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Dadaji\e\GST\Client Data\Shree Multi Plast\2023-24\Stock Report\"/>
    </mc:Choice>
  </mc:AlternateContent>
  <xr:revisionPtr revIDLastSave="0" documentId="13_ncr:1_{B2C46115-F9F3-43D8-B492-5E234EFD113F}" xr6:coauthVersionLast="47" xr6:coauthVersionMax="47" xr10:uidLastSave="{00000000-0000-0000-0000-000000000000}"/>
  <bookViews>
    <workbookView xWindow="-120" yWindow="-120" windowWidth="24240" windowHeight="13020" activeTab="3" xr2:uid="{EC4E192B-429B-4198-931C-5CCA827DF5C9}"/>
  </bookViews>
  <sheets>
    <sheet name="Raw_Meterial Report" sheetId="8" r:id="rId1"/>
    <sheet name="Raw_Data" sheetId="1" r:id="rId2"/>
    <sheet name="Finished Goods-Report" sheetId="10" r:id="rId3"/>
    <sheet name="Finished_Data" sheetId="2" r:id="rId4"/>
  </sheets>
  <definedNames>
    <definedName name="_xlnm._FilterDatabase" localSheetId="3" hidden="1">Finished_Data!$A$3:$AD$7670</definedName>
    <definedName name="_xlnm._FilterDatabase" localSheetId="1" hidden="1">Raw_Data!$A$3:$AA$680</definedName>
    <definedName name="_xlcn.WorksheetConnection_RawMeterialA1AA6781" hidden="1">Raw_Data!$A$3:$Y$680</definedName>
    <definedName name="Finished_Data">Finished_Data!$A$3:$AD$7670</definedName>
    <definedName name="Raw_Data">Raw_Data!$A$3:$AA$680</definedName>
  </definedNames>
  <calcPr calcId="191029"/>
  <pivotCaches>
    <pivotCache cacheId="86" r:id="rId5"/>
    <pivotCache cacheId="98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Raw Meterial!$A$1:$AA$67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2" l="1"/>
  <c r="Y7056" i="2"/>
  <c r="Y7327" i="2"/>
  <c r="Y7335" i="2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4" i="1"/>
  <c r="S7666" i="2"/>
  <c r="S7647" i="2"/>
  <c r="S7646" i="2"/>
  <c r="S7645" i="2"/>
  <c r="S7644" i="2"/>
  <c r="S7642" i="2"/>
  <c r="S7564" i="2"/>
  <c r="S7563" i="2"/>
  <c r="S7557" i="2"/>
  <c r="S7547" i="2"/>
  <c r="S7546" i="2"/>
  <c r="S7545" i="2"/>
  <c r="S7544" i="2"/>
  <c r="S7541" i="2"/>
  <c r="S7539" i="2"/>
  <c r="S7538" i="2"/>
  <c r="S7523" i="2"/>
  <c r="S7522" i="2"/>
  <c r="S7521" i="2"/>
  <c r="S7492" i="2"/>
  <c r="S7491" i="2"/>
  <c r="S7490" i="2"/>
  <c r="S7489" i="2"/>
  <c r="S7451" i="2"/>
  <c r="S7329" i="2"/>
  <c r="S7270" i="2"/>
  <c r="S7181" i="2"/>
  <c r="S7135" i="2"/>
  <c r="S7134" i="2"/>
  <c r="S7133" i="2"/>
  <c r="S7087" i="2"/>
  <c r="S7054" i="2"/>
  <c r="S7052" i="2"/>
  <c r="S6976" i="2"/>
  <c r="S6969" i="2"/>
  <c r="S6950" i="2"/>
  <c r="S6949" i="2"/>
  <c r="S6948" i="2"/>
  <c r="S6947" i="2"/>
  <c r="S6945" i="2"/>
  <c r="S6927" i="2"/>
  <c r="S6867" i="2"/>
  <c r="S6866" i="2"/>
  <c r="S6860" i="2"/>
  <c r="S6850" i="2"/>
  <c r="S6849" i="2"/>
  <c r="S6848" i="2"/>
  <c r="S6847" i="2"/>
  <c r="S6844" i="2"/>
  <c r="S6842" i="2"/>
  <c r="S6841" i="2"/>
  <c r="S6826" i="2"/>
  <c r="S6825" i="2"/>
  <c r="S6824" i="2"/>
  <c r="S6794" i="2"/>
  <c r="S6793" i="2"/>
  <c r="S6792" i="2"/>
  <c r="S6632" i="2"/>
  <c r="S6573" i="2"/>
  <c r="S6484" i="2"/>
  <c r="S6438" i="2"/>
  <c r="S6437" i="2"/>
  <c r="S6436" i="2"/>
  <c r="S6390" i="2"/>
  <c r="S6357" i="2"/>
  <c r="S6355" i="2"/>
  <c r="S6336" i="2"/>
  <c r="S6279" i="2"/>
  <c r="S6272" i="2"/>
  <c r="S6271" i="2"/>
  <c r="S6253" i="2"/>
  <c r="S6252" i="2"/>
  <c r="S6251" i="2"/>
  <c r="S6250" i="2"/>
  <c r="S6248" i="2"/>
  <c r="S6230" i="2"/>
  <c r="S6170" i="2"/>
  <c r="S6169" i="2"/>
  <c r="S6163" i="2"/>
  <c r="S6153" i="2"/>
  <c r="S6152" i="2"/>
  <c r="S6151" i="2"/>
  <c r="S6150" i="2"/>
  <c r="S6147" i="2"/>
  <c r="S6145" i="2"/>
  <c r="S6144" i="2"/>
  <c r="S6129" i="2"/>
  <c r="S6128" i="2"/>
  <c r="S6127" i="2"/>
  <c r="S6110" i="2"/>
  <c r="S6098" i="2"/>
  <c r="S6097" i="2"/>
  <c r="S6096" i="2"/>
  <c r="S6095" i="2"/>
  <c r="S6057" i="2"/>
  <c r="S6026" i="2"/>
  <c r="S5989" i="2"/>
  <c r="S5935" i="2"/>
  <c r="S5876" i="2"/>
  <c r="S5787" i="2"/>
  <c r="S5741" i="2"/>
  <c r="S5740" i="2"/>
  <c r="S5739" i="2"/>
  <c r="S5693" i="2"/>
  <c r="S5658" i="2"/>
  <c r="S5639" i="2"/>
  <c r="S5582" i="2"/>
  <c r="S5575" i="2"/>
  <c r="S5574" i="2"/>
  <c r="S5556" i="2"/>
  <c r="S5555" i="2"/>
  <c r="S5554" i="2"/>
  <c r="S5553" i="2"/>
  <c r="S5551" i="2"/>
  <c r="S5538" i="2"/>
  <c r="S5533" i="2"/>
  <c r="S5523" i="2"/>
  <c r="S5522" i="2"/>
  <c r="S5520" i="2"/>
  <c r="S5519" i="2"/>
  <c r="S5518" i="2"/>
  <c r="S5509" i="2"/>
  <c r="S5473" i="2"/>
  <c r="S5472" i="2"/>
  <c r="S5466" i="2"/>
  <c r="S5456" i="2"/>
  <c r="S5455" i="2"/>
  <c r="S5454" i="2"/>
  <c r="S5453" i="2"/>
  <c r="S5450" i="2"/>
  <c r="S5448" i="2"/>
  <c r="S5447" i="2"/>
  <c r="S5432" i="2"/>
  <c r="S5431" i="2"/>
  <c r="S5430" i="2"/>
  <c r="S5413" i="2"/>
  <c r="S5401" i="2"/>
  <c r="S5400" i="2"/>
  <c r="S5399" i="2"/>
  <c r="S5398" i="2"/>
  <c r="S5360" i="2"/>
  <c r="S5329" i="2"/>
  <c r="S5294" i="2"/>
  <c r="S5292" i="2"/>
  <c r="S5238" i="2"/>
  <c r="S5179" i="2"/>
  <c r="S5090" i="2"/>
  <c r="S5044" i="2"/>
  <c r="S5043" i="2"/>
  <c r="S5042" i="2"/>
  <c r="S4996" i="2"/>
  <c r="S4961" i="2"/>
  <c r="S4942" i="2"/>
  <c r="S4935" i="2"/>
  <c r="S4923" i="2"/>
  <c r="S4891" i="2"/>
  <c r="S4885" i="2"/>
  <c r="S4878" i="2"/>
  <c r="S4877" i="2"/>
  <c r="S4859" i="2"/>
  <c r="S4858" i="2"/>
  <c r="S4857" i="2"/>
  <c r="S4856" i="2"/>
  <c r="S4854" i="2"/>
  <c r="S4841" i="2"/>
  <c r="S4836" i="2"/>
  <c r="S4826" i="2"/>
  <c r="S4825" i="2"/>
  <c r="S4823" i="2"/>
  <c r="S4822" i="2"/>
  <c r="S4821" i="2"/>
  <c r="S4820" i="2"/>
  <c r="S4819" i="2"/>
  <c r="S4812" i="2"/>
  <c r="S4776" i="2"/>
  <c r="S4775" i="2"/>
  <c r="S4759" i="2"/>
  <c r="S4758" i="2"/>
  <c r="S4757" i="2"/>
  <c r="S4756" i="2"/>
  <c r="S4753" i="2"/>
  <c r="S4751" i="2"/>
  <c r="S4750" i="2"/>
  <c r="S4735" i="2"/>
  <c r="S4734" i="2"/>
  <c r="S4733" i="2"/>
  <c r="S4716" i="2"/>
  <c r="S4704" i="2"/>
  <c r="S4703" i="2"/>
  <c r="S4702" i="2"/>
  <c r="S4701" i="2"/>
  <c r="S4663" i="2"/>
  <c r="S4632" i="2"/>
  <c r="S4597" i="2"/>
  <c r="S4595" i="2"/>
  <c r="S4555" i="2"/>
  <c r="S4541" i="2"/>
  <c r="S4482" i="2"/>
  <c r="S4393" i="2"/>
  <c r="S4347" i="2"/>
  <c r="S4346" i="2"/>
  <c r="S4345" i="2"/>
  <c r="S4299" i="2"/>
  <c r="S4264" i="2"/>
  <c r="S4245" i="2"/>
  <c r="S4238" i="2"/>
  <c r="S4226" i="2"/>
  <c r="S4194" i="2"/>
  <c r="S4188" i="2"/>
  <c r="S4181" i="2"/>
  <c r="S4180" i="2"/>
  <c r="S4162" i="2"/>
  <c r="S4161" i="2"/>
  <c r="S4160" i="2"/>
  <c r="S4159" i="2"/>
  <c r="S4157" i="2"/>
  <c r="S4144" i="2"/>
  <c r="S4139" i="2"/>
  <c r="S4129" i="2"/>
  <c r="S4128" i="2"/>
  <c r="S4126" i="2"/>
  <c r="S4125" i="2"/>
  <c r="S4124" i="2"/>
  <c r="S4123" i="2"/>
  <c r="S4122" i="2"/>
  <c r="S4115" i="2"/>
  <c r="S4079" i="2"/>
  <c r="S4078" i="2"/>
  <c r="S4061" i="2"/>
  <c r="S4060" i="2"/>
  <c r="S4059" i="2"/>
  <c r="S4056" i="2"/>
  <c r="S4054" i="2"/>
  <c r="S4053" i="2"/>
  <c r="S4038" i="2"/>
  <c r="S4037" i="2"/>
  <c r="S4036" i="2"/>
  <c r="S4020" i="2"/>
  <c r="S4019" i="2"/>
  <c r="S4007" i="2"/>
  <c r="S4006" i="2"/>
  <c r="S4005" i="2"/>
  <c r="S4004" i="2"/>
  <c r="S3966" i="2"/>
  <c r="S3935" i="2"/>
  <c r="S3900" i="2"/>
  <c r="S3898" i="2"/>
  <c r="S3859" i="2"/>
  <c r="S3855" i="2"/>
  <c r="S3844" i="2"/>
  <c r="S3822" i="2"/>
  <c r="S3785" i="2"/>
  <c r="S3696" i="2"/>
  <c r="S3650" i="2"/>
  <c r="S3649" i="2"/>
  <c r="S3648" i="2"/>
  <c r="S3602" i="2"/>
  <c r="S3601" i="2"/>
  <c r="S3567" i="2"/>
  <c r="S3548" i="2"/>
  <c r="S3541" i="2"/>
  <c r="S3529" i="2"/>
  <c r="S3517" i="2"/>
  <c r="S3497" i="2"/>
  <c r="S3491" i="2"/>
  <c r="S3484" i="2"/>
  <c r="S3483" i="2"/>
  <c r="S3469" i="2"/>
  <c r="S3465" i="2"/>
  <c r="S3464" i="2"/>
  <c r="S3463" i="2"/>
  <c r="S3462" i="2"/>
  <c r="S3460" i="2"/>
  <c r="S3447" i="2"/>
  <c r="S3432" i="2"/>
  <c r="S3431" i="2"/>
  <c r="S3429" i="2"/>
  <c r="S3428" i="2"/>
  <c r="S3427" i="2"/>
  <c r="S3426" i="2"/>
  <c r="S3425" i="2"/>
  <c r="S3418" i="2"/>
  <c r="S3388" i="2"/>
  <c r="S3387" i="2"/>
  <c r="S3382" i="2"/>
  <c r="S3381" i="2"/>
  <c r="S3369" i="2"/>
  <c r="S3366" i="2"/>
  <c r="S3365" i="2"/>
  <c r="S3364" i="2"/>
  <c r="S3363" i="2"/>
  <c r="S3362" i="2"/>
  <c r="S3359" i="2"/>
  <c r="S3357" i="2"/>
  <c r="S3356" i="2"/>
  <c r="S3341" i="2"/>
  <c r="S3340" i="2"/>
  <c r="S3339" i="2"/>
  <c r="S3329" i="2"/>
  <c r="S3323" i="2"/>
  <c r="S3322" i="2"/>
  <c r="S3309" i="2"/>
  <c r="S3308" i="2"/>
  <c r="S3269" i="2"/>
  <c r="S3238" i="2"/>
  <c r="S3203" i="2"/>
  <c r="S3201" i="2"/>
  <c r="S3161" i="2"/>
  <c r="S3147" i="2"/>
  <c r="S3088" i="2"/>
  <c r="S3077" i="2"/>
  <c r="S2999" i="2"/>
  <c r="S2908" i="2"/>
  <c r="S2904" i="2"/>
  <c r="S2896" i="2"/>
  <c r="S2851" i="2"/>
  <c r="S2844" i="2"/>
  <c r="S2832" i="2"/>
  <c r="S2820" i="2"/>
  <c r="S2800" i="2"/>
  <c r="S2794" i="2"/>
  <c r="S2787" i="2"/>
  <c r="S2786" i="2"/>
  <c r="S2777" i="2"/>
  <c r="S2776" i="2"/>
  <c r="S2772" i="2"/>
  <c r="S2768" i="2"/>
  <c r="S2767" i="2"/>
  <c r="S2763" i="2"/>
  <c r="S2755" i="2"/>
  <c r="S2750" i="2"/>
  <c r="S2735" i="2"/>
  <c r="S2734" i="2"/>
  <c r="S2732" i="2"/>
  <c r="S2731" i="2"/>
  <c r="S2730" i="2"/>
  <c r="S2729" i="2"/>
  <c r="S2728" i="2"/>
  <c r="S2721" i="2"/>
  <c r="S2678" i="2"/>
  <c r="S2672" i="2"/>
  <c r="S2669" i="2"/>
  <c r="S2668" i="2"/>
  <c r="S2662" i="2"/>
  <c r="S2660" i="2"/>
  <c r="S2659" i="2"/>
  <c r="S2644" i="2"/>
  <c r="S2632" i="2"/>
  <c r="S2626" i="2"/>
  <c r="S2625" i="2"/>
  <c r="S2623" i="2"/>
  <c r="S2612" i="2"/>
  <c r="S2611" i="2"/>
  <c r="S2610" i="2"/>
  <c r="S2572" i="2"/>
  <c r="S2541" i="2"/>
  <c r="S2506" i="2"/>
  <c r="S2504" i="2"/>
  <c r="S2478" i="2"/>
  <c r="S2464" i="2"/>
  <c r="S2452" i="2"/>
  <c r="S2450" i="2"/>
  <c r="S2391" i="2"/>
  <c r="S2249" i="2"/>
  <c r="S2211" i="2"/>
  <c r="S2207" i="2"/>
  <c r="S2162" i="2"/>
  <c r="S2154" i="2"/>
  <c r="S2153" i="2"/>
  <c r="S2147" i="2"/>
  <c r="S2135" i="2"/>
  <c r="S2123" i="2"/>
  <c r="S2103" i="2"/>
  <c r="S2097" i="2"/>
  <c r="S2089" i="2"/>
  <c r="S2058" i="2"/>
  <c r="S2053" i="2"/>
  <c r="S2038" i="2"/>
  <c r="S2037" i="2"/>
  <c r="S2035" i="2"/>
  <c r="S2034" i="2"/>
  <c r="S2033" i="2"/>
  <c r="S2031" i="2"/>
  <c r="S2024" i="2"/>
  <c r="S1994" i="2"/>
  <c r="S1993" i="2"/>
  <c r="S1988" i="2"/>
  <c r="S1987" i="2"/>
  <c r="S1981" i="2"/>
  <c r="S1975" i="2"/>
  <c r="S1972" i="2"/>
  <c r="S1971" i="2"/>
  <c r="S1970" i="2"/>
  <c r="S1969" i="2"/>
  <c r="S1968" i="2"/>
  <c r="S1965" i="2"/>
  <c r="S1963" i="2"/>
  <c r="S1962" i="2"/>
  <c r="S1946" i="2"/>
  <c r="S1945" i="2"/>
  <c r="S1929" i="2"/>
  <c r="S1928" i="2"/>
  <c r="S1926" i="2"/>
  <c r="S1916" i="2"/>
  <c r="S1915" i="2"/>
  <c r="S1914" i="2"/>
  <c r="S1913" i="2"/>
  <c r="S1875" i="2"/>
  <c r="S1844" i="2"/>
  <c r="S1809" i="2"/>
  <c r="S1807" i="2"/>
  <c r="S1781" i="2"/>
  <c r="S1767" i="2"/>
  <c r="S1753" i="2"/>
  <c r="S1694" i="2"/>
  <c r="S1631" i="2"/>
  <c r="S1558" i="2"/>
  <c r="S1557" i="2"/>
  <c r="S1552" i="2"/>
  <c r="S1534" i="2"/>
  <c r="S1524" i="2"/>
  <c r="S1514" i="2"/>
  <c r="S1510" i="2"/>
  <c r="S1503" i="2"/>
  <c r="S1465" i="2"/>
  <c r="S1457" i="2"/>
  <c r="S1456" i="2"/>
  <c r="S1450" i="2"/>
  <c r="S1438" i="2"/>
  <c r="S1426" i="2"/>
  <c r="S1406" i="2"/>
  <c r="S1400" i="2"/>
  <c r="S1393" i="2"/>
  <c r="S1392" i="2"/>
  <c r="S1391" i="2"/>
  <c r="S1390" i="2"/>
  <c r="S1381" i="2"/>
  <c r="S1380" i="2"/>
  <c r="S1379" i="2"/>
  <c r="S1378" i="2"/>
  <c r="S1377" i="2"/>
  <c r="S1376" i="2"/>
  <c r="S1374" i="2"/>
  <c r="S1373" i="2"/>
  <c r="S1372" i="2"/>
  <c r="S1371" i="2"/>
  <c r="S1361" i="2"/>
  <c r="S1356" i="2"/>
  <c r="S1353" i="2"/>
  <c r="S1341" i="2"/>
  <c r="S1340" i="2"/>
  <c r="S1338" i="2"/>
  <c r="S1337" i="2"/>
  <c r="S1336" i="2"/>
  <c r="S1327" i="2"/>
  <c r="S1297" i="2"/>
  <c r="S1296" i="2"/>
  <c r="S1292" i="2"/>
  <c r="S1291" i="2"/>
  <c r="S1290" i="2"/>
  <c r="S1284" i="2"/>
  <c r="S1278" i="2"/>
  <c r="S1277" i="2"/>
  <c r="S1275" i="2"/>
  <c r="S1274" i="2"/>
  <c r="S1273" i="2"/>
  <c r="S1272" i="2"/>
  <c r="S1271" i="2"/>
  <c r="S1268" i="2"/>
  <c r="S1263" i="2"/>
  <c r="S1262" i="2"/>
  <c r="S1261" i="2"/>
  <c r="S1257" i="2"/>
  <c r="S1256" i="2"/>
  <c r="S1254" i="2"/>
  <c r="S1253" i="2"/>
  <c r="S1250" i="2"/>
  <c r="S1249" i="2"/>
  <c r="S1248" i="2"/>
  <c r="S1239" i="2"/>
  <c r="S1238" i="2"/>
  <c r="S1237" i="2"/>
  <c r="S1236" i="2"/>
  <c r="S1232" i="2"/>
  <c r="S1231" i="2"/>
  <c r="S1229" i="2"/>
  <c r="S1224" i="2"/>
  <c r="S1221" i="2"/>
  <c r="S1219" i="2"/>
  <c r="S1217" i="2"/>
  <c r="S1216" i="2"/>
  <c r="S1178" i="2"/>
  <c r="S1147" i="2"/>
  <c r="S1112" i="2"/>
  <c r="S1110" i="2"/>
  <c r="S1084" i="2"/>
  <c r="S1071" i="2"/>
  <c r="S1070" i="2"/>
  <c r="S1056" i="2"/>
  <c r="S1035" i="2"/>
  <c r="S934" i="2"/>
  <c r="S861" i="2"/>
  <c r="S860" i="2"/>
  <c r="S855" i="2"/>
  <c r="S846" i="2"/>
  <c r="S837" i="2"/>
  <c r="S827" i="2"/>
  <c r="S817" i="2"/>
  <c r="S813" i="2"/>
  <c r="S806" i="2"/>
  <c r="S803" i="2"/>
  <c r="S783" i="2"/>
  <c r="S768" i="2"/>
  <c r="S760" i="2"/>
  <c r="S759" i="2"/>
  <c r="S753" i="2"/>
  <c r="S741" i="2"/>
  <c r="S729" i="2"/>
  <c r="S709" i="2"/>
  <c r="S696" i="2"/>
  <c r="S695" i="2"/>
  <c r="S694" i="2"/>
  <c r="S693" i="2"/>
  <c r="S686" i="2"/>
  <c r="S685" i="2"/>
  <c r="S684" i="2"/>
  <c r="S683" i="2"/>
  <c r="S682" i="2"/>
  <c r="S681" i="2"/>
  <c r="S680" i="2"/>
  <c r="S679" i="2"/>
  <c r="S677" i="2"/>
  <c r="S676" i="2"/>
  <c r="S675" i="2"/>
  <c r="S674" i="2"/>
  <c r="S671" i="2"/>
  <c r="S664" i="2"/>
  <c r="S661" i="2"/>
  <c r="S659" i="2"/>
  <c r="S656" i="2"/>
  <c r="S644" i="2"/>
  <c r="S643" i="2"/>
  <c r="S641" i="2"/>
  <c r="S640" i="2"/>
  <c r="S639" i="2"/>
  <c r="S630" i="2"/>
  <c r="S600" i="2"/>
  <c r="S599" i="2"/>
  <c r="S595" i="2"/>
  <c r="S594" i="2"/>
  <c r="S593" i="2"/>
  <c r="S587" i="2"/>
  <c r="S581" i="2"/>
  <c r="S580" i="2"/>
  <c r="S578" i="2"/>
  <c r="S577" i="2"/>
  <c r="S576" i="2"/>
  <c r="S575" i="2"/>
  <c r="S574" i="2"/>
  <c r="S569" i="2"/>
  <c r="S568" i="2"/>
  <c r="S566" i="2"/>
  <c r="S565" i="2"/>
  <c r="S564" i="2"/>
  <c r="S560" i="2"/>
  <c r="S559" i="2"/>
  <c r="S558" i="2"/>
  <c r="S557" i="2"/>
  <c r="S556" i="2"/>
  <c r="S555" i="2"/>
  <c r="S554" i="2"/>
  <c r="S553" i="2"/>
  <c r="S552" i="2"/>
  <c r="S551" i="2"/>
  <c r="S548" i="2"/>
  <c r="S547" i="2"/>
  <c r="S546" i="2"/>
  <c r="S545" i="2"/>
  <c r="S544" i="2"/>
  <c r="S543" i="2"/>
  <c r="S542" i="2"/>
  <c r="S541" i="2"/>
  <c r="S540" i="2"/>
  <c r="S539" i="2"/>
  <c r="S535" i="2"/>
  <c r="S534" i="2"/>
  <c r="S532" i="2"/>
  <c r="S527" i="2"/>
  <c r="S524" i="2"/>
  <c r="S522" i="2"/>
  <c r="S481" i="2"/>
  <c r="S450" i="2"/>
  <c r="S415" i="2"/>
  <c r="S413" i="2"/>
  <c r="S398" i="2"/>
  <c r="S397" i="2"/>
  <c r="S387" i="2"/>
  <c r="S237" i="2"/>
  <c r="S201" i="2"/>
  <c r="S189" i="2"/>
  <c r="S165" i="2"/>
  <c r="S164" i="2"/>
  <c r="S163" i="2"/>
  <c r="S158" i="2"/>
  <c r="S149" i="2"/>
  <c r="S140" i="2"/>
  <c r="S130" i="2"/>
  <c r="S120" i="2"/>
  <c r="S117" i="2"/>
  <c r="S116" i="2"/>
  <c r="S109" i="2"/>
  <c r="S108" i="2"/>
  <c r="S106" i="2"/>
  <c r="S103" i="2"/>
  <c r="S102" i="2"/>
  <c r="S90" i="2"/>
  <c r="S86" i="2"/>
  <c r="S71" i="2"/>
  <c r="S63" i="2"/>
  <c r="S62" i="2"/>
  <c r="S56" i="2"/>
  <c r="S44" i="2"/>
  <c r="S32" i="2"/>
  <c r="S12" i="2"/>
  <c r="S6" i="2"/>
  <c r="Z7670" i="2"/>
  <c r="V7670" i="2"/>
  <c r="Z7669" i="2"/>
  <c r="V7669" i="2"/>
  <c r="W7669" i="2" s="1"/>
  <c r="Z7668" i="2"/>
  <c r="V7668" i="2"/>
  <c r="Z7667" i="2"/>
  <c r="V7667" i="2"/>
  <c r="W7667" i="2" s="1"/>
  <c r="Z7666" i="2"/>
  <c r="V7666" i="2"/>
  <c r="U7666" i="2"/>
  <c r="Z7665" i="2"/>
  <c r="V7665" i="2"/>
  <c r="Z7664" i="2"/>
  <c r="V7664" i="2"/>
  <c r="W7664" i="2" s="1"/>
  <c r="Z7663" i="2"/>
  <c r="V7663" i="2"/>
  <c r="W7663" i="2" s="1"/>
  <c r="Z7662" i="2"/>
  <c r="V7662" i="2"/>
  <c r="Z7661" i="2"/>
  <c r="V7661" i="2"/>
  <c r="Z7660" i="2"/>
  <c r="V7660" i="2"/>
  <c r="Z7659" i="2"/>
  <c r="V7659" i="2"/>
  <c r="Z7658" i="2"/>
  <c r="V7658" i="2"/>
  <c r="W7658" i="2" s="1"/>
  <c r="Z7657" i="2"/>
  <c r="V7657" i="2"/>
  <c r="Z7656" i="2"/>
  <c r="V7656" i="2"/>
  <c r="Z7655" i="2"/>
  <c r="V7655" i="2"/>
  <c r="W7655" i="2" s="1"/>
  <c r="Z7654" i="2"/>
  <c r="V7654" i="2"/>
  <c r="Z7653" i="2"/>
  <c r="V7653" i="2"/>
  <c r="Z7652" i="2"/>
  <c r="V7652" i="2"/>
  <c r="Z7651" i="2"/>
  <c r="V7651" i="2"/>
  <c r="W7651" i="2" s="1"/>
  <c r="Z7650" i="2"/>
  <c r="V7650" i="2"/>
  <c r="W7650" i="2" s="1"/>
  <c r="Z7649" i="2"/>
  <c r="V7649" i="2"/>
  <c r="Z7648" i="2"/>
  <c r="W7648" i="2"/>
  <c r="V7648" i="2"/>
  <c r="Z7647" i="2"/>
  <c r="V7647" i="2"/>
  <c r="W7647" i="2" s="1"/>
  <c r="Y7647" i="2" s="1"/>
  <c r="U7647" i="2"/>
  <c r="Z7646" i="2"/>
  <c r="V7646" i="2"/>
  <c r="U7646" i="2"/>
  <c r="Z7645" i="2"/>
  <c r="V7645" i="2"/>
  <c r="W7645" i="2" s="1"/>
  <c r="U7645" i="2"/>
  <c r="Z7644" i="2"/>
  <c r="V7644" i="2"/>
  <c r="U7644" i="2"/>
  <c r="Z7643" i="2"/>
  <c r="V7643" i="2"/>
  <c r="Z7642" i="2"/>
  <c r="V7642" i="2"/>
  <c r="W7642" i="2" s="1"/>
  <c r="U7642" i="2"/>
  <c r="Z7641" i="2"/>
  <c r="V7641" i="2"/>
  <c r="Z7640" i="2"/>
  <c r="V7640" i="2"/>
  <c r="W7640" i="2" s="1"/>
  <c r="Z7639" i="2"/>
  <c r="V7639" i="2"/>
  <c r="W7639" i="2" s="1"/>
  <c r="Z7638" i="2"/>
  <c r="V7638" i="2"/>
  <c r="Z7637" i="2"/>
  <c r="V7637" i="2"/>
  <c r="Z7636" i="2"/>
  <c r="V7636" i="2"/>
  <c r="Z7635" i="2"/>
  <c r="V7635" i="2"/>
  <c r="Z7634" i="2"/>
  <c r="V7634" i="2"/>
  <c r="W7634" i="2" s="1"/>
  <c r="Z7633" i="2"/>
  <c r="V7633" i="2"/>
  <c r="Z7632" i="2"/>
  <c r="V7632" i="2"/>
  <c r="W7632" i="2" s="1"/>
  <c r="Z7631" i="2"/>
  <c r="V7631" i="2"/>
  <c r="W7631" i="2" s="1"/>
  <c r="Y7631" i="2" s="1"/>
  <c r="Z7630" i="2"/>
  <c r="V7630" i="2"/>
  <c r="Z7629" i="2"/>
  <c r="V7629" i="2"/>
  <c r="W7629" i="2" s="1"/>
  <c r="Z7628" i="2"/>
  <c r="V7628" i="2"/>
  <c r="Z7627" i="2"/>
  <c r="V7627" i="2"/>
  <c r="Z7626" i="2"/>
  <c r="V7626" i="2"/>
  <c r="W7626" i="2" s="1"/>
  <c r="Z7625" i="2"/>
  <c r="V7625" i="2"/>
  <c r="Z7624" i="2"/>
  <c r="V7624" i="2"/>
  <c r="Z7623" i="2"/>
  <c r="V7623" i="2"/>
  <c r="W7623" i="2" s="1"/>
  <c r="Z7622" i="2"/>
  <c r="V7622" i="2"/>
  <c r="Z7621" i="2"/>
  <c r="V7621" i="2"/>
  <c r="Z7620" i="2"/>
  <c r="V7620" i="2"/>
  <c r="Z7619" i="2"/>
  <c r="V7619" i="2"/>
  <c r="Z7618" i="2"/>
  <c r="V7618" i="2"/>
  <c r="W7618" i="2" s="1"/>
  <c r="Z7617" i="2"/>
  <c r="V7617" i="2"/>
  <c r="W7617" i="2" s="1"/>
  <c r="Z7616" i="2"/>
  <c r="V7616" i="2"/>
  <c r="W7616" i="2" s="1"/>
  <c r="Z7615" i="2"/>
  <c r="W7615" i="2"/>
  <c r="Y7615" i="2" s="1"/>
  <c r="V7615" i="2"/>
  <c r="Z7614" i="2"/>
  <c r="V7614" i="2"/>
  <c r="Z7613" i="2"/>
  <c r="V7613" i="2"/>
  <c r="Z7612" i="2"/>
  <c r="V7612" i="2"/>
  <c r="Z7611" i="2"/>
  <c r="V7611" i="2"/>
  <c r="Z7610" i="2"/>
  <c r="V7610" i="2"/>
  <c r="Z7609" i="2"/>
  <c r="V7609" i="2"/>
  <c r="Z7608" i="2"/>
  <c r="V7608" i="2"/>
  <c r="W7608" i="2" s="1"/>
  <c r="Z7607" i="2"/>
  <c r="V7607" i="2"/>
  <c r="Z7606" i="2"/>
  <c r="V7606" i="2"/>
  <c r="Z7605" i="2"/>
  <c r="V7605" i="2"/>
  <c r="Z7604" i="2"/>
  <c r="V7604" i="2"/>
  <c r="Z7603" i="2"/>
  <c r="V7603" i="2"/>
  <c r="Z7602" i="2"/>
  <c r="V7602" i="2"/>
  <c r="Z7601" i="2"/>
  <c r="V7601" i="2"/>
  <c r="Z7600" i="2"/>
  <c r="V7600" i="2"/>
  <c r="W7600" i="2" s="1"/>
  <c r="Z7599" i="2"/>
  <c r="V7599" i="2"/>
  <c r="Z7598" i="2"/>
  <c r="V7598" i="2"/>
  <c r="Z7597" i="2"/>
  <c r="V7597" i="2"/>
  <c r="W7597" i="2" s="1"/>
  <c r="Z7596" i="2"/>
  <c r="V7596" i="2"/>
  <c r="Z7595" i="2"/>
  <c r="V7595" i="2"/>
  <c r="Z7594" i="2"/>
  <c r="V7594" i="2"/>
  <c r="Z7593" i="2"/>
  <c r="V7593" i="2"/>
  <c r="Z7592" i="2"/>
  <c r="V7592" i="2"/>
  <c r="W7592" i="2" s="1"/>
  <c r="Z7591" i="2"/>
  <c r="V7591" i="2"/>
  <c r="W7591" i="2" s="1"/>
  <c r="Y7591" i="2" s="1"/>
  <c r="Z7590" i="2"/>
  <c r="V7590" i="2"/>
  <c r="Z7589" i="2"/>
  <c r="V7589" i="2"/>
  <c r="W7589" i="2" s="1"/>
  <c r="Z7588" i="2"/>
  <c r="V7588" i="2"/>
  <c r="Z7587" i="2"/>
  <c r="V7587" i="2"/>
  <c r="Z7586" i="2"/>
  <c r="V7586" i="2"/>
  <c r="Z7585" i="2"/>
  <c r="V7585" i="2"/>
  <c r="Z7584" i="2"/>
  <c r="V7584" i="2"/>
  <c r="W7584" i="2" s="1"/>
  <c r="Z7583" i="2"/>
  <c r="V7583" i="2"/>
  <c r="W7583" i="2" s="1"/>
  <c r="Z7582" i="2"/>
  <c r="V7582" i="2"/>
  <c r="Z7581" i="2"/>
  <c r="V7581" i="2"/>
  <c r="W7581" i="2" s="1"/>
  <c r="Z7580" i="2"/>
  <c r="V7580" i="2"/>
  <c r="Z7579" i="2"/>
  <c r="V7579" i="2"/>
  <c r="W7579" i="2" s="1"/>
  <c r="Z7578" i="2"/>
  <c r="V7578" i="2"/>
  <c r="W7578" i="2" s="1"/>
  <c r="Z7577" i="2"/>
  <c r="V7577" i="2"/>
  <c r="Z7576" i="2"/>
  <c r="V7576" i="2"/>
  <c r="Z7575" i="2"/>
  <c r="V7575" i="2"/>
  <c r="W7575" i="2" s="1"/>
  <c r="Z7574" i="2"/>
  <c r="V7574" i="2"/>
  <c r="Z7573" i="2"/>
  <c r="V7573" i="2"/>
  <c r="W7573" i="2" s="1"/>
  <c r="Z7572" i="2"/>
  <c r="V7572" i="2"/>
  <c r="Z7571" i="2"/>
  <c r="V7571" i="2"/>
  <c r="Z7570" i="2"/>
  <c r="V7570" i="2"/>
  <c r="W7570" i="2" s="1"/>
  <c r="Z7569" i="2"/>
  <c r="V7569" i="2"/>
  <c r="Z7568" i="2"/>
  <c r="V7568" i="2"/>
  <c r="Z7567" i="2"/>
  <c r="V7567" i="2"/>
  <c r="W7567" i="2" s="1"/>
  <c r="Z7566" i="2"/>
  <c r="V7566" i="2"/>
  <c r="Z7565" i="2"/>
  <c r="V7565" i="2"/>
  <c r="W7565" i="2" s="1"/>
  <c r="Z7564" i="2"/>
  <c r="V7564" i="2"/>
  <c r="U7564" i="2"/>
  <c r="Z7563" i="2"/>
  <c r="V7563" i="2"/>
  <c r="W7563" i="2" s="1"/>
  <c r="U7563" i="2"/>
  <c r="Z7562" i="2"/>
  <c r="V7562" i="2"/>
  <c r="Z7561" i="2"/>
  <c r="V7561" i="2"/>
  <c r="Z7560" i="2"/>
  <c r="V7560" i="2"/>
  <c r="W7560" i="2" s="1"/>
  <c r="Z7559" i="2"/>
  <c r="V7559" i="2"/>
  <c r="W7559" i="2" s="1"/>
  <c r="Z7558" i="2"/>
  <c r="V7558" i="2"/>
  <c r="Z7557" i="2"/>
  <c r="V7557" i="2"/>
  <c r="W7557" i="2" s="1"/>
  <c r="U7557" i="2"/>
  <c r="Z7556" i="2"/>
  <c r="V7556" i="2"/>
  <c r="Z7555" i="2"/>
  <c r="V7555" i="2"/>
  <c r="Z7554" i="2"/>
  <c r="V7554" i="2"/>
  <c r="W7554" i="2" s="1"/>
  <c r="Z7553" i="2"/>
  <c r="V7553" i="2"/>
  <c r="Z7552" i="2"/>
  <c r="V7552" i="2"/>
  <c r="W7552" i="2" s="1"/>
  <c r="Z7551" i="2"/>
  <c r="V7551" i="2"/>
  <c r="Z7550" i="2"/>
  <c r="V7550" i="2"/>
  <c r="Z7549" i="2"/>
  <c r="V7549" i="2"/>
  <c r="W7549" i="2" s="1"/>
  <c r="Z7548" i="2"/>
  <c r="V7548" i="2"/>
  <c r="Z7547" i="2"/>
  <c r="V7547" i="2"/>
  <c r="U7547" i="2"/>
  <c r="Z7546" i="2"/>
  <c r="V7546" i="2"/>
  <c r="U7546" i="2"/>
  <c r="Z7545" i="2"/>
  <c r="V7545" i="2"/>
  <c r="U7545" i="2"/>
  <c r="Z7544" i="2"/>
  <c r="V7544" i="2"/>
  <c r="W7544" i="2" s="1"/>
  <c r="U7544" i="2"/>
  <c r="Z7543" i="2"/>
  <c r="V7543" i="2"/>
  <c r="W7543" i="2" s="1"/>
  <c r="Y7543" i="2" s="1"/>
  <c r="Z7542" i="2"/>
  <c r="V7542" i="2"/>
  <c r="Z7541" i="2"/>
  <c r="V7541" i="2"/>
  <c r="W7541" i="2" s="1"/>
  <c r="U7541" i="2"/>
  <c r="Z7540" i="2"/>
  <c r="V7540" i="2"/>
  <c r="Z7539" i="2"/>
  <c r="V7539" i="2"/>
  <c r="U7539" i="2"/>
  <c r="Z7538" i="2"/>
  <c r="V7538" i="2"/>
  <c r="W7538" i="2" s="1"/>
  <c r="U7538" i="2"/>
  <c r="Z7537" i="2"/>
  <c r="V7537" i="2"/>
  <c r="Z7536" i="2"/>
  <c r="V7536" i="2"/>
  <c r="W7536" i="2" s="1"/>
  <c r="Z7535" i="2"/>
  <c r="V7535" i="2"/>
  <c r="Z7534" i="2"/>
  <c r="V7534" i="2"/>
  <c r="Z7533" i="2"/>
  <c r="V7533" i="2"/>
  <c r="W7533" i="2" s="1"/>
  <c r="Z7532" i="2"/>
  <c r="V7532" i="2"/>
  <c r="Z7531" i="2"/>
  <c r="V7531" i="2"/>
  <c r="Z7530" i="2"/>
  <c r="V7530" i="2"/>
  <c r="Z7529" i="2"/>
  <c r="V7529" i="2"/>
  <c r="Z7528" i="2"/>
  <c r="V7528" i="2"/>
  <c r="W7528" i="2" s="1"/>
  <c r="Z7527" i="2"/>
  <c r="V7527" i="2"/>
  <c r="Z7526" i="2"/>
  <c r="V7526" i="2"/>
  <c r="Z7525" i="2"/>
  <c r="V7525" i="2"/>
  <c r="W7525" i="2" s="1"/>
  <c r="Z7524" i="2"/>
  <c r="V7524" i="2"/>
  <c r="Z7523" i="2"/>
  <c r="V7523" i="2"/>
  <c r="U7523" i="2"/>
  <c r="Z7522" i="2"/>
  <c r="V7522" i="2"/>
  <c r="W7522" i="2" s="1"/>
  <c r="U7522" i="2"/>
  <c r="Z7521" i="2"/>
  <c r="V7521" i="2"/>
  <c r="U7521" i="2"/>
  <c r="Z7520" i="2"/>
  <c r="V7520" i="2"/>
  <c r="W7520" i="2" s="1"/>
  <c r="Z7519" i="2"/>
  <c r="V7519" i="2"/>
  <c r="W7519" i="2" s="1"/>
  <c r="Y7519" i="2" s="1"/>
  <c r="Z7518" i="2"/>
  <c r="V7518" i="2"/>
  <c r="Z7517" i="2"/>
  <c r="V7517" i="2"/>
  <c r="W7517" i="2" s="1"/>
  <c r="Z7516" i="2"/>
  <c r="V7516" i="2"/>
  <c r="Z7515" i="2"/>
  <c r="V7515" i="2"/>
  <c r="Z7514" i="2"/>
  <c r="V7514" i="2"/>
  <c r="Z7513" i="2"/>
  <c r="V7513" i="2"/>
  <c r="Z7512" i="2"/>
  <c r="V7512" i="2"/>
  <c r="W7512" i="2" s="1"/>
  <c r="Z7511" i="2"/>
  <c r="V7511" i="2"/>
  <c r="Z7510" i="2"/>
  <c r="V7510" i="2"/>
  <c r="Z7509" i="2"/>
  <c r="V7509" i="2"/>
  <c r="W7509" i="2" s="1"/>
  <c r="Z7508" i="2"/>
  <c r="V7508" i="2"/>
  <c r="Z7507" i="2"/>
  <c r="V7507" i="2"/>
  <c r="Z7506" i="2"/>
  <c r="V7506" i="2"/>
  <c r="Z7505" i="2"/>
  <c r="V7505" i="2"/>
  <c r="Z7504" i="2"/>
  <c r="V7504" i="2"/>
  <c r="W7504" i="2" s="1"/>
  <c r="Z7503" i="2"/>
  <c r="V7503" i="2"/>
  <c r="Z7502" i="2"/>
  <c r="V7502" i="2"/>
  <c r="Z7501" i="2"/>
  <c r="V7501" i="2"/>
  <c r="W7501" i="2" s="1"/>
  <c r="Z7500" i="2"/>
  <c r="V7500" i="2"/>
  <c r="Z7499" i="2"/>
  <c r="V7499" i="2"/>
  <c r="Z7498" i="2"/>
  <c r="V7498" i="2"/>
  <c r="W7498" i="2" s="1"/>
  <c r="Z7497" i="2"/>
  <c r="V7497" i="2"/>
  <c r="Z7496" i="2"/>
  <c r="V7496" i="2"/>
  <c r="W7496" i="2" s="1"/>
  <c r="Z7495" i="2"/>
  <c r="V7495" i="2"/>
  <c r="W7495" i="2" s="1"/>
  <c r="Z7494" i="2"/>
  <c r="V7494" i="2"/>
  <c r="W7494" i="2" s="1"/>
  <c r="Z7493" i="2"/>
  <c r="V7493" i="2"/>
  <c r="W7493" i="2" s="1"/>
  <c r="Z7492" i="2"/>
  <c r="V7492" i="2"/>
  <c r="U7492" i="2"/>
  <c r="Z7491" i="2"/>
  <c r="V7491" i="2"/>
  <c r="U7491" i="2"/>
  <c r="Z7490" i="2"/>
  <c r="V7490" i="2"/>
  <c r="W7490" i="2" s="1"/>
  <c r="U7490" i="2"/>
  <c r="Z7489" i="2"/>
  <c r="V7489" i="2"/>
  <c r="U7489" i="2"/>
  <c r="Z7488" i="2"/>
  <c r="V7488" i="2"/>
  <c r="W7488" i="2" s="1"/>
  <c r="Z7487" i="2"/>
  <c r="V7487" i="2"/>
  <c r="Z7486" i="2"/>
  <c r="V7486" i="2"/>
  <c r="Z7485" i="2"/>
  <c r="V7485" i="2"/>
  <c r="Z7484" i="2"/>
  <c r="V7484" i="2"/>
  <c r="Z7483" i="2"/>
  <c r="V7483" i="2"/>
  <c r="Z7482" i="2"/>
  <c r="V7482" i="2"/>
  <c r="Z7481" i="2"/>
  <c r="V7481" i="2"/>
  <c r="Z7480" i="2"/>
  <c r="V7480" i="2"/>
  <c r="W7480" i="2" s="1"/>
  <c r="Z7479" i="2"/>
  <c r="V7479" i="2"/>
  <c r="Z7478" i="2"/>
  <c r="V7478" i="2"/>
  <c r="Z7477" i="2"/>
  <c r="V7477" i="2"/>
  <c r="W7477" i="2" s="1"/>
  <c r="Z7476" i="2"/>
  <c r="V7476" i="2"/>
  <c r="Z7475" i="2"/>
  <c r="V7475" i="2"/>
  <c r="Z7474" i="2"/>
  <c r="V7474" i="2"/>
  <c r="Z7473" i="2"/>
  <c r="V7473" i="2"/>
  <c r="Z7472" i="2"/>
  <c r="V7472" i="2"/>
  <c r="W7472" i="2" s="1"/>
  <c r="Z7471" i="2"/>
  <c r="V7471" i="2"/>
  <c r="W7471" i="2" s="1"/>
  <c r="Z7470" i="2"/>
  <c r="V7470" i="2"/>
  <c r="Z7469" i="2"/>
  <c r="V7469" i="2"/>
  <c r="W7469" i="2" s="1"/>
  <c r="Z7468" i="2"/>
  <c r="V7468" i="2"/>
  <c r="Z7467" i="2"/>
  <c r="V7467" i="2"/>
  <c r="Z7466" i="2"/>
  <c r="V7466" i="2"/>
  <c r="Z7465" i="2"/>
  <c r="V7465" i="2"/>
  <c r="Z7464" i="2"/>
  <c r="V7464" i="2"/>
  <c r="Z7463" i="2"/>
  <c r="V7463" i="2"/>
  <c r="Z7462" i="2"/>
  <c r="V7462" i="2"/>
  <c r="Z7461" i="2"/>
  <c r="V7461" i="2"/>
  <c r="W7461" i="2" s="1"/>
  <c r="Z7460" i="2"/>
  <c r="V7460" i="2"/>
  <c r="Z7459" i="2"/>
  <c r="V7459" i="2"/>
  <c r="Z7458" i="2"/>
  <c r="V7458" i="2"/>
  <c r="W7458" i="2" s="1"/>
  <c r="Z7457" i="2"/>
  <c r="V7457" i="2"/>
  <c r="Z7456" i="2"/>
  <c r="V7456" i="2"/>
  <c r="W7456" i="2" s="1"/>
  <c r="Z7455" i="2"/>
  <c r="V7455" i="2"/>
  <c r="Z7454" i="2"/>
  <c r="V7454" i="2"/>
  <c r="Z7453" i="2"/>
  <c r="V7453" i="2"/>
  <c r="Z7452" i="2"/>
  <c r="V7452" i="2"/>
  <c r="Z7451" i="2"/>
  <c r="V7451" i="2"/>
  <c r="U7451" i="2"/>
  <c r="Z7450" i="2"/>
  <c r="V7450" i="2"/>
  <c r="Z7449" i="2"/>
  <c r="V7449" i="2"/>
  <c r="Z7448" i="2"/>
  <c r="V7448" i="2"/>
  <c r="Z7447" i="2"/>
  <c r="V7447" i="2"/>
  <c r="W7447" i="2" s="1"/>
  <c r="Y7447" i="2" s="1"/>
  <c r="Z7446" i="2"/>
  <c r="V7446" i="2"/>
  <c r="Z7445" i="2"/>
  <c r="V7445" i="2"/>
  <c r="W7445" i="2" s="1"/>
  <c r="Z7444" i="2"/>
  <c r="V7444" i="2"/>
  <c r="Z7443" i="2"/>
  <c r="V7443" i="2"/>
  <c r="Z7442" i="2"/>
  <c r="V7442" i="2"/>
  <c r="W7442" i="2" s="1"/>
  <c r="Z7441" i="2"/>
  <c r="V7441" i="2"/>
  <c r="Z7440" i="2"/>
  <c r="V7440" i="2"/>
  <c r="Z7439" i="2"/>
  <c r="V7439" i="2"/>
  <c r="W7439" i="2" s="1"/>
  <c r="Z7438" i="2"/>
  <c r="V7438" i="2"/>
  <c r="Z7437" i="2"/>
  <c r="V7437" i="2"/>
  <c r="Z7436" i="2"/>
  <c r="V7436" i="2"/>
  <c r="Z7435" i="2"/>
  <c r="V7435" i="2"/>
  <c r="Z7434" i="2"/>
  <c r="V7434" i="2"/>
  <c r="W7434" i="2" s="1"/>
  <c r="Z7433" i="2"/>
  <c r="V7433" i="2"/>
  <c r="Z7432" i="2"/>
  <c r="V7432" i="2"/>
  <c r="Z7431" i="2"/>
  <c r="V7431" i="2"/>
  <c r="W7431" i="2" s="1"/>
  <c r="Z7430" i="2"/>
  <c r="V7430" i="2"/>
  <c r="Z7429" i="2"/>
  <c r="V7429" i="2"/>
  <c r="Z7428" i="2"/>
  <c r="V7428" i="2"/>
  <c r="Z7427" i="2"/>
  <c r="V7427" i="2"/>
  <c r="Z7426" i="2"/>
  <c r="V7426" i="2"/>
  <c r="W7426" i="2" s="1"/>
  <c r="Z7425" i="2"/>
  <c r="V7425" i="2"/>
  <c r="Z7424" i="2"/>
  <c r="V7424" i="2"/>
  <c r="W7424" i="2" s="1"/>
  <c r="Z7423" i="2"/>
  <c r="V7423" i="2"/>
  <c r="W7423" i="2" s="1"/>
  <c r="Z7422" i="2"/>
  <c r="V7422" i="2"/>
  <c r="Z7421" i="2"/>
  <c r="V7421" i="2"/>
  <c r="W7421" i="2" s="1"/>
  <c r="Z7420" i="2"/>
  <c r="V7420" i="2"/>
  <c r="Z7419" i="2"/>
  <c r="V7419" i="2"/>
  <c r="Z7418" i="2"/>
  <c r="V7418" i="2"/>
  <c r="W7418" i="2" s="1"/>
  <c r="Z7417" i="2"/>
  <c r="V7417" i="2"/>
  <c r="Z7416" i="2"/>
  <c r="V7416" i="2"/>
  <c r="W7416" i="2" s="1"/>
  <c r="Z7415" i="2"/>
  <c r="V7415" i="2"/>
  <c r="W7415" i="2" s="1"/>
  <c r="Y7415" i="2" s="1"/>
  <c r="Z7414" i="2"/>
  <c r="V7414" i="2"/>
  <c r="Z7413" i="2"/>
  <c r="V7413" i="2"/>
  <c r="W7413" i="2" s="1"/>
  <c r="Z7412" i="2"/>
  <c r="V7412" i="2"/>
  <c r="Z7411" i="2"/>
  <c r="V7411" i="2"/>
  <c r="Z7410" i="2"/>
  <c r="V7410" i="2"/>
  <c r="Z7409" i="2"/>
  <c r="V7409" i="2"/>
  <c r="Z7408" i="2"/>
  <c r="V7408" i="2"/>
  <c r="W7408" i="2" s="1"/>
  <c r="Z7407" i="2"/>
  <c r="V7407" i="2"/>
  <c r="W7407" i="2" s="1"/>
  <c r="Z7406" i="2"/>
  <c r="V7406" i="2"/>
  <c r="Z7405" i="2"/>
  <c r="V7405" i="2"/>
  <c r="W7405" i="2" s="1"/>
  <c r="Z7404" i="2"/>
  <c r="V7404" i="2"/>
  <c r="Z7403" i="2"/>
  <c r="V7403" i="2"/>
  <c r="Z7402" i="2"/>
  <c r="V7402" i="2"/>
  <c r="Z7401" i="2"/>
  <c r="V7401" i="2"/>
  <c r="Z7400" i="2"/>
  <c r="V7400" i="2"/>
  <c r="Z7399" i="2"/>
  <c r="V7399" i="2"/>
  <c r="Z7398" i="2"/>
  <c r="V7398" i="2"/>
  <c r="Z7397" i="2"/>
  <c r="V7397" i="2"/>
  <c r="W7397" i="2" s="1"/>
  <c r="Z7396" i="2"/>
  <c r="V7396" i="2"/>
  <c r="Z7395" i="2"/>
  <c r="V7395" i="2"/>
  <c r="Z7394" i="2"/>
  <c r="V7394" i="2"/>
  <c r="Z7393" i="2"/>
  <c r="V7393" i="2"/>
  <c r="Z7392" i="2"/>
  <c r="V7392" i="2"/>
  <c r="Z7391" i="2"/>
  <c r="V7391" i="2"/>
  <c r="W7391" i="2" s="1"/>
  <c r="Z7390" i="2"/>
  <c r="V7390" i="2"/>
  <c r="Z7389" i="2"/>
  <c r="V7389" i="2"/>
  <c r="Z7388" i="2"/>
  <c r="V7388" i="2"/>
  <c r="Z7387" i="2"/>
  <c r="V7387" i="2"/>
  <c r="Z7386" i="2"/>
  <c r="V7386" i="2"/>
  <c r="Z7385" i="2"/>
  <c r="V7385" i="2"/>
  <c r="Z7384" i="2"/>
  <c r="V7384" i="2"/>
  <c r="Z7383" i="2"/>
  <c r="V7383" i="2"/>
  <c r="W7383" i="2" s="1"/>
  <c r="Z7382" i="2"/>
  <c r="V7382" i="2"/>
  <c r="Z7381" i="2"/>
  <c r="V7381" i="2"/>
  <c r="Z7380" i="2"/>
  <c r="V7380" i="2"/>
  <c r="Z7379" i="2"/>
  <c r="V7379" i="2"/>
  <c r="Z7378" i="2"/>
  <c r="V7378" i="2"/>
  <c r="W7378" i="2" s="1"/>
  <c r="Z7377" i="2"/>
  <c r="V7377" i="2"/>
  <c r="Z7376" i="2"/>
  <c r="V7376" i="2"/>
  <c r="W7376" i="2" s="1"/>
  <c r="Z7375" i="2"/>
  <c r="V7375" i="2"/>
  <c r="W7375" i="2" s="1"/>
  <c r="Z7374" i="2"/>
  <c r="V7374" i="2"/>
  <c r="Z7373" i="2"/>
  <c r="V7373" i="2"/>
  <c r="W7373" i="2" s="1"/>
  <c r="Z7372" i="2"/>
  <c r="V7372" i="2"/>
  <c r="Z7371" i="2"/>
  <c r="V7371" i="2"/>
  <c r="Z7370" i="2"/>
  <c r="V7370" i="2"/>
  <c r="Z7369" i="2"/>
  <c r="V7369" i="2"/>
  <c r="Z7368" i="2"/>
  <c r="V7368" i="2"/>
  <c r="W7368" i="2" s="1"/>
  <c r="Z7367" i="2"/>
  <c r="V7367" i="2"/>
  <c r="Z7366" i="2"/>
  <c r="V7366" i="2"/>
  <c r="Z7365" i="2"/>
  <c r="V7365" i="2"/>
  <c r="W7365" i="2" s="1"/>
  <c r="Z7364" i="2"/>
  <c r="V7364" i="2"/>
  <c r="Z7363" i="2"/>
  <c r="V7363" i="2"/>
  <c r="Z7362" i="2"/>
  <c r="V7362" i="2"/>
  <c r="Z7361" i="2"/>
  <c r="V7361" i="2"/>
  <c r="Z7360" i="2"/>
  <c r="V7360" i="2"/>
  <c r="W7360" i="2" s="1"/>
  <c r="Z7359" i="2"/>
  <c r="V7359" i="2"/>
  <c r="W7359" i="2" s="1"/>
  <c r="Z7358" i="2"/>
  <c r="V7358" i="2"/>
  <c r="Z7357" i="2"/>
  <c r="V7357" i="2"/>
  <c r="W7357" i="2" s="1"/>
  <c r="Z7356" i="2"/>
  <c r="V7356" i="2"/>
  <c r="Z7355" i="2"/>
  <c r="V7355" i="2"/>
  <c r="Z7354" i="2"/>
  <c r="V7354" i="2"/>
  <c r="Z7353" i="2"/>
  <c r="V7353" i="2"/>
  <c r="Z7352" i="2"/>
  <c r="V7352" i="2"/>
  <c r="Z7351" i="2"/>
  <c r="V7351" i="2"/>
  <c r="Z7350" i="2"/>
  <c r="V7350" i="2"/>
  <c r="Z7349" i="2"/>
  <c r="V7349" i="2"/>
  <c r="W7349" i="2" s="1"/>
  <c r="Z7348" i="2"/>
  <c r="V7348" i="2"/>
  <c r="Z7347" i="2"/>
  <c r="V7347" i="2"/>
  <c r="Z7346" i="2"/>
  <c r="V7346" i="2"/>
  <c r="W7346" i="2" s="1"/>
  <c r="Z7345" i="2"/>
  <c r="V7345" i="2"/>
  <c r="Z7344" i="2"/>
  <c r="V7344" i="2"/>
  <c r="Z7343" i="2"/>
  <c r="V7343" i="2"/>
  <c r="W7343" i="2" s="1"/>
  <c r="Z7342" i="2"/>
  <c r="V7342" i="2"/>
  <c r="Z7341" i="2"/>
  <c r="V7341" i="2"/>
  <c r="Z7340" i="2"/>
  <c r="V7340" i="2"/>
  <c r="Z7339" i="2"/>
  <c r="V7339" i="2"/>
  <c r="Z7338" i="2"/>
  <c r="V7338" i="2"/>
  <c r="W7338" i="2" s="1"/>
  <c r="Z7337" i="2"/>
  <c r="V7337" i="2"/>
  <c r="Z7336" i="2"/>
  <c r="V7336" i="2"/>
  <c r="W7336" i="2" s="1"/>
  <c r="Z7335" i="2"/>
  <c r="V7335" i="2"/>
  <c r="W7335" i="2" s="1"/>
  <c r="Z7334" i="2"/>
  <c r="V7334" i="2"/>
  <c r="Z7333" i="2"/>
  <c r="V7333" i="2"/>
  <c r="Z7332" i="2"/>
  <c r="V7332" i="2"/>
  <c r="Z7331" i="2"/>
  <c r="V7331" i="2"/>
  <c r="Z7330" i="2"/>
  <c r="V7330" i="2"/>
  <c r="Z7329" i="2"/>
  <c r="V7329" i="2"/>
  <c r="U7329" i="2"/>
  <c r="Z7328" i="2"/>
  <c r="V7328" i="2"/>
  <c r="W7328" i="2" s="1"/>
  <c r="Z7327" i="2"/>
  <c r="V7327" i="2"/>
  <c r="W7327" i="2" s="1"/>
  <c r="Z7326" i="2"/>
  <c r="V7326" i="2"/>
  <c r="Z7325" i="2"/>
  <c r="V7325" i="2"/>
  <c r="W7325" i="2" s="1"/>
  <c r="Z7324" i="2"/>
  <c r="V7324" i="2"/>
  <c r="Z7323" i="2"/>
  <c r="V7323" i="2"/>
  <c r="Z7322" i="2"/>
  <c r="V7322" i="2"/>
  <c r="Z7321" i="2"/>
  <c r="V7321" i="2"/>
  <c r="W7321" i="2" s="1"/>
  <c r="Z7320" i="2"/>
  <c r="V7320" i="2"/>
  <c r="W7320" i="2" s="1"/>
  <c r="Z7319" i="2"/>
  <c r="V7319" i="2"/>
  <c r="W7319" i="2" s="1"/>
  <c r="Z7318" i="2"/>
  <c r="V7318" i="2"/>
  <c r="Z7317" i="2"/>
  <c r="V7317" i="2"/>
  <c r="Z7316" i="2"/>
  <c r="V7316" i="2"/>
  <c r="Z7315" i="2"/>
  <c r="V7315" i="2"/>
  <c r="Z7314" i="2"/>
  <c r="V7314" i="2"/>
  <c r="Z7313" i="2"/>
  <c r="V7313" i="2"/>
  <c r="W7313" i="2" s="1"/>
  <c r="Z7312" i="2"/>
  <c r="V7312" i="2"/>
  <c r="Z7311" i="2"/>
  <c r="V7311" i="2"/>
  <c r="W7311" i="2" s="1"/>
  <c r="Z7310" i="2"/>
  <c r="W7310" i="2"/>
  <c r="V7310" i="2"/>
  <c r="Z7309" i="2"/>
  <c r="V7309" i="2"/>
  <c r="W7309" i="2" s="1"/>
  <c r="Z7308" i="2"/>
  <c r="V7308" i="2"/>
  <c r="Z7307" i="2"/>
  <c r="V7307" i="2"/>
  <c r="Z7306" i="2"/>
  <c r="V7306" i="2"/>
  <c r="Z7305" i="2"/>
  <c r="V7305" i="2"/>
  <c r="Z7304" i="2"/>
  <c r="V7304" i="2"/>
  <c r="Z7303" i="2"/>
  <c r="V7303" i="2"/>
  <c r="Z7302" i="2"/>
  <c r="V7302" i="2"/>
  <c r="Z7301" i="2"/>
  <c r="V7301" i="2"/>
  <c r="Z7300" i="2"/>
  <c r="V7300" i="2"/>
  <c r="Z7299" i="2"/>
  <c r="V7299" i="2"/>
  <c r="Z7298" i="2"/>
  <c r="V7298" i="2"/>
  <c r="Z7297" i="2"/>
  <c r="V7297" i="2"/>
  <c r="Z7296" i="2"/>
  <c r="V7296" i="2"/>
  <c r="W7296" i="2" s="1"/>
  <c r="Z7295" i="2"/>
  <c r="V7295" i="2"/>
  <c r="W7295" i="2" s="1"/>
  <c r="Z7294" i="2"/>
  <c r="V7294" i="2"/>
  <c r="W7294" i="2" s="1"/>
  <c r="Z7293" i="2"/>
  <c r="V7293" i="2"/>
  <c r="Z7292" i="2"/>
  <c r="V7292" i="2"/>
  <c r="Z7291" i="2"/>
  <c r="V7291" i="2"/>
  <c r="Z7290" i="2"/>
  <c r="V7290" i="2"/>
  <c r="Z7289" i="2"/>
  <c r="V7289" i="2"/>
  <c r="Z7288" i="2"/>
  <c r="V7288" i="2"/>
  <c r="W7288" i="2" s="1"/>
  <c r="Z7287" i="2"/>
  <c r="W7287" i="2"/>
  <c r="V7287" i="2"/>
  <c r="Y7287" i="2" s="1"/>
  <c r="Z7286" i="2"/>
  <c r="V7286" i="2"/>
  <c r="W7286" i="2" s="1"/>
  <c r="Z7285" i="2"/>
  <c r="V7285" i="2"/>
  <c r="Z7284" i="2"/>
  <c r="V7284" i="2"/>
  <c r="Z7283" i="2"/>
  <c r="V7283" i="2"/>
  <c r="Z7282" i="2"/>
  <c r="V7282" i="2"/>
  <c r="Z7281" i="2"/>
  <c r="V7281" i="2"/>
  <c r="W7281" i="2" s="1"/>
  <c r="Z7280" i="2"/>
  <c r="V7280" i="2"/>
  <c r="W7280" i="2" s="1"/>
  <c r="Z7279" i="2"/>
  <c r="V7279" i="2"/>
  <c r="Z7278" i="2"/>
  <c r="V7278" i="2"/>
  <c r="Z7277" i="2"/>
  <c r="V7277" i="2"/>
  <c r="W7277" i="2" s="1"/>
  <c r="Z7276" i="2"/>
  <c r="V7276" i="2"/>
  <c r="Z7275" i="2"/>
  <c r="V7275" i="2"/>
  <c r="Z7274" i="2"/>
  <c r="V7274" i="2"/>
  <c r="Z7273" i="2"/>
  <c r="V7273" i="2"/>
  <c r="W7273" i="2" s="1"/>
  <c r="Z7272" i="2"/>
  <c r="V7272" i="2"/>
  <c r="W7272" i="2" s="1"/>
  <c r="Z7271" i="2"/>
  <c r="V7271" i="2"/>
  <c r="W7271" i="2" s="1"/>
  <c r="Y7271" i="2" s="1"/>
  <c r="Z7270" i="2"/>
  <c r="V7270" i="2"/>
  <c r="U7270" i="2"/>
  <c r="Z7269" i="2"/>
  <c r="V7269" i="2"/>
  <c r="Z7268" i="2"/>
  <c r="V7268" i="2"/>
  <c r="Z7267" i="2"/>
  <c r="V7267" i="2"/>
  <c r="Z7266" i="2"/>
  <c r="V7266" i="2"/>
  <c r="Z7265" i="2"/>
  <c r="V7265" i="2"/>
  <c r="Z7264" i="2"/>
  <c r="V7264" i="2"/>
  <c r="Z7263" i="2"/>
  <c r="V7263" i="2"/>
  <c r="Z7262" i="2"/>
  <c r="V7262" i="2"/>
  <c r="W7262" i="2" s="1"/>
  <c r="Z7261" i="2"/>
  <c r="V7261" i="2"/>
  <c r="Z7260" i="2"/>
  <c r="V7260" i="2"/>
  <c r="Z7259" i="2"/>
  <c r="V7259" i="2"/>
  <c r="Z7258" i="2"/>
  <c r="V7258" i="2"/>
  <c r="Z7257" i="2"/>
  <c r="V7257" i="2"/>
  <c r="Z7256" i="2"/>
  <c r="V7256" i="2"/>
  <c r="Z7255" i="2"/>
  <c r="V7255" i="2"/>
  <c r="Z7254" i="2"/>
  <c r="V7254" i="2"/>
  <c r="W7254" i="2" s="1"/>
  <c r="Z7253" i="2"/>
  <c r="V7253" i="2"/>
  <c r="Z7252" i="2"/>
  <c r="V7252" i="2"/>
  <c r="Z7251" i="2"/>
  <c r="V7251" i="2"/>
  <c r="Z7250" i="2"/>
  <c r="V7250" i="2"/>
  <c r="Z7249" i="2"/>
  <c r="V7249" i="2"/>
  <c r="Z7248" i="2"/>
  <c r="V7248" i="2"/>
  <c r="W7248" i="2" s="1"/>
  <c r="Z7247" i="2"/>
  <c r="V7247" i="2"/>
  <c r="W7247" i="2" s="1"/>
  <c r="Y7247" i="2" s="1"/>
  <c r="Z7246" i="2"/>
  <c r="V7246" i="2"/>
  <c r="W7246" i="2" s="1"/>
  <c r="Z7245" i="2"/>
  <c r="V7245" i="2"/>
  <c r="W7245" i="2" s="1"/>
  <c r="Z7244" i="2"/>
  <c r="V7244" i="2"/>
  <c r="Z7243" i="2"/>
  <c r="V7243" i="2"/>
  <c r="Z7242" i="2"/>
  <c r="V7242" i="2"/>
  <c r="Z7241" i="2"/>
  <c r="V7241" i="2"/>
  <c r="Z7240" i="2"/>
  <c r="V7240" i="2"/>
  <c r="W7240" i="2" s="1"/>
  <c r="Z7239" i="2"/>
  <c r="V7239" i="2"/>
  <c r="Z7238" i="2"/>
  <c r="V7238" i="2"/>
  <c r="W7238" i="2" s="1"/>
  <c r="Z7237" i="2"/>
  <c r="V7237" i="2"/>
  <c r="W7237" i="2" s="1"/>
  <c r="Z7236" i="2"/>
  <c r="V7236" i="2"/>
  <c r="Z7235" i="2"/>
  <c r="V7235" i="2"/>
  <c r="Z7234" i="2"/>
  <c r="V7234" i="2"/>
  <c r="Z7233" i="2"/>
  <c r="V7233" i="2"/>
  <c r="Z7232" i="2"/>
  <c r="V7232" i="2"/>
  <c r="Z7231" i="2"/>
  <c r="V7231" i="2"/>
  <c r="Z7230" i="2"/>
  <c r="V7230" i="2"/>
  <c r="Z7229" i="2"/>
  <c r="V7229" i="2"/>
  <c r="Z7228" i="2"/>
  <c r="V7228" i="2"/>
  <c r="Z7227" i="2"/>
  <c r="V7227" i="2"/>
  <c r="Z7226" i="2"/>
  <c r="V7226" i="2"/>
  <c r="Z7225" i="2"/>
  <c r="V7225" i="2"/>
  <c r="W7225" i="2" s="1"/>
  <c r="Z7224" i="2"/>
  <c r="V7224" i="2"/>
  <c r="Z7223" i="2"/>
  <c r="V7223" i="2"/>
  <c r="W7223" i="2" s="1"/>
  <c r="Y7223" i="2" s="1"/>
  <c r="Z7222" i="2"/>
  <c r="V7222" i="2"/>
  <c r="W7222" i="2" s="1"/>
  <c r="Z7221" i="2"/>
  <c r="V7221" i="2"/>
  <c r="Z7220" i="2"/>
  <c r="V7220" i="2"/>
  <c r="Z7219" i="2"/>
  <c r="V7219" i="2"/>
  <c r="Z7218" i="2"/>
  <c r="V7218" i="2"/>
  <c r="Z7217" i="2"/>
  <c r="V7217" i="2"/>
  <c r="Z7216" i="2"/>
  <c r="V7216" i="2"/>
  <c r="W7216" i="2" s="1"/>
  <c r="Z7215" i="2"/>
  <c r="V7215" i="2"/>
  <c r="Z7214" i="2"/>
  <c r="V7214" i="2"/>
  <c r="W7214" i="2" s="1"/>
  <c r="Z7213" i="2"/>
  <c r="V7213" i="2"/>
  <c r="Z7212" i="2"/>
  <c r="V7212" i="2"/>
  <c r="Z7211" i="2"/>
  <c r="V7211" i="2"/>
  <c r="Z7210" i="2"/>
  <c r="V7210" i="2"/>
  <c r="Z7209" i="2"/>
  <c r="V7209" i="2"/>
  <c r="Z7208" i="2"/>
  <c r="V7208" i="2"/>
  <c r="W7208" i="2" s="1"/>
  <c r="Z7207" i="2"/>
  <c r="V7207" i="2"/>
  <c r="Z7206" i="2"/>
  <c r="V7206" i="2"/>
  <c r="Z7205" i="2"/>
  <c r="V7205" i="2"/>
  <c r="W7205" i="2" s="1"/>
  <c r="Z7204" i="2"/>
  <c r="V7204" i="2"/>
  <c r="Z7203" i="2"/>
  <c r="V7203" i="2"/>
  <c r="Z7202" i="2"/>
  <c r="V7202" i="2"/>
  <c r="Z7201" i="2"/>
  <c r="V7201" i="2"/>
  <c r="W7201" i="2" s="1"/>
  <c r="Z7200" i="2"/>
  <c r="V7200" i="2"/>
  <c r="W7200" i="2" s="1"/>
  <c r="Z7199" i="2"/>
  <c r="V7199" i="2"/>
  <c r="W7199" i="2" s="1"/>
  <c r="Z7198" i="2"/>
  <c r="V7198" i="2"/>
  <c r="Z7197" i="2"/>
  <c r="V7197" i="2"/>
  <c r="W7197" i="2" s="1"/>
  <c r="Z7196" i="2"/>
  <c r="V7196" i="2"/>
  <c r="Z7195" i="2"/>
  <c r="V7195" i="2"/>
  <c r="Z7194" i="2"/>
  <c r="V7194" i="2"/>
  <c r="Z7193" i="2"/>
  <c r="V7193" i="2"/>
  <c r="W7193" i="2" s="1"/>
  <c r="Z7192" i="2"/>
  <c r="V7192" i="2"/>
  <c r="W7192" i="2" s="1"/>
  <c r="Z7191" i="2"/>
  <c r="W7191" i="2"/>
  <c r="Y7191" i="2" s="1"/>
  <c r="V7191" i="2"/>
  <c r="Z7190" i="2"/>
  <c r="V7190" i="2"/>
  <c r="Z7189" i="2"/>
  <c r="V7189" i="2"/>
  <c r="W7189" i="2" s="1"/>
  <c r="Z7188" i="2"/>
  <c r="V7188" i="2"/>
  <c r="Z7187" i="2"/>
  <c r="V7187" i="2"/>
  <c r="Z7186" i="2"/>
  <c r="V7186" i="2"/>
  <c r="W7186" i="2" s="1"/>
  <c r="Z7185" i="2"/>
  <c r="V7185" i="2"/>
  <c r="W7185" i="2" s="1"/>
  <c r="Z7184" i="2"/>
  <c r="V7184" i="2"/>
  <c r="W7184" i="2" s="1"/>
  <c r="Z7183" i="2"/>
  <c r="W7183" i="2"/>
  <c r="V7183" i="2"/>
  <c r="Z7182" i="2"/>
  <c r="V7182" i="2"/>
  <c r="W7182" i="2" s="1"/>
  <c r="Z7181" i="2"/>
  <c r="V7181" i="2"/>
  <c r="U7181" i="2"/>
  <c r="Z7180" i="2"/>
  <c r="V7180" i="2"/>
  <c r="Z7179" i="2"/>
  <c r="V7179" i="2"/>
  <c r="Z7178" i="2"/>
  <c r="V7178" i="2"/>
  <c r="Z7177" i="2"/>
  <c r="V7177" i="2"/>
  <c r="Z7176" i="2"/>
  <c r="V7176" i="2"/>
  <c r="W7176" i="2" s="1"/>
  <c r="Z7175" i="2"/>
  <c r="V7175" i="2"/>
  <c r="Z7174" i="2"/>
  <c r="V7174" i="2"/>
  <c r="Z7173" i="2"/>
  <c r="V7173" i="2"/>
  <c r="Z7172" i="2"/>
  <c r="V7172" i="2"/>
  <c r="Z7171" i="2"/>
  <c r="V7171" i="2"/>
  <c r="Z7170" i="2"/>
  <c r="V7170" i="2"/>
  <c r="W7170" i="2" s="1"/>
  <c r="Z7169" i="2"/>
  <c r="V7169" i="2"/>
  <c r="Z7168" i="2"/>
  <c r="V7168" i="2"/>
  <c r="W7168" i="2" s="1"/>
  <c r="Z7167" i="2"/>
  <c r="V7167" i="2"/>
  <c r="W7167" i="2" s="1"/>
  <c r="Z7166" i="2"/>
  <c r="V7166" i="2"/>
  <c r="Z7165" i="2"/>
  <c r="V7165" i="2"/>
  <c r="W7165" i="2" s="1"/>
  <c r="Z7164" i="2"/>
  <c r="V7164" i="2"/>
  <c r="Z7163" i="2"/>
  <c r="V7163" i="2"/>
  <c r="Z7162" i="2"/>
  <c r="V7162" i="2"/>
  <c r="Z7161" i="2"/>
  <c r="V7161" i="2"/>
  <c r="W7161" i="2" s="1"/>
  <c r="Z7160" i="2"/>
  <c r="V7160" i="2"/>
  <c r="W7160" i="2" s="1"/>
  <c r="Z7159" i="2"/>
  <c r="V7159" i="2"/>
  <c r="Z7158" i="2"/>
  <c r="V7158" i="2"/>
  <c r="Z7157" i="2"/>
  <c r="V7157" i="2"/>
  <c r="Z7156" i="2"/>
  <c r="V7156" i="2"/>
  <c r="Z7155" i="2"/>
  <c r="V7155" i="2"/>
  <c r="Z7154" i="2"/>
  <c r="V7154" i="2"/>
  <c r="Z7153" i="2"/>
  <c r="V7153" i="2"/>
  <c r="W7153" i="2" s="1"/>
  <c r="Z7152" i="2"/>
  <c r="V7152" i="2"/>
  <c r="W7152" i="2" s="1"/>
  <c r="Z7151" i="2"/>
  <c r="V7151" i="2"/>
  <c r="W7151" i="2" s="1"/>
  <c r="Z7150" i="2"/>
  <c r="V7150" i="2"/>
  <c r="W7150" i="2" s="1"/>
  <c r="Z7149" i="2"/>
  <c r="V7149" i="2"/>
  <c r="W7149" i="2" s="1"/>
  <c r="Z7148" i="2"/>
  <c r="V7148" i="2"/>
  <c r="Z7147" i="2"/>
  <c r="V7147" i="2"/>
  <c r="Z7146" i="2"/>
  <c r="V7146" i="2"/>
  <c r="Z7145" i="2"/>
  <c r="V7145" i="2"/>
  <c r="W7145" i="2" s="1"/>
  <c r="Z7144" i="2"/>
  <c r="V7144" i="2"/>
  <c r="Z7143" i="2"/>
  <c r="V7143" i="2"/>
  <c r="Z7142" i="2"/>
  <c r="V7142" i="2"/>
  <c r="Z7141" i="2"/>
  <c r="V7141" i="2"/>
  <c r="Z7140" i="2"/>
  <c r="V7140" i="2"/>
  <c r="Z7139" i="2"/>
  <c r="V7139" i="2"/>
  <c r="Z7138" i="2"/>
  <c r="V7138" i="2"/>
  <c r="W7138" i="2" s="1"/>
  <c r="Z7137" i="2"/>
  <c r="V7137" i="2"/>
  <c r="Z7136" i="2"/>
  <c r="V7136" i="2"/>
  <c r="Z7135" i="2"/>
  <c r="V7135" i="2"/>
  <c r="W7135" i="2" s="1"/>
  <c r="U7135" i="2"/>
  <c r="Z7134" i="2"/>
  <c r="V7134" i="2"/>
  <c r="W7134" i="2" s="1"/>
  <c r="U7134" i="2"/>
  <c r="Z7133" i="2"/>
  <c r="V7133" i="2"/>
  <c r="U7133" i="2"/>
  <c r="Z7132" i="2"/>
  <c r="V7132" i="2"/>
  <c r="W7132" i="2" s="1"/>
  <c r="Z7131" i="2"/>
  <c r="V7131" i="2"/>
  <c r="Z7130" i="2"/>
  <c r="V7130" i="2"/>
  <c r="Z7129" i="2"/>
  <c r="V7129" i="2"/>
  <c r="Z7128" i="2"/>
  <c r="V7128" i="2"/>
  <c r="W7128" i="2" s="1"/>
  <c r="Z7127" i="2"/>
  <c r="V7127" i="2"/>
  <c r="W7127" i="2" s="1"/>
  <c r="Z7126" i="2"/>
  <c r="V7126" i="2"/>
  <c r="Z7125" i="2"/>
  <c r="V7125" i="2"/>
  <c r="Z7124" i="2"/>
  <c r="W7124" i="2"/>
  <c r="V7124" i="2"/>
  <c r="Z7123" i="2"/>
  <c r="V7123" i="2"/>
  <c r="W7123" i="2" s="1"/>
  <c r="Z7122" i="2"/>
  <c r="V7122" i="2"/>
  <c r="W7122" i="2" s="1"/>
  <c r="Z7121" i="2"/>
  <c r="V7121" i="2"/>
  <c r="Z7120" i="2"/>
  <c r="V7120" i="2"/>
  <c r="Z7119" i="2"/>
  <c r="V7119" i="2"/>
  <c r="Z7118" i="2"/>
  <c r="V7118" i="2"/>
  <c r="W7118" i="2" s="1"/>
  <c r="Z7117" i="2"/>
  <c r="V7117" i="2"/>
  <c r="Z7116" i="2"/>
  <c r="V7116" i="2"/>
  <c r="Z7115" i="2"/>
  <c r="V7115" i="2"/>
  <c r="Z7114" i="2"/>
  <c r="V7114" i="2"/>
  <c r="W7114" i="2" s="1"/>
  <c r="Z7113" i="2"/>
  <c r="V7113" i="2"/>
  <c r="Z7112" i="2"/>
  <c r="V7112" i="2"/>
  <c r="Z7111" i="2"/>
  <c r="V7111" i="2"/>
  <c r="Z7110" i="2"/>
  <c r="V7110" i="2"/>
  <c r="Z7109" i="2"/>
  <c r="V7109" i="2"/>
  <c r="Z7108" i="2"/>
  <c r="V7108" i="2"/>
  <c r="Z7107" i="2"/>
  <c r="V7107" i="2"/>
  <c r="W7107" i="2" s="1"/>
  <c r="Z7106" i="2"/>
  <c r="V7106" i="2"/>
  <c r="Z7105" i="2"/>
  <c r="V7105" i="2"/>
  <c r="Z7104" i="2"/>
  <c r="V7104" i="2"/>
  <c r="Z7103" i="2"/>
  <c r="V7103" i="2"/>
  <c r="Z7102" i="2"/>
  <c r="V7102" i="2"/>
  <c r="Z7101" i="2"/>
  <c r="V7101" i="2"/>
  <c r="Z7100" i="2"/>
  <c r="V7100" i="2"/>
  <c r="Z7099" i="2"/>
  <c r="V7099" i="2"/>
  <c r="Z7098" i="2"/>
  <c r="V7098" i="2"/>
  <c r="Z7097" i="2"/>
  <c r="V7097" i="2"/>
  <c r="Z7096" i="2"/>
  <c r="V7096" i="2"/>
  <c r="Z7095" i="2"/>
  <c r="V7095" i="2"/>
  <c r="Z7094" i="2"/>
  <c r="V7094" i="2"/>
  <c r="Z7093" i="2"/>
  <c r="V7093" i="2"/>
  <c r="Z7092" i="2"/>
  <c r="V7092" i="2"/>
  <c r="Z7091" i="2"/>
  <c r="V7091" i="2"/>
  <c r="W7091" i="2" s="1"/>
  <c r="Z7090" i="2"/>
  <c r="V7090" i="2"/>
  <c r="Z7089" i="2"/>
  <c r="V7089" i="2"/>
  <c r="Z7088" i="2"/>
  <c r="W7088" i="2"/>
  <c r="V7088" i="2"/>
  <c r="Y7088" i="2" s="1"/>
  <c r="Z7087" i="2"/>
  <c r="V7087" i="2"/>
  <c r="U7087" i="2"/>
  <c r="Z7086" i="2"/>
  <c r="V7086" i="2"/>
  <c r="W7086" i="2" s="1"/>
  <c r="Z7085" i="2"/>
  <c r="V7085" i="2"/>
  <c r="Z7084" i="2"/>
  <c r="V7084" i="2"/>
  <c r="Z7083" i="2"/>
  <c r="V7083" i="2"/>
  <c r="Z7082" i="2"/>
  <c r="V7082" i="2"/>
  <c r="Z7081" i="2"/>
  <c r="V7081" i="2"/>
  <c r="Z7080" i="2"/>
  <c r="V7080" i="2"/>
  <c r="Z7079" i="2"/>
  <c r="V7079" i="2"/>
  <c r="Z7078" i="2"/>
  <c r="V7078" i="2"/>
  <c r="W7078" i="2" s="1"/>
  <c r="Z7077" i="2"/>
  <c r="V7077" i="2"/>
  <c r="Z7076" i="2"/>
  <c r="V7076" i="2"/>
  <c r="Z7075" i="2"/>
  <c r="V7075" i="2"/>
  <c r="W7075" i="2" s="1"/>
  <c r="Z7074" i="2"/>
  <c r="V7074" i="2"/>
  <c r="Z7073" i="2"/>
  <c r="V7073" i="2"/>
  <c r="Z7072" i="2"/>
  <c r="V7072" i="2"/>
  <c r="Z7071" i="2"/>
  <c r="V7071" i="2"/>
  <c r="Z7070" i="2"/>
  <c r="V7070" i="2"/>
  <c r="W7070" i="2" s="1"/>
  <c r="Z7069" i="2"/>
  <c r="V7069" i="2"/>
  <c r="Z7068" i="2"/>
  <c r="V7068" i="2"/>
  <c r="Z7067" i="2"/>
  <c r="V7067" i="2"/>
  <c r="W7067" i="2" s="1"/>
  <c r="Z7066" i="2"/>
  <c r="V7066" i="2"/>
  <c r="Z7065" i="2"/>
  <c r="V7065" i="2"/>
  <c r="Z7064" i="2"/>
  <c r="V7064" i="2"/>
  <c r="W7064" i="2" s="1"/>
  <c r="Z7063" i="2"/>
  <c r="V7063" i="2"/>
  <c r="Z7062" i="2"/>
  <c r="V7062" i="2"/>
  <c r="W7062" i="2" s="1"/>
  <c r="Z7061" i="2"/>
  <c r="V7061" i="2"/>
  <c r="Z7060" i="2"/>
  <c r="V7060" i="2"/>
  <c r="Z7059" i="2"/>
  <c r="V7059" i="2"/>
  <c r="W7059" i="2" s="1"/>
  <c r="Z7058" i="2"/>
  <c r="V7058" i="2"/>
  <c r="Z7057" i="2"/>
  <c r="V7057" i="2"/>
  <c r="Z7056" i="2"/>
  <c r="V7056" i="2"/>
  <c r="W7056" i="2" s="1"/>
  <c r="Z7055" i="2"/>
  <c r="V7055" i="2"/>
  <c r="Z7054" i="2"/>
  <c r="V7054" i="2"/>
  <c r="W7054" i="2" s="1"/>
  <c r="U7054" i="2"/>
  <c r="Z7053" i="2"/>
  <c r="V7053" i="2"/>
  <c r="Z7052" i="2"/>
  <c r="V7052" i="2"/>
  <c r="U7052" i="2"/>
  <c r="Z7051" i="2"/>
  <c r="W7051" i="2"/>
  <c r="V7051" i="2"/>
  <c r="Z7050" i="2"/>
  <c r="V7050" i="2"/>
  <c r="Z7049" i="2"/>
  <c r="V7049" i="2"/>
  <c r="Z7048" i="2"/>
  <c r="V7048" i="2"/>
  <c r="W7048" i="2" s="1"/>
  <c r="Z7047" i="2"/>
  <c r="V7047" i="2"/>
  <c r="Z7046" i="2"/>
  <c r="V7046" i="2"/>
  <c r="Z7045" i="2"/>
  <c r="V7045" i="2"/>
  <c r="Z7044" i="2"/>
  <c r="V7044" i="2"/>
  <c r="Z7043" i="2"/>
  <c r="V7043" i="2"/>
  <c r="Z7042" i="2"/>
  <c r="V7042" i="2"/>
  <c r="Z7041" i="2"/>
  <c r="V7041" i="2"/>
  <c r="Z7040" i="2"/>
  <c r="W7040" i="2"/>
  <c r="V7040" i="2"/>
  <c r="Z7039" i="2"/>
  <c r="V7039" i="2"/>
  <c r="Z7038" i="2"/>
  <c r="V7038" i="2"/>
  <c r="W7038" i="2" s="1"/>
  <c r="Z7037" i="2"/>
  <c r="V7037" i="2"/>
  <c r="Z7036" i="2"/>
  <c r="V7036" i="2"/>
  <c r="Z7035" i="2"/>
  <c r="V7035" i="2"/>
  <c r="Z7034" i="2"/>
  <c r="V7034" i="2"/>
  <c r="Z7033" i="2"/>
  <c r="V7033" i="2"/>
  <c r="Z7032" i="2"/>
  <c r="V7032" i="2"/>
  <c r="Z7031" i="2"/>
  <c r="V7031" i="2"/>
  <c r="Z7030" i="2"/>
  <c r="V7030" i="2"/>
  <c r="W7030" i="2" s="1"/>
  <c r="Z7029" i="2"/>
  <c r="V7029" i="2"/>
  <c r="Z7028" i="2"/>
  <c r="V7028" i="2"/>
  <c r="Z7027" i="2"/>
  <c r="V7027" i="2"/>
  <c r="Z7026" i="2"/>
  <c r="V7026" i="2"/>
  <c r="Z7025" i="2"/>
  <c r="V7025" i="2"/>
  <c r="Z7024" i="2"/>
  <c r="V7024" i="2"/>
  <c r="W7024" i="2" s="1"/>
  <c r="Y7024" i="2" s="1"/>
  <c r="Z7023" i="2"/>
  <c r="V7023" i="2"/>
  <c r="Z7022" i="2"/>
  <c r="V7022" i="2"/>
  <c r="W7022" i="2" s="1"/>
  <c r="Z7021" i="2"/>
  <c r="V7021" i="2"/>
  <c r="Z7020" i="2"/>
  <c r="V7020" i="2"/>
  <c r="Z7019" i="2"/>
  <c r="V7019" i="2"/>
  <c r="Z7018" i="2"/>
  <c r="V7018" i="2"/>
  <c r="Z7017" i="2"/>
  <c r="V7017" i="2"/>
  <c r="Z7016" i="2"/>
  <c r="V7016" i="2"/>
  <c r="W7016" i="2" s="1"/>
  <c r="Z7015" i="2"/>
  <c r="V7015" i="2"/>
  <c r="Z7014" i="2"/>
  <c r="V7014" i="2"/>
  <c r="W7014" i="2" s="1"/>
  <c r="Z7013" i="2"/>
  <c r="V7013" i="2"/>
  <c r="Z7012" i="2"/>
  <c r="V7012" i="2"/>
  <c r="Z7011" i="2"/>
  <c r="V7011" i="2"/>
  <c r="W7011" i="2" s="1"/>
  <c r="Z7010" i="2"/>
  <c r="V7010" i="2"/>
  <c r="Z7009" i="2"/>
  <c r="V7009" i="2"/>
  <c r="Z7008" i="2"/>
  <c r="V7008" i="2"/>
  <c r="W7008" i="2" s="1"/>
  <c r="Z7007" i="2"/>
  <c r="V7007" i="2"/>
  <c r="Z7006" i="2"/>
  <c r="V7006" i="2"/>
  <c r="W7006" i="2" s="1"/>
  <c r="Z7005" i="2"/>
  <c r="V7005" i="2"/>
  <c r="Z7004" i="2"/>
  <c r="V7004" i="2"/>
  <c r="Z7003" i="2"/>
  <c r="V7003" i="2"/>
  <c r="W7003" i="2" s="1"/>
  <c r="Y7003" i="2" s="1"/>
  <c r="Z7002" i="2"/>
  <c r="V7002" i="2"/>
  <c r="Z7001" i="2"/>
  <c r="V7001" i="2"/>
  <c r="Z7000" i="2"/>
  <c r="V7000" i="2"/>
  <c r="Z6999" i="2"/>
  <c r="V6999" i="2"/>
  <c r="Z6998" i="2"/>
  <c r="V6998" i="2"/>
  <c r="Z6997" i="2"/>
  <c r="V6997" i="2"/>
  <c r="Z6996" i="2"/>
  <c r="V6996" i="2"/>
  <c r="Z6995" i="2"/>
  <c r="V6995" i="2"/>
  <c r="Z6994" i="2"/>
  <c r="V6994" i="2"/>
  <c r="Z6993" i="2"/>
  <c r="V6993" i="2"/>
  <c r="Z6992" i="2"/>
  <c r="V6992" i="2"/>
  <c r="Z6991" i="2"/>
  <c r="V6991" i="2"/>
  <c r="Z6990" i="2"/>
  <c r="V6990" i="2"/>
  <c r="W6990" i="2" s="1"/>
  <c r="Z6989" i="2"/>
  <c r="V6989" i="2"/>
  <c r="Z6988" i="2"/>
  <c r="V6988" i="2"/>
  <c r="Z6987" i="2"/>
  <c r="V6987" i="2"/>
  <c r="Z6986" i="2"/>
  <c r="V6986" i="2"/>
  <c r="Z6985" i="2"/>
  <c r="V6985" i="2"/>
  <c r="Z6984" i="2"/>
  <c r="V6984" i="2"/>
  <c r="Z6983" i="2"/>
  <c r="V6983" i="2"/>
  <c r="Z6982" i="2"/>
  <c r="V6982" i="2"/>
  <c r="W6982" i="2" s="1"/>
  <c r="Z6981" i="2"/>
  <c r="V6981" i="2"/>
  <c r="Z6980" i="2"/>
  <c r="V6980" i="2"/>
  <c r="Z6979" i="2"/>
  <c r="V6979" i="2"/>
  <c r="W6979" i="2" s="1"/>
  <c r="Z6978" i="2"/>
  <c r="V6978" i="2"/>
  <c r="Z6977" i="2"/>
  <c r="V6977" i="2"/>
  <c r="Z6976" i="2"/>
  <c r="V6976" i="2"/>
  <c r="U6976" i="2"/>
  <c r="Z6975" i="2"/>
  <c r="V6975" i="2"/>
  <c r="Z6974" i="2"/>
  <c r="V6974" i="2"/>
  <c r="W6974" i="2" s="1"/>
  <c r="Z6973" i="2"/>
  <c r="V6973" i="2"/>
  <c r="Z6972" i="2"/>
  <c r="V6972" i="2"/>
  <c r="Z6971" i="2"/>
  <c r="V6971" i="2"/>
  <c r="Z6970" i="2"/>
  <c r="V6970" i="2"/>
  <c r="Z6969" i="2"/>
  <c r="V6969" i="2"/>
  <c r="U6969" i="2"/>
  <c r="Z6968" i="2"/>
  <c r="V6968" i="2"/>
  <c r="W6968" i="2" s="1"/>
  <c r="Z6967" i="2"/>
  <c r="V6967" i="2"/>
  <c r="Z6966" i="2"/>
  <c r="V6966" i="2"/>
  <c r="Z6965" i="2"/>
  <c r="V6965" i="2"/>
  <c r="Z6964" i="2"/>
  <c r="V6964" i="2"/>
  <c r="Z6963" i="2"/>
  <c r="V6963" i="2"/>
  <c r="W6963" i="2" s="1"/>
  <c r="Z6962" i="2"/>
  <c r="V6962" i="2"/>
  <c r="Z6961" i="2"/>
  <c r="V6961" i="2"/>
  <c r="Z6960" i="2"/>
  <c r="V6960" i="2"/>
  <c r="Z6959" i="2"/>
  <c r="V6959" i="2"/>
  <c r="Z6958" i="2"/>
  <c r="V6958" i="2"/>
  <c r="Z6957" i="2"/>
  <c r="V6957" i="2"/>
  <c r="Z6956" i="2"/>
  <c r="V6956" i="2"/>
  <c r="Z6955" i="2"/>
  <c r="W6955" i="2"/>
  <c r="V6955" i="2"/>
  <c r="Z6954" i="2"/>
  <c r="V6954" i="2"/>
  <c r="Z6953" i="2"/>
  <c r="V6953" i="2"/>
  <c r="Z6952" i="2"/>
  <c r="V6952" i="2"/>
  <c r="W6952" i="2" s="1"/>
  <c r="Z6951" i="2"/>
  <c r="V6951" i="2"/>
  <c r="Z6950" i="2"/>
  <c r="V6950" i="2"/>
  <c r="W6950" i="2" s="1"/>
  <c r="U6950" i="2"/>
  <c r="Z6949" i="2"/>
  <c r="V6949" i="2"/>
  <c r="U6949" i="2"/>
  <c r="Z6948" i="2"/>
  <c r="V6948" i="2"/>
  <c r="U6948" i="2"/>
  <c r="Z6947" i="2"/>
  <c r="V6947" i="2"/>
  <c r="U6947" i="2"/>
  <c r="Z6946" i="2"/>
  <c r="V6946" i="2"/>
  <c r="Z6945" i="2"/>
  <c r="V6945" i="2"/>
  <c r="U6945" i="2"/>
  <c r="Z6944" i="2"/>
  <c r="V6944" i="2"/>
  <c r="W6944" i="2" s="1"/>
  <c r="Z6943" i="2"/>
  <c r="V6943" i="2"/>
  <c r="Z6942" i="2"/>
  <c r="W6942" i="2"/>
  <c r="V6942" i="2"/>
  <c r="Z6941" i="2"/>
  <c r="V6941" i="2"/>
  <c r="Z6940" i="2"/>
  <c r="V6940" i="2"/>
  <c r="W6940" i="2" s="1"/>
  <c r="Z6939" i="2"/>
  <c r="V6939" i="2"/>
  <c r="Z6938" i="2"/>
  <c r="V6938" i="2"/>
  <c r="Z6937" i="2"/>
  <c r="V6937" i="2"/>
  <c r="Z6936" i="2"/>
  <c r="V6936" i="2"/>
  <c r="W6936" i="2" s="1"/>
  <c r="Z6935" i="2"/>
  <c r="V6935" i="2"/>
  <c r="Z6934" i="2"/>
  <c r="V6934" i="2"/>
  <c r="Z6933" i="2"/>
  <c r="V6933" i="2"/>
  <c r="Z6932" i="2"/>
  <c r="V6932" i="2"/>
  <c r="Z6931" i="2"/>
  <c r="V6931" i="2"/>
  <c r="W6931" i="2" s="1"/>
  <c r="Z6930" i="2"/>
  <c r="V6930" i="2"/>
  <c r="Z6929" i="2"/>
  <c r="V6929" i="2"/>
  <c r="Z6928" i="2"/>
  <c r="V6928" i="2"/>
  <c r="Z6927" i="2"/>
  <c r="V6927" i="2"/>
  <c r="U6927" i="2"/>
  <c r="Z6926" i="2"/>
  <c r="V6926" i="2"/>
  <c r="W6926" i="2" s="1"/>
  <c r="Z6925" i="2"/>
  <c r="V6925" i="2"/>
  <c r="Z6924" i="2"/>
  <c r="V6924" i="2"/>
  <c r="Z6923" i="2"/>
  <c r="V6923" i="2"/>
  <c r="W6923" i="2" s="1"/>
  <c r="Z6922" i="2"/>
  <c r="V6922" i="2"/>
  <c r="Z6921" i="2"/>
  <c r="V6921" i="2"/>
  <c r="Z6920" i="2"/>
  <c r="W6920" i="2"/>
  <c r="V6920" i="2"/>
  <c r="Z6919" i="2"/>
  <c r="V6919" i="2"/>
  <c r="Z6918" i="2"/>
  <c r="V6918" i="2"/>
  <c r="Z6917" i="2"/>
  <c r="V6917" i="2"/>
  <c r="Z6916" i="2"/>
  <c r="V6916" i="2"/>
  <c r="W6916" i="2" s="1"/>
  <c r="Z6915" i="2"/>
  <c r="V6915" i="2"/>
  <c r="W6915" i="2" s="1"/>
  <c r="Z6914" i="2"/>
  <c r="V6914" i="2"/>
  <c r="W6914" i="2" s="1"/>
  <c r="Z6913" i="2"/>
  <c r="V6913" i="2"/>
  <c r="Z6912" i="2"/>
  <c r="V6912" i="2"/>
  <c r="Z6911" i="2"/>
  <c r="V6911" i="2"/>
  <c r="Z6910" i="2"/>
  <c r="V6910" i="2"/>
  <c r="Z6909" i="2"/>
  <c r="V6909" i="2"/>
  <c r="Z6908" i="2"/>
  <c r="V6908" i="2"/>
  <c r="Z6907" i="2"/>
  <c r="V6907" i="2"/>
  <c r="Z6906" i="2"/>
  <c r="V6906" i="2"/>
  <c r="Z6905" i="2"/>
  <c r="V6905" i="2"/>
  <c r="Z6904" i="2"/>
  <c r="V6904" i="2"/>
  <c r="W6904" i="2" s="1"/>
  <c r="Z6903" i="2"/>
  <c r="V6903" i="2"/>
  <c r="Z6902" i="2"/>
  <c r="V6902" i="2"/>
  <c r="W6902" i="2" s="1"/>
  <c r="Z6901" i="2"/>
  <c r="V6901" i="2"/>
  <c r="Z6900" i="2"/>
  <c r="V6900" i="2"/>
  <c r="Z6899" i="2"/>
  <c r="V6899" i="2"/>
  <c r="Z6898" i="2"/>
  <c r="V6898" i="2"/>
  <c r="Z6897" i="2"/>
  <c r="V6897" i="2"/>
  <c r="Z6896" i="2"/>
  <c r="V6896" i="2"/>
  <c r="Z6895" i="2"/>
  <c r="V6895" i="2"/>
  <c r="Z6894" i="2"/>
  <c r="V6894" i="2"/>
  <c r="W6894" i="2" s="1"/>
  <c r="Z6893" i="2"/>
  <c r="V6893" i="2"/>
  <c r="Z6892" i="2"/>
  <c r="V6892" i="2"/>
  <c r="Z6891" i="2"/>
  <c r="V6891" i="2"/>
  <c r="Z6890" i="2"/>
  <c r="V6890" i="2"/>
  <c r="Z6889" i="2"/>
  <c r="V6889" i="2"/>
  <c r="Z6888" i="2"/>
  <c r="V6888" i="2"/>
  <c r="Z6887" i="2"/>
  <c r="V6887" i="2"/>
  <c r="Z6886" i="2"/>
  <c r="V6886" i="2"/>
  <c r="W6886" i="2" s="1"/>
  <c r="Z6885" i="2"/>
  <c r="V6885" i="2"/>
  <c r="Z6884" i="2"/>
  <c r="V6884" i="2"/>
  <c r="Z6883" i="2"/>
  <c r="V6883" i="2"/>
  <c r="W6883" i="2" s="1"/>
  <c r="Z6882" i="2"/>
  <c r="V6882" i="2"/>
  <c r="W6882" i="2" s="1"/>
  <c r="Z6881" i="2"/>
  <c r="V6881" i="2"/>
  <c r="Z6880" i="2"/>
  <c r="V6880" i="2"/>
  <c r="Z6879" i="2"/>
  <c r="V6879" i="2"/>
  <c r="Z6878" i="2"/>
  <c r="V6878" i="2"/>
  <c r="W6878" i="2" s="1"/>
  <c r="Z6877" i="2"/>
  <c r="V6877" i="2"/>
  <c r="Z6876" i="2"/>
  <c r="V6876" i="2"/>
  <c r="W6876" i="2" s="1"/>
  <c r="Z6875" i="2"/>
  <c r="V6875" i="2"/>
  <c r="Z6874" i="2"/>
  <c r="V6874" i="2"/>
  <c r="Z6873" i="2"/>
  <c r="V6873" i="2"/>
  <c r="Z6872" i="2"/>
  <c r="V6872" i="2"/>
  <c r="W6872" i="2" s="1"/>
  <c r="Z6871" i="2"/>
  <c r="V6871" i="2"/>
  <c r="W6871" i="2" s="1"/>
  <c r="Z6870" i="2"/>
  <c r="V6870" i="2"/>
  <c r="W6870" i="2" s="1"/>
  <c r="Z6869" i="2"/>
  <c r="V6869" i="2"/>
  <c r="Z6868" i="2"/>
  <c r="V6868" i="2"/>
  <c r="W6868" i="2" s="1"/>
  <c r="Z6867" i="2"/>
  <c r="V6867" i="2"/>
  <c r="U6867" i="2"/>
  <c r="Z6866" i="2"/>
  <c r="V6866" i="2"/>
  <c r="U6866" i="2"/>
  <c r="Z6865" i="2"/>
  <c r="V6865" i="2"/>
  <c r="Z6864" i="2"/>
  <c r="V6864" i="2"/>
  <c r="Z6863" i="2"/>
  <c r="V6863" i="2"/>
  <c r="Z6862" i="2"/>
  <c r="V6862" i="2"/>
  <c r="Z6861" i="2"/>
  <c r="V6861" i="2"/>
  <c r="Z6860" i="2"/>
  <c r="V6860" i="2"/>
  <c r="U6860" i="2"/>
  <c r="Z6859" i="2"/>
  <c r="V6859" i="2"/>
  <c r="Z6858" i="2"/>
  <c r="V6858" i="2"/>
  <c r="Z6857" i="2"/>
  <c r="V6857" i="2"/>
  <c r="Z6856" i="2"/>
  <c r="V6856" i="2"/>
  <c r="Z6855" i="2"/>
  <c r="V6855" i="2"/>
  <c r="Z6854" i="2"/>
  <c r="V6854" i="2"/>
  <c r="Z6853" i="2"/>
  <c r="V6853" i="2"/>
  <c r="Z6852" i="2"/>
  <c r="V6852" i="2"/>
  <c r="Z6851" i="2"/>
  <c r="V6851" i="2"/>
  <c r="Z6850" i="2"/>
  <c r="V6850" i="2"/>
  <c r="U6850" i="2"/>
  <c r="Z6849" i="2"/>
  <c r="V6849" i="2"/>
  <c r="U6849" i="2"/>
  <c r="Z6848" i="2"/>
  <c r="V6848" i="2"/>
  <c r="U6848" i="2"/>
  <c r="Z6847" i="2"/>
  <c r="V6847" i="2"/>
  <c r="U6847" i="2"/>
  <c r="Z6846" i="2"/>
  <c r="V6846" i="2"/>
  <c r="Z6845" i="2"/>
  <c r="V6845" i="2"/>
  <c r="Z6844" i="2"/>
  <c r="V6844" i="2"/>
  <c r="W6844" i="2" s="1"/>
  <c r="U6844" i="2"/>
  <c r="Z6843" i="2"/>
  <c r="V6843" i="2"/>
  <c r="Z6842" i="2"/>
  <c r="V6842" i="2"/>
  <c r="U6842" i="2"/>
  <c r="Z6841" i="2"/>
  <c r="V6841" i="2"/>
  <c r="U6841" i="2"/>
  <c r="Z6840" i="2"/>
  <c r="V6840" i="2"/>
  <c r="Z6839" i="2"/>
  <c r="V6839" i="2"/>
  <c r="Z6838" i="2"/>
  <c r="V6838" i="2"/>
  <c r="Z6837" i="2"/>
  <c r="V6837" i="2"/>
  <c r="Z6836" i="2"/>
  <c r="V6836" i="2"/>
  <c r="Z6835" i="2"/>
  <c r="V6835" i="2"/>
  <c r="Z6834" i="2"/>
  <c r="V6834" i="2"/>
  <c r="Z6833" i="2"/>
  <c r="V6833" i="2"/>
  <c r="Z6832" i="2"/>
  <c r="V6832" i="2"/>
  <c r="Z6831" i="2"/>
  <c r="V6831" i="2"/>
  <c r="Z6830" i="2"/>
  <c r="V6830" i="2"/>
  <c r="Z6829" i="2"/>
  <c r="V6829" i="2"/>
  <c r="Z6828" i="2"/>
  <c r="V6828" i="2"/>
  <c r="W6828" i="2" s="1"/>
  <c r="Z6827" i="2"/>
  <c r="V6827" i="2"/>
  <c r="Z6826" i="2"/>
  <c r="V6826" i="2"/>
  <c r="U6826" i="2"/>
  <c r="Z6825" i="2"/>
  <c r="V6825" i="2"/>
  <c r="W6825" i="2" s="1"/>
  <c r="Y6825" i="2" s="1"/>
  <c r="U6825" i="2"/>
  <c r="Z6824" i="2"/>
  <c r="V6824" i="2"/>
  <c r="U6824" i="2"/>
  <c r="Z6823" i="2"/>
  <c r="V6823" i="2"/>
  <c r="Z6822" i="2"/>
  <c r="V6822" i="2"/>
  <c r="Z6821" i="2"/>
  <c r="V6821" i="2"/>
  <c r="Z6820" i="2"/>
  <c r="V6820" i="2"/>
  <c r="Z6819" i="2"/>
  <c r="V6819" i="2"/>
  <c r="Z6818" i="2"/>
  <c r="V6818" i="2"/>
  <c r="Z6817" i="2"/>
  <c r="V6817" i="2"/>
  <c r="Z6816" i="2"/>
  <c r="V6816" i="2"/>
  <c r="Z6815" i="2"/>
  <c r="V6815" i="2"/>
  <c r="Z6814" i="2"/>
  <c r="V6814" i="2"/>
  <c r="Z6813" i="2"/>
  <c r="V6813" i="2"/>
  <c r="Z6812" i="2"/>
  <c r="V6812" i="2"/>
  <c r="Z6811" i="2"/>
  <c r="V6811" i="2"/>
  <c r="Z6810" i="2"/>
  <c r="V6810" i="2"/>
  <c r="Z6809" i="2"/>
  <c r="V6809" i="2"/>
  <c r="Z6808" i="2"/>
  <c r="V6808" i="2"/>
  <c r="Z6807" i="2"/>
  <c r="V6807" i="2"/>
  <c r="Z6806" i="2"/>
  <c r="V6806" i="2"/>
  <c r="Z6805" i="2"/>
  <c r="V6805" i="2"/>
  <c r="Z6804" i="2"/>
  <c r="V6804" i="2"/>
  <c r="Z6803" i="2"/>
  <c r="V6803" i="2"/>
  <c r="Z6802" i="2"/>
  <c r="V6802" i="2"/>
  <c r="Z6801" i="2"/>
  <c r="V6801" i="2"/>
  <c r="W6801" i="2" s="1"/>
  <c r="Z6800" i="2"/>
  <c r="V6800" i="2"/>
  <c r="Z6799" i="2"/>
  <c r="V6799" i="2"/>
  <c r="Z6798" i="2"/>
  <c r="V6798" i="2"/>
  <c r="W6798" i="2" s="1"/>
  <c r="Z6797" i="2"/>
  <c r="W6797" i="2"/>
  <c r="V6797" i="2"/>
  <c r="Z6796" i="2"/>
  <c r="V6796" i="2"/>
  <c r="Z6795" i="2"/>
  <c r="V6795" i="2"/>
  <c r="Z6794" i="2"/>
  <c r="V6794" i="2"/>
  <c r="U6794" i="2"/>
  <c r="Z6793" i="2"/>
  <c r="V6793" i="2"/>
  <c r="U6793" i="2"/>
  <c r="Z6792" i="2"/>
  <c r="V6792" i="2"/>
  <c r="U6792" i="2"/>
  <c r="Z6791" i="2"/>
  <c r="V6791" i="2"/>
  <c r="Z6790" i="2"/>
  <c r="V6790" i="2"/>
  <c r="Z6789" i="2"/>
  <c r="V6789" i="2"/>
  <c r="Z6788" i="2"/>
  <c r="V6788" i="2"/>
  <c r="W6788" i="2" s="1"/>
  <c r="Z6787" i="2"/>
  <c r="V6787" i="2"/>
  <c r="Z6786" i="2"/>
  <c r="V6786" i="2"/>
  <c r="Z6785" i="2"/>
  <c r="V6785" i="2"/>
  <c r="W6785" i="2" s="1"/>
  <c r="Z6784" i="2"/>
  <c r="V6784" i="2"/>
  <c r="Z6783" i="2"/>
  <c r="V6783" i="2"/>
  <c r="Z6782" i="2"/>
  <c r="V6782" i="2"/>
  <c r="Z6781" i="2"/>
  <c r="V6781" i="2"/>
  <c r="Z6780" i="2"/>
  <c r="W6780" i="2"/>
  <c r="V6780" i="2"/>
  <c r="Z6779" i="2"/>
  <c r="V6779" i="2"/>
  <c r="Z6778" i="2"/>
  <c r="V6778" i="2"/>
  <c r="Z6777" i="2"/>
  <c r="V6777" i="2"/>
  <c r="Z6776" i="2"/>
  <c r="V6776" i="2"/>
  <c r="Z6775" i="2"/>
  <c r="V6775" i="2"/>
  <c r="Z6774" i="2"/>
  <c r="V6774" i="2"/>
  <c r="W6774" i="2" s="1"/>
  <c r="Z6773" i="2"/>
  <c r="V6773" i="2"/>
  <c r="Z6772" i="2"/>
  <c r="W6772" i="2"/>
  <c r="V6772" i="2"/>
  <c r="Z6771" i="2"/>
  <c r="V6771" i="2"/>
  <c r="Z6770" i="2"/>
  <c r="V6770" i="2"/>
  <c r="Z6769" i="2"/>
  <c r="V6769" i="2"/>
  <c r="Z6768" i="2"/>
  <c r="V6768" i="2"/>
  <c r="Z6767" i="2"/>
  <c r="V6767" i="2"/>
  <c r="Z6766" i="2"/>
  <c r="V6766" i="2"/>
  <c r="Z6765" i="2"/>
  <c r="V6765" i="2"/>
  <c r="Z6764" i="2"/>
  <c r="V6764" i="2"/>
  <c r="Z6763" i="2"/>
  <c r="V6763" i="2"/>
  <c r="Z6762" i="2"/>
  <c r="V6762" i="2"/>
  <c r="Z6761" i="2"/>
  <c r="V6761" i="2"/>
  <c r="Z6760" i="2"/>
  <c r="V6760" i="2"/>
  <c r="Z6759" i="2"/>
  <c r="V6759" i="2"/>
  <c r="Z6758" i="2"/>
  <c r="V6758" i="2"/>
  <c r="Z6757" i="2"/>
  <c r="V6757" i="2"/>
  <c r="Z6756" i="2"/>
  <c r="V6756" i="2"/>
  <c r="W6756" i="2" s="1"/>
  <c r="Z6755" i="2"/>
  <c r="V6755" i="2"/>
  <c r="Z6754" i="2"/>
  <c r="V6754" i="2"/>
  <c r="Z6753" i="2"/>
  <c r="V6753" i="2"/>
  <c r="Z6752" i="2"/>
  <c r="V6752" i="2"/>
  <c r="Z6751" i="2"/>
  <c r="V6751" i="2"/>
  <c r="Z6750" i="2"/>
  <c r="V6750" i="2"/>
  <c r="W6750" i="2" s="1"/>
  <c r="Z6749" i="2"/>
  <c r="V6749" i="2"/>
  <c r="Z6748" i="2"/>
  <c r="V6748" i="2"/>
  <c r="Z6747" i="2"/>
  <c r="V6747" i="2"/>
  <c r="Z6746" i="2"/>
  <c r="V6746" i="2"/>
  <c r="Z6745" i="2"/>
  <c r="W6745" i="2"/>
  <c r="V6745" i="2"/>
  <c r="Z6744" i="2"/>
  <c r="V6744" i="2"/>
  <c r="Z6743" i="2"/>
  <c r="V6743" i="2"/>
  <c r="Z6742" i="2"/>
  <c r="V6742" i="2"/>
  <c r="W6742" i="2" s="1"/>
  <c r="Z6741" i="2"/>
  <c r="V6741" i="2"/>
  <c r="Z6740" i="2"/>
  <c r="V6740" i="2"/>
  <c r="Z6739" i="2"/>
  <c r="V6739" i="2"/>
  <c r="Z6738" i="2"/>
  <c r="V6738" i="2"/>
  <c r="Z6737" i="2"/>
  <c r="V6737" i="2"/>
  <c r="Z6736" i="2"/>
  <c r="V6736" i="2"/>
  <c r="Z6735" i="2"/>
  <c r="V6735" i="2"/>
  <c r="Z6734" i="2"/>
  <c r="V6734" i="2"/>
  <c r="Z6733" i="2"/>
  <c r="V6733" i="2"/>
  <c r="Z6732" i="2"/>
  <c r="V6732" i="2"/>
  <c r="Z6731" i="2"/>
  <c r="V6731" i="2"/>
  <c r="Z6730" i="2"/>
  <c r="V6730" i="2"/>
  <c r="Z6729" i="2"/>
  <c r="V6729" i="2"/>
  <c r="Z6728" i="2"/>
  <c r="V6728" i="2"/>
  <c r="Z6727" i="2"/>
  <c r="V6727" i="2"/>
  <c r="Z6726" i="2"/>
  <c r="V6726" i="2"/>
  <c r="Z6725" i="2"/>
  <c r="V6725" i="2"/>
  <c r="W6725" i="2" s="1"/>
  <c r="Z6724" i="2"/>
  <c r="V6724" i="2"/>
  <c r="Z6723" i="2"/>
  <c r="V6723" i="2"/>
  <c r="Z6722" i="2"/>
  <c r="V6722" i="2"/>
  <c r="Z6721" i="2"/>
  <c r="V6721" i="2"/>
  <c r="Z6720" i="2"/>
  <c r="V6720" i="2"/>
  <c r="Z6719" i="2"/>
  <c r="V6719" i="2"/>
  <c r="Z6718" i="2"/>
  <c r="V6718" i="2"/>
  <c r="Z6717" i="2"/>
  <c r="V6717" i="2"/>
  <c r="Z6716" i="2"/>
  <c r="V6716" i="2"/>
  <c r="Z6715" i="2"/>
  <c r="W6715" i="2"/>
  <c r="V6715" i="2"/>
  <c r="Z6714" i="2"/>
  <c r="V6714" i="2"/>
  <c r="Z6713" i="2"/>
  <c r="V6713" i="2"/>
  <c r="Z6712" i="2"/>
  <c r="V6712" i="2"/>
  <c r="Z6711" i="2"/>
  <c r="V6711" i="2"/>
  <c r="Z6710" i="2"/>
  <c r="V6710" i="2"/>
  <c r="Z6709" i="2"/>
  <c r="V6709" i="2"/>
  <c r="Z6708" i="2"/>
  <c r="V6708" i="2"/>
  <c r="Z6707" i="2"/>
  <c r="V6707" i="2"/>
  <c r="Z6706" i="2"/>
  <c r="V6706" i="2"/>
  <c r="Z6705" i="2"/>
  <c r="V6705" i="2"/>
  <c r="Z6704" i="2"/>
  <c r="V6704" i="2"/>
  <c r="Z6703" i="2"/>
  <c r="V6703" i="2"/>
  <c r="Z6702" i="2"/>
  <c r="V6702" i="2"/>
  <c r="Z6701" i="2"/>
  <c r="V6701" i="2"/>
  <c r="Z6700" i="2"/>
  <c r="V6700" i="2"/>
  <c r="W6700" i="2" s="1"/>
  <c r="Z6699" i="2"/>
  <c r="V6699" i="2"/>
  <c r="Z6698" i="2"/>
  <c r="V6698" i="2"/>
  <c r="Z6697" i="2"/>
  <c r="V6697" i="2"/>
  <c r="Z6696" i="2"/>
  <c r="V6696" i="2"/>
  <c r="Z6695" i="2"/>
  <c r="V6695" i="2"/>
  <c r="Z6694" i="2"/>
  <c r="V6694" i="2"/>
  <c r="W6694" i="2" s="1"/>
  <c r="Z6693" i="2"/>
  <c r="V6693" i="2"/>
  <c r="Z6692" i="2"/>
  <c r="V6692" i="2"/>
  <c r="Z6691" i="2"/>
  <c r="V6691" i="2"/>
  <c r="Z6690" i="2"/>
  <c r="V6690" i="2"/>
  <c r="Z6689" i="2"/>
  <c r="V6689" i="2"/>
  <c r="W6689" i="2" s="1"/>
  <c r="Z6688" i="2"/>
  <c r="V6688" i="2"/>
  <c r="Z6687" i="2"/>
  <c r="V6687" i="2"/>
  <c r="Z6686" i="2"/>
  <c r="V6686" i="2"/>
  <c r="Z6685" i="2"/>
  <c r="V6685" i="2"/>
  <c r="Z6684" i="2"/>
  <c r="V6684" i="2"/>
  <c r="Z6683" i="2"/>
  <c r="V6683" i="2"/>
  <c r="Z6682" i="2"/>
  <c r="V6682" i="2"/>
  <c r="Z6681" i="2"/>
  <c r="V6681" i="2"/>
  <c r="Z6680" i="2"/>
  <c r="V6680" i="2"/>
  <c r="Z6679" i="2"/>
  <c r="V6679" i="2"/>
  <c r="Z6678" i="2"/>
  <c r="V6678" i="2"/>
  <c r="Z6677" i="2"/>
  <c r="V6677" i="2"/>
  <c r="Z6676" i="2"/>
  <c r="V6676" i="2"/>
  <c r="Z6675" i="2"/>
  <c r="V6675" i="2"/>
  <c r="Z6674" i="2"/>
  <c r="V6674" i="2"/>
  <c r="Z6673" i="2"/>
  <c r="V6673" i="2"/>
  <c r="Z6672" i="2"/>
  <c r="V6672" i="2"/>
  <c r="Z6671" i="2"/>
  <c r="V6671" i="2"/>
  <c r="Z6670" i="2"/>
  <c r="V6670" i="2"/>
  <c r="Z6669" i="2"/>
  <c r="V6669" i="2"/>
  <c r="Z6668" i="2"/>
  <c r="V6668" i="2"/>
  <c r="Z6667" i="2"/>
  <c r="V6667" i="2"/>
  <c r="Z6666" i="2"/>
  <c r="V6666" i="2"/>
  <c r="Z6665" i="2"/>
  <c r="V6665" i="2"/>
  <c r="Z6664" i="2"/>
  <c r="V6664" i="2"/>
  <c r="Z6663" i="2"/>
  <c r="V6663" i="2"/>
  <c r="Z6662" i="2"/>
  <c r="V6662" i="2"/>
  <c r="W6662" i="2" s="1"/>
  <c r="Z6661" i="2"/>
  <c r="V6661" i="2"/>
  <c r="Z6660" i="2"/>
  <c r="V6660" i="2"/>
  <c r="Z6659" i="2"/>
  <c r="V6659" i="2"/>
  <c r="Z6658" i="2"/>
  <c r="V6658" i="2"/>
  <c r="Z6657" i="2"/>
  <c r="V6657" i="2"/>
  <c r="Z6656" i="2"/>
  <c r="V6656" i="2"/>
  <c r="Z6655" i="2"/>
  <c r="V6655" i="2"/>
  <c r="Z6654" i="2"/>
  <c r="V6654" i="2"/>
  <c r="Z6653" i="2"/>
  <c r="V6653" i="2"/>
  <c r="Z6652" i="2"/>
  <c r="V6652" i="2"/>
  <c r="W6652" i="2" s="1"/>
  <c r="Z6651" i="2"/>
  <c r="V6651" i="2"/>
  <c r="Z6650" i="2"/>
  <c r="V6650" i="2"/>
  <c r="Z6649" i="2"/>
  <c r="V6649" i="2"/>
  <c r="Z6648" i="2"/>
  <c r="V6648" i="2"/>
  <c r="Z6647" i="2"/>
  <c r="V6647" i="2"/>
  <c r="Z6646" i="2"/>
  <c r="V6646" i="2"/>
  <c r="Z6645" i="2"/>
  <c r="W6645" i="2"/>
  <c r="V6645" i="2"/>
  <c r="Z6644" i="2"/>
  <c r="V6644" i="2"/>
  <c r="Z6643" i="2"/>
  <c r="V6643" i="2"/>
  <c r="Z6642" i="2"/>
  <c r="V6642" i="2"/>
  <c r="Z6641" i="2"/>
  <c r="V6641" i="2"/>
  <c r="Z6640" i="2"/>
  <c r="V6640" i="2"/>
  <c r="Z6639" i="2"/>
  <c r="V6639" i="2"/>
  <c r="Z6638" i="2"/>
  <c r="V6638" i="2"/>
  <c r="Z6637" i="2"/>
  <c r="W6637" i="2"/>
  <c r="V6637" i="2"/>
  <c r="Z6636" i="2"/>
  <c r="V6636" i="2"/>
  <c r="Z6635" i="2"/>
  <c r="V6635" i="2"/>
  <c r="W6635" i="2" s="1"/>
  <c r="Z6634" i="2"/>
  <c r="V6634" i="2"/>
  <c r="Z6633" i="2"/>
  <c r="V6633" i="2"/>
  <c r="Z6632" i="2"/>
  <c r="V6632" i="2"/>
  <c r="U6632" i="2"/>
  <c r="Z6631" i="2"/>
  <c r="V6631" i="2"/>
  <c r="Z6630" i="2"/>
  <c r="V6630" i="2"/>
  <c r="W6630" i="2" s="1"/>
  <c r="Z6629" i="2"/>
  <c r="V6629" i="2"/>
  <c r="Z6628" i="2"/>
  <c r="V6628" i="2"/>
  <c r="Z6627" i="2"/>
  <c r="V6627" i="2"/>
  <c r="Z6626" i="2"/>
  <c r="V6626" i="2"/>
  <c r="Z6625" i="2"/>
  <c r="V6625" i="2"/>
  <c r="Z6624" i="2"/>
  <c r="V6624" i="2"/>
  <c r="Z6623" i="2"/>
  <c r="V6623" i="2"/>
  <c r="Z6622" i="2"/>
  <c r="V6622" i="2"/>
  <c r="Z6621" i="2"/>
  <c r="V6621" i="2"/>
  <c r="Z6620" i="2"/>
  <c r="V6620" i="2"/>
  <c r="Z6619" i="2"/>
  <c r="V6619" i="2"/>
  <c r="Z6618" i="2"/>
  <c r="V6618" i="2"/>
  <c r="Z6617" i="2"/>
  <c r="V6617" i="2"/>
  <c r="Z6616" i="2"/>
  <c r="V6616" i="2"/>
  <c r="Z6615" i="2"/>
  <c r="V6615" i="2"/>
  <c r="Z6614" i="2"/>
  <c r="V6614" i="2"/>
  <c r="Z6613" i="2"/>
  <c r="V6613" i="2"/>
  <c r="Z6612" i="2"/>
  <c r="V6612" i="2"/>
  <c r="W6612" i="2" s="1"/>
  <c r="Z6611" i="2"/>
  <c r="V6611" i="2"/>
  <c r="Z6610" i="2"/>
  <c r="V6610" i="2"/>
  <c r="Z6609" i="2"/>
  <c r="V6609" i="2"/>
  <c r="Z6608" i="2"/>
  <c r="V6608" i="2"/>
  <c r="Z6607" i="2"/>
  <c r="V6607" i="2"/>
  <c r="Z6606" i="2"/>
  <c r="V6606" i="2"/>
  <c r="Z6605" i="2"/>
  <c r="V6605" i="2"/>
  <c r="Z6604" i="2"/>
  <c r="V6604" i="2"/>
  <c r="Z6603" i="2"/>
  <c r="V6603" i="2"/>
  <c r="Z6602" i="2"/>
  <c r="V6602" i="2"/>
  <c r="Z6601" i="2"/>
  <c r="V6601" i="2"/>
  <c r="Z6600" i="2"/>
  <c r="V6600" i="2"/>
  <c r="Z6599" i="2"/>
  <c r="V6599" i="2"/>
  <c r="Z6598" i="2"/>
  <c r="V6598" i="2"/>
  <c r="Z6597" i="2"/>
  <c r="V6597" i="2"/>
  <c r="Z6596" i="2"/>
  <c r="V6596" i="2"/>
  <c r="Z6595" i="2"/>
  <c r="V6595" i="2"/>
  <c r="Z6594" i="2"/>
  <c r="V6594" i="2"/>
  <c r="W6594" i="2" s="1"/>
  <c r="Z6593" i="2"/>
  <c r="V6593" i="2"/>
  <c r="Z6592" i="2"/>
  <c r="V6592" i="2"/>
  <c r="Z6591" i="2"/>
  <c r="V6591" i="2"/>
  <c r="Z6590" i="2"/>
  <c r="V6590" i="2"/>
  <c r="Z6589" i="2"/>
  <c r="V6589" i="2"/>
  <c r="Z6588" i="2"/>
  <c r="V6588" i="2"/>
  <c r="W6588" i="2" s="1"/>
  <c r="Z6587" i="2"/>
  <c r="V6587" i="2"/>
  <c r="Z6586" i="2"/>
  <c r="V6586" i="2"/>
  <c r="Z6585" i="2"/>
  <c r="V6585" i="2"/>
  <c r="Z6584" i="2"/>
  <c r="V6584" i="2"/>
  <c r="Z6583" i="2"/>
  <c r="V6583" i="2"/>
  <c r="Z6582" i="2"/>
  <c r="V6582" i="2"/>
  <c r="Z6581" i="2"/>
  <c r="V6581" i="2"/>
  <c r="W6581" i="2" s="1"/>
  <c r="Z6580" i="2"/>
  <c r="V6580" i="2"/>
  <c r="Z6579" i="2"/>
  <c r="V6579" i="2"/>
  <c r="Z6578" i="2"/>
  <c r="V6578" i="2"/>
  <c r="Z6577" i="2"/>
  <c r="V6577" i="2"/>
  <c r="Z6576" i="2"/>
  <c r="V6576" i="2"/>
  <c r="Z6575" i="2"/>
  <c r="V6575" i="2"/>
  <c r="Z6574" i="2"/>
  <c r="V6574" i="2"/>
  <c r="Z6573" i="2"/>
  <c r="V6573" i="2"/>
  <c r="U6573" i="2"/>
  <c r="Z6572" i="2"/>
  <c r="V6572" i="2"/>
  <c r="Z6571" i="2"/>
  <c r="V6571" i="2"/>
  <c r="Z6570" i="2"/>
  <c r="V6570" i="2"/>
  <c r="Z6569" i="2"/>
  <c r="V6569" i="2"/>
  <c r="Z6568" i="2"/>
  <c r="V6568" i="2"/>
  <c r="Z6567" i="2"/>
  <c r="V6567" i="2"/>
  <c r="Z6566" i="2"/>
  <c r="V6566" i="2"/>
  <c r="Z6565" i="2"/>
  <c r="V6565" i="2"/>
  <c r="Z6564" i="2"/>
  <c r="V6564" i="2"/>
  <c r="Z6563" i="2"/>
  <c r="V6563" i="2"/>
  <c r="Z6562" i="2"/>
  <c r="V6562" i="2"/>
  <c r="Z6561" i="2"/>
  <c r="V6561" i="2"/>
  <c r="Z6560" i="2"/>
  <c r="V6560" i="2"/>
  <c r="Z6559" i="2"/>
  <c r="V6559" i="2"/>
  <c r="Z6558" i="2"/>
  <c r="V6558" i="2"/>
  <c r="Z6557" i="2"/>
  <c r="V6557" i="2"/>
  <c r="Z6556" i="2"/>
  <c r="V6556" i="2"/>
  <c r="Z6555" i="2"/>
  <c r="V6555" i="2"/>
  <c r="Z6554" i="2"/>
  <c r="V6554" i="2"/>
  <c r="W6554" i="2" s="1"/>
  <c r="Z6553" i="2"/>
  <c r="V6553" i="2"/>
  <c r="Z6552" i="2"/>
  <c r="V6552" i="2"/>
  <c r="Z6551" i="2"/>
  <c r="V6551" i="2"/>
  <c r="Z6550" i="2"/>
  <c r="V6550" i="2"/>
  <c r="Z6549" i="2"/>
  <c r="V6549" i="2"/>
  <c r="Z6548" i="2"/>
  <c r="V6548" i="2"/>
  <c r="Z6547" i="2"/>
  <c r="V6547" i="2"/>
  <c r="Z6546" i="2"/>
  <c r="V6546" i="2"/>
  <c r="Z6545" i="2"/>
  <c r="V6545" i="2"/>
  <c r="Z6544" i="2"/>
  <c r="V6544" i="2"/>
  <c r="Z6543" i="2"/>
  <c r="V6543" i="2"/>
  <c r="Z6542" i="2"/>
  <c r="V6542" i="2"/>
  <c r="Z6541" i="2"/>
  <c r="V6541" i="2"/>
  <c r="Z6540" i="2"/>
  <c r="V6540" i="2"/>
  <c r="Z6539" i="2"/>
  <c r="V6539" i="2"/>
  <c r="W6539" i="2" s="1"/>
  <c r="Z6538" i="2"/>
  <c r="V6538" i="2"/>
  <c r="Z6537" i="2"/>
  <c r="V6537" i="2"/>
  <c r="Z6536" i="2"/>
  <c r="V6536" i="2"/>
  <c r="Z6535" i="2"/>
  <c r="V6535" i="2"/>
  <c r="Z6534" i="2"/>
  <c r="V6534" i="2"/>
  <c r="Z6533" i="2"/>
  <c r="V6533" i="2"/>
  <c r="Z6532" i="2"/>
  <c r="V6532" i="2"/>
  <c r="W6532" i="2" s="1"/>
  <c r="Z6531" i="2"/>
  <c r="V6531" i="2"/>
  <c r="Z6530" i="2"/>
  <c r="V6530" i="2"/>
  <c r="Z6529" i="2"/>
  <c r="V6529" i="2"/>
  <c r="Z6528" i="2"/>
  <c r="V6528" i="2"/>
  <c r="Z6527" i="2"/>
  <c r="V6527" i="2"/>
  <c r="Z6526" i="2"/>
  <c r="V6526" i="2"/>
  <c r="Z6525" i="2"/>
  <c r="V6525" i="2"/>
  <c r="Z6524" i="2"/>
  <c r="V6524" i="2"/>
  <c r="Z6523" i="2"/>
  <c r="V6523" i="2"/>
  <c r="Z6522" i="2"/>
  <c r="V6522" i="2"/>
  <c r="Z6521" i="2"/>
  <c r="V6521" i="2"/>
  <c r="Z6520" i="2"/>
  <c r="V6520" i="2"/>
  <c r="Z6519" i="2"/>
  <c r="V6519" i="2"/>
  <c r="Z6518" i="2"/>
  <c r="V6518" i="2"/>
  <c r="Z6517" i="2"/>
  <c r="V6517" i="2"/>
  <c r="Z6516" i="2"/>
  <c r="V6516" i="2"/>
  <c r="Z6515" i="2"/>
  <c r="V6515" i="2"/>
  <c r="Z6514" i="2"/>
  <c r="V6514" i="2"/>
  <c r="Z6513" i="2"/>
  <c r="V6513" i="2"/>
  <c r="Z6512" i="2"/>
  <c r="V6512" i="2"/>
  <c r="Z6511" i="2"/>
  <c r="V6511" i="2"/>
  <c r="Z6510" i="2"/>
  <c r="V6510" i="2"/>
  <c r="Z6509" i="2"/>
  <c r="V6509" i="2"/>
  <c r="Z6508" i="2"/>
  <c r="V6508" i="2"/>
  <c r="Z6507" i="2"/>
  <c r="V6507" i="2"/>
  <c r="Z6506" i="2"/>
  <c r="W6506" i="2"/>
  <c r="V6506" i="2"/>
  <c r="Z6505" i="2"/>
  <c r="V6505" i="2"/>
  <c r="Z6504" i="2"/>
  <c r="V6504" i="2"/>
  <c r="Z6503" i="2"/>
  <c r="V6503" i="2"/>
  <c r="Z6502" i="2"/>
  <c r="V6502" i="2"/>
  <c r="Z6501" i="2"/>
  <c r="V6501" i="2"/>
  <c r="Z6500" i="2"/>
  <c r="V6500" i="2"/>
  <c r="Z6499" i="2"/>
  <c r="V6499" i="2"/>
  <c r="Z6498" i="2"/>
  <c r="V6498" i="2"/>
  <c r="Z6497" i="2"/>
  <c r="V6497" i="2"/>
  <c r="Z6496" i="2"/>
  <c r="V6496" i="2"/>
  <c r="Z6495" i="2"/>
  <c r="V6495" i="2"/>
  <c r="Z6494" i="2"/>
  <c r="V6494" i="2"/>
  <c r="Z6493" i="2"/>
  <c r="V6493" i="2"/>
  <c r="W6493" i="2" s="1"/>
  <c r="Z6492" i="2"/>
  <c r="V6492" i="2"/>
  <c r="W6492" i="2" s="1"/>
  <c r="Z6491" i="2"/>
  <c r="V6491" i="2"/>
  <c r="Z6490" i="2"/>
  <c r="V6490" i="2"/>
  <c r="Z6489" i="2"/>
  <c r="V6489" i="2"/>
  <c r="Z6488" i="2"/>
  <c r="V6488" i="2"/>
  <c r="Z6487" i="2"/>
  <c r="V6487" i="2"/>
  <c r="Z6486" i="2"/>
  <c r="V6486" i="2"/>
  <c r="Z6485" i="2"/>
  <c r="V6485" i="2"/>
  <c r="W6485" i="2" s="1"/>
  <c r="Z6484" i="2"/>
  <c r="V6484" i="2"/>
  <c r="U6484" i="2"/>
  <c r="Z6483" i="2"/>
  <c r="V6483" i="2"/>
  <c r="Z6482" i="2"/>
  <c r="V6482" i="2"/>
  <c r="Z6481" i="2"/>
  <c r="V6481" i="2"/>
  <c r="Z6480" i="2"/>
  <c r="V6480" i="2"/>
  <c r="W6480" i="2" s="1"/>
  <c r="Z6479" i="2"/>
  <c r="V6479" i="2"/>
  <c r="Z6478" i="2"/>
  <c r="V6478" i="2"/>
  <c r="Z6477" i="2"/>
  <c r="V6477" i="2"/>
  <c r="Z6476" i="2"/>
  <c r="V6476" i="2"/>
  <c r="Z6475" i="2"/>
  <c r="V6475" i="2"/>
  <c r="Z6474" i="2"/>
  <c r="V6474" i="2"/>
  <c r="W6474" i="2" s="1"/>
  <c r="Z6473" i="2"/>
  <c r="V6473" i="2"/>
  <c r="Z6472" i="2"/>
  <c r="V6472" i="2"/>
  <c r="Z6471" i="2"/>
  <c r="V6471" i="2"/>
  <c r="Z6470" i="2"/>
  <c r="V6470" i="2"/>
  <c r="Z6469" i="2"/>
  <c r="V6469" i="2"/>
  <c r="Z6468" i="2"/>
  <c r="V6468" i="2"/>
  <c r="Z6467" i="2"/>
  <c r="V6467" i="2"/>
  <c r="Z6466" i="2"/>
  <c r="V6466" i="2"/>
  <c r="Z6465" i="2"/>
  <c r="V6465" i="2"/>
  <c r="Z6464" i="2"/>
  <c r="V6464" i="2"/>
  <c r="Z6463" i="2"/>
  <c r="V6463" i="2"/>
  <c r="Z6462" i="2"/>
  <c r="V6462" i="2"/>
  <c r="Z6461" i="2"/>
  <c r="V6461" i="2"/>
  <c r="Z6460" i="2"/>
  <c r="V6460" i="2"/>
  <c r="Z6459" i="2"/>
  <c r="V6459" i="2"/>
  <c r="Z6458" i="2"/>
  <c r="V6458" i="2"/>
  <c r="Z6457" i="2"/>
  <c r="V6457" i="2"/>
  <c r="Z6456" i="2"/>
  <c r="V6456" i="2"/>
  <c r="Z6455" i="2"/>
  <c r="V6455" i="2"/>
  <c r="Z6454" i="2"/>
  <c r="V6454" i="2"/>
  <c r="Z6453" i="2"/>
  <c r="V6453" i="2"/>
  <c r="Z6452" i="2"/>
  <c r="V6452" i="2"/>
  <c r="Z6451" i="2"/>
  <c r="V6451" i="2"/>
  <c r="Z6450" i="2"/>
  <c r="V6450" i="2"/>
  <c r="Z6449" i="2"/>
  <c r="V6449" i="2"/>
  <c r="Z6448" i="2"/>
  <c r="V6448" i="2"/>
  <c r="Z6447" i="2"/>
  <c r="V6447" i="2"/>
  <c r="Z6446" i="2"/>
  <c r="V6446" i="2"/>
  <c r="Z6445" i="2"/>
  <c r="V6445" i="2"/>
  <c r="Z6444" i="2"/>
  <c r="V6444" i="2"/>
  <c r="Z6443" i="2"/>
  <c r="V6443" i="2"/>
  <c r="Z6442" i="2"/>
  <c r="V6442" i="2"/>
  <c r="Z6441" i="2"/>
  <c r="V6441" i="2"/>
  <c r="Z6440" i="2"/>
  <c r="V6440" i="2"/>
  <c r="Z6439" i="2"/>
  <c r="V6439" i="2"/>
  <c r="Z6438" i="2"/>
  <c r="V6438" i="2"/>
  <c r="W6438" i="2" s="1"/>
  <c r="U6438" i="2"/>
  <c r="Z6437" i="2"/>
  <c r="V6437" i="2"/>
  <c r="U6437" i="2"/>
  <c r="Z6436" i="2"/>
  <c r="V6436" i="2"/>
  <c r="U6436" i="2"/>
  <c r="Z6435" i="2"/>
  <c r="V6435" i="2"/>
  <c r="Z6434" i="2"/>
  <c r="V6434" i="2"/>
  <c r="Z6433" i="2"/>
  <c r="V6433" i="2"/>
  <c r="Z6432" i="2"/>
  <c r="V6432" i="2"/>
  <c r="Z6431" i="2"/>
  <c r="V6431" i="2"/>
  <c r="Z6430" i="2"/>
  <c r="V6430" i="2"/>
  <c r="Z6429" i="2"/>
  <c r="V6429" i="2"/>
  <c r="Z6428" i="2"/>
  <c r="V6428" i="2"/>
  <c r="Z6427" i="2"/>
  <c r="V6427" i="2"/>
  <c r="Z6426" i="2"/>
  <c r="V6426" i="2"/>
  <c r="Z6425" i="2"/>
  <c r="V6425" i="2"/>
  <c r="Z6424" i="2"/>
  <c r="V6424" i="2"/>
  <c r="Z6423" i="2"/>
  <c r="V6423" i="2"/>
  <c r="Z6422" i="2"/>
  <c r="V6422" i="2"/>
  <c r="Z6421" i="2"/>
  <c r="V6421" i="2"/>
  <c r="W6421" i="2" s="1"/>
  <c r="Z6420" i="2"/>
  <c r="V6420" i="2"/>
  <c r="Z6419" i="2"/>
  <c r="V6419" i="2"/>
  <c r="Z6418" i="2"/>
  <c r="V6418" i="2"/>
  <c r="Z6417" i="2"/>
  <c r="V6417" i="2"/>
  <c r="Z6416" i="2"/>
  <c r="V6416" i="2"/>
  <c r="Z6415" i="2"/>
  <c r="V6415" i="2"/>
  <c r="Z6414" i="2"/>
  <c r="V6414" i="2"/>
  <c r="Z6413" i="2"/>
  <c r="V6413" i="2"/>
  <c r="Z6412" i="2"/>
  <c r="W6412" i="2"/>
  <c r="V6412" i="2"/>
  <c r="Z6411" i="2"/>
  <c r="V6411" i="2"/>
  <c r="Z6410" i="2"/>
  <c r="V6410" i="2"/>
  <c r="Z6409" i="2"/>
  <c r="V6409" i="2"/>
  <c r="Z6408" i="2"/>
  <c r="V6408" i="2"/>
  <c r="Z6407" i="2"/>
  <c r="V6407" i="2"/>
  <c r="Z6406" i="2"/>
  <c r="V6406" i="2"/>
  <c r="Z6405" i="2"/>
  <c r="V6405" i="2"/>
  <c r="Z6404" i="2"/>
  <c r="V6404" i="2"/>
  <c r="Z6403" i="2"/>
  <c r="V6403" i="2"/>
  <c r="Z6402" i="2"/>
  <c r="V6402" i="2"/>
  <c r="Z6401" i="2"/>
  <c r="V6401" i="2"/>
  <c r="W6401" i="2" s="1"/>
  <c r="Z6400" i="2"/>
  <c r="V6400" i="2"/>
  <c r="Z6399" i="2"/>
  <c r="V6399" i="2"/>
  <c r="Z6398" i="2"/>
  <c r="V6398" i="2"/>
  <c r="Z6397" i="2"/>
  <c r="V6397" i="2"/>
  <c r="Z6396" i="2"/>
  <c r="V6396" i="2"/>
  <c r="W6396" i="2" s="1"/>
  <c r="Z6395" i="2"/>
  <c r="V6395" i="2"/>
  <c r="Z6394" i="2"/>
  <c r="V6394" i="2"/>
  <c r="Z6393" i="2"/>
  <c r="V6393" i="2"/>
  <c r="Z6392" i="2"/>
  <c r="V6392" i="2"/>
  <c r="Z6391" i="2"/>
  <c r="V6391" i="2"/>
  <c r="Z6390" i="2"/>
  <c r="V6390" i="2"/>
  <c r="U6390" i="2"/>
  <c r="Z6389" i="2"/>
  <c r="V6389" i="2"/>
  <c r="Z6388" i="2"/>
  <c r="V6388" i="2"/>
  <c r="Z6387" i="2"/>
  <c r="V6387" i="2"/>
  <c r="Z6386" i="2"/>
  <c r="V6386" i="2"/>
  <c r="Z6385" i="2"/>
  <c r="V6385" i="2"/>
  <c r="Z6384" i="2"/>
  <c r="V6384" i="2"/>
  <c r="Z6383" i="2"/>
  <c r="V6383" i="2"/>
  <c r="Z6382" i="2"/>
  <c r="V6382" i="2"/>
  <c r="Z6381" i="2"/>
  <c r="V6381" i="2"/>
  <c r="Z6380" i="2"/>
  <c r="V6380" i="2"/>
  <c r="Z6379" i="2"/>
  <c r="V6379" i="2"/>
  <c r="Z6378" i="2"/>
  <c r="V6378" i="2"/>
  <c r="Z6377" i="2"/>
  <c r="V6377" i="2"/>
  <c r="Z6376" i="2"/>
  <c r="V6376" i="2"/>
  <c r="Z6375" i="2"/>
  <c r="V6375" i="2"/>
  <c r="Z6374" i="2"/>
  <c r="V6374" i="2"/>
  <c r="W6374" i="2" s="1"/>
  <c r="Z6373" i="2"/>
  <c r="V6373" i="2"/>
  <c r="Z6372" i="2"/>
  <c r="V6372" i="2"/>
  <c r="Z6371" i="2"/>
  <c r="V6371" i="2"/>
  <c r="Z6370" i="2"/>
  <c r="V6370" i="2"/>
  <c r="Z6369" i="2"/>
  <c r="V6369" i="2"/>
  <c r="Z6368" i="2"/>
  <c r="V6368" i="2"/>
  <c r="Z6367" i="2"/>
  <c r="V6367" i="2"/>
  <c r="Z6366" i="2"/>
  <c r="V6366" i="2"/>
  <c r="Z6365" i="2"/>
  <c r="V6365" i="2"/>
  <c r="Z6364" i="2"/>
  <c r="V6364" i="2"/>
  <c r="Z6363" i="2"/>
  <c r="V6363" i="2"/>
  <c r="Z6362" i="2"/>
  <c r="V6362" i="2"/>
  <c r="Z6361" i="2"/>
  <c r="V6361" i="2"/>
  <c r="Z6360" i="2"/>
  <c r="V6360" i="2"/>
  <c r="Z6359" i="2"/>
  <c r="V6359" i="2"/>
  <c r="Z6358" i="2"/>
  <c r="V6358" i="2"/>
  <c r="Z6357" i="2"/>
  <c r="V6357" i="2"/>
  <c r="U6357" i="2"/>
  <c r="Z6356" i="2"/>
  <c r="V6356" i="2"/>
  <c r="Z6355" i="2"/>
  <c r="V6355" i="2"/>
  <c r="U6355" i="2"/>
  <c r="Z6354" i="2"/>
  <c r="V6354" i="2"/>
  <c r="Z6353" i="2"/>
  <c r="V6353" i="2"/>
  <c r="Z6352" i="2"/>
  <c r="V6352" i="2"/>
  <c r="Z6351" i="2"/>
  <c r="V6351" i="2"/>
  <c r="Z6350" i="2"/>
  <c r="W6350" i="2"/>
  <c r="V6350" i="2"/>
  <c r="Z6349" i="2"/>
  <c r="V6349" i="2"/>
  <c r="Z6348" i="2"/>
  <c r="V6348" i="2"/>
  <c r="Z6347" i="2"/>
  <c r="V6347" i="2"/>
  <c r="Z6346" i="2"/>
  <c r="V6346" i="2"/>
  <c r="Z6345" i="2"/>
  <c r="V6345" i="2"/>
  <c r="Z6344" i="2"/>
  <c r="V6344" i="2"/>
  <c r="Z6343" i="2"/>
  <c r="V6343" i="2"/>
  <c r="Z6342" i="2"/>
  <c r="V6342" i="2"/>
  <c r="Z6341" i="2"/>
  <c r="V6341" i="2"/>
  <c r="Z6340" i="2"/>
  <c r="V6340" i="2"/>
  <c r="Z6339" i="2"/>
  <c r="V6339" i="2"/>
  <c r="Z6338" i="2"/>
  <c r="V6338" i="2"/>
  <c r="Z6337" i="2"/>
  <c r="V6337" i="2"/>
  <c r="Z6336" i="2"/>
  <c r="V6336" i="2"/>
  <c r="U6336" i="2"/>
  <c r="Z6335" i="2"/>
  <c r="V6335" i="2"/>
  <c r="Z6334" i="2"/>
  <c r="V6334" i="2"/>
  <c r="Z6333" i="2"/>
  <c r="V6333" i="2"/>
  <c r="Z6332" i="2"/>
  <c r="V6332" i="2"/>
  <c r="W6332" i="2" s="1"/>
  <c r="Z6331" i="2"/>
  <c r="V6331" i="2"/>
  <c r="Z6330" i="2"/>
  <c r="V6330" i="2"/>
  <c r="Z6329" i="2"/>
  <c r="V6329" i="2"/>
  <c r="Z6328" i="2"/>
  <c r="V6328" i="2"/>
  <c r="Z6327" i="2"/>
  <c r="V6327" i="2"/>
  <c r="Z6326" i="2"/>
  <c r="V6326" i="2"/>
  <c r="Z6325" i="2"/>
  <c r="V6325" i="2"/>
  <c r="Z6324" i="2"/>
  <c r="V6324" i="2"/>
  <c r="Z6323" i="2"/>
  <c r="V6323" i="2"/>
  <c r="Z6322" i="2"/>
  <c r="V6322" i="2"/>
  <c r="Z6321" i="2"/>
  <c r="V6321" i="2"/>
  <c r="Z6320" i="2"/>
  <c r="V6320" i="2"/>
  <c r="Z6319" i="2"/>
  <c r="V6319" i="2"/>
  <c r="Z6318" i="2"/>
  <c r="V6318" i="2"/>
  <c r="Z6317" i="2"/>
  <c r="V6317" i="2"/>
  <c r="Z6316" i="2"/>
  <c r="V6316" i="2"/>
  <c r="Z6315" i="2"/>
  <c r="V6315" i="2"/>
  <c r="Z6314" i="2"/>
  <c r="V6314" i="2"/>
  <c r="Z6313" i="2"/>
  <c r="V6313" i="2"/>
  <c r="Z6312" i="2"/>
  <c r="V6312" i="2"/>
  <c r="Z6311" i="2"/>
  <c r="V6311" i="2"/>
  <c r="Z6310" i="2"/>
  <c r="V6310" i="2"/>
  <c r="W6310" i="2" s="1"/>
  <c r="Z6309" i="2"/>
  <c r="V6309" i="2"/>
  <c r="Z6308" i="2"/>
  <c r="V6308" i="2"/>
  <c r="Z6307" i="2"/>
  <c r="V6307" i="2"/>
  <c r="Z6306" i="2"/>
  <c r="V6306" i="2"/>
  <c r="W6306" i="2" s="1"/>
  <c r="Z6305" i="2"/>
  <c r="V6305" i="2"/>
  <c r="Z6304" i="2"/>
  <c r="V6304" i="2"/>
  <c r="Z6303" i="2"/>
  <c r="V6303" i="2"/>
  <c r="Z6302" i="2"/>
  <c r="V6302" i="2"/>
  <c r="Z6301" i="2"/>
  <c r="V6301" i="2"/>
  <c r="Z6300" i="2"/>
  <c r="V6300" i="2"/>
  <c r="Z6299" i="2"/>
  <c r="V6299" i="2"/>
  <c r="Z6298" i="2"/>
  <c r="V6298" i="2"/>
  <c r="Z6297" i="2"/>
  <c r="V6297" i="2"/>
  <c r="Z6296" i="2"/>
  <c r="V6296" i="2"/>
  <c r="Z6295" i="2"/>
  <c r="V6295" i="2"/>
  <c r="Z6294" i="2"/>
  <c r="V6294" i="2"/>
  <c r="Z6293" i="2"/>
  <c r="V6293" i="2"/>
  <c r="Z6292" i="2"/>
  <c r="W6292" i="2"/>
  <c r="V6292" i="2"/>
  <c r="Z6291" i="2"/>
  <c r="V6291" i="2"/>
  <c r="Z6290" i="2"/>
  <c r="V6290" i="2"/>
  <c r="Z6289" i="2"/>
  <c r="V6289" i="2"/>
  <c r="Z6288" i="2"/>
  <c r="V6288" i="2"/>
  <c r="Z6287" i="2"/>
  <c r="V6287" i="2"/>
  <c r="Z6286" i="2"/>
  <c r="V6286" i="2"/>
  <c r="Z6285" i="2"/>
  <c r="V6285" i="2"/>
  <c r="Z6284" i="2"/>
  <c r="V6284" i="2"/>
  <c r="Z6283" i="2"/>
  <c r="V6283" i="2"/>
  <c r="Z6282" i="2"/>
  <c r="V6282" i="2"/>
  <c r="Z6281" i="2"/>
  <c r="V6281" i="2"/>
  <c r="Z6280" i="2"/>
  <c r="V6280" i="2"/>
  <c r="Z6279" i="2"/>
  <c r="V6279" i="2"/>
  <c r="U6279" i="2"/>
  <c r="Z6278" i="2"/>
  <c r="V6278" i="2"/>
  <c r="Z6277" i="2"/>
  <c r="V6277" i="2"/>
  <c r="Z6276" i="2"/>
  <c r="V6276" i="2"/>
  <c r="Z6275" i="2"/>
  <c r="V6275" i="2"/>
  <c r="Z6274" i="2"/>
  <c r="V6274" i="2"/>
  <c r="Z6273" i="2"/>
  <c r="V6273" i="2"/>
  <c r="Z6272" i="2"/>
  <c r="V6272" i="2"/>
  <c r="U6272" i="2"/>
  <c r="Z6271" i="2"/>
  <c r="V6271" i="2"/>
  <c r="U6271" i="2"/>
  <c r="Z6270" i="2"/>
  <c r="V6270" i="2"/>
  <c r="Z6269" i="2"/>
  <c r="V6269" i="2"/>
  <c r="Z6268" i="2"/>
  <c r="V6268" i="2"/>
  <c r="Z6267" i="2"/>
  <c r="V6267" i="2"/>
  <c r="Z6266" i="2"/>
  <c r="V6266" i="2"/>
  <c r="Z6265" i="2"/>
  <c r="V6265" i="2"/>
  <c r="Z6264" i="2"/>
  <c r="V6264" i="2"/>
  <c r="Z6263" i="2"/>
  <c r="V6263" i="2"/>
  <c r="Z6262" i="2"/>
  <c r="V6262" i="2"/>
  <c r="Z6261" i="2"/>
  <c r="V6261" i="2"/>
  <c r="Z6260" i="2"/>
  <c r="V6260" i="2"/>
  <c r="Z6259" i="2"/>
  <c r="V6259" i="2"/>
  <c r="Z6258" i="2"/>
  <c r="V6258" i="2"/>
  <c r="Z6257" i="2"/>
  <c r="V6257" i="2"/>
  <c r="Z6256" i="2"/>
  <c r="V6256" i="2"/>
  <c r="Z6255" i="2"/>
  <c r="V6255" i="2"/>
  <c r="Z6254" i="2"/>
  <c r="V6254" i="2"/>
  <c r="Z6253" i="2"/>
  <c r="V6253" i="2"/>
  <c r="U6253" i="2"/>
  <c r="Z6252" i="2"/>
  <c r="V6252" i="2"/>
  <c r="U6252" i="2"/>
  <c r="Z6251" i="2"/>
  <c r="V6251" i="2"/>
  <c r="U6251" i="2"/>
  <c r="Z6250" i="2"/>
  <c r="V6250" i="2"/>
  <c r="U6250" i="2"/>
  <c r="Z6249" i="2"/>
  <c r="V6249" i="2"/>
  <c r="Z6248" i="2"/>
  <c r="V6248" i="2"/>
  <c r="U6248" i="2"/>
  <c r="Z6247" i="2"/>
  <c r="V6247" i="2"/>
  <c r="Z6246" i="2"/>
  <c r="V6246" i="2"/>
  <c r="Z6245" i="2"/>
  <c r="V6245" i="2"/>
  <c r="Z6244" i="2"/>
  <c r="V6244" i="2"/>
  <c r="Z6243" i="2"/>
  <c r="V6243" i="2"/>
  <c r="Z6242" i="2"/>
  <c r="V6242" i="2"/>
  <c r="W6242" i="2" s="1"/>
  <c r="Z6241" i="2"/>
  <c r="V6241" i="2"/>
  <c r="Z6240" i="2"/>
  <c r="V6240" i="2"/>
  <c r="Z6239" i="2"/>
  <c r="V6239" i="2"/>
  <c r="Z6238" i="2"/>
  <c r="V6238" i="2"/>
  <c r="Z6237" i="2"/>
  <c r="V6237" i="2"/>
  <c r="Z6236" i="2"/>
  <c r="V6236" i="2"/>
  <c r="W6236" i="2" s="1"/>
  <c r="Z6235" i="2"/>
  <c r="V6235" i="2"/>
  <c r="Z6234" i="2"/>
  <c r="V6234" i="2"/>
  <c r="Z6233" i="2"/>
  <c r="V6233" i="2"/>
  <c r="Z6232" i="2"/>
  <c r="V6232" i="2"/>
  <c r="Z6231" i="2"/>
  <c r="V6231" i="2"/>
  <c r="Z6230" i="2"/>
  <c r="V6230" i="2"/>
  <c r="U6230" i="2"/>
  <c r="Z6229" i="2"/>
  <c r="V6229" i="2"/>
  <c r="Z6228" i="2"/>
  <c r="V6228" i="2"/>
  <c r="Z6227" i="2"/>
  <c r="V6227" i="2"/>
  <c r="Z6226" i="2"/>
  <c r="V6226" i="2"/>
  <c r="Z6225" i="2"/>
  <c r="V6225" i="2"/>
  <c r="Z6224" i="2"/>
  <c r="V6224" i="2"/>
  <c r="Z6223" i="2"/>
  <c r="V6223" i="2"/>
  <c r="Z6222" i="2"/>
  <c r="W6222" i="2"/>
  <c r="V6222" i="2"/>
  <c r="Z6221" i="2"/>
  <c r="V6221" i="2"/>
  <c r="Z6220" i="2"/>
  <c r="V6220" i="2"/>
  <c r="Z6219" i="2"/>
  <c r="V6219" i="2"/>
  <c r="Z6218" i="2"/>
  <c r="V6218" i="2"/>
  <c r="Z6217" i="2"/>
  <c r="V6217" i="2"/>
  <c r="Z6216" i="2"/>
  <c r="V6216" i="2"/>
  <c r="Z6215" i="2"/>
  <c r="V6215" i="2"/>
  <c r="Z6214" i="2"/>
  <c r="V6214" i="2"/>
  <c r="Z6213" i="2"/>
  <c r="V6213" i="2"/>
  <c r="Z6212" i="2"/>
  <c r="V6212" i="2"/>
  <c r="Z6211" i="2"/>
  <c r="V6211" i="2"/>
  <c r="Z6210" i="2"/>
  <c r="V6210" i="2"/>
  <c r="W6210" i="2" s="1"/>
  <c r="Z6209" i="2"/>
  <c r="V6209" i="2"/>
  <c r="Z6208" i="2"/>
  <c r="V6208" i="2"/>
  <c r="Z6207" i="2"/>
  <c r="V6207" i="2"/>
  <c r="Z6206" i="2"/>
  <c r="V6206" i="2"/>
  <c r="Z6205" i="2"/>
  <c r="V6205" i="2"/>
  <c r="Z6204" i="2"/>
  <c r="V6204" i="2"/>
  <c r="Z6203" i="2"/>
  <c r="V6203" i="2"/>
  <c r="Z6202" i="2"/>
  <c r="V6202" i="2"/>
  <c r="Z6201" i="2"/>
  <c r="W6201" i="2"/>
  <c r="V6201" i="2"/>
  <c r="Z6200" i="2"/>
  <c r="V6200" i="2"/>
  <c r="Z6199" i="2"/>
  <c r="V6199" i="2"/>
  <c r="Z6198" i="2"/>
  <c r="V6198" i="2"/>
  <c r="Z6197" i="2"/>
  <c r="V6197" i="2"/>
  <c r="Z6196" i="2"/>
  <c r="V6196" i="2"/>
  <c r="Z6195" i="2"/>
  <c r="V6195" i="2"/>
  <c r="Z6194" i="2"/>
  <c r="V6194" i="2"/>
  <c r="Z6193" i="2"/>
  <c r="V6193" i="2"/>
  <c r="Z6192" i="2"/>
  <c r="V6192" i="2"/>
  <c r="Z6191" i="2"/>
  <c r="V6191" i="2"/>
  <c r="Z6190" i="2"/>
  <c r="V6190" i="2"/>
  <c r="Z6189" i="2"/>
  <c r="V6189" i="2"/>
  <c r="Z6188" i="2"/>
  <c r="V6188" i="2"/>
  <c r="Z6187" i="2"/>
  <c r="V6187" i="2"/>
  <c r="Z6186" i="2"/>
  <c r="V6186" i="2"/>
  <c r="W6186" i="2" s="1"/>
  <c r="Z6185" i="2"/>
  <c r="V6185" i="2"/>
  <c r="Z6184" i="2"/>
  <c r="V6184" i="2"/>
  <c r="Z6183" i="2"/>
  <c r="V6183" i="2"/>
  <c r="Z6182" i="2"/>
  <c r="V6182" i="2"/>
  <c r="Z6181" i="2"/>
  <c r="V6181" i="2"/>
  <c r="Z6180" i="2"/>
  <c r="V6180" i="2"/>
  <c r="Z6179" i="2"/>
  <c r="V6179" i="2"/>
  <c r="Z6178" i="2"/>
  <c r="V6178" i="2"/>
  <c r="Z6177" i="2"/>
  <c r="V6177" i="2"/>
  <c r="W6177" i="2" s="1"/>
  <c r="Z6176" i="2"/>
  <c r="V6176" i="2"/>
  <c r="Z6175" i="2"/>
  <c r="V6175" i="2"/>
  <c r="Z6174" i="2"/>
  <c r="V6174" i="2"/>
  <c r="Z6173" i="2"/>
  <c r="V6173" i="2"/>
  <c r="Z6172" i="2"/>
  <c r="V6172" i="2"/>
  <c r="Z6171" i="2"/>
  <c r="V6171" i="2"/>
  <c r="Z6170" i="2"/>
  <c r="V6170" i="2"/>
  <c r="U6170" i="2"/>
  <c r="Z6169" i="2"/>
  <c r="V6169" i="2"/>
  <c r="U6169" i="2"/>
  <c r="Z6168" i="2"/>
  <c r="V6168" i="2"/>
  <c r="Z6167" i="2"/>
  <c r="V6167" i="2"/>
  <c r="Z6166" i="2"/>
  <c r="V6166" i="2"/>
  <c r="Z6165" i="2"/>
  <c r="V6165" i="2"/>
  <c r="Z6164" i="2"/>
  <c r="V6164" i="2"/>
  <c r="Z6163" i="2"/>
  <c r="V6163" i="2"/>
  <c r="W6163" i="2" s="1"/>
  <c r="U6163" i="2"/>
  <c r="Z6162" i="2"/>
  <c r="V6162" i="2"/>
  <c r="Z6161" i="2"/>
  <c r="V6161" i="2"/>
  <c r="Z6160" i="2"/>
  <c r="V6160" i="2"/>
  <c r="Z6159" i="2"/>
  <c r="V6159" i="2"/>
  <c r="Z6158" i="2"/>
  <c r="V6158" i="2"/>
  <c r="Z6157" i="2"/>
  <c r="V6157" i="2"/>
  <c r="W6157" i="2" s="1"/>
  <c r="Z6156" i="2"/>
  <c r="V6156" i="2"/>
  <c r="Z6155" i="2"/>
  <c r="V6155" i="2"/>
  <c r="Z6154" i="2"/>
  <c r="V6154" i="2"/>
  <c r="Z6153" i="2"/>
  <c r="V6153" i="2"/>
  <c r="U6153" i="2"/>
  <c r="Z6152" i="2"/>
  <c r="V6152" i="2"/>
  <c r="U6152" i="2"/>
  <c r="Z6151" i="2"/>
  <c r="V6151" i="2"/>
  <c r="U6151" i="2"/>
  <c r="Z6150" i="2"/>
  <c r="V6150" i="2"/>
  <c r="U6150" i="2"/>
  <c r="Z6149" i="2"/>
  <c r="V6149" i="2"/>
  <c r="Z6148" i="2"/>
  <c r="V6148" i="2"/>
  <c r="Z6147" i="2"/>
  <c r="V6147" i="2"/>
  <c r="U6147" i="2"/>
  <c r="Z6146" i="2"/>
  <c r="V6146" i="2"/>
  <c r="W6146" i="2" s="1"/>
  <c r="Z6145" i="2"/>
  <c r="V6145" i="2"/>
  <c r="U6145" i="2"/>
  <c r="Z6144" i="2"/>
  <c r="V6144" i="2"/>
  <c r="U6144" i="2"/>
  <c r="Z6143" i="2"/>
  <c r="V6143" i="2"/>
  <c r="Z6142" i="2"/>
  <c r="V6142" i="2"/>
  <c r="Z6141" i="2"/>
  <c r="V6141" i="2"/>
  <c r="Z6140" i="2"/>
  <c r="V6140" i="2"/>
  <c r="Z6139" i="2"/>
  <c r="V6139" i="2"/>
  <c r="Z6138" i="2"/>
  <c r="V6138" i="2"/>
  <c r="Z6137" i="2"/>
  <c r="V6137" i="2"/>
  <c r="Z6136" i="2"/>
  <c r="V6136" i="2"/>
  <c r="Z6135" i="2"/>
  <c r="V6135" i="2"/>
  <c r="Z6134" i="2"/>
  <c r="W6134" i="2"/>
  <c r="V6134" i="2"/>
  <c r="Z6133" i="2"/>
  <c r="V6133" i="2"/>
  <c r="Z6132" i="2"/>
  <c r="V6132" i="2"/>
  <c r="Z6131" i="2"/>
  <c r="V6131" i="2"/>
  <c r="Z6130" i="2"/>
  <c r="V6130" i="2"/>
  <c r="Z6129" i="2"/>
  <c r="V6129" i="2"/>
  <c r="U6129" i="2"/>
  <c r="Z6128" i="2"/>
  <c r="V6128" i="2"/>
  <c r="U6128" i="2"/>
  <c r="Z6127" i="2"/>
  <c r="V6127" i="2"/>
  <c r="U6127" i="2"/>
  <c r="Z6126" i="2"/>
  <c r="V6126" i="2"/>
  <c r="Z6125" i="2"/>
  <c r="V6125" i="2"/>
  <c r="Z6124" i="2"/>
  <c r="W6124" i="2"/>
  <c r="V6124" i="2"/>
  <c r="Z6123" i="2"/>
  <c r="V6123" i="2"/>
  <c r="Z6122" i="2"/>
  <c r="V6122" i="2"/>
  <c r="Z6121" i="2"/>
  <c r="V6121" i="2"/>
  <c r="Z6120" i="2"/>
  <c r="V6120" i="2"/>
  <c r="Z6119" i="2"/>
  <c r="V6119" i="2"/>
  <c r="Z6118" i="2"/>
  <c r="V6118" i="2"/>
  <c r="Z6117" i="2"/>
  <c r="V6117" i="2"/>
  <c r="Z6116" i="2"/>
  <c r="V6116" i="2"/>
  <c r="Z6115" i="2"/>
  <c r="V6115" i="2"/>
  <c r="Z6114" i="2"/>
  <c r="V6114" i="2"/>
  <c r="W6114" i="2" s="1"/>
  <c r="Z6113" i="2"/>
  <c r="V6113" i="2"/>
  <c r="Z6112" i="2"/>
  <c r="V6112" i="2"/>
  <c r="Z6111" i="2"/>
  <c r="V6111" i="2"/>
  <c r="Z6110" i="2"/>
  <c r="V6110" i="2"/>
  <c r="U6110" i="2"/>
  <c r="Z6109" i="2"/>
  <c r="V6109" i="2"/>
  <c r="Z6108" i="2"/>
  <c r="V6108" i="2"/>
  <c r="W6108" i="2" s="1"/>
  <c r="Z6107" i="2"/>
  <c r="V6107" i="2"/>
  <c r="Z6106" i="2"/>
  <c r="V6106" i="2"/>
  <c r="Z6105" i="2"/>
  <c r="V6105" i="2"/>
  <c r="Z6104" i="2"/>
  <c r="V6104" i="2"/>
  <c r="Z6103" i="2"/>
  <c r="V6103" i="2"/>
  <c r="Z6102" i="2"/>
  <c r="V6102" i="2"/>
  <c r="Z6101" i="2"/>
  <c r="V6101" i="2"/>
  <c r="Z6100" i="2"/>
  <c r="V6100" i="2"/>
  <c r="Z6099" i="2"/>
  <c r="V6099" i="2"/>
  <c r="Z6098" i="2"/>
  <c r="V6098" i="2"/>
  <c r="U6098" i="2"/>
  <c r="Z6097" i="2"/>
  <c r="V6097" i="2"/>
  <c r="U6097" i="2"/>
  <c r="Z6096" i="2"/>
  <c r="V6096" i="2"/>
  <c r="U6096" i="2"/>
  <c r="Z6095" i="2"/>
  <c r="V6095" i="2"/>
  <c r="U6095" i="2"/>
  <c r="Z6094" i="2"/>
  <c r="V6094" i="2"/>
  <c r="Z6093" i="2"/>
  <c r="V6093" i="2"/>
  <c r="Z6092" i="2"/>
  <c r="V6092" i="2"/>
  <c r="W6092" i="2" s="1"/>
  <c r="Z6091" i="2"/>
  <c r="V6091" i="2"/>
  <c r="Z6090" i="2"/>
  <c r="V6090" i="2"/>
  <c r="Z6089" i="2"/>
  <c r="V6089" i="2"/>
  <c r="Z6088" i="2"/>
  <c r="V6088" i="2"/>
  <c r="Z6087" i="2"/>
  <c r="V6087" i="2"/>
  <c r="Z6086" i="2"/>
  <c r="V6086" i="2"/>
  <c r="Z6085" i="2"/>
  <c r="V6085" i="2"/>
  <c r="Z6084" i="2"/>
  <c r="V6084" i="2"/>
  <c r="Z6083" i="2"/>
  <c r="V6083" i="2"/>
  <c r="Z6082" i="2"/>
  <c r="V6082" i="2"/>
  <c r="W6082" i="2" s="1"/>
  <c r="Z6081" i="2"/>
  <c r="V6081" i="2"/>
  <c r="Z6080" i="2"/>
  <c r="V6080" i="2"/>
  <c r="Z6079" i="2"/>
  <c r="V6079" i="2"/>
  <c r="Z6078" i="2"/>
  <c r="V6078" i="2"/>
  <c r="Z6077" i="2"/>
  <c r="V6077" i="2"/>
  <c r="W6077" i="2" s="1"/>
  <c r="Z6076" i="2"/>
  <c r="V6076" i="2"/>
  <c r="W6076" i="2" s="1"/>
  <c r="Z6075" i="2"/>
  <c r="V6075" i="2"/>
  <c r="Z6074" i="2"/>
  <c r="V6074" i="2"/>
  <c r="Z6073" i="2"/>
  <c r="V6073" i="2"/>
  <c r="Z6072" i="2"/>
  <c r="V6072" i="2"/>
  <c r="Z6071" i="2"/>
  <c r="V6071" i="2"/>
  <c r="Z6070" i="2"/>
  <c r="V6070" i="2"/>
  <c r="W6070" i="2" s="1"/>
  <c r="Z6069" i="2"/>
  <c r="V6069" i="2"/>
  <c r="Z6068" i="2"/>
  <c r="V6068" i="2"/>
  <c r="Z6067" i="2"/>
  <c r="V6067" i="2"/>
  <c r="Z6066" i="2"/>
  <c r="W6066" i="2"/>
  <c r="V6066" i="2"/>
  <c r="Z6065" i="2"/>
  <c r="V6065" i="2"/>
  <c r="Z6064" i="2"/>
  <c r="V6064" i="2"/>
  <c r="Z6063" i="2"/>
  <c r="V6063" i="2"/>
  <c r="Z6062" i="2"/>
  <c r="V6062" i="2"/>
  <c r="Z6061" i="2"/>
  <c r="V6061" i="2"/>
  <c r="Z6060" i="2"/>
  <c r="V6060" i="2"/>
  <c r="Z6059" i="2"/>
  <c r="V6059" i="2"/>
  <c r="Z6058" i="2"/>
  <c r="V6058" i="2"/>
  <c r="Z6057" i="2"/>
  <c r="V6057" i="2"/>
  <c r="U6057" i="2"/>
  <c r="Z6056" i="2"/>
  <c r="V6056" i="2"/>
  <c r="Z6055" i="2"/>
  <c r="V6055" i="2"/>
  <c r="Z6054" i="2"/>
  <c r="V6054" i="2"/>
  <c r="Z6053" i="2"/>
  <c r="V6053" i="2"/>
  <c r="Z6052" i="2"/>
  <c r="W6052" i="2"/>
  <c r="V6052" i="2"/>
  <c r="Z6051" i="2"/>
  <c r="V6051" i="2"/>
  <c r="Z6050" i="2"/>
  <c r="V6050" i="2"/>
  <c r="Z6049" i="2"/>
  <c r="V6049" i="2"/>
  <c r="Z6048" i="2"/>
  <c r="V6048" i="2"/>
  <c r="W6048" i="2" s="1"/>
  <c r="Z6047" i="2"/>
  <c r="V6047" i="2"/>
  <c r="Z6046" i="2"/>
  <c r="V6046" i="2"/>
  <c r="Z6045" i="2"/>
  <c r="V6045" i="2"/>
  <c r="Z6044" i="2"/>
  <c r="V6044" i="2"/>
  <c r="Z6043" i="2"/>
  <c r="V6043" i="2"/>
  <c r="Z6042" i="2"/>
  <c r="V6042" i="2"/>
  <c r="Z6041" i="2"/>
  <c r="V6041" i="2"/>
  <c r="Z6040" i="2"/>
  <c r="V6040" i="2"/>
  <c r="Z6039" i="2"/>
  <c r="V6039" i="2"/>
  <c r="Z6038" i="2"/>
  <c r="V6038" i="2"/>
  <c r="Z6037" i="2"/>
  <c r="V6037" i="2"/>
  <c r="Z6036" i="2"/>
  <c r="V6036" i="2"/>
  <c r="Z6035" i="2"/>
  <c r="V6035" i="2"/>
  <c r="Z6034" i="2"/>
  <c r="V6034" i="2"/>
  <c r="W6034" i="2" s="1"/>
  <c r="Z6033" i="2"/>
  <c r="V6033" i="2"/>
  <c r="Z6032" i="2"/>
  <c r="V6032" i="2"/>
  <c r="Z6031" i="2"/>
  <c r="V6031" i="2"/>
  <c r="Z6030" i="2"/>
  <c r="V6030" i="2"/>
  <c r="Z6029" i="2"/>
  <c r="V6029" i="2"/>
  <c r="Z6028" i="2"/>
  <c r="V6028" i="2"/>
  <c r="Z6027" i="2"/>
  <c r="V6027" i="2"/>
  <c r="Z6026" i="2"/>
  <c r="V6026" i="2"/>
  <c r="U6026" i="2"/>
  <c r="Z6025" i="2"/>
  <c r="V6025" i="2"/>
  <c r="Z6024" i="2"/>
  <c r="V6024" i="2"/>
  <c r="Z6023" i="2"/>
  <c r="V6023" i="2"/>
  <c r="Z6022" i="2"/>
  <c r="V6022" i="2"/>
  <c r="Z6021" i="2"/>
  <c r="V6021" i="2"/>
  <c r="Z6020" i="2"/>
  <c r="V6020" i="2"/>
  <c r="Z6019" i="2"/>
  <c r="V6019" i="2"/>
  <c r="W6019" i="2" s="1"/>
  <c r="Z6018" i="2"/>
  <c r="V6018" i="2"/>
  <c r="W6018" i="2" s="1"/>
  <c r="Z6017" i="2"/>
  <c r="V6017" i="2"/>
  <c r="Z6016" i="2"/>
  <c r="V6016" i="2"/>
  <c r="Z6015" i="2"/>
  <c r="V6015" i="2"/>
  <c r="Z6014" i="2"/>
  <c r="V6014" i="2"/>
  <c r="Z6013" i="2"/>
  <c r="V6013" i="2"/>
  <c r="Z6012" i="2"/>
  <c r="V6012" i="2"/>
  <c r="Z6011" i="2"/>
  <c r="V6011" i="2"/>
  <c r="Z6010" i="2"/>
  <c r="V6010" i="2"/>
  <c r="Z6009" i="2"/>
  <c r="V6009" i="2"/>
  <c r="Z6008" i="2"/>
  <c r="V6008" i="2"/>
  <c r="Z6007" i="2"/>
  <c r="V6007" i="2"/>
  <c r="Z6006" i="2"/>
  <c r="V6006" i="2"/>
  <c r="Z6005" i="2"/>
  <c r="V6005" i="2"/>
  <c r="Z6004" i="2"/>
  <c r="V6004" i="2"/>
  <c r="W6004" i="2" s="1"/>
  <c r="Z6003" i="2"/>
  <c r="V6003" i="2"/>
  <c r="Z6002" i="2"/>
  <c r="V6002" i="2"/>
  <c r="Z6001" i="2"/>
  <c r="V6001" i="2"/>
  <c r="Z6000" i="2"/>
  <c r="V6000" i="2"/>
  <c r="Z5999" i="2"/>
  <c r="V5999" i="2"/>
  <c r="Z5998" i="2"/>
  <c r="V5998" i="2"/>
  <c r="Z5997" i="2"/>
  <c r="V5997" i="2"/>
  <c r="Z5996" i="2"/>
  <c r="V5996" i="2"/>
  <c r="Z5995" i="2"/>
  <c r="V5995" i="2"/>
  <c r="Z5994" i="2"/>
  <c r="V5994" i="2"/>
  <c r="Z5993" i="2"/>
  <c r="V5993" i="2"/>
  <c r="Z5992" i="2"/>
  <c r="V5992" i="2"/>
  <c r="Z5991" i="2"/>
  <c r="V5991" i="2"/>
  <c r="Z5990" i="2"/>
  <c r="V5990" i="2"/>
  <c r="Z5989" i="2"/>
  <c r="V5989" i="2"/>
  <c r="U5989" i="2"/>
  <c r="Z5988" i="2"/>
  <c r="V5988" i="2"/>
  <c r="Z5987" i="2"/>
  <c r="V5987" i="2"/>
  <c r="Z5986" i="2"/>
  <c r="V5986" i="2"/>
  <c r="Z5985" i="2"/>
  <c r="V5985" i="2"/>
  <c r="Z5984" i="2"/>
  <c r="V5984" i="2"/>
  <c r="Z5983" i="2"/>
  <c r="V5983" i="2"/>
  <c r="Z5982" i="2"/>
  <c r="V5982" i="2"/>
  <c r="Z5981" i="2"/>
  <c r="V5981" i="2"/>
  <c r="Z5980" i="2"/>
  <c r="V5980" i="2"/>
  <c r="Z5979" i="2"/>
  <c r="V5979" i="2"/>
  <c r="Z5978" i="2"/>
  <c r="V5978" i="2"/>
  <c r="Z5977" i="2"/>
  <c r="V5977" i="2"/>
  <c r="Z5976" i="2"/>
  <c r="V5976" i="2"/>
  <c r="Z5975" i="2"/>
  <c r="V5975" i="2"/>
  <c r="Z5974" i="2"/>
  <c r="V5974" i="2"/>
  <c r="Z5973" i="2"/>
  <c r="V5973" i="2"/>
  <c r="Z5972" i="2"/>
  <c r="W5972" i="2"/>
  <c r="V5972" i="2"/>
  <c r="Z5971" i="2"/>
  <c r="V5971" i="2"/>
  <c r="Z5970" i="2"/>
  <c r="V5970" i="2"/>
  <c r="Z5969" i="2"/>
  <c r="V5969" i="2"/>
  <c r="Z5968" i="2"/>
  <c r="V5968" i="2"/>
  <c r="Z5967" i="2"/>
  <c r="V5967" i="2"/>
  <c r="Z5966" i="2"/>
  <c r="V5966" i="2"/>
  <c r="Z5965" i="2"/>
  <c r="V5965" i="2"/>
  <c r="Z5964" i="2"/>
  <c r="V5964" i="2"/>
  <c r="Z5963" i="2"/>
  <c r="V5963" i="2"/>
  <c r="Z5962" i="2"/>
  <c r="V5962" i="2"/>
  <c r="Z5961" i="2"/>
  <c r="V5961" i="2"/>
  <c r="Z5960" i="2"/>
  <c r="V5960" i="2"/>
  <c r="Z5959" i="2"/>
  <c r="V5959" i="2"/>
  <c r="Z5958" i="2"/>
  <c r="V5958" i="2"/>
  <c r="Z5957" i="2"/>
  <c r="V5957" i="2"/>
  <c r="Z5956" i="2"/>
  <c r="W5956" i="2"/>
  <c r="V5956" i="2"/>
  <c r="Z5955" i="2"/>
  <c r="V5955" i="2"/>
  <c r="Z5954" i="2"/>
  <c r="V5954" i="2"/>
  <c r="Z5953" i="2"/>
  <c r="V5953" i="2"/>
  <c r="Z5952" i="2"/>
  <c r="V5952" i="2"/>
  <c r="Z5951" i="2"/>
  <c r="V5951" i="2"/>
  <c r="Z5950" i="2"/>
  <c r="V5950" i="2"/>
  <c r="Z5949" i="2"/>
  <c r="V5949" i="2"/>
  <c r="Z5948" i="2"/>
  <c r="W5948" i="2"/>
  <c r="V5948" i="2"/>
  <c r="Z5947" i="2"/>
  <c r="V5947" i="2"/>
  <c r="Z5946" i="2"/>
  <c r="V5946" i="2"/>
  <c r="Z5945" i="2"/>
  <c r="V5945" i="2"/>
  <c r="Z5944" i="2"/>
  <c r="V5944" i="2"/>
  <c r="Z5943" i="2"/>
  <c r="V5943" i="2"/>
  <c r="Z5942" i="2"/>
  <c r="V5942" i="2"/>
  <c r="Z5941" i="2"/>
  <c r="W5941" i="2"/>
  <c r="V5941" i="2"/>
  <c r="Z5940" i="2"/>
  <c r="V5940" i="2"/>
  <c r="W5940" i="2" s="1"/>
  <c r="Z5939" i="2"/>
  <c r="V5939" i="2"/>
  <c r="Z5938" i="2"/>
  <c r="V5938" i="2"/>
  <c r="Z5937" i="2"/>
  <c r="V5937" i="2"/>
  <c r="Z5936" i="2"/>
  <c r="V5936" i="2"/>
  <c r="Z5935" i="2"/>
  <c r="V5935" i="2"/>
  <c r="U5935" i="2"/>
  <c r="Z5934" i="2"/>
  <c r="V5934" i="2"/>
  <c r="Z5933" i="2"/>
  <c r="V5933" i="2"/>
  <c r="Z5932" i="2"/>
  <c r="V5932" i="2"/>
  <c r="W5932" i="2" s="1"/>
  <c r="Z5931" i="2"/>
  <c r="W5931" i="2"/>
  <c r="V5931" i="2"/>
  <c r="Z5930" i="2"/>
  <c r="V5930" i="2"/>
  <c r="Z5929" i="2"/>
  <c r="V5929" i="2"/>
  <c r="Z5928" i="2"/>
  <c r="V5928" i="2"/>
  <c r="Z5927" i="2"/>
  <c r="V5927" i="2"/>
  <c r="Z5926" i="2"/>
  <c r="V5926" i="2"/>
  <c r="Z5925" i="2"/>
  <c r="V5925" i="2"/>
  <c r="Z5924" i="2"/>
  <c r="W5924" i="2"/>
  <c r="V5924" i="2"/>
  <c r="Z5923" i="2"/>
  <c r="V5923" i="2"/>
  <c r="W5923" i="2" s="1"/>
  <c r="Z5922" i="2"/>
  <c r="V5922" i="2"/>
  <c r="Z5921" i="2"/>
  <c r="V5921" i="2"/>
  <c r="Z5920" i="2"/>
  <c r="V5920" i="2"/>
  <c r="Z5919" i="2"/>
  <c r="V5919" i="2"/>
  <c r="Z5918" i="2"/>
  <c r="V5918" i="2"/>
  <c r="Z5917" i="2"/>
  <c r="V5917" i="2"/>
  <c r="Z5916" i="2"/>
  <c r="V5916" i="2"/>
  <c r="Z5915" i="2"/>
  <c r="V5915" i="2"/>
  <c r="Z5914" i="2"/>
  <c r="V5914" i="2"/>
  <c r="Z5913" i="2"/>
  <c r="V5913" i="2"/>
  <c r="Z5912" i="2"/>
  <c r="V5912" i="2"/>
  <c r="Z5911" i="2"/>
  <c r="V5911" i="2"/>
  <c r="Z5910" i="2"/>
  <c r="V5910" i="2"/>
  <c r="Z5909" i="2"/>
  <c r="V5909" i="2"/>
  <c r="Z5908" i="2"/>
  <c r="V5908" i="2"/>
  <c r="Z5907" i="2"/>
  <c r="V5907" i="2"/>
  <c r="Z5906" i="2"/>
  <c r="V5906" i="2"/>
  <c r="Z5905" i="2"/>
  <c r="V5905" i="2"/>
  <c r="Z5904" i="2"/>
  <c r="V5904" i="2"/>
  <c r="Z5903" i="2"/>
  <c r="V5903" i="2"/>
  <c r="Z5902" i="2"/>
  <c r="V5902" i="2"/>
  <c r="Z5901" i="2"/>
  <c r="V5901" i="2"/>
  <c r="Z5900" i="2"/>
  <c r="V5900" i="2"/>
  <c r="W5900" i="2" s="1"/>
  <c r="Z5899" i="2"/>
  <c r="V5899" i="2"/>
  <c r="Z5898" i="2"/>
  <c r="W5898" i="2"/>
  <c r="V5898" i="2"/>
  <c r="Z5897" i="2"/>
  <c r="V5897" i="2"/>
  <c r="Z5896" i="2"/>
  <c r="V5896" i="2"/>
  <c r="Z5895" i="2"/>
  <c r="V5895" i="2"/>
  <c r="Z5894" i="2"/>
  <c r="V5894" i="2"/>
  <c r="Z5893" i="2"/>
  <c r="V5893" i="2"/>
  <c r="Z5892" i="2"/>
  <c r="V5892" i="2"/>
  <c r="Z5891" i="2"/>
  <c r="V5891" i="2"/>
  <c r="W5891" i="2" s="1"/>
  <c r="Z5890" i="2"/>
  <c r="V5890" i="2"/>
  <c r="Z5889" i="2"/>
  <c r="V5889" i="2"/>
  <c r="Z5888" i="2"/>
  <c r="V5888" i="2"/>
  <c r="Z5887" i="2"/>
  <c r="V5887" i="2"/>
  <c r="Z5886" i="2"/>
  <c r="V5886" i="2"/>
  <c r="Z5885" i="2"/>
  <c r="V5885" i="2"/>
  <c r="Z5884" i="2"/>
  <c r="V5884" i="2"/>
  <c r="Z5883" i="2"/>
  <c r="V5883" i="2"/>
  <c r="Z5882" i="2"/>
  <c r="V5882" i="2"/>
  <c r="Z5881" i="2"/>
  <c r="V5881" i="2"/>
  <c r="Z5880" i="2"/>
  <c r="V5880" i="2"/>
  <c r="Z5879" i="2"/>
  <c r="V5879" i="2"/>
  <c r="Z5878" i="2"/>
  <c r="V5878" i="2"/>
  <c r="Z5877" i="2"/>
  <c r="V5877" i="2"/>
  <c r="W5877" i="2" s="1"/>
  <c r="Z5876" i="2"/>
  <c r="V5876" i="2"/>
  <c r="U5876" i="2"/>
  <c r="Z5875" i="2"/>
  <c r="V5875" i="2"/>
  <c r="Z5874" i="2"/>
  <c r="V5874" i="2"/>
  <c r="W5874" i="2" s="1"/>
  <c r="Z5873" i="2"/>
  <c r="V5873" i="2"/>
  <c r="Z5872" i="2"/>
  <c r="V5872" i="2"/>
  <c r="Z5871" i="2"/>
  <c r="V5871" i="2"/>
  <c r="Z5870" i="2"/>
  <c r="V5870" i="2"/>
  <c r="Z5869" i="2"/>
  <c r="V5869" i="2"/>
  <c r="Z5868" i="2"/>
  <c r="V5868" i="2"/>
  <c r="Z5867" i="2"/>
  <c r="V5867" i="2"/>
  <c r="Z5866" i="2"/>
  <c r="V5866" i="2"/>
  <c r="Z5865" i="2"/>
  <c r="V5865" i="2"/>
  <c r="Z5864" i="2"/>
  <c r="V5864" i="2"/>
  <c r="Z5863" i="2"/>
  <c r="V5863" i="2"/>
  <c r="Z5862" i="2"/>
  <c r="V5862" i="2"/>
  <c r="Z5861" i="2"/>
  <c r="V5861" i="2"/>
  <c r="Z5860" i="2"/>
  <c r="V5860" i="2"/>
  <c r="Z5859" i="2"/>
  <c r="V5859" i="2"/>
  <c r="Z5858" i="2"/>
  <c r="V5858" i="2"/>
  <c r="Z5857" i="2"/>
  <c r="V5857" i="2"/>
  <c r="Z5856" i="2"/>
  <c r="V5856" i="2"/>
  <c r="Z5855" i="2"/>
  <c r="V5855" i="2"/>
  <c r="Z5854" i="2"/>
  <c r="V5854" i="2"/>
  <c r="Z5853" i="2"/>
  <c r="V5853" i="2"/>
  <c r="Z5852" i="2"/>
  <c r="V5852" i="2"/>
  <c r="Z5851" i="2"/>
  <c r="V5851" i="2"/>
  <c r="Z5850" i="2"/>
  <c r="V5850" i="2"/>
  <c r="Z5849" i="2"/>
  <c r="V5849" i="2"/>
  <c r="Z5848" i="2"/>
  <c r="V5848" i="2"/>
  <c r="Z5847" i="2"/>
  <c r="V5847" i="2"/>
  <c r="Z5846" i="2"/>
  <c r="V5846" i="2"/>
  <c r="Z5845" i="2"/>
  <c r="V5845" i="2"/>
  <c r="Z5844" i="2"/>
  <c r="V5844" i="2"/>
  <c r="Z5843" i="2"/>
  <c r="V5843" i="2"/>
  <c r="Z5842" i="2"/>
  <c r="V5842" i="2"/>
  <c r="Z5841" i="2"/>
  <c r="V5841" i="2"/>
  <c r="Z5840" i="2"/>
  <c r="V5840" i="2"/>
  <c r="Z5839" i="2"/>
  <c r="V5839" i="2"/>
  <c r="Z5838" i="2"/>
  <c r="V5838" i="2"/>
  <c r="Z5837" i="2"/>
  <c r="V5837" i="2"/>
  <c r="Z5836" i="2"/>
  <c r="W5836" i="2"/>
  <c r="V5836" i="2"/>
  <c r="Z5835" i="2"/>
  <c r="V5835" i="2"/>
  <c r="Z5834" i="2"/>
  <c r="V5834" i="2"/>
  <c r="W5834" i="2" s="1"/>
  <c r="Z5833" i="2"/>
  <c r="V5833" i="2"/>
  <c r="Z5832" i="2"/>
  <c r="V5832" i="2"/>
  <c r="Z5831" i="2"/>
  <c r="V5831" i="2"/>
  <c r="Z5830" i="2"/>
  <c r="V5830" i="2"/>
  <c r="Z5829" i="2"/>
  <c r="V5829" i="2"/>
  <c r="Z5828" i="2"/>
  <c r="V5828" i="2"/>
  <c r="Z5827" i="2"/>
  <c r="V5827" i="2"/>
  <c r="Z5826" i="2"/>
  <c r="V5826" i="2"/>
  <c r="Z5825" i="2"/>
  <c r="V5825" i="2"/>
  <c r="Z5824" i="2"/>
  <c r="V5824" i="2"/>
  <c r="Z5823" i="2"/>
  <c r="V5823" i="2"/>
  <c r="Z5822" i="2"/>
  <c r="V5822" i="2"/>
  <c r="Z5821" i="2"/>
  <c r="V5821" i="2"/>
  <c r="Z5820" i="2"/>
  <c r="V5820" i="2"/>
  <c r="Z5819" i="2"/>
  <c r="V5819" i="2"/>
  <c r="Z5818" i="2"/>
  <c r="V5818" i="2"/>
  <c r="W5818" i="2" s="1"/>
  <c r="Z5817" i="2"/>
  <c r="V5817" i="2"/>
  <c r="Z5816" i="2"/>
  <c r="V5816" i="2"/>
  <c r="Z5815" i="2"/>
  <c r="V5815" i="2"/>
  <c r="Z5814" i="2"/>
  <c r="V5814" i="2"/>
  <c r="Z5813" i="2"/>
  <c r="V5813" i="2"/>
  <c r="Z5812" i="2"/>
  <c r="V5812" i="2"/>
  <c r="Z5811" i="2"/>
  <c r="V5811" i="2"/>
  <c r="Z5810" i="2"/>
  <c r="V5810" i="2"/>
  <c r="Z5809" i="2"/>
  <c r="V5809" i="2"/>
  <c r="Z5808" i="2"/>
  <c r="V5808" i="2"/>
  <c r="Z5807" i="2"/>
  <c r="V5807" i="2"/>
  <c r="Z5806" i="2"/>
  <c r="V5806" i="2"/>
  <c r="Z5805" i="2"/>
  <c r="V5805" i="2"/>
  <c r="Z5804" i="2"/>
  <c r="V5804" i="2"/>
  <c r="W5804" i="2" s="1"/>
  <c r="Z5803" i="2"/>
  <c r="V5803" i="2"/>
  <c r="W5803" i="2" s="1"/>
  <c r="Z5802" i="2"/>
  <c r="V5802" i="2"/>
  <c r="Z5801" i="2"/>
  <c r="V5801" i="2"/>
  <c r="Z5800" i="2"/>
  <c r="V5800" i="2"/>
  <c r="Z5799" i="2"/>
  <c r="V5799" i="2"/>
  <c r="Z5798" i="2"/>
  <c r="V5798" i="2"/>
  <c r="Z5797" i="2"/>
  <c r="V5797" i="2"/>
  <c r="Z5796" i="2"/>
  <c r="V5796" i="2"/>
  <c r="Z5795" i="2"/>
  <c r="V5795" i="2"/>
  <c r="Z5794" i="2"/>
  <c r="V5794" i="2"/>
  <c r="Z5793" i="2"/>
  <c r="V5793" i="2"/>
  <c r="Z5792" i="2"/>
  <c r="V5792" i="2"/>
  <c r="Z5791" i="2"/>
  <c r="V5791" i="2"/>
  <c r="Z5790" i="2"/>
  <c r="V5790" i="2"/>
  <c r="Z5789" i="2"/>
  <c r="V5789" i="2"/>
  <c r="Z5788" i="2"/>
  <c r="V5788" i="2"/>
  <c r="Z5787" i="2"/>
  <c r="V5787" i="2"/>
  <c r="U5787" i="2"/>
  <c r="Z5786" i="2"/>
  <c r="V5786" i="2"/>
  <c r="Z5785" i="2"/>
  <c r="V5785" i="2"/>
  <c r="Z5784" i="2"/>
  <c r="V5784" i="2"/>
  <c r="Z5783" i="2"/>
  <c r="V5783" i="2"/>
  <c r="Z5782" i="2"/>
  <c r="V5782" i="2"/>
  <c r="Z5781" i="2"/>
  <c r="V5781" i="2"/>
  <c r="Z5780" i="2"/>
  <c r="V5780" i="2"/>
  <c r="Z5779" i="2"/>
  <c r="V5779" i="2"/>
  <c r="W5779" i="2" s="1"/>
  <c r="Z5778" i="2"/>
  <c r="V5778" i="2"/>
  <c r="Z5777" i="2"/>
  <c r="V5777" i="2"/>
  <c r="Z5776" i="2"/>
  <c r="V5776" i="2"/>
  <c r="Z5775" i="2"/>
  <c r="V5775" i="2"/>
  <c r="Z5774" i="2"/>
  <c r="V5774" i="2"/>
  <c r="Z5773" i="2"/>
  <c r="V5773" i="2"/>
  <c r="Z5772" i="2"/>
  <c r="V5772" i="2"/>
  <c r="Z5771" i="2"/>
  <c r="V5771" i="2"/>
  <c r="Z5770" i="2"/>
  <c r="V5770" i="2"/>
  <c r="Z5769" i="2"/>
  <c r="V5769" i="2"/>
  <c r="Z5768" i="2"/>
  <c r="V5768" i="2"/>
  <c r="Z5767" i="2"/>
  <c r="V5767" i="2"/>
  <c r="Z5766" i="2"/>
  <c r="V5766" i="2"/>
  <c r="Z5765" i="2"/>
  <c r="V5765" i="2"/>
  <c r="Z5764" i="2"/>
  <c r="V5764" i="2"/>
  <c r="Z5763" i="2"/>
  <c r="V5763" i="2"/>
  <c r="Z5762" i="2"/>
  <c r="V5762" i="2"/>
  <c r="Z5761" i="2"/>
  <c r="V5761" i="2"/>
  <c r="Z5760" i="2"/>
  <c r="V5760" i="2"/>
  <c r="Z5759" i="2"/>
  <c r="V5759" i="2"/>
  <c r="Z5758" i="2"/>
  <c r="V5758" i="2"/>
  <c r="Z5757" i="2"/>
  <c r="V5757" i="2"/>
  <c r="Z5756" i="2"/>
  <c r="V5756" i="2"/>
  <c r="Z5755" i="2"/>
  <c r="V5755" i="2"/>
  <c r="Z5754" i="2"/>
  <c r="V5754" i="2"/>
  <c r="Z5753" i="2"/>
  <c r="V5753" i="2"/>
  <c r="Z5752" i="2"/>
  <c r="V5752" i="2"/>
  <c r="Z5751" i="2"/>
  <c r="V5751" i="2"/>
  <c r="Z5750" i="2"/>
  <c r="V5750" i="2"/>
  <c r="Z5749" i="2"/>
  <c r="V5749" i="2"/>
  <c r="Z5748" i="2"/>
  <c r="V5748" i="2"/>
  <c r="Z5747" i="2"/>
  <c r="V5747" i="2"/>
  <c r="W5747" i="2" s="1"/>
  <c r="Z5746" i="2"/>
  <c r="V5746" i="2"/>
  <c r="Z5745" i="2"/>
  <c r="V5745" i="2"/>
  <c r="Z5744" i="2"/>
  <c r="V5744" i="2"/>
  <c r="Z5743" i="2"/>
  <c r="V5743" i="2"/>
  <c r="Z5742" i="2"/>
  <c r="V5742" i="2"/>
  <c r="Z5741" i="2"/>
  <c r="V5741" i="2"/>
  <c r="U5741" i="2"/>
  <c r="Z5740" i="2"/>
  <c r="V5740" i="2"/>
  <c r="U5740" i="2"/>
  <c r="Z5739" i="2"/>
  <c r="V5739" i="2"/>
  <c r="W5739" i="2" s="1"/>
  <c r="U5739" i="2"/>
  <c r="Z5738" i="2"/>
  <c r="V5738" i="2"/>
  <c r="Z5737" i="2"/>
  <c r="V5737" i="2"/>
  <c r="Z5736" i="2"/>
  <c r="V5736" i="2"/>
  <c r="Z5735" i="2"/>
  <c r="V5735" i="2"/>
  <c r="Z5734" i="2"/>
  <c r="V5734" i="2"/>
  <c r="Z5733" i="2"/>
  <c r="V5733" i="2"/>
  <c r="Z5732" i="2"/>
  <c r="V5732" i="2"/>
  <c r="Z5731" i="2"/>
  <c r="V5731" i="2"/>
  <c r="Z5730" i="2"/>
  <c r="V5730" i="2"/>
  <c r="Z5729" i="2"/>
  <c r="V5729" i="2"/>
  <c r="Z5728" i="2"/>
  <c r="V5728" i="2"/>
  <c r="Z5727" i="2"/>
  <c r="V5727" i="2"/>
  <c r="Z5726" i="2"/>
  <c r="V5726" i="2"/>
  <c r="Z5725" i="2"/>
  <c r="V5725" i="2"/>
  <c r="Z5724" i="2"/>
  <c r="V5724" i="2"/>
  <c r="Z5723" i="2"/>
  <c r="V5723" i="2"/>
  <c r="Z5722" i="2"/>
  <c r="V5722" i="2"/>
  <c r="Z5721" i="2"/>
  <c r="V5721" i="2"/>
  <c r="Z5720" i="2"/>
  <c r="V5720" i="2"/>
  <c r="Z5719" i="2"/>
  <c r="V5719" i="2"/>
  <c r="Z5718" i="2"/>
  <c r="V5718" i="2"/>
  <c r="Z5717" i="2"/>
  <c r="V5717" i="2"/>
  <c r="Z5716" i="2"/>
  <c r="V5716" i="2"/>
  <c r="Z5715" i="2"/>
  <c r="V5715" i="2"/>
  <c r="Z5714" i="2"/>
  <c r="V5714" i="2"/>
  <c r="Z5713" i="2"/>
  <c r="V5713" i="2"/>
  <c r="Z5712" i="2"/>
  <c r="V5712" i="2"/>
  <c r="W5712" i="2" s="1"/>
  <c r="Z5711" i="2"/>
  <c r="V5711" i="2"/>
  <c r="Z5710" i="2"/>
  <c r="V5710" i="2"/>
  <c r="Z5709" i="2"/>
  <c r="V5709" i="2"/>
  <c r="Z5708" i="2"/>
  <c r="V5708" i="2"/>
  <c r="Z5707" i="2"/>
  <c r="V5707" i="2"/>
  <c r="Z5706" i="2"/>
  <c r="V5706" i="2"/>
  <c r="Z5705" i="2"/>
  <c r="V5705" i="2"/>
  <c r="Z5704" i="2"/>
  <c r="V5704" i="2"/>
  <c r="W5704" i="2" s="1"/>
  <c r="Z5703" i="2"/>
  <c r="V5703" i="2"/>
  <c r="Z5702" i="2"/>
  <c r="V5702" i="2"/>
  <c r="Z5701" i="2"/>
  <c r="V5701" i="2"/>
  <c r="Z5700" i="2"/>
  <c r="V5700" i="2"/>
  <c r="Z5699" i="2"/>
  <c r="V5699" i="2"/>
  <c r="W5699" i="2" s="1"/>
  <c r="Z5698" i="2"/>
  <c r="V5698" i="2"/>
  <c r="Z5697" i="2"/>
  <c r="V5697" i="2"/>
  <c r="Z5696" i="2"/>
  <c r="V5696" i="2"/>
  <c r="Z5695" i="2"/>
  <c r="V5695" i="2"/>
  <c r="W5695" i="2" s="1"/>
  <c r="Z5694" i="2"/>
  <c r="V5694" i="2"/>
  <c r="Z5693" i="2"/>
  <c r="V5693" i="2"/>
  <c r="U5693" i="2"/>
  <c r="Z5692" i="2"/>
  <c r="V5692" i="2"/>
  <c r="Z5691" i="2"/>
  <c r="V5691" i="2"/>
  <c r="Z5690" i="2"/>
  <c r="V5690" i="2"/>
  <c r="Z5689" i="2"/>
  <c r="V5689" i="2"/>
  <c r="Z5688" i="2"/>
  <c r="V5688" i="2"/>
  <c r="Z5687" i="2"/>
  <c r="V5687" i="2"/>
  <c r="Z5686" i="2"/>
  <c r="V5686" i="2"/>
  <c r="Z5685" i="2"/>
  <c r="V5685" i="2"/>
  <c r="Z5684" i="2"/>
  <c r="V5684" i="2"/>
  <c r="Z5683" i="2"/>
  <c r="W5683" i="2"/>
  <c r="V5683" i="2"/>
  <c r="Z5682" i="2"/>
  <c r="V5682" i="2"/>
  <c r="Z5681" i="2"/>
  <c r="V5681" i="2"/>
  <c r="Z5680" i="2"/>
  <c r="V5680" i="2"/>
  <c r="Z5679" i="2"/>
  <c r="V5679" i="2"/>
  <c r="W5679" i="2" s="1"/>
  <c r="Z5678" i="2"/>
  <c r="V5678" i="2"/>
  <c r="Z5677" i="2"/>
  <c r="V5677" i="2"/>
  <c r="Z5676" i="2"/>
  <c r="V5676" i="2"/>
  <c r="Z5675" i="2"/>
  <c r="V5675" i="2"/>
  <c r="Z5674" i="2"/>
  <c r="V5674" i="2"/>
  <c r="Z5673" i="2"/>
  <c r="V5673" i="2"/>
  <c r="Z5672" i="2"/>
  <c r="V5672" i="2"/>
  <c r="Z5671" i="2"/>
  <c r="V5671" i="2"/>
  <c r="Z5670" i="2"/>
  <c r="V5670" i="2"/>
  <c r="Z5669" i="2"/>
  <c r="V5669" i="2"/>
  <c r="Z5668" i="2"/>
  <c r="V5668" i="2"/>
  <c r="Z5667" i="2"/>
  <c r="V5667" i="2"/>
  <c r="Z5666" i="2"/>
  <c r="V5666" i="2"/>
  <c r="Z5665" i="2"/>
  <c r="V5665" i="2"/>
  <c r="Z5664" i="2"/>
  <c r="V5664" i="2"/>
  <c r="Z5663" i="2"/>
  <c r="V5663" i="2"/>
  <c r="Z5662" i="2"/>
  <c r="V5662" i="2"/>
  <c r="Z5661" i="2"/>
  <c r="V5661" i="2"/>
  <c r="Z5660" i="2"/>
  <c r="V5660" i="2"/>
  <c r="Z5659" i="2"/>
  <c r="V5659" i="2"/>
  <c r="Z5658" i="2"/>
  <c r="V5658" i="2"/>
  <c r="U5658" i="2"/>
  <c r="Z5657" i="2"/>
  <c r="V5657" i="2"/>
  <c r="Z5656" i="2"/>
  <c r="V5656" i="2"/>
  <c r="Z5655" i="2"/>
  <c r="V5655" i="2"/>
  <c r="Z5654" i="2"/>
  <c r="V5654" i="2"/>
  <c r="Z5653" i="2"/>
  <c r="V5653" i="2"/>
  <c r="Z5652" i="2"/>
  <c r="V5652" i="2"/>
  <c r="Z5651" i="2"/>
  <c r="V5651" i="2"/>
  <c r="Z5650" i="2"/>
  <c r="V5650" i="2"/>
  <c r="Z5649" i="2"/>
  <c r="V5649" i="2"/>
  <c r="Z5648" i="2"/>
  <c r="V5648" i="2"/>
  <c r="Z5647" i="2"/>
  <c r="V5647" i="2"/>
  <c r="Z5646" i="2"/>
  <c r="V5646" i="2"/>
  <c r="Z5645" i="2"/>
  <c r="V5645" i="2"/>
  <c r="Z5644" i="2"/>
  <c r="V5644" i="2"/>
  <c r="Z5643" i="2"/>
  <c r="W5643" i="2"/>
  <c r="V5643" i="2"/>
  <c r="Z5642" i="2"/>
  <c r="V5642" i="2"/>
  <c r="Z5641" i="2"/>
  <c r="V5641" i="2"/>
  <c r="Z5640" i="2"/>
  <c r="V5640" i="2"/>
  <c r="W5640" i="2" s="1"/>
  <c r="Z5639" i="2"/>
  <c r="V5639" i="2"/>
  <c r="U5639" i="2"/>
  <c r="Z5638" i="2"/>
  <c r="V5638" i="2"/>
  <c r="Z5637" i="2"/>
  <c r="V5637" i="2"/>
  <c r="Z5636" i="2"/>
  <c r="V5636" i="2"/>
  <c r="Z5635" i="2"/>
  <c r="V5635" i="2"/>
  <c r="Z5634" i="2"/>
  <c r="V5634" i="2"/>
  <c r="Z5633" i="2"/>
  <c r="V5633" i="2"/>
  <c r="Z5632" i="2"/>
  <c r="V5632" i="2"/>
  <c r="Z5631" i="2"/>
  <c r="V5631" i="2"/>
  <c r="Z5630" i="2"/>
  <c r="V5630" i="2"/>
  <c r="Z5629" i="2"/>
  <c r="V5629" i="2"/>
  <c r="Z5628" i="2"/>
  <c r="V5628" i="2"/>
  <c r="Z5627" i="2"/>
  <c r="V5627" i="2"/>
  <c r="Z5626" i="2"/>
  <c r="V5626" i="2"/>
  <c r="Z5625" i="2"/>
  <c r="V5625" i="2"/>
  <c r="Z5624" i="2"/>
  <c r="V5624" i="2"/>
  <c r="W5624" i="2" s="1"/>
  <c r="Z5623" i="2"/>
  <c r="V5623" i="2"/>
  <c r="Z5622" i="2"/>
  <c r="V5622" i="2"/>
  <c r="Z5621" i="2"/>
  <c r="V5621" i="2"/>
  <c r="Z5620" i="2"/>
  <c r="V5620" i="2"/>
  <c r="Z5619" i="2"/>
  <c r="V5619" i="2"/>
  <c r="Z5618" i="2"/>
  <c r="V5618" i="2"/>
  <c r="Z5617" i="2"/>
  <c r="V5617" i="2"/>
  <c r="Z5616" i="2"/>
  <c r="V5616" i="2"/>
  <c r="Z5615" i="2"/>
  <c r="V5615" i="2"/>
  <c r="Z5614" i="2"/>
  <c r="V5614" i="2"/>
  <c r="Z5613" i="2"/>
  <c r="V5613" i="2"/>
  <c r="Z5612" i="2"/>
  <c r="V5612" i="2"/>
  <c r="Z5611" i="2"/>
  <c r="V5611" i="2"/>
  <c r="Z5610" i="2"/>
  <c r="V5610" i="2"/>
  <c r="Z5609" i="2"/>
  <c r="V5609" i="2"/>
  <c r="Z5608" i="2"/>
  <c r="V5608" i="2"/>
  <c r="Z5607" i="2"/>
  <c r="V5607" i="2"/>
  <c r="Z5606" i="2"/>
  <c r="V5606" i="2"/>
  <c r="Z5605" i="2"/>
  <c r="V5605" i="2"/>
  <c r="Z5604" i="2"/>
  <c r="V5604" i="2"/>
  <c r="Z5603" i="2"/>
  <c r="V5603" i="2"/>
  <c r="Z5602" i="2"/>
  <c r="V5602" i="2"/>
  <c r="Z5601" i="2"/>
  <c r="V5601" i="2"/>
  <c r="Z5600" i="2"/>
  <c r="V5600" i="2"/>
  <c r="Z5599" i="2"/>
  <c r="V5599" i="2"/>
  <c r="Z5598" i="2"/>
  <c r="V5598" i="2"/>
  <c r="Z5597" i="2"/>
  <c r="V5597" i="2"/>
  <c r="Z5596" i="2"/>
  <c r="V5596" i="2"/>
  <c r="Z5595" i="2"/>
  <c r="V5595" i="2"/>
  <c r="Z5594" i="2"/>
  <c r="V5594" i="2"/>
  <c r="Z5593" i="2"/>
  <c r="V5593" i="2"/>
  <c r="Z5592" i="2"/>
  <c r="V5592" i="2"/>
  <c r="Z5591" i="2"/>
  <c r="V5591" i="2"/>
  <c r="Z5590" i="2"/>
  <c r="V5590" i="2"/>
  <c r="Z5589" i="2"/>
  <c r="V5589" i="2"/>
  <c r="Z5588" i="2"/>
  <c r="V5588" i="2"/>
  <c r="Z5587" i="2"/>
  <c r="V5587" i="2"/>
  <c r="Z5586" i="2"/>
  <c r="V5586" i="2"/>
  <c r="Z5585" i="2"/>
  <c r="V5585" i="2"/>
  <c r="W5585" i="2" s="1"/>
  <c r="Z5584" i="2"/>
  <c r="V5584" i="2"/>
  <c r="Z5583" i="2"/>
  <c r="V5583" i="2"/>
  <c r="Z5582" i="2"/>
  <c r="V5582" i="2"/>
  <c r="U5582" i="2"/>
  <c r="Z5581" i="2"/>
  <c r="V5581" i="2"/>
  <c r="Z5580" i="2"/>
  <c r="V5580" i="2"/>
  <c r="Z5579" i="2"/>
  <c r="V5579" i="2"/>
  <c r="W5579" i="2" s="1"/>
  <c r="Z5578" i="2"/>
  <c r="V5578" i="2"/>
  <c r="Z5577" i="2"/>
  <c r="V5577" i="2"/>
  <c r="Z5576" i="2"/>
  <c r="V5576" i="2"/>
  <c r="Z5575" i="2"/>
  <c r="V5575" i="2"/>
  <c r="U5575" i="2"/>
  <c r="Z5574" i="2"/>
  <c r="V5574" i="2"/>
  <c r="U5574" i="2"/>
  <c r="Z5573" i="2"/>
  <c r="V5573" i="2"/>
  <c r="Z5572" i="2"/>
  <c r="V5572" i="2"/>
  <c r="Z5571" i="2"/>
  <c r="W5571" i="2"/>
  <c r="V5571" i="2"/>
  <c r="Z5570" i="2"/>
  <c r="V5570" i="2"/>
  <c r="Z5569" i="2"/>
  <c r="V5569" i="2"/>
  <c r="Z5568" i="2"/>
  <c r="V5568" i="2"/>
  <c r="Z5567" i="2"/>
  <c r="V5567" i="2"/>
  <c r="Z5566" i="2"/>
  <c r="V5566" i="2"/>
  <c r="Z5565" i="2"/>
  <c r="V5565" i="2"/>
  <c r="Z5564" i="2"/>
  <c r="V5564" i="2"/>
  <c r="Z5563" i="2"/>
  <c r="V5563" i="2"/>
  <c r="Z5562" i="2"/>
  <c r="V5562" i="2"/>
  <c r="Z5561" i="2"/>
  <c r="V5561" i="2"/>
  <c r="Z5560" i="2"/>
  <c r="V5560" i="2"/>
  <c r="W5560" i="2" s="1"/>
  <c r="Z5559" i="2"/>
  <c r="W5559" i="2"/>
  <c r="V5559" i="2"/>
  <c r="Z5558" i="2"/>
  <c r="V5558" i="2"/>
  <c r="Z5557" i="2"/>
  <c r="V5557" i="2"/>
  <c r="Z5556" i="2"/>
  <c r="V5556" i="2"/>
  <c r="U5556" i="2"/>
  <c r="Z5555" i="2"/>
  <c r="V5555" i="2"/>
  <c r="U5555" i="2"/>
  <c r="Z5554" i="2"/>
  <c r="V5554" i="2"/>
  <c r="U5554" i="2"/>
  <c r="Z5553" i="2"/>
  <c r="V5553" i="2"/>
  <c r="U5553" i="2"/>
  <c r="Z5552" i="2"/>
  <c r="V5552" i="2"/>
  <c r="Z5551" i="2"/>
  <c r="V5551" i="2"/>
  <c r="U5551" i="2"/>
  <c r="Z5550" i="2"/>
  <c r="V5550" i="2"/>
  <c r="Z5549" i="2"/>
  <c r="V5549" i="2"/>
  <c r="Z5548" i="2"/>
  <c r="V5548" i="2"/>
  <c r="Z5547" i="2"/>
  <c r="V5547" i="2"/>
  <c r="Z5546" i="2"/>
  <c r="V5546" i="2"/>
  <c r="Z5545" i="2"/>
  <c r="V5545" i="2"/>
  <c r="W5545" i="2" s="1"/>
  <c r="Z5544" i="2"/>
  <c r="V5544" i="2"/>
  <c r="Z5543" i="2"/>
  <c r="V5543" i="2"/>
  <c r="Z5542" i="2"/>
  <c r="V5542" i="2"/>
  <c r="Z5541" i="2"/>
  <c r="V5541" i="2"/>
  <c r="Z5540" i="2"/>
  <c r="V5540" i="2"/>
  <c r="Z5539" i="2"/>
  <c r="V5539" i="2"/>
  <c r="Z5538" i="2"/>
  <c r="V5538" i="2"/>
  <c r="U5538" i="2"/>
  <c r="Z5537" i="2"/>
  <c r="V5537" i="2"/>
  <c r="Z5536" i="2"/>
  <c r="V5536" i="2"/>
  <c r="Z5535" i="2"/>
  <c r="V5535" i="2"/>
  <c r="Z5534" i="2"/>
  <c r="V5534" i="2"/>
  <c r="Z5533" i="2"/>
  <c r="V5533" i="2"/>
  <c r="U5533" i="2"/>
  <c r="Z5532" i="2"/>
  <c r="V5532" i="2"/>
  <c r="Z5531" i="2"/>
  <c r="V5531" i="2"/>
  <c r="Z5530" i="2"/>
  <c r="V5530" i="2"/>
  <c r="Z5529" i="2"/>
  <c r="V5529" i="2"/>
  <c r="Z5528" i="2"/>
  <c r="V5528" i="2"/>
  <c r="Z5527" i="2"/>
  <c r="V5527" i="2"/>
  <c r="Z5526" i="2"/>
  <c r="V5526" i="2"/>
  <c r="Z5525" i="2"/>
  <c r="V5525" i="2"/>
  <c r="Z5524" i="2"/>
  <c r="V5524" i="2"/>
  <c r="Z5523" i="2"/>
  <c r="V5523" i="2"/>
  <c r="U5523" i="2"/>
  <c r="Z5522" i="2"/>
  <c r="V5522" i="2"/>
  <c r="U5522" i="2"/>
  <c r="Z5521" i="2"/>
  <c r="W5521" i="2"/>
  <c r="V5521" i="2"/>
  <c r="Z5520" i="2"/>
  <c r="V5520" i="2"/>
  <c r="U5520" i="2"/>
  <c r="Z5519" i="2"/>
  <c r="V5519" i="2"/>
  <c r="U5519" i="2"/>
  <c r="Z5518" i="2"/>
  <c r="V5518" i="2"/>
  <c r="U5518" i="2"/>
  <c r="Z5517" i="2"/>
  <c r="V5517" i="2"/>
  <c r="Z5516" i="2"/>
  <c r="V5516" i="2"/>
  <c r="Z5515" i="2"/>
  <c r="V5515" i="2"/>
  <c r="Z5514" i="2"/>
  <c r="V5514" i="2"/>
  <c r="Z5513" i="2"/>
  <c r="V5513" i="2"/>
  <c r="Z5512" i="2"/>
  <c r="V5512" i="2"/>
  <c r="W5512" i="2" s="1"/>
  <c r="Z5511" i="2"/>
  <c r="V5511" i="2"/>
  <c r="Z5510" i="2"/>
  <c r="V5510" i="2"/>
  <c r="Z5509" i="2"/>
  <c r="V5509" i="2"/>
  <c r="U5509" i="2"/>
  <c r="Z5508" i="2"/>
  <c r="V5508" i="2"/>
  <c r="Z5507" i="2"/>
  <c r="V5507" i="2"/>
  <c r="W5507" i="2" s="1"/>
  <c r="Z5506" i="2"/>
  <c r="V5506" i="2"/>
  <c r="Z5505" i="2"/>
  <c r="V5505" i="2"/>
  <c r="Z5504" i="2"/>
  <c r="V5504" i="2"/>
  <c r="Z5503" i="2"/>
  <c r="V5503" i="2"/>
  <c r="Z5502" i="2"/>
  <c r="V5502" i="2"/>
  <c r="Z5501" i="2"/>
  <c r="V5501" i="2"/>
  <c r="Z5500" i="2"/>
  <c r="V5500" i="2"/>
  <c r="Z5499" i="2"/>
  <c r="V5499" i="2"/>
  <c r="Z5498" i="2"/>
  <c r="V5498" i="2"/>
  <c r="W5498" i="2" s="1"/>
  <c r="Z5497" i="2"/>
  <c r="V5497" i="2"/>
  <c r="Z5496" i="2"/>
  <c r="V5496" i="2"/>
  <c r="Z5495" i="2"/>
  <c r="V5495" i="2"/>
  <c r="W5495" i="2" s="1"/>
  <c r="Z5494" i="2"/>
  <c r="V5494" i="2"/>
  <c r="Z5493" i="2"/>
  <c r="V5493" i="2"/>
  <c r="Z5492" i="2"/>
  <c r="V5492" i="2"/>
  <c r="Z5491" i="2"/>
  <c r="W5491" i="2"/>
  <c r="V5491" i="2"/>
  <c r="Z5490" i="2"/>
  <c r="V5490" i="2"/>
  <c r="Z5489" i="2"/>
  <c r="V5489" i="2"/>
  <c r="Z5488" i="2"/>
  <c r="V5488" i="2"/>
  <c r="Z5487" i="2"/>
  <c r="V5487" i="2"/>
  <c r="Z5486" i="2"/>
  <c r="V5486" i="2"/>
  <c r="Z5485" i="2"/>
  <c r="V5485" i="2"/>
  <c r="Z5484" i="2"/>
  <c r="V5484" i="2"/>
  <c r="Z5483" i="2"/>
  <c r="V5483" i="2"/>
  <c r="Z5482" i="2"/>
  <c r="V5482" i="2"/>
  <c r="Z5481" i="2"/>
  <c r="V5481" i="2"/>
  <c r="Z5480" i="2"/>
  <c r="V5480" i="2"/>
  <c r="Z5479" i="2"/>
  <c r="V5479" i="2"/>
  <c r="Z5478" i="2"/>
  <c r="V5478" i="2"/>
  <c r="Z5477" i="2"/>
  <c r="V5477" i="2"/>
  <c r="Z5476" i="2"/>
  <c r="V5476" i="2"/>
  <c r="Z5475" i="2"/>
  <c r="V5475" i="2"/>
  <c r="Z5474" i="2"/>
  <c r="V5474" i="2"/>
  <c r="Z5473" i="2"/>
  <c r="V5473" i="2"/>
  <c r="U5473" i="2"/>
  <c r="Z5472" i="2"/>
  <c r="V5472" i="2"/>
  <c r="W5472" i="2" s="1"/>
  <c r="U5472" i="2"/>
  <c r="Z5471" i="2"/>
  <c r="V5471" i="2"/>
  <c r="Z5470" i="2"/>
  <c r="V5470" i="2"/>
  <c r="Z5469" i="2"/>
  <c r="V5469" i="2"/>
  <c r="Z5468" i="2"/>
  <c r="V5468" i="2"/>
  <c r="Z5467" i="2"/>
  <c r="V5467" i="2"/>
  <c r="Z5466" i="2"/>
  <c r="V5466" i="2"/>
  <c r="U5466" i="2"/>
  <c r="Z5465" i="2"/>
  <c r="V5465" i="2"/>
  <c r="Z5464" i="2"/>
  <c r="W5464" i="2"/>
  <c r="V5464" i="2"/>
  <c r="Z5463" i="2"/>
  <c r="V5463" i="2"/>
  <c r="Z5462" i="2"/>
  <c r="V5462" i="2"/>
  <c r="Z5461" i="2"/>
  <c r="V5461" i="2"/>
  <c r="Z5460" i="2"/>
  <c r="V5460" i="2"/>
  <c r="Z5459" i="2"/>
  <c r="V5459" i="2"/>
  <c r="Z5458" i="2"/>
  <c r="V5458" i="2"/>
  <c r="Z5457" i="2"/>
  <c r="V5457" i="2"/>
  <c r="Z5456" i="2"/>
  <c r="W5456" i="2"/>
  <c r="V5456" i="2"/>
  <c r="U5456" i="2"/>
  <c r="Z5455" i="2"/>
  <c r="V5455" i="2"/>
  <c r="U5455" i="2"/>
  <c r="Z5454" i="2"/>
  <c r="V5454" i="2"/>
  <c r="U5454" i="2"/>
  <c r="Z5453" i="2"/>
  <c r="V5453" i="2"/>
  <c r="U5453" i="2"/>
  <c r="Z5452" i="2"/>
  <c r="V5452" i="2"/>
  <c r="Z5451" i="2"/>
  <c r="V5451" i="2"/>
  <c r="Z5450" i="2"/>
  <c r="V5450" i="2"/>
  <c r="U5450" i="2"/>
  <c r="Z5449" i="2"/>
  <c r="V5449" i="2"/>
  <c r="Z5448" i="2"/>
  <c r="V5448" i="2"/>
  <c r="U5448" i="2"/>
  <c r="Z5447" i="2"/>
  <c r="V5447" i="2"/>
  <c r="U5447" i="2"/>
  <c r="Z5446" i="2"/>
  <c r="V5446" i="2"/>
  <c r="Z5445" i="2"/>
  <c r="V5445" i="2"/>
  <c r="Z5444" i="2"/>
  <c r="V5444" i="2"/>
  <c r="Z5443" i="2"/>
  <c r="V5443" i="2"/>
  <c r="Z5442" i="2"/>
  <c r="V5442" i="2"/>
  <c r="Z5441" i="2"/>
  <c r="V5441" i="2"/>
  <c r="Z5440" i="2"/>
  <c r="V5440" i="2"/>
  <c r="Z5439" i="2"/>
  <c r="V5439" i="2"/>
  <c r="Z5438" i="2"/>
  <c r="V5438" i="2"/>
  <c r="Z5437" i="2"/>
  <c r="V5437" i="2"/>
  <c r="Z5436" i="2"/>
  <c r="V5436" i="2"/>
  <c r="Z5435" i="2"/>
  <c r="V5435" i="2"/>
  <c r="W5435" i="2" s="1"/>
  <c r="Z5434" i="2"/>
  <c r="V5434" i="2"/>
  <c r="Z5433" i="2"/>
  <c r="V5433" i="2"/>
  <c r="Z5432" i="2"/>
  <c r="V5432" i="2"/>
  <c r="W5432" i="2" s="1"/>
  <c r="U5432" i="2"/>
  <c r="Z5431" i="2"/>
  <c r="V5431" i="2"/>
  <c r="U5431" i="2"/>
  <c r="Z5430" i="2"/>
  <c r="V5430" i="2"/>
  <c r="U5430" i="2"/>
  <c r="Z5429" i="2"/>
  <c r="V5429" i="2"/>
  <c r="Z5428" i="2"/>
  <c r="V5428" i="2"/>
  <c r="Z5427" i="2"/>
  <c r="V5427" i="2"/>
  <c r="Z5426" i="2"/>
  <c r="V5426" i="2"/>
  <c r="Z5425" i="2"/>
  <c r="V5425" i="2"/>
  <c r="Z5424" i="2"/>
  <c r="V5424" i="2"/>
  <c r="Z5423" i="2"/>
  <c r="W5423" i="2"/>
  <c r="V5423" i="2"/>
  <c r="Z5422" i="2"/>
  <c r="V5422" i="2"/>
  <c r="Z5421" i="2"/>
  <c r="V5421" i="2"/>
  <c r="Z5420" i="2"/>
  <c r="V5420" i="2"/>
  <c r="Z5419" i="2"/>
  <c r="W5419" i="2"/>
  <c r="V5419" i="2"/>
  <c r="Z5418" i="2"/>
  <c r="V5418" i="2"/>
  <c r="Z5417" i="2"/>
  <c r="V5417" i="2"/>
  <c r="Z5416" i="2"/>
  <c r="V5416" i="2"/>
  <c r="Z5415" i="2"/>
  <c r="V5415" i="2"/>
  <c r="Z5414" i="2"/>
  <c r="V5414" i="2"/>
  <c r="Z5413" i="2"/>
  <c r="V5413" i="2"/>
  <c r="U5413" i="2"/>
  <c r="Z5412" i="2"/>
  <c r="V5412" i="2"/>
  <c r="Z5411" i="2"/>
  <c r="V5411" i="2"/>
  <c r="Z5410" i="2"/>
  <c r="V5410" i="2"/>
  <c r="Z5409" i="2"/>
  <c r="V5409" i="2"/>
  <c r="Z5408" i="2"/>
  <c r="V5408" i="2"/>
  <c r="Z5407" i="2"/>
  <c r="V5407" i="2"/>
  <c r="Z5406" i="2"/>
  <c r="V5406" i="2"/>
  <c r="Z5405" i="2"/>
  <c r="V5405" i="2"/>
  <c r="Z5404" i="2"/>
  <c r="V5404" i="2"/>
  <c r="Z5403" i="2"/>
  <c r="V5403" i="2"/>
  <c r="Z5402" i="2"/>
  <c r="V5402" i="2"/>
  <c r="Z5401" i="2"/>
  <c r="V5401" i="2"/>
  <c r="U5401" i="2"/>
  <c r="Z5400" i="2"/>
  <c r="V5400" i="2"/>
  <c r="U5400" i="2"/>
  <c r="Z5399" i="2"/>
  <c r="V5399" i="2"/>
  <c r="U5399" i="2"/>
  <c r="Z5398" i="2"/>
  <c r="V5398" i="2"/>
  <c r="U5398" i="2"/>
  <c r="Z5397" i="2"/>
  <c r="V5397" i="2"/>
  <c r="Z5396" i="2"/>
  <c r="V5396" i="2"/>
  <c r="Z5395" i="2"/>
  <c r="V5395" i="2"/>
  <c r="Z5394" i="2"/>
  <c r="V5394" i="2"/>
  <c r="Z5393" i="2"/>
  <c r="V5393" i="2"/>
  <c r="Z5392" i="2"/>
  <c r="V5392" i="2"/>
  <c r="Z5391" i="2"/>
  <c r="V5391" i="2"/>
  <c r="W5391" i="2" s="1"/>
  <c r="Z5390" i="2"/>
  <c r="V5390" i="2"/>
  <c r="Z5389" i="2"/>
  <c r="V5389" i="2"/>
  <c r="Z5388" i="2"/>
  <c r="V5388" i="2"/>
  <c r="Z5387" i="2"/>
  <c r="W5387" i="2"/>
  <c r="V5387" i="2"/>
  <c r="Z5386" i="2"/>
  <c r="V5386" i="2"/>
  <c r="Z5385" i="2"/>
  <c r="V5385" i="2"/>
  <c r="Z5384" i="2"/>
  <c r="V5384" i="2"/>
  <c r="W5384" i="2" s="1"/>
  <c r="Z5383" i="2"/>
  <c r="V5383" i="2"/>
  <c r="Z5382" i="2"/>
  <c r="V5382" i="2"/>
  <c r="Z5381" i="2"/>
  <c r="V5381" i="2"/>
  <c r="Z5380" i="2"/>
  <c r="V5380" i="2"/>
  <c r="Z5379" i="2"/>
  <c r="V5379" i="2"/>
  <c r="Z5378" i="2"/>
  <c r="V5378" i="2"/>
  <c r="Z5377" i="2"/>
  <c r="V5377" i="2"/>
  <c r="Z5376" i="2"/>
  <c r="V5376" i="2"/>
  <c r="Z5375" i="2"/>
  <c r="V5375" i="2"/>
  <c r="Z5374" i="2"/>
  <c r="V5374" i="2"/>
  <c r="Z5373" i="2"/>
  <c r="V5373" i="2"/>
  <c r="Z5372" i="2"/>
  <c r="V5372" i="2"/>
  <c r="Z5371" i="2"/>
  <c r="V5371" i="2"/>
  <c r="Z5370" i="2"/>
  <c r="V5370" i="2"/>
  <c r="Z5369" i="2"/>
  <c r="V5369" i="2"/>
  <c r="Z5368" i="2"/>
  <c r="V5368" i="2"/>
  <c r="Z5367" i="2"/>
  <c r="V5367" i="2"/>
  <c r="Z5366" i="2"/>
  <c r="V5366" i="2"/>
  <c r="Z5365" i="2"/>
  <c r="V5365" i="2"/>
  <c r="Z5364" i="2"/>
  <c r="V5364" i="2"/>
  <c r="Z5363" i="2"/>
  <c r="V5363" i="2"/>
  <c r="Z5362" i="2"/>
  <c r="V5362" i="2"/>
  <c r="Z5361" i="2"/>
  <c r="V5361" i="2"/>
  <c r="Z5360" i="2"/>
  <c r="V5360" i="2"/>
  <c r="U5360" i="2"/>
  <c r="Z5359" i="2"/>
  <c r="V5359" i="2"/>
  <c r="Z5358" i="2"/>
  <c r="V5358" i="2"/>
  <c r="Z5357" i="2"/>
  <c r="V5357" i="2"/>
  <c r="Z5356" i="2"/>
  <c r="V5356" i="2"/>
  <c r="Z5355" i="2"/>
  <c r="V5355" i="2"/>
  <c r="Z5354" i="2"/>
  <c r="V5354" i="2"/>
  <c r="Z5353" i="2"/>
  <c r="V5353" i="2"/>
  <c r="Z5352" i="2"/>
  <c r="V5352" i="2"/>
  <c r="Z5351" i="2"/>
  <c r="V5351" i="2"/>
  <c r="Z5350" i="2"/>
  <c r="V5350" i="2"/>
  <c r="Z5349" i="2"/>
  <c r="V5349" i="2"/>
  <c r="Z5348" i="2"/>
  <c r="V5348" i="2"/>
  <c r="Z5347" i="2"/>
  <c r="V5347" i="2"/>
  <c r="Z5346" i="2"/>
  <c r="V5346" i="2"/>
  <c r="Z5345" i="2"/>
  <c r="V5345" i="2"/>
  <c r="Z5344" i="2"/>
  <c r="V5344" i="2"/>
  <c r="Z5343" i="2"/>
  <c r="V5343" i="2"/>
  <c r="Z5342" i="2"/>
  <c r="V5342" i="2"/>
  <c r="W5342" i="2" s="1"/>
  <c r="Z5341" i="2"/>
  <c r="V5341" i="2"/>
  <c r="Z5340" i="2"/>
  <c r="V5340" i="2"/>
  <c r="Z5339" i="2"/>
  <c r="V5339" i="2"/>
  <c r="Z5338" i="2"/>
  <c r="V5338" i="2"/>
  <c r="Z5337" i="2"/>
  <c r="V5337" i="2"/>
  <c r="Z5336" i="2"/>
  <c r="V5336" i="2"/>
  <c r="Z5335" i="2"/>
  <c r="V5335" i="2"/>
  <c r="Z5334" i="2"/>
  <c r="V5334" i="2"/>
  <c r="Z5333" i="2"/>
  <c r="V5333" i="2"/>
  <c r="Z5332" i="2"/>
  <c r="V5332" i="2"/>
  <c r="Z5331" i="2"/>
  <c r="V5331" i="2"/>
  <c r="Z5330" i="2"/>
  <c r="V5330" i="2"/>
  <c r="Z5329" i="2"/>
  <c r="V5329" i="2"/>
  <c r="U5329" i="2"/>
  <c r="Z5328" i="2"/>
  <c r="V5328" i="2"/>
  <c r="Z5327" i="2"/>
  <c r="V5327" i="2"/>
  <c r="Z5326" i="2"/>
  <c r="V5326" i="2"/>
  <c r="Z5325" i="2"/>
  <c r="V5325" i="2"/>
  <c r="Z5324" i="2"/>
  <c r="V5324" i="2"/>
  <c r="Z5323" i="2"/>
  <c r="V5323" i="2"/>
  <c r="Z5322" i="2"/>
  <c r="V5322" i="2"/>
  <c r="Z5321" i="2"/>
  <c r="V5321" i="2"/>
  <c r="Z5320" i="2"/>
  <c r="V5320" i="2"/>
  <c r="Z5319" i="2"/>
  <c r="V5319" i="2"/>
  <c r="Z5318" i="2"/>
  <c r="V5318" i="2"/>
  <c r="Z5317" i="2"/>
  <c r="V5317" i="2"/>
  <c r="Z5316" i="2"/>
  <c r="V5316" i="2"/>
  <c r="Z5315" i="2"/>
  <c r="V5315" i="2"/>
  <c r="Z5314" i="2"/>
  <c r="V5314" i="2"/>
  <c r="Z5313" i="2"/>
  <c r="V5313" i="2"/>
  <c r="Z5312" i="2"/>
  <c r="V5312" i="2"/>
  <c r="Z5311" i="2"/>
  <c r="V5311" i="2"/>
  <c r="Z5310" i="2"/>
  <c r="V5310" i="2"/>
  <c r="Z5309" i="2"/>
  <c r="V5309" i="2"/>
  <c r="Z5308" i="2"/>
  <c r="V5308" i="2"/>
  <c r="Z5307" i="2"/>
  <c r="V5307" i="2"/>
  <c r="Z5306" i="2"/>
  <c r="V5306" i="2"/>
  <c r="Z5305" i="2"/>
  <c r="V5305" i="2"/>
  <c r="Z5304" i="2"/>
  <c r="V5304" i="2"/>
  <c r="Z5303" i="2"/>
  <c r="V5303" i="2"/>
  <c r="Z5302" i="2"/>
  <c r="V5302" i="2"/>
  <c r="Z5301" i="2"/>
  <c r="V5301" i="2"/>
  <c r="Z5300" i="2"/>
  <c r="V5300" i="2"/>
  <c r="Z5299" i="2"/>
  <c r="V5299" i="2"/>
  <c r="W5299" i="2" s="1"/>
  <c r="Z5298" i="2"/>
  <c r="V5298" i="2"/>
  <c r="Z5297" i="2"/>
  <c r="V5297" i="2"/>
  <c r="Z5296" i="2"/>
  <c r="V5296" i="2"/>
  <c r="Z5295" i="2"/>
  <c r="V5295" i="2"/>
  <c r="Z5294" i="2"/>
  <c r="V5294" i="2"/>
  <c r="U5294" i="2"/>
  <c r="Z5293" i="2"/>
  <c r="V5293" i="2"/>
  <c r="Z5292" i="2"/>
  <c r="V5292" i="2"/>
  <c r="U5292" i="2"/>
  <c r="Z5291" i="2"/>
  <c r="V5291" i="2"/>
  <c r="Z5290" i="2"/>
  <c r="V5290" i="2"/>
  <c r="Z5289" i="2"/>
  <c r="V5289" i="2"/>
  <c r="Z5288" i="2"/>
  <c r="V5288" i="2"/>
  <c r="Z5287" i="2"/>
  <c r="V5287" i="2"/>
  <c r="Z5286" i="2"/>
  <c r="V5286" i="2"/>
  <c r="Z5285" i="2"/>
  <c r="V5285" i="2"/>
  <c r="Z5284" i="2"/>
  <c r="V5284" i="2"/>
  <c r="Z5283" i="2"/>
  <c r="V5283" i="2"/>
  <c r="Z5282" i="2"/>
  <c r="V5282" i="2"/>
  <c r="Z5281" i="2"/>
  <c r="V5281" i="2"/>
  <c r="Z5280" i="2"/>
  <c r="V5280" i="2"/>
  <c r="Z5279" i="2"/>
  <c r="V5279" i="2"/>
  <c r="Z5278" i="2"/>
  <c r="V5278" i="2"/>
  <c r="Z5277" i="2"/>
  <c r="V5277" i="2"/>
  <c r="Z5276" i="2"/>
  <c r="V5276" i="2"/>
  <c r="Z5275" i="2"/>
  <c r="V5275" i="2"/>
  <c r="Z5274" i="2"/>
  <c r="V5274" i="2"/>
  <c r="Z5273" i="2"/>
  <c r="V5273" i="2"/>
  <c r="Z5272" i="2"/>
  <c r="V5272" i="2"/>
  <c r="Z5271" i="2"/>
  <c r="V5271" i="2"/>
  <c r="Z5270" i="2"/>
  <c r="V5270" i="2"/>
  <c r="Z5269" i="2"/>
  <c r="V5269" i="2"/>
  <c r="Z5268" i="2"/>
  <c r="V5268" i="2"/>
  <c r="Z5267" i="2"/>
  <c r="V5267" i="2"/>
  <c r="Z5266" i="2"/>
  <c r="V5266" i="2"/>
  <c r="Z5265" i="2"/>
  <c r="V5265" i="2"/>
  <c r="Z5264" i="2"/>
  <c r="V5264" i="2"/>
  <c r="Z5263" i="2"/>
  <c r="V5263" i="2"/>
  <c r="Z5262" i="2"/>
  <c r="V5262" i="2"/>
  <c r="W5262" i="2" s="1"/>
  <c r="Z5261" i="2"/>
  <c r="V5261" i="2"/>
  <c r="Z5260" i="2"/>
  <c r="V5260" i="2"/>
  <c r="Z5259" i="2"/>
  <c r="V5259" i="2"/>
  <c r="Z5258" i="2"/>
  <c r="V5258" i="2"/>
  <c r="Z5257" i="2"/>
  <c r="V5257" i="2"/>
  <c r="Z5256" i="2"/>
  <c r="V5256" i="2"/>
  <c r="Z5255" i="2"/>
  <c r="V5255" i="2"/>
  <c r="Z5254" i="2"/>
  <c r="V5254" i="2"/>
  <c r="Z5253" i="2"/>
  <c r="V5253" i="2"/>
  <c r="W5253" i="2" s="1"/>
  <c r="Z5252" i="2"/>
  <c r="V5252" i="2"/>
  <c r="Z5251" i="2"/>
  <c r="V5251" i="2"/>
  <c r="Z5250" i="2"/>
  <c r="V5250" i="2"/>
  <c r="Z5249" i="2"/>
  <c r="V5249" i="2"/>
  <c r="Z5248" i="2"/>
  <c r="V5248" i="2"/>
  <c r="Z5247" i="2"/>
  <c r="V5247" i="2"/>
  <c r="Z5246" i="2"/>
  <c r="V5246" i="2"/>
  <c r="Z5245" i="2"/>
  <c r="V5245" i="2"/>
  <c r="W5245" i="2" s="1"/>
  <c r="Z5244" i="2"/>
  <c r="V5244" i="2"/>
  <c r="Z5243" i="2"/>
  <c r="V5243" i="2"/>
  <c r="Z5242" i="2"/>
  <c r="V5242" i="2"/>
  <c r="Z5241" i="2"/>
  <c r="V5241" i="2"/>
  <c r="Z5240" i="2"/>
  <c r="V5240" i="2"/>
  <c r="Z5239" i="2"/>
  <c r="V5239" i="2"/>
  <c r="Z5238" i="2"/>
  <c r="V5238" i="2"/>
  <c r="U5238" i="2"/>
  <c r="Z5237" i="2"/>
  <c r="V5237" i="2"/>
  <c r="Z5236" i="2"/>
  <c r="V5236" i="2"/>
  <c r="Z5235" i="2"/>
  <c r="V5235" i="2"/>
  <c r="Z5234" i="2"/>
  <c r="V5234" i="2"/>
  <c r="Z5233" i="2"/>
  <c r="V5233" i="2"/>
  <c r="Z5232" i="2"/>
  <c r="V5232" i="2"/>
  <c r="Z5231" i="2"/>
  <c r="V5231" i="2"/>
  <c r="Z5230" i="2"/>
  <c r="V5230" i="2"/>
  <c r="Z5229" i="2"/>
  <c r="V5229" i="2"/>
  <c r="Z5228" i="2"/>
  <c r="V5228" i="2"/>
  <c r="Z5227" i="2"/>
  <c r="V5227" i="2"/>
  <c r="Z5226" i="2"/>
  <c r="V5226" i="2"/>
  <c r="Z5225" i="2"/>
  <c r="V5225" i="2"/>
  <c r="Z5224" i="2"/>
  <c r="V5224" i="2"/>
  <c r="Z5223" i="2"/>
  <c r="V5223" i="2"/>
  <c r="Z5222" i="2"/>
  <c r="V5222" i="2"/>
  <c r="Z5221" i="2"/>
  <c r="V5221" i="2"/>
  <c r="Z5220" i="2"/>
  <c r="V5220" i="2"/>
  <c r="Z5219" i="2"/>
  <c r="V5219" i="2"/>
  <c r="Z5218" i="2"/>
  <c r="V5218" i="2"/>
  <c r="Z5217" i="2"/>
  <c r="V5217" i="2"/>
  <c r="Z5216" i="2"/>
  <c r="V5216" i="2"/>
  <c r="Z5215" i="2"/>
  <c r="V5215" i="2"/>
  <c r="Z5214" i="2"/>
  <c r="V5214" i="2"/>
  <c r="Z5213" i="2"/>
  <c r="V5213" i="2"/>
  <c r="Z5212" i="2"/>
  <c r="V5212" i="2"/>
  <c r="Z5211" i="2"/>
  <c r="V5211" i="2"/>
  <c r="Z5210" i="2"/>
  <c r="V5210" i="2"/>
  <c r="Z5209" i="2"/>
  <c r="V5209" i="2"/>
  <c r="Z5208" i="2"/>
  <c r="V5208" i="2"/>
  <c r="Z5207" i="2"/>
  <c r="V5207" i="2"/>
  <c r="Z5206" i="2"/>
  <c r="V5206" i="2"/>
  <c r="Z5205" i="2"/>
  <c r="V5205" i="2"/>
  <c r="Z5204" i="2"/>
  <c r="V5204" i="2"/>
  <c r="Z5203" i="2"/>
  <c r="V5203" i="2"/>
  <c r="Z5202" i="2"/>
  <c r="V5202" i="2"/>
  <c r="Z5201" i="2"/>
  <c r="V5201" i="2"/>
  <c r="Z5200" i="2"/>
  <c r="V5200" i="2"/>
  <c r="Z5199" i="2"/>
  <c r="V5199" i="2"/>
  <c r="W5199" i="2" s="1"/>
  <c r="Z5198" i="2"/>
  <c r="V5198" i="2"/>
  <c r="Z5197" i="2"/>
  <c r="V5197" i="2"/>
  <c r="Z5196" i="2"/>
  <c r="V5196" i="2"/>
  <c r="Z5195" i="2"/>
  <c r="V5195" i="2"/>
  <c r="Z5194" i="2"/>
  <c r="V5194" i="2"/>
  <c r="Z5193" i="2"/>
  <c r="V5193" i="2"/>
  <c r="Z5192" i="2"/>
  <c r="V5192" i="2"/>
  <c r="Z5191" i="2"/>
  <c r="V5191" i="2"/>
  <c r="Z5190" i="2"/>
  <c r="V5190" i="2"/>
  <c r="Z5189" i="2"/>
  <c r="V5189" i="2"/>
  <c r="Z5188" i="2"/>
  <c r="V5188" i="2"/>
  <c r="Z5187" i="2"/>
  <c r="V5187" i="2"/>
  <c r="Z5186" i="2"/>
  <c r="V5186" i="2"/>
  <c r="Z5185" i="2"/>
  <c r="V5185" i="2"/>
  <c r="Z5184" i="2"/>
  <c r="V5184" i="2"/>
  <c r="Z5183" i="2"/>
  <c r="V5183" i="2"/>
  <c r="Z5182" i="2"/>
  <c r="V5182" i="2"/>
  <c r="Z5181" i="2"/>
  <c r="V5181" i="2"/>
  <c r="Z5180" i="2"/>
  <c r="V5180" i="2"/>
  <c r="Z5179" i="2"/>
  <c r="V5179" i="2"/>
  <c r="U5179" i="2"/>
  <c r="Z5178" i="2"/>
  <c r="V5178" i="2"/>
  <c r="Z5177" i="2"/>
  <c r="V5177" i="2"/>
  <c r="Z5176" i="2"/>
  <c r="V5176" i="2"/>
  <c r="Z5175" i="2"/>
  <c r="V5175" i="2"/>
  <c r="Z5174" i="2"/>
  <c r="W5174" i="2"/>
  <c r="V5174" i="2"/>
  <c r="Z5173" i="2"/>
  <c r="V5173" i="2"/>
  <c r="Z5172" i="2"/>
  <c r="V5172" i="2"/>
  <c r="Z5171" i="2"/>
  <c r="V5171" i="2"/>
  <c r="Z5170" i="2"/>
  <c r="V5170" i="2"/>
  <c r="Z5169" i="2"/>
  <c r="V5169" i="2"/>
  <c r="Z5168" i="2"/>
  <c r="V5168" i="2"/>
  <c r="Z5167" i="2"/>
  <c r="V5167" i="2"/>
  <c r="Z5166" i="2"/>
  <c r="V5166" i="2"/>
  <c r="Z5165" i="2"/>
  <c r="V5165" i="2"/>
  <c r="Z5164" i="2"/>
  <c r="V5164" i="2"/>
  <c r="Z5163" i="2"/>
  <c r="V5163" i="2"/>
  <c r="Z5162" i="2"/>
  <c r="V5162" i="2"/>
  <c r="Z5161" i="2"/>
  <c r="V5161" i="2"/>
  <c r="Z5160" i="2"/>
  <c r="V5160" i="2"/>
  <c r="Z5159" i="2"/>
  <c r="V5159" i="2"/>
  <c r="Z5158" i="2"/>
  <c r="V5158" i="2"/>
  <c r="Z5157" i="2"/>
  <c r="V5157" i="2"/>
  <c r="Z5156" i="2"/>
  <c r="V5156" i="2"/>
  <c r="Z5155" i="2"/>
  <c r="V5155" i="2"/>
  <c r="Z5154" i="2"/>
  <c r="V5154" i="2"/>
  <c r="Z5153" i="2"/>
  <c r="V5153" i="2"/>
  <c r="Z5152" i="2"/>
  <c r="V5152" i="2"/>
  <c r="Z5151" i="2"/>
  <c r="V5151" i="2"/>
  <c r="W5151" i="2" s="1"/>
  <c r="Z5150" i="2"/>
  <c r="V5150" i="2"/>
  <c r="Z5149" i="2"/>
  <c r="V5149" i="2"/>
  <c r="Z5148" i="2"/>
  <c r="V5148" i="2"/>
  <c r="Z5147" i="2"/>
  <c r="V5147" i="2"/>
  <c r="Z5146" i="2"/>
  <c r="V5146" i="2"/>
  <c r="Z5145" i="2"/>
  <c r="V5145" i="2"/>
  <c r="Z5144" i="2"/>
  <c r="V5144" i="2"/>
  <c r="Z5143" i="2"/>
  <c r="V5143" i="2"/>
  <c r="Z5142" i="2"/>
  <c r="V5142" i="2"/>
  <c r="Z5141" i="2"/>
  <c r="V5141" i="2"/>
  <c r="Z5140" i="2"/>
  <c r="V5140" i="2"/>
  <c r="Z5139" i="2"/>
  <c r="V5139" i="2"/>
  <c r="Z5138" i="2"/>
  <c r="V5138" i="2"/>
  <c r="Z5137" i="2"/>
  <c r="V5137" i="2"/>
  <c r="Z5136" i="2"/>
  <c r="V5136" i="2"/>
  <c r="Z5135" i="2"/>
  <c r="V5135" i="2"/>
  <c r="Z5134" i="2"/>
  <c r="V5134" i="2"/>
  <c r="Z5133" i="2"/>
  <c r="V5133" i="2"/>
  <c r="Z5132" i="2"/>
  <c r="V5132" i="2"/>
  <c r="Z5131" i="2"/>
  <c r="V5131" i="2"/>
  <c r="Z5130" i="2"/>
  <c r="V5130" i="2"/>
  <c r="Z5129" i="2"/>
  <c r="V5129" i="2"/>
  <c r="Z5128" i="2"/>
  <c r="V5128" i="2"/>
  <c r="Z5127" i="2"/>
  <c r="V5127" i="2"/>
  <c r="Z5126" i="2"/>
  <c r="V5126" i="2"/>
  <c r="Z5125" i="2"/>
  <c r="V5125" i="2"/>
  <c r="Z5124" i="2"/>
  <c r="V5124" i="2"/>
  <c r="Z5123" i="2"/>
  <c r="V5123" i="2"/>
  <c r="Z5122" i="2"/>
  <c r="V5122" i="2"/>
  <c r="Z5121" i="2"/>
  <c r="V5121" i="2"/>
  <c r="Z5120" i="2"/>
  <c r="V5120" i="2"/>
  <c r="Z5119" i="2"/>
  <c r="W5119" i="2"/>
  <c r="V5119" i="2"/>
  <c r="Z5118" i="2"/>
  <c r="V5118" i="2"/>
  <c r="Z5117" i="2"/>
  <c r="V5117" i="2"/>
  <c r="Z5116" i="2"/>
  <c r="V5116" i="2"/>
  <c r="Z5115" i="2"/>
  <c r="V5115" i="2"/>
  <c r="Z5114" i="2"/>
  <c r="V5114" i="2"/>
  <c r="Z5113" i="2"/>
  <c r="V5113" i="2"/>
  <c r="Z5112" i="2"/>
  <c r="V5112" i="2"/>
  <c r="Z5111" i="2"/>
  <c r="W5111" i="2"/>
  <c r="V5111" i="2"/>
  <c r="Z5110" i="2"/>
  <c r="V5110" i="2"/>
  <c r="Z5109" i="2"/>
  <c r="V5109" i="2"/>
  <c r="Z5108" i="2"/>
  <c r="V5108" i="2"/>
  <c r="Z5107" i="2"/>
  <c r="V5107" i="2"/>
  <c r="Z5106" i="2"/>
  <c r="V5106" i="2"/>
  <c r="Z5105" i="2"/>
  <c r="V5105" i="2"/>
  <c r="Z5104" i="2"/>
  <c r="V5104" i="2"/>
  <c r="Z5103" i="2"/>
  <c r="V5103" i="2"/>
  <c r="W5103" i="2" s="1"/>
  <c r="Z5102" i="2"/>
  <c r="V5102" i="2"/>
  <c r="Z5101" i="2"/>
  <c r="V5101" i="2"/>
  <c r="Z5100" i="2"/>
  <c r="V5100" i="2"/>
  <c r="Z5099" i="2"/>
  <c r="V5099" i="2"/>
  <c r="Z5098" i="2"/>
  <c r="V5098" i="2"/>
  <c r="Z5097" i="2"/>
  <c r="V5097" i="2"/>
  <c r="Z5096" i="2"/>
  <c r="W5096" i="2"/>
  <c r="V5096" i="2"/>
  <c r="Z5095" i="2"/>
  <c r="V5095" i="2"/>
  <c r="Z5094" i="2"/>
  <c r="V5094" i="2"/>
  <c r="Z5093" i="2"/>
  <c r="V5093" i="2"/>
  <c r="Z5092" i="2"/>
  <c r="V5092" i="2"/>
  <c r="Z5091" i="2"/>
  <c r="V5091" i="2"/>
  <c r="Z5090" i="2"/>
  <c r="V5090" i="2"/>
  <c r="U5090" i="2"/>
  <c r="Z5089" i="2"/>
  <c r="V5089" i="2"/>
  <c r="Z5088" i="2"/>
  <c r="V5088" i="2"/>
  <c r="Z5087" i="2"/>
  <c r="V5087" i="2"/>
  <c r="Z5086" i="2"/>
  <c r="V5086" i="2"/>
  <c r="Z5085" i="2"/>
  <c r="V5085" i="2"/>
  <c r="Z5084" i="2"/>
  <c r="V5084" i="2"/>
  <c r="Z5083" i="2"/>
  <c r="V5083" i="2"/>
  <c r="Z5082" i="2"/>
  <c r="V5082" i="2"/>
  <c r="Z5081" i="2"/>
  <c r="V5081" i="2"/>
  <c r="Z5080" i="2"/>
  <c r="V5080" i="2"/>
  <c r="Z5079" i="2"/>
  <c r="V5079" i="2"/>
  <c r="Z5078" i="2"/>
  <c r="V5078" i="2"/>
  <c r="Z5077" i="2"/>
  <c r="V5077" i="2"/>
  <c r="Z5076" i="2"/>
  <c r="V5076" i="2"/>
  <c r="Z5075" i="2"/>
  <c r="V5075" i="2"/>
  <c r="Z5074" i="2"/>
  <c r="V5074" i="2"/>
  <c r="Z5073" i="2"/>
  <c r="V5073" i="2"/>
  <c r="Z5072" i="2"/>
  <c r="V5072" i="2"/>
  <c r="Z5071" i="2"/>
  <c r="W5071" i="2"/>
  <c r="V5071" i="2"/>
  <c r="Z5070" i="2"/>
  <c r="V5070" i="2"/>
  <c r="Z5069" i="2"/>
  <c r="V5069" i="2"/>
  <c r="Z5068" i="2"/>
  <c r="V5068" i="2"/>
  <c r="Z5067" i="2"/>
  <c r="V5067" i="2"/>
  <c r="Z5066" i="2"/>
  <c r="V5066" i="2"/>
  <c r="Z5065" i="2"/>
  <c r="V5065" i="2"/>
  <c r="Z5064" i="2"/>
  <c r="V5064" i="2"/>
  <c r="Z5063" i="2"/>
  <c r="V5063" i="2"/>
  <c r="Z5062" i="2"/>
  <c r="V5062" i="2"/>
  <c r="Z5061" i="2"/>
  <c r="V5061" i="2"/>
  <c r="Z5060" i="2"/>
  <c r="V5060" i="2"/>
  <c r="Z5059" i="2"/>
  <c r="V5059" i="2"/>
  <c r="Z5058" i="2"/>
  <c r="V5058" i="2"/>
  <c r="Z5057" i="2"/>
  <c r="V5057" i="2"/>
  <c r="Z5056" i="2"/>
  <c r="V5056" i="2"/>
  <c r="Z5055" i="2"/>
  <c r="V5055" i="2"/>
  <c r="Z5054" i="2"/>
  <c r="V5054" i="2"/>
  <c r="Z5053" i="2"/>
  <c r="V5053" i="2"/>
  <c r="Z5052" i="2"/>
  <c r="V5052" i="2"/>
  <c r="Z5051" i="2"/>
  <c r="V5051" i="2"/>
  <c r="Z5050" i="2"/>
  <c r="V5050" i="2"/>
  <c r="Z5049" i="2"/>
  <c r="V5049" i="2"/>
  <c r="Z5048" i="2"/>
  <c r="V5048" i="2"/>
  <c r="Z5047" i="2"/>
  <c r="V5047" i="2"/>
  <c r="Z5046" i="2"/>
  <c r="V5046" i="2"/>
  <c r="Z5045" i="2"/>
  <c r="V5045" i="2"/>
  <c r="Z5044" i="2"/>
  <c r="V5044" i="2"/>
  <c r="U5044" i="2"/>
  <c r="Z5043" i="2"/>
  <c r="V5043" i="2"/>
  <c r="U5043" i="2"/>
  <c r="Z5042" i="2"/>
  <c r="V5042" i="2"/>
  <c r="U5042" i="2"/>
  <c r="Z5041" i="2"/>
  <c r="V5041" i="2"/>
  <c r="Z5040" i="2"/>
  <c r="V5040" i="2"/>
  <c r="Z5039" i="2"/>
  <c r="V5039" i="2"/>
  <c r="Z5038" i="2"/>
  <c r="V5038" i="2"/>
  <c r="Z5037" i="2"/>
  <c r="V5037" i="2"/>
  <c r="Z5036" i="2"/>
  <c r="V5036" i="2"/>
  <c r="Z5035" i="2"/>
  <c r="V5035" i="2"/>
  <c r="Z5034" i="2"/>
  <c r="V5034" i="2"/>
  <c r="Z5033" i="2"/>
  <c r="V5033" i="2"/>
  <c r="Z5032" i="2"/>
  <c r="V5032" i="2"/>
  <c r="Z5031" i="2"/>
  <c r="V5031" i="2"/>
  <c r="Z5030" i="2"/>
  <c r="V5030" i="2"/>
  <c r="Z5029" i="2"/>
  <c r="W5029" i="2"/>
  <c r="V5029" i="2"/>
  <c r="Z5028" i="2"/>
  <c r="V5028" i="2"/>
  <c r="Z5027" i="2"/>
  <c r="V5027" i="2"/>
  <c r="Z5026" i="2"/>
  <c r="V5026" i="2"/>
  <c r="Z5025" i="2"/>
  <c r="V5025" i="2"/>
  <c r="Z5024" i="2"/>
  <c r="V5024" i="2"/>
  <c r="Z5023" i="2"/>
  <c r="V5023" i="2"/>
  <c r="Z5022" i="2"/>
  <c r="V5022" i="2"/>
  <c r="Z5021" i="2"/>
  <c r="V5021" i="2"/>
  <c r="Z5020" i="2"/>
  <c r="V5020" i="2"/>
  <c r="Z5019" i="2"/>
  <c r="V5019" i="2"/>
  <c r="Z5018" i="2"/>
  <c r="V5018" i="2"/>
  <c r="Z5017" i="2"/>
  <c r="V5017" i="2"/>
  <c r="Z5016" i="2"/>
  <c r="V5016" i="2"/>
  <c r="Z5015" i="2"/>
  <c r="V5015" i="2"/>
  <c r="Z5014" i="2"/>
  <c r="V5014" i="2"/>
  <c r="Z5013" i="2"/>
  <c r="V5013" i="2"/>
  <c r="Z5012" i="2"/>
  <c r="V5012" i="2"/>
  <c r="Z5011" i="2"/>
  <c r="V5011" i="2"/>
  <c r="Z5010" i="2"/>
  <c r="V5010" i="2"/>
  <c r="Z5009" i="2"/>
  <c r="V5009" i="2"/>
  <c r="Z5008" i="2"/>
  <c r="V5008" i="2"/>
  <c r="Z5007" i="2"/>
  <c r="V5007" i="2"/>
  <c r="Z5006" i="2"/>
  <c r="V5006" i="2"/>
  <c r="Z5005" i="2"/>
  <c r="V5005" i="2"/>
  <c r="Z5004" i="2"/>
  <c r="V5004" i="2"/>
  <c r="Z5003" i="2"/>
  <c r="V5003" i="2"/>
  <c r="Z5002" i="2"/>
  <c r="V5002" i="2"/>
  <c r="Z5001" i="2"/>
  <c r="V5001" i="2"/>
  <c r="Z5000" i="2"/>
  <c r="V5000" i="2"/>
  <c r="Z4999" i="2"/>
  <c r="V4999" i="2"/>
  <c r="Z4998" i="2"/>
  <c r="V4998" i="2"/>
  <c r="Z4997" i="2"/>
  <c r="V4997" i="2"/>
  <c r="Z4996" i="2"/>
  <c r="V4996" i="2"/>
  <c r="U4996" i="2"/>
  <c r="Z4995" i="2"/>
  <c r="V4995" i="2"/>
  <c r="Z4994" i="2"/>
  <c r="V4994" i="2"/>
  <c r="Z4993" i="2"/>
  <c r="V4993" i="2"/>
  <c r="Z4992" i="2"/>
  <c r="V4992" i="2"/>
  <c r="Z4991" i="2"/>
  <c r="V4991" i="2"/>
  <c r="W4991" i="2" s="1"/>
  <c r="Z4990" i="2"/>
  <c r="V4990" i="2"/>
  <c r="Z4989" i="2"/>
  <c r="V4989" i="2"/>
  <c r="Z4988" i="2"/>
  <c r="V4988" i="2"/>
  <c r="Z4987" i="2"/>
  <c r="V4987" i="2"/>
  <c r="Z4986" i="2"/>
  <c r="V4986" i="2"/>
  <c r="Z4985" i="2"/>
  <c r="V4985" i="2"/>
  <c r="Z4984" i="2"/>
  <c r="V4984" i="2"/>
  <c r="Z4983" i="2"/>
  <c r="V4983" i="2"/>
  <c r="Z4982" i="2"/>
  <c r="V4982" i="2"/>
  <c r="Z4981" i="2"/>
  <c r="W4981" i="2"/>
  <c r="V4981" i="2"/>
  <c r="Z4980" i="2"/>
  <c r="V4980" i="2"/>
  <c r="Z4979" i="2"/>
  <c r="V4979" i="2"/>
  <c r="Z4978" i="2"/>
  <c r="V4978" i="2"/>
  <c r="Z4977" i="2"/>
  <c r="V4977" i="2"/>
  <c r="Z4976" i="2"/>
  <c r="V4976" i="2"/>
  <c r="Z4975" i="2"/>
  <c r="V4975" i="2"/>
  <c r="Z4974" i="2"/>
  <c r="V4974" i="2"/>
  <c r="Z4973" i="2"/>
  <c r="V4973" i="2"/>
  <c r="Z4972" i="2"/>
  <c r="V4972" i="2"/>
  <c r="Z4971" i="2"/>
  <c r="V4971" i="2"/>
  <c r="Z4970" i="2"/>
  <c r="V4970" i="2"/>
  <c r="Z4969" i="2"/>
  <c r="V4969" i="2"/>
  <c r="Z4968" i="2"/>
  <c r="V4968" i="2"/>
  <c r="Z4967" i="2"/>
  <c r="V4967" i="2"/>
  <c r="Z4966" i="2"/>
  <c r="V4966" i="2"/>
  <c r="Z4965" i="2"/>
  <c r="V4965" i="2"/>
  <c r="Z4964" i="2"/>
  <c r="V4964" i="2"/>
  <c r="Z4963" i="2"/>
  <c r="V4963" i="2"/>
  <c r="Z4962" i="2"/>
  <c r="V4962" i="2"/>
  <c r="Z4961" i="2"/>
  <c r="V4961" i="2"/>
  <c r="U4961" i="2"/>
  <c r="Z4960" i="2"/>
  <c r="V4960" i="2"/>
  <c r="Z4959" i="2"/>
  <c r="V4959" i="2"/>
  <c r="Z4958" i="2"/>
  <c r="V4958" i="2"/>
  <c r="Z4957" i="2"/>
  <c r="V4957" i="2"/>
  <c r="Z4956" i="2"/>
  <c r="V4956" i="2"/>
  <c r="Z4955" i="2"/>
  <c r="V4955" i="2"/>
  <c r="Z4954" i="2"/>
  <c r="V4954" i="2"/>
  <c r="Z4953" i="2"/>
  <c r="V4953" i="2"/>
  <c r="Z4952" i="2"/>
  <c r="V4952" i="2"/>
  <c r="Z4951" i="2"/>
  <c r="V4951" i="2"/>
  <c r="Z4950" i="2"/>
  <c r="V4950" i="2"/>
  <c r="Z4949" i="2"/>
  <c r="V4949" i="2"/>
  <c r="Z4948" i="2"/>
  <c r="V4948" i="2"/>
  <c r="Z4947" i="2"/>
  <c r="V4947" i="2"/>
  <c r="Z4946" i="2"/>
  <c r="V4946" i="2"/>
  <c r="Z4945" i="2"/>
  <c r="V4945" i="2"/>
  <c r="Z4944" i="2"/>
  <c r="V4944" i="2"/>
  <c r="Z4943" i="2"/>
  <c r="V4943" i="2"/>
  <c r="Z4942" i="2"/>
  <c r="V4942" i="2"/>
  <c r="U4942" i="2"/>
  <c r="Z4941" i="2"/>
  <c r="V4941" i="2"/>
  <c r="Z4940" i="2"/>
  <c r="V4940" i="2"/>
  <c r="Z4939" i="2"/>
  <c r="V4939" i="2"/>
  <c r="Z4938" i="2"/>
  <c r="V4938" i="2"/>
  <c r="Z4937" i="2"/>
  <c r="V4937" i="2"/>
  <c r="Z4936" i="2"/>
  <c r="V4936" i="2"/>
  <c r="Z4935" i="2"/>
  <c r="V4935" i="2"/>
  <c r="U4935" i="2"/>
  <c r="Z4934" i="2"/>
  <c r="V4934" i="2"/>
  <c r="Z4933" i="2"/>
  <c r="V4933" i="2"/>
  <c r="Z4932" i="2"/>
  <c r="V4932" i="2"/>
  <c r="Z4931" i="2"/>
  <c r="V4931" i="2"/>
  <c r="Z4930" i="2"/>
  <c r="V4930" i="2"/>
  <c r="Z4929" i="2"/>
  <c r="V4929" i="2"/>
  <c r="Z4928" i="2"/>
  <c r="V4928" i="2"/>
  <c r="Z4927" i="2"/>
  <c r="V4927" i="2"/>
  <c r="Z4926" i="2"/>
  <c r="V4926" i="2"/>
  <c r="Z4925" i="2"/>
  <c r="V4925" i="2"/>
  <c r="Z4924" i="2"/>
  <c r="V4924" i="2"/>
  <c r="Z4923" i="2"/>
  <c r="V4923" i="2"/>
  <c r="U4923" i="2"/>
  <c r="Z4922" i="2"/>
  <c r="V4922" i="2"/>
  <c r="Z4921" i="2"/>
  <c r="V4921" i="2"/>
  <c r="Z4920" i="2"/>
  <c r="V4920" i="2"/>
  <c r="Z4919" i="2"/>
  <c r="V4919" i="2"/>
  <c r="Z4918" i="2"/>
  <c r="V4918" i="2"/>
  <c r="Z4917" i="2"/>
  <c r="V4917" i="2"/>
  <c r="Z4916" i="2"/>
  <c r="V4916" i="2"/>
  <c r="Z4915" i="2"/>
  <c r="V4915" i="2"/>
  <c r="Z4914" i="2"/>
  <c r="V4914" i="2"/>
  <c r="Z4913" i="2"/>
  <c r="V4913" i="2"/>
  <c r="Z4912" i="2"/>
  <c r="V4912" i="2"/>
  <c r="Z4911" i="2"/>
  <c r="V4911" i="2"/>
  <c r="Z4910" i="2"/>
  <c r="V4910" i="2"/>
  <c r="Z4909" i="2"/>
  <c r="V4909" i="2"/>
  <c r="Z4908" i="2"/>
  <c r="V4908" i="2"/>
  <c r="Z4907" i="2"/>
  <c r="V4907" i="2"/>
  <c r="Z4906" i="2"/>
  <c r="V4906" i="2"/>
  <c r="W4906" i="2" s="1"/>
  <c r="Z4905" i="2"/>
  <c r="V4905" i="2"/>
  <c r="Z4904" i="2"/>
  <c r="V4904" i="2"/>
  <c r="Z4903" i="2"/>
  <c r="V4903" i="2"/>
  <c r="Z4902" i="2"/>
  <c r="V4902" i="2"/>
  <c r="Z4901" i="2"/>
  <c r="V4901" i="2"/>
  <c r="Z4900" i="2"/>
  <c r="V4900" i="2"/>
  <c r="Z4899" i="2"/>
  <c r="V4899" i="2"/>
  <c r="W4899" i="2" s="1"/>
  <c r="Z4898" i="2"/>
  <c r="V4898" i="2"/>
  <c r="Z4897" i="2"/>
  <c r="V4897" i="2"/>
  <c r="W4897" i="2" s="1"/>
  <c r="Z4896" i="2"/>
  <c r="V4896" i="2"/>
  <c r="Z4895" i="2"/>
  <c r="V4895" i="2"/>
  <c r="Z4894" i="2"/>
  <c r="V4894" i="2"/>
  <c r="Z4893" i="2"/>
  <c r="V4893" i="2"/>
  <c r="Z4892" i="2"/>
  <c r="V4892" i="2"/>
  <c r="Z4891" i="2"/>
  <c r="V4891" i="2"/>
  <c r="U4891" i="2"/>
  <c r="Z4890" i="2"/>
  <c r="V4890" i="2"/>
  <c r="Z4889" i="2"/>
  <c r="W4889" i="2"/>
  <c r="V4889" i="2"/>
  <c r="Z4888" i="2"/>
  <c r="V4888" i="2"/>
  <c r="Z4887" i="2"/>
  <c r="V4887" i="2"/>
  <c r="Z4886" i="2"/>
  <c r="V4886" i="2"/>
  <c r="Z4885" i="2"/>
  <c r="V4885" i="2"/>
  <c r="U4885" i="2"/>
  <c r="Z4884" i="2"/>
  <c r="V4884" i="2"/>
  <c r="Z4883" i="2"/>
  <c r="V4883" i="2"/>
  <c r="Z4882" i="2"/>
  <c r="V4882" i="2"/>
  <c r="Z4881" i="2"/>
  <c r="V4881" i="2"/>
  <c r="Z4880" i="2"/>
  <c r="V4880" i="2"/>
  <c r="Z4879" i="2"/>
  <c r="V4879" i="2"/>
  <c r="Z4878" i="2"/>
  <c r="V4878" i="2"/>
  <c r="U4878" i="2"/>
  <c r="Z4877" i="2"/>
  <c r="V4877" i="2"/>
  <c r="U4877" i="2"/>
  <c r="Z4876" i="2"/>
  <c r="V4876" i="2"/>
  <c r="Z4875" i="2"/>
  <c r="W4875" i="2"/>
  <c r="V4875" i="2"/>
  <c r="Z4874" i="2"/>
  <c r="V4874" i="2"/>
  <c r="W4874" i="2" s="1"/>
  <c r="Z4873" i="2"/>
  <c r="V4873" i="2"/>
  <c r="W4873" i="2" s="1"/>
  <c r="Z4872" i="2"/>
  <c r="V4872" i="2"/>
  <c r="Z4871" i="2"/>
  <c r="V4871" i="2"/>
  <c r="Z4870" i="2"/>
  <c r="V4870" i="2"/>
  <c r="Z4869" i="2"/>
  <c r="V4869" i="2"/>
  <c r="Z4868" i="2"/>
  <c r="V4868" i="2"/>
  <c r="Z4867" i="2"/>
  <c r="V4867" i="2"/>
  <c r="W4867" i="2" s="1"/>
  <c r="Z4866" i="2"/>
  <c r="V4866" i="2"/>
  <c r="W4866" i="2" s="1"/>
  <c r="Z4865" i="2"/>
  <c r="V4865" i="2"/>
  <c r="Z4864" i="2"/>
  <c r="V4864" i="2"/>
  <c r="Z4863" i="2"/>
  <c r="V4863" i="2"/>
  <c r="Z4862" i="2"/>
  <c r="V4862" i="2"/>
  <c r="Z4861" i="2"/>
  <c r="V4861" i="2"/>
  <c r="Z4860" i="2"/>
  <c r="V4860" i="2"/>
  <c r="Z4859" i="2"/>
  <c r="V4859" i="2"/>
  <c r="W4859" i="2" s="1"/>
  <c r="U4859" i="2"/>
  <c r="Z4858" i="2"/>
  <c r="V4858" i="2"/>
  <c r="W4858" i="2" s="1"/>
  <c r="U4858" i="2"/>
  <c r="Z4857" i="2"/>
  <c r="V4857" i="2"/>
  <c r="W4857" i="2" s="1"/>
  <c r="U4857" i="2"/>
  <c r="Z4856" i="2"/>
  <c r="V4856" i="2"/>
  <c r="U4856" i="2"/>
  <c r="Z4855" i="2"/>
  <c r="V4855" i="2"/>
  <c r="Z4854" i="2"/>
  <c r="V4854" i="2"/>
  <c r="U4854" i="2"/>
  <c r="Z4853" i="2"/>
  <c r="V4853" i="2"/>
  <c r="Z4852" i="2"/>
  <c r="V4852" i="2"/>
  <c r="Z4851" i="2"/>
  <c r="V4851" i="2"/>
  <c r="Z4850" i="2"/>
  <c r="V4850" i="2"/>
  <c r="Z4849" i="2"/>
  <c r="V4849" i="2"/>
  <c r="Z4848" i="2"/>
  <c r="V4848" i="2"/>
  <c r="Z4847" i="2"/>
  <c r="V4847" i="2"/>
  <c r="Z4846" i="2"/>
  <c r="V4846" i="2"/>
  <c r="Z4845" i="2"/>
  <c r="V4845" i="2"/>
  <c r="Z4844" i="2"/>
  <c r="V4844" i="2"/>
  <c r="Z4843" i="2"/>
  <c r="V4843" i="2"/>
  <c r="Z4842" i="2"/>
  <c r="V4842" i="2"/>
  <c r="Z4841" i="2"/>
  <c r="V4841" i="2"/>
  <c r="U4841" i="2"/>
  <c r="Z4840" i="2"/>
  <c r="V4840" i="2"/>
  <c r="Z4839" i="2"/>
  <c r="V4839" i="2"/>
  <c r="Z4838" i="2"/>
  <c r="V4838" i="2"/>
  <c r="Z4837" i="2"/>
  <c r="V4837" i="2"/>
  <c r="Z4836" i="2"/>
  <c r="V4836" i="2"/>
  <c r="U4836" i="2"/>
  <c r="Z4835" i="2"/>
  <c r="V4835" i="2"/>
  <c r="Z4834" i="2"/>
  <c r="V4834" i="2"/>
  <c r="Z4833" i="2"/>
  <c r="V4833" i="2"/>
  <c r="Z4832" i="2"/>
  <c r="V4832" i="2"/>
  <c r="Z4831" i="2"/>
  <c r="V4831" i="2"/>
  <c r="Z4830" i="2"/>
  <c r="V4830" i="2"/>
  <c r="Z4829" i="2"/>
  <c r="V4829" i="2"/>
  <c r="Z4828" i="2"/>
  <c r="V4828" i="2"/>
  <c r="Z4827" i="2"/>
  <c r="W4827" i="2"/>
  <c r="V4827" i="2"/>
  <c r="Z4826" i="2"/>
  <c r="V4826" i="2"/>
  <c r="U4826" i="2"/>
  <c r="Z4825" i="2"/>
  <c r="V4825" i="2"/>
  <c r="U4825" i="2"/>
  <c r="Z4824" i="2"/>
  <c r="V4824" i="2"/>
  <c r="Z4823" i="2"/>
  <c r="V4823" i="2"/>
  <c r="W4823" i="2" s="1"/>
  <c r="U4823" i="2"/>
  <c r="Z4822" i="2"/>
  <c r="V4822" i="2"/>
  <c r="U4822" i="2"/>
  <c r="Z4821" i="2"/>
  <c r="V4821" i="2"/>
  <c r="W4821" i="2" s="1"/>
  <c r="U4821" i="2"/>
  <c r="Z4820" i="2"/>
  <c r="V4820" i="2"/>
  <c r="U4820" i="2"/>
  <c r="Z4819" i="2"/>
  <c r="V4819" i="2"/>
  <c r="U4819" i="2"/>
  <c r="Z4818" i="2"/>
  <c r="V4818" i="2"/>
  <c r="Z4817" i="2"/>
  <c r="V4817" i="2"/>
  <c r="Z4816" i="2"/>
  <c r="V4816" i="2"/>
  <c r="Z4815" i="2"/>
  <c r="V4815" i="2"/>
  <c r="Z4814" i="2"/>
  <c r="V4814" i="2"/>
  <c r="Z4813" i="2"/>
  <c r="V4813" i="2"/>
  <c r="Z4812" i="2"/>
  <c r="V4812" i="2"/>
  <c r="U4812" i="2"/>
  <c r="Z4811" i="2"/>
  <c r="V4811" i="2"/>
  <c r="Z4810" i="2"/>
  <c r="V4810" i="2"/>
  <c r="Z4809" i="2"/>
  <c r="V4809" i="2"/>
  <c r="Z4808" i="2"/>
  <c r="V4808" i="2"/>
  <c r="Z4807" i="2"/>
  <c r="V4807" i="2"/>
  <c r="Z4806" i="2"/>
  <c r="V4806" i="2"/>
  <c r="Z4805" i="2"/>
  <c r="V4805" i="2"/>
  <c r="Z4804" i="2"/>
  <c r="V4804" i="2"/>
  <c r="Z4803" i="2"/>
  <c r="V4803" i="2"/>
  <c r="Z4802" i="2"/>
  <c r="V4802" i="2"/>
  <c r="Z4801" i="2"/>
  <c r="V4801" i="2"/>
  <c r="Z4800" i="2"/>
  <c r="V4800" i="2"/>
  <c r="Z4799" i="2"/>
  <c r="V4799" i="2"/>
  <c r="Z4798" i="2"/>
  <c r="V4798" i="2"/>
  <c r="Z4797" i="2"/>
  <c r="V4797" i="2"/>
  <c r="Z4796" i="2"/>
  <c r="V4796" i="2"/>
  <c r="Z4795" i="2"/>
  <c r="V4795" i="2"/>
  <c r="Z4794" i="2"/>
  <c r="V4794" i="2"/>
  <c r="Z4793" i="2"/>
  <c r="V4793" i="2"/>
  <c r="Z4792" i="2"/>
  <c r="V4792" i="2"/>
  <c r="Z4791" i="2"/>
  <c r="W4791" i="2"/>
  <c r="V4791" i="2"/>
  <c r="Z4790" i="2"/>
  <c r="V4790" i="2"/>
  <c r="Z4789" i="2"/>
  <c r="V4789" i="2"/>
  <c r="Z4788" i="2"/>
  <c r="V4788" i="2"/>
  <c r="Z4787" i="2"/>
  <c r="V4787" i="2"/>
  <c r="Z4786" i="2"/>
  <c r="V4786" i="2"/>
  <c r="Z4785" i="2"/>
  <c r="V4785" i="2"/>
  <c r="Z4784" i="2"/>
  <c r="V4784" i="2"/>
  <c r="Z4783" i="2"/>
  <c r="V4783" i="2"/>
  <c r="Z4782" i="2"/>
  <c r="V4782" i="2"/>
  <c r="Z4781" i="2"/>
  <c r="V4781" i="2"/>
  <c r="Z4780" i="2"/>
  <c r="V4780" i="2"/>
  <c r="Z4779" i="2"/>
  <c r="V4779" i="2"/>
  <c r="Z4778" i="2"/>
  <c r="V4778" i="2"/>
  <c r="Z4777" i="2"/>
  <c r="V4777" i="2"/>
  <c r="Z4776" i="2"/>
  <c r="V4776" i="2"/>
  <c r="U4776" i="2"/>
  <c r="Z4775" i="2"/>
  <c r="V4775" i="2"/>
  <c r="U4775" i="2"/>
  <c r="Z4774" i="2"/>
  <c r="V4774" i="2"/>
  <c r="Z4773" i="2"/>
  <c r="V4773" i="2"/>
  <c r="Z4772" i="2"/>
  <c r="V4772" i="2"/>
  <c r="Z4771" i="2"/>
  <c r="V4771" i="2"/>
  <c r="Z4770" i="2"/>
  <c r="V4770" i="2"/>
  <c r="Z4769" i="2"/>
  <c r="V4769" i="2"/>
  <c r="W4769" i="2" s="1"/>
  <c r="Z4768" i="2"/>
  <c r="V4768" i="2"/>
  <c r="Z4767" i="2"/>
  <c r="V4767" i="2"/>
  <c r="Z4766" i="2"/>
  <c r="V4766" i="2"/>
  <c r="Z4765" i="2"/>
  <c r="V4765" i="2"/>
  <c r="Z4764" i="2"/>
  <c r="V4764" i="2"/>
  <c r="Z4763" i="2"/>
  <c r="V4763" i="2"/>
  <c r="Z4762" i="2"/>
  <c r="V4762" i="2"/>
  <c r="Z4761" i="2"/>
  <c r="V4761" i="2"/>
  <c r="Z4760" i="2"/>
  <c r="V4760" i="2"/>
  <c r="Z4759" i="2"/>
  <c r="V4759" i="2"/>
  <c r="U4759" i="2"/>
  <c r="Z4758" i="2"/>
  <c r="V4758" i="2"/>
  <c r="U4758" i="2"/>
  <c r="Z4757" i="2"/>
  <c r="V4757" i="2"/>
  <c r="U4757" i="2"/>
  <c r="Z4756" i="2"/>
  <c r="V4756" i="2"/>
  <c r="U4756" i="2"/>
  <c r="Z4755" i="2"/>
  <c r="V4755" i="2"/>
  <c r="Z4754" i="2"/>
  <c r="V4754" i="2"/>
  <c r="Z4753" i="2"/>
  <c r="V4753" i="2"/>
  <c r="U4753" i="2"/>
  <c r="Z4752" i="2"/>
  <c r="V4752" i="2"/>
  <c r="Z4751" i="2"/>
  <c r="V4751" i="2"/>
  <c r="U4751" i="2"/>
  <c r="Z4750" i="2"/>
  <c r="V4750" i="2"/>
  <c r="U4750" i="2"/>
  <c r="Z4749" i="2"/>
  <c r="V4749" i="2"/>
  <c r="Z4748" i="2"/>
  <c r="V4748" i="2"/>
  <c r="Z4747" i="2"/>
  <c r="V4747" i="2"/>
  <c r="Z4746" i="2"/>
  <c r="V4746" i="2"/>
  <c r="Z4745" i="2"/>
  <c r="V4745" i="2"/>
  <c r="Z4744" i="2"/>
  <c r="V4744" i="2"/>
  <c r="Z4743" i="2"/>
  <c r="V4743" i="2"/>
  <c r="Z4742" i="2"/>
  <c r="V4742" i="2"/>
  <c r="Z4741" i="2"/>
  <c r="V4741" i="2"/>
  <c r="Z4740" i="2"/>
  <c r="V4740" i="2"/>
  <c r="Z4739" i="2"/>
  <c r="V4739" i="2"/>
  <c r="W4739" i="2" s="1"/>
  <c r="Z4738" i="2"/>
  <c r="V4738" i="2"/>
  <c r="Z4737" i="2"/>
  <c r="V4737" i="2"/>
  <c r="Z4736" i="2"/>
  <c r="V4736" i="2"/>
  <c r="Z4735" i="2"/>
  <c r="V4735" i="2"/>
  <c r="U4735" i="2"/>
  <c r="Z4734" i="2"/>
  <c r="V4734" i="2"/>
  <c r="U4734" i="2"/>
  <c r="Z4733" i="2"/>
  <c r="V4733" i="2"/>
  <c r="U4733" i="2"/>
  <c r="Z4732" i="2"/>
  <c r="V4732" i="2"/>
  <c r="Z4731" i="2"/>
  <c r="V4731" i="2"/>
  <c r="Z4730" i="2"/>
  <c r="V4730" i="2"/>
  <c r="Z4729" i="2"/>
  <c r="V4729" i="2"/>
  <c r="Z4728" i="2"/>
  <c r="V4728" i="2"/>
  <c r="Z4727" i="2"/>
  <c r="V4727" i="2"/>
  <c r="Z4726" i="2"/>
  <c r="V4726" i="2"/>
  <c r="Z4725" i="2"/>
  <c r="V4725" i="2"/>
  <c r="Z4724" i="2"/>
  <c r="V4724" i="2"/>
  <c r="Z4723" i="2"/>
  <c r="V4723" i="2"/>
  <c r="Z4722" i="2"/>
  <c r="V4722" i="2"/>
  <c r="W4722" i="2" s="1"/>
  <c r="Z4721" i="2"/>
  <c r="V4721" i="2"/>
  <c r="Z4720" i="2"/>
  <c r="V4720" i="2"/>
  <c r="Z4719" i="2"/>
  <c r="V4719" i="2"/>
  <c r="Z4718" i="2"/>
  <c r="V4718" i="2"/>
  <c r="Z4717" i="2"/>
  <c r="V4717" i="2"/>
  <c r="Z4716" i="2"/>
  <c r="V4716" i="2"/>
  <c r="U4716" i="2"/>
  <c r="Z4715" i="2"/>
  <c r="W4715" i="2"/>
  <c r="V4715" i="2"/>
  <c r="Z4714" i="2"/>
  <c r="V4714" i="2"/>
  <c r="Z4713" i="2"/>
  <c r="V4713" i="2"/>
  <c r="Z4712" i="2"/>
  <c r="V4712" i="2"/>
  <c r="Z4711" i="2"/>
  <c r="V4711" i="2"/>
  <c r="Z4710" i="2"/>
  <c r="V4710" i="2"/>
  <c r="Z4709" i="2"/>
  <c r="V4709" i="2"/>
  <c r="Z4708" i="2"/>
  <c r="V4708" i="2"/>
  <c r="Z4707" i="2"/>
  <c r="V4707" i="2"/>
  <c r="Z4706" i="2"/>
  <c r="V4706" i="2"/>
  <c r="Z4705" i="2"/>
  <c r="V4705" i="2"/>
  <c r="Z4704" i="2"/>
  <c r="V4704" i="2"/>
  <c r="U4704" i="2"/>
  <c r="Z4703" i="2"/>
  <c r="V4703" i="2"/>
  <c r="U4703" i="2"/>
  <c r="Z4702" i="2"/>
  <c r="V4702" i="2"/>
  <c r="U4702" i="2"/>
  <c r="Z4701" i="2"/>
  <c r="V4701" i="2"/>
  <c r="U4701" i="2"/>
  <c r="Z4700" i="2"/>
  <c r="V4700" i="2"/>
  <c r="Z4699" i="2"/>
  <c r="V4699" i="2"/>
  <c r="Z4698" i="2"/>
  <c r="V4698" i="2"/>
  <c r="Z4697" i="2"/>
  <c r="V4697" i="2"/>
  <c r="Z4696" i="2"/>
  <c r="V4696" i="2"/>
  <c r="Z4695" i="2"/>
  <c r="V4695" i="2"/>
  <c r="Z4694" i="2"/>
  <c r="V4694" i="2"/>
  <c r="Z4693" i="2"/>
  <c r="V4693" i="2"/>
  <c r="Z4692" i="2"/>
  <c r="V4692" i="2"/>
  <c r="Z4691" i="2"/>
  <c r="V4691" i="2"/>
  <c r="Z4690" i="2"/>
  <c r="V4690" i="2"/>
  <c r="Z4689" i="2"/>
  <c r="V4689" i="2"/>
  <c r="Z4688" i="2"/>
  <c r="V4688" i="2"/>
  <c r="Z4687" i="2"/>
  <c r="W4687" i="2"/>
  <c r="V4687" i="2"/>
  <c r="Z4686" i="2"/>
  <c r="V4686" i="2"/>
  <c r="Z4685" i="2"/>
  <c r="V4685" i="2"/>
  <c r="Z4684" i="2"/>
  <c r="V4684" i="2"/>
  <c r="Z4683" i="2"/>
  <c r="V4683" i="2"/>
  <c r="Z4682" i="2"/>
  <c r="V4682" i="2"/>
  <c r="Z4681" i="2"/>
  <c r="V4681" i="2"/>
  <c r="Z4680" i="2"/>
  <c r="V4680" i="2"/>
  <c r="Z4679" i="2"/>
  <c r="V4679" i="2"/>
  <c r="Z4678" i="2"/>
  <c r="V4678" i="2"/>
  <c r="Z4677" i="2"/>
  <c r="V4677" i="2"/>
  <c r="Z4676" i="2"/>
  <c r="V4676" i="2"/>
  <c r="Z4675" i="2"/>
  <c r="V4675" i="2"/>
  <c r="Z4674" i="2"/>
  <c r="V4674" i="2"/>
  <c r="Z4673" i="2"/>
  <c r="V4673" i="2"/>
  <c r="Z4672" i="2"/>
  <c r="V4672" i="2"/>
  <c r="Z4671" i="2"/>
  <c r="V4671" i="2"/>
  <c r="Z4670" i="2"/>
  <c r="V4670" i="2"/>
  <c r="Z4669" i="2"/>
  <c r="V4669" i="2"/>
  <c r="Z4668" i="2"/>
  <c r="V4668" i="2"/>
  <c r="Z4667" i="2"/>
  <c r="V4667" i="2"/>
  <c r="Z4666" i="2"/>
  <c r="V4666" i="2"/>
  <c r="Z4665" i="2"/>
  <c r="V4665" i="2"/>
  <c r="Z4664" i="2"/>
  <c r="V4664" i="2"/>
  <c r="Z4663" i="2"/>
  <c r="V4663" i="2"/>
  <c r="U4663" i="2"/>
  <c r="Z4662" i="2"/>
  <c r="V4662" i="2"/>
  <c r="Z4661" i="2"/>
  <c r="V4661" i="2"/>
  <c r="Z4660" i="2"/>
  <c r="V4660" i="2"/>
  <c r="Z4659" i="2"/>
  <c r="V4659" i="2"/>
  <c r="Z4658" i="2"/>
  <c r="V4658" i="2"/>
  <c r="W4658" i="2" s="1"/>
  <c r="Z4657" i="2"/>
  <c r="V4657" i="2"/>
  <c r="Z4656" i="2"/>
  <c r="V4656" i="2"/>
  <c r="Z4655" i="2"/>
  <c r="V4655" i="2"/>
  <c r="Z4654" i="2"/>
  <c r="V4654" i="2"/>
  <c r="Z4653" i="2"/>
  <c r="V4653" i="2"/>
  <c r="Z4652" i="2"/>
  <c r="V4652" i="2"/>
  <c r="Z4651" i="2"/>
  <c r="V4651" i="2"/>
  <c r="Z4650" i="2"/>
  <c r="V4650" i="2"/>
  <c r="Z4649" i="2"/>
  <c r="V4649" i="2"/>
  <c r="Z4648" i="2"/>
  <c r="V4648" i="2"/>
  <c r="Z4647" i="2"/>
  <c r="V4647" i="2"/>
  <c r="Z4646" i="2"/>
  <c r="V4646" i="2"/>
  <c r="Z4645" i="2"/>
  <c r="V4645" i="2"/>
  <c r="Z4644" i="2"/>
  <c r="V4644" i="2"/>
  <c r="Z4643" i="2"/>
  <c r="V4643" i="2"/>
  <c r="Z4642" i="2"/>
  <c r="V4642" i="2"/>
  <c r="Z4641" i="2"/>
  <c r="V4641" i="2"/>
  <c r="Z4640" i="2"/>
  <c r="V4640" i="2"/>
  <c r="Z4639" i="2"/>
  <c r="V4639" i="2"/>
  <c r="Z4638" i="2"/>
  <c r="V4638" i="2"/>
  <c r="Z4637" i="2"/>
  <c r="V4637" i="2"/>
  <c r="Z4636" i="2"/>
  <c r="V4636" i="2"/>
  <c r="Z4635" i="2"/>
  <c r="V4635" i="2"/>
  <c r="Z4634" i="2"/>
  <c r="V4634" i="2"/>
  <c r="Z4633" i="2"/>
  <c r="V4633" i="2"/>
  <c r="Z4632" i="2"/>
  <c r="V4632" i="2"/>
  <c r="U4632" i="2"/>
  <c r="Z4631" i="2"/>
  <c r="V4631" i="2"/>
  <c r="Z4630" i="2"/>
  <c r="V4630" i="2"/>
  <c r="Z4629" i="2"/>
  <c r="V4629" i="2"/>
  <c r="Z4628" i="2"/>
  <c r="V4628" i="2"/>
  <c r="Z4627" i="2"/>
  <c r="V4627" i="2"/>
  <c r="Z4626" i="2"/>
  <c r="V4626" i="2"/>
  <c r="Z4625" i="2"/>
  <c r="V4625" i="2"/>
  <c r="Z4624" i="2"/>
  <c r="V4624" i="2"/>
  <c r="Z4623" i="2"/>
  <c r="V4623" i="2"/>
  <c r="Z4622" i="2"/>
  <c r="V4622" i="2"/>
  <c r="Z4621" i="2"/>
  <c r="V4621" i="2"/>
  <c r="Z4620" i="2"/>
  <c r="V4620" i="2"/>
  <c r="Z4619" i="2"/>
  <c r="V4619" i="2"/>
  <c r="Z4618" i="2"/>
  <c r="V4618" i="2"/>
  <c r="Z4617" i="2"/>
  <c r="V4617" i="2"/>
  <c r="Z4616" i="2"/>
  <c r="V4616" i="2"/>
  <c r="Z4615" i="2"/>
  <c r="V4615" i="2"/>
  <c r="Z4614" i="2"/>
  <c r="V4614" i="2"/>
  <c r="Z4613" i="2"/>
  <c r="V4613" i="2"/>
  <c r="Z4612" i="2"/>
  <c r="V4612" i="2"/>
  <c r="Z4611" i="2"/>
  <c r="V4611" i="2"/>
  <c r="Z4610" i="2"/>
  <c r="V4610" i="2"/>
  <c r="Z4609" i="2"/>
  <c r="V4609" i="2"/>
  <c r="Z4608" i="2"/>
  <c r="V4608" i="2"/>
  <c r="Z4607" i="2"/>
  <c r="V4607" i="2"/>
  <c r="Z4606" i="2"/>
  <c r="V4606" i="2"/>
  <c r="Z4605" i="2"/>
  <c r="V4605" i="2"/>
  <c r="Z4604" i="2"/>
  <c r="V4604" i="2"/>
  <c r="Z4603" i="2"/>
  <c r="V4603" i="2"/>
  <c r="Z4602" i="2"/>
  <c r="V4602" i="2"/>
  <c r="Z4601" i="2"/>
  <c r="V4601" i="2"/>
  <c r="Z4600" i="2"/>
  <c r="V4600" i="2"/>
  <c r="Z4599" i="2"/>
  <c r="V4599" i="2"/>
  <c r="Z4598" i="2"/>
  <c r="V4598" i="2"/>
  <c r="Z4597" i="2"/>
  <c r="V4597" i="2"/>
  <c r="U4597" i="2"/>
  <c r="Z4596" i="2"/>
  <c r="V4596" i="2"/>
  <c r="Z4595" i="2"/>
  <c r="V4595" i="2"/>
  <c r="U4595" i="2"/>
  <c r="Z4594" i="2"/>
  <c r="V4594" i="2"/>
  <c r="Z4593" i="2"/>
  <c r="V4593" i="2"/>
  <c r="Z4592" i="2"/>
  <c r="V4592" i="2"/>
  <c r="Z4591" i="2"/>
  <c r="V4591" i="2"/>
  <c r="Z4590" i="2"/>
  <c r="V4590" i="2"/>
  <c r="Z4589" i="2"/>
  <c r="V4589" i="2"/>
  <c r="Z4588" i="2"/>
  <c r="V4588" i="2"/>
  <c r="Z4587" i="2"/>
  <c r="V4587" i="2"/>
  <c r="Z4586" i="2"/>
  <c r="V4586" i="2"/>
  <c r="Z4585" i="2"/>
  <c r="V4585" i="2"/>
  <c r="Z4584" i="2"/>
  <c r="V4584" i="2"/>
  <c r="Z4583" i="2"/>
  <c r="V4583" i="2"/>
  <c r="Z4582" i="2"/>
  <c r="V4582" i="2"/>
  <c r="Z4581" i="2"/>
  <c r="V4581" i="2"/>
  <c r="Z4580" i="2"/>
  <c r="V4580" i="2"/>
  <c r="Z4579" i="2"/>
  <c r="V4579" i="2"/>
  <c r="Z4578" i="2"/>
  <c r="V4578" i="2"/>
  <c r="Z4577" i="2"/>
  <c r="V4577" i="2"/>
  <c r="Z4576" i="2"/>
  <c r="V4576" i="2"/>
  <c r="Z4575" i="2"/>
  <c r="V4575" i="2"/>
  <c r="Z4574" i="2"/>
  <c r="V4574" i="2"/>
  <c r="Z4573" i="2"/>
  <c r="V4573" i="2"/>
  <c r="Z4572" i="2"/>
  <c r="V4572" i="2"/>
  <c r="Z4571" i="2"/>
  <c r="V4571" i="2"/>
  <c r="Z4570" i="2"/>
  <c r="V4570" i="2"/>
  <c r="Z4569" i="2"/>
  <c r="V4569" i="2"/>
  <c r="Z4568" i="2"/>
  <c r="V4568" i="2"/>
  <c r="Z4567" i="2"/>
  <c r="V4567" i="2"/>
  <c r="Z4566" i="2"/>
  <c r="V4566" i="2"/>
  <c r="Z4565" i="2"/>
  <c r="V4565" i="2"/>
  <c r="Z4564" i="2"/>
  <c r="V4564" i="2"/>
  <c r="Z4563" i="2"/>
  <c r="V4563" i="2"/>
  <c r="Z4562" i="2"/>
  <c r="V4562" i="2"/>
  <c r="Z4561" i="2"/>
  <c r="V4561" i="2"/>
  <c r="Z4560" i="2"/>
  <c r="V4560" i="2"/>
  <c r="Z4559" i="2"/>
  <c r="V4559" i="2"/>
  <c r="Z4558" i="2"/>
  <c r="V4558" i="2"/>
  <c r="Z4557" i="2"/>
  <c r="V4557" i="2"/>
  <c r="Z4556" i="2"/>
  <c r="V4556" i="2"/>
  <c r="Z4555" i="2"/>
  <c r="V4555" i="2"/>
  <c r="U4555" i="2"/>
  <c r="Z4554" i="2"/>
  <c r="V4554" i="2"/>
  <c r="Z4553" i="2"/>
  <c r="V4553" i="2"/>
  <c r="Z4552" i="2"/>
  <c r="V4552" i="2"/>
  <c r="Z4551" i="2"/>
  <c r="V4551" i="2"/>
  <c r="Z4550" i="2"/>
  <c r="V4550" i="2"/>
  <c r="Z4549" i="2"/>
  <c r="V4549" i="2"/>
  <c r="Z4548" i="2"/>
  <c r="V4548" i="2"/>
  <c r="Z4547" i="2"/>
  <c r="V4547" i="2"/>
  <c r="Z4546" i="2"/>
  <c r="V4546" i="2"/>
  <c r="W4546" i="2" s="1"/>
  <c r="Z4545" i="2"/>
  <c r="V4545" i="2"/>
  <c r="Z4544" i="2"/>
  <c r="V4544" i="2"/>
  <c r="Z4543" i="2"/>
  <c r="V4543" i="2"/>
  <c r="Z4542" i="2"/>
  <c r="V4542" i="2"/>
  <c r="Z4541" i="2"/>
  <c r="V4541" i="2"/>
  <c r="U4541" i="2"/>
  <c r="Z4540" i="2"/>
  <c r="V4540" i="2"/>
  <c r="Z4539" i="2"/>
  <c r="V4539" i="2"/>
  <c r="Z4538" i="2"/>
  <c r="V4538" i="2"/>
  <c r="Z4537" i="2"/>
  <c r="V4537" i="2"/>
  <c r="Z4536" i="2"/>
  <c r="V4536" i="2"/>
  <c r="Z4535" i="2"/>
  <c r="V4535" i="2"/>
  <c r="Z4534" i="2"/>
  <c r="V4534" i="2"/>
  <c r="Z4533" i="2"/>
  <c r="V4533" i="2"/>
  <c r="Z4532" i="2"/>
  <c r="V4532" i="2"/>
  <c r="Z4531" i="2"/>
  <c r="V4531" i="2"/>
  <c r="Z4530" i="2"/>
  <c r="V4530" i="2"/>
  <c r="Z4529" i="2"/>
  <c r="V4529" i="2"/>
  <c r="Z4528" i="2"/>
  <c r="V4528" i="2"/>
  <c r="Z4527" i="2"/>
  <c r="V4527" i="2"/>
  <c r="W4527" i="2" s="1"/>
  <c r="Z4526" i="2"/>
  <c r="V4526" i="2"/>
  <c r="Z4525" i="2"/>
  <c r="V4525" i="2"/>
  <c r="Z4524" i="2"/>
  <c r="V4524" i="2"/>
  <c r="Z4523" i="2"/>
  <c r="V4523" i="2"/>
  <c r="Z4522" i="2"/>
  <c r="V4522" i="2"/>
  <c r="Z4521" i="2"/>
  <c r="V4521" i="2"/>
  <c r="Z4520" i="2"/>
  <c r="V4520" i="2"/>
  <c r="Z4519" i="2"/>
  <c r="V4519" i="2"/>
  <c r="Z4518" i="2"/>
  <c r="V4518" i="2"/>
  <c r="Z4517" i="2"/>
  <c r="V4517" i="2"/>
  <c r="Z4516" i="2"/>
  <c r="V4516" i="2"/>
  <c r="Z4515" i="2"/>
  <c r="V4515" i="2"/>
  <c r="Z4514" i="2"/>
  <c r="V4514" i="2"/>
  <c r="Z4513" i="2"/>
  <c r="V4513" i="2"/>
  <c r="Z4512" i="2"/>
  <c r="V4512" i="2"/>
  <c r="Z4511" i="2"/>
  <c r="V4511" i="2"/>
  <c r="Z4510" i="2"/>
  <c r="V4510" i="2"/>
  <c r="Z4509" i="2"/>
  <c r="V4509" i="2"/>
  <c r="Z4508" i="2"/>
  <c r="V4508" i="2"/>
  <c r="Z4507" i="2"/>
  <c r="V4507" i="2"/>
  <c r="Z4506" i="2"/>
  <c r="V4506" i="2"/>
  <c r="Z4505" i="2"/>
  <c r="V4505" i="2"/>
  <c r="Z4504" i="2"/>
  <c r="V4504" i="2"/>
  <c r="Z4503" i="2"/>
  <c r="V4503" i="2"/>
  <c r="Z4502" i="2"/>
  <c r="V4502" i="2"/>
  <c r="Z4501" i="2"/>
  <c r="V4501" i="2"/>
  <c r="Z4500" i="2"/>
  <c r="V4500" i="2"/>
  <c r="Z4499" i="2"/>
  <c r="V4499" i="2"/>
  <c r="Z4498" i="2"/>
  <c r="V4498" i="2"/>
  <c r="Z4497" i="2"/>
  <c r="V4497" i="2"/>
  <c r="Z4496" i="2"/>
  <c r="V4496" i="2"/>
  <c r="Z4495" i="2"/>
  <c r="V4495" i="2"/>
  <c r="Z4494" i="2"/>
  <c r="V4494" i="2"/>
  <c r="Z4493" i="2"/>
  <c r="V4493" i="2"/>
  <c r="Z4492" i="2"/>
  <c r="V4492" i="2"/>
  <c r="Z4491" i="2"/>
  <c r="V4491" i="2"/>
  <c r="Z4490" i="2"/>
  <c r="V4490" i="2"/>
  <c r="Z4489" i="2"/>
  <c r="V4489" i="2"/>
  <c r="Z4488" i="2"/>
  <c r="V4488" i="2"/>
  <c r="Z4487" i="2"/>
  <c r="V4487" i="2"/>
  <c r="Z4486" i="2"/>
  <c r="V4486" i="2"/>
  <c r="Z4485" i="2"/>
  <c r="V4485" i="2"/>
  <c r="Z4484" i="2"/>
  <c r="V4484" i="2"/>
  <c r="Z4483" i="2"/>
  <c r="W4483" i="2"/>
  <c r="V4483" i="2"/>
  <c r="Z4482" i="2"/>
  <c r="V4482" i="2"/>
  <c r="U4482" i="2"/>
  <c r="Z4481" i="2"/>
  <c r="V4481" i="2"/>
  <c r="Z4480" i="2"/>
  <c r="V4480" i="2"/>
  <c r="Z4479" i="2"/>
  <c r="V4479" i="2"/>
  <c r="Z4478" i="2"/>
  <c r="V4478" i="2"/>
  <c r="Z4477" i="2"/>
  <c r="V4477" i="2"/>
  <c r="Z4476" i="2"/>
  <c r="V4476" i="2"/>
  <c r="Z4475" i="2"/>
  <c r="V4475" i="2"/>
  <c r="Z4474" i="2"/>
  <c r="V4474" i="2"/>
  <c r="Z4473" i="2"/>
  <c r="V4473" i="2"/>
  <c r="Z4472" i="2"/>
  <c r="V4472" i="2"/>
  <c r="Z4471" i="2"/>
  <c r="V4471" i="2"/>
  <c r="W4471" i="2" s="1"/>
  <c r="Z4470" i="2"/>
  <c r="V4470" i="2"/>
  <c r="Z4469" i="2"/>
  <c r="V4469" i="2"/>
  <c r="Z4468" i="2"/>
  <c r="V4468" i="2"/>
  <c r="Z4467" i="2"/>
  <c r="V4467" i="2"/>
  <c r="Z4466" i="2"/>
  <c r="V4466" i="2"/>
  <c r="Z4465" i="2"/>
  <c r="V4465" i="2"/>
  <c r="Z4464" i="2"/>
  <c r="V4464" i="2"/>
  <c r="Z4463" i="2"/>
  <c r="V4463" i="2"/>
  <c r="W4463" i="2" s="1"/>
  <c r="Z4462" i="2"/>
  <c r="V4462" i="2"/>
  <c r="Z4461" i="2"/>
  <c r="V4461" i="2"/>
  <c r="Z4460" i="2"/>
  <c r="V4460" i="2"/>
  <c r="Z4459" i="2"/>
  <c r="V4459" i="2"/>
  <c r="Z4458" i="2"/>
  <c r="V4458" i="2"/>
  <c r="Z4457" i="2"/>
  <c r="V4457" i="2"/>
  <c r="Z4456" i="2"/>
  <c r="V4456" i="2"/>
  <c r="Z4455" i="2"/>
  <c r="V4455" i="2"/>
  <c r="Z4454" i="2"/>
  <c r="V4454" i="2"/>
  <c r="Z4453" i="2"/>
  <c r="V4453" i="2"/>
  <c r="Z4452" i="2"/>
  <c r="V4452" i="2"/>
  <c r="Z4451" i="2"/>
  <c r="V4451" i="2"/>
  <c r="Z4450" i="2"/>
  <c r="V4450" i="2"/>
  <c r="Z4449" i="2"/>
  <c r="V4449" i="2"/>
  <c r="Z4448" i="2"/>
  <c r="V4448" i="2"/>
  <c r="Z4447" i="2"/>
  <c r="V4447" i="2"/>
  <c r="W4447" i="2" s="1"/>
  <c r="Z4446" i="2"/>
  <c r="V4446" i="2"/>
  <c r="Z4445" i="2"/>
  <c r="V4445" i="2"/>
  <c r="Z4444" i="2"/>
  <c r="V4444" i="2"/>
  <c r="Z4443" i="2"/>
  <c r="V4443" i="2"/>
  <c r="Z4442" i="2"/>
  <c r="V4442" i="2"/>
  <c r="Z4441" i="2"/>
  <c r="V4441" i="2"/>
  <c r="Z4440" i="2"/>
  <c r="V4440" i="2"/>
  <c r="Z4439" i="2"/>
  <c r="V4439" i="2"/>
  <c r="Z4438" i="2"/>
  <c r="V4438" i="2"/>
  <c r="Z4437" i="2"/>
  <c r="V4437" i="2"/>
  <c r="Z4436" i="2"/>
  <c r="V4436" i="2"/>
  <c r="Z4435" i="2"/>
  <c r="V4435" i="2"/>
  <c r="Z4434" i="2"/>
  <c r="V4434" i="2"/>
  <c r="Z4433" i="2"/>
  <c r="V4433" i="2"/>
  <c r="Z4432" i="2"/>
  <c r="V4432" i="2"/>
  <c r="Z4431" i="2"/>
  <c r="V4431" i="2"/>
  <c r="Z4430" i="2"/>
  <c r="V4430" i="2"/>
  <c r="Z4429" i="2"/>
  <c r="V4429" i="2"/>
  <c r="Z4428" i="2"/>
  <c r="V4428" i="2"/>
  <c r="Z4427" i="2"/>
  <c r="V4427" i="2"/>
  <c r="Z4426" i="2"/>
  <c r="V4426" i="2"/>
  <c r="Z4425" i="2"/>
  <c r="V4425" i="2"/>
  <c r="W4425" i="2" s="1"/>
  <c r="Z4424" i="2"/>
  <c r="V4424" i="2"/>
  <c r="Z4423" i="2"/>
  <c r="V4423" i="2"/>
  <c r="Z4422" i="2"/>
  <c r="V4422" i="2"/>
  <c r="Z4421" i="2"/>
  <c r="V4421" i="2"/>
  <c r="Z4420" i="2"/>
  <c r="V4420" i="2"/>
  <c r="Z4419" i="2"/>
  <c r="V4419" i="2"/>
  <c r="Z4418" i="2"/>
  <c r="V4418" i="2"/>
  <c r="Z4417" i="2"/>
  <c r="V4417" i="2"/>
  <c r="Z4416" i="2"/>
  <c r="V4416" i="2"/>
  <c r="Z4415" i="2"/>
  <c r="V4415" i="2"/>
  <c r="Z4414" i="2"/>
  <c r="V4414" i="2"/>
  <c r="Z4413" i="2"/>
  <c r="V4413" i="2"/>
  <c r="Z4412" i="2"/>
  <c r="V4412" i="2"/>
  <c r="Z4411" i="2"/>
  <c r="V4411" i="2"/>
  <c r="Z4410" i="2"/>
  <c r="V4410" i="2"/>
  <c r="Z4409" i="2"/>
  <c r="V4409" i="2"/>
  <c r="Z4408" i="2"/>
  <c r="V4408" i="2"/>
  <c r="Z4407" i="2"/>
  <c r="V4407" i="2"/>
  <c r="Z4406" i="2"/>
  <c r="V4406" i="2"/>
  <c r="Z4405" i="2"/>
  <c r="V4405" i="2"/>
  <c r="Z4404" i="2"/>
  <c r="V4404" i="2"/>
  <c r="Z4403" i="2"/>
  <c r="V4403" i="2"/>
  <c r="Z4402" i="2"/>
  <c r="V4402" i="2"/>
  <c r="Z4401" i="2"/>
  <c r="V4401" i="2"/>
  <c r="Z4400" i="2"/>
  <c r="V4400" i="2"/>
  <c r="Z4399" i="2"/>
  <c r="V4399" i="2"/>
  <c r="Z4398" i="2"/>
  <c r="V4398" i="2"/>
  <c r="Z4397" i="2"/>
  <c r="V4397" i="2"/>
  <c r="Z4396" i="2"/>
  <c r="V4396" i="2"/>
  <c r="Z4395" i="2"/>
  <c r="V4395" i="2"/>
  <c r="Z4394" i="2"/>
  <c r="V4394" i="2"/>
  <c r="Z4393" i="2"/>
  <c r="V4393" i="2"/>
  <c r="U4393" i="2"/>
  <c r="Z4392" i="2"/>
  <c r="V4392" i="2"/>
  <c r="Z4391" i="2"/>
  <c r="V4391" i="2"/>
  <c r="Z4390" i="2"/>
  <c r="V4390" i="2"/>
  <c r="Z4389" i="2"/>
  <c r="V4389" i="2"/>
  <c r="Z4388" i="2"/>
  <c r="V4388" i="2"/>
  <c r="Z4387" i="2"/>
  <c r="V4387" i="2"/>
  <c r="Z4386" i="2"/>
  <c r="V4386" i="2"/>
  <c r="Z4385" i="2"/>
  <c r="V4385" i="2"/>
  <c r="Z4384" i="2"/>
  <c r="V4384" i="2"/>
  <c r="Z4383" i="2"/>
  <c r="V4383" i="2"/>
  <c r="Z4382" i="2"/>
  <c r="V4382" i="2"/>
  <c r="Z4381" i="2"/>
  <c r="V4381" i="2"/>
  <c r="Z4380" i="2"/>
  <c r="V4380" i="2"/>
  <c r="Z4379" i="2"/>
  <c r="V4379" i="2"/>
  <c r="Z4378" i="2"/>
  <c r="V4378" i="2"/>
  <c r="Z4377" i="2"/>
  <c r="V4377" i="2"/>
  <c r="Z4376" i="2"/>
  <c r="V4376" i="2"/>
  <c r="Z4375" i="2"/>
  <c r="V4375" i="2"/>
  <c r="Z4374" i="2"/>
  <c r="V4374" i="2"/>
  <c r="Z4373" i="2"/>
  <c r="V4373" i="2"/>
  <c r="Z4372" i="2"/>
  <c r="V4372" i="2"/>
  <c r="Z4371" i="2"/>
  <c r="V4371" i="2"/>
  <c r="Z4370" i="2"/>
  <c r="V4370" i="2"/>
  <c r="Z4369" i="2"/>
  <c r="V4369" i="2"/>
  <c r="Z4368" i="2"/>
  <c r="V4368" i="2"/>
  <c r="Z4367" i="2"/>
  <c r="V4367" i="2"/>
  <c r="Z4366" i="2"/>
  <c r="V4366" i="2"/>
  <c r="Z4365" i="2"/>
  <c r="V4365" i="2"/>
  <c r="Z4364" i="2"/>
  <c r="V4364" i="2"/>
  <c r="Z4363" i="2"/>
  <c r="V4363" i="2"/>
  <c r="Z4362" i="2"/>
  <c r="V4362" i="2"/>
  <c r="Z4361" i="2"/>
  <c r="V4361" i="2"/>
  <c r="Z4360" i="2"/>
  <c r="V4360" i="2"/>
  <c r="Z4359" i="2"/>
  <c r="V4359" i="2"/>
  <c r="Z4358" i="2"/>
  <c r="V4358" i="2"/>
  <c r="W4358" i="2" s="1"/>
  <c r="Z4357" i="2"/>
  <c r="V4357" i="2"/>
  <c r="Z4356" i="2"/>
  <c r="V4356" i="2"/>
  <c r="Z4355" i="2"/>
  <c r="V4355" i="2"/>
  <c r="Z4354" i="2"/>
  <c r="V4354" i="2"/>
  <c r="W4354" i="2" s="1"/>
  <c r="Z4353" i="2"/>
  <c r="V4353" i="2"/>
  <c r="Z4352" i="2"/>
  <c r="V4352" i="2"/>
  <c r="Z4351" i="2"/>
  <c r="V4351" i="2"/>
  <c r="W4351" i="2" s="1"/>
  <c r="Z4350" i="2"/>
  <c r="V4350" i="2"/>
  <c r="W4350" i="2" s="1"/>
  <c r="Z4349" i="2"/>
  <c r="V4349" i="2"/>
  <c r="Z4348" i="2"/>
  <c r="V4348" i="2"/>
  <c r="Z4347" i="2"/>
  <c r="V4347" i="2"/>
  <c r="U4347" i="2"/>
  <c r="Z4346" i="2"/>
  <c r="V4346" i="2"/>
  <c r="U4346" i="2"/>
  <c r="Z4345" i="2"/>
  <c r="V4345" i="2"/>
  <c r="U4345" i="2"/>
  <c r="Z4344" i="2"/>
  <c r="V4344" i="2"/>
  <c r="Z4343" i="2"/>
  <c r="V4343" i="2"/>
  <c r="Z4342" i="2"/>
  <c r="V4342" i="2"/>
  <c r="Z4341" i="2"/>
  <c r="V4341" i="2"/>
  <c r="Z4340" i="2"/>
  <c r="V4340" i="2"/>
  <c r="Z4339" i="2"/>
  <c r="V4339" i="2"/>
  <c r="Z4338" i="2"/>
  <c r="V4338" i="2"/>
  <c r="W4338" i="2" s="1"/>
  <c r="Z4337" i="2"/>
  <c r="V4337" i="2"/>
  <c r="Z4336" i="2"/>
  <c r="V4336" i="2"/>
  <c r="Z4335" i="2"/>
  <c r="W4335" i="2"/>
  <c r="V4335" i="2"/>
  <c r="Z4334" i="2"/>
  <c r="V4334" i="2"/>
  <c r="W4334" i="2" s="1"/>
  <c r="Z4333" i="2"/>
  <c r="V4333" i="2"/>
  <c r="Z4332" i="2"/>
  <c r="V4332" i="2"/>
  <c r="Z4331" i="2"/>
  <c r="V4331" i="2"/>
  <c r="Z4330" i="2"/>
  <c r="V4330" i="2"/>
  <c r="Z4329" i="2"/>
  <c r="V4329" i="2"/>
  <c r="Z4328" i="2"/>
  <c r="V4328" i="2"/>
  <c r="Z4327" i="2"/>
  <c r="V4327" i="2"/>
  <c r="Z4326" i="2"/>
  <c r="V4326" i="2"/>
  <c r="Z4325" i="2"/>
  <c r="V4325" i="2"/>
  <c r="Z4324" i="2"/>
  <c r="V4324" i="2"/>
  <c r="Z4323" i="2"/>
  <c r="V4323" i="2"/>
  <c r="Z4322" i="2"/>
  <c r="V4322" i="2"/>
  <c r="Z4321" i="2"/>
  <c r="V4321" i="2"/>
  <c r="Z4320" i="2"/>
  <c r="V4320" i="2"/>
  <c r="Z4319" i="2"/>
  <c r="V4319" i="2"/>
  <c r="Z4318" i="2"/>
  <c r="V4318" i="2"/>
  <c r="Z4317" i="2"/>
  <c r="V4317" i="2"/>
  <c r="Z4316" i="2"/>
  <c r="V4316" i="2"/>
  <c r="Z4315" i="2"/>
  <c r="V4315" i="2"/>
  <c r="Z4314" i="2"/>
  <c r="V4314" i="2"/>
  <c r="Z4313" i="2"/>
  <c r="V4313" i="2"/>
  <c r="Z4312" i="2"/>
  <c r="V4312" i="2"/>
  <c r="Z4311" i="2"/>
  <c r="V4311" i="2"/>
  <c r="Z4310" i="2"/>
  <c r="V4310" i="2"/>
  <c r="Z4309" i="2"/>
  <c r="V4309" i="2"/>
  <c r="Z4308" i="2"/>
  <c r="V4308" i="2"/>
  <c r="Z4307" i="2"/>
  <c r="V4307" i="2"/>
  <c r="Z4306" i="2"/>
  <c r="V4306" i="2"/>
  <c r="Z4305" i="2"/>
  <c r="V4305" i="2"/>
  <c r="Z4304" i="2"/>
  <c r="V4304" i="2"/>
  <c r="Z4303" i="2"/>
  <c r="V4303" i="2"/>
  <c r="Z4302" i="2"/>
  <c r="V4302" i="2"/>
  <c r="W4302" i="2" s="1"/>
  <c r="Z4301" i="2"/>
  <c r="V4301" i="2"/>
  <c r="Z4300" i="2"/>
  <c r="V4300" i="2"/>
  <c r="Z4299" i="2"/>
  <c r="V4299" i="2"/>
  <c r="U4299" i="2"/>
  <c r="Z4298" i="2"/>
  <c r="V4298" i="2"/>
  <c r="Z4297" i="2"/>
  <c r="V4297" i="2"/>
  <c r="Z4296" i="2"/>
  <c r="V4296" i="2"/>
  <c r="Z4295" i="2"/>
  <c r="V4295" i="2"/>
  <c r="Z4294" i="2"/>
  <c r="W4294" i="2"/>
  <c r="V4294" i="2"/>
  <c r="Z4293" i="2"/>
  <c r="V4293" i="2"/>
  <c r="Z4292" i="2"/>
  <c r="V4292" i="2"/>
  <c r="Z4291" i="2"/>
  <c r="V4291" i="2"/>
  <c r="Z4290" i="2"/>
  <c r="V4290" i="2"/>
  <c r="Z4289" i="2"/>
  <c r="V4289" i="2"/>
  <c r="Z4288" i="2"/>
  <c r="V4288" i="2"/>
  <c r="Z4287" i="2"/>
  <c r="V4287" i="2"/>
  <c r="Z4286" i="2"/>
  <c r="V4286" i="2"/>
  <c r="Z4285" i="2"/>
  <c r="V4285" i="2"/>
  <c r="Z4284" i="2"/>
  <c r="V4284" i="2"/>
  <c r="Z4283" i="2"/>
  <c r="V4283" i="2"/>
  <c r="Z4282" i="2"/>
  <c r="V4282" i="2"/>
  <c r="Z4281" i="2"/>
  <c r="V4281" i="2"/>
  <c r="Z4280" i="2"/>
  <c r="V4280" i="2"/>
  <c r="Z4279" i="2"/>
  <c r="V4279" i="2"/>
  <c r="Z4278" i="2"/>
  <c r="W4278" i="2"/>
  <c r="V4278" i="2"/>
  <c r="Z4277" i="2"/>
  <c r="V4277" i="2"/>
  <c r="Z4276" i="2"/>
  <c r="V4276" i="2"/>
  <c r="Z4275" i="2"/>
  <c r="V4275" i="2"/>
  <c r="Z4274" i="2"/>
  <c r="W4274" i="2"/>
  <c r="V4274" i="2"/>
  <c r="Z4273" i="2"/>
  <c r="V4273" i="2"/>
  <c r="Z4272" i="2"/>
  <c r="V4272" i="2"/>
  <c r="Z4271" i="2"/>
  <c r="V4271" i="2"/>
  <c r="Z4270" i="2"/>
  <c r="V4270" i="2"/>
  <c r="Z4269" i="2"/>
  <c r="V4269" i="2"/>
  <c r="Z4268" i="2"/>
  <c r="V4268" i="2"/>
  <c r="Z4267" i="2"/>
  <c r="V4267" i="2"/>
  <c r="Z4266" i="2"/>
  <c r="V4266" i="2"/>
  <c r="W4266" i="2" s="1"/>
  <c r="Z4265" i="2"/>
  <c r="V4265" i="2"/>
  <c r="Z4264" i="2"/>
  <c r="V4264" i="2"/>
  <c r="U4264" i="2"/>
  <c r="Z4263" i="2"/>
  <c r="V4263" i="2"/>
  <c r="Z4262" i="2"/>
  <c r="V4262" i="2"/>
  <c r="Z4261" i="2"/>
  <c r="V4261" i="2"/>
  <c r="Z4260" i="2"/>
  <c r="V4260" i="2"/>
  <c r="Z4259" i="2"/>
  <c r="V4259" i="2"/>
  <c r="Z4258" i="2"/>
  <c r="V4258" i="2"/>
  <c r="Z4257" i="2"/>
  <c r="V4257" i="2"/>
  <c r="Z4256" i="2"/>
  <c r="V4256" i="2"/>
  <c r="Z4255" i="2"/>
  <c r="V4255" i="2"/>
  <c r="Z4254" i="2"/>
  <c r="V4254" i="2"/>
  <c r="Z4253" i="2"/>
  <c r="V4253" i="2"/>
  <c r="Z4252" i="2"/>
  <c r="V4252" i="2"/>
  <c r="Z4251" i="2"/>
  <c r="V4251" i="2"/>
  <c r="Z4250" i="2"/>
  <c r="V4250" i="2"/>
  <c r="Z4249" i="2"/>
  <c r="V4249" i="2"/>
  <c r="Z4248" i="2"/>
  <c r="V4248" i="2"/>
  <c r="Z4247" i="2"/>
  <c r="V4247" i="2"/>
  <c r="Z4246" i="2"/>
  <c r="V4246" i="2"/>
  <c r="Z4245" i="2"/>
  <c r="V4245" i="2"/>
  <c r="U4245" i="2"/>
  <c r="Z4244" i="2"/>
  <c r="V4244" i="2"/>
  <c r="Z4243" i="2"/>
  <c r="V4243" i="2"/>
  <c r="Z4242" i="2"/>
  <c r="V4242" i="2"/>
  <c r="Z4241" i="2"/>
  <c r="V4241" i="2"/>
  <c r="Z4240" i="2"/>
  <c r="V4240" i="2"/>
  <c r="Z4239" i="2"/>
  <c r="V4239" i="2"/>
  <c r="Z4238" i="2"/>
  <c r="V4238" i="2"/>
  <c r="U4238" i="2"/>
  <c r="Z4237" i="2"/>
  <c r="V4237" i="2"/>
  <c r="Z4236" i="2"/>
  <c r="V4236" i="2"/>
  <c r="Z4235" i="2"/>
  <c r="V4235" i="2"/>
  <c r="Z4234" i="2"/>
  <c r="V4234" i="2"/>
  <c r="Z4233" i="2"/>
  <c r="V4233" i="2"/>
  <c r="Z4232" i="2"/>
  <c r="V4232" i="2"/>
  <c r="Z4231" i="2"/>
  <c r="V4231" i="2"/>
  <c r="Z4230" i="2"/>
  <c r="V4230" i="2"/>
  <c r="Z4229" i="2"/>
  <c r="V4229" i="2"/>
  <c r="Z4228" i="2"/>
  <c r="V4228" i="2"/>
  <c r="Z4227" i="2"/>
  <c r="V4227" i="2"/>
  <c r="Z4226" i="2"/>
  <c r="V4226" i="2"/>
  <c r="W4226" i="2" s="1"/>
  <c r="U4226" i="2"/>
  <c r="Z4225" i="2"/>
  <c r="V4225" i="2"/>
  <c r="Z4224" i="2"/>
  <c r="V4224" i="2"/>
  <c r="Z4223" i="2"/>
  <c r="V4223" i="2"/>
  <c r="W4223" i="2" s="1"/>
  <c r="Z4222" i="2"/>
  <c r="V4222" i="2"/>
  <c r="W4222" i="2" s="1"/>
  <c r="Z4221" i="2"/>
  <c r="V4221" i="2"/>
  <c r="Z4220" i="2"/>
  <c r="V4220" i="2"/>
  <c r="Z4219" i="2"/>
  <c r="V4219" i="2"/>
  <c r="Z4218" i="2"/>
  <c r="V4218" i="2"/>
  <c r="Z4217" i="2"/>
  <c r="V4217" i="2"/>
  <c r="Z4216" i="2"/>
  <c r="V4216" i="2"/>
  <c r="Z4215" i="2"/>
  <c r="V4215" i="2"/>
  <c r="Z4214" i="2"/>
  <c r="V4214" i="2"/>
  <c r="Z4213" i="2"/>
  <c r="V4213" i="2"/>
  <c r="Z4212" i="2"/>
  <c r="V4212" i="2"/>
  <c r="Z4211" i="2"/>
  <c r="V4211" i="2"/>
  <c r="Z4210" i="2"/>
  <c r="V4210" i="2"/>
  <c r="Z4209" i="2"/>
  <c r="V4209" i="2"/>
  <c r="Z4208" i="2"/>
  <c r="V4208" i="2"/>
  <c r="W4208" i="2" s="1"/>
  <c r="Z4207" i="2"/>
  <c r="V4207" i="2"/>
  <c r="Z4206" i="2"/>
  <c r="V4206" i="2"/>
  <c r="Z4205" i="2"/>
  <c r="V4205" i="2"/>
  <c r="Z4204" i="2"/>
  <c r="V4204" i="2"/>
  <c r="Z4203" i="2"/>
  <c r="V4203" i="2"/>
  <c r="Z4202" i="2"/>
  <c r="V4202" i="2"/>
  <c r="Z4201" i="2"/>
  <c r="V4201" i="2"/>
  <c r="Z4200" i="2"/>
  <c r="V4200" i="2"/>
  <c r="Z4199" i="2"/>
  <c r="V4199" i="2"/>
  <c r="Z4198" i="2"/>
  <c r="V4198" i="2"/>
  <c r="Z4197" i="2"/>
  <c r="V4197" i="2"/>
  <c r="Z4196" i="2"/>
  <c r="V4196" i="2"/>
  <c r="Z4195" i="2"/>
  <c r="V4195" i="2"/>
  <c r="Z4194" i="2"/>
  <c r="V4194" i="2"/>
  <c r="U4194" i="2"/>
  <c r="Z4193" i="2"/>
  <c r="V4193" i="2"/>
  <c r="Z4192" i="2"/>
  <c r="V4192" i="2"/>
  <c r="Z4191" i="2"/>
  <c r="V4191" i="2"/>
  <c r="Z4190" i="2"/>
  <c r="V4190" i="2"/>
  <c r="Z4189" i="2"/>
  <c r="V4189" i="2"/>
  <c r="Z4188" i="2"/>
  <c r="V4188" i="2"/>
  <c r="U4188" i="2"/>
  <c r="Z4187" i="2"/>
  <c r="V4187" i="2"/>
  <c r="Z4186" i="2"/>
  <c r="V4186" i="2"/>
  <c r="Z4185" i="2"/>
  <c r="V4185" i="2"/>
  <c r="Z4184" i="2"/>
  <c r="V4184" i="2"/>
  <c r="Z4183" i="2"/>
  <c r="V4183" i="2"/>
  <c r="Z4182" i="2"/>
  <c r="V4182" i="2"/>
  <c r="Z4181" i="2"/>
  <c r="V4181" i="2"/>
  <c r="U4181" i="2"/>
  <c r="Z4180" i="2"/>
  <c r="V4180" i="2"/>
  <c r="U4180" i="2"/>
  <c r="Z4179" i="2"/>
  <c r="V4179" i="2"/>
  <c r="Z4178" i="2"/>
  <c r="V4178" i="2"/>
  <c r="Z4177" i="2"/>
  <c r="V4177" i="2"/>
  <c r="Z4176" i="2"/>
  <c r="V4176" i="2"/>
  <c r="Z4175" i="2"/>
  <c r="V4175" i="2"/>
  <c r="Z4174" i="2"/>
  <c r="V4174" i="2"/>
  <c r="Z4173" i="2"/>
  <c r="V4173" i="2"/>
  <c r="Z4172" i="2"/>
  <c r="V4172" i="2"/>
  <c r="Z4171" i="2"/>
  <c r="V4171" i="2"/>
  <c r="Z4170" i="2"/>
  <c r="V4170" i="2"/>
  <c r="Z4169" i="2"/>
  <c r="V4169" i="2"/>
  <c r="Z4168" i="2"/>
  <c r="V4168" i="2"/>
  <c r="Z4167" i="2"/>
  <c r="W4167" i="2"/>
  <c r="V4167" i="2"/>
  <c r="Z4166" i="2"/>
  <c r="V4166" i="2"/>
  <c r="Z4165" i="2"/>
  <c r="V4165" i="2"/>
  <c r="Z4164" i="2"/>
  <c r="V4164" i="2"/>
  <c r="Z4163" i="2"/>
  <c r="V4163" i="2"/>
  <c r="Z4162" i="2"/>
  <c r="W4162" i="2"/>
  <c r="V4162" i="2"/>
  <c r="U4162" i="2"/>
  <c r="Z4161" i="2"/>
  <c r="V4161" i="2"/>
  <c r="U4161" i="2"/>
  <c r="Z4160" i="2"/>
  <c r="V4160" i="2"/>
  <c r="U4160" i="2"/>
  <c r="Z4159" i="2"/>
  <c r="V4159" i="2"/>
  <c r="U4159" i="2"/>
  <c r="Z4158" i="2"/>
  <c r="V4158" i="2"/>
  <c r="Z4157" i="2"/>
  <c r="V4157" i="2"/>
  <c r="U4157" i="2"/>
  <c r="Z4156" i="2"/>
  <c r="V4156" i="2"/>
  <c r="Z4155" i="2"/>
  <c r="V4155" i="2"/>
  <c r="Z4154" i="2"/>
  <c r="V4154" i="2"/>
  <c r="Z4153" i="2"/>
  <c r="V4153" i="2"/>
  <c r="Z4152" i="2"/>
  <c r="V4152" i="2"/>
  <c r="W4152" i="2" s="1"/>
  <c r="Z4151" i="2"/>
  <c r="V4151" i="2"/>
  <c r="Z4150" i="2"/>
  <c r="V4150" i="2"/>
  <c r="Z4149" i="2"/>
  <c r="V4149" i="2"/>
  <c r="Z4148" i="2"/>
  <c r="V4148" i="2"/>
  <c r="Z4147" i="2"/>
  <c r="V4147" i="2"/>
  <c r="Z4146" i="2"/>
  <c r="V4146" i="2"/>
  <c r="Z4145" i="2"/>
  <c r="V4145" i="2"/>
  <c r="Z4144" i="2"/>
  <c r="V4144" i="2"/>
  <c r="U4144" i="2"/>
  <c r="Z4143" i="2"/>
  <c r="V4143" i="2"/>
  <c r="Z4142" i="2"/>
  <c r="V4142" i="2"/>
  <c r="Z4141" i="2"/>
  <c r="V4141" i="2"/>
  <c r="Z4140" i="2"/>
  <c r="V4140" i="2"/>
  <c r="Z4139" i="2"/>
  <c r="V4139" i="2"/>
  <c r="U4139" i="2"/>
  <c r="Z4138" i="2"/>
  <c r="V4138" i="2"/>
  <c r="Z4137" i="2"/>
  <c r="V4137" i="2"/>
  <c r="Z4136" i="2"/>
  <c r="V4136" i="2"/>
  <c r="Z4135" i="2"/>
  <c r="V4135" i="2"/>
  <c r="Z4134" i="2"/>
  <c r="V4134" i="2"/>
  <c r="Z4133" i="2"/>
  <c r="V4133" i="2"/>
  <c r="Z4132" i="2"/>
  <c r="V4132" i="2"/>
  <c r="Z4131" i="2"/>
  <c r="V4131" i="2"/>
  <c r="Z4130" i="2"/>
  <c r="V4130" i="2"/>
  <c r="Z4129" i="2"/>
  <c r="V4129" i="2"/>
  <c r="U4129" i="2"/>
  <c r="Z4128" i="2"/>
  <c r="V4128" i="2"/>
  <c r="U4128" i="2"/>
  <c r="Z4127" i="2"/>
  <c r="V4127" i="2"/>
  <c r="Z4126" i="2"/>
  <c r="V4126" i="2"/>
  <c r="U4126" i="2"/>
  <c r="Z4125" i="2"/>
  <c r="V4125" i="2"/>
  <c r="U4125" i="2"/>
  <c r="Z4124" i="2"/>
  <c r="V4124" i="2"/>
  <c r="U4124" i="2"/>
  <c r="Z4123" i="2"/>
  <c r="V4123" i="2"/>
  <c r="U4123" i="2"/>
  <c r="Z4122" i="2"/>
  <c r="V4122" i="2"/>
  <c r="U4122" i="2"/>
  <c r="Z4121" i="2"/>
  <c r="V4121" i="2"/>
  <c r="Z4120" i="2"/>
  <c r="V4120" i="2"/>
  <c r="Z4119" i="2"/>
  <c r="V4119" i="2"/>
  <c r="Z4118" i="2"/>
  <c r="V4118" i="2"/>
  <c r="Z4117" i="2"/>
  <c r="V4117" i="2"/>
  <c r="Z4116" i="2"/>
  <c r="V4116" i="2"/>
  <c r="Z4115" i="2"/>
  <c r="V4115" i="2"/>
  <c r="U4115" i="2"/>
  <c r="Z4114" i="2"/>
  <c r="V4114" i="2"/>
  <c r="Z4113" i="2"/>
  <c r="V4113" i="2"/>
  <c r="Z4112" i="2"/>
  <c r="V4112" i="2"/>
  <c r="W4112" i="2" s="1"/>
  <c r="Z4111" i="2"/>
  <c r="V4111" i="2"/>
  <c r="Z4110" i="2"/>
  <c r="V4110" i="2"/>
  <c r="Z4109" i="2"/>
  <c r="V4109" i="2"/>
  <c r="Z4108" i="2"/>
  <c r="V4108" i="2"/>
  <c r="Z4107" i="2"/>
  <c r="V4107" i="2"/>
  <c r="Z4106" i="2"/>
  <c r="V4106" i="2"/>
  <c r="Z4105" i="2"/>
  <c r="V4105" i="2"/>
  <c r="Z4104" i="2"/>
  <c r="V4104" i="2"/>
  <c r="Z4103" i="2"/>
  <c r="V4103" i="2"/>
  <c r="Z4102" i="2"/>
  <c r="V4102" i="2"/>
  <c r="W4102" i="2" s="1"/>
  <c r="Z4101" i="2"/>
  <c r="V4101" i="2"/>
  <c r="Z4100" i="2"/>
  <c r="V4100" i="2"/>
  <c r="Z4099" i="2"/>
  <c r="V4099" i="2"/>
  <c r="Z4098" i="2"/>
  <c r="V4098" i="2"/>
  <c r="Z4097" i="2"/>
  <c r="V4097" i="2"/>
  <c r="Z4096" i="2"/>
  <c r="V4096" i="2"/>
  <c r="Z4095" i="2"/>
  <c r="V4095" i="2"/>
  <c r="Z4094" i="2"/>
  <c r="W4094" i="2"/>
  <c r="V4094" i="2"/>
  <c r="Z4093" i="2"/>
  <c r="V4093" i="2"/>
  <c r="Z4092" i="2"/>
  <c r="V4092" i="2"/>
  <c r="Z4091" i="2"/>
  <c r="V4091" i="2"/>
  <c r="Z4090" i="2"/>
  <c r="V4090" i="2"/>
  <c r="Z4089" i="2"/>
  <c r="V4089" i="2"/>
  <c r="Z4088" i="2"/>
  <c r="V4088" i="2"/>
  <c r="Z4087" i="2"/>
  <c r="V4087" i="2"/>
  <c r="Z4086" i="2"/>
  <c r="V4086" i="2"/>
  <c r="Z4085" i="2"/>
  <c r="V4085" i="2"/>
  <c r="Z4084" i="2"/>
  <c r="V4084" i="2"/>
  <c r="Z4083" i="2"/>
  <c r="V4083" i="2"/>
  <c r="Z4082" i="2"/>
  <c r="V4082" i="2"/>
  <c r="Z4081" i="2"/>
  <c r="V4081" i="2"/>
  <c r="Z4080" i="2"/>
  <c r="V4080" i="2"/>
  <c r="Z4079" i="2"/>
  <c r="V4079" i="2"/>
  <c r="U4079" i="2"/>
  <c r="Z4078" i="2"/>
  <c r="V4078" i="2"/>
  <c r="U4078" i="2"/>
  <c r="Z4077" i="2"/>
  <c r="V4077" i="2"/>
  <c r="Z4076" i="2"/>
  <c r="V4076" i="2"/>
  <c r="Z4075" i="2"/>
  <c r="V4075" i="2"/>
  <c r="Z4074" i="2"/>
  <c r="W4074" i="2"/>
  <c r="V4074" i="2"/>
  <c r="Z4073" i="2"/>
  <c r="V4073" i="2"/>
  <c r="Z4072" i="2"/>
  <c r="V4072" i="2"/>
  <c r="Z4071" i="2"/>
  <c r="V4071" i="2"/>
  <c r="Z4070" i="2"/>
  <c r="V4070" i="2"/>
  <c r="Z4069" i="2"/>
  <c r="V4069" i="2"/>
  <c r="Z4068" i="2"/>
  <c r="V4068" i="2"/>
  <c r="Z4067" i="2"/>
  <c r="V4067" i="2"/>
  <c r="Z4066" i="2"/>
  <c r="V4066" i="2"/>
  <c r="Z4065" i="2"/>
  <c r="V4065" i="2"/>
  <c r="Z4064" i="2"/>
  <c r="V4064" i="2"/>
  <c r="Z4063" i="2"/>
  <c r="V4063" i="2"/>
  <c r="Z4062" i="2"/>
  <c r="V4062" i="2"/>
  <c r="Z4061" i="2"/>
  <c r="V4061" i="2"/>
  <c r="U4061" i="2"/>
  <c r="Z4060" i="2"/>
  <c r="V4060" i="2"/>
  <c r="U4060" i="2"/>
  <c r="Z4059" i="2"/>
  <c r="V4059" i="2"/>
  <c r="U4059" i="2"/>
  <c r="Z4058" i="2"/>
  <c r="V4058" i="2"/>
  <c r="Z4057" i="2"/>
  <c r="V4057" i="2"/>
  <c r="Z4056" i="2"/>
  <c r="V4056" i="2"/>
  <c r="U4056" i="2"/>
  <c r="Z4055" i="2"/>
  <c r="V4055" i="2"/>
  <c r="Z4054" i="2"/>
  <c r="V4054" i="2"/>
  <c r="U4054" i="2"/>
  <c r="Z4053" i="2"/>
  <c r="V4053" i="2"/>
  <c r="U4053" i="2"/>
  <c r="Z4052" i="2"/>
  <c r="V4052" i="2"/>
  <c r="Z4051" i="2"/>
  <c r="V4051" i="2"/>
  <c r="Z4050" i="2"/>
  <c r="V4050" i="2"/>
  <c r="Z4049" i="2"/>
  <c r="V4049" i="2"/>
  <c r="Z4048" i="2"/>
  <c r="V4048" i="2"/>
  <c r="Z4047" i="2"/>
  <c r="V4047" i="2"/>
  <c r="Z4046" i="2"/>
  <c r="V4046" i="2"/>
  <c r="W4046" i="2" s="1"/>
  <c r="Z4045" i="2"/>
  <c r="V4045" i="2"/>
  <c r="Z4044" i="2"/>
  <c r="V4044" i="2"/>
  <c r="Z4043" i="2"/>
  <c r="V4043" i="2"/>
  <c r="Z4042" i="2"/>
  <c r="V4042" i="2"/>
  <c r="Z4041" i="2"/>
  <c r="V4041" i="2"/>
  <c r="Z4040" i="2"/>
  <c r="V4040" i="2"/>
  <c r="Z4039" i="2"/>
  <c r="V4039" i="2"/>
  <c r="Z4038" i="2"/>
  <c r="V4038" i="2"/>
  <c r="U4038" i="2"/>
  <c r="Z4037" i="2"/>
  <c r="V4037" i="2"/>
  <c r="U4037" i="2"/>
  <c r="Z4036" i="2"/>
  <c r="V4036" i="2"/>
  <c r="U4036" i="2"/>
  <c r="Z4035" i="2"/>
  <c r="V4035" i="2"/>
  <c r="Z4034" i="2"/>
  <c r="V4034" i="2"/>
  <c r="Z4033" i="2"/>
  <c r="V4033" i="2"/>
  <c r="Z4032" i="2"/>
  <c r="V4032" i="2"/>
  <c r="Z4031" i="2"/>
  <c r="V4031" i="2"/>
  <c r="Z4030" i="2"/>
  <c r="V4030" i="2"/>
  <c r="Z4029" i="2"/>
  <c r="V4029" i="2"/>
  <c r="Z4028" i="2"/>
  <c r="V4028" i="2"/>
  <c r="Z4027" i="2"/>
  <c r="V4027" i="2"/>
  <c r="Z4026" i="2"/>
  <c r="V4026" i="2"/>
  <c r="Z4025" i="2"/>
  <c r="V4025" i="2"/>
  <c r="Z4024" i="2"/>
  <c r="V4024" i="2"/>
  <c r="Z4023" i="2"/>
  <c r="V4023" i="2"/>
  <c r="Z4022" i="2"/>
  <c r="V4022" i="2"/>
  <c r="Z4021" i="2"/>
  <c r="V4021" i="2"/>
  <c r="Z4020" i="2"/>
  <c r="V4020" i="2"/>
  <c r="U4020" i="2"/>
  <c r="Z4019" i="2"/>
  <c r="V4019" i="2"/>
  <c r="U4019" i="2"/>
  <c r="Z4018" i="2"/>
  <c r="V4018" i="2"/>
  <c r="Z4017" i="2"/>
  <c r="V4017" i="2"/>
  <c r="Z4016" i="2"/>
  <c r="V4016" i="2"/>
  <c r="Z4015" i="2"/>
  <c r="V4015" i="2"/>
  <c r="Z4014" i="2"/>
  <c r="V4014" i="2"/>
  <c r="Z4013" i="2"/>
  <c r="V4013" i="2"/>
  <c r="Z4012" i="2"/>
  <c r="V4012" i="2"/>
  <c r="Z4011" i="2"/>
  <c r="V4011" i="2"/>
  <c r="Z4010" i="2"/>
  <c r="V4010" i="2"/>
  <c r="Z4009" i="2"/>
  <c r="V4009" i="2"/>
  <c r="Z4008" i="2"/>
  <c r="W4008" i="2"/>
  <c r="V4008" i="2"/>
  <c r="Z4007" i="2"/>
  <c r="V4007" i="2"/>
  <c r="U4007" i="2"/>
  <c r="Z4006" i="2"/>
  <c r="V4006" i="2"/>
  <c r="U4006" i="2"/>
  <c r="Z4005" i="2"/>
  <c r="V4005" i="2"/>
  <c r="U4005" i="2"/>
  <c r="Z4004" i="2"/>
  <c r="V4004" i="2"/>
  <c r="U4004" i="2"/>
  <c r="Z4003" i="2"/>
  <c r="V4003" i="2"/>
  <c r="Z4002" i="2"/>
  <c r="V4002" i="2"/>
  <c r="Z4001" i="2"/>
  <c r="V4001" i="2"/>
  <c r="W4001" i="2" s="1"/>
  <c r="Z4000" i="2"/>
  <c r="V4000" i="2"/>
  <c r="Z3999" i="2"/>
  <c r="V3999" i="2"/>
  <c r="Z3998" i="2"/>
  <c r="V3998" i="2"/>
  <c r="Z3997" i="2"/>
  <c r="V3997" i="2"/>
  <c r="Z3996" i="2"/>
  <c r="V3996" i="2"/>
  <c r="Z3995" i="2"/>
  <c r="V3995" i="2"/>
  <c r="Z3994" i="2"/>
  <c r="V3994" i="2"/>
  <c r="W3994" i="2" s="1"/>
  <c r="Z3993" i="2"/>
  <c r="V3993" i="2"/>
  <c r="Z3992" i="2"/>
  <c r="V3992" i="2"/>
  <c r="Z3991" i="2"/>
  <c r="V3991" i="2"/>
  <c r="Z3990" i="2"/>
  <c r="V3990" i="2"/>
  <c r="Z3989" i="2"/>
  <c r="V3989" i="2"/>
  <c r="Z3988" i="2"/>
  <c r="V3988" i="2"/>
  <c r="Z3987" i="2"/>
  <c r="V3987" i="2"/>
  <c r="Z3986" i="2"/>
  <c r="V3986" i="2"/>
  <c r="Z3985" i="2"/>
  <c r="V3985" i="2"/>
  <c r="Z3984" i="2"/>
  <c r="V3984" i="2"/>
  <c r="Z3983" i="2"/>
  <c r="V3983" i="2"/>
  <c r="Z3982" i="2"/>
  <c r="V3982" i="2"/>
  <c r="Z3981" i="2"/>
  <c r="V3981" i="2"/>
  <c r="Z3980" i="2"/>
  <c r="V3980" i="2"/>
  <c r="Z3979" i="2"/>
  <c r="V3979" i="2"/>
  <c r="Z3978" i="2"/>
  <c r="V3978" i="2"/>
  <c r="Z3977" i="2"/>
  <c r="V3977" i="2"/>
  <c r="Z3976" i="2"/>
  <c r="V3976" i="2"/>
  <c r="Z3975" i="2"/>
  <c r="V3975" i="2"/>
  <c r="Z3974" i="2"/>
  <c r="V3974" i="2"/>
  <c r="Z3973" i="2"/>
  <c r="V3973" i="2"/>
  <c r="Z3972" i="2"/>
  <c r="V3972" i="2"/>
  <c r="Z3971" i="2"/>
  <c r="V3971" i="2"/>
  <c r="Z3970" i="2"/>
  <c r="V3970" i="2"/>
  <c r="Z3969" i="2"/>
  <c r="V3969" i="2"/>
  <c r="Z3968" i="2"/>
  <c r="V3968" i="2"/>
  <c r="Z3967" i="2"/>
  <c r="V3967" i="2"/>
  <c r="Z3966" i="2"/>
  <c r="V3966" i="2"/>
  <c r="U3966" i="2"/>
  <c r="Z3965" i="2"/>
  <c r="V3965" i="2"/>
  <c r="Z3964" i="2"/>
  <c r="V3964" i="2"/>
  <c r="Z3963" i="2"/>
  <c r="V3963" i="2"/>
  <c r="Z3962" i="2"/>
  <c r="V3962" i="2"/>
  <c r="Z3961" i="2"/>
  <c r="V3961" i="2"/>
  <c r="Z3960" i="2"/>
  <c r="V3960" i="2"/>
  <c r="Z3959" i="2"/>
  <c r="V3959" i="2"/>
  <c r="Z3958" i="2"/>
  <c r="V3958" i="2"/>
  <c r="Z3957" i="2"/>
  <c r="V3957" i="2"/>
  <c r="Z3956" i="2"/>
  <c r="V3956" i="2"/>
  <c r="Z3955" i="2"/>
  <c r="V3955" i="2"/>
  <c r="Z3954" i="2"/>
  <c r="V3954" i="2"/>
  <c r="Z3953" i="2"/>
  <c r="V3953" i="2"/>
  <c r="Z3952" i="2"/>
  <c r="V3952" i="2"/>
  <c r="Z3951" i="2"/>
  <c r="V3951" i="2"/>
  <c r="Z3950" i="2"/>
  <c r="V3950" i="2"/>
  <c r="Z3949" i="2"/>
  <c r="V3949" i="2"/>
  <c r="Z3948" i="2"/>
  <c r="V3948" i="2"/>
  <c r="Z3947" i="2"/>
  <c r="V3947" i="2"/>
  <c r="Z3946" i="2"/>
  <c r="V3946" i="2"/>
  <c r="Z3945" i="2"/>
  <c r="V3945" i="2"/>
  <c r="Z3944" i="2"/>
  <c r="V3944" i="2"/>
  <c r="Z3943" i="2"/>
  <c r="V3943" i="2"/>
  <c r="Z3942" i="2"/>
  <c r="V3942" i="2"/>
  <c r="Z3941" i="2"/>
  <c r="V3941" i="2"/>
  <c r="Z3940" i="2"/>
  <c r="V3940" i="2"/>
  <c r="Z3939" i="2"/>
  <c r="V3939" i="2"/>
  <c r="Z3938" i="2"/>
  <c r="V3938" i="2"/>
  <c r="Z3937" i="2"/>
  <c r="V3937" i="2"/>
  <c r="W3937" i="2" s="1"/>
  <c r="Z3936" i="2"/>
  <c r="V3936" i="2"/>
  <c r="W3936" i="2" s="1"/>
  <c r="Z3935" i="2"/>
  <c r="V3935" i="2"/>
  <c r="U3935" i="2"/>
  <c r="Z3934" i="2"/>
  <c r="V3934" i="2"/>
  <c r="Z3933" i="2"/>
  <c r="V3933" i="2"/>
  <c r="Z3932" i="2"/>
  <c r="V3932" i="2"/>
  <c r="Z3931" i="2"/>
  <c r="V3931" i="2"/>
  <c r="Z3930" i="2"/>
  <c r="W3930" i="2"/>
  <c r="V3930" i="2"/>
  <c r="Z3929" i="2"/>
  <c r="V3929" i="2"/>
  <c r="Z3928" i="2"/>
  <c r="W3928" i="2"/>
  <c r="V3928" i="2"/>
  <c r="Z3927" i="2"/>
  <c r="V3927" i="2"/>
  <c r="Z3926" i="2"/>
  <c r="V3926" i="2"/>
  <c r="Z3925" i="2"/>
  <c r="V3925" i="2"/>
  <c r="Z3924" i="2"/>
  <c r="V3924" i="2"/>
  <c r="Z3923" i="2"/>
  <c r="V3923" i="2"/>
  <c r="Z3922" i="2"/>
  <c r="V3922" i="2"/>
  <c r="Z3921" i="2"/>
  <c r="V3921" i="2"/>
  <c r="Z3920" i="2"/>
  <c r="V3920" i="2"/>
  <c r="Z3919" i="2"/>
  <c r="V3919" i="2"/>
  <c r="Z3918" i="2"/>
  <c r="V3918" i="2"/>
  <c r="Z3917" i="2"/>
  <c r="V3917" i="2"/>
  <c r="Z3916" i="2"/>
  <c r="V3916" i="2"/>
  <c r="Z3915" i="2"/>
  <c r="V3915" i="2"/>
  <c r="Z3914" i="2"/>
  <c r="V3914" i="2"/>
  <c r="Z3913" i="2"/>
  <c r="V3913" i="2"/>
  <c r="Z3912" i="2"/>
  <c r="V3912" i="2"/>
  <c r="Z3911" i="2"/>
  <c r="V3911" i="2"/>
  <c r="Z3910" i="2"/>
  <c r="V3910" i="2"/>
  <c r="Z3909" i="2"/>
  <c r="V3909" i="2"/>
  <c r="Z3908" i="2"/>
  <c r="V3908" i="2"/>
  <c r="Z3907" i="2"/>
  <c r="V3907" i="2"/>
  <c r="Z3906" i="2"/>
  <c r="V3906" i="2"/>
  <c r="Z3905" i="2"/>
  <c r="V3905" i="2"/>
  <c r="Z3904" i="2"/>
  <c r="V3904" i="2"/>
  <c r="Z3903" i="2"/>
  <c r="V3903" i="2"/>
  <c r="Z3902" i="2"/>
  <c r="V3902" i="2"/>
  <c r="Z3901" i="2"/>
  <c r="V3901" i="2"/>
  <c r="Z3900" i="2"/>
  <c r="V3900" i="2"/>
  <c r="U3900" i="2"/>
  <c r="Z3899" i="2"/>
  <c r="V3899" i="2"/>
  <c r="Z3898" i="2"/>
  <c r="V3898" i="2"/>
  <c r="U3898" i="2"/>
  <c r="Z3897" i="2"/>
  <c r="V3897" i="2"/>
  <c r="W3897" i="2" s="1"/>
  <c r="Z3896" i="2"/>
  <c r="V3896" i="2"/>
  <c r="Z3895" i="2"/>
  <c r="V3895" i="2"/>
  <c r="Z3894" i="2"/>
  <c r="V3894" i="2"/>
  <c r="Z3893" i="2"/>
  <c r="V3893" i="2"/>
  <c r="Z3892" i="2"/>
  <c r="V3892" i="2"/>
  <c r="Z3891" i="2"/>
  <c r="V3891" i="2"/>
  <c r="Z3890" i="2"/>
  <c r="V3890" i="2"/>
  <c r="Z3889" i="2"/>
  <c r="V3889" i="2"/>
  <c r="W3889" i="2" s="1"/>
  <c r="Z3888" i="2"/>
  <c r="V3888" i="2"/>
  <c r="Z3887" i="2"/>
  <c r="V3887" i="2"/>
  <c r="Z3886" i="2"/>
  <c r="V3886" i="2"/>
  <c r="Z3885" i="2"/>
  <c r="V3885" i="2"/>
  <c r="Z3884" i="2"/>
  <c r="V3884" i="2"/>
  <c r="Z3883" i="2"/>
  <c r="V3883" i="2"/>
  <c r="Z3882" i="2"/>
  <c r="V3882" i="2"/>
  <c r="Z3881" i="2"/>
  <c r="V3881" i="2"/>
  <c r="Z3880" i="2"/>
  <c r="V3880" i="2"/>
  <c r="Z3879" i="2"/>
  <c r="V3879" i="2"/>
  <c r="Z3878" i="2"/>
  <c r="V3878" i="2"/>
  <c r="Z3877" i="2"/>
  <c r="V3877" i="2"/>
  <c r="Z3876" i="2"/>
  <c r="V3876" i="2"/>
  <c r="Z3875" i="2"/>
  <c r="V3875" i="2"/>
  <c r="Z3874" i="2"/>
  <c r="V3874" i="2"/>
  <c r="Z3873" i="2"/>
  <c r="V3873" i="2"/>
  <c r="Z3872" i="2"/>
  <c r="V3872" i="2"/>
  <c r="Z3871" i="2"/>
  <c r="V3871" i="2"/>
  <c r="Z3870" i="2"/>
  <c r="V3870" i="2"/>
  <c r="Z3869" i="2"/>
  <c r="V3869" i="2"/>
  <c r="Z3868" i="2"/>
  <c r="V3868" i="2"/>
  <c r="Z3867" i="2"/>
  <c r="V3867" i="2"/>
  <c r="Z3866" i="2"/>
  <c r="V3866" i="2"/>
  <c r="Z3865" i="2"/>
  <c r="V3865" i="2"/>
  <c r="Z3864" i="2"/>
  <c r="V3864" i="2"/>
  <c r="Z3863" i="2"/>
  <c r="V3863" i="2"/>
  <c r="Z3862" i="2"/>
  <c r="V3862" i="2"/>
  <c r="Z3861" i="2"/>
  <c r="V3861" i="2"/>
  <c r="Z3860" i="2"/>
  <c r="V3860" i="2"/>
  <c r="Z3859" i="2"/>
  <c r="V3859" i="2"/>
  <c r="U3859" i="2"/>
  <c r="Z3858" i="2"/>
  <c r="V3858" i="2"/>
  <c r="Z3857" i="2"/>
  <c r="V3857" i="2"/>
  <c r="Z3856" i="2"/>
  <c r="V3856" i="2"/>
  <c r="Z3855" i="2"/>
  <c r="V3855" i="2"/>
  <c r="U3855" i="2"/>
  <c r="Z3854" i="2"/>
  <c r="V3854" i="2"/>
  <c r="Z3853" i="2"/>
  <c r="V3853" i="2"/>
  <c r="Z3852" i="2"/>
  <c r="V3852" i="2"/>
  <c r="Z3851" i="2"/>
  <c r="V3851" i="2"/>
  <c r="Z3850" i="2"/>
  <c r="V3850" i="2"/>
  <c r="Z3849" i="2"/>
  <c r="V3849" i="2"/>
  <c r="W3849" i="2" s="1"/>
  <c r="Z3848" i="2"/>
  <c r="V3848" i="2"/>
  <c r="Z3847" i="2"/>
  <c r="V3847" i="2"/>
  <c r="Z3846" i="2"/>
  <c r="V3846" i="2"/>
  <c r="Z3845" i="2"/>
  <c r="V3845" i="2"/>
  <c r="Z3844" i="2"/>
  <c r="V3844" i="2"/>
  <c r="U3844" i="2"/>
  <c r="Z3843" i="2"/>
  <c r="V3843" i="2"/>
  <c r="Z3842" i="2"/>
  <c r="V3842" i="2"/>
  <c r="Z3841" i="2"/>
  <c r="V3841" i="2"/>
  <c r="Z3840" i="2"/>
  <c r="V3840" i="2"/>
  <c r="Z3839" i="2"/>
  <c r="V3839" i="2"/>
  <c r="Z3838" i="2"/>
  <c r="V3838" i="2"/>
  <c r="Z3837" i="2"/>
  <c r="V3837" i="2"/>
  <c r="Z3836" i="2"/>
  <c r="V3836" i="2"/>
  <c r="Z3835" i="2"/>
  <c r="V3835" i="2"/>
  <c r="Z3834" i="2"/>
  <c r="V3834" i="2"/>
  <c r="Z3833" i="2"/>
  <c r="V3833" i="2"/>
  <c r="Z3832" i="2"/>
  <c r="V3832" i="2"/>
  <c r="Z3831" i="2"/>
  <c r="V3831" i="2"/>
  <c r="Z3830" i="2"/>
  <c r="V3830" i="2"/>
  <c r="Z3829" i="2"/>
  <c r="V3829" i="2"/>
  <c r="Z3828" i="2"/>
  <c r="V3828" i="2"/>
  <c r="Z3827" i="2"/>
  <c r="V3827" i="2"/>
  <c r="Z3826" i="2"/>
  <c r="V3826" i="2"/>
  <c r="Z3825" i="2"/>
  <c r="V3825" i="2"/>
  <c r="Z3824" i="2"/>
  <c r="V3824" i="2"/>
  <c r="Z3823" i="2"/>
  <c r="V3823" i="2"/>
  <c r="Z3822" i="2"/>
  <c r="V3822" i="2"/>
  <c r="U3822" i="2"/>
  <c r="Z3821" i="2"/>
  <c r="V3821" i="2"/>
  <c r="Z3820" i="2"/>
  <c r="V3820" i="2"/>
  <c r="Z3819" i="2"/>
  <c r="W3819" i="2"/>
  <c r="V3819" i="2"/>
  <c r="Z3818" i="2"/>
  <c r="V3818" i="2"/>
  <c r="Z3817" i="2"/>
  <c r="V3817" i="2"/>
  <c r="Z3816" i="2"/>
  <c r="V3816" i="2"/>
  <c r="Z3815" i="2"/>
  <c r="V3815" i="2"/>
  <c r="Z3814" i="2"/>
  <c r="V3814" i="2"/>
  <c r="Z3813" i="2"/>
  <c r="V3813" i="2"/>
  <c r="Z3812" i="2"/>
  <c r="V3812" i="2"/>
  <c r="Z3811" i="2"/>
  <c r="V3811" i="2"/>
  <c r="Z3810" i="2"/>
  <c r="V3810" i="2"/>
  <c r="Z3809" i="2"/>
  <c r="V3809" i="2"/>
  <c r="Z3808" i="2"/>
  <c r="V3808" i="2"/>
  <c r="Z3807" i="2"/>
  <c r="V3807" i="2"/>
  <c r="Z3806" i="2"/>
  <c r="V3806" i="2"/>
  <c r="Z3805" i="2"/>
  <c r="V3805" i="2"/>
  <c r="Z3804" i="2"/>
  <c r="V3804" i="2"/>
  <c r="Z3803" i="2"/>
  <c r="V3803" i="2"/>
  <c r="Z3802" i="2"/>
  <c r="V3802" i="2"/>
  <c r="Z3801" i="2"/>
  <c r="V3801" i="2"/>
  <c r="W3801" i="2" s="1"/>
  <c r="Z3800" i="2"/>
  <c r="W3800" i="2"/>
  <c r="V3800" i="2"/>
  <c r="Z3799" i="2"/>
  <c r="V3799" i="2"/>
  <c r="W3799" i="2" s="1"/>
  <c r="Z3798" i="2"/>
  <c r="V3798" i="2"/>
  <c r="Z3797" i="2"/>
  <c r="V3797" i="2"/>
  <c r="Z3796" i="2"/>
  <c r="V3796" i="2"/>
  <c r="Z3795" i="2"/>
  <c r="V3795" i="2"/>
  <c r="Z3794" i="2"/>
  <c r="V3794" i="2"/>
  <c r="Z3793" i="2"/>
  <c r="W3793" i="2"/>
  <c r="V3793" i="2"/>
  <c r="Z3792" i="2"/>
  <c r="V3792" i="2"/>
  <c r="W3792" i="2" s="1"/>
  <c r="Z3791" i="2"/>
  <c r="V3791" i="2"/>
  <c r="Z3790" i="2"/>
  <c r="V3790" i="2"/>
  <c r="Z3789" i="2"/>
  <c r="V3789" i="2"/>
  <c r="Z3788" i="2"/>
  <c r="V3788" i="2"/>
  <c r="Z3787" i="2"/>
  <c r="V3787" i="2"/>
  <c r="Z3786" i="2"/>
  <c r="V3786" i="2"/>
  <c r="Z3785" i="2"/>
  <c r="V3785" i="2"/>
  <c r="U3785" i="2"/>
  <c r="Z3784" i="2"/>
  <c r="V3784" i="2"/>
  <c r="Z3783" i="2"/>
  <c r="V3783" i="2"/>
  <c r="Z3782" i="2"/>
  <c r="V3782" i="2"/>
  <c r="Z3781" i="2"/>
  <c r="V3781" i="2"/>
  <c r="Z3780" i="2"/>
  <c r="V3780" i="2"/>
  <c r="Z3779" i="2"/>
  <c r="V3779" i="2"/>
  <c r="Z3778" i="2"/>
  <c r="V3778" i="2"/>
  <c r="Z3777" i="2"/>
  <c r="V3777" i="2"/>
  <c r="Z3776" i="2"/>
  <c r="V3776" i="2"/>
  <c r="Z3775" i="2"/>
  <c r="V3775" i="2"/>
  <c r="Z3774" i="2"/>
  <c r="V3774" i="2"/>
  <c r="Z3773" i="2"/>
  <c r="V3773" i="2"/>
  <c r="Z3772" i="2"/>
  <c r="V3772" i="2"/>
  <c r="Z3771" i="2"/>
  <c r="V3771" i="2"/>
  <c r="Z3770" i="2"/>
  <c r="V3770" i="2"/>
  <c r="Z3769" i="2"/>
  <c r="V3769" i="2"/>
  <c r="W3769" i="2" s="1"/>
  <c r="Z3768" i="2"/>
  <c r="V3768" i="2"/>
  <c r="Z3767" i="2"/>
  <c r="V3767" i="2"/>
  <c r="Z3766" i="2"/>
  <c r="V3766" i="2"/>
  <c r="Z3765" i="2"/>
  <c r="V3765" i="2"/>
  <c r="Z3764" i="2"/>
  <c r="V3764" i="2"/>
  <c r="Z3763" i="2"/>
  <c r="V3763" i="2"/>
  <c r="Z3762" i="2"/>
  <c r="V3762" i="2"/>
  <c r="Z3761" i="2"/>
  <c r="V3761" i="2"/>
  <c r="Z3760" i="2"/>
  <c r="V3760" i="2"/>
  <c r="Z3759" i="2"/>
  <c r="V3759" i="2"/>
  <c r="Z3758" i="2"/>
  <c r="V3758" i="2"/>
  <c r="Z3757" i="2"/>
  <c r="V3757" i="2"/>
  <c r="Z3756" i="2"/>
  <c r="V3756" i="2"/>
  <c r="Z3755" i="2"/>
  <c r="V3755" i="2"/>
  <c r="Z3754" i="2"/>
  <c r="V3754" i="2"/>
  <c r="Z3753" i="2"/>
  <c r="V3753" i="2"/>
  <c r="Z3752" i="2"/>
  <c r="V3752" i="2"/>
  <c r="Z3751" i="2"/>
  <c r="V3751" i="2"/>
  <c r="Z3750" i="2"/>
  <c r="V3750" i="2"/>
  <c r="Z3749" i="2"/>
  <c r="V3749" i="2"/>
  <c r="Z3748" i="2"/>
  <c r="V3748" i="2"/>
  <c r="Z3747" i="2"/>
  <c r="V3747" i="2"/>
  <c r="Z3746" i="2"/>
  <c r="V3746" i="2"/>
  <c r="Z3745" i="2"/>
  <c r="V3745" i="2"/>
  <c r="Z3744" i="2"/>
  <c r="V3744" i="2"/>
  <c r="Z3743" i="2"/>
  <c r="V3743" i="2"/>
  <c r="Z3742" i="2"/>
  <c r="V3742" i="2"/>
  <c r="Z3741" i="2"/>
  <c r="V3741" i="2"/>
  <c r="Z3740" i="2"/>
  <c r="V3740" i="2"/>
  <c r="Z3739" i="2"/>
  <c r="V3739" i="2"/>
  <c r="Z3738" i="2"/>
  <c r="V3738" i="2"/>
  <c r="Z3737" i="2"/>
  <c r="V3737" i="2"/>
  <c r="Z3736" i="2"/>
  <c r="V3736" i="2"/>
  <c r="Z3735" i="2"/>
  <c r="V3735" i="2"/>
  <c r="Z3734" i="2"/>
  <c r="V3734" i="2"/>
  <c r="Z3733" i="2"/>
  <c r="V3733" i="2"/>
  <c r="Z3732" i="2"/>
  <c r="V3732" i="2"/>
  <c r="Z3731" i="2"/>
  <c r="V3731" i="2"/>
  <c r="Z3730" i="2"/>
  <c r="V3730" i="2"/>
  <c r="Z3729" i="2"/>
  <c r="V3729" i="2"/>
  <c r="Z3728" i="2"/>
  <c r="V3728" i="2"/>
  <c r="Z3727" i="2"/>
  <c r="V3727" i="2"/>
  <c r="Z3726" i="2"/>
  <c r="V3726" i="2"/>
  <c r="Z3725" i="2"/>
  <c r="V3725" i="2"/>
  <c r="Z3724" i="2"/>
  <c r="V3724" i="2"/>
  <c r="Z3723" i="2"/>
  <c r="V3723" i="2"/>
  <c r="Z3722" i="2"/>
  <c r="V3722" i="2"/>
  <c r="Z3721" i="2"/>
  <c r="V3721" i="2"/>
  <c r="W3721" i="2" s="1"/>
  <c r="Z3720" i="2"/>
  <c r="V3720" i="2"/>
  <c r="Z3719" i="2"/>
  <c r="V3719" i="2"/>
  <c r="Z3718" i="2"/>
  <c r="V3718" i="2"/>
  <c r="Z3717" i="2"/>
  <c r="V3717" i="2"/>
  <c r="Z3716" i="2"/>
  <c r="V3716" i="2"/>
  <c r="Z3715" i="2"/>
  <c r="V3715" i="2"/>
  <c r="Z3714" i="2"/>
  <c r="V3714" i="2"/>
  <c r="Z3713" i="2"/>
  <c r="V3713" i="2"/>
  <c r="Z3712" i="2"/>
  <c r="V3712" i="2"/>
  <c r="Z3711" i="2"/>
  <c r="V3711" i="2"/>
  <c r="Z3710" i="2"/>
  <c r="V3710" i="2"/>
  <c r="Z3709" i="2"/>
  <c r="V3709" i="2"/>
  <c r="Z3708" i="2"/>
  <c r="V3708" i="2"/>
  <c r="Z3707" i="2"/>
  <c r="V3707" i="2"/>
  <c r="Z3706" i="2"/>
  <c r="V3706" i="2"/>
  <c r="Z3705" i="2"/>
  <c r="V3705" i="2"/>
  <c r="Z3704" i="2"/>
  <c r="V3704" i="2"/>
  <c r="Z3703" i="2"/>
  <c r="V3703" i="2"/>
  <c r="Z3702" i="2"/>
  <c r="V3702" i="2"/>
  <c r="Z3701" i="2"/>
  <c r="V3701" i="2"/>
  <c r="Z3700" i="2"/>
  <c r="V3700" i="2"/>
  <c r="Z3699" i="2"/>
  <c r="V3699" i="2"/>
  <c r="Z3698" i="2"/>
  <c r="V3698" i="2"/>
  <c r="Z3697" i="2"/>
  <c r="V3697" i="2"/>
  <c r="Z3696" i="2"/>
  <c r="V3696" i="2"/>
  <c r="U3696" i="2"/>
  <c r="Z3695" i="2"/>
  <c r="V3695" i="2"/>
  <c r="Z3694" i="2"/>
  <c r="V3694" i="2"/>
  <c r="Z3693" i="2"/>
  <c r="V3693" i="2"/>
  <c r="Z3692" i="2"/>
  <c r="V3692" i="2"/>
  <c r="Z3691" i="2"/>
  <c r="V3691" i="2"/>
  <c r="Z3690" i="2"/>
  <c r="V3690" i="2"/>
  <c r="Z3689" i="2"/>
  <c r="V3689" i="2"/>
  <c r="W3689" i="2" s="1"/>
  <c r="Z3688" i="2"/>
  <c r="V3688" i="2"/>
  <c r="Z3687" i="2"/>
  <c r="V3687" i="2"/>
  <c r="Z3686" i="2"/>
  <c r="V3686" i="2"/>
  <c r="Z3685" i="2"/>
  <c r="V3685" i="2"/>
  <c r="Z3684" i="2"/>
  <c r="V3684" i="2"/>
  <c r="Z3683" i="2"/>
  <c r="V3683" i="2"/>
  <c r="Z3682" i="2"/>
  <c r="V3682" i="2"/>
  <c r="Z3681" i="2"/>
  <c r="V3681" i="2"/>
  <c r="Z3680" i="2"/>
  <c r="V3680" i="2"/>
  <c r="Z3679" i="2"/>
  <c r="V3679" i="2"/>
  <c r="Z3678" i="2"/>
  <c r="V3678" i="2"/>
  <c r="Z3677" i="2"/>
  <c r="V3677" i="2"/>
  <c r="Z3676" i="2"/>
  <c r="V3676" i="2"/>
  <c r="Z3675" i="2"/>
  <c r="V3675" i="2"/>
  <c r="Z3674" i="2"/>
  <c r="V3674" i="2"/>
  <c r="W3674" i="2" s="1"/>
  <c r="Z3673" i="2"/>
  <c r="W3673" i="2"/>
  <c r="V3673" i="2"/>
  <c r="Z3672" i="2"/>
  <c r="V3672" i="2"/>
  <c r="Z3671" i="2"/>
  <c r="V3671" i="2"/>
  <c r="Z3670" i="2"/>
  <c r="V3670" i="2"/>
  <c r="Z3669" i="2"/>
  <c r="V3669" i="2"/>
  <c r="Z3668" i="2"/>
  <c r="V3668" i="2"/>
  <c r="Z3667" i="2"/>
  <c r="V3667" i="2"/>
  <c r="Z3666" i="2"/>
  <c r="V3666" i="2"/>
  <c r="Z3665" i="2"/>
  <c r="V3665" i="2"/>
  <c r="Z3664" i="2"/>
  <c r="V3664" i="2"/>
  <c r="Z3663" i="2"/>
  <c r="V3663" i="2"/>
  <c r="Z3662" i="2"/>
  <c r="V3662" i="2"/>
  <c r="Z3661" i="2"/>
  <c r="V3661" i="2"/>
  <c r="Z3660" i="2"/>
  <c r="V3660" i="2"/>
  <c r="Z3659" i="2"/>
  <c r="V3659" i="2"/>
  <c r="Z3658" i="2"/>
  <c r="V3658" i="2"/>
  <c r="Z3657" i="2"/>
  <c r="V3657" i="2"/>
  <c r="Z3656" i="2"/>
  <c r="V3656" i="2"/>
  <c r="Z3655" i="2"/>
  <c r="V3655" i="2"/>
  <c r="Z3654" i="2"/>
  <c r="V3654" i="2"/>
  <c r="Z3653" i="2"/>
  <c r="V3653" i="2"/>
  <c r="Z3652" i="2"/>
  <c r="V3652" i="2"/>
  <c r="Z3651" i="2"/>
  <c r="V3651" i="2"/>
  <c r="Z3650" i="2"/>
  <c r="V3650" i="2"/>
  <c r="U3650" i="2"/>
  <c r="Z3649" i="2"/>
  <c r="V3649" i="2"/>
  <c r="W3649" i="2" s="1"/>
  <c r="U3649" i="2"/>
  <c r="Z3648" i="2"/>
  <c r="V3648" i="2"/>
  <c r="U3648" i="2"/>
  <c r="Z3647" i="2"/>
  <c r="V3647" i="2"/>
  <c r="Z3646" i="2"/>
  <c r="V3646" i="2"/>
  <c r="Z3645" i="2"/>
  <c r="V3645" i="2"/>
  <c r="Z3644" i="2"/>
  <c r="V3644" i="2"/>
  <c r="Z3643" i="2"/>
  <c r="V3643" i="2"/>
  <c r="Z3642" i="2"/>
  <c r="V3642" i="2"/>
  <c r="Z3641" i="2"/>
  <c r="V3641" i="2"/>
  <c r="W3641" i="2" s="1"/>
  <c r="Z3640" i="2"/>
  <c r="W3640" i="2"/>
  <c r="V3640" i="2"/>
  <c r="Z3639" i="2"/>
  <c r="V3639" i="2"/>
  <c r="Z3638" i="2"/>
  <c r="V3638" i="2"/>
  <c r="Z3637" i="2"/>
  <c r="V3637" i="2"/>
  <c r="Z3636" i="2"/>
  <c r="V3636" i="2"/>
  <c r="Z3635" i="2"/>
  <c r="V3635" i="2"/>
  <c r="Z3634" i="2"/>
  <c r="V3634" i="2"/>
  <c r="Z3633" i="2"/>
  <c r="V3633" i="2"/>
  <c r="Z3632" i="2"/>
  <c r="V3632" i="2"/>
  <c r="Z3631" i="2"/>
  <c r="V3631" i="2"/>
  <c r="Z3630" i="2"/>
  <c r="V3630" i="2"/>
  <c r="Z3629" i="2"/>
  <c r="V3629" i="2"/>
  <c r="Z3628" i="2"/>
  <c r="V3628" i="2"/>
  <c r="Z3627" i="2"/>
  <c r="V3627" i="2"/>
  <c r="Z3626" i="2"/>
  <c r="V3626" i="2"/>
  <c r="Z3625" i="2"/>
  <c r="W3625" i="2"/>
  <c r="V3625" i="2"/>
  <c r="Z3624" i="2"/>
  <c r="V3624" i="2"/>
  <c r="Z3623" i="2"/>
  <c r="V3623" i="2"/>
  <c r="Z3622" i="2"/>
  <c r="V3622" i="2"/>
  <c r="Z3621" i="2"/>
  <c r="V3621" i="2"/>
  <c r="Z3620" i="2"/>
  <c r="V3620" i="2"/>
  <c r="Z3619" i="2"/>
  <c r="V3619" i="2"/>
  <c r="Z3618" i="2"/>
  <c r="V3618" i="2"/>
  <c r="Z3617" i="2"/>
  <c r="W3617" i="2"/>
  <c r="V3617" i="2"/>
  <c r="Z3616" i="2"/>
  <c r="V3616" i="2"/>
  <c r="Z3615" i="2"/>
  <c r="V3615" i="2"/>
  <c r="Z3614" i="2"/>
  <c r="V3614" i="2"/>
  <c r="Z3613" i="2"/>
  <c r="V3613" i="2"/>
  <c r="Z3612" i="2"/>
  <c r="V3612" i="2"/>
  <c r="Z3611" i="2"/>
  <c r="V3611" i="2"/>
  <c r="Z3610" i="2"/>
  <c r="V3610" i="2"/>
  <c r="Z3609" i="2"/>
  <c r="V3609" i="2"/>
  <c r="Z3608" i="2"/>
  <c r="V3608" i="2"/>
  <c r="Z3607" i="2"/>
  <c r="V3607" i="2"/>
  <c r="Z3606" i="2"/>
  <c r="V3606" i="2"/>
  <c r="Z3605" i="2"/>
  <c r="V3605" i="2"/>
  <c r="Z3604" i="2"/>
  <c r="V3604" i="2"/>
  <c r="Z3603" i="2"/>
  <c r="V3603" i="2"/>
  <c r="Z3602" i="2"/>
  <c r="V3602" i="2"/>
  <c r="U3602" i="2"/>
  <c r="Z3601" i="2"/>
  <c r="V3601" i="2"/>
  <c r="U3601" i="2"/>
  <c r="Z3600" i="2"/>
  <c r="V3600" i="2"/>
  <c r="Z3599" i="2"/>
  <c r="V3599" i="2"/>
  <c r="Z3598" i="2"/>
  <c r="V3598" i="2"/>
  <c r="Z3597" i="2"/>
  <c r="V3597" i="2"/>
  <c r="Z3596" i="2"/>
  <c r="V3596" i="2"/>
  <c r="Z3595" i="2"/>
  <c r="V3595" i="2"/>
  <c r="Z3594" i="2"/>
  <c r="V3594" i="2"/>
  <c r="Z3593" i="2"/>
  <c r="V3593" i="2"/>
  <c r="Z3592" i="2"/>
  <c r="V3592" i="2"/>
  <c r="Z3591" i="2"/>
  <c r="V3591" i="2"/>
  <c r="Z3590" i="2"/>
  <c r="V3590" i="2"/>
  <c r="Z3589" i="2"/>
  <c r="V3589" i="2"/>
  <c r="Z3588" i="2"/>
  <c r="V3588" i="2"/>
  <c r="Z3587" i="2"/>
  <c r="V3587" i="2"/>
  <c r="Z3586" i="2"/>
  <c r="V3586" i="2"/>
  <c r="Z3585" i="2"/>
  <c r="V3585" i="2"/>
  <c r="Z3584" i="2"/>
  <c r="V3584" i="2"/>
  <c r="Z3583" i="2"/>
  <c r="V3583" i="2"/>
  <c r="Z3582" i="2"/>
  <c r="V3582" i="2"/>
  <c r="Z3581" i="2"/>
  <c r="V3581" i="2"/>
  <c r="Z3580" i="2"/>
  <c r="V3580" i="2"/>
  <c r="Z3579" i="2"/>
  <c r="V3579" i="2"/>
  <c r="Z3578" i="2"/>
  <c r="V3578" i="2"/>
  <c r="Z3577" i="2"/>
  <c r="V3577" i="2"/>
  <c r="Z3576" i="2"/>
  <c r="V3576" i="2"/>
  <c r="Z3575" i="2"/>
  <c r="V3575" i="2"/>
  <c r="Z3574" i="2"/>
  <c r="V3574" i="2"/>
  <c r="Z3573" i="2"/>
  <c r="V3573" i="2"/>
  <c r="Z3572" i="2"/>
  <c r="V3572" i="2"/>
  <c r="Z3571" i="2"/>
  <c r="V3571" i="2"/>
  <c r="Z3570" i="2"/>
  <c r="V3570" i="2"/>
  <c r="Z3569" i="2"/>
  <c r="V3569" i="2"/>
  <c r="Z3568" i="2"/>
  <c r="V3568" i="2"/>
  <c r="Z3567" i="2"/>
  <c r="V3567" i="2"/>
  <c r="U3567" i="2"/>
  <c r="Z3566" i="2"/>
  <c r="V3566" i="2"/>
  <c r="Z3565" i="2"/>
  <c r="V3565" i="2"/>
  <c r="Z3564" i="2"/>
  <c r="V3564" i="2"/>
  <c r="Z3563" i="2"/>
  <c r="V3563" i="2"/>
  <c r="Z3562" i="2"/>
  <c r="V3562" i="2"/>
  <c r="Z3561" i="2"/>
  <c r="V3561" i="2"/>
  <c r="Z3560" i="2"/>
  <c r="V3560" i="2"/>
  <c r="Z3559" i="2"/>
  <c r="V3559" i="2"/>
  <c r="Z3558" i="2"/>
  <c r="V3558" i="2"/>
  <c r="Z3557" i="2"/>
  <c r="V3557" i="2"/>
  <c r="Z3556" i="2"/>
  <c r="V3556" i="2"/>
  <c r="Z3555" i="2"/>
  <c r="V3555" i="2"/>
  <c r="Z3554" i="2"/>
  <c r="V3554" i="2"/>
  <c r="Z3553" i="2"/>
  <c r="V3553" i="2"/>
  <c r="W3553" i="2" s="1"/>
  <c r="Z3552" i="2"/>
  <c r="W3552" i="2"/>
  <c r="V3552" i="2"/>
  <c r="Z3551" i="2"/>
  <c r="V3551" i="2"/>
  <c r="Z3550" i="2"/>
  <c r="V3550" i="2"/>
  <c r="Z3549" i="2"/>
  <c r="V3549" i="2"/>
  <c r="Z3548" i="2"/>
  <c r="W3548" i="2"/>
  <c r="V3548" i="2"/>
  <c r="U3548" i="2"/>
  <c r="Z3547" i="2"/>
  <c r="V3547" i="2"/>
  <c r="W3547" i="2" s="1"/>
  <c r="Z3546" i="2"/>
  <c r="V3546" i="2"/>
  <c r="Z3545" i="2"/>
  <c r="V3545" i="2"/>
  <c r="Z3544" i="2"/>
  <c r="V3544" i="2"/>
  <c r="Z3543" i="2"/>
  <c r="V3543" i="2"/>
  <c r="Z3542" i="2"/>
  <c r="V3542" i="2"/>
  <c r="Z3541" i="2"/>
  <c r="V3541" i="2"/>
  <c r="U3541" i="2"/>
  <c r="Z3540" i="2"/>
  <c r="V3540" i="2"/>
  <c r="Z3539" i="2"/>
  <c r="V3539" i="2"/>
  <c r="W3539" i="2" s="1"/>
  <c r="Z3538" i="2"/>
  <c r="V3538" i="2"/>
  <c r="Z3537" i="2"/>
  <c r="V3537" i="2"/>
  <c r="Z3536" i="2"/>
  <c r="V3536" i="2"/>
  <c r="Z3535" i="2"/>
  <c r="V3535" i="2"/>
  <c r="Z3534" i="2"/>
  <c r="V3534" i="2"/>
  <c r="Z3533" i="2"/>
  <c r="V3533" i="2"/>
  <c r="Z3532" i="2"/>
  <c r="V3532" i="2"/>
  <c r="Z3531" i="2"/>
  <c r="V3531" i="2"/>
  <c r="Z3530" i="2"/>
  <c r="V3530" i="2"/>
  <c r="Z3529" i="2"/>
  <c r="V3529" i="2"/>
  <c r="U3529" i="2"/>
  <c r="Z3528" i="2"/>
  <c r="V3528" i="2"/>
  <c r="Z3527" i="2"/>
  <c r="V3527" i="2"/>
  <c r="Z3526" i="2"/>
  <c r="V3526" i="2"/>
  <c r="Z3525" i="2"/>
  <c r="V3525" i="2"/>
  <c r="Z3524" i="2"/>
  <c r="V3524" i="2"/>
  <c r="Z3523" i="2"/>
  <c r="V3523" i="2"/>
  <c r="Z3522" i="2"/>
  <c r="V3522" i="2"/>
  <c r="Z3521" i="2"/>
  <c r="V3521" i="2"/>
  <c r="Z3520" i="2"/>
  <c r="V3520" i="2"/>
  <c r="Z3519" i="2"/>
  <c r="V3519" i="2"/>
  <c r="Z3518" i="2"/>
  <c r="V3518" i="2"/>
  <c r="Z3517" i="2"/>
  <c r="V3517" i="2"/>
  <c r="U3517" i="2"/>
  <c r="Z3516" i="2"/>
  <c r="V3516" i="2"/>
  <c r="Z3515" i="2"/>
  <c r="V3515" i="2"/>
  <c r="Z3514" i="2"/>
  <c r="V3514" i="2"/>
  <c r="Z3513" i="2"/>
  <c r="V3513" i="2"/>
  <c r="Z3512" i="2"/>
  <c r="V3512" i="2"/>
  <c r="Z3511" i="2"/>
  <c r="V3511" i="2"/>
  <c r="Z3510" i="2"/>
  <c r="V3510" i="2"/>
  <c r="Z3509" i="2"/>
  <c r="V3509" i="2"/>
  <c r="Z3508" i="2"/>
  <c r="V3508" i="2"/>
  <c r="Z3507" i="2"/>
  <c r="V3507" i="2"/>
  <c r="Z3506" i="2"/>
  <c r="V3506" i="2"/>
  <c r="Z3505" i="2"/>
  <c r="W3505" i="2"/>
  <c r="V3505" i="2"/>
  <c r="Z3504" i="2"/>
  <c r="V3504" i="2"/>
  <c r="Z3503" i="2"/>
  <c r="V3503" i="2"/>
  <c r="Z3502" i="2"/>
  <c r="V3502" i="2"/>
  <c r="Z3501" i="2"/>
  <c r="V3501" i="2"/>
  <c r="Z3500" i="2"/>
  <c r="V3500" i="2"/>
  <c r="Z3499" i="2"/>
  <c r="V3499" i="2"/>
  <c r="Z3498" i="2"/>
  <c r="V3498" i="2"/>
  <c r="Z3497" i="2"/>
  <c r="V3497" i="2"/>
  <c r="U3497" i="2"/>
  <c r="Z3496" i="2"/>
  <c r="V3496" i="2"/>
  <c r="Z3495" i="2"/>
  <c r="V3495" i="2"/>
  <c r="Z3494" i="2"/>
  <c r="V3494" i="2"/>
  <c r="Z3493" i="2"/>
  <c r="V3493" i="2"/>
  <c r="Z3492" i="2"/>
  <c r="V3492" i="2"/>
  <c r="Z3491" i="2"/>
  <c r="V3491" i="2"/>
  <c r="U3491" i="2"/>
  <c r="Z3490" i="2"/>
  <c r="V3490" i="2"/>
  <c r="Z3489" i="2"/>
  <c r="W3489" i="2"/>
  <c r="V3489" i="2"/>
  <c r="Z3488" i="2"/>
  <c r="V3488" i="2"/>
  <c r="Z3487" i="2"/>
  <c r="V3487" i="2"/>
  <c r="Z3486" i="2"/>
  <c r="V3486" i="2"/>
  <c r="Z3485" i="2"/>
  <c r="V3485" i="2"/>
  <c r="Z3484" i="2"/>
  <c r="V3484" i="2"/>
  <c r="U3484" i="2"/>
  <c r="Z3483" i="2"/>
  <c r="V3483" i="2"/>
  <c r="U3483" i="2"/>
  <c r="Z3482" i="2"/>
  <c r="V3482" i="2"/>
  <c r="Z3481" i="2"/>
  <c r="V3481" i="2"/>
  <c r="Z3480" i="2"/>
  <c r="V3480" i="2"/>
  <c r="Z3479" i="2"/>
  <c r="V3479" i="2"/>
  <c r="Z3478" i="2"/>
  <c r="V3478" i="2"/>
  <c r="Z3477" i="2"/>
  <c r="V3477" i="2"/>
  <c r="Z3476" i="2"/>
  <c r="V3476" i="2"/>
  <c r="Z3475" i="2"/>
  <c r="V3475" i="2"/>
  <c r="Z3474" i="2"/>
  <c r="V3474" i="2"/>
  <c r="Z3473" i="2"/>
  <c r="V3473" i="2"/>
  <c r="Z3472" i="2"/>
  <c r="V3472" i="2"/>
  <c r="Z3471" i="2"/>
  <c r="V3471" i="2"/>
  <c r="Z3470" i="2"/>
  <c r="V3470" i="2"/>
  <c r="Z3469" i="2"/>
  <c r="V3469" i="2"/>
  <c r="U3469" i="2"/>
  <c r="Z3468" i="2"/>
  <c r="V3468" i="2"/>
  <c r="Z3467" i="2"/>
  <c r="V3467" i="2"/>
  <c r="Z3466" i="2"/>
  <c r="V3466" i="2"/>
  <c r="Z3465" i="2"/>
  <c r="V3465" i="2"/>
  <c r="U3465" i="2"/>
  <c r="Z3464" i="2"/>
  <c r="V3464" i="2"/>
  <c r="U3464" i="2"/>
  <c r="Z3463" i="2"/>
  <c r="V3463" i="2"/>
  <c r="U3463" i="2"/>
  <c r="Z3462" i="2"/>
  <c r="V3462" i="2"/>
  <c r="U3462" i="2"/>
  <c r="Z3461" i="2"/>
  <c r="V3461" i="2"/>
  <c r="Z3460" i="2"/>
  <c r="V3460" i="2"/>
  <c r="U3460" i="2"/>
  <c r="Z3459" i="2"/>
  <c r="V3459" i="2"/>
  <c r="Z3458" i="2"/>
  <c r="V3458" i="2"/>
  <c r="Z3457" i="2"/>
  <c r="V3457" i="2"/>
  <c r="Z3456" i="2"/>
  <c r="V3456" i="2"/>
  <c r="Z3455" i="2"/>
  <c r="V3455" i="2"/>
  <c r="Z3454" i="2"/>
  <c r="V3454" i="2"/>
  <c r="Z3453" i="2"/>
  <c r="V3453" i="2"/>
  <c r="Z3452" i="2"/>
  <c r="V3452" i="2"/>
  <c r="Z3451" i="2"/>
  <c r="V3451" i="2"/>
  <c r="Z3450" i="2"/>
  <c r="V3450" i="2"/>
  <c r="Z3449" i="2"/>
  <c r="V3449" i="2"/>
  <c r="Z3448" i="2"/>
  <c r="V3448" i="2"/>
  <c r="Z3447" i="2"/>
  <c r="V3447" i="2"/>
  <c r="U3447" i="2"/>
  <c r="Z3446" i="2"/>
  <c r="V3446" i="2"/>
  <c r="Z3445" i="2"/>
  <c r="V3445" i="2"/>
  <c r="Z3444" i="2"/>
  <c r="V3444" i="2"/>
  <c r="Z3443" i="2"/>
  <c r="V3443" i="2"/>
  <c r="Z3442" i="2"/>
  <c r="V3442" i="2"/>
  <c r="Z3441" i="2"/>
  <c r="V3441" i="2"/>
  <c r="Z3440" i="2"/>
  <c r="V3440" i="2"/>
  <c r="Z3439" i="2"/>
  <c r="V3439" i="2"/>
  <c r="Z3438" i="2"/>
  <c r="V3438" i="2"/>
  <c r="Z3437" i="2"/>
  <c r="V3437" i="2"/>
  <c r="Z3436" i="2"/>
  <c r="V3436" i="2"/>
  <c r="Z3435" i="2"/>
  <c r="V3435" i="2"/>
  <c r="Z3434" i="2"/>
  <c r="V3434" i="2"/>
  <c r="Z3433" i="2"/>
  <c r="V3433" i="2"/>
  <c r="Z3432" i="2"/>
  <c r="V3432" i="2"/>
  <c r="U3432" i="2"/>
  <c r="Z3431" i="2"/>
  <c r="V3431" i="2"/>
  <c r="U3431" i="2"/>
  <c r="Z3430" i="2"/>
  <c r="V3430" i="2"/>
  <c r="Z3429" i="2"/>
  <c r="V3429" i="2"/>
  <c r="U3429" i="2"/>
  <c r="Z3428" i="2"/>
  <c r="V3428" i="2"/>
  <c r="U3428" i="2"/>
  <c r="Z3427" i="2"/>
  <c r="V3427" i="2"/>
  <c r="U3427" i="2"/>
  <c r="Z3426" i="2"/>
  <c r="V3426" i="2"/>
  <c r="U3426" i="2"/>
  <c r="Z3425" i="2"/>
  <c r="V3425" i="2"/>
  <c r="U3425" i="2"/>
  <c r="Z3424" i="2"/>
  <c r="V3424" i="2"/>
  <c r="W3424" i="2" s="1"/>
  <c r="Z3423" i="2"/>
  <c r="V3423" i="2"/>
  <c r="Z3422" i="2"/>
  <c r="V3422" i="2"/>
  <c r="Z3421" i="2"/>
  <c r="V3421" i="2"/>
  <c r="Z3420" i="2"/>
  <c r="V3420" i="2"/>
  <c r="W3420" i="2" s="1"/>
  <c r="Z3419" i="2"/>
  <c r="V3419" i="2"/>
  <c r="Z3418" i="2"/>
  <c r="V3418" i="2"/>
  <c r="U3418" i="2"/>
  <c r="Z3417" i="2"/>
  <c r="V3417" i="2"/>
  <c r="W3417" i="2" s="1"/>
  <c r="Z3416" i="2"/>
  <c r="V3416" i="2"/>
  <c r="Z3415" i="2"/>
  <c r="V3415" i="2"/>
  <c r="Z3414" i="2"/>
  <c r="V3414" i="2"/>
  <c r="Z3413" i="2"/>
  <c r="V3413" i="2"/>
  <c r="Z3412" i="2"/>
  <c r="W3412" i="2"/>
  <c r="V3412" i="2"/>
  <c r="Z3411" i="2"/>
  <c r="V3411" i="2"/>
  <c r="Z3410" i="2"/>
  <c r="V3410" i="2"/>
  <c r="Z3409" i="2"/>
  <c r="V3409" i="2"/>
  <c r="Z3408" i="2"/>
  <c r="V3408" i="2"/>
  <c r="Z3407" i="2"/>
  <c r="V3407" i="2"/>
  <c r="Z3406" i="2"/>
  <c r="V3406" i="2"/>
  <c r="Z3405" i="2"/>
  <c r="V3405" i="2"/>
  <c r="Z3404" i="2"/>
  <c r="W3404" i="2"/>
  <c r="V3404" i="2"/>
  <c r="Z3403" i="2"/>
  <c r="V3403" i="2"/>
  <c r="Z3402" i="2"/>
  <c r="V3402" i="2"/>
  <c r="Z3401" i="2"/>
  <c r="V3401" i="2"/>
  <c r="Z3400" i="2"/>
  <c r="V3400" i="2"/>
  <c r="Z3399" i="2"/>
  <c r="V3399" i="2"/>
  <c r="Z3398" i="2"/>
  <c r="V3398" i="2"/>
  <c r="Z3397" i="2"/>
  <c r="V3397" i="2"/>
  <c r="Z3396" i="2"/>
  <c r="V3396" i="2"/>
  <c r="Z3395" i="2"/>
  <c r="V3395" i="2"/>
  <c r="Z3394" i="2"/>
  <c r="V3394" i="2"/>
  <c r="Z3393" i="2"/>
  <c r="V3393" i="2"/>
  <c r="Z3392" i="2"/>
  <c r="V3392" i="2"/>
  <c r="W3392" i="2" s="1"/>
  <c r="Z3391" i="2"/>
  <c r="V3391" i="2"/>
  <c r="Z3390" i="2"/>
  <c r="V3390" i="2"/>
  <c r="Z3389" i="2"/>
  <c r="V3389" i="2"/>
  <c r="Z3388" i="2"/>
  <c r="V3388" i="2"/>
  <c r="U3388" i="2"/>
  <c r="Z3387" i="2"/>
  <c r="V3387" i="2"/>
  <c r="U3387" i="2"/>
  <c r="Z3386" i="2"/>
  <c r="V3386" i="2"/>
  <c r="Z3385" i="2"/>
  <c r="V3385" i="2"/>
  <c r="Z3384" i="2"/>
  <c r="V3384" i="2"/>
  <c r="Z3383" i="2"/>
  <c r="V3383" i="2"/>
  <c r="Z3382" i="2"/>
  <c r="V3382" i="2"/>
  <c r="U3382" i="2"/>
  <c r="Z3381" i="2"/>
  <c r="V3381" i="2"/>
  <c r="U3381" i="2"/>
  <c r="Z3380" i="2"/>
  <c r="V3380" i="2"/>
  <c r="W3380" i="2" s="1"/>
  <c r="Z3379" i="2"/>
  <c r="V3379" i="2"/>
  <c r="Z3378" i="2"/>
  <c r="V3378" i="2"/>
  <c r="Z3377" i="2"/>
  <c r="V3377" i="2"/>
  <c r="Z3376" i="2"/>
  <c r="V3376" i="2"/>
  <c r="Z3375" i="2"/>
  <c r="V3375" i="2"/>
  <c r="Z3374" i="2"/>
  <c r="V3374" i="2"/>
  <c r="Z3373" i="2"/>
  <c r="V3373" i="2"/>
  <c r="Z3372" i="2"/>
  <c r="W3372" i="2"/>
  <c r="V3372" i="2"/>
  <c r="Z3371" i="2"/>
  <c r="V3371" i="2"/>
  <c r="Z3370" i="2"/>
  <c r="V3370" i="2"/>
  <c r="Z3369" i="2"/>
  <c r="V3369" i="2"/>
  <c r="U3369" i="2"/>
  <c r="Z3368" i="2"/>
  <c r="V3368" i="2"/>
  <c r="Z3367" i="2"/>
  <c r="V3367" i="2"/>
  <c r="Z3366" i="2"/>
  <c r="V3366" i="2"/>
  <c r="U3366" i="2"/>
  <c r="Z3365" i="2"/>
  <c r="V3365" i="2"/>
  <c r="U3365" i="2"/>
  <c r="Z3364" i="2"/>
  <c r="V3364" i="2"/>
  <c r="U3364" i="2"/>
  <c r="Z3363" i="2"/>
  <c r="V3363" i="2"/>
  <c r="U3363" i="2"/>
  <c r="Z3362" i="2"/>
  <c r="V3362" i="2"/>
  <c r="U3362" i="2"/>
  <c r="Z3361" i="2"/>
  <c r="V3361" i="2"/>
  <c r="W3361" i="2" s="1"/>
  <c r="Z3360" i="2"/>
  <c r="V3360" i="2"/>
  <c r="Z3359" i="2"/>
  <c r="V3359" i="2"/>
  <c r="U3359" i="2"/>
  <c r="Z3358" i="2"/>
  <c r="V3358" i="2"/>
  <c r="Z3357" i="2"/>
  <c r="V3357" i="2"/>
  <c r="U3357" i="2"/>
  <c r="Z3356" i="2"/>
  <c r="V3356" i="2"/>
  <c r="U3356" i="2"/>
  <c r="Z3355" i="2"/>
  <c r="V3355" i="2"/>
  <c r="Z3354" i="2"/>
  <c r="V3354" i="2"/>
  <c r="Z3353" i="2"/>
  <c r="V3353" i="2"/>
  <c r="Z3352" i="2"/>
  <c r="V3352" i="2"/>
  <c r="Z3351" i="2"/>
  <c r="V3351" i="2"/>
  <c r="Z3350" i="2"/>
  <c r="V3350" i="2"/>
  <c r="Z3349" i="2"/>
  <c r="V3349" i="2"/>
  <c r="Z3348" i="2"/>
  <c r="V3348" i="2"/>
  <c r="Z3347" i="2"/>
  <c r="V3347" i="2"/>
  <c r="Z3346" i="2"/>
  <c r="V3346" i="2"/>
  <c r="Z3345" i="2"/>
  <c r="V3345" i="2"/>
  <c r="Z3344" i="2"/>
  <c r="V3344" i="2"/>
  <c r="Z3343" i="2"/>
  <c r="V3343" i="2"/>
  <c r="Z3342" i="2"/>
  <c r="V3342" i="2"/>
  <c r="Z3341" i="2"/>
  <c r="V3341" i="2"/>
  <c r="U3341" i="2"/>
  <c r="Z3340" i="2"/>
  <c r="V3340" i="2"/>
  <c r="U3340" i="2"/>
  <c r="Z3339" i="2"/>
  <c r="V3339" i="2"/>
  <c r="U3339" i="2"/>
  <c r="Z3338" i="2"/>
  <c r="V3338" i="2"/>
  <c r="Z3337" i="2"/>
  <c r="V3337" i="2"/>
  <c r="Z3336" i="2"/>
  <c r="V3336" i="2"/>
  <c r="Z3335" i="2"/>
  <c r="V3335" i="2"/>
  <c r="Z3334" i="2"/>
  <c r="V3334" i="2"/>
  <c r="Z3333" i="2"/>
  <c r="V3333" i="2"/>
  <c r="Z3332" i="2"/>
  <c r="V3332" i="2"/>
  <c r="Z3331" i="2"/>
  <c r="V3331" i="2"/>
  <c r="Z3330" i="2"/>
  <c r="V3330" i="2"/>
  <c r="Z3329" i="2"/>
  <c r="V3329" i="2"/>
  <c r="U3329" i="2"/>
  <c r="Z3328" i="2"/>
  <c r="V3328" i="2"/>
  <c r="Z3327" i="2"/>
  <c r="V3327" i="2"/>
  <c r="Z3326" i="2"/>
  <c r="V3326" i="2"/>
  <c r="Z3325" i="2"/>
  <c r="V3325" i="2"/>
  <c r="Z3324" i="2"/>
  <c r="V3324" i="2"/>
  <c r="Z3323" i="2"/>
  <c r="V3323" i="2"/>
  <c r="U3323" i="2"/>
  <c r="Z3322" i="2"/>
  <c r="V3322" i="2"/>
  <c r="U3322" i="2"/>
  <c r="Z3321" i="2"/>
  <c r="V3321" i="2"/>
  <c r="W3321" i="2" s="1"/>
  <c r="Z3320" i="2"/>
  <c r="V3320" i="2"/>
  <c r="Z3319" i="2"/>
  <c r="V3319" i="2"/>
  <c r="Z3318" i="2"/>
  <c r="V3318" i="2"/>
  <c r="Z3317" i="2"/>
  <c r="V3317" i="2"/>
  <c r="Z3316" i="2"/>
  <c r="V3316" i="2"/>
  <c r="Z3315" i="2"/>
  <c r="V3315" i="2"/>
  <c r="Z3314" i="2"/>
  <c r="V3314" i="2"/>
  <c r="Z3313" i="2"/>
  <c r="V3313" i="2"/>
  <c r="Z3312" i="2"/>
  <c r="V3312" i="2"/>
  <c r="Z3311" i="2"/>
  <c r="V3311" i="2"/>
  <c r="Z3310" i="2"/>
  <c r="V3310" i="2"/>
  <c r="Z3309" i="2"/>
  <c r="V3309" i="2"/>
  <c r="U3309" i="2"/>
  <c r="Z3308" i="2"/>
  <c r="V3308" i="2"/>
  <c r="W3308" i="2" s="1"/>
  <c r="U3308" i="2"/>
  <c r="Z3307" i="2"/>
  <c r="V3307" i="2"/>
  <c r="Z3306" i="2"/>
  <c r="V3306" i="2"/>
  <c r="Z3305" i="2"/>
  <c r="V3305" i="2"/>
  <c r="W3305" i="2" s="1"/>
  <c r="Z3304" i="2"/>
  <c r="V3304" i="2"/>
  <c r="Z3303" i="2"/>
  <c r="V3303" i="2"/>
  <c r="Z3302" i="2"/>
  <c r="V3302" i="2"/>
  <c r="Z3301" i="2"/>
  <c r="V3301" i="2"/>
  <c r="Z3300" i="2"/>
  <c r="V3300" i="2"/>
  <c r="Z3299" i="2"/>
  <c r="V3299" i="2"/>
  <c r="Z3298" i="2"/>
  <c r="V3298" i="2"/>
  <c r="Z3297" i="2"/>
  <c r="V3297" i="2"/>
  <c r="Z3296" i="2"/>
  <c r="V3296" i="2"/>
  <c r="Z3295" i="2"/>
  <c r="V3295" i="2"/>
  <c r="Z3294" i="2"/>
  <c r="V3294" i="2"/>
  <c r="Z3293" i="2"/>
  <c r="V3293" i="2"/>
  <c r="Z3292" i="2"/>
  <c r="V3292" i="2"/>
  <c r="Z3291" i="2"/>
  <c r="V3291" i="2"/>
  <c r="Z3290" i="2"/>
  <c r="V3290" i="2"/>
  <c r="Z3289" i="2"/>
  <c r="V3289" i="2"/>
  <c r="Z3288" i="2"/>
  <c r="V3288" i="2"/>
  <c r="W3288" i="2" s="1"/>
  <c r="Z3287" i="2"/>
  <c r="V3287" i="2"/>
  <c r="Z3286" i="2"/>
  <c r="V3286" i="2"/>
  <c r="Z3285" i="2"/>
  <c r="V3285" i="2"/>
  <c r="Z3284" i="2"/>
  <c r="V3284" i="2"/>
  <c r="W3284" i="2" s="1"/>
  <c r="Z3283" i="2"/>
  <c r="V3283" i="2"/>
  <c r="Z3282" i="2"/>
  <c r="V3282" i="2"/>
  <c r="Z3281" i="2"/>
  <c r="V3281" i="2"/>
  <c r="Z3280" i="2"/>
  <c r="V3280" i="2"/>
  <c r="Z3279" i="2"/>
  <c r="V3279" i="2"/>
  <c r="Z3278" i="2"/>
  <c r="V3278" i="2"/>
  <c r="Z3277" i="2"/>
  <c r="V3277" i="2"/>
  <c r="Z3276" i="2"/>
  <c r="W3276" i="2"/>
  <c r="V3276" i="2"/>
  <c r="Z3275" i="2"/>
  <c r="V3275" i="2"/>
  <c r="Z3274" i="2"/>
  <c r="V3274" i="2"/>
  <c r="Z3273" i="2"/>
  <c r="V3273" i="2"/>
  <c r="Z3272" i="2"/>
  <c r="V3272" i="2"/>
  <c r="Z3271" i="2"/>
  <c r="V3271" i="2"/>
  <c r="Z3270" i="2"/>
  <c r="V3270" i="2"/>
  <c r="Z3269" i="2"/>
  <c r="V3269" i="2"/>
  <c r="U3269" i="2"/>
  <c r="Z3268" i="2"/>
  <c r="V3268" i="2"/>
  <c r="Z3267" i="2"/>
  <c r="V3267" i="2"/>
  <c r="Z3266" i="2"/>
  <c r="V3266" i="2"/>
  <c r="Z3265" i="2"/>
  <c r="W3265" i="2"/>
  <c r="V3265" i="2"/>
  <c r="Z3264" i="2"/>
  <c r="V3264" i="2"/>
  <c r="Z3263" i="2"/>
  <c r="V3263" i="2"/>
  <c r="Z3262" i="2"/>
  <c r="V3262" i="2"/>
  <c r="Z3261" i="2"/>
  <c r="V3261" i="2"/>
  <c r="Z3260" i="2"/>
  <c r="V3260" i="2"/>
  <c r="Z3259" i="2"/>
  <c r="V3259" i="2"/>
  <c r="Z3258" i="2"/>
  <c r="V3258" i="2"/>
  <c r="Z3257" i="2"/>
  <c r="V3257" i="2"/>
  <c r="Z3256" i="2"/>
  <c r="V3256" i="2"/>
  <c r="Z3255" i="2"/>
  <c r="V3255" i="2"/>
  <c r="Z3254" i="2"/>
  <c r="V3254" i="2"/>
  <c r="Z3253" i="2"/>
  <c r="V3253" i="2"/>
  <c r="Z3252" i="2"/>
  <c r="V3252" i="2"/>
  <c r="Z3251" i="2"/>
  <c r="V3251" i="2"/>
  <c r="Z3250" i="2"/>
  <c r="V3250" i="2"/>
  <c r="Z3249" i="2"/>
  <c r="V3249" i="2"/>
  <c r="Z3248" i="2"/>
  <c r="V3248" i="2"/>
  <c r="Z3247" i="2"/>
  <c r="V3247" i="2"/>
  <c r="Z3246" i="2"/>
  <c r="V3246" i="2"/>
  <c r="Z3245" i="2"/>
  <c r="V3245" i="2"/>
  <c r="Z3244" i="2"/>
  <c r="V3244" i="2"/>
  <c r="Z3243" i="2"/>
  <c r="V3243" i="2"/>
  <c r="Z3242" i="2"/>
  <c r="V3242" i="2"/>
  <c r="Z3241" i="2"/>
  <c r="V3241" i="2"/>
  <c r="Z3240" i="2"/>
  <c r="V3240" i="2"/>
  <c r="Z3239" i="2"/>
  <c r="V3239" i="2"/>
  <c r="Z3238" i="2"/>
  <c r="V3238" i="2"/>
  <c r="U3238" i="2"/>
  <c r="Z3237" i="2"/>
  <c r="V3237" i="2"/>
  <c r="Z3236" i="2"/>
  <c r="V3236" i="2"/>
  <c r="W3236" i="2" s="1"/>
  <c r="Z3235" i="2"/>
  <c r="V3235" i="2"/>
  <c r="Z3234" i="2"/>
  <c r="V3234" i="2"/>
  <c r="Z3233" i="2"/>
  <c r="V3233" i="2"/>
  <c r="Z3232" i="2"/>
  <c r="V3232" i="2"/>
  <c r="W3232" i="2" s="1"/>
  <c r="Z3231" i="2"/>
  <c r="W3231" i="2"/>
  <c r="V3231" i="2"/>
  <c r="Z3230" i="2"/>
  <c r="V3230" i="2"/>
  <c r="Z3229" i="2"/>
  <c r="V3229" i="2"/>
  <c r="Z3228" i="2"/>
  <c r="V3228" i="2"/>
  <c r="Z3227" i="2"/>
  <c r="V3227" i="2"/>
  <c r="Z3226" i="2"/>
  <c r="V3226" i="2"/>
  <c r="Z3225" i="2"/>
  <c r="V3225" i="2"/>
  <c r="Z3224" i="2"/>
  <c r="V3224" i="2"/>
  <c r="Z3223" i="2"/>
  <c r="V3223" i="2"/>
  <c r="Z3222" i="2"/>
  <c r="V3222" i="2"/>
  <c r="Z3221" i="2"/>
  <c r="V3221" i="2"/>
  <c r="Z3220" i="2"/>
  <c r="V3220" i="2"/>
  <c r="W3220" i="2" s="1"/>
  <c r="Z3219" i="2"/>
  <c r="V3219" i="2"/>
  <c r="Z3218" i="2"/>
  <c r="V3218" i="2"/>
  <c r="Z3217" i="2"/>
  <c r="V3217" i="2"/>
  <c r="Z3216" i="2"/>
  <c r="V3216" i="2"/>
  <c r="Z3215" i="2"/>
  <c r="V3215" i="2"/>
  <c r="Z3214" i="2"/>
  <c r="V3214" i="2"/>
  <c r="Z3213" i="2"/>
  <c r="V3213" i="2"/>
  <c r="Z3212" i="2"/>
  <c r="V3212" i="2"/>
  <c r="Z3211" i="2"/>
  <c r="V3211" i="2"/>
  <c r="W3211" i="2" s="1"/>
  <c r="Z3210" i="2"/>
  <c r="V3210" i="2"/>
  <c r="Z3209" i="2"/>
  <c r="V3209" i="2"/>
  <c r="Z3208" i="2"/>
  <c r="V3208" i="2"/>
  <c r="Z3207" i="2"/>
  <c r="V3207" i="2"/>
  <c r="Z3206" i="2"/>
  <c r="V3206" i="2"/>
  <c r="Z3205" i="2"/>
  <c r="V3205" i="2"/>
  <c r="Z3204" i="2"/>
  <c r="V3204" i="2"/>
  <c r="Z3203" i="2"/>
  <c r="V3203" i="2"/>
  <c r="U3203" i="2"/>
  <c r="Z3202" i="2"/>
  <c r="V3202" i="2"/>
  <c r="Z3201" i="2"/>
  <c r="W3201" i="2"/>
  <c r="V3201" i="2"/>
  <c r="U3201" i="2"/>
  <c r="Z3200" i="2"/>
  <c r="V3200" i="2"/>
  <c r="Z3199" i="2"/>
  <c r="V3199" i="2"/>
  <c r="Z3198" i="2"/>
  <c r="V3198" i="2"/>
  <c r="Z3197" i="2"/>
  <c r="V3197" i="2"/>
  <c r="Z3196" i="2"/>
  <c r="V3196" i="2"/>
  <c r="Z3195" i="2"/>
  <c r="V3195" i="2"/>
  <c r="Z3194" i="2"/>
  <c r="V3194" i="2"/>
  <c r="Z3193" i="2"/>
  <c r="V3193" i="2"/>
  <c r="Z3192" i="2"/>
  <c r="V3192" i="2"/>
  <c r="Z3191" i="2"/>
  <c r="V3191" i="2"/>
  <c r="Z3190" i="2"/>
  <c r="V3190" i="2"/>
  <c r="Z3189" i="2"/>
  <c r="V3189" i="2"/>
  <c r="Z3188" i="2"/>
  <c r="V3188" i="2"/>
  <c r="Z3187" i="2"/>
  <c r="V3187" i="2"/>
  <c r="Z3186" i="2"/>
  <c r="V3186" i="2"/>
  <c r="Z3185" i="2"/>
  <c r="V3185" i="2"/>
  <c r="Z3184" i="2"/>
  <c r="V3184" i="2"/>
  <c r="Z3183" i="2"/>
  <c r="V3183" i="2"/>
  <c r="Z3182" i="2"/>
  <c r="V3182" i="2"/>
  <c r="Z3181" i="2"/>
  <c r="V3181" i="2"/>
  <c r="Z3180" i="2"/>
  <c r="V3180" i="2"/>
  <c r="Z3179" i="2"/>
  <c r="V3179" i="2"/>
  <c r="W3179" i="2" s="1"/>
  <c r="Z3178" i="2"/>
  <c r="V3178" i="2"/>
  <c r="Z3177" i="2"/>
  <c r="V3177" i="2"/>
  <c r="Z3176" i="2"/>
  <c r="V3176" i="2"/>
  <c r="Z3175" i="2"/>
  <c r="V3175" i="2"/>
  <c r="Z3174" i="2"/>
  <c r="V3174" i="2"/>
  <c r="Z3173" i="2"/>
  <c r="V3173" i="2"/>
  <c r="Z3172" i="2"/>
  <c r="V3172" i="2"/>
  <c r="Z3171" i="2"/>
  <c r="V3171" i="2"/>
  <c r="W3171" i="2" s="1"/>
  <c r="Z3170" i="2"/>
  <c r="V3170" i="2"/>
  <c r="Z3169" i="2"/>
  <c r="V3169" i="2"/>
  <c r="Z3168" i="2"/>
  <c r="V3168" i="2"/>
  <c r="Z3167" i="2"/>
  <c r="V3167" i="2"/>
  <c r="Z3166" i="2"/>
  <c r="V3166" i="2"/>
  <c r="Z3165" i="2"/>
  <c r="V3165" i="2"/>
  <c r="Z3164" i="2"/>
  <c r="V3164" i="2"/>
  <c r="Z3163" i="2"/>
  <c r="V3163" i="2"/>
  <c r="Z3162" i="2"/>
  <c r="V3162" i="2"/>
  <c r="Z3161" i="2"/>
  <c r="V3161" i="2"/>
  <c r="U3161" i="2"/>
  <c r="Z3160" i="2"/>
  <c r="V3160" i="2"/>
  <c r="Z3159" i="2"/>
  <c r="V3159" i="2"/>
  <c r="Z3158" i="2"/>
  <c r="V3158" i="2"/>
  <c r="Z3157" i="2"/>
  <c r="V3157" i="2"/>
  <c r="Z3156" i="2"/>
  <c r="V3156" i="2"/>
  <c r="Z3155" i="2"/>
  <c r="W3155" i="2"/>
  <c r="V3155" i="2"/>
  <c r="Z3154" i="2"/>
  <c r="V3154" i="2"/>
  <c r="Z3153" i="2"/>
  <c r="V3153" i="2"/>
  <c r="Z3152" i="2"/>
  <c r="V3152" i="2"/>
  <c r="Z3151" i="2"/>
  <c r="V3151" i="2"/>
  <c r="Z3150" i="2"/>
  <c r="V3150" i="2"/>
  <c r="Z3149" i="2"/>
  <c r="V3149" i="2"/>
  <c r="Z3148" i="2"/>
  <c r="V3148" i="2"/>
  <c r="Z3147" i="2"/>
  <c r="V3147" i="2"/>
  <c r="U3147" i="2"/>
  <c r="Z3146" i="2"/>
  <c r="V3146" i="2"/>
  <c r="Z3145" i="2"/>
  <c r="V3145" i="2"/>
  <c r="Z3144" i="2"/>
  <c r="V3144" i="2"/>
  <c r="Z3143" i="2"/>
  <c r="V3143" i="2"/>
  <c r="Z3142" i="2"/>
  <c r="V3142" i="2"/>
  <c r="Z3141" i="2"/>
  <c r="V3141" i="2"/>
  <c r="Z3140" i="2"/>
  <c r="V3140" i="2"/>
  <c r="Z3139" i="2"/>
  <c r="V3139" i="2"/>
  <c r="Z3138" i="2"/>
  <c r="V3138" i="2"/>
  <c r="Z3137" i="2"/>
  <c r="V3137" i="2"/>
  <c r="Z3136" i="2"/>
  <c r="V3136" i="2"/>
  <c r="Z3135" i="2"/>
  <c r="V3135" i="2"/>
  <c r="W3135" i="2" s="1"/>
  <c r="Z3134" i="2"/>
  <c r="V3134" i="2"/>
  <c r="Z3133" i="2"/>
  <c r="V3133" i="2"/>
  <c r="Z3132" i="2"/>
  <c r="V3132" i="2"/>
  <c r="Z3131" i="2"/>
  <c r="V3131" i="2"/>
  <c r="Z3130" i="2"/>
  <c r="V3130" i="2"/>
  <c r="Z3129" i="2"/>
  <c r="V3129" i="2"/>
  <c r="Z3128" i="2"/>
  <c r="V3128" i="2"/>
  <c r="Z3127" i="2"/>
  <c r="V3127" i="2"/>
  <c r="Z3126" i="2"/>
  <c r="V3126" i="2"/>
  <c r="Z3125" i="2"/>
  <c r="V3125" i="2"/>
  <c r="Z3124" i="2"/>
  <c r="V3124" i="2"/>
  <c r="Z3123" i="2"/>
  <c r="V3123" i="2"/>
  <c r="Z3122" i="2"/>
  <c r="V3122" i="2"/>
  <c r="Z3121" i="2"/>
  <c r="V3121" i="2"/>
  <c r="Z3120" i="2"/>
  <c r="V3120" i="2"/>
  <c r="Z3119" i="2"/>
  <c r="V3119" i="2"/>
  <c r="Z3118" i="2"/>
  <c r="V3118" i="2"/>
  <c r="Z3117" i="2"/>
  <c r="V3117" i="2"/>
  <c r="Z3116" i="2"/>
  <c r="V3116" i="2"/>
  <c r="Z3115" i="2"/>
  <c r="V3115" i="2"/>
  <c r="Z3114" i="2"/>
  <c r="V3114" i="2"/>
  <c r="Z3113" i="2"/>
  <c r="V3113" i="2"/>
  <c r="Z3112" i="2"/>
  <c r="V3112" i="2"/>
  <c r="Z3111" i="2"/>
  <c r="V3111" i="2"/>
  <c r="Z3110" i="2"/>
  <c r="V3110" i="2"/>
  <c r="Z3109" i="2"/>
  <c r="V3109" i="2"/>
  <c r="Z3108" i="2"/>
  <c r="V3108" i="2"/>
  <c r="Z3107" i="2"/>
  <c r="V3107" i="2"/>
  <c r="W3107" i="2" s="1"/>
  <c r="Z3106" i="2"/>
  <c r="V3106" i="2"/>
  <c r="Z3105" i="2"/>
  <c r="V3105" i="2"/>
  <c r="Z3104" i="2"/>
  <c r="V3104" i="2"/>
  <c r="Z3103" i="2"/>
  <c r="V3103" i="2"/>
  <c r="Z3102" i="2"/>
  <c r="V3102" i="2"/>
  <c r="Z3101" i="2"/>
  <c r="V3101" i="2"/>
  <c r="Z3100" i="2"/>
  <c r="V3100" i="2"/>
  <c r="Z3099" i="2"/>
  <c r="V3099" i="2"/>
  <c r="Z3098" i="2"/>
  <c r="V3098" i="2"/>
  <c r="Z3097" i="2"/>
  <c r="V3097" i="2"/>
  <c r="Z3096" i="2"/>
  <c r="V3096" i="2"/>
  <c r="Z3095" i="2"/>
  <c r="V3095" i="2"/>
  <c r="Z3094" i="2"/>
  <c r="V3094" i="2"/>
  <c r="Z3093" i="2"/>
  <c r="V3093" i="2"/>
  <c r="Z3092" i="2"/>
  <c r="V3092" i="2"/>
  <c r="Z3091" i="2"/>
  <c r="V3091" i="2"/>
  <c r="Z3090" i="2"/>
  <c r="V3090" i="2"/>
  <c r="Z3089" i="2"/>
  <c r="V3089" i="2"/>
  <c r="Z3088" i="2"/>
  <c r="V3088" i="2"/>
  <c r="U3088" i="2"/>
  <c r="Z3087" i="2"/>
  <c r="V3087" i="2"/>
  <c r="Z3086" i="2"/>
  <c r="V3086" i="2"/>
  <c r="Z3085" i="2"/>
  <c r="V3085" i="2"/>
  <c r="Z3084" i="2"/>
  <c r="V3084" i="2"/>
  <c r="Z3083" i="2"/>
  <c r="V3083" i="2"/>
  <c r="Z3082" i="2"/>
  <c r="V3082" i="2"/>
  <c r="Z3081" i="2"/>
  <c r="V3081" i="2"/>
  <c r="Z3080" i="2"/>
  <c r="V3080" i="2"/>
  <c r="Z3079" i="2"/>
  <c r="V3079" i="2"/>
  <c r="Z3078" i="2"/>
  <c r="V3078" i="2"/>
  <c r="Z3077" i="2"/>
  <c r="V3077" i="2"/>
  <c r="U3077" i="2"/>
  <c r="Z3076" i="2"/>
  <c r="V3076" i="2"/>
  <c r="Z3075" i="2"/>
  <c r="V3075" i="2"/>
  <c r="Z3074" i="2"/>
  <c r="V3074" i="2"/>
  <c r="Z3073" i="2"/>
  <c r="V3073" i="2"/>
  <c r="Z3072" i="2"/>
  <c r="V3072" i="2"/>
  <c r="Z3071" i="2"/>
  <c r="V3071" i="2"/>
  <c r="Z3070" i="2"/>
  <c r="V3070" i="2"/>
  <c r="Z3069" i="2"/>
  <c r="V3069" i="2"/>
  <c r="Z3068" i="2"/>
  <c r="V3068" i="2"/>
  <c r="Z3067" i="2"/>
  <c r="V3067" i="2"/>
  <c r="Z3066" i="2"/>
  <c r="V3066" i="2"/>
  <c r="Z3065" i="2"/>
  <c r="V3065" i="2"/>
  <c r="Z3064" i="2"/>
  <c r="V3064" i="2"/>
  <c r="Z3063" i="2"/>
  <c r="V3063" i="2"/>
  <c r="Z3062" i="2"/>
  <c r="V3062" i="2"/>
  <c r="Z3061" i="2"/>
  <c r="V3061" i="2"/>
  <c r="Z3060" i="2"/>
  <c r="V3060" i="2"/>
  <c r="Z3059" i="2"/>
  <c r="V3059" i="2"/>
  <c r="Z3058" i="2"/>
  <c r="V3058" i="2"/>
  <c r="Z3057" i="2"/>
  <c r="V3057" i="2"/>
  <c r="W3057" i="2" s="1"/>
  <c r="Z3056" i="2"/>
  <c r="V3056" i="2"/>
  <c r="Z3055" i="2"/>
  <c r="W3055" i="2"/>
  <c r="V3055" i="2"/>
  <c r="Z3054" i="2"/>
  <c r="V3054" i="2"/>
  <c r="Z3053" i="2"/>
  <c r="V3053" i="2"/>
  <c r="Z3052" i="2"/>
  <c r="V3052" i="2"/>
  <c r="Z3051" i="2"/>
  <c r="W3051" i="2"/>
  <c r="V3051" i="2"/>
  <c r="Z3050" i="2"/>
  <c r="V3050" i="2"/>
  <c r="Z3049" i="2"/>
  <c r="V3049" i="2"/>
  <c r="Z3048" i="2"/>
  <c r="V3048" i="2"/>
  <c r="Z3047" i="2"/>
  <c r="V3047" i="2"/>
  <c r="W3047" i="2" s="1"/>
  <c r="Z3046" i="2"/>
  <c r="V3046" i="2"/>
  <c r="Z3045" i="2"/>
  <c r="V3045" i="2"/>
  <c r="Z3044" i="2"/>
  <c r="V3044" i="2"/>
  <c r="Z3043" i="2"/>
  <c r="V3043" i="2"/>
  <c r="W3043" i="2" s="1"/>
  <c r="Z3042" i="2"/>
  <c r="V3042" i="2"/>
  <c r="Z3041" i="2"/>
  <c r="V3041" i="2"/>
  <c r="Z3040" i="2"/>
  <c r="V3040" i="2"/>
  <c r="Z3039" i="2"/>
  <c r="V3039" i="2"/>
  <c r="Z3038" i="2"/>
  <c r="V3038" i="2"/>
  <c r="Z3037" i="2"/>
  <c r="V3037" i="2"/>
  <c r="Z3036" i="2"/>
  <c r="V3036" i="2"/>
  <c r="Z3035" i="2"/>
  <c r="V3035" i="2"/>
  <c r="Z3034" i="2"/>
  <c r="V3034" i="2"/>
  <c r="Z3033" i="2"/>
  <c r="V3033" i="2"/>
  <c r="Z3032" i="2"/>
  <c r="V3032" i="2"/>
  <c r="Z3031" i="2"/>
  <c r="V3031" i="2"/>
  <c r="Z3030" i="2"/>
  <c r="V3030" i="2"/>
  <c r="Z3029" i="2"/>
  <c r="V3029" i="2"/>
  <c r="Z3028" i="2"/>
  <c r="V3028" i="2"/>
  <c r="Z3027" i="2"/>
  <c r="V3027" i="2"/>
  <c r="Z3026" i="2"/>
  <c r="V3026" i="2"/>
  <c r="Z3025" i="2"/>
  <c r="V3025" i="2"/>
  <c r="Z3024" i="2"/>
  <c r="V3024" i="2"/>
  <c r="Z3023" i="2"/>
  <c r="V3023" i="2"/>
  <c r="Z3022" i="2"/>
  <c r="V3022" i="2"/>
  <c r="Z3021" i="2"/>
  <c r="V3021" i="2"/>
  <c r="Z3020" i="2"/>
  <c r="V3020" i="2"/>
  <c r="Z3019" i="2"/>
  <c r="V3019" i="2"/>
  <c r="Z3018" i="2"/>
  <c r="V3018" i="2"/>
  <c r="Z3017" i="2"/>
  <c r="V3017" i="2"/>
  <c r="Z3016" i="2"/>
  <c r="V3016" i="2"/>
  <c r="Z3015" i="2"/>
  <c r="V3015" i="2"/>
  <c r="Z3014" i="2"/>
  <c r="V3014" i="2"/>
  <c r="Z3013" i="2"/>
  <c r="V3013" i="2"/>
  <c r="Z3012" i="2"/>
  <c r="V3012" i="2"/>
  <c r="Z3011" i="2"/>
  <c r="V3011" i="2"/>
  <c r="Z3010" i="2"/>
  <c r="V3010" i="2"/>
  <c r="Z3009" i="2"/>
  <c r="V3009" i="2"/>
  <c r="Z3008" i="2"/>
  <c r="V3008" i="2"/>
  <c r="Z3007" i="2"/>
  <c r="V3007" i="2"/>
  <c r="Z3006" i="2"/>
  <c r="V3006" i="2"/>
  <c r="Z3005" i="2"/>
  <c r="V3005" i="2"/>
  <c r="Z3004" i="2"/>
  <c r="V3004" i="2"/>
  <c r="Z3003" i="2"/>
  <c r="V3003" i="2"/>
  <c r="Z3002" i="2"/>
  <c r="V3002" i="2"/>
  <c r="Z3001" i="2"/>
  <c r="V3001" i="2"/>
  <c r="Z3000" i="2"/>
  <c r="V3000" i="2"/>
  <c r="Z2999" i="2"/>
  <c r="V2999" i="2"/>
  <c r="W2999" i="2" s="1"/>
  <c r="U2999" i="2"/>
  <c r="Z2998" i="2"/>
  <c r="V2998" i="2"/>
  <c r="Z2997" i="2"/>
  <c r="V2997" i="2"/>
  <c r="Z2996" i="2"/>
  <c r="V2996" i="2"/>
  <c r="Z2995" i="2"/>
  <c r="V2995" i="2"/>
  <c r="Z2994" i="2"/>
  <c r="V2994" i="2"/>
  <c r="Z2993" i="2"/>
  <c r="V2993" i="2"/>
  <c r="Z2992" i="2"/>
  <c r="V2992" i="2"/>
  <c r="Z2991" i="2"/>
  <c r="V2991" i="2"/>
  <c r="Z2990" i="2"/>
  <c r="V2990" i="2"/>
  <c r="Z2989" i="2"/>
  <c r="V2989" i="2"/>
  <c r="Z2988" i="2"/>
  <c r="V2988" i="2"/>
  <c r="Z2987" i="2"/>
  <c r="V2987" i="2"/>
  <c r="Z2986" i="2"/>
  <c r="V2986" i="2"/>
  <c r="Z2985" i="2"/>
  <c r="V2985" i="2"/>
  <c r="W2985" i="2" s="1"/>
  <c r="Z2984" i="2"/>
  <c r="V2984" i="2"/>
  <c r="Z2983" i="2"/>
  <c r="V2983" i="2"/>
  <c r="Z2982" i="2"/>
  <c r="V2982" i="2"/>
  <c r="Z2981" i="2"/>
  <c r="V2981" i="2"/>
  <c r="Z2980" i="2"/>
  <c r="V2980" i="2"/>
  <c r="Z2979" i="2"/>
  <c r="V2979" i="2"/>
  <c r="Z2978" i="2"/>
  <c r="V2978" i="2"/>
  <c r="Z2977" i="2"/>
  <c r="V2977" i="2"/>
  <c r="W2977" i="2" s="1"/>
  <c r="Z2976" i="2"/>
  <c r="V2976" i="2"/>
  <c r="Z2975" i="2"/>
  <c r="V2975" i="2"/>
  <c r="Z2974" i="2"/>
  <c r="V2974" i="2"/>
  <c r="Z2973" i="2"/>
  <c r="V2973" i="2"/>
  <c r="Z2972" i="2"/>
  <c r="V2972" i="2"/>
  <c r="Z2971" i="2"/>
  <c r="V2971" i="2"/>
  <c r="Z2970" i="2"/>
  <c r="V2970" i="2"/>
  <c r="Z2969" i="2"/>
  <c r="V2969" i="2"/>
  <c r="Z2968" i="2"/>
  <c r="V2968" i="2"/>
  <c r="Z2967" i="2"/>
  <c r="V2967" i="2"/>
  <c r="Z2966" i="2"/>
  <c r="V2966" i="2"/>
  <c r="Z2965" i="2"/>
  <c r="V2965" i="2"/>
  <c r="Z2964" i="2"/>
  <c r="V2964" i="2"/>
  <c r="Z2963" i="2"/>
  <c r="V2963" i="2"/>
  <c r="Z2962" i="2"/>
  <c r="V2962" i="2"/>
  <c r="Z2961" i="2"/>
  <c r="V2961" i="2"/>
  <c r="Z2960" i="2"/>
  <c r="V2960" i="2"/>
  <c r="Z2959" i="2"/>
  <c r="W2959" i="2"/>
  <c r="V2959" i="2"/>
  <c r="Z2958" i="2"/>
  <c r="V2958" i="2"/>
  <c r="W2958" i="2" s="1"/>
  <c r="Z2957" i="2"/>
  <c r="V2957" i="2"/>
  <c r="Z2956" i="2"/>
  <c r="V2956" i="2"/>
  <c r="Z2955" i="2"/>
  <c r="V2955" i="2"/>
  <c r="Z2954" i="2"/>
  <c r="V2954" i="2"/>
  <c r="Z2953" i="2"/>
  <c r="V2953" i="2"/>
  <c r="Z2952" i="2"/>
  <c r="V2952" i="2"/>
  <c r="Z2951" i="2"/>
  <c r="V2951" i="2"/>
  <c r="Z2950" i="2"/>
  <c r="V2950" i="2"/>
  <c r="Z2949" i="2"/>
  <c r="V2949" i="2"/>
  <c r="Z2948" i="2"/>
  <c r="V2948" i="2"/>
  <c r="Z2947" i="2"/>
  <c r="V2947" i="2"/>
  <c r="Z2946" i="2"/>
  <c r="V2946" i="2"/>
  <c r="Z2945" i="2"/>
  <c r="V2945" i="2"/>
  <c r="Z2944" i="2"/>
  <c r="V2944" i="2"/>
  <c r="Z2943" i="2"/>
  <c r="V2943" i="2"/>
  <c r="Z2942" i="2"/>
  <c r="V2942" i="2"/>
  <c r="Z2941" i="2"/>
  <c r="V2941" i="2"/>
  <c r="Z2940" i="2"/>
  <c r="V2940" i="2"/>
  <c r="Z2939" i="2"/>
  <c r="V2939" i="2"/>
  <c r="Z2938" i="2"/>
  <c r="V2938" i="2"/>
  <c r="Z2937" i="2"/>
  <c r="V2937" i="2"/>
  <c r="Z2936" i="2"/>
  <c r="W2936" i="2"/>
  <c r="V2936" i="2"/>
  <c r="Z2935" i="2"/>
  <c r="V2935" i="2"/>
  <c r="Z2934" i="2"/>
  <c r="V2934" i="2"/>
  <c r="Z2933" i="2"/>
  <c r="V2933" i="2"/>
  <c r="Z2932" i="2"/>
  <c r="V2932" i="2"/>
  <c r="Z2931" i="2"/>
  <c r="V2931" i="2"/>
  <c r="Z2930" i="2"/>
  <c r="V2930" i="2"/>
  <c r="Z2929" i="2"/>
  <c r="V2929" i="2"/>
  <c r="Z2928" i="2"/>
  <c r="V2928" i="2"/>
  <c r="Z2927" i="2"/>
  <c r="V2927" i="2"/>
  <c r="Z2926" i="2"/>
  <c r="W2926" i="2"/>
  <c r="V2926" i="2"/>
  <c r="Z2925" i="2"/>
  <c r="W2925" i="2"/>
  <c r="V2925" i="2"/>
  <c r="Z2924" i="2"/>
  <c r="V2924" i="2"/>
  <c r="Z2923" i="2"/>
  <c r="V2923" i="2"/>
  <c r="Z2922" i="2"/>
  <c r="V2922" i="2"/>
  <c r="Z2921" i="2"/>
  <c r="V2921" i="2"/>
  <c r="Z2920" i="2"/>
  <c r="V2920" i="2"/>
  <c r="Z2919" i="2"/>
  <c r="V2919" i="2"/>
  <c r="Z2918" i="2"/>
  <c r="V2918" i="2"/>
  <c r="Z2917" i="2"/>
  <c r="V2917" i="2"/>
  <c r="Z2916" i="2"/>
  <c r="V2916" i="2"/>
  <c r="Z2915" i="2"/>
  <c r="V2915" i="2"/>
  <c r="Z2914" i="2"/>
  <c r="V2914" i="2"/>
  <c r="Z2913" i="2"/>
  <c r="V2913" i="2"/>
  <c r="Z2912" i="2"/>
  <c r="V2912" i="2"/>
  <c r="Z2911" i="2"/>
  <c r="V2911" i="2"/>
  <c r="Z2910" i="2"/>
  <c r="V2910" i="2"/>
  <c r="Z2909" i="2"/>
  <c r="V2909" i="2"/>
  <c r="Z2908" i="2"/>
  <c r="V2908" i="2"/>
  <c r="W2908" i="2" s="1"/>
  <c r="U2908" i="2"/>
  <c r="Z2907" i="2"/>
  <c r="V2907" i="2"/>
  <c r="Z2906" i="2"/>
  <c r="V2906" i="2"/>
  <c r="Z2905" i="2"/>
  <c r="V2905" i="2"/>
  <c r="Z2904" i="2"/>
  <c r="V2904" i="2"/>
  <c r="U2904" i="2"/>
  <c r="Z2903" i="2"/>
  <c r="V2903" i="2"/>
  <c r="Z2902" i="2"/>
  <c r="V2902" i="2"/>
  <c r="Z2901" i="2"/>
  <c r="V2901" i="2"/>
  <c r="Z2900" i="2"/>
  <c r="V2900" i="2"/>
  <c r="Z2899" i="2"/>
  <c r="V2899" i="2"/>
  <c r="Z2898" i="2"/>
  <c r="V2898" i="2"/>
  <c r="Z2897" i="2"/>
  <c r="V2897" i="2"/>
  <c r="Z2896" i="2"/>
  <c r="V2896" i="2"/>
  <c r="U2896" i="2"/>
  <c r="Z2895" i="2"/>
  <c r="V2895" i="2"/>
  <c r="Z2894" i="2"/>
  <c r="V2894" i="2"/>
  <c r="Z2893" i="2"/>
  <c r="V2893" i="2"/>
  <c r="W2893" i="2" s="1"/>
  <c r="Z2892" i="2"/>
  <c r="W2892" i="2"/>
  <c r="V2892" i="2"/>
  <c r="Z2891" i="2"/>
  <c r="V2891" i="2"/>
  <c r="Z2890" i="2"/>
  <c r="V2890" i="2"/>
  <c r="Z2889" i="2"/>
  <c r="V2889" i="2"/>
  <c r="Z2888" i="2"/>
  <c r="W2888" i="2"/>
  <c r="V2888" i="2"/>
  <c r="Z2887" i="2"/>
  <c r="V2887" i="2"/>
  <c r="Z2886" i="2"/>
  <c r="V2886" i="2"/>
  <c r="Z2885" i="2"/>
  <c r="W2885" i="2"/>
  <c r="V2885" i="2"/>
  <c r="Z2884" i="2"/>
  <c r="V2884" i="2"/>
  <c r="Z2883" i="2"/>
  <c r="V2883" i="2"/>
  <c r="Z2882" i="2"/>
  <c r="V2882" i="2"/>
  <c r="Z2881" i="2"/>
  <c r="V2881" i="2"/>
  <c r="Z2880" i="2"/>
  <c r="V2880" i="2"/>
  <c r="Z2879" i="2"/>
  <c r="V2879" i="2"/>
  <c r="Z2878" i="2"/>
  <c r="V2878" i="2"/>
  <c r="Z2877" i="2"/>
  <c r="V2877" i="2"/>
  <c r="Z2876" i="2"/>
  <c r="V2876" i="2"/>
  <c r="W2876" i="2" s="1"/>
  <c r="Z2875" i="2"/>
  <c r="V2875" i="2"/>
  <c r="Z2874" i="2"/>
  <c r="V2874" i="2"/>
  <c r="Z2873" i="2"/>
  <c r="V2873" i="2"/>
  <c r="Z2872" i="2"/>
  <c r="V2872" i="2"/>
  <c r="Z2871" i="2"/>
  <c r="V2871" i="2"/>
  <c r="Z2870" i="2"/>
  <c r="V2870" i="2"/>
  <c r="Z2869" i="2"/>
  <c r="V2869" i="2"/>
  <c r="Z2868" i="2"/>
  <c r="V2868" i="2"/>
  <c r="Z2867" i="2"/>
  <c r="V2867" i="2"/>
  <c r="Z2866" i="2"/>
  <c r="V2866" i="2"/>
  <c r="Z2865" i="2"/>
  <c r="V2865" i="2"/>
  <c r="Z2864" i="2"/>
  <c r="V2864" i="2"/>
  <c r="Z2863" i="2"/>
  <c r="V2863" i="2"/>
  <c r="Z2862" i="2"/>
  <c r="W2862" i="2"/>
  <c r="V2862" i="2"/>
  <c r="Z2861" i="2"/>
  <c r="V2861" i="2"/>
  <c r="Z2860" i="2"/>
  <c r="V2860" i="2"/>
  <c r="Z2859" i="2"/>
  <c r="V2859" i="2"/>
  <c r="Z2858" i="2"/>
  <c r="V2858" i="2"/>
  <c r="Z2857" i="2"/>
  <c r="V2857" i="2"/>
  <c r="Z2856" i="2"/>
  <c r="V2856" i="2"/>
  <c r="Z2855" i="2"/>
  <c r="V2855" i="2"/>
  <c r="Z2854" i="2"/>
  <c r="V2854" i="2"/>
  <c r="Z2853" i="2"/>
  <c r="V2853" i="2"/>
  <c r="Z2852" i="2"/>
  <c r="V2852" i="2"/>
  <c r="Z2851" i="2"/>
  <c r="V2851" i="2"/>
  <c r="U2851" i="2"/>
  <c r="Z2850" i="2"/>
  <c r="V2850" i="2"/>
  <c r="Z2849" i="2"/>
  <c r="V2849" i="2"/>
  <c r="Z2848" i="2"/>
  <c r="V2848" i="2"/>
  <c r="Z2847" i="2"/>
  <c r="V2847" i="2"/>
  <c r="Z2846" i="2"/>
  <c r="V2846" i="2"/>
  <c r="Z2845" i="2"/>
  <c r="V2845" i="2"/>
  <c r="Z2844" i="2"/>
  <c r="V2844" i="2"/>
  <c r="U2844" i="2"/>
  <c r="Z2843" i="2"/>
  <c r="V2843" i="2"/>
  <c r="Z2842" i="2"/>
  <c r="V2842" i="2"/>
  <c r="Z2841" i="2"/>
  <c r="V2841" i="2"/>
  <c r="Z2840" i="2"/>
  <c r="V2840" i="2"/>
  <c r="Z2839" i="2"/>
  <c r="V2839" i="2"/>
  <c r="Z2838" i="2"/>
  <c r="V2838" i="2"/>
  <c r="Z2837" i="2"/>
  <c r="V2837" i="2"/>
  <c r="Z2836" i="2"/>
  <c r="V2836" i="2"/>
  <c r="Z2835" i="2"/>
  <c r="V2835" i="2"/>
  <c r="Z2834" i="2"/>
  <c r="V2834" i="2"/>
  <c r="Z2833" i="2"/>
  <c r="V2833" i="2"/>
  <c r="Z2832" i="2"/>
  <c r="V2832" i="2"/>
  <c r="U2832" i="2"/>
  <c r="Z2831" i="2"/>
  <c r="V2831" i="2"/>
  <c r="Z2830" i="2"/>
  <c r="V2830" i="2"/>
  <c r="W2830" i="2" s="1"/>
  <c r="Z2829" i="2"/>
  <c r="V2829" i="2"/>
  <c r="W2829" i="2" s="1"/>
  <c r="Z2828" i="2"/>
  <c r="V2828" i="2"/>
  <c r="Z2827" i="2"/>
  <c r="V2827" i="2"/>
  <c r="Z2826" i="2"/>
  <c r="V2826" i="2"/>
  <c r="Z2825" i="2"/>
  <c r="V2825" i="2"/>
  <c r="Z2824" i="2"/>
  <c r="V2824" i="2"/>
  <c r="Z2823" i="2"/>
  <c r="V2823" i="2"/>
  <c r="Z2822" i="2"/>
  <c r="V2822" i="2"/>
  <c r="Z2821" i="2"/>
  <c r="V2821" i="2"/>
  <c r="Z2820" i="2"/>
  <c r="V2820" i="2"/>
  <c r="U2820" i="2"/>
  <c r="Z2819" i="2"/>
  <c r="V2819" i="2"/>
  <c r="Z2818" i="2"/>
  <c r="V2818" i="2"/>
  <c r="Z2817" i="2"/>
  <c r="V2817" i="2"/>
  <c r="Z2816" i="2"/>
  <c r="V2816" i="2"/>
  <c r="Z2815" i="2"/>
  <c r="V2815" i="2"/>
  <c r="Z2814" i="2"/>
  <c r="V2814" i="2"/>
  <c r="Z2813" i="2"/>
  <c r="W2813" i="2"/>
  <c r="V2813" i="2"/>
  <c r="Z2812" i="2"/>
  <c r="V2812" i="2"/>
  <c r="Z2811" i="2"/>
  <c r="V2811" i="2"/>
  <c r="Z2810" i="2"/>
  <c r="V2810" i="2"/>
  <c r="Z2809" i="2"/>
  <c r="V2809" i="2"/>
  <c r="Z2808" i="2"/>
  <c r="V2808" i="2"/>
  <c r="W2808" i="2" s="1"/>
  <c r="Z2807" i="2"/>
  <c r="V2807" i="2"/>
  <c r="Z2806" i="2"/>
  <c r="V2806" i="2"/>
  <c r="Z2805" i="2"/>
  <c r="V2805" i="2"/>
  <c r="Z2804" i="2"/>
  <c r="V2804" i="2"/>
  <c r="Z2803" i="2"/>
  <c r="V2803" i="2"/>
  <c r="Z2802" i="2"/>
  <c r="V2802" i="2"/>
  <c r="Z2801" i="2"/>
  <c r="V2801" i="2"/>
  <c r="Z2800" i="2"/>
  <c r="V2800" i="2"/>
  <c r="U2800" i="2"/>
  <c r="Z2799" i="2"/>
  <c r="V2799" i="2"/>
  <c r="Z2798" i="2"/>
  <c r="V2798" i="2"/>
  <c r="Z2797" i="2"/>
  <c r="V2797" i="2"/>
  <c r="Z2796" i="2"/>
  <c r="V2796" i="2"/>
  <c r="Z2795" i="2"/>
  <c r="V2795" i="2"/>
  <c r="Z2794" i="2"/>
  <c r="V2794" i="2"/>
  <c r="U2794" i="2"/>
  <c r="Z2793" i="2"/>
  <c r="V2793" i="2"/>
  <c r="Z2792" i="2"/>
  <c r="V2792" i="2"/>
  <c r="Z2791" i="2"/>
  <c r="V2791" i="2"/>
  <c r="Z2790" i="2"/>
  <c r="V2790" i="2"/>
  <c r="Z2789" i="2"/>
  <c r="V2789" i="2"/>
  <c r="Z2788" i="2"/>
  <c r="V2788" i="2"/>
  <c r="W2788" i="2" s="1"/>
  <c r="Z2787" i="2"/>
  <c r="V2787" i="2"/>
  <c r="U2787" i="2"/>
  <c r="Z2786" i="2"/>
  <c r="V2786" i="2"/>
  <c r="U2786" i="2"/>
  <c r="Z2785" i="2"/>
  <c r="V2785" i="2"/>
  <c r="Z2784" i="2"/>
  <c r="V2784" i="2"/>
  <c r="Z2783" i="2"/>
  <c r="V2783" i="2"/>
  <c r="Z2782" i="2"/>
  <c r="V2782" i="2"/>
  <c r="Z2781" i="2"/>
  <c r="V2781" i="2"/>
  <c r="Z2780" i="2"/>
  <c r="V2780" i="2"/>
  <c r="Z2779" i="2"/>
  <c r="V2779" i="2"/>
  <c r="Z2778" i="2"/>
  <c r="V2778" i="2"/>
  <c r="Z2777" i="2"/>
  <c r="V2777" i="2"/>
  <c r="U2777" i="2"/>
  <c r="Z2776" i="2"/>
  <c r="V2776" i="2"/>
  <c r="U2776" i="2"/>
  <c r="Z2775" i="2"/>
  <c r="V2775" i="2"/>
  <c r="Z2774" i="2"/>
  <c r="V2774" i="2"/>
  <c r="Z2773" i="2"/>
  <c r="V2773" i="2"/>
  <c r="Z2772" i="2"/>
  <c r="V2772" i="2"/>
  <c r="U2772" i="2"/>
  <c r="Z2771" i="2"/>
  <c r="V2771" i="2"/>
  <c r="Z2770" i="2"/>
  <c r="V2770" i="2"/>
  <c r="Z2769" i="2"/>
  <c r="V2769" i="2"/>
  <c r="Z2768" i="2"/>
  <c r="V2768" i="2"/>
  <c r="U2768" i="2"/>
  <c r="Z2767" i="2"/>
  <c r="V2767" i="2"/>
  <c r="U2767" i="2"/>
  <c r="Z2766" i="2"/>
  <c r="V2766" i="2"/>
  <c r="W2766" i="2" s="1"/>
  <c r="Z2765" i="2"/>
  <c r="V2765" i="2"/>
  <c r="Z2764" i="2"/>
  <c r="V2764" i="2"/>
  <c r="Z2763" i="2"/>
  <c r="V2763" i="2"/>
  <c r="U2763" i="2"/>
  <c r="Z2762" i="2"/>
  <c r="V2762" i="2"/>
  <c r="Z2761" i="2"/>
  <c r="V2761" i="2"/>
  <c r="Z2760" i="2"/>
  <c r="W2760" i="2"/>
  <c r="V2760" i="2"/>
  <c r="Z2759" i="2"/>
  <c r="V2759" i="2"/>
  <c r="Z2758" i="2"/>
  <c r="V2758" i="2"/>
  <c r="Z2757" i="2"/>
  <c r="V2757" i="2"/>
  <c r="Z2756" i="2"/>
  <c r="V2756" i="2"/>
  <c r="Z2755" i="2"/>
  <c r="V2755" i="2"/>
  <c r="U2755" i="2"/>
  <c r="Z2754" i="2"/>
  <c r="V2754" i="2"/>
  <c r="Z2753" i="2"/>
  <c r="V2753" i="2"/>
  <c r="Z2752" i="2"/>
  <c r="V2752" i="2"/>
  <c r="Z2751" i="2"/>
  <c r="V2751" i="2"/>
  <c r="Z2750" i="2"/>
  <c r="V2750" i="2"/>
  <c r="U2750" i="2"/>
  <c r="Z2749" i="2"/>
  <c r="V2749" i="2"/>
  <c r="W2749" i="2" s="1"/>
  <c r="Z2748" i="2"/>
  <c r="V2748" i="2"/>
  <c r="Z2747" i="2"/>
  <c r="V2747" i="2"/>
  <c r="Z2746" i="2"/>
  <c r="V2746" i="2"/>
  <c r="Z2745" i="2"/>
  <c r="V2745" i="2"/>
  <c r="Z2744" i="2"/>
  <c r="V2744" i="2"/>
  <c r="W2744" i="2" s="1"/>
  <c r="Z2743" i="2"/>
  <c r="V2743" i="2"/>
  <c r="Z2742" i="2"/>
  <c r="V2742" i="2"/>
  <c r="Z2741" i="2"/>
  <c r="V2741" i="2"/>
  <c r="Z2740" i="2"/>
  <c r="V2740" i="2"/>
  <c r="Z2739" i="2"/>
  <c r="V2739" i="2"/>
  <c r="Z2738" i="2"/>
  <c r="V2738" i="2"/>
  <c r="Z2737" i="2"/>
  <c r="V2737" i="2"/>
  <c r="Z2736" i="2"/>
  <c r="V2736" i="2"/>
  <c r="Z2735" i="2"/>
  <c r="V2735" i="2"/>
  <c r="U2735" i="2"/>
  <c r="Z2734" i="2"/>
  <c r="V2734" i="2"/>
  <c r="U2734" i="2"/>
  <c r="Z2733" i="2"/>
  <c r="V2733" i="2"/>
  <c r="Z2732" i="2"/>
  <c r="W2732" i="2"/>
  <c r="V2732" i="2"/>
  <c r="U2732" i="2"/>
  <c r="Z2731" i="2"/>
  <c r="V2731" i="2"/>
  <c r="U2731" i="2"/>
  <c r="Z2730" i="2"/>
  <c r="V2730" i="2"/>
  <c r="U2730" i="2"/>
  <c r="Z2729" i="2"/>
  <c r="V2729" i="2"/>
  <c r="U2729" i="2"/>
  <c r="Z2728" i="2"/>
  <c r="V2728" i="2"/>
  <c r="U2728" i="2"/>
  <c r="Z2727" i="2"/>
  <c r="V2727" i="2"/>
  <c r="Z2726" i="2"/>
  <c r="V2726" i="2"/>
  <c r="Z2725" i="2"/>
  <c r="V2725" i="2"/>
  <c r="Z2724" i="2"/>
  <c r="V2724" i="2"/>
  <c r="Z2723" i="2"/>
  <c r="V2723" i="2"/>
  <c r="Z2722" i="2"/>
  <c r="V2722" i="2"/>
  <c r="Z2721" i="2"/>
  <c r="V2721" i="2"/>
  <c r="U2721" i="2"/>
  <c r="Z2720" i="2"/>
  <c r="V2720" i="2"/>
  <c r="Z2719" i="2"/>
  <c r="V2719" i="2"/>
  <c r="Z2718" i="2"/>
  <c r="V2718" i="2"/>
  <c r="Z2717" i="2"/>
  <c r="V2717" i="2"/>
  <c r="Z2716" i="2"/>
  <c r="V2716" i="2"/>
  <c r="Z2715" i="2"/>
  <c r="V2715" i="2"/>
  <c r="Z2714" i="2"/>
  <c r="V2714" i="2"/>
  <c r="Z2713" i="2"/>
  <c r="V2713" i="2"/>
  <c r="Z2712" i="2"/>
  <c r="V2712" i="2"/>
  <c r="Z2711" i="2"/>
  <c r="V2711" i="2"/>
  <c r="Z2710" i="2"/>
  <c r="V2710" i="2"/>
  <c r="Z2709" i="2"/>
  <c r="V2709" i="2"/>
  <c r="Z2708" i="2"/>
  <c r="V2708" i="2"/>
  <c r="Z2707" i="2"/>
  <c r="V2707" i="2"/>
  <c r="Z2706" i="2"/>
  <c r="V2706" i="2"/>
  <c r="Z2705" i="2"/>
  <c r="V2705" i="2"/>
  <c r="Z2704" i="2"/>
  <c r="V2704" i="2"/>
  <c r="Z2703" i="2"/>
  <c r="V2703" i="2"/>
  <c r="Z2702" i="2"/>
  <c r="V2702" i="2"/>
  <c r="W2702" i="2" s="1"/>
  <c r="Z2701" i="2"/>
  <c r="V2701" i="2"/>
  <c r="Z2700" i="2"/>
  <c r="V2700" i="2"/>
  <c r="Z2699" i="2"/>
  <c r="V2699" i="2"/>
  <c r="Z2698" i="2"/>
  <c r="V2698" i="2"/>
  <c r="Z2697" i="2"/>
  <c r="V2697" i="2"/>
  <c r="Z2696" i="2"/>
  <c r="V2696" i="2"/>
  <c r="Z2695" i="2"/>
  <c r="V2695" i="2"/>
  <c r="Z2694" i="2"/>
  <c r="V2694" i="2"/>
  <c r="Z2693" i="2"/>
  <c r="V2693" i="2"/>
  <c r="Z2692" i="2"/>
  <c r="V2692" i="2"/>
  <c r="Z2691" i="2"/>
  <c r="V2691" i="2"/>
  <c r="Z2690" i="2"/>
  <c r="V2690" i="2"/>
  <c r="Z2689" i="2"/>
  <c r="V2689" i="2"/>
  <c r="Z2688" i="2"/>
  <c r="V2688" i="2"/>
  <c r="Z2687" i="2"/>
  <c r="V2687" i="2"/>
  <c r="Z2686" i="2"/>
  <c r="V2686" i="2"/>
  <c r="W2686" i="2" s="1"/>
  <c r="Z2685" i="2"/>
  <c r="V2685" i="2"/>
  <c r="Z2684" i="2"/>
  <c r="V2684" i="2"/>
  <c r="Z2683" i="2"/>
  <c r="V2683" i="2"/>
  <c r="Z2682" i="2"/>
  <c r="V2682" i="2"/>
  <c r="Z2681" i="2"/>
  <c r="V2681" i="2"/>
  <c r="Z2680" i="2"/>
  <c r="V2680" i="2"/>
  <c r="Z2679" i="2"/>
  <c r="V2679" i="2"/>
  <c r="Z2678" i="2"/>
  <c r="V2678" i="2"/>
  <c r="U2678" i="2"/>
  <c r="Z2677" i="2"/>
  <c r="V2677" i="2"/>
  <c r="Z2676" i="2"/>
  <c r="V2676" i="2"/>
  <c r="Z2675" i="2"/>
  <c r="V2675" i="2"/>
  <c r="Z2674" i="2"/>
  <c r="V2674" i="2"/>
  <c r="Z2673" i="2"/>
  <c r="V2673" i="2"/>
  <c r="Z2672" i="2"/>
  <c r="V2672" i="2"/>
  <c r="U2672" i="2"/>
  <c r="Z2671" i="2"/>
  <c r="V2671" i="2"/>
  <c r="Z2670" i="2"/>
  <c r="V2670" i="2"/>
  <c r="W2670" i="2" s="1"/>
  <c r="Z2669" i="2"/>
  <c r="V2669" i="2"/>
  <c r="W2669" i="2" s="1"/>
  <c r="U2669" i="2"/>
  <c r="Z2668" i="2"/>
  <c r="V2668" i="2"/>
  <c r="W2668" i="2" s="1"/>
  <c r="U2668" i="2"/>
  <c r="Z2667" i="2"/>
  <c r="V2667" i="2"/>
  <c r="Z2666" i="2"/>
  <c r="V2666" i="2"/>
  <c r="Z2665" i="2"/>
  <c r="V2665" i="2"/>
  <c r="Z2664" i="2"/>
  <c r="V2664" i="2"/>
  <c r="Z2663" i="2"/>
  <c r="V2663" i="2"/>
  <c r="Z2662" i="2"/>
  <c r="V2662" i="2"/>
  <c r="U2662" i="2"/>
  <c r="Z2661" i="2"/>
  <c r="V2661" i="2"/>
  <c r="W2661" i="2" s="1"/>
  <c r="Z2660" i="2"/>
  <c r="V2660" i="2"/>
  <c r="U2660" i="2"/>
  <c r="Z2659" i="2"/>
  <c r="V2659" i="2"/>
  <c r="U2659" i="2"/>
  <c r="Z2658" i="2"/>
  <c r="V2658" i="2"/>
  <c r="Z2657" i="2"/>
  <c r="V2657" i="2"/>
  <c r="Z2656" i="2"/>
  <c r="V2656" i="2"/>
  <c r="Z2655" i="2"/>
  <c r="V2655" i="2"/>
  <c r="Z2654" i="2"/>
  <c r="V2654" i="2"/>
  <c r="Z2653" i="2"/>
  <c r="V2653" i="2"/>
  <c r="Z2652" i="2"/>
  <c r="V2652" i="2"/>
  <c r="W2652" i="2" s="1"/>
  <c r="Z2651" i="2"/>
  <c r="V2651" i="2"/>
  <c r="Z2650" i="2"/>
  <c r="V2650" i="2"/>
  <c r="Z2649" i="2"/>
  <c r="V2649" i="2"/>
  <c r="Z2648" i="2"/>
  <c r="V2648" i="2"/>
  <c r="Z2647" i="2"/>
  <c r="V2647" i="2"/>
  <c r="Z2646" i="2"/>
  <c r="V2646" i="2"/>
  <c r="Z2645" i="2"/>
  <c r="V2645" i="2"/>
  <c r="Z2644" i="2"/>
  <c r="V2644" i="2"/>
  <c r="U2644" i="2"/>
  <c r="Z2643" i="2"/>
  <c r="V2643" i="2"/>
  <c r="Z2642" i="2"/>
  <c r="V2642" i="2"/>
  <c r="Z2641" i="2"/>
  <c r="V2641" i="2"/>
  <c r="Z2640" i="2"/>
  <c r="V2640" i="2"/>
  <c r="Z2639" i="2"/>
  <c r="V2639" i="2"/>
  <c r="Z2638" i="2"/>
  <c r="V2638" i="2"/>
  <c r="W2638" i="2" s="1"/>
  <c r="Z2637" i="2"/>
  <c r="V2637" i="2"/>
  <c r="Z2636" i="2"/>
  <c r="V2636" i="2"/>
  <c r="W2636" i="2" s="1"/>
  <c r="Z2635" i="2"/>
  <c r="V2635" i="2"/>
  <c r="Z2634" i="2"/>
  <c r="V2634" i="2"/>
  <c r="Z2633" i="2"/>
  <c r="V2633" i="2"/>
  <c r="Z2632" i="2"/>
  <c r="V2632" i="2"/>
  <c r="U2632" i="2"/>
  <c r="Z2631" i="2"/>
  <c r="V2631" i="2"/>
  <c r="Z2630" i="2"/>
  <c r="V2630" i="2"/>
  <c r="Z2629" i="2"/>
  <c r="V2629" i="2"/>
  <c r="Z2628" i="2"/>
  <c r="V2628" i="2"/>
  <c r="Z2627" i="2"/>
  <c r="V2627" i="2"/>
  <c r="Z2626" i="2"/>
  <c r="V2626" i="2"/>
  <c r="U2626" i="2"/>
  <c r="Z2625" i="2"/>
  <c r="V2625" i="2"/>
  <c r="U2625" i="2"/>
  <c r="Z2624" i="2"/>
  <c r="V2624" i="2"/>
  <c r="Z2623" i="2"/>
  <c r="V2623" i="2"/>
  <c r="U2623" i="2"/>
  <c r="Z2622" i="2"/>
  <c r="V2622" i="2"/>
  <c r="Z2621" i="2"/>
  <c r="V2621" i="2"/>
  <c r="Z2620" i="2"/>
  <c r="V2620" i="2"/>
  <c r="Z2619" i="2"/>
  <c r="V2619" i="2"/>
  <c r="Z2618" i="2"/>
  <c r="V2618" i="2"/>
  <c r="Z2617" i="2"/>
  <c r="V2617" i="2"/>
  <c r="Z2616" i="2"/>
  <c r="V2616" i="2"/>
  <c r="Z2615" i="2"/>
  <c r="V2615" i="2"/>
  <c r="Z2614" i="2"/>
  <c r="V2614" i="2"/>
  <c r="Z2613" i="2"/>
  <c r="V2613" i="2"/>
  <c r="Z2612" i="2"/>
  <c r="V2612" i="2"/>
  <c r="W2612" i="2" s="1"/>
  <c r="U2612" i="2"/>
  <c r="Z2611" i="2"/>
  <c r="V2611" i="2"/>
  <c r="U2611" i="2"/>
  <c r="Z2610" i="2"/>
  <c r="V2610" i="2"/>
  <c r="U2610" i="2"/>
  <c r="Z2609" i="2"/>
  <c r="V2609" i="2"/>
  <c r="Z2608" i="2"/>
  <c r="V2608" i="2"/>
  <c r="Z2607" i="2"/>
  <c r="V2607" i="2"/>
  <c r="Z2606" i="2"/>
  <c r="V2606" i="2"/>
  <c r="W2606" i="2" s="1"/>
  <c r="Z2605" i="2"/>
  <c r="V2605" i="2"/>
  <c r="Z2604" i="2"/>
  <c r="W2604" i="2"/>
  <c r="V2604" i="2"/>
  <c r="Z2603" i="2"/>
  <c r="V2603" i="2"/>
  <c r="Z2602" i="2"/>
  <c r="V2602" i="2"/>
  <c r="Z2601" i="2"/>
  <c r="V2601" i="2"/>
  <c r="Z2600" i="2"/>
  <c r="V2600" i="2"/>
  <c r="Z2599" i="2"/>
  <c r="V2599" i="2"/>
  <c r="Z2598" i="2"/>
  <c r="V2598" i="2"/>
  <c r="Z2597" i="2"/>
  <c r="W2597" i="2"/>
  <c r="V2597" i="2"/>
  <c r="Z2596" i="2"/>
  <c r="W2596" i="2"/>
  <c r="V2596" i="2"/>
  <c r="Z2595" i="2"/>
  <c r="V2595" i="2"/>
  <c r="Z2594" i="2"/>
  <c r="V2594" i="2"/>
  <c r="Z2593" i="2"/>
  <c r="V2593" i="2"/>
  <c r="Z2592" i="2"/>
  <c r="V2592" i="2"/>
  <c r="Z2591" i="2"/>
  <c r="V2591" i="2"/>
  <c r="Z2590" i="2"/>
  <c r="V2590" i="2"/>
  <c r="Z2589" i="2"/>
  <c r="V2589" i="2"/>
  <c r="Z2588" i="2"/>
  <c r="V2588" i="2"/>
  <c r="Z2587" i="2"/>
  <c r="V2587" i="2"/>
  <c r="Z2586" i="2"/>
  <c r="V2586" i="2"/>
  <c r="Z2585" i="2"/>
  <c r="V2585" i="2"/>
  <c r="Z2584" i="2"/>
  <c r="V2584" i="2"/>
  <c r="Z2583" i="2"/>
  <c r="V2583" i="2"/>
  <c r="Z2582" i="2"/>
  <c r="V2582" i="2"/>
  <c r="Z2581" i="2"/>
  <c r="V2581" i="2"/>
  <c r="Z2580" i="2"/>
  <c r="V2580" i="2"/>
  <c r="Z2579" i="2"/>
  <c r="V2579" i="2"/>
  <c r="Z2578" i="2"/>
  <c r="V2578" i="2"/>
  <c r="Z2577" i="2"/>
  <c r="V2577" i="2"/>
  <c r="Z2576" i="2"/>
  <c r="V2576" i="2"/>
  <c r="Z2575" i="2"/>
  <c r="V2575" i="2"/>
  <c r="Z2574" i="2"/>
  <c r="V2574" i="2"/>
  <c r="Z2573" i="2"/>
  <c r="V2573" i="2"/>
  <c r="Z2572" i="2"/>
  <c r="V2572" i="2"/>
  <c r="U2572" i="2"/>
  <c r="Z2571" i="2"/>
  <c r="V2571" i="2"/>
  <c r="Z2570" i="2"/>
  <c r="V2570" i="2"/>
  <c r="Z2569" i="2"/>
  <c r="V2569" i="2"/>
  <c r="Z2568" i="2"/>
  <c r="V2568" i="2"/>
  <c r="Z2567" i="2"/>
  <c r="V2567" i="2"/>
  <c r="Z2566" i="2"/>
  <c r="V2566" i="2"/>
  <c r="Z2565" i="2"/>
  <c r="V2565" i="2"/>
  <c r="Z2564" i="2"/>
  <c r="V2564" i="2"/>
  <c r="Z2563" i="2"/>
  <c r="V2563" i="2"/>
  <c r="Z2562" i="2"/>
  <c r="V2562" i="2"/>
  <c r="Z2561" i="2"/>
  <c r="V2561" i="2"/>
  <c r="Z2560" i="2"/>
  <c r="V2560" i="2"/>
  <c r="Z2559" i="2"/>
  <c r="V2559" i="2"/>
  <c r="Z2558" i="2"/>
  <c r="V2558" i="2"/>
  <c r="Z2557" i="2"/>
  <c r="V2557" i="2"/>
  <c r="Z2556" i="2"/>
  <c r="V2556" i="2"/>
  <c r="Z2555" i="2"/>
  <c r="V2555" i="2"/>
  <c r="Z2554" i="2"/>
  <c r="V2554" i="2"/>
  <c r="Z2553" i="2"/>
  <c r="V2553" i="2"/>
  <c r="Z2552" i="2"/>
  <c r="V2552" i="2"/>
  <c r="Z2551" i="2"/>
  <c r="V2551" i="2"/>
  <c r="Z2550" i="2"/>
  <c r="V2550" i="2"/>
  <c r="Z2549" i="2"/>
  <c r="V2549" i="2"/>
  <c r="Z2548" i="2"/>
  <c r="V2548" i="2"/>
  <c r="Z2547" i="2"/>
  <c r="V2547" i="2"/>
  <c r="Z2546" i="2"/>
  <c r="V2546" i="2"/>
  <c r="Z2545" i="2"/>
  <c r="V2545" i="2"/>
  <c r="Z2544" i="2"/>
  <c r="V2544" i="2"/>
  <c r="Z2543" i="2"/>
  <c r="V2543" i="2"/>
  <c r="Z2542" i="2"/>
  <c r="V2542" i="2"/>
  <c r="Z2541" i="2"/>
  <c r="V2541" i="2"/>
  <c r="W2541" i="2" s="1"/>
  <c r="U2541" i="2"/>
  <c r="Z2540" i="2"/>
  <c r="V2540" i="2"/>
  <c r="Z2539" i="2"/>
  <c r="V2539" i="2"/>
  <c r="Z2538" i="2"/>
  <c r="V2538" i="2"/>
  <c r="Z2537" i="2"/>
  <c r="V2537" i="2"/>
  <c r="Z2536" i="2"/>
  <c r="V2536" i="2"/>
  <c r="Z2535" i="2"/>
  <c r="V2535" i="2"/>
  <c r="Z2534" i="2"/>
  <c r="V2534" i="2"/>
  <c r="W2534" i="2" s="1"/>
  <c r="Z2533" i="2"/>
  <c r="V2533" i="2"/>
  <c r="Z2532" i="2"/>
  <c r="V2532" i="2"/>
  <c r="Z2531" i="2"/>
  <c r="V2531" i="2"/>
  <c r="Z2530" i="2"/>
  <c r="V2530" i="2"/>
  <c r="Z2529" i="2"/>
  <c r="V2529" i="2"/>
  <c r="Z2528" i="2"/>
  <c r="V2528" i="2"/>
  <c r="Z2527" i="2"/>
  <c r="V2527" i="2"/>
  <c r="Z2526" i="2"/>
  <c r="V2526" i="2"/>
  <c r="Z2525" i="2"/>
  <c r="V2525" i="2"/>
  <c r="Z2524" i="2"/>
  <c r="V2524" i="2"/>
  <c r="Z2523" i="2"/>
  <c r="V2523" i="2"/>
  <c r="Z2522" i="2"/>
  <c r="V2522" i="2"/>
  <c r="Z2521" i="2"/>
  <c r="V2521" i="2"/>
  <c r="Z2520" i="2"/>
  <c r="V2520" i="2"/>
  <c r="Z2519" i="2"/>
  <c r="V2519" i="2"/>
  <c r="Z2518" i="2"/>
  <c r="V2518" i="2"/>
  <c r="Z2517" i="2"/>
  <c r="V2517" i="2"/>
  <c r="Z2516" i="2"/>
  <c r="V2516" i="2"/>
  <c r="Z2515" i="2"/>
  <c r="V2515" i="2"/>
  <c r="Z2514" i="2"/>
  <c r="V2514" i="2"/>
  <c r="Z2513" i="2"/>
  <c r="V2513" i="2"/>
  <c r="Z2512" i="2"/>
  <c r="V2512" i="2"/>
  <c r="Z2511" i="2"/>
  <c r="V2511" i="2"/>
  <c r="Z2510" i="2"/>
  <c r="V2510" i="2"/>
  <c r="Z2509" i="2"/>
  <c r="V2509" i="2"/>
  <c r="Z2508" i="2"/>
  <c r="V2508" i="2"/>
  <c r="Z2507" i="2"/>
  <c r="V2507" i="2"/>
  <c r="Z2506" i="2"/>
  <c r="V2506" i="2"/>
  <c r="U2506" i="2"/>
  <c r="Z2505" i="2"/>
  <c r="V2505" i="2"/>
  <c r="Z2504" i="2"/>
  <c r="V2504" i="2"/>
  <c r="U2504" i="2"/>
  <c r="Z2503" i="2"/>
  <c r="V2503" i="2"/>
  <c r="Z2502" i="2"/>
  <c r="V2502" i="2"/>
  <c r="Z2501" i="2"/>
  <c r="V2501" i="2"/>
  <c r="Z2500" i="2"/>
  <c r="V2500" i="2"/>
  <c r="Z2499" i="2"/>
  <c r="V2499" i="2"/>
  <c r="Z2498" i="2"/>
  <c r="V2498" i="2"/>
  <c r="Z2497" i="2"/>
  <c r="V2497" i="2"/>
  <c r="Z2496" i="2"/>
  <c r="V2496" i="2"/>
  <c r="Z2495" i="2"/>
  <c r="V2495" i="2"/>
  <c r="Z2494" i="2"/>
  <c r="V2494" i="2"/>
  <c r="Z2493" i="2"/>
  <c r="V2493" i="2"/>
  <c r="Z2492" i="2"/>
  <c r="V2492" i="2"/>
  <c r="Z2491" i="2"/>
  <c r="V2491" i="2"/>
  <c r="Z2490" i="2"/>
  <c r="V2490" i="2"/>
  <c r="Z2489" i="2"/>
  <c r="V2489" i="2"/>
  <c r="Z2488" i="2"/>
  <c r="V2488" i="2"/>
  <c r="Z2487" i="2"/>
  <c r="V2487" i="2"/>
  <c r="W2487" i="2" s="1"/>
  <c r="Z2486" i="2"/>
  <c r="V2486" i="2"/>
  <c r="Z2485" i="2"/>
  <c r="W2485" i="2"/>
  <c r="V2485" i="2"/>
  <c r="Z2484" i="2"/>
  <c r="V2484" i="2"/>
  <c r="Z2483" i="2"/>
  <c r="V2483" i="2"/>
  <c r="Z2482" i="2"/>
  <c r="V2482" i="2"/>
  <c r="Z2481" i="2"/>
  <c r="V2481" i="2"/>
  <c r="Z2480" i="2"/>
  <c r="V2480" i="2"/>
  <c r="Z2479" i="2"/>
  <c r="V2479" i="2"/>
  <c r="Z2478" i="2"/>
  <c r="V2478" i="2"/>
  <c r="U2478" i="2"/>
  <c r="Z2477" i="2"/>
  <c r="V2477" i="2"/>
  <c r="Z2476" i="2"/>
  <c r="V2476" i="2"/>
  <c r="Z2475" i="2"/>
  <c r="V2475" i="2"/>
  <c r="Z2474" i="2"/>
  <c r="V2474" i="2"/>
  <c r="Z2473" i="2"/>
  <c r="V2473" i="2"/>
  <c r="Z2472" i="2"/>
  <c r="V2472" i="2"/>
  <c r="Z2471" i="2"/>
  <c r="V2471" i="2"/>
  <c r="W2471" i="2" s="1"/>
  <c r="Z2470" i="2"/>
  <c r="V2470" i="2"/>
  <c r="Z2469" i="2"/>
  <c r="V2469" i="2"/>
  <c r="Z2468" i="2"/>
  <c r="V2468" i="2"/>
  <c r="Z2467" i="2"/>
  <c r="V2467" i="2"/>
  <c r="Z2466" i="2"/>
  <c r="V2466" i="2"/>
  <c r="Z2465" i="2"/>
  <c r="V2465" i="2"/>
  <c r="Z2464" i="2"/>
  <c r="V2464" i="2"/>
  <c r="U2464" i="2"/>
  <c r="Z2463" i="2"/>
  <c r="V2463" i="2"/>
  <c r="Z2462" i="2"/>
  <c r="V2462" i="2"/>
  <c r="Z2461" i="2"/>
  <c r="W2461" i="2"/>
  <c r="V2461" i="2"/>
  <c r="Z2460" i="2"/>
  <c r="V2460" i="2"/>
  <c r="Z2459" i="2"/>
  <c r="V2459" i="2"/>
  <c r="Z2458" i="2"/>
  <c r="V2458" i="2"/>
  <c r="Z2457" i="2"/>
  <c r="V2457" i="2"/>
  <c r="Z2456" i="2"/>
  <c r="V2456" i="2"/>
  <c r="Z2455" i="2"/>
  <c r="V2455" i="2"/>
  <c r="Z2454" i="2"/>
  <c r="V2454" i="2"/>
  <c r="Z2453" i="2"/>
  <c r="V2453" i="2"/>
  <c r="Z2452" i="2"/>
  <c r="V2452" i="2"/>
  <c r="U2452" i="2"/>
  <c r="Z2451" i="2"/>
  <c r="V2451" i="2"/>
  <c r="Z2450" i="2"/>
  <c r="V2450" i="2"/>
  <c r="U2450" i="2"/>
  <c r="Z2449" i="2"/>
  <c r="V2449" i="2"/>
  <c r="Z2448" i="2"/>
  <c r="V2448" i="2"/>
  <c r="Z2447" i="2"/>
  <c r="V2447" i="2"/>
  <c r="Z2446" i="2"/>
  <c r="V2446" i="2"/>
  <c r="Z2445" i="2"/>
  <c r="V2445" i="2"/>
  <c r="Z2444" i="2"/>
  <c r="V2444" i="2"/>
  <c r="Z2443" i="2"/>
  <c r="V2443" i="2"/>
  <c r="Z2442" i="2"/>
  <c r="V2442" i="2"/>
  <c r="Z2441" i="2"/>
  <c r="V2441" i="2"/>
  <c r="Z2440" i="2"/>
  <c r="V2440" i="2"/>
  <c r="Z2439" i="2"/>
  <c r="V2439" i="2"/>
  <c r="Z2438" i="2"/>
  <c r="V2438" i="2"/>
  <c r="Z2437" i="2"/>
  <c r="V2437" i="2"/>
  <c r="Z2436" i="2"/>
  <c r="V2436" i="2"/>
  <c r="Z2435" i="2"/>
  <c r="V2435" i="2"/>
  <c r="Z2434" i="2"/>
  <c r="V2434" i="2"/>
  <c r="Z2433" i="2"/>
  <c r="V2433" i="2"/>
  <c r="Z2432" i="2"/>
  <c r="V2432" i="2"/>
  <c r="Z2431" i="2"/>
  <c r="V2431" i="2"/>
  <c r="W2431" i="2" s="1"/>
  <c r="Z2430" i="2"/>
  <c r="V2430" i="2"/>
  <c r="Z2429" i="2"/>
  <c r="W2429" i="2"/>
  <c r="V2429" i="2"/>
  <c r="Z2428" i="2"/>
  <c r="V2428" i="2"/>
  <c r="Z2427" i="2"/>
  <c r="V2427" i="2"/>
  <c r="Z2426" i="2"/>
  <c r="V2426" i="2"/>
  <c r="Z2425" i="2"/>
  <c r="V2425" i="2"/>
  <c r="Z2424" i="2"/>
  <c r="V2424" i="2"/>
  <c r="Z2423" i="2"/>
  <c r="V2423" i="2"/>
  <c r="Z2422" i="2"/>
  <c r="V2422" i="2"/>
  <c r="Z2421" i="2"/>
  <c r="V2421" i="2"/>
  <c r="Z2420" i="2"/>
  <c r="V2420" i="2"/>
  <c r="Z2419" i="2"/>
  <c r="V2419" i="2"/>
  <c r="Z2418" i="2"/>
  <c r="V2418" i="2"/>
  <c r="Z2417" i="2"/>
  <c r="V2417" i="2"/>
  <c r="Z2416" i="2"/>
  <c r="V2416" i="2"/>
  <c r="Z2415" i="2"/>
  <c r="V2415" i="2"/>
  <c r="Z2414" i="2"/>
  <c r="W2414" i="2"/>
  <c r="V2414" i="2"/>
  <c r="Z2413" i="2"/>
  <c r="V2413" i="2"/>
  <c r="Z2412" i="2"/>
  <c r="V2412" i="2"/>
  <c r="Z2411" i="2"/>
  <c r="V2411" i="2"/>
  <c r="Z2410" i="2"/>
  <c r="V2410" i="2"/>
  <c r="Z2409" i="2"/>
  <c r="V2409" i="2"/>
  <c r="Z2408" i="2"/>
  <c r="V2408" i="2"/>
  <c r="Z2407" i="2"/>
  <c r="V2407" i="2"/>
  <c r="Z2406" i="2"/>
  <c r="V2406" i="2"/>
  <c r="Z2405" i="2"/>
  <c r="V2405" i="2"/>
  <c r="Z2404" i="2"/>
  <c r="V2404" i="2"/>
  <c r="Z2403" i="2"/>
  <c r="V2403" i="2"/>
  <c r="Z2402" i="2"/>
  <c r="V2402" i="2"/>
  <c r="Z2401" i="2"/>
  <c r="V2401" i="2"/>
  <c r="Z2400" i="2"/>
  <c r="V2400" i="2"/>
  <c r="Z2399" i="2"/>
  <c r="V2399" i="2"/>
  <c r="W2399" i="2" s="1"/>
  <c r="Z2398" i="2"/>
  <c r="V2398" i="2"/>
  <c r="Z2397" i="2"/>
  <c r="V2397" i="2"/>
  <c r="W2397" i="2" s="1"/>
  <c r="Z2396" i="2"/>
  <c r="V2396" i="2"/>
  <c r="Z2395" i="2"/>
  <c r="V2395" i="2"/>
  <c r="Z2394" i="2"/>
  <c r="V2394" i="2"/>
  <c r="Z2393" i="2"/>
  <c r="V2393" i="2"/>
  <c r="Z2392" i="2"/>
  <c r="V2392" i="2"/>
  <c r="Z2391" i="2"/>
  <c r="V2391" i="2"/>
  <c r="U2391" i="2"/>
  <c r="Z2390" i="2"/>
  <c r="V2390" i="2"/>
  <c r="Z2389" i="2"/>
  <c r="V2389" i="2"/>
  <c r="Z2388" i="2"/>
  <c r="V2388" i="2"/>
  <c r="Z2387" i="2"/>
  <c r="V2387" i="2"/>
  <c r="Z2386" i="2"/>
  <c r="V2386" i="2"/>
  <c r="Z2385" i="2"/>
  <c r="V2385" i="2"/>
  <c r="Z2384" i="2"/>
  <c r="V2384" i="2"/>
  <c r="Z2383" i="2"/>
  <c r="V2383" i="2"/>
  <c r="W2383" i="2" s="1"/>
  <c r="Z2382" i="2"/>
  <c r="V2382" i="2"/>
  <c r="Z2381" i="2"/>
  <c r="V2381" i="2"/>
  <c r="Z2380" i="2"/>
  <c r="V2380" i="2"/>
  <c r="Z2379" i="2"/>
  <c r="V2379" i="2"/>
  <c r="Z2378" i="2"/>
  <c r="V2378" i="2"/>
  <c r="Z2377" i="2"/>
  <c r="V2377" i="2"/>
  <c r="Z2376" i="2"/>
  <c r="V2376" i="2"/>
  <c r="Z2375" i="2"/>
  <c r="V2375" i="2"/>
  <c r="W2375" i="2" s="1"/>
  <c r="Z2374" i="2"/>
  <c r="V2374" i="2"/>
  <c r="Z2373" i="2"/>
  <c r="W2373" i="2"/>
  <c r="V2373" i="2"/>
  <c r="Z2372" i="2"/>
  <c r="V2372" i="2"/>
  <c r="Z2371" i="2"/>
  <c r="V2371" i="2"/>
  <c r="Z2370" i="2"/>
  <c r="V2370" i="2"/>
  <c r="Z2369" i="2"/>
  <c r="V2369" i="2"/>
  <c r="Z2368" i="2"/>
  <c r="V2368" i="2"/>
  <c r="Z2367" i="2"/>
  <c r="V2367" i="2"/>
  <c r="Z2366" i="2"/>
  <c r="V2366" i="2"/>
  <c r="Z2365" i="2"/>
  <c r="W2365" i="2"/>
  <c r="V2365" i="2"/>
  <c r="Z2364" i="2"/>
  <c r="V2364" i="2"/>
  <c r="Z2363" i="2"/>
  <c r="V2363" i="2"/>
  <c r="Z2362" i="2"/>
  <c r="V2362" i="2"/>
  <c r="Z2361" i="2"/>
  <c r="V2361" i="2"/>
  <c r="Z2360" i="2"/>
  <c r="V2360" i="2"/>
  <c r="Z2359" i="2"/>
  <c r="V2359" i="2"/>
  <c r="Z2358" i="2"/>
  <c r="V2358" i="2"/>
  <c r="Z2357" i="2"/>
  <c r="V2357" i="2"/>
  <c r="Z2356" i="2"/>
  <c r="V2356" i="2"/>
  <c r="Z2355" i="2"/>
  <c r="V2355" i="2"/>
  <c r="Z2354" i="2"/>
  <c r="V2354" i="2"/>
  <c r="Z2353" i="2"/>
  <c r="V2353" i="2"/>
  <c r="Z2352" i="2"/>
  <c r="V2352" i="2"/>
  <c r="Z2351" i="2"/>
  <c r="V2351" i="2"/>
  <c r="Z2350" i="2"/>
  <c r="V2350" i="2"/>
  <c r="Z2349" i="2"/>
  <c r="V2349" i="2"/>
  <c r="Z2348" i="2"/>
  <c r="V2348" i="2"/>
  <c r="Z2347" i="2"/>
  <c r="V2347" i="2"/>
  <c r="Z2346" i="2"/>
  <c r="V2346" i="2"/>
  <c r="Z2345" i="2"/>
  <c r="V2345" i="2"/>
  <c r="Z2344" i="2"/>
  <c r="V2344" i="2"/>
  <c r="Z2343" i="2"/>
  <c r="V2343" i="2"/>
  <c r="Z2342" i="2"/>
  <c r="V2342" i="2"/>
  <c r="Z2341" i="2"/>
  <c r="V2341" i="2"/>
  <c r="Z2340" i="2"/>
  <c r="V2340" i="2"/>
  <c r="Z2339" i="2"/>
  <c r="V2339" i="2"/>
  <c r="Z2338" i="2"/>
  <c r="V2338" i="2"/>
  <c r="Z2337" i="2"/>
  <c r="V2337" i="2"/>
  <c r="Z2336" i="2"/>
  <c r="V2336" i="2"/>
  <c r="Z2335" i="2"/>
  <c r="V2335" i="2"/>
  <c r="W2335" i="2" s="1"/>
  <c r="Z2334" i="2"/>
  <c r="V2334" i="2"/>
  <c r="Z2333" i="2"/>
  <c r="W2333" i="2"/>
  <c r="V2333" i="2"/>
  <c r="Z2332" i="2"/>
  <c r="V2332" i="2"/>
  <c r="Z2331" i="2"/>
  <c r="V2331" i="2"/>
  <c r="Z2330" i="2"/>
  <c r="V2330" i="2"/>
  <c r="Z2329" i="2"/>
  <c r="V2329" i="2"/>
  <c r="Z2328" i="2"/>
  <c r="V2328" i="2"/>
  <c r="Z2327" i="2"/>
  <c r="V2327" i="2"/>
  <c r="Z2326" i="2"/>
  <c r="V2326" i="2"/>
  <c r="Z2325" i="2"/>
  <c r="V2325" i="2"/>
  <c r="Z2324" i="2"/>
  <c r="V2324" i="2"/>
  <c r="Z2323" i="2"/>
  <c r="V2323" i="2"/>
  <c r="Z2322" i="2"/>
  <c r="V2322" i="2"/>
  <c r="Z2321" i="2"/>
  <c r="V2321" i="2"/>
  <c r="Z2320" i="2"/>
  <c r="V2320" i="2"/>
  <c r="Z2319" i="2"/>
  <c r="V2319" i="2"/>
  <c r="Z2318" i="2"/>
  <c r="V2318" i="2"/>
  <c r="Z2317" i="2"/>
  <c r="V2317" i="2"/>
  <c r="W2317" i="2" s="1"/>
  <c r="Z2316" i="2"/>
  <c r="V2316" i="2"/>
  <c r="Z2315" i="2"/>
  <c r="V2315" i="2"/>
  <c r="Z2314" i="2"/>
  <c r="V2314" i="2"/>
  <c r="Z2313" i="2"/>
  <c r="V2313" i="2"/>
  <c r="Z2312" i="2"/>
  <c r="V2312" i="2"/>
  <c r="Z2311" i="2"/>
  <c r="V2311" i="2"/>
  <c r="Z2310" i="2"/>
  <c r="V2310" i="2"/>
  <c r="Z2309" i="2"/>
  <c r="V2309" i="2"/>
  <c r="Z2308" i="2"/>
  <c r="V2308" i="2"/>
  <c r="Z2307" i="2"/>
  <c r="V2307" i="2"/>
  <c r="Z2306" i="2"/>
  <c r="V2306" i="2"/>
  <c r="Z2305" i="2"/>
  <c r="V2305" i="2"/>
  <c r="Z2304" i="2"/>
  <c r="V2304" i="2"/>
  <c r="Z2303" i="2"/>
  <c r="V2303" i="2"/>
  <c r="Z2302" i="2"/>
  <c r="V2302" i="2"/>
  <c r="Z2301" i="2"/>
  <c r="V2301" i="2"/>
  <c r="Z2300" i="2"/>
  <c r="V2300" i="2"/>
  <c r="Z2299" i="2"/>
  <c r="V2299" i="2"/>
  <c r="Z2298" i="2"/>
  <c r="V2298" i="2"/>
  <c r="Z2297" i="2"/>
  <c r="W2297" i="2"/>
  <c r="V2297" i="2"/>
  <c r="Z2296" i="2"/>
  <c r="V2296" i="2"/>
  <c r="Z2295" i="2"/>
  <c r="V2295" i="2"/>
  <c r="Z2294" i="2"/>
  <c r="V2294" i="2"/>
  <c r="Z2293" i="2"/>
  <c r="V2293" i="2"/>
  <c r="Z2292" i="2"/>
  <c r="V2292" i="2"/>
  <c r="Z2291" i="2"/>
  <c r="V2291" i="2"/>
  <c r="Z2290" i="2"/>
  <c r="V2290" i="2"/>
  <c r="Z2289" i="2"/>
  <c r="V2289" i="2"/>
  <c r="Z2288" i="2"/>
  <c r="V2288" i="2"/>
  <c r="Z2287" i="2"/>
  <c r="V2287" i="2"/>
  <c r="W2287" i="2" s="1"/>
  <c r="Z2286" i="2"/>
  <c r="V2286" i="2"/>
  <c r="Z2285" i="2"/>
  <c r="V2285" i="2"/>
  <c r="Z2284" i="2"/>
  <c r="V2284" i="2"/>
  <c r="Z2283" i="2"/>
  <c r="V2283" i="2"/>
  <c r="Z2282" i="2"/>
  <c r="V2282" i="2"/>
  <c r="Z2281" i="2"/>
  <c r="V2281" i="2"/>
  <c r="Z2280" i="2"/>
  <c r="V2280" i="2"/>
  <c r="Z2279" i="2"/>
  <c r="V2279" i="2"/>
  <c r="Z2278" i="2"/>
  <c r="V2278" i="2"/>
  <c r="Z2277" i="2"/>
  <c r="V2277" i="2"/>
  <c r="Z2276" i="2"/>
  <c r="V2276" i="2"/>
  <c r="Z2275" i="2"/>
  <c r="V2275" i="2"/>
  <c r="Z2274" i="2"/>
  <c r="V2274" i="2"/>
  <c r="Z2273" i="2"/>
  <c r="V2273" i="2"/>
  <c r="Z2272" i="2"/>
  <c r="V2272" i="2"/>
  <c r="Z2271" i="2"/>
  <c r="V2271" i="2"/>
  <c r="Z2270" i="2"/>
  <c r="V2270" i="2"/>
  <c r="Z2269" i="2"/>
  <c r="V2269" i="2"/>
  <c r="W2269" i="2" s="1"/>
  <c r="Z2268" i="2"/>
  <c r="V2268" i="2"/>
  <c r="Z2267" i="2"/>
  <c r="V2267" i="2"/>
  <c r="Z2266" i="2"/>
  <c r="V2266" i="2"/>
  <c r="Z2265" i="2"/>
  <c r="V2265" i="2"/>
  <c r="Z2264" i="2"/>
  <c r="V2264" i="2"/>
  <c r="Z2263" i="2"/>
  <c r="V2263" i="2"/>
  <c r="Z2262" i="2"/>
  <c r="V2262" i="2"/>
  <c r="Z2261" i="2"/>
  <c r="V2261" i="2"/>
  <c r="Z2260" i="2"/>
  <c r="V2260" i="2"/>
  <c r="Z2259" i="2"/>
  <c r="V2259" i="2"/>
  <c r="Z2258" i="2"/>
  <c r="V2258" i="2"/>
  <c r="Z2257" i="2"/>
  <c r="V2257" i="2"/>
  <c r="Z2256" i="2"/>
  <c r="V2256" i="2"/>
  <c r="Z2255" i="2"/>
  <c r="V2255" i="2"/>
  <c r="Z2254" i="2"/>
  <c r="V2254" i="2"/>
  <c r="W2254" i="2" s="1"/>
  <c r="Z2253" i="2"/>
  <c r="W2253" i="2"/>
  <c r="V2253" i="2"/>
  <c r="Z2252" i="2"/>
  <c r="V2252" i="2"/>
  <c r="Z2251" i="2"/>
  <c r="V2251" i="2"/>
  <c r="Z2250" i="2"/>
  <c r="V2250" i="2"/>
  <c r="Z2249" i="2"/>
  <c r="V2249" i="2"/>
  <c r="U2249" i="2"/>
  <c r="Z2248" i="2"/>
  <c r="V2248" i="2"/>
  <c r="Z2247" i="2"/>
  <c r="V2247" i="2"/>
  <c r="Z2246" i="2"/>
  <c r="V2246" i="2"/>
  <c r="Z2245" i="2"/>
  <c r="V2245" i="2"/>
  <c r="Z2244" i="2"/>
  <c r="V2244" i="2"/>
  <c r="Z2243" i="2"/>
  <c r="V2243" i="2"/>
  <c r="Z2242" i="2"/>
  <c r="V2242" i="2"/>
  <c r="Z2241" i="2"/>
  <c r="V2241" i="2"/>
  <c r="Z2240" i="2"/>
  <c r="V2240" i="2"/>
  <c r="Z2239" i="2"/>
  <c r="V2239" i="2"/>
  <c r="Z2238" i="2"/>
  <c r="V2238" i="2"/>
  <c r="Z2237" i="2"/>
  <c r="V2237" i="2"/>
  <c r="Z2236" i="2"/>
  <c r="V2236" i="2"/>
  <c r="Z2235" i="2"/>
  <c r="V2235" i="2"/>
  <c r="Z2234" i="2"/>
  <c r="V2234" i="2"/>
  <c r="Z2233" i="2"/>
  <c r="V2233" i="2"/>
  <c r="Z2232" i="2"/>
  <c r="V2232" i="2"/>
  <c r="Z2231" i="2"/>
  <c r="V2231" i="2"/>
  <c r="Z2230" i="2"/>
  <c r="V2230" i="2"/>
  <c r="Z2229" i="2"/>
  <c r="V2229" i="2"/>
  <c r="Z2228" i="2"/>
  <c r="V2228" i="2"/>
  <c r="Z2227" i="2"/>
  <c r="V2227" i="2"/>
  <c r="Z2226" i="2"/>
  <c r="V2226" i="2"/>
  <c r="Z2225" i="2"/>
  <c r="V2225" i="2"/>
  <c r="Z2224" i="2"/>
  <c r="V2224" i="2"/>
  <c r="Z2223" i="2"/>
  <c r="V2223" i="2"/>
  <c r="Z2222" i="2"/>
  <c r="V2222" i="2"/>
  <c r="Z2221" i="2"/>
  <c r="V2221" i="2"/>
  <c r="Z2220" i="2"/>
  <c r="V2220" i="2"/>
  <c r="Z2219" i="2"/>
  <c r="V2219" i="2"/>
  <c r="Z2218" i="2"/>
  <c r="V2218" i="2"/>
  <c r="Z2217" i="2"/>
  <c r="V2217" i="2"/>
  <c r="Z2216" i="2"/>
  <c r="V2216" i="2"/>
  <c r="Z2215" i="2"/>
  <c r="V2215" i="2"/>
  <c r="Z2214" i="2"/>
  <c r="V2214" i="2"/>
  <c r="Z2213" i="2"/>
  <c r="V2213" i="2"/>
  <c r="Z2212" i="2"/>
  <c r="V2212" i="2"/>
  <c r="Z2211" i="2"/>
  <c r="V2211" i="2"/>
  <c r="U2211" i="2"/>
  <c r="Z2210" i="2"/>
  <c r="V2210" i="2"/>
  <c r="Z2209" i="2"/>
  <c r="V2209" i="2"/>
  <c r="Z2208" i="2"/>
  <c r="V2208" i="2"/>
  <c r="Z2207" i="2"/>
  <c r="W2207" i="2"/>
  <c r="V2207" i="2"/>
  <c r="U2207" i="2"/>
  <c r="Z2206" i="2"/>
  <c r="V2206" i="2"/>
  <c r="Z2205" i="2"/>
  <c r="V2205" i="2"/>
  <c r="Z2204" i="2"/>
  <c r="V2204" i="2"/>
  <c r="Z2203" i="2"/>
  <c r="V2203" i="2"/>
  <c r="Z2202" i="2"/>
  <c r="V2202" i="2"/>
  <c r="Z2201" i="2"/>
  <c r="V2201" i="2"/>
  <c r="Z2200" i="2"/>
  <c r="V2200" i="2"/>
  <c r="Z2199" i="2"/>
  <c r="V2199" i="2"/>
  <c r="Z2198" i="2"/>
  <c r="V2198" i="2"/>
  <c r="Z2197" i="2"/>
  <c r="V2197" i="2"/>
  <c r="Z2196" i="2"/>
  <c r="V2196" i="2"/>
  <c r="Z2195" i="2"/>
  <c r="V2195" i="2"/>
  <c r="Z2194" i="2"/>
  <c r="V2194" i="2"/>
  <c r="Z2193" i="2"/>
  <c r="V2193" i="2"/>
  <c r="Z2192" i="2"/>
  <c r="V2192" i="2"/>
  <c r="Z2191" i="2"/>
  <c r="V2191" i="2"/>
  <c r="Z2190" i="2"/>
  <c r="V2190" i="2"/>
  <c r="Z2189" i="2"/>
  <c r="V2189" i="2"/>
  <c r="Z2188" i="2"/>
  <c r="V2188" i="2"/>
  <c r="Z2187" i="2"/>
  <c r="V2187" i="2"/>
  <c r="Z2186" i="2"/>
  <c r="V2186" i="2"/>
  <c r="Z2185" i="2"/>
  <c r="V2185" i="2"/>
  <c r="Z2184" i="2"/>
  <c r="V2184" i="2"/>
  <c r="Z2183" i="2"/>
  <c r="V2183" i="2"/>
  <c r="Z2182" i="2"/>
  <c r="V2182" i="2"/>
  <c r="Z2181" i="2"/>
  <c r="V2181" i="2"/>
  <c r="Z2180" i="2"/>
  <c r="V2180" i="2"/>
  <c r="Z2179" i="2"/>
  <c r="V2179" i="2"/>
  <c r="Z2178" i="2"/>
  <c r="V2178" i="2"/>
  <c r="Z2177" i="2"/>
  <c r="V2177" i="2"/>
  <c r="Z2176" i="2"/>
  <c r="V2176" i="2"/>
  <c r="Z2175" i="2"/>
  <c r="V2175" i="2"/>
  <c r="Z2174" i="2"/>
  <c r="V2174" i="2"/>
  <c r="Z2173" i="2"/>
  <c r="V2173" i="2"/>
  <c r="Z2172" i="2"/>
  <c r="V2172" i="2"/>
  <c r="Z2171" i="2"/>
  <c r="V2171" i="2"/>
  <c r="Z2170" i="2"/>
  <c r="V2170" i="2"/>
  <c r="Z2169" i="2"/>
  <c r="V2169" i="2"/>
  <c r="Z2168" i="2"/>
  <c r="V2168" i="2"/>
  <c r="Z2167" i="2"/>
  <c r="V2167" i="2"/>
  <c r="Z2166" i="2"/>
  <c r="V2166" i="2"/>
  <c r="Z2165" i="2"/>
  <c r="V2165" i="2"/>
  <c r="Z2164" i="2"/>
  <c r="V2164" i="2"/>
  <c r="Z2163" i="2"/>
  <c r="V2163" i="2"/>
  <c r="Z2162" i="2"/>
  <c r="V2162" i="2"/>
  <c r="U2162" i="2"/>
  <c r="Z2161" i="2"/>
  <c r="V2161" i="2"/>
  <c r="Z2160" i="2"/>
  <c r="V2160" i="2"/>
  <c r="Z2159" i="2"/>
  <c r="W2159" i="2"/>
  <c r="V2159" i="2"/>
  <c r="Z2158" i="2"/>
  <c r="V2158" i="2"/>
  <c r="W2158" i="2" s="1"/>
  <c r="Z2157" i="2"/>
  <c r="V2157" i="2"/>
  <c r="Z2156" i="2"/>
  <c r="V2156" i="2"/>
  <c r="Z2155" i="2"/>
  <c r="V2155" i="2"/>
  <c r="Z2154" i="2"/>
  <c r="V2154" i="2"/>
  <c r="U2154" i="2"/>
  <c r="Z2153" i="2"/>
  <c r="V2153" i="2"/>
  <c r="U2153" i="2"/>
  <c r="Z2152" i="2"/>
  <c r="V2152" i="2"/>
  <c r="Z2151" i="2"/>
  <c r="V2151" i="2"/>
  <c r="Z2150" i="2"/>
  <c r="V2150" i="2"/>
  <c r="Z2149" i="2"/>
  <c r="V2149" i="2"/>
  <c r="Z2148" i="2"/>
  <c r="V2148" i="2"/>
  <c r="Z2147" i="2"/>
  <c r="V2147" i="2"/>
  <c r="U2147" i="2"/>
  <c r="Z2146" i="2"/>
  <c r="V2146" i="2"/>
  <c r="Z2145" i="2"/>
  <c r="V2145" i="2"/>
  <c r="Z2144" i="2"/>
  <c r="V2144" i="2"/>
  <c r="Z2143" i="2"/>
  <c r="V2143" i="2"/>
  <c r="Z2142" i="2"/>
  <c r="V2142" i="2"/>
  <c r="Z2141" i="2"/>
  <c r="V2141" i="2"/>
  <c r="W2141" i="2" s="1"/>
  <c r="Z2140" i="2"/>
  <c r="V2140" i="2"/>
  <c r="Z2139" i="2"/>
  <c r="V2139" i="2"/>
  <c r="Z2138" i="2"/>
  <c r="V2138" i="2"/>
  <c r="Z2137" i="2"/>
  <c r="V2137" i="2"/>
  <c r="Z2136" i="2"/>
  <c r="V2136" i="2"/>
  <c r="Z2135" i="2"/>
  <c r="V2135" i="2"/>
  <c r="U2135" i="2"/>
  <c r="Z2134" i="2"/>
  <c r="V2134" i="2"/>
  <c r="Z2133" i="2"/>
  <c r="V2133" i="2"/>
  <c r="Z2132" i="2"/>
  <c r="V2132" i="2"/>
  <c r="Z2131" i="2"/>
  <c r="V2131" i="2"/>
  <c r="Z2130" i="2"/>
  <c r="V2130" i="2"/>
  <c r="Z2129" i="2"/>
  <c r="V2129" i="2"/>
  <c r="Z2128" i="2"/>
  <c r="V2128" i="2"/>
  <c r="Z2127" i="2"/>
  <c r="V2127" i="2"/>
  <c r="Z2126" i="2"/>
  <c r="V2126" i="2"/>
  <c r="Z2125" i="2"/>
  <c r="V2125" i="2"/>
  <c r="W2125" i="2" s="1"/>
  <c r="Z2124" i="2"/>
  <c r="V2124" i="2"/>
  <c r="Z2123" i="2"/>
  <c r="V2123" i="2"/>
  <c r="U2123" i="2"/>
  <c r="Z2122" i="2"/>
  <c r="V2122" i="2"/>
  <c r="Z2121" i="2"/>
  <c r="V2121" i="2"/>
  <c r="Z2120" i="2"/>
  <c r="V2120" i="2"/>
  <c r="Z2119" i="2"/>
  <c r="V2119" i="2"/>
  <c r="Z2118" i="2"/>
  <c r="V2118" i="2"/>
  <c r="Z2117" i="2"/>
  <c r="V2117" i="2"/>
  <c r="Z2116" i="2"/>
  <c r="V2116" i="2"/>
  <c r="Z2115" i="2"/>
  <c r="V2115" i="2"/>
  <c r="Z2114" i="2"/>
  <c r="V2114" i="2"/>
  <c r="Z2113" i="2"/>
  <c r="V2113" i="2"/>
  <c r="Z2112" i="2"/>
  <c r="V2112" i="2"/>
  <c r="W2112" i="2" s="1"/>
  <c r="Z2111" i="2"/>
  <c r="W2111" i="2"/>
  <c r="V2111" i="2"/>
  <c r="Z2110" i="2"/>
  <c r="W2110" i="2"/>
  <c r="V2110" i="2"/>
  <c r="Z2109" i="2"/>
  <c r="V2109" i="2"/>
  <c r="Z2108" i="2"/>
  <c r="V2108" i="2"/>
  <c r="Z2107" i="2"/>
  <c r="V2107" i="2"/>
  <c r="Z2106" i="2"/>
  <c r="V2106" i="2"/>
  <c r="Z2105" i="2"/>
  <c r="V2105" i="2"/>
  <c r="Z2104" i="2"/>
  <c r="V2104" i="2"/>
  <c r="Z2103" i="2"/>
  <c r="V2103" i="2"/>
  <c r="W2103" i="2" s="1"/>
  <c r="U2103" i="2"/>
  <c r="Z2102" i="2"/>
  <c r="V2102" i="2"/>
  <c r="Z2101" i="2"/>
  <c r="W2101" i="2"/>
  <c r="V2101" i="2"/>
  <c r="Z2100" i="2"/>
  <c r="V2100" i="2"/>
  <c r="Z2099" i="2"/>
  <c r="V2099" i="2"/>
  <c r="Z2098" i="2"/>
  <c r="V2098" i="2"/>
  <c r="Z2097" i="2"/>
  <c r="V2097" i="2"/>
  <c r="U2097" i="2"/>
  <c r="Z2096" i="2"/>
  <c r="V2096" i="2"/>
  <c r="Z2095" i="2"/>
  <c r="V2095" i="2"/>
  <c r="Z2094" i="2"/>
  <c r="V2094" i="2"/>
  <c r="Z2093" i="2"/>
  <c r="V2093" i="2"/>
  <c r="Z2092" i="2"/>
  <c r="V2092" i="2"/>
  <c r="Z2091" i="2"/>
  <c r="V2091" i="2"/>
  <c r="Z2090" i="2"/>
  <c r="V2090" i="2"/>
  <c r="Z2089" i="2"/>
  <c r="V2089" i="2"/>
  <c r="W2089" i="2" s="1"/>
  <c r="U2089" i="2"/>
  <c r="Z2088" i="2"/>
  <c r="V2088" i="2"/>
  <c r="Z2087" i="2"/>
  <c r="V2087" i="2"/>
  <c r="Z2086" i="2"/>
  <c r="V2086" i="2"/>
  <c r="Z2085" i="2"/>
  <c r="V2085" i="2"/>
  <c r="Z2084" i="2"/>
  <c r="V2084" i="2"/>
  <c r="Z2083" i="2"/>
  <c r="V2083" i="2"/>
  <c r="Z2082" i="2"/>
  <c r="V2082" i="2"/>
  <c r="Z2081" i="2"/>
  <c r="V2081" i="2"/>
  <c r="Z2080" i="2"/>
  <c r="V2080" i="2"/>
  <c r="Z2079" i="2"/>
  <c r="W2079" i="2"/>
  <c r="V2079" i="2"/>
  <c r="Z2078" i="2"/>
  <c r="V2078" i="2"/>
  <c r="Z2077" i="2"/>
  <c r="V2077" i="2"/>
  <c r="W2077" i="2" s="1"/>
  <c r="Z2076" i="2"/>
  <c r="V2076" i="2"/>
  <c r="Z2075" i="2"/>
  <c r="V2075" i="2"/>
  <c r="Z2074" i="2"/>
  <c r="V2074" i="2"/>
  <c r="Z2073" i="2"/>
  <c r="W2073" i="2"/>
  <c r="V2073" i="2"/>
  <c r="Z2072" i="2"/>
  <c r="V2072" i="2"/>
  <c r="Z2071" i="2"/>
  <c r="V2071" i="2"/>
  <c r="Z2070" i="2"/>
  <c r="V2070" i="2"/>
  <c r="Z2069" i="2"/>
  <c r="V2069" i="2"/>
  <c r="Z2068" i="2"/>
  <c r="V2068" i="2"/>
  <c r="Z2067" i="2"/>
  <c r="V2067" i="2"/>
  <c r="Z2066" i="2"/>
  <c r="V2066" i="2"/>
  <c r="Z2065" i="2"/>
  <c r="V2065" i="2"/>
  <c r="Z2064" i="2"/>
  <c r="V2064" i="2"/>
  <c r="Z2063" i="2"/>
  <c r="V2063" i="2"/>
  <c r="Z2062" i="2"/>
  <c r="V2062" i="2"/>
  <c r="Z2061" i="2"/>
  <c r="V2061" i="2"/>
  <c r="Z2060" i="2"/>
  <c r="V2060" i="2"/>
  <c r="Z2059" i="2"/>
  <c r="V2059" i="2"/>
  <c r="Z2058" i="2"/>
  <c r="V2058" i="2"/>
  <c r="U2058" i="2"/>
  <c r="Z2057" i="2"/>
  <c r="V2057" i="2"/>
  <c r="Z2056" i="2"/>
  <c r="V2056" i="2"/>
  <c r="Z2055" i="2"/>
  <c r="V2055" i="2"/>
  <c r="Z2054" i="2"/>
  <c r="V2054" i="2"/>
  <c r="Z2053" i="2"/>
  <c r="V2053" i="2"/>
  <c r="U2053" i="2"/>
  <c r="Z2052" i="2"/>
  <c r="V2052" i="2"/>
  <c r="Z2051" i="2"/>
  <c r="V2051" i="2"/>
  <c r="Z2050" i="2"/>
  <c r="V2050" i="2"/>
  <c r="Z2049" i="2"/>
  <c r="V2049" i="2"/>
  <c r="Z2048" i="2"/>
  <c r="W2048" i="2"/>
  <c r="V2048" i="2"/>
  <c r="Z2047" i="2"/>
  <c r="W2047" i="2"/>
  <c r="V2047" i="2"/>
  <c r="Z2046" i="2"/>
  <c r="V2046" i="2"/>
  <c r="W2046" i="2" s="1"/>
  <c r="Z2045" i="2"/>
  <c r="W2045" i="2"/>
  <c r="V2045" i="2"/>
  <c r="Z2044" i="2"/>
  <c r="V2044" i="2"/>
  <c r="Z2043" i="2"/>
  <c r="V2043" i="2"/>
  <c r="Z2042" i="2"/>
  <c r="V2042" i="2"/>
  <c r="Z2041" i="2"/>
  <c r="V2041" i="2"/>
  <c r="Z2040" i="2"/>
  <c r="V2040" i="2"/>
  <c r="Z2039" i="2"/>
  <c r="V2039" i="2"/>
  <c r="Z2038" i="2"/>
  <c r="W2038" i="2"/>
  <c r="V2038" i="2"/>
  <c r="U2038" i="2"/>
  <c r="Z2037" i="2"/>
  <c r="V2037" i="2"/>
  <c r="U2037" i="2"/>
  <c r="Z2036" i="2"/>
  <c r="V2036" i="2"/>
  <c r="Z2035" i="2"/>
  <c r="V2035" i="2"/>
  <c r="U2035" i="2"/>
  <c r="Z2034" i="2"/>
  <c r="V2034" i="2"/>
  <c r="U2034" i="2"/>
  <c r="Z2033" i="2"/>
  <c r="V2033" i="2"/>
  <c r="U2033" i="2"/>
  <c r="Z2032" i="2"/>
  <c r="V2032" i="2"/>
  <c r="Z2031" i="2"/>
  <c r="V2031" i="2"/>
  <c r="U2031" i="2"/>
  <c r="Z2030" i="2"/>
  <c r="V2030" i="2"/>
  <c r="Z2029" i="2"/>
  <c r="V2029" i="2"/>
  <c r="Z2028" i="2"/>
  <c r="V2028" i="2"/>
  <c r="Z2027" i="2"/>
  <c r="V2027" i="2"/>
  <c r="Z2026" i="2"/>
  <c r="V2026" i="2"/>
  <c r="Z2025" i="2"/>
  <c r="V2025" i="2"/>
  <c r="Z2024" i="2"/>
  <c r="V2024" i="2"/>
  <c r="U2024" i="2"/>
  <c r="Z2023" i="2"/>
  <c r="V2023" i="2"/>
  <c r="Z2022" i="2"/>
  <c r="V2022" i="2"/>
  <c r="Z2021" i="2"/>
  <c r="V2021" i="2"/>
  <c r="Z2020" i="2"/>
  <c r="V2020" i="2"/>
  <c r="Z2019" i="2"/>
  <c r="V2019" i="2"/>
  <c r="Z2018" i="2"/>
  <c r="V2018" i="2"/>
  <c r="Z2017" i="2"/>
  <c r="V2017" i="2"/>
  <c r="Z2016" i="2"/>
  <c r="V2016" i="2"/>
  <c r="Z2015" i="2"/>
  <c r="V2015" i="2"/>
  <c r="Z2014" i="2"/>
  <c r="W2014" i="2"/>
  <c r="V2014" i="2"/>
  <c r="Z2013" i="2"/>
  <c r="W2013" i="2"/>
  <c r="V2013" i="2"/>
  <c r="Z2012" i="2"/>
  <c r="V2012" i="2"/>
  <c r="Z2011" i="2"/>
  <c r="V2011" i="2"/>
  <c r="Z2010" i="2"/>
  <c r="V2010" i="2"/>
  <c r="Z2009" i="2"/>
  <c r="V2009" i="2"/>
  <c r="Z2008" i="2"/>
  <c r="V2008" i="2"/>
  <c r="Z2007" i="2"/>
  <c r="V2007" i="2"/>
  <c r="Z2006" i="2"/>
  <c r="V2006" i="2"/>
  <c r="Z2005" i="2"/>
  <c r="V2005" i="2"/>
  <c r="Z2004" i="2"/>
  <c r="V2004" i="2"/>
  <c r="Z2003" i="2"/>
  <c r="V2003" i="2"/>
  <c r="Z2002" i="2"/>
  <c r="V2002" i="2"/>
  <c r="Z2001" i="2"/>
  <c r="V2001" i="2"/>
  <c r="Z2000" i="2"/>
  <c r="V2000" i="2"/>
  <c r="Z1999" i="2"/>
  <c r="V1999" i="2"/>
  <c r="Z1998" i="2"/>
  <c r="V1998" i="2"/>
  <c r="Z1997" i="2"/>
  <c r="V1997" i="2"/>
  <c r="Z1996" i="2"/>
  <c r="V1996" i="2"/>
  <c r="Z1995" i="2"/>
  <c r="V1995" i="2"/>
  <c r="Z1994" i="2"/>
  <c r="V1994" i="2"/>
  <c r="U1994" i="2"/>
  <c r="Z1993" i="2"/>
  <c r="V1993" i="2"/>
  <c r="U1993" i="2"/>
  <c r="Z1992" i="2"/>
  <c r="V1992" i="2"/>
  <c r="Z1991" i="2"/>
  <c r="V1991" i="2"/>
  <c r="Z1990" i="2"/>
  <c r="V1990" i="2"/>
  <c r="Z1989" i="2"/>
  <c r="V1989" i="2"/>
  <c r="Z1988" i="2"/>
  <c r="V1988" i="2"/>
  <c r="U1988" i="2"/>
  <c r="Z1987" i="2"/>
  <c r="V1987" i="2"/>
  <c r="U1987" i="2"/>
  <c r="Z1986" i="2"/>
  <c r="V1986" i="2"/>
  <c r="Z1985" i="2"/>
  <c r="V1985" i="2"/>
  <c r="Z1984" i="2"/>
  <c r="V1984" i="2"/>
  <c r="Z1983" i="2"/>
  <c r="V1983" i="2"/>
  <c r="Z1982" i="2"/>
  <c r="V1982" i="2"/>
  <c r="W1982" i="2" s="1"/>
  <c r="Z1981" i="2"/>
  <c r="W1981" i="2"/>
  <c r="V1981" i="2"/>
  <c r="U1981" i="2"/>
  <c r="Z1980" i="2"/>
  <c r="V1980" i="2"/>
  <c r="Z1979" i="2"/>
  <c r="V1979" i="2"/>
  <c r="Z1978" i="2"/>
  <c r="V1978" i="2"/>
  <c r="Z1977" i="2"/>
  <c r="V1977" i="2"/>
  <c r="Z1976" i="2"/>
  <c r="V1976" i="2"/>
  <c r="Z1975" i="2"/>
  <c r="V1975" i="2"/>
  <c r="U1975" i="2"/>
  <c r="Z1974" i="2"/>
  <c r="V1974" i="2"/>
  <c r="Z1973" i="2"/>
  <c r="V1973" i="2"/>
  <c r="Z1972" i="2"/>
  <c r="V1972" i="2"/>
  <c r="U1972" i="2"/>
  <c r="Z1971" i="2"/>
  <c r="V1971" i="2"/>
  <c r="U1971" i="2"/>
  <c r="Z1970" i="2"/>
  <c r="V1970" i="2"/>
  <c r="U1970" i="2"/>
  <c r="Z1969" i="2"/>
  <c r="V1969" i="2"/>
  <c r="U1969" i="2"/>
  <c r="Z1968" i="2"/>
  <c r="V1968" i="2"/>
  <c r="U1968" i="2"/>
  <c r="Z1967" i="2"/>
  <c r="V1967" i="2"/>
  <c r="Z1966" i="2"/>
  <c r="V1966" i="2"/>
  <c r="Z1965" i="2"/>
  <c r="V1965" i="2"/>
  <c r="U1965" i="2"/>
  <c r="Z1964" i="2"/>
  <c r="V1964" i="2"/>
  <c r="Z1963" i="2"/>
  <c r="V1963" i="2"/>
  <c r="U1963" i="2"/>
  <c r="Z1962" i="2"/>
  <c r="V1962" i="2"/>
  <c r="U1962" i="2"/>
  <c r="Z1961" i="2"/>
  <c r="V1961" i="2"/>
  <c r="Z1960" i="2"/>
  <c r="V1960" i="2"/>
  <c r="Z1959" i="2"/>
  <c r="W1959" i="2"/>
  <c r="V1959" i="2"/>
  <c r="Z1958" i="2"/>
  <c r="V1958" i="2"/>
  <c r="Z1957" i="2"/>
  <c r="V1957" i="2"/>
  <c r="Z1956" i="2"/>
  <c r="V1956" i="2"/>
  <c r="Z1955" i="2"/>
  <c r="V1955" i="2"/>
  <c r="Z1954" i="2"/>
  <c r="V1954" i="2"/>
  <c r="Z1953" i="2"/>
  <c r="V1953" i="2"/>
  <c r="Z1952" i="2"/>
  <c r="V1952" i="2"/>
  <c r="Z1951" i="2"/>
  <c r="V1951" i="2"/>
  <c r="Z1950" i="2"/>
  <c r="V1950" i="2"/>
  <c r="Z1949" i="2"/>
  <c r="V1949" i="2"/>
  <c r="Z1948" i="2"/>
  <c r="V1948" i="2"/>
  <c r="Z1947" i="2"/>
  <c r="V1947" i="2"/>
  <c r="Z1946" i="2"/>
  <c r="V1946" i="2"/>
  <c r="U1946" i="2"/>
  <c r="Z1945" i="2"/>
  <c r="V1945" i="2"/>
  <c r="U1945" i="2"/>
  <c r="Z1944" i="2"/>
  <c r="V1944" i="2"/>
  <c r="Z1943" i="2"/>
  <c r="V1943" i="2"/>
  <c r="Z1942" i="2"/>
  <c r="V1942" i="2"/>
  <c r="Z1941" i="2"/>
  <c r="V1941" i="2"/>
  <c r="Z1940" i="2"/>
  <c r="V1940" i="2"/>
  <c r="Z1939" i="2"/>
  <c r="V1939" i="2"/>
  <c r="Z1938" i="2"/>
  <c r="V1938" i="2"/>
  <c r="Z1937" i="2"/>
  <c r="V1937" i="2"/>
  <c r="Z1936" i="2"/>
  <c r="V1936" i="2"/>
  <c r="Z1935" i="2"/>
  <c r="V1935" i="2"/>
  <c r="Z1934" i="2"/>
  <c r="V1934" i="2"/>
  <c r="Z1933" i="2"/>
  <c r="V1933" i="2"/>
  <c r="Z1932" i="2"/>
  <c r="V1932" i="2"/>
  <c r="Z1931" i="2"/>
  <c r="V1931" i="2"/>
  <c r="Z1930" i="2"/>
  <c r="V1930" i="2"/>
  <c r="Z1929" i="2"/>
  <c r="V1929" i="2"/>
  <c r="U1929" i="2"/>
  <c r="Z1928" i="2"/>
  <c r="V1928" i="2"/>
  <c r="U1928" i="2"/>
  <c r="Z1927" i="2"/>
  <c r="V1927" i="2"/>
  <c r="Z1926" i="2"/>
  <c r="V1926" i="2"/>
  <c r="U1926" i="2"/>
  <c r="Z1925" i="2"/>
  <c r="V1925" i="2"/>
  <c r="Z1924" i="2"/>
  <c r="V1924" i="2"/>
  <c r="Z1923" i="2"/>
  <c r="V1923" i="2"/>
  <c r="Z1922" i="2"/>
  <c r="V1922" i="2"/>
  <c r="Z1921" i="2"/>
  <c r="V1921" i="2"/>
  <c r="Z1920" i="2"/>
  <c r="V1920" i="2"/>
  <c r="Z1919" i="2"/>
  <c r="V1919" i="2"/>
  <c r="Z1918" i="2"/>
  <c r="V1918" i="2"/>
  <c r="Z1917" i="2"/>
  <c r="V1917" i="2"/>
  <c r="Z1916" i="2"/>
  <c r="V1916" i="2"/>
  <c r="U1916" i="2"/>
  <c r="Z1915" i="2"/>
  <c r="V1915" i="2"/>
  <c r="U1915" i="2"/>
  <c r="Z1914" i="2"/>
  <c r="V1914" i="2"/>
  <c r="U1914" i="2"/>
  <c r="Z1913" i="2"/>
  <c r="W1913" i="2"/>
  <c r="V1913" i="2"/>
  <c r="U1913" i="2"/>
  <c r="Z1912" i="2"/>
  <c r="V1912" i="2"/>
  <c r="Z1911" i="2"/>
  <c r="V1911" i="2"/>
  <c r="Z1910" i="2"/>
  <c r="V1910" i="2"/>
  <c r="Z1909" i="2"/>
  <c r="V1909" i="2"/>
  <c r="Z1908" i="2"/>
  <c r="V1908" i="2"/>
  <c r="Z1907" i="2"/>
  <c r="V1907" i="2"/>
  <c r="Z1906" i="2"/>
  <c r="W1906" i="2"/>
  <c r="V1906" i="2"/>
  <c r="Z1905" i="2"/>
  <c r="V1905" i="2"/>
  <c r="Z1904" i="2"/>
  <c r="V1904" i="2"/>
  <c r="Z1903" i="2"/>
  <c r="V1903" i="2"/>
  <c r="Z1902" i="2"/>
  <c r="V1902" i="2"/>
  <c r="Z1901" i="2"/>
  <c r="V1901" i="2"/>
  <c r="Z1900" i="2"/>
  <c r="V1900" i="2"/>
  <c r="Z1899" i="2"/>
  <c r="V1899" i="2"/>
  <c r="Z1898" i="2"/>
  <c r="V1898" i="2"/>
  <c r="W1898" i="2" s="1"/>
  <c r="Z1897" i="2"/>
  <c r="V1897" i="2"/>
  <c r="Z1896" i="2"/>
  <c r="V1896" i="2"/>
  <c r="Z1895" i="2"/>
  <c r="V1895" i="2"/>
  <c r="Z1894" i="2"/>
  <c r="V1894" i="2"/>
  <c r="Z1893" i="2"/>
  <c r="V1893" i="2"/>
  <c r="Z1892" i="2"/>
  <c r="V1892" i="2"/>
  <c r="Z1891" i="2"/>
  <c r="V1891" i="2"/>
  <c r="Z1890" i="2"/>
  <c r="V1890" i="2"/>
  <c r="Z1889" i="2"/>
  <c r="V1889" i="2"/>
  <c r="Z1888" i="2"/>
  <c r="V1888" i="2"/>
  <c r="Z1887" i="2"/>
  <c r="V1887" i="2"/>
  <c r="Z1886" i="2"/>
  <c r="V1886" i="2"/>
  <c r="Z1885" i="2"/>
  <c r="V1885" i="2"/>
  <c r="Z1884" i="2"/>
  <c r="V1884" i="2"/>
  <c r="Z1883" i="2"/>
  <c r="V1883" i="2"/>
  <c r="Z1882" i="2"/>
  <c r="V1882" i="2"/>
  <c r="Z1881" i="2"/>
  <c r="V1881" i="2"/>
  <c r="W1881" i="2" s="1"/>
  <c r="Z1880" i="2"/>
  <c r="V1880" i="2"/>
  <c r="Z1879" i="2"/>
  <c r="V1879" i="2"/>
  <c r="Z1878" i="2"/>
  <c r="V1878" i="2"/>
  <c r="Z1877" i="2"/>
  <c r="V1877" i="2"/>
  <c r="Z1876" i="2"/>
  <c r="V1876" i="2"/>
  <c r="Z1875" i="2"/>
  <c r="V1875" i="2"/>
  <c r="U1875" i="2"/>
  <c r="Z1874" i="2"/>
  <c r="V1874" i="2"/>
  <c r="W1874" i="2" s="1"/>
  <c r="Z1873" i="2"/>
  <c r="V1873" i="2"/>
  <c r="Z1872" i="2"/>
  <c r="V1872" i="2"/>
  <c r="Z1871" i="2"/>
  <c r="V1871" i="2"/>
  <c r="Z1870" i="2"/>
  <c r="V1870" i="2"/>
  <c r="Z1869" i="2"/>
  <c r="V1869" i="2"/>
  <c r="Z1868" i="2"/>
  <c r="V1868" i="2"/>
  <c r="Z1867" i="2"/>
  <c r="V1867" i="2"/>
  <c r="Z1866" i="2"/>
  <c r="V1866" i="2"/>
  <c r="Z1865" i="2"/>
  <c r="V1865" i="2"/>
  <c r="W1865" i="2" s="1"/>
  <c r="Z1864" i="2"/>
  <c r="V1864" i="2"/>
  <c r="Z1863" i="2"/>
  <c r="V1863" i="2"/>
  <c r="Z1862" i="2"/>
  <c r="V1862" i="2"/>
  <c r="Z1861" i="2"/>
  <c r="V1861" i="2"/>
  <c r="Z1860" i="2"/>
  <c r="V1860" i="2"/>
  <c r="Z1859" i="2"/>
  <c r="V1859" i="2"/>
  <c r="Z1858" i="2"/>
  <c r="V1858" i="2"/>
  <c r="Z1857" i="2"/>
  <c r="V1857" i="2"/>
  <c r="Z1856" i="2"/>
  <c r="V1856" i="2"/>
  <c r="Z1855" i="2"/>
  <c r="V1855" i="2"/>
  <c r="Z1854" i="2"/>
  <c r="V1854" i="2"/>
  <c r="Z1853" i="2"/>
  <c r="V1853" i="2"/>
  <c r="Z1852" i="2"/>
  <c r="V1852" i="2"/>
  <c r="Z1851" i="2"/>
  <c r="V1851" i="2"/>
  <c r="Z1850" i="2"/>
  <c r="V1850" i="2"/>
  <c r="Z1849" i="2"/>
  <c r="V1849" i="2"/>
  <c r="Z1848" i="2"/>
  <c r="V1848" i="2"/>
  <c r="Z1847" i="2"/>
  <c r="V1847" i="2"/>
  <c r="Z1846" i="2"/>
  <c r="V1846" i="2"/>
  <c r="Z1845" i="2"/>
  <c r="V1845" i="2"/>
  <c r="Z1844" i="2"/>
  <c r="V1844" i="2"/>
  <c r="U1844" i="2"/>
  <c r="Z1843" i="2"/>
  <c r="V1843" i="2"/>
  <c r="Z1842" i="2"/>
  <c r="V1842" i="2"/>
  <c r="W1842" i="2" s="1"/>
  <c r="Z1841" i="2"/>
  <c r="V1841" i="2"/>
  <c r="Z1840" i="2"/>
  <c r="V1840" i="2"/>
  <c r="Z1839" i="2"/>
  <c r="V1839" i="2"/>
  <c r="Z1838" i="2"/>
  <c r="V1838" i="2"/>
  <c r="Z1837" i="2"/>
  <c r="V1837" i="2"/>
  <c r="Z1836" i="2"/>
  <c r="V1836" i="2"/>
  <c r="Z1835" i="2"/>
  <c r="V1835" i="2"/>
  <c r="Z1834" i="2"/>
  <c r="V1834" i="2"/>
  <c r="Z1833" i="2"/>
  <c r="V1833" i="2"/>
  <c r="W1833" i="2" s="1"/>
  <c r="Z1832" i="2"/>
  <c r="V1832" i="2"/>
  <c r="Z1831" i="2"/>
  <c r="V1831" i="2"/>
  <c r="Z1830" i="2"/>
  <c r="V1830" i="2"/>
  <c r="Z1829" i="2"/>
  <c r="V1829" i="2"/>
  <c r="Z1828" i="2"/>
  <c r="V1828" i="2"/>
  <c r="Z1827" i="2"/>
  <c r="V1827" i="2"/>
  <c r="Z1826" i="2"/>
  <c r="V1826" i="2"/>
  <c r="Z1825" i="2"/>
  <c r="V1825" i="2"/>
  <c r="Z1824" i="2"/>
  <c r="V1824" i="2"/>
  <c r="Z1823" i="2"/>
  <c r="V1823" i="2"/>
  <c r="Z1822" i="2"/>
  <c r="V1822" i="2"/>
  <c r="Z1821" i="2"/>
  <c r="V1821" i="2"/>
  <c r="Z1820" i="2"/>
  <c r="V1820" i="2"/>
  <c r="Z1819" i="2"/>
  <c r="V1819" i="2"/>
  <c r="Z1818" i="2"/>
  <c r="V1818" i="2"/>
  <c r="Z1817" i="2"/>
  <c r="V1817" i="2"/>
  <c r="Z1816" i="2"/>
  <c r="V1816" i="2"/>
  <c r="Z1815" i="2"/>
  <c r="V1815" i="2"/>
  <c r="Z1814" i="2"/>
  <c r="V1814" i="2"/>
  <c r="Z1813" i="2"/>
  <c r="V1813" i="2"/>
  <c r="Z1812" i="2"/>
  <c r="V1812" i="2"/>
  <c r="Z1811" i="2"/>
  <c r="V1811" i="2"/>
  <c r="Z1810" i="2"/>
  <c r="V1810" i="2"/>
  <c r="Z1809" i="2"/>
  <c r="V1809" i="2"/>
  <c r="U1809" i="2"/>
  <c r="Z1808" i="2"/>
  <c r="V1808" i="2"/>
  <c r="Z1807" i="2"/>
  <c r="V1807" i="2"/>
  <c r="U1807" i="2"/>
  <c r="Z1806" i="2"/>
  <c r="V1806" i="2"/>
  <c r="Z1805" i="2"/>
  <c r="V1805" i="2"/>
  <c r="Z1804" i="2"/>
  <c r="V1804" i="2"/>
  <c r="Z1803" i="2"/>
  <c r="V1803" i="2"/>
  <c r="Z1802" i="2"/>
  <c r="V1802" i="2"/>
  <c r="Z1801" i="2"/>
  <c r="V1801" i="2"/>
  <c r="Z1800" i="2"/>
  <c r="V1800" i="2"/>
  <c r="Z1799" i="2"/>
  <c r="V1799" i="2"/>
  <c r="Z1798" i="2"/>
  <c r="V1798" i="2"/>
  <c r="Z1797" i="2"/>
  <c r="V1797" i="2"/>
  <c r="Z1796" i="2"/>
  <c r="V1796" i="2"/>
  <c r="Z1795" i="2"/>
  <c r="V1795" i="2"/>
  <c r="Z1794" i="2"/>
  <c r="V1794" i="2"/>
  <c r="Z1793" i="2"/>
  <c r="V1793" i="2"/>
  <c r="Z1792" i="2"/>
  <c r="V1792" i="2"/>
  <c r="Z1791" i="2"/>
  <c r="V1791" i="2"/>
  <c r="Z1790" i="2"/>
  <c r="V1790" i="2"/>
  <c r="Z1789" i="2"/>
  <c r="V1789" i="2"/>
  <c r="Z1788" i="2"/>
  <c r="V1788" i="2"/>
  <c r="Z1787" i="2"/>
  <c r="W1787" i="2"/>
  <c r="V1787" i="2"/>
  <c r="Z1786" i="2"/>
  <c r="V1786" i="2"/>
  <c r="Z1785" i="2"/>
  <c r="V1785" i="2"/>
  <c r="Z1784" i="2"/>
  <c r="V1784" i="2"/>
  <c r="Z1783" i="2"/>
  <c r="V1783" i="2"/>
  <c r="Z1782" i="2"/>
  <c r="V1782" i="2"/>
  <c r="Z1781" i="2"/>
  <c r="V1781" i="2"/>
  <c r="U1781" i="2"/>
  <c r="Z1780" i="2"/>
  <c r="V1780" i="2"/>
  <c r="Z1779" i="2"/>
  <c r="V1779" i="2"/>
  <c r="Z1778" i="2"/>
  <c r="V1778" i="2"/>
  <c r="Z1777" i="2"/>
  <c r="V1777" i="2"/>
  <c r="Z1776" i="2"/>
  <c r="V1776" i="2"/>
  <c r="Z1775" i="2"/>
  <c r="V1775" i="2"/>
  <c r="Z1774" i="2"/>
  <c r="V1774" i="2"/>
  <c r="Z1773" i="2"/>
  <c r="V1773" i="2"/>
  <c r="Z1772" i="2"/>
  <c r="V1772" i="2"/>
  <c r="Z1771" i="2"/>
  <c r="V1771" i="2"/>
  <c r="Z1770" i="2"/>
  <c r="V1770" i="2"/>
  <c r="W1770" i="2" s="1"/>
  <c r="Z1769" i="2"/>
  <c r="V1769" i="2"/>
  <c r="Z1768" i="2"/>
  <c r="V1768" i="2"/>
  <c r="Z1767" i="2"/>
  <c r="V1767" i="2"/>
  <c r="U1767" i="2"/>
  <c r="Z1766" i="2"/>
  <c r="V1766" i="2"/>
  <c r="Z1765" i="2"/>
  <c r="V1765" i="2"/>
  <c r="Z1764" i="2"/>
  <c r="V1764" i="2"/>
  <c r="Z1763" i="2"/>
  <c r="V1763" i="2"/>
  <c r="Z1762" i="2"/>
  <c r="V1762" i="2"/>
  <c r="Z1761" i="2"/>
  <c r="V1761" i="2"/>
  <c r="W1761" i="2" s="1"/>
  <c r="Z1760" i="2"/>
  <c r="V1760" i="2"/>
  <c r="Z1759" i="2"/>
  <c r="V1759" i="2"/>
  <c r="Z1758" i="2"/>
  <c r="V1758" i="2"/>
  <c r="Z1757" i="2"/>
  <c r="V1757" i="2"/>
  <c r="Z1756" i="2"/>
  <c r="V1756" i="2"/>
  <c r="Z1755" i="2"/>
  <c r="V1755" i="2"/>
  <c r="Z1754" i="2"/>
  <c r="V1754" i="2"/>
  <c r="W1754" i="2" s="1"/>
  <c r="Z1753" i="2"/>
  <c r="V1753" i="2"/>
  <c r="U1753" i="2"/>
  <c r="Z1752" i="2"/>
  <c r="V1752" i="2"/>
  <c r="Z1751" i="2"/>
  <c r="V1751" i="2"/>
  <c r="Z1750" i="2"/>
  <c r="V1750" i="2"/>
  <c r="Z1749" i="2"/>
  <c r="V1749" i="2"/>
  <c r="Z1748" i="2"/>
  <c r="V1748" i="2"/>
  <c r="Z1747" i="2"/>
  <c r="V1747" i="2"/>
  <c r="Z1746" i="2"/>
  <c r="V1746" i="2"/>
  <c r="Z1745" i="2"/>
  <c r="V1745" i="2"/>
  <c r="Z1744" i="2"/>
  <c r="V1744" i="2"/>
  <c r="Z1743" i="2"/>
  <c r="V1743" i="2"/>
  <c r="Z1742" i="2"/>
  <c r="V1742" i="2"/>
  <c r="Z1741" i="2"/>
  <c r="V1741" i="2"/>
  <c r="W1741" i="2" s="1"/>
  <c r="Z1740" i="2"/>
  <c r="V1740" i="2"/>
  <c r="Z1739" i="2"/>
  <c r="V1739" i="2"/>
  <c r="Z1738" i="2"/>
  <c r="V1738" i="2"/>
  <c r="Z1737" i="2"/>
  <c r="V1737" i="2"/>
  <c r="Z1736" i="2"/>
  <c r="V1736" i="2"/>
  <c r="Z1735" i="2"/>
  <c r="V1735" i="2"/>
  <c r="Z1734" i="2"/>
  <c r="V1734" i="2"/>
  <c r="Z1733" i="2"/>
  <c r="V1733" i="2"/>
  <c r="Z1732" i="2"/>
  <c r="V1732" i="2"/>
  <c r="Z1731" i="2"/>
  <c r="V1731" i="2"/>
  <c r="Z1730" i="2"/>
  <c r="V1730" i="2"/>
  <c r="Z1729" i="2"/>
  <c r="V1729" i="2"/>
  <c r="Z1728" i="2"/>
  <c r="V1728" i="2"/>
  <c r="Z1727" i="2"/>
  <c r="V1727" i="2"/>
  <c r="Z1726" i="2"/>
  <c r="V1726" i="2"/>
  <c r="Z1725" i="2"/>
  <c r="V1725" i="2"/>
  <c r="Z1724" i="2"/>
  <c r="V1724" i="2"/>
  <c r="Z1723" i="2"/>
  <c r="V1723" i="2"/>
  <c r="Z1722" i="2"/>
  <c r="V1722" i="2"/>
  <c r="Z1721" i="2"/>
  <c r="V1721" i="2"/>
  <c r="Z1720" i="2"/>
  <c r="V1720" i="2"/>
  <c r="Z1719" i="2"/>
  <c r="V1719" i="2"/>
  <c r="Z1718" i="2"/>
  <c r="V1718" i="2"/>
  <c r="Z1717" i="2"/>
  <c r="V1717" i="2"/>
  <c r="W1717" i="2" s="1"/>
  <c r="Z1716" i="2"/>
  <c r="V1716" i="2"/>
  <c r="Z1715" i="2"/>
  <c r="V1715" i="2"/>
  <c r="Z1714" i="2"/>
  <c r="V1714" i="2"/>
  <c r="Z1713" i="2"/>
  <c r="V1713" i="2"/>
  <c r="Z1712" i="2"/>
  <c r="V1712" i="2"/>
  <c r="Z1711" i="2"/>
  <c r="V1711" i="2"/>
  <c r="Z1710" i="2"/>
  <c r="V1710" i="2"/>
  <c r="Z1709" i="2"/>
  <c r="V1709" i="2"/>
  <c r="Z1708" i="2"/>
  <c r="V1708" i="2"/>
  <c r="Z1707" i="2"/>
  <c r="V1707" i="2"/>
  <c r="Z1706" i="2"/>
  <c r="V1706" i="2"/>
  <c r="Z1705" i="2"/>
  <c r="V1705" i="2"/>
  <c r="Z1704" i="2"/>
  <c r="V1704" i="2"/>
  <c r="Z1703" i="2"/>
  <c r="V1703" i="2"/>
  <c r="Z1702" i="2"/>
  <c r="V1702" i="2"/>
  <c r="Z1701" i="2"/>
  <c r="V1701" i="2"/>
  <c r="Z1700" i="2"/>
  <c r="V1700" i="2"/>
  <c r="Z1699" i="2"/>
  <c r="V1699" i="2"/>
  <c r="Z1698" i="2"/>
  <c r="V1698" i="2"/>
  <c r="Z1697" i="2"/>
  <c r="V1697" i="2"/>
  <c r="Z1696" i="2"/>
  <c r="V1696" i="2"/>
  <c r="Z1695" i="2"/>
  <c r="V1695" i="2"/>
  <c r="Z1694" i="2"/>
  <c r="V1694" i="2"/>
  <c r="U1694" i="2"/>
  <c r="Z1693" i="2"/>
  <c r="V1693" i="2"/>
  <c r="Z1692" i="2"/>
  <c r="V1692" i="2"/>
  <c r="Z1691" i="2"/>
  <c r="V1691" i="2"/>
  <c r="Z1690" i="2"/>
  <c r="V1690" i="2"/>
  <c r="Z1689" i="2"/>
  <c r="V1689" i="2"/>
  <c r="Z1688" i="2"/>
  <c r="V1688" i="2"/>
  <c r="Z1687" i="2"/>
  <c r="V1687" i="2"/>
  <c r="Z1686" i="2"/>
  <c r="V1686" i="2"/>
  <c r="Z1685" i="2"/>
  <c r="V1685" i="2"/>
  <c r="Z1684" i="2"/>
  <c r="V1684" i="2"/>
  <c r="Z1683" i="2"/>
  <c r="W1683" i="2"/>
  <c r="V1683" i="2"/>
  <c r="Z1682" i="2"/>
  <c r="V1682" i="2"/>
  <c r="Z1681" i="2"/>
  <c r="V1681" i="2"/>
  <c r="W1681" i="2" s="1"/>
  <c r="Z1680" i="2"/>
  <c r="V1680" i="2"/>
  <c r="Z1679" i="2"/>
  <c r="V1679" i="2"/>
  <c r="Z1678" i="2"/>
  <c r="V1678" i="2"/>
  <c r="Z1677" i="2"/>
  <c r="V1677" i="2"/>
  <c r="Z1676" i="2"/>
  <c r="V1676" i="2"/>
  <c r="Z1675" i="2"/>
  <c r="V1675" i="2"/>
  <c r="Z1674" i="2"/>
  <c r="V1674" i="2"/>
  <c r="Z1673" i="2"/>
  <c r="V1673" i="2"/>
  <c r="Z1672" i="2"/>
  <c r="V1672" i="2"/>
  <c r="Z1671" i="2"/>
  <c r="V1671" i="2"/>
  <c r="Z1670" i="2"/>
  <c r="V1670" i="2"/>
  <c r="Z1669" i="2"/>
  <c r="V1669" i="2"/>
  <c r="Z1668" i="2"/>
  <c r="V1668" i="2"/>
  <c r="Z1667" i="2"/>
  <c r="V1667" i="2"/>
  <c r="Z1666" i="2"/>
  <c r="V1666" i="2"/>
  <c r="Z1665" i="2"/>
  <c r="V1665" i="2"/>
  <c r="Z1664" i="2"/>
  <c r="V1664" i="2"/>
  <c r="Z1663" i="2"/>
  <c r="V1663" i="2"/>
  <c r="Z1662" i="2"/>
  <c r="V1662" i="2"/>
  <c r="Z1661" i="2"/>
  <c r="V1661" i="2"/>
  <c r="W1661" i="2" s="1"/>
  <c r="Z1660" i="2"/>
  <c r="V1660" i="2"/>
  <c r="Z1659" i="2"/>
  <c r="V1659" i="2"/>
  <c r="Z1658" i="2"/>
  <c r="V1658" i="2"/>
  <c r="Z1657" i="2"/>
  <c r="V1657" i="2"/>
  <c r="Z1656" i="2"/>
  <c r="V1656" i="2"/>
  <c r="Z1655" i="2"/>
  <c r="V1655" i="2"/>
  <c r="Z1654" i="2"/>
  <c r="V1654" i="2"/>
  <c r="Z1653" i="2"/>
  <c r="V1653" i="2"/>
  <c r="Z1652" i="2"/>
  <c r="V1652" i="2"/>
  <c r="Z1651" i="2"/>
  <c r="W1651" i="2"/>
  <c r="V1651" i="2"/>
  <c r="Z1650" i="2"/>
  <c r="W1650" i="2"/>
  <c r="V1650" i="2"/>
  <c r="Z1649" i="2"/>
  <c r="V1649" i="2"/>
  <c r="Z1648" i="2"/>
  <c r="V1648" i="2"/>
  <c r="Z1647" i="2"/>
  <c r="V1647" i="2"/>
  <c r="Z1646" i="2"/>
  <c r="V1646" i="2"/>
  <c r="Z1645" i="2"/>
  <c r="V1645" i="2"/>
  <c r="Z1644" i="2"/>
  <c r="V1644" i="2"/>
  <c r="Z1643" i="2"/>
  <c r="V1643" i="2"/>
  <c r="Z1642" i="2"/>
  <c r="V1642" i="2"/>
  <c r="Z1641" i="2"/>
  <c r="V1641" i="2"/>
  <c r="Z1640" i="2"/>
  <c r="V1640" i="2"/>
  <c r="Z1639" i="2"/>
  <c r="V1639" i="2"/>
  <c r="Z1638" i="2"/>
  <c r="V1638" i="2"/>
  <c r="Z1637" i="2"/>
  <c r="V1637" i="2"/>
  <c r="Z1636" i="2"/>
  <c r="V1636" i="2"/>
  <c r="Z1635" i="2"/>
  <c r="V1635" i="2"/>
  <c r="Z1634" i="2"/>
  <c r="V1634" i="2"/>
  <c r="Z1633" i="2"/>
  <c r="V1633" i="2"/>
  <c r="Z1632" i="2"/>
  <c r="V1632" i="2"/>
  <c r="Z1631" i="2"/>
  <c r="V1631" i="2"/>
  <c r="U1631" i="2"/>
  <c r="Z1630" i="2"/>
  <c r="V1630" i="2"/>
  <c r="Z1629" i="2"/>
  <c r="V1629" i="2"/>
  <c r="W1629" i="2" s="1"/>
  <c r="Z1628" i="2"/>
  <c r="V1628" i="2"/>
  <c r="Z1627" i="2"/>
  <c r="V1627" i="2"/>
  <c r="Z1626" i="2"/>
  <c r="V1626" i="2"/>
  <c r="W1626" i="2" s="1"/>
  <c r="Z1625" i="2"/>
  <c r="V1625" i="2"/>
  <c r="Z1624" i="2"/>
  <c r="V1624" i="2"/>
  <c r="Z1623" i="2"/>
  <c r="V1623" i="2"/>
  <c r="Z1622" i="2"/>
  <c r="V1622" i="2"/>
  <c r="Z1621" i="2"/>
  <c r="V1621" i="2"/>
  <c r="Z1620" i="2"/>
  <c r="V1620" i="2"/>
  <c r="Z1619" i="2"/>
  <c r="V1619" i="2"/>
  <c r="Z1618" i="2"/>
  <c r="V1618" i="2"/>
  <c r="Z1617" i="2"/>
  <c r="V1617" i="2"/>
  <c r="Z1616" i="2"/>
  <c r="V1616" i="2"/>
  <c r="Z1615" i="2"/>
  <c r="V1615" i="2"/>
  <c r="Z1614" i="2"/>
  <c r="V1614" i="2"/>
  <c r="Z1613" i="2"/>
  <c r="V1613" i="2"/>
  <c r="Z1612" i="2"/>
  <c r="V1612" i="2"/>
  <c r="Z1611" i="2"/>
  <c r="V1611" i="2"/>
  <c r="Z1610" i="2"/>
  <c r="V1610" i="2"/>
  <c r="Z1609" i="2"/>
  <c r="V1609" i="2"/>
  <c r="Z1608" i="2"/>
  <c r="V1608" i="2"/>
  <c r="Z1607" i="2"/>
  <c r="V1607" i="2"/>
  <c r="Z1606" i="2"/>
  <c r="V1606" i="2"/>
  <c r="Z1605" i="2"/>
  <c r="V1605" i="2"/>
  <c r="Z1604" i="2"/>
  <c r="V1604" i="2"/>
  <c r="Z1603" i="2"/>
  <c r="W1603" i="2"/>
  <c r="V1603" i="2"/>
  <c r="Z1602" i="2"/>
  <c r="V1602" i="2"/>
  <c r="Z1601" i="2"/>
  <c r="V1601" i="2"/>
  <c r="Z1600" i="2"/>
  <c r="V1600" i="2"/>
  <c r="Z1599" i="2"/>
  <c r="V1599" i="2"/>
  <c r="Z1598" i="2"/>
  <c r="V1598" i="2"/>
  <c r="Z1597" i="2"/>
  <c r="V1597" i="2"/>
  <c r="Z1596" i="2"/>
  <c r="V1596" i="2"/>
  <c r="Z1595" i="2"/>
  <c r="V1595" i="2"/>
  <c r="Z1594" i="2"/>
  <c r="V1594" i="2"/>
  <c r="Z1593" i="2"/>
  <c r="V1593" i="2"/>
  <c r="Z1592" i="2"/>
  <c r="V1592" i="2"/>
  <c r="Z1591" i="2"/>
  <c r="V1591" i="2"/>
  <c r="Z1590" i="2"/>
  <c r="V1590" i="2"/>
  <c r="Z1589" i="2"/>
  <c r="V1589" i="2"/>
  <c r="Z1588" i="2"/>
  <c r="V1588" i="2"/>
  <c r="Z1587" i="2"/>
  <c r="V1587" i="2"/>
  <c r="Z1586" i="2"/>
  <c r="V1586" i="2"/>
  <c r="Z1585" i="2"/>
  <c r="V1585" i="2"/>
  <c r="W1585" i="2" s="1"/>
  <c r="Z1584" i="2"/>
  <c r="V1584" i="2"/>
  <c r="Z1583" i="2"/>
  <c r="V1583" i="2"/>
  <c r="Z1582" i="2"/>
  <c r="V1582" i="2"/>
  <c r="Z1581" i="2"/>
  <c r="V1581" i="2"/>
  <c r="Z1580" i="2"/>
  <c r="V1580" i="2"/>
  <c r="Z1579" i="2"/>
  <c r="V1579" i="2"/>
  <c r="Z1578" i="2"/>
  <c r="V1578" i="2"/>
  <c r="Z1577" i="2"/>
  <c r="V1577" i="2"/>
  <c r="Z1576" i="2"/>
  <c r="V1576" i="2"/>
  <c r="Z1575" i="2"/>
  <c r="V1575" i="2"/>
  <c r="Z1574" i="2"/>
  <c r="V1574" i="2"/>
  <c r="Z1573" i="2"/>
  <c r="W1573" i="2"/>
  <c r="V1573" i="2"/>
  <c r="Z1572" i="2"/>
  <c r="V1572" i="2"/>
  <c r="Z1571" i="2"/>
  <c r="V1571" i="2"/>
  <c r="Z1570" i="2"/>
  <c r="V1570" i="2"/>
  <c r="Z1569" i="2"/>
  <c r="V1569" i="2"/>
  <c r="W1569" i="2" s="1"/>
  <c r="Z1568" i="2"/>
  <c r="V1568" i="2"/>
  <c r="Z1567" i="2"/>
  <c r="V1567" i="2"/>
  <c r="Z1566" i="2"/>
  <c r="V1566" i="2"/>
  <c r="Z1565" i="2"/>
  <c r="V1565" i="2"/>
  <c r="Z1564" i="2"/>
  <c r="V1564" i="2"/>
  <c r="Z1563" i="2"/>
  <c r="V1563" i="2"/>
  <c r="Z1562" i="2"/>
  <c r="V1562" i="2"/>
  <c r="Z1561" i="2"/>
  <c r="V1561" i="2"/>
  <c r="Z1560" i="2"/>
  <c r="V1560" i="2"/>
  <c r="Z1559" i="2"/>
  <c r="V1559" i="2"/>
  <c r="Z1558" i="2"/>
  <c r="V1558" i="2"/>
  <c r="U1558" i="2"/>
  <c r="Z1557" i="2"/>
  <c r="V1557" i="2"/>
  <c r="U1557" i="2"/>
  <c r="Z1556" i="2"/>
  <c r="V1556" i="2"/>
  <c r="Z1555" i="2"/>
  <c r="V1555" i="2"/>
  <c r="Z1554" i="2"/>
  <c r="V1554" i="2"/>
  <c r="Z1553" i="2"/>
  <c r="V1553" i="2"/>
  <c r="Z1552" i="2"/>
  <c r="V1552" i="2"/>
  <c r="U1552" i="2"/>
  <c r="Z1551" i="2"/>
  <c r="V1551" i="2"/>
  <c r="Z1550" i="2"/>
  <c r="V1550" i="2"/>
  <c r="Z1549" i="2"/>
  <c r="V1549" i="2"/>
  <c r="Z1548" i="2"/>
  <c r="V1548" i="2"/>
  <c r="Z1547" i="2"/>
  <c r="V1547" i="2"/>
  <c r="Z1546" i="2"/>
  <c r="V1546" i="2"/>
  <c r="Z1545" i="2"/>
  <c r="V1545" i="2"/>
  <c r="Z1544" i="2"/>
  <c r="V1544" i="2"/>
  <c r="Z1543" i="2"/>
  <c r="V1543" i="2"/>
  <c r="Z1542" i="2"/>
  <c r="V1542" i="2"/>
  <c r="Z1541" i="2"/>
  <c r="W1541" i="2"/>
  <c r="V1541" i="2"/>
  <c r="Z1540" i="2"/>
  <c r="V1540" i="2"/>
  <c r="Z1539" i="2"/>
  <c r="V1539" i="2"/>
  <c r="Z1538" i="2"/>
  <c r="V1538" i="2"/>
  <c r="Z1537" i="2"/>
  <c r="V1537" i="2"/>
  <c r="Z1536" i="2"/>
  <c r="V1536" i="2"/>
  <c r="Z1535" i="2"/>
  <c r="V1535" i="2"/>
  <c r="Z1534" i="2"/>
  <c r="V1534" i="2"/>
  <c r="U1534" i="2"/>
  <c r="Z1533" i="2"/>
  <c r="V1533" i="2"/>
  <c r="Z1532" i="2"/>
  <c r="V1532" i="2"/>
  <c r="Z1531" i="2"/>
  <c r="V1531" i="2"/>
  <c r="Z1530" i="2"/>
  <c r="V1530" i="2"/>
  <c r="Z1529" i="2"/>
  <c r="V1529" i="2"/>
  <c r="W1529" i="2" s="1"/>
  <c r="Z1528" i="2"/>
  <c r="V1528" i="2"/>
  <c r="Z1527" i="2"/>
  <c r="V1527" i="2"/>
  <c r="Z1526" i="2"/>
  <c r="V1526" i="2"/>
  <c r="Z1525" i="2"/>
  <c r="V1525" i="2"/>
  <c r="Z1524" i="2"/>
  <c r="V1524" i="2"/>
  <c r="U1524" i="2"/>
  <c r="Z1523" i="2"/>
  <c r="V1523" i="2"/>
  <c r="Z1522" i="2"/>
  <c r="V1522" i="2"/>
  <c r="Z1521" i="2"/>
  <c r="V1521" i="2"/>
  <c r="W1521" i="2" s="1"/>
  <c r="Z1520" i="2"/>
  <c r="V1520" i="2"/>
  <c r="Z1519" i="2"/>
  <c r="V1519" i="2"/>
  <c r="Z1518" i="2"/>
  <c r="V1518" i="2"/>
  <c r="Z1517" i="2"/>
  <c r="V1517" i="2"/>
  <c r="Z1516" i="2"/>
  <c r="V1516" i="2"/>
  <c r="Z1515" i="2"/>
  <c r="V1515" i="2"/>
  <c r="Z1514" i="2"/>
  <c r="V1514" i="2"/>
  <c r="U1514" i="2"/>
  <c r="Z1513" i="2"/>
  <c r="V1513" i="2"/>
  <c r="Z1512" i="2"/>
  <c r="V1512" i="2"/>
  <c r="Z1511" i="2"/>
  <c r="V1511" i="2"/>
  <c r="Z1510" i="2"/>
  <c r="V1510" i="2"/>
  <c r="U1510" i="2"/>
  <c r="Z1509" i="2"/>
  <c r="V1509" i="2"/>
  <c r="Z1508" i="2"/>
  <c r="V1508" i="2"/>
  <c r="Z1507" i="2"/>
  <c r="V1507" i="2"/>
  <c r="Z1506" i="2"/>
  <c r="V1506" i="2"/>
  <c r="Z1505" i="2"/>
  <c r="V1505" i="2"/>
  <c r="Z1504" i="2"/>
  <c r="V1504" i="2"/>
  <c r="Z1503" i="2"/>
  <c r="V1503" i="2"/>
  <c r="U1503" i="2"/>
  <c r="Z1502" i="2"/>
  <c r="V1502" i="2"/>
  <c r="Z1501" i="2"/>
  <c r="V1501" i="2"/>
  <c r="Z1500" i="2"/>
  <c r="V1500" i="2"/>
  <c r="Z1499" i="2"/>
  <c r="V1499" i="2"/>
  <c r="Z1498" i="2"/>
  <c r="V1498" i="2"/>
  <c r="Z1497" i="2"/>
  <c r="V1497" i="2"/>
  <c r="Z1496" i="2"/>
  <c r="V1496" i="2"/>
  <c r="Z1495" i="2"/>
  <c r="V1495" i="2"/>
  <c r="Z1494" i="2"/>
  <c r="V1494" i="2"/>
  <c r="Z1493" i="2"/>
  <c r="V1493" i="2"/>
  <c r="Z1492" i="2"/>
  <c r="V1492" i="2"/>
  <c r="W1492" i="2" s="1"/>
  <c r="Z1491" i="2"/>
  <c r="V1491" i="2"/>
  <c r="Z1490" i="2"/>
  <c r="V1490" i="2"/>
  <c r="Z1489" i="2"/>
  <c r="V1489" i="2"/>
  <c r="Z1488" i="2"/>
  <c r="V1488" i="2"/>
  <c r="Z1487" i="2"/>
  <c r="V1487" i="2"/>
  <c r="Z1486" i="2"/>
  <c r="V1486" i="2"/>
  <c r="Z1485" i="2"/>
  <c r="V1485" i="2"/>
  <c r="Z1484" i="2"/>
  <c r="V1484" i="2"/>
  <c r="Z1483" i="2"/>
  <c r="V1483" i="2"/>
  <c r="Z1482" i="2"/>
  <c r="V1482" i="2"/>
  <c r="Z1481" i="2"/>
  <c r="V1481" i="2"/>
  <c r="Z1480" i="2"/>
  <c r="W1480" i="2"/>
  <c r="V1480" i="2"/>
  <c r="Z1479" i="2"/>
  <c r="V1479" i="2"/>
  <c r="Z1478" i="2"/>
  <c r="V1478" i="2"/>
  <c r="Z1477" i="2"/>
  <c r="V1477" i="2"/>
  <c r="Z1476" i="2"/>
  <c r="V1476" i="2"/>
  <c r="Z1475" i="2"/>
  <c r="V1475" i="2"/>
  <c r="Z1474" i="2"/>
  <c r="V1474" i="2"/>
  <c r="Z1473" i="2"/>
  <c r="V1473" i="2"/>
  <c r="Z1472" i="2"/>
  <c r="V1472" i="2"/>
  <c r="Z1471" i="2"/>
  <c r="V1471" i="2"/>
  <c r="Z1470" i="2"/>
  <c r="V1470" i="2"/>
  <c r="Z1469" i="2"/>
  <c r="V1469" i="2"/>
  <c r="Z1468" i="2"/>
  <c r="V1468" i="2"/>
  <c r="Z1467" i="2"/>
  <c r="V1467" i="2"/>
  <c r="Z1466" i="2"/>
  <c r="V1466" i="2"/>
  <c r="Z1465" i="2"/>
  <c r="V1465" i="2"/>
  <c r="U1465" i="2"/>
  <c r="Z1464" i="2"/>
  <c r="V1464" i="2"/>
  <c r="Z1463" i="2"/>
  <c r="V1463" i="2"/>
  <c r="Z1462" i="2"/>
  <c r="V1462" i="2"/>
  <c r="Z1461" i="2"/>
  <c r="V1461" i="2"/>
  <c r="Z1460" i="2"/>
  <c r="V1460" i="2"/>
  <c r="Z1459" i="2"/>
  <c r="V1459" i="2"/>
  <c r="Z1458" i="2"/>
  <c r="V1458" i="2"/>
  <c r="Z1457" i="2"/>
  <c r="V1457" i="2"/>
  <c r="U1457" i="2"/>
  <c r="Z1456" i="2"/>
  <c r="V1456" i="2"/>
  <c r="U1456" i="2"/>
  <c r="Z1455" i="2"/>
  <c r="V1455" i="2"/>
  <c r="Z1454" i="2"/>
  <c r="V1454" i="2"/>
  <c r="Z1453" i="2"/>
  <c r="V1453" i="2"/>
  <c r="Z1452" i="2"/>
  <c r="V1452" i="2"/>
  <c r="Z1451" i="2"/>
  <c r="V1451" i="2"/>
  <c r="Z1450" i="2"/>
  <c r="V1450" i="2"/>
  <c r="U1450" i="2"/>
  <c r="Z1449" i="2"/>
  <c r="V1449" i="2"/>
  <c r="Z1448" i="2"/>
  <c r="V1448" i="2"/>
  <c r="Z1447" i="2"/>
  <c r="V1447" i="2"/>
  <c r="Z1446" i="2"/>
  <c r="V1446" i="2"/>
  <c r="Z1445" i="2"/>
  <c r="V1445" i="2"/>
  <c r="Z1444" i="2"/>
  <c r="V1444" i="2"/>
  <c r="Z1443" i="2"/>
  <c r="V1443" i="2"/>
  <c r="Z1442" i="2"/>
  <c r="W1442" i="2"/>
  <c r="V1442" i="2"/>
  <c r="Z1441" i="2"/>
  <c r="W1441" i="2"/>
  <c r="V1441" i="2"/>
  <c r="Z1440" i="2"/>
  <c r="V1440" i="2"/>
  <c r="Z1439" i="2"/>
  <c r="V1439" i="2"/>
  <c r="Z1438" i="2"/>
  <c r="V1438" i="2"/>
  <c r="U1438" i="2"/>
  <c r="Z1437" i="2"/>
  <c r="V1437" i="2"/>
  <c r="Z1436" i="2"/>
  <c r="V1436" i="2"/>
  <c r="Z1435" i="2"/>
  <c r="V1435" i="2"/>
  <c r="Z1434" i="2"/>
  <c r="V1434" i="2"/>
  <c r="Z1433" i="2"/>
  <c r="V1433" i="2"/>
  <c r="W1433" i="2" s="1"/>
  <c r="Z1432" i="2"/>
  <c r="V1432" i="2"/>
  <c r="Z1431" i="2"/>
  <c r="V1431" i="2"/>
  <c r="Z1430" i="2"/>
  <c r="V1430" i="2"/>
  <c r="Z1429" i="2"/>
  <c r="V1429" i="2"/>
  <c r="Z1428" i="2"/>
  <c r="V1428" i="2"/>
  <c r="Z1427" i="2"/>
  <c r="V1427" i="2"/>
  <c r="Z1426" i="2"/>
  <c r="V1426" i="2"/>
  <c r="U1426" i="2"/>
  <c r="Z1425" i="2"/>
  <c r="V1425" i="2"/>
  <c r="Z1424" i="2"/>
  <c r="V1424" i="2"/>
  <c r="Z1423" i="2"/>
  <c r="V1423" i="2"/>
  <c r="Z1422" i="2"/>
  <c r="V1422" i="2"/>
  <c r="Z1421" i="2"/>
  <c r="V1421" i="2"/>
  <c r="Z1420" i="2"/>
  <c r="W1420" i="2"/>
  <c r="V1420" i="2"/>
  <c r="Z1419" i="2"/>
  <c r="V1419" i="2"/>
  <c r="Z1418" i="2"/>
  <c r="V1418" i="2"/>
  <c r="Z1417" i="2"/>
  <c r="W1417" i="2"/>
  <c r="V1417" i="2"/>
  <c r="Z1416" i="2"/>
  <c r="V1416" i="2"/>
  <c r="Z1415" i="2"/>
  <c r="V1415" i="2"/>
  <c r="Z1414" i="2"/>
  <c r="V1414" i="2"/>
  <c r="Z1413" i="2"/>
  <c r="V1413" i="2"/>
  <c r="Z1412" i="2"/>
  <c r="V1412" i="2"/>
  <c r="Z1411" i="2"/>
  <c r="V1411" i="2"/>
  <c r="Z1410" i="2"/>
  <c r="V1410" i="2"/>
  <c r="Z1409" i="2"/>
  <c r="V1409" i="2"/>
  <c r="Z1408" i="2"/>
  <c r="V1408" i="2"/>
  <c r="Z1407" i="2"/>
  <c r="V1407" i="2"/>
  <c r="Z1406" i="2"/>
  <c r="V1406" i="2"/>
  <c r="U1406" i="2"/>
  <c r="Z1405" i="2"/>
  <c r="V1405" i="2"/>
  <c r="Z1404" i="2"/>
  <c r="V1404" i="2"/>
  <c r="Z1403" i="2"/>
  <c r="V1403" i="2"/>
  <c r="Z1402" i="2"/>
  <c r="W1402" i="2"/>
  <c r="V1402" i="2"/>
  <c r="Z1401" i="2"/>
  <c r="W1401" i="2"/>
  <c r="V1401" i="2"/>
  <c r="Z1400" i="2"/>
  <c r="V1400" i="2"/>
  <c r="U1400" i="2"/>
  <c r="Z1399" i="2"/>
  <c r="V1399" i="2"/>
  <c r="Z1398" i="2"/>
  <c r="V1398" i="2"/>
  <c r="Z1397" i="2"/>
  <c r="V1397" i="2"/>
  <c r="Z1396" i="2"/>
  <c r="V1396" i="2"/>
  <c r="Z1395" i="2"/>
  <c r="V1395" i="2"/>
  <c r="Z1394" i="2"/>
  <c r="W1394" i="2"/>
  <c r="V1394" i="2"/>
  <c r="Z1393" i="2"/>
  <c r="W1393" i="2"/>
  <c r="V1393" i="2"/>
  <c r="U1393" i="2"/>
  <c r="Z1392" i="2"/>
  <c r="V1392" i="2"/>
  <c r="U1392" i="2"/>
  <c r="Z1391" i="2"/>
  <c r="V1391" i="2"/>
  <c r="U1391" i="2"/>
  <c r="Z1390" i="2"/>
  <c r="V1390" i="2"/>
  <c r="U1390" i="2"/>
  <c r="Z1389" i="2"/>
  <c r="V1389" i="2"/>
  <c r="Z1388" i="2"/>
  <c r="V1388" i="2"/>
  <c r="W1388" i="2" s="1"/>
  <c r="Z1387" i="2"/>
  <c r="V1387" i="2"/>
  <c r="Z1386" i="2"/>
  <c r="V1386" i="2"/>
  <c r="Z1385" i="2"/>
  <c r="V1385" i="2"/>
  <c r="Z1384" i="2"/>
  <c r="V1384" i="2"/>
  <c r="Z1383" i="2"/>
  <c r="V1383" i="2"/>
  <c r="Z1382" i="2"/>
  <c r="V1382" i="2"/>
  <c r="Z1381" i="2"/>
  <c r="V1381" i="2"/>
  <c r="U1381" i="2"/>
  <c r="Z1380" i="2"/>
  <c r="V1380" i="2"/>
  <c r="U1380" i="2"/>
  <c r="Z1379" i="2"/>
  <c r="V1379" i="2"/>
  <c r="U1379" i="2"/>
  <c r="Z1378" i="2"/>
  <c r="V1378" i="2"/>
  <c r="U1378" i="2"/>
  <c r="Z1377" i="2"/>
  <c r="V1377" i="2"/>
  <c r="U1377" i="2"/>
  <c r="Z1376" i="2"/>
  <c r="V1376" i="2"/>
  <c r="U1376" i="2"/>
  <c r="Z1375" i="2"/>
  <c r="V1375" i="2"/>
  <c r="Z1374" i="2"/>
  <c r="V1374" i="2"/>
  <c r="U1374" i="2"/>
  <c r="Z1373" i="2"/>
  <c r="V1373" i="2"/>
  <c r="U1373" i="2"/>
  <c r="Z1372" i="2"/>
  <c r="V1372" i="2"/>
  <c r="U1372" i="2"/>
  <c r="Z1371" i="2"/>
  <c r="V1371" i="2"/>
  <c r="U1371" i="2"/>
  <c r="Z1370" i="2"/>
  <c r="W1370" i="2"/>
  <c r="V1370" i="2"/>
  <c r="Z1369" i="2"/>
  <c r="V1369" i="2"/>
  <c r="Z1368" i="2"/>
  <c r="V1368" i="2"/>
  <c r="Z1367" i="2"/>
  <c r="V1367" i="2"/>
  <c r="Z1366" i="2"/>
  <c r="V1366" i="2"/>
  <c r="Z1365" i="2"/>
  <c r="V1365" i="2"/>
  <c r="Z1364" i="2"/>
  <c r="V1364" i="2"/>
  <c r="Z1363" i="2"/>
  <c r="V1363" i="2"/>
  <c r="Z1362" i="2"/>
  <c r="V1362" i="2"/>
  <c r="Z1361" i="2"/>
  <c r="V1361" i="2"/>
  <c r="U1361" i="2"/>
  <c r="Z1360" i="2"/>
  <c r="V1360" i="2"/>
  <c r="Z1359" i="2"/>
  <c r="V1359" i="2"/>
  <c r="Z1358" i="2"/>
  <c r="V1358" i="2"/>
  <c r="Z1357" i="2"/>
  <c r="V1357" i="2"/>
  <c r="Z1356" i="2"/>
  <c r="V1356" i="2"/>
  <c r="U1356" i="2"/>
  <c r="Z1355" i="2"/>
  <c r="V1355" i="2"/>
  <c r="Z1354" i="2"/>
  <c r="V1354" i="2"/>
  <c r="W1354" i="2" s="1"/>
  <c r="Z1353" i="2"/>
  <c r="V1353" i="2"/>
  <c r="U1353" i="2"/>
  <c r="Z1352" i="2"/>
  <c r="V1352" i="2"/>
  <c r="Z1351" i="2"/>
  <c r="V1351" i="2"/>
  <c r="Z1350" i="2"/>
  <c r="V1350" i="2"/>
  <c r="Z1349" i="2"/>
  <c r="V1349" i="2"/>
  <c r="Z1348" i="2"/>
  <c r="V1348" i="2"/>
  <c r="Z1347" i="2"/>
  <c r="V1347" i="2"/>
  <c r="Z1346" i="2"/>
  <c r="V1346" i="2"/>
  <c r="Z1345" i="2"/>
  <c r="W1345" i="2"/>
  <c r="V1345" i="2"/>
  <c r="Z1344" i="2"/>
  <c r="V1344" i="2"/>
  <c r="Z1343" i="2"/>
  <c r="V1343" i="2"/>
  <c r="Z1342" i="2"/>
  <c r="V1342" i="2"/>
  <c r="Z1341" i="2"/>
  <c r="V1341" i="2"/>
  <c r="U1341" i="2"/>
  <c r="Z1340" i="2"/>
  <c r="V1340" i="2"/>
  <c r="U1340" i="2"/>
  <c r="Z1339" i="2"/>
  <c r="V1339" i="2"/>
  <c r="Z1338" i="2"/>
  <c r="V1338" i="2"/>
  <c r="U1338" i="2"/>
  <c r="Z1337" i="2"/>
  <c r="V1337" i="2"/>
  <c r="U1337" i="2"/>
  <c r="Z1336" i="2"/>
  <c r="V1336" i="2"/>
  <c r="W1336" i="2" s="1"/>
  <c r="U1336" i="2"/>
  <c r="Z1335" i="2"/>
  <c r="V1335" i="2"/>
  <c r="Z1334" i="2"/>
  <c r="V1334" i="2"/>
  <c r="Z1333" i="2"/>
  <c r="V1333" i="2"/>
  <c r="Z1332" i="2"/>
  <c r="W1332" i="2"/>
  <c r="V1332" i="2"/>
  <c r="Z1331" i="2"/>
  <c r="V1331" i="2"/>
  <c r="Z1330" i="2"/>
  <c r="V1330" i="2"/>
  <c r="Z1329" i="2"/>
  <c r="V1329" i="2"/>
  <c r="Z1328" i="2"/>
  <c r="V1328" i="2"/>
  <c r="Z1327" i="2"/>
  <c r="V1327" i="2"/>
  <c r="U1327" i="2"/>
  <c r="Z1326" i="2"/>
  <c r="V1326" i="2"/>
  <c r="Z1325" i="2"/>
  <c r="V1325" i="2"/>
  <c r="Z1324" i="2"/>
  <c r="V1324" i="2"/>
  <c r="W1324" i="2" s="1"/>
  <c r="Z1323" i="2"/>
  <c r="V1323" i="2"/>
  <c r="Z1322" i="2"/>
  <c r="V1322" i="2"/>
  <c r="Z1321" i="2"/>
  <c r="V1321" i="2"/>
  <c r="Z1320" i="2"/>
  <c r="V1320" i="2"/>
  <c r="Z1319" i="2"/>
  <c r="V1319" i="2"/>
  <c r="Z1318" i="2"/>
  <c r="V1318" i="2"/>
  <c r="Z1317" i="2"/>
  <c r="V1317" i="2"/>
  <c r="Z1316" i="2"/>
  <c r="V1316" i="2"/>
  <c r="W1316" i="2" s="1"/>
  <c r="Z1315" i="2"/>
  <c r="V1315" i="2"/>
  <c r="Z1314" i="2"/>
  <c r="V1314" i="2"/>
  <c r="Z1313" i="2"/>
  <c r="V1313" i="2"/>
  <c r="Z1312" i="2"/>
  <c r="V1312" i="2"/>
  <c r="Z1311" i="2"/>
  <c r="V1311" i="2"/>
  <c r="Z1310" i="2"/>
  <c r="V1310" i="2"/>
  <c r="Z1309" i="2"/>
  <c r="V1309" i="2"/>
  <c r="Z1308" i="2"/>
  <c r="V1308" i="2"/>
  <c r="Z1307" i="2"/>
  <c r="V1307" i="2"/>
  <c r="Z1306" i="2"/>
  <c r="V1306" i="2"/>
  <c r="Z1305" i="2"/>
  <c r="V1305" i="2"/>
  <c r="Z1304" i="2"/>
  <c r="V1304" i="2"/>
  <c r="Z1303" i="2"/>
  <c r="V1303" i="2"/>
  <c r="Z1302" i="2"/>
  <c r="V1302" i="2"/>
  <c r="Z1301" i="2"/>
  <c r="V1301" i="2"/>
  <c r="Z1300" i="2"/>
  <c r="W1300" i="2"/>
  <c r="V1300" i="2"/>
  <c r="Z1299" i="2"/>
  <c r="V1299" i="2"/>
  <c r="Z1298" i="2"/>
  <c r="V1298" i="2"/>
  <c r="Z1297" i="2"/>
  <c r="V1297" i="2"/>
  <c r="U1297" i="2"/>
  <c r="Z1296" i="2"/>
  <c r="V1296" i="2"/>
  <c r="U1296" i="2"/>
  <c r="Z1295" i="2"/>
  <c r="V1295" i="2"/>
  <c r="Z1294" i="2"/>
  <c r="V1294" i="2"/>
  <c r="Z1293" i="2"/>
  <c r="V1293" i="2"/>
  <c r="Z1292" i="2"/>
  <c r="V1292" i="2"/>
  <c r="U1292" i="2"/>
  <c r="Z1291" i="2"/>
  <c r="V1291" i="2"/>
  <c r="U1291" i="2"/>
  <c r="Z1290" i="2"/>
  <c r="V1290" i="2"/>
  <c r="U1290" i="2"/>
  <c r="Z1289" i="2"/>
  <c r="V1289" i="2"/>
  <c r="Z1288" i="2"/>
  <c r="V1288" i="2"/>
  <c r="Z1287" i="2"/>
  <c r="V1287" i="2"/>
  <c r="Z1286" i="2"/>
  <c r="V1286" i="2"/>
  <c r="Z1285" i="2"/>
  <c r="V1285" i="2"/>
  <c r="Z1284" i="2"/>
  <c r="V1284" i="2"/>
  <c r="U1284" i="2"/>
  <c r="Z1283" i="2"/>
  <c r="V1283" i="2"/>
  <c r="Z1282" i="2"/>
  <c r="V1282" i="2"/>
  <c r="Z1281" i="2"/>
  <c r="V1281" i="2"/>
  <c r="Z1280" i="2"/>
  <c r="V1280" i="2"/>
  <c r="Z1279" i="2"/>
  <c r="V1279" i="2"/>
  <c r="Z1278" i="2"/>
  <c r="V1278" i="2"/>
  <c r="U1278" i="2"/>
  <c r="Z1277" i="2"/>
  <c r="V1277" i="2"/>
  <c r="U1277" i="2"/>
  <c r="Z1276" i="2"/>
  <c r="V1276" i="2"/>
  <c r="Z1275" i="2"/>
  <c r="V1275" i="2"/>
  <c r="U1275" i="2"/>
  <c r="Z1274" i="2"/>
  <c r="V1274" i="2"/>
  <c r="W1274" i="2" s="1"/>
  <c r="U1274" i="2"/>
  <c r="Z1273" i="2"/>
  <c r="V1273" i="2"/>
  <c r="U1273" i="2"/>
  <c r="Z1272" i="2"/>
  <c r="V1272" i="2"/>
  <c r="U1272" i="2"/>
  <c r="Z1271" i="2"/>
  <c r="V1271" i="2"/>
  <c r="U1271" i="2"/>
  <c r="Z1270" i="2"/>
  <c r="V1270" i="2"/>
  <c r="Z1269" i="2"/>
  <c r="V1269" i="2"/>
  <c r="Z1268" i="2"/>
  <c r="V1268" i="2"/>
  <c r="U1268" i="2"/>
  <c r="Z1267" i="2"/>
  <c r="V1267" i="2"/>
  <c r="Z1266" i="2"/>
  <c r="V1266" i="2"/>
  <c r="Z1265" i="2"/>
  <c r="V1265" i="2"/>
  <c r="Z1264" i="2"/>
  <c r="V1264" i="2"/>
  <c r="Z1263" i="2"/>
  <c r="V1263" i="2"/>
  <c r="U1263" i="2"/>
  <c r="Z1262" i="2"/>
  <c r="V1262" i="2"/>
  <c r="U1262" i="2"/>
  <c r="Z1261" i="2"/>
  <c r="V1261" i="2"/>
  <c r="U1261" i="2"/>
  <c r="Z1260" i="2"/>
  <c r="V1260" i="2"/>
  <c r="Z1259" i="2"/>
  <c r="V1259" i="2"/>
  <c r="Z1258" i="2"/>
  <c r="V1258" i="2"/>
  <c r="Z1257" i="2"/>
  <c r="V1257" i="2"/>
  <c r="U1257" i="2"/>
  <c r="Z1256" i="2"/>
  <c r="V1256" i="2"/>
  <c r="U1256" i="2"/>
  <c r="Z1255" i="2"/>
  <c r="V1255" i="2"/>
  <c r="Z1254" i="2"/>
  <c r="V1254" i="2"/>
  <c r="U1254" i="2"/>
  <c r="Z1253" i="2"/>
  <c r="V1253" i="2"/>
  <c r="U1253" i="2"/>
  <c r="Z1252" i="2"/>
  <c r="V1252" i="2"/>
  <c r="Z1251" i="2"/>
  <c r="V1251" i="2"/>
  <c r="Z1250" i="2"/>
  <c r="V1250" i="2"/>
  <c r="U1250" i="2"/>
  <c r="Z1249" i="2"/>
  <c r="V1249" i="2"/>
  <c r="W1249" i="2" s="1"/>
  <c r="U1249" i="2"/>
  <c r="Z1248" i="2"/>
  <c r="V1248" i="2"/>
  <c r="U1248" i="2"/>
  <c r="Z1247" i="2"/>
  <c r="V1247" i="2"/>
  <c r="Z1246" i="2"/>
  <c r="V1246" i="2"/>
  <c r="Z1245" i="2"/>
  <c r="V1245" i="2"/>
  <c r="Z1244" i="2"/>
  <c r="V1244" i="2"/>
  <c r="Z1243" i="2"/>
  <c r="V1243" i="2"/>
  <c r="Z1242" i="2"/>
  <c r="V1242" i="2"/>
  <c r="Z1241" i="2"/>
  <c r="V1241" i="2"/>
  <c r="Z1240" i="2"/>
  <c r="V1240" i="2"/>
  <c r="Z1239" i="2"/>
  <c r="V1239" i="2"/>
  <c r="U1239" i="2"/>
  <c r="Z1238" i="2"/>
  <c r="V1238" i="2"/>
  <c r="U1238" i="2"/>
  <c r="Z1237" i="2"/>
  <c r="V1237" i="2"/>
  <c r="U1237" i="2"/>
  <c r="Z1236" i="2"/>
  <c r="V1236" i="2"/>
  <c r="U1236" i="2"/>
  <c r="Z1235" i="2"/>
  <c r="V1235" i="2"/>
  <c r="Z1234" i="2"/>
  <c r="W1234" i="2"/>
  <c r="V1234" i="2"/>
  <c r="Z1233" i="2"/>
  <c r="V1233" i="2"/>
  <c r="Z1232" i="2"/>
  <c r="W1232" i="2"/>
  <c r="V1232" i="2"/>
  <c r="U1232" i="2"/>
  <c r="Z1231" i="2"/>
  <c r="V1231" i="2"/>
  <c r="U1231" i="2"/>
  <c r="Z1230" i="2"/>
  <c r="V1230" i="2"/>
  <c r="Z1229" i="2"/>
  <c r="V1229" i="2"/>
  <c r="U1229" i="2"/>
  <c r="Z1228" i="2"/>
  <c r="V1228" i="2"/>
  <c r="Z1227" i="2"/>
  <c r="V1227" i="2"/>
  <c r="Z1226" i="2"/>
  <c r="W1226" i="2"/>
  <c r="V1226" i="2"/>
  <c r="Z1225" i="2"/>
  <c r="V1225" i="2"/>
  <c r="Z1224" i="2"/>
  <c r="V1224" i="2"/>
  <c r="U1224" i="2"/>
  <c r="Z1223" i="2"/>
  <c r="V1223" i="2"/>
  <c r="Z1222" i="2"/>
  <c r="V1222" i="2"/>
  <c r="Z1221" i="2"/>
  <c r="V1221" i="2"/>
  <c r="U1221" i="2"/>
  <c r="Z1220" i="2"/>
  <c r="V1220" i="2"/>
  <c r="Z1219" i="2"/>
  <c r="V1219" i="2"/>
  <c r="U1219" i="2"/>
  <c r="Z1218" i="2"/>
  <c r="W1218" i="2"/>
  <c r="V1218" i="2"/>
  <c r="Z1217" i="2"/>
  <c r="V1217" i="2"/>
  <c r="U1217" i="2"/>
  <c r="Z1216" i="2"/>
  <c r="V1216" i="2"/>
  <c r="W1216" i="2" s="1"/>
  <c r="U1216" i="2"/>
  <c r="Z1215" i="2"/>
  <c r="V1215" i="2"/>
  <c r="Z1214" i="2"/>
  <c r="V1214" i="2"/>
  <c r="Z1213" i="2"/>
  <c r="V1213" i="2"/>
  <c r="Z1212" i="2"/>
  <c r="W1212" i="2"/>
  <c r="V1212" i="2"/>
  <c r="Z1211" i="2"/>
  <c r="V1211" i="2"/>
  <c r="Z1210" i="2"/>
  <c r="V1210" i="2"/>
  <c r="Z1209" i="2"/>
  <c r="V1209" i="2"/>
  <c r="Z1208" i="2"/>
  <c r="V1208" i="2"/>
  <c r="Z1207" i="2"/>
  <c r="V1207" i="2"/>
  <c r="Z1206" i="2"/>
  <c r="V1206" i="2"/>
  <c r="Z1205" i="2"/>
  <c r="V1205" i="2"/>
  <c r="Z1204" i="2"/>
  <c r="V1204" i="2"/>
  <c r="Z1203" i="2"/>
  <c r="V1203" i="2"/>
  <c r="Z1202" i="2"/>
  <c r="V1202" i="2"/>
  <c r="Z1201" i="2"/>
  <c r="V1201" i="2"/>
  <c r="Z1200" i="2"/>
  <c r="V1200" i="2"/>
  <c r="Z1199" i="2"/>
  <c r="V1199" i="2"/>
  <c r="Z1198" i="2"/>
  <c r="V1198" i="2"/>
  <c r="Z1197" i="2"/>
  <c r="V1197" i="2"/>
  <c r="Z1196" i="2"/>
  <c r="V1196" i="2"/>
  <c r="Z1195" i="2"/>
  <c r="V1195" i="2"/>
  <c r="Z1194" i="2"/>
  <c r="V1194" i="2"/>
  <c r="Z1193" i="2"/>
  <c r="V1193" i="2"/>
  <c r="Z1192" i="2"/>
  <c r="V1192" i="2"/>
  <c r="Z1191" i="2"/>
  <c r="V1191" i="2"/>
  <c r="Z1190" i="2"/>
  <c r="V1190" i="2"/>
  <c r="Z1189" i="2"/>
  <c r="V1189" i="2"/>
  <c r="Z1188" i="2"/>
  <c r="V1188" i="2"/>
  <c r="Z1187" i="2"/>
  <c r="V1187" i="2"/>
  <c r="Z1186" i="2"/>
  <c r="V1186" i="2"/>
  <c r="Z1185" i="2"/>
  <c r="V1185" i="2"/>
  <c r="Z1184" i="2"/>
  <c r="V1184" i="2"/>
  <c r="Z1183" i="2"/>
  <c r="V1183" i="2"/>
  <c r="Z1182" i="2"/>
  <c r="V1182" i="2"/>
  <c r="Z1181" i="2"/>
  <c r="V1181" i="2"/>
  <c r="Z1180" i="2"/>
  <c r="V1180" i="2"/>
  <c r="Z1179" i="2"/>
  <c r="V1179" i="2"/>
  <c r="Z1178" i="2"/>
  <c r="V1178" i="2"/>
  <c r="U1178" i="2"/>
  <c r="Z1177" i="2"/>
  <c r="V1177" i="2"/>
  <c r="Z1176" i="2"/>
  <c r="V1176" i="2"/>
  <c r="Z1175" i="2"/>
  <c r="V1175" i="2"/>
  <c r="Z1174" i="2"/>
  <c r="V1174" i="2"/>
  <c r="Z1173" i="2"/>
  <c r="V1173" i="2"/>
  <c r="Z1172" i="2"/>
  <c r="V1172" i="2"/>
  <c r="Z1171" i="2"/>
  <c r="V1171" i="2"/>
  <c r="Z1170" i="2"/>
  <c r="V1170" i="2"/>
  <c r="Z1169" i="2"/>
  <c r="V1169" i="2"/>
  <c r="Z1168" i="2"/>
  <c r="V1168" i="2"/>
  <c r="Z1167" i="2"/>
  <c r="V1167" i="2"/>
  <c r="Z1166" i="2"/>
  <c r="V1166" i="2"/>
  <c r="Z1165" i="2"/>
  <c r="V1165" i="2"/>
  <c r="Z1164" i="2"/>
  <c r="V1164" i="2"/>
  <c r="Z1163" i="2"/>
  <c r="V1163" i="2"/>
  <c r="Z1162" i="2"/>
  <c r="V1162" i="2"/>
  <c r="Z1161" i="2"/>
  <c r="W1161" i="2"/>
  <c r="V1161" i="2"/>
  <c r="Z1160" i="2"/>
  <c r="V1160" i="2"/>
  <c r="Z1159" i="2"/>
  <c r="V1159" i="2"/>
  <c r="Z1158" i="2"/>
  <c r="V1158" i="2"/>
  <c r="Z1157" i="2"/>
  <c r="V1157" i="2"/>
  <c r="Z1156" i="2"/>
  <c r="V1156" i="2"/>
  <c r="Z1155" i="2"/>
  <c r="V1155" i="2"/>
  <c r="Z1154" i="2"/>
  <c r="W1154" i="2"/>
  <c r="V1154" i="2"/>
  <c r="Z1153" i="2"/>
  <c r="V1153" i="2"/>
  <c r="W1153" i="2" s="1"/>
  <c r="Z1152" i="2"/>
  <c r="V1152" i="2"/>
  <c r="Z1151" i="2"/>
  <c r="V1151" i="2"/>
  <c r="Z1150" i="2"/>
  <c r="V1150" i="2"/>
  <c r="Z1149" i="2"/>
  <c r="V1149" i="2"/>
  <c r="W1149" i="2" s="1"/>
  <c r="Z1148" i="2"/>
  <c r="V1148" i="2"/>
  <c r="Z1147" i="2"/>
  <c r="V1147" i="2"/>
  <c r="U1147" i="2"/>
  <c r="Z1146" i="2"/>
  <c r="V1146" i="2"/>
  <c r="Z1145" i="2"/>
  <c r="V1145" i="2"/>
  <c r="Z1144" i="2"/>
  <c r="V1144" i="2"/>
  <c r="Z1143" i="2"/>
  <c r="V1143" i="2"/>
  <c r="Z1142" i="2"/>
  <c r="V1142" i="2"/>
  <c r="Z1141" i="2"/>
  <c r="V1141" i="2"/>
  <c r="Z1140" i="2"/>
  <c r="V1140" i="2"/>
  <c r="Z1139" i="2"/>
  <c r="V1139" i="2"/>
  <c r="Z1138" i="2"/>
  <c r="V1138" i="2"/>
  <c r="Z1137" i="2"/>
  <c r="V1137" i="2"/>
  <c r="W1137" i="2" s="1"/>
  <c r="Z1136" i="2"/>
  <c r="V1136" i="2"/>
  <c r="Z1135" i="2"/>
  <c r="V1135" i="2"/>
  <c r="Z1134" i="2"/>
  <c r="V1134" i="2"/>
  <c r="Z1133" i="2"/>
  <c r="V1133" i="2"/>
  <c r="Z1132" i="2"/>
  <c r="V1132" i="2"/>
  <c r="Z1131" i="2"/>
  <c r="V1131" i="2"/>
  <c r="Z1130" i="2"/>
  <c r="W1130" i="2"/>
  <c r="V1130" i="2"/>
  <c r="Z1129" i="2"/>
  <c r="V1129" i="2"/>
  <c r="Z1128" i="2"/>
  <c r="V1128" i="2"/>
  <c r="Z1127" i="2"/>
  <c r="V1127" i="2"/>
  <c r="Z1126" i="2"/>
  <c r="V1126" i="2"/>
  <c r="Z1125" i="2"/>
  <c r="V1125" i="2"/>
  <c r="Z1124" i="2"/>
  <c r="V1124" i="2"/>
  <c r="Z1123" i="2"/>
  <c r="V1123" i="2"/>
  <c r="Z1122" i="2"/>
  <c r="V1122" i="2"/>
  <c r="Z1121" i="2"/>
  <c r="V1121" i="2"/>
  <c r="Z1120" i="2"/>
  <c r="V1120" i="2"/>
  <c r="Z1119" i="2"/>
  <c r="V1119" i="2"/>
  <c r="Z1118" i="2"/>
  <c r="V1118" i="2"/>
  <c r="Z1117" i="2"/>
  <c r="V1117" i="2"/>
  <c r="Z1116" i="2"/>
  <c r="V1116" i="2"/>
  <c r="Z1115" i="2"/>
  <c r="V1115" i="2"/>
  <c r="Z1114" i="2"/>
  <c r="V1114" i="2"/>
  <c r="Z1113" i="2"/>
  <c r="V1113" i="2"/>
  <c r="Z1112" i="2"/>
  <c r="V1112" i="2"/>
  <c r="U1112" i="2"/>
  <c r="Z1111" i="2"/>
  <c r="V1111" i="2"/>
  <c r="Z1110" i="2"/>
  <c r="V1110" i="2"/>
  <c r="U1110" i="2"/>
  <c r="Z1109" i="2"/>
  <c r="V1109" i="2"/>
  <c r="Z1108" i="2"/>
  <c r="V1108" i="2"/>
  <c r="Z1107" i="2"/>
  <c r="V1107" i="2"/>
  <c r="Z1106" i="2"/>
  <c r="V1106" i="2"/>
  <c r="Z1105" i="2"/>
  <c r="V1105" i="2"/>
  <c r="Z1104" i="2"/>
  <c r="V1104" i="2"/>
  <c r="Z1103" i="2"/>
  <c r="V1103" i="2"/>
  <c r="Z1102" i="2"/>
  <c r="V1102" i="2"/>
  <c r="Z1101" i="2"/>
  <c r="V1101" i="2"/>
  <c r="Z1100" i="2"/>
  <c r="V1100" i="2"/>
  <c r="Z1099" i="2"/>
  <c r="V1099" i="2"/>
  <c r="Z1098" i="2"/>
  <c r="V1098" i="2"/>
  <c r="Z1097" i="2"/>
  <c r="V1097" i="2"/>
  <c r="Z1096" i="2"/>
  <c r="V1096" i="2"/>
  <c r="W1096" i="2" s="1"/>
  <c r="Z1095" i="2"/>
  <c r="V1095" i="2"/>
  <c r="Z1094" i="2"/>
  <c r="V1094" i="2"/>
  <c r="Z1093" i="2"/>
  <c r="V1093" i="2"/>
  <c r="Z1092" i="2"/>
  <c r="V1092" i="2"/>
  <c r="Z1091" i="2"/>
  <c r="V1091" i="2"/>
  <c r="Z1090" i="2"/>
  <c r="V1090" i="2"/>
  <c r="Z1089" i="2"/>
  <c r="V1089" i="2"/>
  <c r="Z1088" i="2"/>
  <c r="V1088" i="2"/>
  <c r="Z1087" i="2"/>
  <c r="V1087" i="2"/>
  <c r="Z1086" i="2"/>
  <c r="V1086" i="2"/>
  <c r="Z1085" i="2"/>
  <c r="V1085" i="2"/>
  <c r="Z1084" i="2"/>
  <c r="V1084" i="2"/>
  <c r="U1084" i="2"/>
  <c r="Z1083" i="2"/>
  <c r="V1083" i="2"/>
  <c r="Z1082" i="2"/>
  <c r="V1082" i="2"/>
  <c r="Z1081" i="2"/>
  <c r="V1081" i="2"/>
  <c r="Z1080" i="2"/>
  <c r="V1080" i="2"/>
  <c r="W1080" i="2" s="1"/>
  <c r="Z1079" i="2"/>
  <c r="V1079" i="2"/>
  <c r="Z1078" i="2"/>
  <c r="V1078" i="2"/>
  <c r="Z1077" i="2"/>
  <c r="V1077" i="2"/>
  <c r="Z1076" i="2"/>
  <c r="V1076" i="2"/>
  <c r="Z1075" i="2"/>
  <c r="V1075" i="2"/>
  <c r="Z1074" i="2"/>
  <c r="V1074" i="2"/>
  <c r="Z1073" i="2"/>
  <c r="W1073" i="2"/>
  <c r="V1073" i="2"/>
  <c r="Z1072" i="2"/>
  <c r="V1072" i="2"/>
  <c r="Z1071" i="2"/>
  <c r="V1071" i="2"/>
  <c r="U1071" i="2"/>
  <c r="Z1070" i="2"/>
  <c r="V1070" i="2"/>
  <c r="U1070" i="2"/>
  <c r="Z1069" i="2"/>
  <c r="V1069" i="2"/>
  <c r="Z1068" i="2"/>
  <c r="V1068" i="2"/>
  <c r="Z1067" i="2"/>
  <c r="V1067" i="2"/>
  <c r="Z1066" i="2"/>
  <c r="V1066" i="2"/>
  <c r="W1066" i="2" s="1"/>
  <c r="Z1065" i="2"/>
  <c r="V1065" i="2"/>
  <c r="Z1064" i="2"/>
  <c r="V1064" i="2"/>
  <c r="Z1063" i="2"/>
  <c r="V1063" i="2"/>
  <c r="Z1062" i="2"/>
  <c r="V1062" i="2"/>
  <c r="Z1061" i="2"/>
  <c r="V1061" i="2"/>
  <c r="Z1060" i="2"/>
  <c r="V1060" i="2"/>
  <c r="Z1059" i="2"/>
  <c r="V1059" i="2"/>
  <c r="Z1058" i="2"/>
  <c r="V1058" i="2"/>
  <c r="Z1057" i="2"/>
  <c r="W1057" i="2"/>
  <c r="V1057" i="2"/>
  <c r="Z1056" i="2"/>
  <c r="V1056" i="2"/>
  <c r="U1056" i="2"/>
  <c r="Z1055" i="2"/>
  <c r="V1055" i="2"/>
  <c r="Z1054" i="2"/>
  <c r="V1054" i="2"/>
  <c r="Z1053" i="2"/>
  <c r="V1053" i="2"/>
  <c r="Z1052" i="2"/>
  <c r="V1052" i="2"/>
  <c r="Z1051" i="2"/>
  <c r="V1051" i="2"/>
  <c r="Z1050" i="2"/>
  <c r="V1050" i="2"/>
  <c r="Z1049" i="2"/>
  <c r="V1049" i="2"/>
  <c r="Z1048" i="2"/>
  <c r="W1048" i="2"/>
  <c r="V1048" i="2"/>
  <c r="Z1047" i="2"/>
  <c r="V1047" i="2"/>
  <c r="Z1046" i="2"/>
  <c r="V1046" i="2"/>
  <c r="Z1045" i="2"/>
  <c r="V1045" i="2"/>
  <c r="Z1044" i="2"/>
  <c r="V1044" i="2"/>
  <c r="Z1043" i="2"/>
  <c r="V1043" i="2"/>
  <c r="Z1042" i="2"/>
  <c r="V1042" i="2"/>
  <c r="Z1041" i="2"/>
  <c r="V1041" i="2"/>
  <c r="Z1040" i="2"/>
  <c r="V1040" i="2"/>
  <c r="Z1039" i="2"/>
  <c r="V1039" i="2"/>
  <c r="Z1038" i="2"/>
  <c r="V1038" i="2"/>
  <c r="Z1037" i="2"/>
  <c r="V1037" i="2"/>
  <c r="Z1036" i="2"/>
  <c r="V1036" i="2"/>
  <c r="Z1035" i="2"/>
  <c r="V1035" i="2"/>
  <c r="U1035" i="2"/>
  <c r="Z1034" i="2"/>
  <c r="V1034" i="2"/>
  <c r="Z1033" i="2"/>
  <c r="V1033" i="2"/>
  <c r="Z1032" i="2"/>
  <c r="V1032" i="2"/>
  <c r="Z1031" i="2"/>
  <c r="V1031" i="2"/>
  <c r="Z1030" i="2"/>
  <c r="V1030" i="2"/>
  <c r="Z1029" i="2"/>
  <c r="V1029" i="2"/>
  <c r="Z1028" i="2"/>
  <c r="V1028" i="2"/>
  <c r="Z1027" i="2"/>
  <c r="V1027" i="2"/>
  <c r="Z1026" i="2"/>
  <c r="W1026" i="2"/>
  <c r="V1026" i="2"/>
  <c r="Z1025" i="2"/>
  <c r="V1025" i="2"/>
  <c r="W1025" i="2" s="1"/>
  <c r="Z1024" i="2"/>
  <c r="V1024" i="2"/>
  <c r="Z1023" i="2"/>
  <c r="V1023" i="2"/>
  <c r="Z1022" i="2"/>
  <c r="V1022" i="2"/>
  <c r="Z1021" i="2"/>
  <c r="V1021" i="2"/>
  <c r="Z1020" i="2"/>
  <c r="V1020" i="2"/>
  <c r="Z1019" i="2"/>
  <c r="V1019" i="2"/>
  <c r="Z1018" i="2"/>
  <c r="V1018" i="2"/>
  <c r="Z1017" i="2"/>
  <c r="V1017" i="2"/>
  <c r="Z1016" i="2"/>
  <c r="W1016" i="2"/>
  <c r="V1016" i="2"/>
  <c r="Z1015" i="2"/>
  <c r="V1015" i="2"/>
  <c r="Z1014" i="2"/>
  <c r="V1014" i="2"/>
  <c r="Z1013" i="2"/>
  <c r="V1013" i="2"/>
  <c r="Z1012" i="2"/>
  <c r="V1012" i="2"/>
  <c r="Z1011" i="2"/>
  <c r="V1011" i="2"/>
  <c r="Z1010" i="2"/>
  <c r="V1010" i="2"/>
  <c r="Z1009" i="2"/>
  <c r="W1009" i="2"/>
  <c r="V1009" i="2"/>
  <c r="Z1008" i="2"/>
  <c r="V1008" i="2"/>
  <c r="Z1007" i="2"/>
  <c r="V1007" i="2"/>
  <c r="Z1006" i="2"/>
  <c r="V1006" i="2"/>
  <c r="Z1005" i="2"/>
  <c r="W1005" i="2"/>
  <c r="V1005" i="2"/>
  <c r="Z1004" i="2"/>
  <c r="V1004" i="2"/>
  <c r="Z1003" i="2"/>
  <c r="V1003" i="2"/>
  <c r="Z1002" i="2"/>
  <c r="W1002" i="2"/>
  <c r="V1002" i="2"/>
  <c r="Z1001" i="2"/>
  <c r="V1001" i="2"/>
  <c r="Z1000" i="2"/>
  <c r="V1000" i="2"/>
  <c r="Z999" i="2"/>
  <c r="V999" i="2"/>
  <c r="Z998" i="2"/>
  <c r="V998" i="2"/>
  <c r="Z997" i="2"/>
  <c r="V997" i="2"/>
  <c r="Z996" i="2"/>
  <c r="V996" i="2"/>
  <c r="Z995" i="2"/>
  <c r="V995" i="2"/>
  <c r="W995" i="2" s="1"/>
  <c r="Z994" i="2"/>
  <c r="V994" i="2"/>
  <c r="Z993" i="2"/>
  <c r="V993" i="2"/>
  <c r="Z992" i="2"/>
  <c r="V992" i="2"/>
  <c r="Z991" i="2"/>
  <c r="V991" i="2"/>
  <c r="Z990" i="2"/>
  <c r="V990" i="2"/>
  <c r="Z989" i="2"/>
  <c r="V989" i="2"/>
  <c r="Z988" i="2"/>
  <c r="V988" i="2"/>
  <c r="Z987" i="2"/>
  <c r="V987" i="2"/>
  <c r="Z986" i="2"/>
  <c r="V986" i="2"/>
  <c r="Z985" i="2"/>
  <c r="V985" i="2"/>
  <c r="W985" i="2" s="1"/>
  <c r="Z984" i="2"/>
  <c r="V984" i="2"/>
  <c r="Z983" i="2"/>
  <c r="V983" i="2"/>
  <c r="Z982" i="2"/>
  <c r="V982" i="2"/>
  <c r="Z981" i="2"/>
  <c r="V981" i="2"/>
  <c r="Z980" i="2"/>
  <c r="V980" i="2"/>
  <c r="Z979" i="2"/>
  <c r="V979" i="2"/>
  <c r="Z978" i="2"/>
  <c r="V978" i="2"/>
  <c r="Z977" i="2"/>
  <c r="V977" i="2"/>
  <c r="Z976" i="2"/>
  <c r="V976" i="2"/>
  <c r="Z975" i="2"/>
  <c r="V975" i="2"/>
  <c r="Z974" i="2"/>
  <c r="V974" i="2"/>
  <c r="Z973" i="2"/>
  <c r="V973" i="2"/>
  <c r="Z972" i="2"/>
  <c r="V972" i="2"/>
  <c r="Z971" i="2"/>
  <c r="V971" i="2"/>
  <c r="Z970" i="2"/>
  <c r="V970" i="2"/>
  <c r="Z969" i="2"/>
  <c r="V969" i="2"/>
  <c r="Z968" i="2"/>
  <c r="V968" i="2"/>
  <c r="Z967" i="2"/>
  <c r="V967" i="2"/>
  <c r="Z966" i="2"/>
  <c r="V966" i="2"/>
  <c r="Z965" i="2"/>
  <c r="V965" i="2"/>
  <c r="Z964" i="2"/>
  <c r="V964" i="2"/>
  <c r="Z963" i="2"/>
  <c r="V963" i="2"/>
  <c r="Z962" i="2"/>
  <c r="V962" i="2"/>
  <c r="Z961" i="2"/>
  <c r="V961" i="2"/>
  <c r="Z960" i="2"/>
  <c r="V960" i="2"/>
  <c r="Z959" i="2"/>
  <c r="V959" i="2"/>
  <c r="Z958" i="2"/>
  <c r="V958" i="2"/>
  <c r="Z957" i="2"/>
  <c r="V957" i="2"/>
  <c r="Z956" i="2"/>
  <c r="V956" i="2"/>
  <c r="Z955" i="2"/>
  <c r="V955" i="2"/>
  <c r="Z954" i="2"/>
  <c r="V954" i="2"/>
  <c r="Z953" i="2"/>
  <c r="V953" i="2"/>
  <c r="Z952" i="2"/>
  <c r="V952" i="2"/>
  <c r="Z951" i="2"/>
  <c r="V951" i="2"/>
  <c r="Z950" i="2"/>
  <c r="V950" i="2"/>
  <c r="Z949" i="2"/>
  <c r="V949" i="2"/>
  <c r="Z948" i="2"/>
  <c r="V948" i="2"/>
  <c r="Z947" i="2"/>
  <c r="V947" i="2"/>
  <c r="Z946" i="2"/>
  <c r="V946" i="2"/>
  <c r="W946" i="2" s="1"/>
  <c r="Z945" i="2"/>
  <c r="V945" i="2"/>
  <c r="Z944" i="2"/>
  <c r="V944" i="2"/>
  <c r="Z943" i="2"/>
  <c r="V943" i="2"/>
  <c r="Z942" i="2"/>
  <c r="V942" i="2"/>
  <c r="Z941" i="2"/>
  <c r="V941" i="2"/>
  <c r="Z940" i="2"/>
  <c r="V940" i="2"/>
  <c r="Z939" i="2"/>
  <c r="V939" i="2"/>
  <c r="Z938" i="2"/>
  <c r="V938" i="2"/>
  <c r="Z937" i="2"/>
  <c r="V937" i="2"/>
  <c r="Z936" i="2"/>
  <c r="V936" i="2"/>
  <c r="Z935" i="2"/>
  <c r="V935" i="2"/>
  <c r="Z934" i="2"/>
  <c r="V934" i="2"/>
  <c r="U934" i="2"/>
  <c r="Z933" i="2"/>
  <c r="V933" i="2"/>
  <c r="Z932" i="2"/>
  <c r="V932" i="2"/>
  <c r="Z931" i="2"/>
  <c r="V931" i="2"/>
  <c r="Z930" i="2"/>
  <c r="V930" i="2"/>
  <c r="Z929" i="2"/>
  <c r="V929" i="2"/>
  <c r="Z928" i="2"/>
  <c r="W928" i="2"/>
  <c r="V928" i="2"/>
  <c r="Z927" i="2"/>
  <c r="V927" i="2"/>
  <c r="Z926" i="2"/>
  <c r="V926" i="2"/>
  <c r="Z925" i="2"/>
  <c r="V925" i="2"/>
  <c r="Z924" i="2"/>
  <c r="V924" i="2"/>
  <c r="Z923" i="2"/>
  <c r="V923" i="2"/>
  <c r="Z922" i="2"/>
  <c r="V922" i="2"/>
  <c r="Z921" i="2"/>
  <c r="V921" i="2"/>
  <c r="Z920" i="2"/>
  <c r="V920" i="2"/>
  <c r="Z919" i="2"/>
  <c r="V919" i="2"/>
  <c r="Z918" i="2"/>
  <c r="V918" i="2"/>
  <c r="Z917" i="2"/>
  <c r="V917" i="2"/>
  <c r="Z916" i="2"/>
  <c r="V916" i="2"/>
  <c r="Z915" i="2"/>
  <c r="V915" i="2"/>
  <c r="Z914" i="2"/>
  <c r="V914" i="2"/>
  <c r="W914" i="2" s="1"/>
  <c r="Z913" i="2"/>
  <c r="V913" i="2"/>
  <c r="Z912" i="2"/>
  <c r="V912" i="2"/>
  <c r="Z911" i="2"/>
  <c r="V911" i="2"/>
  <c r="Z910" i="2"/>
  <c r="V910" i="2"/>
  <c r="W910" i="2" s="1"/>
  <c r="Z909" i="2"/>
  <c r="V909" i="2"/>
  <c r="Z908" i="2"/>
  <c r="V908" i="2"/>
  <c r="Z907" i="2"/>
  <c r="V907" i="2"/>
  <c r="Z906" i="2"/>
  <c r="V906" i="2"/>
  <c r="Z905" i="2"/>
  <c r="V905" i="2"/>
  <c r="Z904" i="2"/>
  <c r="V904" i="2"/>
  <c r="Z903" i="2"/>
  <c r="V903" i="2"/>
  <c r="Z902" i="2"/>
  <c r="V902" i="2"/>
  <c r="Z901" i="2"/>
  <c r="V901" i="2"/>
  <c r="Z900" i="2"/>
  <c r="V900" i="2"/>
  <c r="Z899" i="2"/>
  <c r="V899" i="2"/>
  <c r="Z898" i="2"/>
  <c r="V898" i="2"/>
  <c r="Z897" i="2"/>
  <c r="V897" i="2"/>
  <c r="Z896" i="2"/>
  <c r="V896" i="2"/>
  <c r="W896" i="2" s="1"/>
  <c r="Z895" i="2"/>
  <c r="V895" i="2"/>
  <c r="Z894" i="2"/>
  <c r="V894" i="2"/>
  <c r="Z893" i="2"/>
  <c r="V893" i="2"/>
  <c r="Z892" i="2"/>
  <c r="V892" i="2"/>
  <c r="Z891" i="2"/>
  <c r="V891" i="2"/>
  <c r="Z890" i="2"/>
  <c r="W890" i="2"/>
  <c r="V890" i="2"/>
  <c r="Z889" i="2"/>
  <c r="V889" i="2"/>
  <c r="W889" i="2" s="1"/>
  <c r="Z888" i="2"/>
  <c r="V888" i="2"/>
  <c r="Z887" i="2"/>
  <c r="V887" i="2"/>
  <c r="Z886" i="2"/>
  <c r="V886" i="2"/>
  <c r="Z885" i="2"/>
  <c r="V885" i="2"/>
  <c r="Z884" i="2"/>
  <c r="V884" i="2"/>
  <c r="Z883" i="2"/>
  <c r="V883" i="2"/>
  <c r="Z882" i="2"/>
  <c r="W882" i="2"/>
  <c r="V882" i="2"/>
  <c r="Z881" i="2"/>
  <c r="V881" i="2"/>
  <c r="Z880" i="2"/>
  <c r="V880" i="2"/>
  <c r="Z879" i="2"/>
  <c r="V879" i="2"/>
  <c r="Z878" i="2"/>
  <c r="V878" i="2"/>
  <c r="Z877" i="2"/>
  <c r="V877" i="2"/>
  <c r="Z876" i="2"/>
  <c r="W876" i="2"/>
  <c r="V876" i="2"/>
  <c r="Z875" i="2"/>
  <c r="V875" i="2"/>
  <c r="Z874" i="2"/>
  <c r="V874" i="2"/>
  <c r="Z873" i="2"/>
  <c r="V873" i="2"/>
  <c r="Z872" i="2"/>
  <c r="V872" i="2"/>
  <c r="Z871" i="2"/>
  <c r="V871" i="2"/>
  <c r="Z870" i="2"/>
  <c r="V870" i="2"/>
  <c r="Z869" i="2"/>
  <c r="V869" i="2"/>
  <c r="Z868" i="2"/>
  <c r="V868" i="2"/>
  <c r="Z867" i="2"/>
  <c r="V867" i="2"/>
  <c r="Z866" i="2"/>
  <c r="V866" i="2"/>
  <c r="Z865" i="2"/>
  <c r="V865" i="2"/>
  <c r="Z864" i="2"/>
  <c r="V864" i="2"/>
  <c r="Z863" i="2"/>
  <c r="V863" i="2"/>
  <c r="Z862" i="2"/>
  <c r="V862" i="2"/>
  <c r="Z861" i="2"/>
  <c r="V861" i="2"/>
  <c r="U861" i="2"/>
  <c r="Z860" i="2"/>
  <c r="V860" i="2"/>
  <c r="U860" i="2"/>
  <c r="Z859" i="2"/>
  <c r="W859" i="2"/>
  <c r="V859" i="2"/>
  <c r="Z858" i="2"/>
  <c r="V858" i="2"/>
  <c r="Z857" i="2"/>
  <c r="V857" i="2"/>
  <c r="Z856" i="2"/>
  <c r="V856" i="2"/>
  <c r="Z855" i="2"/>
  <c r="V855" i="2"/>
  <c r="U855" i="2"/>
  <c r="Z854" i="2"/>
  <c r="V854" i="2"/>
  <c r="Z853" i="2"/>
  <c r="V853" i="2"/>
  <c r="Z852" i="2"/>
  <c r="V852" i="2"/>
  <c r="Z851" i="2"/>
  <c r="V851" i="2"/>
  <c r="Z850" i="2"/>
  <c r="V850" i="2"/>
  <c r="Z849" i="2"/>
  <c r="V849" i="2"/>
  <c r="Z848" i="2"/>
  <c r="V848" i="2"/>
  <c r="Z847" i="2"/>
  <c r="V847" i="2"/>
  <c r="Z846" i="2"/>
  <c r="V846" i="2"/>
  <c r="U846" i="2"/>
  <c r="Z845" i="2"/>
  <c r="V845" i="2"/>
  <c r="Z844" i="2"/>
  <c r="V844" i="2"/>
  <c r="Z843" i="2"/>
  <c r="V843" i="2"/>
  <c r="Z842" i="2"/>
  <c r="V842" i="2"/>
  <c r="Z841" i="2"/>
  <c r="V841" i="2"/>
  <c r="Z840" i="2"/>
  <c r="V840" i="2"/>
  <c r="Z839" i="2"/>
  <c r="V839" i="2"/>
  <c r="Z838" i="2"/>
  <c r="V838" i="2"/>
  <c r="Z837" i="2"/>
  <c r="V837" i="2"/>
  <c r="U837" i="2"/>
  <c r="Z836" i="2"/>
  <c r="V836" i="2"/>
  <c r="Z835" i="2"/>
  <c r="V835" i="2"/>
  <c r="Z834" i="2"/>
  <c r="V834" i="2"/>
  <c r="W834" i="2" s="1"/>
  <c r="Z833" i="2"/>
  <c r="V833" i="2"/>
  <c r="Z832" i="2"/>
  <c r="V832" i="2"/>
  <c r="Z831" i="2"/>
  <c r="V831" i="2"/>
  <c r="Z830" i="2"/>
  <c r="V830" i="2"/>
  <c r="Z829" i="2"/>
  <c r="V829" i="2"/>
  <c r="Z828" i="2"/>
  <c r="V828" i="2"/>
  <c r="Z827" i="2"/>
  <c r="V827" i="2"/>
  <c r="W827" i="2" s="1"/>
  <c r="U827" i="2"/>
  <c r="Z826" i="2"/>
  <c r="V826" i="2"/>
  <c r="Z825" i="2"/>
  <c r="V825" i="2"/>
  <c r="Z824" i="2"/>
  <c r="V824" i="2"/>
  <c r="Z823" i="2"/>
  <c r="V823" i="2"/>
  <c r="Z822" i="2"/>
  <c r="V822" i="2"/>
  <c r="Z821" i="2"/>
  <c r="W821" i="2"/>
  <c r="V821" i="2"/>
  <c r="Z820" i="2"/>
  <c r="V820" i="2"/>
  <c r="Z819" i="2"/>
  <c r="V819" i="2"/>
  <c r="Z818" i="2"/>
  <c r="V818" i="2"/>
  <c r="Z817" i="2"/>
  <c r="V817" i="2"/>
  <c r="U817" i="2"/>
  <c r="Z816" i="2"/>
  <c r="V816" i="2"/>
  <c r="Z815" i="2"/>
  <c r="V815" i="2"/>
  <c r="Z814" i="2"/>
  <c r="V814" i="2"/>
  <c r="Z813" i="2"/>
  <c r="V813" i="2"/>
  <c r="U813" i="2"/>
  <c r="Z812" i="2"/>
  <c r="V812" i="2"/>
  <c r="Z811" i="2"/>
  <c r="V811" i="2"/>
  <c r="Z810" i="2"/>
  <c r="V810" i="2"/>
  <c r="Z809" i="2"/>
  <c r="V809" i="2"/>
  <c r="Z808" i="2"/>
  <c r="V808" i="2"/>
  <c r="Z807" i="2"/>
  <c r="V807" i="2"/>
  <c r="Z806" i="2"/>
  <c r="V806" i="2"/>
  <c r="U806" i="2"/>
  <c r="Z805" i="2"/>
  <c r="V805" i="2"/>
  <c r="Z804" i="2"/>
  <c r="V804" i="2"/>
  <c r="Z803" i="2"/>
  <c r="V803" i="2"/>
  <c r="U803" i="2"/>
  <c r="Z802" i="2"/>
  <c r="V802" i="2"/>
  <c r="Z801" i="2"/>
  <c r="V801" i="2"/>
  <c r="Z800" i="2"/>
  <c r="V800" i="2"/>
  <c r="Z799" i="2"/>
  <c r="V799" i="2"/>
  <c r="Z798" i="2"/>
  <c r="V798" i="2"/>
  <c r="Z797" i="2"/>
  <c r="V797" i="2"/>
  <c r="Z796" i="2"/>
  <c r="V796" i="2"/>
  <c r="Z795" i="2"/>
  <c r="V795" i="2"/>
  <c r="Z794" i="2"/>
  <c r="V794" i="2"/>
  <c r="Z793" i="2"/>
  <c r="V793" i="2"/>
  <c r="Z792" i="2"/>
  <c r="V792" i="2"/>
  <c r="Z791" i="2"/>
  <c r="V791" i="2"/>
  <c r="Z790" i="2"/>
  <c r="V790" i="2"/>
  <c r="Z789" i="2"/>
  <c r="V789" i="2"/>
  <c r="Z788" i="2"/>
  <c r="V788" i="2"/>
  <c r="Z787" i="2"/>
  <c r="V787" i="2"/>
  <c r="Z786" i="2"/>
  <c r="V786" i="2"/>
  <c r="Z785" i="2"/>
  <c r="V785" i="2"/>
  <c r="Z784" i="2"/>
  <c r="V784" i="2"/>
  <c r="Z783" i="2"/>
  <c r="V783" i="2"/>
  <c r="U783" i="2"/>
  <c r="Z782" i="2"/>
  <c r="V782" i="2"/>
  <c r="Z781" i="2"/>
  <c r="V781" i="2"/>
  <c r="Z780" i="2"/>
  <c r="V780" i="2"/>
  <c r="Z779" i="2"/>
  <c r="V779" i="2"/>
  <c r="Z778" i="2"/>
  <c r="V778" i="2"/>
  <c r="Z777" i="2"/>
  <c r="V777" i="2"/>
  <c r="Z776" i="2"/>
  <c r="V776" i="2"/>
  <c r="Z775" i="2"/>
  <c r="V775" i="2"/>
  <c r="Z774" i="2"/>
  <c r="V774" i="2"/>
  <c r="Z773" i="2"/>
  <c r="V773" i="2"/>
  <c r="W773" i="2" s="1"/>
  <c r="Z772" i="2"/>
  <c r="V772" i="2"/>
  <c r="Z771" i="2"/>
  <c r="V771" i="2"/>
  <c r="Z770" i="2"/>
  <c r="V770" i="2"/>
  <c r="Z769" i="2"/>
  <c r="V769" i="2"/>
  <c r="Z768" i="2"/>
  <c r="V768" i="2"/>
  <c r="U768" i="2"/>
  <c r="Z767" i="2"/>
  <c r="V767" i="2"/>
  <c r="Z766" i="2"/>
  <c r="V766" i="2"/>
  <c r="Z765" i="2"/>
  <c r="V765" i="2"/>
  <c r="Z764" i="2"/>
  <c r="V764" i="2"/>
  <c r="Z763" i="2"/>
  <c r="V763" i="2"/>
  <c r="Z762" i="2"/>
  <c r="V762" i="2"/>
  <c r="W762" i="2" s="1"/>
  <c r="Z761" i="2"/>
  <c r="V761" i="2"/>
  <c r="Z760" i="2"/>
  <c r="V760" i="2"/>
  <c r="U760" i="2"/>
  <c r="Z759" i="2"/>
  <c r="V759" i="2"/>
  <c r="U759" i="2"/>
  <c r="Z758" i="2"/>
  <c r="V758" i="2"/>
  <c r="Z757" i="2"/>
  <c r="V757" i="2"/>
  <c r="Z756" i="2"/>
  <c r="V756" i="2"/>
  <c r="Z755" i="2"/>
  <c r="V755" i="2"/>
  <c r="Z754" i="2"/>
  <c r="V754" i="2"/>
  <c r="Z753" i="2"/>
  <c r="V753" i="2"/>
  <c r="U753" i="2"/>
  <c r="Z752" i="2"/>
  <c r="V752" i="2"/>
  <c r="Z751" i="2"/>
  <c r="V751" i="2"/>
  <c r="Z750" i="2"/>
  <c r="V750" i="2"/>
  <c r="Z749" i="2"/>
  <c r="V749" i="2"/>
  <c r="Z748" i="2"/>
  <c r="V748" i="2"/>
  <c r="Z747" i="2"/>
  <c r="V747" i="2"/>
  <c r="Z746" i="2"/>
  <c r="V746" i="2"/>
  <c r="Z745" i="2"/>
  <c r="V745" i="2"/>
  <c r="Z744" i="2"/>
  <c r="V744" i="2"/>
  <c r="Z743" i="2"/>
  <c r="V743" i="2"/>
  <c r="Z742" i="2"/>
  <c r="V742" i="2"/>
  <c r="Z741" i="2"/>
  <c r="V741" i="2"/>
  <c r="U741" i="2"/>
  <c r="Z740" i="2"/>
  <c r="V740" i="2"/>
  <c r="Z739" i="2"/>
  <c r="V739" i="2"/>
  <c r="Z738" i="2"/>
  <c r="V738" i="2"/>
  <c r="Z737" i="2"/>
  <c r="V737" i="2"/>
  <c r="Z736" i="2"/>
  <c r="V736" i="2"/>
  <c r="Z735" i="2"/>
  <c r="V735" i="2"/>
  <c r="Z734" i="2"/>
  <c r="V734" i="2"/>
  <c r="Z733" i="2"/>
  <c r="V733" i="2"/>
  <c r="Z732" i="2"/>
  <c r="V732" i="2"/>
  <c r="Z731" i="2"/>
  <c r="V731" i="2"/>
  <c r="Z730" i="2"/>
  <c r="V730" i="2"/>
  <c r="Z729" i="2"/>
  <c r="W729" i="2"/>
  <c r="V729" i="2"/>
  <c r="U729" i="2"/>
  <c r="Z728" i="2"/>
  <c r="V728" i="2"/>
  <c r="Z727" i="2"/>
  <c r="V727" i="2"/>
  <c r="Z726" i="2"/>
  <c r="W726" i="2"/>
  <c r="V726" i="2"/>
  <c r="Z725" i="2"/>
  <c r="V725" i="2"/>
  <c r="Z724" i="2"/>
  <c r="V724" i="2"/>
  <c r="Z723" i="2"/>
  <c r="V723" i="2"/>
  <c r="Z722" i="2"/>
  <c r="V722" i="2"/>
  <c r="Z721" i="2"/>
  <c r="V721" i="2"/>
  <c r="Z720" i="2"/>
  <c r="V720" i="2"/>
  <c r="Z719" i="2"/>
  <c r="V719" i="2"/>
  <c r="Z718" i="2"/>
  <c r="V718" i="2"/>
  <c r="Z717" i="2"/>
  <c r="V717" i="2"/>
  <c r="Z716" i="2"/>
  <c r="V716" i="2"/>
  <c r="Z715" i="2"/>
  <c r="V715" i="2"/>
  <c r="Z714" i="2"/>
  <c r="V714" i="2"/>
  <c r="W714" i="2" s="1"/>
  <c r="Z713" i="2"/>
  <c r="V713" i="2"/>
  <c r="Z712" i="2"/>
  <c r="V712" i="2"/>
  <c r="Z711" i="2"/>
  <c r="V711" i="2"/>
  <c r="Z710" i="2"/>
  <c r="V710" i="2"/>
  <c r="Z709" i="2"/>
  <c r="V709" i="2"/>
  <c r="U709" i="2"/>
  <c r="Z708" i="2"/>
  <c r="V708" i="2"/>
  <c r="Z707" i="2"/>
  <c r="V707" i="2"/>
  <c r="Z706" i="2"/>
  <c r="V706" i="2"/>
  <c r="Z705" i="2"/>
  <c r="V705" i="2"/>
  <c r="Z704" i="2"/>
  <c r="V704" i="2"/>
  <c r="Z703" i="2"/>
  <c r="V703" i="2"/>
  <c r="Z702" i="2"/>
  <c r="V702" i="2"/>
  <c r="Z701" i="2"/>
  <c r="V701" i="2"/>
  <c r="U701" i="2"/>
  <c r="Z700" i="2"/>
  <c r="V700" i="2"/>
  <c r="U700" i="2"/>
  <c r="Z699" i="2"/>
  <c r="V699" i="2"/>
  <c r="U699" i="2"/>
  <c r="Z698" i="2"/>
  <c r="V698" i="2"/>
  <c r="U698" i="2"/>
  <c r="Z697" i="2"/>
  <c r="V697" i="2"/>
  <c r="U697" i="2"/>
  <c r="Z696" i="2"/>
  <c r="V696" i="2"/>
  <c r="U696" i="2"/>
  <c r="Z695" i="2"/>
  <c r="V695" i="2"/>
  <c r="U695" i="2"/>
  <c r="Z694" i="2"/>
  <c r="V694" i="2"/>
  <c r="U694" i="2"/>
  <c r="Z693" i="2"/>
  <c r="V693" i="2"/>
  <c r="U693" i="2"/>
  <c r="Z692" i="2"/>
  <c r="V692" i="2"/>
  <c r="U692" i="2"/>
  <c r="Z691" i="2"/>
  <c r="V691" i="2"/>
  <c r="U691" i="2"/>
  <c r="Z690" i="2"/>
  <c r="V690" i="2"/>
  <c r="U690" i="2"/>
  <c r="Z689" i="2"/>
  <c r="V689" i="2"/>
  <c r="W689" i="2" s="1"/>
  <c r="U689" i="2"/>
  <c r="Z688" i="2"/>
  <c r="V688" i="2"/>
  <c r="U688" i="2"/>
  <c r="Z687" i="2"/>
  <c r="V687" i="2"/>
  <c r="U687" i="2"/>
  <c r="Z686" i="2"/>
  <c r="V686" i="2"/>
  <c r="U686" i="2"/>
  <c r="Z685" i="2"/>
  <c r="V685" i="2"/>
  <c r="U685" i="2"/>
  <c r="Z684" i="2"/>
  <c r="V684" i="2"/>
  <c r="U684" i="2"/>
  <c r="Z683" i="2"/>
  <c r="V683" i="2"/>
  <c r="U683" i="2"/>
  <c r="Z682" i="2"/>
  <c r="V682" i="2"/>
  <c r="U682" i="2"/>
  <c r="Z681" i="2"/>
  <c r="V681" i="2"/>
  <c r="U681" i="2"/>
  <c r="Z680" i="2"/>
  <c r="V680" i="2"/>
  <c r="U680" i="2"/>
  <c r="Z679" i="2"/>
  <c r="V679" i="2"/>
  <c r="U679" i="2"/>
  <c r="Z678" i="2"/>
  <c r="V678" i="2"/>
  <c r="U678" i="2"/>
  <c r="Z677" i="2"/>
  <c r="V677" i="2"/>
  <c r="U677" i="2"/>
  <c r="Z676" i="2"/>
  <c r="V676" i="2"/>
  <c r="U676" i="2"/>
  <c r="Z675" i="2"/>
  <c r="V675" i="2"/>
  <c r="U675" i="2"/>
  <c r="Z674" i="2"/>
  <c r="V674" i="2"/>
  <c r="U674" i="2"/>
  <c r="Z673" i="2"/>
  <c r="V673" i="2"/>
  <c r="U673" i="2"/>
  <c r="Z672" i="2"/>
  <c r="V672" i="2"/>
  <c r="U672" i="2"/>
  <c r="Z671" i="2"/>
  <c r="V671" i="2"/>
  <c r="U671" i="2"/>
  <c r="Z670" i="2"/>
  <c r="V670" i="2"/>
  <c r="U670" i="2"/>
  <c r="Z669" i="2"/>
  <c r="V669" i="2"/>
  <c r="U669" i="2"/>
  <c r="Z668" i="2"/>
  <c r="V668" i="2"/>
  <c r="U668" i="2"/>
  <c r="Z667" i="2"/>
  <c r="V667" i="2"/>
  <c r="U667" i="2"/>
  <c r="Z666" i="2"/>
  <c r="V666" i="2"/>
  <c r="W666" i="2" s="1"/>
  <c r="U666" i="2"/>
  <c r="Z665" i="2"/>
  <c r="V665" i="2"/>
  <c r="U665" i="2"/>
  <c r="Z664" i="2"/>
  <c r="V664" i="2"/>
  <c r="U664" i="2"/>
  <c r="Z663" i="2"/>
  <c r="V663" i="2"/>
  <c r="U663" i="2"/>
  <c r="Z662" i="2"/>
  <c r="V662" i="2"/>
  <c r="U662" i="2"/>
  <c r="Z661" i="2"/>
  <c r="V661" i="2"/>
  <c r="U661" i="2"/>
  <c r="Z660" i="2"/>
  <c r="V660" i="2"/>
  <c r="U660" i="2"/>
  <c r="Z659" i="2"/>
  <c r="V659" i="2"/>
  <c r="U659" i="2"/>
  <c r="Z658" i="2"/>
  <c r="V658" i="2"/>
  <c r="U658" i="2"/>
  <c r="Z657" i="2"/>
  <c r="V657" i="2"/>
  <c r="U657" i="2"/>
  <c r="Z656" i="2"/>
  <c r="V656" i="2"/>
  <c r="U656" i="2"/>
  <c r="Z655" i="2"/>
  <c r="V655" i="2"/>
  <c r="U655" i="2"/>
  <c r="Z654" i="2"/>
  <c r="V654" i="2"/>
  <c r="U654" i="2"/>
  <c r="Z653" i="2"/>
  <c r="V653" i="2"/>
  <c r="U653" i="2"/>
  <c r="Z652" i="2"/>
  <c r="V652" i="2"/>
  <c r="U652" i="2"/>
  <c r="Z651" i="2"/>
  <c r="V651" i="2"/>
  <c r="U651" i="2"/>
  <c r="Z650" i="2"/>
  <c r="V650" i="2"/>
  <c r="U650" i="2"/>
  <c r="Z649" i="2"/>
  <c r="V649" i="2"/>
  <c r="U649" i="2"/>
  <c r="Z648" i="2"/>
  <c r="V648" i="2"/>
  <c r="U648" i="2"/>
  <c r="Z647" i="2"/>
  <c r="V647" i="2"/>
  <c r="U647" i="2"/>
  <c r="Z646" i="2"/>
  <c r="V646" i="2"/>
  <c r="U646" i="2"/>
  <c r="Z645" i="2"/>
  <c r="V645" i="2"/>
  <c r="U645" i="2"/>
  <c r="Z644" i="2"/>
  <c r="V644" i="2"/>
  <c r="U644" i="2"/>
  <c r="Z643" i="2"/>
  <c r="V643" i="2"/>
  <c r="U643" i="2"/>
  <c r="Z642" i="2"/>
  <c r="V642" i="2"/>
  <c r="U642" i="2"/>
  <c r="Z641" i="2"/>
  <c r="V641" i="2"/>
  <c r="U641" i="2"/>
  <c r="Z640" i="2"/>
  <c r="V640" i="2"/>
  <c r="U640" i="2"/>
  <c r="Z639" i="2"/>
  <c r="V639" i="2"/>
  <c r="U639" i="2"/>
  <c r="Z638" i="2"/>
  <c r="V638" i="2"/>
  <c r="U638" i="2"/>
  <c r="Z637" i="2"/>
  <c r="V637" i="2"/>
  <c r="U637" i="2"/>
  <c r="Z636" i="2"/>
  <c r="V636" i="2"/>
  <c r="U636" i="2"/>
  <c r="Z635" i="2"/>
  <c r="V635" i="2"/>
  <c r="U635" i="2"/>
  <c r="Z634" i="2"/>
  <c r="V634" i="2"/>
  <c r="U634" i="2"/>
  <c r="Z633" i="2"/>
  <c r="V633" i="2"/>
  <c r="U633" i="2"/>
  <c r="Z632" i="2"/>
  <c r="W632" i="2"/>
  <c r="V632" i="2"/>
  <c r="U632" i="2"/>
  <c r="Z631" i="2"/>
  <c r="V631" i="2"/>
  <c r="U631" i="2"/>
  <c r="Z630" i="2"/>
  <c r="V630" i="2"/>
  <c r="U630" i="2"/>
  <c r="Z629" i="2"/>
  <c r="V629" i="2"/>
  <c r="U629" i="2"/>
  <c r="Z628" i="2"/>
  <c r="V628" i="2"/>
  <c r="U628" i="2"/>
  <c r="Z627" i="2"/>
  <c r="V627" i="2"/>
  <c r="U627" i="2"/>
  <c r="Z626" i="2"/>
  <c r="V626" i="2"/>
  <c r="U626" i="2"/>
  <c r="Z625" i="2"/>
  <c r="W625" i="2"/>
  <c r="V625" i="2"/>
  <c r="U625" i="2"/>
  <c r="Z624" i="2"/>
  <c r="V624" i="2"/>
  <c r="U624" i="2"/>
  <c r="Z623" i="2"/>
  <c r="V623" i="2"/>
  <c r="U623" i="2"/>
  <c r="Z622" i="2"/>
  <c r="V622" i="2"/>
  <c r="U622" i="2"/>
  <c r="Z621" i="2"/>
  <c r="V621" i="2"/>
  <c r="U621" i="2"/>
  <c r="Z620" i="2"/>
  <c r="V620" i="2"/>
  <c r="U620" i="2"/>
  <c r="Z619" i="2"/>
  <c r="V619" i="2"/>
  <c r="U619" i="2"/>
  <c r="Z618" i="2"/>
  <c r="V618" i="2"/>
  <c r="U618" i="2"/>
  <c r="Z617" i="2"/>
  <c r="V617" i="2"/>
  <c r="W617" i="2" s="1"/>
  <c r="U617" i="2"/>
  <c r="Z616" i="2"/>
  <c r="V616" i="2"/>
  <c r="U616" i="2"/>
  <c r="Z615" i="2"/>
  <c r="V615" i="2"/>
  <c r="U615" i="2"/>
  <c r="Z614" i="2"/>
  <c r="V614" i="2"/>
  <c r="U614" i="2"/>
  <c r="Z613" i="2"/>
  <c r="V613" i="2"/>
  <c r="U613" i="2"/>
  <c r="Z612" i="2"/>
  <c r="V612" i="2"/>
  <c r="U612" i="2"/>
  <c r="Z611" i="2"/>
  <c r="V611" i="2"/>
  <c r="U611" i="2"/>
  <c r="Z610" i="2"/>
  <c r="V610" i="2"/>
  <c r="U610" i="2"/>
  <c r="Z609" i="2"/>
  <c r="V609" i="2"/>
  <c r="U609" i="2"/>
  <c r="Z608" i="2"/>
  <c r="V608" i="2"/>
  <c r="W608" i="2" s="1"/>
  <c r="U608" i="2"/>
  <c r="Z607" i="2"/>
  <c r="V607" i="2"/>
  <c r="U607" i="2"/>
  <c r="Z606" i="2"/>
  <c r="V606" i="2"/>
  <c r="U606" i="2"/>
  <c r="Z605" i="2"/>
  <c r="V605" i="2"/>
  <c r="U605" i="2"/>
  <c r="Z604" i="2"/>
  <c r="V604" i="2"/>
  <c r="U604" i="2"/>
  <c r="Z603" i="2"/>
  <c r="V603" i="2"/>
  <c r="U603" i="2"/>
  <c r="Z602" i="2"/>
  <c r="V602" i="2"/>
  <c r="U602" i="2"/>
  <c r="Z601" i="2"/>
  <c r="V601" i="2"/>
  <c r="U601" i="2"/>
  <c r="Z600" i="2"/>
  <c r="V600" i="2"/>
  <c r="U600" i="2"/>
  <c r="Z599" i="2"/>
  <c r="V599" i="2"/>
  <c r="U599" i="2"/>
  <c r="Z598" i="2"/>
  <c r="V598" i="2"/>
  <c r="U598" i="2"/>
  <c r="Z597" i="2"/>
  <c r="V597" i="2"/>
  <c r="U597" i="2"/>
  <c r="Z596" i="2"/>
  <c r="V596" i="2"/>
  <c r="W596" i="2" s="1"/>
  <c r="U596" i="2"/>
  <c r="Z595" i="2"/>
  <c r="V595" i="2"/>
  <c r="U595" i="2"/>
  <c r="Z594" i="2"/>
  <c r="V594" i="2"/>
  <c r="U594" i="2"/>
  <c r="Z593" i="2"/>
  <c r="V593" i="2"/>
  <c r="U593" i="2"/>
  <c r="Z592" i="2"/>
  <c r="V592" i="2"/>
  <c r="U592" i="2"/>
  <c r="Z591" i="2"/>
  <c r="V591" i="2"/>
  <c r="U591" i="2"/>
  <c r="Z590" i="2"/>
  <c r="V590" i="2"/>
  <c r="U590" i="2"/>
  <c r="Z589" i="2"/>
  <c r="V589" i="2"/>
  <c r="U589" i="2"/>
  <c r="Z588" i="2"/>
  <c r="V588" i="2"/>
  <c r="U588" i="2"/>
  <c r="Z587" i="2"/>
  <c r="V587" i="2"/>
  <c r="U587" i="2"/>
  <c r="Z586" i="2"/>
  <c r="V586" i="2"/>
  <c r="U586" i="2"/>
  <c r="Z585" i="2"/>
  <c r="V585" i="2"/>
  <c r="U585" i="2"/>
  <c r="Z584" i="2"/>
  <c r="V584" i="2"/>
  <c r="U584" i="2"/>
  <c r="Z583" i="2"/>
  <c r="V583" i="2"/>
  <c r="U583" i="2"/>
  <c r="Z582" i="2"/>
  <c r="V582" i="2"/>
  <c r="U582" i="2"/>
  <c r="Z581" i="2"/>
  <c r="V581" i="2"/>
  <c r="U581" i="2"/>
  <c r="Z580" i="2"/>
  <c r="V580" i="2"/>
  <c r="U580" i="2"/>
  <c r="Z579" i="2"/>
  <c r="V579" i="2"/>
  <c r="U579" i="2"/>
  <c r="Z578" i="2"/>
  <c r="V578" i="2"/>
  <c r="U578" i="2"/>
  <c r="Z577" i="2"/>
  <c r="V577" i="2"/>
  <c r="U577" i="2"/>
  <c r="Z576" i="2"/>
  <c r="V576" i="2"/>
  <c r="U576" i="2"/>
  <c r="Z575" i="2"/>
  <c r="V575" i="2"/>
  <c r="U575" i="2"/>
  <c r="Z574" i="2"/>
  <c r="V574" i="2"/>
  <c r="U574" i="2"/>
  <c r="Z573" i="2"/>
  <c r="V573" i="2"/>
  <c r="U573" i="2"/>
  <c r="Z572" i="2"/>
  <c r="V572" i="2"/>
  <c r="U572" i="2"/>
  <c r="Z571" i="2"/>
  <c r="V571" i="2"/>
  <c r="U571" i="2"/>
  <c r="Z570" i="2"/>
  <c r="V570" i="2"/>
  <c r="U570" i="2"/>
  <c r="Z569" i="2"/>
  <c r="V569" i="2"/>
  <c r="U569" i="2"/>
  <c r="Z568" i="2"/>
  <c r="V568" i="2"/>
  <c r="U568" i="2"/>
  <c r="Z567" i="2"/>
  <c r="V567" i="2"/>
  <c r="U567" i="2"/>
  <c r="Z566" i="2"/>
  <c r="V566" i="2"/>
  <c r="U566" i="2"/>
  <c r="Z565" i="2"/>
  <c r="V565" i="2"/>
  <c r="U565" i="2"/>
  <c r="Z564" i="2"/>
  <c r="V564" i="2"/>
  <c r="W564" i="2" s="1"/>
  <c r="U564" i="2"/>
  <c r="Z563" i="2"/>
  <c r="V563" i="2"/>
  <c r="U563" i="2"/>
  <c r="Z562" i="2"/>
  <c r="V562" i="2"/>
  <c r="U562" i="2"/>
  <c r="Z561" i="2"/>
  <c r="V561" i="2"/>
  <c r="U561" i="2"/>
  <c r="Z560" i="2"/>
  <c r="V560" i="2"/>
  <c r="U560" i="2"/>
  <c r="Z559" i="2"/>
  <c r="V559" i="2"/>
  <c r="U559" i="2"/>
  <c r="Z558" i="2"/>
  <c r="V558" i="2"/>
  <c r="U558" i="2"/>
  <c r="Z557" i="2"/>
  <c r="V557" i="2"/>
  <c r="U557" i="2"/>
  <c r="Z556" i="2"/>
  <c r="W556" i="2"/>
  <c r="V556" i="2"/>
  <c r="U556" i="2"/>
  <c r="Z555" i="2"/>
  <c r="V555" i="2"/>
  <c r="U555" i="2"/>
  <c r="Z554" i="2"/>
  <c r="V554" i="2"/>
  <c r="U554" i="2"/>
  <c r="Z553" i="2"/>
  <c r="V553" i="2"/>
  <c r="U553" i="2"/>
  <c r="Z552" i="2"/>
  <c r="V552" i="2"/>
  <c r="U552" i="2"/>
  <c r="Z551" i="2"/>
  <c r="V551" i="2"/>
  <c r="U551" i="2"/>
  <c r="Z550" i="2"/>
  <c r="V550" i="2"/>
  <c r="U550" i="2"/>
  <c r="Z549" i="2"/>
  <c r="V549" i="2"/>
  <c r="U549" i="2"/>
  <c r="Z548" i="2"/>
  <c r="V548" i="2"/>
  <c r="U548" i="2"/>
  <c r="Z547" i="2"/>
  <c r="V547" i="2"/>
  <c r="U547" i="2"/>
  <c r="Z546" i="2"/>
  <c r="V546" i="2"/>
  <c r="U546" i="2"/>
  <c r="Z545" i="2"/>
  <c r="V545" i="2"/>
  <c r="U545" i="2"/>
  <c r="Z544" i="2"/>
  <c r="V544" i="2"/>
  <c r="U544" i="2"/>
  <c r="Z543" i="2"/>
  <c r="V543" i="2"/>
  <c r="U543" i="2"/>
  <c r="Z542" i="2"/>
  <c r="V542" i="2"/>
  <c r="U542" i="2"/>
  <c r="Z541" i="2"/>
  <c r="V541" i="2"/>
  <c r="U541" i="2"/>
  <c r="Z540" i="2"/>
  <c r="V540" i="2"/>
  <c r="W540" i="2" s="1"/>
  <c r="U540" i="2"/>
  <c r="Z539" i="2"/>
  <c r="V539" i="2"/>
  <c r="U539" i="2"/>
  <c r="Z538" i="2"/>
  <c r="V538" i="2"/>
  <c r="U538" i="2"/>
  <c r="Z537" i="2"/>
  <c r="V537" i="2"/>
  <c r="U537" i="2"/>
  <c r="Z536" i="2"/>
  <c r="V536" i="2"/>
  <c r="U536" i="2"/>
  <c r="Z535" i="2"/>
  <c r="V535" i="2"/>
  <c r="U535" i="2"/>
  <c r="Z534" i="2"/>
  <c r="V534" i="2"/>
  <c r="U534" i="2"/>
  <c r="Z533" i="2"/>
  <c r="V533" i="2"/>
  <c r="U533" i="2"/>
  <c r="Z532" i="2"/>
  <c r="V532" i="2"/>
  <c r="W532" i="2" s="1"/>
  <c r="U532" i="2"/>
  <c r="Z531" i="2"/>
  <c r="V531" i="2"/>
  <c r="U531" i="2"/>
  <c r="Z530" i="2"/>
  <c r="V530" i="2"/>
  <c r="U530" i="2"/>
  <c r="Z529" i="2"/>
  <c r="V529" i="2"/>
  <c r="U529" i="2"/>
  <c r="Z528" i="2"/>
  <c r="V528" i="2"/>
  <c r="U528" i="2"/>
  <c r="Z527" i="2"/>
  <c r="V527" i="2"/>
  <c r="U527" i="2"/>
  <c r="Z526" i="2"/>
  <c r="V526" i="2"/>
  <c r="U526" i="2"/>
  <c r="Z525" i="2"/>
  <c r="V525" i="2"/>
  <c r="U525" i="2"/>
  <c r="Z524" i="2"/>
  <c r="V524" i="2"/>
  <c r="U524" i="2"/>
  <c r="Z523" i="2"/>
  <c r="V523" i="2"/>
  <c r="U523" i="2"/>
  <c r="Z522" i="2"/>
  <c r="V522" i="2"/>
  <c r="U522" i="2"/>
  <c r="Z521" i="2"/>
  <c r="V521" i="2"/>
  <c r="U521" i="2"/>
  <c r="Z520" i="2"/>
  <c r="V520" i="2"/>
  <c r="U520" i="2"/>
  <c r="Z519" i="2"/>
  <c r="V519" i="2"/>
  <c r="U519" i="2"/>
  <c r="Z518" i="2"/>
  <c r="V518" i="2"/>
  <c r="U518" i="2"/>
  <c r="Z517" i="2"/>
  <c r="V517" i="2"/>
  <c r="U517" i="2"/>
  <c r="Z516" i="2"/>
  <c r="V516" i="2"/>
  <c r="U516" i="2"/>
  <c r="Z515" i="2"/>
  <c r="V515" i="2"/>
  <c r="U515" i="2"/>
  <c r="Z514" i="2"/>
  <c r="V514" i="2"/>
  <c r="U514" i="2"/>
  <c r="Z513" i="2"/>
  <c r="V513" i="2"/>
  <c r="U513" i="2"/>
  <c r="Z512" i="2"/>
  <c r="V512" i="2"/>
  <c r="U512" i="2"/>
  <c r="Z511" i="2"/>
  <c r="V511" i="2"/>
  <c r="U511" i="2"/>
  <c r="Z510" i="2"/>
  <c r="V510" i="2"/>
  <c r="U510" i="2"/>
  <c r="Z509" i="2"/>
  <c r="V509" i="2"/>
  <c r="U509" i="2"/>
  <c r="Z508" i="2"/>
  <c r="V508" i="2"/>
  <c r="U508" i="2"/>
  <c r="Z507" i="2"/>
  <c r="V507" i="2"/>
  <c r="U507" i="2"/>
  <c r="Z506" i="2"/>
  <c r="V506" i="2"/>
  <c r="U506" i="2"/>
  <c r="Z505" i="2"/>
  <c r="V505" i="2"/>
  <c r="U505" i="2"/>
  <c r="Z504" i="2"/>
  <c r="V504" i="2"/>
  <c r="U504" i="2"/>
  <c r="Z503" i="2"/>
  <c r="V503" i="2"/>
  <c r="U503" i="2"/>
  <c r="Z502" i="2"/>
  <c r="V502" i="2"/>
  <c r="U502" i="2"/>
  <c r="Z501" i="2"/>
  <c r="V501" i="2"/>
  <c r="U501" i="2"/>
  <c r="Z500" i="2"/>
  <c r="V500" i="2"/>
  <c r="U500" i="2"/>
  <c r="Z499" i="2"/>
  <c r="V499" i="2"/>
  <c r="U499" i="2"/>
  <c r="Z498" i="2"/>
  <c r="V498" i="2"/>
  <c r="U498" i="2"/>
  <c r="Z497" i="2"/>
  <c r="V497" i="2"/>
  <c r="U497" i="2"/>
  <c r="Z496" i="2"/>
  <c r="V496" i="2"/>
  <c r="U496" i="2"/>
  <c r="Z495" i="2"/>
  <c r="V495" i="2"/>
  <c r="U495" i="2"/>
  <c r="Z494" i="2"/>
  <c r="V494" i="2"/>
  <c r="U494" i="2"/>
  <c r="Z493" i="2"/>
  <c r="V493" i="2"/>
  <c r="U493" i="2"/>
  <c r="Z492" i="2"/>
  <c r="V492" i="2"/>
  <c r="U492" i="2"/>
  <c r="Z491" i="2"/>
  <c r="V491" i="2"/>
  <c r="U491" i="2"/>
  <c r="Z490" i="2"/>
  <c r="V490" i="2"/>
  <c r="U490" i="2"/>
  <c r="Z489" i="2"/>
  <c r="V489" i="2"/>
  <c r="U489" i="2"/>
  <c r="Z488" i="2"/>
  <c r="V488" i="2"/>
  <c r="U488" i="2"/>
  <c r="Z487" i="2"/>
  <c r="V487" i="2"/>
  <c r="U487" i="2"/>
  <c r="Z486" i="2"/>
  <c r="V486" i="2"/>
  <c r="U486" i="2"/>
  <c r="Z485" i="2"/>
  <c r="V485" i="2"/>
  <c r="U485" i="2"/>
  <c r="Z484" i="2"/>
  <c r="V484" i="2"/>
  <c r="U484" i="2"/>
  <c r="Z483" i="2"/>
  <c r="V483" i="2"/>
  <c r="U483" i="2"/>
  <c r="Z482" i="2"/>
  <c r="V482" i="2"/>
  <c r="U482" i="2"/>
  <c r="Z481" i="2"/>
  <c r="V481" i="2"/>
  <c r="U481" i="2"/>
  <c r="Z480" i="2"/>
  <c r="V480" i="2"/>
  <c r="U480" i="2"/>
  <c r="Z479" i="2"/>
  <c r="V479" i="2"/>
  <c r="U479" i="2"/>
  <c r="Z478" i="2"/>
  <c r="V478" i="2"/>
  <c r="U478" i="2"/>
  <c r="Z477" i="2"/>
  <c r="V477" i="2"/>
  <c r="U477" i="2"/>
  <c r="Z476" i="2"/>
  <c r="V476" i="2"/>
  <c r="U476" i="2"/>
  <c r="Z475" i="2"/>
  <c r="V475" i="2"/>
  <c r="U475" i="2"/>
  <c r="Z474" i="2"/>
  <c r="V474" i="2"/>
  <c r="U474" i="2"/>
  <c r="Z473" i="2"/>
  <c r="V473" i="2"/>
  <c r="U473" i="2"/>
  <c r="Z472" i="2"/>
  <c r="V472" i="2"/>
  <c r="U472" i="2"/>
  <c r="Z471" i="2"/>
  <c r="V471" i="2"/>
  <c r="U471" i="2"/>
  <c r="Z470" i="2"/>
  <c r="V470" i="2"/>
  <c r="U470" i="2"/>
  <c r="Z469" i="2"/>
  <c r="V469" i="2"/>
  <c r="U469" i="2"/>
  <c r="Z468" i="2"/>
  <c r="V468" i="2"/>
  <c r="U468" i="2"/>
  <c r="Z467" i="2"/>
  <c r="V467" i="2"/>
  <c r="U467" i="2"/>
  <c r="Z466" i="2"/>
  <c r="V466" i="2"/>
  <c r="U466" i="2"/>
  <c r="Z465" i="2"/>
  <c r="V465" i="2"/>
  <c r="U465" i="2"/>
  <c r="Z464" i="2"/>
  <c r="V464" i="2"/>
  <c r="U464" i="2"/>
  <c r="Z463" i="2"/>
  <c r="V463" i="2"/>
  <c r="U463" i="2"/>
  <c r="Z462" i="2"/>
  <c r="V462" i="2"/>
  <c r="U462" i="2"/>
  <c r="Z461" i="2"/>
  <c r="V461" i="2"/>
  <c r="U461" i="2"/>
  <c r="Z460" i="2"/>
  <c r="V460" i="2"/>
  <c r="U460" i="2"/>
  <c r="Z459" i="2"/>
  <c r="V459" i="2"/>
  <c r="U459" i="2"/>
  <c r="Z458" i="2"/>
  <c r="V458" i="2"/>
  <c r="U458" i="2"/>
  <c r="Z457" i="2"/>
  <c r="V457" i="2"/>
  <c r="U457" i="2"/>
  <c r="Z456" i="2"/>
  <c r="V456" i="2"/>
  <c r="U456" i="2"/>
  <c r="Z455" i="2"/>
  <c r="V455" i="2"/>
  <c r="U455" i="2"/>
  <c r="Z454" i="2"/>
  <c r="V454" i="2"/>
  <c r="U454" i="2"/>
  <c r="Z453" i="2"/>
  <c r="V453" i="2"/>
  <c r="U453" i="2"/>
  <c r="Z452" i="2"/>
  <c r="V452" i="2"/>
  <c r="U452" i="2"/>
  <c r="Z451" i="2"/>
  <c r="V451" i="2"/>
  <c r="U451" i="2"/>
  <c r="Z450" i="2"/>
  <c r="V450" i="2"/>
  <c r="U450" i="2"/>
  <c r="Z449" i="2"/>
  <c r="V449" i="2"/>
  <c r="U449" i="2"/>
  <c r="Z448" i="2"/>
  <c r="V448" i="2"/>
  <c r="U448" i="2"/>
  <c r="Z447" i="2"/>
  <c r="V447" i="2"/>
  <c r="U447" i="2"/>
  <c r="Z446" i="2"/>
  <c r="V446" i="2"/>
  <c r="U446" i="2"/>
  <c r="Z445" i="2"/>
  <c r="V445" i="2"/>
  <c r="U445" i="2"/>
  <c r="Z444" i="2"/>
  <c r="V444" i="2"/>
  <c r="U444" i="2"/>
  <c r="Z443" i="2"/>
  <c r="V443" i="2"/>
  <c r="U443" i="2"/>
  <c r="Z442" i="2"/>
  <c r="V442" i="2"/>
  <c r="U442" i="2"/>
  <c r="Z441" i="2"/>
  <c r="V441" i="2"/>
  <c r="U441" i="2"/>
  <c r="Z440" i="2"/>
  <c r="V440" i="2"/>
  <c r="U440" i="2"/>
  <c r="Z439" i="2"/>
  <c r="V439" i="2"/>
  <c r="U439" i="2"/>
  <c r="Z438" i="2"/>
  <c r="V438" i="2"/>
  <c r="U438" i="2"/>
  <c r="Z437" i="2"/>
  <c r="V437" i="2"/>
  <c r="U437" i="2"/>
  <c r="Z436" i="2"/>
  <c r="V436" i="2"/>
  <c r="U436" i="2"/>
  <c r="Z435" i="2"/>
  <c r="V435" i="2"/>
  <c r="U435" i="2"/>
  <c r="Z434" i="2"/>
  <c r="V434" i="2"/>
  <c r="U434" i="2"/>
  <c r="Z433" i="2"/>
  <c r="V433" i="2"/>
  <c r="U433" i="2"/>
  <c r="Z432" i="2"/>
  <c r="V432" i="2"/>
  <c r="U432" i="2"/>
  <c r="Z431" i="2"/>
  <c r="V431" i="2"/>
  <c r="U431" i="2"/>
  <c r="Z430" i="2"/>
  <c r="V430" i="2"/>
  <c r="U430" i="2"/>
  <c r="Z429" i="2"/>
  <c r="V429" i="2"/>
  <c r="U429" i="2"/>
  <c r="Z428" i="2"/>
  <c r="V428" i="2"/>
  <c r="U428" i="2"/>
  <c r="Z427" i="2"/>
  <c r="V427" i="2"/>
  <c r="U427" i="2"/>
  <c r="Z426" i="2"/>
  <c r="V426" i="2"/>
  <c r="U426" i="2"/>
  <c r="Z425" i="2"/>
  <c r="V425" i="2"/>
  <c r="U425" i="2"/>
  <c r="Z424" i="2"/>
  <c r="V424" i="2"/>
  <c r="U424" i="2"/>
  <c r="Z423" i="2"/>
  <c r="V423" i="2"/>
  <c r="U423" i="2"/>
  <c r="Z422" i="2"/>
  <c r="V422" i="2"/>
  <c r="U422" i="2"/>
  <c r="Z421" i="2"/>
  <c r="V421" i="2"/>
  <c r="U421" i="2"/>
  <c r="Z420" i="2"/>
  <c r="V420" i="2"/>
  <c r="U420" i="2"/>
  <c r="Z419" i="2"/>
  <c r="V419" i="2"/>
  <c r="U419" i="2"/>
  <c r="Z418" i="2"/>
  <c r="V418" i="2"/>
  <c r="U418" i="2"/>
  <c r="Z417" i="2"/>
  <c r="V417" i="2"/>
  <c r="U417" i="2"/>
  <c r="Z416" i="2"/>
  <c r="V416" i="2"/>
  <c r="U416" i="2"/>
  <c r="Z415" i="2"/>
  <c r="V415" i="2"/>
  <c r="U415" i="2"/>
  <c r="Z414" i="2"/>
  <c r="V414" i="2"/>
  <c r="U414" i="2"/>
  <c r="Z413" i="2"/>
  <c r="V413" i="2"/>
  <c r="U413" i="2"/>
  <c r="Z412" i="2"/>
  <c r="V412" i="2"/>
  <c r="U412" i="2"/>
  <c r="Z411" i="2"/>
  <c r="V411" i="2"/>
  <c r="U411" i="2"/>
  <c r="Z410" i="2"/>
  <c r="V410" i="2"/>
  <c r="U410" i="2"/>
  <c r="Z409" i="2"/>
  <c r="V409" i="2"/>
  <c r="U409" i="2"/>
  <c r="Z408" i="2"/>
  <c r="V408" i="2"/>
  <c r="U408" i="2"/>
  <c r="Z407" i="2"/>
  <c r="V407" i="2"/>
  <c r="U407" i="2"/>
  <c r="Z406" i="2"/>
  <c r="V406" i="2"/>
  <c r="U406" i="2"/>
  <c r="Z405" i="2"/>
  <c r="V405" i="2"/>
  <c r="U405" i="2"/>
  <c r="Z404" i="2"/>
  <c r="V404" i="2"/>
  <c r="U404" i="2"/>
  <c r="Z403" i="2"/>
  <c r="V403" i="2"/>
  <c r="U403" i="2"/>
  <c r="Z402" i="2"/>
  <c r="V402" i="2"/>
  <c r="U402" i="2"/>
  <c r="Z401" i="2"/>
  <c r="V401" i="2"/>
  <c r="U401" i="2"/>
  <c r="Z400" i="2"/>
  <c r="V400" i="2"/>
  <c r="U400" i="2"/>
  <c r="Z399" i="2"/>
  <c r="V399" i="2"/>
  <c r="U399" i="2"/>
  <c r="Z398" i="2"/>
  <c r="V398" i="2"/>
  <c r="U398" i="2"/>
  <c r="Z397" i="2"/>
  <c r="V397" i="2"/>
  <c r="U397" i="2"/>
  <c r="Z396" i="2"/>
  <c r="V396" i="2"/>
  <c r="U396" i="2"/>
  <c r="Z395" i="2"/>
  <c r="V395" i="2"/>
  <c r="U395" i="2"/>
  <c r="Z394" i="2"/>
  <c r="V394" i="2"/>
  <c r="U394" i="2"/>
  <c r="Z393" i="2"/>
  <c r="V393" i="2"/>
  <c r="U393" i="2"/>
  <c r="Z392" i="2"/>
  <c r="V392" i="2"/>
  <c r="U392" i="2"/>
  <c r="Z391" i="2"/>
  <c r="V391" i="2"/>
  <c r="U391" i="2"/>
  <c r="Z390" i="2"/>
  <c r="V390" i="2"/>
  <c r="U390" i="2"/>
  <c r="Z389" i="2"/>
  <c r="V389" i="2"/>
  <c r="U389" i="2"/>
  <c r="Z388" i="2"/>
  <c r="V388" i="2"/>
  <c r="U388" i="2"/>
  <c r="Z387" i="2"/>
  <c r="V387" i="2"/>
  <c r="U387" i="2"/>
  <c r="Z386" i="2"/>
  <c r="V386" i="2"/>
  <c r="U386" i="2"/>
  <c r="Z385" i="2"/>
  <c r="V385" i="2"/>
  <c r="U385" i="2"/>
  <c r="Z384" i="2"/>
  <c r="V384" i="2"/>
  <c r="U384" i="2"/>
  <c r="Z383" i="2"/>
  <c r="V383" i="2"/>
  <c r="U383" i="2"/>
  <c r="Z382" i="2"/>
  <c r="V382" i="2"/>
  <c r="U382" i="2"/>
  <c r="Z381" i="2"/>
  <c r="V381" i="2"/>
  <c r="U381" i="2"/>
  <c r="Z380" i="2"/>
  <c r="V380" i="2"/>
  <c r="U380" i="2"/>
  <c r="Z379" i="2"/>
  <c r="V379" i="2"/>
  <c r="U379" i="2"/>
  <c r="Z378" i="2"/>
  <c r="V378" i="2"/>
  <c r="U378" i="2"/>
  <c r="Z377" i="2"/>
  <c r="V377" i="2"/>
  <c r="U377" i="2"/>
  <c r="Z376" i="2"/>
  <c r="V376" i="2"/>
  <c r="U376" i="2"/>
  <c r="Z375" i="2"/>
  <c r="V375" i="2"/>
  <c r="U375" i="2"/>
  <c r="Z374" i="2"/>
  <c r="V374" i="2"/>
  <c r="U374" i="2"/>
  <c r="Z373" i="2"/>
  <c r="V373" i="2"/>
  <c r="U373" i="2"/>
  <c r="Z372" i="2"/>
  <c r="V372" i="2"/>
  <c r="U372" i="2"/>
  <c r="Z371" i="2"/>
  <c r="V371" i="2"/>
  <c r="U371" i="2"/>
  <c r="Z370" i="2"/>
  <c r="V370" i="2"/>
  <c r="U370" i="2"/>
  <c r="Z369" i="2"/>
  <c r="V369" i="2"/>
  <c r="U369" i="2"/>
  <c r="Z368" i="2"/>
  <c r="V368" i="2"/>
  <c r="U368" i="2"/>
  <c r="Z367" i="2"/>
  <c r="V367" i="2"/>
  <c r="U367" i="2"/>
  <c r="Z366" i="2"/>
  <c r="V366" i="2"/>
  <c r="U366" i="2"/>
  <c r="Z365" i="2"/>
  <c r="V365" i="2"/>
  <c r="U365" i="2"/>
  <c r="Z364" i="2"/>
  <c r="V364" i="2"/>
  <c r="U364" i="2"/>
  <c r="Z363" i="2"/>
  <c r="V363" i="2"/>
  <c r="U363" i="2"/>
  <c r="Z362" i="2"/>
  <c r="V362" i="2"/>
  <c r="U362" i="2"/>
  <c r="Z361" i="2"/>
  <c r="V361" i="2"/>
  <c r="U361" i="2"/>
  <c r="Z360" i="2"/>
  <c r="V360" i="2"/>
  <c r="U360" i="2"/>
  <c r="Z359" i="2"/>
  <c r="V359" i="2"/>
  <c r="U359" i="2"/>
  <c r="Z358" i="2"/>
  <c r="V358" i="2"/>
  <c r="W358" i="2" s="1"/>
  <c r="U358" i="2"/>
  <c r="Z357" i="2"/>
  <c r="V357" i="2"/>
  <c r="U357" i="2"/>
  <c r="Z356" i="2"/>
  <c r="V356" i="2"/>
  <c r="U356" i="2"/>
  <c r="Z355" i="2"/>
  <c r="V355" i="2"/>
  <c r="U355" i="2"/>
  <c r="Z354" i="2"/>
  <c r="V354" i="2"/>
  <c r="U354" i="2"/>
  <c r="Z353" i="2"/>
  <c r="V353" i="2"/>
  <c r="U353" i="2"/>
  <c r="Z352" i="2"/>
  <c r="V352" i="2"/>
  <c r="U352" i="2"/>
  <c r="Z351" i="2"/>
  <c r="V351" i="2"/>
  <c r="U351" i="2"/>
  <c r="Z350" i="2"/>
  <c r="V350" i="2"/>
  <c r="U350" i="2"/>
  <c r="Z349" i="2"/>
  <c r="V349" i="2"/>
  <c r="U349" i="2"/>
  <c r="Z348" i="2"/>
  <c r="V348" i="2"/>
  <c r="U348" i="2"/>
  <c r="Z347" i="2"/>
  <c r="V347" i="2"/>
  <c r="U347" i="2"/>
  <c r="Z346" i="2"/>
  <c r="V346" i="2"/>
  <c r="U346" i="2"/>
  <c r="Z345" i="2"/>
  <c r="V345" i="2"/>
  <c r="U345" i="2"/>
  <c r="Z344" i="2"/>
  <c r="V344" i="2"/>
  <c r="U344" i="2"/>
  <c r="Z343" i="2"/>
  <c r="V343" i="2"/>
  <c r="U343" i="2"/>
  <c r="Z342" i="2"/>
  <c r="V342" i="2"/>
  <c r="U342" i="2"/>
  <c r="Z341" i="2"/>
  <c r="V341" i="2"/>
  <c r="U341" i="2"/>
  <c r="Z340" i="2"/>
  <c r="V340" i="2"/>
  <c r="U340" i="2"/>
  <c r="Z339" i="2"/>
  <c r="V339" i="2"/>
  <c r="U339" i="2"/>
  <c r="Z338" i="2"/>
  <c r="V338" i="2"/>
  <c r="U338" i="2"/>
  <c r="Z337" i="2"/>
  <c r="V337" i="2"/>
  <c r="U337" i="2"/>
  <c r="Z336" i="2"/>
  <c r="V336" i="2"/>
  <c r="U336" i="2"/>
  <c r="Z335" i="2"/>
  <c r="V335" i="2"/>
  <c r="U335" i="2"/>
  <c r="Z334" i="2"/>
  <c r="V334" i="2"/>
  <c r="U334" i="2"/>
  <c r="Z333" i="2"/>
  <c r="V333" i="2"/>
  <c r="U333" i="2"/>
  <c r="Z332" i="2"/>
  <c r="V332" i="2"/>
  <c r="U332" i="2"/>
  <c r="Z331" i="2"/>
  <c r="V331" i="2"/>
  <c r="U331" i="2"/>
  <c r="Z330" i="2"/>
  <c r="V330" i="2"/>
  <c r="U330" i="2"/>
  <c r="Z329" i="2"/>
  <c r="V329" i="2"/>
  <c r="U329" i="2"/>
  <c r="Z328" i="2"/>
  <c r="V328" i="2"/>
  <c r="U328" i="2"/>
  <c r="Z327" i="2"/>
  <c r="V327" i="2"/>
  <c r="U327" i="2"/>
  <c r="Z326" i="2"/>
  <c r="V326" i="2"/>
  <c r="U326" i="2"/>
  <c r="Z325" i="2"/>
  <c r="V325" i="2"/>
  <c r="U325" i="2"/>
  <c r="Z324" i="2"/>
  <c r="V324" i="2"/>
  <c r="U324" i="2"/>
  <c r="Z323" i="2"/>
  <c r="V323" i="2"/>
  <c r="U323" i="2"/>
  <c r="Z322" i="2"/>
  <c r="V322" i="2"/>
  <c r="U322" i="2"/>
  <c r="Z321" i="2"/>
  <c r="V321" i="2"/>
  <c r="U321" i="2"/>
  <c r="Z320" i="2"/>
  <c r="V320" i="2"/>
  <c r="U320" i="2"/>
  <c r="Z319" i="2"/>
  <c r="V319" i="2"/>
  <c r="U319" i="2"/>
  <c r="Z318" i="2"/>
  <c r="V318" i="2"/>
  <c r="U318" i="2"/>
  <c r="Z317" i="2"/>
  <c r="V317" i="2"/>
  <c r="U317" i="2"/>
  <c r="Z316" i="2"/>
  <c r="V316" i="2"/>
  <c r="U316" i="2"/>
  <c r="Z315" i="2"/>
  <c r="V315" i="2"/>
  <c r="U315" i="2"/>
  <c r="Z314" i="2"/>
  <c r="V314" i="2"/>
  <c r="U314" i="2"/>
  <c r="Z313" i="2"/>
  <c r="V313" i="2"/>
  <c r="U313" i="2"/>
  <c r="Z312" i="2"/>
  <c r="V312" i="2"/>
  <c r="U312" i="2"/>
  <c r="Z311" i="2"/>
  <c r="V311" i="2"/>
  <c r="U311" i="2"/>
  <c r="Z310" i="2"/>
  <c r="V310" i="2"/>
  <c r="U310" i="2"/>
  <c r="Z309" i="2"/>
  <c r="V309" i="2"/>
  <c r="U309" i="2"/>
  <c r="Z308" i="2"/>
  <c r="V308" i="2"/>
  <c r="U308" i="2"/>
  <c r="Z307" i="2"/>
  <c r="V307" i="2"/>
  <c r="U307" i="2"/>
  <c r="Z306" i="2"/>
  <c r="V306" i="2"/>
  <c r="U306" i="2"/>
  <c r="Z305" i="2"/>
  <c r="V305" i="2"/>
  <c r="U305" i="2"/>
  <c r="Z304" i="2"/>
  <c r="V304" i="2"/>
  <c r="U304" i="2"/>
  <c r="Z303" i="2"/>
  <c r="V303" i="2"/>
  <c r="U303" i="2"/>
  <c r="Z302" i="2"/>
  <c r="V302" i="2"/>
  <c r="U302" i="2"/>
  <c r="Z301" i="2"/>
  <c r="V301" i="2"/>
  <c r="U301" i="2"/>
  <c r="Z300" i="2"/>
  <c r="V300" i="2"/>
  <c r="U300" i="2"/>
  <c r="Z299" i="2"/>
  <c r="V299" i="2"/>
  <c r="U299" i="2"/>
  <c r="Z298" i="2"/>
  <c r="V298" i="2"/>
  <c r="U298" i="2"/>
  <c r="Z297" i="2"/>
  <c r="V297" i="2"/>
  <c r="U297" i="2"/>
  <c r="Z296" i="2"/>
  <c r="V296" i="2"/>
  <c r="U296" i="2"/>
  <c r="Z295" i="2"/>
  <c r="V295" i="2"/>
  <c r="U295" i="2"/>
  <c r="Z294" i="2"/>
  <c r="V294" i="2"/>
  <c r="U294" i="2"/>
  <c r="Z293" i="2"/>
  <c r="V293" i="2"/>
  <c r="U293" i="2"/>
  <c r="Z292" i="2"/>
  <c r="V292" i="2"/>
  <c r="U292" i="2"/>
  <c r="Z291" i="2"/>
  <c r="V291" i="2"/>
  <c r="U291" i="2"/>
  <c r="Z290" i="2"/>
  <c r="V290" i="2"/>
  <c r="U290" i="2"/>
  <c r="Z289" i="2"/>
  <c r="V289" i="2"/>
  <c r="U289" i="2"/>
  <c r="Z288" i="2"/>
  <c r="V288" i="2"/>
  <c r="U288" i="2"/>
  <c r="Z287" i="2"/>
  <c r="V287" i="2"/>
  <c r="U287" i="2"/>
  <c r="Z286" i="2"/>
  <c r="V286" i="2"/>
  <c r="U286" i="2"/>
  <c r="Z285" i="2"/>
  <c r="V285" i="2"/>
  <c r="U285" i="2"/>
  <c r="Z284" i="2"/>
  <c r="V284" i="2"/>
  <c r="U284" i="2"/>
  <c r="Z283" i="2"/>
  <c r="V283" i="2"/>
  <c r="U283" i="2"/>
  <c r="Z282" i="2"/>
  <c r="V282" i="2"/>
  <c r="U282" i="2"/>
  <c r="Z281" i="2"/>
  <c r="V281" i="2"/>
  <c r="U281" i="2"/>
  <c r="Z280" i="2"/>
  <c r="V280" i="2"/>
  <c r="U280" i="2"/>
  <c r="Z279" i="2"/>
  <c r="V279" i="2"/>
  <c r="U279" i="2"/>
  <c r="Z278" i="2"/>
  <c r="V278" i="2"/>
  <c r="U278" i="2"/>
  <c r="Z277" i="2"/>
  <c r="V277" i="2"/>
  <c r="U277" i="2"/>
  <c r="Z276" i="2"/>
  <c r="V276" i="2"/>
  <c r="U276" i="2"/>
  <c r="Z275" i="2"/>
  <c r="V275" i="2"/>
  <c r="U275" i="2"/>
  <c r="Z274" i="2"/>
  <c r="V274" i="2"/>
  <c r="U274" i="2"/>
  <c r="Z273" i="2"/>
  <c r="V273" i="2"/>
  <c r="U273" i="2"/>
  <c r="Z272" i="2"/>
  <c r="V272" i="2"/>
  <c r="U272" i="2"/>
  <c r="Z271" i="2"/>
  <c r="V271" i="2"/>
  <c r="U271" i="2"/>
  <c r="Z270" i="2"/>
  <c r="V270" i="2"/>
  <c r="U270" i="2"/>
  <c r="Z269" i="2"/>
  <c r="V269" i="2"/>
  <c r="U269" i="2"/>
  <c r="Z268" i="2"/>
  <c r="V268" i="2"/>
  <c r="U268" i="2"/>
  <c r="Z267" i="2"/>
  <c r="V267" i="2"/>
  <c r="U267" i="2"/>
  <c r="Z266" i="2"/>
  <c r="V266" i="2"/>
  <c r="U266" i="2"/>
  <c r="Z265" i="2"/>
  <c r="V265" i="2"/>
  <c r="U265" i="2"/>
  <c r="Z264" i="2"/>
  <c r="V264" i="2"/>
  <c r="U264" i="2"/>
  <c r="Z263" i="2"/>
  <c r="V263" i="2"/>
  <c r="U263" i="2"/>
  <c r="Z262" i="2"/>
  <c r="V262" i="2"/>
  <c r="U262" i="2"/>
  <c r="Z261" i="2"/>
  <c r="V261" i="2"/>
  <c r="U261" i="2"/>
  <c r="Z260" i="2"/>
  <c r="V260" i="2"/>
  <c r="U260" i="2"/>
  <c r="Z259" i="2"/>
  <c r="V259" i="2"/>
  <c r="U259" i="2"/>
  <c r="Z258" i="2"/>
  <c r="V258" i="2"/>
  <c r="U258" i="2"/>
  <c r="Z257" i="2"/>
  <c r="V257" i="2"/>
  <c r="U257" i="2"/>
  <c r="Z256" i="2"/>
  <c r="V256" i="2"/>
  <c r="U256" i="2"/>
  <c r="Z255" i="2"/>
  <c r="V255" i="2"/>
  <c r="U255" i="2"/>
  <c r="Z254" i="2"/>
  <c r="V254" i="2"/>
  <c r="U254" i="2"/>
  <c r="Z253" i="2"/>
  <c r="V253" i="2"/>
  <c r="U253" i="2"/>
  <c r="Z252" i="2"/>
  <c r="V252" i="2"/>
  <c r="U252" i="2"/>
  <c r="Z251" i="2"/>
  <c r="V251" i="2"/>
  <c r="U251" i="2"/>
  <c r="Z250" i="2"/>
  <c r="V250" i="2"/>
  <c r="U250" i="2"/>
  <c r="Z249" i="2"/>
  <c r="V249" i="2"/>
  <c r="U249" i="2"/>
  <c r="Z248" i="2"/>
  <c r="V248" i="2"/>
  <c r="U248" i="2"/>
  <c r="Z247" i="2"/>
  <c r="V247" i="2"/>
  <c r="U247" i="2"/>
  <c r="Z246" i="2"/>
  <c r="V246" i="2"/>
  <c r="U246" i="2"/>
  <c r="Z245" i="2"/>
  <c r="V245" i="2"/>
  <c r="U245" i="2"/>
  <c r="Z244" i="2"/>
  <c r="V244" i="2"/>
  <c r="U244" i="2"/>
  <c r="Z243" i="2"/>
  <c r="V243" i="2"/>
  <c r="U243" i="2"/>
  <c r="Z242" i="2"/>
  <c r="V242" i="2"/>
  <c r="U242" i="2"/>
  <c r="Z241" i="2"/>
  <c r="V241" i="2"/>
  <c r="U241" i="2"/>
  <c r="Z240" i="2"/>
  <c r="V240" i="2"/>
  <c r="U240" i="2"/>
  <c r="Z239" i="2"/>
  <c r="V239" i="2"/>
  <c r="U239" i="2"/>
  <c r="Z238" i="2"/>
  <c r="V238" i="2"/>
  <c r="U238" i="2"/>
  <c r="Z237" i="2"/>
  <c r="V237" i="2"/>
  <c r="U237" i="2"/>
  <c r="Z236" i="2"/>
  <c r="V236" i="2"/>
  <c r="U236" i="2"/>
  <c r="Z235" i="2"/>
  <c r="V235" i="2"/>
  <c r="U235" i="2"/>
  <c r="Z234" i="2"/>
  <c r="V234" i="2"/>
  <c r="U234" i="2"/>
  <c r="Z233" i="2"/>
  <c r="V233" i="2"/>
  <c r="U233" i="2"/>
  <c r="Z232" i="2"/>
  <c r="V232" i="2"/>
  <c r="U232" i="2"/>
  <c r="Z231" i="2"/>
  <c r="V231" i="2"/>
  <c r="U231" i="2"/>
  <c r="Z230" i="2"/>
  <c r="V230" i="2"/>
  <c r="U230" i="2"/>
  <c r="Z229" i="2"/>
  <c r="V229" i="2"/>
  <c r="U229" i="2"/>
  <c r="Z228" i="2"/>
  <c r="V228" i="2"/>
  <c r="U228" i="2"/>
  <c r="Z227" i="2"/>
  <c r="V227" i="2"/>
  <c r="U227" i="2"/>
  <c r="Z226" i="2"/>
  <c r="V226" i="2"/>
  <c r="U226" i="2"/>
  <c r="Z225" i="2"/>
  <c r="W225" i="2"/>
  <c r="V225" i="2"/>
  <c r="U225" i="2"/>
  <c r="Z224" i="2"/>
  <c r="V224" i="2"/>
  <c r="U224" i="2"/>
  <c r="Z223" i="2"/>
  <c r="V223" i="2"/>
  <c r="U223" i="2"/>
  <c r="Z222" i="2"/>
  <c r="V222" i="2"/>
  <c r="U222" i="2"/>
  <c r="Z221" i="2"/>
  <c r="V221" i="2"/>
  <c r="U221" i="2"/>
  <c r="Z220" i="2"/>
  <c r="V220" i="2"/>
  <c r="U220" i="2"/>
  <c r="Z219" i="2"/>
  <c r="V219" i="2"/>
  <c r="U219" i="2"/>
  <c r="Z218" i="2"/>
  <c r="V218" i="2"/>
  <c r="U218" i="2"/>
  <c r="Z217" i="2"/>
  <c r="V217" i="2"/>
  <c r="U217" i="2"/>
  <c r="Z216" i="2"/>
  <c r="V216" i="2"/>
  <c r="U216" i="2"/>
  <c r="Z215" i="2"/>
  <c r="V215" i="2"/>
  <c r="U215" i="2"/>
  <c r="Z214" i="2"/>
  <c r="V214" i="2"/>
  <c r="U214" i="2"/>
  <c r="Z213" i="2"/>
  <c r="V213" i="2"/>
  <c r="U213" i="2"/>
  <c r="Z212" i="2"/>
  <c r="V212" i="2"/>
  <c r="U212" i="2"/>
  <c r="Z211" i="2"/>
  <c r="V211" i="2"/>
  <c r="U211" i="2"/>
  <c r="Z210" i="2"/>
  <c r="V210" i="2"/>
  <c r="U210" i="2"/>
  <c r="Z209" i="2"/>
  <c r="V209" i="2"/>
  <c r="U209" i="2"/>
  <c r="Z208" i="2"/>
  <c r="V208" i="2"/>
  <c r="U208" i="2"/>
  <c r="Z207" i="2"/>
  <c r="V207" i="2"/>
  <c r="U207" i="2"/>
  <c r="Z206" i="2"/>
  <c r="V206" i="2"/>
  <c r="U206" i="2"/>
  <c r="Z205" i="2"/>
  <c r="V205" i="2"/>
  <c r="U205" i="2"/>
  <c r="Z204" i="2"/>
  <c r="V204" i="2"/>
  <c r="U204" i="2"/>
  <c r="Z203" i="2"/>
  <c r="V203" i="2"/>
  <c r="U203" i="2"/>
  <c r="Z202" i="2"/>
  <c r="V202" i="2"/>
  <c r="U202" i="2"/>
  <c r="Z201" i="2"/>
  <c r="V201" i="2"/>
  <c r="U201" i="2"/>
  <c r="Z200" i="2"/>
  <c r="V200" i="2"/>
  <c r="U200" i="2"/>
  <c r="Z199" i="2"/>
  <c r="V199" i="2"/>
  <c r="U199" i="2"/>
  <c r="Z198" i="2"/>
  <c r="V198" i="2"/>
  <c r="U198" i="2"/>
  <c r="Z197" i="2"/>
  <c r="V197" i="2"/>
  <c r="U197" i="2"/>
  <c r="Z196" i="2"/>
  <c r="V196" i="2"/>
  <c r="U196" i="2"/>
  <c r="Z195" i="2"/>
  <c r="V195" i="2"/>
  <c r="U195" i="2"/>
  <c r="Z194" i="2"/>
  <c r="V194" i="2"/>
  <c r="U194" i="2"/>
  <c r="Z193" i="2"/>
  <c r="V193" i="2"/>
  <c r="U193" i="2"/>
  <c r="Z192" i="2"/>
  <c r="V192" i="2"/>
  <c r="U192" i="2"/>
  <c r="Z191" i="2"/>
  <c r="V191" i="2"/>
  <c r="U191" i="2"/>
  <c r="Z190" i="2"/>
  <c r="V190" i="2"/>
  <c r="U190" i="2"/>
  <c r="Z189" i="2"/>
  <c r="V189" i="2"/>
  <c r="U189" i="2"/>
  <c r="Z188" i="2"/>
  <c r="V188" i="2"/>
  <c r="U188" i="2"/>
  <c r="Z187" i="2"/>
  <c r="V187" i="2"/>
  <c r="U187" i="2"/>
  <c r="Z186" i="2"/>
  <c r="V186" i="2"/>
  <c r="U186" i="2"/>
  <c r="Z185" i="2"/>
  <c r="V185" i="2"/>
  <c r="U185" i="2"/>
  <c r="Z184" i="2"/>
  <c r="V184" i="2"/>
  <c r="U184" i="2"/>
  <c r="Z183" i="2"/>
  <c r="V183" i="2"/>
  <c r="U183" i="2"/>
  <c r="Z182" i="2"/>
  <c r="V182" i="2"/>
  <c r="U182" i="2"/>
  <c r="Z181" i="2"/>
  <c r="V181" i="2"/>
  <c r="W181" i="2" s="1"/>
  <c r="U181" i="2"/>
  <c r="Z180" i="2"/>
  <c r="V180" i="2"/>
  <c r="U180" i="2"/>
  <c r="Z179" i="2"/>
  <c r="V179" i="2"/>
  <c r="U179" i="2"/>
  <c r="Z178" i="2"/>
  <c r="V178" i="2"/>
  <c r="U178" i="2"/>
  <c r="Z177" i="2"/>
  <c r="V177" i="2"/>
  <c r="U177" i="2"/>
  <c r="Z176" i="2"/>
  <c r="V176" i="2"/>
  <c r="W176" i="2" s="1"/>
  <c r="U176" i="2"/>
  <c r="Z175" i="2"/>
  <c r="V175" i="2"/>
  <c r="U175" i="2"/>
  <c r="Z174" i="2"/>
  <c r="V174" i="2"/>
  <c r="U174" i="2"/>
  <c r="Z173" i="2"/>
  <c r="V173" i="2"/>
  <c r="U173" i="2"/>
  <c r="Z172" i="2"/>
  <c r="V172" i="2"/>
  <c r="U172" i="2"/>
  <c r="Z171" i="2"/>
  <c r="V171" i="2"/>
  <c r="U171" i="2"/>
  <c r="Z170" i="2"/>
  <c r="V170" i="2"/>
  <c r="U170" i="2"/>
  <c r="Z169" i="2"/>
  <c r="V169" i="2"/>
  <c r="U169" i="2"/>
  <c r="Z168" i="2"/>
  <c r="V168" i="2"/>
  <c r="U168" i="2"/>
  <c r="Z167" i="2"/>
  <c r="V167" i="2"/>
  <c r="U167" i="2"/>
  <c r="Z166" i="2"/>
  <c r="V166" i="2"/>
  <c r="U166" i="2"/>
  <c r="Z165" i="2"/>
  <c r="V165" i="2"/>
  <c r="U165" i="2"/>
  <c r="Z164" i="2"/>
  <c r="V164" i="2"/>
  <c r="U164" i="2"/>
  <c r="Z163" i="2"/>
  <c r="V163" i="2"/>
  <c r="U163" i="2"/>
  <c r="Z162" i="2"/>
  <c r="V162" i="2"/>
  <c r="U162" i="2"/>
  <c r="Z161" i="2"/>
  <c r="V161" i="2"/>
  <c r="U161" i="2"/>
  <c r="Z160" i="2"/>
  <c r="V160" i="2"/>
  <c r="U160" i="2"/>
  <c r="Z159" i="2"/>
  <c r="V159" i="2"/>
  <c r="U159" i="2"/>
  <c r="Z158" i="2"/>
  <c r="V158" i="2"/>
  <c r="U158" i="2"/>
  <c r="Z157" i="2"/>
  <c r="V157" i="2"/>
  <c r="U157" i="2"/>
  <c r="Z156" i="2"/>
  <c r="V156" i="2"/>
  <c r="U156" i="2"/>
  <c r="Z155" i="2"/>
  <c r="V155" i="2"/>
  <c r="U155" i="2"/>
  <c r="Z154" i="2"/>
  <c r="V154" i="2"/>
  <c r="U154" i="2"/>
  <c r="Z153" i="2"/>
  <c r="V153" i="2"/>
  <c r="U153" i="2"/>
  <c r="Z152" i="2"/>
  <c r="V152" i="2"/>
  <c r="U152" i="2"/>
  <c r="Z151" i="2"/>
  <c r="V151" i="2"/>
  <c r="U151" i="2"/>
  <c r="Z150" i="2"/>
  <c r="V150" i="2"/>
  <c r="U150" i="2"/>
  <c r="Z149" i="2"/>
  <c r="V149" i="2"/>
  <c r="U149" i="2"/>
  <c r="Z148" i="2"/>
  <c r="V148" i="2"/>
  <c r="U148" i="2"/>
  <c r="Z147" i="2"/>
  <c r="V147" i="2"/>
  <c r="U147" i="2"/>
  <c r="Z146" i="2"/>
  <c r="V146" i="2"/>
  <c r="U146" i="2"/>
  <c r="Z145" i="2"/>
  <c r="V145" i="2"/>
  <c r="U145" i="2"/>
  <c r="Z144" i="2"/>
  <c r="W144" i="2"/>
  <c r="V144" i="2"/>
  <c r="U144" i="2"/>
  <c r="Z143" i="2"/>
  <c r="V143" i="2"/>
  <c r="U143" i="2"/>
  <c r="Z142" i="2"/>
  <c r="V142" i="2"/>
  <c r="U142" i="2"/>
  <c r="Z141" i="2"/>
  <c r="V141" i="2"/>
  <c r="U141" i="2"/>
  <c r="Z140" i="2"/>
  <c r="V140" i="2"/>
  <c r="U140" i="2"/>
  <c r="Z139" i="2"/>
  <c r="V139" i="2"/>
  <c r="U139" i="2"/>
  <c r="Z138" i="2"/>
  <c r="V138" i="2"/>
  <c r="U138" i="2"/>
  <c r="Z137" i="2"/>
  <c r="V137" i="2"/>
  <c r="U137" i="2"/>
  <c r="Z136" i="2"/>
  <c r="W136" i="2"/>
  <c r="V136" i="2"/>
  <c r="U136" i="2"/>
  <c r="Z135" i="2"/>
  <c r="V135" i="2"/>
  <c r="U135" i="2"/>
  <c r="Z134" i="2"/>
  <c r="V134" i="2"/>
  <c r="U134" i="2"/>
  <c r="Z133" i="2"/>
  <c r="V133" i="2"/>
  <c r="U133" i="2"/>
  <c r="Z132" i="2"/>
  <c r="V132" i="2"/>
  <c r="W132" i="2" s="1"/>
  <c r="U132" i="2"/>
  <c r="Z131" i="2"/>
  <c r="V131" i="2"/>
  <c r="U131" i="2"/>
  <c r="Z130" i="2"/>
  <c r="V130" i="2"/>
  <c r="U130" i="2"/>
  <c r="Z129" i="2"/>
  <c r="V129" i="2"/>
  <c r="U129" i="2"/>
  <c r="Z128" i="2"/>
  <c r="V128" i="2"/>
  <c r="W128" i="2" s="1"/>
  <c r="U128" i="2"/>
  <c r="Z127" i="2"/>
  <c r="V127" i="2"/>
  <c r="U127" i="2"/>
  <c r="Z126" i="2"/>
  <c r="V126" i="2"/>
  <c r="U126" i="2"/>
  <c r="Z125" i="2"/>
  <c r="V125" i="2"/>
  <c r="U125" i="2"/>
  <c r="Z124" i="2"/>
  <c r="V124" i="2"/>
  <c r="U124" i="2"/>
  <c r="Z123" i="2"/>
  <c r="V123" i="2"/>
  <c r="U123" i="2"/>
  <c r="Z122" i="2"/>
  <c r="V122" i="2"/>
  <c r="U122" i="2"/>
  <c r="Z121" i="2"/>
  <c r="V121" i="2"/>
  <c r="U121" i="2"/>
  <c r="Z120" i="2"/>
  <c r="V120" i="2"/>
  <c r="U120" i="2"/>
  <c r="Z119" i="2"/>
  <c r="V119" i="2"/>
  <c r="U119" i="2"/>
  <c r="Z118" i="2"/>
  <c r="V118" i="2"/>
  <c r="U118" i="2"/>
  <c r="Z117" i="2"/>
  <c r="V117" i="2"/>
  <c r="U117" i="2"/>
  <c r="Z116" i="2"/>
  <c r="W116" i="2"/>
  <c r="V116" i="2"/>
  <c r="U116" i="2"/>
  <c r="Z115" i="2"/>
  <c r="V115" i="2"/>
  <c r="U115" i="2"/>
  <c r="Z114" i="2"/>
  <c r="V114" i="2"/>
  <c r="U114" i="2"/>
  <c r="Z113" i="2"/>
  <c r="V113" i="2"/>
  <c r="U113" i="2"/>
  <c r="Z112" i="2"/>
  <c r="V112" i="2"/>
  <c r="W112" i="2" s="1"/>
  <c r="U112" i="2"/>
  <c r="Z111" i="2"/>
  <c r="V111" i="2"/>
  <c r="U111" i="2"/>
  <c r="Z110" i="2"/>
  <c r="V110" i="2"/>
  <c r="U110" i="2"/>
  <c r="Z109" i="2"/>
  <c r="V109" i="2"/>
  <c r="U109" i="2"/>
  <c r="Z108" i="2"/>
  <c r="V108" i="2"/>
  <c r="U108" i="2"/>
  <c r="Z107" i="2"/>
  <c r="V107" i="2"/>
  <c r="U107" i="2"/>
  <c r="Z106" i="2"/>
  <c r="V106" i="2"/>
  <c r="U106" i="2"/>
  <c r="Z105" i="2"/>
  <c r="V105" i="2"/>
  <c r="U105" i="2"/>
  <c r="Z104" i="2"/>
  <c r="V104" i="2"/>
  <c r="W104" i="2" s="1"/>
  <c r="U104" i="2"/>
  <c r="Z103" i="2"/>
  <c r="V103" i="2"/>
  <c r="U103" i="2"/>
  <c r="Z102" i="2"/>
  <c r="V102" i="2"/>
  <c r="U102" i="2"/>
  <c r="Z101" i="2"/>
  <c r="V101" i="2"/>
  <c r="U101" i="2"/>
  <c r="Z100" i="2"/>
  <c r="V100" i="2"/>
  <c r="W100" i="2" s="1"/>
  <c r="U100" i="2"/>
  <c r="Z99" i="2"/>
  <c r="V99" i="2"/>
  <c r="U99" i="2"/>
  <c r="Z98" i="2"/>
  <c r="V98" i="2"/>
  <c r="U98" i="2"/>
  <c r="Z97" i="2"/>
  <c r="V97" i="2"/>
  <c r="U97" i="2"/>
  <c r="Z96" i="2"/>
  <c r="W96" i="2"/>
  <c r="V96" i="2"/>
  <c r="U96" i="2"/>
  <c r="Z95" i="2"/>
  <c r="V95" i="2"/>
  <c r="U95" i="2"/>
  <c r="Z94" i="2"/>
  <c r="V94" i="2"/>
  <c r="U94" i="2"/>
  <c r="Z93" i="2"/>
  <c r="V93" i="2"/>
  <c r="U93" i="2"/>
  <c r="Z92" i="2"/>
  <c r="V92" i="2"/>
  <c r="U92" i="2"/>
  <c r="Z91" i="2"/>
  <c r="V91" i="2"/>
  <c r="U91" i="2"/>
  <c r="Z90" i="2"/>
  <c r="V90" i="2"/>
  <c r="U90" i="2"/>
  <c r="Z89" i="2"/>
  <c r="V89" i="2"/>
  <c r="U89" i="2"/>
  <c r="Z88" i="2"/>
  <c r="V88" i="2"/>
  <c r="U88" i="2"/>
  <c r="Z87" i="2"/>
  <c r="V87" i="2"/>
  <c r="U87" i="2"/>
  <c r="Z86" i="2"/>
  <c r="V86" i="2"/>
  <c r="U86" i="2"/>
  <c r="Z85" i="2"/>
  <c r="V85" i="2"/>
  <c r="U85" i="2"/>
  <c r="Z84" i="2"/>
  <c r="V84" i="2"/>
  <c r="U84" i="2"/>
  <c r="Z83" i="2"/>
  <c r="V83" i="2"/>
  <c r="U83" i="2"/>
  <c r="Z82" i="2"/>
  <c r="V82" i="2"/>
  <c r="U82" i="2"/>
  <c r="Z81" i="2"/>
  <c r="V81" i="2"/>
  <c r="U81" i="2"/>
  <c r="Z80" i="2"/>
  <c r="V80" i="2"/>
  <c r="U80" i="2"/>
  <c r="Z79" i="2"/>
  <c r="V79" i="2"/>
  <c r="U79" i="2"/>
  <c r="Z78" i="2"/>
  <c r="V78" i="2"/>
  <c r="W78" i="2" s="1"/>
  <c r="U78" i="2"/>
  <c r="Z77" i="2"/>
  <c r="V77" i="2"/>
  <c r="U77" i="2"/>
  <c r="Z76" i="2"/>
  <c r="V76" i="2"/>
  <c r="U76" i="2"/>
  <c r="Z75" i="2"/>
  <c r="V75" i="2"/>
  <c r="U75" i="2"/>
  <c r="Z74" i="2"/>
  <c r="V74" i="2"/>
  <c r="U74" i="2"/>
  <c r="Z73" i="2"/>
  <c r="V73" i="2"/>
  <c r="U73" i="2"/>
  <c r="Z72" i="2"/>
  <c r="V72" i="2"/>
  <c r="W72" i="2" s="1"/>
  <c r="U72" i="2"/>
  <c r="Z71" i="2"/>
  <c r="V71" i="2"/>
  <c r="U71" i="2"/>
  <c r="Z70" i="2"/>
  <c r="V70" i="2"/>
  <c r="U70" i="2"/>
  <c r="Z69" i="2"/>
  <c r="V69" i="2"/>
  <c r="U69" i="2"/>
  <c r="Z68" i="2"/>
  <c r="V68" i="2"/>
  <c r="W68" i="2" s="1"/>
  <c r="U68" i="2"/>
  <c r="Z67" i="2"/>
  <c r="V67" i="2"/>
  <c r="U67" i="2"/>
  <c r="Z66" i="2"/>
  <c r="V66" i="2"/>
  <c r="U66" i="2"/>
  <c r="Z65" i="2"/>
  <c r="V65" i="2"/>
  <c r="U65" i="2"/>
  <c r="Z64" i="2"/>
  <c r="V64" i="2"/>
  <c r="W64" i="2" s="1"/>
  <c r="U64" i="2"/>
  <c r="Z63" i="2"/>
  <c r="V63" i="2"/>
  <c r="U63" i="2"/>
  <c r="Z62" i="2"/>
  <c r="V62" i="2"/>
  <c r="U62" i="2"/>
  <c r="Z61" i="2"/>
  <c r="V61" i="2"/>
  <c r="U61" i="2"/>
  <c r="Z60" i="2"/>
  <c r="V60" i="2"/>
  <c r="U60" i="2"/>
  <c r="Z59" i="2"/>
  <c r="V59" i="2"/>
  <c r="U59" i="2"/>
  <c r="Z58" i="2"/>
  <c r="V58" i="2"/>
  <c r="U58" i="2"/>
  <c r="Z57" i="2"/>
  <c r="V57" i="2"/>
  <c r="U57" i="2"/>
  <c r="Z56" i="2"/>
  <c r="V56" i="2"/>
  <c r="U56" i="2"/>
  <c r="Z55" i="2"/>
  <c r="V55" i="2"/>
  <c r="U55" i="2"/>
  <c r="Z54" i="2"/>
  <c r="V54" i="2"/>
  <c r="U54" i="2"/>
  <c r="Z53" i="2"/>
  <c r="V53" i="2"/>
  <c r="U53" i="2"/>
  <c r="Z52" i="2"/>
  <c r="V52" i="2"/>
  <c r="U52" i="2"/>
  <c r="Z51" i="2"/>
  <c r="V51" i="2"/>
  <c r="U51" i="2"/>
  <c r="Z50" i="2"/>
  <c r="V50" i="2"/>
  <c r="U50" i="2"/>
  <c r="Z49" i="2"/>
  <c r="V49" i="2"/>
  <c r="U49" i="2"/>
  <c r="Z48" i="2"/>
  <c r="V48" i="2"/>
  <c r="U48" i="2"/>
  <c r="Z47" i="2"/>
  <c r="V47" i="2"/>
  <c r="U47" i="2"/>
  <c r="Z46" i="2"/>
  <c r="V46" i="2"/>
  <c r="W46" i="2" s="1"/>
  <c r="U46" i="2"/>
  <c r="Z45" i="2"/>
  <c r="V45" i="2"/>
  <c r="U45" i="2"/>
  <c r="Z44" i="2"/>
  <c r="V44" i="2"/>
  <c r="U44" i="2"/>
  <c r="Z43" i="2"/>
  <c r="V43" i="2"/>
  <c r="U43" i="2"/>
  <c r="Z42" i="2"/>
  <c r="V42" i="2"/>
  <c r="U42" i="2"/>
  <c r="Z41" i="2"/>
  <c r="V41" i="2"/>
  <c r="U41" i="2"/>
  <c r="Z40" i="2"/>
  <c r="V40" i="2"/>
  <c r="W40" i="2" s="1"/>
  <c r="U40" i="2"/>
  <c r="Z39" i="2"/>
  <c r="V39" i="2"/>
  <c r="U39" i="2"/>
  <c r="Z38" i="2"/>
  <c r="V38" i="2"/>
  <c r="U38" i="2"/>
  <c r="Z37" i="2"/>
  <c r="V37" i="2"/>
  <c r="U37" i="2"/>
  <c r="Z36" i="2"/>
  <c r="V36" i="2"/>
  <c r="W36" i="2" s="1"/>
  <c r="U36" i="2"/>
  <c r="Z35" i="2"/>
  <c r="V35" i="2"/>
  <c r="U35" i="2"/>
  <c r="Z34" i="2"/>
  <c r="V34" i="2"/>
  <c r="U34" i="2"/>
  <c r="Z33" i="2"/>
  <c r="V33" i="2"/>
  <c r="U33" i="2"/>
  <c r="Z32" i="2"/>
  <c r="W32" i="2"/>
  <c r="V32" i="2"/>
  <c r="U32" i="2"/>
  <c r="Z31" i="2"/>
  <c r="V31" i="2"/>
  <c r="U31" i="2"/>
  <c r="Z30" i="2"/>
  <c r="V30" i="2"/>
  <c r="U30" i="2"/>
  <c r="Z29" i="2"/>
  <c r="V29" i="2"/>
  <c r="U29" i="2"/>
  <c r="Z28" i="2"/>
  <c r="V28" i="2"/>
  <c r="U28" i="2"/>
  <c r="Z27" i="2"/>
  <c r="V27" i="2"/>
  <c r="U27" i="2"/>
  <c r="Z26" i="2"/>
  <c r="V26" i="2"/>
  <c r="U26" i="2"/>
  <c r="Z25" i="2"/>
  <c r="V25" i="2"/>
  <c r="U25" i="2"/>
  <c r="Z24" i="2"/>
  <c r="V24" i="2"/>
  <c r="U24" i="2"/>
  <c r="Z23" i="2"/>
  <c r="V23" i="2"/>
  <c r="U23" i="2"/>
  <c r="Z22" i="2"/>
  <c r="V22" i="2"/>
  <c r="U22" i="2"/>
  <c r="Z21" i="2"/>
  <c r="V21" i="2"/>
  <c r="U21" i="2"/>
  <c r="Z20" i="2"/>
  <c r="V20" i="2"/>
  <c r="U20" i="2"/>
  <c r="Z19" i="2"/>
  <c r="V19" i="2"/>
  <c r="U19" i="2"/>
  <c r="Z18" i="2"/>
  <c r="V18" i="2"/>
  <c r="U18" i="2"/>
  <c r="Z17" i="2"/>
  <c r="V17" i="2"/>
  <c r="U17" i="2"/>
  <c r="Z16" i="2"/>
  <c r="V16" i="2"/>
  <c r="U16" i="2"/>
  <c r="Z15" i="2"/>
  <c r="V15" i="2"/>
  <c r="U15" i="2"/>
  <c r="Z14" i="2"/>
  <c r="V14" i="2"/>
  <c r="W14" i="2" s="1"/>
  <c r="U14" i="2"/>
  <c r="Z13" i="2"/>
  <c r="V13" i="2"/>
  <c r="U13" i="2"/>
  <c r="Z12" i="2"/>
  <c r="V12" i="2"/>
  <c r="U12" i="2"/>
  <c r="Z11" i="2"/>
  <c r="V11" i="2"/>
  <c r="U11" i="2"/>
  <c r="Z10" i="2"/>
  <c r="V10" i="2"/>
  <c r="U10" i="2"/>
  <c r="Z9" i="2"/>
  <c r="V9" i="2"/>
  <c r="U9" i="2"/>
  <c r="Z8" i="2"/>
  <c r="V8" i="2"/>
  <c r="W8" i="2" s="1"/>
  <c r="U8" i="2"/>
  <c r="Z7" i="2"/>
  <c r="V7" i="2"/>
  <c r="U7" i="2"/>
  <c r="Z6" i="2"/>
  <c r="V6" i="2"/>
  <c r="U6" i="2"/>
  <c r="Z5" i="2"/>
  <c r="V5" i="2"/>
  <c r="U5" i="2"/>
  <c r="Z4" i="2"/>
  <c r="V4" i="2"/>
  <c r="U4" i="2"/>
  <c r="AB7672" i="2"/>
  <c r="AA7672" i="2"/>
  <c r="T7672" i="2"/>
  <c r="Q7672" i="2"/>
  <c r="P7672" i="2"/>
  <c r="O7672" i="2"/>
  <c r="N7672" i="2"/>
  <c r="M7672" i="2"/>
  <c r="L7672" i="2"/>
  <c r="K7672" i="2"/>
  <c r="R4" i="2"/>
  <c r="S4" i="2" s="1"/>
  <c r="C19" i="10"/>
  <c r="E19" i="10"/>
  <c r="Y6971" i="2" l="1"/>
  <c r="Y7269" i="2"/>
  <c r="Y7345" i="2"/>
  <c r="Y7431" i="2"/>
  <c r="W6971" i="2"/>
  <c r="Y7124" i="2"/>
  <c r="W7269" i="2"/>
  <c r="W7303" i="2"/>
  <c r="Y7303" i="2" s="1"/>
  <c r="W7345" i="2"/>
  <c r="Y7575" i="2"/>
  <c r="Y7423" i="2"/>
  <c r="Y7319" i="2"/>
  <c r="Y7167" i="2"/>
  <c r="Y6944" i="2"/>
  <c r="W7181" i="2"/>
  <c r="Y7181" i="2" s="1"/>
  <c r="W7207" i="2"/>
  <c r="Y7207" i="2" s="1"/>
  <c r="W7455" i="2"/>
  <c r="Y7455" i="2" s="1"/>
  <c r="W7551" i="2"/>
  <c r="Y7551" i="2" s="1"/>
  <c r="Y7567" i="2"/>
  <c r="Y7407" i="2"/>
  <c r="Y7135" i="2"/>
  <c r="Y6931" i="2"/>
  <c r="Y1476" i="2"/>
  <c r="W6716" i="2"/>
  <c r="Y6716" i="2" s="1"/>
  <c r="Y6820" i="2"/>
  <c r="W7099" i="2"/>
  <c r="Y7099" i="2" s="1"/>
  <c r="W7285" i="2"/>
  <c r="Y7285" i="2" s="1"/>
  <c r="W7389" i="2"/>
  <c r="Y7389" i="2" s="1"/>
  <c r="W7487" i="2"/>
  <c r="Y7487" i="2" s="1"/>
  <c r="W7605" i="2"/>
  <c r="Y7605" i="2" s="1"/>
  <c r="W7653" i="2"/>
  <c r="Y7653" i="2" s="1"/>
  <c r="Y7559" i="2"/>
  <c r="Y7391" i="2"/>
  <c r="Y7295" i="2"/>
  <c r="Y7127" i="2"/>
  <c r="Y6652" i="2"/>
  <c r="W1476" i="2"/>
  <c r="W4098" i="2"/>
  <c r="Y4098" i="2" s="1"/>
  <c r="W5930" i="2"/>
  <c r="Y5930" i="2" s="1"/>
  <c r="Y6460" i="2"/>
  <c r="W6820" i="2"/>
  <c r="W7027" i="2"/>
  <c r="Y7027" i="2" s="1"/>
  <c r="W7263" i="2"/>
  <c r="Y7263" i="2" s="1"/>
  <c r="Y7312" i="2"/>
  <c r="Y7495" i="2"/>
  <c r="Y7383" i="2"/>
  <c r="Y6480" i="2"/>
  <c r="Y5802" i="2"/>
  <c r="W6460" i="2"/>
  <c r="Y7051" i="2"/>
  <c r="Y7104" i="2"/>
  <c r="W7312" i="2"/>
  <c r="Y7375" i="2"/>
  <c r="Y6310" i="2"/>
  <c r="W5802" i="2"/>
  <c r="W6265" i="2"/>
  <c r="Y6265" i="2" s="1"/>
  <c r="Y6780" i="2"/>
  <c r="Y6955" i="2"/>
  <c r="Y7040" i="2"/>
  <c r="W7104" i="2"/>
  <c r="W7115" i="2"/>
  <c r="Y7115" i="2" s="1"/>
  <c r="Y7183" i="2"/>
  <c r="Y7639" i="2"/>
  <c r="Y7471" i="2"/>
  <c r="Y7343" i="2"/>
  <c r="Y7067" i="2"/>
  <c r="Y6018" i="2"/>
  <c r="Y6920" i="2"/>
  <c r="Y7310" i="2"/>
  <c r="Y7648" i="2"/>
  <c r="Y7623" i="2"/>
  <c r="Y7439" i="2"/>
  <c r="Y7199" i="2"/>
  <c r="W139" i="2"/>
  <c r="Y139" i="2" s="1"/>
  <c r="W780" i="2"/>
  <c r="Y780" i="2" s="1"/>
  <c r="W1373" i="2"/>
  <c r="Y1373" i="2"/>
  <c r="W114" i="2"/>
  <c r="Y114" i="2"/>
  <c r="W861" i="2"/>
  <c r="Y861" i="2" s="1"/>
  <c r="W1356" i="2"/>
  <c r="Y1356" i="2" s="1"/>
  <c r="W1778" i="2"/>
  <c r="Y1778" i="2" s="1"/>
  <c r="W1824" i="2"/>
  <c r="Y1824" i="2"/>
  <c r="W777" i="2"/>
  <c r="Y777" i="2" s="1"/>
  <c r="W1760" i="2"/>
  <c r="Y1760" i="2"/>
  <c r="W129" i="2"/>
  <c r="Y129" i="2"/>
  <c r="W33" i="2"/>
  <c r="Y33" i="2"/>
  <c r="W43" i="2"/>
  <c r="Y43" i="2" s="1"/>
  <c r="W48" i="2"/>
  <c r="Y48" i="2" s="1"/>
  <c r="W97" i="2"/>
  <c r="Y97" i="2" s="1"/>
  <c r="W598" i="2"/>
  <c r="Y598" i="2" s="1"/>
  <c r="W606" i="2"/>
  <c r="Y606" i="2" s="1"/>
  <c r="Y770" i="2"/>
  <c r="W770" i="2"/>
  <c r="W848" i="2"/>
  <c r="Y848" i="2" s="1"/>
  <c r="W1059" i="2"/>
  <c r="Y1059" i="2"/>
  <c r="W1077" i="2"/>
  <c r="Y1077" i="2" s="1"/>
  <c r="Y1308" i="2"/>
  <c r="W1308" i="2"/>
  <c r="W1524" i="2"/>
  <c r="Y1524" i="2" s="1"/>
  <c r="W1528" i="2"/>
  <c r="Y1528" i="2" s="1"/>
  <c r="W1809" i="2"/>
  <c r="Y1809" i="2" s="1"/>
  <c r="W1817" i="2"/>
  <c r="Y1817" i="2" s="1"/>
  <c r="W925" i="2"/>
  <c r="Y925" i="2" s="1"/>
  <c r="W1098" i="2"/>
  <c r="Y1098" i="2" s="1"/>
  <c r="Y945" i="2"/>
  <c r="W945" i="2"/>
  <c r="W1145" i="2"/>
  <c r="Y1145" i="2" s="1"/>
  <c r="W1257" i="2"/>
  <c r="Y1257" i="2" s="1"/>
  <c r="W1641" i="2"/>
  <c r="Y1641" i="2" s="1"/>
  <c r="W559" i="2"/>
  <c r="Y559" i="2" s="1"/>
  <c r="AC559" i="2" s="1"/>
  <c r="AD559" i="2" s="1"/>
  <c r="W572" i="2"/>
  <c r="Y572" i="2" s="1"/>
  <c r="W580" i="2"/>
  <c r="Y580" i="2" s="1"/>
  <c r="W682" i="2"/>
  <c r="Y682" i="2" s="1"/>
  <c r="W837" i="2"/>
  <c r="Y837" i="2" s="1"/>
  <c r="W841" i="2"/>
  <c r="Y841" i="2" s="1"/>
  <c r="W845" i="2"/>
  <c r="Y845" i="2" s="1"/>
  <c r="W938" i="2"/>
  <c r="Y938" i="2" s="1"/>
  <c r="W1037" i="2"/>
  <c r="Y1037" i="2" s="1"/>
  <c r="W1041" i="2"/>
  <c r="Y1041" i="2" s="1"/>
  <c r="W1123" i="2"/>
  <c r="Y1123" i="2" s="1"/>
  <c r="W1179" i="2"/>
  <c r="Y1179" i="2" s="1"/>
  <c r="W1195" i="2"/>
  <c r="Y1195" i="2" s="1"/>
  <c r="W1203" i="2"/>
  <c r="Y1203" i="2" s="1"/>
  <c r="W1211" i="2"/>
  <c r="Y1211" i="2" s="1"/>
  <c r="W1220" i="2"/>
  <c r="Y1220" i="2"/>
  <c r="W1410" i="2"/>
  <c r="Y1410" i="2" s="1"/>
  <c r="W1499" i="2"/>
  <c r="Y1499" i="2" s="1"/>
  <c r="W633" i="2"/>
  <c r="Y633" i="2" s="1"/>
  <c r="W1363" i="2"/>
  <c r="Y1363" i="2" s="1"/>
  <c r="W1452" i="2"/>
  <c r="Y1452" i="2" s="1"/>
  <c r="W1785" i="2"/>
  <c r="Y1785" i="2" s="1"/>
  <c r="W616" i="2"/>
  <c r="Y616" i="2" s="1"/>
  <c r="W536" i="2"/>
  <c r="Y536" i="2" s="1"/>
  <c r="W669" i="2"/>
  <c r="Y669" i="2" s="1"/>
  <c r="W757" i="2"/>
  <c r="Y757" i="2" s="1"/>
  <c r="W893" i="2"/>
  <c r="Y893" i="2" s="1"/>
  <c r="W978" i="2"/>
  <c r="Y978" i="2" s="1"/>
  <c r="W1277" i="2"/>
  <c r="Y1277" i="2"/>
  <c r="W1284" i="2"/>
  <c r="Y1284" i="2" s="1"/>
  <c r="W1403" i="2"/>
  <c r="Y1403" i="2" s="1"/>
  <c r="W1484" i="2"/>
  <c r="Y1484" i="2" s="1"/>
  <c r="W1260" i="2"/>
  <c r="Y1260" i="2" s="1"/>
  <c r="W651" i="2"/>
  <c r="Y651" i="2" s="1"/>
  <c r="W746" i="2"/>
  <c r="Y746" i="2" s="1"/>
  <c r="W813" i="2"/>
  <c r="Y813" i="2" s="1"/>
  <c r="W824" i="2"/>
  <c r="Y824" i="2" s="1"/>
  <c r="W1109" i="2"/>
  <c r="Y1109" i="2" s="1"/>
  <c r="W1269" i="2"/>
  <c r="Y1269" i="2"/>
  <c r="W1477" i="2"/>
  <c r="Y1477" i="2" s="1"/>
  <c r="W1589" i="2"/>
  <c r="Y1589" i="2" s="1"/>
  <c r="W16" i="2"/>
  <c r="Y16" i="2" s="1"/>
  <c r="W65" i="2"/>
  <c r="Y65" i="2" s="1"/>
  <c r="W75" i="2"/>
  <c r="Y75" i="2"/>
  <c r="W80" i="2"/>
  <c r="Y80" i="2" s="1"/>
  <c r="W178" i="2"/>
  <c r="Y178" i="2" s="1"/>
  <c r="W228" i="2"/>
  <c r="Y228" i="2" s="1"/>
  <c r="W433" i="2"/>
  <c r="Y433" i="2" s="1"/>
  <c r="W441" i="2"/>
  <c r="Y441" i="2" s="1"/>
  <c r="W449" i="2"/>
  <c r="Y449" i="2" s="1"/>
  <c r="W465" i="2"/>
  <c r="Y465" i="2" s="1"/>
  <c r="W473" i="2"/>
  <c r="Y473" i="2"/>
  <c r="W489" i="2"/>
  <c r="Y489" i="2" s="1"/>
  <c r="W497" i="2"/>
  <c r="Y497" i="2" s="1"/>
  <c r="W739" i="2"/>
  <c r="Y739" i="2" s="1"/>
  <c r="W806" i="2"/>
  <c r="Y806" i="2"/>
  <c r="W810" i="2"/>
  <c r="Y810" i="2" s="1"/>
  <c r="W872" i="2"/>
  <c r="Y872" i="2"/>
  <c r="W1165" i="2"/>
  <c r="Y1165" i="2" s="1"/>
  <c r="W1266" i="2"/>
  <c r="Y1266" i="2" s="1"/>
  <c r="W1381" i="2"/>
  <c r="Y1381" i="2" s="1"/>
  <c r="W1385" i="2"/>
  <c r="Y1385" i="2" s="1"/>
  <c r="W1892" i="2"/>
  <c r="Y1892" i="2"/>
  <c r="W1927" i="2"/>
  <c r="Y1927" i="2" s="1"/>
  <c r="W1938" i="2"/>
  <c r="Y1938" i="2" s="1"/>
  <c r="W1978" i="2"/>
  <c r="Y1978" i="2" s="1"/>
  <c r="W1984" i="2"/>
  <c r="Y1984" i="2"/>
  <c r="W1991" i="2"/>
  <c r="Y1991" i="2" s="1"/>
  <c r="W2023" i="2"/>
  <c r="Y2023" i="2"/>
  <c r="W2026" i="2"/>
  <c r="Y2026" i="2" s="1"/>
  <c r="W2033" i="2"/>
  <c r="Y2033" i="2" s="1"/>
  <c r="W2042" i="2"/>
  <c r="Y2042" i="2"/>
  <c r="W2066" i="2"/>
  <c r="Y2066" i="2" s="1"/>
  <c r="W2098" i="2"/>
  <c r="Y2098" i="2" s="1"/>
  <c r="W2129" i="2"/>
  <c r="Y2129" i="2" s="1"/>
  <c r="W2136" i="2"/>
  <c r="Y2136" i="2" s="1"/>
  <c r="W2146" i="2"/>
  <c r="Y2146" i="2"/>
  <c r="W2153" i="2"/>
  <c r="Y2153" i="2" s="1"/>
  <c r="W2213" i="2"/>
  <c r="Y2213" i="2" s="1"/>
  <c r="W2217" i="2"/>
  <c r="Y2217" i="2"/>
  <c r="W2242" i="2"/>
  <c r="Y2242" i="2" s="1"/>
  <c r="W2256" i="2"/>
  <c r="Y2256" i="2" s="1"/>
  <c r="W2264" i="2"/>
  <c r="Y2264" i="2" s="1"/>
  <c r="W2282" i="2"/>
  <c r="Y2282" i="2" s="1"/>
  <c r="W2296" i="2"/>
  <c r="Y2296" i="2" s="1"/>
  <c r="W2319" i="2"/>
  <c r="Y2319" i="2" s="1"/>
  <c r="W2338" i="2"/>
  <c r="Y2338" i="2" s="1"/>
  <c r="W2346" i="2"/>
  <c r="Y2346" i="2" s="1"/>
  <c r="W2512" i="2"/>
  <c r="Y2512" i="2"/>
  <c r="W2516" i="2"/>
  <c r="Y2516" i="2" s="1"/>
  <c r="W2520" i="2"/>
  <c r="Y2520" i="2" s="1"/>
  <c r="W2524" i="2"/>
  <c r="Y2524" i="2"/>
  <c r="W2528" i="2"/>
  <c r="Y2528" i="2" s="1"/>
  <c r="W2532" i="2"/>
  <c r="Y2532" i="2" s="1"/>
  <c r="W2622" i="2"/>
  <c r="Y2622" i="2" s="1"/>
  <c r="W2639" i="2"/>
  <c r="Y2639" i="2" s="1"/>
  <c r="W2688" i="2"/>
  <c r="Y2688" i="2" s="1"/>
  <c r="W2692" i="2"/>
  <c r="Y2692" i="2" s="1"/>
  <c r="W2727" i="2"/>
  <c r="Y2727" i="2" s="1"/>
  <c r="W2781" i="2"/>
  <c r="Y2781" i="2" s="1"/>
  <c r="W2948" i="2"/>
  <c r="Y2948" i="2" s="1"/>
  <c r="W2956" i="2"/>
  <c r="Y2956" i="2" s="1"/>
  <c r="W3082" i="2"/>
  <c r="Y3082" i="2" s="1"/>
  <c r="W3113" i="2"/>
  <c r="Y3113" i="2" s="1"/>
  <c r="W3121" i="2"/>
  <c r="Y3121" i="2" s="1"/>
  <c r="W3129" i="2"/>
  <c r="Y3129" i="2"/>
  <c r="W3280" i="2"/>
  <c r="Y3280" i="2" s="1"/>
  <c r="W3335" i="2"/>
  <c r="Y3335" i="2" s="1"/>
  <c r="W3416" i="2"/>
  <c r="Y3416" i="2" s="1"/>
  <c r="W3700" i="2"/>
  <c r="Y3700" i="2" s="1"/>
  <c r="W3708" i="2"/>
  <c r="Y3708" i="2" s="1"/>
  <c r="W3716" i="2"/>
  <c r="Y3716" i="2" s="1"/>
  <c r="W3720" i="2"/>
  <c r="Y3720" i="2" s="1"/>
  <c r="W3771" i="2"/>
  <c r="Y3771" i="2" s="1"/>
  <c r="Y4056" i="2"/>
  <c r="W4056" i="2"/>
  <c r="W4160" i="2"/>
  <c r="Y4160" i="2" s="1"/>
  <c r="W4329" i="2"/>
  <c r="Y4329" i="2"/>
  <c r="Y14" i="2"/>
  <c r="W21" i="2"/>
  <c r="Y21" i="2" s="1"/>
  <c r="Y36" i="2"/>
  <c r="Y46" i="2"/>
  <c r="W53" i="2"/>
  <c r="Y53" i="2" s="1"/>
  <c r="Y68" i="2"/>
  <c r="Y78" i="2"/>
  <c r="W85" i="2"/>
  <c r="Y85" i="2" s="1"/>
  <c r="W90" i="2"/>
  <c r="Y100" i="2"/>
  <c r="W107" i="2"/>
  <c r="Y107" i="2" s="1"/>
  <c r="Y112" i="2"/>
  <c r="Y132" i="2"/>
  <c r="W147" i="2"/>
  <c r="Y147" i="2" s="1"/>
  <c r="W155" i="2"/>
  <c r="Y155" i="2" s="1"/>
  <c r="W163" i="2"/>
  <c r="Y163" i="2" s="1"/>
  <c r="W168" i="2"/>
  <c r="Y168" i="2" s="1"/>
  <c r="Y176" i="2"/>
  <c r="Y181" i="2"/>
  <c r="W186" i="2"/>
  <c r="Y186" i="2"/>
  <c r="W194" i="2"/>
  <c r="Y194" i="2" s="1"/>
  <c r="W202" i="2"/>
  <c r="Y202" i="2" s="1"/>
  <c r="W476" i="2"/>
  <c r="Y476" i="2" s="1"/>
  <c r="W484" i="2"/>
  <c r="Y484" i="2" s="1"/>
  <c r="W492" i="2"/>
  <c r="Y492" i="2" s="1"/>
  <c r="W502" i="2"/>
  <c r="Y502" i="2" s="1"/>
  <c r="W510" i="2"/>
  <c r="Y510" i="2" s="1"/>
  <c r="W518" i="2"/>
  <c r="Y518" i="2" s="1"/>
  <c r="W526" i="2"/>
  <c r="Y526" i="2" s="1"/>
  <c r="W539" i="2"/>
  <c r="Y539" i="2" s="1"/>
  <c r="AC539" i="2" s="1"/>
  <c r="AD539" i="2" s="1"/>
  <c r="W544" i="2"/>
  <c r="Y544" i="2" s="1"/>
  <c r="W567" i="2"/>
  <c r="Y567" i="2" s="1"/>
  <c r="W575" i="2"/>
  <c r="Y575" i="2" s="1"/>
  <c r="AC575" i="2" s="1"/>
  <c r="AD575" i="2" s="1"/>
  <c r="W588" i="2"/>
  <c r="Y588" i="2" s="1"/>
  <c r="Y596" i="2"/>
  <c r="W611" i="2"/>
  <c r="Y611" i="2" s="1"/>
  <c r="W659" i="2"/>
  <c r="Y659" i="2"/>
  <c r="W685" i="2"/>
  <c r="Y685" i="2"/>
  <c r="AC685" i="2" s="1"/>
  <c r="AD685" i="2" s="1"/>
  <c r="W722" i="2"/>
  <c r="Y722" i="2" s="1"/>
  <c r="Y726" i="2"/>
  <c r="Y729" i="2"/>
  <c r="W784" i="2"/>
  <c r="Y784" i="2" s="1"/>
  <c r="W788" i="2"/>
  <c r="Y788" i="2" s="1"/>
  <c r="Y821" i="2"/>
  <c r="Y859" i="2"/>
  <c r="Y876" i="2"/>
  <c r="Y890" i="2"/>
  <c r="W900" i="2"/>
  <c r="Y900" i="2"/>
  <c r="W904" i="2"/>
  <c r="Y904" i="2" s="1"/>
  <c r="W932" i="2"/>
  <c r="Y932" i="2" s="1"/>
  <c r="W989" i="2"/>
  <c r="Y989" i="2"/>
  <c r="W1013" i="2"/>
  <c r="Y1013" i="2" s="1"/>
  <c r="W1034" i="2"/>
  <c r="Y1034" i="2" s="1"/>
  <c r="W1045" i="2"/>
  <c r="Y1045" i="2" s="1"/>
  <c r="W1081" i="2"/>
  <c r="Y1081" i="2" s="1"/>
  <c r="W1148" i="2"/>
  <c r="Y1148" i="2" s="1"/>
  <c r="W1172" i="2"/>
  <c r="Y1172" i="2" s="1"/>
  <c r="W1242" i="2"/>
  <c r="Y1242" i="2" s="1"/>
  <c r="Y1249" i="2"/>
  <c r="Y1316" i="2"/>
  <c r="W1397" i="2"/>
  <c r="Y1397" i="2" s="1"/>
  <c r="W1421" i="2"/>
  <c r="Y1421" i="2" s="1"/>
  <c r="W1435" i="2"/>
  <c r="Y1435" i="2" s="1"/>
  <c r="W1445" i="2"/>
  <c r="Y1445" i="2"/>
  <c r="W1459" i="2"/>
  <c r="Y1459" i="2" s="1"/>
  <c r="Y1492" i="2"/>
  <c r="W1608" i="2"/>
  <c r="Y1608" i="2" s="1"/>
  <c r="W1685" i="2"/>
  <c r="Y1685" i="2" s="1"/>
  <c r="W1689" i="2"/>
  <c r="Y1689" i="2" s="1"/>
  <c r="W1696" i="2"/>
  <c r="Y1696" i="2" s="1"/>
  <c r="W1700" i="2"/>
  <c r="Y1700" i="2" s="1"/>
  <c r="W1704" i="2"/>
  <c r="Y1704" i="2" s="1"/>
  <c r="W1708" i="2"/>
  <c r="Y1708" i="2" s="1"/>
  <c r="W1764" i="2"/>
  <c r="Y1764" i="2"/>
  <c r="W1788" i="2"/>
  <c r="Y1788" i="2" s="1"/>
  <c r="W1792" i="2"/>
  <c r="Y1792" i="2" s="1"/>
  <c r="W1796" i="2"/>
  <c r="Y1796" i="2"/>
  <c r="W1828" i="2"/>
  <c r="Y1828" i="2" s="1"/>
  <c r="W1849" i="2"/>
  <c r="Y1849" i="2" s="1"/>
  <c r="W1889" i="2"/>
  <c r="Y1889" i="2" s="1"/>
  <c r="W1896" i="2"/>
  <c r="Y1896" i="2" s="1"/>
  <c r="W1916" i="2"/>
  <c r="Y1916" i="2" s="1"/>
  <c r="W1920" i="2"/>
  <c r="Y1920" i="2" s="1"/>
  <c r="W1924" i="2"/>
  <c r="Y1924" i="2" s="1"/>
  <c r="W1957" i="2"/>
  <c r="Y1957" i="2" s="1"/>
  <c r="W1966" i="2"/>
  <c r="Y1966" i="2"/>
  <c r="W1994" i="2"/>
  <c r="Y1994" i="2"/>
  <c r="W2002" i="2"/>
  <c r="Y2002" i="2" s="1"/>
  <c r="W2010" i="2"/>
  <c r="Y2010" i="2" s="1"/>
  <c r="W2016" i="2"/>
  <c r="Y2016" i="2" s="1"/>
  <c r="W2039" i="2"/>
  <c r="Y2039" i="2" s="1"/>
  <c r="Y2046" i="2"/>
  <c r="W2056" i="2"/>
  <c r="Y2056" i="2" s="1"/>
  <c r="W2063" i="2"/>
  <c r="Y2063" i="2" s="1"/>
  <c r="W2074" i="2"/>
  <c r="Y2074" i="2" s="1"/>
  <c r="W2081" i="2"/>
  <c r="Y2081" i="2" s="1"/>
  <c r="W2095" i="2"/>
  <c r="Y2095" i="2" s="1"/>
  <c r="W2105" i="2"/>
  <c r="Y2105" i="2" s="1"/>
  <c r="W2119" i="2"/>
  <c r="Y2119" i="2" s="1"/>
  <c r="W2133" i="2"/>
  <c r="Y2133" i="2" s="1"/>
  <c r="W2143" i="2"/>
  <c r="Y2143" i="2" s="1"/>
  <c r="W2167" i="2"/>
  <c r="Y2167" i="2"/>
  <c r="W2174" i="2"/>
  <c r="Y2174" i="2" s="1"/>
  <c r="W2189" i="2"/>
  <c r="Y2189" i="2" s="1"/>
  <c r="W2192" i="2"/>
  <c r="Y2192" i="2" s="1"/>
  <c r="W2200" i="2"/>
  <c r="Y2200" i="2"/>
  <c r="W2210" i="2"/>
  <c r="Y2210" i="2" s="1"/>
  <c r="W2221" i="2"/>
  <c r="Y2221" i="2" s="1"/>
  <c r="W2224" i="2"/>
  <c r="Y2224" i="2" s="1"/>
  <c r="W2232" i="2"/>
  <c r="Y2232" i="2" s="1"/>
  <c r="W2250" i="2"/>
  <c r="Y2250" i="2" s="1"/>
  <c r="W2271" i="2"/>
  <c r="Y2271" i="2" s="1"/>
  <c r="W2279" i="2"/>
  <c r="Y2279" i="2"/>
  <c r="W2293" i="2"/>
  <c r="Y2293" i="2" s="1"/>
  <c r="W2370" i="2"/>
  <c r="Y2370" i="2" s="1"/>
  <c r="W2377" i="2"/>
  <c r="Y2377" i="2" s="1"/>
  <c r="W2407" i="2"/>
  <c r="Y2407" i="2" s="1"/>
  <c r="W2551" i="2"/>
  <c r="Y2551" i="2" s="1"/>
  <c r="W2605" i="2"/>
  <c r="Y2605" i="2" s="1"/>
  <c r="W2685" i="2"/>
  <c r="Y2685" i="2" s="1"/>
  <c r="W2704" i="2"/>
  <c r="Y2704" i="2" s="1"/>
  <c r="W2712" i="2"/>
  <c r="Y2712" i="2" s="1"/>
  <c r="W2855" i="2"/>
  <c r="Y2855" i="2" s="1"/>
  <c r="Y3175" i="2"/>
  <c r="W3175" i="2"/>
  <c r="W3228" i="2"/>
  <c r="Y3228" i="2" s="1"/>
  <c r="W3273" i="2"/>
  <c r="Y3273" i="2" s="1"/>
  <c r="W3383" i="2"/>
  <c r="Y3383" i="2"/>
  <c r="W3409" i="2"/>
  <c r="Y3409" i="2" s="1"/>
  <c r="W3524" i="2"/>
  <c r="Y3524" i="2" s="1"/>
  <c r="W3768" i="2"/>
  <c r="Y3768" i="2" s="1"/>
  <c r="W3945" i="2"/>
  <c r="Y3945" i="2" s="1"/>
  <c r="W3953" i="2"/>
  <c r="Y3953" i="2" s="1"/>
  <c r="W3996" i="2"/>
  <c r="Y3996" i="2" s="1"/>
  <c r="W4000" i="2"/>
  <c r="Y4000" i="2" s="1"/>
  <c r="W4050" i="2"/>
  <c r="Y4050" i="2" s="1"/>
  <c r="W4097" i="2"/>
  <c r="Y4097" i="2" s="1"/>
  <c r="W4104" i="2"/>
  <c r="Y4104" i="2" s="1"/>
  <c r="W4249" i="2"/>
  <c r="Y4249" i="2" s="1"/>
  <c r="W4257" i="2"/>
  <c r="Y4257" i="2"/>
  <c r="W4485" i="2"/>
  <c r="Y4485" i="2" s="1"/>
  <c r="W4493" i="2"/>
  <c r="Y4493" i="2" s="1"/>
  <c r="W2185" i="2"/>
  <c r="Y2185" i="2" s="1"/>
  <c r="W9" i="2"/>
  <c r="Y9" i="2" s="1"/>
  <c r="W19" i="2"/>
  <c r="Y19" i="2" s="1"/>
  <c r="W29" i="2"/>
  <c r="Y29" i="2" s="1"/>
  <c r="W41" i="2"/>
  <c r="Y41" i="2" s="1"/>
  <c r="W51" i="2"/>
  <c r="Y51" i="2" s="1"/>
  <c r="W61" i="2"/>
  <c r="W73" i="2"/>
  <c r="Y73" i="2"/>
  <c r="W83" i="2"/>
  <c r="Y83" i="2" s="1"/>
  <c r="W93" i="2"/>
  <c r="Y93" i="2" s="1"/>
  <c r="W105" i="2"/>
  <c r="Y105" i="2" s="1"/>
  <c r="W117" i="2"/>
  <c r="Y117" i="2" s="1"/>
  <c r="W122" i="2"/>
  <c r="Y122" i="2" s="1"/>
  <c r="W137" i="2"/>
  <c r="Y137" i="2"/>
  <c r="W150" i="2"/>
  <c r="Y150" i="2" s="1"/>
  <c r="W158" i="2"/>
  <c r="Y158" i="2" s="1"/>
  <c r="W166" i="2"/>
  <c r="Y166" i="2" s="1"/>
  <c r="W171" i="2"/>
  <c r="Y171" i="2" s="1"/>
  <c r="W205" i="2"/>
  <c r="Y205" i="2" s="1"/>
  <c r="W500" i="2"/>
  <c r="Y500" i="2" s="1"/>
  <c r="W505" i="2"/>
  <c r="Y505" i="2" s="1"/>
  <c r="W513" i="2"/>
  <c r="Y513" i="2" s="1"/>
  <c r="W534" i="2"/>
  <c r="Y534" i="2" s="1"/>
  <c r="W547" i="2"/>
  <c r="Y547" i="2" s="1"/>
  <c r="AC547" i="2" s="1"/>
  <c r="AD547" i="2" s="1"/>
  <c r="W552" i="2"/>
  <c r="W583" i="2"/>
  <c r="Y583" i="2" s="1"/>
  <c r="W591" i="2"/>
  <c r="Y591" i="2" s="1"/>
  <c r="W614" i="2"/>
  <c r="Y614" i="2" s="1"/>
  <c r="W654" i="2"/>
  <c r="Y654" i="2" s="1"/>
  <c r="W662" i="2"/>
  <c r="Y662" i="2" s="1"/>
  <c r="W698" i="2"/>
  <c r="Y698" i="2"/>
  <c r="W754" i="2"/>
  <c r="Y754" i="2" s="1"/>
  <c r="W781" i="2"/>
  <c r="Y781" i="2" s="1"/>
  <c r="W832" i="2"/>
  <c r="Y832" i="2" s="1"/>
  <c r="W842" i="2"/>
  <c r="Y842" i="2" s="1"/>
  <c r="W922" i="2"/>
  <c r="Y922" i="2" s="1"/>
  <c r="W929" i="2"/>
  <c r="Y929" i="2" s="1"/>
  <c r="W949" i="2"/>
  <c r="Y949" i="2" s="1"/>
  <c r="W960" i="2"/>
  <c r="Y960" i="2" s="1"/>
  <c r="W993" i="2"/>
  <c r="Y993" i="2" s="1"/>
  <c r="W1027" i="2"/>
  <c r="Y1027" i="2" s="1"/>
  <c r="W1049" i="2"/>
  <c r="Y1049" i="2"/>
  <c r="W1053" i="2"/>
  <c r="Y1053" i="2" s="1"/>
  <c r="W1085" i="2"/>
  <c r="Y1085" i="2" s="1"/>
  <c r="W1092" i="2"/>
  <c r="Y1092" i="2" s="1"/>
  <c r="Y1096" i="2"/>
  <c r="W1106" i="2"/>
  <c r="Y1106" i="2" s="1"/>
  <c r="W1116" i="2"/>
  <c r="Y1116" i="2" s="1"/>
  <c r="W1124" i="2"/>
  <c r="Y1124" i="2" s="1"/>
  <c r="W1138" i="2"/>
  <c r="Y1138" i="2" s="1"/>
  <c r="W1162" i="2"/>
  <c r="Y1162" i="2" s="1"/>
  <c r="W1169" i="2"/>
  <c r="Y1169" i="2" s="1"/>
  <c r="W1180" i="2"/>
  <c r="Y1180" i="2" s="1"/>
  <c r="W1188" i="2"/>
  <c r="Y1188" i="2"/>
  <c r="W1196" i="2"/>
  <c r="Y1196" i="2" s="1"/>
  <c r="Y1212" i="2"/>
  <c r="Y1218" i="2"/>
  <c r="W1227" i="2"/>
  <c r="Y1227" i="2" s="1"/>
  <c r="W1236" i="2"/>
  <c r="Y1236" i="2" s="1"/>
  <c r="W1301" i="2"/>
  <c r="Y1301" i="2" s="1"/>
  <c r="Y1324" i="2"/>
  <c r="Y1354" i="2"/>
  <c r="W1357" i="2"/>
  <c r="Y1357" i="2" s="1"/>
  <c r="W1389" i="2"/>
  <c r="Y1389" i="2" s="1"/>
  <c r="Y1394" i="2"/>
  <c r="Y1401" i="2"/>
  <c r="W1428" i="2"/>
  <c r="Y1428" i="2" s="1"/>
  <c r="Y1442" i="2"/>
  <c r="W1485" i="2"/>
  <c r="Y1485" i="2"/>
  <c r="Y1529" i="2"/>
  <c r="W1560" i="2"/>
  <c r="Y1560" i="2" s="1"/>
  <c r="W1568" i="2"/>
  <c r="Y1568" i="2" s="1"/>
  <c r="W1586" i="2"/>
  <c r="Y1586" i="2" s="1"/>
  <c r="W1601" i="2"/>
  <c r="Y1601" i="2" s="1"/>
  <c r="W1616" i="2"/>
  <c r="Y1616" i="2" s="1"/>
  <c r="W1624" i="2"/>
  <c r="Y1624" i="2" s="1"/>
  <c r="W1649" i="2"/>
  <c r="Y1649" i="2" s="1"/>
  <c r="W1675" i="2"/>
  <c r="Y1675" i="2" s="1"/>
  <c r="W1682" i="2"/>
  <c r="Y1682" i="2" s="1"/>
  <c r="W1693" i="2"/>
  <c r="Y1693" i="2" s="1"/>
  <c r="W1712" i="2"/>
  <c r="Y1712" i="2" s="1"/>
  <c r="W1716" i="2"/>
  <c r="Y1716" i="2" s="1"/>
  <c r="Y1754" i="2"/>
  <c r="W1757" i="2"/>
  <c r="Y1757" i="2" s="1"/>
  <c r="Y1761" i="2"/>
  <c r="W1768" i="2"/>
  <c r="Y1768" i="2" s="1"/>
  <c r="W1800" i="2"/>
  <c r="Y1800" i="2" s="1"/>
  <c r="W1803" i="2"/>
  <c r="Y1803" i="2" s="1"/>
  <c r="W1821" i="2"/>
  <c r="Y1821" i="2" s="1"/>
  <c r="W1825" i="2"/>
  <c r="Y1825" i="2" s="1"/>
  <c r="W1832" i="2"/>
  <c r="Y1832" i="2" s="1"/>
  <c r="W1860" i="2"/>
  <c r="Y1860" i="2"/>
  <c r="W1864" i="2"/>
  <c r="Y1864" i="2" s="1"/>
  <c r="W1935" i="2"/>
  <c r="Y1935" i="2" s="1"/>
  <c r="W1943" i="2"/>
  <c r="Y1943" i="2" s="1"/>
  <c r="W1946" i="2"/>
  <c r="Y1946" i="2" s="1"/>
  <c r="W1950" i="2"/>
  <c r="Y1950" i="2" s="1"/>
  <c r="W1954" i="2"/>
  <c r="Y1954" i="2"/>
  <c r="W1960" i="2"/>
  <c r="Y1960" i="2" s="1"/>
  <c r="W1969" i="2"/>
  <c r="Y1969" i="2" s="1"/>
  <c r="W1975" i="2"/>
  <c r="Y1975" i="2" s="1"/>
  <c r="Y1982" i="2"/>
  <c r="W1985" i="2"/>
  <c r="Y1985" i="2" s="1"/>
  <c r="W1992" i="2"/>
  <c r="Y1992" i="2" s="1"/>
  <c r="Y2014" i="2"/>
  <c r="W2071" i="2"/>
  <c r="Y2071" i="2" s="1"/>
  <c r="Y2089" i="2"/>
  <c r="W2109" i="2"/>
  <c r="Y2109" i="2" s="1"/>
  <c r="Y2112" i="2"/>
  <c r="W2130" i="2"/>
  <c r="Y2130" i="2" s="1"/>
  <c r="W2137" i="2"/>
  <c r="Y2137" i="2"/>
  <c r="Y2141" i="2"/>
  <c r="W2157" i="2"/>
  <c r="Y2157" i="2" s="1"/>
  <c r="W2160" i="2"/>
  <c r="Y2160" i="2" s="1"/>
  <c r="W2178" i="2"/>
  <c r="Y2178" i="2" s="1"/>
  <c r="W2186" i="2"/>
  <c r="Y2186" i="2" s="1"/>
  <c r="Y2207" i="2"/>
  <c r="W2218" i="2"/>
  <c r="Y2218" i="2"/>
  <c r="W2239" i="2"/>
  <c r="Y2239" i="2" s="1"/>
  <c r="W2247" i="2"/>
  <c r="Y2247" i="2" s="1"/>
  <c r="Y2254" i="2"/>
  <c r="W2257" i="2"/>
  <c r="Y2257" i="2" s="1"/>
  <c r="W2261" i="2"/>
  <c r="Y2261" i="2" s="1"/>
  <c r="W2265" i="2"/>
  <c r="Y2265" i="2" s="1"/>
  <c r="Y2269" i="2"/>
  <c r="W2286" i="2"/>
  <c r="Y2286" i="2" s="1"/>
  <c r="Y2297" i="2"/>
  <c r="W2351" i="2"/>
  <c r="Y2351" i="2" s="1"/>
  <c r="W2389" i="2"/>
  <c r="Y2389" i="2"/>
  <c r="W2434" i="2"/>
  <c r="Y2434" i="2" s="1"/>
  <c r="W2442" i="2"/>
  <c r="Y2442" i="2" s="1"/>
  <c r="W2490" i="2"/>
  <c r="Y2490" i="2" s="1"/>
  <c r="W2498" i="2"/>
  <c r="Y2498" i="2" s="1"/>
  <c r="W2502" i="2"/>
  <c r="Y2502" i="2" s="1"/>
  <c r="W2575" i="2"/>
  <c r="Y2575" i="2" s="1"/>
  <c r="W2583" i="2"/>
  <c r="Y2583" i="2" s="1"/>
  <c r="W2591" i="2"/>
  <c r="Y2591" i="2" s="1"/>
  <c r="W2598" i="2"/>
  <c r="Y2598" i="2" s="1"/>
  <c r="W2615" i="2"/>
  <c r="Y2615" i="2" s="1"/>
  <c r="W2655" i="2"/>
  <c r="Y2655" i="2" s="1"/>
  <c r="W2724" i="2"/>
  <c r="Y2724" i="2" s="1"/>
  <c r="W2775" i="2"/>
  <c r="Y2775" i="2" s="1"/>
  <c r="W2896" i="2"/>
  <c r="Y2896" i="2" s="1"/>
  <c r="W2941" i="2"/>
  <c r="Y2941" i="2" s="1"/>
  <c r="W2945" i="2"/>
  <c r="Y2945" i="2" s="1"/>
  <c r="W3195" i="2"/>
  <c r="Y3195" i="2" s="1"/>
  <c r="W3300" i="2"/>
  <c r="Y3300" i="2" s="1"/>
  <c r="W3377" i="2"/>
  <c r="Y3377" i="2" s="1"/>
  <c r="W3402" i="2"/>
  <c r="Y3402" i="2" s="1"/>
  <c r="W3447" i="2"/>
  <c r="Y3447" i="2" s="1"/>
  <c r="W3513" i="2"/>
  <c r="Y3513" i="2" s="1"/>
  <c r="W3931" i="2"/>
  <c r="Y3931" i="2" s="1"/>
  <c r="W3993" i="2"/>
  <c r="Y3993" i="2" s="1"/>
  <c r="W4151" i="2"/>
  <c r="Y4151" i="2" s="1"/>
  <c r="Y1842" i="2"/>
  <c r="W1856" i="2"/>
  <c r="Y1856" i="2" s="1"/>
  <c r="W24" i="2"/>
  <c r="Y24" i="2" s="1"/>
  <c r="W34" i="2"/>
  <c r="Y34" i="2" s="1"/>
  <c r="W56" i="2"/>
  <c r="Y56" i="2" s="1"/>
  <c r="W66" i="2"/>
  <c r="Y66" i="2" s="1"/>
  <c r="W88" i="2"/>
  <c r="Y88" i="2" s="1"/>
  <c r="W98" i="2"/>
  <c r="Y98" i="2" s="1"/>
  <c r="W110" i="2"/>
  <c r="Y110" i="2" s="1"/>
  <c r="W115" i="2"/>
  <c r="Y115" i="2"/>
  <c r="W125" i="2"/>
  <c r="Y125" i="2" s="1"/>
  <c r="W130" i="2"/>
  <c r="Y130" i="2" s="1"/>
  <c r="W145" i="2"/>
  <c r="Y145" i="2" s="1"/>
  <c r="W153" i="2"/>
  <c r="Y153" i="2" s="1"/>
  <c r="W161" i="2"/>
  <c r="Y161" i="2" s="1"/>
  <c r="W174" i="2"/>
  <c r="Y174" i="2" s="1"/>
  <c r="W184" i="2"/>
  <c r="Y184" i="2" s="1"/>
  <c r="W192" i="2"/>
  <c r="Y192" i="2" s="1"/>
  <c r="W200" i="2"/>
  <c r="Y200" i="2" s="1"/>
  <c r="W208" i="2"/>
  <c r="Y208" i="2" s="1"/>
  <c r="W458" i="2"/>
  <c r="Y458" i="2" s="1"/>
  <c r="Y532" i="2"/>
  <c r="W542" i="2"/>
  <c r="Y542" i="2" s="1"/>
  <c r="W555" i="2"/>
  <c r="Y555" i="2"/>
  <c r="AC555" i="2" s="1"/>
  <c r="AD555" i="2" s="1"/>
  <c r="W560" i="2"/>
  <c r="Y560" i="2" s="1"/>
  <c r="W599" i="2"/>
  <c r="Y599" i="2"/>
  <c r="AC599" i="2" s="1"/>
  <c r="AD599" i="2" s="1"/>
  <c r="W609" i="2"/>
  <c r="Y609" i="2" s="1"/>
  <c r="W619" i="2"/>
  <c r="Y619" i="2" s="1"/>
  <c r="W624" i="2"/>
  <c r="Y624" i="2" s="1"/>
  <c r="W665" i="2"/>
  <c r="Y665" i="2" s="1"/>
  <c r="W693" i="2"/>
  <c r="Y693" i="2" s="1"/>
  <c r="AC693" i="2" s="1"/>
  <c r="AD693" i="2" s="1"/>
  <c r="W701" i="2"/>
  <c r="Y701" i="2" s="1"/>
  <c r="W715" i="2"/>
  <c r="Y715" i="2" s="1"/>
  <c r="W758" i="2"/>
  <c r="Y758" i="2" s="1"/>
  <c r="Y778" i="2"/>
  <c r="W804" i="2"/>
  <c r="Y804" i="2"/>
  <c r="W811" i="2"/>
  <c r="Y811" i="2" s="1"/>
  <c r="W856" i="2"/>
  <c r="Y856" i="2" s="1"/>
  <c r="W873" i="2"/>
  <c r="Y873" i="2" s="1"/>
  <c r="W880" i="2"/>
  <c r="Y880" i="2"/>
  <c r="W933" i="2"/>
  <c r="Y933" i="2"/>
  <c r="W936" i="2"/>
  <c r="Y936" i="2" s="1"/>
  <c r="W939" i="2"/>
  <c r="Y939" i="2" s="1"/>
  <c r="Y946" i="2"/>
  <c r="W957" i="2"/>
  <c r="Y957" i="2" s="1"/>
  <c r="W986" i="2"/>
  <c r="Y986" i="2" s="1"/>
  <c r="W1010" i="2"/>
  <c r="Y1010" i="2" s="1"/>
  <c r="W1021" i="2"/>
  <c r="Y1021" i="2" s="1"/>
  <c r="Y1025" i="2"/>
  <c r="W1042" i="2"/>
  <c r="Y1042" i="2"/>
  <c r="Y1057" i="2"/>
  <c r="W1068" i="2"/>
  <c r="Y1068" i="2" s="1"/>
  <c r="W1082" i="2"/>
  <c r="Y1082" i="2" s="1"/>
  <c r="W1113" i="2"/>
  <c r="Y1113" i="2" s="1"/>
  <c r="W1128" i="2"/>
  <c r="Y1128" i="2" s="1"/>
  <c r="Y1149" i="2"/>
  <c r="W1173" i="2"/>
  <c r="Y1173" i="2" s="1"/>
  <c r="W1221" i="2"/>
  <c r="Y1221" i="2" s="1"/>
  <c r="W1261" i="2"/>
  <c r="Y1261" i="2" s="1"/>
  <c r="W1285" i="2"/>
  <c r="Y1285" i="2" s="1"/>
  <c r="W1309" i="2"/>
  <c r="Y1309" i="2" s="1"/>
  <c r="W1340" i="2"/>
  <c r="Y1340" i="2" s="1"/>
  <c r="W1347" i="2"/>
  <c r="Y1347" i="2" s="1"/>
  <c r="W1453" i="2"/>
  <c r="Y1453" i="2" s="1"/>
  <c r="W1467" i="2"/>
  <c r="Y1467" i="2" s="1"/>
  <c r="W1475" i="2"/>
  <c r="Y1475" i="2" s="1"/>
  <c r="W1522" i="2"/>
  <c r="Y1522" i="2" s="1"/>
  <c r="W1536" i="2"/>
  <c r="Y1536" i="2" s="1"/>
  <c r="W1554" i="2"/>
  <c r="Y1554" i="2" s="1"/>
  <c r="W1557" i="2"/>
  <c r="Y1557" i="2" s="1"/>
  <c r="W1652" i="2"/>
  <c r="Y1652" i="2" s="1"/>
  <c r="W1656" i="2"/>
  <c r="Y1656" i="2" s="1"/>
  <c r="W1660" i="2"/>
  <c r="Y1660" i="2" s="1"/>
  <c r="W1720" i="2"/>
  <c r="Y1720" i="2" s="1"/>
  <c r="W1724" i="2"/>
  <c r="Y1724" i="2" s="1"/>
  <c r="W1772" i="2"/>
  <c r="Y1772" i="2" s="1"/>
  <c r="W1776" i="2"/>
  <c r="Y1776" i="2"/>
  <c r="W1789" i="2"/>
  <c r="Y1789" i="2" s="1"/>
  <c r="W1793" i="2"/>
  <c r="Y1793" i="2" s="1"/>
  <c r="W1836" i="2"/>
  <c r="Y1836" i="2" s="1"/>
  <c r="W1857" i="2"/>
  <c r="Y1857" i="2" s="1"/>
  <c r="W1868" i="2"/>
  <c r="Y1868" i="2" s="1"/>
  <c r="W1893" i="2"/>
  <c r="Y1893" i="2" s="1"/>
  <c r="W1900" i="2"/>
  <c r="Y1900" i="2"/>
  <c r="W1904" i="2"/>
  <c r="Y1904" i="2" s="1"/>
  <c r="W1921" i="2"/>
  <c r="Y1921" i="2" s="1"/>
  <c r="W1925" i="2"/>
  <c r="Y1925" i="2"/>
  <c r="W1928" i="2"/>
  <c r="Y1928" i="2" s="1"/>
  <c r="W1967" i="2"/>
  <c r="Y1967" i="2" s="1"/>
  <c r="W1999" i="2"/>
  <c r="Y1999" i="2" s="1"/>
  <c r="W2007" i="2"/>
  <c r="Y2007" i="2" s="1"/>
  <c r="W2024" i="2"/>
  <c r="Y2024" i="2"/>
  <c r="W2031" i="2"/>
  <c r="Y2031" i="2" s="1"/>
  <c r="W2034" i="2"/>
  <c r="Y2034" i="2" s="1"/>
  <c r="W2064" i="2"/>
  <c r="Y2064" i="2" s="1"/>
  <c r="W2082" i="2"/>
  <c r="Y2082" i="2" s="1"/>
  <c r="W2106" i="2"/>
  <c r="Y2106" i="2" s="1"/>
  <c r="W2151" i="2"/>
  <c r="Y2151" i="2"/>
  <c r="W2154" i="2"/>
  <c r="Y2154" i="2"/>
  <c r="W2168" i="2"/>
  <c r="Y2168" i="2"/>
  <c r="W2193" i="2"/>
  <c r="Y2193" i="2" s="1"/>
  <c r="W2197" i="2"/>
  <c r="Y2197" i="2" s="1"/>
  <c r="W2201" i="2"/>
  <c r="Y2201" i="2"/>
  <c r="Y2222" i="2"/>
  <c r="W2225" i="2"/>
  <c r="Y2225" i="2" s="1"/>
  <c r="W2229" i="2"/>
  <c r="Y2229" i="2" s="1"/>
  <c r="W2233" i="2"/>
  <c r="Y2233" i="2"/>
  <c r="W2272" i="2"/>
  <c r="Y2272" i="2" s="1"/>
  <c r="W2280" i="2"/>
  <c r="Y2280" i="2"/>
  <c r="W2290" i="2"/>
  <c r="Y2290" i="2" s="1"/>
  <c r="W2382" i="2"/>
  <c r="Y2382" i="2" s="1"/>
  <c r="W2450" i="2"/>
  <c r="Y2450" i="2" s="1"/>
  <c r="W2544" i="2"/>
  <c r="Y2544" i="2" s="1"/>
  <c r="Y2548" i="2"/>
  <c r="W2548" i="2"/>
  <c r="W2623" i="2"/>
  <c r="Y2623" i="2" s="1"/>
  <c r="W2717" i="2"/>
  <c r="Y2717" i="2"/>
  <c r="W2768" i="2"/>
  <c r="Y2768" i="2" s="1"/>
  <c r="W2852" i="2"/>
  <c r="Y2852" i="2" s="1"/>
  <c r="W2879" i="2"/>
  <c r="Y2879" i="2" s="1"/>
  <c r="W2934" i="2"/>
  <c r="Y2934" i="2" s="1"/>
  <c r="W3247" i="2"/>
  <c r="Y3247" i="2" s="1"/>
  <c r="W3347" i="2"/>
  <c r="Y3347" i="2" s="1"/>
  <c r="W3370" i="2"/>
  <c r="Y3370" i="2" s="1"/>
  <c r="W3436" i="2"/>
  <c r="Y3436" i="2" s="1"/>
  <c r="W3440" i="2"/>
  <c r="Y3440" i="2" s="1"/>
  <c r="W3761" i="2"/>
  <c r="Y3761" i="2" s="1"/>
  <c r="W4033" i="2"/>
  <c r="Y4033" i="2"/>
  <c r="W4393" i="2"/>
  <c r="Y4393" i="2" s="1"/>
  <c r="Y1881" i="2"/>
  <c r="W2181" i="2"/>
  <c r="Y2181" i="2"/>
  <c r="W27" i="2"/>
  <c r="Y27" i="2" s="1"/>
  <c r="Y32" i="2"/>
  <c r="W59" i="2"/>
  <c r="Y59" i="2" s="1"/>
  <c r="Y64" i="2"/>
  <c r="W81" i="2"/>
  <c r="Y81" i="2" s="1"/>
  <c r="W91" i="2"/>
  <c r="Y91" i="2" s="1"/>
  <c r="Y96" i="2"/>
  <c r="W120" i="2"/>
  <c r="Y120" i="2" s="1"/>
  <c r="Y128" i="2"/>
  <c r="W148" i="2"/>
  <c r="Y148" i="2" s="1"/>
  <c r="Y540" i="2"/>
  <c r="W550" i="2"/>
  <c r="Y550" i="2"/>
  <c r="W563" i="2"/>
  <c r="Y563" i="2" s="1"/>
  <c r="W568" i="2"/>
  <c r="Y568" i="2" s="1"/>
  <c r="W576" i="2"/>
  <c r="Y576" i="2"/>
  <c r="Y617" i="2"/>
  <c r="W622" i="2"/>
  <c r="Y622" i="2" s="1"/>
  <c r="Y632" i="2"/>
  <c r="W637" i="2"/>
  <c r="Y637" i="2"/>
  <c r="W642" i="2"/>
  <c r="Y642" i="2" s="1"/>
  <c r="W652" i="2"/>
  <c r="Y652" i="2" s="1"/>
  <c r="W670" i="2"/>
  <c r="Y670" i="2" s="1"/>
  <c r="W678" i="2"/>
  <c r="Y678" i="2" s="1"/>
  <c r="W733" i="2"/>
  <c r="Y733" i="2" s="1"/>
  <c r="W761" i="2"/>
  <c r="Y761" i="2" s="1"/>
  <c r="W778" i="2"/>
  <c r="W829" i="2"/>
  <c r="Y829" i="2" s="1"/>
  <c r="W853" i="2"/>
  <c r="Y853" i="2" s="1"/>
  <c r="W866" i="2"/>
  <c r="Y866" i="2" s="1"/>
  <c r="W888" i="2"/>
  <c r="Y888" i="2"/>
  <c r="W923" i="2"/>
  <c r="Y923" i="2" s="1"/>
  <c r="W954" i="2"/>
  <c r="Y954" i="2" s="1"/>
  <c r="Y961" i="2"/>
  <c r="W997" i="2"/>
  <c r="Y997" i="2" s="1"/>
  <c r="W1050" i="2"/>
  <c r="Y1050" i="2" s="1"/>
  <c r="W1061" i="2"/>
  <c r="Y1061" i="2" s="1"/>
  <c r="W1065" i="2"/>
  <c r="Y1065" i="2" s="1"/>
  <c r="W1117" i="2"/>
  <c r="Y1117" i="2" s="1"/>
  <c r="W1125" i="2"/>
  <c r="Y1125" i="2" s="1"/>
  <c r="W1132" i="2"/>
  <c r="Y1132" i="2" s="1"/>
  <c r="W1146" i="2"/>
  <c r="Y1146" i="2" s="1"/>
  <c r="Y1153" i="2"/>
  <c r="W1156" i="2"/>
  <c r="Y1156" i="2" s="1"/>
  <c r="W1189" i="2"/>
  <c r="Y1189" i="2" s="1"/>
  <c r="W1193" i="2"/>
  <c r="Y1193" i="2" s="1"/>
  <c r="Y1216" i="2"/>
  <c r="Y1234" i="2"/>
  <c r="W1258" i="2"/>
  <c r="Y1258" i="2" s="1"/>
  <c r="W1273" i="2"/>
  <c r="Y1273" i="2" s="1"/>
  <c r="W1317" i="2"/>
  <c r="Y1317" i="2" s="1"/>
  <c r="Y1332" i="2"/>
  <c r="W1361" i="2"/>
  <c r="Y1361" i="2" s="1"/>
  <c r="W1365" i="2"/>
  <c r="Y1365" i="2" s="1"/>
  <c r="W1377" i="2"/>
  <c r="Y1377" i="2" s="1"/>
  <c r="W1392" i="2"/>
  <c r="Y1392" i="2" s="1"/>
  <c r="W1405" i="2"/>
  <c r="Y1405" i="2" s="1"/>
  <c r="W1408" i="2"/>
  <c r="Y1408" i="2" s="1"/>
  <c r="W1429" i="2"/>
  <c r="Y1429" i="2"/>
  <c r="Y1433" i="2"/>
  <c r="W1436" i="2"/>
  <c r="Y1436" i="2" s="1"/>
  <c r="W1460" i="2"/>
  <c r="Y1460" i="2" s="1"/>
  <c r="W1482" i="2"/>
  <c r="Y1482" i="2" s="1"/>
  <c r="W1493" i="2"/>
  <c r="Y1493" i="2" s="1"/>
  <c r="W1501" i="2"/>
  <c r="Y1501" i="2" s="1"/>
  <c r="W1533" i="2"/>
  <c r="Y1533" i="2" s="1"/>
  <c r="Y1569" i="2"/>
  <c r="W1576" i="2"/>
  <c r="Y1576" i="2"/>
  <c r="W1584" i="2"/>
  <c r="Y1584" i="2"/>
  <c r="W1613" i="2"/>
  <c r="Y1613" i="2" s="1"/>
  <c r="W1628" i="2"/>
  <c r="Y1628" i="2"/>
  <c r="Y1650" i="2"/>
  <c r="W1664" i="2"/>
  <c r="Y1664" i="2" s="1"/>
  <c r="W1672" i="2"/>
  <c r="Y1672" i="2" s="1"/>
  <c r="W1680" i="2"/>
  <c r="Y1680" i="2" s="1"/>
  <c r="Y1683" i="2"/>
  <c r="W1709" i="2"/>
  <c r="Y1709" i="2" s="1"/>
  <c r="Y1717" i="2"/>
  <c r="W1728" i="2"/>
  <c r="Y1728" i="2" s="1"/>
  <c r="W1732" i="2"/>
  <c r="Y1732" i="2" s="1"/>
  <c r="W1736" i="2"/>
  <c r="Y1736" i="2"/>
  <c r="W1740" i="2"/>
  <c r="Y1740" i="2"/>
  <c r="W1786" i="2"/>
  <c r="Y1786" i="2" s="1"/>
  <c r="W1797" i="2"/>
  <c r="Y1797" i="2" s="1"/>
  <c r="W1804" i="2"/>
  <c r="Y1804" i="2" s="1"/>
  <c r="W1829" i="2"/>
  <c r="Y1829" i="2" s="1"/>
  <c r="Y1833" i="2"/>
  <c r="W1840" i="2"/>
  <c r="Y1840" i="2" s="1"/>
  <c r="W1850" i="2"/>
  <c r="Y1850" i="2" s="1"/>
  <c r="Y1865" i="2"/>
  <c r="W1872" i="2"/>
  <c r="Y1872" i="2" s="1"/>
  <c r="W1890" i="2"/>
  <c r="Y1890" i="2" s="1"/>
  <c r="W1897" i="2"/>
  <c r="Y1897" i="2" s="1"/>
  <c r="W1908" i="2"/>
  <c r="Y1908" i="2"/>
  <c r="W1912" i="2"/>
  <c r="Y1912" i="2" s="1"/>
  <c r="W1932" i="2"/>
  <c r="Y1932" i="2" s="1"/>
  <c r="W1940" i="2"/>
  <c r="Y1940" i="2" s="1"/>
  <c r="W1944" i="2"/>
  <c r="Y1944" i="2" s="1"/>
  <c r="W1951" i="2"/>
  <c r="Y1951" i="2" s="1"/>
  <c r="W1958" i="2"/>
  <c r="Y1958" i="2" s="1"/>
  <c r="W1976" i="2"/>
  <c r="Y1976" i="2" s="1"/>
  <c r="W1986" i="2"/>
  <c r="Y1986" i="2" s="1"/>
  <c r="W2017" i="2"/>
  <c r="Y2017" i="2" s="1"/>
  <c r="W2040" i="2"/>
  <c r="Y2040" i="2" s="1"/>
  <c r="Y2047" i="2"/>
  <c r="W2050" i="2"/>
  <c r="Y2050" i="2"/>
  <c r="W2057" i="2"/>
  <c r="Y2057" i="2" s="1"/>
  <c r="W2072" i="2"/>
  <c r="Y2072" i="2" s="1"/>
  <c r="Y2079" i="2"/>
  <c r="W2093" i="2"/>
  <c r="Y2093" i="2" s="1"/>
  <c r="Y2103" i="2"/>
  <c r="Y2110" i="2"/>
  <c r="W2127" i="2"/>
  <c r="Y2127" i="2" s="1"/>
  <c r="W2138" i="2"/>
  <c r="Y2138" i="2" s="1"/>
  <c r="W2144" i="2"/>
  <c r="Y2144" i="2" s="1"/>
  <c r="Y2158" i="2"/>
  <c r="W2161" i="2"/>
  <c r="Y2161" i="2"/>
  <c r="W2175" i="2"/>
  <c r="Y2175" i="2" s="1"/>
  <c r="W2183" i="2"/>
  <c r="Y2183" i="2" s="1"/>
  <c r="W2190" i="2"/>
  <c r="Y2190" i="2" s="1"/>
  <c r="W2205" i="2"/>
  <c r="Y2205" i="2" s="1"/>
  <c r="W2215" i="2"/>
  <c r="Y2215" i="2" s="1"/>
  <c r="W2222" i="2"/>
  <c r="W2237" i="2"/>
  <c r="Y2237" i="2" s="1"/>
  <c r="W2240" i="2"/>
  <c r="Y2240" i="2" s="1"/>
  <c r="W2248" i="2"/>
  <c r="Y2248" i="2" s="1"/>
  <c r="W2258" i="2"/>
  <c r="Y2258" i="2" s="1"/>
  <c r="W2266" i="2"/>
  <c r="Y2266" i="2" s="1"/>
  <c r="Y2287" i="2"/>
  <c r="W2294" i="2"/>
  <c r="Y2294" i="2" s="1"/>
  <c r="W2336" i="2"/>
  <c r="Y2336" i="2" s="1"/>
  <c r="W2344" i="2"/>
  <c r="Y2344" i="2" s="1"/>
  <c r="Y2447" i="2"/>
  <c r="W2447" i="2"/>
  <c r="W2797" i="2"/>
  <c r="Y2797" i="2" s="1"/>
  <c r="W2845" i="2"/>
  <c r="Y2845" i="2" s="1"/>
  <c r="W3011" i="2"/>
  <c r="Y3011" i="2" s="1"/>
  <c r="W3154" i="2"/>
  <c r="Y3154" i="2" s="1"/>
  <c r="W3322" i="2"/>
  <c r="Y3322" i="2" s="1"/>
  <c r="W3399" i="2"/>
  <c r="Y3399" i="2" s="1"/>
  <c r="W3604" i="2"/>
  <c r="Y3604" i="2" s="1"/>
  <c r="W3905" i="2"/>
  <c r="Y3905" i="2" s="1"/>
  <c r="W3970" i="2"/>
  <c r="Y3970" i="2" s="1"/>
  <c r="W4176" i="2"/>
  <c r="Y4176" i="2" s="1"/>
  <c r="W4194" i="2"/>
  <c r="Y4194" i="2" s="1"/>
  <c r="W1852" i="2"/>
  <c r="Y1852" i="2" s="1"/>
  <c r="Y1874" i="2"/>
  <c r="W1934" i="2"/>
  <c r="Y1934" i="2" s="1"/>
  <c r="W2177" i="2"/>
  <c r="Y2177" i="2" s="1"/>
  <c r="W5" i="2"/>
  <c r="Y5" i="2" s="1"/>
  <c r="W37" i="2"/>
  <c r="Y37" i="2" s="1"/>
  <c r="W69" i="2"/>
  <c r="Y69" i="2"/>
  <c r="W74" i="2"/>
  <c r="Y74" i="2" s="1"/>
  <c r="W101" i="2"/>
  <c r="Y101" i="2" s="1"/>
  <c r="W113" i="2"/>
  <c r="Y113" i="2" s="1"/>
  <c r="W123" i="2"/>
  <c r="Y123" i="2" s="1"/>
  <c r="W133" i="2"/>
  <c r="Y133" i="2" s="1"/>
  <c r="W138" i="2"/>
  <c r="Y138" i="2"/>
  <c r="W182" i="2"/>
  <c r="Y182" i="2"/>
  <c r="W190" i="2"/>
  <c r="Y190" i="2" s="1"/>
  <c r="W198" i="2"/>
  <c r="Y198" i="2" s="1"/>
  <c r="W206" i="2"/>
  <c r="Y206" i="2"/>
  <c r="W214" i="2"/>
  <c r="Y214" i="2"/>
  <c r="W222" i="2"/>
  <c r="Y222" i="2" s="1"/>
  <c r="W227" i="2"/>
  <c r="Y227" i="2" s="1"/>
  <c r="W291" i="2"/>
  <c r="Y291" i="2"/>
  <c r="W392" i="2"/>
  <c r="Y392" i="2"/>
  <c r="W448" i="2"/>
  <c r="Y448" i="2"/>
  <c r="W535" i="2"/>
  <c r="Y535" i="2"/>
  <c r="AC535" i="2" s="1"/>
  <c r="AD535" i="2" s="1"/>
  <c r="W558" i="2"/>
  <c r="Y558" i="2" s="1"/>
  <c r="W571" i="2"/>
  <c r="Y571" i="2" s="1"/>
  <c r="W579" i="2"/>
  <c r="Y579" i="2" s="1"/>
  <c r="W584" i="2"/>
  <c r="Y584" i="2" s="1"/>
  <c r="W592" i="2"/>
  <c r="Y592" i="2" s="1"/>
  <c r="W627" i="2"/>
  <c r="Y627" i="2" s="1"/>
  <c r="W681" i="2"/>
  <c r="Y681" i="2" s="1"/>
  <c r="AC681" i="2" s="1"/>
  <c r="AD681" i="2" s="1"/>
  <c r="W686" i="2"/>
  <c r="Y686" i="2" s="1"/>
  <c r="AC686" i="2" s="1"/>
  <c r="AD686" i="2" s="1"/>
  <c r="W709" i="2"/>
  <c r="Y709" i="2"/>
  <c r="W730" i="2"/>
  <c r="Y730" i="2" s="1"/>
  <c r="W741" i="2"/>
  <c r="Y741" i="2" s="1"/>
  <c r="W794" i="2"/>
  <c r="Y794" i="2" s="1"/>
  <c r="W805" i="2"/>
  <c r="Y805" i="2" s="1"/>
  <c r="W833" i="2"/>
  <c r="Y833" i="2" s="1"/>
  <c r="W836" i="2"/>
  <c r="Y836" i="2" s="1"/>
  <c r="W850" i="2"/>
  <c r="Y850" i="2" s="1"/>
  <c r="W877" i="2"/>
  <c r="Y877" i="2" s="1"/>
  <c r="W898" i="2"/>
  <c r="Y898" i="2" s="1"/>
  <c r="W920" i="2"/>
  <c r="Y920" i="2" s="1"/>
  <c r="W930" i="2"/>
  <c r="Y930" i="2" s="1"/>
  <c r="W940" i="2"/>
  <c r="Y940" i="2" s="1"/>
  <c r="W961" i="2"/>
  <c r="W965" i="2"/>
  <c r="Y965" i="2"/>
  <c r="W969" i="2"/>
  <c r="Y969" i="2"/>
  <c r="W973" i="2"/>
  <c r="Y973" i="2" s="1"/>
  <c r="W987" i="2"/>
  <c r="Y987" i="2" s="1"/>
  <c r="W994" i="2"/>
  <c r="Y994" i="2" s="1"/>
  <c r="W1001" i="2"/>
  <c r="Y1001" i="2" s="1"/>
  <c r="W1011" i="2"/>
  <c r="Y1011" i="2"/>
  <c r="W1018" i="2"/>
  <c r="Y1018" i="2" s="1"/>
  <c r="W1032" i="2"/>
  <c r="Y1032" i="2" s="1"/>
  <c r="W1069" i="2"/>
  <c r="Y1069" i="2"/>
  <c r="W1072" i="2"/>
  <c r="Y1072" i="2" s="1"/>
  <c r="W1090" i="2"/>
  <c r="Y1090" i="2" s="1"/>
  <c r="W1100" i="2"/>
  <c r="Y1100" i="2" s="1"/>
  <c r="W1170" i="2"/>
  <c r="Y1170" i="2" s="1"/>
  <c r="W1213" i="2"/>
  <c r="Y1213" i="2"/>
  <c r="W1225" i="2"/>
  <c r="Y1225" i="2" s="1"/>
  <c r="W1237" i="2"/>
  <c r="Y1237" i="2" s="1"/>
  <c r="W1240" i="2"/>
  <c r="Y1240" i="2" s="1"/>
  <c r="W1253" i="2"/>
  <c r="Y1253" i="2" s="1"/>
  <c r="W1276" i="2"/>
  <c r="Y1276" i="2" s="1"/>
  <c r="W1283" i="2"/>
  <c r="Y1283" i="2" s="1"/>
  <c r="W1292" i="2"/>
  <c r="Y1292" i="2" s="1"/>
  <c r="W1325" i="2"/>
  <c r="Y1325" i="2" s="1"/>
  <c r="W1372" i="2"/>
  <c r="Y1372" i="2" s="1"/>
  <c r="W1395" i="2"/>
  <c r="Y1395" i="2" s="1"/>
  <c r="Y1402" i="2"/>
  <c r="W1412" i="2"/>
  <c r="Y1412" i="2" s="1"/>
  <c r="W1426" i="2"/>
  <c r="Y1426" i="2" s="1"/>
  <c r="W1443" i="2"/>
  <c r="Y1443" i="2" s="1"/>
  <c r="W1468" i="2"/>
  <c r="Y1468" i="2"/>
  <c r="W1490" i="2"/>
  <c r="Y1490" i="2" s="1"/>
  <c r="W1509" i="2"/>
  <c r="Y1509" i="2" s="1"/>
  <c r="W1520" i="2"/>
  <c r="Y1520" i="2" s="1"/>
  <c r="W1544" i="2"/>
  <c r="Y1544" i="2" s="1"/>
  <c r="Y1573" i="2"/>
  <c r="W1625" i="2"/>
  <c r="Y1625" i="2" s="1"/>
  <c r="Y1661" i="2"/>
  <c r="W1691" i="2"/>
  <c r="Y1691" i="2" s="1"/>
  <c r="W1744" i="2"/>
  <c r="Y1744" i="2" s="1"/>
  <c r="W1752" i="2"/>
  <c r="Y1752" i="2" s="1"/>
  <c r="W1780" i="2"/>
  <c r="Y1780" i="2"/>
  <c r="W1801" i="2"/>
  <c r="Y1801" i="2" s="1"/>
  <c r="W1808" i="2"/>
  <c r="Y1808" i="2" s="1"/>
  <c r="W1826" i="2"/>
  <c r="Y1826" i="2" s="1"/>
  <c r="W1905" i="2"/>
  <c r="Y1905" i="2" s="1"/>
  <c r="W1922" i="2"/>
  <c r="Y1922" i="2" s="1"/>
  <c r="W1970" i="2"/>
  <c r="Y1970" i="2" s="1"/>
  <c r="W2087" i="2"/>
  <c r="Y2087" i="2" s="1"/>
  <c r="W2090" i="2"/>
  <c r="Y2090" i="2" s="1"/>
  <c r="W2113" i="2"/>
  <c r="Y2113" i="2" s="1"/>
  <c r="W2121" i="2"/>
  <c r="Y2121" i="2" s="1"/>
  <c r="W2152" i="2"/>
  <c r="Y2152" i="2" s="1"/>
  <c r="W2169" i="2"/>
  <c r="Y2169" i="2" s="1"/>
  <c r="Y2173" i="2"/>
  <c r="W2194" i="2"/>
  <c r="Y2194" i="2"/>
  <c r="W2202" i="2"/>
  <c r="Y2202" i="2" s="1"/>
  <c r="W2208" i="2"/>
  <c r="Y2208" i="2" s="1"/>
  <c r="W2226" i="2"/>
  <c r="Y2226" i="2" s="1"/>
  <c r="W2234" i="2"/>
  <c r="Y2234" i="2" s="1"/>
  <c r="Y2270" i="2"/>
  <c r="W2273" i="2"/>
  <c r="Y2273" i="2" s="1"/>
  <c r="W2277" i="2"/>
  <c r="Y2277" i="2" s="1"/>
  <c r="W2298" i="2"/>
  <c r="Y2298" i="2"/>
  <c r="W2306" i="2"/>
  <c r="Y2306" i="2" s="1"/>
  <c r="W2368" i="2"/>
  <c r="Y2368" i="2" s="1"/>
  <c r="W2401" i="2"/>
  <c r="Y2401" i="2"/>
  <c r="W2405" i="2"/>
  <c r="Y2405" i="2" s="1"/>
  <c r="W2413" i="2"/>
  <c r="Y2413" i="2" s="1"/>
  <c r="W2477" i="2"/>
  <c r="Y2477" i="2" s="1"/>
  <c r="W2631" i="2"/>
  <c r="Y2631" i="2" s="1"/>
  <c r="W2920" i="2"/>
  <c r="Y2920" i="2" s="1"/>
  <c r="W3260" i="2"/>
  <c r="Y3260" i="2" s="1"/>
  <c r="W3344" i="2"/>
  <c r="Y3344" i="2" s="1"/>
  <c r="W3601" i="2"/>
  <c r="Y3601" i="2" s="1"/>
  <c r="W3754" i="2"/>
  <c r="Y3754" i="2" s="1"/>
  <c r="W3891" i="2"/>
  <c r="Y3891" i="2" s="1"/>
  <c r="W4225" i="2"/>
  <c r="Y4225" i="2" s="1"/>
  <c r="W4281" i="2"/>
  <c r="Y4281" i="2" s="1"/>
  <c r="W4453" i="2"/>
  <c r="Y4453" i="2" s="1"/>
  <c r="W4698" i="2"/>
  <c r="Y4698" i="2" s="1"/>
  <c r="W4799" i="2"/>
  <c r="Y4799" i="2" s="1"/>
  <c r="W4881" i="2"/>
  <c r="Y4881" i="2" s="1"/>
  <c r="W4922" i="2"/>
  <c r="Y4922" i="2" s="1"/>
  <c r="W5239" i="2"/>
  <c r="Y5239" i="2" s="1"/>
  <c r="W5347" i="2"/>
  <c r="Y5347" i="2" s="1"/>
  <c r="Y5351" i="2"/>
  <c r="W5351" i="2"/>
  <c r="W5459" i="2"/>
  <c r="Y5459" i="2" s="1"/>
  <c r="W5534" i="2"/>
  <c r="Y5534" i="2" s="1"/>
  <c r="W5562" i="2"/>
  <c r="Y5562" i="2" s="1"/>
  <c r="W6253" i="2"/>
  <c r="Y6253" i="2" s="1"/>
  <c r="W6261" i="2"/>
  <c r="Y6261" i="2" s="1"/>
  <c r="W6575" i="2"/>
  <c r="Y6575" i="2" s="1"/>
  <c r="W1930" i="2"/>
  <c r="Y1930" i="2" s="1"/>
  <c r="Y8" i="2"/>
  <c r="W13" i="2"/>
  <c r="Y13" i="2" s="1"/>
  <c r="W20" i="2"/>
  <c r="Y20" i="2" s="1"/>
  <c r="W25" i="2"/>
  <c r="Y25" i="2" s="1"/>
  <c r="W30" i="2"/>
  <c r="Y30" i="2" s="1"/>
  <c r="W35" i="2"/>
  <c r="Y35" i="2" s="1"/>
  <c r="Y40" i="2"/>
  <c r="W45" i="2"/>
  <c r="Y45" i="2" s="1"/>
  <c r="W52" i="2"/>
  <c r="Y52" i="2" s="1"/>
  <c r="W57" i="2"/>
  <c r="Y57" i="2"/>
  <c r="W62" i="2"/>
  <c r="Y62" i="2" s="1"/>
  <c r="W67" i="2"/>
  <c r="Y67" i="2" s="1"/>
  <c r="Y72" i="2"/>
  <c r="W77" i="2"/>
  <c r="Y77" i="2" s="1"/>
  <c r="W84" i="2"/>
  <c r="Y84" i="2" s="1"/>
  <c r="W89" i="2"/>
  <c r="Y89" i="2" s="1"/>
  <c r="W94" i="2"/>
  <c r="Y94" i="2" s="1"/>
  <c r="W99" i="2"/>
  <c r="Y99" i="2" s="1"/>
  <c r="Y104" i="2"/>
  <c r="W106" i="2"/>
  <c r="Y106" i="2" s="1"/>
  <c r="Y116" i="2"/>
  <c r="W131" i="2"/>
  <c r="Y131" i="2" s="1"/>
  <c r="Y136" i="2"/>
  <c r="W141" i="2"/>
  <c r="Y141" i="2" s="1"/>
  <c r="W146" i="2"/>
  <c r="Y146" i="2"/>
  <c r="W162" i="2"/>
  <c r="Y162" i="2" s="1"/>
  <c r="W167" i="2"/>
  <c r="Y167" i="2" s="1"/>
  <c r="W201" i="2"/>
  <c r="Y201" i="2"/>
  <c r="AC201" i="2" s="1"/>
  <c r="AD201" i="2" s="1"/>
  <c r="W209" i="2"/>
  <c r="Y209" i="2" s="1"/>
  <c r="W217" i="2"/>
  <c r="Y217" i="2" s="1"/>
  <c r="Y225" i="2"/>
  <c r="W230" i="2"/>
  <c r="Y230" i="2" s="1"/>
  <c r="W238" i="2"/>
  <c r="Y238" i="2" s="1"/>
  <c r="W246" i="2"/>
  <c r="Y246" i="2"/>
  <c r="W254" i="2"/>
  <c r="Y254" i="2" s="1"/>
  <c r="W262" i="2"/>
  <c r="Y262" i="2" s="1"/>
  <c r="W270" i="2"/>
  <c r="Y270" i="2" s="1"/>
  <c r="W278" i="2"/>
  <c r="Y278" i="2" s="1"/>
  <c r="W286" i="2"/>
  <c r="Y286" i="2" s="1"/>
  <c r="W294" i="2"/>
  <c r="Y294" i="2" s="1"/>
  <c r="W302" i="2"/>
  <c r="Y302" i="2" s="1"/>
  <c r="W310" i="2"/>
  <c r="Y310" i="2"/>
  <c r="W318" i="2"/>
  <c r="Y318" i="2" s="1"/>
  <c r="W326" i="2"/>
  <c r="Y326" i="2" s="1"/>
  <c r="W334" i="2"/>
  <c r="Y334" i="2" s="1"/>
  <c r="W342" i="2"/>
  <c r="Y342" i="2" s="1"/>
  <c r="W350" i="2"/>
  <c r="Y350" i="2" s="1"/>
  <c r="Y358" i="2"/>
  <c r="W387" i="2"/>
  <c r="Y387" i="2" s="1"/>
  <c r="AC387" i="2" s="1"/>
  <c r="AD387" i="2" s="1"/>
  <c r="W395" i="2"/>
  <c r="Y395" i="2" s="1"/>
  <c r="W403" i="2"/>
  <c r="Y403" i="2" s="1"/>
  <c r="W411" i="2"/>
  <c r="Y411" i="2" s="1"/>
  <c r="W419" i="2"/>
  <c r="Y419" i="2"/>
  <c r="W501" i="2"/>
  <c r="Y501" i="2" s="1"/>
  <c r="W543" i="2"/>
  <c r="Y543" i="2" s="1"/>
  <c r="AC543" i="2" s="1"/>
  <c r="AD543" i="2" s="1"/>
  <c r="W548" i="2"/>
  <c r="Y548" i="2" s="1"/>
  <c r="Y556" i="2"/>
  <c r="AC556" i="2" s="1"/>
  <c r="AD556" i="2" s="1"/>
  <c r="W566" i="2"/>
  <c r="Y566" i="2" s="1"/>
  <c r="AC566" i="2" s="1"/>
  <c r="AD566" i="2" s="1"/>
  <c r="W574" i="2"/>
  <c r="Y574" i="2" s="1"/>
  <c r="W587" i="2"/>
  <c r="Y587" i="2"/>
  <c r="AC587" i="2" s="1"/>
  <c r="AD587" i="2" s="1"/>
  <c r="W595" i="2"/>
  <c r="Y595" i="2"/>
  <c r="W600" i="2"/>
  <c r="Y600" i="2"/>
  <c r="Y608" i="2"/>
  <c r="Y625" i="2"/>
  <c r="W630" i="2"/>
  <c r="Y630" i="2"/>
  <c r="W645" i="2"/>
  <c r="Y645" i="2" s="1"/>
  <c r="W658" i="2"/>
  <c r="Y658" i="2" s="1"/>
  <c r="Y666" i="2"/>
  <c r="Y689" i="2"/>
  <c r="W702" i="2"/>
  <c r="Y702" i="2" s="1"/>
  <c r="W706" i="2"/>
  <c r="Y706" i="2" s="1"/>
  <c r="W738" i="2"/>
  <c r="Y738" i="2"/>
  <c r="W745" i="2"/>
  <c r="Y745" i="2" s="1"/>
  <c r="Y762" i="2"/>
  <c r="W769" i="2"/>
  <c r="Y769" i="2"/>
  <c r="W802" i="2"/>
  <c r="Y802" i="2" s="1"/>
  <c r="W840" i="2"/>
  <c r="Y840" i="2" s="1"/>
  <c r="Y889" i="2"/>
  <c r="W906" i="2"/>
  <c r="Y906" i="2" s="1"/>
  <c r="Y910" i="2"/>
  <c r="W917" i="2"/>
  <c r="Y917" i="2" s="1"/>
  <c r="Y928" i="2"/>
  <c r="W937" i="2"/>
  <c r="Y937" i="2" s="1"/>
  <c r="W944" i="2"/>
  <c r="Y944" i="2" s="1"/>
  <c r="W947" i="2"/>
  <c r="Y947" i="2" s="1"/>
  <c r="W955" i="2"/>
  <c r="Y955" i="2" s="1"/>
  <c r="W977" i="2"/>
  <c r="Y977" i="2" s="1"/>
  <c r="Y1005" i="2"/>
  <c r="Y1026" i="2"/>
  <c r="W1040" i="2"/>
  <c r="Y1040" i="2"/>
  <c r="W1058" i="2"/>
  <c r="Y1058" i="2" s="1"/>
  <c r="Y1066" i="2"/>
  <c r="W1076" i="2"/>
  <c r="Y1076" i="2"/>
  <c r="Y1080" i="2"/>
  <c r="W1097" i="2"/>
  <c r="Y1097" i="2" s="1"/>
  <c r="W1108" i="2"/>
  <c r="Y1108" i="2" s="1"/>
  <c r="W1114" i="2"/>
  <c r="Y1114" i="2" s="1"/>
  <c r="W1122" i="2"/>
  <c r="Y1122" i="2" s="1"/>
  <c r="W1133" i="2"/>
  <c r="Y1133" i="2" s="1"/>
  <c r="Y1137" i="2"/>
  <c r="W1140" i="2"/>
  <c r="Y1140" i="2"/>
  <c r="Y1161" i="2"/>
  <c r="W1164" i="2"/>
  <c r="Y1164" i="2" s="1"/>
  <c r="W1178" i="2"/>
  <c r="Y1178" i="2"/>
  <c r="W1186" i="2"/>
  <c r="Y1186" i="2"/>
  <c r="W1194" i="2"/>
  <c r="Y1194" i="2" s="1"/>
  <c r="W1219" i="2"/>
  <c r="Y1219" i="2" s="1"/>
  <c r="W1250" i="2"/>
  <c r="Y1250" i="2" s="1"/>
  <c r="W1265" i="2"/>
  <c r="Y1265" i="2" s="1"/>
  <c r="Y1336" i="2"/>
  <c r="W1338" i="2"/>
  <c r="Y1338" i="2" s="1"/>
  <c r="W1341" i="2"/>
  <c r="Y1341" i="2"/>
  <c r="Y1345" i="2"/>
  <c r="Y1370" i="2"/>
  <c r="Y1420" i="2"/>
  <c r="W1437" i="2"/>
  <c r="Y1437" i="2" s="1"/>
  <c r="W1451" i="2"/>
  <c r="Y1451" i="2" s="1"/>
  <c r="W1461" i="2"/>
  <c r="Y1461" i="2" s="1"/>
  <c r="Y1480" i="2"/>
  <c r="W1483" i="2"/>
  <c r="Y1483" i="2" s="1"/>
  <c r="W1537" i="2"/>
  <c r="Y1537" i="2" s="1"/>
  <c r="Y1541" i="2"/>
  <c r="W1552" i="2"/>
  <c r="Y1552" i="2" s="1"/>
  <c r="Y1585" i="2"/>
  <c r="W1588" i="2"/>
  <c r="Y1588" i="2" s="1"/>
  <c r="Y1603" i="2"/>
  <c r="Y1629" i="2"/>
  <c r="W1632" i="2"/>
  <c r="Y1632" i="2" s="1"/>
  <c r="W1669" i="2"/>
  <c r="Y1669" i="2" s="1"/>
  <c r="Y1681" i="2"/>
  <c r="W1725" i="2"/>
  <c r="Y1725" i="2" s="1"/>
  <c r="Y1741" i="2"/>
  <c r="Y1770" i="2"/>
  <c r="W1777" i="2"/>
  <c r="Y1777" i="2" s="1"/>
  <c r="W1784" i="2"/>
  <c r="Y1784" i="2" s="1"/>
  <c r="Y1787" i="2"/>
  <c r="W1805" i="2"/>
  <c r="Y1805" i="2"/>
  <c r="W1812" i="2"/>
  <c r="Y1812" i="2" s="1"/>
  <c r="W1816" i="2"/>
  <c r="Y1816" i="2" s="1"/>
  <c r="W1837" i="2"/>
  <c r="Y1837" i="2" s="1"/>
  <c r="W1841" i="2"/>
  <c r="Y1841" i="2" s="1"/>
  <c r="W1844" i="2"/>
  <c r="Y1844" i="2" s="1"/>
  <c r="W1848" i="2"/>
  <c r="Y1848" i="2" s="1"/>
  <c r="W1858" i="2"/>
  <c r="Y1858" i="2" s="1"/>
  <c r="W1869" i="2"/>
  <c r="Y1869" i="2" s="1"/>
  <c r="W1873" i="2"/>
  <c r="Y1873" i="2" s="1"/>
  <c r="W1876" i="2"/>
  <c r="Y1876" i="2" s="1"/>
  <c r="W1880" i="2"/>
  <c r="Y1880" i="2" s="1"/>
  <c r="Y1898" i="2"/>
  <c r="W1909" i="2"/>
  <c r="Y1909" i="2" s="1"/>
  <c r="W1926" i="2"/>
  <c r="Y1926" i="2" s="1"/>
  <c r="W1929" i="2"/>
  <c r="Y1929" i="2" s="1"/>
  <c r="W1933" i="2"/>
  <c r="Y1933" i="2" s="1"/>
  <c r="W1937" i="2"/>
  <c r="Y1937" i="2" s="1"/>
  <c r="Y1959" i="2"/>
  <c r="W1968" i="2"/>
  <c r="Y1968" i="2" s="1"/>
  <c r="W1983" i="2"/>
  <c r="Y1983" i="2" s="1"/>
  <c r="W1993" i="2"/>
  <c r="Y1993" i="2" s="1"/>
  <c r="W2015" i="2"/>
  <c r="Y2015" i="2" s="1"/>
  <c r="W2018" i="2"/>
  <c r="Y2018" i="2" s="1"/>
  <c r="W2025" i="2"/>
  <c r="Y2025" i="2" s="1"/>
  <c r="Y2038" i="2"/>
  <c r="Y2045" i="2"/>
  <c r="W2065" i="2"/>
  <c r="Y2065" i="2" s="1"/>
  <c r="Y2073" i="2"/>
  <c r="W2097" i="2"/>
  <c r="Y2097" i="2"/>
  <c r="Y2101" i="2"/>
  <c r="Y2125" i="2"/>
  <c r="W2135" i="2"/>
  <c r="Y2135" i="2"/>
  <c r="W2142" i="2"/>
  <c r="Y2142" i="2" s="1"/>
  <c r="W2145" i="2"/>
  <c r="Y2145" i="2" s="1"/>
  <c r="W2173" i="2"/>
  <c r="W2176" i="2"/>
  <c r="Y2176" i="2" s="1"/>
  <c r="W2184" i="2"/>
  <c r="Y2184" i="2" s="1"/>
  <c r="W2216" i="2"/>
  <c r="Y2216" i="2" s="1"/>
  <c r="Y2223" i="2"/>
  <c r="W2241" i="2"/>
  <c r="Y2241" i="2" s="1"/>
  <c r="W2245" i="2"/>
  <c r="Y2245" i="2" s="1"/>
  <c r="W2255" i="2"/>
  <c r="Y2255" i="2" s="1"/>
  <c r="W2263" i="2"/>
  <c r="Y2263" i="2" s="1"/>
  <c r="W2270" i="2"/>
  <c r="W2281" i="2"/>
  <c r="Y2281" i="2" s="1"/>
  <c r="W2295" i="2"/>
  <c r="Y2295" i="2" s="1"/>
  <c r="W2322" i="2"/>
  <c r="Y2322" i="2" s="1"/>
  <c r="W2326" i="2"/>
  <c r="Y2326" i="2" s="1"/>
  <c r="W2398" i="2"/>
  <c r="Y2398" i="2" s="1"/>
  <c r="W2432" i="2"/>
  <c r="Y2432" i="2" s="1"/>
  <c r="W2440" i="2"/>
  <c r="Y2440" i="2" s="1"/>
  <c r="W2488" i="2"/>
  <c r="Y2488" i="2" s="1"/>
  <c r="W2496" i="2"/>
  <c r="Y2496" i="2" s="1"/>
  <c r="W2573" i="2"/>
  <c r="Y2573" i="2" s="1"/>
  <c r="W2581" i="2"/>
  <c r="Y2581" i="2" s="1"/>
  <c r="W2589" i="2"/>
  <c r="Y2589" i="2" s="1"/>
  <c r="W2663" i="2"/>
  <c r="Y2663" i="2" s="1"/>
  <c r="W2672" i="2"/>
  <c r="Y2672" i="2" s="1"/>
  <c r="W2695" i="2"/>
  <c r="Y2695" i="2" s="1"/>
  <c r="W2869" i="2"/>
  <c r="Y2869" i="2" s="1"/>
  <c r="W2970" i="2"/>
  <c r="Y2970" i="2" s="1"/>
  <c r="W2993" i="2"/>
  <c r="Y2993" i="2" s="1"/>
  <c r="W3147" i="2"/>
  <c r="Y3147" i="2" s="1"/>
  <c r="W3185" i="2"/>
  <c r="Y3185" i="2" s="1"/>
  <c r="W3215" i="2"/>
  <c r="Y3215" i="2" s="1"/>
  <c r="W3283" i="2"/>
  <c r="Y3283" i="2" s="1"/>
  <c r="W3316" i="2"/>
  <c r="Y3316" i="2" s="1"/>
  <c r="W3338" i="2"/>
  <c r="Y3338" i="2" s="1"/>
  <c r="W3362" i="2"/>
  <c r="Y3362" i="2"/>
  <c r="W3860" i="2"/>
  <c r="Y3860" i="2" s="1"/>
  <c r="W4114" i="2"/>
  <c r="Y4114" i="2" s="1"/>
  <c r="W4130" i="2"/>
  <c r="Y4130" i="2" s="1"/>
  <c r="W4442" i="2"/>
  <c r="Y4442" i="2" s="1"/>
  <c r="W4663" i="2"/>
  <c r="Y4663" i="2" s="1"/>
  <c r="W1942" i="2"/>
  <c r="Y1942" i="2" s="1"/>
  <c r="W50" i="2"/>
  <c r="Y50" i="2" s="1"/>
  <c r="W60" i="2"/>
  <c r="Y60" i="2" s="1"/>
  <c r="W82" i="2"/>
  <c r="Y82" i="2" s="1"/>
  <c r="W109" i="2"/>
  <c r="Y109" i="2" s="1"/>
  <c r="W121" i="2"/>
  <c r="Y121" i="2" s="1"/>
  <c r="Y144" i="2"/>
  <c r="W170" i="2"/>
  <c r="Y170" i="2" s="1"/>
  <c r="W233" i="2"/>
  <c r="Y233" i="2" s="1"/>
  <c r="W241" i="2"/>
  <c r="Y241" i="2"/>
  <c r="W249" i="2"/>
  <c r="Y249" i="2" s="1"/>
  <c r="W257" i="2"/>
  <c r="Y257" i="2" s="1"/>
  <c r="W366" i="2"/>
  <c r="Y366" i="2" s="1"/>
  <c r="W374" i="2"/>
  <c r="Y374" i="2" s="1"/>
  <c r="W382" i="2"/>
  <c r="Y382" i="2" s="1"/>
  <c r="W390" i="2"/>
  <c r="Y390" i="2" s="1"/>
  <c r="W398" i="2"/>
  <c r="Y398" i="2" s="1"/>
  <c r="W406" i="2"/>
  <c r="Y406" i="2" s="1"/>
  <c r="W414" i="2"/>
  <c r="Y414" i="2" s="1"/>
  <c r="W422" i="2"/>
  <c r="Y422" i="2"/>
  <c r="W430" i="2"/>
  <c r="Y430" i="2" s="1"/>
  <c r="W438" i="2"/>
  <c r="Y438" i="2" s="1"/>
  <c r="W454" i="2"/>
  <c r="Y454" i="2" s="1"/>
  <c r="W462" i="2"/>
  <c r="Y462" i="2" s="1"/>
  <c r="W470" i="2"/>
  <c r="Y470" i="2"/>
  <c r="W478" i="2"/>
  <c r="Y478" i="2" s="1"/>
  <c r="W486" i="2"/>
  <c r="Y486" i="2" s="1"/>
  <c r="W494" i="2"/>
  <c r="Y494" i="2" s="1"/>
  <c r="W551" i="2"/>
  <c r="Y551" i="2"/>
  <c r="AC551" i="2" s="1"/>
  <c r="AD551" i="2" s="1"/>
  <c r="Y564" i="2"/>
  <c r="AC564" i="2" s="1"/>
  <c r="AD564" i="2" s="1"/>
  <c r="W582" i="2"/>
  <c r="Y582" i="2" s="1"/>
  <c r="W590" i="2"/>
  <c r="Y590" i="2" s="1"/>
  <c r="W603" i="2"/>
  <c r="Y603" i="2" s="1"/>
  <c r="W653" i="2"/>
  <c r="Y653" i="2" s="1"/>
  <c r="W661" i="2"/>
  <c r="Y661" i="2" s="1"/>
  <c r="AC661" i="2" s="1"/>
  <c r="AD661" i="2" s="1"/>
  <c r="Y714" i="2"/>
  <c r="W721" i="2"/>
  <c r="Y721" i="2" s="1"/>
  <c r="W725" i="2"/>
  <c r="Y725" i="2" s="1"/>
  <c r="W749" i="2"/>
  <c r="Y749" i="2" s="1"/>
  <c r="Y773" i="2"/>
  <c r="Y827" i="2"/>
  <c r="Y834" i="2"/>
  <c r="W864" i="2"/>
  <c r="Y864" i="2"/>
  <c r="Y882" i="2"/>
  <c r="Y896" i="2"/>
  <c r="Y914" i="2"/>
  <c r="W931" i="2"/>
  <c r="Y931" i="2" s="1"/>
  <c r="W941" i="2"/>
  <c r="Y941" i="2" s="1"/>
  <c r="W962" i="2"/>
  <c r="Y962" i="2"/>
  <c r="W970" i="2"/>
  <c r="Y970" i="2"/>
  <c r="W981" i="2"/>
  <c r="Y981" i="2" s="1"/>
  <c r="Y985" i="2"/>
  <c r="Y995" i="2"/>
  <c r="Y1002" i="2"/>
  <c r="Y1009" i="2"/>
  <c r="Y1016" i="2"/>
  <c r="Y1048" i="2"/>
  <c r="Y1073" i="2"/>
  <c r="W1091" i="2"/>
  <c r="Y1091" i="2" s="1"/>
  <c r="W1101" i="2"/>
  <c r="Y1101" i="2" s="1"/>
  <c r="W1105" i="2"/>
  <c r="Y1105" i="2" s="1"/>
  <c r="Y1130" i="2"/>
  <c r="Y1154" i="2"/>
  <c r="Y1226" i="2"/>
  <c r="W1229" i="2"/>
  <c r="Y1229" i="2" s="1"/>
  <c r="Y1232" i="2"/>
  <c r="W1235" i="2"/>
  <c r="Y1235" i="2" s="1"/>
  <c r="Y1274" i="2"/>
  <c r="W1293" i="2"/>
  <c r="Y1293" i="2" s="1"/>
  <c r="Y1300" i="2"/>
  <c r="W1333" i="2"/>
  <c r="Y1333" i="2" s="1"/>
  <c r="W1349" i="2"/>
  <c r="Y1349" i="2" s="1"/>
  <c r="Y1388" i="2"/>
  <c r="Y1393" i="2"/>
  <c r="W1396" i="2"/>
  <c r="Y1396" i="2" s="1"/>
  <c r="W1413" i="2"/>
  <c r="Y1413" i="2" s="1"/>
  <c r="Y1417" i="2"/>
  <c r="W1427" i="2"/>
  <c r="Y1427" i="2" s="1"/>
  <c r="Y1441" i="2"/>
  <c r="W1444" i="2"/>
  <c r="Y1444" i="2" s="1"/>
  <c r="W1469" i="2"/>
  <c r="Y1469" i="2" s="1"/>
  <c r="W1491" i="2"/>
  <c r="Y1491" i="2" s="1"/>
  <c r="Y1521" i="2"/>
  <c r="W1556" i="2"/>
  <c r="Y1556" i="2" s="1"/>
  <c r="W1592" i="2"/>
  <c r="Y1592" i="2" s="1"/>
  <c r="W1600" i="2"/>
  <c r="Y1600" i="2" s="1"/>
  <c r="Y1626" i="2"/>
  <c r="W1648" i="2"/>
  <c r="Y1648" i="2" s="1"/>
  <c r="Y1651" i="2"/>
  <c r="W1684" i="2"/>
  <c r="Y1684" i="2" s="1"/>
  <c r="W1688" i="2"/>
  <c r="Y1688" i="2" s="1"/>
  <c r="W1692" i="2"/>
  <c r="Y1692" i="2"/>
  <c r="W1749" i="2"/>
  <c r="Y1749" i="2" s="1"/>
  <c r="W1756" i="2"/>
  <c r="Y1756" i="2" s="1"/>
  <c r="W1820" i="2"/>
  <c r="Y1820" i="2"/>
  <c r="W1884" i="2"/>
  <c r="Y1884" i="2" s="1"/>
  <c r="W1888" i="2"/>
  <c r="Y1888" i="2" s="1"/>
  <c r="Y1906" i="2"/>
  <c r="Y1913" i="2"/>
  <c r="W1962" i="2"/>
  <c r="Y1962" i="2"/>
  <c r="W1974" i="2"/>
  <c r="Y1974" i="2"/>
  <c r="Y1981" i="2"/>
  <c r="W2001" i="2"/>
  <c r="Y2001" i="2" s="1"/>
  <c r="Y2013" i="2"/>
  <c r="Y2048" i="2"/>
  <c r="W2055" i="2"/>
  <c r="Y2055" i="2" s="1"/>
  <c r="W2058" i="2"/>
  <c r="Y2058" i="2"/>
  <c r="Y2077" i="2"/>
  <c r="W2088" i="2"/>
  <c r="Y2088" i="2" s="1"/>
  <c r="W2104" i="2"/>
  <c r="Y2104" i="2" s="1"/>
  <c r="Y2111" i="2"/>
  <c r="W2114" i="2"/>
  <c r="Y2114" i="2"/>
  <c r="W2122" i="2"/>
  <c r="Y2122" i="2"/>
  <c r="Y2159" i="2"/>
  <c r="W2162" i="2"/>
  <c r="Y2162" i="2" s="1"/>
  <c r="W2170" i="2"/>
  <c r="Y2170" i="2" s="1"/>
  <c r="W2191" i="2"/>
  <c r="Y2191" i="2" s="1"/>
  <c r="W2199" i="2"/>
  <c r="Y2199" i="2" s="1"/>
  <c r="W2206" i="2"/>
  <c r="Y2206" i="2" s="1"/>
  <c r="W2209" i="2"/>
  <c r="Y2209" i="2"/>
  <c r="W2223" i="2"/>
  <c r="W2231" i="2"/>
  <c r="Y2231" i="2" s="1"/>
  <c r="W2238" i="2"/>
  <c r="Y2238" i="2" s="1"/>
  <c r="W2249" i="2"/>
  <c r="Y2249" i="2" s="1"/>
  <c r="Y2253" i="2"/>
  <c r="W2274" i="2"/>
  <c r="Y2274" i="2"/>
  <c r="W2285" i="2"/>
  <c r="Y2285" i="2" s="1"/>
  <c r="W2288" i="2"/>
  <c r="Y2288" i="2" s="1"/>
  <c r="W2303" i="2"/>
  <c r="Y2303" i="2" s="1"/>
  <c r="W2535" i="2"/>
  <c r="Y2535" i="2"/>
  <c r="W2558" i="2"/>
  <c r="Y2558" i="2" s="1"/>
  <c r="W2628" i="2"/>
  <c r="Y2628" i="2" s="1"/>
  <c r="W3178" i="2"/>
  <c r="Y3178" i="2"/>
  <c r="W3234" i="2"/>
  <c r="Y3234" i="2"/>
  <c r="W3386" i="2"/>
  <c r="Y3386" i="2" s="1"/>
  <c r="Y3425" i="2"/>
  <c r="W3425" i="2"/>
  <c r="W3723" i="2"/>
  <c r="Y3723" i="2" s="1"/>
  <c r="W4062" i="2"/>
  <c r="Y4062" i="2" s="1"/>
  <c r="W4111" i="2"/>
  <c r="Y4111" i="2" s="1"/>
  <c r="W4166" i="2"/>
  <c r="Y4166" i="2" s="1"/>
  <c r="W2312" i="2"/>
  <c r="Y2312" i="2" s="1"/>
  <c r="W2330" i="2"/>
  <c r="Y2330" i="2" s="1"/>
  <c r="W2362" i="2"/>
  <c r="Y2362" i="2" s="1"/>
  <c r="W2393" i="2"/>
  <c r="Y2393" i="2" s="1"/>
  <c r="Y2397" i="2"/>
  <c r="W2418" i="2"/>
  <c r="Y2418" i="2" s="1"/>
  <c r="W2426" i="2"/>
  <c r="Y2426" i="2" s="1"/>
  <c r="W2458" i="2"/>
  <c r="Y2458" i="2" s="1"/>
  <c r="W2464" i="2"/>
  <c r="Y2464" i="2" s="1"/>
  <c r="W2482" i="2"/>
  <c r="Y2482" i="2"/>
  <c r="Y2534" i="2"/>
  <c r="Y2541" i="2"/>
  <c r="Y2597" i="2"/>
  <c r="W2600" i="2"/>
  <c r="Y2600" i="2" s="1"/>
  <c r="Y2604" i="2"/>
  <c r="Y2638" i="2"/>
  <c r="W2645" i="2"/>
  <c r="Y2645" i="2"/>
  <c r="W2671" i="2"/>
  <c r="Y2671" i="2"/>
  <c r="Y2760" i="2"/>
  <c r="Y2766" i="2"/>
  <c r="Y2788" i="2"/>
  <c r="W2791" i="2"/>
  <c r="Y2791" i="2" s="1"/>
  <c r="Y2808" i="2"/>
  <c r="W2815" i="2"/>
  <c r="Y2815" i="2" s="1"/>
  <c r="W2822" i="2"/>
  <c r="Y2822" i="2" s="1"/>
  <c r="Y2829" i="2"/>
  <c r="W2839" i="2"/>
  <c r="Y2839" i="2" s="1"/>
  <c r="Y2862" i="2"/>
  <c r="W2887" i="2"/>
  <c r="Y2887" i="2" s="1"/>
  <c r="W2917" i="2"/>
  <c r="Y2917" i="2" s="1"/>
  <c r="W2967" i="2"/>
  <c r="Y2967" i="2" s="1"/>
  <c r="W2978" i="2"/>
  <c r="Y2978" i="2"/>
  <c r="W3000" i="2"/>
  <c r="Y3000" i="2" s="1"/>
  <c r="W3019" i="2"/>
  <c r="Y3019" i="2" s="1"/>
  <c r="W3042" i="2"/>
  <c r="Y3042" i="2" s="1"/>
  <c r="W3059" i="2"/>
  <c r="Y3059" i="2" s="1"/>
  <c r="W3090" i="2"/>
  <c r="Y3090" i="2" s="1"/>
  <c r="W3098" i="2"/>
  <c r="Y3098" i="2" s="1"/>
  <c r="W3106" i="2"/>
  <c r="Y3106" i="2" s="1"/>
  <c r="W3137" i="2"/>
  <c r="Y3137" i="2" s="1"/>
  <c r="Y3151" i="2"/>
  <c r="W3161" i="2"/>
  <c r="Y3161" i="2" s="1"/>
  <c r="W3225" i="2"/>
  <c r="Y3225" i="2" s="1"/>
  <c r="W3250" i="2"/>
  <c r="Y3250" i="2" s="1"/>
  <c r="W3267" i="2"/>
  <c r="Y3267" i="2" s="1"/>
  <c r="W3287" i="2"/>
  <c r="Y3287" i="2" s="1"/>
  <c r="W3290" i="2"/>
  <c r="Y3290" i="2" s="1"/>
  <c r="W3307" i="2"/>
  <c r="Y3307" i="2" s="1"/>
  <c r="W3351" i="2"/>
  <c r="Y3351" i="2"/>
  <c r="W3354" i="2"/>
  <c r="Y3354" i="2" s="1"/>
  <c r="W3419" i="2"/>
  <c r="Y3419" i="2" s="1"/>
  <c r="W3444" i="2"/>
  <c r="Y3444" i="2" s="1"/>
  <c r="W3450" i="2"/>
  <c r="Y3450" i="2" s="1"/>
  <c r="W3460" i="2"/>
  <c r="Y3460" i="2" s="1"/>
  <c r="W3463" i="2"/>
  <c r="Y3463" i="2" s="1"/>
  <c r="W3466" i="2"/>
  <c r="Y3466" i="2" s="1"/>
  <c r="W3481" i="2"/>
  <c r="Y3481" i="2" s="1"/>
  <c r="W3484" i="2"/>
  <c r="Y3484" i="2" s="1"/>
  <c r="W3532" i="2"/>
  <c r="Y3532" i="2" s="1"/>
  <c r="W3556" i="2"/>
  <c r="Y3556" i="2" s="1"/>
  <c r="W3612" i="2"/>
  <c r="Y3612" i="2" s="1"/>
  <c r="W3787" i="2"/>
  <c r="Y3787" i="2" s="1"/>
  <c r="W3804" i="2"/>
  <c r="Y3804" i="2"/>
  <c r="W3868" i="2"/>
  <c r="Y3868" i="2" s="1"/>
  <c r="W3876" i="2"/>
  <c r="Y3876" i="2" s="1"/>
  <c r="W3884" i="2"/>
  <c r="Y3884" i="2" s="1"/>
  <c r="W3913" i="2"/>
  <c r="Y3913" i="2" s="1"/>
  <c r="W3921" i="2"/>
  <c r="Y3921" i="2"/>
  <c r="W3964" i="2"/>
  <c r="Y3964" i="2"/>
  <c r="W3986" i="2"/>
  <c r="Y3986" i="2" s="1"/>
  <c r="W4019" i="2"/>
  <c r="Y4019" i="2" s="1"/>
  <c r="W4043" i="2"/>
  <c r="Y4043" i="2" s="1"/>
  <c r="W4073" i="2"/>
  <c r="Y4073" i="2" s="1"/>
  <c r="W4083" i="2"/>
  <c r="Y4083" i="2" s="1"/>
  <c r="W4091" i="2"/>
  <c r="Y4091" i="2" s="1"/>
  <c r="W4118" i="2"/>
  <c r="Y4118" i="2" s="1"/>
  <c r="W4134" i="2"/>
  <c r="Y4134" i="2" s="1"/>
  <c r="W4169" i="2"/>
  <c r="Y4169" i="2" s="1"/>
  <c r="W4198" i="2"/>
  <c r="Y4198" i="2" s="1"/>
  <c r="W4219" i="2"/>
  <c r="Y4219" i="2" s="1"/>
  <c r="W4265" i="2"/>
  <c r="Y4265" i="2"/>
  <c r="W4275" i="2"/>
  <c r="Y4275" i="2" s="1"/>
  <c r="W4289" i="2"/>
  <c r="Y4289" i="2" s="1"/>
  <c r="W4299" i="2"/>
  <c r="Y4299" i="2" s="1"/>
  <c r="W4306" i="2"/>
  <c r="Y4306" i="2" s="1"/>
  <c r="W4310" i="2"/>
  <c r="Y4310" i="2" s="1"/>
  <c r="W4314" i="2"/>
  <c r="Y4314" i="2" s="1"/>
  <c r="W4318" i="2"/>
  <c r="Y4318" i="2" s="1"/>
  <c r="W4339" i="2"/>
  <c r="Y4339" i="2"/>
  <c r="W4362" i="2"/>
  <c r="Y4362" i="2" s="1"/>
  <c r="W4366" i="2"/>
  <c r="Y4366" i="2" s="1"/>
  <c r="W4370" i="2"/>
  <c r="Y4370" i="2" s="1"/>
  <c r="W4374" i="2"/>
  <c r="Y4374" i="2" s="1"/>
  <c r="W4382" i="2"/>
  <c r="Y4382" i="2" s="1"/>
  <c r="W4390" i="2"/>
  <c r="Y4390" i="2" s="1"/>
  <c r="W4461" i="2"/>
  <c r="Y4461" i="2" s="1"/>
  <c r="W4482" i="2"/>
  <c r="Y4482" i="2"/>
  <c r="W4501" i="2"/>
  <c r="Y4501" i="2"/>
  <c r="W4525" i="2"/>
  <c r="Y4525" i="2"/>
  <c r="W4567" i="2"/>
  <c r="Y4567" i="2" s="1"/>
  <c r="Y4667" i="2"/>
  <c r="W4667" i="2"/>
  <c r="Y4727" i="2"/>
  <c r="W4727" i="2"/>
  <c r="W4773" i="2"/>
  <c r="Y4773" i="2" s="1"/>
  <c r="W4834" i="2"/>
  <c r="Y4834" i="2" s="1"/>
  <c r="W4845" i="2"/>
  <c r="Y4845" i="2" s="1"/>
  <c r="W4849" i="2"/>
  <c r="Y4849" i="2" s="1"/>
  <c r="W4853" i="2"/>
  <c r="Y4853" i="2" s="1"/>
  <c r="W4861" i="2"/>
  <c r="Y4861" i="2" s="1"/>
  <c r="W4865" i="2"/>
  <c r="Y4865" i="2" s="1"/>
  <c r="W4984" i="2"/>
  <c r="Y4984" i="2"/>
  <c r="W5042" i="2"/>
  <c r="Y5042" i="2" s="1"/>
  <c r="W5247" i="2"/>
  <c r="Y5247" i="2" s="1"/>
  <c r="W5278" i="2"/>
  <c r="Y5278" i="2" s="1"/>
  <c r="W5282" i="2"/>
  <c r="Y5282" i="2" s="1"/>
  <c r="W5286" i="2"/>
  <c r="Y5286" i="2"/>
  <c r="W5523" i="2"/>
  <c r="Y5523" i="2" s="1"/>
  <c r="W5531" i="2"/>
  <c r="Y5531" i="2" s="1"/>
  <c r="W5703" i="2"/>
  <c r="Y5703" i="2" s="1"/>
  <c r="W5875" i="2"/>
  <c r="Y5875" i="2" s="1"/>
  <c r="W6233" i="2"/>
  <c r="Y6233" i="2"/>
  <c r="W6244" i="2"/>
  <c r="Y6244" i="2" s="1"/>
  <c r="W6556" i="2"/>
  <c r="Y6556" i="2" s="1"/>
  <c r="W6691" i="2"/>
  <c r="Y6691" i="2" s="1"/>
  <c r="W6695" i="2"/>
  <c r="Y6695" i="2" s="1"/>
  <c r="W2302" i="2"/>
  <c r="Y2302" i="2" s="1"/>
  <c r="W2305" i="2"/>
  <c r="Y2305" i="2" s="1"/>
  <c r="W2309" i="2"/>
  <c r="Y2309" i="2" s="1"/>
  <c r="W2337" i="2"/>
  <c r="Y2337" i="2"/>
  <c r="W2341" i="2"/>
  <c r="Y2341" i="2" s="1"/>
  <c r="W2345" i="2"/>
  <c r="Y2345" i="2" s="1"/>
  <c r="Y2373" i="2"/>
  <c r="W2376" i="2"/>
  <c r="Y2376" i="2" s="1"/>
  <c r="W2386" i="2"/>
  <c r="Y2386" i="2" s="1"/>
  <c r="W2400" i="2"/>
  <c r="Y2400" i="2" s="1"/>
  <c r="W2408" i="2"/>
  <c r="Y2408" i="2" s="1"/>
  <c r="Y2430" i="2"/>
  <c r="W2437" i="2"/>
  <c r="Y2437" i="2" s="1"/>
  <c r="W2472" i="2"/>
  <c r="Y2472" i="2" s="1"/>
  <c r="W2493" i="2"/>
  <c r="Y2493" i="2" s="1"/>
  <c r="W2501" i="2"/>
  <c r="Y2501" i="2"/>
  <c r="W2504" i="2"/>
  <c r="Y2504" i="2" s="1"/>
  <c r="W2511" i="2"/>
  <c r="Y2511" i="2" s="1"/>
  <c r="W2519" i="2"/>
  <c r="Y2519" i="2" s="1"/>
  <c r="W2527" i="2"/>
  <c r="Y2527" i="2" s="1"/>
  <c r="W2552" i="2"/>
  <c r="Y2552" i="2" s="1"/>
  <c r="W2607" i="2"/>
  <c r="Y2607" i="2" s="1"/>
  <c r="W2616" i="2"/>
  <c r="Y2616" i="2" s="1"/>
  <c r="Y2653" i="2"/>
  <c r="W2656" i="2"/>
  <c r="Y2656" i="2" s="1"/>
  <c r="W2696" i="2"/>
  <c r="Y2696" i="2"/>
  <c r="W2703" i="2"/>
  <c r="Y2703" i="2" s="1"/>
  <c r="W2711" i="2"/>
  <c r="Y2711" i="2" s="1"/>
  <c r="W2735" i="2"/>
  <c r="Y2735" i="2" s="1"/>
  <c r="W2743" i="2"/>
  <c r="Y2743" i="2" s="1"/>
  <c r="W2870" i="2"/>
  <c r="Y2870" i="2" s="1"/>
  <c r="W2910" i="2"/>
  <c r="Y2910" i="2" s="1"/>
  <c r="W2924" i="2"/>
  <c r="Y2924" i="2" s="1"/>
  <c r="W2927" i="2"/>
  <c r="Y2927" i="2" s="1"/>
  <c r="W2935" i="2"/>
  <c r="Y2935" i="2" s="1"/>
  <c r="W2938" i="2"/>
  <c r="Y2938" i="2" s="1"/>
  <c r="W2942" i="2"/>
  <c r="Y2942" i="2" s="1"/>
  <c r="W2949" i="2"/>
  <c r="Y2949" i="2" s="1"/>
  <c r="W2953" i="2"/>
  <c r="Y2953" i="2" s="1"/>
  <c r="W2964" i="2"/>
  <c r="Y2964" i="2" s="1"/>
  <c r="W2971" i="2"/>
  <c r="Y2971" i="2" s="1"/>
  <c r="W2975" i="2"/>
  <c r="Y2975" i="2" s="1"/>
  <c r="W2986" i="2"/>
  <c r="Y2986" i="2" s="1"/>
  <c r="W3004" i="2"/>
  <c r="Y3004" i="2" s="1"/>
  <c r="W3008" i="2"/>
  <c r="Y3008" i="2"/>
  <c r="W3035" i="2"/>
  <c r="Y3035" i="2" s="1"/>
  <c r="Y3039" i="2"/>
  <c r="W3049" i="2"/>
  <c r="Y3049" i="2" s="1"/>
  <c r="W3114" i="2"/>
  <c r="Y3114" i="2" s="1"/>
  <c r="W3122" i="2"/>
  <c r="Y3122" i="2" s="1"/>
  <c r="W3130" i="2"/>
  <c r="Y3130" i="2" s="1"/>
  <c r="W3151" i="2"/>
  <c r="Y3155" i="2"/>
  <c r="Y3179" i="2"/>
  <c r="W3199" i="2"/>
  <c r="Y3199" i="2" s="1"/>
  <c r="W3202" i="2"/>
  <c r="Y3202" i="2" s="1"/>
  <c r="W3219" i="2"/>
  <c r="Y3219" i="2" s="1"/>
  <c r="Y3232" i="2"/>
  <c r="W3235" i="2"/>
  <c r="Y3235" i="2"/>
  <c r="W3241" i="2"/>
  <c r="Y3241" i="2" s="1"/>
  <c r="W3244" i="2"/>
  <c r="Y3244" i="2" s="1"/>
  <c r="W3257" i="2"/>
  <c r="Y3257" i="2" s="1"/>
  <c r="W3264" i="2"/>
  <c r="Y3264" i="2" s="1"/>
  <c r="Y3284" i="2"/>
  <c r="W3297" i="2"/>
  <c r="Y3297" i="2" s="1"/>
  <c r="W3304" i="2"/>
  <c r="Y3304" i="2" s="1"/>
  <c r="W3313" i="2"/>
  <c r="Y3313" i="2" s="1"/>
  <c r="W3320" i="2"/>
  <c r="Y3320" i="2" s="1"/>
  <c r="Y3329" i="2"/>
  <c r="W3332" i="2"/>
  <c r="Y3332" i="2" s="1"/>
  <c r="W3360" i="2"/>
  <c r="Y3360" i="2" s="1"/>
  <c r="W3368" i="2"/>
  <c r="Y3368" i="2" s="1"/>
  <c r="W3371" i="2"/>
  <c r="Y3371" i="2" s="1"/>
  <c r="W3396" i="2"/>
  <c r="Y3396" i="2" s="1"/>
  <c r="W3403" i="2"/>
  <c r="Y3403" i="2"/>
  <c r="W3423" i="2"/>
  <c r="Y3423" i="2" s="1"/>
  <c r="W3433" i="2"/>
  <c r="Y3433" i="2" s="1"/>
  <c r="W3457" i="2"/>
  <c r="Y3457" i="2" s="1"/>
  <c r="W3488" i="2"/>
  <c r="Y3488" i="2" s="1"/>
  <c r="W3543" i="2"/>
  <c r="Y3543" i="2" s="1"/>
  <c r="Y3547" i="2"/>
  <c r="Y3553" i="2"/>
  <c r="W3564" i="2"/>
  <c r="Y3564" i="2" s="1"/>
  <c r="W3609" i="2"/>
  <c r="Y3609" i="2" s="1"/>
  <c r="W3620" i="2"/>
  <c r="Y3620" i="2" s="1"/>
  <c r="Y3649" i="2"/>
  <c r="W3652" i="2"/>
  <c r="Y3652" i="2" s="1"/>
  <c r="W3660" i="2"/>
  <c r="Y3660" i="2" s="1"/>
  <c r="W3697" i="2"/>
  <c r="Y3697" i="2" s="1"/>
  <c r="W3705" i="2"/>
  <c r="Y3705" i="2" s="1"/>
  <c r="W3713" i="2"/>
  <c r="Y3713" i="2" s="1"/>
  <c r="W3724" i="2"/>
  <c r="Y3724" i="2" s="1"/>
  <c r="W3747" i="2"/>
  <c r="Y3747" i="2" s="1"/>
  <c r="W3772" i="2"/>
  <c r="Y3772" i="2" s="1"/>
  <c r="W3780" i="2"/>
  <c r="Y3780" i="2" s="1"/>
  <c r="W3791" i="2"/>
  <c r="Y3791" i="2" s="1"/>
  <c r="W3794" i="2"/>
  <c r="Y3794" i="2" s="1"/>
  <c r="Y3801" i="2"/>
  <c r="W3820" i="2"/>
  <c r="Y3820" i="2" s="1"/>
  <c r="W3892" i="2"/>
  <c r="Y3892" i="2" s="1"/>
  <c r="W3899" i="2"/>
  <c r="Y3899" i="2" s="1"/>
  <c r="W3938" i="2"/>
  <c r="Y3938" i="2" s="1"/>
  <c r="W3961" i="2"/>
  <c r="Y3961" i="2" s="1"/>
  <c r="W4006" i="2"/>
  <c r="Y4006" i="2"/>
  <c r="W4009" i="2"/>
  <c r="Y4009" i="2" s="1"/>
  <c r="W4030" i="2"/>
  <c r="Y4030" i="2" s="1"/>
  <c r="W4066" i="2"/>
  <c r="Y4066" i="2" s="1"/>
  <c r="W4070" i="2"/>
  <c r="Y4070" i="2" s="1"/>
  <c r="W4138" i="2"/>
  <c r="Y4138" i="2" s="1"/>
  <c r="W4155" i="2"/>
  <c r="Y4155" i="2" s="1"/>
  <c r="W4158" i="2"/>
  <c r="Y4158" i="2" s="1"/>
  <c r="W4163" i="2"/>
  <c r="Y4163" i="2" s="1"/>
  <c r="W4177" i="2"/>
  <c r="Y4177" i="2" s="1"/>
  <c r="W4206" i="2"/>
  <c r="Y4206" i="2" s="1"/>
  <c r="W4209" i="2"/>
  <c r="Y4209" i="2" s="1"/>
  <c r="Y4223" i="2"/>
  <c r="W4239" i="2"/>
  <c r="Y4239" i="2" s="1"/>
  <c r="W4246" i="2"/>
  <c r="Y4246" i="2" s="1"/>
  <c r="W4250" i="2"/>
  <c r="Y4250" i="2" s="1"/>
  <c r="W4254" i="2"/>
  <c r="Y4254" i="2" s="1"/>
  <c r="W4262" i="2"/>
  <c r="Y4262" i="2" s="1"/>
  <c r="W4272" i="2"/>
  <c r="Y4272" i="2" s="1"/>
  <c r="W4282" i="2"/>
  <c r="Y4282" i="2" s="1"/>
  <c r="W4286" i="2"/>
  <c r="Y4286" i="2" s="1"/>
  <c r="W4296" i="2"/>
  <c r="Y4296" i="2" s="1"/>
  <c r="W4322" i="2"/>
  <c r="Y4322" i="2" s="1"/>
  <c r="W4326" i="2"/>
  <c r="Y4326" i="2"/>
  <c r="W4336" i="2"/>
  <c r="Y4336" i="2" s="1"/>
  <c r="W4343" i="2"/>
  <c r="Y4343" i="2" s="1"/>
  <c r="W4352" i="2"/>
  <c r="Y4352" i="2" s="1"/>
  <c r="W4450" i="2"/>
  <c r="Y4450" i="2" s="1"/>
  <c r="W4465" i="2"/>
  <c r="Y4465" i="2" s="1"/>
  <c r="W4479" i="2"/>
  <c r="Y4479" i="2" s="1"/>
  <c r="W4490" i="2"/>
  <c r="Y4490" i="2" s="1"/>
  <c r="W4529" i="2"/>
  <c r="Y4529" i="2" s="1"/>
  <c r="W4533" i="2"/>
  <c r="Y4533" i="2" s="1"/>
  <c r="W4571" i="2"/>
  <c r="Y4571" i="2" s="1"/>
  <c r="W4583" i="2"/>
  <c r="Y4583" i="2" s="1"/>
  <c r="W4591" i="2"/>
  <c r="Y4591" i="2" s="1"/>
  <c r="W4602" i="2"/>
  <c r="Y4602" i="2" s="1"/>
  <c r="W4610" i="2"/>
  <c r="Y4610" i="2" s="1"/>
  <c r="W4626" i="2"/>
  <c r="Y4626" i="2" s="1"/>
  <c r="W4637" i="2"/>
  <c r="Y4637" i="2" s="1"/>
  <c r="W4709" i="2"/>
  <c r="Y4709" i="2"/>
  <c r="W4713" i="2"/>
  <c r="Y4713" i="2" s="1"/>
  <c r="W4738" i="2"/>
  <c r="Y4738" i="2" s="1"/>
  <c r="Y4762" i="2"/>
  <c r="W4762" i="2"/>
  <c r="W4882" i="2"/>
  <c r="Y4882" i="2" s="1"/>
  <c r="W4973" i="2"/>
  <c r="Y4973" i="2" s="1"/>
  <c r="W4992" i="2"/>
  <c r="Y4992" i="2" s="1"/>
  <c r="W5154" i="2"/>
  <c r="Y5154" i="2"/>
  <c r="W5162" i="2"/>
  <c r="Y5162" i="2" s="1"/>
  <c r="W5170" i="2"/>
  <c r="Y5170" i="2" s="1"/>
  <c r="W5430" i="2"/>
  <c r="Y5430" i="2" s="1"/>
  <c r="W5440" i="2"/>
  <c r="Y5440" i="2" s="1"/>
  <c r="Y5696" i="2"/>
  <c r="W5696" i="2"/>
  <c r="W5852" i="2"/>
  <c r="Y5852" i="2" s="1"/>
  <c r="W5964" i="2"/>
  <c r="Y5964" i="2" s="1"/>
  <c r="W6085" i="2"/>
  <c r="Y6085" i="2" s="1"/>
  <c r="W6361" i="2"/>
  <c r="Y6361" i="2" s="1"/>
  <c r="W6369" i="2"/>
  <c r="Y6369" i="2" s="1"/>
  <c r="W6541" i="2"/>
  <c r="Y6541" i="2" s="1"/>
  <c r="W6664" i="2"/>
  <c r="Y6664" i="2" s="1"/>
  <c r="W6676" i="2"/>
  <c r="Y6676" i="2" s="1"/>
  <c r="W2313" i="2"/>
  <c r="Y2313" i="2" s="1"/>
  <c r="Y2317" i="2"/>
  <c r="W2320" i="2"/>
  <c r="Y2320" i="2" s="1"/>
  <c r="W2327" i="2"/>
  <c r="Y2327" i="2" s="1"/>
  <c r="W2334" i="2"/>
  <c r="Y2334" i="2" s="1"/>
  <c r="W2349" i="2"/>
  <c r="Y2349" i="2" s="1"/>
  <c r="W2352" i="2"/>
  <c r="Y2352" i="2" s="1"/>
  <c r="W2359" i="2"/>
  <c r="Y2359" i="2" s="1"/>
  <c r="W2366" i="2"/>
  <c r="Y2366" i="2" s="1"/>
  <c r="Y2383" i="2"/>
  <c r="W2394" i="2"/>
  <c r="Y2394" i="2" s="1"/>
  <c r="W2415" i="2"/>
  <c r="Y2415" i="2" s="1"/>
  <c r="W2423" i="2"/>
  <c r="Y2423" i="2" s="1"/>
  <c r="W2430" i="2"/>
  <c r="W2445" i="2"/>
  <c r="Y2445" i="2" s="1"/>
  <c r="W2448" i="2"/>
  <c r="Y2448" i="2" s="1"/>
  <c r="W2455" i="2"/>
  <c r="Y2455" i="2" s="1"/>
  <c r="W2462" i="2"/>
  <c r="Y2462" i="2" s="1"/>
  <c r="W2469" i="2"/>
  <c r="Y2469" i="2"/>
  <c r="W2479" i="2"/>
  <c r="Y2479" i="2" s="1"/>
  <c r="W2486" i="2"/>
  <c r="Y2486" i="2" s="1"/>
  <c r="W2508" i="2"/>
  <c r="Y2508" i="2"/>
  <c r="W2549" i="2"/>
  <c r="Y2549" i="2" s="1"/>
  <c r="W2556" i="2"/>
  <c r="Y2556" i="2" s="1"/>
  <c r="W2559" i="2"/>
  <c r="Y2559" i="2" s="1"/>
  <c r="W2567" i="2"/>
  <c r="Y2567" i="2" s="1"/>
  <c r="W2613" i="2"/>
  <c r="Y2613" i="2" s="1"/>
  <c r="W2620" i="2"/>
  <c r="Y2620" i="2" s="1"/>
  <c r="W2629" i="2"/>
  <c r="Y2629" i="2" s="1"/>
  <c r="W2632" i="2"/>
  <c r="Y2632" i="2" s="1"/>
  <c r="Y2636" i="2"/>
  <c r="W2653" i="2"/>
  <c r="Y2669" i="2"/>
  <c r="W2679" i="2"/>
  <c r="Y2679" i="2" s="1"/>
  <c r="Y2686" i="2"/>
  <c r="W2693" i="2"/>
  <c r="Y2693" i="2" s="1"/>
  <c r="W2700" i="2"/>
  <c r="Y2700" i="2" s="1"/>
  <c r="W2718" i="2"/>
  <c r="Y2718" i="2" s="1"/>
  <c r="W2725" i="2"/>
  <c r="Y2725" i="2" s="1"/>
  <c r="W2728" i="2"/>
  <c r="Y2728" i="2" s="1"/>
  <c r="W2733" i="2"/>
  <c r="Y2733" i="2" s="1"/>
  <c r="W2750" i="2"/>
  <c r="Y2750" i="2" s="1"/>
  <c r="W2757" i="2"/>
  <c r="Y2757" i="2" s="1"/>
  <c r="Y2776" i="2"/>
  <c r="W2782" i="2"/>
  <c r="Y2782" i="2" s="1"/>
  <c r="W2805" i="2"/>
  <c r="Y2805" i="2"/>
  <c r="W2823" i="2"/>
  <c r="Y2823" i="2" s="1"/>
  <c r="W2832" i="2"/>
  <c r="Y2832" i="2" s="1"/>
  <c r="W2846" i="2"/>
  <c r="Y2846" i="2" s="1"/>
  <c r="W2853" i="2"/>
  <c r="Y2853" i="2" s="1"/>
  <c r="W2856" i="2"/>
  <c r="Y2856" i="2" s="1"/>
  <c r="W2877" i="2"/>
  <c r="Y2877" i="2" s="1"/>
  <c r="Y2888" i="2"/>
  <c r="W2894" i="2"/>
  <c r="Y2894" i="2" s="1"/>
  <c r="W2901" i="2"/>
  <c r="Y2901" i="2"/>
  <c r="W2904" i="2"/>
  <c r="Y2904" i="2" s="1"/>
  <c r="W2979" i="2"/>
  <c r="Y2979" i="2" s="1"/>
  <c r="W2983" i="2"/>
  <c r="Y2983" i="2" s="1"/>
  <c r="W2994" i="2"/>
  <c r="Y2994" i="2" s="1"/>
  <c r="W3012" i="2"/>
  <c r="Y3012" i="2" s="1"/>
  <c r="W3020" i="2"/>
  <c r="Y3020" i="2" s="1"/>
  <c r="W3039" i="2"/>
  <c r="Y3043" i="2"/>
  <c r="Y3107" i="2"/>
  <c r="W3138" i="2"/>
  <c r="Y3138" i="2" s="1"/>
  <c r="W3145" i="2"/>
  <c r="Y3145" i="2" s="1"/>
  <c r="W3162" i="2"/>
  <c r="Y3162" i="2" s="1"/>
  <c r="W3169" i="2"/>
  <c r="Y3169" i="2" s="1"/>
  <c r="W3186" i="2"/>
  <c r="Y3186" i="2" s="1"/>
  <c r="W3209" i="2"/>
  <c r="Y3209" i="2" s="1"/>
  <c r="W3226" i="2"/>
  <c r="Y3226" i="2" s="1"/>
  <c r="W3251" i="2"/>
  <c r="Y3251" i="2" s="1"/>
  <c r="W3271" i="2"/>
  <c r="Y3271" i="2" s="1"/>
  <c r="W3274" i="2"/>
  <c r="Y3274" i="2" s="1"/>
  <c r="Y3288" i="2"/>
  <c r="W3291" i="2"/>
  <c r="Y3291" i="2" s="1"/>
  <c r="W3323" i="2"/>
  <c r="Y3323" i="2" s="1"/>
  <c r="W3329" i="2"/>
  <c r="W3336" i="2"/>
  <c r="Y3336" i="2" s="1"/>
  <c r="W3339" i="2"/>
  <c r="Y3339" i="2" s="1"/>
  <c r="W3348" i="2"/>
  <c r="Y3348" i="2" s="1"/>
  <c r="Y3352" i="2"/>
  <c r="W3355" i="2"/>
  <c r="Y3355" i="2" s="1"/>
  <c r="W3363" i="2"/>
  <c r="Y3363" i="2" s="1"/>
  <c r="W3375" i="2"/>
  <c r="Y3375" i="2" s="1"/>
  <c r="W3378" i="2"/>
  <c r="Y3378" i="2" s="1"/>
  <c r="W3384" i="2"/>
  <c r="Y3384" i="2" s="1"/>
  <c r="W3387" i="2"/>
  <c r="Y3387" i="2" s="1"/>
  <c r="W3393" i="2"/>
  <c r="Y3393" i="2" s="1"/>
  <c r="W3400" i="2"/>
  <c r="Y3400" i="2" s="1"/>
  <c r="W3407" i="2"/>
  <c r="Y3407" i="2" s="1"/>
  <c r="W3410" i="2"/>
  <c r="Y3410" i="2" s="1"/>
  <c r="Y3417" i="2"/>
  <c r="Y3420" i="2"/>
  <c r="W3428" i="2"/>
  <c r="Y3428" i="2" s="1"/>
  <c r="W3431" i="2"/>
  <c r="Y3431" i="2"/>
  <c r="W3451" i="2"/>
  <c r="Y3451" i="2" s="1"/>
  <c r="W3529" i="2"/>
  <c r="Y3529" i="2" s="1"/>
  <c r="W3537" i="2"/>
  <c r="Y3537" i="2" s="1"/>
  <c r="W3540" i="2"/>
  <c r="Y3540" i="2" s="1"/>
  <c r="W3572" i="2"/>
  <c r="Y3572" i="2" s="1"/>
  <c r="Y3617" i="2"/>
  <c r="W3628" i="2"/>
  <c r="Y3628" i="2" s="1"/>
  <c r="Y3721" i="2"/>
  <c r="W3728" i="2"/>
  <c r="Y3728" i="2" s="1"/>
  <c r="W3759" i="2"/>
  <c r="Y3759" i="2" s="1"/>
  <c r="W3762" i="2"/>
  <c r="Y3762" i="2" s="1"/>
  <c r="Y3769" i="2"/>
  <c r="W3788" i="2"/>
  <c r="Y3788" i="2" s="1"/>
  <c r="W3809" i="2"/>
  <c r="Y3809" i="2" s="1"/>
  <c r="W3817" i="2"/>
  <c r="Y3817" i="2" s="1"/>
  <c r="W3828" i="2"/>
  <c r="Y3828" i="2" s="1"/>
  <c r="W3865" i="2"/>
  <c r="Y3865" i="2" s="1"/>
  <c r="W3881" i="2"/>
  <c r="Y3881" i="2" s="1"/>
  <c r="Y3889" i="2"/>
  <c r="W3906" i="2"/>
  <c r="Y3906" i="2" s="1"/>
  <c r="W3914" i="2"/>
  <c r="Y3914" i="2" s="1"/>
  <c r="W3922" i="2"/>
  <c r="Y3922" i="2" s="1"/>
  <c r="W3929" i="2"/>
  <c r="Y3929" i="2" s="1"/>
  <c r="Y3936" i="2"/>
  <c r="W3968" i="2"/>
  <c r="Y3968" i="2" s="1"/>
  <c r="W3971" i="2"/>
  <c r="Y3971" i="2" s="1"/>
  <c r="W3979" i="2"/>
  <c r="Y3979" i="2" s="1"/>
  <c r="W3987" i="2"/>
  <c r="Y3987" i="2" s="1"/>
  <c r="Y3994" i="2"/>
  <c r="Y4001" i="2"/>
  <c r="W4027" i="2"/>
  <c r="Y4027" i="2" s="1"/>
  <c r="W4034" i="2"/>
  <c r="Y4034" i="2" s="1"/>
  <c r="W4040" i="2"/>
  <c r="Y4040" i="2" s="1"/>
  <c r="W4051" i="2"/>
  <c r="Y4051" i="2" s="1"/>
  <c r="W4054" i="2"/>
  <c r="Y4054" i="2"/>
  <c r="W4057" i="2"/>
  <c r="Y4057" i="2" s="1"/>
  <c r="Y4074" i="2"/>
  <c r="W4095" i="2"/>
  <c r="Y4095" i="2" s="1"/>
  <c r="Y4102" i="2"/>
  <c r="W4105" i="2"/>
  <c r="Y4105" i="2" s="1"/>
  <c r="Y4112" i="2"/>
  <c r="W4115" i="2"/>
  <c r="Y4115" i="2" s="1"/>
  <c r="W4128" i="2"/>
  <c r="Y4128" i="2" s="1"/>
  <c r="W4131" i="2"/>
  <c r="Y4131" i="2" s="1"/>
  <c r="W4142" i="2"/>
  <c r="Y4142" i="2" s="1"/>
  <c r="W4145" i="2"/>
  <c r="Y4145" i="2" s="1"/>
  <c r="Y4152" i="2"/>
  <c r="Y4167" i="2"/>
  <c r="W4170" i="2"/>
  <c r="Y4170" i="2" s="1"/>
  <c r="W4174" i="2"/>
  <c r="Y4174" i="2"/>
  <c r="W4192" i="2"/>
  <c r="Y4192" i="2" s="1"/>
  <c r="W4195" i="2"/>
  <c r="Y4195" i="2" s="1"/>
  <c r="W4203" i="2"/>
  <c r="Y4203" i="2" s="1"/>
  <c r="W4216" i="2"/>
  <c r="Y4216" i="2" s="1"/>
  <c r="Y4226" i="2"/>
  <c r="W4233" i="2"/>
  <c r="Y4233" i="2" s="1"/>
  <c r="W4243" i="2"/>
  <c r="Y4243" i="2" s="1"/>
  <c r="Y4266" i="2"/>
  <c r="W4279" i="2"/>
  <c r="Y4279" i="2" s="1"/>
  <c r="Y4294" i="2"/>
  <c r="W4307" i="2"/>
  <c r="Y4307" i="2" s="1"/>
  <c r="W4330" i="2"/>
  <c r="Y4330" i="2" s="1"/>
  <c r="Y4334" i="2"/>
  <c r="Y4350" i="2"/>
  <c r="W4394" i="2"/>
  <c r="Y4394" i="2" s="1"/>
  <c r="W4398" i="2"/>
  <c r="Y4398" i="2" s="1"/>
  <c r="W4405" i="2"/>
  <c r="Y4405" i="2" s="1"/>
  <c r="W4413" i="2"/>
  <c r="Y4413" i="2" s="1"/>
  <c r="W4421" i="2"/>
  <c r="Y4421" i="2" s="1"/>
  <c r="Y4425" i="2"/>
  <c r="Y4447" i="2"/>
  <c r="W4458" i="2"/>
  <c r="Y4458" i="2" s="1"/>
  <c r="W4469" i="2"/>
  <c r="Y4469" i="2" s="1"/>
  <c r="Y4483" i="2"/>
  <c r="W4498" i="2"/>
  <c r="Y4498" i="2" s="1"/>
  <c r="W4514" i="2"/>
  <c r="Y4514" i="2" s="1"/>
  <c r="W4522" i="2"/>
  <c r="Y4522" i="2" s="1"/>
  <c r="W4661" i="2"/>
  <c r="Y4661" i="2" s="1"/>
  <c r="W4842" i="2"/>
  <c r="Y4842" i="2" s="1"/>
  <c r="W4850" i="2"/>
  <c r="Y4850" i="2" s="1"/>
  <c r="W4946" i="2"/>
  <c r="Y4946" i="2" s="1"/>
  <c r="W4954" i="2"/>
  <c r="Y4954" i="2" s="1"/>
  <c r="W4989" i="2"/>
  <c r="Y4989" i="2" s="1"/>
  <c r="W5127" i="2"/>
  <c r="Y5127" i="2" s="1"/>
  <c r="W5131" i="2"/>
  <c r="Y5131" i="2" s="1"/>
  <c r="W5135" i="2"/>
  <c r="Y5135" i="2" s="1"/>
  <c r="W5427" i="2"/>
  <c r="Y5427" i="2" s="1"/>
  <c r="W5451" i="2"/>
  <c r="Y5451" i="2" s="1"/>
  <c r="W5949" i="2"/>
  <c r="Y5949" i="2" s="1"/>
  <c r="Y6146" i="2"/>
  <c r="W6169" i="2"/>
  <c r="Y6169" i="2" s="1"/>
  <c r="W6180" i="2"/>
  <c r="Y6180" i="2" s="1"/>
  <c r="W6188" i="2"/>
  <c r="Y6188" i="2" s="1"/>
  <c r="Y6538" i="2"/>
  <c r="W6538" i="2"/>
  <c r="W6653" i="2"/>
  <c r="Y6653" i="2" s="1"/>
  <c r="W7329" i="2"/>
  <c r="Y7329" i="2" s="1"/>
  <c r="Y7333" i="2"/>
  <c r="W7333" i="2"/>
  <c r="Y2744" i="2"/>
  <c r="W2764" i="2"/>
  <c r="Y2764" i="2" s="1"/>
  <c r="W2773" i="2"/>
  <c r="Y2773" i="2" s="1"/>
  <c r="W2776" i="2"/>
  <c r="W2789" i="2"/>
  <c r="Y2789" i="2"/>
  <c r="W2792" i="2"/>
  <c r="Y2792" i="2" s="1"/>
  <c r="W2798" i="2"/>
  <c r="Y2798" i="2" s="1"/>
  <c r="Y2813" i="2"/>
  <c r="Y2830" i="2"/>
  <c r="W2840" i="2"/>
  <c r="Y2840" i="2" s="1"/>
  <c r="W2860" i="2"/>
  <c r="Y2860" i="2" s="1"/>
  <c r="W2863" i="2"/>
  <c r="Y2863" i="2"/>
  <c r="W2871" i="2"/>
  <c r="Y2871" i="2" s="1"/>
  <c r="Y2885" i="2"/>
  <c r="Y2892" i="2"/>
  <c r="Y2908" i="2"/>
  <c r="W2911" i="2"/>
  <c r="Y2911" i="2" s="1"/>
  <c r="W2918" i="2"/>
  <c r="Y2918" i="2" s="1"/>
  <c r="Y2925" i="2"/>
  <c r="Y2936" i="2"/>
  <c r="W2939" i="2"/>
  <c r="Y2939" i="2" s="1"/>
  <c r="W2943" i="2"/>
  <c r="Y2943" i="2" s="1"/>
  <c r="W2946" i="2"/>
  <c r="Y2946" i="2" s="1"/>
  <c r="W2950" i="2"/>
  <c r="Y2950" i="2" s="1"/>
  <c r="W2954" i="2"/>
  <c r="Y2954" i="2" s="1"/>
  <c r="Y2958" i="2"/>
  <c r="W2961" i="2"/>
  <c r="Y2961" i="2" s="1"/>
  <c r="W2987" i="2"/>
  <c r="Y2987" i="2" s="1"/>
  <c r="W2991" i="2"/>
  <c r="Y2991" i="2" s="1"/>
  <c r="Y3047" i="2"/>
  <c r="W3050" i="2"/>
  <c r="Y3050" i="2" s="1"/>
  <c r="Y3057" i="2"/>
  <c r="Y3135" i="2"/>
  <c r="W3159" i="2"/>
  <c r="Y3159" i="2" s="1"/>
  <c r="W3183" i="2"/>
  <c r="Y3183" i="2" s="1"/>
  <c r="W3193" i="2"/>
  <c r="Y3193" i="2" s="1"/>
  <c r="Y3220" i="2"/>
  <c r="W3223" i="2"/>
  <c r="Y3223" i="2" s="1"/>
  <c r="Y3236" i="2"/>
  <c r="W3239" i="2"/>
  <c r="Y3239" i="2" s="1"/>
  <c r="W3242" i="2"/>
  <c r="Y3242" i="2" s="1"/>
  <c r="W3248" i="2"/>
  <c r="Y3248" i="2" s="1"/>
  <c r="W3255" i="2"/>
  <c r="Y3255" i="2" s="1"/>
  <c r="W3258" i="2"/>
  <c r="Y3258" i="2" s="1"/>
  <c r="Y3265" i="2"/>
  <c r="W3268" i="2"/>
  <c r="Y3268" i="2" s="1"/>
  <c r="W3281" i="2"/>
  <c r="Y3281" i="2" s="1"/>
  <c r="W3295" i="2"/>
  <c r="Y3295" i="2"/>
  <c r="W3298" i="2"/>
  <c r="Y3298" i="2" s="1"/>
  <c r="Y3305" i="2"/>
  <c r="Y3308" i="2"/>
  <c r="W3311" i="2"/>
  <c r="Y3311" i="2" s="1"/>
  <c r="W3314" i="2"/>
  <c r="Y3314" i="2" s="1"/>
  <c r="Y3321" i="2"/>
  <c r="W3327" i="2"/>
  <c r="Y3327" i="2" s="1"/>
  <c r="W3345" i="2"/>
  <c r="Y3345" i="2" s="1"/>
  <c r="W3352" i="2"/>
  <c r="Y3361" i="2"/>
  <c r="Y3372" i="2"/>
  <c r="Y3404" i="2"/>
  <c r="Y3424" i="2"/>
  <c r="W3426" i="2"/>
  <c r="Y3426" i="2"/>
  <c r="W3434" i="2"/>
  <c r="Y3434" i="2" s="1"/>
  <c r="W3442" i="2"/>
  <c r="Y3442" i="2" s="1"/>
  <c r="W3448" i="2"/>
  <c r="Y3448" i="2" s="1"/>
  <c r="W3455" i="2"/>
  <c r="Y3455" i="2" s="1"/>
  <c r="W3458" i="2"/>
  <c r="Y3458" i="2" s="1"/>
  <c r="W3464" i="2"/>
  <c r="Y3464" i="2" s="1"/>
  <c r="W3467" i="2"/>
  <c r="Y3467" i="2" s="1"/>
  <c r="Y3489" i="2"/>
  <c r="W3492" i="2"/>
  <c r="Y3492" i="2" s="1"/>
  <c r="W3561" i="2"/>
  <c r="Y3561" i="2" s="1"/>
  <c r="W3580" i="2"/>
  <c r="Y3580" i="2" s="1"/>
  <c r="W3588" i="2"/>
  <c r="Y3588" i="2" s="1"/>
  <c r="Y3625" i="2"/>
  <c r="W3636" i="2"/>
  <c r="Y3636" i="2" s="1"/>
  <c r="Y3640" i="2"/>
  <c r="W3657" i="2"/>
  <c r="Y3657" i="2" s="1"/>
  <c r="W3665" i="2"/>
  <c r="Y3665" i="2" s="1"/>
  <c r="Y3673" i="2"/>
  <c r="W3676" i="2"/>
  <c r="Y3676" i="2" s="1"/>
  <c r="W3714" i="2"/>
  <c r="Y3714" i="2" s="1"/>
  <c r="W3732" i="2"/>
  <c r="Y3732" i="2" s="1"/>
  <c r="W3740" i="2"/>
  <c r="Y3740" i="2" s="1"/>
  <c r="W3748" i="2"/>
  <c r="Y3748" i="2"/>
  <c r="W3756" i="2"/>
  <c r="Y3756" i="2" s="1"/>
  <c r="W3777" i="2"/>
  <c r="Y3777" i="2" s="1"/>
  <c r="Y3792" i="2"/>
  <c r="W3795" i="2"/>
  <c r="Y3795" i="2" s="1"/>
  <c r="Y3799" i="2"/>
  <c r="W3836" i="2"/>
  <c r="Y3836" i="2" s="1"/>
  <c r="Y3897" i="2"/>
  <c r="W3939" i="2"/>
  <c r="Y3939" i="2" s="1"/>
  <c r="W4004" i="2"/>
  <c r="Y4004" i="2" s="1"/>
  <c r="W4017" i="2"/>
  <c r="Y4017" i="2" s="1"/>
  <c r="W4048" i="2"/>
  <c r="Y4048" i="2" s="1"/>
  <c r="W4067" i="2"/>
  <c r="Y4067" i="2" s="1"/>
  <c r="W4161" i="2"/>
  <c r="Y4161" i="2" s="1"/>
  <c r="W4185" i="2"/>
  <c r="Y4185" i="2" s="1"/>
  <c r="W4230" i="2"/>
  <c r="Y4230" i="2" s="1"/>
  <c r="W4273" i="2"/>
  <c r="Y4273" i="2" s="1"/>
  <c r="W4283" i="2"/>
  <c r="Y4283" i="2" s="1"/>
  <c r="W4297" i="2"/>
  <c r="Y4297" i="2" s="1"/>
  <c r="W4323" i="2"/>
  <c r="Y4323" i="2" s="1"/>
  <c r="W4337" i="2"/>
  <c r="Y4337" i="2" s="1"/>
  <c r="W4344" i="2"/>
  <c r="Y4344" i="2" s="1"/>
  <c r="W4353" i="2"/>
  <c r="Y4353" i="2" s="1"/>
  <c r="W4429" i="2"/>
  <c r="Y4429" i="2" s="1"/>
  <c r="W4455" i="2"/>
  <c r="Y4455" i="2" s="1"/>
  <c r="W4487" i="2"/>
  <c r="Y4487" i="2" s="1"/>
  <c r="W4530" i="2"/>
  <c r="Y4530" i="2" s="1"/>
  <c r="W4538" i="2"/>
  <c r="Y4538" i="2" s="1"/>
  <c r="W4549" i="2"/>
  <c r="Y4549" i="2" s="1"/>
  <c r="W4599" i="2"/>
  <c r="Y4599" i="2" s="1"/>
  <c r="W4607" i="2"/>
  <c r="Y4607" i="2"/>
  <c r="W4623" i="2"/>
  <c r="Y4623" i="2" s="1"/>
  <c r="W4650" i="2"/>
  <c r="Y4650" i="2" s="1"/>
  <c r="W4706" i="2"/>
  <c r="Y4706" i="2" s="1"/>
  <c r="W4797" i="2"/>
  <c r="Y4797" i="2" s="1"/>
  <c r="W4879" i="2"/>
  <c r="Y4879" i="2" s="1"/>
  <c r="W4890" i="2"/>
  <c r="Y4890" i="2" s="1"/>
  <c r="W4962" i="2"/>
  <c r="Y4962" i="2" s="1"/>
  <c r="W4970" i="2"/>
  <c r="Y4970" i="2" s="1"/>
  <c r="W5074" i="2"/>
  <c r="Y5074" i="2" s="1"/>
  <c r="W5167" i="2"/>
  <c r="Y5167" i="2" s="1"/>
  <c r="Y5171" i="2"/>
  <c r="W5171" i="2"/>
  <c r="W5395" i="2"/>
  <c r="Y5395" i="2" s="1"/>
  <c r="W5659" i="2"/>
  <c r="Y5659" i="2" s="1"/>
  <c r="Y5667" i="2"/>
  <c r="W5667" i="2"/>
  <c r="W5910" i="2"/>
  <c r="Y5910" i="2" s="1"/>
  <c r="W5914" i="2"/>
  <c r="Y5914" i="2"/>
  <c r="W5922" i="2"/>
  <c r="Y5922" i="2" s="1"/>
  <c r="W6042" i="2"/>
  <c r="Y6042" i="2" s="1"/>
  <c r="W6308" i="2"/>
  <c r="Y6308" i="2" s="1"/>
  <c r="W6519" i="2"/>
  <c r="Y6519" i="2" s="1"/>
  <c r="W6638" i="2"/>
  <c r="Y6638" i="2" s="1"/>
  <c r="W7154" i="2"/>
  <c r="Y7154" i="2" s="1"/>
  <c r="W7162" i="2"/>
  <c r="Y7162" i="2" s="1"/>
  <c r="W7166" i="2"/>
  <c r="Y7166" i="2" s="1"/>
  <c r="W2314" i="2"/>
  <c r="Y2314" i="2" s="1"/>
  <c r="W2328" i="2"/>
  <c r="Y2328" i="2" s="1"/>
  <c r="Y2335" i="2"/>
  <c r="W2353" i="2"/>
  <c r="Y2353" i="2" s="1"/>
  <c r="W2360" i="2"/>
  <c r="Y2360" i="2" s="1"/>
  <c r="W2391" i="2"/>
  <c r="Y2391" i="2"/>
  <c r="W2416" i="2"/>
  <c r="Y2416" i="2" s="1"/>
  <c r="W2424" i="2"/>
  <c r="Y2424" i="2" s="1"/>
  <c r="Y2431" i="2"/>
  <c r="W2456" i="2"/>
  <c r="Y2456" i="2" s="1"/>
  <c r="W2466" i="2"/>
  <c r="Y2466" i="2" s="1"/>
  <c r="W2480" i="2"/>
  <c r="Y2480" i="2" s="1"/>
  <c r="Y2487" i="2"/>
  <c r="Y2550" i="2"/>
  <c r="W2560" i="2"/>
  <c r="Y2560" i="2"/>
  <c r="W2568" i="2"/>
  <c r="Y2568" i="2" s="1"/>
  <c r="W2647" i="2"/>
  <c r="Y2647" i="2" s="1"/>
  <c r="W2680" i="2"/>
  <c r="Y2680" i="2" s="1"/>
  <c r="W2701" i="2"/>
  <c r="Y2701" i="2" s="1"/>
  <c r="W2719" i="2"/>
  <c r="Y2719" i="2" s="1"/>
  <c r="W2751" i="2"/>
  <c r="Y2751" i="2" s="1"/>
  <c r="W2758" i="2"/>
  <c r="Y2758" i="2"/>
  <c r="W2767" i="2"/>
  <c r="Y2767" i="2" s="1"/>
  <c r="W2783" i="2"/>
  <c r="Y2783" i="2" s="1"/>
  <c r="W2806" i="2"/>
  <c r="Y2806" i="2" s="1"/>
  <c r="W2837" i="2"/>
  <c r="Y2837" i="2" s="1"/>
  <c r="W2847" i="2"/>
  <c r="Y2847" i="2"/>
  <c r="W2895" i="2"/>
  <c r="Y2895" i="2" s="1"/>
  <c r="W2902" i="2"/>
  <c r="Y2902" i="2" s="1"/>
  <c r="W2995" i="2"/>
  <c r="Y2995" i="2"/>
  <c r="W3002" i="2"/>
  <c r="Y3002" i="2" s="1"/>
  <c r="W3065" i="2"/>
  <c r="Y3065" i="2" s="1"/>
  <c r="W3073" i="2"/>
  <c r="Y3073" i="2"/>
  <c r="W3146" i="2"/>
  <c r="Y3146" i="2" s="1"/>
  <c r="W3170" i="2"/>
  <c r="Y3170" i="2" s="1"/>
  <c r="W3210" i="2"/>
  <c r="Y3210" i="2" s="1"/>
  <c r="W3217" i="2"/>
  <c r="Y3217" i="2"/>
  <c r="W3275" i="2"/>
  <c r="Y3275" i="2" s="1"/>
  <c r="W3330" i="2"/>
  <c r="Y3330" i="2" s="1"/>
  <c r="W3379" i="2"/>
  <c r="Y3379" i="2" s="1"/>
  <c r="W3391" i="2"/>
  <c r="Y3391" i="2" s="1"/>
  <c r="W3394" i="2"/>
  <c r="Y3394" i="2" s="1"/>
  <c r="W3411" i="2"/>
  <c r="Y3411" i="2" s="1"/>
  <c r="W3452" i="2"/>
  <c r="Y3452" i="2"/>
  <c r="W3500" i="2"/>
  <c r="Y3500" i="2" s="1"/>
  <c r="W3684" i="2"/>
  <c r="Y3684" i="2" s="1"/>
  <c r="W3763" i="2"/>
  <c r="Y3763" i="2" s="1"/>
  <c r="W3785" i="2"/>
  <c r="Y3785" i="2"/>
  <c r="W3802" i="2"/>
  <c r="Y3802" i="2" s="1"/>
  <c r="W3810" i="2"/>
  <c r="Y3810" i="2" s="1"/>
  <c r="W3900" i="2"/>
  <c r="Y3900" i="2" s="1"/>
  <c r="W3907" i="2"/>
  <c r="Y3907" i="2" s="1"/>
  <c r="W3915" i="2"/>
  <c r="Y3915" i="2" s="1"/>
  <c r="W3923" i="2"/>
  <c r="Y3923" i="2" s="1"/>
  <c r="Y3930" i="2"/>
  <c r="W3962" i="2"/>
  <c r="Y3962" i="2" s="1"/>
  <c r="W3972" i="2"/>
  <c r="Y3972" i="2" s="1"/>
  <c r="W3980" i="2"/>
  <c r="Y3980" i="2"/>
  <c r="W3988" i="2"/>
  <c r="Y3988" i="2"/>
  <c r="W4010" i="2"/>
  <c r="Y4010" i="2" s="1"/>
  <c r="W4024" i="2"/>
  <c r="Y4024" i="2" s="1"/>
  <c r="W4035" i="2"/>
  <c r="Y4035" i="2" s="1"/>
  <c r="W4041" i="2"/>
  <c r="Y4041" i="2" s="1"/>
  <c r="W4058" i="2"/>
  <c r="Y4058" i="2" s="1"/>
  <c r="W4081" i="2"/>
  <c r="Y4081" i="2" s="1"/>
  <c r="W4089" i="2"/>
  <c r="Y4089" i="2" s="1"/>
  <c r="W4099" i="2"/>
  <c r="Y4099" i="2" s="1"/>
  <c r="W4106" i="2"/>
  <c r="Y4106" i="2" s="1"/>
  <c r="W4139" i="2"/>
  <c r="Y4139" i="2" s="1"/>
  <c r="W4171" i="2"/>
  <c r="Y4171" i="2" s="1"/>
  <c r="W4193" i="2"/>
  <c r="Y4193" i="2" s="1"/>
  <c r="W4207" i="2"/>
  <c r="Y4207" i="2" s="1"/>
  <c r="W4210" i="2"/>
  <c r="Y4210" i="2" s="1"/>
  <c r="W4217" i="2"/>
  <c r="Y4217" i="2" s="1"/>
  <c r="W4240" i="2"/>
  <c r="Y4240" i="2" s="1"/>
  <c r="W4270" i="2"/>
  <c r="Y4270" i="2" s="1"/>
  <c r="W4287" i="2"/>
  <c r="Y4287" i="2" s="1"/>
  <c r="W4291" i="2"/>
  <c r="Y4291" i="2" s="1"/>
  <c r="W4304" i="2"/>
  <c r="Y4304" i="2" s="1"/>
  <c r="W4320" i="2"/>
  <c r="Y4320" i="2"/>
  <c r="W4331" i="2"/>
  <c r="Y4331" i="2" s="1"/>
  <c r="W4347" i="2"/>
  <c r="Y4347" i="2" s="1"/>
  <c r="W4360" i="2"/>
  <c r="Y4360" i="2" s="1"/>
  <c r="W4402" i="2"/>
  <c r="Y4402" i="2" s="1"/>
  <c r="W4406" i="2"/>
  <c r="Y4406" i="2" s="1"/>
  <c r="W4410" i="2"/>
  <c r="Y4410" i="2" s="1"/>
  <c r="W4418" i="2"/>
  <c r="Y4418" i="2" s="1"/>
  <c r="Y4463" i="2"/>
  <c r="W4466" i="2"/>
  <c r="Y4466" i="2" s="1"/>
  <c r="W4477" i="2"/>
  <c r="Y4477" i="2" s="1"/>
  <c r="W4743" i="2"/>
  <c r="Y4743" i="2" s="1"/>
  <c r="W4778" i="2"/>
  <c r="Y4778" i="2"/>
  <c r="W4786" i="2"/>
  <c r="Y4786" i="2" s="1"/>
  <c r="W4790" i="2"/>
  <c r="Y4790" i="2" s="1"/>
  <c r="W4813" i="2"/>
  <c r="Y4813" i="2" s="1"/>
  <c r="W4905" i="2"/>
  <c r="Y4905" i="2" s="1"/>
  <c r="W4951" i="2"/>
  <c r="Y4951" i="2" s="1"/>
  <c r="W4959" i="2"/>
  <c r="Y4959" i="2" s="1"/>
  <c r="W4986" i="2"/>
  <c r="Y4986" i="2"/>
  <c r="W5055" i="2"/>
  <c r="Y5055" i="2" s="1"/>
  <c r="W5090" i="2"/>
  <c r="Y5090" i="2" s="1"/>
  <c r="W5424" i="2"/>
  <c r="Y5424" i="2" s="1"/>
  <c r="W5807" i="2"/>
  <c r="Y5807" i="2" s="1"/>
  <c r="W5811" i="2"/>
  <c r="Y5811" i="2" s="1"/>
  <c r="W5899" i="2"/>
  <c r="Y5899" i="2" s="1"/>
  <c r="W6293" i="2"/>
  <c r="Y6293" i="2"/>
  <c r="W6297" i="2"/>
  <c r="Y6297" i="2" s="1"/>
  <c r="W6301" i="2"/>
  <c r="Y6301" i="2" s="1"/>
  <c r="W6305" i="2"/>
  <c r="Y6305" i="2" s="1"/>
  <c r="Y6500" i="2"/>
  <c r="W6500" i="2"/>
  <c r="W6987" i="2"/>
  <c r="Y6987" i="2" s="1"/>
  <c r="W2321" i="2"/>
  <c r="Y2321" i="2" s="1"/>
  <c r="W2325" i="2"/>
  <c r="Y2325" i="2" s="1"/>
  <c r="W2343" i="2"/>
  <c r="Y2343" i="2" s="1"/>
  <c r="W2350" i="2"/>
  <c r="Y2350" i="2" s="1"/>
  <c r="W2357" i="2"/>
  <c r="Y2357" i="2" s="1"/>
  <c r="W2367" i="2"/>
  <c r="Y2367" i="2" s="1"/>
  <c r="W2381" i="2"/>
  <c r="Y2381" i="2" s="1"/>
  <c r="W2384" i="2"/>
  <c r="Y2384" i="2" s="1"/>
  <c r="W2402" i="2"/>
  <c r="Y2402" i="2" s="1"/>
  <c r="W2410" i="2"/>
  <c r="Y2410" i="2" s="1"/>
  <c r="W2439" i="2"/>
  <c r="Y2439" i="2" s="1"/>
  <c r="W2446" i="2"/>
  <c r="Y2446" i="2" s="1"/>
  <c r="W2463" i="2"/>
  <c r="Y2463" i="2" s="1"/>
  <c r="W2474" i="2"/>
  <c r="Y2474" i="2" s="1"/>
  <c r="W2495" i="2"/>
  <c r="Y2495" i="2" s="1"/>
  <c r="W2509" i="2"/>
  <c r="Y2509" i="2" s="1"/>
  <c r="W2513" i="2"/>
  <c r="Y2513" i="2"/>
  <c r="W2517" i="2"/>
  <c r="Y2517" i="2" s="1"/>
  <c r="W2521" i="2"/>
  <c r="Y2521" i="2" s="1"/>
  <c r="W2525" i="2"/>
  <c r="Y2525" i="2" s="1"/>
  <c r="W2536" i="2"/>
  <c r="Y2536" i="2"/>
  <c r="W2540" i="2"/>
  <c r="Y2540" i="2" s="1"/>
  <c r="W2543" i="2"/>
  <c r="Y2543" i="2" s="1"/>
  <c r="W2550" i="2"/>
  <c r="W2557" i="2"/>
  <c r="Y2557" i="2" s="1"/>
  <c r="W2576" i="2"/>
  <c r="Y2576" i="2"/>
  <c r="W2584" i="2"/>
  <c r="Y2584" i="2" s="1"/>
  <c r="W2592" i="2"/>
  <c r="Y2592" i="2" s="1"/>
  <c r="Y2596" i="2"/>
  <c r="W2614" i="2"/>
  <c r="Y2614" i="2" s="1"/>
  <c r="W2621" i="2"/>
  <c r="Y2621" i="2" s="1"/>
  <c r="W2624" i="2"/>
  <c r="Y2624" i="2" s="1"/>
  <c r="W2630" i="2"/>
  <c r="Y2630" i="2" s="1"/>
  <c r="W2640" i="2"/>
  <c r="Y2640" i="2" s="1"/>
  <c r="W2654" i="2"/>
  <c r="Y2654" i="2" s="1"/>
  <c r="Y2661" i="2"/>
  <c r="W2664" i="2"/>
  <c r="Y2664" i="2" s="1"/>
  <c r="Y2670" i="2"/>
  <c r="W2677" i="2"/>
  <c r="Y2677" i="2" s="1"/>
  <c r="W2684" i="2"/>
  <c r="Y2684" i="2" s="1"/>
  <c r="W2687" i="2"/>
  <c r="Y2687" i="2" s="1"/>
  <c r="W2694" i="2"/>
  <c r="Y2694" i="2" s="1"/>
  <c r="W2709" i="2"/>
  <c r="Y2709" i="2" s="1"/>
  <c r="W2716" i="2"/>
  <c r="Y2716" i="2" s="1"/>
  <c r="W2726" i="2"/>
  <c r="Y2726" i="2" s="1"/>
  <c r="W2741" i="2"/>
  <c r="Y2741" i="2" s="1"/>
  <c r="W2774" i="2"/>
  <c r="Y2774" i="2" s="1"/>
  <c r="W2780" i="2"/>
  <c r="Y2780" i="2" s="1"/>
  <c r="W2796" i="2"/>
  <c r="Y2796" i="2" s="1"/>
  <c r="W2799" i="2"/>
  <c r="Y2799" i="2" s="1"/>
  <c r="W2824" i="2"/>
  <c r="Y2824" i="2" s="1"/>
  <c r="W2844" i="2"/>
  <c r="Y2844" i="2" s="1"/>
  <c r="W2854" i="2"/>
  <c r="Y2854" i="2" s="1"/>
  <c r="W2878" i="2"/>
  <c r="Y2878" i="2" s="1"/>
  <c r="W2912" i="2"/>
  <c r="Y2912" i="2" s="1"/>
  <c r="W2919" i="2"/>
  <c r="Y2919" i="2" s="1"/>
  <c r="W2933" i="2"/>
  <c r="Y2933" i="2" s="1"/>
  <c r="W2940" i="2"/>
  <c r="Y2940" i="2" s="1"/>
  <c r="W2951" i="2"/>
  <c r="Y2951" i="2" s="1"/>
  <c r="W2962" i="2"/>
  <c r="Y2962" i="2" s="1"/>
  <c r="W2969" i="2"/>
  <c r="Y2969" i="2" s="1"/>
  <c r="Y2977" i="2"/>
  <c r="W2992" i="2"/>
  <c r="Y2992" i="2" s="1"/>
  <c r="Y2999" i="2"/>
  <c r="W3010" i="2"/>
  <c r="Y3010" i="2" s="1"/>
  <c r="Y3051" i="2"/>
  <c r="W3081" i="2"/>
  <c r="Y3081" i="2" s="1"/>
  <c r="W3139" i="2"/>
  <c r="Y3139" i="2" s="1"/>
  <c r="W3153" i="2"/>
  <c r="Y3153" i="2" s="1"/>
  <c r="W3163" i="2"/>
  <c r="Y3163" i="2" s="1"/>
  <c r="W3177" i="2"/>
  <c r="Y3177" i="2" s="1"/>
  <c r="W3187" i="2"/>
  <c r="Y3187" i="2" s="1"/>
  <c r="W3194" i="2"/>
  <c r="Y3194" i="2" s="1"/>
  <c r="W3203" i="2"/>
  <c r="Y3203" i="2" s="1"/>
  <c r="W3227" i="2"/>
  <c r="Y3227" i="2" s="1"/>
  <c r="W3233" i="2"/>
  <c r="Y3233" i="2" s="1"/>
  <c r="W3252" i="2"/>
  <c r="Y3252" i="2" s="1"/>
  <c r="W3259" i="2"/>
  <c r="Y3259" i="2" s="1"/>
  <c r="W3272" i="2"/>
  <c r="Y3272" i="2" s="1"/>
  <c r="W3279" i="2"/>
  <c r="Y3279" i="2" s="1"/>
  <c r="W3282" i="2"/>
  <c r="Y3282" i="2" s="1"/>
  <c r="W3292" i="2"/>
  <c r="Y3292" i="2" s="1"/>
  <c r="W3299" i="2"/>
  <c r="Y3299" i="2" s="1"/>
  <c r="W3315" i="2"/>
  <c r="Y3315" i="2" s="1"/>
  <c r="W3324" i="2"/>
  <c r="Y3324" i="2" s="1"/>
  <c r="W3337" i="2"/>
  <c r="Y3337" i="2" s="1"/>
  <c r="W3343" i="2"/>
  <c r="Y3343" i="2" s="1"/>
  <c r="W3346" i="2"/>
  <c r="Y3346" i="2" s="1"/>
  <c r="W3369" i="2"/>
  <c r="Y3369" i="2" s="1"/>
  <c r="W3376" i="2"/>
  <c r="Y3376" i="2" s="1"/>
  <c r="W3385" i="2"/>
  <c r="Y3385" i="2" s="1"/>
  <c r="W3401" i="2"/>
  <c r="Y3401" i="2" s="1"/>
  <c r="W3408" i="2"/>
  <c r="Y3408" i="2" s="1"/>
  <c r="W3415" i="2"/>
  <c r="Y3415" i="2" s="1"/>
  <c r="W3435" i="2"/>
  <c r="Y3435" i="2" s="1"/>
  <c r="W3439" i="2"/>
  <c r="Y3439" i="2" s="1"/>
  <c r="W3459" i="2"/>
  <c r="Y3459" i="2" s="1"/>
  <c r="W3468" i="2"/>
  <c r="Y3468" i="2" s="1"/>
  <c r="W3508" i="2"/>
  <c r="Y3508" i="2" s="1"/>
  <c r="Y3548" i="2"/>
  <c r="W3577" i="2"/>
  <c r="Y3577" i="2" s="1"/>
  <c r="W3603" i="2"/>
  <c r="Y3603" i="2" s="1"/>
  <c r="W3633" i="2"/>
  <c r="Y3633" i="2" s="1"/>
  <c r="W3644" i="2"/>
  <c r="Y3644" i="2" s="1"/>
  <c r="W3692" i="2"/>
  <c r="Y3692" i="2" s="1"/>
  <c r="W3707" i="2"/>
  <c r="Y3707" i="2" s="1"/>
  <c r="W3715" i="2"/>
  <c r="Y3715" i="2" s="1"/>
  <c r="W3722" i="2"/>
  <c r="Y3722" i="2" s="1"/>
  <c r="W3729" i="2"/>
  <c r="Y3729" i="2" s="1"/>
  <c r="W3737" i="2"/>
  <c r="Y3737" i="2" s="1"/>
  <c r="W3745" i="2"/>
  <c r="Y3745" i="2" s="1"/>
  <c r="W3753" i="2"/>
  <c r="Y3753" i="2" s="1"/>
  <c r="W3760" i="2"/>
  <c r="Y3760" i="2" s="1"/>
  <c r="W3767" i="2"/>
  <c r="Y3767" i="2" s="1"/>
  <c r="W3770" i="2"/>
  <c r="Y3770" i="2" s="1"/>
  <c r="W3778" i="2"/>
  <c r="Y3778" i="2" s="1"/>
  <c r="W3796" i="2"/>
  <c r="Y3796" i="2" s="1"/>
  <c r="W3833" i="2"/>
  <c r="Y3833" i="2" s="1"/>
  <c r="W3852" i="2"/>
  <c r="Y3852" i="2" s="1"/>
  <c r="W3904" i="2"/>
  <c r="Y3904" i="2" s="1"/>
  <c r="Y3937" i="2"/>
  <c r="W3940" i="2"/>
  <c r="Y3940" i="2" s="1"/>
  <c r="W3948" i="2"/>
  <c r="Y3948" i="2"/>
  <c r="W3956" i="2"/>
  <c r="Y3956" i="2"/>
  <c r="W3969" i="2"/>
  <c r="Y3969" i="2" s="1"/>
  <c r="W3992" i="2"/>
  <c r="Y3992" i="2" s="1"/>
  <c r="W3995" i="2"/>
  <c r="Y3995" i="2" s="1"/>
  <c r="W4014" i="2"/>
  <c r="Y4014" i="2" s="1"/>
  <c r="W4032" i="2"/>
  <c r="Y4032" i="2" s="1"/>
  <c r="W4038" i="2"/>
  <c r="Y4038" i="2" s="1"/>
  <c r="W4049" i="2"/>
  <c r="Y4049" i="2" s="1"/>
  <c r="W4075" i="2"/>
  <c r="Y4075" i="2" s="1"/>
  <c r="W4078" i="2"/>
  <c r="Y4078" i="2" s="1"/>
  <c r="W4096" i="2"/>
  <c r="Y4096" i="2" s="1"/>
  <c r="W4110" i="2"/>
  <c r="Y4110" i="2" s="1"/>
  <c r="W4113" i="2"/>
  <c r="Y4113" i="2" s="1"/>
  <c r="W4126" i="2"/>
  <c r="Y4126" i="2" s="1"/>
  <c r="W4129" i="2"/>
  <c r="Y4129" i="2" s="1"/>
  <c r="W4143" i="2"/>
  <c r="Y4143" i="2" s="1"/>
  <c r="W4150" i="2"/>
  <c r="Y4150" i="2" s="1"/>
  <c r="W4153" i="2"/>
  <c r="Y4153" i="2" s="1"/>
  <c r="W4175" i="2"/>
  <c r="Y4175" i="2" s="1"/>
  <c r="W4179" i="2"/>
  <c r="Y4179" i="2" s="1"/>
  <c r="W4182" i="2"/>
  <c r="Y4182" i="2" s="1"/>
  <c r="W4214" i="2"/>
  <c r="Y4214" i="2" s="1"/>
  <c r="W4224" i="2"/>
  <c r="Y4224" i="2" s="1"/>
  <c r="W4227" i="2"/>
  <c r="Y4227" i="2" s="1"/>
  <c r="W4256" i="2"/>
  <c r="Y4256" i="2" s="1"/>
  <c r="W4267" i="2"/>
  <c r="Y4267" i="2" s="1"/>
  <c r="Y4274" i="2"/>
  <c r="W4280" i="2"/>
  <c r="Y4280" i="2" s="1"/>
  <c r="Y4335" i="2"/>
  <c r="Y4338" i="2"/>
  <c r="Y4351" i="2"/>
  <c r="Y4354" i="2"/>
  <c r="W4399" i="2"/>
  <c r="Y4399" i="2" s="1"/>
  <c r="W4426" i="2"/>
  <c r="Y4426" i="2" s="1"/>
  <c r="W4441" i="2"/>
  <c r="Y4441" i="2" s="1"/>
  <c r="W4550" i="2"/>
  <c r="Y4550" i="2" s="1"/>
  <c r="W4554" i="2"/>
  <c r="Y4554" i="2" s="1"/>
  <c r="W4573" i="2"/>
  <c r="Y4573" i="2"/>
  <c r="W4581" i="2"/>
  <c r="Y4581" i="2" s="1"/>
  <c r="W4589" i="2"/>
  <c r="Y4589" i="2" s="1"/>
  <c r="W4616" i="2"/>
  <c r="Y4616" i="2" s="1"/>
  <c r="W4624" i="2"/>
  <c r="Y4624" i="2" s="1"/>
  <c r="W4647" i="2"/>
  <c r="Y4647" i="2" s="1"/>
  <c r="Y4715" i="2"/>
  <c r="Y4722" i="2"/>
  <c r="W4733" i="2"/>
  <c r="Y4733" i="2" s="1"/>
  <c r="W4757" i="2"/>
  <c r="Y4757" i="2" s="1"/>
  <c r="W4794" i="2"/>
  <c r="Y4794" i="2" s="1"/>
  <c r="W4802" i="2"/>
  <c r="Y4802" i="2" s="1"/>
  <c r="W4810" i="2"/>
  <c r="Y4810" i="2" s="1"/>
  <c r="W4898" i="2"/>
  <c r="Y4898" i="2" s="1"/>
  <c r="W4909" i="2"/>
  <c r="Y4909" i="2" s="1"/>
  <c r="W4913" i="2"/>
  <c r="Y4913" i="2"/>
  <c r="W4917" i="2"/>
  <c r="Y4917" i="2" s="1"/>
  <c r="W4921" i="2"/>
  <c r="Y4921" i="2" s="1"/>
  <c r="W4967" i="2"/>
  <c r="Y4967" i="2" s="1"/>
  <c r="W5079" i="2"/>
  <c r="Y5079" i="2" s="1"/>
  <c r="W5350" i="2"/>
  <c r="Y5350" i="2" s="1"/>
  <c r="W5392" i="2"/>
  <c r="Y5392" i="2" s="1"/>
  <c r="W5548" i="2"/>
  <c r="Y5548" i="2" s="1"/>
  <c r="W5750" i="2"/>
  <c r="Y5750" i="2" s="1"/>
  <c r="W5758" i="2"/>
  <c r="Y5758" i="2"/>
  <c r="W5766" i="2"/>
  <c r="Y5766" i="2"/>
  <c r="W5892" i="2"/>
  <c r="Y5892" i="2" s="1"/>
  <c r="W6020" i="2"/>
  <c r="Y6020" i="2" s="1"/>
  <c r="W6463" i="2"/>
  <c r="Y6463" i="2" s="1"/>
  <c r="W6471" i="2"/>
  <c r="Y6471" i="2"/>
  <c r="W6597" i="2"/>
  <c r="Y6597" i="2" s="1"/>
  <c r="W6605" i="2"/>
  <c r="Y6605" i="2" s="1"/>
  <c r="W2301" i="2"/>
  <c r="Y2301" i="2" s="1"/>
  <c r="W2304" i="2"/>
  <c r="Y2304" i="2" s="1"/>
  <c r="W2311" i="2"/>
  <c r="Y2311" i="2" s="1"/>
  <c r="W2329" i="2"/>
  <c r="Y2329" i="2" s="1"/>
  <c r="Y2333" i="2"/>
  <c r="W2354" i="2"/>
  <c r="Y2354" i="2" s="1"/>
  <c r="W2361" i="2"/>
  <c r="Y2361" i="2" s="1"/>
  <c r="Y2365" i="2"/>
  <c r="Y2375" i="2"/>
  <c r="W2378" i="2"/>
  <c r="Y2378" i="2" s="1"/>
  <c r="W2392" i="2"/>
  <c r="Y2392" i="2" s="1"/>
  <c r="Y2399" i="2"/>
  <c r="Y2414" i="2"/>
  <c r="W2421" i="2"/>
  <c r="Y2421" i="2" s="1"/>
  <c r="Y2429" i="2"/>
  <c r="W2453" i="2"/>
  <c r="Y2453" i="2" s="1"/>
  <c r="Y2461" i="2"/>
  <c r="Y2471" i="2"/>
  <c r="Y2485" i="2"/>
  <c r="W2503" i="2"/>
  <c r="Y2503" i="2" s="1"/>
  <c r="W2506" i="2"/>
  <c r="Y2506" i="2" s="1"/>
  <c r="W2533" i="2"/>
  <c r="Y2533" i="2" s="1"/>
  <c r="W2565" i="2"/>
  <c r="Y2565" i="2"/>
  <c r="W2599" i="2"/>
  <c r="Y2599" i="2" s="1"/>
  <c r="Y2606" i="2"/>
  <c r="Y2612" i="2"/>
  <c r="W2637" i="2"/>
  <c r="Y2637" i="2" s="1"/>
  <c r="W2648" i="2"/>
  <c r="Y2648" i="2" s="1"/>
  <c r="Y2652" i="2"/>
  <c r="Y2668" i="2"/>
  <c r="Y2702" i="2"/>
  <c r="W2720" i="2"/>
  <c r="Y2720" i="2" s="1"/>
  <c r="Y2732" i="2"/>
  <c r="W2734" i="2"/>
  <c r="Y2734" i="2" s="1"/>
  <c r="Y2749" i="2"/>
  <c r="W2759" i="2"/>
  <c r="Y2759" i="2" s="1"/>
  <c r="W2765" i="2"/>
  <c r="Y2765" i="2" s="1"/>
  <c r="W2784" i="2"/>
  <c r="Y2784" i="2"/>
  <c r="W2790" i="2"/>
  <c r="Y2790" i="2" s="1"/>
  <c r="W2807" i="2"/>
  <c r="Y2807" i="2" s="1"/>
  <c r="W2814" i="2"/>
  <c r="Y2814" i="2" s="1"/>
  <c r="W2821" i="2"/>
  <c r="Y2821" i="2" s="1"/>
  <c r="W2828" i="2"/>
  <c r="Y2828" i="2" s="1"/>
  <c r="W2831" i="2"/>
  <c r="Y2831" i="2" s="1"/>
  <c r="W2838" i="2"/>
  <c r="Y2838" i="2" s="1"/>
  <c r="W2848" i="2"/>
  <c r="Y2848" i="2" s="1"/>
  <c r="W2861" i="2"/>
  <c r="Y2861" i="2" s="1"/>
  <c r="W2872" i="2"/>
  <c r="Y2872" i="2" s="1"/>
  <c r="Y2876" i="2"/>
  <c r="W2886" i="2"/>
  <c r="Y2886" i="2" s="1"/>
  <c r="Y2893" i="2"/>
  <c r="W2903" i="2"/>
  <c r="Y2903" i="2" s="1"/>
  <c r="W2909" i="2"/>
  <c r="Y2909" i="2" s="1"/>
  <c r="W2916" i="2"/>
  <c r="Y2916" i="2" s="1"/>
  <c r="Y2926" i="2"/>
  <c r="Y2959" i="2"/>
  <c r="W2966" i="2"/>
  <c r="Y2966" i="2" s="1"/>
  <c r="Y2985" i="2"/>
  <c r="W2996" i="2"/>
  <c r="Y2996" i="2"/>
  <c r="W3018" i="2"/>
  <c r="Y3018" i="2" s="1"/>
  <c r="W3026" i="2"/>
  <c r="Y3026" i="2" s="1"/>
  <c r="W3034" i="2"/>
  <c r="Y3034" i="2" s="1"/>
  <c r="Y3055" i="2"/>
  <c r="W3058" i="2"/>
  <c r="Y3058" i="2" s="1"/>
  <c r="W3066" i="2"/>
  <c r="Y3066" i="2"/>
  <c r="W3074" i="2"/>
  <c r="Y3074" i="2"/>
  <c r="W3089" i="2"/>
  <c r="Y3089" i="2" s="1"/>
  <c r="W3097" i="2"/>
  <c r="Y3097" i="2"/>
  <c r="W3105" i="2"/>
  <c r="Y3105" i="2"/>
  <c r="W3143" i="2"/>
  <c r="Y3143" i="2" s="1"/>
  <c r="W3167" i="2"/>
  <c r="Y3167" i="2" s="1"/>
  <c r="Y3171" i="2"/>
  <c r="W3191" i="2"/>
  <c r="Y3191" i="2" s="1"/>
  <c r="Y3201" i="2"/>
  <c r="W3207" i="2"/>
  <c r="Y3207" i="2" s="1"/>
  <c r="Y3211" i="2"/>
  <c r="W3218" i="2"/>
  <c r="Y3218" i="2" s="1"/>
  <c r="W3224" i="2"/>
  <c r="Y3224" i="2" s="1"/>
  <c r="Y3231" i="2"/>
  <c r="W3240" i="2"/>
  <c r="Y3240" i="2" s="1"/>
  <c r="W3243" i="2"/>
  <c r="Y3243" i="2" s="1"/>
  <c r="W3249" i="2"/>
  <c r="Y3249" i="2" s="1"/>
  <c r="W3256" i="2"/>
  <c r="Y3256" i="2" s="1"/>
  <c r="W3263" i="2"/>
  <c r="Y3263" i="2"/>
  <c r="W3266" i="2"/>
  <c r="Y3266" i="2" s="1"/>
  <c r="Y3276" i="2"/>
  <c r="W3289" i="2"/>
  <c r="Y3289" i="2" s="1"/>
  <c r="W3296" i="2"/>
  <c r="Y3296" i="2" s="1"/>
  <c r="W3303" i="2"/>
  <c r="Y3303" i="2" s="1"/>
  <c r="W3306" i="2"/>
  <c r="Y3306" i="2" s="1"/>
  <c r="W3312" i="2"/>
  <c r="Y3312" i="2" s="1"/>
  <c r="W3319" i="2"/>
  <c r="Y3319" i="2" s="1"/>
  <c r="W3328" i="2"/>
  <c r="Y3328" i="2" s="1"/>
  <c r="W3331" i="2"/>
  <c r="Y3331" i="2" s="1"/>
  <c r="W3340" i="2"/>
  <c r="Y3340" i="2" s="1"/>
  <c r="W3353" i="2"/>
  <c r="Y3353" i="2" s="1"/>
  <c r="W3356" i="2"/>
  <c r="Y3356" i="2" s="1"/>
  <c r="W3359" i="2"/>
  <c r="Y3359" i="2" s="1"/>
  <c r="W3364" i="2"/>
  <c r="Y3364" i="2" s="1"/>
  <c r="W3367" i="2"/>
  <c r="Y3367" i="2" s="1"/>
  <c r="Y3380" i="2"/>
  <c r="W3388" i="2"/>
  <c r="Y3388" i="2" s="1"/>
  <c r="Y3392" i="2"/>
  <c r="W3395" i="2"/>
  <c r="Y3395" i="2"/>
  <c r="Y3412" i="2"/>
  <c r="W3418" i="2"/>
  <c r="Y3418" i="2"/>
  <c r="W3427" i="2"/>
  <c r="Y3427" i="2" s="1"/>
  <c r="W3432" i="2"/>
  <c r="Y3432" i="2" s="1"/>
  <c r="W3443" i="2"/>
  <c r="Y3443" i="2" s="1"/>
  <c r="W3449" i="2"/>
  <c r="Y3449" i="2" s="1"/>
  <c r="W3456" i="2"/>
  <c r="Y3456" i="2" s="1"/>
  <c r="W3465" i="2"/>
  <c r="Y3465" i="2" s="1"/>
  <c r="W3472" i="2"/>
  <c r="Y3472" i="2" s="1"/>
  <c r="W3476" i="2"/>
  <c r="Y3476" i="2" s="1"/>
  <c r="W3480" i="2"/>
  <c r="Y3480" i="2"/>
  <c r="Y3505" i="2"/>
  <c r="W3516" i="2"/>
  <c r="Y3516" i="2" s="1"/>
  <c r="Y3539" i="2"/>
  <c r="Y3552" i="2"/>
  <c r="W3593" i="2"/>
  <c r="Y3593" i="2" s="1"/>
  <c r="W3611" i="2"/>
  <c r="Y3611" i="2" s="1"/>
  <c r="Y3641" i="2"/>
  <c r="Y3674" i="2"/>
  <c r="W3681" i="2"/>
  <c r="Y3681" i="2" s="1"/>
  <c r="Y3689" i="2"/>
  <c r="W3764" i="2"/>
  <c r="Y3764" i="2" s="1"/>
  <c r="W3786" i="2"/>
  <c r="Y3786" i="2"/>
  <c r="Y3793" i="2"/>
  <c r="Y3800" i="2"/>
  <c r="W3803" i="2"/>
  <c r="Y3803" i="2"/>
  <c r="W3811" i="2"/>
  <c r="Y3811" i="2"/>
  <c r="W3815" i="2"/>
  <c r="Y3815" i="2" s="1"/>
  <c r="Y3819" i="2"/>
  <c r="Y3849" i="2"/>
  <c r="W3908" i="2"/>
  <c r="Y3908" i="2" s="1"/>
  <c r="W3916" i="2"/>
  <c r="Y3916" i="2"/>
  <c r="W3924" i="2"/>
  <c r="Y3924" i="2"/>
  <c r="Y3928" i="2"/>
  <c r="W3960" i="2"/>
  <c r="Y3960" i="2" s="1"/>
  <c r="W3977" i="2"/>
  <c r="Y3977" i="2" s="1"/>
  <c r="W3985" i="2"/>
  <c r="Y3985" i="2"/>
  <c r="W4002" i="2"/>
  <c r="Y4002" i="2" s="1"/>
  <c r="W4005" i="2"/>
  <c r="Y4005" i="2"/>
  <c r="Y4008" i="2"/>
  <c r="W4011" i="2"/>
  <c r="Y4011" i="2"/>
  <c r="W4025" i="2"/>
  <c r="Y4025" i="2" s="1"/>
  <c r="Y4046" i="2"/>
  <c r="W4065" i="2"/>
  <c r="Y4065" i="2" s="1"/>
  <c r="W4072" i="2"/>
  <c r="Y4072" i="2" s="1"/>
  <c r="W4082" i="2"/>
  <c r="Y4082" i="2" s="1"/>
  <c r="W4086" i="2"/>
  <c r="Y4086" i="2" s="1"/>
  <c r="W4090" i="2"/>
  <c r="Y4090" i="2" s="1"/>
  <c r="Y4094" i="2"/>
  <c r="W4107" i="2"/>
  <c r="Y4107" i="2" s="1"/>
  <c r="W4121" i="2"/>
  <c r="Y4121" i="2"/>
  <c r="W4137" i="2"/>
  <c r="Y4137" i="2"/>
  <c r="W4147" i="2"/>
  <c r="Y4147" i="2" s="1"/>
  <c r="Y4162" i="2"/>
  <c r="W4168" i="2"/>
  <c r="Y4168" i="2" s="1"/>
  <c r="W4190" i="2"/>
  <c r="Y4190" i="2" s="1"/>
  <c r="W4201" i="2"/>
  <c r="Y4201" i="2" s="1"/>
  <c r="Y4208" i="2"/>
  <c r="W4211" i="2"/>
  <c r="Y4211" i="2"/>
  <c r="W4218" i="2"/>
  <c r="Y4218" i="2" s="1"/>
  <c r="Y4222" i="2"/>
  <c r="W4231" i="2"/>
  <c r="Y4231" i="2" s="1"/>
  <c r="W4235" i="2"/>
  <c r="Y4235" i="2" s="1"/>
  <c r="W4238" i="2"/>
  <c r="Y4238" i="2" s="1"/>
  <c r="W4241" i="2"/>
  <c r="Y4241" i="2" s="1"/>
  <c r="Y4278" i="2"/>
  <c r="W4295" i="2"/>
  <c r="Y4295" i="2" s="1"/>
  <c r="Y4302" i="2"/>
  <c r="W4305" i="2"/>
  <c r="Y4305" i="2" s="1"/>
  <c r="W4321" i="2"/>
  <c r="Y4321" i="2" s="1"/>
  <c r="W4342" i="2"/>
  <c r="Y4342" i="2" s="1"/>
  <c r="W4345" i="2"/>
  <c r="Y4345" i="2" s="1"/>
  <c r="Y4358" i="2"/>
  <c r="W4361" i="2"/>
  <c r="Y4361" i="2" s="1"/>
  <c r="W4377" i="2"/>
  <c r="Y4377" i="2"/>
  <c r="W4385" i="2"/>
  <c r="Y4385" i="2"/>
  <c r="W4407" i="2"/>
  <c r="Y4407" i="2" s="1"/>
  <c r="W4423" i="2"/>
  <c r="Y4423" i="2" s="1"/>
  <c r="W4434" i="2"/>
  <c r="Y4434" i="2" s="1"/>
  <c r="W4445" i="2"/>
  <c r="Y4445" i="2" s="1"/>
  <c r="Y4471" i="2"/>
  <c r="W4474" i="2"/>
  <c r="Y4474" i="2" s="1"/>
  <c r="W4674" i="2"/>
  <c r="Y4674" i="2" s="1"/>
  <c r="W4678" i="2"/>
  <c r="Y4678" i="2" s="1"/>
  <c r="W4701" i="2"/>
  <c r="Y4701" i="2"/>
  <c r="W4783" i="2"/>
  <c r="Y4783" i="2"/>
  <c r="W4891" i="2"/>
  <c r="Y4891" i="2" s="1"/>
  <c r="W5018" i="2"/>
  <c r="Y5018" i="2" s="1"/>
  <c r="W5026" i="2"/>
  <c r="Y5026" i="2" s="1"/>
  <c r="W5250" i="2"/>
  <c r="Y5250" i="2" s="1"/>
  <c r="W5265" i="2"/>
  <c r="Y5265" i="2" s="1"/>
  <c r="W5331" i="2"/>
  <c r="Y5331" i="2" s="1"/>
  <c r="W5335" i="2"/>
  <c r="Y5335" i="2" s="1"/>
  <c r="W5339" i="2"/>
  <c r="Y5339" i="2" s="1"/>
  <c r="W5362" i="2"/>
  <c r="Y5362" i="2" s="1"/>
  <c r="W5366" i="2"/>
  <c r="Y5366" i="2" s="1"/>
  <c r="W5378" i="2"/>
  <c r="Y5378" i="2" s="1"/>
  <c r="W5488" i="2"/>
  <c r="Y5488" i="2" s="1"/>
  <c r="W5526" i="2"/>
  <c r="Y5526" i="2" s="1"/>
  <c r="W5576" i="2"/>
  <c r="Y5576" i="2" s="1"/>
  <c r="W5885" i="2"/>
  <c r="Y5885" i="2" s="1"/>
  <c r="W6005" i="2"/>
  <c r="Y6005" i="2" s="1"/>
  <c r="W6414" i="2"/>
  <c r="Y6414" i="2" s="1"/>
  <c r="W6732" i="2"/>
  <c r="Y6732" i="2" s="1"/>
  <c r="W6779" i="2"/>
  <c r="Y6779" i="2" s="1"/>
  <c r="W6880" i="2"/>
  <c r="Y6880" i="2"/>
  <c r="W6891" i="2"/>
  <c r="Y6891" i="2" s="1"/>
  <c r="W7429" i="2"/>
  <c r="Y7429" i="2" s="1"/>
  <c r="W7594" i="2"/>
  <c r="Y7594" i="2" s="1"/>
  <c r="W4541" i="2"/>
  <c r="Y4541" i="2" s="1"/>
  <c r="W4653" i="2"/>
  <c r="Y4653" i="2" s="1"/>
  <c r="W4671" i="2"/>
  <c r="Y4671" i="2" s="1"/>
  <c r="W4683" i="2"/>
  <c r="Y4683" i="2" s="1"/>
  <c r="Y4687" i="2"/>
  <c r="W4805" i="2"/>
  <c r="Y4805" i="2" s="1"/>
  <c r="Y4827" i="2"/>
  <c r="W4838" i="2"/>
  <c r="Y4838" i="2" s="1"/>
  <c r="Y4875" i="2"/>
  <c r="W4885" i="2"/>
  <c r="Y4885" i="2" s="1"/>
  <c r="Y4889" i="2"/>
  <c r="W4935" i="2"/>
  <c r="Y4935" i="2" s="1"/>
  <c r="Y4981" i="2"/>
  <c r="W4999" i="2"/>
  <c r="Y4999" i="2" s="1"/>
  <c r="W5034" i="2"/>
  <c r="Y5034" i="2" s="1"/>
  <c r="Y5071" i="2"/>
  <c r="W5082" i="2"/>
  <c r="Y5082" i="2" s="1"/>
  <c r="Y5151" i="2"/>
  <c r="Y5174" i="2"/>
  <c r="Y5262" i="2"/>
  <c r="W5304" i="2"/>
  <c r="Y5304" i="2" s="1"/>
  <c r="W5320" i="2"/>
  <c r="Y5320" i="2" s="1"/>
  <c r="W5324" i="2"/>
  <c r="Y5324" i="2"/>
  <c r="W5358" i="2"/>
  <c r="Y5358" i="2" s="1"/>
  <c r="Y5456" i="2"/>
  <c r="W5470" i="2"/>
  <c r="Y5470" i="2" s="1"/>
  <c r="W5499" i="2"/>
  <c r="Y5499" i="2" s="1"/>
  <c r="Y5507" i="2"/>
  <c r="W5510" i="2"/>
  <c r="Y5510" i="2" s="1"/>
  <c r="Y5545" i="2"/>
  <c r="W5558" i="2"/>
  <c r="Y5558" i="2" s="1"/>
  <c r="Y5579" i="2"/>
  <c r="W5582" i="2"/>
  <c r="Y5582" i="2" s="1"/>
  <c r="W5675" i="2"/>
  <c r="Y5675" i="2" s="1"/>
  <c r="Y5679" i="2"/>
  <c r="W5682" i="2"/>
  <c r="Y5682" i="2" s="1"/>
  <c r="W5710" i="2"/>
  <c r="Y5710" i="2" s="1"/>
  <c r="Y5747" i="2"/>
  <c r="W5774" i="2"/>
  <c r="Y5774" i="2" s="1"/>
  <c r="Y5804" i="2"/>
  <c r="W5815" i="2"/>
  <c r="Y5815" i="2" s="1"/>
  <c r="W5822" i="2"/>
  <c r="Y5822" i="2" s="1"/>
  <c r="W5826" i="2"/>
  <c r="Y5826" i="2" s="1"/>
  <c r="Y5834" i="2"/>
  <c r="W5925" i="2"/>
  <c r="Y5925" i="2" s="1"/>
  <c r="Y5932" i="2"/>
  <c r="W5946" i="2"/>
  <c r="Y5946" i="2" s="1"/>
  <c r="Y5972" i="2"/>
  <c r="W6053" i="2"/>
  <c r="Y6053" i="2" s="1"/>
  <c r="Y6082" i="2"/>
  <c r="W6098" i="2"/>
  <c r="Y6098" i="2" s="1"/>
  <c r="W6102" i="2"/>
  <c r="Y6102" i="2" s="1"/>
  <c r="W6106" i="2"/>
  <c r="Y6106" i="2" s="1"/>
  <c r="Y6124" i="2"/>
  <c r="W6156" i="2"/>
  <c r="Y6156" i="2" s="1"/>
  <c r="Y6163" i="2"/>
  <c r="W6166" i="2"/>
  <c r="Y6166" i="2" s="1"/>
  <c r="Y6177" i="2"/>
  <c r="W6196" i="2"/>
  <c r="Y6196" i="2" s="1"/>
  <c r="W6241" i="2"/>
  <c r="Y6241" i="2" s="1"/>
  <c r="W6286" i="2"/>
  <c r="Y6286" i="2" s="1"/>
  <c r="W6316" i="2"/>
  <c r="Y6316" i="2" s="1"/>
  <c r="W6324" i="2"/>
  <c r="Y6324" i="2" s="1"/>
  <c r="W6385" i="2"/>
  <c r="Y6385" i="2" s="1"/>
  <c r="W6437" i="2"/>
  <c r="Y6437" i="2" s="1"/>
  <c r="W6479" i="2"/>
  <c r="Y6479" i="2"/>
  <c r="Y6493" i="2"/>
  <c r="W6549" i="2"/>
  <c r="Y6549" i="2" s="1"/>
  <c r="W6572" i="2"/>
  <c r="Y6572" i="2" s="1"/>
  <c r="Y6594" i="2"/>
  <c r="W6613" i="2"/>
  <c r="Y6613" i="2" s="1"/>
  <c r="W6621" i="2"/>
  <c r="Y6621" i="2" s="1"/>
  <c r="W6629" i="2"/>
  <c r="Y6629" i="2" s="1"/>
  <c r="W6661" i="2"/>
  <c r="Y6661" i="2" s="1"/>
  <c r="W6684" i="2"/>
  <c r="Y6684" i="2" s="1"/>
  <c r="W6699" i="2"/>
  <c r="Y6699" i="2" s="1"/>
  <c r="W6710" i="2"/>
  <c r="Y6710" i="2" s="1"/>
  <c r="Y6725" i="2"/>
  <c r="Y6772" i="2"/>
  <c r="W6855" i="2"/>
  <c r="Y6855" i="2" s="1"/>
  <c r="W6859" i="2"/>
  <c r="Y6859" i="2" s="1"/>
  <c r="W6899" i="2"/>
  <c r="Y6899" i="2" s="1"/>
  <c r="W6907" i="2"/>
  <c r="Y6907" i="2" s="1"/>
  <c r="W6995" i="2"/>
  <c r="Y6995" i="2" s="1"/>
  <c r="W7068" i="2"/>
  <c r="Y7068" i="2" s="1"/>
  <c r="W7080" i="2"/>
  <c r="Y7080" i="2" s="1"/>
  <c r="W7326" i="2"/>
  <c r="Y7326" i="2" s="1"/>
  <c r="W7341" i="2"/>
  <c r="Y7341" i="2" s="1"/>
  <c r="W7402" i="2"/>
  <c r="Y7402" i="2" s="1"/>
  <c r="W7506" i="2"/>
  <c r="Y7506" i="2"/>
  <c r="Y7579" i="2"/>
  <c r="Y7359" i="2"/>
  <c r="Y6630" i="2"/>
  <c r="Y5624" i="2"/>
  <c r="W5598" i="2"/>
  <c r="Y5598" i="2" s="1"/>
  <c r="W5606" i="2"/>
  <c r="Y5606" i="2" s="1"/>
  <c r="W5618" i="2"/>
  <c r="Y5618" i="2" s="1"/>
  <c r="W5622" i="2"/>
  <c r="Y5622" i="2" s="1"/>
  <c r="W5630" i="2"/>
  <c r="Y5630" i="2" s="1"/>
  <c r="W5660" i="2"/>
  <c r="Y5660" i="2" s="1"/>
  <c r="W5686" i="2"/>
  <c r="Y5686" i="2" s="1"/>
  <c r="W5690" i="2"/>
  <c r="Y5690" i="2" s="1"/>
  <c r="W5714" i="2"/>
  <c r="Y5714" i="2" s="1"/>
  <c r="W5763" i="2"/>
  <c r="Y5763" i="2" s="1"/>
  <c r="W5782" i="2"/>
  <c r="Y5782" i="2" s="1"/>
  <c r="W5808" i="2"/>
  <c r="Y5808" i="2" s="1"/>
  <c r="W5819" i="2"/>
  <c r="Y5819" i="2" s="1"/>
  <c r="W5878" i="2"/>
  <c r="Y5878" i="2" s="1"/>
  <c r="W5886" i="2"/>
  <c r="Y5886" i="2" s="1"/>
  <c r="W5957" i="2"/>
  <c r="Y5957" i="2" s="1"/>
  <c r="W6050" i="2"/>
  <c r="Y6050" i="2" s="1"/>
  <c r="Y6141" i="2"/>
  <c r="W6150" i="2"/>
  <c r="Y6150" i="2" s="1"/>
  <c r="W6189" i="2"/>
  <c r="Y6189" i="2" s="1"/>
  <c r="W6204" i="2"/>
  <c r="Y6204" i="2" s="1"/>
  <c r="W6254" i="2"/>
  <c r="Y6254" i="2" s="1"/>
  <c r="W6279" i="2"/>
  <c r="Y6279" i="2" s="1"/>
  <c r="W6340" i="2"/>
  <c r="Y6340" i="2" s="1"/>
  <c r="W6378" i="2"/>
  <c r="Y6378" i="2" s="1"/>
  <c r="W6404" i="2"/>
  <c r="Y6404" i="2" s="1"/>
  <c r="W6415" i="2"/>
  <c r="Y6415" i="2" s="1"/>
  <c r="W6464" i="2"/>
  <c r="Y6464" i="2" s="1"/>
  <c r="W6468" i="2"/>
  <c r="Y6468" i="2" s="1"/>
  <c r="W6472" i="2"/>
  <c r="Y6472" i="2" s="1"/>
  <c r="W6490" i="2"/>
  <c r="Y6490" i="2"/>
  <c r="W6508" i="2"/>
  <c r="Y6508" i="2" s="1"/>
  <c r="W6535" i="2"/>
  <c r="Y6535" i="2"/>
  <c r="W6546" i="2"/>
  <c r="Y6546" i="2" s="1"/>
  <c r="W6557" i="2"/>
  <c r="Y6557" i="2" s="1"/>
  <c r="W6583" i="2"/>
  <c r="Y6583" i="2" s="1"/>
  <c r="W6639" i="2"/>
  <c r="Y6639" i="2" s="1"/>
  <c r="W6646" i="2"/>
  <c r="Y6646" i="2" s="1"/>
  <c r="W6650" i="2"/>
  <c r="Y6650" i="2" s="1"/>
  <c r="W6673" i="2"/>
  <c r="Y6673" i="2" s="1"/>
  <c r="W6692" i="2"/>
  <c r="Y6692" i="2" s="1"/>
  <c r="W6729" i="2"/>
  <c r="Y6729" i="2" s="1"/>
  <c r="W6733" i="2"/>
  <c r="Y6733" i="2" s="1"/>
  <c r="W6741" i="2"/>
  <c r="Y6741" i="2" s="1"/>
  <c r="Y6984" i="2"/>
  <c r="W6984" i="2"/>
  <c r="W7046" i="2"/>
  <c r="Y7046" i="2" s="1"/>
  <c r="Y6438" i="2"/>
  <c r="Y5560" i="2"/>
  <c r="Y4527" i="2"/>
  <c r="Y4546" i="2"/>
  <c r="W4557" i="2"/>
  <c r="Y4557" i="2"/>
  <c r="W4565" i="2"/>
  <c r="Y4565" i="2" s="1"/>
  <c r="Y4658" i="2"/>
  <c r="W4741" i="2"/>
  <c r="Y4741" i="2" s="1"/>
  <c r="W4749" i="2"/>
  <c r="Y4749" i="2" s="1"/>
  <c r="W4765" i="2"/>
  <c r="Y4765" i="2" s="1"/>
  <c r="Y4769" i="2"/>
  <c r="Y4791" i="2"/>
  <c r="Y4857" i="2"/>
  <c r="Y4859" i="2"/>
  <c r="Y4866" i="2"/>
  <c r="Y4873" i="2"/>
  <c r="Y4899" i="2"/>
  <c r="Y4906" i="2"/>
  <c r="W4978" i="2"/>
  <c r="Y4978" i="2" s="1"/>
  <c r="W5000" i="2"/>
  <c r="Y5000" i="2" s="1"/>
  <c r="W5008" i="2"/>
  <c r="Y5008" i="2" s="1"/>
  <c r="W5098" i="2"/>
  <c r="Y5098" i="2" s="1"/>
  <c r="W5178" i="2"/>
  <c r="Y5178" i="2" s="1"/>
  <c r="W5240" i="2"/>
  <c r="Y5240" i="2" s="1"/>
  <c r="W5255" i="2"/>
  <c r="Y5255" i="2"/>
  <c r="W5355" i="2"/>
  <c r="Y5355" i="2" s="1"/>
  <c r="W5382" i="2"/>
  <c r="Y5382" i="2"/>
  <c r="W5399" i="2"/>
  <c r="Y5399" i="2" s="1"/>
  <c r="W5402" i="2"/>
  <c r="Y5402" i="2" s="1"/>
  <c r="W5406" i="2"/>
  <c r="Y5406" i="2"/>
  <c r="W5410" i="2"/>
  <c r="Y5410" i="2"/>
  <c r="W5448" i="2"/>
  <c r="Y5448" i="2" s="1"/>
  <c r="Y5464" i="2"/>
  <c r="W5504" i="2"/>
  <c r="Y5504" i="2" s="1"/>
  <c r="W5518" i="2"/>
  <c r="Y5518" i="2"/>
  <c r="Y5521" i="2"/>
  <c r="W5542" i="2"/>
  <c r="Y5542" i="2"/>
  <c r="Y5559" i="2"/>
  <c r="W5566" i="2"/>
  <c r="Y5566" i="2" s="1"/>
  <c r="Y5683" i="2"/>
  <c r="W5694" i="2"/>
  <c r="Y5694" i="2" s="1"/>
  <c r="Y5704" i="2"/>
  <c r="W5707" i="2"/>
  <c r="Y5707" i="2" s="1"/>
  <c r="W5711" i="2"/>
  <c r="Y5711" i="2" s="1"/>
  <c r="W5718" i="2"/>
  <c r="Y5718" i="2" s="1"/>
  <c r="W5722" i="2"/>
  <c r="Y5722" i="2"/>
  <c r="W5726" i="2"/>
  <c r="Y5726" i="2" s="1"/>
  <c r="W5734" i="2"/>
  <c r="Y5734" i="2" s="1"/>
  <c r="W5771" i="2"/>
  <c r="Y5771" i="2" s="1"/>
  <c r="W5775" i="2"/>
  <c r="Y5775" i="2" s="1"/>
  <c r="Y5779" i="2"/>
  <c r="W5790" i="2"/>
  <c r="Y5790" i="2" s="1"/>
  <c r="W5798" i="2"/>
  <c r="Y5798" i="2"/>
  <c r="W5816" i="2"/>
  <c r="Y5816" i="2" s="1"/>
  <c r="W5823" i="2"/>
  <c r="Y5823" i="2" s="1"/>
  <c r="W5827" i="2"/>
  <c r="Y5827" i="2" s="1"/>
  <c r="W5831" i="2"/>
  <c r="Y5831" i="2" s="1"/>
  <c r="W5861" i="2"/>
  <c r="Y5861" i="2" s="1"/>
  <c r="W5869" i="2"/>
  <c r="Y5869" i="2" s="1"/>
  <c r="W5890" i="2"/>
  <c r="Y5890" i="2" s="1"/>
  <c r="W5893" i="2"/>
  <c r="Y5893" i="2"/>
  <c r="Y5900" i="2"/>
  <c r="Y5923" i="2"/>
  <c r="Y5940" i="2"/>
  <c r="W5965" i="2"/>
  <c r="Y5965" i="2"/>
  <c r="W5988" i="2"/>
  <c r="Y5988" i="2" s="1"/>
  <c r="W6010" i="2"/>
  <c r="Y6010" i="2" s="1"/>
  <c r="W6021" i="2"/>
  <c r="Y6021" i="2" s="1"/>
  <c r="W6028" i="2"/>
  <c r="Y6028" i="2" s="1"/>
  <c r="Y6076" i="2"/>
  <c r="W6086" i="2"/>
  <c r="Y6086" i="2" s="1"/>
  <c r="W6090" i="2"/>
  <c r="Y6090" i="2"/>
  <c r="W6093" i="2"/>
  <c r="Y6093" i="2" s="1"/>
  <c r="W6110" i="2"/>
  <c r="Y6110" i="2" s="1"/>
  <c r="Y6114" i="2"/>
  <c r="W6130" i="2"/>
  <c r="Y6130" i="2" s="1"/>
  <c r="Y6134" i="2"/>
  <c r="W6141" i="2"/>
  <c r="Y6157" i="2"/>
  <c r="W6193" i="2"/>
  <c r="Y6193" i="2" s="1"/>
  <c r="W6197" i="2"/>
  <c r="Y6197" i="2" s="1"/>
  <c r="Y6201" i="2"/>
  <c r="W6212" i="2"/>
  <c r="Y6212" i="2" s="1"/>
  <c r="W6220" i="2"/>
  <c r="Y6220" i="2" s="1"/>
  <c r="W6223" i="2"/>
  <c r="Y6223" i="2" s="1"/>
  <c r="Y6242" i="2"/>
  <c r="W6245" i="2"/>
  <c r="Y6245" i="2" s="1"/>
  <c r="W6262" i="2"/>
  <c r="Y6262" i="2" s="1"/>
  <c r="W6276" i="2"/>
  <c r="Y6276" i="2" s="1"/>
  <c r="W6287" i="2"/>
  <c r="Y6287" i="2" s="1"/>
  <c r="Y6306" i="2"/>
  <c r="W6321" i="2"/>
  <c r="Y6321" i="2" s="1"/>
  <c r="W6325" i="2"/>
  <c r="Y6325" i="2" s="1"/>
  <c r="W6329" i="2"/>
  <c r="Y6329" i="2" s="1"/>
  <c r="W6348" i="2"/>
  <c r="Y6348" i="2" s="1"/>
  <c r="W6386" i="2"/>
  <c r="Y6386" i="2" s="1"/>
  <c r="W6393" i="2"/>
  <c r="Y6393" i="2" s="1"/>
  <c r="W6397" i="2"/>
  <c r="Y6397" i="2" s="1"/>
  <c r="Y6401" i="2"/>
  <c r="Y6412" i="2"/>
  <c r="W6423" i="2"/>
  <c r="Y6423" i="2"/>
  <c r="W6431" i="2"/>
  <c r="Y6431" i="2" s="1"/>
  <c r="W6445" i="2"/>
  <c r="Y6445" i="2" s="1"/>
  <c r="W6453" i="2"/>
  <c r="Y6453" i="2" s="1"/>
  <c r="W6476" i="2"/>
  <c r="Y6476" i="2" s="1"/>
  <c r="W6501" i="2"/>
  <c r="Y6501" i="2" s="1"/>
  <c r="W6524" i="2"/>
  <c r="Y6524" i="2" s="1"/>
  <c r="Y6532" i="2"/>
  <c r="Y6539" i="2"/>
  <c r="Y6554" i="2"/>
  <c r="W6580" i="2"/>
  <c r="Y6580" i="2" s="1"/>
  <c r="W6587" i="2"/>
  <c r="Y6587" i="2" s="1"/>
  <c r="W6591" i="2"/>
  <c r="Y6591" i="2" s="1"/>
  <c r="W6636" i="2"/>
  <c r="Y6636" i="2" s="1"/>
  <c r="W6643" i="2"/>
  <c r="Y6643" i="2" s="1"/>
  <c r="W6654" i="2"/>
  <c r="Y6654" i="2" s="1"/>
  <c r="W6658" i="2"/>
  <c r="Y6658" i="2" s="1"/>
  <c r="Y6662" i="2"/>
  <c r="Y6689" i="2"/>
  <c r="Y6700" i="2"/>
  <c r="W6707" i="2"/>
  <c r="Y6707" i="2" s="1"/>
  <c r="Y6715" i="2"/>
  <c r="W6749" i="2"/>
  <c r="Y6749" i="2" s="1"/>
  <c r="W6852" i="2"/>
  <c r="Y6852" i="2"/>
  <c r="Y6942" i="2"/>
  <c r="W6958" i="2"/>
  <c r="Y6958" i="2"/>
  <c r="W6966" i="2"/>
  <c r="Y6966" i="2" s="1"/>
  <c r="W7039" i="2"/>
  <c r="Y7039" i="2" s="1"/>
  <c r="Y7122" i="2"/>
  <c r="Y7205" i="2"/>
  <c r="W7224" i="2"/>
  <c r="Y7224" i="2" s="1"/>
  <c r="Y7373" i="2"/>
  <c r="W7384" i="2"/>
  <c r="Y7384" i="2" s="1"/>
  <c r="W7399" i="2"/>
  <c r="Y7399" i="2" s="1"/>
  <c r="W7499" i="2"/>
  <c r="Y7499" i="2" s="1"/>
  <c r="W7568" i="2"/>
  <c r="Y7568" i="2" s="1"/>
  <c r="W7576" i="2"/>
  <c r="Y7576" i="2" s="1"/>
  <c r="Y7663" i="2"/>
  <c r="Y7151" i="2"/>
  <c r="Y6588" i="2"/>
  <c r="W5024" i="2"/>
  <c r="Y5024" i="2" s="1"/>
  <c r="W5106" i="2"/>
  <c r="Y5106" i="2" s="1"/>
  <c r="W5248" i="2"/>
  <c r="Y5248" i="2"/>
  <c r="W5267" i="2"/>
  <c r="Y5267" i="2"/>
  <c r="W5275" i="2"/>
  <c r="Y5275" i="2" s="1"/>
  <c r="W5283" i="2"/>
  <c r="Y5283" i="2" s="1"/>
  <c r="W5287" i="2"/>
  <c r="Y5287" i="2" s="1"/>
  <c r="W5291" i="2"/>
  <c r="Y5291" i="2"/>
  <c r="W5294" i="2"/>
  <c r="Y5294" i="2"/>
  <c r="W5363" i="2"/>
  <c r="Y5363" i="2" s="1"/>
  <c r="W5386" i="2"/>
  <c r="Y5386" i="2"/>
  <c r="W5414" i="2"/>
  <c r="Y5414" i="2" s="1"/>
  <c r="W5418" i="2"/>
  <c r="Y5418" i="2" s="1"/>
  <c r="W5438" i="2"/>
  <c r="Y5438" i="2"/>
  <c r="W5474" i="2"/>
  <c r="Y5474" i="2" s="1"/>
  <c r="W5478" i="2"/>
  <c r="Y5478" i="2" s="1"/>
  <c r="W5486" i="2"/>
  <c r="Y5486" i="2"/>
  <c r="W5515" i="2"/>
  <c r="Y5515" i="2" s="1"/>
  <c r="W5524" i="2"/>
  <c r="Y5524" i="2" s="1"/>
  <c r="W5587" i="2"/>
  <c r="Y5587" i="2" s="1"/>
  <c r="W5603" i="2"/>
  <c r="Y5603" i="2" s="1"/>
  <c r="W5607" i="2"/>
  <c r="Y5607" i="2" s="1"/>
  <c r="W5611" i="2"/>
  <c r="Y5611" i="2" s="1"/>
  <c r="W5619" i="2"/>
  <c r="Y5619" i="2" s="1"/>
  <c r="W5627" i="2"/>
  <c r="Y5627" i="2" s="1"/>
  <c r="W5635" i="2"/>
  <c r="Y5635" i="2" s="1"/>
  <c r="Y5680" i="2"/>
  <c r="W5691" i="2"/>
  <c r="Y5691" i="2" s="1"/>
  <c r="W5783" i="2"/>
  <c r="Y5783" i="2" s="1"/>
  <c r="W5838" i="2"/>
  <c r="Y5838" i="2" s="1"/>
  <c r="W5842" i="2"/>
  <c r="Y5842" i="2" s="1"/>
  <c r="W5846" i="2"/>
  <c r="Y5846" i="2" s="1"/>
  <c r="W5850" i="2"/>
  <c r="Y5850" i="2" s="1"/>
  <c r="W5908" i="2"/>
  <c r="Y5908" i="2" s="1"/>
  <c r="W5916" i="2"/>
  <c r="Y5916" i="2" s="1"/>
  <c r="W5933" i="2"/>
  <c r="Y5933" i="2" s="1"/>
  <c r="W5981" i="2"/>
  <c r="Y5981" i="2"/>
  <c r="W6069" i="2"/>
  <c r="Y6069" i="2" s="1"/>
  <c r="W6138" i="2"/>
  <c r="Y6138" i="2" s="1"/>
  <c r="W6161" i="2"/>
  <c r="Y6161" i="2" s="1"/>
  <c r="W6182" i="2"/>
  <c r="Y6182" i="2" s="1"/>
  <c r="W6209" i="2"/>
  <c r="Y6209" i="2" s="1"/>
  <c r="W6249" i="2"/>
  <c r="Y6249" i="2" s="1"/>
  <c r="W6270" i="2"/>
  <c r="Y6270" i="2"/>
  <c r="W6295" i="2"/>
  <c r="Y6295" i="2" s="1"/>
  <c r="W6337" i="2"/>
  <c r="Y6337" i="2" s="1"/>
  <c r="W6487" i="2"/>
  <c r="Y6487" i="2"/>
  <c r="W6498" i="2"/>
  <c r="Y6498" i="2" s="1"/>
  <c r="W6509" i="2"/>
  <c r="Y6509" i="2" s="1"/>
  <c r="W6517" i="2"/>
  <c r="Y6517" i="2" s="1"/>
  <c r="W6543" i="2"/>
  <c r="Y6543" i="2" s="1"/>
  <c r="W6573" i="2"/>
  <c r="Y6573" i="2" s="1"/>
  <c r="W6599" i="2"/>
  <c r="Y6599" i="2" s="1"/>
  <c r="W6607" i="2"/>
  <c r="Y6607" i="2"/>
  <c r="W6726" i="2"/>
  <c r="Y6726" i="2" s="1"/>
  <c r="W6734" i="2"/>
  <c r="Y6734" i="2" s="1"/>
  <c r="W6836" i="2"/>
  <c r="Y6836" i="2" s="1"/>
  <c r="W6843" i="2"/>
  <c r="Y6843" i="2" s="1"/>
  <c r="W6849" i="2"/>
  <c r="Y6849" i="2" s="1"/>
  <c r="W7043" i="2"/>
  <c r="Y7043" i="2" s="1"/>
  <c r="W7133" i="2"/>
  <c r="Y7133" i="2" s="1"/>
  <c r="W7136" i="2"/>
  <c r="Y7136" i="2" s="1"/>
  <c r="W7144" i="2"/>
  <c r="Y7144" i="2" s="1"/>
  <c r="W7270" i="2"/>
  <c r="Y7270" i="2"/>
  <c r="W7278" i="2"/>
  <c r="Y7278" i="2" s="1"/>
  <c r="W7289" i="2"/>
  <c r="Y7289" i="2"/>
  <c r="W7293" i="2"/>
  <c r="Y7293" i="2" s="1"/>
  <c r="W7297" i="2"/>
  <c r="Y7297" i="2" s="1"/>
  <c r="W7301" i="2"/>
  <c r="Y7301" i="2" s="1"/>
  <c r="W7392" i="2"/>
  <c r="Y7392" i="2" s="1"/>
  <c r="W7466" i="2"/>
  <c r="Y7466" i="2"/>
  <c r="W7474" i="2"/>
  <c r="Y7474" i="2" s="1"/>
  <c r="W7482" i="2"/>
  <c r="Y7482" i="2" s="1"/>
  <c r="Y7655" i="2"/>
  <c r="Y6396" i="2"/>
  <c r="Y6186" i="2"/>
  <c r="W4509" i="2"/>
  <c r="Y4509" i="2"/>
  <c r="W4517" i="2"/>
  <c r="Y4517" i="2" s="1"/>
  <c r="W4558" i="2"/>
  <c r="Y4558" i="2" s="1"/>
  <c r="W4562" i="2"/>
  <c r="Y4562" i="2"/>
  <c r="W4632" i="2"/>
  <c r="Y4632" i="2"/>
  <c r="W4669" i="2"/>
  <c r="Y4669" i="2" s="1"/>
  <c r="W4677" i="2"/>
  <c r="Y4677" i="2"/>
  <c r="W4685" i="2"/>
  <c r="Y4685" i="2" s="1"/>
  <c r="W4714" i="2"/>
  <c r="Y4714" i="2" s="1"/>
  <c r="W4717" i="2"/>
  <c r="Y4717" i="2"/>
  <c r="W4746" i="2"/>
  <c r="Y4746" i="2" s="1"/>
  <c r="W4893" i="2"/>
  <c r="Y4893" i="2" s="1"/>
  <c r="Y4897" i="2"/>
  <c r="W5046" i="2"/>
  <c r="Y5046" i="2" s="1"/>
  <c r="W5050" i="2"/>
  <c r="Y5050" i="2" s="1"/>
  <c r="Y5103" i="2"/>
  <c r="W5114" i="2"/>
  <c r="Y5114" i="2" s="1"/>
  <c r="W5175" i="2"/>
  <c r="Y5175" i="2" s="1"/>
  <c r="W5202" i="2"/>
  <c r="Y5202" i="2"/>
  <c r="W5206" i="2"/>
  <c r="Y5206" i="2" s="1"/>
  <c r="W5218" i="2"/>
  <c r="Y5218" i="2"/>
  <c r="W5226" i="2"/>
  <c r="Y5226" i="2" s="1"/>
  <c r="W5234" i="2"/>
  <c r="Y5234" i="2" s="1"/>
  <c r="Y5245" i="2"/>
  <c r="W5302" i="2"/>
  <c r="Y5302" i="2"/>
  <c r="W5310" i="2"/>
  <c r="Y5310" i="2" s="1"/>
  <c r="W5318" i="2"/>
  <c r="Y5318" i="2"/>
  <c r="W5326" i="2"/>
  <c r="Y5326" i="2" s="1"/>
  <c r="W5379" i="2"/>
  <c r="Y5379" i="2" s="1"/>
  <c r="W5383" i="2"/>
  <c r="Y5383" i="2" s="1"/>
  <c r="W5390" i="2"/>
  <c r="Y5390" i="2" s="1"/>
  <c r="W5407" i="2"/>
  <c r="Y5407" i="2" s="1"/>
  <c r="W5411" i="2"/>
  <c r="Y5411" i="2" s="1"/>
  <c r="W5422" i="2"/>
  <c r="Y5422" i="2" s="1"/>
  <c r="Y5435" i="2"/>
  <c r="W5446" i="2"/>
  <c r="Y5446" i="2"/>
  <c r="Y5512" i="2"/>
  <c r="W5532" i="2"/>
  <c r="Y5532" i="2"/>
  <c r="W5543" i="2"/>
  <c r="Y5543" i="2" s="1"/>
  <c r="W5563" i="2"/>
  <c r="Y5563" i="2" s="1"/>
  <c r="Y5571" i="2"/>
  <c r="W5574" i="2"/>
  <c r="Y5574" i="2" s="1"/>
  <c r="W5646" i="2"/>
  <c r="Y5646" i="2" s="1"/>
  <c r="W5654" i="2"/>
  <c r="Y5654" i="2" s="1"/>
  <c r="W5680" i="2"/>
  <c r="Y5695" i="2"/>
  <c r="W5698" i="2"/>
  <c r="Y5698" i="2"/>
  <c r="Y5712" i="2"/>
  <c r="W5715" i="2"/>
  <c r="Y5715" i="2" s="1"/>
  <c r="W5723" i="2"/>
  <c r="Y5723" i="2"/>
  <c r="W5731" i="2"/>
  <c r="Y5731" i="2" s="1"/>
  <c r="W5787" i="2"/>
  <c r="Y5787" i="2"/>
  <c r="W5791" i="2"/>
  <c r="Y5791" i="2" s="1"/>
  <c r="W5795" i="2"/>
  <c r="Y5795" i="2"/>
  <c r="W5799" i="2"/>
  <c r="Y5799" i="2" s="1"/>
  <c r="W5820" i="2"/>
  <c r="Y5820" i="2" s="1"/>
  <c r="W5832" i="2"/>
  <c r="Y5832" i="2" s="1"/>
  <c r="W5835" i="2"/>
  <c r="Y5835" i="2" s="1"/>
  <c r="W5858" i="2"/>
  <c r="Y5858" i="2" s="1"/>
  <c r="W5862" i="2"/>
  <c r="Y5862" i="2" s="1"/>
  <c r="W5870" i="2"/>
  <c r="Y5870" i="2" s="1"/>
  <c r="Y5874" i="2"/>
  <c r="W5876" i="2"/>
  <c r="Y5876" i="2" s="1"/>
  <c r="Y5891" i="2"/>
  <c r="W5894" i="2"/>
  <c r="Y5894" i="2" s="1"/>
  <c r="Y5898" i="2"/>
  <c r="Y5948" i="2"/>
  <c r="W5996" i="2"/>
  <c r="Y5996" i="2" s="1"/>
  <c r="Y6004" i="2"/>
  <c r="Y6019" i="2"/>
  <c r="W6022" i="2"/>
  <c r="Y6022" i="2" s="1"/>
  <c r="W6029" i="2"/>
  <c r="Y6029" i="2" s="1"/>
  <c r="Y6048" i="2"/>
  <c r="W6058" i="2"/>
  <c r="Y6058" i="2" s="1"/>
  <c r="Y6066" i="2"/>
  <c r="W6094" i="2"/>
  <c r="Y6094" i="2"/>
  <c r="Y6108" i="2"/>
  <c r="W6118" i="2"/>
  <c r="Y6118" i="2" s="1"/>
  <c r="W6122" i="2"/>
  <c r="Y6122" i="2" s="1"/>
  <c r="W6125" i="2"/>
  <c r="Y6125" i="2" s="1"/>
  <c r="W6142" i="2"/>
  <c r="Y6142" i="2" s="1"/>
  <c r="W6148" i="2"/>
  <c r="Y6148" i="2" s="1"/>
  <c r="W6164" i="2"/>
  <c r="Y6164" i="2" s="1"/>
  <c r="W6213" i="2"/>
  <c r="Y6213" i="2"/>
  <c r="W6228" i="2"/>
  <c r="Y6228" i="2" s="1"/>
  <c r="W6252" i="2"/>
  <c r="Y6252" i="2" s="1"/>
  <c r="W6284" i="2"/>
  <c r="Y6284" i="2" s="1"/>
  <c r="Y6292" i="2"/>
  <c r="W6314" i="2"/>
  <c r="Y6314" i="2" s="1"/>
  <c r="W6318" i="2"/>
  <c r="Y6318" i="2" s="1"/>
  <c r="W6322" i="2"/>
  <c r="Y6322" i="2"/>
  <c r="W6334" i="2"/>
  <c r="Y6334" i="2" s="1"/>
  <c r="W6345" i="2"/>
  <c r="Y6345" i="2" s="1"/>
  <c r="W6356" i="2"/>
  <c r="Y6356" i="2" s="1"/>
  <c r="W6383" i="2"/>
  <c r="Y6383" i="2" s="1"/>
  <c r="W6394" i="2"/>
  <c r="Y6394" i="2" s="1"/>
  <c r="W6398" i="2"/>
  <c r="Y6398" i="2" s="1"/>
  <c r="W6405" i="2"/>
  <c r="Y6405" i="2" s="1"/>
  <c r="W6409" i="2"/>
  <c r="Y6409" i="2" s="1"/>
  <c r="W6428" i="2"/>
  <c r="Y6428" i="2" s="1"/>
  <c r="W6442" i="2"/>
  <c r="Y6442" i="2" s="1"/>
  <c r="W6477" i="2"/>
  <c r="Y6477" i="2" s="1"/>
  <c r="W6484" i="2"/>
  <c r="Y6484" i="2" s="1"/>
  <c r="Y6506" i="2"/>
  <c r="W6525" i="2"/>
  <c r="Y6525" i="2" s="1"/>
  <c r="W6547" i="2"/>
  <c r="Y6547" i="2" s="1"/>
  <c r="W6551" i="2"/>
  <c r="Y6551" i="2" s="1"/>
  <c r="W6562" i="2"/>
  <c r="Y6562" i="2" s="1"/>
  <c r="Y6581" i="2"/>
  <c r="W6615" i="2"/>
  <c r="Y6615" i="2" s="1"/>
  <c r="W6623" i="2"/>
  <c r="Y6623" i="2" s="1"/>
  <c r="W6631" i="2"/>
  <c r="Y6631" i="2" s="1"/>
  <c r="W6634" i="2"/>
  <c r="Y6634" i="2" s="1"/>
  <c r="Y6637" i="2"/>
  <c r="W6686" i="2"/>
  <c r="Y6686" i="2"/>
  <c r="W6719" i="2"/>
  <c r="Y6719" i="2" s="1"/>
  <c r="W6723" i="2"/>
  <c r="Y6723" i="2" s="1"/>
  <c r="W6815" i="2"/>
  <c r="Y6815" i="2" s="1"/>
  <c r="W6939" i="2"/>
  <c r="Y6939" i="2" s="1"/>
  <c r="W7028" i="2"/>
  <c r="Y7028" i="2" s="1"/>
  <c r="W7126" i="2"/>
  <c r="Y7126" i="2" s="1"/>
  <c r="W7130" i="2"/>
  <c r="Y7130" i="2" s="1"/>
  <c r="W7194" i="2"/>
  <c r="Y7194" i="2" s="1"/>
  <c r="W7198" i="2"/>
  <c r="Y7198" i="2" s="1"/>
  <c r="W7202" i="2"/>
  <c r="Y7202" i="2" s="1"/>
  <c r="W7209" i="2"/>
  <c r="Y7209" i="2" s="1"/>
  <c r="W7213" i="2"/>
  <c r="Y7213" i="2" s="1"/>
  <c r="W7217" i="2"/>
  <c r="Y7217" i="2" s="1"/>
  <c r="W7221" i="2"/>
  <c r="Y7221" i="2" s="1"/>
  <c r="W7362" i="2"/>
  <c r="Y7362" i="2"/>
  <c r="W7370" i="2"/>
  <c r="Y7370" i="2" s="1"/>
  <c r="W7377" i="2"/>
  <c r="Y7377" i="2" s="1"/>
  <c r="W7562" i="2"/>
  <c r="Y7562" i="2"/>
  <c r="W7643" i="2"/>
  <c r="Y7643" i="2" s="1"/>
  <c r="Y7583" i="2"/>
  <c r="Y6374" i="2"/>
  <c r="W4521" i="2"/>
  <c r="Y4521" i="2" s="1"/>
  <c r="W4578" i="2"/>
  <c r="Y4578" i="2" s="1"/>
  <c r="W4586" i="2"/>
  <c r="Y4586" i="2" s="1"/>
  <c r="W4594" i="2"/>
  <c r="Y4594" i="2" s="1"/>
  <c r="W4597" i="2"/>
  <c r="Y4597" i="2" s="1"/>
  <c r="W4605" i="2"/>
  <c r="Y4605" i="2" s="1"/>
  <c r="W4621" i="2"/>
  <c r="Y4621" i="2" s="1"/>
  <c r="W4640" i="2"/>
  <c r="Y4640" i="2" s="1"/>
  <c r="W4666" i="2"/>
  <c r="Y4666" i="2" s="1"/>
  <c r="W4693" i="2"/>
  <c r="Y4693" i="2" s="1"/>
  <c r="W4725" i="2"/>
  <c r="Y4725" i="2" s="1"/>
  <c r="Y4739" i="2"/>
  <c r="W4770" i="2"/>
  <c r="Y4770" i="2" s="1"/>
  <c r="W4781" i="2"/>
  <c r="Y4781" i="2" s="1"/>
  <c r="W4807" i="2"/>
  <c r="Y4807" i="2" s="1"/>
  <c r="W4818" i="2"/>
  <c r="Y4818" i="2"/>
  <c r="Y4823" i="2"/>
  <c r="W4829" i="2"/>
  <c r="Y4829" i="2" s="1"/>
  <c r="Y4867" i="2"/>
  <c r="Y4874" i="2"/>
  <c r="W4919" i="2"/>
  <c r="Y4919" i="2" s="1"/>
  <c r="W4930" i="2"/>
  <c r="Y4930" i="2" s="1"/>
  <c r="W4968" i="2"/>
  <c r="Y4968" i="2" s="1"/>
  <c r="W4983" i="2"/>
  <c r="Y4983" i="2" s="1"/>
  <c r="W4994" i="2"/>
  <c r="Y4994" i="2" s="1"/>
  <c r="W5013" i="2"/>
  <c r="Y5013" i="2" s="1"/>
  <c r="Y5029" i="2"/>
  <c r="W5043" i="2"/>
  <c r="Y5043" i="2" s="1"/>
  <c r="W5054" i="2"/>
  <c r="Y5054" i="2" s="1"/>
  <c r="Y5096" i="2"/>
  <c r="Y5111" i="2"/>
  <c r="W5122" i="2"/>
  <c r="Y5122" i="2" s="1"/>
  <c r="W5130" i="2"/>
  <c r="Y5130" i="2" s="1"/>
  <c r="W5191" i="2"/>
  <c r="Y5191" i="2" s="1"/>
  <c r="Y5199" i="2"/>
  <c r="Y5253" i="2"/>
  <c r="W5280" i="2"/>
  <c r="Y5280" i="2" s="1"/>
  <c r="W5288" i="2"/>
  <c r="Y5288" i="2" s="1"/>
  <c r="W5295" i="2"/>
  <c r="Y5295" i="2" s="1"/>
  <c r="Y5299" i="2"/>
  <c r="W5334" i="2"/>
  <c r="Y5334" i="2" s="1"/>
  <c r="W5360" i="2"/>
  <c r="Y5360" i="2" s="1"/>
  <c r="W5368" i="2"/>
  <c r="Y5368" i="2" s="1"/>
  <c r="Y5387" i="2"/>
  <c r="W5394" i="2"/>
  <c r="Y5394" i="2" s="1"/>
  <c r="W5400" i="2"/>
  <c r="Y5400" i="2" s="1"/>
  <c r="W5415" i="2"/>
  <c r="Y5415" i="2" s="1"/>
  <c r="Y5419" i="2"/>
  <c r="W5426" i="2"/>
  <c r="Y5426" i="2" s="1"/>
  <c r="Y5432" i="2"/>
  <c r="Y5472" i="2"/>
  <c r="Y5491" i="2"/>
  <c r="Y5498" i="2"/>
  <c r="W5547" i="2"/>
  <c r="Y5547" i="2" s="1"/>
  <c r="W5608" i="2"/>
  <c r="Y5608" i="2" s="1"/>
  <c r="W5632" i="2"/>
  <c r="Y5632" i="2" s="1"/>
  <c r="Y5643" i="2"/>
  <c r="W5662" i="2"/>
  <c r="Y5662" i="2" s="1"/>
  <c r="W5702" i="2"/>
  <c r="Y5702" i="2" s="1"/>
  <c r="Y5739" i="2"/>
  <c r="Y5803" i="2"/>
  <c r="W5806" i="2"/>
  <c r="Y5806" i="2" s="1"/>
  <c r="W5810" i="2"/>
  <c r="Y5810" i="2" s="1"/>
  <c r="W5839" i="2"/>
  <c r="Y5839" i="2" s="1"/>
  <c r="W5843" i="2"/>
  <c r="Y5843" i="2"/>
  <c r="W5851" i="2"/>
  <c r="Y5851" i="2" s="1"/>
  <c r="W5884" i="2"/>
  <c r="Y5884" i="2" s="1"/>
  <c r="W5901" i="2"/>
  <c r="Y5901" i="2" s="1"/>
  <c r="W5909" i="2"/>
  <c r="Y5909" i="2" s="1"/>
  <c r="W5917" i="2"/>
  <c r="Y5917" i="2" s="1"/>
  <c r="Y5924" i="2"/>
  <c r="Y5931" i="2"/>
  <c r="Y5941" i="2"/>
  <c r="W5978" i="2"/>
  <c r="Y5978" i="2" s="1"/>
  <c r="W5989" i="2"/>
  <c r="Y5989" i="2" s="1"/>
  <c r="W6026" i="2"/>
  <c r="Y6026" i="2" s="1"/>
  <c r="W6037" i="2"/>
  <c r="Y6037" i="2" s="1"/>
  <c r="Y6052" i="2"/>
  <c r="Y6070" i="2"/>
  <c r="Y6077" i="2"/>
  <c r="W6183" i="2"/>
  <c r="Y6183" i="2" s="1"/>
  <c r="W6206" i="2"/>
  <c r="Y6206" i="2" s="1"/>
  <c r="Y6210" i="2"/>
  <c r="Y6236" i="2"/>
  <c r="W6260" i="2"/>
  <c r="Y6260" i="2" s="1"/>
  <c r="W6281" i="2"/>
  <c r="Y6281" i="2" s="1"/>
  <c r="W6300" i="2"/>
  <c r="Y6300" i="2"/>
  <c r="W6364" i="2"/>
  <c r="Y6364" i="2" s="1"/>
  <c r="W6372" i="2"/>
  <c r="Y6372" i="2" s="1"/>
  <c r="W6380" i="2"/>
  <c r="Y6380" i="2" s="1"/>
  <c r="W6413" i="2"/>
  <c r="Y6413" i="2" s="1"/>
  <c r="W6417" i="2"/>
  <c r="Y6417" i="2" s="1"/>
  <c r="Y6421" i="2"/>
  <c r="W6439" i="2"/>
  <c r="Y6439" i="2" s="1"/>
  <c r="W6462" i="2"/>
  <c r="Y6462" i="2" s="1"/>
  <c r="W6466" i="2"/>
  <c r="Y6466" i="2" s="1"/>
  <c r="W6470" i="2"/>
  <c r="Y6470" i="2" s="1"/>
  <c r="Y6474" i="2"/>
  <c r="Y6492" i="2"/>
  <c r="W6514" i="2"/>
  <c r="Y6514" i="2" s="1"/>
  <c r="W6522" i="2"/>
  <c r="Y6522" i="2"/>
  <c r="W6533" i="2"/>
  <c r="Y6533" i="2" s="1"/>
  <c r="W6578" i="2"/>
  <c r="Y6578" i="2" s="1"/>
  <c r="W6596" i="2"/>
  <c r="Y6596" i="2" s="1"/>
  <c r="W6604" i="2"/>
  <c r="Y6604" i="2" s="1"/>
  <c r="Y6612" i="2"/>
  <c r="W6648" i="2"/>
  <c r="Y6648" i="2" s="1"/>
  <c r="W6671" i="2"/>
  <c r="Y6671" i="2" s="1"/>
  <c r="W6727" i="2"/>
  <c r="Y6727" i="2" s="1"/>
  <c r="W6735" i="2"/>
  <c r="Y6735" i="2" s="1"/>
  <c r="W6739" i="2"/>
  <c r="Y6739" i="2" s="1"/>
  <c r="W6823" i="2"/>
  <c r="Y6823" i="2" s="1"/>
  <c r="W6833" i="2"/>
  <c r="Y6833" i="2" s="1"/>
  <c r="W6928" i="2"/>
  <c r="Y6928" i="2"/>
  <c r="W7249" i="2"/>
  <c r="Y7249" i="2" s="1"/>
  <c r="W7253" i="2"/>
  <c r="Y7253" i="2" s="1"/>
  <c r="W7257" i="2"/>
  <c r="Y7257" i="2" s="1"/>
  <c r="W7264" i="2"/>
  <c r="Y7264" i="2" s="1"/>
  <c r="W7432" i="2"/>
  <c r="Y7432" i="2"/>
  <c r="W7440" i="2"/>
  <c r="Y7440" i="2" s="1"/>
  <c r="W7448" i="2"/>
  <c r="Y7448" i="2" s="1"/>
  <c r="W7555" i="2"/>
  <c r="Y7555" i="2" s="1"/>
  <c r="Y6694" i="2"/>
  <c r="Y4821" i="2"/>
  <c r="W4837" i="2"/>
  <c r="Y4837" i="2" s="1"/>
  <c r="Y4858" i="2"/>
  <c r="W4877" i="2"/>
  <c r="Y4877" i="2"/>
  <c r="W4938" i="2"/>
  <c r="Y4938" i="2" s="1"/>
  <c r="W4976" i="2"/>
  <c r="Y4976" i="2" s="1"/>
  <c r="Y4991" i="2"/>
  <c r="W5002" i="2"/>
  <c r="Y5002" i="2" s="1"/>
  <c r="W5010" i="2"/>
  <c r="Y5010" i="2" s="1"/>
  <c r="W5058" i="2"/>
  <c r="Y5058" i="2" s="1"/>
  <c r="W5066" i="2"/>
  <c r="Y5066" i="2" s="1"/>
  <c r="Y5119" i="2"/>
  <c r="W5138" i="2"/>
  <c r="Y5138" i="2" s="1"/>
  <c r="W5146" i="2"/>
  <c r="Y5146" i="2" s="1"/>
  <c r="W5215" i="2"/>
  <c r="Y5215" i="2" s="1"/>
  <c r="W5223" i="2"/>
  <c r="Y5223" i="2"/>
  <c r="W5231" i="2"/>
  <c r="Y5231" i="2" s="1"/>
  <c r="W5235" i="2"/>
  <c r="Y5235" i="2" s="1"/>
  <c r="W5242" i="2"/>
  <c r="Y5242" i="2" s="1"/>
  <c r="W5307" i="2"/>
  <c r="Y5307" i="2" s="1"/>
  <c r="W5315" i="2"/>
  <c r="Y5315" i="2" s="1"/>
  <c r="W5323" i="2"/>
  <c r="Y5323" i="2" s="1"/>
  <c r="Y5342" i="2"/>
  <c r="Y5384" i="2"/>
  <c r="Y5391" i="2"/>
  <c r="W5408" i="2"/>
  <c r="Y5408" i="2" s="1"/>
  <c r="Y5423" i="2"/>
  <c r="W5443" i="2"/>
  <c r="Y5443" i="2" s="1"/>
  <c r="W5462" i="2"/>
  <c r="Y5462" i="2" s="1"/>
  <c r="Y5495" i="2"/>
  <c r="W5502" i="2"/>
  <c r="Y5502" i="2" s="1"/>
  <c r="W5540" i="2"/>
  <c r="Y5540" i="2" s="1"/>
  <c r="W5554" i="2"/>
  <c r="Y5554" i="2" s="1"/>
  <c r="Y5585" i="2"/>
  <c r="Y5640" i="2"/>
  <c r="W5647" i="2"/>
  <c r="Y5647" i="2"/>
  <c r="W5651" i="2"/>
  <c r="Y5651" i="2" s="1"/>
  <c r="W5655" i="2"/>
  <c r="Y5655" i="2" s="1"/>
  <c r="W5670" i="2"/>
  <c r="Y5670" i="2" s="1"/>
  <c r="W5678" i="2"/>
  <c r="Y5678" i="2" s="1"/>
  <c r="Y5699" i="2"/>
  <c r="W5742" i="2"/>
  <c r="Y5742" i="2" s="1"/>
  <c r="W5792" i="2"/>
  <c r="Y5792" i="2" s="1"/>
  <c r="W5814" i="2"/>
  <c r="Y5814" i="2" s="1"/>
  <c r="Y5818" i="2"/>
  <c r="Y5836" i="2"/>
  <c r="W5859" i="2"/>
  <c r="Y5859" i="2" s="1"/>
  <c r="W5863" i="2"/>
  <c r="Y5863" i="2" s="1"/>
  <c r="W5871" i="2"/>
  <c r="Y5871" i="2" s="1"/>
  <c r="Y5877" i="2"/>
  <c r="Y5956" i="2"/>
  <c r="W5997" i="2"/>
  <c r="Y5997" i="2" s="1"/>
  <c r="W6030" i="2"/>
  <c r="Y6030" i="2" s="1"/>
  <c r="Y6034" i="2"/>
  <c r="W6074" i="2"/>
  <c r="Y6074" i="2" s="1"/>
  <c r="Y6092" i="2"/>
  <c r="W6101" i="2"/>
  <c r="Y6101" i="2" s="1"/>
  <c r="W6126" i="2"/>
  <c r="Y6126" i="2" s="1"/>
  <c r="W6172" i="2"/>
  <c r="Y6172" i="2" s="1"/>
  <c r="W6214" i="2"/>
  <c r="Y6214" i="2"/>
  <c r="Y6222" i="2"/>
  <c r="W6225" i="2"/>
  <c r="Y6225" i="2" s="1"/>
  <c r="W6271" i="2"/>
  <c r="Y6271" i="2" s="1"/>
  <c r="W6285" i="2"/>
  <c r="Y6285" i="2"/>
  <c r="W6289" i="2"/>
  <c r="Y6289" i="2" s="1"/>
  <c r="Y6350" i="2"/>
  <c r="W6388" i="2"/>
  <c r="Y6388" i="2" s="1"/>
  <c r="W6425" i="2"/>
  <c r="Y6425" i="2" s="1"/>
  <c r="W6429" i="2"/>
  <c r="Y6429" i="2" s="1"/>
  <c r="W6447" i="2"/>
  <c r="Y6447" i="2" s="1"/>
  <c r="W6455" i="2"/>
  <c r="Y6455" i="2" s="1"/>
  <c r="Y6485" i="2"/>
  <c r="W6503" i="2"/>
  <c r="Y6503" i="2" s="1"/>
  <c r="W6530" i="2"/>
  <c r="Y6530" i="2" s="1"/>
  <c r="W6548" i="2"/>
  <c r="Y6548" i="2" s="1"/>
  <c r="W6552" i="2"/>
  <c r="Y6552" i="2" s="1"/>
  <c r="W6620" i="2"/>
  <c r="Y6620" i="2" s="1"/>
  <c r="Y6635" i="2"/>
  <c r="Y6645" i="2"/>
  <c r="W6656" i="2"/>
  <c r="Y6656" i="2" s="1"/>
  <c r="W6660" i="2"/>
  <c r="Y6660" i="2" s="1"/>
  <c r="W6683" i="2"/>
  <c r="Y6683" i="2" s="1"/>
  <c r="W6724" i="2"/>
  <c r="Y6724" i="2" s="1"/>
  <c r="W6751" i="2"/>
  <c r="Y6751" i="2" s="1"/>
  <c r="W6759" i="2"/>
  <c r="Y6759" i="2" s="1"/>
  <c r="W6763" i="2"/>
  <c r="Y6763" i="2"/>
  <c r="W6767" i="2"/>
  <c r="Y6767" i="2" s="1"/>
  <c r="W6782" i="2"/>
  <c r="Y6782" i="2" s="1"/>
  <c r="W6790" i="2"/>
  <c r="Y6790" i="2" s="1"/>
  <c r="W6804" i="2"/>
  <c r="Y6804" i="2" s="1"/>
  <c r="Y6876" i="2"/>
  <c r="Y6914" i="2"/>
  <c r="W6998" i="2"/>
  <c r="Y6998" i="2" s="1"/>
  <c r="W7090" i="2"/>
  <c r="Y7090" i="2" s="1"/>
  <c r="W7094" i="2"/>
  <c r="Y7094" i="2" s="1"/>
  <c r="W7177" i="2"/>
  <c r="Y7177" i="2" s="1"/>
  <c r="Y7246" i="2"/>
  <c r="W7261" i="2"/>
  <c r="Y7261" i="2" s="1"/>
  <c r="W7344" i="2"/>
  <c r="Y7344" i="2" s="1"/>
  <c r="Y7421" i="2"/>
  <c r="W7613" i="2"/>
  <c r="Y7613" i="2" s="1"/>
  <c r="Y7311" i="2"/>
  <c r="Y6332" i="2"/>
  <c r="Y7494" i="2"/>
  <c r="Y7294" i="2"/>
  <c r="Y7286" i="2"/>
  <c r="Y7262" i="2"/>
  <c r="Y7254" i="2"/>
  <c r="Y7238" i="2"/>
  <c r="Y7222" i="2"/>
  <c r="Y7214" i="2"/>
  <c r="Y7182" i="2"/>
  <c r="Y7150" i="2"/>
  <c r="Y7134" i="2"/>
  <c r="Y7118" i="2"/>
  <c r="Y7086" i="2"/>
  <c r="Y7054" i="2"/>
  <c r="Y7022" i="2"/>
  <c r="Y6990" i="2"/>
  <c r="Y6968" i="2"/>
  <c r="Y6916" i="2"/>
  <c r="Y6904" i="2"/>
  <c r="Y6872" i="2"/>
  <c r="Y6756" i="2"/>
  <c r="Y6745" i="2"/>
  <c r="Y6797" i="2"/>
  <c r="W6863" i="2"/>
  <c r="Y6863" i="2"/>
  <c r="W7098" i="2"/>
  <c r="Y7098" i="2"/>
  <c r="W7621" i="2"/>
  <c r="Y7621" i="2" s="1"/>
  <c r="Y7669" i="2"/>
  <c r="Y7645" i="2"/>
  <c r="Y7629" i="2"/>
  <c r="Y7597" i="2"/>
  <c r="Y7589" i="2"/>
  <c r="Y7581" i="2"/>
  <c r="Y7573" i="2"/>
  <c r="Y7565" i="2"/>
  <c r="Y7557" i="2"/>
  <c r="Y7549" i="2"/>
  <c r="Y7541" i="2"/>
  <c r="Y7533" i="2"/>
  <c r="Y7525" i="2"/>
  <c r="Y7517" i="2"/>
  <c r="Y7509" i="2"/>
  <c r="Y7501" i="2"/>
  <c r="Y7493" i="2"/>
  <c r="Y7477" i="2"/>
  <c r="Y7469" i="2"/>
  <c r="Y7461" i="2"/>
  <c r="Y7445" i="2"/>
  <c r="Y7413" i="2"/>
  <c r="Y7405" i="2"/>
  <c r="Y7397" i="2"/>
  <c r="Y7365" i="2"/>
  <c r="Y7357" i="2"/>
  <c r="Y7349" i="2"/>
  <c r="Y7325" i="2"/>
  <c r="Y7309" i="2"/>
  <c r="Y7277" i="2"/>
  <c r="Y7245" i="2"/>
  <c r="Y7237" i="2"/>
  <c r="Y7197" i="2"/>
  <c r="Y7189" i="2"/>
  <c r="Y7165" i="2"/>
  <c r="Y7149" i="2"/>
  <c r="Y7107" i="2"/>
  <c r="Y7075" i="2"/>
  <c r="Y7064" i="2"/>
  <c r="Y7011" i="2"/>
  <c r="Y6979" i="2"/>
  <c r="Y6940" i="2"/>
  <c r="Y6915" i="2"/>
  <c r="Y6902" i="2"/>
  <c r="Y6886" i="2"/>
  <c r="Y6870" i="2"/>
  <c r="Y6774" i="2"/>
  <c r="W6783" i="2"/>
  <c r="Y6783" i="2" s="1"/>
  <c r="W6787" i="2"/>
  <c r="Y6787" i="2" s="1"/>
  <c r="W6791" i="2"/>
  <c r="Y6791" i="2" s="1"/>
  <c r="W7073" i="2"/>
  <c r="Y7073" i="2" s="1"/>
  <c r="W7507" i="2"/>
  <c r="Y7507" i="2" s="1"/>
  <c r="Y7132" i="2"/>
  <c r="Y7062" i="2"/>
  <c r="Y7030" i="2"/>
  <c r="Y6952" i="2"/>
  <c r="Y6926" i="2"/>
  <c r="Y6868" i="2"/>
  <c r="Y6788" i="2"/>
  <c r="Y6750" i="2"/>
  <c r="W6753" i="2"/>
  <c r="Y6753" i="2" s="1"/>
  <c r="W6769" i="2"/>
  <c r="Y6769" i="2" s="1"/>
  <c r="W6813" i="2"/>
  <c r="Y6813" i="2" s="1"/>
  <c r="W6853" i="2"/>
  <c r="Y6853" i="2" s="1"/>
  <c r="Y6871" i="2"/>
  <c r="Y6882" i="2"/>
  <c r="W6922" i="2"/>
  <c r="Y6922" i="2" s="1"/>
  <c r="W6996" i="2"/>
  <c r="Y6996" i="2" s="1"/>
  <c r="W7015" i="2"/>
  <c r="Y7015" i="2" s="1"/>
  <c r="W7066" i="2"/>
  <c r="Y7066" i="2" s="1"/>
  <c r="W7106" i="2"/>
  <c r="Y7106" i="2" s="1"/>
  <c r="Y7114" i="2"/>
  <c r="W7233" i="2"/>
  <c r="Y7233" i="2" s="1"/>
  <c r="W7265" i="2"/>
  <c r="Y7265" i="2" s="1"/>
  <c r="W7393" i="2"/>
  <c r="Y7393" i="2" s="1"/>
  <c r="W7400" i="2"/>
  <c r="Y7400" i="2" s="1"/>
  <c r="Y7667" i="2"/>
  <c r="Y7651" i="2"/>
  <c r="Y7563" i="2"/>
  <c r="Y7123" i="2"/>
  <c r="Y7008" i="2"/>
  <c r="Y6963" i="2"/>
  <c r="Y6950" i="2"/>
  <c r="Y6801" i="2"/>
  <c r="Y6785" i="2"/>
  <c r="W6831" i="2"/>
  <c r="Y6831" i="2"/>
  <c r="W7023" i="2"/>
  <c r="Y7023" i="2"/>
  <c r="Y7658" i="2"/>
  <c r="Y7650" i="2"/>
  <c r="Y7642" i="2"/>
  <c r="Y7634" i="2"/>
  <c r="Y7626" i="2"/>
  <c r="Y7618" i="2"/>
  <c r="Y7578" i="2"/>
  <c r="Y7570" i="2"/>
  <c r="Y7554" i="2"/>
  <c r="Y7538" i="2"/>
  <c r="Y7522" i="2"/>
  <c r="Y7498" i="2"/>
  <c r="Y7490" i="2"/>
  <c r="Y7458" i="2"/>
  <c r="Y7442" i="2"/>
  <c r="Y7434" i="2"/>
  <c r="Y7426" i="2"/>
  <c r="Y7418" i="2"/>
  <c r="Y7378" i="2"/>
  <c r="Y7346" i="2"/>
  <c r="Y7338" i="2"/>
  <c r="Y7186" i="2"/>
  <c r="Y7170" i="2"/>
  <c r="Y7138" i="2"/>
  <c r="Y7070" i="2"/>
  <c r="Y7038" i="2"/>
  <c r="Y7006" i="2"/>
  <c r="Y6974" i="2"/>
  <c r="Y6936" i="2"/>
  <c r="Y6923" i="2"/>
  <c r="W6743" i="2"/>
  <c r="Y6743" i="2" s="1"/>
  <c r="W6795" i="2"/>
  <c r="Y6795" i="2" s="1"/>
  <c r="W6835" i="2"/>
  <c r="Y6835" i="2" s="1"/>
  <c r="W6839" i="2"/>
  <c r="Y6839" i="2" s="1"/>
  <c r="W6845" i="2"/>
  <c r="Y6845" i="2" s="1"/>
  <c r="W6861" i="2"/>
  <c r="Y6861" i="2" s="1"/>
  <c r="W6930" i="2"/>
  <c r="Y6930" i="2" s="1"/>
  <c r="W6947" i="2"/>
  <c r="Y6947" i="2" s="1"/>
  <c r="W7004" i="2"/>
  <c r="Y7004" i="2" s="1"/>
  <c r="W7082" i="2"/>
  <c r="Y7082" i="2" s="1"/>
  <c r="W7111" i="2"/>
  <c r="Y7111" i="2" s="1"/>
  <c r="W7361" i="2"/>
  <c r="Y7361" i="2" s="1"/>
  <c r="Y7617" i="2"/>
  <c r="Y7321" i="2"/>
  <c r="Y7313" i="2"/>
  <c r="Y7281" i="2"/>
  <c r="Y7273" i="2"/>
  <c r="Y7225" i="2"/>
  <c r="Y7201" i="2"/>
  <c r="Y7193" i="2"/>
  <c r="Y7185" i="2"/>
  <c r="Y7161" i="2"/>
  <c r="Y7153" i="2"/>
  <c r="Y7145" i="2"/>
  <c r="Y7091" i="2"/>
  <c r="Y7059" i="2"/>
  <c r="Y7048" i="2"/>
  <c r="Y7016" i="2"/>
  <c r="Y6894" i="2"/>
  <c r="Y6878" i="2"/>
  <c r="Y6798" i="2"/>
  <c r="Y6742" i="2"/>
  <c r="W6747" i="2"/>
  <c r="Y6747" i="2" s="1"/>
  <c r="W6789" i="2"/>
  <c r="Y6789" i="2" s="1"/>
  <c r="W6799" i="2"/>
  <c r="Y6799" i="2" s="1"/>
  <c r="W6807" i="2"/>
  <c r="Y6807" i="2" s="1"/>
  <c r="W6851" i="2"/>
  <c r="Y6851" i="2" s="1"/>
  <c r="Y6883" i="2"/>
  <c r="W7031" i="2"/>
  <c r="Y7031" i="2" s="1"/>
  <c r="W7079" i="2"/>
  <c r="Y7079" i="2" s="1"/>
  <c r="Y7664" i="2"/>
  <c r="Y7640" i="2"/>
  <c r="Y7632" i="2"/>
  <c r="Y7616" i="2"/>
  <c r="Y7608" i="2"/>
  <c r="Y7600" i="2"/>
  <c r="Y7592" i="2"/>
  <c r="Y7584" i="2"/>
  <c r="Y7560" i="2"/>
  <c r="Y7552" i="2"/>
  <c r="Y7544" i="2"/>
  <c r="Y7536" i="2"/>
  <c r="Y7528" i="2"/>
  <c r="Y7520" i="2"/>
  <c r="Y7512" i="2"/>
  <c r="Y7504" i="2"/>
  <c r="Y7496" i="2"/>
  <c r="Y7488" i="2"/>
  <c r="Y7480" i="2"/>
  <c r="Y7472" i="2"/>
  <c r="Y7456" i="2"/>
  <c r="Y7424" i="2"/>
  <c r="Y7416" i="2"/>
  <c r="Y7408" i="2"/>
  <c r="Y7376" i="2"/>
  <c r="Y7368" i="2"/>
  <c r="Y7360" i="2"/>
  <c r="Y7336" i="2"/>
  <c r="Y7328" i="2"/>
  <c r="Y7320" i="2"/>
  <c r="Y7296" i="2"/>
  <c r="Y7288" i="2"/>
  <c r="Y7280" i="2"/>
  <c r="Y7272" i="2"/>
  <c r="Y7248" i="2"/>
  <c r="Y7240" i="2"/>
  <c r="Y7216" i="2"/>
  <c r="Y7208" i="2"/>
  <c r="Y7200" i="2"/>
  <c r="Y7192" i="2"/>
  <c r="Y7184" i="2"/>
  <c r="Y7176" i="2"/>
  <c r="Y7168" i="2"/>
  <c r="Y7160" i="2"/>
  <c r="Y7152" i="2"/>
  <c r="Y7128" i="2"/>
  <c r="Y7078" i="2"/>
  <c r="Y7014" i="2"/>
  <c r="Y6982" i="2"/>
  <c r="Y6844" i="2"/>
  <c r="Y6828" i="2"/>
  <c r="I1284" i="2"/>
  <c r="AC1284" i="2" s="1"/>
  <c r="AD1284" i="2" s="1"/>
  <c r="I1244" i="2"/>
  <c r="I1084" i="2"/>
  <c r="I1252" i="2"/>
  <c r="I1383" i="2"/>
  <c r="I1253" i="2"/>
  <c r="I1390" i="2"/>
  <c r="I1261" i="2"/>
  <c r="AC1261" i="2" s="1"/>
  <c r="AD1261" i="2" s="1"/>
  <c r="I1240" i="2"/>
  <c r="I898" i="2"/>
  <c r="I1256" i="2"/>
  <c r="I1296" i="2"/>
  <c r="AC163" i="2"/>
  <c r="AD163" i="2" s="1"/>
  <c r="I1272" i="2"/>
  <c r="I1232" i="2"/>
  <c r="AC1232" i="2" s="1"/>
  <c r="AD1232" i="2" s="1"/>
  <c r="I1248" i="2"/>
  <c r="I1382" i="2"/>
  <c r="AC580" i="2"/>
  <c r="AD580" i="2" s="1"/>
  <c r="W18" i="2"/>
  <c r="Y18" i="2" s="1"/>
  <c r="W717" i="2"/>
  <c r="Y717" i="2" s="1"/>
  <c r="W797" i="2"/>
  <c r="Y797" i="2" s="1"/>
  <c r="W869" i="2"/>
  <c r="Y869" i="2" s="1"/>
  <c r="W885" i="2"/>
  <c r="Y885" i="2" s="1"/>
  <c r="W909" i="2"/>
  <c r="Y909" i="2" s="1"/>
  <c r="W953" i="2"/>
  <c r="Y953" i="2" s="1"/>
  <c r="W1205" i="2"/>
  <c r="Y1205" i="2" s="1"/>
  <c r="W2422" i="2"/>
  <c r="Y2422" i="2" s="1"/>
  <c r="AC659" i="2"/>
  <c r="AD659" i="2" s="1"/>
  <c r="W1961" i="2"/>
  <c r="Y1961" i="2" s="1"/>
  <c r="W2008" i="2"/>
  <c r="Y2008" i="2" s="1"/>
  <c r="W2149" i="2"/>
  <c r="Y2149" i="2" s="1"/>
  <c r="AC32" i="2"/>
  <c r="AD32" i="2" s="1"/>
  <c r="AC62" i="2"/>
  <c r="AD62" i="2" s="1"/>
  <c r="W183" i="2"/>
  <c r="Y183" i="2" s="1"/>
  <c r="W446" i="2"/>
  <c r="Y446" i="2" s="1"/>
  <c r="W612" i="2"/>
  <c r="Y612" i="2" s="1"/>
  <c r="W628" i="2"/>
  <c r="Y628" i="2" s="1"/>
  <c r="W690" i="2"/>
  <c r="Y690" i="2" s="1"/>
  <c r="W765" i="2"/>
  <c r="Y765" i="2" s="1"/>
  <c r="W1241" i="2"/>
  <c r="Y1241" i="2" s="1"/>
  <c r="W1245" i="2"/>
  <c r="Y1245" i="2" s="1"/>
  <c r="W1458" i="2"/>
  <c r="Y1458" i="2" s="1"/>
  <c r="W1548" i="2"/>
  <c r="Y1548" i="2" s="1"/>
  <c r="W1676" i="2"/>
  <c r="Y1676" i="2" s="1"/>
  <c r="W1949" i="2"/>
  <c r="Y1949" i="2" s="1"/>
  <c r="W2037" i="2"/>
  <c r="Y2037" i="2" s="1"/>
  <c r="W2085" i="2"/>
  <c r="Y2085" i="2" s="1"/>
  <c r="W2120" i="2"/>
  <c r="Y2120" i="2" s="1"/>
  <c r="W126" i="2"/>
  <c r="Y126" i="2" s="1"/>
  <c r="W142" i="2"/>
  <c r="Y142" i="2" s="1"/>
  <c r="W650" i="2"/>
  <c r="Y650" i="2" s="1"/>
  <c r="W674" i="2"/>
  <c r="W786" i="2"/>
  <c r="Y786" i="2" s="1"/>
  <c r="W793" i="2"/>
  <c r="Y793" i="2" s="1"/>
  <c r="W812" i="2"/>
  <c r="Y812" i="2" s="1"/>
  <c r="W826" i="2"/>
  <c r="Y826" i="2" s="1"/>
  <c r="W858" i="2"/>
  <c r="Y858" i="2" s="1"/>
  <c r="W874" i="2"/>
  <c r="Y874" i="2" s="1"/>
  <c r="W894" i="2"/>
  <c r="Y894" i="2" s="1"/>
  <c r="W1017" i="2"/>
  <c r="Y1017" i="2" s="1"/>
  <c r="W1074" i="2"/>
  <c r="Y1074" i="2" s="1"/>
  <c r="W1084" i="2"/>
  <c r="Y1084" i="2" s="1"/>
  <c r="W1089" i="2"/>
  <c r="Y1089" i="2" s="1"/>
  <c r="W1268" i="2"/>
  <c r="Y1268" i="2" s="1"/>
  <c r="W1489" i="2"/>
  <c r="Y1489" i="2" s="1"/>
  <c r="W1605" i="2"/>
  <c r="Y1605" i="2" s="1"/>
  <c r="W1620" i="2"/>
  <c r="Y1620" i="2" s="1"/>
  <c r="W1795" i="2"/>
  <c r="Y1795" i="2" s="1"/>
  <c r="W1989" i="2"/>
  <c r="Y1989" i="2" s="1"/>
  <c r="W1093" i="2"/>
  <c r="Y1093" i="2" s="1"/>
  <c r="W12" i="2"/>
  <c r="Y12" i="2" s="1"/>
  <c r="AC12" i="2" s="1"/>
  <c r="AD12" i="2" s="1"/>
  <c r="W28" i="2"/>
  <c r="Y28" i="2" s="1"/>
  <c r="W44" i="2"/>
  <c r="Y44" i="2" s="1"/>
  <c r="AC44" i="2" s="1"/>
  <c r="AD44" i="2" s="1"/>
  <c r="W76" i="2"/>
  <c r="Y76" i="2" s="1"/>
  <c r="W92" i="2"/>
  <c r="Y92" i="2" s="1"/>
  <c r="W108" i="2"/>
  <c r="Y108" i="2" s="1"/>
  <c r="AC108" i="2" s="1"/>
  <c r="W124" i="2"/>
  <c r="Y124" i="2" s="1"/>
  <c r="W140" i="2"/>
  <c r="Y140" i="2" s="1"/>
  <c r="AC140" i="2" s="1"/>
  <c r="AD140" i="2" s="1"/>
  <c r="W191" i="2"/>
  <c r="Y191" i="2" s="1"/>
  <c r="AC532" i="2"/>
  <c r="AD532" i="2" s="1"/>
  <c r="W1177" i="2"/>
  <c r="Y1177" i="2" s="1"/>
  <c r="W1228" i="2"/>
  <c r="Y1228" i="2" s="1"/>
  <c r="W1449" i="2"/>
  <c r="Y1449" i="2" s="1"/>
  <c r="W1516" i="2"/>
  <c r="Y1516" i="2" s="1"/>
  <c r="W2006" i="2"/>
  <c r="Y2006" i="2" s="1"/>
  <c r="W2049" i="2"/>
  <c r="Y2049" i="2" s="1"/>
  <c r="W2246" i="2"/>
  <c r="Y2246" i="2" s="1"/>
  <c r="W2660" i="2"/>
  <c r="Y2660" i="2" s="1"/>
  <c r="W6469" i="2"/>
  <c r="Y6469" i="2" s="1"/>
  <c r="W10" i="2"/>
  <c r="Y10" i="2" s="1"/>
  <c r="W26" i="2"/>
  <c r="Y26" i="2" s="1"/>
  <c r="W42" i="2"/>
  <c r="Y42" i="2" s="1"/>
  <c r="W58" i="2"/>
  <c r="Y58" i="2" s="1"/>
  <c r="AC106" i="2"/>
  <c r="AD106" i="2" s="1"/>
  <c r="W152" i="2"/>
  <c r="Y152" i="2" s="1"/>
  <c r="W189" i="2"/>
  <c r="W400" i="2"/>
  <c r="Y400" i="2" s="1"/>
  <c r="AC540" i="2"/>
  <c r="AD540" i="2" s="1"/>
  <c r="W677" i="2"/>
  <c r="W789" i="2"/>
  <c r="Y789" i="2" s="1"/>
  <c r="W901" i="2"/>
  <c r="Y901" i="2" s="1"/>
  <c r="W908" i="2"/>
  <c r="Y908" i="2" s="1"/>
  <c r="W1029" i="2"/>
  <c r="Y1029" i="2" s="1"/>
  <c r="W1033" i="2"/>
  <c r="Y1033" i="2" s="1"/>
  <c r="W1121" i="2"/>
  <c r="Y1121" i="2" s="1"/>
  <c r="W1184" i="2"/>
  <c r="Y1184" i="2" s="1"/>
  <c r="W1252" i="2"/>
  <c r="Y1252" i="2" s="1"/>
  <c r="W1386" i="2"/>
  <c r="Y1386" i="2" s="1"/>
  <c r="W1748" i="2"/>
  <c r="Y1748" i="2" s="1"/>
  <c r="W199" i="2"/>
  <c r="Y199" i="2" s="1"/>
  <c r="W408" i="2"/>
  <c r="Y408" i="2" s="1"/>
  <c r="W509" i="2"/>
  <c r="Y509" i="2" s="1"/>
  <c r="W604" i="2"/>
  <c r="Y604" i="2" s="1"/>
  <c r="W620" i="2"/>
  <c r="Y620" i="2" s="1"/>
  <c r="W673" i="2"/>
  <c r="Y673" i="2" s="1"/>
  <c r="W818" i="2"/>
  <c r="Y818" i="2" s="1"/>
  <c r="W1056" i="2"/>
  <c r="Y1056" i="2" s="1"/>
  <c r="W1181" i="2"/>
  <c r="Y1181" i="2" s="1"/>
  <c r="W1500" i="2"/>
  <c r="Y1500" i="2" s="1"/>
  <c r="W1674" i="2"/>
  <c r="Y1674" i="2" s="1"/>
  <c r="W2118" i="2"/>
  <c r="Y2118" i="2" s="1"/>
  <c r="W2182" i="2"/>
  <c r="Y2182" i="2" s="1"/>
  <c r="W2369" i="2"/>
  <c r="Y2369" i="2" s="1"/>
  <c r="W1197" i="2"/>
  <c r="Y1197" i="2" s="1"/>
  <c r="W1384" i="2"/>
  <c r="Y1384" i="2" s="1"/>
  <c r="W6" i="2"/>
  <c r="W22" i="2"/>
  <c r="Y22" i="2" s="1"/>
  <c r="W38" i="2"/>
  <c r="Y38" i="2" s="1"/>
  <c r="W54" i="2"/>
  <c r="Y54" i="2" s="1"/>
  <c r="W70" i="2"/>
  <c r="Y70" i="2" s="1"/>
  <c r="W86" i="2"/>
  <c r="W102" i="2"/>
  <c r="AC109" i="2"/>
  <c r="AD109" i="2" s="1"/>
  <c r="AC116" i="2"/>
  <c r="AD116" i="2" s="1"/>
  <c r="W118" i="2"/>
  <c r="Y118" i="2" s="1"/>
  <c r="W134" i="2"/>
  <c r="Y134" i="2" s="1"/>
  <c r="W160" i="2"/>
  <c r="Y160" i="2" s="1"/>
  <c r="W175" i="2"/>
  <c r="Y175" i="2" s="1"/>
  <c r="W197" i="2"/>
  <c r="Y197" i="2" s="1"/>
  <c r="AC548" i="2"/>
  <c r="AD548" i="2" s="1"/>
  <c r="W766" i="2"/>
  <c r="Y766" i="2" s="1"/>
  <c r="W785" i="2"/>
  <c r="Y785" i="2" s="1"/>
  <c r="W1185" i="2"/>
  <c r="Y1185" i="2" s="1"/>
  <c r="W1580" i="2"/>
  <c r="Y1580" i="2" s="1"/>
  <c r="W1653" i="2"/>
  <c r="Y1653" i="2" s="1"/>
  <c r="W2736" i="2"/>
  <c r="Y2736" i="2" s="1"/>
  <c r="W2820" i="2"/>
  <c r="Y2820" i="2" s="1"/>
  <c r="W2884" i="2"/>
  <c r="Y2884" i="2" s="1"/>
  <c r="W2968" i="2"/>
  <c r="Y2968" i="2" s="1"/>
  <c r="W3784" i="2"/>
  <c r="Y3784" i="2" s="1"/>
  <c r="W1404" i="2"/>
  <c r="Y1404" i="2" s="1"/>
  <c r="W1465" i="2"/>
  <c r="Y1465" i="2" s="1"/>
  <c r="W1496" i="2"/>
  <c r="Y1496" i="2" s="1"/>
  <c r="W1498" i="2"/>
  <c r="Y1498" i="2" s="1"/>
  <c r="W1505" i="2"/>
  <c r="Y1505" i="2" s="1"/>
  <c r="W1514" i="2"/>
  <c r="Y1514" i="2" s="1"/>
  <c r="W1546" i="2"/>
  <c r="Y1546" i="2" s="1"/>
  <c r="W1561" i="2"/>
  <c r="Y1561" i="2" s="1"/>
  <c r="W1565" i="2"/>
  <c r="Y1565" i="2" s="1"/>
  <c r="W1578" i="2"/>
  <c r="Y1578" i="2" s="1"/>
  <c r="W1593" i="2"/>
  <c r="Y1593" i="2" s="1"/>
  <c r="W1597" i="2"/>
  <c r="Y1597" i="2" s="1"/>
  <c r="W1618" i="2"/>
  <c r="Y1618" i="2" s="1"/>
  <c r="W1633" i="2"/>
  <c r="Y1633" i="2" s="1"/>
  <c r="W1637" i="2"/>
  <c r="Y1637" i="2" s="1"/>
  <c r="W1645" i="2"/>
  <c r="Y1645" i="2" s="1"/>
  <c r="W1666" i="2"/>
  <c r="Y1666" i="2" s="1"/>
  <c r="W1668" i="2"/>
  <c r="Y1668" i="2" s="1"/>
  <c r="W1698" i="2"/>
  <c r="Y1698" i="2" s="1"/>
  <c r="W1705" i="2"/>
  <c r="Y1705" i="2" s="1"/>
  <c r="W1714" i="2"/>
  <c r="Y1714" i="2" s="1"/>
  <c r="W1721" i="2"/>
  <c r="Y1721" i="2" s="1"/>
  <c r="W1730" i="2"/>
  <c r="Y1730" i="2" s="1"/>
  <c r="W1737" i="2"/>
  <c r="Y1737" i="2" s="1"/>
  <c r="W1746" i="2"/>
  <c r="Y1746" i="2" s="1"/>
  <c r="W1773" i="2"/>
  <c r="Y1773" i="2" s="1"/>
  <c r="W1802" i="2"/>
  <c r="Y1802" i="2" s="1"/>
  <c r="W1813" i="2"/>
  <c r="Y1813" i="2" s="1"/>
  <c r="W1845" i="2"/>
  <c r="Y1845" i="2" s="1"/>
  <c r="W1861" i="2"/>
  <c r="Y1861" i="2" s="1"/>
  <c r="W1877" i="2"/>
  <c r="Y1877" i="2" s="1"/>
  <c r="W1941" i="2"/>
  <c r="Y1941" i="2" s="1"/>
  <c r="W1953" i="2"/>
  <c r="Y1953" i="2" s="1"/>
  <c r="W1998" i="2"/>
  <c r="Y1998" i="2" s="1"/>
  <c r="W2000" i="2"/>
  <c r="Y2000" i="2" s="1"/>
  <c r="W2029" i="2"/>
  <c r="Y2029" i="2" s="1"/>
  <c r="W2041" i="2"/>
  <c r="Y2041" i="2" s="1"/>
  <c r="W2062" i="2"/>
  <c r="Y2062" i="2" s="1"/>
  <c r="W2094" i="2"/>
  <c r="Y2094" i="2" s="1"/>
  <c r="W2096" i="2"/>
  <c r="Y2096" i="2" s="1"/>
  <c r="W2972" i="2"/>
  <c r="Y2972" i="2" s="1"/>
  <c r="W2976" i="2"/>
  <c r="Y2976" i="2" s="1"/>
  <c r="W4690" i="2"/>
  <c r="Y4690" i="2" s="1"/>
  <c r="W1200" i="2"/>
  <c r="Y1200" i="2" s="1"/>
  <c r="W1202" i="2"/>
  <c r="Y1202" i="2" s="1"/>
  <c r="W1208" i="2"/>
  <c r="Y1208" i="2" s="1"/>
  <c r="W1210" i="2"/>
  <c r="Y1210" i="2" s="1"/>
  <c r="W1280" i="2"/>
  <c r="Y1280" i="2" s="1"/>
  <c r="W1282" i="2"/>
  <c r="Y1282" i="2" s="1"/>
  <c r="W1289" i="2"/>
  <c r="Y1289" i="2" s="1"/>
  <c r="W1298" i="2"/>
  <c r="Y1298" i="2" s="1"/>
  <c r="W1305" i="2"/>
  <c r="Y1305" i="2" s="1"/>
  <c r="W1314" i="2"/>
  <c r="Y1314" i="2" s="1"/>
  <c r="W1321" i="2"/>
  <c r="Y1321" i="2" s="1"/>
  <c r="W1330" i="2"/>
  <c r="Y1330" i="2" s="1"/>
  <c r="W1348" i="2"/>
  <c r="Y1348" i="2" s="1"/>
  <c r="W1364" i="2"/>
  <c r="Y1364" i="2" s="1"/>
  <c r="W1380" i="2"/>
  <c r="Y1380" i="2" s="1"/>
  <c r="W1400" i="2"/>
  <c r="Y1400" i="2" s="1"/>
  <c r="W1472" i="2"/>
  <c r="Y1472" i="2" s="1"/>
  <c r="W1474" i="2"/>
  <c r="Y1474" i="2" s="1"/>
  <c r="W1540" i="2"/>
  <c r="Y1540" i="2" s="1"/>
  <c r="W1572" i="2"/>
  <c r="Y1572" i="2" s="1"/>
  <c r="W1610" i="2"/>
  <c r="Y1610" i="2" s="1"/>
  <c r="W1612" i="2"/>
  <c r="Y1612" i="2" s="1"/>
  <c r="W1658" i="2"/>
  <c r="Y1658" i="2" s="1"/>
  <c r="W1811" i="2"/>
  <c r="Y1811" i="2" s="1"/>
  <c r="W1945" i="2"/>
  <c r="Y1945" i="2" s="1"/>
  <c r="W2021" i="2"/>
  <c r="Y2021" i="2" s="1"/>
  <c r="W2054" i="2"/>
  <c r="Y2054" i="2" s="1"/>
  <c r="W2069" i="2"/>
  <c r="Y2069" i="2" s="1"/>
  <c r="W2134" i="2"/>
  <c r="Y2134" i="2" s="1"/>
  <c r="W2166" i="2"/>
  <c r="Y2166" i="2" s="1"/>
  <c r="W2230" i="2"/>
  <c r="Y2230" i="2" s="1"/>
  <c r="W2358" i="2"/>
  <c r="Y2358" i="2" s="1"/>
  <c r="W2374" i="2"/>
  <c r="Y2374" i="2" s="1"/>
  <c r="W2385" i="2"/>
  <c r="Y2385" i="2" s="1"/>
  <c r="W2406" i="2"/>
  <c r="Y2406" i="2" s="1"/>
  <c r="W2470" i="2"/>
  <c r="Y2470" i="2" s="1"/>
  <c r="W2478" i="2"/>
  <c r="Y2478" i="2" s="1"/>
  <c r="W2980" i="2"/>
  <c r="Y2980" i="2" s="1"/>
  <c r="W2984" i="2"/>
  <c r="Y2984" i="2" s="1"/>
  <c r="W3619" i="2"/>
  <c r="Y3619" i="2" s="1"/>
  <c r="W3656" i="2"/>
  <c r="Y3656" i="2" s="1"/>
  <c r="W3812" i="2"/>
  <c r="Y3812" i="2" s="1"/>
  <c r="W3844" i="2"/>
  <c r="Y3844" i="2" s="1"/>
  <c r="W1129" i="2"/>
  <c r="Y1129" i="2" s="1"/>
  <c r="W1141" i="2"/>
  <c r="Y1141" i="2" s="1"/>
  <c r="W1157" i="2"/>
  <c r="Y1157" i="2" s="1"/>
  <c r="W1204" i="2"/>
  <c r="Y1204" i="2" s="1"/>
  <c r="W1217" i="2"/>
  <c r="Y1217" i="2" s="1"/>
  <c r="W1233" i="2"/>
  <c r="Y1233" i="2" s="1"/>
  <c r="W1244" i="2"/>
  <c r="Y1244" i="2" s="1"/>
  <c r="W1337" i="2"/>
  <c r="Y1337" i="2" s="1"/>
  <c r="W1346" i="2"/>
  <c r="Y1346" i="2" s="1"/>
  <c r="W1353" i="2"/>
  <c r="Y1353" i="2" s="1"/>
  <c r="W1362" i="2"/>
  <c r="Y1362" i="2" s="1"/>
  <c r="W1369" i="2"/>
  <c r="Y1369" i="2" s="1"/>
  <c r="W1378" i="2"/>
  <c r="Y1378" i="2" s="1"/>
  <c r="W1409" i="2"/>
  <c r="Y1409" i="2" s="1"/>
  <c r="W1418" i="2"/>
  <c r="Y1418" i="2" s="1"/>
  <c r="W1425" i="2"/>
  <c r="Y1425" i="2" s="1"/>
  <c r="W1434" i="2"/>
  <c r="Y1434" i="2" s="1"/>
  <c r="W1481" i="2"/>
  <c r="Y1481" i="2" s="1"/>
  <c r="W1525" i="2"/>
  <c r="Y1525" i="2" s="1"/>
  <c r="W1538" i="2"/>
  <c r="Y1538" i="2" s="1"/>
  <c r="W1553" i="2"/>
  <c r="Y1553" i="2" s="1"/>
  <c r="W1570" i="2"/>
  <c r="Y1570" i="2" s="1"/>
  <c r="W1602" i="2"/>
  <c r="Y1602" i="2" s="1"/>
  <c r="W1604" i="2"/>
  <c r="Y1604" i="2" s="1"/>
  <c r="W1701" i="2"/>
  <c r="Y1701" i="2" s="1"/>
  <c r="W1733" i="2"/>
  <c r="Y1733" i="2" s="1"/>
  <c r="W1753" i="2"/>
  <c r="Y1753" i="2" s="1"/>
  <c r="W1762" i="2"/>
  <c r="Y1762" i="2" s="1"/>
  <c r="W1769" i="2"/>
  <c r="Y1769" i="2" s="1"/>
  <c r="W1818" i="2"/>
  <c r="Y1818" i="2" s="1"/>
  <c r="W1834" i="2"/>
  <c r="Y1834" i="2" s="1"/>
  <c r="W1866" i="2"/>
  <c r="Y1866" i="2" s="1"/>
  <c r="W1882" i="2"/>
  <c r="Y1882" i="2" s="1"/>
  <c r="W1914" i="2"/>
  <c r="Y1914" i="2" s="1"/>
  <c r="W2988" i="2"/>
  <c r="Y2988" i="2" s="1"/>
  <c r="W3668" i="2"/>
  <c r="Y3668" i="2" s="1"/>
  <c r="W3712" i="2"/>
  <c r="Y3712" i="2" s="1"/>
  <c r="W1176" i="2"/>
  <c r="Y1176" i="2" s="1"/>
  <c r="W1448" i="2"/>
  <c r="Y1448" i="2" s="1"/>
  <c r="W1450" i="2"/>
  <c r="Y1450" i="2" s="1"/>
  <c r="W1457" i="2"/>
  <c r="Y1457" i="2" s="1"/>
  <c r="W1488" i="2"/>
  <c r="Y1488" i="2" s="1"/>
  <c r="W1508" i="2"/>
  <c r="Y1508" i="2" s="1"/>
  <c r="W1532" i="2"/>
  <c r="Y1532" i="2" s="1"/>
  <c r="W1564" i="2"/>
  <c r="Y1564" i="2" s="1"/>
  <c r="W1596" i="2"/>
  <c r="Y1596" i="2" s="1"/>
  <c r="W1636" i="2"/>
  <c r="Y1636" i="2" s="1"/>
  <c r="W1640" i="2"/>
  <c r="Y1640" i="2" s="1"/>
  <c r="W1644" i="2"/>
  <c r="Y1644" i="2" s="1"/>
  <c r="W1673" i="2"/>
  <c r="Y1673" i="2" s="1"/>
  <c r="W1690" i="2"/>
  <c r="Y1690" i="2" s="1"/>
  <c r="W1794" i="2"/>
  <c r="Y1794" i="2" s="1"/>
  <c r="W1952" i="2"/>
  <c r="Y1952" i="2" s="1"/>
  <c r="W1977" i="2"/>
  <c r="Y1977" i="2" s="1"/>
  <c r="W1990" i="2"/>
  <c r="Y1990" i="2" s="1"/>
  <c r="W2005" i="2"/>
  <c r="Y2005" i="2" s="1"/>
  <c r="W2086" i="2"/>
  <c r="Y2086" i="2" s="1"/>
  <c r="W2117" i="2"/>
  <c r="Y2117" i="2" s="1"/>
  <c r="W2150" i="2"/>
  <c r="Y2150" i="2" s="1"/>
  <c r="W2214" i="2"/>
  <c r="Y2214" i="2" s="1"/>
  <c r="W2278" i="2"/>
  <c r="Y2278" i="2" s="1"/>
  <c r="W2289" i="2"/>
  <c r="Y2289" i="2" s="1"/>
  <c r="W2342" i="2"/>
  <c r="Y2342" i="2" s="1"/>
  <c r="W2390" i="2"/>
  <c r="Y2390" i="2" s="1"/>
  <c r="W2454" i="2"/>
  <c r="Y2454" i="2" s="1"/>
  <c r="W2608" i="2"/>
  <c r="Y2608" i="2" s="1"/>
  <c r="W2756" i="2"/>
  <c r="Y2756" i="2" s="1"/>
  <c r="W2864" i="2"/>
  <c r="Y2864" i="2" s="1"/>
  <c r="W2928" i="2"/>
  <c r="Y2928" i="2" s="1"/>
  <c r="W3027" i="2"/>
  <c r="Y3027" i="2" s="1"/>
  <c r="W3031" i="2"/>
  <c r="Y3031" i="2" s="1"/>
  <c r="W4635" i="2"/>
  <c r="Y4635" i="2" s="1"/>
  <c r="W1464" i="2"/>
  <c r="Y1464" i="2" s="1"/>
  <c r="W1466" i="2"/>
  <c r="Y1466" i="2" s="1"/>
  <c r="W1497" i="2"/>
  <c r="Y1497" i="2" s="1"/>
  <c r="W1506" i="2"/>
  <c r="Y1506" i="2" s="1"/>
  <c r="W1513" i="2"/>
  <c r="Y1513" i="2" s="1"/>
  <c r="W1517" i="2"/>
  <c r="Y1517" i="2" s="1"/>
  <c r="W1530" i="2"/>
  <c r="Y1530" i="2" s="1"/>
  <c r="W1545" i="2"/>
  <c r="Y1545" i="2" s="1"/>
  <c r="W1549" i="2"/>
  <c r="Y1549" i="2" s="1"/>
  <c r="W1562" i="2"/>
  <c r="Y1562" i="2" s="1"/>
  <c r="W1577" i="2"/>
  <c r="Y1577" i="2" s="1"/>
  <c r="W1581" i="2"/>
  <c r="Y1581" i="2" s="1"/>
  <c r="W1594" i="2"/>
  <c r="Y1594" i="2" s="1"/>
  <c r="W1617" i="2"/>
  <c r="Y1617" i="2" s="1"/>
  <c r="W1621" i="2"/>
  <c r="Y1621" i="2" s="1"/>
  <c r="W1634" i="2"/>
  <c r="Y1634" i="2" s="1"/>
  <c r="W1642" i="2"/>
  <c r="Y1642" i="2" s="1"/>
  <c r="W1665" i="2"/>
  <c r="Y1665" i="2" s="1"/>
  <c r="W1667" i="2"/>
  <c r="Y1667" i="2" s="1"/>
  <c r="W1677" i="2"/>
  <c r="Y1677" i="2" s="1"/>
  <c r="W1697" i="2"/>
  <c r="Y1697" i="2" s="1"/>
  <c r="W1706" i="2"/>
  <c r="Y1706" i="2" s="1"/>
  <c r="W1713" i="2"/>
  <c r="Y1713" i="2" s="1"/>
  <c r="W1722" i="2"/>
  <c r="Y1722" i="2" s="1"/>
  <c r="W1729" i="2"/>
  <c r="Y1729" i="2" s="1"/>
  <c r="W1738" i="2"/>
  <c r="Y1738" i="2" s="1"/>
  <c r="W1745" i="2"/>
  <c r="Y1745" i="2" s="1"/>
  <c r="W1765" i="2"/>
  <c r="Y1765" i="2" s="1"/>
  <c r="W1781" i="2"/>
  <c r="Y1781" i="2" s="1"/>
  <c r="W1853" i="2"/>
  <c r="Y1853" i="2" s="1"/>
  <c r="W1885" i="2"/>
  <c r="Y1885" i="2" s="1"/>
  <c r="W1901" i="2"/>
  <c r="Y1901" i="2" s="1"/>
  <c r="W1917" i="2"/>
  <c r="Y1917" i="2" s="1"/>
  <c r="W1936" i="2"/>
  <c r="Y1936" i="2" s="1"/>
  <c r="W1973" i="2"/>
  <c r="Y1973" i="2" s="1"/>
  <c r="W1997" i="2"/>
  <c r="Y1997" i="2" s="1"/>
  <c r="W2009" i="2"/>
  <c r="Y2009" i="2" s="1"/>
  <c r="W2030" i="2"/>
  <c r="Y2030" i="2" s="1"/>
  <c r="W2032" i="2"/>
  <c r="Y2032" i="2" s="1"/>
  <c r="W2061" i="2"/>
  <c r="Y2061" i="2" s="1"/>
  <c r="W2078" i="2"/>
  <c r="Y2078" i="2" s="1"/>
  <c r="W2080" i="2"/>
  <c r="Y2080" i="2" s="1"/>
  <c r="W2126" i="2"/>
  <c r="Y2126" i="2" s="1"/>
  <c r="W2128" i="2"/>
  <c r="Y2128" i="2" s="1"/>
  <c r="W2662" i="2"/>
  <c r="Y2662" i="2" s="1"/>
  <c r="W2800" i="2"/>
  <c r="Y2800" i="2" s="1"/>
  <c r="W3003" i="2"/>
  <c r="Y3003" i="2" s="1"/>
  <c r="W3775" i="2"/>
  <c r="Y3775" i="2" s="1"/>
  <c r="W3944" i="2"/>
  <c r="Y3944" i="2" s="1"/>
  <c r="W1192" i="2"/>
  <c r="Y1192" i="2" s="1"/>
  <c r="W1201" i="2"/>
  <c r="Y1201" i="2" s="1"/>
  <c r="W1209" i="2"/>
  <c r="Y1209" i="2" s="1"/>
  <c r="W1281" i="2"/>
  <c r="Y1281" i="2" s="1"/>
  <c r="W1290" i="2"/>
  <c r="Y1290" i="2" s="1"/>
  <c r="W1297" i="2"/>
  <c r="Y1297" i="2" s="1"/>
  <c r="W1306" i="2"/>
  <c r="Y1306" i="2" s="1"/>
  <c r="W1313" i="2"/>
  <c r="Y1313" i="2" s="1"/>
  <c r="W1322" i="2"/>
  <c r="Y1322" i="2" s="1"/>
  <c r="W1329" i="2"/>
  <c r="Y1329" i="2" s="1"/>
  <c r="W1473" i="2"/>
  <c r="Y1473" i="2" s="1"/>
  <c r="W1609" i="2"/>
  <c r="Y1609" i="2" s="1"/>
  <c r="W1611" i="2"/>
  <c r="Y1611" i="2" s="1"/>
  <c r="W1657" i="2"/>
  <c r="Y1657" i="2" s="1"/>
  <c r="W1659" i="2"/>
  <c r="Y1659" i="2" s="1"/>
  <c r="W1810" i="2"/>
  <c r="Y1810" i="2" s="1"/>
  <c r="W1965" i="2"/>
  <c r="Y1965" i="2" s="1"/>
  <c r="W2022" i="2"/>
  <c r="Y2022" i="2" s="1"/>
  <c r="W2053" i="2"/>
  <c r="Y2053" i="2" s="1"/>
  <c r="W2070" i="2"/>
  <c r="Y2070" i="2" s="1"/>
  <c r="W2102" i="2"/>
  <c r="Y2102" i="2" s="1"/>
  <c r="W2165" i="2"/>
  <c r="Y2165" i="2" s="1"/>
  <c r="W2198" i="2"/>
  <c r="Y2198" i="2" s="1"/>
  <c r="W2262" i="2"/>
  <c r="Y2262" i="2" s="1"/>
  <c r="W2438" i="2"/>
  <c r="Y2438" i="2" s="1"/>
  <c r="W3007" i="2"/>
  <c r="Y3007" i="2" s="1"/>
  <c r="W4553" i="2"/>
  <c r="Y4553" i="2" s="1"/>
  <c r="W4869" i="2"/>
  <c r="Y4869" i="2" s="1"/>
  <c r="W3016" i="2"/>
  <c r="Y3016" i="2" s="1"/>
  <c r="W3023" i="2"/>
  <c r="Y3023" i="2" s="1"/>
  <c r="W3060" i="2"/>
  <c r="Y3060" i="2" s="1"/>
  <c r="W3064" i="2"/>
  <c r="Y3064" i="2" s="1"/>
  <c r="W3068" i="2"/>
  <c r="Y3068" i="2" s="1"/>
  <c r="W3072" i="2"/>
  <c r="Y3072" i="2" s="1"/>
  <c r="W3076" i="2"/>
  <c r="Y3076" i="2" s="1"/>
  <c r="W3080" i="2"/>
  <c r="Y3080" i="2" s="1"/>
  <c r="W3084" i="2"/>
  <c r="Y3084" i="2" s="1"/>
  <c r="W3088" i="2"/>
  <c r="Y3088" i="2" s="1"/>
  <c r="W3092" i="2"/>
  <c r="Y3092" i="2" s="1"/>
  <c r="W3096" i="2"/>
  <c r="Y3096" i="2" s="1"/>
  <c r="W3100" i="2"/>
  <c r="Y3100" i="2" s="1"/>
  <c r="W3104" i="2"/>
  <c r="Y3104" i="2" s="1"/>
  <c r="W3108" i="2"/>
  <c r="Y3108" i="2" s="1"/>
  <c r="W3112" i="2"/>
  <c r="Y3112" i="2" s="1"/>
  <c r="W3116" i="2"/>
  <c r="Y3116" i="2" s="1"/>
  <c r="W3120" i="2"/>
  <c r="Y3120" i="2" s="1"/>
  <c r="W3124" i="2"/>
  <c r="Y3124" i="2" s="1"/>
  <c r="W3128" i="2"/>
  <c r="Y3128" i="2" s="1"/>
  <c r="W3132" i="2"/>
  <c r="Y3132" i="2" s="1"/>
  <c r="W3136" i="2"/>
  <c r="Y3136" i="2" s="1"/>
  <c r="W3140" i="2"/>
  <c r="Y3140" i="2" s="1"/>
  <c r="W3144" i="2"/>
  <c r="Y3144" i="2" s="1"/>
  <c r="W3148" i="2"/>
  <c r="Y3148" i="2" s="1"/>
  <c r="W3152" i="2"/>
  <c r="Y3152" i="2" s="1"/>
  <c r="W3156" i="2"/>
  <c r="Y3156" i="2" s="1"/>
  <c r="W3160" i="2"/>
  <c r="Y3160" i="2" s="1"/>
  <c r="W3164" i="2"/>
  <c r="Y3164" i="2" s="1"/>
  <c r="W3168" i="2"/>
  <c r="Y3168" i="2" s="1"/>
  <c r="W3172" i="2"/>
  <c r="Y3172" i="2" s="1"/>
  <c r="W3176" i="2"/>
  <c r="Y3176" i="2" s="1"/>
  <c r="W3180" i="2"/>
  <c r="Y3180" i="2" s="1"/>
  <c r="W3184" i="2"/>
  <c r="Y3184" i="2" s="1"/>
  <c r="W3188" i="2"/>
  <c r="Y3188" i="2" s="1"/>
  <c r="W3192" i="2"/>
  <c r="Y3192" i="2" s="1"/>
  <c r="W3196" i="2"/>
  <c r="Y3196" i="2" s="1"/>
  <c r="W3200" i="2"/>
  <c r="Y3200" i="2" s="1"/>
  <c r="W3204" i="2"/>
  <c r="Y3204" i="2" s="1"/>
  <c r="W3208" i="2"/>
  <c r="Y3208" i="2" s="1"/>
  <c r="W3212" i="2"/>
  <c r="Y3212" i="2" s="1"/>
  <c r="W3216" i="2"/>
  <c r="Y3216" i="2" s="1"/>
  <c r="W3932" i="2"/>
  <c r="Y3932" i="2" s="1"/>
  <c r="W4154" i="2"/>
  <c r="Y4154" i="2" s="1"/>
  <c r="W4184" i="2"/>
  <c r="Y4184" i="2" s="1"/>
  <c r="W4255" i="2"/>
  <c r="Y4255" i="2" s="1"/>
  <c r="W4259" i="2"/>
  <c r="Y4259" i="2" s="1"/>
  <c r="W4313" i="2"/>
  <c r="Y4313" i="2" s="1"/>
  <c r="W4386" i="2"/>
  <c r="Y4386" i="2" s="1"/>
  <c r="W4665" i="2"/>
  <c r="Y4665" i="2" s="1"/>
  <c r="W4699" i="2"/>
  <c r="Y4699" i="2" s="1"/>
  <c r="W2572" i="2"/>
  <c r="Y2572" i="2" s="1"/>
  <c r="W2574" i="2"/>
  <c r="Y2574" i="2" s="1"/>
  <c r="W2588" i="2"/>
  <c r="Y2588" i="2" s="1"/>
  <c r="W2590" i="2"/>
  <c r="Y2590" i="2" s="1"/>
  <c r="W2644" i="2"/>
  <c r="Y2644" i="2" s="1"/>
  <c r="W2646" i="2"/>
  <c r="Y2646" i="2" s="1"/>
  <c r="W2708" i="2"/>
  <c r="Y2708" i="2" s="1"/>
  <c r="W2710" i="2"/>
  <c r="Y2710" i="2" s="1"/>
  <c r="W2752" i="2"/>
  <c r="Y2752" i="2" s="1"/>
  <c r="W2772" i="2"/>
  <c r="Y2772" i="2" s="1"/>
  <c r="W2816" i="2"/>
  <c r="Y2816" i="2" s="1"/>
  <c r="W2836" i="2"/>
  <c r="Y2836" i="2" s="1"/>
  <c r="W2880" i="2"/>
  <c r="Y2880" i="2" s="1"/>
  <c r="W2900" i="2"/>
  <c r="Y2900" i="2" s="1"/>
  <c r="W2952" i="2"/>
  <c r="Y2952" i="2" s="1"/>
  <c r="W2960" i="2"/>
  <c r="Y2960" i="2" s="1"/>
  <c r="W3441" i="2"/>
  <c r="Y3441" i="2" s="1"/>
  <c r="W3521" i="2"/>
  <c r="Y3521" i="2" s="1"/>
  <c r="W3545" i="2"/>
  <c r="Y3545" i="2" s="1"/>
  <c r="W3569" i="2"/>
  <c r="Y3569" i="2" s="1"/>
  <c r="W3596" i="2"/>
  <c r="Y3596" i="2" s="1"/>
  <c r="W3664" i="2"/>
  <c r="Y3664" i="2" s="1"/>
  <c r="W3731" i="2"/>
  <c r="Y3731" i="2" s="1"/>
  <c r="W3752" i="2"/>
  <c r="Y3752" i="2" s="1"/>
  <c r="W3808" i="2"/>
  <c r="Y3808" i="2" s="1"/>
  <c r="W4328" i="2"/>
  <c r="Y4328" i="2" s="1"/>
  <c r="W4367" i="2"/>
  <c r="Y4367" i="2" s="1"/>
  <c r="W4826" i="2"/>
  <c r="Y4826" i="2" s="1"/>
  <c r="W5706" i="2"/>
  <c r="Y5706" i="2" s="1"/>
  <c r="W2542" i="2"/>
  <c r="Y2542" i="2" s="1"/>
  <c r="W2748" i="2"/>
  <c r="Y2748" i="2" s="1"/>
  <c r="W2812" i="2"/>
  <c r="Y2812" i="2" s="1"/>
  <c r="W2944" i="2"/>
  <c r="Y2944" i="2" s="1"/>
  <c r="W3044" i="2"/>
  <c r="Y3044" i="2" s="1"/>
  <c r="W3048" i="2"/>
  <c r="Y3048" i="2" s="1"/>
  <c r="W3052" i="2"/>
  <c r="Y3052" i="2" s="1"/>
  <c r="W3056" i="2"/>
  <c r="Y3056" i="2" s="1"/>
  <c r="W3857" i="2"/>
  <c r="Y3857" i="2" s="1"/>
  <c r="W3946" i="2"/>
  <c r="Y3946" i="2" s="1"/>
  <c r="W4199" i="2"/>
  <c r="Y4199" i="2" s="1"/>
  <c r="W4437" i="2"/>
  <c r="Y4437" i="2" s="1"/>
  <c r="W4901" i="2"/>
  <c r="Y4901" i="2" s="1"/>
  <c r="W2494" i="2"/>
  <c r="Y2494" i="2" s="1"/>
  <c r="W2526" i="2"/>
  <c r="Y2526" i="2" s="1"/>
  <c r="W3015" i="2"/>
  <c r="Y3015" i="2" s="1"/>
  <c r="W3036" i="2"/>
  <c r="Y3036" i="2" s="1"/>
  <c r="W3040" i="2"/>
  <c r="Y3040" i="2" s="1"/>
  <c r="W3063" i="2"/>
  <c r="Y3063" i="2" s="1"/>
  <c r="W3067" i="2"/>
  <c r="Y3067" i="2" s="1"/>
  <c r="W3071" i="2"/>
  <c r="Y3071" i="2" s="1"/>
  <c r="W3075" i="2"/>
  <c r="Y3075" i="2" s="1"/>
  <c r="W3079" i="2"/>
  <c r="Y3079" i="2" s="1"/>
  <c r="W3083" i="2"/>
  <c r="Y3083" i="2" s="1"/>
  <c r="W3087" i="2"/>
  <c r="Y3087" i="2" s="1"/>
  <c r="W3091" i="2"/>
  <c r="Y3091" i="2" s="1"/>
  <c r="W3095" i="2"/>
  <c r="Y3095" i="2" s="1"/>
  <c r="W3099" i="2"/>
  <c r="Y3099" i="2" s="1"/>
  <c r="W3103" i="2"/>
  <c r="Y3103" i="2" s="1"/>
  <c r="W3111" i="2"/>
  <c r="Y3111" i="2" s="1"/>
  <c r="W3115" i="2"/>
  <c r="Y3115" i="2" s="1"/>
  <c r="W3119" i="2"/>
  <c r="Y3119" i="2" s="1"/>
  <c r="W3123" i="2"/>
  <c r="Y3123" i="2" s="1"/>
  <c r="W3127" i="2"/>
  <c r="Y3127" i="2" s="1"/>
  <c r="W3131" i="2"/>
  <c r="Y3131" i="2" s="1"/>
  <c r="W3497" i="2"/>
  <c r="Y3497" i="2" s="1"/>
  <c r="W3585" i="2"/>
  <c r="Y3585" i="2" s="1"/>
  <c r="W3736" i="2"/>
  <c r="Y3736" i="2" s="1"/>
  <c r="W3776" i="2"/>
  <c r="Y3776" i="2" s="1"/>
  <c r="W3783" i="2"/>
  <c r="Y3783" i="2" s="1"/>
  <c r="W3825" i="2"/>
  <c r="Y3825" i="2" s="1"/>
  <c r="W4242" i="2"/>
  <c r="Y4242" i="2" s="1"/>
  <c r="W4298" i="2"/>
  <c r="Y4298" i="2" s="1"/>
  <c r="W3028" i="2"/>
  <c r="Y3028" i="2" s="1"/>
  <c r="W3032" i="2"/>
  <c r="Y3032" i="2" s="1"/>
  <c r="W4186" i="2"/>
  <c r="Y4186" i="2" s="1"/>
  <c r="W4311" i="2"/>
  <c r="Y4311" i="2" s="1"/>
  <c r="W4384" i="2"/>
  <c r="Y4384" i="2" s="1"/>
  <c r="W4555" i="2"/>
  <c r="Y4555" i="2" s="1"/>
  <c r="W4697" i="2"/>
  <c r="Y4697" i="2" s="1"/>
  <c r="W4789" i="2"/>
  <c r="Y4789" i="2" s="1"/>
  <c r="W2564" i="2"/>
  <c r="Y2564" i="2" s="1"/>
  <c r="W2566" i="2"/>
  <c r="Y2566" i="2" s="1"/>
  <c r="W2580" i="2"/>
  <c r="Y2580" i="2" s="1"/>
  <c r="W2582" i="2"/>
  <c r="Y2582" i="2" s="1"/>
  <c r="W2676" i="2"/>
  <c r="Y2676" i="2" s="1"/>
  <c r="W2678" i="2"/>
  <c r="Y2678" i="2" s="1"/>
  <c r="W2740" i="2"/>
  <c r="Y2740" i="2" s="1"/>
  <c r="W2742" i="2"/>
  <c r="Y2742" i="2" s="1"/>
  <c r="W2804" i="2"/>
  <c r="Y2804" i="2" s="1"/>
  <c r="W2868" i="2"/>
  <c r="Y2868" i="2" s="1"/>
  <c r="W2932" i="2"/>
  <c r="Y2932" i="2" s="1"/>
  <c r="W3024" i="2"/>
  <c r="Y3024" i="2" s="1"/>
  <c r="W3473" i="2"/>
  <c r="Y3473" i="2" s="1"/>
  <c r="W3595" i="2"/>
  <c r="Y3595" i="2" s="1"/>
  <c r="W3704" i="2"/>
  <c r="Y3704" i="2" s="1"/>
  <c r="W3744" i="2"/>
  <c r="Y3744" i="2" s="1"/>
  <c r="W3751" i="2"/>
  <c r="Y3751" i="2" s="1"/>
  <c r="W3807" i="2"/>
  <c r="Y3807" i="2" s="1"/>
  <c r="W3816" i="2"/>
  <c r="Y3816" i="2" s="1"/>
  <c r="W3841" i="2"/>
  <c r="Y3841" i="2" s="1"/>
  <c r="W4369" i="2"/>
  <c r="Y4369" i="2" s="1"/>
  <c r="W4642" i="2"/>
  <c r="Y4642" i="2" s="1"/>
  <c r="W5638" i="2"/>
  <c r="Y5638" i="2" s="1"/>
  <c r="W4927" i="2"/>
  <c r="Y4927" i="2" s="1"/>
  <c r="W5529" i="2"/>
  <c r="Y5529" i="2" s="1"/>
  <c r="W5550" i="2"/>
  <c r="Y5550" i="2" s="1"/>
  <c r="W6153" i="2"/>
  <c r="Y6153" i="2" s="1"/>
  <c r="W6458" i="2"/>
  <c r="Y6458" i="2" s="1"/>
  <c r="W5854" i="2"/>
  <c r="Y5854" i="2" s="1"/>
  <c r="W3873" i="2"/>
  <c r="Y3873" i="2" s="1"/>
  <c r="W3912" i="2"/>
  <c r="Y3912" i="2" s="1"/>
  <c r="W3984" i="2"/>
  <c r="Y3984" i="2" s="1"/>
  <c r="W4016" i="2"/>
  <c r="Y4016" i="2" s="1"/>
  <c r="W4120" i="2"/>
  <c r="Y4120" i="2" s="1"/>
  <c r="W4122" i="2"/>
  <c r="Y4122" i="2" s="1"/>
  <c r="W4135" i="2"/>
  <c r="Y4135" i="2" s="1"/>
  <c r="W4178" i="2"/>
  <c r="Y4178" i="2" s="1"/>
  <c r="W4191" i="2"/>
  <c r="Y4191" i="2" s="1"/>
  <c r="W4234" i="2"/>
  <c r="Y4234" i="2" s="1"/>
  <c r="W4247" i="2"/>
  <c r="Y4247" i="2" s="1"/>
  <c r="W4264" i="2"/>
  <c r="Y4264" i="2" s="1"/>
  <c r="W4346" i="2"/>
  <c r="Y4346" i="2" s="1"/>
  <c r="W4376" i="2"/>
  <c r="Y4376" i="2" s="1"/>
  <c r="W4378" i="2"/>
  <c r="Y4378" i="2" s="1"/>
  <c r="W4391" i="2"/>
  <c r="Y4391" i="2" s="1"/>
  <c r="W4570" i="2"/>
  <c r="Y4570" i="2" s="1"/>
  <c r="W4613" i="2"/>
  <c r="Y4613" i="2" s="1"/>
  <c r="W4629" i="2"/>
  <c r="Y4629" i="2" s="1"/>
  <c r="W4730" i="2"/>
  <c r="Y4730" i="2" s="1"/>
  <c r="W4833" i="2"/>
  <c r="Y4833" i="2" s="1"/>
  <c r="W4835" i="2"/>
  <c r="Y4835" i="2" s="1"/>
  <c r="W4851" i="2"/>
  <c r="Y4851" i="2" s="1"/>
  <c r="W4883" i="2"/>
  <c r="Y4883" i="2" s="1"/>
  <c r="W5258" i="2"/>
  <c r="Y5258" i="2" s="1"/>
  <c r="W3896" i="2"/>
  <c r="Y3896" i="2" s="1"/>
  <c r="W3898" i="2"/>
  <c r="Y3898" i="2" s="1"/>
  <c r="W4088" i="2"/>
  <c r="Y4088" i="2" s="1"/>
  <c r="W4103" i="2"/>
  <c r="Y4103" i="2" s="1"/>
  <c r="W4144" i="2"/>
  <c r="Y4144" i="2" s="1"/>
  <c r="W4146" i="2"/>
  <c r="Y4146" i="2" s="1"/>
  <c r="W4159" i="2"/>
  <c r="Y4159" i="2" s="1"/>
  <c r="W4202" i="2"/>
  <c r="Y4202" i="2" s="1"/>
  <c r="W4215" i="2"/>
  <c r="Y4215" i="2" s="1"/>
  <c r="W4232" i="2"/>
  <c r="Y4232" i="2" s="1"/>
  <c r="W4258" i="2"/>
  <c r="Y4258" i="2" s="1"/>
  <c r="W4271" i="2"/>
  <c r="Y4271" i="2" s="1"/>
  <c r="W4288" i="2"/>
  <c r="Y4288" i="2" s="1"/>
  <c r="W4290" i="2"/>
  <c r="Y4290" i="2" s="1"/>
  <c r="W4303" i="2"/>
  <c r="Y4303" i="2" s="1"/>
  <c r="W4359" i="2"/>
  <c r="Y4359" i="2" s="1"/>
  <c r="W4506" i="2"/>
  <c r="Y4506" i="2" s="1"/>
  <c r="W4563" i="2"/>
  <c r="Y4563" i="2" s="1"/>
  <c r="W4579" i="2"/>
  <c r="Y4579" i="2" s="1"/>
  <c r="W4618" i="2"/>
  <c r="Y4618" i="2" s="1"/>
  <c r="W4634" i="2"/>
  <c r="Y4634" i="2" s="1"/>
  <c r="W4645" i="2"/>
  <c r="Y4645" i="2" s="1"/>
  <c r="W4657" i="2"/>
  <c r="Y4657" i="2" s="1"/>
  <c r="W4682" i="2"/>
  <c r="Y4682" i="2" s="1"/>
  <c r="W4721" i="2"/>
  <c r="Y4721" i="2" s="1"/>
  <c r="W4754" i="2"/>
  <c r="Y4754" i="2" s="1"/>
  <c r="W4761" i="2"/>
  <c r="Y4761" i="2" s="1"/>
  <c r="W4763" i="2"/>
  <c r="Y4763" i="2" s="1"/>
  <c r="W4811" i="2"/>
  <c r="Y4811" i="2" s="1"/>
  <c r="W5039" i="2"/>
  <c r="Y5039" i="2" s="1"/>
  <c r="W5186" i="2"/>
  <c r="Y5186" i="2" s="1"/>
  <c r="W5270" i="2"/>
  <c r="Y5270" i="2" s="1"/>
  <c r="W5475" i="2"/>
  <c r="Y5475" i="2" s="1"/>
  <c r="W5494" i="2"/>
  <c r="Y5494" i="2" s="1"/>
  <c r="W5590" i="2"/>
  <c r="Y5590" i="2" s="1"/>
  <c r="W3952" i="2"/>
  <c r="Y3952" i="2" s="1"/>
  <c r="W3954" i="2"/>
  <c r="Y3954" i="2" s="1"/>
  <c r="W4026" i="2"/>
  <c r="Y4026" i="2" s="1"/>
  <c r="W4042" i="2"/>
  <c r="Y4042" i="2" s="1"/>
  <c r="W4127" i="2"/>
  <c r="Y4127" i="2" s="1"/>
  <c r="W4183" i="2"/>
  <c r="Y4183" i="2" s="1"/>
  <c r="W4200" i="2"/>
  <c r="Y4200" i="2" s="1"/>
  <c r="W4312" i="2"/>
  <c r="Y4312" i="2" s="1"/>
  <c r="W4327" i="2"/>
  <c r="Y4327" i="2" s="1"/>
  <c r="W4368" i="2"/>
  <c r="Y4368" i="2" s="1"/>
  <c r="W4383" i="2"/>
  <c r="Y4383" i="2" s="1"/>
  <c r="W4659" i="2"/>
  <c r="Y4659" i="2" s="1"/>
  <c r="W4675" i="2"/>
  <c r="Y4675" i="2" s="1"/>
  <c r="W4689" i="2"/>
  <c r="Y4689" i="2" s="1"/>
  <c r="W4705" i="2"/>
  <c r="Y4705" i="2" s="1"/>
  <c r="W4707" i="2"/>
  <c r="Y4707" i="2" s="1"/>
  <c r="W4747" i="2"/>
  <c r="Y4747" i="2" s="1"/>
  <c r="W4825" i="2"/>
  <c r="Y4825" i="2" s="1"/>
  <c r="W5867" i="2"/>
  <c r="Y5867" i="2" s="1"/>
  <c r="W5159" i="2"/>
  <c r="Y5159" i="2" s="1"/>
  <c r="W5398" i="2"/>
  <c r="Y5398" i="2" s="1"/>
  <c r="W5595" i="2"/>
  <c r="Y5595" i="2" s="1"/>
  <c r="W5614" i="2"/>
  <c r="Y5614" i="2" s="1"/>
  <c r="W7256" i="2"/>
  <c r="Y7256" i="2" s="1"/>
  <c r="W3920" i="2"/>
  <c r="Y3920" i="2" s="1"/>
  <c r="W3976" i="2"/>
  <c r="Y3976" i="2" s="1"/>
  <c r="W3978" i="2"/>
  <c r="Y3978" i="2" s="1"/>
  <c r="W4022" i="2"/>
  <c r="Y4022" i="2" s="1"/>
  <c r="W4064" i="2"/>
  <c r="Y4064" i="2" s="1"/>
  <c r="W4080" i="2"/>
  <c r="Y4080" i="2" s="1"/>
  <c r="W4119" i="2"/>
  <c r="Y4119" i="2" s="1"/>
  <c r="W4136" i="2"/>
  <c r="Y4136" i="2" s="1"/>
  <c r="W4248" i="2"/>
  <c r="Y4248" i="2" s="1"/>
  <c r="W4263" i="2"/>
  <c r="Y4263" i="2" s="1"/>
  <c r="W4319" i="2"/>
  <c r="Y4319" i="2" s="1"/>
  <c r="W4375" i="2"/>
  <c r="Y4375" i="2" s="1"/>
  <c r="W4392" i="2"/>
  <c r="Y4392" i="2" s="1"/>
  <c r="W4729" i="2"/>
  <c r="Y4729" i="2" s="1"/>
  <c r="W4817" i="2"/>
  <c r="Y4817" i="2" s="1"/>
  <c r="W4819" i="2"/>
  <c r="Y4819" i="2" s="1"/>
  <c r="W4841" i="2"/>
  <c r="Y4841" i="2" s="1"/>
  <c r="W4843" i="2"/>
  <c r="Y4843" i="2" s="1"/>
  <c r="W5210" i="2"/>
  <c r="Y5210" i="2" s="1"/>
  <c r="W5256" i="2"/>
  <c r="Y5256" i="2" s="1"/>
  <c r="W5371" i="2"/>
  <c r="Y5371" i="2" s="1"/>
  <c r="W5375" i="2"/>
  <c r="Y5375" i="2" s="1"/>
  <c r="W5454" i="2"/>
  <c r="Y5454" i="2" s="1"/>
  <c r="W5555" i="2"/>
  <c r="Y5555" i="2" s="1"/>
  <c r="W6567" i="2"/>
  <c r="Y6567" i="2" s="1"/>
  <c r="W6667" i="2"/>
  <c r="Y6667" i="2" s="1"/>
  <c r="W4914" i="2"/>
  <c r="Y4914" i="2" s="1"/>
  <c r="W4997" i="2"/>
  <c r="Y4997" i="2" s="1"/>
  <c r="W6444" i="2"/>
  <c r="Y6444" i="2" s="1"/>
  <c r="W6628" i="2"/>
  <c r="Y6628" i="2" s="1"/>
  <c r="W6679" i="2"/>
  <c r="Y6679" i="2" s="1"/>
  <c r="W4975" i="2"/>
  <c r="Y4975" i="2" s="1"/>
  <c r="W5016" i="2"/>
  <c r="Y5016" i="2" s="1"/>
  <c r="W5032" i="2"/>
  <c r="Y5032" i="2" s="1"/>
  <c r="W5047" i="2"/>
  <c r="Y5047" i="2" s="1"/>
  <c r="W5087" i="2"/>
  <c r="Y5087" i="2" s="1"/>
  <c r="W5194" i="2"/>
  <c r="Y5194" i="2" s="1"/>
  <c r="W5403" i="2"/>
  <c r="Y5403" i="2" s="1"/>
  <c r="W5483" i="2"/>
  <c r="Y5483" i="2" s="1"/>
  <c r="W5539" i="2"/>
  <c r="Y5539" i="2" s="1"/>
  <c r="W5567" i="2"/>
  <c r="Y5567" i="2" s="1"/>
  <c r="W5755" i="2"/>
  <c r="Y5755" i="2" s="1"/>
  <c r="W5794" i="2"/>
  <c r="Y5794" i="2" s="1"/>
  <c r="W5796" i="2"/>
  <c r="Y5796" i="2" s="1"/>
  <c r="W5830" i="2"/>
  <c r="Y5830" i="2" s="1"/>
  <c r="W5994" i="2"/>
  <c r="Y5994" i="2" s="1"/>
  <c r="W6036" i="2"/>
  <c r="Y6036" i="2" s="1"/>
  <c r="W6084" i="2"/>
  <c r="Y6084" i="2" s="1"/>
  <c r="W6117" i="2"/>
  <c r="Y6117" i="2" s="1"/>
  <c r="W6217" i="2"/>
  <c r="Y6217" i="2" s="1"/>
  <c r="W7169" i="2"/>
  <c r="Y7169" i="2" s="1"/>
  <c r="W4923" i="2"/>
  <c r="Y4923" i="2" s="1"/>
  <c r="W4943" i="2"/>
  <c r="Y4943" i="2" s="1"/>
  <c r="W5007" i="2"/>
  <c r="Y5007" i="2" s="1"/>
  <c r="W5023" i="2"/>
  <c r="Y5023" i="2" s="1"/>
  <c r="W5095" i="2"/>
  <c r="Y5095" i="2" s="1"/>
  <c r="W5221" i="2"/>
  <c r="Y5221" i="2" s="1"/>
  <c r="W5374" i="2"/>
  <c r="Y5374" i="2" s="1"/>
  <c r="W5467" i="2"/>
  <c r="Y5467" i="2" s="1"/>
  <c r="W5511" i="2"/>
  <c r="Y5511" i="2" s="1"/>
  <c r="W5513" i="2"/>
  <c r="Y5513" i="2" s="1"/>
  <c r="W5537" i="2"/>
  <c r="Y5537" i="2" s="1"/>
  <c r="W5780" i="2"/>
  <c r="Y5780" i="2" s="1"/>
  <c r="W5812" i="2"/>
  <c r="Y5812" i="2" s="1"/>
  <c r="W5828" i="2"/>
  <c r="Y5828" i="2" s="1"/>
  <c r="W6054" i="2"/>
  <c r="Y6054" i="2" s="1"/>
  <c r="W6257" i="2"/>
  <c r="Y6257" i="2" s="1"/>
  <c r="W6268" i="2"/>
  <c r="Y6268" i="2" s="1"/>
  <c r="W6399" i="2"/>
  <c r="Y6399" i="2" s="1"/>
  <c r="W6467" i="2"/>
  <c r="Y6467" i="2" s="1"/>
  <c r="W6610" i="2"/>
  <c r="Y6610" i="2" s="1"/>
  <c r="W5005" i="2"/>
  <c r="Y5005" i="2" s="1"/>
  <c r="W5021" i="2"/>
  <c r="Y5021" i="2" s="1"/>
  <c r="W5687" i="2"/>
  <c r="Y5687" i="2" s="1"/>
  <c r="W5844" i="2"/>
  <c r="Y5844" i="2" s="1"/>
  <c r="W5866" i="2"/>
  <c r="Y5866" i="2" s="1"/>
  <c r="W5868" i="2"/>
  <c r="Y5868" i="2" s="1"/>
  <c r="W5882" i="2"/>
  <c r="Y5882" i="2" s="1"/>
  <c r="W6061" i="2"/>
  <c r="Y6061" i="2" s="1"/>
  <c r="W6068" i="2"/>
  <c r="Y6068" i="2" s="1"/>
  <c r="W6565" i="2"/>
  <c r="Y6565" i="2" s="1"/>
  <c r="W6589" i="2"/>
  <c r="Y6589" i="2" s="1"/>
  <c r="W7103" i="2"/>
  <c r="Y7103" i="2" s="1"/>
  <c r="W4936" i="2"/>
  <c r="Y4936" i="2" s="1"/>
  <c r="W6626" i="2"/>
  <c r="Y6626" i="2" s="1"/>
  <c r="W7354" i="2"/>
  <c r="Y7354" i="2" s="1"/>
  <c r="W4915" i="2"/>
  <c r="Y4915" i="2" s="1"/>
  <c r="W5015" i="2"/>
  <c r="Y5015" i="2" s="1"/>
  <c r="W5031" i="2"/>
  <c r="Y5031" i="2" s="1"/>
  <c r="W5063" i="2"/>
  <c r="Y5063" i="2" s="1"/>
  <c r="W5143" i="2"/>
  <c r="Y5143" i="2" s="1"/>
  <c r="W5183" i="2"/>
  <c r="Y5183" i="2" s="1"/>
  <c r="W5207" i="2"/>
  <c r="Y5207" i="2" s="1"/>
  <c r="W5623" i="2"/>
  <c r="Y5623" i="2" s="1"/>
  <c r="W5719" i="2"/>
  <c r="Y5719" i="2" s="1"/>
  <c r="W5788" i="2"/>
  <c r="Y5788" i="2" s="1"/>
  <c r="W5860" i="2"/>
  <c r="Y5860" i="2" s="1"/>
  <c r="W5883" i="2"/>
  <c r="Y5883" i="2" s="1"/>
  <c r="W5970" i="2"/>
  <c r="Y5970" i="2" s="1"/>
  <c r="W6038" i="2"/>
  <c r="Y6038" i="2" s="1"/>
  <c r="W6045" i="2"/>
  <c r="Y6045" i="2" s="1"/>
  <c r="W6433" i="2"/>
  <c r="Y6433" i="2" s="1"/>
  <c r="W6659" i="2"/>
  <c r="Y6659" i="2" s="1"/>
  <c r="W6670" i="2"/>
  <c r="Y6670" i="2" s="1"/>
  <c r="W6711" i="2"/>
  <c r="Y6711" i="2" s="1"/>
  <c r="W6717" i="2"/>
  <c r="Y6717" i="2" s="1"/>
  <c r="W6860" i="2"/>
  <c r="Y6860" i="2" s="1"/>
  <c r="W7036" i="2"/>
  <c r="Y7036" i="2" s="1"/>
  <c r="W5907" i="2"/>
  <c r="Y5907" i="2" s="1"/>
  <c r="W6002" i="2"/>
  <c r="Y6002" i="2" s="1"/>
  <c r="W6011" i="2"/>
  <c r="Y6011" i="2" s="1"/>
  <c r="W6013" i="2"/>
  <c r="Y6013" i="2" s="1"/>
  <c r="W6100" i="2"/>
  <c r="Y6100" i="2" s="1"/>
  <c r="W6133" i="2"/>
  <c r="Y6133" i="2" s="1"/>
  <c r="W6194" i="2"/>
  <c r="Y6194" i="2" s="1"/>
  <c r="W6273" i="2"/>
  <c r="Y6273" i="2" s="1"/>
  <c r="W6313" i="2"/>
  <c r="Y6313" i="2" s="1"/>
  <c r="W6377" i="2"/>
  <c r="Y6377" i="2" s="1"/>
  <c r="W6391" i="2"/>
  <c r="Y6391" i="2" s="1"/>
  <c r="W6420" i="2"/>
  <c r="Y6420" i="2" s="1"/>
  <c r="W6516" i="2"/>
  <c r="Y6516" i="2" s="1"/>
  <c r="W6687" i="2"/>
  <c r="Y6687" i="2" s="1"/>
  <c r="W6718" i="2"/>
  <c r="Y6718" i="2" s="1"/>
  <c r="W6829" i="2"/>
  <c r="Y6829" i="2" s="1"/>
  <c r="W7230" i="2"/>
  <c r="Y7230" i="2" s="1"/>
  <c r="W7527" i="2"/>
  <c r="Y7527" i="2" s="1"/>
  <c r="W5973" i="2"/>
  <c r="Y5973" i="2" s="1"/>
  <c r="W5980" i="2"/>
  <c r="Y5980" i="2" s="1"/>
  <c r="W6109" i="2"/>
  <c r="Y6109" i="2" s="1"/>
  <c r="W6140" i="2"/>
  <c r="Y6140" i="2" s="1"/>
  <c r="W6158" i="2"/>
  <c r="Y6158" i="2" s="1"/>
  <c r="W6178" i="2"/>
  <c r="Y6178" i="2" s="1"/>
  <c r="W6185" i="2"/>
  <c r="Y6185" i="2" s="1"/>
  <c r="W6309" i="2"/>
  <c r="Y6309" i="2" s="1"/>
  <c r="W6353" i="2"/>
  <c r="Y6353" i="2" s="1"/>
  <c r="W6365" i="2"/>
  <c r="Y6365" i="2" s="1"/>
  <c r="W6402" i="2"/>
  <c r="Y6402" i="2" s="1"/>
  <c r="W6436" i="2"/>
  <c r="Y6436" i="2" s="1"/>
  <c r="W6452" i="2"/>
  <c r="Y6452" i="2" s="1"/>
  <c r="W6461" i="2"/>
  <c r="Y6461" i="2" s="1"/>
  <c r="W6570" i="2"/>
  <c r="Y6570" i="2" s="1"/>
  <c r="W6586" i="2"/>
  <c r="Y6586" i="2" s="1"/>
  <c r="W6618" i="2"/>
  <c r="Y6618" i="2" s="1"/>
  <c r="W6642" i="2"/>
  <c r="Y6642" i="2" s="1"/>
  <c r="W6644" i="2"/>
  <c r="Y6644" i="2" s="1"/>
  <c r="W6668" i="2"/>
  <c r="Y6668" i="2" s="1"/>
  <c r="W7137" i="2"/>
  <c r="Y7137" i="2" s="1"/>
  <c r="W7352" i="2"/>
  <c r="Y7352" i="2" s="1"/>
  <c r="W5938" i="2"/>
  <c r="Y5938" i="2" s="1"/>
  <c r="W5954" i="2"/>
  <c r="Y5954" i="2" s="1"/>
  <c r="W6044" i="2"/>
  <c r="Y6044" i="2" s="1"/>
  <c r="W6046" i="2"/>
  <c r="Y6046" i="2" s="1"/>
  <c r="W6060" i="2"/>
  <c r="Y6060" i="2" s="1"/>
  <c r="W6062" i="2"/>
  <c r="Y6062" i="2" s="1"/>
  <c r="W6078" i="2"/>
  <c r="Y6078" i="2" s="1"/>
  <c r="W6116" i="2"/>
  <c r="Y6116" i="2" s="1"/>
  <c r="W6450" i="2"/>
  <c r="Y6450" i="2" s="1"/>
  <c r="W6544" i="2"/>
  <c r="Y6544" i="2" s="1"/>
  <c r="W6564" i="2"/>
  <c r="Y6564" i="2" s="1"/>
  <c r="W6568" i="2"/>
  <c r="Y6568" i="2" s="1"/>
  <c r="W6602" i="2"/>
  <c r="Y6602" i="2" s="1"/>
  <c r="W6627" i="2"/>
  <c r="Y6627" i="2" s="1"/>
  <c r="W6651" i="2"/>
  <c r="Y6651" i="2" s="1"/>
  <c r="W6703" i="2"/>
  <c r="Y6703" i="2" s="1"/>
  <c r="W6709" i="2"/>
  <c r="Y6709" i="2" s="1"/>
  <c r="W6934" i="2"/>
  <c r="Y6934" i="2" s="1"/>
  <c r="W7084" i="2"/>
  <c r="Y7084" i="2" s="1"/>
  <c r="W6678" i="2"/>
  <c r="Y6678" i="2" s="1"/>
  <c r="W6731" i="2"/>
  <c r="Y6731" i="2" s="1"/>
  <c r="W6748" i="2"/>
  <c r="Y6748" i="2" s="1"/>
  <c r="W6796" i="2"/>
  <c r="Y6796" i="2" s="1"/>
  <c r="W7020" i="2"/>
  <c r="Y7020" i="2" s="1"/>
  <c r="W5906" i="2"/>
  <c r="Y5906" i="2" s="1"/>
  <c r="W5915" i="2"/>
  <c r="Y5915" i="2" s="1"/>
  <c r="W5962" i="2"/>
  <c r="Y5962" i="2" s="1"/>
  <c r="W5986" i="2"/>
  <c r="Y5986" i="2" s="1"/>
  <c r="W6012" i="2"/>
  <c r="Y6012" i="2" s="1"/>
  <c r="W6132" i="2"/>
  <c r="Y6132" i="2" s="1"/>
  <c r="W6165" i="2"/>
  <c r="Y6165" i="2" s="1"/>
  <c r="W6237" i="2"/>
  <c r="Y6237" i="2" s="1"/>
  <c r="W6298" i="2"/>
  <c r="Y6298" i="2" s="1"/>
  <c r="W6410" i="2"/>
  <c r="Y6410" i="2" s="1"/>
  <c r="W6482" i="2"/>
  <c r="Y6482" i="2" s="1"/>
  <c r="W6536" i="2"/>
  <c r="Y6536" i="2" s="1"/>
  <c r="W6540" i="2"/>
  <c r="Y6540" i="2" s="1"/>
  <c r="W6827" i="2"/>
  <c r="Y6827" i="2" s="1"/>
  <c r="W6847" i="2"/>
  <c r="Y6847" i="2" s="1"/>
  <c r="W6875" i="2"/>
  <c r="Y6875" i="2" s="1"/>
  <c r="W6918" i="2"/>
  <c r="Y6918" i="2" s="1"/>
  <c r="W7232" i="2"/>
  <c r="Y7232" i="2" s="1"/>
  <c r="W7305" i="2"/>
  <c r="Y7305" i="2" s="1"/>
  <c r="W7401" i="2"/>
  <c r="Y7401" i="2" s="1"/>
  <c r="W6740" i="2"/>
  <c r="Y6740" i="2" s="1"/>
  <c r="W6755" i="2"/>
  <c r="Y6755" i="2" s="1"/>
  <c r="W6757" i="2"/>
  <c r="Y6757" i="2" s="1"/>
  <c r="W6764" i="2"/>
  <c r="Y6764" i="2" s="1"/>
  <c r="W6781" i="2"/>
  <c r="Y6781" i="2" s="1"/>
  <c r="W6803" i="2"/>
  <c r="Y6803" i="2" s="1"/>
  <c r="W6805" i="2"/>
  <c r="Y6805" i="2" s="1"/>
  <c r="W6812" i="2"/>
  <c r="Y6812" i="2" s="1"/>
  <c r="W6867" i="2"/>
  <c r="Y6867" i="2" s="1"/>
  <c r="W7076" i="2"/>
  <c r="Y7076" i="2" s="1"/>
  <c r="W7116" i="2"/>
  <c r="Y7116" i="2" s="1"/>
  <c r="W7142" i="2"/>
  <c r="Y7142" i="2" s="1"/>
  <c r="W7158" i="2"/>
  <c r="Y7158" i="2" s="1"/>
  <c r="W7174" i="2"/>
  <c r="Y7174" i="2" s="1"/>
  <c r="W7215" i="2"/>
  <c r="Y7215" i="2" s="1"/>
  <c r="W7279" i="2"/>
  <c r="Y7279" i="2" s="1"/>
  <c r="W7317" i="2"/>
  <c r="Y7317" i="2" s="1"/>
  <c r="W7656" i="2"/>
  <c r="Y7656" i="2" s="1"/>
  <c r="W6675" i="2"/>
  <c r="Y6675" i="2" s="1"/>
  <c r="W6708" i="2"/>
  <c r="Y6708" i="2" s="1"/>
  <c r="W6771" i="2"/>
  <c r="Y6771" i="2" s="1"/>
  <c r="W6775" i="2"/>
  <c r="Y6775" i="2" s="1"/>
  <c r="W6819" i="2"/>
  <c r="Y6819" i="2" s="1"/>
  <c r="W6906" i="2"/>
  <c r="Y6906" i="2" s="1"/>
  <c r="W6910" i="2"/>
  <c r="Y6910" i="2" s="1"/>
  <c r="W7019" i="2"/>
  <c r="Y7019" i="2" s="1"/>
  <c r="W7035" i="2"/>
  <c r="Y7035" i="2" s="1"/>
  <c r="W7083" i="2"/>
  <c r="Y7083" i="2" s="1"/>
  <c r="W7102" i="2"/>
  <c r="Y7102" i="2" s="1"/>
  <c r="W7110" i="2"/>
  <c r="Y7110" i="2" s="1"/>
  <c r="W7190" i="2"/>
  <c r="Y7190" i="2" s="1"/>
  <c r="W7206" i="2"/>
  <c r="Y7206" i="2" s="1"/>
  <c r="W7239" i="2"/>
  <c r="Y7239" i="2" s="1"/>
  <c r="W7241" i="2"/>
  <c r="Y7241" i="2" s="1"/>
  <c r="W7302" i="2"/>
  <c r="Y7302" i="2" s="1"/>
  <c r="W7304" i="2"/>
  <c r="Y7304" i="2" s="1"/>
  <c r="W7337" i="2"/>
  <c r="Y7337" i="2" s="1"/>
  <c r="W6786" i="2"/>
  <c r="Y6786" i="2" s="1"/>
  <c r="W6821" i="2"/>
  <c r="Y6821" i="2" s="1"/>
  <c r="W6837" i="2"/>
  <c r="Y6837" i="2" s="1"/>
  <c r="W6908" i="2"/>
  <c r="Y6908" i="2" s="1"/>
  <c r="W7012" i="2"/>
  <c r="Y7012" i="2" s="1"/>
  <c r="W7100" i="2"/>
  <c r="Y7100" i="2" s="1"/>
  <c r="W7108" i="2"/>
  <c r="Y7108" i="2" s="1"/>
  <c r="W7229" i="2"/>
  <c r="Y7229" i="2" s="1"/>
  <c r="W7231" i="2"/>
  <c r="Y7231" i="2" s="1"/>
  <c r="W7255" i="2"/>
  <c r="Y7255" i="2" s="1"/>
  <c r="W7351" i="2"/>
  <c r="Y7351" i="2" s="1"/>
  <c r="W7353" i="2"/>
  <c r="Y7353" i="2" s="1"/>
  <c r="W7610" i="2"/>
  <c r="Y7610" i="2" s="1"/>
  <c r="W7624" i="2"/>
  <c r="Y7624" i="2" s="1"/>
  <c r="W7385" i="2"/>
  <c r="Y7385" i="2" s="1"/>
  <c r="W7410" i="2"/>
  <c r="Y7410" i="2" s="1"/>
  <c r="W7450" i="2"/>
  <c r="Y7450" i="2" s="1"/>
  <c r="W7485" i="2"/>
  <c r="Y7485" i="2" s="1"/>
  <c r="W6811" i="2"/>
  <c r="Y6811" i="2" s="1"/>
  <c r="W7044" i="2"/>
  <c r="Y7044" i="2" s="1"/>
  <c r="W7092" i="2"/>
  <c r="Y7092" i="2" s="1"/>
  <c r="W7141" i="2"/>
  <c r="Y7141" i="2" s="1"/>
  <c r="W7143" i="2"/>
  <c r="Y7143" i="2" s="1"/>
  <c r="W7157" i="2"/>
  <c r="Y7157" i="2" s="1"/>
  <c r="W7159" i="2"/>
  <c r="Y7159" i="2" s="1"/>
  <c r="W7173" i="2"/>
  <c r="Y7173" i="2" s="1"/>
  <c r="W7175" i="2"/>
  <c r="Y7175" i="2" s="1"/>
  <c r="W7318" i="2"/>
  <c r="Y7318" i="2" s="1"/>
  <c r="W7367" i="2"/>
  <c r="Y7367" i="2" s="1"/>
  <c r="W7369" i="2"/>
  <c r="Y7369" i="2" s="1"/>
  <c r="W7464" i="2"/>
  <c r="Y7464" i="2" s="1"/>
  <c r="W7453" i="2"/>
  <c r="Y7453" i="2" s="1"/>
  <c r="W7535" i="2"/>
  <c r="Y7535" i="2" s="1"/>
  <c r="W7577" i="2"/>
  <c r="Y7577" i="2" s="1"/>
  <c r="W7437" i="2"/>
  <c r="Y7437" i="2" s="1"/>
  <c r="W7479" i="2"/>
  <c r="Y7479" i="2" s="1"/>
  <c r="W7511" i="2"/>
  <c r="Y7511" i="2" s="1"/>
  <c r="W7637" i="2"/>
  <c r="Y7637" i="2" s="1"/>
  <c r="W7659" i="2"/>
  <c r="Y7659" i="2" s="1"/>
  <c r="W7661" i="2"/>
  <c r="Y7661" i="2" s="1"/>
  <c r="W7381" i="2"/>
  <c r="Y7381" i="2" s="1"/>
  <c r="W7463" i="2"/>
  <c r="Y7463" i="2" s="1"/>
  <c r="W7599" i="2"/>
  <c r="Y7599" i="2" s="1"/>
  <c r="W7503" i="2"/>
  <c r="Y7503" i="2" s="1"/>
  <c r="W7607" i="2"/>
  <c r="Y7607" i="2" s="1"/>
  <c r="W11" i="2"/>
  <c r="Y11" i="2" s="1"/>
  <c r="W149" i="2"/>
  <c r="W7" i="2"/>
  <c r="Y7" i="2" s="1"/>
  <c r="W15" i="2"/>
  <c r="Y15" i="2" s="1"/>
  <c r="W23" i="2"/>
  <c r="Y23" i="2" s="1"/>
  <c r="W31" i="2"/>
  <c r="Y31" i="2" s="1"/>
  <c r="W39" i="2"/>
  <c r="Y39" i="2" s="1"/>
  <c r="W47" i="2"/>
  <c r="Y47" i="2" s="1"/>
  <c r="W55" i="2"/>
  <c r="Y55" i="2" s="1"/>
  <c r="W63" i="2"/>
  <c r="W71" i="2"/>
  <c r="W79" i="2"/>
  <c r="Y79" i="2" s="1"/>
  <c r="W87" i="2"/>
  <c r="Y87" i="2" s="1"/>
  <c r="W95" i="2"/>
  <c r="Y95" i="2" s="1"/>
  <c r="W103" i="2"/>
  <c r="W111" i="2"/>
  <c r="Y111" i="2" s="1"/>
  <c r="W119" i="2"/>
  <c r="Y119" i="2" s="1"/>
  <c r="W127" i="2"/>
  <c r="Y127" i="2" s="1"/>
  <c r="W135" i="2"/>
  <c r="Y135" i="2" s="1"/>
  <c r="W143" i="2"/>
  <c r="Y143" i="2" s="1"/>
  <c r="W17" i="2"/>
  <c r="Y17" i="2" s="1"/>
  <c r="W49" i="2"/>
  <c r="Y49" i="2" s="1"/>
  <c r="AC158" i="2"/>
  <c r="AD158" i="2" s="1"/>
  <c r="W179" i="2"/>
  <c r="Y179" i="2" s="1"/>
  <c r="W187" i="2"/>
  <c r="Y187" i="2" s="1"/>
  <c r="W195" i="2"/>
  <c r="Y195" i="2" s="1"/>
  <c r="W203" i="2"/>
  <c r="Y203" i="2" s="1"/>
  <c r="W211" i="2"/>
  <c r="Y211" i="2" s="1"/>
  <c r="W219" i="2"/>
  <c r="Y219" i="2" s="1"/>
  <c r="W235" i="2"/>
  <c r="Y235" i="2" s="1"/>
  <c r="W243" i="2"/>
  <c r="Y243" i="2" s="1"/>
  <c r="W251" i="2"/>
  <c r="Y251" i="2" s="1"/>
  <c r="W259" i="2"/>
  <c r="Y259" i="2" s="1"/>
  <c r="W267" i="2"/>
  <c r="Y267" i="2" s="1"/>
  <c r="W275" i="2"/>
  <c r="Y275" i="2" s="1"/>
  <c r="W283" i="2"/>
  <c r="Y283" i="2" s="1"/>
  <c r="W299" i="2"/>
  <c r="Y299" i="2" s="1"/>
  <c r="W307" i="2"/>
  <c r="Y307" i="2" s="1"/>
  <c r="W315" i="2"/>
  <c r="Y315" i="2" s="1"/>
  <c r="W323" i="2"/>
  <c r="Y323" i="2" s="1"/>
  <c r="W331" i="2"/>
  <c r="Y331" i="2" s="1"/>
  <c r="W339" i="2"/>
  <c r="Y339" i="2" s="1"/>
  <c r="W347" i="2"/>
  <c r="Y347" i="2" s="1"/>
  <c r="W355" i="2"/>
  <c r="Y355" i="2" s="1"/>
  <c r="W363" i="2"/>
  <c r="Y363" i="2" s="1"/>
  <c r="W371" i="2"/>
  <c r="Y371" i="2" s="1"/>
  <c r="W379" i="2"/>
  <c r="Y379" i="2" s="1"/>
  <c r="AC398" i="2"/>
  <c r="AD398" i="2" s="1"/>
  <c r="W427" i="2"/>
  <c r="Y427" i="2" s="1"/>
  <c r="W435" i="2"/>
  <c r="Y435" i="2" s="1"/>
  <c r="W443" i="2"/>
  <c r="Y443" i="2" s="1"/>
  <c r="W451" i="2"/>
  <c r="Y451" i="2" s="1"/>
  <c r="W459" i="2"/>
  <c r="Y459" i="2" s="1"/>
  <c r="W467" i="2"/>
  <c r="Y467" i="2" s="1"/>
  <c r="W475" i="2"/>
  <c r="Y475" i="2" s="1"/>
  <c r="W483" i="2"/>
  <c r="Y483" i="2" s="1"/>
  <c r="W491" i="2"/>
  <c r="Y491" i="2" s="1"/>
  <c r="W499" i="2"/>
  <c r="Y499" i="2" s="1"/>
  <c r="W507" i="2"/>
  <c r="Y507" i="2" s="1"/>
  <c r="W515" i="2"/>
  <c r="Y515" i="2" s="1"/>
  <c r="W523" i="2"/>
  <c r="Y523" i="2" s="1"/>
  <c r="W531" i="2"/>
  <c r="Y531" i="2" s="1"/>
  <c r="AC534" i="2"/>
  <c r="AD534" i="2" s="1"/>
  <c r="AC542" i="2"/>
  <c r="AD542" i="2" s="1"/>
  <c r="AC558" i="2"/>
  <c r="AD558" i="2" s="1"/>
  <c r="AC574" i="2"/>
  <c r="AD574" i="2" s="1"/>
  <c r="AC630" i="2"/>
  <c r="AD630" i="2" s="1"/>
  <c r="W655" i="2"/>
  <c r="Y655" i="2" s="1"/>
  <c r="W751" i="2"/>
  <c r="Y751" i="2" s="1"/>
  <c r="W767" i="2"/>
  <c r="Y767" i="2" s="1"/>
  <c r="W823" i="2"/>
  <c r="Y823" i="2" s="1"/>
  <c r="W1015" i="2"/>
  <c r="Y1015" i="2" s="1"/>
  <c r="W1111" i="2"/>
  <c r="Y1111" i="2" s="1"/>
  <c r="W1239" i="2"/>
  <c r="Y1239" i="2" s="1"/>
  <c r="W216" i="2"/>
  <c r="Y216" i="2" s="1"/>
  <c r="W224" i="2"/>
  <c r="Y224" i="2" s="1"/>
  <c r="W232" i="2"/>
  <c r="Y232" i="2" s="1"/>
  <c r="W240" i="2"/>
  <c r="Y240" i="2" s="1"/>
  <c r="W248" i="2"/>
  <c r="Y248" i="2" s="1"/>
  <c r="W256" i="2"/>
  <c r="Y256" i="2" s="1"/>
  <c r="W264" i="2"/>
  <c r="Y264" i="2" s="1"/>
  <c r="W272" i="2"/>
  <c r="Y272" i="2" s="1"/>
  <c r="W280" i="2"/>
  <c r="Y280" i="2" s="1"/>
  <c r="W288" i="2"/>
  <c r="Y288" i="2" s="1"/>
  <c r="W296" i="2"/>
  <c r="Y296" i="2" s="1"/>
  <c r="W304" i="2"/>
  <c r="Y304" i="2" s="1"/>
  <c r="W312" i="2"/>
  <c r="Y312" i="2" s="1"/>
  <c r="W320" i="2"/>
  <c r="Y320" i="2" s="1"/>
  <c r="W328" i="2"/>
  <c r="Y328" i="2" s="1"/>
  <c r="W336" i="2"/>
  <c r="Y336" i="2" s="1"/>
  <c r="W344" i="2"/>
  <c r="Y344" i="2" s="1"/>
  <c r="W352" i="2"/>
  <c r="Y352" i="2" s="1"/>
  <c r="W360" i="2"/>
  <c r="Y360" i="2" s="1"/>
  <c r="W368" i="2"/>
  <c r="Y368" i="2" s="1"/>
  <c r="W376" i="2"/>
  <c r="Y376" i="2" s="1"/>
  <c r="W384" i="2"/>
  <c r="Y384" i="2" s="1"/>
  <c r="W416" i="2"/>
  <c r="Y416" i="2" s="1"/>
  <c r="W424" i="2"/>
  <c r="Y424" i="2" s="1"/>
  <c r="W432" i="2"/>
  <c r="Y432" i="2" s="1"/>
  <c r="W440" i="2"/>
  <c r="Y440" i="2" s="1"/>
  <c r="W456" i="2"/>
  <c r="Y456" i="2" s="1"/>
  <c r="W464" i="2"/>
  <c r="Y464" i="2" s="1"/>
  <c r="W472" i="2"/>
  <c r="Y472" i="2" s="1"/>
  <c r="W480" i="2"/>
  <c r="Y480" i="2" s="1"/>
  <c r="W488" i="2"/>
  <c r="Y488" i="2" s="1"/>
  <c r="W496" i="2"/>
  <c r="Y496" i="2" s="1"/>
  <c r="W504" i="2"/>
  <c r="Y504" i="2" s="1"/>
  <c r="W512" i="2"/>
  <c r="Y512" i="2" s="1"/>
  <c r="W520" i="2"/>
  <c r="Y520" i="2" s="1"/>
  <c r="W528" i="2"/>
  <c r="Y528" i="2" s="1"/>
  <c r="W871" i="2"/>
  <c r="Y871" i="2" s="1"/>
  <c r="W887" i="2"/>
  <c r="Y887" i="2" s="1"/>
  <c r="W999" i="2"/>
  <c r="Y999" i="2" s="1"/>
  <c r="W1031" i="2"/>
  <c r="Y1031" i="2" s="1"/>
  <c r="W1095" i="2"/>
  <c r="Y1095" i="2" s="1"/>
  <c r="W1215" i="2"/>
  <c r="Y1215" i="2" s="1"/>
  <c r="W157" i="2"/>
  <c r="Y157" i="2" s="1"/>
  <c r="W165" i="2"/>
  <c r="W173" i="2"/>
  <c r="Y173" i="2" s="1"/>
  <c r="W213" i="2"/>
  <c r="Y213" i="2" s="1"/>
  <c r="W221" i="2"/>
  <c r="Y221" i="2" s="1"/>
  <c r="W229" i="2"/>
  <c r="Y229" i="2" s="1"/>
  <c r="W237" i="2"/>
  <c r="W245" i="2"/>
  <c r="Y245" i="2" s="1"/>
  <c r="W253" i="2"/>
  <c r="Y253" i="2" s="1"/>
  <c r="W261" i="2"/>
  <c r="Y261" i="2" s="1"/>
  <c r="W269" i="2"/>
  <c r="Y269" i="2" s="1"/>
  <c r="W277" i="2"/>
  <c r="Y277" i="2" s="1"/>
  <c r="W285" i="2"/>
  <c r="Y285" i="2" s="1"/>
  <c r="W293" i="2"/>
  <c r="Y293" i="2" s="1"/>
  <c r="W301" i="2"/>
  <c r="Y301" i="2" s="1"/>
  <c r="W309" i="2"/>
  <c r="Y309" i="2" s="1"/>
  <c r="W317" i="2"/>
  <c r="Y317" i="2" s="1"/>
  <c r="W325" i="2"/>
  <c r="Y325" i="2" s="1"/>
  <c r="W333" i="2"/>
  <c r="Y333" i="2" s="1"/>
  <c r="W341" i="2"/>
  <c r="Y341" i="2" s="1"/>
  <c r="W349" i="2"/>
  <c r="Y349" i="2" s="1"/>
  <c r="W357" i="2"/>
  <c r="Y357" i="2" s="1"/>
  <c r="W365" i="2"/>
  <c r="Y365" i="2" s="1"/>
  <c r="W373" i="2"/>
  <c r="Y373" i="2" s="1"/>
  <c r="W381" i="2"/>
  <c r="Y381" i="2" s="1"/>
  <c r="W389" i="2"/>
  <c r="Y389" i="2" s="1"/>
  <c r="W397" i="2"/>
  <c r="W405" i="2"/>
  <c r="Y405" i="2" s="1"/>
  <c r="W413" i="2"/>
  <c r="W421" i="2"/>
  <c r="Y421" i="2" s="1"/>
  <c r="W429" i="2"/>
  <c r="Y429" i="2" s="1"/>
  <c r="W437" i="2"/>
  <c r="Y437" i="2" s="1"/>
  <c r="W445" i="2"/>
  <c r="Y445" i="2" s="1"/>
  <c r="W453" i="2"/>
  <c r="Y453" i="2" s="1"/>
  <c r="W461" i="2"/>
  <c r="Y461" i="2" s="1"/>
  <c r="W469" i="2"/>
  <c r="Y469" i="2" s="1"/>
  <c r="W477" i="2"/>
  <c r="Y477" i="2" s="1"/>
  <c r="W485" i="2"/>
  <c r="Y485" i="2" s="1"/>
  <c r="W493" i="2"/>
  <c r="Y493" i="2" s="1"/>
  <c r="W517" i="2"/>
  <c r="Y517" i="2" s="1"/>
  <c r="W525" i="2"/>
  <c r="Y525" i="2" s="1"/>
  <c r="W533" i="2"/>
  <c r="Y533" i="2" s="1"/>
  <c r="W541" i="2"/>
  <c r="W549" i="2"/>
  <c r="Y549" i="2" s="1"/>
  <c r="W557" i="2"/>
  <c r="W565" i="2"/>
  <c r="W573" i="2"/>
  <c r="Y573" i="2" s="1"/>
  <c r="W581" i="2"/>
  <c r="W589" i="2"/>
  <c r="Y589" i="2" s="1"/>
  <c r="W597" i="2"/>
  <c r="Y597" i="2" s="1"/>
  <c r="W605" i="2"/>
  <c r="Y605" i="2" s="1"/>
  <c r="W613" i="2"/>
  <c r="Y613" i="2" s="1"/>
  <c r="W621" i="2"/>
  <c r="Y621" i="2" s="1"/>
  <c r="W629" i="2"/>
  <c r="Y629" i="2" s="1"/>
  <c r="W634" i="2"/>
  <c r="Y634" i="2" s="1"/>
  <c r="W639" i="2"/>
  <c r="W695" i="2"/>
  <c r="W807" i="2"/>
  <c r="Y807" i="2" s="1"/>
  <c r="W855" i="2"/>
  <c r="Y855" i="2" s="1"/>
  <c r="W911" i="2"/>
  <c r="Y911" i="2" s="1"/>
  <c r="W983" i="2"/>
  <c r="Y983" i="2" s="1"/>
  <c r="W1135" i="2"/>
  <c r="Y1135" i="2" s="1"/>
  <c r="W1151" i="2"/>
  <c r="Y1151" i="2" s="1"/>
  <c r="W1167" i="2"/>
  <c r="Y1167" i="2" s="1"/>
  <c r="W1231" i="2"/>
  <c r="Y1231" i="2" s="1"/>
  <c r="W154" i="2"/>
  <c r="Y154" i="2" s="1"/>
  <c r="W210" i="2"/>
  <c r="Y210" i="2" s="1"/>
  <c r="W218" i="2"/>
  <c r="Y218" i="2" s="1"/>
  <c r="W226" i="2"/>
  <c r="Y226" i="2" s="1"/>
  <c r="W234" i="2"/>
  <c r="Y234" i="2" s="1"/>
  <c r="W242" i="2"/>
  <c r="Y242" i="2" s="1"/>
  <c r="W250" i="2"/>
  <c r="Y250" i="2" s="1"/>
  <c r="W258" i="2"/>
  <c r="Y258" i="2" s="1"/>
  <c r="W266" i="2"/>
  <c r="Y266" i="2" s="1"/>
  <c r="W274" i="2"/>
  <c r="Y274" i="2" s="1"/>
  <c r="W282" i="2"/>
  <c r="Y282" i="2" s="1"/>
  <c r="W290" i="2"/>
  <c r="Y290" i="2" s="1"/>
  <c r="W298" i="2"/>
  <c r="Y298" i="2" s="1"/>
  <c r="W306" i="2"/>
  <c r="Y306" i="2" s="1"/>
  <c r="W314" i="2"/>
  <c r="Y314" i="2" s="1"/>
  <c r="W322" i="2"/>
  <c r="Y322" i="2" s="1"/>
  <c r="W330" i="2"/>
  <c r="Y330" i="2" s="1"/>
  <c r="W338" i="2"/>
  <c r="Y338" i="2" s="1"/>
  <c r="W346" i="2"/>
  <c r="Y346" i="2" s="1"/>
  <c r="W354" i="2"/>
  <c r="Y354" i="2" s="1"/>
  <c r="W362" i="2"/>
  <c r="Y362" i="2" s="1"/>
  <c r="W370" i="2"/>
  <c r="Y370" i="2" s="1"/>
  <c r="W378" i="2"/>
  <c r="Y378" i="2" s="1"/>
  <c r="W386" i="2"/>
  <c r="Y386" i="2" s="1"/>
  <c r="W394" i="2"/>
  <c r="Y394" i="2" s="1"/>
  <c r="W402" i="2"/>
  <c r="Y402" i="2" s="1"/>
  <c r="W410" i="2"/>
  <c r="Y410" i="2" s="1"/>
  <c r="W418" i="2"/>
  <c r="Y418" i="2" s="1"/>
  <c r="W426" i="2"/>
  <c r="Y426" i="2" s="1"/>
  <c r="W434" i="2"/>
  <c r="Y434" i="2" s="1"/>
  <c r="W442" i="2"/>
  <c r="Y442" i="2" s="1"/>
  <c r="W450" i="2"/>
  <c r="W466" i="2"/>
  <c r="Y466" i="2" s="1"/>
  <c r="W474" i="2"/>
  <c r="Y474" i="2" s="1"/>
  <c r="W482" i="2"/>
  <c r="Y482" i="2" s="1"/>
  <c r="W490" i="2"/>
  <c r="Y490" i="2" s="1"/>
  <c r="W498" i="2"/>
  <c r="Y498" i="2" s="1"/>
  <c r="W506" i="2"/>
  <c r="Y506" i="2" s="1"/>
  <c r="W514" i="2"/>
  <c r="Y514" i="2" s="1"/>
  <c r="W522" i="2"/>
  <c r="W530" i="2"/>
  <c r="Y530" i="2" s="1"/>
  <c r="W538" i="2"/>
  <c r="Y538" i="2" s="1"/>
  <c r="W546" i="2"/>
  <c r="W554" i="2"/>
  <c r="W562" i="2"/>
  <c r="Y562" i="2" s="1"/>
  <c r="W570" i="2"/>
  <c r="Y570" i="2" s="1"/>
  <c r="W578" i="2"/>
  <c r="W586" i="2"/>
  <c r="Y586" i="2" s="1"/>
  <c r="W594" i="2"/>
  <c r="W602" i="2"/>
  <c r="Y602" i="2" s="1"/>
  <c r="W610" i="2"/>
  <c r="Y610" i="2" s="1"/>
  <c r="W618" i="2"/>
  <c r="Y618" i="2" s="1"/>
  <c r="W626" i="2"/>
  <c r="Y626" i="2" s="1"/>
  <c r="W663" i="2"/>
  <c r="Y663" i="2" s="1"/>
  <c r="W719" i="2"/>
  <c r="Y719" i="2" s="1"/>
  <c r="W735" i="2"/>
  <c r="Y735" i="2" s="1"/>
  <c r="W759" i="2"/>
  <c r="Y759" i="2" s="1"/>
  <c r="W775" i="2"/>
  <c r="Y775" i="2" s="1"/>
  <c r="W791" i="2"/>
  <c r="Y791" i="2" s="1"/>
  <c r="W839" i="2"/>
  <c r="Y839" i="2" s="1"/>
  <c r="W935" i="2"/>
  <c r="Y935" i="2" s="1"/>
  <c r="W951" i="2"/>
  <c r="Y951" i="2" s="1"/>
  <c r="W1047" i="2"/>
  <c r="Y1047" i="2" s="1"/>
  <c r="W1063" i="2"/>
  <c r="Y1063" i="2" s="1"/>
  <c r="W1079" i="2"/>
  <c r="Y1079" i="2" s="1"/>
  <c r="W1087" i="2"/>
  <c r="Y1087" i="2" s="1"/>
  <c r="W1119" i="2"/>
  <c r="Y1119" i="2" s="1"/>
  <c r="W1183" i="2"/>
  <c r="Y1183" i="2" s="1"/>
  <c r="W1199" i="2"/>
  <c r="Y1199" i="2" s="1"/>
  <c r="W1207" i="2"/>
  <c r="Y1207" i="2" s="1"/>
  <c r="W151" i="2"/>
  <c r="Y151" i="2" s="1"/>
  <c r="W159" i="2"/>
  <c r="Y159" i="2" s="1"/>
  <c r="W207" i="2"/>
  <c r="Y207" i="2" s="1"/>
  <c r="W215" i="2"/>
  <c r="Y215" i="2" s="1"/>
  <c r="W223" i="2"/>
  <c r="Y223" i="2" s="1"/>
  <c r="W231" i="2"/>
  <c r="Y231" i="2" s="1"/>
  <c r="W239" i="2"/>
  <c r="Y239" i="2" s="1"/>
  <c r="W247" i="2"/>
  <c r="Y247" i="2" s="1"/>
  <c r="W255" i="2"/>
  <c r="Y255" i="2" s="1"/>
  <c r="W263" i="2"/>
  <c r="Y263" i="2" s="1"/>
  <c r="W271" i="2"/>
  <c r="Y271" i="2" s="1"/>
  <c r="W279" i="2"/>
  <c r="Y279" i="2" s="1"/>
  <c r="W287" i="2"/>
  <c r="Y287" i="2" s="1"/>
  <c r="W295" i="2"/>
  <c r="Y295" i="2" s="1"/>
  <c r="W303" i="2"/>
  <c r="Y303" i="2" s="1"/>
  <c r="W311" i="2"/>
  <c r="Y311" i="2" s="1"/>
  <c r="W319" i="2"/>
  <c r="Y319" i="2" s="1"/>
  <c r="W327" i="2"/>
  <c r="Y327" i="2" s="1"/>
  <c r="W335" i="2"/>
  <c r="Y335" i="2" s="1"/>
  <c r="W343" i="2"/>
  <c r="Y343" i="2" s="1"/>
  <c r="W351" i="2"/>
  <c r="Y351" i="2" s="1"/>
  <c r="W359" i="2"/>
  <c r="Y359" i="2" s="1"/>
  <c r="W367" i="2"/>
  <c r="Y367" i="2" s="1"/>
  <c r="W375" i="2"/>
  <c r="Y375" i="2" s="1"/>
  <c r="W383" i="2"/>
  <c r="Y383" i="2" s="1"/>
  <c r="W391" i="2"/>
  <c r="Y391" i="2" s="1"/>
  <c r="W399" i="2"/>
  <c r="Y399" i="2" s="1"/>
  <c r="W407" i="2"/>
  <c r="Y407" i="2" s="1"/>
  <c r="W415" i="2"/>
  <c r="W423" i="2"/>
  <c r="Y423" i="2" s="1"/>
  <c r="W431" i="2"/>
  <c r="Y431" i="2" s="1"/>
  <c r="W439" i="2"/>
  <c r="Y439" i="2" s="1"/>
  <c r="W447" i="2"/>
  <c r="Y447" i="2" s="1"/>
  <c r="W455" i="2"/>
  <c r="Y455" i="2" s="1"/>
  <c r="W463" i="2"/>
  <c r="Y463" i="2" s="1"/>
  <c r="W471" i="2"/>
  <c r="Y471" i="2" s="1"/>
  <c r="W479" i="2"/>
  <c r="Y479" i="2" s="1"/>
  <c r="W487" i="2"/>
  <c r="Y487" i="2" s="1"/>
  <c r="W495" i="2"/>
  <c r="Y495" i="2" s="1"/>
  <c r="W503" i="2"/>
  <c r="Y503" i="2" s="1"/>
  <c r="W511" i="2"/>
  <c r="Y511" i="2" s="1"/>
  <c r="W519" i="2"/>
  <c r="Y519" i="2" s="1"/>
  <c r="W527" i="2"/>
  <c r="W607" i="2"/>
  <c r="Y607" i="2" s="1"/>
  <c r="W615" i="2"/>
  <c r="Y615" i="2" s="1"/>
  <c r="W623" i="2"/>
  <c r="Y623" i="2" s="1"/>
  <c r="W631" i="2"/>
  <c r="Y631" i="2" s="1"/>
  <c r="W679" i="2"/>
  <c r="Y679" i="2" s="1"/>
  <c r="AC679" i="2" s="1"/>
  <c r="AD679" i="2" s="1"/>
  <c r="W919" i="2"/>
  <c r="Y919" i="2" s="1"/>
  <c r="W967" i="2"/>
  <c r="Y967" i="2" s="1"/>
  <c r="W1023" i="2"/>
  <c r="Y1023" i="2" s="1"/>
  <c r="W156" i="2"/>
  <c r="Y156" i="2" s="1"/>
  <c r="W164" i="2"/>
  <c r="W172" i="2"/>
  <c r="Y172" i="2" s="1"/>
  <c r="W180" i="2"/>
  <c r="Y180" i="2" s="1"/>
  <c r="W188" i="2"/>
  <c r="Y188" i="2" s="1"/>
  <c r="W196" i="2"/>
  <c r="Y196" i="2" s="1"/>
  <c r="W204" i="2"/>
  <c r="Y204" i="2" s="1"/>
  <c r="W212" i="2"/>
  <c r="Y212" i="2" s="1"/>
  <c r="W220" i="2"/>
  <c r="Y220" i="2" s="1"/>
  <c r="W236" i="2"/>
  <c r="Y236" i="2" s="1"/>
  <c r="W244" i="2"/>
  <c r="Y244" i="2" s="1"/>
  <c r="W252" i="2"/>
  <c r="Y252" i="2" s="1"/>
  <c r="W260" i="2"/>
  <c r="Y260" i="2" s="1"/>
  <c r="W268" i="2"/>
  <c r="Y268" i="2" s="1"/>
  <c r="W276" i="2"/>
  <c r="Y276" i="2" s="1"/>
  <c r="W284" i="2"/>
  <c r="Y284" i="2" s="1"/>
  <c r="W292" i="2"/>
  <c r="Y292" i="2" s="1"/>
  <c r="W300" i="2"/>
  <c r="Y300" i="2" s="1"/>
  <c r="W308" i="2"/>
  <c r="Y308" i="2" s="1"/>
  <c r="W316" i="2"/>
  <c r="Y316" i="2" s="1"/>
  <c r="W324" i="2"/>
  <c r="Y324" i="2" s="1"/>
  <c r="W332" i="2"/>
  <c r="Y332" i="2" s="1"/>
  <c r="W340" i="2"/>
  <c r="Y340" i="2" s="1"/>
  <c r="W348" i="2"/>
  <c r="Y348" i="2" s="1"/>
  <c r="W356" i="2"/>
  <c r="Y356" i="2" s="1"/>
  <c r="W364" i="2"/>
  <c r="Y364" i="2" s="1"/>
  <c r="W372" i="2"/>
  <c r="Y372" i="2" s="1"/>
  <c r="W380" i="2"/>
  <c r="Y380" i="2" s="1"/>
  <c r="W388" i="2"/>
  <c r="Y388" i="2" s="1"/>
  <c r="W396" i="2"/>
  <c r="Y396" i="2" s="1"/>
  <c r="W404" i="2"/>
  <c r="Y404" i="2" s="1"/>
  <c r="W412" i="2"/>
  <c r="Y412" i="2" s="1"/>
  <c r="W420" i="2"/>
  <c r="Y420" i="2" s="1"/>
  <c r="W428" i="2"/>
  <c r="Y428" i="2" s="1"/>
  <c r="W436" i="2"/>
  <c r="Y436" i="2" s="1"/>
  <c r="W444" i="2"/>
  <c r="Y444" i="2" s="1"/>
  <c r="W452" i="2"/>
  <c r="Y452" i="2" s="1"/>
  <c r="W460" i="2"/>
  <c r="Y460" i="2" s="1"/>
  <c r="W468" i="2"/>
  <c r="Y468" i="2" s="1"/>
  <c r="W508" i="2"/>
  <c r="Y508" i="2" s="1"/>
  <c r="W516" i="2"/>
  <c r="Y516" i="2" s="1"/>
  <c r="W524" i="2"/>
  <c r="W647" i="2"/>
  <c r="Y647" i="2" s="1"/>
  <c r="W703" i="2"/>
  <c r="Y703" i="2" s="1"/>
  <c r="W743" i="2"/>
  <c r="Y743" i="2" s="1"/>
  <c r="W815" i="2"/>
  <c r="Y815" i="2" s="1"/>
  <c r="W903" i="2"/>
  <c r="Y903" i="2" s="1"/>
  <c r="W991" i="2"/>
  <c r="Y991" i="2" s="1"/>
  <c r="W1007" i="2"/>
  <c r="Y1007" i="2" s="1"/>
  <c r="W1103" i="2"/>
  <c r="Y1103" i="2" s="1"/>
  <c r="W1175" i="2"/>
  <c r="Y1175" i="2" s="1"/>
  <c r="W1223" i="2"/>
  <c r="Y1223" i="2" s="1"/>
  <c r="W169" i="2"/>
  <c r="Y169" i="2" s="1"/>
  <c r="W177" i="2"/>
  <c r="Y177" i="2" s="1"/>
  <c r="W185" i="2"/>
  <c r="Y185" i="2" s="1"/>
  <c r="W193" i="2"/>
  <c r="Y193" i="2" s="1"/>
  <c r="W265" i="2"/>
  <c r="Y265" i="2" s="1"/>
  <c r="W273" i="2"/>
  <c r="Y273" i="2" s="1"/>
  <c r="W281" i="2"/>
  <c r="Y281" i="2" s="1"/>
  <c r="W289" i="2"/>
  <c r="Y289" i="2" s="1"/>
  <c r="W297" i="2"/>
  <c r="Y297" i="2" s="1"/>
  <c r="W305" i="2"/>
  <c r="Y305" i="2" s="1"/>
  <c r="W313" i="2"/>
  <c r="Y313" i="2" s="1"/>
  <c r="W321" i="2"/>
  <c r="Y321" i="2" s="1"/>
  <c r="W329" i="2"/>
  <c r="Y329" i="2" s="1"/>
  <c r="W337" i="2"/>
  <c r="Y337" i="2" s="1"/>
  <c r="W345" i="2"/>
  <c r="Y345" i="2" s="1"/>
  <c r="W353" i="2"/>
  <c r="Y353" i="2" s="1"/>
  <c r="W361" i="2"/>
  <c r="Y361" i="2" s="1"/>
  <c r="W369" i="2"/>
  <c r="Y369" i="2" s="1"/>
  <c r="W377" i="2"/>
  <c r="Y377" i="2" s="1"/>
  <c r="W385" i="2"/>
  <c r="Y385" i="2" s="1"/>
  <c r="W393" i="2"/>
  <c r="Y393" i="2" s="1"/>
  <c r="W401" i="2"/>
  <c r="Y401" i="2" s="1"/>
  <c r="W409" i="2"/>
  <c r="Y409" i="2" s="1"/>
  <c r="W417" i="2"/>
  <c r="Y417" i="2" s="1"/>
  <c r="W425" i="2"/>
  <c r="Y425" i="2" s="1"/>
  <c r="W457" i="2"/>
  <c r="Y457" i="2" s="1"/>
  <c r="W481" i="2"/>
  <c r="W521" i="2"/>
  <c r="Y521" i="2" s="1"/>
  <c r="W529" i="2"/>
  <c r="Y529" i="2" s="1"/>
  <c r="W537" i="2"/>
  <c r="Y537" i="2" s="1"/>
  <c r="W545" i="2"/>
  <c r="W553" i="2"/>
  <c r="W561" i="2"/>
  <c r="Y561" i="2" s="1"/>
  <c r="W569" i="2"/>
  <c r="W577" i="2"/>
  <c r="W585" i="2"/>
  <c r="Y585" i="2" s="1"/>
  <c r="W593" i="2"/>
  <c r="W601" i="2"/>
  <c r="Y601" i="2" s="1"/>
  <c r="W671" i="2"/>
  <c r="W783" i="2"/>
  <c r="Y783" i="2" s="1"/>
  <c r="W831" i="2"/>
  <c r="Y831" i="2" s="1"/>
  <c r="W863" i="2"/>
  <c r="Y863" i="2" s="1"/>
  <c r="W879" i="2"/>
  <c r="Y879" i="2" s="1"/>
  <c r="W1127" i="2"/>
  <c r="Y1127" i="2" s="1"/>
  <c r="W1143" i="2"/>
  <c r="Y1143" i="2" s="1"/>
  <c r="W1159" i="2"/>
  <c r="Y1159" i="2" s="1"/>
  <c r="W687" i="2"/>
  <c r="Y687" i="2" s="1"/>
  <c r="W711" i="2"/>
  <c r="Y711" i="2" s="1"/>
  <c r="W727" i="2"/>
  <c r="Y727" i="2" s="1"/>
  <c r="W799" i="2"/>
  <c r="Y799" i="2" s="1"/>
  <c r="W847" i="2"/>
  <c r="Y847" i="2" s="1"/>
  <c r="W895" i="2"/>
  <c r="Y895" i="2" s="1"/>
  <c r="W927" i="2"/>
  <c r="Y927" i="2" s="1"/>
  <c r="W943" i="2"/>
  <c r="Y943" i="2" s="1"/>
  <c r="W959" i="2"/>
  <c r="Y959" i="2" s="1"/>
  <c r="W975" i="2"/>
  <c r="Y975" i="2" s="1"/>
  <c r="W1039" i="2"/>
  <c r="Y1039" i="2" s="1"/>
  <c r="W1055" i="2"/>
  <c r="Y1055" i="2" s="1"/>
  <c r="W1071" i="2"/>
  <c r="Y1071" i="2" s="1"/>
  <c r="W1191" i="2"/>
  <c r="Y1191" i="2" s="1"/>
  <c r="W1247" i="2"/>
  <c r="Y1247" i="2" s="1"/>
  <c r="W1255" i="2"/>
  <c r="Y1255" i="2" s="1"/>
  <c r="W1263" i="2"/>
  <c r="Y1263" i="2" s="1"/>
  <c r="W1271" i="2"/>
  <c r="Y1271" i="2" s="1"/>
  <c r="W1279" i="2"/>
  <c r="Y1279" i="2" s="1"/>
  <c r="W1287" i="2"/>
  <c r="Y1287" i="2" s="1"/>
  <c r="W1295" i="2"/>
  <c r="Y1295" i="2" s="1"/>
  <c r="W1303" i="2"/>
  <c r="Y1303" i="2" s="1"/>
  <c r="W1311" i="2"/>
  <c r="Y1311" i="2" s="1"/>
  <c r="W1319" i="2"/>
  <c r="Y1319" i="2" s="1"/>
  <c r="W1327" i="2"/>
  <c r="Y1327" i="2" s="1"/>
  <c r="W1335" i="2"/>
  <c r="Y1335" i="2" s="1"/>
  <c r="W1343" i="2"/>
  <c r="Y1343" i="2" s="1"/>
  <c r="W1351" i="2"/>
  <c r="Y1351" i="2" s="1"/>
  <c r="W1359" i="2"/>
  <c r="Y1359" i="2" s="1"/>
  <c r="W1367" i="2"/>
  <c r="Y1367" i="2" s="1"/>
  <c r="W1375" i="2"/>
  <c r="Y1375" i="2" s="1"/>
  <c r="W1383" i="2"/>
  <c r="Y1383" i="2" s="1"/>
  <c r="W1391" i="2"/>
  <c r="Y1391" i="2" s="1"/>
  <c r="W1399" i="2"/>
  <c r="Y1399" i="2" s="1"/>
  <c r="W1407" i="2"/>
  <c r="Y1407" i="2" s="1"/>
  <c r="W1415" i="2"/>
  <c r="Y1415" i="2" s="1"/>
  <c r="W1423" i="2"/>
  <c r="Y1423" i="2" s="1"/>
  <c r="W1431" i="2"/>
  <c r="Y1431" i="2" s="1"/>
  <c r="W1439" i="2"/>
  <c r="Y1439" i="2" s="1"/>
  <c r="W1447" i="2"/>
  <c r="Y1447" i="2" s="1"/>
  <c r="W1455" i="2"/>
  <c r="Y1455" i="2" s="1"/>
  <c r="W1463" i="2"/>
  <c r="Y1463" i="2" s="1"/>
  <c r="W1471" i="2"/>
  <c r="Y1471" i="2" s="1"/>
  <c r="W1479" i="2"/>
  <c r="Y1479" i="2" s="1"/>
  <c r="W1487" i="2"/>
  <c r="Y1487" i="2" s="1"/>
  <c r="W1495" i="2"/>
  <c r="Y1495" i="2" s="1"/>
  <c r="W1503" i="2"/>
  <c r="Y1503" i="2" s="1"/>
  <c r="W1511" i="2"/>
  <c r="Y1511" i="2" s="1"/>
  <c r="W1519" i="2"/>
  <c r="Y1519" i="2" s="1"/>
  <c r="W1527" i="2"/>
  <c r="Y1527" i="2" s="1"/>
  <c r="W1535" i="2"/>
  <c r="Y1535" i="2" s="1"/>
  <c r="W1543" i="2"/>
  <c r="Y1543" i="2" s="1"/>
  <c r="W1551" i="2"/>
  <c r="Y1551" i="2" s="1"/>
  <c r="W1559" i="2"/>
  <c r="Y1559" i="2" s="1"/>
  <c r="W1567" i="2"/>
  <c r="Y1567" i="2" s="1"/>
  <c r="W1575" i="2"/>
  <c r="Y1575" i="2" s="1"/>
  <c r="W1583" i="2"/>
  <c r="Y1583" i="2" s="1"/>
  <c r="W1591" i="2"/>
  <c r="Y1591" i="2" s="1"/>
  <c r="W1599" i="2"/>
  <c r="Y1599" i="2" s="1"/>
  <c r="W1607" i="2"/>
  <c r="Y1607" i="2" s="1"/>
  <c r="W1615" i="2"/>
  <c r="Y1615" i="2" s="1"/>
  <c r="W1623" i="2"/>
  <c r="Y1623" i="2" s="1"/>
  <c r="W1631" i="2"/>
  <c r="Y1631" i="2" s="1"/>
  <c r="W1639" i="2"/>
  <c r="Y1639" i="2" s="1"/>
  <c r="W1647" i="2"/>
  <c r="Y1647" i="2" s="1"/>
  <c r="W1655" i="2"/>
  <c r="Y1655" i="2" s="1"/>
  <c r="W1663" i="2"/>
  <c r="Y1663" i="2" s="1"/>
  <c r="W1671" i="2"/>
  <c r="Y1671" i="2" s="1"/>
  <c r="W1679" i="2"/>
  <c r="Y1679" i="2" s="1"/>
  <c r="W1687" i="2"/>
  <c r="Y1687" i="2" s="1"/>
  <c r="W1695" i="2"/>
  <c r="Y1695" i="2" s="1"/>
  <c r="W1703" i="2"/>
  <c r="Y1703" i="2" s="1"/>
  <c r="W1711" i="2"/>
  <c r="Y1711" i="2" s="1"/>
  <c r="W1719" i="2"/>
  <c r="Y1719" i="2" s="1"/>
  <c r="W1727" i="2"/>
  <c r="Y1727" i="2" s="1"/>
  <c r="W1735" i="2"/>
  <c r="Y1735" i="2" s="1"/>
  <c r="W1743" i="2"/>
  <c r="Y1743" i="2" s="1"/>
  <c r="W1751" i="2"/>
  <c r="Y1751" i="2" s="1"/>
  <c r="W1759" i="2"/>
  <c r="Y1759" i="2" s="1"/>
  <c r="W1767" i="2"/>
  <c r="Y1767" i="2" s="1"/>
  <c r="W1775" i="2"/>
  <c r="Y1775" i="2" s="1"/>
  <c r="W1783" i="2"/>
  <c r="Y1783" i="2" s="1"/>
  <c r="W1791" i="2"/>
  <c r="Y1791" i="2" s="1"/>
  <c r="W1799" i="2"/>
  <c r="Y1799" i="2" s="1"/>
  <c r="W1807" i="2"/>
  <c r="Y1807" i="2" s="1"/>
  <c r="W1815" i="2"/>
  <c r="Y1815" i="2" s="1"/>
  <c r="W1823" i="2"/>
  <c r="Y1823" i="2" s="1"/>
  <c r="W1831" i="2"/>
  <c r="Y1831" i="2" s="1"/>
  <c r="W1839" i="2"/>
  <c r="Y1839" i="2" s="1"/>
  <c r="W1847" i="2"/>
  <c r="Y1847" i="2" s="1"/>
  <c r="W1855" i="2"/>
  <c r="Y1855" i="2" s="1"/>
  <c r="W1863" i="2"/>
  <c r="Y1863" i="2" s="1"/>
  <c r="W1871" i="2"/>
  <c r="Y1871" i="2" s="1"/>
  <c r="W1879" i="2"/>
  <c r="Y1879" i="2" s="1"/>
  <c r="W1887" i="2"/>
  <c r="Y1887" i="2" s="1"/>
  <c r="W1895" i="2"/>
  <c r="Y1895" i="2" s="1"/>
  <c r="W1903" i="2"/>
  <c r="Y1903" i="2" s="1"/>
  <c r="W1911" i="2"/>
  <c r="Y1911" i="2" s="1"/>
  <c r="W1919" i="2"/>
  <c r="Y1919" i="2" s="1"/>
  <c r="W636" i="2"/>
  <c r="Y636" i="2" s="1"/>
  <c r="W644" i="2"/>
  <c r="W660" i="2"/>
  <c r="Y660" i="2" s="1"/>
  <c r="W668" i="2"/>
  <c r="Y668" i="2" s="1"/>
  <c r="W676" i="2"/>
  <c r="W684" i="2"/>
  <c r="W692" i="2"/>
  <c r="Y692" i="2" s="1"/>
  <c r="W700" i="2"/>
  <c r="Y700" i="2" s="1"/>
  <c r="W708" i="2"/>
  <c r="Y708" i="2" s="1"/>
  <c r="W716" i="2"/>
  <c r="Y716" i="2" s="1"/>
  <c r="W724" i="2"/>
  <c r="Y724" i="2" s="1"/>
  <c r="W732" i="2"/>
  <c r="Y732" i="2" s="1"/>
  <c r="W740" i="2"/>
  <c r="Y740" i="2" s="1"/>
  <c r="W748" i="2"/>
  <c r="Y748" i="2" s="1"/>
  <c r="W756" i="2"/>
  <c r="Y756" i="2" s="1"/>
  <c r="W764" i="2"/>
  <c r="Y764" i="2" s="1"/>
  <c r="W772" i="2"/>
  <c r="Y772" i="2" s="1"/>
  <c r="W796" i="2"/>
  <c r="Y796" i="2" s="1"/>
  <c r="W820" i="2"/>
  <c r="Y820" i="2" s="1"/>
  <c r="W828" i="2"/>
  <c r="Y828" i="2" s="1"/>
  <c r="W844" i="2"/>
  <c r="Y844" i="2" s="1"/>
  <c r="W852" i="2"/>
  <c r="Y852" i="2" s="1"/>
  <c r="W860" i="2"/>
  <c r="Y860" i="2" s="1"/>
  <c r="W868" i="2"/>
  <c r="Y868" i="2" s="1"/>
  <c r="W884" i="2"/>
  <c r="Y884" i="2" s="1"/>
  <c r="W892" i="2"/>
  <c r="Y892" i="2" s="1"/>
  <c r="W916" i="2"/>
  <c r="Y916" i="2" s="1"/>
  <c r="W924" i="2"/>
  <c r="Y924" i="2" s="1"/>
  <c r="W948" i="2"/>
  <c r="Y948" i="2" s="1"/>
  <c r="W956" i="2"/>
  <c r="Y956" i="2" s="1"/>
  <c r="W964" i="2"/>
  <c r="Y964" i="2" s="1"/>
  <c r="W972" i="2"/>
  <c r="Y972" i="2" s="1"/>
  <c r="W980" i="2"/>
  <c r="Y980" i="2" s="1"/>
  <c r="W988" i="2"/>
  <c r="Y988" i="2" s="1"/>
  <c r="W996" i="2"/>
  <c r="Y996" i="2" s="1"/>
  <c r="W1004" i="2"/>
  <c r="Y1004" i="2" s="1"/>
  <c r="W1012" i="2"/>
  <c r="Y1012" i="2" s="1"/>
  <c r="W1020" i="2"/>
  <c r="Y1020" i="2" s="1"/>
  <c r="W1028" i="2"/>
  <c r="Y1028" i="2" s="1"/>
  <c r="W1036" i="2"/>
  <c r="Y1036" i="2" s="1"/>
  <c r="W1044" i="2"/>
  <c r="Y1044" i="2" s="1"/>
  <c r="W1052" i="2"/>
  <c r="Y1052" i="2" s="1"/>
  <c r="W1060" i="2"/>
  <c r="Y1060" i="2" s="1"/>
  <c r="W1996" i="2"/>
  <c r="Y1996" i="2" s="1"/>
  <c r="W641" i="2"/>
  <c r="W649" i="2"/>
  <c r="Y649" i="2" s="1"/>
  <c r="W657" i="2"/>
  <c r="Y657" i="2" s="1"/>
  <c r="W697" i="2"/>
  <c r="Y697" i="2" s="1"/>
  <c r="W705" i="2"/>
  <c r="Y705" i="2" s="1"/>
  <c r="W713" i="2"/>
  <c r="Y713" i="2" s="1"/>
  <c r="W737" i="2"/>
  <c r="Y737" i="2" s="1"/>
  <c r="W753" i="2"/>
  <c r="Y753" i="2" s="1"/>
  <c r="W801" i="2"/>
  <c r="Y801" i="2" s="1"/>
  <c r="W809" i="2"/>
  <c r="Y809" i="2" s="1"/>
  <c r="W817" i="2"/>
  <c r="Y817" i="2" s="1"/>
  <c r="W825" i="2"/>
  <c r="Y825" i="2" s="1"/>
  <c r="W849" i="2"/>
  <c r="Y849" i="2" s="1"/>
  <c r="W857" i="2"/>
  <c r="Y857" i="2" s="1"/>
  <c r="W865" i="2"/>
  <c r="Y865" i="2" s="1"/>
  <c r="W881" i="2"/>
  <c r="Y881" i="2" s="1"/>
  <c r="W897" i="2"/>
  <c r="Y897" i="2" s="1"/>
  <c r="W905" i="2"/>
  <c r="Y905" i="2" s="1"/>
  <c r="W913" i="2"/>
  <c r="Y913" i="2" s="1"/>
  <c r="W921" i="2"/>
  <c r="Y921" i="2" s="1"/>
  <c r="W1923" i="2"/>
  <c r="Y1923" i="2" s="1"/>
  <c r="W1931" i="2"/>
  <c r="Y1931" i="2" s="1"/>
  <c r="W1979" i="2"/>
  <c r="Y1979" i="2" s="1"/>
  <c r="W638" i="2"/>
  <c r="Y638" i="2" s="1"/>
  <c r="W646" i="2"/>
  <c r="Y646" i="2" s="1"/>
  <c r="W694" i="2"/>
  <c r="W710" i="2"/>
  <c r="Y710" i="2" s="1"/>
  <c r="W718" i="2"/>
  <c r="Y718" i="2" s="1"/>
  <c r="W734" i="2"/>
  <c r="Y734" i="2" s="1"/>
  <c r="W742" i="2"/>
  <c r="Y742" i="2" s="1"/>
  <c r="W750" i="2"/>
  <c r="Y750" i="2" s="1"/>
  <c r="W774" i="2"/>
  <c r="Y774" i="2" s="1"/>
  <c r="W782" i="2"/>
  <c r="Y782" i="2" s="1"/>
  <c r="W790" i="2"/>
  <c r="Y790" i="2" s="1"/>
  <c r="W798" i="2"/>
  <c r="Y798" i="2" s="1"/>
  <c r="W814" i="2"/>
  <c r="Y814" i="2" s="1"/>
  <c r="W822" i="2"/>
  <c r="Y822" i="2" s="1"/>
  <c r="W830" i="2"/>
  <c r="Y830" i="2" s="1"/>
  <c r="W838" i="2"/>
  <c r="Y838" i="2" s="1"/>
  <c r="W846" i="2"/>
  <c r="Y846" i="2" s="1"/>
  <c r="W854" i="2"/>
  <c r="Y854" i="2" s="1"/>
  <c r="W862" i="2"/>
  <c r="Y862" i="2" s="1"/>
  <c r="W870" i="2"/>
  <c r="Y870" i="2" s="1"/>
  <c r="W878" i="2"/>
  <c r="Y878" i="2" s="1"/>
  <c r="W886" i="2"/>
  <c r="Y886" i="2" s="1"/>
  <c r="W902" i="2"/>
  <c r="Y902" i="2" s="1"/>
  <c r="W918" i="2"/>
  <c r="Y918" i="2" s="1"/>
  <c r="W926" i="2"/>
  <c r="Y926" i="2" s="1"/>
  <c r="W934" i="2"/>
  <c r="Y934" i="2" s="1"/>
  <c r="W942" i="2"/>
  <c r="Y942" i="2" s="1"/>
  <c r="W950" i="2"/>
  <c r="Y950" i="2" s="1"/>
  <c r="W958" i="2"/>
  <c r="Y958" i="2" s="1"/>
  <c r="W966" i="2"/>
  <c r="Y966" i="2" s="1"/>
  <c r="W974" i="2"/>
  <c r="Y974" i="2" s="1"/>
  <c r="W982" i="2"/>
  <c r="Y982" i="2" s="1"/>
  <c r="W990" i="2"/>
  <c r="Y990" i="2" s="1"/>
  <c r="W998" i="2"/>
  <c r="Y998" i="2" s="1"/>
  <c r="W1006" i="2"/>
  <c r="Y1006" i="2" s="1"/>
  <c r="W1014" i="2"/>
  <c r="Y1014" i="2" s="1"/>
  <c r="W1022" i="2"/>
  <c r="Y1022" i="2" s="1"/>
  <c r="W1030" i="2"/>
  <c r="Y1030" i="2" s="1"/>
  <c r="W1038" i="2"/>
  <c r="Y1038" i="2" s="1"/>
  <c r="W1046" i="2"/>
  <c r="Y1046" i="2" s="1"/>
  <c r="W1054" i="2"/>
  <c r="Y1054" i="2" s="1"/>
  <c r="W1062" i="2"/>
  <c r="Y1062" i="2" s="1"/>
  <c r="W1070" i="2"/>
  <c r="Y1070" i="2" s="1"/>
  <c r="W1078" i="2"/>
  <c r="Y1078" i="2" s="1"/>
  <c r="W1086" i="2"/>
  <c r="Y1086" i="2" s="1"/>
  <c r="W1094" i="2"/>
  <c r="Y1094" i="2" s="1"/>
  <c r="W1102" i="2"/>
  <c r="Y1102" i="2" s="1"/>
  <c r="W1110" i="2"/>
  <c r="Y1110" i="2" s="1"/>
  <c r="W1118" i="2"/>
  <c r="Y1118" i="2" s="1"/>
  <c r="W1126" i="2"/>
  <c r="Y1126" i="2" s="1"/>
  <c r="W1134" i="2"/>
  <c r="Y1134" i="2" s="1"/>
  <c r="W1142" i="2"/>
  <c r="Y1142" i="2" s="1"/>
  <c r="W1150" i="2"/>
  <c r="Y1150" i="2" s="1"/>
  <c r="W1158" i="2"/>
  <c r="Y1158" i="2" s="1"/>
  <c r="W1166" i="2"/>
  <c r="Y1166" i="2" s="1"/>
  <c r="W1174" i="2"/>
  <c r="Y1174" i="2" s="1"/>
  <c r="W1182" i="2"/>
  <c r="Y1182" i="2" s="1"/>
  <c r="W1190" i="2"/>
  <c r="Y1190" i="2" s="1"/>
  <c r="W1198" i="2"/>
  <c r="Y1198" i="2" s="1"/>
  <c r="W1206" i="2"/>
  <c r="Y1206" i="2" s="1"/>
  <c r="W1214" i="2"/>
  <c r="Y1214" i="2" s="1"/>
  <c r="W1222" i="2"/>
  <c r="Y1222" i="2" s="1"/>
  <c r="W1230" i="2"/>
  <c r="Y1230" i="2" s="1"/>
  <c r="W1238" i="2"/>
  <c r="Y1238" i="2" s="1"/>
  <c r="W1246" i="2"/>
  <c r="Y1246" i="2" s="1"/>
  <c r="W1254" i="2"/>
  <c r="Y1254" i="2" s="1"/>
  <c r="W1262" i="2"/>
  <c r="Y1262" i="2" s="1"/>
  <c r="W1270" i="2"/>
  <c r="Y1270" i="2" s="1"/>
  <c r="W1278" i="2"/>
  <c r="Y1278" i="2" s="1"/>
  <c r="W1286" i="2"/>
  <c r="Y1286" i="2" s="1"/>
  <c r="W1294" i="2"/>
  <c r="Y1294" i="2" s="1"/>
  <c r="W1302" i="2"/>
  <c r="Y1302" i="2" s="1"/>
  <c r="W1310" i="2"/>
  <c r="Y1310" i="2" s="1"/>
  <c r="W1318" i="2"/>
  <c r="Y1318" i="2" s="1"/>
  <c r="W1326" i="2"/>
  <c r="Y1326" i="2" s="1"/>
  <c r="W1334" i="2"/>
  <c r="Y1334" i="2" s="1"/>
  <c r="W1342" i="2"/>
  <c r="Y1342" i="2" s="1"/>
  <c r="W1350" i="2"/>
  <c r="Y1350" i="2" s="1"/>
  <c r="W1358" i="2"/>
  <c r="Y1358" i="2" s="1"/>
  <c r="W1366" i="2"/>
  <c r="Y1366" i="2" s="1"/>
  <c r="W1374" i="2"/>
  <c r="Y1374" i="2" s="1"/>
  <c r="W1382" i="2"/>
  <c r="Y1382" i="2" s="1"/>
  <c r="W1390" i="2"/>
  <c r="W1398" i="2"/>
  <c r="Y1398" i="2" s="1"/>
  <c r="W1406" i="2"/>
  <c r="Y1406" i="2" s="1"/>
  <c r="W1414" i="2"/>
  <c r="Y1414" i="2" s="1"/>
  <c r="W1422" i="2"/>
  <c r="Y1422" i="2" s="1"/>
  <c r="W1430" i="2"/>
  <c r="Y1430" i="2" s="1"/>
  <c r="W1438" i="2"/>
  <c r="Y1438" i="2" s="1"/>
  <c r="W1446" i="2"/>
  <c r="Y1446" i="2" s="1"/>
  <c r="W1454" i="2"/>
  <c r="Y1454" i="2" s="1"/>
  <c r="W1462" i="2"/>
  <c r="Y1462" i="2" s="1"/>
  <c r="W1470" i="2"/>
  <c r="Y1470" i="2" s="1"/>
  <c r="W1478" i="2"/>
  <c r="Y1478" i="2" s="1"/>
  <c r="W1486" i="2"/>
  <c r="Y1486" i="2" s="1"/>
  <c r="W1494" i="2"/>
  <c r="Y1494" i="2" s="1"/>
  <c r="W1502" i="2"/>
  <c r="Y1502" i="2" s="1"/>
  <c r="W1510" i="2"/>
  <c r="Y1510" i="2" s="1"/>
  <c r="W1518" i="2"/>
  <c r="Y1518" i="2" s="1"/>
  <c r="W1526" i="2"/>
  <c r="Y1526" i="2" s="1"/>
  <c r="W1534" i="2"/>
  <c r="Y1534" i="2" s="1"/>
  <c r="W1542" i="2"/>
  <c r="Y1542" i="2" s="1"/>
  <c r="W1550" i="2"/>
  <c r="Y1550" i="2" s="1"/>
  <c r="W1558" i="2"/>
  <c r="Y1558" i="2" s="1"/>
  <c r="W1566" i="2"/>
  <c r="Y1566" i="2" s="1"/>
  <c r="W1574" i="2"/>
  <c r="Y1574" i="2" s="1"/>
  <c r="W1582" i="2"/>
  <c r="Y1582" i="2" s="1"/>
  <c r="W1590" i="2"/>
  <c r="Y1590" i="2" s="1"/>
  <c r="W1598" i="2"/>
  <c r="Y1598" i="2" s="1"/>
  <c r="W1606" i="2"/>
  <c r="Y1606" i="2" s="1"/>
  <c r="W1614" i="2"/>
  <c r="Y1614" i="2" s="1"/>
  <c r="W1622" i="2"/>
  <c r="Y1622" i="2" s="1"/>
  <c r="W1630" i="2"/>
  <c r="Y1630" i="2" s="1"/>
  <c r="W1638" i="2"/>
  <c r="Y1638" i="2" s="1"/>
  <c r="W1646" i="2"/>
  <c r="Y1646" i="2" s="1"/>
  <c r="W1654" i="2"/>
  <c r="Y1654" i="2" s="1"/>
  <c r="W1662" i="2"/>
  <c r="Y1662" i="2" s="1"/>
  <c r="W1670" i="2"/>
  <c r="Y1670" i="2" s="1"/>
  <c r="W1678" i="2"/>
  <c r="Y1678" i="2" s="1"/>
  <c r="W1686" i="2"/>
  <c r="Y1686" i="2" s="1"/>
  <c r="W1694" i="2"/>
  <c r="Y1694" i="2" s="1"/>
  <c r="W1702" i="2"/>
  <c r="Y1702" i="2" s="1"/>
  <c r="W1710" i="2"/>
  <c r="Y1710" i="2" s="1"/>
  <c r="W1718" i="2"/>
  <c r="Y1718" i="2" s="1"/>
  <c r="W1726" i="2"/>
  <c r="Y1726" i="2" s="1"/>
  <c r="W1734" i="2"/>
  <c r="Y1734" i="2" s="1"/>
  <c r="W1742" i="2"/>
  <c r="Y1742" i="2" s="1"/>
  <c r="W1750" i="2"/>
  <c r="Y1750" i="2" s="1"/>
  <c r="W1758" i="2"/>
  <c r="Y1758" i="2" s="1"/>
  <c r="W1766" i="2"/>
  <c r="Y1766" i="2" s="1"/>
  <c r="W1774" i="2"/>
  <c r="Y1774" i="2" s="1"/>
  <c r="W1782" i="2"/>
  <c r="Y1782" i="2" s="1"/>
  <c r="W1790" i="2"/>
  <c r="Y1790" i="2" s="1"/>
  <c r="W1798" i="2"/>
  <c r="Y1798" i="2" s="1"/>
  <c r="W1806" i="2"/>
  <c r="Y1806" i="2" s="1"/>
  <c r="W1814" i="2"/>
  <c r="Y1814" i="2" s="1"/>
  <c r="W1822" i="2"/>
  <c r="Y1822" i="2" s="1"/>
  <c r="W1830" i="2"/>
  <c r="Y1830" i="2" s="1"/>
  <c r="W1838" i="2"/>
  <c r="Y1838" i="2" s="1"/>
  <c r="W1846" i="2"/>
  <c r="Y1846" i="2" s="1"/>
  <c r="W1854" i="2"/>
  <c r="Y1854" i="2" s="1"/>
  <c r="W1862" i="2"/>
  <c r="Y1862" i="2" s="1"/>
  <c r="W1870" i="2"/>
  <c r="Y1870" i="2" s="1"/>
  <c r="W1878" i="2"/>
  <c r="Y1878" i="2" s="1"/>
  <c r="W1886" i="2"/>
  <c r="Y1886" i="2" s="1"/>
  <c r="W1894" i="2"/>
  <c r="Y1894" i="2" s="1"/>
  <c r="W1902" i="2"/>
  <c r="Y1902" i="2" s="1"/>
  <c r="W1910" i="2"/>
  <c r="Y1910" i="2" s="1"/>
  <c r="W1918" i="2"/>
  <c r="Y1918" i="2" s="1"/>
  <c r="W1939" i="2"/>
  <c r="Y1939" i="2" s="1"/>
  <c r="W1988" i="2"/>
  <c r="Y1988" i="2" s="1"/>
  <c r="W635" i="2"/>
  <c r="Y635" i="2" s="1"/>
  <c r="W643" i="2"/>
  <c r="W667" i="2"/>
  <c r="Y667" i="2" s="1"/>
  <c r="W675" i="2"/>
  <c r="W683" i="2"/>
  <c r="W691" i="2"/>
  <c r="Y691" i="2" s="1"/>
  <c r="W699" i="2"/>
  <c r="Y699" i="2" s="1"/>
  <c r="W707" i="2"/>
  <c r="Y707" i="2" s="1"/>
  <c r="W723" i="2"/>
  <c r="Y723" i="2" s="1"/>
  <c r="W731" i="2"/>
  <c r="Y731" i="2" s="1"/>
  <c r="W747" i="2"/>
  <c r="Y747" i="2" s="1"/>
  <c r="W755" i="2"/>
  <c r="Y755" i="2" s="1"/>
  <c r="W763" i="2"/>
  <c r="Y763" i="2" s="1"/>
  <c r="W771" i="2"/>
  <c r="Y771" i="2" s="1"/>
  <c r="W779" i="2"/>
  <c r="Y779" i="2" s="1"/>
  <c r="W787" i="2"/>
  <c r="Y787" i="2" s="1"/>
  <c r="W795" i="2"/>
  <c r="Y795" i="2" s="1"/>
  <c r="W803" i="2"/>
  <c r="Y803" i="2" s="1"/>
  <c r="W819" i="2"/>
  <c r="Y819" i="2" s="1"/>
  <c r="W835" i="2"/>
  <c r="Y835" i="2" s="1"/>
  <c r="W843" i="2"/>
  <c r="Y843" i="2" s="1"/>
  <c r="W851" i="2"/>
  <c r="Y851" i="2" s="1"/>
  <c r="W867" i="2"/>
  <c r="Y867" i="2" s="1"/>
  <c r="W875" i="2"/>
  <c r="Y875" i="2" s="1"/>
  <c r="W883" i="2"/>
  <c r="Y883" i="2" s="1"/>
  <c r="W891" i="2"/>
  <c r="Y891" i="2" s="1"/>
  <c r="W899" i="2"/>
  <c r="Y899" i="2" s="1"/>
  <c r="W907" i="2"/>
  <c r="Y907" i="2" s="1"/>
  <c r="W915" i="2"/>
  <c r="Y915" i="2" s="1"/>
  <c r="W963" i="2"/>
  <c r="Y963" i="2" s="1"/>
  <c r="W971" i="2"/>
  <c r="Y971" i="2" s="1"/>
  <c r="W979" i="2"/>
  <c r="Y979" i="2" s="1"/>
  <c r="W1003" i="2"/>
  <c r="Y1003" i="2" s="1"/>
  <c r="W1019" i="2"/>
  <c r="Y1019" i="2" s="1"/>
  <c r="W1035" i="2"/>
  <c r="Y1035" i="2" s="1"/>
  <c r="W1043" i="2"/>
  <c r="Y1043" i="2" s="1"/>
  <c r="W1051" i="2"/>
  <c r="Y1051" i="2" s="1"/>
  <c r="W1067" i="2"/>
  <c r="Y1067" i="2" s="1"/>
  <c r="W1075" i="2"/>
  <c r="Y1075" i="2" s="1"/>
  <c r="W1083" i="2"/>
  <c r="Y1083" i="2" s="1"/>
  <c r="W1099" i="2"/>
  <c r="Y1099" i="2" s="1"/>
  <c r="W1107" i="2"/>
  <c r="Y1107" i="2" s="1"/>
  <c r="W1115" i="2"/>
  <c r="Y1115" i="2" s="1"/>
  <c r="W1131" i="2"/>
  <c r="Y1131" i="2" s="1"/>
  <c r="W1139" i="2"/>
  <c r="Y1139" i="2" s="1"/>
  <c r="W1147" i="2"/>
  <c r="Y1147" i="2" s="1"/>
  <c r="W1155" i="2"/>
  <c r="Y1155" i="2" s="1"/>
  <c r="W1163" i="2"/>
  <c r="Y1163" i="2" s="1"/>
  <c r="W1171" i="2"/>
  <c r="Y1171" i="2" s="1"/>
  <c r="W1187" i="2"/>
  <c r="Y1187" i="2" s="1"/>
  <c r="W1243" i="2"/>
  <c r="Y1243" i="2" s="1"/>
  <c r="W1251" i="2"/>
  <c r="Y1251" i="2" s="1"/>
  <c r="W1259" i="2"/>
  <c r="Y1259" i="2" s="1"/>
  <c r="W1267" i="2"/>
  <c r="Y1267" i="2" s="1"/>
  <c r="W1275" i="2"/>
  <c r="Y1275" i="2" s="1"/>
  <c r="W1291" i="2"/>
  <c r="Y1291" i="2" s="1"/>
  <c r="W1299" i="2"/>
  <c r="Y1299" i="2" s="1"/>
  <c r="W1307" i="2"/>
  <c r="Y1307" i="2" s="1"/>
  <c r="W1315" i="2"/>
  <c r="Y1315" i="2" s="1"/>
  <c r="W1323" i="2"/>
  <c r="Y1323" i="2" s="1"/>
  <c r="W1331" i="2"/>
  <c r="Y1331" i="2" s="1"/>
  <c r="W1339" i="2"/>
  <c r="Y1339" i="2" s="1"/>
  <c r="W1355" i="2"/>
  <c r="Y1355" i="2" s="1"/>
  <c r="W1371" i="2"/>
  <c r="Y1371" i="2" s="1"/>
  <c r="W1379" i="2"/>
  <c r="Y1379" i="2" s="1"/>
  <c r="W1387" i="2"/>
  <c r="Y1387" i="2" s="1"/>
  <c r="W1411" i="2"/>
  <c r="Y1411" i="2" s="1"/>
  <c r="W1419" i="2"/>
  <c r="Y1419" i="2" s="1"/>
  <c r="W1507" i="2"/>
  <c r="Y1507" i="2" s="1"/>
  <c r="W1515" i="2"/>
  <c r="Y1515" i="2" s="1"/>
  <c r="W1523" i="2"/>
  <c r="Y1523" i="2" s="1"/>
  <c r="W1531" i="2"/>
  <c r="Y1531" i="2" s="1"/>
  <c r="W1539" i="2"/>
  <c r="Y1539" i="2" s="1"/>
  <c r="W1547" i="2"/>
  <c r="Y1547" i="2" s="1"/>
  <c r="W1555" i="2"/>
  <c r="Y1555" i="2" s="1"/>
  <c r="W1563" i="2"/>
  <c r="Y1563" i="2" s="1"/>
  <c r="W1571" i="2"/>
  <c r="Y1571" i="2" s="1"/>
  <c r="W1579" i="2"/>
  <c r="Y1579" i="2" s="1"/>
  <c r="W1587" i="2"/>
  <c r="Y1587" i="2" s="1"/>
  <c r="W1595" i="2"/>
  <c r="Y1595" i="2" s="1"/>
  <c r="W1619" i="2"/>
  <c r="Y1619" i="2" s="1"/>
  <c r="W1627" i="2"/>
  <c r="Y1627" i="2" s="1"/>
  <c r="W1635" i="2"/>
  <c r="Y1635" i="2" s="1"/>
  <c r="W1643" i="2"/>
  <c r="Y1643" i="2" s="1"/>
  <c r="W1699" i="2"/>
  <c r="Y1699" i="2" s="1"/>
  <c r="W1707" i="2"/>
  <c r="Y1707" i="2" s="1"/>
  <c r="W1715" i="2"/>
  <c r="Y1715" i="2" s="1"/>
  <c r="W1723" i="2"/>
  <c r="Y1723" i="2" s="1"/>
  <c r="W1731" i="2"/>
  <c r="Y1731" i="2" s="1"/>
  <c r="W1739" i="2"/>
  <c r="Y1739" i="2" s="1"/>
  <c r="W1747" i="2"/>
  <c r="Y1747" i="2" s="1"/>
  <c r="W1755" i="2"/>
  <c r="Y1755" i="2" s="1"/>
  <c r="W1763" i="2"/>
  <c r="Y1763" i="2" s="1"/>
  <c r="W1771" i="2"/>
  <c r="Y1771" i="2" s="1"/>
  <c r="W1779" i="2"/>
  <c r="Y1779" i="2" s="1"/>
  <c r="W1819" i="2"/>
  <c r="Y1819" i="2" s="1"/>
  <c r="W1827" i="2"/>
  <c r="Y1827" i="2" s="1"/>
  <c r="W1835" i="2"/>
  <c r="Y1835" i="2" s="1"/>
  <c r="W1843" i="2"/>
  <c r="Y1843" i="2" s="1"/>
  <c r="W1851" i="2"/>
  <c r="Y1851" i="2" s="1"/>
  <c r="W1859" i="2"/>
  <c r="Y1859" i="2" s="1"/>
  <c r="W1867" i="2"/>
  <c r="Y1867" i="2" s="1"/>
  <c r="W1875" i="2"/>
  <c r="Y1875" i="2" s="1"/>
  <c r="W1883" i="2"/>
  <c r="Y1883" i="2" s="1"/>
  <c r="W1891" i="2"/>
  <c r="Y1891" i="2" s="1"/>
  <c r="W1899" i="2"/>
  <c r="Y1899" i="2" s="1"/>
  <c r="W1907" i="2"/>
  <c r="Y1907" i="2" s="1"/>
  <c r="W1915" i="2"/>
  <c r="Y1915" i="2" s="1"/>
  <c r="W1947" i="2"/>
  <c r="Y1947" i="2" s="1"/>
  <c r="W1955" i="2"/>
  <c r="Y1955" i="2" s="1"/>
  <c r="W1963" i="2"/>
  <c r="Y1963" i="2" s="1"/>
  <c r="W1971" i="2"/>
  <c r="Y1971" i="2" s="1"/>
  <c r="W640" i="2"/>
  <c r="W648" i="2"/>
  <c r="Y648" i="2" s="1"/>
  <c r="W656" i="2"/>
  <c r="Y656" i="2" s="1"/>
  <c r="AC656" i="2" s="1"/>
  <c r="AD656" i="2" s="1"/>
  <c r="W664" i="2"/>
  <c r="W672" i="2"/>
  <c r="Y672" i="2" s="1"/>
  <c r="W680" i="2"/>
  <c r="W688" i="2"/>
  <c r="Y688" i="2" s="1"/>
  <c r="W696" i="2"/>
  <c r="W704" i="2"/>
  <c r="Y704" i="2" s="1"/>
  <c r="W712" i="2"/>
  <c r="Y712" i="2" s="1"/>
  <c r="W720" i="2"/>
  <c r="Y720" i="2" s="1"/>
  <c r="W728" i="2"/>
  <c r="Y728" i="2" s="1"/>
  <c r="W736" i="2"/>
  <c r="Y736" i="2" s="1"/>
  <c r="W744" i="2"/>
  <c r="Y744" i="2" s="1"/>
  <c r="W752" i="2"/>
  <c r="Y752" i="2" s="1"/>
  <c r="W760" i="2"/>
  <c r="Y760" i="2" s="1"/>
  <c r="W768" i="2"/>
  <c r="Y768" i="2" s="1"/>
  <c r="W776" i="2"/>
  <c r="Y776" i="2" s="1"/>
  <c r="W792" i="2"/>
  <c r="Y792" i="2" s="1"/>
  <c r="W800" i="2"/>
  <c r="Y800" i="2" s="1"/>
  <c r="W808" i="2"/>
  <c r="Y808" i="2" s="1"/>
  <c r="W816" i="2"/>
  <c r="Y816" i="2" s="1"/>
  <c r="W912" i="2"/>
  <c r="Y912" i="2" s="1"/>
  <c r="W952" i="2"/>
  <c r="Y952" i="2" s="1"/>
  <c r="W968" i="2"/>
  <c r="Y968" i="2" s="1"/>
  <c r="W976" i="2"/>
  <c r="Y976" i="2" s="1"/>
  <c r="W984" i="2"/>
  <c r="Y984" i="2" s="1"/>
  <c r="W992" i="2"/>
  <c r="Y992" i="2" s="1"/>
  <c r="W1000" i="2"/>
  <c r="Y1000" i="2" s="1"/>
  <c r="W1008" i="2"/>
  <c r="Y1008" i="2" s="1"/>
  <c r="W1024" i="2"/>
  <c r="Y1024" i="2" s="1"/>
  <c r="W1064" i="2"/>
  <c r="Y1064" i="2" s="1"/>
  <c r="W1088" i="2"/>
  <c r="Y1088" i="2" s="1"/>
  <c r="W1104" i="2"/>
  <c r="Y1104" i="2" s="1"/>
  <c r="W1112" i="2"/>
  <c r="Y1112" i="2" s="1"/>
  <c r="W1120" i="2"/>
  <c r="Y1120" i="2" s="1"/>
  <c r="W1136" i="2"/>
  <c r="Y1136" i="2" s="1"/>
  <c r="W1144" i="2"/>
  <c r="Y1144" i="2" s="1"/>
  <c r="W1152" i="2"/>
  <c r="Y1152" i="2" s="1"/>
  <c r="W1160" i="2"/>
  <c r="Y1160" i="2" s="1"/>
  <c r="W1168" i="2"/>
  <c r="Y1168" i="2" s="1"/>
  <c r="W1224" i="2"/>
  <c r="Y1224" i="2" s="1"/>
  <c r="W1248" i="2"/>
  <c r="Y1248" i="2" s="1"/>
  <c r="W1256" i="2"/>
  <c r="Y1256" i="2" s="1"/>
  <c r="W1264" i="2"/>
  <c r="Y1264" i="2" s="1"/>
  <c r="W1272" i="2"/>
  <c r="W1288" i="2"/>
  <c r="Y1288" i="2" s="1"/>
  <c r="W1296" i="2"/>
  <c r="Y1296" i="2" s="1"/>
  <c r="W1304" i="2"/>
  <c r="Y1304" i="2" s="1"/>
  <c r="W1312" i="2"/>
  <c r="Y1312" i="2" s="1"/>
  <c r="W1320" i="2"/>
  <c r="Y1320" i="2" s="1"/>
  <c r="W1328" i="2"/>
  <c r="Y1328" i="2" s="1"/>
  <c r="W1344" i="2"/>
  <c r="Y1344" i="2" s="1"/>
  <c r="W1352" i="2"/>
  <c r="Y1352" i="2" s="1"/>
  <c r="W1360" i="2"/>
  <c r="Y1360" i="2" s="1"/>
  <c r="W1368" i="2"/>
  <c r="Y1368" i="2" s="1"/>
  <c r="W1376" i="2"/>
  <c r="Y1376" i="2" s="1"/>
  <c r="W1416" i="2"/>
  <c r="Y1416" i="2" s="1"/>
  <c r="W1424" i="2"/>
  <c r="Y1424" i="2" s="1"/>
  <c r="W1432" i="2"/>
  <c r="Y1432" i="2" s="1"/>
  <c r="W1440" i="2"/>
  <c r="Y1440" i="2" s="1"/>
  <c r="W1456" i="2"/>
  <c r="Y1456" i="2" s="1"/>
  <c r="W1504" i="2"/>
  <c r="Y1504" i="2" s="1"/>
  <c r="W1512" i="2"/>
  <c r="Y1512" i="2" s="1"/>
  <c r="W1980" i="2"/>
  <c r="Y1980" i="2" s="1"/>
  <c r="W1948" i="2"/>
  <c r="Y1948" i="2" s="1"/>
  <c r="W1956" i="2"/>
  <c r="Y1956" i="2" s="1"/>
  <c r="W1964" i="2"/>
  <c r="Y1964" i="2" s="1"/>
  <c r="W1972" i="2"/>
  <c r="Y1972" i="2" s="1"/>
  <c r="W2004" i="2"/>
  <c r="Y2004" i="2" s="1"/>
  <c r="W2012" i="2"/>
  <c r="Y2012" i="2" s="1"/>
  <c r="W2020" i="2"/>
  <c r="Y2020" i="2" s="1"/>
  <c r="W2028" i="2"/>
  <c r="Y2028" i="2" s="1"/>
  <c r="W2036" i="2"/>
  <c r="Y2036" i="2" s="1"/>
  <c r="W2044" i="2"/>
  <c r="Y2044" i="2" s="1"/>
  <c r="W2052" i="2"/>
  <c r="Y2052" i="2" s="1"/>
  <c r="W2060" i="2"/>
  <c r="Y2060" i="2" s="1"/>
  <c r="W2068" i="2"/>
  <c r="Y2068" i="2" s="1"/>
  <c r="W2076" i="2"/>
  <c r="Y2076" i="2" s="1"/>
  <c r="W2084" i="2"/>
  <c r="Y2084" i="2" s="1"/>
  <c r="W2092" i="2"/>
  <c r="Y2092" i="2" s="1"/>
  <c r="W2100" i="2"/>
  <c r="Y2100" i="2" s="1"/>
  <c r="W2108" i="2"/>
  <c r="Y2108" i="2" s="1"/>
  <c r="W2116" i="2"/>
  <c r="Y2116" i="2" s="1"/>
  <c r="W2124" i="2"/>
  <c r="Y2124" i="2" s="1"/>
  <c r="W2132" i="2"/>
  <c r="Y2132" i="2" s="1"/>
  <c r="W2140" i="2"/>
  <c r="Y2140" i="2" s="1"/>
  <c r="W2148" i="2"/>
  <c r="Y2148" i="2" s="1"/>
  <c r="W2156" i="2"/>
  <c r="Y2156" i="2" s="1"/>
  <c r="W2164" i="2"/>
  <c r="Y2164" i="2" s="1"/>
  <c r="W2172" i="2"/>
  <c r="Y2172" i="2" s="1"/>
  <c r="W2180" i="2"/>
  <c r="Y2180" i="2" s="1"/>
  <c r="W2188" i="2"/>
  <c r="Y2188" i="2" s="1"/>
  <c r="W2196" i="2"/>
  <c r="Y2196" i="2" s="1"/>
  <c r="W2204" i="2"/>
  <c r="Y2204" i="2" s="1"/>
  <c r="W2212" i="2"/>
  <c r="Y2212" i="2" s="1"/>
  <c r="W2220" i="2"/>
  <c r="Y2220" i="2" s="1"/>
  <c r="W2228" i="2"/>
  <c r="Y2228" i="2" s="1"/>
  <c r="W2236" i="2"/>
  <c r="Y2236" i="2" s="1"/>
  <c r="W2244" i="2"/>
  <c r="Y2244" i="2" s="1"/>
  <c r="W2252" i="2"/>
  <c r="Y2252" i="2" s="1"/>
  <c r="W2260" i="2"/>
  <c r="Y2260" i="2" s="1"/>
  <c r="W2268" i="2"/>
  <c r="Y2268" i="2" s="1"/>
  <c r="W2276" i="2"/>
  <c r="Y2276" i="2" s="1"/>
  <c r="W2284" i="2"/>
  <c r="Y2284" i="2" s="1"/>
  <c r="W2292" i="2"/>
  <c r="Y2292" i="2" s="1"/>
  <c r="W2300" i="2"/>
  <c r="Y2300" i="2" s="1"/>
  <c r="W2308" i="2"/>
  <c r="Y2308" i="2" s="1"/>
  <c r="W2316" i="2"/>
  <c r="Y2316" i="2" s="1"/>
  <c r="W2324" i="2"/>
  <c r="Y2324" i="2" s="1"/>
  <c r="W2332" i="2"/>
  <c r="Y2332" i="2" s="1"/>
  <c r="W2340" i="2"/>
  <c r="Y2340" i="2" s="1"/>
  <c r="W2348" i="2"/>
  <c r="Y2348" i="2" s="1"/>
  <c r="W2356" i="2"/>
  <c r="Y2356" i="2" s="1"/>
  <c r="W2364" i="2"/>
  <c r="Y2364" i="2" s="1"/>
  <c r="W2372" i="2"/>
  <c r="Y2372" i="2" s="1"/>
  <c r="W2380" i="2"/>
  <c r="Y2380" i="2" s="1"/>
  <c r="W2388" i="2"/>
  <c r="Y2388" i="2" s="1"/>
  <c r="W2396" i="2"/>
  <c r="Y2396" i="2" s="1"/>
  <c r="W2404" i="2"/>
  <c r="Y2404" i="2" s="1"/>
  <c r="W2412" i="2"/>
  <c r="Y2412" i="2" s="1"/>
  <c r="W2420" i="2"/>
  <c r="Y2420" i="2" s="1"/>
  <c r="W2428" i="2"/>
  <c r="Y2428" i="2" s="1"/>
  <c r="W2436" i="2"/>
  <c r="Y2436" i="2" s="1"/>
  <c r="W2444" i="2"/>
  <c r="Y2444" i="2" s="1"/>
  <c r="W2452" i="2"/>
  <c r="Y2452" i="2" s="1"/>
  <c r="W2460" i="2"/>
  <c r="Y2460" i="2" s="1"/>
  <c r="W2468" i="2"/>
  <c r="Y2468" i="2" s="1"/>
  <c r="W2476" i="2"/>
  <c r="Y2476" i="2" s="1"/>
  <c r="W2484" i="2"/>
  <c r="Y2484" i="2" s="1"/>
  <c r="W2492" i="2"/>
  <c r="Y2492" i="2" s="1"/>
  <c r="W2500" i="2"/>
  <c r="Y2500" i="2" s="1"/>
  <c r="W2537" i="2"/>
  <c r="Y2537" i="2" s="1"/>
  <c r="W2546" i="2"/>
  <c r="Y2546" i="2" s="1"/>
  <c r="W2601" i="2"/>
  <c r="Y2601" i="2" s="1"/>
  <c r="W2610" i="2"/>
  <c r="Y2610" i="2" s="1"/>
  <c r="W2409" i="2"/>
  <c r="Y2409" i="2" s="1"/>
  <c r="W2417" i="2"/>
  <c r="Y2417" i="2" s="1"/>
  <c r="W2425" i="2"/>
  <c r="Y2425" i="2" s="1"/>
  <c r="W2433" i="2"/>
  <c r="Y2433" i="2" s="1"/>
  <c r="W2441" i="2"/>
  <c r="Y2441" i="2" s="1"/>
  <c r="W2449" i="2"/>
  <c r="Y2449" i="2" s="1"/>
  <c r="W2457" i="2"/>
  <c r="Y2457" i="2" s="1"/>
  <c r="W2465" i="2"/>
  <c r="Y2465" i="2" s="1"/>
  <c r="W2473" i="2"/>
  <c r="Y2473" i="2" s="1"/>
  <c r="W2481" i="2"/>
  <c r="Y2481" i="2" s="1"/>
  <c r="W2489" i="2"/>
  <c r="Y2489" i="2" s="1"/>
  <c r="W2497" i="2"/>
  <c r="Y2497" i="2" s="1"/>
  <c r="W2505" i="2"/>
  <c r="Y2505" i="2" s="1"/>
  <c r="W2510" i="2"/>
  <c r="Y2510" i="2" s="1"/>
  <c r="W2514" i="2"/>
  <c r="Y2514" i="2" s="1"/>
  <c r="W2518" i="2"/>
  <c r="Y2518" i="2" s="1"/>
  <c r="W2522" i="2"/>
  <c r="Y2522" i="2" s="1"/>
  <c r="W2577" i="2"/>
  <c r="Y2577" i="2" s="1"/>
  <c r="W2586" i="2"/>
  <c r="Y2586" i="2" s="1"/>
  <c r="W2310" i="2"/>
  <c r="Y2310" i="2" s="1"/>
  <c r="W2318" i="2"/>
  <c r="Y2318" i="2" s="1"/>
  <c r="W2553" i="2"/>
  <c r="Y2553" i="2" s="1"/>
  <c r="W2562" i="2"/>
  <c r="Y2562" i="2" s="1"/>
  <c r="W2617" i="2"/>
  <c r="Y2617" i="2" s="1"/>
  <c r="W2626" i="2"/>
  <c r="Y2626" i="2" s="1"/>
  <c r="W2642" i="2"/>
  <c r="Y2642" i="2" s="1"/>
  <c r="W1987" i="2"/>
  <c r="Y1987" i="2" s="1"/>
  <c r="W1995" i="2"/>
  <c r="Y1995" i="2" s="1"/>
  <c r="W2003" i="2"/>
  <c r="Y2003" i="2" s="1"/>
  <c r="W2011" i="2"/>
  <c r="Y2011" i="2" s="1"/>
  <c r="W2019" i="2"/>
  <c r="Y2019" i="2" s="1"/>
  <c r="W2027" i="2"/>
  <c r="Y2027" i="2" s="1"/>
  <c r="W2035" i="2"/>
  <c r="Y2035" i="2" s="1"/>
  <c r="W2043" i="2"/>
  <c r="Y2043" i="2" s="1"/>
  <c r="W2051" i="2"/>
  <c r="Y2051" i="2" s="1"/>
  <c r="W2059" i="2"/>
  <c r="Y2059" i="2" s="1"/>
  <c r="W2067" i="2"/>
  <c r="Y2067" i="2" s="1"/>
  <c r="W2075" i="2"/>
  <c r="Y2075" i="2" s="1"/>
  <c r="W2083" i="2"/>
  <c r="Y2083" i="2" s="1"/>
  <c r="W2091" i="2"/>
  <c r="Y2091" i="2" s="1"/>
  <c r="W2099" i="2"/>
  <c r="Y2099" i="2" s="1"/>
  <c r="W2107" i="2"/>
  <c r="Y2107" i="2" s="1"/>
  <c r="W2115" i="2"/>
  <c r="Y2115" i="2" s="1"/>
  <c r="W2123" i="2"/>
  <c r="Y2123" i="2" s="1"/>
  <c r="W2131" i="2"/>
  <c r="Y2131" i="2" s="1"/>
  <c r="W2139" i="2"/>
  <c r="Y2139" i="2" s="1"/>
  <c r="W2147" i="2"/>
  <c r="Y2147" i="2" s="1"/>
  <c r="W2155" i="2"/>
  <c r="Y2155" i="2" s="1"/>
  <c r="W2163" i="2"/>
  <c r="Y2163" i="2" s="1"/>
  <c r="W2171" i="2"/>
  <c r="Y2171" i="2" s="1"/>
  <c r="W2179" i="2"/>
  <c r="Y2179" i="2" s="1"/>
  <c r="W2187" i="2"/>
  <c r="Y2187" i="2" s="1"/>
  <c r="W2195" i="2"/>
  <c r="Y2195" i="2" s="1"/>
  <c r="W2203" i="2"/>
  <c r="Y2203" i="2" s="1"/>
  <c r="W2211" i="2"/>
  <c r="Y2211" i="2" s="1"/>
  <c r="W2219" i="2"/>
  <c r="Y2219" i="2" s="1"/>
  <c r="W2227" i="2"/>
  <c r="Y2227" i="2" s="1"/>
  <c r="W2235" i="2"/>
  <c r="Y2235" i="2" s="1"/>
  <c r="W2243" i="2"/>
  <c r="Y2243" i="2" s="1"/>
  <c r="W2251" i="2"/>
  <c r="Y2251" i="2" s="1"/>
  <c r="W2259" i="2"/>
  <c r="Y2259" i="2" s="1"/>
  <c r="W2267" i="2"/>
  <c r="Y2267" i="2" s="1"/>
  <c r="W2275" i="2"/>
  <c r="Y2275" i="2" s="1"/>
  <c r="W2283" i="2"/>
  <c r="Y2283" i="2" s="1"/>
  <c r="W2291" i="2"/>
  <c r="Y2291" i="2" s="1"/>
  <c r="W2299" i="2"/>
  <c r="Y2299" i="2" s="1"/>
  <c r="W2307" i="2"/>
  <c r="Y2307" i="2" s="1"/>
  <c r="W2315" i="2"/>
  <c r="Y2315" i="2" s="1"/>
  <c r="W2323" i="2"/>
  <c r="Y2323" i="2" s="1"/>
  <c r="W2331" i="2"/>
  <c r="Y2331" i="2" s="1"/>
  <c r="W2339" i="2"/>
  <c r="Y2339" i="2" s="1"/>
  <c r="W2347" i="2"/>
  <c r="Y2347" i="2" s="1"/>
  <c r="W2355" i="2"/>
  <c r="Y2355" i="2" s="1"/>
  <c r="W2363" i="2"/>
  <c r="Y2363" i="2" s="1"/>
  <c r="W2371" i="2"/>
  <c r="Y2371" i="2" s="1"/>
  <c r="W2379" i="2"/>
  <c r="Y2379" i="2" s="1"/>
  <c r="W2387" i="2"/>
  <c r="Y2387" i="2" s="1"/>
  <c r="W2395" i="2"/>
  <c r="Y2395" i="2" s="1"/>
  <c r="W2403" i="2"/>
  <c r="Y2403" i="2" s="1"/>
  <c r="W2411" i="2"/>
  <c r="Y2411" i="2" s="1"/>
  <c r="W2419" i="2"/>
  <c r="Y2419" i="2" s="1"/>
  <c r="W2427" i="2"/>
  <c r="Y2427" i="2" s="1"/>
  <c r="W2435" i="2"/>
  <c r="Y2435" i="2" s="1"/>
  <c r="W2443" i="2"/>
  <c r="Y2443" i="2" s="1"/>
  <c r="W2451" i="2"/>
  <c r="Y2451" i="2" s="1"/>
  <c r="W2459" i="2"/>
  <c r="Y2459" i="2" s="1"/>
  <c r="W2467" i="2"/>
  <c r="Y2467" i="2" s="1"/>
  <c r="W2475" i="2"/>
  <c r="Y2475" i="2" s="1"/>
  <c r="W2483" i="2"/>
  <c r="Y2483" i="2" s="1"/>
  <c r="W2491" i="2"/>
  <c r="Y2491" i="2" s="1"/>
  <c r="W2499" i="2"/>
  <c r="Y2499" i="2" s="1"/>
  <c r="W2507" i="2"/>
  <c r="Y2507" i="2" s="1"/>
  <c r="W2529" i="2"/>
  <c r="Y2529" i="2" s="1"/>
  <c r="W2538" i="2"/>
  <c r="Y2538" i="2" s="1"/>
  <c r="W2593" i="2"/>
  <c r="Y2593" i="2" s="1"/>
  <c r="W2602" i="2"/>
  <c r="Y2602" i="2" s="1"/>
  <c r="W2515" i="2"/>
  <c r="Y2515" i="2" s="1"/>
  <c r="W2523" i="2"/>
  <c r="Y2523" i="2" s="1"/>
  <c r="W2569" i="2"/>
  <c r="Y2569" i="2" s="1"/>
  <c r="W2578" i="2"/>
  <c r="Y2578" i="2" s="1"/>
  <c r="W2545" i="2"/>
  <c r="Y2545" i="2" s="1"/>
  <c r="W2554" i="2"/>
  <c r="Y2554" i="2" s="1"/>
  <c r="W2609" i="2"/>
  <c r="Y2609" i="2" s="1"/>
  <c r="W2618" i="2"/>
  <c r="Y2618" i="2" s="1"/>
  <c r="W2530" i="2"/>
  <c r="Y2530" i="2" s="1"/>
  <c r="W2585" i="2"/>
  <c r="Y2585" i="2" s="1"/>
  <c r="W2594" i="2"/>
  <c r="Y2594" i="2" s="1"/>
  <c r="W2634" i="2"/>
  <c r="Y2634" i="2" s="1"/>
  <c r="W2561" i="2"/>
  <c r="Y2561" i="2" s="1"/>
  <c r="W2570" i="2"/>
  <c r="Y2570" i="2" s="1"/>
  <c r="W2625" i="2"/>
  <c r="Y2625" i="2" s="1"/>
  <c r="W3446" i="2"/>
  <c r="Y3446" i="2" s="1"/>
  <c r="W3654" i="2"/>
  <c r="Y3654" i="2" s="1"/>
  <c r="W4309" i="2"/>
  <c r="Y4309" i="2" s="1"/>
  <c r="W4315" i="2"/>
  <c r="Y4315" i="2" s="1"/>
  <c r="W4767" i="2"/>
  <c r="Y4767" i="2" s="1"/>
  <c r="W4860" i="2"/>
  <c r="Y4860" i="2" s="1"/>
  <c r="W4892" i="2"/>
  <c r="Y4892" i="2" s="1"/>
  <c r="W4996" i="2"/>
  <c r="Y4996" i="2" s="1"/>
  <c r="W5661" i="2"/>
  <c r="Y5661" i="2" s="1"/>
  <c r="W6071" i="2"/>
  <c r="Y6071" i="2" s="1"/>
  <c r="W6135" i="2"/>
  <c r="Y6135" i="2" s="1"/>
  <c r="W6326" i="2"/>
  <c r="Y6326" i="2" s="1"/>
  <c r="W6497" i="2"/>
  <c r="Y6497" i="2" s="1"/>
  <c r="W6665" i="2"/>
  <c r="Y6665" i="2" s="1"/>
  <c r="W6737" i="2"/>
  <c r="Y6737" i="2" s="1"/>
  <c r="W2650" i="2"/>
  <c r="Y2650" i="2" s="1"/>
  <c r="W2658" i="2"/>
  <c r="Y2658" i="2" s="1"/>
  <c r="W2666" i="2"/>
  <c r="Y2666" i="2" s="1"/>
  <c r="W2674" i="2"/>
  <c r="Y2674" i="2" s="1"/>
  <c r="W2682" i="2"/>
  <c r="Y2682" i="2" s="1"/>
  <c r="W2690" i="2"/>
  <c r="Y2690" i="2" s="1"/>
  <c r="W2698" i="2"/>
  <c r="Y2698" i="2" s="1"/>
  <c r="W2706" i="2"/>
  <c r="Y2706" i="2" s="1"/>
  <c r="W2714" i="2"/>
  <c r="Y2714" i="2" s="1"/>
  <c r="W2722" i="2"/>
  <c r="Y2722" i="2" s="1"/>
  <c r="W2730" i="2"/>
  <c r="Y2730" i="2" s="1"/>
  <c r="W2738" i="2"/>
  <c r="Y2738" i="2" s="1"/>
  <c r="W2746" i="2"/>
  <c r="Y2746" i="2" s="1"/>
  <c r="W2754" i="2"/>
  <c r="Y2754" i="2" s="1"/>
  <c r="W2762" i="2"/>
  <c r="Y2762" i="2" s="1"/>
  <c r="W2770" i="2"/>
  <c r="Y2770" i="2" s="1"/>
  <c r="W2778" i="2"/>
  <c r="Y2778" i="2" s="1"/>
  <c r="W2786" i="2"/>
  <c r="Y2786" i="2" s="1"/>
  <c r="W2794" i="2"/>
  <c r="Y2794" i="2" s="1"/>
  <c r="W2802" i="2"/>
  <c r="Y2802" i="2" s="1"/>
  <c r="W2810" i="2"/>
  <c r="Y2810" i="2" s="1"/>
  <c r="W2818" i="2"/>
  <c r="Y2818" i="2" s="1"/>
  <c r="W2826" i="2"/>
  <c r="Y2826" i="2" s="1"/>
  <c r="W2834" i="2"/>
  <c r="Y2834" i="2" s="1"/>
  <c r="W2842" i="2"/>
  <c r="Y2842" i="2" s="1"/>
  <c r="W2850" i="2"/>
  <c r="Y2850" i="2" s="1"/>
  <c r="W2858" i="2"/>
  <c r="Y2858" i="2" s="1"/>
  <c r="W2866" i="2"/>
  <c r="Y2866" i="2" s="1"/>
  <c r="W2874" i="2"/>
  <c r="Y2874" i="2" s="1"/>
  <c r="W2882" i="2"/>
  <c r="Y2882" i="2" s="1"/>
  <c r="W2890" i="2"/>
  <c r="Y2890" i="2" s="1"/>
  <c r="W2898" i="2"/>
  <c r="Y2898" i="2" s="1"/>
  <c r="W2906" i="2"/>
  <c r="Y2906" i="2" s="1"/>
  <c r="W2914" i="2"/>
  <c r="Y2914" i="2" s="1"/>
  <c r="W2922" i="2"/>
  <c r="Y2922" i="2" s="1"/>
  <c r="W2930" i="2"/>
  <c r="Y2930" i="2" s="1"/>
  <c r="W2998" i="2"/>
  <c r="Y2998" i="2" s="1"/>
  <c r="W3006" i="2"/>
  <c r="Y3006" i="2" s="1"/>
  <c r="W3025" i="2"/>
  <c r="Y3025" i="2" s="1"/>
  <c r="W3033" i="2"/>
  <c r="Y3033" i="2" s="1"/>
  <c r="W3041" i="2"/>
  <c r="Y3041" i="2" s="1"/>
  <c r="W3438" i="2"/>
  <c r="Y3438" i="2" s="1"/>
  <c r="W3470" i="2"/>
  <c r="Y3470" i="2" s="1"/>
  <c r="W2974" i="2"/>
  <c r="Y2974" i="2" s="1"/>
  <c r="W2982" i="2"/>
  <c r="Y2982" i="2" s="1"/>
  <c r="W2990" i="2"/>
  <c r="Y2990" i="2" s="1"/>
  <c r="W3062" i="2"/>
  <c r="Y3062" i="2" s="1"/>
  <c r="W3070" i="2"/>
  <c r="Y3070" i="2" s="1"/>
  <c r="W3078" i="2"/>
  <c r="Y3078" i="2" s="1"/>
  <c r="W3086" i="2"/>
  <c r="Y3086" i="2" s="1"/>
  <c r="W3094" i="2"/>
  <c r="Y3094" i="2" s="1"/>
  <c r="W3102" i="2"/>
  <c r="Y3102" i="2" s="1"/>
  <c r="W3110" i="2"/>
  <c r="Y3110" i="2" s="1"/>
  <c r="W3118" i="2"/>
  <c r="Y3118" i="2" s="1"/>
  <c r="W3126" i="2"/>
  <c r="Y3126" i="2" s="1"/>
  <c r="W3134" i="2"/>
  <c r="Y3134" i="2" s="1"/>
  <c r="W3142" i="2"/>
  <c r="Y3142" i="2" s="1"/>
  <c r="W3150" i="2"/>
  <c r="Y3150" i="2" s="1"/>
  <c r="W3158" i="2"/>
  <c r="Y3158" i="2" s="1"/>
  <c r="W3166" i="2"/>
  <c r="Y3166" i="2" s="1"/>
  <c r="W3174" i="2"/>
  <c r="Y3174" i="2" s="1"/>
  <c r="W3182" i="2"/>
  <c r="Y3182" i="2" s="1"/>
  <c r="W3190" i="2"/>
  <c r="Y3190" i="2" s="1"/>
  <c r="W3198" i="2"/>
  <c r="Y3198" i="2" s="1"/>
  <c r="W3206" i="2"/>
  <c r="Y3206" i="2" s="1"/>
  <c r="W3214" i="2"/>
  <c r="Y3214" i="2" s="1"/>
  <c r="W3222" i="2"/>
  <c r="Y3222" i="2" s="1"/>
  <c r="W3230" i="2"/>
  <c r="Y3230" i="2" s="1"/>
  <c r="W3238" i="2"/>
  <c r="Y3238" i="2" s="1"/>
  <c r="W3246" i="2"/>
  <c r="Y3246" i="2" s="1"/>
  <c r="W3254" i="2"/>
  <c r="Y3254" i="2" s="1"/>
  <c r="W3262" i="2"/>
  <c r="Y3262" i="2" s="1"/>
  <c r="W3270" i="2"/>
  <c r="Y3270" i="2" s="1"/>
  <c r="W3278" i="2"/>
  <c r="Y3278" i="2" s="1"/>
  <c r="W3286" i="2"/>
  <c r="Y3286" i="2" s="1"/>
  <c r="W3294" i="2"/>
  <c r="Y3294" i="2" s="1"/>
  <c r="W3302" i="2"/>
  <c r="Y3302" i="2" s="1"/>
  <c r="W3310" i="2"/>
  <c r="Y3310" i="2" s="1"/>
  <c r="W3318" i="2"/>
  <c r="Y3318" i="2" s="1"/>
  <c r="W3326" i="2"/>
  <c r="Y3326" i="2" s="1"/>
  <c r="W3334" i="2"/>
  <c r="Y3334" i="2" s="1"/>
  <c r="W3342" i="2"/>
  <c r="Y3342" i="2" s="1"/>
  <c r="W3350" i="2"/>
  <c r="Y3350" i="2" s="1"/>
  <c r="W3358" i="2"/>
  <c r="Y3358" i="2" s="1"/>
  <c r="W3366" i="2"/>
  <c r="Y3366" i="2" s="1"/>
  <c r="W3374" i="2"/>
  <c r="Y3374" i="2" s="1"/>
  <c r="W3382" i="2"/>
  <c r="Y3382" i="2" s="1"/>
  <c r="W3390" i="2"/>
  <c r="Y3390" i="2" s="1"/>
  <c r="W3398" i="2"/>
  <c r="Y3398" i="2" s="1"/>
  <c r="W3406" i="2"/>
  <c r="Y3406" i="2" s="1"/>
  <c r="W3414" i="2"/>
  <c r="Y3414" i="2" s="1"/>
  <c r="W3422" i="2"/>
  <c r="Y3422" i="2" s="1"/>
  <c r="W3430" i="2"/>
  <c r="Y3430" i="2" s="1"/>
  <c r="W2633" i="2"/>
  <c r="Y2633" i="2" s="1"/>
  <c r="W2641" i="2"/>
  <c r="Y2641" i="2" s="1"/>
  <c r="W2649" i="2"/>
  <c r="Y2649" i="2" s="1"/>
  <c r="W2657" i="2"/>
  <c r="Y2657" i="2" s="1"/>
  <c r="W2665" i="2"/>
  <c r="Y2665" i="2" s="1"/>
  <c r="W2673" i="2"/>
  <c r="Y2673" i="2" s="1"/>
  <c r="W2681" i="2"/>
  <c r="Y2681" i="2" s="1"/>
  <c r="W2689" i="2"/>
  <c r="Y2689" i="2" s="1"/>
  <c r="W2697" i="2"/>
  <c r="Y2697" i="2" s="1"/>
  <c r="W2705" i="2"/>
  <c r="Y2705" i="2" s="1"/>
  <c r="W2713" i="2"/>
  <c r="Y2713" i="2" s="1"/>
  <c r="W2721" i="2"/>
  <c r="Y2721" i="2" s="1"/>
  <c r="W2729" i="2"/>
  <c r="Y2729" i="2" s="1"/>
  <c r="W2737" i="2"/>
  <c r="Y2737" i="2" s="1"/>
  <c r="W2745" i="2"/>
  <c r="Y2745" i="2" s="1"/>
  <c r="W2753" i="2"/>
  <c r="Y2753" i="2" s="1"/>
  <c r="W2761" i="2"/>
  <c r="Y2761" i="2" s="1"/>
  <c r="W2769" i="2"/>
  <c r="Y2769" i="2" s="1"/>
  <c r="W2777" i="2"/>
  <c r="Y2777" i="2" s="1"/>
  <c r="W2785" i="2"/>
  <c r="Y2785" i="2" s="1"/>
  <c r="W2793" i="2"/>
  <c r="Y2793" i="2" s="1"/>
  <c r="W2801" i="2"/>
  <c r="Y2801" i="2" s="1"/>
  <c r="W2809" i="2"/>
  <c r="Y2809" i="2" s="1"/>
  <c r="W2817" i="2"/>
  <c r="Y2817" i="2" s="1"/>
  <c r="W2825" i="2"/>
  <c r="Y2825" i="2" s="1"/>
  <c r="W2833" i="2"/>
  <c r="Y2833" i="2" s="1"/>
  <c r="W2841" i="2"/>
  <c r="Y2841" i="2" s="1"/>
  <c r="W2849" i="2"/>
  <c r="Y2849" i="2" s="1"/>
  <c r="W2857" i="2"/>
  <c r="Y2857" i="2" s="1"/>
  <c r="W2865" i="2"/>
  <c r="Y2865" i="2" s="1"/>
  <c r="W2873" i="2"/>
  <c r="Y2873" i="2" s="1"/>
  <c r="W2881" i="2"/>
  <c r="Y2881" i="2" s="1"/>
  <c r="W2889" i="2"/>
  <c r="Y2889" i="2" s="1"/>
  <c r="W2897" i="2"/>
  <c r="Y2897" i="2" s="1"/>
  <c r="W2905" i="2"/>
  <c r="Y2905" i="2" s="1"/>
  <c r="W2913" i="2"/>
  <c r="Y2913" i="2" s="1"/>
  <c r="W2921" i="2"/>
  <c r="Y2921" i="2" s="1"/>
  <c r="W2929" i="2"/>
  <c r="Y2929" i="2" s="1"/>
  <c r="W2937" i="2"/>
  <c r="Y2937" i="2" s="1"/>
  <c r="W3017" i="2"/>
  <c r="Y3017" i="2" s="1"/>
  <c r="W3462" i="2"/>
  <c r="Y3462" i="2" s="1"/>
  <c r="W3734" i="2"/>
  <c r="Y3734" i="2" s="1"/>
  <c r="W3022" i="2"/>
  <c r="Y3022" i="2" s="1"/>
  <c r="W3030" i="2"/>
  <c r="Y3030" i="2" s="1"/>
  <c r="W3038" i="2"/>
  <c r="Y3038" i="2" s="1"/>
  <c r="W3046" i="2"/>
  <c r="Y3046" i="2" s="1"/>
  <c r="W3054" i="2"/>
  <c r="Y3054" i="2" s="1"/>
  <c r="W2531" i="2"/>
  <c r="Y2531" i="2" s="1"/>
  <c r="W2539" i="2"/>
  <c r="Y2539" i="2" s="1"/>
  <c r="W2547" i="2"/>
  <c r="Y2547" i="2" s="1"/>
  <c r="W2555" i="2"/>
  <c r="Y2555" i="2" s="1"/>
  <c r="W2563" i="2"/>
  <c r="Y2563" i="2" s="1"/>
  <c r="W2571" i="2"/>
  <c r="Y2571" i="2" s="1"/>
  <c r="W2579" i="2"/>
  <c r="Y2579" i="2" s="1"/>
  <c r="W2587" i="2"/>
  <c r="Y2587" i="2" s="1"/>
  <c r="W2595" i="2"/>
  <c r="Y2595" i="2" s="1"/>
  <c r="W2603" i="2"/>
  <c r="Y2603" i="2" s="1"/>
  <c r="W2611" i="2"/>
  <c r="Y2611" i="2" s="1"/>
  <c r="W2619" i="2"/>
  <c r="Y2619" i="2" s="1"/>
  <c r="W2627" i="2"/>
  <c r="Y2627" i="2" s="1"/>
  <c r="W2635" i="2"/>
  <c r="Y2635" i="2" s="1"/>
  <c r="W2643" i="2"/>
  <c r="Y2643" i="2" s="1"/>
  <c r="W2651" i="2"/>
  <c r="Y2651" i="2" s="1"/>
  <c r="W2659" i="2"/>
  <c r="Y2659" i="2" s="1"/>
  <c r="W2667" i="2"/>
  <c r="Y2667" i="2" s="1"/>
  <c r="W2675" i="2"/>
  <c r="Y2675" i="2" s="1"/>
  <c r="W2683" i="2"/>
  <c r="Y2683" i="2" s="1"/>
  <c r="W2691" i="2"/>
  <c r="Y2691" i="2" s="1"/>
  <c r="W2699" i="2"/>
  <c r="Y2699" i="2" s="1"/>
  <c r="W2707" i="2"/>
  <c r="Y2707" i="2" s="1"/>
  <c r="W2715" i="2"/>
  <c r="Y2715" i="2" s="1"/>
  <c r="W2723" i="2"/>
  <c r="Y2723" i="2" s="1"/>
  <c r="W2731" i="2"/>
  <c r="Y2731" i="2" s="1"/>
  <c r="W2739" i="2"/>
  <c r="Y2739" i="2" s="1"/>
  <c r="W2747" i="2"/>
  <c r="Y2747" i="2" s="1"/>
  <c r="W2755" i="2"/>
  <c r="Y2755" i="2" s="1"/>
  <c r="W2763" i="2"/>
  <c r="Y2763" i="2" s="1"/>
  <c r="W2771" i="2"/>
  <c r="Y2771" i="2" s="1"/>
  <c r="W2779" i="2"/>
  <c r="Y2779" i="2" s="1"/>
  <c r="W2787" i="2"/>
  <c r="Y2787" i="2" s="1"/>
  <c r="W2795" i="2"/>
  <c r="Y2795" i="2" s="1"/>
  <c r="W2803" i="2"/>
  <c r="Y2803" i="2" s="1"/>
  <c r="W2811" i="2"/>
  <c r="Y2811" i="2" s="1"/>
  <c r="W2819" i="2"/>
  <c r="Y2819" i="2" s="1"/>
  <c r="W2827" i="2"/>
  <c r="Y2827" i="2" s="1"/>
  <c r="W2835" i="2"/>
  <c r="Y2835" i="2" s="1"/>
  <c r="W2843" i="2"/>
  <c r="Y2843" i="2" s="1"/>
  <c r="W2851" i="2"/>
  <c r="Y2851" i="2" s="1"/>
  <c r="W2859" i="2"/>
  <c r="Y2859" i="2" s="1"/>
  <c r="W2867" i="2"/>
  <c r="Y2867" i="2" s="1"/>
  <c r="W2875" i="2"/>
  <c r="Y2875" i="2" s="1"/>
  <c r="W2883" i="2"/>
  <c r="Y2883" i="2" s="1"/>
  <c r="W2891" i="2"/>
  <c r="Y2891" i="2" s="1"/>
  <c r="W2899" i="2"/>
  <c r="Y2899" i="2" s="1"/>
  <c r="W2907" i="2"/>
  <c r="Y2907" i="2" s="1"/>
  <c r="W2915" i="2"/>
  <c r="Y2915" i="2" s="1"/>
  <c r="W2923" i="2"/>
  <c r="Y2923" i="2" s="1"/>
  <c r="W2931" i="2"/>
  <c r="Y2931" i="2" s="1"/>
  <c r="W3001" i="2"/>
  <c r="Y3001" i="2" s="1"/>
  <c r="W3009" i="2"/>
  <c r="Y3009" i="2" s="1"/>
  <c r="W3454" i="2"/>
  <c r="Y3454" i="2" s="1"/>
  <c r="W3510" i="2"/>
  <c r="Y3510" i="2" s="1"/>
  <c r="W3702" i="2"/>
  <c r="Y3702" i="2" s="1"/>
  <c r="W2947" i="2"/>
  <c r="Y2947" i="2" s="1"/>
  <c r="W2955" i="2"/>
  <c r="Y2955" i="2" s="1"/>
  <c r="W2963" i="2"/>
  <c r="Y2963" i="2" s="1"/>
  <c r="W3014" i="2"/>
  <c r="Y3014" i="2" s="1"/>
  <c r="W3486" i="2"/>
  <c r="Y3486" i="2" s="1"/>
  <c r="W7514" i="2"/>
  <c r="Y7514" i="2" s="1"/>
  <c r="W3558" i="2"/>
  <c r="Y3558" i="2" s="1"/>
  <c r="W3606" i="2"/>
  <c r="Y3606" i="2" s="1"/>
  <c r="W3630" i="2"/>
  <c r="Y3630" i="2" s="1"/>
  <c r="W3846" i="2"/>
  <c r="Y3846" i="2" s="1"/>
  <c r="W3878" i="2"/>
  <c r="Y3878" i="2" s="1"/>
  <c r="W3902" i="2"/>
  <c r="Y3902" i="2" s="1"/>
  <c r="W3918" i="2"/>
  <c r="Y3918" i="2" s="1"/>
  <c r="W3934" i="2"/>
  <c r="Y3934" i="2" s="1"/>
  <c r="W3950" i="2"/>
  <c r="Y3950" i="2" s="1"/>
  <c r="W3966" i="2"/>
  <c r="Y3966" i="2" s="1"/>
  <c r="W3982" i="2"/>
  <c r="Y3982" i="2" s="1"/>
  <c r="W3998" i="2"/>
  <c r="Y3998" i="2" s="1"/>
  <c r="W3518" i="2"/>
  <c r="Y3518" i="2" s="1"/>
  <c r="W3542" i="2"/>
  <c r="Y3542" i="2" s="1"/>
  <c r="W3590" i="2"/>
  <c r="Y3590" i="2" s="1"/>
  <c r="W3678" i="2"/>
  <c r="Y3678" i="2" s="1"/>
  <c r="W3758" i="2"/>
  <c r="Y3758" i="2" s="1"/>
  <c r="W3774" i="2"/>
  <c r="Y3774" i="2" s="1"/>
  <c r="W3790" i="2"/>
  <c r="Y3790" i="2" s="1"/>
  <c r="W3806" i="2"/>
  <c r="Y3806" i="2" s="1"/>
  <c r="W4037" i="2"/>
  <c r="Y4037" i="2" s="1"/>
  <c r="W4245" i="2"/>
  <c r="Y4245" i="2" s="1"/>
  <c r="W4251" i="2"/>
  <c r="Y4251" i="2" s="1"/>
  <c r="W3494" i="2"/>
  <c r="Y3494" i="2" s="1"/>
  <c r="W3566" i="2"/>
  <c r="Y3566" i="2" s="1"/>
  <c r="W3638" i="2"/>
  <c r="Y3638" i="2" s="1"/>
  <c r="W3662" i="2"/>
  <c r="Y3662" i="2" s="1"/>
  <c r="W3710" i="2"/>
  <c r="Y3710" i="2" s="1"/>
  <c r="W3726" i="2"/>
  <c r="Y3726" i="2" s="1"/>
  <c r="W3742" i="2"/>
  <c r="Y3742" i="2" s="1"/>
  <c r="W3822" i="2"/>
  <c r="Y3822" i="2" s="1"/>
  <c r="W3854" i="2"/>
  <c r="Y3854" i="2" s="1"/>
  <c r="W3886" i="2"/>
  <c r="Y3886" i="2" s="1"/>
  <c r="W2957" i="2"/>
  <c r="Y2957" i="2" s="1"/>
  <c r="W2965" i="2"/>
  <c r="Y2965" i="2" s="1"/>
  <c r="W2973" i="2"/>
  <c r="Y2973" i="2" s="1"/>
  <c r="W2981" i="2"/>
  <c r="Y2981" i="2" s="1"/>
  <c r="W2989" i="2"/>
  <c r="Y2989" i="2" s="1"/>
  <c r="W2997" i="2"/>
  <c r="Y2997" i="2" s="1"/>
  <c r="W3005" i="2"/>
  <c r="Y3005" i="2" s="1"/>
  <c r="W3013" i="2"/>
  <c r="Y3013" i="2" s="1"/>
  <c r="W3021" i="2"/>
  <c r="Y3021" i="2" s="1"/>
  <c r="W3029" i="2"/>
  <c r="Y3029" i="2" s="1"/>
  <c r="W3037" i="2"/>
  <c r="Y3037" i="2" s="1"/>
  <c r="W3045" i="2"/>
  <c r="Y3045" i="2" s="1"/>
  <c r="W3053" i="2"/>
  <c r="Y3053" i="2" s="1"/>
  <c r="W3061" i="2"/>
  <c r="Y3061" i="2" s="1"/>
  <c r="W3069" i="2"/>
  <c r="Y3069" i="2" s="1"/>
  <c r="W3077" i="2"/>
  <c r="Y3077" i="2" s="1"/>
  <c r="W3085" i="2"/>
  <c r="Y3085" i="2" s="1"/>
  <c r="W3093" i="2"/>
  <c r="Y3093" i="2" s="1"/>
  <c r="W3101" i="2"/>
  <c r="Y3101" i="2" s="1"/>
  <c r="W3109" i="2"/>
  <c r="Y3109" i="2" s="1"/>
  <c r="W3117" i="2"/>
  <c r="Y3117" i="2" s="1"/>
  <c r="W3125" i="2"/>
  <c r="Y3125" i="2" s="1"/>
  <c r="W3133" i="2"/>
  <c r="Y3133" i="2" s="1"/>
  <c r="W3141" i="2"/>
  <c r="Y3141" i="2" s="1"/>
  <c r="W3149" i="2"/>
  <c r="Y3149" i="2" s="1"/>
  <c r="W3157" i="2"/>
  <c r="Y3157" i="2" s="1"/>
  <c r="W3165" i="2"/>
  <c r="Y3165" i="2" s="1"/>
  <c r="W3173" i="2"/>
  <c r="Y3173" i="2" s="1"/>
  <c r="W3181" i="2"/>
  <c r="Y3181" i="2" s="1"/>
  <c r="W3189" i="2"/>
  <c r="Y3189" i="2" s="1"/>
  <c r="W3197" i="2"/>
  <c r="Y3197" i="2" s="1"/>
  <c r="W3205" i="2"/>
  <c r="Y3205" i="2" s="1"/>
  <c r="W3213" i="2"/>
  <c r="Y3213" i="2" s="1"/>
  <c r="W3221" i="2"/>
  <c r="Y3221" i="2" s="1"/>
  <c r="W3229" i="2"/>
  <c r="Y3229" i="2" s="1"/>
  <c r="W3237" i="2"/>
  <c r="Y3237" i="2" s="1"/>
  <c r="W3245" i="2"/>
  <c r="Y3245" i="2" s="1"/>
  <c r="W3253" i="2"/>
  <c r="Y3253" i="2" s="1"/>
  <c r="W3261" i="2"/>
  <c r="Y3261" i="2" s="1"/>
  <c r="W3269" i="2"/>
  <c r="Y3269" i="2" s="1"/>
  <c r="W3277" i="2"/>
  <c r="Y3277" i="2" s="1"/>
  <c r="W3285" i="2"/>
  <c r="Y3285" i="2" s="1"/>
  <c r="W3293" i="2"/>
  <c r="Y3293" i="2" s="1"/>
  <c r="W3301" i="2"/>
  <c r="Y3301" i="2" s="1"/>
  <c r="W3309" i="2"/>
  <c r="Y3309" i="2" s="1"/>
  <c r="W3317" i="2"/>
  <c r="Y3317" i="2" s="1"/>
  <c r="W3325" i="2"/>
  <c r="Y3325" i="2" s="1"/>
  <c r="W3333" i="2"/>
  <c r="Y3333" i="2" s="1"/>
  <c r="W3341" i="2"/>
  <c r="Y3341" i="2" s="1"/>
  <c r="W3349" i="2"/>
  <c r="Y3349" i="2" s="1"/>
  <c r="W3357" i="2"/>
  <c r="Y3357" i="2" s="1"/>
  <c r="W3365" i="2"/>
  <c r="Y3365" i="2" s="1"/>
  <c r="W3373" i="2"/>
  <c r="Y3373" i="2" s="1"/>
  <c r="W3381" i="2"/>
  <c r="Y3381" i="2" s="1"/>
  <c r="W3389" i="2"/>
  <c r="Y3389" i="2" s="1"/>
  <c r="W3397" i="2"/>
  <c r="Y3397" i="2" s="1"/>
  <c r="W3405" i="2"/>
  <c r="Y3405" i="2" s="1"/>
  <c r="W3413" i="2"/>
  <c r="Y3413" i="2" s="1"/>
  <c r="W3421" i="2"/>
  <c r="Y3421" i="2" s="1"/>
  <c r="W3429" i="2"/>
  <c r="Y3429" i="2" s="1"/>
  <c r="W3437" i="2"/>
  <c r="Y3437" i="2" s="1"/>
  <c r="W3445" i="2"/>
  <c r="Y3445" i="2" s="1"/>
  <c r="W3453" i="2"/>
  <c r="Y3453" i="2" s="1"/>
  <c r="W3461" i="2"/>
  <c r="Y3461" i="2" s="1"/>
  <c r="W3469" i="2"/>
  <c r="Y3469" i="2" s="1"/>
  <c r="W3526" i="2"/>
  <c r="Y3526" i="2" s="1"/>
  <c r="W3614" i="2"/>
  <c r="Y3614" i="2" s="1"/>
  <c r="W3686" i="2"/>
  <c r="Y3686" i="2" s="1"/>
  <c r="W4181" i="2"/>
  <c r="Y4181" i="2" s="1"/>
  <c r="W4187" i="2"/>
  <c r="Y4187" i="2" s="1"/>
  <c r="W3471" i="2"/>
  <c r="Y3471" i="2" s="1"/>
  <c r="W3478" i="2"/>
  <c r="Y3478" i="2" s="1"/>
  <c r="W3574" i="2"/>
  <c r="Y3574" i="2" s="1"/>
  <c r="W3830" i="2"/>
  <c r="Y3830" i="2" s="1"/>
  <c r="W3862" i="2"/>
  <c r="Y3862" i="2" s="1"/>
  <c r="W3894" i="2"/>
  <c r="Y3894" i="2" s="1"/>
  <c r="W3910" i="2"/>
  <c r="Y3910" i="2" s="1"/>
  <c r="W3926" i="2"/>
  <c r="Y3926" i="2" s="1"/>
  <c r="W3942" i="2"/>
  <c r="Y3942" i="2" s="1"/>
  <c r="W3958" i="2"/>
  <c r="Y3958" i="2" s="1"/>
  <c r="W3974" i="2"/>
  <c r="Y3974" i="2" s="1"/>
  <c r="W3990" i="2"/>
  <c r="Y3990" i="2" s="1"/>
  <c r="W4059" i="2"/>
  <c r="Y4059" i="2" s="1"/>
  <c r="W3502" i="2"/>
  <c r="Y3502" i="2" s="1"/>
  <c r="W3534" i="2"/>
  <c r="Y3534" i="2" s="1"/>
  <c r="W3550" i="2"/>
  <c r="Y3550" i="2" s="1"/>
  <c r="W3598" i="2"/>
  <c r="Y3598" i="2" s="1"/>
  <c r="W3646" i="2"/>
  <c r="Y3646" i="2" s="1"/>
  <c r="W3694" i="2"/>
  <c r="Y3694" i="2" s="1"/>
  <c r="W3718" i="2"/>
  <c r="Y3718" i="2" s="1"/>
  <c r="W3750" i="2"/>
  <c r="Y3750" i="2" s="1"/>
  <c r="W3766" i="2"/>
  <c r="Y3766" i="2" s="1"/>
  <c r="W3782" i="2"/>
  <c r="Y3782" i="2" s="1"/>
  <c r="W3798" i="2"/>
  <c r="Y3798" i="2" s="1"/>
  <c r="W3814" i="2"/>
  <c r="Y3814" i="2" s="1"/>
  <c r="W4117" i="2"/>
  <c r="Y4117" i="2" s="1"/>
  <c r="W4123" i="2"/>
  <c r="Y4123" i="2" s="1"/>
  <c r="W3582" i="2"/>
  <c r="Y3582" i="2" s="1"/>
  <c r="W3622" i="2"/>
  <c r="Y3622" i="2" s="1"/>
  <c r="W3670" i="2"/>
  <c r="Y3670" i="2" s="1"/>
  <c r="W3838" i="2"/>
  <c r="Y3838" i="2" s="1"/>
  <c r="W3870" i="2"/>
  <c r="Y3870" i="2" s="1"/>
  <c r="W4013" i="2"/>
  <c r="Y4013" i="2" s="1"/>
  <c r="W4077" i="2"/>
  <c r="Y4077" i="2" s="1"/>
  <c r="W4109" i="2"/>
  <c r="Y4109" i="2" s="1"/>
  <c r="W4173" i="2"/>
  <c r="Y4173" i="2" s="1"/>
  <c r="W4237" i="2"/>
  <c r="Y4237" i="2" s="1"/>
  <c r="W4301" i="2"/>
  <c r="Y4301" i="2" s="1"/>
  <c r="W4363" i="2"/>
  <c r="Y4363" i="2" s="1"/>
  <c r="W4395" i="2"/>
  <c r="Y4395" i="2" s="1"/>
  <c r="W4695" i="2"/>
  <c r="Y4695" i="2" s="1"/>
  <c r="W4820" i="2"/>
  <c r="Y4820" i="2" s="1"/>
  <c r="W3475" i="2"/>
  <c r="Y3475" i="2" s="1"/>
  <c r="W3483" i="2"/>
  <c r="Y3483" i="2" s="1"/>
  <c r="W3491" i="2"/>
  <c r="Y3491" i="2" s="1"/>
  <c r="W3499" i="2"/>
  <c r="Y3499" i="2" s="1"/>
  <c r="W3507" i="2"/>
  <c r="Y3507" i="2" s="1"/>
  <c r="W3515" i="2"/>
  <c r="Y3515" i="2" s="1"/>
  <c r="W3523" i="2"/>
  <c r="Y3523" i="2" s="1"/>
  <c r="W3531" i="2"/>
  <c r="Y3531" i="2" s="1"/>
  <c r="W3555" i="2"/>
  <c r="Y3555" i="2" s="1"/>
  <c r="W3563" i="2"/>
  <c r="Y3563" i="2" s="1"/>
  <c r="W3571" i="2"/>
  <c r="Y3571" i="2" s="1"/>
  <c r="W3579" i="2"/>
  <c r="Y3579" i="2" s="1"/>
  <c r="W3587" i="2"/>
  <c r="Y3587" i="2" s="1"/>
  <c r="W3627" i="2"/>
  <c r="Y3627" i="2" s="1"/>
  <c r="W3635" i="2"/>
  <c r="Y3635" i="2" s="1"/>
  <c r="W3643" i="2"/>
  <c r="Y3643" i="2" s="1"/>
  <c r="W3651" i="2"/>
  <c r="Y3651" i="2" s="1"/>
  <c r="W3659" i="2"/>
  <c r="Y3659" i="2" s="1"/>
  <c r="W3667" i="2"/>
  <c r="Y3667" i="2" s="1"/>
  <c r="W3675" i="2"/>
  <c r="Y3675" i="2" s="1"/>
  <c r="W3683" i="2"/>
  <c r="Y3683" i="2" s="1"/>
  <c r="W3691" i="2"/>
  <c r="Y3691" i="2" s="1"/>
  <c r="W3699" i="2"/>
  <c r="Y3699" i="2" s="1"/>
  <c r="W3739" i="2"/>
  <c r="Y3739" i="2" s="1"/>
  <c r="W3755" i="2"/>
  <c r="Y3755" i="2" s="1"/>
  <c r="W3779" i="2"/>
  <c r="Y3779" i="2" s="1"/>
  <c r="W3827" i="2"/>
  <c r="Y3827" i="2" s="1"/>
  <c r="W3835" i="2"/>
  <c r="Y3835" i="2" s="1"/>
  <c r="W3843" i="2"/>
  <c r="Y3843" i="2" s="1"/>
  <c r="W3851" i="2"/>
  <c r="Y3851" i="2" s="1"/>
  <c r="W3859" i="2"/>
  <c r="Y3859" i="2" s="1"/>
  <c r="W3867" i="2"/>
  <c r="Y3867" i="2" s="1"/>
  <c r="W3875" i="2"/>
  <c r="Y3875" i="2" s="1"/>
  <c r="W3883" i="2"/>
  <c r="Y3883" i="2" s="1"/>
  <c r="W3947" i="2"/>
  <c r="Y3947" i="2" s="1"/>
  <c r="W3955" i="2"/>
  <c r="Y3955" i="2" s="1"/>
  <c r="W3963" i="2"/>
  <c r="Y3963" i="2" s="1"/>
  <c r="W4003" i="2"/>
  <c r="Y4003" i="2" s="1"/>
  <c r="W4029" i="2"/>
  <c r="Y4029" i="2" s="1"/>
  <c r="W4053" i="2"/>
  <c r="Y4053" i="2" s="1"/>
  <c r="W4101" i="2"/>
  <c r="Y4101" i="2" s="1"/>
  <c r="W4165" i="2"/>
  <c r="Y4165" i="2" s="1"/>
  <c r="W4229" i="2"/>
  <c r="Y4229" i="2" s="1"/>
  <c r="W4293" i="2"/>
  <c r="Y4293" i="2" s="1"/>
  <c r="W4716" i="2"/>
  <c r="Y4716" i="2" s="1"/>
  <c r="W4756" i="2"/>
  <c r="Y4756" i="2" s="1"/>
  <c r="W3496" i="2"/>
  <c r="Y3496" i="2" s="1"/>
  <c r="W3504" i="2"/>
  <c r="Y3504" i="2" s="1"/>
  <c r="W3512" i="2"/>
  <c r="Y3512" i="2" s="1"/>
  <c r="W3520" i="2"/>
  <c r="Y3520" i="2" s="1"/>
  <c r="W3528" i="2"/>
  <c r="Y3528" i="2" s="1"/>
  <c r="W3536" i="2"/>
  <c r="Y3536" i="2" s="1"/>
  <c r="W3544" i="2"/>
  <c r="Y3544" i="2" s="1"/>
  <c r="W3560" i="2"/>
  <c r="Y3560" i="2" s="1"/>
  <c r="W3568" i="2"/>
  <c r="Y3568" i="2" s="1"/>
  <c r="W3576" i="2"/>
  <c r="Y3576" i="2" s="1"/>
  <c r="W3584" i="2"/>
  <c r="Y3584" i="2" s="1"/>
  <c r="W3592" i="2"/>
  <c r="Y3592" i="2" s="1"/>
  <c r="W3600" i="2"/>
  <c r="Y3600" i="2" s="1"/>
  <c r="W3608" i="2"/>
  <c r="Y3608" i="2" s="1"/>
  <c r="W3616" i="2"/>
  <c r="Y3616" i="2" s="1"/>
  <c r="W3624" i="2"/>
  <c r="Y3624" i="2" s="1"/>
  <c r="W3632" i="2"/>
  <c r="Y3632" i="2" s="1"/>
  <c r="W3648" i="2"/>
  <c r="Y3648" i="2" s="1"/>
  <c r="W3672" i="2"/>
  <c r="Y3672" i="2" s="1"/>
  <c r="W3680" i="2"/>
  <c r="Y3680" i="2" s="1"/>
  <c r="W3688" i="2"/>
  <c r="Y3688" i="2" s="1"/>
  <c r="W3696" i="2"/>
  <c r="Y3696" i="2" s="1"/>
  <c r="W3824" i="2"/>
  <c r="Y3824" i="2" s="1"/>
  <c r="W3832" i="2"/>
  <c r="Y3832" i="2" s="1"/>
  <c r="W3840" i="2"/>
  <c r="Y3840" i="2" s="1"/>
  <c r="W3848" i="2"/>
  <c r="Y3848" i="2" s="1"/>
  <c r="W3856" i="2"/>
  <c r="Y3856" i="2" s="1"/>
  <c r="W3864" i="2"/>
  <c r="Y3864" i="2" s="1"/>
  <c r="W3872" i="2"/>
  <c r="Y3872" i="2" s="1"/>
  <c r="W3880" i="2"/>
  <c r="Y3880" i="2" s="1"/>
  <c r="W3888" i="2"/>
  <c r="Y3888" i="2" s="1"/>
  <c r="W4093" i="2"/>
  <c r="Y4093" i="2" s="1"/>
  <c r="W4157" i="2"/>
  <c r="Y4157" i="2" s="1"/>
  <c r="W4221" i="2"/>
  <c r="Y4221" i="2" s="1"/>
  <c r="W4285" i="2"/>
  <c r="Y4285" i="2" s="1"/>
  <c r="W4355" i="2"/>
  <c r="Y4355" i="2" s="1"/>
  <c r="W4387" i="2"/>
  <c r="Y4387" i="2" s="1"/>
  <c r="W3477" i="2"/>
  <c r="Y3477" i="2" s="1"/>
  <c r="W3485" i="2"/>
  <c r="Y3485" i="2" s="1"/>
  <c r="W3493" i="2"/>
  <c r="Y3493" i="2" s="1"/>
  <c r="W3501" i="2"/>
  <c r="Y3501" i="2" s="1"/>
  <c r="W3509" i="2"/>
  <c r="Y3509" i="2" s="1"/>
  <c r="W3517" i="2"/>
  <c r="Y3517" i="2" s="1"/>
  <c r="W3525" i="2"/>
  <c r="Y3525" i="2" s="1"/>
  <c r="W3533" i="2"/>
  <c r="Y3533" i="2" s="1"/>
  <c r="W3541" i="2"/>
  <c r="Y3541" i="2" s="1"/>
  <c r="W3549" i="2"/>
  <c r="Y3549" i="2" s="1"/>
  <c r="W3557" i="2"/>
  <c r="Y3557" i="2" s="1"/>
  <c r="W3565" i="2"/>
  <c r="Y3565" i="2" s="1"/>
  <c r="W3573" i="2"/>
  <c r="Y3573" i="2" s="1"/>
  <c r="W3581" i="2"/>
  <c r="Y3581" i="2" s="1"/>
  <c r="W3589" i="2"/>
  <c r="Y3589" i="2" s="1"/>
  <c r="W3597" i="2"/>
  <c r="Y3597" i="2" s="1"/>
  <c r="W3605" i="2"/>
  <c r="Y3605" i="2" s="1"/>
  <c r="W3613" i="2"/>
  <c r="Y3613" i="2" s="1"/>
  <c r="W3621" i="2"/>
  <c r="Y3621" i="2" s="1"/>
  <c r="W3629" i="2"/>
  <c r="Y3629" i="2" s="1"/>
  <c r="W3637" i="2"/>
  <c r="Y3637" i="2" s="1"/>
  <c r="W3645" i="2"/>
  <c r="Y3645" i="2" s="1"/>
  <c r="W3653" i="2"/>
  <c r="Y3653" i="2" s="1"/>
  <c r="W3661" i="2"/>
  <c r="Y3661" i="2" s="1"/>
  <c r="W3669" i="2"/>
  <c r="Y3669" i="2" s="1"/>
  <c r="W3677" i="2"/>
  <c r="Y3677" i="2" s="1"/>
  <c r="W3685" i="2"/>
  <c r="Y3685" i="2" s="1"/>
  <c r="W3693" i="2"/>
  <c r="Y3693" i="2" s="1"/>
  <c r="W3701" i="2"/>
  <c r="Y3701" i="2" s="1"/>
  <c r="W3709" i="2"/>
  <c r="Y3709" i="2" s="1"/>
  <c r="W3717" i="2"/>
  <c r="Y3717" i="2" s="1"/>
  <c r="W3725" i="2"/>
  <c r="Y3725" i="2" s="1"/>
  <c r="W3733" i="2"/>
  <c r="Y3733" i="2" s="1"/>
  <c r="W3741" i="2"/>
  <c r="Y3741" i="2" s="1"/>
  <c r="W3749" i="2"/>
  <c r="Y3749" i="2" s="1"/>
  <c r="W3757" i="2"/>
  <c r="Y3757" i="2" s="1"/>
  <c r="W3765" i="2"/>
  <c r="Y3765" i="2" s="1"/>
  <c r="W3773" i="2"/>
  <c r="Y3773" i="2" s="1"/>
  <c r="W3781" i="2"/>
  <c r="Y3781" i="2" s="1"/>
  <c r="W3789" i="2"/>
  <c r="Y3789" i="2" s="1"/>
  <c r="W3797" i="2"/>
  <c r="Y3797" i="2" s="1"/>
  <c r="W3805" i="2"/>
  <c r="Y3805" i="2" s="1"/>
  <c r="W3813" i="2"/>
  <c r="Y3813" i="2" s="1"/>
  <c r="W3821" i="2"/>
  <c r="Y3821" i="2" s="1"/>
  <c r="W3829" i="2"/>
  <c r="Y3829" i="2" s="1"/>
  <c r="W3837" i="2"/>
  <c r="Y3837" i="2" s="1"/>
  <c r="W3845" i="2"/>
  <c r="Y3845" i="2" s="1"/>
  <c r="W3853" i="2"/>
  <c r="Y3853" i="2" s="1"/>
  <c r="W3861" i="2"/>
  <c r="Y3861" i="2" s="1"/>
  <c r="W3869" i="2"/>
  <c r="Y3869" i="2" s="1"/>
  <c r="W3877" i="2"/>
  <c r="Y3877" i="2" s="1"/>
  <c r="W3885" i="2"/>
  <c r="Y3885" i="2" s="1"/>
  <c r="W3893" i="2"/>
  <c r="Y3893" i="2" s="1"/>
  <c r="W3901" i="2"/>
  <c r="Y3901" i="2" s="1"/>
  <c r="W3909" i="2"/>
  <c r="Y3909" i="2" s="1"/>
  <c r="W3917" i="2"/>
  <c r="Y3917" i="2" s="1"/>
  <c r="W3925" i="2"/>
  <c r="Y3925" i="2" s="1"/>
  <c r="W3933" i="2"/>
  <c r="Y3933" i="2" s="1"/>
  <c r="W3941" i="2"/>
  <c r="Y3941" i="2" s="1"/>
  <c r="W3949" i="2"/>
  <c r="Y3949" i="2" s="1"/>
  <c r="W3957" i="2"/>
  <c r="Y3957" i="2" s="1"/>
  <c r="W3965" i="2"/>
  <c r="Y3965" i="2" s="1"/>
  <c r="W3973" i="2"/>
  <c r="Y3973" i="2" s="1"/>
  <c r="W3981" i="2"/>
  <c r="Y3981" i="2" s="1"/>
  <c r="W3989" i="2"/>
  <c r="Y3989" i="2" s="1"/>
  <c r="W3997" i="2"/>
  <c r="Y3997" i="2" s="1"/>
  <c r="W4069" i="2"/>
  <c r="Y4069" i="2" s="1"/>
  <c r="W4149" i="2"/>
  <c r="Y4149" i="2" s="1"/>
  <c r="W4213" i="2"/>
  <c r="Y4213" i="2" s="1"/>
  <c r="W4277" i="2"/>
  <c r="Y4277" i="2" s="1"/>
  <c r="W4341" i="2"/>
  <c r="Y4341" i="2" s="1"/>
  <c r="W4436" i="2"/>
  <c r="Y4436" i="2" s="1"/>
  <c r="W4511" i="2"/>
  <c r="Y4511" i="2" s="1"/>
  <c r="W3474" i="2"/>
  <c r="Y3474" i="2" s="1"/>
  <c r="W3482" i="2"/>
  <c r="Y3482" i="2" s="1"/>
  <c r="W3490" i="2"/>
  <c r="Y3490" i="2" s="1"/>
  <c r="W3498" i="2"/>
  <c r="Y3498" i="2" s="1"/>
  <c r="W3506" i="2"/>
  <c r="Y3506" i="2" s="1"/>
  <c r="W3514" i="2"/>
  <c r="Y3514" i="2" s="1"/>
  <c r="W3522" i="2"/>
  <c r="Y3522" i="2" s="1"/>
  <c r="W3530" i="2"/>
  <c r="Y3530" i="2" s="1"/>
  <c r="W3538" i="2"/>
  <c r="Y3538" i="2" s="1"/>
  <c r="W3546" i="2"/>
  <c r="Y3546" i="2" s="1"/>
  <c r="W3554" i="2"/>
  <c r="Y3554" i="2" s="1"/>
  <c r="W3562" i="2"/>
  <c r="Y3562" i="2" s="1"/>
  <c r="W3570" i="2"/>
  <c r="Y3570" i="2" s="1"/>
  <c r="W3578" i="2"/>
  <c r="Y3578" i="2" s="1"/>
  <c r="W3586" i="2"/>
  <c r="Y3586" i="2" s="1"/>
  <c r="W3594" i="2"/>
  <c r="Y3594" i="2" s="1"/>
  <c r="W3602" i="2"/>
  <c r="Y3602" i="2" s="1"/>
  <c r="W3610" i="2"/>
  <c r="Y3610" i="2" s="1"/>
  <c r="W3618" i="2"/>
  <c r="Y3618" i="2" s="1"/>
  <c r="W3626" i="2"/>
  <c r="Y3626" i="2" s="1"/>
  <c r="W3634" i="2"/>
  <c r="Y3634" i="2" s="1"/>
  <c r="W3642" i="2"/>
  <c r="Y3642" i="2" s="1"/>
  <c r="W3650" i="2"/>
  <c r="Y3650" i="2" s="1"/>
  <c r="W3658" i="2"/>
  <c r="Y3658" i="2" s="1"/>
  <c r="W3666" i="2"/>
  <c r="Y3666" i="2" s="1"/>
  <c r="W3682" i="2"/>
  <c r="Y3682" i="2" s="1"/>
  <c r="W3690" i="2"/>
  <c r="Y3690" i="2" s="1"/>
  <c r="W3698" i="2"/>
  <c r="Y3698" i="2" s="1"/>
  <c r="W3706" i="2"/>
  <c r="Y3706" i="2" s="1"/>
  <c r="W3730" i="2"/>
  <c r="Y3730" i="2" s="1"/>
  <c r="W3738" i="2"/>
  <c r="Y3738" i="2" s="1"/>
  <c r="W3746" i="2"/>
  <c r="Y3746" i="2" s="1"/>
  <c r="W3818" i="2"/>
  <c r="Y3818" i="2" s="1"/>
  <c r="W3826" i="2"/>
  <c r="Y3826" i="2" s="1"/>
  <c r="W3834" i="2"/>
  <c r="Y3834" i="2" s="1"/>
  <c r="W3842" i="2"/>
  <c r="Y3842" i="2" s="1"/>
  <c r="W3850" i="2"/>
  <c r="Y3850" i="2" s="1"/>
  <c r="W3858" i="2"/>
  <c r="Y3858" i="2" s="1"/>
  <c r="W3866" i="2"/>
  <c r="Y3866" i="2" s="1"/>
  <c r="W3874" i="2"/>
  <c r="Y3874" i="2" s="1"/>
  <c r="W3882" i="2"/>
  <c r="Y3882" i="2" s="1"/>
  <c r="W3890" i="2"/>
  <c r="Y3890" i="2" s="1"/>
  <c r="W4021" i="2"/>
  <c r="Y4021" i="2" s="1"/>
  <c r="W4045" i="2"/>
  <c r="Y4045" i="2" s="1"/>
  <c r="W4141" i="2"/>
  <c r="Y4141" i="2" s="1"/>
  <c r="W4205" i="2"/>
  <c r="Y4205" i="2" s="1"/>
  <c r="W4269" i="2"/>
  <c r="Y4269" i="2" s="1"/>
  <c r="W4333" i="2"/>
  <c r="Y4333" i="2" s="1"/>
  <c r="W4379" i="2"/>
  <c r="Y4379" i="2" s="1"/>
  <c r="W4540" i="2"/>
  <c r="Y4540" i="2" s="1"/>
  <c r="W3479" i="2"/>
  <c r="Y3479" i="2" s="1"/>
  <c r="W3487" i="2"/>
  <c r="Y3487" i="2" s="1"/>
  <c r="W3495" i="2"/>
  <c r="Y3495" i="2" s="1"/>
  <c r="W3503" i="2"/>
  <c r="Y3503" i="2" s="1"/>
  <c r="W3511" i="2"/>
  <c r="Y3511" i="2" s="1"/>
  <c r="W3519" i="2"/>
  <c r="Y3519" i="2" s="1"/>
  <c r="W3527" i="2"/>
  <c r="Y3527" i="2" s="1"/>
  <c r="W3535" i="2"/>
  <c r="Y3535" i="2" s="1"/>
  <c r="W3551" i="2"/>
  <c r="Y3551" i="2" s="1"/>
  <c r="W3559" i="2"/>
  <c r="Y3559" i="2" s="1"/>
  <c r="W3567" i="2"/>
  <c r="Y3567" i="2" s="1"/>
  <c r="W3575" i="2"/>
  <c r="Y3575" i="2" s="1"/>
  <c r="W3583" i="2"/>
  <c r="Y3583" i="2" s="1"/>
  <c r="W3591" i="2"/>
  <c r="Y3591" i="2" s="1"/>
  <c r="W3599" i="2"/>
  <c r="Y3599" i="2" s="1"/>
  <c r="W3607" i="2"/>
  <c r="Y3607" i="2" s="1"/>
  <c r="W3615" i="2"/>
  <c r="Y3615" i="2" s="1"/>
  <c r="W3623" i="2"/>
  <c r="Y3623" i="2" s="1"/>
  <c r="W3631" i="2"/>
  <c r="Y3631" i="2" s="1"/>
  <c r="W3639" i="2"/>
  <c r="Y3639" i="2" s="1"/>
  <c r="W3647" i="2"/>
  <c r="Y3647" i="2" s="1"/>
  <c r="W3655" i="2"/>
  <c r="Y3655" i="2" s="1"/>
  <c r="W3663" i="2"/>
  <c r="Y3663" i="2" s="1"/>
  <c r="W3671" i="2"/>
  <c r="Y3671" i="2" s="1"/>
  <c r="W3679" i="2"/>
  <c r="Y3679" i="2" s="1"/>
  <c r="W3687" i="2"/>
  <c r="Y3687" i="2" s="1"/>
  <c r="W3695" i="2"/>
  <c r="Y3695" i="2" s="1"/>
  <c r="W3703" i="2"/>
  <c r="Y3703" i="2" s="1"/>
  <c r="W3711" i="2"/>
  <c r="Y3711" i="2" s="1"/>
  <c r="W3719" i="2"/>
  <c r="Y3719" i="2" s="1"/>
  <c r="W3727" i="2"/>
  <c r="Y3727" i="2" s="1"/>
  <c r="W3735" i="2"/>
  <c r="Y3735" i="2" s="1"/>
  <c r="W3743" i="2"/>
  <c r="Y3743" i="2" s="1"/>
  <c r="W3823" i="2"/>
  <c r="Y3823" i="2" s="1"/>
  <c r="W3831" i="2"/>
  <c r="Y3831" i="2" s="1"/>
  <c r="W3839" i="2"/>
  <c r="Y3839" i="2" s="1"/>
  <c r="W3847" i="2"/>
  <c r="Y3847" i="2" s="1"/>
  <c r="W3855" i="2"/>
  <c r="Y3855" i="2" s="1"/>
  <c r="W3863" i="2"/>
  <c r="Y3863" i="2" s="1"/>
  <c r="W3871" i="2"/>
  <c r="Y3871" i="2" s="1"/>
  <c r="W3879" i="2"/>
  <c r="Y3879" i="2" s="1"/>
  <c r="W3887" i="2"/>
  <c r="Y3887" i="2" s="1"/>
  <c r="W3895" i="2"/>
  <c r="Y3895" i="2" s="1"/>
  <c r="W3903" i="2"/>
  <c r="Y3903" i="2" s="1"/>
  <c r="W3911" i="2"/>
  <c r="Y3911" i="2" s="1"/>
  <c r="W3919" i="2"/>
  <c r="Y3919" i="2" s="1"/>
  <c r="W3927" i="2"/>
  <c r="Y3927" i="2" s="1"/>
  <c r="W3935" i="2"/>
  <c r="Y3935" i="2" s="1"/>
  <c r="W3943" i="2"/>
  <c r="Y3943" i="2" s="1"/>
  <c r="W3951" i="2"/>
  <c r="Y3951" i="2" s="1"/>
  <c r="W3959" i="2"/>
  <c r="Y3959" i="2" s="1"/>
  <c r="W3967" i="2"/>
  <c r="Y3967" i="2" s="1"/>
  <c r="W3975" i="2"/>
  <c r="Y3975" i="2" s="1"/>
  <c r="W3983" i="2"/>
  <c r="Y3983" i="2" s="1"/>
  <c r="W3991" i="2"/>
  <c r="Y3991" i="2" s="1"/>
  <c r="W3999" i="2"/>
  <c r="Y3999" i="2" s="1"/>
  <c r="W4085" i="2"/>
  <c r="Y4085" i="2" s="1"/>
  <c r="W4133" i="2"/>
  <c r="Y4133" i="2" s="1"/>
  <c r="W4197" i="2"/>
  <c r="Y4197" i="2" s="1"/>
  <c r="W4261" i="2"/>
  <c r="Y4261" i="2" s="1"/>
  <c r="W4325" i="2"/>
  <c r="Y4325" i="2" s="1"/>
  <c r="W4871" i="2"/>
  <c r="Y4871" i="2" s="1"/>
  <c r="W4903" i="2"/>
  <c r="Y4903" i="2" s="1"/>
  <c r="W4061" i="2"/>
  <c r="Y4061" i="2" s="1"/>
  <c r="W4125" i="2"/>
  <c r="Y4125" i="2" s="1"/>
  <c r="W4189" i="2"/>
  <c r="Y4189" i="2" s="1"/>
  <c r="W4253" i="2"/>
  <c r="Y4253" i="2" s="1"/>
  <c r="W4317" i="2"/>
  <c r="Y4317" i="2" s="1"/>
  <c r="W4371" i="2"/>
  <c r="Y4371" i="2" s="1"/>
  <c r="W4495" i="2"/>
  <c r="Y4495" i="2" s="1"/>
  <c r="W4839" i="2"/>
  <c r="Y4839" i="2" s="1"/>
  <c r="W4452" i="2"/>
  <c r="Y4452" i="2" s="1"/>
  <c r="W4468" i="2"/>
  <c r="Y4468" i="2" s="1"/>
  <c r="W4580" i="2"/>
  <c r="Y4580" i="2" s="1"/>
  <c r="W4596" i="2"/>
  <c r="Y4596" i="2" s="1"/>
  <c r="W4612" i="2"/>
  <c r="Y4612" i="2" s="1"/>
  <c r="W4636" i="2"/>
  <c r="Y4636" i="2" s="1"/>
  <c r="W4660" i="2"/>
  <c r="Y4660" i="2" s="1"/>
  <c r="W4684" i="2"/>
  <c r="Y4684" i="2" s="1"/>
  <c r="W4796" i="2"/>
  <c r="Y4796" i="2" s="1"/>
  <c r="W4916" i="2"/>
  <c r="Y4916" i="2" s="1"/>
  <c r="W5621" i="2"/>
  <c r="Y5621" i="2" s="1"/>
  <c r="W5781" i="2"/>
  <c r="Y5781" i="2" s="1"/>
  <c r="W5813" i="2"/>
  <c r="Y5813" i="2" s="1"/>
  <c r="W6055" i="2"/>
  <c r="Y6055" i="2" s="1"/>
  <c r="W4484" i="2"/>
  <c r="Y4484" i="2" s="1"/>
  <c r="W4500" i="2"/>
  <c r="Y4500" i="2" s="1"/>
  <c r="W4516" i="2"/>
  <c r="Y4516" i="2" s="1"/>
  <c r="W4556" i="2"/>
  <c r="Y4556" i="2" s="1"/>
  <c r="W4708" i="2"/>
  <c r="Y4708" i="2" s="1"/>
  <c r="W4732" i="2"/>
  <c r="Y4732" i="2" s="1"/>
  <c r="W4812" i="2"/>
  <c r="Y4812" i="2" s="1"/>
  <c r="W4852" i="2"/>
  <c r="Y4852" i="2" s="1"/>
  <c r="W4884" i="2"/>
  <c r="Y4884" i="2" s="1"/>
  <c r="W5116" i="2"/>
  <c r="Y5116" i="2" s="1"/>
  <c r="W5220" i="2"/>
  <c r="Y5220" i="2" s="1"/>
  <c r="W4349" i="2"/>
  <c r="Y4349" i="2" s="1"/>
  <c r="W4357" i="2"/>
  <c r="Y4357" i="2" s="1"/>
  <c r="W4365" i="2"/>
  <c r="Y4365" i="2" s="1"/>
  <c r="W4373" i="2"/>
  <c r="Y4373" i="2" s="1"/>
  <c r="W4381" i="2"/>
  <c r="Y4381" i="2" s="1"/>
  <c r="W4389" i="2"/>
  <c r="Y4389" i="2" s="1"/>
  <c r="W4397" i="2"/>
  <c r="Y4397" i="2" s="1"/>
  <c r="W4412" i="2"/>
  <c r="Y4412" i="2" s="1"/>
  <c r="W4439" i="2"/>
  <c r="Y4439" i="2" s="1"/>
  <c r="W4543" i="2"/>
  <c r="Y4543" i="2" s="1"/>
  <c r="W4628" i="2"/>
  <c r="Y4628" i="2" s="1"/>
  <c r="W4652" i="2"/>
  <c r="Y4652" i="2" s="1"/>
  <c r="W4719" i="2"/>
  <c r="Y4719" i="2" s="1"/>
  <c r="W4759" i="2"/>
  <c r="Y4759" i="2" s="1"/>
  <c r="W4772" i="2"/>
  <c r="Y4772" i="2" s="1"/>
  <c r="W4788" i="2"/>
  <c r="Y4788" i="2" s="1"/>
  <c r="W4831" i="2"/>
  <c r="Y4831" i="2" s="1"/>
  <c r="W4863" i="2"/>
  <c r="Y4863" i="2" s="1"/>
  <c r="W4895" i="2"/>
  <c r="Y4895" i="2" s="1"/>
  <c r="W4908" i="2"/>
  <c r="Y4908" i="2" s="1"/>
  <c r="W5084" i="2"/>
  <c r="Y5084" i="2" s="1"/>
  <c r="W4018" i="2"/>
  <c r="Y4018" i="2" s="1"/>
  <c r="W4428" i="2"/>
  <c r="Y4428" i="2" s="1"/>
  <c r="W4532" i="2"/>
  <c r="Y4532" i="2" s="1"/>
  <c r="W4548" i="2"/>
  <c r="Y4548" i="2" s="1"/>
  <c r="W4572" i="2"/>
  <c r="Y4572" i="2" s="1"/>
  <c r="W4676" i="2"/>
  <c r="Y4676" i="2" s="1"/>
  <c r="W4700" i="2"/>
  <c r="Y4700" i="2" s="1"/>
  <c r="W4748" i="2"/>
  <c r="Y4748" i="2" s="1"/>
  <c r="W4844" i="2"/>
  <c r="Y4844" i="2" s="1"/>
  <c r="W4876" i="2"/>
  <c r="Y4876" i="2" s="1"/>
  <c r="W5196" i="2"/>
  <c r="Y5196" i="2" s="1"/>
  <c r="W4007" i="2"/>
  <c r="Y4007" i="2" s="1"/>
  <c r="W4015" i="2"/>
  <c r="Y4015" i="2" s="1"/>
  <c r="W4023" i="2"/>
  <c r="Y4023" i="2" s="1"/>
  <c r="W4031" i="2"/>
  <c r="Y4031" i="2" s="1"/>
  <c r="W4039" i="2"/>
  <c r="Y4039" i="2" s="1"/>
  <c r="W4047" i="2"/>
  <c r="Y4047" i="2" s="1"/>
  <c r="W4055" i="2"/>
  <c r="Y4055" i="2" s="1"/>
  <c r="W4063" i="2"/>
  <c r="Y4063" i="2" s="1"/>
  <c r="W4071" i="2"/>
  <c r="Y4071" i="2" s="1"/>
  <c r="W4079" i="2"/>
  <c r="Y4079" i="2" s="1"/>
  <c r="W4087" i="2"/>
  <c r="Y4087" i="2" s="1"/>
  <c r="W4444" i="2"/>
  <c r="Y4444" i="2" s="1"/>
  <c r="W4460" i="2"/>
  <c r="Y4460" i="2" s="1"/>
  <c r="W4476" i="2"/>
  <c r="Y4476" i="2" s="1"/>
  <c r="W4503" i="2"/>
  <c r="Y4503" i="2" s="1"/>
  <c r="W4519" i="2"/>
  <c r="Y4519" i="2" s="1"/>
  <c r="W4559" i="2"/>
  <c r="Y4559" i="2" s="1"/>
  <c r="W4588" i="2"/>
  <c r="Y4588" i="2" s="1"/>
  <c r="W4604" i="2"/>
  <c r="Y4604" i="2" s="1"/>
  <c r="W4615" i="2"/>
  <c r="Y4615" i="2" s="1"/>
  <c r="W4639" i="2"/>
  <c r="Y4639" i="2" s="1"/>
  <c r="W4711" i="2"/>
  <c r="Y4711" i="2" s="1"/>
  <c r="W4724" i="2"/>
  <c r="Y4724" i="2" s="1"/>
  <c r="W4735" i="2"/>
  <c r="Y4735" i="2" s="1"/>
  <c r="W4804" i="2"/>
  <c r="Y4804" i="2" s="1"/>
  <c r="W4815" i="2"/>
  <c r="Y4815" i="2" s="1"/>
  <c r="W4855" i="2"/>
  <c r="Y4855" i="2" s="1"/>
  <c r="W4887" i="2"/>
  <c r="Y4887" i="2" s="1"/>
  <c r="W4926" i="2"/>
  <c r="Y4926" i="2" s="1"/>
  <c r="W4948" i="2"/>
  <c r="Y4948" i="2" s="1"/>
  <c r="W5172" i="2"/>
  <c r="Y5172" i="2" s="1"/>
  <c r="W4012" i="2"/>
  <c r="Y4012" i="2" s="1"/>
  <c r="W4020" i="2"/>
  <c r="Y4020" i="2" s="1"/>
  <c r="W4028" i="2"/>
  <c r="Y4028" i="2" s="1"/>
  <c r="W4036" i="2"/>
  <c r="Y4036" i="2" s="1"/>
  <c r="W4044" i="2"/>
  <c r="Y4044" i="2" s="1"/>
  <c r="W4052" i="2"/>
  <c r="Y4052" i="2" s="1"/>
  <c r="W4060" i="2"/>
  <c r="Y4060" i="2" s="1"/>
  <c r="W4068" i="2"/>
  <c r="Y4068" i="2" s="1"/>
  <c r="W4076" i="2"/>
  <c r="Y4076" i="2" s="1"/>
  <c r="W4084" i="2"/>
  <c r="Y4084" i="2" s="1"/>
  <c r="W4092" i="2"/>
  <c r="Y4092" i="2" s="1"/>
  <c r="W4100" i="2"/>
  <c r="Y4100" i="2" s="1"/>
  <c r="W4108" i="2"/>
  <c r="Y4108" i="2" s="1"/>
  <c r="W4116" i="2"/>
  <c r="Y4116" i="2" s="1"/>
  <c r="W4124" i="2"/>
  <c r="Y4124" i="2" s="1"/>
  <c r="W4132" i="2"/>
  <c r="Y4132" i="2" s="1"/>
  <c r="W4140" i="2"/>
  <c r="Y4140" i="2" s="1"/>
  <c r="W4148" i="2"/>
  <c r="Y4148" i="2" s="1"/>
  <c r="W4156" i="2"/>
  <c r="Y4156" i="2" s="1"/>
  <c r="W4164" i="2"/>
  <c r="Y4164" i="2" s="1"/>
  <c r="W4172" i="2"/>
  <c r="Y4172" i="2" s="1"/>
  <c r="W4180" i="2"/>
  <c r="Y4180" i="2" s="1"/>
  <c r="W4188" i="2"/>
  <c r="Y4188" i="2" s="1"/>
  <c r="W4196" i="2"/>
  <c r="Y4196" i="2" s="1"/>
  <c r="W4204" i="2"/>
  <c r="Y4204" i="2" s="1"/>
  <c r="W4212" i="2"/>
  <c r="Y4212" i="2" s="1"/>
  <c r="W4220" i="2"/>
  <c r="Y4220" i="2" s="1"/>
  <c r="W4228" i="2"/>
  <c r="Y4228" i="2" s="1"/>
  <c r="W4236" i="2"/>
  <c r="Y4236" i="2" s="1"/>
  <c r="W4244" i="2"/>
  <c r="Y4244" i="2" s="1"/>
  <c r="W4252" i="2"/>
  <c r="Y4252" i="2" s="1"/>
  <c r="W4260" i="2"/>
  <c r="Y4260" i="2" s="1"/>
  <c r="W4268" i="2"/>
  <c r="Y4268" i="2" s="1"/>
  <c r="W4276" i="2"/>
  <c r="Y4276" i="2" s="1"/>
  <c r="W4284" i="2"/>
  <c r="Y4284" i="2" s="1"/>
  <c r="W4292" i="2"/>
  <c r="Y4292" i="2" s="1"/>
  <c r="W4300" i="2"/>
  <c r="Y4300" i="2" s="1"/>
  <c r="W4308" i="2"/>
  <c r="Y4308" i="2" s="1"/>
  <c r="W4316" i="2"/>
  <c r="Y4316" i="2" s="1"/>
  <c r="W4324" i="2"/>
  <c r="Y4324" i="2" s="1"/>
  <c r="W4332" i="2"/>
  <c r="Y4332" i="2" s="1"/>
  <c r="W4340" i="2"/>
  <c r="Y4340" i="2" s="1"/>
  <c r="W4348" i="2"/>
  <c r="Y4348" i="2" s="1"/>
  <c r="W4356" i="2"/>
  <c r="Y4356" i="2" s="1"/>
  <c r="W4364" i="2"/>
  <c r="Y4364" i="2" s="1"/>
  <c r="W4372" i="2"/>
  <c r="Y4372" i="2" s="1"/>
  <c r="W4380" i="2"/>
  <c r="Y4380" i="2" s="1"/>
  <c r="W4388" i="2"/>
  <c r="Y4388" i="2" s="1"/>
  <c r="W4396" i="2"/>
  <c r="Y4396" i="2" s="1"/>
  <c r="W4404" i="2"/>
  <c r="Y4404" i="2" s="1"/>
  <c r="W4415" i="2"/>
  <c r="Y4415" i="2" s="1"/>
  <c r="W4492" i="2"/>
  <c r="Y4492" i="2" s="1"/>
  <c r="W4508" i="2"/>
  <c r="Y4508" i="2" s="1"/>
  <c r="W4620" i="2"/>
  <c r="Y4620" i="2" s="1"/>
  <c r="W4644" i="2"/>
  <c r="Y4644" i="2" s="1"/>
  <c r="W4655" i="2"/>
  <c r="Y4655" i="2" s="1"/>
  <c r="W4692" i="2"/>
  <c r="Y4692" i="2" s="1"/>
  <c r="W4764" i="2"/>
  <c r="Y4764" i="2" s="1"/>
  <c r="W4775" i="2"/>
  <c r="Y4775" i="2" s="1"/>
  <c r="W4836" i="2"/>
  <c r="Y4836" i="2" s="1"/>
  <c r="W4868" i="2"/>
  <c r="Y4868" i="2" s="1"/>
  <c r="W4900" i="2"/>
  <c r="Y4900" i="2" s="1"/>
  <c r="W4911" i="2"/>
  <c r="Y4911" i="2" s="1"/>
  <c r="W4420" i="2"/>
  <c r="Y4420" i="2" s="1"/>
  <c r="W4431" i="2"/>
  <c r="Y4431" i="2" s="1"/>
  <c r="W4524" i="2"/>
  <c r="Y4524" i="2" s="1"/>
  <c r="W4535" i="2"/>
  <c r="Y4535" i="2" s="1"/>
  <c r="W4551" i="2"/>
  <c r="Y4551" i="2" s="1"/>
  <c r="W4564" i="2"/>
  <c r="Y4564" i="2" s="1"/>
  <c r="W4575" i="2"/>
  <c r="Y4575" i="2" s="1"/>
  <c r="W4631" i="2"/>
  <c r="Y4631" i="2" s="1"/>
  <c r="W4668" i="2"/>
  <c r="Y4668" i="2" s="1"/>
  <c r="W4679" i="2"/>
  <c r="Y4679" i="2" s="1"/>
  <c r="W4703" i="2"/>
  <c r="Y4703" i="2" s="1"/>
  <c r="W4740" i="2"/>
  <c r="Y4740" i="2" s="1"/>
  <c r="W4751" i="2"/>
  <c r="Y4751" i="2" s="1"/>
  <c r="W4780" i="2"/>
  <c r="Y4780" i="2" s="1"/>
  <c r="W4828" i="2"/>
  <c r="Y4828" i="2" s="1"/>
  <c r="W4847" i="2"/>
  <c r="Y4847" i="2" s="1"/>
  <c r="W4924" i="2"/>
  <c r="Y4924" i="2" s="1"/>
  <c r="W5140" i="2"/>
  <c r="Y5140" i="2" s="1"/>
  <c r="W4980" i="2"/>
  <c r="Y4980" i="2" s="1"/>
  <c r="W5036" i="2"/>
  <c r="Y5036" i="2" s="1"/>
  <c r="W5060" i="2"/>
  <c r="Y5060" i="2" s="1"/>
  <c r="W5092" i="2"/>
  <c r="Y5092" i="2" s="1"/>
  <c r="W5148" i="2"/>
  <c r="Y5148" i="2" s="1"/>
  <c r="W5461" i="2"/>
  <c r="Y5461" i="2" s="1"/>
  <c r="W5688" i="2"/>
  <c r="Y5688" i="2" s="1"/>
  <c r="W4401" i="2"/>
  <c r="Y4401" i="2" s="1"/>
  <c r="W4409" i="2"/>
  <c r="Y4409" i="2" s="1"/>
  <c r="W4417" i="2"/>
  <c r="Y4417" i="2" s="1"/>
  <c r="W4433" i="2"/>
  <c r="Y4433" i="2" s="1"/>
  <c r="W4449" i="2"/>
  <c r="Y4449" i="2" s="1"/>
  <c r="W4457" i="2"/>
  <c r="Y4457" i="2" s="1"/>
  <c r="W4473" i="2"/>
  <c r="Y4473" i="2" s="1"/>
  <c r="W4481" i="2"/>
  <c r="Y4481" i="2" s="1"/>
  <c r="W4489" i="2"/>
  <c r="Y4489" i="2" s="1"/>
  <c r="W4497" i="2"/>
  <c r="Y4497" i="2" s="1"/>
  <c r="W4505" i="2"/>
  <c r="Y4505" i="2" s="1"/>
  <c r="W4513" i="2"/>
  <c r="Y4513" i="2" s="1"/>
  <c r="W4537" i="2"/>
  <c r="Y4537" i="2" s="1"/>
  <c r="W4545" i="2"/>
  <c r="Y4545" i="2" s="1"/>
  <c r="W4561" i="2"/>
  <c r="Y4561" i="2" s="1"/>
  <c r="W4569" i="2"/>
  <c r="Y4569" i="2" s="1"/>
  <c r="W4577" i="2"/>
  <c r="Y4577" i="2" s="1"/>
  <c r="W4585" i="2"/>
  <c r="Y4585" i="2" s="1"/>
  <c r="W4593" i="2"/>
  <c r="Y4593" i="2" s="1"/>
  <c r="W4601" i="2"/>
  <c r="Y4601" i="2" s="1"/>
  <c r="W4609" i="2"/>
  <c r="Y4609" i="2" s="1"/>
  <c r="W4617" i="2"/>
  <c r="Y4617" i="2" s="1"/>
  <c r="W4625" i="2"/>
  <c r="Y4625" i="2" s="1"/>
  <c r="W4633" i="2"/>
  <c r="Y4633" i="2" s="1"/>
  <c r="W4641" i="2"/>
  <c r="Y4641" i="2" s="1"/>
  <c r="W4649" i="2"/>
  <c r="Y4649" i="2" s="1"/>
  <c r="W4673" i="2"/>
  <c r="Y4673" i="2" s="1"/>
  <c r="W4681" i="2"/>
  <c r="Y4681" i="2" s="1"/>
  <c r="W4737" i="2"/>
  <c r="Y4737" i="2" s="1"/>
  <c r="W4745" i="2"/>
  <c r="Y4745" i="2" s="1"/>
  <c r="W4753" i="2"/>
  <c r="Y4753" i="2" s="1"/>
  <c r="W4777" i="2"/>
  <c r="Y4777" i="2" s="1"/>
  <c r="W4785" i="2"/>
  <c r="Y4785" i="2" s="1"/>
  <c r="W4793" i="2"/>
  <c r="Y4793" i="2" s="1"/>
  <c r="W4801" i="2"/>
  <c r="Y4801" i="2" s="1"/>
  <c r="W4809" i="2"/>
  <c r="Y4809" i="2" s="1"/>
  <c r="W4956" i="2"/>
  <c r="Y4956" i="2" s="1"/>
  <c r="W5004" i="2"/>
  <c r="Y5004" i="2" s="1"/>
  <c r="W5020" i="2"/>
  <c r="Y5020" i="2" s="1"/>
  <c r="W5124" i="2"/>
  <c r="Y5124" i="2" s="1"/>
  <c r="W5204" i="2"/>
  <c r="Y5204" i="2" s="1"/>
  <c r="W5228" i="2"/>
  <c r="Y5228" i="2" s="1"/>
  <c r="W4414" i="2"/>
  <c r="Y4414" i="2" s="1"/>
  <c r="W4422" i="2"/>
  <c r="Y4422" i="2" s="1"/>
  <c r="W4430" i="2"/>
  <c r="Y4430" i="2" s="1"/>
  <c r="W4438" i="2"/>
  <c r="Y4438" i="2" s="1"/>
  <c r="W4446" i="2"/>
  <c r="Y4446" i="2" s="1"/>
  <c r="W4454" i="2"/>
  <c r="Y4454" i="2" s="1"/>
  <c r="W4462" i="2"/>
  <c r="Y4462" i="2" s="1"/>
  <c r="W4470" i="2"/>
  <c r="Y4470" i="2" s="1"/>
  <c r="W4478" i="2"/>
  <c r="Y4478" i="2" s="1"/>
  <c r="W4486" i="2"/>
  <c r="Y4486" i="2" s="1"/>
  <c r="W4494" i="2"/>
  <c r="Y4494" i="2" s="1"/>
  <c r="W4502" i="2"/>
  <c r="Y4502" i="2" s="1"/>
  <c r="W4510" i="2"/>
  <c r="Y4510" i="2" s="1"/>
  <c r="W4518" i="2"/>
  <c r="Y4518" i="2" s="1"/>
  <c r="W4526" i="2"/>
  <c r="Y4526" i="2" s="1"/>
  <c r="W4534" i="2"/>
  <c r="Y4534" i="2" s="1"/>
  <c r="W4542" i="2"/>
  <c r="Y4542" i="2" s="1"/>
  <c r="W4566" i="2"/>
  <c r="Y4566" i="2" s="1"/>
  <c r="W4574" i="2"/>
  <c r="Y4574" i="2" s="1"/>
  <c r="W4582" i="2"/>
  <c r="Y4582" i="2" s="1"/>
  <c r="W4590" i="2"/>
  <c r="Y4590" i="2" s="1"/>
  <c r="W4598" i="2"/>
  <c r="Y4598" i="2" s="1"/>
  <c r="W4606" i="2"/>
  <c r="Y4606" i="2" s="1"/>
  <c r="W4614" i="2"/>
  <c r="Y4614" i="2" s="1"/>
  <c r="W4622" i="2"/>
  <c r="Y4622" i="2" s="1"/>
  <c r="W4630" i="2"/>
  <c r="Y4630" i="2" s="1"/>
  <c r="W4638" i="2"/>
  <c r="Y4638" i="2" s="1"/>
  <c r="W4646" i="2"/>
  <c r="Y4646" i="2" s="1"/>
  <c r="W4654" i="2"/>
  <c r="Y4654" i="2" s="1"/>
  <c r="W4662" i="2"/>
  <c r="Y4662" i="2" s="1"/>
  <c r="W4670" i="2"/>
  <c r="Y4670" i="2" s="1"/>
  <c r="W4686" i="2"/>
  <c r="Y4686" i="2" s="1"/>
  <c r="W4694" i="2"/>
  <c r="Y4694" i="2" s="1"/>
  <c r="W4702" i="2"/>
  <c r="Y4702" i="2" s="1"/>
  <c r="W4710" i="2"/>
  <c r="Y4710" i="2" s="1"/>
  <c r="W4718" i="2"/>
  <c r="Y4718" i="2" s="1"/>
  <c r="W4726" i="2"/>
  <c r="Y4726" i="2" s="1"/>
  <c r="W4734" i="2"/>
  <c r="Y4734" i="2" s="1"/>
  <c r="W4742" i="2"/>
  <c r="Y4742" i="2" s="1"/>
  <c r="W4750" i="2"/>
  <c r="Y4750" i="2" s="1"/>
  <c r="W4758" i="2"/>
  <c r="Y4758" i="2" s="1"/>
  <c r="W4766" i="2"/>
  <c r="Y4766" i="2" s="1"/>
  <c r="W4774" i="2"/>
  <c r="Y4774" i="2" s="1"/>
  <c r="W4782" i="2"/>
  <c r="Y4782" i="2" s="1"/>
  <c r="W4798" i="2"/>
  <c r="Y4798" i="2" s="1"/>
  <c r="W4806" i="2"/>
  <c r="Y4806" i="2" s="1"/>
  <c r="W4814" i="2"/>
  <c r="Y4814" i="2" s="1"/>
  <c r="W4822" i="2"/>
  <c r="Y4822" i="2" s="1"/>
  <c r="W4830" i="2"/>
  <c r="Y4830" i="2" s="1"/>
  <c r="W4846" i="2"/>
  <c r="Y4846" i="2" s="1"/>
  <c r="W4854" i="2"/>
  <c r="Y4854" i="2" s="1"/>
  <c r="W4862" i="2"/>
  <c r="Y4862" i="2" s="1"/>
  <c r="W4870" i="2"/>
  <c r="Y4870" i="2" s="1"/>
  <c r="W4878" i="2"/>
  <c r="Y4878" i="2" s="1"/>
  <c r="W4886" i="2"/>
  <c r="Y4886" i="2" s="1"/>
  <c r="W4894" i="2"/>
  <c r="Y4894" i="2" s="1"/>
  <c r="W4902" i="2"/>
  <c r="Y4902" i="2" s="1"/>
  <c r="W4910" i="2"/>
  <c r="Y4910" i="2" s="1"/>
  <c r="W4918" i="2"/>
  <c r="Y4918" i="2" s="1"/>
  <c r="W4932" i="2"/>
  <c r="Y4932" i="2" s="1"/>
  <c r="W5068" i="2"/>
  <c r="Y5068" i="2" s="1"/>
  <c r="W5156" i="2"/>
  <c r="Y5156" i="2" s="1"/>
  <c r="W5180" i="2"/>
  <c r="Y5180" i="2" s="1"/>
  <c r="W5252" i="2"/>
  <c r="Y5252" i="2" s="1"/>
  <c r="W5445" i="2"/>
  <c r="Y5445" i="2" s="1"/>
  <c r="W5501" i="2"/>
  <c r="Y5501" i="2" s="1"/>
  <c r="W5677" i="2"/>
  <c r="Y5677" i="2" s="1"/>
  <c r="W5720" i="2"/>
  <c r="Y5720" i="2" s="1"/>
  <c r="W4403" i="2"/>
  <c r="Y4403" i="2" s="1"/>
  <c r="W4411" i="2"/>
  <c r="Y4411" i="2" s="1"/>
  <c r="W4419" i="2"/>
  <c r="Y4419" i="2" s="1"/>
  <c r="W4427" i="2"/>
  <c r="Y4427" i="2" s="1"/>
  <c r="W4435" i="2"/>
  <c r="Y4435" i="2" s="1"/>
  <c r="W4443" i="2"/>
  <c r="Y4443" i="2" s="1"/>
  <c r="W4451" i="2"/>
  <c r="Y4451" i="2" s="1"/>
  <c r="W4459" i="2"/>
  <c r="Y4459" i="2" s="1"/>
  <c r="W4467" i="2"/>
  <c r="Y4467" i="2" s="1"/>
  <c r="W4475" i="2"/>
  <c r="Y4475" i="2" s="1"/>
  <c r="W4491" i="2"/>
  <c r="Y4491" i="2" s="1"/>
  <c r="W4499" i="2"/>
  <c r="Y4499" i="2" s="1"/>
  <c r="W4507" i="2"/>
  <c r="Y4507" i="2" s="1"/>
  <c r="W4515" i="2"/>
  <c r="Y4515" i="2" s="1"/>
  <c r="W4523" i="2"/>
  <c r="Y4523" i="2" s="1"/>
  <c r="W4531" i="2"/>
  <c r="Y4531" i="2" s="1"/>
  <c r="W4539" i="2"/>
  <c r="Y4539" i="2" s="1"/>
  <c r="W4547" i="2"/>
  <c r="Y4547" i="2" s="1"/>
  <c r="W4587" i="2"/>
  <c r="Y4587" i="2" s="1"/>
  <c r="W4595" i="2"/>
  <c r="Y4595" i="2" s="1"/>
  <c r="W4603" i="2"/>
  <c r="Y4603" i="2" s="1"/>
  <c r="W4611" i="2"/>
  <c r="Y4611" i="2" s="1"/>
  <c r="W4619" i="2"/>
  <c r="Y4619" i="2" s="1"/>
  <c r="W4627" i="2"/>
  <c r="Y4627" i="2" s="1"/>
  <c r="W4643" i="2"/>
  <c r="Y4643" i="2" s="1"/>
  <c r="W4651" i="2"/>
  <c r="Y4651" i="2" s="1"/>
  <c r="W4691" i="2"/>
  <c r="Y4691" i="2" s="1"/>
  <c r="W4723" i="2"/>
  <c r="Y4723" i="2" s="1"/>
  <c r="W4731" i="2"/>
  <c r="Y4731" i="2" s="1"/>
  <c r="W4755" i="2"/>
  <c r="Y4755" i="2" s="1"/>
  <c r="W4771" i="2"/>
  <c r="Y4771" i="2" s="1"/>
  <c r="W4779" i="2"/>
  <c r="Y4779" i="2" s="1"/>
  <c r="W4787" i="2"/>
  <c r="Y4787" i="2" s="1"/>
  <c r="W4795" i="2"/>
  <c r="Y4795" i="2" s="1"/>
  <c r="W4803" i="2"/>
  <c r="Y4803" i="2" s="1"/>
  <c r="W4907" i="2"/>
  <c r="Y4907" i="2" s="1"/>
  <c r="W4964" i="2"/>
  <c r="Y4964" i="2" s="1"/>
  <c r="W4988" i="2"/>
  <c r="Y4988" i="2" s="1"/>
  <c r="W5044" i="2"/>
  <c r="Y5044" i="2" s="1"/>
  <c r="W5100" i="2"/>
  <c r="Y5100" i="2" s="1"/>
  <c r="W5236" i="2"/>
  <c r="Y5236" i="2" s="1"/>
  <c r="W4400" i="2"/>
  <c r="Y4400" i="2" s="1"/>
  <c r="W4408" i="2"/>
  <c r="Y4408" i="2" s="1"/>
  <c r="W4416" i="2"/>
  <c r="Y4416" i="2" s="1"/>
  <c r="W4424" i="2"/>
  <c r="Y4424" i="2" s="1"/>
  <c r="W4432" i="2"/>
  <c r="Y4432" i="2" s="1"/>
  <c r="W4440" i="2"/>
  <c r="Y4440" i="2" s="1"/>
  <c r="W4448" i="2"/>
  <c r="Y4448" i="2" s="1"/>
  <c r="W4456" i="2"/>
  <c r="Y4456" i="2" s="1"/>
  <c r="W4464" i="2"/>
  <c r="Y4464" i="2" s="1"/>
  <c r="W4472" i="2"/>
  <c r="Y4472" i="2" s="1"/>
  <c r="W4480" i="2"/>
  <c r="Y4480" i="2" s="1"/>
  <c r="W4488" i="2"/>
  <c r="Y4488" i="2" s="1"/>
  <c r="W4496" i="2"/>
  <c r="Y4496" i="2" s="1"/>
  <c r="W4504" i="2"/>
  <c r="Y4504" i="2" s="1"/>
  <c r="W4512" i="2"/>
  <c r="Y4512" i="2" s="1"/>
  <c r="W4520" i="2"/>
  <c r="Y4520" i="2" s="1"/>
  <c r="W4528" i="2"/>
  <c r="Y4528" i="2" s="1"/>
  <c r="W4536" i="2"/>
  <c r="Y4536" i="2" s="1"/>
  <c r="W4544" i="2"/>
  <c r="Y4544" i="2" s="1"/>
  <c r="W4552" i="2"/>
  <c r="Y4552" i="2" s="1"/>
  <c r="W4560" i="2"/>
  <c r="Y4560" i="2" s="1"/>
  <c r="W4568" i="2"/>
  <c r="Y4568" i="2" s="1"/>
  <c r="W4576" i="2"/>
  <c r="Y4576" i="2" s="1"/>
  <c r="W4584" i="2"/>
  <c r="Y4584" i="2" s="1"/>
  <c r="W4592" i="2"/>
  <c r="Y4592" i="2" s="1"/>
  <c r="W4600" i="2"/>
  <c r="Y4600" i="2" s="1"/>
  <c r="W4608" i="2"/>
  <c r="Y4608" i="2" s="1"/>
  <c r="W4648" i="2"/>
  <c r="Y4648" i="2" s="1"/>
  <c r="W4656" i="2"/>
  <c r="Y4656" i="2" s="1"/>
  <c r="W4664" i="2"/>
  <c r="Y4664" i="2" s="1"/>
  <c r="W4672" i="2"/>
  <c r="Y4672" i="2" s="1"/>
  <c r="W4680" i="2"/>
  <c r="Y4680" i="2" s="1"/>
  <c r="W4688" i="2"/>
  <c r="Y4688" i="2" s="1"/>
  <c r="W4696" i="2"/>
  <c r="Y4696" i="2" s="1"/>
  <c r="W4704" i="2"/>
  <c r="Y4704" i="2" s="1"/>
  <c r="W4712" i="2"/>
  <c r="Y4712" i="2" s="1"/>
  <c r="W4720" i="2"/>
  <c r="Y4720" i="2" s="1"/>
  <c r="W4728" i="2"/>
  <c r="Y4728" i="2" s="1"/>
  <c r="W4736" i="2"/>
  <c r="Y4736" i="2" s="1"/>
  <c r="W4744" i="2"/>
  <c r="Y4744" i="2" s="1"/>
  <c r="W4752" i="2"/>
  <c r="Y4752" i="2" s="1"/>
  <c r="W4760" i="2"/>
  <c r="Y4760" i="2" s="1"/>
  <c r="W4768" i="2"/>
  <c r="Y4768" i="2" s="1"/>
  <c r="W4776" i="2"/>
  <c r="Y4776" i="2" s="1"/>
  <c r="W4784" i="2"/>
  <c r="Y4784" i="2" s="1"/>
  <c r="W4792" i="2"/>
  <c r="Y4792" i="2" s="1"/>
  <c r="W4800" i="2"/>
  <c r="Y4800" i="2" s="1"/>
  <c r="W4808" i="2"/>
  <c r="Y4808" i="2" s="1"/>
  <c r="W4816" i="2"/>
  <c r="Y4816" i="2" s="1"/>
  <c r="W4824" i="2"/>
  <c r="Y4824" i="2" s="1"/>
  <c r="W4832" i="2"/>
  <c r="Y4832" i="2" s="1"/>
  <c r="W4840" i="2"/>
  <c r="Y4840" i="2" s="1"/>
  <c r="W4848" i="2"/>
  <c r="Y4848" i="2" s="1"/>
  <c r="W4856" i="2"/>
  <c r="Y4856" i="2" s="1"/>
  <c r="W4864" i="2"/>
  <c r="Y4864" i="2" s="1"/>
  <c r="W4872" i="2"/>
  <c r="Y4872" i="2" s="1"/>
  <c r="W4880" i="2"/>
  <c r="Y4880" i="2" s="1"/>
  <c r="W4888" i="2"/>
  <c r="Y4888" i="2" s="1"/>
  <c r="W4896" i="2"/>
  <c r="Y4896" i="2" s="1"/>
  <c r="W4904" i="2"/>
  <c r="Y4904" i="2" s="1"/>
  <c r="W4912" i="2"/>
  <c r="Y4912" i="2" s="1"/>
  <c r="W4920" i="2"/>
  <c r="Y4920" i="2" s="1"/>
  <c r="W5012" i="2"/>
  <c r="Y5012" i="2" s="1"/>
  <c r="W5028" i="2"/>
  <c r="Y5028" i="2" s="1"/>
  <c r="W5076" i="2"/>
  <c r="Y5076" i="2" s="1"/>
  <c r="W5132" i="2"/>
  <c r="Y5132" i="2" s="1"/>
  <c r="W5164" i="2"/>
  <c r="Y5164" i="2" s="1"/>
  <c r="W5188" i="2"/>
  <c r="Y5188" i="2" s="1"/>
  <c r="W5212" i="2"/>
  <c r="Y5212" i="2" s="1"/>
  <c r="W5341" i="2"/>
  <c r="Y5341" i="2" s="1"/>
  <c r="W5376" i="2"/>
  <c r="Y5376" i="2" s="1"/>
  <c r="W5429" i="2"/>
  <c r="Y5429" i="2" s="1"/>
  <c r="W5565" i="2"/>
  <c r="Y5565" i="2" s="1"/>
  <c r="W5709" i="2"/>
  <c r="Y5709" i="2" s="1"/>
  <c r="W5824" i="2"/>
  <c r="Y5824" i="2" s="1"/>
  <c r="W4940" i="2"/>
  <c r="Y4940" i="2" s="1"/>
  <c r="W4972" i="2"/>
  <c r="Y4972" i="2" s="1"/>
  <c r="W5052" i="2"/>
  <c r="Y5052" i="2" s="1"/>
  <c r="W5108" i="2"/>
  <c r="Y5108" i="2" s="1"/>
  <c r="W5244" i="2"/>
  <c r="Y5244" i="2" s="1"/>
  <c r="W5365" i="2"/>
  <c r="Y5365" i="2" s="1"/>
  <c r="W5269" i="2"/>
  <c r="Y5269" i="2" s="1"/>
  <c r="W5285" i="2"/>
  <c r="Y5285" i="2" s="1"/>
  <c r="W5405" i="2"/>
  <c r="Y5405" i="2" s="1"/>
  <c r="W5477" i="2"/>
  <c r="Y5477" i="2" s="1"/>
  <c r="W5493" i="2"/>
  <c r="Y5493" i="2" s="1"/>
  <c r="W5541" i="2"/>
  <c r="Y5541" i="2" s="1"/>
  <c r="W5581" i="2"/>
  <c r="Y5581" i="2" s="1"/>
  <c r="W5637" i="2"/>
  <c r="Y5637" i="2" s="1"/>
  <c r="W5701" i="2"/>
  <c r="Y5701" i="2" s="1"/>
  <c r="W5805" i="2"/>
  <c r="Y5805" i="2" s="1"/>
  <c r="W5845" i="2"/>
  <c r="Y5845" i="2" s="1"/>
  <c r="W6111" i="2"/>
  <c r="Y6111" i="2" s="1"/>
  <c r="W6171" i="2"/>
  <c r="Y6171" i="2" s="1"/>
  <c r="W4929" i="2"/>
  <c r="Y4929" i="2" s="1"/>
  <c r="W4937" i="2"/>
  <c r="Y4937" i="2" s="1"/>
  <c r="W4945" i="2"/>
  <c r="Y4945" i="2" s="1"/>
  <c r="W4953" i="2"/>
  <c r="Y4953" i="2" s="1"/>
  <c r="W4961" i="2"/>
  <c r="Y4961" i="2" s="1"/>
  <c r="W4969" i="2"/>
  <c r="Y4969" i="2" s="1"/>
  <c r="W4977" i="2"/>
  <c r="Y4977" i="2" s="1"/>
  <c r="W4985" i="2"/>
  <c r="Y4985" i="2" s="1"/>
  <c r="W4993" i="2"/>
  <c r="Y4993" i="2" s="1"/>
  <c r="W5001" i="2"/>
  <c r="Y5001" i="2" s="1"/>
  <c r="W5009" i="2"/>
  <c r="Y5009" i="2" s="1"/>
  <c r="W5017" i="2"/>
  <c r="Y5017" i="2" s="1"/>
  <c r="W5025" i="2"/>
  <c r="Y5025" i="2" s="1"/>
  <c r="W5033" i="2"/>
  <c r="Y5033" i="2" s="1"/>
  <c r="W5041" i="2"/>
  <c r="Y5041" i="2" s="1"/>
  <c r="W5049" i="2"/>
  <c r="Y5049" i="2" s="1"/>
  <c r="W5057" i="2"/>
  <c r="Y5057" i="2" s="1"/>
  <c r="W5065" i="2"/>
  <c r="Y5065" i="2" s="1"/>
  <c r="W5073" i="2"/>
  <c r="Y5073" i="2" s="1"/>
  <c r="W5081" i="2"/>
  <c r="Y5081" i="2" s="1"/>
  <c r="W5089" i="2"/>
  <c r="Y5089" i="2" s="1"/>
  <c r="W5097" i="2"/>
  <c r="Y5097" i="2" s="1"/>
  <c r="W5105" i="2"/>
  <c r="Y5105" i="2" s="1"/>
  <c r="W5113" i="2"/>
  <c r="Y5113" i="2" s="1"/>
  <c r="W5121" i="2"/>
  <c r="Y5121" i="2" s="1"/>
  <c r="W5129" i="2"/>
  <c r="Y5129" i="2" s="1"/>
  <c r="W5137" i="2"/>
  <c r="Y5137" i="2" s="1"/>
  <c r="W5145" i="2"/>
  <c r="Y5145" i="2" s="1"/>
  <c r="W5153" i="2"/>
  <c r="Y5153" i="2" s="1"/>
  <c r="W5161" i="2"/>
  <c r="Y5161" i="2" s="1"/>
  <c r="W5169" i="2"/>
  <c r="Y5169" i="2" s="1"/>
  <c r="W5177" i="2"/>
  <c r="Y5177" i="2" s="1"/>
  <c r="W5185" i="2"/>
  <c r="Y5185" i="2" s="1"/>
  <c r="W5193" i="2"/>
  <c r="Y5193" i="2" s="1"/>
  <c r="W5201" i="2"/>
  <c r="Y5201" i="2" s="1"/>
  <c r="W5209" i="2"/>
  <c r="Y5209" i="2" s="1"/>
  <c r="W5217" i="2"/>
  <c r="Y5217" i="2" s="1"/>
  <c r="W5225" i="2"/>
  <c r="Y5225" i="2" s="1"/>
  <c r="W5233" i="2"/>
  <c r="Y5233" i="2" s="1"/>
  <c r="W5241" i="2"/>
  <c r="Y5241" i="2" s="1"/>
  <c r="W5249" i="2"/>
  <c r="Y5249" i="2" s="1"/>
  <c r="W5257" i="2"/>
  <c r="Y5257" i="2" s="1"/>
  <c r="W5296" i="2"/>
  <c r="Y5296" i="2" s="1"/>
  <c r="W5312" i="2"/>
  <c r="Y5312" i="2" s="1"/>
  <c r="W5328" i="2"/>
  <c r="Y5328" i="2" s="1"/>
  <c r="W5352" i="2"/>
  <c r="Y5352" i="2" s="1"/>
  <c r="W5381" i="2"/>
  <c r="Y5381" i="2" s="1"/>
  <c r="W5416" i="2"/>
  <c r="Y5416" i="2" s="1"/>
  <c r="W5517" i="2"/>
  <c r="Y5517" i="2" s="1"/>
  <c r="W5528" i="2"/>
  <c r="Y5528" i="2" s="1"/>
  <c r="W5552" i="2"/>
  <c r="Y5552" i="2" s="1"/>
  <c r="W5592" i="2"/>
  <c r="Y5592" i="2" s="1"/>
  <c r="W5648" i="2"/>
  <c r="Y5648" i="2" s="1"/>
  <c r="W5736" i="2"/>
  <c r="Y5736" i="2" s="1"/>
  <c r="W5752" i="2"/>
  <c r="Y5752" i="2" s="1"/>
  <c r="W5768" i="2"/>
  <c r="Y5768" i="2" s="1"/>
  <c r="W4934" i="2"/>
  <c r="Y4934" i="2" s="1"/>
  <c r="W4942" i="2"/>
  <c r="Y4942" i="2" s="1"/>
  <c r="W4950" i="2"/>
  <c r="Y4950" i="2" s="1"/>
  <c r="W4958" i="2"/>
  <c r="Y4958" i="2" s="1"/>
  <c r="W4966" i="2"/>
  <c r="Y4966" i="2" s="1"/>
  <c r="W4974" i="2"/>
  <c r="Y4974" i="2" s="1"/>
  <c r="W4982" i="2"/>
  <c r="Y4982" i="2" s="1"/>
  <c r="W4990" i="2"/>
  <c r="Y4990" i="2" s="1"/>
  <c r="W4998" i="2"/>
  <c r="Y4998" i="2" s="1"/>
  <c r="W5006" i="2"/>
  <c r="Y5006" i="2" s="1"/>
  <c r="W5014" i="2"/>
  <c r="Y5014" i="2" s="1"/>
  <c r="W5022" i="2"/>
  <c r="Y5022" i="2" s="1"/>
  <c r="W5030" i="2"/>
  <c r="Y5030" i="2" s="1"/>
  <c r="W5038" i="2"/>
  <c r="Y5038" i="2" s="1"/>
  <c r="W5062" i="2"/>
  <c r="Y5062" i="2" s="1"/>
  <c r="W5070" i="2"/>
  <c r="Y5070" i="2" s="1"/>
  <c r="W5078" i="2"/>
  <c r="Y5078" i="2" s="1"/>
  <c r="W5086" i="2"/>
  <c r="Y5086" i="2" s="1"/>
  <c r="W5094" i="2"/>
  <c r="Y5094" i="2" s="1"/>
  <c r="W5102" i="2"/>
  <c r="Y5102" i="2" s="1"/>
  <c r="W5110" i="2"/>
  <c r="Y5110" i="2" s="1"/>
  <c r="W5118" i="2"/>
  <c r="Y5118" i="2" s="1"/>
  <c r="W5126" i="2"/>
  <c r="Y5126" i="2" s="1"/>
  <c r="W5134" i="2"/>
  <c r="Y5134" i="2" s="1"/>
  <c r="W5142" i="2"/>
  <c r="Y5142" i="2" s="1"/>
  <c r="W5150" i="2"/>
  <c r="Y5150" i="2" s="1"/>
  <c r="W5158" i="2"/>
  <c r="Y5158" i="2" s="1"/>
  <c r="W5166" i="2"/>
  <c r="Y5166" i="2" s="1"/>
  <c r="W5182" i="2"/>
  <c r="Y5182" i="2" s="1"/>
  <c r="W5190" i="2"/>
  <c r="Y5190" i="2" s="1"/>
  <c r="W5198" i="2"/>
  <c r="Y5198" i="2" s="1"/>
  <c r="W5214" i="2"/>
  <c r="Y5214" i="2" s="1"/>
  <c r="W5222" i="2"/>
  <c r="Y5222" i="2" s="1"/>
  <c r="W5230" i="2"/>
  <c r="Y5230" i="2" s="1"/>
  <c r="W5238" i="2"/>
  <c r="Y5238" i="2" s="1"/>
  <c r="W5246" i="2"/>
  <c r="Y5246" i="2" s="1"/>
  <c r="W5254" i="2"/>
  <c r="Y5254" i="2" s="1"/>
  <c r="W5261" i="2"/>
  <c r="Y5261" i="2" s="1"/>
  <c r="W5301" i="2"/>
  <c r="Y5301" i="2" s="1"/>
  <c r="W5317" i="2"/>
  <c r="Y5317" i="2" s="1"/>
  <c r="W5333" i="2"/>
  <c r="Y5333" i="2" s="1"/>
  <c r="W5357" i="2"/>
  <c r="Y5357" i="2" s="1"/>
  <c r="W5421" i="2"/>
  <c r="Y5421" i="2" s="1"/>
  <c r="W5557" i="2"/>
  <c r="Y5557" i="2" s="1"/>
  <c r="W5597" i="2"/>
  <c r="Y5597" i="2" s="1"/>
  <c r="W5653" i="2"/>
  <c r="Y5653" i="2" s="1"/>
  <c r="W5664" i="2"/>
  <c r="Y5664" i="2" s="1"/>
  <c r="W5725" i="2"/>
  <c r="Y5725" i="2" s="1"/>
  <c r="W5741" i="2"/>
  <c r="Y5741" i="2" s="1"/>
  <c r="W5757" i="2"/>
  <c r="Y5757" i="2" s="1"/>
  <c r="W5773" i="2"/>
  <c r="Y5773" i="2" s="1"/>
  <c r="W5784" i="2"/>
  <c r="Y5784" i="2" s="1"/>
  <c r="W5797" i="2"/>
  <c r="Y5797" i="2" s="1"/>
  <c r="W5837" i="2"/>
  <c r="Y5837" i="2" s="1"/>
  <c r="W5856" i="2"/>
  <c r="Y5856" i="2" s="1"/>
  <c r="W4931" i="2"/>
  <c r="Y4931" i="2" s="1"/>
  <c r="W4939" i="2"/>
  <c r="Y4939" i="2" s="1"/>
  <c r="W4947" i="2"/>
  <c r="Y4947" i="2" s="1"/>
  <c r="W4955" i="2"/>
  <c r="Y4955" i="2" s="1"/>
  <c r="W4963" i="2"/>
  <c r="Y4963" i="2" s="1"/>
  <c r="W4971" i="2"/>
  <c r="Y4971" i="2" s="1"/>
  <c r="W4979" i="2"/>
  <c r="Y4979" i="2" s="1"/>
  <c r="W4987" i="2"/>
  <c r="Y4987" i="2" s="1"/>
  <c r="W4995" i="2"/>
  <c r="Y4995" i="2" s="1"/>
  <c r="W5003" i="2"/>
  <c r="Y5003" i="2" s="1"/>
  <c r="W5011" i="2"/>
  <c r="Y5011" i="2" s="1"/>
  <c r="W5019" i="2"/>
  <c r="Y5019" i="2" s="1"/>
  <c r="W5027" i="2"/>
  <c r="Y5027" i="2" s="1"/>
  <c r="W5035" i="2"/>
  <c r="Y5035" i="2" s="1"/>
  <c r="W5051" i="2"/>
  <c r="Y5051" i="2" s="1"/>
  <c r="W5059" i="2"/>
  <c r="Y5059" i="2" s="1"/>
  <c r="W5067" i="2"/>
  <c r="Y5067" i="2" s="1"/>
  <c r="W5075" i="2"/>
  <c r="Y5075" i="2" s="1"/>
  <c r="W5083" i="2"/>
  <c r="Y5083" i="2" s="1"/>
  <c r="W5091" i="2"/>
  <c r="Y5091" i="2" s="1"/>
  <c r="W5099" i="2"/>
  <c r="Y5099" i="2" s="1"/>
  <c r="W5107" i="2"/>
  <c r="Y5107" i="2" s="1"/>
  <c r="W5115" i="2"/>
  <c r="Y5115" i="2" s="1"/>
  <c r="W5123" i="2"/>
  <c r="Y5123" i="2" s="1"/>
  <c r="W5139" i="2"/>
  <c r="Y5139" i="2" s="1"/>
  <c r="W5147" i="2"/>
  <c r="Y5147" i="2" s="1"/>
  <c r="W5155" i="2"/>
  <c r="Y5155" i="2" s="1"/>
  <c r="W5163" i="2"/>
  <c r="Y5163" i="2" s="1"/>
  <c r="W5179" i="2"/>
  <c r="Y5179" i="2" s="1"/>
  <c r="W5187" i="2"/>
  <c r="Y5187" i="2" s="1"/>
  <c r="W5195" i="2"/>
  <c r="Y5195" i="2" s="1"/>
  <c r="W5203" i="2"/>
  <c r="Y5203" i="2" s="1"/>
  <c r="W5211" i="2"/>
  <c r="Y5211" i="2" s="1"/>
  <c r="W5219" i="2"/>
  <c r="Y5219" i="2" s="1"/>
  <c r="W5227" i="2"/>
  <c r="Y5227" i="2" s="1"/>
  <c r="W5243" i="2"/>
  <c r="Y5243" i="2" s="1"/>
  <c r="W5251" i="2"/>
  <c r="Y5251" i="2" s="1"/>
  <c r="W5259" i="2"/>
  <c r="Y5259" i="2" s="1"/>
  <c r="W5272" i="2"/>
  <c r="Y5272" i="2" s="1"/>
  <c r="W5344" i="2"/>
  <c r="Y5344" i="2" s="1"/>
  <c r="W5373" i="2"/>
  <c r="Y5373" i="2" s="1"/>
  <c r="W5397" i="2"/>
  <c r="Y5397" i="2" s="1"/>
  <c r="W5437" i="2"/>
  <c r="Y5437" i="2" s="1"/>
  <c r="W5453" i="2"/>
  <c r="Y5453" i="2" s="1"/>
  <c r="W5469" i="2"/>
  <c r="Y5469" i="2" s="1"/>
  <c r="W5480" i="2"/>
  <c r="Y5480" i="2" s="1"/>
  <c r="W5509" i="2"/>
  <c r="Y5509" i="2" s="1"/>
  <c r="W5533" i="2"/>
  <c r="Y5533" i="2" s="1"/>
  <c r="W5568" i="2"/>
  <c r="Y5568" i="2" s="1"/>
  <c r="W5613" i="2"/>
  <c r="Y5613" i="2" s="1"/>
  <c r="W5669" i="2"/>
  <c r="Y5669" i="2" s="1"/>
  <c r="W5693" i="2"/>
  <c r="Y5693" i="2" s="1"/>
  <c r="W5829" i="2"/>
  <c r="Y5829" i="2" s="1"/>
  <c r="W5848" i="2"/>
  <c r="Y5848" i="2" s="1"/>
  <c r="W5975" i="2"/>
  <c r="Y5975" i="2" s="1"/>
  <c r="W4928" i="2"/>
  <c r="Y4928" i="2" s="1"/>
  <c r="W4944" i="2"/>
  <c r="Y4944" i="2" s="1"/>
  <c r="W4952" i="2"/>
  <c r="Y4952" i="2" s="1"/>
  <c r="W4960" i="2"/>
  <c r="Y4960" i="2" s="1"/>
  <c r="W5040" i="2"/>
  <c r="Y5040" i="2" s="1"/>
  <c r="W5048" i="2"/>
  <c r="Y5048" i="2" s="1"/>
  <c r="W5056" i="2"/>
  <c r="Y5056" i="2" s="1"/>
  <c r="W5064" i="2"/>
  <c r="Y5064" i="2" s="1"/>
  <c r="W5072" i="2"/>
  <c r="Y5072" i="2" s="1"/>
  <c r="W5080" i="2"/>
  <c r="Y5080" i="2" s="1"/>
  <c r="W5088" i="2"/>
  <c r="Y5088" i="2" s="1"/>
  <c r="W5104" i="2"/>
  <c r="Y5104" i="2" s="1"/>
  <c r="W5112" i="2"/>
  <c r="Y5112" i="2" s="1"/>
  <c r="W5120" i="2"/>
  <c r="Y5120" i="2" s="1"/>
  <c r="W5128" i="2"/>
  <c r="Y5128" i="2" s="1"/>
  <c r="W5136" i="2"/>
  <c r="Y5136" i="2" s="1"/>
  <c r="W5144" i="2"/>
  <c r="Y5144" i="2" s="1"/>
  <c r="W5152" i="2"/>
  <c r="Y5152" i="2" s="1"/>
  <c r="W5160" i="2"/>
  <c r="Y5160" i="2" s="1"/>
  <c r="W5168" i="2"/>
  <c r="Y5168" i="2" s="1"/>
  <c r="W5176" i="2"/>
  <c r="Y5176" i="2" s="1"/>
  <c r="W5184" i="2"/>
  <c r="Y5184" i="2" s="1"/>
  <c r="W5192" i="2"/>
  <c r="Y5192" i="2" s="1"/>
  <c r="W5200" i="2"/>
  <c r="Y5200" i="2" s="1"/>
  <c r="W5208" i="2"/>
  <c r="Y5208" i="2" s="1"/>
  <c r="W5216" i="2"/>
  <c r="Y5216" i="2" s="1"/>
  <c r="W5224" i="2"/>
  <c r="Y5224" i="2" s="1"/>
  <c r="W5232" i="2"/>
  <c r="Y5232" i="2" s="1"/>
  <c r="W5277" i="2"/>
  <c r="Y5277" i="2" s="1"/>
  <c r="W5349" i="2"/>
  <c r="Y5349" i="2" s="1"/>
  <c r="W5485" i="2"/>
  <c r="Y5485" i="2" s="1"/>
  <c r="W5520" i="2"/>
  <c r="Y5520" i="2" s="1"/>
  <c r="W5544" i="2"/>
  <c r="Y5544" i="2" s="1"/>
  <c r="W5573" i="2"/>
  <c r="Y5573" i="2" s="1"/>
  <c r="W5584" i="2"/>
  <c r="Y5584" i="2" s="1"/>
  <c r="W5629" i="2"/>
  <c r="Y5629" i="2" s="1"/>
  <c r="W5645" i="2"/>
  <c r="Y5645" i="2" s="1"/>
  <c r="W5685" i="2"/>
  <c r="Y5685" i="2" s="1"/>
  <c r="W5717" i="2"/>
  <c r="Y5717" i="2" s="1"/>
  <c r="W5789" i="2"/>
  <c r="Y5789" i="2" s="1"/>
  <c r="W4925" i="2"/>
  <c r="Y4925" i="2" s="1"/>
  <c r="W4933" i="2"/>
  <c r="Y4933" i="2" s="1"/>
  <c r="W4941" i="2"/>
  <c r="Y4941" i="2" s="1"/>
  <c r="W4949" i="2"/>
  <c r="Y4949" i="2" s="1"/>
  <c r="W4957" i="2"/>
  <c r="Y4957" i="2" s="1"/>
  <c r="W4965" i="2"/>
  <c r="Y4965" i="2" s="1"/>
  <c r="W5037" i="2"/>
  <c r="Y5037" i="2" s="1"/>
  <c r="W5045" i="2"/>
  <c r="Y5045" i="2" s="1"/>
  <c r="W5053" i="2"/>
  <c r="Y5053" i="2" s="1"/>
  <c r="W5061" i="2"/>
  <c r="Y5061" i="2" s="1"/>
  <c r="W5069" i="2"/>
  <c r="Y5069" i="2" s="1"/>
  <c r="W5077" i="2"/>
  <c r="Y5077" i="2" s="1"/>
  <c r="W5085" i="2"/>
  <c r="Y5085" i="2" s="1"/>
  <c r="W5093" i="2"/>
  <c r="Y5093" i="2" s="1"/>
  <c r="W5101" i="2"/>
  <c r="Y5101" i="2" s="1"/>
  <c r="W5109" i="2"/>
  <c r="Y5109" i="2" s="1"/>
  <c r="W5117" i="2"/>
  <c r="Y5117" i="2" s="1"/>
  <c r="W5125" i="2"/>
  <c r="Y5125" i="2" s="1"/>
  <c r="W5133" i="2"/>
  <c r="Y5133" i="2" s="1"/>
  <c r="W5141" i="2"/>
  <c r="Y5141" i="2" s="1"/>
  <c r="W5149" i="2"/>
  <c r="Y5149" i="2" s="1"/>
  <c r="W5157" i="2"/>
  <c r="Y5157" i="2" s="1"/>
  <c r="W5165" i="2"/>
  <c r="Y5165" i="2" s="1"/>
  <c r="W5173" i="2"/>
  <c r="Y5173" i="2" s="1"/>
  <c r="W5181" i="2"/>
  <c r="Y5181" i="2" s="1"/>
  <c r="W5189" i="2"/>
  <c r="Y5189" i="2" s="1"/>
  <c r="W5197" i="2"/>
  <c r="Y5197" i="2" s="1"/>
  <c r="W5205" i="2"/>
  <c r="Y5205" i="2" s="1"/>
  <c r="W5213" i="2"/>
  <c r="Y5213" i="2" s="1"/>
  <c r="W5229" i="2"/>
  <c r="Y5229" i="2" s="1"/>
  <c r="W5237" i="2"/>
  <c r="Y5237" i="2" s="1"/>
  <c r="W5293" i="2"/>
  <c r="Y5293" i="2" s="1"/>
  <c r="W5413" i="2"/>
  <c r="Y5413" i="2" s="1"/>
  <c r="W5496" i="2"/>
  <c r="Y5496" i="2" s="1"/>
  <c r="W5600" i="2"/>
  <c r="Y5600" i="2" s="1"/>
  <c r="W5656" i="2"/>
  <c r="Y5656" i="2" s="1"/>
  <c r="W5728" i="2"/>
  <c r="Y5728" i="2" s="1"/>
  <c r="W5744" i="2"/>
  <c r="Y5744" i="2" s="1"/>
  <c r="W5760" i="2"/>
  <c r="Y5760" i="2" s="1"/>
  <c r="W5776" i="2"/>
  <c r="Y5776" i="2" s="1"/>
  <c r="W5800" i="2"/>
  <c r="Y5800" i="2" s="1"/>
  <c r="W5821" i="2"/>
  <c r="Y5821" i="2" s="1"/>
  <c r="W5840" i="2"/>
  <c r="Y5840" i="2" s="1"/>
  <c r="W5264" i="2"/>
  <c r="Y5264" i="2" s="1"/>
  <c r="W5309" i="2"/>
  <c r="Y5309" i="2" s="1"/>
  <c r="W5325" i="2"/>
  <c r="Y5325" i="2" s="1"/>
  <c r="W5336" i="2"/>
  <c r="Y5336" i="2" s="1"/>
  <c r="W5389" i="2"/>
  <c r="Y5389" i="2" s="1"/>
  <c r="W5525" i="2"/>
  <c r="Y5525" i="2" s="1"/>
  <c r="W5536" i="2"/>
  <c r="Y5536" i="2" s="1"/>
  <c r="W5549" i="2"/>
  <c r="Y5549" i="2" s="1"/>
  <c r="W5589" i="2"/>
  <c r="Y5589" i="2" s="1"/>
  <c r="W5605" i="2"/>
  <c r="Y5605" i="2" s="1"/>
  <c r="W5616" i="2"/>
  <c r="Y5616" i="2" s="1"/>
  <c r="W5672" i="2"/>
  <c r="Y5672" i="2" s="1"/>
  <c r="W5733" i="2"/>
  <c r="Y5733" i="2" s="1"/>
  <c r="W5749" i="2"/>
  <c r="Y5749" i="2" s="1"/>
  <c r="W5765" i="2"/>
  <c r="Y5765" i="2" s="1"/>
  <c r="W5853" i="2"/>
  <c r="Y5853" i="2" s="1"/>
  <c r="W5879" i="2"/>
  <c r="Y5879" i="2" s="1"/>
  <c r="W5959" i="2"/>
  <c r="Y5959" i="2" s="1"/>
  <c r="W5999" i="2"/>
  <c r="Y5999" i="2" s="1"/>
  <c r="W6087" i="2"/>
  <c r="Y6087" i="2" s="1"/>
  <c r="W6246" i="2"/>
  <c r="Y6246" i="2" s="1"/>
  <c r="W6307" i="2"/>
  <c r="Y6307" i="2" s="1"/>
  <c r="W6358" i="2"/>
  <c r="Y6358" i="2" s="1"/>
  <c r="W5266" i="2"/>
  <c r="Y5266" i="2" s="1"/>
  <c r="W5274" i="2"/>
  <c r="Y5274" i="2" s="1"/>
  <c r="W5290" i="2"/>
  <c r="Y5290" i="2" s="1"/>
  <c r="W5298" i="2"/>
  <c r="Y5298" i="2" s="1"/>
  <c r="W5306" i="2"/>
  <c r="Y5306" i="2" s="1"/>
  <c r="W5314" i="2"/>
  <c r="Y5314" i="2" s="1"/>
  <c r="W5322" i="2"/>
  <c r="Y5322" i="2" s="1"/>
  <c r="W5330" i="2"/>
  <c r="Y5330" i="2" s="1"/>
  <c r="W5338" i="2"/>
  <c r="Y5338" i="2" s="1"/>
  <c r="W5346" i="2"/>
  <c r="Y5346" i="2" s="1"/>
  <c r="W5354" i="2"/>
  <c r="Y5354" i="2" s="1"/>
  <c r="W5370" i="2"/>
  <c r="Y5370" i="2" s="1"/>
  <c r="W5434" i="2"/>
  <c r="Y5434" i="2" s="1"/>
  <c r="W5442" i="2"/>
  <c r="Y5442" i="2" s="1"/>
  <c r="W5450" i="2"/>
  <c r="Y5450" i="2" s="1"/>
  <c r="W5458" i="2"/>
  <c r="Y5458" i="2" s="1"/>
  <c r="W5466" i="2"/>
  <c r="Y5466" i="2" s="1"/>
  <c r="W5482" i="2"/>
  <c r="Y5482" i="2" s="1"/>
  <c r="W5490" i="2"/>
  <c r="Y5490" i="2" s="1"/>
  <c r="W5506" i="2"/>
  <c r="Y5506" i="2" s="1"/>
  <c r="W5514" i="2"/>
  <c r="Y5514" i="2" s="1"/>
  <c r="W5522" i="2"/>
  <c r="Y5522" i="2" s="1"/>
  <c r="W5530" i="2"/>
  <c r="Y5530" i="2" s="1"/>
  <c r="W5538" i="2"/>
  <c r="Y5538" i="2" s="1"/>
  <c r="W5546" i="2"/>
  <c r="Y5546" i="2" s="1"/>
  <c r="W5570" i="2"/>
  <c r="Y5570" i="2" s="1"/>
  <c r="W5578" i="2"/>
  <c r="Y5578" i="2" s="1"/>
  <c r="W5586" i="2"/>
  <c r="Y5586" i="2" s="1"/>
  <c r="W5594" i="2"/>
  <c r="Y5594" i="2" s="1"/>
  <c r="W5602" i="2"/>
  <c r="Y5602" i="2" s="1"/>
  <c r="W5610" i="2"/>
  <c r="Y5610" i="2" s="1"/>
  <c r="W5626" i="2"/>
  <c r="Y5626" i="2" s="1"/>
  <c r="W5634" i="2"/>
  <c r="Y5634" i="2" s="1"/>
  <c r="W5642" i="2"/>
  <c r="Y5642" i="2" s="1"/>
  <c r="W5650" i="2"/>
  <c r="Y5650" i="2" s="1"/>
  <c r="W5658" i="2"/>
  <c r="Y5658" i="2" s="1"/>
  <c r="W5666" i="2"/>
  <c r="Y5666" i="2" s="1"/>
  <c r="W5674" i="2"/>
  <c r="Y5674" i="2" s="1"/>
  <c r="W5730" i="2"/>
  <c r="Y5730" i="2" s="1"/>
  <c r="W5738" i="2"/>
  <c r="Y5738" i="2" s="1"/>
  <c r="W5746" i="2"/>
  <c r="Y5746" i="2" s="1"/>
  <c r="W5754" i="2"/>
  <c r="Y5754" i="2" s="1"/>
  <c r="W5762" i="2"/>
  <c r="Y5762" i="2" s="1"/>
  <c r="W5770" i="2"/>
  <c r="Y5770" i="2" s="1"/>
  <c r="W5778" i="2"/>
  <c r="Y5778" i="2" s="1"/>
  <c r="W5786" i="2"/>
  <c r="Y5786" i="2" s="1"/>
  <c r="W5895" i="2"/>
  <c r="Y5895" i="2" s="1"/>
  <c r="W5911" i="2"/>
  <c r="Y5911" i="2" s="1"/>
  <c r="W5927" i="2"/>
  <c r="Y5927" i="2" s="1"/>
  <c r="W5943" i="2"/>
  <c r="Y5943" i="2" s="1"/>
  <c r="W6015" i="2"/>
  <c r="Y6015" i="2" s="1"/>
  <c r="W6031" i="2"/>
  <c r="Y6031" i="2" s="1"/>
  <c r="W6047" i="2"/>
  <c r="Y6047" i="2" s="1"/>
  <c r="W6127" i="2"/>
  <c r="Y6127" i="2" s="1"/>
  <c r="W6387" i="2"/>
  <c r="Y6387" i="2" s="1"/>
  <c r="W5263" i="2"/>
  <c r="Y5263" i="2" s="1"/>
  <c r="W5271" i="2"/>
  <c r="Y5271" i="2" s="1"/>
  <c r="W5279" i="2"/>
  <c r="Y5279" i="2" s="1"/>
  <c r="W5303" i="2"/>
  <c r="Y5303" i="2" s="1"/>
  <c r="W5311" i="2"/>
  <c r="Y5311" i="2" s="1"/>
  <c r="W5319" i="2"/>
  <c r="Y5319" i="2" s="1"/>
  <c r="W5327" i="2"/>
  <c r="Y5327" i="2" s="1"/>
  <c r="W5343" i="2"/>
  <c r="Y5343" i="2" s="1"/>
  <c r="W5359" i="2"/>
  <c r="Y5359" i="2" s="1"/>
  <c r="W5367" i="2"/>
  <c r="Y5367" i="2" s="1"/>
  <c r="W5431" i="2"/>
  <c r="Y5431" i="2" s="1"/>
  <c r="W5439" i="2"/>
  <c r="Y5439" i="2" s="1"/>
  <c r="W5447" i="2"/>
  <c r="Y5447" i="2" s="1"/>
  <c r="W5455" i="2"/>
  <c r="Y5455" i="2" s="1"/>
  <c r="W5463" i="2"/>
  <c r="Y5463" i="2" s="1"/>
  <c r="W5471" i="2"/>
  <c r="Y5471" i="2" s="1"/>
  <c r="W5479" i="2"/>
  <c r="Y5479" i="2" s="1"/>
  <c r="W5487" i="2"/>
  <c r="Y5487" i="2" s="1"/>
  <c r="W5503" i="2"/>
  <c r="Y5503" i="2" s="1"/>
  <c r="W5519" i="2"/>
  <c r="Y5519" i="2" s="1"/>
  <c r="W5527" i="2"/>
  <c r="Y5527" i="2" s="1"/>
  <c r="W5535" i="2"/>
  <c r="Y5535" i="2" s="1"/>
  <c r="W5551" i="2"/>
  <c r="Y5551" i="2" s="1"/>
  <c r="W5575" i="2"/>
  <c r="Y5575" i="2" s="1"/>
  <c r="W5583" i="2"/>
  <c r="Y5583" i="2" s="1"/>
  <c r="W5591" i="2"/>
  <c r="Y5591" i="2" s="1"/>
  <c r="W5599" i="2"/>
  <c r="Y5599" i="2" s="1"/>
  <c r="W5615" i="2"/>
  <c r="Y5615" i="2" s="1"/>
  <c r="W5631" i="2"/>
  <c r="Y5631" i="2" s="1"/>
  <c r="W5639" i="2"/>
  <c r="Y5639" i="2" s="1"/>
  <c r="W5663" i="2"/>
  <c r="Y5663" i="2" s="1"/>
  <c r="W5671" i="2"/>
  <c r="Y5671" i="2" s="1"/>
  <c r="W5727" i="2"/>
  <c r="Y5727" i="2" s="1"/>
  <c r="W5735" i="2"/>
  <c r="Y5735" i="2" s="1"/>
  <c r="W5743" i="2"/>
  <c r="Y5743" i="2" s="1"/>
  <c r="W5751" i="2"/>
  <c r="Y5751" i="2" s="1"/>
  <c r="W5759" i="2"/>
  <c r="Y5759" i="2" s="1"/>
  <c r="W5767" i="2"/>
  <c r="Y5767" i="2" s="1"/>
  <c r="W5847" i="2"/>
  <c r="Y5847" i="2" s="1"/>
  <c r="W5855" i="2"/>
  <c r="Y5855" i="2" s="1"/>
  <c r="W5983" i="2"/>
  <c r="Y5983" i="2" s="1"/>
  <c r="W6063" i="2"/>
  <c r="Y6063" i="2" s="1"/>
  <c r="W6103" i="2"/>
  <c r="Y6103" i="2" s="1"/>
  <c r="W5260" i="2"/>
  <c r="Y5260" i="2" s="1"/>
  <c r="W5268" i="2"/>
  <c r="Y5268" i="2" s="1"/>
  <c r="W5276" i="2"/>
  <c r="Y5276" i="2" s="1"/>
  <c r="W5284" i="2"/>
  <c r="Y5284" i="2" s="1"/>
  <c r="W5292" i="2"/>
  <c r="Y5292" i="2" s="1"/>
  <c r="W5300" i="2"/>
  <c r="Y5300" i="2" s="1"/>
  <c r="W5308" i="2"/>
  <c r="Y5308" i="2" s="1"/>
  <c r="W5316" i="2"/>
  <c r="Y5316" i="2" s="1"/>
  <c r="W5332" i="2"/>
  <c r="Y5332" i="2" s="1"/>
  <c r="W5340" i="2"/>
  <c r="Y5340" i="2" s="1"/>
  <c r="W5348" i="2"/>
  <c r="Y5348" i="2" s="1"/>
  <c r="W5356" i="2"/>
  <c r="Y5356" i="2" s="1"/>
  <c r="W5364" i="2"/>
  <c r="Y5364" i="2" s="1"/>
  <c r="W5372" i="2"/>
  <c r="Y5372" i="2" s="1"/>
  <c r="W5380" i="2"/>
  <c r="Y5380" i="2" s="1"/>
  <c r="W5388" i="2"/>
  <c r="Y5388" i="2" s="1"/>
  <c r="W5396" i="2"/>
  <c r="Y5396" i="2" s="1"/>
  <c r="W5404" i="2"/>
  <c r="Y5404" i="2" s="1"/>
  <c r="W5412" i="2"/>
  <c r="Y5412" i="2" s="1"/>
  <c r="W5420" i="2"/>
  <c r="Y5420" i="2" s="1"/>
  <c r="W5428" i="2"/>
  <c r="Y5428" i="2" s="1"/>
  <c r="W5436" i="2"/>
  <c r="Y5436" i="2" s="1"/>
  <c r="W5444" i="2"/>
  <c r="Y5444" i="2" s="1"/>
  <c r="W5452" i="2"/>
  <c r="Y5452" i="2" s="1"/>
  <c r="W5460" i="2"/>
  <c r="Y5460" i="2" s="1"/>
  <c r="W5468" i="2"/>
  <c r="Y5468" i="2" s="1"/>
  <c r="W5476" i="2"/>
  <c r="Y5476" i="2" s="1"/>
  <c r="W5484" i="2"/>
  <c r="Y5484" i="2" s="1"/>
  <c r="W5492" i="2"/>
  <c r="Y5492" i="2" s="1"/>
  <c r="W5500" i="2"/>
  <c r="Y5500" i="2" s="1"/>
  <c r="W5508" i="2"/>
  <c r="Y5508" i="2" s="1"/>
  <c r="W5516" i="2"/>
  <c r="Y5516" i="2" s="1"/>
  <c r="W5556" i="2"/>
  <c r="Y5556" i="2" s="1"/>
  <c r="W5564" i="2"/>
  <c r="Y5564" i="2" s="1"/>
  <c r="W5572" i="2"/>
  <c r="Y5572" i="2" s="1"/>
  <c r="W5580" i="2"/>
  <c r="Y5580" i="2" s="1"/>
  <c r="W5588" i="2"/>
  <c r="Y5588" i="2" s="1"/>
  <c r="W5596" i="2"/>
  <c r="Y5596" i="2" s="1"/>
  <c r="W5604" i="2"/>
  <c r="Y5604" i="2" s="1"/>
  <c r="W5612" i="2"/>
  <c r="Y5612" i="2" s="1"/>
  <c r="W5620" i="2"/>
  <c r="Y5620" i="2" s="1"/>
  <c r="W5628" i="2"/>
  <c r="Y5628" i="2" s="1"/>
  <c r="W5636" i="2"/>
  <c r="Y5636" i="2" s="1"/>
  <c r="W5644" i="2"/>
  <c r="Y5644" i="2" s="1"/>
  <c r="W5652" i="2"/>
  <c r="Y5652" i="2" s="1"/>
  <c r="W5668" i="2"/>
  <c r="Y5668" i="2" s="1"/>
  <c r="W5676" i="2"/>
  <c r="Y5676" i="2" s="1"/>
  <c r="W5684" i="2"/>
  <c r="Y5684" i="2" s="1"/>
  <c r="W5692" i="2"/>
  <c r="Y5692" i="2" s="1"/>
  <c r="W5700" i="2"/>
  <c r="Y5700" i="2" s="1"/>
  <c r="W5708" i="2"/>
  <c r="Y5708" i="2" s="1"/>
  <c r="W5716" i="2"/>
  <c r="Y5716" i="2" s="1"/>
  <c r="W5724" i="2"/>
  <c r="Y5724" i="2" s="1"/>
  <c r="W5732" i="2"/>
  <c r="Y5732" i="2" s="1"/>
  <c r="W5740" i="2"/>
  <c r="Y5740" i="2" s="1"/>
  <c r="W5748" i="2"/>
  <c r="Y5748" i="2" s="1"/>
  <c r="W5756" i="2"/>
  <c r="Y5756" i="2" s="1"/>
  <c r="W5764" i="2"/>
  <c r="Y5764" i="2" s="1"/>
  <c r="W5772" i="2"/>
  <c r="Y5772" i="2" s="1"/>
  <c r="W5967" i="2"/>
  <c r="Y5967" i="2" s="1"/>
  <c r="W6079" i="2"/>
  <c r="Y6079" i="2" s="1"/>
  <c r="W6143" i="2"/>
  <c r="Y6143" i="2" s="1"/>
  <c r="W6342" i="2"/>
  <c r="Y6342" i="2" s="1"/>
  <c r="W5273" i="2"/>
  <c r="Y5273" i="2" s="1"/>
  <c r="W5281" i="2"/>
  <c r="Y5281" i="2" s="1"/>
  <c r="W5289" i="2"/>
  <c r="Y5289" i="2" s="1"/>
  <c r="W5297" i="2"/>
  <c r="Y5297" i="2" s="1"/>
  <c r="W5305" i="2"/>
  <c r="Y5305" i="2" s="1"/>
  <c r="W5313" i="2"/>
  <c r="Y5313" i="2" s="1"/>
  <c r="W5321" i="2"/>
  <c r="Y5321" i="2" s="1"/>
  <c r="W5329" i="2"/>
  <c r="Y5329" i="2" s="1"/>
  <c r="W5337" i="2"/>
  <c r="Y5337" i="2" s="1"/>
  <c r="W5345" i="2"/>
  <c r="Y5345" i="2" s="1"/>
  <c r="W5353" i="2"/>
  <c r="Y5353" i="2" s="1"/>
  <c r="W5361" i="2"/>
  <c r="Y5361" i="2" s="1"/>
  <c r="W5369" i="2"/>
  <c r="Y5369" i="2" s="1"/>
  <c r="W5377" i="2"/>
  <c r="Y5377" i="2" s="1"/>
  <c r="W5385" i="2"/>
  <c r="Y5385" i="2" s="1"/>
  <c r="W5393" i="2"/>
  <c r="Y5393" i="2" s="1"/>
  <c r="W5401" i="2"/>
  <c r="Y5401" i="2" s="1"/>
  <c r="W5409" i="2"/>
  <c r="Y5409" i="2" s="1"/>
  <c r="W5417" i="2"/>
  <c r="Y5417" i="2" s="1"/>
  <c r="W5425" i="2"/>
  <c r="Y5425" i="2" s="1"/>
  <c r="W5433" i="2"/>
  <c r="Y5433" i="2" s="1"/>
  <c r="W5441" i="2"/>
  <c r="Y5441" i="2" s="1"/>
  <c r="W5449" i="2"/>
  <c r="Y5449" i="2" s="1"/>
  <c r="W5457" i="2"/>
  <c r="Y5457" i="2" s="1"/>
  <c r="W5465" i="2"/>
  <c r="Y5465" i="2" s="1"/>
  <c r="W5473" i="2"/>
  <c r="Y5473" i="2" s="1"/>
  <c r="W5481" i="2"/>
  <c r="Y5481" i="2" s="1"/>
  <c r="W5489" i="2"/>
  <c r="Y5489" i="2" s="1"/>
  <c r="W5497" i="2"/>
  <c r="Y5497" i="2" s="1"/>
  <c r="W5505" i="2"/>
  <c r="Y5505" i="2" s="1"/>
  <c r="W5553" i="2"/>
  <c r="Y5553" i="2" s="1"/>
  <c r="W5561" i="2"/>
  <c r="Y5561" i="2" s="1"/>
  <c r="W5569" i="2"/>
  <c r="Y5569" i="2" s="1"/>
  <c r="W5577" i="2"/>
  <c r="Y5577" i="2" s="1"/>
  <c r="W5593" i="2"/>
  <c r="Y5593" i="2" s="1"/>
  <c r="W5601" i="2"/>
  <c r="Y5601" i="2" s="1"/>
  <c r="W5609" i="2"/>
  <c r="Y5609" i="2" s="1"/>
  <c r="W5617" i="2"/>
  <c r="Y5617" i="2" s="1"/>
  <c r="W5625" i="2"/>
  <c r="Y5625" i="2" s="1"/>
  <c r="W5633" i="2"/>
  <c r="Y5633" i="2" s="1"/>
  <c r="W5641" i="2"/>
  <c r="Y5641" i="2" s="1"/>
  <c r="W5649" i="2"/>
  <c r="Y5649" i="2" s="1"/>
  <c r="W5657" i="2"/>
  <c r="Y5657" i="2" s="1"/>
  <c r="W5665" i="2"/>
  <c r="Y5665" i="2" s="1"/>
  <c r="W5673" i="2"/>
  <c r="Y5673" i="2" s="1"/>
  <c r="W5681" i="2"/>
  <c r="Y5681" i="2" s="1"/>
  <c r="W5689" i="2"/>
  <c r="Y5689" i="2" s="1"/>
  <c r="W5697" i="2"/>
  <c r="Y5697" i="2" s="1"/>
  <c r="W5705" i="2"/>
  <c r="Y5705" i="2" s="1"/>
  <c r="W5713" i="2"/>
  <c r="Y5713" i="2" s="1"/>
  <c r="W5721" i="2"/>
  <c r="Y5721" i="2" s="1"/>
  <c r="W5729" i="2"/>
  <c r="Y5729" i="2" s="1"/>
  <c r="W5737" i="2"/>
  <c r="Y5737" i="2" s="1"/>
  <c r="W5745" i="2"/>
  <c r="Y5745" i="2" s="1"/>
  <c r="W5753" i="2"/>
  <c r="Y5753" i="2" s="1"/>
  <c r="W5761" i="2"/>
  <c r="Y5761" i="2" s="1"/>
  <c r="W5769" i="2"/>
  <c r="Y5769" i="2" s="1"/>
  <c r="W5777" i="2"/>
  <c r="Y5777" i="2" s="1"/>
  <c r="W5785" i="2"/>
  <c r="Y5785" i="2" s="1"/>
  <c r="W5793" i="2"/>
  <c r="Y5793" i="2" s="1"/>
  <c r="W5801" i="2"/>
  <c r="Y5801" i="2" s="1"/>
  <c r="W5809" i="2"/>
  <c r="Y5809" i="2" s="1"/>
  <c r="W5817" i="2"/>
  <c r="Y5817" i="2" s="1"/>
  <c r="W5825" i="2"/>
  <c r="Y5825" i="2" s="1"/>
  <c r="W5833" i="2"/>
  <c r="Y5833" i="2" s="1"/>
  <c r="W5841" i="2"/>
  <c r="Y5841" i="2" s="1"/>
  <c r="W5849" i="2"/>
  <c r="Y5849" i="2" s="1"/>
  <c r="W5857" i="2"/>
  <c r="Y5857" i="2" s="1"/>
  <c r="W5865" i="2"/>
  <c r="Y5865" i="2" s="1"/>
  <c r="W6007" i="2"/>
  <c r="Y6007" i="2" s="1"/>
  <c r="W6119" i="2"/>
  <c r="Y6119" i="2" s="1"/>
  <c r="W6294" i="2"/>
  <c r="Y6294" i="2" s="1"/>
  <c r="W6406" i="2"/>
  <c r="Y6406" i="2" s="1"/>
  <c r="W5887" i="2"/>
  <c r="Y5887" i="2" s="1"/>
  <c r="W5903" i="2"/>
  <c r="Y5903" i="2" s="1"/>
  <c r="W5919" i="2"/>
  <c r="Y5919" i="2" s="1"/>
  <c r="W5935" i="2"/>
  <c r="Y5935" i="2" s="1"/>
  <c r="W5951" i="2"/>
  <c r="Y5951" i="2" s="1"/>
  <c r="W5991" i="2"/>
  <c r="Y5991" i="2" s="1"/>
  <c r="W6023" i="2"/>
  <c r="Y6023" i="2" s="1"/>
  <c r="W6039" i="2"/>
  <c r="Y6039" i="2" s="1"/>
  <c r="W6095" i="2"/>
  <c r="Y6095" i="2" s="1"/>
  <c r="W6275" i="2"/>
  <c r="Y6275" i="2" s="1"/>
  <c r="W6211" i="2"/>
  <c r="Y6211" i="2" s="1"/>
  <c r="W6419" i="2"/>
  <c r="Y6419" i="2" s="1"/>
  <c r="W6559" i="2"/>
  <c r="Y6559" i="2" s="1"/>
  <c r="W6657" i="2"/>
  <c r="Y6657" i="2" s="1"/>
  <c r="W6768" i="2"/>
  <c r="Y6768" i="2" s="1"/>
  <c r="W7314" i="2"/>
  <c r="Y7314" i="2" s="1"/>
  <c r="W6187" i="2"/>
  <c r="Y6187" i="2" s="1"/>
  <c r="W6227" i="2"/>
  <c r="Y6227" i="2" s="1"/>
  <c r="W6251" i="2"/>
  <c r="Y6251" i="2" s="1"/>
  <c r="W6331" i="2"/>
  <c r="Y6331" i="2" s="1"/>
  <c r="W6347" i="2"/>
  <c r="Y6347" i="2" s="1"/>
  <c r="W6363" i="2"/>
  <c r="Y6363" i="2" s="1"/>
  <c r="W6495" i="2"/>
  <c r="Y6495" i="2" s="1"/>
  <c r="W6529" i="2"/>
  <c r="Y6529" i="2" s="1"/>
  <c r="W6649" i="2"/>
  <c r="Y6649" i="2" s="1"/>
  <c r="W6663" i="2"/>
  <c r="Y6663" i="2" s="1"/>
  <c r="W5873" i="2"/>
  <c r="Y5873" i="2" s="1"/>
  <c r="W5881" i="2"/>
  <c r="Y5881" i="2" s="1"/>
  <c r="W5889" i="2"/>
  <c r="Y5889" i="2" s="1"/>
  <c r="W5897" i="2"/>
  <c r="Y5897" i="2" s="1"/>
  <c r="W5905" i="2"/>
  <c r="Y5905" i="2" s="1"/>
  <c r="W5913" i="2"/>
  <c r="Y5913" i="2" s="1"/>
  <c r="W5921" i="2"/>
  <c r="Y5921" i="2" s="1"/>
  <c r="W5929" i="2"/>
  <c r="Y5929" i="2" s="1"/>
  <c r="W5937" i="2"/>
  <c r="Y5937" i="2" s="1"/>
  <c r="W5945" i="2"/>
  <c r="Y5945" i="2" s="1"/>
  <c r="W5953" i="2"/>
  <c r="Y5953" i="2" s="1"/>
  <c r="W5961" i="2"/>
  <c r="Y5961" i="2" s="1"/>
  <c r="W5969" i="2"/>
  <c r="Y5969" i="2" s="1"/>
  <c r="W5977" i="2"/>
  <c r="Y5977" i="2" s="1"/>
  <c r="W5985" i="2"/>
  <c r="Y5985" i="2" s="1"/>
  <c r="W5993" i="2"/>
  <c r="Y5993" i="2" s="1"/>
  <c r="W6001" i="2"/>
  <c r="Y6001" i="2" s="1"/>
  <c r="W6009" i="2"/>
  <c r="Y6009" i="2" s="1"/>
  <c r="W6017" i="2"/>
  <c r="Y6017" i="2" s="1"/>
  <c r="W6025" i="2"/>
  <c r="Y6025" i="2" s="1"/>
  <c r="W6033" i="2"/>
  <c r="Y6033" i="2" s="1"/>
  <c r="W6041" i="2"/>
  <c r="Y6041" i="2" s="1"/>
  <c r="W6049" i="2"/>
  <c r="Y6049" i="2" s="1"/>
  <c r="W6057" i="2"/>
  <c r="Y6057" i="2" s="1"/>
  <c r="W6065" i="2"/>
  <c r="Y6065" i="2" s="1"/>
  <c r="W6073" i="2"/>
  <c r="Y6073" i="2" s="1"/>
  <c r="W6081" i="2"/>
  <c r="Y6081" i="2" s="1"/>
  <c r="W6089" i="2"/>
  <c r="Y6089" i="2" s="1"/>
  <c r="W6097" i="2"/>
  <c r="Y6097" i="2" s="1"/>
  <c r="W6105" i="2"/>
  <c r="Y6105" i="2" s="1"/>
  <c r="W6113" i="2"/>
  <c r="Y6113" i="2" s="1"/>
  <c r="W6121" i="2"/>
  <c r="Y6121" i="2" s="1"/>
  <c r="W6129" i="2"/>
  <c r="Y6129" i="2" s="1"/>
  <c r="W6137" i="2"/>
  <c r="Y6137" i="2" s="1"/>
  <c r="W6145" i="2"/>
  <c r="Y6145" i="2" s="1"/>
  <c r="W6155" i="2"/>
  <c r="Y6155" i="2" s="1"/>
  <c r="W6174" i="2"/>
  <c r="Y6174" i="2" s="1"/>
  <c r="W6198" i="2"/>
  <c r="Y6198" i="2" s="1"/>
  <c r="W6238" i="2"/>
  <c r="Y6238" i="2" s="1"/>
  <c r="W6267" i="2"/>
  <c r="Y6267" i="2" s="1"/>
  <c r="W6291" i="2"/>
  <c r="Y6291" i="2" s="1"/>
  <c r="W6299" i="2"/>
  <c r="Y6299" i="2" s="1"/>
  <c r="W6379" i="2"/>
  <c r="Y6379" i="2" s="1"/>
  <c r="W6390" i="2"/>
  <c r="Y6390" i="2" s="1"/>
  <c r="W6411" i="2"/>
  <c r="Y6411" i="2" s="1"/>
  <c r="W6473" i="2"/>
  <c r="Y6473" i="2" s="1"/>
  <c r="W6655" i="2"/>
  <c r="Y6655" i="2" s="1"/>
  <c r="W5902" i="2"/>
  <c r="Y5902" i="2" s="1"/>
  <c r="W5918" i="2"/>
  <c r="Y5918" i="2" s="1"/>
  <c r="W5926" i="2"/>
  <c r="Y5926" i="2" s="1"/>
  <c r="W5934" i="2"/>
  <c r="Y5934" i="2" s="1"/>
  <c r="W5942" i="2"/>
  <c r="Y5942" i="2" s="1"/>
  <c r="W5950" i="2"/>
  <c r="Y5950" i="2" s="1"/>
  <c r="W5958" i="2"/>
  <c r="Y5958" i="2" s="1"/>
  <c r="W5966" i="2"/>
  <c r="Y5966" i="2" s="1"/>
  <c r="W5974" i="2"/>
  <c r="Y5974" i="2" s="1"/>
  <c r="W5982" i="2"/>
  <c r="Y5982" i="2" s="1"/>
  <c r="W5990" i="2"/>
  <c r="Y5990" i="2" s="1"/>
  <c r="W5998" i="2"/>
  <c r="Y5998" i="2" s="1"/>
  <c r="W6006" i="2"/>
  <c r="Y6006" i="2" s="1"/>
  <c r="W6014" i="2"/>
  <c r="Y6014" i="2" s="1"/>
  <c r="W6203" i="2"/>
  <c r="Y6203" i="2" s="1"/>
  <c r="W6278" i="2"/>
  <c r="Y6278" i="2" s="1"/>
  <c r="W6323" i="2"/>
  <c r="Y6323" i="2" s="1"/>
  <c r="W6430" i="2"/>
  <c r="Y6430" i="2" s="1"/>
  <c r="W6527" i="2"/>
  <c r="Y6527" i="2" s="1"/>
  <c r="W6647" i="2"/>
  <c r="Y6647" i="2" s="1"/>
  <c r="W5939" i="2"/>
  <c r="Y5939" i="2" s="1"/>
  <c r="W5947" i="2"/>
  <c r="Y5947" i="2" s="1"/>
  <c r="W5955" i="2"/>
  <c r="Y5955" i="2" s="1"/>
  <c r="W5963" i="2"/>
  <c r="Y5963" i="2" s="1"/>
  <c r="W5971" i="2"/>
  <c r="Y5971" i="2" s="1"/>
  <c r="W5979" i="2"/>
  <c r="Y5979" i="2" s="1"/>
  <c r="W5987" i="2"/>
  <c r="Y5987" i="2" s="1"/>
  <c r="W5995" i="2"/>
  <c r="Y5995" i="2" s="1"/>
  <c r="W6003" i="2"/>
  <c r="Y6003" i="2" s="1"/>
  <c r="W6027" i="2"/>
  <c r="Y6027" i="2" s="1"/>
  <c r="W6035" i="2"/>
  <c r="Y6035" i="2" s="1"/>
  <c r="W6043" i="2"/>
  <c r="Y6043" i="2" s="1"/>
  <c r="W6051" i="2"/>
  <c r="Y6051" i="2" s="1"/>
  <c r="W6059" i="2"/>
  <c r="Y6059" i="2" s="1"/>
  <c r="W6067" i="2"/>
  <c r="Y6067" i="2" s="1"/>
  <c r="W6075" i="2"/>
  <c r="Y6075" i="2" s="1"/>
  <c r="W6083" i="2"/>
  <c r="Y6083" i="2" s="1"/>
  <c r="W6091" i="2"/>
  <c r="Y6091" i="2" s="1"/>
  <c r="W6099" i="2"/>
  <c r="Y6099" i="2" s="1"/>
  <c r="W6107" i="2"/>
  <c r="Y6107" i="2" s="1"/>
  <c r="W6115" i="2"/>
  <c r="Y6115" i="2" s="1"/>
  <c r="W6123" i="2"/>
  <c r="Y6123" i="2" s="1"/>
  <c r="W6131" i="2"/>
  <c r="Y6131" i="2" s="1"/>
  <c r="W6139" i="2"/>
  <c r="Y6139" i="2" s="1"/>
  <c r="W6147" i="2"/>
  <c r="Y6147" i="2" s="1"/>
  <c r="W6179" i="2"/>
  <c r="Y6179" i="2" s="1"/>
  <c r="W6190" i="2"/>
  <c r="Y6190" i="2" s="1"/>
  <c r="W6219" i="2"/>
  <c r="Y6219" i="2" s="1"/>
  <c r="W6230" i="2"/>
  <c r="Y6230" i="2" s="1"/>
  <c r="W6243" i="2"/>
  <c r="Y6243" i="2" s="1"/>
  <c r="W6283" i="2"/>
  <c r="Y6283" i="2" s="1"/>
  <c r="W6403" i="2"/>
  <c r="Y6403" i="2" s="1"/>
  <c r="W6435" i="2"/>
  <c r="Y6435" i="2" s="1"/>
  <c r="W6513" i="2"/>
  <c r="Y6513" i="2" s="1"/>
  <c r="W6617" i="2"/>
  <c r="Y6617" i="2" s="1"/>
  <c r="W5864" i="2"/>
  <c r="Y5864" i="2" s="1"/>
  <c r="W5872" i="2"/>
  <c r="Y5872" i="2" s="1"/>
  <c r="W5880" i="2"/>
  <c r="Y5880" i="2" s="1"/>
  <c r="W5888" i="2"/>
  <c r="Y5888" i="2" s="1"/>
  <c r="W5896" i="2"/>
  <c r="Y5896" i="2" s="1"/>
  <c r="W5904" i="2"/>
  <c r="Y5904" i="2" s="1"/>
  <c r="W5912" i="2"/>
  <c r="Y5912" i="2" s="1"/>
  <c r="W5920" i="2"/>
  <c r="Y5920" i="2" s="1"/>
  <c r="W5928" i="2"/>
  <c r="Y5928" i="2" s="1"/>
  <c r="W5936" i="2"/>
  <c r="Y5936" i="2" s="1"/>
  <c r="W5944" i="2"/>
  <c r="Y5944" i="2" s="1"/>
  <c r="W5952" i="2"/>
  <c r="Y5952" i="2" s="1"/>
  <c r="W5960" i="2"/>
  <c r="Y5960" i="2" s="1"/>
  <c r="W5968" i="2"/>
  <c r="Y5968" i="2" s="1"/>
  <c r="W5976" i="2"/>
  <c r="Y5976" i="2" s="1"/>
  <c r="W5984" i="2"/>
  <c r="Y5984" i="2" s="1"/>
  <c r="W5992" i="2"/>
  <c r="Y5992" i="2" s="1"/>
  <c r="W6000" i="2"/>
  <c r="Y6000" i="2" s="1"/>
  <c r="W6008" i="2"/>
  <c r="Y6008" i="2" s="1"/>
  <c r="W6016" i="2"/>
  <c r="Y6016" i="2" s="1"/>
  <c r="W6024" i="2"/>
  <c r="Y6024" i="2" s="1"/>
  <c r="W6032" i="2"/>
  <c r="Y6032" i="2" s="1"/>
  <c r="W6040" i="2"/>
  <c r="Y6040" i="2" s="1"/>
  <c r="W6056" i="2"/>
  <c r="Y6056" i="2" s="1"/>
  <c r="W6064" i="2"/>
  <c r="Y6064" i="2" s="1"/>
  <c r="W6072" i="2"/>
  <c r="Y6072" i="2" s="1"/>
  <c r="W6080" i="2"/>
  <c r="Y6080" i="2" s="1"/>
  <c r="W6088" i="2"/>
  <c r="Y6088" i="2" s="1"/>
  <c r="W6096" i="2"/>
  <c r="Y6096" i="2" s="1"/>
  <c r="W6104" i="2"/>
  <c r="Y6104" i="2" s="1"/>
  <c r="W6112" i="2"/>
  <c r="Y6112" i="2" s="1"/>
  <c r="W6120" i="2"/>
  <c r="Y6120" i="2" s="1"/>
  <c r="W6128" i="2"/>
  <c r="Y6128" i="2" s="1"/>
  <c r="W6136" i="2"/>
  <c r="Y6136" i="2" s="1"/>
  <c r="W6144" i="2"/>
  <c r="Y6144" i="2" s="1"/>
  <c r="W6160" i="2"/>
  <c r="Y6160" i="2" s="1"/>
  <c r="W6235" i="2"/>
  <c r="Y6235" i="2" s="1"/>
  <c r="W6259" i="2"/>
  <c r="Y6259" i="2" s="1"/>
  <c r="W6302" i="2"/>
  <c r="Y6302" i="2" s="1"/>
  <c r="W6339" i="2"/>
  <c r="Y6339" i="2" s="1"/>
  <c r="W6355" i="2"/>
  <c r="Y6355" i="2" s="1"/>
  <c r="W6366" i="2"/>
  <c r="Y6366" i="2" s="1"/>
  <c r="W6382" i="2"/>
  <c r="Y6382" i="2" s="1"/>
  <c r="W6422" i="2"/>
  <c r="Y6422" i="2" s="1"/>
  <c r="W6601" i="2"/>
  <c r="Y6601" i="2" s="1"/>
  <c r="W6152" i="2"/>
  <c r="Y6152" i="2" s="1"/>
  <c r="W6195" i="2"/>
  <c r="Y6195" i="2" s="1"/>
  <c r="W6315" i="2"/>
  <c r="Y6315" i="2" s="1"/>
  <c r="W6371" i="2"/>
  <c r="Y6371" i="2" s="1"/>
  <c r="W6395" i="2"/>
  <c r="Y6395" i="2" s="1"/>
  <c r="W6427" i="2"/>
  <c r="Y6427" i="2" s="1"/>
  <c r="W6511" i="2"/>
  <c r="Y6511" i="2" s="1"/>
  <c r="W6561" i="2"/>
  <c r="Y6561" i="2" s="1"/>
  <c r="W6449" i="2"/>
  <c r="Y6449" i="2" s="1"/>
  <c r="W6577" i="2"/>
  <c r="Y6577" i="2" s="1"/>
  <c r="W6641" i="2"/>
  <c r="Y6641" i="2" s="1"/>
  <c r="W6681" i="2"/>
  <c r="Y6681" i="2" s="1"/>
  <c r="W6696" i="2"/>
  <c r="Y6696" i="2" s="1"/>
  <c r="W6766" i="2"/>
  <c r="Y6766" i="2" s="1"/>
  <c r="W7032" i="2"/>
  <c r="Y7032" i="2" s="1"/>
  <c r="W6168" i="2"/>
  <c r="Y6168" i="2" s="1"/>
  <c r="W6176" i="2"/>
  <c r="Y6176" i="2" s="1"/>
  <c r="W6184" i="2"/>
  <c r="Y6184" i="2" s="1"/>
  <c r="W6192" i="2"/>
  <c r="Y6192" i="2" s="1"/>
  <c r="W6200" i="2"/>
  <c r="Y6200" i="2" s="1"/>
  <c r="W6208" i="2"/>
  <c r="Y6208" i="2" s="1"/>
  <c r="W6216" i="2"/>
  <c r="Y6216" i="2" s="1"/>
  <c r="W6224" i="2"/>
  <c r="Y6224" i="2" s="1"/>
  <c r="W6232" i="2"/>
  <c r="Y6232" i="2" s="1"/>
  <c r="W6240" i="2"/>
  <c r="Y6240" i="2" s="1"/>
  <c r="W6248" i="2"/>
  <c r="Y6248" i="2" s="1"/>
  <c r="W6256" i="2"/>
  <c r="Y6256" i="2" s="1"/>
  <c r="W6264" i="2"/>
  <c r="Y6264" i="2" s="1"/>
  <c r="W6272" i="2"/>
  <c r="Y6272" i="2" s="1"/>
  <c r="W6280" i="2"/>
  <c r="Y6280" i="2" s="1"/>
  <c r="W6288" i="2"/>
  <c r="Y6288" i="2" s="1"/>
  <c r="W6296" i="2"/>
  <c r="Y6296" i="2" s="1"/>
  <c r="W6304" i="2"/>
  <c r="Y6304" i="2" s="1"/>
  <c r="W6312" i="2"/>
  <c r="Y6312" i="2" s="1"/>
  <c r="W6320" i="2"/>
  <c r="Y6320" i="2" s="1"/>
  <c r="W6328" i="2"/>
  <c r="Y6328" i="2" s="1"/>
  <c r="W6336" i="2"/>
  <c r="Y6336" i="2" s="1"/>
  <c r="W6344" i="2"/>
  <c r="Y6344" i="2" s="1"/>
  <c r="W6352" i="2"/>
  <c r="Y6352" i="2" s="1"/>
  <c r="W6360" i="2"/>
  <c r="Y6360" i="2" s="1"/>
  <c r="W6368" i="2"/>
  <c r="Y6368" i="2" s="1"/>
  <c r="W6376" i="2"/>
  <c r="Y6376" i="2" s="1"/>
  <c r="W6384" i="2"/>
  <c r="Y6384" i="2" s="1"/>
  <c r="W6392" i="2"/>
  <c r="Y6392" i="2" s="1"/>
  <c r="W6400" i="2"/>
  <c r="Y6400" i="2" s="1"/>
  <c r="W6408" i="2"/>
  <c r="Y6408" i="2" s="1"/>
  <c r="W6416" i="2"/>
  <c r="Y6416" i="2" s="1"/>
  <c r="W6424" i="2"/>
  <c r="Y6424" i="2" s="1"/>
  <c r="W6432" i="2"/>
  <c r="Y6432" i="2" s="1"/>
  <c r="W6440" i="2"/>
  <c r="Y6440" i="2" s="1"/>
  <c r="W6465" i="2"/>
  <c r="Y6465" i="2" s="1"/>
  <c r="W6489" i="2"/>
  <c r="Y6489" i="2" s="1"/>
  <c r="W6553" i="2"/>
  <c r="Y6553" i="2" s="1"/>
  <c r="W6777" i="2"/>
  <c r="Y6777" i="2" s="1"/>
  <c r="W6854" i="2"/>
  <c r="Y6854" i="2" s="1"/>
  <c r="W7125" i="2"/>
  <c r="Y7125" i="2" s="1"/>
  <c r="W7163" i="2"/>
  <c r="Y7163" i="2" s="1"/>
  <c r="W6149" i="2"/>
  <c r="Y6149" i="2" s="1"/>
  <c r="W6173" i="2"/>
  <c r="Y6173" i="2" s="1"/>
  <c r="W6181" i="2"/>
  <c r="Y6181" i="2" s="1"/>
  <c r="W6205" i="2"/>
  <c r="Y6205" i="2" s="1"/>
  <c r="W6221" i="2"/>
  <c r="Y6221" i="2" s="1"/>
  <c r="W6229" i="2"/>
  <c r="Y6229" i="2" s="1"/>
  <c r="W6269" i="2"/>
  <c r="Y6269" i="2" s="1"/>
  <c r="W6277" i="2"/>
  <c r="Y6277" i="2" s="1"/>
  <c r="W6317" i="2"/>
  <c r="Y6317" i="2" s="1"/>
  <c r="W6333" i="2"/>
  <c r="Y6333" i="2" s="1"/>
  <c r="W6341" i="2"/>
  <c r="Y6341" i="2" s="1"/>
  <c r="W6349" i="2"/>
  <c r="Y6349" i="2" s="1"/>
  <c r="W6357" i="2"/>
  <c r="Y6357" i="2" s="1"/>
  <c r="W6373" i="2"/>
  <c r="Y6373" i="2" s="1"/>
  <c r="W6381" i="2"/>
  <c r="Y6381" i="2" s="1"/>
  <c r="W6389" i="2"/>
  <c r="Y6389" i="2" s="1"/>
  <c r="W6505" i="2"/>
  <c r="Y6505" i="2" s="1"/>
  <c r="W6521" i="2"/>
  <c r="Y6521" i="2" s="1"/>
  <c r="W6545" i="2"/>
  <c r="Y6545" i="2" s="1"/>
  <c r="W6633" i="2"/>
  <c r="Y6633" i="2" s="1"/>
  <c r="W6865" i="2"/>
  <c r="Y6865" i="2" s="1"/>
  <c r="W6154" i="2"/>
  <c r="Y6154" i="2" s="1"/>
  <c r="W6162" i="2"/>
  <c r="Y6162" i="2" s="1"/>
  <c r="W6170" i="2"/>
  <c r="Y6170" i="2" s="1"/>
  <c r="W6202" i="2"/>
  <c r="Y6202" i="2" s="1"/>
  <c r="W6218" i="2"/>
  <c r="Y6218" i="2" s="1"/>
  <c r="W6226" i="2"/>
  <c r="Y6226" i="2" s="1"/>
  <c r="W6234" i="2"/>
  <c r="Y6234" i="2" s="1"/>
  <c r="W6250" i="2"/>
  <c r="Y6250" i="2" s="1"/>
  <c r="W6258" i="2"/>
  <c r="Y6258" i="2" s="1"/>
  <c r="W6266" i="2"/>
  <c r="Y6266" i="2" s="1"/>
  <c r="W6274" i="2"/>
  <c r="Y6274" i="2" s="1"/>
  <c r="W6282" i="2"/>
  <c r="Y6282" i="2" s="1"/>
  <c r="W6290" i="2"/>
  <c r="Y6290" i="2" s="1"/>
  <c r="W6330" i="2"/>
  <c r="Y6330" i="2" s="1"/>
  <c r="W6338" i="2"/>
  <c r="Y6338" i="2" s="1"/>
  <c r="W6346" i="2"/>
  <c r="Y6346" i="2" s="1"/>
  <c r="W6354" i="2"/>
  <c r="Y6354" i="2" s="1"/>
  <c r="W6362" i="2"/>
  <c r="Y6362" i="2" s="1"/>
  <c r="W6370" i="2"/>
  <c r="Y6370" i="2" s="1"/>
  <c r="W6418" i="2"/>
  <c r="Y6418" i="2" s="1"/>
  <c r="W6426" i="2"/>
  <c r="Y6426" i="2" s="1"/>
  <c r="W6434" i="2"/>
  <c r="Y6434" i="2" s="1"/>
  <c r="W6537" i="2"/>
  <c r="Y6537" i="2" s="1"/>
  <c r="W6593" i="2"/>
  <c r="Y6593" i="2" s="1"/>
  <c r="W6609" i="2"/>
  <c r="Y6609" i="2" s="1"/>
  <c r="W6760" i="2"/>
  <c r="Y6760" i="2" s="1"/>
  <c r="W7005" i="2"/>
  <c r="Y7005" i="2" s="1"/>
  <c r="W6151" i="2"/>
  <c r="Y6151" i="2" s="1"/>
  <c r="W6159" i="2"/>
  <c r="Y6159" i="2" s="1"/>
  <c r="W6167" i="2"/>
  <c r="Y6167" i="2" s="1"/>
  <c r="W6175" i="2"/>
  <c r="Y6175" i="2" s="1"/>
  <c r="W6191" i="2"/>
  <c r="Y6191" i="2" s="1"/>
  <c r="W6199" i="2"/>
  <c r="Y6199" i="2" s="1"/>
  <c r="W6207" i="2"/>
  <c r="Y6207" i="2" s="1"/>
  <c r="W6215" i="2"/>
  <c r="Y6215" i="2" s="1"/>
  <c r="W6231" i="2"/>
  <c r="Y6231" i="2" s="1"/>
  <c r="W6239" i="2"/>
  <c r="Y6239" i="2" s="1"/>
  <c r="W6247" i="2"/>
  <c r="Y6247" i="2" s="1"/>
  <c r="W6255" i="2"/>
  <c r="Y6255" i="2" s="1"/>
  <c r="W6263" i="2"/>
  <c r="Y6263" i="2" s="1"/>
  <c r="W6303" i="2"/>
  <c r="Y6303" i="2" s="1"/>
  <c r="W6311" i="2"/>
  <c r="Y6311" i="2" s="1"/>
  <c r="W6319" i="2"/>
  <c r="Y6319" i="2" s="1"/>
  <c r="W6327" i="2"/>
  <c r="Y6327" i="2" s="1"/>
  <c r="W6335" i="2"/>
  <c r="Y6335" i="2" s="1"/>
  <c r="W6343" i="2"/>
  <c r="Y6343" i="2" s="1"/>
  <c r="W6351" i="2"/>
  <c r="Y6351" i="2" s="1"/>
  <c r="W6359" i="2"/>
  <c r="Y6359" i="2" s="1"/>
  <c r="W6367" i="2"/>
  <c r="Y6367" i="2" s="1"/>
  <c r="W6375" i="2"/>
  <c r="Y6375" i="2" s="1"/>
  <c r="W6407" i="2"/>
  <c r="Y6407" i="2" s="1"/>
  <c r="W6441" i="2"/>
  <c r="Y6441" i="2" s="1"/>
  <c r="W6457" i="2"/>
  <c r="Y6457" i="2" s="1"/>
  <c r="W6481" i="2"/>
  <c r="Y6481" i="2" s="1"/>
  <c r="W6569" i="2"/>
  <c r="Y6569" i="2" s="1"/>
  <c r="W6625" i="2"/>
  <c r="Y6625" i="2" s="1"/>
  <c r="W6704" i="2"/>
  <c r="Y6704" i="2" s="1"/>
  <c r="W6721" i="2"/>
  <c r="Y6721" i="2" s="1"/>
  <c r="W6758" i="2"/>
  <c r="Y6758" i="2" s="1"/>
  <c r="W6793" i="2"/>
  <c r="Y6793" i="2" s="1"/>
  <c r="W6976" i="2"/>
  <c r="Y6976" i="2" s="1"/>
  <c r="W6585" i="2"/>
  <c r="Y6585" i="2" s="1"/>
  <c r="W6702" i="2"/>
  <c r="Y6702" i="2" s="1"/>
  <c r="W6713" i="2"/>
  <c r="Y6713" i="2" s="1"/>
  <c r="W6814" i="2"/>
  <c r="Y6814" i="2" s="1"/>
  <c r="W6846" i="2"/>
  <c r="Y6846" i="2" s="1"/>
  <c r="W7323" i="2"/>
  <c r="Y7323" i="2" s="1"/>
  <c r="W7372" i="2"/>
  <c r="Y7372" i="2" s="1"/>
  <c r="W7386" i="2"/>
  <c r="Y7386" i="2" s="1"/>
  <c r="W7602" i="2"/>
  <c r="Y7602" i="2" s="1"/>
  <c r="W7666" i="2"/>
  <c r="Y7666" i="2" s="1"/>
  <c r="W6688" i="2"/>
  <c r="Y6688" i="2" s="1"/>
  <c r="W6752" i="2"/>
  <c r="Y6752" i="2" s="1"/>
  <c r="W6806" i="2"/>
  <c r="Y6806" i="2" s="1"/>
  <c r="W6838" i="2"/>
  <c r="Y6838" i="2" s="1"/>
  <c r="W7072" i="2"/>
  <c r="Y7072" i="2" s="1"/>
  <c r="W6446" i="2"/>
  <c r="Y6446" i="2" s="1"/>
  <c r="W6454" i="2"/>
  <c r="Y6454" i="2" s="1"/>
  <c r="W6478" i="2"/>
  <c r="Y6478" i="2" s="1"/>
  <c r="W6486" i="2"/>
  <c r="Y6486" i="2" s="1"/>
  <c r="W6494" i="2"/>
  <c r="Y6494" i="2" s="1"/>
  <c r="W6502" i="2"/>
  <c r="Y6502" i="2" s="1"/>
  <c r="W6510" i="2"/>
  <c r="Y6510" i="2" s="1"/>
  <c r="W6518" i="2"/>
  <c r="Y6518" i="2" s="1"/>
  <c r="W6526" i="2"/>
  <c r="Y6526" i="2" s="1"/>
  <c r="W6534" i="2"/>
  <c r="Y6534" i="2" s="1"/>
  <c r="W6542" i="2"/>
  <c r="Y6542" i="2" s="1"/>
  <c r="W6550" i="2"/>
  <c r="Y6550" i="2" s="1"/>
  <c r="W6558" i="2"/>
  <c r="Y6558" i="2" s="1"/>
  <c r="W6566" i="2"/>
  <c r="Y6566" i="2" s="1"/>
  <c r="W6574" i="2"/>
  <c r="Y6574" i="2" s="1"/>
  <c r="W6582" i="2"/>
  <c r="Y6582" i="2" s="1"/>
  <c r="W6590" i="2"/>
  <c r="Y6590" i="2" s="1"/>
  <c r="W6598" i="2"/>
  <c r="Y6598" i="2" s="1"/>
  <c r="W6606" i="2"/>
  <c r="Y6606" i="2" s="1"/>
  <c r="W6614" i="2"/>
  <c r="Y6614" i="2" s="1"/>
  <c r="W6622" i="2"/>
  <c r="Y6622" i="2" s="1"/>
  <c r="W6705" i="2"/>
  <c r="Y6705" i="2" s="1"/>
  <c r="W6744" i="2"/>
  <c r="Y6744" i="2" s="1"/>
  <c r="W6817" i="2"/>
  <c r="Y6817" i="2" s="1"/>
  <c r="W6857" i="2"/>
  <c r="Y6857" i="2" s="1"/>
  <c r="W6912" i="2"/>
  <c r="Y6912" i="2" s="1"/>
  <c r="W6960" i="2"/>
  <c r="Y6960" i="2" s="1"/>
  <c r="W6443" i="2"/>
  <c r="Y6443" i="2" s="1"/>
  <c r="W6451" i="2"/>
  <c r="Y6451" i="2" s="1"/>
  <c r="W6459" i="2"/>
  <c r="Y6459" i="2" s="1"/>
  <c r="W6475" i="2"/>
  <c r="Y6475" i="2" s="1"/>
  <c r="W6483" i="2"/>
  <c r="Y6483" i="2" s="1"/>
  <c r="W6491" i="2"/>
  <c r="Y6491" i="2" s="1"/>
  <c r="W6499" i="2"/>
  <c r="Y6499" i="2" s="1"/>
  <c r="W6507" i="2"/>
  <c r="Y6507" i="2" s="1"/>
  <c r="W6515" i="2"/>
  <c r="Y6515" i="2" s="1"/>
  <c r="W6523" i="2"/>
  <c r="Y6523" i="2" s="1"/>
  <c r="W6531" i="2"/>
  <c r="Y6531" i="2" s="1"/>
  <c r="W6555" i="2"/>
  <c r="Y6555" i="2" s="1"/>
  <c r="W6563" i="2"/>
  <c r="Y6563" i="2" s="1"/>
  <c r="W6571" i="2"/>
  <c r="Y6571" i="2" s="1"/>
  <c r="W6579" i="2"/>
  <c r="Y6579" i="2" s="1"/>
  <c r="W6595" i="2"/>
  <c r="Y6595" i="2" s="1"/>
  <c r="W6603" i="2"/>
  <c r="Y6603" i="2" s="1"/>
  <c r="W6611" i="2"/>
  <c r="Y6611" i="2" s="1"/>
  <c r="W6619" i="2"/>
  <c r="Y6619" i="2" s="1"/>
  <c r="W6680" i="2"/>
  <c r="Y6680" i="2" s="1"/>
  <c r="W6736" i="2"/>
  <c r="Y6736" i="2" s="1"/>
  <c r="W6792" i="2"/>
  <c r="Y6792" i="2" s="1"/>
  <c r="W6830" i="2"/>
  <c r="Y6830" i="2" s="1"/>
  <c r="W6448" i="2"/>
  <c r="Y6448" i="2" s="1"/>
  <c r="W6456" i="2"/>
  <c r="Y6456" i="2" s="1"/>
  <c r="W6488" i="2"/>
  <c r="Y6488" i="2" s="1"/>
  <c r="W6496" i="2"/>
  <c r="Y6496" i="2" s="1"/>
  <c r="W6504" i="2"/>
  <c r="Y6504" i="2" s="1"/>
  <c r="W6512" i="2"/>
  <c r="Y6512" i="2" s="1"/>
  <c r="W6520" i="2"/>
  <c r="Y6520" i="2" s="1"/>
  <c r="W6528" i="2"/>
  <c r="Y6528" i="2" s="1"/>
  <c r="W6560" i="2"/>
  <c r="Y6560" i="2" s="1"/>
  <c r="W6576" i="2"/>
  <c r="Y6576" i="2" s="1"/>
  <c r="W6584" i="2"/>
  <c r="Y6584" i="2" s="1"/>
  <c r="W6592" i="2"/>
  <c r="Y6592" i="2" s="1"/>
  <c r="W6600" i="2"/>
  <c r="Y6600" i="2" s="1"/>
  <c r="W6608" i="2"/>
  <c r="Y6608" i="2" s="1"/>
  <c r="W6616" i="2"/>
  <c r="Y6616" i="2" s="1"/>
  <c r="W6624" i="2"/>
  <c r="Y6624" i="2" s="1"/>
  <c r="W6632" i="2"/>
  <c r="Y6632" i="2" s="1"/>
  <c r="W6640" i="2"/>
  <c r="Y6640" i="2" s="1"/>
  <c r="W6672" i="2"/>
  <c r="Y6672" i="2" s="1"/>
  <c r="W6697" i="2"/>
  <c r="Y6697" i="2" s="1"/>
  <c r="W6728" i="2"/>
  <c r="Y6728" i="2" s="1"/>
  <c r="W6761" i="2"/>
  <c r="Y6761" i="2" s="1"/>
  <c r="W6784" i="2"/>
  <c r="Y6784" i="2" s="1"/>
  <c r="W6809" i="2"/>
  <c r="Y6809" i="2" s="1"/>
  <c r="W6841" i="2"/>
  <c r="Y6841" i="2" s="1"/>
  <c r="W6888" i="2"/>
  <c r="Y6888" i="2" s="1"/>
  <c r="W6992" i="2"/>
  <c r="Y6992" i="2" s="1"/>
  <c r="W6666" i="2"/>
  <c r="Y6666" i="2" s="1"/>
  <c r="W6712" i="2"/>
  <c r="Y6712" i="2" s="1"/>
  <c r="W6720" i="2"/>
  <c r="Y6720" i="2" s="1"/>
  <c r="W6776" i="2"/>
  <c r="Y6776" i="2" s="1"/>
  <c r="W6822" i="2"/>
  <c r="Y6822" i="2" s="1"/>
  <c r="W6862" i="2"/>
  <c r="Y6862" i="2" s="1"/>
  <c r="W6877" i="2"/>
  <c r="Y6877" i="2" s="1"/>
  <c r="W6925" i="2"/>
  <c r="Y6925" i="2" s="1"/>
  <c r="W6949" i="2"/>
  <c r="Y6949" i="2" s="1"/>
  <c r="W6965" i="2"/>
  <c r="Y6965" i="2" s="1"/>
  <c r="W6981" i="2"/>
  <c r="Y6981" i="2" s="1"/>
  <c r="W7021" i="2"/>
  <c r="Y7021" i="2" s="1"/>
  <c r="W7045" i="2"/>
  <c r="Y7045" i="2" s="1"/>
  <c r="W7061" i="2"/>
  <c r="Y7061" i="2" s="1"/>
  <c r="W7101" i="2"/>
  <c r="Y7101" i="2" s="1"/>
  <c r="W7117" i="2"/>
  <c r="Y7117" i="2" s="1"/>
  <c r="W7195" i="2"/>
  <c r="Y7195" i="2" s="1"/>
  <c r="W7275" i="2"/>
  <c r="Y7275" i="2" s="1"/>
  <c r="W6869" i="2"/>
  <c r="Y6869" i="2" s="1"/>
  <c r="W6893" i="2"/>
  <c r="Y6893" i="2" s="1"/>
  <c r="W6997" i="2"/>
  <c r="Y6997" i="2" s="1"/>
  <c r="W7093" i="2"/>
  <c r="Y7093" i="2" s="1"/>
  <c r="W7109" i="2"/>
  <c r="Y7109" i="2" s="1"/>
  <c r="W6800" i="2"/>
  <c r="Y6800" i="2" s="1"/>
  <c r="W6808" i="2"/>
  <c r="Y6808" i="2" s="1"/>
  <c r="W6816" i="2"/>
  <c r="Y6816" i="2" s="1"/>
  <c r="W6824" i="2"/>
  <c r="Y6824" i="2" s="1"/>
  <c r="W6832" i="2"/>
  <c r="Y6832" i="2" s="1"/>
  <c r="W6840" i="2"/>
  <c r="Y6840" i="2" s="1"/>
  <c r="W6848" i="2"/>
  <c r="Y6848" i="2" s="1"/>
  <c r="W6856" i="2"/>
  <c r="Y6856" i="2" s="1"/>
  <c r="W6864" i="2"/>
  <c r="Y6864" i="2" s="1"/>
  <c r="W7037" i="2"/>
  <c r="Y7037" i="2" s="1"/>
  <c r="W7085" i="2"/>
  <c r="Y7085" i="2" s="1"/>
  <c r="W7148" i="2"/>
  <c r="Y7148" i="2" s="1"/>
  <c r="W7180" i="2"/>
  <c r="Y7180" i="2" s="1"/>
  <c r="W7251" i="2"/>
  <c r="Y7251" i="2" s="1"/>
  <c r="W7266" i="2"/>
  <c r="Y7266" i="2" s="1"/>
  <c r="W6669" i="2"/>
  <c r="Y6669" i="2" s="1"/>
  <c r="W6677" i="2"/>
  <c r="Y6677" i="2" s="1"/>
  <c r="W6685" i="2"/>
  <c r="Y6685" i="2" s="1"/>
  <c r="W6693" i="2"/>
  <c r="Y6693" i="2" s="1"/>
  <c r="W6701" i="2"/>
  <c r="Y6701" i="2" s="1"/>
  <c r="W6765" i="2"/>
  <c r="Y6765" i="2" s="1"/>
  <c r="W6773" i="2"/>
  <c r="Y6773" i="2" s="1"/>
  <c r="W6917" i="2"/>
  <c r="Y6917" i="2" s="1"/>
  <c r="W6941" i="2"/>
  <c r="Y6941" i="2" s="1"/>
  <c r="W7013" i="2"/>
  <c r="Y7013" i="2" s="1"/>
  <c r="W6674" i="2"/>
  <c r="Y6674" i="2" s="1"/>
  <c r="W6682" i="2"/>
  <c r="Y6682" i="2" s="1"/>
  <c r="W6690" i="2"/>
  <c r="Y6690" i="2" s="1"/>
  <c r="W6698" i="2"/>
  <c r="Y6698" i="2" s="1"/>
  <c r="W6706" i="2"/>
  <c r="Y6706" i="2" s="1"/>
  <c r="W6714" i="2"/>
  <c r="Y6714" i="2" s="1"/>
  <c r="W6722" i="2"/>
  <c r="Y6722" i="2" s="1"/>
  <c r="W6730" i="2"/>
  <c r="Y6730" i="2" s="1"/>
  <c r="W6738" i="2"/>
  <c r="Y6738" i="2" s="1"/>
  <c r="W6746" i="2"/>
  <c r="Y6746" i="2" s="1"/>
  <c r="W6754" i="2"/>
  <c r="Y6754" i="2" s="1"/>
  <c r="W6762" i="2"/>
  <c r="Y6762" i="2" s="1"/>
  <c r="W6770" i="2"/>
  <c r="Y6770" i="2" s="1"/>
  <c r="W6778" i="2"/>
  <c r="Y6778" i="2" s="1"/>
  <c r="W6794" i="2"/>
  <c r="Y6794" i="2" s="1"/>
  <c r="W6802" i="2"/>
  <c r="Y6802" i="2" s="1"/>
  <c r="W6810" i="2"/>
  <c r="Y6810" i="2" s="1"/>
  <c r="W6818" i="2"/>
  <c r="Y6818" i="2" s="1"/>
  <c r="W6826" i="2"/>
  <c r="Y6826" i="2" s="1"/>
  <c r="W6834" i="2"/>
  <c r="Y6834" i="2" s="1"/>
  <c r="W6842" i="2"/>
  <c r="Y6842" i="2" s="1"/>
  <c r="W6850" i="2"/>
  <c r="Y6850" i="2" s="1"/>
  <c r="W6858" i="2"/>
  <c r="Y6858" i="2" s="1"/>
  <c r="W6866" i="2"/>
  <c r="Y6866" i="2" s="1"/>
  <c r="W6896" i="2"/>
  <c r="Y6896" i="2" s="1"/>
  <c r="W6909" i="2"/>
  <c r="Y6909" i="2" s="1"/>
  <c r="W6957" i="2"/>
  <c r="Y6957" i="2" s="1"/>
  <c r="W6973" i="2"/>
  <c r="Y6973" i="2" s="1"/>
  <c r="W6989" i="2"/>
  <c r="Y6989" i="2" s="1"/>
  <c r="W7000" i="2"/>
  <c r="Y7000" i="2" s="1"/>
  <c r="W7053" i="2"/>
  <c r="Y7053" i="2" s="1"/>
  <c r="W7077" i="2"/>
  <c r="Y7077" i="2" s="1"/>
  <c r="W7120" i="2"/>
  <c r="Y7120" i="2" s="1"/>
  <c r="W7146" i="2"/>
  <c r="Y7146" i="2" s="1"/>
  <c r="W7178" i="2"/>
  <c r="Y7178" i="2" s="1"/>
  <c r="W7242" i="2"/>
  <c r="Y7242" i="2" s="1"/>
  <c r="W6885" i="2"/>
  <c r="Y6885" i="2" s="1"/>
  <c r="W6901" i="2"/>
  <c r="Y6901" i="2" s="1"/>
  <c r="W6933" i="2"/>
  <c r="Y6933" i="2" s="1"/>
  <c r="W7029" i="2"/>
  <c r="Y7029" i="2" s="1"/>
  <c r="W7069" i="2"/>
  <c r="Y7069" i="2" s="1"/>
  <c r="W7096" i="2"/>
  <c r="Y7096" i="2" s="1"/>
  <c r="W7112" i="2"/>
  <c r="Y7112" i="2" s="1"/>
  <c r="W7210" i="2"/>
  <c r="Y7210" i="2" s="1"/>
  <c r="W7219" i="2"/>
  <c r="Y7219" i="2" s="1"/>
  <c r="W7140" i="2"/>
  <c r="Y7140" i="2" s="1"/>
  <c r="W7172" i="2"/>
  <c r="Y7172" i="2" s="1"/>
  <c r="W7204" i="2"/>
  <c r="Y7204" i="2" s="1"/>
  <c r="W7234" i="2"/>
  <c r="Y7234" i="2" s="1"/>
  <c r="W7258" i="2"/>
  <c r="Y7258" i="2" s="1"/>
  <c r="W7282" i="2"/>
  <c r="Y7282" i="2" s="1"/>
  <c r="W7291" i="2"/>
  <c r="Y7291" i="2" s="1"/>
  <c r="W7306" i="2"/>
  <c r="Y7306" i="2" s="1"/>
  <c r="W7546" i="2"/>
  <c r="Y7546" i="2" s="1"/>
  <c r="W6874" i="2"/>
  <c r="Y6874" i="2" s="1"/>
  <c r="W6890" i="2"/>
  <c r="Y6890" i="2" s="1"/>
  <c r="W6898" i="2"/>
  <c r="Y6898" i="2" s="1"/>
  <c r="W6938" i="2"/>
  <c r="Y6938" i="2" s="1"/>
  <c r="W6946" i="2"/>
  <c r="Y6946" i="2" s="1"/>
  <c r="W6954" i="2"/>
  <c r="Y6954" i="2" s="1"/>
  <c r="W6962" i="2"/>
  <c r="Y6962" i="2" s="1"/>
  <c r="W6970" i="2"/>
  <c r="Y6970" i="2" s="1"/>
  <c r="W6978" i="2"/>
  <c r="Y6978" i="2" s="1"/>
  <c r="W6986" i="2"/>
  <c r="Y6986" i="2" s="1"/>
  <c r="W6994" i="2"/>
  <c r="Y6994" i="2" s="1"/>
  <c r="W7002" i="2"/>
  <c r="Y7002" i="2" s="1"/>
  <c r="W7010" i="2"/>
  <c r="Y7010" i="2" s="1"/>
  <c r="W7018" i="2"/>
  <c r="Y7018" i="2" s="1"/>
  <c r="W7026" i="2"/>
  <c r="Y7026" i="2" s="1"/>
  <c r="W7034" i="2"/>
  <c r="Y7034" i="2" s="1"/>
  <c r="W7042" i="2"/>
  <c r="Y7042" i="2" s="1"/>
  <c r="W7050" i="2"/>
  <c r="Y7050" i="2" s="1"/>
  <c r="W7058" i="2"/>
  <c r="Y7058" i="2" s="1"/>
  <c r="W7074" i="2"/>
  <c r="Y7074" i="2" s="1"/>
  <c r="W7155" i="2"/>
  <c r="Y7155" i="2" s="1"/>
  <c r="W7187" i="2"/>
  <c r="Y7187" i="2" s="1"/>
  <c r="W7226" i="2"/>
  <c r="Y7226" i="2" s="1"/>
  <c r="W7243" i="2"/>
  <c r="Y7243" i="2" s="1"/>
  <c r="W7267" i="2"/>
  <c r="Y7267" i="2" s="1"/>
  <c r="W7315" i="2"/>
  <c r="Y7315" i="2" s="1"/>
  <c r="W7636" i="2"/>
  <c r="Y7636" i="2" s="1"/>
  <c r="W6879" i="2"/>
  <c r="Y6879" i="2" s="1"/>
  <c r="W6887" i="2"/>
  <c r="Y6887" i="2" s="1"/>
  <c r="W6895" i="2"/>
  <c r="Y6895" i="2" s="1"/>
  <c r="W6903" i="2"/>
  <c r="Y6903" i="2" s="1"/>
  <c r="W6911" i="2"/>
  <c r="Y6911" i="2" s="1"/>
  <c r="W6919" i="2"/>
  <c r="Y6919" i="2" s="1"/>
  <c r="W6927" i="2"/>
  <c r="Y6927" i="2" s="1"/>
  <c r="W6935" i="2"/>
  <c r="Y6935" i="2" s="1"/>
  <c r="W6943" i="2"/>
  <c r="Y6943" i="2" s="1"/>
  <c r="W6951" i="2"/>
  <c r="Y6951" i="2" s="1"/>
  <c r="W6959" i="2"/>
  <c r="Y6959" i="2" s="1"/>
  <c r="W6967" i="2"/>
  <c r="Y6967" i="2" s="1"/>
  <c r="W6975" i="2"/>
  <c r="Y6975" i="2" s="1"/>
  <c r="W6983" i="2"/>
  <c r="Y6983" i="2" s="1"/>
  <c r="W6991" i="2"/>
  <c r="Y6991" i="2" s="1"/>
  <c r="W6999" i="2"/>
  <c r="Y6999" i="2" s="1"/>
  <c r="W7007" i="2"/>
  <c r="Y7007" i="2" s="1"/>
  <c r="W7047" i="2"/>
  <c r="Y7047" i="2" s="1"/>
  <c r="W7055" i="2"/>
  <c r="Y7055" i="2" s="1"/>
  <c r="W7063" i="2"/>
  <c r="Y7063" i="2" s="1"/>
  <c r="W7071" i="2"/>
  <c r="Y7071" i="2" s="1"/>
  <c r="W7087" i="2"/>
  <c r="Y7087" i="2" s="1"/>
  <c r="W7095" i="2"/>
  <c r="Y7095" i="2" s="1"/>
  <c r="W7119" i="2"/>
  <c r="Y7119" i="2" s="1"/>
  <c r="W7164" i="2"/>
  <c r="Y7164" i="2" s="1"/>
  <c r="W7196" i="2"/>
  <c r="Y7196" i="2" s="1"/>
  <c r="W7211" i="2"/>
  <c r="Y7211" i="2" s="1"/>
  <c r="W7298" i="2"/>
  <c r="Y7298" i="2" s="1"/>
  <c r="W7330" i="2"/>
  <c r="Y7330" i="2" s="1"/>
  <c r="W7364" i="2"/>
  <c r="Y7364" i="2" s="1"/>
  <c r="W7394" i="2"/>
  <c r="Y7394" i="2" s="1"/>
  <c r="W7586" i="2"/>
  <c r="Y7586" i="2" s="1"/>
  <c r="W6884" i="2"/>
  <c r="Y6884" i="2" s="1"/>
  <c r="W6892" i="2"/>
  <c r="Y6892" i="2" s="1"/>
  <c r="W6900" i="2"/>
  <c r="Y6900" i="2" s="1"/>
  <c r="W6924" i="2"/>
  <c r="Y6924" i="2" s="1"/>
  <c r="W6932" i="2"/>
  <c r="Y6932" i="2" s="1"/>
  <c r="W6948" i="2"/>
  <c r="Y6948" i="2" s="1"/>
  <c r="W6956" i="2"/>
  <c r="Y6956" i="2" s="1"/>
  <c r="W6964" i="2"/>
  <c r="Y6964" i="2" s="1"/>
  <c r="W6972" i="2"/>
  <c r="Y6972" i="2" s="1"/>
  <c r="W6980" i="2"/>
  <c r="Y6980" i="2" s="1"/>
  <c r="W6988" i="2"/>
  <c r="Y6988" i="2" s="1"/>
  <c r="W7052" i="2"/>
  <c r="Y7052" i="2" s="1"/>
  <c r="W7060" i="2"/>
  <c r="Y7060" i="2" s="1"/>
  <c r="W7147" i="2"/>
  <c r="Y7147" i="2" s="1"/>
  <c r="W7179" i="2"/>
  <c r="Y7179" i="2" s="1"/>
  <c r="W7235" i="2"/>
  <c r="Y7235" i="2" s="1"/>
  <c r="W7250" i="2"/>
  <c r="Y7250" i="2" s="1"/>
  <c r="W7259" i="2"/>
  <c r="Y7259" i="2" s="1"/>
  <c r="W7274" i="2"/>
  <c r="Y7274" i="2" s="1"/>
  <c r="W7283" i="2"/>
  <c r="Y7283" i="2" s="1"/>
  <c r="W7307" i="2"/>
  <c r="Y7307" i="2" s="1"/>
  <c r="W7530" i="2"/>
  <c r="Y7530" i="2" s="1"/>
  <c r="W7620" i="2"/>
  <c r="Y7620" i="2" s="1"/>
  <c r="W6873" i="2"/>
  <c r="Y6873" i="2" s="1"/>
  <c r="W6881" i="2"/>
  <c r="Y6881" i="2" s="1"/>
  <c r="W6889" i="2"/>
  <c r="Y6889" i="2" s="1"/>
  <c r="W6897" i="2"/>
  <c r="Y6897" i="2" s="1"/>
  <c r="W6905" i="2"/>
  <c r="Y6905" i="2" s="1"/>
  <c r="W6913" i="2"/>
  <c r="Y6913" i="2" s="1"/>
  <c r="W6921" i="2"/>
  <c r="Y6921" i="2" s="1"/>
  <c r="W6929" i="2"/>
  <c r="Y6929" i="2" s="1"/>
  <c r="W6937" i="2"/>
  <c r="Y6937" i="2" s="1"/>
  <c r="W6945" i="2"/>
  <c r="Y6945" i="2" s="1"/>
  <c r="W6953" i="2"/>
  <c r="Y6953" i="2" s="1"/>
  <c r="W6961" i="2"/>
  <c r="Y6961" i="2" s="1"/>
  <c r="W6969" i="2"/>
  <c r="Y6969" i="2" s="1"/>
  <c r="W6977" i="2"/>
  <c r="Y6977" i="2" s="1"/>
  <c r="W6985" i="2"/>
  <c r="Y6985" i="2" s="1"/>
  <c r="W6993" i="2"/>
  <c r="Y6993" i="2" s="1"/>
  <c r="W7001" i="2"/>
  <c r="Y7001" i="2" s="1"/>
  <c r="W7009" i="2"/>
  <c r="Y7009" i="2" s="1"/>
  <c r="W7017" i="2"/>
  <c r="Y7017" i="2" s="1"/>
  <c r="W7025" i="2"/>
  <c r="Y7025" i="2" s="1"/>
  <c r="W7033" i="2"/>
  <c r="Y7033" i="2" s="1"/>
  <c r="W7041" i="2"/>
  <c r="Y7041" i="2" s="1"/>
  <c r="W7049" i="2"/>
  <c r="Y7049" i="2" s="1"/>
  <c r="W7057" i="2"/>
  <c r="Y7057" i="2" s="1"/>
  <c r="W7065" i="2"/>
  <c r="Y7065" i="2" s="1"/>
  <c r="W7081" i="2"/>
  <c r="Y7081" i="2" s="1"/>
  <c r="W7089" i="2"/>
  <c r="Y7089" i="2" s="1"/>
  <c r="W7097" i="2"/>
  <c r="Y7097" i="2" s="1"/>
  <c r="W7105" i="2"/>
  <c r="Y7105" i="2" s="1"/>
  <c r="W7113" i="2"/>
  <c r="Y7113" i="2" s="1"/>
  <c r="W7121" i="2"/>
  <c r="Y7121" i="2" s="1"/>
  <c r="W7129" i="2"/>
  <c r="Y7129" i="2" s="1"/>
  <c r="W7156" i="2"/>
  <c r="Y7156" i="2" s="1"/>
  <c r="W7188" i="2"/>
  <c r="Y7188" i="2" s="1"/>
  <c r="W7218" i="2"/>
  <c r="Y7218" i="2" s="1"/>
  <c r="W7227" i="2"/>
  <c r="Y7227" i="2" s="1"/>
  <c r="W7322" i="2"/>
  <c r="Y7322" i="2" s="1"/>
  <c r="W7131" i="2"/>
  <c r="Y7131" i="2" s="1"/>
  <c r="W7139" i="2"/>
  <c r="Y7139" i="2" s="1"/>
  <c r="W7171" i="2"/>
  <c r="Y7171" i="2" s="1"/>
  <c r="W7203" i="2"/>
  <c r="Y7203" i="2" s="1"/>
  <c r="W7290" i="2"/>
  <c r="Y7290" i="2" s="1"/>
  <c r="W7299" i="2"/>
  <c r="Y7299" i="2" s="1"/>
  <c r="W7331" i="2"/>
  <c r="Y7331" i="2" s="1"/>
  <c r="W7348" i="2"/>
  <c r="Y7348" i="2" s="1"/>
  <c r="W7412" i="2"/>
  <c r="Y7412" i="2" s="1"/>
  <c r="W7428" i="2"/>
  <c r="Y7428" i="2" s="1"/>
  <c r="W7444" i="2"/>
  <c r="Y7444" i="2" s="1"/>
  <c r="W7460" i="2"/>
  <c r="Y7460" i="2" s="1"/>
  <c r="W7476" i="2"/>
  <c r="Y7476" i="2" s="1"/>
  <c r="W7492" i="2"/>
  <c r="Y7492" i="2" s="1"/>
  <c r="W7564" i="2"/>
  <c r="Y7564" i="2" s="1"/>
  <c r="W7388" i="2"/>
  <c r="Y7388" i="2" s="1"/>
  <c r="W7660" i="2"/>
  <c r="Y7660" i="2" s="1"/>
  <c r="W7508" i="2"/>
  <c r="Y7508" i="2" s="1"/>
  <c r="W7524" i="2"/>
  <c r="Y7524" i="2" s="1"/>
  <c r="W7540" i="2"/>
  <c r="Y7540" i="2" s="1"/>
  <c r="W7580" i="2"/>
  <c r="Y7580" i="2" s="1"/>
  <c r="W7596" i="2"/>
  <c r="Y7596" i="2" s="1"/>
  <c r="W7612" i="2"/>
  <c r="Y7612" i="2" s="1"/>
  <c r="W7652" i="2"/>
  <c r="Y7652" i="2" s="1"/>
  <c r="W7340" i="2"/>
  <c r="Y7340" i="2" s="1"/>
  <c r="W7556" i="2"/>
  <c r="Y7556" i="2" s="1"/>
  <c r="W7628" i="2"/>
  <c r="Y7628" i="2" s="1"/>
  <c r="W7644" i="2"/>
  <c r="Y7644" i="2" s="1"/>
  <c r="W7380" i="2"/>
  <c r="Y7380" i="2" s="1"/>
  <c r="W7404" i="2"/>
  <c r="Y7404" i="2" s="1"/>
  <c r="W7420" i="2"/>
  <c r="Y7420" i="2" s="1"/>
  <c r="W7436" i="2"/>
  <c r="Y7436" i="2" s="1"/>
  <c r="W7452" i="2"/>
  <c r="Y7452" i="2" s="1"/>
  <c r="W7468" i="2"/>
  <c r="Y7468" i="2" s="1"/>
  <c r="W7484" i="2"/>
  <c r="Y7484" i="2" s="1"/>
  <c r="W7572" i="2"/>
  <c r="Y7572" i="2" s="1"/>
  <c r="W7212" i="2"/>
  <c r="Y7212" i="2" s="1"/>
  <c r="W7220" i="2"/>
  <c r="Y7220" i="2" s="1"/>
  <c r="W7228" i="2"/>
  <c r="Y7228" i="2" s="1"/>
  <c r="W7236" i="2"/>
  <c r="Y7236" i="2" s="1"/>
  <c r="W7244" i="2"/>
  <c r="Y7244" i="2" s="1"/>
  <c r="W7252" i="2"/>
  <c r="Y7252" i="2" s="1"/>
  <c r="W7260" i="2"/>
  <c r="Y7260" i="2" s="1"/>
  <c r="W7268" i="2"/>
  <c r="Y7268" i="2" s="1"/>
  <c r="W7276" i="2"/>
  <c r="Y7276" i="2" s="1"/>
  <c r="W7284" i="2"/>
  <c r="Y7284" i="2" s="1"/>
  <c r="W7292" i="2"/>
  <c r="Y7292" i="2" s="1"/>
  <c r="W7300" i="2"/>
  <c r="Y7300" i="2" s="1"/>
  <c r="W7308" i="2"/>
  <c r="Y7308" i="2" s="1"/>
  <c r="W7316" i="2"/>
  <c r="Y7316" i="2" s="1"/>
  <c r="W7324" i="2"/>
  <c r="Y7324" i="2" s="1"/>
  <c r="W7332" i="2"/>
  <c r="Y7332" i="2" s="1"/>
  <c r="W7334" i="2"/>
  <c r="Y7334" i="2" s="1"/>
  <c r="W7356" i="2"/>
  <c r="Y7356" i="2" s="1"/>
  <c r="W7500" i="2"/>
  <c r="Y7500" i="2" s="1"/>
  <c r="W7396" i="2"/>
  <c r="Y7396" i="2" s="1"/>
  <c r="W7516" i="2"/>
  <c r="Y7516" i="2" s="1"/>
  <c r="W7532" i="2"/>
  <c r="Y7532" i="2" s="1"/>
  <c r="W7548" i="2"/>
  <c r="Y7548" i="2" s="1"/>
  <c r="W7588" i="2"/>
  <c r="Y7588" i="2" s="1"/>
  <c r="W7604" i="2"/>
  <c r="Y7604" i="2" s="1"/>
  <c r="W7668" i="2"/>
  <c r="Y7668" i="2" s="1"/>
  <c r="W7409" i="2"/>
  <c r="Y7409" i="2" s="1"/>
  <c r="W7417" i="2"/>
  <c r="Y7417" i="2" s="1"/>
  <c r="W7425" i="2"/>
  <c r="Y7425" i="2" s="1"/>
  <c r="W7433" i="2"/>
  <c r="Y7433" i="2" s="1"/>
  <c r="W7441" i="2"/>
  <c r="Y7441" i="2" s="1"/>
  <c r="W7449" i="2"/>
  <c r="Y7449" i="2" s="1"/>
  <c r="W7457" i="2"/>
  <c r="Y7457" i="2" s="1"/>
  <c r="W7465" i="2"/>
  <c r="Y7465" i="2" s="1"/>
  <c r="W7473" i="2"/>
  <c r="Y7473" i="2" s="1"/>
  <c r="W7481" i="2"/>
  <c r="Y7481" i="2" s="1"/>
  <c r="W7489" i="2"/>
  <c r="Y7489" i="2" s="1"/>
  <c r="W7497" i="2"/>
  <c r="Y7497" i="2" s="1"/>
  <c r="W7505" i="2"/>
  <c r="Y7505" i="2" s="1"/>
  <c r="W7513" i="2"/>
  <c r="Y7513" i="2" s="1"/>
  <c r="W7521" i="2"/>
  <c r="Y7521" i="2" s="1"/>
  <c r="W7529" i="2"/>
  <c r="Y7529" i="2" s="1"/>
  <c r="W7537" i="2"/>
  <c r="Y7537" i="2" s="1"/>
  <c r="W7545" i="2"/>
  <c r="Y7545" i="2" s="1"/>
  <c r="W7553" i="2"/>
  <c r="Y7553" i="2" s="1"/>
  <c r="W7561" i="2"/>
  <c r="Y7561" i="2" s="1"/>
  <c r="W7569" i="2"/>
  <c r="Y7569" i="2" s="1"/>
  <c r="W7585" i="2"/>
  <c r="Y7585" i="2" s="1"/>
  <c r="W7593" i="2"/>
  <c r="Y7593" i="2" s="1"/>
  <c r="W7601" i="2"/>
  <c r="Y7601" i="2" s="1"/>
  <c r="W7609" i="2"/>
  <c r="Y7609" i="2" s="1"/>
  <c r="W7625" i="2"/>
  <c r="Y7625" i="2" s="1"/>
  <c r="W7633" i="2"/>
  <c r="Y7633" i="2" s="1"/>
  <c r="W7641" i="2"/>
  <c r="Y7641" i="2" s="1"/>
  <c r="W7649" i="2"/>
  <c r="Y7649" i="2" s="1"/>
  <c r="W7657" i="2"/>
  <c r="Y7657" i="2" s="1"/>
  <c r="W7665" i="2"/>
  <c r="Y7665" i="2" s="1"/>
  <c r="W7342" i="2"/>
  <c r="Y7342" i="2" s="1"/>
  <c r="W7350" i="2"/>
  <c r="Y7350" i="2" s="1"/>
  <c r="W7358" i="2"/>
  <c r="Y7358" i="2" s="1"/>
  <c r="W7366" i="2"/>
  <c r="Y7366" i="2" s="1"/>
  <c r="W7374" i="2"/>
  <c r="Y7374" i="2" s="1"/>
  <c r="W7382" i="2"/>
  <c r="Y7382" i="2" s="1"/>
  <c r="W7390" i="2"/>
  <c r="Y7390" i="2" s="1"/>
  <c r="W7398" i="2"/>
  <c r="Y7398" i="2" s="1"/>
  <c r="W7406" i="2"/>
  <c r="Y7406" i="2" s="1"/>
  <c r="W7414" i="2"/>
  <c r="Y7414" i="2" s="1"/>
  <c r="W7422" i="2"/>
  <c r="Y7422" i="2" s="1"/>
  <c r="W7430" i="2"/>
  <c r="Y7430" i="2" s="1"/>
  <c r="W7438" i="2"/>
  <c r="Y7438" i="2" s="1"/>
  <c r="W7446" i="2"/>
  <c r="Y7446" i="2" s="1"/>
  <c r="W7454" i="2"/>
  <c r="Y7454" i="2" s="1"/>
  <c r="W7462" i="2"/>
  <c r="Y7462" i="2" s="1"/>
  <c r="W7470" i="2"/>
  <c r="Y7470" i="2" s="1"/>
  <c r="W7478" i="2"/>
  <c r="Y7478" i="2" s="1"/>
  <c r="W7486" i="2"/>
  <c r="Y7486" i="2" s="1"/>
  <c r="W7502" i="2"/>
  <c r="Y7502" i="2" s="1"/>
  <c r="W7510" i="2"/>
  <c r="Y7510" i="2" s="1"/>
  <c r="W7518" i="2"/>
  <c r="Y7518" i="2" s="1"/>
  <c r="W7526" i="2"/>
  <c r="Y7526" i="2" s="1"/>
  <c r="W7534" i="2"/>
  <c r="Y7534" i="2" s="1"/>
  <c r="W7542" i="2"/>
  <c r="Y7542" i="2" s="1"/>
  <c r="W7550" i="2"/>
  <c r="Y7550" i="2" s="1"/>
  <c r="W7558" i="2"/>
  <c r="Y7558" i="2" s="1"/>
  <c r="W7566" i="2"/>
  <c r="Y7566" i="2" s="1"/>
  <c r="W7574" i="2"/>
  <c r="Y7574" i="2" s="1"/>
  <c r="W7582" i="2"/>
  <c r="Y7582" i="2" s="1"/>
  <c r="W7590" i="2"/>
  <c r="Y7590" i="2" s="1"/>
  <c r="W7598" i="2"/>
  <c r="Y7598" i="2" s="1"/>
  <c r="W7606" i="2"/>
  <c r="Y7606" i="2" s="1"/>
  <c r="W7614" i="2"/>
  <c r="Y7614" i="2" s="1"/>
  <c r="W7622" i="2"/>
  <c r="Y7622" i="2" s="1"/>
  <c r="W7630" i="2"/>
  <c r="Y7630" i="2" s="1"/>
  <c r="W7638" i="2"/>
  <c r="Y7638" i="2" s="1"/>
  <c r="W7646" i="2"/>
  <c r="Y7646" i="2" s="1"/>
  <c r="W7654" i="2"/>
  <c r="Y7654" i="2" s="1"/>
  <c r="W7662" i="2"/>
  <c r="Y7662" i="2" s="1"/>
  <c r="W7670" i="2"/>
  <c r="Y7670" i="2" s="1"/>
  <c r="W7339" i="2"/>
  <c r="Y7339" i="2" s="1"/>
  <c r="W7347" i="2"/>
  <c r="Y7347" i="2" s="1"/>
  <c r="W7355" i="2"/>
  <c r="Y7355" i="2" s="1"/>
  <c r="W7363" i="2"/>
  <c r="Y7363" i="2" s="1"/>
  <c r="W7371" i="2"/>
  <c r="Y7371" i="2" s="1"/>
  <c r="W7379" i="2"/>
  <c r="Y7379" i="2" s="1"/>
  <c r="W7387" i="2"/>
  <c r="Y7387" i="2" s="1"/>
  <c r="W7395" i="2"/>
  <c r="Y7395" i="2" s="1"/>
  <c r="W7403" i="2"/>
  <c r="Y7403" i="2" s="1"/>
  <c r="W7411" i="2"/>
  <c r="Y7411" i="2" s="1"/>
  <c r="W7419" i="2"/>
  <c r="Y7419" i="2" s="1"/>
  <c r="W7427" i="2"/>
  <c r="Y7427" i="2" s="1"/>
  <c r="W7435" i="2"/>
  <c r="Y7435" i="2" s="1"/>
  <c r="W7443" i="2"/>
  <c r="Y7443" i="2" s="1"/>
  <c r="W7451" i="2"/>
  <c r="Y7451" i="2" s="1"/>
  <c r="W7459" i="2"/>
  <c r="Y7459" i="2" s="1"/>
  <c r="W7467" i="2"/>
  <c r="Y7467" i="2" s="1"/>
  <c r="W7475" i="2"/>
  <c r="Y7475" i="2" s="1"/>
  <c r="W7483" i="2"/>
  <c r="Y7483" i="2" s="1"/>
  <c r="W7491" i="2"/>
  <c r="Y7491" i="2" s="1"/>
  <c r="W7515" i="2"/>
  <c r="Y7515" i="2" s="1"/>
  <c r="W7523" i="2"/>
  <c r="Y7523" i="2" s="1"/>
  <c r="W7531" i="2"/>
  <c r="Y7531" i="2" s="1"/>
  <c r="W7539" i="2"/>
  <c r="Y7539" i="2" s="1"/>
  <c r="W7547" i="2"/>
  <c r="Y7547" i="2" s="1"/>
  <c r="W7571" i="2"/>
  <c r="Y7571" i="2" s="1"/>
  <c r="W7587" i="2"/>
  <c r="Y7587" i="2" s="1"/>
  <c r="W7595" i="2"/>
  <c r="Y7595" i="2" s="1"/>
  <c r="W7603" i="2"/>
  <c r="Y7603" i="2" s="1"/>
  <c r="W7611" i="2"/>
  <c r="Y7611" i="2" s="1"/>
  <c r="W7619" i="2"/>
  <c r="Y7619" i="2" s="1"/>
  <c r="W7627" i="2"/>
  <c r="Y7627" i="2" s="1"/>
  <c r="W7635" i="2"/>
  <c r="Y7635" i="2" s="1"/>
  <c r="W4" i="2"/>
  <c r="Y4" i="2" s="1"/>
  <c r="AC4" i="2" s="1"/>
  <c r="AD4" i="2" s="1"/>
  <c r="AC120" i="2"/>
  <c r="AD120" i="2" s="1"/>
  <c r="AC600" i="2"/>
  <c r="AD600" i="2" s="1"/>
  <c r="I1378" i="2" l="1"/>
  <c r="AC1378" i="2" s="1"/>
  <c r="AC1253" i="2"/>
  <c r="AD1253" i="2" s="1"/>
  <c r="I1358" i="2"/>
  <c r="AC1084" i="2"/>
  <c r="AD1084" i="2" s="1"/>
  <c r="AD108" i="2"/>
  <c r="I805" i="2"/>
  <c r="Y1272" i="2"/>
  <c r="AC1272" i="2" s="1"/>
  <c r="Y565" i="2"/>
  <c r="AC565" i="2" s="1"/>
  <c r="Y71" i="2"/>
  <c r="AC71" i="2" s="1"/>
  <c r="Y102" i="2"/>
  <c r="AC102" i="2" s="1"/>
  <c r="Y664" i="2"/>
  <c r="AC664" i="2" s="1"/>
  <c r="Y675" i="2"/>
  <c r="AC675" i="2" s="1"/>
  <c r="Y1390" i="2"/>
  <c r="AC1390" i="2" s="1"/>
  <c r="AD1390" i="2" s="1"/>
  <c r="Y694" i="2"/>
  <c r="AC694" i="2" s="1"/>
  <c r="Y684" i="2"/>
  <c r="AC684" i="2" s="1"/>
  <c r="Y671" i="2"/>
  <c r="AC671" i="2" s="1"/>
  <c r="Y545" i="2"/>
  <c r="AC545" i="2" s="1"/>
  <c r="Y554" i="2"/>
  <c r="AC554" i="2" s="1"/>
  <c r="Y557" i="2"/>
  <c r="AC557" i="2" s="1"/>
  <c r="Y413" i="2"/>
  <c r="AC413" i="2" s="1"/>
  <c r="Y63" i="2"/>
  <c r="AC63" i="2" s="1"/>
  <c r="AD63" i="2" s="1"/>
  <c r="Y149" i="2"/>
  <c r="AC149" i="2" s="1"/>
  <c r="Y86" i="2"/>
  <c r="AC86" i="2" s="1"/>
  <c r="Y677" i="2"/>
  <c r="AC677" i="2" s="1"/>
  <c r="Y674" i="2"/>
  <c r="AC674" i="2" s="1"/>
  <c r="Y641" i="2"/>
  <c r="AC641" i="2" s="1"/>
  <c r="Y676" i="2"/>
  <c r="AC676" i="2" s="1"/>
  <c r="Y524" i="2"/>
  <c r="AC524" i="2" s="1"/>
  <c r="Y164" i="2"/>
  <c r="AC164" i="2" s="1"/>
  <c r="Y415" i="2"/>
  <c r="AC415" i="2" s="1"/>
  <c r="Y546" i="2"/>
  <c r="AC546" i="2" s="1"/>
  <c r="Y643" i="2"/>
  <c r="AC643" i="2" s="1"/>
  <c r="Y593" i="2"/>
  <c r="AC593" i="2" s="1"/>
  <c r="Y541" i="2"/>
  <c r="AC541" i="2" s="1"/>
  <c r="Y397" i="2"/>
  <c r="AC397" i="2" s="1"/>
  <c r="Y680" i="2"/>
  <c r="AC680" i="2" s="1"/>
  <c r="Y527" i="2"/>
  <c r="AC527" i="2" s="1"/>
  <c r="Y594" i="2"/>
  <c r="AC594" i="2" s="1"/>
  <c r="Y103" i="2"/>
  <c r="AC103" i="2" s="1"/>
  <c r="Y189" i="2"/>
  <c r="AC189" i="2" s="1"/>
  <c r="Y640" i="2"/>
  <c r="AC640" i="2" s="1"/>
  <c r="Y696" i="2"/>
  <c r="AC696" i="2" s="1"/>
  <c r="Y644" i="2"/>
  <c r="AC644" i="2" s="1"/>
  <c r="Y577" i="2"/>
  <c r="AC577" i="2" s="1"/>
  <c r="Y481" i="2"/>
  <c r="AC481" i="2" s="1"/>
  <c r="Y522" i="2"/>
  <c r="AC522" i="2" s="1"/>
  <c r="Y450" i="2"/>
  <c r="AC450" i="2" s="1"/>
  <c r="Y695" i="2"/>
  <c r="AC695" i="2" s="1"/>
  <c r="Y165" i="2"/>
  <c r="AC165" i="2" s="1"/>
  <c r="Y569" i="2"/>
  <c r="AC569" i="2" s="1"/>
  <c r="Y578" i="2"/>
  <c r="AC578" i="2" s="1"/>
  <c r="Y639" i="2"/>
  <c r="AC639" i="2" s="1"/>
  <c r="AC581" i="2"/>
  <c r="AD581" i="2" s="1"/>
  <c r="Y581" i="2"/>
  <c r="Y6" i="2"/>
  <c r="AC6" i="2" s="1"/>
  <c r="Y683" i="2"/>
  <c r="AC683" i="2" s="1"/>
  <c r="Y553" i="2"/>
  <c r="AC553" i="2" s="1"/>
  <c r="Y237" i="2"/>
  <c r="AC237" i="2" s="1"/>
  <c r="I1236" i="2"/>
  <c r="AC1236" i="2" s="1"/>
  <c r="AD1236" i="2" s="1"/>
  <c r="Y552" i="2"/>
  <c r="AC552" i="2" s="1"/>
  <c r="Y90" i="2"/>
  <c r="AC90" i="2" s="1"/>
  <c r="AC595" i="2"/>
  <c r="AC560" i="2"/>
  <c r="AC682" i="2"/>
  <c r="AC576" i="2"/>
  <c r="AC56" i="2"/>
  <c r="AC130" i="2"/>
  <c r="AC568" i="2"/>
  <c r="AC117" i="2"/>
  <c r="AC544" i="2"/>
  <c r="AC1248" i="2"/>
  <c r="AD1248" i="2" s="1"/>
  <c r="I1263" i="2"/>
  <c r="AC1263" i="2" s="1"/>
  <c r="AD1263" i="2" s="1"/>
  <c r="I813" i="2"/>
  <c r="AC813" i="2" s="1"/>
  <c r="AD813" i="2" s="1"/>
  <c r="I803" i="2"/>
  <c r="AC803" i="2" s="1"/>
  <c r="AD803" i="2" s="1"/>
  <c r="I1781" i="2"/>
  <c r="AC1781" i="2" s="1"/>
  <c r="AD1781" i="2" s="1"/>
  <c r="I1255" i="2"/>
  <c r="I1929" i="2"/>
  <c r="AC1929" i="2" s="1"/>
  <c r="AD1929" i="2" s="1"/>
  <c r="I806" i="2"/>
  <c r="AC806" i="2" s="1"/>
  <c r="AD806" i="2" s="1"/>
  <c r="I741" i="2"/>
  <c r="AC741" i="2" s="1"/>
  <c r="AD741" i="2" s="1"/>
  <c r="I860" i="2"/>
  <c r="AC860" i="2" s="1"/>
  <c r="AD860" i="2" s="1"/>
  <c r="I1353" i="2"/>
  <c r="AC1353" i="2" s="1"/>
  <c r="AD1353" i="2" s="1"/>
  <c r="I1239" i="2"/>
  <c r="AC1239" i="2" s="1"/>
  <c r="AD1239" i="2" s="1"/>
  <c r="I1095" i="2"/>
  <c r="I1245" i="2"/>
  <c r="I709" i="2"/>
  <c r="AC709" i="2" s="1"/>
  <c r="AD709" i="2" s="1"/>
  <c r="I759" i="2"/>
  <c r="AC759" i="2" s="1"/>
  <c r="AD759" i="2" s="1"/>
  <c r="I1277" i="2"/>
  <c r="AC1277" i="2" s="1"/>
  <c r="AD1277" i="2" s="1"/>
  <c r="AC1256" i="2"/>
  <c r="AD1256" i="2" s="1"/>
  <c r="I1271" i="2"/>
  <c r="AC1271" i="2" s="1"/>
  <c r="AD1271" i="2" s="1"/>
  <c r="I1356" i="2"/>
  <c r="AC1356" i="2" s="1"/>
  <c r="AD1356" i="2" s="1"/>
  <c r="AC1296" i="2"/>
  <c r="AD1296" i="2" s="1"/>
  <c r="I1231" i="2"/>
  <c r="AC1231" i="2" s="1"/>
  <c r="AD1231" i="2" s="1"/>
  <c r="I729" i="2"/>
  <c r="AC729" i="2" s="1"/>
  <c r="AD729" i="2" s="1"/>
  <c r="I1958" i="2"/>
  <c r="I855" i="2"/>
  <c r="AC855" i="2" s="1"/>
  <c r="AD855" i="2" s="1"/>
  <c r="I817" i="2"/>
  <c r="AC817" i="2" s="1"/>
  <c r="AD817" i="2" s="1"/>
  <c r="I1237" i="2"/>
  <c r="AC1237" i="2" s="1"/>
  <c r="AD1237" i="2" s="1"/>
  <c r="I1297" i="2"/>
  <c r="AC1297" i="2" s="1"/>
  <c r="AD1297" i="2" s="1"/>
  <c r="I1278" i="2"/>
  <c r="AC1278" i="2" s="1"/>
  <c r="AD1278" i="2" s="1"/>
  <c r="I701" i="2"/>
  <c r="I1376" i="2"/>
  <c r="AC1376" i="2" s="1"/>
  <c r="AD1376" i="2" s="1"/>
  <c r="I1327" i="2"/>
  <c r="AC1327" i="2" s="1"/>
  <c r="AD1327" i="2" s="1"/>
  <c r="I1229" i="2"/>
  <c r="AC1229" i="2" s="1"/>
  <c r="AD1229" i="2" s="1"/>
  <c r="I837" i="2"/>
  <c r="AC837" i="2" s="1"/>
  <c r="AD837" i="2" s="1"/>
  <c r="I1950" i="2"/>
  <c r="I1981" i="2"/>
  <c r="AC1981" i="2" s="1"/>
  <c r="AD1981" i="2" s="1"/>
  <c r="AD527" i="2" l="1"/>
  <c r="I1224" i="2"/>
  <c r="AC1224" i="2" s="1"/>
  <c r="AD1224" i="2" s="1"/>
  <c r="AD1378" i="2"/>
  <c r="I2075" i="2"/>
  <c r="AD481" i="2"/>
  <c r="I1178" i="2"/>
  <c r="AC1178" i="2" s="1"/>
  <c r="AD1178" i="2" s="1"/>
  <c r="AD164" i="2"/>
  <c r="I861" i="2"/>
  <c r="AC861" i="2" s="1"/>
  <c r="AD861" i="2" s="1"/>
  <c r="I760" i="2"/>
  <c r="AC760" i="2" s="1"/>
  <c r="AD760" i="2" s="1"/>
  <c r="I1945" i="2"/>
  <c r="AC1945" i="2" s="1"/>
  <c r="AD1945" i="2" s="1"/>
  <c r="AD71" i="2"/>
  <c r="I768" i="2"/>
  <c r="AC768" i="2" s="1"/>
  <c r="AD768" i="2" s="1"/>
  <c r="AD593" i="2"/>
  <c r="I1290" i="2"/>
  <c r="AC1290" i="2" s="1"/>
  <c r="AD1290" i="2" s="1"/>
  <c r="AD674" i="2"/>
  <c r="I1371" i="2"/>
  <c r="AC1371" i="2" s="1"/>
  <c r="AD1371" i="2" s="1"/>
  <c r="AD545" i="2"/>
  <c r="I1242" i="2"/>
  <c r="AD237" i="2"/>
  <c r="I934" i="2"/>
  <c r="AC934" i="2" s="1"/>
  <c r="AD934" i="2" s="1"/>
  <c r="AD165" i="2"/>
  <c r="I862" i="2"/>
  <c r="AD640" i="2"/>
  <c r="I1337" i="2"/>
  <c r="AC1337" i="2" s="1"/>
  <c r="AD1337" i="2" s="1"/>
  <c r="I2087" i="2"/>
  <c r="I1933" i="2"/>
  <c r="AD639" i="2"/>
  <c r="I1336" i="2"/>
  <c r="AC1336" i="2" s="1"/>
  <c r="AD1336" i="2" s="1"/>
  <c r="AD103" i="2"/>
  <c r="I800" i="2"/>
  <c r="AD641" i="2"/>
  <c r="I1338" i="2"/>
  <c r="AC1338" i="2" s="1"/>
  <c r="AD1338" i="2" s="1"/>
  <c r="AD413" i="2"/>
  <c r="I1110" i="2"/>
  <c r="AC1110" i="2" s="1"/>
  <c r="AD1110" i="2" s="1"/>
  <c r="AD1272" i="2"/>
  <c r="I1969" i="2"/>
  <c r="AC1969" i="2" s="1"/>
  <c r="AD1969" i="2" s="1"/>
  <c r="AD578" i="2"/>
  <c r="I1275" i="2"/>
  <c r="AC1275" i="2" s="1"/>
  <c r="AD1275" i="2" s="1"/>
  <c r="AD594" i="2"/>
  <c r="I1291" i="2"/>
  <c r="AC1291" i="2" s="1"/>
  <c r="AD1291" i="2" s="1"/>
  <c r="AD643" i="2"/>
  <c r="I1340" i="2"/>
  <c r="AC1340" i="2" s="1"/>
  <c r="AD1340" i="2" s="1"/>
  <c r="AD557" i="2"/>
  <c r="I1254" i="2"/>
  <c r="AC1254" i="2" s="1"/>
  <c r="AD1254" i="2" s="1"/>
  <c r="AD569" i="2"/>
  <c r="I1266" i="2"/>
  <c r="AD577" i="2"/>
  <c r="I1274" i="2"/>
  <c r="AC1274" i="2" s="1"/>
  <c r="AD1274" i="2" s="1"/>
  <c r="AD546" i="2"/>
  <c r="I1243" i="2"/>
  <c r="AD554" i="2"/>
  <c r="I1251" i="2"/>
  <c r="AD675" i="2"/>
  <c r="I1372" i="2"/>
  <c r="AC1372" i="2" s="1"/>
  <c r="AD1372" i="2" s="1"/>
  <c r="AD553" i="2"/>
  <c r="I1250" i="2"/>
  <c r="AC1250" i="2" s="1"/>
  <c r="AD1250" i="2" s="1"/>
  <c r="AD644" i="2"/>
  <c r="I1341" i="2"/>
  <c r="AC1341" i="2" s="1"/>
  <c r="AD1341" i="2" s="1"/>
  <c r="AD415" i="2"/>
  <c r="I1112" i="2"/>
  <c r="AC1112" i="2" s="1"/>
  <c r="AD1112" i="2" s="1"/>
  <c r="AD677" i="2"/>
  <c r="I1374" i="2"/>
  <c r="AC1374" i="2" s="1"/>
  <c r="AD1374" i="2" s="1"/>
  <c r="AD664" i="2"/>
  <c r="I1361" i="2"/>
  <c r="AC1361" i="2" s="1"/>
  <c r="AD1361" i="2" s="1"/>
  <c r="AD683" i="2"/>
  <c r="I1380" i="2"/>
  <c r="AC1380" i="2" s="1"/>
  <c r="AD1380" i="2" s="1"/>
  <c r="AD696" i="2"/>
  <c r="I1393" i="2"/>
  <c r="AC1393" i="2" s="1"/>
  <c r="AD1393" i="2" s="1"/>
  <c r="AD680" i="2"/>
  <c r="I1377" i="2"/>
  <c r="AC1377" i="2" s="1"/>
  <c r="AD1377" i="2" s="1"/>
  <c r="AD86" i="2"/>
  <c r="I783" i="2"/>
  <c r="AC783" i="2" s="1"/>
  <c r="AD783" i="2" s="1"/>
  <c r="AD102" i="2"/>
  <c r="I799" i="2"/>
  <c r="AD6" i="2"/>
  <c r="I703" i="2"/>
  <c r="AD695" i="2"/>
  <c r="I1392" i="2"/>
  <c r="AC1392" i="2" s="1"/>
  <c r="AD1392" i="2" s="1"/>
  <c r="AD397" i="2"/>
  <c r="I1094" i="2"/>
  <c r="AD149" i="2"/>
  <c r="I846" i="2"/>
  <c r="AC846" i="2" s="1"/>
  <c r="AD846" i="2" s="1"/>
  <c r="AD671" i="2"/>
  <c r="I1368" i="2"/>
  <c r="AD450" i="2"/>
  <c r="I1147" i="2"/>
  <c r="AC1147" i="2" s="1"/>
  <c r="AD1147" i="2" s="1"/>
  <c r="AD541" i="2"/>
  <c r="I1238" i="2"/>
  <c r="AC1238" i="2" s="1"/>
  <c r="AD1238" i="2" s="1"/>
  <c r="AD524" i="2"/>
  <c r="I1221" i="2"/>
  <c r="AC1221" i="2" s="1"/>
  <c r="AD1221" i="2" s="1"/>
  <c r="AD684" i="2"/>
  <c r="I1381" i="2"/>
  <c r="AC1381" i="2" s="1"/>
  <c r="AD1381" i="2" s="1"/>
  <c r="AD522" i="2"/>
  <c r="I1219" i="2"/>
  <c r="AC1219" i="2" s="1"/>
  <c r="AD1219" i="2" s="1"/>
  <c r="AD189" i="2"/>
  <c r="I886" i="2"/>
  <c r="AD676" i="2"/>
  <c r="I1373" i="2"/>
  <c r="AC1373" i="2" s="1"/>
  <c r="AD1373" i="2" s="1"/>
  <c r="AD694" i="2"/>
  <c r="I1391" i="2"/>
  <c r="AC1391" i="2" s="1"/>
  <c r="AD1391" i="2" s="1"/>
  <c r="AD565" i="2"/>
  <c r="I1262" i="2"/>
  <c r="AC1262" i="2" s="1"/>
  <c r="AD1262" i="2" s="1"/>
  <c r="AD682" i="2"/>
  <c r="I1379" i="2"/>
  <c r="AC1379" i="2" s="1"/>
  <c r="AD560" i="2"/>
  <c r="I1257" i="2"/>
  <c r="AC1257" i="2" s="1"/>
  <c r="AD544" i="2"/>
  <c r="I1241" i="2"/>
  <c r="AD595" i="2"/>
  <c r="I1292" i="2"/>
  <c r="AC1292" i="2" s="1"/>
  <c r="AD117" i="2"/>
  <c r="I814" i="2"/>
  <c r="AD568" i="2"/>
  <c r="I1265" i="2"/>
  <c r="AD90" i="2"/>
  <c r="I787" i="2"/>
  <c r="AD130" i="2"/>
  <c r="I827" i="2"/>
  <c r="AC827" i="2" s="1"/>
  <c r="AD56" i="2"/>
  <c r="I753" i="2"/>
  <c r="AC753" i="2" s="1"/>
  <c r="AD753" i="2" s="1"/>
  <c r="AD552" i="2"/>
  <c r="I1249" i="2"/>
  <c r="AC1249" i="2" s="1"/>
  <c r="AD576" i="2"/>
  <c r="I1273" i="2"/>
  <c r="AC1273" i="2" s="1"/>
  <c r="I2073" i="2"/>
  <c r="I1500" i="2"/>
  <c r="I2678" i="2"/>
  <c r="AC2678" i="2" s="1"/>
  <c r="AD2678" i="2" s="1"/>
  <c r="I2024" i="2"/>
  <c r="AC2024" i="2" s="1"/>
  <c r="AD2024" i="2" s="1"/>
  <c r="I1974" i="2"/>
  <c r="I1968" i="2"/>
  <c r="AC1968" i="2" s="1"/>
  <c r="AD1968" i="2" s="1"/>
  <c r="I1534" i="2"/>
  <c r="AC1534" i="2" s="1"/>
  <c r="AD1534" i="2" s="1"/>
  <c r="I2053" i="2"/>
  <c r="AC2053" i="2" s="1"/>
  <c r="AD2053" i="2" s="1"/>
  <c r="I1438" i="2"/>
  <c r="AC1438" i="2" s="1"/>
  <c r="AD1438" i="2" s="1"/>
  <c r="I1514" i="2"/>
  <c r="AC1514" i="2" s="1"/>
  <c r="AD1514" i="2" s="1"/>
  <c r="I1936" i="2"/>
  <c r="I2478" i="2"/>
  <c r="AC2478" i="2" s="1"/>
  <c r="AD2478" i="2" s="1"/>
  <c r="I1406" i="2"/>
  <c r="AC1406" i="2" s="1"/>
  <c r="AD1406" i="2" s="1"/>
  <c r="I2050" i="2"/>
  <c r="I1503" i="2"/>
  <c r="AC1503" i="2" s="1"/>
  <c r="AD1503" i="2" s="1"/>
  <c r="I1928" i="2"/>
  <c r="AC1928" i="2" s="1"/>
  <c r="AD1928" i="2" s="1"/>
  <c r="I1975" i="2"/>
  <c r="AC1975" i="2" s="1"/>
  <c r="AD1975" i="2" s="1"/>
  <c r="I1926" i="2"/>
  <c r="AC1926" i="2" s="1"/>
  <c r="AD1926" i="2" s="1"/>
  <c r="I1552" i="2"/>
  <c r="AC1552" i="2" s="1"/>
  <c r="AD1552" i="2" s="1"/>
  <c r="I1631" i="2"/>
  <c r="AC1631" i="2" s="1"/>
  <c r="AD1631" i="2" s="1"/>
  <c r="I1994" i="2"/>
  <c r="AC1994" i="2" s="1"/>
  <c r="AD1994" i="2" s="1"/>
  <c r="I1934" i="2"/>
  <c r="I1510" i="2"/>
  <c r="AC1510" i="2" s="1"/>
  <c r="AD1510" i="2" s="1"/>
  <c r="I1456" i="2"/>
  <c r="AC1456" i="2" s="1"/>
  <c r="AD1456" i="2" s="1"/>
  <c r="I1557" i="2"/>
  <c r="AC1557" i="2" s="1"/>
  <c r="AD1557" i="2" s="1"/>
  <c r="I1953" i="2"/>
  <c r="I2626" i="2"/>
  <c r="AC2626" i="2" s="1"/>
  <c r="AD2626" i="2" s="1"/>
  <c r="I1960" i="2"/>
  <c r="I1993" i="2"/>
  <c r="AC1993" i="2" s="1"/>
  <c r="AD1993" i="2" s="1"/>
  <c r="I2033" i="2"/>
  <c r="AC2033" i="2" s="1"/>
  <c r="AD2033" i="2" s="1"/>
  <c r="I1426" i="2"/>
  <c r="AC1426" i="2" s="1"/>
  <c r="AD1426" i="2" s="1"/>
  <c r="I1875" i="2" l="1"/>
  <c r="AC1875" i="2" s="1"/>
  <c r="AD1875" i="2" s="1"/>
  <c r="I1558" i="2"/>
  <c r="AC1558" i="2" s="1"/>
  <c r="AD1558" i="2" s="1"/>
  <c r="I1988" i="2"/>
  <c r="AC1988" i="2" s="1"/>
  <c r="AD1988" i="2" s="1"/>
  <c r="I1951" i="2"/>
  <c r="I1457" i="2"/>
  <c r="AC1457" i="2" s="1"/>
  <c r="AD1457" i="2" s="1"/>
  <c r="I1921" i="2"/>
  <c r="I2077" i="2"/>
  <c r="I2642" i="2"/>
  <c r="I2666" i="2"/>
  <c r="I2034" i="2"/>
  <c r="AC2034" i="2" s="1"/>
  <c r="AD2034" i="2" s="1"/>
  <c r="I2068" i="2"/>
  <c r="I1807" i="2"/>
  <c r="AC1807" i="2" s="1"/>
  <c r="AD1807" i="2" s="1"/>
  <c r="I1972" i="2"/>
  <c r="AC1972" i="2" s="1"/>
  <c r="AD1972" i="2" s="1"/>
  <c r="I1987" i="2"/>
  <c r="AC1987" i="2" s="1"/>
  <c r="AD1987" i="2" s="1"/>
  <c r="I1465" i="2"/>
  <c r="AC1465" i="2" s="1"/>
  <c r="AD1465" i="2" s="1"/>
  <c r="I2090" i="2"/>
  <c r="I1947" i="2"/>
  <c r="I2035" i="2"/>
  <c r="AC2035" i="2" s="1"/>
  <c r="AD2035" i="2" s="1"/>
  <c r="I2074" i="2"/>
  <c r="I2058" i="2"/>
  <c r="AC2058" i="2" s="1"/>
  <c r="AD2058" i="2" s="1"/>
  <c r="I2089" i="2"/>
  <c r="AC2089" i="2" s="1"/>
  <c r="AD2089" i="2" s="1"/>
  <c r="I2069" i="2"/>
  <c r="I1543" i="2"/>
  <c r="I1450" i="2"/>
  <c r="AC1450" i="2" s="1"/>
  <c r="AD1450" i="2" s="1"/>
  <c r="I2037" i="2"/>
  <c r="AC2037" i="2" s="1"/>
  <c r="AD2037" i="2" s="1"/>
  <c r="I1959" i="2"/>
  <c r="I1916" i="2"/>
  <c r="AC1916" i="2" s="1"/>
  <c r="AD1916" i="2" s="1"/>
  <c r="I2070" i="2"/>
  <c r="I2078" i="2"/>
  <c r="I2071" i="2"/>
  <c r="I2038" i="2"/>
  <c r="AC2038" i="2" s="1"/>
  <c r="AD2038" i="2" s="1"/>
  <c r="I1918" i="2"/>
  <c r="AD1249" i="2"/>
  <c r="I1946" i="2"/>
  <c r="AC1946" i="2" s="1"/>
  <c r="AD1257" i="2"/>
  <c r="I1954" i="2"/>
  <c r="I1809" i="2"/>
  <c r="AC1809" i="2" s="1"/>
  <c r="AD1809" i="2" s="1"/>
  <c r="AD1379" i="2"/>
  <c r="I2076" i="2"/>
  <c r="I2088" i="2"/>
  <c r="I1935" i="2"/>
  <c r="I1844" i="2"/>
  <c r="AC1844" i="2" s="1"/>
  <c r="AD1844" i="2" s="1"/>
  <c r="AD827" i="2"/>
  <c r="I1524" i="2"/>
  <c r="AC1524" i="2" s="1"/>
  <c r="AD1292" i="2"/>
  <c r="I1989" i="2"/>
  <c r="AD1273" i="2"/>
  <c r="I1970" i="2"/>
  <c r="AC1970" i="2" s="1"/>
  <c r="I1480" i="2"/>
  <c r="I1971" i="2"/>
  <c r="AC1971" i="2" s="1"/>
  <c r="AD1971" i="2" s="1"/>
  <c r="I2254" i="2"/>
  <c r="I2623" i="2"/>
  <c r="AC2623" i="2" s="1"/>
  <c r="AD2623" i="2" s="1"/>
  <c r="I3175" i="2"/>
  <c r="I2731" i="2"/>
  <c r="AC2731" i="2" s="1"/>
  <c r="AD2731" i="2" s="1"/>
  <c r="I2123" i="2"/>
  <c r="AC2123" i="2" s="1"/>
  <c r="AD2123" i="2" s="1"/>
  <c r="I2691" i="2"/>
  <c r="I2625" i="2"/>
  <c r="AC2625" i="2" s="1"/>
  <c r="AD2625" i="2" s="1"/>
  <c r="I2665" i="2"/>
  <c r="I2153" i="2"/>
  <c r="AC2153" i="2" s="1"/>
  <c r="AD2153" i="2" s="1"/>
  <c r="I2255" i="2"/>
  <c r="I2328" i="2"/>
  <c r="I2732" i="2"/>
  <c r="AC2732" i="2" s="1"/>
  <c r="AD2732" i="2" s="1"/>
  <c r="I2103" i="2"/>
  <c r="AC2103" i="2" s="1"/>
  <c r="AD2103" i="2" s="1"/>
  <c r="I2572" i="2"/>
  <c r="AC2572" i="2" s="1"/>
  <c r="AD2572" i="2" s="1"/>
  <c r="I2541" i="2"/>
  <c r="AC2541" i="2" s="1"/>
  <c r="AD2541" i="2" s="1"/>
  <c r="I2672" i="2"/>
  <c r="AC2672" i="2" s="1"/>
  <c r="AD2672" i="2" s="1"/>
  <c r="I2154" i="2"/>
  <c r="AC2154" i="2" s="1"/>
  <c r="AD2154" i="2" s="1"/>
  <c r="I2735" i="2"/>
  <c r="AC2735" i="2" s="1"/>
  <c r="AD2735" i="2" s="1"/>
  <c r="I2750" i="2"/>
  <c r="AC2750" i="2" s="1"/>
  <c r="AD2750" i="2" s="1"/>
  <c r="I2730" i="2"/>
  <c r="AC2730" i="2" s="1"/>
  <c r="AD2730" i="2" s="1"/>
  <c r="I2207" i="2"/>
  <c r="AC2207" i="2" s="1"/>
  <c r="AD2207" i="2" s="1"/>
  <c r="I2504" i="2"/>
  <c r="AC2504" i="2" s="1"/>
  <c r="AD2504" i="2" s="1"/>
  <c r="I2721" i="2"/>
  <c r="AC2721" i="2" s="1"/>
  <c r="AD2721" i="2" s="1"/>
  <c r="I3323" i="2"/>
  <c r="AC3323" i="2" s="1"/>
  <c r="AD3323" i="2" s="1"/>
  <c r="I2685" i="2"/>
  <c r="I2249" i="2"/>
  <c r="AC2249" i="2" s="1"/>
  <c r="AD2249" i="2" s="1"/>
  <c r="I2200" i="2"/>
  <c r="I2211" i="2"/>
  <c r="AC2211" i="2" s="1"/>
  <c r="AD2211" i="2" s="1"/>
  <c r="I2135" i="2"/>
  <c r="AC2135" i="2" s="1"/>
  <c r="AD2135" i="2" s="1"/>
  <c r="I2690" i="2"/>
  <c r="I2231" i="2"/>
  <c r="I3375" i="2"/>
  <c r="I2684" i="2"/>
  <c r="I2162" i="2"/>
  <c r="AC2162" i="2" s="1"/>
  <c r="AD2162" i="2" s="1"/>
  <c r="I2786" i="2" l="1"/>
  <c r="AC2786" i="2" s="1"/>
  <c r="AD2786" i="2" s="1"/>
  <c r="I2669" i="2"/>
  <c r="AC2669" i="2" s="1"/>
  <c r="AD2669" i="2" s="1"/>
  <c r="I2506" i="2"/>
  <c r="AC2506" i="2" s="1"/>
  <c r="AD2506" i="2" s="1"/>
  <c r="I2755" i="2"/>
  <c r="AC2755" i="2" s="1"/>
  <c r="AD2755" i="2" s="1"/>
  <c r="I2613" i="2"/>
  <c r="I2147" i="2"/>
  <c r="AC2147" i="2" s="1"/>
  <c r="AD2147" i="2" s="1"/>
  <c r="I2734" i="2"/>
  <c r="AC2734" i="2" s="1"/>
  <c r="AD2734" i="2" s="1"/>
  <c r="I2668" i="2"/>
  <c r="AC2668" i="2" s="1"/>
  <c r="AD2668" i="2" s="1"/>
  <c r="AD1970" i="2"/>
  <c r="I2667" i="2"/>
  <c r="AD1524" i="2"/>
  <c r="I2221" i="2"/>
  <c r="AD1946" i="2"/>
  <c r="I2643" i="2"/>
  <c r="I2946" i="2"/>
  <c r="I3452" i="2"/>
  <c r="I2859" i="2"/>
  <c r="I3427" i="2"/>
  <c r="AC3427" i="2" s="1"/>
  <c r="AD3427" i="2" s="1"/>
  <c r="I3269" i="2"/>
  <c r="AC3269" i="2" s="1"/>
  <c r="AD3269" i="2" s="1"/>
  <c r="I3322" i="2"/>
  <c r="AC3322" i="2" s="1"/>
  <c r="AD3322" i="2" s="1"/>
  <c r="I2832" i="2"/>
  <c r="AC2832" i="2" s="1"/>
  <c r="AD2832" i="2" s="1"/>
  <c r="I2908" i="2"/>
  <c r="AC2908" i="2" s="1"/>
  <c r="AD2908" i="2" s="1"/>
  <c r="I3418" i="2"/>
  <c r="AC3418" i="2" s="1"/>
  <c r="AD3418" i="2" s="1"/>
  <c r="I3369" i="2"/>
  <c r="AC3369" i="2" s="1"/>
  <c r="AD3369" i="2" s="1"/>
  <c r="I3431" i="2"/>
  <c r="AC3431" i="2" s="1"/>
  <c r="AD3431" i="2" s="1"/>
  <c r="I3447" i="2"/>
  <c r="AC3447" i="2" s="1"/>
  <c r="AD3447" i="2" s="1"/>
  <c r="I3483" i="2"/>
  <c r="AC3483" i="2" s="1"/>
  <c r="AD3483" i="2" s="1"/>
  <c r="I3201" i="2"/>
  <c r="AC3201" i="2" s="1"/>
  <c r="AD3201" i="2" s="1"/>
  <c r="I2844" i="2"/>
  <c r="AC2844" i="2" s="1"/>
  <c r="AD2844" i="2" s="1"/>
  <c r="I3203" i="2"/>
  <c r="AC3203" i="2" s="1"/>
  <c r="AD3203" i="2" s="1"/>
  <c r="I2904" i="2"/>
  <c r="AC2904" i="2" s="1"/>
  <c r="AD2904" i="2" s="1"/>
  <c r="I3432" i="2"/>
  <c r="AC3432" i="2" s="1"/>
  <c r="AD3432" i="2" s="1"/>
  <c r="I2800" i="2"/>
  <c r="AC2800" i="2" s="1"/>
  <c r="AD2800" i="2" s="1"/>
  <c r="I2820" i="2"/>
  <c r="AC2820" i="2" s="1"/>
  <c r="AD2820" i="2" s="1"/>
  <c r="I4020" i="2"/>
  <c r="AC4020" i="2" s="1"/>
  <c r="AD4020" i="2" s="1"/>
  <c r="I3238" i="2"/>
  <c r="AC3238" i="2" s="1"/>
  <c r="AD3238" i="2" s="1"/>
  <c r="I2850" i="2"/>
  <c r="I3320" i="2"/>
  <c r="I3366" i="2"/>
  <c r="AC3366" i="2" s="1"/>
  <c r="AD3366" i="2" s="1"/>
  <c r="I2851" i="2"/>
  <c r="AC2851" i="2" s="1"/>
  <c r="AD2851" i="2" s="1"/>
  <c r="I3429" i="2"/>
  <c r="AC3429" i="2" s="1"/>
  <c r="AD3429" i="2" s="1"/>
  <c r="I3428" i="2"/>
  <c r="AC3428" i="2" s="1"/>
  <c r="AD3428" i="2" s="1"/>
  <c r="I3365" i="2" l="1"/>
  <c r="AC3365" i="2" s="1"/>
  <c r="AD3365" i="2" s="1"/>
  <c r="I3900" i="2"/>
  <c r="AC3900" i="2" s="1"/>
  <c r="AD3900" i="2" s="1"/>
  <c r="I3966" i="2"/>
  <c r="AC3966" i="2" s="1"/>
  <c r="AD3966" i="2" s="1"/>
  <c r="I4126" i="2"/>
  <c r="AC4126" i="2" s="1"/>
  <c r="AD4126" i="2" s="1"/>
  <c r="I3497" i="2"/>
  <c r="AC3497" i="2" s="1"/>
  <c r="AD3497" i="2" s="1"/>
  <c r="I4144" i="2"/>
  <c r="AC4144" i="2" s="1"/>
  <c r="AD4144" i="2" s="1"/>
  <c r="I4124" i="2"/>
  <c r="AC4124" i="2" s="1"/>
  <c r="AD4124" i="2" s="1"/>
  <c r="I3541" i="2"/>
  <c r="AC3541" i="2" s="1"/>
  <c r="AD3541" i="2" s="1"/>
  <c r="I3605" i="2"/>
  <c r="I3935" i="2"/>
  <c r="AC3935" i="2" s="1"/>
  <c r="AD3935" i="2" s="1"/>
  <c r="I4128" i="2"/>
  <c r="AC4128" i="2" s="1"/>
  <c r="AD4128" i="2" s="1"/>
  <c r="I3548" i="2"/>
  <c r="AC3548" i="2" s="1"/>
  <c r="AD3548" i="2" s="1"/>
  <c r="I4129" i="2"/>
  <c r="AC4129" i="2" s="1"/>
  <c r="AD4129" i="2" s="1"/>
  <c r="I3898" i="2"/>
  <c r="AC3898" i="2" s="1"/>
  <c r="AD3898" i="2" s="1"/>
  <c r="I3529" i="2"/>
  <c r="AC3529" i="2" s="1"/>
  <c r="AD3529" i="2" s="1"/>
  <c r="I4063" i="2"/>
  <c r="I3601" i="2"/>
  <c r="AC3601" i="2" s="1"/>
  <c r="AD3601" i="2" s="1"/>
  <c r="I4066" i="2"/>
  <c r="I4125" i="2"/>
  <c r="AC4125" i="2" s="1"/>
  <c r="AD4125" i="2" s="1"/>
  <c r="I4717" i="2"/>
  <c r="I4180" i="2"/>
  <c r="AC4180" i="2" s="1"/>
  <c r="AD4180" i="2" s="1"/>
  <c r="I4019" i="2"/>
  <c r="AC4019" i="2" s="1"/>
  <c r="AD4019" i="2" s="1"/>
  <c r="I3517" i="2"/>
  <c r="AC3517" i="2" s="1"/>
  <c r="AD3517" i="2" s="1"/>
  <c r="I4115" i="2"/>
  <c r="AC4115" i="2" s="1"/>
  <c r="AD4115" i="2" s="1"/>
  <c r="I4062" i="2" l="1"/>
  <c r="I4877" i="2"/>
  <c r="AC4877" i="2" s="1"/>
  <c r="AD4877" i="2" s="1"/>
  <c r="I4826" i="2"/>
  <c r="AC4826" i="2" s="1"/>
  <c r="AD4826" i="2" s="1"/>
  <c r="I4194" i="2"/>
  <c r="AC4194" i="2" s="1"/>
  <c r="AD4194" i="2" s="1"/>
  <c r="I4245" i="2"/>
  <c r="AC4245" i="2" s="1"/>
  <c r="AD4245" i="2" s="1"/>
  <c r="I4823" i="2"/>
  <c r="AC4823" i="2" s="1"/>
  <c r="AD4823" i="2" s="1"/>
  <c r="I4812" i="2"/>
  <c r="AC4812" i="2" s="1"/>
  <c r="AD4812" i="2" s="1"/>
  <c r="I4238" i="2"/>
  <c r="AC4238" i="2" s="1"/>
  <c r="AD4238" i="2" s="1"/>
  <c r="I4214" i="2"/>
  <c r="I4825" i="2"/>
  <c r="AC4825" i="2" s="1"/>
  <c r="AD4825" i="2" s="1"/>
  <c r="I4663" i="2"/>
  <c r="AC4663" i="2" s="1"/>
  <c r="AD4663" i="2" s="1"/>
  <c r="I4822" i="2"/>
  <c r="AC4822" i="2" s="1"/>
  <c r="AD4822" i="2" s="1"/>
  <c r="I4226" i="2"/>
  <c r="AC4226" i="2" s="1"/>
  <c r="AD4226" i="2" s="1"/>
  <c r="I4821" i="2"/>
  <c r="AC4821" i="2" s="1"/>
  <c r="AD4821" i="2" s="1"/>
  <c r="I4632" i="2"/>
  <c r="AC4632" i="2" s="1"/>
  <c r="AD4632" i="2" s="1"/>
  <c r="I4716" i="2"/>
  <c r="AC4716" i="2" s="1"/>
  <c r="AD4716" i="2" s="1"/>
  <c r="I4595" i="2"/>
  <c r="AC4595" i="2" s="1"/>
  <c r="AD4595" i="2" s="1"/>
  <c r="I4841" i="2"/>
  <c r="AC4841" i="2" s="1"/>
  <c r="AD4841" i="2" s="1"/>
  <c r="I4298" i="2"/>
  <c r="I4597" i="2"/>
  <c r="AC4597" i="2" s="1"/>
  <c r="AD4597" i="2" s="1"/>
  <c r="I5538" i="2" l="1"/>
  <c r="AC5538" i="2" s="1"/>
  <c r="AD5538" i="2" s="1"/>
  <c r="I5522" i="2"/>
  <c r="AC5522" i="2" s="1"/>
  <c r="AD5522" i="2" s="1"/>
  <c r="I5574" i="2"/>
  <c r="AC5574" i="2" s="1"/>
  <c r="AD5574" i="2" s="1"/>
  <c r="I4923" i="2"/>
  <c r="AC4923" i="2" s="1"/>
  <c r="AD4923" i="2" s="1"/>
  <c r="I4942" i="2"/>
  <c r="AC4942" i="2" s="1"/>
  <c r="AD4942" i="2" s="1"/>
  <c r="I5292" i="2"/>
  <c r="AC5292" i="2" s="1"/>
  <c r="AD5292" i="2" s="1"/>
  <c r="I5413" i="2"/>
  <c r="AC5413" i="2" s="1"/>
  <c r="AD5413" i="2" s="1"/>
  <c r="I4935" i="2"/>
  <c r="AC4935" i="2" s="1"/>
  <c r="AD4935" i="2" s="1"/>
  <c r="I5294" i="2"/>
  <c r="AC5294" i="2" s="1"/>
  <c r="AD5294" i="2" s="1"/>
  <c r="I5519" i="2"/>
  <c r="AC5519" i="2" s="1"/>
  <c r="AD5519" i="2" s="1"/>
  <c r="I4891" i="2"/>
  <c r="AC4891" i="2" s="1"/>
  <c r="AD4891" i="2" s="1"/>
  <c r="I5329" i="2"/>
  <c r="AC5329" i="2" s="1"/>
  <c r="AD5329" i="2" s="1"/>
  <c r="I5523" i="2"/>
  <c r="AC5523" i="2" s="1"/>
  <c r="AD5523" i="2" s="1"/>
  <c r="I5360" i="2"/>
  <c r="AC5360" i="2" s="1"/>
  <c r="AD5360" i="2" s="1"/>
  <c r="I5509" i="2"/>
  <c r="AC5509" i="2" s="1"/>
  <c r="AD5509" i="2" s="1"/>
  <c r="I5518" i="2"/>
  <c r="AC5518" i="2" s="1"/>
  <c r="AD5518" i="2" s="1"/>
  <c r="I5520" i="2"/>
  <c r="AC5520" i="2" s="1"/>
  <c r="AD5520" i="2" s="1"/>
  <c r="I6235" i="2" l="1"/>
  <c r="I6220" i="2"/>
  <c r="I6026" i="2"/>
  <c r="AC6026" i="2" s="1"/>
  <c r="AD6026" i="2" s="1"/>
  <c r="I5620" i="2"/>
  <c r="I6215" i="2"/>
  <c r="I5632" i="2"/>
  <c r="I6217" i="2"/>
  <c r="I5588" i="2"/>
  <c r="I6110" i="2"/>
  <c r="AC6110" i="2" s="1"/>
  <c r="AD6110" i="2" s="1"/>
  <c r="I6206" i="2"/>
  <c r="I6271" i="2"/>
  <c r="AC6271" i="2" s="1"/>
  <c r="AD6271" i="2" s="1"/>
  <c r="I6216" i="2"/>
  <c r="I6219" i="2"/>
  <c r="I6057" i="2"/>
  <c r="AC6057" i="2" s="1"/>
  <c r="AD6057" i="2" s="1"/>
  <c r="I5989" i="2"/>
  <c r="AC5989" i="2" s="1"/>
  <c r="AD5989" i="2" s="1"/>
  <c r="I5991" i="2"/>
  <c r="I5639" i="2"/>
  <c r="AC5639" i="2" s="1"/>
  <c r="AD5639" i="2" s="1"/>
  <c r="I6336" i="2" l="1"/>
  <c r="AC6336" i="2" s="1"/>
  <c r="AD6336" i="2" s="1"/>
  <c r="I6968" i="2"/>
  <c r="I6723" i="2"/>
  <c r="I6686" i="2"/>
  <c r="I6754" i="2"/>
  <c r="I6807" i="2"/>
  <c r="I7033" i="2" l="1"/>
  <c r="S655" i="1" l="1"/>
  <c r="W34" i="1"/>
  <c r="W50" i="1"/>
  <c r="W66" i="1"/>
  <c r="W82" i="1"/>
  <c r="W98" i="1"/>
  <c r="W114" i="1"/>
  <c r="W130" i="1"/>
  <c r="W146" i="1"/>
  <c r="W162" i="1"/>
  <c r="W179" i="1"/>
  <c r="W211" i="1"/>
  <c r="W243" i="1"/>
  <c r="W275" i="1"/>
  <c r="W307" i="1"/>
  <c r="W339" i="1"/>
  <c r="W371" i="1"/>
  <c r="R607" i="1"/>
  <c r="S3" i="1"/>
  <c r="I39" i="1"/>
  <c r="S39" i="1"/>
  <c r="I18" i="1"/>
  <c r="I38" i="1"/>
  <c r="I41" i="1"/>
  <c r="I30" i="1"/>
  <c r="R5" i="1"/>
  <c r="T5" i="1" s="1"/>
  <c r="W5" i="1" s="1"/>
  <c r="R6" i="1"/>
  <c r="T6" i="1" s="1"/>
  <c r="W6" i="1" s="1"/>
  <c r="R7" i="1"/>
  <c r="T7" i="1" s="1"/>
  <c r="W7" i="1" s="1"/>
  <c r="R8" i="1"/>
  <c r="T8" i="1" s="1"/>
  <c r="W8" i="1" s="1"/>
  <c r="R9" i="1"/>
  <c r="R10" i="1"/>
  <c r="R11" i="1"/>
  <c r="R12" i="1"/>
  <c r="T12" i="1" s="1"/>
  <c r="W12" i="1" s="1"/>
  <c r="R13" i="1"/>
  <c r="T13" i="1" s="1"/>
  <c r="W13" i="1" s="1"/>
  <c r="R14" i="1"/>
  <c r="R15" i="1"/>
  <c r="R16" i="1"/>
  <c r="T16" i="1" s="1"/>
  <c r="W16" i="1" s="1"/>
  <c r="R17" i="1"/>
  <c r="R18" i="1"/>
  <c r="T18" i="1" s="1"/>
  <c r="W18" i="1" s="1"/>
  <c r="R19" i="1"/>
  <c r="R20" i="1"/>
  <c r="T20" i="1" s="1"/>
  <c r="W20" i="1" s="1"/>
  <c r="R21" i="1"/>
  <c r="T21" i="1" s="1"/>
  <c r="R22" i="1"/>
  <c r="R23" i="1"/>
  <c r="T23" i="1" s="1"/>
  <c r="W23" i="1" s="1"/>
  <c r="R24" i="1"/>
  <c r="T24" i="1" s="1"/>
  <c r="W24" i="1" s="1"/>
  <c r="R25" i="1"/>
  <c r="R26" i="1"/>
  <c r="T26" i="1" s="1"/>
  <c r="W26" i="1" s="1"/>
  <c r="R27" i="1"/>
  <c r="T27" i="1" s="1"/>
  <c r="W27" i="1" s="1"/>
  <c r="R28" i="1"/>
  <c r="T28" i="1" s="1"/>
  <c r="W28" i="1" s="1"/>
  <c r="R29" i="1"/>
  <c r="T29" i="1" s="1"/>
  <c r="W29" i="1" s="1"/>
  <c r="R30" i="1"/>
  <c r="R31" i="1"/>
  <c r="R32" i="1"/>
  <c r="T32" i="1" s="1"/>
  <c r="W32" i="1" s="1"/>
  <c r="R33" i="1"/>
  <c r="T33" i="1" s="1"/>
  <c r="W33" i="1" s="1"/>
  <c r="R34" i="1"/>
  <c r="T34" i="1" s="1"/>
  <c r="R35" i="1"/>
  <c r="R36" i="1"/>
  <c r="T36" i="1" s="1"/>
  <c r="W36" i="1" s="1"/>
  <c r="R37" i="1"/>
  <c r="T37" i="1" s="1"/>
  <c r="R38" i="1"/>
  <c r="T38" i="1" s="1"/>
  <c r="W38" i="1" s="1"/>
  <c r="R39" i="1"/>
  <c r="R40" i="1"/>
  <c r="T40" i="1" s="1"/>
  <c r="W40" i="1" s="1"/>
  <c r="R41" i="1"/>
  <c r="T41" i="1" s="1"/>
  <c r="W41" i="1" s="1"/>
  <c r="R42" i="1"/>
  <c r="T42" i="1" s="1"/>
  <c r="W42" i="1" s="1"/>
  <c r="R43" i="1"/>
  <c r="T43" i="1" s="1"/>
  <c r="W43" i="1" s="1"/>
  <c r="R44" i="1"/>
  <c r="T44" i="1" s="1"/>
  <c r="W44" i="1" s="1"/>
  <c r="R45" i="1"/>
  <c r="T45" i="1" s="1"/>
  <c r="W45" i="1" s="1"/>
  <c r="R46" i="1"/>
  <c r="T46" i="1" s="1"/>
  <c r="W46" i="1" s="1"/>
  <c r="R47" i="1"/>
  <c r="T47" i="1" s="1"/>
  <c r="W47" i="1" s="1"/>
  <c r="R48" i="1"/>
  <c r="T48" i="1" s="1"/>
  <c r="W48" i="1" s="1"/>
  <c r="R49" i="1"/>
  <c r="R50" i="1"/>
  <c r="T50" i="1" s="1"/>
  <c r="R51" i="1"/>
  <c r="T51" i="1" s="1"/>
  <c r="W51" i="1" s="1"/>
  <c r="R52" i="1"/>
  <c r="T52" i="1" s="1"/>
  <c r="W52" i="1" s="1"/>
  <c r="R53" i="1"/>
  <c r="T53" i="1" s="1"/>
  <c r="R54" i="1"/>
  <c r="T54" i="1" s="1"/>
  <c r="W54" i="1" s="1"/>
  <c r="R55" i="1"/>
  <c r="T55" i="1" s="1"/>
  <c r="W55" i="1" s="1"/>
  <c r="R56" i="1"/>
  <c r="T56" i="1" s="1"/>
  <c r="W56" i="1" s="1"/>
  <c r="R57" i="1"/>
  <c r="R58" i="1"/>
  <c r="T58" i="1" s="1"/>
  <c r="W58" i="1" s="1"/>
  <c r="R59" i="1"/>
  <c r="R60" i="1"/>
  <c r="T60" i="1" s="1"/>
  <c r="W60" i="1" s="1"/>
  <c r="R61" i="1"/>
  <c r="T61" i="1" s="1"/>
  <c r="R62" i="1"/>
  <c r="T62" i="1" s="1"/>
  <c r="W62" i="1" s="1"/>
  <c r="R63" i="1"/>
  <c r="T63" i="1" s="1"/>
  <c r="W63" i="1" s="1"/>
  <c r="R64" i="1"/>
  <c r="T64" i="1" s="1"/>
  <c r="W64" i="1" s="1"/>
  <c r="R65" i="1"/>
  <c r="T65" i="1" s="1"/>
  <c r="W65" i="1" s="1"/>
  <c r="R66" i="1"/>
  <c r="T66" i="1" s="1"/>
  <c r="R67" i="1"/>
  <c r="T67" i="1" s="1"/>
  <c r="W67" i="1" s="1"/>
  <c r="R68" i="1"/>
  <c r="T68" i="1" s="1"/>
  <c r="W68" i="1" s="1"/>
  <c r="R69" i="1"/>
  <c r="T69" i="1" s="1"/>
  <c r="W69" i="1" s="1"/>
  <c r="R70" i="1"/>
  <c r="T70" i="1" s="1"/>
  <c r="W70" i="1" s="1"/>
  <c r="R71" i="1"/>
  <c r="T71" i="1" s="1"/>
  <c r="W71" i="1" s="1"/>
  <c r="R72" i="1"/>
  <c r="T72" i="1" s="1"/>
  <c r="W72" i="1" s="1"/>
  <c r="R73" i="1"/>
  <c r="T73" i="1" s="1"/>
  <c r="W73" i="1" s="1"/>
  <c r="R74" i="1"/>
  <c r="T74" i="1" s="1"/>
  <c r="W74" i="1" s="1"/>
  <c r="R75" i="1"/>
  <c r="T75" i="1" s="1"/>
  <c r="W75" i="1" s="1"/>
  <c r="R76" i="1"/>
  <c r="T76" i="1" s="1"/>
  <c r="W76" i="1" s="1"/>
  <c r="R77" i="1"/>
  <c r="T77" i="1" s="1"/>
  <c r="W77" i="1" s="1"/>
  <c r="R78" i="1"/>
  <c r="T78" i="1" s="1"/>
  <c r="W78" i="1" s="1"/>
  <c r="R79" i="1"/>
  <c r="T79" i="1" s="1"/>
  <c r="W79" i="1" s="1"/>
  <c r="R80" i="1"/>
  <c r="T80" i="1" s="1"/>
  <c r="W80" i="1" s="1"/>
  <c r="R81" i="1"/>
  <c r="T81" i="1" s="1"/>
  <c r="W81" i="1" s="1"/>
  <c r="R82" i="1"/>
  <c r="T82" i="1" s="1"/>
  <c r="R83" i="1"/>
  <c r="T83" i="1" s="1"/>
  <c r="W83" i="1" s="1"/>
  <c r="R84" i="1"/>
  <c r="T84" i="1" s="1"/>
  <c r="W84" i="1" s="1"/>
  <c r="R85" i="1"/>
  <c r="T85" i="1" s="1"/>
  <c r="W85" i="1" s="1"/>
  <c r="R86" i="1"/>
  <c r="T86" i="1" s="1"/>
  <c r="W86" i="1" s="1"/>
  <c r="R87" i="1"/>
  <c r="T87" i="1" s="1"/>
  <c r="W87" i="1" s="1"/>
  <c r="R88" i="1"/>
  <c r="T88" i="1" s="1"/>
  <c r="W88" i="1" s="1"/>
  <c r="R89" i="1"/>
  <c r="T89" i="1" s="1"/>
  <c r="W89" i="1" s="1"/>
  <c r="R90" i="1"/>
  <c r="T90" i="1" s="1"/>
  <c r="W90" i="1" s="1"/>
  <c r="R91" i="1"/>
  <c r="T91" i="1" s="1"/>
  <c r="W91" i="1" s="1"/>
  <c r="R92" i="1"/>
  <c r="T92" i="1" s="1"/>
  <c r="W92" i="1" s="1"/>
  <c r="R93" i="1"/>
  <c r="T93" i="1" s="1"/>
  <c r="W93" i="1" s="1"/>
  <c r="R94" i="1"/>
  <c r="T94" i="1" s="1"/>
  <c r="W94" i="1" s="1"/>
  <c r="R95" i="1"/>
  <c r="T95" i="1" s="1"/>
  <c r="W95" i="1" s="1"/>
  <c r="R96" i="1"/>
  <c r="T96" i="1" s="1"/>
  <c r="W96" i="1" s="1"/>
  <c r="R97" i="1"/>
  <c r="T97" i="1" s="1"/>
  <c r="W97" i="1" s="1"/>
  <c r="R98" i="1"/>
  <c r="T98" i="1" s="1"/>
  <c r="R99" i="1"/>
  <c r="T99" i="1" s="1"/>
  <c r="W99" i="1" s="1"/>
  <c r="R100" i="1"/>
  <c r="T100" i="1" s="1"/>
  <c r="W100" i="1" s="1"/>
  <c r="R101" i="1"/>
  <c r="T101" i="1" s="1"/>
  <c r="W101" i="1" s="1"/>
  <c r="R102" i="1"/>
  <c r="T102" i="1" s="1"/>
  <c r="W102" i="1" s="1"/>
  <c r="R103" i="1"/>
  <c r="T103" i="1" s="1"/>
  <c r="W103" i="1" s="1"/>
  <c r="R104" i="1"/>
  <c r="T104" i="1" s="1"/>
  <c r="W104" i="1" s="1"/>
  <c r="R105" i="1"/>
  <c r="T105" i="1" s="1"/>
  <c r="W105" i="1" s="1"/>
  <c r="R106" i="1"/>
  <c r="T106" i="1" s="1"/>
  <c r="W106" i="1" s="1"/>
  <c r="R107" i="1"/>
  <c r="T107" i="1" s="1"/>
  <c r="W107" i="1" s="1"/>
  <c r="R108" i="1"/>
  <c r="T108" i="1" s="1"/>
  <c r="W108" i="1" s="1"/>
  <c r="R109" i="1"/>
  <c r="T109" i="1" s="1"/>
  <c r="W109" i="1" s="1"/>
  <c r="R110" i="1"/>
  <c r="T110" i="1" s="1"/>
  <c r="W110" i="1" s="1"/>
  <c r="R111" i="1"/>
  <c r="T111" i="1" s="1"/>
  <c r="W111" i="1" s="1"/>
  <c r="R112" i="1"/>
  <c r="T112" i="1" s="1"/>
  <c r="W112" i="1" s="1"/>
  <c r="R113" i="1"/>
  <c r="T113" i="1" s="1"/>
  <c r="W113" i="1" s="1"/>
  <c r="R114" i="1"/>
  <c r="T114" i="1" s="1"/>
  <c r="R115" i="1"/>
  <c r="T115" i="1" s="1"/>
  <c r="W115" i="1" s="1"/>
  <c r="R116" i="1"/>
  <c r="T116" i="1" s="1"/>
  <c r="W116" i="1" s="1"/>
  <c r="R117" i="1"/>
  <c r="T117" i="1" s="1"/>
  <c r="W117" i="1" s="1"/>
  <c r="R118" i="1"/>
  <c r="T118" i="1" s="1"/>
  <c r="W118" i="1" s="1"/>
  <c r="R119" i="1"/>
  <c r="T119" i="1" s="1"/>
  <c r="W119" i="1" s="1"/>
  <c r="R120" i="1"/>
  <c r="T120" i="1" s="1"/>
  <c r="W120" i="1" s="1"/>
  <c r="R121" i="1"/>
  <c r="T121" i="1" s="1"/>
  <c r="W121" i="1" s="1"/>
  <c r="R122" i="1"/>
  <c r="T122" i="1" s="1"/>
  <c r="W122" i="1" s="1"/>
  <c r="R123" i="1"/>
  <c r="T123" i="1" s="1"/>
  <c r="W123" i="1" s="1"/>
  <c r="R124" i="1"/>
  <c r="T124" i="1" s="1"/>
  <c r="W124" i="1" s="1"/>
  <c r="R125" i="1"/>
  <c r="T125" i="1" s="1"/>
  <c r="W125" i="1" s="1"/>
  <c r="R126" i="1"/>
  <c r="T126" i="1" s="1"/>
  <c r="W126" i="1" s="1"/>
  <c r="R127" i="1"/>
  <c r="T127" i="1" s="1"/>
  <c r="W127" i="1" s="1"/>
  <c r="R128" i="1"/>
  <c r="T128" i="1" s="1"/>
  <c r="W128" i="1" s="1"/>
  <c r="R129" i="1"/>
  <c r="T129" i="1" s="1"/>
  <c r="W129" i="1" s="1"/>
  <c r="R130" i="1"/>
  <c r="T130" i="1" s="1"/>
  <c r="R131" i="1"/>
  <c r="T131" i="1" s="1"/>
  <c r="W131" i="1" s="1"/>
  <c r="R132" i="1"/>
  <c r="T132" i="1" s="1"/>
  <c r="W132" i="1" s="1"/>
  <c r="R133" i="1"/>
  <c r="T133" i="1" s="1"/>
  <c r="W133" i="1" s="1"/>
  <c r="R134" i="1"/>
  <c r="T134" i="1" s="1"/>
  <c r="W134" i="1" s="1"/>
  <c r="R135" i="1"/>
  <c r="T135" i="1" s="1"/>
  <c r="W135" i="1" s="1"/>
  <c r="R136" i="1"/>
  <c r="T136" i="1" s="1"/>
  <c r="W136" i="1" s="1"/>
  <c r="R137" i="1"/>
  <c r="T137" i="1" s="1"/>
  <c r="W137" i="1" s="1"/>
  <c r="R138" i="1"/>
  <c r="T138" i="1" s="1"/>
  <c r="W138" i="1" s="1"/>
  <c r="R139" i="1"/>
  <c r="T139" i="1" s="1"/>
  <c r="W139" i="1" s="1"/>
  <c r="R140" i="1"/>
  <c r="T140" i="1" s="1"/>
  <c r="W140" i="1" s="1"/>
  <c r="R141" i="1"/>
  <c r="T141" i="1" s="1"/>
  <c r="W141" i="1" s="1"/>
  <c r="R142" i="1"/>
  <c r="T142" i="1" s="1"/>
  <c r="W142" i="1" s="1"/>
  <c r="R143" i="1"/>
  <c r="T143" i="1" s="1"/>
  <c r="W143" i="1" s="1"/>
  <c r="R144" i="1"/>
  <c r="T144" i="1" s="1"/>
  <c r="W144" i="1" s="1"/>
  <c r="R145" i="1"/>
  <c r="T145" i="1" s="1"/>
  <c r="W145" i="1" s="1"/>
  <c r="R146" i="1"/>
  <c r="T146" i="1" s="1"/>
  <c r="R147" i="1"/>
  <c r="T147" i="1" s="1"/>
  <c r="W147" i="1" s="1"/>
  <c r="R148" i="1"/>
  <c r="T148" i="1" s="1"/>
  <c r="W148" i="1" s="1"/>
  <c r="R149" i="1"/>
  <c r="T149" i="1" s="1"/>
  <c r="W149" i="1" s="1"/>
  <c r="R150" i="1"/>
  <c r="T150" i="1" s="1"/>
  <c r="W150" i="1" s="1"/>
  <c r="R151" i="1"/>
  <c r="T151" i="1" s="1"/>
  <c r="W151" i="1" s="1"/>
  <c r="R152" i="1"/>
  <c r="T152" i="1" s="1"/>
  <c r="W152" i="1" s="1"/>
  <c r="R153" i="1"/>
  <c r="T153" i="1" s="1"/>
  <c r="W153" i="1" s="1"/>
  <c r="R154" i="1"/>
  <c r="T154" i="1" s="1"/>
  <c r="W154" i="1" s="1"/>
  <c r="R155" i="1"/>
  <c r="T155" i="1" s="1"/>
  <c r="W155" i="1" s="1"/>
  <c r="R156" i="1"/>
  <c r="T156" i="1" s="1"/>
  <c r="W156" i="1" s="1"/>
  <c r="R157" i="1"/>
  <c r="T157" i="1" s="1"/>
  <c r="W157" i="1" s="1"/>
  <c r="R158" i="1"/>
  <c r="T158" i="1" s="1"/>
  <c r="W158" i="1" s="1"/>
  <c r="R159" i="1"/>
  <c r="T159" i="1" s="1"/>
  <c r="W159" i="1" s="1"/>
  <c r="R160" i="1"/>
  <c r="T160" i="1" s="1"/>
  <c r="W160" i="1" s="1"/>
  <c r="R161" i="1"/>
  <c r="T161" i="1" s="1"/>
  <c r="W161" i="1" s="1"/>
  <c r="R162" i="1"/>
  <c r="T162" i="1" s="1"/>
  <c r="R163" i="1"/>
  <c r="T163" i="1" s="1"/>
  <c r="W163" i="1" s="1"/>
  <c r="R164" i="1"/>
  <c r="T164" i="1" s="1"/>
  <c r="W164" i="1" s="1"/>
  <c r="R165" i="1"/>
  <c r="T165" i="1" s="1"/>
  <c r="W165" i="1" s="1"/>
  <c r="R166" i="1"/>
  <c r="T166" i="1" s="1"/>
  <c r="W166" i="1" s="1"/>
  <c r="R167" i="1"/>
  <c r="T167" i="1" s="1"/>
  <c r="W167" i="1" s="1"/>
  <c r="R168" i="1"/>
  <c r="T168" i="1" s="1"/>
  <c r="W168" i="1" s="1"/>
  <c r="R169" i="1"/>
  <c r="T169" i="1" s="1"/>
  <c r="W169" i="1" s="1"/>
  <c r="R170" i="1"/>
  <c r="T170" i="1" s="1"/>
  <c r="W170" i="1" s="1"/>
  <c r="R171" i="1"/>
  <c r="T171" i="1" s="1"/>
  <c r="W171" i="1" s="1"/>
  <c r="R172" i="1"/>
  <c r="T172" i="1" s="1"/>
  <c r="W172" i="1" s="1"/>
  <c r="R173" i="1"/>
  <c r="T173" i="1" s="1"/>
  <c r="W173" i="1" s="1"/>
  <c r="R174" i="1"/>
  <c r="T174" i="1" s="1"/>
  <c r="W174" i="1" s="1"/>
  <c r="R175" i="1"/>
  <c r="T175" i="1" s="1"/>
  <c r="W175" i="1" s="1"/>
  <c r="R176" i="1"/>
  <c r="T176" i="1" s="1"/>
  <c r="W176" i="1" s="1"/>
  <c r="R177" i="1"/>
  <c r="T177" i="1" s="1"/>
  <c r="W177" i="1" s="1"/>
  <c r="R178" i="1"/>
  <c r="T178" i="1" s="1"/>
  <c r="W178" i="1" s="1"/>
  <c r="R179" i="1"/>
  <c r="T179" i="1" s="1"/>
  <c r="R180" i="1"/>
  <c r="T180" i="1" s="1"/>
  <c r="W180" i="1" s="1"/>
  <c r="R181" i="1"/>
  <c r="T181" i="1" s="1"/>
  <c r="W181" i="1" s="1"/>
  <c r="R182" i="1"/>
  <c r="T182" i="1" s="1"/>
  <c r="W182" i="1" s="1"/>
  <c r="R183" i="1"/>
  <c r="T183" i="1" s="1"/>
  <c r="W183" i="1" s="1"/>
  <c r="R184" i="1"/>
  <c r="T184" i="1" s="1"/>
  <c r="W184" i="1" s="1"/>
  <c r="R185" i="1"/>
  <c r="T185" i="1" s="1"/>
  <c r="W185" i="1" s="1"/>
  <c r="R186" i="1"/>
  <c r="T186" i="1" s="1"/>
  <c r="W186" i="1" s="1"/>
  <c r="R187" i="1"/>
  <c r="T187" i="1" s="1"/>
  <c r="W187" i="1" s="1"/>
  <c r="R188" i="1"/>
  <c r="T188" i="1" s="1"/>
  <c r="W188" i="1" s="1"/>
  <c r="R189" i="1"/>
  <c r="T189" i="1" s="1"/>
  <c r="W189" i="1" s="1"/>
  <c r="R190" i="1"/>
  <c r="T190" i="1" s="1"/>
  <c r="W190" i="1" s="1"/>
  <c r="R191" i="1"/>
  <c r="T191" i="1" s="1"/>
  <c r="W191" i="1" s="1"/>
  <c r="R192" i="1"/>
  <c r="T192" i="1" s="1"/>
  <c r="W192" i="1" s="1"/>
  <c r="R193" i="1"/>
  <c r="T193" i="1" s="1"/>
  <c r="W193" i="1" s="1"/>
  <c r="R194" i="1"/>
  <c r="T194" i="1" s="1"/>
  <c r="W194" i="1" s="1"/>
  <c r="R195" i="1"/>
  <c r="T195" i="1" s="1"/>
  <c r="W195" i="1" s="1"/>
  <c r="R196" i="1"/>
  <c r="T196" i="1" s="1"/>
  <c r="W196" i="1" s="1"/>
  <c r="R197" i="1"/>
  <c r="T197" i="1" s="1"/>
  <c r="W197" i="1" s="1"/>
  <c r="R198" i="1"/>
  <c r="T198" i="1" s="1"/>
  <c r="W198" i="1" s="1"/>
  <c r="R199" i="1"/>
  <c r="T199" i="1" s="1"/>
  <c r="W199" i="1" s="1"/>
  <c r="R200" i="1"/>
  <c r="T200" i="1" s="1"/>
  <c r="W200" i="1" s="1"/>
  <c r="R201" i="1"/>
  <c r="T201" i="1" s="1"/>
  <c r="W201" i="1" s="1"/>
  <c r="R202" i="1"/>
  <c r="T202" i="1" s="1"/>
  <c r="W202" i="1" s="1"/>
  <c r="R203" i="1"/>
  <c r="T203" i="1" s="1"/>
  <c r="W203" i="1" s="1"/>
  <c r="R204" i="1"/>
  <c r="T204" i="1" s="1"/>
  <c r="W204" i="1" s="1"/>
  <c r="R205" i="1"/>
  <c r="T205" i="1" s="1"/>
  <c r="W205" i="1" s="1"/>
  <c r="R206" i="1"/>
  <c r="T206" i="1" s="1"/>
  <c r="W206" i="1" s="1"/>
  <c r="R207" i="1"/>
  <c r="T207" i="1" s="1"/>
  <c r="W207" i="1" s="1"/>
  <c r="R208" i="1"/>
  <c r="T208" i="1" s="1"/>
  <c r="W208" i="1" s="1"/>
  <c r="R209" i="1"/>
  <c r="T209" i="1" s="1"/>
  <c r="W209" i="1" s="1"/>
  <c r="R210" i="1"/>
  <c r="T210" i="1" s="1"/>
  <c r="W210" i="1" s="1"/>
  <c r="R211" i="1"/>
  <c r="T211" i="1" s="1"/>
  <c r="R212" i="1"/>
  <c r="T212" i="1" s="1"/>
  <c r="W212" i="1" s="1"/>
  <c r="R213" i="1"/>
  <c r="T213" i="1" s="1"/>
  <c r="W213" i="1" s="1"/>
  <c r="R214" i="1"/>
  <c r="T214" i="1" s="1"/>
  <c r="W214" i="1" s="1"/>
  <c r="R215" i="1"/>
  <c r="T215" i="1" s="1"/>
  <c r="W215" i="1" s="1"/>
  <c r="R216" i="1"/>
  <c r="T216" i="1" s="1"/>
  <c r="W216" i="1" s="1"/>
  <c r="R217" i="1"/>
  <c r="T217" i="1" s="1"/>
  <c r="W217" i="1" s="1"/>
  <c r="R218" i="1"/>
  <c r="T218" i="1" s="1"/>
  <c r="W218" i="1" s="1"/>
  <c r="R219" i="1"/>
  <c r="T219" i="1" s="1"/>
  <c r="W219" i="1" s="1"/>
  <c r="R220" i="1"/>
  <c r="T220" i="1" s="1"/>
  <c r="W220" i="1" s="1"/>
  <c r="R221" i="1"/>
  <c r="T221" i="1" s="1"/>
  <c r="W221" i="1" s="1"/>
  <c r="R222" i="1"/>
  <c r="T222" i="1" s="1"/>
  <c r="W222" i="1" s="1"/>
  <c r="R223" i="1"/>
  <c r="T223" i="1" s="1"/>
  <c r="W223" i="1" s="1"/>
  <c r="R224" i="1"/>
  <c r="T224" i="1" s="1"/>
  <c r="W224" i="1" s="1"/>
  <c r="R225" i="1"/>
  <c r="T225" i="1" s="1"/>
  <c r="W225" i="1" s="1"/>
  <c r="R226" i="1"/>
  <c r="T226" i="1" s="1"/>
  <c r="W226" i="1" s="1"/>
  <c r="R227" i="1"/>
  <c r="T227" i="1" s="1"/>
  <c r="W227" i="1" s="1"/>
  <c r="R228" i="1"/>
  <c r="T228" i="1" s="1"/>
  <c r="W228" i="1" s="1"/>
  <c r="R229" i="1"/>
  <c r="T229" i="1" s="1"/>
  <c r="W229" i="1" s="1"/>
  <c r="R230" i="1"/>
  <c r="T230" i="1" s="1"/>
  <c r="W230" i="1" s="1"/>
  <c r="R231" i="1"/>
  <c r="T231" i="1" s="1"/>
  <c r="W231" i="1" s="1"/>
  <c r="R232" i="1"/>
  <c r="T232" i="1" s="1"/>
  <c r="W232" i="1" s="1"/>
  <c r="R233" i="1"/>
  <c r="T233" i="1" s="1"/>
  <c r="W233" i="1" s="1"/>
  <c r="R234" i="1"/>
  <c r="T234" i="1" s="1"/>
  <c r="W234" i="1" s="1"/>
  <c r="R235" i="1"/>
  <c r="T235" i="1" s="1"/>
  <c r="W235" i="1" s="1"/>
  <c r="R236" i="1"/>
  <c r="T236" i="1" s="1"/>
  <c r="W236" i="1" s="1"/>
  <c r="R237" i="1"/>
  <c r="T237" i="1" s="1"/>
  <c r="W237" i="1" s="1"/>
  <c r="R238" i="1"/>
  <c r="T238" i="1" s="1"/>
  <c r="W238" i="1" s="1"/>
  <c r="R239" i="1"/>
  <c r="T239" i="1" s="1"/>
  <c r="W239" i="1" s="1"/>
  <c r="R240" i="1"/>
  <c r="T240" i="1" s="1"/>
  <c r="W240" i="1" s="1"/>
  <c r="R241" i="1"/>
  <c r="T241" i="1" s="1"/>
  <c r="W241" i="1" s="1"/>
  <c r="R242" i="1"/>
  <c r="T242" i="1" s="1"/>
  <c r="W242" i="1" s="1"/>
  <c r="R243" i="1"/>
  <c r="T243" i="1" s="1"/>
  <c r="R244" i="1"/>
  <c r="T244" i="1" s="1"/>
  <c r="W244" i="1" s="1"/>
  <c r="R245" i="1"/>
  <c r="T245" i="1" s="1"/>
  <c r="W245" i="1" s="1"/>
  <c r="R246" i="1"/>
  <c r="T246" i="1" s="1"/>
  <c r="W246" i="1" s="1"/>
  <c r="R247" i="1"/>
  <c r="T247" i="1" s="1"/>
  <c r="W247" i="1" s="1"/>
  <c r="R248" i="1"/>
  <c r="T248" i="1" s="1"/>
  <c r="W248" i="1" s="1"/>
  <c r="R249" i="1"/>
  <c r="T249" i="1" s="1"/>
  <c r="W249" i="1" s="1"/>
  <c r="R250" i="1"/>
  <c r="T250" i="1" s="1"/>
  <c r="W250" i="1" s="1"/>
  <c r="R251" i="1"/>
  <c r="T251" i="1" s="1"/>
  <c r="W251" i="1" s="1"/>
  <c r="R252" i="1"/>
  <c r="T252" i="1" s="1"/>
  <c r="W252" i="1" s="1"/>
  <c r="R253" i="1"/>
  <c r="T253" i="1" s="1"/>
  <c r="W253" i="1" s="1"/>
  <c r="R254" i="1"/>
  <c r="T254" i="1" s="1"/>
  <c r="W254" i="1" s="1"/>
  <c r="R255" i="1"/>
  <c r="T255" i="1" s="1"/>
  <c r="W255" i="1" s="1"/>
  <c r="R256" i="1"/>
  <c r="T256" i="1" s="1"/>
  <c r="W256" i="1" s="1"/>
  <c r="R257" i="1"/>
  <c r="T257" i="1" s="1"/>
  <c r="W257" i="1" s="1"/>
  <c r="R258" i="1"/>
  <c r="T258" i="1" s="1"/>
  <c r="W258" i="1" s="1"/>
  <c r="R259" i="1"/>
  <c r="T259" i="1" s="1"/>
  <c r="W259" i="1" s="1"/>
  <c r="R260" i="1"/>
  <c r="T260" i="1" s="1"/>
  <c r="W260" i="1" s="1"/>
  <c r="R261" i="1"/>
  <c r="T261" i="1" s="1"/>
  <c r="W261" i="1" s="1"/>
  <c r="R262" i="1"/>
  <c r="T262" i="1" s="1"/>
  <c r="W262" i="1" s="1"/>
  <c r="R263" i="1"/>
  <c r="T263" i="1" s="1"/>
  <c r="W263" i="1" s="1"/>
  <c r="R264" i="1"/>
  <c r="T264" i="1" s="1"/>
  <c r="W264" i="1" s="1"/>
  <c r="R265" i="1"/>
  <c r="T265" i="1" s="1"/>
  <c r="W265" i="1" s="1"/>
  <c r="R266" i="1"/>
  <c r="T266" i="1" s="1"/>
  <c r="W266" i="1" s="1"/>
  <c r="R267" i="1"/>
  <c r="T267" i="1" s="1"/>
  <c r="W267" i="1" s="1"/>
  <c r="R268" i="1"/>
  <c r="T268" i="1" s="1"/>
  <c r="W268" i="1" s="1"/>
  <c r="R269" i="1"/>
  <c r="T269" i="1" s="1"/>
  <c r="W269" i="1" s="1"/>
  <c r="R270" i="1"/>
  <c r="T270" i="1" s="1"/>
  <c r="W270" i="1" s="1"/>
  <c r="R271" i="1"/>
  <c r="T271" i="1" s="1"/>
  <c r="W271" i="1" s="1"/>
  <c r="R272" i="1"/>
  <c r="T272" i="1" s="1"/>
  <c r="W272" i="1" s="1"/>
  <c r="R273" i="1"/>
  <c r="T273" i="1" s="1"/>
  <c r="W273" i="1" s="1"/>
  <c r="R274" i="1"/>
  <c r="T274" i="1" s="1"/>
  <c r="W274" i="1" s="1"/>
  <c r="R275" i="1"/>
  <c r="T275" i="1" s="1"/>
  <c r="R276" i="1"/>
  <c r="T276" i="1" s="1"/>
  <c r="W276" i="1" s="1"/>
  <c r="R277" i="1"/>
  <c r="T277" i="1" s="1"/>
  <c r="W277" i="1" s="1"/>
  <c r="R278" i="1"/>
  <c r="T278" i="1" s="1"/>
  <c r="W278" i="1" s="1"/>
  <c r="R279" i="1"/>
  <c r="T279" i="1" s="1"/>
  <c r="W279" i="1" s="1"/>
  <c r="R280" i="1"/>
  <c r="T280" i="1" s="1"/>
  <c r="W280" i="1" s="1"/>
  <c r="R281" i="1"/>
  <c r="T281" i="1" s="1"/>
  <c r="W281" i="1" s="1"/>
  <c r="R282" i="1"/>
  <c r="T282" i="1" s="1"/>
  <c r="W282" i="1" s="1"/>
  <c r="R283" i="1"/>
  <c r="T283" i="1" s="1"/>
  <c r="W283" i="1" s="1"/>
  <c r="R284" i="1"/>
  <c r="T284" i="1" s="1"/>
  <c r="W284" i="1" s="1"/>
  <c r="R285" i="1"/>
  <c r="T285" i="1" s="1"/>
  <c r="W285" i="1" s="1"/>
  <c r="R286" i="1"/>
  <c r="T286" i="1" s="1"/>
  <c r="W286" i="1" s="1"/>
  <c r="R287" i="1"/>
  <c r="T287" i="1" s="1"/>
  <c r="W287" i="1" s="1"/>
  <c r="R288" i="1"/>
  <c r="T288" i="1" s="1"/>
  <c r="W288" i="1" s="1"/>
  <c r="R289" i="1"/>
  <c r="T289" i="1" s="1"/>
  <c r="W289" i="1" s="1"/>
  <c r="R290" i="1"/>
  <c r="T290" i="1" s="1"/>
  <c r="W290" i="1" s="1"/>
  <c r="R291" i="1"/>
  <c r="T291" i="1" s="1"/>
  <c r="W291" i="1" s="1"/>
  <c r="R292" i="1"/>
  <c r="T292" i="1" s="1"/>
  <c r="W292" i="1" s="1"/>
  <c r="R293" i="1"/>
  <c r="T293" i="1" s="1"/>
  <c r="W293" i="1" s="1"/>
  <c r="R294" i="1"/>
  <c r="T294" i="1" s="1"/>
  <c r="W294" i="1" s="1"/>
  <c r="R295" i="1"/>
  <c r="T295" i="1" s="1"/>
  <c r="W295" i="1" s="1"/>
  <c r="R296" i="1"/>
  <c r="T296" i="1" s="1"/>
  <c r="W296" i="1" s="1"/>
  <c r="R297" i="1"/>
  <c r="T297" i="1" s="1"/>
  <c r="W297" i="1" s="1"/>
  <c r="R298" i="1"/>
  <c r="T298" i="1" s="1"/>
  <c r="W298" i="1" s="1"/>
  <c r="R299" i="1"/>
  <c r="T299" i="1" s="1"/>
  <c r="W299" i="1" s="1"/>
  <c r="R300" i="1"/>
  <c r="T300" i="1" s="1"/>
  <c r="W300" i="1" s="1"/>
  <c r="R301" i="1"/>
  <c r="T301" i="1" s="1"/>
  <c r="W301" i="1" s="1"/>
  <c r="R302" i="1"/>
  <c r="T302" i="1" s="1"/>
  <c r="W302" i="1" s="1"/>
  <c r="R303" i="1"/>
  <c r="T303" i="1" s="1"/>
  <c r="W303" i="1" s="1"/>
  <c r="R304" i="1"/>
  <c r="T304" i="1" s="1"/>
  <c r="W304" i="1" s="1"/>
  <c r="R305" i="1"/>
  <c r="T305" i="1" s="1"/>
  <c r="W305" i="1" s="1"/>
  <c r="R306" i="1"/>
  <c r="T306" i="1" s="1"/>
  <c r="W306" i="1" s="1"/>
  <c r="R307" i="1"/>
  <c r="T307" i="1" s="1"/>
  <c r="R308" i="1"/>
  <c r="T308" i="1" s="1"/>
  <c r="W308" i="1" s="1"/>
  <c r="R309" i="1"/>
  <c r="T309" i="1" s="1"/>
  <c r="W309" i="1" s="1"/>
  <c r="R310" i="1"/>
  <c r="T310" i="1" s="1"/>
  <c r="W310" i="1" s="1"/>
  <c r="R311" i="1"/>
  <c r="T311" i="1" s="1"/>
  <c r="W311" i="1" s="1"/>
  <c r="R312" i="1"/>
  <c r="T312" i="1" s="1"/>
  <c r="W312" i="1" s="1"/>
  <c r="R313" i="1"/>
  <c r="T313" i="1" s="1"/>
  <c r="W313" i="1" s="1"/>
  <c r="R314" i="1"/>
  <c r="T314" i="1" s="1"/>
  <c r="W314" i="1" s="1"/>
  <c r="R315" i="1"/>
  <c r="T315" i="1" s="1"/>
  <c r="W315" i="1" s="1"/>
  <c r="R316" i="1"/>
  <c r="T316" i="1" s="1"/>
  <c r="W316" i="1" s="1"/>
  <c r="R317" i="1"/>
  <c r="T317" i="1" s="1"/>
  <c r="W317" i="1" s="1"/>
  <c r="R318" i="1"/>
  <c r="T318" i="1" s="1"/>
  <c r="W318" i="1" s="1"/>
  <c r="R319" i="1"/>
  <c r="T319" i="1" s="1"/>
  <c r="W319" i="1" s="1"/>
  <c r="R320" i="1"/>
  <c r="T320" i="1" s="1"/>
  <c r="W320" i="1" s="1"/>
  <c r="R321" i="1"/>
  <c r="T321" i="1" s="1"/>
  <c r="W321" i="1" s="1"/>
  <c r="R322" i="1"/>
  <c r="T322" i="1" s="1"/>
  <c r="W322" i="1" s="1"/>
  <c r="R323" i="1"/>
  <c r="T323" i="1" s="1"/>
  <c r="W323" i="1" s="1"/>
  <c r="R324" i="1"/>
  <c r="T324" i="1" s="1"/>
  <c r="W324" i="1" s="1"/>
  <c r="R325" i="1"/>
  <c r="T325" i="1" s="1"/>
  <c r="W325" i="1" s="1"/>
  <c r="R326" i="1"/>
  <c r="T326" i="1" s="1"/>
  <c r="W326" i="1" s="1"/>
  <c r="R327" i="1"/>
  <c r="T327" i="1" s="1"/>
  <c r="W327" i="1" s="1"/>
  <c r="R328" i="1"/>
  <c r="T328" i="1" s="1"/>
  <c r="W328" i="1" s="1"/>
  <c r="R329" i="1"/>
  <c r="T329" i="1" s="1"/>
  <c r="W329" i="1" s="1"/>
  <c r="R330" i="1"/>
  <c r="T330" i="1" s="1"/>
  <c r="W330" i="1" s="1"/>
  <c r="R331" i="1"/>
  <c r="T331" i="1" s="1"/>
  <c r="W331" i="1" s="1"/>
  <c r="R332" i="1"/>
  <c r="T332" i="1" s="1"/>
  <c r="W332" i="1" s="1"/>
  <c r="R333" i="1"/>
  <c r="T333" i="1" s="1"/>
  <c r="W333" i="1" s="1"/>
  <c r="R334" i="1"/>
  <c r="T334" i="1" s="1"/>
  <c r="W334" i="1" s="1"/>
  <c r="R335" i="1"/>
  <c r="T335" i="1" s="1"/>
  <c r="W335" i="1" s="1"/>
  <c r="R336" i="1"/>
  <c r="T336" i="1" s="1"/>
  <c r="W336" i="1" s="1"/>
  <c r="R337" i="1"/>
  <c r="T337" i="1" s="1"/>
  <c r="W337" i="1" s="1"/>
  <c r="R338" i="1"/>
  <c r="T338" i="1" s="1"/>
  <c r="W338" i="1" s="1"/>
  <c r="R339" i="1"/>
  <c r="T339" i="1" s="1"/>
  <c r="R340" i="1"/>
  <c r="T340" i="1" s="1"/>
  <c r="W340" i="1" s="1"/>
  <c r="R341" i="1"/>
  <c r="T341" i="1" s="1"/>
  <c r="W341" i="1" s="1"/>
  <c r="R342" i="1"/>
  <c r="T342" i="1" s="1"/>
  <c r="W342" i="1" s="1"/>
  <c r="R343" i="1"/>
  <c r="T343" i="1" s="1"/>
  <c r="W343" i="1" s="1"/>
  <c r="R344" i="1"/>
  <c r="T344" i="1" s="1"/>
  <c r="W344" i="1" s="1"/>
  <c r="R345" i="1"/>
  <c r="T345" i="1" s="1"/>
  <c r="W345" i="1" s="1"/>
  <c r="R346" i="1"/>
  <c r="T346" i="1" s="1"/>
  <c r="W346" i="1" s="1"/>
  <c r="R347" i="1"/>
  <c r="T347" i="1" s="1"/>
  <c r="W347" i="1" s="1"/>
  <c r="R348" i="1"/>
  <c r="T348" i="1" s="1"/>
  <c r="W348" i="1" s="1"/>
  <c r="R349" i="1"/>
  <c r="T349" i="1" s="1"/>
  <c r="W349" i="1" s="1"/>
  <c r="R350" i="1"/>
  <c r="T350" i="1" s="1"/>
  <c r="W350" i="1" s="1"/>
  <c r="R351" i="1"/>
  <c r="T351" i="1" s="1"/>
  <c r="W351" i="1" s="1"/>
  <c r="R352" i="1"/>
  <c r="T352" i="1" s="1"/>
  <c r="W352" i="1" s="1"/>
  <c r="R353" i="1"/>
  <c r="T353" i="1" s="1"/>
  <c r="W353" i="1" s="1"/>
  <c r="R354" i="1"/>
  <c r="T354" i="1" s="1"/>
  <c r="W354" i="1" s="1"/>
  <c r="R355" i="1"/>
  <c r="T355" i="1" s="1"/>
  <c r="W355" i="1" s="1"/>
  <c r="R356" i="1"/>
  <c r="T356" i="1" s="1"/>
  <c r="W356" i="1" s="1"/>
  <c r="R357" i="1"/>
  <c r="T357" i="1" s="1"/>
  <c r="W357" i="1" s="1"/>
  <c r="R358" i="1"/>
  <c r="T358" i="1" s="1"/>
  <c r="W358" i="1" s="1"/>
  <c r="R359" i="1"/>
  <c r="T359" i="1" s="1"/>
  <c r="W359" i="1" s="1"/>
  <c r="R360" i="1"/>
  <c r="T360" i="1" s="1"/>
  <c r="W360" i="1" s="1"/>
  <c r="R361" i="1"/>
  <c r="T361" i="1" s="1"/>
  <c r="W361" i="1" s="1"/>
  <c r="R362" i="1"/>
  <c r="T362" i="1" s="1"/>
  <c r="W362" i="1" s="1"/>
  <c r="R363" i="1"/>
  <c r="T363" i="1" s="1"/>
  <c r="W363" i="1" s="1"/>
  <c r="R364" i="1"/>
  <c r="T364" i="1" s="1"/>
  <c r="W364" i="1" s="1"/>
  <c r="R365" i="1"/>
  <c r="T365" i="1" s="1"/>
  <c r="W365" i="1" s="1"/>
  <c r="R366" i="1"/>
  <c r="T366" i="1" s="1"/>
  <c r="W366" i="1" s="1"/>
  <c r="R367" i="1"/>
  <c r="T367" i="1" s="1"/>
  <c r="W367" i="1" s="1"/>
  <c r="R368" i="1"/>
  <c r="T368" i="1" s="1"/>
  <c r="W368" i="1" s="1"/>
  <c r="R369" i="1"/>
  <c r="T369" i="1" s="1"/>
  <c r="W369" i="1" s="1"/>
  <c r="R370" i="1"/>
  <c r="T370" i="1" s="1"/>
  <c r="W370" i="1" s="1"/>
  <c r="R371" i="1"/>
  <c r="T371" i="1" s="1"/>
  <c r="R372" i="1"/>
  <c r="T372" i="1" s="1"/>
  <c r="W372" i="1" s="1"/>
  <c r="R373" i="1"/>
  <c r="T373" i="1" s="1"/>
  <c r="W373" i="1" s="1"/>
  <c r="R374" i="1"/>
  <c r="T374" i="1" s="1"/>
  <c r="W374" i="1" s="1"/>
  <c r="R375" i="1"/>
  <c r="T375" i="1" s="1"/>
  <c r="W375" i="1" s="1"/>
  <c r="R376" i="1"/>
  <c r="T376" i="1" s="1"/>
  <c r="W376" i="1" s="1"/>
  <c r="R377" i="1"/>
  <c r="T377" i="1" s="1"/>
  <c r="W377" i="1" s="1"/>
  <c r="R378" i="1"/>
  <c r="T378" i="1" s="1"/>
  <c r="W378" i="1" s="1"/>
  <c r="R379" i="1"/>
  <c r="T379" i="1" s="1"/>
  <c r="W379" i="1" s="1"/>
  <c r="R380" i="1"/>
  <c r="T380" i="1" s="1"/>
  <c r="W380" i="1" s="1"/>
  <c r="R381" i="1"/>
  <c r="T381" i="1" s="1"/>
  <c r="W381" i="1" s="1"/>
  <c r="R382" i="1"/>
  <c r="T382" i="1" s="1"/>
  <c r="W382" i="1" s="1"/>
  <c r="R383" i="1"/>
  <c r="T383" i="1" s="1"/>
  <c r="W383" i="1" s="1"/>
  <c r="R384" i="1"/>
  <c r="T384" i="1" s="1"/>
  <c r="W384" i="1" s="1"/>
  <c r="R385" i="1"/>
  <c r="T385" i="1" s="1"/>
  <c r="W385" i="1" s="1"/>
  <c r="R386" i="1"/>
  <c r="T386" i="1" s="1"/>
  <c r="W386" i="1" s="1"/>
  <c r="R387" i="1"/>
  <c r="T387" i="1" s="1"/>
  <c r="W387" i="1" s="1"/>
  <c r="R388" i="1"/>
  <c r="T388" i="1" s="1"/>
  <c r="W388" i="1" s="1"/>
  <c r="R389" i="1"/>
  <c r="T389" i="1" s="1"/>
  <c r="W389" i="1" s="1"/>
  <c r="R390" i="1"/>
  <c r="T390" i="1" s="1"/>
  <c r="W390" i="1" s="1"/>
  <c r="R391" i="1"/>
  <c r="T391" i="1" s="1"/>
  <c r="W391" i="1" s="1"/>
  <c r="R392" i="1"/>
  <c r="T392" i="1" s="1"/>
  <c r="W392" i="1" s="1"/>
  <c r="R393" i="1"/>
  <c r="T393" i="1" s="1"/>
  <c r="W393" i="1" s="1"/>
  <c r="R394" i="1"/>
  <c r="T394" i="1" s="1"/>
  <c r="W394" i="1" s="1"/>
  <c r="R395" i="1"/>
  <c r="T395" i="1" s="1"/>
  <c r="W395" i="1" s="1"/>
  <c r="R396" i="1"/>
  <c r="T396" i="1" s="1"/>
  <c r="W396" i="1" s="1"/>
  <c r="R397" i="1"/>
  <c r="T397" i="1" s="1"/>
  <c r="W397" i="1" s="1"/>
  <c r="R398" i="1"/>
  <c r="T398" i="1" s="1"/>
  <c r="W398" i="1" s="1"/>
  <c r="R399" i="1"/>
  <c r="T399" i="1" s="1"/>
  <c r="W399" i="1" s="1"/>
  <c r="R400" i="1"/>
  <c r="T400" i="1" s="1"/>
  <c r="W400" i="1" s="1"/>
  <c r="R401" i="1"/>
  <c r="T401" i="1" s="1"/>
  <c r="W401" i="1" s="1"/>
  <c r="R402" i="1"/>
  <c r="T402" i="1" s="1"/>
  <c r="W402" i="1" s="1"/>
  <c r="R403" i="1"/>
  <c r="T403" i="1" s="1"/>
  <c r="W403" i="1" s="1"/>
  <c r="R404" i="1"/>
  <c r="T404" i="1" s="1"/>
  <c r="W404" i="1" s="1"/>
  <c r="R405" i="1"/>
  <c r="T405" i="1" s="1"/>
  <c r="W405" i="1" s="1"/>
  <c r="R406" i="1"/>
  <c r="T406" i="1" s="1"/>
  <c r="W406" i="1" s="1"/>
  <c r="R407" i="1"/>
  <c r="T407" i="1" s="1"/>
  <c r="W407" i="1" s="1"/>
  <c r="R408" i="1"/>
  <c r="T408" i="1" s="1"/>
  <c r="W408" i="1" s="1"/>
  <c r="R409" i="1"/>
  <c r="T409" i="1" s="1"/>
  <c r="W409" i="1" s="1"/>
  <c r="R410" i="1"/>
  <c r="T410" i="1" s="1"/>
  <c r="W410" i="1" s="1"/>
  <c r="R411" i="1"/>
  <c r="T411" i="1" s="1"/>
  <c r="W411" i="1" s="1"/>
  <c r="R412" i="1"/>
  <c r="T412" i="1" s="1"/>
  <c r="W412" i="1" s="1"/>
  <c r="R413" i="1"/>
  <c r="T413" i="1" s="1"/>
  <c r="W413" i="1" s="1"/>
  <c r="R414" i="1"/>
  <c r="T414" i="1" s="1"/>
  <c r="W414" i="1" s="1"/>
  <c r="R415" i="1"/>
  <c r="T415" i="1" s="1"/>
  <c r="W415" i="1" s="1"/>
  <c r="R416" i="1"/>
  <c r="T416" i="1" s="1"/>
  <c r="W416" i="1" s="1"/>
  <c r="R417" i="1"/>
  <c r="T417" i="1" s="1"/>
  <c r="W417" i="1" s="1"/>
  <c r="R418" i="1"/>
  <c r="T418" i="1" s="1"/>
  <c r="W418" i="1" s="1"/>
  <c r="R419" i="1"/>
  <c r="T419" i="1" s="1"/>
  <c r="W419" i="1" s="1"/>
  <c r="R420" i="1"/>
  <c r="T420" i="1" s="1"/>
  <c r="W420" i="1" s="1"/>
  <c r="R421" i="1"/>
  <c r="T421" i="1" s="1"/>
  <c r="W421" i="1" s="1"/>
  <c r="R422" i="1"/>
  <c r="T422" i="1" s="1"/>
  <c r="W422" i="1" s="1"/>
  <c r="R423" i="1"/>
  <c r="T423" i="1" s="1"/>
  <c r="W423" i="1" s="1"/>
  <c r="R424" i="1"/>
  <c r="T424" i="1" s="1"/>
  <c r="W424" i="1" s="1"/>
  <c r="R425" i="1"/>
  <c r="T425" i="1" s="1"/>
  <c r="W425" i="1" s="1"/>
  <c r="R426" i="1"/>
  <c r="T426" i="1" s="1"/>
  <c r="W426" i="1" s="1"/>
  <c r="R427" i="1"/>
  <c r="T427" i="1" s="1"/>
  <c r="W427" i="1" s="1"/>
  <c r="R428" i="1"/>
  <c r="T428" i="1" s="1"/>
  <c r="W428" i="1" s="1"/>
  <c r="R429" i="1"/>
  <c r="T429" i="1" s="1"/>
  <c r="W429" i="1" s="1"/>
  <c r="R430" i="1"/>
  <c r="T430" i="1" s="1"/>
  <c r="W430" i="1" s="1"/>
  <c r="R431" i="1"/>
  <c r="T431" i="1" s="1"/>
  <c r="W431" i="1" s="1"/>
  <c r="R432" i="1"/>
  <c r="T432" i="1" s="1"/>
  <c r="W432" i="1" s="1"/>
  <c r="R433" i="1"/>
  <c r="T433" i="1" s="1"/>
  <c r="W433" i="1" s="1"/>
  <c r="R434" i="1"/>
  <c r="T434" i="1" s="1"/>
  <c r="W434" i="1" s="1"/>
  <c r="R435" i="1"/>
  <c r="T435" i="1" s="1"/>
  <c r="W435" i="1" s="1"/>
  <c r="R436" i="1"/>
  <c r="T436" i="1" s="1"/>
  <c r="W436" i="1" s="1"/>
  <c r="R437" i="1"/>
  <c r="T437" i="1" s="1"/>
  <c r="W437" i="1" s="1"/>
  <c r="R438" i="1"/>
  <c r="T438" i="1" s="1"/>
  <c r="W438" i="1" s="1"/>
  <c r="R439" i="1"/>
  <c r="T439" i="1" s="1"/>
  <c r="W439" i="1" s="1"/>
  <c r="R440" i="1"/>
  <c r="T440" i="1" s="1"/>
  <c r="W440" i="1" s="1"/>
  <c r="R441" i="1"/>
  <c r="T441" i="1" s="1"/>
  <c r="W441" i="1" s="1"/>
  <c r="R442" i="1"/>
  <c r="T442" i="1" s="1"/>
  <c r="W442" i="1" s="1"/>
  <c r="R443" i="1"/>
  <c r="T443" i="1" s="1"/>
  <c r="W443" i="1" s="1"/>
  <c r="R444" i="1"/>
  <c r="T444" i="1" s="1"/>
  <c r="W444" i="1" s="1"/>
  <c r="R445" i="1"/>
  <c r="T445" i="1" s="1"/>
  <c r="W445" i="1" s="1"/>
  <c r="R446" i="1"/>
  <c r="T446" i="1" s="1"/>
  <c r="W446" i="1" s="1"/>
  <c r="R447" i="1"/>
  <c r="T447" i="1" s="1"/>
  <c r="W447" i="1" s="1"/>
  <c r="R448" i="1"/>
  <c r="T448" i="1" s="1"/>
  <c r="W448" i="1" s="1"/>
  <c r="R449" i="1"/>
  <c r="T449" i="1" s="1"/>
  <c r="W449" i="1" s="1"/>
  <c r="R450" i="1"/>
  <c r="T450" i="1" s="1"/>
  <c r="W450" i="1" s="1"/>
  <c r="R451" i="1"/>
  <c r="T451" i="1" s="1"/>
  <c r="W451" i="1" s="1"/>
  <c r="R452" i="1"/>
  <c r="T452" i="1" s="1"/>
  <c r="W452" i="1" s="1"/>
  <c r="R453" i="1"/>
  <c r="T453" i="1" s="1"/>
  <c r="W453" i="1" s="1"/>
  <c r="R454" i="1"/>
  <c r="T454" i="1" s="1"/>
  <c r="W454" i="1" s="1"/>
  <c r="R455" i="1"/>
  <c r="T455" i="1" s="1"/>
  <c r="W455" i="1" s="1"/>
  <c r="R456" i="1"/>
  <c r="T456" i="1" s="1"/>
  <c r="W456" i="1" s="1"/>
  <c r="R457" i="1"/>
  <c r="T457" i="1" s="1"/>
  <c r="W457" i="1" s="1"/>
  <c r="R458" i="1"/>
  <c r="T458" i="1" s="1"/>
  <c r="W458" i="1" s="1"/>
  <c r="R459" i="1"/>
  <c r="T459" i="1" s="1"/>
  <c r="W459" i="1" s="1"/>
  <c r="R460" i="1"/>
  <c r="T460" i="1" s="1"/>
  <c r="W460" i="1" s="1"/>
  <c r="R461" i="1"/>
  <c r="T461" i="1" s="1"/>
  <c r="W461" i="1" s="1"/>
  <c r="R462" i="1"/>
  <c r="T462" i="1" s="1"/>
  <c r="W462" i="1" s="1"/>
  <c r="R463" i="1"/>
  <c r="T463" i="1" s="1"/>
  <c r="W463" i="1" s="1"/>
  <c r="R464" i="1"/>
  <c r="T464" i="1" s="1"/>
  <c r="W464" i="1" s="1"/>
  <c r="R465" i="1"/>
  <c r="T465" i="1" s="1"/>
  <c r="W465" i="1" s="1"/>
  <c r="R466" i="1"/>
  <c r="T466" i="1" s="1"/>
  <c r="W466" i="1" s="1"/>
  <c r="R467" i="1"/>
  <c r="T467" i="1" s="1"/>
  <c r="W467" i="1" s="1"/>
  <c r="R468" i="1"/>
  <c r="T468" i="1" s="1"/>
  <c r="W468" i="1" s="1"/>
  <c r="R469" i="1"/>
  <c r="T469" i="1" s="1"/>
  <c r="W469" i="1" s="1"/>
  <c r="R470" i="1"/>
  <c r="T470" i="1" s="1"/>
  <c r="W470" i="1" s="1"/>
  <c r="R471" i="1"/>
  <c r="T471" i="1" s="1"/>
  <c r="W471" i="1" s="1"/>
  <c r="R472" i="1"/>
  <c r="T472" i="1" s="1"/>
  <c r="W472" i="1" s="1"/>
  <c r="R473" i="1"/>
  <c r="T473" i="1" s="1"/>
  <c r="W473" i="1" s="1"/>
  <c r="R474" i="1"/>
  <c r="T474" i="1" s="1"/>
  <c r="W474" i="1" s="1"/>
  <c r="R475" i="1"/>
  <c r="T475" i="1" s="1"/>
  <c r="W475" i="1" s="1"/>
  <c r="R476" i="1"/>
  <c r="T476" i="1" s="1"/>
  <c r="W476" i="1" s="1"/>
  <c r="R477" i="1"/>
  <c r="T477" i="1" s="1"/>
  <c r="W477" i="1" s="1"/>
  <c r="R478" i="1"/>
  <c r="T478" i="1" s="1"/>
  <c r="W478" i="1" s="1"/>
  <c r="R479" i="1"/>
  <c r="T479" i="1" s="1"/>
  <c r="W479" i="1" s="1"/>
  <c r="R480" i="1"/>
  <c r="T480" i="1" s="1"/>
  <c r="W480" i="1" s="1"/>
  <c r="R481" i="1"/>
  <c r="T481" i="1" s="1"/>
  <c r="W481" i="1" s="1"/>
  <c r="R482" i="1"/>
  <c r="T482" i="1" s="1"/>
  <c r="W482" i="1" s="1"/>
  <c r="R483" i="1"/>
  <c r="T483" i="1" s="1"/>
  <c r="W483" i="1" s="1"/>
  <c r="R484" i="1"/>
  <c r="T484" i="1" s="1"/>
  <c r="W484" i="1" s="1"/>
  <c r="R485" i="1"/>
  <c r="T485" i="1" s="1"/>
  <c r="W485" i="1" s="1"/>
  <c r="R486" i="1"/>
  <c r="T486" i="1" s="1"/>
  <c r="W486" i="1" s="1"/>
  <c r="R487" i="1"/>
  <c r="T487" i="1" s="1"/>
  <c r="W487" i="1" s="1"/>
  <c r="R488" i="1"/>
  <c r="T488" i="1" s="1"/>
  <c r="W488" i="1" s="1"/>
  <c r="R489" i="1"/>
  <c r="T489" i="1" s="1"/>
  <c r="W489" i="1" s="1"/>
  <c r="R490" i="1"/>
  <c r="T490" i="1" s="1"/>
  <c r="W490" i="1" s="1"/>
  <c r="R491" i="1"/>
  <c r="T491" i="1" s="1"/>
  <c r="W491" i="1" s="1"/>
  <c r="R492" i="1"/>
  <c r="T492" i="1" s="1"/>
  <c r="W492" i="1" s="1"/>
  <c r="R493" i="1"/>
  <c r="T493" i="1" s="1"/>
  <c r="W493" i="1" s="1"/>
  <c r="R494" i="1"/>
  <c r="T494" i="1" s="1"/>
  <c r="W494" i="1" s="1"/>
  <c r="R495" i="1"/>
  <c r="T495" i="1" s="1"/>
  <c r="W495" i="1" s="1"/>
  <c r="R496" i="1"/>
  <c r="T496" i="1" s="1"/>
  <c r="W496" i="1" s="1"/>
  <c r="R497" i="1"/>
  <c r="T497" i="1" s="1"/>
  <c r="W497" i="1" s="1"/>
  <c r="R498" i="1"/>
  <c r="T498" i="1" s="1"/>
  <c r="W498" i="1" s="1"/>
  <c r="R499" i="1"/>
  <c r="T499" i="1" s="1"/>
  <c r="W499" i="1" s="1"/>
  <c r="R500" i="1"/>
  <c r="T500" i="1" s="1"/>
  <c r="W500" i="1" s="1"/>
  <c r="R501" i="1"/>
  <c r="T501" i="1" s="1"/>
  <c r="W501" i="1" s="1"/>
  <c r="R502" i="1"/>
  <c r="T502" i="1" s="1"/>
  <c r="W502" i="1" s="1"/>
  <c r="R503" i="1"/>
  <c r="T503" i="1" s="1"/>
  <c r="W503" i="1" s="1"/>
  <c r="R504" i="1"/>
  <c r="T504" i="1" s="1"/>
  <c r="W504" i="1" s="1"/>
  <c r="R505" i="1"/>
  <c r="T505" i="1" s="1"/>
  <c r="W505" i="1" s="1"/>
  <c r="R506" i="1"/>
  <c r="T506" i="1" s="1"/>
  <c r="W506" i="1" s="1"/>
  <c r="R507" i="1"/>
  <c r="T507" i="1" s="1"/>
  <c r="W507" i="1" s="1"/>
  <c r="R508" i="1"/>
  <c r="T508" i="1" s="1"/>
  <c r="W508" i="1" s="1"/>
  <c r="R509" i="1"/>
  <c r="T509" i="1" s="1"/>
  <c r="W509" i="1" s="1"/>
  <c r="R510" i="1"/>
  <c r="T510" i="1" s="1"/>
  <c r="W510" i="1" s="1"/>
  <c r="R511" i="1"/>
  <c r="T511" i="1" s="1"/>
  <c r="W511" i="1" s="1"/>
  <c r="R512" i="1"/>
  <c r="T512" i="1" s="1"/>
  <c r="W512" i="1" s="1"/>
  <c r="R513" i="1"/>
  <c r="T513" i="1" s="1"/>
  <c r="W513" i="1" s="1"/>
  <c r="R514" i="1"/>
  <c r="T514" i="1" s="1"/>
  <c r="W514" i="1" s="1"/>
  <c r="R515" i="1"/>
  <c r="T515" i="1" s="1"/>
  <c r="W515" i="1" s="1"/>
  <c r="R516" i="1"/>
  <c r="T516" i="1" s="1"/>
  <c r="W516" i="1" s="1"/>
  <c r="R517" i="1"/>
  <c r="T517" i="1" s="1"/>
  <c r="W517" i="1" s="1"/>
  <c r="R518" i="1"/>
  <c r="T518" i="1" s="1"/>
  <c r="W518" i="1" s="1"/>
  <c r="R519" i="1"/>
  <c r="T519" i="1" s="1"/>
  <c r="W519" i="1" s="1"/>
  <c r="R520" i="1"/>
  <c r="T520" i="1" s="1"/>
  <c r="W520" i="1" s="1"/>
  <c r="R521" i="1"/>
  <c r="T521" i="1" s="1"/>
  <c r="W521" i="1" s="1"/>
  <c r="R522" i="1"/>
  <c r="T522" i="1" s="1"/>
  <c r="W522" i="1" s="1"/>
  <c r="R523" i="1"/>
  <c r="T523" i="1" s="1"/>
  <c r="W523" i="1" s="1"/>
  <c r="R524" i="1"/>
  <c r="T524" i="1" s="1"/>
  <c r="W524" i="1" s="1"/>
  <c r="R525" i="1"/>
  <c r="T525" i="1" s="1"/>
  <c r="W525" i="1" s="1"/>
  <c r="R526" i="1"/>
  <c r="T526" i="1" s="1"/>
  <c r="W526" i="1" s="1"/>
  <c r="R527" i="1"/>
  <c r="T527" i="1" s="1"/>
  <c r="W527" i="1" s="1"/>
  <c r="R528" i="1"/>
  <c r="T528" i="1" s="1"/>
  <c r="W528" i="1" s="1"/>
  <c r="R529" i="1"/>
  <c r="T529" i="1" s="1"/>
  <c r="W529" i="1" s="1"/>
  <c r="R530" i="1"/>
  <c r="T530" i="1" s="1"/>
  <c r="W530" i="1" s="1"/>
  <c r="R531" i="1"/>
  <c r="T531" i="1" s="1"/>
  <c r="W531" i="1" s="1"/>
  <c r="R532" i="1"/>
  <c r="T532" i="1" s="1"/>
  <c r="W532" i="1" s="1"/>
  <c r="R533" i="1"/>
  <c r="T533" i="1" s="1"/>
  <c r="W533" i="1" s="1"/>
  <c r="R534" i="1"/>
  <c r="T534" i="1" s="1"/>
  <c r="W534" i="1" s="1"/>
  <c r="R535" i="1"/>
  <c r="T535" i="1" s="1"/>
  <c r="W535" i="1" s="1"/>
  <c r="R536" i="1"/>
  <c r="T536" i="1" s="1"/>
  <c r="W536" i="1" s="1"/>
  <c r="R537" i="1"/>
  <c r="T537" i="1" s="1"/>
  <c r="W537" i="1" s="1"/>
  <c r="R538" i="1"/>
  <c r="T538" i="1" s="1"/>
  <c r="W538" i="1" s="1"/>
  <c r="R539" i="1"/>
  <c r="T539" i="1" s="1"/>
  <c r="W539" i="1" s="1"/>
  <c r="R540" i="1"/>
  <c r="T540" i="1" s="1"/>
  <c r="W540" i="1" s="1"/>
  <c r="R541" i="1"/>
  <c r="T541" i="1" s="1"/>
  <c r="W541" i="1" s="1"/>
  <c r="R542" i="1"/>
  <c r="T542" i="1" s="1"/>
  <c r="W542" i="1" s="1"/>
  <c r="R543" i="1"/>
  <c r="T543" i="1" s="1"/>
  <c r="W543" i="1" s="1"/>
  <c r="R544" i="1"/>
  <c r="T544" i="1" s="1"/>
  <c r="W544" i="1" s="1"/>
  <c r="R545" i="1"/>
  <c r="T545" i="1" s="1"/>
  <c r="W545" i="1" s="1"/>
  <c r="R546" i="1"/>
  <c r="T546" i="1" s="1"/>
  <c r="W546" i="1" s="1"/>
  <c r="R547" i="1"/>
  <c r="T547" i="1" s="1"/>
  <c r="W547" i="1" s="1"/>
  <c r="R548" i="1"/>
  <c r="T548" i="1" s="1"/>
  <c r="W548" i="1" s="1"/>
  <c r="R549" i="1"/>
  <c r="T549" i="1" s="1"/>
  <c r="W549" i="1" s="1"/>
  <c r="R550" i="1"/>
  <c r="T550" i="1" s="1"/>
  <c r="W550" i="1" s="1"/>
  <c r="R551" i="1"/>
  <c r="T551" i="1" s="1"/>
  <c r="W551" i="1" s="1"/>
  <c r="R552" i="1"/>
  <c r="T552" i="1" s="1"/>
  <c r="W552" i="1" s="1"/>
  <c r="R553" i="1"/>
  <c r="T553" i="1" s="1"/>
  <c r="W553" i="1" s="1"/>
  <c r="R554" i="1"/>
  <c r="T554" i="1" s="1"/>
  <c r="W554" i="1" s="1"/>
  <c r="R555" i="1"/>
  <c r="T555" i="1" s="1"/>
  <c r="W555" i="1" s="1"/>
  <c r="R556" i="1"/>
  <c r="T556" i="1" s="1"/>
  <c r="W556" i="1" s="1"/>
  <c r="R557" i="1"/>
  <c r="T557" i="1" s="1"/>
  <c r="W557" i="1" s="1"/>
  <c r="R558" i="1"/>
  <c r="T558" i="1" s="1"/>
  <c r="W558" i="1" s="1"/>
  <c r="R559" i="1"/>
  <c r="T559" i="1" s="1"/>
  <c r="W559" i="1" s="1"/>
  <c r="R560" i="1"/>
  <c r="T560" i="1" s="1"/>
  <c r="W560" i="1" s="1"/>
  <c r="R561" i="1"/>
  <c r="T561" i="1" s="1"/>
  <c r="W561" i="1" s="1"/>
  <c r="R562" i="1"/>
  <c r="T562" i="1" s="1"/>
  <c r="W562" i="1" s="1"/>
  <c r="R563" i="1"/>
  <c r="T563" i="1" s="1"/>
  <c r="W563" i="1" s="1"/>
  <c r="R564" i="1"/>
  <c r="T564" i="1" s="1"/>
  <c r="W564" i="1" s="1"/>
  <c r="R565" i="1"/>
  <c r="T565" i="1" s="1"/>
  <c r="W565" i="1" s="1"/>
  <c r="R566" i="1"/>
  <c r="T566" i="1" s="1"/>
  <c r="W566" i="1" s="1"/>
  <c r="R567" i="1"/>
  <c r="T567" i="1" s="1"/>
  <c r="W567" i="1" s="1"/>
  <c r="R568" i="1"/>
  <c r="T568" i="1" s="1"/>
  <c r="W568" i="1" s="1"/>
  <c r="R569" i="1"/>
  <c r="T569" i="1" s="1"/>
  <c r="W569" i="1" s="1"/>
  <c r="R570" i="1"/>
  <c r="T570" i="1" s="1"/>
  <c r="W570" i="1" s="1"/>
  <c r="R571" i="1"/>
  <c r="T571" i="1" s="1"/>
  <c r="W571" i="1" s="1"/>
  <c r="R572" i="1"/>
  <c r="T572" i="1" s="1"/>
  <c r="W572" i="1" s="1"/>
  <c r="R573" i="1"/>
  <c r="T573" i="1" s="1"/>
  <c r="W573" i="1" s="1"/>
  <c r="R574" i="1"/>
  <c r="T574" i="1" s="1"/>
  <c r="W574" i="1" s="1"/>
  <c r="R575" i="1"/>
  <c r="T575" i="1" s="1"/>
  <c r="W575" i="1" s="1"/>
  <c r="R576" i="1"/>
  <c r="T576" i="1" s="1"/>
  <c r="W576" i="1" s="1"/>
  <c r="R577" i="1"/>
  <c r="T577" i="1" s="1"/>
  <c r="W577" i="1" s="1"/>
  <c r="R578" i="1"/>
  <c r="T578" i="1" s="1"/>
  <c r="W578" i="1" s="1"/>
  <c r="R579" i="1"/>
  <c r="T579" i="1" s="1"/>
  <c r="W579" i="1" s="1"/>
  <c r="R580" i="1"/>
  <c r="T580" i="1" s="1"/>
  <c r="W580" i="1" s="1"/>
  <c r="R581" i="1"/>
  <c r="T581" i="1" s="1"/>
  <c r="W581" i="1" s="1"/>
  <c r="R582" i="1"/>
  <c r="T582" i="1" s="1"/>
  <c r="W582" i="1" s="1"/>
  <c r="R583" i="1"/>
  <c r="T583" i="1" s="1"/>
  <c r="W583" i="1" s="1"/>
  <c r="R584" i="1"/>
  <c r="T584" i="1" s="1"/>
  <c r="W584" i="1" s="1"/>
  <c r="R585" i="1"/>
  <c r="T585" i="1" s="1"/>
  <c r="W585" i="1" s="1"/>
  <c r="R586" i="1"/>
  <c r="T586" i="1" s="1"/>
  <c r="W586" i="1" s="1"/>
  <c r="R587" i="1"/>
  <c r="T587" i="1" s="1"/>
  <c r="W587" i="1" s="1"/>
  <c r="R588" i="1"/>
  <c r="T588" i="1" s="1"/>
  <c r="W588" i="1" s="1"/>
  <c r="R589" i="1"/>
  <c r="T589" i="1" s="1"/>
  <c r="W589" i="1" s="1"/>
  <c r="R590" i="1"/>
  <c r="T590" i="1" s="1"/>
  <c r="W590" i="1" s="1"/>
  <c r="R591" i="1"/>
  <c r="T591" i="1" s="1"/>
  <c r="W591" i="1" s="1"/>
  <c r="R592" i="1"/>
  <c r="T592" i="1" s="1"/>
  <c r="W592" i="1" s="1"/>
  <c r="R593" i="1"/>
  <c r="T593" i="1" s="1"/>
  <c r="W593" i="1" s="1"/>
  <c r="R594" i="1"/>
  <c r="T594" i="1" s="1"/>
  <c r="W594" i="1" s="1"/>
  <c r="R595" i="1"/>
  <c r="T595" i="1" s="1"/>
  <c r="W595" i="1" s="1"/>
  <c r="R596" i="1"/>
  <c r="T596" i="1" s="1"/>
  <c r="W596" i="1" s="1"/>
  <c r="R597" i="1"/>
  <c r="T597" i="1" s="1"/>
  <c r="W597" i="1" s="1"/>
  <c r="R598" i="1"/>
  <c r="T598" i="1" s="1"/>
  <c r="W598" i="1" s="1"/>
  <c r="R599" i="1"/>
  <c r="T599" i="1" s="1"/>
  <c r="W599" i="1" s="1"/>
  <c r="R600" i="1"/>
  <c r="T600" i="1" s="1"/>
  <c r="W600" i="1" s="1"/>
  <c r="R601" i="1"/>
  <c r="T601" i="1" s="1"/>
  <c r="W601" i="1" s="1"/>
  <c r="R602" i="1"/>
  <c r="T602" i="1" s="1"/>
  <c r="W602" i="1" s="1"/>
  <c r="R603" i="1"/>
  <c r="T603" i="1" s="1"/>
  <c r="W603" i="1" s="1"/>
  <c r="R604" i="1"/>
  <c r="T604" i="1" s="1"/>
  <c r="W604" i="1" s="1"/>
  <c r="R605" i="1"/>
  <c r="T605" i="1" s="1"/>
  <c r="W605" i="1" s="1"/>
  <c r="R606" i="1"/>
  <c r="T606" i="1" s="1"/>
  <c r="W606" i="1" s="1"/>
  <c r="T607" i="1"/>
  <c r="W607" i="1" s="1"/>
  <c r="R608" i="1"/>
  <c r="T608" i="1" s="1"/>
  <c r="W608" i="1" s="1"/>
  <c r="R609" i="1"/>
  <c r="T609" i="1" s="1"/>
  <c r="W609" i="1" s="1"/>
  <c r="R610" i="1"/>
  <c r="T610" i="1" s="1"/>
  <c r="W610" i="1" s="1"/>
  <c r="R611" i="1"/>
  <c r="T611" i="1" s="1"/>
  <c r="W611" i="1" s="1"/>
  <c r="R612" i="1"/>
  <c r="T612" i="1" s="1"/>
  <c r="W612" i="1" s="1"/>
  <c r="R613" i="1"/>
  <c r="T613" i="1" s="1"/>
  <c r="W613" i="1" s="1"/>
  <c r="R614" i="1"/>
  <c r="T614" i="1" s="1"/>
  <c r="W614" i="1" s="1"/>
  <c r="R615" i="1"/>
  <c r="T615" i="1" s="1"/>
  <c r="W615" i="1" s="1"/>
  <c r="R616" i="1"/>
  <c r="T616" i="1" s="1"/>
  <c r="W616" i="1" s="1"/>
  <c r="R617" i="1"/>
  <c r="T617" i="1" s="1"/>
  <c r="W617" i="1" s="1"/>
  <c r="R618" i="1"/>
  <c r="T618" i="1" s="1"/>
  <c r="W618" i="1" s="1"/>
  <c r="R619" i="1"/>
  <c r="T619" i="1" s="1"/>
  <c r="W619" i="1" s="1"/>
  <c r="R620" i="1"/>
  <c r="T620" i="1" s="1"/>
  <c r="W620" i="1" s="1"/>
  <c r="R621" i="1"/>
  <c r="T621" i="1" s="1"/>
  <c r="W621" i="1" s="1"/>
  <c r="R622" i="1"/>
  <c r="T622" i="1" s="1"/>
  <c r="W622" i="1" s="1"/>
  <c r="R623" i="1"/>
  <c r="T623" i="1" s="1"/>
  <c r="W623" i="1" s="1"/>
  <c r="R624" i="1"/>
  <c r="T624" i="1" s="1"/>
  <c r="W624" i="1" s="1"/>
  <c r="R625" i="1"/>
  <c r="T625" i="1" s="1"/>
  <c r="W625" i="1" s="1"/>
  <c r="R626" i="1"/>
  <c r="T626" i="1" s="1"/>
  <c r="W626" i="1" s="1"/>
  <c r="R627" i="1"/>
  <c r="T627" i="1" s="1"/>
  <c r="W627" i="1" s="1"/>
  <c r="R628" i="1"/>
  <c r="T628" i="1" s="1"/>
  <c r="W628" i="1" s="1"/>
  <c r="R629" i="1"/>
  <c r="T629" i="1" s="1"/>
  <c r="W629" i="1" s="1"/>
  <c r="R630" i="1"/>
  <c r="T630" i="1" s="1"/>
  <c r="W630" i="1" s="1"/>
  <c r="R631" i="1"/>
  <c r="T631" i="1" s="1"/>
  <c r="W631" i="1" s="1"/>
  <c r="R632" i="1"/>
  <c r="T632" i="1" s="1"/>
  <c r="W632" i="1" s="1"/>
  <c r="R633" i="1"/>
  <c r="T633" i="1" s="1"/>
  <c r="W633" i="1" s="1"/>
  <c r="R634" i="1"/>
  <c r="T634" i="1" s="1"/>
  <c r="W634" i="1" s="1"/>
  <c r="R635" i="1"/>
  <c r="T635" i="1" s="1"/>
  <c r="W635" i="1" s="1"/>
  <c r="R636" i="1"/>
  <c r="T636" i="1" s="1"/>
  <c r="W636" i="1" s="1"/>
  <c r="R637" i="1"/>
  <c r="T637" i="1" s="1"/>
  <c r="W637" i="1" s="1"/>
  <c r="R638" i="1"/>
  <c r="T638" i="1" s="1"/>
  <c r="W638" i="1" s="1"/>
  <c r="R639" i="1"/>
  <c r="T639" i="1" s="1"/>
  <c r="W639" i="1" s="1"/>
  <c r="R640" i="1"/>
  <c r="T640" i="1" s="1"/>
  <c r="W640" i="1" s="1"/>
  <c r="R641" i="1"/>
  <c r="T641" i="1" s="1"/>
  <c r="W641" i="1" s="1"/>
  <c r="R642" i="1"/>
  <c r="T642" i="1" s="1"/>
  <c r="W642" i="1" s="1"/>
  <c r="R643" i="1"/>
  <c r="T643" i="1" s="1"/>
  <c r="W643" i="1" s="1"/>
  <c r="R644" i="1"/>
  <c r="T644" i="1" s="1"/>
  <c r="W644" i="1" s="1"/>
  <c r="R645" i="1"/>
  <c r="T645" i="1" s="1"/>
  <c r="W645" i="1" s="1"/>
  <c r="R646" i="1"/>
  <c r="T646" i="1" s="1"/>
  <c r="W646" i="1" s="1"/>
  <c r="R647" i="1"/>
  <c r="T647" i="1" s="1"/>
  <c r="W647" i="1" s="1"/>
  <c r="R648" i="1"/>
  <c r="T648" i="1" s="1"/>
  <c r="W648" i="1" s="1"/>
  <c r="R649" i="1"/>
  <c r="T649" i="1" s="1"/>
  <c r="W649" i="1" s="1"/>
  <c r="R650" i="1"/>
  <c r="T650" i="1" s="1"/>
  <c r="W650" i="1" s="1"/>
  <c r="R651" i="1"/>
  <c r="T651" i="1" s="1"/>
  <c r="W651" i="1" s="1"/>
  <c r="R652" i="1"/>
  <c r="T652" i="1" s="1"/>
  <c r="W652" i="1" s="1"/>
  <c r="R653" i="1"/>
  <c r="T653" i="1" s="1"/>
  <c r="W653" i="1" s="1"/>
  <c r="R654" i="1"/>
  <c r="T654" i="1" s="1"/>
  <c r="W654" i="1" s="1"/>
  <c r="R655" i="1"/>
  <c r="T655" i="1" s="1"/>
  <c r="W655" i="1" s="1"/>
  <c r="R656" i="1"/>
  <c r="T656" i="1" s="1"/>
  <c r="W656" i="1" s="1"/>
  <c r="R657" i="1"/>
  <c r="T657" i="1" s="1"/>
  <c r="W657" i="1" s="1"/>
  <c r="R658" i="1"/>
  <c r="T658" i="1" s="1"/>
  <c r="W658" i="1" s="1"/>
  <c r="R659" i="1"/>
  <c r="T659" i="1" s="1"/>
  <c r="W659" i="1" s="1"/>
  <c r="R660" i="1"/>
  <c r="T660" i="1" s="1"/>
  <c r="W660" i="1" s="1"/>
  <c r="R661" i="1"/>
  <c r="T661" i="1" s="1"/>
  <c r="W661" i="1" s="1"/>
  <c r="R662" i="1"/>
  <c r="T662" i="1" s="1"/>
  <c r="W662" i="1" s="1"/>
  <c r="R663" i="1"/>
  <c r="T663" i="1" s="1"/>
  <c r="W663" i="1" s="1"/>
  <c r="R664" i="1"/>
  <c r="T664" i="1" s="1"/>
  <c r="W664" i="1" s="1"/>
  <c r="R665" i="1"/>
  <c r="T665" i="1" s="1"/>
  <c r="W665" i="1" s="1"/>
  <c r="R666" i="1"/>
  <c r="T666" i="1" s="1"/>
  <c r="W666" i="1" s="1"/>
  <c r="R667" i="1"/>
  <c r="T667" i="1" s="1"/>
  <c r="W667" i="1" s="1"/>
  <c r="R668" i="1"/>
  <c r="T668" i="1" s="1"/>
  <c r="W668" i="1" s="1"/>
  <c r="R669" i="1"/>
  <c r="T669" i="1" s="1"/>
  <c r="W669" i="1" s="1"/>
  <c r="R670" i="1"/>
  <c r="T670" i="1" s="1"/>
  <c r="W670" i="1" s="1"/>
  <c r="R671" i="1"/>
  <c r="T671" i="1" s="1"/>
  <c r="W671" i="1" s="1"/>
  <c r="R672" i="1"/>
  <c r="T672" i="1" s="1"/>
  <c r="W672" i="1" s="1"/>
  <c r="R673" i="1"/>
  <c r="T673" i="1" s="1"/>
  <c r="W673" i="1" s="1"/>
  <c r="R674" i="1"/>
  <c r="T674" i="1" s="1"/>
  <c r="W674" i="1" s="1"/>
  <c r="R675" i="1"/>
  <c r="T675" i="1" s="1"/>
  <c r="W675" i="1" s="1"/>
  <c r="R676" i="1"/>
  <c r="T676" i="1" s="1"/>
  <c r="W676" i="1" s="1"/>
  <c r="R677" i="1"/>
  <c r="T677" i="1" s="1"/>
  <c r="W677" i="1" s="1"/>
  <c r="R678" i="1"/>
  <c r="T678" i="1" s="1"/>
  <c r="W678" i="1" s="1"/>
  <c r="R679" i="1"/>
  <c r="T679" i="1" s="1"/>
  <c r="W679" i="1" s="1"/>
  <c r="R680" i="1"/>
  <c r="T680" i="1" s="1"/>
  <c r="W680" i="1" s="1"/>
  <c r="R4" i="1"/>
  <c r="T4" i="1" s="1"/>
  <c r="W4" i="1" s="1"/>
  <c r="I34" i="1"/>
  <c r="I29" i="1"/>
  <c r="I36" i="1"/>
  <c r="H480" i="1"/>
  <c r="J480" i="1"/>
  <c r="I50" i="1"/>
  <c r="I57" i="1"/>
  <c r="I54" i="1"/>
  <c r="I52" i="1"/>
  <c r="I47" i="1"/>
  <c r="I46" i="1"/>
  <c r="I45" i="1"/>
  <c r="I44" i="1"/>
  <c r="I23" i="1"/>
  <c r="I7" i="1"/>
  <c r="I12" i="1"/>
  <c r="I8" i="1"/>
  <c r="H4" i="1"/>
  <c r="H5" i="1"/>
  <c r="I55" i="1"/>
  <c r="I170" i="1"/>
  <c r="I188" i="1"/>
  <c r="I203" i="1"/>
  <c r="I245" i="1"/>
  <c r="I521" i="1"/>
  <c r="I588" i="1"/>
  <c r="I605" i="1"/>
  <c r="Y682" i="1"/>
  <c r="X682" i="1"/>
  <c r="V682" i="1"/>
  <c r="Q682" i="1"/>
  <c r="P682" i="1"/>
  <c r="O682" i="1"/>
  <c r="M682" i="1"/>
  <c r="K682" i="1"/>
  <c r="H7669" i="2"/>
  <c r="U7669" i="2" s="1"/>
  <c r="J7669" i="2"/>
  <c r="R7669" i="2"/>
  <c r="S7669" i="2" s="1"/>
  <c r="H7670" i="2"/>
  <c r="U7670" i="2" s="1"/>
  <c r="J7670" i="2"/>
  <c r="R7670" i="2"/>
  <c r="S7670" i="2" s="1"/>
  <c r="H7649" i="2"/>
  <c r="U7649" i="2" s="1"/>
  <c r="J7649" i="2"/>
  <c r="R7649" i="2"/>
  <c r="S7649" i="2" s="1"/>
  <c r="H7650" i="2"/>
  <c r="U7650" i="2" s="1"/>
  <c r="J7650" i="2"/>
  <c r="R7650" i="2"/>
  <c r="S7650" i="2" s="1"/>
  <c r="H7651" i="2"/>
  <c r="U7651" i="2" s="1"/>
  <c r="J7651" i="2"/>
  <c r="R7651" i="2"/>
  <c r="S7651" i="2" s="1"/>
  <c r="H7652" i="2"/>
  <c r="U7652" i="2" s="1"/>
  <c r="J7652" i="2"/>
  <c r="R7652" i="2"/>
  <c r="S7652" i="2" s="1"/>
  <c r="H7653" i="2"/>
  <c r="U7653" i="2" s="1"/>
  <c r="J7653" i="2"/>
  <c r="R7653" i="2"/>
  <c r="S7653" i="2" s="1"/>
  <c r="H7654" i="2"/>
  <c r="U7654" i="2" s="1"/>
  <c r="J7654" i="2"/>
  <c r="R7654" i="2"/>
  <c r="S7654" i="2" s="1"/>
  <c r="H7655" i="2"/>
  <c r="U7655" i="2" s="1"/>
  <c r="J7655" i="2"/>
  <c r="R7655" i="2"/>
  <c r="S7655" i="2" s="1"/>
  <c r="H7656" i="2"/>
  <c r="U7656" i="2" s="1"/>
  <c r="J7656" i="2"/>
  <c r="R7656" i="2"/>
  <c r="S7656" i="2" s="1"/>
  <c r="H7657" i="2"/>
  <c r="U7657" i="2" s="1"/>
  <c r="J7657" i="2"/>
  <c r="R7657" i="2"/>
  <c r="S7657" i="2" s="1"/>
  <c r="H7658" i="2"/>
  <c r="U7658" i="2" s="1"/>
  <c r="J7658" i="2"/>
  <c r="R7658" i="2"/>
  <c r="S7658" i="2" s="1"/>
  <c r="H7659" i="2"/>
  <c r="U7659" i="2" s="1"/>
  <c r="J7659" i="2"/>
  <c r="R7659" i="2"/>
  <c r="S7659" i="2" s="1"/>
  <c r="H7660" i="2"/>
  <c r="U7660" i="2" s="1"/>
  <c r="J7660" i="2"/>
  <c r="R7660" i="2"/>
  <c r="S7660" i="2" s="1"/>
  <c r="H7661" i="2"/>
  <c r="U7661" i="2" s="1"/>
  <c r="J7661" i="2"/>
  <c r="R7661" i="2"/>
  <c r="S7661" i="2" s="1"/>
  <c r="H7662" i="2"/>
  <c r="U7662" i="2" s="1"/>
  <c r="J7662" i="2"/>
  <c r="R7662" i="2"/>
  <c r="S7662" i="2" s="1"/>
  <c r="H7663" i="2"/>
  <c r="U7663" i="2" s="1"/>
  <c r="J7663" i="2"/>
  <c r="R7663" i="2"/>
  <c r="S7663" i="2" s="1"/>
  <c r="H7664" i="2"/>
  <c r="U7664" i="2" s="1"/>
  <c r="J7664" i="2"/>
  <c r="R7664" i="2"/>
  <c r="S7664" i="2" s="1"/>
  <c r="H7665" i="2"/>
  <c r="U7665" i="2" s="1"/>
  <c r="J7665" i="2"/>
  <c r="R7665" i="2"/>
  <c r="S7665" i="2" s="1"/>
  <c r="H7667" i="2"/>
  <c r="U7667" i="2" s="1"/>
  <c r="J7667" i="2"/>
  <c r="R7667" i="2"/>
  <c r="S7667" i="2" s="1"/>
  <c r="H7668" i="2"/>
  <c r="U7668" i="2" s="1"/>
  <c r="J7668" i="2"/>
  <c r="R7668" i="2"/>
  <c r="S7668" i="2" s="1"/>
  <c r="H7648" i="2"/>
  <c r="U7648" i="2" s="1"/>
  <c r="J7648" i="2"/>
  <c r="R7648" i="2"/>
  <c r="S7648" i="2" s="1"/>
  <c r="H7641" i="2"/>
  <c r="U7641" i="2" s="1"/>
  <c r="J7641" i="2"/>
  <c r="R7641" i="2"/>
  <c r="S7641" i="2" s="1"/>
  <c r="H7643" i="2"/>
  <c r="U7643" i="2" s="1"/>
  <c r="J7643" i="2"/>
  <c r="R7643" i="2"/>
  <c r="S7643" i="2" s="1"/>
  <c r="H7640" i="2"/>
  <c r="U7640" i="2" s="1"/>
  <c r="J7640" i="2"/>
  <c r="R7640" i="2"/>
  <c r="S7640" i="2" s="1"/>
  <c r="H7634" i="2"/>
  <c r="U7634" i="2" s="1"/>
  <c r="J7634" i="2"/>
  <c r="R7634" i="2"/>
  <c r="S7634" i="2" s="1"/>
  <c r="H7635" i="2"/>
  <c r="U7635" i="2" s="1"/>
  <c r="J7635" i="2"/>
  <c r="R7635" i="2"/>
  <c r="S7635" i="2" s="1"/>
  <c r="H7636" i="2"/>
  <c r="U7636" i="2" s="1"/>
  <c r="J7636" i="2"/>
  <c r="R7636" i="2"/>
  <c r="S7636" i="2" s="1"/>
  <c r="H7637" i="2"/>
  <c r="U7637" i="2" s="1"/>
  <c r="J7637" i="2"/>
  <c r="R7637" i="2"/>
  <c r="S7637" i="2" s="1"/>
  <c r="H7638" i="2"/>
  <c r="U7638" i="2" s="1"/>
  <c r="J7638" i="2"/>
  <c r="R7638" i="2"/>
  <c r="S7638" i="2" s="1"/>
  <c r="H7639" i="2"/>
  <c r="U7639" i="2" s="1"/>
  <c r="J7639" i="2"/>
  <c r="R7639" i="2"/>
  <c r="S7639" i="2" s="1"/>
  <c r="H7632" i="2"/>
  <c r="U7632" i="2" s="1"/>
  <c r="J7632" i="2"/>
  <c r="R7632" i="2"/>
  <c r="S7632" i="2" s="1"/>
  <c r="H7633" i="2"/>
  <c r="U7633" i="2" s="1"/>
  <c r="J7633" i="2"/>
  <c r="R7633" i="2"/>
  <c r="S7633" i="2" s="1"/>
  <c r="H7631" i="2"/>
  <c r="U7631" i="2" s="1"/>
  <c r="J7631" i="2"/>
  <c r="R7631" i="2"/>
  <c r="S7631" i="2" s="1"/>
  <c r="H7630" i="2"/>
  <c r="U7630" i="2" s="1"/>
  <c r="J7630" i="2"/>
  <c r="R7630" i="2"/>
  <c r="S7630" i="2" s="1"/>
  <c r="H7629" i="2"/>
  <c r="U7629" i="2" s="1"/>
  <c r="J7629" i="2"/>
  <c r="R7629" i="2"/>
  <c r="S7629" i="2" s="1"/>
  <c r="H7628" i="2"/>
  <c r="U7628" i="2" s="1"/>
  <c r="J7628" i="2"/>
  <c r="R7628" i="2"/>
  <c r="S7628" i="2" s="1"/>
  <c r="H7627" i="2"/>
  <c r="U7627" i="2" s="1"/>
  <c r="J7627" i="2"/>
  <c r="R7627" i="2"/>
  <c r="S7627" i="2" s="1"/>
  <c r="H7591" i="2"/>
  <c r="U7591" i="2" s="1"/>
  <c r="J7591" i="2"/>
  <c r="R7591" i="2"/>
  <c r="S7591" i="2" s="1"/>
  <c r="H7592" i="2"/>
  <c r="U7592" i="2" s="1"/>
  <c r="J7592" i="2"/>
  <c r="R7592" i="2"/>
  <c r="S7592" i="2" s="1"/>
  <c r="H7593" i="2"/>
  <c r="U7593" i="2" s="1"/>
  <c r="J7593" i="2"/>
  <c r="R7593" i="2"/>
  <c r="S7593" i="2" s="1"/>
  <c r="H7594" i="2"/>
  <c r="U7594" i="2" s="1"/>
  <c r="J7594" i="2"/>
  <c r="R7594" i="2"/>
  <c r="S7594" i="2" s="1"/>
  <c r="H7595" i="2"/>
  <c r="U7595" i="2" s="1"/>
  <c r="J7595" i="2"/>
  <c r="R7595" i="2"/>
  <c r="S7595" i="2" s="1"/>
  <c r="H7596" i="2"/>
  <c r="U7596" i="2" s="1"/>
  <c r="J7596" i="2"/>
  <c r="R7596" i="2"/>
  <c r="S7596" i="2" s="1"/>
  <c r="H7597" i="2"/>
  <c r="U7597" i="2" s="1"/>
  <c r="J7597" i="2"/>
  <c r="R7597" i="2"/>
  <c r="S7597" i="2" s="1"/>
  <c r="H7598" i="2"/>
  <c r="U7598" i="2" s="1"/>
  <c r="J7598" i="2"/>
  <c r="R7598" i="2"/>
  <c r="S7598" i="2" s="1"/>
  <c r="H7599" i="2"/>
  <c r="U7599" i="2" s="1"/>
  <c r="J7599" i="2"/>
  <c r="R7599" i="2"/>
  <c r="S7599" i="2" s="1"/>
  <c r="H7600" i="2"/>
  <c r="U7600" i="2" s="1"/>
  <c r="J7600" i="2"/>
  <c r="R7600" i="2"/>
  <c r="S7600" i="2" s="1"/>
  <c r="H7601" i="2"/>
  <c r="U7601" i="2" s="1"/>
  <c r="J7601" i="2"/>
  <c r="R7601" i="2"/>
  <c r="S7601" i="2" s="1"/>
  <c r="H7602" i="2"/>
  <c r="U7602" i="2" s="1"/>
  <c r="J7602" i="2"/>
  <c r="R7602" i="2"/>
  <c r="S7602" i="2" s="1"/>
  <c r="H7603" i="2"/>
  <c r="U7603" i="2" s="1"/>
  <c r="J7603" i="2"/>
  <c r="R7603" i="2"/>
  <c r="S7603" i="2" s="1"/>
  <c r="H7604" i="2"/>
  <c r="U7604" i="2" s="1"/>
  <c r="J7604" i="2"/>
  <c r="R7604" i="2"/>
  <c r="S7604" i="2" s="1"/>
  <c r="H7605" i="2"/>
  <c r="U7605" i="2" s="1"/>
  <c r="J7605" i="2"/>
  <c r="R7605" i="2"/>
  <c r="S7605" i="2" s="1"/>
  <c r="H7606" i="2"/>
  <c r="U7606" i="2" s="1"/>
  <c r="J7606" i="2"/>
  <c r="R7606" i="2"/>
  <c r="S7606" i="2" s="1"/>
  <c r="H7607" i="2"/>
  <c r="U7607" i="2" s="1"/>
  <c r="J7607" i="2"/>
  <c r="R7607" i="2"/>
  <c r="S7607" i="2" s="1"/>
  <c r="H7608" i="2"/>
  <c r="U7608" i="2" s="1"/>
  <c r="J7608" i="2"/>
  <c r="R7608" i="2"/>
  <c r="S7608" i="2" s="1"/>
  <c r="H7609" i="2"/>
  <c r="U7609" i="2" s="1"/>
  <c r="J7609" i="2"/>
  <c r="R7609" i="2"/>
  <c r="S7609" i="2" s="1"/>
  <c r="H7610" i="2"/>
  <c r="U7610" i="2" s="1"/>
  <c r="J7610" i="2"/>
  <c r="R7610" i="2"/>
  <c r="S7610" i="2" s="1"/>
  <c r="H7611" i="2"/>
  <c r="U7611" i="2" s="1"/>
  <c r="J7611" i="2"/>
  <c r="R7611" i="2"/>
  <c r="S7611" i="2" s="1"/>
  <c r="H7612" i="2"/>
  <c r="U7612" i="2" s="1"/>
  <c r="J7612" i="2"/>
  <c r="R7612" i="2"/>
  <c r="S7612" i="2" s="1"/>
  <c r="H7613" i="2"/>
  <c r="U7613" i="2" s="1"/>
  <c r="J7613" i="2"/>
  <c r="R7613" i="2"/>
  <c r="S7613" i="2" s="1"/>
  <c r="H7614" i="2"/>
  <c r="U7614" i="2" s="1"/>
  <c r="J7614" i="2"/>
  <c r="R7614" i="2"/>
  <c r="S7614" i="2" s="1"/>
  <c r="H7615" i="2"/>
  <c r="U7615" i="2" s="1"/>
  <c r="J7615" i="2"/>
  <c r="R7615" i="2"/>
  <c r="S7615" i="2" s="1"/>
  <c r="H7616" i="2"/>
  <c r="U7616" i="2" s="1"/>
  <c r="J7616" i="2"/>
  <c r="R7616" i="2"/>
  <c r="S7616" i="2" s="1"/>
  <c r="H7617" i="2"/>
  <c r="U7617" i="2" s="1"/>
  <c r="J7617" i="2"/>
  <c r="R7617" i="2"/>
  <c r="S7617" i="2" s="1"/>
  <c r="H7618" i="2"/>
  <c r="U7618" i="2" s="1"/>
  <c r="J7618" i="2"/>
  <c r="R7618" i="2"/>
  <c r="S7618" i="2" s="1"/>
  <c r="H7619" i="2"/>
  <c r="U7619" i="2" s="1"/>
  <c r="J7619" i="2"/>
  <c r="R7619" i="2"/>
  <c r="S7619" i="2" s="1"/>
  <c r="H7620" i="2"/>
  <c r="U7620" i="2" s="1"/>
  <c r="J7620" i="2"/>
  <c r="R7620" i="2"/>
  <c r="S7620" i="2" s="1"/>
  <c r="H7621" i="2"/>
  <c r="U7621" i="2" s="1"/>
  <c r="J7621" i="2"/>
  <c r="R7621" i="2"/>
  <c r="S7621" i="2" s="1"/>
  <c r="H7622" i="2"/>
  <c r="U7622" i="2" s="1"/>
  <c r="J7622" i="2"/>
  <c r="R7622" i="2"/>
  <c r="S7622" i="2" s="1"/>
  <c r="H7623" i="2"/>
  <c r="U7623" i="2" s="1"/>
  <c r="J7623" i="2"/>
  <c r="R7623" i="2"/>
  <c r="S7623" i="2" s="1"/>
  <c r="H7624" i="2"/>
  <c r="U7624" i="2" s="1"/>
  <c r="J7624" i="2"/>
  <c r="R7624" i="2"/>
  <c r="S7624" i="2" s="1"/>
  <c r="H7625" i="2"/>
  <c r="U7625" i="2" s="1"/>
  <c r="J7625" i="2"/>
  <c r="R7625" i="2"/>
  <c r="S7625" i="2" s="1"/>
  <c r="H7626" i="2"/>
  <c r="U7626" i="2" s="1"/>
  <c r="J7626" i="2"/>
  <c r="R7626" i="2"/>
  <c r="S7626" i="2" s="1"/>
  <c r="H7573" i="2"/>
  <c r="U7573" i="2" s="1"/>
  <c r="J7573" i="2"/>
  <c r="R7573" i="2"/>
  <c r="S7573" i="2" s="1"/>
  <c r="H7574" i="2"/>
  <c r="U7574" i="2" s="1"/>
  <c r="J7574" i="2"/>
  <c r="R7574" i="2"/>
  <c r="S7574" i="2" s="1"/>
  <c r="H7575" i="2"/>
  <c r="U7575" i="2" s="1"/>
  <c r="J7575" i="2"/>
  <c r="R7575" i="2"/>
  <c r="S7575" i="2" s="1"/>
  <c r="H7576" i="2"/>
  <c r="U7576" i="2" s="1"/>
  <c r="J7576" i="2"/>
  <c r="R7576" i="2"/>
  <c r="S7576" i="2" s="1"/>
  <c r="H7577" i="2"/>
  <c r="U7577" i="2" s="1"/>
  <c r="J7577" i="2"/>
  <c r="R7577" i="2"/>
  <c r="S7577" i="2" s="1"/>
  <c r="H7578" i="2"/>
  <c r="U7578" i="2" s="1"/>
  <c r="J7578" i="2"/>
  <c r="R7578" i="2"/>
  <c r="S7578" i="2" s="1"/>
  <c r="H7579" i="2"/>
  <c r="U7579" i="2" s="1"/>
  <c r="J7579" i="2"/>
  <c r="R7579" i="2"/>
  <c r="S7579" i="2" s="1"/>
  <c r="H7580" i="2"/>
  <c r="U7580" i="2" s="1"/>
  <c r="J7580" i="2"/>
  <c r="R7580" i="2"/>
  <c r="S7580" i="2" s="1"/>
  <c r="H7581" i="2"/>
  <c r="U7581" i="2" s="1"/>
  <c r="J7581" i="2"/>
  <c r="R7581" i="2"/>
  <c r="S7581" i="2" s="1"/>
  <c r="H7582" i="2"/>
  <c r="U7582" i="2" s="1"/>
  <c r="J7582" i="2"/>
  <c r="R7582" i="2"/>
  <c r="S7582" i="2" s="1"/>
  <c r="H7583" i="2"/>
  <c r="U7583" i="2" s="1"/>
  <c r="J7583" i="2"/>
  <c r="R7583" i="2"/>
  <c r="S7583" i="2" s="1"/>
  <c r="H7584" i="2"/>
  <c r="U7584" i="2" s="1"/>
  <c r="J7584" i="2"/>
  <c r="R7584" i="2"/>
  <c r="S7584" i="2" s="1"/>
  <c r="H7585" i="2"/>
  <c r="U7585" i="2" s="1"/>
  <c r="J7585" i="2"/>
  <c r="R7585" i="2"/>
  <c r="S7585" i="2" s="1"/>
  <c r="H7586" i="2"/>
  <c r="U7586" i="2" s="1"/>
  <c r="J7586" i="2"/>
  <c r="R7586" i="2"/>
  <c r="S7586" i="2" s="1"/>
  <c r="H7587" i="2"/>
  <c r="U7587" i="2" s="1"/>
  <c r="J7587" i="2"/>
  <c r="R7587" i="2"/>
  <c r="S7587" i="2" s="1"/>
  <c r="H7588" i="2"/>
  <c r="U7588" i="2" s="1"/>
  <c r="J7588" i="2"/>
  <c r="R7588" i="2"/>
  <c r="S7588" i="2" s="1"/>
  <c r="H7589" i="2"/>
  <c r="U7589" i="2" s="1"/>
  <c r="J7589" i="2"/>
  <c r="R7589" i="2"/>
  <c r="S7589" i="2" s="1"/>
  <c r="H7590" i="2"/>
  <c r="U7590" i="2" s="1"/>
  <c r="J7590" i="2"/>
  <c r="R7590" i="2"/>
  <c r="S7590" i="2" s="1"/>
  <c r="H7571" i="2"/>
  <c r="U7571" i="2" s="1"/>
  <c r="J7571" i="2"/>
  <c r="R7571" i="2"/>
  <c r="S7571" i="2" s="1"/>
  <c r="H7572" i="2"/>
  <c r="U7572" i="2" s="1"/>
  <c r="J7572" i="2"/>
  <c r="R7572" i="2"/>
  <c r="S7572" i="2" s="1"/>
  <c r="H7562" i="2"/>
  <c r="U7562" i="2" s="1"/>
  <c r="J7562" i="2"/>
  <c r="R7562" i="2"/>
  <c r="S7562" i="2" s="1"/>
  <c r="H7565" i="2"/>
  <c r="U7565" i="2" s="1"/>
  <c r="J7565" i="2"/>
  <c r="R7565" i="2"/>
  <c r="S7565" i="2" s="1"/>
  <c r="H7566" i="2"/>
  <c r="U7566" i="2" s="1"/>
  <c r="J7566" i="2"/>
  <c r="R7566" i="2"/>
  <c r="S7566" i="2" s="1"/>
  <c r="H7567" i="2"/>
  <c r="U7567" i="2" s="1"/>
  <c r="J7567" i="2"/>
  <c r="R7567" i="2"/>
  <c r="S7567" i="2" s="1"/>
  <c r="H7568" i="2"/>
  <c r="U7568" i="2" s="1"/>
  <c r="J7568" i="2"/>
  <c r="R7568" i="2"/>
  <c r="S7568" i="2" s="1"/>
  <c r="H7569" i="2"/>
  <c r="U7569" i="2" s="1"/>
  <c r="J7569" i="2"/>
  <c r="R7569" i="2"/>
  <c r="S7569" i="2" s="1"/>
  <c r="H7570" i="2"/>
  <c r="U7570" i="2" s="1"/>
  <c r="J7570" i="2"/>
  <c r="R7570" i="2"/>
  <c r="S7570" i="2" s="1"/>
  <c r="H7558" i="2"/>
  <c r="U7558" i="2" s="1"/>
  <c r="J7558" i="2"/>
  <c r="R7558" i="2"/>
  <c r="S7558" i="2" s="1"/>
  <c r="H7559" i="2"/>
  <c r="U7559" i="2" s="1"/>
  <c r="J7559" i="2"/>
  <c r="R7559" i="2"/>
  <c r="S7559" i="2" s="1"/>
  <c r="H7560" i="2"/>
  <c r="U7560" i="2" s="1"/>
  <c r="J7560" i="2"/>
  <c r="R7560" i="2"/>
  <c r="S7560" i="2" s="1"/>
  <c r="H7561" i="2"/>
  <c r="U7561" i="2" s="1"/>
  <c r="J7561" i="2"/>
  <c r="R7561" i="2"/>
  <c r="S7561" i="2" s="1"/>
  <c r="H7556" i="2"/>
  <c r="U7556" i="2" s="1"/>
  <c r="J7556" i="2"/>
  <c r="R7556" i="2"/>
  <c r="S7556" i="2" s="1"/>
  <c r="H7554" i="2"/>
  <c r="U7554" i="2" s="1"/>
  <c r="J7554" i="2"/>
  <c r="R7554" i="2"/>
  <c r="S7554" i="2" s="1"/>
  <c r="H7555" i="2"/>
  <c r="U7555" i="2" s="1"/>
  <c r="J7555" i="2"/>
  <c r="R7555" i="2"/>
  <c r="S7555" i="2" s="1"/>
  <c r="H7553" i="2"/>
  <c r="U7553" i="2" s="1"/>
  <c r="J7553" i="2"/>
  <c r="R7553" i="2"/>
  <c r="S7553" i="2" s="1"/>
  <c r="H7552" i="2"/>
  <c r="U7552" i="2" s="1"/>
  <c r="J7552" i="2"/>
  <c r="R7552" i="2"/>
  <c r="S7552" i="2" s="1"/>
  <c r="H7524" i="2"/>
  <c r="U7524" i="2" s="1"/>
  <c r="J7524" i="2"/>
  <c r="R7524" i="2"/>
  <c r="S7524" i="2" s="1"/>
  <c r="H7525" i="2"/>
  <c r="U7525" i="2" s="1"/>
  <c r="J7525" i="2"/>
  <c r="R7525" i="2"/>
  <c r="S7525" i="2" s="1"/>
  <c r="H7526" i="2"/>
  <c r="U7526" i="2" s="1"/>
  <c r="J7526" i="2"/>
  <c r="R7526" i="2"/>
  <c r="S7526" i="2" s="1"/>
  <c r="H7527" i="2"/>
  <c r="U7527" i="2" s="1"/>
  <c r="J7527" i="2"/>
  <c r="R7527" i="2"/>
  <c r="S7527" i="2" s="1"/>
  <c r="H7528" i="2"/>
  <c r="U7528" i="2" s="1"/>
  <c r="J7528" i="2"/>
  <c r="R7528" i="2"/>
  <c r="S7528" i="2" s="1"/>
  <c r="H7529" i="2"/>
  <c r="U7529" i="2" s="1"/>
  <c r="J7529" i="2"/>
  <c r="R7529" i="2"/>
  <c r="S7529" i="2" s="1"/>
  <c r="H7530" i="2"/>
  <c r="U7530" i="2" s="1"/>
  <c r="J7530" i="2"/>
  <c r="R7530" i="2"/>
  <c r="S7530" i="2" s="1"/>
  <c r="H7531" i="2"/>
  <c r="U7531" i="2" s="1"/>
  <c r="J7531" i="2"/>
  <c r="R7531" i="2"/>
  <c r="S7531" i="2" s="1"/>
  <c r="H7532" i="2"/>
  <c r="U7532" i="2" s="1"/>
  <c r="J7532" i="2"/>
  <c r="R7532" i="2"/>
  <c r="S7532" i="2" s="1"/>
  <c r="H7533" i="2"/>
  <c r="U7533" i="2" s="1"/>
  <c r="J7533" i="2"/>
  <c r="R7533" i="2"/>
  <c r="S7533" i="2" s="1"/>
  <c r="H7534" i="2"/>
  <c r="U7534" i="2" s="1"/>
  <c r="J7534" i="2"/>
  <c r="R7534" i="2"/>
  <c r="S7534" i="2" s="1"/>
  <c r="H7535" i="2"/>
  <c r="U7535" i="2" s="1"/>
  <c r="J7535" i="2"/>
  <c r="R7535" i="2"/>
  <c r="S7535" i="2" s="1"/>
  <c r="H7536" i="2"/>
  <c r="U7536" i="2" s="1"/>
  <c r="J7536" i="2"/>
  <c r="R7536" i="2"/>
  <c r="S7536" i="2" s="1"/>
  <c r="H7537" i="2"/>
  <c r="U7537" i="2" s="1"/>
  <c r="J7537" i="2"/>
  <c r="R7537" i="2"/>
  <c r="S7537" i="2" s="1"/>
  <c r="H7540" i="2"/>
  <c r="U7540" i="2" s="1"/>
  <c r="J7540" i="2"/>
  <c r="R7540" i="2"/>
  <c r="S7540" i="2" s="1"/>
  <c r="H7542" i="2"/>
  <c r="U7542" i="2" s="1"/>
  <c r="J7542" i="2"/>
  <c r="R7542" i="2"/>
  <c r="S7542" i="2" s="1"/>
  <c r="H7543" i="2"/>
  <c r="U7543" i="2" s="1"/>
  <c r="J7543" i="2"/>
  <c r="R7543" i="2"/>
  <c r="S7543" i="2" s="1"/>
  <c r="H7548" i="2"/>
  <c r="U7548" i="2" s="1"/>
  <c r="J7548" i="2"/>
  <c r="R7548" i="2"/>
  <c r="S7548" i="2" s="1"/>
  <c r="H7549" i="2"/>
  <c r="U7549" i="2" s="1"/>
  <c r="J7549" i="2"/>
  <c r="R7549" i="2"/>
  <c r="S7549" i="2" s="1"/>
  <c r="H7550" i="2"/>
  <c r="U7550" i="2" s="1"/>
  <c r="J7550" i="2"/>
  <c r="R7550" i="2"/>
  <c r="S7550" i="2" s="1"/>
  <c r="H7551" i="2"/>
  <c r="U7551" i="2" s="1"/>
  <c r="J7551" i="2"/>
  <c r="R7551" i="2"/>
  <c r="S7551" i="2" s="1"/>
  <c r="H7519" i="2"/>
  <c r="U7519" i="2" s="1"/>
  <c r="J7519" i="2"/>
  <c r="R7519" i="2"/>
  <c r="S7519" i="2" s="1"/>
  <c r="H7520" i="2"/>
  <c r="U7520" i="2" s="1"/>
  <c r="J7520" i="2"/>
  <c r="R7520" i="2"/>
  <c r="S7520" i="2" s="1"/>
  <c r="H7508" i="2"/>
  <c r="U7508" i="2" s="1"/>
  <c r="J7508" i="2"/>
  <c r="R7508" i="2"/>
  <c r="S7508" i="2" s="1"/>
  <c r="H7509" i="2"/>
  <c r="U7509" i="2" s="1"/>
  <c r="J7509" i="2"/>
  <c r="R7509" i="2"/>
  <c r="S7509" i="2" s="1"/>
  <c r="H7510" i="2"/>
  <c r="U7510" i="2" s="1"/>
  <c r="J7510" i="2"/>
  <c r="R7510" i="2"/>
  <c r="S7510" i="2" s="1"/>
  <c r="H7511" i="2"/>
  <c r="U7511" i="2" s="1"/>
  <c r="J7511" i="2"/>
  <c r="R7511" i="2"/>
  <c r="S7511" i="2" s="1"/>
  <c r="H7512" i="2"/>
  <c r="U7512" i="2" s="1"/>
  <c r="J7512" i="2"/>
  <c r="R7512" i="2"/>
  <c r="S7512" i="2" s="1"/>
  <c r="H7513" i="2"/>
  <c r="U7513" i="2" s="1"/>
  <c r="J7513" i="2"/>
  <c r="R7513" i="2"/>
  <c r="S7513" i="2" s="1"/>
  <c r="H7514" i="2"/>
  <c r="U7514" i="2" s="1"/>
  <c r="J7514" i="2"/>
  <c r="R7514" i="2"/>
  <c r="S7514" i="2" s="1"/>
  <c r="H7515" i="2"/>
  <c r="U7515" i="2" s="1"/>
  <c r="J7515" i="2"/>
  <c r="R7515" i="2"/>
  <c r="S7515" i="2" s="1"/>
  <c r="H7516" i="2"/>
  <c r="U7516" i="2" s="1"/>
  <c r="J7516" i="2"/>
  <c r="R7516" i="2"/>
  <c r="S7516" i="2" s="1"/>
  <c r="H7517" i="2"/>
  <c r="U7517" i="2" s="1"/>
  <c r="J7517" i="2"/>
  <c r="R7517" i="2"/>
  <c r="S7517" i="2" s="1"/>
  <c r="H7518" i="2"/>
  <c r="U7518" i="2" s="1"/>
  <c r="J7518" i="2"/>
  <c r="R7518" i="2"/>
  <c r="S7518" i="2" s="1"/>
  <c r="H7507" i="2"/>
  <c r="U7507" i="2" s="1"/>
  <c r="J7507" i="2"/>
  <c r="R7507" i="2"/>
  <c r="S7507" i="2" s="1"/>
  <c r="H6974" i="2"/>
  <c r="U6974" i="2" s="1"/>
  <c r="J6974" i="2"/>
  <c r="R6974" i="2"/>
  <c r="S6974" i="2" s="1"/>
  <c r="H6975" i="2"/>
  <c r="U6975" i="2" s="1"/>
  <c r="J6975" i="2"/>
  <c r="R6975" i="2"/>
  <c r="S6975" i="2" s="1"/>
  <c r="H6977" i="2"/>
  <c r="U6977" i="2" s="1"/>
  <c r="J6977" i="2"/>
  <c r="R6977" i="2"/>
  <c r="S6977" i="2" s="1"/>
  <c r="H6978" i="2"/>
  <c r="U6978" i="2" s="1"/>
  <c r="J6978" i="2"/>
  <c r="R6978" i="2"/>
  <c r="S6978" i="2" s="1"/>
  <c r="H6979" i="2"/>
  <c r="U6979" i="2" s="1"/>
  <c r="J6979" i="2"/>
  <c r="R6979" i="2"/>
  <c r="S6979" i="2" s="1"/>
  <c r="H6980" i="2"/>
  <c r="U6980" i="2" s="1"/>
  <c r="J6980" i="2"/>
  <c r="R6980" i="2"/>
  <c r="S6980" i="2" s="1"/>
  <c r="H6981" i="2"/>
  <c r="U6981" i="2" s="1"/>
  <c r="J6981" i="2"/>
  <c r="R6981" i="2"/>
  <c r="S6981" i="2" s="1"/>
  <c r="H6982" i="2"/>
  <c r="U6982" i="2" s="1"/>
  <c r="J6982" i="2"/>
  <c r="R6982" i="2"/>
  <c r="S6982" i="2" s="1"/>
  <c r="H6983" i="2"/>
  <c r="U6983" i="2" s="1"/>
  <c r="J6983" i="2"/>
  <c r="R6983" i="2"/>
  <c r="S6983" i="2" s="1"/>
  <c r="H6984" i="2"/>
  <c r="U6984" i="2" s="1"/>
  <c r="J6984" i="2"/>
  <c r="R6984" i="2"/>
  <c r="S6984" i="2" s="1"/>
  <c r="H6985" i="2"/>
  <c r="U6985" i="2" s="1"/>
  <c r="J6985" i="2"/>
  <c r="R6985" i="2"/>
  <c r="S6985" i="2" s="1"/>
  <c r="H6986" i="2"/>
  <c r="U6986" i="2" s="1"/>
  <c r="J6986" i="2"/>
  <c r="R6986" i="2"/>
  <c r="S6986" i="2" s="1"/>
  <c r="H6987" i="2"/>
  <c r="U6987" i="2" s="1"/>
  <c r="J6987" i="2"/>
  <c r="R6987" i="2"/>
  <c r="S6987" i="2" s="1"/>
  <c r="H6988" i="2"/>
  <c r="U6988" i="2" s="1"/>
  <c r="J6988" i="2"/>
  <c r="R6988" i="2"/>
  <c r="S6988" i="2" s="1"/>
  <c r="H6989" i="2"/>
  <c r="U6989" i="2" s="1"/>
  <c r="J6989" i="2"/>
  <c r="R6989" i="2"/>
  <c r="S6989" i="2" s="1"/>
  <c r="H6990" i="2"/>
  <c r="U6990" i="2" s="1"/>
  <c r="J6990" i="2"/>
  <c r="R6990" i="2"/>
  <c r="S6990" i="2" s="1"/>
  <c r="H6991" i="2"/>
  <c r="U6991" i="2" s="1"/>
  <c r="J6991" i="2"/>
  <c r="R6991" i="2"/>
  <c r="S6991" i="2" s="1"/>
  <c r="H6992" i="2"/>
  <c r="U6992" i="2" s="1"/>
  <c r="J6992" i="2"/>
  <c r="R6992" i="2"/>
  <c r="S6992" i="2" s="1"/>
  <c r="H6993" i="2"/>
  <c r="U6993" i="2" s="1"/>
  <c r="J6993" i="2"/>
  <c r="R6993" i="2"/>
  <c r="S6993" i="2" s="1"/>
  <c r="H6994" i="2"/>
  <c r="U6994" i="2" s="1"/>
  <c r="J6994" i="2"/>
  <c r="R6994" i="2"/>
  <c r="S6994" i="2" s="1"/>
  <c r="H6995" i="2"/>
  <c r="U6995" i="2" s="1"/>
  <c r="J6995" i="2"/>
  <c r="R6995" i="2"/>
  <c r="S6995" i="2" s="1"/>
  <c r="H6996" i="2"/>
  <c r="U6996" i="2" s="1"/>
  <c r="J6996" i="2"/>
  <c r="R6996" i="2"/>
  <c r="S6996" i="2" s="1"/>
  <c r="H6997" i="2"/>
  <c r="U6997" i="2" s="1"/>
  <c r="J6997" i="2"/>
  <c r="R6997" i="2"/>
  <c r="S6997" i="2" s="1"/>
  <c r="H6998" i="2"/>
  <c r="U6998" i="2" s="1"/>
  <c r="J6998" i="2"/>
  <c r="R6998" i="2"/>
  <c r="S6998" i="2" s="1"/>
  <c r="H6999" i="2"/>
  <c r="U6999" i="2" s="1"/>
  <c r="J6999" i="2"/>
  <c r="R6999" i="2"/>
  <c r="S6999" i="2" s="1"/>
  <c r="H7000" i="2"/>
  <c r="U7000" i="2" s="1"/>
  <c r="J7000" i="2"/>
  <c r="R7000" i="2"/>
  <c r="S7000" i="2" s="1"/>
  <c r="H7001" i="2"/>
  <c r="U7001" i="2" s="1"/>
  <c r="J7001" i="2"/>
  <c r="R7001" i="2"/>
  <c r="S7001" i="2" s="1"/>
  <c r="H7002" i="2"/>
  <c r="U7002" i="2" s="1"/>
  <c r="J7002" i="2"/>
  <c r="R7002" i="2"/>
  <c r="S7002" i="2" s="1"/>
  <c r="H7003" i="2"/>
  <c r="U7003" i="2" s="1"/>
  <c r="J7003" i="2"/>
  <c r="R7003" i="2"/>
  <c r="S7003" i="2" s="1"/>
  <c r="H7004" i="2"/>
  <c r="U7004" i="2" s="1"/>
  <c r="J7004" i="2"/>
  <c r="R7004" i="2"/>
  <c r="S7004" i="2" s="1"/>
  <c r="H7005" i="2"/>
  <c r="U7005" i="2" s="1"/>
  <c r="J7005" i="2"/>
  <c r="R7005" i="2"/>
  <c r="S7005" i="2" s="1"/>
  <c r="H7006" i="2"/>
  <c r="U7006" i="2" s="1"/>
  <c r="J7006" i="2"/>
  <c r="R7006" i="2"/>
  <c r="S7006" i="2" s="1"/>
  <c r="H7007" i="2"/>
  <c r="U7007" i="2" s="1"/>
  <c r="J7007" i="2"/>
  <c r="R7007" i="2"/>
  <c r="S7007" i="2" s="1"/>
  <c r="H7008" i="2"/>
  <c r="U7008" i="2" s="1"/>
  <c r="J7008" i="2"/>
  <c r="R7008" i="2"/>
  <c r="S7008" i="2" s="1"/>
  <c r="H7009" i="2"/>
  <c r="U7009" i="2" s="1"/>
  <c r="J7009" i="2"/>
  <c r="R7009" i="2"/>
  <c r="S7009" i="2" s="1"/>
  <c r="H7010" i="2"/>
  <c r="U7010" i="2" s="1"/>
  <c r="J7010" i="2"/>
  <c r="R7010" i="2"/>
  <c r="S7010" i="2" s="1"/>
  <c r="H7011" i="2"/>
  <c r="U7011" i="2" s="1"/>
  <c r="J7011" i="2"/>
  <c r="R7011" i="2"/>
  <c r="S7011" i="2" s="1"/>
  <c r="H7012" i="2"/>
  <c r="U7012" i="2" s="1"/>
  <c r="J7012" i="2"/>
  <c r="R7012" i="2"/>
  <c r="S7012" i="2" s="1"/>
  <c r="H7013" i="2"/>
  <c r="U7013" i="2" s="1"/>
  <c r="J7013" i="2"/>
  <c r="R7013" i="2"/>
  <c r="S7013" i="2" s="1"/>
  <c r="H7014" i="2"/>
  <c r="U7014" i="2" s="1"/>
  <c r="J7014" i="2"/>
  <c r="R7014" i="2"/>
  <c r="S7014" i="2" s="1"/>
  <c r="H7015" i="2"/>
  <c r="U7015" i="2" s="1"/>
  <c r="J7015" i="2"/>
  <c r="R7015" i="2"/>
  <c r="S7015" i="2" s="1"/>
  <c r="H7016" i="2"/>
  <c r="U7016" i="2" s="1"/>
  <c r="J7016" i="2"/>
  <c r="R7016" i="2"/>
  <c r="S7016" i="2" s="1"/>
  <c r="H7017" i="2"/>
  <c r="U7017" i="2" s="1"/>
  <c r="J7017" i="2"/>
  <c r="R7017" i="2"/>
  <c r="S7017" i="2" s="1"/>
  <c r="H7018" i="2"/>
  <c r="U7018" i="2" s="1"/>
  <c r="J7018" i="2"/>
  <c r="R7018" i="2"/>
  <c r="S7018" i="2" s="1"/>
  <c r="H7019" i="2"/>
  <c r="U7019" i="2" s="1"/>
  <c r="J7019" i="2"/>
  <c r="R7019" i="2"/>
  <c r="S7019" i="2" s="1"/>
  <c r="H7020" i="2"/>
  <c r="U7020" i="2" s="1"/>
  <c r="J7020" i="2"/>
  <c r="R7020" i="2"/>
  <c r="S7020" i="2" s="1"/>
  <c r="H7021" i="2"/>
  <c r="U7021" i="2" s="1"/>
  <c r="J7021" i="2"/>
  <c r="R7021" i="2"/>
  <c r="S7021" i="2" s="1"/>
  <c r="H7022" i="2"/>
  <c r="U7022" i="2" s="1"/>
  <c r="J7022" i="2"/>
  <c r="R7022" i="2"/>
  <c r="S7022" i="2" s="1"/>
  <c r="H7023" i="2"/>
  <c r="U7023" i="2" s="1"/>
  <c r="J7023" i="2"/>
  <c r="R7023" i="2"/>
  <c r="S7023" i="2" s="1"/>
  <c r="H7024" i="2"/>
  <c r="U7024" i="2" s="1"/>
  <c r="J7024" i="2"/>
  <c r="R7024" i="2"/>
  <c r="S7024" i="2" s="1"/>
  <c r="H7025" i="2"/>
  <c r="U7025" i="2" s="1"/>
  <c r="J7025" i="2"/>
  <c r="R7025" i="2"/>
  <c r="S7025" i="2" s="1"/>
  <c r="H7026" i="2"/>
  <c r="U7026" i="2" s="1"/>
  <c r="J7026" i="2"/>
  <c r="R7026" i="2"/>
  <c r="S7026" i="2" s="1"/>
  <c r="H7027" i="2"/>
  <c r="U7027" i="2" s="1"/>
  <c r="J7027" i="2"/>
  <c r="R7027" i="2"/>
  <c r="S7027" i="2" s="1"/>
  <c r="H7028" i="2"/>
  <c r="U7028" i="2" s="1"/>
  <c r="J7028" i="2"/>
  <c r="R7028" i="2"/>
  <c r="S7028" i="2" s="1"/>
  <c r="H7029" i="2"/>
  <c r="U7029" i="2" s="1"/>
  <c r="J7029" i="2"/>
  <c r="R7029" i="2"/>
  <c r="S7029" i="2" s="1"/>
  <c r="H7030" i="2"/>
  <c r="U7030" i="2" s="1"/>
  <c r="J7030" i="2"/>
  <c r="R7030" i="2"/>
  <c r="S7030" i="2" s="1"/>
  <c r="H7031" i="2"/>
  <c r="U7031" i="2" s="1"/>
  <c r="J7031" i="2"/>
  <c r="R7031" i="2"/>
  <c r="S7031" i="2" s="1"/>
  <c r="H7032" i="2"/>
  <c r="U7032" i="2" s="1"/>
  <c r="J7032" i="2"/>
  <c r="R7032" i="2"/>
  <c r="S7032" i="2" s="1"/>
  <c r="H7033" i="2"/>
  <c r="U7033" i="2" s="1"/>
  <c r="J7033" i="2"/>
  <c r="R7033" i="2"/>
  <c r="S7033" i="2" s="1"/>
  <c r="H7034" i="2"/>
  <c r="U7034" i="2" s="1"/>
  <c r="J7034" i="2"/>
  <c r="R7034" i="2"/>
  <c r="S7034" i="2" s="1"/>
  <c r="H7035" i="2"/>
  <c r="U7035" i="2" s="1"/>
  <c r="J7035" i="2"/>
  <c r="R7035" i="2"/>
  <c r="S7035" i="2" s="1"/>
  <c r="H7036" i="2"/>
  <c r="U7036" i="2" s="1"/>
  <c r="J7036" i="2"/>
  <c r="R7036" i="2"/>
  <c r="S7036" i="2" s="1"/>
  <c r="H7037" i="2"/>
  <c r="U7037" i="2" s="1"/>
  <c r="J7037" i="2"/>
  <c r="R7037" i="2"/>
  <c r="S7037" i="2" s="1"/>
  <c r="H7038" i="2"/>
  <c r="U7038" i="2" s="1"/>
  <c r="J7038" i="2"/>
  <c r="R7038" i="2"/>
  <c r="S7038" i="2" s="1"/>
  <c r="H7039" i="2"/>
  <c r="U7039" i="2" s="1"/>
  <c r="J7039" i="2"/>
  <c r="R7039" i="2"/>
  <c r="S7039" i="2" s="1"/>
  <c r="H7040" i="2"/>
  <c r="U7040" i="2" s="1"/>
  <c r="J7040" i="2"/>
  <c r="R7040" i="2"/>
  <c r="S7040" i="2" s="1"/>
  <c r="H7041" i="2"/>
  <c r="U7041" i="2" s="1"/>
  <c r="J7041" i="2"/>
  <c r="R7041" i="2"/>
  <c r="S7041" i="2" s="1"/>
  <c r="H7042" i="2"/>
  <c r="U7042" i="2" s="1"/>
  <c r="J7042" i="2"/>
  <c r="R7042" i="2"/>
  <c r="S7042" i="2" s="1"/>
  <c r="H7043" i="2"/>
  <c r="U7043" i="2" s="1"/>
  <c r="J7043" i="2"/>
  <c r="R7043" i="2"/>
  <c r="S7043" i="2" s="1"/>
  <c r="H7044" i="2"/>
  <c r="U7044" i="2" s="1"/>
  <c r="J7044" i="2"/>
  <c r="R7044" i="2"/>
  <c r="S7044" i="2" s="1"/>
  <c r="H7045" i="2"/>
  <c r="U7045" i="2" s="1"/>
  <c r="J7045" i="2"/>
  <c r="R7045" i="2"/>
  <c r="S7045" i="2" s="1"/>
  <c r="H7046" i="2"/>
  <c r="U7046" i="2" s="1"/>
  <c r="J7046" i="2"/>
  <c r="R7046" i="2"/>
  <c r="S7046" i="2" s="1"/>
  <c r="H7047" i="2"/>
  <c r="U7047" i="2" s="1"/>
  <c r="J7047" i="2"/>
  <c r="R7047" i="2"/>
  <c r="S7047" i="2" s="1"/>
  <c r="H7048" i="2"/>
  <c r="U7048" i="2" s="1"/>
  <c r="J7048" i="2"/>
  <c r="R7048" i="2"/>
  <c r="S7048" i="2" s="1"/>
  <c r="H7049" i="2"/>
  <c r="U7049" i="2" s="1"/>
  <c r="J7049" i="2"/>
  <c r="R7049" i="2"/>
  <c r="S7049" i="2" s="1"/>
  <c r="H7050" i="2"/>
  <c r="U7050" i="2" s="1"/>
  <c r="J7050" i="2"/>
  <c r="R7050" i="2"/>
  <c r="S7050" i="2" s="1"/>
  <c r="H7051" i="2"/>
  <c r="U7051" i="2" s="1"/>
  <c r="J7051" i="2"/>
  <c r="R7051" i="2"/>
  <c r="S7051" i="2" s="1"/>
  <c r="H7053" i="2"/>
  <c r="U7053" i="2" s="1"/>
  <c r="J7053" i="2"/>
  <c r="R7053" i="2"/>
  <c r="S7053" i="2" s="1"/>
  <c r="H7055" i="2"/>
  <c r="U7055" i="2" s="1"/>
  <c r="J7055" i="2"/>
  <c r="R7055" i="2"/>
  <c r="S7055" i="2" s="1"/>
  <c r="H7056" i="2"/>
  <c r="U7056" i="2" s="1"/>
  <c r="J7056" i="2"/>
  <c r="R7056" i="2"/>
  <c r="S7056" i="2" s="1"/>
  <c r="H7057" i="2"/>
  <c r="U7057" i="2" s="1"/>
  <c r="J7057" i="2"/>
  <c r="R7057" i="2"/>
  <c r="S7057" i="2" s="1"/>
  <c r="H7058" i="2"/>
  <c r="U7058" i="2" s="1"/>
  <c r="J7058" i="2"/>
  <c r="R7058" i="2"/>
  <c r="S7058" i="2" s="1"/>
  <c r="H7059" i="2"/>
  <c r="U7059" i="2" s="1"/>
  <c r="J7059" i="2"/>
  <c r="R7059" i="2"/>
  <c r="S7059" i="2" s="1"/>
  <c r="H7060" i="2"/>
  <c r="U7060" i="2" s="1"/>
  <c r="J7060" i="2"/>
  <c r="R7060" i="2"/>
  <c r="S7060" i="2" s="1"/>
  <c r="H7061" i="2"/>
  <c r="U7061" i="2" s="1"/>
  <c r="J7061" i="2"/>
  <c r="R7061" i="2"/>
  <c r="S7061" i="2" s="1"/>
  <c r="H7062" i="2"/>
  <c r="U7062" i="2" s="1"/>
  <c r="J7062" i="2"/>
  <c r="R7062" i="2"/>
  <c r="S7062" i="2" s="1"/>
  <c r="H7063" i="2"/>
  <c r="U7063" i="2" s="1"/>
  <c r="J7063" i="2"/>
  <c r="R7063" i="2"/>
  <c r="S7063" i="2" s="1"/>
  <c r="H7064" i="2"/>
  <c r="U7064" i="2" s="1"/>
  <c r="J7064" i="2"/>
  <c r="R7064" i="2"/>
  <c r="S7064" i="2" s="1"/>
  <c r="H7065" i="2"/>
  <c r="U7065" i="2" s="1"/>
  <c r="J7065" i="2"/>
  <c r="R7065" i="2"/>
  <c r="S7065" i="2" s="1"/>
  <c r="H7066" i="2"/>
  <c r="U7066" i="2" s="1"/>
  <c r="J7066" i="2"/>
  <c r="R7066" i="2"/>
  <c r="S7066" i="2" s="1"/>
  <c r="H7067" i="2"/>
  <c r="U7067" i="2" s="1"/>
  <c r="J7067" i="2"/>
  <c r="R7067" i="2"/>
  <c r="S7067" i="2" s="1"/>
  <c r="H7068" i="2"/>
  <c r="U7068" i="2" s="1"/>
  <c r="J7068" i="2"/>
  <c r="R7068" i="2"/>
  <c r="S7068" i="2" s="1"/>
  <c r="H7069" i="2"/>
  <c r="U7069" i="2" s="1"/>
  <c r="J7069" i="2"/>
  <c r="R7069" i="2"/>
  <c r="S7069" i="2" s="1"/>
  <c r="H7070" i="2"/>
  <c r="U7070" i="2" s="1"/>
  <c r="J7070" i="2"/>
  <c r="R7070" i="2"/>
  <c r="S7070" i="2" s="1"/>
  <c r="H7071" i="2"/>
  <c r="U7071" i="2" s="1"/>
  <c r="J7071" i="2"/>
  <c r="R7071" i="2"/>
  <c r="S7071" i="2" s="1"/>
  <c r="H7072" i="2"/>
  <c r="U7072" i="2" s="1"/>
  <c r="J7072" i="2"/>
  <c r="R7072" i="2"/>
  <c r="S7072" i="2" s="1"/>
  <c r="H7073" i="2"/>
  <c r="U7073" i="2" s="1"/>
  <c r="J7073" i="2"/>
  <c r="R7073" i="2"/>
  <c r="S7073" i="2" s="1"/>
  <c r="H7074" i="2"/>
  <c r="U7074" i="2" s="1"/>
  <c r="J7074" i="2"/>
  <c r="R7074" i="2"/>
  <c r="S7074" i="2" s="1"/>
  <c r="H7075" i="2"/>
  <c r="U7075" i="2" s="1"/>
  <c r="J7075" i="2"/>
  <c r="R7075" i="2"/>
  <c r="S7075" i="2" s="1"/>
  <c r="H7076" i="2"/>
  <c r="U7076" i="2" s="1"/>
  <c r="J7076" i="2"/>
  <c r="R7076" i="2"/>
  <c r="S7076" i="2" s="1"/>
  <c r="H7077" i="2"/>
  <c r="U7077" i="2" s="1"/>
  <c r="J7077" i="2"/>
  <c r="R7077" i="2"/>
  <c r="S7077" i="2" s="1"/>
  <c r="H7078" i="2"/>
  <c r="U7078" i="2" s="1"/>
  <c r="J7078" i="2"/>
  <c r="R7078" i="2"/>
  <c r="S7078" i="2" s="1"/>
  <c r="H7079" i="2"/>
  <c r="U7079" i="2" s="1"/>
  <c r="J7079" i="2"/>
  <c r="R7079" i="2"/>
  <c r="S7079" i="2" s="1"/>
  <c r="H7080" i="2"/>
  <c r="U7080" i="2" s="1"/>
  <c r="J7080" i="2"/>
  <c r="R7080" i="2"/>
  <c r="S7080" i="2" s="1"/>
  <c r="H7081" i="2"/>
  <c r="U7081" i="2" s="1"/>
  <c r="J7081" i="2"/>
  <c r="R7081" i="2"/>
  <c r="S7081" i="2" s="1"/>
  <c r="H7082" i="2"/>
  <c r="U7082" i="2" s="1"/>
  <c r="J7082" i="2"/>
  <c r="R7082" i="2"/>
  <c r="S7082" i="2" s="1"/>
  <c r="H7083" i="2"/>
  <c r="U7083" i="2" s="1"/>
  <c r="J7083" i="2"/>
  <c r="R7083" i="2"/>
  <c r="S7083" i="2" s="1"/>
  <c r="H7084" i="2"/>
  <c r="U7084" i="2" s="1"/>
  <c r="J7084" i="2"/>
  <c r="R7084" i="2"/>
  <c r="S7084" i="2" s="1"/>
  <c r="H7085" i="2"/>
  <c r="U7085" i="2" s="1"/>
  <c r="J7085" i="2"/>
  <c r="R7085" i="2"/>
  <c r="S7085" i="2" s="1"/>
  <c r="H7086" i="2"/>
  <c r="U7086" i="2" s="1"/>
  <c r="J7086" i="2"/>
  <c r="R7086" i="2"/>
  <c r="S7086" i="2" s="1"/>
  <c r="H7088" i="2"/>
  <c r="U7088" i="2" s="1"/>
  <c r="J7088" i="2"/>
  <c r="R7088" i="2"/>
  <c r="S7088" i="2" s="1"/>
  <c r="H7089" i="2"/>
  <c r="U7089" i="2" s="1"/>
  <c r="J7089" i="2"/>
  <c r="R7089" i="2"/>
  <c r="S7089" i="2" s="1"/>
  <c r="H7090" i="2"/>
  <c r="U7090" i="2" s="1"/>
  <c r="J7090" i="2"/>
  <c r="R7090" i="2"/>
  <c r="S7090" i="2" s="1"/>
  <c r="H7091" i="2"/>
  <c r="U7091" i="2" s="1"/>
  <c r="J7091" i="2"/>
  <c r="R7091" i="2"/>
  <c r="S7091" i="2" s="1"/>
  <c r="H7092" i="2"/>
  <c r="U7092" i="2" s="1"/>
  <c r="J7092" i="2"/>
  <c r="R7092" i="2"/>
  <c r="S7092" i="2" s="1"/>
  <c r="H7093" i="2"/>
  <c r="U7093" i="2" s="1"/>
  <c r="J7093" i="2"/>
  <c r="R7093" i="2"/>
  <c r="S7093" i="2" s="1"/>
  <c r="H7094" i="2"/>
  <c r="U7094" i="2" s="1"/>
  <c r="J7094" i="2"/>
  <c r="R7094" i="2"/>
  <c r="S7094" i="2" s="1"/>
  <c r="H7095" i="2"/>
  <c r="U7095" i="2" s="1"/>
  <c r="J7095" i="2"/>
  <c r="R7095" i="2"/>
  <c r="S7095" i="2" s="1"/>
  <c r="H7096" i="2"/>
  <c r="U7096" i="2" s="1"/>
  <c r="J7096" i="2"/>
  <c r="R7096" i="2"/>
  <c r="S7096" i="2" s="1"/>
  <c r="H7097" i="2"/>
  <c r="U7097" i="2" s="1"/>
  <c r="J7097" i="2"/>
  <c r="R7097" i="2"/>
  <c r="S7097" i="2" s="1"/>
  <c r="H7098" i="2"/>
  <c r="U7098" i="2" s="1"/>
  <c r="J7098" i="2"/>
  <c r="R7098" i="2"/>
  <c r="S7098" i="2" s="1"/>
  <c r="H7099" i="2"/>
  <c r="U7099" i="2" s="1"/>
  <c r="J7099" i="2"/>
  <c r="R7099" i="2"/>
  <c r="S7099" i="2" s="1"/>
  <c r="H7100" i="2"/>
  <c r="U7100" i="2" s="1"/>
  <c r="J7100" i="2"/>
  <c r="R7100" i="2"/>
  <c r="S7100" i="2" s="1"/>
  <c r="H7101" i="2"/>
  <c r="U7101" i="2" s="1"/>
  <c r="J7101" i="2"/>
  <c r="R7101" i="2"/>
  <c r="S7101" i="2" s="1"/>
  <c r="H7102" i="2"/>
  <c r="U7102" i="2" s="1"/>
  <c r="J7102" i="2"/>
  <c r="R7102" i="2"/>
  <c r="S7102" i="2" s="1"/>
  <c r="H7103" i="2"/>
  <c r="U7103" i="2" s="1"/>
  <c r="J7103" i="2"/>
  <c r="R7103" i="2"/>
  <c r="S7103" i="2" s="1"/>
  <c r="H7104" i="2"/>
  <c r="U7104" i="2" s="1"/>
  <c r="J7104" i="2"/>
  <c r="R7104" i="2"/>
  <c r="S7104" i="2" s="1"/>
  <c r="H7105" i="2"/>
  <c r="U7105" i="2" s="1"/>
  <c r="J7105" i="2"/>
  <c r="R7105" i="2"/>
  <c r="S7105" i="2" s="1"/>
  <c r="H7106" i="2"/>
  <c r="U7106" i="2" s="1"/>
  <c r="J7106" i="2"/>
  <c r="R7106" i="2"/>
  <c r="S7106" i="2" s="1"/>
  <c r="H7107" i="2"/>
  <c r="U7107" i="2" s="1"/>
  <c r="J7107" i="2"/>
  <c r="R7107" i="2"/>
  <c r="S7107" i="2" s="1"/>
  <c r="H7108" i="2"/>
  <c r="U7108" i="2" s="1"/>
  <c r="J7108" i="2"/>
  <c r="R7108" i="2"/>
  <c r="S7108" i="2" s="1"/>
  <c r="H7109" i="2"/>
  <c r="U7109" i="2" s="1"/>
  <c r="J7109" i="2"/>
  <c r="R7109" i="2"/>
  <c r="S7109" i="2" s="1"/>
  <c r="H7110" i="2"/>
  <c r="U7110" i="2" s="1"/>
  <c r="J7110" i="2"/>
  <c r="R7110" i="2"/>
  <c r="S7110" i="2" s="1"/>
  <c r="H7111" i="2"/>
  <c r="U7111" i="2" s="1"/>
  <c r="J7111" i="2"/>
  <c r="R7111" i="2"/>
  <c r="S7111" i="2" s="1"/>
  <c r="H7112" i="2"/>
  <c r="U7112" i="2" s="1"/>
  <c r="J7112" i="2"/>
  <c r="R7112" i="2"/>
  <c r="S7112" i="2" s="1"/>
  <c r="H7113" i="2"/>
  <c r="U7113" i="2" s="1"/>
  <c r="J7113" i="2"/>
  <c r="R7113" i="2"/>
  <c r="S7113" i="2" s="1"/>
  <c r="H7114" i="2"/>
  <c r="U7114" i="2" s="1"/>
  <c r="J7114" i="2"/>
  <c r="R7114" i="2"/>
  <c r="S7114" i="2" s="1"/>
  <c r="H7115" i="2"/>
  <c r="U7115" i="2" s="1"/>
  <c r="J7115" i="2"/>
  <c r="R7115" i="2"/>
  <c r="S7115" i="2" s="1"/>
  <c r="H7116" i="2"/>
  <c r="U7116" i="2" s="1"/>
  <c r="J7116" i="2"/>
  <c r="R7116" i="2"/>
  <c r="S7116" i="2" s="1"/>
  <c r="H7117" i="2"/>
  <c r="U7117" i="2" s="1"/>
  <c r="J7117" i="2"/>
  <c r="R7117" i="2"/>
  <c r="S7117" i="2" s="1"/>
  <c r="H7118" i="2"/>
  <c r="U7118" i="2" s="1"/>
  <c r="J7118" i="2"/>
  <c r="R7118" i="2"/>
  <c r="S7118" i="2" s="1"/>
  <c r="H7119" i="2"/>
  <c r="U7119" i="2" s="1"/>
  <c r="J7119" i="2"/>
  <c r="R7119" i="2"/>
  <c r="S7119" i="2" s="1"/>
  <c r="H7120" i="2"/>
  <c r="U7120" i="2" s="1"/>
  <c r="J7120" i="2"/>
  <c r="R7120" i="2"/>
  <c r="S7120" i="2" s="1"/>
  <c r="H7121" i="2"/>
  <c r="U7121" i="2" s="1"/>
  <c r="J7121" i="2"/>
  <c r="R7121" i="2"/>
  <c r="S7121" i="2" s="1"/>
  <c r="H7122" i="2"/>
  <c r="U7122" i="2" s="1"/>
  <c r="J7122" i="2"/>
  <c r="R7122" i="2"/>
  <c r="S7122" i="2" s="1"/>
  <c r="H7123" i="2"/>
  <c r="U7123" i="2" s="1"/>
  <c r="J7123" i="2"/>
  <c r="R7123" i="2"/>
  <c r="S7123" i="2" s="1"/>
  <c r="H7124" i="2"/>
  <c r="U7124" i="2" s="1"/>
  <c r="J7124" i="2"/>
  <c r="R7124" i="2"/>
  <c r="S7124" i="2" s="1"/>
  <c r="H7125" i="2"/>
  <c r="U7125" i="2" s="1"/>
  <c r="J7125" i="2"/>
  <c r="R7125" i="2"/>
  <c r="S7125" i="2" s="1"/>
  <c r="H7126" i="2"/>
  <c r="U7126" i="2" s="1"/>
  <c r="J7126" i="2"/>
  <c r="R7126" i="2"/>
  <c r="S7126" i="2" s="1"/>
  <c r="H7127" i="2"/>
  <c r="U7127" i="2" s="1"/>
  <c r="J7127" i="2"/>
  <c r="R7127" i="2"/>
  <c r="S7127" i="2" s="1"/>
  <c r="H7128" i="2"/>
  <c r="U7128" i="2" s="1"/>
  <c r="J7128" i="2"/>
  <c r="R7128" i="2"/>
  <c r="S7128" i="2" s="1"/>
  <c r="H7129" i="2"/>
  <c r="U7129" i="2" s="1"/>
  <c r="J7129" i="2"/>
  <c r="R7129" i="2"/>
  <c r="S7129" i="2" s="1"/>
  <c r="H7130" i="2"/>
  <c r="U7130" i="2" s="1"/>
  <c r="J7130" i="2"/>
  <c r="R7130" i="2"/>
  <c r="S7130" i="2" s="1"/>
  <c r="H7131" i="2"/>
  <c r="U7131" i="2" s="1"/>
  <c r="J7131" i="2"/>
  <c r="R7131" i="2"/>
  <c r="S7131" i="2" s="1"/>
  <c r="H7132" i="2"/>
  <c r="U7132" i="2" s="1"/>
  <c r="J7132" i="2"/>
  <c r="R7132" i="2"/>
  <c r="S7132" i="2" s="1"/>
  <c r="H7136" i="2"/>
  <c r="U7136" i="2" s="1"/>
  <c r="J7136" i="2"/>
  <c r="R7136" i="2"/>
  <c r="S7136" i="2" s="1"/>
  <c r="H7137" i="2"/>
  <c r="U7137" i="2" s="1"/>
  <c r="J7137" i="2"/>
  <c r="R7137" i="2"/>
  <c r="S7137" i="2" s="1"/>
  <c r="H7138" i="2"/>
  <c r="U7138" i="2" s="1"/>
  <c r="J7138" i="2"/>
  <c r="R7138" i="2"/>
  <c r="S7138" i="2" s="1"/>
  <c r="H7139" i="2"/>
  <c r="U7139" i="2" s="1"/>
  <c r="J7139" i="2"/>
  <c r="R7139" i="2"/>
  <c r="S7139" i="2" s="1"/>
  <c r="H7140" i="2"/>
  <c r="U7140" i="2" s="1"/>
  <c r="J7140" i="2"/>
  <c r="R7140" i="2"/>
  <c r="S7140" i="2" s="1"/>
  <c r="H7141" i="2"/>
  <c r="U7141" i="2" s="1"/>
  <c r="J7141" i="2"/>
  <c r="R7141" i="2"/>
  <c r="S7141" i="2" s="1"/>
  <c r="H7142" i="2"/>
  <c r="U7142" i="2" s="1"/>
  <c r="J7142" i="2"/>
  <c r="R7142" i="2"/>
  <c r="S7142" i="2" s="1"/>
  <c r="H7143" i="2"/>
  <c r="U7143" i="2" s="1"/>
  <c r="J7143" i="2"/>
  <c r="R7143" i="2"/>
  <c r="S7143" i="2" s="1"/>
  <c r="H7144" i="2"/>
  <c r="U7144" i="2" s="1"/>
  <c r="J7144" i="2"/>
  <c r="R7144" i="2"/>
  <c r="S7144" i="2" s="1"/>
  <c r="H7145" i="2"/>
  <c r="U7145" i="2" s="1"/>
  <c r="J7145" i="2"/>
  <c r="R7145" i="2"/>
  <c r="S7145" i="2" s="1"/>
  <c r="H7146" i="2"/>
  <c r="U7146" i="2" s="1"/>
  <c r="J7146" i="2"/>
  <c r="R7146" i="2"/>
  <c r="S7146" i="2" s="1"/>
  <c r="H7147" i="2"/>
  <c r="U7147" i="2" s="1"/>
  <c r="J7147" i="2"/>
  <c r="R7147" i="2"/>
  <c r="S7147" i="2" s="1"/>
  <c r="H7148" i="2"/>
  <c r="U7148" i="2" s="1"/>
  <c r="J7148" i="2"/>
  <c r="R7148" i="2"/>
  <c r="S7148" i="2" s="1"/>
  <c r="H7149" i="2"/>
  <c r="U7149" i="2" s="1"/>
  <c r="J7149" i="2"/>
  <c r="R7149" i="2"/>
  <c r="S7149" i="2" s="1"/>
  <c r="H7150" i="2"/>
  <c r="U7150" i="2" s="1"/>
  <c r="J7150" i="2"/>
  <c r="R7150" i="2"/>
  <c r="S7150" i="2" s="1"/>
  <c r="H7151" i="2"/>
  <c r="U7151" i="2" s="1"/>
  <c r="J7151" i="2"/>
  <c r="R7151" i="2"/>
  <c r="S7151" i="2" s="1"/>
  <c r="H7152" i="2"/>
  <c r="U7152" i="2" s="1"/>
  <c r="J7152" i="2"/>
  <c r="R7152" i="2"/>
  <c r="S7152" i="2" s="1"/>
  <c r="H7153" i="2"/>
  <c r="U7153" i="2" s="1"/>
  <c r="J7153" i="2"/>
  <c r="R7153" i="2"/>
  <c r="S7153" i="2" s="1"/>
  <c r="H7154" i="2"/>
  <c r="U7154" i="2" s="1"/>
  <c r="J7154" i="2"/>
  <c r="R7154" i="2"/>
  <c r="S7154" i="2" s="1"/>
  <c r="H7155" i="2"/>
  <c r="U7155" i="2" s="1"/>
  <c r="J7155" i="2"/>
  <c r="R7155" i="2"/>
  <c r="S7155" i="2" s="1"/>
  <c r="H7156" i="2"/>
  <c r="U7156" i="2" s="1"/>
  <c r="J7156" i="2"/>
  <c r="R7156" i="2"/>
  <c r="S7156" i="2" s="1"/>
  <c r="H7157" i="2"/>
  <c r="U7157" i="2" s="1"/>
  <c r="J7157" i="2"/>
  <c r="R7157" i="2"/>
  <c r="S7157" i="2" s="1"/>
  <c r="H7158" i="2"/>
  <c r="U7158" i="2" s="1"/>
  <c r="J7158" i="2"/>
  <c r="R7158" i="2"/>
  <c r="S7158" i="2" s="1"/>
  <c r="H7159" i="2"/>
  <c r="U7159" i="2" s="1"/>
  <c r="J7159" i="2"/>
  <c r="R7159" i="2"/>
  <c r="S7159" i="2" s="1"/>
  <c r="H7160" i="2"/>
  <c r="U7160" i="2" s="1"/>
  <c r="J7160" i="2"/>
  <c r="R7160" i="2"/>
  <c r="S7160" i="2" s="1"/>
  <c r="H7161" i="2"/>
  <c r="U7161" i="2" s="1"/>
  <c r="J7161" i="2"/>
  <c r="R7161" i="2"/>
  <c r="S7161" i="2" s="1"/>
  <c r="H7162" i="2"/>
  <c r="U7162" i="2" s="1"/>
  <c r="J7162" i="2"/>
  <c r="R7162" i="2"/>
  <c r="S7162" i="2" s="1"/>
  <c r="H7163" i="2"/>
  <c r="U7163" i="2" s="1"/>
  <c r="J7163" i="2"/>
  <c r="R7163" i="2"/>
  <c r="S7163" i="2" s="1"/>
  <c r="H7164" i="2"/>
  <c r="U7164" i="2" s="1"/>
  <c r="J7164" i="2"/>
  <c r="R7164" i="2"/>
  <c r="S7164" i="2" s="1"/>
  <c r="H7165" i="2"/>
  <c r="U7165" i="2" s="1"/>
  <c r="J7165" i="2"/>
  <c r="R7165" i="2"/>
  <c r="S7165" i="2" s="1"/>
  <c r="H7166" i="2"/>
  <c r="U7166" i="2" s="1"/>
  <c r="J7166" i="2"/>
  <c r="R7166" i="2"/>
  <c r="S7166" i="2" s="1"/>
  <c r="H7167" i="2"/>
  <c r="U7167" i="2" s="1"/>
  <c r="J7167" i="2"/>
  <c r="R7167" i="2"/>
  <c r="S7167" i="2" s="1"/>
  <c r="H7168" i="2"/>
  <c r="U7168" i="2" s="1"/>
  <c r="J7168" i="2"/>
  <c r="R7168" i="2"/>
  <c r="S7168" i="2" s="1"/>
  <c r="H7169" i="2"/>
  <c r="U7169" i="2" s="1"/>
  <c r="J7169" i="2"/>
  <c r="R7169" i="2"/>
  <c r="S7169" i="2" s="1"/>
  <c r="H7170" i="2"/>
  <c r="U7170" i="2" s="1"/>
  <c r="J7170" i="2"/>
  <c r="R7170" i="2"/>
  <c r="S7170" i="2" s="1"/>
  <c r="H7171" i="2"/>
  <c r="U7171" i="2" s="1"/>
  <c r="J7171" i="2"/>
  <c r="R7171" i="2"/>
  <c r="S7171" i="2" s="1"/>
  <c r="H7172" i="2"/>
  <c r="U7172" i="2" s="1"/>
  <c r="J7172" i="2"/>
  <c r="R7172" i="2"/>
  <c r="S7172" i="2" s="1"/>
  <c r="H7173" i="2"/>
  <c r="U7173" i="2" s="1"/>
  <c r="J7173" i="2"/>
  <c r="R7173" i="2"/>
  <c r="S7173" i="2" s="1"/>
  <c r="H7174" i="2"/>
  <c r="U7174" i="2" s="1"/>
  <c r="J7174" i="2"/>
  <c r="R7174" i="2"/>
  <c r="S7174" i="2" s="1"/>
  <c r="H7175" i="2"/>
  <c r="U7175" i="2" s="1"/>
  <c r="J7175" i="2"/>
  <c r="R7175" i="2"/>
  <c r="S7175" i="2" s="1"/>
  <c r="H7176" i="2"/>
  <c r="U7176" i="2" s="1"/>
  <c r="J7176" i="2"/>
  <c r="R7176" i="2"/>
  <c r="S7176" i="2" s="1"/>
  <c r="H7177" i="2"/>
  <c r="U7177" i="2" s="1"/>
  <c r="J7177" i="2"/>
  <c r="R7177" i="2"/>
  <c r="S7177" i="2" s="1"/>
  <c r="H7178" i="2"/>
  <c r="U7178" i="2" s="1"/>
  <c r="J7178" i="2"/>
  <c r="R7178" i="2"/>
  <c r="S7178" i="2" s="1"/>
  <c r="H7179" i="2"/>
  <c r="U7179" i="2" s="1"/>
  <c r="J7179" i="2"/>
  <c r="R7179" i="2"/>
  <c r="S7179" i="2" s="1"/>
  <c r="H7180" i="2"/>
  <c r="U7180" i="2" s="1"/>
  <c r="J7180" i="2"/>
  <c r="R7180" i="2"/>
  <c r="S7180" i="2" s="1"/>
  <c r="H7182" i="2"/>
  <c r="U7182" i="2" s="1"/>
  <c r="J7182" i="2"/>
  <c r="R7182" i="2"/>
  <c r="S7182" i="2" s="1"/>
  <c r="H7183" i="2"/>
  <c r="U7183" i="2" s="1"/>
  <c r="J7183" i="2"/>
  <c r="R7183" i="2"/>
  <c r="S7183" i="2" s="1"/>
  <c r="H7184" i="2"/>
  <c r="U7184" i="2" s="1"/>
  <c r="J7184" i="2"/>
  <c r="R7184" i="2"/>
  <c r="S7184" i="2" s="1"/>
  <c r="H7185" i="2"/>
  <c r="U7185" i="2" s="1"/>
  <c r="J7185" i="2"/>
  <c r="R7185" i="2"/>
  <c r="S7185" i="2" s="1"/>
  <c r="H7186" i="2"/>
  <c r="U7186" i="2" s="1"/>
  <c r="J7186" i="2"/>
  <c r="R7186" i="2"/>
  <c r="S7186" i="2" s="1"/>
  <c r="H7187" i="2"/>
  <c r="U7187" i="2" s="1"/>
  <c r="J7187" i="2"/>
  <c r="R7187" i="2"/>
  <c r="S7187" i="2" s="1"/>
  <c r="H7188" i="2"/>
  <c r="U7188" i="2" s="1"/>
  <c r="J7188" i="2"/>
  <c r="R7188" i="2"/>
  <c r="S7188" i="2" s="1"/>
  <c r="H7189" i="2"/>
  <c r="U7189" i="2" s="1"/>
  <c r="J7189" i="2"/>
  <c r="R7189" i="2"/>
  <c r="S7189" i="2" s="1"/>
  <c r="H7190" i="2"/>
  <c r="U7190" i="2" s="1"/>
  <c r="J7190" i="2"/>
  <c r="R7190" i="2"/>
  <c r="S7190" i="2" s="1"/>
  <c r="H7191" i="2"/>
  <c r="U7191" i="2" s="1"/>
  <c r="J7191" i="2"/>
  <c r="R7191" i="2"/>
  <c r="S7191" i="2" s="1"/>
  <c r="H7192" i="2"/>
  <c r="U7192" i="2" s="1"/>
  <c r="J7192" i="2"/>
  <c r="R7192" i="2"/>
  <c r="S7192" i="2" s="1"/>
  <c r="H7193" i="2"/>
  <c r="U7193" i="2" s="1"/>
  <c r="J7193" i="2"/>
  <c r="R7193" i="2"/>
  <c r="S7193" i="2" s="1"/>
  <c r="H7194" i="2"/>
  <c r="U7194" i="2" s="1"/>
  <c r="J7194" i="2"/>
  <c r="R7194" i="2"/>
  <c r="S7194" i="2" s="1"/>
  <c r="H7195" i="2"/>
  <c r="U7195" i="2" s="1"/>
  <c r="J7195" i="2"/>
  <c r="R7195" i="2"/>
  <c r="S7195" i="2" s="1"/>
  <c r="H7196" i="2"/>
  <c r="U7196" i="2" s="1"/>
  <c r="J7196" i="2"/>
  <c r="R7196" i="2"/>
  <c r="S7196" i="2" s="1"/>
  <c r="H7197" i="2"/>
  <c r="U7197" i="2" s="1"/>
  <c r="J7197" i="2"/>
  <c r="R7197" i="2"/>
  <c r="S7197" i="2" s="1"/>
  <c r="H7198" i="2"/>
  <c r="U7198" i="2" s="1"/>
  <c r="J7198" i="2"/>
  <c r="R7198" i="2"/>
  <c r="S7198" i="2" s="1"/>
  <c r="H7199" i="2"/>
  <c r="U7199" i="2" s="1"/>
  <c r="J7199" i="2"/>
  <c r="R7199" i="2"/>
  <c r="S7199" i="2" s="1"/>
  <c r="H7200" i="2"/>
  <c r="U7200" i="2" s="1"/>
  <c r="J7200" i="2"/>
  <c r="R7200" i="2"/>
  <c r="S7200" i="2" s="1"/>
  <c r="H7201" i="2"/>
  <c r="U7201" i="2" s="1"/>
  <c r="J7201" i="2"/>
  <c r="R7201" i="2"/>
  <c r="S7201" i="2" s="1"/>
  <c r="H7202" i="2"/>
  <c r="U7202" i="2" s="1"/>
  <c r="J7202" i="2"/>
  <c r="R7202" i="2"/>
  <c r="S7202" i="2" s="1"/>
  <c r="H7203" i="2"/>
  <c r="U7203" i="2" s="1"/>
  <c r="J7203" i="2"/>
  <c r="R7203" i="2"/>
  <c r="S7203" i="2" s="1"/>
  <c r="H7204" i="2"/>
  <c r="U7204" i="2" s="1"/>
  <c r="J7204" i="2"/>
  <c r="R7204" i="2"/>
  <c r="S7204" i="2" s="1"/>
  <c r="H7205" i="2"/>
  <c r="U7205" i="2" s="1"/>
  <c r="J7205" i="2"/>
  <c r="R7205" i="2"/>
  <c r="S7205" i="2" s="1"/>
  <c r="H7206" i="2"/>
  <c r="U7206" i="2" s="1"/>
  <c r="J7206" i="2"/>
  <c r="R7206" i="2"/>
  <c r="S7206" i="2" s="1"/>
  <c r="H7207" i="2"/>
  <c r="U7207" i="2" s="1"/>
  <c r="J7207" i="2"/>
  <c r="R7207" i="2"/>
  <c r="S7207" i="2" s="1"/>
  <c r="H7208" i="2"/>
  <c r="U7208" i="2" s="1"/>
  <c r="J7208" i="2"/>
  <c r="R7208" i="2"/>
  <c r="S7208" i="2" s="1"/>
  <c r="H7209" i="2"/>
  <c r="U7209" i="2" s="1"/>
  <c r="J7209" i="2"/>
  <c r="R7209" i="2"/>
  <c r="S7209" i="2" s="1"/>
  <c r="H7210" i="2"/>
  <c r="U7210" i="2" s="1"/>
  <c r="J7210" i="2"/>
  <c r="R7210" i="2"/>
  <c r="S7210" i="2" s="1"/>
  <c r="H7211" i="2"/>
  <c r="U7211" i="2" s="1"/>
  <c r="J7211" i="2"/>
  <c r="R7211" i="2"/>
  <c r="S7211" i="2" s="1"/>
  <c r="H7212" i="2"/>
  <c r="U7212" i="2" s="1"/>
  <c r="J7212" i="2"/>
  <c r="R7212" i="2"/>
  <c r="S7212" i="2" s="1"/>
  <c r="H7213" i="2"/>
  <c r="U7213" i="2" s="1"/>
  <c r="J7213" i="2"/>
  <c r="R7213" i="2"/>
  <c r="S7213" i="2" s="1"/>
  <c r="H7214" i="2"/>
  <c r="U7214" i="2" s="1"/>
  <c r="J7214" i="2"/>
  <c r="R7214" i="2"/>
  <c r="S7214" i="2" s="1"/>
  <c r="H7215" i="2"/>
  <c r="U7215" i="2" s="1"/>
  <c r="J7215" i="2"/>
  <c r="R7215" i="2"/>
  <c r="S7215" i="2" s="1"/>
  <c r="H7216" i="2"/>
  <c r="U7216" i="2" s="1"/>
  <c r="J7216" i="2"/>
  <c r="R7216" i="2"/>
  <c r="S7216" i="2" s="1"/>
  <c r="H7217" i="2"/>
  <c r="U7217" i="2" s="1"/>
  <c r="J7217" i="2"/>
  <c r="R7217" i="2"/>
  <c r="S7217" i="2" s="1"/>
  <c r="H7218" i="2"/>
  <c r="U7218" i="2" s="1"/>
  <c r="J7218" i="2"/>
  <c r="R7218" i="2"/>
  <c r="S7218" i="2" s="1"/>
  <c r="H7219" i="2"/>
  <c r="U7219" i="2" s="1"/>
  <c r="J7219" i="2"/>
  <c r="R7219" i="2"/>
  <c r="S7219" i="2" s="1"/>
  <c r="H7220" i="2"/>
  <c r="U7220" i="2" s="1"/>
  <c r="J7220" i="2"/>
  <c r="R7220" i="2"/>
  <c r="S7220" i="2" s="1"/>
  <c r="H7221" i="2"/>
  <c r="U7221" i="2" s="1"/>
  <c r="J7221" i="2"/>
  <c r="R7221" i="2"/>
  <c r="S7221" i="2" s="1"/>
  <c r="H7222" i="2"/>
  <c r="U7222" i="2" s="1"/>
  <c r="J7222" i="2"/>
  <c r="R7222" i="2"/>
  <c r="S7222" i="2" s="1"/>
  <c r="H7223" i="2"/>
  <c r="U7223" i="2" s="1"/>
  <c r="J7223" i="2"/>
  <c r="R7223" i="2"/>
  <c r="S7223" i="2" s="1"/>
  <c r="H7224" i="2"/>
  <c r="U7224" i="2" s="1"/>
  <c r="J7224" i="2"/>
  <c r="R7224" i="2"/>
  <c r="S7224" i="2" s="1"/>
  <c r="H7225" i="2"/>
  <c r="U7225" i="2" s="1"/>
  <c r="J7225" i="2"/>
  <c r="R7225" i="2"/>
  <c r="S7225" i="2" s="1"/>
  <c r="H7226" i="2"/>
  <c r="U7226" i="2" s="1"/>
  <c r="J7226" i="2"/>
  <c r="R7226" i="2"/>
  <c r="S7226" i="2" s="1"/>
  <c r="H7227" i="2"/>
  <c r="U7227" i="2" s="1"/>
  <c r="J7227" i="2"/>
  <c r="R7227" i="2"/>
  <c r="S7227" i="2" s="1"/>
  <c r="H7228" i="2"/>
  <c r="U7228" i="2" s="1"/>
  <c r="J7228" i="2"/>
  <c r="R7228" i="2"/>
  <c r="S7228" i="2" s="1"/>
  <c r="H7229" i="2"/>
  <c r="U7229" i="2" s="1"/>
  <c r="J7229" i="2"/>
  <c r="R7229" i="2"/>
  <c r="S7229" i="2" s="1"/>
  <c r="H7230" i="2"/>
  <c r="U7230" i="2" s="1"/>
  <c r="J7230" i="2"/>
  <c r="R7230" i="2"/>
  <c r="S7230" i="2" s="1"/>
  <c r="H7231" i="2"/>
  <c r="U7231" i="2" s="1"/>
  <c r="J7231" i="2"/>
  <c r="R7231" i="2"/>
  <c r="S7231" i="2" s="1"/>
  <c r="H7232" i="2"/>
  <c r="U7232" i="2" s="1"/>
  <c r="J7232" i="2"/>
  <c r="R7232" i="2"/>
  <c r="S7232" i="2" s="1"/>
  <c r="H7233" i="2"/>
  <c r="U7233" i="2" s="1"/>
  <c r="J7233" i="2"/>
  <c r="R7233" i="2"/>
  <c r="S7233" i="2" s="1"/>
  <c r="H7234" i="2"/>
  <c r="U7234" i="2" s="1"/>
  <c r="J7234" i="2"/>
  <c r="R7234" i="2"/>
  <c r="S7234" i="2" s="1"/>
  <c r="H7235" i="2"/>
  <c r="U7235" i="2" s="1"/>
  <c r="J7235" i="2"/>
  <c r="R7235" i="2"/>
  <c r="S7235" i="2" s="1"/>
  <c r="H7236" i="2"/>
  <c r="U7236" i="2" s="1"/>
  <c r="J7236" i="2"/>
  <c r="R7236" i="2"/>
  <c r="S7236" i="2" s="1"/>
  <c r="H7237" i="2"/>
  <c r="U7237" i="2" s="1"/>
  <c r="J7237" i="2"/>
  <c r="R7237" i="2"/>
  <c r="S7237" i="2" s="1"/>
  <c r="H7238" i="2"/>
  <c r="U7238" i="2" s="1"/>
  <c r="J7238" i="2"/>
  <c r="R7238" i="2"/>
  <c r="S7238" i="2" s="1"/>
  <c r="H7239" i="2"/>
  <c r="U7239" i="2" s="1"/>
  <c r="J7239" i="2"/>
  <c r="R7239" i="2"/>
  <c r="S7239" i="2" s="1"/>
  <c r="H7240" i="2"/>
  <c r="U7240" i="2" s="1"/>
  <c r="J7240" i="2"/>
  <c r="R7240" i="2"/>
  <c r="S7240" i="2" s="1"/>
  <c r="H7241" i="2"/>
  <c r="U7241" i="2" s="1"/>
  <c r="J7241" i="2"/>
  <c r="R7241" i="2"/>
  <c r="S7241" i="2" s="1"/>
  <c r="H7242" i="2"/>
  <c r="U7242" i="2" s="1"/>
  <c r="J7242" i="2"/>
  <c r="R7242" i="2"/>
  <c r="S7242" i="2" s="1"/>
  <c r="H7243" i="2"/>
  <c r="U7243" i="2" s="1"/>
  <c r="J7243" i="2"/>
  <c r="R7243" i="2"/>
  <c r="S7243" i="2" s="1"/>
  <c r="H7244" i="2"/>
  <c r="U7244" i="2" s="1"/>
  <c r="J7244" i="2"/>
  <c r="R7244" i="2"/>
  <c r="S7244" i="2" s="1"/>
  <c r="H7245" i="2"/>
  <c r="U7245" i="2" s="1"/>
  <c r="J7245" i="2"/>
  <c r="R7245" i="2"/>
  <c r="S7245" i="2" s="1"/>
  <c r="H7246" i="2"/>
  <c r="U7246" i="2" s="1"/>
  <c r="J7246" i="2"/>
  <c r="R7246" i="2"/>
  <c r="S7246" i="2" s="1"/>
  <c r="H7247" i="2"/>
  <c r="U7247" i="2" s="1"/>
  <c r="J7247" i="2"/>
  <c r="R7247" i="2"/>
  <c r="S7247" i="2" s="1"/>
  <c r="H7248" i="2"/>
  <c r="U7248" i="2" s="1"/>
  <c r="J7248" i="2"/>
  <c r="R7248" i="2"/>
  <c r="S7248" i="2" s="1"/>
  <c r="H7249" i="2"/>
  <c r="U7249" i="2" s="1"/>
  <c r="J7249" i="2"/>
  <c r="R7249" i="2"/>
  <c r="S7249" i="2" s="1"/>
  <c r="H7250" i="2"/>
  <c r="U7250" i="2" s="1"/>
  <c r="J7250" i="2"/>
  <c r="R7250" i="2"/>
  <c r="S7250" i="2" s="1"/>
  <c r="H7251" i="2"/>
  <c r="U7251" i="2" s="1"/>
  <c r="J7251" i="2"/>
  <c r="R7251" i="2"/>
  <c r="S7251" i="2" s="1"/>
  <c r="H7252" i="2"/>
  <c r="U7252" i="2" s="1"/>
  <c r="J7252" i="2"/>
  <c r="R7252" i="2"/>
  <c r="S7252" i="2" s="1"/>
  <c r="H7253" i="2"/>
  <c r="U7253" i="2" s="1"/>
  <c r="J7253" i="2"/>
  <c r="R7253" i="2"/>
  <c r="S7253" i="2" s="1"/>
  <c r="H7254" i="2"/>
  <c r="U7254" i="2" s="1"/>
  <c r="J7254" i="2"/>
  <c r="R7254" i="2"/>
  <c r="S7254" i="2" s="1"/>
  <c r="H7255" i="2"/>
  <c r="U7255" i="2" s="1"/>
  <c r="J7255" i="2"/>
  <c r="R7255" i="2"/>
  <c r="S7255" i="2" s="1"/>
  <c r="H7256" i="2"/>
  <c r="U7256" i="2" s="1"/>
  <c r="J7256" i="2"/>
  <c r="R7256" i="2"/>
  <c r="S7256" i="2" s="1"/>
  <c r="H7257" i="2"/>
  <c r="U7257" i="2" s="1"/>
  <c r="J7257" i="2"/>
  <c r="R7257" i="2"/>
  <c r="S7257" i="2" s="1"/>
  <c r="H7258" i="2"/>
  <c r="U7258" i="2" s="1"/>
  <c r="J7258" i="2"/>
  <c r="R7258" i="2"/>
  <c r="S7258" i="2" s="1"/>
  <c r="H7259" i="2"/>
  <c r="U7259" i="2" s="1"/>
  <c r="J7259" i="2"/>
  <c r="R7259" i="2"/>
  <c r="S7259" i="2" s="1"/>
  <c r="H7260" i="2"/>
  <c r="U7260" i="2" s="1"/>
  <c r="J7260" i="2"/>
  <c r="R7260" i="2"/>
  <c r="S7260" i="2" s="1"/>
  <c r="H7261" i="2"/>
  <c r="U7261" i="2" s="1"/>
  <c r="J7261" i="2"/>
  <c r="R7261" i="2"/>
  <c r="S7261" i="2" s="1"/>
  <c r="H7262" i="2"/>
  <c r="U7262" i="2" s="1"/>
  <c r="J7262" i="2"/>
  <c r="R7262" i="2"/>
  <c r="S7262" i="2" s="1"/>
  <c r="H7263" i="2"/>
  <c r="U7263" i="2" s="1"/>
  <c r="J7263" i="2"/>
  <c r="R7263" i="2"/>
  <c r="S7263" i="2" s="1"/>
  <c r="H7264" i="2"/>
  <c r="U7264" i="2" s="1"/>
  <c r="J7264" i="2"/>
  <c r="R7264" i="2"/>
  <c r="S7264" i="2" s="1"/>
  <c r="H7265" i="2"/>
  <c r="U7265" i="2" s="1"/>
  <c r="J7265" i="2"/>
  <c r="R7265" i="2"/>
  <c r="S7265" i="2" s="1"/>
  <c r="H7266" i="2"/>
  <c r="U7266" i="2" s="1"/>
  <c r="J7266" i="2"/>
  <c r="R7266" i="2"/>
  <c r="S7266" i="2" s="1"/>
  <c r="H7267" i="2"/>
  <c r="U7267" i="2" s="1"/>
  <c r="J7267" i="2"/>
  <c r="R7267" i="2"/>
  <c r="S7267" i="2" s="1"/>
  <c r="H7268" i="2"/>
  <c r="U7268" i="2" s="1"/>
  <c r="J7268" i="2"/>
  <c r="R7268" i="2"/>
  <c r="S7268" i="2" s="1"/>
  <c r="H7269" i="2"/>
  <c r="U7269" i="2" s="1"/>
  <c r="J7269" i="2"/>
  <c r="R7269" i="2"/>
  <c r="S7269" i="2" s="1"/>
  <c r="H7271" i="2"/>
  <c r="U7271" i="2" s="1"/>
  <c r="J7271" i="2"/>
  <c r="R7271" i="2"/>
  <c r="S7271" i="2" s="1"/>
  <c r="H7272" i="2"/>
  <c r="U7272" i="2" s="1"/>
  <c r="J7272" i="2"/>
  <c r="R7272" i="2"/>
  <c r="S7272" i="2" s="1"/>
  <c r="H7273" i="2"/>
  <c r="U7273" i="2" s="1"/>
  <c r="J7273" i="2"/>
  <c r="R7273" i="2"/>
  <c r="S7273" i="2" s="1"/>
  <c r="H7274" i="2"/>
  <c r="U7274" i="2" s="1"/>
  <c r="J7274" i="2"/>
  <c r="R7274" i="2"/>
  <c r="S7274" i="2" s="1"/>
  <c r="H7275" i="2"/>
  <c r="U7275" i="2" s="1"/>
  <c r="J7275" i="2"/>
  <c r="R7275" i="2"/>
  <c r="S7275" i="2" s="1"/>
  <c r="H7276" i="2"/>
  <c r="U7276" i="2" s="1"/>
  <c r="J7276" i="2"/>
  <c r="R7276" i="2"/>
  <c r="S7276" i="2" s="1"/>
  <c r="H7277" i="2"/>
  <c r="U7277" i="2" s="1"/>
  <c r="J7277" i="2"/>
  <c r="R7277" i="2"/>
  <c r="S7277" i="2" s="1"/>
  <c r="H7278" i="2"/>
  <c r="U7278" i="2" s="1"/>
  <c r="J7278" i="2"/>
  <c r="R7278" i="2"/>
  <c r="S7278" i="2" s="1"/>
  <c r="H7279" i="2"/>
  <c r="U7279" i="2" s="1"/>
  <c r="J7279" i="2"/>
  <c r="R7279" i="2"/>
  <c r="S7279" i="2" s="1"/>
  <c r="H7280" i="2"/>
  <c r="U7280" i="2" s="1"/>
  <c r="J7280" i="2"/>
  <c r="R7280" i="2"/>
  <c r="S7280" i="2" s="1"/>
  <c r="H7281" i="2"/>
  <c r="U7281" i="2" s="1"/>
  <c r="J7281" i="2"/>
  <c r="R7281" i="2"/>
  <c r="S7281" i="2" s="1"/>
  <c r="H7282" i="2"/>
  <c r="U7282" i="2" s="1"/>
  <c r="J7282" i="2"/>
  <c r="R7282" i="2"/>
  <c r="S7282" i="2" s="1"/>
  <c r="H7283" i="2"/>
  <c r="U7283" i="2" s="1"/>
  <c r="J7283" i="2"/>
  <c r="R7283" i="2"/>
  <c r="S7283" i="2" s="1"/>
  <c r="H7284" i="2"/>
  <c r="U7284" i="2" s="1"/>
  <c r="J7284" i="2"/>
  <c r="R7284" i="2"/>
  <c r="S7284" i="2" s="1"/>
  <c r="H7285" i="2"/>
  <c r="U7285" i="2" s="1"/>
  <c r="J7285" i="2"/>
  <c r="R7285" i="2"/>
  <c r="S7285" i="2" s="1"/>
  <c r="H7286" i="2"/>
  <c r="U7286" i="2" s="1"/>
  <c r="J7286" i="2"/>
  <c r="R7286" i="2"/>
  <c r="S7286" i="2" s="1"/>
  <c r="H7287" i="2"/>
  <c r="U7287" i="2" s="1"/>
  <c r="J7287" i="2"/>
  <c r="R7287" i="2"/>
  <c r="S7287" i="2" s="1"/>
  <c r="H7288" i="2"/>
  <c r="U7288" i="2" s="1"/>
  <c r="J7288" i="2"/>
  <c r="R7288" i="2"/>
  <c r="S7288" i="2" s="1"/>
  <c r="H7289" i="2"/>
  <c r="U7289" i="2" s="1"/>
  <c r="J7289" i="2"/>
  <c r="R7289" i="2"/>
  <c r="S7289" i="2" s="1"/>
  <c r="H7290" i="2"/>
  <c r="U7290" i="2" s="1"/>
  <c r="J7290" i="2"/>
  <c r="R7290" i="2"/>
  <c r="S7290" i="2" s="1"/>
  <c r="H7291" i="2"/>
  <c r="U7291" i="2" s="1"/>
  <c r="J7291" i="2"/>
  <c r="R7291" i="2"/>
  <c r="S7291" i="2" s="1"/>
  <c r="H7292" i="2"/>
  <c r="U7292" i="2" s="1"/>
  <c r="J7292" i="2"/>
  <c r="R7292" i="2"/>
  <c r="S7292" i="2" s="1"/>
  <c r="H7293" i="2"/>
  <c r="U7293" i="2" s="1"/>
  <c r="J7293" i="2"/>
  <c r="R7293" i="2"/>
  <c r="S7293" i="2" s="1"/>
  <c r="H7294" i="2"/>
  <c r="U7294" i="2" s="1"/>
  <c r="J7294" i="2"/>
  <c r="R7294" i="2"/>
  <c r="S7294" i="2" s="1"/>
  <c r="H7295" i="2"/>
  <c r="U7295" i="2" s="1"/>
  <c r="J7295" i="2"/>
  <c r="R7295" i="2"/>
  <c r="S7295" i="2" s="1"/>
  <c r="H7296" i="2"/>
  <c r="U7296" i="2" s="1"/>
  <c r="J7296" i="2"/>
  <c r="R7296" i="2"/>
  <c r="S7296" i="2" s="1"/>
  <c r="H7297" i="2"/>
  <c r="U7297" i="2" s="1"/>
  <c r="J7297" i="2"/>
  <c r="R7297" i="2"/>
  <c r="S7297" i="2" s="1"/>
  <c r="H7298" i="2"/>
  <c r="U7298" i="2" s="1"/>
  <c r="J7298" i="2"/>
  <c r="R7298" i="2"/>
  <c r="S7298" i="2" s="1"/>
  <c r="H7299" i="2"/>
  <c r="U7299" i="2" s="1"/>
  <c r="J7299" i="2"/>
  <c r="R7299" i="2"/>
  <c r="S7299" i="2" s="1"/>
  <c r="H7300" i="2"/>
  <c r="U7300" i="2" s="1"/>
  <c r="J7300" i="2"/>
  <c r="R7300" i="2"/>
  <c r="S7300" i="2" s="1"/>
  <c r="H7301" i="2"/>
  <c r="U7301" i="2" s="1"/>
  <c r="J7301" i="2"/>
  <c r="R7301" i="2"/>
  <c r="S7301" i="2" s="1"/>
  <c r="H7302" i="2"/>
  <c r="U7302" i="2" s="1"/>
  <c r="J7302" i="2"/>
  <c r="R7302" i="2"/>
  <c r="S7302" i="2" s="1"/>
  <c r="H7303" i="2"/>
  <c r="U7303" i="2" s="1"/>
  <c r="J7303" i="2"/>
  <c r="R7303" i="2"/>
  <c r="S7303" i="2" s="1"/>
  <c r="H7304" i="2"/>
  <c r="U7304" i="2" s="1"/>
  <c r="J7304" i="2"/>
  <c r="R7304" i="2"/>
  <c r="S7304" i="2" s="1"/>
  <c r="H7305" i="2"/>
  <c r="U7305" i="2" s="1"/>
  <c r="J7305" i="2"/>
  <c r="R7305" i="2"/>
  <c r="S7305" i="2" s="1"/>
  <c r="H7306" i="2"/>
  <c r="U7306" i="2" s="1"/>
  <c r="J7306" i="2"/>
  <c r="R7306" i="2"/>
  <c r="S7306" i="2" s="1"/>
  <c r="H7307" i="2"/>
  <c r="U7307" i="2" s="1"/>
  <c r="J7307" i="2"/>
  <c r="R7307" i="2"/>
  <c r="S7307" i="2" s="1"/>
  <c r="H7308" i="2"/>
  <c r="U7308" i="2" s="1"/>
  <c r="J7308" i="2"/>
  <c r="R7308" i="2"/>
  <c r="S7308" i="2" s="1"/>
  <c r="H7309" i="2"/>
  <c r="U7309" i="2" s="1"/>
  <c r="J7309" i="2"/>
  <c r="R7309" i="2"/>
  <c r="S7309" i="2" s="1"/>
  <c r="H7310" i="2"/>
  <c r="U7310" i="2" s="1"/>
  <c r="J7310" i="2"/>
  <c r="R7310" i="2"/>
  <c r="S7310" i="2" s="1"/>
  <c r="H7311" i="2"/>
  <c r="U7311" i="2" s="1"/>
  <c r="J7311" i="2"/>
  <c r="R7311" i="2"/>
  <c r="S7311" i="2" s="1"/>
  <c r="H7312" i="2"/>
  <c r="U7312" i="2" s="1"/>
  <c r="J7312" i="2"/>
  <c r="R7312" i="2"/>
  <c r="S7312" i="2" s="1"/>
  <c r="H7313" i="2"/>
  <c r="U7313" i="2" s="1"/>
  <c r="J7313" i="2"/>
  <c r="R7313" i="2"/>
  <c r="S7313" i="2" s="1"/>
  <c r="H7314" i="2"/>
  <c r="U7314" i="2" s="1"/>
  <c r="J7314" i="2"/>
  <c r="R7314" i="2"/>
  <c r="S7314" i="2" s="1"/>
  <c r="H7315" i="2"/>
  <c r="U7315" i="2" s="1"/>
  <c r="J7315" i="2"/>
  <c r="R7315" i="2"/>
  <c r="S7315" i="2" s="1"/>
  <c r="H7316" i="2"/>
  <c r="U7316" i="2" s="1"/>
  <c r="J7316" i="2"/>
  <c r="R7316" i="2"/>
  <c r="S7316" i="2" s="1"/>
  <c r="H7317" i="2"/>
  <c r="U7317" i="2" s="1"/>
  <c r="J7317" i="2"/>
  <c r="R7317" i="2"/>
  <c r="S7317" i="2" s="1"/>
  <c r="H7318" i="2"/>
  <c r="U7318" i="2" s="1"/>
  <c r="J7318" i="2"/>
  <c r="R7318" i="2"/>
  <c r="S7318" i="2" s="1"/>
  <c r="H7319" i="2"/>
  <c r="U7319" i="2" s="1"/>
  <c r="J7319" i="2"/>
  <c r="R7319" i="2"/>
  <c r="S7319" i="2" s="1"/>
  <c r="H7320" i="2"/>
  <c r="U7320" i="2" s="1"/>
  <c r="J7320" i="2"/>
  <c r="R7320" i="2"/>
  <c r="S7320" i="2" s="1"/>
  <c r="H7321" i="2"/>
  <c r="U7321" i="2" s="1"/>
  <c r="J7321" i="2"/>
  <c r="R7321" i="2"/>
  <c r="S7321" i="2" s="1"/>
  <c r="H7322" i="2"/>
  <c r="U7322" i="2" s="1"/>
  <c r="J7322" i="2"/>
  <c r="R7322" i="2"/>
  <c r="S7322" i="2" s="1"/>
  <c r="H7323" i="2"/>
  <c r="U7323" i="2" s="1"/>
  <c r="J7323" i="2"/>
  <c r="R7323" i="2"/>
  <c r="S7323" i="2" s="1"/>
  <c r="H7324" i="2"/>
  <c r="U7324" i="2" s="1"/>
  <c r="J7324" i="2"/>
  <c r="R7324" i="2"/>
  <c r="S7324" i="2" s="1"/>
  <c r="H7325" i="2"/>
  <c r="U7325" i="2" s="1"/>
  <c r="J7325" i="2"/>
  <c r="R7325" i="2"/>
  <c r="S7325" i="2" s="1"/>
  <c r="H7326" i="2"/>
  <c r="U7326" i="2" s="1"/>
  <c r="J7326" i="2"/>
  <c r="R7326" i="2"/>
  <c r="S7326" i="2" s="1"/>
  <c r="H7327" i="2"/>
  <c r="U7327" i="2" s="1"/>
  <c r="J7327" i="2"/>
  <c r="R7327" i="2"/>
  <c r="S7327" i="2" s="1"/>
  <c r="H7328" i="2"/>
  <c r="U7328" i="2" s="1"/>
  <c r="J7328" i="2"/>
  <c r="R7328" i="2"/>
  <c r="S7328" i="2" s="1"/>
  <c r="H7330" i="2"/>
  <c r="U7330" i="2" s="1"/>
  <c r="J7330" i="2"/>
  <c r="R7330" i="2"/>
  <c r="S7330" i="2" s="1"/>
  <c r="H7331" i="2"/>
  <c r="U7331" i="2" s="1"/>
  <c r="J7331" i="2"/>
  <c r="R7331" i="2"/>
  <c r="S7331" i="2" s="1"/>
  <c r="H7332" i="2"/>
  <c r="U7332" i="2" s="1"/>
  <c r="J7332" i="2"/>
  <c r="R7332" i="2"/>
  <c r="S7332" i="2" s="1"/>
  <c r="H7333" i="2"/>
  <c r="U7333" i="2" s="1"/>
  <c r="J7333" i="2"/>
  <c r="R7333" i="2"/>
  <c r="S7333" i="2" s="1"/>
  <c r="H7334" i="2"/>
  <c r="U7334" i="2" s="1"/>
  <c r="J7334" i="2"/>
  <c r="R7334" i="2"/>
  <c r="S7334" i="2" s="1"/>
  <c r="H7335" i="2"/>
  <c r="U7335" i="2" s="1"/>
  <c r="J7335" i="2"/>
  <c r="R7335" i="2"/>
  <c r="S7335" i="2" s="1"/>
  <c r="H7336" i="2"/>
  <c r="U7336" i="2" s="1"/>
  <c r="J7336" i="2"/>
  <c r="R7336" i="2"/>
  <c r="S7336" i="2" s="1"/>
  <c r="H7337" i="2"/>
  <c r="U7337" i="2" s="1"/>
  <c r="J7337" i="2"/>
  <c r="R7337" i="2"/>
  <c r="S7337" i="2" s="1"/>
  <c r="H7338" i="2"/>
  <c r="U7338" i="2" s="1"/>
  <c r="J7338" i="2"/>
  <c r="R7338" i="2"/>
  <c r="S7338" i="2" s="1"/>
  <c r="H7339" i="2"/>
  <c r="U7339" i="2" s="1"/>
  <c r="J7339" i="2"/>
  <c r="R7339" i="2"/>
  <c r="S7339" i="2" s="1"/>
  <c r="H7340" i="2"/>
  <c r="U7340" i="2" s="1"/>
  <c r="J7340" i="2"/>
  <c r="R7340" i="2"/>
  <c r="S7340" i="2" s="1"/>
  <c r="H7341" i="2"/>
  <c r="U7341" i="2" s="1"/>
  <c r="J7341" i="2"/>
  <c r="R7341" i="2"/>
  <c r="S7341" i="2" s="1"/>
  <c r="H7342" i="2"/>
  <c r="U7342" i="2" s="1"/>
  <c r="J7342" i="2"/>
  <c r="R7342" i="2"/>
  <c r="S7342" i="2" s="1"/>
  <c r="H7343" i="2"/>
  <c r="U7343" i="2" s="1"/>
  <c r="J7343" i="2"/>
  <c r="R7343" i="2"/>
  <c r="S7343" i="2" s="1"/>
  <c r="H7344" i="2"/>
  <c r="U7344" i="2" s="1"/>
  <c r="J7344" i="2"/>
  <c r="R7344" i="2"/>
  <c r="S7344" i="2" s="1"/>
  <c r="H7345" i="2"/>
  <c r="U7345" i="2" s="1"/>
  <c r="J7345" i="2"/>
  <c r="R7345" i="2"/>
  <c r="S7345" i="2" s="1"/>
  <c r="H7346" i="2"/>
  <c r="U7346" i="2" s="1"/>
  <c r="J7346" i="2"/>
  <c r="R7346" i="2"/>
  <c r="S7346" i="2" s="1"/>
  <c r="H7347" i="2"/>
  <c r="U7347" i="2" s="1"/>
  <c r="J7347" i="2"/>
  <c r="R7347" i="2"/>
  <c r="S7347" i="2" s="1"/>
  <c r="H7348" i="2"/>
  <c r="U7348" i="2" s="1"/>
  <c r="J7348" i="2"/>
  <c r="R7348" i="2"/>
  <c r="S7348" i="2" s="1"/>
  <c r="H7349" i="2"/>
  <c r="U7349" i="2" s="1"/>
  <c r="J7349" i="2"/>
  <c r="R7349" i="2"/>
  <c r="S7349" i="2" s="1"/>
  <c r="H7350" i="2"/>
  <c r="U7350" i="2" s="1"/>
  <c r="J7350" i="2"/>
  <c r="R7350" i="2"/>
  <c r="S7350" i="2" s="1"/>
  <c r="H7351" i="2"/>
  <c r="U7351" i="2" s="1"/>
  <c r="J7351" i="2"/>
  <c r="R7351" i="2"/>
  <c r="S7351" i="2" s="1"/>
  <c r="H7352" i="2"/>
  <c r="U7352" i="2" s="1"/>
  <c r="J7352" i="2"/>
  <c r="R7352" i="2"/>
  <c r="S7352" i="2" s="1"/>
  <c r="H7353" i="2"/>
  <c r="U7353" i="2" s="1"/>
  <c r="J7353" i="2"/>
  <c r="R7353" i="2"/>
  <c r="S7353" i="2" s="1"/>
  <c r="H7354" i="2"/>
  <c r="U7354" i="2" s="1"/>
  <c r="J7354" i="2"/>
  <c r="R7354" i="2"/>
  <c r="S7354" i="2" s="1"/>
  <c r="H7355" i="2"/>
  <c r="U7355" i="2" s="1"/>
  <c r="J7355" i="2"/>
  <c r="R7355" i="2"/>
  <c r="S7355" i="2" s="1"/>
  <c r="H7356" i="2"/>
  <c r="U7356" i="2" s="1"/>
  <c r="J7356" i="2"/>
  <c r="R7356" i="2"/>
  <c r="S7356" i="2" s="1"/>
  <c r="H7357" i="2"/>
  <c r="U7357" i="2" s="1"/>
  <c r="J7357" i="2"/>
  <c r="R7357" i="2"/>
  <c r="S7357" i="2" s="1"/>
  <c r="H7358" i="2"/>
  <c r="U7358" i="2" s="1"/>
  <c r="J7358" i="2"/>
  <c r="R7358" i="2"/>
  <c r="S7358" i="2" s="1"/>
  <c r="H7359" i="2"/>
  <c r="U7359" i="2" s="1"/>
  <c r="J7359" i="2"/>
  <c r="R7359" i="2"/>
  <c r="S7359" i="2" s="1"/>
  <c r="H7360" i="2"/>
  <c r="U7360" i="2" s="1"/>
  <c r="J7360" i="2"/>
  <c r="R7360" i="2"/>
  <c r="S7360" i="2" s="1"/>
  <c r="H7361" i="2"/>
  <c r="U7361" i="2" s="1"/>
  <c r="J7361" i="2"/>
  <c r="R7361" i="2"/>
  <c r="S7361" i="2" s="1"/>
  <c r="H7362" i="2"/>
  <c r="U7362" i="2" s="1"/>
  <c r="J7362" i="2"/>
  <c r="R7362" i="2"/>
  <c r="S7362" i="2" s="1"/>
  <c r="H7363" i="2"/>
  <c r="U7363" i="2" s="1"/>
  <c r="J7363" i="2"/>
  <c r="R7363" i="2"/>
  <c r="S7363" i="2" s="1"/>
  <c r="H7364" i="2"/>
  <c r="U7364" i="2" s="1"/>
  <c r="J7364" i="2"/>
  <c r="R7364" i="2"/>
  <c r="S7364" i="2" s="1"/>
  <c r="H7365" i="2"/>
  <c r="U7365" i="2" s="1"/>
  <c r="J7365" i="2"/>
  <c r="R7365" i="2"/>
  <c r="S7365" i="2" s="1"/>
  <c r="H7366" i="2"/>
  <c r="U7366" i="2" s="1"/>
  <c r="J7366" i="2"/>
  <c r="R7366" i="2"/>
  <c r="S7366" i="2" s="1"/>
  <c r="H7367" i="2"/>
  <c r="U7367" i="2" s="1"/>
  <c r="J7367" i="2"/>
  <c r="R7367" i="2"/>
  <c r="S7367" i="2" s="1"/>
  <c r="H7368" i="2"/>
  <c r="U7368" i="2" s="1"/>
  <c r="J7368" i="2"/>
  <c r="R7368" i="2"/>
  <c r="S7368" i="2" s="1"/>
  <c r="H7369" i="2"/>
  <c r="U7369" i="2" s="1"/>
  <c r="J7369" i="2"/>
  <c r="R7369" i="2"/>
  <c r="S7369" i="2" s="1"/>
  <c r="H7370" i="2"/>
  <c r="U7370" i="2" s="1"/>
  <c r="J7370" i="2"/>
  <c r="R7370" i="2"/>
  <c r="S7370" i="2" s="1"/>
  <c r="H7371" i="2"/>
  <c r="U7371" i="2" s="1"/>
  <c r="J7371" i="2"/>
  <c r="R7371" i="2"/>
  <c r="S7371" i="2" s="1"/>
  <c r="H7372" i="2"/>
  <c r="U7372" i="2" s="1"/>
  <c r="J7372" i="2"/>
  <c r="R7372" i="2"/>
  <c r="S7372" i="2" s="1"/>
  <c r="H7373" i="2"/>
  <c r="U7373" i="2" s="1"/>
  <c r="J7373" i="2"/>
  <c r="R7373" i="2"/>
  <c r="S7373" i="2" s="1"/>
  <c r="H7374" i="2"/>
  <c r="U7374" i="2" s="1"/>
  <c r="J7374" i="2"/>
  <c r="R7374" i="2"/>
  <c r="S7374" i="2" s="1"/>
  <c r="H7375" i="2"/>
  <c r="U7375" i="2" s="1"/>
  <c r="J7375" i="2"/>
  <c r="R7375" i="2"/>
  <c r="S7375" i="2" s="1"/>
  <c r="H7376" i="2"/>
  <c r="U7376" i="2" s="1"/>
  <c r="J7376" i="2"/>
  <c r="R7376" i="2"/>
  <c r="S7376" i="2" s="1"/>
  <c r="H7377" i="2"/>
  <c r="U7377" i="2" s="1"/>
  <c r="J7377" i="2"/>
  <c r="R7377" i="2"/>
  <c r="S7377" i="2" s="1"/>
  <c r="H7378" i="2"/>
  <c r="U7378" i="2" s="1"/>
  <c r="J7378" i="2"/>
  <c r="R7378" i="2"/>
  <c r="S7378" i="2" s="1"/>
  <c r="H7379" i="2"/>
  <c r="U7379" i="2" s="1"/>
  <c r="J7379" i="2"/>
  <c r="R7379" i="2"/>
  <c r="S7379" i="2" s="1"/>
  <c r="H7380" i="2"/>
  <c r="U7380" i="2" s="1"/>
  <c r="J7380" i="2"/>
  <c r="R7380" i="2"/>
  <c r="S7380" i="2" s="1"/>
  <c r="H7381" i="2"/>
  <c r="U7381" i="2" s="1"/>
  <c r="J7381" i="2"/>
  <c r="R7381" i="2"/>
  <c r="S7381" i="2" s="1"/>
  <c r="H7382" i="2"/>
  <c r="U7382" i="2" s="1"/>
  <c r="J7382" i="2"/>
  <c r="R7382" i="2"/>
  <c r="S7382" i="2" s="1"/>
  <c r="H7383" i="2"/>
  <c r="U7383" i="2" s="1"/>
  <c r="J7383" i="2"/>
  <c r="R7383" i="2"/>
  <c r="S7383" i="2" s="1"/>
  <c r="H7384" i="2"/>
  <c r="U7384" i="2" s="1"/>
  <c r="J7384" i="2"/>
  <c r="R7384" i="2"/>
  <c r="S7384" i="2" s="1"/>
  <c r="H7385" i="2"/>
  <c r="U7385" i="2" s="1"/>
  <c r="J7385" i="2"/>
  <c r="R7385" i="2"/>
  <c r="S7385" i="2" s="1"/>
  <c r="H7386" i="2"/>
  <c r="U7386" i="2" s="1"/>
  <c r="J7386" i="2"/>
  <c r="R7386" i="2"/>
  <c r="S7386" i="2" s="1"/>
  <c r="H7387" i="2"/>
  <c r="U7387" i="2" s="1"/>
  <c r="J7387" i="2"/>
  <c r="R7387" i="2"/>
  <c r="S7387" i="2" s="1"/>
  <c r="H7388" i="2"/>
  <c r="U7388" i="2" s="1"/>
  <c r="J7388" i="2"/>
  <c r="R7388" i="2"/>
  <c r="S7388" i="2" s="1"/>
  <c r="H7389" i="2"/>
  <c r="U7389" i="2" s="1"/>
  <c r="J7389" i="2"/>
  <c r="R7389" i="2"/>
  <c r="S7389" i="2" s="1"/>
  <c r="H7390" i="2"/>
  <c r="U7390" i="2" s="1"/>
  <c r="J7390" i="2"/>
  <c r="R7390" i="2"/>
  <c r="S7390" i="2" s="1"/>
  <c r="H7391" i="2"/>
  <c r="U7391" i="2" s="1"/>
  <c r="J7391" i="2"/>
  <c r="R7391" i="2"/>
  <c r="S7391" i="2" s="1"/>
  <c r="H7392" i="2"/>
  <c r="U7392" i="2" s="1"/>
  <c r="J7392" i="2"/>
  <c r="R7392" i="2"/>
  <c r="S7392" i="2" s="1"/>
  <c r="H7393" i="2"/>
  <c r="U7393" i="2" s="1"/>
  <c r="J7393" i="2"/>
  <c r="R7393" i="2"/>
  <c r="S7393" i="2" s="1"/>
  <c r="H7394" i="2"/>
  <c r="U7394" i="2" s="1"/>
  <c r="J7394" i="2"/>
  <c r="R7394" i="2"/>
  <c r="S7394" i="2" s="1"/>
  <c r="H7395" i="2"/>
  <c r="U7395" i="2" s="1"/>
  <c r="J7395" i="2"/>
  <c r="R7395" i="2"/>
  <c r="S7395" i="2" s="1"/>
  <c r="H7396" i="2"/>
  <c r="U7396" i="2" s="1"/>
  <c r="J7396" i="2"/>
  <c r="R7396" i="2"/>
  <c r="S7396" i="2" s="1"/>
  <c r="H7397" i="2"/>
  <c r="U7397" i="2" s="1"/>
  <c r="J7397" i="2"/>
  <c r="R7397" i="2"/>
  <c r="S7397" i="2" s="1"/>
  <c r="H7398" i="2"/>
  <c r="U7398" i="2" s="1"/>
  <c r="J7398" i="2"/>
  <c r="R7398" i="2"/>
  <c r="S7398" i="2" s="1"/>
  <c r="H7399" i="2"/>
  <c r="U7399" i="2" s="1"/>
  <c r="J7399" i="2"/>
  <c r="R7399" i="2"/>
  <c r="S7399" i="2" s="1"/>
  <c r="H7400" i="2"/>
  <c r="U7400" i="2" s="1"/>
  <c r="J7400" i="2"/>
  <c r="R7400" i="2"/>
  <c r="S7400" i="2" s="1"/>
  <c r="H7401" i="2"/>
  <c r="U7401" i="2" s="1"/>
  <c r="J7401" i="2"/>
  <c r="R7401" i="2"/>
  <c r="S7401" i="2" s="1"/>
  <c r="H7402" i="2"/>
  <c r="U7402" i="2" s="1"/>
  <c r="J7402" i="2"/>
  <c r="R7402" i="2"/>
  <c r="S7402" i="2" s="1"/>
  <c r="H7403" i="2"/>
  <c r="U7403" i="2" s="1"/>
  <c r="J7403" i="2"/>
  <c r="R7403" i="2"/>
  <c r="S7403" i="2" s="1"/>
  <c r="H7404" i="2"/>
  <c r="U7404" i="2" s="1"/>
  <c r="J7404" i="2"/>
  <c r="R7404" i="2"/>
  <c r="S7404" i="2" s="1"/>
  <c r="H7405" i="2"/>
  <c r="U7405" i="2" s="1"/>
  <c r="J7405" i="2"/>
  <c r="R7405" i="2"/>
  <c r="S7405" i="2" s="1"/>
  <c r="H7406" i="2"/>
  <c r="U7406" i="2" s="1"/>
  <c r="J7406" i="2"/>
  <c r="R7406" i="2"/>
  <c r="S7406" i="2" s="1"/>
  <c r="H7407" i="2"/>
  <c r="U7407" i="2" s="1"/>
  <c r="J7407" i="2"/>
  <c r="R7407" i="2"/>
  <c r="S7407" i="2" s="1"/>
  <c r="H7408" i="2"/>
  <c r="U7408" i="2" s="1"/>
  <c r="J7408" i="2"/>
  <c r="R7408" i="2"/>
  <c r="S7408" i="2" s="1"/>
  <c r="H7409" i="2"/>
  <c r="U7409" i="2" s="1"/>
  <c r="J7409" i="2"/>
  <c r="R7409" i="2"/>
  <c r="S7409" i="2" s="1"/>
  <c r="H7410" i="2"/>
  <c r="U7410" i="2" s="1"/>
  <c r="J7410" i="2"/>
  <c r="R7410" i="2"/>
  <c r="S7410" i="2" s="1"/>
  <c r="H7411" i="2"/>
  <c r="U7411" i="2" s="1"/>
  <c r="J7411" i="2"/>
  <c r="R7411" i="2"/>
  <c r="S7411" i="2" s="1"/>
  <c r="H7412" i="2"/>
  <c r="U7412" i="2" s="1"/>
  <c r="J7412" i="2"/>
  <c r="R7412" i="2"/>
  <c r="S7412" i="2" s="1"/>
  <c r="H7413" i="2"/>
  <c r="U7413" i="2" s="1"/>
  <c r="J7413" i="2"/>
  <c r="R7413" i="2"/>
  <c r="S7413" i="2" s="1"/>
  <c r="H7414" i="2"/>
  <c r="U7414" i="2" s="1"/>
  <c r="J7414" i="2"/>
  <c r="R7414" i="2"/>
  <c r="S7414" i="2" s="1"/>
  <c r="H7415" i="2"/>
  <c r="U7415" i="2" s="1"/>
  <c r="J7415" i="2"/>
  <c r="R7415" i="2"/>
  <c r="S7415" i="2" s="1"/>
  <c r="H7416" i="2"/>
  <c r="U7416" i="2" s="1"/>
  <c r="J7416" i="2"/>
  <c r="R7416" i="2"/>
  <c r="S7416" i="2" s="1"/>
  <c r="H7417" i="2"/>
  <c r="U7417" i="2" s="1"/>
  <c r="J7417" i="2"/>
  <c r="R7417" i="2"/>
  <c r="S7417" i="2" s="1"/>
  <c r="H7418" i="2"/>
  <c r="U7418" i="2" s="1"/>
  <c r="J7418" i="2"/>
  <c r="R7418" i="2"/>
  <c r="S7418" i="2" s="1"/>
  <c r="H7419" i="2"/>
  <c r="U7419" i="2" s="1"/>
  <c r="J7419" i="2"/>
  <c r="R7419" i="2"/>
  <c r="S7419" i="2" s="1"/>
  <c r="H7420" i="2"/>
  <c r="U7420" i="2" s="1"/>
  <c r="J7420" i="2"/>
  <c r="R7420" i="2"/>
  <c r="S7420" i="2" s="1"/>
  <c r="H7421" i="2"/>
  <c r="U7421" i="2" s="1"/>
  <c r="J7421" i="2"/>
  <c r="R7421" i="2"/>
  <c r="S7421" i="2" s="1"/>
  <c r="H7422" i="2"/>
  <c r="U7422" i="2" s="1"/>
  <c r="J7422" i="2"/>
  <c r="R7422" i="2"/>
  <c r="S7422" i="2" s="1"/>
  <c r="H7423" i="2"/>
  <c r="U7423" i="2" s="1"/>
  <c r="J7423" i="2"/>
  <c r="R7423" i="2"/>
  <c r="S7423" i="2" s="1"/>
  <c r="H7424" i="2"/>
  <c r="U7424" i="2" s="1"/>
  <c r="J7424" i="2"/>
  <c r="R7424" i="2"/>
  <c r="S7424" i="2" s="1"/>
  <c r="H7425" i="2"/>
  <c r="U7425" i="2" s="1"/>
  <c r="J7425" i="2"/>
  <c r="R7425" i="2"/>
  <c r="S7425" i="2" s="1"/>
  <c r="H7426" i="2"/>
  <c r="U7426" i="2" s="1"/>
  <c r="J7426" i="2"/>
  <c r="R7426" i="2"/>
  <c r="S7426" i="2" s="1"/>
  <c r="H7427" i="2"/>
  <c r="U7427" i="2" s="1"/>
  <c r="J7427" i="2"/>
  <c r="R7427" i="2"/>
  <c r="S7427" i="2" s="1"/>
  <c r="H7428" i="2"/>
  <c r="U7428" i="2" s="1"/>
  <c r="J7428" i="2"/>
  <c r="R7428" i="2"/>
  <c r="S7428" i="2" s="1"/>
  <c r="H7429" i="2"/>
  <c r="U7429" i="2" s="1"/>
  <c r="J7429" i="2"/>
  <c r="R7429" i="2"/>
  <c r="S7429" i="2" s="1"/>
  <c r="H7430" i="2"/>
  <c r="U7430" i="2" s="1"/>
  <c r="J7430" i="2"/>
  <c r="R7430" i="2"/>
  <c r="S7430" i="2" s="1"/>
  <c r="H7431" i="2"/>
  <c r="U7431" i="2" s="1"/>
  <c r="J7431" i="2"/>
  <c r="R7431" i="2"/>
  <c r="S7431" i="2" s="1"/>
  <c r="H7432" i="2"/>
  <c r="U7432" i="2" s="1"/>
  <c r="J7432" i="2"/>
  <c r="R7432" i="2"/>
  <c r="S7432" i="2" s="1"/>
  <c r="H7433" i="2"/>
  <c r="U7433" i="2" s="1"/>
  <c r="J7433" i="2"/>
  <c r="R7433" i="2"/>
  <c r="S7433" i="2" s="1"/>
  <c r="H7434" i="2"/>
  <c r="U7434" i="2" s="1"/>
  <c r="J7434" i="2"/>
  <c r="R7434" i="2"/>
  <c r="S7434" i="2" s="1"/>
  <c r="H7435" i="2"/>
  <c r="U7435" i="2" s="1"/>
  <c r="J7435" i="2"/>
  <c r="R7435" i="2"/>
  <c r="S7435" i="2" s="1"/>
  <c r="H7436" i="2"/>
  <c r="U7436" i="2" s="1"/>
  <c r="J7436" i="2"/>
  <c r="R7436" i="2"/>
  <c r="S7436" i="2" s="1"/>
  <c r="H7437" i="2"/>
  <c r="U7437" i="2" s="1"/>
  <c r="J7437" i="2"/>
  <c r="R7437" i="2"/>
  <c r="S7437" i="2" s="1"/>
  <c r="H7438" i="2"/>
  <c r="U7438" i="2" s="1"/>
  <c r="J7438" i="2"/>
  <c r="R7438" i="2"/>
  <c r="S7438" i="2" s="1"/>
  <c r="H7439" i="2"/>
  <c r="U7439" i="2" s="1"/>
  <c r="J7439" i="2"/>
  <c r="R7439" i="2"/>
  <c r="S7439" i="2" s="1"/>
  <c r="H7440" i="2"/>
  <c r="U7440" i="2" s="1"/>
  <c r="J7440" i="2"/>
  <c r="R7440" i="2"/>
  <c r="S7440" i="2" s="1"/>
  <c r="H7441" i="2"/>
  <c r="U7441" i="2" s="1"/>
  <c r="J7441" i="2"/>
  <c r="R7441" i="2"/>
  <c r="S7441" i="2" s="1"/>
  <c r="H7442" i="2"/>
  <c r="U7442" i="2" s="1"/>
  <c r="J7442" i="2"/>
  <c r="R7442" i="2"/>
  <c r="S7442" i="2" s="1"/>
  <c r="H7443" i="2"/>
  <c r="U7443" i="2" s="1"/>
  <c r="J7443" i="2"/>
  <c r="R7443" i="2"/>
  <c r="S7443" i="2" s="1"/>
  <c r="H7444" i="2"/>
  <c r="U7444" i="2" s="1"/>
  <c r="J7444" i="2"/>
  <c r="R7444" i="2"/>
  <c r="S7444" i="2" s="1"/>
  <c r="H7445" i="2"/>
  <c r="U7445" i="2" s="1"/>
  <c r="J7445" i="2"/>
  <c r="R7445" i="2"/>
  <c r="S7445" i="2" s="1"/>
  <c r="H7446" i="2"/>
  <c r="U7446" i="2" s="1"/>
  <c r="J7446" i="2"/>
  <c r="R7446" i="2"/>
  <c r="S7446" i="2" s="1"/>
  <c r="H7447" i="2"/>
  <c r="U7447" i="2" s="1"/>
  <c r="J7447" i="2"/>
  <c r="R7447" i="2"/>
  <c r="S7447" i="2" s="1"/>
  <c r="H7448" i="2"/>
  <c r="U7448" i="2" s="1"/>
  <c r="J7448" i="2"/>
  <c r="R7448" i="2"/>
  <c r="S7448" i="2" s="1"/>
  <c r="H7449" i="2"/>
  <c r="U7449" i="2" s="1"/>
  <c r="J7449" i="2"/>
  <c r="R7449" i="2"/>
  <c r="S7449" i="2" s="1"/>
  <c r="H7450" i="2"/>
  <c r="U7450" i="2" s="1"/>
  <c r="J7450" i="2"/>
  <c r="R7450" i="2"/>
  <c r="S7450" i="2" s="1"/>
  <c r="H7452" i="2"/>
  <c r="U7452" i="2" s="1"/>
  <c r="J7452" i="2"/>
  <c r="R7452" i="2"/>
  <c r="S7452" i="2" s="1"/>
  <c r="H7453" i="2"/>
  <c r="U7453" i="2" s="1"/>
  <c r="J7453" i="2"/>
  <c r="R7453" i="2"/>
  <c r="S7453" i="2" s="1"/>
  <c r="H7454" i="2"/>
  <c r="U7454" i="2" s="1"/>
  <c r="J7454" i="2"/>
  <c r="R7454" i="2"/>
  <c r="S7454" i="2" s="1"/>
  <c r="H7455" i="2"/>
  <c r="U7455" i="2" s="1"/>
  <c r="J7455" i="2"/>
  <c r="R7455" i="2"/>
  <c r="S7455" i="2" s="1"/>
  <c r="H7456" i="2"/>
  <c r="U7456" i="2" s="1"/>
  <c r="J7456" i="2"/>
  <c r="R7456" i="2"/>
  <c r="S7456" i="2" s="1"/>
  <c r="H7457" i="2"/>
  <c r="U7457" i="2" s="1"/>
  <c r="J7457" i="2"/>
  <c r="R7457" i="2"/>
  <c r="S7457" i="2" s="1"/>
  <c r="H7458" i="2"/>
  <c r="U7458" i="2" s="1"/>
  <c r="J7458" i="2"/>
  <c r="R7458" i="2"/>
  <c r="S7458" i="2" s="1"/>
  <c r="H7459" i="2"/>
  <c r="U7459" i="2" s="1"/>
  <c r="J7459" i="2"/>
  <c r="R7459" i="2"/>
  <c r="S7459" i="2" s="1"/>
  <c r="H7460" i="2"/>
  <c r="U7460" i="2" s="1"/>
  <c r="J7460" i="2"/>
  <c r="R7460" i="2"/>
  <c r="S7460" i="2" s="1"/>
  <c r="H7461" i="2"/>
  <c r="U7461" i="2" s="1"/>
  <c r="J7461" i="2"/>
  <c r="R7461" i="2"/>
  <c r="S7461" i="2" s="1"/>
  <c r="H7462" i="2"/>
  <c r="U7462" i="2" s="1"/>
  <c r="J7462" i="2"/>
  <c r="R7462" i="2"/>
  <c r="S7462" i="2" s="1"/>
  <c r="H7463" i="2"/>
  <c r="U7463" i="2" s="1"/>
  <c r="J7463" i="2"/>
  <c r="R7463" i="2"/>
  <c r="S7463" i="2" s="1"/>
  <c r="H7464" i="2"/>
  <c r="U7464" i="2" s="1"/>
  <c r="J7464" i="2"/>
  <c r="R7464" i="2"/>
  <c r="S7464" i="2" s="1"/>
  <c r="H7465" i="2"/>
  <c r="U7465" i="2" s="1"/>
  <c r="J7465" i="2"/>
  <c r="R7465" i="2"/>
  <c r="S7465" i="2" s="1"/>
  <c r="H7466" i="2"/>
  <c r="U7466" i="2" s="1"/>
  <c r="J7466" i="2"/>
  <c r="R7466" i="2"/>
  <c r="S7466" i="2" s="1"/>
  <c r="H7467" i="2"/>
  <c r="U7467" i="2" s="1"/>
  <c r="J7467" i="2"/>
  <c r="R7467" i="2"/>
  <c r="S7467" i="2" s="1"/>
  <c r="H7468" i="2"/>
  <c r="U7468" i="2" s="1"/>
  <c r="J7468" i="2"/>
  <c r="R7468" i="2"/>
  <c r="S7468" i="2" s="1"/>
  <c r="H7469" i="2"/>
  <c r="U7469" i="2" s="1"/>
  <c r="J7469" i="2"/>
  <c r="R7469" i="2"/>
  <c r="S7469" i="2" s="1"/>
  <c r="H7470" i="2"/>
  <c r="U7470" i="2" s="1"/>
  <c r="J7470" i="2"/>
  <c r="R7470" i="2"/>
  <c r="S7470" i="2" s="1"/>
  <c r="H7471" i="2"/>
  <c r="U7471" i="2" s="1"/>
  <c r="J7471" i="2"/>
  <c r="R7471" i="2"/>
  <c r="S7471" i="2" s="1"/>
  <c r="H7472" i="2"/>
  <c r="U7472" i="2" s="1"/>
  <c r="J7472" i="2"/>
  <c r="R7472" i="2"/>
  <c r="S7472" i="2" s="1"/>
  <c r="H7473" i="2"/>
  <c r="U7473" i="2" s="1"/>
  <c r="J7473" i="2"/>
  <c r="R7473" i="2"/>
  <c r="S7473" i="2" s="1"/>
  <c r="H7474" i="2"/>
  <c r="U7474" i="2" s="1"/>
  <c r="J7474" i="2"/>
  <c r="R7474" i="2"/>
  <c r="S7474" i="2" s="1"/>
  <c r="H7475" i="2"/>
  <c r="U7475" i="2" s="1"/>
  <c r="J7475" i="2"/>
  <c r="R7475" i="2"/>
  <c r="S7475" i="2" s="1"/>
  <c r="H7476" i="2"/>
  <c r="U7476" i="2" s="1"/>
  <c r="J7476" i="2"/>
  <c r="R7476" i="2"/>
  <c r="S7476" i="2" s="1"/>
  <c r="H7477" i="2"/>
  <c r="U7477" i="2" s="1"/>
  <c r="J7477" i="2"/>
  <c r="R7477" i="2"/>
  <c r="S7477" i="2" s="1"/>
  <c r="H7478" i="2"/>
  <c r="U7478" i="2" s="1"/>
  <c r="J7478" i="2"/>
  <c r="R7478" i="2"/>
  <c r="S7478" i="2" s="1"/>
  <c r="H7479" i="2"/>
  <c r="U7479" i="2" s="1"/>
  <c r="J7479" i="2"/>
  <c r="R7479" i="2"/>
  <c r="S7479" i="2" s="1"/>
  <c r="H7480" i="2"/>
  <c r="U7480" i="2" s="1"/>
  <c r="J7480" i="2"/>
  <c r="R7480" i="2"/>
  <c r="S7480" i="2" s="1"/>
  <c r="H7481" i="2"/>
  <c r="U7481" i="2" s="1"/>
  <c r="J7481" i="2"/>
  <c r="R7481" i="2"/>
  <c r="S7481" i="2" s="1"/>
  <c r="H7482" i="2"/>
  <c r="U7482" i="2" s="1"/>
  <c r="J7482" i="2"/>
  <c r="R7482" i="2"/>
  <c r="S7482" i="2" s="1"/>
  <c r="H7483" i="2"/>
  <c r="U7483" i="2" s="1"/>
  <c r="J7483" i="2"/>
  <c r="R7483" i="2"/>
  <c r="S7483" i="2" s="1"/>
  <c r="H7484" i="2"/>
  <c r="U7484" i="2" s="1"/>
  <c r="J7484" i="2"/>
  <c r="R7484" i="2"/>
  <c r="S7484" i="2" s="1"/>
  <c r="H7485" i="2"/>
  <c r="U7485" i="2" s="1"/>
  <c r="J7485" i="2"/>
  <c r="R7485" i="2"/>
  <c r="S7485" i="2" s="1"/>
  <c r="H7486" i="2"/>
  <c r="U7486" i="2" s="1"/>
  <c r="J7486" i="2"/>
  <c r="R7486" i="2"/>
  <c r="S7486" i="2" s="1"/>
  <c r="H7487" i="2"/>
  <c r="U7487" i="2" s="1"/>
  <c r="J7487" i="2"/>
  <c r="R7487" i="2"/>
  <c r="S7487" i="2" s="1"/>
  <c r="H7488" i="2"/>
  <c r="U7488" i="2" s="1"/>
  <c r="J7488" i="2"/>
  <c r="R7488" i="2"/>
  <c r="S7488" i="2" s="1"/>
  <c r="H7493" i="2"/>
  <c r="U7493" i="2" s="1"/>
  <c r="J7493" i="2"/>
  <c r="R7493" i="2"/>
  <c r="S7493" i="2" s="1"/>
  <c r="H7494" i="2"/>
  <c r="U7494" i="2" s="1"/>
  <c r="J7494" i="2"/>
  <c r="R7494" i="2"/>
  <c r="S7494" i="2" s="1"/>
  <c r="H7495" i="2"/>
  <c r="U7495" i="2" s="1"/>
  <c r="J7495" i="2"/>
  <c r="R7495" i="2"/>
  <c r="S7495" i="2" s="1"/>
  <c r="H7496" i="2"/>
  <c r="U7496" i="2" s="1"/>
  <c r="J7496" i="2"/>
  <c r="R7496" i="2"/>
  <c r="S7496" i="2" s="1"/>
  <c r="H7497" i="2"/>
  <c r="U7497" i="2" s="1"/>
  <c r="J7497" i="2"/>
  <c r="R7497" i="2"/>
  <c r="S7497" i="2" s="1"/>
  <c r="H7498" i="2"/>
  <c r="U7498" i="2" s="1"/>
  <c r="J7498" i="2"/>
  <c r="R7498" i="2"/>
  <c r="S7498" i="2" s="1"/>
  <c r="H7499" i="2"/>
  <c r="U7499" i="2" s="1"/>
  <c r="J7499" i="2"/>
  <c r="R7499" i="2"/>
  <c r="S7499" i="2" s="1"/>
  <c r="H7500" i="2"/>
  <c r="U7500" i="2" s="1"/>
  <c r="J7500" i="2"/>
  <c r="R7500" i="2"/>
  <c r="S7500" i="2" s="1"/>
  <c r="H7501" i="2"/>
  <c r="U7501" i="2" s="1"/>
  <c r="J7501" i="2"/>
  <c r="R7501" i="2"/>
  <c r="S7501" i="2" s="1"/>
  <c r="H7502" i="2"/>
  <c r="U7502" i="2" s="1"/>
  <c r="J7502" i="2"/>
  <c r="R7502" i="2"/>
  <c r="S7502" i="2" s="1"/>
  <c r="H7503" i="2"/>
  <c r="U7503" i="2" s="1"/>
  <c r="J7503" i="2"/>
  <c r="R7503" i="2"/>
  <c r="S7503" i="2" s="1"/>
  <c r="H7504" i="2"/>
  <c r="U7504" i="2" s="1"/>
  <c r="J7504" i="2"/>
  <c r="R7504" i="2"/>
  <c r="S7504" i="2" s="1"/>
  <c r="H7505" i="2"/>
  <c r="U7505" i="2" s="1"/>
  <c r="J7505" i="2"/>
  <c r="R7505" i="2"/>
  <c r="S7505" i="2" s="1"/>
  <c r="H7506" i="2"/>
  <c r="U7506" i="2" s="1"/>
  <c r="J7506" i="2"/>
  <c r="R7506" i="2"/>
  <c r="S7506" i="2" s="1"/>
  <c r="H6972" i="2"/>
  <c r="U6972" i="2" s="1"/>
  <c r="J6972" i="2"/>
  <c r="R6972" i="2"/>
  <c r="S6972" i="2" s="1"/>
  <c r="H6973" i="2"/>
  <c r="U6973" i="2" s="1"/>
  <c r="J6973" i="2"/>
  <c r="R6973" i="2"/>
  <c r="S6973" i="2" s="1"/>
  <c r="H6952" i="2"/>
  <c r="U6952" i="2" s="1"/>
  <c r="J6952" i="2"/>
  <c r="R6952" i="2"/>
  <c r="S6952" i="2" s="1"/>
  <c r="H6953" i="2"/>
  <c r="U6953" i="2" s="1"/>
  <c r="J6953" i="2"/>
  <c r="R6953" i="2"/>
  <c r="S6953" i="2" s="1"/>
  <c r="H6954" i="2"/>
  <c r="U6954" i="2" s="1"/>
  <c r="J6954" i="2"/>
  <c r="R6954" i="2"/>
  <c r="S6954" i="2" s="1"/>
  <c r="H6955" i="2"/>
  <c r="U6955" i="2" s="1"/>
  <c r="J6955" i="2"/>
  <c r="R6955" i="2"/>
  <c r="S6955" i="2" s="1"/>
  <c r="H6956" i="2"/>
  <c r="U6956" i="2" s="1"/>
  <c r="J6956" i="2"/>
  <c r="R6956" i="2"/>
  <c r="S6956" i="2" s="1"/>
  <c r="H6957" i="2"/>
  <c r="U6957" i="2" s="1"/>
  <c r="J6957" i="2"/>
  <c r="R6957" i="2"/>
  <c r="S6957" i="2" s="1"/>
  <c r="H6958" i="2"/>
  <c r="U6958" i="2" s="1"/>
  <c r="J6958" i="2"/>
  <c r="R6958" i="2"/>
  <c r="S6958" i="2" s="1"/>
  <c r="H6959" i="2"/>
  <c r="U6959" i="2" s="1"/>
  <c r="J6959" i="2"/>
  <c r="R6959" i="2"/>
  <c r="S6959" i="2" s="1"/>
  <c r="H6960" i="2"/>
  <c r="U6960" i="2" s="1"/>
  <c r="J6960" i="2"/>
  <c r="R6960" i="2"/>
  <c r="S6960" i="2" s="1"/>
  <c r="H6961" i="2"/>
  <c r="U6961" i="2" s="1"/>
  <c r="J6961" i="2"/>
  <c r="R6961" i="2"/>
  <c r="S6961" i="2" s="1"/>
  <c r="H6962" i="2"/>
  <c r="U6962" i="2" s="1"/>
  <c r="J6962" i="2"/>
  <c r="R6962" i="2"/>
  <c r="S6962" i="2" s="1"/>
  <c r="H6963" i="2"/>
  <c r="U6963" i="2" s="1"/>
  <c r="J6963" i="2"/>
  <c r="R6963" i="2"/>
  <c r="S6963" i="2" s="1"/>
  <c r="H6964" i="2"/>
  <c r="U6964" i="2" s="1"/>
  <c r="J6964" i="2"/>
  <c r="R6964" i="2"/>
  <c r="S6964" i="2" s="1"/>
  <c r="H6965" i="2"/>
  <c r="U6965" i="2" s="1"/>
  <c r="J6965" i="2"/>
  <c r="R6965" i="2"/>
  <c r="S6965" i="2" s="1"/>
  <c r="H6966" i="2"/>
  <c r="U6966" i="2" s="1"/>
  <c r="J6966" i="2"/>
  <c r="R6966" i="2"/>
  <c r="S6966" i="2" s="1"/>
  <c r="H6967" i="2"/>
  <c r="U6967" i="2" s="1"/>
  <c r="J6967" i="2"/>
  <c r="R6967" i="2"/>
  <c r="S6967" i="2" s="1"/>
  <c r="H6968" i="2"/>
  <c r="U6968" i="2" s="1"/>
  <c r="J6968" i="2"/>
  <c r="R6968" i="2"/>
  <c r="S6968" i="2" s="1"/>
  <c r="H6970" i="2"/>
  <c r="U6970" i="2" s="1"/>
  <c r="J6970" i="2"/>
  <c r="R6970" i="2"/>
  <c r="S6970" i="2" s="1"/>
  <c r="H6971" i="2"/>
  <c r="U6971" i="2" s="1"/>
  <c r="J6971" i="2"/>
  <c r="R6971" i="2"/>
  <c r="S6971" i="2" s="1"/>
  <c r="H6951" i="2"/>
  <c r="U6951" i="2" s="1"/>
  <c r="J6951" i="2"/>
  <c r="R6951" i="2"/>
  <c r="S6951" i="2" s="1"/>
  <c r="H6944" i="2"/>
  <c r="U6944" i="2" s="1"/>
  <c r="J6944" i="2"/>
  <c r="R6944" i="2"/>
  <c r="S6944" i="2" s="1"/>
  <c r="H6946" i="2"/>
  <c r="U6946" i="2" s="1"/>
  <c r="J6946" i="2"/>
  <c r="R6946" i="2"/>
  <c r="S6946" i="2" s="1"/>
  <c r="H6943" i="2"/>
  <c r="U6943" i="2" s="1"/>
  <c r="J6943" i="2"/>
  <c r="R6943" i="2"/>
  <c r="S6943" i="2" s="1"/>
  <c r="H6937" i="2"/>
  <c r="U6937" i="2" s="1"/>
  <c r="J6937" i="2"/>
  <c r="R6937" i="2"/>
  <c r="S6937" i="2" s="1"/>
  <c r="H6938" i="2"/>
  <c r="U6938" i="2" s="1"/>
  <c r="J6938" i="2"/>
  <c r="R6938" i="2"/>
  <c r="S6938" i="2" s="1"/>
  <c r="H6939" i="2"/>
  <c r="U6939" i="2" s="1"/>
  <c r="J6939" i="2"/>
  <c r="R6939" i="2"/>
  <c r="S6939" i="2" s="1"/>
  <c r="H6940" i="2"/>
  <c r="U6940" i="2" s="1"/>
  <c r="J6940" i="2"/>
  <c r="R6940" i="2"/>
  <c r="S6940" i="2" s="1"/>
  <c r="H6941" i="2"/>
  <c r="U6941" i="2" s="1"/>
  <c r="J6941" i="2"/>
  <c r="R6941" i="2"/>
  <c r="S6941" i="2" s="1"/>
  <c r="H6942" i="2"/>
  <c r="U6942" i="2" s="1"/>
  <c r="J6942" i="2"/>
  <c r="R6942" i="2"/>
  <c r="S6942" i="2" s="1"/>
  <c r="H6935" i="2"/>
  <c r="U6935" i="2" s="1"/>
  <c r="J6935" i="2"/>
  <c r="R6935" i="2"/>
  <c r="S6935" i="2" s="1"/>
  <c r="H6936" i="2"/>
  <c r="U6936" i="2" s="1"/>
  <c r="J6936" i="2"/>
  <c r="R6936" i="2"/>
  <c r="S6936" i="2" s="1"/>
  <c r="H6934" i="2"/>
  <c r="U6934" i="2" s="1"/>
  <c r="J6934" i="2"/>
  <c r="R6934" i="2"/>
  <c r="S6934" i="2" s="1"/>
  <c r="H6933" i="2"/>
  <c r="U6933" i="2" s="1"/>
  <c r="J6933" i="2"/>
  <c r="R6933" i="2"/>
  <c r="S6933" i="2" s="1"/>
  <c r="H6932" i="2"/>
  <c r="U6932" i="2" s="1"/>
  <c r="J6932" i="2"/>
  <c r="R6932" i="2"/>
  <c r="S6932" i="2" s="1"/>
  <c r="H6931" i="2"/>
  <c r="U6931" i="2" s="1"/>
  <c r="J6931" i="2"/>
  <c r="R6931" i="2"/>
  <c r="S6931" i="2" s="1"/>
  <c r="H6930" i="2"/>
  <c r="U6930" i="2" s="1"/>
  <c r="J6930" i="2"/>
  <c r="R6930" i="2"/>
  <c r="S6930" i="2" s="1"/>
  <c r="H6894" i="2"/>
  <c r="U6894" i="2" s="1"/>
  <c r="J6894" i="2"/>
  <c r="R6894" i="2"/>
  <c r="S6894" i="2" s="1"/>
  <c r="H6895" i="2"/>
  <c r="U6895" i="2" s="1"/>
  <c r="J6895" i="2"/>
  <c r="R6895" i="2"/>
  <c r="S6895" i="2" s="1"/>
  <c r="H6896" i="2"/>
  <c r="U6896" i="2" s="1"/>
  <c r="J6896" i="2"/>
  <c r="R6896" i="2"/>
  <c r="S6896" i="2" s="1"/>
  <c r="H6897" i="2"/>
  <c r="U6897" i="2" s="1"/>
  <c r="J6897" i="2"/>
  <c r="R6897" i="2"/>
  <c r="S6897" i="2" s="1"/>
  <c r="H6898" i="2"/>
  <c r="U6898" i="2" s="1"/>
  <c r="J6898" i="2"/>
  <c r="R6898" i="2"/>
  <c r="S6898" i="2" s="1"/>
  <c r="H6899" i="2"/>
  <c r="U6899" i="2" s="1"/>
  <c r="J6899" i="2"/>
  <c r="R6899" i="2"/>
  <c r="S6899" i="2" s="1"/>
  <c r="H6900" i="2"/>
  <c r="U6900" i="2" s="1"/>
  <c r="J6900" i="2"/>
  <c r="R6900" i="2"/>
  <c r="S6900" i="2" s="1"/>
  <c r="H6901" i="2"/>
  <c r="U6901" i="2" s="1"/>
  <c r="J6901" i="2"/>
  <c r="R6901" i="2"/>
  <c r="S6901" i="2" s="1"/>
  <c r="H6902" i="2"/>
  <c r="U6902" i="2" s="1"/>
  <c r="J6902" i="2"/>
  <c r="R6902" i="2"/>
  <c r="S6902" i="2" s="1"/>
  <c r="H6903" i="2"/>
  <c r="U6903" i="2" s="1"/>
  <c r="J6903" i="2"/>
  <c r="R6903" i="2"/>
  <c r="S6903" i="2" s="1"/>
  <c r="H6904" i="2"/>
  <c r="U6904" i="2" s="1"/>
  <c r="J6904" i="2"/>
  <c r="R6904" i="2"/>
  <c r="S6904" i="2" s="1"/>
  <c r="H6905" i="2"/>
  <c r="U6905" i="2" s="1"/>
  <c r="J6905" i="2"/>
  <c r="R6905" i="2"/>
  <c r="S6905" i="2" s="1"/>
  <c r="H6906" i="2"/>
  <c r="U6906" i="2" s="1"/>
  <c r="J6906" i="2"/>
  <c r="R6906" i="2"/>
  <c r="S6906" i="2" s="1"/>
  <c r="H6907" i="2"/>
  <c r="U6907" i="2" s="1"/>
  <c r="J6907" i="2"/>
  <c r="R6907" i="2"/>
  <c r="S6907" i="2" s="1"/>
  <c r="H6908" i="2"/>
  <c r="U6908" i="2" s="1"/>
  <c r="J6908" i="2"/>
  <c r="R6908" i="2"/>
  <c r="S6908" i="2" s="1"/>
  <c r="H6909" i="2"/>
  <c r="U6909" i="2" s="1"/>
  <c r="J6909" i="2"/>
  <c r="R6909" i="2"/>
  <c r="S6909" i="2" s="1"/>
  <c r="H6910" i="2"/>
  <c r="U6910" i="2" s="1"/>
  <c r="J6910" i="2"/>
  <c r="R6910" i="2"/>
  <c r="S6910" i="2" s="1"/>
  <c r="H6911" i="2"/>
  <c r="U6911" i="2" s="1"/>
  <c r="J6911" i="2"/>
  <c r="R6911" i="2"/>
  <c r="S6911" i="2" s="1"/>
  <c r="H6912" i="2"/>
  <c r="U6912" i="2" s="1"/>
  <c r="J6912" i="2"/>
  <c r="R6912" i="2"/>
  <c r="S6912" i="2" s="1"/>
  <c r="H6913" i="2"/>
  <c r="U6913" i="2" s="1"/>
  <c r="J6913" i="2"/>
  <c r="R6913" i="2"/>
  <c r="S6913" i="2" s="1"/>
  <c r="H6914" i="2"/>
  <c r="U6914" i="2" s="1"/>
  <c r="J6914" i="2"/>
  <c r="R6914" i="2"/>
  <c r="S6914" i="2" s="1"/>
  <c r="H6915" i="2"/>
  <c r="U6915" i="2" s="1"/>
  <c r="J6915" i="2"/>
  <c r="R6915" i="2"/>
  <c r="S6915" i="2" s="1"/>
  <c r="H6916" i="2"/>
  <c r="U6916" i="2" s="1"/>
  <c r="J6916" i="2"/>
  <c r="R6916" i="2"/>
  <c r="S6916" i="2" s="1"/>
  <c r="H6917" i="2"/>
  <c r="U6917" i="2" s="1"/>
  <c r="J6917" i="2"/>
  <c r="R6917" i="2"/>
  <c r="S6917" i="2" s="1"/>
  <c r="H6918" i="2"/>
  <c r="U6918" i="2" s="1"/>
  <c r="J6918" i="2"/>
  <c r="R6918" i="2"/>
  <c r="S6918" i="2" s="1"/>
  <c r="H6919" i="2"/>
  <c r="U6919" i="2" s="1"/>
  <c r="J6919" i="2"/>
  <c r="R6919" i="2"/>
  <c r="S6919" i="2" s="1"/>
  <c r="H6920" i="2"/>
  <c r="U6920" i="2" s="1"/>
  <c r="J6920" i="2"/>
  <c r="R6920" i="2"/>
  <c r="S6920" i="2" s="1"/>
  <c r="H6921" i="2"/>
  <c r="U6921" i="2" s="1"/>
  <c r="J6921" i="2"/>
  <c r="R6921" i="2"/>
  <c r="S6921" i="2" s="1"/>
  <c r="H6922" i="2"/>
  <c r="U6922" i="2" s="1"/>
  <c r="J6922" i="2"/>
  <c r="R6922" i="2"/>
  <c r="S6922" i="2" s="1"/>
  <c r="H6923" i="2"/>
  <c r="U6923" i="2" s="1"/>
  <c r="J6923" i="2"/>
  <c r="R6923" i="2"/>
  <c r="S6923" i="2" s="1"/>
  <c r="H6924" i="2"/>
  <c r="U6924" i="2" s="1"/>
  <c r="J6924" i="2"/>
  <c r="R6924" i="2"/>
  <c r="S6924" i="2" s="1"/>
  <c r="H6925" i="2"/>
  <c r="U6925" i="2" s="1"/>
  <c r="J6925" i="2"/>
  <c r="R6925" i="2"/>
  <c r="S6925" i="2" s="1"/>
  <c r="H6926" i="2"/>
  <c r="U6926" i="2" s="1"/>
  <c r="J6926" i="2"/>
  <c r="R6926" i="2"/>
  <c r="S6926" i="2" s="1"/>
  <c r="H6928" i="2"/>
  <c r="U6928" i="2" s="1"/>
  <c r="J6928" i="2"/>
  <c r="R6928" i="2"/>
  <c r="S6928" i="2" s="1"/>
  <c r="H6929" i="2"/>
  <c r="U6929" i="2" s="1"/>
  <c r="J6929" i="2"/>
  <c r="R6929" i="2"/>
  <c r="S6929" i="2" s="1"/>
  <c r="H6876" i="2"/>
  <c r="U6876" i="2" s="1"/>
  <c r="J6876" i="2"/>
  <c r="R6876" i="2"/>
  <c r="S6876" i="2" s="1"/>
  <c r="H6877" i="2"/>
  <c r="U6877" i="2" s="1"/>
  <c r="J6877" i="2"/>
  <c r="R6877" i="2"/>
  <c r="S6877" i="2" s="1"/>
  <c r="H6878" i="2"/>
  <c r="U6878" i="2" s="1"/>
  <c r="J6878" i="2"/>
  <c r="R6878" i="2"/>
  <c r="S6878" i="2" s="1"/>
  <c r="H6879" i="2"/>
  <c r="U6879" i="2" s="1"/>
  <c r="J6879" i="2"/>
  <c r="R6879" i="2"/>
  <c r="S6879" i="2" s="1"/>
  <c r="H6880" i="2"/>
  <c r="U6880" i="2" s="1"/>
  <c r="J6880" i="2"/>
  <c r="R6880" i="2"/>
  <c r="S6880" i="2" s="1"/>
  <c r="H6881" i="2"/>
  <c r="U6881" i="2" s="1"/>
  <c r="J6881" i="2"/>
  <c r="R6881" i="2"/>
  <c r="S6881" i="2" s="1"/>
  <c r="H6882" i="2"/>
  <c r="U6882" i="2" s="1"/>
  <c r="J6882" i="2"/>
  <c r="R6882" i="2"/>
  <c r="S6882" i="2" s="1"/>
  <c r="H6883" i="2"/>
  <c r="U6883" i="2" s="1"/>
  <c r="J6883" i="2"/>
  <c r="R6883" i="2"/>
  <c r="S6883" i="2" s="1"/>
  <c r="H6884" i="2"/>
  <c r="U6884" i="2" s="1"/>
  <c r="J6884" i="2"/>
  <c r="R6884" i="2"/>
  <c r="S6884" i="2" s="1"/>
  <c r="H6885" i="2"/>
  <c r="U6885" i="2" s="1"/>
  <c r="J6885" i="2"/>
  <c r="R6885" i="2"/>
  <c r="S6885" i="2" s="1"/>
  <c r="H6886" i="2"/>
  <c r="U6886" i="2" s="1"/>
  <c r="J6886" i="2"/>
  <c r="R6886" i="2"/>
  <c r="S6886" i="2" s="1"/>
  <c r="H6887" i="2"/>
  <c r="U6887" i="2" s="1"/>
  <c r="J6887" i="2"/>
  <c r="R6887" i="2"/>
  <c r="S6887" i="2" s="1"/>
  <c r="H6888" i="2"/>
  <c r="U6888" i="2" s="1"/>
  <c r="J6888" i="2"/>
  <c r="R6888" i="2"/>
  <c r="S6888" i="2" s="1"/>
  <c r="H6889" i="2"/>
  <c r="U6889" i="2" s="1"/>
  <c r="J6889" i="2"/>
  <c r="R6889" i="2"/>
  <c r="S6889" i="2" s="1"/>
  <c r="H6890" i="2"/>
  <c r="U6890" i="2" s="1"/>
  <c r="J6890" i="2"/>
  <c r="R6890" i="2"/>
  <c r="S6890" i="2" s="1"/>
  <c r="H6891" i="2"/>
  <c r="U6891" i="2" s="1"/>
  <c r="J6891" i="2"/>
  <c r="R6891" i="2"/>
  <c r="S6891" i="2" s="1"/>
  <c r="H6892" i="2"/>
  <c r="U6892" i="2" s="1"/>
  <c r="J6892" i="2"/>
  <c r="R6892" i="2"/>
  <c r="S6892" i="2" s="1"/>
  <c r="H6893" i="2"/>
  <c r="U6893" i="2" s="1"/>
  <c r="J6893" i="2"/>
  <c r="R6893" i="2"/>
  <c r="S6893" i="2" s="1"/>
  <c r="H6874" i="2"/>
  <c r="U6874" i="2" s="1"/>
  <c r="J6874" i="2"/>
  <c r="R6874" i="2"/>
  <c r="S6874" i="2" s="1"/>
  <c r="H6875" i="2"/>
  <c r="U6875" i="2" s="1"/>
  <c r="J6875" i="2"/>
  <c r="R6875" i="2"/>
  <c r="S6875" i="2" s="1"/>
  <c r="H6865" i="2"/>
  <c r="U6865" i="2" s="1"/>
  <c r="J6865" i="2"/>
  <c r="R6865" i="2"/>
  <c r="S6865" i="2" s="1"/>
  <c r="H6868" i="2"/>
  <c r="U6868" i="2" s="1"/>
  <c r="J6868" i="2"/>
  <c r="R6868" i="2"/>
  <c r="S6868" i="2" s="1"/>
  <c r="H6869" i="2"/>
  <c r="U6869" i="2" s="1"/>
  <c r="J6869" i="2"/>
  <c r="R6869" i="2"/>
  <c r="S6869" i="2" s="1"/>
  <c r="H6870" i="2"/>
  <c r="U6870" i="2" s="1"/>
  <c r="J6870" i="2"/>
  <c r="R6870" i="2"/>
  <c r="S6870" i="2" s="1"/>
  <c r="H6871" i="2"/>
  <c r="U6871" i="2" s="1"/>
  <c r="J6871" i="2"/>
  <c r="R6871" i="2"/>
  <c r="S6871" i="2" s="1"/>
  <c r="H6872" i="2"/>
  <c r="U6872" i="2" s="1"/>
  <c r="J6872" i="2"/>
  <c r="R6872" i="2"/>
  <c r="S6872" i="2" s="1"/>
  <c r="H6873" i="2"/>
  <c r="U6873" i="2" s="1"/>
  <c r="J6873" i="2"/>
  <c r="R6873" i="2"/>
  <c r="S6873" i="2" s="1"/>
  <c r="H6861" i="2"/>
  <c r="U6861" i="2" s="1"/>
  <c r="J6861" i="2"/>
  <c r="R6861" i="2"/>
  <c r="S6861" i="2" s="1"/>
  <c r="H6862" i="2"/>
  <c r="U6862" i="2" s="1"/>
  <c r="J6862" i="2"/>
  <c r="R6862" i="2"/>
  <c r="S6862" i="2" s="1"/>
  <c r="H6863" i="2"/>
  <c r="U6863" i="2" s="1"/>
  <c r="J6863" i="2"/>
  <c r="R6863" i="2"/>
  <c r="S6863" i="2" s="1"/>
  <c r="H6864" i="2"/>
  <c r="U6864" i="2" s="1"/>
  <c r="J6864" i="2"/>
  <c r="R6864" i="2"/>
  <c r="S6864" i="2" s="1"/>
  <c r="H6859" i="2"/>
  <c r="U6859" i="2" s="1"/>
  <c r="J6859" i="2"/>
  <c r="R6859" i="2"/>
  <c r="S6859" i="2" s="1"/>
  <c r="H6857" i="2"/>
  <c r="U6857" i="2" s="1"/>
  <c r="J6857" i="2"/>
  <c r="R6857" i="2"/>
  <c r="S6857" i="2" s="1"/>
  <c r="H6858" i="2"/>
  <c r="U6858" i="2" s="1"/>
  <c r="J6858" i="2"/>
  <c r="R6858" i="2"/>
  <c r="S6858" i="2" s="1"/>
  <c r="H6856" i="2"/>
  <c r="U6856" i="2" s="1"/>
  <c r="J6856" i="2"/>
  <c r="R6856" i="2"/>
  <c r="S6856" i="2" s="1"/>
  <c r="H6855" i="2"/>
  <c r="U6855" i="2" s="1"/>
  <c r="J6855" i="2"/>
  <c r="R6855" i="2"/>
  <c r="S6855" i="2" s="1"/>
  <c r="H6827" i="2"/>
  <c r="U6827" i="2" s="1"/>
  <c r="J6827" i="2"/>
  <c r="R6827" i="2"/>
  <c r="S6827" i="2" s="1"/>
  <c r="H6828" i="2"/>
  <c r="U6828" i="2" s="1"/>
  <c r="J6828" i="2"/>
  <c r="R6828" i="2"/>
  <c r="S6828" i="2" s="1"/>
  <c r="H6829" i="2"/>
  <c r="U6829" i="2" s="1"/>
  <c r="J6829" i="2"/>
  <c r="R6829" i="2"/>
  <c r="S6829" i="2" s="1"/>
  <c r="H6830" i="2"/>
  <c r="U6830" i="2" s="1"/>
  <c r="J6830" i="2"/>
  <c r="R6830" i="2"/>
  <c r="S6830" i="2" s="1"/>
  <c r="H6831" i="2"/>
  <c r="U6831" i="2" s="1"/>
  <c r="J6831" i="2"/>
  <c r="R6831" i="2"/>
  <c r="S6831" i="2" s="1"/>
  <c r="H6832" i="2"/>
  <c r="U6832" i="2" s="1"/>
  <c r="J6832" i="2"/>
  <c r="R6832" i="2"/>
  <c r="S6832" i="2" s="1"/>
  <c r="H6833" i="2"/>
  <c r="U6833" i="2" s="1"/>
  <c r="J6833" i="2"/>
  <c r="R6833" i="2"/>
  <c r="S6833" i="2" s="1"/>
  <c r="H6834" i="2"/>
  <c r="U6834" i="2" s="1"/>
  <c r="J6834" i="2"/>
  <c r="R6834" i="2"/>
  <c r="S6834" i="2" s="1"/>
  <c r="H6835" i="2"/>
  <c r="U6835" i="2" s="1"/>
  <c r="J6835" i="2"/>
  <c r="R6835" i="2"/>
  <c r="S6835" i="2" s="1"/>
  <c r="H6836" i="2"/>
  <c r="U6836" i="2" s="1"/>
  <c r="J6836" i="2"/>
  <c r="R6836" i="2"/>
  <c r="S6836" i="2" s="1"/>
  <c r="H6837" i="2"/>
  <c r="U6837" i="2" s="1"/>
  <c r="J6837" i="2"/>
  <c r="R6837" i="2"/>
  <c r="S6837" i="2" s="1"/>
  <c r="H6838" i="2"/>
  <c r="U6838" i="2" s="1"/>
  <c r="J6838" i="2"/>
  <c r="R6838" i="2"/>
  <c r="S6838" i="2" s="1"/>
  <c r="H6839" i="2"/>
  <c r="U6839" i="2" s="1"/>
  <c r="J6839" i="2"/>
  <c r="R6839" i="2"/>
  <c r="S6839" i="2" s="1"/>
  <c r="H6840" i="2"/>
  <c r="U6840" i="2" s="1"/>
  <c r="J6840" i="2"/>
  <c r="R6840" i="2"/>
  <c r="S6840" i="2" s="1"/>
  <c r="H6843" i="2"/>
  <c r="U6843" i="2" s="1"/>
  <c r="J6843" i="2"/>
  <c r="R6843" i="2"/>
  <c r="S6843" i="2" s="1"/>
  <c r="H6845" i="2"/>
  <c r="U6845" i="2" s="1"/>
  <c r="J6845" i="2"/>
  <c r="R6845" i="2"/>
  <c r="S6845" i="2" s="1"/>
  <c r="H6846" i="2"/>
  <c r="U6846" i="2" s="1"/>
  <c r="J6846" i="2"/>
  <c r="R6846" i="2"/>
  <c r="S6846" i="2" s="1"/>
  <c r="H6851" i="2"/>
  <c r="U6851" i="2" s="1"/>
  <c r="J6851" i="2"/>
  <c r="R6851" i="2"/>
  <c r="S6851" i="2" s="1"/>
  <c r="H6852" i="2"/>
  <c r="U6852" i="2" s="1"/>
  <c r="J6852" i="2"/>
  <c r="R6852" i="2"/>
  <c r="S6852" i="2" s="1"/>
  <c r="H6853" i="2"/>
  <c r="U6853" i="2" s="1"/>
  <c r="J6853" i="2"/>
  <c r="R6853" i="2"/>
  <c r="S6853" i="2" s="1"/>
  <c r="H6854" i="2"/>
  <c r="U6854" i="2" s="1"/>
  <c r="J6854" i="2"/>
  <c r="R6854" i="2"/>
  <c r="S6854" i="2" s="1"/>
  <c r="H6822" i="2"/>
  <c r="U6822" i="2" s="1"/>
  <c r="J6822" i="2"/>
  <c r="R6822" i="2"/>
  <c r="S6822" i="2" s="1"/>
  <c r="H6823" i="2"/>
  <c r="U6823" i="2" s="1"/>
  <c r="J6823" i="2"/>
  <c r="R6823" i="2"/>
  <c r="S6823" i="2" s="1"/>
  <c r="H6811" i="2"/>
  <c r="U6811" i="2" s="1"/>
  <c r="J6811" i="2"/>
  <c r="R6811" i="2"/>
  <c r="S6811" i="2" s="1"/>
  <c r="H6812" i="2"/>
  <c r="U6812" i="2" s="1"/>
  <c r="J6812" i="2"/>
  <c r="R6812" i="2"/>
  <c r="S6812" i="2" s="1"/>
  <c r="H6813" i="2"/>
  <c r="U6813" i="2" s="1"/>
  <c r="J6813" i="2"/>
  <c r="R6813" i="2"/>
  <c r="S6813" i="2" s="1"/>
  <c r="H6814" i="2"/>
  <c r="U6814" i="2" s="1"/>
  <c r="J6814" i="2"/>
  <c r="R6814" i="2"/>
  <c r="S6814" i="2" s="1"/>
  <c r="H6815" i="2"/>
  <c r="U6815" i="2" s="1"/>
  <c r="J6815" i="2"/>
  <c r="R6815" i="2"/>
  <c r="S6815" i="2" s="1"/>
  <c r="H6816" i="2"/>
  <c r="U6816" i="2" s="1"/>
  <c r="J6816" i="2"/>
  <c r="R6816" i="2"/>
  <c r="S6816" i="2" s="1"/>
  <c r="H6817" i="2"/>
  <c r="U6817" i="2" s="1"/>
  <c r="J6817" i="2"/>
  <c r="R6817" i="2"/>
  <c r="S6817" i="2" s="1"/>
  <c r="H6818" i="2"/>
  <c r="U6818" i="2" s="1"/>
  <c r="J6818" i="2"/>
  <c r="R6818" i="2"/>
  <c r="S6818" i="2" s="1"/>
  <c r="H6819" i="2"/>
  <c r="U6819" i="2" s="1"/>
  <c r="J6819" i="2"/>
  <c r="R6819" i="2"/>
  <c r="S6819" i="2" s="1"/>
  <c r="H6820" i="2"/>
  <c r="U6820" i="2" s="1"/>
  <c r="J6820" i="2"/>
  <c r="R6820" i="2"/>
  <c r="S6820" i="2" s="1"/>
  <c r="H6821" i="2"/>
  <c r="U6821" i="2" s="1"/>
  <c r="J6821" i="2"/>
  <c r="R6821" i="2"/>
  <c r="S6821" i="2" s="1"/>
  <c r="H6810" i="2"/>
  <c r="U6810" i="2" s="1"/>
  <c r="J6810" i="2"/>
  <c r="R6810" i="2"/>
  <c r="S6810" i="2" s="1"/>
  <c r="H6277" i="2"/>
  <c r="U6277" i="2" s="1"/>
  <c r="J6277" i="2"/>
  <c r="R6277" i="2"/>
  <c r="S6277" i="2" s="1"/>
  <c r="H6278" i="2"/>
  <c r="U6278" i="2" s="1"/>
  <c r="J6278" i="2"/>
  <c r="R6278" i="2"/>
  <c r="S6278" i="2" s="1"/>
  <c r="H6280" i="2"/>
  <c r="U6280" i="2" s="1"/>
  <c r="J6280" i="2"/>
  <c r="R6280" i="2"/>
  <c r="S6280" i="2" s="1"/>
  <c r="H6281" i="2"/>
  <c r="U6281" i="2" s="1"/>
  <c r="J6281" i="2"/>
  <c r="R6281" i="2"/>
  <c r="S6281" i="2" s="1"/>
  <c r="H6282" i="2"/>
  <c r="U6282" i="2" s="1"/>
  <c r="J6282" i="2"/>
  <c r="R6282" i="2"/>
  <c r="S6282" i="2" s="1"/>
  <c r="H6283" i="2"/>
  <c r="U6283" i="2" s="1"/>
  <c r="J6283" i="2"/>
  <c r="R6283" i="2"/>
  <c r="S6283" i="2" s="1"/>
  <c r="H6284" i="2"/>
  <c r="U6284" i="2" s="1"/>
  <c r="J6284" i="2"/>
  <c r="R6284" i="2"/>
  <c r="S6284" i="2" s="1"/>
  <c r="H6285" i="2"/>
  <c r="U6285" i="2" s="1"/>
  <c r="J6285" i="2"/>
  <c r="R6285" i="2"/>
  <c r="S6285" i="2" s="1"/>
  <c r="H6286" i="2"/>
  <c r="U6286" i="2" s="1"/>
  <c r="J6286" i="2"/>
  <c r="R6286" i="2"/>
  <c r="S6286" i="2" s="1"/>
  <c r="H6287" i="2"/>
  <c r="U6287" i="2" s="1"/>
  <c r="J6287" i="2"/>
  <c r="R6287" i="2"/>
  <c r="S6287" i="2" s="1"/>
  <c r="H6288" i="2"/>
  <c r="U6288" i="2" s="1"/>
  <c r="J6288" i="2"/>
  <c r="R6288" i="2"/>
  <c r="S6288" i="2" s="1"/>
  <c r="H6289" i="2"/>
  <c r="U6289" i="2" s="1"/>
  <c r="J6289" i="2"/>
  <c r="R6289" i="2"/>
  <c r="S6289" i="2" s="1"/>
  <c r="H6290" i="2"/>
  <c r="U6290" i="2" s="1"/>
  <c r="J6290" i="2"/>
  <c r="R6290" i="2"/>
  <c r="S6290" i="2" s="1"/>
  <c r="H6291" i="2"/>
  <c r="U6291" i="2" s="1"/>
  <c r="J6291" i="2"/>
  <c r="R6291" i="2"/>
  <c r="S6291" i="2" s="1"/>
  <c r="H6292" i="2"/>
  <c r="U6292" i="2" s="1"/>
  <c r="J6292" i="2"/>
  <c r="R6292" i="2"/>
  <c r="S6292" i="2" s="1"/>
  <c r="H6293" i="2"/>
  <c r="U6293" i="2" s="1"/>
  <c r="J6293" i="2"/>
  <c r="R6293" i="2"/>
  <c r="S6293" i="2" s="1"/>
  <c r="H6294" i="2"/>
  <c r="U6294" i="2" s="1"/>
  <c r="J6294" i="2"/>
  <c r="R6294" i="2"/>
  <c r="S6294" i="2" s="1"/>
  <c r="H6295" i="2"/>
  <c r="U6295" i="2" s="1"/>
  <c r="J6295" i="2"/>
  <c r="R6295" i="2"/>
  <c r="S6295" i="2" s="1"/>
  <c r="H6296" i="2"/>
  <c r="U6296" i="2" s="1"/>
  <c r="J6296" i="2"/>
  <c r="R6296" i="2"/>
  <c r="S6296" i="2" s="1"/>
  <c r="H6297" i="2"/>
  <c r="U6297" i="2" s="1"/>
  <c r="J6297" i="2"/>
  <c r="R6297" i="2"/>
  <c r="S6297" i="2" s="1"/>
  <c r="H6298" i="2"/>
  <c r="U6298" i="2" s="1"/>
  <c r="J6298" i="2"/>
  <c r="R6298" i="2"/>
  <c r="S6298" i="2" s="1"/>
  <c r="H6299" i="2"/>
  <c r="U6299" i="2" s="1"/>
  <c r="J6299" i="2"/>
  <c r="R6299" i="2"/>
  <c r="S6299" i="2" s="1"/>
  <c r="H6300" i="2"/>
  <c r="U6300" i="2" s="1"/>
  <c r="J6300" i="2"/>
  <c r="R6300" i="2"/>
  <c r="S6300" i="2" s="1"/>
  <c r="H6301" i="2"/>
  <c r="U6301" i="2" s="1"/>
  <c r="J6301" i="2"/>
  <c r="R6301" i="2"/>
  <c r="S6301" i="2" s="1"/>
  <c r="H6302" i="2"/>
  <c r="U6302" i="2" s="1"/>
  <c r="J6302" i="2"/>
  <c r="R6302" i="2"/>
  <c r="S6302" i="2" s="1"/>
  <c r="H6303" i="2"/>
  <c r="U6303" i="2" s="1"/>
  <c r="J6303" i="2"/>
  <c r="R6303" i="2"/>
  <c r="S6303" i="2" s="1"/>
  <c r="H6304" i="2"/>
  <c r="U6304" i="2" s="1"/>
  <c r="J6304" i="2"/>
  <c r="R6304" i="2"/>
  <c r="S6304" i="2" s="1"/>
  <c r="H6305" i="2"/>
  <c r="U6305" i="2" s="1"/>
  <c r="J6305" i="2"/>
  <c r="R6305" i="2"/>
  <c r="S6305" i="2" s="1"/>
  <c r="H6306" i="2"/>
  <c r="U6306" i="2" s="1"/>
  <c r="J6306" i="2"/>
  <c r="R6306" i="2"/>
  <c r="S6306" i="2" s="1"/>
  <c r="H6307" i="2"/>
  <c r="U6307" i="2" s="1"/>
  <c r="J6307" i="2"/>
  <c r="R6307" i="2"/>
  <c r="S6307" i="2" s="1"/>
  <c r="H6308" i="2"/>
  <c r="U6308" i="2" s="1"/>
  <c r="J6308" i="2"/>
  <c r="R6308" i="2"/>
  <c r="S6308" i="2" s="1"/>
  <c r="H6309" i="2"/>
  <c r="U6309" i="2" s="1"/>
  <c r="J6309" i="2"/>
  <c r="R6309" i="2"/>
  <c r="S6309" i="2" s="1"/>
  <c r="H6310" i="2"/>
  <c r="U6310" i="2" s="1"/>
  <c r="J6310" i="2"/>
  <c r="R6310" i="2"/>
  <c r="S6310" i="2" s="1"/>
  <c r="H6311" i="2"/>
  <c r="U6311" i="2" s="1"/>
  <c r="J6311" i="2"/>
  <c r="R6311" i="2"/>
  <c r="S6311" i="2" s="1"/>
  <c r="H6312" i="2"/>
  <c r="U6312" i="2" s="1"/>
  <c r="J6312" i="2"/>
  <c r="R6312" i="2"/>
  <c r="S6312" i="2" s="1"/>
  <c r="H6313" i="2"/>
  <c r="U6313" i="2" s="1"/>
  <c r="J6313" i="2"/>
  <c r="R6313" i="2"/>
  <c r="S6313" i="2" s="1"/>
  <c r="H6314" i="2"/>
  <c r="U6314" i="2" s="1"/>
  <c r="J6314" i="2"/>
  <c r="R6314" i="2"/>
  <c r="S6314" i="2" s="1"/>
  <c r="H6315" i="2"/>
  <c r="U6315" i="2" s="1"/>
  <c r="J6315" i="2"/>
  <c r="R6315" i="2"/>
  <c r="S6315" i="2" s="1"/>
  <c r="H6316" i="2"/>
  <c r="U6316" i="2" s="1"/>
  <c r="J6316" i="2"/>
  <c r="R6316" i="2"/>
  <c r="S6316" i="2" s="1"/>
  <c r="H6317" i="2"/>
  <c r="U6317" i="2" s="1"/>
  <c r="J6317" i="2"/>
  <c r="R6317" i="2"/>
  <c r="S6317" i="2" s="1"/>
  <c r="H6318" i="2"/>
  <c r="U6318" i="2" s="1"/>
  <c r="J6318" i="2"/>
  <c r="R6318" i="2"/>
  <c r="S6318" i="2" s="1"/>
  <c r="H6319" i="2"/>
  <c r="U6319" i="2" s="1"/>
  <c r="J6319" i="2"/>
  <c r="R6319" i="2"/>
  <c r="S6319" i="2" s="1"/>
  <c r="H6320" i="2"/>
  <c r="U6320" i="2" s="1"/>
  <c r="J6320" i="2"/>
  <c r="R6320" i="2"/>
  <c r="S6320" i="2" s="1"/>
  <c r="H6321" i="2"/>
  <c r="U6321" i="2" s="1"/>
  <c r="J6321" i="2"/>
  <c r="R6321" i="2"/>
  <c r="S6321" i="2" s="1"/>
  <c r="H6322" i="2"/>
  <c r="U6322" i="2" s="1"/>
  <c r="J6322" i="2"/>
  <c r="R6322" i="2"/>
  <c r="S6322" i="2" s="1"/>
  <c r="H6323" i="2"/>
  <c r="U6323" i="2" s="1"/>
  <c r="J6323" i="2"/>
  <c r="R6323" i="2"/>
  <c r="S6323" i="2" s="1"/>
  <c r="H6324" i="2"/>
  <c r="U6324" i="2" s="1"/>
  <c r="J6324" i="2"/>
  <c r="R6324" i="2"/>
  <c r="S6324" i="2" s="1"/>
  <c r="H6325" i="2"/>
  <c r="U6325" i="2" s="1"/>
  <c r="J6325" i="2"/>
  <c r="R6325" i="2"/>
  <c r="S6325" i="2" s="1"/>
  <c r="H6326" i="2"/>
  <c r="U6326" i="2" s="1"/>
  <c r="J6326" i="2"/>
  <c r="R6326" i="2"/>
  <c r="S6326" i="2" s="1"/>
  <c r="H6327" i="2"/>
  <c r="U6327" i="2" s="1"/>
  <c r="J6327" i="2"/>
  <c r="R6327" i="2"/>
  <c r="S6327" i="2" s="1"/>
  <c r="H6328" i="2"/>
  <c r="U6328" i="2" s="1"/>
  <c r="J6328" i="2"/>
  <c r="R6328" i="2"/>
  <c r="S6328" i="2" s="1"/>
  <c r="H6329" i="2"/>
  <c r="U6329" i="2" s="1"/>
  <c r="J6329" i="2"/>
  <c r="R6329" i="2"/>
  <c r="S6329" i="2" s="1"/>
  <c r="H6330" i="2"/>
  <c r="U6330" i="2" s="1"/>
  <c r="J6330" i="2"/>
  <c r="R6330" i="2"/>
  <c r="S6330" i="2" s="1"/>
  <c r="H6331" i="2"/>
  <c r="U6331" i="2" s="1"/>
  <c r="J6331" i="2"/>
  <c r="R6331" i="2"/>
  <c r="S6331" i="2" s="1"/>
  <c r="H6332" i="2"/>
  <c r="U6332" i="2" s="1"/>
  <c r="J6332" i="2"/>
  <c r="R6332" i="2"/>
  <c r="S6332" i="2" s="1"/>
  <c r="H6333" i="2"/>
  <c r="U6333" i="2" s="1"/>
  <c r="J6333" i="2"/>
  <c r="R6333" i="2"/>
  <c r="S6333" i="2" s="1"/>
  <c r="H6334" i="2"/>
  <c r="U6334" i="2" s="1"/>
  <c r="J6334" i="2"/>
  <c r="R6334" i="2"/>
  <c r="S6334" i="2" s="1"/>
  <c r="H6335" i="2"/>
  <c r="U6335" i="2" s="1"/>
  <c r="J6335" i="2"/>
  <c r="R6335" i="2"/>
  <c r="S6335" i="2" s="1"/>
  <c r="H6337" i="2"/>
  <c r="U6337" i="2" s="1"/>
  <c r="J6337" i="2"/>
  <c r="R6337" i="2"/>
  <c r="S6337" i="2" s="1"/>
  <c r="H6338" i="2"/>
  <c r="U6338" i="2" s="1"/>
  <c r="J6338" i="2"/>
  <c r="R6338" i="2"/>
  <c r="S6338" i="2" s="1"/>
  <c r="H6339" i="2"/>
  <c r="U6339" i="2" s="1"/>
  <c r="J6339" i="2"/>
  <c r="R6339" i="2"/>
  <c r="S6339" i="2" s="1"/>
  <c r="H6340" i="2"/>
  <c r="U6340" i="2" s="1"/>
  <c r="J6340" i="2"/>
  <c r="R6340" i="2"/>
  <c r="S6340" i="2" s="1"/>
  <c r="H6341" i="2"/>
  <c r="U6341" i="2" s="1"/>
  <c r="J6341" i="2"/>
  <c r="R6341" i="2"/>
  <c r="S6341" i="2" s="1"/>
  <c r="H6342" i="2"/>
  <c r="U6342" i="2" s="1"/>
  <c r="J6342" i="2"/>
  <c r="R6342" i="2"/>
  <c r="S6342" i="2" s="1"/>
  <c r="H6343" i="2"/>
  <c r="U6343" i="2" s="1"/>
  <c r="J6343" i="2"/>
  <c r="R6343" i="2"/>
  <c r="S6343" i="2" s="1"/>
  <c r="H6344" i="2"/>
  <c r="U6344" i="2" s="1"/>
  <c r="J6344" i="2"/>
  <c r="R6344" i="2"/>
  <c r="S6344" i="2" s="1"/>
  <c r="H6345" i="2"/>
  <c r="U6345" i="2" s="1"/>
  <c r="J6345" i="2"/>
  <c r="R6345" i="2"/>
  <c r="S6345" i="2" s="1"/>
  <c r="H6346" i="2"/>
  <c r="U6346" i="2" s="1"/>
  <c r="J6346" i="2"/>
  <c r="R6346" i="2"/>
  <c r="S6346" i="2" s="1"/>
  <c r="H6347" i="2"/>
  <c r="U6347" i="2" s="1"/>
  <c r="J6347" i="2"/>
  <c r="R6347" i="2"/>
  <c r="S6347" i="2" s="1"/>
  <c r="H6348" i="2"/>
  <c r="U6348" i="2" s="1"/>
  <c r="J6348" i="2"/>
  <c r="R6348" i="2"/>
  <c r="S6348" i="2" s="1"/>
  <c r="H6349" i="2"/>
  <c r="U6349" i="2" s="1"/>
  <c r="J6349" i="2"/>
  <c r="R6349" i="2"/>
  <c r="S6349" i="2" s="1"/>
  <c r="H6350" i="2"/>
  <c r="U6350" i="2" s="1"/>
  <c r="J6350" i="2"/>
  <c r="R6350" i="2"/>
  <c r="S6350" i="2" s="1"/>
  <c r="H6351" i="2"/>
  <c r="U6351" i="2" s="1"/>
  <c r="J6351" i="2"/>
  <c r="R6351" i="2"/>
  <c r="S6351" i="2" s="1"/>
  <c r="H6352" i="2"/>
  <c r="U6352" i="2" s="1"/>
  <c r="J6352" i="2"/>
  <c r="R6352" i="2"/>
  <c r="S6352" i="2" s="1"/>
  <c r="H6353" i="2"/>
  <c r="U6353" i="2" s="1"/>
  <c r="J6353" i="2"/>
  <c r="R6353" i="2"/>
  <c r="S6353" i="2" s="1"/>
  <c r="H6354" i="2"/>
  <c r="U6354" i="2" s="1"/>
  <c r="J6354" i="2"/>
  <c r="R6354" i="2"/>
  <c r="S6354" i="2" s="1"/>
  <c r="H6356" i="2"/>
  <c r="U6356" i="2" s="1"/>
  <c r="J6356" i="2"/>
  <c r="R6356" i="2"/>
  <c r="S6356" i="2" s="1"/>
  <c r="H6358" i="2"/>
  <c r="U6358" i="2" s="1"/>
  <c r="J6358" i="2"/>
  <c r="R6358" i="2"/>
  <c r="S6358" i="2" s="1"/>
  <c r="H6359" i="2"/>
  <c r="U6359" i="2" s="1"/>
  <c r="J6359" i="2"/>
  <c r="R6359" i="2"/>
  <c r="S6359" i="2" s="1"/>
  <c r="H6360" i="2"/>
  <c r="U6360" i="2" s="1"/>
  <c r="J6360" i="2"/>
  <c r="R6360" i="2"/>
  <c r="S6360" i="2" s="1"/>
  <c r="H6361" i="2"/>
  <c r="U6361" i="2" s="1"/>
  <c r="J6361" i="2"/>
  <c r="R6361" i="2"/>
  <c r="S6361" i="2" s="1"/>
  <c r="H6362" i="2"/>
  <c r="U6362" i="2" s="1"/>
  <c r="J6362" i="2"/>
  <c r="R6362" i="2"/>
  <c r="S6362" i="2" s="1"/>
  <c r="H6363" i="2"/>
  <c r="U6363" i="2" s="1"/>
  <c r="J6363" i="2"/>
  <c r="R6363" i="2"/>
  <c r="S6363" i="2" s="1"/>
  <c r="H6364" i="2"/>
  <c r="U6364" i="2" s="1"/>
  <c r="J6364" i="2"/>
  <c r="R6364" i="2"/>
  <c r="S6364" i="2" s="1"/>
  <c r="H6365" i="2"/>
  <c r="U6365" i="2" s="1"/>
  <c r="J6365" i="2"/>
  <c r="R6365" i="2"/>
  <c r="S6365" i="2" s="1"/>
  <c r="H6366" i="2"/>
  <c r="U6366" i="2" s="1"/>
  <c r="J6366" i="2"/>
  <c r="R6366" i="2"/>
  <c r="S6366" i="2" s="1"/>
  <c r="H6367" i="2"/>
  <c r="U6367" i="2" s="1"/>
  <c r="J6367" i="2"/>
  <c r="R6367" i="2"/>
  <c r="S6367" i="2" s="1"/>
  <c r="H6368" i="2"/>
  <c r="U6368" i="2" s="1"/>
  <c r="J6368" i="2"/>
  <c r="R6368" i="2"/>
  <c r="S6368" i="2" s="1"/>
  <c r="H6369" i="2"/>
  <c r="U6369" i="2" s="1"/>
  <c r="J6369" i="2"/>
  <c r="R6369" i="2"/>
  <c r="S6369" i="2" s="1"/>
  <c r="H6370" i="2"/>
  <c r="U6370" i="2" s="1"/>
  <c r="J6370" i="2"/>
  <c r="R6370" i="2"/>
  <c r="S6370" i="2" s="1"/>
  <c r="H6371" i="2"/>
  <c r="U6371" i="2" s="1"/>
  <c r="J6371" i="2"/>
  <c r="R6371" i="2"/>
  <c r="S6371" i="2" s="1"/>
  <c r="H6372" i="2"/>
  <c r="U6372" i="2" s="1"/>
  <c r="J6372" i="2"/>
  <c r="R6372" i="2"/>
  <c r="S6372" i="2" s="1"/>
  <c r="H6373" i="2"/>
  <c r="U6373" i="2" s="1"/>
  <c r="J6373" i="2"/>
  <c r="R6373" i="2"/>
  <c r="S6373" i="2" s="1"/>
  <c r="H6374" i="2"/>
  <c r="U6374" i="2" s="1"/>
  <c r="J6374" i="2"/>
  <c r="R6374" i="2"/>
  <c r="S6374" i="2" s="1"/>
  <c r="H6375" i="2"/>
  <c r="U6375" i="2" s="1"/>
  <c r="J6375" i="2"/>
  <c r="R6375" i="2"/>
  <c r="S6375" i="2" s="1"/>
  <c r="H6376" i="2"/>
  <c r="U6376" i="2" s="1"/>
  <c r="J6376" i="2"/>
  <c r="R6376" i="2"/>
  <c r="S6376" i="2" s="1"/>
  <c r="H6377" i="2"/>
  <c r="U6377" i="2" s="1"/>
  <c r="J6377" i="2"/>
  <c r="R6377" i="2"/>
  <c r="S6377" i="2" s="1"/>
  <c r="H6378" i="2"/>
  <c r="U6378" i="2" s="1"/>
  <c r="J6378" i="2"/>
  <c r="R6378" i="2"/>
  <c r="S6378" i="2" s="1"/>
  <c r="H6379" i="2"/>
  <c r="U6379" i="2" s="1"/>
  <c r="J6379" i="2"/>
  <c r="R6379" i="2"/>
  <c r="S6379" i="2" s="1"/>
  <c r="H6380" i="2"/>
  <c r="U6380" i="2" s="1"/>
  <c r="J6380" i="2"/>
  <c r="R6380" i="2"/>
  <c r="S6380" i="2" s="1"/>
  <c r="H6381" i="2"/>
  <c r="U6381" i="2" s="1"/>
  <c r="J6381" i="2"/>
  <c r="R6381" i="2"/>
  <c r="S6381" i="2" s="1"/>
  <c r="H6382" i="2"/>
  <c r="U6382" i="2" s="1"/>
  <c r="J6382" i="2"/>
  <c r="R6382" i="2"/>
  <c r="S6382" i="2" s="1"/>
  <c r="H6383" i="2"/>
  <c r="U6383" i="2" s="1"/>
  <c r="J6383" i="2"/>
  <c r="R6383" i="2"/>
  <c r="S6383" i="2" s="1"/>
  <c r="H6384" i="2"/>
  <c r="U6384" i="2" s="1"/>
  <c r="J6384" i="2"/>
  <c r="R6384" i="2"/>
  <c r="S6384" i="2" s="1"/>
  <c r="H6385" i="2"/>
  <c r="U6385" i="2" s="1"/>
  <c r="J6385" i="2"/>
  <c r="R6385" i="2"/>
  <c r="S6385" i="2" s="1"/>
  <c r="H6386" i="2"/>
  <c r="U6386" i="2" s="1"/>
  <c r="J6386" i="2"/>
  <c r="R6386" i="2"/>
  <c r="S6386" i="2" s="1"/>
  <c r="H6387" i="2"/>
  <c r="U6387" i="2" s="1"/>
  <c r="J6387" i="2"/>
  <c r="R6387" i="2"/>
  <c r="S6387" i="2" s="1"/>
  <c r="H6388" i="2"/>
  <c r="U6388" i="2" s="1"/>
  <c r="J6388" i="2"/>
  <c r="R6388" i="2"/>
  <c r="S6388" i="2" s="1"/>
  <c r="H6389" i="2"/>
  <c r="U6389" i="2" s="1"/>
  <c r="J6389" i="2"/>
  <c r="R6389" i="2"/>
  <c r="S6389" i="2" s="1"/>
  <c r="H6391" i="2"/>
  <c r="U6391" i="2" s="1"/>
  <c r="J6391" i="2"/>
  <c r="R6391" i="2"/>
  <c r="S6391" i="2" s="1"/>
  <c r="H6392" i="2"/>
  <c r="U6392" i="2" s="1"/>
  <c r="J6392" i="2"/>
  <c r="R6392" i="2"/>
  <c r="S6392" i="2" s="1"/>
  <c r="H6393" i="2"/>
  <c r="U6393" i="2" s="1"/>
  <c r="J6393" i="2"/>
  <c r="R6393" i="2"/>
  <c r="S6393" i="2" s="1"/>
  <c r="H6394" i="2"/>
  <c r="U6394" i="2" s="1"/>
  <c r="J6394" i="2"/>
  <c r="R6394" i="2"/>
  <c r="S6394" i="2" s="1"/>
  <c r="H6395" i="2"/>
  <c r="U6395" i="2" s="1"/>
  <c r="J6395" i="2"/>
  <c r="R6395" i="2"/>
  <c r="S6395" i="2" s="1"/>
  <c r="H6396" i="2"/>
  <c r="U6396" i="2" s="1"/>
  <c r="J6396" i="2"/>
  <c r="R6396" i="2"/>
  <c r="S6396" i="2" s="1"/>
  <c r="H6397" i="2"/>
  <c r="U6397" i="2" s="1"/>
  <c r="J6397" i="2"/>
  <c r="R6397" i="2"/>
  <c r="S6397" i="2" s="1"/>
  <c r="H6398" i="2"/>
  <c r="U6398" i="2" s="1"/>
  <c r="J6398" i="2"/>
  <c r="R6398" i="2"/>
  <c r="S6398" i="2" s="1"/>
  <c r="H6399" i="2"/>
  <c r="U6399" i="2" s="1"/>
  <c r="J6399" i="2"/>
  <c r="R6399" i="2"/>
  <c r="S6399" i="2" s="1"/>
  <c r="H6400" i="2"/>
  <c r="U6400" i="2" s="1"/>
  <c r="J6400" i="2"/>
  <c r="R6400" i="2"/>
  <c r="S6400" i="2" s="1"/>
  <c r="H6401" i="2"/>
  <c r="U6401" i="2" s="1"/>
  <c r="J6401" i="2"/>
  <c r="R6401" i="2"/>
  <c r="S6401" i="2" s="1"/>
  <c r="H6402" i="2"/>
  <c r="U6402" i="2" s="1"/>
  <c r="J6402" i="2"/>
  <c r="R6402" i="2"/>
  <c r="S6402" i="2" s="1"/>
  <c r="H6403" i="2"/>
  <c r="U6403" i="2" s="1"/>
  <c r="J6403" i="2"/>
  <c r="R6403" i="2"/>
  <c r="S6403" i="2" s="1"/>
  <c r="H6404" i="2"/>
  <c r="U6404" i="2" s="1"/>
  <c r="J6404" i="2"/>
  <c r="R6404" i="2"/>
  <c r="S6404" i="2" s="1"/>
  <c r="H6405" i="2"/>
  <c r="U6405" i="2" s="1"/>
  <c r="J6405" i="2"/>
  <c r="R6405" i="2"/>
  <c r="S6405" i="2" s="1"/>
  <c r="H6406" i="2"/>
  <c r="U6406" i="2" s="1"/>
  <c r="J6406" i="2"/>
  <c r="R6406" i="2"/>
  <c r="S6406" i="2" s="1"/>
  <c r="H6407" i="2"/>
  <c r="U6407" i="2" s="1"/>
  <c r="J6407" i="2"/>
  <c r="R6407" i="2"/>
  <c r="S6407" i="2" s="1"/>
  <c r="H6408" i="2"/>
  <c r="U6408" i="2" s="1"/>
  <c r="J6408" i="2"/>
  <c r="R6408" i="2"/>
  <c r="S6408" i="2" s="1"/>
  <c r="H6409" i="2"/>
  <c r="U6409" i="2" s="1"/>
  <c r="J6409" i="2"/>
  <c r="R6409" i="2"/>
  <c r="S6409" i="2" s="1"/>
  <c r="H6410" i="2"/>
  <c r="U6410" i="2" s="1"/>
  <c r="J6410" i="2"/>
  <c r="R6410" i="2"/>
  <c r="S6410" i="2" s="1"/>
  <c r="H6411" i="2"/>
  <c r="U6411" i="2" s="1"/>
  <c r="J6411" i="2"/>
  <c r="R6411" i="2"/>
  <c r="S6411" i="2" s="1"/>
  <c r="H6412" i="2"/>
  <c r="U6412" i="2" s="1"/>
  <c r="J6412" i="2"/>
  <c r="R6412" i="2"/>
  <c r="S6412" i="2" s="1"/>
  <c r="H6413" i="2"/>
  <c r="U6413" i="2" s="1"/>
  <c r="J6413" i="2"/>
  <c r="R6413" i="2"/>
  <c r="S6413" i="2" s="1"/>
  <c r="H6414" i="2"/>
  <c r="U6414" i="2" s="1"/>
  <c r="J6414" i="2"/>
  <c r="R6414" i="2"/>
  <c r="S6414" i="2" s="1"/>
  <c r="H6415" i="2"/>
  <c r="U6415" i="2" s="1"/>
  <c r="J6415" i="2"/>
  <c r="R6415" i="2"/>
  <c r="S6415" i="2" s="1"/>
  <c r="H6416" i="2"/>
  <c r="U6416" i="2" s="1"/>
  <c r="J6416" i="2"/>
  <c r="R6416" i="2"/>
  <c r="S6416" i="2" s="1"/>
  <c r="H6417" i="2"/>
  <c r="U6417" i="2" s="1"/>
  <c r="J6417" i="2"/>
  <c r="R6417" i="2"/>
  <c r="S6417" i="2" s="1"/>
  <c r="H6418" i="2"/>
  <c r="U6418" i="2" s="1"/>
  <c r="J6418" i="2"/>
  <c r="R6418" i="2"/>
  <c r="S6418" i="2" s="1"/>
  <c r="H6419" i="2"/>
  <c r="U6419" i="2" s="1"/>
  <c r="J6419" i="2"/>
  <c r="R6419" i="2"/>
  <c r="S6419" i="2" s="1"/>
  <c r="H6420" i="2"/>
  <c r="U6420" i="2" s="1"/>
  <c r="J6420" i="2"/>
  <c r="R6420" i="2"/>
  <c r="S6420" i="2" s="1"/>
  <c r="H6421" i="2"/>
  <c r="U6421" i="2" s="1"/>
  <c r="J6421" i="2"/>
  <c r="R6421" i="2"/>
  <c r="S6421" i="2" s="1"/>
  <c r="H6422" i="2"/>
  <c r="U6422" i="2" s="1"/>
  <c r="J6422" i="2"/>
  <c r="R6422" i="2"/>
  <c r="S6422" i="2" s="1"/>
  <c r="H6423" i="2"/>
  <c r="U6423" i="2" s="1"/>
  <c r="J6423" i="2"/>
  <c r="R6423" i="2"/>
  <c r="S6423" i="2" s="1"/>
  <c r="H6424" i="2"/>
  <c r="U6424" i="2" s="1"/>
  <c r="J6424" i="2"/>
  <c r="R6424" i="2"/>
  <c r="S6424" i="2" s="1"/>
  <c r="H6425" i="2"/>
  <c r="U6425" i="2" s="1"/>
  <c r="J6425" i="2"/>
  <c r="R6425" i="2"/>
  <c r="S6425" i="2" s="1"/>
  <c r="H6426" i="2"/>
  <c r="U6426" i="2" s="1"/>
  <c r="J6426" i="2"/>
  <c r="R6426" i="2"/>
  <c r="S6426" i="2" s="1"/>
  <c r="H6427" i="2"/>
  <c r="U6427" i="2" s="1"/>
  <c r="J6427" i="2"/>
  <c r="R6427" i="2"/>
  <c r="S6427" i="2" s="1"/>
  <c r="H6428" i="2"/>
  <c r="U6428" i="2" s="1"/>
  <c r="J6428" i="2"/>
  <c r="R6428" i="2"/>
  <c r="S6428" i="2" s="1"/>
  <c r="H6429" i="2"/>
  <c r="U6429" i="2" s="1"/>
  <c r="J6429" i="2"/>
  <c r="R6429" i="2"/>
  <c r="S6429" i="2" s="1"/>
  <c r="H6430" i="2"/>
  <c r="U6430" i="2" s="1"/>
  <c r="J6430" i="2"/>
  <c r="R6430" i="2"/>
  <c r="S6430" i="2" s="1"/>
  <c r="H6431" i="2"/>
  <c r="U6431" i="2" s="1"/>
  <c r="J6431" i="2"/>
  <c r="R6431" i="2"/>
  <c r="S6431" i="2" s="1"/>
  <c r="H6432" i="2"/>
  <c r="U6432" i="2" s="1"/>
  <c r="J6432" i="2"/>
  <c r="R6432" i="2"/>
  <c r="S6432" i="2" s="1"/>
  <c r="H6433" i="2"/>
  <c r="U6433" i="2" s="1"/>
  <c r="J6433" i="2"/>
  <c r="R6433" i="2"/>
  <c r="S6433" i="2" s="1"/>
  <c r="H6434" i="2"/>
  <c r="U6434" i="2" s="1"/>
  <c r="J6434" i="2"/>
  <c r="R6434" i="2"/>
  <c r="S6434" i="2" s="1"/>
  <c r="H6435" i="2"/>
  <c r="U6435" i="2" s="1"/>
  <c r="J6435" i="2"/>
  <c r="R6435" i="2"/>
  <c r="S6435" i="2" s="1"/>
  <c r="H6439" i="2"/>
  <c r="U6439" i="2" s="1"/>
  <c r="J6439" i="2"/>
  <c r="R6439" i="2"/>
  <c r="S6439" i="2" s="1"/>
  <c r="H6440" i="2"/>
  <c r="U6440" i="2" s="1"/>
  <c r="J6440" i="2"/>
  <c r="R6440" i="2"/>
  <c r="S6440" i="2" s="1"/>
  <c r="H6441" i="2"/>
  <c r="U6441" i="2" s="1"/>
  <c r="J6441" i="2"/>
  <c r="R6441" i="2"/>
  <c r="S6441" i="2" s="1"/>
  <c r="H6442" i="2"/>
  <c r="U6442" i="2" s="1"/>
  <c r="J6442" i="2"/>
  <c r="R6442" i="2"/>
  <c r="S6442" i="2" s="1"/>
  <c r="H6443" i="2"/>
  <c r="U6443" i="2" s="1"/>
  <c r="J6443" i="2"/>
  <c r="R6443" i="2"/>
  <c r="S6443" i="2" s="1"/>
  <c r="H6444" i="2"/>
  <c r="U6444" i="2" s="1"/>
  <c r="J6444" i="2"/>
  <c r="R6444" i="2"/>
  <c r="S6444" i="2" s="1"/>
  <c r="H6445" i="2"/>
  <c r="U6445" i="2" s="1"/>
  <c r="J6445" i="2"/>
  <c r="R6445" i="2"/>
  <c r="S6445" i="2" s="1"/>
  <c r="H6446" i="2"/>
  <c r="U6446" i="2" s="1"/>
  <c r="J6446" i="2"/>
  <c r="R6446" i="2"/>
  <c r="S6446" i="2" s="1"/>
  <c r="H6447" i="2"/>
  <c r="U6447" i="2" s="1"/>
  <c r="J6447" i="2"/>
  <c r="R6447" i="2"/>
  <c r="S6447" i="2" s="1"/>
  <c r="H6448" i="2"/>
  <c r="U6448" i="2" s="1"/>
  <c r="J6448" i="2"/>
  <c r="R6448" i="2"/>
  <c r="S6448" i="2" s="1"/>
  <c r="H6449" i="2"/>
  <c r="U6449" i="2" s="1"/>
  <c r="J6449" i="2"/>
  <c r="R6449" i="2"/>
  <c r="S6449" i="2" s="1"/>
  <c r="H6450" i="2"/>
  <c r="U6450" i="2" s="1"/>
  <c r="J6450" i="2"/>
  <c r="R6450" i="2"/>
  <c r="S6450" i="2" s="1"/>
  <c r="H6451" i="2"/>
  <c r="U6451" i="2" s="1"/>
  <c r="J6451" i="2"/>
  <c r="R6451" i="2"/>
  <c r="S6451" i="2" s="1"/>
  <c r="H6452" i="2"/>
  <c r="U6452" i="2" s="1"/>
  <c r="J6452" i="2"/>
  <c r="R6452" i="2"/>
  <c r="S6452" i="2" s="1"/>
  <c r="H6453" i="2"/>
  <c r="U6453" i="2" s="1"/>
  <c r="J6453" i="2"/>
  <c r="R6453" i="2"/>
  <c r="S6453" i="2" s="1"/>
  <c r="H6454" i="2"/>
  <c r="U6454" i="2" s="1"/>
  <c r="J6454" i="2"/>
  <c r="R6454" i="2"/>
  <c r="S6454" i="2" s="1"/>
  <c r="H6455" i="2"/>
  <c r="U6455" i="2" s="1"/>
  <c r="J6455" i="2"/>
  <c r="R6455" i="2"/>
  <c r="S6455" i="2" s="1"/>
  <c r="H6456" i="2"/>
  <c r="U6456" i="2" s="1"/>
  <c r="J6456" i="2"/>
  <c r="R6456" i="2"/>
  <c r="S6456" i="2" s="1"/>
  <c r="H6457" i="2"/>
  <c r="U6457" i="2" s="1"/>
  <c r="J6457" i="2"/>
  <c r="R6457" i="2"/>
  <c r="S6457" i="2" s="1"/>
  <c r="H6458" i="2"/>
  <c r="U6458" i="2" s="1"/>
  <c r="J6458" i="2"/>
  <c r="R6458" i="2"/>
  <c r="S6458" i="2" s="1"/>
  <c r="H6459" i="2"/>
  <c r="U6459" i="2" s="1"/>
  <c r="J6459" i="2"/>
  <c r="R6459" i="2"/>
  <c r="S6459" i="2" s="1"/>
  <c r="H6460" i="2"/>
  <c r="U6460" i="2" s="1"/>
  <c r="J6460" i="2"/>
  <c r="R6460" i="2"/>
  <c r="S6460" i="2" s="1"/>
  <c r="H6461" i="2"/>
  <c r="U6461" i="2" s="1"/>
  <c r="J6461" i="2"/>
  <c r="R6461" i="2"/>
  <c r="S6461" i="2" s="1"/>
  <c r="H6462" i="2"/>
  <c r="U6462" i="2" s="1"/>
  <c r="J6462" i="2"/>
  <c r="R6462" i="2"/>
  <c r="S6462" i="2" s="1"/>
  <c r="H6463" i="2"/>
  <c r="U6463" i="2" s="1"/>
  <c r="J6463" i="2"/>
  <c r="R6463" i="2"/>
  <c r="S6463" i="2" s="1"/>
  <c r="H6464" i="2"/>
  <c r="U6464" i="2" s="1"/>
  <c r="J6464" i="2"/>
  <c r="R6464" i="2"/>
  <c r="S6464" i="2" s="1"/>
  <c r="H6465" i="2"/>
  <c r="U6465" i="2" s="1"/>
  <c r="J6465" i="2"/>
  <c r="R6465" i="2"/>
  <c r="S6465" i="2" s="1"/>
  <c r="H6466" i="2"/>
  <c r="U6466" i="2" s="1"/>
  <c r="J6466" i="2"/>
  <c r="R6466" i="2"/>
  <c r="S6466" i="2" s="1"/>
  <c r="H6467" i="2"/>
  <c r="U6467" i="2" s="1"/>
  <c r="J6467" i="2"/>
  <c r="R6467" i="2"/>
  <c r="S6467" i="2" s="1"/>
  <c r="H6468" i="2"/>
  <c r="U6468" i="2" s="1"/>
  <c r="J6468" i="2"/>
  <c r="R6468" i="2"/>
  <c r="S6468" i="2" s="1"/>
  <c r="H6469" i="2"/>
  <c r="U6469" i="2" s="1"/>
  <c r="J6469" i="2"/>
  <c r="R6469" i="2"/>
  <c r="S6469" i="2" s="1"/>
  <c r="H6470" i="2"/>
  <c r="U6470" i="2" s="1"/>
  <c r="J6470" i="2"/>
  <c r="R6470" i="2"/>
  <c r="S6470" i="2" s="1"/>
  <c r="H6471" i="2"/>
  <c r="U6471" i="2" s="1"/>
  <c r="J6471" i="2"/>
  <c r="R6471" i="2"/>
  <c r="S6471" i="2" s="1"/>
  <c r="H6472" i="2"/>
  <c r="U6472" i="2" s="1"/>
  <c r="J6472" i="2"/>
  <c r="R6472" i="2"/>
  <c r="S6472" i="2" s="1"/>
  <c r="H6473" i="2"/>
  <c r="U6473" i="2" s="1"/>
  <c r="J6473" i="2"/>
  <c r="R6473" i="2"/>
  <c r="S6473" i="2" s="1"/>
  <c r="H6474" i="2"/>
  <c r="U6474" i="2" s="1"/>
  <c r="J6474" i="2"/>
  <c r="R6474" i="2"/>
  <c r="S6474" i="2" s="1"/>
  <c r="H6475" i="2"/>
  <c r="U6475" i="2" s="1"/>
  <c r="J6475" i="2"/>
  <c r="R6475" i="2"/>
  <c r="S6475" i="2" s="1"/>
  <c r="H6476" i="2"/>
  <c r="U6476" i="2" s="1"/>
  <c r="J6476" i="2"/>
  <c r="R6476" i="2"/>
  <c r="S6476" i="2" s="1"/>
  <c r="H6477" i="2"/>
  <c r="U6477" i="2" s="1"/>
  <c r="J6477" i="2"/>
  <c r="R6477" i="2"/>
  <c r="S6477" i="2" s="1"/>
  <c r="H6478" i="2"/>
  <c r="U6478" i="2" s="1"/>
  <c r="J6478" i="2"/>
  <c r="R6478" i="2"/>
  <c r="S6478" i="2" s="1"/>
  <c r="H6479" i="2"/>
  <c r="U6479" i="2" s="1"/>
  <c r="J6479" i="2"/>
  <c r="R6479" i="2"/>
  <c r="S6479" i="2" s="1"/>
  <c r="H6480" i="2"/>
  <c r="U6480" i="2" s="1"/>
  <c r="J6480" i="2"/>
  <c r="R6480" i="2"/>
  <c r="S6480" i="2" s="1"/>
  <c r="H6481" i="2"/>
  <c r="U6481" i="2" s="1"/>
  <c r="J6481" i="2"/>
  <c r="R6481" i="2"/>
  <c r="S6481" i="2" s="1"/>
  <c r="H6482" i="2"/>
  <c r="U6482" i="2" s="1"/>
  <c r="J6482" i="2"/>
  <c r="R6482" i="2"/>
  <c r="S6482" i="2" s="1"/>
  <c r="H6483" i="2"/>
  <c r="U6483" i="2" s="1"/>
  <c r="J6483" i="2"/>
  <c r="R6483" i="2"/>
  <c r="S6483" i="2" s="1"/>
  <c r="H6485" i="2"/>
  <c r="U6485" i="2" s="1"/>
  <c r="J6485" i="2"/>
  <c r="R6485" i="2"/>
  <c r="S6485" i="2" s="1"/>
  <c r="H6486" i="2"/>
  <c r="U6486" i="2" s="1"/>
  <c r="J6486" i="2"/>
  <c r="R6486" i="2"/>
  <c r="S6486" i="2" s="1"/>
  <c r="H6487" i="2"/>
  <c r="U6487" i="2" s="1"/>
  <c r="J6487" i="2"/>
  <c r="R6487" i="2"/>
  <c r="S6487" i="2" s="1"/>
  <c r="H6488" i="2"/>
  <c r="U6488" i="2" s="1"/>
  <c r="J6488" i="2"/>
  <c r="R6488" i="2"/>
  <c r="S6488" i="2" s="1"/>
  <c r="H6489" i="2"/>
  <c r="U6489" i="2" s="1"/>
  <c r="J6489" i="2"/>
  <c r="R6489" i="2"/>
  <c r="S6489" i="2" s="1"/>
  <c r="H6490" i="2"/>
  <c r="U6490" i="2" s="1"/>
  <c r="J6490" i="2"/>
  <c r="R6490" i="2"/>
  <c r="S6490" i="2" s="1"/>
  <c r="H6491" i="2"/>
  <c r="U6491" i="2" s="1"/>
  <c r="J6491" i="2"/>
  <c r="R6491" i="2"/>
  <c r="S6491" i="2" s="1"/>
  <c r="H6492" i="2"/>
  <c r="U6492" i="2" s="1"/>
  <c r="J6492" i="2"/>
  <c r="R6492" i="2"/>
  <c r="S6492" i="2" s="1"/>
  <c r="H6493" i="2"/>
  <c r="U6493" i="2" s="1"/>
  <c r="J6493" i="2"/>
  <c r="R6493" i="2"/>
  <c r="S6493" i="2" s="1"/>
  <c r="H6494" i="2"/>
  <c r="U6494" i="2" s="1"/>
  <c r="J6494" i="2"/>
  <c r="R6494" i="2"/>
  <c r="S6494" i="2" s="1"/>
  <c r="H6495" i="2"/>
  <c r="U6495" i="2" s="1"/>
  <c r="J6495" i="2"/>
  <c r="R6495" i="2"/>
  <c r="S6495" i="2" s="1"/>
  <c r="H6496" i="2"/>
  <c r="U6496" i="2" s="1"/>
  <c r="J6496" i="2"/>
  <c r="R6496" i="2"/>
  <c r="S6496" i="2" s="1"/>
  <c r="H6497" i="2"/>
  <c r="U6497" i="2" s="1"/>
  <c r="J6497" i="2"/>
  <c r="R6497" i="2"/>
  <c r="S6497" i="2" s="1"/>
  <c r="H6498" i="2"/>
  <c r="U6498" i="2" s="1"/>
  <c r="J6498" i="2"/>
  <c r="R6498" i="2"/>
  <c r="S6498" i="2" s="1"/>
  <c r="H6499" i="2"/>
  <c r="U6499" i="2" s="1"/>
  <c r="J6499" i="2"/>
  <c r="R6499" i="2"/>
  <c r="S6499" i="2" s="1"/>
  <c r="H6500" i="2"/>
  <c r="U6500" i="2" s="1"/>
  <c r="J6500" i="2"/>
  <c r="R6500" i="2"/>
  <c r="S6500" i="2" s="1"/>
  <c r="H6501" i="2"/>
  <c r="U6501" i="2" s="1"/>
  <c r="J6501" i="2"/>
  <c r="R6501" i="2"/>
  <c r="S6501" i="2" s="1"/>
  <c r="H6502" i="2"/>
  <c r="U6502" i="2" s="1"/>
  <c r="J6502" i="2"/>
  <c r="R6502" i="2"/>
  <c r="S6502" i="2" s="1"/>
  <c r="H6503" i="2"/>
  <c r="U6503" i="2" s="1"/>
  <c r="J6503" i="2"/>
  <c r="R6503" i="2"/>
  <c r="S6503" i="2" s="1"/>
  <c r="H6504" i="2"/>
  <c r="U6504" i="2" s="1"/>
  <c r="J6504" i="2"/>
  <c r="R6504" i="2"/>
  <c r="S6504" i="2" s="1"/>
  <c r="H6505" i="2"/>
  <c r="U6505" i="2" s="1"/>
  <c r="J6505" i="2"/>
  <c r="R6505" i="2"/>
  <c r="S6505" i="2" s="1"/>
  <c r="H6506" i="2"/>
  <c r="U6506" i="2" s="1"/>
  <c r="J6506" i="2"/>
  <c r="R6506" i="2"/>
  <c r="S6506" i="2" s="1"/>
  <c r="H6507" i="2"/>
  <c r="U6507" i="2" s="1"/>
  <c r="J6507" i="2"/>
  <c r="R6507" i="2"/>
  <c r="S6507" i="2" s="1"/>
  <c r="H6508" i="2"/>
  <c r="U6508" i="2" s="1"/>
  <c r="J6508" i="2"/>
  <c r="R6508" i="2"/>
  <c r="S6508" i="2" s="1"/>
  <c r="H6509" i="2"/>
  <c r="U6509" i="2" s="1"/>
  <c r="J6509" i="2"/>
  <c r="R6509" i="2"/>
  <c r="S6509" i="2" s="1"/>
  <c r="H6510" i="2"/>
  <c r="U6510" i="2" s="1"/>
  <c r="J6510" i="2"/>
  <c r="R6510" i="2"/>
  <c r="S6510" i="2" s="1"/>
  <c r="H6511" i="2"/>
  <c r="U6511" i="2" s="1"/>
  <c r="J6511" i="2"/>
  <c r="R6511" i="2"/>
  <c r="S6511" i="2" s="1"/>
  <c r="H6512" i="2"/>
  <c r="U6512" i="2" s="1"/>
  <c r="J6512" i="2"/>
  <c r="R6512" i="2"/>
  <c r="S6512" i="2" s="1"/>
  <c r="H6513" i="2"/>
  <c r="U6513" i="2" s="1"/>
  <c r="J6513" i="2"/>
  <c r="R6513" i="2"/>
  <c r="S6513" i="2" s="1"/>
  <c r="H6514" i="2"/>
  <c r="U6514" i="2" s="1"/>
  <c r="J6514" i="2"/>
  <c r="R6514" i="2"/>
  <c r="S6514" i="2" s="1"/>
  <c r="H6515" i="2"/>
  <c r="U6515" i="2" s="1"/>
  <c r="J6515" i="2"/>
  <c r="R6515" i="2"/>
  <c r="S6515" i="2" s="1"/>
  <c r="H6516" i="2"/>
  <c r="U6516" i="2" s="1"/>
  <c r="J6516" i="2"/>
  <c r="R6516" i="2"/>
  <c r="S6516" i="2" s="1"/>
  <c r="H6517" i="2"/>
  <c r="U6517" i="2" s="1"/>
  <c r="J6517" i="2"/>
  <c r="R6517" i="2"/>
  <c r="S6517" i="2" s="1"/>
  <c r="H6518" i="2"/>
  <c r="U6518" i="2" s="1"/>
  <c r="J6518" i="2"/>
  <c r="R6518" i="2"/>
  <c r="S6518" i="2" s="1"/>
  <c r="H6519" i="2"/>
  <c r="U6519" i="2" s="1"/>
  <c r="J6519" i="2"/>
  <c r="R6519" i="2"/>
  <c r="S6519" i="2" s="1"/>
  <c r="H6520" i="2"/>
  <c r="U6520" i="2" s="1"/>
  <c r="J6520" i="2"/>
  <c r="R6520" i="2"/>
  <c r="S6520" i="2" s="1"/>
  <c r="H6521" i="2"/>
  <c r="U6521" i="2" s="1"/>
  <c r="J6521" i="2"/>
  <c r="R6521" i="2"/>
  <c r="S6521" i="2" s="1"/>
  <c r="H6522" i="2"/>
  <c r="U6522" i="2" s="1"/>
  <c r="J6522" i="2"/>
  <c r="R6522" i="2"/>
  <c r="S6522" i="2" s="1"/>
  <c r="H6523" i="2"/>
  <c r="U6523" i="2" s="1"/>
  <c r="J6523" i="2"/>
  <c r="R6523" i="2"/>
  <c r="S6523" i="2" s="1"/>
  <c r="H6524" i="2"/>
  <c r="U6524" i="2" s="1"/>
  <c r="J6524" i="2"/>
  <c r="R6524" i="2"/>
  <c r="S6524" i="2" s="1"/>
  <c r="H6525" i="2"/>
  <c r="U6525" i="2" s="1"/>
  <c r="J6525" i="2"/>
  <c r="R6525" i="2"/>
  <c r="S6525" i="2" s="1"/>
  <c r="H6526" i="2"/>
  <c r="U6526" i="2" s="1"/>
  <c r="J6526" i="2"/>
  <c r="R6526" i="2"/>
  <c r="S6526" i="2" s="1"/>
  <c r="H6527" i="2"/>
  <c r="U6527" i="2" s="1"/>
  <c r="J6527" i="2"/>
  <c r="R6527" i="2"/>
  <c r="S6527" i="2" s="1"/>
  <c r="H6528" i="2"/>
  <c r="U6528" i="2" s="1"/>
  <c r="J6528" i="2"/>
  <c r="R6528" i="2"/>
  <c r="S6528" i="2" s="1"/>
  <c r="H6529" i="2"/>
  <c r="U6529" i="2" s="1"/>
  <c r="J6529" i="2"/>
  <c r="R6529" i="2"/>
  <c r="S6529" i="2" s="1"/>
  <c r="H6530" i="2"/>
  <c r="U6530" i="2" s="1"/>
  <c r="J6530" i="2"/>
  <c r="R6530" i="2"/>
  <c r="S6530" i="2" s="1"/>
  <c r="H6531" i="2"/>
  <c r="U6531" i="2" s="1"/>
  <c r="J6531" i="2"/>
  <c r="R6531" i="2"/>
  <c r="S6531" i="2" s="1"/>
  <c r="H6532" i="2"/>
  <c r="U6532" i="2" s="1"/>
  <c r="J6532" i="2"/>
  <c r="R6532" i="2"/>
  <c r="S6532" i="2" s="1"/>
  <c r="H6533" i="2"/>
  <c r="U6533" i="2" s="1"/>
  <c r="J6533" i="2"/>
  <c r="R6533" i="2"/>
  <c r="S6533" i="2" s="1"/>
  <c r="H6534" i="2"/>
  <c r="U6534" i="2" s="1"/>
  <c r="J6534" i="2"/>
  <c r="R6534" i="2"/>
  <c r="S6534" i="2" s="1"/>
  <c r="H6535" i="2"/>
  <c r="U6535" i="2" s="1"/>
  <c r="J6535" i="2"/>
  <c r="R6535" i="2"/>
  <c r="S6535" i="2" s="1"/>
  <c r="H6536" i="2"/>
  <c r="U6536" i="2" s="1"/>
  <c r="J6536" i="2"/>
  <c r="R6536" i="2"/>
  <c r="S6536" i="2" s="1"/>
  <c r="H6537" i="2"/>
  <c r="U6537" i="2" s="1"/>
  <c r="J6537" i="2"/>
  <c r="R6537" i="2"/>
  <c r="S6537" i="2" s="1"/>
  <c r="H6538" i="2"/>
  <c r="U6538" i="2" s="1"/>
  <c r="J6538" i="2"/>
  <c r="R6538" i="2"/>
  <c r="S6538" i="2" s="1"/>
  <c r="H6539" i="2"/>
  <c r="U6539" i="2" s="1"/>
  <c r="J6539" i="2"/>
  <c r="R6539" i="2"/>
  <c r="S6539" i="2" s="1"/>
  <c r="H6540" i="2"/>
  <c r="U6540" i="2" s="1"/>
  <c r="J6540" i="2"/>
  <c r="R6540" i="2"/>
  <c r="S6540" i="2" s="1"/>
  <c r="H6541" i="2"/>
  <c r="U6541" i="2" s="1"/>
  <c r="J6541" i="2"/>
  <c r="R6541" i="2"/>
  <c r="S6541" i="2" s="1"/>
  <c r="H6542" i="2"/>
  <c r="U6542" i="2" s="1"/>
  <c r="J6542" i="2"/>
  <c r="R6542" i="2"/>
  <c r="S6542" i="2" s="1"/>
  <c r="H6543" i="2"/>
  <c r="U6543" i="2" s="1"/>
  <c r="J6543" i="2"/>
  <c r="R6543" i="2"/>
  <c r="S6543" i="2" s="1"/>
  <c r="H6544" i="2"/>
  <c r="U6544" i="2" s="1"/>
  <c r="J6544" i="2"/>
  <c r="R6544" i="2"/>
  <c r="S6544" i="2" s="1"/>
  <c r="H6545" i="2"/>
  <c r="U6545" i="2" s="1"/>
  <c r="J6545" i="2"/>
  <c r="R6545" i="2"/>
  <c r="S6545" i="2" s="1"/>
  <c r="H6546" i="2"/>
  <c r="U6546" i="2" s="1"/>
  <c r="J6546" i="2"/>
  <c r="R6546" i="2"/>
  <c r="S6546" i="2" s="1"/>
  <c r="H6547" i="2"/>
  <c r="U6547" i="2" s="1"/>
  <c r="J6547" i="2"/>
  <c r="R6547" i="2"/>
  <c r="S6547" i="2" s="1"/>
  <c r="H6548" i="2"/>
  <c r="U6548" i="2" s="1"/>
  <c r="J6548" i="2"/>
  <c r="R6548" i="2"/>
  <c r="S6548" i="2" s="1"/>
  <c r="H6549" i="2"/>
  <c r="U6549" i="2" s="1"/>
  <c r="J6549" i="2"/>
  <c r="R6549" i="2"/>
  <c r="S6549" i="2" s="1"/>
  <c r="H6550" i="2"/>
  <c r="U6550" i="2" s="1"/>
  <c r="J6550" i="2"/>
  <c r="R6550" i="2"/>
  <c r="S6550" i="2" s="1"/>
  <c r="H6551" i="2"/>
  <c r="U6551" i="2" s="1"/>
  <c r="J6551" i="2"/>
  <c r="R6551" i="2"/>
  <c r="S6551" i="2" s="1"/>
  <c r="H6552" i="2"/>
  <c r="U6552" i="2" s="1"/>
  <c r="J6552" i="2"/>
  <c r="R6552" i="2"/>
  <c r="S6552" i="2" s="1"/>
  <c r="H6553" i="2"/>
  <c r="U6553" i="2" s="1"/>
  <c r="J6553" i="2"/>
  <c r="R6553" i="2"/>
  <c r="S6553" i="2" s="1"/>
  <c r="H6554" i="2"/>
  <c r="U6554" i="2" s="1"/>
  <c r="J6554" i="2"/>
  <c r="R6554" i="2"/>
  <c r="S6554" i="2" s="1"/>
  <c r="H6555" i="2"/>
  <c r="U6555" i="2" s="1"/>
  <c r="J6555" i="2"/>
  <c r="R6555" i="2"/>
  <c r="S6555" i="2" s="1"/>
  <c r="H6556" i="2"/>
  <c r="U6556" i="2" s="1"/>
  <c r="J6556" i="2"/>
  <c r="R6556" i="2"/>
  <c r="S6556" i="2" s="1"/>
  <c r="H6557" i="2"/>
  <c r="U6557" i="2" s="1"/>
  <c r="J6557" i="2"/>
  <c r="R6557" i="2"/>
  <c r="S6557" i="2" s="1"/>
  <c r="H6558" i="2"/>
  <c r="U6558" i="2" s="1"/>
  <c r="J6558" i="2"/>
  <c r="R6558" i="2"/>
  <c r="S6558" i="2" s="1"/>
  <c r="H6559" i="2"/>
  <c r="U6559" i="2" s="1"/>
  <c r="J6559" i="2"/>
  <c r="R6559" i="2"/>
  <c r="S6559" i="2" s="1"/>
  <c r="H6560" i="2"/>
  <c r="U6560" i="2" s="1"/>
  <c r="J6560" i="2"/>
  <c r="R6560" i="2"/>
  <c r="S6560" i="2" s="1"/>
  <c r="H6561" i="2"/>
  <c r="U6561" i="2" s="1"/>
  <c r="J6561" i="2"/>
  <c r="R6561" i="2"/>
  <c r="S6561" i="2" s="1"/>
  <c r="H6562" i="2"/>
  <c r="U6562" i="2" s="1"/>
  <c r="J6562" i="2"/>
  <c r="R6562" i="2"/>
  <c r="S6562" i="2" s="1"/>
  <c r="H6563" i="2"/>
  <c r="U6563" i="2" s="1"/>
  <c r="J6563" i="2"/>
  <c r="R6563" i="2"/>
  <c r="S6563" i="2" s="1"/>
  <c r="H6564" i="2"/>
  <c r="U6564" i="2" s="1"/>
  <c r="J6564" i="2"/>
  <c r="R6564" i="2"/>
  <c r="S6564" i="2" s="1"/>
  <c r="H6565" i="2"/>
  <c r="U6565" i="2" s="1"/>
  <c r="J6565" i="2"/>
  <c r="R6565" i="2"/>
  <c r="S6565" i="2" s="1"/>
  <c r="H6566" i="2"/>
  <c r="U6566" i="2" s="1"/>
  <c r="J6566" i="2"/>
  <c r="R6566" i="2"/>
  <c r="S6566" i="2" s="1"/>
  <c r="H6567" i="2"/>
  <c r="U6567" i="2" s="1"/>
  <c r="J6567" i="2"/>
  <c r="R6567" i="2"/>
  <c r="S6567" i="2" s="1"/>
  <c r="H6568" i="2"/>
  <c r="U6568" i="2" s="1"/>
  <c r="J6568" i="2"/>
  <c r="R6568" i="2"/>
  <c r="S6568" i="2" s="1"/>
  <c r="H6569" i="2"/>
  <c r="U6569" i="2" s="1"/>
  <c r="J6569" i="2"/>
  <c r="R6569" i="2"/>
  <c r="S6569" i="2" s="1"/>
  <c r="H6570" i="2"/>
  <c r="U6570" i="2" s="1"/>
  <c r="J6570" i="2"/>
  <c r="R6570" i="2"/>
  <c r="S6570" i="2" s="1"/>
  <c r="H6571" i="2"/>
  <c r="U6571" i="2" s="1"/>
  <c r="J6571" i="2"/>
  <c r="R6571" i="2"/>
  <c r="S6571" i="2" s="1"/>
  <c r="H6572" i="2"/>
  <c r="U6572" i="2" s="1"/>
  <c r="J6572" i="2"/>
  <c r="R6572" i="2"/>
  <c r="S6572" i="2" s="1"/>
  <c r="H6574" i="2"/>
  <c r="U6574" i="2" s="1"/>
  <c r="J6574" i="2"/>
  <c r="R6574" i="2"/>
  <c r="S6574" i="2" s="1"/>
  <c r="H6575" i="2"/>
  <c r="U6575" i="2" s="1"/>
  <c r="J6575" i="2"/>
  <c r="R6575" i="2"/>
  <c r="S6575" i="2" s="1"/>
  <c r="H6576" i="2"/>
  <c r="U6576" i="2" s="1"/>
  <c r="J6576" i="2"/>
  <c r="R6576" i="2"/>
  <c r="S6576" i="2" s="1"/>
  <c r="H6577" i="2"/>
  <c r="U6577" i="2" s="1"/>
  <c r="J6577" i="2"/>
  <c r="R6577" i="2"/>
  <c r="S6577" i="2" s="1"/>
  <c r="H6578" i="2"/>
  <c r="U6578" i="2" s="1"/>
  <c r="J6578" i="2"/>
  <c r="R6578" i="2"/>
  <c r="S6578" i="2" s="1"/>
  <c r="H6579" i="2"/>
  <c r="U6579" i="2" s="1"/>
  <c r="J6579" i="2"/>
  <c r="R6579" i="2"/>
  <c r="S6579" i="2" s="1"/>
  <c r="H6580" i="2"/>
  <c r="U6580" i="2" s="1"/>
  <c r="J6580" i="2"/>
  <c r="R6580" i="2"/>
  <c r="S6580" i="2" s="1"/>
  <c r="H6581" i="2"/>
  <c r="U6581" i="2" s="1"/>
  <c r="J6581" i="2"/>
  <c r="R6581" i="2"/>
  <c r="S6581" i="2" s="1"/>
  <c r="H6582" i="2"/>
  <c r="U6582" i="2" s="1"/>
  <c r="J6582" i="2"/>
  <c r="R6582" i="2"/>
  <c r="S6582" i="2" s="1"/>
  <c r="H6583" i="2"/>
  <c r="U6583" i="2" s="1"/>
  <c r="J6583" i="2"/>
  <c r="R6583" i="2"/>
  <c r="S6583" i="2" s="1"/>
  <c r="H6584" i="2"/>
  <c r="U6584" i="2" s="1"/>
  <c r="J6584" i="2"/>
  <c r="R6584" i="2"/>
  <c r="S6584" i="2" s="1"/>
  <c r="H6585" i="2"/>
  <c r="U6585" i="2" s="1"/>
  <c r="J6585" i="2"/>
  <c r="R6585" i="2"/>
  <c r="S6585" i="2" s="1"/>
  <c r="H6586" i="2"/>
  <c r="U6586" i="2" s="1"/>
  <c r="J6586" i="2"/>
  <c r="R6586" i="2"/>
  <c r="S6586" i="2" s="1"/>
  <c r="H6587" i="2"/>
  <c r="U6587" i="2" s="1"/>
  <c r="J6587" i="2"/>
  <c r="R6587" i="2"/>
  <c r="S6587" i="2" s="1"/>
  <c r="H6588" i="2"/>
  <c r="U6588" i="2" s="1"/>
  <c r="J6588" i="2"/>
  <c r="R6588" i="2"/>
  <c r="S6588" i="2" s="1"/>
  <c r="H6589" i="2"/>
  <c r="U6589" i="2" s="1"/>
  <c r="J6589" i="2"/>
  <c r="R6589" i="2"/>
  <c r="S6589" i="2" s="1"/>
  <c r="H6590" i="2"/>
  <c r="U6590" i="2" s="1"/>
  <c r="J6590" i="2"/>
  <c r="R6590" i="2"/>
  <c r="S6590" i="2" s="1"/>
  <c r="H6591" i="2"/>
  <c r="U6591" i="2" s="1"/>
  <c r="J6591" i="2"/>
  <c r="R6591" i="2"/>
  <c r="S6591" i="2" s="1"/>
  <c r="H6592" i="2"/>
  <c r="U6592" i="2" s="1"/>
  <c r="J6592" i="2"/>
  <c r="R6592" i="2"/>
  <c r="S6592" i="2" s="1"/>
  <c r="H6593" i="2"/>
  <c r="U6593" i="2" s="1"/>
  <c r="J6593" i="2"/>
  <c r="R6593" i="2"/>
  <c r="S6593" i="2" s="1"/>
  <c r="H6594" i="2"/>
  <c r="U6594" i="2" s="1"/>
  <c r="J6594" i="2"/>
  <c r="R6594" i="2"/>
  <c r="S6594" i="2" s="1"/>
  <c r="H6595" i="2"/>
  <c r="U6595" i="2" s="1"/>
  <c r="J6595" i="2"/>
  <c r="R6595" i="2"/>
  <c r="S6595" i="2" s="1"/>
  <c r="H6596" i="2"/>
  <c r="U6596" i="2" s="1"/>
  <c r="J6596" i="2"/>
  <c r="R6596" i="2"/>
  <c r="S6596" i="2" s="1"/>
  <c r="H6597" i="2"/>
  <c r="U6597" i="2" s="1"/>
  <c r="J6597" i="2"/>
  <c r="R6597" i="2"/>
  <c r="S6597" i="2" s="1"/>
  <c r="H6598" i="2"/>
  <c r="U6598" i="2" s="1"/>
  <c r="J6598" i="2"/>
  <c r="R6598" i="2"/>
  <c r="S6598" i="2" s="1"/>
  <c r="H6599" i="2"/>
  <c r="U6599" i="2" s="1"/>
  <c r="J6599" i="2"/>
  <c r="R6599" i="2"/>
  <c r="S6599" i="2" s="1"/>
  <c r="H6600" i="2"/>
  <c r="U6600" i="2" s="1"/>
  <c r="J6600" i="2"/>
  <c r="R6600" i="2"/>
  <c r="S6600" i="2" s="1"/>
  <c r="H6601" i="2"/>
  <c r="U6601" i="2" s="1"/>
  <c r="J6601" i="2"/>
  <c r="R6601" i="2"/>
  <c r="S6601" i="2" s="1"/>
  <c r="H6602" i="2"/>
  <c r="U6602" i="2" s="1"/>
  <c r="J6602" i="2"/>
  <c r="R6602" i="2"/>
  <c r="S6602" i="2" s="1"/>
  <c r="H6603" i="2"/>
  <c r="U6603" i="2" s="1"/>
  <c r="J6603" i="2"/>
  <c r="R6603" i="2"/>
  <c r="S6603" i="2" s="1"/>
  <c r="H6604" i="2"/>
  <c r="U6604" i="2" s="1"/>
  <c r="J6604" i="2"/>
  <c r="R6604" i="2"/>
  <c r="S6604" i="2" s="1"/>
  <c r="H6605" i="2"/>
  <c r="U6605" i="2" s="1"/>
  <c r="J6605" i="2"/>
  <c r="R6605" i="2"/>
  <c r="S6605" i="2" s="1"/>
  <c r="H6606" i="2"/>
  <c r="U6606" i="2" s="1"/>
  <c r="J6606" i="2"/>
  <c r="R6606" i="2"/>
  <c r="S6606" i="2" s="1"/>
  <c r="H6607" i="2"/>
  <c r="U6607" i="2" s="1"/>
  <c r="J6607" i="2"/>
  <c r="R6607" i="2"/>
  <c r="S6607" i="2" s="1"/>
  <c r="H6608" i="2"/>
  <c r="U6608" i="2" s="1"/>
  <c r="J6608" i="2"/>
  <c r="R6608" i="2"/>
  <c r="S6608" i="2" s="1"/>
  <c r="H6609" i="2"/>
  <c r="U6609" i="2" s="1"/>
  <c r="J6609" i="2"/>
  <c r="R6609" i="2"/>
  <c r="S6609" i="2" s="1"/>
  <c r="H6610" i="2"/>
  <c r="U6610" i="2" s="1"/>
  <c r="J6610" i="2"/>
  <c r="R6610" i="2"/>
  <c r="S6610" i="2" s="1"/>
  <c r="H6611" i="2"/>
  <c r="U6611" i="2" s="1"/>
  <c r="J6611" i="2"/>
  <c r="R6611" i="2"/>
  <c r="S6611" i="2" s="1"/>
  <c r="H6612" i="2"/>
  <c r="U6612" i="2" s="1"/>
  <c r="J6612" i="2"/>
  <c r="R6612" i="2"/>
  <c r="S6612" i="2" s="1"/>
  <c r="H6613" i="2"/>
  <c r="U6613" i="2" s="1"/>
  <c r="J6613" i="2"/>
  <c r="R6613" i="2"/>
  <c r="S6613" i="2" s="1"/>
  <c r="H6614" i="2"/>
  <c r="U6614" i="2" s="1"/>
  <c r="J6614" i="2"/>
  <c r="R6614" i="2"/>
  <c r="S6614" i="2" s="1"/>
  <c r="H6615" i="2"/>
  <c r="U6615" i="2" s="1"/>
  <c r="J6615" i="2"/>
  <c r="R6615" i="2"/>
  <c r="S6615" i="2" s="1"/>
  <c r="H6616" i="2"/>
  <c r="U6616" i="2" s="1"/>
  <c r="J6616" i="2"/>
  <c r="R6616" i="2"/>
  <c r="S6616" i="2" s="1"/>
  <c r="H6617" i="2"/>
  <c r="U6617" i="2" s="1"/>
  <c r="J6617" i="2"/>
  <c r="R6617" i="2"/>
  <c r="S6617" i="2" s="1"/>
  <c r="H6618" i="2"/>
  <c r="U6618" i="2" s="1"/>
  <c r="J6618" i="2"/>
  <c r="R6618" i="2"/>
  <c r="S6618" i="2" s="1"/>
  <c r="H6619" i="2"/>
  <c r="U6619" i="2" s="1"/>
  <c r="J6619" i="2"/>
  <c r="R6619" i="2"/>
  <c r="S6619" i="2" s="1"/>
  <c r="H6620" i="2"/>
  <c r="U6620" i="2" s="1"/>
  <c r="J6620" i="2"/>
  <c r="R6620" i="2"/>
  <c r="S6620" i="2" s="1"/>
  <c r="H6621" i="2"/>
  <c r="U6621" i="2" s="1"/>
  <c r="J6621" i="2"/>
  <c r="R6621" i="2"/>
  <c r="S6621" i="2" s="1"/>
  <c r="H6622" i="2"/>
  <c r="U6622" i="2" s="1"/>
  <c r="J6622" i="2"/>
  <c r="R6622" i="2"/>
  <c r="S6622" i="2" s="1"/>
  <c r="H6623" i="2"/>
  <c r="U6623" i="2" s="1"/>
  <c r="J6623" i="2"/>
  <c r="R6623" i="2"/>
  <c r="S6623" i="2" s="1"/>
  <c r="H6624" i="2"/>
  <c r="U6624" i="2" s="1"/>
  <c r="J6624" i="2"/>
  <c r="R6624" i="2"/>
  <c r="S6624" i="2" s="1"/>
  <c r="H6625" i="2"/>
  <c r="U6625" i="2" s="1"/>
  <c r="J6625" i="2"/>
  <c r="R6625" i="2"/>
  <c r="S6625" i="2" s="1"/>
  <c r="H6626" i="2"/>
  <c r="U6626" i="2" s="1"/>
  <c r="J6626" i="2"/>
  <c r="R6626" i="2"/>
  <c r="S6626" i="2" s="1"/>
  <c r="H6627" i="2"/>
  <c r="U6627" i="2" s="1"/>
  <c r="J6627" i="2"/>
  <c r="R6627" i="2"/>
  <c r="S6627" i="2" s="1"/>
  <c r="H6628" i="2"/>
  <c r="U6628" i="2" s="1"/>
  <c r="J6628" i="2"/>
  <c r="R6628" i="2"/>
  <c r="S6628" i="2" s="1"/>
  <c r="H6629" i="2"/>
  <c r="U6629" i="2" s="1"/>
  <c r="J6629" i="2"/>
  <c r="R6629" i="2"/>
  <c r="S6629" i="2" s="1"/>
  <c r="H6630" i="2"/>
  <c r="U6630" i="2" s="1"/>
  <c r="J6630" i="2"/>
  <c r="R6630" i="2"/>
  <c r="S6630" i="2" s="1"/>
  <c r="H6631" i="2"/>
  <c r="U6631" i="2" s="1"/>
  <c r="J6631" i="2"/>
  <c r="R6631" i="2"/>
  <c r="S6631" i="2" s="1"/>
  <c r="H6633" i="2"/>
  <c r="U6633" i="2" s="1"/>
  <c r="J6633" i="2"/>
  <c r="R6633" i="2"/>
  <c r="S6633" i="2" s="1"/>
  <c r="H6634" i="2"/>
  <c r="U6634" i="2" s="1"/>
  <c r="J6634" i="2"/>
  <c r="R6634" i="2"/>
  <c r="S6634" i="2" s="1"/>
  <c r="H6635" i="2"/>
  <c r="U6635" i="2" s="1"/>
  <c r="J6635" i="2"/>
  <c r="R6635" i="2"/>
  <c r="S6635" i="2" s="1"/>
  <c r="H6636" i="2"/>
  <c r="U6636" i="2" s="1"/>
  <c r="J6636" i="2"/>
  <c r="R6636" i="2"/>
  <c r="S6636" i="2" s="1"/>
  <c r="H6637" i="2"/>
  <c r="U6637" i="2" s="1"/>
  <c r="J6637" i="2"/>
  <c r="R6637" i="2"/>
  <c r="S6637" i="2" s="1"/>
  <c r="H6638" i="2"/>
  <c r="U6638" i="2" s="1"/>
  <c r="J6638" i="2"/>
  <c r="R6638" i="2"/>
  <c r="S6638" i="2" s="1"/>
  <c r="H6639" i="2"/>
  <c r="U6639" i="2" s="1"/>
  <c r="J6639" i="2"/>
  <c r="R6639" i="2"/>
  <c r="S6639" i="2" s="1"/>
  <c r="H6640" i="2"/>
  <c r="U6640" i="2" s="1"/>
  <c r="J6640" i="2"/>
  <c r="R6640" i="2"/>
  <c r="S6640" i="2" s="1"/>
  <c r="H6641" i="2"/>
  <c r="U6641" i="2" s="1"/>
  <c r="J6641" i="2"/>
  <c r="R6641" i="2"/>
  <c r="S6641" i="2" s="1"/>
  <c r="H6642" i="2"/>
  <c r="U6642" i="2" s="1"/>
  <c r="J6642" i="2"/>
  <c r="R6642" i="2"/>
  <c r="S6642" i="2" s="1"/>
  <c r="H6643" i="2"/>
  <c r="U6643" i="2" s="1"/>
  <c r="J6643" i="2"/>
  <c r="R6643" i="2"/>
  <c r="S6643" i="2" s="1"/>
  <c r="H6644" i="2"/>
  <c r="U6644" i="2" s="1"/>
  <c r="J6644" i="2"/>
  <c r="R6644" i="2"/>
  <c r="S6644" i="2" s="1"/>
  <c r="H6645" i="2"/>
  <c r="U6645" i="2" s="1"/>
  <c r="J6645" i="2"/>
  <c r="R6645" i="2"/>
  <c r="S6645" i="2" s="1"/>
  <c r="H6646" i="2"/>
  <c r="U6646" i="2" s="1"/>
  <c r="J6646" i="2"/>
  <c r="R6646" i="2"/>
  <c r="S6646" i="2" s="1"/>
  <c r="H6647" i="2"/>
  <c r="U6647" i="2" s="1"/>
  <c r="J6647" i="2"/>
  <c r="R6647" i="2"/>
  <c r="S6647" i="2" s="1"/>
  <c r="H6648" i="2"/>
  <c r="U6648" i="2" s="1"/>
  <c r="J6648" i="2"/>
  <c r="R6648" i="2"/>
  <c r="S6648" i="2" s="1"/>
  <c r="H6649" i="2"/>
  <c r="U6649" i="2" s="1"/>
  <c r="J6649" i="2"/>
  <c r="R6649" i="2"/>
  <c r="S6649" i="2" s="1"/>
  <c r="H6650" i="2"/>
  <c r="U6650" i="2" s="1"/>
  <c r="J6650" i="2"/>
  <c r="R6650" i="2"/>
  <c r="S6650" i="2" s="1"/>
  <c r="H6651" i="2"/>
  <c r="U6651" i="2" s="1"/>
  <c r="J6651" i="2"/>
  <c r="R6651" i="2"/>
  <c r="S6651" i="2" s="1"/>
  <c r="H6652" i="2"/>
  <c r="U6652" i="2" s="1"/>
  <c r="J6652" i="2"/>
  <c r="R6652" i="2"/>
  <c r="S6652" i="2" s="1"/>
  <c r="H6653" i="2"/>
  <c r="U6653" i="2" s="1"/>
  <c r="J6653" i="2"/>
  <c r="R6653" i="2"/>
  <c r="S6653" i="2" s="1"/>
  <c r="H6654" i="2"/>
  <c r="U6654" i="2" s="1"/>
  <c r="J6654" i="2"/>
  <c r="R6654" i="2"/>
  <c r="S6654" i="2" s="1"/>
  <c r="H6655" i="2"/>
  <c r="U6655" i="2" s="1"/>
  <c r="J6655" i="2"/>
  <c r="R6655" i="2"/>
  <c r="S6655" i="2" s="1"/>
  <c r="H6656" i="2"/>
  <c r="U6656" i="2" s="1"/>
  <c r="J6656" i="2"/>
  <c r="R6656" i="2"/>
  <c r="S6656" i="2" s="1"/>
  <c r="H6657" i="2"/>
  <c r="U6657" i="2" s="1"/>
  <c r="J6657" i="2"/>
  <c r="R6657" i="2"/>
  <c r="S6657" i="2" s="1"/>
  <c r="H6658" i="2"/>
  <c r="U6658" i="2" s="1"/>
  <c r="J6658" i="2"/>
  <c r="R6658" i="2"/>
  <c r="S6658" i="2" s="1"/>
  <c r="H6659" i="2"/>
  <c r="U6659" i="2" s="1"/>
  <c r="J6659" i="2"/>
  <c r="R6659" i="2"/>
  <c r="S6659" i="2" s="1"/>
  <c r="H6660" i="2"/>
  <c r="U6660" i="2" s="1"/>
  <c r="J6660" i="2"/>
  <c r="R6660" i="2"/>
  <c r="S6660" i="2" s="1"/>
  <c r="H6661" i="2"/>
  <c r="U6661" i="2" s="1"/>
  <c r="J6661" i="2"/>
  <c r="R6661" i="2"/>
  <c r="S6661" i="2" s="1"/>
  <c r="H6662" i="2"/>
  <c r="U6662" i="2" s="1"/>
  <c r="J6662" i="2"/>
  <c r="R6662" i="2"/>
  <c r="S6662" i="2" s="1"/>
  <c r="H6663" i="2"/>
  <c r="U6663" i="2" s="1"/>
  <c r="J6663" i="2"/>
  <c r="R6663" i="2"/>
  <c r="S6663" i="2" s="1"/>
  <c r="H6664" i="2"/>
  <c r="U6664" i="2" s="1"/>
  <c r="J6664" i="2"/>
  <c r="R6664" i="2"/>
  <c r="S6664" i="2" s="1"/>
  <c r="H6665" i="2"/>
  <c r="U6665" i="2" s="1"/>
  <c r="J6665" i="2"/>
  <c r="R6665" i="2"/>
  <c r="S6665" i="2" s="1"/>
  <c r="H6666" i="2"/>
  <c r="U6666" i="2" s="1"/>
  <c r="J6666" i="2"/>
  <c r="R6666" i="2"/>
  <c r="S6666" i="2" s="1"/>
  <c r="H6667" i="2"/>
  <c r="U6667" i="2" s="1"/>
  <c r="J6667" i="2"/>
  <c r="R6667" i="2"/>
  <c r="S6667" i="2" s="1"/>
  <c r="H6668" i="2"/>
  <c r="U6668" i="2" s="1"/>
  <c r="J6668" i="2"/>
  <c r="R6668" i="2"/>
  <c r="S6668" i="2" s="1"/>
  <c r="H6669" i="2"/>
  <c r="U6669" i="2" s="1"/>
  <c r="J6669" i="2"/>
  <c r="R6669" i="2"/>
  <c r="S6669" i="2" s="1"/>
  <c r="H6670" i="2"/>
  <c r="U6670" i="2" s="1"/>
  <c r="J6670" i="2"/>
  <c r="R6670" i="2"/>
  <c r="S6670" i="2" s="1"/>
  <c r="H6671" i="2"/>
  <c r="U6671" i="2" s="1"/>
  <c r="J6671" i="2"/>
  <c r="R6671" i="2"/>
  <c r="S6671" i="2" s="1"/>
  <c r="H6672" i="2"/>
  <c r="U6672" i="2" s="1"/>
  <c r="J6672" i="2"/>
  <c r="R6672" i="2"/>
  <c r="S6672" i="2" s="1"/>
  <c r="H6673" i="2"/>
  <c r="U6673" i="2" s="1"/>
  <c r="J6673" i="2"/>
  <c r="R6673" i="2"/>
  <c r="S6673" i="2" s="1"/>
  <c r="H6674" i="2"/>
  <c r="U6674" i="2" s="1"/>
  <c r="J6674" i="2"/>
  <c r="R6674" i="2"/>
  <c r="S6674" i="2" s="1"/>
  <c r="H6675" i="2"/>
  <c r="U6675" i="2" s="1"/>
  <c r="J6675" i="2"/>
  <c r="R6675" i="2"/>
  <c r="S6675" i="2" s="1"/>
  <c r="H6676" i="2"/>
  <c r="U6676" i="2" s="1"/>
  <c r="J6676" i="2"/>
  <c r="R6676" i="2"/>
  <c r="S6676" i="2" s="1"/>
  <c r="H6677" i="2"/>
  <c r="U6677" i="2" s="1"/>
  <c r="J6677" i="2"/>
  <c r="R6677" i="2"/>
  <c r="S6677" i="2" s="1"/>
  <c r="H6678" i="2"/>
  <c r="U6678" i="2" s="1"/>
  <c r="J6678" i="2"/>
  <c r="R6678" i="2"/>
  <c r="S6678" i="2" s="1"/>
  <c r="H6679" i="2"/>
  <c r="U6679" i="2" s="1"/>
  <c r="J6679" i="2"/>
  <c r="R6679" i="2"/>
  <c r="S6679" i="2" s="1"/>
  <c r="H6680" i="2"/>
  <c r="U6680" i="2" s="1"/>
  <c r="J6680" i="2"/>
  <c r="R6680" i="2"/>
  <c r="S6680" i="2" s="1"/>
  <c r="H6681" i="2"/>
  <c r="U6681" i="2" s="1"/>
  <c r="J6681" i="2"/>
  <c r="R6681" i="2"/>
  <c r="S6681" i="2" s="1"/>
  <c r="H6682" i="2"/>
  <c r="U6682" i="2" s="1"/>
  <c r="J6682" i="2"/>
  <c r="R6682" i="2"/>
  <c r="S6682" i="2" s="1"/>
  <c r="H6683" i="2"/>
  <c r="U6683" i="2" s="1"/>
  <c r="J6683" i="2"/>
  <c r="R6683" i="2"/>
  <c r="S6683" i="2" s="1"/>
  <c r="H6684" i="2"/>
  <c r="U6684" i="2" s="1"/>
  <c r="J6684" i="2"/>
  <c r="R6684" i="2"/>
  <c r="S6684" i="2" s="1"/>
  <c r="H6685" i="2"/>
  <c r="U6685" i="2" s="1"/>
  <c r="J6685" i="2"/>
  <c r="R6685" i="2"/>
  <c r="S6685" i="2" s="1"/>
  <c r="H6686" i="2"/>
  <c r="U6686" i="2" s="1"/>
  <c r="J6686" i="2"/>
  <c r="R6686" i="2"/>
  <c r="S6686" i="2" s="1"/>
  <c r="H6687" i="2"/>
  <c r="U6687" i="2" s="1"/>
  <c r="J6687" i="2"/>
  <c r="R6687" i="2"/>
  <c r="S6687" i="2" s="1"/>
  <c r="H6688" i="2"/>
  <c r="U6688" i="2" s="1"/>
  <c r="J6688" i="2"/>
  <c r="R6688" i="2"/>
  <c r="S6688" i="2" s="1"/>
  <c r="H6689" i="2"/>
  <c r="U6689" i="2" s="1"/>
  <c r="J6689" i="2"/>
  <c r="R6689" i="2"/>
  <c r="S6689" i="2" s="1"/>
  <c r="H6690" i="2"/>
  <c r="U6690" i="2" s="1"/>
  <c r="J6690" i="2"/>
  <c r="R6690" i="2"/>
  <c r="S6690" i="2" s="1"/>
  <c r="H6691" i="2"/>
  <c r="U6691" i="2" s="1"/>
  <c r="J6691" i="2"/>
  <c r="R6691" i="2"/>
  <c r="S6691" i="2" s="1"/>
  <c r="H6692" i="2"/>
  <c r="U6692" i="2" s="1"/>
  <c r="J6692" i="2"/>
  <c r="R6692" i="2"/>
  <c r="S6692" i="2" s="1"/>
  <c r="H6693" i="2"/>
  <c r="U6693" i="2" s="1"/>
  <c r="J6693" i="2"/>
  <c r="R6693" i="2"/>
  <c r="S6693" i="2" s="1"/>
  <c r="H6694" i="2"/>
  <c r="U6694" i="2" s="1"/>
  <c r="J6694" i="2"/>
  <c r="R6694" i="2"/>
  <c r="S6694" i="2" s="1"/>
  <c r="H6695" i="2"/>
  <c r="U6695" i="2" s="1"/>
  <c r="J6695" i="2"/>
  <c r="R6695" i="2"/>
  <c r="S6695" i="2" s="1"/>
  <c r="H6696" i="2"/>
  <c r="U6696" i="2" s="1"/>
  <c r="J6696" i="2"/>
  <c r="R6696" i="2"/>
  <c r="S6696" i="2" s="1"/>
  <c r="H6697" i="2"/>
  <c r="U6697" i="2" s="1"/>
  <c r="J6697" i="2"/>
  <c r="R6697" i="2"/>
  <c r="S6697" i="2" s="1"/>
  <c r="H6698" i="2"/>
  <c r="U6698" i="2" s="1"/>
  <c r="J6698" i="2"/>
  <c r="R6698" i="2"/>
  <c r="S6698" i="2" s="1"/>
  <c r="H6699" i="2"/>
  <c r="U6699" i="2" s="1"/>
  <c r="J6699" i="2"/>
  <c r="R6699" i="2"/>
  <c r="S6699" i="2" s="1"/>
  <c r="H6700" i="2"/>
  <c r="U6700" i="2" s="1"/>
  <c r="J6700" i="2"/>
  <c r="R6700" i="2"/>
  <c r="S6700" i="2" s="1"/>
  <c r="H6701" i="2"/>
  <c r="U6701" i="2" s="1"/>
  <c r="J6701" i="2"/>
  <c r="R6701" i="2"/>
  <c r="S6701" i="2" s="1"/>
  <c r="H6702" i="2"/>
  <c r="U6702" i="2" s="1"/>
  <c r="J6702" i="2"/>
  <c r="R6702" i="2"/>
  <c r="S6702" i="2" s="1"/>
  <c r="H6703" i="2"/>
  <c r="U6703" i="2" s="1"/>
  <c r="J6703" i="2"/>
  <c r="R6703" i="2"/>
  <c r="S6703" i="2" s="1"/>
  <c r="H6704" i="2"/>
  <c r="U6704" i="2" s="1"/>
  <c r="J6704" i="2"/>
  <c r="R6704" i="2"/>
  <c r="S6704" i="2" s="1"/>
  <c r="H6705" i="2"/>
  <c r="U6705" i="2" s="1"/>
  <c r="J6705" i="2"/>
  <c r="R6705" i="2"/>
  <c r="S6705" i="2" s="1"/>
  <c r="H6706" i="2"/>
  <c r="U6706" i="2" s="1"/>
  <c r="J6706" i="2"/>
  <c r="R6706" i="2"/>
  <c r="S6706" i="2" s="1"/>
  <c r="H6707" i="2"/>
  <c r="U6707" i="2" s="1"/>
  <c r="J6707" i="2"/>
  <c r="R6707" i="2"/>
  <c r="S6707" i="2" s="1"/>
  <c r="H6708" i="2"/>
  <c r="U6708" i="2" s="1"/>
  <c r="J6708" i="2"/>
  <c r="R6708" i="2"/>
  <c r="S6708" i="2" s="1"/>
  <c r="H6709" i="2"/>
  <c r="U6709" i="2" s="1"/>
  <c r="J6709" i="2"/>
  <c r="R6709" i="2"/>
  <c r="S6709" i="2" s="1"/>
  <c r="H6710" i="2"/>
  <c r="U6710" i="2" s="1"/>
  <c r="J6710" i="2"/>
  <c r="R6710" i="2"/>
  <c r="S6710" i="2" s="1"/>
  <c r="H6711" i="2"/>
  <c r="U6711" i="2" s="1"/>
  <c r="J6711" i="2"/>
  <c r="R6711" i="2"/>
  <c r="S6711" i="2" s="1"/>
  <c r="H6712" i="2"/>
  <c r="U6712" i="2" s="1"/>
  <c r="J6712" i="2"/>
  <c r="R6712" i="2"/>
  <c r="S6712" i="2" s="1"/>
  <c r="H6713" i="2"/>
  <c r="U6713" i="2" s="1"/>
  <c r="J6713" i="2"/>
  <c r="R6713" i="2"/>
  <c r="S6713" i="2" s="1"/>
  <c r="H6714" i="2"/>
  <c r="U6714" i="2" s="1"/>
  <c r="J6714" i="2"/>
  <c r="R6714" i="2"/>
  <c r="S6714" i="2" s="1"/>
  <c r="H6715" i="2"/>
  <c r="U6715" i="2" s="1"/>
  <c r="J6715" i="2"/>
  <c r="R6715" i="2"/>
  <c r="S6715" i="2" s="1"/>
  <c r="H6716" i="2"/>
  <c r="U6716" i="2" s="1"/>
  <c r="J6716" i="2"/>
  <c r="R6716" i="2"/>
  <c r="S6716" i="2" s="1"/>
  <c r="H6717" i="2"/>
  <c r="U6717" i="2" s="1"/>
  <c r="J6717" i="2"/>
  <c r="R6717" i="2"/>
  <c r="S6717" i="2" s="1"/>
  <c r="H6718" i="2"/>
  <c r="U6718" i="2" s="1"/>
  <c r="J6718" i="2"/>
  <c r="R6718" i="2"/>
  <c r="S6718" i="2" s="1"/>
  <c r="H6719" i="2"/>
  <c r="U6719" i="2" s="1"/>
  <c r="J6719" i="2"/>
  <c r="R6719" i="2"/>
  <c r="S6719" i="2" s="1"/>
  <c r="H6720" i="2"/>
  <c r="U6720" i="2" s="1"/>
  <c r="J6720" i="2"/>
  <c r="R6720" i="2"/>
  <c r="S6720" i="2" s="1"/>
  <c r="H6721" i="2"/>
  <c r="U6721" i="2" s="1"/>
  <c r="J6721" i="2"/>
  <c r="R6721" i="2"/>
  <c r="S6721" i="2" s="1"/>
  <c r="H6722" i="2"/>
  <c r="U6722" i="2" s="1"/>
  <c r="J6722" i="2"/>
  <c r="R6722" i="2"/>
  <c r="S6722" i="2" s="1"/>
  <c r="H6723" i="2"/>
  <c r="U6723" i="2" s="1"/>
  <c r="J6723" i="2"/>
  <c r="R6723" i="2"/>
  <c r="S6723" i="2" s="1"/>
  <c r="H6724" i="2"/>
  <c r="U6724" i="2" s="1"/>
  <c r="J6724" i="2"/>
  <c r="R6724" i="2"/>
  <c r="S6724" i="2" s="1"/>
  <c r="H6725" i="2"/>
  <c r="U6725" i="2" s="1"/>
  <c r="J6725" i="2"/>
  <c r="R6725" i="2"/>
  <c r="S6725" i="2" s="1"/>
  <c r="H6726" i="2"/>
  <c r="U6726" i="2" s="1"/>
  <c r="J6726" i="2"/>
  <c r="R6726" i="2"/>
  <c r="S6726" i="2" s="1"/>
  <c r="H6727" i="2"/>
  <c r="U6727" i="2" s="1"/>
  <c r="J6727" i="2"/>
  <c r="R6727" i="2"/>
  <c r="S6727" i="2" s="1"/>
  <c r="H6728" i="2"/>
  <c r="U6728" i="2" s="1"/>
  <c r="J6728" i="2"/>
  <c r="R6728" i="2"/>
  <c r="S6728" i="2" s="1"/>
  <c r="H6729" i="2"/>
  <c r="U6729" i="2" s="1"/>
  <c r="J6729" i="2"/>
  <c r="R6729" i="2"/>
  <c r="S6729" i="2" s="1"/>
  <c r="H6730" i="2"/>
  <c r="U6730" i="2" s="1"/>
  <c r="J6730" i="2"/>
  <c r="R6730" i="2"/>
  <c r="S6730" i="2" s="1"/>
  <c r="H6731" i="2"/>
  <c r="U6731" i="2" s="1"/>
  <c r="J6731" i="2"/>
  <c r="R6731" i="2"/>
  <c r="S6731" i="2" s="1"/>
  <c r="H6732" i="2"/>
  <c r="U6732" i="2" s="1"/>
  <c r="J6732" i="2"/>
  <c r="R6732" i="2"/>
  <c r="S6732" i="2" s="1"/>
  <c r="H6733" i="2"/>
  <c r="U6733" i="2" s="1"/>
  <c r="J6733" i="2"/>
  <c r="R6733" i="2"/>
  <c r="S6733" i="2" s="1"/>
  <c r="H6734" i="2"/>
  <c r="U6734" i="2" s="1"/>
  <c r="J6734" i="2"/>
  <c r="R6734" i="2"/>
  <c r="S6734" i="2" s="1"/>
  <c r="H6735" i="2"/>
  <c r="U6735" i="2" s="1"/>
  <c r="J6735" i="2"/>
  <c r="R6735" i="2"/>
  <c r="S6735" i="2" s="1"/>
  <c r="H6736" i="2"/>
  <c r="U6736" i="2" s="1"/>
  <c r="J6736" i="2"/>
  <c r="R6736" i="2"/>
  <c r="S6736" i="2" s="1"/>
  <c r="H6737" i="2"/>
  <c r="U6737" i="2" s="1"/>
  <c r="J6737" i="2"/>
  <c r="R6737" i="2"/>
  <c r="S6737" i="2" s="1"/>
  <c r="H6738" i="2"/>
  <c r="U6738" i="2" s="1"/>
  <c r="J6738" i="2"/>
  <c r="R6738" i="2"/>
  <c r="S6738" i="2" s="1"/>
  <c r="H6739" i="2"/>
  <c r="U6739" i="2" s="1"/>
  <c r="J6739" i="2"/>
  <c r="R6739" i="2"/>
  <c r="S6739" i="2" s="1"/>
  <c r="H6740" i="2"/>
  <c r="U6740" i="2" s="1"/>
  <c r="J6740" i="2"/>
  <c r="R6740" i="2"/>
  <c r="S6740" i="2" s="1"/>
  <c r="H6741" i="2"/>
  <c r="U6741" i="2" s="1"/>
  <c r="J6741" i="2"/>
  <c r="R6741" i="2"/>
  <c r="S6741" i="2" s="1"/>
  <c r="H6742" i="2"/>
  <c r="U6742" i="2" s="1"/>
  <c r="J6742" i="2"/>
  <c r="R6742" i="2"/>
  <c r="S6742" i="2" s="1"/>
  <c r="H6743" i="2"/>
  <c r="U6743" i="2" s="1"/>
  <c r="J6743" i="2"/>
  <c r="R6743" i="2"/>
  <c r="S6743" i="2" s="1"/>
  <c r="H6744" i="2"/>
  <c r="U6744" i="2" s="1"/>
  <c r="J6744" i="2"/>
  <c r="R6744" i="2"/>
  <c r="S6744" i="2" s="1"/>
  <c r="H6745" i="2"/>
  <c r="U6745" i="2" s="1"/>
  <c r="J6745" i="2"/>
  <c r="R6745" i="2"/>
  <c r="S6745" i="2" s="1"/>
  <c r="H6746" i="2"/>
  <c r="U6746" i="2" s="1"/>
  <c r="J6746" i="2"/>
  <c r="R6746" i="2"/>
  <c r="S6746" i="2" s="1"/>
  <c r="H6747" i="2"/>
  <c r="U6747" i="2" s="1"/>
  <c r="J6747" i="2"/>
  <c r="R6747" i="2"/>
  <c r="S6747" i="2" s="1"/>
  <c r="H6748" i="2"/>
  <c r="U6748" i="2" s="1"/>
  <c r="J6748" i="2"/>
  <c r="R6748" i="2"/>
  <c r="S6748" i="2" s="1"/>
  <c r="H6749" i="2"/>
  <c r="U6749" i="2" s="1"/>
  <c r="J6749" i="2"/>
  <c r="R6749" i="2"/>
  <c r="S6749" i="2" s="1"/>
  <c r="H6750" i="2"/>
  <c r="U6750" i="2" s="1"/>
  <c r="J6750" i="2"/>
  <c r="R6750" i="2"/>
  <c r="S6750" i="2" s="1"/>
  <c r="H6751" i="2"/>
  <c r="U6751" i="2" s="1"/>
  <c r="J6751" i="2"/>
  <c r="R6751" i="2"/>
  <c r="S6751" i="2" s="1"/>
  <c r="H6752" i="2"/>
  <c r="U6752" i="2" s="1"/>
  <c r="J6752" i="2"/>
  <c r="R6752" i="2"/>
  <c r="S6752" i="2" s="1"/>
  <c r="H6753" i="2"/>
  <c r="U6753" i="2" s="1"/>
  <c r="J6753" i="2"/>
  <c r="R6753" i="2"/>
  <c r="S6753" i="2" s="1"/>
  <c r="H6754" i="2"/>
  <c r="U6754" i="2" s="1"/>
  <c r="J6754" i="2"/>
  <c r="R6754" i="2"/>
  <c r="S6754" i="2" s="1"/>
  <c r="H6755" i="2"/>
  <c r="U6755" i="2" s="1"/>
  <c r="J6755" i="2"/>
  <c r="R6755" i="2"/>
  <c r="S6755" i="2" s="1"/>
  <c r="H6756" i="2"/>
  <c r="U6756" i="2" s="1"/>
  <c r="J6756" i="2"/>
  <c r="R6756" i="2"/>
  <c r="S6756" i="2" s="1"/>
  <c r="H6757" i="2"/>
  <c r="U6757" i="2" s="1"/>
  <c r="J6757" i="2"/>
  <c r="R6757" i="2"/>
  <c r="S6757" i="2" s="1"/>
  <c r="H6758" i="2"/>
  <c r="U6758" i="2" s="1"/>
  <c r="J6758" i="2"/>
  <c r="R6758" i="2"/>
  <c r="S6758" i="2" s="1"/>
  <c r="H6759" i="2"/>
  <c r="U6759" i="2" s="1"/>
  <c r="J6759" i="2"/>
  <c r="R6759" i="2"/>
  <c r="S6759" i="2" s="1"/>
  <c r="H6760" i="2"/>
  <c r="U6760" i="2" s="1"/>
  <c r="J6760" i="2"/>
  <c r="R6760" i="2"/>
  <c r="S6760" i="2" s="1"/>
  <c r="H6761" i="2"/>
  <c r="U6761" i="2" s="1"/>
  <c r="J6761" i="2"/>
  <c r="R6761" i="2"/>
  <c r="S6761" i="2" s="1"/>
  <c r="H6762" i="2"/>
  <c r="U6762" i="2" s="1"/>
  <c r="J6762" i="2"/>
  <c r="R6762" i="2"/>
  <c r="S6762" i="2" s="1"/>
  <c r="H6763" i="2"/>
  <c r="U6763" i="2" s="1"/>
  <c r="J6763" i="2"/>
  <c r="R6763" i="2"/>
  <c r="S6763" i="2" s="1"/>
  <c r="H6764" i="2"/>
  <c r="U6764" i="2" s="1"/>
  <c r="J6764" i="2"/>
  <c r="R6764" i="2"/>
  <c r="S6764" i="2" s="1"/>
  <c r="H6765" i="2"/>
  <c r="U6765" i="2" s="1"/>
  <c r="J6765" i="2"/>
  <c r="R6765" i="2"/>
  <c r="S6765" i="2" s="1"/>
  <c r="H6766" i="2"/>
  <c r="U6766" i="2" s="1"/>
  <c r="J6766" i="2"/>
  <c r="R6766" i="2"/>
  <c r="S6766" i="2" s="1"/>
  <c r="H6767" i="2"/>
  <c r="U6767" i="2" s="1"/>
  <c r="J6767" i="2"/>
  <c r="R6767" i="2"/>
  <c r="S6767" i="2" s="1"/>
  <c r="H6768" i="2"/>
  <c r="U6768" i="2" s="1"/>
  <c r="J6768" i="2"/>
  <c r="R6768" i="2"/>
  <c r="S6768" i="2" s="1"/>
  <c r="H6769" i="2"/>
  <c r="U6769" i="2" s="1"/>
  <c r="J6769" i="2"/>
  <c r="R6769" i="2"/>
  <c r="S6769" i="2" s="1"/>
  <c r="H6770" i="2"/>
  <c r="U6770" i="2" s="1"/>
  <c r="J6770" i="2"/>
  <c r="R6770" i="2"/>
  <c r="S6770" i="2" s="1"/>
  <c r="H6771" i="2"/>
  <c r="U6771" i="2" s="1"/>
  <c r="J6771" i="2"/>
  <c r="R6771" i="2"/>
  <c r="S6771" i="2" s="1"/>
  <c r="H6772" i="2"/>
  <c r="U6772" i="2" s="1"/>
  <c r="J6772" i="2"/>
  <c r="R6772" i="2"/>
  <c r="S6772" i="2" s="1"/>
  <c r="H6773" i="2"/>
  <c r="U6773" i="2" s="1"/>
  <c r="J6773" i="2"/>
  <c r="R6773" i="2"/>
  <c r="S6773" i="2" s="1"/>
  <c r="H6774" i="2"/>
  <c r="U6774" i="2" s="1"/>
  <c r="J6774" i="2"/>
  <c r="R6774" i="2"/>
  <c r="S6774" i="2" s="1"/>
  <c r="H6775" i="2"/>
  <c r="U6775" i="2" s="1"/>
  <c r="J6775" i="2"/>
  <c r="R6775" i="2"/>
  <c r="S6775" i="2" s="1"/>
  <c r="H6776" i="2"/>
  <c r="U6776" i="2" s="1"/>
  <c r="J6776" i="2"/>
  <c r="R6776" i="2"/>
  <c r="S6776" i="2" s="1"/>
  <c r="H6777" i="2"/>
  <c r="U6777" i="2" s="1"/>
  <c r="J6777" i="2"/>
  <c r="R6777" i="2"/>
  <c r="S6777" i="2" s="1"/>
  <c r="H6778" i="2"/>
  <c r="U6778" i="2" s="1"/>
  <c r="J6778" i="2"/>
  <c r="R6778" i="2"/>
  <c r="S6778" i="2" s="1"/>
  <c r="H6779" i="2"/>
  <c r="U6779" i="2" s="1"/>
  <c r="J6779" i="2"/>
  <c r="R6779" i="2"/>
  <c r="S6779" i="2" s="1"/>
  <c r="H6780" i="2"/>
  <c r="U6780" i="2" s="1"/>
  <c r="J6780" i="2"/>
  <c r="R6780" i="2"/>
  <c r="S6780" i="2" s="1"/>
  <c r="H6781" i="2"/>
  <c r="U6781" i="2" s="1"/>
  <c r="J6781" i="2"/>
  <c r="R6781" i="2"/>
  <c r="S6781" i="2" s="1"/>
  <c r="H6782" i="2"/>
  <c r="U6782" i="2" s="1"/>
  <c r="J6782" i="2"/>
  <c r="R6782" i="2"/>
  <c r="S6782" i="2" s="1"/>
  <c r="H6783" i="2"/>
  <c r="U6783" i="2" s="1"/>
  <c r="J6783" i="2"/>
  <c r="R6783" i="2"/>
  <c r="S6783" i="2" s="1"/>
  <c r="H6784" i="2"/>
  <c r="U6784" i="2" s="1"/>
  <c r="J6784" i="2"/>
  <c r="R6784" i="2"/>
  <c r="S6784" i="2" s="1"/>
  <c r="H6785" i="2"/>
  <c r="U6785" i="2" s="1"/>
  <c r="J6785" i="2"/>
  <c r="R6785" i="2"/>
  <c r="S6785" i="2" s="1"/>
  <c r="H6786" i="2"/>
  <c r="U6786" i="2" s="1"/>
  <c r="J6786" i="2"/>
  <c r="R6786" i="2"/>
  <c r="S6786" i="2" s="1"/>
  <c r="H6787" i="2"/>
  <c r="U6787" i="2" s="1"/>
  <c r="J6787" i="2"/>
  <c r="R6787" i="2"/>
  <c r="S6787" i="2" s="1"/>
  <c r="H6788" i="2"/>
  <c r="U6788" i="2" s="1"/>
  <c r="J6788" i="2"/>
  <c r="R6788" i="2"/>
  <c r="S6788" i="2" s="1"/>
  <c r="H6789" i="2"/>
  <c r="U6789" i="2" s="1"/>
  <c r="J6789" i="2"/>
  <c r="R6789" i="2"/>
  <c r="S6789" i="2" s="1"/>
  <c r="H6790" i="2"/>
  <c r="U6790" i="2" s="1"/>
  <c r="J6790" i="2"/>
  <c r="R6790" i="2"/>
  <c r="S6790" i="2" s="1"/>
  <c r="H6791" i="2"/>
  <c r="U6791" i="2" s="1"/>
  <c r="J6791" i="2"/>
  <c r="R6791" i="2"/>
  <c r="S6791" i="2" s="1"/>
  <c r="H6795" i="2"/>
  <c r="U6795" i="2" s="1"/>
  <c r="J6795" i="2"/>
  <c r="R6795" i="2"/>
  <c r="S6795" i="2" s="1"/>
  <c r="H6796" i="2"/>
  <c r="U6796" i="2" s="1"/>
  <c r="J6796" i="2"/>
  <c r="R6796" i="2"/>
  <c r="S6796" i="2" s="1"/>
  <c r="H6797" i="2"/>
  <c r="U6797" i="2" s="1"/>
  <c r="J6797" i="2"/>
  <c r="R6797" i="2"/>
  <c r="S6797" i="2" s="1"/>
  <c r="H6798" i="2"/>
  <c r="U6798" i="2" s="1"/>
  <c r="J6798" i="2"/>
  <c r="R6798" i="2"/>
  <c r="S6798" i="2" s="1"/>
  <c r="H6799" i="2"/>
  <c r="U6799" i="2" s="1"/>
  <c r="J6799" i="2"/>
  <c r="R6799" i="2"/>
  <c r="S6799" i="2" s="1"/>
  <c r="H6800" i="2"/>
  <c r="U6800" i="2" s="1"/>
  <c r="J6800" i="2"/>
  <c r="R6800" i="2"/>
  <c r="S6800" i="2" s="1"/>
  <c r="H6801" i="2"/>
  <c r="U6801" i="2" s="1"/>
  <c r="J6801" i="2"/>
  <c r="R6801" i="2"/>
  <c r="S6801" i="2" s="1"/>
  <c r="H6802" i="2"/>
  <c r="U6802" i="2" s="1"/>
  <c r="J6802" i="2"/>
  <c r="R6802" i="2"/>
  <c r="S6802" i="2" s="1"/>
  <c r="H6803" i="2"/>
  <c r="U6803" i="2" s="1"/>
  <c r="J6803" i="2"/>
  <c r="R6803" i="2"/>
  <c r="S6803" i="2" s="1"/>
  <c r="H6804" i="2"/>
  <c r="U6804" i="2" s="1"/>
  <c r="J6804" i="2"/>
  <c r="R6804" i="2"/>
  <c r="S6804" i="2" s="1"/>
  <c r="H6805" i="2"/>
  <c r="U6805" i="2" s="1"/>
  <c r="J6805" i="2"/>
  <c r="R6805" i="2"/>
  <c r="S6805" i="2" s="1"/>
  <c r="H6806" i="2"/>
  <c r="U6806" i="2" s="1"/>
  <c r="J6806" i="2"/>
  <c r="R6806" i="2"/>
  <c r="S6806" i="2" s="1"/>
  <c r="H6807" i="2"/>
  <c r="U6807" i="2" s="1"/>
  <c r="J6807" i="2"/>
  <c r="R6807" i="2"/>
  <c r="S6807" i="2" s="1"/>
  <c r="H6808" i="2"/>
  <c r="U6808" i="2" s="1"/>
  <c r="J6808" i="2"/>
  <c r="R6808" i="2"/>
  <c r="S6808" i="2" s="1"/>
  <c r="H6809" i="2"/>
  <c r="U6809" i="2" s="1"/>
  <c r="J6809" i="2"/>
  <c r="R6809" i="2"/>
  <c r="S6809" i="2" s="1"/>
  <c r="H6275" i="2"/>
  <c r="U6275" i="2" s="1"/>
  <c r="J6275" i="2"/>
  <c r="R6275" i="2"/>
  <c r="S6275" i="2" s="1"/>
  <c r="H6276" i="2"/>
  <c r="U6276" i="2" s="1"/>
  <c r="J6276" i="2"/>
  <c r="R6276" i="2"/>
  <c r="S6276" i="2" s="1"/>
  <c r="H6255" i="2"/>
  <c r="U6255" i="2" s="1"/>
  <c r="J6255" i="2"/>
  <c r="R6255" i="2"/>
  <c r="S6255" i="2" s="1"/>
  <c r="H6256" i="2"/>
  <c r="U6256" i="2" s="1"/>
  <c r="J6256" i="2"/>
  <c r="R6256" i="2"/>
  <c r="S6256" i="2" s="1"/>
  <c r="H6257" i="2"/>
  <c r="U6257" i="2" s="1"/>
  <c r="J6257" i="2"/>
  <c r="R6257" i="2"/>
  <c r="S6257" i="2" s="1"/>
  <c r="H6258" i="2"/>
  <c r="U6258" i="2" s="1"/>
  <c r="J6258" i="2"/>
  <c r="R6258" i="2"/>
  <c r="S6258" i="2" s="1"/>
  <c r="H6259" i="2"/>
  <c r="U6259" i="2" s="1"/>
  <c r="J6259" i="2"/>
  <c r="R6259" i="2"/>
  <c r="S6259" i="2" s="1"/>
  <c r="H6260" i="2"/>
  <c r="U6260" i="2" s="1"/>
  <c r="J6260" i="2"/>
  <c r="R6260" i="2"/>
  <c r="S6260" i="2" s="1"/>
  <c r="H6261" i="2"/>
  <c r="U6261" i="2" s="1"/>
  <c r="J6261" i="2"/>
  <c r="R6261" i="2"/>
  <c r="S6261" i="2" s="1"/>
  <c r="H6262" i="2"/>
  <c r="U6262" i="2" s="1"/>
  <c r="J6262" i="2"/>
  <c r="R6262" i="2"/>
  <c r="S6262" i="2" s="1"/>
  <c r="H6263" i="2"/>
  <c r="U6263" i="2" s="1"/>
  <c r="J6263" i="2"/>
  <c r="R6263" i="2"/>
  <c r="S6263" i="2" s="1"/>
  <c r="H6264" i="2"/>
  <c r="U6264" i="2" s="1"/>
  <c r="J6264" i="2"/>
  <c r="R6264" i="2"/>
  <c r="S6264" i="2" s="1"/>
  <c r="H6265" i="2"/>
  <c r="U6265" i="2" s="1"/>
  <c r="J6265" i="2"/>
  <c r="R6265" i="2"/>
  <c r="S6265" i="2" s="1"/>
  <c r="H6266" i="2"/>
  <c r="U6266" i="2" s="1"/>
  <c r="J6266" i="2"/>
  <c r="R6266" i="2"/>
  <c r="S6266" i="2" s="1"/>
  <c r="H6267" i="2"/>
  <c r="U6267" i="2" s="1"/>
  <c r="J6267" i="2"/>
  <c r="R6267" i="2"/>
  <c r="S6267" i="2" s="1"/>
  <c r="H6268" i="2"/>
  <c r="U6268" i="2" s="1"/>
  <c r="J6268" i="2"/>
  <c r="R6268" i="2"/>
  <c r="S6268" i="2" s="1"/>
  <c r="H6269" i="2"/>
  <c r="U6269" i="2" s="1"/>
  <c r="J6269" i="2"/>
  <c r="R6269" i="2"/>
  <c r="S6269" i="2" s="1"/>
  <c r="H6270" i="2"/>
  <c r="U6270" i="2" s="1"/>
  <c r="J6270" i="2"/>
  <c r="R6270" i="2"/>
  <c r="S6270" i="2" s="1"/>
  <c r="H6273" i="2"/>
  <c r="U6273" i="2" s="1"/>
  <c r="J6273" i="2"/>
  <c r="R6273" i="2"/>
  <c r="S6273" i="2" s="1"/>
  <c r="H6274" i="2"/>
  <c r="U6274" i="2" s="1"/>
  <c r="J6274" i="2"/>
  <c r="R6274" i="2"/>
  <c r="S6274" i="2" s="1"/>
  <c r="H6254" i="2"/>
  <c r="U6254" i="2" s="1"/>
  <c r="J6254" i="2"/>
  <c r="R6254" i="2"/>
  <c r="S6254" i="2" s="1"/>
  <c r="H6247" i="2"/>
  <c r="U6247" i="2" s="1"/>
  <c r="J6247" i="2"/>
  <c r="R6247" i="2"/>
  <c r="S6247" i="2" s="1"/>
  <c r="H6249" i="2"/>
  <c r="U6249" i="2" s="1"/>
  <c r="J6249" i="2"/>
  <c r="R6249" i="2"/>
  <c r="S6249" i="2" s="1"/>
  <c r="H6246" i="2"/>
  <c r="U6246" i="2" s="1"/>
  <c r="J6246" i="2"/>
  <c r="R6246" i="2"/>
  <c r="S6246" i="2" s="1"/>
  <c r="H6240" i="2"/>
  <c r="U6240" i="2" s="1"/>
  <c r="J6240" i="2"/>
  <c r="R6240" i="2"/>
  <c r="S6240" i="2" s="1"/>
  <c r="H6241" i="2"/>
  <c r="U6241" i="2" s="1"/>
  <c r="J6241" i="2"/>
  <c r="R6241" i="2"/>
  <c r="S6241" i="2" s="1"/>
  <c r="H6242" i="2"/>
  <c r="U6242" i="2" s="1"/>
  <c r="J6242" i="2"/>
  <c r="R6242" i="2"/>
  <c r="S6242" i="2" s="1"/>
  <c r="H6243" i="2"/>
  <c r="U6243" i="2" s="1"/>
  <c r="J6243" i="2"/>
  <c r="R6243" i="2"/>
  <c r="S6243" i="2" s="1"/>
  <c r="H6244" i="2"/>
  <c r="U6244" i="2" s="1"/>
  <c r="J6244" i="2"/>
  <c r="R6244" i="2"/>
  <c r="S6244" i="2" s="1"/>
  <c r="H6245" i="2"/>
  <c r="U6245" i="2" s="1"/>
  <c r="J6245" i="2"/>
  <c r="R6245" i="2"/>
  <c r="S6245" i="2" s="1"/>
  <c r="H6238" i="2"/>
  <c r="U6238" i="2" s="1"/>
  <c r="J6238" i="2"/>
  <c r="R6238" i="2"/>
  <c r="S6238" i="2" s="1"/>
  <c r="H6239" i="2"/>
  <c r="U6239" i="2" s="1"/>
  <c r="J6239" i="2"/>
  <c r="R6239" i="2"/>
  <c r="S6239" i="2" s="1"/>
  <c r="H6237" i="2"/>
  <c r="U6237" i="2" s="1"/>
  <c r="J6237" i="2"/>
  <c r="R6237" i="2"/>
  <c r="S6237" i="2" s="1"/>
  <c r="H6236" i="2"/>
  <c r="U6236" i="2" s="1"/>
  <c r="J6236" i="2"/>
  <c r="R6236" i="2"/>
  <c r="S6236" i="2" s="1"/>
  <c r="H6235" i="2"/>
  <c r="U6235" i="2" s="1"/>
  <c r="J6235" i="2"/>
  <c r="R6235" i="2"/>
  <c r="S6235" i="2" s="1"/>
  <c r="H6234" i="2"/>
  <c r="U6234" i="2" s="1"/>
  <c r="J6234" i="2"/>
  <c r="R6234" i="2"/>
  <c r="S6234" i="2" s="1"/>
  <c r="H6233" i="2"/>
  <c r="U6233" i="2" s="1"/>
  <c r="J6233" i="2"/>
  <c r="R6233" i="2"/>
  <c r="S6233" i="2" s="1"/>
  <c r="H6197" i="2"/>
  <c r="U6197" i="2" s="1"/>
  <c r="J6197" i="2"/>
  <c r="R6197" i="2"/>
  <c r="S6197" i="2" s="1"/>
  <c r="H6198" i="2"/>
  <c r="U6198" i="2" s="1"/>
  <c r="J6198" i="2"/>
  <c r="R6198" i="2"/>
  <c r="S6198" i="2" s="1"/>
  <c r="H6199" i="2"/>
  <c r="U6199" i="2" s="1"/>
  <c r="J6199" i="2"/>
  <c r="R6199" i="2"/>
  <c r="S6199" i="2" s="1"/>
  <c r="H6200" i="2"/>
  <c r="U6200" i="2" s="1"/>
  <c r="J6200" i="2"/>
  <c r="R6200" i="2"/>
  <c r="S6200" i="2" s="1"/>
  <c r="H6201" i="2"/>
  <c r="U6201" i="2" s="1"/>
  <c r="J6201" i="2"/>
  <c r="R6201" i="2"/>
  <c r="S6201" i="2" s="1"/>
  <c r="H6202" i="2"/>
  <c r="U6202" i="2" s="1"/>
  <c r="J6202" i="2"/>
  <c r="R6202" i="2"/>
  <c r="S6202" i="2" s="1"/>
  <c r="H6203" i="2"/>
  <c r="U6203" i="2" s="1"/>
  <c r="J6203" i="2"/>
  <c r="R6203" i="2"/>
  <c r="S6203" i="2" s="1"/>
  <c r="H6204" i="2"/>
  <c r="U6204" i="2" s="1"/>
  <c r="J6204" i="2"/>
  <c r="R6204" i="2"/>
  <c r="S6204" i="2" s="1"/>
  <c r="H6205" i="2"/>
  <c r="U6205" i="2" s="1"/>
  <c r="J6205" i="2"/>
  <c r="R6205" i="2"/>
  <c r="S6205" i="2" s="1"/>
  <c r="H6206" i="2"/>
  <c r="U6206" i="2" s="1"/>
  <c r="J6206" i="2"/>
  <c r="R6206" i="2"/>
  <c r="S6206" i="2" s="1"/>
  <c r="H6207" i="2"/>
  <c r="U6207" i="2" s="1"/>
  <c r="J6207" i="2"/>
  <c r="R6207" i="2"/>
  <c r="S6207" i="2" s="1"/>
  <c r="H6208" i="2"/>
  <c r="U6208" i="2" s="1"/>
  <c r="J6208" i="2"/>
  <c r="R6208" i="2"/>
  <c r="S6208" i="2" s="1"/>
  <c r="H6209" i="2"/>
  <c r="U6209" i="2" s="1"/>
  <c r="J6209" i="2"/>
  <c r="R6209" i="2"/>
  <c r="S6209" i="2" s="1"/>
  <c r="H6210" i="2"/>
  <c r="U6210" i="2" s="1"/>
  <c r="J6210" i="2"/>
  <c r="R6210" i="2"/>
  <c r="S6210" i="2" s="1"/>
  <c r="H6211" i="2"/>
  <c r="U6211" i="2" s="1"/>
  <c r="J6211" i="2"/>
  <c r="R6211" i="2"/>
  <c r="S6211" i="2" s="1"/>
  <c r="H6212" i="2"/>
  <c r="U6212" i="2" s="1"/>
  <c r="J6212" i="2"/>
  <c r="R6212" i="2"/>
  <c r="S6212" i="2" s="1"/>
  <c r="H6213" i="2"/>
  <c r="U6213" i="2" s="1"/>
  <c r="J6213" i="2"/>
  <c r="R6213" i="2"/>
  <c r="S6213" i="2" s="1"/>
  <c r="H6214" i="2"/>
  <c r="U6214" i="2" s="1"/>
  <c r="J6214" i="2"/>
  <c r="R6214" i="2"/>
  <c r="S6214" i="2" s="1"/>
  <c r="H6215" i="2"/>
  <c r="U6215" i="2" s="1"/>
  <c r="J6215" i="2"/>
  <c r="R6215" i="2"/>
  <c r="S6215" i="2" s="1"/>
  <c r="H6216" i="2"/>
  <c r="U6216" i="2" s="1"/>
  <c r="J6216" i="2"/>
  <c r="R6216" i="2"/>
  <c r="S6216" i="2" s="1"/>
  <c r="H6217" i="2"/>
  <c r="U6217" i="2" s="1"/>
  <c r="J6217" i="2"/>
  <c r="R6217" i="2"/>
  <c r="S6217" i="2" s="1"/>
  <c r="H6218" i="2"/>
  <c r="U6218" i="2" s="1"/>
  <c r="J6218" i="2"/>
  <c r="R6218" i="2"/>
  <c r="S6218" i="2" s="1"/>
  <c r="H6219" i="2"/>
  <c r="U6219" i="2" s="1"/>
  <c r="J6219" i="2"/>
  <c r="R6219" i="2"/>
  <c r="S6219" i="2" s="1"/>
  <c r="H6220" i="2"/>
  <c r="U6220" i="2" s="1"/>
  <c r="J6220" i="2"/>
  <c r="R6220" i="2"/>
  <c r="S6220" i="2" s="1"/>
  <c r="H6221" i="2"/>
  <c r="U6221" i="2" s="1"/>
  <c r="J6221" i="2"/>
  <c r="R6221" i="2"/>
  <c r="S6221" i="2" s="1"/>
  <c r="H6222" i="2"/>
  <c r="U6222" i="2" s="1"/>
  <c r="J6222" i="2"/>
  <c r="R6222" i="2"/>
  <c r="S6222" i="2" s="1"/>
  <c r="H6223" i="2"/>
  <c r="U6223" i="2" s="1"/>
  <c r="J6223" i="2"/>
  <c r="R6223" i="2"/>
  <c r="S6223" i="2" s="1"/>
  <c r="H6224" i="2"/>
  <c r="U6224" i="2" s="1"/>
  <c r="J6224" i="2"/>
  <c r="R6224" i="2"/>
  <c r="S6224" i="2" s="1"/>
  <c r="H6225" i="2"/>
  <c r="U6225" i="2" s="1"/>
  <c r="J6225" i="2"/>
  <c r="R6225" i="2"/>
  <c r="S6225" i="2" s="1"/>
  <c r="H6226" i="2"/>
  <c r="U6226" i="2" s="1"/>
  <c r="J6226" i="2"/>
  <c r="R6226" i="2"/>
  <c r="S6226" i="2" s="1"/>
  <c r="H6227" i="2"/>
  <c r="U6227" i="2" s="1"/>
  <c r="J6227" i="2"/>
  <c r="R6227" i="2"/>
  <c r="S6227" i="2" s="1"/>
  <c r="H6228" i="2"/>
  <c r="U6228" i="2" s="1"/>
  <c r="J6228" i="2"/>
  <c r="R6228" i="2"/>
  <c r="S6228" i="2" s="1"/>
  <c r="H6229" i="2"/>
  <c r="U6229" i="2" s="1"/>
  <c r="J6229" i="2"/>
  <c r="R6229" i="2"/>
  <c r="S6229" i="2" s="1"/>
  <c r="H6231" i="2"/>
  <c r="U6231" i="2" s="1"/>
  <c r="J6231" i="2"/>
  <c r="R6231" i="2"/>
  <c r="S6231" i="2" s="1"/>
  <c r="H6232" i="2"/>
  <c r="U6232" i="2" s="1"/>
  <c r="J6232" i="2"/>
  <c r="R6232" i="2"/>
  <c r="S6232" i="2" s="1"/>
  <c r="H6179" i="2"/>
  <c r="U6179" i="2" s="1"/>
  <c r="J6179" i="2"/>
  <c r="R6179" i="2"/>
  <c r="S6179" i="2" s="1"/>
  <c r="H6180" i="2"/>
  <c r="U6180" i="2" s="1"/>
  <c r="J6180" i="2"/>
  <c r="R6180" i="2"/>
  <c r="S6180" i="2" s="1"/>
  <c r="H6181" i="2"/>
  <c r="U6181" i="2" s="1"/>
  <c r="J6181" i="2"/>
  <c r="R6181" i="2"/>
  <c r="S6181" i="2" s="1"/>
  <c r="H6182" i="2"/>
  <c r="U6182" i="2" s="1"/>
  <c r="J6182" i="2"/>
  <c r="R6182" i="2"/>
  <c r="S6182" i="2" s="1"/>
  <c r="H6183" i="2"/>
  <c r="U6183" i="2" s="1"/>
  <c r="J6183" i="2"/>
  <c r="R6183" i="2"/>
  <c r="S6183" i="2" s="1"/>
  <c r="H6184" i="2"/>
  <c r="U6184" i="2" s="1"/>
  <c r="J6184" i="2"/>
  <c r="R6184" i="2"/>
  <c r="S6184" i="2" s="1"/>
  <c r="H6185" i="2"/>
  <c r="U6185" i="2" s="1"/>
  <c r="J6185" i="2"/>
  <c r="R6185" i="2"/>
  <c r="S6185" i="2" s="1"/>
  <c r="H6186" i="2"/>
  <c r="U6186" i="2" s="1"/>
  <c r="J6186" i="2"/>
  <c r="R6186" i="2"/>
  <c r="S6186" i="2" s="1"/>
  <c r="H6187" i="2"/>
  <c r="U6187" i="2" s="1"/>
  <c r="J6187" i="2"/>
  <c r="R6187" i="2"/>
  <c r="S6187" i="2" s="1"/>
  <c r="H6188" i="2"/>
  <c r="U6188" i="2" s="1"/>
  <c r="J6188" i="2"/>
  <c r="R6188" i="2"/>
  <c r="S6188" i="2" s="1"/>
  <c r="H6189" i="2"/>
  <c r="U6189" i="2" s="1"/>
  <c r="J6189" i="2"/>
  <c r="R6189" i="2"/>
  <c r="S6189" i="2" s="1"/>
  <c r="H6190" i="2"/>
  <c r="U6190" i="2" s="1"/>
  <c r="J6190" i="2"/>
  <c r="R6190" i="2"/>
  <c r="S6190" i="2" s="1"/>
  <c r="H6191" i="2"/>
  <c r="U6191" i="2" s="1"/>
  <c r="J6191" i="2"/>
  <c r="R6191" i="2"/>
  <c r="S6191" i="2" s="1"/>
  <c r="H6192" i="2"/>
  <c r="U6192" i="2" s="1"/>
  <c r="J6192" i="2"/>
  <c r="R6192" i="2"/>
  <c r="S6192" i="2" s="1"/>
  <c r="H6193" i="2"/>
  <c r="U6193" i="2" s="1"/>
  <c r="J6193" i="2"/>
  <c r="R6193" i="2"/>
  <c r="S6193" i="2" s="1"/>
  <c r="H6194" i="2"/>
  <c r="U6194" i="2" s="1"/>
  <c r="J6194" i="2"/>
  <c r="R6194" i="2"/>
  <c r="S6194" i="2" s="1"/>
  <c r="H6195" i="2"/>
  <c r="U6195" i="2" s="1"/>
  <c r="J6195" i="2"/>
  <c r="R6195" i="2"/>
  <c r="S6195" i="2" s="1"/>
  <c r="H6196" i="2"/>
  <c r="U6196" i="2" s="1"/>
  <c r="J6196" i="2"/>
  <c r="R6196" i="2"/>
  <c r="S6196" i="2" s="1"/>
  <c r="H6177" i="2"/>
  <c r="U6177" i="2" s="1"/>
  <c r="J6177" i="2"/>
  <c r="R6177" i="2"/>
  <c r="S6177" i="2" s="1"/>
  <c r="H6178" i="2"/>
  <c r="U6178" i="2" s="1"/>
  <c r="J6178" i="2"/>
  <c r="R6178" i="2"/>
  <c r="S6178" i="2" s="1"/>
  <c r="H6168" i="2"/>
  <c r="U6168" i="2" s="1"/>
  <c r="J6168" i="2"/>
  <c r="R6168" i="2"/>
  <c r="S6168" i="2" s="1"/>
  <c r="H6171" i="2"/>
  <c r="U6171" i="2" s="1"/>
  <c r="J6171" i="2"/>
  <c r="R6171" i="2"/>
  <c r="S6171" i="2" s="1"/>
  <c r="H6172" i="2"/>
  <c r="U6172" i="2" s="1"/>
  <c r="J6172" i="2"/>
  <c r="R6172" i="2"/>
  <c r="S6172" i="2" s="1"/>
  <c r="H6173" i="2"/>
  <c r="U6173" i="2" s="1"/>
  <c r="J6173" i="2"/>
  <c r="R6173" i="2"/>
  <c r="S6173" i="2" s="1"/>
  <c r="H6174" i="2"/>
  <c r="U6174" i="2" s="1"/>
  <c r="J6174" i="2"/>
  <c r="R6174" i="2"/>
  <c r="S6174" i="2" s="1"/>
  <c r="H6175" i="2"/>
  <c r="U6175" i="2" s="1"/>
  <c r="J6175" i="2"/>
  <c r="R6175" i="2"/>
  <c r="S6175" i="2" s="1"/>
  <c r="H6176" i="2"/>
  <c r="U6176" i="2" s="1"/>
  <c r="J6176" i="2"/>
  <c r="R6176" i="2"/>
  <c r="S6176" i="2" s="1"/>
  <c r="H6164" i="2"/>
  <c r="U6164" i="2" s="1"/>
  <c r="J6164" i="2"/>
  <c r="R6164" i="2"/>
  <c r="S6164" i="2" s="1"/>
  <c r="H6165" i="2"/>
  <c r="U6165" i="2" s="1"/>
  <c r="J6165" i="2"/>
  <c r="R6165" i="2"/>
  <c r="S6165" i="2" s="1"/>
  <c r="H6166" i="2"/>
  <c r="U6166" i="2" s="1"/>
  <c r="J6166" i="2"/>
  <c r="R6166" i="2"/>
  <c r="S6166" i="2" s="1"/>
  <c r="H6167" i="2"/>
  <c r="U6167" i="2" s="1"/>
  <c r="J6167" i="2"/>
  <c r="R6167" i="2"/>
  <c r="S6167" i="2" s="1"/>
  <c r="H6162" i="2"/>
  <c r="U6162" i="2" s="1"/>
  <c r="J6162" i="2"/>
  <c r="R6162" i="2"/>
  <c r="S6162" i="2" s="1"/>
  <c r="H6160" i="2"/>
  <c r="U6160" i="2" s="1"/>
  <c r="J6160" i="2"/>
  <c r="R6160" i="2"/>
  <c r="S6160" i="2" s="1"/>
  <c r="H6161" i="2"/>
  <c r="U6161" i="2" s="1"/>
  <c r="J6161" i="2"/>
  <c r="R6161" i="2"/>
  <c r="S6161" i="2" s="1"/>
  <c r="H6159" i="2"/>
  <c r="U6159" i="2" s="1"/>
  <c r="J6159" i="2"/>
  <c r="R6159" i="2"/>
  <c r="S6159" i="2" s="1"/>
  <c r="H6158" i="2"/>
  <c r="U6158" i="2" s="1"/>
  <c r="J6158" i="2"/>
  <c r="R6158" i="2"/>
  <c r="S6158" i="2" s="1"/>
  <c r="H6130" i="2"/>
  <c r="U6130" i="2" s="1"/>
  <c r="J6130" i="2"/>
  <c r="R6130" i="2"/>
  <c r="S6130" i="2" s="1"/>
  <c r="H6131" i="2"/>
  <c r="U6131" i="2" s="1"/>
  <c r="J6131" i="2"/>
  <c r="R6131" i="2"/>
  <c r="S6131" i="2" s="1"/>
  <c r="H6132" i="2"/>
  <c r="U6132" i="2" s="1"/>
  <c r="J6132" i="2"/>
  <c r="R6132" i="2"/>
  <c r="S6132" i="2" s="1"/>
  <c r="H6133" i="2"/>
  <c r="U6133" i="2" s="1"/>
  <c r="J6133" i="2"/>
  <c r="R6133" i="2"/>
  <c r="S6133" i="2" s="1"/>
  <c r="H6134" i="2"/>
  <c r="U6134" i="2" s="1"/>
  <c r="J6134" i="2"/>
  <c r="R6134" i="2"/>
  <c r="S6134" i="2" s="1"/>
  <c r="H6135" i="2"/>
  <c r="U6135" i="2" s="1"/>
  <c r="J6135" i="2"/>
  <c r="R6135" i="2"/>
  <c r="S6135" i="2" s="1"/>
  <c r="H6136" i="2"/>
  <c r="U6136" i="2" s="1"/>
  <c r="J6136" i="2"/>
  <c r="R6136" i="2"/>
  <c r="S6136" i="2" s="1"/>
  <c r="H6137" i="2"/>
  <c r="U6137" i="2" s="1"/>
  <c r="J6137" i="2"/>
  <c r="R6137" i="2"/>
  <c r="S6137" i="2" s="1"/>
  <c r="H6138" i="2"/>
  <c r="U6138" i="2" s="1"/>
  <c r="J6138" i="2"/>
  <c r="R6138" i="2"/>
  <c r="S6138" i="2" s="1"/>
  <c r="H6139" i="2"/>
  <c r="U6139" i="2" s="1"/>
  <c r="J6139" i="2"/>
  <c r="R6139" i="2"/>
  <c r="S6139" i="2" s="1"/>
  <c r="H6140" i="2"/>
  <c r="U6140" i="2" s="1"/>
  <c r="J6140" i="2"/>
  <c r="R6140" i="2"/>
  <c r="S6140" i="2" s="1"/>
  <c r="H6141" i="2"/>
  <c r="U6141" i="2" s="1"/>
  <c r="J6141" i="2"/>
  <c r="R6141" i="2"/>
  <c r="S6141" i="2" s="1"/>
  <c r="H6142" i="2"/>
  <c r="U6142" i="2" s="1"/>
  <c r="J6142" i="2"/>
  <c r="R6142" i="2"/>
  <c r="S6142" i="2" s="1"/>
  <c r="H6143" i="2"/>
  <c r="U6143" i="2" s="1"/>
  <c r="J6143" i="2"/>
  <c r="R6143" i="2"/>
  <c r="S6143" i="2" s="1"/>
  <c r="H6146" i="2"/>
  <c r="U6146" i="2" s="1"/>
  <c r="J6146" i="2"/>
  <c r="R6146" i="2"/>
  <c r="S6146" i="2" s="1"/>
  <c r="H6148" i="2"/>
  <c r="U6148" i="2" s="1"/>
  <c r="J6148" i="2"/>
  <c r="R6148" i="2"/>
  <c r="S6148" i="2" s="1"/>
  <c r="H6149" i="2"/>
  <c r="U6149" i="2" s="1"/>
  <c r="J6149" i="2"/>
  <c r="R6149" i="2"/>
  <c r="S6149" i="2" s="1"/>
  <c r="H6154" i="2"/>
  <c r="U6154" i="2" s="1"/>
  <c r="J6154" i="2"/>
  <c r="R6154" i="2"/>
  <c r="S6154" i="2" s="1"/>
  <c r="H6155" i="2"/>
  <c r="U6155" i="2" s="1"/>
  <c r="J6155" i="2"/>
  <c r="R6155" i="2"/>
  <c r="S6155" i="2" s="1"/>
  <c r="H6156" i="2"/>
  <c r="U6156" i="2" s="1"/>
  <c r="J6156" i="2"/>
  <c r="R6156" i="2"/>
  <c r="S6156" i="2" s="1"/>
  <c r="H6157" i="2"/>
  <c r="U6157" i="2" s="1"/>
  <c r="J6157" i="2"/>
  <c r="R6157" i="2"/>
  <c r="S6157" i="2" s="1"/>
  <c r="H6125" i="2"/>
  <c r="U6125" i="2" s="1"/>
  <c r="J6125" i="2"/>
  <c r="R6125" i="2"/>
  <c r="S6125" i="2" s="1"/>
  <c r="H6126" i="2"/>
  <c r="U6126" i="2" s="1"/>
  <c r="J6126" i="2"/>
  <c r="R6126" i="2"/>
  <c r="S6126" i="2" s="1"/>
  <c r="H6114" i="2"/>
  <c r="U6114" i="2" s="1"/>
  <c r="J6114" i="2"/>
  <c r="R6114" i="2"/>
  <c r="S6114" i="2" s="1"/>
  <c r="H6115" i="2"/>
  <c r="U6115" i="2" s="1"/>
  <c r="J6115" i="2"/>
  <c r="R6115" i="2"/>
  <c r="S6115" i="2" s="1"/>
  <c r="H6116" i="2"/>
  <c r="U6116" i="2" s="1"/>
  <c r="J6116" i="2"/>
  <c r="R6116" i="2"/>
  <c r="S6116" i="2" s="1"/>
  <c r="H6117" i="2"/>
  <c r="U6117" i="2" s="1"/>
  <c r="J6117" i="2"/>
  <c r="R6117" i="2"/>
  <c r="S6117" i="2" s="1"/>
  <c r="H6118" i="2"/>
  <c r="U6118" i="2" s="1"/>
  <c r="J6118" i="2"/>
  <c r="R6118" i="2"/>
  <c r="S6118" i="2" s="1"/>
  <c r="H6119" i="2"/>
  <c r="U6119" i="2" s="1"/>
  <c r="J6119" i="2"/>
  <c r="R6119" i="2"/>
  <c r="S6119" i="2" s="1"/>
  <c r="H6120" i="2"/>
  <c r="U6120" i="2" s="1"/>
  <c r="J6120" i="2"/>
  <c r="R6120" i="2"/>
  <c r="S6120" i="2" s="1"/>
  <c r="H6121" i="2"/>
  <c r="U6121" i="2" s="1"/>
  <c r="J6121" i="2"/>
  <c r="R6121" i="2"/>
  <c r="S6121" i="2" s="1"/>
  <c r="H6122" i="2"/>
  <c r="U6122" i="2" s="1"/>
  <c r="J6122" i="2"/>
  <c r="R6122" i="2"/>
  <c r="S6122" i="2" s="1"/>
  <c r="H6123" i="2"/>
  <c r="U6123" i="2" s="1"/>
  <c r="J6123" i="2"/>
  <c r="R6123" i="2"/>
  <c r="S6123" i="2" s="1"/>
  <c r="H6124" i="2"/>
  <c r="U6124" i="2" s="1"/>
  <c r="J6124" i="2"/>
  <c r="R6124" i="2"/>
  <c r="S6124" i="2" s="1"/>
  <c r="H6113" i="2"/>
  <c r="U6113" i="2" s="1"/>
  <c r="J6113" i="2"/>
  <c r="R6113" i="2"/>
  <c r="S6113" i="2" s="1"/>
  <c r="H5580" i="2"/>
  <c r="U5580" i="2" s="1"/>
  <c r="J5580" i="2"/>
  <c r="R5580" i="2"/>
  <c r="S5580" i="2" s="1"/>
  <c r="H5581" i="2"/>
  <c r="U5581" i="2" s="1"/>
  <c r="J5581" i="2"/>
  <c r="R5581" i="2"/>
  <c r="S5581" i="2" s="1"/>
  <c r="H5583" i="2"/>
  <c r="U5583" i="2" s="1"/>
  <c r="J5583" i="2"/>
  <c r="R5583" i="2"/>
  <c r="S5583" i="2" s="1"/>
  <c r="H5584" i="2"/>
  <c r="U5584" i="2" s="1"/>
  <c r="J5584" i="2"/>
  <c r="R5584" i="2"/>
  <c r="S5584" i="2" s="1"/>
  <c r="H5585" i="2"/>
  <c r="U5585" i="2" s="1"/>
  <c r="J5585" i="2"/>
  <c r="R5585" i="2"/>
  <c r="S5585" i="2" s="1"/>
  <c r="H5586" i="2"/>
  <c r="U5586" i="2" s="1"/>
  <c r="J5586" i="2"/>
  <c r="R5586" i="2"/>
  <c r="S5586" i="2" s="1"/>
  <c r="H5587" i="2"/>
  <c r="U5587" i="2" s="1"/>
  <c r="J5587" i="2"/>
  <c r="R5587" i="2"/>
  <c r="S5587" i="2" s="1"/>
  <c r="H5588" i="2"/>
  <c r="U5588" i="2" s="1"/>
  <c r="J5588" i="2"/>
  <c r="R5588" i="2"/>
  <c r="S5588" i="2" s="1"/>
  <c r="H5589" i="2"/>
  <c r="U5589" i="2" s="1"/>
  <c r="J5589" i="2"/>
  <c r="R5589" i="2"/>
  <c r="S5589" i="2" s="1"/>
  <c r="H5590" i="2"/>
  <c r="U5590" i="2" s="1"/>
  <c r="J5590" i="2"/>
  <c r="R5590" i="2"/>
  <c r="S5590" i="2" s="1"/>
  <c r="H5591" i="2"/>
  <c r="U5591" i="2" s="1"/>
  <c r="J5591" i="2"/>
  <c r="R5591" i="2"/>
  <c r="S5591" i="2" s="1"/>
  <c r="H5592" i="2"/>
  <c r="U5592" i="2" s="1"/>
  <c r="J5592" i="2"/>
  <c r="R5592" i="2"/>
  <c r="S5592" i="2" s="1"/>
  <c r="H5593" i="2"/>
  <c r="U5593" i="2" s="1"/>
  <c r="J5593" i="2"/>
  <c r="R5593" i="2"/>
  <c r="S5593" i="2" s="1"/>
  <c r="H5594" i="2"/>
  <c r="U5594" i="2" s="1"/>
  <c r="J5594" i="2"/>
  <c r="R5594" i="2"/>
  <c r="S5594" i="2" s="1"/>
  <c r="H5595" i="2"/>
  <c r="U5595" i="2" s="1"/>
  <c r="J5595" i="2"/>
  <c r="R5595" i="2"/>
  <c r="S5595" i="2" s="1"/>
  <c r="H5596" i="2"/>
  <c r="U5596" i="2" s="1"/>
  <c r="J5596" i="2"/>
  <c r="R5596" i="2"/>
  <c r="S5596" i="2" s="1"/>
  <c r="H5597" i="2"/>
  <c r="U5597" i="2" s="1"/>
  <c r="J5597" i="2"/>
  <c r="R5597" i="2"/>
  <c r="S5597" i="2" s="1"/>
  <c r="H5598" i="2"/>
  <c r="U5598" i="2" s="1"/>
  <c r="J5598" i="2"/>
  <c r="R5598" i="2"/>
  <c r="S5598" i="2" s="1"/>
  <c r="H5599" i="2"/>
  <c r="U5599" i="2" s="1"/>
  <c r="J5599" i="2"/>
  <c r="R5599" i="2"/>
  <c r="S5599" i="2" s="1"/>
  <c r="H5600" i="2"/>
  <c r="U5600" i="2" s="1"/>
  <c r="J5600" i="2"/>
  <c r="R5600" i="2"/>
  <c r="S5600" i="2" s="1"/>
  <c r="H5601" i="2"/>
  <c r="U5601" i="2" s="1"/>
  <c r="J5601" i="2"/>
  <c r="R5601" i="2"/>
  <c r="S5601" i="2" s="1"/>
  <c r="H5602" i="2"/>
  <c r="U5602" i="2" s="1"/>
  <c r="J5602" i="2"/>
  <c r="R5602" i="2"/>
  <c r="S5602" i="2" s="1"/>
  <c r="H5603" i="2"/>
  <c r="U5603" i="2" s="1"/>
  <c r="J5603" i="2"/>
  <c r="R5603" i="2"/>
  <c r="S5603" i="2" s="1"/>
  <c r="H5604" i="2"/>
  <c r="U5604" i="2" s="1"/>
  <c r="J5604" i="2"/>
  <c r="R5604" i="2"/>
  <c r="S5604" i="2" s="1"/>
  <c r="H5605" i="2"/>
  <c r="U5605" i="2" s="1"/>
  <c r="J5605" i="2"/>
  <c r="R5605" i="2"/>
  <c r="S5605" i="2" s="1"/>
  <c r="H5606" i="2"/>
  <c r="U5606" i="2" s="1"/>
  <c r="J5606" i="2"/>
  <c r="R5606" i="2"/>
  <c r="S5606" i="2" s="1"/>
  <c r="H5607" i="2"/>
  <c r="U5607" i="2" s="1"/>
  <c r="J5607" i="2"/>
  <c r="R5607" i="2"/>
  <c r="S5607" i="2" s="1"/>
  <c r="H5608" i="2"/>
  <c r="U5608" i="2" s="1"/>
  <c r="J5608" i="2"/>
  <c r="R5608" i="2"/>
  <c r="S5608" i="2" s="1"/>
  <c r="H5609" i="2"/>
  <c r="U5609" i="2" s="1"/>
  <c r="J5609" i="2"/>
  <c r="R5609" i="2"/>
  <c r="S5609" i="2" s="1"/>
  <c r="H5610" i="2"/>
  <c r="U5610" i="2" s="1"/>
  <c r="J5610" i="2"/>
  <c r="R5610" i="2"/>
  <c r="S5610" i="2" s="1"/>
  <c r="H5611" i="2"/>
  <c r="U5611" i="2" s="1"/>
  <c r="J5611" i="2"/>
  <c r="R5611" i="2"/>
  <c r="S5611" i="2" s="1"/>
  <c r="H5612" i="2"/>
  <c r="U5612" i="2" s="1"/>
  <c r="J5612" i="2"/>
  <c r="R5612" i="2"/>
  <c r="S5612" i="2" s="1"/>
  <c r="H5613" i="2"/>
  <c r="U5613" i="2" s="1"/>
  <c r="J5613" i="2"/>
  <c r="R5613" i="2"/>
  <c r="S5613" i="2" s="1"/>
  <c r="H5614" i="2"/>
  <c r="U5614" i="2" s="1"/>
  <c r="J5614" i="2"/>
  <c r="R5614" i="2"/>
  <c r="S5614" i="2" s="1"/>
  <c r="H5615" i="2"/>
  <c r="U5615" i="2" s="1"/>
  <c r="J5615" i="2"/>
  <c r="R5615" i="2"/>
  <c r="S5615" i="2" s="1"/>
  <c r="H5616" i="2"/>
  <c r="U5616" i="2" s="1"/>
  <c r="J5616" i="2"/>
  <c r="R5616" i="2"/>
  <c r="S5616" i="2" s="1"/>
  <c r="H5617" i="2"/>
  <c r="U5617" i="2" s="1"/>
  <c r="J5617" i="2"/>
  <c r="R5617" i="2"/>
  <c r="S5617" i="2" s="1"/>
  <c r="H5618" i="2"/>
  <c r="U5618" i="2" s="1"/>
  <c r="J5618" i="2"/>
  <c r="R5618" i="2"/>
  <c r="S5618" i="2" s="1"/>
  <c r="H5619" i="2"/>
  <c r="U5619" i="2" s="1"/>
  <c r="J5619" i="2"/>
  <c r="R5619" i="2"/>
  <c r="S5619" i="2" s="1"/>
  <c r="H5620" i="2"/>
  <c r="U5620" i="2" s="1"/>
  <c r="J5620" i="2"/>
  <c r="R5620" i="2"/>
  <c r="S5620" i="2" s="1"/>
  <c r="H5621" i="2"/>
  <c r="U5621" i="2" s="1"/>
  <c r="J5621" i="2"/>
  <c r="R5621" i="2"/>
  <c r="S5621" i="2" s="1"/>
  <c r="H5622" i="2"/>
  <c r="U5622" i="2" s="1"/>
  <c r="J5622" i="2"/>
  <c r="R5622" i="2"/>
  <c r="S5622" i="2" s="1"/>
  <c r="H5623" i="2"/>
  <c r="U5623" i="2" s="1"/>
  <c r="J5623" i="2"/>
  <c r="R5623" i="2"/>
  <c r="S5623" i="2" s="1"/>
  <c r="H5624" i="2"/>
  <c r="U5624" i="2" s="1"/>
  <c r="J5624" i="2"/>
  <c r="R5624" i="2"/>
  <c r="S5624" i="2" s="1"/>
  <c r="H5625" i="2"/>
  <c r="U5625" i="2" s="1"/>
  <c r="J5625" i="2"/>
  <c r="R5625" i="2"/>
  <c r="S5625" i="2" s="1"/>
  <c r="H5626" i="2"/>
  <c r="U5626" i="2" s="1"/>
  <c r="J5626" i="2"/>
  <c r="R5626" i="2"/>
  <c r="S5626" i="2" s="1"/>
  <c r="H5627" i="2"/>
  <c r="U5627" i="2" s="1"/>
  <c r="J5627" i="2"/>
  <c r="R5627" i="2"/>
  <c r="S5627" i="2" s="1"/>
  <c r="H5628" i="2"/>
  <c r="U5628" i="2" s="1"/>
  <c r="J5628" i="2"/>
  <c r="R5628" i="2"/>
  <c r="S5628" i="2" s="1"/>
  <c r="H5629" i="2"/>
  <c r="U5629" i="2" s="1"/>
  <c r="J5629" i="2"/>
  <c r="R5629" i="2"/>
  <c r="S5629" i="2" s="1"/>
  <c r="H5630" i="2"/>
  <c r="U5630" i="2" s="1"/>
  <c r="J5630" i="2"/>
  <c r="R5630" i="2"/>
  <c r="S5630" i="2" s="1"/>
  <c r="H5631" i="2"/>
  <c r="U5631" i="2" s="1"/>
  <c r="J5631" i="2"/>
  <c r="R5631" i="2"/>
  <c r="S5631" i="2" s="1"/>
  <c r="H5632" i="2"/>
  <c r="U5632" i="2" s="1"/>
  <c r="J5632" i="2"/>
  <c r="R5632" i="2"/>
  <c r="S5632" i="2" s="1"/>
  <c r="H5633" i="2"/>
  <c r="U5633" i="2" s="1"/>
  <c r="J5633" i="2"/>
  <c r="R5633" i="2"/>
  <c r="S5633" i="2" s="1"/>
  <c r="H5634" i="2"/>
  <c r="U5634" i="2" s="1"/>
  <c r="J5634" i="2"/>
  <c r="R5634" i="2"/>
  <c r="S5634" i="2" s="1"/>
  <c r="H5635" i="2"/>
  <c r="U5635" i="2" s="1"/>
  <c r="J5635" i="2"/>
  <c r="R5635" i="2"/>
  <c r="S5635" i="2" s="1"/>
  <c r="H5636" i="2"/>
  <c r="U5636" i="2" s="1"/>
  <c r="J5636" i="2"/>
  <c r="R5636" i="2"/>
  <c r="S5636" i="2" s="1"/>
  <c r="H5637" i="2"/>
  <c r="U5637" i="2" s="1"/>
  <c r="J5637" i="2"/>
  <c r="R5637" i="2"/>
  <c r="S5637" i="2" s="1"/>
  <c r="H5638" i="2"/>
  <c r="U5638" i="2" s="1"/>
  <c r="J5638" i="2"/>
  <c r="R5638" i="2"/>
  <c r="S5638" i="2" s="1"/>
  <c r="H5640" i="2"/>
  <c r="U5640" i="2" s="1"/>
  <c r="J5640" i="2"/>
  <c r="R5640" i="2"/>
  <c r="S5640" i="2" s="1"/>
  <c r="H5641" i="2"/>
  <c r="U5641" i="2" s="1"/>
  <c r="J5641" i="2"/>
  <c r="R5641" i="2"/>
  <c r="S5641" i="2" s="1"/>
  <c r="H5642" i="2"/>
  <c r="U5642" i="2" s="1"/>
  <c r="J5642" i="2"/>
  <c r="R5642" i="2"/>
  <c r="S5642" i="2" s="1"/>
  <c r="H5643" i="2"/>
  <c r="U5643" i="2" s="1"/>
  <c r="J5643" i="2"/>
  <c r="R5643" i="2"/>
  <c r="S5643" i="2" s="1"/>
  <c r="H5644" i="2"/>
  <c r="U5644" i="2" s="1"/>
  <c r="J5644" i="2"/>
  <c r="R5644" i="2"/>
  <c r="S5644" i="2" s="1"/>
  <c r="H5645" i="2"/>
  <c r="U5645" i="2" s="1"/>
  <c r="J5645" i="2"/>
  <c r="R5645" i="2"/>
  <c r="S5645" i="2" s="1"/>
  <c r="H5646" i="2"/>
  <c r="U5646" i="2" s="1"/>
  <c r="J5646" i="2"/>
  <c r="R5646" i="2"/>
  <c r="S5646" i="2" s="1"/>
  <c r="H5647" i="2"/>
  <c r="U5647" i="2" s="1"/>
  <c r="J5647" i="2"/>
  <c r="R5647" i="2"/>
  <c r="S5647" i="2" s="1"/>
  <c r="H5648" i="2"/>
  <c r="U5648" i="2" s="1"/>
  <c r="J5648" i="2"/>
  <c r="R5648" i="2"/>
  <c r="S5648" i="2" s="1"/>
  <c r="H5649" i="2"/>
  <c r="U5649" i="2" s="1"/>
  <c r="J5649" i="2"/>
  <c r="R5649" i="2"/>
  <c r="S5649" i="2" s="1"/>
  <c r="H5650" i="2"/>
  <c r="U5650" i="2" s="1"/>
  <c r="J5650" i="2"/>
  <c r="R5650" i="2"/>
  <c r="S5650" i="2" s="1"/>
  <c r="H5651" i="2"/>
  <c r="U5651" i="2" s="1"/>
  <c r="J5651" i="2"/>
  <c r="R5651" i="2"/>
  <c r="S5651" i="2" s="1"/>
  <c r="H5652" i="2"/>
  <c r="U5652" i="2" s="1"/>
  <c r="J5652" i="2"/>
  <c r="R5652" i="2"/>
  <c r="S5652" i="2" s="1"/>
  <c r="H5653" i="2"/>
  <c r="U5653" i="2" s="1"/>
  <c r="J5653" i="2"/>
  <c r="R5653" i="2"/>
  <c r="S5653" i="2" s="1"/>
  <c r="H5654" i="2"/>
  <c r="U5654" i="2" s="1"/>
  <c r="J5654" i="2"/>
  <c r="R5654" i="2"/>
  <c r="S5654" i="2" s="1"/>
  <c r="H5655" i="2"/>
  <c r="U5655" i="2" s="1"/>
  <c r="J5655" i="2"/>
  <c r="R5655" i="2"/>
  <c r="S5655" i="2" s="1"/>
  <c r="H5656" i="2"/>
  <c r="U5656" i="2" s="1"/>
  <c r="J5656" i="2"/>
  <c r="R5656" i="2"/>
  <c r="S5656" i="2" s="1"/>
  <c r="H5657" i="2"/>
  <c r="U5657" i="2" s="1"/>
  <c r="J5657" i="2"/>
  <c r="R5657" i="2"/>
  <c r="S5657" i="2" s="1"/>
  <c r="H5659" i="2"/>
  <c r="U5659" i="2" s="1"/>
  <c r="J5659" i="2"/>
  <c r="R5659" i="2"/>
  <c r="S5659" i="2" s="1"/>
  <c r="H5660" i="2"/>
  <c r="U5660" i="2" s="1"/>
  <c r="J5660" i="2"/>
  <c r="R5660" i="2"/>
  <c r="S5660" i="2" s="1"/>
  <c r="H5661" i="2"/>
  <c r="U5661" i="2" s="1"/>
  <c r="J5661" i="2"/>
  <c r="R5661" i="2"/>
  <c r="S5661" i="2" s="1"/>
  <c r="H5662" i="2"/>
  <c r="U5662" i="2" s="1"/>
  <c r="J5662" i="2"/>
  <c r="R5662" i="2"/>
  <c r="S5662" i="2" s="1"/>
  <c r="H5663" i="2"/>
  <c r="U5663" i="2" s="1"/>
  <c r="J5663" i="2"/>
  <c r="R5663" i="2"/>
  <c r="S5663" i="2" s="1"/>
  <c r="H5664" i="2"/>
  <c r="U5664" i="2" s="1"/>
  <c r="J5664" i="2"/>
  <c r="R5664" i="2"/>
  <c r="S5664" i="2" s="1"/>
  <c r="H5665" i="2"/>
  <c r="U5665" i="2" s="1"/>
  <c r="J5665" i="2"/>
  <c r="R5665" i="2"/>
  <c r="S5665" i="2" s="1"/>
  <c r="H5666" i="2"/>
  <c r="U5666" i="2" s="1"/>
  <c r="J5666" i="2"/>
  <c r="R5666" i="2"/>
  <c r="S5666" i="2" s="1"/>
  <c r="H5667" i="2"/>
  <c r="U5667" i="2" s="1"/>
  <c r="J5667" i="2"/>
  <c r="R5667" i="2"/>
  <c r="S5667" i="2" s="1"/>
  <c r="H5668" i="2"/>
  <c r="U5668" i="2" s="1"/>
  <c r="J5668" i="2"/>
  <c r="R5668" i="2"/>
  <c r="S5668" i="2" s="1"/>
  <c r="H5669" i="2"/>
  <c r="U5669" i="2" s="1"/>
  <c r="J5669" i="2"/>
  <c r="R5669" i="2"/>
  <c r="S5669" i="2" s="1"/>
  <c r="H5670" i="2"/>
  <c r="U5670" i="2" s="1"/>
  <c r="J5670" i="2"/>
  <c r="R5670" i="2"/>
  <c r="S5670" i="2" s="1"/>
  <c r="H5671" i="2"/>
  <c r="U5671" i="2" s="1"/>
  <c r="J5671" i="2"/>
  <c r="R5671" i="2"/>
  <c r="S5671" i="2" s="1"/>
  <c r="H5672" i="2"/>
  <c r="U5672" i="2" s="1"/>
  <c r="J5672" i="2"/>
  <c r="R5672" i="2"/>
  <c r="S5672" i="2" s="1"/>
  <c r="H5673" i="2"/>
  <c r="U5673" i="2" s="1"/>
  <c r="J5673" i="2"/>
  <c r="R5673" i="2"/>
  <c r="S5673" i="2" s="1"/>
  <c r="H5674" i="2"/>
  <c r="U5674" i="2" s="1"/>
  <c r="J5674" i="2"/>
  <c r="R5674" i="2"/>
  <c r="S5674" i="2" s="1"/>
  <c r="H5675" i="2"/>
  <c r="U5675" i="2" s="1"/>
  <c r="J5675" i="2"/>
  <c r="R5675" i="2"/>
  <c r="S5675" i="2" s="1"/>
  <c r="H5676" i="2"/>
  <c r="U5676" i="2" s="1"/>
  <c r="J5676" i="2"/>
  <c r="R5676" i="2"/>
  <c r="S5676" i="2" s="1"/>
  <c r="H5677" i="2"/>
  <c r="U5677" i="2" s="1"/>
  <c r="J5677" i="2"/>
  <c r="R5677" i="2"/>
  <c r="S5677" i="2" s="1"/>
  <c r="H5678" i="2"/>
  <c r="U5678" i="2" s="1"/>
  <c r="J5678" i="2"/>
  <c r="R5678" i="2"/>
  <c r="S5678" i="2" s="1"/>
  <c r="H5679" i="2"/>
  <c r="U5679" i="2" s="1"/>
  <c r="J5679" i="2"/>
  <c r="R5679" i="2"/>
  <c r="S5679" i="2" s="1"/>
  <c r="H5680" i="2"/>
  <c r="U5680" i="2" s="1"/>
  <c r="J5680" i="2"/>
  <c r="R5680" i="2"/>
  <c r="S5680" i="2" s="1"/>
  <c r="H5681" i="2"/>
  <c r="U5681" i="2" s="1"/>
  <c r="J5681" i="2"/>
  <c r="R5681" i="2"/>
  <c r="S5681" i="2" s="1"/>
  <c r="H5682" i="2"/>
  <c r="U5682" i="2" s="1"/>
  <c r="J5682" i="2"/>
  <c r="R5682" i="2"/>
  <c r="S5682" i="2" s="1"/>
  <c r="H5683" i="2"/>
  <c r="U5683" i="2" s="1"/>
  <c r="J5683" i="2"/>
  <c r="R5683" i="2"/>
  <c r="S5683" i="2" s="1"/>
  <c r="H5684" i="2"/>
  <c r="U5684" i="2" s="1"/>
  <c r="J5684" i="2"/>
  <c r="R5684" i="2"/>
  <c r="S5684" i="2" s="1"/>
  <c r="H5685" i="2"/>
  <c r="U5685" i="2" s="1"/>
  <c r="J5685" i="2"/>
  <c r="R5685" i="2"/>
  <c r="S5685" i="2" s="1"/>
  <c r="H5686" i="2"/>
  <c r="U5686" i="2" s="1"/>
  <c r="J5686" i="2"/>
  <c r="R5686" i="2"/>
  <c r="S5686" i="2" s="1"/>
  <c r="H5687" i="2"/>
  <c r="U5687" i="2" s="1"/>
  <c r="J5687" i="2"/>
  <c r="R5687" i="2"/>
  <c r="S5687" i="2" s="1"/>
  <c r="H5688" i="2"/>
  <c r="U5688" i="2" s="1"/>
  <c r="J5688" i="2"/>
  <c r="R5688" i="2"/>
  <c r="S5688" i="2" s="1"/>
  <c r="H5689" i="2"/>
  <c r="U5689" i="2" s="1"/>
  <c r="J5689" i="2"/>
  <c r="R5689" i="2"/>
  <c r="S5689" i="2" s="1"/>
  <c r="H5690" i="2"/>
  <c r="U5690" i="2" s="1"/>
  <c r="J5690" i="2"/>
  <c r="R5690" i="2"/>
  <c r="S5690" i="2" s="1"/>
  <c r="H5691" i="2"/>
  <c r="U5691" i="2" s="1"/>
  <c r="J5691" i="2"/>
  <c r="R5691" i="2"/>
  <c r="S5691" i="2" s="1"/>
  <c r="H5692" i="2"/>
  <c r="U5692" i="2" s="1"/>
  <c r="J5692" i="2"/>
  <c r="R5692" i="2"/>
  <c r="S5692" i="2" s="1"/>
  <c r="H5694" i="2"/>
  <c r="U5694" i="2" s="1"/>
  <c r="J5694" i="2"/>
  <c r="R5694" i="2"/>
  <c r="S5694" i="2" s="1"/>
  <c r="H5695" i="2"/>
  <c r="U5695" i="2" s="1"/>
  <c r="J5695" i="2"/>
  <c r="R5695" i="2"/>
  <c r="S5695" i="2" s="1"/>
  <c r="H5696" i="2"/>
  <c r="U5696" i="2" s="1"/>
  <c r="J5696" i="2"/>
  <c r="R5696" i="2"/>
  <c r="S5696" i="2" s="1"/>
  <c r="H5697" i="2"/>
  <c r="U5697" i="2" s="1"/>
  <c r="J5697" i="2"/>
  <c r="R5697" i="2"/>
  <c r="S5697" i="2" s="1"/>
  <c r="H5698" i="2"/>
  <c r="U5698" i="2" s="1"/>
  <c r="J5698" i="2"/>
  <c r="R5698" i="2"/>
  <c r="S5698" i="2" s="1"/>
  <c r="H5699" i="2"/>
  <c r="U5699" i="2" s="1"/>
  <c r="J5699" i="2"/>
  <c r="R5699" i="2"/>
  <c r="S5699" i="2" s="1"/>
  <c r="H5700" i="2"/>
  <c r="U5700" i="2" s="1"/>
  <c r="J5700" i="2"/>
  <c r="R5700" i="2"/>
  <c r="S5700" i="2" s="1"/>
  <c r="H5701" i="2"/>
  <c r="U5701" i="2" s="1"/>
  <c r="J5701" i="2"/>
  <c r="R5701" i="2"/>
  <c r="S5701" i="2" s="1"/>
  <c r="H5702" i="2"/>
  <c r="U5702" i="2" s="1"/>
  <c r="J5702" i="2"/>
  <c r="R5702" i="2"/>
  <c r="S5702" i="2" s="1"/>
  <c r="H5703" i="2"/>
  <c r="U5703" i="2" s="1"/>
  <c r="J5703" i="2"/>
  <c r="R5703" i="2"/>
  <c r="S5703" i="2" s="1"/>
  <c r="H5704" i="2"/>
  <c r="U5704" i="2" s="1"/>
  <c r="J5704" i="2"/>
  <c r="R5704" i="2"/>
  <c r="S5704" i="2" s="1"/>
  <c r="H5705" i="2"/>
  <c r="U5705" i="2" s="1"/>
  <c r="J5705" i="2"/>
  <c r="R5705" i="2"/>
  <c r="S5705" i="2" s="1"/>
  <c r="H5706" i="2"/>
  <c r="U5706" i="2" s="1"/>
  <c r="J5706" i="2"/>
  <c r="R5706" i="2"/>
  <c r="S5706" i="2" s="1"/>
  <c r="H5707" i="2"/>
  <c r="U5707" i="2" s="1"/>
  <c r="J5707" i="2"/>
  <c r="R5707" i="2"/>
  <c r="S5707" i="2" s="1"/>
  <c r="H5708" i="2"/>
  <c r="U5708" i="2" s="1"/>
  <c r="J5708" i="2"/>
  <c r="R5708" i="2"/>
  <c r="S5708" i="2" s="1"/>
  <c r="H5709" i="2"/>
  <c r="U5709" i="2" s="1"/>
  <c r="J5709" i="2"/>
  <c r="R5709" i="2"/>
  <c r="S5709" i="2" s="1"/>
  <c r="H5710" i="2"/>
  <c r="U5710" i="2" s="1"/>
  <c r="J5710" i="2"/>
  <c r="R5710" i="2"/>
  <c r="S5710" i="2" s="1"/>
  <c r="H5711" i="2"/>
  <c r="U5711" i="2" s="1"/>
  <c r="J5711" i="2"/>
  <c r="R5711" i="2"/>
  <c r="S5711" i="2" s="1"/>
  <c r="H5712" i="2"/>
  <c r="U5712" i="2" s="1"/>
  <c r="J5712" i="2"/>
  <c r="R5712" i="2"/>
  <c r="S5712" i="2" s="1"/>
  <c r="H5713" i="2"/>
  <c r="U5713" i="2" s="1"/>
  <c r="J5713" i="2"/>
  <c r="R5713" i="2"/>
  <c r="S5713" i="2" s="1"/>
  <c r="H5714" i="2"/>
  <c r="U5714" i="2" s="1"/>
  <c r="J5714" i="2"/>
  <c r="R5714" i="2"/>
  <c r="S5714" i="2" s="1"/>
  <c r="H5715" i="2"/>
  <c r="U5715" i="2" s="1"/>
  <c r="J5715" i="2"/>
  <c r="R5715" i="2"/>
  <c r="S5715" i="2" s="1"/>
  <c r="H5716" i="2"/>
  <c r="U5716" i="2" s="1"/>
  <c r="J5716" i="2"/>
  <c r="R5716" i="2"/>
  <c r="S5716" i="2" s="1"/>
  <c r="H5717" i="2"/>
  <c r="U5717" i="2" s="1"/>
  <c r="J5717" i="2"/>
  <c r="R5717" i="2"/>
  <c r="S5717" i="2" s="1"/>
  <c r="H5718" i="2"/>
  <c r="U5718" i="2" s="1"/>
  <c r="J5718" i="2"/>
  <c r="R5718" i="2"/>
  <c r="S5718" i="2" s="1"/>
  <c r="H5719" i="2"/>
  <c r="U5719" i="2" s="1"/>
  <c r="J5719" i="2"/>
  <c r="R5719" i="2"/>
  <c r="S5719" i="2" s="1"/>
  <c r="H5720" i="2"/>
  <c r="U5720" i="2" s="1"/>
  <c r="J5720" i="2"/>
  <c r="R5720" i="2"/>
  <c r="S5720" i="2" s="1"/>
  <c r="H5721" i="2"/>
  <c r="U5721" i="2" s="1"/>
  <c r="J5721" i="2"/>
  <c r="R5721" i="2"/>
  <c r="S5721" i="2" s="1"/>
  <c r="H5722" i="2"/>
  <c r="U5722" i="2" s="1"/>
  <c r="J5722" i="2"/>
  <c r="R5722" i="2"/>
  <c r="S5722" i="2" s="1"/>
  <c r="H5723" i="2"/>
  <c r="U5723" i="2" s="1"/>
  <c r="J5723" i="2"/>
  <c r="R5723" i="2"/>
  <c r="S5723" i="2" s="1"/>
  <c r="H5724" i="2"/>
  <c r="U5724" i="2" s="1"/>
  <c r="J5724" i="2"/>
  <c r="R5724" i="2"/>
  <c r="S5724" i="2" s="1"/>
  <c r="H5725" i="2"/>
  <c r="U5725" i="2" s="1"/>
  <c r="J5725" i="2"/>
  <c r="R5725" i="2"/>
  <c r="S5725" i="2" s="1"/>
  <c r="H5726" i="2"/>
  <c r="U5726" i="2" s="1"/>
  <c r="J5726" i="2"/>
  <c r="R5726" i="2"/>
  <c r="S5726" i="2" s="1"/>
  <c r="H5727" i="2"/>
  <c r="U5727" i="2" s="1"/>
  <c r="J5727" i="2"/>
  <c r="R5727" i="2"/>
  <c r="S5727" i="2" s="1"/>
  <c r="H5728" i="2"/>
  <c r="U5728" i="2" s="1"/>
  <c r="J5728" i="2"/>
  <c r="R5728" i="2"/>
  <c r="S5728" i="2" s="1"/>
  <c r="H5729" i="2"/>
  <c r="U5729" i="2" s="1"/>
  <c r="J5729" i="2"/>
  <c r="R5729" i="2"/>
  <c r="S5729" i="2" s="1"/>
  <c r="H5730" i="2"/>
  <c r="U5730" i="2" s="1"/>
  <c r="J5730" i="2"/>
  <c r="R5730" i="2"/>
  <c r="S5730" i="2" s="1"/>
  <c r="H5731" i="2"/>
  <c r="U5731" i="2" s="1"/>
  <c r="J5731" i="2"/>
  <c r="R5731" i="2"/>
  <c r="S5731" i="2" s="1"/>
  <c r="H5732" i="2"/>
  <c r="U5732" i="2" s="1"/>
  <c r="J5732" i="2"/>
  <c r="R5732" i="2"/>
  <c r="S5732" i="2" s="1"/>
  <c r="H5733" i="2"/>
  <c r="U5733" i="2" s="1"/>
  <c r="J5733" i="2"/>
  <c r="R5733" i="2"/>
  <c r="S5733" i="2" s="1"/>
  <c r="H5734" i="2"/>
  <c r="U5734" i="2" s="1"/>
  <c r="J5734" i="2"/>
  <c r="R5734" i="2"/>
  <c r="S5734" i="2" s="1"/>
  <c r="H5735" i="2"/>
  <c r="U5735" i="2" s="1"/>
  <c r="J5735" i="2"/>
  <c r="R5735" i="2"/>
  <c r="S5735" i="2" s="1"/>
  <c r="H5736" i="2"/>
  <c r="U5736" i="2" s="1"/>
  <c r="J5736" i="2"/>
  <c r="R5736" i="2"/>
  <c r="S5736" i="2" s="1"/>
  <c r="H5737" i="2"/>
  <c r="U5737" i="2" s="1"/>
  <c r="J5737" i="2"/>
  <c r="R5737" i="2"/>
  <c r="S5737" i="2" s="1"/>
  <c r="H5738" i="2"/>
  <c r="U5738" i="2" s="1"/>
  <c r="J5738" i="2"/>
  <c r="R5738" i="2"/>
  <c r="S5738" i="2" s="1"/>
  <c r="H5742" i="2"/>
  <c r="U5742" i="2" s="1"/>
  <c r="J5742" i="2"/>
  <c r="R5742" i="2"/>
  <c r="S5742" i="2" s="1"/>
  <c r="H5743" i="2"/>
  <c r="U5743" i="2" s="1"/>
  <c r="J5743" i="2"/>
  <c r="R5743" i="2"/>
  <c r="S5743" i="2" s="1"/>
  <c r="H5744" i="2"/>
  <c r="U5744" i="2" s="1"/>
  <c r="J5744" i="2"/>
  <c r="R5744" i="2"/>
  <c r="S5744" i="2" s="1"/>
  <c r="H5745" i="2"/>
  <c r="U5745" i="2" s="1"/>
  <c r="J5745" i="2"/>
  <c r="R5745" i="2"/>
  <c r="S5745" i="2" s="1"/>
  <c r="H5746" i="2"/>
  <c r="U5746" i="2" s="1"/>
  <c r="J5746" i="2"/>
  <c r="R5746" i="2"/>
  <c r="S5746" i="2" s="1"/>
  <c r="H5747" i="2"/>
  <c r="U5747" i="2" s="1"/>
  <c r="J5747" i="2"/>
  <c r="R5747" i="2"/>
  <c r="S5747" i="2" s="1"/>
  <c r="H5748" i="2"/>
  <c r="U5748" i="2" s="1"/>
  <c r="J5748" i="2"/>
  <c r="R5748" i="2"/>
  <c r="S5748" i="2" s="1"/>
  <c r="H5749" i="2"/>
  <c r="U5749" i="2" s="1"/>
  <c r="J5749" i="2"/>
  <c r="R5749" i="2"/>
  <c r="S5749" i="2" s="1"/>
  <c r="H5750" i="2"/>
  <c r="U5750" i="2" s="1"/>
  <c r="J5750" i="2"/>
  <c r="R5750" i="2"/>
  <c r="S5750" i="2" s="1"/>
  <c r="H5751" i="2"/>
  <c r="U5751" i="2" s="1"/>
  <c r="J5751" i="2"/>
  <c r="R5751" i="2"/>
  <c r="S5751" i="2" s="1"/>
  <c r="H5752" i="2"/>
  <c r="U5752" i="2" s="1"/>
  <c r="J5752" i="2"/>
  <c r="R5752" i="2"/>
  <c r="S5752" i="2" s="1"/>
  <c r="H5753" i="2"/>
  <c r="U5753" i="2" s="1"/>
  <c r="J5753" i="2"/>
  <c r="R5753" i="2"/>
  <c r="S5753" i="2" s="1"/>
  <c r="H5754" i="2"/>
  <c r="U5754" i="2" s="1"/>
  <c r="J5754" i="2"/>
  <c r="R5754" i="2"/>
  <c r="S5754" i="2" s="1"/>
  <c r="H5755" i="2"/>
  <c r="U5755" i="2" s="1"/>
  <c r="J5755" i="2"/>
  <c r="R5755" i="2"/>
  <c r="S5755" i="2" s="1"/>
  <c r="H5756" i="2"/>
  <c r="U5756" i="2" s="1"/>
  <c r="J5756" i="2"/>
  <c r="R5756" i="2"/>
  <c r="S5756" i="2" s="1"/>
  <c r="H5757" i="2"/>
  <c r="U5757" i="2" s="1"/>
  <c r="J5757" i="2"/>
  <c r="R5757" i="2"/>
  <c r="S5757" i="2" s="1"/>
  <c r="H5758" i="2"/>
  <c r="U5758" i="2" s="1"/>
  <c r="J5758" i="2"/>
  <c r="R5758" i="2"/>
  <c r="S5758" i="2" s="1"/>
  <c r="H5759" i="2"/>
  <c r="U5759" i="2" s="1"/>
  <c r="J5759" i="2"/>
  <c r="R5759" i="2"/>
  <c r="S5759" i="2" s="1"/>
  <c r="H5760" i="2"/>
  <c r="U5760" i="2" s="1"/>
  <c r="J5760" i="2"/>
  <c r="R5760" i="2"/>
  <c r="S5760" i="2" s="1"/>
  <c r="H5761" i="2"/>
  <c r="U5761" i="2" s="1"/>
  <c r="J5761" i="2"/>
  <c r="R5761" i="2"/>
  <c r="S5761" i="2" s="1"/>
  <c r="H5762" i="2"/>
  <c r="U5762" i="2" s="1"/>
  <c r="J5762" i="2"/>
  <c r="R5762" i="2"/>
  <c r="S5762" i="2" s="1"/>
  <c r="H5763" i="2"/>
  <c r="U5763" i="2" s="1"/>
  <c r="J5763" i="2"/>
  <c r="R5763" i="2"/>
  <c r="S5763" i="2" s="1"/>
  <c r="H5764" i="2"/>
  <c r="U5764" i="2" s="1"/>
  <c r="J5764" i="2"/>
  <c r="R5764" i="2"/>
  <c r="S5764" i="2" s="1"/>
  <c r="H5765" i="2"/>
  <c r="U5765" i="2" s="1"/>
  <c r="J5765" i="2"/>
  <c r="R5765" i="2"/>
  <c r="S5765" i="2" s="1"/>
  <c r="H5766" i="2"/>
  <c r="U5766" i="2" s="1"/>
  <c r="J5766" i="2"/>
  <c r="R5766" i="2"/>
  <c r="S5766" i="2" s="1"/>
  <c r="H5767" i="2"/>
  <c r="U5767" i="2" s="1"/>
  <c r="J5767" i="2"/>
  <c r="R5767" i="2"/>
  <c r="S5767" i="2" s="1"/>
  <c r="H5768" i="2"/>
  <c r="U5768" i="2" s="1"/>
  <c r="J5768" i="2"/>
  <c r="R5768" i="2"/>
  <c r="S5768" i="2" s="1"/>
  <c r="H5769" i="2"/>
  <c r="U5769" i="2" s="1"/>
  <c r="J5769" i="2"/>
  <c r="R5769" i="2"/>
  <c r="S5769" i="2" s="1"/>
  <c r="H5770" i="2"/>
  <c r="U5770" i="2" s="1"/>
  <c r="J5770" i="2"/>
  <c r="R5770" i="2"/>
  <c r="S5770" i="2" s="1"/>
  <c r="H5771" i="2"/>
  <c r="U5771" i="2" s="1"/>
  <c r="J5771" i="2"/>
  <c r="R5771" i="2"/>
  <c r="S5771" i="2" s="1"/>
  <c r="H5772" i="2"/>
  <c r="U5772" i="2" s="1"/>
  <c r="J5772" i="2"/>
  <c r="R5772" i="2"/>
  <c r="S5772" i="2" s="1"/>
  <c r="H5773" i="2"/>
  <c r="U5773" i="2" s="1"/>
  <c r="J5773" i="2"/>
  <c r="R5773" i="2"/>
  <c r="S5773" i="2" s="1"/>
  <c r="H5774" i="2"/>
  <c r="U5774" i="2" s="1"/>
  <c r="J5774" i="2"/>
  <c r="R5774" i="2"/>
  <c r="S5774" i="2" s="1"/>
  <c r="H5775" i="2"/>
  <c r="U5775" i="2" s="1"/>
  <c r="J5775" i="2"/>
  <c r="R5775" i="2"/>
  <c r="S5775" i="2" s="1"/>
  <c r="H5776" i="2"/>
  <c r="U5776" i="2" s="1"/>
  <c r="J5776" i="2"/>
  <c r="R5776" i="2"/>
  <c r="S5776" i="2" s="1"/>
  <c r="H5777" i="2"/>
  <c r="U5777" i="2" s="1"/>
  <c r="J5777" i="2"/>
  <c r="R5777" i="2"/>
  <c r="S5777" i="2" s="1"/>
  <c r="H5778" i="2"/>
  <c r="U5778" i="2" s="1"/>
  <c r="J5778" i="2"/>
  <c r="R5778" i="2"/>
  <c r="S5778" i="2" s="1"/>
  <c r="H5779" i="2"/>
  <c r="U5779" i="2" s="1"/>
  <c r="J5779" i="2"/>
  <c r="R5779" i="2"/>
  <c r="S5779" i="2" s="1"/>
  <c r="H5780" i="2"/>
  <c r="U5780" i="2" s="1"/>
  <c r="J5780" i="2"/>
  <c r="R5780" i="2"/>
  <c r="S5780" i="2" s="1"/>
  <c r="H5781" i="2"/>
  <c r="U5781" i="2" s="1"/>
  <c r="J5781" i="2"/>
  <c r="R5781" i="2"/>
  <c r="S5781" i="2" s="1"/>
  <c r="H5782" i="2"/>
  <c r="U5782" i="2" s="1"/>
  <c r="J5782" i="2"/>
  <c r="R5782" i="2"/>
  <c r="S5782" i="2" s="1"/>
  <c r="H5783" i="2"/>
  <c r="U5783" i="2" s="1"/>
  <c r="J5783" i="2"/>
  <c r="R5783" i="2"/>
  <c r="S5783" i="2" s="1"/>
  <c r="H5784" i="2"/>
  <c r="U5784" i="2" s="1"/>
  <c r="J5784" i="2"/>
  <c r="R5784" i="2"/>
  <c r="S5784" i="2" s="1"/>
  <c r="H5785" i="2"/>
  <c r="U5785" i="2" s="1"/>
  <c r="J5785" i="2"/>
  <c r="R5785" i="2"/>
  <c r="S5785" i="2" s="1"/>
  <c r="H5786" i="2"/>
  <c r="U5786" i="2" s="1"/>
  <c r="J5786" i="2"/>
  <c r="R5786" i="2"/>
  <c r="S5786" i="2" s="1"/>
  <c r="H5788" i="2"/>
  <c r="U5788" i="2" s="1"/>
  <c r="J5788" i="2"/>
  <c r="R5788" i="2"/>
  <c r="S5788" i="2" s="1"/>
  <c r="H5789" i="2"/>
  <c r="U5789" i="2" s="1"/>
  <c r="J5789" i="2"/>
  <c r="R5789" i="2"/>
  <c r="S5789" i="2" s="1"/>
  <c r="H5790" i="2"/>
  <c r="U5790" i="2" s="1"/>
  <c r="J5790" i="2"/>
  <c r="R5790" i="2"/>
  <c r="S5790" i="2" s="1"/>
  <c r="H5791" i="2"/>
  <c r="U5791" i="2" s="1"/>
  <c r="J5791" i="2"/>
  <c r="R5791" i="2"/>
  <c r="S5791" i="2" s="1"/>
  <c r="H5792" i="2"/>
  <c r="U5792" i="2" s="1"/>
  <c r="J5792" i="2"/>
  <c r="R5792" i="2"/>
  <c r="S5792" i="2" s="1"/>
  <c r="H5793" i="2"/>
  <c r="U5793" i="2" s="1"/>
  <c r="J5793" i="2"/>
  <c r="R5793" i="2"/>
  <c r="S5793" i="2" s="1"/>
  <c r="H5794" i="2"/>
  <c r="U5794" i="2" s="1"/>
  <c r="J5794" i="2"/>
  <c r="R5794" i="2"/>
  <c r="S5794" i="2" s="1"/>
  <c r="H5795" i="2"/>
  <c r="U5795" i="2" s="1"/>
  <c r="J5795" i="2"/>
  <c r="R5795" i="2"/>
  <c r="S5795" i="2" s="1"/>
  <c r="H5796" i="2"/>
  <c r="U5796" i="2" s="1"/>
  <c r="J5796" i="2"/>
  <c r="R5796" i="2"/>
  <c r="S5796" i="2" s="1"/>
  <c r="H5797" i="2"/>
  <c r="U5797" i="2" s="1"/>
  <c r="J5797" i="2"/>
  <c r="R5797" i="2"/>
  <c r="S5797" i="2" s="1"/>
  <c r="H5798" i="2"/>
  <c r="U5798" i="2" s="1"/>
  <c r="J5798" i="2"/>
  <c r="R5798" i="2"/>
  <c r="S5798" i="2" s="1"/>
  <c r="H5799" i="2"/>
  <c r="U5799" i="2" s="1"/>
  <c r="J5799" i="2"/>
  <c r="R5799" i="2"/>
  <c r="S5799" i="2" s="1"/>
  <c r="H5800" i="2"/>
  <c r="U5800" i="2" s="1"/>
  <c r="J5800" i="2"/>
  <c r="R5800" i="2"/>
  <c r="S5800" i="2" s="1"/>
  <c r="H5801" i="2"/>
  <c r="U5801" i="2" s="1"/>
  <c r="J5801" i="2"/>
  <c r="R5801" i="2"/>
  <c r="S5801" i="2" s="1"/>
  <c r="H5802" i="2"/>
  <c r="U5802" i="2" s="1"/>
  <c r="J5802" i="2"/>
  <c r="R5802" i="2"/>
  <c r="S5802" i="2" s="1"/>
  <c r="H5803" i="2"/>
  <c r="U5803" i="2" s="1"/>
  <c r="J5803" i="2"/>
  <c r="R5803" i="2"/>
  <c r="S5803" i="2" s="1"/>
  <c r="H5804" i="2"/>
  <c r="U5804" i="2" s="1"/>
  <c r="J5804" i="2"/>
  <c r="R5804" i="2"/>
  <c r="S5804" i="2" s="1"/>
  <c r="H5805" i="2"/>
  <c r="U5805" i="2" s="1"/>
  <c r="J5805" i="2"/>
  <c r="R5805" i="2"/>
  <c r="S5805" i="2" s="1"/>
  <c r="H5806" i="2"/>
  <c r="U5806" i="2" s="1"/>
  <c r="J5806" i="2"/>
  <c r="R5806" i="2"/>
  <c r="S5806" i="2" s="1"/>
  <c r="H5807" i="2"/>
  <c r="U5807" i="2" s="1"/>
  <c r="J5807" i="2"/>
  <c r="R5807" i="2"/>
  <c r="S5807" i="2" s="1"/>
  <c r="H5808" i="2"/>
  <c r="U5808" i="2" s="1"/>
  <c r="J5808" i="2"/>
  <c r="R5808" i="2"/>
  <c r="S5808" i="2" s="1"/>
  <c r="H5809" i="2"/>
  <c r="U5809" i="2" s="1"/>
  <c r="J5809" i="2"/>
  <c r="R5809" i="2"/>
  <c r="S5809" i="2" s="1"/>
  <c r="H5810" i="2"/>
  <c r="U5810" i="2" s="1"/>
  <c r="J5810" i="2"/>
  <c r="R5810" i="2"/>
  <c r="S5810" i="2" s="1"/>
  <c r="H5811" i="2"/>
  <c r="U5811" i="2" s="1"/>
  <c r="J5811" i="2"/>
  <c r="R5811" i="2"/>
  <c r="S5811" i="2" s="1"/>
  <c r="H5812" i="2"/>
  <c r="U5812" i="2" s="1"/>
  <c r="J5812" i="2"/>
  <c r="R5812" i="2"/>
  <c r="S5812" i="2" s="1"/>
  <c r="H5813" i="2"/>
  <c r="U5813" i="2" s="1"/>
  <c r="J5813" i="2"/>
  <c r="R5813" i="2"/>
  <c r="S5813" i="2" s="1"/>
  <c r="H5814" i="2"/>
  <c r="U5814" i="2" s="1"/>
  <c r="J5814" i="2"/>
  <c r="R5814" i="2"/>
  <c r="S5814" i="2" s="1"/>
  <c r="H5815" i="2"/>
  <c r="U5815" i="2" s="1"/>
  <c r="J5815" i="2"/>
  <c r="R5815" i="2"/>
  <c r="S5815" i="2" s="1"/>
  <c r="H5816" i="2"/>
  <c r="U5816" i="2" s="1"/>
  <c r="J5816" i="2"/>
  <c r="R5816" i="2"/>
  <c r="S5816" i="2" s="1"/>
  <c r="H5817" i="2"/>
  <c r="U5817" i="2" s="1"/>
  <c r="J5817" i="2"/>
  <c r="R5817" i="2"/>
  <c r="S5817" i="2" s="1"/>
  <c r="H5818" i="2"/>
  <c r="U5818" i="2" s="1"/>
  <c r="J5818" i="2"/>
  <c r="R5818" i="2"/>
  <c r="S5818" i="2" s="1"/>
  <c r="H5819" i="2"/>
  <c r="U5819" i="2" s="1"/>
  <c r="J5819" i="2"/>
  <c r="R5819" i="2"/>
  <c r="S5819" i="2" s="1"/>
  <c r="H5820" i="2"/>
  <c r="U5820" i="2" s="1"/>
  <c r="J5820" i="2"/>
  <c r="R5820" i="2"/>
  <c r="S5820" i="2" s="1"/>
  <c r="H5821" i="2"/>
  <c r="U5821" i="2" s="1"/>
  <c r="J5821" i="2"/>
  <c r="R5821" i="2"/>
  <c r="S5821" i="2" s="1"/>
  <c r="H5822" i="2"/>
  <c r="U5822" i="2" s="1"/>
  <c r="J5822" i="2"/>
  <c r="R5822" i="2"/>
  <c r="S5822" i="2" s="1"/>
  <c r="H5823" i="2"/>
  <c r="U5823" i="2" s="1"/>
  <c r="J5823" i="2"/>
  <c r="R5823" i="2"/>
  <c r="S5823" i="2" s="1"/>
  <c r="H5824" i="2"/>
  <c r="U5824" i="2" s="1"/>
  <c r="J5824" i="2"/>
  <c r="R5824" i="2"/>
  <c r="S5824" i="2" s="1"/>
  <c r="H5825" i="2"/>
  <c r="U5825" i="2" s="1"/>
  <c r="J5825" i="2"/>
  <c r="R5825" i="2"/>
  <c r="S5825" i="2" s="1"/>
  <c r="H5826" i="2"/>
  <c r="U5826" i="2" s="1"/>
  <c r="J5826" i="2"/>
  <c r="R5826" i="2"/>
  <c r="S5826" i="2" s="1"/>
  <c r="H5827" i="2"/>
  <c r="U5827" i="2" s="1"/>
  <c r="J5827" i="2"/>
  <c r="R5827" i="2"/>
  <c r="S5827" i="2" s="1"/>
  <c r="H5828" i="2"/>
  <c r="U5828" i="2" s="1"/>
  <c r="J5828" i="2"/>
  <c r="R5828" i="2"/>
  <c r="S5828" i="2" s="1"/>
  <c r="H5829" i="2"/>
  <c r="U5829" i="2" s="1"/>
  <c r="J5829" i="2"/>
  <c r="R5829" i="2"/>
  <c r="S5829" i="2" s="1"/>
  <c r="H5830" i="2"/>
  <c r="U5830" i="2" s="1"/>
  <c r="J5830" i="2"/>
  <c r="R5830" i="2"/>
  <c r="S5830" i="2" s="1"/>
  <c r="H5831" i="2"/>
  <c r="U5831" i="2" s="1"/>
  <c r="J5831" i="2"/>
  <c r="R5831" i="2"/>
  <c r="S5831" i="2" s="1"/>
  <c r="H5832" i="2"/>
  <c r="U5832" i="2" s="1"/>
  <c r="J5832" i="2"/>
  <c r="R5832" i="2"/>
  <c r="S5832" i="2" s="1"/>
  <c r="H5833" i="2"/>
  <c r="U5833" i="2" s="1"/>
  <c r="J5833" i="2"/>
  <c r="R5833" i="2"/>
  <c r="S5833" i="2" s="1"/>
  <c r="H5834" i="2"/>
  <c r="U5834" i="2" s="1"/>
  <c r="J5834" i="2"/>
  <c r="R5834" i="2"/>
  <c r="S5834" i="2" s="1"/>
  <c r="H5835" i="2"/>
  <c r="U5835" i="2" s="1"/>
  <c r="J5835" i="2"/>
  <c r="R5835" i="2"/>
  <c r="S5835" i="2" s="1"/>
  <c r="H5836" i="2"/>
  <c r="U5836" i="2" s="1"/>
  <c r="J5836" i="2"/>
  <c r="R5836" i="2"/>
  <c r="S5836" i="2" s="1"/>
  <c r="H5837" i="2"/>
  <c r="U5837" i="2" s="1"/>
  <c r="J5837" i="2"/>
  <c r="R5837" i="2"/>
  <c r="S5837" i="2" s="1"/>
  <c r="H5838" i="2"/>
  <c r="U5838" i="2" s="1"/>
  <c r="J5838" i="2"/>
  <c r="R5838" i="2"/>
  <c r="S5838" i="2" s="1"/>
  <c r="H5839" i="2"/>
  <c r="U5839" i="2" s="1"/>
  <c r="J5839" i="2"/>
  <c r="R5839" i="2"/>
  <c r="S5839" i="2" s="1"/>
  <c r="H5840" i="2"/>
  <c r="U5840" i="2" s="1"/>
  <c r="J5840" i="2"/>
  <c r="R5840" i="2"/>
  <c r="S5840" i="2" s="1"/>
  <c r="H5841" i="2"/>
  <c r="U5841" i="2" s="1"/>
  <c r="J5841" i="2"/>
  <c r="R5841" i="2"/>
  <c r="S5841" i="2" s="1"/>
  <c r="H5842" i="2"/>
  <c r="U5842" i="2" s="1"/>
  <c r="J5842" i="2"/>
  <c r="R5842" i="2"/>
  <c r="S5842" i="2" s="1"/>
  <c r="H5843" i="2"/>
  <c r="U5843" i="2" s="1"/>
  <c r="J5843" i="2"/>
  <c r="R5843" i="2"/>
  <c r="S5843" i="2" s="1"/>
  <c r="H5844" i="2"/>
  <c r="U5844" i="2" s="1"/>
  <c r="J5844" i="2"/>
  <c r="R5844" i="2"/>
  <c r="S5844" i="2" s="1"/>
  <c r="H5845" i="2"/>
  <c r="U5845" i="2" s="1"/>
  <c r="J5845" i="2"/>
  <c r="R5845" i="2"/>
  <c r="S5845" i="2" s="1"/>
  <c r="H5846" i="2"/>
  <c r="U5846" i="2" s="1"/>
  <c r="J5846" i="2"/>
  <c r="R5846" i="2"/>
  <c r="S5846" i="2" s="1"/>
  <c r="H5847" i="2"/>
  <c r="U5847" i="2" s="1"/>
  <c r="J5847" i="2"/>
  <c r="R5847" i="2"/>
  <c r="S5847" i="2" s="1"/>
  <c r="H5848" i="2"/>
  <c r="U5848" i="2" s="1"/>
  <c r="J5848" i="2"/>
  <c r="R5848" i="2"/>
  <c r="S5848" i="2" s="1"/>
  <c r="H5849" i="2"/>
  <c r="U5849" i="2" s="1"/>
  <c r="J5849" i="2"/>
  <c r="R5849" i="2"/>
  <c r="S5849" i="2" s="1"/>
  <c r="H5850" i="2"/>
  <c r="U5850" i="2" s="1"/>
  <c r="J5850" i="2"/>
  <c r="R5850" i="2"/>
  <c r="S5850" i="2" s="1"/>
  <c r="H5851" i="2"/>
  <c r="U5851" i="2" s="1"/>
  <c r="J5851" i="2"/>
  <c r="R5851" i="2"/>
  <c r="S5851" i="2" s="1"/>
  <c r="H5852" i="2"/>
  <c r="U5852" i="2" s="1"/>
  <c r="J5852" i="2"/>
  <c r="R5852" i="2"/>
  <c r="S5852" i="2" s="1"/>
  <c r="H5853" i="2"/>
  <c r="U5853" i="2" s="1"/>
  <c r="J5853" i="2"/>
  <c r="R5853" i="2"/>
  <c r="S5853" i="2" s="1"/>
  <c r="H5854" i="2"/>
  <c r="U5854" i="2" s="1"/>
  <c r="J5854" i="2"/>
  <c r="R5854" i="2"/>
  <c r="S5854" i="2" s="1"/>
  <c r="H5855" i="2"/>
  <c r="U5855" i="2" s="1"/>
  <c r="J5855" i="2"/>
  <c r="R5855" i="2"/>
  <c r="S5855" i="2" s="1"/>
  <c r="H5856" i="2"/>
  <c r="U5856" i="2" s="1"/>
  <c r="J5856" i="2"/>
  <c r="R5856" i="2"/>
  <c r="S5856" i="2" s="1"/>
  <c r="H5857" i="2"/>
  <c r="U5857" i="2" s="1"/>
  <c r="J5857" i="2"/>
  <c r="R5857" i="2"/>
  <c r="S5857" i="2" s="1"/>
  <c r="H5858" i="2"/>
  <c r="U5858" i="2" s="1"/>
  <c r="J5858" i="2"/>
  <c r="R5858" i="2"/>
  <c r="S5858" i="2" s="1"/>
  <c r="H5859" i="2"/>
  <c r="U5859" i="2" s="1"/>
  <c r="J5859" i="2"/>
  <c r="R5859" i="2"/>
  <c r="S5859" i="2" s="1"/>
  <c r="H5860" i="2"/>
  <c r="U5860" i="2" s="1"/>
  <c r="J5860" i="2"/>
  <c r="R5860" i="2"/>
  <c r="S5860" i="2" s="1"/>
  <c r="H5861" i="2"/>
  <c r="U5861" i="2" s="1"/>
  <c r="J5861" i="2"/>
  <c r="R5861" i="2"/>
  <c r="S5861" i="2" s="1"/>
  <c r="H5862" i="2"/>
  <c r="U5862" i="2" s="1"/>
  <c r="J5862" i="2"/>
  <c r="R5862" i="2"/>
  <c r="S5862" i="2" s="1"/>
  <c r="H5863" i="2"/>
  <c r="U5863" i="2" s="1"/>
  <c r="J5863" i="2"/>
  <c r="R5863" i="2"/>
  <c r="S5863" i="2" s="1"/>
  <c r="H5864" i="2"/>
  <c r="U5864" i="2" s="1"/>
  <c r="J5864" i="2"/>
  <c r="R5864" i="2"/>
  <c r="S5864" i="2" s="1"/>
  <c r="H5865" i="2"/>
  <c r="U5865" i="2" s="1"/>
  <c r="J5865" i="2"/>
  <c r="R5865" i="2"/>
  <c r="S5865" i="2" s="1"/>
  <c r="H5866" i="2"/>
  <c r="U5866" i="2" s="1"/>
  <c r="J5866" i="2"/>
  <c r="R5866" i="2"/>
  <c r="S5866" i="2" s="1"/>
  <c r="H5867" i="2"/>
  <c r="U5867" i="2" s="1"/>
  <c r="J5867" i="2"/>
  <c r="R5867" i="2"/>
  <c r="S5867" i="2" s="1"/>
  <c r="H5868" i="2"/>
  <c r="U5868" i="2" s="1"/>
  <c r="J5868" i="2"/>
  <c r="R5868" i="2"/>
  <c r="S5868" i="2" s="1"/>
  <c r="H5869" i="2"/>
  <c r="U5869" i="2" s="1"/>
  <c r="J5869" i="2"/>
  <c r="R5869" i="2"/>
  <c r="S5869" i="2" s="1"/>
  <c r="H5870" i="2"/>
  <c r="U5870" i="2" s="1"/>
  <c r="J5870" i="2"/>
  <c r="R5870" i="2"/>
  <c r="S5870" i="2" s="1"/>
  <c r="H5871" i="2"/>
  <c r="U5871" i="2" s="1"/>
  <c r="J5871" i="2"/>
  <c r="R5871" i="2"/>
  <c r="S5871" i="2" s="1"/>
  <c r="H5872" i="2"/>
  <c r="U5872" i="2" s="1"/>
  <c r="J5872" i="2"/>
  <c r="R5872" i="2"/>
  <c r="S5872" i="2" s="1"/>
  <c r="H5873" i="2"/>
  <c r="U5873" i="2" s="1"/>
  <c r="J5873" i="2"/>
  <c r="R5873" i="2"/>
  <c r="S5873" i="2" s="1"/>
  <c r="H5874" i="2"/>
  <c r="U5874" i="2" s="1"/>
  <c r="J5874" i="2"/>
  <c r="R5874" i="2"/>
  <c r="S5874" i="2" s="1"/>
  <c r="H5875" i="2"/>
  <c r="U5875" i="2" s="1"/>
  <c r="J5875" i="2"/>
  <c r="R5875" i="2"/>
  <c r="S5875" i="2" s="1"/>
  <c r="H5877" i="2"/>
  <c r="U5877" i="2" s="1"/>
  <c r="J5877" i="2"/>
  <c r="R5877" i="2"/>
  <c r="S5877" i="2" s="1"/>
  <c r="H5878" i="2"/>
  <c r="U5878" i="2" s="1"/>
  <c r="J5878" i="2"/>
  <c r="R5878" i="2"/>
  <c r="S5878" i="2" s="1"/>
  <c r="H5879" i="2"/>
  <c r="U5879" i="2" s="1"/>
  <c r="J5879" i="2"/>
  <c r="R5879" i="2"/>
  <c r="S5879" i="2" s="1"/>
  <c r="H5880" i="2"/>
  <c r="U5880" i="2" s="1"/>
  <c r="J5880" i="2"/>
  <c r="R5880" i="2"/>
  <c r="S5880" i="2" s="1"/>
  <c r="H5881" i="2"/>
  <c r="U5881" i="2" s="1"/>
  <c r="J5881" i="2"/>
  <c r="R5881" i="2"/>
  <c r="S5881" i="2" s="1"/>
  <c r="H5882" i="2"/>
  <c r="U5882" i="2" s="1"/>
  <c r="J5882" i="2"/>
  <c r="R5882" i="2"/>
  <c r="S5882" i="2" s="1"/>
  <c r="H5883" i="2"/>
  <c r="U5883" i="2" s="1"/>
  <c r="J5883" i="2"/>
  <c r="R5883" i="2"/>
  <c r="S5883" i="2" s="1"/>
  <c r="H5884" i="2"/>
  <c r="U5884" i="2" s="1"/>
  <c r="J5884" i="2"/>
  <c r="R5884" i="2"/>
  <c r="S5884" i="2" s="1"/>
  <c r="H5885" i="2"/>
  <c r="U5885" i="2" s="1"/>
  <c r="J5885" i="2"/>
  <c r="R5885" i="2"/>
  <c r="S5885" i="2" s="1"/>
  <c r="H5886" i="2"/>
  <c r="U5886" i="2" s="1"/>
  <c r="J5886" i="2"/>
  <c r="R5886" i="2"/>
  <c r="S5886" i="2" s="1"/>
  <c r="H5887" i="2"/>
  <c r="U5887" i="2" s="1"/>
  <c r="J5887" i="2"/>
  <c r="R5887" i="2"/>
  <c r="S5887" i="2" s="1"/>
  <c r="H5888" i="2"/>
  <c r="U5888" i="2" s="1"/>
  <c r="J5888" i="2"/>
  <c r="R5888" i="2"/>
  <c r="S5888" i="2" s="1"/>
  <c r="H5889" i="2"/>
  <c r="U5889" i="2" s="1"/>
  <c r="J5889" i="2"/>
  <c r="R5889" i="2"/>
  <c r="S5889" i="2" s="1"/>
  <c r="H5890" i="2"/>
  <c r="U5890" i="2" s="1"/>
  <c r="J5890" i="2"/>
  <c r="R5890" i="2"/>
  <c r="S5890" i="2" s="1"/>
  <c r="H5891" i="2"/>
  <c r="U5891" i="2" s="1"/>
  <c r="J5891" i="2"/>
  <c r="R5891" i="2"/>
  <c r="S5891" i="2" s="1"/>
  <c r="H5892" i="2"/>
  <c r="U5892" i="2" s="1"/>
  <c r="J5892" i="2"/>
  <c r="R5892" i="2"/>
  <c r="S5892" i="2" s="1"/>
  <c r="H5893" i="2"/>
  <c r="U5893" i="2" s="1"/>
  <c r="J5893" i="2"/>
  <c r="R5893" i="2"/>
  <c r="S5893" i="2" s="1"/>
  <c r="H5894" i="2"/>
  <c r="U5894" i="2" s="1"/>
  <c r="J5894" i="2"/>
  <c r="R5894" i="2"/>
  <c r="S5894" i="2" s="1"/>
  <c r="H5895" i="2"/>
  <c r="U5895" i="2" s="1"/>
  <c r="J5895" i="2"/>
  <c r="R5895" i="2"/>
  <c r="S5895" i="2" s="1"/>
  <c r="H5896" i="2"/>
  <c r="U5896" i="2" s="1"/>
  <c r="J5896" i="2"/>
  <c r="R5896" i="2"/>
  <c r="S5896" i="2" s="1"/>
  <c r="H5897" i="2"/>
  <c r="U5897" i="2" s="1"/>
  <c r="J5897" i="2"/>
  <c r="R5897" i="2"/>
  <c r="S5897" i="2" s="1"/>
  <c r="H5898" i="2"/>
  <c r="U5898" i="2" s="1"/>
  <c r="J5898" i="2"/>
  <c r="R5898" i="2"/>
  <c r="S5898" i="2" s="1"/>
  <c r="H5899" i="2"/>
  <c r="U5899" i="2" s="1"/>
  <c r="J5899" i="2"/>
  <c r="R5899" i="2"/>
  <c r="S5899" i="2" s="1"/>
  <c r="H5900" i="2"/>
  <c r="U5900" i="2" s="1"/>
  <c r="J5900" i="2"/>
  <c r="R5900" i="2"/>
  <c r="S5900" i="2" s="1"/>
  <c r="H5901" i="2"/>
  <c r="U5901" i="2" s="1"/>
  <c r="J5901" i="2"/>
  <c r="R5901" i="2"/>
  <c r="S5901" i="2" s="1"/>
  <c r="H5902" i="2"/>
  <c r="U5902" i="2" s="1"/>
  <c r="J5902" i="2"/>
  <c r="R5902" i="2"/>
  <c r="S5902" i="2" s="1"/>
  <c r="H5903" i="2"/>
  <c r="U5903" i="2" s="1"/>
  <c r="J5903" i="2"/>
  <c r="R5903" i="2"/>
  <c r="S5903" i="2" s="1"/>
  <c r="H5904" i="2"/>
  <c r="U5904" i="2" s="1"/>
  <c r="J5904" i="2"/>
  <c r="R5904" i="2"/>
  <c r="S5904" i="2" s="1"/>
  <c r="H5905" i="2"/>
  <c r="U5905" i="2" s="1"/>
  <c r="J5905" i="2"/>
  <c r="R5905" i="2"/>
  <c r="S5905" i="2" s="1"/>
  <c r="H5906" i="2"/>
  <c r="U5906" i="2" s="1"/>
  <c r="J5906" i="2"/>
  <c r="R5906" i="2"/>
  <c r="S5906" i="2" s="1"/>
  <c r="H5907" i="2"/>
  <c r="U5907" i="2" s="1"/>
  <c r="J5907" i="2"/>
  <c r="R5907" i="2"/>
  <c r="S5907" i="2" s="1"/>
  <c r="H5908" i="2"/>
  <c r="U5908" i="2" s="1"/>
  <c r="J5908" i="2"/>
  <c r="R5908" i="2"/>
  <c r="S5908" i="2" s="1"/>
  <c r="H5909" i="2"/>
  <c r="U5909" i="2" s="1"/>
  <c r="J5909" i="2"/>
  <c r="R5909" i="2"/>
  <c r="S5909" i="2" s="1"/>
  <c r="H5910" i="2"/>
  <c r="U5910" i="2" s="1"/>
  <c r="J5910" i="2"/>
  <c r="R5910" i="2"/>
  <c r="S5910" i="2" s="1"/>
  <c r="H5911" i="2"/>
  <c r="U5911" i="2" s="1"/>
  <c r="J5911" i="2"/>
  <c r="R5911" i="2"/>
  <c r="S5911" i="2" s="1"/>
  <c r="H5912" i="2"/>
  <c r="U5912" i="2" s="1"/>
  <c r="J5912" i="2"/>
  <c r="R5912" i="2"/>
  <c r="S5912" i="2" s="1"/>
  <c r="H5913" i="2"/>
  <c r="U5913" i="2" s="1"/>
  <c r="J5913" i="2"/>
  <c r="R5913" i="2"/>
  <c r="S5913" i="2" s="1"/>
  <c r="H5914" i="2"/>
  <c r="U5914" i="2" s="1"/>
  <c r="J5914" i="2"/>
  <c r="R5914" i="2"/>
  <c r="S5914" i="2" s="1"/>
  <c r="H5915" i="2"/>
  <c r="U5915" i="2" s="1"/>
  <c r="J5915" i="2"/>
  <c r="R5915" i="2"/>
  <c r="S5915" i="2" s="1"/>
  <c r="H5916" i="2"/>
  <c r="U5916" i="2" s="1"/>
  <c r="J5916" i="2"/>
  <c r="R5916" i="2"/>
  <c r="S5916" i="2" s="1"/>
  <c r="H5917" i="2"/>
  <c r="U5917" i="2" s="1"/>
  <c r="J5917" i="2"/>
  <c r="R5917" i="2"/>
  <c r="S5917" i="2" s="1"/>
  <c r="H5918" i="2"/>
  <c r="U5918" i="2" s="1"/>
  <c r="J5918" i="2"/>
  <c r="R5918" i="2"/>
  <c r="S5918" i="2" s="1"/>
  <c r="H5919" i="2"/>
  <c r="U5919" i="2" s="1"/>
  <c r="J5919" i="2"/>
  <c r="R5919" i="2"/>
  <c r="S5919" i="2" s="1"/>
  <c r="H5920" i="2"/>
  <c r="U5920" i="2" s="1"/>
  <c r="J5920" i="2"/>
  <c r="R5920" i="2"/>
  <c r="S5920" i="2" s="1"/>
  <c r="H5921" i="2"/>
  <c r="U5921" i="2" s="1"/>
  <c r="J5921" i="2"/>
  <c r="R5921" i="2"/>
  <c r="S5921" i="2" s="1"/>
  <c r="H5922" i="2"/>
  <c r="U5922" i="2" s="1"/>
  <c r="J5922" i="2"/>
  <c r="R5922" i="2"/>
  <c r="S5922" i="2" s="1"/>
  <c r="H5923" i="2"/>
  <c r="U5923" i="2" s="1"/>
  <c r="J5923" i="2"/>
  <c r="R5923" i="2"/>
  <c r="S5923" i="2" s="1"/>
  <c r="H5924" i="2"/>
  <c r="U5924" i="2" s="1"/>
  <c r="J5924" i="2"/>
  <c r="R5924" i="2"/>
  <c r="S5924" i="2" s="1"/>
  <c r="H5925" i="2"/>
  <c r="U5925" i="2" s="1"/>
  <c r="J5925" i="2"/>
  <c r="R5925" i="2"/>
  <c r="S5925" i="2" s="1"/>
  <c r="H5926" i="2"/>
  <c r="U5926" i="2" s="1"/>
  <c r="J5926" i="2"/>
  <c r="R5926" i="2"/>
  <c r="S5926" i="2" s="1"/>
  <c r="H5927" i="2"/>
  <c r="U5927" i="2" s="1"/>
  <c r="J5927" i="2"/>
  <c r="R5927" i="2"/>
  <c r="S5927" i="2" s="1"/>
  <c r="H5928" i="2"/>
  <c r="U5928" i="2" s="1"/>
  <c r="J5928" i="2"/>
  <c r="R5928" i="2"/>
  <c r="S5928" i="2" s="1"/>
  <c r="H5929" i="2"/>
  <c r="U5929" i="2" s="1"/>
  <c r="J5929" i="2"/>
  <c r="R5929" i="2"/>
  <c r="S5929" i="2" s="1"/>
  <c r="H5930" i="2"/>
  <c r="U5930" i="2" s="1"/>
  <c r="J5930" i="2"/>
  <c r="R5930" i="2"/>
  <c r="S5930" i="2" s="1"/>
  <c r="H5931" i="2"/>
  <c r="U5931" i="2" s="1"/>
  <c r="J5931" i="2"/>
  <c r="R5931" i="2"/>
  <c r="S5931" i="2" s="1"/>
  <c r="H5932" i="2"/>
  <c r="U5932" i="2" s="1"/>
  <c r="J5932" i="2"/>
  <c r="R5932" i="2"/>
  <c r="S5932" i="2" s="1"/>
  <c r="H5933" i="2"/>
  <c r="U5933" i="2" s="1"/>
  <c r="J5933" i="2"/>
  <c r="R5933" i="2"/>
  <c r="S5933" i="2" s="1"/>
  <c r="H5934" i="2"/>
  <c r="U5934" i="2" s="1"/>
  <c r="J5934" i="2"/>
  <c r="R5934" i="2"/>
  <c r="S5934" i="2" s="1"/>
  <c r="H5936" i="2"/>
  <c r="U5936" i="2" s="1"/>
  <c r="J5936" i="2"/>
  <c r="R5936" i="2"/>
  <c r="S5936" i="2" s="1"/>
  <c r="H5937" i="2"/>
  <c r="U5937" i="2" s="1"/>
  <c r="J5937" i="2"/>
  <c r="R5937" i="2"/>
  <c r="S5937" i="2" s="1"/>
  <c r="H5938" i="2"/>
  <c r="U5938" i="2" s="1"/>
  <c r="J5938" i="2"/>
  <c r="R5938" i="2"/>
  <c r="S5938" i="2" s="1"/>
  <c r="H5939" i="2"/>
  <c r="U5939" i="2" s="1"/>
  <c r="J5939" i="2"/>
  <c r="R5939" i="2"/>
  <c r="S5939" i="2" s="1"/>
  <c r="H5940" i="2"/>
  <c r="U5940" i="2" s="1"/>
  <c r="J5940" i="2"/>
  <c r="R5940" i="2"/>
  <c r="S5940" i="2" s="1"/>
  <c r="H5941" i="2"/>
  <c r="U5941" i="2" s="1"/>
  <c r="J5941" i="2"/>
  <c r="R5941" i="2"/>
  <c r="S5941" i="2" s="1"/>
  <c r="H5942" i="2"/>
  <c r="U5942" i="2" s="1"/>
  <c r="J5942" i="2"/>
  <c r="R5942" i="2"/>
  <c r="S5942" i="2" s="1"/>
  <c r="H5943" i="2"/>
  <c r="U5943" i="2" s="1"/>
  <c r="J5943" i="2"/>
  <c r="R5943" i="2"/>
  <c r="S5943" i="2" s="1"/>
  <c r="H5944" i="2"/>
  <c r="U5944" i="2" s="1"/>
  <c r="J5944" i="2"/>
  <c r="R5944" i="2"/>
  <c r="S5944" i="2" s="1"/>
  <c r="H5945" i="2"/>
  <c r="U5945" i="2" s="1"/>
  <c r="J5945" i="2"/>
  <c r="R5945" i="2"/>
  <c r="S5945" i="2" s="1"/>
  <c r="H5946" i="2"/>
  <c r="U5946" i="2" s="1"/>
  <c r="J5946" i="2"/>
  <c r="R5946" i="2"/>
  <c r="S5946" i="2" s="1"/>
  <c r="H5947" i="2"/>
  <c r="U5947" i="2" s="1"/>
  <c r="J5947" i="2"/>
  <c r="R5947" i="2"/>
  <c r="S5947" i="2" s="1"/>
  <c r="H5948" i="2"/>
  <c r="U5948" i="2" s="1"/>
  <c r="J5948" i="2"/>
  <c r="R5948" i="2"/>
  <c r="S5948" i="2" s="1"/>
  <c r="H5949" i="2"/>
  <c r="U5949" i="2" s="1"/>
  <c r="J5949" i="2"/>
  <c r="R5949" i="2"/>
  <c r="S5949" i="2" s="1"/>
  <c r="H5950" i="2"/>
  <c r="U5950" i="2" s="1"/>
  <c r="J5950" i="2"/>
  <c r="R5950" i="2"/>
  <c r="S5950" i="2" s="1"/>
  <c r="H5951" i="2"/>
  <c r="U5951" i="2" s="1"/>
  <c r="J5951" i="2"/>
  <c r="R5951" i="2"/>
  <c r="S5951" i="2" s="1"/>
  <c r="H5952" i="2"/>
  <c r="U5952" i="2" s="1"/>
  <c r="J5952" i="2"/>
  <c r="R5952" i="2"/>
  <c r="S5952" i="2" s="1"/>
  <c r="H5953" i="2"/>
  <c r="U5953" i="2" s="1"/>
  <c r="J5953" i="2"/>
  <c r="R5953" i="2"/>
  <c r="S5953" i="2" s="1"/>
  <c r="H5954" i="2"/>
  <c r="U5954" i="2" s="1"/>
  <c r="J5954" i="2"/>
  <c r="R5954" i="2"/>
  <c r="S5954" i="2" s="1"/>
  <c r="H5955" i="2"/>
  <c r="U5955" i="2" s="1"/>
  <c r="J5955" i="2"/>
  <c r="R5955" i="2"/>
  <c r="S5955" i="2" s="1"/>
  <c r="H5956" i="2"/>
  <c r="U5956" i="2" s="1"/>
  <c r="J5956" i="2"/>
  <c r="R5956" i="2"/>
  <c r="S5956" i="2" s="1"/>
  <c r="H5957" i="2"/>
  <c r="U5957" i="2" s="1"/>
  <c r="J5957" i="2"/>
  <c r="R5957" i="2"/>
  <c r="S5957" i="2" s="1"/>
  <c r="H5958" i="2"/>
  <c r="U5958" i="2" s="1"/>
  <c r="J5958" i="2"/>
  <c r="R5958" i="2"/>
  <c r="S5958" i="2" s="1"/>
  <c r="H5959" i="2"/>
  <c r="U5959" i="2" s="1"/>
  <c r="J5959" i="2"/>
  <c r="R5959" i="2"/>
  <c r="S5959" i="2" s="1"/>
  <c r="H5960" i="2"/>
  <c r="U5960" i="2" s="1"/>
  <c r="J5960" i="2"/>
  <c r="R5960" i="2"/>
  <c r="S5960" i="2" s="1"/>
  <c r="H5961" i="2"/>
  <c r="U5961" i="2" s="1"/>
  <c r="J5961" i="2"/>
  <c r="R5961" i="2"/>
  <c r="S5961" i="2" s="1"/>
  <c r="H5962" i="2"/>
  <c r="U5962" i="2" s="1"/>
  <c r="J5962" i="2"/>
  <c r="R5962" i="2"/>
  <c r="S5962" i="2" s="1"/>
  <c r="H5963" i="2"/>
  <c r="U5963" i="2" s="1"/>
  <c r="J5963" i="2"/>
  <c r="R5963" i="2"/>
  <c r="S5963" i="2" s="1"/>
  <c r="H5964" i="2"/>
  <c r="U5964" i="2" s="1"/>
  <c r="J5964" i="2"/>
  <c r="R5964" i="2"/>
  <c r="S5964" i="2" s="1"/>
  <c r="H5965" i="2"/>
  <c r="U5965" i="2" s="1"/>
  <c r="J5965" i="2"/>
  <c r="R5965" i="2"/>
  <c r="S5965" i="2" s="1"/>
  <c r="H5966" i="2"/>
  <c r="U5966" i="2" s="1"/>
  <c r="J5966" i="2"/>
  <c r="R5966" i="2"/>
  <c r="S5966" i="2" s="1"/>
  <c r="H5967" i="2"/>
  <c r="U5967" i="2" s="1"/>
  <c r="J5967" i="2"/>
  <c r="R5967" i="2"/>
  <c r="S5967" i="2" s="1"/>
  <c r="H5968" i="2"/>
  <c r="U5968" i="2" s="1"/>
  <c r="J5968" i="2"/>
  <c r="R5968" i="2"/>
  <c r="S5968" i="2" s="1"/>
  <c r="H5969" i="2"/>
  <c r="U5969" i="2" s="1"/>
  <c r="J5969" i="2"/>
  <c r="R5969" i="2"/>
  <c r="S5969" i="2" s="1"/>
  <c r="H5970" i="2"/>
  <c r="U5970" i="2" s="1"/>
  <c r="J5970" i="2"/>
  <c r="R5970" i="2"/>
  <c r="S5970" i="2" s="1"/>
  <c r="H5971" i="2"/>
  <c r="U5971" i="2" s="1"/>
  <c r="J5971" i="2"/>
  <c r="R5971" i="2"/>
  <c r="S5971" i="2" s="1"/>
  <c r="H5972" i="2"/>
  <c r="U5972" i="2" s="1"/>
  <c r="J5972" i="2"/>
  <c r="R5972" i="2"/>
  <c r="S5972" i="2" s="1"/>
  <c r="H5973" i="2"/>
  <c r="U5973" i="2" s="1"/>
  <c r="J5973" i="2"/>
  <c r="R5973" i="2"/>
  <c r="S5973" i="2" s="1"/>
  <c r="H5974" i="2"/>
  <c r="U5974" i="2" s="1"/>
  <c r="J5974" i="2"/>
  <c r="R5974" i="2"/>
  <c r="S5974" i="2" s="1"/>
  <c r="H5975" i="2"/>
  <c r="U5975" i="2" s="1"/>
  <c r="J5975" i="2"/>
  <c r="R5975" i="2"/>
  <c r="S5975" i="2" s="1"/>
  <c r="H5976" i="2"/>
  <c r="U5976" i="2" s="1"/>
  <c r="J5976" i="2"/>
  <c r="R5976" i="2"/>
  <c r="S5976" i="2" s="1"/>
  <c r="H5977" i="2"/>
  <c r="U5977" i="2" s="1"/>
  <c r="J5977" i="2"/>
  <c r="R5977" i="2"/>
  <c r="S5977" i="2" s="1"/>
  <c r="H5978" i="2"/>
  <c r="U5978" i="2" s="1"/>
  <c r="J5978" i="2"/>
  <c r="R5978" i="2"/>
  <c r="S5978" i="2" s="1"/>
  <c r="H5979" i="2"/>
  <c r="U5979" i="2" s="1"/>
  <c r="J5979" i="2"/>
  <c r="R5979" i="2"/>
  <c r="S5979" i="2" s="1"/>
  <c r="H5980" i="2"/>
  <c r="U5980" i="2" s="1"/>
  <c r="J5980" i="2"/>
  <c r="R5980" i="2"/>
  <c r="S5980" i="2" s="1"/>
  <c r="H5981" i="2"/>
  <c r="U5981" i="2" s="1"/>
  <c r="J5981" i="2"/>
  <c r="R5981" i="2"/>
  <c r="S5981" i="2" s="1"/>
  <c r="H5982" i="2"/>
  <c r="U5982" i="2" s="1"/>
  <c r="J5982" i="2"/>
  <c r="R5982" i="2"/>
  <c r="S5982" i="2" s="1"/>
  <c r="H5983" i="2"/>
  <c r="U5983" i="2" s="1"/>
  <c r="J5983" i="2"/>
  <c r="R5983" i="2"/>
  <c r="S5983" i="2" s="1"/>
  <c r="H5984" i="2"/>
  <c r="U5984" i="2" s="1"/>
  <c r="J5984" i="2"/>
  <c r="R5984" i="2"/>
  <c r="S5984" i="2" s="1"/>
  <c r="H5985" i="2"/>
  <c r="U5985" i="2" s="1"/>
  <c r="J5985" i="2"/>
  <c r="R5985" i="2"/>
  <c r="S5985" i="2" s="1"/>
  <c r="H5986" i="2"/>
  <c r="U5986" i="2" s="1"/>
  <c r="J5986" i="2"/>
  <c r="R5986" i="2"/>
  <c r="S5986" i="2" s="1"/>
  <c r="H5987" i="2"/>
  <c r="U5987" i="2" s="1"/>
  <c r="J5987" i="2"/>
  <c r="R5987" i="2"/>
  <c r="S5987" i="2" s="1"/>
  <c r="H5988" i="2"/>
  <c r="U5988" i="2" s="1"/>
  <c r="J5988" i="2"/>
  <c r="R5988" i="2"/>
  <c r="S5988" i="2" s="1"/>
  <c r="H5990" i="2"/>
  <c r="U5990" i="2" s="1"/>
  <c r="J5990" i="2"/>
  <c r="R5990" i="2"/>
  <c r="S5990" i="2" s="1"/>
  <c r="H5991" i="2"/>
  <c r="U5991" i="2" s="1"/>
  <c r="J5991" i="2"/>
  <c r="R5991" i="2"/>
  <c r="S5991" i="2" s="1"/>
  <c r="H5992" i="2"/>
  <c r="U5992" i="2" s="1"/>
  <c r="J5992" i="2"/>
  <c r="R5992" i="2"/>
  <c r="S5992" i="2" s="1"/>
  <c r="H5993" i="2"/>
  <c r="U5993" i="2" s="1"/>
  <c r="J5993" i="2"/>
  <c r="R5993" i="2"/>
  <c r="S5993" i="2" s="1"/>
  <c r="H5994" i="2"/>
  <c r="U5994" i="2" s="1"/>
  <c r="J5994" i="2"/>
  <c r="R5994" i="2"/>
  <c r="S5994" i="2" s="1"/>
  <c r="H5995" i="2"/>
  <c r="U5995" i="2" s="1"/>
  <c r="J5995" i="2"/>
  <c r="R5995" i="2"/>
  <c r="S5995" i="2" s="1"/>
  <c r="H5996" i="2"/>
  <c r="U5996" i="2" s="1"/>
  <c r="J5996" i="2"/>
  <c r="R5996" i="2"/>
  <c r="S5996" i="2" s="1"/>
  <c r="H5997" i="2"/>
  <c r="U5997" i="2" s="1"/>
  <c r="J5997" i="2"/>
  <c r="R5997" i="2"/>
  <c r="S5997" i="2" s="1"/>
  <c r="H5998" i="2"/>
  <c r="U5998" i="2" s="1"/>
  <c r="J5998" i="2"/>
  <c r="R5998" i="2"/>
  <c r="S5998" i="2" s="1"/>
  <c r="H5999" i="2"/>
  <c r="U5999" i="2" s="1"/>
  <c r="J5999" i="2"/>
  <c r="R5999" i="2"/>
  <c r="S5999" i="2" s="1"/>
  <c r="H6000" i="2"/>
  <c r="U6000" i="2" s="1"/>
  <c r="J6000" i="2"/>
  <c r="R6000" i="2"/>
  <c r="S6000" i="2" s="1"/>
  <c r="H6001" i="2"/>
  <c r="U6001" i="2" s="1"/>
  <c r="J6001" i="2"/>
  <c r="R6001" i="2"/>
  <c r="S6001" i="2" s="1"/>
  <c r="H6002" i="2"/>
  <c r="U6002" i="2" s="1"/>
  <c r="J6002" i="2"/>
  <c r="R6002" i="2"/>
  <c r="S6002" i="2" s="1"/>
  <c r="H6003" i="2"/>
  <c r="U6003" i="2" s="1"/>
  <c r="J6003" i="2"/>
  <c r="R6003" i="2"/>
  <c r="S6003" i="2" s="1"/>
  <c r="H6004" i="2"/>
  <c r="U6004" i="2" s="1"/>
  <c r="J6004" i="2"/>
  <c r="R6004" i="2"/>
  <c r="S6004" i="2" s="1"/>
  <c r="H6005" i="2"/>
  <c r="U6005" i="2" s="1"/>
  <c r="J6005" i="2"/>
  <c r="R6005" i="2"/>
  <c r="S6005" i="2" s="1"/>
  <c r="H6006" i="2"/>
  <c r="U6006" i="2" s="1"/>
  <c r="J6006" i="2"/>
  <c r="R6006" i="2"/>
  <c r="S6006" i="2" s="1"/>
  <c r="H6007" i="2"/>
  <c r="U6007" i="2" s="1"/>
  <c r="J6007" i="2"/>
  <c r="R6007" i="2"/>
  <c r="S6007" i="2" s="1"/>
  <c r="H6008" i="2"/>
  <c r="U6008" i="2" s="1"/>
  <c r="J6008" i="2"/>
  <c r="R6008" i="2"/>
  <c r="S6008" i="2" s="1"/>
  <c r="H6009" i="2"/>
  <c r="U6009" i="2" s="1"/>
  <c r="J6009" i="2"/>
  <c r="R6009" i="2"/>
  <c r="S6009" i="2" s="1"/>
  <c r="H6010" i="2"/>
  <c r="U6010" i="2" s="1"/>
  <c r="J6010" i="2"/>
  <c r="R6010" i="2"/>
  <c r="S6010" i="2" s="1"/>
  <c r="H6011" i="2"/>
  <c r="U6011" i="2" s="1"/>
  <c r="J6011" i="2"/>
  <c r="R6011" i="2"/>
  <c r="S6011" i="2" s="1"/>
  <c r="H6012" i="2"/>
  <c r="U6012" i="2" s="1"/>
  <c r="J6012" i="2"/>
  <c r="R6012" i="2"/>
  <c r="S6012" i="2" s="1"/>
  <c r="H6013" i="2"/>
  <c r="U6013" i="2" s="1"/>
  <c r="J6013" i="2"/>
  <c r="R6013" i="2"/>
  <c r="S6013" i="2" s="1"/>
  <c r="H6014" i="2"/>
  <c r="U6014" i="2" s="1"/>
  <c r="J6014" i="2"/>
  <c r="R6014" i="2"/>
  <c r="S6014" i="2" s="1"/>
  <c r="H6015" i="2"/>
  <c r="U6015" i="2" s="1"/>
  <c r="J6015" i="2"/>
  <c r="R6015" i="2"/>
  <c r="S6015" i="2" s="1"/>
  <c r="H6016" i="2"/>
  <c r="U6016" i="2" s="1"/>
  <c r="J6016" i="2"/>
  <c r="R6016" i="2"/>
  <c r="S6016" i="2" s="1"/>
  <c r="H6017" i="2"/>
  <c r="U6017" i="2" s="1"/>
  <c r="J6017" i="2"/>
  <c r="R6017" i="2"/>
  <c r="S6017" i="2" s="1"/>
  <c r="H6018" i="2"/>
  <c r="U6018" i="2" s="1"/>
  <c r="J6018" i="2"/>
  <c r="R6018" i="2"/>
  <c r="S6018" i="2" s="1"/>
  <c r="H6019" i="2"/>
  <c r="U6019" i="2" s="1"/>
  <c r="J6019" i="2"/>
  <c r="R6019" i="2"/>
  <c r="S6019" i="2" s="1"/>
  <c r="H6020" i="2"/>
  <c r="U6020" i="2" s="1"/>
  <c r="J6020" i="2"/>
  <c r="R6020" i="2"/>
  <c r="S6020" i="2" s="1"/>
  <c r="H6021" i="2"/>
  <c r="U6021" i="2" s="1"/>
  <c r="J6021" i="2"/>
  <c r="R6021" i="2"/>
  <c r="S6021" i="2" s="1"/>
  <c r="H6022" i="2"/>
  <c r="U6022" i="2" s="1"/>
  <c r="J6022" i="2"/>
  <c r="R6022" i="2"/>
  <c r="S6022" i="2" s="1"/>
  <c r="H6023" i="2"/>
  <c r="U6023" i="2" s="1"/>
  <c r="J6023" i="2"/>
  <c r="R6023" i="2"/>
  <c r="S6023" i="2" s="1"/>
  <c r="H6024" i="2"/>
  <c r="U6024" i="2" s="1"/>
  <c r="J6024" i="2"/>
  <c r="R6024" i="2"/>
  <c r="S6024" i="2" s="1"/>
  <c r="H6025" i="2"/>
  <c r="U6025" i="2" s="1"/>
  <c r="J6025" i="2"/>
  <c r="R6025" i="2"/>
  <c r="S6025" i="2" s="1"/>
  <c r="H6027" i="2"/>
  <c r="U6027" i="2" s="1"/>
  <c r="J6027" i="2"/>
  <c r="R6027" i="2"/>
  <c r="S6027" i="2" s="1"/>
  <c r="H6028" i="2"/>
  <c r="U6028" i="2" s="1"/>
  <c r="J6028" i="2"/>
  <c r="R6028" i="2"/>
  <c r="S6028" i="2" s="1"/>
  <c r="H6029" i="2"/>
  <c r="U6029" i="2" s="1"/>
  <c r="J6029" i="2"/>
  <c r="R6029" i="2"/>
  <c r="S6029" i="2" s="1"/>
  <c r="H6030" i="2"/>
  <c r="U6030" i="2" s="1"/>
  <c r="J6030" i="2"/>
  <c r="R6030" i="2"/>
  <c r="S6030" i="2" s="1"/>
  <c r="H6031" i="2"/>
  <c r="U6031" i="2" s="1"/>
  <c r="J6031" i="2"/>
  <c r="R6031" i="2"/>
  <c r="S6031" i="2" s="1"/>
  <c r="H6032" i="2"/>
  <c r="U6032" i="2" s="1"/>
  <c r="J6032" i="2"/>
  <c r="R6032" i="2"/>
  <c r="S6032" i="2" s="1"/>
  <c r="H6033" i="2"/>
  <c r="U6033" i="2" s="1"/>
  <c r="J6033" i="2"/>
  <c r="R6033" i="2"/>
  <c r="S6033" i="2" s="1"/>
  <c r="H6034" i="2"/>
  <c r="U6034" i="2" s="1"/>
  <c r="J6034" i="2"/>
  <c r="R6034" i="2"/>
  <c r="S6034" i="2" s="1"/>
  <c r="H6035" i="2"/>
  <c r="U6035" i="2" s="1"/>
  <c r="J6035" i="2"/>
  <c r="R6035" i="2"/>
  <c r="S6035" i="2" s="1"/>
  <c r="H6036" i="2"/>
  <c r="U6036" i="2" s="1"/>
  <c r="J6036" i="2"/>
  <c r="R6036" i="2"/>
  <c r="S6036" i="2" s="1"/>
  <c r="H6037" i="2"/>
  <c r="U6037" i="2" s="1"/>
  <c r="J6037" i="2"/>
  <c r="R6037" i="2"/>
  <c r="S6037" i="2" s="1"/>
  <c r="H6038" i="2"/>
  <c r="U6038" i="2" s="1"/>
  <c r="J6038" i="2"/>
  <c r="R6038" i="2"/>
  <c r="S6038" i="2" s="1"/>
  <c r="H6039" i="2"/>
  <c r="U6039" i="2" s="1"/>
  <c r="J6039" i="2"/>
  <c r="R6039" i="2"/>
  <c r="S6039" i="2" s="1"/>
  <c r="H6040" i="2"/>
  <c r="U6040" i="2" s="1"/>
  <c r="J6040" i="2"/>
  <c r="R6040" i="2"/>
  <c r="S6040" i="2" s="1"/>
  <c r="H6041" i="2"/>
  <c r="U6041" i="2" s="1"/>
  <c r="J6041" i="2"/>
  <c r="R6041" i="2"/>
  <c r="S6041" i="2" s="1"/>
  <c r="H6042" i="2"/>
  <c r="U6042" i="2" s="1"/>
  <c r="J6042" i="2"/>
  <c r="R6042" i="2"/>
  <c r="S6042" i="2" s="1"/>
  <c r="H6043" i="2"/>
  <c r="U6043" i="2" s="1"/>
  <c r="J6043" i="2"/>
  <c r="R6043" i="2"/>
  <c r="S6043" i="2" s="1"/>
  <c r="H6044" i="2"/>
  <c r="U6044" i="2" s="1"/>
  <c r="J6044" i="2"/>
  <c r="R6044" i="2"/>
  <c r="S6044" i="2" s="1"/>
  <c r="H6045" i="2"/>
  <c r="U6045" i="2" s="1"/>
  <c r="J6045" i="2"/>
  <c r="R6045" i="2"/>
  <c r="S6045" i="2" s="1"/>
  <c r="H6046" i="2"/>
  <c r="U6046" i="2" s="1"/>
  <c r="J6046" i="2"/>
  <c r="R6046" i="2"/>
  <c r="S6046" i="2" s="1"/>
  <c r="H6047" i="2"/>
  <c r="U6047" i="2" s="1"/>
  <c r="J6047" i="2"/>
  <c r="R6047" i="2"/>
  <c r="S6047" i="2" s="1"/>
  <c r="H6048" i="2"/>
  <c r="U6048" i="2" s="1"/>
  <c r="J6048" i="2"/>
  <c r="R6048" i="2"/>
  <c r="S6048" i="2" s="1"/>
  <c r="H6049" i="2"/>
  <c r="U6049" i="2" s="1"/>
  <c r="J6049" i="2"/>
  <c r="R6049" i="2"/>
  <c r="S6049" i="2" s="1"/>
  <c r="H6050" i="2"/>
  <c r="U6050" i="2" s="1"/>
  <c r="J6050" i="2"/>
  <c r="R6050" i="2"/>
  <c r="S6050" i="2" s="1"/>
  <c r="H6051" i="2"/>
  <c r="U6051" i="2" s="1"/>
  <c r="J6051" i="2"/>
  <c r="R6051" i="2"/>
  <c r="S6051" i="2" s="1"/>
  <c r="H6052" i="2"/>
  <c r="U6052" i="2" s="1"/>
  <c r="J6052" i="2"/>
  <c r="R6052" i="2"/>
  <c r="S6052" i="2" s="1"/>
  <c r="H6053" i="2"/>
  <c r="U6053" i="2" s="1"/>
  <c r="J6053" i="2"/>
  <c r="R6053" i="2"/>
  <c r="S6053" i="2" s="1"/>
  <c r="H6054" i="2"/>
  <c r="U6054" i="2" s="1"/>
  <c r="J6054" i="2"/>
  <c r="R6054" i="2"/>
  <c r="S6054" i="2" s="1"/>
  <c r="H6055" i="2"/>
  <c r="U6055" i="2" s="1"/>
  <c r="J6055" i="2"/>
  <c r="R6055" i="2"/>
  <c r="S6055" i="2" s="1"/>
  <c r="H6056" i="2"/>
  <c r="U6056" i="2" s="1"/>
  <c r="J6056" i="2"/>
  <c r="R6056" i="2"/>
  <c r="S6056" i="2" s="1"/>
  <c r="H6058" i="2"/>
  <c r="U6058" i="2" s="1"/>
  <c r="J6058" i="2"/>
  <c r="R6058" i="2"/>
  <c r="S6058" i="2" s="1"/>
  <c r="H6059" i="2"/>
  <c r="U6059" i="2" s="1"/>
  <c r="J6059" i="2"/>
  <c r="R6059" i="2"/>
  <c r="S6059" i="2" s="1"/>
  <c r="H6060" i="2"/>
  <c r="U6060" i="2" s="1"/>
  <c r="J6060" i="2"/>
  <c r="R6060" i="2"/>
  <c r="S6060" i="2" s="1"/>
  <c r="H6061" i="2"/>
  <c r="U6061" i="2" s="1"/>
  <c r="J6061" i="2"/>
  <c r="R6061" i="2"/>
  <c r="S6061" i="2" s="1"/>
  <c r="H6062" i="2"/>
  <c r="U6062" i="2" s="1"/>
  <c r="J6062" i="2"/>
  <c r="R6062" i="2"/>
  <c r="S6062" i="2" s="1"/>
  <c r="H6063" i="2"/>
  <c r="U6063" i="2" s="1"/>
  <c r="J6063" i="2"/>
  <c r="R6063" i="2"/>
  <c r="S6063" i="2" s="1"/>
  <c r="H6064" i="2"/>
  <c r="U6064" i="2" s="1"/>
  <c r="J6064" i="2"/>
  <c r="R6064" i="2"/>
  <c r="S6064" i="2" s="1"/>
  <c r="H6065" i="2"/>
  <c r="U6065" i="2" s="1"/>
  <c r="J6065" i="2"/>
  <c r="R6065" i="2"/>
  <c r="S6065" i="2" s="1"/>
  <c r="H6066" i="2"/>
  <c r="U6066" i="2" s="1"/>
  <c r="J6066" i="2"/>
  <c r="R6066" i="2"/>
  <c r="S6066" i="2" s="1"/>
  <c r="H6067" i="2"/>
  <c r="U6067" i="2" s="1"/>
  <c r="J6067" i="2"/>
  <c r="R6067" i="2"/>
  <c r="S6067" i="2" s="1"/>
  <c r="H6068" i="2"/>
  <c r="U6068" i="2" s="1"/>
  <c r="J6068" i="2"/>
  <c r="R6068" i="2"/>
  <c r="S6068" i="2" s="1"/>
  <c r="H6069" i="2"/>
  <c r="U6069" i="2" s="1"/>
  <c r="J6069" i="2"/>
  <c r="R6069" i="2"/>
  <c r="S6069" i="2" s="1"/>
  <c r="H6070" i="2"/>
  <c r="U6070" i="2" s="1"/>
  <c r="J6070" i="2"/>
  <c r="R6070" i="2"/>
  <c r="S6070" i="2" s="1"/>
  <c r="H6071" i="2"/>
  <c r="U6071" i="2" s="1"/>
  <c r="J6071" i="2"/>
  <c r="R6071" i="2"/>
  <c r="S6071" i="2" s="1"/>
  <c r="H6072" i="2"/>
  <c r="U6072" i="2" s="1"/>
  <c r="J6072" i="2"/>
  <c r="R6072" i="2"/>
  <c r="S6072" i="2" s="1"/>
  <c r="H6073" i="2"/>
  <c r="U6073" i="2" s="1"/>
  <c r="J6073" i="2"/>
  <c r="R6073" i="2"/>
  <c r="S6073" i="2" s="1"/>
  <c r="H6074" i="2"/>
  <c r="U6074" i="2" s="1"/>
  <c r="J6074" i="2"/>
  <c r="R6074" i="2"/>
  <c r="S6074" i="2" s="1"/>
  <c r="H6075" i="2"/>
  <c r="U6075" i="2" s="1"/>
  <c r="J6075" i="2"/>
  <c r="R6075" i="2"/>
  <c r="S6075" i="2" s="1"/>
  <c r="H6076" i="2"/>
  <c r="U6076" i="2" s="1"/>
  <c r="J6076" i="2"/>
  <c r="R6076" i="2"/>
  <c r="S6076" i="2" s="1"/>
  <c r="H6077" i="2"/>
  <c r="U6077" i="2" s="1"/>
  <c r="J6077" i="2"/>
  <c r="R6077" i="2"/>
  <c r="S6077" i="2" s="1"/>
  <c r="H6078" i="2"/>
  <c r="U6078" i="2" s="1"/>
  <c r="J6078" i="2"/>
  <c r="R6078" i="2"/>
  <c r="S6078" i="2" s="1"/>
  <c r="H6079" i="2"/>
  <c r="U6079" i="2" s="1"/>
  <c r="J6079" i="2"/>
  <c r="R6079" i="2"/>
  <c r="S6079" i="2" s="1"/>
  <c r="H6080" i="2"/>
  <c r="U6080" i="2" s="1"/>
  <c r="J6080" i="2"/>
  <c r="R6080" i="2"/>
  <c r="S6080" i="2" s="1"/>
  <c r="H6081" i="2"/>
  <c r="U6081" i="2" s="1"/>
  <c r="J6081" i="2"/>
  <c r="R6081" i="2"/>
  <c r="S6081" i="2" s="1"/>
  <c r="H6082" i="2"/>
  <c r="U6082" i="2" s="1"/>
  <c r="J6082" i="2"/>
  <c r="R6082" i="2"/>
  <c r="S6082" i="2" s="1"/>
  <c r="H6083" i="2"/>
  <c r="U6083" i="2" s="1"/>
  <c r="J6083" i="2"/>
  <c r="R6083" i="2"/>
  <c r="S6083" i="2" s="1"/>
  <c r="H6084" i="2"/>
  <c r="U6084" i="2" s="1"/>
  <c r="J6084" i="2"/>
  <c r="R6084" i="2"/>
  <c r="S6084" i="2" s="1"/>
  <c r="H6085" i="2"/>
  <c r="U6085" i="2" s="1"/>
  <c r="J6085" i="2"/>
  <c r="R6085" i="2"/>
  <c r="S6085" i="2" s="1"/>
  <c r="H6086" i="2"/>
  <c r="U6086" i="2" s="1"/>
  <c r="J6086" i="2"/>
  <c r="R6086" i="2"/>
  <c r="S6086" i="2" s="1"/>
  <c r="H6087" i="2"/>
  <c r="U6087" i="2" s="1"/>
  <c r="J6087" i="2"/>
  <c r="R6087" i="2"/>
  <c r="S6087" i="2" s="1"/>
  <c r="H6088" i="2"/>
  <c r="U6088" i="2" s="1"/>
  <c r="J6088" i="2"/>
  <c r="R6088" i="2"/>
  <c r="S6088" i="2" s="1"/>
  <c r="H6089" i="2"/>
  <c r="U6089" i="2" s="1"/>
  <c r="J6089" i="2"/>
  <c r="R6089" i="2"/>
  <c r="S6089" i="2" s="1"/>
  <c r="H6090" i="2"/>
  <c r="U6090" i="2" s="1"/>
  <c r="J6090" i="2"/>
  <c r="R6090" i="2"/>
  <c r="S6090" i="2" s="1"/>
  <c r="H6091" i="2"/>
  <c r="U6091" i="2" s="1"/>
  <c r="J6091" i="2"/>
  <c r="R6091" i="2"/>
  <c r="S6091" i="2" s="1"/>
  <c r="H6092" i="2"/>
  <c r="U6092" i="2" s="1"/>
  <c r="J6092" i="2"/>
  <c r="R6092" i="2"/>
  <c r="S6092" i="2" s="1"/>
  <c r="H6093" i="2"/>
  <c r="U6093" i="2" s="1"/>
  <c r="J6093" i="2"/>
  <c r="R6093" i="2"/>
  <c r="S6093" i="2" s="1"/>
  <c r="H6094" i="2"/>
  <c r="U6094" i="2" s="1"/>
  <c r="J6094" i="2"/>
  <c r="R6094" i="2"/>
  <c r="S6094" i="2" s="1"/>
  <c r="H6099" i="2"/>
  <c r="U6099" i="2" s="1"/>
  <c r="J6099" i="2"/>
  <c r="R6099" i="2"/>
  <c r="S6099" i="2" s="1"/>
  <c r="H6100" i="2"/>
  <c r="U6100" i="2" s="1"/>
  <c r="J6100" i="2"/>
  <c r="R6100" i="2"/>
  <c r="S6100" i="2" s="1"/>
  <c r="H6101" i="2"/>
  <c r="U6101" i="2" s="1"/>
  <c r="J6101" i="2"/>
  <c r="R6101" i="2"/>
  <c r="S6101" i="2" s="1"/>
  <c r="H6102" i="2"/>
  <c r="U6102" i="2" s="1"/>
  <c r="J6102" i="2"/>
  <c r="R6102" i="2"/>
  <c r="S6102" i="2" s="1"/>
  <c r="H6103" i="2"/>
  <c r="U6103" i="2" s="1"/>
  <c r="J6103" i="2"/>
  <c r="R6103" i="2"/>
  <c r="S6103" i="2" s="1"/>
  <c r="H6104" i="2"/>
  <c r="U6104" i="2" s="1"/>
  <c r="J6104" i="2"/>
  <c r="R6104" i="2"/>
  <c r="S6104" i="2" s="1"/>
  <c r="H6105" i="2"/>
  <c r="U6105" i="2" s="1"/>
  <c r="J6105" i="2"/>
  <c r="R6105" i="2"/>
  <c r="S6105" i="2" s="1"/>
  <c r="H6106" i="2"/>
  <c r="U6106" i="2" s="1"/>
  <c r="J6106" i="2"/>
  <c r="R6106" i="2"/>
  <c r="S6106" i="2" s="1"/>
  <c r="H6107" i="2"/>
  <c r="U6107" i="2" s="1"/>
  <c r="J6107" i="2"/>
  <c r="R6107" i="2"/>
  <c r="S6107" i="2" s="1"/>
  <c r="H6108" i="2"/>
  <c r="U6108" i="2" s="1"/>
  <c r="J6108" i="2"/>
  <c r="R6108" i="2"/>
  <c r="S6108" i="2" s="1"/>
  <c r="H6109" i="2"/>
  <c r="U6109" i="2" s="1"/>
  <c r="J6109" i="2"/>
  <c r="R6109" i="2"/>
  <c r="S6109" i="2" s="1"/>
  <c r="H6111" i="2"/>
  <c r="U6111" i="2" s="1"/>
  <c r="J6111" i="2"/>
  <c r="R6111" i="2"/>
  <c r="S6111" i="2" s="1"/>
  <c r="H6112" i="2"/>
  <c r="U6112" i="2" s="1"/>
  <c r="J6112" i="2"/>
  <c r="R6112" i="2"/>
  <c r="S6112" i="2" s="1"/>
  <c r="H5578" i="2"/>
  <c r="U5578" i="2" s="1"/>
  <c r="J5578" i="2"/>
  <c r="R5578" i="2"/>
  <c r="S5578" i="2" s="1"/>
  <c r="H5579" i="2"/>
  <c r="U5579" i="2" s="1"/>
  <c r="J5579" i="2"/>
  <c r="R5579" i="2"/>
  <c r="S5579" i="2" s="1"/>
  <c r="H5558" i="2"/>
  <c r="U5558" i="2" s="1"/>
  <c r="J5558" i="2"/>
  <c r="R5558" i="2"/>
  <c r="S5558" i="2" s="1"/>
  <c r="H5559" i="2"/>
  <c r="U5559" i="2" s="1"/>
  <c r="J5559" i="2"/>
  <c r="R5559" i="2"/>
  <c r="S5559" i="2" s="1"/>
  <c r="H5560" i="2"/>
  <c r="U5560" i="2" s="1"/>
  <c r="J5560" i="2"/>
  <c r="R5560" i="2"/>
  <c r="S5560" i="2" s="1"/>
  <c r="H5561" i="2"/>
  <c r="U5561" i="2" s="1"/>
  <c r="J5561" i="2"/>
  <c r="R5561" i="2"/>
  <c r="S5561" i="2" s="1"/>
  <c r="H5562" i="2"/>
  <c r="U5562" i="2" s="1"/>
  <c r="J5562" i="2"/>
  <c r="R5562" i="2"/>
  <c r="S5562" i="2" s="1"/>
  <c r="H5563" i="2"/>
  <c r="U5563" i="2" s="1"/>
  <c r="J5563" i="2"/>
  <c r="R5563" i="2"/>
  <c r="S5563" i="2" s="1"/>
  <c r="H5564" i="2"/>
  <c r="U5564" i="2" s="1"/>
  <c r="J5564" i="2"/>
  <c r="R5564" i="2"/>
  <c r="S5564" i="2" s="1"/>
  <c r="H5565" i="2"/>
  <c r="U5565" i="2" s="1"/>
  <c r="J5565" i="2"/>
  <c r="R5565" i="2"/>
  <c r="S5565" i="2" s="1"/>
  <c r="H5566" i="2"/>
  <c r="U5566" i="2" s="1"/>
  <c r="J5566" i="2"/>
  <c r="R5566" i="2"/>
  <c r="S5566" i="2" s="1"/>
  <c r="H5567" i="2"/>
  <c r="U5567" i="2" s="1"/>
  <c r="J5567" i="2"/>
  <c r="R5567" i="2"/>
  <c r="S5567" i="2" s="1"/>
  <c r="H5568" i="2"/>
  <c r="U5568" i="2" s="1"/>
  <c r="J5568" i="2"/>
  <c r="R5568" i="2"/>
  <c r="S5568" i="2" s="1"/>
  <c r="H5569" i="2"/>
  <c r="U5569" i="2" s="1"/>
  <c r="J5569" i="2"/>
  <c r="R5569" i="2"/>
  <c r="S5569" i="2" s="1"/>
  <c r="H5570" i="2"/>
  <c r="U5570" i="2" s="1"/>
  <c r="J5570" i="2"/>
  <c r="R5570" i="2"/>
  <c r="S5570" i="2" s="1"/>
  <c r="H5571" i="2"/>
  <c r="U5571" i="2" s="1"/>
  <c r="J5571" i="2"/>
  <c r="R5571" i="2"/>
  <c r="S5571" i="2" s="1"/>
  <c r="H5572" i="2"/>
  <c r="U5572" i="2" s="1"/>
  <c r="J5572" i="2"/>
  <c r="R5572" i="2"/>
  <c r="S5572" i="2" s="1"/>
  <c r="H5573" i="2"/>
  <c r="U5573" i="2" s="1"/>
  <c r="J5573" i="2"/>
  <c r="R5573" i="2"/>
  <c r="S5573" i="2" s="1"/>
  <c r="H5576" i="2"/>
  <c r="U5576" i="2" s="1"/>
  <c r="J5576" i="2"/>
  <c r="R5576" i="2"/>
  <c r="S5576" i="2" s="1"/>
  <c r="H5577" i="2"/>
  <c r="U5577" i="2" s="1"/>
  <c r="J5577" i="2"/>
  <c r="R5577" i="2"/>
  <c r="S5577" i="2" s="1"/>
  <c r="H5557" i="2"/>
  <c r="U5557" i="2" s="1"/>
  <c r="J5557" i="2"/>
  <c r="R5557" i="2"/>
  <c r="S5557" i="2" s="1"/>
  <c r="H5550" i="2"/>
  <c r="U5550" i="2" s="1"/>
  <c r="J5550" i="2"/>
  <c r="R5550" i="2"/>
  <c r="S5550" i="2" s="1"/>
  <c r="H5552" i="2"/>
  <c r="U5552" i="2" s="1"/>
  <c r="J5552" i="2"/>
  <c r="R5552" i="2"/>
  <c r="S5552" i="2" s="1"/>
  <c r="H5549" i="2"/>
  <c r="U5549" i="2" s="1"/>
  <c r="J5549" i="2"/>
  <c r="R5549" i="2"/>
  <c r="S5549" i="2" s="1"/>
  <c r="H5543" i="2"/>
  <c r="U5543" i="2" s="1"/>
  <c r="J5543" i="2"/>
  <c r="R5543" i="2"/>
  <c r="S5543" i="2" s="1"/>
  <c r="H5544" i="2"/>
  <c r="U5544" i="2" s="1"/>
  <c r="J5544" i="2"/>
  <c r="R5544" i="2"/>
  <c r="S5544" i="2" s="1"/>
  <c r="H5545" i="2"/>
  <c r="U5545" i="2" s="1"/>
  <c r="J5545" i="2"/>
  <c r="R5545" i="2"/>
  <c r="S5545" i="2" s="1"/>
  <c r="H5546" i="2"/>
  <c r="U5546" i="2" s="1"/>
  <c r="J5546" i="2"/>
  <c r="R5546" i="2"/>
  <c r="S5546" i="2" s="1"/>
  <c r="H5547" i="2"/>
  <c r="U5547" i="2" s="1"/>
  <c r="J5547" i="2"/>
  <c r="R5547" i="2"/>
  <c r="S5547" i="2" s="1"/>
  <c r="H5548" i="2"/>
  <c r="U5548" i="2" s="1"/>
  <c r="J5548" i="2"/>
  <c r="R5548" i="2"/>
  <c r="S5548" i="2" s="1"/>
  <c r="H5541" i="2"/>
  <c r="U5541" i="2" s="1"/>
  <c r="J5541" i="2"/>
  <c r="R5541" i="2"/>
  <c r="S5541" i="2" s="1"/>
  <c r="H5542" i="2"/>
  <c r="U5542" i="2" s="1"/>
  <c r="J5542" i="2"/>
  <c r="R5542" i="2"/>
  <c r="S5542" i="2" s="1"/>
  <c r="H5540" i="2"/>
  <c r="U5540" i="2" s="1"/>
  <c r="J5540" i="2"/>
  <c r="R5540" i="2"/>
  <c r="S5540" i="2" s="1"/>
  <c r="H5539" i="2"/>
  <c r="U5539" i="2" s="1"/>
  <c r="J5539" i="2"/>
  <c r="R5539" i="2"/>
  <c r="S5539" i="2" s="1"/>
  <c r="H5537" i="2"/>
  <c r="U5537" i="2" s="1"/>
  <c r="J5537" i="2"/>
  <c r="R5537" i="2"/>
  <c r="S5537" i="2" s="1"/>
  <c r="H5536" i="2"/>
  <c r="U5536" i="2" s="1"/>
  <c r="J5536" i="2"/>
  <c r="R5536" i="2"/>
  <c r="S5536" i="2" s="1"/>
  <c r="H5500" i="2"/>
  <c r="U5500" i="2" s="1"/>
  <c r="J5500" i="2"/>
  <c r="R5500" i="2"/>
  <c r="S5500" i="2" s="1"/>
  <c r="H5501" i="2"/>
  <c r="U5501" i="2" s="1"/>
  <c r="J5501" i="2"/>
  <c r="R5501" i="2"/>
  <c r="S5501" i="2" s="1"/>
  <c r="H5502" i="2"/>
  <c r="U5502" i="2" s="1"/>
  <c r="J5502" i="2"/>
  <c r="R5502" i="2"/>
  <c r="S5502" i="2" s="1"/>
  <c r="H5503" i="2"/>
  <c r="U5503" i="2" s="1"/>
  <c r="J5503" i="2"/>
  <c r="R5503" i="2"/>
  <c r="S5503" i="2" s="1"/>
  <c r="H5504" i="2"/>
  <c r="U5504" i="2" s="1"/>
  <c r="J5504" i="2"/>
  <c r="R5504" i="2"/>
  <c r="S5504" i="2" s="1"/>
  <c r="H5505" i="2"/>
  <c r="U5505" i="2" s="1"/>
  <c r="J5505" i="2"/>
  <c r="R5505" i="2"/>
  <c r="S5505" i="2" s="1"/>
  <c r="H5506" i="2"/>
  <c r="U5506" i="2" s="1"/>
  <c r="J5506" i="2"/>
  <c r="R5506" i="2"/>
  <c r="S5506" i="2" s="1"/>
  <c r="H5507" i="2"/>
  <c r="U5507" i="2" s="1"/>
  <c r="J5507" i="2"/>
  <c r="R5507" i="2"/>
  <c r="S5507" i="2" s="1"/>
  <c r="H5508" i="2"/>
  <c r="U5508" i="2" s="1"/>
  <c r="J5508" i="2"/>
  <c r="R5508" i="2"/>
  <c r="S5508" i="2" s="1"/>
  <c r="H5510" i="2"/>
  <c r="U5510" i="2" s="1"/>
  <c r="J5510" i="2"/>
  <c r="R5510" i="2"/>
  <c r="S5510" i="2" s="1"/>
  <c r="H5511" i="2"/>
  <c r="U5511" i="2" s="1"/>
  <c r="J5511" i="2"/>
  <c r="R5511" i="2"/>
  <c r="S5511" i="2" s="1"/>
  <c r="H5512" i="2"/>
  <c r="U5512" i="2" s="1"/>
  <c r="J5512" i="2"/>
  <c r="R5512" i="2"/>
  <c r="S5512" i="2" s="1"/>
  <c r="H5513" i="2"/>
  <c r="U5513" i="2" s="1"/>
  <c r="J5513" i="2"/>
  <c r="R5513" i="2"/>
  <c r="S5513" i="2" s="1"/>
  <c r="H5514" i="2"/>
  <c r="U5514" i="2" s="1"/>
  <c r="J5514" i="2"/>
  <c r="R5514" i="2"/>
  <c r="S5514" i="2" s="1"/>
  <c r="H5515" i="2"/>
  <c r="U5515" i="2" s="1"/>
  <c r="J5515" i="2"/>
  <c r="R5515" i="2"/>
  <c r="S5515" i="2" s="1"/>
  <c r="H5516" i="2"/>
  <c r="U5516" i="2" s="1"/>
  <c r="J5516" i="2"/>
  <c r="R5516" i="2"/>
  <c r="S5516" i="2" s="1"/>
  <c r="H5517" i="2"/>
  <c r="U5517" i="2" s="1"/>
  <c r="J5517" i="2"/>
  <c r="R5517" i="2"/>
  <c r="S5517" i="2" s="1"/>
  <c r="H5521" i="2"/>
  <c r="U5521" i="2" s="1"/>
  <c r="J5521" i="2"/>
  <c r="R5521" i="2"/>
  <c r="S5521" i="2" s="1"/>
  <c r="H5524" i="2"/>
  <c r="U5524" i="2" s="1"/>
  <c r="J5524" i="2"/>
  <c r="R5524" i="2"/>
  <c r="S5524" i="2" s="1"/>
  <c r="H5525" i="2"/>
  <c r="U5525" i="2" s="1"/>
  <c r="J5525" i="2"/>
  <c r="R5525" i="2"/>
  <c r="S5525" i="2" s="1"/>
  <c r="H5526" i="2"/>
  <c r="U5526" i="2" s="1"/>
  <c r="J5526" i="2"/>
  <c r="R5526" i="2"/>
  <c r="S5526" i="2" s="1"/>
  <c r="H5527" i="2"/>
  <c r="U5527" i="2" s="1"/>
  <c r="J5527" i="2"/>
  <c r="R5527" i="2"/>
  <c r="S5527" i="2" s="1"/>
  <c r="H5528" i="2"/>
  <c r="U5528" i="2" s="1"/>
  <c r="J5528" i="2"/>
  <c r="R5528" i="2"/>
  <c r="S5528" i="2" s="1"/>
  <c r="H5529" i="2"/>
  <c r="U5529" i="2" s="1"/>
  <c r="J5529" i="2"/>
  <c r="R5529" i="2"/>
  <c r="S5529" i="2" s="1"/>
  <c r="H5530" i="2"/>
  <c r="U5530" i="2" s="1"/>
  <c r="J5530" i="2"/>
  <c r="R5530" i="2"/>
  <c r="S5530" i="2" s="1"/>
  <c r="H5531" i="2"/>
  <c r="U5531" i="2" s="1"/>
  <c r="J5531" i="2"/>
  <c r="R5531" i="2"/>
  <c r="S5531" i="2" s="1"/>
  <c r="H5532" i="2"/>
  <c r="U5532" i="2" s="1"/>
  <c r="J5532" i="2"/>
  <c r="R5532" i="2"/>
  <c r="S5532" i="2" s="1"/>
  <c r="H5534" i="2"/>
  <c r="U5534" i="2" s="1"/>
  <c r="J5534" i="2"/>
  <c r="R5534" i="2"/>
  <c r="S5534" i="2" s="1"/>
  <c r="H5535" i="2"/>
  <c r="U5535" i="2" s="1"/>
  <c r="J5535" i="2"/>
  <c r="R5535" i="2"/>
  <c r="S5535" i="2" s="1"/>
  <c r="H5482" i="2"/>
  <c r="U5482" i="2" s="1"/>
  <c r="J5482" i="2"/>
  <c r="R5482" i="2"/>
  <c r="S5482" i="2" s="1"/>
  <c r="H5483" i="2"/>
  <c r="U5483" i="2" s="1"/>
  <c r="J5483" i="2"/>
  <c r="R5483" i="2"/>
  <c r="S5483" i="2" s="1"/>
  <c r="H5484" i="2"/>
  <c r="U5484" i="2" s="1"/>
  <c r="J5484" i="2"/>
  <c r="R5484" i="2"/>
  <c r="S5484" i="2" s="1"/>
  <c r="H5485" i="2"/>
  <c r="U5485" i="2" s="1"/>
  <c r="J5485" i="2"/>
  <c r="R5485" i="2"/>
  <c r="S5485" i="2" s="1"/>
  <c r="H5486" i="2"/>
  <c r="U5486" i="2" s="1"/>
  <c r="J5486" i="2"/>
  <c r="R5486" i="2"/>
  <c r="S5486" i="2" s="1"/>
  <c r="H5487" i="2"/>
  <c r="U5487" i="2" s="1"/>
  <c r="J5487" i="2"/>
  <c r="R5487" i="2"/>
  <c r="S5487" i="2" s="1"/>
  <c r="H5488" i="2"/>
  <c r="U5488" i="2" s="1"/>
  <c r="J5488" i="2"/>
  <c r="R5488" i="2"/>
  <c r="S5488" i="2" s="1"/>
  <c r="H5489" i="2"/>
  <c r="U5489" i="2" s="1"/>
  <c r="J5489" i="2"/>
  <c r="R5489" i="2"/>
  <c r="S5489" i="2" s="1"/>
  <c r="H5490" i="2"/>
  <c r="U5490" i="2" s="1"/>
  <c r="J5490" i="2"/>
  <c r="R5490" i="2"/>
  <c r="S5490" i="2" s="1"/>
  <c r="H5491" i="2"/>
  <c r="U5491" i="2" s="1"/>
  <c r="J5491" i="2"/>
  <c r="R5491" i="2"/>
  <c r="S5491" i="2" s="1"/>
  <c r="H5492" i="2"/>
  <c r="U5492" i="2" s="1"/>
  <c r="J5492" i="2"/>
  <c r="R5492" i="2"/>
  <c r="S5492" i="2" s="1"/>
  <c r="H5493" i="2"/>
  <c r="U5493" i="2" s="1"/>
  <c r="J5493" i="2"/>
  <c r="R5493" i="2"/>
  <c r="S5493" i="2" s="1"/>
  <c r="H5494" i="2"/>
  <c r="U5494" i="2" s="1"/>
  <c r="J5494" i="2"/>
  <c r="R5494" i="2"/>
  <c r="S5494" i="2" s="1"/>
  <c r="H5495" i="2"/>
  <c r="U5495" i="2" s="1"/>
  <c r="J5495" i="2"/>
  <c r="R5495" i="2"/>
  <c r="S5495" i="2" s="1"/>
  <c r="H5496" i="2"/>
  <c r="U5496" i="2" s="1"/>
  <c r="J5496" i="2"/>
  <c r="R5496" i="2"/>
  <c r="S5496" i="2" s="1"/>
  <c r="H5497" i="2"/>
  <c r="U5497" i="2" s="1"/>
  <c r="J5497" i="2"/>
  <c r="R5497" i="2"/>
  <c r="S5497" i="2" s="1"/>
  <c r="H5498" i="2"/>
  <c r="U5498" i="2" s="1"/>
  <c r="J5498" i="2"/>
  <c r="R5498" i="2"/>
  <c r="S5498" i="2" s="1"/>
  <c r="H5499" i="2"/>
  <c r="U5499" i="2" s="1"/>
  <c r="J5499" i="2"/>
  <c r="R5499" i="2"/>
  <c r="S5499" i="2" s="1"/>
  <c r="H5480" i="2"/>
  <c r="U5480" i="2" s="1"/>
  <c r="J5480" i="2"/>
  <c r="R5480" i="2"/>
  <c r="S5480" i="2" s="1"/>
  <c r="H5481" i="2"/>
  <c r="U5481" i="2" s="1"/>
  <c r="J5481" i="2"/>
  <c r="R5481" i="2"/>
  <c r="S5481" i="2" s="1"/>
  <c r="H5471" i="2"/>
  <c r="U5471" i="2" s="1"/>
  <c r="J5471" i="2"/>
  <c r="R5471" i="2"/>
  <c r="S5471" i="2" s="1"/>
  <c r="H5474" i="2"/>
  <c r="U5474" i="2" s="1"/>
  <c r="J5474" i="2"/>
  <c r="R5474" i="2"/>
  <c r="S5474" i="2" s="1"/>
  <c r="H5475" i="2"/>
  <c r="U5475" i="2" s="1"/>
  <c r="J5475" i="2"/>
  <c r="R5475" i="2"/>
  <c r="S5475" i="2" s="1"/>
  <c r="H5476" i="2"/>
  <c r="U5476" i="2" s="1"/>
  <c r="J5476" i="2"/>
  <c r="R5476" i="2"/>
  <c r="S5476" i="2" s="1"/>
  <c r="H5477" i="2"/>
  <c r="U5477" i="2" s="1"/>
  <c r="J5477" i="2"/>
  <c r="R5477" i="2"/>
  <c r="S5477" i="2" s="1"/>
  <c r="H5478" i="2"/>
  <c r="U5478" i="2" s="1"/>
  <c r="J5478" i="2"/>
  <c r="R5478" i="2"/>
  <c r="S5478" i="2" s="1"/>
  <c r="H5479" i="2"/>
  <c r="U5479" i="2" s="1"/>
  <c r="J5479" i="2"/>
  <c r="R5479" i="2"/>
  <c r="S5479" i="2" s="1"/>
  <c r="H5467" i="2"/>
  <c r="U5467" i="2" s="1"/>
  <c r="J5467" i="2"/>
  <c r="R5467" i="2"/>
  <c r="S5467" i="2" s="1"/>
  <c r="H5468" i="2"/>
  <c r="U5468" i="2" s="1"/>
  <c r="J5468" i="2"/>
  <c r="R5468" i="2"/>
  <c r="S5468" i="2" s="1"/>
  <c r="H5469" i="2"/>
  <c r="U5469" i="2" s="1"/>
  <c r="J5469" i="2"/>
  <c r="R5469" i="2"/>
  <c r="S5469" i="2" s="1"/>
  <c r="H5470" i="2"/>
  <c r="U5470" i="2" s="1"/>
  <c r="J5470" i="2"/>
  <c r="R5470" i="2"/>
  <c r="S5470" i="2" s="1"/>
  <c r="H5465" i="2"/>
  <c r="U5465" i="2" s="1"/>
  <c r="J5465" i="2"/>
  <c r="R5465" i="2"/>
  <c r="S5465" i="2" s="1"/>
  <c r="H5463" i="2"/>
  <c r="U5463" i="2" s="1"/>
  <c r="J5463" i="2"/>
  <c r="R5463" i="2"/>
  <c r="S5463" i="2" s="1"/>
  <c r="H5464" i="2"/>
  <c r="U5464" i="2" s="1"/>
  <c r="J5464" i="2"/>
  <c r="R5464" i="2"/>
  <c r="S5464" i="2" s="1"/>
  <c r="H5462" i="2"/>
  <c r="U5462" i="2" s="1"/>
  <c r="J5462" i="2"/>
  <c r="R5462" i="2"/>
  <c r="S5462" i="2" s="1"/>
  <c r="H5461" i="2"/>
  <c r="U5461" i="2" s="1"/>
  <c r="J5461" i="2"/>
  <c r="R5461" i="2"/>
  <c r="S5461" i="2" s="1"/>
  <c r="H5433" i="2"/>
  <c r="U5433" i="2" s="1"/>
  <c r="J5433" i="2"/>
  <c r="R5433" i="2"/>
  <c r="S5433" i="2" s="1"/>
  <c r="H5434" i="2"/>
  <c r="U5434" i="2" s="1"/>
  <c r="J5434" i="2"/>
  <c r="R5434" i="2"/>
  <c r="S5434" i="2" s="1"/>
  <c r="H5435" i="2"/>
  <c r="U5435" i="2" s="1"/>
  <c r="J5435" i="2"/>
  <c r="R5435" i="2"/>
  <c r="S5435" i="2" s="1"/>
  <c r="H5436" i="2"/>
  <c r="U5436" i="2" s="1"/>
  <c r="J5436" i="2"/>
  <c r="R5436" i="2"/>
  <c r="S5436" i="2" s="1"/>
  <c r="H5437" i="2"/>
  <c r="U5437" i="2" s="1"/>
  <c r="J5437" i="2"/>
  <c r="R5437" i="2"/>
  <c r="S5437" i="2" s="1"/>
  <c r="H5438" i="2"/>
  <c r="U5438" i="2" s="1"/>
  <c r="J5438" i="2"/>
  <c r="R5438" i="2"/>
  <c r="S5438" i="2" s="1"/>
  <c r="H5439" i="2"/>
  <c r="U5439" i="2" s="1"/>
  <c r="J5439" i="2"/>
  <c r="R5439" i="2"/>
  <c r="S5439" i="2" s="1"/>
  <c r="H5440" i="2"/>
  <c r="U5440" i="2" s="1"/>
  <c r="J5440" i="2"/>
  <c r="R5440" i="2"/>
  <c r="S5440" i="2" s="1"/>
  <c r="H5441" i="2"/>
  <c r="U5441" i="2" s="1"/>
  <c r="J5441" i="2"/>
  <c r="R5441" i="2"/>
  <c r="S5441" i="2" s="1"/>
  <c r="H5442" i="2"/>
  <c r="U5442" i="2" s="1"/>
  <c r="J5442" i="2"/>
  <c r="R5442" i="2"/>
  <c r="S5442" i="2" s="1"/>
  <c r="H5443" i="2"/>
  <c r="U5443" i="2" s="1"/>
  <c r="J5443" i="2"/>
  <c r="R5443" i="2"/>
  <c r="S5443" i="2" s="1"/>
  <c r="H5444" i="2"/>
  <c r="U5444" i="2" s="1"/>
  <c r="J5444" i="2"/>
  <c r="R5444" i="2"/>
  <c r="S5444" i="2" s="1"/>
  <c r="H5445" i="2"/>
  <c r="U5445" i="2" s="1"/>
  <c r="J5445" i="2"/>
  <c r="R5445" i="2"/>
  <c r="S5445" i="2" s="1"/>
  <c r="H5446" i="2"/>
  <c r="U5446" i="2" s="1"/>
  <c r="J5446" i="2"/>
  <c r="R5446" i="2"/>
  <c r="S5446" i="2" s="1"/>
  <c r="H5449" i="2"/>
  <c r="U5449" i="2" s="1"/>
  <c r="J5449" i="2"/>
  <c r="R5449" i="2"/>
  <c r="S5449" i="2" s="1"/>
  <c r="H5451" i="2"/>
  <c r="U5451" i="2" s="1"/>
  <c r="J5451" i="2"/>
  <c r="R5451" i="2"/>
  <c r="S5451" i="2" s="1"/>
  <c r="H5452" i="2"/>
  <c r="U5452" i="2" s="1"/>
  <c r="J5452" i="2"/>
  <c r="R5452" i="2"/>
  <c r="S5452" i="2" s="1"/>
  <c r="H5457" i="2"/>
  <c r="U5457" i="2" s="1"/>
  <c r="J5457" i="2"/>
  <c r="R5457" i="2"/>
  <c r="S5457" i="2" s="1"/>
  <c r="H5458" i="2"/>
  <c r="U5458" i="2" s="1"/>
  <c r="J5458" i="2"/>
  <c r="R5458" i="2"/>
  <c r="S5458" i="2" s="1"/>
  <c r="H5459" i="2"/>
  <c r="U5459" i="2" s="1"/>
  <c r="J5459" i="2"/>
  <c r="R5459" i="2"/>
  <c r="S5459" i="2" s="1"/>
  <c r="H5460" i="2"/>
  <c r="U5460" i="2" s="1"/>
  <c r="J5460" i="2"/>
  <c r="R5460" i="2"/>
  <c r="S5460" i="2" s="1"/>
  <c r="H5428" i="2"/>
  <c r="U5428" i="2" s="1"/>
  <c r="J5428" i="2"/>
  <c r="R5428" i="2"/>
  <c r="S5428" i="2" s="1"/>
  <c r="H5429" i="2"/>
  <c r="U5429" i="2" s="1"/>
  <c r="J5429" i="2"/>
  <c r="R5429" i="2"/>
  <c r="S5429" i="2" s="1"/>
  <c r="H5417" i="2"/>
  <c r="U5417" i="2" s="1"/>
  <c r="J5417" i="2"/>
  <c r="R5417" i="2"/>
  <c r="S5417" i="2" s="1"/>
  <c r="H5418" i="2"/>
  <c r="U5418" i="2" s="1"/>
  <c r="J5418" i="2"/>
  <c r="R5418" i="2"/>
  <c r="S5418" i="2" s="1"/>
  <c r="H5419" i="2"/>
  <c r="U5419" i="2" s="1"/>
  <c r="J5419" i="2"/>
  <c r="R5419" i="2"/>
  <c r="S5419" i="2" s="1"/>
  <c r="H5420" i="2"/>
  <c r="U5420" i="2" s="1"/>
  <c r="J5420" i="2"/>
  <c r="R5420" i="2"/>
  <c r="S5420" i="2" s="1"/>
  <c r="H5421" i="2"/>
  <c r="U5421" i="2" s="1"/>
  <c r="J5421" i="2"/>
  <c r="R5421" i="2"/>
  <c r="S5421" i="2" s="1"/>
  <c r="H5422" i="2"/>
  <c r="U5422" i="2" s="1"/>
  <c r="J5422" i="2"/>
  <c r="R5422" i="2"/>
  <c r="S5422" i="2" s="1"/>
  <c r="H5423" i="2"/>
  <c r="U5423" i="2" s="1"/>
  <c r="J5423" i="2"/>
  <c r="R5423" i="2"/>
  <c r="S5423" i="2" s="1"/>
  <c r="H5424" i="2"/>
  <c r="U5424" i="2" s="1"/>
  <c r="J5424" i="2"/>
  <c r="R5424" i="2"/>
  <c r="S5424" i="2" s="1"/>
  <c r="H5425" i="2"/>
  <c r="U5425" i="2" s="1"/>
  <c r="J5425" i="2"/>
  <c r="R5425" i="2"/>
  <c r="S5425" i="2" s="1"/>
  <c r="H5426" i="2"/>
  <c r="U5426" i="2" s="1"/>
  <c r="J5426" i="2"/>
  <c r="R5426" i="2"/>
  <c r="S5426" i="2" s="1"/>
  <c r="H5427" i="2"/>
  <c r="U5427" i="2" s="1"/>
  <c r="J5427" i="2"/>
  <c r="R5427" i="2"/>
  <c r="S5427" i="2" s="1"/>
  <c r="H5416" i="2"/>
  <c r="U5416" i="2" s="1"/>
  <c r="J5416" i="2"/>
  <c r="R5416" i="2"/>
  <c r="S5416" i="2" s="1"/>
  <c r="H4883" i="2"/>
  <c r="U4883" i="2" s="1"/>
  <c r="J4883" i="2"/>
  <c r="R4883" i="2"/>
  <c r="S4883" i="2" s="1"/>
  <c r="H4884" i="2"/>
  <c r="U4884" i="2" s="1"/>
  <c r="J4884" i="2"/>
  <c r="R4884" i="2"/>
  <c r="S4884" i="2" s="1"/>
  <c r="H4886" i="2"/>
  <c r="U4886" i="2" s="1"/>
  <c r="J4886" i="2"/>
  <c r="R4886" i="2"/>
  <c r="S4886" i="2" s="1"/>
  <c r="H4887" i="2"/>
  <c r="U4887" i="2" s="1"/>
  <c r="J4887" i="2"/>
  <c r="R4887" i="2"/>
  <c r="S4887" i="2" s="1"/>
  <c r="H4888" i="2"/>
  <c r="U4888" i="2" s="1"/>
  <c r="J4888" i="2"/>
  <c r="R4888" i="2"/>
  <c r="S4888" i="2" s="1"/>
  <c r="H4889" i="2"/>
  <c r="U4889" i="2" s="1"/>
  <c r="J4889" i="2"/>
  <c r="R4889" i="2"/>
  <c r="S4889" i="2" s="1"/>
  <c r="H4890" i="2"/>
  <c r="U4890" i="2" s="1"/>
  <c r="J4890" i="2"/>
  <c r="R4890" i="2"/>
  <c r="S4890" i="2" s="1"/>
  <c r="H4892" i="2"/>
  <c r="U4892" i="2" s="1"/>
  <c r="J4892" i="2"/>
  <c r="R4892" i="2"/>
  <c r="S4892" i="2" s="1"/>
  <c r="H4893" i="2"/>
  <c r="U4893" i="2" s="1"/>
  <c r="J4893" i="2"/>
  <c r="R4893" i="2"/>
  <c r="S4893" i="2" s="1"/>
  <c r="H4894" i="2"/>
  <c r="U4894" i="2" s="1"/>
  <c r="J4894" i="2"/>
  <c r="R4894" i="2"/>
  <c r="S4894" i="2" s="1"/>
  <c r="H4895" i="2"/>
  <c r="U4895" i="2" s="1"/>
  <c r="J4895" i="2"/>
  <c r="R4895" i="2"/>
  <c r="S4895" i="2" s="1"/>
  <c r="H4896" i="2"/>
  <c r="U4896" i="2" s="1"/>
  <c r="J4896" i="2"/>
  <c r="R4896" i="2"/>
  <c r="S4896" i="2" s="1"/>
  <c r="H4897" i="2"/>
  <c r="U4897" i="2" s="1"/>
  <c r="J4897" i="2"/>
  <c r="R4897" i="2"/>
  <c r="S4897" i="2" s="1"/>
  <c r="H4898" i="2"/>
  <c r="U4898" i="2" s="1"/>
  <c r="J4898" i="2"/>
  <c r="R4898" i="2"/>
  <c r="S4898" i="2" s="1"/>
  <c r="H4899" i="2"/>
  <c r="U4899" i="2" s="1"/>
  <c r="J4899" i="2"/>
  <c r="R4899" i="2"/>
  <c r="S4899" i="2" s="1"/>
  <c r="H4900" i="2"/>
  <c r="U4900" i="2" s="1"/>
  <c r="J4900" i="2"/>
  <c r="R4900" i="2"/>
  <c r="S4900" i="2" s="1"/>
  <c r="H4901" i="2"/>
  <c r="U4901" i="2" s="1"/>
  <c r="J4901" i="2"/>
  <c r="R4901" i="2"/>
  <c r="S4901" i="2" s="1"/>
  <c r="H4902" i="2"/>
  <c r="U4902" i="2" s="1"/>
  <c r="J4902" i="2"/>
  <c r="R4902" i="2"/>
  <c r="S4902" i="2" s="1"/>
  <c r="H4903" i="2"/>
  <c r="U4903" i="2" s="1"/>
  <c r="J4903" i="2"/>
  <c r="R4903" i="2"/>
  <c r="S4903" i="2" s="1"/>
  <c r="H4904" i="2"/>
  <c r="U4904" i="2" s="1"/>
  <c r="J4904" i="2"/>
  <c r="R4904" i="2"/>
  <c r="S4904" i="2" s="1"/>
  <c r="H4905" i="2"/>
  <c r="U4905" i="2" s="1"/>
  <c r="J4905" i="2"/>
  <c r="R4905" i="2"/>
  <c r="S4905" i="2" s="1"/>
  <c r="H4906" i="2"/>
  <c r="U4906" i="2" s="1"/>
  <c r="J4906" i="2"/>
  <c r="R4906" i="2"/>
  <c r="S4906" i="2" s="1"/>
  <c r="H4907" i="2"/>
  <c r="U4907" i="2" s="1"/>
  <c r="J4907" i="2"/>
  <c r="R4907" i="2"/>
  <c r="S4907" i="2" s="1"/>
  <c r="H4908" i="2"/>
  <c r="U4908" i="2" s="1"/>
  <c r="J4908" i="2"/>
  <c r="R4908" i="2"/>
  <c r="S4908" i="2" s="1"/>
  <c r="H4909" i="2"/>
  <c r="U4909" i="2" s="1"/>
  <c r="J4909" i="2"/>
  <c r="R4909" i="2"/>
  <c r="S4909" i="2" s="1"/>
  <c r="H4910" i="2"/>
  <c r="U4910" i="2" s="1"/>
  <c r="J4910" i="2"/>
  <c r="R4910" i="2"/>
  <c r="S4910" i="2" s="1"/>
  <c r="H4911" i="2"/>
  <c r="U4911" i="2" s="1"/>
  <c r="J4911" i="2"/>
  <c r="R4911" i="2"/>
  <c r="S4911" i="2" s="1"/>
  <c r="H4912" i="2"/>
  <c r="U4912" i="2" s="1"/>
  <c r="J4912" i="2"/>
  <c r="R4912" i="2"/>
  <c r="S4912" i="2" s="1"/>
  <c r="H4913" i="2"/>
  <c r="U4913" i="2" s="1"/>
  <c r="J4913" i="2"/>
  <c r="R4913" i="2"/>
  <c r="S4913" i="2" s="1"/>
  <c r="H4914" i="2"/>
  <c r="U4914" i="2" s="1"/>
  <c r="J4914" i="2"/>
  <c r="R4914" i="2"/>
  <c r="S4914" i="2" s="1"/>
  <c r="H4915" i="2"/>
  <c r="U4915" i="2" s="1"/>
  <c r="J4915" i="2"/>
  <c r="R4915" i="2"/>
  <c r="S4915" i="2" s="1"/>
  <c r="H4916" i="2"/>
  <c r="U4916" i="2" s="1"/>
  <c r="J4916" i="2"/>
  <c r="R4916" i="2"/>
  <c r="S4916" i="2" s="1"/>
  <c r="H4917" i="2"/>
  <c r="U4917" i="2" s="1"/>
  <c r="J4917" i="2"/>
  <c r="R4917" i="2"/>
  <c r="S4917" i="2" s="1"/>
  <c r="H4918" i="2"/>
  <c r="U4918" i="2" s="1"/>
  <c r="J4918" i="2"/>
  <c r="R4918" i="2"/>
  <c r="S4918" i="2" s="1"/>
  <c r="H4919" i="2"/>
  <c r="U4919" i="2" s="1"/>
  <c r="J4919" i="2"/>
  <c r="R4919" i="2"/>
  <c r="S4919" i="2" s="1"/>
  <c r="H4920" i="2"/>
  <c r="U4920" i="2" s="1"/>
  <c r="J4920" i="2"/>
  <c r="R4920" i="2"/>
  <c r="S4920" i="2" s="1"/>
  <c r="H4921" i="2"/>
  <c r="U4921" i="2" s="1"/>
  <c r="J4921" i="2"/>
  <c r="R4921" i="2"/>
  <c r="S4921" i="2" s="1"/>
  <c r="H4922" i="2"/>
  <c r="U4922" i="2" s="1"/>
  <c r="J4922" i="2"/>
  <c r="R4922" i="2"/>
  <c r="S4922" i="2" s="1"/>
  <c r="H4924" i="2"/>
  <c r="U4924" i="2" s="1"/>
  <c r="J4924" i="2"/>
  <c r="R4924" i="2"/>
  <c r="S4924" i="2" s="1"/>
  <c r="H4925" i="2"/>
  <c r="U4925" i="2" s="1"/>
  <c r="J4925" i="2"/>
  <c r="R4925" i="2"/>
  <c r="S4925" i="2" s="1"/>
  <c r="H4926" i="2"/>
  <c r="U4926" i="2" s="1"/>
  <c r="J4926" i="2"/>
  <c r="R4926" i="2"/>
  <c r="S4926" i="2" s="1"/>
  <c r="H4927" i="2"/>
  <c r="U4927" i="2" s="1"/>
  <c r="J4927" i="2"/>
  <c r="R4927" i="2"/>
  <c r="S4927" i="2" s="1"/>
  <c r="H4928" i="2"/>
  <c r="U4928" i="2" s="1"/>
  <c r="J4928" i="2"/>
  <c r="R4928" i="2"/>
  <c r="S4928" i="2" s="1"/>
  <c r="H4929" i="2"/>
  <c r="U4929" i="2" s="1"/>
  <c r="J4929" i="2"/>
  <c r="R4929" i="2"/>
  <c r="S4929" i="2" s="1"/>
  <c r="H4930" i="2"/>
  <c r="U4930" i="2" s="1"/>
  <c r="J4930" i="2"/>
  <c r="R4930" i="2"/>
  <c r="S4930" i="2" s="1"/>
  <c r="H4931" i="2"/>
  <c r="U4931" i="2" s="1"/>
  <c r="J4931" i="2"/>
  <c r="R4931" i="2"/>
  <c r="S4931" i="2" s="1"/>
  <c r="H4932" i="2"/>
  <c r="U4932" i="2" s="1"/>
  <c r="J4932" i="2"/>
  <c r="R4932" i="2"/>
  <c r="S4932" i="2" s="1"/>
  <c r="H4933" i="2"/>
  <c r="U4933" i="2" s="1"/>
  <c r="J4933" i="2"/>
  <c r="R4933" i="2"/>
  <c r="S4933" i="2" s="1"/>
  <c r="H4934" i="2"/>
  <c r="U4934" i="2" s="1"/>
  <c r="J4934" i="2"/>
  <c r="R4934" i="2"/>
  <c r="S4934" i="2" s="1"/>
  <c r="H4936" i="2"/>
  <c r="U4936" i="2" s="1"/>
  <c r="J4936" i="2"/>
  <c r="R4936" i="2"/>
  <c r="S4936" i="2" s="1"/>
  <c r="H4937" i="2"/>
  <c r="U4937" i="2" s="1"/>
  <c r="J4937" i="2"/>
  <c r="R4937" i="2"/>
  <c r="S4937" i="2" s="1"/>
  <c r="H4938" i="2"/>
  <c r="U4938" i="2" s="1"/>
  <c r="J4938" i="2"/>
  <c r="R4938" i="2"/>
  <c r="S4938" i="2" s="1"/>
  <c r="H4939" i="2"/>
  <c r="U4939" i="2" s="1"/>
  <c r="J4939" i="2"/>
  <c r="R4939" i="2"/>
  <c r="S4939" i="2" s="1"/>
  <c r="H4940" i="2"/>
  <c r="U4940" i="2" s="1"/>
  <c r="J4940" i="2"/>
  <c r="R4940" i="2"/>
  <c r="S4940" i="2" s="1"/>
  <c r="H4941" i="2"/>
  <c r="U4941" i="2" s="1"/>
  <c r="J4941" i="2"/>
  <c r="R4941" i="2"/>
  <c r="S4941" i="2" s="1"/>
  <c r="H4943" i="2"/>
  <c r="U4943" i="2" s="1"/>
  <c r="J4943" i="2"/>
  <c r="R4943" i="2"/>
  <c r="S4943" i="2" s="1"/>
  <c r="H4944" i="2"/>
  <c r="U4944" i="2" s="1"/>
  <c r="J4944" i="2"/>
  <c r="R4944" i="2"/>
  <c r="S4944" i="2" s="1"/>
  <c r="H4945" i="2"/>
  <c r="U4945" i="2" s="1"/>
  <c r="J4945" i="2"/>
  <c r="R4945" i="2"/>
  <c r="S4945" i="2" s="1"/>
  <c r="H4946" i="2"/>
  <c r="U4946" i="2" s="1"/>
  <c r="J4946" i="2"/>
  <c r="R4946" i="2"/>
  <c r="S4946" i="2" s="1"/>
  <c r="H4947" i="2"/>
  <c r="U4947" i="2" s="1"/>
  <c r="J4947" i="2"/>
  <c r="R4947" i="2"/>
  <c r="S4947" i="2" s="1"/>
  <c r="H4948" i="2"/>
  <c r="U4948" i="2" s="1"/>
  <c r="J4948" i="2"/>
  <c r="R4948" i="2"/>
  <c r="S4948" i="2" s="1"/>
  <c r="H4949" i="2"/>
  <c r="U4949" i="2" s="1"/>
  <c r="J4949" i="2"/>
  <c r="R4949" i="2"/>
  <c r="S4949" i="2" s="1"/>
  <c r="H4950" i="2"/>
  <c r="U4950" i="2" s="1"/>
  <c r="J4950" i="2"/>
  <c r="R4950" i="2"/>
  <c r="S4950" i="2" s="1"/>
  <c r="H4951" i="2"/>
  <c r="U4951" i="2" s="1"/>
  <c r="J4951" i="2"/>
  <c r="R4951" i="2"/>
  <c r="S4951" i="2" s="1"/>
  <c r="H4952" i="2"/>
  <c r="U4952" i="2" s="1"/>
  <c r="J4952" i="2"/>
  <c r="R4952" i="2"/>
  <c r="S4952" i="2" s="1"/>
  <c r="H4953" i="2"/>
  <c r="U4953" i="2" s="1"/>
  <c r="J4953" i="2"/>
  <c r="R4953" i="2"/>
  <c r="S4953" i="2" s="1"/>
  <c r="H4954" i="2"/>
  <c r="U4954" i="2" s="1"/>
  <c r="J4954" i="2"/>
  <c r="R4954" i="2"/>
  <c r="S4954" i="2" s="1"/>
  <c r="H4955" i="2"/>
  <c r="U4955" i="2" s="1"/>
  <c r="J4955" i="2"/>
  <c r="R4955" i="2"/>
  <c r="S4955" i="2" s="1"/>
  <c r="H4956" i="2"/>
  <c r="U4956" i="2" s="1"/>
  <c r="J4956" i="2"/>
  <c r="R4956" i="2"/>
  <c r="S4956" i="2" s="1"/>
  <c r="H4957" i="2"/>
  <c r="U4957" i="2" s="1"/>
  <c r="J4957" i="2"/>
  <c r="R4957" i="2"/>
  <c r="S4957" i="2" s="1"/>
  <c r="H4958" i="2"/>
  <c r="U4958" i="2" s="1"/>
  <c r="J4958" i="2"/>
  <c r="R4958" i="2"/>
  <c r="S4958" i="2" s="1"/>
  <c r="H4959" i="2"/>
  <c r="U4959" i="2" s="1"/>
  <c r="J4959" i="2"/>
  <c r="R4959" i="2"/>
  <c r="S4959" i="2" s="1"/>
  <c r="H4960" i="2"/>
  <c r="U4960" i="2" s="1"/>
  <c r="J4960" i="2"/>
  <c r="R4960" i="2"/>
  <c r="S4960" i="2" s="1"/>
  <c r="H4962" i="2"/>
  <c r="U4962" i="2" s="1"/>
  <c r="J4962" i="2"/>
  <c r="R4962" i="2"/>
  <c r="S4962" i="2" s="1"/>
  <c r="H4963" i="2"/>
  <c r="U4963" i="2" s="1"/>
  <c r="J4963" i="2"/>
  <c r="R4963" i="2"/>
  <c r="S4963" i="2" s="1"/>
  <c r="H4964" i="2"/>
  <c r="U4964" i="2" s="1"/>
  <c r="J4964" i="2"/>
  <c r="R4964" i="2"/>
  <c r="S4964" i="2" s="1"/>
  <c r="H4965" i="2"/>
  <c r="U4965" i="2" s="1"/>
  <c r="J4965" i="2"/>
  <c r="R4965" i="2"/>
  <c r="S4965" i="2" s="1"/>
  <c r="H4966" i="2"/>
  <c r="U4966" i="2" s="1"/>
  <c r="J4966" i="2"/>
  <c r="R4966" i="2"/>
  <c r="S4966" i="2" s="1"/>
  <c r="H4967" i="2"/>
  <c r="U4967" i="2" s="1"/>
  <c r="J4967" i="2"/>
  <c r="R4967" i="2"/>
  <c r="S4967" i="2" s="1"/>
  <c r="H4968" i="2"/>
  <c r="U4968" i="2" s="1"/>
  <c r="J4968" i="2"/>
  <c r="R4968" i="2"/>
  <c r="S4968" i="2" s="1"/>
  <c r="H4969" i="2"/>
  <c r="U4969" i="2" s="1"/>
  <c r="J4969" i="2"/>
  <c r="R4969" i="2"/>
  <c r="S4969" i="2" s="1"/>
  <c r="H4970" i="2"/>
  <c r="U4970" i="2" s="1"/>
  <c r="J4970" i="2"/>
  <c r="R4970" i="2"/>
  <c r="S4970" i="2" s="1"/>
  <c r="H4971" i="2"/>
  <c r="U4971" i="2" s="1"/>
  <c r="J4971" i="2"/>
  <c r="R4971" i="2"/>
  <c r="S4971" i="2" s="1"/>
  <c r="H4972" i="2"/>
  <c r="U4972" i="2" s="1"/>
  <c r="J4972" i="2"/>
  <c r="R4972" i="2"/>
  <c r="S4972" i="2" s="1"/>
  <c r="H4973" i="2"/>
  <c r="U4973" i="2" s="1"/>
  <c r="J4973" i="2"/>
  <c r="R4973" i="2"/>
  <c r="S4973" i="2" s="1"/>
  <c r="H4974" i="2"/>
  <c r="U4974" i="2" s="1"/>
  <c r="J4974" i="2"/>
  <c r="R4974" i="2"/>
  <c r="S4974" i="2" s="1"/>
  <c r="H4975" i="2"/>
  <c r="U4975" i="2" s="1"/>
  <c r="J4975" i="2"/>
  <c r="R4975" i="2"/>
  <c r="S4975" i="2" s="1"/>
  <c r="H4976" i="2"/>
  <c r="U4976" i="2" s="1"/>
  <c r="J4976" i="2"/>
  <c r="R4976" i="2"/>
  <c r="S4976" i="2" s="1"/>
  <c r="H4977" i="2"/>
  <c r="U4977" i="2" s="1"/>
  <c r="J4977" i="2"/>
  <c r="R4977" i="2"/>
  <c r="S4977" i="2" s="1"/>
  <c r="H4978" i="2"/>
  <c r="U4978" i="2" s="1"/>
  <c r="J4978" i="2"/>
  <c r="R4978" i="2"/>
  <c r="S4978" i="2" s="1"/>
  <c r="H4979" i="2"/>
  <c r="U4979" i="2" s="1"/>
  <c r="J4979" i="2"/>
  <c r="R4979" i="2"/>
  <c r="S4979" i="2" s="1"/>
  <c r="H4980" i="2"/>
  <c r="U4980" i="2" s="1"/>
  <c r="J4980" i="2"/>
  <c r="R4980" i="2"/>
  <c r="S4980" i="2" s="1"/>
  <c r="H4981" i="2"/>
  <c r="U4981" i="2" s="1"/>
  <c r="J4981" i="2"/>
  <c r="R4981" i="2"/>
  <c r="S4981" i="2" s="1"/>
  <c r="H4982" i="2"/>
  <c r="U4982" i="2" s="1"/>
  <c r="J4982" i="2"/>
  <c r="R4982" i="2"/>
  <c r="S4982" i="2" s="1"/>
  <c r="H4983" i="2"/>
  <c r="U4983" i="2" s="1"/>
  <c r="J4983" i="2"/>
  <c r="R4983" i="2"/>
  <c r="S4983" i="2" s="1"/>
  <c r="H4984" i="2"/>
  <c r="U4984" i="2" s="1"/>
  <c r="J4984" i="2"/>
  <c r="R4984" i="2"/>
  <c r="S4984" i="2" s="1"/>
  <c r="H4985" i="2"/>
  <c r="U4985" i="2" s="1"/>
  <c r="J4985" i="2"/>
  <c r="R4985" i="2"/>
  <c r="S4985" i="2" s="1"/>
  <c r="H4986" i="2"/>
  <c r="U4986" i="2" s="1"/>
  <c r="J4986" i="2"/>
  <c r="R4986" i="2"/>
  <c r="S4986" i="2" s="1"/>
  <c r="H4987" i="2"/>
  <c r="U4987" i="2" s="1"/>
  <c r="J4987" i="2"/>
  <c r="R4987" i="2"/>
  <c r="S4987" i="2" s="1"/>
  <c r="H4988" i="2"/>
  <c r="U4988" i="2" s="1"/>
  <c r="J4988" i="2"/>
  <c r="R4988" i="2"/>
  <c r="S4988" i="2" s="1"/>
  <c r="H4989" i="2"/>
  <c r="U4989" i="2" s="1"/>
  <c r="J4989" i="2"/>
  <c r="R4989" i="2"/>
  <c r="S4989" i="2" s="1"/>
  <c r="H4990" i="2"/>
  <c r="U4990" i="2" s="1"/>
  <c r="J4990" i="2"/>
  <c r="R4990" i="2"/>
  <c r="S4990" i="2" s="1"/>
  <c r="H4991" i="2"/>
  <c r="U4991" i="2" s="1"/>
  <c r="J4991" i="2"/>
  <c r="R4991" i="2"/>
  <c r="S4991" i="2" s="1"/>
  <c r="H4992" i="2"/>
  <c r="U4992" i="2" s="1"/>
  <c r="J4992" i="2"/>
  <c r="R4992" i="2"/>
  <c r="S4992" i="2" s="1"/>
  <c r="H4993" i="2"/>
  <c r="U4993" i="2" s="1"/>
  <c r="J4993" i="2"/>
  <c r="R4993" i="2"/>
  <c r="S4993" i="2" s="1"/>
  <c r="H4994" i="2"/>
  <c r="U4994" i="2" s="1"/>
  <c r="J4994" i="2"/>
  <c r="R4994" i="2"/>
  <c r="S4994" i="2" s="1"/>
  <c r="H4995" i="2"/>
  <c r="U4995" i="2" s="1"/>
  <c r="J4995" i="2"/>
  <c r="R4995" i="2"/>
  <c r="S4995" i="2" s="1"/>
  <c r="H4997" i="2"/>
  <c r="U4997" i="2" s="1"/>
  <c r="J4997" i="2"/>
  <c r="R4997" i="2"/>
  <c r="S4997" i="2" s="1"/>
  <c r="H4998" i="2"/>
  <c r="U4998" i="2" s="1"/>
  <c r="J4998" i="2"/>
  <c r="R4998" i="2"/>
  <c r="S4998" i="2" s="1"/>
  <c r="H4999" i="2"/>
  <c r="U4999" i="2" s="1"/>
  <c r="J4999" i="2"/>
  <c r="R4999" i="2"/>
  <c r="S4999" i="2" s="1"/>
  <c r="H5000" i="2"/>
  <c r="U5000" i="2" s="1"/>
  <c r="J5000" i="2"/>
  <c r="R5000" i="2"/>
  <c r="S5000" i="2" s="1"/>
  <c r="H5001" i="2"/>
  <c r="U5001" i="2" s="1"/>
  <c r="J5001" i="2"/>
  <c r="R5001" i="2"/>
  <c r="S5001" i="2" s="1"/>
  <c r="H5002" i="2"/>
  <c r="U5002" i="2" s="1"/>
  <c r="J5002" i="2"/>
  <c r="R5002" i="2"/>
  <c r="S5002" i="2" s="1"/>
  <c r="H5003" i="2"/>
  <c r="U5003" i="2" s="1"/>
  <c r="J5003" i="2"/>
  <c r="R5003" i="2"/>
  <c r="S5003" i="2" s="1"/>
  <c r="H5004" i="2"/>
  <c r="U5004" i="2" s="1"/>
  <c r="J5004" i="2"/>
  <c r="R5004" i="2"/>
  <c r="S5004" i="2" s="1"/>
  <c r="H5005" i="2"/>
  <c r="U5005" i="2" s="1"/>
  <c r="J5005" i="2"/>
  <c r="R5005" i="2"/>
  <c r="S5005" i="2" s="1"/>
  <c r="H5006" i="2"/>
  <c r="U5006" i="2" s="1"/>
  <c r="J5006" i="2"/>
  <c r="R5006" i="2"/>
  <c r="S5006" i="2" s="1"/>
  <c r="H5007" i="2"/>
  <c r="U5007" i="2" s="1"/>
  <c r="J5007" i="2"/>
  <c r="R5007" i="2"/>
  <c r="S5007" i="2" s="1"/>
  <c r="H5008" i="2"/>
  <c r="U5008" i="2" s="1"/>
  <c r="J5008" i="2"/>
  <c r="R5008" i="2"/>
  <c r="S5008" i="2" s="1"/>
  <c r="H5009" i="2"/>
  <c r="U5009" i="2" s="1"/>
  <c r="J5009" i="2"/>
  <c r="R5009" i="2"/>
  <c r="S5009" i="2" s="1"/>
  <c r="H5010" i="2"/>
  <c r="U5010" i="2" s="1"/>
  <c r="J5010" i="2"/>
  <c r="R5010" i="2"/>
  <c r="S5010" i="2" s="1"/>
  <c r="H5011" i="2"/>
  <c r="U5011" i="2" s="1"/>
  <c r="J5011" i="2"/>
  <c r="R5011" i="2"/>
  <c r="S5011" i="2" s="1"/>
  <c r="H5012" i="2"/>
  <c r="U5012" i="2" s="1"/>
  <c r="J5012" i="2"/>
  <c r="R5012" i="2"/>
  <c r="S5012" i="2" s="1"/>
  <c r="H5013" i="2"/>
  <c r="U5013" i="2" s="1"/>
  <c r="J5013" i="2"/>
  <c r="R5013" i="2"/>
  <c r="S5013" i="2" s="1"/>
  <c r="H5014" i="2"/>
  <c r="U5014" i="2" s="1"/>
  <c r="J5014" i="2"/>
  <c r="R5014" i="2"/>
  <c r="S5014" i="2" s="1"/>
  <c r="H5015" i="2"/>
  <c r="U5015" i="2" s="1"/>
  <c r="J5015" i="2"/>
  <c r="R5015" i="2"/>
  <c r="S5015" i="2" s="1"/>
  <c r="H5016" i="2"/>
  <c r="U5016" i="2" s="1"/>
  <c r="J5016" i="2"/>
  <c r="R5016" i="2"/>
  <c r="S5016" i="2" s="1"/>
  <c r="H5017" i="2"/>
  <c r="U5017" i="2" s="1"/>
  <c r="J5017" i="2"/>
  <c r="R5017" i="2"/>
  <c r="S5017" i="2" s="1"/>
  <c r="H5018" i="2"/>
  <c r="U5018" i="2" s="1"/>
  <c r="J5018" i="2"/>
  <c r="R5018" i="2"/>
  <c r="S5018" i="2" s="1"/>
  <c r="H5019" i="2"/>
  <c r="U5019" i="2" s="1"/>
  <c r="J5019" i="2"/>
  <c r="R5019" i="2"/>
  <c r="S5019" i="2" s="1"/>
  <c r="H5020" i="2"/>
  <c r="U5020" i="2" s="1"/>
  <c r="J5020" i="2"/>
  <c r="R5020" i="2"/>
  <c r="S5020" i="2" s="1"/>
  <c r="H5021" i="2"/>
  <c r="U5021" i="2" s="1"/>
  <c r="J5021" i="2"/>
  <c r="R5021" i="2"/>
  <c r="S5021" i="2" s="1"/>
  <c r="H5022" i="2"/>
  <c r="U5022" i="2" s="1"/>
  <c r="J5022" i="2"/>
  <c r="R5022" i="2"/>
  <c r="S5022" i="2" s="1"/>
  <c r="H5023" i="2"/>
  <c r="U5023" i="2" s="1"/>
  <c r="J5023" i="2"/>
  <c r="R5023" i="2"/>
  <c r="S5023" i="2" s="1"/>
  <c r="H5024" i="2"/>
  <c r="U5024" i="2" s="1"/>
  <c r="J5024" i="2"/>
  <c r="R5024" i="2"/>
  <c r="S5024" i="2" s="1"/>
  <c r="H5025" i="2"/>
  <c r="U5025" i="2" s="1"/>
  <c r="J5025" i="2"/>
  <c r="R5025" i="2"/>
  <c r="S5025" i="2" s="1"/>
  <c r="H5026" i="2"/>
  <c r="U5026" i="2" s="1"/>
  <c r="J5026" i="2"/>
  <c r="R5026" i="2"/>
  <c r="S5026" i="2" s="1"/>
  <c r="H5027" i="2"/>
  <c r="U5027" i="2" s="1"/>
  <c r="J5027" i="2"/>
  <c r="R5027" i="2"/>
  <c r="S5027" i="2" s="1"/>
  <c r="H5028" i="2"/>
  <c r="U5028" i="2" s="1"/>
  <c r="J5028" i="2"/>
  <c r="R5028" i="2"/>
  <c r="S5028" i="2" s="1"/>
  <c r="H5029" i="2"/>
  <c r="U5029" i="2" s="1"/>
  <c r="J5029" i="2"/>
  <c r="R5029" i="2"/>
  <c r="S5029" i="2" s="1"/>
  <c r="H5030" i="2"/>
  <c r="U5030" i="2" s="1"/>
  <c r="J5030" i="2"/>
  <c r="R5030" i="2"/>
  <c r="S5030" i="2" s="1"/>
  <c r="H5031" i="2"/>
  <c r="U5031" i="2" s="1"/>
  <c r="J5031" i="2"/>
  <c r="R5031" i="2"/>
  <c r="S5031" i="2" s="1"/>
  <c r="H5032" i="2"/>
  <c r="U5032" i="2" s="1"/>
  <c r="J5032" i="2"/>
  <c r="R5032" i="2"/>
  <c r="S5032" i="2" s="1"/>
  <c r="H5033" i="2"/>
  <c r="U5033" i="2" s="1"/>
  <c r="J5033" i="2"/>
  <c r="R5033" i="2"/>
  <c r="S5033" i="2" s="1"/>
  <c r="H5034" i="2"/>
  <c r="U5034" i="2" s="1"/>
  <c r="J5034" i="2"/>
  <c r="R5034" i="2"/>
  <c r="S5034" i="2" s="1"/>
  <c r="H5035" i="2"/>
  <c r="U5035" i="2" s="1"/>
  <c r="J5035" i="2"/>
  <c r="R5035" i="2"/>
  <c r="S5035" i="2" s="1"/>
  <c r="H5036" i="2"/>
  <c r="U5036" i="2" s="1"/>
  <c r="J5036" i="2"/>
  <c r="R5036" i="2"/>
  <c r="S5036" i="2" s="1"/>
  <c r="H5037" i="2"/>
  <c r="U5037" i="2" s="1"/>
  <c r="J5037" i="2"/>
  <c r="R5037" i="2"/>
  <c r="S5037" i="2" s="1"/>
  <c r="H5038" i="2"/>
  <c r="U5038" i="2" s="1"/>
  <c r="J5038" i="2"/>
  <c r="R5038" i="2"/>
  <c r="S5038" i="2" s="1"/>
  <c r="H5039" i="2"/>
  <c r="U5039" i="2" s="1"/>
  <c r="J5039" i="2"/>
  <c r="R5039" i="2"/>
  <c r="S5039" i="2" s="1"/>
  <c r="H5040" i="2"/>
  <c r="U5040" i="2" s="1"/>
  <c r="J5040" i="2"/>
  <c r="R5040" i="2"/>
  <c r="S5040" i="2" s="1"/>
  <c r="H5041" i="2"/>
  <c r="U5041" i="2" s="1"/>
  <c r="J5041" i="2"/>
  <c r="R5041" i="2"/>
  <c r="S5041" i="2" s="1"/>
  <c r="H5045" i="2"/>
  <c r="U5045" i="2" s="1"/>
  <c r="J5045" i="2"/>
  <c r="R5045" i="2"/>
  <c r="S5045" i="2" s="1"/>
  <c r="H5046" i="2"/>
  <c r="U5046" i="2" s="1"/>
  <c r="J5046" i="2"/>
  <c r="R5046" i="2"/>
  <c r="S5046" i="2" s="1"/>
  <c r="H5047" i="2"/>
  <c r="U5047" i="2" s="1"/>
  <c r="J5047" i="2"/>
  <c r="R5047" i="2"/>
  <c r="S5047" i="2" s="1"/>
  <c r="H5048" i="2"/>
  <c r="U5048" i="2" s="1"/>
  <c r="J5048" i="2"/>
  <c r="R5048" i="2"/>
  <c r="S5048" i="2" s="1"/>
  <c r="H5049" i="2"/>
  <c r="U5049" i="2" s="1"/>
  <c r="J5049" i="2"/>
  <c r="R5049" i="2"/>
  <c r="S5049" i="2" s="1"/>
  <c r="H5050" i="2"/>
  <c r="U5050" i="2" s="1"/>
  <c r="J5050" i="2"/>
  <c r="R5050" i="2"/>
  <c r="S5050" i="2" s="1"/>
  <c r="H5051" i="2"/>
  <c r="U5051" i="2" s="1"/>
  <c r="J5051" i="2"/>
  <c r="R5051" i="2"/>
  <c r="S5051" i="2" s="1"/>
  <c r="H5052" i="2"/>
  <c r="U5052" i="2" s="1"/>
  <c r="J5052" i="2"/>
  <c r="R5052" i="2"/>
  <c r="S5052" i="2" s="1"/>
  <c r="H5053" i="2"/>
  <c r="U5053" i="2" s="1"/>
  <c r="J5053" i="2"/>
  <c r="R5053" i="2"/>
  <c r="S5053" i="2" s="1"/>
  <c r="H5054" i="2"/>
  <c r="U5054" i="2" s="1"/>
  <c r="J5054" i="2"/>
  <c r="R5054" i="2"/>
  <c r="S5054" i="2" s="1"/>
  <c r="H5055" i="2"/>
  <c r="U5055" i="2" s="1"/>
  <c r="J5055" i="2"/>
  <c r="R5055" i="2"/>
  <c r="S5055" i="2" s="1"/>
  <c r="H5056" i="2"/>
  <c r="U5056" i="2" s="1"/>
  <c r="J5056" i="2"/>
  <c r="R5056" i="2"/>
  <c r="S5056" i="2" s="1"/>
  <c r="H5057" i="2"/>
  <c r="U5057" i="2" s="1"/>
  <c r="J5057" i="2"/>
  <c r="R5057" i="2"/>
  <c r="S5057" i="2" s="1"/>
  <c r="H5058" i="2"/>
  <c r="U5058" i="2" s="1"/>
  <c r="J5058" i="2"/>
  <c r="R5058" i="2"/>
  <c r="S5058" i="2" s="1"/>
  <c r="H5059" i="2"/>
  <c r="U5059" i="2" s="1"/>
  <c r="J5059" i="2"/>
  <c r="R5059" i="2"/>
  <c r="S5059" i="2" s="1"/>
  <c r="H5060" i="2"/>
  <c r="U5060" i="2" s="1"/>
  <c r="J5060" i="2"/>
  <c r="R5060" i="2"/>
  <c r="S5060" i="2" s="1"/>
  <c r="H5061" i="2"/>
  <c r="U5061" i="2" s="1"/>
  <c r="J5061" i="2"/>
  <c r="R5061" i="2"/>
  <c r="S5061" i="2" s="1"/>
  <c r="H5062" i="2"/>
  <c r="U5062" i="2" s="1"/>
  <c r="J5062" i="2"/>
  <c r="R5062" i="2"/>
  <c r="S5062" i="2" s="1"/>
  <c r="H5063" i="2"/>
  <c r="U5063" i="2" s="1"/>
  <c r="J5063" i="2"/>
  <c r="R5063" i="2"/>
  <c r="S5063" i="2" s="1"/>
  <c r="H5064" i="2"/>
  <c r="U5064" i="2" s="1"/>
  <c r="J5064" i="2"/>
  <c r="R5064" i="2"/>
  <c r="S5064" i="2" s="1"/>
  <c r="H5065" i="2"/>
  <c r="U5065" i="2" s="1"/>
  <c r="J5065" i="2"/>
  <c r="R5065" i="2"/>
  <c r="S5065" i="2" s="1"/>
  <c r="H5066" i="2"/>
  <c r="U5066" i="2" s="1"/>
  <c r="J5066" i="2"/>
  <c r="R5066" i="2"/>
  <c r="S5066" i="2" s="1"/>
  <c r="H5067" i="2"/>
  <c r="U5067" i="2" s="1"/>
  <c r="J5067" i="2"/>
  <c r="R5067" i="2"/>
  <c r="S5067" i="2" s="1"/>
  <c r="H5068" i="2"/>
  <c r="U5068" i="2" s="1"/>
  <c r="J5068" i="2"/>
  <c r="R5068" i="2"/>
  <c r="S5068" i="2" s="1"/>
  <c r="H5069" i="2"/>
  <c r="U5069" i="2" s="1"/>
  <c r="J5069" i="2"/>
  <c r="R5069" i="2"/>
  <c r="S5069" i="2" s="1"/>
  <c r="H5070" i="2"/>
  <c r="U5070" i="2" s="1"/>
  <c r="J5070" i="2"/>
  <c r="R5070" i="2"/>
  <c r="S5070" i="2" s="1"/>
  <c r="H5071" i="2"/>
  <c r="U5071" i="2" s="1"/>
  <c r="J5071" i="2"/>
  <c r="R5071" i="2"/>
  <c r="S5071" i="2" s="1"/>
  <c r="H5072" i="2"/>
  <c r="U5072" i="2" s="1"/>
  <c r="J5072" i="2"/>
  <c r="R5072" i="2"/>
  <c r="S5072" i="2" s="1"/>
  <c r="H5073" i="2"/>
  <c r="U5073" i="2" s="1"/>
  <c r="J5073" i="2"/>
  <c r="R5073" i="2"/>
  <c r="S5073" i="2" s="1"/>
  <c r="H5074" i="2"/>
  <c r="U5074" i="2" s="1"/>
  <c r="J5074" i="2"/>
  <c r="R5074" i="2"/>
  <c r="S5074" i="2" s="1"/>
  <c r="H5075" i="2"/>
  <c r="U5075" i="2" s="1"/>
  <c r="J5075" i="2"/>
  <c r="R5075" i="2"/>
  <c r="S5075" i="2" s="1"/>
  <c r="H5076" i="2"/>
  <c r="U5076" i="2" s="1"/>
  <c r="J5076" i="2"/>
  <c r="R5076" i="2"/>
  <c r="S5076" i="2" s="1"/>
  <c r="H5077" i="2"/>
  <c r="U5077" i="2" s="1"/>
  <c r="J5077" i="2"/>
  <c r="R5077" i="2"/>
  <c r="S5077" i="2" s="1"/>
  <c r="H5078" i="2"/>
  <c r="U5078" i="2" s="1"/>
  <c r="J5078" i="2"/>
  <c r="R5078" i="2"/>
  <c r="S5078" i="2" s="1"/>
  <c r="H5079" i="2"/>
  <c r="U5079" i="2" s="1"/>
  <c r="J5079" i="2"/>
  <c r="R5079" i="2"/>
  <c r="S5079" i="2" s="1"/>
  <c r="H5080" i="2"/>
  <c r="U5080" i="2" s="1"/>
  <c r="J5080" i="2"/>
  <c r="R5080" i="2"/>
  <c r="S5080" i="2" s="1"/>
  <c r="H5081" i="2"/>
  <c r="U5081" i="2" s="1"/>
  <c r="J5081" i="2"/>
  <c r="R5081" i="2"/>
  <c r="S5081" i="2" s="1"/>
  <c r="H5082" i="2"/>
  <c r="U5082" i="2" s="1"/>
  <c r="J5082" i="2"/>
  <c r="R5082" i="2"/>
  <c r="S5082" i="2" s="1"/>
  <c r="H5083" i="2"/>
  <c r="U5083" i="2" s="1"/>
  <c r="J5083" i="2"/>
  <c r="R5083" i="2"/>
  <c r="S5083" i="2" s="1"/>
  <c r="H5084" i="2"/>
  <c r="U5084" i="2" s="1"/>
  <c r="J5084" i="2"/>
  <c r="R5084" i="2"/>
  <c r="S5084" i="2" s="1"/>
  <c r="H5085" i="2"/>
  <c r="U5085" i="2" s="1"/>
  <c r="J5085" i="2"/>
  <c r="R5085" i="2"/>
  <c r="S5085" i="2" s="1"/>
  <c r="H5086" i="2"/>
  <c r="U5086" i="2" s="1"/>
  <c r="J5086" i="2"/>
  <c r="R5086" i="2"/>
  <c r="S5086" i="2" s="1"/>
  <c r="H5087" i="2"/>
  <c r="U5087" i="2" s="1"/>
  <c r="J5087" i="2"/>
  <c r="R5087" i="2"/>
  <c r="S5087" i="2" s="1"/>
  <c r="H5088" i="2"/>
  <c r="U5088" i="2" s="1"/>
  <c r="J5088" i="2"/>
  <c r="R5088" i="2"/>
  <c r="S5088" i="2" s="1"/>
  <c r="H5089" i="2"/>
  <c r="U5089" i="2" s="1"/>
  <c r="J5089" i="2"/>
  <c r="R5089" i="2"/>
  <c r="S5089" i="2" s="1"/>
  <c r="H5091" i="2"/>
  <c r="U5091" i="2" s="1"/>
  <c r="J5091" i="2"/>
  <c r="R5091" i="2"/>
  <c r="S5091" i="2" s="1"/>
  <c r="H5092" i="2"/>
  <c r="U5092" i="2" s="1"/>
  <c r="J5092" i="2"/>
  <c r="R5092" i="2"/>
  <c r="S5092" i="2" s="1"/>
  <c r="H5093" i="2"/>
  <c r="U5093" i="2" s="1"/>
  <c r="J5093" i="2"/>
  <c r="R5093" i="2"/>
  <c r="S5093" i="2" s="1"/>
  <c r="H5094" i="2"/>
  <c r="U5094" i="2" s="1"/>
  <c r="J5094" i="2"/>
  <c r="R5094" i="2"/>
  <c r="S5094" i="2" s="1"/>
  <c r="H5095" i="2"/>
  <c r="U5095" i="2" s="1"/>
  <c r="J5095" i="2"/>
  <c r="R5095" i="2"/>
  <c r="S5095" i="2" s="1"/>
  <c r="H5096" i="2"/>
  <c r="U5096" i="2" s="1"/>
  <c r="J5096" i="2"/>
  <c r="R5096" i="2"/>
  <c r="S5096" i="2" s="1"/>
  <c r="H5097" i="2"/>
  <c r="U5097" i="2" s="1"/>
  <c r="J5097" i="2"/>
  <c r="R5097" i="2"/>
  <c r="S5097" i="2" s="1"/>
  <c r="H5098" i="2"/>
  <c r="U5098" i="2" s="1"/>
  <c r="J5098" i="2"/>
  <c r="R5098" i="2"/>
  <c r="S5098" i="2" s="1"/>
  <c r="H5099" i="2"/>
  <c r="U5099" i="2" s="1"/>
  <c r="J5099" i="2"/>
  <c r="R5099" i="2"/>
  <c r="S5099" i="2" s="1"/>
  <c r="H5100" i="2"/>
  <c r="U5100" i="2" s="1"/>
  <c r="J5100" i="2"/>
  <c r="R5100" i="2"/>
  <c r="S5100" i="2" s="1"/>
  <c r="H5101" i="2"/>
  <c r="U5101" i="2" s="1"/>
  <c r="J5101" i="2"/>
  <c r="R5101" i="2"/>
  <c r="S5101" i="2" s="1"/>
  <c r="H5102" i="2"/>
  <c r="U5102" i="2" s="1"/>
  <c r="J5102" i="2"/>
  <c r="R5102" i="2"/>
  <c r="S5102" i="2" s="1"/>
  <c r="H5103" i="2"/>
  <c r="U5103" i="2" s="1"/>
  <c r="J5103" i="2"/>
  <c r="R5103" i="2"/>
  <c r="S5103" i="2" s="1"/>
  <c r="H5104" i="2"/>
  <c r="U5104" i="2" s="1"/>
  <c r="J5104" i="2"/>
  <c r="R5104" i="2"/>
  <c r="S5104" i="2" s="1"/>
  <c r="H5105" i="2"/>
  <c r="U5105" i="2" s="1"/>
  <c r="J5105" i="2"/>
  <c r="R5105" i="2"/>
  <c r="S5105" i="2" s="1"/>
  <c r="H5106" i="2"/>
  <c r="U5106" i="2" s="1"/>
  <c r="J5106" i="2"/>
  <c r="R5106" i="2"/>
  <c r="S5106" i="2" s="1"/>
  <c r="H5107" i="2"/>
  <c r="U5107" i="2" s="1"/>
  <c r="J5107" i="2"/>
  <c r="R5107" i="2"/>
  <c r="S5107" i="2" s="1"/>
  <c r="H5108" i="2"/>
  <c r="U5108" i="2" s="1"/>
  <c r="J5108" i="2"/>
  <c r="R5108" i="2"/>
  <c r="S5108" i="2" s="1"/>
  <c r="H5109" i="2"/>
  <c r="U5109" i="2" s="1"/>
  <c r="J5109" i="2"/>
  <c r="R5109" i="2"/>
  <c r="S5109" i="2" s="1"/>
  <c r="H5110" i="2"/>
  <c r="U5110" i="2" s="1"/>
  <c r="J5110" i="2"/>
  <c r="R5110" i="2"/>
  <c r="S5110" i="2" s="1"/>
  <c r="H5111" i="2"/>
  <c r="U5111" i="2" s="1"/>
  <c r="J5111" i="2"/>
  <c r="R5111" i="2"/>
  <c r="S5111" i="2" s="1"/>
  <c r="H5112" i="2"/>
  <c r="U5112" i="2" s="1"/>
  <c r="J5112" i="2"/>
  <c r="R5112" i="2"/>
  <c r="S5112" i="2" s="1"/>
  <c r="H5113" i="2"/>
  <c r="U5113" i="2" s="1"/>
  <c r="J5113" i="2"/>
  <c r="R5113" i="2"/>
  <c r="S5113" i="2" s="1"/>
  <c r="H5114" i="2"/>
  <c r="U5114" i="2" s="1"/>
  <c r="J5114" i="2"/>
  <c r="R5114" i="2"/>
  <c r="S5114" i="2" s="1"/>
  <c r="H5115" i="2"/>
  <c r="U5115" i="2" s="1"/>
  <c r="J5115" i="2"/>
  <c r="R5115" i="2"/>
  <c r="S5115" i="2" s="1"/>
  <c r="H5116" i="2"/>
  <c r="U5116" i="2" s="1"/>
  <c r="J5116" i="2"/>
  <c r="R5116" i="2"/>
  <c r="S5116" i="2" s="1"/>
  <c r="H5117" i="2"/>
  <c r="U5117" i="2" s="1"/>
  <c r="J5117" i="2"/>
  <c r="R5117" i="2"/>
  <c r="S5117" i="2" s="1"/>
  <c r="H5118" i="2"/>
  <c r="U5118" i="2" s="1"/>
  <c r="J5118" i="2"/>
  <c r="R5118" i="2"/>
  <c r="S5118" i="2" s="1"/>
  <c r="H5119" i="2"/>
  <c r="U5119" i="2" s="1"/>
  <c r="J5119" i="2"/>
  <c r="R5119" i="2"/>
  <c r="S5119" i="2" s="1"/>
  <c r="H5120" i="2"/>
  <c r="U5120" i="2" s="1"/>
  <c r="J5120" i="2"/>
  <c r="R5120" i="2"/>
  <c r="S5120" i="2" s="1"/>
  <c r="H5121" i="2"/>
  <c r="U5121" i="2" s="1"/>
  <c r="J5121" i="2"/>
  <c r="R5121" i="2"/>
  <c r="S5121" i="2" s="1"/>
  <c r="H5122" i="2"/>
  <c r="U5122" i="2" s="1"/>
  <c r="J5122" i="2"/>
  <c r="R5122" i="2"/>
  <c r="S5122" i="2" s="1"/>
  <c r="H5123" i="2"/>
  <c r="U5123" i="2" s="1"/>
  <c r="J5123" i="2"/>
  <c r="R5123" i="2"/>
  <c r="S5123" i="2" s="1"/>
  <c r="H5124" i="2"/>
  <c r="U5124" i="2" s="1"/>
  <c r="J5124" i="2"/>
  <c r="R5124" i="2"/>
  <c r="S5124" i="2" s="1"/>
  <c r="H5125" i="2"/>
  <c r="U5125" i="2" s="1"/>
  <c r="J5125" i="2"/>
  <c r="R5125" i="2"/>
  <c r="S5125" i="2" s="1"/>
  <c r="H5126" i="2"/>
  <c r="U5126" i="2" s="1"/>
  <c r="J5126" i="2"/>
  <c r="R5126" i="2"/>
  <c r="S5126" i="2" s="1"/>
  <c r="H5127" i="2"/>
  <c r="U5127" i="2" s="1"/>
  <c r="J5127" i="2"/>
  <c r="R5127" i="2"/>
  <c r="S5127" i="2" s="1"/>
  <c r="H5128" i="2"/>
  <c r="U5128" i="2" s="1"/>
  <c r="J5128" i="2"/>
  <c r="R5128" i="2"/>
  <c r="S5128" i="2" s="1"/>
  <c r="H5129" i="2"/>
  <c r="U5129" i="2" s="1"/>
  <c r="J5129" i="2"/>
  <c r="R5129" i="2"/>
  <c r="S5129" i="2" s="1"/>
  <c r="H5130" i="2"/>
  <c r="U5130" i="2" s="1"/>
  <c r="J5130" i="2"/>
  <c r="R5130" i="2"/>
  <c r="S5130" i="2" s="1"/>
  <c r="H5131" i="2"/>
  <c r="U5131" i="2" s="1"/>
  <c r="J5131" i="2"/>
  <c r="R5131" i="2"/>
  <c r="S5131" i="2" s="1"/>
  <c r="H5132" i="2"/>
  <c r="U5132" i="2" s="1"/>
  <c r="J5132" i="2"/>
  <c r="R5132" i="2"/>
  <c r="S5132" i="2" s="1"/>
  <c r="H5133" i="2"/>
  <c r="U5133" i="2" s="1"/>
  <c r="J5133" i="2"/>
  <c r="R5133" i="2"/>
  <c r="S5133" i="2" s="1"/>
  <c r="H5134" i="2"/>
  <c r="U5134" i="2" s="1"/>
  <c r="J5134" i="2"/>
  <c r="R5134" i="2"/>
  <c r="S5134" i="2" s="1"/>
  <c r="H5135" i="2"/>
  <c r="U5135" i="2" s="1"/>
  <c r="J5135" i="2"/>
  <c r="R5135" i="2"/>
  <c r="S5135" i="2" s="1"/>
  <c r="H5136" i="2"/>
  <c r="U5136" i="2" s="1"/>
  <c r="J5136" i="2"/>
  <c r="R5136" i="2"/>
  <c r="S5136" i="2" s="1"/>
  <c r="H5137" i="2"/>
  <c r="U5137" i="2" s="1"/>
  <c r="J5137" i="2"/>
  <c r="R5137" i="2"/>
  <c r="S5137" i="2" s="1"/>
  <c r="H5138" i="2"/>
  <c r="U5138" i="2" s="1"/>
  <c r="J5138" i="2"/>
  <c r="R5138" i="2"/>
  <c r="S5138" i="2" s="1"/>
  <c r="H5139" i="2"/>
  <c r="U5139" i="2" s="1"/>
  <c r="J5139" i="2"/>
  <c r="R5139" i="2"/>
  <c r="S5139" i="2" s="1"/>
  <c r="H5140" i="2"/>
  <c r="U5140" i="2" s="1"/>
  <c r="J5140" i="2"/>
  <c r="R5140" i="2"/>
  <c r="S5140" i="2" s="1"/>
  <c r="H5141" i="2"/>
  <c r="U5141" i="2" s="1"/>
  <c r="J5141" i="2"/>
  <c r="R5141" i="2"/>
  <c r="S5141" i="2" s="1"/>
  <c r="H5142" i="2"/>
  <c r="U5142" i="2" s="1"/>
  <c r="J5142" i="2"/>
  <c r="R5142" i="2"/>
  <c r="S5142" i="2" s="1"/>
  <c r="H5143" i="2"/>
  <c r="U5143" i="2" s="1"/>
  <c r="J5143" i="2"/>
  <c r="R5143" i="2"/>
  <c r="S5143" i="2" s="1"/>
  <c r="H5144" i="2"/>
  <c r="U5144" i="2" s="1"/>
  <c r="J5144" i="2"/>
  <c r="R5144" i="2"/>
  <c r="S5144" i="2" s="1"/>
  <c r="H5145" i="2"/>
  <c r="U5145" i="2" s="1"/>
  <c r="J5145" i="2"/>
  <c r="R5145" i="2"/>
  <c r="S5145" i="2" s="1"/>
  <c r="H5146" i="2"/>
  <c r="U5146" i="2" s="1"/>
  <c r="J5146" i="2"/>
  <c r="R5146" i="2"/>
  <c r="S5146" i="2" s="1"/>
  <c r="H5147" i="2"/>
  <c r="U5147" i="2" s="1"/>
  <c r="J5147" i="2"/>
  <c r="R5147" i="2"/>
  <c r="S5147" i="2" s="1"/>
  <c r="H5148" i="2"/>
  <c r="U5148" i="2" s="1"/>
  <c r="J5148" i="2"/>
  <c r="R5148" i="2"/>
  <c r="S5148" i="2" s="1"/>
  <c r="H5149" i="2"/>
  <c r="U5149" i="2" s="1"/>
  <c r="J5149" i="2"/>
  <c r="R5149" i="2"/>
  <c r="S5149" i="2" s="1"/>
  <c r="H5150" i="2"/>
  <c r="U5150" i="2" s="1"/>
  <c r="J5150" i="2"/>
  <c r="R5150" i="2"/>
  <c r="S5150" i="2" s="1"/>
  <c r="H5151" i="2"/>
  <c r="U5151" i="2" s="1"/>
  <c r="J5151" i="2"/>
  <c r="R5151" i="2"/>
  <c r="S5151" i="2" s="1"/>
  <c r="H5152" i="2"/>
  <c r="U5152" i="2" s="1"/>
  <c r="J5152" i="2"/>
  <c r="R5152" i="2"/>
  <c r="S5152" i="2" s="1"/>
  <c r="H5153" i="2"/>
  <c r="U5153" i="2" s="1"/>
  <c r="J5153" i="2"/>
  <c r="R5153" i="2"/>
  <c r="S5153" i="2" s="1"/>
  <c r="H5154" i="2"/>
  <c r="U5154" i="2" s="1"/>
  <c r="J5154" i="2"/>
  <c r="R5154" i="2"/>
  <c r="S5154" i="2" s="1"/>
  <c r="H5155" i="2"/>
  <c r="U5155" i="2" s="1"/>
  <c r="J5155" i="2"/>
  <c r="R5155" i="2"/>
  <c r="S5155" i="2" s="1"/>
  <c r="H5156" i="2"/>
  <c r="U5156" i="2" s="1"/>
  <c r="J5156" i="2"/>
  <c r="R5156" i="2"/>
  <c r="S5156" i="2" s="1"/>
  <c r="H5157" i="2"/>
  <c r="U5157" i="2" s="1"/>
  <c r="J5157" i="2"/>
  <c r="R5157" i="2"/>
  <c r="S5157" i="2" s="1"/>
  <c r="H5158" i="2"/>
  <c r="U5158" i="2" s="1"/>
  <c r="J5158" i="2"/>
  <c r="R5158" i="2"/>
  <c r="S5158" i="2" s="1"/>
  <c r="H5159" i="2"/>
  <c r="U5159" i="2" s="1"/>
  <c r="J5159" i="2"/>
  <c r="R5159" i="2"/>
  <c r="S5159" i="2" s="1"/>
  <c r="H5160" i="2"/>
  <c r="U5160" i="2" s="1"/>
  <c r="J5160" i="2"/>
  <c r="R5160" i="2"/>
  <c r="S5160" i="2" s="1"/>
  <c r="H5161" i="2"/>
  <c r="U5161" i="2" s="1"/>
  <c r="J5161" i="2"/>
  <c r="R5161" i="2"/>
  <c r="S5161" i="2" s="1"/>
  <c r="H5162" i="2"/>
  <c r="U5162" i="2" s="1"/>
  <c r="J5162" i="2"/>
  <c r="R5162" i="2"/>
  <c r="S5162" i="2" s="1"/>
  <c r="H5163" i="2"/>
  <c r="U5163" i="2" s="1"/>
  <c r="J5163" i="2"/>
  <c r="R5163" i="2"/>
  <c r="S5163" i="2" s="1"/>
  <c r="H5164" i="2"/>
  <c r="U5164" i="2" s="1"/>
  <c r="J5164" i="2"/>
  <c r="R5164" i="2"/>
  <c r="S5164" i="2" s="1"/>
  <c r="H5165" i="2"/>
  <c r="U5165" i="2" s="1"/>
  <c r="J5165" i="2"/>
  <c r="R5165" i="2"/>
  <c r="S5165" i="2" s="1"/>
  <c r="H5166" i="2"/>
  <c r="U5166" i="2" s="1"/>
  <c r="J5166" i="2"/>
  <c r="R5166" i="2"/>
  <c r="S5166" i="2" s="1"/>
  <c r="H5167" i="2"/>
  <c r="U5167" i="2" s="1"/>
  <c r="J5167" i="2"/>
  <c r="R5167" i="2"/>
  <c r="S5167" i="2" s="1"/>
  <c r="H5168" i="2"/>
  <c r="U5168" i="2" s="1"/>
  <c r="J5168" i="2"/>
  <c r="R5168" i="2"/>
  <c r="S5168" i="2" s="1"/>
  <c r="H5169" i="2"/>
  <c r="U5169" i="2" s="1"/>
  <c r="J5169" i="2"/>
  <c r="R5169" i="2"/>
  <c r="S5169" i="2" s="1"/>
  <c r="H5170" i="2"/>
  <c r="U5170" i="2" s="1"/>
  <c r="J5170" i="2"/>
  <c r="R5170" i="2"/>
  <c r="S5170" i="2" s="1"/>
  <c r="H5171" i="2"/>
  <c r="U5171" i="2" s="1"/>
  <c r="J5171" i="2"/>
  <c r="R5171" i="2"/>
  <c r="S5171" i="2" s="1"/>
  <c r="H5172" i="2"/>
  <c r="U5172" i="2" s="1"/>
  <c r="J5172" i="2"/>
  <c r="R5172" i="2"/>
  <c r="S5172" i="2" s="1"/>
  <c r="H5173" i="2"/>
  <c r="U5173" i="2" s="1"/>
  <c r="J5173" i="2"/>
  <c r="R5173" i="2"/>
  <c r="S5173" i="2" s="1"/>
  <c r="H5174" i="2"/>
  <c r="U5174" i="2" s="1"/>
  <c r="J5174" i="2"/>
  <c r="R5174" i="2"/>
  <c r="S5174" i="2" s="1"/>
  <c r="H5175" i="2"/>
  <c r="U5175" i="2" s="1"/>
  <c r="J5175" i="2"/>
  <c r="R5175" i="2"/>
  <c r="S5175" i="2" s="1"/>
  <c r="H5176" i="2"/>
  <c r="U5176" i="2" s="1"/>
  <c r="J5176" i="2"/>
  <c r="R5176" i="2"/>
  <c r="S5176" i="2" s="1"/>
  <c r="H5177" i="2"/>
  <c r="U5177" i="2" s="1"/>
  <c r="J5177" i="2"/>
  <c r="R5177" i="2"/>
  <c r="S5177" i="2" s="1"/>
  <c r="H5178" i="2"/>
  <c r="U5178" i="2" s="1"/>
  <c r="J5178" i="2"/>
  <c r="R5178" i="2"/>
  <c r="S5178" i="2" s="1"/>
  <c r="H5180" i="2"/>
  <c r="U5180" i="2" s="1"/>
  <c r="J5180" i="2"/>
  <c r="R5180" i="2"/>
  <c r="S5180" i="2" s="1"/>
  <c r="H5181" i="2"/>
  <c r="U5181" i="2" s="1"/>
  <c r="J5181" i="2"/>
  <c r="R5181" i="2"/>
  <c r="S5181" i="2" s="1"/>
  <c r="H5182" i="2"/>
  <c r="U5182" i="2" s="1"/>
  <c r="J5182" i="2"/>
  <c r="R5182" i="2"/>
  <c r="S5182" i="2" s="1"/>
  <c r="H5183" i="2"/>
  <c r="U5183" i="2" s="1"/>
  <c r="J5183" i="2"/>
  <c r="R5183" i="2"/>
  <c r="S5183" i="2" s="1"/>
  <c r="H5184" i="2"/>
  <c r="U5184" i="2" s="1"/>
  <c r="J5184" i="2"/>
  <c r="R5184" i="2"/>
  <c r="S5184" i="2" s="1"/>
  <c r="H5185" i="2"/>
  <c r="U5185" i="2" s="1"/>
  <c r="J5185" i="2"/>
  <c r="R5185" i="2"/>
  <c r="S5185" i="2" s="1"/>
  <c r="H5186" i="2"/>
  <c r="U5186" i="2" s="1"/>
  <c r="J5186" i="2"/>
  <c r="R5186" i="2"/>
  <c r="S5186" i="2" s="1"/>
  <c r="H5187" i="2"/>
  <c r="U5187" i="2" s="1"/>
  <c r="J5187" i="2"/>
  <c r="R5187" i="2"/>
  <c r="S5187" i="2" s="1"/>
  <c r="H5188" i="2"/>
  <c r="U5188" i="2" s="1"/>
  <c r="J5188" i="2"/>
  <c r="R5188" i="2"/>
  <c r="S5188" i="2" s="1"/>
  <c r="H5189" i="2"/>
  <c r="U5189" i="2" s="1"/>
  <c r="J5189" i="2"/>
  <c r="R5189" i="2"/>
  <c r="S5189" i="2" s="1"/>
  <c r="H5190" i="2"/>
  <c r="U5190" i="2" s="1"/>
  <c r="J5190" i="2"/>
  <c r="R5190" i="2"/>
  <c r="S5190" i="2" s="1"/>
  <c r="H5191" i="2"/>
  <c r="U5191" i="2" s="1"/>
  <c r="J5191" i="2"/>
  <c r="R5191" i="2"/>
  <c r="S5191" i="2" s="1"/>
  <c r="H5192" i="2"/>
  <c r="U5192" i="2" s="1"/>
  <c r="J5192" i="2"/>
  <c r="R5192" i="2"/>
  <c r="S5192" i="2" s="1"/>
  <c r="H5193" i="2"/>
  <c r="U5193" i="2" s="1"/>
  <c r="J5193" i="2"/>
  <c r="R5193" i="2"/>
  <c r="S5193" i="2" s="1"/>
  <c r="H5194" i="2"/>
  <c r="U5194" i="2" s="1"/>
  <c r="J5194" i="2"/>
  <c r="R5194" i="2"/>
  <c r="S5194" i="2" s="1"/>
  <c r="H5195" i="2"/>
  <c r="U5195" i="2" s="1"/>
  <c r="J5195" i="2"/>
  <c r="R5195" i="2"/>
  <c r="S5195" i="2" s="1"/>
  <c r="H5196" i="2"/>
  <c r="U5196" i="2" s="1"/>
  <c r="J5196" i="2"/>
  <c r="R5196" i="2"/>
  <c r="S5196" i="2" s="1"/>
  <c r="H5197" i="2"/>
  <c r="U5197" i="2" s="1"/>
  <c r="J5197" i="2"/>
  <c r="R5197" i="2"/>
  <c r="S5197" i="2" s="1"/>
  <c r="H5198" i="2"/>
  <c r="U5198" i="2" s="1"/>
  <c r="J5198" i="2"/>
  <c r="R5198" i="2"/>
  <c r="S5198" i="2" s="1"/>
  <c r="H5199" i="2"/>
  <c r="U5199" i="2" s="1"/>
  <c r="J5199" i="2"/>
  <c r="R5199" i="2"/>
  <c r="S5199" i="2" s="1"/>
  <c r="H5200" i="2"/>
  <c r="U5200" i="2" s="1"/>
  <c r="J5200" i="2"/>
  <c r="R5200" i="2"/>
  <c r="S5200" i="2" s="1"/>
  <c r="H5201" i="2"/>
  <c r="U5201" i="2" s="1"/>
  <c r="J5201" i="2"/>
  <c r="R5201" i="2"/>
  <c r="S5201" i="2" s="1"/>
  <c r="H5202" i="2"/>
  <c r="U5202" i="2" s="1"/>
  <c r="J5202" i="2"/>
  <c r="R5202" i="2"/>
  <c r="S5202" i="2" s="1"/>
  <c r="H5203" i="2"/>
  <c r="U5203" i="2" s="1"/>
  <c r="J5203" i="2"/>
  <c r="R5203" i="2"/>
  <c r="S5203" i="2" s="1"/>
  <c r="H5204" i="2"/>
  <c r="U5204" i="2" s="1"/>
  <c r="J5204" i="2"/>
  <c r="R5204" i="2"/>
  <c r="S5204" i="2" s="1"/>
  <c r="H5205" i="2"/>
  <c r="U5205" i="2" s="1"/>
  <c r="J5205" i="2"/>
  <c r="R5205" i="2"/>
  <c r="S5205" i="2" s="1"/>
  <c r="H5206" i="2"/>
  <c r="U5206" i="2" s="1"/>
  <c r="J5206" i="2"/>
  <c r="R5206" i="2"/>
  <c r="S5206" i="2" s="1"/>
  <c r="H5207" i="2"/>
  <c r="U5207" i="2" s="1"/>
  <c r="J5207" i="2"/>
  <c r="R5207" i="2"/>
  <c r="S5207" i="2" s="1"/>
  <c r="H5208" i="2"/>
  <c r="U5208" i="2" s="1"/>
  <c r="J5208" i="2"/>
  <c r="R5208" i="2"/>
  <c r="S5208" i="2" s="1"/>
  <c r="H5209" i="2"/>
  <c r="U5209" i="2" s="1"/>
  <c r="J5209" i="2"/>
  <c r="R5209" i="2"/>
  <c r="S5209" i="2" s="1"/>
  <c r="H5210" i="2"/>
  <c r="U5210" i="2" s="1"/>
  <c r="J5210" i="2"/>
  <c r="R5210" i="2"/>
  <c r="S5210" i="2" s="1"/>
  <c r="H5211" i="2"/>
  <c r="U5211" i="2" s="1"/>
  <c r="J5211" i="2"/>
  <c r="R5211" i="2"/>
  <c r="S5211" i="2" s="1"/>
  <c r="H5212" i="2"/>
  <c r="U5212" i="2" s="1"/>
  <c r="J5212" i="2"/>
  <c r="R5212" i="2"/>
  <c r="S5212" i="2" s="1"/>
  <c r="H5213" i="2"/>
  <c r="U5213" i="2" s="1"/>
  <c r="J5213" i="2"/>
  <c r="R5213" i="2"/>
  <c r="S5213" i="2" s="1"/>
  <c r="H5214" i="2"/>
  <c r="U5214" i="2" s="1"/>
  <c r="J5214" i="2"/>
  <c r="R5214" i="2"/>
  <c r="S5214" i="2" s="1"/>
  <c r="H5215" i="2"/>
  <c r="U5215" i="2" s="1"/>
  <c r="J5215" i="2"/>
  <c r="R5215" i="2"/>
  <c r="S5215" i="2" s="1"/>
  <c r="H5216" i="2"/>
  <c r="U5216" i="2" s="1"/>
  <c r="J5216" i="2"/>
  <c r="R5216" i="2"/>
  <c r="S5216" i="2" s="1"/>
  <c r="H5217" i="2"/>
  <c r="U5217" i="2" s="1"/>
  <c r="J5217" i="2"/>
  <c r="R5217" i="2"/>
  <c r="S5217" i="2" s="1"/>
  <c r="H5218" i="2"/>
  <c r="U5218" i="2" s="1"/>
  <c r="J5218" i="2"/>
  <c r="R5218" i="2"/>
  <c r="S5218" i="2" s="1"/>
  <c r="H5219" i="2"/>
  <c r="U5219" i="2" s="1"/>
  <c r="J5219" i="2"/>
  <c r="R5219" i="2"/>
  <c r="S5219" i="2" s="1"/>
  <c r="H5220" i="2"/>
  <c r="U5220" i="2" s="1"/>
  <c r="J5220" i="2"/>
  <c r="R5220" i="2"/>
  <c r="S5220" i="2" s="1"/>
  <c r="H5221" i="2"/>
  <c r="U5221" i="2" s="1"/>
  <c r="J5221" i="2"/>
  <c r="R5221" i="2"/>
  <c r="S5221" i="2" s="1"/>
  <c r="H5222" i="2"/>
  <c r="U5222" i="2" s="1"/>
  <c r="J5222" i="2"/>
  <c r="R5222" i="2"/>
  <c r="S5222" i="2" s="1"/>
  <c r="H5223" i="2"/>
  <c r="U5223" i="2" s="1"/>
  <c r="J5223" i="2"/>
  <c r="R5223" i="2"/>
  <c r="S5223" i="2" s="1"/>
  <c r="H5224" i="2"/>
  <c r="U5224" i="2" s="1"/>
  <c r="J5224" i="2"/>
  <c r="R5224" i="2"/>
  <c r="S5224" i="2" s="1"/>
  <c r="H5225" i="2"/>
  <c r="U5225" i="2" s="1"/>
  <c r="J5225" i="2"/>
  <c r="R5225" i="2"/>
  <c r="S5225" i="2" s="1"/>
  <c r="H5226" i="2"/>
  <c r="U5226" i="2" s="1"/>
  <c r="J5226" i="2"/>
  <c r="R5226" i="2"/>
  <c r="S5226" i="2" s="1"/>
  <c r="H5227" i="2"/>
  <c r="U5227" i="2" s="1"/>
  <c r="J5227" i="2"/>
  <c r="R5227" i="2"/>
  <c r="S5227" i="2" s="1"/>
  <c r="H5228" i="2"/>
  <c r="U5228" i="2" s="1"/>
  <c r="J5228" i="2"/>
  <c r="R5228" i="2"/>
  <c r="S5228" i="2" s="1"/>
  <c r="H5229" i="2"/>
  <c r="U5229" i="2" s="1"/>
  <c r="J5229" i="2"/>
  <c r="R5229" i="2"/>
  <c r="S5229" i="2" s="1"/>
  <c r="H5230" i="2"/>
  <c r="U5230" i="2" s="1"/>
  <c r="J5230" i="2"/>
  <c r="R5230" i="2"/>
  <c r="S5230" i="2" s="1"/>
  <c r="H5231" i="2"/>
  <c r="U5231" i="2" s="1"/>
  <c r="J5231" i="2"/>
  <c r="R5231" i="2"/>
  <c r="S5231" i="2" s="1"/>
  <c r="H5232" i="2"/>
  <c r="U5232" i="2" s="1"/>
  <c r="J5232" i="2"/>
  <c r="R5232" i="2"/>
  <c r="S5232" i="2" s="1"/>
  <c r="H5233" i="2"/>
  <c r="U5233" i="2" s="1"/>
  <c r="J5233" i="2"/>
  <c r="R5233" i="2"/>
  <c r="S5233" i="2" s="1"/>
  <c r="H5234" i="2"/>
  <c r="U5234" i="2" s="1"/>
  <c r="J5234" i="2"/>
  <c r="R5234" i="2"/>
  <c r="S5234" i="2" s="1"/>
  <c r="H5235" i="2"/>
  <c r="U5235" i="2" s="1"/>
  <c r="J5235" i="2"/>
  <c r="R5235" i="2"/>
  <c r="S5235" i="2" s="1"/>
  <c r="H5236" i="2"/>
  <c r="U5236" i="2" s="1"/>
  <c r="J5236" i="2"/>
  <c r="R5236" i="2"/>
  <c r="S5236" i="2" s="1"/>
  <c r="H5237" i="2"/>
  <c r="U5237" i="2" s="1"/>
  <c r="J5237" i="2"/>
  <c r="R5237" i="2"/>
  <c r="S5237" i="2" s="1"/>
  <c r="H5239" i="2"/>
  <c r="U5239" i="2" s="1"/>
  <c r="J5239" i="2"/>
  <c r="R5239" i="2"/>
  <c r="S5239" i="2" s="1"/>
  <c r="H5240" i="2"/>
  <c r="U5240" i="2" s="1"/>
  <c r="J5240" i="2"/>
  <c r="R5240" i="2"/>
  <c r="S5240" i="2" s="1"/>
  <c r="H5241" i="2"/>
  <c r="U5241" i="2" s="1"/>
  <c r="J5241" i="2"/>
  <c r="R5241" i="2"/>
  <c r="S5241" i="2" s="1"/>
  <c r="H5242" i="2"/>
  <c r="U5242" i="2" s="1"/>
  <c r="J5242" i="2"/>
  <c r="R5242" i="2"/>
  <c r="S5242" i="2" s="1"/>
  <c r="H5243" i="2"/>
  <c r="U5243" i="2" s="1"/>
  <c r="J5243" i="2"/>
  <c r="R5243" i="2"/>
  <c r="S5243" i="2" s="1"/>
  <c r="H5244" i="2"/>
  <c r="U5244" i="2" s="1"/>
  <c r="J5244" i="2"/>
  <c r="R5244" i="2"/>
  <c r="S5244" i="2" s="1"/>
  <c r="H5245" i="2"/>
  <c r="U5245" i="2" s="1"/>
  <c r="J5245" i="2"/>
  <c r="R5245" i="2"/>
  <c r="S5245" i="2" s="1"/>
  <c r="H5246" i="2"/>
  <c r="U5246" i="2" s="1"/>
  <c r="J5246" i="2"/>
  <c r="R5246" i="2"/>
  <c r="S5246" i="2" s="1"/>
  <c r="H5247" i="2"/>
  <c r="U5247" i="2" s="1"/>
  <c r="J5247" i="2"/>
  <c r="R5247" i="2"/>
  <c r="S5247" i="2" s="1"/>
  <c r="H5248" i="2"/>
  <c r="U5248" i="2" s="1"/>
  <c r="J5248" i="2"/>
  <c r="R5248" i="2"/>
  <c r="S5248" i="2" s="1"/>
  <c r="H5249" i="2"/>
  <c r="U5249" i="2" s="1"/>
  <c r="J5249" i="2"/>
  <c r="R5249" i="2"/>
  <c r="S5249" i="2" s="1"/>
  <c r="H5250" i="2"/>
  <c r="U5250" i="2" s="1"/>
  <c r="J5250" i="2"/>
  <c r="R5250" i="2"/>
  <c r="S5250" i="2" s="1"/>
  <c r="H5251" i="2"/>
  <c r="U5251" i="2" s="1"/>
  <c r="J5251" i="2"/>
  <c r="R5251" i="2"/>
  <c r="S5251" i="2" s="1"/>
  <c r="H5252" i="2"/>
  <c r="U5252" i="2" s="1"/>
  <c r="J5252" i="2"/>
  <c r="R5252" i="2"/>
  <c r="S5252" i="2" s="1"/>
  <c r="H5253" i="2"/>
  <c r="U5253" i="2" s="1"/>
  <c r="J5253" i="2"/>
  <c r="R5253" i="2"/>
  <c r="S5253" i="2" s="1"/>
  <c r="H5254" i="2"/>
  <c r="U5254" i="2" s="1"/>
  <c r="J5254" i="2"/>
  <c r="R5254" i="2"/>
  <c r="S5254" i="2" s="1"/>
  <c r="H5255" i="2"/>
  <c r="U5255" i="2" s="1"/>
  <c r="J5255" i="2"/>
  <c r="R5255" i="2"/>
  <c r="S5255" i="2" s="1"/>
  <c r="H5256" i="2"/>
  <c r="U5256" i="2" s="1"/>
  <c r="J5256" i="2"/>
  <c r="R5256" i="2"/>
  <c r="S5256" i="2" s="1"/>
  <c r="H5257" i="2"/>
  <c r="U5257" i="2" s="1"/>
  <c r="J5257" i="2"/>
  <c r="R5257" i="2"/>
  <c r="S5257" i="2" s="1"/>
  <c r="H5258" i="2"/>
  <c r="U5258" i="2" s="1"/>
  <c r="J5258" i="2"/>
  <c r="R5258" i="2"/>
  <c r="S5258" i="2" s="1"/>
  <c r="H5259" i="2"/>
  <c r="U5259" i="2" s="1"/>
  <c r="J5259" i="2"/>
  <c r="R5259" i="2"/>
  <c r="S5259" i="2" s="1"/>
  <c r="H5260" i="2"/>
  <c r="U5260" i="2" s="1"/>
  <c r="J5260" i="2"/>
  <c r="R5260" i="2"/>
  <c r="S5260" i="2" s="1"/>
  <c r="H5261" i="2"/>
  <c r="U5261" i="2" s="1"/>
  <c r="J5261" i="2"/>
  <c r="R5261" i="2"/>
  <c r="S5261" i="2" s="1"/>
  <c r="H5262" i="2"/>
  <c r="U5262" i="2" s="1"/>
  <c r="J5262" i="2"/>
  <c r="R5262" i="2"/>
  <c r="S5262" i="2" s="1"/>
  <c r="H5263" i="2"/>
  <c r="U5263" i="2" s="1"/>
  <c r="J5263" i="2"/>
  <c r="R5263" i="2"/>
  <c r="S5263" i="2" s="1"/>
  <c r="H5264" i="2"/>
  <c r="U5264" i="2" s="1"/>
  <c r="J5264" i="2"/>
  <c r="R5264" i="2"/>
  <c r="S5264" i="2" s="1"/>
  <c r="H5265" i="2"/>
  <c r="U5265" i="2" s="1"/>
  <c r="J5265" i="2"/>
  <c r="R5265" i="2"/>
  <c r="S5265" i="2" s="1"/>
  <c r="H5266" i="2"/>
  <c r="U5266" i="2" s="1"/>
  <c r="J5266" i="2"/>
  <c r="R5266" i="2"/>
  <c r="S5266" i="2" s="1"/>
  <c r="H5267" i="2"/>
  <c r="U5267" i="2" s="1"/>
  <c r="J5267" i="2"/>
  <c r="R5267" i="2"/>
  <c r="S5267" i="2" s="1"/>
  <c r="H5268" i="2"/>
  <c r="U5268" i="2" s="1"/>
  <c r="J5268" i="2"/>
  <c r="R5268" i="2"/>
  <c r="S5268" i="2" s="1"/>
  <c r="H5269" i="2"/>
  <c r="U5269" i="2" s="1"/>
  <c r="J5269" i="2"/>
  <c r="R5269" i="2"/>
  <c r="S5269" i="2" s="1"/>
  <c r="H5270" i="2"/>
  <c r="U5270" i="2" s="1"/>
  <c r="J5270" i="2"/>
  <c r="R5270" i="2"/>
  <c r="S5270" i="2" s="1"/>
  <c r="H5271" i="2"/>
  <c r="U5271" i="2" s="1"/>
  <c r="J5271" i="2"/>
  <c r="R5271" i="2"/>
  <c r="S5271" i="2" s="1"/>
  <c r="H5272" i="2"/>
  <c r="U5272" i="2" s="1"/>
  <c r="J5272" i="2"/>
  <c r="R5272" i="2"/>
  <c r="S5272" i="2" s="1"/>
  <c r="H5273" i="2"/>
  <c r="U5273" i="2" s="1"/>
  <c r="J5273" i="2"/>
  <c r="R5273" i="2"/>
  <c r="S5273" i="2" s="1"/>
  <c r="H5274" i="2"/>
  <c r="U5274" i="2" s="1"/>
  <c r="J5274" i="2"/>
  <c r="R5274" i="2"/>
  <c r="S5274" i="2" s="1"/>
  <c r="H5275" i="2"/>
  <c r="U5275" i="2" s="1"/>
  <c r="J5275" i="2"/>
  <c r="R5275" i="2"/>
  <c r="S5275" i="2" s="1"/>
  <c r="H5276" i="2"/>
  <c r="U5276" i="2" s="1"/>
  <c r="J5276" i="2"/>
  <c r="R5276" i="2"/>
  <c r="S5276" i="2" s="1"/>
  <c r="H5277" i="2"/>
  <c r="U5277" i="2" s="1"/>
  <c r="J5277" i="2"/>
  <c r="R5277" i="2"/>
  <c r="S5277" i="2" s="1"/>
  <c r="H5278" i="2"/>
  <c r="U5278" i="2" s="1"/>
  <c r="J5278" i="2"/>
  <c r="R5278" i="2"/>
  <c r="S5278" i="2" s="1"/>
  <c r="H5279" i="2"/>
  <c r="U5279" i="2" s="1"/>
  <c r="J5279" i="2"/>
  <c r="R5279" i="2"/>
  <c r="S5279" i="2" s="1"/>
  <c r="H5280" i="2"/>
  <c r="U5280" i="2" s="1"/>
  <c r="J5280" i="2"/>
  <c r="R5280" i="2"/>
  <c r="S5280" i="2" s="1"/>
  <c r="H5281" i="2"/>
  <c r="U5281" i="2" s="1"/>
  <c r="J5281" i="2"/>
  <c r="R5281" i="2"/>
  <c r="S5281" i="2" s="1"/>
  <c r="H5282" i="2"/>
  <c r="U5282" i="2" s="1"/>
  <c r="J5282" i="2"/>
  <c r="R5282" i="2"/>
  <c r="S5282" i="2" s="1"/>
  <c r="H5283" i="2"/>
  <c r="U5283" i="2" s="1"/>
  <c r="J5283" i="2"/>
  <c r="R5283" i="2"/>
  <c r="S5283" i="2" s="1"/>
  <c r="H5284" i="2"/>
  <c r="U5284" i="2" s="1"/>
  <c r="J5284" i="2"/>
  <c r="R5284" i="2"/>
  <c r="S5284" i="2" s="1"/>
  <c r="H5285" i="2"/>
  <c r="U5285" i="2" s="1"/>
  <c r="J5285" i="2"/>
  <c r="R5285" i="2"/>
  <c r="S5285" i="2" s="1"/>
  <c r="H5286" i="2"/>
  <c r="U5286" i="2" s="1"/>
  <c r="J5286" i="2"/>
  <c r="R5286" i="2"/>
  <c r="S5286" i="2" s="1"/>
  <c r="H5287" i="2"/>
  <c r="U5287" i="2" s="1"/>
  <c r="J5287" i="2"/>
  <c r="R5287" i="2"/>
  <c r="S5287" i="2" s="1"/>
  <c r="H5288" i="2"/>
  <c r="U5288" i="2" s="1"/>
  <c r="J5288" i="2"/>
  <c r="R5288" i="2"/>
  <c r="S5288" i="2" s="1"/>
  <c r="H5289" i="2"/>
  <c r="U5289" i="2" s="1"/>
  <c r="J5289" i="2"/>
  <c r="R5289" i="2"/>
  <c r="S5289" i="2" s="1"/>
  <c r="H5290" i="2"/>
  <c r="U5290" i="2" s="1"/>
  <c r="J5290" i="2"/>
  <c r="R5290" i="2"/>
  <c r="S5290" i="2" s="1"/>
  <c r="H5291" i="2"/>
  <c r="U5291" i="2" s="1"/>
  <c r="J5291" i="2"/>
  <c r="R5291" i="2"/>
  <c r="S5291" i="2" s="1"/>
  <c r="H5293" i="2"/>
  <c r="U5293" i="2" s="1"/>
  <c r="J5293" i="2"/>
  <c r="R5293" i="2"/>
  <c r="S5293" i="2" s="1"/>
  <c r="H5295" i="2"/>
  <c r="U5295" i="2" s="1"/>
  <c r="J5295" i="2"/>
  <c r="R5295" i="2"/>
  <c r="S5295" i="2" s="1"/>
  <c r="H5296" i="2"/>
  <c r="U5296" i="2" s="1"/>
  <c r="J5296" i="2"/>
  <c r="R5296" i="2"/>
  <c r="S5296" i="2" s="1"/>
  <c r="H5297" i="2"/>
  <c r="U5297" i="2" s="1"/>
  <c r="J5297" i="2"/>
  <c r="R5297" i="2"/>
  <c r="S5297" i="2" s="1"/>
  <c r="H5298" i="2"/>
  <c r="U5298" i="2" s="1"/>
  <c r="J5298" i="2"/>
  <c r="R5298" i="2"/>
  <c r="S5298" i="2" s="1"/>
  <c r="H5299" i="2"/>
  <c r="U5299" i="2" s="1"/>
  <c r="J5299" i="2"/>
  <c r="R5299" i="2"/>
  <c r="S5299" i="2" s="1"/>
  <c r="H5300" i="2"/>
  <c r="U5300" i="2" s="1"/>
  <c r="J5300" i="2"/>
  <c r="R5300" i="2"/>
  <c r="S5300" i="2" s="1"/>
  <c r="H5301" i="2"/>
  <c r="U5301" i="2" s="1"/>
  <c r="J5301" i="2"/>
  <c r="R5301" i="2"/>
  <c r="S5301" i="2" s="1"/>
  <c r="H5302" i="2"/>
  <c r="U5302" i="2" s="1"/>
  <c r="J5302" i="2"/>
  <c r="R5302" i="2"/>
  <c r="S5302" i="2" s="1"/>
  <c r="H5303" i="2"/>
  <c r="U5303" i="2" s="1"/>
  <c r="J5303" i="2"/>
  <c r="R5303" i="2"/>
  <c r="S5303" i="2" s="1"/>
  <c r="H5304" i="2"/>
  <c r="U5304" i="2" s="1"/>
  <c r="J5304" i="2"/>
  <c r="R5304" i="2"/>
  <c r="S5304" i="2" s="1"/>
  <c r="H5305" i="2"/>
  <c r="U5305" i="2" s="1"/>
  <c r="J5305" i="2"/>
  <c r="R5305" i="2"/>
  <c r="S5305" i="2" s="1"/>
  <c r="H5306" i="2"/>
  <c r="U5306" i="2" s="1"/>
  <c r="J5306" i="2"/>
  <c r="R5306" i="2"/>
  <c r="S5306" i="2" s="1"/>
  <c r="H5307" i="2"/>
  <c r="U5307" i="2" s="1"/>
  <c r="J5307" i="2"/>
  <c r="R5307" i="2"/>
  <c r="S5307" i="2" s="1"/>
  <c r="H5308" i="2"/>
  <c r="U5308" i="2" s="1"/>
  <c r="J5308" i="2"/>
  <c r="R5308" i="2"/>
  <c r="S5308" i="2" s="1"/>
  <c r="H5309" i="2"/>
  <c r="U5309" i="2" s="1"/>
  <c r="J5309" i="2"/>
  <c r="R5309" i="2"/>
  <c r="S5309" i="2" s="1"/>
  <c r="H5310" i="2"/>
  <c r="U5310" i="2" s="1"/>
  <c r="J5310" i="2"/>
  <c r="R5310" i="2"/>
  <c r="S5310" i="2" s="1"/>
  <c r="H5311" i="2"/>
  <c r="U5311" i="2" s="1"/>
  <c r="J5311" i="2"/>
  <c r="R5311" i="2"/>
  <c r="S5311" i="2" s="1"/>
  <c r="H5312" i="2"/>
  <c r="U5312" i="2" s="1"/>
  <c r="J5312" i="2"/>
  <c r="R5312" i="2"/>
  <c r="S5312" i="2" s="1"/>
  <c r="H5313" i="2"/>
  <c r="U5313" i="2" s="1"/>
  <c r="J5313" i="2"/>
  <c r="R5313" i="2"/>
  <c r="S5313" i="2" s="1"/>
  <c r="H5314" i="2"/>
  <c r="U5314" i="2" s="1"/>
  <c r="J5314" i="2"/>
  <c r="R5314" i="2"/>
  <c r="S5314" i="2" s="1"/>
  <c r="H5315" i="2"/>
  <c r="U5315" i="2" s="1"/>
  <c r="J5315" i="2"/>
  <c r="R5315" i="2"/>
  <c r="S5315" i="2" s="1"/>
  <c r="H5316" i="2"/>
  <c r="U5316" i="2" s="1"/>
  <c r="J5316" i="2"/>
  <c r="R5316" i="2"/>
  <c r="S5316" i="2" s="1"/>
  <c r="H5317" i="2"/>
  <c r="U5317" i="2" s="1"/>
  <c r="J5317" i="2"/>
  <c r="R5317" i="2"/>
  <c r="S5317" i="2" s="1"/>
  <c r="H5318" i="2"/>
  <c r="U5318" i="2" s="1"/>
  <c r="J5318" i="2"/>
  <c r="R5318" i="2"/>
  <c r="S5318" i="2" s="1"/>
  <c r="H5319" i="2"/>
  <c r="U5319" i="2" s="1"/>
  <c r="J5319" i="2"/>
  <c r="R5319" i="2"/>
  <c r="S5319" i="2" s="1"/>
  <c r="H5320" i="2"/>
  <c r="U5320" i="2" s="1"/>
  <c r="J5320" i="2"/>
  <c r="R5320" i="2"/>
  <c r="S5320" i="2" s="1"/>
  <c r="H5321" i="2"/>
  <c r="U5321" i="2" s="1"/>
  <c r="J5321" i="2"/>
  <c r="R5321" i="2"/>
  <c r="S5321" i="2" s="1"/>
  <c r="H5322" i="2"/>
  <c r="U5322" i="2" s="1"/>
  <c r="J5322" i="2"/>
  <c r="R5322" i="2"/>
  <c r="S5322" i="2" s="1"/>
  <c r="H5323" i="2"/>
  <c r="U5323" i="2" s="1"/>
  <c r="J5323" i="2"/>
  <c r="R5323" i="2"/>
  <c r="S5323" i="2" s="1"/>
  <c r="H5324" i="2"/>
  <c r="U5324" i="2" s="1"/>
  <c r="J5324" i="2"/>
  <c r="R5324" i="2"/>
  <c r="S5324" i="2" s="1"/>
  <c r="H5325" i="2"/>
  <c r="U5325" i="2" s="1"/>
  <c r="J5325" i="2"/>
  <c r="R5325" i="2"/>
  <c r="S5325" i="2" s="1"/>
  <c r="H5326" i="2"/>
  <c r="U5326" i="2" s="1"/>
  <c r="J5326" i="2"/>
  <c r="R5326" i="2"/>
  <c r="S5326" i="2" s="1"/>
  <c r="H5327" i="2"/>
  <c r="U5327" i="2" s="1"/>
  <c r="J5327" i="2"/>
  <c r="R5327" i="2"/>
  <c r="S5327" i="2" s="1"/>
  <c r="H5328" i="2"/>
  <c r="U5328" i="2" s="1"/>
  <c r="J5328" i="2"/>
  <c r="R5328" i="2"/>
  <c r="S5328" i="2" s="1"/>
  <c r="H5330" i="2"/>
  <c r="U5330" i="2" s="1"/>
  <c r="J5330" i="2"/>
  <c r="R5330" i="2"/>
  <c r="S5330" i="2" s="1"/>
  <c r="H5331" i="2"/>
  <c r="U5331" i="2" s="1"/>
  <c r="J5331" i="2"/>
  <c r="R5331" i="2"/>
  <c r="S5331" i="2" s="1"/>
  <c r="H5332" i="2"/>
  <c r="U5332" i="2" s="1"/>
  <c r="J5332" i="2"/>
  <c r="R5332" i="2"/>
  <c r="S5332" i="2" s="1"/>
  <c r="H5333" i="2"/>
  <c r="U5333" i="2" s="1"/>
  <c r="J5333" i="2"/>
  <c r="R5333" i="2"/>
  <c r="S5333" i="2" s="1"/>
  <c r="H5334" i="2"/>
  <c r="U5334" i="2" s="1"/>
  <c r="J5334" i="2"/>
  <c r="R5334" i="2"/>
  <c r="S5334" i="2" s="1"/>
  <c r="H5335" i="2"/>
  <c r="U5335" i="2" s="1"/>
  <c r="J5335" i="2"/>
  <c r="R5335" i="2"/>
  <c r="S5335" i="2" s="1"/>
  <c r="H5336" i="2"/>
  <c r="U5336" i="2" s="1"/>
  <c r="J5336" i="2"/>
  <c r="R5336" i="2"/>
  <c r="S5336" i="2" s="1"/>
  <c r="H5337" i="2"/>
  <c r="U5337" i="2" s="1"/>
  <c r="J5337" i="2"/>
  <c r="R5337" i="2"/>
  <c r="S5337" i="2" s="1"/>
  <c r="H5338" i="2"/>
  <c r="U5338" i="2" s="1"/>
  <c r="J5338" i="2"/>
  <c r="R5338" i="2"/>
  <c r="S5338" i="2" s="1"/>
  <c r="H5339" i="2"/>
  <c r="U5339" i="2" s="1"/>
  <c r="J5339" i="2"/>
  <c r="R5339" i="2"/>
  <c r="S5339" i="2" s="1"/>
  <c r="H5340" i="2"/>
  <c r="U5340" i="2" s="1"/>
  <c r="J5340" i="2"/>
  <c r="R5340" i="2"/>
  <c r="S5340" i="2" s="1"/>
  <c r="H5341" i="2"/>
  <c r="U5341" i="2" s="1"/>
  <c r="J5341" i="2"/>
  <c r="R5341" i="2"/>
  <c r="S5341" i="2" s="1"/>
  <c r="H5342" i="2"/>
  <c r="U5342" i="2" s="1"/>
  <c r="J5342" i="2"/>
  <c r="R5342" i="2"/>
  <c r="S5342" i="2" s="1"/>
  <c r="H5343" i="2"/>
  <c r="U5343" i="2" s="1"/>
  <c r="J5343" i="2"/>
  <c r="R5343" i="2"/>
  <c r="S5343" i="2" s="1"/>
  <c r="H5344" i="2"/>
  <c r="U5344" i="2" s="1"/>
  <c r="J5344" i="2"/>
  <c r="R5344" i="2"/>
  <c r="S5344" i="2" s="1"/>
  <c r="H5345" i="2"/>
  <c r="U5345" i="2" s="1"/>
  <c r="J5345" i="2"/>
  <c r="R5345" i="2"/>
  <c r="S5345" i="2" s="1"/>
  <c r="H5346" i="2"/>
  <c r="U5346" i="2" s="1"/>
  <c r="J5346" i="2"/>
  <c r="R5346" i="2"/>
  <c r="S5346" i="2" s="1"/>
  <c r="H5347" i="2"/>
  <c r="U5347" i="2" s="1"/>
  <c r="J5347" i="2"/>
  <c r="R5347" i="2"/>
  <c r="S5347" i="2" s="1"/>
  <c r="H5348" i="2"/>
  <c r="U5348" i="2" s="1"/>
  <c r="J5348" i="2"/>
  <c r="R5348" i="2"/>
  <c r="S5348" i="2" s="1"/>
  <c r="H5349" i="2"/>
  <c r="U5349" i="2" s="1"/>
  <c r="J5349" i="2"/>
  <c r="R5349" i="2"/>
  <c r="S5349" i="2" s="1"/>
  <c r="H5350" i="2"/>
  <c r="U5350" i="2" s="1"/>
  <c r="J5350" i="2"/>
  <c r="R5350" i="2"/>
  <c r="S5350" i="2" s="1"/>
  <c r="H5351" i="2"/>
  <c r="U5351" i="2" s="1"/>
  <c r="J5351" i="2"/>
  <c r="R5351" i="2"/>
  <c r="S5351" i="2" s="1"/>
  <c r="H5352" i="2"/>
  <c r="U5352" i="2" s="1"/>
  <c r="J5352" i="2"/>
  <c r="R5352" i="2"/>
  <c r="S5352" i="2" s="1"/>
  <c r="H5353" i="2"/>
  <c r="U5353" i="2" s="1"/>
  <c r="J5353" i="2"/>
  <c r="R5353" i="2"/>
  <c r="S5353" i="2" s="1"/>
  <c r="H5354" i="2"/>
  <c r="U5354" i="2" s="1"/>
  <c r="J5354" i="2"/>
  <c r="R5354" i="2"/>
  <c r="S5354" i="2" s="1"/>
  <c r="H5355" i="2"/>
  <c r="U5355" i="2" s="1"/>
  <c r="J5355" i="2"/>
  <c r="R5355" i="2"/>
  <c r="S5355" i="2" s="1"/>
  <c r="H5356" i="2"/>
  <c r="U5356" i="2" s="1"/>
  <c r="J5356" i="2"/>
  <c r="R5356" i="2"/>
  <c r="S5356" i="2" s="1"/>
  <c r="H5357" i="2"/>
  <c r="U5357" i="2" s="1"/>
  <c r="J5357" i="2"/>
  <c r="R5357" i="2"/>
  <c r="S5357" i="2" s="1"/>
  <c r="H5358" i="2"/>
  <c r="U5358" i="2" s="1"/>
  <c r="J5358" i="2"/>
  <c r="R5358" i="2"/>
  <c r="S5358" i="2" s="1"/>
  <c r="H5359" i="2"/>
  <c r="U5359" i="2" s="1"/>
  <c r="J5359" i="2"/>
  <c r="R5359" i="2"/>
  <c r="S5359" i="2" s="1"/>
  <c r="H5361" i="2"/>
  <c r="U5361" i="2" s="1"/>
  <c r="J5361" i="2"/>
  <c r="R5361" i="2"/>
  <c r="S5361" i="2" s="1"/>
  <c r="H5362" i="2"/>
  <c r="U5362" i="2" s="1"/>
  <c r="J5362" i="2"/>
  <c r="R5362" i="2"/>
  <c r="S5362" i="2" s="1"/>
  <c r="H5363" i="2"/>
  <c r="U5363" i="2" s="1"/>
  <c r="J5363" i="2"/>
  <c r="R5363" i="2"/>
  <c r="S5363" i="2" s="1"/>
  <c r="H5364" i="2"/>
  <c r="U5364" i="2" s="1"/>
  <c r="J5364" i="2"/>
  <c r="R5364" i="2"/>
  <c r="S5364" i="2" s="1"/>
  <c r="H5365" i="2"/>
  <c r="U5365" i="2" s="1"/>
  <c r="J5365" i="2"/>
  <c r="R5365" i="2"/>
  <c r="S5365" i="2" s="1"/>
  <c r="H5366" i="2"/>
  <c r="U5366" i="2" s="1"/>
  <c r="J5366" i="2"/>
  <c r="R5366" i="2"/>
  <c r="S5366" i="2" s="1"/>
  <c r="H5367" i="2"/>
  <c r="U5367" i="2" s="1"/>
  <c r="J5367" i="2"/>
  <c r="R5367" i="2"/>
  <c r="S5367" i="2" s="1"/>
  <c r="H5368" i="2"/>
  <c r="U5368" i="2" s="1"/>
  <c r="J5368" i="2"/>
  <c r="R5368" i="2"/>
  <c r="S5368" i="2" s="1"/>
  <c r="H5369" i="2"/>
  <c r="U5369" i="2" s="1"/>
  <c r="J5369" i="2"/>
  <c r="R5369" i="2"/>
  <c r="S5369" i="2" s="1"/>
  <c r="H5370" i="2"/>
  <c r="U5370" i="2" s="1"/>
  <c r="J5370" i="2"/>
  <c r="R5370" i="2"/>
  <c r="S5370" i="2" s="1"/>
  <c r="H5371" i="2"/>
  <c r="U5371" i="2" s="1"/>
  <c r="J5371" i="2"/>
  <c r="R5371" i="2"/>
  <c r="S5371" i="2" s="1"/>
  <c r="H5372" i="2"/>
  <c r="U5372" i="2" s="1"/>
  <c r="J5372" i="2"/>
  <c r="R5372" i="2"/>
  <c r="S5372" i="2" s="1"/>
  <c r="H5373" i="2"/>
  <c r="U5373" i="2" s="1"/>
  <c r="J5373" i="2"/>
  <c r="R5373" i="2"/>
  <c r="S5373" i="2" s="1"/>
  <c r="H5374" i="2"/>
  <c r="U5374" i="2" s="1"/>
  <c r="J5374" i="2"/>
  <c r="R5374" i="2"/>
  <c r="S5374" i="2" s="1"/>
  <c r="H5375" i="2"/>
  <c r="U5375" i="2" s="1"/>
  <c r="J5375" i="2"/>
  <c r="R5375" i="2"/>
  <c r="S5375" i="2" s="1"/>
  <c r="H5376" i="2"/>
  <c r="U5376" i="2" s="1"/>
  <c r="J5376" i="2"/>
  <c r="R5376" i="2"/>
  <c r="S5376" i="2" s="1"/>
  <c r="H5377" i="2"/>
  <c r="U5377" i="2" s="1"/>
  <c r="J5377" i="2"/>
  <c r="R5377" i="2"/>
  <c r="S5377" i="2" s="1"/>
  <c r="H5378" i="2"/>
  <c r="U5378" i="2" s="1"/>
  <c r="J5378" i="2"/>
  <c r="R5378" i="2"/>
  <c r="S5378" i="2" s="1"/>
  <c r="H5379" i="2"/>
  <c r="U5379" i="2" s="1"/>
  <c r="J5379" i="2"/>
  <c r="R5379" i="2"/>
  <c r="S5379" i="2" s="1"/>
  <c r="H5380" i="2"/>
  <c r="U5380" i="2" s="1"/>
  <c r="J5380" i="2"/>
  <c r="R5380" i="2"/>
  <c r="S5380" i="2" s="1"/>
  <c r="H5381" i="2"/>
  <c r="U5381" i="2" s="1"/>
  <c r="J5381" i="2"/>
  <c r="R5381" i="2"/>
  <c r="S5381" i="2" s="1"/>
  <c r="H5382" i="2"/>
  <c r="U5382" i="2" s="1"/>
  <c r="J5382" i="2"/>
  <c r="R5382" i="2"/>
  <c r="S5382" i="2" s="1"/>
  <c r="H5383" i="2"/>
  <c r="U5383" i="2" s="1"/>
  <c r="J5383" i="2"/>
  <c r="R5383" i="2"/>
  <c r="S5383" i="2" s="1"/>
  <c r="H5384" i="2"/>
  <c r="U5384" i="2" s="1"/>
  <c r="J5384" i="2"/>
  <c r="R5384" i="2"/>
  <c r="S5384" i="2" s="1"/>
  <c r="H5385" i="2"/>
  <c r="U5385" i="2" s="1"/>
  <c r="J5385" i="2"/>
  <c r="R5385" i="2"/>
  <c r="S5385" i="2" s="1"/>
  <c r="H5386" i="2"/>
  <c r="U5386" i="2" s="1"/>
  <c r="J5386" i="2"/>
  <c r="R5386" i="2"/>
  <c r="S5386" i="2" s="1"/>
  <c r="H5387" i="2"/>
  <c r="U5387" i="2" s="1"/>
  <c r="J5387" i="2"/>
  <c r="R5387" i="2"/>
  <c r="S5387" i="2" s="1"/>
  <c r="H5388" i="2"/>
  <c r="U5388" i="2" s="1"/>
  <c r="J5388" i="2"/>
  <c r="R5388" i="2"/>
  <c r="S5388" i="2" s="1"/>
  <c r="H5389" i="2"/>
  <c r="U5389" i="2" s="1"/>
  <c r="J5389" i="2"/>
  <c r="R5389" i="2"/>
  <c r="S5389" i="2" s="1"/>
  <c r="H5390" i="2"/>
  <c r="U5390" i="2" s="1"/>
  <c r="J5390" i="2"/>
  <c r="R5390" i="2"/>
  <c r="S5390" i="2" s="1"/>
  <c r="H5391" i="2"/>
  <c r="U5391" i="2" s="1"/>
  <c r="J5391" i="2"/>
  <c r="R5391" i="2"/>
  <c r="S5391" i="2" s="1"/>
  <c r="H5392" i="2"/>
  <c r="U5392" i="2" s="1"/>
  <c r="J5392" i="2"/>
  <c r="R5392" i="2"/>
  <c r="S5392" i="2" s="1"/>
  <c r="H5393" i="2"/>
  <c r="U5393" i="2" s="1"/>
  <c r="J5393" i="2"/>
  <c r="R5393" i="2"/>
  <c r="S5393" i="2" s="1"/>
  <c r="H5394" i="2"/>
  <c r="U5394" i="2" s="1"/>
  <c r="J5394" i="2"/>
  <c r="R5394" i="2"/>
  <c r="S5394" i="2" s="1"/>
  <c r="H5395" i="2"/>
  <c r="U5395" i="2" s="1"/>
  <c r="J5395" i="2"/>
  <c r="R5395" i="2"/>
  <c r="S5395" i="2" s="1"/>
  <c r="H5396" i="2"/>
  <c r="U5396" i="2" s="1"/>
  <c r="J5396" i="2"/>
  <c r="R5396" i="2"/>
  <c r="S5396" i="2" s="1"/>
  <c r="H5397" i="2"/>
  <c r="U5397" i="2" s="1"/>
  <c r="J5397" i="2"/>
  <c r="R5397" i="2"/>
  <c r="S5397" i="2" s="1"/>
  <c r="H5402" i="2"/>
  <c r="U5402" i="2" s="1"/>
  <c r="J5402" i="2"/>
  <c r="R5402" i="2"/>
  <c r="S5402" i="2" s="1"/>
  <c r="H5403" i="2"/>
  <c r="U5403" i="2" s="1"/>
  <c r="J5403" i="2"/>
  <c r="R5403" i="2"/>
  <c r="S5403" i="2" s="1"/>
  <c r="H5404" i="2"/>
  <c r="U5404" i="2" s="1"/>
  <c r="J5404" i="2"/>
  <c r="R5404" i="2"/>
  <c r="S5404" i="2" s="1"/>
  <c r="H5405" i="2"/>
  <c r="U5405" i="2" s="1"/>
  <c r="J5405" i="2"/>
  <c r="R5405" i="2"/>
  <c r="S5405" i="2" s="1"/>
  <c r="H5406" i="2"/>
  <c r="U5406" i="2" s="1"/>
  <c r="J5406" i="2"/>
  <c r="R5406" i="2"/>
  <c r="S5406" i="2" s="1"/>
  <c r="H5407" i="2"/>
  <c r="U5407" i="2" s="1"/>
  <c r="J5407" i="2"/>
  <c r="R5407" i="2"/>
  <c r="S5407" i="2" s="1"/>
  <c r="H5408" i="2"/>
  <c r="U5408" i="2" s="1"/>
  <c r="J5408" i="2"/>
  <c r="R5408" i="2"/>
  <c r="S5408" i="2" s="1"/>
  <c r="H5409" i="2"/>
  <c r="U5409" i="2" s="1"/>
  <c r="J5409" i="2"/>
  <c r="R5409" i="2"/>
  <c r="S5409" i="2" s="1"/>
  <c r="H5410" i="2"/>
  <c r="U5410" i="2" s="1"/>
  <c r="J5410" i="2"/>
  <c r="R5410" i="2"/>
  <c r="S5410" i="2" s="1"/>
  <c r="H5411" i="2"/>
  <c r="U5411" i="2" s="1"/>
  <c r="J5411" i="2"/>
  <c r="R5411" i="2"/>
  <c r="S5411" i="2" s="1"/>
  <c r="H5412" i="2"/>
  <c r="U5412" i="2" s="1"/>
  <c r="J5412" i="2"/>
  <c r="R5412" i="2"/>
  <c r="S5412" i="2" s="1"/>
  <c r="H5414" i="2"/>
  <c r="U5414" i="2" s="1"/>
  <c r="J5414" i="2"/>
  <c r="R5414" i="2"/>
  <c r="S5414" i="2" s="1"/>
  <c r="H5415" i="2"/>
  <c r="U5415" i="2" s="1"/>
  <c r="J5415" i="2"/>
  <c r="R5415" i="2"/>
  <c r="S5415" i="2" s="1"/>
  <c r="H4881" i="2"/>
  <c r="U4881" i="2" s="1"/>
  <c r="J4881" i="2"/>
  <c r="R4881" i="2"/>
  <c r="S4881" i="2" s="1"/>
  <c r="H4882" i="2"/>
  <c r="U4882" i="2" s="1"/>
  <c r="J4882" i="2"/>
  <c r="R4882" i="2"/>
  <c r="S4882" i="2" s="1"/>
  <c r="H4861" i="2"/>
  <c r="U4861" i="2" s="1"/>
  <c r="J4861" i="2"/>
  <c r="R4861" i="2"/>
  <c r="S4861" i="2" s="1"/>
  <c r="H4862" i="2"/>
  <c r="U4862" i="2" s="1"/>
  <c r="J4862" i="2"/>
  <c r="R4862" i="2"/>
  <c r="S4862" i="2" s="1"/>
  <c r="H4863" i="2"/>
  <c r="U4863" i="2" s="1"/>
  <c r="J4863" i="2"/>
  <c r="R4863" i="2"/>
  <c r="S4863" i="2" s="1"/>
  <c r="H4864" i="2"/>
  <c r="U4864" i="2" s="1"/>
  <c r="J4864" i="2"/>
  <c r="R4864" i="2"/>
  <c r="S4864" i="2" s="1"/>
  <c r="H4865" i="2"/>
  <c r="U4865" i="2" s="1"/>
  <c r="J4865" i="2"/>
  <c r="R4865" i="2"/>
  <c r="S4865" i="2" s="1"/>
  <c r="H4866" i="2"/>
  <c r="U4866" i="2" s="1"/>
  <c r="J4866" i="2"/>
  <c r="R4866" i="2"/>
  <c r="S4866" i="2" s="1"/>
  <c r="H4867" i="2"/>
  <c r="U4867" i="2" s="1"/>
  <c r="J4867" i="2"/>
  <c r="R4867" i="2"/>
  <c r="S4867" i="2" s="1"/>
  <c r="H4868" i="2"/>
  <c r="U4868" i="2" s="1"/>
  <c r="J4868" i="2"/>
  <c r="R4868" i="2"/>
  <c r="S4868" i="2" s="1"/>
  <c r="H4869" i="2"/>
  <c r="U4869" i="2" s="1"/>
  <c r="J4869" i="2"/>
  <c r="R4869" i="2"/>
  <c r="S4869" i="2" s="1"/>
  <c r="H4870" i="2"/>
  <c r="U4870" i="2" s="1"/>
  <c r="J4870" i="2"/>
  <c r="R4870" i="2"/>
  <c r="S4870" i="2" s="1"/>
  <c r="H4871" i="2"/>
  <c r="U4871" i="2" s="1"/>
  <c r="J4871" i="2"/>
  <c r="R4871" i="2"/>
  <c r="S4871" i="2" s="1"/>
  <c r="H4872" i="2"/>
  <c r="U4872" i="2" s="1"/>
  <c r="J4872" i="2"/>
  <c r="R4872" i="2"/>
  <c r="S4872" i="2" s="1"/>
  <c r="H4873" i="2"/>
  <c r="U4873" i="2" s="1"/>
  <c r="J4873" i="2"/>
  <c r="R4873" i="2"/>
  <c r="S4873" i="2" s="1"/>
  <c r="H4874" i="2"/>
  <c r="U4874" i="2" s="1"/>
  <c r="J4874" i="2"/>
  <c r="R4874" i="2"/>
  <c r="S4874" i="2" s="1"/>
  <c r="H4875" i="2"/>
  <c r="U4875" i="2" s="1"/>
  <c r="J4875" i="2"/>
  <c r="R4875" i="2"/>
  <c r="S4875" i="2" s="1"/>
  <c r="H4876" i="2"/>
  <c r="U4876" i="2" s="1"/>
  <c r="J4876" i="2"/>
  <c r="R4876" i="2"/>
  <c r="S4876" i="2" s="1"/>
  <c r="H4879" i="2"/>
  <c r="U4879" i="2" s="1"/>
  <c r="J4879" i="2"/>
  <c r="R4879" i="2"/>
  <c r="S4879" i="2" s="1"/>
  <c r="H4880" i="2"/>
  <c r="U4880" i="2" s="1"/>
  <c r="J4880" i="2"/>
  <c r="R4880" i="2"/>
  <c r="S4880" i="2" s="1"/>
  <c r="H4860" i="2"/>
  <c r="U4860" i="2" s="1"/>
  <c r="J4860" i="2"/>
  <c r="R4860" i="2"/>
  <c r="S4860" i="2" s="1"/>
  <c r="H4853" i="2"/>
  <c r="U4853" i="2" s="1"/>
  <c r="J4853" i="2"/>
  <c r="R4853" i="2"/>
  <c r="S4853" i="2" s="1"/>
  <c r="H4855" i="2"/>
  <c r="U4855" i="2" s="1"/>
  <c r="J4855" i="2"/>
  <c r="R4855" i="2"/>
  <c r="S4855" i="2" s="1"/>
  <c r="H4852" i="2"/>
  <c r="U4852" i="2" s="1"/>
  <c r="J4852" i="2"/>
  <c r="R4852" i="2"/>
  <c r="S4852" i="2" s="1"/>
  <c r="H4846" i="2"/>
  <c r="U4846" i="2" s="1"/>
  <c r="J4846" i="2"/>
  <c r="R4846" i="2"/>
  <c r="S4846" i="2" s="1"/>
  <c r="H4847" i="2"/>
  <c r="U4847" i="2" s="1"/>
  <c r="J4847" i="2"/>
  <c r="R4847" i="2"/>
  <c r="S4847" i="2" s="1"/>
  <c r="H4848" i="2"/>
  <c r="U4848" i="2" s="1"/>
  <c r="J4848" i="2"/>
  <c r="R4848" i="2"/>
  <c r="S4848" i="2" s="1"/>
  <c r="H4849" i="2"/>
  <c r="U4849" i="2" s="1"/>
  <c r="J4849" i="2"/>
  <c r="R4849" i="2"/>
  <c r="S4849" i="2" s="1"/>
  <c r="H4850" i="2"/>
  <c r="U4850" i="2" s="1"/>
  <c r="J4850" i="2"/>
  <c r="R4850" i="2"/>
  <c r="S4850" i="2" s="1"/>
  <c r="H4851" i="2"/>
  <c r="U4851" i="2" s="1"/>
  <c r="J4851" i="2"/>
  <c r="R4851" i="2"/>
  <c r="S4851" i="2" s="1"/>
  <c r="H4844" i="2"/>
  <c r="U4844" i="2" s="1"/>
  <c r="J4844" i="2"/>
  <c r="R4844" i="2"/>
  <c r="S4844" i="2" s="1"/>
  <c r="H4845" i="2"/>
  <c r="U4845" i="2" s="1"/>
  <c r="J4845" i="2"/>
  <c r="R4845" i="2"/>
  <c r="S4845" i="2" s="1"/>
  <c r="H4843" i="2"/>
  <c r="U4843" i="2" s="1"/>
  <c r="J4843" i="2"/>
  <c r="R4843" i="2"/>
  <c r="S4843" i="2" s="1"/>
  <c r="H4842" i="2"/>
  <c r="U4842" i="2" s="1"/>
  <c r="J4842" i="2"/>
  <c r="R4842" i="2"/>
  <c r="S4842" i="2" s="1"/>
  <c r="H4840" i="2"/>
  <c r="U4840" i="2" s="1"/>
  <c r="J4840" i="2"/>
  <c r="R4840" i="2"/>
  <c r="S4840" i="2" s="1"/>
  <c r="H4839" i="2"/>
  <c r="U4839" i="2" s="1"/>
  <c r="J4839" i="2"/>
  <c r="R4839" i="2"/>
  <c r="S4839" i="2" s="1"/>
  <c r="H4803" i="2"/>
  <c r="U4803" i="2" s="1"/>
  <c r="J4803" i="2"/>
  <c r="R4803" i="2"/>
  <c r="S4803" i="2" s="1"/>
  <c r="H4804" i="2"/>
  <c r="U4804" i="2" s="1"/>
  <c r="J4804" i="2"/>
  <c r="R4804" i="2"/>
  <c r="S4804" i="2" s="1"/>
  <c r="H4805" i="2"/>
  <c r="U4805" i="2" s="1"/>
  <c r="J4805" i="2"/>
  <c r="R4805" i="2"/>
  <c r="S4805" i="2" s="1"/>
  <c r="H4806" i="2"/>
  <c r="U4806" i="2" s="1"/>
  <c r="J4806" i="2"/>
  <c r="R4806" i="2"/>
  <c r="S4806" i="2" s="1"/>
  <c r="H4807" i="2"/>
  <c r="U4807" i="2" s="1"/>
  <c r="J4807" i="2"/>
  <c r="R4807" i="2"/>
  <c r="S4807" i="2" s="1"/>
  <c r="H4808" i="2"/>
  <c r="U4808" i="2" s="1"/>
  <c r="J4808" i="2"/>
  <c r="R4808" i="2"/>
  <c r="S4808" i="2" s="1"/>
  <c r="H4809" i="2"/>
  <c r="U4809" i="2" s="1"/>
  <c r="J4809" i="2"/>
  <c r="R4809" i="2"/>
  <c r="S4809" i="2" s="1"/>
  <c r="H4810" i="2"/>
  <c r="U4810" i="2" s="1"/>
  <c r="J4810" i="2"/>
  <c r="R4810" i="2"/>
  <c r="S4810" i="2" s="1"/>
  <c r="H4811" i="2"/>
  <c r="U4811" i="2" s="1"/>
  <c r="J4811" i="2"/>
  <c r="R4811" i="2"/>
  <c r="S4811" i="2" s="1"/>
  <c r="H4813" i="2"/>
  <c r="U4813" i="2" s="1"/>
  <c r="J4813" i="2"/>
  <c r="R4813" i="2"/>
  <c r="S4813" i="2" s="1"/>
  <c r="H4814" i="2"/>
  <c r="U4814" i="2" s="1"/>
  <c r="J4814" i="2"/>
  <c r="R4814" i="2"/>
  <c r="S4814" i="2" s="1"/>
  <c r="H4815" i="2"/>
  <c r="U4815" i="2" s="1"/>
  <c r="J4815" i="2"/>
  <c r="R4815" i="2"/>
  <c r="S4815" i="2" s="1"/>
  <c r="H4816" i="2"/>
  <c r="U4816" i="2" s="1"/>
  <c r="J4816" i="2"/>
  <c r="R4816" i="2"/>
  <c r="S4816" i="2" s="1"/>
  <c r="H4817" i="2"/>
  <c r="U4817" i="2" s="1"/>
  <c r="J4817" i="2"/>
  <c r="R4817" i="2"/>
  <c r="S4817" i="2" s="1"/>
  <c r="H4818" i="2"/>
  <c r="U4818" i="2" s="1"/>
  <c r="J4818" i="2"/>
  <c r="R4818" i="2"/>
  <c r="S4818" i="2" s="1"/>
  <c r="H4824" i="2"/>
  <c r="U4824" i="2" s="1"/>
  <c r="J4824" i="2"/>
  <c r="R4824" i="2"/>
  <c r="S4824" i="2" s="1"/>
  <c r="H4827" i="2"/>
  <c r="U4827" i="2" s="1"/>
  <c r="J4827" i="2"/>
  <c r="R4827" i="2"/>
  <c r="S4827" i="2" s="1"/>
  <c r="H4828" i="2"/>
  <c r="U4828" i="2" s="1"/>
  <c r="J4828" i="2"/>
  <c r="R4828" i="2"/>
  <c r="S4828" i="2" s="1"/>
  <c r="H4829" i="2"/>
  <c r="U4829" i="2" s="1"/>
  <c r="J4829" i="2"/>
  <c r="R4829" i="2"/>
  <c r="S4829" i="2" s="1"/>
  <c r="H4830" i="2"/>
  <c r="U4830" i="2" s="1"/>
  <c r="J4830" i="2"/>
  <c r="R4830" i="2"/>
  <c r="S4830" i="2" s="1"/>
  <c r="H4831" i="2"/>
  <c r="U4831" i="2" s="1"/>
  <c r="J4831" i="2"/>
  <c r="R4831" i="2"/>
  <c r="S4831" i="2" s="1"/>
  <c r="H4832" i="2"/>
  <c r="U4832" i="2" s="1"/>
  <c r="J4832" i="2"/>
  <c r="R4832" i="2"/>
  <c r="S4832" i="2" s="1"/>
  <c r="H4833" i="2"/>
  <c r="U4833" i="2" s="1"/>
  <c r="J4833" i="2"/>
  <c r="R4833" i="2"/>
  <c r="S4833" i="2" s="1"/>
  <c r="H4834" i="2"/>
  <c r="U4834" i="2" s="1"/>
  <c r="J4834" i="2"/>
  <c r="R4834" i="2"/>
  <c r="S4834" i="2" s="1"/>
  <c r="H4835" i="2"/>
  <c r="U4835" i="2" s="1"/>
  <c r="J4835" i="2"/>
  <c r="R4835" i="2"/>
  <c r="S4835" i="2" s="1"/>
  <c r="H4837" i="2"/>
  <c r="U4837" i="2" s="1"/>
  <c r="J4837" i="2"/>
  <c r="R4837" i="2"/>
  <c r="S4837" i="2" s="1"/>
  <c r="H4838" i="2"/>
  <c r="U4838" i="2" s="1"/>
  <c r="J4838" i="2"/>
  <c r="R4838" i="2"/>
  <c r="S4838" i="2" s="1"/>
  <c r="H4785" i="2"/>
  <c r="U4785" i="2" s="1"/>
  <c r="J4785" i="2"/>
  <c r="R4785" i="2"/>
  <c r="S4785" i="2" s="1"/>
  <c r="H4786" i="2"/>
  <c r="U4786" i="2" s="1"/>
  <c r="J4786" i="2"/>
  <c r="R4786" i="2"/>
  <c r="S4786" i="2" s="1"/>
  <c r="H4787" i="2"/>
  <c r="U4787" i="2" s="1"/>
  <c r="J4787" i="2"/>
  <c r="R4787" i="2"/>
  <c r="S4787" i="2" s="1"/>
  <c r="H4788" i="2"/>
  <c r="U4788" i="2" s="1"/>
  <c r="J4788" i="2"/>
  <c r="R4788" i="2"/>
  <c r="S4788" i="2" s="1"/>
  <c r="H4789" i="2"/>
  <c r="U4789" i="2" s="1"/>
  <c r="J4789" i="2"/>
  <c r="R4789" i="2"/>
  <c r="S4789" i="2" s="1"/>
  <c r="H4790" i="2"/>
  <c r="U4790" i="2" s="1"/>
  <c r="J4790" i="2"/>
  <c r="R4790" i="2"/>
  <c r="S4790" i="2" s="1"/>
  <c r="H4791" i="2"/>
  <c r="U4791" i="2" s="1"/>
  <c r="J4791" i="2"/>
  <c r="R4791" i="2"/>
  <c r="S4791" i="2" s="1"/>
  <c r="H4792" i="2"/>
  <c r="U4792" i="2" s="1"/>
  <c r="J4792" i="2"/>
  <c r="R4792" i="2"/>
  <c r="S4792" i="2" s="1"/>
  <c r="H4793" i="2"/>
  <c r="U4793" i="2" s="1"/>
  <c r="J4793" i="2"/>
  <c r="R4793" i="2"/>
  <c r="S4793" i="2" s="1"/>
  <c r="H4794" i="2"/>
  <c r="U4794" i="2" s="1"/>
  <c r="J4794" i="2"/>
  <c r="R4794" i="2"/>
  <c r="S4794" i="2" s="1"/>
  <c r="H4795" i="2"/>
  <c r="U4795" i="2" s="1"/>
  <c r="J4795" i="2"/>
  <c r="R4795" i="2"/>
  <c r="S4795" i="2" s="1"/>
  <c r="H4796" i="2"/>
  <c r="U4796" i="2" s="1"/>
  <c r="J4796" i="2"/>
  <c r="R4796" i="2"/>
  <c r="S4796" i="2" s="1"/>
  <c r="H4797" i="2"/>
  <c r="U4797" i="2" s="1"/>
  <c r="J4797" i="2"/>
  <c r="R4797" i="2"/>
  <c r="S4797" i="2" s="1"/>
  <c r="H4798" i="2"/>
  <c r="U4798" i="2" s="1"/>
  <c r="J4798" i="2"/>
  <c r="R4798" i="2"/>
  <c r="S4798" i="2" s="1"/>
  <c r="H4799" i="2"/>
  <c r="U4799" i="2" s="1"/>
  <c r="J4799" i="2"/>
  <c r="R4799" i="2"/>
  <c r="S4799" i="2" s="1"/>
  <c r="H4800" i="2"/>
  <c r="U4800" i="2" s="1"/>
  <c r="J4800" i="2"/>
  <c r="R4800" i="2"/>
  <c r="S4800" i="2" s="1"/>
  <c r="H4801" i="2"/>
  <c r="U4801" i="2" s="1"/>
  <c r="J4801" i="2"/>
  <c r="R4801" i="2"/>
  <c r="S4801" i="2" s="1"/>
  <c r="H4802" i="2"/>
  <c r="U4802" i="2" s="1"/>
  <c r="J4802" i="2"/>
  <c r="R4802" i="2"/>
  <c r="S4802" i="2" s="1"/>
  <c r="H4783" i="2"/>
  <c r="U4783" i="2" s="1"/>
  <c r="J4783" i="2"/>
  <c r="R4783" i="2"/>
  <c r="S4783" i="2" s="1"/>
  <c r="H4784" i="2"/>
  <c r="U4784" i="2" s="1"/>
  <c r="J4784" i="2"/>
  <c r="R4784" i="2"/>
  <c r="S4784" i="2" s="1"/>
  <c r="H4774" i="2"/>
  <c r="U4774" i="2" s="1"/>
  <c r="J4774" i="2"/>
  <c r="R4774" i="2"/>
  <c r="S4774" i="2" s="1"/>
  <c r="H4777" i="2"/>
  <c r="U4777" i="2" s="1"/>
  <c r="J4777" i="2"/>
  <c r="R4777" i="2"/>
  <c r="S4777" i="2" s="1"/>
  <c r="H4778" i="2"/>
  <c r="U4778" i="2" s="1"/>
  <c r="J4778" i="2"/>
  <c r="R4778" i="2"/>
  <c r="S4778" i="2" s="1"/>
  <c r="H4779" i="2"/>
  <c r="U4779" i="2" s="1"/>
  <c r="J4779" i="2"/>
  <c r="R4779" i="2"/>
  <c r="S4779" i="2" s="1"/>
  <c r="H4780" i="2"/>
  <c r="U4780" i="2" s="1"/>
  <c r="J4780" i="2"/>
  <c r="R4780" i="2"/>
  <c r="S4780" i="2" s="1"/>
  <c r="H4781" i="2"/>
  <c r="U4781" i="2" s="1"/>
  <c r="J4781" i="2"/>
  <c r="R4781" i="2"/>
  <c r="S4781" i="2" s="1"/>
  <c r="H4782" i="2"/>
  <c r="U4782" i="2" s="1"/>
  <c r="J4782" i="2"/>
  <c r="R4782" i="2"/>
  <c r="S4782" i="2" s="1"/>
  <c r="H4770" i="2"/>
  <c r="U4770" i="2" s="1"/>
  <c r="J4770" i="2"/>
  <c r="R4770" i="2"/>
  <c r="S4770" i="2" s="1"/>
  <c r="H4771" i="2"/>
  <c r="U4771" i="2" s="1"/>
  <c r="J4771" i="2"/>
  <c r="R4771" i="2"/>
  <c r="S4771" i="2" s="1"/>
  <c r="H4772" i="2"/>
  <c r="U4772" i="2" s="1"/>
  <c r="J4772" i="2"/>
  <c r="R4772" i="2"/>
  <c r="S4772" i="2" s="1"/>
  <c r="H4773" i="2"/>
  <c r="U4773" i="2" s="1"/>
  <c r="J4773" i="2"/>
  <c r="R4773" i="2"/>
  <c r="S4773" i="2" s="1"/>
  <c r="H4768" i="2"/>
  <c r="U4768" i="2" s="1"/>
  <c r="J4768" i="2"/>
  <c r="R4768" i="2"/>
  <c r="S4768" i="2" s="1"/>
  <c r="H4769" i="2"/>
  <c r="U4769" i="2" s="1"/>
  <c r="J4769" i="2"/>
  <c r="R4769" i="2"/>
  <c r="S4769" i="2" s="1"/>
  <c r="H4766" i="2"/>
  <c r="U4766" i="2" s="1"/>
  <c r="J4766" i="2"/>
  <c r="R4766" i="2"/>
  <c r="S4766" i="2" s="1"/>
  <c r="H4767" i="2"/>
  <c r="U4767" i="2" s="1"/>
  <c r="J4767" i="2"/>
  <c r="R4767" i="2"/>
  <c r="S4767" i="2" s="1"/>
  <c r="H4765" i="2"/>
  <c r="U4765" i="2" s="1"/>
  <c r="J4765" i="2"/>
  <c r="R4765" i="2"/>
  <c r="S4765" i="2" s="1"/>
  <c r="H4764" i="2"/>
  <c r="U4764" i="2" s="1"/>
  <c r="J4764" i="2"/>
  <c r="R4764" i="2"/>
  <c r="S4764" i="2" s="1"/>
  <c r="H4736" i="2"/>
  <c r="U4736" i="2" s="1"/>
  <c r="J4736" i="2"/>
  <c r="R4736" i="2"/>
  <c r="S4736" i="2" s="1"/>
  <c r="H4737" i="2"/>
  <c r="U4737" i="2" s="1"/>
  <c r="J4737" i="2"/>
  <c r="R4737" i="2"/>
  <c r="S4737" i="2" s="1"/>
  <c r="H4738" i="2"/>
  <c r="U4738" i="2" s="1"/>
  <c r="J4738" i="2"/>
  <c r="R4738" i="2"/>
  <c r="S4738" i="2" s="1"/>
  <c r="H4739" i="2"/>
  <c r="U4739" i="2" s="1"/>
  <c r="J4739" i="2"/>
  <c r="R4739" i="2"/>
  <c r="S4739" i="2" s="1"/>
  <c r="H4740" i="2"/>
  <c r="U4740" i="2" s="1"/>
  <c r="J4740" i="2"/>
  <c r="R4740" i="2"/>
  <c r="S4740" i="2" s="1"/>
  <c r="H4741" i="2"/>
  <c r="U4741" i="2" s="1"/>
  <c r="J4741" i="2"/>
  <c r="R4741" i="2"/>
  <c r="S4741" i="2" s="1"/>
  <c r="H4742" i="2"/>
  <c r="U4742" i="2" s="1"/>
  <c r="J4742" i="2"/>
  <c r="R4742" i="2"/>
  <c r="S4742" i="2" s="1"/>
  <c r="H4743" i="2"/>
  <c r="U4743" i="2" s="1"/>
  <c r="J4743" i="2"/>
  <c r="R4743" i="2"/>
  <c r="S4743" i="2" s="1"/>
  <c r="H4744" i="2"/>
  <c r="U4744" i="2" s="1"/>
  <c r="J4744" i="2"/>
  <c r="R4744" i="2"/>
  <c r="S4744" i="2" s="1"/>
  <c r="H4745" i="2"/>
  <c r="U4745" i="2" s="1"/>
  <c r="J4745" i="2"/>
  <c r="R4745" i="2"/>
  <c r="S4745" i="2" s="1"/>
  <c r="H4746" i="2"/>
  <c r="U4746" i="2" s="1"/>
  <c r="J4746" i="2"/>
  <c r="R4746" i="2"/>
  <c r="S4746" i="2" s="1"/>
  <c r="H4747" i="2"/>
  <c r="U4747" i="2" s="1"/>
  <c r="J4747" i="2"/>
  <c r="R4747" i="2"/>
  <c r="S4747" i="2" s="1"/>
  <c r="H4748" i="2"/>
  <c r="U4748" i="2" s="1"/>
  <c r="J4748" i="2"/>
  <c r="R4748" i="2"/>
  <c r="S4748" i="2" s="1"/>
  <c r="H4749" i="2"/>
  <c r="U4749" i="2" s="1"/>
  <c r="J4749" i="2"/>
  <c r="R4749" i="2"/>
  <c r="S4749" i="2" s="1"/>
  <c r="H4752" i="2"/>
  <c r="U4752" i="2" s="1"/>
  <c r="J4752" i="2"/>
  <c r="R4752" i="2"/>
  <c r="S4752" i="2" s="1"/>
  <c r="H4754" i="2"/>
  <c r="U4754" i="2" s="1"/>
  <c r="J4754" i="2"/>
  <c r="R4754" i="2"/>
  <c r="S4754" i="2" s="1"/>
  <c r="H4755" i="2"/>
  <c r="U4755" i="2" s="1"/>
  <c r="J4755" i="2"/>
  <c r="R4755" i="2"/>
  <c r="S4755" i="2" s="1"/>
  <c r="H4760" i="2"/>
  <c r="U4760" i="2" s="1"/>
  <c r="J4760" i="2"/>
  <c r="R4760" i="2"/>
  <c r="S4760" i="2" s="1"/>
  <c r="H4761" i="2"/>
  <c r="U4761" i="2" s="1"/>
  <c r="J4761" i="2"/>
  <c r="R4761" i="2"/>
  <c r="S4761" i="2" s="1"/>
  <c r="H4762" i="2"/>
  <c r="U4762" i="2" s="1"/>
  <c r="J4762" i="2"/>
  <c r="R4762" i="2"/>
  <c r="S4762" i="2" s="1"/>
  <c r="H4763" i="2"/>
  <c r="U4763" i="2" s="1"/>
  <c r="J4763" i="2"/>
  <c r="R4763" i="2"/>
  <c r="S4763" i="2" s="1"/>
  <c r="H4731" i="2"/>
  <c r="U4731" i="2" s="1"/>
  <c r="J4731" i="2"/>
  <c r="R4731" i="2"/>
  <c r="S4731" i="2" s="1"/>
  <c r="H4732" i="2"/>
  <c r="U4732" i="2" s="1"/>
  <c r="J4732" i="2"/>
  <c r="R4732" i="2"/>
  <c r="S4732" i="2" s="1"/>
  <c r="H4720" i="2"/>
  <c r="U4720" i="2" s="1"/>
  <c r="J4720" i="2"/>
  <c r="R4720" i="2"/>
  <c r="S4720" i="2" s="1"/>
  <c r="H4721" i="2"/>
  <c r="U4721" i="2" s="1"/>
  <c r="J4721" i="2"/>
  <c r="R4721" i="2"/>
  <c r="S4721" i="2" s="1"/>
  <c r="H4722" i="2"/>
  <c r="U4722" i="2" s="1"/>
  <c r="J4722" i="2"/>
  <c r="R4722" i="2"/>
  <c r="S4722" i="2" s="1"/>
  <c r="H4723" i="2"/>
  <c r="U4723" i="2" s="1"/>
  <c r="J4723" i="2"/>
  <c r="R4723" i="2"/>
  <c r="S4723" i="2" s="1"/>
  <c r="H4724" i="2"/>
  <c r="U4724" i="2" s="1"/>
  <c r="J4724" i="2"/>
  <c r="R4724" i="2"/>
  <c r="S4724" i="2" s="1"/>
  <c r="H4725" i="2"/>
  <c r="U4725" i="2" s="1"/>
  <c r="J4725" i="2"/>
  <c r="R4725" i="2"/>
  <c r="S4725" i="2" s="1"/>
  <c r="H4726" i="2"/>
  <c r="U4726" i="2" s="1"/>
  <c r="J4726" i="2"/>
  <c r="R4726" i="2"/>
  <c r="S4726" i="2" s="1"/>
  <c r="H4727" i="2"/>
  <c r="U4727" i="2" s="1"/>
  <c r="J4727" i="2"/>
  <c r="R4727" i="2"/>
  <c r="S4727" i="2" s="1"/>
  <c r="H4728" i="2"/>
  <c r="U4728" i="2" s="1"/>
  <c r="J4728" i="2"/>
  <c r="R4728" i="2"/>
  <c r="S4728" i="2" s="1"/>
  <c r="H4729" i="2"/>
  <c r="U4729" i="2" s="1"/>
  <c r="J4729" i="2"/>
  <c r="R4729" i="2"/>
  <c r="S4729" i="2" s="1"/>
  <c r="H4730" i="2"/>
  <c r="U4730" i="2" s="1"/>
  <c r="J4730" i="2"/>
  <c r="R4730" i="2"/>
  <c r="S4730" i="2" s="1"/>
  <c r="H4719" i="2"/>
  <c r="U4719" i="2" s="1"/>
  <c r="J4719" i="2"/>
  <c r="R4719" i="2"/>
  <c r="S4719" i="2" s="1"/>
  <c r="H4186" i="2"/>
  <c r="U4186" i="2" s="1"/>
  <c r="J4186" i="2"/>
  <c r="R4186" i="2"/>
  <c r="S4186" i="2" s="1"/>
  <c r="H4187" i="2"/>
  <c r="U4187" i="2" s="1"/>
  <c r="J4187" i="2"/>
  <c r="R4187" i="2"/>
  <c r="S4187" i="2" s="1"/>
  <c r="H4189" i="2"/>
  <c r="U4189" i="2" s="1"/>
  <c r="J4189" i="2"/>
  <c r="R4189" i="2"/>
  <c r="S4189" i="2" s="1"/>
  <c r="H4190" i="2"/>
  <c r="U4190" i="2" s="1"/>
  <c r="J4190" i="2"/>
  <c r="R4190" i="2"/>
  <c r="S4190" i="2" s="1"/>
  <c r="H4191" i="2"/>
  <c r="U4191" i="2" s="1"/>
  <c r="J4191" i="2"/>
  <c r="R4191" i="2"/>
  <c r="S4191" i="2" s="1"/>
  <c r="H4192" i="2"/>
  <c r="U4192" i="2" s="1"/>
  <c r="J4192" i="2"/>
  <c r="R4192" i="2"/>
  <c r="S4192" i="2" s="1"/>
  <c r="H4193" i="2"/>
  <c r="U4193" i="2" s="1"/>
  <c r="J4193" i="2"/>
  <c r="R4193" i="2"/>
  <c r="S4193" i="2" s="1"/>
  <c r="H4195" i="2"/>
  <c r="U4195" i="2" s="1"/>
  <c r="J4195" i="2"/>
  <c r="R4195" i="2"/>
  <c r="S4195" i="2" s="1"/>
  <c r="H4196" i="2"/>
  <c r="U4196" i="2" s="1"/>
  <c r="J4196" i="2"/>
  <c r="R4196" i="2"/>
  <c r="S4196" i="2" s="1"/>
  <c r="H4197" i="2"/>
  <c r="U4197" i="2" s="1"/>
  <c r="J4197" i="2"/>
  <c r="R4197" i="2"/>
  <c r="S4197" i="2" s="1"/>
  <c r="H4198" i="2"/>
  <c r="U4198" i="2" s="1"/>
  <c r="J4198" i="2"/>
  <c r="R4198" i="2"/>
  <c r="S4198" i="2" s="1"/>
  <c r="H4199" i="2"/>
  <c r="U4199" i="2" s="1"/>
  <c r="J4199" i="2"/>
  <c r="R4199" i="2"/>
  <c r="S4199" i="2" s="1"/>
  <c r="H4200" i="2"/>
  <c r="U4200" i="2" s="1"/>
  <c r="J4200" i="2"/>
  <c r="R4200" i="2"/>
  <c r="S4200" i="2" s="1"/>
  <c r="H4201" i="2"/>
  <c r="U4201" i="2" s="1"/>
  <c r="J4201" i="2"/>
  <c r="R4201" i="2"/>
  <c r="S4201" i="2" s="1"/>
  <c r="H4202" i="2"/>
  <c r="U4202" i="2" s="1"/>
  <c r="J4202" i="2"/>
  <c r="R4202" i="2"/>
  <c r="S4202" i="2" s="1"/>
  <c r="H4203" i="2"/>
  <c r="U4203" i="2" s="1"/>
  <c r="J4203" i="2"/>
  <c r="R4203" i="2"/>
  <c r="S4203" i="2" s="1"/>
  <c r="H4204" i="2"/>
  <c r="U4204" i="2" s="1"/>
  <c r="J4204" i="2"/>
  <c r="R4204" i="2"/>
  <c r="S4204" i="2" s="1"/>
  <c r="H4205" i="2"/>
  <c r="U4205" i="2" s="1"/>
  <c r="J4205" i="2"/>
  <c r="R4205" i="2"/>
  <c r="S4205" i="2" s="1"/>
  <c r="H4206" i="2"/>
  <c r="U4206" i="2" s="1"/>
  <c r="J4206" i="2"/>
  <c r="R4206" i="2"/>
  <c r="S4206" i="2" s="1"/>
  <c r="H4207" i="2"/>
  <c r="U4207" i="2" s="1"/>
  <c r="J4207" i="2"/>
  <c r="R4207" i="2"/>
  <c r="S4207" i="2" s="1"/>
  <c r="H4208" i="2"/>
  <c r="U4208" i="2" s="1"/>
  <c r="J4208" i="2"/>
  <c r="R4208" i="2"/>
  <c r="S4208" i="2" s="1"/>
  <c r="H4209" i="2"/>
  <c r="U4209" i="2" s="1"/>
  <c r="J4209" i="2"/>
  <c r="R4209" i="2"/>
  <c r="S4209" i="2" s="1"/>
  <c r="H4210" i="2"/>
  <c r="U4210" i="2" s="1"/>
  <c r="J4210" i="2"/>
  <c r="R4210" i="2"/>
  <c r="S4210" i="2" s="1"/>
  <c r="H4211" i="2"/>
  <c r="U4211" i="2" s="1"/>
  <c r="J4211" i="2"/>
  <c r="R4211" i="2"/>
  <c r="S4211" i="2" s="1"/>
  <c r="H4212" i="2"/>
  <c r="U4212" i="2" s="1"/>
  <c r="J4212" i="2"/>
  <c r="R4212" i="2"/>
  <c r="S4212" i="2" s="1"/>
  <c r="H4213" i="2"/>
  <c r="U4213" i="2" s="1"/>
  <c r="J4213" i="2"/>
  <c r="R4213" i="2"/>
  <c r="S4213" i="2" s="1"/>
  <c r="H4214" i="2"/>
  <c r="U4214" i="2" s="1"/>
  <c r="J4214" i="2"/>
  <c r="R4214" i="2"/>
  <c r="S4214" i="2" s="1"/>
  <c r="H4215" i="2"/>
  <c r="U4215" i="2" s="1"/>
  <c r="J4215" i="2"/>
  <c r="R4215" i="2"/>
  <c r="S4215" i="2" s="1"/>
  <c r="H4216" i="2"/>
  <c r="U4216" i="2" s="1"/>
  <c r="J4216" i="2"/>
  <c r="R4216" i="2"/>
  <c r="S4216" i="2" s="1"/>
  <c r="H4217" i="2"/>
  <c r="U4217" i="2" s="1"/>
  <c r="J4217" i="2"/>
  <c r="R4217" i="2"/>
  <c r="S4217" i="2" s="1"/>
  <c r="H4218" i="2"/>
  <c r="U4218" i="2" s="1"/>
  <c r="J4218" i="2"/>
  <c r="R4218" i="2"/>
  <c r="S4218" i="2" s="1"/>
  <c r="H4219" i="2"/>
  <c r="U4219" i="2" s="1"/>
  <c r="J4219" i="2"/>
  <c r="R4219" i="2"/>
  <c r="S4219" i="2" s="1"/>
  <c r="H4220" i="2"/>
  <c r="U4220" i="2" s="1"/>
  <c r="J4220" i="2"/>
  <c r="R4220" i="2"/>
  <c r="S4220" i="2" s="1"/>
  <c r="H4221" i="2"/>
  <c r="U4221" i="2" s="1"/>
  <c r="J4221" i="2"/>
  <c r="R4221" i="2"/>
  <c r="S4221" i="2" s="1"/>
  <c r="H4222" i="2"/>
  <c r="U4222" i="2" s="1"/>
  <c r="J4222" i="2"/>
  <c r="R4222" i="2"/>
  <c r="S4222" i="2" s="1"/>
  <c r="H4223" i="2"/>
  <c r="U4223" i="2" s="1"/>
  <c r="J4223" i="2"/>
  <c r="R4223" i="2"/>
  <c r="S4223" i="2" s="1"/>
  <c r="H4224" i="2"/>
  <c r="U4224" i="2" s="1"/>
  <c r="J4224" i="2"/>
  <c r="R4224" i="2"/>
  <c r="S4224" i="2" s="1"/>
  <c r="H4225" i="2"/>
  <c r="U4225" i="2" s="1"/>
  <c r="J4225" i="2"/>
  <c r="R4225" i="2"/>
  <c r="S4225" i="2" s="1"/>
  <c r="H4227" i="2"/>
  <c r="U4227" i="2" s="1"/>
  <c r="J4227" i="2"/>
  <c r="R4227" i="2"/>
  <c r="S4227" i="2" s="1"/>
  <c r="H4228" i="2"/>
  <c r="U4228" i="2" s="1"/>
  <c r="J4228" i="2"/>
  <c r="R4228" i="2"/>
  <c r="S4228" i="2" s="1"/>
  <c r="H4229" i="2"/>
  <c r="U4229" i="2" s="1"/>
  <c r="J4229" i="2"/>
  <c r="R4229" i="2"/>
  <c r="S4229" i="2" s="1"/>
  <c r="H4230" i="2"/>
  <c r="U4230" i="2" s="1"/>
  <c r="J4230" i="2"/>
  <c r="R4230" i="2"/>
  <c r="S4230" i="2" s="1"/>
  <c r="H4231" i="2"/>
  <c r="U4231" i="2" s="1"/>
  <c r="J4231" i="2"/>
  <c r="R4231" i="2"/>
  <c r="S4231" i="2" s="1"/>
  <c r="H4232" i="2"/>
  <c r="U4232" i="2" s="1"/>
  <c r="J4232" i="2"/>
  <c r="R4232" i="2"/>
  <c r="S4232" i="2" s="1"/>
  <c r="H4233" i="2"/>
  <c r="U4233" i="2" s="1"/>
  <c r="J4233" i="2"/>
  <c r="R4233" i="2"/>
  <c r="S4233" i="2" s="1"/>
  <c r="H4234" i="2"/>
  <c r="U4234" i="2" s="1"/>
  <c r="J4234" i="2"/>
  <c r="R4234" i="2"/>
  <c r="S4234" i="2" s="1"/>
  <c r="H4235" i="2"/>
  <c r="U4235" i="2" s="1"/>
  <c r="J4235" i="2"/>
  <c r="R4235" i="2"/>
  <c r="S4235" i="2" s="1"/>
  <c r="H4236" i="2"/>
  <c r="U4236" i="2" s="1"/>
  <c r="J4236" i="2"/>
  <c r="R4236" i="2"/>
  <c r="S4236" i="2" s="1"/>
  <c r="H4237" i="2"/>
  <c r="U4237" i="2" s="1"/>
  <c r="J4237" i="2"/>
  <c r="R4237" i="2"/>
  <c r="S4237" i="2" s="1"/>
  <c r="H4239" i="2"/>
  <c r="U4239" i="2" s="1"/>
  <c r="J4239" i="2"/>
  <c r="R4239" i="2"/>
  <c r="S4239" i="2" s="1"/>
  <c r="H4240" i="2"/>
  <c r="U4240" i="2" s="1"/>
  <c r="J4240" i="2"/>
  <c r="R4240" i="2"/>
  <c r="S4240" i="2" s="1"/>
  <c r="H4241" i="2"/>
  <c r="U4241" i="2" s="1"/>
  <c r="J4241" i="2"/>
  <c r="R4241" i="2"/>
  <c r="S4241" i="2" s="1"/>
  <c r="H4242" i="2"/>
  <c r="U4242" i="2" s="1"/>
  <c r="J4242" i="2"/>
  <c r="R4242" i="2"/>
  <c r="S4242" i="2" s="1"/>
  <c r="H4243" i="2"/>
  <c r="U4243" i="2" s="1"/>
  <c r="J4243" i="2"/>
  <c r="R4243" i="2"/>
  <c r="S4243" i="2" s="1"/>
  <c r="H4244" i="2"/>
  <c r="U4244" i="2" s="1"/>
  <c r="J4244" i="2"/>
  <c r="R4244" i="2"/>
  <c r="S4244" i="2" s="1"/>
  <c r="H4246" i="2"/>
  <c r="U4246" i="2" s="1"/>
  <c r="J4246" i="2"/>
  <c r="R4246" i="2"/>
  <c r="S4246" i="2" s="1"/>
  <c r="H4247" i="2"/>
  <c r="U4247" i="2" s="1"/>
  <c r="J4247" i="2"/>
  <c r="R4247" i="2"/>
  <c r="S4247" i="2" s="1"/>
  <c r="H4248" i="2"/>
  <c r="U4248" i="2" s="1"/>
  <c r="J4248" i="2"/>
  <c r="R4248" i="2"/>
  <c r="S4248" i="2" s="1"/>
  <c r="H4249" i="2"/>
  <c r="U4249" i="2" s="1"/>
  <c r="J4249" i="2"/>
  <c r="R4249" i="2"/>
  <c r="S4249" i="2" s="1"/>
  <c r="H4250" i="2"/>
  <c r="U4250" i="2" s="1"/>
  <c r="J4250" i="2"/>
  <c r="R4250" i="2"/>
  <c r="S4250" i="2" s="1"/>
  <c r="H4251" i="2"/>
  <c r="U4251" i="2" s="1"/>
  <c r="J4251" i="2"/>
  <c r="R4251" i="2"/>
  <c r="S4251" i="2" s="1"/>
  <c r="H4252" i="2"/>
  <c r="U4252" i="2" s="1"/>
  <c r="J4252" i="2"/>
  <c r="R4252" i="2"/>
  <c r="S4252" i="2" s="1"/>
  <c r="H4253" i="2"/>
  <c r="U4253" i="2" s="1"/>
  <c r="J4253" i="2"/>
  <c r="R4253" i="2"/>
  <c r="S4253" i="2" s="1"/>
  <c r="H4254" i="2"/>
  <c r="U4254" i="2" s="1"/>
  <c r="J4254" i="2"/>
  <c r="R4254" i="2"/>
  <c r="S4254" i="2" s="1"/>
  <c r="H4255" i="2"/>
  <c r="U4255" i="2" s="1"/>
  <c r="J4255" i="2"/>
  <c r="R4255" i="2"/>
  <c r="S4255" i="2" s="1"/>
  <c r="H4256" i="2"/>
  <c r="U4256" i="2" s="1"/>
  <c r="J4256" i="2"/>
  <c r="R4256" i="2"/>
  <c r="S4256" i="2" s="1"/>
  <c r="H4257" i="2"/>
  <c r="U4257" i="2" s="1"/>
  <c r="J4257" i="2"/>
  <c r="R4257" i="2"/>
  <c r="S4257" i="2" s="1"/>
  <c r="H4258" i="2"/>
  <c r="U4258" i="2" s="1"/>
  <c r="J4258" i="2"/>
  <c r="R4258" i="2"/>
  <c r="S4258" i="2" s="1"/>
  <c r="H4259" i="2"/>
  <c r="U4259" i="2" s="1"/>
  <c r="J4259" i="2"/>
  <c r="R4259" i="2"/>
  <c r="S4259" i="2" s="1"/>
  <c r="H4260" i="2"/>
  <c r="U4260" i="2" s="1"/>
  <c r="J4260" i="2"/>
  <c r="R4260" i="2"/>
  <c r="S4260" i="2" s="1"/>
  <c r="H4261" i="2"/>
  <c r="U4261" i="2" s="1"/>
  <c r="J4261" i="2"/>
  <c r="R4261" i="2"/>
  <c r="S4261" i="2" s="1"/>
  <c r="H4262" i="2"/>
  <c r="U4262" i="2" s="1"/>
  <c r="J4262" i="2"/>
  <c r="R4262" i="2"/>
  <c r="S4262" i="2" s="1"/>
  <c r="H4263" i="2"/>
  <c r="U4263" i="2" s="1"/>
  <c r="J4263" i="2"/>
  <c r="R4263" i="2"/>
  <c r="S4263" i="2" s="1"/>
  <c r="H4265" i="2"/>
  <c r="U4265" i="2" s="1"/>
  <c r="J4265" i="2"/>
  <c r="R4265" i="2"/>
  <c r="S4265" i="2" s="1"/>
  <c r="H4266" i="2"/>
  <c r="U4266" i="2" s="1"/>
  <c r="J4266" i="2"/>
  <c r="R4266" i="2"/>
  <c r="S4266" i="2" s="1"/>
  <c r="H4267" i="2"/>
  <c r="U4267" i="2" s="1"/>
  <c r="J4267" i="2"/>
  <c r="R4267" i="2"/>
  <c r="S4267" i="2" s="1"/>
  <c r="H4268" i="2"/>
  <c r="U4268" i="2" s="1"/>
  <c r="J4268" i="2"/>
  <c r="R4268" i="2"/>
  <c r="S4268" i="2" s="1"/>
  <c r="H4269" i="2"/>
  <c r="U4269" i="2" s="1"/>
  <c r="J4269" i="2"/>
  <c r="R4269" i="2"/>
  <c r="S4269" i="2" s="1"/>
  <c r="H4270" i="2"/>
  <c r="U4270" i="2" s="1"/>
  <c r="J4270" i="2"/>
  <c r="R4270" i="2"/>
  <c r="S4270" i="2" s="1"/>
  <c r="H4271" i="2"/>
  <c r="U4271" i="2" s="1"/>
  <c r="J4271" i="2"/>
  <c r="R4271" i="2"/>
  <c r="S4271" i="2" s="1"/>
  <c r="H4272" i="2"/>
  <c r="U4272" i="2" s="1"/>
  <c r="J4272" i="2"/>
  <c r="R4272" i="2"/>
  <c r="S4272" i="2" s="1"/>
  <c r="H4273" i="2"/>
  <c r="U4273" i="2" s="1"/>
  <c r="J4273" i="2"/>
  <c r="R4273" i="2"/>
  <c r="S4273" i="2" s="1"/>
  <c r="H4274" i="2"/>
  <c r="U4274" i="2" s="1"/>
  <c r="J4274" i="2"/>
  <c r="R4274" i="2"/>
  <c r="S4274" i="2" s="1"/>
  <c r="H4275" i="2"/>
  <c r="U4275" i="2" s="1"/>
  <c r="J4275" i="2"/>
  <c r="R4275" i="2"/>
  <c r="S4275" i="2" s="1"/>
  <c r="H4276" i="2"/>
  <c r="U4276" i="2" s="1"/>
  <c r="J4276" i="2"/>
  <c r="R4276" i="2"/>
  <c r="S4276" i="2" s="1"/>
  <c r="H4277" i="2"/>
  <c r="U4277" i="2" s="1"/>
  <c r="J4277" i="2"/>
  <c r="R4277" i="2"/>
  <c r="S4277" i="2" s="1"/>
  <c r="H4278" i="2"/>
  <c r="U4278" i="2" s="1"/>
  <c r="J4278" i="2"/>
  <c r="R4278" i="2"/>
  <c r="S4278" i="2" s="1"/>
  <c r="H4279" i="2"/>
  <c r="U4279" i="2" s="1"/>
  <c r="J4279" i="2"/>
  <c r="R4279" i="2"/>
  <c r="S4279" i="2" s="1"/>
  <c r="H4280" i="2"/>
  <c r="U4280" i="2" s="1"/>
  <c r="J4280" i="2"/>
  <c r="R4280" i="2"/>
  <c r="S4280" i="2" s="1"/>
  <c r="H4281" i="2"/>
  <c r="U4281" i="2" s="1"/>
  <c r="J4281" i="2"/>
  <c r="R4281" i="2"/>
  <c r="S4281" i="2" s="1"/>
  <c r="H4282" i="2"/>
  <c r="U4282" i="2" s="1"/>
  <c r="J4282" i="2"/>
  <c r="R4282" i="2"/>
  <c r="S4282" i="2" s="1"/>
  <c r="H4283" i="2"/>
  <c r="U4283" i="2" s="1"/>
  <c r="J4283" i="2"/>
  <c r="R4283" i="2"/>
  <c r="S4283" i="2" s="1"/>
  <c r="H4284" i="2"/>
  <c r="U4284" i="2" s="1"/>
  <c r="J4284" i="2"/>
  <c r="R4284" i="2"/>
  <c r="S4284" i="2" s="1"/>
  <c r="H4285" i="2"/>
  <c r="U4285" i="2" s="1"/>
  <c r="J4285" i="2"/>
  <c r="R4285" i="2"/>
  <c r="S4285" i="2" s="1"/>
  <c r="H4286" i="2"/>
  <c r="U4286" i="2" s="1"/>
  <c r="J4286" i="2"/>
  <c r="R4286" i="2"/>
  <c r="S4286" i="2" s="1"/>
  <c r="H4287" i="2"/>
  <c r="U4287" i="2" s="1"/>
  <c r="J4287" i="2"/>
  <c r="R4287" i="2"/>
  <c r="S4287" i="2" s="1"/>
  <c r="H4288" i="2"/>
  <c r="U4288" i="2" s="1"/>
  <c r="J4288" i="2"/>
  <c r="R4288" i="2"/>
  <c r="S4288" i="2" s="1"/>
  <c r="H4289" i="2"/>
  <c r="U4289" i="2" s="1"/>
  <c r="J4289" i="2"/>
  <c r="R4289" i="2"/>
  <c r="S4289" i="2" s="1"/>
  <c r="H4290" i="2"/>
  <c r="U4290" i="2" s="1"/>
  <c r="J4290" i="2"/>
  <c r="R4290" i="2"/>
  <c r="S4290" i="2" s="1"/>
  <c r="H4291" i="2"/>
  <c r="U4291" i="2" s="1"/>
  <c r="J4291" i="2"/>
  <c r="R4291" i="2"/>
  <c r="S4291" i="2" s="1"/>
  <c r="H4292" i="2"/>
  <c r="U4292" i="2" s="1"/>
  <c r="J4292" i="2"/>
  <c r="R4292" i="2"/>
  <c r="S4292" i="2" s="1"/>
  <c r="H4293" i="2"/>
  <c r="U4293" i="2" s="1"/>
  <c r="J4293" i="2"/>
  <c r="R4293" i="2"/>
  <c r="S4293" i="2" s="1"/>
  <c r="H4294" i="2"/>
  <c r="U4294" i="2" s="1"/>
  <c r="J4294" i="2"/>
  <c r="R4294" i="2"/>
  <c r="S4294" i="2" s="1"/>
  <c r="H4295" i="2"/>
  <c r="U4295" i="2" s="1"/>
  <c r="J4295" i="2"/>
  <c r="R4295" i="2"/>
  <c r="S4295" i="2" s="1"/>
  <c r="H4296" i="2"/>
  <c r="U4296" i="2" s="1"/>
  <c r="J4296" i="2"/>
  <c r="R4296" i="2"/>
  <c r="S4296" i="2" s="1"/>
  <c r="H4297" i="2"/>
  <c r="U4297" i="2" s="1"/>
  <c r="J4297" i="2"/>
  <c r="R4297" i="2"/>
  <c r="S4297" i="2" s="1"/>
  <c r="H4298" i="2"/>
  <c r="U4298" i="2" s="1"/>
  <c r="J4298" i="2"/>
  <c r="R4298" i="2"/>
  <c r="S4298" i="2" s="1"/>
  <c r="H4300" i="2"/>
  <c r="U4300" i="2" s="1"/>
  <c r="J4300" i="2"/>
  <c r="R4300" i="2"/>
  <c r="S4300" i="2" s="1"/>
  <c r="H4301" i="2"/>
  <c r="U4301" i="2" s="1"/>
  <c r="J4301" i="2"/>
  <c r="R4301" i="2"/>
  <c r="S4301" i="2" s="1"/>
  <c r="H4302" i="2"/>
  <c r="U4302" i="2" s="1"/>
  <c r="J4302" i="2"/>
  <c r="R4302" i="2"/>
  <c r="S4302" i="2" s="1"/>
  <c r="H4303" i="2"/>
  <c r="U4303" i="2" s="1"/>
  <c r="J4303" i="2"/>
  <c r="R4303" i="2"/>
  <c r="S4303" i="2" s="1"/>
  <c r="H4304" i="2"/>
  <c r="U4304" i="2" s="1"/>
  <c r="J4304" i="2"/>
  <c r="R4304" i="2"/>
  <c r="S4304" i="2" s="1"/>
  <c r="H4305" i="2"/>
  <c r="U4305" i="2" s="1"/>
  <c r="J4305" i="2"/>
  <c r="R4305" i="2"/>
  <c r="S4305" i="2" s="1"/>
  <c r="H4306" i="2"/>
  <c r="U4306" i="2" s="1"/>
  <c r="J4306" i="2"/>
  <c r="R4306" i="2"/>
  <c r="S4306" i="2" s="1"/>
  <c r="H4307" i="2"/>
  <c r="U4307" i="2" s="1"/>
  <c r="J4307" i="2"/>
  <c r="R4307" i="2"/>
  <c r="S4307" i="2" s="1"/>
  <c r="H4308" i="2"/>
  <c r="U4308" i="2" s="1"/>
  <c r="J4308" i="2"/>
  <c r="R4308" i="2"/>
  <c r="S4308" i="2" s="1"/>
  <c r="H4309" i="2"/>
  <c r="U4309" i="2" s="1"/>
  <c r="J4309" i="2"/>
  <c r="R4309" i="2"/>
  <c r="S4309" i="2" s="1"/>
  <c r="H4310" i="2"/>
  <c r="U4310" i="2" s="1"/>
  <c r="J4310" i="2"/>
  <c r="R4310" i="2"/>
  <c r="S4310" i="2" s="1"/>
  <c r="H4311" i="2"/>
  <c r="U4311" i="2" s="1"/>
  <c r="J4311" i="2"/>
  <c r="R4311" i="2"/>
  <c r="S4311" i="2" s="1"/>
  <c r="H4312" i="2"/>
  <c r="U4312" i="2" s="1"/>
  <c r="J4312" i="2"/>
  <c r="R4312" i="2"/>
  <c r="S4312" i="2" s="1"/>
  <c r="H4313" i="2"/>
  <c r="U4313" i="2" s="1"/>
  <c r="J4313" i="2"/>
  <c r="R4313" i="2"/>
  <c r="S4313" i="2" s="1"/>
  <c r="H4314" i="2"/>
  <c r="U4314" i="2" s="1"/>
  <c r="J4314" i="2"/>
  <c r="R4314" i="2"/>
  <c r="S4314" i="2" s="1"/>
  <c r="H4315" i="2"/>
  <c r="U4315" i="2" s="1"/>
  <c r="J4315" i="2"/>
  <c r="R4315" i="2"/>
  <c r="S4315" i="2" s="1"/>
  <c r="H4316" i="2"/>
  <c r="U4316" i="2" s="1"/>
  <c r="J4316" i="2"/>
  <c r="R4316" i="2"/>
  <c r="S4316" i="2" s="1"/>
  <c r="H4317" i="2"/>
  <c r="U4317" i="2" s="1"/>
  <c r="J4317" i="2"/>
  <c r="R4317" i="2"/>
  <c r="S4317" i="2" s="1"/>
  <c r="H4318" i="2"/>
  <c r="U4318" i="2" s="1"/>
  <c r="J4318" i="2"/>
  <c r="R4318" i="2"/>
  <c r="S4318" i="2" s="1"/>
  <c r="H4319" i="2"/>
  <c r="U4319" i="2" s="1"/>
  <c r="J4319" i="2"/>
  <c r="R4319" i="2"/>
  <c r="S4319" i="2" s="1"/>
  <c r="H4320" i="2"/>
  <c r="U4320" i="2" s="1"/>
  <c r="J4320" i="2"/>
  <c r="R4320" i="2"/>
  <c r="S4320" i="2" s="1"/>
  <c r="H4321" i="2"/>
  <c r="U4321" i="2" s="1"/>
  <c r="J4321" i="2"/>
  <c r="R4321" i="2"/>
  <c r="S4321" i="2" s="1"/>
  <c r="H4322" i="2"/>
  <c r="U4322" i="2" s="1"/>
  <c r="J4322" i="2"/>
  <c r="R4322" i="2"/>
  <c r="S4322" i="2" s="1"/>
  <c r="H4323" i="2"/>
  <c r="U4323" i="2" s="1"/>
  <c r="J4323" i="2"/>
  <c r="R4323" i="2"/>
  <c r="S4323" i="2" s="1"/>
  <c r="H4324" i="2"/>
  <c r="U4324" i="2" s="1"/>
  <c r="J4324" i="2"/>
  <c r="R4324" i="2"/>
  <c r="S4324" i="2" s="1"/>
  <c r="H4325" i="2"/>
  <c r="U4325" i="2" s="1"/>
  <c r="J4325" i="2"/>
  <c r="R4325" i="2"/>
  <c r="S4325" i="2" s="1"/>
  <c r="H4326" i="2"/>
  <c r="U4326" i="2" s="1"/>
  <c r="J4326" i="2"/>
  <c r="R4326" i="2"/>
  <c r="S4326" i="2" s="1"/>
  <c r="H4327" i="2"/>
  <c r="U4327" i="2" s="1"/>
  <c r="J4327" i="2"/>
  <c r="R4327" i="2"/>
  <c r="S4327" i="2" s="1"/>
  <c r="H4328" i="2"/>
  <c r="U4328" i="2" s="1"/>
  <c r="J4328" i="2"/>
  <c r="R4328" i="2"/>
  <c r="S4328" i="2" s="1"/>
  <c r="H4329" i="2"/>
  <c r="U4329" i="2" s="1"/>
  <c r="J4329" i="2"/>
  <c r="R4329" i="2"/>
  <c r="S4329" i="2" s="1"/>
  <c r="H4330" i="2"/>
  <c r="U4330" i="2" s="1"/>
  <c r="J4330" i="2"/>
  <c r="R4330" i="2"/>
  <c r="S4330" i="2" s="1"/>
  <c r="H4331" i="2"/>
  <c r="U4331" i="2" s="1"/>
  <c r="J4331" i="2"/>
  <c r="R4331" i="2"/>
  <c r="S4331" i="2" s="1"/>
  <c r="H4332" i="2"/>
  <c r="U4332" i="2" s="1"/>
  <c r="J4332" i="2"/>
  <c r="R4332" i="2"/>
  <c r="S4332" i="2" s="1"/>
  <c r="H4333" i="2"/>
  <c r="U4333" i="2" s="1"/>
  <c r="J4333" i="2"/>
  <c r="R4333" i="2"/>
  <c r="S4333" i="2" s="1"/>
  <c r="H4334" i="2"/>
  <c r="U4334" i="2" s="1"/>
  <c r="J4334" i="2"/>
  <c r="R4334" i="2"/>
  <c r="S4334" i="2" s="1"/>
  <c r="H4335" i="2"/>
  <c r="U4335" i="2" s="1"/>
  <c r="J4335" i="2"/>
  <c r="R4335" i="2"/>
  <c r="S4335" i="2" s="1"/>
  <c r="H4336" i="2"/>
  <c r="U4336" i="2" s="1"/>
  <c r="J4336" i="2"/>
  <c r="R4336" i="2"/>
  <c r="S4336" i="2" s="1"/>
  <c r="H4337" i="2"/>
  <c r="U4337" i="2" s="1"/>
  <c r="J4337" i="2"/>
  <c r="R4337" i="2"/>
  <c r="S4337" i="2" s="1"/>
  <c r="H4338" i="2"/>
  <c r="U4338" i="2" s="1"/>
  <c r="J4338" i="2"/>
  <c r="R4338" i="2"/>
  <c r="S4338" i="2" s="1"/>
  <c r="H4339" i="2"/>
  <c r="U4339" i="2" s="1"/>
  <c r="J4339" i="2"/>
  <c r="R4339" i="2"/>
  <c r="S4339" i="2" s="1"/>
  <c r="H4340" i="2"/>
  <c r="U4340" i="2" s="1"/>
  <c r="J4340" i="2"/>
  <c r="R4340" i="2"/>
  <c r="S4340" i="2" s="1"/>
  <c r="H4341" i="2"/>
  <c r="U4341" i="2" s="1"/>
  <c r="J4341" i="2"/>
  <c r="R4341" i="2"/>
  <c r="S4341" i="2" s="1"/>
  <c r="H4342" i="2"/>
  <c r="U4342" i="2" s="1"/>
  <c r="J4342" i="2"/>
  <c r="R4342" i="2"/>
  <c r="S4342" i="2" s="1"/>
  <c r="H4343" i="2"/>
  <c r="U4343" i="2" s="1"/>
  <c r="J4343" i="2"/>
  <c r="R4343" i="2"/>
  <c r="S4343" i="2" s="1"/>
  <c r="H4344" i="2"/>
  <c r="U4344" i="2" s="1"/>
  <c r="J4344" i="2"/>
  <c r="R4344" i="2"/>
  <c r="S4344" i="2" s="1"/>
  <c r="H4348" i="2"/>
  <c r="U4348" i="2" s="1"/>
  <c r="J4348" i="2"/>
  <c r="R4348" i="2"/>
  <c r="S4348" i="2" s="1"/>
  <c r="H4349" i="2"/>
  <c r="U4349" i="2" s="1"/>
  <c r="J4349" i="2"/>
  <c r="R4349" i="2"/>
  <c r="S4349" i="2" s="1"/>
  <c r="H4350" i="2"/>
  <c r="U4350" i="2" s="1"/>
  <c r="J4350" i="2"/>
  <c r="R4350" i="2"/>
  <c r="S4350" i="2" s="1"/>
  <c r="H4351" i="2"/>
  <c r="U4351" i="2" s="1"/>
  <c r="J4351" i="2"/>
  <c r="R4351" i="2"/>
  <c r="S4351" i="2" s="1"/>
  <c r="H4352" i="2"/>
  <c r="U4352" i="2" s="1"/>
  <c r="J4352" i="2"/>
  <c r="R4352" i="2"/>
  <c r="S4352" i="2" s="1"/>
  <c r="H4353" i="2"/>
  <c r="U4353" i="2" s="1"/>
  <c r="J4353" i="2"/>
  <c r="R4353" i="2"/>
  <c r="S4353" i="2" s="1"/>
  <c r="H4354" i="2"/>
  <c r="U4354" i="2" s="1"/>
  <c r="J4354" i="2"/>
  <c r="R4354" i="2"/>
  <c r="S4354" i="2" s="1"/>
  <c r="H4355" i="2"/>
  <c r="U4355" i="2" s="1"/>
  <c r="J4355" i="2"/>
  <c r="R4355" i="2"/>
  <c r="S4355" i="2" s="1"/>
  <c r="H4356" i="2"/>
  <c r="U4356" i="2" s="1"/>
  <c r="J4356" i="2"/>
  <c r="R4356" i="2"/>
  <c r="S4356" i="2" s="1"/>
  <c r="H4357" i="2"/>
  <c r="U4357" i="2" s="1"/>
  <c r="J4357" i="2"/>
  <c r="R4357" i="2"/>
  <c r="S4357" i="2" s="1"/>
  <c r="H4358" i="2"/>
  <c r="U4358" i="2" s="1"/>
  <c r="J4358" i="2"/>
  <c r="R4358" i="2"/>
  <c r="S4358" i="2" s="1"/>
  <c r="H4359" i="2"/>
  <c r="U4359" i="2" s="1"/>
  <c r="J4359" i="2"/>
  <c r="R4359" i="2"/>
  <c r="S4359" i="2" s="1"/>
  <c r="H4360" i="2"/>
  <c r="U4360" i="2" s="1"/>
  <c r="J4360" i="2"/>
  <c r="R4360" i="2"/>
  <c r="S4360" i="2" s="1"/>
  <c r="H4361" i="2"/>
  <c r="U4361" i="2" s="1"/>
  <c r="J4361" i="2"/>
  <c r="R4361" i="2"/>
  <c r="S4361" i="2" s="1"/>
  <c r="H4362" i="2"/>
  <c r="U4362" i="2" s="1"/>
  <c r="J4362" i="2"/>
  <c r="R4362" i="2"/>
  <c r="S4362" i="2" s="1"/>
  <c r="H4363" i="2"/>
  <c r="U4363" i="2" s="1"/>
  <c r="J4363" i="2"/>
  <c r="R4363" i="2"/>
  <c r="S4363" i="2" s="1"/>
  <c r="H4364" i="2"/>
  <c r="U4364" i="2" s="1"/>
  <c r="J4364" i="2"/>
  <c r="R4364" i="2"/>
  <c r="S4364" i="2" s="1"/>
  <c r="H4365" i="2"/>
  <c r="U4365" i="2" s="1"/>
  <c r="J4365" i="2"/>
  <c r="R4365" i="2"/>
  <c r="S4365" i="2" s="1"/>
  <c r="H4366" i="2"/>
  <c r="U4366" i="2" s="1"/>
  <c r="J4366" i="2"/>
  <c r="R4366" i="2"/>
  <c r="S4366" i="2" s="1"/>
  <c r="H4367" i="2"/>
  <c r="U4367" i="2" s="1"/>
  <c r="J4367" i="2"/>
  <c r="R4367" i="2"/>
  <c r="S4367" i="2" s="1"/>
  <c r="H4368" i="2"/>
  <c r="U4368" i="2" s="1"/>
  <c r="J4368" i="2"/>
  <c r="R4368" i="2"/>
  <c r="S4368" i="2" s="1"/>
  <c r="H4369" i="2"/>
  <c r="U4369" i="2" s="1"/>
  <c r="J4369" i="2"/>
  <c r="R4369" i="2"/>
  <c r="S4369" i="2" s="1"/>
  <c r="H4370" i="2"/>
  <c r="U4370" i="2" s="1"/>
  <c r="J4370" i="2"/>
  <c r="R4370" i="2"/>
  <c r="S4370" i="2" s="1"/>
  <c r="H4371" i="2"/>
  <c r="U4371" i="2" s="1"/>
  <c r="J4371" i="2"/>
  <c r="R4371" i="2"/>
  <c r="S4371" i="2" s="1"/>
  <c r="H4372" i="2"/>
  <c r="U4372" i="2" s="1"/>
  <c r="J4372" i="2"/>
  <c r="R4372" i="2"/>
  <c r="S4372" i="2" s="1"/>
  <c r="H4373" i="2"/>
  <c r="U4373" i="2" s="1"/>
  <c r="J4373" i="2"/>
  <c r="R4373" i="2"/>
  <c r="S4373" i="2" s="1"/>
  <c r="H4374" i="2"/>
  <c r="U4374" i="2" s="1"/>
  <c r="J4374" i="2"/>
  <c r="R4374" i="2"/>
  <c r="S4374" i="2" s="1"/>
  <c r="H4375" i="2"/>
  <c r="U4375" i="2" s="1"/>
  <c r="J4375" i="2"/>
  <c r="R4375" i="2"/>
  <c r="S4375" i="2" s="1"/>
  <c r="H4376" i="2"/>
  <c r="U4376" i="2" s="1"/>
  <c r="J4376" i="2"/>
  <c r="R4376" i="2"/>
  <c r="S4376" i="2" s="1"/>
  <c r="H4377" i="2"/>
  <c r="U4377" i="2" s="1"/>
  <c r="J4377" i="2"/>
  <c r="R4377" i="2"/>
  <c r="S4377" i="2" s="1"/>
  <c r="H4378" i="2"/>
  <c r="U4378" i="2" s="1"/>
  <c r="J4378" i="2"/>
  <c r="R4378" i="2"/>
  <c r="S4378" i="2" s="1"/>
  <c r="H4379" i="2"/>
  <c r="U4379" i="2" s="1"/>
  <c r="J4379" i="2"/>
  <c r="R4379" i="2"/>
  <c r="S4379" i="2" s="1"/>
  <c r="H4380" i="2"/>
  <c r="U4380" i="2" s="1"/>
  <c r="J4380" i="2"/>
  <c r="R4380" i="2"/>
  <c r="S4380" i="2" s="1"/>
  <c r="H4381" i="2"/>
  <c r="U4381" i="2" s="1"/>
  <c r="J4381" i="2"/>
  <c r="R4381" i="2"/>
  <c r="S4381" i="2" s="1"/>
  <c r="H4382" i="2"/>
  <c r="U4382" i="2" s="1"/>
  <c r="J4382" i="2"/>
  <c r="R4382" i="2"/>
  <c r="S4382" i="2" s="1"/>
  <c r="H4383" i="2"/>
  <c r="U4383" i="2" s="1"/>
  <c r="J4383" i="2"/>
  <c r="R4383" i="2"/>
  <c r="S4383" i="2" s="1"/>
  <c r="H4384" i="2"/>
  <c r="U4384" i="2" s="1"/>
  <c r="J4384" i="2"/>
  <c r="R4384" i="2"/>
  <c r="S4384" i="2" s="1"/>
  <c r="H4385" i="2"/>
  <c r="U4385" i="2" s="1"/>
  <c r="J4385" i="2"/>
  <c r="R4385" i="2"/>
  <c r="S4385" i="2" s="1"/>
  <c r="H4386" i="2"/>
  <c r="U4386" i="2" s="1"/>
  <c r="J4386" i="2"/>
  <c r="R4386" i="2"/>
  <c r="S4386" i="2" s="1"/>
  <c r="H4387" i="2"/>
  <c r="U4387" i="2" s="1"/>
  <c r="J4387" i="2"/>
  <c r="R4387" i="2"/>
  <c r="S4387" i="2" s="1"/>
  <c r="H4388" i="2"/>
  <c r="U4388" i="2" s="1"/>
  <c r="J4388" i="2"/>
  <c r="R4388" i="2"/>
  <c r="S4388" i="2" s="1"/>
  <c r="H4389" i="2"/>
  <c r="U4389" i="2" s="1"/>
  <c r="J4389" i="2"/>
  <c r="R4389" i="2"/>
  <c r="S4389" i="2" s="1"/>
  <c r="H4390" i="2"/>
  <c r="U4390" i="2" s="1"/>
  <c r="J4390" i="2"/>
  <c r="R4390" i="2"/>
  <c r="S4390" i="2" s="1"/>
  <c r="H4391" i="2"/>
  <c r="U4391" i="2" s="1"/>
  <c r="J4391" i="2"/>
  <c r="R4391" i="2"/>
  <c r="S4391" i="2" s="1"/>
  <c r="H4392" i="2"/>
  <c r="U4392" i="2" s="1"/>
  <c r="J4392" i="2"/>
  <c r="R4392" i="2"/>
  <c r="S4392" i="2" s="1"/>
  <c r="H4394" i="2"/>
  <c r="U4394" i="2" s="1"/>
  <c r="J4394" i="2"/>
  <c r="R4394" i="2"/>
  <c r="S4394" i="2" s="1"/>
  <c r="H4395" i="2"/>
  <c r="U4395" i="2" s="1"/>
  <c r="J4395" i="2"/>
  <c r="R4395" i="2"/>
  <c r="S4395" i="2" s="1"/>
  <c r="H4396" i="2"/>
  <c r="U4396" i="2" s="1"/>
  <c r="J4396" i="2"/>
  <c r="R4396" i="2"/>
  <c r="S4396" i="2" s="1"/>
  <c r="H4397" i="2"/>
  <c r="U4397" i="2" s="1"/>
  <c r="J4397" i="2"/>
  <c r="R4397" i="2"/>
  <c r="S4397" i="2" s="1"/>
  <c r="H4398" i="2"/>
  <c r="U4398" i="2" s="1"/>
  <c r="J4398" i="2"/>
  <c r="R4398" i="2"/>
  <c r="S4398" i="2" s="1"/>
  <c r="H4399" i="2"/>
  <c r="U4399" i="2" s="1"/>
  <c r="J4399" i="2"/>
  <c r="R4399" i="2"/>
  <c r="S4399" i="2" s="1"/>
  <c r="H4400" i="2"/>
  <c r="U4400" i="2" s="1"/>
  <c r="J4400" i="2"/>
  <c r="R4400" i="2"/>
  <c r="S4400" i="2" s="1"/>
  <c r="H4401" i="2"/>
  <c r="U4401" i="2" s="1"/>
  <c r="J4401" i="2"/>
  <c r="R4401" i="2"/>
  <c r="S4401" i="2" s="1"/>
  <c r="H4402" i="2"/>
  <c r="U4402" i="2" s="1"/>
  <c r="J4402" i="2"/>
  <c r="R4402" i="2"/>
  <c r="S4402" i="2" s="1"/>
  <c r="H4403" i="2"/>
  <c r="U4403" i="2" s="1"/>
  <c r="J4403" i="2"/>
  <c r="R4403" i="2"/>
  <c r="S4403" i="2" s="1"/>
  <c r="H4404" i="2"/>
  <c r="U4404" i="2" s="1"/>
  <c r="J4404" i="2"/>
  <c r="R4404" i="2"/>
  <c r="S4404" i="2" s="1"/>
  <c r="H4405" i="2"/>
  <c r="U4405" i="2" s="1"/>
  <c r="J4405" i="2"/>
  <c r="R4405" i="2"/>
  <c r="S4405" i="2" s="1"/>
  <c r="H4406" i="2"/>
  <c r="U4406" i="2" s="1"/>
  <c r="J4406" i="2"/>
  <c r="R4406" i="2"/>
  <c r="S4406" i="2" s="1"/>
  <c r="H4407" i="2"/>
  <c r="U4407" i="2" s="1"/>
  <c r="J4407" i="2"/>
  <c r="R4407" i="2"/>
  <c r="S4407" i="2" s="1"/>
  <c r="H4408" i="2"/>
  <c r="U4408" i="2" s="1"/>
  <c r="J4408" i="2"/>
  <c r="R4408" i="2"/>
  <c r="S4408" i="2" s="1"/>
  <c r="H4409" i="2"/>
  <c r="U4409" i="2" s="1"/>
  <c r="J4409" i="2"/>
  <c r="R4409" i="2"/>
  <c r="S4409" i="2" s="1"/>
  <c r="H4410" i="2"/>
  <c r="U4410" i="2" s="1"/>
  <c r="J4410" i="2"/>
  <c r="R4410" i="2"/>
  <c r="S4410" i="2" s="1"/>
  <c r="H4411" i="2"/>
  <c r="U4411" i="2" s="1"/>
  <c r="J4411" i="2"/>
  <c r="R4411" i="2"/>
  <c r="S4411" i="2" s="1"/>
  <c r="H4412" i="2"/>
  <c r="U4412" i="2" s="1"/>
  <c r="J4412" i="2"/>
  <c r="R4412" i="2"/>
  <c r="S4412" i="2" s="1"/>
  <c r="H4413" i="2"/>
  <c r="U4413" i="2" s="1"/>
  <c r="J4413" i="2"/>
  <c r="R4413" i="2"/>
  <c r="S4413" i="2" s="1"/>
  <c r="H4414" i="2"/>
  <c r="U4414" i="2" s="1"/>
  <c r="J4414" i="2"/>
  <c r="R4414" i="2"/>
  <c r="S4414" i="2" s="1"/>
  <c r="H4415" i="2"/>
  <c r="U4415" i="2" s="1"/>
  <c r="J4415" i="2"/>
  <c r="R4415" i="2"/>
  <c r="S4415" i="2" s="1"/>
  <c r="H4416" i="2"/>
  <c r="U4416" i="2" s="1"/>
  <c r="J4416" i="2"/>
  <c r="R4416" i="2"/>
  <c r="S4416" i="2" s="1"/>
  <c r="H4417" i="2"/>
  <c r="U4417" i="2" s="1"/>
  <c r="J4417" i="2"/>
  <c r="R4417" i="2"/>
  <c r="S4417" i="2" s="1"/>
  <c r="H4418" i="2"/>
  <c r="U4418" i="2" s="1"/>
  <c r="J4418" i="2"/>
  <c r="R4418" i="2"/>
  <c r="S4418" i="2" s="1"/>
  <c r="H4419" i="2"/>
  <c r="U4419" i="2" s="1"/>
  <c r="J4419" i="2"/>
  <c r="R4419" i="2"/>
  <c r="S4419" i="2" s="1"/>
  <c r="H4420" i="2"/>
  <c r="U4420" i="2" s="1"/>
  <c r="J4420" i="2"/>
  <c r="R4420" i="2"/>
  <c r="S4420" i="2" s="1"/>
  <c r="H4421" i="2"/>
  <c r="U4421" i="2" s="1"/>
  <c r="J4421" i="2"/>
  <c r="R4421" i="2"/>
  <c r="S4421" i="2" s="1"/>
  <c r="H4422" i="2"/>
  <c r="U4422" i="2" s="1"/>
  <c r="J4422" i="2"/>
  <c r="R4422" i="2"/>
  <c r="S4422" i="2" s="1"/>
  <c r="H4423" i="2"/>
  <c r="U4423" i="2" s="1"/>
  <c r="J4423" i="2"/>
  <c r="R4423" i="2"/>
  <c r="S4423" i="2" s="1"/>
  <c r="H4424" i="2"/>
  <c r="U4424" i="2" s="1"/>
  <c r="J4424" i="2"/>
  <c r="R4424" i="2"/>
  <c r="S4424" i="2" s="1"/>
  <c r="H4425" i="2"/>
  <c r="U4425" i="2" s="1"/>
  <c r="J4425" i="2"/>
  <c r="R4425" i="2"/>
  <c r="S4425" i="2" s="1"/>
  <c r="H4426" i="2"/>
  <c r="U4426" i="2" s="1"/>
  <c r="J4426" i="2"/>
  <c r="R4426" i="2"/>
  <c r="S4426" i="2" s="1"/>
  <c r="H4427" i="2"/>
  <c r="U4427" i="2" s="1"/>
  <c r="J4427" i="2"/>
  <c r="R4427" i="2"/>
  <c r="S4427" i="2" s="1"/>
  <c r="H4428" i="2"/>
  <c r="U4428" i="2" s="1"/>
  <c r="J4428" i="2"/>
  <c r="R4428" i="2"/>
  <c r="S4428" i="2" s="1"/>
  <c r="H4429" i="2"/>
  <c r="U4429" i="2" s="1"/>
  <c r="J4429" i="2"/>
  <c r="R4429" i="2"/>
  <c r="S4429" i="2" s="1"/>
  <c r="H4430" i="2"/>
  <c r="U4430" i="2" s="1"/>
  <c r="J4430" i="2"/>
  <c r="R4430" i="2"/>
  <c r="S4430" i="2" s="1"/>
  <c r="H4431" i="2"/>
  <c r="U4431" i="2" s="1"/>
  <c r="J4431" i="2"/>
  <c r="R4431" i="2"/>
  <c r="S4431" i="2" s="1"/>
  <c r="H4432" i="2"/>
  <c r="U4432" i="2" s="1"/>
  <c r="J4432" i="2"/>
  <c r="R4432" i="2"/>
  <c r="S4432" i="2" s="1"/>
  <c r="H4433" i="2"/>
  <c r="U4433" i="2" s="1"/>
  <c r="J4433" i="2"/>
  <c r="R4433" i="2"/>
  <c r="S4433" i="2" s="1"/>
  <c r="H4434" i="2"/>
  <c r="U4434" i="2" s="1"/>
  <c r="J4434" i="2"/>
  <c r="R4434" i="2"/>
  <c r="S4434" i="2" s="1"/>
  <c r="H4435" i="2"/>
  <c r="U4435" i="2" s="1"/>
  <c r="J4435" i="2"/>
  <c r="R4435" i="2"/>
  <c r="S4435" i="2" s="1"/>
  <c r="H4436" i="2"/>
  <c r="U4436" i="2" s="1"/>
  <c r="J4436" i="2"/>
  <c r="R4436" i="2"/>
  <c r="S4436" i="2" s="1"/>
  <c r="H4437" i="2"/>
  <c r="U4437" i="2" s="1"/>
  <c r="J4437" i="2"/>
  <c r="R4437" i="2"/>
  <c r="S4437" i="2" s="1"/>
  <c r="H4438" i="2"/>
  <c r="U4438" i="2" s="1"/>
  <c r="J4438" i="2"/>
  <c r="R4438" i="2"/>
  <c r="S4438" i="2" s="1"/>
  <c r="H4439" i="2"/>
  <c r="U4439" i="2" s="1"/>
  <c r="J4439" i="2"/>
  <c r="R4439" i="2"/>
  <c r="S4439" i="2" s="1"/>
  <c r="H4440" i="2"/>
  <c r="U4440" i="2" s="1"/>
  <c r="J4440" i="2"/>
  <c r="R4440" i="2"/>
  <c r="S4440" i="2" s="1"/>
  <c r="H4441" i="2"/>
  <c r="U4441" i="2" s="1"/>
  <c r="J4441" i="2"/>
  <c r="R4441" i="2"/>
  <c r="S4441" i="2" s="1"/>
  <c r="H4442" i="2"/>
  <c r="U4442" i="2" s="1"/>
  <c r="J4442" i="2"/>
  <c r="R4442" i="2"/>
  <c r="S4442" i="2" s="1"/>
  <c r="H4443" i="2"/>
  <c r="U4443" i="2" s="1"/>
  <c r="J4443" i="2"/>
  <c r="R4443" i="2"/>
  <c r="S4443" i="2" s="1"/>
  <c r="H4444" i="2"/>
  <c r="U4444" i="2" s="1"/>
  <c r="J4444" i="2"/>
  <c r="R4444" i="2"/>
  <c r="S4444" i="2" s="1"/>
  <c r="H4445" i="2"/>
  <c r="U4445" i="2" s="1"/>
  <c r="J4445" i="2"/>
  <c r="R4445" i="2"/>
  <c r="S4445" i="2" s="1"/>
  <c r="H4446" i="2"/>
  <c r="U4446" i="2" s="1"/>
  <c r="J4446" i="2"/>
  <c r="R4446" i="2"/>
  <c r="S4446" i="2" s="1"/>
  <c r="H4447" i="2"/>
  <c r="U4447" i="2" s="1"/>
  <c r="J4447" i="2"/>
  <c r="R4447" i="2"/>
  <c r="S4447" i="2" s="1"/>
  <c r="H4448" i="2"/>
  <c r="U4448" i="2" s="1"/>
  <c r="J4448" i="2"/>
  <c r="R4448" i="2"/>
  <c r="S4448" i="2" s="1"/>
  <c r="H4449" i="2"/>
  <c r="U4449" i="2" s="1"/>
  <c r="J4449" i="2"/>
  <c r="R4449" i="2"/>
  <c r="S4449" i="2" s="1"/>
  <c r="H4450" i="2"/>
  <c r="U4450" i="2" s="1"/>
  <c r="J4450" i="2"/>
  <c r="R4450" i="2"/>
  <c r="S4450" i="2" s="1"/>
  <c r="H4451" i="2"/>
  <c r="U4451" i="2" s="1"/>
  <c r="J4451" i="2"/>
  <c r="R4451" i="2"/>
  <c r="S4451" i="2" s="1"/>
  <c r="H4452" i="2"/>
  <c r="U4452" i="2" s="1"/>
  <c r="J4452" i="2"/>
  <c r="R4452" i="2"/>
  <c r="S4452" i="2" s="1"/>
  <c r="H4453" i="2"/>
  <c r="U4453" i="2" s="1"/>
  <c r="J4453" i="2"/>
  <c r="R4453" i="2"/>
  <c r="S4453" i="2" s="1"/>
  <c r="H4454" i="2"/>
  <c r="U4454" i="2" s="1"/>
  <c r="J4454" i="2"/>
  <c r="R4454" i="2"/>
  <c r="S4454" i="2" s="1"/>
  <c r="H4455" i="2"/>
  <c r="U4455" i="2" s="1"/>
  <c r="J4455" i="2"/>
  <c r="R4455" i="2"/>
  <c r="S4455" i="2" s="1"/>
  <c r="H4456" i="2"/>
  <c r="U4456" i="2" s="1"/>
  <c r="J4456" i="2"/>
  <c r="R4456" i="2"/>
  <c r="S4456" i="2" s="1"/>
  <c r="H4457" i="2"/>
  <c r="U4457" i="2" s="1"/>
  <c r="J4457" i="2"/>
  <c r="R4457" i="2"/>
  <c r="S4457" i="2" s="1"/>
  <c r="H4458" i="2"/>
  <c r="U4458" i="2" s="1"/>
  <c r="J4458" i="2"/>
  <c r="R4458" i="2"/>
  <c r="S4458" i="2" s="1"/>
  <c r="H4459" i="2"/>
  <c r="U4459" i="2" s="1"/>
  <c r="J4459" i="2"/>
  <c r="R4459" i="2"/>
  <c r="S4459" i="2" s="1"/>
  <c r="H4460" i="2"/>
  <c r="U4460" i="2" s="1"/>
  <c r="J4460" i="2"/>
  <c r="R4460" i="2"/>
  <c r="S4460" i="2" s="1"/>
  <c r="H4461" i="2"/>
  <c r="U4461" i="2" s="1"/>
  <c r="J4461" i="2"/>
  <c r="R4461" i="2"/>
  <c r="S4461" i="2" s="1"/>
  <c r="H4462" i="2"/>
  <c r="U4462" i="2" s="1"/>
  <c r="J4462" i="2"/>
  <c r="R4462" i="2"/>
  <c r="S4462" i="2" s="1"/>
  <c r="H4463" i="2"/>
  <c r="U4463" i="2" s="1"/>
  <c r="J4463" i="2"/>
  <c r="R4463" i="2"/>
  <c r="S4463" i="2" s="1"/>
  <c r="H4464" i="2"/>
  <c r="U4464" i="2" s="1"/>
  <c r="J4464" i="2"/>
  <c r="R4464" i="2"/>
  <c r="S4464" i="2" s="1"/>
  <c r="H4465" i="2"/>
  <c r="U4465" i="2" s="1"/>
  <c r="J4465" i="2"/>
  <c r="R4465" i="2"/>
  <c r="S4465" i="2" s="1"/>
  <c r="H4466" i="2"/>
  <c r="U4466" i="2" s="1"/>
  <c r="J4466" i="2"/>
  <c r="R4466" i="2"/>
  <c r="S4466" i="2" s="1"/>
  <c r="H4467" i="2"/>
  <c r="U4467" i="2" s="1"/>
  <c r="J4467" i="2"/>
  <c r="R4467" i="2"/>
  <c r="S4467" i="2" s="1"/>
  <c r="H4468" i="2"/>
  <c r="U4468" i="2" s="1"/>
  <c r="J4468" i="2"/>
  <c r="R4468" i="2"/>
  <c r="S4468" i="2" s="1"/>
  <c r="H4469" i="2"/>
  <c r="U4469" i="2" s="1"/>
  <c r="J4469" i="2"/>
  <c r="R4469" i="2"/>
  <c r="S4469" i="2" s="1"/>
  <c r="H4470" i="2"/>
  <c r="U4470" i="2" s="1"/>
  <c r="J4470" i="2"/>
  <c r="R4470" i="2"/>
  <c r="S4470" i="2" s="1"/>
  <c r="H4471" i="2"/>
  <c r="U4471" i="2" s="1"/>
  <c r="J4471" i="2"/>
  <c r="R4471" i="2"/>
  <c r="S4471" i="2" s="1"/>
  <c r="H4472" i="2"/>
  <c r="U4472" i="2" s="1"/>
  <c r="J4472" i="2"/>
  <c r="R4472" i="2"/>
  <c r="S4472" i="2" s="1"/>
  <c r="H4473" i="2"/>
  <c r="U4473" i="2" s="1"/>
  <c r="J4473" i="2"/>
  <c r="R4473" i="2"/>
  <c r="S4473" i="2" s="1"/>
  <c r="H4474" i="2"/>
  <c r="U4474" i="2" s="1"/>
  <c r="J4474" i="2"/>
  <c r="R4474" i="2"/>
  <c r="S4474" i="2" s="1"/>
  <c r="H4475" i="2"/>
  <c r="U4475" i="2" s="1"/>
  <c r="J4475" i="2"/>
  <c r="R4475" i="2"/>
  <c r="S4475" i="2" s="1"/>
  <c r="H4476" i="2"/>
  <c r="U4476" i="2" s="1"/>
  <c r="J4476" i="2"/>
  <c r="R4476" i="2"/>
  <c r="S4476" i="2" s="1"/>
  <c r="H4477" i="2"/>
  <c r="U4477" i="2" s="1"/>
  <c r="J4477" i="2"/>
  <c r="R4477" i="2"/>
  <c r="S4477" i="2" s="1"/>
  <c r="H4478" i="2"/>
  <c r="U4478" i="2" s="1"/>
  <c r="J4478" i="2"/>
  <c r="R4478" i="2"/>
  <c r="S4478" i="2" s="1"/>
  <c r="H4479" i="2"/>
  <c r="U4479" i="2" s="1"/>
  <c r="J4479" i="2"/>
  <c r="R4479" i="2"/>
  <c r="S4479" i="2" s="1"/>
  <c r="H4480" i="2"/>
  <c r="U4480" i="2" s="1"/>
  <c r="J4480" i="2"/>
  <c r="R4480" i="2"/>
  <c r="S4480" i="2" s="1"/>
  <c r="H4481" i="2"/>
  <c r="U4481" i="2" s="1"/>
  <c r="J4481" i="2"/>
  <c r="R4481" i="2"/>
  <c r="S4481" i="2" s="1"/>
  <c r="H4483" i="2"/>
  <c r="U4483" i="2" s="1"/>
  <c r="J4483" i="2"/>
  <c r="R4483" i="2"/>
  <c r="S4483" i="2" s="1"/>
  <c r="H4484" i="2"/>
  <c r="U4484" i="2" s="1"/>
  <c r="J4484" i="2"/>
  <c r="R4484" i="2"/>
  <c r="S4484" i="2" s="1"/>
  <c r="H4485" i="2"/>
  <c r="U4485" i="2" s="1"/>
  <c r="J4485" i="2"/>
  <c r="R4485" i="2"/>
  <c r="S4485" i="2" s="1"/>
  <c r="H4486" i="2"/>
  <c r="U4486" i="2" s="1"/>
  <c r="J4486" i="2"/>
  <c r="R4486" i="2"/>
  <c r="S4486" i="2" s="1"/>
  <c r="H4487" i="2"/>
  <c r="U4487" i="2" s="1"/>
  <c r="J4487" i="2"/>
  <c r="R4487" i="2"/>
  <c r="S4487" i="2" s="1"/>
  <c r="H4488" i="2"/>
  <c r="U4488" i="2" s="1"/>
  <c r="J4488" i="2"/>
  <c r="R4488" i="2"/>
  <c r="S4488" i="2" s="1"/>
  <c r="H4489" i="2"/>
  <c r="U4489" i="2" s="1"/>
  <c r="J4489" i="2"/>
  <c r="R4489" i="2"/>
  <c r="S4489" i="2" s="1"/>
  <c r="H4490" i="2"/>
  <c r="U4490" i="2" s="1"/>
  <c r="J4490" i="2"/>
  <c r="R4490" i="2"/>
  <c r="S4490" i="2" s="1"/>
  <c r="H4491" i="2"/>
  <c r="U4491" i="2" s="1"/>
  <c r="J4491" i="2"/>
  <c r="R4491" i="2"/>
  <c r="S4491" i="2" s="1"/>
  <c r="H4492" i="2"/>
  <c r="U4492" i="2" s="1"/>
  <c r="J4492" i="2"/>
  <c r="R4492" i="2"/>
  <c r="S4492" i="2" s="1"/>
  <c r="H4493" i="2"/>
  <c r="U4493" i="2" s="1"/>
  <c r="J4493" i="2"/>
  <c r="R4493" i="2"/>
  <c r="S4493" i="2" s="1"/>
  <c r="H4494" i="2"/>
  <c r="U4494" i="2" s="1"/>
  <c r="J4494" i="2"/>
  <c r="R4494" i="2"/>
  <c r="S4494" i="2" s="1"/>
  <c r="H4495" i="2"/>
  <c r="U4495" i="2" s="1"/>
  <c r="J4495" i="2"/>
  <c r="R4495" i="2"/>
  <c r="S4495" i="2" s="1"/>
  <c r="H4496" i="2"/>
  <c r="U4496" i="2" s="1"/>
  <c r="J4496" i="2"/>
  <c r="R4496" i="2"/>
  <c r="S4496" i="2" s="1"/>
  <c r="H4497" i="2"/>
  <c r="U4497" i="2" s="1"/>
  <c r="J4497" i="2"/>
  <c r="R4497" i="2"/>
  <c r="S4497" i="2" s="1"/>
  <c r="H4498" i="2"/>
  <c r="U4498" i="2" s="1"/>
  <c r="J4498" i="2"/>
  <c r="R4498" i="2"/>
  <c r="S4498" i="2" s="1"/>
  <c r="H4499" i="2"/>
  <c r="U4499" i="2" s="1"/>
  <c r="J4499" i="2"/>
  <c r="R4499" i="2"/>
  <c r="S4499" i="2" s="1"/>
  <c r="H4500" i="2"/>
  <c r="U4500" i="2" s="1"/>
  <c r="J4500" i="2"/>
  <c r="R4500" i="2"/>
  <c r="S4500" i="2" s="1"/>
  <c r="H4501" i="2"/>
  <c r="U4501" i="2" s="1"/>
  <c r="J4501" i="2"/>
  <c r="R4501" i="2"/>
  <c r="S4501" i="2" s="1"/>
  <c r="H4502" i="2"/>
  <c r="U4502" i="2" s="1"/>
  <c r="J4502" i="2"/>
  <c r="R4502" i="2"/>
  <c r="S4502" i="2" s="1"/>
  <c r="H4503" i="2"/>
  <c r="U4503" i="2" s="1"/>
  <c r="J4503" i="2"/>
  <c r="R4503" i="2"/>
  <c r="S4503" i="2" s="1"/>
  <c r="H4504" i="2"/>
  <c r="U4504" i="2" s="1"/>
  <c r="J4504" i="2"/>
  <c r="R4504" i="2"/>
  <c r="S4504" i="2" s="1"/>
  <c r="H4505" i="2"/>
  <c r="U4505" i="2" s="1"/>
  <c r="J4505" i="2"/>
  <c r="R4505" i="2"/>
  <c r="S4505" i="2" s="1"/>
  <c r="H4506" i="2"/>
  <c r="U4506" i="2" s="1"/>
  <c r="J4506" i="2"/>
  <c r="R4506" i="2"/>
  <c r="S4506" i="2" s="1"/>
  <c r="H4507" i="2"/>
  <c r="U4507" i="2" s="1"/>
  <c r="J4507" i="2"/>
  <c r="R4507" i="2"/>
  <c r="S4507" i="2" s="1"/>
  <c r="H4508" i="2"/>
  <c r="U4508" i="2" s="1"/>
  <c r="J4508" i="2"/>
  <c r="R4508" i="2"/>
  <c r="S4508" i="2" s="1"/>
  <c r="H4509" i="2"/>
  <c r="U4509" i="2" s="1"/>
  <c r="J4509" i="2"/>
  <c r="R4509" i="2"/>
  <c r="S4509" i="2" s="1"/>
  <c r="H4510" i="2"/>
  <c r="U4510" i="2" s="1"/>
  <c r="J4510" i="2"/>
  <c r="R4510" i="2"/>
  <c r="S4510" i="2" s="1"/>
  <c r="H4511" i="2"/>
  <c r="U4511" i="2" s="1"/>
  <c r="J4511" i="2"/>
  <c r="R4511" i="2"/>
  <c r="S4511" i="2" s="1"/>
  <c r="H4512" i="2"/>
  <c r="U4512" i="2" s="1"/>
  <c r="J4512" i="2"/>
  <c r="R4512" i="2"/>
  <c r="S4512" i="2" s="1"/>
  <c r="H4513" i="2"/>
  <c r="U4513" i="2" s="1"/>
  <c r="J4513" i="2"/>
  <c r="R4513" i="2"/>
  <c r="S4513" i="2" s="1"/>
  <c r="H4514" i="2"/>
  <c r="U4514" i="2" s="1"/>
  <c r="J4514" i="2"/>
  <c r="R4514" i="2"/>
  <c r="S4514" i="2" s="1"/>
  <c r="H4515" i="2"/>
  <c r="U4515" i="2" s="1"/>
  <c r="J4515" i="2"/>
  <c r="R4515" i="2"/>
  <c r="S4515" i="2" s="1"/>
  <c r="H4516" i="2"/>
  <c r="U4516" i="2" s="1"/>
  <c r="J4516" i="2"/>
  <c r="R4516" i="2"/>
  <c r="S4516" i="2" s="1"/>
  <c r="H4517" i="2"/>
  <c r="U4517" i="2" s="1"/>
  <c r="J4517" i="2"/>
  <c r="R4517" i="2"/>
  <c r="S4517" i="2" s="1"/>
  <c r="H4518" i="2"/>
  <c r="U4518" i="2" s="1"/>
  <c r="J4518" i="2"/>
  <c r="R4518" i="2"/>
  <c r="S4518" i="2" s="1"/>
  <c r="H4519" i="2"/>
  <c r="U4519" i="2" s="1"/>
  <c r="J4519" i="2"/>
  <c r="R4519" i="2"/>
  <c r="S4519" i="2" s="1"/>
  <c r="H4520" i="2"/>
  <c r="U4520" i="2" s="1"/>
  <c r="J4520" i="2"/>
  <c r="R4520" i="2"/>
  <c r="S4520" i="2" s="1"/>
  <c r="H4521" i="2"/>
  <c r="U4521" i="2" s="1"/>
  <c r="J4521" i="2"/>
  <c r="R4521" i="2"/>
  <c r="S4521" i="2" s="1"/>
  <c r="H4522" i="2"/>
  <c r="U4522" i="2" s="1"/>
  <c r="J4522" i="2"/>
  <c r="R4522" i="2"/>
  <c r="S4522" i="2" s="1"/>
  <c r="H4523" i="2"/>
  <c r="U4523" i="2" s="1"/>
  <c r="J4523" i="2"/>
  <c r="R4523" i="2"/>
  <c r="S4523" i="2" s="1"/>
  <c r="H4524" i="2"/>
  <c r="U4524" i="2" s="1"/>
  <c r="J4524" i="2"/>
  <c r="R4524" i="2"/>
  <c r="S4524" i="2" s="1"/>
  <c r="H4525" i="2"/>
  <c r="U4525" i="2" s="1"/>
  <c r="J4525" i="2"/>
  <c r="R4525" i="2"/>
  <c r="S4525" i="2" s="1"/>
  <c r="H4526" i="2"/>
  <c r="U4526" i="2" s="1"/>
  <c r="J4526" i="2"/>
  <c r="R4526" i="2"/>
  <c r="S4526" i="2" s="1"/>
  <c r="H4527" i="2"/>
  <c r="U4527" i="2" s="1"/>
  <c r="J4527" i="2"/>
  <c r="R4527" i="2"/>
  <c r="S4527" i="2" s="1"/>
  <c r="H4528" i="2"/>
  <c r="U4528" i="2" s="1"/>
  <c r="J4528" i="2"/>
  <c r="R4528" i="2"/>
  <c r="S4528" i="2" s="1"/>
  <c r="H4529" i="2"/>
  <c r="U4529" i="2" s="1"/>
  <c r="J4529" i="2"/>
  <c r="R4529" i="2"/>
  <c r="S4529" i="2" s="1"/>
  <c r="H4530" i="2"/>
  <c r="U4530" i="2" s="1"/>
  <c r="J4530" i="2"/>
  <c r="R4530" i="2"/>
  <c r="S4530" i="2" s="1"/>
  <c r="H4531" i="2"/>
  <c r="U4531" i="2" s="1"/>
  <c r="J4531" i="2"/>
  <c r="R4531" i="2"/>
  <c r="S4531" i="2" s="1"/>
  <c r="H4532" i="2"/>
  <c r="U4532" i="2" s="1"/>
  <c r="J4532" i="2"/>
  <c r="R4532" i="2"/>
  <c r="S4532" i="2" s="1"/>
  <c r="H4533" i="2"/>
  <c r="U4533" i="2" s="1"/>
  <c r="J4533" i="2"/>
  <c r="R4533" i="2"/>
  <c r="S4533" i="2" s="1"/>
  <c r="H4534" i="2"/>
  <c r="U4534" i="2" s="1"/>
  <c r="J4534" i="2"/>
  <c r="R4534" i="2"/>
  <c r="S4534" i="2" s="1"/>
  <c r="H4535" i="2"/>
  <c r="U4535" i="2" s="1"/>
  <c r="J4535" i="2"/>
  <c r="R4535" i="2"/>
  <c r="S4535" i="2" s="1"/>
  <c r="H4536" i="2"/>
  <c r="U4536" i="2" s="1"/>
  <c r="J4536" i="2"/>
  <c r="R4536" i="2"/>
  <c r="S4536" i="2" s="1"/>
  <c r="H4537" i="2"/>
  <c r="U4537" i="2" s="1"/>
  <c r="J4537" i="2"/>
  <c r="R4537" i="2"/>
  <c r="S4537" i="2" s="1"/>
  <c r="H4538" i="2"/>
  <c r="U4538" i="2" s="1"/>
  <c r="J4538" i="2"/>
  <c r="R4538" i="2"/>
  <c r="S4538" i="2" s="1"/>
  <c r="H4539" i="2"/>
  <c r="U4539" i="2" s="1"/>
  <c r="J4539" i="2"/>
  <c r="R4539" i="2"/>
  <c r="S4539" i="2" s="1"/>
  <c r="H4540" i="2"/>
  <c r="U4540" i="2" s="1"/>
  <c r="J4540" i="2"/>
  <c r="R4540" i="2"/>
  <c r="S4540" i="2" s="1"/>
  <c r="H4542" i="2"/>
  <c r="U4542" i="2" s="1"/>
  <c r="J4542" i="2"/>
  <c r="R4542" i="2"/>
  <c r="S4542" i="2" s="1"/>
  <c r="H4543" i="2"/>
  <c r="U4543" i="2" s="1"/>
  <c r="J4543" i="2"/>
  <c r="R4543" i="2"/>
  <c r="S4543" i="2" s="1"/>
  <c r="H4544" i="2"/>
  <c r="U4544" i="2" s="1"/>
  <c r="J4544" i="2"/>
  <c r="R4544" i="2"/>
  <c r="S4544" i="2" s="1"/>
  <c r="H4545" i="2"/>
  <c r="U4545" i="2" s="1"/>
  <c r="J4545" i="2"/>
  <c r="R4545" i="2"/>
  <c r="S4545" i="2" s="1"/>
  <c r="H4546" i="2"/>
  <c r="U4546" i="2" s="1"/>
  <c r="J4546" i="2"/>
  <c r="R4546" i="2"/>
  <c r="S4546" i="2" s="1"/>
  <c r="H4547" i="2"/>
  <c r="U4547" i="2" s="1"/>
  <c r="J4547" i="2"/>
  <c r="R4547" i="2"/>
  <c r="S4547" i="2" s="1"/>
  <c r="H4548" i="2"/>
  <c r="U4548" i="2" s="1"/>
  <c r="J4548" i="2"/>
  <c r="R4548" i="2"/>
  <c r="S4548" i="2" s="1"/>
  <c r="H4549" i="2"/>
  <c r="U4549" i="2" s="1"/>
  <c r="J4549" i="2"/>
  <c r="R4549" i="2"/>
  <c r="S4549" i="2" s="1"/>
  <c r="H4550" i="2"/>
  <c r="U4550" i="2" s="1"/>
  <c r="J4550" i="2"/>
  <c r="R4550" i="2"/>
  <c r="S4550" i="2" s="1"/>
  <c r="H4551" i="2"/>
  <c r="U4551" i="2" s="1"/>
  <c r="J4551" i="2"/>
  <c r="R4551" i="2"/>
  <c r="S4551" i="2" s="1"/>
  <c r="H4552" i="2"/>
  <c r="U4552" i="2" s="1"/>
  <c r="J4552" i="2"/>
  <c r="R4552" i="2"/>
  <c r="S4552" i="2" s="1"/>
  <c r="H4553" i="2"/>
  <c r="U4553" i="2" s="1"/>
  <c r="J4553" i="2"/>
  <c r="R4553" i="2"/>
  <c r="S4553" i="2" s="1"/>
  <c r="H4554" i="2"/>
  <c r="U4554" i="2" s="1"/>
  <c r="J4554" i="2"/>
  <c r="R4554" i="2"/>
  <c r="S4554" i="2" s="1"/>
  <c r="H4556" i="2"/>
  <c r="U4556" i="2" s="1"/>
  <c r="J4556" i="2"/>
  <c r="R4556" i="2"/>
  <c r="S4556" i="2" s="1"/>
  <c r="H4557" i="2"/>
  <c r="U4557" i="2" s="1"/>
  <c r="J4557" i="2"/>
  <c r="R4557" i="2"/>
  <c r="S4557" i="2" s="1"/>
  <c r="H4558" i="2"/>
  <c r="U4558" i="2" s="1"/>
  <c r="J4558" i="2"/>
  <c r="R4558" i="2"/>
  <c r="S4558" i="2" s="1"/>
  <c r="H4559" i="2"/>
  <c r="U4559" i="2" s="1"/>
  <c r="J4559" i="2"/>
  <c r="R4559" i="2"/>
  <c r="S4559" i="2" s="1"/>
  <c r="H4560" i="2"/>
  <c r="U4560" i="2" s="1"/>
  <c r="J4560" i="2"/>
  <c r="R4560" i="2"/>
  <c r="S4560" i="2" s="1"/>
  <c r="H4561" i="2"/>
  <c r="U4561" i="2" s="1"/>
  <c r="J4561" i="2"/>
  <c r="R4561" i="2"/>
  <c r="S4561" i="2" s="1"/>
  <c r="H4562" i="2"/>
  <c r="U4562" i="2" s="1"/>
  <c r="J4562" i="2"/>
  <c r="R4562" i="2"/>
  <c r="S4562" i="2" s="1"/>
  <c r="H4563" i="2"/>
  <c r="U4563" i="2" s="1"/>
  <c r="J4563" i="2"/>
  <c r="R4563" i="2"/>
  <c r="S4563" i="2" s="1"/>
  <c r="H4564" i="2"/>
  <c r="U4564" i="2" s="1"/>
  <c r="J4564" i="2"/>
  <c r="R4564" i="2"/>
  <c r="S4564" i="2" s="1"/>
  <c r="H4565" i="2"/>
  <c r="U4565" i="2" s="1"/>
  <c r="J4565" i="2"/>
  <c r="R4565" i="2"/>
  <c r="S4565" i="2" s="1"/>
  <c r="H4566" i="2"/>
  <c r="U4566" i="2" s="1"/>
  <c r="J4566" i="2"/>
  <c r="R4566" i="2"/>
  <c r="S4566" i="2" s="1"/>
  <c r="H4567" i="2"/>
  <c r="U4567" i="2" s="1"/>
  <c r="J4567" i="2"/>
  <c r="R4567" i="2"/>
  <c r="S4567" i="2" s="1"/>
  <c r="H4568" i="2"/>
  <c r="U4568" i="2" s="1"/>
  <c r="J4568" i="2"/>
  <c r="R4568" i="2"/>
  <c r="S4568" i="2" s="1"/>
  <c r="H4569" i="2"/>
  <c r="U4569" i="2" s="1"/>
  <c r="J4569" i="2"/>
  <c r="R4569" i="2"/>
  <c r="S4569" i="2" s="1"/>
  <c r="H4570" i="2"/>
  <c r="U4570" i="2" s="1"/>
  <c r="J4570" i="2"/>
  <c r="R4570" i="2"/>
  <c r="S4570" i="2" s="1"/>
  <c r="H4571" i="2"/>
  <c r="U4571" i="2" s="1"/>
  <c r="J4571" i="2"/>
  <c r="R4571" i="2"/>
  <c r="S4571" i="2" s="1"/>
  <c r="H4572" i="2"/>
  <c r="U4572" i="2" s="1"/>
  <c r="J4572" i="2"/>
  <c r="R4572" i="2"/>
  <c r="S4572" i="2" s="1"/>
  <c r="H4573" i="2"/>
  <c r="U4573" i="2" s="1"/>
  <c r="J4573" i="2"/>
  <c r="R4573" i="2"/>
  <c r="S4573" i="2" s="1"/>
  <c r="H4574" i="2"/>
  <c r="U4574" i="2" s="1"/>
  <c r="J4574" i="2"/>
  <c r="R4574" i="2"/>
  <c r="S4574" i="2" s="1"/>
  <c r="H4575" i="2"/>
  <c r="U4575" i="2" s="1"/>
  <c r="J4575" i="2"/>
  <c r="R4575" i="2"/>
  <c r="S4575" i="2" s="1"/>
  <c r="H4576" i="2"/>
  <c r="U4576" i="2" s="1"/>
  <c r="J4576" i="2"/>
  <c r="R4576" i="2"/>
  <c r="S4576" i="2" s="1"/>
  <c r="H4577" i="2"/>
  <c r="U4577" i="2" s="1"/>
  <c r="J4577" i="2"/>
  <c r="R4577" i="2"/>
  <c r="S4577" i="2" s="1"/>
  <c r="H4578" i="2"/>
  <c r="U4578" i="2" s="1"/>
  <c r="J4578" i="2"/>
  <c r="R4578" i="2"/>
  <c r="S4578" i="2" s="1"/>
  <c r="H4579" i="2"/>
  <c r="U4579" i="2" s="1"/>
  <c r="J4579" i="2"/>
  <c r="R4579" i="2"/>
  <c r="S4579" i="2" s="1"/>
  <c r="H4580" i="2"/>
  <c r="U4580" i="2" s="1"/>
  <c r="J4580" i="2"/>
  <c r="R4580" i="2"/>
  <c r="S4580" i="2" s="1"/>
  <c r="H4581" i="2"/>
  <c r="U4581" i="2" s="1"/>
  <c r="J4581" i="2"/>
  <c r="R4581" i="2"/>
  <c r="S4581" i="2" s="1"/>
  <c r="H4582" i="2"/>
  <c r="U4582" i="2" s="1"/>
  <c r="J4582" i="2"/>
  <c r="R4582" i="2"/>
  <c r="S4582" i="2" s="1"/>
  <c r="H4583" i="2"/>
  <c r="U4583" i="2" s="1"/>
  <c r="J4583" i="2"/>
  <c r="R4583" i="2"/>
  <c r="S4583" i="2" s="1"/>
  <c r="H4584" i="2"/>
  <c r="U4584" i="2" s="1"/>
  <c r="J4584" i="2"/>
  <c r="R4584" i="2"/>
  <c r="S4584" i="2" s="1"/>
  <c r="H4585" i="2"/>
  <c r="U4585" i="2" s="1"/>
  <c r="J4585" i="2"/>
  <c r="R4585" i="2"/>
  <c r="S4585" i="2" s="1"/>
  <c r="H4586" i="2"/>
  <c r="U4586" i="2" s="1"/>
  <c r="J4586" i="2"/>
  <c r="R4586" i="2"/>
  <c r="S4586" i="2" s="1"/>
  <c r="H4587" i="2"/>
  <c r="U4587" i="2" s="1"/>
  <c r="J4587" i="2"/>
  <c r="R4587" i="2"/>
  <c r="S4587" i="2" s="1"/>
  <c r="H4588" i="2"/>
  <c r="U4588" i="2" s="1"/>
  <c r="J4588" i="2"/>
  <c r="R4588" i="2"/>
  <c r="S4588" i="2" s="1"/>
  <c r="H4589" i="2"/>
  <c r="U4589" i="2" s="1"/>
  <c r="J4589" i="2"/>
  <c r="R4589" i="2"/>
  <c r="S4589" i="2" s="1"/>
  <c r="H4590" i="2"/>
  <c r="U4590" i="2" s="1"/>
  <c r="J4590" i="2"/>
  <c r="R4590" i="2"/>
  <c r="S4590" i="2" s="1"/>
  <c r="H4591" i="2"/>
  <c r="U4591" i="2" s="1"/>
  <c r="J4591" i="2"/>
  <c r="R4591" i="2"/>
  <c r="S4591" i="2" s="1"/>
  <c r="H4592" i="2"/>
  <c r="U4592" i="2" s="1"/>
  <c r="J4592" i="2"/>
  <c r="R4592" i="2"/>
  <c r="S4592" i="2" s="1"/>
  <c r="H4593" i="2"/>
  <c r="U4593" i="2" s="1"/>
  <c r="J4593" i="2"/>
  <c r="R4593" i="2"/>
  <c r="S4593" i="2" s="1"/>
  <c r="H4594" i="2"/>
  <c r="U4594" i="2" s="1"/>
  <c r="J4594" i="2"/>
  <c r="R4594" i="2"/>
  <c r="S4594" i="2" s="1"/>
  <c r="H4596" i="2"/>
  <c r="U4596" i="2" s="1"/>
  <c r="J4596" i="2"/>
  <c r="R4596" i="2"/>
  <c r="S4596" i="2" s="1"/>
  <c r="H4598" i="2"/>
  <c r="U4598" i="2" s="1"/>
  <c r="J4598" i="2"/>
  <c r="R4598" i="2"/>
  <c r="S4598" i="2" s="1"/>
  <c r="H4599" i="2"/>
  <c r="U4599" i="2" s="1"/>
  <c r="J4599" i="2"/>
  <c r="R4599" i="2"/>
  <c r="S4599" i="2" s="1"/>
  <c r="H4600" i="2"/>
  <c r="U4600" i="2" s="1"/>
  <c r="J4600" i="2"/>
  <c r="R4600" i="2"/>
  <c r="S4600" i="2" s="1"/>
  <c r="H4601" i="2"/>
  <c r="U4601" i="2" s="1"/>
  <c r="J4601" i="2"/>
  <c r="R4601" i="2"/>
  <c r="S4601" i="2" s="1"/>
  <c r="H4602" i="2"/>
  <c r="U4602" i="2" s="1"/>
  <c r="J4602" i="2"/>
  <c r="R4602" i="2"/>
  <c r="S4602" i="2" s="1"/>
  <c r="H4603" i="2"/>
  <c r="U4603" i="2" s="1"/>
  <c r="J4603" i="2"/>
  <c r="R4603" i="2"/>
  <c r="S4603" i="2" s="1"/>
  <c r="H4604" i="2"/>
  <c r="U4604" i="2" s="1"/>
  <c r="J4604" i="2"/>
  <c r="R4604" i="2"/>
  <c r="S4604" i="2" s="1"/>
  <c r="H4605" i="2"/>
  <c r="U4605" i="2" s="1"/>
  <c r="J4605" i="2"/>
  <c r="R4605" i="2"/>
  <c r="S4605" i="2" s="1"/>
  <c r="H4606" i="2"/>
  <c r="U4606" i="2" s="1"/>
  <c r="J4606" i="2"/>
  <c r="R4606" i="2"/>
  <c r="S4606" i="2" s="1"/>
  <c r="H4607" i="2"/>
  <c r="U4607" i="2" s="1"/>
  <c r="J4607" i="2"/>
  <c r="R4607" i="2"/>
  <c r="S4607" i="2" s="1"/>
  <c r="H4608" i="2"/>
  <c r="U4608" i="2" s="1"/>
  <c r="J4608" i="2"/>
  <c r="R4608" i="2"/>
  <c r="S4608" i="2" s="1"/>
  <c r="H4609" i="2"/>
  <c r="U4609" i="2" s="1"/>
  <c r="J4609" i="2"/>
  <c r="R4609" i="2"/>
  <c r="S4609" i="2" s="1"/>
  <c r="H4610" i="2"/>
  <c r="U4610" i="2" s="1"/>
  <c r="J4610" i="2"/>
  <c r="R4610" i="2"/>
  <c r="S4610" i="2" s="1"/>
  <c r="H4611" i="2"/>
  <c r="U4611" i="2" s="1"/>
  <c r="J4611" i="2"/>
  <c r="R4611" i="2"/>
  <c r="S4611" i="2" s="1"/>
  <c r="H4612" i="2"/>
  <c r="U4612" i="2" s="1"/>
  <c r="J4612" i="2"/>
  <c r="R4612" i="2"/>
  <c r="S4612" i="2" s="1"/>
  <c r="H4613" i="2"/>
  <c r="U4613" i="2" s="1"/>
  <c r="J4613" i="2"/>
  <c r="R4613" i="2"/>
  <c r="S4613" i="2" s="1"/>
  <c r="H4614" i="2"/>
  <c r="U4614" i="2" s="1"/>
  <c r="J4614" i="2"/>
  <c r="R4614" i="2"/>
  <c r="S4614" i="2" s="1"/>
  <c r="H4615" i="2"/>
  <c r="U4615" i="2" s="1"/>
  <c r="J4615" i="2"/>
  <c r="R4615" i="2"/>
  <c r="S4615" i="2" s="1"/>
  <c r="H4616" i="2"/>
  <c r="U4616" i="2" s="1"/>
  <c r="J4616" i="2"/>
  <c r="R4616" i="2"/>
  <c r="S4616" i="2" s="1"/>
  <c r="H4617" i="2"/>
  <c r="U4617" i="2" s="1"/>
  <c r="J4617" i="2"/>
  <c r="R4617" i="2"/>
  <c r="S4617" i="2" s="1"/>
  <c r="H4618" i="2"/>
  <c r="U4618" i="2" s="1"/>
  <c r="J4618" i="2"/>
  <c r="R4618" i="2"/>
  <c r="S4618" i="2" s="1"/>
  <c r="H4619" i="2"/>
  <c r="U4619" i="2" s="1"/>
  <c r="J4619" i="2"/>
  <c r="R4619" i="2"/>
  <c r="S4619" i="2" s="1"/>
  <c r="H4620" i="2"/>
  <c r="U4620" i="2" s="1"/>
  <c r="J4620" i="2"/>
  <c r="R4620" i="2"/>
  <c r="S4620" i="2" s="1"/>
  <c r="H4621" i="2"/>
  <c r="U4621" i="2" s="1"/>
  <c r="J4621" i="2"/>
  <c r="R4621" i="2"/>
  <c r="S4621" i="2" s="1"/>
  <c r="H4622" i="2"/>
  <c r="U4622" i="2" s="1"/>
  <c r="J4622" i="2"/>
  <c r="R4622" i="2"/>
  <c r="S4622" i="2" s="1"/>
  <c r="H4623" i="2"/>
  <c r="U4623" i="2" s="1"/>
  <c r="J4623" i="2"/>
  <c r="R4623" i="2"/>
  <c r="S4623" i="2" s="1"/>
  <c r="H4624" i="2"/>
  <c r="U4624" i="2" s="1"/>
  <c r="J4624" i="2"/>
  <c r="R4624" i="2"/>
  <c r="S4624" i="2" s="1"/>
  <c r="H4625" i="2"/>
  <c r="U4625" i="2" s="1"/>
  <c r="J4625" i="2"/>
  <c r="R4625" i="2"/>
  <c r="S4625" i="2" s="1"/>
  <c r="H4626" i="2"/>
  <c r="U4626" i="2" s="1"/>
  <c r="J4626" i="2"/>
  <c r="R4626" i="2"/>
  <c r="S4626" i="2" s="1"/>
  <c r="H4627" i="2"/>
  <c r="U4627" i="2" s="1"/>
  <c r="J4627" i="2"/>
  <c r="R4627" i="2"/>
  <c r="S4627" i="2" s="1"/>
  <c r="H4628" i="2"/>
  <c r="U4628" i="2" s="1"/>
  <c r="J4628" i="2"/>
  <c r="R4628" i="2"/>
  <c r="S4628" i="2" s="1"/>
  <c r="H4629" i="2"/>
  <c r="U4629" i="2" s="1"/>
  <c r="J4629" i="2"/>
  <c r="R4629" i="2"/>
  <c r="S4629" i="2" s="1"/>
  <c r="H4630" i="2"/>
  <c r="U4630" i="2" s="1"/>
  <c r="J4630" i="2"/>
  <c r="R4630" i="2"/>
  <c r="S4630" i="2" s="1"/>
  <c r="H4631" i="2"/>
  <c r="U4631" i="2" s="1"/>
  <c r="J4631" i="2"/>
  <c r="R4631" i="2"/>
  <c r="S4631" i="2" s="1"/>
  <c r="H4633" i="2"/>
  <c r="U4633" i="2" s="1"/>
  <c r="J4633" i="2"/>
  <c r="R4633" i="2"/>
  <c r="S4633" i="2" s="1"/>
  <c r="H4634" i="2"/>
  <c r="U4634" i="2" s="1"/>
  <c r="J4634" i="2"/>
  <c r="R4634" i="2"/>
  <c r="S4634" i="2" s="1"/>
  <c r="H4635" i="2"/>
  <c r="U4635" i="2" s="1"/>
  <c r="J4635" i="2"/>
  <c r="R4635" i="2"/>
  <c r="S4635" i="2" s="1"/>
  <c r="H4636" i="2"/>
  <c r="U4636" i="2" s="1"/>
  <c r="J4636" i="2"/>
  <c r="R4636" i="2"/>
  <c r="S4636" i="2" s="1"/>
  <c r="H4637" i="2"/>
  <c r="U4637" i="2" s="1"/>
  <c r="J4637" i="2"/>
  <c r="R4637" i="2"/>
  <c r="S4637" i="2" s="1"/>
  <c r="H4638" i="2"/>
  <c r="U4638" i="2" s="1"/>
  <c r="J4638" i="2"/>
  <c r="R4638" i="2"/>
  <c r="S4638" i="2" s="1"/>
  <c r="H4639" i="2"/>
  <c r="U4639" i="2" s="1"/>
  <c r="J4639" i="2"/>
  <c r="R4639" i="2"/>
  <c r="S4639" i="2" s="1"/>
  <c r="H4640" i="2"/>
  <c r="U4640" i="2" s="1"/>
  <c r="J4640" i="2"/>
  <c r="R4640" i="2"/>
  <c r="S4640" i="2" s="1"/>
  <c r="H4641" i="2"/>
  <c r="U4641" i="2" s="1"/>
  <c r="J4641" i="2"/>
  <c r="R4641" i="2"/>
  <c r="S4641" i="2" s="1"/>
  <c r="H4642" i="2"/>
  <c r="U4642" i="2" s="1"/>
  <c r="J4642" i="2"/>
  <c r="R4642" i="2"/>
  <c r="S4642" i="2" s="1"/>
  <c r="H4643" i="2"/>
  <c r="U4643" i="2" s="1"/>
  <c r="J4643" i="2"/>
  <c r="R4643" i="2"/>
  <c r="S4643" i="2" s="1"/>
  <c r="H4644" i="2"/>
  <c r="U4644" i="2" s="1"/>
  <c r="J4644" i="2"/>
  <c r="R4644" i="2"/>
  <c r="S4644" i="2" s="1"/>
  <c r="H4645" i="2"/>
  <c r="U4645" i="2" s="1"/>
  <c r="J4645" i="2"/>
  <c r="R4645" i="2"/>
  <c r="S4645" i="2" s="1"/>
  <c r="H4646" i="2"/>
  <c r="U4646" i="2" s="1"/>
  <c r="J4646" i="2"/>
  <c r="R4646" i="2"/>
  <c r="S4646" i="2" s="1"/>
  <c r="H4647" i="2"/>
  <c r="U4647" i="2" s="1"/>
  <c r="J4647" i="2"/>
  <c r="R4647" i="2"/>
  <c r="S4647" i="2" s="1"/>
  <c r="H4648" i="2"/>
  <c r="U4648" i="2" s="1"/>
  <c r="J4648" i="2"/>
  <c r="R4648" i="2"/>
  <c r="S4648" i="2" s="1"/>
  <c r="H4649" i="2"/>
  <c r="U4649" i="2" s="1"/>
  <c r="J4649" i="2"/>
  <c r="R4649" i="2"/>
  <c r="S4649" i="2" s="1"/>
  <c r="H4650" i="2"/>
  <c r="U4650" i="2" s="1"/>
  <c r="J4650" i="2"/>
  <c r="R4650" i="2"/>
  <c r="S4650" i="2" s="1"/>
  <c r="H4651" i="2"/>
  <c r="U4651" i="2" s="1"/>
  <c r="J4651" i="2"/>
  <c r="R4651" i="2"/>
  <c r="S4651" i="2" s="1"/>
  <c r="H4652" i="2"/>
  <c r="U4652" i="2" s="1"/>
  <c r="J4652" i="2"/>
  <c r="R4652" i="2"/>
  <c r="S4652" i="2" s="1"/>
  <c r="H4653" i="2"/>
  <c r="U4653" i="2" s="1"/>
  <c r="J4653" i="2"/>
  <c r="R4653" i="2"/>
  <c r="S4653" i="2" s="1"/>
  <c r="H4654" i="2"/>
  <c r="U4654" i="2" s="1"/>
  <c r="J4654" i="2"/>
  <c r="R4654" i="2"/>
  <c r="S4654" i="2" s="1"/>
  <c r="H4655" i="2"/>
  <c r="U4655" i="2" s="1"/>
  <c r="J4655" i="2"/>
  <c r="R4655" i="2"/>
  <c r="S4655" i="2" s="1"/>
  <c r="H4656" i="2"/>
  <c r="U4656" i="2" s="1"/>
  <c r="J4656" i="2"/>
  <c r="R4656" i="2"/>
  <c r="S4656" i="2" s="1"/>
  <c r="H4657" i="2"/>
  <c r="U4657" i="2" s="1"/>
  <c r="J4657" i="2"/>
  <c r="R4657" i="2"/>
  <c r="S4657" i="2" s="1"/>
  <c r="H4658" i="2"/>
  <c r="U4658" i="2" s="1"/>
  <c r="J4658" i="2"/>
  <c r="R4658" i="2"/>
  <c r="S4658" i="2" s="1"/>
  <c r="H4659" i="2"/>
  <c r="U4659" i="2" s="1"/>
  <c r="J4659" i="2"/>
  <c r="R4659" i="2"/>
  <c r="S4659" i="2" s="1"/>
  <c r="H4660" i="2"/>
  <c r="U4660" i="2" s="1"/>
  <c r="J4660" i="2"/>
  <c r="R4660" i="2"/>
  <c r="S4660" i="2" s="1"/>
  <c r="H4661" i="2"/>
  <c r="U4661" i="2" s="1"/>
  <c r="J4661" i="2"/>
  <c r="R4661" i="2"/>
  <c r="S4661" i="2" s="1"/>
  <c r="H4662" i="2"/>
  <c r="U4662" i="2" s="1"/>
  <c r="J4662" i="2"/>
  <c r="R4662" i="2"/>
  <c r="S4662" i="2" s="1"/>
  <c r="H4664" i="2"/>
  <c r="U4664" i="2" s="1"/>
  <c r="J4664" i="2"/>
  <c r="R4664" i="2"/>
  <c r="S4664" i="2" s="1"/>
  <c r="H4665" i="2"/>
  <c r="U4665" i="2" s="1"/>
  <c r="J4665" i="2"/>
  <c r="R4665" i="2"/>
  <c r="S4665" i="2" s="1"/>
  <c r="H4666" i="2"/>
  <c r="U4666" i="2" s="1"/>
  <c r="J4666" i="2"/>
  <c r="R4666" i="2"/>
  <c r="S4666" i="2" s="1"/>
  <c r="H4667" i="2"/>
  <c r="U4667" i="2" s="1"/>
  <c r="J4667" i="2"/>
  <c r="R4667" i="2"/>
  <c r="S4667" i="2" s="1"/>
  <c r="H4668" i="2"/>
  <c r="U4668" i="2" s="1"/>
  <c r="J4668" i="2"/>
  <c r="R4668" i="2"/>
  <c r="S4668" i="2" s="1"/>
  <c r="H4669" i="2"/>
  <c r="U4669" i="2" s="1"/>
  <c r="J4669" i="2"/>
  <c r="R4669" i="2"/>
  <c r="S4669" i="2" s="1"/>
  <c r="H4670" i="2"/>
  <c r="U4670" i="2" s="1"/>
  <c r="J4670" i="2"/>
  <c r="R4670" i="2"/>
  <c r="S4670" i="2" s="1"/>
  <c r="H4671" i="2"/>
  <c r="U4671" i="2" s="1"/>
  <c r="J4671" i="2"/>
  <c r="R4671" i="2"/>
  <c r="S4671" i="2" s="1"/>
  <c r="H4672" i="2"/>
  <c r="U4672" i="2" s="1"/>
  <c r="J4672" i="2"/>
  <c r="R4672" i="2"/>
  <c r="S4672" i="2" s="1"/>
  <c r="H4673" i="2"/>
  <c r="U4673" i="2" s="1"/>
  <c r="J4673" i="2"/>
  <c r="R4673" i="2"/>
  <c r="S4673" i="2" s="1"/>
  <c r="H4674" i="2"/>
  <c r="U4674" i="2" s="1"/>
  <c r="J4674" i="2"/>
  <c r="R4674" i="2"/>
  <c r="S4674" i="2" s="1"/>
  <c r="H4675" i="2"/>
  <c r="U4675" i="2" s="1"/>
  <c r="J4675" i="2"/>
  <c r="R4675" i="2"/>
  <c r="S4675" i="2" s="1"/>
  <c r="H4676" i="2"/>
  <c r="U4676" i="2" s="1"/>
  <c r="J4676" i="2"/>
  <c r="R4676" i="2"/>
  <c r="S4676" i="2" s="1"/>
  <c r="H4677" i="2"/>
  <c r="U4677" i="2" s="1"/>
  <c r="J4677" i="2"/>
  <c r="R4677" i="2"/>
  <c r="S4677" i="2" s="1"/>
  <c r="H4678" i="2"/>
  <c r="U4678" i="2" s="1"/>
  <c r="J4678" i="2"/>
  <c r="R4678" i="2"/>
  <c r="S4678" i="2" s="1"/>
  <c r="H4679" i="2"/>
  <c r="U4679" i="2" s="1"/>
  <c r="J4679" i="2"/>
  <c r="R4679" i="2"/>
  <c r="S4679" i="2" s="1"/>
  <c r="H4680" i="2"/>
  <c r="U4680" i="2" s="1"/>
  <c r="J4680" i="2"/>
  <c r="R4680" i="2"/>
  <c r="S4680" i="2" s="1"/>
  <c r="H4681" i="2"/>
  <c r="U4681" i="2" s="1"/>
  <c r="J4681" i="2"/>
  <c r="R4681" i="2"/>
  <c r="S4681" i="2" s="1"/>
  <c r="H4682" i="2"/>
  <c r="U4682" i="2" s="1"/>
  <c r="J4682" i="2"/>
  <c r="R4682" i="2"/>
  <c r="S4682" i="2" s="1"/>
  <c r="H4683" i="2"/>
  <c r="U4683" i="2" s="1"/>
  <c r="J4683" i="2"/>
  <c r="R4683" i="2"/>
  <c r="S4683" i="2" s="1"/>
  <c r="H4684" i="2"/>
  <c r="U4684" i="2" s="1"/>
  <c r="J4684" i="2"/>
  <c r="R4684" i="2"/>
  <c r="S4684" i="2" s="1"/>
  <c r="H4685" i="2"/>
  <c r="U4685" i="2" s="1"/>
  <c r="J4685" i="2"/>
  <c r="R4685" i="2"/>
  <c r="S4685" i="2" s="1"/>
  <c r="H4686" i="2"/>
  <c r="U4686" i="2" s="1"/>
  <c r="J4686" i="2"/>
  <c r="R4686" i="2"/>
  <c r="S4686" i="2" s="1"/>
  <c r="H4687" i="2"/>
  <c r="U4687" i="2" s="1"/>
  <c r="J4687" i="2"/>
  <c r="R4687" i="2"/>
  <c r="S4687" i="2" s="1"/>
  <c r="H4688" i="2"/>
  <c r="U4688" i="2" s="1"/>
  <c r="J4688" i="2"/>
  <c r="R4688" i="2"/>
  <c r="S4688" i="2" s="1"/>
  <c r="H4689" i="2"/>
  <c r="U4689" i="2" s="1"/>
  <c r="J4689" i="2"/>
  <c r="R4689" i="2"/>
  <c r="S4689" i="2" s="1"/>
  <c r="H4690" i="2"/>
  <c r="U4690" i="2" s="1"/>
  <c r="J4690" i="2"/>
  <c r="R4690" i="2"/>
  <c r="S4690" i="2" s="1"/>
  <c r="H4691" i="2"/>
  <c r="U4691" i="2" s="1"/>
  <c r="J4691" i="2"/>
  <c r="R4691" i="2"/>
  <c r="S4691" i="2" s="1"/>
  <c r="H4692" i="2"/>
  <c r="U4692" i="2" s="1"/>
  <c r="J4692" i="2"/>
  <c r="R4692" i="2"/>
  <c r="S4692" i="2" s="1"/>
  <c r="H4693" i="2"/>
  <c r="U4693" i="2" s="1"/>
  <c r="J4693" i="2"/>
  <c r="R4693" i="2"/>
  <c r="S4693" i="2" s="1"/>
  <c r="H4694" i="2"/>
  <c r="U4694" i="2" s="1"/>
  <c r="J4694" i="2"/>
  <c r="R4694" i="2"/>
  <c r="S4694" i="2" s="1"/>
  <c r="H4695" i="2"/>
  <c r="U4695" i="2" s="1"/>
  <c r="J4695" i="2"/>
  <c r="R4695" i="2"/>
  <c r="S4695" i="2" s="1"/>
  <c r="H4696" i="2"/>
  <c r="U4696" i="2" s="1"/>
  <c r="J4696" i="2"/>
  <c r="R4696" i="2"/>
  <c r="S4696" i="2" s="1"/>
  <c r="H4697" i="2"/>
  <c r="U4697" i="2" s="1"/>
  <c r="J4697" i="2"/>
  <c r="R4697" i="2"/>
  <c r="S4697" i="2" s="1"/>
  <c r="H4698" i="2"/>
  <c r="U4698" i="2" s="1"/>
  <c r="J4698" i="2"/>
  <c r="R4698" i="2"/>
  <c r="S4698" i="2" s="1"/>
  <c r="H4699" i="2"/>
  <c r="U4699" i="2" s="1"/>
  <c r="J4699" i="2"/>
  <c r="R4699" i="2"/>
  <c r="S4699" i="2" s="1"/>
  <c r="H4700" i="2"/>
  <c r="U4700" i="2" s="1"/>
  <c r="J4700" i="2"/>
  <c r="R4700" i="2"/>
  <c r="S4700" i="2" s="1"/>
  <c r="H4705" i="2"/>
  <c r="U4705" i="2" s="1"/>
  <c r="J4705" i="2"/>
  <c r="R4705" i="2"/>
  <c r="S4705" i="2" s="1"/>
  <c r="H4706" i="2"/>
  <c r="U4706" i="2" s="1"/>
  <c r="J4706" i="2"/>
  <c r="R4706" i="2"/>
  <c r="S4706" i="2" s="1"/>
  <c r="H4707" i="2"/>
  <c r="U4707" i="2" s="1"/>
  <c r="J4707" i="2"/>
  <c r="R4707" i="2"/>
  <c r="S4707" i="2" s="1"/>
  <c r="H4708" i="2"/>
  <c r="U4708" i="2" s="1"/>
  <c r="J4708" i="2"/>
  <c r="R4708" i="2"/>
  <c r="S4708" i="2" s="1"/>
  <c r="H4709" i="2"/>
  <c r="U4709" i="2" s="1"/>
  <c r="J4709" i="2"/>
  <c r="R4709" i="2"/>
  <c r="S4709" i="2" s="1"/>
  <c r="H4710" i="2"/>
  <c r="U4710" i="2" s="1"/>
  <c r="J4710" i="2"/>
  <c r="R4710" i="2"/>
  <c r="S4710" i="2" s="1"/>
  <c r="H4711" i="2"/>
  <c r="U4711" i="2" s="1"/>
  <c r="J4711" i="2"/>
  <c r="R4711" i="2"/>
  <c r="S4711" i="2" s="1"/>
  <c r="H4712" i="2"/>
  <c r="U4712" i="2" s="1"/>
  <c r="J4712" i="2"/>
  <c r="R4712" i="2"/>
  <c r="S4712" i="2" s="1"/>
  <c r="H4713" i="2"/>
  <c r="U4713" i="2" s="1"/>
  <c r="J4713" i="2"/>
  <c r="R4713" i="2"/>
  <c r="S4713" i="2" s="1"/>
  <c r="H4714" i="2"/>
  <c r="U4714" i="2" s="1"/>
  <c r="J4714" i="2"/>
  <c r="R4714" i="2"/>
  <c r="S4714" i="2" s="1"/>
  <c r="H4715" i="2"/>
  <c r="U4715" i="2" s="1"/>
  <c r="J4715" i="2"/>
  <c r="R4715" i="2"/>
  <c r="S4715" i="2" s="1"/>
  <c r="H4717" i="2"/>
  <c r="U4717" i="2" s="1"/>
  <c r="J4717" i="2"/>
  <c r="R4717" i="2"/>
  <c r="S4717" i="2" s="1"/>
  <c r="H4718" i="2"/>
  <c r="U4718" i="2" s="1"/>
  <c r="J4718" i="2"/>
  <c r="R4718" i="2"/>
  <c r="S4718" i="2" s="1"/>
  <c r="H4184" i="2"/>
  <c r="U4184" i="2" s="1"/>
  <c r="J4184" i="2"/>
  <c r="R4184" i="2"/>
  <c r="S4184" i="2" s="1"/>
  <c r="H4185" i="2"/>
  <c r="U4185" i="2" s="1"/>
  <c r="J4185" i="2"/>
  <c r="R4185" i="2"/>
  <c r="S4185" i="2" s="1"/>
  <c r="H4164" i="2"/>
  <c r="U4164" i="2" s="1"/>
  <c r="J4164" i="2"/>
  <c r="R4164" i="2"/>
  <c r="S4164" i="2" s="1"/>
  <c r="H4165" i="2"/>
  <c r="U4165" i="2" s="1"/>
  <c r="J4165" i="2"/>
  <c r="R4165" i="2"/>
  <c r="S4165" i="2" s="1"/>
  <c r="H4166" i="2"/>
  <c r="U4166" i="2" s="1"/>
  <c r="J4166" i="2"/>
  <c r="R4166" i="2"/>
  <c r="S4166" i="2" s="1"/>
  <c r="H4167" i="2"/>
  <c r="U4167" i="2" s="1"/>
  <c r="J4167" i="2"/>
  <c r="R4167" i="2"/>
  <c r="S4167" i="2" s="1"/>
  <c r="H4168" i="2"/>
  <c r="U4168" i="2" s="1"/>
  <c r="J4168" i="2"/>
  <c r="R4168" i="2"/>
  <c r="S4168" i="2" s="1"/>
  <c r="H4169" i="2"/>
  <c r="U4169" i="2" s="1"/>
  <c r="J4169" i="2"/>
  <c r="R4169" i="2"/>
  <c r="S4169" i="2" s="1"/>
  <c r="H4170" i="2"/>
  <c r="U4170" i="2" s="1"/>
  <c r="J4170" i="2"/>
  <c r="R4170" i="2"/>
  <c r="S4170" i="2" s="1"/>
  <c r="H4171" i="2"/>
  <c r="U4171" i="2" s="1"/>
  <c r="J4171" i="2"/>
  <c r="R4171" i="2"/>
  <c r="S4171" i="2" s="1"/>
  <c r="H4172" i="2"/>
  <c r="U4172" i="2" s="1"/>
  <c r="J4172" i="2"/>
  <c r="R4172" i="2"/>
  <c r="S4172" i="2" s="1"/>
  <c r="H4173" i="2"/>
  <c r="U4173" i="2" s="1"/>
  <c r="J4173" i="2"/>
  <c r="R4173" i="2"/>
  <c r="S4173" i="2" s="1"/>
  <c r="H4174" i="2"/>
  <c r="U4174" i="2" s="1"/>
  <c r="J4174" i="2"/>
  <c r="R4174" i="2"/>
  <c r="S4174" i="2" s="1"/>
  <c r="H4175" i="2"/>
  <c r="U4175" i="2" s="1"/>
  <c r="J4175" i="2"/>
  <c r="R4175" i="2"/>
  <c r="S4175" i="2" s="1"/>
  <c r="H4176" i="2"/>
  <c r="U4176" i="2" s="1"/>
  <c r="J4176" i="2"/>
  <c r="R4176" i="2"/>
  <c r="S4176" i="2" s="1"/>
  <c r="H4177" i="2"/>
  <c r="U4177" i="2" s="1"/>
  <c r="J4177" i="2"/>
  <c r="R4177" i="2"/>
  <c r="S4177" i="2" s="1"/>
  <c r="H4178" i="2"/>
  <c r="U4178" i="2" s="1"/>
  <c r="J4178" i="2"/>
  <c r="R4178" i="2"/>
  <c r="S4178" i="2" s="1"/>
  <c r="H4179" i="2"/>
  <c r="U4179" i="2" s="1"/>
  <c r="J4179" i="2"/>
  <c r="R4179" i="2"/>
  <c r="S4179" i="2" s="1"/>
  <c r="H4182" i="2"/>
  <c r="U4182" i="2" s="1"/>
  <c r="J4182" i="2"/>
  <c r="R4182" i="2"/>
  <c r="S4182" i="2" s="1"/>
  <c r="H4183" i="2"/>
  <c r="U4183" i="2" s="1"/>
  <c r="J4183" i="2"/>
  <c r="R4183" i="2"/>
  <c r="S4183" i="2" s="1"/>
  <c r="H4163" i="2"/>
  <c r="U4163" i="2" s="1"/>
  <c r="J4163" i="2"/>
  <c r="R4163" i="2"/>
  <c r="S4163" i="2" s="1"/>
  <c r="H4156" i="2"/>
  <c r="U4156" i="2" s="1"/>
  <c r="J4156" i="2"/>
  <c r="R4156" i="2"/>
  <c r="S4156" i="2" s="1"/>
  <c r="H4158" i="2"/>
  <c r="U4158" i="2" s="1"/>
  <c r="J4158" i="2"/>
  <c r="R4158" i="2"/>
  <c r="S4158" i="2" s="1"/>
  <c r="H4155" i="2"/>
  <c r="U4155" i="2" s="1"/>
  <c r="J4155" i="2"/>
  <c r="R4155" i="2"/>
  <c r="S4155" i="2" s="1"/>
  <c r="H4149" i="2"/>
  <c r="U4149" i="2" s="1"/>
  <c r="J4149" i="2"/>
  <c r="R4149" i="2"/>
  <c r="S4149" i="2" s="1"/>
  <c r="H4150" i="2"/>
  <c r="U4150" i="2" s="1"/>
  <c r="J4150" i="2"/>
  <c r="R4150" i="2"/>
  <c r="S4150" i="2" s="1"/>
  <c r="H4151" i="2"/>
  <c r="U4151" i="2" s="1"/>
  <c r="J4151" i="2"/>
  <c r="R4151" i="2"/>
  <c r="S4151" i="2" s="1"/>
  <c r="H4152" i="2"/>
  <c r="U4152" i="2" s="1"/>
  <c r="J4152" i="2"/>
  <c r="R4152" i="2"/>
  <c r="S4152" i="2" s="1"/>
  <c r="H4153" i="2"/>
  <c r="U4153" i="2" s="1"/>
  <c r="J4153" i="2"/>
  <c r="R4153" i="2"/>
  <c r="S4153" i="2" s="1"/>
  <c r="H4154" i="2"/>
  <c r="U4154" i="2" s="1"/>
  <c r="J4154" i="2"/>
  <c r="R4154" i="2"/>
  <c r="S4154" i="2" s="1"/>
  <c r="H4147" i="2"/>
  <c r="U4147" i="2" s="1"/>
  <c r="J4147" i="2"/>
  <c r="R4147" i="2"/>
  <c r="S4147" i="2" s="1"/>
  <c r="H4148" i="2"/>
  <c r="U4148" i="2" s="1"/>
  <c r="J4148" i="2"/>
  <c r="R4148" i="2"/>
  <c r="S4148" i="2" s="1"/>
  <c r="H4146" i="2"/>
  <c r="U4146" i="2" s="1"/>
  <c r="J4146" i="2"/>
  <c r="R4146" i="2"/>
  <c r="S4146" i="2" s="1"/>
  <c r="H4145" i="2"/>
  <c r="U4145" i="2" s="1"/>
  <c r="J4145" i="2"/>
  <c r="R4145" i="2"/>
  <c r="S4145" i="2" s="1"/>
  <c r="H4143" i="2"/>
  <c r="U4143" i="2" s="1"/>
  <c r="J4143" i="2"/>
  <c r="R4143" i="2"/>
  <c r="S4143" i="2" s="1"/>
  <c r="H4142" i="2"/>
  <c r="U4142" i="2" s="1"/>
  <c r="J4142" i="2"/>
  <c r="R4142" i="2"/>
  <c r="S4142" i="2" s="1"/>
  <c r="H4106" i="2"/>
  <c r="U4106" i="2" s="1"/>
  <c r="J4106" i="2"/>
  <c r="R4106" i="2"/>
  <c r="S4106" i="2" s="1"/>
  <c r="H4107" i="2"/>
  <c r="U4107" i="2" s="1"/>
  <c r="J4107" i="2"/>
  <c r="R4107" i="2"/>
  <c r="S4107" i="2" s="1"/>
  <c r="H4108" i="2"/>
  <c r="U4108" i="2" s="1"/>
  <c r="J4108" i="2"/>
  <c r="R4108" i="2"/>
  <c r="S4108" i="2" s="1"/>
  <c r="H4109" i="2"/>
  <c r="U4109" i="2" s="1"/>
  <c r="J4109" i="2"/>
  <c r="R4109" i="2"/>
  <c r="S4109" i="2" s="1"/>
  <c r="H4110" i="2"/>
  <c r="U4110" i="2" s="1"/>
  <c r="J4110" i="2"/>
  <c r="R4110" i="2"/>
  <c r="S4110" i="2" s="1"/>
  <c r="H4111" i="2"/>
  <c r="U4111" i="2" s="1"/>
  <c r="J4111" i="2"/>
  <c r="R4111" i="2"/>
  <c r="S4111" i="2" s="1"/>
  <c r="H4112" i="2"/>
  <c r="U4112" i="2" s="1"/>
  <c r="J4112" i="2"/>
  <c r="R4112" i="2"/>
  <c r="S4112" i="2" s="1"/>
  <c r="H4113" i="2"/>
  <c r="U4113" i="2" s="1"/>
  <c r="J4113" i="2"/>
  <c r="R4113" i="2"/>
  <c r="S4113" i="2" s="1"/>
  <c r="H4114" i="2"/>
  <c r="U4114" i="2" s="1"/>
  <c r="J4114" i="2"/>
  <c r="R4114" i="2"/>
  <c r="S4114" i="2" s="1"/>
  <c r="H4116" i="2"/>
  <c r="U4116" i="2" s="1"/>
  <c r="J4116" i="2"/>
  <c r="R4116" i="2"/>
  <c r="S4116" i="2" s="1"/>
  <c r="H4117" i="2"/>
  <c r="U4117" i="2" s="1"/>
  <c r="J4117" i="2"/>
  <c r="R4117" i="2"/>
  <c r="S4117" i="2" s="1"/>
  <c r="H4118" i="2"/>
  <c r="U4118" i="2" s="1"/>
  <c r="J4118" i="2"/>
  <c r="R4118" i="2"/>
  <c r="S4118" i="2" s="1"/>
  <c r="H4119" i="2"/>
  <c r="U4119" i="2" s="1"/>
  <c r="J4119" i="2"/>
  <c r="R4119" i="2"/>
  <c r="S4119" i="2" s="1"/>
  <c r="H4120" i="2"/>
  <c r="U4120" i="2" s="1"/>
  <c r="J4120" i="2"/>
  <c r="R4120" i="2"/>
  <c r="S4120" i="2" s="1"/>
  <c r="H4121" i="2"/>
  <c r="U4121" i="2" s="1"/>
  <c r="J4121" i="2"/>
  <c r="R4121" i="2"/>
  <c r="S4121" i="2" s="1"/>
  <c r="H4127" i="2"/>
  <c r="U4127" i="2" s="1"/>
  <c r="J4127" i="2"/>
  <c r="R4127" i="2"/>
  <c r="S4127" i="2" s="1"/>
  <c r="H4130" i="2"/>
  <c r="U4130" i="2" s="1"/>
  <c r="J4130" i="2"/>
  <c r="R4130" i="2"/>
  <c r="S4130" i="2" s="1"/>
  <c r="H4131" i="2"/>
  <c r="U4131" i="2" s="1"/>
  <c r="J4131" i="2"/>
  <c r="R4131" i="2"/>
  <c r="S4131" i="2" s="1"/>
  <c r="H4132" i="2"/>
  <c r="U4132" i="2" s="1"/>
  <c r="J4132" i="2"/>
  <c r="R4132" i="2"/>
  <c r="S4132" i="2" s="1"/>
  <c r="H4133" i="2"/>
  <c r="U4133" i="2" s="1"/>
  <c r="J4133" i="2"/>
  <c r="R4133" i="2"/>
  <c r="S4133" i="2" s="1"/>
  <c r="H4134" i="2"/>
  <c r="U4134" i="2" s="1"/>
  <c r="J4134" i="2"/>
  <c r="R4134" i="2"/>
  <c r="S4134" i="2" s="1"/>
  <c r="H4135" i="2"/>
  <c r="U4135" i="2" s="1"/>
  <c r="J4135" i="2"/>
  <c r="R4135" i="2"/>
  <c r="S4135" i="2" s="1"/>
  <c r="H4136" i="2"/>
  <c r="U4136" i="2" s="1"/>
  <c r="J4136" i="2"/>
  <c r="R4136" i="2"/>
  <c r="S4136" i="2" s="1"/>
  <c r="H4137" i="2"/>
  <c r="U4137" i="2" s="1"/>
  <c r="J4137" i="2"/>
  <c r="R4137" i="2"/>
  <c r="S4137" i="2" s="1"/>
  <c r="H4138" i="2"/>
  <c r="U4138" i="2" s="1"/>
  <c r="J4138" i="2"/>
  <c r="R4138" i="2"/>
  <c r="S4138" i="2" s="1"/>
  <c r="H4140" i="2"/>
  <c r="U4140" i="2" s="1"/>
  <c r="J4140" i="2"/>
  <c r="R4140" i="2"/>
  <c r="S4140" i="2" s="1"/>
  <c r="H4141" i="2"/>
  <c r="U4141" i="2" s="1"/>
  <c r="J4141" i="2"/>
  <c r="R4141" i="2"/>
  <c r="S4141" i="2" s="1"/>
  <c r="H4088" i="2"/>
  <c r="U4088" i="2" s="1"/>
  <c r="J4088" i="2"/>
  <c r="R4088" i="2"/>
  <c r="S4088" i="2" s="1"/>
  <c r="H4089" i="2"/>
  <c r="U4089" i="2" s="1"/>
  <c r="J4089" i="2"/>
  <c r="R4089" i="2"/>
  <c r="S4089" i="2" s="1"/>
  <c r="H4090" i="2"/>
  <c r="U4090" i="2" s="1"/>
  <c r="J4090" i="2"/>
  <c r="R4090" i="2"/>
  <c r="S4090" i="2" s="1"/>
  <c r="H4091" i="2"/>
  <c r="U4091" i="2" s="1"/>
  <c r="J4091" i="2"/>
  <c r="R4091" i="2"/>
  <c r="S4091" i="2" s="1"/>
  <c r="H4092" i="2"/>
  <c r="U4092" i="2" s="1"/>
  <c r="J4092" i="2"/>
  <c r="R4092" i="2"/>
  <c r="S4092" i="2" s="1"/>
  <c r="H4093" i="2"/>
  <c r="U4093" i="2" s="1"/>
  <c r="J4093" i="2"/>
  <c r="R4093" i="2"/>
  <c r="S4093" i="2" s="1"/>
  <c r="H4094" i="2"/>
  <c r="U4094" i="2" s="1"/>
  <c r="J4094" i="2"/>
  <c r="R4094" i="2"/>
  <c r="S4094" i="2" s="1"/>
  <c r="H4095" i="2"/>
  <c r="U4095" i="2" s="1"/>
  <c r="J4095" i="2"/>
  <c r="R4095" i="2"/>
  <c r="S4095" i="2" s="1"/>
  <c r="H4096" i="2"/>
  <c r="U4096" i="2" s="1"/>
  <c r="J4096" i="2"/>
  <c r="R4096" i="2"/>
  <c r="S4096" i="2" s="1"/>
  <c r="H4097" i="2"/>
  <c r="U4097" i="2" s="1"/>
  <c r="J4097" i="2"/>
  <c r="R4097" i="2"/>
  <c r="S4097" i="2" s="1"/>
  <c r="H4098" i="2"/>
  <c r="U4098" i="2" s="1"/>
  <c r="J4098" i="2"/>
  <c r="R4098" i="2"/>
  <c r="S4098" i="2" s="1"/>
  <c r="H4099" i="2"/>
  <c r="U4099" i="2" s="1"/>
  <c r="J4099" i="2"/>
  <c r="R4099" i="2"/>
  <c r="S4099" i="2" s="1"/>
  <c r="H4100" i="2"/>
  <c r="U4100" i="2" s="1"/>
  <c r="J4100" i="2"/>
  <c r="R4100" i="2"/>
  <c r="S4100" i="2" s="1"/>
  <c r="H4101" i="2"/>
  <c r="U4101" i="2" s="1"/>
  <c r="J4101" i="2"/>
  <c r="R4101" i="2"/>
  <c r="S4101" i="2" s="1"/>
  <c r="H4102" i="2"/>
  <c r="U4102" i="2" s="1"/>
  <c r="J4102" i="2"/>
  <c r="R4102" i="2"/>
  <c r="S4102" i="2" s="1"/>
  <c r="H4103" i="2"/>
  <c r="U4103" i="2" s="1"/>
  <c r="J4103" i="2"/>
  <c r="R4103" i="2"/>
  <c r="S4103" i="2" s="1"/>
  <c r="H4104" i="2"/>
  <c r="U4104" i="2" s="1"/>
  <c r="J4104" i="2"/>
  <c r="R4104" i="2"/>
  <c r="S4104" i="2" s="1"/>
  <c r="H4105" i="2"/>
  <c r="U4105" i="2" s="1"/>
  <c r="J4105" i="2"/>
  <c r="R4105" i="2"/>
  <c r="S4105" i="2" s="1"/>
  <c r="H4086" i="2"/>
  <c r="U4086" i="2" s="1"/>
  <c r="J4086" i="2"/>
  <c r="R4086" i="2"/>
  <c r="S4086" i="2" s="1"/>
  <c r="H4087" i="2"/>
  <c r="U4087" i="2" s="1"/>
  <c r="J4087" i="2"/>
  <c r="R4087" i="2"/>
  <c r="S4087" i="2" s="1"/>
  <c r="H4077" i="2"/>
  <c r="U4077" i="2" s="1"/>
  <c r="J4077" i="2"/>
  <c r="R4077" i="2"/>
  <c r="S4077" i="2" s="1"/>
  <c r="H4080" i="2"/>
  <c r="U4080" i="2" s="1"/>
  <c r="J4080" i="2"/>
  <c r="R4080" i="2"/>
  <c r="S4080" i="2" s="1"/>
  <c r="H4081" i="2"/>
  <c r="U4081" i="2" s="1"/>
  <c r="J4081" i="2"/>
  <c r="R4081" i="2"/>
  <c r="S4081" i="2" s="1"/>
  <c r="H4082" i="2"/>
  <c r="U4082" i="2" s="1"/>
  <c r="J4082" i="2"/>
  <c r="R4082" i="2"/>
  <c r="S4082" i="2" s="1"/>
  <c r="H4083" i="2"/>
  <c r="U4083" i="2" s="1"/>
  <c r="J4083" i="2"/>
  <c r="R4083" i="2"/>
  <c r="S4083" i="2" s="1"/>
  <c r="H4084" i="2"/>
  <c r="U4084" i="2" s="1"/>
  <c r="J4084" i="2"/>
  <c r="R4084" i="2"/>
  <c r="S4084" i="2" s="1"/>
  <c r="H4085" i="2"/>
  <c r="U4085" i="2" s="1"/>
  <c r="J4085" i="2"/>
  <c r="R4085" i="2"/>
  <c r="S4085" i="2" s="1"/>
  <c r="H4073" i="2"/>
  <c r="U4073" i="2" s="1"/>
  <c r="J4073" i="2"/>
  <c r="R4073" i="2"/>
  <c r="S4073" i="2" s="1"/>
  <c r="H4074" i="2"/>
  <c r="U4074" i="2" s="1"/>
  <c r="J4074" i="2"/>
  <c r="R4074" i="2"/>
  <c r="S4074" i="2" s="1"/>
  <c r="H4075" i="2"/>
  <c r="U4075" i="2" s="1"/>
  <c r="J4075" i="2"/>
  <c r="R4075" i="2"/>
  <c r="S4075" i="2" s="1"/>
  <c r="H4076" i="2"/>
  <c r="U4076" i="2" s="1"/>
  <c r="J4076" i="2"/>
  <c r="R4076" i="2"/>
  <c r="S4076" i="2" s="1"/>
  <c r="H4071" i="2"/>
  <c r="U4071" i="2" s="1"/>
  <c r="J4071" i="2"/>
  <c r="R4071" i="2"/>
  <c r="S4071" i="2" s="1"/>
  <c r="H4072" i="2"/>
  <c r="U4072" i="2" s="1"/>
  <c r="J4072" i="2"/>
  <c r="R4072" i="2"/>
  <c r="S4072" i="2" s="1"/>
  <c r="H4069" i="2"/>
  <c r="U4069" i="2" s="1"/>
  <c r="J4069" i="2"/>
  <c r="R4069" i="2"/>
  <c r="S4069" i="2" s="1"/>
  <c r="H4070" i="2"/>
  <c r="U4070" i="2" s="1"/>
  <c r="J4070" i="2"/>
  <c r="R4070" i="2"/>
  <c r="S4070" i="2" s="1"/>
  <c r="H4068" i="2"/>
  <c r="U4068" i="2" s="1"/>
  <c r="J4068" i="2"/>
  <c r="R4068" i="2"/>
  <c r="S4068" i="2" s="1"/>
  <c r="H4067" i="2"/>
  <c r="U4067" i="2" s="1"/>
  <c r="J4067" i="2"/>
  <c r="R4067" i="2"/>
  <c r="S4067" i="2" s="1"/>
  <c r="H4039" i="2"/>
  <c r="U4039" i="2" s="1"/>
  <c r="J4039" i="2"/>
  <c r="R4039" i="2"/>
  <c r="S4039" i="2" s="1"/>
  <c r="H4040" i="2"/>
  <c r="U4040" i="2" s="1"/>
  <c r="J4040" i="2"/>
  <c r="R4040" i="2"/>
  <c r="S4040" i="2" s="1"/>
  <c r="H4041" i="2"/>
  <c r="U4041" i="2" s="1"/>
  <c r="J4041" i="2"/>
  <c r="R4041" i="2"/>
  <c r="S4041" i="2" s="1"/>
  <c r="H4042" i="2"/>
  <c r="U4042" i="2" s="1"/>
  <c r="J4042" i="2"/>
  <c r="R4042" i="2"/>
  <c r="S4042" i="2" s="1"/>
  <c r="H4043" i="2"/>
  <c r="U4043" i="2" s="1"/>
  <c r="J4043" i="2"/>
  <c r="R4043" i="2"/>
  <c r="S4043" i="2" s="1"/>
  <c r="H4044" i="2"/>
  <c r="U4044" i="2" s="1"/>
  <c r="J4044" i="2"/>
  <c r="R4044" i="2"/>
  <c r="S4044" i="2" s="1"/>
  <c r="H4045" i="2"/>
  <c r="U4045" i="2" s="1"/>
  <c r="J4045" i="2"/>
  <c r="R4045" i="2"/>
  <c r="S4045" i="2" s="1"/>
  <c r="H4046" i="2"/>
  <c r="U4046" i="2" s="1"/>
  <c r="J4046" i="2"/>
  <c r="R4046" i="2"/>
  <c r="S4046" i="2" s="1"/>
  <c r="H4047" i="2"/>
  <c r="U4047" i="2" s="1"/>
  <c r="J4047" i="2"/>
  <c r="R4047" i="2"/>
  <c r="S4047" i="2" s="1"/>
  <c r="H4048" i="2"/>
  <c r="U4048" i="2" s="1"/>
  <c r="J4048" i="2"/>
  <c r="R4048" i="2"/>
  <c r="S4048" i="2" s="1"/>
  <c r="H4049" i="2"/>
  <c r="U4049" i="2" s="1"/>
  <c r="J4049" i="2"/>
  <c r="R4049" i="2"/>
  <c r="S4049" i="2" s="1"/>
  <c r="H4050" i="2"/>
  <c r="U4050" i="2" s="1"/>
  <c r="J4050" i="2"/>
  <c r="R4050" i="2"/>
  <c r="S4050" i="2" s="1"/>
  <c r="H4051" i="2"/>
  <c r="U4051" i="2" s="1"/>
  <c r="J4051" i="2"/>
  <c r="R4051" i="2"/>
  <c r="S4051" i="2" s="1"/>
  <c r="H4052" i="2"/>
  <c r="U4052" i="2" s="1"/>
  <c r="J4052" i="2"/>
  <c r="R4052" i="2"/>
  <c r="S4052" i="2" s="1"/>
  <c r="H4055" i="2"/>
  <c r="U4055" i="2" s="1"/>
  <c r="J4055" i="2"/>
  <c r="R4055" i="2"/>
  <c r="S4055" i="2" s="1"/>
  <c r="H4057" i="2"/>
  <c r="U4057" i="2" s="1"/>
  <c r="J4057" i="2"/>
  <c r="R4057" i="2"/>
  <c r="S4057" i="2" s="1"/>
  <c r="H4058" i="2"/>
  <c r="U4058" i="2" s="1"/>
  <c r="J4058" i="2"/>
  <c r="R4058" i="2"/>
  <c r="S4058" i="2" s="1"/>
  <c r="H4062" i="2"/>
  <c r="U4062" i="2" s="1"/>
  <c r="J4062" i="2"/>
  <c r="R4062" i="2"/>
  <c r="S4062" i="2" s="1"/>
  <c r="H4063" i="2"/>
  <c r="U4063" i="2" s="1"/>
  <c r="J4063" i="2"/>
  <c r="R4063" i="2"/>
  <c r="S4063" i="2" s="1"/>
  <c r="H4064" i="2"/>
  <c r="U4064" i="2" s="1"/>
  <c r="J4064" i="2"/>
  <c r="R4064" i="2"/>
  <c r="S4064" i="2" s="1"/>
  <c r="H4065" i="2"/>
  <c r="U4065" i="2" s="1"/>
  <c r="J4065" i="2"/>
  <c r="R4065" i="2"/>
  <c r="S4065" i="2" s="1"/>
  <c r="H4066" i="2"/>
  <c r="U4066" i="2" s="1"/>
  <c r="J4066" i="2"/>
  <c r="R4066" i="2"/>
  <c r="S4066" i="2" s="1"/>
  <c r="H4034" i="2"/>
  <c r="U4034" i="2" s="1"/>
  <c r="J4034" i="2"/>
  <c r="R4034" i="2"/>
  <c r="S4034" i="2" s="1"/>
  <c r="H4035" i="2"/>
  <c r="U4035" i="2" s="1"/>
  <c r="J4035" i="2"/>
  <c r="R4035" i="2"/>
  <c r="S4035" i="2" s="1"/>
  <c r="H4023" i="2"/>
  <c r="U4023" i="2" s="1"/>
  <c r="J4023" i="2"/>
  <c r="R4023" i="2"/>
  <c r="S4023" i="2" s="1"/>
  <c r="H4024" i="2"/>
  <c r="U4024" i="2" s="1"/>
  <c r="J4024" i="2"/>
  <c r="R4024" i="2"/>
  <c r="S4024" i="2" s="1"/>
  <c r="H4025" i="2"/>
  <c r="U4025" i="2" s="1"/>
  <c r="J4025" i="2"/>
  <c r="R4025" i="2"/>
  <c r="S4025" i="2" s="1"/>
  <c r="H4026" i="2"/>
  <c r="U4026" i="2" s="1"/>
  <c r="J4026" i="2"/>
  <c r="R4026" i="2"/>
  <c r="S4026" i="2" s="1"/>
  <c r="H4027" i="2"/>
  <c r="U4027" i="2" s="1"/>
  <c r="J4027" i="2"/>
  <c r="R4027" i="2"/>
  <c r="S4027" i="2" s="1"/>
  <c r="H4028" i="2"/>
  <c r="U4028" i="2" s="1"/>
  <c r="J4028" i="2"/>
  <c r="R4028" i="2"/>
  <c r="S4028" i="2" s="1"/>
  <c r="H4029" i="2"/>
  <c r="U4029" i="2" s="1"/>
  <c r="J4029" i="2"/>
  <c r="R4029" i="2"/>
  <c r="S4029" i="2" s="1"/>
  <c r="H4030" i="2"/>
  <c r="U4030" i="2" s="1"/>
  <c r="J4030" i="2"/>
  <c r="R4030" i="2"/>
  <c r="S4030" i="2" s="1"/>
  <c r="H4031" i="2"/>
  <c r="U4031" i="2" s="1"/>
  <c r="J4031" i="2"/>
  <c r="R4031" i="2"/>
  <c r="S4031" i="2" s="1"/>
  <c r="H4032" i="2"/>
  <c r="U4032" i="2" s="1"/>
  <c r="J4032" i="2"/>
  <c r="R4032" i="2"/>
  <c r="S4032" i="2" s="1"/>
  <c r="H4033" i="2"/>
  <c r="U4033" i="2" s="1"/>
  <c r="J4033" i="2"/>
  <c r="R4033" i="2"/>
  <c r="S4033" i="2" s="1"/>
  <c r="H4022" i="2"/>
  <c r="U4022" i="2" s="1"/>
  <c r="J4022" i="2"/>
  <c r="R4022" i="2"/>
  <c r="S4022" i="2" s="1"/>
  <c r="H3489" i="2"/>
  <c r="U3489" i="2" s="1"/>
  <c r="J3489" i="2"/>
  <c r="R3489" i="2"/>
  <c r="S3489" i="2" s="1"/>
  <c r="H3490" i="2"/>
  <c r="U3490" i="2" s="1"/>
  <c r="J3490" i="2"/>
  <c r="R3490" i="2"/>
  <c r="S3490" i="2" s="1"/>
  <c r="H3492" i="2"/>
  <c r="U3492" i="2" s="1"/>
  <c r="J3492" i="2"/>
  <c r="R3492" i="2"/>
  <c r="S3492" i="2" s="1"/>
  <c r="H3493" i="2"/>
  <c r="U3493" i="2" s="1"/>
  <c r="J3493" i="2"/>
  <c r="R3493" i="2"/>
  <c r="S3493" i="2" s="1"/>
  <c r="H3494" i="2"/>
  <c r="U3494" i="2" s="1"/>
  <c r="J3494" i="2"/>
  <c r="R3494" i="2"/>
  <c r="S3494" i="2" s="1"/>
  <c r="H3495" i="2"/>
  <c r="U3495" i="2" s="1"/>
  <c r="J3495" i="2"/>
  <c r="R3495" i="2"/>
  <c r="S3495" i="2" s="1"/>
  <c r="H3496" i="2"/>
  <c r="U3496" i="2" s="1"/>
  <c r="J3496" i="2"/>
  <c r="R3496" i="2"/>
  <c r="S3496" i="2" s="1"/>
  <c r="H3498" i="2"/>
  <c r="U3498" i="2" s="1"/>
  <c r="J3498" i="2"/>
  <c r="R3498" i="2"/>
  <c r="S3498" i="2" s="1"/>
  <c r="H3499" i="2"/>
  <c r="U3499" i="2" s="1"/>
  <c r="J3499" i="2"/>
  <c r="R3499" i="2"/>
  <c r="S3499" i="2" s="1"/>
  <c r="H3500" i="2"/>
  <c r="U3500" i="2" s="1"/>
  <c r="J3500" i="2"/>
  <c r="R3500" i="2"/>
  <c r="S3500" i="2" s="1"/>
  <c r="H3501" i="2"/>
  <c r="U3501" i="2" s="1"/>
  <c r="J3501" i="2"/>
  <c r="R3501" i="2"/>
  <c r="S3501" i="2" s="1"/>
  <c r="H3502" i="2"/>
  <c r="U3502" i="2" s="1"/>
  <c r="J3502" i="2"/>
  <c r="R3502" i="2"/>
  <c r="S3502" i="2" s="1"/>
  <c r="H3503" i="2"/>
  <c r="U3503" i="2" s="1"/>
  <c r="J3503" i="2"/>
  <c r="R3503" i="2"/>
  <c r="S3503" i="2" s="1"/>
  <c r="H3504" i="2"/>
  <c r="U3504" i="2" s="1"/>
  <c r="J3504" i="2"/>
  <c r="R3504" i="2"/>
  <c r="S3504" i="2" s="1"/>
  <c r="H3505" i="2"/>
  <c r="U3505" i="2" s="1"/>
  <c r="J3505" i="2"/>
  <c r="R3505" i="2"/>
  <c r="S3505" i="2" s="1"/>
  <c r="H3506" i="2"/>
  <c r="U3506" i="2" s="1"/>
  <c r="J3506" i="2"/>
  <c r="R3506" i="2"/>
  <c r="S3506" i="2" s="1"/>
  <c r="H3507" i="2"/>
  <c r="U3507" i="2" s="1"/>
  <c r="J3507" i="2"/>
  <c r="R3507" i="2"/>
  <c r="S3507" i="2" s="1"/>
  <c r="H3508" i="2"/>
  <c r="U3508" i="2" s="1"/>
  <c r="J3508" i="2"/>
  <c r="R3508" i="2"/>
  <c r="S3508" i="2" s="1"/>
  <c r="H3509" i="2"/>
  <c r="U3509" i="2" s="1"/>
  <c r="J3509" i="2"/>
  <c r="R3509" i="2"/>
  <c r="S3509" i="2" s="1"/>
  <c r="H3510" i="2"/>
  <c r="U3510" i="2" s="1"/>
  <c r="J3510" i="2"/>
  <c r="R3510" i="2"/>
  <c r="S3510" i="2" s="1"/>
  <c r="H3511" i="2"/>
  <c r="U3511" i="2" s="1"/>
  <c r="J3511" i="2"/>
  <c r="R3511" i="2"/>
  <c r="S3511" i="2" s="1"/>
  <c r="H3512" i="2"/>
  <c r="U3512" i="2" s="1"/>
  <c r="J3512" i="2"/>
  <c r="R3512" i="2"/>
  <c r="S3512" i="2" s="1"/>
  <c r="H3513" i="2"/>
  <c r="U3513" i="2" s="1"/>
  <c r="J3513" i="2"/>
  <c r="R3513" i="2"/>
  <c r="S3513" i="2" s="1"/>
  <c r="H3514" i="2"/>
  <c r="U3514" i="2" s="1"/>
  <c r="J3514" i="2"/>
  <c r="R3514" i="2"/>
  <c r="S3514" i="2" s="1"/>
  <c r="H3515" i="2"/>
  <c r="U3515" i="2" s="1"/>
  <c r="J3515" i="2"/>
  <c r="R3515" i="2"/>
  <c r="S3515" i="2" s="1"/>
  <c r="H3516" i="2"/>
  <c r="U3516" i="2" s="1"/>
  <c r="J3516" i="2"/>
  <c r="R3516" i="2"/>
  <c r="S3516" i="2" s="1"/>
  <c r="H3518" i="2"/>
  <c r="U3518" i="2" s="1"/>
  <c r="J3518" i="2"/>
  <c r="R3518" i="2"/>
  <c r="S3518" i="2" s="1"/>
  <c r="H3519" i="2"/>
  <c r="U3519" i="2" s="1"/>
  <c r="J3519" i="2"/>
  <c r="R3519" i="2"/>
  <c r="S3519" i="2" s="1"/>
  <c r="H3520" i="2"/>
  <c r="U3520" i="2" s="1"/>
  <c r="J3520" i="2"/>
  <c r="R3520" i="2"/>
  <c r="S3520" i="2" s="1"/>
  <c r="H3521" i="2"/>
  <c r="U3521" i="2" s="1"/>
  <c r="J3521" i="2"/>
  <c r="R3521" i="2"/>
  <c r="S3521" i="2" s="1"/>
  <c r="H3522" i="2"/>
  <c r="U3522" i="2" s="1"/>
  <c r="J3522" i="2"/>
  <c r="R3522" i="2"/>
  <c r="S3522" i="2" s="1"/>
  <c r="H3523" i="2"/>
  <c r="U3523" i="2" s="1"/>
  <c r="J3523" i="2"/>
  <c r="R3523" i="2"/>
  <c r="S3523" i="2" s="1"/>
  <c r="H3524" i="2"/>
  <c r="U3524" i="2" s="1"/>
  <c r="J3524" i="2"/>
  <c r="R3524" i="2"/>
  <c r="S3524" i="2" s="1"/>
  <c r="H3525" i="2"/>
  <c r="U3525" i="2" s="1"/>
  <c r="J3525" i="2"/>
  <c r="R3525" i="2"/>
  <c r="S3525" i="2" s="1"/>
  <c r="H3526" i="2"/>
  <c r="U3526" i="2" s="1"/>
  <c r="J3526" i="2"/>
  <c r="R3526" i="2"/>
  <c r="S3526" i="2" s="1"/>
  <c r="H3527" i="2"/>
  <c r="U3527" i="2" s="1"/>
  <c r="J3527" i="2"/>
  <c r="R3527" i="2"/>
  <c r="S3527" i="2" s="1"/>
  <c r="H3528" i="2"/>
  <c r="U3528" i="2" s="1"/>
  <c r="J3528" i="2"/>
  <c r="R3528" i="2"/>
  <c r="S3528" i="2" s="1"/>
  <c r="H3530" i="2"/>
  <c r="U3530" i="2" s="1"/>
  <c r="J3530" i="2"/>
  <c r="R3530" i="2"/>
  <c r="S3530" i="2" s="1"/>
  <c r="H3531" i="2"/>
  <c r="U3531" i="2" s="1"/>
  <c r="J3531" i="2"/>
  <c r="R3531" i="2"/>
  <c r="S3531" i="2" s="1"/>
  <c r="H3532" i="2"/>
  <c r="U3532" i="2" s="1"/>
  <c r="J3532" i="2"/>
  <c r="R3532" i="2"/>
  <c r="S3532" i="2" s="1"/>
  <c r="H3533" i="2"/>
  <c r="U3533" i="2" s="1"/>
  <c r="J3533" i="2"/>
  <c r="R3533" i="2"/>
  <c r="S3533" i="2" s="1"/>
  <c r="H3534" i="2"/>
  <c r="U3534" i="2" s="1"/>
  <c r="J3534" i="2"/>
  <c r="R3534" i="2"/>
  <c r="S3534" i="2" s="1"/>
  <c r="H3535" i="2"/>
  <c r="U3535" i="2" s="1"/>
  <c r="J3535" i="2"/>
  <c r="R3535" i="2"/>
  <c r="S3535" i="2" s="1"/>
  <c r="H3536" i="2"/>
  <c r="U3536" i="2" s="1"/>
  <c r="J3536" i="2"/>
  <c r="R3536" i="2"/>
  <c r="S3536" i="2" s="1"/>
  <c r="H3537" i="2"/>
  <c r="U3537" i="2" s="1"/>
  <c r="J3537" i="2"/>
  <c r="R3537" i="2"/>
  <c r="S3537" i="2" s="1"/>
  <c r="H3538" i="2"/>
  <c r="U3538" i="2" s="1"/>
  <c r="J3538" i="2"/>
  <c r="R3538" i="2"/>
  <c r="S3538" i="2" s="1"/>
  <c r="H3539" i="2"/>
  <c r="U3539" i="2" s="1"/>
  <c r="J3539" i="2"/>
  <c r="R3539" i="2"/>
  <c r="S3539" i="2" s="1"/>
  <c r="H3540" i="2"/>
  <c r="U3540" i="2" s="1"/>
  <c r="J3540" i="2"/>
  <c r="R3540" i="2"/>
  <c r="S3540" i="2" s="1"/>
  <c r="H3542" i="2"/>
  <c r="U3542" i="2" s="1"/>
  <c r="J3542" i="2"/>
  <c r="R3542" i="2"/>
  <c r="S3542" i="2" s="1"/>
  <c r="H3543" i="2"/>
  <c r="U3543" i="2" s="1"/>
  <c r="J3543" i="2"/>
  <c r="R3543" i="2"/>
  <c r="S3543" i="2" s="1"/>
  <c r="H3544" i="2"/>
  <c r="U3544" i="2" s="1"/>
  <c r="J3544" i="2"/>
  <c r="R3544" i="2"/>
  <c r="S3544" i="2" s="1"/>
  <c r="H3545" i="2"/>
  <c r="U3545" i="2" s="1"/>
  <c r="J3545" i="2"/>
  <c r="R3545" i="2"/>
  <c r="S3545" i="2" s="1"/>
  <c r="H3546" i="2"/>
  <c r="U3546" i="2" s="1"/>
  <c r="J3546" i="2"/>
  <c r="R3546" i="2"/>
  <c r="S3546" i="2" s="1"/>
  <c r="H3547" i="2"/>
  <c r="U3547" i="2" s="1"/>
  <c r="J3547" i="2"/>
  <c r="R3547" i="2"/>
  <c r="S3547" i="2" s="1"/>
  <c r="H3549" i="2"/>
  <c r="U3549" i="2" s="1"/>
  <c r="J3549" i="2"/>
  <c r="R3549" i="2"/>
  <c r="S3549" i="2" s="1"/>
  <c r="H3550" i="2"/>
  <c r="U3550" i="2" s="1"/>
  <c r="J3550" i="2"/>
  <c r="R3550" i="2"/>
  <c r="S3550" i="2" s="1"/>
  <c r="H3551" i="2"/>
  <c r="U3551" i="2" s="1"/>
  <c r="J3551" i="2"/>
  <c r="R3551" i="2"/>
  <c r="S3551" i="2" s="1"/>
  <c r="H3552" i="2"/>
  <c r="U3552" i="2" s="1"/>
  <c r="J3552" i="2"/>
  <c r="R3552" i="2"/>
  <c r="S3552" i="2" s="1"/>
  <c r="H3553" i="2"/>
  <c r="U3553" i="2" s="1"/>
  <c r="J3553" i="2"/>
  <c r="R3553" i="2"/>
  <c r="S3553" i="2" s="1"/>
  <c r="H3554" i="2"/>
  <c r="U3554" i="2" s="1"/>
  <c r="J3554" i="2"/>
  <c r="R3554" i="2"/>
  <c r="S3554" i="2" s="1"/>
  <c r="H3555" i="2"/>
  <c r="U3555" i="2" s="1"/>
  <c r="J3555" i="2"/>
  <c r="R3555" i="2"/>
  <c r="S3555" i="2" s="1"/>
  <c r="H3556" i="2"/>
  <c r="U3556" i="2" s="1"/>
  <c r="J3556" i="2"/>
  <c r="R3556" i="2"/>
  <c r="S3556" i="2" s="1"/>
  <c r="H3557" i="2"/>
  <c r="U3557" i="2" s="1"/>
  <c r="J3557" i="2"/>
  <c r="R3557" i="2"/>
  <c r="S3557" i="2" s="1"/>
  <c r="H3558" i="2"/>
  <c r="U3558" i="2" s="1"/>
  <c r="J3558" i="2"/>
  <c r="R3558" i="2"/>
  <c r="S3558" i="2" s="1"/>
  <c r="H3559" i="2"/>
  <c r="U3559" i="2" s="1"/>
  <c r="J3559" i="2"/>
  <c r="R3559" i="2"/>
  <c r="S3559" i="2" s="1"/>
  <c r="H3560" i="2"/>
  <c r="U3560" i="2" s="1"/>
  <c r="J3560" i="2"/>
  <c r="R3560" i="2"/>
  <c r="S3560" i="2" s="1"/>
  <c r="H3561" i="2"/>
  <c r="U3561" i="2" s="1"/>
  <c r="J3561" i="2"/>
  <c r="R3561" i="2"/>
  <c r="S3561" i="2" s="1"/>
  <c r="H3562" i="2"/>
  <c r="U3562" i="2" s="1"/>
  <c r="J3562" i="2"/>
  <c r="R3562" i="2"/>
  <c r="S3562" i="2" s="1"/>
  <c r="H3563" i="2"/>
  <c r="U3563" i="2" s="1"/>
  <c r="J3563" i="2"/>
  <c r="R3563" i="2"/>
  <c r="S3563" i="2" s="1"/>
  <c r="H3564" i="2"/>
  <c r="U3564" i="2" s="1"/>
  <c r="J3564" i="2"/>
  <c r="R3564" i="2"/>
  <c r="S3564" i="2" s="1"/>
  <c r="H3565" i="2"/>
  <c r="U3565" i="2" s="1"/>
  <c r="J3565" i="2"/>
  <c r="R3565" i="2"/>
  <c r="S3565" i="2" s="1"/>
  <c r="H3566" i="2"/>
  <c r="U3566" i="2" s="1"/>
  <c r="J3566" i="2"/>
  <c r="R3566" i="2"/>
  <c r="S3566" i="2" s="1"/>
  <c r="H3568" i="2"/>
  <c r="U3568" i="2" s="1"/>
  <c r="J3568" i="2"/>
  <c r="R3568" i="2"/>
  <c r="S3568" i="2" s="1"/>
  <c r="H3569" i="2"/>
  <c r="U3569" i="2" s="1"/>
  <c r="J3569" i="2"/>
  <c r="R3569" i="2"/>
  <c r="S3569" i="2" s="1"/>
  <c r="H3570" i="2"/>
  <c r="U3570" i="2" s="1"/>
  <c r="J3570" i="2"/>
  <c r="R3570" i="2"/>
  <c r="S3570" i="2" s="1"/>
  <c r="H3571" i="2"/>
  <c r="U3571" i="2" s="1"/>
  <c r="J3571" i="2"/>
  <c r="R3571" i="2"/>
  <c r="S3571" i="2" s="1"/>
  <c r="H3572" i="2"/>
  <c r="U3572" i="2" s="1"/>
  <c r="J3572" i="2"/>
  <c r="R3572" i="2"/>
  <c r="S3572" i="2" s="1"/>
  <c r="H3573" i="2"/>
  <c r="U3573" i="2" s="1"/>
  <c r="J3573" i="2"/>
  <c r="R3573" i="2"/>
  <c r="S3573" i="2" s="1"/>
  <c r="H3574" i="2"/>
  <c r="U3574" i="2" s="1"/>
  <c r="J3574" i="2"/>
  <c r="R3574" i="2"/>
  <c r="S3574" i="2" s="1"/>
  <c r="H3575" i="2"/>
  <c r="U3575" i="2" s="1"/>
  <c r="J3575" i="2"/>
  <c r="R3575" i="2"/>
  <c r="S3575" i="2" s="1"/>
  <c r="H3576" i="2"/>
  <c r="U3576" i="2" s="1"/>
  <c r="J3576" i="2"/>
  <c r="R3576" i="2"/>
  <c r="S3576" i="2" s="1"/>
  <c r="H3577" i="2"/>
  <c r="U3577" i="2" s="1"/>
  <c r="J3577" i="2"/>
  <c r="R3577" i="2"/>
  <c r="S3577" i="2" s="1"/>
  <c r="H3578" i="2"/>
  <c r="U3578" i="2" s="1"/>
  <c r="J3578" i="2"/>
  <c r="R3578" i="2"/>
  <c r="S3578" i="2" s="1"/>
  <c r="H3579" i="2"/>
  <c r="U3579" i="2" s="1"/>
  <c r="J3579" i="2"/>
  <c r="R3579" i="2"/>
  <c r="S3579" i="2" s="1"/>
  <c r="H3580" i="2"/>
  <c r="U3580" i="2" s="1"/>
  <c r="J3580" i="2"/>
  <c r="R3580" i="2"/>
  <c r="S3580" i="2" s="1"/>
  <c r="H3581" i="2"/>
  <c r="U3581" i="2" s="1"/>
  <c r="J3581" i="2"/>
  <c r="R3581" i="2"/>
  <c r="S3581" i="2" s="1"/>
  <c r="H3582" i="2"/>
  <c r="U3582" i="2" s="1"/>
  <c r="J3582" i="2"/>
  <c r="R3582" i="2"/>
  <c r="S3582" i="2" s="1"/>
  <c r="H3583" i="2"/>
  <c r="U3583" i="2" s="1"/>
  <c r="J3583" i="2"/>
  <c r="R3583" i="2"/>
  <c r="S3583" i="2" s="1"/>
  <c r="H3584" i="2"/>
  <c r="U3584" i="2" s="1"/>
  <c r="J3584" i="2"/>
  <c r="R3584" i="2"/>
  <c r="S3584" i="2" s="1"/>
  <c r="H3585" i="2"/>
  <c r="U3585" i="2" s="1"/>
  <c r="J3585" i="2"/>
  <c r="R3585" i="2"/>
  <c r="S3585" i="2" s="1"/>
  <c r="H3586" i="2"/>
  <c r="U3586" i="2" s="1"/>
  <c r="J3586" i="2"/>
  <c r="R3586" i="2"/>
  <c r="S3586" i="2" s="1"/>
  <c r="H3587" i="2"/>
  <c r="U3587" i="2" s="1"/>
  <c r="J3587" i="2"/>
  <c r="R3587" i="2"/>
  <c r="S3587" i="2" s="1"/>
  <c r="H3588" i="2"/>
  <c r="U3588" i="2" s="1"/>
  <c r="J3588" i="2"/>
  <c r="R3588" i="2"/>
  <c r="S3588" i="2" s="1"/>
  <c r="H3589" i="2"/>
  <c r="U3589" i="2" s="1"/>
  <c r="J3589" i="2"/>
  <c r="R3589" i="2"/>
  <c r="S3589" i="2" s="1"/>
  <c r="H3590" i="2"/>
  <c r="U3590" i="2" s="1"/>
  <c r="J3590" i="2"/>
  <c r="R3590" i="2"/>
  <c r="S3590" i="2" s="1"/>
  <c r="H3591" i="2"/>
  <c r="U3591" i="2" s="1"/>
  <c r="J3591" i="2"/>
  <c r="R3591" i="2"/>
  <c r="S3591" i="2" s="1"/>
  <c r="H3592" i="2"/>
  <c r="U3592" i="2" s="1"/>
  <c r="J3592" i="2"/>
  <c r="R3592" i="2"/>
  <c r="S3592" i="2" s="1"/>
  <c r="H3593" i="2"/>
  <c r="U3593" i="2" s="1"/>
  <c r="J3593" i="2"/>
  <c r="R3593" i="2"/>
  <c r="S3593" i="2" s="1"/>
  <c r="H3594" i="2"/>
  <c r="U3594" i="2" s="1"/>
  <c r="J3594" i="2"/>
  <c r="R3594" i="2"/>
  <c r="S3594" i="2" s="1"/>
  <c r="H3595" i="2"/>
  <c r="U3595" i="2" s="1"/>
  <c r="J3595" i="2"/>
  <c r="R3595" i="2"/>
  <c r="S3595" i="2" s="1"/>
  <c r="H3596" i="2"/>
  <c r="U3596" i="2" s="1"/>
  <c r="J3596" i="2"/>
  <c r="R3596" i="2"/>
  <c r="S3596" i="2" s="1"/>
  <c r="H3597" i="2"/>
  <c r="U3597" i="2" s="1"/>
  <c r="J3597" i="2"/>
  <c r="R3597" i="2"/>
  <c r="S3597" i="2" s="1"/>
  <c r="H3598" i="2"/>
  <c r="U3598" i="2" s="1"/>
  <c r="J3598" i="2"/>
  <c r="R3598" i="2"/>
  <c r="S3598" i="2" s="1"/>
  <c r="H3599" i="2"/>
  <c r="U3599" i="2" s="1"/>
  <c r="J3599" i="2"/>
  <c r="R3599" i="2"/>
  <c r="S3599" i="2" s="1"/>
  <c r="H3600" i="2"/>
  <c r="U3600" i="2" s="1"/>
  <c r="J3600" i="2"/>
  <c r="R3600" i="2"/>
  <c r="S3600" i="2" s="1"/>
  <c r="H3603" i="2"/>
  <c r="U3603" i="2" s="1"/>
  <c r="J3603" i="2"/>
  <c r="R3603" i="2"/>
  <c r="S3603" i="2" s="1"/>
  <c r="H3604" i="2"/>
  <c r="U3604" i="2" s="1"/>
  <c r="J3604" i="2"/>
  <c r="R3604" i="2"/>
  <c r="S3604" i="2" s="1"/>
  <c r="H3605" i="2"/>
  <c r="U3605" i="2" s="1"/>
  <c r="J3605" i="2"/>
  <c r="R3605" i="2"/>
  <c r="S3605" i="2" s="1"/>
  <c r="H3606" i="2"/>
  <c r="U3606" i="2" s="1"/>
  <c r="J3606" i="2"/>
  <c r="R3606" i="2"/>
  <c r="S3606" i="2" s="1"/>
  <c r="H3607" i="2"/>
  <c r="U3607" i="2" s="1"/>
  <c r="J3607" i="2"/>
  <c r="R3607" i="2"/>
  <c r="S3607" i="2" s="1"/>
  <c r="H3608" i="2"/>
  <c r="U3608" i="2" s="1"/>
  <c r="J3608" i="2"/>
  <c r="R3608" i="2"/>
  <c r="S3608" i="2" s="1"/>
  <c r="H3609" i="2"/>
  <c r="U3609" i="2" s="1"/>
  <c r="J3609" i="2"/>
  <c r="R3609" i="2"/>
  <c r="S3609" i="2" s="1"/>
  <c r="H3610" i="2"/>
  <c r="U3610" i="2" s="1"/>
  <c r="J3610" i="2"/>
  <c r="R3610" i="2"/>
  <c r="S3610" i="2" s="1"/>
  <c r="H3611" i="2"/>
  <c r="U3611" i="2" s="1"/>
  <c r="J3611" i="2"/>
  <c r="R3611" i="2"/>
  <c r="S3611" i="2" s="1"/>
  <c r="H3612" i="2"/>
  <c r="U3612" i="2" s="1"/>
  <c r="J3612" i="2"/>
  <c r="R3612" i="2"/>
  <c r="S3612" i="2" s="1"/>
  <c r="H3613" i="2"/>
  <c r="U3613" i="2" s="1"/>
  <c r="J3613" i="2"/>
  <c r="R3613" i="2"/>
  <c r="S3613" i="2" s="1"/>
  <c r="H3614" i="2"/>
  <c r="U3614" i="2" s="1"/>
  <c r="J3614" i="2"/>
  <c r="R3614" i="2"/>
  <c r="S3614" i="2" s="1"/>
  <c r="H3615" i="2"/>
  <c r="U3615" i="2" s="1"/>
  <c r="J3615" i="2"/>
  <c r="R3615" i="2"/>
  <c r="S3615" i="2" s="1"/>
  <c r="H3616" i="2"/>
  <c r="U3616" i="2" s="1"/>
  <c r="J3616" i="2"/>
  <c r="R3616" i="2"/>
  <c r="S3616" i="2" s="1"/>
  <c r="H3617" i="2"/>
  <c r="U3617" i="2" s="1"/>
  <c r="J3617" i="2"/>
  <c r="R3617" i="2"/>
  <c r="S3617" i="2" s="1"/>
  <c r="H3618" i="2"/>
  <c r="U3618" i="2" s="1"/>
  <c r="J3618" i="2"/>
  <c r="R3618" i="2"/>
  <c r="S3618" i="2" s="1"/>
  <c r="H3619" i="2"/>
  <c r="U3619" i="2" s="1"/>
  <c r="J3619" i="2"/>
  <c r="R3619" i="2"/>
  <c r="S3619" i="2" s="1"/>
  <c r="H3620" i="2"/>
  <c r="U3620" i="2" s="1"/>
  <c r="J3620" i="2"/>
  <c r="R3620" i="2"/>
  <c r="S3620" i="2" s="1"/>
  <c r="H3621" i="2"/>
  <c r="U3621" i="2" s="1"/>
  <c r="J3621" i="2"/>
  <c r="R3621" i="2"/>
  <c r="S3621" i="2" s="1"/>
  <c r="H3622" i="2"/>
  <c r="U3622" i="2" s="1"/>
  <c r="J3622" i="2"/>
  <c r="R3622" i="2"/>
  <c r="S3622" i="2" s="1"/>
  <c r="H3623" i="2"/>
  <c r="U3623" i="2" s="1"/>
  <c r="J3623" i="2"/>
  <c r="R3623" i="2"/>
  <c r="S3623" i="2" s="1"/>
  <c r="H3624" i="2"/>
  <c r="U3624" i="2" s="1"/>
  <c r="J3624" i="2"/>
  <c r="R3624" i="2"/>
  <c r="S3624" i="2" s="1"/>
  <c r="H3625" i="2"/>
  <c r="U3625" i="2" s="1"/>
  <c r="J3625" i="2"/>
  <c r="R3625" i="2"/>
  <c r="S3625" i="2" s="1"/>
  <c r="H3626" i="2"/>
  <c r="U3626" i="2" s="1"/>
  <c r="J3626" i="2"/>
  <c r="R3626" i="2"/>
  <c r="S3626" i="2" s="1"/>
  <c r="H3627" i="2"/>
  <c r="U3627" i="2" s="1"/>
  <c r="J3627" i="2"/>
  <c r="R3627" i="2"/>
  <c r="S3627" i="2" s="1"/>
  <c r="H3628" i="2"/>
  <c r="U3628" i="2" s="1"/>
  <c r="J3628" i="2"/>
  <c r="R3628" i="2"/>
  <c r="S3628" i="2" s="1"/>
  <c r="H3629" i="2"/>
  <c r="U3629" i="2" s="1"/>
  <c r="J3629" i="2"/>
  <c r="R3629" i="2"/>
  <c r="S3629" i="2" s="1"/>
  <c r="H3630" i="2"/>
  <c r="U3630" i="2" s="1"/>
  <c r="J3630" i="2"/>
  <c r="R3630" i="2"/>
  <c r="S3630" i="2" s="1"/>
  <c r="H3631" i="2"/>
  <c r="U3631" i="2" s="1"/>
  <c r="J3631" i="2"/>
  <c r="R3631" i="2"/>
  <c r="S3631" i="2" s="1"/>
  <c r="H3632" i="2"/>
  <c r="U3632" i="2" s="1"/>
  <c r="J3632" i="2"/>
  <c r="R3632" i="2"/>
  <c r="S3632" i="2" s="1"/>
  <c r="H3633" i="2"/>
  <c r="U3633" i="2" s="1"/>
  <c r="J3633" i="2"/>
  <c r="R3633" i="2"/>
  <c r="S3633" i="2" s="1"/>
  <c r="H3634" i="2"/>
  <c r="U3634" i="2" s="1"/>
  <c r="J3634" i="2"/>
  <c r="R3634" i="2"/>
  <c r="S3634" i="2" s="1"/>
  <c r="H3635" i="2"/>
  <c r="U3635" i="2" s="1"/>
  <c r="J3635" i="2"/>
  <c r="R3635" i="2"/>
  <c r="S3635" i="2" s="1"/>
  <c r="H3636" i="2"/>
  <c r="U3636" i="2" s="1"/>
  <c r="J3636" i="2"/>
  <c r="R3636" i="2"/>
  <c r="S3636" i="2" s="1"/>
  <c r="H3637" i="2"/>
  <c r="U3637" i="2" s="1"/>
  <c r="J3637" i="2"/>
  <c r="R3637" i="2"/>
  <c r="S3637" i="2" s="1"/>
  <c r="H3638" i="2"/>
  <c r="U3638" i="2" s="1"/>
  <c r="J3638" i="2"/>
  <c r="R3638" i="2"/>
  <c r="S3638" i="2" s="1"/>
  <c r="H3639" i="2"/>
  <c r="U3639" i="2" s="1"/>
  <c r="J3639" i="2"/>
  <c r="R3639" i="2"/>
  <c r="S3639" i="2" s="1"/>
  <c r="H3640" i="2"/>
  <c r="U3640" i="2" s="1"/>
  <c r="J3640" i="2"/>
  <c r="R3640" i="2"/>
  <c r="S3640" i="2" s="1"/>
  <c r="H3641" i="2"/>
  <c r="U3641" i="2" s="1"/>
  <c r="J3641" i="2"/>
  <c r="R3641" i="2"/>
  <c r="S3641" i="2" s="1"/>
  <c r="H3642" i="2"/>
  <c r="U3642" i="2" s="1"/>
  <c r="J3642" i="2"/>
  <c r="R3642" i="2"/>
  <c r="S3642" i="2" s="1"/>
  <c r="H3643" i="2"/>
  <c r="U3643" i="2" s="1"/>
  <c r="J3643" i="2"/>
  <c r="R3643" i="2"/>
  <c r="S3643" i="2" s="1"/>
  <c r="H3644" i="2"/>
  <c r="U3644" i="2" s="1"/>
  <c r="J3644" i="2"/>
  <c r="R3644" i="2"/>
  <c r="S3644" i="2" s="1"/>
  <c r="H3645" i="2"/>
  <c r="U3645" i="2" s="1"/>
  <c r="J3645" i="2"/>
  <c r="R3645" i="2"/>
  <c r="S3645" i="2" s="1"/>
  <c r="H3646" i="2"/>
  <c r="U3646" i="2" s="1"/>
  <c r="J3646" i="2"/>
  <c r="R3646" i="2"/>
  <c r="S3646" i="2" s="1"/>
  <c r="H3647" i="2"/>
  <c r="U3647" i="2" s="1"/>
  <c r="J3647" i="2"/>
  <c r="R3647" i="2"/>
  <c r="S3647" i="2" s="1"/>
  <c r="H3651" i="2"/>
  <c r="U3651" i="2" s="1"/>
  <c r="J3651" i="2"/>
  <c r="R3651" i="2"/>
  <c r="S3651" i="2" s="1"/>
  <c r="H3652" i="2"/>
  <c r="U3652" i="2" s="1"/>
  <c r="J3652" i="2"/>
  <c r="R3652" i="2"/>
  <c r="S3652" i="2" s="1"/>
  <c r="H3653" i="2"/>
  <c r="U3653" i="2" s="1"/>
  <c r="J3653" i="2"/>
  <c r="R3653" i="2"/>
  <c r="S3653" i="2" s="1"/>
  <c r="H3654" i="2"/>
  <c r="U3654" i="2" s="1"/>
  <c r="J3654" i="2"/>
  <c r="R3654" i="2"/>
  <c r="S3654" i="2" s="1"/>
  <c r="H3655" i="2"/>
  <c r="U3655" i="2" s="1"/>
  <c r="J3655" i="2"/>
  <c r="R3655" i="2"/>
  <c r="S3655" i="2" s="1"/>
  <c r="H3656" i="2"/>
  <c r="U3656" i="2" s="1"/>
  <c r="J3656" i="2"/>
  <c r="R3656" i="2"/>
  <c r="S3656" i="2" s="1"/>
  <c r="H3657" i="2"/>
  <c r="U3657" i="2" s="1"/>
  <c r="J3657" i="2"/>
  <c r="R3657" i="2"/>
  <c r="S3657" i="2" s="1"/>
  <c r="H3658" i="2"/>
  <c r="U3658" i="2" s="1"/>
  <c r="J3658" i="2"/>
  <c r="R3658" i="2"/>
  <c r="S3658" i="2" s="1"/>
  <c r="H3659" i="2"/>
  <c r="U3659" i="2" s="1"/>
  <c r="J3659" i="2"/>
  <c r="R3659" i="2"/>
  <c r="S3659" i="2" s="1"/>
  <c r="H3660" i="2"/>
  <c r="U3660" i="2" s="1"/>
  <c r="J3660" i="2"/>
  <c r="R3660" i="2"/>
  <c r="S3660" i="2" s="1"/>
  <c r="H3661" i="2"/>
  <c r="U3661" i="2" s="1"/>
  <c r="J3661" i="2"/>
  <c r="R3661" i="2"/>
  <c r="S3661" i="2" s="1"/>
  <c r="H3662" i="2"/>
  <c r="U3662" i="2" s="1"/>
  <c r="J3662" i="2"/>
  <c r="R3662" i="2"/>
  <c r="S3662" i="2" s="1"/>
  <c r="H3663" i="2"/>
  <c r="U3663" i="2" s="1"/>
  <c r="J3663" i="2"/>
  <c r="R3663" i="2"/>
  <c r="S3663" i="2" s="1"/>
  <c r="H3664" i="2"/>
  <c r="U3664" i="2" s="1"/>
  <c r="J3664" i="2"/>
  <c r="R3664" i="2"/>
  <c r="S3664" i="2" s="1"/>
  <c r="H3665" i="2"/>
  <c r="U3665" i="2" s="1"/>
  <c r="J3665" i="2"/>
  <c r="R3665" i="2"/>
  <c r="S3665" i="2" s="1"/>
  <c r="H3666" i="2"/>
  <c r="U3666" i="2" s="1"/>
  <c r="J3666" i="2"/>
  <c r="R3666" i="2"/>
  <c r="S3666" i="2" s="1"/>
  <c r="H3667" i="2"/>
  <c r="U3667" i="2" s="1"/>
  <c r="J3667" i="2"/>
  <c r="R3667" i="2"/>
  <c r="S3667" i="2" s="1"/>
  <c r="H3668" i="2"/>
  <c r="U3668" i="2" s="1"/>
  <c r="J3668" i="2"/>
  <c r="R3668" i="2"/>
  <c r="S3668" i="2" s="1"/>
  <c r="H3669" i="2"/>
  <c r="U3669" i="2" s="1"/>
  <c r="J3669" i="2"/>
  <c r="R3669" i="2"/>
  <c r="S3669" i="2" s="1"/>
  <c r="H3670" i="2"/>
  <c r="U3670" i="2" s="1"/>
  <c r="J3670" i="2"/>
  <c r="R3670" i="2"/>
  <c r="S3670" i="2" s="1"/>
  <c r="H3671" i="2"/>
  <c r="U3671" i="2" s="1"/>
  <c r="J3671" i="2"/>
  <c r="R3671" i="2"/>
  <c r="S3671" i="2" s="1"/>
  <c r="H3672" i="2"/>
  <c r="U3672" i="2" s="1"/>
  <c r="J3672" i="2"/>
  <c r="R3672" i="2"/>
  <c r="S3672" i="2" s="1"/>
  <c r="H3673" i="2"/>
  <c r="U3673" i="2" s="1"/>
  <c r="J3673" i="2"/>
  <c r="R3673" i="2"/>
  <c r="S3673" i="2" s="1"/>
  <c r="H3674" i="2"/>
  <c r="U3674" i="2" s="1"/>
  <c r="J3674" i="2"/>
  <c r="R3674" i="2"/>
  <c r="S3674" i="2" s="1"/>
  <c r="H3675" i="2"/>
  <c r="U3675" i="2" s="1"/>
  <c r="J3675" i="2"/>
  <c r="R3675" i="2"/>
  <c r="S3675" i="2" s="1"/>
  <c r="H3676" i="2"/>
  <c r="U3676" i="2" s="1"/>
  <c r="J3676" i="2"/>
  <c r="R3676" i="2"/>
  <c r="S3676" i="2" s="1"/>
  <c r="H3677" i="2"/>
  <c r="U3677" i="2" s="1"/>
  <c r="J3677" i="2"/>
  <c r="R3677" i="2"/>
  <c r="S3677" i="2" s="1"/>
  <c r="H3678" i="2"/>
  <c r="U3678" i="2" s="1"/>
  <c r="J3678" i="2"/>
  <c r="R3678" i="2"/>
  <c r="S3678" i="2" s="1"/>
  <c r="H3679" i="2"/>
  <c r="U3679" i="2" s="1"/>
  <c r="J3679" i="2"/>
  <c r="R3679" i="2"/>
  <c r="S3679" i="2" s="1"/>
  <c r="H3680" i="2"/>
  <c r="U3680" i="2" s="1"/>
  <c r="J3680" i="2"/>
  <c r="R3680" i="2"/>
  <c r="S3680" i="2" s="1"/>
  <c r="H3681" i="2"/>
  <c r="U3681" i="2" s="1"/>
  <c r="J3681" i="2"/>
  <c r="R3681" i="2"/>
  <c r="S3681" i="2" s="1"/>
  <c r="H3682" i="2"/>
  <c r="U3682" i="2" s="1"/>
  <c r="J3682" i="2"/>
  <c r="R3682" i="2"/>
  <c r="S3682" i="2" s="1"/>
  <c r="H3683" i="2"/>
  <c r="U3683" i="2" s="1"/>
  <c r="J3683" i="2"/>
  <c r="R3683" i="2"/>
  <c r="S3683" i="2" s="1"/>
  <c r="H3684" i="2"/>
  <c r="U3684" i="2" s="1"/>
  <c r="J3684" i="2"/>
  <c r="R3684" i="2"/>
  <c r="S3684" i="2" s="1"/>
  <c r="H3685" i="2"/>
  <c r="U3685" i="2" s="1"/>
  <c r="J3685" i="2"/>
  <c r="R3685" i="2"/>
  <c r="S3685" i="2" s="1"/>
  <c r="H3686" i="2"/>
  <c r="U3686" i="2" s="1"/>
  <c r="J3686" i="2"/>
  <c r="R3686" i="2"/>
  <c r="S3686" i="2" s="1"/>
  <c r="H3687" i="2"/>
  <c r="U3687" i="2" s="1"/>
  <c r="J3687" i="2"/>
  <c r="R3687" i="2"/>
  <c r="S3687" i="2" s="1"/>
  <c r="H3688" i="2"/>
  <c r="U3688" i="2" s="1"/>
  <c r="J3688" i="2"/>
  <c r="R3688" i="2"/>
  <c r="S3688" i="2" s="1"/>
  <c r="H3689" i="2"/>
  <c r="U3689" i="2" s="1"/>
  <c r="J3689" i="2"/>
  <c r="R3689" i="2"/>
  <c r="S3689" i="2" s="1"/>
  <c r="H3690" i="2"/>
  <c r="U3690" i="2" s="1"/>
  <c r="J3690" i="2"/>
  <c r="R3690" i="2"/>
  <c r="S3690" i="2" s="1"/>
  <c r="H3691" i="2"/>
  <c r="U3691" i="2" s="1"/>
  <c r="J3691" i="2"/>
  <c r="R3691" i="2"/>
  <c r="S3691" i="2" s="1"/>
  <c r="H3692" i="2"/>
  <c r="U3692" i="2" s="1"/>
  <c r="J3692" i="2"/>
  <c r="R3692" i="2"/>
  <c r="S3692" i="2" s="1"/>
  <c r="H3693" i="2"/>
  <c r="U3693" i="2" s="1"/>
  <c r="J3693" i="2"/>
  <c r="R3693" i="2"/>
  <c r="S3693" i="2" s="1"/>
  <c r="H3694" i="2"/>
  <c r="U3694" i="2" s="1"/>
  <c r="J3694" i="2"/>
  <c r="R3694" i="2"/>
  <c r="S3694" i="2" s="1"/>
  <c r="H3695" i="2"/>
  <c r="U3695" i="2" s="1"/>
  <c r="J3695" i="2"/>
  <c r="R3695" i="2"/>
  <c r="S3695" i="2" s="1"/>
  <c r="H3697" i="2"/>
  <c r="U3697" i="2" s="1"/>
  <c r="J3697" i="2"/>
  <c r="R3697" i="2"/>
  <c r="S3697" i="2" s="1"/>
  <c r="H3698" i="2"/>
  <c r="U3698" i="2" s="1"/>
  <c r="J3698" i="2"/>
  <c r="R3698" i="2"/>
  <c r="S3698" i="2" s="1"/>
  <c r="H3699" i="2"/>
  <c r="U3699" i="2" s="1"/>
  <c r="J3699" i="2"/>
  <c r="R3699" i="2"/>
  <c r="S3699" i="2" s="1"/>
  <c r="H3700" i="2"/>
  <c r="U3700" i="2" s="1"/>
  <c r="J3700" i="2"/>
  <c r="R3700" i="2"/>
  <c r="S3700" i="2" s="1"/>
  <c r="H3701" i="2"/>
  <c r="U3701" i="2" s="1"/>
  <c r="J3701" i="2"/>
  <c r="R3701" i="2"/>
  <c r="S3701" i="2" s="1"/>
  <c r="H3702" i="2"/>
  <c r="U3702" i="2" s="1"/>
  <c r="J3702" i="2"/>
  <c r="R3702" i="2"/>
  <c r="S3702" i="2" s="1"/>
  <c r="H3703" i="2"/>
  <c r="U3703" i="2" s="1"/>
  <c r="J3703" i="2"/>
  <c r="R3703" i="2"/>
  <c r="S3703" i="2" s="1"/>
  <c r="H3704" i="2"/>
  <c r="U3704" i="2" s="1"/>
  <c r="J3704" i="2"/>
  <c r="R3704" i="2"/>
  <c r="S3704" i="2" s="1"/>
  <c r="H3705" i="2"/>
  <c r="U3705" i="2" s="1"/>
  <c r="J3705" i="2"/>
  <c r="R3705" i="2"/>
  <c r="S3705" i="2" s="1"/>
  <c r="H3706" i="2"/>
  <c r="U3706" i="2" s="1"/>
  <c r="J3706" i="2"/>
  <c r="R3706" i="2"/>
  <c r="S3706" i="2" s="1"/>
  <c r="H3707" i="2"/>
  <c r="U3707" i="2" s="1"/>
  <c r="J3707" i="2"/>
  <c r="R3707" i="2"/>
  <c r="S3707" i="2" s="1"/>
  <c r="H3708" i="2"/>
  <c r="U3708" i="2" s="1"/>
  <c r="J3708" i="2"/>
  <c r="R3708" i="2"/>
  <c r="S3708" i="2" s="1"/>
  <c r="H3709" i="2"/>
  <c r="U3709" i="2" s="1"/>
  <c r="J3709" i="2"/>
  <c r="R3709" i="2"/>
  <c r="S3709" i="2" s="1"/>
  <c r="H3710" i="2"/>
  <c r="U3710" i="2" s="1"/>
  <c r="J3710" i="2"/>
  <c r="R3710" i="2"/>
  <c r="S3710" i="2" s="1"/>
  <c r="H3711" i="2"/>
  <c r="U3711" i="2" s="1"/>
  <c r="J3711" i="2"/>
  <c r="R3711" i="2"/>
  <c r="S3711" i="2" s="1"/>
  <c r="H3712" i="2"/>
  <c r="U3712" i="2" s="1"/>
  <c r="J3712" i="2"/>
  <c r="R3712" i="2"/>
  <c r="S3712" i="2" s="1"/>
  <c r="H3713" i="2"/>
  <c r="U3713" i="2" s="1"/>
  <c r="J3713" i="2"/>
  <c r="R3713" i="2"/>
  <c r="S3713" i="2" s="1"/>
  <c r="H3714" i="2"/>
  <c r="U3714" i="2" s="1"/>
  <c r="J3714" i="2"/>
  <c r="R3714" i="2"/>
  <c r="S3714" i="2" s="1"/>
  <c r="H3715" i="2"/>
  <c r="U3715" i="2" s="1"/>
  <c r="J3715" i="2"/>
  <c r="R3715" i="2"/>
  <c r="S3715" i="2" s="1"/>
  <c r="H3716" i="2"/>
  <c r="U3716" i="2" s="1"/>
  <c r="J3716" i="2"/>
  <c r="R3716" i="2"/>
  <c r="S3716" i="2" s="1"/>
  <c r="H3717" i="2"/>
  <c r="U3717" i="2" s="1"/>
  <c r="J3717" i="2"/>
  <c r="R3717" i="2"/>
  <c r="S3717" i="2" s="1"/>
  <c r="H3718" i="2"/>
  <c r="U3718" i="2" s="1"/>
  <c r="J3718" i="2"/>
  <c r="R3718" i="2"/>
  <c r="S3718" i="2" s="1"/>
  <c r="H3719" i="2"/>
  <c r="U3719" i="2" s="1"/>
  <c r="J3719" i="2"/>
  <c r="R3719" i="2"/>
  <c r="S3719" i="2" s="1"/>
  <c r="H3720" i="2"/>
  <c r="U3720" i="2" s="1"/>
  <c r="J3720" i="2"/>
  <c r="R3720" i="2"/>
  <c r="S3720" i="2" s="1"/>
  <c r="H3721" i="2"/>
  <c r="U3721" i="2" s="1"/>
  <c r="J3721" i="2"/>
  <c r="R3721" i="2"/>
  <c r="S3721" i="2" s="1"/>
  <c r="H3722" i="2"/>
  <c r="U3722" i="2" s="1"/>
  <c r="J3722" i="2"/>
  <c r="R3722" i="2"/>
  <c r="S3722" i="2" s="1"/>
  <c r="H3723" i="2"/>
  <c r="U3723" i="2" s="1"/>
  <c r="J3723" i="2"/>
  <c r="R3723" i="2"/>
  <c r="S3723" i="2" s="1"/>
  <c r="H3724" i="2"/>
  <c r="U3724" i="2" s="1"/>
  <c r="J3724" i="2"/>
  <c r="R3724" i="2"/>
  <c r="S3724" i="2" s="1"/>
  <c r="H3725" i="2"/>
  <c r="U3725" i="2" s="1"/>
  <c r="J3725" i="2"/>
  <c r="R3725" i="2"/>
  <c r="S3725" i="2" s="1"/>
  <c r="H3726" i="2"/>
  <c r="U3726" i="2" s="1"/>
  <c r="J3726" i="2"/>
  <c r="R3726" i="2"/>
  <c r="S3726" i="2" s="1"/>
  <c r="H3727" i="2"/>
  <c r="U3727" i="2" s="1"/>
  <c r="J3727" i="2"/>
  <c r="R3727" i="2"/>
  <c r="S3727" i="2" s="1"/>
  <c r="H3728" i="2"/>
  <c r="U3728" i="2" s="1"/>
  <c r="J3728" i="2"/>
  <c r="R3728" i="2"/>
  <c r="S3728" i="2" s="1"/>
  <c r="H3729" i="2"/>
  <c r="U3729" i="2" s="1"/>
  <c r="J3729" i="2"/>
  <c r="R3729" i="2"/>
  <c r="S3729" i="2" s="1"/>
  <c r="H3730" i="2"/>
  <c r="U3730" i="2" s="1"/>
  <c r="J3730" i="2"/>
  <c r="R3730" i="2"/>
  <c r="S3730" i="2" s="1"/>
  <c r="H3731" i="2"/>
  <c r="U3731" i="2" s="1"/>
  <c r="J3731" i="2"/>
  <c r="R3731" i="2"/>
  <c r="S3731" i="2" s="1"/>
  <c r="H3732" i="2"/>
  <c r="U3732" i="2" s="1"/>
  <c r="J3732" i="2"/>
  <c r="R3732" i="2"/>
  <c r="S3732" i="2" s="1"/>
  <c r="H3733" i="2"/>
  <c r="U3733" i="2" s="1"/>
  <c r="J3733" i="2"/>
  <c r="R3733" i="2"/>
  <c r="S3733" i="2" s="1"/>
  <c r="H3734" i="2"/>
  <c r="U3734" i="2" s="1"/>
  <c r="J3734" i="2"/>
  <c r="R3734" i="2"/>
  <c r="S3734" i="2" s="1"/>
  <c r="H3735" i="2"/>
  <c r="U3735" i="2" s="1"/>
  <c r="J3735" i="2"/>
  <c r="R3735" i="2"/>
  <c r="S3735" i="2" s="1"/>
  <c r="H3736" i="2"/>
  <c r="U3736" i="2" s="1"/>
  <c r="J3736" i="2"/>
  <c r="R3736" i="2"/>
  <c r="S3736" i="2" s="1"/>
  <c r="H3737" i="2"/>
  <c r="U3737" i="2" s="1"/>
  <c r="J3737" i="2"/>
  <c r="R3737" i="2"/>
  <c r="S3737" i="2" s="1"/>
  <c r="H3738" i="2"/>
  <c r="U3738" i="2" s="1"/>
  <c r="J3738" i="2"/>
  <c r="R3738" i="2"/>
  <c r="S3738" i="2" s="1"/>
  <c r="H3739" i="2"/>
  <c r="U3739" i="2" s="1"/>
  <c r="J3739" i="2"/>
  <c r="R3739" i="2"/>
  <c r="S3739" i="2" s="1"/>
  <c r="H3740" i="2"/>
  <c r="U3740" i="2" s="1"/>
  <c r="J3740" i="2"/>
  <c r="R3740" i="2"/>
  <c r="S3740" i="2" s="1"/>
  <c r="H3741" i="2"/>
  <c r="U3741" i="2" s="1"/>
  <c r="J3741" i="2"/>
  <c r="R3741" i="2"/>
  <c r="S3741" i="2" s="1"/>
  <c r="H3742" i="2"/>
  <c r="U3742" i="2" s="1"/>
  <c r="J3742" i="2"/>
  <c r="R3742" i="2"/>
  <c r="S3742" i="2" s="1"/>
  <c r="H3743" i="2"/>
  <c r="U3743" i="2" s="1"/>
  <c r="J3743" i="2"/>
  <c r="R3743" i="2"/>
  <c r="S3743" i="2" s="1"/>
  <c r="H3744" i="2"/>
  <c r="U3744" i="2" s="1"/>
  <c r="J3744" i="2"/>
  <c r="R3744" i="2"/>
  <c r="S3744" i="2" s="1"/>
  <c r="H3745" i="2"/>
  <c r="U3745" i="2" s="1"/>
  <c r="J3745" i="2"/>
  <c r="R3745" i="2"/>
  <c r="S3745" i="2" s="1"/>
  <c r="H3746" i="2"/>
  <c r="U3746" i="2" s="1"/>
  <c r="J3746" i="2"/>
  <c r="R3746" i="2"/>
  <c r="S3746" i="2" s="1"/>
  <c r="H3747" i="2"/>
  <c r="U3747" i="2" s="1"/>
  <c r="J3747" i="2"/>
  <c r="R3747" i="2"/>
  <c r="S3747" i="2" s="1"/>
  <c r="H3748" i="2"/>
  <c r="U3748" i="2" s="1"/>
  <c r="J3748" i="2"/>
  <c r="R3748" i="2"/>
  <c r="S3748" i="2" s="1"/>
  <c r="H3749" i="2"/>
  <c r="U3749" i="2" s="1"/>
  <c r="J3749" i="2"/>
  <c r="R3749" i="2"/>
  <c r="S3749" i="2" s="1"/>
  <c r="H3750" i="2"/>
  <c r="U3750" i="2" s="1"/>
  <c r="J3750" i="2"/>
  <c r="R3750" i="2"/>
  <c r="S3750" i="2" s="1"/>
  <c r="H3751" i="2"/>
  <c r="U3751" i="2" s="1"/>
  <c r="J3751" i="2"/>
  <c r="R3751" i="2"/>
  <c r="S3751" i="2" s="1"/>
  <c r="H3752" i="2"/>
  <c r="U3752" i="2" s="1"/>
  <c r="J3752" i="2"/>
  <c r="R3752" i="2"/>
  <c r="S3752" i="2" s="1"/>
  <c r="H3753" i="2"/>
  <c r="U3753" i="2" s="1"/>
  <c r="J3753" i="2"/>
  <c r="R3753" i="2"/>
  <c r="S3753" i="2" s="1"/>
  <c r="H3754" i="2"/>
  <c r="U3754" i="2" s="1"/>
  <c r="J3754" i="2"/>
  <c r="R3754" i="2"/>
  <c r="S3754" i="2" s="1"/>
  <c r="H3755" i="2"/>
  <c r="U3755" i="2" s="1"/>
  <c r="J3755" i="2"/>
  <c r="R3755" i="2"/>
  <c r="S3755" i="2" s="1"/>
  <c r="H3756" i="2"/>
  <c r="U3756" i="2" s="1"/>
  <c r="J3756" i="2"/>
  <c r="R3756" i="2"/>
  <c r="S3756" i="2" s="1"/>
  <c r="H3757" i="2"/>
  <c r="U3757" i="2" s="1"/>
  <c r="J3757" i="2"/>
  <c r="R3757" i="2"/>
  <c r="S3757" i="2" s="1"/>
  <c r="H3758" i="2"/>
  <c r="U3758" i="2" s="1"/>
  <c r="J3758" i="2"/>
  <c r="R3758" i="2"/>
  <c r="S3758" i="2" s="1"/>
  <c r="H3759" i="2"/>
  <c r="U3759" i="2" s="1"/>
  <c r="J3759" i="2"/>
  <c r="R3759" i="2"/>
  <c r="S3759" i="2" s="1"/>
  <c r="H3760" i="2"/>
  <c r="U3760" i="2" s="1"/>
  <c r="J3760" i="2"/>
  <c r="R3760" i="2"/>
  <c r="S3760" i="2" s="1"/>
  <c r="H3761" i="2"/>
  <c r="U3761" i="2" s="1"/>
  <c r="J3761" i="2"/>
  <c r="R3761" i="2"/>
  <c r="S3761" i="2" s="1"/>
  <c r="H3762" i="2"/>
  <c r="U3762" i="2" s="1"/>
  <c r="J3762" i="2"/>
  <c r="R3762" i="2"/>
  <c r="S3762" i="2" s="1"/>
  <c r="H3763" i="2"/>
  <c r="U3763" i="2" s="1"/>
  <c r="J3763" i="2"/>
  <c r="R3763" i="2"/>
  <c r="S3763" i="2" s="1"/>
  <c r="H3764" i="2"/>
  <c r="U3764" i="2" s="1"/>
  <c r="J3764" i="2"/>
  <c r="R3764" i="2"/>
  <c r="S3764" i="2" s="1"/>
  <c r="H3765" i="2"/>
  <c r="U3765" i="2" s="1"/>
  <c r="J3765" i="2"/>
  <c r="R3765" i="2"/>
  <c r="S3765" i="2" s="1"/>
  <c r="H3766" i="2"/>
  <c r="U3766" i="2" s="1"/>
  <c r="J3766" i="2"/>
  <c r="R3766" i="2"/>
  <c r="S3766" i="2" s="1"/>
  <c r="H3767" i="2"/>
  <c r="U3767" i="2" s="1"/>
  <c r="J3767" i="2"/>
  <c r="R3767" i="2"/>
  <c r="S3767" i="2" s="1"/>
  <c r="H3768" i="2"/>
  <c r="U3768" i="2" s="1"/>
  <c r="J3768" i="2"/>
  <c r="R3768" i="2"/>
  <c r="S3768" i="2" s="1"/>
  <c r="H3769" i="2"/>
  <c r="U3769" i="2" s="1"/>
  <c r="J3769" i="2"/>
  <c r="R3769" i="2"/>
  <c r="S3769" i="2" s="1"/>
  <c r="H3770" i="2"/>
  <c r="U3770" i="2" s="1"/>
  <c r="J3770" i="2"/>
  <c r="R3770" i="2"/>
  <c r="S3770" i="2" s="1"/>
  <c r="H3771" i="2"/>
  <c r="U3771" i="2" s="1"/>
  <c r="J3771" i="2"/>
  <c r="R3771" i="2"/>
  <c r="S3771" i="2" s="1"/>
  <c r="H3772" i="2"/>
  <c r="U3772" i="2" s="1"/>
  <c r="J3772" i="2"/>
  <c r="R3772" i="2"/>
  <c r="S3772" i="2" s="1"/>
  <c r="H3773" i="2"/>
  <c r="U3773" i="2" s="1"/>
  <c r="J3773" i="2"/>
  <c r="R3773" i="2"/>
  <c r="S3773" i="2" s="1"/>
  <c r="H3774" i="2"/>
  <c r="U3774" i="2" s="1"/>
  <c r="J3774" i="2"/>
  <c r="R3774" i="2"/>
  <c r="S3774" i="2" s="1"/>
  <c r="H3775" i="2"/>
  <c r="U3775" i="2" s="1"/>
  <c r="J3775" i="2"/>
  <c r="R3775" i="2"/>
  <c r="S3775" i="2" s="1"/>
  <c r="H3776" i="2"/>
  <c r="U3776" i="2" s="1"/>
  <c r="J3776" i="2"/>
  <c r="R3776" i="2"/>
  <c r="S3776" i="2" s="1"/>
  <c r="H3777" i="2"/>
  <c r="U3777" i="2" s="1"/>
  <c r="J3777" i="2"/>
  <c r="R3777" i="2"/>
  <c r="S3777" i="2" s="1"/>
  <c r="H3778" i="2"/>
  <c r="U3778" i="2" s="1"/>
  <c r="J3778" i="2"/>
  <c r="R3778" i="2"/>
  <c r="S3778" i="2" s="1"/>
  <c r="H3779" i="2"/>
  <c r="U3779" i="2" s="1"/>
  <c r="J3779" i="2"/>
  <c r="R3779" i="2"/>
  <c r="S3779" i="2" s="1"/>
  <c r="H3780" i="2"/>
  <c r="U3780" i="2" s="1"/>
  <c r="J3780" i="2"/>
  <c r="R3780" i="2"/>
  <c r="S3780" i="2" s="1"/>
  <c r="H3781" i="2"/>
  <c r="U3781" i="2" s="1"/>
  <c r="J3781" i="2"/>
  <c r="R3781" i="2"/>
  <c r="S3781" i="2" s="1"/>
  <c r="H3782" i="2"/>
  <c r="U3782" i="2" s="1"/>
  <c r="J3782" i="2"/>
  <c r="R3782" i="2"/>
  <c r="S3782" i="2" s="1"/>
  <c r="H3783" i="2"/>
  <c r="U3783" i="2" s="1"/>
  <c r="J3783" i="2"/>
  <c r="R3783" i="2"/>
  <c r="S3783" i="2" s="1"/>
  <c r="H3784" i="2"/>
  <c r="U3784" i="2" s="1"/>
  <c r="J3784" i="2"/>
  <c r="R3784" i="2"/>
  <c r="S3784" i="2" s="1"/>
  <c r="H3786" i="2"/>
  <c r="U3786" i="2" s="1"/>
  <c r="J3786" i="2"/>
  <c r="R3786" i="2"/>
  <c r="S3786" i="2" s="1"/>
  <c r="H3787" i="2"/>
  <c r="U3787" i="2" s="1"/>
  <c r="J3787" i="2"/>
  <c r="R3787" i="2"/>
  <c r="S3787" i="2" s="1"/>
  <c r="H3788" i="2"/>
  <c r="U3788" i="2" s="1"/>
  <c r="J3788" i="2"/>
  <c r="R3788" i="2"/>
  <c r="S3788" i="2" s="1"/>
  <c r="H3789" i="2"/>
  <c r="U3789" i="2" s="1"/>
  <c r="J3789" i="2"/>
  <c r="R3789" i="2"/>
  <c r="S3789" i="2" s="1"/>
  <c r="H3790" i="2"/>
  <c r="U3790" i="2" s="1"/>
  <c r="J3790" i="2"/>
  <c r="R3790" i="2"/>
  <c r="S3790" i="2" s="1"/>
  <c r="H3791" i="2"/>
  <c r="U3791" i="2" s="1"/>
  <c r="J3791" i="2"/>
  <c r="R3791" i="2"/>
  <c r="S3791" i="2" s="1"/>
  <c r="H3792" i="2"/>
  <c r="U3792" i="2" s="1"/>
  <c r="J3792" i="2"/>
  <c r="R3792" i="2"/>
  <c r="S3792" i="2" s="1"/>
  <c r="H3793" i="2"/>
  <c r="U3793" i="2" s="1"/>
  <c r="J3793" i="2"/>
  <c r="R3793" i="2"/>
  <c r="S3793" i="2" s="1"/>
  <c r="H3794" i="2"/>
  <c r="U3794" i="2" s="1"/>
  <c r="J3794" i="2"/>
  <c r="R3794" i="2"/>
  <c r="S3794" i="2" s="1"/>
  <c r="H3795" i="2"/>
  <c r="U3795" i="2" s="1"/>
  <c r="J3795" i="2"/>
  <c r="R3795" i="2"/>
  <c r="S3795" i="2" s="1"/>
  <c r="H3796" i="2"/>
  <c r="U3796" i="2" s="1"/>
  <c r="J3796" i="2"/>
  <c r="R3796" i="2"/>
  <c r="S3796" i="2" s="1"/>
  <c r="H3797" i="2"/>
  <c r="U3797" i="2" s="1"/>
  <c r="J3797" i="2"/>
  <c r="R3797" i="2"/>
  <c r="S3797" i="2" s="1"/>
  <c r="H3798" i="2"/>
  <c r="U3798" i="2" s="1"/>
  <c r="J3798" i="2"/>
  <c r="R3798" i="2"/>
  <c r="S3798" i="2" s="1"/>
  <c r="H3799" i="2"/>
  <c r="U3799" i="2" s="1"/>
  <c r="J3799" i="2"/>
  <c r="R3799" i="2"/>
  <c r="S3799" i="2" s="1"/>
  <c r="H3800" i="2"/>
  <c r="U3800" i="2" s="1"/>
  <c r="J3800" i="2"/>
  <c r="R3800" i="2"/>
  <c r="S3800" i="2" s="1"/>
  <c r="H3801" i="2"/>
  <c r="U3801" i="2" s="1"/>
  <c r="J3801" i="2"/>
  <c r="R3801" i="2"/>
  <c r="S3801" i="2" s="1"/>
  <c r="H3802" i="2"/>
  <c r="U3802" i="2" s="1"/>
  <c r="J3802" i="2"/>
  <c r="R3802" i="2"/>
  <c r="S3802" i="2" s="1"/>
  <c r="H3803" i="2"/>
  <c r="U3803" i="2" s="1"/>
  <c r="J3803" i="2"/>
  <c r="R3803" i="2"/>
  <c r="S3803" i="2" s="1"/>
  <c r="H3804" i="2"/>
  <c r="U3804" i="2" s="1"/>
  <c r="J3804" i="2"/>
  <c r="R3804" i="2"/>
  <c r="S3804" i="2" s="1"/>
  <c r="H3805" i="2"/>
  <c r="U3805" i="2" s="1"/>
  <c r="J3805" i="2"/>
  <c r="R3805" i="2"/>
  <c r="S3805" i="2" s="1"/>
  <c r="H3806" i="2"/>
  <c r="U3806" i="2" s="1"/>
  <c r="J3806" i="2"/>
  <c r="R3806" i="2"/>
  <c r="S3806" i="2" s="1"/>
  <c r="H3807" i="2"/>
  <c r="U3807" i="2" s="1"/>
  <c r="J3807" i="2"/>
  <c r="R3807" i="2"/>
  <c r="S3807" i="2" s="1"/>
  <c r="H3808" i="2"/>
  <c r="U3808" i="2" s="1"/>
  <c r="J3808" i="2"/>
  <c r="R3808" i="2"/>
  <c r="S3808" i="2" s="1"/>
  <c r="H3809" i="2"/>
  <c r="U3809" i="2" s="1"/>
  <c r="J3809" i="2"/>
  <c r="R3809" i="2"/>
  <c r="S3809" i="2" s="1"/>
  <c r="H3810" i="2"/>
  <c r="U3810" i="2" s="1"/>
  <c r="J3810" i="2"/>
  <c r="R3810" i="2"/>
  <c r="S3810" i="2" s="1"/>
  <c r="H3811" i="2"/>
  <c r="U3811" i="2" s="1"/>
  <c r="J3811" i="2"/>
  <c r="R3811" i="2"/>
  <c r="S3811" i="2" s="1"/>
  <c r="H3812" i="2"/>
  <c r="U3812" i="2" s="1"/>
  <c r="J3812" i="2"/>
  <c r="R3812" i="2"/>
  <c r="S3812" i="2" s="1"/>
  <c r="H3813" i="2"/>
  <c r="U3813" i="2" s="1"/>
  <c r="J3813" i="2"/>
  <c r="R3813" i="2"/>
  <c r="S3813" i="2" s="1"/>
  <c r="H3814" i="2"/>
  <c r="U3814" i="2" s="1"/>
  <c r="J3814" i="2"/>
  <c r="R3814" i="2"/>
  <c r="S3814" i="2" s="1"/>
  <c r="H3815" i="2"/>
  <c r="U3815" i="2" s="1"/>
  <c r="J3815" i="2"/>
  <c r="R3815" i="2"/>
  <c r="S3815" i="2" s="1"/>
  <c r="H3816" i="2"/>
  <c r="U3816" i="2" s="1"/>
  <c r="J3816" i="2"/>
  <c r="R3816" i="2"/>
  <c r="S3816" i="2" s="1"/>
  <c r="H3817" i="2"/>
  <c r="U3817" i="2" s="1"/>
  <c r="J3817" i="2"/>
  <c r="R3817" i="2"/>
  <c r="S3817" i="2" s="1"/>
  <c r="H3818" i="2"/>
  <c r="U3818" i="2" s="1"/>
  <c r="J3818" i="2"/>
  <c r="R3818" i="2"/>
  <c r="S3818" i="2" s="1"/>
  <c r="H3819" i="2"/>
  <c r="U3819" i="2" s="1"/>
  <c r="J3819" i="2"/>
  <c r="R3819" i="2"/>
  <c r="S3819" i="2" s="1"/>
  <c r="H3820" i="2"/>
  <c r="U3820" i="2" s="1"/>
  <c r="J3820" i="2"/>
  <c r="R3820" i="2"/>
  <c r="S3820" i="2" s="1"/>
  <c r="H3821" i="2"/>
  <c r="U3821" i="2" s="1"/>
  <c r="J3821" i="2"/>
  <c r="R3821" i="2"/>
  <c r="S3821" i="2" s="1"/>
  <c r="H3823" i="2"/>
  <c r="U3823" i="2" s="1"/>
  <c r="J3823" i="2"/>
  <c r="R3823" i="2"/>
  <c r="S3823" i="2" s="1"/>
  <c r="H3824" i="2"/>
  <c r="U3824" i="2" s="1"/>
  <c r="J3824" i="2"/>
  <c r="R3824" i="2"/>
  <c r="S3824" i="2" s="1"/>
  <c r="H3825" i="2"/>
  <c r="U3825" i="2" s="1"/>
  <c r="J3825" i="2"/>
  <c r="R3825" i="2"/>
  <c r="S3825" i="2" s="1"/>
  <c r="H3826" i="2"/>
  <c r="U3826" i="2" s="1"/>
  <c r="J3826" i="2"/>
  <c r="R3826" i="2"/>
  <c r="S3826" i="2" s="1"/>
  <c r="H3827" i="2"/>
  <c r="U3827" i="2" s="1"/>
  <c r="J3827" i="2"/>
  <c r="R3827" i="2"/>
  <c r="S3827" i="2" s="1"/>
  <c r="H3828" i="2"/>
  <c r="U3828" i="2" s="1"/>
  <c r="J3828" i="2"/>
  <c r="R3828" i="2"/>
  <c r="S3828" i="2" s="1"/>
  <c r="H3829" i="2"/>
  <c r="U3829" i="2" s="1"/>
  <c r="J3829" i="2"/>
  <c r="R3829" i="2"/>
  <c r="S3829" i="2" s="1"/>
  <c r="H3830" i="2"/>
  <c r="U3830" i="2" s="1"/>
  <c r="J3830" i="2"/>
  <c r="R3830" i="2"/>
  <c r="S3830" i="2" s="1"/>
  <c r="H3831" i="2"/>
  <c r="U3831" i="2" s="1"/>
  <c r="J3831" i="2"/>
  <c r="R3831" i="2"/>
  <c r="S3831" i="2" s="1"/>
  <c r="H3832" i="2"/>
  <c r="U3832" i="2" s="1"/>
  <c r="J3832" i="2"/>
  <c r="R3832" i="2"/>
  <c r="S3832" i="2" s="1"/>
  <c r="H3833" i="2"/>
  <c r="U3833" i="2" s="1"/>
  <c r="J3833" i="2"/>
  <c r="R3833" i="2"/>
  <c r="S3833" i="2" s="1"/>
  <c r="H3834" i="2"/>
  <c r="U3834" i="2" s="1"/>
  <c r="J3834" i="2"/>
  <c r="R3834" i="2"/>
  <c r="S3834" i="2" s="1"/>
  <c r="H3835" i="2"/>
  <c r="U3835" i="2" s="1"/>
  <c r="J3835" i="2"/>
  <c r="R3835" i="2"/>
  <c r="S3835" i="2" s="1"/>
  <c r="H3836" i="2"/>
  <c r="U3836" i="2" s="1"/>
  <c r="J3836" i="2"/>
  <c r="R3836" i="2"/>
  <c r="S3836" i="2" s="1"/>
  <c r="H3837" i="2"/>
  <c r="U3837" i="2" s="1"/>
  <c r="J3837" i="2"/>
  <c r="R3837" i="2"/>
  <c r="S3837" i="2" s="1"/>
  <c r="H3838" i="2"/>
  <c r="U3838" i="2" s="1"/>
  <c r="J3838" i="2"/>
  <c r="R3838" i="2"/>
  <c r="S3838" i="2" s="1"/>
  <c r="H3839" i="2"/>
  <c r="U3839" i="2" s="1"/>
  <c r="J3839" i="2"/>
  <c r="R3839" i="2"/>
  <c r="S3839" i="2" s="1"/>
  <c r="H3840" i="2"/>
  <c r="U3840" i="2" s="1"/>
  <c r="J3840" i="2"/>
  <c r="R3840" i="2"/>
  <c r="S3840" i="2" s="1"/>
  <c r="H3841" i="2"/>
  <c r="U3841" i="2" s="1"/>
  <c r="J3841" i="2"/>
  <c r="R3841" i="2"/>
  <c r="S3841" i="2" s="1"/>
  <c r="H3842" i="2"/>
  <c r="U3842" i="2" s="1"/>
  <c r="J3842" i="2"/>
  <c r="R3842" i="2"/>
  <c r="S3842" i="2" s="1"/>
  <c r="H3843" i="2"/>
  <c r="U3843" i="2" s="1"/>
  <c r="J3843" i="2"/>
  <c r="R3843" i="2"/>
  <c r="S3843" i="2" s="1"/>
  <c r="H3845" i="2"/>
  <c r="U3845" i="2" s="1"/>
  <c r="J3845" i="2"/>
  <c r="R3845" i="2"/>
  <c r="S3845" i="2" s="1"/>
  <c r="H3846" i="2"/>
  <c r="U3846" i="2" s="1"/>
  <c r="J3846" i="2"/>
  <c r="R3846" i="2"/>
  <c r="S3846" i="2" s="1"/>
  <c r="H3847" i="2"/>
  <c r="U3847" i="2" s="1"/>
  <c r="J3847" i="2"/>
  <c r="R3847" i="2"/>
  <c r="S3847" i="2" s="1"/>
  <c r="H3848" i="2"/>
  <c r="U3848" i="2" s="1"/>
  <c r="J3848" i="2"/>
  <c r="R3848" i="2"/>
  <c r="S3848" i="2" s="1"/>
  <c r="H3849" i="2"/>
  <c r="U3849" i="2" s="1"/>
  <c r="J3849" i="2"/>
  <c r="R3849" i="2"/>
  <c r="S3849" i="2" s="1"/>
  <c r="H3850" i="2"/>
  <c r="U3850" i="2" s="1"/>
  <c r="J3850" i="2"/>
  <c r="R3850" i="2"/>
  <c r="S3850" i="2" s="1"/>
  <c r="H3851" i="2"/>
  <c r="U3851" i="2" s="1"/>
  <c r="J3851" i="2"/>
  <c r="R3851" i="2"/>
  <c r="S3851" i="2" s="1"/>
  <c r="H3852" i="2"/>
  <c r="U3852" i="2" s="1"/>
  <c r="J3852" i="2"/>
  <c r="R3852" i="2"/>
  <c r="S3852" i="2" s="1"/>
  <c r="H3853" i="2"/>
  <c r="U3853" i="2" s="1"/>
  <c r="J3853" i="2"/>
  <c r="R3853" i="2"/>
  <c r="S3853" i="2" s="1"/>
  <c r="H3854" i="2"/>
  <c r="U3854" i="2" s="1"/>
  <c r="J3854" i="2"/>
  <c r="R3854" i="2"/>
  <c r="S3854" i="2" s="1"/>
  <c r="H3856" i="2"/>
  <c r="U3856" i="2" s="1"/>
  <c r="J3856" i="2"/>
  <c r="R3856" i="2"/>
  <c r="S3856" i="2" s="1"/>
  <c r="H3857" i="2"/>
  <c r="U3857" i="2" s="1"/>
  <c r="J3857" i="2"/>
  <c r="R3857" i="2"/>
  <c r="S3857" i="2" s="1"/>
  <c r="H3858" i="2"/>
  <c r="U3858" i="2" s="1"/>
  <c r="J3858" i="2"/>
  <c r="R3858" i="2"/>
  <c r="S3858" i="2" s="1"/>
  <c r="H3860" i="2"/>
  <c r="U3860" i="2" s="1"/>
  <c r="J3860" i="2"/>
  <c r="R3860" i="2"/>
  <c r="S3860" i="2" s="1"/>
  <c r="H3861" i="2"/>
  <c r="U3861" i="2" s="1"/>
  <c r="J3861" i="2"/>
  <c r="R3861" i="2"/>
  <c r="S3861" i="2" s="1"/>
  <c r="H3862" i="2"/>
  <c r="U3862" i="2" s="1"/>
  <c r="J3862" i="2"/>
  <c r="R3862" i="2"/>
  <c r="S3862" i="2" s="1"/>
  <c r="H3863" i="2"/>
  <c r="U3863" i="2" s="1"/>
  <c r="J3863" i="2"/>
  <c r="R3863" i="2"/>
  <c r="S3863" i="2" s="1"/>
  <c r="H3864" i="2"/>
  <c r="U3864" i="2" s="1"/>
  <c r="J3864" i="2"/>
  <c r="R3864" i="2"/>
  <c r="S3864" i="2" s="1"/>
  <c r="H3865" i="2"/>
  <c r="U3865" i="2" s="1"/>
  <c r="J3865" i="2"/>
  <c r="R3865" i="2"/>
  <c r="S3865" i="2" s="1"/>
  <c r="H3866" i="2"/>
  <c r="U3866" i="2" s="1"/>
  <c r="J3866" i="2"/>
  <c r="R3866" i="2"/>
  <c r="S3866" i="2" s="1"/>
  <c r="H3867" i="2"/>
  <c r="U3867" i="2" s="1"/>
  <c r="J3867" i="2"/>
  <c r="R3867" i="2"/>
  <c r="S3867" i="2" s="1"/>
  <c r="H3868" i="2"/>
  <c r="U3868" i="2" s="1"/>
  <c r="J3868" i="2"/>
  <c r="R3868" i="2"/>
  <c r="S3868" i="2" s="1"/>
  <c r="H3869" i="2"/>
  <c r="U3869" i="2" s="1"/>
  <c r="J3869" i="2"/>
  <c r="R3869" i="2"/>
  <c r="S3869" i="2" s="1"/>
  <c r="H3870" i="2"/>
  <c r="U3870" i="2" s="1"/>
  <c r="J3870" i="2"/>
  <c r="R3870" i="2"/>
  <c r="S3870" i="2" s="1"/>
  <c r="H3871" i="2"/>
  <c r="U3871" i="2" s="1"/>
  <c r="J3871" i="2"/>
  <c r="R3871" i="2"/>
  <c r="S3871" i="2" s="1"/>
  <c r="H3872" i="2"/>
  <c r="U3872" i="2" s="1"/>
  <c r="J3872" i="2"/>
  <c r="R3872" i="2"/>
  <c r="S3872" i="2" s="1"/>
  <c r="H3873" i="2"/>
  <c r="U3873" i="2" s="1"/>
  <c r="J3873" i="2"/>
  <c r="R3873" i="2"/>
  <c r="S3873" i="2" s="1"/>
  <c r="H3874" i="2"/>
  <c r="U3874" i="2" s="1"/>
  <c r="J3874" i="2"/>
  <c r="R3874" i="2"/>
  <c r="S3874" i="2" s="1"/>
  <c r="H3875" i="2"/>
  <c r="U3875" i="2" s="1"/>
  <c r="J3875" i="2"/>
  <c r="R3875" i="2"/>
  <c r="S3875" i="2" s="1"/>
  <c r="H3876" i="2"/>
  <c r="U3876" i="2" s="1"/>
  <c r="J3876" i="2"/>
  <c r="R3876" i="2"/>
  <c r="S3876" i="2" s="1"/>
  <c r="H3877" i="2"/>
  <c r="U3877" i="2" s="1"/>
  <c r="J3877" i="2"/>
  <c r="R3877" i="2"/>
  <c r="S3877" i="2" s="1"/>
  <c r="H3878" i="2"/>
  <c r="U3878" i="2" s="1"/>
  <c r="J3878" i="2"/>
  <c r="R3878" i="2"/>
  <c r="S3878" i="2" s="1"/>
  <c r="H3879" i="2"/>
  <c r="U3879" i="2" s="1"/>
  <c r="J3879" i="2"/>
  <c r="R3879" i="2"/>
  <c r="S3879" i="2" s="1"/>
  <c r="H3880" i="2"/>
  <c r="U3880" i="2" s="1"/>
  <c r="J3880" i="2"/>
  <c r="R3880" i="2"/>
  <c r="S3880" i="2" s="1"/>
  <c r="H3881" i="2"/>
  <c r="U3881" i="2" s="1"/>
  <c r="J3881" i="2"/>
  <c r="R3881" i="2"/>
  <c r="S3881" i="2" s="1"/>
  <c r="H3882" i="2"/>
  <c r="U3882" i="2" s="1"/>
  <c r="J3882" i="2"/>
  <c r="R3882" i="2"/>
  <c r="S3882" i="2" s="1"/>
  <c r="H3883" i="2"/>
  <c r="U3883" i="2" s="1"/>
  <c r="J3883" i="2"/>
  <c r="R3883" i="2"/>
  <c r="S3883" i="2" s="1"/>
  <c r="H3884" i="2"/>
  <c r="U3884" i="2" s="1"/>
  <c r="J3884" i="2"/>
  <c r="R3884" i="2"/>
  <c r="S3884" i="2" s="1"/>
  <c r="H3885" i="2"/>
  <c r="U3885" i="2" s="1"/>
  <c r="J3885" i="2"/>
  <c r="R3885" i="2"/>
  <c r="S3885" i="2" s="1"/>
  <c r="H3886" i="2"/>
  <c r="U3886" i="2" s="1"/>
  <c r="J3886" i="2"/>
  <c r="R3886" i="2"/>
  <c r="S3886" i="2" s="1"/>
  <c r="H3887" i="2"/>
  <c r="U3887" i="2" s="1"/>
  <c r="J3887" i="2"/>
  <c r="R3887" i="2"/>
  <c r="S3887" i="2" s="1"/>
  <c r="H3888" i="2"/>
  <c r="U3888" i="2" s="1"/>
  <c r="J3888" i="2"/>
  <c r="R3888" i="2"/>
  <c r="S3888" i="2" s="1"/>
  <c r="H3889" i="2"/>
  <c r="U3889" i="2" s="1"/>
  <c r="J3889" i="2"/>
  <c r="R3889" i="2"/>
  <c r="S3889" i="2" s="1"/>
  <c r="H3890" i="2"/>
  <c r="U3890" i="2" s="1"/>
  <c r="J3890" i="2"/>
  <c r="R3890" i="2"/>
  <c r="S3890" i="2" s="1"/>
  <c r="H3891" i="2"/>
  <c r="U3891" i="2" s="1"/>
  <c r="J3891" i="2"/>
  <c r="R3891" i="2"/>
  <c r="S3891" i="2" s="1"/>
  <c r="H3892" i="2"/>
  <c r="U3892" i="2" s="1"/>
  <c r="J3892" i="2"/>
  <c r="R3892" i="2"/>
  <c r="S3892" i="2" s="1"/>
  <c r="H3893" i="2"/>
  <c r="U3893" i="2" s="1"/>
  <c r="J3893" i="2"/>
  <c r="R3893" i="2"/>
  <c r="S3893" i="2" s="1"/>
  <c r="H3894" i="2"/>
  <c r="U3894" i="2" s="1"/>
  <c r="J3894" i="2"/>
  <c r="R3894" i="2"/>
  <c r="S3894" i="2" s="1"/>
  <c r="H3895" i="2"/>
  <c r="U3895" i="2" s="1"/>
  <c r="J3895" i="2"/>
  <c r="R3895" i="2"/>
  <c r="S3895" i="2" s="1"/>
  <c r="H3896" i="2"/>
  <c r="U3896" i="2" s="1"/>
  <c r="J3896" i="2"/>
  <c r="R3896" i="2"/>
  <c r="S3896" i="2" s="1"/>
  <c r="H3897" i="2"/>
  <c r="U3897" i="2" s="1"/>
  <c r="J3897" i="2"/>
  <c r="R3897" i="2"/>
  <c r="S3897" i="2" s="1"/>
  <c r="H3899" i="2"/>
  <c r="U3899" i="2" s="1"/>
  <c r="J3899" i="2"/>
  <c r="R3899" i="2"/>
  <c r="S3899" i="2" s="1"/>
  <c r="H3901" i="2"/>
  <c r="U3901" i="2" s="1"/>
  <c r="J3901" i="2"/>
  <c r="R3901" i="2"/>
  <c r="S3901" i="2" s="1"/>
  <c r="H3902" i="2"/>
  <c r="U3902" i="2" s="1"/>
  <c r="J3902" i="2"/>
  <c r="R3902" i="2"/>
  <c r="S3902" i="2" s="1"/>
  <c r="H3903" i="2"/>
  <c r="U3903" i="2" s="1"/>
  <c r="J3903" i="2"/>
  <c r="R3903" i="2"/>
  <c r="S3903" i="2" s="1"/>
  <c r="H3904" i="2"/>
  <c r="U3904" i="2" s="1"/>
  <c r="J3904" i="2"/>
  <c r="R3904" i="2"/>
  <c r="S3904" i="2" s="1"/>
  <c r="H3905" i="2"/>
  <c r="U3905" i="2" s="1"/>
  <c r="J3905" i="2"/>
  <c r="R3905" i="2"/>
  <c r="S3905" i="2" s="1"/>
  <c r="H3906" i="2"/>
  <c r="U3906" i="2" s="1"/>
  <c r="J3906" i="2"/>
  <c r="R3906" i="2"/>
  <c r="S3906" i="2" s="1"/>
  <c r="H3907" i="2"/>
  <c r="U3907" i="2" s="1"/>
  <c r="J3907" i="2"/>
  <c r="R3907" i="2"/>
  <c r="S3907" i="2" s="1"/>
  <c r="H3908" i="2"/>
  <c r="U3908" i="2" s="1"/>
  <c r="J3908" i="2"/>
  <c r="R3908" i="2"/>
  <c r="S3908" i="2" s="1"/>
  <c r="H3909" i="2"/>
  <c r="U3909" i="2" s="1"/>
  <c r="J3909" i="2"/>
  <c r="R3909" i="2"/>
  <c r="S3909" i="2" s="1"/>
  <c r="H3910" i="2"/>
  <c r="U3910" i="2" s="1"/>
  <c r="J3910" i="2"/>
  <c r="R3910" i="2"/>
  <c r="S3910" i="2" s="1"/>
  <c r="H3911" i="2"/>
  <c r="U3911" i="2" s="1"/>
  <c r="J3911" i="2"/>
  <c r="R3911" i="2"/>
  <c r="S3911" i="2" s="1"/>
  <c r="H3912" i="2"/>
  <c r="U3912" i="2" s="1"/>
  <c r="J3912" i="2"/>
  <c r="R3912" i="2"/>
  <c r="S3912" i="2" s="1"/>
  <c r="H3913" i="2"/>
  <c r="U3913" i="2" s="1"/>
  <c r="J3913" i="2"/>
  <c r="R3913" i="2"/>
  <c r="S3913" i="2" s="1"/>
  <c r="H3914" i="2"/>
  <c r="U3914" i="2" s="1"/>
  <c r="J3914" i="2"/>
  <c r="R3914" i="2"/>
  <c r="S3914" i="2" s="1"/>
  <c r="H3915" i="2"/>
  <c r="U3915" i="2" s="1"/>
  <c r="J3915" i="2"/>
  <c r="R3915" i="2"/>
  <c r="S3915" i="2" s="1"/>
  <c r="H3916" i="2"/>
  <c r="U3916" i="2" s="1"/>
  <c r="J3916" i="2"/>
  <c r="R3916" i="2"/>
  <c r="S3916" i="2" s="1"/>
  <c r="H3917" i="2"/>
  <c r="U3917" i="2" s="1"/>
  <c r="J3917" i="2"/>
  <c r="R3917" i="2"/>
  <c r="S3917" i="2" s="1"/>
  <c r="H3918" i="2"/>
  <c r="U3918" i="2" s="1"/>
  <c r="J3918" i="2"/>
  <c r="R3918" i="2"/>
  <c r="S3918" i="2" s="1"/>
  <c r="H3919" i="2"/>
  <c r="U3919" i="2" s="1"/>
  <c r="J3919" i="2"/>
  <c r="R3919" i="2"/>
  <c r="S3919" i="2" s="1"/>
  <c r="H3920" i="2"/>
  <c r="U3920" i="2" s="1"/>
  <c r="J3920" i="2"/>
  <c r="R3920" i="2"/>
  <c r="S3920" i="2" s="1"/>
  <c r="H3921" i="2"/>
  <c r="U3921" i="2" s="1"/>
  <c r="J3921" i="2"/>
  <c r="R3921" i="2"/>
  <c r="S3921" i="2" s="1"/>
  <c r="H3922" i="2"/>
  <c r="U3922" i="2" s="1"/>
  <c r="J3922" i="2"/>
  <c r="R3922" i="2"/>
  <c r="S3922" i="2" s="1"/>
  <c r="H3923" i="2"/>
  <c r="U3923" i="2" s="1"/>
  <c r="J3923" i="2"/>
  <c r="R3923" i="2"/>
  <c r="S3923" i="2" s="1"/>
  <c r="H3924" i="2"/>
  <c r="U3924" i="2" s="1"/>
  <c r="J3924" i="2"/>
  <c r="R3924" i="2"/>
  <c r="S3924" i="2" s="1"/>
  <c r="H3925" i="2"/>
  <c r="U3925" i="2" s="1"/>
  <c r="J3925" i="2"/>
  <c r="R3925" i="2"/>
  <c r="S3925" i="2" s="1"/>
  <c r="H3926" i="2"/>
  <c r="U3926" i="2" s="1"/>
  <c r="J3926" i="2"/>
  <c r="R3926" i="2"/>
  <c r="S3926" i="2" s="1"/>
  <c r="H3927" i="2"/>
  <c r="U3927" i="2" s="1"/>
  <c r="J3927" i="2"/>
  <c r="R3927" i="2"/>
  <c r="S3927" i="2" s="1"/>
  <c r="H3928" i="2"/>
  <c r="U3928" i="2" s="1"/>
  <c r="J3928" i="2"/>
  <c r="R3928" i="2"/>
  <c r="S3928" i="2" s="1"/>
  <c r="H3929" i="2"/>
  <c r="U3929" i="2" s="1"/>
  <c r="J3929" i="2"/>
  <c r="R3929" i="2"/>
  <c r="S3929" i="2" s="1"/>
  <c r="H3930" i="2"/>
  <c r="U3930" i="2" s="1"/>
  <c r="J3930" i="2"/>
  <c r="R3930" i="2"/>
  <c r="S3930" i="2" s="1"/>
  <c r="H3931" i="2"/>
  <c r="U3931" i="2" s="1"/>
  <c r="J3931" i="2"/>
  <c r="R3931" i="2"/>
  <c r="S3931" i="2" s="1"/>
  <c r="H3932" i="2"/>
  <c r="U3932" i="2" s="1"/>
  <c r="J3932" i="2"/>
  <c r="R3932" i="2"/>
  <c r="S3932" i="2" s="1"/>
  <c r="H3933" i="2"/>
  <c r="U3933" i="2" s="1"/>
  <c r="J3933" i="2"/>
  <c r="R3933" i="2"/>
  <c r="S3933" i="2" s="1"/>
  <c r="H3934" i="2"/>
  <c r="U3934" i="2" s="1"/>
  <c r="J3934" i="2"/>
  <c r="R3934" i="2"/>
  <c r="S3934" i="2" s="1"/>
  <c r="H3936" i="2"/>
  <c r="U3936" i="2" s="1"/>
  <c r="J3936" i="2"/>
  <c r="R3936" i="2"/>
  <c r="S3936" i="2" s="1"/>
  <c r="H3937" i="2"/>
  <c r="U3937" i="2" s="1"/>
  <c r="J3937" i="2"/>
  <c r="R3937" i="2"/>
  <c r="S3937" i="2" s="1"/>
  <c r="H3938" i="2"/>
  <c r="U3938" i="2" s="1"/>
  <c r="J3938" i="2"/>
  <c r="R3938" i="2"/>
  <c r="S3938" i="2" s="1"/>
  <c r="H3939" i="2"/>
  <c r="U3939" i="2" s="1"/>
  <c r="J3939" i="2"/>
  <c r="R3939" i="2"/>
  <c r="S3939" i="2" s="1"/>
  <c r="H3940" i="2"/>
  <c r="U3940" i="2" s="1"/>
  <c r="J3940" i="2"/>
  <c r="R3940" i="2"/>
  <c r="S3940" i="2" s="1"/>
  <c r="H3941" i="2"/>
  <c r="U3941" i="2" s="1"/>
  <c r="J3941" i="2"/>
  <c r="R3941" i="2"/>
  <c r="S3941" i="2" s="1"/>
  <c r="H3942" i="2"/>
  <c r="U3942" i="2" s="1"/>
  <c r="J3942" i="2"/>
  <c r="R3942" i="2"/>
  <c r="S3942" i="2" s="1"/>
  <c r="H3943" i="2"/>
  <c r="U3943" i="2" s="1"/>
  <c r="J3943" i="2"/>
  <c r="R3943" i="2"/>
  <c r="S3943" i="2" s="1"/>
  <c r="H3944" i="2"/>
  <c r="U3944" i="2" s="1"/>
  <c r="J3944" i="2"/>
  <c r="R3944" i="2"/>
  <c r="S3944" i="2" s="1"/>
  <c r="H3945" i="2"/>
  <c r="U3945" i="2" s="1"/>
  <c r="J3945" i="2"/>
  <c r="R3945" i="2"/>
  <c r="S3945" i="2" s="1"/>
  <c r="H3946" i="2"/>
  <c r="U3946" i="2" s="1"/>
  <c r="J3946" i="2"/>
  <c r="R3946" i="2"/>
  <c r="S3946" i="2" s="1"/>
  <c r="H3947" i="2"/>
  <c r="U3947" i="2" s="1"/>
  <c r="J3947" i="2"/>
  <c r="R3947" i="2"/>
  <c r="S3947" i="2" s="1"/>
  <c r="H3948" i="2"/>
  <c r="U3948" i="2" s="1"/>
  <c r="J3948" i="2"/>
  <c r="R3948" i="2"/>
  <c r="S3948" i="2" s="1"/>
  <c r="H3949" i="2"/>
  <c r="U3949" i="2" s="1"/>
  <c r="J3949" i="2"/>
  <c r="R3949" i="2"/>
  <c r="S3949" i="2" s="1"/>
  <c r="H3950" i="2"/>
  <c r="U3950" i="2" s="1"/>
  <c r="J3950" i="2"/>
  <c r="R3950" i="2"/>
  <c r="S3950" i="2" s="1"/>
  <c r="H3951" i="2"/>
  <c r="U3951" i="2" s="1"/>
  <c r="J3951" i="2"/>
  <c r="R3951" i="2"/>
  <c r="S3951" i="2" s="1"/>
  <c r="H3952" i="2"/>
  <c r="U3952" i="2" s="1"/>
  <c r="J3952" i="2"/>
  <c r="R3952" i="2"/>
  <c r="S3952" i="2" s="1"/>
  <c r="H3953" i="2"/>
  <c r="U3953" i="2" s="1"/>
  <c r="J3953" i="2"/>
  <c r="R3953" i="2"/>
  <c r="S3953" i="2" s="1"/>
  <c r="H3954" i="2"/>
  <c r="U3954" i="2" s="1"/>
  <c r="J3954" i="2"/>
  <c r="R3954" i="2"/>
  <c r="S3954" i="2" s="1"/>
  <c r="H3955" i="2"/>
  <c r="U3955" i="2" s="1"/>
  <c r="J3955" i="2"/>
  <c r="R3955" i="2"/>
  <c r="S3955" i="2" s="1"/>
  <c r="H3956" i="2"/>
  <c r="U3956" i="2" s="1"/>
  <c r="J3956" i="2"/>
  <c r="R3956" i="2"/>
  <c r="S3956" i="2" s="1"/>
  <c r="H3957" i="2"/>
  <c r="U3957" i="2" s="1"/>
  <c r="J3957" i="2"/>
  <c r="R3957" i="2"/>
  <c r="S3957" i="2" s="1"/>
  <c r="H3958" i="2"/>
  <c r="U3958" i="2" s="1"/>
  <c r="J3958" i="2"/>
  <c r="R3958" i="2"/>
  <c r="S3958" i="2" s="1"/>
  <c r="H3959" i="2"/>
  <c r="U3959" i="2" s="1"/>
  <c r="J3959" i="2"/>
  <c r="R3959" i="2"/>
  <c r="S3959" i="2" s="1"/>
  <c r="H3960" i="2"/>
  <c r="U3960" i="2" s="1"/>
  <c r="J3960" i="2"/>
  <c r="R3960" i="2"/>
  <c r="S3960" i="2" s="1"/>
  <c r="H3961" i="2"/>
  <c r="U3961" i="2" s="1"/>
  <c r="J3961" i="2"/>
  <c r="R3961" i="2"/>
  <c r="S3961" i="2" s="1"/>
  <c r="H3962" i="2"/>
  <c r="U3962" i="2" s="1"/>
  <c r="J3962" i="2"/>
  <c r="R3962" i="2"/>
  <c r="S3962" i="2" s="1"/>
  <c r="H3963" i="2"/>
  <c r="U3963" i="2" s="1"/>
  <c r="J3963" i="2"/>
  <c r="R3963" i="2"/>
  <c r="S3963" i="2" s="1"/>
  <c r="H3964" i="2"/>
  <c r="U3964" i="2" s="1"/>
  <c r="J3964" i="2"/>
  <c r="R3964" i="2"/>
  <c r="S3964" i="2" s="1"/>
  <c r="H3965" i="2"/>
  <c r="U3965" i="2" s="1"/>
  <c r="J3965" i="2"/>
  <c r="R3965" i="2"/>
  <c r="S3965" i="2" s="1"/>
  <c r="H3967" i="2"/>
  <c r="U3967" i="2" s="1"/>
  <c r="J3967" i="2"/>
  <c r="R3967" i="2"/>
  <c r="S3967" i="2" s="1"/>
  <c r="H3968" i="2"/>
  <c r="U3968" i="2" s="1"/>
  <c r="J3968" i="2"/>
  <c r="R3968" i="2"/>
  <c r="S3968" i="2" s="1"/>
  <c r="H3969" i="2"/>
  <c r="U3969" i="2" s="1"/>
  <c r="J3969" i="2"/>
  <c r="R3969" i="2"/>
  <c r="S3969" i="2" s="1"/>
  <c r="H3970" i="2"/>
  <c r="U3970" i="2" s="1"/>
  <c r="J3970" i="2"/>
  <c r="R3970" i="2"/>
  <c r="S3970" i="2" s="1"/>
  <c r="H3971" i="2"/>
  <c r="U3971" i="2" s="1"/>
  <c r="J3971" i="2"/>
  <c r="R3971" i="2"/>
  <c r="S3971" i="2" s="1"/>
  <c r="H3972" i="2"/>
  <c r="U3972" i="2" s="1"/>
  <c r="J3972" i="2"/>
  <c r="R3972" i="2"/>
  <c r="S3972" i="2" s="1"/>
  <c r="H3973" i="2"/>
  <c r="U3973" i="2" s="1"/>
  <c r="J3973" i="2"/>
  <c r="R3973" i="2"/>
  <c r="S3973" i="2" s="1"/>
  <c r="H3974" i="2"/>
  <c r="U3974" i="2" s="1"/>
  <c r="J3974" i="2"/>
  <c r="R3974" i="2"/>
  <c r="S3974" i="2" s="1"/>
  <c r="H3975" i="2"/>
  <c r="U3975" i="2" s="1"/>
  <c r="J3975" i="2"/>
  <c r="R3975" i="2"/>
  <c r="S3975" i="2" s="1"/>
  <c r="H3976" i="2"/>
  <c r="U3976" i="2" s="1"/>
  <c r="J3976" i="2"/>
  <c r="R3976" i="2"/>
  <c r="S3976" i="2" s="1"/>
  <c r="H3977" i="2"/>
  <c r="U3977" i="2" s="1"/>
  <c r="J3977" i="2"/>
  <c r="R3977" i="2"/>
  <c r="S3977" i="2" s="1"/>
  <c r="H3978" i="2"/>
  <c r="U3978" i="2" s="1"/>
  <c r="J3978" i="2"/>
  <c r="R3978" i="2"/>
  <c r="S3978" i="2" s="1"/>
  <c r="H3979" i="2"/>
  <c r="U3979" i="2" s="1"/>
  <c r="J3979" i="2"/>
  <c r="R3979" i="2"/>
  <c r="S3979" i="2" s="1"/>
  <c r="H3980" i="2"/>
  <c r="U3980" i="2" s="1"/>
  <c r="J3980" i="2"/>
  <c r="R3980" i="2"/>
  <c r="S3980" i="2" s="1"/>
  <c r="H3981" i="2"/>
  <c r="U3981" i="2" s="1"/>
  <c r="J3981" i="2"/>
  <c r="R3981" i="2"/>
  <c r="S3981" i="2" s="1"/>
  <c r="H3982" i="2"/>
  <c r="U3982" i="2" s="1"/>
  <c r="J3982" i="2"/>
  <c r="R3982" i="2"/>
  <c r="S3982" i="2" s="1"/>
  <c r="H3983" i="2"/>
  <c r="U3983" i="2" s="1"/>
  <c r="J3983" i="2"/>
  <c r="R3983" i="2"/>
  <c r="S3983" i="2" s="1"/>
  <c r="H3984" i="2"/>
  <c r="U3984" i="2" s="1"/>
  <c r="J3984" i="2"/>
  <c r="R3984" i="2"/>
  <c r="S3984" i="2" s="1"/>
  <c r="H3985" i="2"/>
  <c r="U3985" i="2" s="1"/>
  <c r="J3985" i="2"/>
  <c r="R3985" i="2"/>
  <c r="S3985" i="2" s="1"/>
  <c r="H3986" i="2"/>
  <c r="U3986" i="2" s="1"/>
  <c r="J3986" i="2"/>
  <c r="R3986" i="2"/>
  <c r="S3986" i="2" s="1"/>
  <c r="H3987" i="2"/>
  <c r="U3987" i="2" s="1"/>
  <c r="J3987" i="2"/>
  <c r="R3987" i="2"/>
  <c r="S3987" i="2" s="1"/>
  <c r="H3988" i="2"/>
  <c r="U3988" i="2" s="1"/>
  <c r="J3988" i="2"/>
  <c r="R3988" i="2"/>
  <c r="S3988" i="2" s="1"/>
  <c r="H3989" i="2"/>
  <c r="U3989" i="2" s="1"/>
  <c r="J3989" i="2"/>
  <c r="R3989" i="2"/>
  <c r="S3989" i="2" s="1"/>
  <c r="H3990" i="2"/>
  <c r="U3990" i="2" s="1"/>
  <c r="J3990" i="2"/>
  <c r="R3990" i="2"/>
  <c r="S3990" i="2" s="1"/>
  <c r="H3991" i="2"/>
  <c r="U3991" i="2" s="1"/>
  <c r="J3991" i="2"/>
  <c r="R3991" i="2"/>
  <c r="S3991" i="2" s="1"/>
  <c r="H3992" i="2"/>
  <c r="U3992" i="2" s="1"/>
  <c r="J3992" i="2"/>
  <c r="R3992" i="2"/>
  <c r="S3992" i="2" s="1"/>
  <c r="H3993" i="2"/>
  <c r="U3993" i="2" s="1"/>
  <c r="J3993" i="2"/>
  <c r="R3993" i="2"/>
  <c r="S3993" i="2" s="1"/>
  <c r="H3994" i="2"/>
  <c r="U3994" i="2" s="1"/>
  <c r="J3994" i="2"/>
  <c r="R3994" i="2"/>
  <c r="S3994" i="2" s="1"/>
  <c r="H3995" i="2"/>
  <c r="U3995" i="2" s="1"/>
  <c r="J3995" i="2"/>
  <c r="R3995" i="2"/>
  <c r="S3995" i="2" s="1"/>
  <c r="H3996" i="2"/>
  <c r="U3996" i="2" s="1"/>
  <c r="J3996" i="2"/>
  <c r="R3996" i="2"/>
  <c r="S3996" i="2" s="1"/>
  <c r="H3997" i="2"/>
  <c r="U3997" i="2" s="1"/>
  <c r="J3997" i="2"/>
  <c r="R3997" i="2"/>
  <c r="S3997" i="2" s="1"/>
  <c r="H3998" i="2"/>
  <c r="U3998" i="2" s="1"/>
  <c r="J3998" i="2"/>
  <c r="R3998" i="2"/>
  <c r="S3998" i="2" s="1"/>
  <c r="H3999" i="2"/>
  <c r="U3999" i="2" s="1"/>
  <c r="J3999" i="2"/>
  <c r="R3999" i="2"/>
  <c r="S3999" i="2" s="1"/>
  <c r="H4000" i="2"/>
  <c r="U4000" i="2" s="1"/>
  <c r="J4000" i="2"/>
  <c r="R4000" i="2"/>
  <c r="S4000" i="2" s="1"/>
  <c r="H4001" i="2"/>
  <c r="U4001" i="2" s="1"/>
  <c r="J4001" i="2"/>
  <c r="R4001" i="2"/>
  <c r="S4001" i="2" s="1"/>
  <c r="H4002" i="2"/>
  <c r="U4002" i="2" s="1"/>
  <c r="J4002" i="2"/>
  <c r="R4002" i="2"/>
  <c r="S4002" i="2" s="1"/>
  <c r="H4003" i="2"/>
  <c r="U4003" i="2" s="1"/>
  <c r="J4003" i="2"/>
  <c r="R4003" i="2"/>
  <c r="S4003" i="2" s="1"/>
  <c r="H4008" i="2"/>
  <c r="U4008" i="2" s="1"/>
  <c r="J4008" i="2"/>
  <c r="R4008" i="2"/>
  <c r="S4008" i="2" s="1"/>
  <c r="H4009" i="2"/>
  <c r="U4009" i="2" s="1"/>
  <c r="J4009" i="2"/>
  <c r="R4009" i="2"/>
  <c r="S4009" i="2" s="1"/>
  <c r="H4010" i="2"/>
  <c r="U4010" i="2" s="1"/>
  <c r="J4010" i="2"/>
  <c r="R4010" i="2"/>
  <c r="S4010" i="2" s="1"/>
  <c r="H4011" i="2"/>
  <c r="U4011" i="2" s="1"/>
  <c r="J4011" i="2"/>
  <c r="R4011" i="2"/>
  <c r="S4011" i="2" s="1"/>
  <c r="H4012" i="2"/>
  <c r="U4012" i="2" s="1"/>
  <c r="J4012" i="2"/>
  <c r="R4012" i="2"/>
  <c r="S4012" i="2" s="1"/>
  <c r="H4013" i="2"/>
  <c r="U4013" i="2" s="1"/>
  <c r="J4013" i="2"/>
  <c r="R4013" i="2"/>
  <c r="S4013" i="2" s="1"/>
  <c r="H4014" i="2"/>
  <c r="U4014" i="2" s="1"/>
  <c r="J4014" i="2"/>
  <c r="R4014" i="2"/>
  <c r="S4014" i="2" s="1"/>
  <c r="H4015" i="2"/>
  <c r="U4015" i="2" s="1"/>
  <c r="J4015" i="2"/>
  <c r="R4015" i="2"/>
  <c r="S4015" i="2" s="1"/>
  <c r="H4016" i="2"/>
  <c r="U4016" i="2" s="1"/>
  <c r="J4016" i="2"/>
  <c r="R4016" i="2"/>
  <c r="S4016" i="2" s="1"/>
  <c r="H4017" i="2"/>
  <c r="U4017" i="2" s="1"/>
  <c r="J4017" i="2"/>
  <c r="R4017" i="2"/>
  <c r="S4017" i="2" s="1"/>
  <c r="H4018" i="2"/>
  <c r="U4018" i="2" s="1"/>
  <c r="J4018" i="2"/>
  <c r="R4018" i="2"/>
  <c r="S4018" i="2" s="1"/>
  <c r="H4021" i="2"/>
  <c r="U4021" i="2" s="1"/>
  <c r="J4021" i="2"/>
  <c r="R4021" i="2"/>
  <c r="S4021" i="2" s="1"/>
  <c r="H3487" i="2"/>
  <c r="U3487" i="2" s="1"/>
  <c r="J3487" i="2"/>
  <c r="R3487" i="2"/>
  <c r="S3487" i="2" s="1"/>
  <c r="H3488" i="2"/>
  <c r="U3488" i="2" s="1"/>
  <c r="J3488" i="2"/>
  <c r="R3488" i="2"/>
  <c r="S3488" i="2" s="1"/>
  <c r="H3467" i="2"/>
  <c r="U3467" i="2" s="1"/>
  <c r="J3467" i="2"/>
  <c r="R3467" i="2"/>
  <c r="S3467" i="2" s="1"/>
  <c r="H3468" i="2"/>
  <c r="U3468" i="2" s="1"/>
  <c r="J3468" i="2"/>
  <c r="R3468" i="2"/>
  <c r="S3468" i="2" s="1"/>
  <c r="H3470" i="2"/>
  <c r="U3470" i="2" s="1"/>
  <c r="J3470" i="2"/>
  <c r="R3470" i="2"/>
  <c r="S3470" i="2" s="1"/>
  <c r="H3471" i="2"/>
  <c r="U3471" i="2" s="1"/>
  <c r="J3471" i="2"/>
  <c r="R3471" i="2"/>
  <c r="S3471" i="2" s="1"/>
  <c r="H3472" i="2"/>
  <c r="U3472" i="2" s="1"/>
  <c r="J3472" i="2"/>
  <c r="R3472" i="2"/>
  <c r="S3472" i="2" s="1"/>
  <c r="H3473" i="2"/>
  <c r="U3473" i="2" s="1"/>
  <c r="J3473" i="2"/>
  <c r="R3473" i="2"/>
  <c r="S3473" i="2" s="1"/>
  <c r="H3474" i="2"/>
  <c r="U3474" i="2" s="1"/>
  <c r="J3474" i="2"/>
  <c r="R3474" i="2"/>
  <c r="S3474" i="2" s="1"/>
  <c r="H3475" i="2"/>
  <c r="U3475" i="2" s="1"/>
  <c r="J3475" i="2"/>
  <c r="R3475" i="2"/>
  <c r="S3475" i="2" s="1"/>
  <c r="H3476" i="2"/>
  <c r="U3476" i="2" s="1"/>
  <c r="J3476" i="2"/>
  <c r="R3476" i="2"/>
  <c r="S3476" i="2" s="1"/>
  <c r="H3477" i="2"/>
  <c r="U3477" i="2" s="1"/>
  <c r="J3477" i="2"/>
  <c r="R3477" i="2"/>
  <c r="S3477" i="2" s="1"/>
  <c r="H3478" i="2"/>
  <c r="U3478" i="2" s="1"/>
  <c r="J3478" i="2"/>
  <c r="R3478" i="2"/>
  <c r="S3478" i="2" s="1"/>
  <c r="H3479" i="2"/>
  <c r="U3479" i="2" s="1"/>
  <c r="J3479" i="2"/>
  <c r="R3479" i="2"/>
  <c r="S3479" i="2" s="1"/>
  <c r="H3480" i="2"/>
  <c r="U3480" i="2" s="1"/>
  <c r="J3480" i="2"/>
  <c r="R3480" i="2"/>
  <c r="S3480" i="2" s="1"/>
  <c r="H3481" i="2"/>
  <c r="U3481" i="2" s="1"/>
  <c r="J3481" i="2"/>
  <c r="R3481" i="2"/>
  <c r="S3481" i="2" s="1"/>
  <c r="H3482" i="2"/>
  <c r="U3482" i="2" s="1"/>
  <c r="J3482" i="2"/>
  <c r="R3482" i="2"/>
  <c r="S3482" i="2" s="1"/>
  <c r="H3485" i="2"/>
  <c r="U3485" i="2" s="1"/>
  <c r="J3485" i="2"/>
  <c r="R3485" i="2"/>
  <c r="S3485" i="2" s="1"/>
  <c r="H3486" i="2"/>
  <c r="U3486" i="2" s="1"/>
  <c r="J3486" i="2"/>
  <c r="R3486" i="2"/>
  <c r="S3486" i="2" s="1"/>
  <c r="H3466" i="2"/>
  <c r="U3466" i="2" s="1"/>
  <c r="J3466" i="2"/>
  <c r="R3466" i="2"/>
  <c r="S3466" i="2" s="1"/>
  <c r="H3459" i="2"/>
  <c r="U3459" i="2" s="1"/>
  <c r="J3459" i="2"/>
  <c r="R3459" i="2"/>
  <c r="S3459" i="2" s="1"/>
  <c r="H3461" i="2"/>
  <c r="U3461" i="2" s="1"/>
  <c r="J3461" i="2"/>
  <c r="R3461" i="2"/>
  <c r="S3461" i="2" s="1"/>
  <c r="H3458" i="2"/>
  <c r="U3458" i="2" s="1"/>
  <c r="J3458" i="2"/>
  <c r="R3458" i="2"/>
  <c r="S3458" i="2" s="1"/>
  <c r="H3452" i="2"/>
  <c r="U3452" i="2" s="1"/>
  <c r="J3452" i="2"/>
  <c r="R3452" i="2"/>
  <c r="S3452" i="2" s="1"/>
  <c r="H3453" i="2"/>
  <c r="U3453" i="2" s="1"/>
  <c r="J3453" i="2"/>
  <c r="R3453" i="2"/>
  <c r="S3453" i="2" s="1"/>
  <c r="H3454" i="2"/>
  <c r="U3454" i="2" s="1"/>
  <c r="J3454" i="2"/>
  <c r="R3454" i="2"/>
  <c r="S3454" i="2" s="1"/>
  <c r="H3455" i="2"/>
  <c r="U3455" i="2" s="1"/>
  <c r="J3455" i="2"/>
  <c r="R3455" i="2"/>
  <c r="S3455" i="2" s="1"/>
  <c r="H3456" i="2"/>
  <c r="U3456" i="2" s="1"/>
  <c r="J3456" i="2"/>
  <c r="R3456" i="2"/>
  <c r="S3456" i="2" s="1"/>
  <c r="H3457" i="2"/>
  <c r="U3457" i="2" s="1"/>
  <c r="J3457" i="2"/>
  <c r="R3457" i="2"/>
  <c r="S3457" i="2" s="1"/>
  <c r="H3450" i="2"/>
  <c r="U3450" i="2" s="1"/>
  <c r="J3450" i="2"/>
  <c r="R3450" i="2"/>
  <c r="S3450" i="2" s="1"/>
  <c r="H3451" i="2"/>
  <c r="U3451" i="2" s="1"/>
  <c r="J3451" i="2"/>
  <c r="R3451" i="2"/>
  <c r="S3451" i="2" s="1"/>
  <c r="H3449" i="2"/>
  <c r="U3449" i="2" s="1"/>
  <c r="J3449" i="2"/>
  <c r="R3449" i="2"/>
  <c r="S3449" i="2" s="1"/>
  <c r="H3448" i="2"/>
  <c r="U3448" i="2" s="1"/>
  <c r="J3448" i="2"/>
  <c r="R3448" i="2"/>
  <c r="S3448" i="2" s="1"/>
  <c r="H3446" i="2"/>
  <c r="U3446" i="2" s="1"/>
  <c r="J3446" i="2"/>
  <c r="R3446" i="2"/>
  <c r="S3446" i="2" s="1"/>
  <c r="H3445" i="2"/>
  <c r="U3445" i="2" s="1"/>
  <c r="J3445" i="2"/>
  <c r="R3445" i="2"/>
  <c r="S3445" i="2" s="1"/>
  <c r="H3409" i="2"/>
  <c r="U3409" i="2" s="1"/>
  <c r="J3409" i="2"/>
  <c r="R3409" i="2"/>
  <c r="S3409" i="2" s="1"/>
  <c r="H3410" i="2"/>
  <c r="U3410" i="2" s="1"/>
  <c r="J3410" i="2"/>
  <c r="R3410" i="2"/>
  <c r="S3410" i="2" s="1"/>
  <c r="H3411" i="2"/>
  <c r="U3411" i="2" s="1"/>
  <c r="J3411" i="2"/>
  <c r="R3411" i="2"/>
  <c r="S3411" i="2" s="1"/>
  <c r="H3412" i="2"/>
  <c r="U3412" i="2" s="1"/>
  <c r="J3412" i="2"/>
  <c r="R3412" i="2"/>
  <c r="S3412" i="2" s="1"/>
  <c r="H3413" i="2"/>
  <c r="U3413" i="2" s="1"/>
  <c r="J3413" i="2"/>
  <c r="R3413" i="2"/>
  <c r="S3413" i="2" s="1"/>
  <c r="H3414" i="2"/>
  <c r="U3414" i="2" s="1"/>
  <c r="J3414" i="2"/>
  <c r="R3414" i="2"/>
  <c r="S3414" i="2" s="1"/>
  <c r="H3415" i="2"/>
  <c r="U3415" i="2" s="1"/>
  <c r="J3415" i="2"/>
  <c r="R3415" i="2"/>
  <c r="S3415" i="2" s="1"/>
  <c r="H3416" i="2"/>
  <c r="U3416" i="2" s="1"/>
  <c r="J3416" i="2"/>
  <c r="R3416" i="2"/>
  <c r="S3416" i="2" s="1"/>
  <c r="H3417" i="2"/>
  <c r="U3417" i="2" s="1"/>
  <c r="J3417" i="2"/>
  <c r="R3417" i="2"/>
  <c r="S3417" i="2" s="1"/>
  <c r="H3419" i="2"/>
  <c r="U3419" i="2" s="1"/>
  <c r="J3419" i="2"/>
  <c r="R3419" i="2"/>
  <c r="S3419" i="2" s="1"/>
  <c r="H3420" i="2"/>
  <c r="U3420" i="2" s="1"/>
  <c r="J3420" i="2"/>
  <c r="R3420" i="2"/>
  <c r="S3420" i="2" s="1"/>
  <c r="H3421" i="2"/>
  <c r="U3421" i="2" s="1"/>
  <c r="J3421" i="2"/>
  <c r="R3421" i="2"/>
  <c r="S3421" i="2" s="1"/>
  <c r="H3422" i="2"/>
  <c r="U3422" i="2" s="1"/>
  <c r="J3422" i="2"/>
  <c r="R3422" i="2"/>
  <c r="S3422" i="2" s="1"/>
  <c r="H3423" i="2"/>
  <c r="U3423" i="2" s="1"/>
  <c r="J3423" i="2"/>
  <c r="R3423" i="2"/>
  <c r="S3423" i="2" s="1"/>
  <c r="H3424" i="2"/>
  <c r="U3424" i="2" s="1"/>
  <c r="J3424" i="2"/>
  <c r="R3424" i="2"/>
  <c r="S3424" i="2" s="1"/>
  <c r="H3430" i="2"/>
  <c r="U3430" i="2" s="1"/>
  <c r="J3430" i="2"/>
  <c r="R3430" i="2"/>
  <c r="S3430" i="2" s="1"/>
  <c r="H3433" i="2"/>
  <c r="U3433" i="2" s="1"/>
  <c r="J3433" i="2"/>
  <c r="R3433" i="2"/>
  <c r="S3433" i="2" s="1"/>
  <c r="H3434" i="2"/>
  <c r="U3434" i="2" s="1"/>
  <c r="J3434" i="2"/>
  <c r="R3434" i="2"/>
  <c r="S3434" i="2" s="1"/>
  <c r="H3435" i="2"/>
  <c r="U3435" i="2" s="1"/>
  <c r="J3435" i="2"/>
  <c r="R3435" i="2"/>
  <c r="S3435" i="2" s="1"/>
  <c r="H3436" i="2"/>
  <c r="U3436" i="2" s="1"/>
  <c r="J3436" i="2"/>
  <c r="R3436" i="2"/>
  <c r="S3436" i="2" s="1"/>
  <c r="H3437" i="2"/>
  <c r="U3437" i="2" s="1"/>
  <c r="J3437" i="2"/>
  <c r="R3437" i="2"/>
  <c r="S3437" i="2" s="1"/>
  <c r="H3438" i="2"/>
  <c r="U3438" i="2" s="1"/>
  <c r="J3438" i="2"/>
  <c r="R3438" i="2"/>
  <c r="S3438" i="2" s="1"/>
  <c r="H3439" i="2"/>
  <c r="U3439" i="2" s="1"/>
  <c r="J3439" i="2"/>
  <c r="R3439" i="2"/>
  <c r="S3439" i="2" s="1"/>
  <c r="H3440" i="2"/>
  <c r="U3440" i="2" s="1"/>
  <c r="J3440" i="2"/>
  <c r="R3440" i="2"/>
  <c r="S3440" i="2" s="1"/>
  <c r="H3441" i="2"/>
  <c r="U3441" i="2" s="1"/>
  <c r="J3441" i="2"/>
  <c r="R3441" i="2"/>
  <c r="S3441" i="2" s="1"/>
  <c r="H3442" i="2"/>
  <c r="U3442" i="2" s="1"/>
  <c r="J3442" i="2"/>
  <c r="R3442" i="2"/>
  <c r="S3442" i="2" s="1"/>
  <c r="H3443" i="2"/>
  <c r="U3443" i="2" s="1"/>
  <c r="J3443" i="2"/>
  <c r="R3443" i="2"/>
  <c r="S3443" i="2" s="1"/>
  <c r="H3444" i="2"/>
  <c r="U3444" i="2" s="1"/>
  <c r="J3444" i="2"/>
  <c r="R3444" i="2"/>
  <c r="S3444" i="2" s="1"/>
  <c r="H3391" i="2"/>
  <c r="U3391" i="2" s="1"/>
  <c r="J3391" i="2"/>
  <c r="R3391" i="2"/>
  <c r="S3391" i="2" s="1"/>
  <c r="H3392" i="2"/>
  <c r="U3392" i="2" s="1"/>
  <c r="J3392" i="2"/>
  <c r="R3392" i="2"/>
  <c r="S3392" i="2" s="1"/>
  <c r="H3393" i="2"/>
  <c r="U3393" i="2" s="1"/>
  <c r="J3393" i="2"/>
  <c r="R3393" i="2"/>
  <c r="S3393" i="2" s="1"/>
  <c r="H3394" i="2"/>
  <c r="U3394" i="2" s="1"/>
  <c r="J3394" i="2"/>
  <c r="R3394" i="2"/>
  <c r="S3394" i="2" s="1"/>
  <c r="H3395" i="2"/>
  <c r="U3395" i="2" s="1"/>
  <c r="J3395" i="2"/>
  <c r="R3395" i="2"/>
  <c r="S3395" i="2" s="1"/>
  <c r="H3396" i="2"/>
  <c r="U3396" i="2" s="1"/>
  <c r="J3396" i="2"/>
  <c r="R3396" i="2"/>
  <c r="S3396" i="2" s="1"/>
  <c r="H3397" i="2"/>
  <c r="U3397" i="2" s="1"/>
  <c r="J3397" i="2"/>
  <c r="R3397" i="2"/>
  <c r="S3397" i="2" s="1"/>
  <c r="H3398" i="2"/>
  <c r="U3398" i="2" s="1"/>
  <c r="J3398" i="2"/>
  <c r="R3398" i="2"/>
  <c r="S3398" i="2" s="1"/>
  <c r="H3399" i="2"/>
  <c r="U3399" i="2" s="1"/>
  <c r="J3399" i="2"/>
  <c r="R3399" i="2"/>
  <c r="S3399" i="2" s="1"/>
  <c r="H3400" i="2"/>
  <c r="U3400" i="2" s="1"/>
  <c r="J3400" i="2"/>
  <c r="R3400" i="2"/>
  <c r="S3400" i="2" s="1"/>
  <c r="H3401" i="2"/>
  <c r="U3401" i="2" s="1"/>
  <c r="J3401" i="2"/>
  <c r="R3401" i="2"/>
  <c r="S3401" i="2" s="1"/>
  <c r="H3402" i="2"/>
  <c r="U3402" i="2" s="1"/>
  <c r="J3402" i="2"/>
  <c r="R3402" i="2"/>
  <c r="S3402" i="2" s="1"/>
  <c r="H3403" i="2"/>
  <c r="U3403" i="2" s="1"/>
  <c r="J3403" i="2"/>
  <c r="R3403" i="2"/>
  <c r="S3403" i="2" s="1"/>
  <c r="H3404" i="2"/>
  <c r="U3404" i="2" s="1"/>
  <c r="J3404" i="2"/>
  <c r="R3404" i="2"/>
  <c r="S3404" i="2" s="1"/>
  <c r="H3405" i="2"/>
  <c r="U3405" i="2" s="1"/>
  <c r="J3405" i="2"/>
  <c r="R3405" i="2"/>
  <c r="S3405" i="2" s="1"/>
  <c r="H3406" i="2"/>
  <c r="U3406" i="2" s="1"/>
  <c r="J3406" i="2"/>
  <c r="R3406" i="2"/>
  <c r="S3406" i="2" s="1"/>
  <c r="H3407" i="2"/>
  <c r="U3407" i="2" s="1"/>
  <c r="J3407" i="2"/>
  <c r="R3407" i="2"/>
  <c r="S3407" i="2" s="1"/>
  <c r="H3408" i="2"/>
  <c r="U3408" i="2" s="1"/>
  <c r="J3408" i="2"/>
  <c r="R3408" i="2"/>
  <c r="S3408" i="2" s="1"/>
  <c r="H3389" i="2"/>
  <c r="U3389" i="2" s="1"/>
  <c r="J3389" i="2"/>
  <c r="R3389" i="2"/>
  <c r="S3389" i="2" s="1"/>
  <c r="H3390" i="2"/>
  <c r="U3390" i="2" s="1"/>
  <c r="J3390" i="2"/>
  <c r="R3390" i="2"/>
  <c r="S3390" i="2" s="1"/>
  <c r="H3380" i="2"/>
  <c r="U3380" i="2" s="1"/>
  <c r="J3380" i="2"/>
  <c r="R3380" i="2"/>
  <c r="S3380" i="2" s="1"/>
  <c r="H3383" i="2"/>
  <c r="U3383" i="2" s="1"/>
  <c r="J3383" i="2"/>
  <c r="R3383" i="2"/>
  <c r="S3383" i="2" s="1"/>
  <c r="H3384" i="2"/>
  <c r="U3384" i="2" s="1"/>
  <c r="J3384" i="2"/>
  <c r="R3384" i="2"/>
  <c r="S3384" i="2" s="1"/>
  <c r="H3385" i="2"/>
  <c r="U3385" i="2" s="1"/>
  <c r="J3385" i="2"/>
  <c r="R3385" i="2"/>
  <c r="S3385" i="2" s="1"/>
  <c r="H3386" i="2"/>
  <c r="U3386" i="2" s="1"/>
  <c r="J3386" i="2"/>
  <c r="R3386" i="2"/>
  <c r="S3386" i="2" s="1"/>
  <c r="H3376" i="2"/>
  <c r="U3376" i="2" s="1"/>
  <c r="J3376" i="2"/>
  <c r="R3376" i="2"/>
  <c r="S3376" i="2" s="1"/>
  <c r="H3377" i="2"/>
  <c r="U3377" i="2" s="1"/>
  <c r="J3377" i="2"/>
  <c r="R3377" i="2"/>
  <c r="S3377" i="2" s="1"/>
  <c r="H3378" i="2"/>
  <c r="U3378" i="2" s="1"/>
  <c r="J3378" i="2"/>
  <c r="R3378" i="2"/>
  <c r="S3378" i="2" s="1"/>
  <c r="H3379" i="2"/>
  <c r="U3379" i="2" s="1"/>
  <c r="J3379" i="2"/>
  <c r="R3379" i="2"/>
  <c r="S3379" i="2" s="1"/>
  <c r="H3374" i="2"/>
  <c r="U3374" i="2" s="1"/>
  <c r="J3374" i="2"/>
  <c r="R3374" i="2"/>
  <c r="S3374" i="2" s="1"/>
  <c r="H3375" i="2"/>
  <c r="U3375" i="2" s="1"/>
  <c r="J3375" i="2"/>
  <c r="R3375" i="2"/>
  <c r="S3375" i="2" s="1"/>
  <c r="H3372" i="2"/>
  <c r="U3372" i="2" s="1"/>
  <c r="J3372" i="2"/>
  <c r="R3372" i="2"/>
  <c r="S3372" i="2" s="1"/>
  <c r="H3373" i="2"/>
  <c r="U3373" i="2" s="1"/>
  <c r="J3373" i="2"/>
  <c r="R3373" i="2"/>
  <c r="S3373" i="2" s="1"/>
  <c r="H3371" i="2"/>
  <c r="U3371" i="2" s="1"/>
  <c r="J3371" i="2"/>
  <c r="R3371" i="2"/>
  <c r="S3371" i="2" s="1"/>
  <c r="H3370" i="2"/>
  <c r="U3370" i="2" s="1"/>
  <c r="J3370" i="2"/>
  <c r="R3370" i="2"/>
  <c r="S3370" i="2" s="1"/>
  <c r="H3342" i="2"/>
  <c r="U3342" i="2" s="1"/>
  <c r="J3342" i="2"/>
  <c r="R3342" i="2"/>
  <c r="S3342" i="2" s="1"/>
  <c r="H3343" i="2"/>
  <c r="U3343" i="2" s="1"/>
  <c r="J3343" i="2"/>
  <c r="R3343" i="2"/>
  <c r="S3343" i="2" s="1"/>
  <c r="H3344" i="2"/>
  <c r="U3344" i="2" s="1"/>
  <c r="J3344" i="2"/>
  <c r="R3344" i="2"/>
  <c r="S3344" i="2" s="1"/>
  <c r="H3345" i="2"/>
  <c r="U3345" i="2" s="1"/>
  <c r="J3345" i="2"/>
  <c r="R3345" i="2"/>
  <c r="S3345" i="2" s="1"/>
  <c r="H3346" i="2"/>
  <c r="U3346" i="2" s="1"/>
  <c r="J3346" i="2"/>
  <c r="R3346" i="2"/>
  <c r="S3346" i="2" s="1"/>
  <c r="H3347" i="2"/>
  <c r="U3347" i="2" s="1"/>
  <c r="J3347" i="2"/>
  <c r="R3347" i="2"/>
  <c r="S3347" i="2" s="1"/>
  <c r="H3348" i="2"/>
  <c r="U3348" i="2" s="1"/>
  <c r="J3348" i="2"/>
  <c r="R3348" i="2"/>
  <c r="S3348" i="2" s="1"/>
  <c r="H3349" i="2"/>
  <c r="U3349" i="2" s="1"/>
  <c r="J3349" i="2"/>
  <c r="R3349" i="2"/>
  <c r="S3349" i="2" s="1"/>
  <c r="H3350" i="2"/>
  <c r="U3350" i="2" s="1"/>
  <c r="J3350" i="2"/>
  <c r="R3350" i="2"/>
  <c r="S3350" i="2" s="1"/>
  <c r="H3351" i="2"/>
  <c r="U3351" i="2" s="1"/>
  <c r="J3351" i="2"/>
  <c r="R3351" i="2"/>
  <c r="S3351" i="2" s="1"/>
  <c r="H3352" i="2"/>
  <c r="U3352" i="2" s="1"/>
  <c r="J3352" i="2"/>
  <c r="R3352" i="2"/>
  <c r="S3352" i="2" s="1"/>
  <c r="H3353" i="2"/>
  <c r="U3353" i="2" s="1"/>
  <c r="J3353" i="2"/>
  <c r="R3353" i="2"/>
  <c r="S3353" i="2" s="1"/>
  <c r="H3354" i="2"/>
  <c r="U3354" i="2" s="1"/>
  <c r="J3354" i="2"/>
  <c r="R3354" i="2"/>
  <c r="S3354" i="2" s="1"/>
  <c r="H3355" i="2"/>
  <c r="U3355" i="2" s="1"/>
  <c r="J3355" i="2"/>
  <c r="R3355" i="2"/>
  <c r="S3355" i="2" s="1"/>
  <c r="H3358" i="2"/>
  <c r="U3358" i="2" s="1"/>
  <c r="J3358" i="2"/>
  <c r="R3358" i="2"/>
  <c r="S3358" i="2" s="1"/>
  <c r="H3360" i="2"/>
  <c r="U3360" i="2" s="1"/>
  <c r="J3360" i="2"/>
  <c r="R3360" i="2"/>
  <c r="S3360" i="2" s="1"/>
  <c r="H3361" i="2"/>
  <c r="U3361" i="2" s="1"/>
  <c r="J3361" i="2"/>
  <c r="R3361" i="2"/>
  <c r="S3361" i="2" s="1"/>
  <c r="H3367" i="2"/>
  <c r="U3367" i="2" s="1"/>
  <c r="J3367" i="2"/>
  <c r="R3367" i="2"/>
  <c r="S3367" i="2" s="1"/>
  <c r="H3368" i="2"/>
  <c r="U3368" i="2" s="1"/>
  <c r="J3368" i="2"/>
  <c r="R3368" i="2"/>
  <c r="S3368" i="2" s="1"/>
  <c r="H3337" i="2"/>
  <c r="U3337" i="2" s="1"/>
  <c r="J3337" i="2"/>
  <c r="R3337" i="2"/>
  <c r="S3337" i="2" s="1"/>
  <c r="H3338" i="2"/>
  <c r="U3338" i="2" s="1"/>
  <c r="J3338" i="2"/>
  <c r="R3338" i="2"/>
  <c r="S3338" i="2" s="1"/>
  <c r="H3326" i="2"/>
  <c r="U3326" i="2" s="1"/>
  <c r="J3326" i="2"/>
  <c r="R3326" i="2"/>
  <c r="S3326" i="2" s="1"/>
  <c r="H3327" i="2"/>
  <c r="U3327" i="2" s="1"/>
  <c r="J3327" i="2"/>
  <c r="R3327" i="2"/>
  <c r="S3327" i="2" s="1"/>
  <c r="H3328" i="2"/>
  <c r="U3328" i="2" s="1"/>
  <c r="J3328" i="2"/>
  <c r="R3328" i="2"/>
  <c r="S3328" i="2" s="1"/>
  <c r="H3330" i="2"/>
  <c r="U3330" i="2" s="1"/>
  <c r="J3330" i="2"/>
  <c r="R3330" i="2"/>
  <c r="S3330" i="2" s="1"/>
  <c r="H3331" i="2"/>
  <c r="U3331" i="2" s="1"/>
  <c r="J3331" i="2"/>
  <c r="R3331" i="2"/>
  <c r="S3331" i="2" s="1"/>
  <c r="H3332" i="2"/>
  <c r="U3332" i="2" s="1"/>
  <c r="J3332" i="2"/>
  <c r="R3332" i="2"/>
  <c r="S3332" i="2" s="1"/>
  <c r="H3333" i="2"/>
  <c r="U3333" i="2" s="1"/>
  <c r="J3333" i="2"/>
  <c r="R3333" i="2"/>
  <c r="S3333" i="2" s="1"/>
  <c r="H3334" i="2"/>
  <c r="U3334" i="2" s="1"/>
  <c r="J3334" i="2"/>
  <c r="R3334" i="2"/>
  <c r="S3334" i="2" s="1"/>
  <c r="H3335" i="2"/>
  <c r="U3335" i="2" s="1"/>
  <c r="J3335" i="2"/>
  <c r="R3335" i="2"/>
  <c r="S3335" i="2" s="1"/>
  <c r="H3336" i="2"/>
  <c r="U3336" i="2" s="1"/>
  <c r="J3336" i="2"/>
  <c r="R3336" i="2"/>
  <c r="S3336" i="2" s="1"/>
  <c r="H3325" i="2"/>
  <c r="U3325" i="2" s="1"/>
  <c r="J3325" i="2"/>
  <c r="R3325" i="2"/>
  <c r="S3325" i="2" s="1"/>
  <c r="H2792" i="2"/>
  <c r="U2792" i="2" s="1"/>
  <c r="J2792" i="2"/>
  <c r="R2792" i="2"/>
  <c r="S2792" i="2" s="1"/>
  <c r="H2793" i="2"/>
  <c r="U2793" i="2" s="1"/>
  <c r="J2793" i="2"/>
  <c r="R2793" i="2"/>
  <c r="S2793" i="2" s="1"/>
  <c r="H2795" i="2"/>
  <c r="U2795" i="2" s="1"/>
  <c r="J2795" i="2"/>
  <c r="R2795" i="2"/>
  <c r="S2795" i="2" s="1"/>
  <c r="H2796" i="2"/>
  <c r="U2796" i="2" s="1"/>
  <c r="J2796" i="2"/>
  <c r="R2796" i="2"/>
  <c r="S2796" i="2" s="1"/>
  <c r="H2797" i="2"/>
  <c r="U2797" i="2" s="1"/>
  <c r="J2797" i="2"/>
  <c r="R2797" i="2"/>
  <c r="S2797" i="2" s="1"/>
  <c r="H2798" i="2"/>
  <c r="U2798" i="2" s="1"/>
  <c r="J2798" i="2"/>
  <c r="R2798" i="2"/>
  <c r="S2798" i="2" s="1"/>
  <c r="H2799" i="2"/>
  <c r="U2799" i="2" s="1"/>
  <c r="J2799" i="2"/>
  <c r="R2799" i="2"/>
  <c r="S2799" i="2" s="1"/>
  <c r="H2801" i="2"/>
  <c r="U2801" i="2" s="1"/>
  <c r="J2801" i="2"/>
  <c r="R2801" i="2"/>
  <c r="S2801" i="2" s="1"/>
  <c r="H2802" i="2"/>
  <c r="U2802" i="2" s="1"/>
  <c r="J2802" i="2"/>
  <c r="R2802" i="2"/>
  <c r="S2802" i="2" s="1"/>
  <c r="H2803" i="2"/>
  <c r="U2803" i="2" s="1"/>
  <c r="J2803" i="2"/>
  <c r="R2803" i="2"/>
  <c r="S2803" i="2" s="1"/>
  <c r="H2804" i="2"/>
  <c r="U2804" i="2" s="1"/>
  <c r="J2804" i="2"/>
  <c r="R2804" i="2"/>
  <c r="S2804" i="2" s="1"/>
  <c r="H2805" i="2"/>
  <c r="U2805" i="2" s="1"/>
  <c r="J2805" i="2"/>
  <c r="R2805" i="2"/>
  <c r="S2805" i="2" s="1"/>
  <c r="H2806" i="2"/>
  <c r="U2806" i="2" s="1"/>
  <c r="J2806" i="2"/>
  <c r="R2806" i="2"/>
  <c r="S2806" i="2" s="1"/>
  <c r="H2807" i="2"/>
  <c r="U2807" i="2" s="1"/>
  <c r="J2807" i="2"/>
  <c r="R2807" i="2"/>
  <c r="S2807" i="2" s="1"/>
  <c r="H2808" i="2"/>
  <c r="U2808" i="2" s="1"/>
  <c r="J2808" i="2"/>
  <c r="R2808" i="2"/>
  <c r="S2808" i="2" s="1"/>
  <c r="H2809" i="2"/>
  <c r="U2809" i="2" s="1"/>
  <c r="J2809" i="2"/>
  <c r="R2809" i="2"/>
  <c r="S2809" i="2" s="1"/>
  <c r="H2810" i="2"/>
  <c r="U2810" i="2" s="1"/>
  <c r="J2810" i="2"/>
  <c r="R2810" i="2"/>
  <c r="S2810" i="2" s="1"/>
  <c r="H2811" i="2"/>
  <c r="U2811" i="2" s="1"/>
  <c r="J2811" i="2"/>
  <c r="R2811" i="2"/>
  <c r="S2811" i="2" s="1"/>
  <c r="H2812" i="2"/>
  <c r="U2812" i="2" s="1"/>
  <c r="J2812" i="2"/>
  <c r="R2812" i="2"/>
  <c r="S2812" i="2" s="1"/>
  <c r="H2813" i="2"/>
  <c r="U2813" i="2" s="1"/>
  <c r="J2813" i="2"/>
  <c r="R2813" i="2"/>
  <c r="S2813" i="2" s="1"/>
  <c r="H2814" i="2"/>
  <c r="U2814" i="2" s="1"/>
  <c r="J2814" i="2"/>
  <c r="R2814" i="2"/>
  <c r="S2814" i="2" s="1"/>
  <c r="H2815" i="2"/>
  <c r="U2815" i="2" s="1"/>
  <c r="J2815" i="2"/>
  <c r="R2815" i="2"/>
  <c r="S2815" i="2" s="1"/>
  <c r="H2816" i="2"/>
  <c r="U2816" i="2" s="1"/>
  <c r="J2816" i="2"/>
  <c r="R2816" i="2"/>
  <c r="S2816" i="2" s="1"/>
  <c r="H2817" i="2"/>
  <c r="U2817" i="2" s="1"/>
  <c r="J2817" i="2"/>
  <c r="R2817" i="2"/>
  <c r="S2817" i="2" s="1"/>
  <c r="H2818" i="2"/>
  <c r="U2818" i="2" s="1"/>
  <c r="J2818" i="2"/>
  <c r="R2818" i="2"/>
  <c r="S2818" i="2" s="1"/>
  <c r="H2819" i="2"/>
  <c r="U2819" i="2" s="1"/>
  <c r="J2819" i="2"/>
  <c r="R2819" i="2"/>
  <c r="S2819" i="2" s="1"/>
  <c r="H2821" i="2"/>
  <c r="U2821" i="2" s="1"/>
  <c r="J2821" i="2"/>
  <c r="R2821" i="2"/>
  <c r="S2821" i="2" s="1"/>
  <c r="H2822" i="2"/>
  <c r="U2822" i="2" s="1"/>
  <c r="J2822" i="2"/>
  <c r="R2822" i="2"/>
  <c r="S2822" i="2" s="1"/>
  <c r="H2823" i="2"/>
  <c r="U2823" i="2" s="1"/>
  <c r="J2823" i="2"/>
  <c r="R2823" i="2"/>
  <c r="S2823" i="2" s="1"/>
  <c r="H2824" i="2"/>
  <c r="U2824" i="2" s="1"/>
  <c r="J2824" i="2"/>
  <c r="R2824" i="2"/>
  <c r="S2824" i="2" s="1"/>
  <c r="H2825" i="2"/>
  <c r="U2825" i="2" s="1"/>
  <c r="J2825" i="2"/>
  <c r="R2825" i="2"/>
  <c r="S2825" i="2" s="1"/>
  <c r="H2826" i="2"/>
  <c r="U2826" i="2" s="1"/>
  <c r="J2826" i="2"/>
  <c r="R2826" i="2"/>
  <c r="S2826" i="2" s="1"/>
  <c r="H2827" i="2"/>
  <c r="U2827" i="2" s="1"/>
  <c r="J2827" i="2"/>
  <c r="R2827" i="2"/>
  <c r="S2827" i="2" s="1"/>
  <c r="H2828" i="2"/>
  <c r="U2828" i="2" s="1"/>
  <c r="J2828" i="2"/>
  <c r="R2828" i="2"/>
  <c r="S2828" i="2" s="1"/>
  <c r="H2829" i="2"/>
  <c r="U2829" i="2" s="1"/>
  <c r="J2829" i="2"/>
  <c r="R2829" i="2"/>
  <c r="S2829" i="2" s="1"/>
  <c r="H2830" i="2"/>
  <c r="U2830" i="2" s="1"/>
  <c r="J2830" i="2"/>
  <c r="R2830" i="2"/>
  <c r="S2830" i="2" s="1"/>
  <c r="H2831" i="2"/>
  <c r="U2831" i="2" s="1"/>
  <c r="J2831" i="2"/>
  <c r="R2831" i="2"/>
  <c r="S2831" i="2" s="1"/>
  <c r="H2833" i="2"/>
  <c r="U2833" i="2" s="1"/>
  <c r="J2833" i="2"/>
  <c r="R2833" i="2"/>
  <c r="S2833" i="2" s="1"/>
  <c r="H2834" i="2"/>
  <c r="U2834" i="2" s="1"/>
  <c r="J2834" i="2"/>
  <c r="R2834" i="2"/>
  <c r="S2834" i="2" s="1"/>
  <c r="H2835" i="2"/>
  <c r="U2835" i="2" s="1"/>
  <c r="J2835" i="2"/>
  <c r="R2835" i="2"/>
  <c r="S2835" i="2" s="1"/>
  <c r="H2836" i="2"/>
  <c r="U2836" i="2" s="1"/>
  <c r="J2836" i="2"/>
  <c r="R2836" i="2"/>
  <c r="S2836" i="2" s="1"/>
  <c r="H2837" i="2"/>
  <c r="U2837" i="2" s="1"/>
  <c r="J2837" i="2"/>
  <c r="R2837" i="2"/>
  <c r="S2837" i="2" s="1"/>
  <c r="H2838" i="2"/>
  <c r="U2838" i="2" s="1"/>
  <c r="J2838" i="2"/>
  <c r="R2838" i="2"/>
  <c r="S2838" i="2" s="1"/>
  <c r="H2839" i="2"/>
  <c r="U2839" i="2" s="1"/>
  <c r="J2839" i="2"/>
  <c r="R2839" i="2"/>
  <c r="S2839" i="2" s="1"/>
  <c r="H2840" i="2"/>
  <c r="U2840" i="2" s="1"/>
  <c r="J2840" i="2"/>
  <c r="R2840" i="2"/>
  <c r="S2840" i="2" s="1"/>
  <c r="H2841" i="2"/>
  <c r="U2841" i="2" s="1"/>
  <c r="J2841" i="2"/>
  <c r="R2841" i="2"/>
  <c r="S2841" i="2" s="1"/>
  <c r="H2842" i="2"/>
  <c r="U2842" i="2" s="1"/>
  <c r="J2842" i="2"/>
  <c r="R2842" i="2"/>
  <c r="S2842" i="2" s="1"/>
  <c r="H2843" i="2"/>
  <c r="U2843" i="2" s="1"/>
  <c r="J2843" i="2"/>
  <c r="R2843" i="2"/>
  <c r="S2843" i="2" s="1"/>
  <c r="H2845" i="2"/>
  <c r="U2845" i="2" s="1"/>
  <c r="J2845" i="2"/>
  <c r="R2845" i="2"/>
  <c r="S2845" i="2" s="1"/>
  <c r="H2846" i="2"/>
  <c r="U2846" i="2" s="1"/>
  <c r="J2846" i="2"/>
  <c r="R2846" i="2"/>
  <c r="S2846" i="2" s="1"/>
  <c r="H2847" i="2"/>
  <c r="U2847" i="2" s="1"/>
  <c r="J2847" i="2"/>
  <c r="R2847" i="2"/>
  <c r="S2847" i="2" s="1"/>
  <c r="H2848" i="2"/>
  <c r="U2848" i="2" s="1"/>
  <c r="J2848" i="2"/>
  <c r="R2848" i="2"/>
  <c r="S2848" i="2" s="1"/>
  <c r="H2849" i="2"/>
  <c r="U2849" i="2" s="1"/>
  <c r="J2849" i="2"/>
  <c r="R2849" i="2"/>
  <c r="S2849" i="2" s="1"/>
  <c r="H2850" i="2"/>
  <c r="U2850" i="2" s="1"/>
  <c r="J2850" i="2"/>
  <c r="R2850" i="2"/>
  <c r="S2850" i="2" s="1"/>
  <c r="H2852" i="2"/>
  <c r="U2852" i="2" s="1"/>
  <c r="J2852" i="2"/>
  <c r="R2852" i="2"/>
  <c r="S2852" i="2" s="1"/>
  <c r="H2853" i="2"/>
  <c r="U2853" i="2" s="1"/>
  <c r="J2853" i="2"/>
  <c r="R2853" i="2"/>
  <c r="S2853" i="2" s="1"/>
  <c r="H2854" i="2"/>
  <c r="U2854" i="2" s="1"/>
  <c r="J2854" i="2"/>
  <c r="R2854" i="2"/>
  <c r="S2854" i="2" s="1"/>
  <c r="H2855" i="2"/>
  <c r="U2855" i="2" s="1"/>
  <c r="J2855" i="2"/>
  <c r="R2855" i="2"/>
  <c r="S2855" i="2" s="1"/>
  <c r="H2856" i="2"/>
  <c r="U2856" i="2" s="1"/>
  <c r="J2856" i="2"/>
  <c r="R2856" i="2"/>
  <c r="S2856" i="2" s="1"/>
  <c r="H2857" i="2"/>
  <c r="U2857" i="2" s="1"/>
  <c r="J2857" i="2"/>
  <c r="R2857" i="2"/>
  <c r="S2857" i="2" s="1"/>
  <c r="H2858" i="2"/>
  <c r="U2858" i="2" s="1"/>
  <c r="J2858" i="2"/>
  <c r="R2858" i="2"/>
  <c r="S2858" i="2" s="1"/>
  <c r="H2859" i="2"/>
  <c r="U2859" i="2" s="1"/>
  <c r="J2859" i="2"/>
  <c r="R2859" i="2"/>
  <c r="S2859" i="2" s="1"/>
  <c r="H2860" i="2"/>
  <c r="U2860" i="2" s="1"/>
  <c r="J2860" i="2"/>
  <c r="R2860" i="2"/>
  <c r="S2860" i="2" s="1"/>
  <c r="H2861" i="2"/>
  <c r="U2861" i="2" s="1"/>
  <c r="J2861" i="2"/>
  <c r="R2861" i="2"/>
  <c r="S2861" i="2" s="1"/>
  <c r="H2862" i="2"/>
  <c r="U2862" i="2" s="1"/>
  <c r="J2862" i="2"/>
  <c r="R2862" i="2"/>
  <c r="S2862" i="2" s="1"/>
  <c r="H2863" i="2"/>
  <c r="U2863" i="2" s="1"/>
  <c r="J2863" i="2"/>
  <c r="R2863" i="2"/>
  <c r="S2863" i="2" s="1"/>
  <c r="H2864" i="2"/>
  <c r="U2864" i="2" s="1"/>
  <c r="J2864" i="2"/>
  <c r="R2864" i="2"/>
  <c r="S2864" i="2" s="1"/>
  <c r="H2865" i="2"/>
  <c r="U2865" i="2" s="1"/>
  <c r="J2865" i="2"/>
  <c r="R2865" i="2"/>
  <c r="S2865" i="2" s="1"/>
  <c r="H2866" i="2"/>
  <c r="U2866" i="2" s="1"/>
  <c r="J2866" i="2"/>
  <c r="R2866" i="2"/>
  <c r="S2866" i="2" s="1"/>
  <c r="H2867" i="2"/>
  <c r="U2867" i="2" s="1"/>
  <c r="J2867" i="2"/>
  <c r="R2867" i="2"/>
  <c r="S2867" i="2" s="1"/>
  <c r="H2868" i="2"/>
  <c r="U2868" i="2" s="1"/>
  <c r="J2868" i="2"/>
  <c r="R2868" i="2"/>
  <c r="S2868" i="2" s="1"/>
  <c r="H2869" i="2"/>
  <c r="U2869" i="2" s="1"/>
  <c r="J2869" i="2"/>
  <c r="R2869" i="2"/>
  <c r="S2869" i="2" s="1"/>
  <c r="H2870" i="2"/>
  <c r="U2870" i="2" s="1"/>
  <c r="J2870" i="2"/>
  <c r="R2870" i="2"/>
  <c r="S2870" i="2" s="1"/>
  <c r="H2871" i="2"/>
  <c r="U2871" i="2" s="1"/>
  <c r="J2871" i="2"/>
  <c r="R2871" i="2"/>
  <c r="S2871" i="2" s="1"/>
  <c r="H2872" i="2"/>
  <c r="U2872" i="2" s="1"/>
  <c r="J2872" i="2"/>
  <c r="R2872" i="2"/>
  <c r="S2872" i="2" s="1"/>
  <c r="H2873" i="2"/>
  <c r="U2873" i="2" s="1"/>
  <c r="J2873" i="2"/>
  <c r="R2873" i="2"/>
  <c r="S2873" i="2" s="1"/>
  <c r="H2874" i="2"/>
  <c r="U2874" i="2" s="1"/>
  <c r="J2874" i="2"/>
  <c r="R2874" i="2"/>
  <c r="S2874" i="2" s="1"/>
  <c r="H2875" i="2"/>
  <c r="U2875" i="2" s="1"/>
  <c r="J2875" i="2"/>
  <c r="R2875" i="2"/>
  <c r="S2875" i="2" s="1"/>
  <c r="H2876" i="2"/>
  <c r="U2876" i="2" s="1"/>
  <c r="J2876" i="2"/>
  <c r="R2876" i="2"/>
  <c r="S2876" i="2" s="1"/>
  <c r="H2877" i="2"/>
  <c r="U2877" i="2" s="1"/>
  <c r="J2877" i="2"/>
  <c r="R2877" i="2"/>
  <c r="S2877" i="2" s="1"/>
  <c r="H2878" i="2"/>
  <c r="U2878" i="2" s="1"/>
  <c r="J2878" i="2"/>
  <c r="R2878" i="2"/>
  <c r="S2878" i="2" s="1"/>
  <c r="H2879" i="2"/>
  <c r="U2879" i="2" s="1"/>
  <c r="J2879" i="2"/>
  <c r="R2879" i="2"/>
  <c r="S2879" i="2" s="1"/>
  <c r="H2880" i="2"/>
  <c r="U2880" i="2" s="1"/>
  <c r="J2880" i="2"/>
  <c r="R2880" i="2"/>
  <c r="S2880" i="2" s="1"/>
  <c r="H2881" i="2"/>
  <c r="U2881" i="2" s="1"/>
  <c r="J2881" i="2"/>
  <c r="R2881" i="2"/>
  <c r="S2881" i="2" s="1"/>
  <c r="H2882" i="2"/>
  <c r="U2882" i="2" s="1"/>
  <c r="J2882" i="2"/>
  <c r="R2882" i="2"/>
  <c r="S2882" i="2" s="1"/>
  <c r="H2883" i="2"/>
  <c r="U2883" i="2" s="1"/>
  <c r="J2883" i="2"/>
  <c r="R2883" i="2"/>
  <c r="S2883" i="2" s="1"/>
  <c r="H2884" i="2"/>
  <c r="U2884" i="2" s="1"/>
  <c r="J2884" i="2"/>
  <c r="R2884" i="2"/>
  <c r="S2884" i="2" s="1"/>
  <c r="H2885" i="2"/>
  <c r="U2885" i="2" s="1"/>
  <c r="J2885" i="2"/>
  <c r="R2885" i="2"/>
  <c r="S2885" i="2" s="1"/>
  <c r="H2886" i="2"/>
  <c r="U2886" i="2" s="1"/>
  <c r="J2886" i="2"/>
  <c r="R2886" i="2"/>
  <c r="S2886" i="2" s="1"/>
  <c r="H2887" i="2"/>
  <c r="U2887" i="2" s="1"/>
  <c r="J2887" i="2"/>
  <c r="R2887" i="2"/>
  <c r="S2887" i="2" s="1"/>
  <c r="H2888" i="2"/>
  <c r="U2888" i="2" s="1"/>
  <c r="J2888" i="2"/>
  <c r="R2888" i="2"/>
  <c r="S2888" i="2" s="1"/>
  <c r="H2889" i="2"/>
  <c r="U2889" i="2" s="1"/>
  <c r="J2889" i="2"/>
  <c r="R2889" i="2"/>
  <c r="S2889" i="2" s="1"/>
  <c r="H2890" i="2"/>
  <c r="U2890" i="2" s="1"/>
  <c r="J2890" i="2"/>
  <c r="R2890" i="2"/>
  <c r="S2890" i="2" s="1"/>
  <c r="H2891" i="2"/>
  <c r="U2891" i="2" s="1"/>
  <c r="J2891" i="2"/>
  <c r="R2891" i="2"/>
  <c r="S2891" i="2" s="1"/>
  <c r="H2892" i="2"/>
  <c r="U2892" i="2" s="1"/>
  <c r="J2892" i="2"/>
  <c r="R2892" i="2"/>
  <c r="S2892" i="2" s="1"/>
  <c r="H2893" i="2"/>
  <c r="U2893" i="2" s="1"/>
  <c r="J2893" i="2"/>
  <c r="R2893" i="2"/>
  <c r="S2893" i="2" s="1"/>
  <c r="H2894" i="2"/>
  <c r="U2894" i="2" s="1"/>
  <c r="J2894" i="2"/>
  <c r="R2894" i="2"/>
  <c r="S2894" i="2" s="1"/>
  <c r="H2895" i="2"/>
  <c r="U2895" i="2" s="1"/>
  <c r="J2895" i="2"/>
  <c r="R2895" i="2"/>
  <c r="S2895" i="2" s="1"/>
  <c r="H2897" i="2"/>
  <c r="U2897" i="2" s="1"/>
  <c r="J2897" i="2"/>
  <c r="R2897" i="2"/>
  <c r="S2897" i="2" s="1"/>
  <c r="H2898" i="2"/>
  <c r="U2898" i="2" s="1"/>
  <c r="J2898" i="2"/>
  <c r="R2898" i="2"/>
  <c r="S2898" i="2" s="1"/>
  <c r="H2899" i="2"/>
  <c r="U2899" i="2" s="1"/>
  <c r="J2899" i="2"/>
  <c r="R2899" i="2"/>
  <c r="S2899" i="2" s="1"/>
  <c r="H2900" i="2"/>
  <c r="U2900" i="2" s="1"/>
  <c r="J2900" i="2"/>
  <c r="R2900" i="2"/>
  <c r="S2900" i="2" s="1"/>
  <c r="H2901" i="2"/>
  <c r="U2901" i="2" s="1"/>
  <c r="J2901" i="2"/>
  <c r="R2901" i="2"/>
  <c r="S2901" i="2" s="1"/>
  <c r="H2902" i="2"/>
  <c r="U2902" i="2" s="1"/>
  <c r="J2902" i="2"/>
  <c r="R2902" i="2"/>
  <c r="S2902" i="2" s="1"/>
  <c r="H2903" i="2"/>
  <c r="U2903" i="2" s="1"/>
  <c r="J2903" i="2"/>
  <c r="R2903" i="2"/>
  <c r="S2903" i="2" s="1"/>
  <c r="H2905" i="2"/>
  <c r="U2905" i="2" s="1"/>
  <c r="J2905" i="2"/>
  <c r="R2905" i="2"/>
  <c r="S2905" i="2" s="1"/>
  <c r="H2906" i="2"/>
  <c r="U2906" i="2" s="1"/>
  <c r="J2906" i="2"/>
  <c r="R2906" i="2"/>
  <c r="S2906" i="2" s="1"/>
  <c r="H2907" i="2"/>
  <c r="U2907" i="2" s="1"/>
  <c r="J2907" i="2"/>
  <c r="R2907" i="2"/>
  <c r="S2907" i="2" s="1"/>
  <c r="H2909" i="2"/>
  <c r="U2909" i="2" s="1"/>
  <c r="J2909" i="2"/>
  <c r="R2909" i="2"/>
  <c r="S2909" i="2" s="1"/>
  <c r="H2910" i="2"/>
  <c r="U2910" i="2" s="1"/>
  <c r="J2910" i="2"/>
  <c r="R2910" i="2"/>
  <c r="S2910" i="2" s="1"/>
  <c r="H2911" i="2"/>
  <c r="U2911" i="2" s="1"/>
  <c r="J2911" i="2"/>
  <c r="R2911" i="2"/>
  <c r="S2911" i="2" s="1"/>
  <c r="H2912" i="2"/>
  <c r="U2912" i="2" s="1"/>
  <c r="J2912" i="2"/>
  <c r="R2912" i="2"/>
  <c r="S2912" i="2" s="1"/>
  <c r="H2913" i="2"/>
  <c r="U2913" i="2" s="1"/>
  <c r="J2913" i="2"/>
  <c r="R2913" i="2"/>
  <c r="S2913" i="2" s="1"/>
  <c r="H2914" i="2"/>
  <c r="U2914" i="2" s="1"/>
  <c r="J2914" i="2"/>
  <c r="R2914" i="2"/>
  <c r="S2914" i="2" s="1"/>
  <c r="H2915" i="2"/>
  <c r="U2915" i="2" s="1"/>
  <c r="J2915" i="2"/>
  <c r="R2915" i="2"/>
  <c r="S2915" i="2" s="1"/>
  <c r="H2916" i="2"/>
  <c r="U2916" i="2" s="1"/>
  <c r="J2916" i="2"/>
  <c r="R2916" i="2"/>
  <c r="S2916" i="2" s="1"/>
  <c r="H2917" i="2"/>
  <c r="U2917" i="2" s="1"/>
  <c r="J2917" i="2"/>
  <c r="R2917" i="2"/>
  <c r="S2917" i="2" s="1"/>
  <c r="H2918" i="2"/>
  <c r="U2918" i="2" s="1"/>
  <c r="J2918" i="2"/>
  <c r="R2918" i="2"/>
  <c r="S2918" i="2" s="1"/>
  <c r="H2919" i="2"/>
  <c r="U2919" i="2" s="1"/>
  <c r="J2919" i="2"/>
  <c r="R2919" i="2"/>
  <c r="S2919" i="2" s="1"/>
  <c r="H2920" i="2"/>
  <c r="U2920" i="2" s="1"/>
  <c r="J2920" i="2"/>
  <c r="R2920" i="2"/>
  <c r="S2920" i="2" s="1"/>
  <c r="H2921" i="2"/>
  <c r="U2921" i="2" s="1"/>
  <c r="J2921" i="2"/>
  <c r="R2921" i="2"/>
  <c r="S2921" i="2" s="1"/>
  <c r="H2922" i="2"/>
  <c r="U2922" i="2" s="1"/>
  <c r="J2922" i="2"/>
  <c r="R2922" i="2"/>
  <c r="S2922" i="2" s="1"/>
  <c r="H2923" i="2"/>
  <c r="U2923" i="2" s="1"/>
  <c r="J2923" i="2"/>
  <c r="R2923" i="2"/>
  <c r="S2923" i="2" s="1"/>
  <c r="H2924" i="2"/>
  <c r="U2924" i="2" s="1"/>
  <c r="J2924" i="2"/>
  <c r="R2924" i="2"/>
  <c r="S2924" i="2" s="1"/>
  <c r="H2925" i="2"/>
  <c r="U2925" i="2" s="1"/>
  <c r="J2925" i="2"/>
  <c r="R2925" i="2"/>
  <c r="S2925" i="2" s="1"/>
  <c r="H2926" i="2"/>
  <c r="U2926" i="2" s="1"/>
  <c r="J2926" i="2"/>
  <c r="R2926" i="2"/>
  <c r="S2926" i="2" s="1"/>
  <c r="H2927" i="2"/>
  <c r="U2927" i="2" s="1"/>
  <c r="J2927" i="2"/>
  <c r="R2927" i="2"/>
  <c r="S2927" i="2" s="1"/>
  <c r="H2928" i="2"/>
  <c r="U2928" i="2" s="1"/>
  <c r="J2928" i="2"/>
  <c r="R2928" i="2"/>
  <c r="S2928" i="2" s="1"/>
  <c r="H2929" i="2"/>
  <c r="U2929" i="2" s="1"/>
  <c r="J2929" i="2"/>
  <c r="R2929" i="2"/>
  <c r="S2929" i="2" s="1"/>
  <c r="H2930" i="2"/>
  <c r="U2930" i="2" s="1"/>
  <c r="J2930" i="2"/>
  <c r="R2930" i="2"/>
  <c r="S2930" i="2" s="1"/>
  <c r="H2931" i="2"/>
  <c r="U2931" i="2" s="1"/>
  <c r="J2931" i="2"/>
  <c r="R2931" i="2"/>
  <c r="S2931" i="2" s="1"/>
  <c r="H2932" i="2"/>
  <c r="U2932" i="2" s="1"/>
  <c r="J2932" i="2"/>
  <c r="R2932" i="2"/>
  <c r="S2932" i="2" s="1"/>
  <c r="H2933" i="2"/>
  <c r="U2933" i="2" s="1"/>
  <c r="J2933" i="2"/>
  <c r="R2933" i="2"/>
  <c r="S2933" i="2" s="1"/>
  <c r="H2934" i="2"/>
  <c r="U2934" i="2" s="1"/>
  <c r="J2934" i="2"/>
  <c r="R2934" i="2"/>
  <c r="S2934" i="2" s="1"/>
  <c r="H2935" i="2"/>
  <c r="U2935" i="2" s="1"/>
  <c r="J2935" i="2"/>
  <c r="R2935" i="2"/>
  <c r="S2935" i="2" s="1"/>
  <c r="H2936" i="2"/>
  <c r="U2936" i="2" s="1"/>
  <c r="J2936" i="2"/>
  <c r="R2936" i="2"/>
  <c r="S2936" i="2" s="1"/>
  <c r="H2937" i="2"/>
  <c r="U2937" i="2" s="1"/>
  <c r="J2937" i="2"/>
  <c r="R2937" i="2"/>
  <c r="S2937" i="2" s="1"/>
  <c r="H2938" i="2"/>
  <c r="U2938" i="2" s="1"/>
  <c r="J2938" i="2"/>
  <c r="R2938" i="2"/>
  <c r="S2938" i="2" s="1"/>
  <c r="H2939" i="2"/>
  <c r="U2939" i="2" s="1"/>
  <c r="J2939" i="2"/>
  <c r="R2939" i="2"/>
  <c r="S2939" i="2" s="1"/>
  <c r="H2940" i="2"/>
  <c r="U2940" i="2" s="1"/>
  <c r="J2940" i="2"/>
  <c r="R2940" i="2"/>
  <c r="S2940" i="2" s="1"/>
  <c r="H2941" i="2"/>
  <c r="U2941" i="2" s="1"/>
  <c r="J2941" i="2"/>
  <c r="R2941" i="2"/>
  <c r="S2941" i="2" s="1"/>
  <c r="H2942" i="2"/>
  <c r="U2942" i="2" s="1"/>
  <c r="J2942" i="2"/>
  <c r="R2942" i="2"/>
  <c r="S2942" i="2" s="1"/>
  <c r="H2943" i="2"/>
  <c r="U2943" i="2" s="1"/>
  <c r="J2943" i="2"/>
  <c r="R2943" i="2"/>
  <c r="S2943" i="2" s="1"/>
  <c r="H2944" i="2"/>
  <c r="U2944" i="2" s="1"/>
  <c r="J2944" i="2"/>
  <c r="R2944" i="2"/>
  <c r="S2944" i="2" s="1"/>
  <c r="H2945" i="2"/>
  <c r="U2945" i="2" s="1"/>
  <c r="J2945" i="2"/>
  <c r="R2945" i="2"/>
  <c r="S2945" i="2" s="1"/>
  <c r="H2946" i="2"/>
  <c r="U2946" i="2" s="1"/>
  <c r="J2946" i="2"/>
  <c r="R2946" i="2"/>
  <c r="S2946" i="2" s="1"/>
  <c r="H2947" i="2"/>
  <c r="U2947" i="2" s="1"/>
  <c r="J2947" i="2"/>
  <c r="R2947" i="2"/>
  <c r="S2947" i="2" s="1"/>
  <c r="H2948" i="2"/>
  <c r="U2948" i="2" s="1"/>
  <c r="J2948" i="2"/>
  <c r="R2948" i="2"/>
  <c r="S2948" i="2" s="1"/>
  <c r="H2949" i="2"/>
  <c r="U2949" i="2" s="1"/>
  <c r="J2949" i="2"/>
  <c r="R2949" i="2"/>
  <c r="S2949" i="2" s="1"/>
  <c r="H2950" i="2"/>
  <c r="U2950" i="2" s="1"/>
  <c r="J2950" i="2"/>
  <c r="R2950" i="2"/>
  <c r="S2950" i="2" s="1"/>
  <c r="H2951" i="2"/>
  <c r="U2951" i="2" s="1"/>
  <c r="J2951" i="2"/>
  <c r="R2951" i="2"/>
  <c r="S2951" i="2" s="1"/>
  <c r="H2952" i="2"/>
  <c r="U2952" i="2" s="1"/>
  <c r="J2952" i="2"/>
  <c r="R2952" i="2"/>
  <c r="S2952" i="2" s="1"/>
  <c r="H2953" i="2"/>
  <c r="U2953" i="2" s="1"/>
  <c r="J2953" i="2"/>
  <c r="R2953" i="2"/>
  <c r="S2953" i="2" s="1"/>
  <c r="H2954" i="2"/>
  <c r="U2954" i="2" s="1"/>
  <c r="J2954" i="2"/>
  <c r="R2954" i="2"/>
  <c r="S2954" i="2" s="1"/>
  <c r="H2955" i="2"/>
  <c r="U2955" i="2" s="1"/>
  <c r="J2955" i="2"/>
  <c r="R2955" i="2"/>
  <c r="S2955" i="2" s="1"/>
  <c r="H2956" i="2"/>
  <c r="U2956" i="2" s="1"/>
  <c r="J2956" i="2"/>
  <c r="R2956" i="2"/>
  <c r="S2956" i="2" s="1"/>
  <c r="H2957" i="2"/>
  <c r="U2957" i="2" s="1"/>
  <c r="J2957" i="2"/>
  <c r="R2957" i="2"/>
  <c r="S2957" i="2" s="1"/>
  <c r="H2958" i="2"/>
  <c r="U2958" i="2" s="1"/>
  <c r="J2958" i="2"/>
  <c r="R2958" i="2"/>
  <c r="S2958" i="2" s="1"/>
  <c r="H2959" i="2"/>
  <c r="U2959" i="2" s="1"/>
  <c r="J2959" i="2"/>
  <c r="R2959" i="2"/>
  <c r="S2959" i="2" s="1"/>
  <c r="H2960" i="2"/>
  <c r="U2960" i="2" s="1"/>
  <c r="J2960" i="2"/>
  <c r="R2960" i="2"/>
  <c r="S2960" i="2" s="1"/>
  <c r="H2961" i="2"/>
  <c r="U2961" i="2" s="1"/>
  <c r="J2961" i="2"/>
  <c r="R2961" i="2"/>
  <c r="S2961" i="2" s="1"/>
  <c r="H2962" i="2"/>
  <c r="U2962" i="2" s="1"/>
  <c r="J2962" i="2"/>
  <c r="R2962" i="2"/>
  <c r="S2962" i="2" s="1"/>
  <c r="H2963" i="2"/>
  <c r="U2963" i="2" s="1"/>
  <c r="J2963" i="2"/>
  <c r="R2963" i="2"/>
  <c r="S2963" i="2" s="1"/>
  <c r="H2964" i="2"/>
  <c r="U2964" i="2" s="1"/>
  <c r="J2964" i="2"/>
  <c r="R2964" i="2"/>
  <c r="S2964" i="2" s="1"/>
  <c r="H2965" i="2"/>
  <c r="U2965" i="2" s="1"/>
  <c r="J2965" i="2"/>
  <c r="R2965" i="2"/>
  <c r="S2965" i="2" s="1"/>
  <c r="H2966" i="2"/>
  <c r="U2966" i="2" s="1"/>
  <c r="J2966" i="2"/>
  <c r="R2966" i="2"/>
  <c r="S2966" i="2" s="1"/>
  <c r="H2967" i="2"/>
  <c r="U2967" i="2" s="1"/>
  <c r="J2967" i="2"/>
  <c r="R2967" i="2"/>
  <c r="S2967" i="2" s="1"/>
  <c r="H2968" i="2"/>
  <c r="U2968" i="2" s="1"/>
  <c r="J2968" i="2"/>
  <c r="R2968" i="2"/>
  <c r="S2968" i="2" s="1"/>
  <c r="H2969" i="2"/>
  <c r="U2969" i="2" s="1"/>
  <c r="J2969" i="2"/>
  <c r="R2969" i="2"/>
  <c r="S2969" i="2" s="1"/>
  <c r="H2970" i="2"/>
  <c r="U2970" i="2" s="1"/>
  <c r="J2970" i="2"/>
  <c r="R2970" i="2"/>
  <c r="S2970" i="2" s="1"/>
  <c r="H2971" i="2"/>
  <c r="U2971" i="2" s="1"/>
  <c r="J2971" i="2"/>
  <c r="R2971" i="2"/>
  <c r="S2971" i="2" s="1"/>
  <c r="H2972" i="2"/>
  <c r="U2972" i="2" s="1"/>
  <c r="J2972" i="2"/>
  <c r="R2972" i="2"/>
  <c r="S2972" i="2" s="1"/>
  <c r="H2973" i="2"/>
  <c r="U2973" i="2" s="1"/>
  <c r="J2973" i="2"/>
  <c r="R2973" i="2"/>
  <c r="S2973" i="2" s="1"/>
  <c r="H2974" i="2"/>
  <c r="U2974" i="2" s="1"/>
  <c r="J2974" i="2"/>
  <c r="R2974" i="2"/>
  <c r="S2974" i="2" s="1"/>
  <c r="H2975" i="2"/>
  <c r="U2975" i="2" s="1"/>
  <c r="J2975" i="2"/>
  <c r="R2975" i="2"/>
  <c r="S2975" i="2" s="1"/>
  <c r="H2976" i="2"/>
  <c r="U2976" i="2" s="1"/>
  <c r="J2976" i="2"/>
  <c r="R2976" i="2"/>
  <c r="S2976" i="2" s="1"/>
  <c r="H2977" i="2"/>
  <c r="U2977" i="2" s="1"/>
  <c r="J2977" i="2"/>
  <c r="R2977" i="2"/>
  <c r="S2977" i="2" s="1"/>
  <c r="H2978" i="2"/>
  <c r="U2978" i="2" s="1"/>
  <c r="J2978" i="2"/>
  <c r="R2978" i="2"/>
  <c r="S2978" i="2" s="1"/>
  <c r="H2979" i="2"/>
  <c r="U2979" i="2" s="1"/>
  <c r="J2979" i="2"/>
  <c r="R2979" i="2"/>
  <c r="S2979" i="2" s="1"/>
  <c r="H2980" i="2"/>
  <c r="U2980" i="2" s="1"/>
  <c r="J2980" i="2"/>
  <c r="R2980" i="2"/>
  <c r="S2980" i="2" s="1"/>
  <c r="H2981" i="2"/>
  <c r="U2981" i="2" s="1"/>
  <c r="J2981" i="2"/>
  <c r="R2981" i="2"/>
  <c r="S2981" i="2" s="1"/>
  <c r="H2982" i="2"/>
  <c r="U2982" i="2" s="1"/>
  <c r="J2982" i="2"/>
  <c r="R2982" i="2"/>
  <c r="S2982" i="2" s="1"/>
  <c r="H2983" i="2"/>
  <c r="U2983" i="2" s="1"/>
  <c r="J2983" i="2"/>
  <c r="R2983" i="2"/>
  <c r="S2983" i="2" s="1"/>
  <c r="H2984" i="2"/>
  <c r="U2984" i="2" s="1"/>
  <c r="J2984" i="2"/>
  <c r="R2984" i="2"/>
  <c r="S2984" i="2" s="1"/>
  <c r="H2985" i="2"/>
  <c r="U2985" i="2" s="1"/>
  <c r="J2985" i="2"/>
  <c r="R2985" i="2"/>
  <c r="S2985" i="2" s="1"/>
  <c r="H2986" i="2"/>
  <c r="U2986" i="2" s="1"/>
  <c r="J2986" i="2"/>
  <c r="R2986" i="2"/>
  <c r="S2986" i="2" s="1"/>
  <c r="H2987" i="2"/>
  <c r="U2987" i="2" s="1"/>
  <c r="J2987" i="2"/>
  <c r="R2987" i="2"/>
  <c r="S2987" i="2" s="1"/>
  <c r="H2988" i="2"/>
  <c r="U2988" i="2" s="1"/>
  <c r="J2988" i="2"/>
  <c r="R2988" i="2"/>
  <c r="S2988" i="2" s="1"/>
  <c r="H2989" i="2"/>
  <c r="U2989" i="2" s="1"/>
  <c r="J2989" i="2"/>
  <c r="R2989" i="2"/>
  <c r="S2989" i="2" s="1"/>
  <c r="H2990" i="2"/>
  <c r="U2990" i="2" s="1"/>
  <c r="J2990" i="2"/>
  <c r="R2990" i="2"/>
  <c r="S2990" i="2" s="1"/>
  <c r="H2991" i="2"/>
  <c r="U2991" i="2" s="1"/>
  <c r="J2991" i="2"/>
  <c r="R2991" i="2"/>
  <c r="S2991" i="2" s="1"/>
  <c r="H2992" i="2"/>
  <c r="U2992" i="2" s="1"/>
  <c r="J2992" i="2"/>
  <c r="R2992" i="2"/>
  <c r="S2992" i="2" s="1"/>
  <c r="H2993" i="2"/>
  <c r="U2993" i="2" s="1"/>
  <c r="J2993" i="2"/>
  <c r="R2993" i="2"/>
  <c r="S2993" i="2" s="1"/>
  <c r="H2994" i="2"/>
  <c r="U2994" i="2" s="1"/>
  <c r="J2994" i="2"/>
  <c r="R2994" i="2"/>
  <c r="S2994" i="2" s="1"/>
  <c r="H2995" i="2"/>
  <c r="U2995" i="2" s="1"/>
  <c r="J2995" i="2"/>
  <c r="R2995" i="2"/>
  <c r="S2995" i="2" s="1"/>
  <c r="H2996" i="2"/>
  <c r="U2996" i="2" s="1"/>
  <c r="J2996" i="2"/>
  <c r="R2996" i="2"/>
  <c r="S2996" i="2" s="1"/>
  <c r="H2997" i="2"/>
  <c r="U2997" i="2" s="1"/>
  <c r="J2997" i="2"/>
  <c r="R2997" i="2"/>
  <c r="S2997" i="2" s="1"/>
  <c r="H2998" i="2"/>
  <c r="U2998" i="2" s="1"/>
  <c r="J2998" i="2"/>
  <c r="R2998" i="2"/>
  <c r="S2998" i="2" s="1"/>
  <c r="H3000" i="2"/>
  <c r="U3000" i="2" s="1"/>
  <c r="J3000" i="2"/>
  <c r="R3000" i="2"/>
  <c r="S3000" i="2" s="1"/>
  <c r="H3001" i="2"/>
  <c r="U3001" i="2" s="1"/>
  <c r="J3001" i="2"/>
  <c r="R3001" i="2"/>
  <c r="S3001" i="2" s="1"/>
  <c r="H3002" i="2"/>
  <c r="U3002" i="2" s="1"/>
  <c r="J3002" i="2"/>
  <c r="R3002" i="2"/>
  <c r="S3002" i="2" s="1"/>
  <c r="H3003" i="2"/>
  <c r="U3003" i="2" s="1"/>
  <c r="J3003" i="2"/>
  <c r="R3003" i="2"/>
  <c r="S3003" i="2" s="1"/>
  <c r="H3004" i="2"/>
  <c r="U3004" i="2" s="1"/>
  <c r="J3004" i="2"/>
  <c r="R3004" i="2"/>
  <c r="S3004" i="2" s="1"/>
  <c r="H3005" i="2"/>
  <c r="U3005" i="2" s="1"/>
  <c r="J3005" i="2"/>
  <c r="R3005" i="2"/>
  <c r="S3005" i="2" s="1"/>
  <c r="H3006" i="2"/>
  <c r="U3006" i="2" s="1"/>
  <c r="J3006" i="2"/>
  <c r="R3006" i="2"/>
  <c r="S3006" i="2" s="1"/>
  <c r="H3007" i="2"/>
  <c r="U3007" i="2" s="1"/>
  <c r="J3007" i="2"/>
  <c r="R3007" i="2"/>
  <c r="S3007" i="2" s="1"/>
  <c r="H3008" i="2"/>
  <c r="U3008" i="2" s="1"/>
  <c r="J3008" i="2"/>
  <c r="R3008" i="2"/>
  <c r="S3008" i="2" s="1"/>
  <c r="H3009" i="2"/>
  <c r="U3009" i="2" s="1"/>
  <c r="J3009" i="2"/>
  <c r="R3009" i="2"/>
  <c r="S3009" i="2" s="1"/>
  <c r="H3010" i="2"/>
  <c r="U3010" i="2" s="1"/>
  <c r="J3010" i="2"/>
  <c r="R3010" i="2"/>
  <c r="S3010" i="2" s="1"/>
  <c r="H3011" i="2"/>
  <c r="U3011" i="2" s="1"/>
  <c r="J3011" i="2"/>
  <c r="R3011" i="2"/>
  <c r="S3011" i="2" s="1"/>
  <c r="H3012" i="2"/>
  <c r="U3012" i="2" s="1"/>
  <c r="J3012" i="2"/>
  <c r="R3012" i="2"/>
  <c r="S3012" i="2" s="1"/>
  <c r="H3013" i="2"/>
  <c r="U3013" i="2" s="1"/>
  <c r="J3013" i="2"/>
  <c r="R3013" i="2"/>
  <c r="S3013" i="2" s="1"/>
  <c r="H3014" i="2"/>
  <c r="U3014" i="2" s="1"/>
  <c r="J3014" i="2"/>
  <c r="R3014" i="2"/>
  <c r="S3014" i="2" s="1"/>
  <c r="H3015" i="2"/>
  <c r="U3015" i="2" s="1"/>
  <c r="J3015" i="2"/>
  <c r="R3015" i="2"/>
  <c r="S3015" i="2" s="1"/>
  <c r="H3016" i="2"/>
  <c r="U3016" i="2" s="1"/>
  <c r="J3016" i="2"/>
  <c r="R3016" i="2"/>
  <c r="S3016" i="2" s="1"/>
  <c r="H3017" i="2"/>
  <c r="U3017" i="2" s="1"/>
  <c r="J3017" i="2"/>
  <c r="R3017" i="2"/>
  <c r="S3017" i="2" s="1"/>
  <c r="H3018" i="2"/>
  <c r="U3018" i="2" s="1"/>
  <c r="J3018" i="2"/>
  <c r="R3018" i="2"/>
  <c r="S3018" i="2" s="1"/>
  <c r="H3019" i="2"/>
  <c r="U3019" i="2" s="1"/>
  <c r="J3019" i="2"/>
  <c r="R3019" i="2"/>
  <c r="S3019" i="2" s="1"/>
  <c r="H3020" i="2"/>
  <c r="U3020" i="2" s="1"/>
  <c r="J3020" i="2"/>
  <c r="R3020" i="2"/>
  <c r="S3020" i="2" s="1"/>
  <c r="H3021" i="2"/>
  <c r="U3021" i="2" s="1"/>
  <c r="J3021" i="2"/>
  <c r="R3021" i="2"/>
  <c r="S3021" i="2" s="1"/>
  <c r="H3022" i="2"/>
  <c r="U3022" i="2" s="1"/>
  <c r="J3022" i="2"/>
  <c r="R3022" i="2"/>
  <c r="S3022" i="2" s="1"/>
  <c r="H3023" i="2"/>
  <c r="U3023" i="2" s="1"/>
  <c r="J3023" i="2"/>
  <c r="R3023" i="2"/>
  <c r="S3023" i="2" s="1"/>
  <c r="H3024" i="2"/>
  <c r="U3024" i="2" s="1"/>
  <c r="J3024" i="2"/>
  <c r="R3024" i="2"/>
  <c r="S3024" i="2" s="1"/>
  <c r="H3025" i="2"/>
  <c r="U3025" i="2" s="1"/>
  <c r="J3025" i="2"/>
  <c r="R3025" i="2"/>
  <c r="S3025" i="2" s="1"/>
  <c r="H3026" i="2"/>
  <c r="U3026" i="2" s="1"/>
  <c r="J3026" i="2"/>
  <c r="R3026" i="2"/>
  <c r="S3026" i="2" s="1"/>
  <c r="H3027" i="2"/>
  <c r="U3027" i="2" s="1"/>
  <c r="J3027" i="2"/>
  <c r="R3027" i="2"/>
  <c r="S3027" i="2" s="1"/>
  <c r="H3028" i="2"/>
  <c r="U3028" i="2" s="1"/>
  <c r="J3028" i="2"/>
  <c r="R3028" i="2"/>
  <c r="S3028" i="2" s="1"/>
  <c r="H3029" i="2"/>
  <c r="U3029" i="2" s="1"/>
  <c r="J3029" i="2"/>
  <c r="R3029" i="2"/>
  <c r="S3029" i="2" s="1"/>
  <c r="H3030" i="2"/>
  <c r="U3030" i="2" s="1"/>
  <c r="J3030" i="2"/>
  <c r="R3030" i="2"/>
  <c r="S3030" i="2" s="1"/>
  <c r="H3031" i="2"/>
  <c r="U3031" i="2" s="1"/>
  <c r="J3031" i="2"/>
  <c r="R3031" i="2"/>
  <c r="S3031" i="2" s="1"/>
  <c r="H3032" i="2"/>
  <c r="U3032" i="2" s="1"/>
  <c r="J3032" i="2"/>
  <c r="R3032" i="2"/>
  <c r="S3032" i="2" s="1"/>
  <c r="H3033" i="2"/>
  <c r="U3033" i="2" s="1"/>
  <c r="J3033" i="2"/>
  <c r="R3033" i="2"/>
  <c r="S3033" i="2" s="1"/>
  <c r="H3034" i="2"/>
  <c r="U3034" i="2" s="1"/>
  <c r="J3034" i="2"/>
  <c r="R3034" i="2"/>
  <c r="S3034" i="2" s="1"/>
  <c r="H3035" i="2"/>
  <c r="U3035" i="2" s="1"/>
  <c r="J3035" i="2"/>
  <c r="R3035" i="2"/>
  <c r="S3035" i="2" s="1"/>
  <c r="H3036" i="2"/>
  <c r="U3036" i="2" s="1"/>
  <c r="J3036" i="2"/>
  <c r="R3036" i="2"/>
  <c r="S3036" i="2" s="1"/>
  <c r="H3037" i="2"/>
  <c r="U3037" i="2" s="1"/>
  <c r="J3037" i="2"/>
  <c r="R3037" i="2"/>
  <c r="S3037" i="2" s="1"/>
  <c r="H3038" i="2"/>
  <c r="U3038" i="2" s="1"/>
  <c r="J3038" i="2"/>
  <c r="R3038" i="2"/>
  <c r="S3038" i="2" s="1"/>
  <c r="H3039" i="2"/>
  <c r="U3039" i="2" s="1"/>
  <c r="J3039" i="2"/>
  <c r="R3039" i="2"/>
  <c r="S3039" i="2" s="1"/>
  <c r="H3040" i="2"/>
  <c r="U3040" i="2" s="1"/>
  <c r="J3040" i="2"/>
  <c r="R3040" i="2"/>
  <c r="S3040" i="2" s="1"/>
  <c r="H3041" i="2"/>
  <c r="U3041" i="2" s="1"/>
  <c r="J3041" i="2"/>
  <c r="R3041" i="2"/>
  <c r="S3041" i="2" s="1"/>
  <c r="H3042" i="2"/>
  <c r="U3042" i="2" s="1"/>
  <c r="J3042" i="2"/>
  <c r="R3042" i="2"/>
  <c r="S3042" i="2" s="1"/>
  <c r="H3043" i="2"/>
  <c r="U3043" i="2" s="1"/>
  <c r="J3043" i="2"/>
  <c r="R3043" i="2"/>
  <c r="S3043" i="2" s="1"/>
  <c r="H3044" i="2"/>
  <c r="U3044" i="2" s="1"/>
  <c r="J3044" i="2"/>
  <c r="R3044" i="2"/>
  <c r="S3044" i="2" s="1"/>
  <c r="H3045" i="2"/>
  <c r="U3045" i="2" s="1"/>
  <c r="J3045" i="2"/>
  <c r="R3045" i="2"/>
  <c r="S3045" i="2" s="1"/>
  <c r="H3046" i="2"/>
  <c r="U3046" i="2" s="1"/>
  <c r="J3046" i="2"/>
  <c r="R3046" i="2"/>
  <c r="S3046" i="2" s="1"/>
  <c r="H3047" i="2"/>
  <c r="U3047" i="2" s="1"/>
  <c r="J3047" i="2"/>
  <c r="R3047" i="2"/>
  <c r="S3047" i="2" s="1"/>
  <c r="H3048" i="2"/>
  <c r="U3048" i="2" s="1"/>
  <c r="J3048" i="2"/>
  <c r="R3048" i="2"/>
  <c r="S3048" i="2" s="1"/>
  <c r="H3049" i="2"/>
  <c r="U3049" i="2" s="1"/>
  <c r="J3049" i="2"/>
  <c r="R3049" i="2"/>
  <c r="S3049" i="2" s="1"/>
  <c r="H3050" i="2"/>
  <c r="U3050" i="2" s="1"/>
  <c r="J3050" i="2"/>
  <c r="R3050" i="2"/>
  <c r="S3050" i="2" s="1"/>
  <c r="H3051" i="2"/>
  <c r="U3051" i="2" s="1"/>
  <c r="J3051" i="2"/>
  <c r="R3051" i="2"/>
  <c r="S3051" i="2" s="1"/>
  <c r="H3052" i="2"/>
  <c r="U3052" i="2" s="1"/>
  <c r="J3052" i="2"/>
  <c r="R3052" i="2"/>
  <c r="S3052" i="2" s="1"/>
  <c r="H3053" i="2"/>
  <c r="U3053" i="2" s="1"/>
  <c r="J3053" i="2"/>
  <c r="R3053" i="2"/>
  <c r="S3053" i="2" s="1"/>
  <c r="H3054" i="2"/>
  <c r="U3054" i="2" s="1"/>
  <c r="J3054" i="2"/>
  <c r="R3054" i="2"/>
  <c r="S3054" i="2" s="1"/>
  <c r="H3055" i="2"/>
  <c r="U3055" i="2" s="1"/>
  <c r="J3055" i="2"/>
  <c r="R3055" i="2"/>
  <c r="S3055" i="2" s="1"/>
  <c r="H3056" i="2"/>
  <c r="U3056" i="2" s="1"/>
  <c r="J3056" i="2"/>
  <c r="R3056" i="2"/>
  <c r="S3056" i="2" s="1"/>
  <c r="H3057" i="2"/>
  <c r="U3057" i="2" s="1"/>
  <c r="J3057" i="2"/>
  <c r="R3057" i="2"/>
  <c r="S3057" i="2" s="1"/>
  <c r="H3058" i="2"/>
  <c r="U3058" i="2" s="1"/>
  <c r="J3058" i="2"/>
  <c r="R3058" i="2"/>
  <c r="S3058" i="2" s="1"/>
  <c r="H3059" i="2"/>
  <c r="U3059" i="2" s="1"/>
  <c r="J3059" i="2"/>
  <c r="R3059" i="2"/>
  <c r="S3059" i="2" s="1"/>
  <c r="H3060" i="2"/>
  <c r="U3060" i="2" s="1"/>
  <c r="J3060" i="2"/>
  <c r="R3060" i="2"/>
  <c r="S3060" i="2" s="1"/>
  <c r="H3061" i="2"/>
  <c r="U3061" i="2" s="1"/>
  <c r="J3061" i="2"/>
  <c r="R3061" i="2"/>
  <c r="S3061" i="2" s="1"/>
  <c r="H3062" i="2"/>
  <c r="U3062" i="2" s="1"/>
  <c r="J3062" i="2"/>
  <c r="R3062" i="2"/>
  <c r="S3062" i="2" s="1"/>
  <c r="H3063" i="2"/>
  <c r="U3063" i="2" s="1"/>
  <c r="J3063" i="2"/>
  <c r="R3063" i="2"/>
  <c r="S3063" i="2" s="1"/>
  <c r="H3064" i="2"/>
  <c r="U3064" i="2" s="1"/>
  <c r="J3064" i="2"/>
  <c r="R3064" i="2"/>
  <c r="S3064" i="2" s="1"/>
  <c r="H3065" i="2"/>
  <c r="U3065" i="2" s="1"/>
  <c r="J3065" i="2"/>
  <c r="R3065" i="2"/>
  <c r="S3065" i="2" s="1"/>
  <c r="H3066" i="2"/>
  <c r="U3066" i="2" s="1"/>
  <c r="J3066" i="2"/>
  <c r="R3066" i="2"/>
  <c r="S3066" i="2" s="1"/>
  <c r="H3067" i="2"/>
  <c r="U3067" i="2" s="1"/>
  <c r="J3067" i="2"/>
  <c r="R3067" i="2"/>
  <c r="S3067" i="2" s="1"/>
  <c r="H3068" i="2"/>
  <c r="U3068" i="2" s="1"/>
  <c r="J3068" i="2"/>
  <c r="R3068" i="2"/>
  <c r="S3068" i="2" s="1"/>
  <c r="H3069" i="2"/>
  <c r="U3069" i="2" s="1"/>
  <c r="J3069" i="2"/>
  <c r="R3069" i="2"/>
  <c r="S3069" i="2" s="1"/>
  <c r="H3070" i="2"/>
  <c r="U3070" i="2" s="1"/>
  <c r="J3070" i="2"/>
  <c r="R3070" i="2"/>
  <c r="S3070" i="2" s="1"/>
  <c r="H3071" i="2"/>
  <c r="U3071" i="2" s="1"/>
  <c r="J3071" i="2"/>
  <c r="R3071" i="2"/>
  <c r="S3071" i="2" s="1"/>
  <c r="H3072" i="2"/>
  <c r="U3072" i="2" s="1"/>
  <c r="J3072" i="2"/>
  <c r="R3072" i="2"/>
  <c r="S3072" i="2" s="1"/>
  <c r="H3073" i="2"/>
  <c r="U3073" i="2" s="1"/>
  <c r="J3073" i="2"/>
  <c r="R3073" i="2"/>
  <c r="S3073" i="2" s="1"/>
  <c r="H3074" i="2"/>
  <c r="U3074" i="2" s="1"/>
  <c r="J3074" i="2"/>
  <c r="R3074" i="2"/>
  <c r="S3074" i="2" s="1"/>
  <c r="H3075" i="2"/>
  <c r="U3075" i="2" s="1"/>
  <c r="J3075" i="2"/>
  <c r="R3075" i="2"/>
  <c r="S3075" i="2" s="1"/>
  <c r="H3076" i="2"/>
  <c r="U3076" i="2" s="1"/>
  <c r="J3076" i="2"/>
  <c r="R3076" i="2"/>
  <c r="S3076" i="2" s="1"/>
  <c r="H3078" i="2"/>
  <c r="U3078" i="2" s="1"/>
  <c r="J3078" i="2"/>
  <c r="R3078" i="2"/>
  <c r="S3078" i="2" s="1"/>
  <c r="H3079" i="2"/>
  <c r="U3079" i="2" s="1"/>
  <c r="J3079" i="2"/>
  <c r="R3079" i="2"/>
  <c r="S3079" i="2" s="1"/>
  <c r="H3080" i="2"/>
  <c r="U3080" i="2" s="1"/>
  <c r="J3080" i="2"/>
  <c r="R3080" i="2"/>
  <c r="S3080" i="2" s="1"/>
  <c r="H3081" i="2"/>
  <c r="U3081" i="2" s="1"/>
  <c r="J3081" i="2"/>
  <c r="R3081" i="2"/>
  <c r="S3081" i="2" s="1"/>
  <c r="H3082" i="2"/>
  <c r="U3082" i="2" s="1"/>
  <c r="J3082" i="2"/>
  <c r="R3082" i="2"/>
  <c r="S3082" i="2" s="1"/>
  <c r="H3083" i="2"/>
  <c r="U3083" i="2" s="1"/>
  <c r="J3083" i="2"/>
  <c r="R3083" i="2"/>
  <c r="S3083" i="2" s="1"/>
  <c r="H3084" i="2"/>
  <c r="U3084" i="2" s="1"/>
  <c r="J3084" i="2"/>
  <c r="R3084" i="2"/>
  <c r="S3084" i="2" s="1"/>
  <c r="H3085" i="2"/>
  <c r="U3085" i="2" s="1"/>
  <c r="J3085" i="2"/>
  <c r="R3085" i="2"/>
  <c r="S3085" i="2" s="1"/>
  <c r="H3086" i="2"/>
  <c r="U3086" i="2" s="1"/>
  <c r="J3086" i="2"/>
  <c r="R3086" i="2"/>
  <c r="S3086" i="2" s="1"/>
  <c r="H3087" i="2"/>
  <c r="U3087" i="2" s="1"/>
  <c r="J3087" i="2"/>
  <c r="R3087" i="2"/>
  <c r="S3087" i="2" s="1"/>
  <c r="H3089" i="2"/>
  <c r="U3089" i="2" s="1"/>
  <c r="J3089" i="2"/>
  <c r="R3089" i="2"/>
  <c r="S3089" i="2" s="1"/>
  <c r="H3090" i="2"/>
  <c r="U3090" i="2" s="1"/>
  <c r="J3090" i="2"/>
  <c r="R3090" i="2"/>
  <c r="S3090" i="2" s="1"/>
  <c r="H3091" i="2"/>
  <c r="U3091" i="2" s="1"/>
  <c r="J3091" i="2"/>
  <c r="R3091" i="2"/>
  <c r="S3091" i="2" s="1"/>
  <c r="H3092" i="2"/>
  <c r="U3092" i="2" s="1"/>
  <c r="J3092" i="2"/>
  <c r="R3092" i="2"/>
  <c r="S3092" i="2" s="1"/>
  <c r="H3093" i="2"/>
  <c r="U3093" i="2" s="1"/>
  <c r="J3093" i="2"/>
  <c r="R3093" i="2"/>
  <c r="S3093" i="2" s="1"/>
  <c r="H3094" i="2"/>
  <c r="U3094" i="2" s="1"/>
  <c r="J3094" i="2"/>
  <c r="R3094" i="2"/>
  <c r="S3094" i="2" s="1"/>
  <c r="H3095" i="2"/>
  <c r="U3095" i="2" s="1"/>
  <c r="J3095" i="2"/>
  <c r="R3095" i="2"/>
  <c r="S3095" i="2" s="1"/>
  <c r="H3096" i="2"/>
  <c r="U3096" i="2" s="1"/>
  <c r="J3096" i="2"/>
  <c r="R3096" i="2"/>
  <c r="S3096" i="2" s="1"/>
  <c r="H3097" i="2"/>
  <c r="U3097" i="2" s="1"/>
  <c r="J3097" i="2"/>
  <c r="R3097" i="2"/>
  <c r="S3097" i="2" s="1"/>
  <c r="H3098" i="2"/>
  <c r="U3098" i="2" s="1"/>
  <c r="J3098" i="2"/>
  <c r="R3098" i="2"/>
  <c r="S3098" i="2" s="1"/>
  <c r="H3099" i="2"/>
  <c r="U3099" i="2" s="1"/>
  <c r="J3099" i="2"/>
  <c r="R3099" i="2"/>
  <c r="S3099" i="2" s="1"/>
  <c r="H3100" i="2"/>
  <c r="U3100" i="2" s="1"/>
  <c r="J3100" i="2"/>
  <c r="R3100" i="2"/>
  <c r="S3100" i="2" s="1"/>
  <c r="H3101" i="2"/>
  <c r="U3101" i="2" s="1"/>
  <c r="J3101" i="2"/>
  <c r="R3101" i="2"/>
  <c r="S3101" i="2" s="1"/>
  <c r="H3102" i="2"/>
  <c r="U3102" i="2" s="1"/>
  <c r="J3102" i="2"/>
  <c r="R3102" i="2"/>
  <c r="S3102" i="2" s="1"/>
  <c r="H3103" i="2"/>
  <c r="U3103" i="2" s="1"/>
  <c r="J3103" i="2"/>
  <c r="R3103" i="2"/>
  <c r="S3103" i="2" s="1"/>
  <c r="H3104" i="2"/>
  <c r="U3104" i="2" s="1"/>
  <c r="J3104" i="2"/>
  <c r="R3104" i="2"/>
  <c r="S3104" i="2" s="1"/>
  <c r="H3105" i="2"/>
  <c r="U3105" i="2" s="1"/>
  <c r="J3105" i="2"/>
  <c r="R3105" i="2"/>
  <c r="S3105" i="2" s="1"/>
  <c r="H3106" i="2"/>
  <c r="U3106" i="2" s="1"/>
  <c r="J3106" i="2"/>
  <c r="R3106" i="2"/>
  <c r="S3106" i="2" s="1"/>
  <c r="H3107" i="2"/>
  <c r="U3107" i="2" s="1"/>
  <c r="J3107" i="2"/>
  <c r="R3107" i="2"/>
  <c r="S3107" i="2" s="1"/>
  <c r="H3108" i="2"/>
  <c r="U3108" i="2" s="1"/>
  <c r="J3108" i="2"/>
  <c r="R3108" i="2"/>
  <c r="S3108" i="2" s="1"/>
  <c r="H3109" i="2"/>
  <c r="U3109" i="2" s="1"/>
  <c r="J3109" i="2"/>
  <c r="R3109" i="2"/>
  <c r="S3109" i="2" s="1"/>
  <c r="H3110" i="2"/>
  <c r="U3110" i="2" s="1"/>
  <c r="J3110" i="2"/>
  <c r="R3110" i="2"/>
  <c r="S3110" i="2" s="1"/>
  <c r="H3111" i="2"/>
  <c r="U3111" i="2" s="1"/>
  <c r="J3111" i="2"/>
  <c r="R3111" i="2"/>
  <c r="S3111" i="2" s="1"/>
  <c r="H3112" i="2"/>
  <c r="U3112" i="2" s="1"/>
  <c r="J3112" i="2"/>
  <c r="R3112" i="2"/>
  <c r="S3112" i="2" s="1"/>
  <c r="H3113" i="2"/>
  <c r="U3113" i="2" s="1"/>
  <c r="J3113" i="2"/>
  <c r="R3113" i="2"/>
  <c r="S3113" i="2" s="1"/>
  <c r="H3114" i="2"/>
  <c r="U3114" i="2" s="1"/>
  <c r="J3114" i="2"/>
  <c r="R3114" i="2"/>
  <c r="S3114" i="2" s="1"/>
  <c r="H3115" i="2"/>
  <c r="U3115" i="2" s="1"/>
  <c r="J3115" i="2"/>
  <c r="R3115" i="2"/>
  <c r="S3115" i="2" s="1"/>
  <c r="H3116" i="2"/>
  <c r="U3116" i="2" s="1"/>
  <c r="J3116" i="2"/>
  <c r="R3116" i="2"/>
  <c r="S3116" i="2" s="1"/>
  <c r="H3117" i="2"/>
  <c r="U3117" i="2" s="1"/>
  <c r="J3117" i="2"/>
  <c r="R3117" i="2"/>
  <c r="S3117" i="2" s="1"/>
  <c r="H3118" i="2"/>
  <c r="U3118" i="2" s="1"/>
  <c r="J3118" i="2"/>
  <c r="R3118" i="2"/>
  <c r="S3118" i="2" s="1"/>
  <c r="H3119" i="2"/>
  <c r="U3119" i="2" s="1"/>
  <c r="J3119" i="2"/>
  <c r="R3119" i="2"/>
  <c r="S3119" i="2" s="1"/>
  <c r="H3120" i="2"/>
  <c r="U3120" i="2" s="1"/>
  <c r="J3120" i="2"/>
  <c r="R3120" i="2"/>
  <c r="S3120" i="2" s="1"/>
  <c r="H3121" i="2"/>
  <c r="U3121" i="2" s="1"/>
  <c r="J3121" i="2"/>
  <c r="R3121" i="2"/>
  <c r="S3121" i="2" s="1"/>
  <c r="H3122" i="2"/>
  <c r="U3122" i="2" s="1"/>
  <c r="J3122" i="2"/>
  <c r="R3122" i="2"/>
  <c r="S3122" i="2" s="1"/>
  <c r="H3123" i="2"/>
  <c r="U3123" i="2" s="1"/>
  <c r="J3123" i="2"/>
  <c r="R3123" i="2"/>
  <c r="S3123" i="2" s="1"/>
  <c r="H3124" i="2"/>
  <c r="U3124" i="2" s="1"/>
  <c r="J3124" i="2"/>
  <c r="R3124" i="2"/>
  <c r="S3124" i="2" s="1"/>
  <c r="H3125" i="2"/>
  <c r="U3125" i="2" s="1"/>
  <c r="J3125" i="2"/>
  <c r="R3125" i="2"/>
  <c r="S3125" i="2" s="1"/>
  <c r="H3126" i="2"/>
  <c r="U3126" i="2" s="1"/>
  <c r="J3126" i="2"/>
  <c r="R3126" i="2"/>
  <c r="S3126" i="2" s="1"/>
  <c r="H3127" i="2"/>
  <c r="U3127" i="2" s="1"/>
  <c r="J3127" i="2"/>
  <c r="R3127" i="2"/>
  <c r="S3127" i="2" s="1"/>
  <c r="H3128" i="2"/>
  <c r="U3128" i="2" s="1"/>
  <c r="J3128" i="2"/>
  <c r="R3128" i="2"/>
  <c r="S3128" i="2" s="1"/>
  <c r="H3129" i="2"/>
  <c r="U3129" i="2" s="1"/>
  <c r="J3129" i="2"/>
  <c r="R3129" i="2"/>
  <c r="S3129" i="2" s="1"/>
  <c r="H3130" i="2"/>
  <c r="U3130" i="2" s="1"/>
  <c r="J3130" i="2"/>
  <c r="R3130" i="2"/>
  <c r="S3130" i="2" s="1"/>
  <c r="H3131" i="2"/>
  <c r="U3131" i="2" s="1"/>
  <c r="J3131" i="2"/>
  <c r="R3131" i="2"/>
  <c r="S3131" i="2" s="1"/>
  <c r="H3132" i="2"/>
  <c r="U3132" i="2" s="1"/>
  <c r="J3132" i="2"/>
  <c r="R3132" i="2"/>
  <c r="S3132" i="2" s="1"/>
  <c r="H3133" i="2"/>
  <c r="U3133" i="2" s="1"/>
  <c r="J3133" i="2"/>
  <c r="R3133" i="2"/>
  <c r="S3133" i="2" s="1"/>
  <c r="H3134" i="2"/>
  <c r="U3134" i="2" s="1"/>
  <c r="J3134" i="2"/>
  <c r="R3134" i="2"/>
  <c r="S3134" i="2" s="1"/>
  <c r="H3135" i="2"/>
  <c r="U3135" i="2" s="1"/>
  <c r="J3135" i="2"/>
  <c r="R3135" i="2"/>
  <c r="S3135" i="2" s="1"/>
  <c r="H3136" i="2"/>
  <c r="U3136" i="2" s="1"/>
  <c r="J3136" i="2"/>
  <c r="R3136" i="2"/>
  <c r="S3136" i="2" s="1"/>
  <c r="H3137" i="2"/>
  <c r="U3137" i="2" s="1"/>
  <c r="J3137" i="2"/>
  <c r="R3137" i="2"/>
  <c r="S3137" i="2" s="1"/>
  <c r="H3138" i="2"/>
  <c r="U3138" i="2" s="1"/>
  <c r="J3138" i="2"/>
  <c r="R3138" i="2"/>
  <c r="S3138" i="2" s="1"/>
  <c r="H3139" i="2"/>
  <c r="U3139" i="2" s="1"/>
  <c r="J3139" i="2"/>
  <c r="R3139" i="2"/>
  <c r="S3139" i="2" s="1"/>
  <c r="H3140" i="2"/>
  <c r="U3140" i="2" s="1"/>
  <c r="J3140" i="2"/>
  <c r="R3140" i="2"/>
  <c r="S3140" i="2" s="1"/>
  <c r="H3141" i="2"/>
  <c r="U3141" i="2" s="1"/>
  <c r="J3141" i="2"/>
  <c r="R3141" i="2"/>
  <c r="S3141" i="2" s="1"/>
  <c r="H3142" i="2"/>
  <c r="U3142" i="2" s="1"/>
  <c r="J3142" i="2"/>
  <c r="R3142" i="2"/>
  <c r="S3142" i="2" s="1"/>
  <c r="H3143" i="2"/>
  <c r="U3143" i="2" s="1"/>
  <c r="J3143" i="2"/>
  <c r="R3143" i="2"/>
  <c r="S3143" i="2" s="1"/>
  <c r="H3144" i="2"/>
  <c r="U3144" i="2" s="1"/>
  <c r="J3144" i="2"/>
  <c r="R3144" i="2"/>
  <c r="S3144" i="2" s="1"/>
  <c r="H3145" i="2"/>
  <c r="U3145" i="2" s="1"/>
  <c r="J3145" i="2"/>
  <c r="R3145" i="2"/>
  <c r="S3145" i="2" s="1"/>
  <c r="H3146" i="2"/>
  <c r="U3146" i="2" s="1"/>
  <c r="J3146" i="2"/>
  <c r="R3146" i="2"/>
  <c r="S3146" i="2" s="1"/>
  <c r="H3148" i="2"/>
  <c r="U3148" i="2" s="1"/>
  <c r="J3148" i="2"/>
  <c r="R3148" i="2"/>
  <c r="S3148" i="2" s="1"/>
  <c r="H3149" i="2"/>
  <c r="U3149" i="2" s="1"/>
  <c r="J3149" i="2"/>
  <c r="R3149" i="2"/>
  <c r="S3149" i="2" s="1"/>
  <c r="H3150" i="2"/>
  <c r="U3150" i="2" s="1"/>
  <c r="J3150" i="2"/>
  <c r="R3150" i="2"/>
  <c r="S3150" i="2" s="1"/>
  <c r="H3151" i="2"/>
  <c r="U3151" i="2" s="1"/>
  <c r="J3151" i="2"/>
  <c r="R3151" i="2"/>
  <c r="S3151" i="2" s="1"/>
  <c r="H3152" i="2"/>
  <c r="U3152" i="2" s="1"/>
  <c r="J3152" i="2"/>
  <c r="R3152" i="2"/>
  <c r="S3152" i="2" s="1"/>
  <c r="H3153" i="2"/>
  <c r="U3153" i="2" s="1"/>
  <c r="J3153" i="2"/>
  <c r="R3153" i="2"/>
  <c r="S3153" i="2" s="1"/>
  <c r="H3154" i="2"/>
  <c r="U3154" i="2" s="1"/>
  <c r="J3154" i="2"/>
  <c r="R3154" i="2"/>
  <c r="S3154" i="2" s="1"/>
  <c r="H3155" i="2"/>
  <c r="U3155" i="2" s="1"/>
  <c r="J3155" i="2"/>
  <c r="R3155" i="2"/>
  <c r="S3155" i="2" s="1"/>
  <c r="H3156" i="2"/>
  <c r="U3156" i="2" s="1"/>
  <c r="J3156" i="2"/>
  <c r="R3156" i="2"/>
  <c r="S3156" i="2" s="1"/>
  <c r="H3157" i="2"/>
  <c r="U3157" i="2" s="1"/>
  <c r="J3157" i="2"/>
  <c r="R3157" i="2"/>
  <c r="S3157" i="2" s="1"/>
  <c r="H3158" i="2"/>
  <c r="U3158" i="2" s="1"/>
  <c r="J3158" i="2"/>
  <c r="R3158" i="2"/>
  <c r="S3158" i="2" s="1"/>
  <c r="H3159" i="2"/>
  <c r="U3159" i="2" s="1"/>
  <c r="J3159" i="2"/>
  <c r="R3159" i="2"/>
  <c r="S3159" i="2" s="1"/>
  <c r="H3160" i="2"/>
  <c r="U3160" i="2" s="1"/>
  <c r="J3160" i="2"/>
  <c r="R3160" i="2"/>
  <c r="S3160" i="2" s="1"/>
  <c r="H3162" i="2"/>
  <c r="U3162" i="2" s="1"/>
  <c r="J3162" i="2"/>
  <c r="R3162" i="2"/>
  <c r="S3162" i="2" s="1"/>
  <c r="H3163" i="2"/>
  <c r="U3163" i="2" s="1"/>
  <c r="J3163" i="2"/>
  <c r="R3163" i="2"/>
  <c r="S3163" i="2" s="1"/>
  <c r="H3164" i="2"/>
  <c r="U3164" i="2" s="1"/>
  <c r="J3164" i="2"/>
  <c r="R3164" i="2"/>
  <c r="S3164" i="2" s="1"/>
  <c r="H3165" i="2"/>
  <c r="U3165" i="2" s="1"/>
  <c r="J3165" i="2"/>
  <c r="R3165" i="2"/>
  <c r="S3165" i="2" s="1"/>
  <c r="H3166" i="2"/>
  <c r="U3166" i="2" s="1"/>
  <c r="J3166" i="2"/>
  <c r="R3166" i="2"/>
  <c r="S3166" i="2" s="1"/>
  <c r="H3167" i="2"/>
  <c r="U3167" i="2" s="1"/>
  <c r="J3167" i="2"/>
  <c r="R3167" i="2"/>
  <c r="S3167" i="2" s="1"/>
  <c r="H3168" i="2"/>
  <c r="U3168" i="2" s="1"/>
  <c r="J3168" i="2"/>
  <c r="R3168" i="2"/>
  <c r="S3168" i="2" s="1"/>
  <c r="H3169" i="2"/>
  <c r="U3169" i="2" s="1"/>
  <c r="J3169" i="2"/>
  <c r="R3169" i="2"/>
  <c r="S3169" i="2" s="1"/>
  <c r="H3170" i="2"/>
  <c r="U3170" i="2" s="1"/>
  <c r="J3170" i="2"/>
  <c r="R3170" i="2"/>
  <c r="S3170" i="2" s="1"/>
  <c r="H3171" i="2"/>
  <c r="U3171" i="2" s="1"/>
  <c r="J3171" i="2"/>
  <c r="R3171" i="2"/>
  <c r="S3171" i="2" s="1"/>
  <c r="H3172" i="2"/>
  <c r="U3172" i="2" s="1"/>
  <c r="J3172" i="2"/>
  <c r="R3172" i="2"/>
  <c r="S3172" i="2" s="1"/>
  <c r="H3173" i="2"/>
  <c r="U3173" i="2" s="1"/>
  <c r="J3173" i="2"/>
  <c r="R3173" i="2"/>
  <c r="S3173" i="2" s="1"/>
  <c r="H3174" i="2"/>
  <c r="U3174" i="2" s="1"/>
  <c r="J3174" i="2"/>
  <c r="R3174" i="2"/>
  <c r="S3174" i="2" s="1"/>
  <c r="H3175" i="2"/>
  <c r="U3175" i="2" s="1"/>
  <c r="J3175" i="2"/>
  <c r="R3175" i="2"/>
  <c r="S3175" i="2" s="1"/>
  <c r="H3176" i="2"/>
  <c r="U3176" i="2" s="1"/>
  <c r="J3176" i="2"/>
  <c r="R3176" i="2"/>
  <c r="S3176" i="2" s="1"/>
  <c r="H3177" i="2"/>
  <c r="U3177" i="2" s="1"/>
  <c r="J3177" i="2"/>
  <c r="R3177" i="2"/>
  <c r="S3177" i="2" s="1"/>
  <c r="H3178" i="2"/>
  <c r="U3178" i="2" s="1"/>
  <c r="J3178" i="2"/>
  <c r="R3178" i="2"/>
  <c r="S3178" i="2" s="1"/>
  <c r="H3179" i="2"/>
  <c r="U3179" i="2" s="1"/>
  <c r="J3179" i="2"/>
  <c r="R3179" i="2"/>
  <c r="S3179" i="2" s="1"/>
  <c r="H3180" i="2"/>
  <c r="U3180" i="2" s="1"/>
  <c r="J3180" i="2"/>
  <c r="R3180" i="2"/>
  <c r="S3180" i="2" s="1"/>
  <c r="H3181" i="2"/>
  <c r="U3181" i="2" s="1"/>
  <c r="J3181" i="2"/>
  <c r="R3181" i="2"/>
  <c r="S3181" i="2" s="1"/>
  <c r="H3182" i="2"/>
  <c r="U3182" i="2" s="1"/>
  <c r="J3182" i="2"/>
  <c r="R3182" i="2"/>
  <c r="S3182" i="2" s="1"/>
  <c r="H3183" i="2"/>
  <c r="U3183" i="2" s="1"/>
  <c r="J3183" i="2"/>
  <c r="R3183" i="2"/>
  <c r="S3183" i="2" s="1"/>
  <c r="H3184" i="2"/>
  <c r="U3184" i="2" s="1"/>
  <c r="J3184" i="2"/>
  <c r="R3184" i="2"/>
  <c r="S3184" i="2" s="1"/>
  <c r="H3185" i="2"/>
  <c r="U3185" i="2" s="1"/>
  <c r="J3185" i="2"/>
  <c r="R3185" i="2"/>
  <c r="S3185" i="2" s="1"/>
  <c r="H3186" i="2"/>
  <c r="U3186" i="2" s="1"/>
  <c r="J3186" i="2"/>
  <c r="R3186" i="2"/>
  <c r="S3186" i="2" s="1"/>
  <c r="H3187" i="2"/>
  <c r="U3187" i="2" s="1"/>
  <c r="J3187" i="2"/>
  <c r="R3187" i="2"/>
  <c r="S3187" i="2" s="1"/>
  <c r="H3188" i="2"/>
  <c r="U3188" i="2" s="1"/>
  <c r="J3188" i="2"/>
  <c r="R3188" i="2"/>
  <c r="S3188" i="2" s="1"/>
  <c r="H3189" i="2"/>
  <c r="U3189" i="2" s="1"/>
  <c r="J3189" i="2"/>
  <c r="R3189" i="2"/>
  <c r="S3189" i="2" s="1"/>
  <c r="H3190" i="2"/>
  <c r="U3190" i="2" s="1"/>
  <c r="J3190" i="2"/>
  <c r="R3190" i="2"/>
  <c r="S3190" i="2" s="1"/>
  <c r="H3191" i="2"/>
  <c r="U3191" i="2" s="1"/>
  <c r="J3191" i="2"/>
  <c r="R3191" i="2"/>
  <c r="S3191" i="2" s="1"/>
  <c r="H3192" i="2"/>
  <c r="U3192" i="2" s="1"/>
  <c r="J3192" i="2"/>
  <c r="R3192" i="2"/>
  <c r="S3192" i="2" s="1"/>
  <c r="H3193" i="2"/>
  <c r="U3193" i="2" s="1"/>
  <c r="J3193" i="2"/>
  <c r="R3193" i="2"/>
  <c r="S3193" i="2" s="1"/>
  <c r="H3194" i="2"/>
  <c r="U3194" i="2" s="1"/>
  <c r="J3194" i="2"/>
  <c r="R3194" i="2"/>
  <c r="S3194" i="2" s="1"/>
  <c r="H3195" i="2"/>
  <c r="U3195" i="2" s="1"/>
  <c r="J3195" i="2"/>
  <c r="R3195" i="2"/>
  <c r="S3195" i="2" s="1"/>
  <c r="H3196" i="2"/>
  <c r="U3196" i="2" s="1"/>
  <c r="J3196" i="2"/>
  <c r="R3196" i="2"/>
  <c r="S3196" i="2" s="1"/>
  <c r="H3197" i="2"/>
  <c r="U3197" i="2" s="1"/>
  <c r="J3197" i="2"/>
  <c r="R3197" i="2"/>
  <c r="S3197" i="2" s="1"/>
  <c r="H3198" i="2"/>
  <c r="U3198" i="2" s="1"/>
  <c r="J3198" i="2"/>
  <c r="R3198" i="2"/>
  <c r="S3198" i="2" s="1"/>
  <c r="H3199" i="2"/>
  <c r="U3199" i="2" s="1"/>
  <c r="J3199" i="2"/>
  <c r="R3199" i="2"/>
  <c r="S3199" i="2" s="1"/>
  <c r="H3200" i="2"/>
  <c r="U3200" i="2" s="1"/>
  <c r="J3200" i="2"/>
  <c r="R3200" i="2"/>
  <c r="S3200" i="2" s="1"/>
  <c r="H3202" i="2"/>
  <c r="U3202" i="2" s="1"/>
  <c r="J3202" i="2"/>
  <c r="R3202" i="2"/>
  <c r="S3202" i="2" s="1"/>
  <c r="H3204" i="2"/>
  <c r="U3204" i="2" s="1"/>
  <c r="J3204" i="2"/>
  <c r="R3204" i="2"/>
  <c r="S3204" i="2" s="1"/>
  <c r="H3205" i="2"/>
  <c r="U3205" i="2" s="1"/>
  <c r="J3205" i="2"/>
  <c r="R3205" i="2"/>
  <c r="S3205" i="2" s="1"/>
  <c r="H3206" i="2"/>
  <c r="U3206" i="2" s="1"/>
  <c r="J3206" i="2"/>
  <c r="R3206" i="2"/>
  <c r="S3206" i="2" s="1"/>
  <c r="H3207" i="2"/>
  <c r="U3207" i="2" s="1"/>
  <c r="J3207" i="2"/>
  <c r="R3207" i="2"/>
  <c r="S3207" i="2" s="1"/>
  <c r="H3208" i="2"/>
  <c r="U3208" i="2" s="1"/>
  <c r="J3208" i="2"/>
  <c r="R3208" i="2"/>
  <c r="S3208" i="2" s="1"/>
  <c r="H3209" i="2"/>
  <c r="U3209" i="2" s="1"/>
  <c r="J3209" i="2"/>
  <c r="R3209" i="2"/>
  <c r="S3209" i="2" s="1"/>
  <c r="H3210" i="2"/>
  <c r="U3210" i="2" s="1"/>
  <c r="J3210" i="2"/>
  <c r="R3210" i="2"/>
  <c r="S3210" i="2" s="1"/>
  <c r="H3211" i="2"/>
  <c r="U3211" i="2" s="1"/>
  <c r="J3211" i="2"/>
  <c r="R3211" i="2"/>
  <c r="S3211" i="2" s="1"/>
  <c r="H3212" i="2"/>
  <c r="U3212" i="2" s="1"/>
  <c r="J3212" i="2"/>
  <c r="R3212" i="2"/>
  <c r="S3212" i="2" s="1"/>
  <c r="H3213" i="2"/>
  <c r="U3213" i="2" s="1"/>
  <c r="J3213" i="2"/>
  <c r="R3213" i="2"/>
  <c r="S3213" i="2" s="1"/>
  <c r="H3214" i="2"/>
  <c r="U3214" i="2" s="1"/>
  <c r="J3214" i="2"/>
  <c r="R3214" i="2"/>
  <c r="S3214" i="2" s="1"/>
  <c r="H3215" i="2"/>
  <c r="U3215" i="2" s="1"/>
  <c r="J3215" i="2"/>
  <c r="R3215" i="2"/>
  <c r="S3215" i="2" s="1"/>
  <c r="H3216" i="2"/>
  <c r="U3216" i="2" s="1"/>
  <c r="J3216" i="2"/>
  <c r="R3216" i="2"/>
  <c r="S3216" i="2" s="1"/>
  <c r="H3217" i="2"/>
  <c r="U3217" i="2" s="1"/>
  <c r="J3217" i="2"/>
  <c r="R3217" i="2"/>
  <c r="S3217" i="2" s="1"/>
  <c r="H3218" i="2"/>
  <c r="U3218" i="2" s="1"/>
  <c r="J3218" i="2"/>
  <c r="R3218" i="2"/>
  <c r="S3218" i="2" s="1"/>
  <c r="H3219" i="2"/>
  <c r="U3219" i="2" s="1"/>
  <c r="J3219" i="2"/>
  <c r="R3219" i="2"/>
  <c r="S3219" i="2" s="1"/>
  <c r="H3220" i="2"/>
  <c r="U3220" i="2" s="1"/>
  <c r="J3220" i="2"/>
  <c r="R3220" i="2"/>
  <c r="S3220" i="2" s="1"/>
  <c r="H3221" i="2"/>
  <c r="U3221" i="2" s="1"/>
  <c r="J3221" i="2"/>
  <c r="R3221" i="2"/>
  <c r="S3221" i="2" s="1"/>
  <c r="H3222" i="2"/>
  <c r="U3222" i="2" s="1"/>
  <c r="J3222" i="2"/>
  <c r="R3222" i="2"/>
  <c r="S3222" i="2" s="1"/>
  <c r="H3223" i="2"/>
  <c r="U3223" i="2" s="1"/>
  <c r="J3223" i="2"/>
  <c r="R3223" i="2"/>
  <c r="S3223" i="2" s="1"/>
  <c r="H3224" i="2"/>
  <c r="U3224" i="2" s="1"/>
  <c r="J3224" i="2"/>
  <c r="R3224" i="2"/>
  <c r="S3224" i="2" s="1"/>
  <c r="H3225" i="2"/>
  <c r="U3225" i="2" s="1"/>
  <c r="J3225" i="2"/>
  <c r="R3225" i="2"/>
  <c r="S3225" i="2" s="1"/>
  <c r="H3226" i="2"/>
  <c r="U3226" i="2" s="1"/>
  <c r="J3226" i="2"/>
  <c r="R3226" i="2"/>
  <c r="S3226" i="2" s="1"/>
  <c r="H3227" i="2"/>
  <c r="U3227" i="2" s="1"/>
  <c r="J3227" i="2"/>
  <c r="R3227" i="2"/>
  <c r="S3227" i="2" s="1"/>
  <c r="H3228" i="2"/>
  <c r="U3228" i="2" s="1"/>
  <c r="J3228" i="2"/>
  <c r="R3228" i="2"/>
  <c r="S3228" i="2" s="1"/>
  <c r="H3229" i="2"/>
  <c r="U3229" i="2" s="1"/>
  <c r="J3229" i="2"/>
  <c r="R3229" i="2"/>
  <c r="S3229" i="2" s="1"/>
  <c r="H3230" i="2"/>
  <c r="U3230" i="2" s="1"/>
  <c r="J3230" i="2"/>
  <c r="R3230" i="2"/>
  <c r="S3230" i="2" s="1"/>
  <c r="H3231" i="2"/>
  <c r="U3231" i="2" s="1"/>
  <c r="J3231" i="2"/>
  <c r="R3231" i="2"/>
  <c r="S3231" i="2" s="1"/>
  <c r="H3232" i="2"/>
  <c r="U3232" i="2" s="1"/>
  <c r="J3232" i="2"/>
  <c r="R3232" i="2"/>
  <c r="S3232" i="2" s="1"/>
  <c r="H3233" i="2"/>
  <c r="U3233" i="2" s="1"/>
  <c r="J3233" i="2"/>
  <c r="R3233" i="2"/>
  <c r="S3233" i="2" s="1"/>
  <c r="H3234" i="2"/>
  <c r="U3234" i="2" s="1"/>
  <c r="J3234" i="2"/>
  <c r="R3234" i="2"/>
  <c r="S3234" i="2" s="1"/>
  <c r="H3235" i="2"/>
  <c r="U3235" i="2" s="1"/>
  <c r="J3235" i="2"/>
  <c r="R3235" i="2"/>
  <c r="S3235" i="2" s="1"/>
  <c r="H3236" i="2"/>
  <c r="U3236" i="2" s="1"/>
  <c r="J3236" i="2"/>
  <c r="R3236" i="2"/>
  <c r="S3236" i="2" s="1"/>
  <c r="H3237" i="2"/>
  <c r="U3237" i="2" s="1"/>
  <c r="J3237" i="2"/>
  <c r="R3237" i="2"/>
  <c r="S3237" i="2" s="1"/>
  <c r="H3239" i="2"/>
  <c r="U3239" i="2" s="1"/>
  <c r="J3239" i="2"/>
  <c r="R3239" i="2"/>
  <c r="S3239" i="2" s="1"/>
  <c r="H3240" i="2"/>
  <c r="U3240" i="2" s="1"/>
  <c r="J3240" i="2"/>
  <c r="R3240" i="2"/>
  <c r="S3240" i="2" s="1"/>
  <c r="H3241" i="2"/>
  <c r="U3241" i="2" s="1"/>
  <c r="J3241" i="2"/>
  <c r="R3241" i="2"/>
  <c r="S3241" i="2" s="1"/>
  <c r="H3242" i="2"/>
  <c r="U3242" i="2" s="1"/>
  <c r="J3242" i="2"/>
  <c r="R3242" i="2"/>
  <c r="S3242" i="2" s="1"/>
  <c r="H3243" i="2"/>
  <c r="U3243" i="2" s="1"/>
  <c r="J3243" i="2"/>
  <c r="R3243" i="2"/>
  <c r="S3243" i="2" s="1"/>
  <c r="H3244" i="2"/>
  <c r="U3244" i="2" s="1"/>
  <c r="J3244" i="2"/>
  <c r="R3244" i="2"/>
  <c r="S3244" i="2" s="1"/>
  <c r="H3245" i="2"/>
  <c r="U3245" i="2" s="1"/>
  <c r="J3245" i="2"/>
  <c r="R3245" i="2"/>
  <c r="S3245" i="2" s="1"/>
  <c r="H3246" i="2"/>
  <c r="U3246" i="2" s="1"/>
  <c r="J3246" i="2"/>
  <c r="R3246" i="2"/>
  <c r="S3246" i="2" s="1"/>
  <c r="H3247" i="2"/>
  <c r="U3247" i="2" s="1"/>
  <c r="J3247" i="2"/>
  <c r="R3247" i="2"/>
  <c r="S3247" i="2" s="1"/>
  <c r="H3248" i="2"/>
  <c r="U3248" i="2" s="1"/>
  <c r="J3248" i="2"/>
  <c r="R3248" i="2"/>
  <c r="S3248" i="2" s="1"/>
  <c r="H3249" i="2"/>
  <c r="U3249" i="2" s="1"/>
  <c r="J3249" i="2"/>
  <c r="R3249" i="2"/>
  <c r="S3249" i="2" s="1"/>
  <c r="H3250" i="2"/>
  <c r="U3250" i="2" s="1"/>
  <c r="J3250" i="2"/>
  <c r="R3250" i="2"/>
  <c r="S3250" i="2" s="1"/>
  <c r="H3251" i="2"/>
  <c r="U3251" i="2" s="1"/>
  <c r="J3251" i="2"/>
  <c r="R3251" i="2"/>
  <c r="S3251" i="2" s="1"/>
  <c r="H3252" i="2"/>
  <c r="U3252" i="2" s="1"/>
  <c r="J3252" i="2"/>
  <c r="R3252" i="2"/>
  <c r="S3252" i="2" s="1"/>
  <c r="H3253" i="2"/>
  <c r="U3253" i="2" s="1"/>
  <c r="J3253" i="2"/>
  <c r="R3253" i="2"/>
  <c r="S3253" i="2" s="1"/>
  <c r="H3254" i="2"/>
  <c r="U3254" i="2" s="1"/>
  <c r="J3254" i="2"/>
  <c r="R3254" i="2"/>
  <c r="S3254" i="2" s="1"/>
  <c r="H3255" i="2"/>
  <c r="U3255" i="2" s="1"/>
  <c r="J3255" i="2"/>
  <c r="R3255" i="2"/>
  <c r="S3255" i="2" s="1"/>
  <c r="H3256" i="2"/>
  <c r="U3256" i="2" s="1"/>
  <c r="J3256" i="2"/>
  <c r="R3256" i="2"/>
  <c r="S3256" i="2" s="1"/>
  <c r="H3257" i="2"/>
  <c r="U3257" i="2" s="1"/>
  <c r="J3257" i="2"/>
  <c r="R3257" i="2"/>
  <c r="S3257" i="2" s="1"/>
  <c r="H3258" i="2"/>
  <c r="U3258" i="2" s="1"/>
  <c r="J3258" i="2"/>
  <c r="R3258" i="2"/>
  <c r="S3258" i="2" s="1"/>
  <c r="H3259" i="2"/>
  <c r="U3259" i="2" s="1"/>
  <c r="J3259" i="2"/>
  <c r="R3259" i="2"/>
  <c r="S3259" i="2" s="1"/>
  <c r="H3260" i="2"/>
  <c r="U3260" i="2" s="1"/>
  <c r="J3260" i="2"/>
  <c r="R3260" i="2"/>
  <c r="S3260" i="2" s="1"/>
  <c r="H3261" i="2"/>
  <c r="U3261" i="2" s="1"/>
  <c r="J3261" i="2"/>
  <c r="R3261" i="2"/>
  <c r="S3261" i="2" s="1"/>
  <c r="H3262" i="2"/>
  <c r="U3262" i="2" s="1"/>
  <c r="J3262" i="2"/>
  <c r="R3262" i="2"/>
  <c r="S3262" i="2" s="1"/>
  <c r="H3263" i="2"/>
  <c r="U3263" i="2" s="1"/>
  <c r="J3263" i="2"/>
  <c r="R3263" i="2"/>
  <c r="S3263" i="2" s="1"/>
  <c r="H3264" i="2"/>
  <c r="U3264" i="2" s="1"/>
  <c r="J3264" i="2"/>
  <c r="R3264" i="2"/>
  <c r="S3264" i="2" s="1"/>
  <c r="H3265" i="2"/>
  <c r="U3265" i="2" s="1"/>
  <c r="J3265" i="2"/>
  <c r="R3265" i="2"/>
  <c r="S3265" i="2" s="1"/>
  <c r="H3266" i="2"/>
  <c r="U3266" i="2" s="1"/>
  <c r="J3266" i="2"/>
  <c r="R3266" i="2"/>
  <c r="S3266" i="2" s="1"/>
  <c r="H3267" i="2"/>
  <c r="U3267" i="2" s="1"/>
  <c r="J3267" i="2"/>
  <c r="R3267" i="2"/>
  <c r="S3267" i="2" s="1"/>
  <c r="H3268" i="2"/>
  <c r="U3268" i="2" s="1"/>
  <c r="J3268" i="2"/>
  <c r="R3268" i="2"/>
  <c r="S3268" i="2" s="1"/>
  <c r="H3270" i="2"/>
  <c r="U3270" i="2" s="1"/>
  <c r="J3270" i="2"/>
  <c r="R3270" i="2"/>
  <c r="S3270" i="2" s="1"/>
  <c r="H3271" i="2"/>
  <c r="U3271" i="2" s="1"/>
  <c r="J3271" i="2"/>
  <c r="R3271" i="2"/>
  <c r="S3271" i="2" s="1"/>
  <c r="H3272" i="2"/>
  <c r="U3272" i="2" s="1"/>
  <c r="J3272" i="2"/>
  <c r="R3272" i="2"/>
  <c r="S3272" i="2" s="1"/>
  <c r="H3273" i="2"/>
  <c r="U3273" i="2" s="1"/>
  <c r="J3273" i="2"/>
  <c r="R3273" i="2"/>
  <c r="S3273" i="2" s="1"/>
  <c r="H3274" i="2"/>
  <c r="U3274" i="2" s="1"/>
  <c r="J3274" i="2"/>
  <c r="R3274" i="2"/>
  <c r="S3274" i="2" s="1"/>
  <c r="H3275" i="2"/>
  <c r="U3275" i="2" s="1"/>
  <c r="J3275" i="2"/>
  <c r="R3275" i="2"/>
  <c r="S3275" i="2" s="1"/>
  <c r="H3276" i="2"/>
  <c r="U3276" i="2" s="1"/>
  <c r="J3276" i="2"/>
  <c r="R3276" i="2"/>
  <c r="S3276" i="2" s="1"/>
  <c r="H3277" i="2"/>
  <c r="U3277" i="2" s="1"/>
  <c r="J3277" i="2"/>
  <c r="R3277" i="2"/>
  <c r="S3277" i="2" s="1"/>
  <c r="H3278" i="2"/>
  <c r="U3278" i="2" s="1"/>
  <c r="J3278" i="2"/>
  <c r="R3278" i="2"/>
  <c r="S3278" i="2" s="1"/>
  <c r="H3279" i="2"/>
  <c r="U3279" i="2" s="1"/>
  <c r="J3279" i="2"/>
  <c r="R3279" i="2"/>
  <c r="S3279" i="2" s="1"/>
  <c r="H3280" i="2"/>
  <c r="U3280" i="2" s="1"/>
  <c r="J3280" i="2"/>
  <c r="R3280" i="2"/>
  <c r="S3280" i="2" s="1"/>
  <c r="H3281" i="2"/>
  <c r="U3281" i="2" s="1"/>
  <c r="J3281" i="2"/>
  <c r="R3281" i="2"/>
  <c r="S3281" i="2" s="1"/>
  <c r="H3282" i="2"/>
  <c r="U3282" i="2" s="1"/>
  <c r="J3282" i="2"/>
  <c r="R3282" i="2"/>
  <c r="S3282" i="2" s="1"/>
  <c r="H3283" i="2"/>
  <c r="U3283" i="2" s="1"/>
  <c r="J3283" i="2"/>
  <c r="R3283" i="2"/>
  <c r="S3283" i="2" s="1"/>
  <c r="H3284" i="2"/>
  <c r="U3284" i="2" s="1"/>
  <c r="J3284" i="2"/>
  <c r="R3284" i="2"/>
  <c r="S3284" i="2" s="1"/>
  <c r="H3285" i="2"/>
  <c r="U3285" i="2" s="1"/>
  <c r="J3285" i="2"/>
  <c r="R3285" i="2"/>
  <c r="S3285" i="2" s="1"/>
  <c r="H3286" i="2"/>
  <c r="U3286" i="2" s="1"/>
  <c r="J3286" i="2"/>
  <c r="R3286" i="2"/>
  <c r="S3286" i="2" s="1"/>
  <c r="H3287" i="2"/>
  <c r="U3287" i="2" s="1"/>
  <c r="J3287" i="2"/>
  <c r="R3287" i="2"/>
  <c r="S3287" i="2" s="1"/>
  <c r="H3288" i="2"/>
  <c r="U3288" i="2" s="1"/>
  <c r="J3288" i="2"/>
  <c r="R3288" i="2"/>
  <c r="S3288" i="2" s="1"/>
  <c r="H3289" i="2"/>
  <c r="U3289" i="2" s="1"/>
  <c r="J3289" i="2"/>
  <c r="R3289" i="2"/>
  <c r="S3289" i="2" s="1"/>
  <c r="H3290" i="2"/>
  <c r="U3290" i="2" s="1"/>
  <c r="J3290" i="2"/>
  <c r="R3290" i="2"/>
  <c r="S3290" i="2" s="1"/>
  <c r="H3291" i="2"/>
  <c r="U3291" i="2" s="1"/>
  <c r="J3291" i="2"/>
  <c r="R3291" i="2"/>
  <c r="S3291" i="2" s="1"/>
  <c r="H3292" i="2"/>
  <c r="U3292" i="2" s="1"/>
  <c r="J3292" i="2"/>
  <c r="R3292" i="2"/>
  <c r="S3292" i="2" s="1"/>
  <c r="H3293" i="2"/>
  <c r="U3293" i="2" s="1"/>
  <c r="J3293" i="2"/>
  <c r="R3293" i="2"/>
  <c r="S3293" i="2" s="1"/>
  <c r="H3294" i="2"/>
  <c r="U3294" i="2" s="1"/>
  <c r="J3294" i="2"/>
  <c r="R3294" i="2"/>
  <c r="S3294" i="2" s="1"/>
  <c r="H3295" i="2"/>
  <c r="U3295" i="2" s="1"/>
  <c r="J3295" i="2"/>
  <c r="R3295" i="2"/>
  <c r="S3295" i="2" s="1"/>
  <c r="H3296" i="2"/>
  <c r="U3296" i="2" s="1"/>
  <c r="J3296" i="2"/>
  <c r="R3296" i="2"/>
  <c r="S3296" i="2" s="1"/>
  <c r="H3297" i="2"/>
  <c r="U3297" i="2" s="1"/>
  <c r="J3297" i="2"/>
  <c r="R3297" i="2"/>
  <c r="S3297" i="2" s="1"/>
  <c r="H3298" i="2"/>
  <c r="U3298" i="2" s="1"/>
  <c r="J3298" i="2"/>
  <c r="R3298" i="2"/>
  <c r="S3298" i="2" s="1"/>
  <c r="H3299" i="2"/>
  <c r="U3299" i="2" s="1"/>
  <c r="J3299" i="2"/>
  <c r="R3299" i="2"/>
  <c r="S3299" i="2" s="1"/>
  <c r="H3300" i="2"/>
  <c r="U3300" i="2" s="1"/>
  <c r="J3300" i="2"/>
  <c r="R3300" i="2"/>
  <c r="S3300" i="2" s="1"/>
  <c r="H3301" i="2"/>
  <c r="U3301" i="2" s="1"/>
  <c r="J3301" i="2"/>
  <c r="R3301" i="2"/>
  <c r="S3301" i="2" s="1"/>
  <c r="H3302" i="2"/>
  <c r="U3302" i="2" s="1"/>
  <c r="J3302" i="2"/>
  <c r="R3302" i="2"/>
  <c r="S3302" i="2" s="1"/>
  <c r="H3303" i="2"/>
  <c r="U3303" i="2" s="1"/>
  <c r="J3303" i="2"/>
  <c r="R3303" i="2"/>
  <c r="S3303" i="2" s="1"/>
  <c r="H3304" i="2"/>
  <c r="U3304" i="2" s="1"/>
  <c r="J3304" i="2"/>
  <c r="R3304" i="2"/>
  <c r="S3304" i="2" s="1"/>
  <c r="H3305" i="2"/>
  <c r="U3305" i="2" s="1"/>
  <c r="J3305" i="2"/>
  <c r="R3305" i="2"/>
  <c r="S3305" i="2" s="1"/>
  <c r="H3306" i="2"/>
  <c r="U3306" i="2" s="1"/>
  <c r="J3306" i="2"/>
  <c r="R3306" i="2"/>
  <c r="S3306" i="2" s="1"/>
  <c r="H3307" i="2"/>
  <c r="U3307" i="2" s="1"/>
  <c r="J3307" i="2"/>
  <c r="R3307" i="2"/>
  <c r="S3307" i="2" s="1"/>
  <c r="H3310" i="2"/>
  <c r="U3310" i="2" s="1"/>
  <c r="J3310" i="2"/>
  <c r="R3310" i="2"/>
  <c r="S3310" i="2" s="1"/>
  <c r="H3311" i="2"/>
  <c r="U3311" i="2" s="1"/>
  <c r="J3311" i="2"/>
  <c r="R3311" i="2"/>
  <c r="S3311" i="2" s="1"/>
  <c r="H3312" i="2"/>
  <c r="U3312" i="2" s="1"/>
  <c r="J3312" i="2"/>
  <c r="R3312" i="2"/>
  <c r="S3312" i="2" s="1"/>
  <c r="H3313" i="2"/>
  <c r="U3313" i="2" s="1"/>
  <c r="J3313" i="2"/>
  <c r="R3313" i="2"/>
  <c r="S3313" i="2" s="1"/>
  <c r="H3314" i="2"/>
  <c r="U3314" i="2" s="1"/>
  <c r="J3314" i="2"/>
  <c r="R3314" i="2"/>
  <c r="S3314" i="2" s="1"/>
  <c r="H3315" i="2"/>
  <c r="U3315" i="2" s="1"/>
  <c r="J3315" i="2"/>
  <c r="R3315" i="2"/>
  <c r="S3315" i="2" s="1"/>
  <c r="H3316" i="2"/>
  <c r="U3316" i="2" s="1"/>
  <c r="J3316" i="2"/>
  <c r="R3316" i="2"/>
  <c r="S3316" i="2" s="1"/>
  <c r="H3317" i="2"/>
  <c r="U3317" i="2" s="1"/>
  <c r="J3317" i="2"/>
  <c r="R3317" i="2"/>
  <c r="S3317" i="2" s="1"/>
  <c r="H3318" i="2"/>
  <c r="U3318" i="2" s="1"/>
  <c r="J3318" i="2"/>
  <c r="R3318" i="2"/>
  <c r="S3318" i="2" s="1"/>
  <c r="H3319" i="2"/>
  <c r="U3319" i="2" s="1"/>
  <c r="J3319" i="2"/>
  <c r="R3319" i="2"/>
  <c r="S3319" i="2" s="1"/>
  <c r="H3320" i="2"/>
  <c r="U3320" i="2" s="1"/>
  <c r="J3320" i="2"/>
  <c r="R3320" i="2"/>
  <c r="S3320" i="2" s="1"/>
  <c r="H3321" i="2"/>
  <c r="U3321" i="2" s="1"/>
  <c r="J3321" i="2"/>
  <c r="R3321" i="2"/>
  <c r="S3321" i="2" s="1"/>
  <c r="H3324" i="2"/>
  <c r="U3324" i="2" s="1"/>
  <c r="J3324" i="2"/>
  <c r="R3324" i="2"/>
  <c r="S3324" i="2" s="1"/>
  <c r="H2790" i="2"/>
  <c r="U2790" i="2" s="1"/>
  <c r="J2790" i="2"/>
  <c r="R2790" i="2"/>
  <c r="S2790" i="2" s="1"/>
  <c r="H2791" i="2"/>
  <c r="U2791" i="2" s="1"/>
  <c r="J2791" i="2"/>
  <c r="R2791" i="2"/>
  <c r="S2791" i="2" s="1"/>
  <c r="H2770" i="2"/>
  <c r="U2770" i="2" s="1"/>
  <c r="J2770" i="2"/>
  <c r="R2770" i="2"/>
  <c r="S2770" i="2" s="1"/>
  <c r="H2771" i="2"/>
  <c r="U2771" i="2" s="1"/>
  <c r="J2771" i="2"/>
  <c r="R2771" i="2"/>
  <c r="S2771" i="2" s="1"/>
  <c r="H2773" i="2"/>
  <c r="U2773" i="2" s="1"/>
  <c r="J2773" i="2"/>
  <c r="R2773" i="2"/>
  <c r="S2773" i="2" s="1"/>
  <c r="H2774" i="2"/>
  <c r="U2774" i="2" s="1"/>
  <c r="J2774" i="2"/>
  <c r="R2774" i="2"/>
  <c r="S2774" i="2" s="1"/>
  <c r="H2775" i="2"/>
  <c r="U2775" i="2" s="1"/>
  <c r="J2775" i="2"/>
  <c r="R2775" i="2"/>
  <c r="S2775" i="2" s="1"/>
  <c r="H2778" i="2"/>
  <c r="U2778" i="2" s="1"/>
  <c r="J2778" i="2"/>
  <c r="R2778" i="2"/>
  <c r="S2778" i="2" s="1"/>
  <c r="H2779" i="2"/>
  <c r="U2779" i="2" s="1"/>
  <c r="J2779" i="2"/>
  <c r="R2779" i="2"/>
  <c r="S2779" i="2" s="1"/>
  <c r="H2780" i="2"/>
  <c r="U2780" i="2" s="1"/>
  <c r="J2780" i="2"/>
  <c r="R2780" i="2"/>
  <c r="S2780" i="2" s="1"/>
  <c r="H2781" i="2"/>
  <c r="U2781" i="2" s="1"/>
  <c r="J2781" i="2"/>
  <c r="R2781" i="2"/>
  <c r="S2781" i="2" s="1"/>
  <c r="H2782" i="2"/>
  <c r="U2782" i="2" s="1"/>
  <c r="J2782" i="2"/>
  <c r="R2782" i="2"/>
  <c r="S2782" i="2" s="1"/>
  <c r="H2783" i="2"/>
  <c r="U2783" i="2" s="1"/>
  <c r="J2783" i="2"/>
  <c r="R2783" i="2"/>
  <c r="S2783" i="2" s="1"/>
  <c r="H2784" i="2"/>
  <c r="U2784" i="2" s="1"/>
  <c r="J2784" i="2"/>
  <c r="R2784" i="2"/>
  <c r="S2784" i="2" s="1"/>
  <c r="H2785" i="2"/>
  <c r="U2785" i="2" s="1"/>
  <c r="J2785" i="2"/>
  <c r="R2785" i="2"/>
  <c r="S2785" i="2" s="1"/>
  <c r="H2788" i="2"/>
  <c r="U2788" i="2" s="1"/>
  <c r="J2788" i="2"/>
  <c r="R2788" i="2"/>
  <c r="S2788" i="2" s="1"/>
  <c r="H2789" i="2"/>
  <c r="U2789" i="2" s="1"/>
  <c r="J2789" i="2"/>
  <c r="R2789" i="2"/>
  <c r="S2789" i="2" s="1"/>
  <c r="H2769" i="2"/>
  <c r="U2769" i="2" s="1"/>
  <c r="J2769" i="2"/>
  <c r="R2769" i="2"/>
  <c r="S2769" i="2" s="1"/>
  <c r="H2762" i="2"/>
  <c r="U2762" i="2" s="1"/>
  <c r="J2762" i="2"/>
  <c r="R2762" i="2"/>
  <c r="S2762" i="2" s="1"/>
  <c r="H2764" i="2"/>
  <c r="U2764" i="2" s="1"/>
  <c r="J2764" i="2"/>
  <c r="R2764" i="2"/>
  <c r="S2764" i="2" s="1"/>
  <c r="H2765" i="2"/>
  <c r="U2765" i="2" s="1"/>
  <c r="J2765" i="2"/>
  <c r="R2765" i="2"/>
  <c r="S2765" i="2" s="1"/>
  <c r="H2766" i="2"/>
  <c r="U2766" i="2" s="1"/>
  <c r="J2766" i="2"/>
  <c r="R2766" i="2"/>
  <c r="S2766" i="2" s="1"/>
  <c r="H2761" i="2"/>
  <c r="U2761" i="2" s="1"/>
  <c r="J2761" i="2"/>
  <c r="R2761" i="2"/>
  <c r="S2761" i="2" s="1"/>
  <c r="H2756" i="2"/>
  <c r="U2756" i="2" s="1"/>
  <c r="J2756" i="2"/>
  <c r="R2756" i="2"/>
  <c r="S2756" i="2" s="1"/>
  <c r="H2757" i="2"/>
  <c r="U2757" i="2" s="1"/>
  <c r="J2757" i="2"/>
  <c r="R2757" i="2"/>
  <c r="S2757" i="2" s="1"/>
  <c r="H2758" i="2"/>
  <c r="U2758" i="2" s="1"/>
  <c r="J2758" i="2"/>
  <c r="R2758" i="2"/>
  <c r="S2758" i="2" s="1"/>
  <c r="H2759" i="2"/>
  <c r="U2759" i="2" s="1"/>
  <c r="J2759" i="2"/>
  <c r="R2759" i="2"/>
  <c r="S2759" i="2" s="1"/>
  <c r="H2760" i="2"/>
  <c r="U2760" i="2" s="1"/>
  <c r="J2760" i="2"/>
  <c r="R2760" i="2"/>
  <c r="S2760" i="2" s="1"/>
  <c r="H2753" i="2"/>
  <c r="U2753" i="2" s="1"/>
  <c r="J2753" i="2"/>
  <c r="R2753" i="2"/>
  <c r="S2753" i="2" s="1"/>
  <c r="H2754" i="2"/>
  <c r="U2754" i="2" s="1"/>
  <c r="J2754" i="2"/>
  <c r="R2754" i="2"/>
  <c r="S2754" i="2" s="1"/>
  <c r="H2752" i="2"/>
  <c r="U2752" i="2" s="1"/>
  <c r="J2752" i="2"/>
  <c r="R2752" i="2"/>
  <c r="S2752" i="2" s="1"/>
  <c r="H2751" i="2"/>
  <c r="U2751" i="2" s="1"/>
  <c r="J2751" i="2"/>
  <c r="R2751" i="2"/>
  <c r="S2751" i="2" s="1"/>
  <c r="H2749" i="2"/>
  <c r="U2749" i="2" s="1"/>
  <c r="J2749" i="2"/>
  <c r="R2749" i="2"/>
  <c r="S2749" i="2" s="1"/>
  <c r="H2748" i="2"/>
  <c r="U2748" i="2" s="1"/>
  <c r="J2748" i="2"/>
  <c r="R2748" i="2"/>
  <c r="S2748" i="2" s="1"/>
  <c r="H2712" i="2"/>
  <c r="U2712" i="2" s="1"/>
  <c r="J2712" i="2"/>
  <c r="R2712" i="2"/>
  <c r="S2712" i="2" s="1"/>
  <c r="H2713" i="2"/>
  <c r="U2713" i="2" s="1"/>
  <c r="J2713" i="2"/>
  <c r="R2713" i="2"/>
  <c r="S2713" i="2" s="1"/>
  <c r="H2714" i="2"/>
  <c r="U2714" i="2" s="1"/>
  <c r="J2714" i="2"/>
  <c r="R2714" i="2"/>
  <c r="S2714" i="2" s="1"/>
  <c r="H2715" i="2"/>
  <c r="U2715" i="2" s="1"/>
  <c r="J2715" i="2"/>
  <c r="R2715" i="2"/>
  <c r="S2715" i="2" s="1"/>
  <c r="H2716" i="2"/>
  <c r="U2716" i="2" s="1"/>
  <c r="J2716" i="2"/>
  <c r="R2716" i="2"/>
  <c r="S2716" i="2" s="1"/>
  <c r="H2717" i="2"/>
  <c r="U2717" i="2" s="1"/>
  <c r="J2717" i="2"/>
  <c r="R2717" i="2"/>
  <c r="S2717" i="2" s="1"/>
  <c r="H2718" i="2"/>
  <c r="U2718" i="2" s="1"/>
  <c r="J2718" i="2"/>
  <c r="R2718" i="2"/>
  <c r="S2718" i="2" s="1"/>
  <c r="H2719" i="2"/>
  <c r="U2719" i="2" s="1"/>
  <c r="J2719" i="2"/>
  <c r="R2719" i="2"/>
  <c r="S2719" i="2" s="1"/>
  <c r="H2720" i="2"/>
  <c r="U2720" i="2" s="1"/>
  <c r="J2720" i="2"/>
  <c r="R2720" i="2"/>
  <c r="S2720" i="2" s="1"/>
  <c r="H2722" i="2"/>
  <c r="U2722" i="2" s="1"/>
  <c r="J2722" i="2"/>
  <c r="R2722" i="2"/>
  <c r="S2722" i="2" s="1"/>
  <c r="H2723" i="2"/>
  <c r="U2723" i="2" s="1"/>
  <c r="J2723" i="2"/>
  <c r="R2723" i="2"/>
  <c r="S2723" i="2" s="1"/>
  <c r="H2724" i="2"/>
  <c r="U2724" i="2" s="1"/>
  <c r="J2724" i="2"/>
  <c r="R2724" i="2"/>
  <c r="S2724" i="2" s="1"/>
  <c r="H2725" i="2"/>
  <c r="U2725" i="2" s="1"/>
  <c r="J2725" i="2"/>
  <c r="R2725" i="2"/>
  <c r="S2725" i="2" s="1"/>
  <c r="H2726" i="2"/>
  <c r="U2726" i="2" s="1"/>
  <c r="J2726" i="2"/>
  <c r="R2726" i="2"/>
  <c r="S2726" i="2" s="1"/>
  <c r="H2727" i="2"/>
  <c r="U2727" i="2" s="1"/>
  <c r="J2727" i="2"/>
  <c r="R2727" i="2"/>
  <c r="S2727" i="2" s="1"/>
  <c r="H2733" i="2"/>
  <c r="U2733" i="2" s="1"/>
  <c r="J2733" i="2"/>
  <c r="R2733" i="2"/>
  <c r="S2733" i="2" s="1"/>
  <c r="H2736" i="2"/>
  <c r="U2736" i="2" s="1"/>
  <c r="J2736" i="2"/>
  <c r="R2736" i="2"/>
  <c r="S2736" i="2" s="1"/>
  <c r="H2737" i="2"/>
  <c r="U2737" i="2" s="1"/>
  <c r="J2737" i="2"/>
  <c r="R2737" i="2"/>
  <c r="S2737" i="2" s="1"/>
  <c r="H2738" i="2"/>
  <c r="U2738" i="2" s="1"/>
  <c r="J2738" i="2"/>
  <c r="R2738" i="2"/>
  <c r="S2738" i="2" s="1"/>
  <c r="H2739" i="2"/>
  <c r="U2739" i="2" s="1"/>
  <c r="J2739" i="2"/>
  <c r="R2739" i="2"/>
  <c r="S2739" i="2" s="1"/>
  <c r="H2740" i="2"/>
  <c r="U2740" i="2" s="1"/>
  <c r="J2740" i="2"/>
  <c r="R2740" i="2"/>
  <c r="S2740" i="2" s="1"/>
  <c r="H2741" i="2"/>
  <c r="U2741" i="2" s="1"/>
  <c r="J2741" i="2"/>
  <c r="R2741" i="2"/>
  <c r="S2741" i="2" s="1"/>
  <c r="H2742" i="2"/>
  <c r="U2742" i="2" s="1"/>
  <c r="J2742" i="2"/>
  <c r="R2742" i="2"/>
  <c r="S2742" i="2" s="1"/>
  <c r="H2743" i="2"/>
  <c r="U2743" i="2" s="1"/>
  <c r="J2743" i="2"/>
  <c r="R2743" i="2"/>
  <c r="S2743" i="2" s="1"/>
  <c r="H2744" i="2"/>
  <c r="U2744" i="2" s="1"/>
  <c r="J2744" i="2"/>
  <c r="R2744" i="2"/>
  <c r="S2744" i="2" s="1"/>
  <c r="H2745" i="2"/>
  <c r="U2745" i="2" s="1"/>
  <c r="J2745" i="2"/>
  <c r="R2745" i="2"/>
  <c r="S2745" i="2" s="1"/>
  <c r="H2746" i="2"/>
  <c r="U2746" i="2" s="1"/>
  <c r="J2746" i="2"/>
  <c r="R2746" i="2"/>
  <c r="S2746" i="2" s="1"/>
  <c r="H2747" i="2"/>
  <c r="U2747" i="2" s="1"/>
  <c r="J2747" i="2"/>
  <c r="R2747" i="2"/>
  <c r="S2747" i="2" s="1"/>
  <c r="H2694" i="2"/>
  <c r="U2694" i="2" s="1"/>
  <c r="J2694" i="2"/>
  <c r="R2694" i="2"/>
  <c r="S2694" i="2" s="1"/>
  <c r="H2695" i="2"/>
  <c r="U2695" i="2" s="1"/>
  <c r="J2695" i="2"/>
  <c r="R2695" i="2"/>
  <c r="S2695" i="2" s="1"/>
  <c r="H2696" i="2"/>
  <c r="U2696" i="2" s="1"/>
  <c r="J2696" i="2"/>
  <c r="R2696" i="2"/>
  <c r="S2696" i="2" s="1"/>
  <c r="H2697" i="2"/>
  <c r="U2697" i="2" s="1"/>
  <c r="J2697" i="2"/>
  <c r="R2697" i="2"/>
  <c r="S2697" i="2" s="1"/>
  <c r="H2698" i="2"/>
  <c r="U2698" i="2" s="1"/>
  <c r="J2698" i="2"/>
  <c r="R2698" i="2"/>
  <c r="S2698" i="2" s="1"/>
  <c r="H2699" i="2"/>
  <c r="U2699" i="2" s="1"/>
  <c r="J2699" i="2"/>
  <c r="R2699" i="2"/>
  <c r="S2699" i="2" s="1"/>
  <c r="H2700" i="2"/>
  <c r="U2700" i="2" s="1"/>
  <c r="J2700" i="2"/>
  <c r="R2700" i="2"/>
  <c r="S2700" i="2" s="1"/>
  <c r="H2701" i="2"/>
  <c r="U2701" i="2" s="1"/>
  <c r="J2701" i="2"/>
  <c r="R2701" i="2"/>
  <c r="S2701" i="2" s="1"/>
  <c r="H2702" i="2"/>
  <c r="U2702" i="2" s="1"/>
  <c r="J2702" i="2"/>
  <c r="R2702" i="2"/>
  <c r="S2702" i="2" s="1"/>
  <c r="H2703" i="2"/>
  <c r="U2703" i="2" s="1"/>
  <c r="J2703" i="2"/>
  <c r="R2703" i="2"/>
  <c r="S2703" i="2" s="1"/>
  <c r="H2704" i="2"/>
  <c r="U2704" i="2" s="1"/>
  <c r="J2704" i="2"/>
  <c r="R2704" i="2"/>
  <c r="S2704" i="2" s="1"/>
  <c r="H2705" i="2"/>
  <c r="U2705" i="2" s="1"/>
  <c r="J2705" i="2"/>
  <c r="R2705" i="2"/>
  <c r="S2705" i="2" s="1"/>
  <c r="H2706" i="2"/>
  <c r="U2706" i="2" s="1"/>
  <c r="J2706" i="2"/>
  <c r="R2706" i="2"/>
  <c r="S2706" i="2" s="1"/>
  <c r="H2707" i="2"/>
  <c r="U2707" i="2" s="1"/>
  <c r="J2707" i="2"/>
  <c r="R2707" i="2"/>
  <c r="S2707" i="2" s="1"/>
  <c r="H2708" i="2"/>
  <c r="U2708" i="2" s="1"/>
  <c r="J2708" i="2"/>
  <c r="R2708" i="2"/>
  <c r="S2708" i="2" s="1"/>
  <c r="H2709" i="2"/>
  <c r="U2709" i="2" s="1"/>
  <c r="J2709" i="2"/>
  <c r="R2709" i="2"/>
  <c r="S2709" i="2" s="1"/>
  <c r="H2710" i="2"/>
  <c r="U2710" i="2" s="1"/>
  <c r="J2710" i="2"/>
  <c r="R2710" i="2"/>
  <c r="S2710" i="2" s="1"/>
  <c r="H2711" i="2"/>
  <c r="U2711" i="2" s="1"/>
  <c r="J2711" i="2"/>
  <c r="R2711" i="2"/>
  <c r="S2711" i="2" s="1"/>
  <c r="H2692" i="2"/>
  <c r="U2692" i="2" s="1"/>
  <c r="J2692" i="2"/>
  <c r="R2692" i="2"/>
  <c r="S2692" i="2" s="1"/>
  <c r="H2693" i="2"/>
  <c r="U2693" i="2" s="1"/>
  <c r="J2693" i="2"/>
  <c r="R2693" i="2"/>
  <c r="S2693" i="2" s="1"/>
  <c r="H2683" i="2"/>
  <c r="U2683" i="2" s="1"/>
  <c r="J2683" i="2"/>
  <c r="R2683" i="2"/>
  <c r="S2683" i="2" s="1"/>
  <c r="H2684" i="2"/>
  <c r="U2684" i="2" s="1"/>
  <c r="J2684" i="2"/>
  <c r="R2684" i="2"/>
  <c r="S2684" i="2" s="1"/>
  <c r="H2685" i="2"/>
  <c r="U2685" i="2" s="1"/>
  <c r="J2685" i="2"/>
  <c r="R2685" i="2"/>
  <c r="S2685" i="2" s="1"/>
  <c r="AC2685" i="2"/>
  <c r="AD2685" i="2" s="1"/>
  <c r="H2686" i="2"/>
  <c r="U2686" i="2" s="1"/>
  <c r="J2686" i="2"/>
  <c r="R2686" i="2"/>
  <c r="S2686" i="2" s="1"/>
  <c r="H2687" i="2"/>
  <c r="U2687" i="2" s="1"/>
  <c r="J2687" i="2"/>
  <c r="R2687" i="2"/>
  <c r="S2687" i="2" s="1"/>
  <c r="H2688" i="2"/>
  <c r="U2688" i="2" s="1"/>
  <c r="J2688" i="2"/>
  <c r="R2688" i="2"/>
  <c r="S2688" i="2" s="1"/>
  <c r="H2689" i="2"/>
  <c r="U2689" i="2" s="1"/>
  <c r="J2689" i="2"/>
  <c r="R2689" i="2"/>
  <c r="S2689" i="2" s="1"/>
  <c r="H2690" i="2"/>
  <c r="U2690" i="2" s="1"/>
  <c r="J2690" i="2"/>
  <c r="R2690" i="2"/>
  <c r="S2690" i="2" s="1"/>
  <c r="H2691" i="2"/>
  <c r="U2691" i="2" s="1"/>
  <c r="J2691" i="2"/>
  <c r="R2691" i="2"/>
  <c r="S2691" i="2" s="1"/>
  <c r="H2679" i="2"/>
  <c r="U2679" i="2" s="1"/>
  <c r="J2679" i="2"/>
  <c r="R2679" i="2"/>
  <c r="S2679" i="2" s="1"/>
  <c r="H2680" i="2"/>
  <c r="U2680" i="2" s="1"/>
  <c r="J2680" i="2"/>
  <c r="R2680" i="2"/>
  <c r="S2680" i="2" s="1"/>
  <c r="H2681" i="2"/>
  <c r="U2681" i="2" s="1"/>
  <c r="J2681" i="2"/>
  <c r="R2681" i="2"/>
  <c r="S2681" i="2" s="1"/>
  <c r="H2682" i="2"/>
  <c r="U2682" i="2" s="1"/>
  <c r="J2682" i="2"/>
  <c r="R2682" i="2"/>
  <c r="S2682" i="2" s="1"/>
  <c r="H2677" i="2"/>
  <c r="U2677" i="2" s="1"/>
  <c r="J2677" i="2"/>
  <c r="R2677" i="2"/>
  <c r="S2677" i="2" s="1"/>
  <c r="H2675" i="2"/>
  <c r="U2675" i="2" s="1"/>
  <c r="J2675" i="2"/>
  <c r="R2675" i="2"/>
  <c r="S2675" i="2" s="1"/>
  <c r="H2676" i="2"/>
  <c r="U2676" i="2" s="1"/>
  <c r="J2676" i="2"/>
  <c r="R2676" i="2"/>
  <c r="S2676" i="2" s="1"/>
  <c r="H2674" i="2"/>
  <c r="U2674" i="2" s="1"/>
  <c r="J2674" i="2"/>
  <c r="R2674" i="2"/>
  <c r="S2674" i="2" s="1"/>
  <c r="H2673" i="2"/>
  <c r="U2673" i="2" s="1"/>
  <c r="J2673" i="2"/>
  <c r="R2673" i="2"/>
  <c r="S2673" i="2" s="1"/>
  <c r="H2642" i="2"/>
  <c r="U2642" i="2" s="1"/>
  <c r="J2642" i="2"/>
  <c r="R2642" i="2"/>
  <c r="S2642" i="2" s="1"/>
  <c r="AC2642" i="2"/>
  <c r="AD2642" i="2" s="1"/>
  <c r="H2643" i="2"/>
  <c r="U2643" i="2" s="1"/>
  <c r="J2643" i="2"/>
  <c r="R2643" i="2"/>
  <c r="S2643" i="2" s="1"/>
  <c r="H2645" i="2"/>
  <c r="U2645" i="2" s="1"/>
  <c r="J2645" i="2"/>
  <c r="R2645" i="2"/>
  <c r="S2645" i="2" s="1"/>
  <c r="H2646" i="2"/>
  <c r="U2646" i="2" s="1"/>
  <c r="J2646" i="2"/>
  <c r="R2646" i="2"/>
  <c r="S2646" i="2" s="1"/>
  <c r="H2647" i="2"/>
  <c r="U2647" i="2" s="1"/>
  <c r="J2647" i="2"/>
  <c r="R2647" i="2"/>
  <c r="S2647" i="2" s="1"/>
  <c r="H2648" i="2"/>
  <c r="U2648" i="2" s="1"/>
  <c r="J2648" i="2"/>
  <c r="R2648" i="2"/>
  <c r="S2648" i="2" s="1"/>
  <c r="H2649" i="2"/>
  <c r="U2649" i="2" s="1"/>
  <c r="J2649" i="2"/>
  <c r="R2649" i="2"/>
  <c r="S2649" i="2" s="1"/>
  <c r="H2650" i="2"/>
  <c r="U2650" i="2" s="1"/>
  <c r="J2650" i="2"/>
  <c r="R2650" i="2"/>
  <c r="S2650" i="2" s="1"/>
  <c r="H2651" i="2"/>
  <c r="U2651" i="2" s="1"/>
  <c r="J2651" i="2"/>
  <c r="R2651" i="2"/>
  <c r="S2651" i="2" s="1"/>
  <c r="H2652" i="2"/>
  <c r="U2652" i="2" s="1"/>
  <c r="J2652" i="2"/>
  <c r="R2652" i="2"/>
  <c r="S2652" i="2" s="1"/>
  <c r="H2653" i="2"/>
  <c r="U2653" i="2" s="1"/>
  <c r="J2653" i="2"/>
  <c r="R2653" i="2"/>
  <c r="S2653" i="2" s="1"/>
  <c r="H2654" i="2"/>
  <c r="U2654" i="2" s="1"/>
  <c r="J2654" i="2"/>
  <c r="R2654" i="2"/>
  <c r="S2654" i="2" s="1"/>
  <c r="H2655" i="2"/>
  <c r="U2655" i="2" s="1"/>
  <c r="J2655" i="2"/>
  <c r="R2655" i="2"/>
  <c r="S2655" i="2" s="1"/>
  <c r="H2656" i="2"/>
  <c r="U2656" i="2" s="1"/>
  <c r="J2656" i="2"/>
  <c r="R2656" i="2"/>
  <c r="S2656" i="2" s="1"/>
  <c r="H2657" i="2"/>
  <c r="U2657" i="2" s="1"/>
  <c r="J2657" i="2"/>
  <c r="R2657" i="2"/>
  <c r="S2657" i="2" s="1"/>
  <c r="H2658" i="2"/>
  <c r="U2658" i="2" s="1"/>
  <c r="J2658" i="2"/>
  <c r="R2658" i="2"/>
  <c r="S2658" i="2" s="1"/>
  <c r="H2661" i="2"/>
  <c r="U2661" i="2" s="1"/>
  <c r="J2661" i="2"/>
  <c r="R2661" i="2"/>
  <c r="S2661" i="2" s="1"/>
  <c r="H2663" i="2"/>
  <c r="U2663" i="2" s="1"/>
  <c r="J2663" i="2"/>
  <c r="R2663" i="2"/>
  <c r="S2663" i="2" s="1"/>
  <c r="H2664" i="2"/>
  <c r="U2664" i="2" s="1"/>
  <c r="J2664" i="2"/>
  <c r="R2664" i="2"/>
  <c r="S2664" i="2" s="1"/>
  <c r="H2665" i="2"/>
  <c r="U2665" i="2" s="1"/>
  <c r="J2665" i="2"/>
  <c r="R2665" i="2"/>
  <c r="S2665" i="2" s="1"/>
  <c r="H2666" i="2"/>
  <c r="U2666" i="2" s="1"/>
  <c r="J2666" i="2"/>
  <c r="R2666" i="2"/>
  <c r="S2666" i="2" s="1"/>
  <c r="H2667" i="2"/>
  <c r="U2667" i="2" s="1"/>
  <c r="J2667" i="2"/>
  <c r="R2667" i="2"/>
  <c r="S2667" i="2" s="1"/>
  <c r="H2670" i="2"/>
  <c r="U2670" i="2" s="1"/>
  <c r="J2670" i="2"/>
  <c r="R2670" i="2"/>
  <c r="S2670" i="2" s="1"/>
  <c r="H2671" i="2"/>
  <c r="U2671" i="2" s="1"/>
  <c r="J2671" i="2"/>
  <c r="R2671" i="2"/>
  <c r="S2671" i="2" s="1"/>
  <c r="H2640" i="2"/>
  <c r="U2640" i="2" s="1"/>
  <c r="J2640" i="2"/>
  <c r="R2640" i="2"/>
  <c r="S2640" i="2" s="1"/>
  <c r="H2641" i="2"/>
  <c r="U2641" i="2" s="1"/>
  <c r="J2641" i="2"/>
  <c r="R2641" i="2"/>
  <c r="S2641" i="2" s="1"/>
  <c r="H2629" i="2"/>
  <c r="U2629" i="2" s="1"/>
  <c r="J2629" i="2"/>
  <c r="R2629" i="2"/>
  <c r="S2629" i="2" s="1"/>
  <c r="H2630" i="2"/>
  <c r="U2630" i="2" s="1"/>
  <c r="J2630" i="2"/>
  <c r="R2630" i="2"/>
  <c r="S2630" i="2" s="1"/>
  <c r="H2631" i="2"/>
  <c r="U2631" i="2" s="1"/>
  <c r="J2631" i="2"/>
  <c r="R2631" i="2"/>
  <c r="S2631" i="2" s="1"/>
  <c r="H2633" i="2"/>
  <c r="U2633" i="2" s="1"/>
  <c r="J2633" i="2"/>
  <c r="R2633" i="2"/>
  <c r="S2633" i="2" s="1"/>
  <c r="H2634" i="2"/>
  <c r="U2634" i="2" s="1"/>
  <c r="J2634" i="2"/>
  <c r="R2634" i="2"/>
  <c r="S2634" i="2" s="1"/>
  <c r="H2635" i="2"/>
  <c r="U2635" i="2" s="1"/>
  <c r="J2635" i="2"/>
  <c r="R2635" i="2"/>
  <c r="S2635" i="2" s="1"/>
  <c r="H2636" i="2"/>
  <c r="U2636" i="2" s="1"/>
  <c r="J2636" i="2"/>
  <c r="R2636" i="2"/>
  <c r="S2636" i="2" s="1"/>
  <c r="H2637" i="2"/>
  <c r="U2637" i="2" s="1"/>
  <c r="J2637" i="2"/>
  <c r="R2637" i="2"/>
  <c r="S2637" i="2" s="1"/>
  <c r="H2638" i="2"/>
  <c r="U2638" i="2" s="1"/>
  <c r="J2638" i="2"/>
  <c r="R2638" i="2"/>
  <c r="S2638" i="2" s="1"/>
  <c r="H2639" i="2"/>
  <c r="U2639" i="2" s="1"/>
  <c r="J2639" i="2"/>
  <c r="R2639" i="2"/>
  <c r="S2639" i="2" s="1"/>
  <c r="H2628" i="2"/>
  <c r="U2628" i="2" s="1"/>
  <c r="J2628" i="2"/>
  <c r="R2628" i="2"/>
  <c r="S2628" i="2" s="1"/>
  <c r="H2095" i="2"/>
  <c r="U2095" i="2" s="1"/>
  <c r="J2095" i="2"/>
  <c r="R2095" i="2"/>
  <c r="S2095" i="2" s="1"/>
  <c r="H2096" i="2"/>
  <c r="U2096" i="2" s="1"/>
  <c r="J2096" i="2"/>
  <c r="R2096" i="2"/>
  <c r="S2096" i="2" s="1"/>
  <c r="H2098" i="2"/>
  <c r="U2098" i="2" s="1"/>
  <c r="J2098" i="2"/>
  <c r="R2098" i="2"/>
  <c r="S2098" i="2" s="1"/>
  <c r="H2099" i="2"/>
  <c r="U2099" i="2" s="1"/>
  <c r="J2099" i="2"/>
  <c r="R2099" i="2"/>
  <c r="S2099" i="2" s="1"/>
  <c r="H2100" i="2"/>
  <c r="U2100" i="2" s="1"/>
  <c r="J2100" i="2"/>
  <c r="R2100" i="2"/>
  <c r="S2100" i="2" s="1"/>
  <c r="H2101" i="2"/>
  <c r="U2101" i="2" s="1"/>
  <c r="J2101" i="2"/>
  <c r="R2101" i="2"/>
  <c r="S2101" i="2" s="1"/>
  <c r="H2102" i="2"/>
  <c r="U2102" i="2" s="1"/>
  <c r="J2102" i="2"/>
  <c r="R2102" i="2"/>
  <c r="S2102" i="2" s="1"/>
  <c r="H2104" i="2"/>
  <c r="U2104" i="2" s="1"/>
  <c r="J2104" i="2"/>
  <c r="R2104" i="2"/>
  <c r="S2104" i="2" s="1"/>
  <c r="H2105" i="2"/>
  <c r="U2105" i="2" s="1"/>
  <c r="J2105" i="2"/>
  <c r="R2105" i="2"/>
  <c r="S2105" i="2" s="1"/>
  <c r="H2106" i="2"/>
  <c r="U2106" i="2" s="1"/>
  <c r="J2106" i="2"/>
  <c r="R2106" i="2"/>
  <c r="S2106" i="2" s="1"/>
  <c r="H2107" i="2"/>
  <c r="U2107" i="2" s="1"/>
  <c r="J2107" i="2"/>
  <c r="R2107" i="2"/>
  <c r="S2107" i="2" s="1"/>
  <c r="H2108" i="2"/>
  <c r="U2108" i="2" s="1"/>
  <c r="J2108" i="2"/>
  <c r="R2108" i="2"/>
  <c r="S2108" i="2" s="1"/>
  <c r="H2109" i="2"/>
  <c r="U2109" i="2" s="1"/>
  <c r="J2109" i="2"/>
  <c r="R2109" i="2"/>
  <c r="S2109" i="2" s="1"/>
  <c r="H2110" i="2"/>
  <c r="U2110" i="2" s="1"/>
  <c r="J2110" i="2"/>
  <c r="R2110" i="2"/>
  <c r="S2110" i="2" s="1"/>
  <c r="H2111" i="2"/>
  <c r="U2111" i="2" s="1"/>
  <c r="J2111" i="2"/>
  <c r="R2111" i="2"/>
  <c r="S2111" i="2" s="1"/>
  <c r="H2112" i="2"/>
  <c r="U2112" i="2" s="1"/>
  <c r="J2112" i="2"/>
  <c r="R2112" i="2"/>
  <c r="S2112" i="2" s="1"/>
  <c r="H2113" i="2"/>
  <c r="U2113" i="2" s="1"/>
  <c r="J2113" i="2"/>
  <c r="R2113" i="2"/>
  <c r="S2113" i="2" s="1"/>
  <c r="H2114" i="2"/>
  <c r="U2114" i="2" s="1"/>
  <c r="J2114" i="2"/>
  <c r="R2114" i="2"/>
  <c r="S2114" i="2" s="1"/>
  <c r="H2115" i="2"/>
  <c r="U2115" i="2" s="1"/>
  <c r="J2115" i="2"/>
  <c r="R2115" i="2"/>
  <c r="S2115" i="2" s="1"/>
  <c r="H2116" i="2"/>
  <c r="U2116" i="2" s="1"/>
  <c r="J2116" i="2"/>
  <c r="R2116" i="2"/>
  <c r="S2116" i="2" s="1"/>
  <c r="H2117" i="2"/>
  <c r="U2117" i="2" s="1"/>
  <c r="J2117" i="2"/>
  <c r="R2117" i="2"/>
  <c r="S2117" i="2" s="1"/>
  <c r="H2118" i="2"/>
  <c r="U2118" i="2" s="1"/>
  <c r="J2118" i="2"/>
  <c r="R2118" i="2"/>
  <c r="S2118" i="2" s="1"/>
  <c r="H2119" i="2"/>
  <c r="U2119" i="2" s="1"/>
  <c r="J2119" i="2"/>
  <c r="R2119" i="2"/>
  <c r="S2119" i="2" s="1"/>
  <c r="H2120" i="2"/>
  <c r="U2120" i="2" s="1"/>
  <c r="J2120" i="2"/>
  <c r="R2120" i="2"/>
  <c r="S2120" i="2" s="1"/>
  <c r="H2121" i="2"/>
  <c r="U2121" i="2" s="1"/>
  <c r="J2121" i="2"/>
  <c r="R2121" i="2"/>
  <c r="S2121" i="2" s="1"/>
  <c r="H2122" i="2"/>
  <c r="U2122" i="2" s="1"/>
  <c r="J2122" i="2"/>
  <c r="R2122" i="2"/>
  <c r="S2122" i="2" s="1"/>
  <c r="H2124" i="2"/>
  <c r="U2124" i="2" s="1"/>
  <c r="J2124" i="2"/>
  <c r="R2124" i="2"/>
  <c r="S2124" i="2" s="1"/>
  <c r="H2125" i="2"/>
  <c r="U2125" i="2" s="1"/>
  <c r="J2125" i="2"/>
  <c r="R2125" i="2"/>
  <c r="S2125" i="2" s="1"/>
  <c r="H2126" i="2"/>
  <c r="U2126" i="2" s="1"/>
  <c r="J2126" i="2"/>
  <c r="R2126" i="2"/>
  <c r="S2126" i="2" s="1"/>
  <c r="H2127" i="2"/>
  <c r="U2127" i="2" s="1"/>
  <c r="J2127" i="2"/>
  <c r="R2127" i="2"/>
  <c r="S2127" i="2" s="1"/>
  <c r="H2128" i="2"/>
  <c r="U2128" i="2" s="1"/>
  <c r="J2128" i="2"/>
  <c r="R2128" i="2"/>
  <c r="S2128" i="2" s="1"/>
  <c r="H2129" i="2"/>
  <c r="U2129" i="2" s="1"/>
  <c r="J2129" i="2"/>
  <c r="R2129" i="2"/>
  <c r="S2129" i="2" s="1"/>
  <c r="H2130" i="2"/>
  <c r="U2130" i="2" s="1"/>
  <c r="J2130" i="2"/>
  <c r="R2130" i="2"/>
  <c r="S2130" i="2" s="1"/>
  <c r="H2131" i="2"/>
  <c r="U2131" i="2" s="1"/>
  <c r="J2131" i="2"/>
  <c r="R2131" i="2"/>
  <c r="S2131" i="2" s="1"/>
  <c r="H2132" i="2"/>
  <c r="U2132" i="2" s="1"/>
  <c r="J2132" i="2"/>
  <c r="R2132" i="2"/>
  <c r="S2132" i="2" s="1"/>
  <c r="H2133" i="2"/>
  <c r="U2133" i="2" s="1"/>
  <c r="J2133" i="2"/>
  <c r="R2133" i="2"/>
  <c r="S2133" i="2" s="1"/>
  <c r="H2134" i="2"/>
  <c r="U2134" i="2" s="1"/>
  <c r="J2134" i="2"/>
  <c r="R2134" i="2"/>
  <c r="S2134" i="2" s="1"/>
  <c r="H2136" i="2"/>
  <c r="U2136" i="2" s="1"/>
  <c r="J2136" i="2"/>
  <c r="R2136" i="2"/>
  <c r="S2136" i="2" s="1"/>
  <c r="H2137" i="2"/>
  <c r="U2137" i="2" s="1"/>
  <c r="J2137" i="2"/>
  <c r="R2137" i="2"/>
  <c r="S2137" i="2" s="1"/>
  <c r="H2138" i="2"/>
  <c r="U2138" i="2" s="1"/>
  <c r="J2138" i="2"/>
  <c r="R2138" i="2"/>
  <c r="S2138" i="2" s="1"/>
  <c r="H2139" i="2"/>
  <c r="U2139" i="2" s="1"/>
  <c r="J2139" i="2"/>
  <c r="R2139" i="2"/>
  <c r="S2139" i="2" s="1"/>
  <c r="H2140" i="2"/>
  <c r="U2140" i="2" s="1"/>
  <c r="J2140" i="2"/>
  <c r="R2140" i="2"/>
  <c r="S2140" i="2" s="1"/>
  <c r="H2141" i="2"/>
  <c r="U2141" i="2" s="1"/>
  <c r="J2141" i="2"/>
  <c r="R2141" i="2"/>
  <c r="S2141" i="2" s="1"/>
  <c r="H2142" i="2"/>
  <c r="U2142" i="2" s="1"/>
  <c r="J2142" i="2"/>
  <c r="R2142" i="2"/>
  <c r="S2142" i="2" s="1"/>
  <c r="H2143" i="2"/>
  <c r="U2143" i="2" s="1"/>
  <c r="J2143" i="2"/>
  <c r="R2143" i="2"/>
  <c r="S2143" i="2" s="1"/>
  <c r="H2144" i="2"/>
  <c r="U2144" i="2" s="1"/>
  <c r="J2144" i="2"/>
  <c r="R2144" i="2"/>
  <c r="S2144" i="2" s="1"/>
  <c r="H2145" i="2"/>
  <c r="U2145" i="2" s="1"/>
  <c r="J2145" i="2"/>
  <c r="R2145" i="2"/>
  <c r="S2145" i="2" s="1"/>
  <c r="H2146" i="2"/>
  <c r="U2146" i="2" s="1"/>
  <c r="J2146" i="2"/>
  <c r="R2146" i="2"/>
  <c r="S2146" i="2" s="1"/>
  <c r="H2148" i="2"/>
  <c r="U2148" i="2" s="1"/>
  <c r="J2148" i="2"/>
  <c r="R2148" i="2"/>
  <c r="S2148" i="2" s="1"/>
  <c r="H2149" i="2"/>
  <c r="U2149" i="2" s="1"/>
  <c r="J2149" i="2"/>
  <c r="R2149" i="2"/>
  <c r="S2149" i="2" s="1"/>
  <c r="H2150" i="2"/>
  <c r="U2150" i="2" s="1"/>
  <c r="J2150" i="2"/>
  <c r="R2150" i="2"/>
  <c r="S2150" i="2" s="1"/>
  <c r="H2151" i="2"/>
  <c r="U2151" i="2" s="1"/>
  <c r="J2151" i="2"/>
  <c r="R2151" i="2"/>
  <c r="S2151" i="2" s="1"/>
  <c r="H2152" i="2"/>
  <c r="U2152" i="2" s="1"/>
  <c r="J2152" i="2"/>
  <c r="R2152" i="2"/>
  <c r="S2152" i="2" s="1"/>
  <c r="H2155" i="2"/>
  <c r="U2155" i="2" s="1"/>
  <c r="J2155" i="2"/>
  <c r="R2155" i="2"/>
  <c r="S2155" i="2" s="1"/>
  <c r="H2156" i="2"/>
  <c r="U2156" i="2" s="1"/>
  <c r="J2156" i="2"/>
  <c r="R2156" i="2"/>
  <c r="S2156" i="2" s="1"/>
  <c r="H2157" i="2"/>
  <c r="U2157" i="2" s="1"/>
  <c r="J2157" i="2"/>
  <c r="R2157" i="2"/>
  <c r="S2157" i="2" s="1"/>
  <c r="H2158" i="2"/>
  <c r="U2158" i="2" s="1"/>
  <c r="J2158" i="2"/>
  <c r="R2158" i="2"/>
  <c r="S2158" i="2" s="1"/>
  <c r="H2159" i="2"/>
  <c r="U2159" i="2" s="1"/>
  <c r="J2159" i="2"/>
  <c r="R2159" i="2"/>
  <c r="S2159" i="2" s="1"/>
  <c r="H2160" i="2"/>
  <c r="U2160" i="2" s="1"/>
  <c r="J2160" i="2"/>
  <c r="R2160" i="2"/>
  <c r="S2160" i="2" s="1"/>
  <c r="H2161" i="2"/>
  <c r="U2161" i="2" s="1"/>
  <c r="J2161" i="2"/>
  <c r="R2161" i="2"/>
  <c r="S2161" i="2" s="1"/>
  <c r="H2163" i="2"/>
  <c r="U2163" i="2" s="1"/>
  <c r="J2163" i="2"/>
  <c r="R2163" i="2"/>
  <c r="S2163" i="2" s="1"/>
  <c r="H2164" i="2"/>
  <c r="U2164" i="2" s="1"/>
  <c r="J2164" i="2"/>
  <c r="R2164" i="2"/>
  <c r="S2164" i="2" s="1"/>
  <c r="H2165" i="2"/>
  <c r="U2165" i="2" s="1"/>
  <c r="J2165" i="2"/>
  <c r="R2165" i="2"/>
  <c r="S2165" i="2" s="1"/>
  <c r="H2166" i="2"/>
  <c r="U2166" i="2" s="1"/>
  <c r="J2166" i="2"/>
  <c r="R2166" i="2"/>
  <c r="S2166" i="2" s="1"/>
  <c r="H2167" i="2"/>
  <c r="U2167" i="2" s="1"/>
  <c r="J2167" i="2"/>
  <c r="R2167" i="2"/>
  <c r="S2167" i="2" s="1"/>
  <c r="H2168" i="2"/>
  <c r="U2168" i="2" s="1"/>
  <c r="J2168" i="2"/>
  <c r="R2168" i="2"/>
  <c r="S2168" i="2" s="1"/>
  <c r="H2169" i="2"/>
  <c r="U2169" i="2" s="1"/>
  <c r="J2169" i="2"/>
  <c r="R2169" i="2"/>
  <c r="S2169" i="2" s="1"/>
  <c r="H2170" i="2"/>
  <c r="U2170" i="2" s="1"/>
  <c r="J2170" i="2"/>
  <c r="R2170" i="2"/>
  <c r="S2170" i="2" s="1"/>
  <c r="H2171" i="2"/>
  <c r="U2171" i="2" s="1"/>
  <c r="J2171" i="2"/>
  <c r="R2171" i="2"/>
  <c r="S2171" i="2" s="1"/>
  <c r="H2172" i="2"/>
  <c r="U2172" i="2" s="1"/>
  <c r="J2172" i="2"/>
  <c r="R2172" i="2"/>
  <c r="S2172" i="2" s="1"/>
  <c r="H2173" i="2"/>
  <c r="U2173" i="2" s="1"/>
  <c r="J2173" i="2"/>
  <c r="R2173" i="2"/>
  <c r="S2173" i="2" s="1"/>
  <c r="H2174" i="2"/>
  <c r="U2174" i="2" s="1"/>
  <c r="J2174" i="2"/>
  <c r="R2174" i="2"/>
  <c r="S2174" i="2" s="1"/>
  <c r="H2175" i="2"/>
  <c r="U2175" i="2" s="1"/>
  <c r="J2175" i="2"/>
  <c r="R2175" i="2"/>
  <c r="S2175" i="2" s="1"/>
  <c r="H2176" i="2"/>
  <c r="U2176" i="2" s="1"/>
  <c r="J2176" i="2"/>
  <c r="R2176" i="2"/>
  <c r="S2176" i="2" s="1"/>
  <c r="H2177" i="2"/>
  <c r="U2177" i="2" s="1"/>
  <c r="J2177" i="2"/>
  <c r="R2177" i="2"/>
  <c r="S2177" i="2" s="1"/>
  <c r="H2178" i="2"/>
  <c r="U2178" i="2" s="1"/>
  <c r="J2178" i="2"/>
  <c r="R2178" i="2"/>
  <c r="S2178" i="2" s="1"/>
  <c r="H2179" i="2"/>
  <c r="U2179" i="2" s="1"/>
  <c r="J2179" i="2"/>
  <c r="R2179" i="2"/>
  <c r="S2179" i="2" s="1"/>
  <c r="H2180" i="2"/>
  <c r="U2180" i="2" s="1"/>
  <c r="J2180" i="2"/>
  <c r="R2180" i="2"/>
  <c r="S2180" i="2" s="1"/>
  <c r="H2181" i="2"/>
  <c r="U2181" i="2" s="1"/>
  <c r="J2181" i="2"/>
  <c r="R2181" i="2"/>
  <c r="S2181" i="2" s="1"/>
  <c r="H2182" i="2"/>
  <c r="U2182" i="2" s="1"/>
  <c r="J2182" i="2"/>
  <c r="R2182" i="2"/>
  <c r="S2182" i="2" s="1"/>
  <c r="H2183" i="2"/>
  <c r="U2183" i="2" s="1"/>
  <c r="J2183" i="2"/>
  <c r="R2183" i="2"/>
  <c r="S2183" i="2" s="1"/>
  <c r="H2184" i="2"/>
  <c r="U2184" i="2" s="1"/>
  <c r="J2184" i="2"/>
  <c r="R2184" i="2"/>
  <c r="S2184" i="2" s="1"/>
  <c r="H2185" i="2"/>
  <c r="U2185" i="2" s="1"/>
  <c r="J2185" i="2"/>
  <c r="R2185" i="2"/>
  <c r="S2185" i="2" s="1"/>
  <c r="H2186" i="2"/>
  <c r="U2186" i="2" s="1"/>
  <c r="J2186" i="2"/>
  <c r="R2186" i="2"/>
  <c r="S2186" i="2" s="1"/>
  <c r="H2187" i="2"/>
  <c r="U2187" i="2" s="1"/>
  <c r="J2187" i="2"/>
  <c r="R2187" i="2"/>
  <c r="S2187" i="2" s="1"/>
  <c r="H2188" i="2"/>
  <c r="U2188" i="2" s="1"/>
  <c r="J2188" i="2"/>
  <c r="R2188" i="2"/>
  <c r="S2188" i="2" s="1"/>
  <c r="H2189" i="2"/>
  <c r="U2189" i="2" s="1"/>
  <c r="J2189" i="2"/>
  <c r="R2189" i="2"/>
  <c r="S2189" i="2" s="1"/>
  <c r="H2190" i="2"/>
  <c r="U2190" i="2" s="1"/>
  <c r="J2190" i="2"/>
  <c r="R2190" i="2"/>
  <c r="S2190" i="2" s="1"/>
  <c r="H2191" i="2"/>
  <c r="U2191" i="2" s="1"/>
  <c r="J2191" i="2"/>
  <c r="R2191" i="2"/>
  <c r="S2191" i="2" s="1"/>
  <c r="H2192" i="2"/>
  <c r="U2192" i="2" s="1"/>
  <c r="J2192" i="2"/>
  <c r="R2192" i="2"/>
  <c r="S2192" i="2" s="1"/>
  <c r="H2193" i="2"/>
  <c r="U2193" i="2" s="1"/>
  <c r="J2193" i="2"/>
  <c r="R2193" i="2"/>
  <c r="S2193" i="2" s="1"/>
  <c r="H2194" i="2"/>
  <c r="U2194" i="2" s="1"/>
  <c r="J2194" i="2"/>
  <c r="R2194" i="2"/>
  <c r="S2194" i="2" s="1"/>
  <c r="H2195" i="2"/>
  <c r="U2195" i="2" s="1"/>
  <c r="J2195" i="2"/>
  <c r="R2195" i="2"/>
  <c r="S2195" i="2" s="1"/>
  <c r="H2196" i="2"/>
  <c r="U2196" i="2" s="1"/>
  <c r="J2196" i="2"/>
  <c r="R2196" i="2"/>
  <c r="S2196" i="2" s="1"/>
  <c r="H2197" i="2"/>
  <c r="U2197" i="2" s="1"/>
  <c r="J2197" i="2"/>
  <c r="R2197" i="2"/>
  <c r="S2197" i="2" s="1"/>
  <c r="H2198" i="2"/>
  <c r="U2198" i="2" s="1"/>
  <c r="J2198" i="2"/>
  <c r="R2198" i="2"/>
  <c r="S2198" i="2" s="1"/>
  <c r="H2199" i="2"/>
  <c r="U2199" i="2" s="1"/>
  <c r="J2199" i="2"/>
  <c r="R2199" i="2"/>
  <c r="S2199" i="2" s="1"/>
  <c r="H2200" i="2"/>
  <c r="U2200" i="2" s="1"/>
  <c r="J2200" i="2"/>
  <c r="R2200" i="2"/>
  <c r="S2200" i="2" s="1"/>
  <c r="H2201" i="2"/>
  <c r="U2201" i="2" s="1"/>
  <c r="J2201" i="2"/>
  <c r="R2201" i="2"/>
  <c r="S2201" i="2" s="1"/>
  <c r="H2202" i="2"/>
  <c r="U2202" i="2" s="1"/>
  <c r="J2202" i="2"/>
  <c r="R2202" i="2"/>
  <c r="S2202" i="2" s="1"/>
  <c r="H2203" i="2"/>
  <c r="U2203" i="2" s="1"/>
  <c r="J2203" i="2"/>
  <c r="R2203" i="2"/>
  <c r="S2203" i="2" s="1"/>
  <c r="H2204" i="2"/>
  <c r="U2204" i="2" s="1"/>
  <c r="J2204" i="2"/>
  <c r="R2204" i="2"/>
  <c r="S2204" i="2" s="1"/>
  <c r="H2205" i="2"/>
  <c r="U2205" i="2" s="1"/>
  <c r="J2205" i="2"/>
  <c r="R2205" i="2"/>
  <c r="S2205" i="2" s="1"/>
  <c r="H2206" i="2"/>
  <c r="U2206" i="2" s="1"/>
  <c r="J2206" i="2"/>
  <c r="R2206" i="2"/>
  <c r="S2206" i="2" s="1"/>
  <c r="H2208" i="2"/>
  <c r="U2208" i="2" s="1"/>
  <c r="J2208" i="2"/>
  <c r="R2208" i="2"/>
  <c r="S2208" i="2" s="1"/>
  <c r="H2209" i="2"/>
  <c r="U2209" i="2" s="1"/>
  <c r="J2209" i="2"/>
  <c r="R2209" i="2"/>
  <c r="S2209" i="2" s="1"/>
  <c r="H2210" i="2"/>
  <c r="U2210" i="2" s="1"/>
  <c r="J2210" i="2"/>
  <c r="R2210" i="2"/>
  <c r="S2210" i="2" s="1"/>
  <c r="H2212" i="2"/>
  <c r="U2212" i="2" s="1"/>
  <c r="J2212" i="2"/>
  <c r="R2212" i="2"/>
  <c r="S2212" i="2" s="1"/>
  <c r="H2213" i="2"/>
  <c r="U2213" i="2" s="1"/>
  <c r="J2213" i="2"/>
  <c r="R2213" i="2"/>
  <c r="S2213" i="2" s="1"/>
  <c r="H2214" i="2"/>
  <c r="U2214" i="2" s="1"/>
  <c r="J2214" i="2"/>
  <c r="R2214" i="2"/>
  <c r="S2214" i="2" s="1"/>
  <c r="H2215" i="2"/>
  <c r="U2215" i="2" s="1"/>
  <c r="J2215" i="2"/>
  <c r="R2215" i="2"/>
  <c r="S2215" i="2" s="1"/>
  <c r="H2216" i="2"/>
  <c r="U2216" i="2" s="1"/>
  <c r="J2216" i="2"/>
  <c r="R2216" i="2"/>
  <c r="S2216" i="2" s="1"/>
  <c r="H2217" i="2"/>
  <c r="U2217" i="2" s="1"/>
  <c r="J2217" i="2"/>
  <c r="R2217" i="2"/>
  <c r="S2217" i="2" s="1"/>
  <c r="H2218" i="2"/>
  <c r="U2218" i="2" s="1"/>
  <c r="J2218" i="2"/>
  <c r="R2218" i="2"/>
  <c r="S2218" i="2" s="1"/>
  <c r="H2219" i="2"/>
  <c r="U2219" i="2" s="1"/>
  <c r="J2219" i="2"/>
  <c r="R2219" i="2"/>
  <c r="S2219" i="2" s="1"/>
  <c r="H2220" i="2"/>
  <c r="U2220" i="2" s="1"/>
  <c r="J2220" i="2"/>
  <c r="R2220" i="2"/>
  <c r="S2220" i="2" s="1"/>
  <c r="H2221" i="2"/>
  <c r="U2221" i="2" s="1"/>
  <c r="J2221" i="2"/>
  <c r="R2221" i="2"/>
  <c r="S2221" i="2" s="1"/>
  <c r="H2222" i="2"/>
  <c r="U2222" i="2" s="1"/>
  <c r="J2222" i="2"/>
  <c r="R2222" i="2"/>
  <c r="S2222" i="2" s="1"/>
  <c r="H2223" i="2"/>
  <c r="U2223" i="2" s="1"/>
  <c r="J2223" i="2"/>
  <c r="R2223" i="2"/>
  <c r="S2223" i="2" s="1"/>
  <c r="H2224" i="2"/>
  <c r="U2224" i="2" s="1"/>
  <c r="J2224" i="2"/>
  <c r="R2224" i="2"/>
  <c r="S2224" i="2" s="1"/>
  <c r="H2225" i="2"/>
  <c r="U2225" i="2" s="1"/>
  <c r="J2225" i="2"/>
  <c r="R2225" i="2"/>
  <c r="S2225" i="2" s="1"/>
  <c r="H2226" i="2"/>
  <c r="U2226" i="2" s="1"/>
  <c r="J2226" i="2"/>
  <c r="R2226" i="2"/>
  <c r="S2226" i="2" s="1"/>
  <c r="H2227" i="2"/>
  <c r="U2227" i="2" s="1"/>
  <c r="J2227" i="2"/>
  <c r="R2227" i="2"/>
  <c r="S2227" i="2" s="1"/>
  <c r="H2228" i="2"/>
  <c r="U2228" i="2" s="1"/>
  <c r="J2228" i="2"/>
  <c r="R2228" i="2"/>
  <c r="S2228" i="2" s="1"/>
  <c r="H2229" i="2"/>
  <c r="U2229" i="2" s="1"/>
  <c r="J2229" i="2"/>
  <c r="R2229" i="2"/>
  <c r="S2229" i="2" s="1"/>
  <c r="H2230" i="2"/>
  <c r="U2230" i="2" s="1"/>
  <c r="J2230" i="2"/>
  <c r="R2230" i="2"/>
  <c r="S2230" i="2" s="1"/>
  <c r="H2231" i="2"/>
  <c r="U2231" i="2" s="1"/>
  <c r="J2231" i="2"/>
  <c r="R2231" i="2"/>
  <c r="S2231" i="2" s="1"/>
  <c r="H2232" i="2"/>
  <c r="U2232" i="2" s="1"/>
  <c r="J2232" i="2"/>
  <c r="R2232" i="2"/>
  <c r="S2232" i="2" s="1"/>
  <c r="H2233" i="2"/>
  <c r="U2233" i="2" s="1"/>
  <c r="J2233" i="2"/>
  <c r="R2233" i="2"/>
  <c r="S2233" i="2" s="1"/>
  <c r="H2234" i="2"/>
  <c r="U2234" i="2" s="1"/>
  <c r="J2234" i="2"/>
  <c r="R2234" i="2"/>
  <c r="S2234" i="2" s="1"/>
  <c r="H2235" i="2"/>
  <c r="U2235" i="2" s="1"/>
  <c r="J2235" i="2"/>
  <c r="R2235" i="2"/>
  <c r="S2235" i="2" s="1"/>
  <c r="H2236" i="2"/>
  <c r="U2236" i="2" s="1"/>
  <c r="J2236" i="2"/>
  <c r="R2236" i="2"/>
  <c r="S2236" i="2" s="1"/>
  <c r="H2237" i="2"/>
  <c r="U2237" i="2" s="1"/>
  <c r="J2237" i="2"/>
  <c r="R2237" i="2"/>
  <c r="S2237" i="2" s="1"/>
  <c r="H2238" i="2"/>
  <c r="U2238" i="2" s="1"/>
  <c r="J2238" i="2"/>
  <c r="R2238" i="2"/>
  <c r="S2238" i="2" s="1"/>
  <c r="H2239" i="2"/>
  <c r="U2239" i="2" s="1"/>
  <c r="J2239" i="2"/>
  <c r="R2239" i="2"/>
  <c r="S2239" i="2" s="1"/>
  <c r="H2240" i="2"/>
  <c r="U2240" i="2" s="1"/>
  <c r="J2240" i="2"/>
  <c r="R2240" i="2"/>
  <c r="S2240" i="2" s="1"/>
  <c r="H2241" i="2"/>
  <c r="U2241" i="2" s="1"/>
  <c r="J2241" i="2"/>
  <c r="R2241" i="2"/>
  <c r="S2241" i="2" s="1"/>
  <c r="H2242" i="2"/>
  <c r="U2242" i="2" s="1"/>
  <c r="J2242" i="2"/>
  <c r="R2242" i="2"/>
  <c r="S2242" i="2" s="1"/>
  <c r="H2243" i="2"/>
  <c r="U2243" i="2" s="1"/>
  <c r="J2243" i="2"/>
  <c r="R2243" i="2"/>
  <c r="S2243" i="2" s="1"/>
  <c r="H2244" i="2"/>
  <c r="U2244" i="2" s="1"/>
  <c r="J2244" i="2"/>
  <c r="R2244" i="2"/>
  <c r="S2244" i="2" s="1"/>
  <c r="H2245" i="2"/>
  <c r="U2245" i="2" s="1"/>
  <c r="J2245" i="2"/>
  <c r="R2245" i="2"/>
  <c r="S2245" i="2" s="1"/>
  <c r="H2246" i="2"/>
  <c r="U2246" i="2" s="1"/>
  <c r="J2246" i="2"/>
  <c r="R2246" i="2"/>
  <c r="S2246" i="2" s="1"/>
  <c r="H2247" i="2"/>
  <c r="U2247" i="2" s="1"/>
  <c r="J2247" i="2"/>
  <c r="R2247" i="2"/>
  <c r="S2247" i="2" s="1"/>
  <c r="H2248" i="2"/>
  <c r="U2248" i="2" s="1"/>
  <c r="J2248" i="2"/>
  <c r="R2248" i="2"/>
  <c r="S2248" i="2" s="1"/>
  <c r="H2250" i="2"/>
  <c r="U2250" i="2" s="1"/>
  <c r="J2250" i="2"/>
  <c r="R2250" i="2"/>
  <c r="S2250" i="2" s="1"/>
  <c r="H2251" i="2"/>
  <c r="U2251" i="2" s="1"/>
  <c r="J2251" i="2"/>
  <c r="R2251" i="2"/>
  <c r="S2251" i="2" s="1"/>
  <c r="H2252" i="2"/>
  <c r="U2252" i="2" s="1"/>
  <c r="J2252" i="2"/>
  <c r="R2252" i="2"/>
  <c r="S2252" i="2" s="1"/>
  <c r="H2253" i="2"/>
  <c r="U2253" i="2" s="1"/>
  <c r="J2253" i="2"/>
  <c r="R2253" i="2"/>
  <c r="S2253" i="2" s="1"/>
  <c r="H2254" i="2"/>
  <c r="U2254" i="2" s="1"/>
  <c r="J2254" i="2"/>
  <c r="R2254" i="2"/>
  <c r="S2254" i="2" s="1"/>
  <c r="H2255" i="2"/>
  <c r="U2255" i="2" s="1"/>
  <c r="J2255" i="2"/>
  <c r="R2255" i="2"/>
  <c r="S2255" i="2" s="1"/>
  <c r="H2256" i="2"/>
  <c r="U2256" i="2" s="1"/>
  <c r="J2256" i="2"/>
  <c r="R2256" i="2"/>
  <c r="S2256" i="2" s="1"/>
  <c r="H2257" i="2"/>
  <c r="U2257" i="2" s="1"/>
  <c r="J2257" i="2"/>
  <c r="R2257" i="2"/>
  <c r="S2257" i="2" s="1"/>
  <c r="H2258" i="2"/>
  <c r="U2258" i="2" s="1"/>
  <c r="J2258" i="2"/>
  <c r="R2258" i="2"/>
  <c r="S2258" i="2" s="1"/>
  <c r="H2259" i="2"/>
  <c r="U2259" i="2" s="1"/>
  <c r="J2259" i="2"/>
  <c r="R2259" i="2"/>
  <c r="S2259" i="2" s="1"/>
  <c r="H2260" i="2"/>
  <c r="U2260" i="2" s="1"/>
  <c r="J2260" i="2"/>
  <c r="R2260" i="2"/>
  <c r="S2260" i="2" s="1"/>
  <c r="H2261" i="2"/>
  <c r="U2261" i="2" s="1"/>
  <c r="J2261" i="2"/>
  <c r="R2261" i="2"/>
  <c r="S2261" i="2" s="1"/>
  <c r="H2262" i="2"/>
  <c r="U2262" i="2" s="1"/>
  <c r="J2262" i="2"/>
  <c r="R2262" i="2"/>
  <c r="S2262" i="2" s="1"/>
  <c r="H2263" i="2"/>
  <c r="U2263" i="2" s="1"/>
  <c r="J2263" i="2"/>
  <c r="R2263" i="2"/>
  <c r="S2263" i="2" s="1"/>
  <c r="H2264" i="2"/>
  <c r="U2264" i="2" s="1"/>
  <c r="J2264" i="2"/>
  <c r="R2264" i="2"/>
  <c r="S2264" i="2" s="1"/>
  <c r="H2265" i="2"/>
  <c r="U2265" i="2" s="1"/>
  <c r="J2265" i="2"/>
  <c r="R2265" i="2"/>
  <c r="S2265" i="2" s="1"/>
  <c r="H2266" i="2"/>
  <c r="U2266" i="2" s="1"/>
  <c r="J2266" i="2"/>
  <c r="R2266" i="2"/>
  <c r="S2266" i="2" s="1"/>
  <c r="H2267" i="2"/>
  <c r="U2267" i="2" s="1"/>
  <c r="J2267" i="2"/>
  <c r="R2267" i="2"/>
  <c r="S2267" i="2" s="1"/>
  <c r="H2268" i="2"/>
  <c r="U2268" i="2" s="1"/>
  <c r="J2268" i="2"/>
  <c r="R2268" i="2"/>
  <c r="S2268" i="2" s="1"/>
  <c r="H2269" i="2"/>
  <c r="U2269" i="2" s="1"/>
  <c r="J2269" i="2"/>
  <c r="R2269" i="2"/>
  <c r="S2269" i="2" s="1"/>
  <c r="H2270" i="2"/>
  <c r="U2270" i="2" s="1"/>
  <c r="J2270" i="2"/>
  <c r="R2270" i="2"/>
  <c r="S2270" i="2" s="1"/>
  <c r="H2271" i="2"/>
  <c r="U2271" i="2" s="1"/>
  <c r="J2271" i="2"/>
  <c r="R2271" i="2"/>
  <c r="S2271" i="2" s="1"/>
  <c r="H2272" i="2"/>
  <c r="U2272" i="2" s="1"/>
  <c r="J2272" i="2"/>
  <c r="R2272" i="2"/>
  <c r="S2272" i="2" s="1"/>
  <c r="H2273" i="2"/>
  <c r="U2273" i="2" s="1"/>
  <c r="J2273" i="2"/>
  <c r="R2273" i="2"/>
  <c r="S2273" i="2" s="1"/>
  <c r="H2274" i="2"/>
  <c r="U2274" i="2" s="1"/>
  <c r="J2274" i="2"/>
  <c r="R2274" i="2"/>
  <c r="S2274" i="2" s="1"/>
  <c r="H2275" i="2"/>
  <c r="U2275" i="2" s="1"/>
  <c r="J2275" i="2"/>
  <c r="R2275" i="2"/>
  <c r="S2275" i="2" s="1"/>
  <c r="H2276" i="2"/>
  <c r="U2276" i="2" s="1"/>
  <c r="J2276" i="2"/>
  <c r="R2276" i="2"/>
  <c r="S2276" i="2" s="1"/>
  <c r="H2277" i="2"/>
  <c r="U2277" i="2" s="1"/>
  <c r="J2277" i="2"/>
  <c r="R2277" i="2"/>
  <c r="S2277" i="2" s="1"/>
  <c r="H2278" i="2"/>
  <c r="U2278" i="2" s="1"/>
  <c r="J2278" i="2"/>
  <c r="R2278" i="2"/>
  <c r="S2278" i="2" s="1"/>
  <c r="H2279" i="2"/>
  <c r="U2279" i="2" s="1"/>
  <c r="J2279" i="2"/>
  <c r="R2279" i="2"/>
  <c r="S2279" i="2" s="1"/>
  <c r="H2280" i="2"/>
  <c r="U2280" i="2" s="1"/>
  <c r="J2280" i="2"/>
  <c r="R2280" i="2"/>
  <c r="S2280" i="2" s="1"/>
  <c r="H2281" i="2"/>
  <c r="U2281" i="2" s="1"/>
  <c r="J2281" i="2"/>
  <c r="R2281" i="2"/>
  <c r="S2281" i="2" s="1"/>
  <c r="H2282" i="2"/>
  <c r="U2282" i="2" s="1"/>
  <c r="J2282" i="2"/>
  <c r="R2282" i="2"/>
  <c r="S2282" i="2" s="1"/>
  <c r="H2283" i="2"/>
  <c r="U2283" i="2" s="1"/>
  <c r="J2283" i="2"/>
  <c r="R2283" i="2"/>
  <c r="S2283" i="2" s="1"/>
  <c r="H2284" i="2"/>
  <c r="U2284" i="2" s="1"/>
  <c r="J2284" i="2"/>
  <c r="R2284" i="2"/>
  <c r="S2284" i="2" s="1"/>
  <c r="H2285" i="2"/>
  <c r="U2285" i="2" s="1"/>
  <c r="J2285" i="2"/>
  <c r="R2285" i="2"/>
  <c r="S2285" i="2" s="1"/>
  <c r="H2286" i="2"/>
  <c r="U2286" i="2" s="1"/>
  <c r="J2286" i="2"/>
  <c r="R2286" i="2"/>
  <c r="S2286" i="2" s="1"/>
  <c r="H2287" i="2"/>
  <c r="U2287" i="2" s="1"/>
  <c r="J2287" i="2"/>
  <c r="R2287" i="2"/>
  <c r="S2287" i="2" s="1"/>
  <c r="H2288" i="2"/>
  <c r="U2288" i="2" s="1"/>
  <c r="J2288" i="2"/>
  <c r="R2288" i="2"/>
  <c r="S2288" i="2" s="1"/>
  <c r="H2289" i="2"/>
  <c r="U2289" i="2" s="1"/>
  <c r="J2289" i="2"/>
  <c r="R2289" i="2"/>
  <c r="S2289" i="2" s="1"/>
  <c r="H2290" i="2"/>
  <c r="U2290" i="2" s="1"/>
  <c r="J2290" i="2"/>
  <c r="R2290" i="2"/>
  <c r="S2290" i="2" s="1"/>
  <c r="H2291" i="2"/>
  <c r="U2291" i="2" s="1"/>
  <c r="J2291" i="2"/>
  <c r="R2291" i="2"/>
  <c r="S2291" i="2" s="1"/>
  <c r="H2292" i="2"/>
  <c r="U2292" i="2" s="1"/>
  <c r="J2292" i="2"/>
  <c r="R2292" i="2"/>
  <c r="S2292" i="2" s="1"/>
  <c r="H2293" i="2"/>
  <c r="U2293" i="2" s="1"/>
  <c r="J2293" i="2"/>
  <c r="R2293" i="2"/>
  <c r="S2293" i="2" s="1"/>
  <c r="H2294" i="2"/>
  <c r="U2294" i="2" s="1"/>
  <c r="J2294" i="2"/>
  <c r="R2294" i="2"/>
  <c r="S2294" i="2" s="1"/>
  <c r="H2295" i="2"/>
  <c r="U2295" i="2" s="1"/>
  <c r="J2295" i="2"/>
  <c r="R2295" i="2"/>
  <c r="S2295" i="2" s="1"/>
  <c r="H2296" i="2"/>
  <c r="U2296" i="2" s="1"/>
  <c r="J2296" i="2"/>
  <c r="R2296" i="2"/>
  <c r="S2296" i="2" s="1"/>
  <c r="H2297" i="2"/>
  <c r="U2297" i="2" s="1"/>
  <c r="J2297" i="2"/>
  <c r="R2297" i="2"/>
  <c r="S2297" i="2" s="1"/>
  <c r="H2298" i="2"/>
  <c r="U2298" i="2" s="1"/>
  <c r="J2298" i="2"/>
  <c r="R2298" i="2"/>
  <c r="S2298" i="2" s="1"/>
  <c r="H2299" i="2"/>
  <c r="U2299" i="2" s="1"/>
  <c r="J2299" i="2"/>
  <c r="R2299" i="2"/>
  <c r="S2299" i="2" s="1"/>
  <c r="H2300" i="2"/>
  <c r="U2300" i="2" s="1"/>
  <c r="J2300" i="2"/>
  <c r="R2300" i="2"/>
  <c r="S2300" i="2" s="1"/>
  <c r="H2301" i="2"/>
  <c r="U2301" i="2" s="1"/>
  <c r="J2301" i="2"/>
  <c r="R2301" i="2"/>
  <c r="S2301" i="2" s="1"/>
  <c r="H2302" i="2"/>
  <c r="U2302" i="2" s="1"/>
  <c r="J2302" i="2"/>
  <c r="R2302" i="2"/>
  <c r="S2302" i="2" s="1"/>
  <c r="H2303" i="2"/>
  <c r="U2303" i="2" s="1"/>
  <c r="J2303" i="2"/>
  <c r="R2303" i="2"/>
  <c r="S2303" i="2" s="1"/>
  <c r="H2304" i="2"/>
  <c r="U2304" i="2" s="1"/>
  <c r="J2304" i="2"/>
  <c r="R2304" i="2"/>
  <c r="S2304" i="2" s="1"/>
  <c r="H2305" i="2"/>
  <c r="U2305" i="2" s="1"/>
  <c r="J2305" i="2"/>
  <c r="R2305" i="2"/>
  <c r="S2305" i="2" s="1"/>
  <c r="H2306" i="2"/>
  <c r="U2306" i="2" s="1"/>
  <c r="J2306" i="2"/>
  <c r="R2306" i="2"/>
  <c r="S2306" i="2" s="1"/>
  <c r="H2307" i="2"/>
  <c r="U2307" i="2" s="1"/>
  <c r="J2307" i="2"/>
  <c r="R2307" i="2"/>
  <c r="S2307" i="2" s="1"/>
  <c r="H2308" i="2"/>
  <c r="U2308" i="2" s="1"/>
  <c r="J2308" i="2"/>
  <c r="R2308" i="2"/>
  <c r="S2308" i="2" s="1"/>
  <c r="H2309" i="2"/>
  <c r="U2309" i="2" s="1"/>
  <c r="J2309" i="2"/>
  <c r="R2309" i="2"/>
  <c r="S2309" i="2" s="1"/>
  <c r="H2310" i="2"/>
  <c r="U2310" i="2" s="1"/>
  <c r="J2310" i="2"/>
  <c r="R2310" i="2"/>
  <c r="S2310" i="2" s="1"/>
  <c r="H2311" i="2"/>
  <c r="U2311" i="2" s="1"/>
  <c r="J2311" i="2"/>
  <c r="R2311" i="2"/>
  <c r="S2311" i="2" s="1"/>
  <c r="H2312" i="2"/>
  <c r="U2312" i="2" s="1"/>
  <c r="J2312" i="2"/>
  <c r="R2312" i="2"/>
  <c r="S2312" i="2" s="1"/>
  <c r="H2313" i="2"/>
  <c r="U2313" i="2" s="1"/>
  <c r="J2313" i="2"/>
  <c r="R2313" i="2"/>
  <c r="S2313" i="2" s="1"/>
  <c r="H2314" i="2"/>
  <c r="U2314" i="2" s="1"/>
  <c r="J2314" i="2"/>
  <c r="R2314" i="2"/>
  <c r="S2314" i="2" s="1"/>
  <c r="H2315" i="2"/>
  <c r="U2315" i="2" s="1"/>
  <c r="J2315" i="2"/>
  <c r="R2315" i="2"/>
  <c r="S2315" i="2" s="1"/>
  <c r="H2316" i="2"/>
  <c r="U2316" i="2" s="1"/>
  <c r="J2316" i="2"/>
  <c r="R2316" i="2"/>
  <c r="S2316" i="2" s="1"/>
  <c r="H2317" i="2"/>
  <c r="U2317" i="2" s="1"/>
  <c r="J2317" i="2"/>
  <c r="R2317" i="2"/>
  <c r="S2317" i="2" s="1"/>
  <c r="H2318" i="2"/>
  <c r="U2318" i="2" s="1"/>
  <c r="J2318" i="2"/>
  <c r="R2318" i="2"/>
  <c r="S2318" i="2" s="1"/>
  <c r="H2319" i="2"/>
  <c r="U2319" i="2" s="1"/>
  <c r="J2319" i="2"/>
  <c r="R2319" i="2"/>
  <c r="S2319" i="2" s="1"/>
  <c r="H2320" i="2"/>
  <c r="U2320" i="2" s="1"/>
  <c r="J2320" i="2"/>
  <c r="R2320" i="2"/>
  <c r="S2320" i="2" s="1"/>
  <c r="H2321" i="2"/>
  <c r="U2321" i="2" s="1"/>
  <c r="J2321" i="2"/>
  <c r="R2321" i="2"/>
  <c r="S2321" i="2" s="1"/>
  <c r="H2322" i="2"/>
  <c r="U2322" i="2" s="1"/>
  <c r="J2322" i="2"/>
  <c r="R2322" i="2"/>
  <c r="S2322" i="2" s="1"/>
  <c r="H2323" i="2"/>
  <c r="U2323" i="2" s="1"/>
  <c r="J2323" i="2"/>
  <c r="R2323" i="2"/>
  <c r="S2323" i="2" s="1"/>
  <c r="H2324" i="2"/>
  <c r="U2324" i="2" s="1"/>
  <c r="J2324" i="2"/>
  <c r="R2324" i="2"/>
  <c r="S2324" i="2" s="1"/>
  <c r="H2325" i="2"/>
  <c r="U2325" i="2" s="1"/>
  <c r="J2325" i="2"/>
  <c r="R2325" i="2"/>
  <c r="S2325" i="2" s="1"/>
  <c r="H2326" i="2"/>
  <c r="U2326" i="2" s="1"/>
  <c r="J2326" i="2"/>
  <c r="R2326" i="2"/>
  <c r="S2326" i="2" s="1"/>
  <c r="H2327" i="2"/>
  <c r="U2327" i="2" s="1"/>
  <c r="J2327" i="2"/>
  <c r="R2327" i="2"/>
  <c r="S2327" i="2" s="1"/>
  <c r="H2328" i="2"/>
  <c r="U2328" i="2" s="1"/>
  <c r="J2328" i="2"/>
  <c r="R2328" i="2"/>
  <c r="S2328" i="2" s="1"/>
  <c r="H2329" i="2"/>
  <c r="U2329" i="2" s="1"/>
  <c r="J2329" i="2"/>
  <c r="R2329" i="2"/>
  <c r="S2329" i="2" s="1"/>
  <c r="H2330" i="2"/>
  <c r="U2330" i="2" s="1"/>
  <c r="J2330" i="2"/>
  <c r="R2330" i="2"/>
  <c r="S2330" i="2" s="1"/>
  <c r="H2331" i="2"/>
  <c r="U2331" i="2" s="1"/>
  <c r="J2331" i="2"/>
  <c r="R2331" i="2"/>
  <c r="S2331" i="2" s="1"/>
  <c r="H2332" i="2"/>
  <c r="U2332" i="2" s="1"/>
  <c r="J2332" i="2"/>
  <c r="R2332" i="2"/>
  <c r="S2332" i="2" s="1"/>
  <c r="H2333" i="2"/>
  <c r="U2333" i="2" s="1"/>
  <c r="J2333" i="2"/>
  <c r="R2333" i="2"/>
  <c r="S2333" i="2" s="1"/>
  <c r="H2334" i="2"/>
  <c r="U2334" i="2" s="1"/>
  <c r="J2334" i="2"/>
  <c r="R2334" i="2"/>
  <c r="S2334" i="2" s="1"/>
  <c r="H2335" i="2"/>
  <c r="U2335" i="2" s="1"/>
  <c r="J2335" i="2"/>
  <c r="R2335" i="2"/>
  <c r="S2335" i="2" s="1"/>
  <c r="H2336" i="2"/>
  <c r="U2336" i="2" s="1"/>
  <c r="J2336" i="2"/>
  <c r="R2336" i="2"/>
  <c r="S2336" i="2" s="1"/>
  <c r="H2337" i="2"/>
  <c r="U2337" i="2" s="1"/>
  <c r="J2337" i="2"/>
  <c r="R2337" i="2"/>
  <c r="S2337" i="2" s="1"/>
  <c r="H2338" i="2"/>
  <c r="U2338" i="2" s="1"/>
  <c r="J2338" i="2"/>
  <c r="R2338" i="2"/>
  <c r="S2338" i="2" s="1"/>
  <c r="H2339" i="2"/>
  <c r="U2339" i="2" s="1"/>
  <c r="J2339" i="2"/>
  <c r="R2339" i="2"/>
  <c r="S2339" i="2" s="1"/>
  <c r="H2340" i="2"/>
  <c r="U2340" i="2" s="1"/>
  <c r="J2340" i="2"/>
  <c r="R2340" i="2"/>
  <c r="S2340" i="2" s="1"/>
  <c r="H2341" i="2"/>
  <c r="U2341" i="2" s="1"/>
  <c r="J2341" i="2"/>
  <c r="R2341" i="2"/>
  <c r="S2341" i="2" s="1"/>
  <c r="H2342" i="2"/>
  <c r="U2342" i="2" s="1"/>
  <c r="J2342" i="2"/>
  <c r="R2342" i="2"/>
  <c r="S2342" i="2" s="1"/>
  <c r="H2343" i="2"/>
  <c r="U2343" i="2" s="1"/>
  <c r="J2343" i="2"/>
  <c r="R2343" i="2"/>
  <c r="S2343" i="2" s="1"/>
  <c r="H2344" i="2"/>
  <c r="U2344" i="2" s="1"/>
  <c r="J2344" i="2"/>
  <c r="R2344" i="2"/>
  <c r="S2344" i="2" s="1"/>
  <c r="H2345" i="2"/>
  <c r="U2345" i="2" s="1"/>
  <c r="J2345" i="2"/>
  <c r="R2345" i="2"/>
  <c r="S2345" i="2" s="1"/>
  <c r="H2346" i="2"/>
  <c r="U2346" i="2" s="1"/>
  <c r="J2346" i="2"/>
  <c r="R2346" i="2"/>
  <c r="S2346" i="2" s="1"/>
  <c r="H2347" i="2"/>
  <c r="U2347" i="2" s="1"/>
  <c r="J2347" i="2"/>
  <c r="R2347" i="2"/>
  <c r="S2347" i="2" s="1"/>
  <c r="H2348" i="2"/>
  <c r="U2348" i="2" s="1"/>
  <c r="J2348" i="2"/>
  <c r="R2348" i="2"/>
  <c r="S2348" i="2" s="1"/>
  <c r="H2349" i="2"/>
  <c r="U2349" i="2" s="1"/>
  <c r="J2349" i="2"/>
  <c r="R2349" i="2"/>
  <c r="S2349" i="2" s="1"/>
  <c r="H2350" i="2"/>
  <c r="U2350" i="2" s="1"/>
  <c r="J2350" i="2"/>
  <c r="R2350" i="2"/>
  <c r="S2350" i="2" s="1"/>
  <c r="H2351" i="2"/>
  <c r="U2351" i="2" s="1"/>
  <c r="J2351" i="2"/>
  <c r="R2351" i="2"/>
  <c r="S2351" i="2" s="1"/>
  <c r="H2352" i="2"/>
  <c r="U2352" i="2" s="1"/>
  <c r="J2352" i="2"/>
  <c r="R2352" i="2"/>
  <c r="S2352" i="2" s="1"/>
  <c r="H2353" i="2"/>
  <c r="U2353" i="2" s="1"/>
  <c r="J2353" i="2"/>
  <c r="R2353" i="2"/>
  <c r="S2353" i="2" s="1"/>
  <c r="H2354" i="2"/>
  <c r="U2354" i="2" s="1"/>
  <c r="J2354" i="2"/>
  <c r="R2354" i="2"/>
  <c r="S2354" i="2" s="1"/>
  <c r="H2355" i="2"/>
  <c r="U2355" i="2" s="1"/>
  <c r="J2355" i="2"/>
  <c r="R2355" i="2"/>
  <c r="S2355" i="2" s="1"/>
  <c r="H2356" i="2"/>
  <c r="U2356" i="2" s="1"/>
  <c r="J2356" i="2"/>
  <c r="R2356" i="2"/>
  <c r="S2356" i="2" s="1"/>
  <c r="H2357" i="2"/>
  <c r="U2357" i="2" s="1"/>
  <c r="J2357" i="2"/>
  <c r="R2357" i="2"/>
  <c r="S2357" i="2" s="1"/>
  <c r="H2358" i="2"/>
  <c r="U2358" i="2" s="1"/>
  <c r="J2358" i="2"/>
  <c r="R2358" i="2"/>
  <c r="S2358" i="2" s="1"/>
  <c r="H2359" i="2"/>
  <c r="U2359" i="2" s="1"/>
  <c r="J2359" i="2"/>
  <c r="R2359" i="2"/>
  <c r="S2359" i="2" s="1"/>
  <c r="H2360" i="2"/>
  <c r="U2360" i="2" s="1"/>
  <c r="J2360" i="2"/>
  <c r="R2360" i="2"/>
  <c r="S2360" i="2" s="1"/>
  <c r="H2361" i="2"/>
  <c r="U2361" i="2" s="1"/>
  <c r="J2361" i="2"/>
  <c r="R2361" i="2"/>
  <c r="S2361" i="2" s="1"/>
  <c r="H2362" i="2"/>
  <c r="U2362" i="2" s="1"/>
  <c r="J2362" i="2"/>
  <c r="R2362" i="2"/>
  <c r="S2362" i="2" s="1"/>
  <c r="H2363" i="2"/>
  <c r="U2363" i="2" s="1"/>
  <c r="J2363" i="2"/>
  <c r="R2363" i="2"/>
  <c r="S2363" i="2" s="1"/>
  <c r="H2364" i="2"/>
  <c r="U2364" i="2" s="1"/>
  <c r="J2364" i="2"/>
  <c r="R2364" i="2"/>
  <c r="S2364" i="2" s="1"/>
  <c r="H2365" i="2"/>
  <c r="U2365" i="2" s="1"/>
  <c r="J2365" i="2"/>
  <c r="R2365" i="2"/>
  <c r="S2365" i="2" s="1"/>
  <c r="H2366" i="2"/>
  <c r="U2366" i="2" s="1"/>
  <c r="J2366" i="2"/>
  <c r="R2366" i="2"/>
  <c r="S2366" i="2" s="1"/>
  <c r="H2367" i="2"/>
  <c r="U2367" i="2" s="1"/>
  <c r="J2367" i="2"/>
  <c r="R2367" i="2"/>
  <c r="S2367" i="2" s="1"/>
  <c r="H2368" i="2"/>
  <c r="U2368" i="2" s="1"/>
  <c r="J2368" i="2"/>
  <c r="R2368" i="2"/>
  <c r="S2368" i="2" s="1"/>
  <c r="H2369" i="2"/>
  <c r="U2369" i="2" s="1"/>
  <c r="J2369" i="2"/>
  <c r="R2369" i="2"/>
  <c r="S2369" i="2" s="1"/>
  <c r="H2370" i="2"/>
  <c r="U2370" i="2" s="1"/>
  <c r="J2370" i="2"/>
  <c r="R2370" i="2"/>
  <c r="S2370" i="2" s="1"/>
  <c r="H2371" i="2"/>
  <c r="U2371" i="2" s="1"/>
  <c r="J2371" i="2"/>
  <c r="R2371" i="2"/>
  <c r="S2371" i="2" s="1"/>
  <c r="H2372" i="2"/>
  <c r="U2372" i="2" s="1"/>
  <c r="J2372" i="2"/>
  <c r="R2372" i="2"/>
  <c r="S2372" i="2" s="1"/>
  <c r="H2373" i="2"/>
  <c r="U2373" i="2" s="1"/>
  <c r="J2373" i="2"/>
  <c r="R2373" i="2"/>
  <c r="S2373" i="2" s="1"/>
  <c r="H2374" i="2"/>
  <c r="U2374" i="2" s="1"/>
  <c r="J2374" i="2"/>
  <c r="R2374" i="2"/>
  <c r="S2374" i="2" s="1"/>
  <c r="H2375" i="2"/>
  <c r="U2375" i="2" s="1"/>
  <c r="J2375" i="2"/>
  <c r="R2375" i="2"/>
  <c r="S2375" i="2" s="1"/>
  <c r="H2376" i="2"/>
  <c r="U2376" i="2" s="1"/>
  <c r="J2376" i="2"/>
  <c r="R2376" i="2"/>
  <c r="S2376" i="2" s="1"/>
  <c r="H2377" i="2"/>
  <c r="U2377" i="2" s="1"/>
  <c r="J2377" i="2"/>
  <c r="R2377" i="2"/>
  <c r="S2377" i="2" s="1"/>
  <c r="H2378" i="2"/>
  <c r="U2378" i="2" s="1"/>
  <c r="J2378" i="2"/>
  <c r="R2378" i="2"/>
  <c r="S2378" i="2" s="1"/>
  <c r="H2379" i="2"/>
  <c r="U2379" i="2" s="1"/>
  <c r="J2379" i="2"/>
  <c r="R2379" i="2"/>
  <c r="S2379" i="2" s="1"/>
  <c r="H2380" i="2"/>
  <c r="U2380" i="2" s="1"/>
  <c r="J2380" i="2"/>
  <c r="R2380" i="2"/>
  <c r="S2380" i="2" s="1"/>
  <c r="H2381" i="2"/>
  <c r="U2381" i="2" s="1"/>
  <c r="J2381" i="2"/>
  <c r="R2381" i="2"/>
  <c r="S2381" i="2" s="1"/>
  <c r="H2382" i="2"/>
  <c r="U2382" i="2" s="1"/>
  <c r="J2382" i="2"/>
  <c r="R2382" i="2"/>
  <c r="S2382" i="2" s="1"/>
  <c r="H2383" i="2"/>
  <c r="U2383" i="2" s="1"/>
  <c r="J2383" i="2"/>
  <c r="R2383" i="2"/>
  <c r="S2383" i="2" s="1"/>
  <c r="H2384" i="2"/>
  <c r="U2384" i="2" s="1"/>
  <c r="J2384" i="2"/>
  <c r="R2384" i="2"/>
  <c r="S2384" i="2" s="1"/>
  <c r="H2385" i="2"/>
  <c r="U2385" i="2" s="1"/>
  <c r="J2385" i="2"/>
  <c r="R2385" i="2"/>
  <c r="S2385" i="2" s="1"/>
  <c r="H2386" i="2"/>
  <c r="U2386" i="2" s="1"/>
  <c r="J2386" i="2"/>
  <c r="R2386" i="2"/>
  <c r="S2386" i="2" s="1"/>
  <c r="H2387" i="2"/>
  <c r="U2387" i="2" s="1"/>
  <c r="J2387" i="2"/>
  <c r="R2387" i="2"/>
  <c r="S2387" i="2" s="1"/>
  <c r="H2388" i="2"/>
  <c r="U2388" i="2" s="1"/>
  <c r="J2388" i="2"/>
  <c r="R2388" i="2"/>
  <c r="S2388" i="2" s="1"/>
  <c r="H2389" i="2"/>
  <c r="U2389" i="2" s="1"/>
  <c r="J2389" i="2"/>
  <c r="R2389" i="2"/>
  <c r="S2389" i="2" s="1"/>
  <c r="H2390" i="2"/>
  <c r="U2390" i="2" s="1"/>
  <c r="J2390" i="2"/>
  <c r="R2390" i="2"/>
  <c r="S2390" i="2" s="1"/>
  <c r="H2392" i="2"/>
  <c r="U2392" i="2" s="1"/>
  <c r="J2392" i="2"/>
  <c r="R2392" i="2"/>
  <c r="S2392" i="2" s="1"/>
  <c r="H2393" i="2"/>
  <c r="U2393" i="2" s="1"/>
  <c r="J2393" i="2"/>
  <c r="R2393" i="2"/>
  <c r="S2393" i="2" s="1"/>
  <c r="H2394" i="2"/>
  <c r="U2394" i="2" s="1"/>
  <c r="J2394" i="2"/>
  <c r="R2394" i="2"/>
  <c r="S2394" i="2" s="1"/>
  <c r="H2395" i="2"/>
  <c r="U2395" i="2" s="1"/>
  <c r="J2395" i="2"/>
  <c r="R2395" i="2"/>
  <c r="S2395" i="2" s="1"/>
  <c r="H2396" i="2"/>
  <c r="U2396" i="2" s="1"/>
  <c r="J2396" i="2"/>
  <c r="R2396" i="2"/>
  <c r="S2396" i="2" s="1"/>
  <c r="H2397" i="2"/>
  <c r="U2397" i="2" s="1"/>
  <c r="J2397" i="2"/>
  <c r="R2397" i="2"/>
  <c r="S2397" i="2" s="1"/>
  <c r="H2398" i="2"/>
  <c r="U2398" i="2" s="1"/>
  <c r="J2398" i="2"/>
  <c r="R2398" i="2"/>
  <c r="S2398" i="2" s="1"/>
  <c r="H2399" i="2"/>
  <c r="U2399" i="2" s="1"/>
  <c r="J2399" i="2"/>
  <c r="R2399" i="2"/>
  <c r="S2399" i="2" s="1"/>
  <c r="H2400" i="2"/>
  <c r="U2400" i="2" s="1"/>
  <c r="J2400" i="2"/>
  <c r="R2400" i="2"/>
  <c r="S2400" i="2" s="1"/>
  <c r="H2401" i="2"/>
  <c r="U2401" i="2" s="1"/>
  <c r="J2401" i="2"/>
  <c r="R2401" i="2"/>
  <c r="S2401" i="2" s="1"/>
  <c r="H2402" i="2"/>
  <c r="U2402" i="2" s="1"/>
  <c r="J2402" i="2"/>
  <c r="R2402" i="2"/>
  <c r="S2402" i="2" s="1"/>
  <c r="H2403" i="2"/>
  <c r="U2403" i="2" s="1"/>
  <c r="J2403" i="2"/>
  <c r="R2403" i="2"/>
  <c r="S2403" i="2" s="1"/>
  <c r="H2404" i="2"/>
  <c r="U2404" i="2" s="1"/>
  <c r="J2404" i="2"/>
  <c r="R2404" i="2"/>
  <c r="S2404" i="2" s="1"/>
  <c r="H2405" i="2"/>
  <c r="U2405" i="2" s="1"/>
  <c r="J2405" i="2"/>
  <c r="R2405" i="2"/>
  <c r="S2405" i="2" s="1"/>
  <c r="H2406" i="2"/>
  <c r="U2406" i="2" s="1"/>
  <c r="J2406" i="2"/>
  <c r="R2406" i="2"/>
  <c r="S2406" i="2" s="1"/>
  <c r="H2407" i="2"/>
  <c r="U2407" i="2" s="1"/>
  <c r="J2407" i="2"/>
  <c r="R2407" i="2"/>
  <c r="S2407" i="2" s="1"/>
  <c r="H2408" i="2"/>
  <c r="U2408" i="2" s="1"/>
  <c r="J2408" i="2"/>
  <c r="R2408" i="2"/>
  <c r="S2408" i="2" s="1"/>
  <c r="H2409" i="2"/>
  <c r="U2409" i="2" s="1"/>
  <c r="J2409" i="2"/>
  <c r="R2409" i="2"/>
  <c r="S2409" i="2" s="1"/>
  <c r="H2410" i="2"/>
  <c r="U2410" i="2" s="1"/>
  <c r="J2410" i="2"/>
  <c r="R2410" i="2"/>
  <c r="S2410" i="2" s="1"/>
  <c r="H2411" i="2"/>
  <c r="U2411" i="2" s="1"/>
  <c r="J2411" i="2"/>
  <c r="R2411" i="2"/>
  <c r="S2411" i="2" s="1"/>
  <c r="H2412" i="2"/>
  <c r="U2412" i="2" s="1"/>
  <c r="J2412" i="2"/>
  <c r="R2412" i="2"/>
  <c r="S2412" i="2" s="1"/>
  <c r="H2413" i="2"/>
  <c r="U2413" i="2" s="1"/>
  <c r="J2413" i="2"/>
  <c r="R2413" i="2"/>
  <c r="S2413" i="2" s="1"/>
  <c r="H2414" i="2"/>
  <c r="U2414" i="2" s="1"/>
  <c r="J2414" i="2"/>
  <c r="R2414" i="2"/>
  <c r="S2414" i="2" s="1"/>
  <c r="H2415" i="2"/>
  <c r="U2415" i="2" s="1"/>
  <c r="J2415" i="2"/>
  <c r="R2415" i="2"/>
  <c r="S2415" i="2" s="1"/>
  <c r="H2416" i="2"/>
  <c r="U2416" i="2" s="1"/>
  <c r="J2416" i="2"/>
  <c r="R2416" i="2"/>
  <c r="S2416" i="2" s="1"/>
  <c r="H2417" i="2"/>
  <c r="U2417" i="2" s="1"/>
  <c r="J2417" i="2"/>
  <c r="R2417" i="2"/>
  <c r="S2417" i="2" s="1"/>
  <c r="H2418" i="2"/>
  <c r="U2418" i="2" s="1"/>
  <c r="J2418" i="2"/>
  <c r="R2418" i="2"/>
  <c r="S2418" i="2" s="1"/>
  <c r="H2419" i="2"/>
  <c r="U2419" i="2" s="1"/>
  <c r="J2419" i="2"/>
  <c r="R2419" i="2"/>
  <c r="S2419" i="2" s="1"/>
  <c r="H2420" i="2"/>
  <c r="U2420" i="2" s="1"/>
  <c r="J2420" i="2"/>
  <c r="R2420" i="2"/>
  <c r="S2420" i="2" s="1"/>
  <c r="H2421" i="2"/>
  <c r="U2421" i="2" s="1"/>
  <c r="J2421" i="2"/>
  <c r="R2421" i="2"/>
  <c r="S2421" i="2" s="1"/>
  <c r="H2422" i="2"/>
  <c r="U2422" i="2" s="1"/>
  <c r="J2422" i="2"/>
  <c r="R2422" i="2"/>
  <c r="S2422" i="2" s="1"/>
  <c r="H2423" i="2"/>
  <c r="U2423" i="2" s="1"/>
  <c r="J2423" i="2"/>
  <c r="R2423" i="2"/>
  <c r="S2423" i="2" s="1"/>
  <c r="H2424" i="2"/>
  <c r="U2424" i="2" s="1"/>
  <c r="J2424" i="2"/>
  <c r="R2424" i="2"/>
  <c r="S2424" i="2" s="1"/>
  <c r="H2425" i="2"/>
  <c r="U2425" i="2" s="1"/>
  <c r="J2425" i="2"/>
  <c r="R2425" i="2"/>
  <c r="S2425" i="2" s="1"/>
  <c r="H2426" i="2"/>
  <c r="U2426" i="2" s="1"/>
  <c r="J2426" i="2"/>
  <c r="R2426" i="2"/>
  <c r="S2426" i="2" s="1"/>
  <c r="H2427" i="2"/>
  <c r="U2427" i="2" s="1"/>
  <c r="J2427" i="2"/>
  <c r="R2427" i="2"/>
  <c r="S2427" i="2" s="1"/>
  <c r="H2428" i="2"/>
  <c r="U2428" i="2" s="1"/>
  <c r="J2428" i="2"/>
  <c r="R2428" i="2"/>
  <c r="S2428" i="2" s="1"/>
  <c r="H2429" i="2"/>
  <c r="U2429" i="2" s="1"/>
  <c r="J2429" i="2"/>
  <c r="R2429" i="2"/>
  <c r="S2429" i="2" s="1"/>
  <c r="H2430" i="2"/>
  <c r="U2430" i="2" s="1"/>
  <c r="J2430" i="2"/>
  <c r="R2430" i="2"/>
  <c r="S2430" i="2" s="1"/>
  <c r="H2431" i="2"/>
  <c r="U2431" i="2" s="1"/>
  <c r="J2431" i="2"/>
  <c r="R2431" i="2"/>
  <c r="S2431" i="2" s="1"/>
  <c r="H2432" i="2"/>
  <c r="U2432" i="2" s="1"/>
  <c r="J2432" i="2"/>
  <c r="R2432" i="2"/>
  <c r="S2432" i="2" s="1"/>
  <c r="H2433" i="2"/>
  <c r="U2433" i="2" s="1"/>
  <c r="J2433" i="2"/>
  <c r="R2433" i="2"/>
  <c r="S2433" i="2" s="1"/>
  <c r="H2434" i="2"/>
  <c r="U2434" i="2" s="1"/>
  <c r="J2434" i="2"/>
  <c r="R2434" i="2"/>
  <c r="S2434" i="2" s="1"/>
  <c r="H2435" i="2"/>
  <c r="U2435" i="2" s="1"/>
  <c r="J2435" i="2"/>
  <c r="R2435" i="2"/>
  <c r="S2435" i="2" s="1"/>
  <c r="H2436" i="2"/>
  <c r="U2436" i="2" s="1"/>
  <c r="J2436" i="2"/>
  <c r="R2436" i="2"/>
  <c r="S2436" i="2" s="1"/>
  <c r="H2437" i="2"/>
  <c r="U2437" i="2" s="1"/>
  <c r="J2437" i="2"/>
  <c r="R2437" i="2"/>
  <c r="S2437" i="2" s="1"/>
  <c r="H2438" i="2"/>
  <c r="U2438" i="2" s="1"/>
  <c r="J2438" i="2"/>
  <c r="R2438" i="2"/>
  <c r="S2438" i="2" s="1"/>
  <c r="H2439" i="2"/>
  <c r="U2439" i="2" s="1"/>
  <c r="J2439" i="2"/>
  <c r="R2439" i="2"/>
  <c r="S2439" i="2" s="1"/>
  <c r="H2440" i="2"/>
  <c r="U2440" i="2" s="1"/>
  <c r="J2440" i="2"/>
  <c r="R2440" i="2"/>
  <c r="S2440" i="2" s="1"/>
  <c r="H2441" i="2"/>
  <c r="U2441" i="2" s="1"/>
  <c r="J2441" i="2"/>
  <c r="R2441" i="2"/>
  <c r="S2441" i="2" s="1"/>
  <c r="H2442" i="2"/>
  <c r="U2442" i="2" s="1"/>
  <c r="J2442" i="2"/>
  <c r="R2442" i="2"/>
  <c r="S2442" i="2" s="1"/>
  <c r="H2443" i="2"/>
  <c r="U2443" i="2" s="1"/>
  <c r="J2443" i="2"/>
  <c r="R2443" i="2"/>
  <c r="S2443" i="2" s="1"/>
  <c r="H2444" i="2"/>
  <c r="U2444" i="2" s="1"/>
  <c r="J2444" i="2"/>
  <c r="R2444" i="2"/>
  <c r="S2444" i="2" s="1"/>
  <c r="H2445" i="2"/>
  <c r="U2445" i="2" s="1"/>
  <c r="J2445" i="2"/>
  <c r="R2445" i="2"/>
  <c r="S2445" i="2" s="1"/>
  <c r="H2446" i="2"/>
  <c r="U2446" i="2" s="1"/>
  <c r="J2446" i="2"/>
  <c r="R2446" i="2"/>
  <c r="S2446" i="2" s="1"/>
  <c r="H2447" i="2"/>
  <c r="U2447" i="2" s="1"/>
  <c r="J2447" i="2"/>
  <c r="R2447" i="2"/>
  <c r="S2447" i="2" s="1"/>
  <c r="H2448" i="2"/>
  <c r="U2448" i="2" s="1"/>
  <c r="J2448" i="2"/>
  <c r="R2448" i="2"/>
  <c r="S2448" i="2" s="1"/>
  <c r="H2449" i="2"/>
  <c r="U2449" i="2" s="1"/>
  <c r="J2449" i="2"/>
  <c r="R2449" i="2"/>
  <c r="S2449" i="2" s="1"/>
  <c r="H2451" i="2"/>
  <c r="U2451" i="2" s="1"/>
  <c r="J2451" i="2"/>
  <c r="R2451" i="2"/>
  <c r="S2451" i="2" s="1"/>
  <c r="H2453" i="2"/>
  <c r="U2453" i="2" s="1"/>
  <c r="J2453" i="2"/>
  <c r="R2453" i="2"/>
  <c r="S2453" i="2" s="1"/>
  <c r="H2454" i="2"/>
  <c r="U2454" i="2" s="1"/>
  <c r="J2454" i="2"/>
  <c r="R2454" i="2"/>
  <c r="S2454" i="2" s="1"/>
  <c r="H2455" i="2"/>
  <c r="U2455" i="2" s="1"/>
  <c r="J2455" i="2"/>
  <c r="R2455" i="2"/>
  <c r="S2455" i="2" s="1"/>
  <c r="H2456" i="2"/>
  <c r="U2456" i="2" s="1"/>
  <c r="J2456" i="2"/>
  <c r="R2456" i="2"/>
  <c r="S2456" i="2" s="1"/>
  <c r="H2457" i="2"/>
  <c r="U2457" i="2" s="1"/>
  <c r="J2457" i="2"/>
  <c r="R2457" i="2"/>
  <c r="S2457" i="2" s="1"/>
  <c r="H2458" i="2"/>
  <c r="U2458" i="2" s="1"/>
  <c r="J2458" i="2"/>
  <c r="R2458" i="2"/>
  <c r="S2458" i="2" s="1"/>
  <c r="H2459" i="2"/>
  <c r="U2459" i="2" s="1"/>
  <c r="J2459" i="2"/>
  <c r="R2459" i="2"/>
  <c r="S2459" i="2" s="1"/>
  <c r="H2460" i="2"/>
  <c r="U2460" i="2" s="1"/>
  <c r="J2460" i="2"/>
  <c r="R2460" i="2"/>
  <c r="S2460" i="2" s="1"/>
  <c r="H2461" i="2"/>
  <c r="U2461" i="2" s="1"/>
  <c r="J2461" i="2"/>
  <c r="R2461" i="2"/>
  <c r="S2461" i="2" s="1"/>
  <c r="H2462" i="2"/>
  <c r="U2462" i="2" s="1"/>
  <c r="J2462" i="2"/>
  <c r="R2462" i="2"/>
  <c r="S2462" i="2" s="1"/>
  <c r="H2463" i="2"/>
  <c r="U2463" i="2" s="1"/>
  <c r="J2463" i="2"/>
  <c r="R2463" i="2"/>
  <c r="S2463" i="2" s="1"/>
  <c r="H2465" i="2"/>
  <c r="U2465" i="2" s="1"/>
  <c r="J2465" i="2"/>
  <c r="R2465" i="2"/>
  <c r="S2465" i="2" s="1"/>
  <c r="H2466" i="2"/>
  <c r="U2466" i="2" s="1"/>
  <c r="J2466" i="2"/>
  <c r="R2466" i="2"/>
  <c r="S2466" i="2" s="1"/>
  <c r="H2467" i="2"/>
  <c r="U2467" i="2" s="1"/>
  <c r="J2467" i="2"/>
  <c r="R2467" i="2"/>
  <c r="S2467" i="2" s="1"/>
  <c r="H2468" i="2"/>
  <c r="U2468" i="2" s="1"/>
  <c r="J2468" i="2"/>
  <c r="R2468" i="2"/>
  <c r="S2468" i="2" s="1"/>
  <c r="H2469" i="2"/>
  <c r="U2469" i="2" s="1"/>
  <c r="J2469" i="2"/>
  <c r="R2469" i="2"/>
  <c r="S2469" i="2" s="1"/>
  <c r="H2470" i="2"/>
  <c r="U2470" i="2" s="1"/>
  <c r="J2470" i="2"/>
  <c r="R2470" i="2"/>
  <c r="S2470" i="2" s="1"/>
  <c r="H2471" i="2"/>
  <c r="U2471" i="2" s="1"/>
  <c r="J2471" i="2"/>
  <c r="R2471" i="2"/>
  <c r="S2471" i="2" s="1"/>
  <c r="H2472" i="2"/>
  <c r="U2472" i="2" s="1"/>
  <c r="J2472" i="2"/>
  <c r="R2472" i="2"/>
  <c r="S2472" i="2" s="1"/>
  <c r="H2473" i="2"/>
  <c r="U2473" i="2" s="1"/>
  <c r="J2473" i="2"/>
  <c r="R2473" i="2"/>
  <c r="S2473" i="2" s="1"/>
  <c r="H2474" i="2"/>
  <c r="U2474" i="2" s="1"/>
  <c r="J2474" i="2"/>
  <c r="R2474" i="2"/>
  <c r="S2474" i="2" s="1"/>
  <c r="H2475" i="2"/>
  <c r="U2475" i="2" s="1"/>
  <c r="J2475" i="2"/>
  <c r="R2475" i="2"/>
  <c r="S2475" i="2" s="1"/>
  <c r="H2476" i="2"/>
  <c r="U2476" i="2" s="1"/>
  <c r="J2476" i="2"/>
  <c r="R2476" i="2"/>
  <c r="S2476" i="2" s="1"/>
  <c r="H2477" i="2"/>
  <c r="U2477" i="2" s="1"/>
  <c r="J2477" i="2"/>
  <c r="R2477" i="2"/>
  <c r="S2477" i="2" s="1"/>
  <c r="H2479" i="2"/>
  <c r="U2479" i="2" s="1"/>
  <c r="J2479" i="2"/>
  <c r="R2479" i="2"/>
  <c r="S2479" i="2" s="1"/>
  <c r="H2480" i="2"/>
  <c r="U2480" i="2" s="1"/>
  <c r="J2480" i="2"/>
  <c r="R2480" i="2"/>
  <c r="S2480" i="2" s="1"/>
  <c r="H2481" i="2"/>
  <c r="U2481" i="2" s="1"/>
  <c r="J2481" i="2"/>
  <c r="R2481" i="2"/>
  <c r="S2481" i="2" s="1"/>
  <c r="H2482" i="2"/>
  <c r="U2482" i="2" s="1"/>
  <c r="J2482" i="2"/>
  <c r="R2482" i="2"/>
  <c r="S2482" i="2" s="1"/>
  <c r="H2483" i="2"/>
  <c r="U2483" i="2" s="1"/>
  <c r="J2483" i="2"/>
  <c r="R2483" i="2"/>
  <c r="S2483" i="2" s="1"/>
  <c r="H2484" i="2"/>
  <c r="U2484" i="2" s="1"/>
  <c r="J2484" i="2"/>
  <c r="R2484" i="2"/>
  <c r="S2484" i="2" s="1"/>
  <c r="H2485" i="2"/>
  <c r="U2485" i="2" s="1"/>
  <c r="J2485" i="2"/>
  <c r="R2485" i="2"/>
  <c r="S2485" i="2" s="1"/>
  <c r="H2486" i="2"/>
  <c r="U2486" i="2" s="1"/>
  <c r="J2486" i="2"/>
  <c r="R2486" i="2"/>
  <c r="S2486" i="2" s="1"/>
  <c r="H2487" i="2"/>
  <c r="U2487" i="2" s="1"/>
  <c r="J2487" i="2"/>
  <c r="R2487" i="2"/>
  <c r="S2487" i="2" s="1"/>
  <c r="H2488" i="2"/>
  <c r="U2488" i="2" s="1"/>
  <c r="J2488" i="2"/>
  <c r="R2488" i="2"/>
  <c r="S2488" i="2" s="1"/>
  <c r="H2489" i="2"/>
  <c r="U2489" i="2" s="1"/>
  <c r="J2489" i="2"/>
  <c r="R2489" i="2"/>
  <c r="S2489" i="2" s="1"/>
  <c r="H2490" i="2"/>
  <c r="U2490" i="2" s="1"/>
  <c r="J2490" i="2"/>
  <c r="R2490" i="2"/>
  <c r="S2490" i="2" s="1"/>
  <c r="H2491" i="2"/>
  <c r="U2491" i="2" s="1"/>
  <c r="J2491" i="2"/>
  <c r="R2491" i="2"/>
  <c r="S2491" i="2" s="1"/>
  <c r="H2492" i="2"/>
  <c r="U2492" i="2" s="1"/>
  <c r="J2492" i="2"/>
  <c r="R2492" i="2"/>
  <c r="S2492" i="2" s="1"/>
  <c r="H2493" i="2"/>
  <c r="U2493" i="2" s="1"/>
  <c r="J2493" i="2"/>
  <c r="R2493" i="2"/>
  <c r="S2493" i="2" s="1"/>
  <c r="H2494" i="2"/>
  <c r="U2494" i="2" s="1"/>
  <c r="J2494" i="2"/>
  <c r="R2494" i="2"/>
  <c r="S2494" i="2" s="1"/>
  <c r="H2495" i="2"/>
  <c r="U2495" i="2" s="1"/>
  <c r="J2495" i="2"/>
  <c r="R2495" i="2"/>
  <c r="S2495" i="2" s="1"/>
  <c r="H2496" i="2"/>
  <c r="U2496" i="2" s="1"/>
  <c r="J2496" i="2"/>
  <c r="R2496" i="2"/>
  <c r="S2496" i="2" s="1"/>
  <c r="H2497" i="2"/>
  <c r="U2497" i="2" s="1"/>
  <c r="J2497" i="2"/>
  <c r="R2497" i="2"/>
  <c r="S2497" i="2" s="1"/>
  <c r="H2498" i="2"/>
  <c r="U2498" i="2" s="1"/>
  <c r="J2498" i="2"/>
  <c r="R2498" i="2"/>
  <c r="S2498" i="2" s="1"/>
  <c r="H2499" i="2"/>
  <c r="U2499" i="2" s="1"/>
  <c r="J2499" i="2"/>
  <c r="R2499" i="2"/>
  <c r="S2499" i="2" s="1"/>
  <c r="H2500" i="2"/>
  <c r="U2500" i="2" s="1"/>
  <c r="J2500" i="2"/>
  <c r="R2500" i="2"/>
  <c r="S2500" i="2" s="1"/>
  <c r="H2501" i="2"/>
  <c r="U2501" i="2" s="1"/>
  <c r="J2501" i="2"/>
  <c r="R2501" i="2"/>
  <c r="S2501" i="2" s="1"/>
  <c r="H2502" i="2"/>
  <c r="U2502" i="2" s="1"/>
  <c r="J2502" i="2"/>
  <c r="R2502" i="2"/>
  <c r="S2502" i="2" s="1"/>
  <c r="H2503" i="2"/>
  <c r="U2503" i="2" s="1"/>
  <c r="J2503" i="2"/>
  <c r="R2503" i="2"/>
  <c r="S2503" i="2" s="1"/>
  <c r="H2505" i="2"/>
  <c r="U2505" i="2" s="1"/>
  <c r="J2505" i="2"/>
  <c r="R2505" i="2"/>
  <c r="S2505" i="2" s="1"/>
  <c r="H2507" i="2"/>
  <c r="U2507" i="2" s="1"/>
  <c r="J2507" i="2"/>
  <c r="R2507" i="2"/>
  <c r="S2507" i="2" s="1"/>
  <c r="H2508" i="2"/>
  <c r="U2508" i="2" s="1"/>
  <c r="J2508" i="2"/>
  <c r="R2508" i="2"/>
  <c r="S2508" i="2" s="1"/>
  <c r="H2509" i="2"/>
  <c r="U2509" i="2" s="1"/>
  <c r="J2509" i="2"/>
  <c r="R2509" i="2"/>
  <c r="S2509" i="2" s="1"/>
  <c r="H2510" i="2"/>
  <c r="U2510" i="2" s="1"/>
  <c r="J2510" i="2"/>
  <c r="R2510" i="2"/>
  <c r="S2510" i="2" s="1"/>
  <c r="H2511" i="2"/>
  <c r="U2511" i="2" s="1"/>
  <c r="J2511" i="2"/>
  <c r="R2511" i="2"/>
  <c r="S2511" i="2" s="1"/>
  <c r="H2512" i="2"/>
  <c r="U2512" i="2" s="1"/>
  <c r="J2512" i="2"/>
  <c r="R2512" i="2"/>
  <c r="S2512" i="2" s="1"/>
  <c r="H2513" i="2"/>
  <c r="U2513" i="2" s="1"/>
  <c r="J2513" i="2"/>
  <c r="R2513" i="2"/>
  <c r="S2513" i="2" s="1"/>
  <c r="H2514" i="2"/>
  <c r="U2514" i="2" s="1"/>
  <c r="J2514" i="2"/>
  <c r="R2514" i="2"/>
  <c r="S2514" i="2" s="1"/>
  <c r="H2515" i="2"/>
  <c r="U2515" i="2" s="1"/>
  <c r="J2515" i="2"/>
  <c r="R2515" i="2"/>
  <c r="S2515" i="2" s="1"/>
  <c r="H2516" i="2"/>
  <c r="U2516" i="2" s="1"/>
  <c r="J2516" i="2"/>
  <c r="R2516" i="2"/>
  <c r="S2516" i="2" s="1"/>
  <c r="H2517" i="2"/>
  <c r="U2517" i="2" s="1"/>
  <c r="J2517" i="2"/>
  <c r="R2517" i="2"/>
  <c r="S2517" i="2" s="1"/>
  <c r="H2518" i="2"/>
  <c r="U2518" i="2" s="1"/>
  <c r="J2518" i="2"/>
  <c r="R2518" i="2"/>
  <c r="S2518" i="2" s="1"/>
  <c r="H2519" i="2"/>
  <c r="U2519" i="2" s="1"/>
  <c r="J2519" i="2"/>
  <c r="R2519" i="2"/>
  <c r="S2519" i="2" s="1"/>
  <c r="H2520" i="2"/>
  <c r="U2520" i="2" s="1"/>
  <c r="J2520" i="2"/>
  <c r="R2520" i="2"/>
  <c r="S2520" i="2" s="1"/>
  <c r="H2521" i="2"/>
  <c r="U2521" i="2" s="1"/>
  <c r="J2521" i="2"/>
  <c r="R2521" i="2"/>
  <c r="S2521" i="2" s="1"/>
  <c r="H2522" i="2"/>
  <c r="U2522" i="2" s="1"/>
  <c r="J2522" i="2"/>
  <c r="R2522" i="2"/>
  <c r="S2522" i="2" s="1"/>
  <c r="H2523" i="2"/>
  <c r="U2523" i="2" s="1"/>
  <c r="J2523" i="2"/>
  <c r="R2523" i="2"/>
  <c r="S2523" i="2" s="1"/>
  <c r="H2524" i="2"/>
  <c r="U2524" i="2" s="1"/>
  <c r="J2524" i="2"/>
  <c r="R2524" i="2"/>
  <c r="S2524" i="2" s="1"/>
  <c r="H2525" i="2"/>
  <c r="U2525" i="2" s="1"/>
  <c r="J2525" i="2"/>
  <c r="R2525" i="2"/>
  <c r="S2525" i="2" s="1"/>
  <c r="H2526" i="2"/>
  <c r="U2526" i="2" s="1"/>
  <c r="J2526" i="2"/>
  <c r="R2526" i="2"/>
  <c r="S2526" i="2" s="1"/>
  <c r="H2527" i="2"/>
  <c r="U2527" i="2" s="1"/>
  <c r="J2527" i="2"/>
  <c r="R2527" i="2"/>
  <c r="S2527" i="2" s="1"/>
  <c r="H2528" i="2"/>
  <c r="U2528" i="2" s="1"/>
  <c r="J2528" i="2"/>
  <c r="R2528" i="2"/>
  <c r="S2528" i="2" s="1"/>
  <c r="H2529" i="2"/>
  <c r="U2529" i="2" s="1"/>
  <c r="J2529" i="2"/>
  <c r="R2529" i="2"/>
  <c r="S2529" i="2" s="1"/>
  <c r="H2530" i="2"/>
  <c r="U2530" i="2" s="1"/>
  <c r="J2530" i="2"/>
  <c r="R2530" i="2"/>
  <c r="S2530" i="2" s="1"/>
  <c r="H2531" i="2"/>
  <c r="U2531" i="2" s="1"/>
  <c r="J2531" i="2"/>
  <c r="R2531" i="2"/>
  <c r="S2531" i="2" s="1"/>
  <c r="H2532" i="2"/>
  <c r="U2532" i="2" s="1"/>
  <c r="J2532" i="2"/>
  <c r="R2532" i="2"/>
  <c r="S2532" i="2" s="1"/>
  <c r="H2533" i="2"/>
  <c r="U2533" i="2" s="1"/>
  <c r="J2533" i="2"/>
  <c r="R2533" i="2"/>
  <c r="S2533" i="2" s="1"/>
  <c r="H2534" i="2"/>
  <c r="U2534" i="2" s="1"/>
  <c r="J2534" i="2"/>
  <c r="R2534" i="2"/>
  <c r="S2534" i="2" s="1"/>
  <c r="H2535" i="2"/>
  <c r="U2535" i="2" s="1"/>
  <c r="J2535" i="2"/>
  <c r="R2535" i="2"/>
  <c r="S2535" i="2" s="1"/>
  <c r="H2536" i="2"/>
  <c r="U2536" i="2" s="1"/>
  <c r="J2536" i="2"/>
  <c r="R2536" i="2"/>
  <c r="S2536" i="2" s="1"/>
  <c r="H2537" i="2"/>
  <c r="U2537" i="2" s="1"/>
  <c r="J2537" i="2"/>
  <c r="R2537" i="2"/>
  <c r="S2537" i="2" s="1"/>
  <c r="H2538" i="2"/>
  <c r="U2538" i="2" s="1"/>
  <c r="J2538" i="2"/>
  <c r="R2538" i="2"/>
  <c r="S2538" i="2" s="1"/>
  <c r="H2539" i="2"/>
  <c r="U2539" i="2" s="1"/>
  <c r="J2539" i="2"/>
  <c r="R2539" i="2"/>
  <c r="S2539" i="2" s="1"/>
  <c r="H2540" i="2"/>
  <c r="U2540" i="2" s="1"/>
  <c r="J2540" i="2"/>
  <c r="R2540" i="2"/>
  <c r="S2540" i="2" s="1"/>
  <c r="H2542" i="2"/>
  <c r="U2542" i="2" s="1"/>
  <c r="J2542" i="2"/>
  <c r="R2542" i="2"/>
  <c r="S2542" i="2" s="1"/>
  <c r="H2543" i="2"/>
  <c r="U2543" i="2" s="1"/>
  <c r="J2543" i="2"/>
  <c r="R2543" i="2"/>
  <c r="S2543" i="2" s="1"/>
  <c r="H2544" i="2"/>
  <c r="U2544" i="2" s="1"/>
  <c r="J2544" i="2"/>
  <c r="R2544" i="2"/>
  <c r="S2544" i="2" s="1"/>
  <c r="H2545" i="2"/>
  <c r="U2545" i="2" s="1"/>
  <c r="J2545" i="2"/>
  <c r="R2545" i="2"/>
  <c r="S2545" i="2" s="1"/>
  <c r="H2546" i="2"/>
  <c r="U2546" i="2" s="1"/>
  <c r="J2546" i="2"/>
  <c r="R2546" i="2"/>
  <c r="S2546" i="2" s="1"/>
  <c r="H2547" i="2"/>
  <c r="U2547" i="2" s="1"/>
  <c r="J2547" i="2"/>
  <c r="R2547" i="2"/>
  <c r="S2547" i="2" s="1"/>
  <c r="H2548" i="2"/>
  <c r="U2548" i="2" s="1"/>
  <c r="J2548" i="2"/>
  <c r="R2548" i="2"/>
  <c r="S2548" i="2" s="1"/>
  <c r="H2549" i="2"/>
  <c r="U2549" i="2" s="1"/>
  <c r="J2549" i="2"/>
  <c r="R2549" i="2"/>
  <c r="S2549" i="2" s="1"/>
  <c r="H2550" i="2"/>
  <c r="U2550" i="2" s="1"/>
  <c r="J2550" i="2"/>
  <c r="R2550" i="2"/>
  <c r="S2550" i="2" s="1"/>
  <c r="H2551" i="2"/>
  <c r="U2551" i="2" s="1"/>
  <c r="J2551" i="2"/>
  <c r="R2551" i="2"/>
  <c r="S2551" i="2" s="1"/>
  <c r="H2552" i="2"/>
  <c r="U2552" i="2" s="1"/>
  <c r="J2552" i="2"/>
  <c r="R2552" i="2"/>
  <c r="S2552" i="2" s="1"/>
  <c r="H2553" i="2"/>
  <c r="U2553" i="2" s="1"/>
  <c r="J2553" i="2"/>
  <c r="R2553" i="2"/>
  <c r="S2553" i="2" s="1"/>
  <c r="H2554" i="2"/>
  <c r="U2554" i="2" s="1"/>
  <c r="J2554" i="2"/>
  <c r="R2554" i="2"/>
  <c r="S2554" i="2" s="1"/>
  <c r="H2555" i="2"/>
  <c r="U2555" i="2" s="1"/>
  <c r="J2555" i="2"/>
  <c r="R2555" i="2"/>
  <c r="S2555" i="2" s="1"/>
  <c r="H2556" i="2"/>
  <c r="U2556" i="2" s="1"/>
  <c r="J2556" i="2"/>
  <c r="R2556" i="2"/>
  <c r="S2556" i="2" s="1"/>
  <c r="H2557" i="2"/>
  <c r="U2557" i="2" s="1"/>
  <c r="J2557" i="2"/>
  <c r="R2557" i="2"/>
  <c r="S2557" i="2" s="1"/>
  <c r="H2558" i="2"/>
  <c r="U2558" i="2" s="1"/>
  <c r="J2558" i="2"/>
  <c r="R2558" i="2"/>
  <c r="S2558" i="2" s="1"/>
  <c r="H2559" i="2"/>
  <c r="U2559" i="2" s="1"/>
  <c r="J2559" i="2"/>
  <c r="R2559" i="2"/>
  <c r="S2559" i="2" s="1"/>
  <c r="H2560" i="2"/>
  <c r="U2560" i="2" s="1"/>
  <c r="J2560" i="2"/>
  <c r="R2560" i="2"/>
  <c r="S2560" i="2" s="1"/>
  <c r="H2561" i="2"/>
  <c r="U2561" i="2" s="1"/>
  <c r="J2561" i="2"/>
  <c r="R2561" i="2"/>
  <c r="S2561" i="2" s="1"/>
  <c r="H2562" i="2"/>
  <c r="U2562" i="2" s="1"/>
  <c r="J2562" i="2"/>
  <c r="R2562" i="2"/>
  <c r="S2562" i="2" s="1"/>
  <c r="H2563" i="2"/>
  <c r="U2563" i="2" s="1"/>
  <c r="J2563" i="2"/>
  <c r="R2563" i="2"/>
  <c r="S2563" i="2" s="1"/>
  <c r="H2564" i="2"/>
  <c r="U2564" i="2" s="1"/>
  <c r="J2564" i="2"/>
  <c r="R2564" i="2"/>
  <c r="S2564" i="2" s="1"/>
  <c r="H2565" i="2"/>
  <c r="U2565" i="2" s="1"/>
  <c r="J2565" i="2"/>
  <c r="R2565" i="2"/>
  <c r="S2565" i="2" s="1"/>
  <c r="H2566" i="2"/>
  <c r="U2566" i="2" s="1"/>
  <c r="J2566" i="2"/>
  <c r="R2566" i="2"/>
  <c r="S2566" i="2" s="1"/>
  <c r="H2567" i="2"/>
  <c r="U2567" i="2" s="1"/>
  <c r="J2567" i="2"/>
  <c r="R2567" i="2"/>
  <c r="S2567" i="2" s="1"/>
  <c r="H2568" i="2"/>
  <c r="U2568" i="2" s="1"/>
  <c r="J2568" i="2"/>
  <c r="R2568" i="2"/>
  <c r="S2568" i="2" s="1"/>
  <c r="H2569" i="2"/>
  <c r="U2569" i="2" s="1"/>
  <c r="J2569" i="2"/>
  <c r="R2569" i="2"/>
  <c r="S2569" i="2" s="1"/>
  <c r="H2570" i="2"/>
  <c r="U2570" i="2" s="1"/>
  <c r="J2570" i="2"/>
  <c r="R2570" i="2"/>
  <c r="S2570" i="2" s="1"/>
  <c r="H2571" i="2"/>
  <c r="U2571" i="2" s="1"/>
  <c r="J2571" i="2"/>
  <c r="R2571" i="2"/>
  <c r="S2571" i="2" s="1"/>
  <c r="H2573" i="2"/>
  <c r="U2573" i="2" s="1"/>
  <c r="J2573" i="2"/>
  <c r="R2573" i="2"/>
  <c r="S2573" i="2" s="1"/>
  <c r="H2574" i="2"/>
  <c r="U2574" i="2" s="1"/>
  <c r="J2574" i="2"/>
  <c r="R2574" i="2"/>
  <c r="S2574" i="2" s="1"/>
  <c r="H2575" i="2"/>
  <c r="U2575" i="2" s="1"/>
  <c r="J2575" i="2"/>
  <c r="R2575" i="2"/>
  <c r="S2575" i="2" s="1"/>
  <c r="H2576" i="2"/>
  <c r="U2576" i="2" s="1"/>
  <c r="J2576" i="2"/>
  <c r="R2576" i="2"/>
  <c r="S2576" i="2" s="1"/>
  <c r="H2577" i="2"/>
  <c r="U2577" i="2" s="1"/>
  <c r="J2577" i="2"/>
  <c r="R2577" i="2"/>
  <c r="S2577" i="2" s="1"/>
  <c r="H2578" i="2"/>
  <c r="U2578" i="2" s="1"/>
  <c r="J2578" i="2"/>
  <c r="R2578" i="2"/>
  <c r="S2578" i="2" s="1"/>
  <c r="H2579" i="2"/>
  <c r="U2579" i="2" s="1"/>
  <c r="J2579" i="2"/>
  <c r="R2579" i="2"/>
  <c r="S2579" i="2" s="1"/>
  <c r="H2580" i="2"/>
  <c r="U2580" i="2" s="1"/>
  <c r="J2580" i="2"/>
  <c r="R2580" i="2"/>
  <c r="S2580" i="2" s="1"/>
  <c r="H2581" i="2"/>
  <c r="U2581" i="2" s="1"/>
  <c r="J2581" i="2"/>
  <c r="R2581" i="2"/>
  <c r="S2581" i="2" s="1"/>
  <c r="H2582" i="2"/>
  <c r="U2582" i="2" s="1"/>
  <c r="J2582" i="2"/>
  <c r="R2582" i="2"/>
  <c r="S2582" i="2" s="1"/>
  <c r="H2583" i="2"/>
  <c r="U2583" i="2" s="1"/>
  <c r="J2583" i="2"/>
  <c r="R2583" i="2"/>
  <c r="S2583" i="2" s="1"/>
  <c r="H2584" i="2"/>
  <c r="U2584" i="2" s="1"/>
  <c r="J2584" i="2"/>
  <c r="R2584" i="2"/>
  <c r="S2584" i="2" s="1"/>
  <c r="H2585" i="2"/>
  <c r="U2585" i="2" s="1"/>
  <c r="J2585" i="2"/>
  <c r="R2585" i="2"/>
  <c r="S2585" i="2" s="1"/>
  <c r="H2586" i="2"/>
  <c r="U2586" i="2" s="1"/>
  <c r="J2586" i="2"/>
  <c r="R2586" i="2"/>
  <c r="S2586" i="2" s="1"/>
  <c r="H2587" i="2"/>
  <c r="U2587" i="2" s="1"/>
  <c r="J2587" i="2"/>
  <c r="R2587" i="2"/>
  <c r="S2587" i="2" s="1"/>
  <c r="H2588" i="2"/>
  <c r="U2588" i="2" s="1"/>
  <c r="J2588" i="2"/>
  <c r="R2588" i="2"/>
  <c r="S2588" i="2" s="1"/>
  <c r="H2589" i="2"/>
  <c r="U2589" i="2" s="1"/>
  <c r="J2589" i="2"/>
  <c r="R2589" i="2"/>
  <c r="S2589" i="2" s="1"/>
  <c r="H2590" i="2"/>
  <c r="U2590" i="2" s="1"/>
  <c r="J2590" i="2"/>
  <c r="R2590" i="2"/>
  <c r="S2590" i="2" s="1"/>
  <c r="H2591" i="2"/>
  <c r="U2591" i="2" s="1"/>
  <c r="J2591" i="2"/>
  <c r="R2591" i="2"/>
  <c r="S2591" i="2" s="1"/>
  <c r="H2592" i="2"/>
  <c r="U2592" i="2" s="1"/>
  <c r="J2592" i="2"/>
  <c r="R2592" i="2"/>
  <c r="S2592" i="2" s="1"/>
  <c r="H2593" i="2"/>
  <c r="U2593" i="2" s="1"/>
  <c r="J2593" i="2"/>
  <c r="R2593" i="2"/>
  <c r="S2593" i="2" s="1"/>
  <c r="H2594" i="2"/>
  <c r="U2594" i="2" s="1"/>
  <c r="J2594" i="2"/>
  <c r="R2594" i="2"/>
  <c r="S2594" i="2" s="1"/>
  <c r="H2595" i="2"/>
  <c r="U2595" i="2" s="1"/>
  <c r="J2595" i="2"/>
  <c r="R2595" i="2"/>
  <c r="S2595" i="2" s="1"/>
  <c r="H2596" i="2"/>
  <c r="U2596" i="2" s="1"/>
  <c r="J2596" i="2"/>
  <c r="R2596" i="2"/>
  <c r="S2596" i="2" s="1"/>
  <c r="H2597" i="2"/>
  <c r="U2597" i="2" s="1"/>
  <c r="J2597" i="2"/>
  <c r="R2597" i="2"/>
  <c r="S2597" i="2" s="1"/>
  <c r="H2598" i="2"/>
  <c r="U2598" i="2" s="1"/>
  <c r="J2598" i="2"/>
  <c r="R2598" i="2"/>
  <c r="S2598" i="2" s="1"/>
  <c r="H2599" i="2"/>
  <c r="U2599" i="2" s="1"/>
  <c r="J2599" i="2"/>
  <c r="R2599" i="2"/>
  <c r="S2599" i="2" s="1"/>
  <c r="H2600" i="2"/>
  <c r="U2600" i="2" s="1"/>
  <c r="J2600" i="2"/>
  <c r="R2600" i="2"/>
  <c r="S2600" i="2" s="1"/>
  <c r="H2601" i="2"/>
  <c r="U2601" i="2" s="1"/>
  <c r="J2601" i="2"/>
  <c r="R2601" i="2"/>
  <c r="S2601" i="2" s="1"/>
  <c r="H2602" i="2"/>
  <c r="U2602" i="2" s="1"/>
  <c r="J2602" i="2"/>
  <c r="R2602" i="2"/>
  <c r="S2602" i="2" s="1"/>
  <c r="H2603" i="2"/>
  <c r="U2603" i="2" s="1"/>
  <c r="J2603" i="2"/>
  <c r="R2603" i="2"/>
  <c r="S2603" i="2" s="1"/>
  <c r="H2604" i="2"/>
  <c r="U2604" i="2" s="1"/>
  <c r="J2604" i="2"/>
  <c r="R2604" i="2"/>
  <c r="S2604" i="2" s="1"/>
  <c r="H2605" i="2"/>
  <c r="U2605" i="2" s="1"/>
  <c r="J2605" i="2"/>
  <c r="R2605" i="2"/>
  <c r="S2605" i="2" s="1"/>
  <c r="H2606" i="2"/>
  <c r="U2606" i="2" s="1"/>
  <c r="J2606" i="2"/>
  <c r="R2606" i="2"/>
  <c r="S2606" i="2" s="1"/>
  <c r="H2607" i="2"/>
  <c r="U2607" i="2" s="1"/>
  <c r="J2607" i="2"/>
  <c r="R2607" i="2"/>
  <c r="S2607" i="2" s="1"/>
  <c r="H2608" i="2"/>
  <c r="U2608" i="2" s="1"/>
  <c r="J2608" i="2"/>
  <c r="R2608" i="2"/>
  <c r="S2608" i="2" s="1"/>
  <c r="H2609" i="2"/>
  <c r="U2609" i="2" s="1"/>
  <c r="J2609" i="2"/>
  <c r="R2609" i="2"/>
  <c r="S2609" i="2" s="1"/>
  <c r="H2613" i="2"/>
  <c r="U2613" i="2" s="1"/>
  <c r="J2613" i="2"/>
  <c r="R2613" i="2"/>
  <c r="S2613" i="2" s="1"/>
  <c r="H2614" i="2"/>
  <c r="U2614" i="2" s="1"/>
  <c r="J2614" i="2"/>
  <c r="R2614" i="2"/>
  <c r="S2614" i="2" s="1"/>
  <c r="H2615" i="2"/>
  <c r="U2615" i="2" s="1"/>
  <c r="J2615" i="2"/>
  <c r="R2615" i="2"/>
  <c r="S2615" i="2" s="1"/>
  <c r="H2616" i="2"/>
  <c r="U2616" i="2" s="1"/>
  <c r="J2616" i="2"/>
  <c r="R2616" i="2"/>
  <c r="S2616" i="2" s="1"/>
  <c r="H2617" i="2"/>
  <c r="U2617" i="2" s="1"/>
  <c r="J2617" i="2"/>
  <c r="R2617" i="2"/>
  <c r="S2617" i="2" s="1"/>
  <c r="H2618" i="2"/>
  <c r="U2618" i="2" s="1"/>
  <c r="J2618" i="2"/>
  <c r="R2618" i="2"/>
  <c r="S2618" i="2" s="1"/>
  <c r="H2619" i="2"/>
  <c r="U2619" i="2" s="1"/>
  <c r="J2619" i="2"/>
  <c r="R2619" i="2"/>
  <c r="S2619" i="2" s="1"/>
  <c r="H2620" i="2"/>
  <c r="U2620" i="2" s="1"/>
  <c r="J2620" i="2"/>
  <c r="R2620" i="2"/>
  <c r="S2620" i="2" s="1"/>
  <c r="H2621" i="2"/>
  <c r="U2621" i="2" s="1"/>
  <c r="J2621" i="2"/>
  <c r="R2621" i="2"/>
  <c r="S2621" i="2" s="1"/>
  <c r="H2622" i="2"/>
  <c r="U2622" i="2" s="1"/>
  <c r="J2622" i="2"/>
  <c r="R2622" i="2"/>
  <c r="S2622" i="2" s="1"/>
  <c r="H2624" i="2"/>
  <c r="U2624" i="2" s="1"/>
  <c r="J2624" i="2"/>
  <c r="R2624" i="2"/>
  <c r="S2624" i="2" s="1"/>
  <c r="H2627" i="2"/>
  <c r="U2627" i="2" s="1"/>
  <c r="J2627" i="2"/>
  <c r="R2627" i="2"/>
  <c r="S2627" i="2" s="1"/>
  <c r="H2093" i="2"/>
  <c r="U2093" i="2" s="1"/>
  <c r="J2093" i="2"/>
  <c r="R2093" i="2"/>
  <c r="S2093" i="2" s="1"/>
  <c r="H2094" i="2"/>
  <c r="U2094" i="2" s="1"/>
  <c r="J2094" i="2"/>
  <c r="R2094" i="2"/>
  <c r="S2094" i="2" s="1"/>
  <c r="H2073" i="2"/>
  <c r="U2073" i="2" s="1"/>
  <c r="J2073" i="2"/>
  <c r="R2073" i="2"/>
  <c r="S2073" i="2" s="1"/>
  <c r="H2074" i="2"/>
  <c r="U2074" i="2" s="1"/>
  <c r="J2074" i="2"/>
  <c r="R2074" i="2"/>
  <c r="S2074" i="2" s="1"/>
  <c r="H2075" i="2"/>
  <c r="U2075" i="2" s="1"/>
  <c r="J2075" i="2"/>
  <c r="R2075" i="2"/>
  <c r="S2075" i="2" s="1"/>
  <c r="H2076" i="2"/>
  <c r="U2076" i="2" s="1"/>
  <c r="J2076" i="2"/>
  <c r="R2076" i="2"/>
  <c r="S2076" i="2" s="1"/>
  <c r="H2077" i="2"/>
  <c r="U2077" i="2" s="1"/>
  <c r="J2077" i="2"/>
  <c r="R2077" i="2"/>
  <c r="S2077" i="2" s="1"/>
  <c r="H2078" i="2"/>
  <c r="U2078" i="2" s="1"/>
  <c r="J2078" i="2"/>
  <c r="R2078" i="2"/>
  <c r="S2078" i="2" s="1"/>
  <c r="H2079" i="2"/>
  <c r="U2079" i="2" s="1"/>
  <c r="J2079" i="2"/>
  <c r="R2079" i="2"/>
  <c r="S2079" i="2" s="1"/>
  <c r="H2080" i="2"/>
  <c r="U2080" i="2" s="1"/>
  <c r="J2080" i="2"/>
  <c r="R2080" i="2"/>
  <c r="S2080" i="2" s="1"/>
  <c r="H2081" i="2"/>
  <c r="U2081" i="2" s="1"/>
  <c r="J2081" i="2"/>
  <c r="R2081" i="2"/>
  <c r="S2081" i="2" s="1"/>
  <c r="H2082" i="2"/>
  <c r="U2082" i="2" s="1"/>
  <c r="J2082" i="2"/>
  <c r="R2082" i="2"/>
  <c r="S2082" i="2" s="1"/>
  <c r="H2083" i="2"/>
  <c r="U2083" i="2" s="1"/>
  <c r="J2083" i="2"/>
  <c r="R2083" i="2"/>
  <c r="S2083" i="2" s="1"/>
  <c r="H2084" i="2"/>
  <c r="U2084" i="2" s="1"/>
  <c r="J2084" i="2"/>
  <c r="R2084" i="2"/>
  <c r="S2084" i="2" s="1"/>
  <c r="H2085" i="2"/>
  <c r="U2085" i="2" s="1"/>
  <c r="J2085" i="2"/>
  <c r="R2085" i="2"/>
  <c r="S2085" i="2" s="1"/>
  <c r="H2086" i="2"/>
  <c r="U2086" i="2" s="1"/>
  <c r="J2086" i="2"/>
  <c r="R2086" i="2"/>
  <c r="S2086" i="2" s="1"/>
  <c r="H2087" i="2"/>
  <c r="U2087" i="2" s="1"/>
  <c r="J2087" i="2"/>
  <c r="R2087" i="2"/>
  <c r="S2087" i="2" s="1"/>
  <c r="H2088" i="2"/>
  <c r="U2088" i="2" s="1"/>
  <c r="J2088" i="2"/>
  <c r="R2088" i="2"/>
  <c r="S2088" i="2" s="1"/>
  <c r="H2090" i="2"/>
  <c r="U2090" i="2" s="1"/>
  <c r="J2090" i="2"/>
  <c r="R2090" i="2"/>
  <c r="S2090" i="2" s="1"/>
  <c r="H2091" i="2"/>
  <c r="U2091" i="2" s="1"/>
  <c r="J2091" i="2"/>
  <c r="R2091" i="2"/>
  <c r="S2091" i="2" s="1"/>
  <c r="H2092" i="2"/>
  <c r="U2092" i="2" s="1"/>
  <c r="J2092" i="2"/>
  <c r="R2092" i="2"/>
  <c r="S2092" i="2" s="1"/>
  <c r="H2070" i="2"/>
  <c r="U2070" i="2" s="1"/>
  <c r="J2070" i="2"/>
  <c r="R2070" i="2"/>
  <c r="S2070" i="2" s="1"/>
  <c r="H2071" i="2"/>
  <c r="U2071" i="2" s="1"/>
  <c r="J2071" i="2"/>
  <c r="R2071" i="2"/>
  <c r="S2071" i="2" s="1"/>
  <c r="H2072" i="2"/>
  <c r="U2072" i="2" s="1"/>
  <c r="J2072" i="2"/>
  <c r="R2072" i="2"/>
  <c r="S2072" i="2" s="1"/>
  <c r="H2065" i="2"/>
  <c r="U2065" i="2" s="1"/>
  <c r="J2065" i="2"/>
  <c r="R2065" i="2"/>
  <c r="S2065" i="2" s="1"/>
  <c r="H2066" i="2"/>
  <c r="U2066" i="2" s="1"/>
  <c r="J2066" i="2"/>
  <c r="R2066" i="2"/>
  <c r="S2066" i="2" s="1"/>
  <c r="H2067" i="2"/>
  <c r="U2067" i="2" s="1"/>
  <c r="J2067" i="2"/>
  <c r="R2067" i="2"/>
  <c r="S2067" i="2" s="1"/>
  <c r="H2068" i="2"/>
  <c r="U2068" i="2" s="1"/>
  <c r="J2068" i="2"/>
  <c r="R2068" i="2"/>
  <c r="S2068" i="2" s="1"/>
  <c r="H2069" i="2"/>
  <c r="U2069" i="2" s="1"/>
  <c r="J2069" i="2"/>
  <c r="R2069" i="2"/>
  <c r="S2069" i="2" s="1"/>
  <c r="H2064" i="2"/>
  <c r="U2064" i="2" s="1"/>
  <c r="J2064" i="2"/>
  <c r="R2064" i="2"/>
  <c r="S2064" i="2" s="1"/>
  <c r="H2059" i="2"/>
  <c r="U2059" i="2" s="1"/>
  <c r="J2059" i="2"/>
  <c r="R2059" i="2"/>
  <c r="S2059" i="2" s="1"/>
  <c r="H2060" i="2"/>
  <c r="U2060" i="2" s="1"/>
  <c r="J2060" i="2"/>
  <c r="R2060" i="2"/>
  <c r="S2060" i="2" s="1"/>
  <c r="H2061" i="2"/>
  <c r="U2061" i="2" s="1"/>
  <c r="J2061" i="2"/>
  <c r="R2061" i="2"/>
  <c r="S2061" i="2" s="1"/>
  <c r="H2062" i="2"/>
  <c r="U2062" i="2" s="1"/>
  <c r="J2062" i="2"/>
  <c r="R2062" i="2"/>
  <c r="S2062" i="2" s="1"/>
  <c r="H2063" i="2"/>
  <c r="U2063" i="2" s="1"/>
  <c r="J2063" i="2"/>
  <c r="R2063" i="2"/>
  <c r="S2063" i="2" s="1"/>
  <c r="H2056" i="2"/>
  <c r="U2056" i="2" s="1"/>
  <c r="J2056" i="2"/>
  <c r="R2056" i="2"/>
  <c r="S2056" i="2" s="1"/>
  <c r="H2057" i="2"/>
  <c r="U2057" i="2" s="1"/>
  <c r="J2057" i="2"/>
  <c r="R2057" i="2"/>
  <c r="S2057" i="2" s="1"/>
  <c r="H2055" i="2"/>
  <c r="U2055" i="2" s="1"/>
  <c r="J2055" i="2"/>
  <c r="R2055" i="2"/>
  <c r="S2055" i="2" s="1"/>
  <c r="H2054" i="2"/>
  <c r="U2054" i="2" s="1"/>
  <c r="J2054" i="2"/>
  <c r="R2054" i="2"/>
  <c r="S2054" i="2" s="1"/>
  <c r="H2052" i="2"/>
  <c r="U2052" i="2" s="1"/>
  <c r="J2052" i="2"/>
  <c r="R2052" i="2"/>
  <c r="S2052" i="2" s="1"/>
  <c r="H2051" i="2"/>
  <c r="U2051" i="2" s="1"/>
  <c r="J2051" i="2"/>
  <c r="R2051" i="2"/>
  <c r="S2051" i="2" s="1"/>
  <c r="H2015" i="2"/>
  <c r="U2015" i="2" s="1"/>
  <c r="J2015" i="2"/>
  <c r="R2015" i="2"/>
  <c r="S2015" i="2" s="1"/>
  <c r="H2016" i="2"/>
  <c r="U2016" i="2" s="1"/>
  <c r="J2016" i="2"/>
  <c r="R2016" i="2"/>
  <c r="S2016" i="2" s="1"/>
  <c r="H2017" i="2"/>
  <c r="U2017" i="2" s="1"/>
  <c r="J2017" i="2"/>
  <c r="R2017" i="2"/>
  <c r="S2017" i="2" s="1"/>
  <c r="H2018" i="2"/>
  <c r="U2018" i="2" s="1"/>
  <c r="J2018" i="2"/>
  <c r="R2018" i="2"/>
  <c r="S2018" i="2" s="1"/>
  <c r="H2019" i="2"/>
  <c r="U2019" i="2" s="1"/>
  <c r="J2019" i="2"/>
  <c r="R2019" i="2"/>
  <c r="S2019" i="2" s="1"/>
  <c r="H2020" i="2"/>
  <c r="U2020" i="2" s="1"/>
  <c r="J2020" i="2"/>
  <c r="R2020" i="2"/>
  <c r="S2020" i="2" s="1"/>
  <c r="H2021" i="2"/>
  <c r="U2021" i="2" s="1"/>
  <c r="J2021" i="2"/>
  <c r="R2021" i="2"/>
  <c r="S2021" i="2" s="1"/>
  <c r="H2022" i="2"/>
  <c r="U2022" i="2" s="1"/>
  <c r="J2022" i="2"/>
  <c r="R2022" i="2"/>
  <c r="S2022" i="2" s="1"/>
  <c r="H2023" i="2"/>
  <c r="U2023" i="2" s="1"/>
  <c r="J2023" i="2"/>
  <c r="R2023" i="2"/>
  <c r="S2023" i="2" s="1"/>
  <c r="H2025" i="2"/>
  <c r="U2025" i="2" s="1"/>
  <c r="J2025" i="2"/>
  <c r="R2025" i="2"/>
  <c r="S2025" i="2" s="1"/>
  <c r="H2026" i="2"/>
  <c r="U2026" i="2" s="1"/>
  <c r="J2026" i="2"/>
  <c r="R2026" i="2"/>
  <c r="S2026" i="2" s="1"/>
  <c r="H2027" i="2"/>
  <c r="U2027" i="2" s="1"/>
  <c r="J2027" i="2"/>
  <c r="R2027" i="2"/>
  <c r="S2027" i="2" s="1"/>
  <c r="H2028" i="2"/>
  <c r="U2028" i="2" s="1"/>
  <c r="J2028" i="2"/>
  <c r="R2028" i="2"/>
  <c r="S2028" i="2" s="1"/>
  <c r="H2029" i="2"/>
  <c r="U2029" i="2" s="1"/>
  <c r="J2029" i="2"/>
  <c r="R2029" i="2"/>
  <c r="S2029" i="2" s="1"/>
  <c r="H2030" i="2"/>
  <c r="U2030" i="2" s="1"/>
  <c r="J2030" i="2"/>
  <c r="R2030" i="2"/>
  <c r="S2030" i="2" s="1"/>
  <c r="H2032" i="2"/>
  <c r="U2032" i="2" s="1"/>
  <c r="J2032" i="2"/>
  <c r="R2032" i="2"/>
  <c r="S2032" i="2" s="1"/>
  <c r="H2036" i="2"/>
  <c r="U2036" i="2" s="1"/>
  <c r="J2036" i="2"/>
  <c r="R2036" i="2"/>
  <c r="S2036" i="2" s="1"/>
  <c r="H2039" i="2"/>
  <c r="U2039" i="2" s="1"/>
  <c r="J2039" i="2"/>
  <c r="R2039" i="2"/>
  <c r="S2039" i="2" s="1"/>
  <c r="H2040" i="2"/>
  <c r="U2040" i="2" s="1"/>
  <c r="J2040" i="2"/>
  <c r="R2040" i="2"/>
  <c r="S2040" i="2" s="1"/>
  <c r="H2041" i="2"/>
  <c r="U2041" i="2" s="1"/>
  <c r="J2041" i="2"/>
  <c r="R2041" i="2"/>
  <c r="S2041" i="2" s="1"/>
  <c r="H2042" i="2"/>
  <c r="U2042" i="2" s="1"/>
  <c r="J2042" i="2"/>
  <c r="R2042" i="2"/>
  <c r="S2042" i="2" s="1"/>
  <c r="H2043" i="2"/>
  <c r="U2043" i="2" s="1"/>
  <c r="J2043" i="2"/>
  <c r="R2043" i="2"/>
  <c r="S2043" i="2" s="1"/>
  <c r="H2044" i="2"/>
  <c r="U2044" i="2" s="1"/>
  <c r="J2044" i="2"/>
  <c r="R2044" i="2"/>
  <c r="S2044" i="2" s="1"/>
  <c r="H2045" i="2"/>
  <c r="U2045" i="2" s="1"/>
  <c r="J2045" i="2"/>
  <c r="R2045" i="2"/>
  <c r="S2045" i="2" s="1"/>
  <c r="H2046" i="2"/>
  <c r="U2046" i="2" s="1"/>
  <c r="J2046" i="2"/>
  <c r="R2046" i="2"/>
  <c r="S2046" i="2" s="1"/>
  <c r="H2047" i="2"/>
  <c r="U2047" i="2" s="1"/>
  <c r="J2047" i="2"/>
  <c r="R2047" i="2"/>
  <c r="S2047" i="2" s="1"/>
  <c r="H2048" i="2"/>
  <c r="U2048" i="2" s="1"/>
  <c r="J2048" i="2"/>
  <c r="R2048" i="2"/>
  <c r="S2048" i="2" s="1"/>
  <c r="H2049" i="2"/>
  <c r="U2049" i="2" s="1"/>
  <c r="J2049" i="2"/>
  <c r="R2049" i="2"/>
  <c r="S2049" i="2" s="1"/>
  <c r="H2050" i="2"/>
  <c r="U2050" i="2" s="1"/>
  <c r="J2050" i="2"/>
  <c r="R2050" i="2"/>
  <c r="S2050" i="2" s="1"/>
  <c r="H1997" i="2"/>
  <c r="U1997" i="2" s="1"/>
  <c r="J1997" i="2"/>
  <c r="R1997" i="2"/>
  <c r="S1997" i="2" s="1"/>
  <c r="H1998" i="2"/>
  <c r="U1998" i="2" s="1"/>
  <c r="J1998" i="2"/>
  <c r="R1998" i="2"/>
  <c r="S1998" i="2" s="1"/>
  <c r="H1999" i="2"/>
  <c r="U1999" i="2" s="1"/>
  <c r="J1999" i="2"/>
  <c r="R1999" i="2"/>
  <c r="S1999" i="2" s="1"/>
  <c r="H2000" i="2"/>
  <c r="U2000" i="2" s="1"/>
  <c r="J2000" i="2"/>
  <c r="R2000" i="2"/>
  <c r="S2000" i="2" s="1"/>
  <c r="H2001" i="2"/>
  <c r="U2001" i="2" s="1"/>
  <c r="J2001" i="2"/>
  <c r="R2001" i="2"/>
  <c r="S2001" i="2" s="1"/>
  <c r="H2002" i="2"/>
  <c r="U2002" i="2" s="1"/>
  <c r="J2002" i="2"/>
  <c r="R2002" i="2"/>
  <c r="S2002" i="2" s="1"/>
  <c r="H2003" i="2"/>
  <c r="U2003" i="2" s="1"/>
  <c r="J2003" i="2"/>
  <c r="R2003" i="2"/>
  <c r="S2003" i="2" s="1"/>
  <c r="H2004" i="2"/>
  <c r="U2004" i="2" s="1"/>
  <c r="J2004" i="2"/>
  <c r="R2004" i="2"/>
  <c r="S2004" i="2" s="1"/>
  <c r="H2005" i="2"/>
  <c r="U2005" i="2" s="1"/>
  <c r="J2005" i="2"/>
  <c r="R2005" i="2"/>
  <c r="S2005" i="2" s="1"/>
  <c r="H2006" i="2"/>
  <c r="U2006" i="2" s="1"/>
  <c r="J2006" i="2"/>
  <c r="R2006" i="2"/>
  <c r="S2006" i="2" s="1"/>
  <c r="H2007" i="2"/>
  <c r="U2007" i="2" s="1"/>
  <c r="J2007" i="2"/>
  <c r="R2007" i="2"/>
  <c r="S2007" i="2" s="1"/>
  <c r="H2008" i="2"/>
  <c r="U2008" i="2" s="1"/>
  <c r="J2008" i="2"/>
  <c r="R2008" i="2"/>
  <c r="S2008" i="2" s="1"/>
  <c r="H2009" i="2"/>
  <c r="U2009" i="2" s="1"/>
  <c r="J2009" i="2"/>
  <c r="R2009" i="2"/>
  <c r="S2009" i="2" s="1"/>
  <c r="H2010" i="2"/>
  <c r="U2010" i="2" s="1"/>
  <c r="J2010" i="2"/>
  <c r="R2010" i="2"/>
  <c r="S2010" i="2" s="1"/>
  <c r="H2011" i="2"/>
  <c r="U2011" i="2" s="1"/>
  <c r="J2011" i="2"/>
  <c r="R2011" i="2"/>
  <c r="S2011" i="2" s="1"/>
  <c r="H2012" i="2"/>
  <c r="U2012" i="2" s="1"/>
  <c r="J2012" i="2"/>
  <c r="R2012" i="2"/>
  <c r="S2012" i="2" s="1"/>
  <c r="H2013" i="2"/>
  <c r="U2013" i="2" s="1"/>
  <c r="J2013" i="2"/>
  <c r="R2013" i="2"/>
  <c r="S2013" i="2" s="1"/>
  <c r="H2014" i="2"/>
  <c r="U2014" i="2" s="1"/>
  <c r="J2014" i="2"/>
  <c r="R2014" i="2"/>
  <c r="S2014" i="2" s="1"/>
  <c r="H1995" i="2"/>
  <c r="U1995" i="2" s="1"/>
  <c r="J1995" i="2"/>
  <c r="R1995" i="2"/>
  <c r="S1995" i="2" s="1"/>
  <c r="H1996" i="2"/>
  <c r="U1996" i="2" s="1"/>
  <c r="J1996" i="2"/>
  <c r="R1996" i="2"/>
  <c r="S1996" i="2" s="1"/>
  <c r="H1986" i="2"/>
  <c r="U1986" i="2" s="1"/>
  <c r="J1986" i="2"/>
  <c r="R1986" i="2"/>
  <c r="S1986" i="2" s="1"/>
  <c r="H1989" i="2"/>
  <c r="U1989" i="2" s="1"/>
  <c r="J1989" i="2"/>
  <c r="R1989" i="2"/>
  <c r="S1989" i="2" s="1"/>
  <c r="H1990" i="2"/>
  <c r="U1990" i="2" s="1"/>
  <c r="J1990" i="2"/>
  <c r="R1990" i="2"/>
  <c r="S1990" i="2" s="1"/>
  <c r="H1991" i="2"/>
  <c r="U1991" i="2" s="1"/>
  <c r="J1991" i="2"/>
  <c r="R1991" i="2"/>
  <c r="S1991" i="2" s="1"/>
  <c r="H1992" i="2"/>
  <c r="U1992" i="2" s="1"/>
  <c r="J1992" i="2"/>
  <c r="R1992" i="2"/>
  <c r="S1992" i="2" s="1"/>
  <c r="H1982" i="2"/>
  <c r="U1982" i="2" s="1"/>
  <c r="J1982" i="2"/>
  <c r="R1982" i="2"/>
  <c r="S1982" i="2" s="1"/>
  <c r="H1983" i="2"/>
  <c r="U1983" i="2" s="1"/>
  <c r="J1983" i="2"/>
  <c r="R1983" i="2"/>
  <c r="S1983" i="2" s="1"/>
  <c r="H1984" i="2"/>
  <c r="U1984" i="2" s="1"/>
  <c r="J1984" i="2"/>
  <c r="R1984" i="2"/>
  <c r="S1984" i="2" s="1"/>
  <c r="H1985" i="2"/>
  <c r="U1985" i="2" s="1"/>
  <c r="J1985" i="2"/>
  <c r="R1985" i="2"/>
  <c r="S1985" i="2" s="1"/>
  <c r="H1980" i="2"/>
  <c r="U1980" i="2" s="1"/>
  <c r="J1980" i="2"/>
  <c r="R1980" i="2"/>
  <c r="S1980" i="2" s="1"/>
  <c r="H1978" i="2"/>
  <c r="U1978" i="2" s="1"/>
  <c r="J1978" i="2"/>
  <c r="R1978" i="2"/>
  <c r="S1978" i="2" s="1"/>
  <c r="H1979" i="2"/>
  <c r="U1979" i="2" s="1"/>
  <c r="J1979" i="2"/>
  <c r="R1979" i="2"/>
  <c r="S1979" i="2" s="1"/>
  <c r="H1977" i="2"/>
  <c r="U1977" i="2" s="1"/>
  <c r="J1977" i="2"/>
  <c r="R1977" i="2"/>
  <c r="S1977" i="2" s="1"/>
  <c r="H1976" i="2"/>
  <c r="U1976" i="2" s="1"/>
  <c r="J1976" i="2"/>
  <c r="R1976" i="2"/>
  <c r="S1976" i="2" s="1"/>
  <c r="H1947" i="2"/>
  <c r="U1947" i="2" s="1"/>
  <c r="J1947" i="2"/>
  <c r="R1947" i="2"/>
  <c r="S1947" i="2" s="1"/>
  <c r="H1948" i="2"/>
  <c r="U1948" i="2" s="1"/>
  <c r="J1948" i="2"/>
  <c r="R1948" i="2"/>
  <c r="S1948" i="2" s="1"/>
  <c r="H1949" i="2"/>
  <c r="U1949" i="2" s="1"/>
  <c r="J1949" i="2"/>
  <c r="R1949" i="2"/>
  <c r="S1949" i="2" s="1"/>
  <c r="H1950" i="2"/>
  <c r="U1950" i="2" s="1"/>
  <c r="J1950" i="2"/>
  <c r="R1950" i="2"/>
  <c r="S1950" i="2" s="1"/>
  <c r="H1951" i="2"/>
  <c r="U1951" i="2" s="1"/>
  <c r="J1951" i="2"/>
  <c r="R1951" i="2"/>
  <c r="S1951" i="2" s="1"/>
  <c r="H1952" i="2"/>
  <c r="U1952" i="2" s="1"/>
  <c r="J1952" i="2"/>
  <c r="R1952" i="2"/>
  <c r="S1952" i="2" s="1"/>
  <c r="H1953" i="2"/>
  <c r="U1953" i="2" s="1"/>
  <c r="J1953" i="2"/>
  <c r="R1953" i="2"/>
  <c r="S1953" i="2" s="1"/>
  <c r="H1954" i="2"/>
  <c r="U1954" i="2" s="1"/>
  <c r="J1954" i="2"/>
  <c r="R1954" i="2"/>
  <c r="S1954" i="2" s="1"/>
  <c r="H1955" i="2"/>
  <c r="U1955" i="2" s="1"/>
  <c r="J1955" i="2"/>
  <c r="R1955" i="2"/>
  <c r="S1955" i="2" s="1"/>
  <c r="H1956" i="2"/>
  <c r="U1956" i="2" s="1"/>
  <c r="J1956" i="2"/>
  <c r="R1956" i="2"/>
  <c r="S1956" i="2" s="1"/>
  <c r="H1957" i="2"/>
  <c r="U1957" i="2" s="1"/>
  <c r="J1957" i="2"/>
  <c r="R1957" i="2"/>
  <c r="S1957" i="2" s="1"/>
  <c r="H1958" i="2"/>
  <c r="U1958" i="2" s="1"/>
  <c r="J1958" i="2"/>
  <c r="R1958" i="2"/>
  <c r="S1958" i="2" s="1"/>
  <c r="H1959" i="2"/>
  <c r="U1959" i="2" s="1"/>
  <c r="J1959" i="2"/>
  <c r="R1959" i="2"/>
  <c r="S1959" i="2" s="1"/>
  <c r="H1960" i="2"/>
  <c r="U1960" i="2" s="1"/>
  <c r="J1960" i="2"/>
  <c r="R1960" i="2"/>
  <c r="S1960" i="2" s="1"/>
  <c r="H1961" i="2"/>
  <c r="U1961" i="2" s="1"/>
  <c r="J1961" i="2"/>
  <c r="R1961" i="2"/>
  <c r="S1961" i="2" s="1"/>
  <c r="H1964" i="2"/>
  <c r="U1964" i="2" s="1"/>
  <c r="J1964" i="2"/>
  <c r="R1964" i="2"/>
  <c r="S1964" i="2" s="1"/>
  <c r="H1966" i="2"/>
  <c r="U1966" i="2" s="1"/>
  <c r="J1966" i="2"/>
  <c r="R1966" i="2"/>
  <c r="S1966" i="2" s="1"/>
  <c r="H1967" i="2"/>
  <c r="U1967" i="2" s="1"/>
  <c r="J1967" i="2"/>
  <c r="R1967" i="2"/>
  <c r="S1967" i="2" s="1"/>
  <c r="H1973" i="2"/>
  <c r="U1973" i="2" s="1"/>
  <c r="J1973" i="2"/>
  <c r="R1973" i="2"/>
  <c r="S1973" i="2" s="1"/>
  <c r="H1974" i="2"/>
  <c r="U1974" i="2" s="1"/>
  <c r="J1974" i="2"/>
  <c r="R1974" i="2"/>
  <c r="S1974" i="2" s="1"/>
  <c r="H1943" i="2"/>
  <c r="U1943" i="2" s="1"/>
  <c r="J1943" i="2"/>
  <c r="R1943" i="2"/>
  <c r="S1943" i="2" s="1"/>
  <c r="H1944" i="2"/>
  <c r="U1944" i="2" s="1"/>
  <c r="J1944" i="2"/>
  <c r="R1944" i="2"/>
  <c r="S1944" i="2" s="1"/>
  <c r="H1932" i="2"/>
  <c r="U1932" i="2" s="1"/>
  <c r="J1932" i="2"/>
  <c r="R1932" i="2"/>
  <c r="S1932" i="2" s="1"/>
  <c r="H1933" i="2"/>
  <c r="U1933" i="2" s="1"/>
  <c r="J1933" i="2"/>
  <c r="R1933" i="2"/>
  <c r="S1933" i="2" s="1"/>
  <c r="H1934" i="2"/>
  <c r="U1934" i="2" s="1"/>
  <c r="J1934" i="2"/>
  <c r="R1934" i="2"/>
  <c r="S1934" i="2" s="1"/>
  <c r="H1935" i="2"/>
  <c r="U1935" i="2" s="1"/>
  <c r="J1935" i="2"/>
  <c r="R1935" i="2"/>
  <c r="S1935" i="2" s="1"/>
  <c r="H1936" i="2"/>
  <c r="U1936" i="2" s="1"/>
  <c r="J1936" i="2"/>
  <c r="R1936" i="2"/>
  <c r="S1936" i="2" s="1"/>
  <c r="H1937" i="2"/>
  <c r="U1937" i="2" s="1"/>
  <c r="J1937" i="2"/>
  <c r="R1937" i="2"/>
  <c r="S1937" i="2" s="1"/>
  <c r="H1938" i="2"/>
  <c r="U1938" i="2" s="1"/>
  <c r="J1938" i="2"/>
  <c r="R1938" i="2"/>
  <c r="S1938" i="2" s="1"/>
  <c r="H1939" i="2"/>
  <c r="U1939" i="2" s="1"/>
  <c r="J1939" i="2"/>
  <c r="R1939" i="2"/>
  <c r="S1939" i="2" s="1"/>
  <c r="H1940" i="2"/>
  <c r="U1940" i="2" s="1"/>
  <c r="J1940" i="2"/>
  <c r="R1940" i="2"/>
  <c r="S1940" i="2" s="1"/>
  <c r="H1941" i="2"/>
  <c r="U1941" i="2" s="1"/>
  <c r="J1941" i="2"/>
  <c r="R1941" i="2"/>
  <c r="S1941" i="2" s="1"/>
  <c r="H1942" i="2"/>
  <c r="U1942" i="2" s="1"/>
  <c r="J1942" i="2"/>
  <c r="R1942" i="2"/>
  <c r="S1942" i="2" s="1"/>
  <c r="H1931" i="2"/>
  <c r="U1931" i="2" s="1"/>
  <c r="J1931" i="2"/>
  <c r="R1931" i="2"/>
  <c r="S1931" i="2" s="1"/>
  <c r="H1398" i="2"/>
  <c r="U1398" i="2" s="1"/>
  <c r="J1398" i="2"/>
  <c r="R1398" i="2"/>
  <c r="S1398" i="2" s="1"/>
  <c r="H1399" i="2"/>
  <c r="U1399" i="2" s="1"/>
  <c r="J1399" i="2"/>
  <c r="R1399" i="2"/>
  <c r="S1399" i="2" s="1"/>
  <c r="H1401" i="2"/>
  <c r="U1401" i="2" s="1"/>
  <c r="J1401" i="2"/>
  <c r="R1401" i="2"/>
  <c r="S1401" i="2" s="1"/>
  <c r="H1402" i="2"/>
  <c r="U1402" i="2" s="1"/>
  <c r="J1402" i="2"/>
  <c r="R1402" i="2"/>
  <c r="S1402" i="2" s="1"/>
  <c r="H1403" i="2"/>
  <c r="U1403" i="2" s="1"/>
  <c r="J1403" i="2"/>
  <c r="R1403" i="2"/>
  <c r="S1403" i="2" s="1"/>
  <c r="H1404" i="2"/>
  <c r="U1404" i="2" s="1"/>
  <c r="J1404" i="2"/>
  <c r="R1404" i="2"/>
  <c r="S1404" i="2" s="1"/>
  <c r="H1405" i="2"/>
  <c r="U1405" i="2" s="1"/>
  <c r="J1405" i="2"/>
  <c r="R1405" i="2"/>
  <c r="S1405" i="2" s="1"/>
  <c r="H1407" i="2"/>
  <c r="U1407" i="2" s="1"/>
  <c r="J1407" i="2"/>
  <c r="R1407" i="2"/>
  <c r="S1407" i="2" s="1"/>
  <c r="H1408" i="2"/>
  <c r="U1408" i="2" s="1"/>
  <c r="J1408" i="2"/>
  <c r="R1408" i="2"/>
  <c r="S1408" i="2" s="1"/>
  <c r="H1409" i="2"/>
  <c r="U1409" i="2" s="1"/>
  <c r="J1409" i="2"/>
  <c r="R1409" i="2"/>
  <c r="S1409" i="2" s="1"/>
  <c r="H1410" i="2"/>
  <c r="U1410" i="2" s="1"/>
  <c r="J1410" i="2"/>
  <c r="R1410" i="2"/>
  <c r="S1410" i="2" s="1"/>
  <c r="H1411" i="2"/>
  <c r="U1411" i="2" s="1"/>
  <c r="J1411" i="2"/>
  <c r="R1411" i="2"/>
  <c r="S1411" i="2" s="1"/>
  <c r="H1412" i="2"/>
  <c r="U1412" i="2" s="1"/>
  <c r="J1412" i="2"/>
  <c r="R1412" i="2"/>
  <c r="S1412" i="2" s="1"/>
  <c r="H1413" i="2"/>
  <c r="U1413" i="2" s="1"/>
  <c r="J1413" i="2"/>
  <c r="R1413" i="2"/>
  <c r="S1413" i="2" s="1"/>
  <c r="H1414" i="2"/>
  <c r="U1414" i="2" s="1"/>
  <c r="J1414" i="2"/>
  <c r="R1414" i="2"/>
  <c r="S1414" i="2" s="1"/>
  <c r="H1415" i="2"/>
  <c r="U1415" i="2" s="1"/>
  <c r="J1415" i="2"/>
  <c r="R1415" i="2"/>
  <c r="S1415" i="2" s="1"/>
  <c r="H1416" i="2"/>
  <c r="U1416" i="2" s="1"/>
  <c r="J1416" i="2"/>
  <c r="R1416" i="2"/>
  <c r="S1416" i="2" s="1"/>
  <c r="H1417" i="2"/>
  <c r="U1417" i="2" s="1"/>
  <c r="J1417" i="2"/>
  <c r="R1417" i="2"/>
  <c r="S1417" i="2" s="1"/>
  <c r="H1418" i="2"/>
  <c r="U1418" i="2" s="1"/>
  <c r="J1418" i="2"/>
  <c r="R1418" i="2"/>
  <c r="S1418" i="2" s="1"/>
  <c r="H1419" i="2"/>
  <c r="U1419" i="2" s="1"/>
  <c r="J1419" i="2"/>
  <c r="R1419" i="2"/>
  <c r="S1419" i="2" s="1"/>
  <c r="H1420" i="2"/>
  <c r="U1420" i="2" s="1"/>
  <c r="J1420" i="2"/>
  <c r="R1420" i="2"/>
  <c r="S1420" i="2" s="1"/>
  <c r="H1421" i="2"/>
  <c r="U1421" i="2" s="1"/>
  <c r="J1421" i="2"/>
  <c r="R1421" i="2"/>
  <c r="S1421" i="2" s="1"/>
  <c r="H1422" i="2"/>
  <c r="U1422" i="2" s="1"/>
  <c r="J1422" i="2"/>
  <c r="R1422" i="2"/>
  <c r="S1422" i="2" s="1"/>
  <c r="H1423" i="2"/>
  <c r="U1423" i="2" s="1"/>
  <c r="J1423" i="2"/>
  <c r="R1423" i="2"/>
  <c r="S1423" i="2" s="1"/>
  <c r="H1424" i="2"/>
  <c r="U1424" i="2" s="1"/>
  <c r="J1424" i="2"/>
  <c r="R1424" i="2"/>
  <c r="S1424" i="2" s="1"/>
  <c r="H1425" i="2"/>
  <c r="U1425" i="2" s="1"/>
  <c r="J1425" i="2"/>
  <c r="R1425" i="2"/>
  <c r="S1425" i="2" s="1"/>
  <c r="H1427" i="2"/>
  <c r="U1427" i="2" s="1"/>
  <c r="J1427" i="2"/>
  <c r="R1427" i="2"/>
  <c r="S1427" i="2" s="1"/>
  <c r="H1428" i="2"/>
  <c r="U1428" i="2" s="1"/>
  <c r="J1428" i="2"/>
  <c r="R1428" i="2"/>
  <c r="S1428" i="2" s="1"/>
  <c r="H1429" i="2"/>
  <c r="U1429" i="2" s="1"/>
  <c r="J1429" i="2"/>
  <c r="R1429" i="2"/>
  <c r="S1429" i="2" s="1"/>
  <c r="H1430" i="2"/>
  <c r="U1430" i="2" s="1"/>
  <c r="J1430" i="2"/>
  <c r="R1430" i="2"/>
  <c r="S1430" i="2" s="1"/>
  <c r="H1431" i="2"/>
  <c r="U1431" i="2" s="1"/>
  <c r="J1431" i="2"/>
  <c r="R1431" i="2"/>
  <c r="S1431" i="2" s="1"/>
  <c r="H1432" i="2"/>
  <c r="U1432" i="2" s="1"/>
  <c r="J1432" i="2"/>
  <c r="R1432" i="2"/>
  <c r="S1432" i="2" s="1"/>
  <c r="H1433" i="2"/>
  <c r="U1433" i="2" s="1"/>
  <c r="J1433" i="2"/>
  <c r="R1433" i="2"/>
  <c r="S1433" i="2" s="1"/>
  <c r="H1434" i="2"/>
  <c r="U1434" i="2" s="1"/>
  <c r="J1434" i="2"/>
  <c r="R1434" i="2"/>
  <c r="S1434" i="2" s="1"/>
  <c r="H1435" i="2"/>
  <c r="U1435" i="2" s="1"/>
  <c r="J1435" i="2"/>
  <c r="R1435" i="2"/>
  <c r="S1435" i="2" s="1"/>
  <c r="H1436" i="2"/>
  <c r="U1436" i="2" s="1"/>
  <c r="J1436" i="2"/>
  <c r="R1436" i="2"/>
  <c r="S1436" i="2" s="1"/>
  <c r="H1437" i="2"/>
  <c r="U1437" i="2" s="1"/>
  <c r="J1437" i="2"/>
  <c r="R1437" i="2"/>
  <c r="S1437" i="2" s="1"/>
  <c r="H1439" i="2"/>
  <c r="U1439" i="2" s="1"/>
  <c r="J1439" i="2"/>
  <c r="R1439" i="2"/>
  <c r="S1439" i="2" s="1"/>
  <c r="H1440" i="2"/>
  <c r="U1440" i="2" s="1"/>
  <c r="J1440" i="2"/>
  <c r="R1440" i="2"/>
  <c r="S1440" i="2" s="1"/>
  <c r="H1441" i="2"/>
  <c r="U1441" i="2" s="1"/>
  <c r="J1441" i="2"/>
  <c r="R1441" i="2"/>
  <c r="S1441" i="2" s="1"/>
  <c r="H1442" i="2"/>
  <c r="U1442" i="2" s="1"/>
  <c r="J1442" i="2"/>
  <c r="R1442" i="2"/>
  <c r="S1442" i="2" s="1"/>
  <c r="H1443" i="2"/>
  <c r="U1443" i="2" s="1"/>
  <c r="J1443" i="2"/>
  <c r="R1443" i="2"/>
  <c r="S1443" i="2" s="1"/>
  <c r="H1444" i="2"/>
  <c r="U1444" i="2" s="1"/>
  <c r="J1444" i="2"/>
  <c r="R1444" i="2"/>
  <c r="S1444" i="2" s="1"/>
  <c r="H1445" i="2"/>
  <c r="U1445" i="2" s="1"/>
  <c r="J1445" i="2"/>
  <c r="R1445" i="2"/>
  <c r="S1445" i="2" s="1"/>
  <c r="H1446" i="2"/>
  <c r="U1446" i="2" s="1"/>
  <c r="J1446" i="2"/>
  <c r="R1446" i="2"/>
  <c r="S1446" i="2" s="1"/>
  <c r="H1447" i="2"/>
  <c r="U1447" i="2" s="1"/>
  <c r="J1447" i="2"/>
  <c r="R1447" i="2"/>
  <c r="S1447" i="2" s="1"/>
  <c r="H1448" i="2"/>
  <c r="U1448" i="2" s="1"/>
  <c r="J1448" i="2"/>
  <c r="R1448" i="2"/>
  <c r="S1448" i="2" s="1"/>
  <c r="H1449" i="2"/>
  <c r="U1449" i="2" s="1"/>
  <c r="J1449" i="2"/>
  <c r="R1449" i="2"/>
  <c r="S1449" i="2" s="1"/>
  <c r="H1451" i="2"/>
  <c r="U1451" i="2" s="1"/>
  <c r="J1451" i="2"/>
  <c r="R1451" i="2"/>
  <c r="S1451" i="2" s="1"/>
  <c r="H1452" i="2"/>
  <c r="U1452" i="2" s="1"/>
  <c r="J1452" i="2"/>
  <c r="R1452" i="2"/>
  <c r="S1452" i="2" s="1"/>
  <c r="H1453" i="2"/>
  <c r="U1453" i="2" s="1"/>
  <c r="J1453" i="2"/>
  <c r="R1453" i="2"/>
  <c r="S1453" i="2" s="1"/>
  <c r="H1454" i="2"/>
  <c r="U1454" i="2" s="1"/>
  <c r="J1454" i="2"/>
  <c r="R1454" i="2"/>
  <c r="S1454" i="2" s="1"/>
  <c r="H1455" i="2"/>
  <c r="U1455" i="2" s="1"/>
  <c r="J1455" i="2"/>
  <c r="R1455" i="2"/>
  <c r="S1455" i="2" s="1"/>
  <c r="H1458" i="2"/>
  <c r="U1458" i="2" s="1"/>
  <c r="J1458" i="2"/>
  <c r="R1458" i="2"/>
  <c r="S1458" i="2" s="1"/>
  <c r="H1459" i="2"/>
  <c r="U1459" i="2" s="1"/>
  <c r="J1459" i="2"/>
  <c r="R1459" i="2"/>
  <c r="S1459" i="2" s="1"/>
  <c r="H1460" i="2"/>
  <c r="U1460" i="2" s="1"/>
  <c r="J1460" i="2"/>
  <c r="R1460" i="2"/>
  <c r="S1460" i="2" s="1"/>
  <c r="H1461" i="2"/>
  <c r="U1461" i="2" s="1"/>
  <c r="J1461" i="2"/>
  <c r="R1461" i="2"/>
  <c r="S1461" i="2" s="1"/>
  <c r="H1462" i="2"/>
  <c r="U1462" i="2" s="1"/>
  <c r="J1462" i="2"/>
  <c r="R1462" i="2"/>
  <c r="S1462" i="2" s="1"/>
  <c r="H1463" i="2"/>
  <c r="U1463" i="2" s="1"/>
  <c r="J1463" i="2"/>
  <c r="R1463" i="2"/>
  <c r="S1463" i="2" s="1"/>
  <c r="H1464" i="2"/>
  <c r="U1464" i="2" s="1"/>
  <c r="J1464" i="2"/>
  <c r="R1464" i="2"/>
  <c r="S1464" i="2" s="1"/>
  <c r="H1466" i="2"/>
  <c r="U1466" i="2" s="1"/>
  <c r="J1466" i="2"/>
  <c r="R1466" i="2"/>
  <c r="S1466" i="2" s="1"/>
  <c r="H1467" i="2"/>
  <c r="U1467" i="2" s="1"/>
  <c r="J1467" i="2"/>
  <c r="R1467" i="2"/>
  <c r="S1467" i="2" s="1"/>
  <c r="H1468" i="2"/>
  <c r="U1468" i="2" s="1"/>
  <c r="J1468" i="2"/>
  <c r="R1468" i="2"/>
  <c r="S1468" i="2" s="1"/>
  <c r="H1469" i="2"/>
  <c r="U1469" i="2" s="1"/>
  <c r="J1469" i="2"/>
  <c r="R1469" i="2"/>
  <c r="S1469" i="2" s="1"/>
  <c r="H1470" i="2"/>
  <c r="U1470" i="2" s="1"/>
  <c r="J1470" i="2"/>
  <c r="R1470" i="2"/>
  <c r="S1470" i="2" s="1"/>
  <c r="H1471" i="2"/>
  <c r="U1471" i="2" s="1"/>
  <c r="J1471" i="2"/>
  <c r="R1471" i="2"/>
  <c r="S1471" i="2" s="1"/>
  <c r="H1472" i="2"/>
  <c r="U1472" i="2" s="1"/>
  <c r="J1472" i="2"/>
  <c r="R1472" i="2"/>
  <c r="S1472" i="2" s="1"/>
  <c r="H1473" i="2"/>
  <c r="U1473" i="2" s="1"/>
  <c r="J1473" i="2"/>
  <c r="R1473" i="2"/>
  <c r="S1473" i="2" s="1"/>
  <c r="H1474" i="2"/>
  <c r="U1474" i="2" s="1"/>
  <c r="J1474" i="2"/>
  <c r="R1474" i="2"/>
  <c r="S1474" i="2" s="1"/>
  <c r="H1475" i="2"/>
  <c r="U1475" i="2" s="1"/>
  <c r="J1475" i="2"/>
  <c r="R1475" i="2"/>
  <c r="S1475" i="2" s="1"/>
  <c r="H1476" i="2"/>
  <c r="U1476" i="2" s="1"/>
  <c r="J1476" i="2"/>
  <c r="R1476" i="2"/>
  <c r="S1476" i="2" s="1"/>
  <c r="H1477" i="2"/>
  <c r="U1477" i="2" s="1"/>
  <c r="J1477" i="2"/>
  <c r="R1477" i="2"/>
  <c r="S1477" i="2" s="1"/>
  <c r="H1478" i="2"/>
  <c r="U1478" i="2" s="1"/>
  <c r="J1478" i="2"/>
  <c r="R1478" i="2"/>
  <c r="S1478" i="2" s="1"/>
  <c r="H1479" i="2"/>
  <c r="U1479" i="2" s="1"/>
  <c r="J1479" i="2"/>
  <c r="R1479" i="2"/>
  <c r="S1479" i="2" s="1"/>
  <c r="H1480" i="2"/>
  <c r="U1480" i="2" s="1"/>
  <c r="J1480" i="2"/>
  <c r="R1480" i="2"/>
  <c r="S1480" i="2" s="1"/>
  <c r="H1481" i="2"/>
  <c r="U1481" i="2" s="1"/>
  <c r="J1481" i="2"/>
  <c r="R1481" i="2"/>
  <c r="S1481" i="2" s="1"/>
  <c r="H1482" i="2"/>
  <c r="U1482" i="2" s="1"/>
  <c r="J1482" i="2"/>
  <c r="R1482" i="2"/>
  <c r="S1482" i="2" s="1"/>
  <c r="H1483" i="2"/>
  <c r="U1483" i="2" s="1"/>
  <c r="J1483" i="2"/>
  <c r="R1483" i="2"/>
  <c r="S1483" i="2" s="1"/>
  <c r="H1484" i="2"/>
  <c r="U1484" i="2" s="1"/>
  <c r="J1484" i="2"/>
  <c r="R1484" i="2"/>
  <c r="S1484" i="2" s="1"/>
  <c r="H1485" i="2"/>
  <c r="U1485" i="2" s="1"/>
  <c r="J1485" i="2"/>
  <c r="R1485" i="2"/>
  <c r="S1485" i="2" s="1"/>
  <c r="H1486" i="2"/>
  <c r="U1486" i="2" s="1"/>
  <c r="J1486" i="2"/>
  <c r="R1486" i="2"/>
  <c r="S1486" i="2" s="1"/>
  <c r="H1487" i="2"/>
  <c r="U1487" i="2" s="1"/>
  <c r="J1487" i="2"/>
  <c r="R1487" i="2"/>
  <c r="S1487" i="2" s="1"/>
  <c r="H1488" i="2"/>
  <c r="U1488" i="2" s="1"/>
  <c r="J1488" i="2"/>
  <c r="R1488" i="2"/>
  <c r="S1488" i="2" s="1"/>
  <c r="H1489" i="2"/>
  <c r="U1489" i="2" s="1"/>
  <c r="J1489" i="2"/>
  <c r="R1489" i="2"/>
  <c r="S1489" i="2" s="1"/>
  <c r="H1490" i="2"/>
  <c r="U1490" i="2" s="1"/>
  <c r="J1490" i="2"/>
  <c r="R1490" i="2"/>
  <c r="S1490" i="2" s="1"/>
  <c r="H1491" i="2"/>
  <c r="U1491" i="2" s="1"/>
  <c r="J1491" i="2"/>
  <c r="R1491" i="2"/>
  <c r="S1491" i="2" s="1"/>
  <c r="H1492" i="2"/>
  <c r="U1492" i="2" s="1"/>
  <c r="J1492" i="2"/>
  <c r="R1492" i="2"/>
  <c r="S1492" i="2" s="1"/>
  <c r="H1493" i="2"/>
  <c r="U1493" i="2" s="1"/>
  <c r="J1493" i="2"/>
  <c r="R1493" i="2"/>
  <c r="S1493" i="2" s="1"/>
  <c r="H1494" i="2"/>
  <c r="U1494" i="2" s="1"/>
  <c r="J1494" i="2"/>
  <c r="R1494" i="2"/>
  <c r="S1494" i="2" s="1"/>
  <c r="H1495" i="2"/>
  <c r="U1495" i="2" s="1"/>
  <c r="J1495" i="2"/>
  <c r="R1495" i="2"/>
  <c r="S1495" i="2" s="1"/>
  <c r="H1496" i="2"/>
  <c r="U1496" i="2" s="1"/>
  <c r="J1496" i="2"/>
  <c r="R1496" i="2"/>
  <c r="S1496" i="2" s="1"/>
  <c r="H1497" i="2"/>
  <c r="U1497" i="2" s="1"/>
  <c r="J1497" i="2"/>
  <c r="R1497" i="2"/>
  <c r="S1497" i="2" s="1"/>
  <c r="H1498" i="2"/>
  <c r="U1498" i="2" s="1"/>
  <c r="J1498" i="2"/>
  <c r="R1498" i="2"/>
  <c r="S1498" i="2" s="1"/>
  <c r="H1499" i="2"/>
  <c r="U1499" i="2" s="1"/>
  <c r="J1499" i="2"/>
  <c r="R1499" i="2"/>
  <c r="S1499" i="2" s="1"/>
  <c r="H1500" i="2"/>
  <c r="U1500" i="2" s="1"/>
  <c r="J1500" i="2"/>
  <c r="R1500" i="2"/>
  <c r="S1500" i="2" s="1"/>
  <c r="H1501" i="2"/>
  <c r="U1501" i="2" s="1"/>
  <c r="J1501" i="2"/>
  <c r="R1501" i="2"/>
  <c r="S1501" i="2" s="1"/>
  <c r="H1502" i="2"/>
  <c r="U1502" i="2" s="1"/>
  <c r="J1502" i="2"/>
  <c r="R1502" i="2"/>
  <c r="S1502" i="2" s="1"/>
  <c r="H1504" i="2"/>
  <c r="U1504" i="2" s="1"/>
  <c r="J1504" i="2"/>
  <c r="R1504" i="2"/>
  <c r="S1504" i="2" s="1"/>
  <c r="H1505" i="2"/>
  <c r="U1505" i="2" s="1"/>
  <c r="J1505" i="2"/>
  <c r="R1505" i="2"/>
  <c r="S1505" i="2" s="1"/>
  <c r="H1506" i="2"/>
  <c r="U1506" i="2" s="1"/>
  <c r="J1506" i="2"/>
  <c r="R1506" i="2"/>
  <c r="S1506" i="2" s="1"/>
  <c r="H1507" i="2"/>
  <c r="U1507" i="2" s="1"/>
  <c r="J1507" i="2"/>
  <c r="R1507" i="2"/>
  <c r="S1507" i="2" s="1"/>
  <c r="H1508" i="2"/>
  <c r="U1508" i="2" s="1"/>
  <c r="J1508" i="2"/>
  <c r="R1508" i="2"/>
  <c r="S1508" i="2" s="1"/>
  <c r="H1509" i="2"/>
  <c r="U1509" i="2" s="1"/>
  <c r="J1509" i="2"/>
  <c r="R1509" i="2"/>
  <c r="S1509" i="2" s="1"/>
  <c r="H1511" i="2"/>
  <c r="U1511" i="2" s="1"/>
  <c r="J1511" i="2"/>
  <c r="R1511" i="2"/>
  <c r="S1511" i="2" s="1"/>
  <c r="H1512" i="2"/>
  <c r="U1512" i="2" s="1"/>
  <c r="J1512" i="2"/>
  <c r="R1512" i="2"/>
  <c r="S1512" i="2" s="1"/>
  <c r="H1513" i="2"/>
  <c r="U1513" i="2" s="1"/>
  <c r="J1513" i="2"/>
  <c r="R1513" i="2"/>
  <c r="S1513" i="2" s="1"/>
  <c r="H1515" i="2"/>
  <c r="U1515" i="2" s="1"/>
  <c r="J1515" i="2"/>
  <c r="R1515" i="2"/>
  <c r="S1515" i="2" s="1"/>
  <c r="H1516" i="2"/>
  <c r="U1516" i="2" s="1"/>
  <c r="J1516" i="2"/>
  <c r="R1516" i="2"/>
  <c r="S1516" i="2" s="1"/>
  <c r="H1517" i="2"/>
  <c r="U1517" i="2" s="1"/>
  <c r="J1517" i="2"/>
  <c r="R1517" i="2"/>
  <c r="S1517" i="2" s="1"/>
  <c r="H1518" i="2"/>
  <c r="U1518" i="2" s="1"/>
  <c r="J1518" i="2"/>
  <c r="R1518" i="2"/>
  <c r="S1518" i="2" s="1"/>
  <c r="H1519" i="2"/>
  <c r="U1519" i="2" s="1"/>
  <c r="J1519" i="2"/>
  <c r="R1519" i="2"/>
  <c r="S1519" i="2" s="1"/>
  <c r="H1520" i="2"/>
  <c r="U1520" i="2" s="1"/>
  <c r="J1520" i="2"/>
  <c r="R1520" i="2"/>
  <c r="S1520" i="2" s="1"/>
  <c r="H1521" i="2"/>
  <c r="U1521" i="2" s="1"/>
  <c r="J1521" i="2"/>
  <c r="R1521" i="2"/>
  <c r="S1521" i="2" s="1"/>
  <c r="H1522" i="2"/>
  <c r="U1522" i="2" s="1"/>
  <c r="J1522" i="2"/>
  <c r="R1522" i="2"/>
  <c r="S1522" i="2" s="1"/>
  <c r="H1523" i="2"/>
  <c r="U1523" i="2" s="1"/>
  <c r="J1523" i="2"/>
  <c r="R1523" i="2"/>
  <c r="S1523" i="2" s="1"/>
  <c r="H1525" i="2"/>
  <c r="U1525" i="2" s="1"/>
  <c r="J1525" i="2"/>
  <c r="R1525" i="2"/>
  <c r="S1525" i="2" s="1"/>
  <c r="H1526" i="2"/>
  <c r="U1526" i="2" s="1"/>
  <c r="J1526" i="2"/>
  <c r="R1526" i="2"/>
  <c r="S1526" i="2" s="1"/>
  <c r="H1527" i="2"/>
  <c r="U1527" i="2" s="1"/>
  <c r="J1527" i="2"/>
  <c r="R1527" i="2"/>
  <c r="S1527" i="2" s="1"/>
  <c r="H1528" i="2"/>
  <c r="U1528" i="2" s="1"/>
  <c r="J1528" i="2"/>
  <c r="R1528" i="2"/>
  <c r="S1528" i="2" s="1"/>
  <c r="H1529" i="2"/>
  <c r="U1529" i="2" s="1"/>
  <c r="J1529" i="2"/>
  <c r="R1529" i="2"/>
  <c r="S1529" i="2" s="1"/>
  <c r="H1530" i="2"/>
  <c r="U1530" i="2" s="1"/>
  <c r="J1530" i="2"/>
  <c r="R1530" i="2"/>
  <c r="S1530" i="2" s="1"/>
  <c r="H1531" i="2"/>
  <c r="U1531" i="2" s="1"/>
  <c r="J1531" i="2"/>
  <c r="R1531" i="2"/>
  <c r="S1531" i="2" s="1"/>
  <c r="H1532" i="2"/>
  <c r="U1532" i="2" s="1"/>
  <c r="J1532" i="2"/>
  <c r="R1532" i="2"/>
  <c r="S1532" i="2" s="1"/>
  <c r="H1533" i="2"/>
  <c r="U1533" i="2" s="1"/>
  <c r="J1533" i="2"/>
  <c r="R1533" i="2"/>
  <c r="S1533" i="2" s="1"/>
  <c r="H1535" i="2"/>
  <c r="U1535" i="2" s="1"/>
  <c r="J1535" i="2"/>
  <c r="R1535" i="2"/>
  <c r="S1535" i="2" s="1"/>
  <c r="H1536" i="2"/>
  <c r="U1536" i="2" s="1"/>
  <c r="J1536" i="2"/>
  <c r="R1536" i="2"/>
  <c r="S1536" i="2" s="1"/>
  <c r="H1537" i="2"/>
  <c r="U1537" i="2" s="1"/>
  <c r="J1537" i="2"/>
  <c r="R1537" i="2"/>
  <c r="S1537" i="2" s="1"/>
  <c r="H1538" i="2"/>
  <c r="U1538" i="2" s="1"/>
  <c r="J1538" i="2"/>
  <c r="R1538" i="2"/>
  <c r="S1538" i="2" s="1"/>
  <c r="H1539" i="2"/>
  <c r="U1539" i="2" s="1"/>
  <c r="J1539" i="2"/>
  <c r="R1539" i="2"/>
  <c r="S1539" i="2" s="1"/>
  <c r="H1540" i="2"/>
  <c r="U1540" i="2" s="1"/>
  <c r="J1540" i="2"/>
  <c r="R1540" i="2"/>
  <c r="S1540" i="2" s="1"/>
  <c r="H1541" i="2"/>
  <c r="U1541" i="2" s="1"/>
  <c r="J1541" i="2"/>
  <c r="R1541" i="2"/>
  <c r="S1541" i="2" s="1"/>
  <c r="H1542" i="2"/>
  <c r="U1542" i="2" s="1"/>
  <c r="J1542" i="2"/>
  <c r="R1542" i="2"/>
  <c r="S1542" i="2" s="1"/>
  <c r="H1543" i="2"/>
  <c r="U1543" i="2" s="1"/>
  <c r="J1543" i="2"/>
  <c r="R1543" i="2"/>
  <c r="S1543" i="2" s="1"/>
  <c r="H1544" i="2"/>
  <c r="U1544" i="2" s="1"/>
  <c r="J1544" i="2"/>
  <c r="R1544" i="2"/>
  <c r="S1544" i="2" s="1"/>
  <c r="H1545" i="2"/>
  <c r="U1545" i="2" s="1"/>
  <c r="J1545" i="2"/>
  <c r="R1545" i="2"/>
  <c r="S1545" i="2" s="1"/>
  <c r="H1546" i="2"/>
  <c r="U1546" i="2" s="1"/>
  <c r="J1546" i="2"/>
  <c r="R1546" i="2"/>
  <c r="S1546" i="2" s="1"/>
  <c r="H1547" i="2"/>
  <c r="U1547" i="2" s="1"/>
  <c r="J1547" i="2"/>
  <c r="R1547" i="2"/>
  <c r="S1547" i="2" s="1"/>
  <c r="H1548" i="2"/>
  <c r="U1548" i="2" s="1"/>
  <c r="J1548" i="2"/>
  <c r="R1548" i="2"/>
  <c r="S1548" i="2" s="1"/>
  <c r="H1549" i="2"/>
  <c r="U1549" i="2" s="1"/>
  <c r="J1549" i="2"/>
  <c r="R1549" i="2"/>
  <c r="S1549" i="2" s="1"/>
  <c r="H1550" i="2"/>
  <c r="U1550" i="2" s="1"/>
  <c r="J1550" i="2"/>
  <c r="R1550" i="2"/>
  <c r="S1550" i="2" s="1"/>
  <c r="H1551" i="2"/>
  <c r="U1551" i="2" s="1"/>
  <c r="J1551" i="2"/>
  <c r="R1551" i="2"/>
  <c r="S1551" i="2" s="1"/>
  <c r="H1553" i="2"/>
  <c r="U1553" i="2" s="1"/>
  <c r="J1553" i="2"/>
  <c r="R1553" i="2"/>
  <c r="S1553" i="2" s="1"/>
  <c r="H1554" i="2"/>
  <c r="U1554" i="2" s="1"/>
  <c r="J1554" i="2"/>
  <c r="R1554" i="2"/>
  <c r="S1554" i="2" s="1"/>
  <c r="H1555" i="2"/>
  <c r="U1555" i="2" s="1"/>
  <c r="J1555" i="2"/>
  <c r="R1555" i="2"/>
  <c r="S1555" i="2" s="1"/>
  <c r="H1556" i="2"/>
  <c r="U1556" i="2" s="1"/>
  <c r="J1556" i="2"/>
  <c r="R1556" i="2"/>
  <c r="S1556" i="2" s="1"/>
  <c r="H1559" i="2"/>
  <c r="U1559" i="2" s="1"/>
  <c r="J1559" i="2"/>
  <c r="R1559" i="2"/>
  <c r="S1559" i="2" s="1"/>
  <c r="H1560" i="2"/>
  <c r="U1560" i="2" s="1"/>
  <c r="J1560" i="2"/>
  <c r="R1560" i="2"/>
  <c r="S1560" i="2" s="1"/>
  <c r="H1561" i="2"/>
  <c r="U1561" i="2" s="1"/>
  <c r="J1561" i="2"/>
  <c r="R1561" i="2"/>
  <c r="S1561" i="2" s="1"/>
  <c r="H1562" i="2"/>
  <c r="U1562" i="2" s="1"/>
  <c r="J1562" i="2"/>
  <c r="R1562" i="2"/>
  <c r="S1562" i="2" s="1"/>
  <c r="H1563" i="2"/>
  <c r="U1563" i="2" s="1"/>
  <c r="J1563" i="2"/>
  <c r="R1563" i="2"/>
  <c r="S1563" i="2" s="1"/>
  <c r="H1564" i="2"/>
  <c r="U1564" i="2" s="1"/>
  <c r="J1564" i="2"/>
  <c r="R1564" i="2"/>
  <c r="S1564" i="2" s="1"/>
  <c r="H1565" i="2"/>
  <c r="U1565" i="2" s="1"/>
  <c r="J1565" i="2"/>
  <c r="R1565" i="2"/>
  <c r="S1565" i="2" s="1"/>
  <c r="H1566" i="2"/>
  <c r="U1566" i="2" s="1"/>
  <c r="J1566" i="2"/>
  <c r="R1566" i="2"/>
  <c r="S1566" i="2" s="1"/>
  <c r="H1567" i="2"/>
  <c r="U1567" i="2" s="1"/>
  <c r="J1567" i="2"/>
  <c r="R1567" i="2"/>
  <c r="S1567" i="2" s="1"/>
  <c r="H1568" i="2"/>
  <c r="U1568" i="2" s="1"/>
  <c r="J1568" i="2"/>
  <c r="R1568" i="2"/>
  <c r="S1568" i="2" s="1"/>
  <c r="H1569" i="2"/>
  <c r="U1569" i="2" s="1"/>
  <c r="J1569" i="2"/>
  <c r="R1569" i="2"/>
  <c r="S1569" i="2" s="1"/>
  <c r="H1570" i="2"/>
  <c r="U1570" i="2" s="1"/>
  <c r="J1570" i="2"/>
  <c r="R1570" i="2"/>
  <c r="S1570" i="2" s="1"/>
  <c r="H1571" i="2"/>
  <c r="U1571" i="2" s="1"/>
  <c r="J1571" i="2"/>
  <c r="R1571" i="2"/>
  <c r="S1571" i="2" s="1"/>
  <c r="H1572" i="2"/>
  <c r="U1572" i="2" s="1"/>
  <c r="J1572" i="2"/>
  <c r="R1572" i="2"/>
  <c r="S1572" i="2" s="1"/>
  <c r="H1573" i="2"/>
  <c r="U1573" i="2" s="1"/>
  <c r="J1573" i="2"/>
  <c r="R1573" i="2"/>
  <c r="S1573" i="2" s="1"/>
  <c r="H1574" i="2"/>
  <c r="U1574" i="2" s="1"/>
  <c r="J1574" i="2"/>
  <c r="R1574" i="2"/>
  <c r="S1574" i="2" s="1"/>
  <c r="H1575" i="2"/>
  <c r="U1575" i="2" s="1"/>
  <c r="J1575" i="2"/>
  <c r="R1575" i="2"/>
  <c r="S1575" i="2" s="1"/>
  <c r="H1576" i="2"/>
  <c r="U1576" i="2" s="1"/>
  <c r="J1576" i="2"/>
  <c r="R1576" i="2"/>
  <c r="S1576" i="2" s="1"/>
  <c r="H1577" i="2"/>
  <c r="U1577" i="2" s="1"/>
  <c r="J1577" i="2"/>
  <c r="R1577" i="2"/>
  <c r="S1577" i="2" s="1"/>
  <c r="H1578" i="2"/>
  <c r="U1578" i="2" s="1"/>
  <c r="J1578" i="2"/>
  <c r="R1578" i="2"/>
  <c r="S1578" i="2" s="1"/>
  <c r="H1579" i="2"/>
  <c r="U1579" i="2" s="1"/>
  <c r="J1579" i="2"/>
  <c r="R1579" i="2"/>
  <c r="S1579" i="2" s="1"/>
  <c r="H1580" i="2"/>
  <c r="U1580" i="2" s="1"/>
  <c r="J1580" i="2"/>
  <c r="R1580" i="2"/>
  <c r="S1580" i="2" s="1"/>
  <c r="H1581" i="2"/>
  <c r="U1581" i="2" s="1"/>
  <c r="J1581" i="2"/>
  <c r="R1581" i="2"/>
  <c r="S1581" i="2" s="1"/>
  <c r="H1582" i="2"/>
  <c r="U1582" i="2" s="1"/>
  <c r="J1582" i="2"/>
  <c r="R1582" i="2"/>
  <c r="S1582" i="2" s="1"/>
  <c r="H1583" i="2"/>
  <c r="U1583" i="2" s="1"/>
  <c r="J1583" i="2"/>
  <c r="R1583" i="2"/>
  <c r="S1583" i="2" s="1"/>
  <c r="H1584" i="2"/>
  <c r="U1584" i="2" s="1"/>
  <c r="J1584" i="2"/>
  <c r="R1584" i="2"/>
  <c r="S1584" i="2" s="1"/>
  <c r="H1585" i="2"/>
  <c r="U1585" i="2" s="1"/>
  <c r="J1585" i="2"/>
  <c r="R1585" i="2"/>
  <c r="S1585" i="2" s="1"/>
  <c r="H1586" i="2"/>
  <c r="U1586" i="2" s="1"/>
  <c r="J1586" i="2"/>
  <c r="R1586" i="2"/>
  <c r="S1586" i="2" s="1"/>
  <c r="H1587" i="2"/>
  <c r="U1587" i="2" s="1"/>
  <c r="J1587" i="2"/>
  <c r="R1587" i="2"/>
  <c r="S1587" i="2" s="1"/>
  <c r="H1588" i="2"/>
  <c r="U1588" i="2" s="1"/>
  <c r="J1588" i="2"/>
  <c r="R1588" i="2"/>
  <c r="S1588" i="2" s="1"/>
  <c r="H1589" i="2"/>
  <c r="U1589" i="2" s="1"/>
  <c r="J1589" i="2"/>
  <c r="R1589" i="2"/>
  <c r="S1589" i="2" s="1"/>
  <c r="H1590" i="2"/>
  <c r="U1590" i="2" s="1"/>
  <c r="J1590" i="2"/>
  <c r="R1590" i="2"/>
  <c r="S1590" i="2" s="1"/>
  <c r="H1591" i="2"/>
  <c r="U1591" i="2" s="1"/>
  <c r="J1591" i="2"/>
  <c r="R1591" i="2"/>
  <c r="S1591" i="2" s="1"/>
  <c r="H1592" i="2"/>
  <c r="U1592" i="2" s="1"/>
  <c r="J1592" i="2"/>
  <c r="R1592" i="2"/>
  <c r="S1592" i="2" s="1"/>
  <c r="H1593" i="2"/>
  <c r="U1593" i="2" s="1"/>
  <c r="J1593" i="2"/>
  <c r="R1593" i="2"/>
  <c r="S1593" i="2" s="1"/>
  <c r="H1594" i="2"/>
  <c r="U1594" i="2" s="1"/>
  <c r="J1594" i="2"/>
  <c r="R1594" i="2"/>
  <c r="S1594" i="2" s="1"/>
  <c r="H1595" i="2"/>
  <c r="U1595" i="2" s="1"/>
  <c r="J1595" i="2"/>
  <c r="R1595" i="2"/>
  <c r="S1595" i="2" s="1"/>
  <c r="H1596" i="2"/>
  <c r="U1596" i="2" s="1"/>
  <c r="J1596" i="2"/>
  <c r="R1596" i="2"/>
  <c r="S1596" i="2" s="1"/>
  <c r="H1597" i="2"/>
  <c r="U1597" i="2" s="1"/>
  <c r="J1597" i="2"/>
  <c r="R1597" i="2"/>
  <c r="S1597" i="2" s="1"/>
  <c r="H1598" i="2"/>
  <c r="U1598" i="2" s="1"/>
  <c r="J1598" i="2"/>
  <c r="R1598" i="2"/>
  <c r="S1598" i="2" s="1"/>
  <c r="H1599" i="2"/>
  <c r="U1599" i="2" s="1"/>
  <c r="J1599" i="2"/>
  <c r="R1599" i="2"/>
  <c r="S1599" i="2" s="1"/>
  <c r="H1600" i="2"/>
  <c r="U1600" i="2" s="1"/>
  <c r="J1600" i="2"/>
  <c r="R1600" i="2"/>
  <c r="S1600" i="2" s="1"/>
  <c r="H1601" i="2"/>
  <c r="U1601" i="2" s="1"/>
  <c r="J1601" i="2"/>
  <c r="R1601" i="2"/>
  <c r="S1601" i="2" s="1"/>
  <c r="H1602" i="2"/>
  <c r="U1602" i="2" s="1"/>
  <c r="J1602" i="2"/>
  <c r="R1602" i="2"/>
  <c r="S1602" i="2" s="1"/>
  <c r="H1603" i="2"/>
  <c r="U1603" i="2" s="1"/>
  <c r="J1603" i="2"/>
  <c r="R1603" i="2"/>
  <c r="S1603" i="2" s="1"/>
  <c r="H1604" i="2"/>
  <c r="U1604" i="2" s="1"/>
  <c r="J1604" i="2"/>
  <c r="R1604" i="2"/>
  <c r="S1604" i="2" s="1"/>
  <c r="H1605" i="2"/>
  <c r="U1605" i="2" s="1"/>
  <c r="J1605" i="2"/>
  <c r="R1605" i="2"/>
  <c r="S1605" i="2" s="1"/>
  <c r="H1606" i="2"/>
  <c r="U1606" i="2" s="1"/>
  <c r="J1606" i="2"/>
  <c r="R1606" i="2"/>
  <c r="S1606" i="2" s="1"/>
  <c r="H1607" i="2"/>
  <c r="U1607" i="2" s="1"/>
  <c r="J1607" i="2"/>
  <c r="R1607" i="2"/>
  <c r="S1607" i="2" s="1"/>
  <c r="H1608" i="2"/>
  <c r="U1608" i="2" s="1"/>
  <c r="J1608" i="2"/>
  <c r="R1608" i="2"/>
  <c r="S1608" i="2" s="1"/>
  <c r="H1609" i="2"/>
  <c r="U1609" i="2" s="1"/>
  <c r="J1609" i="2"/>
  <c r="R1609" i="2"/>
  <c r="S1609" i="2" s="1"/>
  <c r="H1610" i="2"/>
  <c r="U1610" i="2" s="1"/>
  <c r="J1610" i="2"/>
  <c r="R1610" i="2"/>
  <c r="S1610" i="2" s="1"/>
  <c r="H1611" i="2"/>
  <c r="U1611" i="2" s="1"/>
  <c r="J1611" i="2"/>
  <c r="R1611" i="2"/>
  <c r="S1611" i="2" s="1"/>
  <c r="H1612" i="2"/>
  <c r="U1612" i="2" s="1"/>
  <c r="J1612" i="2"/>
  <c r="R1612" i="2"/>
  <c r="S1612" i="2" s="1"/>
  <c r="H1613" i="2"/>
  <c r="U1613" i="2" s="1"/>
  <c r="J1613" i="2"/>
  <c r="R1613" i="2"/>
  <c r="S1613" i="2" s="1"/>
  <c r="H1614" i="2"/>
  <c r="U1614" i="2" s="1"/>
  <c r="J1614" i="2"/>
  <c r="R1614" i="2"/>
  <c r="S1614" i="2" s="1"/>
  <c r="H1615" i="2"/>
  <c r="U1615" i="2" s="1"/>
  <c r="J1615" i="2"/>
  <c r="R1615" i="2"/>
  <c r="S1615" i="2" s="1"/>
  <c r="H1616" i="2"/>
  <c r="U1616" i="2" s="1"/>
  <c r="J1616" i="2"/>
  <c r="R1616" i="2"/>
  <c r="S1616" i="2" s="1"/>
  <c r="H1617" i="2"/>
  <c r="U1617" i="2" s="1"/>
  <c r="J1617" i="2"/>
  <c r="R1617" i="2"/>
  <c r="S1617" i="2" s="1"/>
  <c r="H1618" i="2"/>
  <c r="U1618" i="2" s="1"/>
  <c r="J1618" i="2"/>
  <c r="R1618" i="2"/>
  <c r="S1618" i="2" s="1"/>
  <c r="H1619" i="2"/>
  <c r="U1619" i="2" s="1"/>
  <c r="J1619" i="2"/>
  <c r="R1619" i="2"/>
  <c r="S1619" i="2" s="1"/>
  <c r="H1620" i="2"/>
  <c r="U1620" i="2" s="1"/>
  <c r="J1620" i="2"/>
  <c r="R1620" i="2"/>
  <c r="S1620" i="2" s="1"/>
  <c r="H1621" i="2"/>
  <c r="U1621" i="2" s="1"/>
  <c r="J1621" i="2"/>
  <c r="R1621" i="2"/>
  <c r="S1621" i="2" s="1"/>
  <c r="H1622" i="2"/>
  <c r="U1622" i="2" s="1"/>
  <c r="J1622" i="2"/>
  <c r="R1622" i="2"/>
  <c r="S1622" i="2" s="1"/>
  <c r="H1623" i="2"/>
  <c r="U1623" i="2" s="1"/>
  <c r="J1623" i="2"/>
  <c r="R1623" i="2"/>
  <c r="S1623" i="2" s="1"/>
  <c r="H1624" i="2"/>
  <c r="U1624" i="2" s="1"/>
  <c r="J1624" i="2"/>
  <c r="R1624" i="2"/>
  <c r="S1624" i="2" s="1"/>
  <c r="H1625" i="2"/>
  <c r="U1625" i="2" s="1"/>
  <c r="J1625" i="2"/>
  <c r="R1625" i="2"/>
  <c r="S1625" i="2" s="1"/>
  <c r="H1626" i="2"/>
  <c r="U1626" i="2" s="1"/>
  <c r="J1626" i="2"/>
  <c r="R1626" i="2"/>
  <c r="S1626" i="2" s="1"/>
  <c r="H1627" i="2"/>
  <c r="U1627" i="2" s="1"/>
  <c r="J1627" i="2"/>
  <c r="R1627" i="2"/>
  <c r="S1627" i="2" s="1"/>
  <c r="H1628" i="2"/>
  <c r="U1628" i="2" s="1"/>
  <c r="J1628" i="2"/>
  <c r="R1628" i="2"/>
  <c r="S1628" i="2" s="1"/>
  <c r="H1629" i="2"/>
  <c r="U1629" i="2" s="1"/>
  <c r="J1629" i="2"/>
  <c r="R1629" i="2"/>
  <c r="S1629" i="2" s="1"/>
  <c r="H1630" i="2"/>
  <c r="U1630" i="2" s="1"/>
  <c r="J1630" i="2"/>
  <c r="R1630" i="2"/>
  <c r="S1630" i="2" s="1"/>
  <c r="H1632" i="2"/>
  <c r="U1632" i="2" s="1"/>
  <c r="J1632" i="2"/>
  <c r="R1632" i="2"/>
  <c r="S1632" i="2" s="1"/>
  <c r="H1633" i="2"/>
  <c r="U1633" i="2" s="1"/>
  <c r="J1633" i="2"/>
  <c r="R1633" i="2"/>
  <c r="S1633" i="2" s="1"/>
  <c r="H1634" i="2"/>
  <c r="U1634" i="2" s="1"/>
  <c r="J1634" i="2"/>
  <c r="R1634" i="2"/>
  <c r="S1634" i="2" s="1"/>
  <c r="H1635" i="2"/>
  <c r="U1635" i="2" s="1"/>
  <c r="J1635" i="2"/>
  <c r="R1635" i="2"/>
  <c r="S1635" i="2" s="1"/>
  <c r="H1636" i="2"/>
  <c r="U1636" i="2" s="1"/>
  <c r="J1636" i="2"/>
  <c r="R1636" i="2"/>
  <c r="S1636" i="2" s="1"/>
  <c r="H1637" i="2"/>
  <c r="U1637" i="2" s="1"/>
  <c r="J1637" i="2"/>
  <c r="R1637" i="2"/>
  <c r="S1637" i="2" s="1"/>
  <c r="H1638" i="2"/>
  <c r="U1638" i="2" s="1"/>
  <c r="J1638" i="2"/>
  <c r="R1638" i="2"/>
  <c r="S1638" i="2" s="1"/>
  <c r="H1639" i="2"/>
  <c r="U1639" i="2" s="1"/>
  <c r="J1639" i="2"/>
  <c r="R1639" i="2"/>
  <c r="S1639" i="2" s="1"/>
  <c r="H1640" i="2"/>
  <c r="U1640" i="2" s="1"/>
  <c r="J1640" i="2"/>
  <c r="R1640" i="2"/>
  <c r="S1640" i="2" s="1"/>
  <c r="H1641" i="2"/>
  <c r="U1641" i="2" s="1"/>
  <c r="J1641" i="2"/>
  <c r="R1641" i="2"/>
  <c r="S1641" i="2" s="1"/>
  <c r="H1642" i="2"/>
  <c r="U1642" i="2" s="1"/>
  <c r="J1642" i="2"/>
  <c r="R1642" i="2"/>
  <c r="S1642" i="2" s="1"/>
  <c r="H1643" i="2"/>
  <c r="U1643" i="2" s="1"/>
  <c r="J1643" i="2"/>
  <c r="R1643" i="2"/>
  <c r="S1643" i="2" s="1"/>
  <c r="H1644" i="2"/>
  <c r="U1644" i="2" s="1"/>
  <c r="J1644" i="2"/>
  <c r="R1644" i="2"/>
  <c r="S1644" i="2" s="1"/>
  <c r="H1645" i="2"/>
  <c r="U1645" i="2" s="1"/>
  <c r="J1645" i="2"/>
  <c r="R1645" i="2"/>
  <c r="S1645" i="2" s="1"/>
  <c r="H1646" i="2"/>
  <c r="U1646" i="2" s="1"/>
  <c r="J1646" i="2"/>
  <c r="R1646" i="2"/>
  <c r="S1646" i="2" s="1"/>
  <c r="H1647" i="2"/>
  <c r="U1647" i="2" s="1"/>
  <c r="J1647" i="2"/>
  <c r="R1647" i="2"/>
  <c r="S1647" i="2" s="1"/>
  <c r="H1648" i="2"/>
  <c r="U1648" i="2" s="1"/>
  <c r="J1648" i="2"/>
  <c r="R1648" i="2"/>
  <c r="S1648" i="2" s="1"/>
  <c r="H1649" i="2"/>
  <c r="U1649" i="2" s="1"/>
  <c r="J1649" i="2"/>
  <c r="R1649" i="2"/>
  <c r="S1649" i="2" s="1"/>
  <c r="H1650" i="2"/>
  <c r="U1650" i="2" s="1"/>
  <c r="J1650" i="2"/>
  <c r="R1650" i="2"/>
  <c r="S1650" i="2" s="1"/>
  <c r="H1651" i="2"/>
  <c r="U1651" i="2" s="1"/>
  <c r="J1651" i="2"/>
  <c r="R1651" i="2"/>
  <c r="S1651" i="2" s="1"/>
  <c r="H1652" i="2"/>
  <c r="U1652" i="2" s="1"/>
  <c r="J1652" i="2"/>
  <c r="R1652" i="2"/>
  <c r="S1652" i="2" s="1"/>
  <c r="H1653" i="2"/>
  <c r="U1653" i="2" s="1"/>
  <c r="J1653" i="2"/>
  <c r="R1653" i="2"/>
  <c r="S1653" i="2" s="1"/>
  <c r="H1654" i="2"/>
  <c r="U1654" i="2" s="1"/>
  <c r="J1654" i="2"/>
  <c r="R1654" i="2"/>
  <c r="S1654" i="2" s="1"/>
  <c r="H1655" i="2"/>
  <c r="U1655" i="2" s="1"/>
  <c r="J1655" i="2"/>
  <c r="R1655" i="2"/>
  <c r="S1655" i="2" s="1"/>
  <c r="H1656" i="2"/>
  <c r="U1656" i="2" s="1"/>
  <c r="J1656" i="2"/>
  <c r="R1656" i="2"/>
  <c r="S1656" i="2" s="1"/>
  <c r="H1657" i="2"/>
  <c r="U1657" i="2" s="1"/>
  <c r="J1657" i="2"/>
  <c r="R1657" i="2"/>
  <c r="S1657" i="2" s="1"/>
  <c r="H1658" i="2"/>
  <c r="U1658" i="2" s="1"/>
  <c r="J1658" i="2"/>
  <c r="R1658" i="2"/>
  <c r="S1658" i="2" s="1"/>
  <c r="H1659" i="2"/>
  <c r="U1659" i="2" s="1"/>
  <c r="J1659" i="2"/>
  <c r="R1659" i="2"/>
  <c r="S1659" i="2" s="1"/>
  <c r="H1660" i="2"/>
  <c r="U1660" i="2" s="1"/>
  <c r="J1660" i="2"/>
  <c r="R1660" i="2"/>
  <c r="S1660" i="2" s="1"/>
  <c r="H1661" i="2"/>
  <c r="U1661" i="2" s="1"/>
  <c r="J1661" i="2"/>
  <c r="R1661" i="2"/>
  <c r="S1661" i="2" s="1"/>
  <c r="H1662" i="2"/>
  <c r="U1662" i="2" s="1"/>
  <c r="J1662" i="2"/>
  <c r="R1662" i="2"/>
  <c r="S1662" i="2" s="1"/>
  <c r="H1663" i="2"/>
  <c r="U1663" i="2" s="1"/>
  <c r="J1663" i="2"/>
  <c r="R1663" i="2"/>
  <c r="S1663" i="2" s="1"/>
  <c r="H1664" i="2"/>
  <c r="U1664" i="2" s="1"/>
  <c r="J1664" i="2"/>
  <c r="R1664" i="2"/>
  <c r="S1664" i="2" s="1"/>
  <c r="H1665" i="2"/>
  <c r="U1665" i="2" s="1"/>
  <c r="J1665" i="2"/>
  <c r="R1665" i="2"/>
  <c r="S1665" i="2" s="1"/>
  <c r="H1666" i="2"/>
  <c r="U1666" i="2" s="1"/>
  <c r="J1666" i="2"/>
  <c r="R1666" i="2"/>
  <c r="S1666" i="2" s="1"/>
  <c r="H1667" i="2"/>
  <c r="U1667" i="2" s="1"/>
  <c r="J1667" i="2"/>
  <c r="R1667" i="2"/>
  <c r="S1667" i="2" s="1"/>
  <c r="H1668" i="2"/>
  <c r="U1668" i="2" s="1"/>
  <c r="J1668" i="2"/>
  <c r="R1668" i="2"/>
  <c r="S1668" i="2" s="1"/>
  <c r="H1669" i="2"/>
  <c r="U1669" i="2" s="1"/>
  <c r="J1669" i="2"/>
  <c r="R1669" i="2"/>
  <c r="S1669" i="2" s="1"/>
  <c r="H1670" i="2"/>
  <c r="U1670" i="2" s="1"/>
  <c r="J1670" i="2"/>
  <c r="R1670" i="2"/>
  <c r="S1670" i="2" s="1"/>
  <c r="H1671" i="2"/>
  <c r="U1671" i="2" s="1"/>
  <c r="J1671" i="2"/>
  <c r="R1671" i="2"/>
  <c r="S1671" i="2" s="1"/>
  <c r="H1672" i="2"/>
  <c r="U1672" i="2" s="1"/>
  <c r="J1672" i="2"/>
  <c r="R1672" i="2"/>
  <c r="S1672" i="2" s="1"/>
  <c r="H1673" i="2"/>
  <c r="U1673" i="2" s="1"/>
  <c r="J1673" i="2"/>
  <c r="R1673" i="2"/>
  <c r="S1673" i="2" s="1"/>
  <c r="H1674" i="2"/>
  <c r="U1674" i="2" s="1"/>
  <c r="J1674" i="2"/>
  <c r="R1674" i="2"/>
  <c r="S1674" i="2" s="1"/>
  <c r="H1675" i="2"/>
  <c r="U1675" i="2" s="1"/>
  <c r="J1675" i="2"/>
  <c r="R1675" i="2"/>
  <c r="S1675" i="2" s="1"/>
  <c r="H1676" i="2"/>
  <c r="U1676" i="2" s="1"/>
  <c r="J1676" i="2"/>
  <c r="R1676" i="2"/>
  <c r="S1676" i="2" s="1"/>
  <c r="H1677" i="2"/>
  <c r="U1677" i="2" s="1"/>
  <c r="J1677" i="2"/>
  <c r="R1677" i="2"/>
  <c r="S1677" i="2" s="1"/>
  <c r="H1678" i="2"/>
  <c r="U1678" i="2" s="1"/>
  <c r="J1678" i="2"/>
  <c r="R1678" i="2"/>
  <c r="S1678" i="2" s="1"/>
  <c r="H1679" i="2"/>
  <c r="U1679" i="2" s="1"/>
  <c r="J1679" i="2"/>
  <c r="R1679" i="2"/>
  <c r="S1679" i="2" s="1"/>
  <c r="H1680" i="2"/>
  <c r="U1680" i="2" s="1"/>
  <c r="J1680" i="2"/>
  <c r="R1680" i="2"/>
  <c r="S1680" i="2" s="1"/>
  <c r="H1681" i="2"/>
  <c r="U1681" i="2" s="1"/>
  <c r="J1681" i="2"/>
  <c r="R1681" i="2"/>
  <c r="S1681" i="2" s="1"/>
  <c r="H1682" i="2"/>
  <c r="U1682" i="2" s="1"/>
  <c r="J1682" i="2"/>
  <c r="R1682" i="2"/>
  <c r="S1682" i="2" s="1"/>
  <c r="H1683" i="2"/>
  <c r="U1683" i="2" s="1"/>
  <c r="J1683" i="2"/>
  <c r="R1683" i="2"/>
  <c r="S1683" i="2" s="1"/>
  <c r="H1684" i="2"/>
  <c r="U1684" i="2" s="1"/>
  <c r="J1684" i="2"/>
  <c r="R1684" i="2"/>
  <c r="S1684" i="2" s="1"/>
  <c r="H1685" i="2"/>
  <c r="U1685" i="2" s="1"/>
  <c r="J1685" i="2"/>
  <c r="R1685" i="2"/>
  <c r="S1685" i="2" s="1"/>
  <c r="H1686" i="2"/>
  <c r="U1686" i="2" s="1"/>
  <c r="J1686" i="2"/>
  <c r="R1686" i="2"/>
  <c r="S1686" i="2" s="1"/>
  <c r="H1687" i="2"/>
  <c r="U1687" i="2" s="1"/>
  <c r="J1687" i="2"/>
  <c r="R1687" i="2"/>
  <c r="S1687" i="2" s="1"/>
  <c r="H1688" i="2"/>
  <c r="U1688" i="2" s="1"/>
  <c r="J1688" i="2"/>
  <c r="R1688" i="2"/>
  <c r="S1688" i="2" s="1"/>
  <c r="H1689" i="2"/>
  <c r="U1689" i="2" s="1"/>
  <c r="J1689" i="2"/>
  <c r="R1689" i="2"/>
  <c r="S1689" i="2" s="1"/>
  <c r="H1690" i="2"/>
  <c r="U1690" i="2" s="1"/>
  <c r="J1690" i="2"/>
  <c r="R1690" i="2"/>
  <c r="S1690" i="2" s="1"/>
  <c r="H1691" i="2"/>
  <c r="U1691" i="2" s="1"/>
  <c r="J1691" i="2"/>
  <c r="R1691" i="2"/>
  <c r="S1691" i="2" s="1"/>
  <c r="H1692" i="2"/>
  <c r="U1692" i="2" s="1"/>
  <c r="J1692" i="2"/>
  <c r="R1692" i="2"/>
  <c r="S1692" i="2" s="1"/>
  <c r="H1693" i="2"/>
  <c r="U1693" i="2" s="1"/>
  <c r="J1693" i="2"/>
  <c r="R1693" i="2"/>
  <c r="S1693" i="2" s="1"/>
  <c r="H1695" i="2"/>
  <c r="U1695" i="2" s="1"/>
  <c r="J1695" i="2"/>
  <c r="R1695" i="2"/>
  <c r="S1695" i="2" s="1"/>
  <c r="H1696" i="2"/>
  <c r="U1696" i="2" s="1"/>
  <c r="J1696" i="2"/>
  <c r="R1696" i="2"/>
  <c r="S1696" i="2" s="1"/>
  <c r="H1697" i="2"/>
  <c r="U1697" i="2" s="1"/>
  <c r="J1697" i="2"/>
  <c r="R1697" i="2"/>
  <c r="S1697" i="2" s="1"/>
  <c r="H1698" i="2"/>
  <c r="U1698" i="2" s="1"/>
  <c r="J1698" i="2"/>
  <c r="R1698" i="2"/>
  <c r="S1698" i="2" s="1"/>
  <c r="H1699" i="2"/>
  <c r="U1699" i="2" s="1"/>
  <c r="J1699" i="2"/>
  <c r="R1699" i="2"/>
  <c r="S1699" i="2" s="1"/>
  <c r="H1700" i="2"/>
  <c r="U1700" i="2" s="1"/>
  <c r="J1700" i="2"/>
  <c r="R1700" i="2"/>
  <c r="S1700" i="2" s="1"/>
  <c r="H1701" i="2"/>
  <c r="U1701" i="2" s="1"/>
  <c r="J1701" i="2"/>
  <c r="R1701" i="2"/>
  <c r="S1701" i="2" s="1"/>
  <c r="H1702" i="2"/>
  <c r="U1702" i="2" s="1"/>
  <c r="J1702" i="2"/>
  <c r="R1702" i="2"/>
  <c r="S1702" i="2" s="1"/>
  <c r="H1703" i="2"/>
  <c r="U1703" i="2" s="1"/>
  <c r="J1703" i="2"/>
  <c r="R1703" i="2"/>
  <c r="S1703" i="2" s="1"/>
  <c r="H1704" i="2"/>
  <c r="U1704" i="2" s="1"/>
  <c r="J1704" i="2"/>
  <c r="R1704" i="2"/>
  <c r="S1704" i="2" s="1"/>
  <c r="H1705" i="2"/>
  <c r="U1705" i="2" s="1"/>
  <c r="J1705" i="2"/>
  <c r="R1705" i="2"/>
  <c r="S1705" i="2" s="1"/>
  <c r="H1706" i="2"/>
  <c r="U1706" i="2" s="1"/>
  <c r="J1706" i="2"/>
  <c r="R1706" i="2"/>
  <c r="S1706" i="2" s="1"/>
  <c r="H1707" i="2"/>
  <c r="U1707" i="2" s="1"/>
  <c r="J1707" i="2"/>
  <c r="R1707" i="2"/>
  <c r="S1707" i="2" s="1"/>
  <c r="H1708" i="2"/>
  <c r="U1708" i="2" s="1"/>
  <c r="J1708" i="2"/>
  <c r="R1708" i="2"/>
  <c r="S1708" i="2" s="1"/>
  <c r="H1709" i="2"/>
  <c r="U1709" i="2" s="1"/>
  <c r="J1709" i="2"/>
  <c r="R1709" i="2"/>
  <c r="S1709" i="2" s="1"/>
  <c r="H1710" i="2"/>
  <c r="U1710" i="2" s="1"/>
  <c r="J1710" i="2"/>
  <c r="R1710" i="2"/>
  <c r="S1710" i="2" s="1"/>
  <c r="H1711" i="2"/>
  <c r="U1711" i="2" s="1"/>
  <c r="J1711" i="2"/>
  <c r="R1711" i="2"/>
  <c r="S1711" i="2" s="1"/>
  <c r="H1712" i="2"/>
  <c r="U1712" i="2" s="1"/>
  <c r="J1712" i="2"/>
  <c r="R1712" i="2"/>
  <c r="S1712" i="2" s="1"/>
  <c r="H1713" i="2"/>
  <c r="U1713" i="2" s="1"/>
  <c r="J1713" i="2"/>
  <c r="R1713" i="2"/>
  <c r="S1713" i="2" s="1"/>
  <c r="H1714" i="2"/>
  <c r="U1714" i="2" s="1"/>
  <c r="J1714" i="2"/>
  <c r="R1714" i="2"/>
  <c r="S1714" i="2" s="1"/>
  <c r="H1715" i="2"/>
  <c r="U1715" i="2" s="1"/>
  <c r="J1715" i="2"/>
  <c r="R1715" i="2"/>
  <c r="S1715" i="2" s="1"/>
  <c r="H1716" i="2"/>
  <c r="U1716" i="2" s="1"/>
  <c r="J1716" i="2"/>
  <c r="R1716" i="2"/>
  <c r="S1716" i="2" s="1"/>
  <c r="H1717" i="2"/>
  <c r="U1717" i="2" s="1"/>
  <c r="J1717" i="2"/>
  <c r="R1717" i="2"/>
  <c r="S1717" i="2" s="1"/>
  <c r="H1718" i="2"/>
  <c r="U1718" i="2" s="1"/>
  <c r="J1718" i="2"/>
  <c r="R1718" i="2"/>
  <c r="S1718" i="2" s="1"/>
  <c r="H1719" i="2"/>
  <c r="U1719" i="2" s="1"/>
  <c r="J1719" i="2"/>
  <c r="R1719" i="2"/>
  <c r="S1719" i="2" s="1"/>
  <c r="H1720" i="2"/>
  <c r="U1720" i="2" s="1"/>
  <c r="J1720" i="2"/>
  <c r="R1720" i="2"/>
  <c r="S1720" i="2" s="1"/>
  <c r="H1721" i="2"/>
  <c r="U1721" i="2" s="1"/>
  <c r="J1721" i="2"/>
  <c r="R1721" i="2"/>
  <c r="S1721" i="2" s="1"/>
  <c r="H1722" i="2"/>
  <c r="U1722" i="2" s="1"/>
  <c r="J1722" i="2"/>
  <c r="R1722" i="2"/>
  <c r="S1722" i="2" s="1"/>
  <c r="H1723" i="2"/>
  <c r="U1723" i="2" s="1"/>
  <c r="J1723" i="2"/>
  <c r="R1723" i="2"/>
  <c r="S1723" i="2" s="1"/>
  <c r="H1724" i="2"/>
  <c r="U1724" i="2" s="1"/>
  <c r="J1724" i="2"/>
  <c r="R1724" i="2"/>
  <c r="S1724" i="2" s="1"/>
  <c r="H1725" i="2"/>
  <c r="U1725" i="2" s="1"/>
  <c r="J1725" i="2"/>
  <c r="R1725" i="2"/>
  <c r="S1725" i="2" s="1"/>
  <c r="H1726" i="2"/>
  <c r="U1726" i="2" s="1"/>
  <c r="J1726" i="2"/>
  <c r="R1726" i="2"/>
  <c r="S1726" i="2" s="1"/>
  <c r="H1727" i="2"/>
  <c r="U1727" i="2" s="1"/>
  <c r="J1727" i="2"/>
  <c r="R1727" i="2"/>
  <c r="S1727" i="2" s="1"/>
  <c r="H1728" i="2"/>
  <c r="U1728" i="2" s="1"/>
  <c r="J1728" i="2"/>
  <c r="R1728" i="2"/>
  <c r="S1728" i="2" s="1"/>
  <c r="H1729" i="2"/>
  <c r="U1729" i="2" s="1"/>
  <c r="J1729" i="2"/>
  <c r="R1729" i="2"/>
  <c r="S1729" i="2" s="1"/>
  <c r="H1730" i="2"/>
  <c r="U1730" i="2" s="1"/>
  <c r="J1730" i="2"/>
  <c r="R1730" i="2"/>
  <c r="S1730" i="2" s="1"/>
  <c r="H1731" i="2"/>
  <c r="U1731" i="2" s="1"/>
  <c r="J1731" i="2"/>
  <c r="R1731" i="2"/>
  <c r="S1731" i="2" s="1"/>
  <c r="H1732" i="2"/>
  <c r="U1732" i="2" s="1"/>
  <c r="J1732" i="2"/>
  <c r="R1732" i="2"/>
  <c r="S1732" i="2" s="1"/>
  <c r="H1733" i="2"/>
  <c r="U1733" i="2" s="1"/>
  <c r="J1733" i="2"/>
  <c r="R1733" i="2"/>
  <c r="S1733" i="2" s="1"/>
  <c r="H1734" i="2"/>
  <c r="U1734" i="2" s="1"/>
  <c r="J1734" i="2"/>
  <c r="R1734" i="2"/>
  <c r="S1734" i="2" s="1"/>
  <c r="H1735" i="2"/>
  <c r="U1735" i="2" s="1"/>
  <c r="J1735" i="2"/>
  <c r="R1735" i="2"/>
  <c r="S1735" i="2" s="1"/>
  <c r="H1736" i="2"/>
  <c r="U1736" i="2" s="1"/>
  <c r="J1736" i="2"/>
  <c r="R1736" i="2"/>
  <c r="S1736" i="2" s="1"/>
  <c r="H1737" i="2"/>
  <c r="U1737" i="2" s="1"/>
  <c r="J1737" i="2"/>
  <c r="R1737" i="2"/>
  <c r="S1737" i="2" s="1"/>
  <c r="H1738" i="2"/>
  <c r="U1738" i="2" s="1"/>
  <c r="J1738" i="2"/>
  <c r="R1738" i="2"/>
  <c r="S1738" i="2" s="1"/>
  <c r="H1739" i="2"/>
  <c r="U1739" i="2" s="1"/>
  <c r="J1739" i="2"/>
  <c r="R1739" i="2"/>
  <c r="S1739" i="2" s="1"/>
  <c r="H1740" i="2"/>
  <c r="U1740" i="2" s="1"/>
  <c r="J1740" i="2"/>
  <c r="R1740" i="2"/>
  <c r="S1740" i="2" s="1"/>
  <c r="H1741" i="2"/>
  <c r="U1741" i="2" s="1"/>
  <c r="J1741" i="2"/>
  <c r="R1741" i="2"/>
  <c r="S1741" i="2" s="1"/>
  <c r="H1742" i="2"/>
  <c r="U1742" i="2" s="1"/>
  <c r="J1742" i="2"/>
  <c r="R1742" i="2"/>
  <c r="S1742" i="2" s="1"/>
  <c r="H1743" i="2"/>
  <c r="U1743" i="2" s="1"/>
  <c r="J1743" i="2"/>
  <c r="R1743" i="2"/>
  <c r="S1743" i="2" s="1"/>
  <c r="H1744" i="2"/>
  <c r="U1744" i="2" s="1"/>
  <c r="J1744" i="2"/>
  <c r="R1744" i="2"/>
  <c r="S1744" i="2" s="1"/>
  <c r="H1745" i="2"/>
  <c r="U1745" i="2" s="1"/>
  <c r="J1745" i="2"/>
  <c r="R1745" i="2"/>
  <c r="S1745" i="2" s="1"/>
  <c r="H1746" i="2"/>
  <c r="U1746" i="2" s="1"/>
  <c r="J1746" i="2"/>
  <c r="R1746" i="2"/>
  <c r="S1746" i="2" s="1"/>
  <c r="H1747" i="2"/>
  <c r="U1747" i="2" s="1"/>
  <c r="J1747" i="2"/>
  <c r="R1747" i="2"/>
  <c r="S1747" i="2" s="1"/>
  <c r="H1748" i="2"/>
  <c r="U1748" i="2" s="1"/>
  <c r="J1748" i="2"/>
  <c r="R1748" i="2"/>
  <c r="S1748" i="2" s="1"/>
  <c r="H1749" i="2"/>
  <c r="U1749" i="2" s="1"/>
  <c r="J1749" i="2"/>
  <c r="R1749" i="2"/>
  <c r="S1749" i="2" s="1"/>
  <c r="H1750" i="2"/>
  <c r="U1750" i="2" s="1"/>
  <c r="J1750" i="2"/>
  <c r="R1750" i="2"/>
  <c r="S1750" i="2" s="1"/>
  <c r="H1751" i="2"/>
  <c r="U1751" i="2" s="1"/>
  <c r="J1751" i="2"/>
  <c r="R1751" i="2"/>
  <c r="S1751" i="2" s="1"/>
  <c r="H1752" i="2"/>
  <c r="U1752" i="2" s="1"/>
  <c r="J1752" i="2"/>
  <c r="R1752" i="2"/>
  <c r="S1752" i="2" s="1"/>
  <c r="H1754" i="2"/>
  <c r="U1754" i="2" s="1"/>
  <c r="J1754" i="2"/>
  <c r="R1754" i="2"/>
  <c r="S1754" i="2" s="1"/>
  <c r="H1755" i="2"/>
  <c r="U1755" i="2" s="1"/>
  <c r="J1755" i="2"/>
  <c r="R1755" i="2"/>
  <c r="S1755" i="2" s="1"/>
  <c r="H1756" i="2"/>
  <c r="U1756" i="2" s="1"/>
  <c r="J1756" i="2"/>
  <c r="R1756" i="2"/>
  <c r="S1756" i="2" s="1"/>
  <c r="H1757" i="2"/>
  <c r="U1757" i="2" s="1"/>
  <c r="J1757" i="2"/>
  <c r="R1757" i="2"/>
  <c r="S1757" i="2" s="1"/>
  <c r="H1758" i="2"/>
  <c r="U1758" i="2" s="1"/>
  <c r="J1758" i="2"/>
  <c r="R1758" i="2"/>
  <c r="S1758" i="2" s="1"/>
  <c r="H1759" i="2"/>
  <c r="U1759" i="2" s="1"/>
  <c r="J1759" i="2"/>
  <c r="R1759" i="2"/>
  <c r="S1759" i="2" s="1"/>
  <c r="H1760" i="2"/>
  <c r="U1760" i="2" s="1"/>
  <c r="J1760" i="2"/>
  <c r="R1760" i="2"/>
  <c r="S1760" i="2" s="1"/>
  <c r="H1761" i="2"/>
  <c r="U1761" i="2" s="1"/>
  <c r="J1761" i="2"/>
  <c r="R1761" i="2"/>
  <c r="S1761" i="2" s="1"/>
  <c r="H1762" i="2"/>
  <c r="U1762" i="2" s="1"/>
  <c r="J1762" i="2"/>
  <c r="R1762" i="2"/>
  <c r="S1762" i="2" s="1"/>
  <c r="H1763" i="2"/>
  <c r="U1763" i="2" s="1"/>
  <c r="J1763" i="2"/>
  <c r="R1763" i="2"/>
  <c r="S1763" i="2" s="1"/>
  <c r="H1764" i="2"/>
  <c r="U1764" i="2" s="1"/>
  <c r="J1764" i="2"/>
  <c r="R1764" i="2"/>
  <c r="S1764" i="2" s="1"/>
  <c r="H1765" i="2"/>
  <c r="U1765" i="2" s="1"/>
  <c r="J1765" i="2"/>
  <c r="R1765" i="2"/>
  <c r="S1765" i="2" s="1"/>
  <c r="H1766" i="2"/>
  <c r="U1766" i="2" s="1"/>
  <c r="J1766" i="2"/>
  <c r="R1766" i="2"/>
  <c r="S1766" i="2" s="1"/>
  <c r="H1768" i="2"/>
  <c r="U1768" i="2" s="1"/>
  <c r="J1768" i="2"/>
  <c r="R1768" i="2"/>
  <c r="S1768" i="2" s="1"/>
  <c r="H1769" i="2"/>
  <c r="U1769" i="2" s="1"/>
  <c r="J1769" i="2"/>
  <c r="R1769" i="2"/>
  <c r="S1769" i="2" s="1"/>
  <c r="H1770" i="2"/>
  <c r="U1770" i="2" s="1"/>
  <c r="J1770" i="2"/>
  <c r="R1770" i="2"/>
  <c r="S1770" i="2" s="1"/>
  <c r="H1771" i="2"/>
  <c r="U1771" i="2" s="1"/>
  <c r="J1771" i="2"/>
  <c r="R1771" i="2"/>
  <c r="S1771" i="2" s="1"/>
  <c r="H1772" i="2"/>
  <c r="U1772" i="2" s="1"/>
  <c r="J1772" i="2"/>
  <c r="R1772" i="2"/>
  <c r="S1772" i="2" s="1"/>
  <c r="H1773" i="2"/>
  <c r="U1773" i="2" s="1"/>
  <c r="J1773" i="2"/>
  <c r="R1773" i="2"/>
  <c r="S1773" i="2" s="1"/>
  <c r="H1774" i="2"/>
  <c r="U1774" i="2" s="1"/>
  <c r="J1774" i="2"/>
  <c r="R1774" i="2"/>
  <c r="S1774" i="2" s="1"/>
  <c r="H1775" i="2"/>
  <c r="U1775" i="2" s="1"/>
  <c r="J1775" i="2"/>
  <c r="R1775" i="2"/>
  <c r="S1775" i="2" s="1"/>
  <c r="H1776" i="2"/>
  <c r="U1776" i="2" s="1"/>
  <c r="J1776" i="2"/>
  <c r="R1776" i="2"/>
  <c r="S1776" i="2" s="1"/>
  <c r="H1777" i="2"/>
  <c r="U1777" i="2" s="1"/>
  <c r="J1777" i="2"/>
  <c r="R1777" i="2"/>
  <c r="S1777" i="2" s="1"/>
  <c r="H1778" i="2"/>
  <c r="U1778" i="2" s="1"/>
  <c r="J1778" i="2"/>
  <c r="R1778" i="2"/>
  <c r="S1778" i="2" s="1"/>
  <c r="H1779" i="2"/>
  <c r="U1779" i="2" s="1"/>
  <c r="J1779" i="2"/>
  <c r="R1779" i="2"/>
  <c r="S1779" i="2" s="1"/>
  <c r="H1780" i="2"/>
  <c r="U1780" i="2" s="1"/>
  <c r="J1780" i="2"/>
  <c r="R1780" i="2"/>
  <c r="S1780" i="2" s="1"/>
  <c r="H1782" i="2"/>
  <c r="U1782" i="2" s="1"/>
  <c r="J1782" i="2"/>
  <c r="R1782" i="2"/>
  <c r="S1782" i="2" s="1"/>
  <c r="H1783" i="2"/>
  <c r="U1783" i="2" s="1"/>
  <c r="J1783" i="2"/>
  <c r="R1783" i="2"/>
  <c r="S1783" i="2" s="1"/>
  <c r="H1784" i="2"/>
  <c r="U1784" i="2" s="1"/>
  <c r="J1784" i="2"/>
  <c r="R1784" i="2"/>
  <c r="S1784" i="2" s="1"/>
  <c r="H1785" i="2"/>
  <c r="U1785" i="2" s="1"/>
  <c r="J1785" i="2"/>
  <c r="R1785" i="2"/>
  <c r="S1785" i="2" s="1"/>
  <c r="H1786" i="2"/>
  <c r="U1786" i="2" s="1"/>
  <c r="J1786" i="2"/>
  <c r="R1786" i="2"/>
  <c r="S1786" i="2" s="1"/>
  <c r="H1787" i="2"/>
  <c r="U1787" i="2" s="1"/>
  <c r="J1787" i="2"/>
  <c r="R1787" i="2"/>
  <c r="S1787" i="2" s="1"/>
  <c r="H1788" i="2"/>
  <c r="U1788" i="2" s="1"/>
  <c r="J1788" i="2"/>
  <c r="R1788" i="2"/>
  <c r="S1788" i="2" s="1"/>
  <c r="H1789" i="2"/>
  <c r="U1789" i="2" s="1"/>
  <c r="J1789" i="2"/>
  <c r="R1789" i="2"/>
  <c r="S1789" i="2" s="1"/>
  <c r="H1790" i="2"/>
  <c r="U1790" i="2" s="1"/>
  <c r="J1790" i="2"/>
  <c r="R1790" i="2"/>
  <c r="S1790" i="2" s="1"/>
  <c r="H1791" i="2"/>
  <c r="U1791" i="2" s="1"/>
  <c r="J1791" i="2"/>
  <c r="R1791" i="2"/>
  <c r="S1791" i="2" s="1"/>
  <c r="H1792" i="2"/>
  <c r="U1792" i="2" s="1"/>
  <c r="J1792" i="2"/>
  <c r="R1792" i="2"/>
  <c r="S1792" i="2" s="1"/>
  <c r="H1793" i="2"/>
  <c r="U1793" i="2" s="1"/>
  <c r="J1793" i="2"/>
  <c r="R1793" i="2"/>
  <c r="S1793" i="2" s="1"/>
  <c r="H1794" i="2"/>
  <c r="U1794" i="2" s="1"/>
  <c r="J1794" i="2"/>
  <c r="R1794" i="2"/>
  <c r="S1794" i="2" s="1"/>
  <c r="H1795" i="2"/>
  <c r="U1795" i="2" s="1"/>
  <c r="J1795" i="2"/>
  <c r="R1795" i="2"/>
  <c r="S1795" i="2" s="1"/>
  <c r="H1796" i="2"/>
  <c r="U1796" i="2" s="1"/>
  <c r="J1796" i="2"/>
  <c r="R1796" i="2"/>
  <c r="S1796" i="2" s="1"/>
  <c r="H1797" i="2"/>
  <c r="U1797" i="2" s="1"/>
  <c r="J1797" i="2"/>
  <c r="R1797" i="2"/>
  <c r="S1797" i="2" s="1"/>
  <c r="H1798" i="2"/>
  <c r="U1798" i="2" s="1"/>
  <c r="J1798" i="2"/>
  <c r="R1798" i="2"/>
  <c r="S1798" i="2" s="1"/>
  <c r="H1799" i="2"/>
  <c r="U1799" i="2" s="1"/>
  <c r="J1799" i="2"/>
  <c r="R1799" i="2"/>
  <c r="S1799" i="2" s="1"/>
  <c r="H1800" i="2"/>
  <c r="U1800" i="2" s="1"/>
  <c r="J1800" i="2"/>
  <c r="R1800" i="2"/>
  <c r="S1800" i="2" s="1"/>
  <c r="H1801" i="2"/>
  <c r="U1801" i="2" s="1"/>
  <c r="J1801" i="2"/>
  <c r="R1801" i="2"/>
  <c r="S1801" i="2" s="1"/>
  <c r="H1802" i="2"/>
  <c r="U1802" i="2" s="1"/>
  <c r="J1802" i="2"/>
  <c r="R1802" i="2"/>
  <c r="S1802" i="2" s="1"/>
  <c r="H1803" i="2"/>
  <c r="U1803" i="2" s="1"/>
  <c r="J1803" i="2"/>
  <c r="R1803" i="2"/>
  <c r="S1803" i="2" s="1"/>
  <c r="H1804" i="2"/>
  <c r="U1804" i="2" s="1"/>
  <c r="J1804" i="2"/>
  <c r="R1804" i="2"/>
  <c r="S1804" i="2" s="1"/>
  <c r="H1805" i="2"/>
  <c r="U1805" i="2" s="1"/>
  <c r="J1805" i="2"/>
  <c r="R1805" i="2"/>
  <c r="S1805" i="2" s="1"/>
  <c r="H1806" i="2"/>
  <c r="U1806" i="2" s="1"/>
  <c r="J1806" i="2"/>
  <c r="R1806" i="2"/>
  <c r="S1806" i="2" s="1"/>
  <c r="H1808" i="2"/>
  <c r="U1808" i="2" s="1"/>
  <c r="J1808" i="2"/>
  <c r="R1808" i="2"/>
  <c r="S1808" i="2" s="1"/>
  <c r="H1810" i="2"/>
  <c r="U1810" i="2" s="1"/>
  <c r="J1810" i="2"/>
  <c r="R1810" i="2"/>
  <c r="S1810" i="2" s="1"/>
  <c r="H1811" i="2"/>
  <c r="U1811" i="2" s="1"/>
  <c r="J1811" i="2"/>
  <c r="R1811" i="2"/>
  <c r="S1811" i="2" s="1"/>
  <c r="H1812" i="2"/>
  <c r="U1812" i="2" s="1"/>
  <c r="J1812" i="2"/>
  <c r="R1812" i="2"/>
  <c r="S1812" i="2" s="1"/>
  <c r="H1813" i="2"/>
  <c r="U1813" i="2" s="1"/>
  <c r="J1813" i="2"/>
  <c r="R1813" i="2"/>
  <c r="S1813" i="2" s="1"/>
  <c r="H1814" i="2"/>
  <c r="U1814" i="2" s="1"/>
  <c r="J1814" i="2"/>
  <c r="R1814" i="2"/>
  <c r="S1814" i="2" s="1"/>
  <c r="H1815" i="2"/>
  <c r="U1815" i="2" s="1"/>
  <c r="J1815" i="2"/>
  <c r="R1815" i="2"/>
  <c r="S1815" i="2" s="1"/>
  <c r="H1816" i="2"/>
  <c r="U1816" i="2" s="1"/>
  <c r="J1816" i="2"/>
  <c r="R1816" i="2"/>
  <c r="S1816" i="2" s="1"/>
  <c r="H1817" i="2"/>
  <c r="U1817" i="2" s="1"/>
  <c r="J1817" i="2"/>
  <c r="R1817" i="2"/>
  <c r="S1817" i="2" s="1"/>
  <c r="H1818" i="2"/>
  <c r="U1818" i="2" s="1"/>
  <c r="J1818" i="2"/>
  <c r="R1818" i="2"/>
  <c r="S1818" i="2" s="1"/>
  <c r="H1819" i="2"/>
  <c r="U1819" i="2" s="1"/>
  <c r="J1819" i="2"/>
  <c r="R1819" i="2"/>
  <c r="S1819" i="2" s="1"/>
  <c r="H1820" i="2"/>
  <c r="U1820" i="2" s="1"/>
  <c r="J1820" i="2"/>
  <c r="R1820" i="2"/>
  <c r="S1820" i="2" s="1"/>
  <c r="H1821" i="2"/>
  <c r="U1821" i="2" s="1"/>
  <c r="J1821" i="2"/>
  <c r="R1821" i="2"/>
  <c r="S1821" i="2" s="1"/>
  <c r="H1822" i="2"/>
  <c r="U1822" i="2" s="1"/>
  <c r="J1822" i="2"/>
  <c r="R1822" i="2"/>
  <c r="S1822" i="2" s="1"/>
  <c r="H1823" i="2"/>
  <c r="U1823" i="2" s="1"/>
  <c r="J1823" i="2"/>
  <c r="R1823" i="2"/>
  <c r="S1823" i="2" s="1"/>
  <c r="H1824" i="2"/>
  <c r="U1824" i="2" s="1"/>
  <c r="J1824" i="2"/>
  <c r="R1824" i="2"/>
  <c r="S1824" i="2" s="1"/>
  <c r="H1825" i="2"/>
  <c r="U1825" i="2" s="1"/>
  <c r="J1825" i="2"/>
  <c r="R1825" i="2"/>
  <c r="S1825" i="2" s="1"/>
  <c r="H1826" i="2"/>
  <c r="U1826" i="2" s="1"/>
  <c r="J1826" i="2"/>
  <c r="R1826" i="2"/>
  <c r="S1826" i="2" s="1"/>
  <c r="H1827" i="2"/>
  <c r="U1827" i="2" s="1"/>
  <c r="J1827" i="2"/>
  <c r="R1827" i="2"/>
  <c r="S1827" i="2" s="1"/>
  <c r="H1828" i="2"/>
  <c r="U1828" i="2" s="1"/>
  <c r="J1828" i="2"/>
  <c r="R1828" i="2"/>
  <c r="S1828" i="2" s="1"/>
  <c r="H1829" i="2"/>
  <c r="U1829" i="2" s="1"/>
  <c r="J1829" i="2"/>
  <c r="R1829" i="2"/>
  <c r="S1829" i="2" s="1"/>
  <c r="H1830" i="2"/>
  <c r="U1830" i="2" s="1"/>
  <c r="J1830" i="2"/>
  <c r="R1830" i="2"/>
  <c r="S1830" i="2" s="1"/>
  <c r="H1831" i="2"/>
  <c r="U1831" i="2" s="1"/>
  <c r="J1831" i="2"/>
  <c r="R1831" i="2"/>
  <c r="S1831" i="2" s="1"/>
  <c r="H1832" i="2"/>
  <c r="U1832" i="2" s="1"/>
  <c r="J1832" i="2"/>
  <c r="R1832" i="2"/>
  <c r="S1832" i="2" s="1"/>
  <c r="H1833" i="2"/>
  <c r="U1833" i="2" s="1"/>
  <c r="J1833" i="2"/>
  <c r="R1833" i="2"/>
  <c r="S1833" i="2" s="1"/>
  <c r="H1834" i="2"/>
  <c r="U1834" i="2" s="1"/>
  <c r="J1834" i="2"/>
  <c r="R1834" i="2"/>
  <c r="S1834" i="2" s="1"/>
  <c r="H1835" i="2"/>
  <c r="U1835" i="2" s="1"/>
  <c r="J1835" i="2"/>
  <c r="R1835" i="2"/>
  <c r="S1835" i="2" s="1"/>
  <c r="H1836" i="2"/>
  <c r="U1836" i="2" s="1"/>
  <c r="J1836" i="2"/>
  <c r="R1836" i="2"/>
  <c r="S1836" i="2" s="1"/>
  <c r="H1837" i="2"/>
  <c r="U1837" i="2" s="1"/>
  <c r="J1837" i="2"/>
  <c r="R1837" i="2"/>
  <c r="S1837" i="2" s="1"/>
  <c r="H1838" i="2"/>
  <c r="U1838" i="2" s="1"/>
  <c r="J1838" i="2"/>
  <c r="R1838" i="2"/>
  <c r="S1838" i="2" s="1"/>
  <c r="H1839" i="2"/>
  <c r="U1839" i="2" s="1"/>
  <c r="J1839" i="2"/>
  <c r="R1839" i="2"/>
  <c r="S1839" i="2" s="1"/>
  <c r="H1840" i="2"/>
  <c r="U1840" i="2" s="1"/>
  <c r="J1840" i="2"/>
  <c r="R1840" i="2"/>
  <c r="S1840" i="2" s="1"/>
  <c r="H1841" i="2"/>
  <c r="U1841" i="2" s="1"/>
  <c r="J1841" i="2"/>
  <c r="R1841" i="2"/>
  <c r="S1841" i="2" s="1"/>
  <c r="H1842" i="2"/>
  <c r="U1842" i="2" s="1"/>
  <c r="J1842" i="2"/>
  <c r="R1842" i="2"/>
  <c r="S1842" i="2" s="1"/>
  <c r="H1843" i="2"/>
  <c r="U1843" i="2" s="1"/>
  <c r="J1843" i="2"/>
  <c r="R1843" i="2"/>
  <c r="S1843" i="2" s="1"/>
  <c r="H1845" i="2"/>
  <c r="U1845" i="2" s="1"/>
  <c r="J1845" i="2"/>
  <c r="R1845" i="2"/>
  <c r="S1845" i="2" s="1"/>
  <c r="H1846" i="2"/>
  <c r="U1846" i="2" s="1"/>
  <c r="J1846" i="2"/>
  <c r="R1846" i="2"/>
  <c r="S1846" i="2" s="1"/>
  <c r="H1847" i="2"/>
  <c r="U1847" i="2" s="1"/>
  <c r="J1847" i="2"/>
  <c r="R1847" i="2"/>
  <c r="S1847" i="2" s="1"/>
  <c r="H1848" i="2"/>
  <c r="U1848" i="2" s="1"/>
  <c r="J1848" i="2"/>
  <c r="R1848" i="2"/>
  <c r="S1848" i="2" s="1"/>
  <c r="H1849" i="2"/>
  <c r="U1849" i="2" s="1"/>
  <c r="J1849" i="2"/>
  <c r="R1849" i="2"/>
  <c r="S1849" i="2" s="1"/>
  <c r="H1850" i="2"/>
  <c r="U1850" i="2" s="1"/>
  <c r="J1850" i="2"/>
  <c r="R1850" i="2"/>
  <c r="S1850" i="2" s="1"/>
  <c r="H1851" i="2"/>
  <c r="U1851" i="2" s="1"/>
  <c r="J1851" i="2"/>
  <c r="R1851" i="2"/>
  <c r="S1851" i="2" s="1"/>
  <c r="H1852" i="2"/>
  <c r="U1852" i="2" s="1"/>
  <c r="J1852" i="2"/>
  <c r="R1852" i="2"/>
  <c r="S1852" i="2" s="1"/>
  <c r="H1853" i="2"/>
  <c r="U1853" i="2" s="1"/>
  <c r="J1853" i="2"/>
  <c r="R1853" i="2"/>
  <c r="S1853" i="2" s="1"/>
  <c r="H1854" i="2"/>
  <c r="U1854" i="2" s="1"/>
  <c r="J1854" i="2"/>
  <c r="R1854" i="2"/>
  <c r="S1854" i="2" s="1"/>
  <c r="H1855" i="2"/>
  <c r="U1855" i="2" s="1"/>
  <c r="J1855" i="2"/>
  <c r="R1855" i="2"/>
  <c r="S1855" i="2" s="1"/>
  <c r="H1856" i="2"/>
  <c r="U1856" i="2" s="1"/>
  <c r="J1856" i="2"/>
  <c r="R1856" i="2"/>
  <c r="S1856" i="2" s="1"/>
  <c r="H1857" i="2"/>
  <c r="U1857" i="2" s="1"/>
  <c r="J1857" i="2"/>
  <c r="R1857" i="2"/>
  <c r="S1857" i="2" s="1"/>
  <c r="H1858" i="2"/>
  <c r="U1858" i="2" s="1"/>
  <c r="J1858" i="2"/>
  <c r="R1858" i="2"/>
  <c r="S1858" i="2" s="1"/>
  <c r="H1859" i="2"/>
  <c r="U1859" i="2" s="1"/>
  <c r="J1859" i="2"/>
  <c r="R1859" i="2"/>
  <c r="S1859" i="2" s="1"/>
  <c r="H1860" i="2"/>
  <c r="U1860" i="2" s="1"/>
  <c r="J1860" i="2"/>
  <c r="R1860" i="2"/>
  <c r="S1860" i="2" s="1"/>
  <c r="H1861" i="2"/>
  <c r="U1861" i="2" s="1"/>
  <c r="J1861" i="2"/>
  <c r="R1861" i="2"/>
  <c r="S1861" i="2" s="1"/>
  <c r="H1862" i="2"/>
  <c r="U1862" i="2" s="1"/>
  <c r="J1862" i="2"/>
  <c r="R1862" i="2"/>
  <c r="S1862" i="2" s="1"/>
  <c r="H1863" i="2"/>
  <c r="U1863" i="2" s="1"/>
  <c r="J1863" i="2"/>
  <c r="R1863" i="2"/>
  <c r="S1863" i="2" s="1"/>
  <c r="H1864" i="2"/>
  <c r="U1864" i="2" s="1"/>
  <c r="J1864" i="2"/>
  <c r="R1864" i="2"/>
  <c r="S1864" i="2" s="1"/>
  <c r="H1865" i="2"/>
  <c r="U1865" i="2" s="1"/>
  <c r="J1865" i="2"/>
  <c r="R1865" i="2"/>
  <c r="S1865" i="2" s="1"/>
  <c r="H1866" i="2"/>
  <c r="U1866" i="2" s="1"/>
  <c r="J1866" i="2"/>
  <c r="R1866" i="2"/>
  <c r="S1866" i="2" s="1"/>
  <c r="H1867" i="2"/>
  <c r="U1867" i="2" s="1"/>
  <c r="J1867" i="2"/>
  <c r="R1867" i="2"/>
  <c r="S1867" i="2" s="1"/>
  <c r="H1868" i="2"/>
  <c r="U1868" i="2" s="1"/>
  <c r="J1868" i="2"/>
  <c r="R1868" i="2"/>
  <c r="S1868" i="2" s="1"/>
  <c r="H1869" i="2"/>
  <c r="U1869" i="2" s="1"/>
  <c r="J1869" i="2"/>
  <c r="R1869" i="2"/>
  <c r="S1869" i="2" s="1"/>
  <c r="H1870" i="2"/>
  <c r="U1870" i="2" s="1"/>
  <c r="J1870" i="2"/>
  <c r="R1870" i="2"/>
  <c r="S1870" i="2" s="1"/>
  <c r="H1871" i="2"/>
  <c r="U1871" i="2" s="1"/>
  <c r="J1871" i="2"/>
  <c r="R1871" i="2"/>
  <c r="S1871" i="2" s="1"/>
  <c r="H1872" i="2"/>
  <c r="U1872" i="2" s="1"/>
  <c r="J1872" i="2"/>
  <c r="R1872" i="2"/>
  <c r="S1872" i="2" s="1"/>
  <c r="H1873" i="2"/>
  <c r="U1873" i="2" s="1"/>
  <c r="J1873" i="2"/>
  <c r="R1873" i="2"/>
  <c r="S1873" i="2" s="1"/>
  <c r="H1874" i="2"/>
  <c r="U1874" i="2" s="1"/>
  <c r="J1874" i="2"/>
  <c r="R1874" i="2"/>
  <c r="S1874" i="2" s="1"/>
  <c r="H1876" i="2"/>
  <c r="U1876" i="2" s="1"/>
  <c r="J1876" i="2"/>
  <c r="R1876" i="2"/>
  <c r="S1876" i="2" s="1"/>
  <c r="H1877" i="2"/>
  <c r="U1877" i="2" s="1"/>
  <c r="J1877" i="2"/>
  <c r="R1877" i="2"/>
  <c r="S1877" i="2" s="1"/>
  <c r="H1878" i="2"/>
  <c r="U1878" i="2" s="1"/>
  <c r="J1878" i="2"/>
  <c r="R1878" i="2"/>
  <c r="S1878" i="2" s="1"/>
  <c r="H1879" i="2"/>
  <c r="U1879" i="2" s="1"/>
  <c r="J1879" i="2"/>
  <c r="R1879" i="2"/>
  <c r="S1879" i="2" s="1"/>
  <c r="H1880" i="2"/>
  <c r="U1880" i="2" s="1"/>
  <c r="J1880" i="2"/>
  <c r="R1880" i="2"/>
  <c r="S1880" i="2" s="1"/>
  <c r="H1881" i="2"/>
  <c r="U1881" i="2" s="1"/>
  <c r="J1881" i="2"/>
  <c r="R1881" i="2"/>
  <c r="S1881" i="2" s="1"/>
  <c r="H1882" i="2"/>
  <c r="U1882" i="2" s="1"/>
  <c r="J1882" i="2"/>
  <c r="R1882" i="2"/>
  <c r="S1882" i="2" s="1"/>
  <c r="H1883" i="2"/>
  <c r="U1883" i="2" s="1"/>
  <c r="J1883" i="2"/>
  <c r="R1883" i="2"/>
  <c r="S1883" i="2" s="1"/>
  <c r="H1884" i="2"/>
  <c r="U1884" i="2" s="1"/>
  <c r="J1884" i="2"/>
  <c r="R1884" i="2"/>
  <c r="S1884" i="2" s="1"/>
  <c r="H1885" i="2"/>
  <c r="U1885" i="2" s="1"/>
  <c r="J1885" i="2"/>
  <c r="R1885" i="2"/>
  <c r="S1885" i="2" s="1"/>
  <c r="H1886" i="2"/>
  <c r="U1886" i="2" s="1"/>
  <c r="J1886" i="2"/>
  <c r="R1886" i="2"/>
  <c r="S1886" i="2" s="1"/>
  <c r="H1887" i="2"/>
  <c r="U1887" i="2" s="1"/>
  <c r="J1887" i="2"/>
  <c r="R1887" i="2"/>
  <c r="S1887" i="2" s="1"/>
  <c r="H1888" i="2"/>
  <c r="U1888" i="2" s="1"/>
  <c r="J1888" i="2"/>
  <c r="R1888" i="2"/>
  <c r="S1888" i="2" s="1"/>
  <c r="H1889" i="2"/>
  <c r="U1889" i="2" s="1"/>
  <c r="J1889" i="2"/>
  <c r="R1889" i="2"/>
  <c r="S1889" i="2" s="1"/>
  <c r="H1890" i="2"/>
  <c r="U1890" i="2" s="1"/>
  <c r="J1890" i="2"/>
  <c r="R1890" i="2"/>
  <c r="S1890" i="2" s="1"/>
  <c r="H1891" i="2"/>
  <c r="U1891" i="2" s="1"/>
  <c r="J1891" i="2"/>
  <c r="R1891" i="2"/>
  <c r="S1891" i="2" s="1"/>
  <c r="H1892" i="2"/>
  <c r="U1892" i="2" s="1"/>
  <c r="J1892" i="2"/>
  <c r="R1892" i="2"/>
  <c r="S1892" i="2" s="1"/>
  <c r="H1893" i="2"/>
  <c r="U1893" i="2" s="1"/>
  <c r="J1893" i="2"/>
  <c r="R1893" i="2"/>
  <c r="S1893" i="2" s="1"/>
  <c r="H1894" i="2"/>
  <c r="U1894" i="2" s="1"/>
  <c r="J1894" i="2"/>
  <c r="R1894" i="2"/>
  <c r="S1894" i="2" s="1"/>
  <c r="H1895" i="2"/>
  <c r="U1895" i="2" s="1"/>
  <c r="J1895" i="2"/>
  <c r="R1895" i="2"/>
  <c r="S1895" i="2" s="1"/>
  <c r="H1896" i="2"/>
  <c r="U1896" i="2" s="1"/>
  <c r="J1896" i="2"/>
  <c r="R1896" i="2"/>
  <c r="S1896" i="2" s="1"/>
  <c r="H1897" i="2"/>
  <c r="U1897" i="2" s="1"/>
  <c r="J1897" i="2"/>
  <c r="R1897" i="2"/>
  <c r="S1897" i="2" s="1"/>
  <c r="H1898" i="2"/>
  <c r="U1898" i="2" s="1"/>
  <c r="J1898" i="2"/>
  <c r="R1898" i="2"/>
  <c r="S1898" i="2" s="1"/>
  <c r="H1899" i="2"/>
  <c r="U1899" i="2" s="1"/>
  <c r="J1899" i="2"/>
  <c r="R1899" i="2"/>
  <c r="S1899" i="2" s="1"/>
  <c r="H1900" i="2"/>
  <c r="U1900" i="2" s="1"/>
  <c r="J1900" i="2"/>
  <c r="R1900" i="2"/>
  <c r="S1900" i="2" s="1"/>
  <c r="H1901" i="2"/>
  <c r="U1901" i="2" s="1"/>
  <c r="J1901" i="2"/>
  <c r="R1901" i="2"/>
  <c r="S1901" i="2" s="1"/>
  <c r="H1902" i="2"/>
  <c r="U1902" i="2" s="1"/>
  <c r="J1902" i="2"/>
  <c r="R1902" i="2"/>
  <c r="S1902" i="2" s="1"/>
  <c r="H1903" i="2"/>
  <c r="U1903" i="2" s="1"/>
  <c r="J1903" i="2"/>
  <c r="R1903" i="2"/>
  <c r="S1903" i="2" s="1"/>
  <c r="H1904" i="2"/>
  <c r="U1904" i="2" s="1"/>
  <c r="J1904" i="2"/>
  <c r="R1904" i="2"/>
  <c r="S1904" i="2" s="1"/>
  <c r="H1905" i="2"/>
  <c r="U1905" i="2" s="1"/>
  <c r="J1905" i="2"/>
  <c r="R1905" i="2"/>
  <c r="S1905" i="2" s="1"/>
  <c r="H1906" i="2"/>
  <c r="U1906" i="2" s="1"/>
  <c r="J1906" i="2"/>
  <c r="R1906" i="2"/>
  <c r="S1906" i="2" s="1"/>
  <c r="H1907" i="2"/>
  <c r="U1907" i="2" s="1"/>
  <c r="J1907" i="2"/>
  <c r="R1907" i="2"/>
  <c r="S1907" i="2" s="1"/>
  <c r="H1908" i="2"/>
  <c r="U1908" i="2" s="1"/>
  <c r="J1908" i="2"/>
  <c r="R1908" i="2"/>
  <c r="S1908" i="2" s="1"/>
  <c r="H1909" i="2"/>
  <c r="U1909" i="2" s="1"/>
  <c r="J1909" i="2"/>
  <c r="R1909" i="2"/>
  <c r="S1909" i="2" s="1"/>
  <c r="H1910" i="2"/>
  <c r="U1910" i="2" s="1"/>
  <c r="J1910" i="2"/>
  <c r="R1910" i="2"/>
  <c r="S1910" i="2" s="1"/>
  <c r="H1911" i="2"/>
  <c r="U1911" i="2" s="1"/>
  <c r="J1911" i="2"/>
  <c r="R1911" i="2"/>
  <c r="S1911" i="2" s="1"/>
  <c r="H1912" i="2"/>
  <c r="U1912" i="2" s="1"/>
  <c r="J1912" i="2"/>
  <c r="R1912" i="2"/>
  <c r="S1912" i="2" s="1"/>
  <c r="H1917" i="2"/>
  <c r="U1917" i="2" s="1"/>
  <c r="J1917" i="2"/>
  <c r="R1917" i="2"/>
  <c r="S1917" i="2" s="1"/>
  <c r="H1918" i="2"/>
  <c r="U1918" i="2" s="1"/>
  <c r="J1918" i="2"/>
  <c r="R1918" i="2"/>
  <c r="S1918" i="2" s="1"/>
  <c r="H1919" i="2"/>
  <c r="U1919" i="2" s="1"/>
  <c r="J1919" i="2"/>
  <c r="R1919" i="2"/>
  <c r="S1919" i="2" s="1"/>
  <c r="H1920" i="2"/>
  <c r="U1920" i="2" s="1"/>
  <c r="J1920" i="2"/>
  <c r="R1920" i="2"/>
  <c r="S1920" i="2" s="1"/>
  <c r="H1921" i="2"/>
  <c r="U1921" i="2" s="1"/>
  <c r="J1921" i="2"/>
  <c r="R1921" i="2"/>
  <c r="S1921" i="2" s="1"/>
  <c r="H1922" i="2"/>
  <c r="U1922" i="2" s="1"/>
  <c r="J1922" i="2"/>
  <c r="R1922" i="2"/>
  <c r="S1922" i="2" s="1"/>
  <c r="H1923" i="2"/>
  <c r="U1923" i="2" s="1"/>
  <c r="J1923" i="2"/>
  <c r="R1923" i="2"/>
  <c r="S1923" i="2" s="1"/>
  <c r="H1924" i="2"/>
  <c r="U1924" i="2" s="1"/>
  <c r="J1924" i="2"/>
  <c r="R1924" i="2"/>
  <c r="S1924" i="2" s="1"/>
  <c r="H1925" i="2"/>
  <c r="U1925" i="2" s="1"/>
  <c r="J1925" i="2"/>
  <c r="R1925" i="2"/>
  <c r="S1925" i="2" s="1"/>
  <c r="H1927" i="2"/>
  <c r="U1927" i="2" s="1"/>
  <c r="J1927" i="2"/>
  <c r="R1927" i="2"/>
  <c r="S1927" i="2" s="1"/>
  <c r="H1930" i="2"/>
  <c r="U1930" i="2" s="1"/>
  <c r="J1930" i="2"/>
  <c r="R1930" i="2"/>
  <c r="S1930" i="2" s="1"/>
  <c r="H1396" i="2"/>
  <c r="U1396" i="2" s="1"/>
  <c r="J1396" i="2"/>
  <c r="R1396" i="2"/>
  <c r="S1396" i="2" s="1"/>
  <c r="H1397" i="2"/>
  <c r="U1397" i="2" s="1"/>
  <c r="J1397" i="2"/>
  <c r="R1397" i="2"/>
  <c r="S1397" i="2" s="1"/>
  <c r="H1382" i="2"/>
  <c r="U1382" i="2" s="1"/>
  <c r="J1382" i="2"/>
  <c r="R1382" i="2"/>
  <c r="S1382" i="2" s="1"/>
  <c r="H1383" i="2"/>
  <c r="U1383" i="2" s="1"/>
  <c r="J1383" i="2"/>
  <c r="R1383" i="2"/>
  <c r="S1383" i="2" s="1"/>
  <c r="H1384" i="2"/>
  <c r="U1384" i="2" s="1"/>
  <c r="J1384" i="2"/>
  <c r="R1384" i="2"/>
  <c r="S1384" i="2" s="1"/>
  <c r="H1385" i="2"/>
  <c r="U1385" i="2" s="1"/>
  <c r="J1385" i="2"/>
  <c r="R1385" i="2"/>
  <c r="S1385" i="2" s="1"/>
  <c r="H1386" i="2"/>
  <c r="U1386" i="2" s="1"/>
  <c r="J1386" i="2"/>
  <c r="R1386" i="2"/>
  <c r="S1386" i="2" s="1"/>
  <c r="H1387" i="2"/>
  <c r="U1387" i="2" s="1"/>
  <c r="J1387" i="2"/>
  <c r="R1387" i="2"/>
  <c r="S1387" i="2" s="1"/>
  <c r="H1388" i="2"/>
  <c r="U1388" i="2" s="1"/>
  <c r="J1388" i="2"/>
  <c r="R1388" i="2"/>
  <c r="S1388" i="2" s="1"/>
  <c r="H1389" i="2"/>
  <c r="U1389" i="2" s="1"/>
  <c r="J1389" i="2"/>
  <c r="R1389" i="2"/>
  <c r="S1389" i="2" s="1"/>
  <c r="H1394" i="2"/>
  <c r="U1394" i="2" s="1"/>
  <c r="J1394" i="2"/>
  <c r="R1394" i="2"/>
  <c r="S1394" i="2" s="1"/>
  <c r="H1395" i="2"/>
  <c r="U1395" i="2" s="1"/>
  <c r="J1395" i="2"/>
  <c r="R1395" i="2"/>
  <c r="S1395" i="2" s="1"/>
  <c r="H1375" i="2"/>
  <c r="U1375" i="2" s="1"/>
  <c r="J1375" i="2"/>
  <c r="R1375" i="2"/>
  <c r="S1375" i="2" s="1"/>
  <c r="H1368" i="2"/>
  <c r="U1368" i="2" s="1"/>
  <c r="J1368" i="2"/>
  <c r="R1368" i="2"/>
  <c r="S1368" i="2" s="1"/>
  <c r="H1369" i="2"/>
  <c r="U1369" i="2" s="1"/>
  <c r="J1369" i="2"/>
  <c r="R1369" i="2"/>
  <c r="S1369" i="2" s="1"/>
  <c r="H1370" i="2"/>
  <c r="U1370" i="2" s="1"/>
  <c r="J1370" i="2"/>
  <c r="R1370" i="2"/>
  <c r="S1370" i="2" s="1"/>
  <c r="H1367" i="2"/>
  <c r="U1367" i="2" s="1"/>
  <c r="J1367" i="2"/>
  <c r="R1367" i="2"/>
  <c r="S1367" i="2" s="1"/>
  <c r="H1362" i="2"/>
  <c r="U1362" i="2" s="1"/>
  <c r="J1362" i="2"/>
  <c r="R1362" i="2"/>
  <c r="S1362" i="2" s="1"/>
  <c r="H1363" i="2"/>
  <c r="U1363" i="2" s="1"/>
  <c r="J1363" i="2"/>
  <c r="R1363" i="2"/>
  <c r="S1363" i="2" s="1"/>
  <c r="H1364" i="2"/>
  <c r="U1364" i="2" s="1"/>
  <c r="J1364" i="2"/>
  <c r="R1364" i="2"/>
  <c r="S1364" i="2" s="1"/>
  <c r="H1365" i="2"/>
  <c r="U1365" i="2" s="1"/>
  <c r="J1365" i="2"/>
  <c r="R1365" i="2"/>
  <c r="S1365" i="2" s="1"/>
  <c r="H1366" i="2"/>
  <c r="U1366" i="2" s="1"/>
  <c r="J1366" i="2"/>
  <c r="R1366" i="2"/>
  <c r="S1366" i="2" s="1"/>
  <c r="H1359" i="2"/>
  <c r="U1359" i="2" s="1"/>
  <c r="J1359" i="2"/>
  <c r="R1359" i="2"/>
  <c r="S1359" i="2" s="1"/>
  <c r="H1360" i="2"/>
  <c r="U1360" i="2" s="1"/>
  <c r="J1360" i="2"/>
  <c r="R1360" i="2"/>
  <c r="S1360" i="2" s="1"/>
  <c r="H1358" i="2"/>
  <c r="U1358" i="2" s="1"/>
  <c r="J1358" i="2"/>
  <c r="R1358" i="2"/>
  <c r="S1358" i="2" s="1"/>
  <c r="H1357" i="2"/>
  <c r="U1357" i="2" s="1"/>
  <c r="J1357" i="2"/>
  <c r="R1357" i="2"/>
  <c r="S1357" i="2" s="1"/>
  <c r="H1355" i="2"/>
  <c r="U1355" i="2" s="1"/>
  <c r="J1355" i="2"/>
  <c r="R1355" i="2"/>
  <c r="S1355" i="2" s="1"/>
  <c r="H1354" i="2"/>
  <c r="U1354" i="2" s="1"/>
  <c r="J1354" i="2"/>
  <c r="R1354" i="2"/>
  <c r="S1354" i="2" s="1"/>
  <c r="H1318" i="2"/>
  <c r="U1318" i="2" s="1"/>
  <c r="J1318" i="2"/>
  <c r="R1318" i="2"/>
  <c r="S1318" i="2" s="1"/>
  <c r="H1319" i="2"/>
  <c r="U1319" i="2" s="1"/>
  <c r="J1319" i="2"/>
  <c r="R1319" i="2"/>
  <c r="S1319" i="2" s="1"/>
  <c r="H1320" i="2"/>
  <c r="U1320" i="2" s="1"/>
  <c r="J1320" i="2"/>
  <c r="R1320" i="2"/>
  <c r="S1320" i="2" s="1"/>
  <c r="H1321" i="2"/>
  <c r="U1321" i="2" s="1"/>
  <c r="J1321" i="2"/>
  <c r="R1321" i="2"/>
  <c r="S1321" i="2" s="1"/>
  <c r="H1322" i="2"/>
  <c r="U1322" i="2" s="1"/>
  <c r="J1322" i="2"/>
  <c r="R1322" i="2"/>
  <c r="S1322" i="2" s="1"/>
  <c r="H1323" i="2"/>
  <c r="U1323" i="2" s="1"/>
  <c r="J1323" i="2"/>
  <c r="R1323" i="2"/>
  <c r="S1323" i="2" s="1"/>
  <c r="H1324" i="2"/>
  <c r="U1324" i="2" s="1"/>
  <c r="J1324" i="2"/>
  <c r="R1324" i="2"/>
  <c r="S1324" i="2" s="1"/>
  <c r="H1325" i="2"/>
  <c r="U1325" i="2" s="1"/>
  <c r="J1325" i="2"/>
  <c r="R1325" i="2"/>
  <c r="S1325" i="2" s="1"/>
  <c r="H1326" i="2"/>
  <c r="U1326" i="2" s="1"/>
  <c r="J1326" i="2"/>
  <c r="R1326" i="2"/>
  <c r="S1326" i="2" s="1"/>
  <c r="H1328" i="2"/>
  <c r="U1328" i="2" s="1"/>
  <c r="J1328" i="2"/>
  <c r="R1328" i="2"/>
  <c r="S1328" i="2" s="1"/>
  <c r="H1329" i="2"/>
  <c r="U1329" i="2" s="1"/>
  <c r="J1329" i="2"/>
  <c r="R1329" i="2"/>
  <c r="S1329" i="2" s="1"/>
  <c r="H1330" i="2"/>
  <c r="U1330" i="2" s="1"/>
  <c r="J1330" i="2"/>
  <c r="R1330" i="2"/>
  <c r="S1330" i="2" s="1"/>
  <c r="H1331" i="2"/>
  <c r="U1331" i="2" s="1"/>
  <c r="J1331" i="2"/>
  <c r="R1331" i="2"/>
  <c r="S1331" i="2" s="1"/>
  <c r="H1332" i="2"/>
  <c r="U1332" i="2" s="1"/>
  <c r="J1332" i="2"/>
  <c r="R1332" i="2"/>
  <c r="S1332" i="2" s="1"/>
  <c r="H1333" i="2"/>
  <c r="U1333" i="2" s="1"/>
  <c r="J1333" i="2"/>
  <c r="R1333" i="2"/>
  <c r="S1333" i="2" s="1"/>
  <c r="H1334" i="2"/>
  <c r="U1334" i="2" s="1"/>
  <c r="J1334" i="2"/>
  <c r="R1334" i="2"/>
  <c r="S1334" i="2" s="1"/>
  <c r="H1335" i="2"/>
  <c r="U1335" i="2" s="1"/>
  <c r="J1335" i="2"/>
  <c r="R1335" i="2"/>
  <c r="S1335" i="2" s="1"/>
  <c r="H1339" i="2"/>
  <c r="U1339" i="2" s="1"/>
  <c r="J1339" i="2"/>
  <c r="R1339" i="2"/>
  <c r="S1339" i="2" s="1"/>
  <c r="H1342" i="2"/>
  <c r="U1342" i="2" s="1"/>
  <c r="J1342" i="2"/>
  <c r="R1342" i="2"/>
  <c r="S1342" i="2" s="1"/>
  <c r="H1343" i="2"/>
  <c r="U1343" i="2" s="1"/>
  <c r="J1343" i="2"/>
  <c r="R1343" i="2"/>
  <c r="S1343" i="2" s="1"/>
  <c r="H1344" i="2"/>
  <c r="U1344" i="2" s="1"/>
  <c r="J1344" i="2"/>
  <c r="R1344" i="2"/>
  <c r="S1344" i="2" s="1"/>
  <c r="H1345" i="2"/>
  <c r="U1345" i="2" s="1"/>
  <c r="J1345" i="2"/>
  <c r="R1345" i="2"/>
  <c r="S1345" i="2" s="1"/>
  <c r="H1346" i="2"/>
  <c r="U1346" i="2" s="1"/>
  <c r="J1346" i="2"/>
  <c r="R1346" i="2"/>
  <c r="S1346" i="2" s="1"/>
  <c r="H1347" i="2"/>
  <c r="U1347" i="2" s="1"/>
  <c r="J1347" i="2"/>
  <c r="R1347" i="2"/>
  <c r="S1347" i="2" s="1"/>
  <c r="H1348" i="2"/>
  <c r="U1348" i="2" s="1"/>
  <c r="J1348" i="2"/>
  <c r="R1348" i="2"/>
  <c r="S1348" i="2" s="1"/>
  <c r="H1349" i="2"/>
  <c r="U1349" i="2" s="1"/>
  <c r="J1349" i="2"/>
  <c r="R1349" i="2"/>
  <c r="S1349" i="2" s="1"/>
  <c r="H1350" i="2"/>
  <c r="U1350" i="2" s="1"/>
  <c r="J1350" i="2"/>
  <c r="R1350" i="2"/>
  <c r="S1350" i="2" s="1"/>
  <c r="H1351" i="2"/>
  <c r="U1351" i="2" s="1"/>
  <c r="J1351" i="2"/>
  <c r="R1351" i="2"/>
  <c r="S1351" i="2" s="1"/>
  <c r="H1352" i="2"/>
  <c r="U1352" i="2" s="1"/>
  <c r="J1352" i="2"/>
  <c r="R1352" i="2"/>
  <c r="S1352" i="2" s="1"/>
  <c r="H1300" i="2"/>
  <c r="U1300" i="2" s="1"/>
  <c r="J1300" i="2"/>
  <c r="R1300" i="2"/>
  <c r="S1300" i="2" s="1"/>
  <c r="H1301" i="2"/>
  <c r="U1301" i="2" s="1"/>
  <c r="J1301" i="2"/>
  <c r="R1301" i="2"/>
  <c r="S1301" i="2" s="1"/>
  <c r="H1302" i="2"/>
  <c r="U1302" i="2" s="1"/>
  <c r="J1302" i="2"/>
  <c r="R1302" i="2"/>
  <c r="S1302" i="2" s="1"/>
  <c r="H1303" i="2"/>
  <c r="U1303" i="2" s="1"/>
  <c r="J1303" i="2"/>
  <c r="R1303" i="2"/>
  <c r="S1303" i="2" s="1"/>
  <c r="H1304" i="2"/>
  <c r="U1304" i="2" s="1"/>
  <c r="J1304" i="2"/>
  <c r="R1304" i="2"/>
  <c r="S1304" i="2" s="1"/>
  <c r="H1305" i="2"/>
  <c r="U1305" i="2" s="1"/>
  <c r="J1305" i="2"/>
  <c r="R1305" i="2"/>
  <c r="S1305" i="2" s="1"/>
  <c r="H1306" i="2"/>
  <c r="U1306" i="2" s="1"/>
  <c r="J1306" i="2"/>
  <c r="R1306" i="2"/>
  <c r="S1306" i="2" s="1"/>
  <c r="H1307" i="2"/>
  <c r="U1307" i="2" s="1"/>
  <c r="J1307" i="2"/>
  <c r="R1307" i="2"/>
  <c r="S1307" i="2" s="1"/>
  <c r="H1308" i="2"/>
  <c r="U1308" i="2" s="1"/>
  <c r="J1308" i="2"/>
  <c r="R1308" i="2"/>
  <c r="S1308" i="2" s="1"/>
  <c r="H1309" i="2"/>
  <c r="U1309" i="2" s="1"/>
  <c r="J1309" i="2"/>
  <c r="R1309" i="2"/>
  <c r="S1309" i="2" s="1"/>
  <c r="H1310" i="2"/>
  <c r="U1310" i="2" s="1"/>
  <c r="J1310" i="2"/>
  <c r="R1310" i="2"/>
  <c r="S1310" i="2" s="1"/>
  <c r="H1311" i="2"/>
  <c r="U1311" i="2" s="1"/>
  <c r="J1311" i="2"/>
  <c r="R1311" i="2"/>
  <c r="S1311" i="2" s="1"/>
  <c r="H1312" i="2"/>
  <c r="U1312" i="2" s="1"/>
  <c r="J1312" i="2"/>
  <c r="R1312" i="2"/>
  <c r="S1312" i="2" s="1"/>
  <c r="H1313" i="2"/>
  <c r="U1313" i="2" s="1"/>
  <c r="J1313" i="2"/>
  <c r="R1313" i="2"/>
  <c r="S1313" i="2" s="1"/>
  <c r="H1314" i="2"/>
  <c r="U1314" i="2" s="1"/>
  <c r="J1314" i="2"/>
  <c r="R1314" i="2"/>
  <c r="S1314" i="2" s="1"/>
  <c r="H1315" i="2"/>
  <c r="U1315" i="2" s="1"/>
  <c r="J1315" i="2"/>
  <c r="R1315" i="2"/>
  <c r="S1315" i="2" s="1"/>
  <c r="H1316" i="2"/>
  <c r="U1316" i="2" s="1"/>
  <c r="J1316" i="2"/>
  <c r="R1316" i="2"/>
  <c r="S1316" i="2" s="1"/>
  <c r="H1317" i="2"/>
  <c r="U1317" i="2" s="1"/>
  <c r="J1317" i="2"/>
  <c r="R1317" i="2"/>
  <c r="S1317" i="2" s="1"/>
  <c r="H1298" i="2"/>
  <c r="U1298" i="2" s="1"/>
  <c r="J1298" i="2"/>
  <c r="R1298" i="2"/>
  <c r="S1298" i="2" s="1"/>
  <c r="H1299" i="2"/>
  <c r="U1299" i="2" s="1"/>
  <c r="J1299" i="2"/>
  <c r="R1299" i="2"/>
  <c r="S1299" i="2" s="1"/>
  <c r="H1289" i="2"/>
  <c r="U1289" i="2" s="1"/>
  <c r="J1289" i="2"/>
  <c r="R1289" i="2"/>
  <c r="S1289" i="2" s="1"/>
  <c r="H1293" i="2"/>
  <c r="U1293" i="2" s="1"/>
  <c r="J1293" i="2"/>
  <c r="R1293" i="2"/>
  <c r="S1293" i="2" s="1"/>
  <c r="H1294" i="2"/>
  <c r="U1294" i="2" s="1"/>
  <c r="J1294" i="2"/>
  <c r="R1294" i="2"/>
  <c r="S1294" i="2" s="1"/>
  <c r="H1295" i="2"/>
  <c r="U1295" i="2" s="1"/>
  <c r="J1295" i="2"/>
  <c r="R1295" i="2"/>
  <c r="S1295" i="2" s="1"/>
  <c r="H1285" i="2"/>
  <c r="U1285" i="2" s="1"/>
  <c r="J1285" i="2"/>
  <c r="R1285" i="2"/>
  <c r="S1285" i="2" s="1"/>
  <c r="H1286" i="2"/>
  <c r="U1286" i="2" s="1"/>
  <c r="J1286" i="2"/>
  <c r="R1286" i="2"/>
  <c r="S1286" i="2" s="1"/>
  <c r="H1287" i="2"/>
  <c r="U1287" i="2" s="1"/>
  <c r="J1287" i="2"/>
  <c r="R1287" i="2"/>
  <c r="S1287" i="2" s="1"/>
  <c r="H1288" i="2"/>
  <c r="U1288" i="2" s="1"/>
  <c r="J1288" i="2"/>
  <c r="R1288" i="2"/>
  <c r="S1288" i="2" s="1"/>
  <c r="H1283" i="2"/>
  <c r="U1283" i="2" s="1"/>
  <c r="J1283" i="2"/>
  <c r="R1283" i="2"/>
  <c r="S1283" i="2" s="1"/>
  <c r="H1281" i="2"/>
  <c r="U1281" i="2" s="1"/>
  <c r="J1281" i="2"/>
  <c r="R1281" i="2"/>
  <c r="S1281" i="2" s="1"/>
  <c r="H1282" i="2"/>
  <c r="U1282" i="2" s="1"/>
  <c r="J1282" i="2"/>
  <c r="R1282" i="2"/>
  <c r="S1282" i="2" s="1"/>
  <c r="H1280" i="2"/>
  <c r="U1280" i="2" s="1"/>
  <c r="J1280" i="2"/>
  <c r="R1280" i="2"/>
  <c r="S1280" i="2" s="1"/>
  <c r="H1279" i="2"/>
  <c r="U1279" i="2" s="1"/>
  <c r="J1279" i="2"/>
  <c r="R1279" i="2"/>
  <c r="S1279" i="2" s="1"/>
  <c r="H1251" i="2"/>
  <c r="U1251" i="2" s="1"/>
  <c r="J1251" i="2"/>
  <c r="R1251" i="2"/>
  <c r="S1251" i="2" s="1"/>
  <c r="H1252" i="2"/>
  <c r="U1252" i="2" s="1"/>
  <c r="J1252" i="2"/>
  <c r="R1252" i="2"/>
  <c r="S1252" i="2" s="1"/>
  <c r="H1255" i="2"/>
  <c r="U1255" i="2" s="1"/>
  <c r="J1255" i="2"/>
  <c r="R1255" i="2"/>
  <c r="S1255" i="2" s="1"/>
  <c r="H1258" i="2"/>
  <c r="U1258" i="2" s="1"/>
  <c r="J1258" i="2"/>
  <c r="R1258" i="2"/>
  <c r="S1258" i="2" s="1"/>
  <c r="H1259" i="2"/>
  <c r="U1259" i="2" s="1"/>
  <c r="J1259" i="2"/>
  <c r="R1259" i="2"/>
  <c r="S1259" i="2" s="1"/>
  <c r="H1260" i="2"/>
  <c r="U1260" i="2" s="1"/>
  <c r="J1260" i="2"/>
  <c r="R1260" i="2"/>
  <c r="S1260" i="2" s="1"/>
  <c r="H1264" i="2"/>
  <c r="U1264" i="2" s="1"/>
  <c r="J1264" i="2"/>
  <c r="R1264" i="2"/>
  <c r="S1264" i="2" s="1"/>
  <c r="H1265" i="2"/>
  <c r="U1265" i="2" s="1"/>
  <c r="J1265" i="2"/>
  <c r="R1265" i="2"/>
  <c r="S1265" i="2" s="1"/>
  <c r="H1266" i="2"/>
  <c r="U1266" i="2" s="1"/>
  <c r="J1266" i="2"/>
  <c r="R1266" i="2"/>
  <c r="S1266" i="2" s="1"/>
  <c r="H1267" i="2"/>
  <c r="U1267" i="2" s="1"/>
  <c r="J1267" i="2"/>
  <c r="R1267" i="2"/>
  <c r="S1267" i="2" s="1"/>
  <c r="H1269" i="2"/>
  <c r="U1269" i="2" s="1"/>
  <c r="J1269" i="2"/>
  <c r="R1269" i="2"/>
  <c r="S1269" i="2" s="1"/>
  <c r="H1270" i="2"/>
  <c r="U1270" i="2" s="1"/>
  <c r="J1270" i="2"/>
  <c r="R1270" i="2"/>
  <c r="S1270" i="2" s="1"/>
  <c r="H1276" i="2"/>
  <c r="U1276" i="2" s="1"/>
  <c r="J1276" i="2"/>
  <c r="R1276" i="2"/>
  <c r="S1276" i="2" s="1"/>
  <c r="H1246" i="2"/>
  <c r="U1246" i="2" s="1"/>
  <c r="J1246" i="2"/>
  <c r="R1246" i="2"/>
  <c r="S1246" i="2" s="1"/>
  <c r="H1247" i="2"/>
  <c r="U1247" i="2" s="1"/>
  <c r="J1247" i="2"/>
  <c r="R1247" i="2"/>
  <c r="S1247" i="2" s="1"/>
  <c r="H1235" i="2"/>
  <c r="U1235" i="2" s="1"/>
  <c r="J1235" i="2"/>
  <c r="R1235" i="2"/>
  <c r="S1235" i="2" s="1"/>
  <c r="H1240" i="2"/>
  <c r="U1240" i="2" s="1"/>
  <c r="J1240" i="2"/>
  <c r="R1240" i="2"/>
  <c r="S1240" i="2" s="1"/>
  <c r="H1241" i="2"/>
  <c r="U1241" i="2" s="1"/>
  <c r="J1241" i="2"/>
  <c r="R1241" i="2"/>
  <c r="S1241" i="2" s="1"/>
  <c r="H1242" i="2"/>
  <c r="U1242" i="2" s="1"/>
  <c r="J1242" i="2"/>
  <c r="R1242" i="2"/>
  <c r="S1242" i="2" s="1"/>
  <c r="H1243" i="2"/>
  <c r="U1243" i="2" s="1"/>
  <c r="J1243" i="2"/>
  <c r="R1243" i="2"/>
  <c r="S1243" i="2" s="1"/>
  <c r="H1244" i="2"/>
  <c r="U1244" i="2" s="1"/>
  <c r="J1244" i="2"/>
  <c r="R1244" i="2"/>
  <c r="S1244" i="2" s="1"/>
  <c r="H1245" i="2"/>
  <c r="U1245" i="2" s="1"/>
  <c r="J1245" i="2"/>
  <c r="R1245" i="2"/>
  <c r="S1245" i="2" s="1"/>
  <c r="H1234" i="2"/>
  <c r="U1234" i="2" s="1"/>
  <c r="J1234" i="2"/>
  <c r="R1234" i="2"/>
  <c r="S1234" i="2" s="1"/>
  <c r="R701" i="2"/>
  <c r="S701" i="2" s="1"/>
  <c r="H702" i="2"/>
  <c r="U702" i="2" s="1"/>
  <c r="J702" i="2"/>
  <c r="R702" i="2"/>
  <c r="S702" i="2" s="1"/>
  <c r="H703" i="2"/>
  <c r="U703" i="2" s="1"/>
  <c r="J703" i="2"/>
  <c r="R703" i="2"/>
  <c r="S703" i="2" s="1"/>
  <c r="H704" i="2"/>
  <c r="U704" i="2" s="1"/>
  <c r="J704" i="2"/>
  <c r="R704" i="2"/>
  <c r="S704" i="2" s="1"/>
  <c r="H705" i="2"/>
  <c r="U705" i="2" s="1"/>
  <c r="J705" i="2"/>
  <c r="R705" i="2"/>
  <c r="S705" i="2" s="1"/>
  <c r="H706" i="2"/>
  <c r="U706" i="2" s="1"/>
  <c r="J706" i="2"/>
  <c r="R706" i="2"/>
  <c r="S706" i="2" s="1"/>
  <c r="H707" i="2"/>
  <c r="U707" i="2" s="1"/>
  <c r="J707" i="2"/>
  <c r="R707" i="2"/>
  <c r="S707" i="2" s="1"/>
  <c r="H708" i="2"/>
  <c r="U708" i="2" s="1"/>
  <c r="J708" i="2"/>
  <c r="R708" i="2"/>
  <c r="S708" i="2" s="1"/>
  <c r="H710" i="2"/>
  <c r="U710" i="2" s="1"/>
  <c r="J710" i="2"/>
  <c r="R710" i="2"/>
  <c r="S710" i="2" s="1"/>
  <c r="H711" i="2"/>
  <c r="U711" i="2" s="1"/>
  <c r="J711" i="2"/>
  <c r="R711" i="2"/>
  <c r="S711" i="2" s="1"/>
  <c r="H712" i="2"/>
  <c r="U712" i="2" s="1"/>
  <c r="J712" i="2"/>
  <c r="R712" i="2"/>
  <c r="S712" i="2" s="1"/>
  <c r="H713" i="2"/>
  <c r="U713" i="2" s="1"/>
  <c r="J713" i="2"/>
  <c r="R713" i="2"/>
  <c r="S713" i="2" s="1"/>
  <c r="H714" i="2"/>
  <c r="U714" i="2" s="1"/>
  <c r="J714" i="2"/>
  <c r="R714" i="2"/>
  <c r="S714" i="2" s="1"/>
  <c r="H715" i="2"/>
  <c r="U715" i="2" s="1"/>
  <c r="J715" i="2"/>
  <c r="R715" i="2"/>
  <c r="S715" i="2" s="1"/>
  <c r="H716" i="2"/>
  <c r="U716" i="2" s="1"/>
  <c r="J716" i="2"/>
  <c r="R716" i="2"/>
  <c r="S716" i="2" s="1"/>
  <c r="H717" i="2"/>
  <c r="U717" i="2" s="1"/>
  <c r="J717" i="2"/>
  <c r="R717" i="2"/>
  <c r="S717" i="2" s="1"/>
  <c r="H718" i="2"/>
  <c r="U718" i="2" s="1"/>
  <c r="J718" i="2"/>
  <c r="R718" i="2"/>
  <c r="S718" i="2" s="1"/>
  <c r="H719" i="2"/>
  <c r="U719" i="2" s="1"/>
  <c r="J719" i="2"/>
  <c r="R719" i="2"/>
  <c r="S719" i="2" s="1"/>
  <c r="H720" i="2"/>
  <c r="U720" i="2" s="1"/>
  <c r="J720" i="2"/>
  <c r="R720" i="2"/>
  <c r="S720" i="2" s="1"/>
  <c r="H721" i="2"/>
  <c r="U721" i="2" s="1"/>
  <c r="J721" i="2"/>
  <c r="R721" i="2"/>
  <c r="S721" i="2" s="1"/>
  <c r="H722" i="2"/>
  <c r="U722" i="2" s="1"/>
  <c r="J722" i="2"/>
  <c r="R722" i="2"/>
  <c r="S722" i="2" s="1"/>
  <c r="H723" i="2"/>
  <c r="U723" i="2" s="1"/>
  <c r="J723" i="2"/>
  <c r="R723" i="2"/>
  <c r="S723" i="2" s="1"/>
  <c r="H724" i="2"/>
  <c r="U724" i="2" s="1"/>
  <c r="J724" i="2"/>
  <c r="R724" i="2"/>
  <c r="S724" i="2" s="1"/>
  <c r="H725" i="2"/>
  <c r="U725" i="2" s="1"/>
  <c r="J725" i="2"/>
  <c r="R725" i="2"/>
  <c r="S725" i="2" s="1"/>
  <c r="H726" i="2"/>
  <c r="U726" i="2" s="1"/>
  <c r="J726" i="2"/>
  <c r="R726" i="2"/>
  <c r="S726" i="2" s="1"/>
  <c r="H727" i="2"/>
  <c r="U727" i="2" s="1"/>
  <c r="J727" i="2"/>
  <c r="R727" i="2"/>
  <c r="S727" i="2" s="1"/>
  <c r="H728" i="2"/>
  <c r="U728" i="2" s="1"/>
  <c r="J728" i="2"/>
  <c r="R728" i="2"/>
  <c r="S728" i="2" s="1"/>
  <c r="H730" i="2"/>
  <c r="U730" i="2" s="1"/>
  <c r="J730" i="2"/>
  <c r="R730" i="2"/>
  <c r="S730" i="2" s="1"/>
  <c r="H731" i="2"/>
  <c r="U731" i="2" s="1"/>
  <c r="J731" i="2"/>
  <c r="R731" i="2"/>
  <c r="S731" i="2" s="1"/>
  <c r="H732" i="2"/>
  <c r="U732" i="2" s="1"/>
  <c r="J732" i="2"/>
  <c r="R732" i="2"/>
  <c r="S732" i="2" s="1"/>
  <c r="H733" i="2"/>
  <c r="U733" i="2" s="1"/>
  <c r="J733" i="2"/>
  <c r="R733" i="2"/>
  <c r="S733" i="2" s="1"/>
  <c r="H734" i="2"/>
  <c r="U734" i="2" s="1"/>
  <c r="J734" i="2"/>
  <c r="R734" i="2"/>
  <c r="S734" i="2" s="1"/>
  <c r="H735" i="2"/>
  <c r="U735" i="2" s="1"/>
  <c r="J735" i="2"/>
  <c r="R735" i="2"/>
  <c r="S735" i="2" s="1"/>
  <c r="H736" i="2"/>
  <c r="U736" i="2" s="1"/>
  <c r="J736" i="2"/>
  <c r="R736" i="2"/>
  <c r="S736" i="2" s="1"/>
  <c r="H737" i="2"/>
  <c r="U737" i="2" s="1"/>
  <c r="J737" i="2"/>
  <c r="R737" i="2"/>
  <c r="S737" i="2" s="1"/>
  <c r="H738" i="2"/>
  <c r="U738" i="2" s="1"/>
  <c r="J738" i="2"/>
  <c r="R738" i="2"/>
  <c r="S738" i="2" s="1"/>
  <c r="H739" i="2"/>
  <c r="U739" i="2" s="1"/>
  <c r="J739" i="2"/>
  <c r="R739" i="2"/>
  <c r="S739" i="2" s="1"/>
  <c r="H740" i="2"/>
  <c r="U740" i="2" s="1"/>
  <c r="J740" i="2"/>
  <c r="R740" i="2"/>
  <c r="S740" i="2" s="1"/>
  <c r="H742" i="2"/>
  <c r="U742" i="2" s="1"/>
  <c r="J742" i="2"/>
  <c r="R742" i="2"/>
  <c r="S742" i="2" s="1"/>
  <c r="H743" i="2"/>
  <c r="U743" i="2" s="1"/>
  <c r="J743" i="2"/>
  <c r="R743" i="2"/>
  <c r="S743" i="2" s="1"/>
  <c r="H744" i="2"/>
  <c r="U744" i="2" s="1"/>
  <c r="J744" i="2"/>
  <c r="R744" i="2"/>
  <c r="S744" i="2" s="1"/>
  <c r="H745" i="2"/>
  <c r="U745" i="2" s="1"/>
  <c r="J745" i="2"/>
  <c r="R745" i="2"/>
  <c r="S745" i="2" s="1"/>
  <c r="H746" i="2"/>
  <c r="U746" i="2" s="1"/>
  <c r="J746" i="2"/>
  <c r="R746" i="2"/>
  <c r="S746" i="2" s="1"/>
  <c r="H747" i="2"/>
  <c r="U747" i="2" s="1"/>
  <c r="J747" i="2"/>
  <c r="R747" i="2"/>
  <c r="S747" i="2" s="1"/>
  <c r="H748" i="2"/>
  <c r="U748" i="2" s="1"/>
  <c r="J748" i="2"/>
  <c r="R748" i="2"/>
  <c r="S748" i="2" s="1"/>
  <c r="H749" i="2"/>
  <c r="U749" i="2" s="1"/>
  <c r="J749" i="2"/>
  <c r="R749" i="2"/>
  <c r="S749" i="2" s="1"/>
  <c r="H750" i="2"/>
  <c r="U750" i="2" s="1"/>
  <c r="J750" i="2"/>
  <c r="R750" i="2"/>
  <c r="S750" i="2" s="1"/>
  <c r="H751" i="2"/>
  <c r="U751" i="2" s="1"/>
  <c r="J751" i="2"/>
  <c r="R751" i="2"/>
  <c r="S751" i="2" s="1"/>
  <c r="H752" i="2"/>
  <c r="U752" i="2" s="1"/>
  <c r="J752" i="2"/>
  <c r="R752" i="2"/>
  <c r="S752" i="2" s="1"/>
  <c r="H754" i="2"/>
  <c r="U754" i="2" s="1"/>
  <c r="J754" i="2"/>
  <c r="R754" i="2"/>
  <c r="S754" i="2" s="1"/>
  <c r="H755" i="2"/>
  <c r="U755" i="2" s="1"/>
  <c r="J755" i="2"/>
  <c r="R755" i="2"/>
  <c r="S755" i="2" s="1"/>
  <c r="H756" i="2"/>
  <c r="U756" i="2" s="1"/>
  <c r="J756" i="2"/>
  <c r="R756" i="2"/>
  <c r="S756" i="2" s="1"/>
  <c r="H757" i="2"/>
  <c r="U757" i="2" s="1"/>
  <c r="J757" i="2"/>
  <c r="R757" i="2"/>
  <c r="S757" i="2" s="1"/>
  <c r="H758" i="2"/>
  <c r="U758" i="2" s="1"/>
  <c r="J758" i="2"/>
  <c r="R758" i="2"/>
  <c r="S758" i="2" s="1"/>
  <c r="H761" i="2"/>
  <c r="U761" i="2" s="1"/>
  <c r="J761" i="2"/>
  <c r="R761" i="2"/>
  <c r="S761" i="2" s="1"/>
  <c r="H762" i="2"/>
  <c r="U762" i="2" s="1"/>
  <c r="J762" i="2"/>
  <c r="R762" i="2"/>
  <c r="S762" i="2" s="1"/>
  <c r="H763" i="2"/>
  <c r="U763" i="2" s="1"/>
  <c r="J763" i="2"/>
  <c r="R763" i="2"/>
  <c r="S763" i="2" s="1"/>
  <c r="H764" i="2"/>
  <c r="U764" i="2" s="1"/>
  <c r="J764" i="2"/>
  <c r="R764" i="2"/>
  <c r="S764" i="2" s="1"/>
  <c r="H765" i="2"/>
  <c r="U765" i="2" s="1"/>
  <c r="J765" i="2"/>
  <c r="R765" i="2"/>
  <c r="S765" i="2" s="1"/>
  <c r="H766" i="2"/>
  <c r="U766" i="2" s="1"/>
  <c r="J766" i="2"/>
  <c r="R766" i="2"/>
  <c r="S766" i="2" s="1"/>
  <c r="H767" i="2"/>
  <c r="U767" i="2" s="1"/>
  <c r="J767" i="2"/>
  <c r="R767" i="2"/>
  <c r="S767" i="2" s="1"/>
  <c r="H769" i="2"/>
  <c r="U769" i="2" s="1"/>
  <c r="J769" i="2"/>
  <c r="R769" i="2"/>
  <c r="S769" i="2" s="1"/>
  <c r="H770" i="2"/>
  <c r="U770" i="2" s="1"/>
  <c r="J770" i="2"/>
  <c r="R770" i="2"/>
  <c r="S770" i="2" s="1"/>
  <c r="H771" i="2"/>
  <c r="U771" i="2" s="1"/>
  <c r="J771" i="2"/>
  <c r="R771" i="2"/>
  <c r="S771" i="2" s="1"/>
  <c r="H772" i="2"/>
  <c r="U772" i="2" s="1"/>
  <c r="J772" i="2"/>
  <c r="R772" i="2"/>
  <c r="S772" i="2" s="1"/>
  <c r="H773" i="2"/>
  <c r="U773" i="2" s="1"/>
  <c r="J773" i="2"/>
  <c r="R773" i="2"/>
  <c r="S773" i="2" s="1"/>
  <c r="H774" i="2"/>
  <c r="U774" i="2" s="1"/>
  <c r="J774" i="2"/>
  <c r="R774" i="2"/>
  <c r="S774" i="2" s="1"/>
  <c r="H775" i="2"/>
  <c r="U775" i="2" s="1"/>
  <c r="J775" i="2"/>
  <c r="R775" i="2"/>
  <c r="S775" i="2" s="1"/>
  <c r="H776" i="2"/>
  <c r="U776" i="2" s="1"/>
  <c r="J776" i="2"/>
  <c r="R776" i="2"/>
  <c r="S776" i="2" s="1"/>
  <c r="H777" i="2"/>
  <c r="U777" i="2" s="1"/>
  <c r="J777" i="2"/>
  <c r="R777" i="2"/>
  <c r="S777" i="2" s="1"/>
  <c r="H778" i="2"/>
  <c r="U778" i="2" s="1"/>
  <c r="J778" i="2"/>
  <c r="R778" i="2"/>
  <c r="S778" i="2" s="1"/>
  <c r="H779" i="2"/>
  <c r="U779" i="2" s="1"/>
  <c r="J779" i="2"/>
  <c r="R779" i="2"/>
  <c r="S779" i="2" s="1"/>
  <c r="H780" i="2"/>
  <c r="U780" i="2" s="1"/>
  <c r="J780" i="2"/>
  <c r="R780" i="2"/>
  <c r="S780" i="2" s="1"/>
  <c r="H781" i="2"/>
  <c r="U781" i="2" s="1"/>
  <c r="J781" i="2"/>
  <c r="R781" i="2"/>
  <c r="S781" i="2" s="1"/>
  <c r="H782" i="2"/>
  <c r="U782" i="2" s="1"/>
  <c r="J782" i="2"/>
  <c r="R782" i="2"/>
  <c r="S782" i="2" s="1"/>
  <c r="H784" i="2"/>
  <c r="U784" i="2" s="1"/>
  <c r="J784" i="2"/>
  <c r="R784" i="2"/>
  <c r="S784" i="2" s="1"/>
  <c r="H785" i="2"/>
  <c r="U785" i="2" s="1"/>
  <c r="J785" i="2"/>
  <c r="R785" i="2"/>
  <c r="S785" i="2" s="1"/>
  <c r="H786" i="2"/>
  <c r="U786" i="2" s="1"/>
  <c r="J786" i="2"/>
  <c r="R786" i="2"/>
  <c r="S786" i="2" s="1"/>
  <c r="H787" i="2"/>
  <c r="U787" i="2" s="1"/>
  <c r="J787" i="2"/>
  <c r="R787" i="2"/>
  <c r="S787" i="2" s="1"/>
  <c r="H788" i="2"/>
  <c r="U788" i="2" s="1"/>
  <c r="J788" i="2"/>
  <c r="R788" i="2"/>
  <c r="S788" i="2" s="1"/>
  <c r="H789" i="2"/>
  <c r="U789" i="2" s="1"/>
  <c r="J789" i="2"/>
  <c r="R789" i="2"/>
  <c r="S789" i="2" s="1"/>
  <c r="H790" i="2"/>
  <c r="U790" i="2" s="1"/>
  <c r="J790" i="2"/>
  <c r="R790" i="2"/>
  <c r="S790" i="2" s="1"/>
  <c r="H791" i="2"/>
  <c r="U791" i="2" s="1"/>
  <c r="J791" i="2"/>
  <c r="R791" i="2"/>
  <c r="S791" i="2" s="1"/>
  <c r="H792" i="2"/>
  <c r="U792" i="2" s="1"/>
  <c r="J792" i="2"/>
  <c r="R792" i="2"/>
  <c r="S792" i="2" s="1"/>
  <c r="H793" i="2"/>
  <c r="U793" i="2" s="1"/>
  <c r="J793" i="2"/>
  <c r="R793" i="2"/>
  <c r="S793" i="2" s="1"/>
  <c r="H794" i="2"/>
  <c r="U794" i="2" s="1"/>
  <c r="J794" i="2"/>
  <c r="R794" i="2"/>
  <c r="S794" i="2" s="1"/>
  <c r="H795" i="2"/>
  <c r="U795" i="2" s="1"/>
  <c r="J795" i="2"/>
  <c r="R795" i="2"/>
  <c r="S795" i="2" s="1"/>
  <c r="H796" i="2"/>
  <c r="U796" i="2" s="1"/>
  <c r="J796" i="2"/>
  <c r="R796" i="2"/>
  <c r="S796" i="2" s="1"/>
  <c r="H797" i="2"/>
  <c r="U797" i="2" s="1"/>
  <c r="J797" i="2"/>
  <c r="R797" i="2"/>
  <c r="S797" i="2" s="1"/>
  <c r="H798" i="2"/>
  <c r="U798" i="2" s="1"/>
  <c r="J798" i="2"/>
  <c r="R798" i="2"/>
  <c r="S798" i="2" s="1"/>
  <c r="H799" i="2"/>
  <c r="U799" i="2" s="1"/>
  <c r="J799" i="2"/>
  <c r="R799" i="2"/>
  <c r="S799" i="2" s="1"/>
  <c r="H800" i="2"/>
  <c r="U800" i="2" s="1"/>
  <c r="J800" i="2"/>
  <c r="R800" i="2"/>
  <c r="S800" i="2" s="1"/>
  <c r="H801" i="2"/>
  <c r="U801" i="2" s="1"/>
  <c r="J801" i="2"/>
  <c r="R801" i="2"/>
  <c r="S801" i="2" s="1"/>
  <c r="H802" i="2"/>
  <c r="U802" i="2" s="1"/>
  <c r="J802" i="2"/>
  <c r="R802" i="2"/>
  <c r="S802" i="2" s="1"/>
  <c r="H804" i="2"/>
  <c r="U804" i="2" s="1"/>
  <c r="J804" i="2"/>
  <c r="R804" i="2"/>
  <c r="S804" i="2" s="1"/>
  <c r="H805" i="2"/>
  <c r="U805" i="2" s="1"/>
  <c r="J805" i="2"/>
  <c r="R805" i="2"/>
  <c r="S805" i="2" s="1"/>
  <c r="H807" i="2"/>
  <c r="U807" i="2" s="1"/>
  <c r="J807" i="2"/>
  <c r="R807" i="2"/>
  <c r="S807" i="2" s="1"/>
  <c r="H808" i="2"/>
  <c r="U808" i="2" s="1"/>
  <c r="J808" i="2"/>
  <c r="R808" i="2"/>
  <c r="S808" i="2" s="1"/>
  <c r="H809" i="2"/>
  <c r="U809" i="2" s="1"/>
  <c r="J809" i="2"/>
  <c r="R809" i="2"/>
  <c r="S809" i="2" s="1"/>
  <c r="H810" i="2"/>
  <c r="U810" i="2" s="1"/>
  <c r="J810" i="2"/>
  <c r="R810" i="2"/>
  <c r="S810" i="2" s="1"/>
  <c r="H811" i="2"/>
  <c r="U811" i="2" s="1"/>
  <c r="J811" i="2"/>
  <c r="R811" i="2"/>
  <c r="S811" i="2" s="1"/>
  <c r="H812" i="2"/>
  <c r="U812" i="2" s="1"/>
  <c r="J812" i="2"/>
  <c r="R812" i="2"/>
  <c r="S812" i="2" s="1"/>
  <c r="H814" i="2"/>
  <c r="U814" i="2" s="1"/>
  <c r="J814" i="2"/>
  <c r="R814" i="2"/>
  <c r="S814" i="2" s="1"/>
  <c r="H815" i="2"/>
  <c r="U815" i="2" s="1"/>
  <c r="J815" i="2"/>
  <c r="R815" i="2"/>
  <c r="S815" i="2" s="1"/>
  <c r="H816" i="2"/>
  <c r="U816" i="2" s="1"/>
  <c r="J816" i="2"/>
  <c r="R816" i="2"/>
  <c r="S816" i="2" s="1"/>
  <c r="H818" i="2"/>
  <c r="U818" i="2" s="1"/>
  <c r="J818" i="2"/>
  <c r="R818" i="2"/>
  <c r="S818" i="2" s="1"/>
  <c r="H819" i="2"/>
  <c r="U819" i="2" s="1"/>
  <c r="J819" i="2"/>
  <c r="R819" i="2"/>
  <c r="S819" i="2" s="1"/>
  <c r="H820" i="2"/>
  <c r="U820" i="2" s="1"/>
  <c r="J820" i="2"/>
  <c r="R820" i="2"/>
  <c r="S820" i="2" s="1"/>
  <c r="H821" i="2"/>
  <c r="U821" i="2" s="1"/>
  <c r="J821" i="2"/>
  <c r="R821" i="2"/>
  <c r="S821" i="2" s="1"/>
  <c r="H822" i="2"/>
  <c r="U822" i="2" s="1"/>
  <c r="J822" i="2"/>
  <c r="R822" i="2"/>
  <c r="S822" i="2" s="1"/>
  <c r="H823" i="2"/>
  <c r="U823" i="2" s="1"/>
  <c r="J823" i="2"/>
  <c r="R823" i="2"/>
  <c r="S823" i="2" s="1"/>
  <c r="H824" i="2"/>
  <c r="U824" i="2" s="1"/>
  <c r="J824" i="2"/>
  <c r="R824" i="2"/>
  <c r="S824" i="2" s="1"/>
  <c r="H825" i="2"/>
  <c r="U825" i="2" s="1"/>
  <c r="J825" i="2"/>
  <c r="R825" i="2"/>
  <c r="S825" i="2" s="1"/>
  <c r="H826" i="2"/>
  <c r="U826" i="2" s="1"/>
  <c r="J826" i="2"/>
  <c r="R826" i="2"/>
  <c r="S826" i="2" s="1"/>
  <c r="H828" i="2"/>
  <c r="U828" i="2" s="1"/>
  <c r="J828" i="2"/>
  <c r="R828" i="2"/>
  <c r="S828" i="2" s="1"/>
  <c r="H829" i="2"/>
  <c r="U829" i="2" s="1"/>
  <c r="J829" i="2"/>
  <c r="R829" i="2"/>
  <c r="S829" i="2" s="1"/>
  <c r="H830" i="2"/>
  <c r="U830" i="2" s="1"/>
  <c r="J830" i="2"/>
  <c r="R830" i="2"/>
  <c r="S830" i="2" s="1"/>
  <c r="H831" i="2"/>
  <c r="U831" i="2" s="1"/>
  <c r="J831" i="2"/>
  <c r="R831" i="2"/>
  <c r="S831" i="2" s="1"/>
  <c r="H832" i="2"/>
  <c r="U832" i="2" s="1"/>
  <c r="J832" i="2"/>
  <c r="R832" i="2"/>
  <c r="S832" i="2" s="1"/>
  <c r="H833" i="2"/>
  <c r="U833" i="2" s="1"/>
  <c r="J833" i="2"/>
  <c r="R833" i="2"/>
  <c r="S833" i="2" s="1"/>
  <c r="H834" i="2"/>
  <c r="U834" i="2" s="1"/>
  <c r="J834" i="2"/>
  <c r="R834" i="2"/>
  <c r="S834" i="2" s="1"/>
  <c r="H835" i="2"/>
  <c r="U835" i="2" s="1"/>
  <c r="J835" i="2"/>
  <c r="R835" i="2"/>
  <c r="S835" i="2" s="1"/>
  <c r="H836" i="2"/>
  <c r="U836" i="2" s="1"/>
  <c r="J836" i="2"/>
  <c r="R836" i="2"/>
  <c r="S836" i="2" s="1"/>
  <c r="H838" i="2"/>
  <c r="U838" i="2" s="1"/>
  <c r="J838" i="2"/>
  <c r="R838" i="2"/>
  <c r="S838" i="2" s="1"/>
  <c r="H839" i="2"/>
  <c r="U839" i="2" s="1"/>
  <c r="J839" i="2"/>
  <c r="R839" i="2"/>
  <c r="S839" i="2" s="1"/>
  <c r="H840" i="2"/>
  <c r="U840" i="2" s="1"/>
  <c r="J840" i="2"/>
  <c r="R840" i="2"/>
  <c r="S840" i="2" s="1"/>
  <c r="H841" i="2"/>
  <c r="U841" i="2" s="1"/>
  <c r="J841" i="2"/>
  <c r="R841" i="2"/>
  <c r="S841" i="2" s="1"/>
  <c r="H842" i="2"/>
  <c r="U842" i="2" s="1"/>
  <c r="J842" i="2"/>
  <c r="R842" i="2"/>
  <c r="S842" i="2" s="1"/>
  <c r="H843" i="2"/>
  <c r="U843" i="2" s="1"/>
  <c r="J843" i="2"/>
  <c r="R843" i="2"/>
  <c r="S843" i="2" s="1"/>
  <c r="H844" i="2"/>
  <c r="U844" i="2" s="1"/>
  <c r="J844" i="2"/>
  <c r="R844" i="2"/>
  <c r="S844" i="2" s="1"/>
  <c r="H845" i="2"/>
  <c r="U845" i="2" s="1"/>
  <c r="J845" i="2"/>
  <c r="R845" i="2"/>
  <c r="S845" i="2" s="1"/>
  <c r="H847" i="2"/>
  <c r="U847" i="2" s="1"/>
  <c r="J847" i="2"/>
  <c r="R847" i="2"/>
  <c r="S847" i="2" s="1"/>
  <c r="H848" i="2"/>
  <c r="U848" i="2" s="1"/>
  <c r="J848" i="2"/>
  <c r="R848" i="2"/>
  <c r="S848" i="2" s="1"/>
  <c r="H849" i="2"/>
  <c r="U849" i="2" s="1"/>
  <c r="J849" i="2"/>
  <c r="R849" i="2"/>
  <c r="S849" i="2" s="1"/>
  <c r="H850" i="2"/>
  <c r="U850" i="2" s="1"/>
  <c r="J850" i="2"/>
  <c r="R850" i="2"/>
  <c r="S850" i="2" s="1"/>
  <c r="H851" i="2"/>
  <c r="U851" i="2" s="1"/>
  <c r="J851" i="2"/>
  <c r="R851" i="2"/>
  <c r="S851" i="2" s="1"/>
  <c r="H852" i="2"/>
  <c r="U852" i="2" s="1"/>
  <c r="J852" i="2"/>
  <c r="R852" i="2"/>
  <c r="S852" i="2" s="1"/>
  <c r="H853" i="2"/>
  <c r="U853" i="2" s="1"/>
  <c r="J853" i="2"/>
  <c r="R853" i="2"/>
  <c r="S853" i="2" s="1"/>
  <c r="H854" i="2"/>
  <c r="U854" i="2" s="1"/>
  <c r="J854" i="2"/>
  <c r="R854" i="2"/>
  <c r="S854" i="2" s="1"/>
  <c r="H856" i="2"/>
  <c r="U856" i="2" s="1"/>
  <c r="J856" i="2"/>
  <c r="R856" i="2"/>
  <c r="S856" i="2" s="1"/>
  <c r="H857" i="2"/>
  <c r="U857" i="2" s="1"/>
  <c r="J857" i="2"/>
  <c r="R857" i="2"/>
  <c r="S857" i="2" s="1"/>
  <c r="H858" i="2"/>
  <c r="U858" i="2" s="1"/>
  <c r="J858" i="2"/>
  <c r="R858" i="2"/>
  <c r="S858" i="2" s="1"/>
  <c r="H859" i="2"/>
  <c r="U859" i="2" s="1"/>
  <c r="J859" i="2"/>
  <c r="R859" i="2"/>
  <c r="S859" i="2" s="1"/>
  <c r="H862" i="2"/>
  <c r="U862" i="2" s="1"/>
  <c r="J862" i="2"/>
  <c r="R862" i="2"/>
  <c r="S862" i="2" s="1"/>
  <c r="H863" i="2"/>
  <c r="U863" i="2" s="1"/>
  <c r="J863" i="2"/>
  <c r="R863" i="2"/>
  <c r="S863" i="2" s="1"/>
  <c r="H864" i="2"/>
  <c r="U864" i="2" s="1"/>
  <c r="J864" i="2"/>
  <c r="R864" i="2"/>
  <c r="S864" i="2" s="1"/>
  <c r="H865" i="2"/>
  <c r="U865" i="2" s="1"/>
  <c r="J865" i="2"/>
  <c r="R865" i="2"/>
  <c r="S865" i="2" s="1"/>
  <c r="H866" i="2"/>
  <c r="U866" i="2" s="1"/>
  <c r="J866" i="2"/>
  <c r="R866" i="2"/>
  <c r="S866" i="2" s="1"/>
  <c r="H867" i="2"/>
  <c r="U867" i="2" s="1"/>
  <c r="J867" i="2"/>
  <c r="R867" i="2"/>
  <c r="S867" i="2" s="1"/>
  <c r="H868" i="2"/>
  <c r="U868" i="2" s="1"/>
  <c r="J868" i="2"/>
  <c r="R868" i="2"/>
  <c r="S868" i="2" s="1"/>
  <c r="H869" i="2"/>
  <c r="U869" i="2" s="1"/>
  <c r="J869" i="2"/>
  <c r="R869" i="2"/>
  <c r="S869" i="2" s="1"/>
  <c r="H870" i="2"/>
  <c r="U870" i="2" s="1"/>
  <c r="J870" i="2"/>
  <c r="R870" i="2"/>
  <c r="S870" i="2" s="1"/>
  <c r="H871" i="2"/>
  <c r="U871" i="2" s="1"/>
  <c r="J871" i="2"/>
  <c r="R871" i="2"/>
  <c r="S871" i="2" s="1"/>
  <c r="H872" i="2"/>
  <c r="U872" i="2" s="1"/>
  <c r="J872" i="2"/>
  <c r="R872" i="2"/>
  <c r="S872" i="2" s="1"/>
  <c r="H873" i="2"/>
  <c r="U873" i="2" s="1"/>
  <c r="J873" i="2"/>
  <c r="R873" i="2"/>
  <c r="S873" i="2" s="1"/>
  <c r="H874" i="2"/>
  <c r="U874" i="2" s="1"/>
  <c r="J874" i="2"/>
  <c r="R874" i="2"/>
  <c r="S874" i="2" s="1"/>
  <c r="H875" i="2"/>
  <c r="U875" i="2" s="1"/>
  <c r="J875" i="2"/>
  <c r="R875" i="2"/>
  <c r="S875" i="2" s="1"/>
  <c r="H876" i="2"/>
  <c r="U876" i="2" s="1"/>
  <c r="J876" i="2"/>
  <c r="R876" i="2"/>
  <c r="S876" i="2" s="1"/>
  <c r="H877" i="2"/>
  <c r="U877" i="2" s="1"/>
  <c r="J877" i="2"/>
  <c r="R877" i="2"/>
  <c r="S877" i="2" s="1"/>
  <c r="H878" i="2"/>
  <c r="U878" i="2" s="1"/>
  <c r="J878" i="2"/>
  <c r="R878" i="2"/>
  <c r="S878" i="2" s="1"/>
  <c r="H879" i="2"/>
  <c r="U879" i="2" s="1"/>
  <c r="J879" i="2"/>
  <c r="R879" i="2"/>
  <c r="S879" i="2" s="1"/>
  <c r="H880" i="2"/>
  <c r="U880" i="2" s="1"/>
  <c r="J880" i="2"/>
  <c r="R880" i="2"/>
  <c r="S880" i="2" s="1"/>
  <c r="H881" i="2"/>
  <c r="U881" i="2" s="1"/>
  <c r="J881" i="2"/>
  <c r="R881" i="2"/>
  <c r="S881" i="2" s="1"/>
  <c r="H882" i="2"/>
  <c r="U882" i="2" s="1"/>
  <c r="J882" i="2"/>
  <c r="R882" i="2"/>
  <c r="S882" i="2" s="1"/>
  <c r="H883" i="2"/>
  <c r="U883" i="2" s="1"/>
  <c r="J883" i="2"/>
  <c r="R883" i="2"/>
  <c r="S883" i="2" s="1"/>
  <c r="H884" i="2"/>
  <c r="U884" i="2" s="1"/>
  <c r="J884" i="2"/>
  <c r="R884" i="2"/>
  <c r="S884" i="2" s="1"/>
  <c r="H885" i="2"/>
  <c r="U885" i="2" s="1"/>
  <c r="J885" i="2"/>
  <c r="R885" i="2"/>
  <c r="S885" i="2" s="1"/>
  <c r="H886" i="2"/>
  <c r="U886" i="2" s="1"/>
  <c r="J886" i="2"/>
  <c r="R886" i="2"/>
  <c r="S886" i="2" s="1"/>
  <c r="H887" i="2"/>
  <c r="U887" i="2" s="1"/>
  <c r="J887" i="2"/>
  <c r="R887" i="2"/>
  <c r="S887" i="2" s="1"/>
  <c r="H888" i="2"/>
  <c r="U888" i="2" s="1"/>
  <c r="J888" i="2"/>
  <c r="R888" i="2"/>
  <c r="S888" i="2" s="1"/>
  <c r="H889" i="2"/>
  <c r="U889" i="2" s="1"/>
  <c r="J889" i="2"/>
  <c r="R889" i="2"/>
  <c r="S889" i="2" s="1"/>
  <c r="H890" i="2"/>
  <c r="U890" i="2" s="1"/>
  <c r="J890" i="2"/>
  <c r="R890" i="2"/>
  <c r="S890" i="2" s="1"/>
  <c r="H891" i="2"/>
  <c r="U891" i="2" s="1"/>
  <c r="J891" i="2"/>
  <c r="R891" i="2"/>
  <c r="S891" i="2" s="1"/>
  <c r="H892" i="2"/>
  <c r="U892" i="2" s="1"/>
  <c r="J892" i="2"/>
  <c r="R892" i="2"/>
  <c r="S892" i="2" s="1"/>
  <c r="H893" i="2"/>
  <c r="U893" i="2" s="1"/>
  <c r="J893" i="2"/>
  <c r="R893" i="2"/>
  <c r="S893" i="2" s="1"/>
  <c r="H894" i="2"/>
  <c r="U894" i="2" s="1"/>
  <c r="J894" i="2"/>
  <c r="R894" i="2"/>
  <c r="S894" i="2" s="1"/>
  <c r="H895" i="2"/>
  <c r="U895" i="2" s="1"/>
  <c r="J895" i="2"/>
  <c r="R895" i="2"/>
  <c r="S895" i="2" s="1"/>
  <c r="H896" i="2"/>
  <c r="U896" i="2" s="1"/>
  <c r="J896" i="2"/>
  <c r="R896" i="2"/>
  <c r="S896" i="2" s="1"/>
  <c r="H897" i="2"/>
  <c r="U897" i="2" s="1"/>
  <c r="J897" i="2"/>
  <c r="R897" i="2"/>
  <c r="S897" i="2" s="1"/>
  <c r="H898" i="2"/>
  <c r="U898" i="2" s="1"/>
  <c r="J898" i="2"/>
  <c r="R898" i="2"/>
  <c r="S898" i="2" s="1"/>
  <c r="H899" i="2"/>
  <c r="U899" i="2" s="1"/>
  <c r="J899" i="2"/>
  <c r="R899" i="2"/>
  <c r="S899" i="2" s="1"/>
  <c r="H900" i="2"/>
  <c r="U900" i="2" s="1"/>
  <c r="J900" i="2"/>
  <c r="R900" i="2"/>
  <c r="S900" i="2" s="1"/>
  <c r="H901" i="2"/>
  <c r="U901" i="2" s="1"/>
  <c r="J901" i="2"/>
  <c r="R901" i="2"/>
  <c r="S901" i="2" s="1"/>
  <c r="H902" i="2"/>
  <c r="U902" i="2" s="1"/>
  <c r="J902" i="2"/>
  <c r="R902" i="2"/>
  <c r="S902" i="2" s="1"/>
  <c r="H903" i="2"/>
  <c r="U903" i="2" s="1"/>
  <c r="J903" i="2"/>
  <c r="R903" i="2"/>
  <c r="S903" i="2" s="1"/>
  <c r="H904" i="2"/>
  <c r="U904" i="2" s="1"/>
  <c r="J904" i="2"/>
  <c r="R904" i="2"/>
  <c r="S904" i="2" s="1"/>
  <c r="H905" i="2"/>
  <c r="U905" i="2" s="1"/>
  <c r="J905" i="2"/>
  <c r="R905" i="2"/>
  <c r="S905" i="2" s="1"/>
  <c r="H906" i="2"/>
  <c r="U906" i="2" s="1"/>
  <c r="J906" i="2"/>
  <c r="R906" i="2"/>
  <c r="S906" i="2" s="1"/>
  <c r="H907" i="2"/>
  <c r="U907" i="2" s="1"/>
  <c r="J907" i="2"/>
  <c r="R907" i="2"/>
  <c r="S907" i="2" s="1"/>
  <c r="H908" i="2"/>
  <c r="U908" i="2" s="1"/>
  <c r="J908" i="2"/>
  <c r="R908" i="2"/>
  <c r="S908" i="2" s="1"/>
  <c r="H909" i="2"/>
  <c r="U909" i="2" s="1"/>
  <c r="J909" i="2"/>
  <c r="R909" i="2"/>
  <c r="S909" i="2" s="1"/>
  <c r="H910" i="2"/>
  <c r="U910" i="2" s="1"/>
  <c r="J910" i="2"/>
  <c r="R910" i="2"/>
  <c r="S910" i="2" s="1"/>
  <c r="H911" i="2"/>
  <c r="U911" i="2" s="1"/>
  <c r="J911" i="2"/>
  <c r="R911" i="2"/>
  <c r="S911" i="2" s="1"/>
  <c r="H912" i="2"/>
  <c r="U912" i="2" s="1"/>
  <c r="J912" i="2"/>
  <c r="R912" i="2"/>
  <c r="S912" i="2" s="1"/>
  <c r="H913" i="2"/>
  <c r="U913" i="2" s="1"/>
  <c r="J913" i="2"/>
  <c r="R913" i="2"/>
  <c r="S913" i="2" s="1"/>
  <c r="H914" i="2"/>
  <c r="U914" i="2" s="1"/>
  <c r="J914" i="2"/>
  <c r="R914" i="2"/>
  <c r="S914" i="2" s="1"/>
  <c r="H915" i="2"/>
  <c r="U915" i="2" s="1"/>
  <c r="J915" i="2"/>
  <c r="R915" i="2"/>
  <c r="S915" i="2" s="1"/>
  <c r="H916" i="2"/>
  <c r="U916" i="2" s="1"/>
  <c r="J916" i="2"/>
  <c r="R916" i="2"/>
  <c r="S916" i="2" s="1"/>
  <c r="H917" i="2"/>
  <c r="U917" i="2" s="1"/>
  <c r="J917" i="2"/>
  <c r="R917" i="2"/>
  <c r="S917" i="2" s="1"/>
  <c r="H918" i="2"/>
  <c r="U918" i="2" s="1"/>
  <c r="J918" i="2"/>
  <c r="R918" i="2"/>
  <c r="S918" i="2" s="1"/>
  <c r="H919" i="2"/>
  <c r="U919" i="2" s="1"/>
  <c r="J919" i="2"/>
  <c r="R919" i="2"/>
  <c r="S919" i="2" s="1"/>
  <c r="H920" i="2"/>
  <c r="U920" i="2" s="1"/>
  <c r="J920" i="2"/>
  <c r="R920" i="2"/>
  <c r="S920" i="2" s="1"/>
  <c r="H921" i="2"/>
  <c r="U921" i="2" s="1"/>
  <c r="J921" i="2"/>
  <c r="R921" i="2"/>
  <c r="S921" i="2" s="1"/>
  <c r="H922" i="2"/>
  <c r="U922" i="2" s="1"/>
  <c r="J922" i="2"/>
  <c r="R922" i="2"/>
  <c r="S922" i="2" s="1"/>
  <c r="H923" i="2"/>
  <c r="U923" i="2" s="1"/>
  <c r="J923" i="2"/>
  <c r="R923" i="2"/>
  <c r="S923" i="2" s="1"/>
  <c r="H924" i="2"/>
  <c r="U924" i="2" s="1"/>
  <c r="J924" i="2"/>
  <c r="R924" i="2"/>
  <c r="S924" i="2" s="1"/>
  <c r="H925" i="2"/>
  <c r="U925" i="2" s="1"/>
  <c r="J925" i="2"/>
  <c r="R925" i="2"/>
  <c r="S925" i="2" s="1"/>
  <c r="H926" i="2"/>
  <c r="U926" i="2" s="1"/>
  <c r="J926" i="2"/>
  <c r="R926" i="2"/>
  <c r="S926" i="2" s="1"/>
  <c r="H927" i="2"/>
  <c r="U927" i="2" s="1"/>
  <c r="J927" i="2"/>
  <c r="R927" i="2"/>
  <c r="S927" i="2" s="1"/>
  <c r="H928" i="2"/>
  <c r="U928" i="2" s="1"/>
  <c r="J928" i="2"/>
  <c r="R928" i="2"/>
  <c r="S928" i="2" s="1"/>
  <c r="H929" i="2"/>
  <c r="U929" i="2" s="1"/>
  <c r="J929" i="2"/>
  <c r="R929" i="2"/>
  <c r="S929" i="2" s="1"/>
  <c r="H930" i="2"/>
  <c r="U930" i="2" s="1"/>
  <c r="J930" i="2"/>
  <c r="R930" i="2"/>
  <c r="S930" i="2" s="1"/>
  <c r="H931" i="2"/>
  <c r="U931" i="2" s="1"/>
  <c r="J931" i="2"/>
  <c r="R931" i="2"/>
  <c r="S931" i="2" s="1"/>
  <c r="H932" i="2"/>
  <c r="U932" i="2" s="1"/>
  <c r="J932" i="2"/>
  <c r="R932" i="2"/>
  <c r="S932" i="2" s="1"/>
  <c r="H933" i="2"/>
  <c r="U933" i="2" s="1"/>
  <c r="J933" i="2"/>
  <c r="R933" i="2"/>
  <c r="S933" i="2" s="1"/>
  <c r="H935" i="2"/>
  <c r="U935" i="2" s="1"/>
  <c r="J935" i="2"/>
  <c r="R935" i="2"/>
  <c r="S935" i="2" s="1"/>
  <c r="H936" i="2"/>
  <c r="U936" i="2" s="1"/>
  <c r="J936" i="2"/>
  <c r="R936" i="2"/>
  <c r="S936" i="2" s="1"/>
  <c r="H937" i="2"/>
  <c r="U937" i="2" s="1"/>
  <c r="J937" i="2"/>
  <c r="R937" i="2"/>
  <c r="S937" i="2" s="1"/>
  <c r="H938" i="2"/>
  <c r="U938" i="2" s="1"/>
  <c r="J938" i="2"/>
  <c r="R938" i="2"/>
  <c r="S938" i="2" s="1"/>
  <c r="H939" i="2"/>
  <c r="U939" i="2" s="1"/>
  <c r="J939" i="2"/>
  <c r="R939" i="2"/>
  <c r="S939" i="2" s="1"/>
  <c r="H940" i="2"/>
  <c r="U940" i="2" s="1"/>
  <c r="J940" i="2"/>
  <c r="R940" i="2"/>
  <c r="S940" i="2" s="1"/>
  <c r="H941" i="2"/>
  <c r="U941" i="2" s="1"/>
  <c r="J941" i="2"/>
  <c r="R941" i="2"/>
  <c r="S941" i="2" s="1"/>
  <c r="H942" i="2"/>
  <c r="U942" i="2" s="1"/>
  <c r="J942" i="2"/>
  <c r="R942" i="2"/>
  <c r="S942" i="2" s="1"/>
  <c r="H943" i="2"/>
  <c r="U943" i="2" s="1"/>
  <c r="J943" i="2"/>
  <c r="R943" i="2"/>
  <c r="S943" i="2" s="1"/>
  <c r="H944" i="2"/>
  <c r="U944" i="2" s="1"/>
  <c r="J944" i="2"/>
  <c r="R944" i="2"/>
  <c r="S944" i="2" s="1"/>
  <c r="H945" i="2"/>
  <c r="U945" i="2" s="1"/>
  <c r="J945" i="2"/>
  <c r="R945" i="2"/>
  <c r="S945" i="2" s="1"/>
  <c r="H946" i="2"/>
  <c r="U946" i="2" s="1"/>
  <c r="J946" i="2"/>
  <c r="R946" i="2"/>
  <c r="S946" i="2" s="1"/>
  <c r="H947" i="2"/>
  <c r="U947" i="2" s="1"/>
  <c r="J947" i="2"/>
  <c r="R947" i="2"/>
  <c r="S947" i="2" s="1"/>
  <c r="H948" i="2"/>
  <c r="U948" i="2" s="1"/>
  <c r="J948" i="2"/>
  <c r="R948" i="2"/>
  <c r="S948" i="2" s="1"/>
  <c r="H949" i="2"/>
  <c r="U949" i="2" s="1"/>
  <c r="J949" i="2"/>
  <c r="R949" i="2"/>
  <c r="S949" i="2" s="1"/>
  <c r="H950" i="2"/>
  <c r="U950" i="2" s="1"/>
  <c r="J950" i="2"/>
  <c r="R950" i="2"/>
  <c r="S950" i="2" s="1"/>
  <c r="H951" i="2"/>
  <c r="U951" i="2" s="1"/>
  <c r="J951" i="2"/>
  <c r="R951" i="2"/>
  <c r="S951" i="2" s="1"/>
  <c r="H952" i="2"/>
  <c r="U952" i="2" s="1"/>
  <c r="J952" i="2"/>
  <c r="R952" i="2"/>
  <c r="S952" i="2" s="1"/>
  <c r="H953" i="2"/>
  <c r="U953" i="2" s="1"/>
  <c r="J953" i="2"/>
  <c r="R953" i="2"/>
  <c r="S953" i="2" s="1"/>
  <c r="H954" i="2"/>
  <c r="U954" i="2" s="1"/>
  <c r="J954" i="2"/>
  <c r="R954" i="2"/>
  <c r="S954" i="2" s="1"/>
  <c r="H955" i="2"/>
  <c r="U955" i="2" s="1"/>
  <c r="J955" i="2"/>
  <c r="R955" i="2"/>
  <c r="S955" i="2" s="1"/>
  <c r="H956" i="2"/>
  <c r="U956" i="2" s="1"/>
  <c r="J956" i="2"/>
  <c r="R956" i="2"/>
  <c r="S956" i="2" s="1"/>
  <c r="H957" i="2"/>
  <c r="U957" i="2" s="1"/>
  <c r="J957" i="2"/>
  <c r="R957" i="2"/>
  <c r="S957" i="2" s="1"/>
  <c r="H958" i="2"/>
  <c r="U958" i="2" s="1"/>
  <c r="J958" i="2"/>
  <c r="R958" i="2"/>
  <c r="S958" i="2" s="1"/>
  <c r="H959" i="2"/>
  <c r="U959" i="2" s="1"/>
  <c r="J959" i="2"/>
  <c r="R959" i="2"/>
  <c r="S959" i="2" s="1"/>
  <c r="H960" i="2"/>
  <c r="U960" i="2" s="1"/>
  <c r="J960" i="2"/>
  <c r="R960" i="2"/>
  <c r="S960" i="2" s="1"/>
  <c r="H961" i="2"/>
  <c r="U961" i="2" s="1"/>
  <c r="J961" i="2"/>
  <c r="R961" i="2"/>
  <c r="S961" i="2" s="1"/>
  <c r="H962" i="2"/>
  <c r="U962" i="2" s="1"/>
  <c r="J962" i="2"/>
  <c r="R962" i="2"/>
  <c r="S962" i="2" s="1"/>
  <c r="H963" i="2"/>
  <c r="U963" i="2" s="1"/>
  <c r="J963" i="2"/>
  <c r="R963" i="2"/>
  <c r="S963" i="2" s="1"/>
  <c r="H964" i="2"/>
  <c r="U964" i="2" s="1"/>
  <c r="J964" i="2"/>
  <c r="R964" i="2"/>
  <c r="S964" i="2" s="1"/>
  <c r="H965" i="2"/>
  <c r="U965" i="2" s="1"/>
  <c r="J965" i="2"/>
  <c r="R965" i="2"/>
  <c r="S965" i="2" s="1"/>
  <c r="H966" i="2"/>
  <c r="U966" i="2" s="1"/>
  <c r="J966" i="2"/>
  <c r="R966" i="2"/>
  <c r="S966" i="2" s="1"/>
  <c r="H967" i="2"/>
  <c r="U967" i="2" s="1"/>
  <c r="J967" i="2"/>
  <c r="R967" i="2"/>
  <c r="S967" i="2" s="1"/>
  <c r="H968" i="2"/>
  <c r="U968" i="2" s="1"/>
  <c r="J968" i="2"/>
  <c r="R968" i="2"/>
  <c r="S968" i="2" s="1"/>
  <c r="H969" i="2"/>
  <c r="U969" i="2" s="1"/>
  <c r="J969" i="2"/>
  <c r="R969" i="2"/>
  <c r="S969" i="2" s="1"/>
  <c r="H970" i="2"/>
  <c r="U970" i="2" s="1"/>
  <c r="J970" i="2"/>
  <c r="R970" i="2"/>
  <c r="S970" i="2" s="1"/>
  <c r="H971" i="2"/>
  <c r="U971" i="2" s="1"/>
  <c r="J971" i="2"/>
  <c r="R971" i="2"/>
  <c r="S971" i="2" s="1"/>
  <c r="H972" i="2"/>
  <c r="U972" i="2" s="1"/>
  <c r="J972" i="2"/>
  <c r="R972" i="2"/>
  <c r="S972" i="2" s="1"/>
  <c r="H973" i="2"/>
  <c r="U973" i="2" s="1"/>
  <c r="J973" i="2"/>
  <c r="R973" i="2"/>
  <c r="S973" i="2" s="1"/>
  <c r="H974" i="2"/>
  <c r="U974" i="2" s="1"/>
  <c r="J974" i="2"/>
  <c r="R974" i="2"/>
  <c r="S974" i="2" s="1"/>
  <c r="H975" i="2"/>
  <c r="U975" i="2" s="1"/>
  <c r="J975" i="2"/>
  <c r="R975" i="2"/>
  <c r="S975" i="2" s="1"/>
  <c r="H976" i="2"/>
  <c r="U976" i="2" s="1"/>
  <c r="J976" i="2"/>
  <c r="R976" i="2"/>
  <c r="S976" i="2" s="1"/>
  <c r="H977" i="2"/>
  <c r="U977" i="2" s="1"/>
  <c r="J977" i="2"/>
  <c r="R977" i="2"/>
  <c r="S977" i="2" s="1"/>
  <c r="H978" i="2"/>
  <c r="U978" i="2" s="1"/>
  <c r="J978" i="2"/>
  <c r="R978" i="2"/>
  <c r="S978" i="2" s="1"/>
  <c r="H979" i="2"/>
  <c r="U979" i="2" s="1"/>
  <c r="J979" i="2"/>
  <c r="R979" i="2"/>
  <c r="S979" i="2" s="1"/>
  <c r="H980" i="2"/>
  <c r="U980" i="2" s="1"/>
  <c r="J980" i="2"/>
  <c r="R980" i="2"/>
  <c r="S980" i="2" s="1"/>
  <c r="H981" i="2"/>
  <c r="U981" i="2" s="1"/>
  <c r="J981" i="2"/>
  <c r="R981" i="2"/>
  <c r="S981" i="2" s="1"/>
  <c r="H982" i="2"/>
  <c r="U982" i="2" s="1"/>
  <c r="J982" i="2"/>
  <c r="R982" i="2"/>
  <c r="S982" i="2" s="1"/>
  <c r="H983" i="2"/>
  <c r="U983" i="2" s="1"/>
  <c r="J983" i="2"/>
  <c r="R983" i="2"/>
  <c r="S983" i="2" s="1"/>
  <c r="H984" i="2"/>
  <c r="U984" i="2" s="1"/>
  <c r="J984" i="2"/>
  <c r="R984" i="2"/>
  <c r="S984" i="2" s="1"/>
  <c r="H985" i="2"/>
  <c r="U985" i="2" s="1"/>
  <c r="J985" i="2"/>
  <c r="R985" i="2"/>
  <c r="S985" i="2" s="1"/>
  <c r="H986" i="2"/>
  <c r="U986" i="2" s="1"/>
  <c r="J986" i="2"/>
  <c r="R986" i="2"/>
  <c r="S986" i="2" s="1"/>
  <c r="H987" i="2"/>
  <c r="U987" i="2" s="1"/>
  <c r="J987" i="2"/>
  <c r="R987" i="2"/>
  <c r="S987" i="2" s="1"/>
  <c r="H988" i="2"/>
  <c r="U988" i="2" s="1"/>
  <c r="J988" i="2"/>
  <c r="R988" i="2"/>
  <c r="S988" i="2" s="1"/>
  <c r="H989" i="2"/>
  <c r="U989" i="2" s="1"/>
  <c r="J989" i="2"/>
  <c r="R989" i="2"/>
  <c r="S989" i="2" s="1"/>
  <c r="H990" i="2"/>
  <c r="U990" i="2" s="1"/>
  <c r="J990" i="2"/>
  <c r="R990" i="2"/>
  <c r="S990" i="2" s="1"/>
  <c r="H991" i="2"/>
  <c r="U991" i="2" s="1"/>
  <c r="J991" i="2"/>
  <c r="R991" i="2"/>
  <c r="S991" i="2" s="1"/>
  <c r="H992" i="2"/>
  <c r="U992" i="2" s="1"/>
  <c r="J992" i="2"/>
  <c r="R992" i="2"/>
  <c r="S992" i="2" s="1"/>
  <c r="H993" i="2"/>
  <c r="U993" i="2" s="1"/>
  <c r="J993" i="2"/>
  <c r="R993" i="2"/>
  <c r="S993" i="2" s="1"/>
  <c r="H994" i="2"/>
  <c r="U994" i="2" s="1"/>
  <c r="J994" i="2"/>
  <c r="R994" i="2"/>
  <c r="S994" i="2" s="1"/>
  <c r="H995" i="2"/>
  <c r="U995" i="2" s="1"/>
  <c r="J995" i="2"/>
  <c r="R995" i="2"/>
  <c r="S995" i="2" s="1"/>
  <c r="H996" i="2"/>
  <c r="U996" i="2" s="1"/>
  <c r="J996" i="2"/>
  <c r="R996" i="2"/>
  <c r="S996" i="2" s="1"/>
  <c r="H997" i="2"/>
  <c r="U997" i="2" s="1"/>
  <c r="J997" i="2"/>
  <c r="R997" i="2"/>
  <c r="S997" i="2" s="1"/>
  <c r="H998" i="2"/>
  <c r="U998" i="2" s="1"/>
  <c r="J998" i="2"/>
  <c r="R998" i="2"/>
  <c r="S998" i="2" s="1"/>
  <c r="H999" i="2"/>
  <c r="U999" i="2" s="1"/>
  <c r="J999" i="2"/>
  <c r="R999" i="2"/>
  <c r="S999" i="2" s="1"/>
  <c r="H1000" i="2"/>
  <c r="U1000" i="2" s="1"/>
  <c r="J1000" i="2"/>
  <c r="R1000" i="2"/>
  <c r="S1000" i="2" s="1"/>
  <c r="H1001" i="2"/>
  <c r="U1001" i="2" s="1"/>
  <c r="J1001" i="2"/>
  <c r="R1001" i="2"/>
  <c r="S1001" i="2" s="1"/>
  <c r="H1002" i="2"/>
  <c r="U1002" i="2" s="1"/>
  <c r="J1002" i="2"/>
  <c r="R1002" i="2"/>
  <c r="S1002" i="2" s="1"/>
  <c r="H1003" i="2"/>
  <c r="U1003" i="2" s="1"/>
  <c r="J1003" i="2"/>
  <c r="R1003" i="2"/>
  <c r="S1003" i="2" s="1"/>
  <c r="H1004" i="2"/>
  <c r="U1004" i="2" s="1"/>
  <c r="J1004" i="2"/>
  <c r="R1004" i="2"/>
  <c r="S1004" i="2" s="1"/>
  <c r="H1005" i="2"/>
  <c r="U1005" i="2" s="1"/>
  <c r="J1005" i="2"/>
  <c r="R1005" i="2"/>
  <c r="S1005" i="2" s="1"/>
  <c r="H1006" i="2"/>
  <c r="U1006" i="2" s="1"/>
  <c r="J1006" i="2"/>
  <c r="R1006" i="2"/>
  <c r="S1006" i="2" s="1"/>
  <c r="H1007" i="2"/>
  <c r="U1007" i="2" s="1"/>
  <c r="J1007" i="2"/>
  <c r="R1007" i="2"/>
  <c r="S1007" i="2" s="1"/>
  <c r="H1008" i="2"/>
  <c r="U1008" i="2" s="1"/>
  <c r="J1008" i="2"/>
  <c r="R1008" i="2"/>
  <c r="S1008" i="2" s="1"/>
  <c r="H1009" i="2"/>
  <c r="U1009" i="2" s="1"/>
  <c r="J1009" i="2"/>
  <c r="R1009" i="2"/>
  <c r="S1009" i="2" s="1"/>
  <c r="H1010" i="2"/>
  <c r="U1010" i="2" s="1"/>
  <c r="J1010" i="2"/>
  <c r="R1010" i="2"/>
  <c r="S1010" i="2" s="1"/>
  <c r="H1011" i="2"/>
  <c r="U1011" i="2" s="1"/>
  <c r="J1011" i="2"/>
  <c r="R1011" i="2"/>
  <c r="S1011" i="2" s="1"/>
  <c r="H1012" i="2"/>
  <c r="U1012" i="2" s="1"/>
  <c r="J1012" i="2"/>
  <c r="R1012" i="2"/>
  <c r="S1012" i="2" s="1"/>
  <c r="H1013" i="2"/>
  <c r="U1013" i="2" s="1"/>
  <c r="J1013" i="2"/>
  <c r="R1013" i="2"/>
  <c r="S1013" i="2" s="1"/>
  <c r="H1014" i="2"/>
  <c r="U1014" i="2" s="1"/>
  <c r="J1014" i="2"/>
  <c r="R1014" i="2"/>
  <c r="S1014" i="2" s="1"/>
  <c r="H1015" i="2"/>
  <c r="U1015" i="2" s="1"/>
  <c r="J1015" i="2"/>
  <c r="R1015" i="2"/>
  <c r="S1015" i="2" s="1"/>
  <c r="H1016" i="2"/>
  <c r="U1016" i="2" s="1"/>
  <c r="J1016" i="2"/>
  <c r="R1016" i="2"/>
  <c r="S1016" i="2" s="1"/>
  <c r="H1017" i="2"/>
  <c r="U1017" i="2" s="1"/>
  <c r="J1017" i="2"/>
  <c r="R1017" i="2"/>
  <c r="S1017" i="2" s="1"/>
  <c r="H1018" i="2"/>
  <c r="U1018" i="2" s="1"/>
  <c r="J1018" i="2"/>
  <c r="R1018" i="2"/>
  <c r="S1018" i="2" s="1"/>
  <c r="H1019" i="2"/>
  <c r="U1019" i="2" s="1"/>
  <c r="J1019" i="2"/>
  <c r="R1019" i="2"/>
  <c r="S1019" i="2" s="1"/>
  <c r="H1020" i="2"/>
  <c r="U1020" i="2" s="1"/>
  <c r="J1020" i="2"/>
  <c r="R1020" i="2"/>
  <c r="S1020" i="2" s="1"/>
  <c r="H1021" i="2"/>
  <c r="U1021" i="2" s="1"/>
  <c r="J1021" i="2"/>
  <c r="R1021" i="2"/>
  <c r="S1021" i="2" s="1"/>
  <c r="H1022" i="2"/>
  <c r="U1022" i="2" s="1"/>
  <c r="J1022" i="2"/>
  <c r="R1022" i="2"/>
  <c r="S1022" i="2" s="1"/>
  <c r="H1023" i="2"/>
  <c r="U1023" i="2" s="1"/>
  <c r="J1023" i="2"/>
  <c r="R1023" i="2"/>
  <c r="S1023" i="2" s="1"/>
  <c r="H1024" i="2"/>
  <c r="U1024" i="2" s="1"/>
  <c r="J1024" i="2"/>
  <c r="R1024" i="2"/>
  <c r="S1024" i="2" s="1"/>
  <c r="H1025" i="2"/>
  <c r="U1025" i="2" s="1"/>
  <c r="J1025" i="2"/>
  <c r="R1025" i="2"/>
  <c r="S1025" i="2" s="1"/>
  <c r="H1026" i="2"/>
  <c r="U1026" i="2" s="1"/>
  <c r="J1026" i="2"/>
  <c r="R1026" i="2"/>
  <c r="S1026" i="2" s="1"/>
  <c r="H1027" i="2"/>
  <c r="U1027" i="2" s="1"/>
  <c r="J1027" i="2"/>
  <c r="R1027" i="2"/>
  <c r="S1027" i="2" s="1"/>
  <c r="H1028" i="2"/>
  <c r="U1028" i="2" s="1"/>
  <c r="J1028" i="2"/>
  <c r="R1028" i="2"/>
  <c r="S1028" i="2" s="1"/>
  <c r="H1029" i="2"/>
  <c r="U1029" i="2" s="1"/>
  <c r="J1029" i="2"/>
  <c r="R1029" i="2"/>
  <c r="S1029" i="2" s="1"/>
  <c r="H1030" i="2"/>
  <c r="U1030" i="2" s="1"/>
  <c r="J1030" i="2"/>
  <c r="R1030" i="2"/>
  <c r="S1030" i="2" s="1"/>
  <c r="H1031" i="2"/>
  <c r="U1031" i="2" s="1"/>
  <c r="J1031" i="2"/>
  <c r="R1031" i="2"/>
  <c r="S1031" i="2" s="1"/>
  <c r="H1032" i="2"/>
  <c r="U1032" i="2" s="1"/>
  <c r="J1032" i="2"/>
  <c r="R1032" i="2"/>
  <c r="S1032" i="2" s="1"/>
  <c r="H1033" i="2"/>
  <c r="U1033" i="2" s="1"/>
  <c r="J1033" i="2"/>
  <c r="R1033" i="2"/>
  <c r="S1033" i="2" s="1"/>
  <c r="H1034" i="2"/>
  <c r="U1034" i="2" s="1"/>
  <c r="J1034" i="2"/>
  <c r="R1034" i="2"/>
  <c r="S1034" i="2" s="1"/>
  <c r="H1036" i="2"/>
  <c r="U1036" i="2" s="1"/>
  <c r="J1036" i="2"/>
  <c r="R1036" i="2"/>
  <c r="S1036" i="2" s="1"/>
  <c r="H1037" i="2"/>
  <c r="U1037" i="2" s="1"/>
  <c r="J1037" i="2"/>
  <c r="R1037" i="2"/>
  <c r="S1037" i="2" s="1"/>
  <c r="H1038" i="2"/>
  <c r="U1038" i="2" s="1"/>
  <c r="J1038" i="2"/>
  <c r="R1038" i="2"/>
  <c r="S1038" i="2" s="1"/>
  <c r="H1039" i="2"/>
  <c r="U1039" i="2" s="1"/>
  <c r="J1039" i="2"/>
  <c r="R1039" i="2"/>
  <c r="S1039" i="2" s="1"/>
  <c r="H1040" i="2"/>
  <c r="U1040" i="2" s="1"/>
  <c r="J1040" i="2"/>
  <c r="R1040" i="2"/>
  <c r="S1040" i="2" s="1"/>
  <c r="H1041" i="2"/>
  <c r="U1041" i="2" s="1"/>
  <c r="J1041" i="2"/>
  <c r="R1041" i="2"/>
  <c r="S1041" i="2" s="1"/>
  <c r="H1042" i="2"/>
  <c r="U1042" i="2" s="1"/>
  <c r="J1042" i="2"/>
  <c r="R1042" i="2"/>
  <c r="S1042" i="2" s="1"/>
  <c r="H1043" i="2"/>
  <c r="U1043" i="2" s="1"/>
  <c r="J1043" i="2"/>
  <c r="R1043" i="2"/>
  <c r="S1043" i="2" s="1"/>
  <c r="H1044" i="2"/>
  <c r="U1044" i="2" s="1"/>
  <c r="J1044" i="2"/>
  <c r="R1044" i="2"/>
  <c r="S1044" i="2" s="1"/>
  <c r="H1045" i="2"/>
  <c r="U1045" i="2" s="1"/>
  <c r="J1045" i="2"/>
  <c r="R1045" i="2"/>
  <c r="S1045" i="2" s="1"/>
  <c r="H1046" i="2"/>
  <c r="U1046" i="2" s="1"/>
  <c r="J1046" i="2"/>
  <c r="R1046" i="2"/>
  <c r="S1046" i="2" s="1"/>
  <c r="H1047" i="2"/>
  <c r="U1047" i="2" s="1"/>
  <c r="J1047" i="2"/>
  <c r="R1047" i="2"/>
  <c r="S1047" i="2" s="1"/>
  <c r="H1048" i="2"/>
  <c r="U1048" i="2" s="1"/>
  <c r="J1048" i="2"/>
  <c r="R1048" i="2"/>
  <c r="S1048" i="2" s="1"/>
  <c r="H1049" i="2"/>
  <c r="U1049" i="2" s="1"/>
  <c r="J1049" i="2"/>
  <c r="R1049" i="2"/>
  <c r="S1049" i="2" s="1"/>
  <c r="H1050" i="2"/>
  <c r="U1050" i="2" s="1"/>
  <c r="J1050" i="2"/>
  <c r="R1050" i="2"/>
  <c r="S1050" i="2" s="1"/>
  <c r="H1051" i="2"/>
  <c r="U1051" i="2" s="1"/>
  <c r="J1051" i="2"/>
  <c r="R1051" i="2"/>
  <c r="S1051" i="2" s="1"/>
  <c r="H1052" i="2"/>
  <c r="U1052" i="2" s="1"/>
  <c r="J1052" i="2"/>
  <c r="R1052" i="2"/>
  <c r="S1052" i="2" s="1"/>
  <c r="H1053" i="2"/>
  <c r="U1053" i="2" s="1"/>
  <c r="J1053" i="2"/>
  <c r="R1053" i="2"/>
  <c r="S1053" i="2" s="1"/>
  <c r="H1054" i="2"/>
  <c r="U1054" i="2" s="1"/>
  <c r="J1054" i="2"/>
  <c r="R1054" i="2"/>
  <c r="S1054" i="2" s="1"/>
  <c r="H1055" i="2"/>
  <c r="U1055" i="2" s="1"/>
  <c r="J1055" i="2"/>
  <c r="R1055" i="2"/>
  <c r="S1055" i="2" s="1"/>
  <c r="H1057" i="2"/>
  <c r="U1057" i="2" s="1"/>
  <c r="J1057" i="2"/>
  <c r="R1057" i="2"/>
  <c r="S1057" i="2" s="1"/>
  <c r="H1058" i="2"/>
  <c r="U1058" i="2" s="1"/>
  <c r="J1058" i="2"/>
  <c r="R1058" i="2"/>
  <c r="S1058" i="2" s="1"/>
  <c r="H1059" i="2"/>
  <c r="U1059" i="2" s="1"/>
  <c r="J1059" i="2"/>
  <c r="R1059" i="2"/>
  <c r="S1059" i="2" s="1"/>
  <c r="H1060" i="2"/>
  <c r="U1060" i="2" s="1"/>
  <c r="J1060" i="2"/>
  <c r="R1060" i="2"/>
  <c r="S1060" i="2" s="1"/>
  <c r="H1061" i="2"/>
  <c r="U1061" i="2" s="1"/>
  <c r="J1061" i="2"/>
  <c r="R1061" i="2"/>
  <c r="S1061" i="2" s="1"/>
  <c r="H1062" i="2"/>
  <c r="U1062" i="2" s="1"/>
  <c r="J1062" i="2"/>
  <c r="R1062" i="2"/>
  <c r="S1062" i="2" s="1"/>
  <c r="H1063" i="2"/>
  <c r="U1063" i="2" s="1"/>
  <c r="J1063" i="2"/>
  <c r="R1063" i="2"/>
  <c r="S1063" i="2" s="1"/>
  <c r="H1064" i="2"/>
  <c r="U1064" i="2" s="1"/>
  <c r="J1064" i="2"/>
  <c r="R1064" i="2"/>
  <c r="S1064" i="2" s="1"/>
  <c r="H1065" i="2"/>
  <c r="U1065" i="2" s="1"/>
  <c r="J1065" i="2"/>
  <c r="R1065" i="2"/>
  <c r="S1065" i="2" s="1"/>
  <c r="H1066" i="2"/>
  <c r="U1066" i="2" s="1"/>
  <c r="J1066" i="2"/>
  <c r="R1066" i="2"/>
  <c r="S1066" i="2" s="1"/>
  <c r="H1067" i="2"/>
  <c r="U1067" i="2" s="1"/>
  <c r="J1067" i="2"/>
  <c r="R1067" i="2"/>
  <c r="S1067" i="2" s="1"/>
  <c r="H1068" i="2"/>
  <c r="U1068" i="2" s="1"/>
  <c r="J1068" i="2"/>
  <c r="R1068" i="2"/>
  <c r="S1068" i="2" s="1"/>
  <c r="H1069" i="2"/>
  <c r="U1069" i="2" s="1"/>
  <c r="J1069" i="2"/>
  <c r="R1069" i="2"/>
  <c r="S1069" i="2" s="1"/>
  <c r="H1072" i="2"/>
  <c r="U1072" i="2" s="1"/>
  <c r="J1072" i="2"/>
  <c r="R1072" i="2"/>
  <c r="S1072" i="2" s="1"/>
  <c r="H1073" i="2"/>
  <c r="U1073" i="2" s="1"/>
  <c r="J1073" i="2"/>
  <c r="R1073" i="2"/>
  <c r="S1073" i="2" s="1"/>
  <c r="H1074" i="2"/>
  <c r="U1074" i="2" s="1"/>
  <c r="J1074" i="2"/>
  <c r="R1074" i="2"/>
  <c r="S1074" i="2" s="1"/>
  <c r="H1075" i="2"/>
  <c r="U1075" i="2" s="1"/>
  <c r="J1075" i="2"/>
  <c r="R1075" i="2"/>
  <c r="S1075" i="2" s="1"/>
  <c r="H1076" i="2"/>
  <c r="U1076" i="2" s="1"/>
  <c r="J1076" i="2"/>
  <c r="R1076" i="2"/>
  <c r="S1076" i="2" s="1"/>
  <c r="H1077" i="2"/>
  <c r="U1077" i="2" s="1"/>
  <c r="J1077" i="2"/>
  <c r="R1077" i="2"/>
  <c r="S1077" i="2" s="1"/>
  <c r="H1078" i="2"/>
  <c r="U1078" i="2" s="1"/>
  <c r="J1078" i="2"/>
  <c r="R1078" i="2"/>
  <c r="S1078" i="2" s="1"/>
  <c r="H1079" i="2"/>
  <c r="U1079" i="2" s="1"/>
  <c r="J1079" i="2"/>
  <c r="R1079" i="2"/>
  <c r="S1079" i="2" s="1"/>
  <c r="H1080" i="2"/>
  <c r="U1080" i="2" s="1"/>
  <c r="J1080" i="2"/>
  <c r="R1080" i="2"/>
  <c r="S1080" i="2" s="1"/>
  <c r="H1081" i="2"/>
  <c r="U1081" i="2" s="1"/>
  <c r="J1081" i="2"/>
  <c r="R1081" i="2"/>
  <c r="S1081" i="2" s="1"/>
  <c r="H1082" i="2"/>
  <c r="U1082" i="2" s="1"/>
  <c r="J1082" i="2"/>
  <c r="R1082" i="2"/>
  <c r="S1082" i="2" s="1"/>
  <c r="H1083" i="2"/>
  <c r="U1083" i="2" s="1"/>
  <c r="J1083" i="2"/>
  <c r="R1083" i="2"/>
  <c r="S1083" i="2" s="1"/>
  <c r="H1085" i="2"/>
  <c r="U1085" i="2" s="1"/>
  <c r="J1085" i="2"/>
  <c r="R1085" i="2"/>
  <c r="S1085" i="2" s="1"/>
  <c r="H1086" i="2"/>
  <c r="U1086" i="2" s="1"/>
  <c r="J1086" i="2"/>
  <c r="R1086" i="2"/>
  <c r="S1086" i="2" s="1"/>
  <c r="H1087" i="2"/>
  <c r="U1087" i="2" s="1"/>
  <c r="J1087" i="2"/>
  <c r="R1087" i="2"/>
  <c r="S1087" i="2" s="1"/>
  <c r="H1088" i="2"/>
  <c r="U1088" i="2" s="1"/>
  <c r="J1088" i="2"/>
  <c r="R1088" i="2"/>
  <c r="S1088" i="2" s="1"/>
  <c r="H1089" i="2"/>
  <c r="U1089" i="2" s="1"/>
  <c r="J1089" i="2"/>
  <c r="R1089" i="2"/>
  <c r="S1089" i="2" s="1"/>
  <c r="H1090" i="2"/>
  <c r="U1090" i="2" s="1"/>
  <c r="J1090" i="2"/>
  <c r="R1090" i="2"/>
  <c r="S1090" i="2" s="1"/>
  <c r="H1091" i="2"/>
  <c r="U1091" i="2" s="1"/>
  <c r="J1091" i="2"/>
  <c r="R1091" i="2"/>
  <c r="S1091" i="2" s="1"/>
  <c r="H1092" i="2"/>
  <c r="U1092" i="2" s="1"/>
  <c r="J1092" i="2"/>
  <c r="R1092" i="2"/>
  <c r="S1092" i="2" s="1"/>
  <c r="H1093" i="2"/>
  <c r="U1093" i="2" s="1"/>
  <c r="J1093" i="2"/>
  <c r="R1093" i="2"/>
  <c r="S1093" i="2" s="1"/>
  <c r="H1094" i="2"/>
  <c r="U1094" i="2" s="1"/>
  <c r="J1094" i="2"/>
  <c r="R1094" i="2"/>
  <c r="S1094" i="2" s="1"/>
  <c r="H1095" i="2"/>
  <c r="U1095" i="2" s="1"/>
  <c r="J1095" i="2"/>
  <c r="R1095" i="2"/>
  <c r="S1095" i="2" s="1"/>
  <c r="H1096" i="2"/>
  <c r="U1096" i="2" s="1"/>
  <c r="J1096" i="2"/>
  <c r="R1096" i="2"/>
  <c r="S1096" i="2" s="1"/>
  <c r="H1097" i="2"/>
  <c r="U1097" i="2" s="1"/>
  <c r="J1097" i="2"/>
  <c r="R1097" i="2"/>
  <c r="S1097" i="2" s="1"/>
  <c r="H1098" i="2"/>
  <c r="U1098" i="2" s="1"/>
  <c r="J1098" i="2"/>
  <c r="R1098" i="2"/>
  <c r="S1098" i="2" s="1"/>
  <c r="H1099" i="2"/>
  <c r="U1099" i="2" s="1"/>
  <c r="J1099" i="2"/>
  <c r="R1099" i="2"/>
  <c r="S1099" i="2" s="1"/>
  <c r="H1100" i="2"/>
  <c r="U1100" i="2" s="1"/>
  <c r="J1100" i="2"/>
  <c r="R1100" i="2"/>
  <c r="S1100" i="2" s="1"/>
  <c r="H1101" i="2"/>
  <c r="U1101" i="2" s="1"/>
  <c r="J1101" i="2"/>
  <c r="R1101" i="2"/>
  <c r="S1101" i="2" s="1"/>
  <c r="H1102" i="2"/>
  <c r="U1102" i="2" s="1"/>
  <c r="J1102" i="2"/>
  <c r="R1102" i="2"/>
  <c r="S1102" i="2" s="1"/>
  <c r="H1103" i="2"/>
  <c r="U1103" i="2" s="1"/>
  <c r="J1103" i="2"/>
  <c r="R1103" i="2"/>
  <c r="S1103" i="2" s="1"/>
  <c r="H1104" i="2"/>
  <c r="U1104" i="2" s="1"/>
  <c r="J1104" i="2"/>
  <c r="R1104" i="2"/>
  <c r="S1104" i="2" s="1"/>
  <c r="H1105" i="2"/>
  <c r="U1105" i="2" s="1"/>
  <c r="J1105" i="2"/>
  <c r="R1105" i="2"/>
  <c r="S1105" i="2" s="1"/>
  <c r="H1106" i="2"/>
  <c r="U1106" i="2" s="1"/>
  <c r="J1106" i="2"/>
  <c r="R1106" i="2"/>
  <c r="S1106" i="2" s="1"/>
  <c r="H1107" i="2"/>
  <c r="U1107" i="2" s="1"/>
  <c r="J1107" i="2"/>
  <c r="R1107" i="2"/>
  <c r="S1107" i="2" s="1"/>
  <c r="H1108" i="2"/>
  <c r="U1108" i="2" s="1"/>
  <c r="J1108" i="2"/>
  <c r="R1108" i="2"/>
  <c r="S1108" i="2" s="1"/>
  <c r="H1109" i="2"/>
  <c r="U1109" i="2" s="1"/>
  <c r="J1109" i="2"/>
  <c r="R1109" i="2"/>
  <c r="S1109" i="2" s="1"/>
  <c r="H1111" i="2"/>
  <c r="U1111" i="2" s="1"/>
  <c r="J1111" i="2"/>
  <c r="R1111" i="2"/>
  <c r="S1111" i="2" s="1"/>
  <c r="H1113" i="2"/>
  <c r="U1113" i="2" s="1"/>
  <c r="J1113" i="2"/>
  <c r="R1113" i="2"/>
  <c r="S1113" i="2" s="1"/>
  <c r="H1114" i="2"/>
  <c r="U1114" i="2" s="1"/>
  <c r="J1114" i="2"/>
  <c r="R1114" i="2"/>
  <c r="S1114" i="2" s="1"/>
  <c r="H1115" i="2"/>
  <c r="U1115" i="2" s="1"/>
  <c r="J1115" i="2"/>
  <c r="R1115" i="2"/>
  <c r="S1115" i="2" s="1"/>
  <c r="H1116" i="2"/>
  <c r="U1116" i="2" s="1"/>
  <c r="J1116" i="2"/>
  <c r="R1116" i="2"/>
  <c r="S1116" i="2" s="1"/>
  <c r="H1117" i="2"/>
  <c r="U1117" i="2" s="1"/>
  <c r="J1117" i="2"/>
  <c r="R1117" i="2"/>
  <c r="S1117" i="2" s="1"/>
  <c r="H1118" i="2"/>
  <c r="U1118" i="2" s="1"/>
  <c r="J1118" i="2"/>
  <c r="R1118" i="2"/>
  <c r="S1118" i="2" s="1"/>
  <c r="H1119" i="2"/>
  <c r="U1119" i="2" s="1"/>
  <c r="J1119" i="2"/>
  <c r="R1119" i="2"/>
  <c r="S1119" i="2" s="1"/>
  <c r="H1120" i="2"/>
  <c r="U1120" i="2" s="1"/>
  <c r="J1120" i="2"/>
  <c r="R1120" i="2"/>
  <c r="S1120" i="2" s="1"/>
  <c r="H1121" i="2"/>
  <c r="U1121" i="2" s="1"/>
  <c r="J1121" i="2"/>
  <c r="R1121" i="2"/>
  <c r="S1121" i="2" s="1"/>
  <c r="H1122" i="2"/>
  <c r="U1122" i="2" s="1"/>
  <c r="J1122" i="2"/>
  <c r="R1122" i="2"/>
  <c r="S1122" i="2" s="1"/>
  <c r="H1123" i="2"/>
  <c r="U1123" i="2" s="1"/>
  <c r="J1123" i="2"/>
  <c r="R1123" i="2"/>
  <c r="S1123" i="2" s="1"/>
  <c r="H1124" i="2"/>
  <c r="U1124" i="2" s="1"/>
  <c r="J1124" i="2"/>
  <c r="R1124" i="2"/>
  <c r="S1124" i="2" s="1"/>
  <c r="H1125" i="2"/>
  <c r="U1125" i="2" s="1"/>
  <c r="J1125" i="2"/>
  <c r="R1125" i="2"/>
  <c r="S1125" i="2" s="1"/>
  <c r="H1126" i="2"/>
  <c r="U1126" i="2" s="1"/>
  <c r="J1126" i="2"/>
  <c r="R1126" i="2"/>
  <c r="S1126" i="2" s="1"/>
  <c r="H1127" i="2"/>
  <c r="U1127" i="2" s="1"/>
  <c r="J1127" i="2"/>
  <c r="R1127" i="2"/>
  <c r="S1127" i="2" s="1"/>
  <c r="H1128" i="2"/>
  <c r="U1128" i="2" s="1"/>
  <c r="J1128" i="2"/>
  <c r="R1128" i="2"/>
  <c r="S1128" i="2" s="1"/>
  <c r="H1129" i="2"/>
  <c r="U1129" i="2" s="1"/>
  <c r="J1129" i="2"/>
  <c r="R1129" i="2"/>
  <c r="S1129" i="2" s="1"/>
  <c r="H1130" i="2"/>
  <c r="U1130" i="2" s="1"/>
  <c r="J1130" i="2"/>
  <c r="R1130" i="2"/>
  <c r="S1130" i="2" s="1"/>
  <c r="H1131" i="2"/>
  <c r="U1131" i="2" s="1"/>
  <c r="J1131" i="2"/>
  <c r="R1131" i="2"/>
  <c r="S1131" i="2" s="1"/>
  <c r="H1132" i="2"/>
  <c r="U1132" i="2" s="1"/>
  <c r="J1132" i="2"/>
  <c r="R1132" i="2"/>
  <c r="S1132" i="2" s="1"/>
  <c r="H1133" i="2"/>
  <c r="U1133" i="2" s="1"/>
  <c r="J1133" i="2"/>
  <c r="R1133" i="2"/>
  <c r="S1133" i="2" s="1"/>
  <c r="H1134" i="2"/>
  <c r="U1134" i="2" s="1"/>
  <c r="J1134" i="2"/>
  <c r="R1134" i="2"/>
  <c r="S1134" i="2" s="1"/>
  <c r="H1135" i="2"/>
  <c r="U1135" i="2" s="1"/>
  <c r="J1135" i="2"/>
  <c r="R1135" i="2"/>
  <c r="S1135" i="2" s="1"/>
  <c r="H1136" i="2"/>
  <c r="U1136" i="2" s="1"/>
  <c r="J1136" i="2"/>
  <c r="R1136" i="2"/>
  <c r="S1136" i="2" s="1"/>
  <c r="H1137" i="2"/>
  <c r="U1137" i="2" s="1"/>
  <c r="J1137" i="2"/>
  <c r="R1137" i="2"/>
  <c r="S1137" i="2" s="1"/>
  <c r="H1138" i="2"/>
  <c r="U1138" i="2" s="1"/>
  <c r="J1138" i="2"/>
  <c r="R1138" i="2"/>
  <c r="S1138" i="2" s="1"/>
  <c r="H1139" i="2"/>
  <c r="U1139" i="2" s="1"/>
  <c r="J1139" i="2"/>
  <c r="R1139" i="2"/>
  <c r="S1139" i="2" s="1"/>
  <c r="H1140" i="2"/>
  <c r="U1140" i="2" s="1"/>
  <c r="J1140" i="2"/>
  <c r="R1140" i="2"/>
  <c r="S1140" i="2" s="1"/>
  <c r="H1141" i="2"/>
  <c r="U1141" i="2" s="1"/>
  <c r="J1141" i="2"/>
  <c r="R1141" i="2"/>
  <c r="S1141" i="2" s="1"/>
  <c r="H1142" i="2"/>
  <c r="U1142" i="2" s="1"/>
  <c r="J1142" i="2"/>
  <c r="R1142" i="2"/>
  <c r="S1142" i="2" s="1"/>
  <c r="H1143" i="2"/>
  <c r="U1143" i="2" s="1"/>
  <c r="J1143" i="2"/>
  <c r="R1143" i="2"/>
  <c r="S1143" i="2" s="1"/>
  <c r="H1144" i="2"/>
  <c r="U1144" i="2" s="1"/>
  <c r="J1144" i="2"/>
  <c r="R1144" i="2"/>
  <c r="S1144" i="2" s="1"/>
  <c r="H1145" i="2"/>
  <c r="U1145" i="2" s="1"/>
  <c r="J1145" i="2"/>
  <c r="R1145" i="2"/>
  <c r="S1145" i="2" s="1"/>
  <c r="H1146" i="2"/>
  <c r="U1146" i="2" s="1"/>
  <c r="J1146" i="2"/>
  <c r="R1146" i="2"/>
  <c r="S1146" i="2" s="1"/>
  <c r="H1148" i="2"/>
  <c r="U1148" i="2" s="1"/>
  <c r="J1148" i="2"/>
  <c r="R1148" i="2"/>
  <c r="S1148" i="2" s="1"/>
  <c r="H1149" i="2"/>
  <c r="U1149" i="2" s="1"/>
  <c r="J1149" i="2"/>
  <c r="R1149" i="2"/>
  <c r="S1149" i="2" s="1"/>
  <c r="H1150" i="2"/>
  <c r="U1150" i="2" s="1"/>
  <c r="J1150" i="2"/>
  <c r="R1150" i="2"/>
  <c r="S1150" i="2" s="1"/>
  <c r="H1151" i="2"/>
  <c r="U1151" i="2" s="1"/>
  <c r="J1151" i="2"/>
  <c r="R1151" i="2"/>
  <c r="S1151" i="2" s="1"/>
  <c r="H1152" i="2"/>
  <c r="U1152" i="2" s="1"/>
  <c r="J1152" i="2"/>
  <c r="R1152" i="2"/>
  <c r="S1152" i="2" s="1"/>
  <c r="H1153" i="2"/>
  <c r="U1153" i="2" s="1"/>
  <c r="J1153" i="2"/>
  <c r="R1153" i="2"/>
  <c r="S1153" i="2" s="1"/>
  <c r="H1154" i="2"/>
  <c r="U1154" i="2" s="1"/>
  <c r="J1154" i="2"/>
  <c r="R1154" i="2"/>
  <c r="S1154" i="2" s="1"/>
  <c r="H1155" i="2"/>
  <c r="U1155" i="2" s="1"/>
  <c r="J1155" i="2"/>
  <c r="R1155" i="2"/>
  <c r="S1155" i="2" s="1"/>
  <c r="H1156" i="2"/>
  <c r="U1156" i="2" s="1"/>
  <c r="J1156" i="2"/>
  <c r="R1156" i="2"/>
  <c r="S1156" i="2" s="1"/>
  <c r="H1157" i="2"/>
  <c r="U1157" i="2" s="1"/>
  <c r="J1157" i="2"/>
  <c r="R1157" i="2"/>
  <c r="S1157" i="2" s="1"/>
  <c r="H1158" i="2"/>
  <c r="U1158" i="2" s="1"/>
  <c r="J1158" i="2"/>
  <c r="R1158" i="2"/>
  <c r="S1158" i="2" s="1"/>
  <c r="H1159" i="2"/>
  <c r="U1159" i="2" s="1"/>
  <c r="J1159" i="2"/>
  <c r="R1159" i="2"/>
  <c r="S1159" i="2" s="1"/>
  <c r="H1160" i="2"/>
  <c r="U1160" i="2" s="1"/>
  <c r="J1160" i="2"/>
  <c r="R1160" i="2"/>
  <c r="S1160" i="2" s="1"/>
  <c r="H1161" i="2"/>
  <c r="U1161" i="2" s="1"/>
  <c r="J1161" i="2"/>
  <c r="R1161" i="2"/>
  <c r="S1161" i="2" s="1"/>
  <c r="H1162" i="2"/>
  <c r="U1162" i="2" s="1"/>
  <c r="J1162" i="2"/>
  <c r="R1162" i="2"/>
  <c r="S1162" i="2" s="1"/>
  <c r="H1163" i="2"/>
  <c r="U1163" i="2" s="1"/>
  <c r="J1163" i="2"/>
  <c r="R1163" i="2"/>
  <c r="S1163" i="2" s="1"/>
  <c r="H1164" i="2"/>
  <c r="U1164" i="2" s="1"/>
  <c r="J1164" i="2"/>
  <c r="R1164" i="2"/>
  <c r="S1164" i="2" s="1"/>
  <c r="H1165" i="2"/>
  <c r="U1165" i="2" s="1"/>
  <c r="J1165" i="2"/>
  <c r="R1165" i="2"/>
  <c r="S1165" i="2" s="1"/>
  <c r="H1166" i="2"/>
  <c r="U1166" i="2" s="1"/>
  <c r="J1166" i="2"/>
  <c r="R1166" i="2"/>
  <c r="S1166" i="2" s="1"/>
  <c r="H1167" i="2"/>
  <c r="U1167" i="2" s="1"/>
  <c r="J1167" i="2"/>
  <c r="R1167" i="2"/>
  <c r="S1167" i="2" s="1"/>
  <c r="H1168" i="2"/>
  <c r="U1168" i="2" s="1"/>
  <c r="J1168" i="2"/>
  <c r="R1168" i="2"/>
  <c r="S1168" i="2" s="1"/>
  <c r="H1169" i="2"/>
  <c r="U1169" i="2" s="1"/>
  <c r="J1169" i="2"/>
  <c r="R1169" i="2"/>
  <c r="S1169" i="2" s="1"/>
  <c r="H1170" i="2"/>
  <c r="U1170" i="2" s="1"/>
  <c r="J1170" i="2"/>
  <c r="R1170" i="2"/>
  <c r="S1170" i="2" s="1"/>
  <c r="H1171" i="2"/>
  <c r="U1171" i="2" s="1"/>
  <c r="J1171" i="2"/>
  <c r="R1171" i="2"/>
  <c r="S1171" i="2" s="1"/>
  <c r="H1172" i="2"/>
  <c r="U1172" i="2" s="1"/>
  <c r="J1172" i="2"/>
  <c r="R1172" i="2"/>
  <c r="S1172" i="2" s="1"/>
  <c r="H1173" i="2"/>
  <c r="U1173" i="2" s="1"/>
  <c r="J1173" i="2"/>
  <c r="R1173" i="2"/>
  <c r="S1173" i="2" s="1"/>
  <c r="H1174" i="2"/>
  <c r="U1174" i="2" s="1"/>
  <c r="J1174" i="2"/>
  <c r="R1174" i="2"/>
  <c r="S1174" i="2" s="1"/>
  <c r="H1175" i="2"/>
  <c r="U1175" i="2" s="1"/>
  <c r="J1175" i="2"/>
  <c r="R1175" i="2"/>
  <c r="S1175" i="2" s="1"/>
  <c r="H1176" i="2"/>
  <c r="U1176" i="2" s="1"/>
  <c r="J1176" i="2"/>
  <c r="R1176" i="2"/>
  <c r="S1176" i="2" s="1"/>
  <c r="H1177" i="2"/>
  <c r="U1177" i="2" s="1"/>
  <c r="J1177" i="2"/>
  <c r="R1177" i="2"/>
  <c r="S1177" i="2" s="1"/>
  <c r="H1179" i="2"/>
  <c r="U1179" i="2" s="1"/>
  <c r="J1179" i="2"/>
  <c r="R1179" i="2"/>
  <c r="S1179" i="2" s="1"/>
  <c r="H1180" i="2"/>
  <c r="U1180" i="2" s="1"/>
  <c r="J1180" i="2"/>
  <c r="R1180" i="2"/>
  <c r="S1180" i="2" s="1"/>
  <c r="H1181" i="2"/>
  <c r="U1181" i="2" s="1"/>
  <c r="J1181" i="2"/>
  <c r="R1181" i="2"/>
  <c r="S1181" i="2" s="1"/>
  <c r="H1182" i="2"/>
  <c r="U1182" i="2" s="1"/>
  <c r="J1182" i="2"/>
  <c r="R1182" i="2"/>
  <c r="S1182" i="2" s="1"/>
  <c r="H1183" i="2"/>
  <c r="U1183" i="2" s="1"/>
  <c r="J1183" i="2"/>
  <c r="R1183" i="2"/>
  <c r="S1183" i="2" s="1"/>
  <c r="H1184" i="2"/>
  <c r="U1184" i="2" s="1"/>
  <c r="J1184" i="2"/>
  <c r="R1184" i="2"/>
  <c r="S1184" i="2" s="1"/>
  <c r="H1185" i="2"/>
  <c r="U1185" i="2" s="1"/>
  <c r="J1185" i="2"/>
  <c r="R1185" i="2"/>
  <c r="S1185" i="2" s="1"/>
  <c r="H1186" i="2"/>
  <c r="U1186" i="2" s="1"/>
  <c r="J1186" i="2"/>
  <c r="R1186" i="2"/>
  <c r="S1186" i="2" s="1"/>
  <c r="H1187" i="2"/>
  <c r="U1187" i="2" s="1"/>
  <c r="J1187" i="2"/>
  <c r="R1187" i="2"/>
  <c r="S1187" i="2" s="1"/>
  <c r="H1188" i="2"/>
  <c r="U1188" i="2" s="1"/>
  <c r="J1188" i="2"/>
  <c r="R1188" i="2"/>
  <c r="S1188" i="2" s="1"/>
  <c r="H1189" i="2"/>
  <c r="U1189" i="2" s="1"/>
  <c r="J1189" i="2"/>
  <c r="R1189" i="2"/>
  <c r="S1189" i="2" s="1"/>
  <c r="H1190" i="2"/>
  <c r="U1190" i="2" s="1"/>
  <c r="J1190" i="2"/>
  <c r="R1190" i="2"/>
  <c r="S1190" i="2" s="1"/>
  <c r="H1191" i="2"/>
  <c r="U1191" i="2" s="1"/>
  <c r="J1191" i="2"/>
  <c r="R1191" i="2"/>
  <c r="S1191" i="2" s="1"/>
  <c r="H1192" i="2"/>
  <c r="U1192" i="2" s="1"/>
  <c r="J1192" i="2"/>
  <c r="R1192" i="2"/>
  <c r="S1192" i="2" s="1"/>
  <c r="H1193" i="2"/>
  <c r="U1193" i="2" s="1"/>
  <c r="J1193" i="2"/>
  <c r="R1193" i="2"/>
  <c r="S1193" i="2" s="1"/>
  <c r="H1194" i="2"/>
  <c r="U1194" i="2" s="1"/>
  <c r="J1194" i="2"/>
  <c r="R1194" i="2"/>
  <c r="S1194" i="2" s="1"/>
  <c r="H1195" i="2"/>
  <c r="U1195" i="2" s="1"/>
  <c r="J1195" i="2"/>
  <c r="R1195" i="2"/>
  <c r="S1195" i="2" s="1"/>
  <c r="H1196" i="2"/>
  <c r="U1196" i="2" s="1"/>
  <c r="J1196" i="2"/>
  <c r="R1196" i="2"/>
  <c r="S1196" i="2" s="1"/>
  <c r="H1197" i="2"/>
  <c r="U1197" i="2" s="1"/>
  <c r="J1197" i="2"/>
  <c r="R1197" i="2"/>
  <c r="S1197" i="2" s="1"/>
  <c r="H1198" i="2"/>
  <c r="U1198" i="2" s="1"/>
  <c r="J1198" i="2"/>
  <c r="R1198" i="2"/>
  <c r="S1198" i="2" s="1"/>
  <c r="H1199" i="2"/>
  <c r="U1199" i="2" s="1"/>
  <c r="J1199" i="2"/>
  <c r="R1199" i="2"/>
  <c r="S1199" i="2" s="1"/>
  <c r="H1200" i="2"/>
  <c r="U1200" i="2" s="1"/>
  <c r="J1200" i="2"/>
  <c r="R1200" i="2"/>
  <c r="S1200" i="2" s="1"/>
  <c r="H1201" i="2"/>
  <c r="U1201" i="2" s="1"/>
  <c r="J1201" i="2"/>
  <c r="R1201" i="2"/>
  <c r="S1201" i="2" s="1"/>
  <c r="H1202" i="2"/>
  <c r="U1202" i="2" s="1"/>
  <c r="J1202" i="2"/>
  <c r="R1202" i="2"/>
  <c r="S1202" i="2" s="1"/>
  <c r="H1203" i="2"/>
  <c r="U1203" i="2" s="1"/>
  <c r="J1203" i="2"/>
  <c r="R1203" i="2"/>
  <c r="S1203" i="2" s="1"/>
  <c r="H1204" i="2"/>
  <c r="U1204" i="2" s="1"/>
  <c r="J1204" i="2"/>
  <c r="R1204" i="2"/>
  <c r="S1204" i="2" s="1"/>
  <c r="H1205" i="2"/>
  <c r="U1205" i="2" s="1"/>
  <c r="J1205" i="2"/>
  <c r="R1205" i="2"/>
  <c r="S1205" i="2" s="1"/>
  <c r="H1206" i="2"/>
  <c r="U1206" i="2" s="1"/>
  <c r="J1206" i="2"/>
  <c r="R1206" i="2"/>
  <c r="S1206" i="2" s="1"/>
  <c r="H1207" i="2"/>
  <c r="U1207" i="2" s="1"/>
  <c r="J1207" i="2"/>
  <c r="R1207" i="2"/>
  <c r="S1207" i="2" s="1"/>
  <c r="H1208" i="2"/>
  <c r="U1208" i="2" s="1"/>
  <c r="J1208" i="2"/>
  <c r="R1208" i="2"/>
  <c r="S1208" i="2" s="1"/>
  <c r="H1209" i="2"/>
  <c r="U1209" i="2" s="1"/>
  <c r="J1209" i="2"/>
  <c r="R1209" i="2"/>
  <c r="S1209" i="2" s="1"/>
  <c r="H1210" i="2"/>
  <c r="U1210" i="2" s="1"/>
  <c r="J1210" i="2"/>
  <c r="R1210" i="2"/>
  <c r="S1210" i="2" s="1"/>
  <c r="H1211" i="2"/>
  <c r="U1211" i="2" s="1"/>
  <c r="J1211" i="2"/>
  <c r="R1211" i="2"/>
  <c r="S1211" i="2" s="1"/>
  <c r="H1212" i="2"/>
  <c r="U1212" i="2" s="1"/>
  <c r="J1212" i="2"/>
  <c r="R1212" i="2"/>
  <c r="S1212" i="2" s="1"/>
  <c r="H1213" i="2"/>
  <c r="U1213" i="2" s="1"/>
  <c r="J1213" i="2"/>
  <c r="R1213" i="2"/>
  <c r="S1213" i="2" s="1"/>
  <c r="H1214" i="2"/>
  <c r="U1214" i="2" s="1"/>
  <c r="J1214" i="2"/>
  <c r="R1214" i="2"/>
  <c r="S1214" i="2" s="1"/>
  <c r="H1215" i="2"/>
  <c r="U1215" i="2" s="1"/>
  <c r="J1215" i="2"/>
  <c r="R1215" i="2"/>
  <c r="S1215" i="2" s="1"/>
  <c r="H1218" i="2"/>
  <c r="U1218" i="2" s="1"/>
  <c r="J1218" i="2"/>
  <c r="R1218" i="2"/>
  <c r="S1218" i="2" s="1"/>
  <c r="H1220" i="2"/>
  <c r="U1220" i="2" s="1"/>
  <c r="J1220" i="2"/>
  <c r="R1220" i="2"/>
  <c r="S1220" i="2" s="1"/>
  <c r="H1222" i="2"/>
  <c r="U1222" i="2" s="1"/>
  <c r="J1222" i="2"/>
  <c r="R1222" i="2"/>
  <c r="S1222" i="2" s="1"/>
  <c r="H1223" i="2"/>
  <c r="U1223" i="2" s="1"/>
  <c r="J1223" i="2"/>
  <c r="R1223" i="2"/>
  <c r="S1223" i="2" s="1"/>
  <c r="H1225" i="2"/>
  <c r="U1225" i="2" s="1"/>
  <c r="J1225" i="2"/>
  <c r="R1225" i="2"/>
  <c r="S1225" i="2" s="1"/>
  <c r="H1226" i="2"/>
  <c r="U1226" i="2" s="1"/>
  <c r="J1226" i="2"/>
  <c r="R1226" i="2"/>
  <c r="S1226" i="2" s="1"/>
  <c r="H1227" i="2"/>
  <c r="U1227" i="2" s="1"/>
  <c r="J1227" i="2"/>
  <c r="R1227" i="2"/>
  <c r="S1227" i="2" s="1"/>
  <c r="H1228" i="2"/>
  <c r="U1228" i="2" s="1"/>
  <c r="J1228" i="2"/>
  <c r="R1228" i="2"/>
  <c r="S1228" i="2" s="1"/>
  <c r="H1230" i="2"/>
  <c r="U1230" i="2" s="1"/>
  <c r="J1230" i="2"/>
  <c r="R1230" i="2"/>
  <c r="S1230" i="2" s="1"/>
  <c r="H1233" i="2"/>
  <c r="U1233" i="2" s="1"/>
  <c r="J1233" i="2"/>
  <c r="R1233" i="2"/>
  <c r="S1233" i="2" s="1"/>
  <c r="R699" i="2"/>
  <c r="S699" i="2" s="1"/>
  <c r="R700" i="2"/>
  <c r="S700" i="2" s="1"/>
  <c r="R687" i="2"/>
  <c r="S687" i="2" s="1"/>
  <c r="R688" i="2"/>
  <c r="S688" i="2" s="1"/>
  <c r="R689" i="2"/>
  <c r="S689" i="2" s="1"/>
  <c r="R690" i="2"/>
  <c r="S690" i="2" s="1"/>
  <c r="R691" i="2"/>
  <c r="S691" i="2" s="1"/>
  <c r="R692" i="2"/>
  <c r="S692" i="2" s="1"/>
  <c r="R697" i="2"/>
  <c r="S697" i="2" s="1"/>
  <c r="R698" i="2"/>
  <c r="S698" i="2" s="1"/>
  <c r="R678" i="2"/>
  <c r="S678" i="2" s="1"/>
  <c r="R672" i="2"/>
  <c r="S672" i="2" s="1"/>
  <c r="R673" i="2"/>
  <c r="S673" i="2" s="1"/>
  <c r="R670" i="2"/>
  <c r="S670" i="2" s="1"/>
  <c r="R665" i="2"/>
  <c r="S665" i="2" s="1"/>
  <c r="R666" i="2"/>
  <c r="S666" i="2" s="1"/>
  <c r="R667" i="2"/>
  <c r="S667" i="2" s="1"/>
  <c r="R668" i="2"/>
  <c r="S668" i="2" s="1"/>
  <c r="R669" i="2"/>
  <c r="S669" i="2" s="1"/>
  <c r="R662" i="2"/>
  <c r="S662" i="2" s="1"/>
  <c r="R663" i="2"/>
  <c r="S663" i="2" s="1"/>
  <c r="R660" i="2"/>
  <c r="S660" i="2" s="1"/>
  <c r="R658" i="2"/>
  <c r="S658" i="2" s="1"/>
  <c r="R657" i="2"/>
  <c r="S657" i="2" s="1"/>
  <c r="R621" i="2"/>
  <c r="S621" i="2" s="1"/>
  <c r="R622" i="2"/>
  <c r="S622" i="2" s="1"/>
  <c r="R623" i="2"/>
  <c r="S623" i="2" s="1"/>
  <c r="R624" i="2"/>
  <c r="S624" i="2" s="1"/>
  <c r="R625" i="2"/>
  <c r="S625" i="2" s="1"/>
  <c r="R626" i="2"/>
  <c r="S626" i="2" s="1"/>
  <c r="R627" i="2"/>
  <c r="S627" i="2" s="1"/>
  <c r="R628" i="2"/>
  <c r="S628" i="2" s="1"/>
  <c r="R629" i="2"/>
  <c r="S629" i="2" s="1"/>
  <c r="R631" i="2"/>
  <c r="S631" i="2" s="1"/>
  <c r="R632" i="2"/>
  <c r="S632" i="2" s="1"/>
  <c r="R633" i="2"/>
  <c r="S633" i="2" s="1"/>
  <c r="R634" i="2"/>
  <c r="S634" i="2" s="1"/>
  <c r="R635" i="2"/>
  <c r="S635" i="2" s="1"/>
  <c r="R636" i="2"/>
  <c r="S636" i="2" s="1"/>
  <c r="R637" i="2"/>
  <c r="S637" i="2" s="1"/>
  <c r="R638" i="2"/>
  <c r="S638" i="2" s="1"/>
  <c r="R642" i="2"/>
  <c r="S642" i="2" s="1"/>
  <c r="R645" i="2"/>
  <c r="S645" i="2" s="1"/>
  <c r="R646" i="2"/>
  <c r="S646" i="2" s="1"/>
  <c r="R647" i="2"/>
  <c r="S647" i="2" s="1"/>
  <c r="R648" i="2"/>
  <c r="S648" i="2" s="1"/>
  <c r="R649" i="2"/>
  <c r="S649" i="2" s="1"/>
  <c r="R650" i="2"/>
  <c r="S650" i="2" s="1"/>
  <c r="R651" i="2"/>
  <c r="S651" i="2" s="1"/>
  <c r="R652" i="2"/>
  <c r="S652" i="2" s="1"/>
  <c r="R653" i="2"/>
  <c r="S653" i="2" s="1"/>
  <c r="R654" i="2"/>
  <c r="S654" i="2" s="1"/>
  <c r="R655" i="2"/>
  <c r="S655" i="2" s="1"/>
  <c r="R603" i="2"/>
  <c r="S603" i="2" s="1"/>
  <c r="R604" i="2"/>
  <c r="S604" i="2" s="1"/>
  <c r="R605" i="2"/>
  <c r="S605" i="2" s="1"/>
  <c r="R606" i="2"/>
  <c r="S606" i="2" s="1"/>
  <c r="R607" i="2"/>
  <c r="S607" i="2" s="1"/>
  <c r="R608" i="2"/>
  <c r="S608" i="2" s="1"/>
  <c r="R609" i="2"/>
  <c r="S609" i="2" s="1"/>
  <c r="R610" i="2"/>
  <c r="S610" i="2" s="1"/>
  <c r="R611" i="2"/>
  <c r="S611" i="2" s="1"/>
  <c r="R612" i="2"/>
  <c r="S612" i="2" s="1"/>
  <c r="R613" i="2"/>
  <c r="S613" i="2" s="1"/>
  <c r="R614" i="2"/>
  <c r="S614" i="2" s="1"/>
  <c r="R615" i="2"/>
  <c r="S615" i="2" s="1"/>
  <c r="R616" i="2"/>
  <c r="S616" i="2" s="1"/>
  <c r="R617" i="2"/>
  <c r="S617" i="2" s="1"/>
  <c r="R618" i="2"/>
  <c r="S618" i="2" s="1"/>
  <c r="R619" i="2"/>
  <c r="S619" i="2" s="1"/>
  <c r="R620" i="2"/>
  <c r="S620" i="2" s="1"/>
  <c r="R601" i="2"/>
  <c r="S601" i="2" s="1"/>
  <c r="R602" i="2"/>
  <c r="S602" i="2" s="1"/>
  <c r="R592" i="2"/>
  <c r="S592" i="2" s="1"/>
  <c r="R596" i="2"/>
  <c r="S596" i="2" s="1"/>
  <c r="R597" i="2"/>
  <c r="S597" i="2" s="1"/>
  <c r="R598" i="2"/>
  <c r="S598" i="2" s="1"/>
  <c r="R588" i="2"/>
  <c r="S588" i="2" s="1"/>
  <c r="R589" i="2"/>
  <c r="S589" i="2" s="1"/>
  <c r="R590" i="2"/>
  <c r="S590" i="2" s="1"/>
  <c r="R591" i="2"/>
  <c r="S591" i="2" s="1"/>
  <c r="R586" i="2"/>
  <c r="S586" i="2" s="1"/>
  <c r="R584" i="2"/>
  <c r="S584" i="2" s="1"/>
  <c r="R585" i="2"/>
  <c r="S585" i="2" s="1"/>
  <c r="R583" i="2"/>
  <c r="S583" i="2" s="1"/>
  <c r="R582" i="2"/>
  <c r="S582" i="2" s="1"/>
  <c r="R561" i="2"/>
  <c r="S561" i="2" s="1"/>
  <c r="R562" i="2"/>
  <c r="S562" i="2" s="1"/>
  <c r="R563" i="2"/>
  <c r="S563" i="2" s="1"/>
  <c r="R567" i="2"/>
  <c r="S567" i="2" s="1"/>
  <c r="R570" i="2"/>
  <c r="S570" i="2" s="1"/>
  <c r="R571" i="2"/>
  <c r="S571" i="2" s="1"/>
  <c r="R572" i="2"/>
  <c r="S572" i="2" s="1"/>
  <c r="R573" i="2"/>
  <c r="S573" i="2" s="1"/>
  <c r="R579" i="2"/>
  <c r="S579" i="2" s="1"/>
  <c r="R549" i="2"/>
  <c r="S549" i="2" s="1"/>
  <c r="R550" i="2"/>
  <c r="S550" i="2" s="1"/>
  <c r="R538" i="2"/>
  <c r="S538" i="2" s="1"/>
  <c r="R537" i="2"/>
  <c r="S537" i="2" s="1"/>
  <c r="R5" i="2"/>
  <c r="S5" i="2" s="1"/>
  <c r="R7" i="2"/>
  <c r="S7" i="2" s="1"/>
  <c r="R8" i="2"/>
  <c r="S8" i="2" s="1"/>
  <c r="R9" i="2"/>
  <c r="S9" i="2" s="1"/>
  <c r="R10" i="2"/>
  <c r="S10" i="2" s="1"/>
  <c r="R11" i="2"/>
  <c r="S11" i="2" s="1"/>
  <c r="R13" i="2"/>
  <c r="S13" i="2" s="1"/>
  <c r="R14" i="2"/>
  <c r="S14" i="2" s="1"/>
  <c r="R15" i="2"/>
  <c r="S15" i="2" s="1"/>
  <c r="R16" i="2"/>
  <c r="S16" i="2" s="1"/>
  <c r="R17" i="2"/>
  <c r="S17" i="2" s="1"/>
  <c r="R18" i="2"/>
  <c r="S18" i="2" s="1"/>
  <c r="R19" i="2"/>
  <c r="S19" i="2" s="1"/>
  <c r="R20" i="2"/>
  <c r="S20" i="2" s="1"/>
  <c r="R21" i="2"/>
  <c r="S21" i="2" s="1"/>
  <c r="R22" i="2"/>
  <c r="S22" i="2" s="1"/>
  <c r="R23" i="2"/>
  <c r="S23" i="2" s="1"/>
  <c r="R24" i="2"/>
  <c r="S24" i="2" s="1"/>
  <c r="R25" i="2"/>
  <c r="S25" i="2" s="1"/>
  <c r="R26" i="2"/>
  <c r="S26" i="2" s="1"/>
  <c r="R27" i="2"/>
  <c r="S27" i="2" s="1"/>
  <c r="R28" i="2"/>
  <c r="S28" i="2" s="1"/>
  <c r="R29" i="2"/>
  <c r="S29" i="2" s="1"/>
  <c r="R30" i="2"/>
  <c r="S30" i="2" s="1"/>
  <c r="R31" i="2"/>
  <c r="S31" i="2" s="1"/>
  <c r="R33" i="2"/>
  <c r="S33" i="2" s="1"/>
  <c r="R34" i="2"/>
  <c r="S34" i="2" s="1"/>
  <c r="R35" i="2"/>
  <c r="S35" i="2" s="1"/>
  <c r="R36" i="2"/>
  <c r="S36" i="2" s="1"/>
  <c r="R37" i="2"/>
  <c r="S37" i="2" s="1"/>
  <c r="R38" i="2"/>
  <c r="S38" i="2" s="1"/>
  <c r="R39" i="2"/>
  <c r="S39" i="2" s="1"/>
  <c r="R40" i="2"/>
  <c r="S40" i="2" s="1"/>
  <c r="R41" i="2"/>
  <c r="S41" i="2" s="1"/>
  <c r="R42" i="2"/>
  <c r="S42" i="2" s="1"/>
  <c r="R43" i="2"/>
  <c r="S43" i="2" s="1"/>
  <c r="R45" i="2"/>
  <c r="S45" i="2" s="1"/>
  <c r="R46" i="2"/>
  <c r="S46" i="2" s="1"/>
  <c r="R47" i="2"/>
  <c r="S47" i="2" s="1"/>
  <c r="R48" i="2"/>
  <c r="S48" i="2" s="1"/>
  <c r="R49" i="2"/>
  <c r="S49" i="2" s="1"/>
  <c r="R50" i="2"/>
  <c r="S50" i="2" s="1"/>
  <c r="R51" i="2"/>
  <c r="S51" i="2" s="1"/>
  <c r="R52" i="2"/>
  <c r="S52" i="2" s="1"/>
  <c r="R53" i="2"/>
  <c r="S53" i="2" s="1"/>
  <c r="R54" i="2"/>
  <c r="S54" i="2" s="1"/>
  <c r="R55" i="2"/>
  <c r="S55" i="2" s="1"/>
  <c r="R57" i="2"/>
  <c r="S57" i="2" s="1"/>
  <c r="R58" i="2"/>
  <c r="S58" i="2" s="1"/>
  <c r="R59" i="2"/>
  <c r="S59" i="2" s="1"/>
  <c r="R60" i="2"/>
  <c r="S60" i="2" s="1"/>
  <c r="R61" i="2"/>
  <c r="S61" i="2" s="1"/>
  <c r="R64" i="2"/>
  <c r="S64" i="2" s="1"/>
  <c r="R65" i="2"/>
  <c r="S65" i="2" s="1"/>
  <c r="R66" i="2"/>
  <c r="S66" i="2" s="1"/>
  <c r="R67" i="2"/>
  <c r="S67" i="2" s="1"/>
  <c r="R68" i="2"/>
  <c r="S68" i="2" s="1"/>
  <c r="R69" i="2"/>
  <c r="S69" i="2" s="1"/>
  <c r="R70" i="2"/>
  <c r="S70" i="2" s="1"/>
  <c r="R72" i="2"/>
  <c r="S72" i="2" s="1"/>
  <c r="R73" i="2"/>
  <c r="S73" i="2" s="1"/>
  <c r="R74" i="2"/>
  <c r="S74" i="2" s="1"/>
  <c r="R75" i="2"/>
  <c r="S75" i="2" s="1"/>
  <c r="R76" i="2"/>
  <c r="S76" i="2" s="1"/>
  <c r="R77" i="2"/>
  <c r="S77" i="2" s="1"/>
  <c r="R78" i="2"/>
  <c r="S78" i="2" s="1"/>
  <c r="R79" i="2"/>
  <c r="S79" i="2" s="1"/>
  <c r="R80" i="2"/>
  <c r="S80" i="2" s="1"/>
  <c r="R81" i="2"/>
  <c r="S81" i="2" s="1"/>
  <c r="R82" i="2"/>
  <c r="S82" i="2" s="1"/>
  <c r="R83" i="2"/>
  <c r="S83" i="2" s="1"/>
  <c r="R84" i="2"/>
  <c r="S84" i="2" s="1"/>
  <c r="R85" i="2"/>
  <c r="S85" i="2" s="1"/>
  <c r="R87" i="2"/>
  <c r="S87" i="2" s="1"/>
  <c r="R88" i="2"/>
  <c r="S88" i="2" s="1"/>
  <c r="R89" i="2"/>
  <c r="S89" i="2" s="1"/>
  <c r="R91" i="2"/>
  <c r="S91" i="2" s="1"/>
  <c r="R92" i="2"/>
  <c r="S92" i="2" s="1"/>
  <c r="R93" i="2"/>
  <c r="S93" i="2" s="1"/>
  <c r="R94" i="2"/>
  <c r="S94" i="2" s="1"/>
  <c r="R95" i="2"/>
  <c r="S95" i="2" s="1"/>
  <c r="R96" i="2"/>
  <c r="S96" i="2" s="1"/>
  <c r="R97" i="2"/>
  <c r="S97" i="2" s="1"/>
  <c r="R98" i="2"/>
  <c r="S98" i="2" s="1"/>
  <c r="R99" i="2"/>
  <c r="S99" i="2" s="1"/>
  <c r="R100" i="2"/>
  <c r="S100" i="2" s="1"/>
  <c r="R101" i="2"/>
  <c r="S101" i="2" s="1"/>
  <c r="R104" i="2"/>
  <c r="S104" i="2" s="1"/>
  <c r="R105" i="2"/>
  <c r="S105" i="2" s="1"/>
  <c r="R107" i="2"/>
  <c r="S107" i="2" s="1"/>
  <c r="R110" i="2"/>
  <c r="S110" i="2" s="1"/>
  <c r="R111" i="2"/>
  <c r="S111" i="2" s="1"/>
  <c r="R112" i="2"/>
  <c r="S112" i="2" s="1"/>
  <c r="R113" i="2"/>
  <c r="S113" i="2" s="1"/>
  <c r="R114" i="2"/>
  <c r="S114" i="2" s="1"/>
  <c r="R115" i="2"/>
  <c r="S115" i="2" s="1"/>
  <c r="R118" i="2"/>
  <c r="S118" i="2" s="1"/>
  <c r="R119" i="2"/>
  <c r="S119" i="2" s="1"/>
  <c r="R121" i="2"/>
  <c r="S121" i="2" s="1"/>
  <c r="R122" i="2"/>
  <c r="S122" i="2" s="1"/>
  <c r="R123" i="2"/>
  <c r="S123" i="2" s="1"/>
  <c r="R124" i="2"/>
  <c r="S124" i="2" s="1"/>
  <c r="R125" i="2"/>
  <c r="S125" i="2" s="1"/>
  <c r="R126" i="2"/>
  <c r="S126" i="2" s="1"/>
  <c r="R127" i="2"/>
  <c r="S127" i="2" s="1"/>
  <c r="R128" i="2"/>
  <c r="S128" i="2" s="1"/>
  <c r="R129" i="2"/>
  <c r="S129" i="2" s="1"/>
  <c r="R131" i="2"/>
  <c r="S131" i="2" s="1"/>
  <c r="R132" i="2"/>
  <c r="S132" i="2" s="1"/>
  <c r="R133" i="2"/>
  <c r="S133" i="2" s="1"/>
  <c r="R134" i="2"/>
  <c r="S134" i="2" s="1"/>
  <c r="R135" i="2"/>
  <c r="S135" i="2" s="1"/>
  <c r="R136" i="2"/>
  <c r="S136" i="2" s="1"/>
  <c r="R137" i="2"/>
  <c r="S137" i="2" s="1"/>
  <c r="R138" i="2"/>
  <c r="S138" i="2" s="1"/>
  <c r="R139" i="2"/>
  <c r="S139" i="2" s="1"/>
  <c r="R141" i="2"/>
  <c r="S141" i="2" s="1"/>
  <c r="R142" i="2"/>
  <c r="S142" i="2" s="1"/>
  <c r="R143" i="2"/>
  <c r="S143" i="2" s="1"/>
  <c r="R144" i="2"/>
  <c r="S144" i="2" s="1"/>
  <c r="R145" i="2"/>
  <c r="S145" i="2" s="1"/>
  <c r="R146" i="2"/>
  <c r="S146" i="2" s="1"/>
  <c r="R147" i="2"/>
  <c r="S147" i="2" s="1"/>
  <c r="R148" i="2"/>
  <c r="S148" i="2" s="1"/>
  <c r="R150" i="2"/>
  <c r="S150" i="2" s="1"/>
  <c r="R151" i="2"/>
  <c r="S151" i="2" s="1"/>
  <c r="R152" i="2"/>
  <c r="S152" i="2" s="1"/>
  <c r="R153" i="2"/>
  <c r="S153" i="2" s="1"/>
  <c r="R154" i="2"/>
  <c r="S154" i="2" s="1"/>
  <c r="R155" i="2"/>
  <c r="S155" i="2" s="1"/>
  <c r="R156" i="2"/>
  <c r="S156" i="2" s="1"/>
  <c r="R157" i="2"/>
  <c r="S157" i="2" s="1"/>
  <c r="R159" i="2"/>
  <c r="S159" i="2" s="1"/>
  <c r="R160" i="2"/>
  <c r="S160" i="2" s="1"/>
  <c r="R161" i="2"/>
  <c r="S161" i="2" s="1"/>
  <c r="R162" i="2"/>
  <c r="S162" i="2" s="1"/>
  <c r="R166" i="2"/>
  <c r="S166" i="2" s="1"/>
  <c r="R167" i="2"/>
  <c r="S167" i="2" s="1"/>
  <c r="R168" i="2"/>
  <c r="S168" i="2" s="1"/>
  <c r="R169" i="2"/>
  <c r="S169" i="2" s="1"/>
  <c r="R170" i="2"/>
  <c r="S170" i="2" s="1"/>
  <c r="R171" i="2"/>
  <c r="S171" i="2" s="1"/>
  <c r="R172" i="2"/>
  <c r="S172" i="2" s="1"/>
  <c r="R173" i="2"/>
  <c r="S173" i="2" s="1"/>
  <c r="R174" i="2"/>
  <c r="S174" i="2" s="1"/>
  <c r="R175" i="2"/>
  <c r="S175" i="2" s="1"/>
  <c r="R176" i="2"/>
  <c r="S176" i="2" s="1"/>
  <c r="R177" i="2"/>
  <c r="S177" i="2" s="1"/>
  <c r="R178" i="2"/>
  <c r="S178" i="2" s="1"/>
  <c r="R179" i="2"/>
  <c r="S179" i="2" s="1"/>
  <c r="R180" i="2"/>
  <c r="S180" i="2" s="1"/>
  <c r="R181" i="2"/>
  <c r="S181" i="2" s="1"/>
  <c r="R182" i="2"/>
  <c r="S182" i="2" s="1"/>
  <c r="R183" i="2"/>
  <c r="S183" i="2" s="1"/>
  <c r="R184" i="2"/>
  <c r="S184" i="2" s="1"/>
  <c r="R185" i="2"/>
  <c r="S185" i="2" s="1"/>
  <c r="R186" i="2"/>
  <c r="S186" i="2" s="1"/>
  <c r="R187" i="2"/>
  <c r="S187" i="2" s="1"/>
  <c r="R188" i="2"/>
  <c r="S188" i="2" s="1"/>
  <c r="R190" i="2"/>
  <c r="S190" i="2" s="1"/>
  <c r="R191" i="2"/>
  <c r="S191" i="2" s="1"/>
  <c r="R192" i="2"/>
  <c r="S192" i="2" s="1"/>
  <c r="R193" i="2"/>
  <c r="S193" i="2" s="1"/>
  <c r="R194" i="2"/>
  <c r="S194" i="2" s="1"/>
  <c r="R195" i="2"/>
  <c r="S195" i="2" s="1"/>
  <c r="R196" i="2"/>
  <c r="S196" i="2" s="1"/>
  <c r="R197" i="2"/>
  <c r="S197" i="2" s="1"/>
  <c r="R198" i="2"/>
  <c r="S198" i="2" s="1"/>
  <c r="R199" i="2"/>
  <c r="S199" i="2" s="1"/>
  <c r="R200" i="2"/>
  <c r="S200" i="2" s="1"/>
  <c r="R202" i="2"/>
  <c r="S202" i="2" s="1"/>
  <c r="R203" i="2"/>
  <c r="S203" i="2" s="1"/>
  <c r="R204" i="2"/>
  <c r="S204" i="2" s="1"/>
  <c r="R205" i="2"/>
  <c r="S205" i="2" s="1"/>
  <c r="R206" i="2"/>
  <c r="S206" i="2" s="1"/>
  <c r="R207" i="2"/>
  <c r="S207" i="2" s="1"/>
  <c r="R208" i="2"/>
  <c r="S208" i="2" s="1"/>
  <c r="R209" i="2"/>
  <c r="S209" i="2" s="1"/>
  <c r="R210" i="2"/>
  <c r="S210" i="2" s="1"/>
  <c r="R211" i="2"/>
  <c r="S211" i="2" s="1"/>
  <c r="R212" i="2"/>
  <c r="S212" i="2" s="1"/>
  <c r="R213" i="2"/>
  <c r="S213" i="2" s="1"/>
  <c r="R214" i="2"/>
  <c r="S214" i="2" s="1"/>
  <c r="R215" i="2"/>
  <c r="S215" i="2" s="1"/>
  <c r="R216" i="2"/>
  <c r="S216" i="2" s="1"/>
  <c r="R217" i="2"/>
  <c r="S217" i="2" s="1"/>
  <c r="R218" i="2"/>
  <c r="S218" i="2" s="1"/>
  <c r="R219" i="2"/>
  <c r="S219" i="2" s="1"/>
  <c r="R220" i="2"/>
  <c r="S220" i="2" s="1"/>
  <c r="R221" i="2"/>
  <c r="S221" i="2" s="1"/>
  <c r="R222" i="2"/>
  <c r="S222" i="2" s="1"/>
  <c r="R223" i="2"/>
  <c r="S223" i="2" s="1"/>
  <c r="R224" i="2"/>
  <c r="S224" i="2" s="1"/>
  <c r="R225" i="2"/>
  <c r="S225" i="2" s="1"/>
  <c r="R226" i="2"/>
  <c r="S226" i="2" s="1"/>
  <c r="R227" i="2"/>
  <c r="S227" i="2" s="1"/>
  <c r="R228" i="2"/>
  <c r="S228" i="2" s="1"/>
  <c r="R229" i="2"/>
  <c r="S229" i="2" s="1"/>
  <c r="R230" i="2"/>
  <c r="S230" i="2" s="1"/>
  <c r="R231" i="2"/>
  <c r="S231" i="2" s="1"/>
  <c r="R232" i="2"/>
  <c r="S232" i="2" s="1"/>
  <c r="R233" i="2"/>
  <c r="S233" i="2" s="1"/>
  <c r="R234" i="2"/>
  <c r="S234" i="2" s="1"/>
  <c r="R235" i="2"/>
  <c r="S235" i="2" s="1"/>
  <c r="R236" i="2"/>
  <c r="S236" i="2" s="1"/>
  <c r="R238" i="2"/>
  <c r="S238" i="2" s="1"/>
  <c r="R239" i="2"/>
  <c r="S239" i="2" s="1"/>
  <c r="R240" i="2"/>
  <c r="S240" i="2" s="1"/>
  <c r="R241" i="2"/>
  <c r="S241" i="2" s="1"/>
  <c r="R242" i="2"/>
  <c r="S242" i="2" s="1"/>
  <c r="R243" i="2"/>
  <c r="S243" i="2" s="1"/>
  <c r="R244" i="2"/>
  <c r="S244" i="2" s="1"/>
  <c r="R245" i="2"/>
  <c r="S245" i="2" s="1"/>
  <c r="R246" i="2"/>
  <c r="S246" i="2" s="1"/>
  <c r="R247" i="2"/>
  <c r="S247" i="2" s="1"/>
  <c r="R248" i="2"/>
  <c r="S248" i="2" s="1"/>
  <c r="R249" i="2"/>
  <c r="S249" i="2" s="1"/>
  <c r="R250" i="2"/>
  <c r="S250" i="2" s="1"/>
  <c r="R251" i="2"/>
  <c r="S251" i="2" s="1"/>
  <c r="R252" i="2"/>
  <c r="S252" i="2" s="1"/>
  <c r="R253" i="2"/>
  <c r="S253" i="2" s="1"/>
  <c r="R254" i="2"/>
  <c r="S254" i="2" s="1"/>
  <c r="R255" i="2"/>
  <c r="S255" i="2" s="1"/>
  <c r="R256" i="2"/>
  <c r="S256" i="2" s="1"/>
  <c r="R257" i="2"/>
  <c r="S257" i="2" s="1"/>
  <c r="R258" i="2"/>
  <c r="S258" i="2" s="1"/>
  <c r="R259" i="2"/>
  <c r="S259" i="2" s="1"/>
  <c r="R260" i="2"/>
  <c r="S260" i="2" s="1"/>
  <c r="R261" i="2"/>
  <c r="S261" i="2" s="1"/>
  <c r="R262" i="2"/>
  <c r="S262" i="2" s="1"/>
  <c r="R263" i="2"/>
  <c r="S263" i="2" s="1"/>
  <c r="R264" i="2"/>
  <c r="S264" i="2" s="1"/>
  <c r="R265" i="2"/>
  <c r="S265" i="2" s="1"/>
  <c r="R266" i="2"/>
  <c r="S266" i="2" s="1"/>
  <c r="R267" i="2"/>
  <c r="S267" i="2" s="1"/>
  <c r="R268" i="2"/>
  <c r="S268" i="2" s="1"/>
  <c r="R269" i="2"/>
  <c r="S269" i="2" s="1"/>
  <c r="R270" i="2"/>
  <c r="S270" i="2" s="1"/>
  <c r="R271" i="2"/>
  <c r="S271" i="2" s="1"/>
  <c r="R272" i="2"/>
  <c r="S272" i="2" s="1"/>
  <c r="R273" i="2"/>
  <c r="S273" i="2" s="1"/>
  <c r="R274" i="2"/>
  <c r="S274" i="2" s="1"/>
  <c r="R275" i="2"/>
  <c r="S275" i="2" s="1"/>
  <c r="R276" i="2"/>
  <c r="S276" i="2" s="1"/>
  <c r="R277" i="2"/>
  <c r="S277" i="2" s="1"/>
  <c r="R278" i="2"/>
  <c r="S278" i="2" s="1"/>
  <c r="R279" i="2"/>
  <c r="S279" i="2" s="1"/>
  <c r="R280" i="2"/>
  <c r="S280" i="2" s="1"/>
  <c r="R281" i="2"/>
  <c r="S281" i="2" s="1"/>
  <c r="R282" i="2"/>
  <c r="S282" i="2" s="1"/>
  <c r="R283" i="2"/>
  <c r="S283" i="2" s="1"/>
  <c r="R284" i="2"/>
  <c r="S284" i="2" s="1"/>
  <c r="R285" i="2"/>
  <c r="S285" i="2" s="1"/>
  <c r="R286" i="2"/>
  <c r="S286" i="2" s="1"/>
  <c r="R287" i="2"/>
  <c r="S287" i="2" s="1"/>
  <c r="R288" i="2"/>
  <c r="S288" i="2" s="1"/>
  <c r="R289" i="2"/>
  <c r="S289" i="2" s="1"/>
  <c r="R290" i="2"/>
  <c r="S290" i="2" s="1"/>
  <c r="R291" i="2"/>
  <c r="S291" i="2" s="1"/>
  <c r="R292" i="2"/>
  <c r="S292" i="2" s="1"/>
  <c r="R293" i="2"/>
  <c r="S293" i="2" s="1"/>
  <c r="R294" i="2"/>
  <c r="S294" i="2" s="1"/>
  <c r="R295" i="2"/>
  <c r="S295" i="2" s="1"/>
  <c r="R296" i="2"/>
  <c r="S296" i="2" s="1"/>
  <c r="R297" i="2"/>
  <c r="S297" i="2" s="1"/>
  <c r="R298" i="2"/>
  <c r="S298" i="2" s="1"/>
  <c r="R299" i="2"/>
  <c r="S299" i="2" s="1"/>
  <c r="R300" i="2"/>
  <c r="S300" i="2" s="1"/>
  <c r="R301" i="2"/>
  <c r="S301" i="2" s="1"/>
  <c r="R302" i="2"/>
  <c r="S302" i="2" s="1"/>
  <c r="R303" i="2"/>
  <c r="S303" i="2" s="1"/>
  <c r="R304" i="2"/>
  <c r="S304" i="2" s="1"/>
  <c r="R305" i="2"/>
  <c r="S305" i="2" s="1"/>
  <c r="R306" i="2"/>
  <c r="S306" i="2" s="1"/>
  <c r="R307" i="2"/>
  <c r="S307" i="2" s="1"/>
  <c r="R308" i="2"/>
  <c r="S308" i="2" s="1"/>
  <c r="R309" i="2"/>
  <c r="S309" i="2" s="1"/>
  <c r="R310" i="2"/>
  <c r="S310" i="2" s="1"/>
  <c r="R311" i="2"/>
  <c r="S311" i="2" s="1"/>
  <c r="R312" i="2"/>
  <c r="S312" i="2" s="1"/>
  <c r="R313" i="2"/>
  <c r="S313" i="2" s="1"/>
  <c r="R314" i="2"/>
  <c r="S314" i="2" s="1"/>
  <c r="R315" i="2"/>
  <c r="S315" i="2" s="1"/>
  <c r="R316" i="2"/>
  <c r="S316" i="2" s="1"/>
  <c r="R317" i="2"/>
  <c r="S317" i="2" s="1"/>
  <c r="R318" i="2"/>
  <c r="S318" i="2" s="1"/>
  <c r="R319" i="2"/>
  <c r="S319" i="2" s="1"/>
  <c r="R320" i="2"/>
  <c r="S320" i="2" s="1"/>
  <c r="R321" i="2"/>
  <c r="S321" i="2" s="1"/>
  <c r="R322" i="2"/>
  <c r="S322" i="2" s="1"/>
  <c r="R323" i="2"/>
  <c r="S323" i="2" s="1"/>
  <c r="R324" i="2"/>
  <c r="S324" i="2" s="1"/>
  <c r="R325" i="2"/>
  <c r="S325" i="2" s="1"/>
  <c r="R326" i="2"/>
  <c r="S326" i="2" s="1"/>
  <c r="R327" i="2"/>
  <c r="S327" i="2" s="1"/>
  <c r="R328" i="2"/>
  <c r="S328" i="2" s="1"/>
  <c r="R329" i="2"/>
  <c r="S329" i="2" s="1"/>
  <c r="R330" i="2"/>
  <c r="S330" i="2" s="1"/>
  <c r="R331" i="2"/>
  <c r="S331" i="2" s="1"/>
  <c r="R332" i="2"/>
  <c r="S332" i="2" s="1"/>
  <c r="R333" i="2"/>
  <c r="S333" i="2" s="1"/>
  <c r="R334" i="2"/>
  <c r="S334" i="2" s="1"/>
  <c r="R335" i="2"/>
  <c r="S335" i="2" s="1"/>
  <c r="R336" i="2"/>
  <c r="S336" i="2" s="1"/>
  <c r="R337" i="2"/>
  <c r="S337" i="2" s="1"/>
  <c r="R338" i="2"/>
  <c r="S338" i="2" s="1"/>
  <c r="R339" i="2"/>
  <c r="S339" i="2" s="1"/>
  <c r="R340" i="2"/>
  <c r="S340" i="2" s="1"/>
  <c r="R341" i="2"/>
  <c r="S341" i="2" s="1"/>
  <c r="R342" i="2"/>
  <c r="S342" i="2" s="1"/>
  <c r="R343" i="2"/>
  <c r="S343" i="2" s="1"/>
  <c r="R344" i="2"/>
  <c r="S344" i="2" s="1"/>
  <c r="R345" i="2"/>
  <c r="S345" i="2" s="1"/>
  <c r="R346" i="2"/>
  <c r="S346" i="2" s="1"/>
  <c r="R347" i="2"/>
  <c r="S347" i="2" s="1"/>
  <c r="R348" i="2"/>
  <c r="S348" i="2" s="1"/>
  <c r="R349" i="2"/>
  <c r="S349" i="2" s="1"/>
  <c r="R350" i="2"/>
  <c r="S350" i="2" s="1"/>
  <c r="R351" i="2"/>
  <c r="S351" i="2" s="1"/>
  <c r="R352" i="2"/>
  <c r="S352" i="2" s="1"/>
  <c r="R353" i="2"/>
  <c r="S353" i="2" s="1"/>
  <c r="R354" i="2"/>
  <c r="S354" i="2" s="1"/>
  <c r="R355" i="2"/>
  <c r="S355" i="2" s="1"/>
  <c r="R356" i="2"/>
  <c r="S356" i="2" s="1"/>
  <c r="R357" i="2"/>
  <c r="S357" i="2" s="1"/>
  <c r="R358" i="2"/>
  <c r="S358" i="2" s="1"/>
  <c r="R359" i="2"/>
  <c r="S359" i="2" s="1"/>
  <c r="R360" i="2"/>
  <c r="S360" i="2" s="1"/>
  <c r="R361" i="2"/>
  <c r="S361" i="2" s="1"/>
  <c r="R362" i="2"/>
  <c r="S362" i="2" s="1"/>
  <c r="R363" i="2"/>
  <c r="S363" i="2" s="1"/>
  <c r="R364" i="2"/>
  <c r="S364" i="2" s="1"/>
  <c r="R365" i="2"/>
  <c r="S365" i="2" s="1"/>
  <c r="R366" i="2"/>
  <c r="S366" i="2" s="1"/>
  <c r="R367" i="2"/>
  <c r="S367" i="2" s="1"/>
  <c r="R368" i="2"/>
  <c r="S368" i="2" s="1"/>
  <c r="R369" i="2"/>
  <c r="S369" i="2" s="1"/>
  <c r="R370" i="2"/>
  <c r="S370" i="2" s="1"/>
  <c r="R371" i="2"/>
  <c r="S371" i="2" s="1"/>
  <c r="R372" i="2"/>
  <c r="S372" i="2" s="1"/>
  <c r="R373" i="2"/>
  <c r="S373" i="2" s="1"/>
  <c r="R374" i="2"/>
  <c r="S374" i="2" s="1"/>
  <c r="R375" i="2"/>
  <c r="S375" i="2" s="1"/>
  <c r="R376" i="2"/>
  <c r="S376" i="2" s="1"/>
  <c r="R377" i="2"/>
  <c r="S377" i="2" s="1"/>
  <c r="R378" i="2"/>
  <c r="S378" i="2" s="1"/>
  <c r="R379" i="2"/>
  <c r="S379" i="2" s="1"/>
  <c r="R380" i="2"/>
  <c r="S380" i="2" s="1"/>
  <c r="R381" i="2"/>
  <c r="S381" i="2" s="1"/>
  <c r="R382" i="2"/>
  <c r="S382" i="2" s="1"/>
  <c r="R383" i="2"/>
  <c r="S383" i="2" s="1"/>
  <c r="R384" i="2"/>
  <c r="S384" i="2" s="1"/>
  <c r="R385" i="2"/>
  <c r="S385" i="2" s="1"/>
  <c r="R386" i="2"/>
  <c r="S386" i="2" s="1"/>
  <c r="R388" i="2"/>
  <c r="S388" i="2" s="1"/>
  <c r="R389" i="2"/>
  <c r="S389" i="2" s="1"/>
  <c r="R390" i="2"/>
  <c r="S390" i="2" s="1"/>
  <c r="R391" i="2"/>
  <c r="S391" i="2" s="1"/>
  <c r="R392" i="2"/>
  <c r="S392" i="2" s="1"/>
  <c r="R393" i="2"/>
  <c r="S393" i="2" s="1"/>
  <c r="R394" i="2"/>
  <c r="S394" i="2" s="1"/>
  <c r="R395" i="2"/>
  <c r="S395" i="2" s="1"/>
  <c r="R396" i="2"/>
  <c r="S396" i="2" s="1"/>
  <c r="R399" i="2"/>
  <c r="S399" i="2" s="1"/>
  <c r="R400" i="2"/>
  <c r="S400" i="2" s="1"/>
  <c r="R401" i="2"/>
  <c r="S401" i="2" s="1"/>
  <c r="R402" i="2"/>
  <c r="S402" i="2" s="1"/>
  <c r="R403" i="2"/>
  <c r="S403" i="2" s="1"/>
  <c r="R404" i="2"/>
  <c r="S404" i="2" s="1"/>
  <c r="R405" i="2"/>
  <c r="S405" i="2" s="1"/>
  <c r="R406" i="2"/>
  <c r="S406" i="2" s="1"/>
  <c r="R407" i="2"/>
  <c r="S407" i="2" s="1"/>
  <c r="R408" i="2"/>
  <c r="S408" i="2" s="1"/>
  <c r="R409" i="2"/>
  <c r="S409" i="2" s="1"/>
  <c r="R410" i="2"/>
  <c r="S410" i="2" s="1"/>
  <c r="R411" i="2"/>
  <c r="S411" i="2" s="1"/>
  <c r="R412" i="2"/>
  <c r="S412" i="2" s="1"/>
  <c r="R414" i="2"/>
  <c r="S414" i="2" s="1"/>
  <c r="R416" i="2"/>
  <c r="S416" i="2" s="1"/>
  <c r="R417" i="2"/>
  <c r="S417" i="2" s="1"/>
  <c r="R418" i="2"/>
  <c r="S418" i="2" s="1"/>
  <c r="R419" i="2"/>
  <c r="S419" i="2" s="1"/>
  <c r="R420" i="2"/>
  <c r="S420" i="2" s="1"/>
  <c r="R421" i="2"/>
  <c r="S421" i="2" s="1"/>
  <c r="R422" i="2"/>
  <c r="S422" i="2" s="1"/>
  <c r="R423" i="2"/>
  <c r="S423" i="2" s="1"/>
  <c r="R424" i="2"/>
  <c r="S424" i="2" s="1"/>
  <c r="R425" i="2"/>
  <c r="S425" i="2" s="1"/>
  <c r="R426" i="2"/>
  <c r="S426" i="2" s="1"/>
  <c r="R427" i="2"/>
  <c r="S427" i="2" s="1"/>
  <c r="R428" i="2"/>
  <c r="S428" i="2" s="1"/>
  <c r="R429" i="2"/>
  <c r="S429" i="2" s="1"/>
  <c r="R430" i="2"/>
  <c r="S430" i="2" s="1"/>
  <c r="R431" i="2"/>
  <c r="S431" i="2" s="1"/>
  <c r="R432" i="2"/>
  <c r="S432" i="2" s="1"/>
  <c r="R433" i="2"/>
  <c r="S433" i="2" s="1"/>
  <c r="R434" i="2"/>
  <c r="S434" i="2" s="1"/>
  <c r="R435" i="2"/>
  <c r="S435" i="2" s="1"/>
  <c r="R436" i="2"/>
  <c r="S436" i="2" s="1"/>
  <c r="R437" i="2"/>
  <c r="S437" i="2" s="1"/>
  <c r="R438" i="2"/>
  <c r="S438" i="2" s="1"/>
  <c r="R439" i="2"/>
  <c r="S439" i="2" s="1"/>
  <c r="R440" i="2"/>
  <c r="S440" i="2" s="1"/>
  <c r="R441" i="2"/>
  <c r="S441" i="2" s="1"/>
  <c r="R442" i="2"/>
  <c r="S442" i="2" s="1"/>
  <c r="R443" i="2"/>
  <c r="S443" i="2" s="1"/>
  <c r="R444" i="2"/>
  <c r="S444" i="2" s="1"/>
  <c r="R445" i="2"/>
  <c r="S445" i="2" s="1"/>
  <c r="R446" i="2"/>
  <c r="S446" i="2" s="1"/>
  <c r="R447" i="2"/>
  <c r="S447" i="2" s="1"/>
  <c r="R448" i="2"/>
  <c r="S448" i="2" s="1"/>
  <c r="R449" i="2"/>
  <c r="S449" i="2" s="1"/>
  <c r="R451" i="2"/>
  <c r="S451" i="2" s="1"/>
  <c r="R452" i="2"/>
  <c r="S452" i="2" s="1"/>
  <c r="R453" i="2"/>
  <c r="S453" i="2" s="1"/>
  <c r="R454" i="2"/>
  <c r="S454" i="2" s="1"/>
  <c r="R455" i="2"/>
  <c r="S455" i="2" s="1"/>
  <c r="R456" i="2"/>
  <c r="S456" i="2" s="1"/>
  <c r="R457" i="2"/>
  <c r="S457" i="2" s="1"/>
  <c r="R458" i="2"/>
  <c r="S458" i="2" s="1"/>
  <c r="R459" i="2"/>
  <c r="S459" i="2" s="1"/>
  <c r="R460" i="2"/>
  <c r="S460" i="2" s="1"/>
  <c r="R461" i="2"/>
  <c r="S461" i="2" s="1"/>
  <c r="R462" i="2"/>
  <c r="S462" i="2" s="1"/>
  <c r="R463" i="2"/>
  <c r="S463" i="2" s="1"/>
  <c r="R464" i="2"/>
  <c r="S464" i="2" s="1"/>
  <c r="R465" i="2"/>
  <c r="S465" i="2" s="1"/>
  <c r="R466" i="2"/>
  <c r="S466" i="2" s="1"/>
  <c r="R467" i="2"/>
  <c r="S467" i="2" s="1"/>
  <c r="R468" i="2"/>
  <c r="S468" i="2" s="1"/>
  <c r="R469" i="2"/>
  <c r="S469" i="2" s="1"/>
  <c r="R470" i="2"/>
  <c r="S470" i="2" s="1"/>
  <c r="R471" i="2"/>
  <c r="S471" i="2" s="1"/>
  <c r="R472" i="2"/>
  <c r="S472" i="2" s="1"/>
  <c r="R473" i="2"/>
  <c r="S473" i="2" s="1"/>
  <c r="R474" i="2"/>
  <c r="S474" i="2" s="1"/>
  <c r="R475" i="2"/>
  <c r="S475" i="2" s="1"/>
  <c r="R476" i="2"/>
  <c r="S476" i="2" s="1"/>
  <c r="R477" i="2"/>
  <c r="S477" i="2" s="1"/>
  <c r="R478" i="2"/>
  <c r="S478" i="2" s="1"/>
  <c r="R479" i="2"/>
  <c r="S479" i="2" s="1"/>
  <c r="R480" i="2"/>
  <c r="S480" i="2" s="1"/>
  <c r="R482" i="2"/>
  <c r="S482" i="2" s="1"/>
  <c r="R483" i="2"/>
  <c r="S483" i="2" s="1"/>
  <c r="R484" i="2"/>
  <c r="S484" i="2" s="1"/>
  <c r="R485" i="2"/>
  <c r="S485" i="2" s="1"/>
  <c r="R486" i="2"/>
  <c r="S486" i="2" s="1"/>
  <c r="R487" i="2"/>
  <c r="S487" i="2" s="1"/>
  <c r="R488" i="2"/>
  <c r="S488" i="2" s="1"/>
  <c r="R489" i="2"/>
  <c r="S489" i="2" s="1"/>
  <c r="R490" i="2"/>
  <c r="S490" i="2" s="1"/>
  <c r="R491" i="2"/>
  <c r="S491" i="2" s="1"/>
  <c r="R492" i="2"/>
  <c r="S492" i="2" s="1"/>
  <c r="R493" i="2"/>
  <c r="S493" i="2" s="1"/>
  <c r="R494" i="2"/>
  <c r="S494" i="2" s="1"/>
  <c r="R495" i="2"/>
  <c r="S495" i="2" s="1"/>
  <c r="R496" i="2"/>
  <c r="S496" i="2" s="1"/>
  <c r="R497" i="2"/>
  <c r="S497" i="2" s="1"/>
  <c r="R498" i="2"/>
  <c r="S498" i="2" s="1"/>
  <c r="R499" i="2"/>
  <c r="S499" i="2" s="1"/>
  <c r="R500" i="2"/>
  <c r="S500" i="2" s="1"/>
  <c r="R501" i="2"/>
  <c r="S501" i="2" s="1"/>
  <c r="R502" i="2"/>
  <c r="S502" i="2" s="1"/>
  <c r="R503" i="2"/>
  <c r="S503" i="2" s="1"/>
  <c r="R504" i="2"/>
  <c r="S504" i="2" s="1"/>
  <c r="R505" i="2"/>
  <c r="S505" i="2" s="1"/>
  <c r="R506" i="2"/>
  <c r="S506" i="2" s="1"/>
  <c r="R507" i="2"/>
  <c r="S507" i="2" s="1"/>
  <c r="R508" i="2"/>
  <c r="S508" i="2" s="1"/>
  <c r="R509" i="2"/>
  <c r="S509" i="2" s="1"/>
  <c r="R510" i="2"/>
  <c r="S510" i="2" s="1"/>
  <c r="R511" i="2"/>
  <c r="S511" i="2" s="1"/>
  <c r="R512" i="2"/>
  <c r="S512" i="2" s="1"/>
  <c r="R513" i="2"/>
  <c r="S513" i="2" s="1"/>
  <c r="R514" i="2"/>
  <c r="S514" i="2" s="1"/>
  <c r="R515" i="2"/>
  <c r="S515" i="2" s="1"/>
  <c r="R516" i="2"/>
  <c r="S516" i="2" s="1"/>
  <c r="R517" i="2"/>
  <c r="S517" i="2" s="1"/>
  <c r="R518" i="2"/>
  <c r="S518" i="2" s="1"/>
  <c r="R519" i="2"/>
  <c r="S519" i="2" s="1"/>
  <c r="R520" i="2"/>
  <c r="S520" i="2" s="1"/>
  <c r="R521" i="2"/>
  <c r="S521" i="2" s="1"/>
  <c r="R523" i="2"/>
  <c r="S523" i="2" s="1"/>
  <c r="R525" i="2"/>
  <c r="S525" i="2" s="1"/>
  <c r="R526" i="2"/>
  <c r="S526" i="2" s="1"/>
  <c r="R528" i="2"/>
  <c r="S528" i="2" s="1"/>
  <c r="R529" i="2"/>
  <c r="S529" i="2" s="1"/>
  <c r="R530" i="2"/>
  <c r="S530" i="2" s="1"/>
  <c r="R531" i="2"/>
  <c r="S531" i="2" s="1"/>
  <c r="R533" i="2"/>
  <c r="S533" i="2" s="1"/>
  <c r="R536" i="2"/>
  <c r="S536" i="2" s="1"/>
  <c r="J680" i="1"/>
  <c r="H680" i="1"/>
  <c r="J679" i="1"/>
  <c r="H679" i="1"/>
  <c r="J678" i="1"/>
  <c r="H678" i="1"/>
  <c r="J677" i="1"/>
  <c r="H677" i="1"/>
  <c r="J676" i="1"/>
  <c r="H676" i="1"/>
  <c r="J675" i="1"/>
  <c r="H675" i="1"/>
  <c r="J674" i="1"/>
  <c r="H674" i="1"/>
  <c r="J673" i="1"/>
  <c r="H673" i="1"/>
  <c r="J672" i="1"/>
  <c r="H672" i="1"/>
  <c r="J671" i="1"/>
  <c r="H671" i="1"/>
  <c r="J670" i="1"/>
  <c r="H670" i="1"/>
  <c r="J669" i="1"/>
  <c r="H669" i="1"/>
  <c r="J668" i="1"/>
  <c r="H668" i="1"/>
  <c r="J667" i="1"/>
  <c r="H667" i="1"/>
  <c r="J666" i="1"/>
  <c r="H666" i="1"/>
  <c r="J665" i="1"/>
  <c r="H665" i="1"/>
  <c r="J664" i="1"/>
  <c r="H664" i="1"/>
  <c r="J663" i="1"/>
  <c r="H663" i="1"/>
  <c r="J662" i="1"/>
  <c r="H662" i="1"/>
  <c r="J661" i="1"/>
  <c r="H661" i="1"/>
  <c r="J660" i="1"/>
  <c r="H660" i="1"/>
  <c r="J659" i="1"/>
  <c r="H659" i="1"/>
  <c r="J658" i="1"/>
  <c r="H658" i="1"/>
  <c r="J657" i="1"/>
  <c r="H657" i="1"/>
  <c r="J656" i="1"/>
  <c r="H656" i="1"/>
  <c r="J655" i="1"/>
  <c r="H655" i="1"/>
  <c r="J654" i="1"/>
  <c r="H654" i="1"/>
  <c r="J653" i="1"/>
  <c r="H653" i="1"/>
  <c r="J652" i="1"/>
  <c r="H652" i="1"/>
  <c r="J651" i="1"/>
  <c r="H651" i="1"/>
  <c r="J650" i="1"/>
  <c r="H650" i="1"/>
  <c r="J649" i="1"/>
  <c r="H649" i="1"/>
  <c r="J648" i="1"/>
  <c r="H648" i="1"/>
  <c r="J647" i="1"/>
  <c r="H647" i="1"/>
  <c r="J646" i="1"/>
  <c r="H646" i="1"/>
  <c r="J645" i="1"/>
  <c r="H645" i="1"/>
  <c r="J644" i="1"/>
  <c r="H644" i="1"/>
  <c r="J643" i="1"/>
  <c r="H643" i="1"/>
  <c r="J642" i="1"/>
  <c r="H642" i="1"/>
  <c r="J641" i="1"/>
  <c r="H641" i="1"/>
  <c r="J640" i="1"/>
  <c r="H640" i="1"/>
  <c r="J639" i="1"/>
  <c r="H639" i="1"/>
  <c r="J638" i="1"/>
  <c r="H638" i="1"/>
  <c r="J637" i="1"/>
  <c r="H637" i="1"/>
  <c r="J636" i="1"/>
  <c r="H636" i="1"/>
  <c r="J635" i="1"/>
  <c r="H635" i="1"/>
  <c r="J634" i="1"/>
  <c r="H634" i="1"/>
  <c r="J633" i="1"/>
  <c r="H633" i="1"/>
  <c r="J632" i="1"/>
  <c r="H632" i="1"/>
  <c r="J631" i="1"/>
  <c r="H631" i="1"/>
  <c r="J630" i="1"/>
  <c r="H630" i="1"/>
  <c r="J629" i="1"/>
  <c r="H629" i="1"/>
  <c r="J628" i="1"/>
  <c r="H628" i="1"/>
  <c r="J627" i="1"/>
  <c r="H627" i="1"/>
  <c r="J626" i="1"/>
  <c r="H626" i="1"/>
  <c r="J625" i="1"/>
  <c r="H625" i="1"/>
  <c r="J624" i="1"/>
  <c r="H624" i="1"/>
  <c r="J623" i="1"/>
  <c r="H623" i="1"/>
  <c r="J622" i="1"/>
  <c r="H622" i="1"/>
  <c r="J621" i="1"/>
  <c r="H621" i="1"/>
  <c r="J620" i="1"/>
  <c r="H620" i="1"/>
  <c r="J619" i="1"/>
  <c r="H619" i="1"/>
  <c r="J618" i="1"/>
  <c r="H618" i="1"/>
  <c r="J617" i="1"/>
  <c r="H617" i="1"/>
  <c r="J616" i="1"/>
  <c r="H616" i="1"/>
  <c r="J615" i="1"/>
  <c r="H615" i="1"/>
  <c r="J614" i="1"/>
  <c r="H614" i="1"/>
  <c r="J613" i="1"/>
  <c r="H613" i="1"/>
  <c r="J612" i="1"/>
  <c r="H612" i="1"/>
  <c r="J611" i="1"/>
  <c r="H611" i="1"/>
  <c r="J610" i="1"/>
  <c r="H610" i="1"/>
  <c r="J609" i="1"/>
  <c r="H609" i="1"/>
  <c r="J608" i="1"/>
  <c r="H608" i="1"/>
  <c r="J607" i="1"/>
  <c r="H607" i="1"/>
  <c r="J606" i="1"/>
  <c r="H606" i="1"/>
  <c r="J605" i="1"/>
  <c r="H605" i="1"/>
  <c r="J604" i="1"/>
  <c r="H604" i="1"/>
  <c r="J603" i="1"/>
  <c r="H603" i="1"/>
  <c r="J602" i="1"/>
  <c r="H602" i="1"/>
  <c r="J601" i="1"/>
  <c r="H601" i="1"/>
  <c r="J600" i="1"/>
  <c r="H600" i="1"/>
  <c r="J599" i="1"/>
  <c r="H599" i="1"/>
  <c r="J598" i="1"/>
  <c r="H598" i="1"/>
  <c r="J597" i="1"/>
  <c r="H597" i="1"/>
  <c r="J596" i="1"/>
  <c r="H596" i="1"/>
  <c r="J595" i="1"/>
  <c r="H595" i="1"/>
  <c r="J594" i="1"/>
  <c r="H594" i="1"/>
  <c r="J593" i="1"/>
  <c r="H593" i="1"/>
  <c r="J592" i="1"/>
  <c r="H592" i="1"/>
  <c r="J591" i="1"/>
  <c r="H591" i="1"/>
  <c r="J590" i="1"/>
  <c r="H590" i="1"/>
  <c r="J589" i="1"/>
  <c r="H589" i="1"/>
  <c r="J588" i="1"/>
  <c r="H588" i="1"/>
  <c r="J587" i="1"/>
  <c r="H587" i="1"/>
  <c r="J586" i="1"/>
  <c r="H586" i="1"/>
  <c r="J585" i="1"/>
  <c r="H585" i="1"/>
  <c r="J584" i="1"/>
  <c r="H584" i="1"/>
  <c r="J583" i="1"/>
  <c r="H583" i="1"/>
  <c r="J582" i="1"/>
  <c r="H582" i="1"/>
  <c r="J581" i="1"/>
  <c r="H581" i="1"/>
  <c r="J580" i="1"/>
  <c r="H580" i="1"/>
  <c r="J579" i="1"/>
  <c r="H579" i="1"/>
  <c r="J578" i="1"/>
  <c r="H578" i="1"/>
  <c r="J577" i="1"/>
  <c r="H577" i="1"/>
  <c r="J576" i="1"/>
  <c r="H576" i="1"/>
  <c r="J575" i="1"/>
  <c r="H575" i="1"/>
  <c r="J574" i="1"/>
  <c r="H574" i="1"/>
  <c r="J573" i="1"/>
  <c r="H573" i="1"/>
  <c r="J572" i="1"/>
  <c r="H572" i="1"/>
  <c r="J571" i="1"/>
  <c r="H571" i="1"/>
  <c r="J570" i="1"/>
  <c r="H570" i="1"/>
  <c r="J569" i="1"/>
  <c r="H569" i="1"/>
  <c r="J568" i="1"/>
  <c r="H568" i="1"/>
  <c r="J567" i="1"/>
  <c r="H567" i="1"/>
  <c r="J566" i="1"/>
  <c r="H566" i="1"/>
  <c r="J565" i="1"/>
  <c r="H565" i="1"/>
  <c r="J564" i="1"/>
  <c r="H564" i="1"/>
  <c r="J563" i="1"/>
  <c r="H563" i="1"/>
  <c r="J562" i="1"/>
  <c r="H562" i="1"/>
  <c r="J561" i="1"/>
  <c r="H561" i="1"/>
  <c r="J560" i="1"/>
  <c r="H560" i="1"/>
  <c r="J559" i="1"/>
  <c r="H559" i="1"/>
  <c r="J558" i="1"/>
  <c r="H558" i="1"/>
  <c r="J557" i="1"/>
  <c r="H557" i="1"/>
  <c r="J556" i="1"/>
  <c r="H556" i="1"/>
  <c r="J555" i="1"/>
  <c r="H555" i="1"/>
  <c r="J554" i="1"/>
  <c r="H554" i="1"/>
  <c r="J553" i="1"/>
  <c r="H553" i="1"/>
  <c r="J552" i="1"/>
  <c r="H552" i="1"/>
  <c r="J551" i="1"/>
  <c r="H551" i="1"/>
  <c r="J550" i="1"/>
  <c r="H550" i="1"/>
  <c r="J549" i="1"/>
  <c r="H549" i="1"/>
  <c r="J548" i="1"/>
  <c r="H548" i="1"/>
  <c r="J547" i="1"/>
  <c r="H547" i="1"/>
  <c r="J546" i="1"/>
  <c r="H546" i="1"/>
  <c r="J545" i="1"/>
  <c r="H545" i="1"/>
  <c r="J544" i="1"/>
  <c r="H544" i="1"/>
  <c r="J543" i="1"/>
  <c r="H543" i="1"/>
  <c r="J542" i="1"/>
  <c r="H542" i="1"/>
  <c r="J541" i="1"/>
  <c r="H541" i="1"/>
  <c r="J540" i="1"/>
  <c r="H540" i="1"/>
  <c r="J539" i="1"/>
  <c r="H539" i="1"/>
  <c r="J538" i="1"/>
  <c r="H538" i="1"/>
  <c r="J537" i="1"/>
  <c r="H537" i="1"/>
  <c r="J536" i="1"/>
  <c r="H536" i="1"/>
  <c r="J535" i="1"/>
  <c r="H535" i="1"/>
  <c r="J534" i="1"/>
  <c r="H534" i="1"/>
  <c r="J533" i="1"/>
  <c r="H533" i="1"/>
  <c r="J532" i="1"/>
  <c r="H532" i="1"/>
  <c r="J531" i="1"/>
  <c r="H531" i="1"/>
  <c r="J530" i="1"/>
  <c r="H530" i="1"/>
  <c r="J529" i="1"/>
  <c r="H529" i="1"/>
  <c r="J528" i="1"/>
  <c r="H528" i="1"/>
  <c r="J527" i="1"/>
  <c r="H527" i="1"/>
  <c r="J526" i="1"/>
  <c r="H526" i="1"/>
  <c r="J525" i="1"/>
  <c r="H525" i="1"/>
  <c r="J524" i="1"/>
  <c r="H524" i="1"/>
  <c r="J523" i="1"/>
  <c r="H523" i="1"/>
  <c r="J522" i="1"/>
  <c r="H522" i="1"/>
  <c r="J521" i="1"/>
  <c r="H521" i="1"/>
  <c r="J520" i="1"/>
  <c r="H520" i="1"/>
  <c r="J519" i="1"/>
  <c r="H519" i="1"/>
  <c r="J518" i="1"/>
  <c r="H518" i="1"/>
  <c r="J517" i="1"/>
  <c r="H517" i="1"/>
  <c r="J516" i="1"/>
  <c r="H516" i="1"/>
  <c r="J515" i="1"/>
  <c r="H515" i="1"/>
  <c r="J514" i="1"/>
  <c r="H514" i="1"/>
  <c r="J513" i="1"/>
  <c r="H513" i="1"/>
  <c r="J512" i="1"/>
  <c r="H512" i="1"/>
  <c r="J511" i="1"/>
  <c r="H511" i="1"/>
  <c r="J510" i="1"/>
  <c r="H510" i="1"/>
  <c r="J509" i="1"/>
  <c r="H509" i="1"/>
  <c r="J508" i="1"/>
  <c r="H508" i="1"/>
  <c r="J507" i="1"/>
  <c r="H507" i="1"/>
  <c r="J506" i="1"/>
  <c r="H506" i="1"/>
  <c r="J505" i="1"/>
  <c r="H505" i="1"/>
  <c r="J504" i="1"/>
  <c r="H504" i="1"/>
  <c r="J503" i="1"/>
  <c r="H503" i="1"/>
  <c r="J502" i="1"/>
  <c r="H502" i="1"/>
  <c r="J501" i="1"/>
  <c r="H501" i="1"/>
  <c r="J500" i="1"/>
  <c r="H500" i="1"/>
  <c r="J499" i="1"/>
  <c r="H499" i="1"/>
  <c r="J498" i="1"/>
  <c r="H498" i="1"/>
  <c r="J497" i="1"/>
  <c r="H497" i="1"/>
  <c r="J496" i="1"/>
  <c r="H496" i="1"/>
  <c r="J495" i="1"/>
  <c r="H495" i="1"/>
  <c r="J494" i="1"/>
  <c r="H494" i="1"/>
  <c r="J493" i="1"/>
  <c r="H493" i="1"/>
  <c r="J492" i="1"/>
  <c r="H492" i="1"/>
  <c r="J491" i="1"/>
  <c r="H491" i="1"/>
  <c r="J490" i="1"/>
  <c r="H490" i="1"/>
  <c r="J489" i="1"/>
  <c r="H489" i="1"/>
  <c r="J488" i="1"/>
  <c r="H488" i="1"/>
  <c r="J487" i="1"/>
  <c r="H487" i="1"/>
  <c r="J486" i="1"/>
  <c r="H486" i="1"/>
  <c r="J485" i="1"/>
  <c r="H485" i="1"/>
  <c r="J484" i="1"/>
  <c r="H484" i="1"/>
  <c r="J483" i="1"/>
  <c r="H483" i="1"/>
  <c r="J482" i="1"/>
  <c r="H482" i="1"/>
  <c r="J481" i="1"/>
  <c r="H481" i="1"/>
  <c r="J479" i="1"/>
  <c r="H479" i="1"/>
  <c r="J478" i="1"/>
  <c r="H478" i="1"/>
  <c r="J477" i="1"/>
  <c r="H477" i="1"/>
  <c r="J476" i="1"/>
  <c r="H476" i="1"/>
  <c r="J475" i="1"/>
  <c r="H475" i="1"/>
  <c r="J474" i="1"/>
  <c r="H474" i="1"/>
  <c r="J473" i="1"/>
  <c r="H473" i="1"/>
  <c r="J472" i="1"/>
  <c r="H472" i="1"/>
  <c r="J471" i="1"/>
  <c r="H471" i="1"/>
  <c r="J470" i="1"/>
  <c r="H470" i="1"/>
  <c r="J469" i="1"/>
  <c r="H469" i="1"/>
  <c r="J468" i="1"/>
  <c r="H468" i="1"/>
  <c r="J467" i="1"/>
  <c r="H467" i="1"/>
  <c r="J466" i="1"/>
  <c r="H466" i="1"/>
  <c r="J465" i="1"/>
  <c r="H465" i="1"/>
  <c r="J464" i="1"/>
  <c r="H464" i="1"/>
  <c r="J463" i="1"/>
  <c r="H463" i="1"/>
  <c r="J462" i="1"/>
  <c r="H462" i="1"/>
  <c r="J461" i="1"/>
  <c r="H461" i="1"/>
  <c r="J460" i="1"/>
  <c r="H460" i="1"/>
  <c r="J459" i="1"/>
  <c r="H459" i="1"/>
  <c r="J458" i="1"/>
  <c r="H458" i="1"/>
  <c r="J457" i="1"/>
  <c r="H457" i="1"/>
  <c r="J456" i="1"/>
  <c r="H456" i="1"/>
  <c r="J455" i="1"/>
  <c r="H455" i="1"/>
  <c r="J454" i="1"/>
  <c r="H454" i="1"/>
  <c r="J453" i="1"/>
  <c r="H453" i="1"/>
  <c r="J452" i="1"/>
  <c r="H452" i="1"/>
  <c r="J451" i="1"/>
  <c r="H451" i="1"/>
  <c r="J450" i="1"/>
  <c r="H450" i="1"/>
  <c r="J449" i="1"/>
  <c r="H449" i="1"/>
  <c r="J448" i="1"/>
  <c r="H448" i="1"/>
  <c r="J447" i="1"/>
  <c r="H447" i="1"/>
  <c r="J446" i="1"/>
  <c r="H446" i="1"/>
  <c r="J445" i="1"/>
  <c r="H445" i="1"/>
  <c r="J444" i="1"/>
  <c r="H444" i="1"/>
  <c r="J443" i="1"/>
  <c r="H443" i="1"/>
  <c r="J442" i="1"/>
  <c r="H442" i="1"/>
  <c r="J441" i="1"/>
  <c r="H441" i="1"/>
  <c r="J440" i="1"/>
  <c r="H440" i="1"/>
  <c r="J439" i="1"/>
  <c r="H439" i="1"/>
  <c r="J438" i="1"/>
  <c r="H438" i="1"/>
  <c r="J437" i="1"/>
  <c r="H437" i="1"/>
  <c r="J436" i="1"/>
  <c r="H436" i="1"/>
  <c r="J435" i="1"/>
  <c r="H435" i="1"/>
  <c r="J434" i="1"/>
  <c r="H434" i="1"/>
  <c r="J433" i="1"/>
  <c r="H433" i="1"/>
  <c r="J432" i="1"/>
  <c r="H432" i="1"/>
  <c r="J431" i="1"/>
  <c r="H431" i="1"/>
  <c r="J430" i="1"/>
  <c r="H430" i="1"/>
  <c r="J429" i="1"/>
  <c r="H429" i="1"/>
  <c r="J428" i="1"/>
  <c r="H428" i="1"/>
  <c r="J427" i="1"/>
  <c r="H427" i="1"/>
  <c r="J426" i="1"/>
  <c r="H426" i="1"/>
  <c r="J425" i="1"/>
  <c r="H425" i="1"/>
  <c r="J424" i="1"/>
  <c r="H424" i="1"/>
  <c r="J423" i="1"/>
  <c r="H423" i="1"/>
  <c r="J422" i="1"/>
  <c r="H422" i="1"/>
  <c r="J421" i="1"/>
  <c r="H421" i="1"/>
  <c r="J420" i="1"/>
  <c r="H420" i="1"/>
  <c r="J419" i="1"/>
  <c r="H419" i="1"/>
  <c r="J418" i="1"/>
  <c r="H418" i="1"/>
  <c r="J417" i="1"/>
  <c r="H417" i="1"/>
  <c r="J416" i="1"/>
  <c r="H416" i="1"/>
  <c r="J415" i="1"/>
  <c r="H415" i="1"/>
  <c r="J414" i="1"/>
  <c r="H414" i="1"/>
  <c r="J413" i="1"/>
  <c r="H413" i="1"/>
  <c r="J412" i="1"/>
  <c r="H412" i="1"/>
  <c r="J411" i="1"/>
  <c r="H411" i="1"/>
  <c r="J410" i="1"/>
  <c r="H410" i="1"/>
  <c r="J409" i="1"/>
  <c r="H409" i="1"/>
  <c r="J408" i="1"/>
  <c r="H408" i="1"/>
  <c r="J407" i="1"/>
  <c r="H407" i="1"/>
  <c r="J406" i="1"/>
  <c r="H406" i="1"/>
  <c r="J405" i="1"/>
  <c r="H405" i="1"/>
  <c r="J404" i="1"/>
  <c r="H404" i="1"/>
  <c r="J403" i="1"/>
  <c r="H403" i="1"/>
  <c r="J402" i="1"/>
  <c r="H402" i="1"/>
  <c r="J401" i="1"/>
  <c r="H401" i="1"/>
  <c r="J400" i="1"/>
  <c r="H400" i="1"/>
  <c r="J399" i="1"/>
  <c r="H399" i="1"/>
  <c r="J398" i="1"/>
  <c r="H398" i="1"/>
  <c r="J397" i="1"/>
  <c r="H397" i="1"/>
  <c r="J396" i="1"/>
  <c r="H396" i="1"/>
  <c r="J395" i="1"/>
  <c r="H395" i="1"/>
  <c r="J394" i="1"/>
  <c r="H394" i="1"/>
  <c r="J393" i="1"/>
  <c r="H393" i="1"/>
  <c r="J392" i="1"/>
  <c r="H392" i="1"/>
  <c r="J391" i="1"/>
  <c r="H391" i="1"/>
  <c r="J390" i="1"/>
  <c r="H390" i="1"/>
  <c r="J389" i="1"/>
  <c r="H389" i="1"/>
  <c r="J388" i="1"/>
  <c r="H388" i="1"/>
  <c r="J387" i="1"/>
  <c r="H387" i="1"/>
  <c r="J386" i="1"/>
  <c r="H386" i="1"/>
  <c r="J385" i="1"/>
  <c r="H385" i="1"/>
  <c r="J384" i="1"/>
  <c r="H384" i="1"/>
  <c r="J383" i="1"/>
  <c r="H383" i="1"/>
  <c r="J382" i="1"/>
  <c r="H382" i="1"/>
  <c r="J381" i="1"/>
  <c r="H381" i="1"/>
  <c r="J380" i="1"/>
  <c r="H380" i="1"/>
  <c r="J379" i="1"/>
  <c r="H379" i="1"/>
  <c r="J378" i="1"/>
  <c r="H378" i="1"/>
  <c r="J377" i="1"/>
  <c r="H377" i="1"/>
  <c r="J376" i="1"/>
  <c r="H376" i="1"/>
  <c r="J375" i="1"/>
  <c r="H375" i="1"/>
  <c r="J374" i="1"/>
  <c r="H374" i="1"/>
  <c r="J373" i="1"/>
  <c r="H373" i="1"/>
  <c r="J372" i="1"/>
  <c r="H372" i="1"/>
  <c r="J371" i="1"/>
  <c r="H371" i="1"/>
  <c r="J370" i="1"/>
  <c r="H370" i="1"/>
  <c r="J369" i="1"/>
  <c r="H369" i="1"/>
  <c r="J368" i="1"/>
  <c r="H368" i="1"/>
  <c r="J367" i="1"/>
  <c r="H367" i="1"/>
  <c r="J366" i="1"/>
  <c r="H366" i="1"/>
  <c r="J365" i="1"/>
  <c r="H365" i="1"/>
  <c r="J364" i="1"/>
  <c r="H364" i="1"/>
  <c r="J363" i="1"/>
  <c r="H363" i="1"/>
  <c r="J362" i="1"/>
  <c r="H362" i="1"/>
  <c r="J361" i="1"/>
  <c r="H361" i="1"/>
  <c r="J360" i="1"/>
  <c r="H360" i="1"/>
  <c r="J359" i="1"/>
  <c r="H359" i="1"/>
  <c r="J358" i="1"/>
  <c r="H358" i="1"/>
  <c r="J357" i="1"/>
  <c r="H357" i="1"/>
  <c r="J356" i="1"/>
  <c r="H356" i="1"/>
  <c r="J355" i="1"/>
  <c r="H355" i="1"/>
  <c r="J354" i="1"/>
  <c r="H354" i="1"/>
  <c r="J353" i="1"/>
  <c r="H353" i="1"/>
  <c r="J352" i="1"/>
  <c r="H352" i="1"/>
  <c r="J351" i="1"/>
  <c r="H351" i="1"/>
  <c r="J350" i="1"/>
  <c r="H350" i="1"/>
  <c r="J349" i="1"/>
  <c r="H349" i="1"/>
  <c r="J348" i="1"/>
  <c r="H348" i="1"/>
  <c r="J347" i="1"/>
  <c r="H347" i="1"/>
  <c r="J346" i="1"/>
  <c r="H346" i="1"/>
  <c r="J345" i="1"/>
  <c r="H345" i="1"/>
  <c r="J344" i="1"/>
  <c r="H344" i="1"/>
  <c r="J343" i="1"/>
  <c r="H343" i="1"/>
  <c r="J342" i="1"/>
  <c r="H342" i="1"/>
  <c r="J341" i="1"/>
  <c r="H341" i="1"/>
  <c r="J340" i="1"/>
  <c r="H340" i="1"/>
  <c r="J339" i="1"/>
  <c r="H339" i="1"/>
  <c r="J338" i="1"/>
  <c r="H338" i="1"/>
  <c r="J337" i="1"/>
  <c r="H337" i="1"/>
  <c r="J336" i="1"/>
  <c r="H336" i="1"/>
  <c r="J335" i="1"/>
  <c r="H335" i="1"/>
  <c r="J334" i="1"/>
  <c r="H334" i="1"/>
  <c r="J333" i="1"/>
  <c r="H333" i="1"/>
  <c r="J332" i="1"/>
  <c r="H332" i="1"/>
  <c r="J331" i="1"/>
  <c r="H331" i="1"/>
  <c r="J330" i="1"/>
  <c r="H330" i="1"/>
  <c r="J329" i="1"/>
  <c r="H329" i="1"/>
  <c r="J328" i="1"/>
  <c r="H328" i="1"/>
  <c r="J327" i="1"/>
  <c r="H327" i="1"/>
  <c r="J326" i="1"/>
  <c r="H326" i="1"/>
  <c r="J325" i="1"/>
  <c r="H325" i="1"/>
  <c r="J324" i="1"/>
  <c r="H324" i="1"/>
  <c r="J323" i="1"/>
  <c r="H323" i="1"/>
  <c r="J322" i="1"/>
  <c r="H322" i="1"/>
  <c r="J321" i="1"/>
  <c r="H321" i="1"/>
  <c r="J320" i="1"/>
  <c r="H320" i="1"/>
  <c r="J319" i="1"/>
  <c r="H319" i="1"/>
  <c r="J318" i="1"/>
  <c r="H318" i="1"/>
  <c r="J317" i="1"/>
  <c r="H317" i="1"/>
  <c r="J316" i="1"/>
  <c r="H316" i="1"/>
  <c r="J315" i="1"/>
  <c r="H315" i="1"/>
  <c r="J314" i="1"/>
  <c r="H314" i="1"/>
  <c r="J313" i="1"/>
  <c r="H313" i="1"/>
  <c r="J312" i="1"/>
  <c r="H312" i="1"/>
  <c r="J311" i="1"/>
  <c r="H311" i="1"/>
  <c r="J310" i="1"/>
  <c r="H310" i="1"/>
  <c r="J309" i="1"/>
  <c r="H309" i="1"/>
  <c r="J308" i="1"/>
  <c r="H308" i="1"/>
  <c r="J307" i="1"/>
  <c r="H307" i="1"/>
  <c r="J306" i="1"/>
  <c r="H306" i="1"/>
  <c r="J305" i="1"/>
  <c r="H305" i="1"/>
  <c r="J304" i="1"/>
  <c r="H304" i="1"/>
  <c r="J303" i="1"/>
  <c r="H303" i="1"/>
  <c r="J302" i="1"/>
  <c r="H302" i="1"/>
  <c r="J301" i="1"/>
  <c r="H301" i="1"/>
  <c r="J300" i="1"/>
  <c r="H300" i="1"/>
  <c r="J299" i="1"/>
  <c r="H299" i="1"/>
  <c r="J298" i="1"/>
  <c r="H298" i="1"/>
  <c r="J297" i="1"/>
  <c r="H297" i="1"/>
  <c r="J296" i="1"/>
  <c r="H296" i="1"/>
  <c r="J295" i="1"/>
  <c r="H295" i="1"/>
  <c r="J294" i="1"/>
  <c r="H294" i="1"/>
  <c r="J293" i="1"/>
  <c r="H293" i="1"/>
  <c r="J292" i="1"/>
  <c r="H292" i="1"/>
  <c r="J291" i="1"/>
  <c r="H291" i="1"/>
  <c r="J290" i="1"/>
  <c r="H290" i="1"/>
  <c r="J289" i="1"/>
  <c r="H289" i="1"/>
  <c r="J288" i="1"/>
  <c r="H288" i="1"/>
  <c r="J287" i="1"/>
  <c r="H287" i="1"/>
  <c r="J286" i="1"/>
  <c r="H286" i="1"/>
  <c r="J285" i="1"/>
  <c r="H285" i="1"/>
  <c r="J284" i="1"/>
  <c r="H284" i="1"/>
  <c r="J283" i="1"/>
  <c r="H283" i="1"/>
  <c r="J282" i="1"/>
  <c r="H282" i="1"/>
  <c r="J281" i="1"/>
  <c r="H281" i="1"/>
  <c r="J280" i="1"/>
  <c r="H280" i="1"/>
  <c r="J279" i="1"/>
  <c r="H279" i="1"/>
  <c r="J278" i="1"/>
  <c r="H278" i="1"/>
  <c r="J277" i="1"/>
  <c r="H277" i="1"/>
  <c r="J276" i="1"/>
  <c r="H276" i="1"/>
  <c r="J275" i="1"/>
  <c r="H275" i="1"/>
  <c r="J274" i="1"/>
  <c r="H274" i="1"/>
  <c r="J273" i="1"/>
  <c r="H273" i="1"/>
  <c r="J272" i="1"/>
  <c r="H272" i="1"/>
  <c r="J271" i="1"/>
  <c r="H271" i="1"/>
  <c r="J270" i="1"/>
  <c r="H270" i="1"/>
  <c r="J269" i="1"/>
  <c r="H269" i="1"/>
  <c r="J268" i="1"/>
  <c r="H268" i="1"/>
  <c r="J267" i="1"/>
  <c r="H267" i="1"/>
  <c r="J266" i="1"/>
  <c r="H266" i="1"/>
  <c r="J265" i="1"/>
  <c r="H265" i="1"/>
  <c r="J264" i="1"/>
  <c r="H264" i="1"/>
  <c r="J263" i="1"/>
  <c r="H263" i="1"/>
  <c r="J262" i="1"/>
  <c r="H262" i="1"/>
  <c r="J261" i="1"/>
  <c r="H261" i="1"/>
  <c r="J260" i="1"/>
  <c r="H260" i="1"/>
  <c r="J259" i="1"/>
  <c r="H259" i="1"/>
  <c r="J258" i="1"/>
  <c r="H258" i="1"/>
  <c r="J257" i="1"/>
  <c r="H257" i="1"/>
  <c r="J256" i="1"/>
  <c r="H256" i="1"/>
  <c r="J255" i="1"/>
  <c r="H255" i="1"/>
  <c r="J254" i="1"/>
  <c r="H254" i="1"/>
  <c r="J253" i="1"/>
  <c r="H253" i="1"/>
  <c r="J252" i="1"/>
  <c r="H252" i="1"/>
  <c r="J251" i="1"/>
  <c r="H251" i="1"/>
  <c r="J250" i="1"/>
  <c r="H250" i="1"/>
  <c r="J249" i="1"/>
  <c r="H249" i="1"/>
  <c r="J248" i="1"/>
  <c r="H248" i="1"/>
  <c r="J247" i="1"/>
  <c r="H247" i="1"/>
  <c r="J246" i="1"/>
  <c r="H246" i="1"/>
  <c r="J245" i="1"/>
  <c r="H245" i="1"/>
  <c r="J244" i="1"/>
  <c r="H244" i="1"/>
  <c r="J243" i="1"/>
  <c r="H243" i="1"/>
  <c r="J242" i="1"/>
  <c r="H242" i="1"/>
  <c r="J241" i="1"/>
  <c r="H241" i="1"/>
  <c r="J240" i="1"/>
  <c r="H240" i="1"/>
  <c r="J239" i="1"/>
  <c r="H239" i="1"/>
  <c r="J238" i="1"/>
  <c r="H238" i="1"/>
  <c r="J237" i="1"/>
  <c r="H237" i="1"/>
  <c r="J236" i="1"/>
  <c r="H236" i="1"/>
  <c r="J235" i="1"/>
  <c r="H235" i="1"/>
  <c r="J234" i="1"/>
  <c r="H234" i="1"/>
  <c r="J233" i="1"/>
  <c r="H233" i="1"/>
  <c r="J232" i="1"/>
  <c r="H232" i="1"/>
  <c r="J231" i="1"/>
  <c r="H231" i="1"/>
  <c r="J230" i="1"/>
  <c r="H230" i="1"/>
  <c r="J229" i="1"/>
  <c r="H229" i="1"/>
  <c r="J228" i="1"/>
  <c r="H228" i="1"/>
  <c r="J227" i="1"/>
  <c r="H227" i="1"/>
  <c r="J226" i="1"/>
  <c r="H226" i="1"/>
  <c r="J225" i="1"/>
  <c r="H225" i="1"/>
  <c r="J224" i="1"/>
  <c r="H224" i="1"/>
  <c r="J223" i="1"/>
  <c r="H223" i="1"/>
  <c r="J222" i="1"/>
  <c r="H222" i="1"/>
  <c r="J221" i="1"/>
  <c r="H221" i="1"/>
  <c r="J220" i="1"/>
  <c r="H220" i="1"/>
  <c r="J219" i="1"/>
  <c r="H219" i="1"/>
  <c r="J218" i="1"/>
  <c r="H218" i="1"/>
  <c r="J217" i="1"/>
  <c r="H217" i="1"/>
  <c r="J216" i="1"/>
  <c r="H216" i="1"/>
  <c r="J215" i="1"/>
  <c r="H215" i="1"/>
  <c r="J214" i="1"/>
  <c r="H214" i="1"/>
  <c r="J213" i="1"/>
  <c r="H213" i="1"/>
  <c r="J212" i="1"/>
  <c r="H212" i="1"/>
  <c r="J211" i="1"/>
  <c r="H211" i="1"/>
  <c r="J210" i="1"/>
  <c r="H210" i="1"/>
  <c r="J209" i="1"/>
  <c r="H209" i="1"/>
  <c r="J208" i="1"/>
  <c r="H208" i="1"/>
  <c r="J207" i="1"/>
  <c r="H207" i="1"/>
  <c r="J206" i="1"/>
  <c r="H206" i="1"/>
  <c r="J205" i="1"/>
  <c r="H205" i="1"/>
  <c r="J204" i="1"/>
  <c r="H204" i="1"/>
  <c r="J203" i="1"/>
  <c r="H203" i="1"/>
  <c r="J202" i="1"/>
  <c r="H202" i="1"/>
  <c r="J201" i="1"/>
  <c r="H201" i="1"/>
  <c r="J200" i="1"/>
  <c r="H200" i="1"/>
  <c r="J199" i="1"/>
  <c r="H199" i="1"/>
  <c r="J198" i="1"/>
  <c r="H198" i="1"/>
  <c r="J197" i="1"/>
  <c r="H197" i="1"/>
  <c r="J196" i="1"/>
  <c r="H196" i="1"/>
  <c r="J195" i="1"/>
  <c r="H195" i="1"/>
  <c r="J194" i="1"/>
  <c r="H194" i="1"/>
  <c r="J193" i="1"/>
  <c r="H193" i="1"/>
  <c r="J192" i="1"/>
  <c r="H192" i="1"/>
  <c r="J191" i="1"/>
  <c r="H191" i="1"/>
  <c r="J190" i="1"/>
  <c r="H190" i="1"/>
  <c r="J189" i="1"/>
  <c r="H189" i="1"/>
  <c r="J188" i="1"/>
  <c r="H188" i="1"/>
  <c r="J187" i="1"/>
  <c r="H187" i="1"/>
  <c r="J186" i="1"/>
  <c r="H186" i="1"/>
  <c r="J185" i="1"/>
  <c r="H185" i="1"/>
  <c r="J184" i="1"/>
  <c r="H184" i="1"/>
  <c r="J183" i="1"/>
  <c r="H183" i="1"/>
  <c r="J182" i="1"/>
  <c r="H182" i="1"/>
  <c r="J181" i="1"/>
  <c r="H181" i="1"/>
  <c r="J180" i="1"/>
  <c r="H180" i="1"/>
  <c r="J179" i="1"/>
  <c r="H179" i="1"/>
  <c r="J178" i="1"/>
  <c r="H178" i="1"/>
  <c r="J177" i="1"/>
  <c r="H177" i="1"/>
  <c r="J176" i="1"/>
  <c r="H176" i="1"/>
  <c r="J175" i="1"/>
  <c r="H175" i="1"/>
  <c r="J174" i="1"/>
  <c r="H174" i="1"/>
  <c r="J173" i="1"/>
  <c r="H173" i="1"/>
  <c r="J172" i="1"/>
  <c r="H172" i="1"/>
  <c r="J171" i="1"/>
  <c r="H171" i="1"/>
  <c r="J170" i="1"/>
  <c r="H170" i="1"/>
  <c r="J169" i="1"/>
  <c r="H169" i="1"/>
  <c r="J168" i="1"/>
  <c r="H168" i="1"/>
  <c r="J167" i="1"/>
  <c r="H167" i="1"/>
  <c r="J166" i="1"/>
  <c r="H166" i="1"/>
  <c r="J165" i="1"/>
  <c r="H165" i="1"/>
  <c r="J164" i="1"/>
  <c r="H164" i="1"/>
  <c r="J163" i="1"/>
  <c r="H163" i="1"/>
  <c r="J162" i="1"/>
  <c r="H162" i="1"/>
  <c r="J161" i="1"/>
  <c r="H161" i="1"/>
  <c r="J160" i="1"/>
  <c r="H160" i="1"/>
  <c r="J159" i="1"/>
  <c r="H159" i="1"/>
  <c r="J158" i="1"/>
  <c r="H158" i="1"/>
  <c r="J157" i="1"/>
  <c r="H157" i="1"/>
  <c r="J156" i="1"/>
  <c r="H156" i="1"/>
  <c r="J155" i="1"/>
  <c r="H155" i="1"/>
  <c r="J154" i="1"/>
  <c r="H154" i="1"/>
  <c r="J153" i="1"/>
  <c r="H153" i="1"/>
  <c r="J152" i="1"/>
  <c r="H152" i="1"/>
  <c r="J151" i="1"/>
  <c r="H151" i="1"/>
  <c r="J150" i="1"/>
  <c r="H150" i="1"/>
  <c r="J149" i="1"/>
  <c r="H149" i="1"/>
  <c r="J148" i="1"/>
  <c r="H148" i="1"/>
  <c r="J147" i="1"/>
  <c r="H147" i="1"/>
  <c r="J146" i="1"/>
  <c r="H146" i="1"/>
  <c r="J145" i="1"/>
  <c r="H145" i="1"/>
  <c r="J144" i="1"/>
  <c r="H144" i="1"/>
  <c r="J143" i="1"/>
  <c r="H143" i="1"/>
  <c r="J142" i="1"/>
  <c r="H142" i="1"/>
  <c r="J141" i="1"/>
  <c r="H141" i="1"/>
  <c r="J140" i="1"/>
  <c r="H140" i="1"/>
  <c r="J139" i="1"/>
  <c r="H139" i="1"/>
  <c r="J138" i="1"/>
  <c r="H138" i="1"/>
  <c r="J137" i="1"/>
  <c r="H137" i="1"/>
  <c r="J136" i="1"/>
  <c r="H136" i="1"/>
  <c r="J135" i="1"/>
  <c r="H135" i="1"/>
  <c r="J134" i="1"/>
  <c r="H134" i="1"/>
  <c r="J133" i="1"/>
  <c r="H133" i="1"/>
  <c r="J132" i="1"/>
  <c r="H132" i="1"/>
  <c r="J131" i="1"/>
  <c r="H131" i="1"/>
  <c r="J130" i="1"/>
  <c r="H130" i="1"/>
  <c r="J129" i="1"/>
  <c r="H129" i="1"/>
  <c r="J128" i="1"/>
  <c r="H128" i="1"/>
  <c r="J127" i="1"/>
  <c r="H127" i="1"/>
  <c r="J126" i="1"/>
  <c r="H126" i="1"/>
  <c r="J125" i="1"/>
  <c r="H125" i="1"/>
  <c r="J124" i="1"/>
  <c r="H124" i="1"/>
  <c r="J123" i="1"/>
  <c r="H123" i="1"/>
  <c r="J122" i="1"/>
  <c r="H122" i="1"/>
  <c r="J121" i="1"/>
  <c r="H121" i="1"/>
  <c r="J120" i="1"/>
  <c r="H120" i="1"/>
  <c r="J119" i="1"/>
  <c r="H119" i="1"/>
  <c r="J118" i="1"/>
  <c r="H118" i="1"/>
  <c r="J117" i="1"/>
  <c r="H117" i="1"/>
  <c r="J116" i="1"/>
  <c r="H116" i="1"/>
  <c r="J115" i="1"/>
  <c r="H115" i="1"/>
  <c r="J114" i="1"/>
  <c r="H114" i="1"/>
  <c r="J113" i="1"/>
  <c r="H113" i="1"/>
  <c r="J112" i="1"/>
  <c r="H112" i="1"/>
  <c r="J111" i="1"/>
  <c r="H111" i="1"/>
  <c r="J110" i="1"/>
  <c r="H110" i="1"/>
  <c r="J109" i="1"/>
  <c r="H109" i="1"/>
  <c r="J108" i="1"/>
  <c r="H108" i="1"/>
  <c r="J107" i="1"/>
  <c r="H107" i="1"/>
  <c r="J106" i="1"/>
  <c r="H106" i="1"/>
  <c r="J105" i="1"/>
  <c r="H105" i="1"/>
  <c r="J104" i="1"/>
  <c r="H104" i="1"/>
  <c r="J103" i="1"/>
  <c r="H103" i="1"/>
  <c r="J102" i="1"/>
  <c r="H102" i="1"/>
  <c r="J101" i="1"/>
  <c r="H101" i="1"/>
  <c r="J100" i="1"/>
  <c r="H100" i="1"/>
  <c r="J99" i="1"/>
  <c r="H99" i="1"/>
  <c r="J98" i="1"/>
  <c r="H98" i="1"/>
  <c r="J97" i="1"/>
  <c r="H97" i="1"/>
  <c r="J96" i="1"/>
  <c r="H96" i="1"/>
  <c r="J95" i="1"/>
  <c r="H95" i="1"/>
  <c r="J94" i="1"/>
  <c r="H94" i="1"/>
  <c r="J93" i="1"/>
  <c r="H93" i="1"/>
  <c r="J92" i="1"/>
  <c r="H92" i="1"/>
  <c r="J91" i="1"/>
  <c r="H91" i="1"/>
  <c r="J90" i="1"/>
  <c r="H90" i="1"/>
  <c r="J89" i="1"/>
  <c r="H89" i="1"/>
  <c r="J88" i="1"/>
  <c r="H88" i="1"/>
  <c r="J87" i="1"/>
  <c r="H87" i="1"/>
  <c r="J86" i="1"/>
  <c r="H86" i="1"/>
  <c r="J85" i="1"/>
  <c r="H85" i="1"/>
  <c r="J84" i="1"/>
  <c r="H84" i="1"/>
  <c r="J83" i="1"/>
  <c r="H83" i="1"/>
  <c r="J82" i="1"/>
  <c r="H82" i="1"/>
  <c r="J81" i="1"/>
  <c r="H81" i="1"/>
  <c r="J80" i="1"/>
  <c r="H80" i="1"/>
  <c r="J79" i="1"/>
  <c r="H79" i="1"/>
  <c r="J78" i="1"/>
  <c r="H78" i="1"/>
  <c r="J77" i="1"/>
  <c r="H77" i="1"/>
  <c r="J76" i="1"/>
  <c r="H76" i="1"/>
  <c r="J75" i="1"/>
  <c r="H75" i="1"/>
  <c r="J74" i="1"/>
  <c r="H74" i="1"/>
  <c r="J73" i="1"/>
  <c r="H73" i="1"/>
  <c r="J72" i="1"/>
  <c r="H72" i="1"/>
  <c r="J71" i="1"/>
  <c r="H71" i="1"/>
  <c r="J70" i="1"/>
  <c r="H70" i="1"/>
  <c r="J69" i="1"/>
  <c r="H69" i="1"/>
  <c r="J68" i="1"/>
  <c r="H68" i="1"/>
  <c r="J67" i="1"/>
  <c r="H67" i="1"/>
  <c r="J66" i="1"/>
  <c r="H66" i="1"/>
  <c r="J65" i="1"/>
  <c r="H65" i="1"/>
  <c r="J64" i="1"/>
  <c r="H64" i="1"/>
  <c r="J63" i="1"/>
  <c r="H63" i="1"/>
  <c r="J62" i="1"/>
  <c r="H62" i="1"/>
  <c r="I3339" i="2" l="1"/>
  <c r="AC3339" i="2" s="1"/>
  <c r="AD3339" i="2" s="1"/>
  <c r="I3382" i="2"/>
  <c r="AC3382" i="2" s="1"/>
  <c r="AD3382" i="2" s="1"/>
  <c r="W61" i="1"/>
  <c r="Z61" i="1" s="1"/>
  <c r="I119" i="1" s="1"/>
  <c r="W53" i="1"/>
  <c r="Z53" i="1" s="1"/>
  <c r="I111" i="1" s="1"/>
  <c r="W37" i="1"/>
  <c r="Z37" i="1" s="1"/>
  <c r="W21" i="1"/>
  <c r="Z21" i="1" s="1"/>
  <c r="I79" i="1" s="1"/>
  <c r="Z7672" i="2"/>
  <c r="AC1244" i="2"/>
  <c r="AD1244" i="2" s="1"/>
  <c r="AC1960" i="2"/>
  <c r="AD1960" i="2" s="1"/>
  <c r="AC2050" i="2"/>
  <c r="AD2050" i="2" s="1"/>
  <c r="AC2070" i="2"/>
  <c r="AD2070" i="2" s="1"/>
  <c r="AC2076" i="2"/>
  <c r="AD2076" i="2" s="1"/>
  <c r="AC1094" i="2"/>
  <c r="AD1094" i="2" s="1"/>
  <c r="AC2069" i="2"/>
  <c r="AD2069" i="2" s="1"/>
  <c r="AC2075" i="2"/>
  <c r="AD2075" i="2" s="1"/>
  <c r="AC2613" i="2"/>
  <c r="AD2613" i="2" s="1"/>
  <c r="AC2667" i="2"/>
  <c r="AD2667" i="2" s="1"/>
  <c r="AC2690" i="2"/>
  <c r="AD2690" i="2" s="1"/>
  <c r="AC4066" i="2"/>
  <c r="AD4066" i="2" s="1"/>
  <c r="AC536" i="2"/>
  <c r="AD536" i="2" s="1"/>
  <c r="AC523" i="2"/>
  <c r="AD523" i="2" s="1"/>
  <c r="AC514" i="2"/>
  <c r="AD514" i="2" s="1"/>
  <c r="AC498" i="2"/>
  <c r="AD498" i="2" s="1"/>
  <c r="AC469" i="2"/>
  <c r="AD469" i="2" s="1"/>
  <c r="AC473" i="2"/>
  <c r="AD473" i="2" s="1"/>
  <c r="AC506" i="2"/>
  <c r="AD506" i="2" s="1"/>
  <c r="AC502" i="2"/>
  <c r="AD502" i="2" s="1"/>
  <c r="AC490" i="2"/>
  <c r="AD490" i="2" s="1"/>
  <c r="AC482" i="2"/>
  <c r="AD482" i="2" s="1"/>
  <c r="AC457" i="2"/>
  <c r="AD457" i="2" s="1"/>
  <c r="AC426" i="2"/>
  <c r="AD426" i="2" s="1"/>
  <c r="AC418" i="2"/>
  <c r="AD418" i="2" s="1"/>
  <c r="AC410" i="2"/>
  <c r="AD410" i="2" s="1"/>
  <c r="AC408" i="2"/>
  <c r="AD408" i="2" s="1"/>
  <c r="AC404" i="2"/>
  <c r="AD404" i="2" s="1"/>
  <c r="AC402" i="2"/>
  <c r="AD402" i="2" s="1"/>
  <c r="AC400" i="2"/>
  <c r="AD400" i="2" s="1"/>
  <c r="AC394" i="2"/>
  <c r="AD394" i="2" s="1"/>
  <c r="AC392" i="2"/>
  <c r="AD392" i="2" s="1"/>
  <c r="AC390" i="2"/>
  <c r="AD390" i="2" s="1"/>
  <c r="AC385" i="2"/>
  <c r="AD385" i="2" s="1"/>
  <c r="AC383" i="2"/>
  <c r="AD383" i="2" s="1"/>
  <c r="AC377" i="2"/>
  <c r="AD377" i="2" s="1"/>
  <c r="AC375" i="2"/>
  <c r="AD375" i="2" s="1"/>
  <c r="AC367" i="2"/>
  <c r="AD367" i="2" s="1"/>
  <c r="AC365" i="2"/>
  <c r="AD365" i="2" s="1"/>
  <c r="AC357" i="2"/>
  <c r="AD357" i="2" s="1"/>
  <c r="AC349" i="2"/>
  <c r="AD349" i="2" s="1"/>
  <c r="AC341" i="2"/>
  <c r="AD341" i="2" s="1"/>
  <c r="AC335" i="2"/>
  <c r="AD335" i="2" s="1"/>
  <c r="AC333" i="2"/>
  <c r="AD333" i="2" s="1"/>
  <c r="AC325" i="2"/>
  <c r="AD325" i="2" s="1"/>
  <c r="AC319" i="2"/>
  <c r="AD319" i="2" s="1"/>
  <c r="AC317" i="2"/>
  <c r="AD317" i="2" s="1"/>
  <c r="AC309" i="2"/>
  <c r="AD309" i="2" s="1"/>
  <c r="AC303" i="2"/>
  <c r="AD303" i="2" s="1"/>
  <c r="AC301" i="2"/>
  <c r="AD301" i="2" s="1"/>
  <c r="AC295" i="2"/>
  <c r="AD295" i="2" s="1"/>
  <c r="AC293" i="2"/>
  <c r="AD293" i="2" s="1"/>
  <c r="AC285" i="2"/>
  <c r="AD285" i="2" s="1"/>
  <c r="AC279" i="2"/>
  <c r="AD279" i="2" s="1"/>
  <c r="AC277" i="2"/>
  <c r="AD277" i="2" s="1"/>
  <c r="AC269" i="2"/>
  <c r="AD269" i="2" s="1"/>
  <c r="AC263" i="2"/>
  <c r="AD263" i="2" s="1"/>
  <c r="AC261" i="2"/>
  <c r="AD261" i="2" s="1"/>
  <c r="AC255" i="2"/>
  <c r="AD255" i="2" s="1"/>
  <c r="AC253" i="2"/>
  <c r="AD253" i="2" s="1"/>
  <c r="AC247" i="2"/>
  <c r="AD247" i="2" s="1"/>
  <c r="AC245" i="2"/>
  <c r="AD245" i="2" s="1"/>
  <c r="AC236" i="2"/>
  <c r="AD236" i="2" s="1"/>
  <c r="AC230" i="2"/>
  <c r="AD230" i="2" s="1"/>
  <c r="AC228" i="2"/>
  <c r="AD228" i="2" s="1"/>
  <c r="AC220" i="2"/>
  <c r="AD220" i="2" s="1"/>
  <c r="AC214" i="2"/>
  <c r="AD214" i="2" s="1"/>
  <c r="AC212" i="2"/>
  <c r="AD212" i="2" s="1"/>
  <c r="AC204" i="2"/>
  <c r="AD204" i="2" s="1"/>
  <c r="AC197" i="2"/>
  <c r="AD197" i="2" s="1"/>
  <c r="AC195" i="2"/>
  <c r="AD195" i="2" s="1"/>
  <c r="AC186" i="2"/>
  <c r="AD186" i="2" s="1"/>
  <c r="AC180" i="2"/>
  <c r="AD180" i="2" s="1"/>
  <c r="AC178" i="2"/>
  <c r="AD178" i="2" s="1"/>
  <c r="AC172" i="2"/>
  <c r="AD172" i="2" s="1"/>
  <c r="AC170" i="2"/>
  <c r="AD170" i="2" s="1"/>
  <c r="AC161" i="2"/>
  <c r="AD161" i="2" s="1"/>
  <c r="AC159" i="2"/>
  <c r="AD159" i="2" s="1"/>
  <c r="AC150" i="2"/>
  <c r="AD150" i="2" s="1"/>
  <c r="AC145" i="2"/>
  <c r="AD145" i="2" s="1"/>
  <c r="AC141" i="2"/>
  <c r="AD141" i="2" s="1"/>
  <c r="AC136" i="2"/>
  <c r="AD136" i="2" s="1"/>
  <c r="AC132" i="2"/>
  <c r="AD132" i="2" s="1"/>
  <c r="AC127" i="2"/>
  <c r="AD127" i="2" s="1"/>
  <c r="AC123" i="2"/>
  <c r="AD123" i="2" s="1"/>
  <c r="AC118" i="2"/>
  <c r="AD118" i="2" s="1"/>
  <c r="AC112" i="2"/>
  <c r="AD112" i="2" s="1"/>
  <c r="AC105" i="2"/>
  <c r="AD105" i="2" s="1"/>
  <c r="AC99" i="2"/>
  <c r="AD99" i="2" s="1"/>
  <c r="AC95" i="2"/>
  <c r="AD95" i="2" s="1"/>
  <c r="AC58" i="2"/>
  <c r="AD58" i="2" s="1"/>
  <c r="AC45" i="2"/>
  <c r="AD45" i="2" s="1"/>
  <c r="AC27" i="2"/>
  <c r="AD27" i="2" s="1"/>
  <c r="AC23" i="2"/>
  <c r="AD23" i="2" s="1"/>
  <c r="AC19" i="2"/>
  <c r="AD19" i="2" s="1"/>
  <c r="AC585" i="2"/>
  <c r="AD585" i="2" s="1"/>
  <c r="AC590" i="2"/>
  <c r="AD590" i="2" s="1"/>
  <c r="AC654" i="2"/>
  <c r="AD654" i="2" s="1"/>
  <c r="AC650" i="2"/>
  <c r="AD650" i="2" s="1"/>
  <c r="AC637" i="2"/>
  <c r="AD637" i="2" s="1"/>
  <c r="AC662" i="2"/>
  <c r="AD662" i="2" s="1"/>
  <c r="AC898" i="2"/>
  <c r="AD898" i="2" s="1"/>
  <c r="AC1245" i="2"/>
  <c r="AD1245" i="2" s="1"/>
  <c r="AC1543" i="2"/>
  <c r="AD1543" i="2" s="1"/>
  <c r="AC2071" i="2"/>
  <c r="AD2071" i="2" s="1"/>
  <c r="AC2077" i="2"/>
  <c r="AD2077" i="2" s="1"/>
  <c r="AC5632" i="2"/>
  <c r="AD5632" i="2" s="1"/>
  <c r="AC6807" i="2"/>
  <c r="AD6807" i="2" s="1"/>
  <c r="V7672" i="2"/>
  <c r="AC6219" i="2"/>
  <c r="AD6219" i="2" s="1"/>
  <c r="S7672" i="2"/>
  <c r="R7672" i="2"/>
  <c r="AC465" i="2"/>
  <c r="AD465" i="2" s="1"/>
  <c r="AC453" i="2"/>
  <c r="AD453" i="2" s="1"/>
  <c r="AC448" i="2"/>
  <c r="AD448" i="2" s="1"/>
  <c r="AC442" i="2"/>
  <c r="AD442" i="2" s="1"/>
  <c r="AC701" i="2"/>
  <c r="AD701" i="2" s="1"/>
  <c r="AC2068" i="2"/>
  <c r="AD2068" i="2" s="1"/>
  <c r="AC2328" i="2"/>
  <c r="AD2328" i="2" s="1"/>
  <c r="J7672" i="2"/>
  <c r="H7672" i="2"/>
  <c r="AC2200" i="2"/>
  <c r="AD2200" i="2" s="1"/>
  <c r="AC814" i="2"/>
  <c r="AD814" i="2" s="1"/>
  <c r="AC787" i="2"/>
  <c r="AD787" i="2" s="1"/>
  <c r="AC2643" i="2"/>
  <c r="AD2643" i="2" s="1"/>
  <c r="AC6216" i="2"/>
  <c r="AD6216" i="2" s="1"/>
  <c r="AC528" i="2"/>
  <c r="AD528" i="2" s="1"/>
  <c r="AC521" i="2"/>
  <c r="AD521" i="2" s="1"/>
  <c r="AC513" i="2"/>
  <c r="AD513" i="2" s="1"/>
  <c r="AC509" i="2"/>
  <c r="AD509" i="2" s="1"/>
  <c r="AC505" i="2"/>
  <c r="AD505" i="2" s="1"/>
  <c r="AC499" i="2"/>
  <c r="AD499" i="2" s="1"/>
  <c r="AC491" i="2"/>
  <c r="AD491" i="2" s="1"/>
  <c r="AC483" i="2"/>
  <c r="AD483" i="2" s="1"/>
  <c r="AC474" i="2"/>
  <c r="AD474" i="2" s="1"/>
  <c r="AC468" i="2"/>
  <c r="AD468" i="2" s="1"/>
  <c r="AC460" i="2"/>
  <c r="AD460" i="2" s="1"/>
  <c r="AC449" i="2"/>
  <c r="AD449" i="2" s="1"/>
  <c r="AC433" i="2"/>
  <c r="AD433" i="2" s="1"/>
  <c r="AC419" i="2"/>
  <c r="AD419" i="2" s="1"/>
  <c r="AC407" i="2"/>
  <c r="AD407" i="2" s="1"/>
  <c r="AC401" i="2"/>
  <c r="AD401" i="2" s="1"/>
  <c r="AC393" i="2"/>
  <c r="AD393" i="2" s="1"/>
  <c r="AC389" i="2"/>
  <c r="AD389" i="2" s="1"/>
  <c r="AC380" i="2"/>
  <c r="AD380" i="2" s="1"/>
  <c r="AC374" i="2"/>
  <c r="AD374" i="2" s="1"/>
  <c r="AC366" i="2"/>
  <c r="AD366" i="2" s="1"/>
  <c r="AC342" i="2"/>
  <c r="AD342" i="2" s="1"/>
  <c r="AC326" i="2"/>
  <c r="AD326" i="2" s="1"/>
  <c r="AC316" i="2"/>
  <c r="AD316" i="2" s="1"/>
  <c r="AC310" i="2"/>
  <c r="AD310" i="2" s="1"/>
  <c r="AC300" i="2"/>
  <c r="AD300" i="2" s="1"/>
  <c r="AC284" i="2"/>
  <c r="AD284" i="2" s="1"/>
  <c r="AC278" i="2"/>
  <c r="AD278" i="2" s="1"/>
  <c r="AC268" i="2"/>
  <c r="AD268" i="2" s="1"/>
  <c r="AC262" i="2"/>
  <c r="AD262" i="2" s="1"/>
  <c r="AC252" i="2"/>
  <c r="AD252" i="2" s="1"/>
  <c r="AC246" i="2"/>
  <c r="AD246" i="2" s="1"/>
  <c r="AC235" i="2"/>
  <c r="AD235" i="2" s="1"/>
  <c r="AC227" i="2"/>
  <c r="AD227" i="2" s="1"/>
  <c r="AC213" i="2"/>
  <c r="AD213" i="2" s="1"/>
  <c r="AC203" i="2"/>
  <c r="AD203" i="2" s="1"/>
  <c r="AC194" i="2"/>
  <c r="AD194" i="2" s="1"/>
  <c r="AC185" i="2"/>
  <c r="AD185" i="2" s="1"/>
  <c r="AC179" i="2"/>
  <c r="AD179" i="2" s="1"/>
  <c r="AC169" i="2"/>
  <c r="AD169" i="2" s="1"/>
  <c r="AC157" i="2"/>
  <c r="AD157" i="2" s="1"/>
  <c r="AC139" i="2"/>
  <c r="AD139" i="2" s="1"/>
  <c r="AC131" i="2"/>
  <c r="AD131" i="2" s="1"/>
  <c r="AC92" i="2"/>
  <c r="AD92" i="2" s="1"/>
  <c r="AC80" i="2"/>
  <c r="AD80" i="2" s="1"/>
  <c r="AC72" i="2"/>
  <c r="AD72" i="2" s="1"/>
  <c r="AC65" i="2"/>
  <c r="AD65" i="2" s="1"/>
  <c r="AC54" i="2"/>
  <c r="AD54" i="2" s="1"/>
  <c r="AC46" i="2"/>
  <c r="AD46" i="2" s="1"/>
  <c r="AC35" i="2"/>
  <c r="AD35" i="2" s="1"/>
  <c r="AC26" i="2"/>
  <c r="AD26" i="2" s="1"/>
  <c r="AC20" i="2"/>
  <c r="AD20" i="2" s="1"/>
  <c r="AC11" i="2"/>
  <c r="AD11" i="2" s="1"/>
  <c r="AC579" i="2"/>
  <c r="AD579" i="2" s="1"/>
  <c r="AC561" i="2"/>
  <c r="AD561" i="2" s="1"/>
  <c r="AC591" i="2"/>
  <c r="AD591" i="2" s="1"/>
  <c r="AC602" i="2"/>
  <c r="AD602" i="2" s="1"/>
  <c r="AC612" i="2"/>
  <c r="AD612" i="2" s="1"/>
  <c r="AC606" i="2"/>
  <c r="AD606" i="2" s="1"/>
  <c r="AC651" i="2"/>
  <c r="AD651" i="2" s="1"/>
  <c r="AC636" i="2"/>
  <c r="AD636" i="2" s="1"/>
  <c r="AC621" i="2"/>
  <c r="AD621" i="2" s="1"/>
  <c r="AC665" i="2"/>
  <c r="AD665" i="2" s="1"/>
  <c r="AC691" i="2"/>
  <c r="AD691" i="2" s="1"/>
  <c r="AC699" i="2"/>
  <c r="AD699" i="2" s="1"/>
  <c r="AC6754" i="2"/>
  <c r="AD6754" i="2" s="1"/>
  <c r="AC533" i="2"/>
  <c r="AD533" i="2" s="1"/>
  <c r="AC525" i="2"/>
  <c r="AD525" i="2" s="1"/>
  <c r="AC517" i="2"/>
  <c r="AD517" i="2" s="1"/>
  <c r="AC515" i="2"/>
  <c r="AD515" i="2" s="1"/>
  <c r="AC507" i="2"/>
  <c r="AD507" i="2" s="1"/>
  <c r="AC501" i="2"/>
  <c r="AD501" i="2" s="1"/>
  <c r="AC497" i="2"/>
  <c r="AD497" i="2" s="1"/>
  <c r="AC493" i="2"/>
  <c r="AD493" i="2" s="1"/>
  <c r="AC485" i="2"/>
  <c r="AD485" i="2" s="1"/>
  <c r="AC480" i="2"/>
  <c r="AD480" i="2" s="1"/>
  <c r="AC476" i="2"/>
  <c r="AD476" i="2" s="1"/>
  <c r="AC466" i="2"/>
  <c r="AD466" i="2" s="1"/>
  <c r="AC458" i="2"/>
  <c r="AD458" i="2" s="1"/>
  <c r="AC452" i="2"/>
  <c r="AD452" i="2" s="1"/>
  <c r="AC441" i="2"/>
  <c r="AD441" i="2" s="1"/>
  <c r="AC421" i="2"/>
  <c r="AD421" i="2" s="1"/>
  <c r="AC417" i="2"/>
  <c r="AD417" i="2" s="1"/>
  <c r="AC411" i="2"/>
  <c r="AD411" i="2" s="1"/>
  <c r="AC409" i="2"/>
  <c r="AD409" i="2" s="1"/>
  <c r="AC403" i="2"/>
  <c r="AD403" i="2" s="1"/>
  <c r="AC399" i="2"/>
  <c r="AD399" i="2" s="1"/>
  <c r="AC391" i="2"/>
  <c r="AD391" i="2" s="1"/>
  <c r="AC382" i="2"/>
  <c r="AD382" i="2" s="1"/>
  <c r="AC376" i="2"/>
  <c r="AD376" i="2" s="1"/>
  <c r="AC372" i="2"/>
  <c r="AD372" i="2" s="1"/>
  <c r="AC364" i="2"/>
  <c r="AD364" i="2" s="1"/>
  <c r="AC358" i="2"/>
  <c r="AD358" i="2" s="1"/>
  <c r="AC334" i="2"/>
  <c r="AD334" i="2" s="1"/>
  <c r="AC286" i="2"/>
  <c r="AD286" i="2" s="1"/>
  <c r="AC276" i="2"/>
  <c r="AD276" i="2" s="1"/>
  <c r="AC260" i="2"/>
  <c r="AD260" i="2" s="1"/>
  <c r="AC244" i="2"/>
  <c r="AD244" i="2" s="1"/>
  <c r="AC229" i="2"/>
  <c r="AD229" i="2" s="1"/>
  <c r="AC219" i="2"/>
  <c r="AD219" i="2" s="1"/>
  <c r="AC211" i="2"/>
  <c r="AD211" i="2" s="1"/>
  <c r="AC196" i="2"/>
  <c r="AD196" i="2" s="1"/>
  <c r="AC177" i="2"/>
  <c r="AD177" i="2" s="1"/>
  <c r="AC160" i="2"/>
  <c r="AD160" i="2" s="1"/>
  <c r="AC148" i="2"/>
  <c r="AD148" i="2" s="1"/>
  <c r="AC122" i="2"/>
  <c r="AD122" i="2" s="1"/>
  <c r="AC111" i="2"/>
  <c r="AD111" i="2" s="1"/>
  <c r="AC98" i="2"/>
  <c r="AD98" i="2" s="1"/>
  <c r="AC89" i="2"/>
  <c r="AD89" i="2" s="1"/>
  <c r="AC82" i="2"/>
  <c r="AD82" i="2" s="1"/>
  <c r="AC74" i="2"/>
  <c r="AD74" i="2" s="1"/>
  <c r="AC61" i="2"/>
  <c r="AD61" i="2" s="1"/>
  <c r="AC52" i="2"/>
  <c r="AD52" i="2" s="1"/>
  <c r="AC43" i="2"/>
  <c r="AD43" i="2" s="1"/>
  <c r="AC28" i="2"/>
  <c r="AD28" i="2" s="1"/>
  <c r="AC18" i="2"/>
  <c r="AD18" i="2" s="1"/>
  <c r="AC9" i="2"/>
  <c r="AD9" i="2" s="1"/>
  <c r="AC563" i="2"/>
  <c r="AD563" i="2" s="1"/>
  <c r="AC589" i="2"/>
  <c r="AD589" i="2" s="1"/>
  <c r="AC620" i="2"/>
  <c r="AD620" i="2" s="1"/>
  <c r="AC604" i="2"/>
  <c r="AD604" i="2" s="1"/>
  <c r="AC649" i="2"/>
  <c r="AD649" i="2" s="1"/>
  <c r="AC638" i="2"/>
  <c r="AD638" i="2" s="1"/>
  <c r="AC627" i="2"/>
  <c r="AD627" i="2" s="1"/>
  <c r="AC658" i="2"/>
  <c r="AD658" i="2" s="1"/>
  <c r="AC667" i="2"/>
  <c r="AD667" i="2" s="1"/>
  <c r="AC697" i="2"/>
  <c r="AD697" i="2" s="1"/>
  <c r="AC805" i="2"/>
  <c r="AD805" i="2" s="1"/>
  <c r="AC1252" i="2"/>
  <c r="AD1252" i="2" s="1"/>
  <c r="AC2090" i="2"/>
  <c r="AD2090" i="2" s="1"/>
  <c r="AC2073" i="2"/>
  <c r="AD2073" i="2" s="1"/>
  <c r="AC5620" i="2"/>
  <c r="AD5620" i="2" s="1"/>
  <c r="AC5588" i="2"/>
  <c r="AD5588" i="2" s="1"/>
  <c r="AC1265" i="2"/>
  <c r="AD1265" i="2" s="1"/>
  <c r="AC1921" i="2"/>
  <c r="AD1921" i="2" s="1"/>
  <c r="AC1500" i="2"/>
  <c r="AD1500" i="2" s="1"/>
  <c r="AC1934" i="2"/>
  <c r="AD1934" i="2" s="1"/>
  <c r="AC1947" i="2"/>
  <c r="AD1947" i="2" s="1"/>
  <c r="AC6220" i="2"/>
  <c r="AD6220" i="2" s="1"/>
  <c r="AC6723" i="2"/>
  <c r="AD6723" i="2" s="1"/>
  <c r="AC2231" i="2"/>
  <c r="AD2231" i="2" s="1"/>
  <c r="AC2665" i="2"/>
  <c r="AD2665" i="2" s="1"/>
  <c r="T39" i="1"/>
  <c r="Z8" i="1"/>
  <c r="I66" i="1" s="1"/>
  <c r="T59" i="1"/>
  <c r="T35" i="1"/>
  <c r="T19" i="1"/>
  <c r="T11" i="1"/>
  <c r="T10" i="1"/>
  <c r="T57" i="1"/>
  <c r="T49" i="1"/>
  <c r="W49" i="1" s="1"/>
  <c r="T25" i="1"/>
  <c r="T17" i="1"/>
  <c r="T9" i="1"/>
  <c r="T31" i="1"/>
  <c r="W31" i="1" s="1"/>
  <c r="T15" i="1"/>
  <c r="T30" i="1"/>
  <c r="T22" i="1"/>
  <c r="T14" i="1"/>
  <c r="W14" i="1" s="1"/>
  <c r="Z60" i="1"/>
  <c r="I118" i="1" s="1"/>
  <c r="Z28" i="1"/>
  <c r="I86" i="1" s="1"/>
  <c r="Z41" i="1"/>
  <c r="I99" i="1" s="1"/>
  <c r="Z34" i="1"/>
  <c r="Z18" i="1"/>
  <c r="Z55" i="1"/>
  <c r="I113" i="1" s="1"/>
  <c r="Z45" i="1"/>
  <c r="Z7" i="1"/>
  <c r="I65" i="1" s="1"/>
  <c r="Z29" i="1"/>
  <c r="Z16" i="1"/>
  <c r="I74" i="1" s="1"/>
  <c r="Z47" i="1"/>
  <c r="I105" i="1" s="1"/>
  <c r="Z40" i="1"/>
  <c r="I98" i="1" s="1"/>
  <c r="Z48" i="1"/>
  <c r="I106" i="1" s="1"/>
  <c r="Z33" i="1"/>
  <c r="I91" i="1" s="1"/>
  <c r="Z56" i="1"/>
  <c r="I114" i="1" s="1"/>
  <c r="Z24" i="1"/>
  <c r="I82" i="1" s="1"/>
  <c r="Z32" i="1"/>
  <c r="Z20" i="1"/>
  <c r="Z52" i="1"/>
  <c r="I110" i="1" s="1"/>
  <c r="Z44" i="1"/>
  <c r="Z188" i="1"/>
  <c r="Z588" i="1"/>
  <c r="Z521" i="1"/>
  <c r="Z245" i="1"/>
  <c r="Z12" i="1"/>
  <c r="Z5" i="1"/>
  <c r="Z13" i="1"/>
  <c r="Z6" i="1"/>
  <c r="Z38" i="1"/>
  <c r="Z50" i="1"/>
  <c r="Z23" i="1"/>
  <c r="Z26" i="1"/>
  <c r="Z42" i="1"/>
  <c r="Z58" i="1"/>
  <c r="Z27" i="1"/>
  <c r="Z43" i="1"/>
  <c r="Z46" i="1"/>
  <c r="Z51" i="1"/>
  <c r="Z54" i="1"/>
  <c r="AC571" i="2"/>
  <c r="AD571" i="2" s="1"/>
  <c r="AC688" i="2"/>
  <c r="AD688" i="2" s="1"/>
  <c r="AC692" i="2"/>
  <c r="AD692" i="2" s="1"/>
  <c r="AC519" i="2"/>
  <c r="AD519" i="2" s="1"/>
  <c r="AC373" i="2"/>
  <c r="AD373" i="2" s="1"/>
  <c r="AC800" i="2"/>
  <c r="AD800" i="2" s="1"/>
  <c r="AC1383" i="2"/>
  <c r="AD1383" i="2" s="1"/>
  <c r="AC1241" i="2"/>
  <c r="AD1241" i="2" s="1"/>
  <c r="AC1918" i="2"/>
  <c r="AD1918" i="2" s="1"/>
  <c r="AC1480" i="2"/>
  <c r="AD1480" i="2" s="1"/>
  <c r="AC1935" i="2"/>
  <c r="AD1935" i="2" s="1"/>
  <c r="AC1936" i="2"/>
  <c r="AD1936" i="2" s="1"/>
  <c r="AC2074" i="2"/>
  <c r="AD2074" i="2" s="1"/>
  <c r="AC1959" i="2"/>
  <c r="AD1959" i="2" s="1"/>
  <c r="AC2078" i="2"/>
  <c r="AD2078" i="2" s="1"/>
  <c r="AC1951" i="2"/>
  <c r="AD1951" i="2" s="1"/>
  <c r="AC2684" i="2"/>
  <c r="AD2684" i="2" s="1"/>
  <c r="AC2666" i="2"/>
  <c r="AD2666" i="2" s="1"/>
  <c r="AC3320" i="2"/>
  <c r="AD3320" i="2" s="1"/>
  <c r="AC3375" i="2"/>
  <c r="AD3375" i="2" s="1"/>
  <c r="AC2946" i="2"/>
  <c r="AD2946" i="2" s="1"/>
  <c r="AC3605" i="2"/>
  <c r="AD3605" i="2" s="1"/>
  <c r="AC4298" i="2"/>
  <c r="AD4298" i="2" s="1"/>
  <c r="AC4214" i="2"/>
  <c r="AD4214" i="2" s="1"/>
  <c r="AC6217" i="2"/>
  <c r="AD6217" i="2" s="1"/>
  <c r="AC6206" i="2"/>
  <c r="AD6206" i="2" s="1"/>
  <c r="AC6968" i="2"/>
  <c r="AD6968" i="2" s="1"/>
  <c r="AC678" i="2"/>
  <c r="AD678" i="2" s="1"/>
  <c r="AC690" i="2"/>
  <c r="AD690" i="2" s="1"/>
  <c r="AC673" i="2"/>
  <c r="AD673" i="2" s="1"/>
  <c r="AC359" i="2"/>
  <c r="AD359" i="2" s="1"/>
  <c r="AC700" i="2"/>
  <c r="AD700" i="2" s="1"/>
  <c r="AC338" i="2"/>
  <c r="AD338" i="2" s="1"/>
  <c r="AC520" i="2"/>
  <c r="AD520" i="2" s="1"/>
  <c r="AC698" i="2"/>
  <c r="AD698" i="2" s="1"/>
  <c r="AC687" i="2"/>
  <c r="AD687" i="2" s="1"/>
  <c r="AC689" i="2"/>
  <c r="AD689" i="2" s="1"/>
  <c r="AC1095" i="2"/>
  <c r="AD1095" i="2" s="1"/>
  <c r="AC886" i="2"/>
  <c r="AD886" i="2" s="1"/>
  <c r="AC862" i="2"/>
  <c r="AD862" i="2" s="1"/>
  <c r="AC1240" i="2"/>
  <c r="AD1240" i="2" s="1"/>
  <c r="AC1266" i="2"/>
  <c r="AD1266" i="2" s="1"/>
  <c r="AC1251" i="2"/>
  <c r="AD1251" i="2" s="1"/>
  <c r="AC1382" i="2"/>
  <c r="AD1382" i="2" s="1"/>
  <c r="AC1242" i="2"/>
  <c r="AD1242" i="2" s="1"/>
  <c r="AC1255" i="2"/>
  <c r="AD1255" i="2" s="1"/>
  <c r="AC1358" i="2"/>
  <c r="AD1358" i="2" s="1"/>
  <c r="AC799" i="2"/>
  <c r="AD799" i="2" s="1"/>
  <c r="AC703" i="2"/>
  <c r="AD703" i="2" s="1"/>
  <c r="AC1243" i="2"/>
  <c r="AD1243" i="2" s="1"/>
  <c r="AC1368" i="2"/>
  <c r="AD1368" i="2" s="1"/>
  <c r="AC1974" i="2"/>
  <c r="AD1974" i="2" s="1"/>
  <c r="AC1958" i="2"/>
  <c r="AD1958" i="2" s="1"/>
  <c r="AC1950" i="2"/>
  <c r="AD1950" i="2" s="1"/>
  <c r="AC1989" i="2"/>
  <c r="AD1989" i="2" s="1"/>
  <c r="AC1933" i="2"/>
  <c r="AD1933" i="2" s="1"/>
  <c r="AC1954" i="2"/>
  <c r="AD1954" i="2" s="1"/>
  <c r="AC1953" i="2"/>
  <c r="AD1953" i="2" s="1"/>
  <c r="AC2088" i="2"/>
  <c r="AD2088" i="2" s="1"/>
  <c r="AC2254" i="2"/>
  <c r="AD2254" i="2" s="1"/>
  <c r="AC2221" i="2"/>
  <c r="AD2221" i="2" s="1"/>
  <c r="AC2087" i="2"/>
  <c r="AD2087" i="2" s="1"/>
  <c r="AC2255" i="2"/>
  <c r="AD2255" i="2" s="1"/>
  <c r="AC2691" i="2"/>
  <c r="AD2691" i="2" s="1"/>
  <c r="AC3175" i="2"/>
  <c r="AD3175" i="2" s="1"/>
  <c r="AC2859" i="2"/>
  <c r="AD2859" i="2" s="1"/>
  <c r="AC2850" i="2"/>
  <c r="AD2850" i="2" s="1"/>
  <c r="AC3452" i="2"/>
  <c r="AD3452" i="2" s="1"/>
  <c r="AC4063" i="2"/>
  <c r="AD4063" i="2" s="1"/>
  <c r="AC4717" i="2"/>
  <c r="AD4717" i="2" s="1"/>
  <c r="AC4062" i="2"/>
  <c r="AD4062" i="2" s="1"/>
  <c r="AC5991" i="2"/>
  <c r="AD5991" i="2" s="1"/>
  <c r="AC6235" i="2"/>
  <c r="AD6235" i="2" s="1"/>
  <c r="AC6215" i="2"/>
  <c r="AD6215" i="2" s="1"/>
  <c r="AC6686" i="2"/>
  <c r="AD6686" i="2" s="1"/>
  <c r="AC7033" i="2"/>
  <c r="AD7033" i="2" s="1"/>
  <c r="I1348" i="2" l="1"/>
  <c r="AC1348" i="2" s="1"/>
  <c r="AD1348" i="2" s="1"/>
  <c r="I1206" i="2"/>
  <c r="AC1206" i="2" s="1"/>
  <c r="AD1206" i="2" s="1"/>
  <c r="I917" i="2"/>
  <c r="AC917" i="2" s="1"/>
  <c r="AD917" i="2" s="1"/>
  <c r="I2785" i="2"/>
  <c r="I1035" i="2"/>
  <c r="AC1035" i="2" s="1"/>
  <c r="AD1035" i="2" s="1"/>
  <c r="I2644" i="2"/>
  <c r="AC2644" i="2" s="1"/>
  <c r="AD2644" i="2" s="1"/>
  <c r="I941" i="2"/>
  <c r="AC941" i="2" s="1"/>
  <c r="AD941" i="2" s="1"/>
  <c r="I7451" i="2"/>
  <c r="AC7451" i="2" s="1"/>
  <c r="AD7451" i="2" s="1"/>
  <c r="I836" i="2"/>
  <c r="AC836" i="2" s="1"/>
  <c r="AD836" i="2" s="1"/>
  <c r="I924" i="2"/>
  <c r="AC924" i="2" s="1"/>
  <c r="AD924" i="2" s="1"/>
  <c r="I997" i="2"/>
  <c r="AC997" i="2" s="1"/>
  <c r="AD997" i="2" s="1"/>
  <c r="I1218" i="2"/>
  <c r="AC1218" i="2" s="1"/>
  <c r="AD1218" i="2" s="1"/>
  <c r="I1282" i="2"/>
  <c r="AC1282" i="2" s="1"/>
  <c r="AD1282" i="2" s="1"/>
  <c r="I802" i="2"/>
  <c r="AC802" i="2" s="1"/>
  <c r="AD802" i="2" s="1"/>
  <c r="I842" i="2"/>
  <c r="AC842" i="2" s="1"/>
  <c r="AD842" i="2" s="1"/>
  <c r="I883" i="2"/>
  <c r="AC883" i="2" s="1"/>
  <c r="AD883" i="2" s="1"/>
  <c r="I927" i="2"/>
  <c r="AC927" i="2" s="1"/>
  <c r="AD927" i="2" s="1"/>
  <c r="I966" i="2"/>
  <c r="I1006" i="2"/>
  <c r="AC1006" i="2" s="1"/>
  <c r="AD1006" i="2" s="1"/>
  <c r="I1054" i="2"/>
  <c r="AC1054" i="2" s="1"/>
  <c r="AD1054" i="2" s="1"/>
  <c r="I1089" i="2"/>
  <c r="AC1089" i="2" s="1"/>
  <c r="AD1089" i="2" s="1"/>
  <c r="I1123" i="2"/>
  <c r="AC1123" i="2" s="1"/>
  <c r="AD1123" i="2" s="1"/>
  <c r="I1195" i="2"/>
  <c r="AC1195" i="2" s="1"/>
  <c r="AD1195" i="2" s="1"/>
  <c r="I2772" i="2"/>
  <c r="AC2772" i="2" s="1"/>
  <c r="AD2772" i="2" s="1"/>
  <c r="I6932" i="2"/>
  <c r="I3556" i="2"/>
  <c r="I2650" i="2"/>
  <c r="I2671" i="2"/>
  <c r="I1792" i="2"/>
  <c r="I1397" i="2"/>
  <c r="I6914" i="2"/>
  <c r="I3363" i="2"/>
  <c r="AC3363" i="2" s="1"/>
  <c r="AD3363" i="2" s="1"/>
  <c r="I2177" i="2"/>
  <c r="I1497" i="2"/>
  <c r="I1070" i="2"/>
  <c r="AC1070" i="2" s="1"/>
  <c r="AD1070" i="2" s="1"/>
  <c r="I2631" i="2"/>
  <c r="AC2631" i="2" s="1"/>
  <c r="AD2631" i="2" s="1"/>
  <c r="I1949" i="2"/>
  <c r="AC1949" i="2" s="1"/>
  <c r="AD1949" i="2" s="1"/>
  <c r="I1301" i="2"/>
  <c r="AC1301" i="2" s="1"/>
  <c r="AD1301" i="2" s="1"/>
  <c r="I749" i="2"/>
  <c r="AC749" i="2" s="1"/>
  <c r="AD749" i="2" s="1"/>
  <c r="I845" i="2"/>
  <c r="AC845" i="2" s="1"/>
  <c r="AD845" i="2" s="1"/>
  <c r="I957" i="2"/>
  <c r="AC957" i="2" s="1"/>
  <c r="AD957" i="2" s="1"/>
  <c r="I1079" i="2"/>
  <c r="AC1079" i="2" s="1"/>
  <c r="AD1079" i="2" s="1"/>
  <c r="I1138" i="2"/>
  <c r="AC1138" i="2" s="1"/>
  <c r="AD1138" i="2" s="1"/>
  <c r="I1194" i="2"/>
  <c r="AC1194" i="2" s="1"/>
  <c r="AD1194" i="2" s="1"/>
  <c r="I1396" i="2"/>
  <c r="AC1396" i="2" s="1"/>
  <c r="AD1396" i="2" s="1"/>
  <c r="I1299" i="2"/>
  <c r="AC1299" i="2" s="1"/>
  <c r="AD1299" i="2" s="1"/>
  <c r="I743" i="2"/>
  <c r="AC743" i="2" s="1"/>
  <c r="AD743" i="2" s="1"/>
  <c r="I854" i="2"/>
  <c r="AC854" i="2" s="1"/>
  <c r="AD854" i="2" s="1"/>
  <c r="I932" i="2"/>
  <c r="AC932" i="2" s="1"/>
  <c r="AD932" i="2" s="1"/>
  <c r="I1007" i="2"/>
  <c r="AC1007" i="2" s="1"/>
  <c r="AD1007" i="2" s="1"/>
  <c r="I1090" i="2"/>
  <c r="AC1090" i="2" s="1"/>
  <c r="AD1090" i="2" s="1"/>
  <c r="I1171" i="2"/>
  <c r="AC1171" i="2" s="1"/>
  <c r="AD1171" i="2" s="1"/>
  <c r="I1225" i="2"/>
  <c r="AC1225" i="2" s="1"/>
  <c r="AD1225" i="2" s="1"/>
  <c r="I3025" i="2"/>
  <c r="AC3025" i="2" s="1"/>
  <c r="AD3025" i="2" s="1"/>
  <c r="I1942" i="2"/>
  <c r="AC1942" i="2" s="1"/>
  <c r="AD1942" i="2" s="1"/>
  <c r="I716" i="2"/>
  <c r="AC716" i="2" s="1"/>
  <c r="AD716" i="2" s="1"/>
  <c r="I809" i="2"/>
  <c r="AC809" i="2" s="1"/>
  <c r="AD809" i="2" s="1"/>
  <c r="I847" i="2"/>
  <c r="AC847" i="2" s="1"/>
  <c r="AD847" i="2" s="1"/>
  <c r="I892" i="2"/>
  <c r="AC892" i="2" s="1"/>
  <c r="AD892" i="2" s="1"/>
  <c r="I933" i="2"/>
  <c r="AC933" i="2" s="1"/>
  <c r="AD933" i="2" s="1"/>
  <c r="I974" i="2"/>
  <c r="AC974" i="2" s="1"/>
  <c r="AD974" i="2" s="1"/>
  <c r="I1014" i="2"/>
  <c r="I1062" i="2"/>
  <c r="AC1062" i="2" s="1"/>
  <c r="AD1062" i="2" s="1"/>
  <c r="I1091" i="2"/>
  <c r="AC1091" i="2" s="1"/>
  <c r="AD1091" i="2" s="1"/>
  <c r="I1154" i="2"/>
  <c r="AC1154" i="2" s="1"/>
  <c r="AD1154" i="2" s="1"/>
  <c r="I1211" i="2"/>
  <c r="AC1211" i="2" s="1"/>
  <c r="AD1211" i="2" s="1"/>
  <c r="I2766" i="2"/>
  <c r="AC2766" i="2" s="1"/>
  <c r="AD2766" i="2" s="1"/>
  <c r="I1559" i="2"/>
  <c r="I1375" i="2"/>
  <c r="I1324" i="2"/>
  <c r="AC1324" i="2" s="1"/>
  <c r="AD1324" i="2" s="1"/>
  <c r="I1108" i="2"/>
  <c r="AC1108" i="2" s="1"/>
  <c r="AD1108" i="2" s="1"/>
  <c r="I789" i="2"/>
  <c r="AC789" i="2" s="1"/>
  <c r="AD789" i="2" s="1"/>
  <c r="I1071" i="2"/>
  <c r="AC1071" i="2" s="1"/>
  <c r="AD1071" i="2" s="1"/>
  <c r="I2774" i="2"/>
  <c r="AC2774" i="2" s="1"/>
  <c r="AD2774" i="2" s="1"/>
  <c r="I3547" i="2"/>
  <c r="I740" i="2"/>
  <c r="AC740" i="2" s="1"/>
  <c r="AD740" i="2" s="1"/>
  <c r="I1118" i="2"/>
  <c r="AC1118" i="2" s="1"/>
  <c r="AD1118" i="2" s="1"/>
  <c r="I1086" i="2"/>
  <c r="AC1086" i="2" s="1"/>
  <c r="AD1086" i="2" s="1"/>
  <c r="I6688" i="2"/>
  <c r="I2065" i="2"/>
  <c r="I1056" i="2"/>
  <c r="AC1056" i="2" s="1"/>
  <c r="AD1056" i="2" s="1"/>
  <c r="I4911" i="2"/>
  <c r="I3381" i="2"/>
  <c r="AC3381" i="2" s="1"/>
  <c r="AD3381" i="2" s="1"/>
  <c r="I2615" i="2"/>
  <c r="I1216" i="2"/>
  <c r="AC1216" i="2" s="1"/>
  <c r="AD1216" i="2" s="1"/>
  <c r="I2197" i="2"/>
  <c r="AC2197" i="2" s="1"/>
  <c r="AD2197" i="2" s="1"/>
  <c r="I1502" i="2"/>
  <c r="I1317" i="2"/>
  <c r="AC1317" i="2" s="1"/>
  <c r="AD1317" i="2" s="1"/>
  <c r="I758" i="2"/>
  <c r="AC758" i="2" s="1"/>
  <c r="AD758" i="2" s="1"/>
  <c r="I857" i="2"/>
  <c r="AC857" i="2" s="1"/>
  <c r="AD857" i="2" s="1"/>
  <c r="I973" i="2"/>
  <c r="AC973" i="2" s="1"/>
  <c r="AD973" i="2" s="1"/>
  <c r="I1088" i="2"/>
  <c r="AC1088" i="2" s="1"/>
  <c r="AD1088" i="2" s="1"/>
  <c r="I1149" i="2"/>
  <c r="I1198" i="2"/>
  <c r="AC1198" i="2" s="1"/>
  <c r="AD1198" i="2" s="1"/>
  <c r="I1388" i="2"/>
  <c r="AC1388" i="2" s="1"/>
  <c r="AD1388" i="2" s="1"/>
  <c r="I1288" i="2"/>
  <c r="AC1288" i="2" s="1"/>
  <c r="AD1288" i="2" s="1"/>
  <c r="I751" i="2"/>
  <c r="AC751" i="2" s="1"/>
  <c r="AD751" i="2" s="1"/>
  <c r="I866" i="2"/>
  <c r="AC866" i="2" s="1"/>
  <c r="AD866" i="2" s="1"/>
  <c r="I943" i="2"/>
  <c r="AC943" i="2" s="1"/>
  <c r="AD943" i="2" s="1"/>
  <c r="I1013" i="2"/>
  <c r="AC1013" i="2" s="1"/>
  <c r="AD1013" i="2" s="1"/>
  <c r="I1098" i="2"/>
  <c r="AC1098" i="2" s="1"/>
  <c r="AD1098" i="2" s="1"/>
  <c r="I1180" i="2"/>
  <c r="AC1180" i="2" s="1"/>
  <c r="AD1180" i="2" s="1"/>
  <c r="I6913" i="2"/>
  <c r="I2765" i="2"/>
  <c r="AC2765" i="2" s="1"/>
  <c r="AD2765" i="2" s="1"/>
  <c r="I6916" i="2"/>
  <c r="AC6916" i="2" s="1"/>
  <c r="AD6916" i="2" s="1"/>
  <c r="I1595" i="2"/>
  <c r="AC1595" i="2" s="1"/>
  <c r="AD1595" i="2" s="1"/>
  <c r="I720" i="2"/>
  <c r="AC720" i="2" s="1"/>
  <c r="AD720" i="2" s="1"/>
  <c r="I815" i="2"/>
  <c r="AC815" i="2" s="1"/>
  <c r="AD815" i="2" s="1"/>
  <c r="I856" i="2"/>
  <c r="AC856" i="2" s="1"/>
  <c r="AD856" i="2" s="1"/>
  <c r="I894" i="2"/>
  <c r="AC894" i="2" s="1"/>
  <c r="AD894" i="2" s="1"/>
  <c r="I942" i="2"/>
  <c r="I976" i="2"/>
  <c r="AC976" i="2" s="1"/>
  <c r="AD976" i="2" s="1"/>
  <c r="I1016" i="2"/>
  <c r="AC1016" i="2" s="1"/>
  <c r="AD1016" i="2" s="1"/>
  <c r="I1064" i="2"/>
  <c r="AC1064" i="2" s="1"/>
  <c r="AD1064" i="2" s="1"/>
  <c r="I1097" i="2"/>
  <c r="AC1097" i="2" s="1"/>
  <c r="AD1097" i="2" s="1"/>
  <c r="I1179" i="2"/>
  <c r="AC1179" i="2" s="1"/>
  <c r="AD1179" i="2" s="1"/>
  <c r="I1220" i="2"/>
  <c r="AC1220" i="2" s="1"/>
  <c r="AD1220" i="2" s="1"/>
  <c r="I1791" i="2"/>
  <c r="I2686" i="2"/>
  <c r="I916" i="2"/>
  <c r="AC916" i="2" s="1"/>
  <c r="AD916" i="2" s="1"/>
  <c r="I900" i="2"/>
  <c r="AC900" i="2" s="1"/>
  <c r="AD900" i="2" s="1"/>
  <c r="I875" i="2"/>
  <c r="I1496" i="2"/>
  <c r="I2632" i="2"/>
  <c r="AC2632" i="2" s="1"/>
  <c r="AD2632" i="2" s="1"/>
  <c r="I2787" i="2"/>
  <c r="AC2787" i="2" s="1"/>
  <c r="AD2787" i="2" s="1"/>
  <c r="I1073" i="2"/>
  <c r="AC1073" i="2" s="1"/>
  <c r="AD1073" i="2" s="1"/>
  <c r="I732" i="2"/>
  <c r="AC732" i="2" s="1"/>
  <c r="AD732" i="2" s="1"/>
  <c r="I4759" i="2"/>
  <c r="AC4759" i="2" s="1"/>
  <c r="AD4759" i="2" s="1"/>
  <c r="I1952" i="2"/>
  <c r="I1948" i="2"/>
  <c r="I1386" i="2"/>
  <c r="I4995" i="2"/>
  <c r="I2648" i="2"/>
  <c r="I1938" i="2"/>
  <c r="I1389" i="2"/>
  <c r="I2618" i="2"/>
  <c r="I1394" i="2"/>
  <c r="AC1394" i="2" s="1"/>
  <c r="AD1394" i="2" s="1"/>
  <c r="I1286" i="2"/>
  <c r="AC1286" i="2" s="1"/>
  <c r="AD1286" i="2" s="1"/>
  <c r="I771" i="2"/>
  <c r="AC771" i="2" s="1"/>
  <c r="AD771" i="2" s="1"/>
  <c r="I874" i="2"/>
  <c r="AC874" i="2" s="1"/>
  <c r="AD874" i="2" s="1"/>
  <c r="I983" i="2"/>
  <c r="AC983" i="2" s="1"/>
  <c r="AD983" i="2" s="1"/>
  <c r="I1096" i="2"/>
  <c r="AC1096" i="2" s="1"/>
  <c r="AD1096" i="2" s="1"/>
  <c r="I1155" i="2"/>
  <c r="AC1155" i="2" s="1"/>
  <c r="AD1155" i="2" s="1"/>
  <c r="I1204" i="2"/>
  <c r="AC1204" i="2" s="1"/>
  <c r="AD1204" i="2" s="1"/>
  <c r="I1362" i="2"/>
  <c r="AC1362" i="2" s="1"/>
  <c r="AD1362" i="2" s="1"/>
  <c r="I1258" i="2"/>
  <c r="AC1258" i="2" s="1"/>
  <c r="AD1258" i="2" s="1"/>
  <c r="I762" i="2"/>
  <c r="AC762" i="2" s="1"/>
  <c r="AD762" i="2" s="1"/>
  <c r="I876" i="2"/>
  <c r="AC876" i="2" s="1"/>
  <c r="AD876" i="2" s="1"/>
  <c r="I949" i="2"/>
  <c r="AC949" i="2" s="1"/>
  <c r="AD949" i="2" s="1"/>
  <c r="I1023" i="2"/>
  <c r="AC1023" i="2" s="1"/>
  <c r="AD1023" i="2" s="1"/>
  <c r="I1104" i="2"/>
  <c r="AC1104" i="2" s="1"/>
  <c r="AD1104" i="2" s="1"/>
  <c r="I1188" i="2"/>
  <c r="AC1188" i="2" s="1"/>
  <c r="AD1188" i="2" s="1"/>
  <c r="I3340" i="2"/>
  <c r="AC3340" i="2" s="1"/>
  <c r="AD3340" i="2" s="1"/>
  <c r="I1398" i="2"/>
  <c r="AC1398" i="2" s="1"/>
  <c r="AD1398" i="2" s="1"/>
  <c r="I1359" i="2"/>
  <c r="AC1359" i="2" s="1"/>
  <c r="AD1359" i="2" s="1"/>
  <c r="I724" i="2"/>
  <c r="I820" i="2"/>
  <c r="AC820" i="2" s="1"/>
  <c r="AD820" i="2" s="1"/>
  <c r="I858" i="2"/>
  <c r="AC858" i="2" s="1"/>
  <c r="AD858" i="2" s="1"/>
  <c r="I901" i="2"/>
  <c r="AC901" i="2" s="1"/>
  <c r="AD901" i="2" s="1"/>
  <c r="I944" i="2"/>
  <c r="AC944" i="2" s="1"/>
  <c r="AD944" i="2" s="1"/>
  <c r="I982" i="2"/>
  <c r="AC982" i="2" s="1"/>
  <c r="AD982" i="2" s="1"/>
  <c r="I1022" i="2"/>
  <c r="AC1022" i="2" s="1"/>
  <c r="AD1022" i="2" s="1"/>
  <c r="I1072" i="2"/>
  <c r="AC1072" i="2" s="1"/>
  <c r="AD1072" i="2" s="1"/>
  <c r="I1099" i="2"/>
  <c r="AC1099" i="2" s="1"/>
  <c r="AD1099" i="2" s="1"/>
  <c r="I1187" i="2"/>
  <c r="AC1187" i="2" s="1"/>
  <c r="AD1187" i="2" s="1"/>
  <c r="I1233" i="2"/>
  <c r="AC1233" i="2" s="1"/>
  <c r="AD1233" i="2" s="1"/>
  <c r="I2773" i="2"/>
  <c r="AC2773" i="2" s="1"/>
  <c r="AD2773" i="2" s="1"/>
  <c r="I2771" i="2"/>
  <c r="I7420" i="2"/>
  <c r="I795" i="2"/>
  <c r="AC795" i="2" s="1"/>
  <c r="AD795" i="2" s="1"/>
  <c r="I1222" i="2"/>
  <c r="AC1222" i="2" s="1"/>
  <c r="AD1222" i="2" s="1"/>
  <c r="I975" i="2"/>
  <c r="AC975" i="2" s="1"/>
  <c r="AD975" i="2" s="1"/>
  <c r="I833" i="2"/>
  <c r="AC833" i="2" s="1"/>
  <c r="AD833" i="2" s="1"/>
  <c r="I2655" i="2"/>
  <c r="I4017" i="2"/>
  <c r="I1346" i="2"/>
  <c r="AC1346" i="2" s="1"/>
  <c r="AD1346" i="2" s="1"/>
  <c r="I1190" i="2"/>
  <c r="AC1190" i="2" s="1"/>
  <c r="AD1190" i="2" s="1"/>
  <c r="I2240" i="2"/>
  <c r="AC2240" i="2" s="1"/>
  <c r="AD2240" i="2" s="1"/>
  <c r="I2651" i="2"/>
  <c r="I2630" i="2"/>
  <c r="I1963" i="2"/>
  <c r="AC1963" i="2" s="1"/>
  <c r="AD1963" i="2" s="1"/>
  <c r="I2775" i="2"/>
  <c r="I3362" i="2"/>
  <c r="AC3362" i="2" s="1"/>
  <c r="AD3362" i="2" s="1"/>
  <c r="I1962" i="2"/>
  <c r="AC1962" i="2" s="1"/>
  <c r="AD1962" i="2" s="1"/>
  <c r="I1364" i="2"/>
  <c r="AC1364" i="2" s="1"/>
  <c r="AD1364" i="2" s="1"/>
  <c r="I1260" i="2"/>
  <c r="AC1260" i="2" s="1"/>
  <c r="AD1260" i="2" s="1"/>
  <c r="I779" i="2"/>
  <c r="AC779" i="2" s="1"/>
  <c r="AD779" i="2" s="1"/>
  <c r="I893" i="2"/>
  <c r="AC893" i="2" s="1"/>
  <c r="AD893" i="2" s="1"/>
  <c r="I1031" i="2"/>
  <c r="AC1031" i="2" s="1"/>
  <c r="AD1031" i="2" s="1"/>
  <c r="I1100" i="2"/>
  <c r="AC1100" i="2" s="1"/>
  <c r="AD1100" i="2" s="1"/>
  <c r="I1163" i="2"/>
  <c r="AC1163" i="2" s="1"/>
  <c r="AD1163" i="2" s="1"/>
  <c r="I1212" i="2"/>
  <c r="AC1212" i="2" s="1"/>
  <c r="AD1212" i="2" s="1"/>
  <c r="I1318" i="2"/>
  <c r="AC1318" i="2" s="1"/>
  <c r="AD1318" i="2" s="1"/>
  <c r="I1276" i="2"/>
  <c r="AC1276" i="2" s="1"/>
  <c r="AD1276" i="2" s="1"/>
  <c r="I769" i="2"/>
  <c r="AC769" i="2" s="1"/>
  <c r="AD769" i="2" s="1"/>
  <c r="I882" i="2"/>
  <c r="AC882" i="2" s="1"/>
  <c r="AD882" i="2" s="1"/>
  <c r="I959" i="2"/>
  <c r="AC959" i="2" s="1"/>
  <c r="AD959" i="2" s="1"/>
  <c r="I1039" i="2"/>
  <c r="AC1039" i="2" s="1"/>
  <c r="AD1039" i="2" s="1"/>
  <c r="I1116" i="2"/>
  <c r="AC1116" i="2" s="1"/>
  <c r="AD1116" i="2" s="1"/>
  <c r="I1196" i="2"/>
  <c r="AC1196" i="2" s="1"/>
  <c r="AD1196" i="2" s="1"/>
  <c r="I1484" i="2"/>
  <c r="AC1484" i="2" s="1"/>
  <c r="AD1484" i="2" s="1"/>
  <c r="I1139" i="2"/>
  <c r="AC1139" i="2" s="1"/>
  <c r="AD1139" i="2" s="1"/>
  <c r="I7504" i="2"/>
  <c r="AC7504" i="2" s="1"/>
  <c r="AD7504" i="2" s="1"/>
  <c r="I1334" i="2"/>
  <c r="AC1334" i="2" s="1"/>
  <c r="AD1334" i="2" s="1"/>
  <c r="I742" i="2"/>
  <c r="AC742" i="2" s="1"/>
  <c r="AD742" i="2" s="1"/>
  <c r="I824" i="2"/>
  <c r="AC824" i="2" s="1"/>
  <c r="AD824" i="2" s="1"/>
  <c r="I867" i="2"/>
  <c r="AC867" i="2" s="1"/>
  <c r="AD867" i="2" s="1"/>
  <c r="I909" i="2"/>
  <c r="AC909" i="2" s="1"/>
  <c r="AD909" i="2" s="1"/>
  <c r="I950" i="2"/>
  <c r="I990" i="2"/>
  <c r="AC990" i="2" s="1"/>
  <c r="AD990" i="2" s="1"/>
  <c r="I1030" i="2"/>
  <c r="AC1030" i="2" s="1"/>
  <c r="AD1030" i="2" s="1"/>
  <c r="I1074" i="2"/>
  <c r="AC1074" i="2" s="1"/>
  <c r="AD1074" i="2" s="1"/>
  <c r="I1101" i="2"/>
  <c r="AC1101" i="2" s="1"/>
  <c r="AD1101" i="2" s="1"/>
  <c r="I1199" i="2"/>
  <c r="AC1199" i="2" s="1"/>
  <c r="AD1199" i="2" s="1"/>
  <c r="I4763" i="2"/>
  <c r="I2767" i="2"/>
  <c r="AC2767" i="2" s="1"/>
  <c r="AD2767" i="2" s="1"/>
  <c r="I2918" i="2"/>
  <c r="I2079" i="2"/>
  <c r="I1395" i="2"/>
  <c r="I1268" i="2"/>
  <c r="AC1268" i="2" s="1"/>
  <c r="AD1268" i="2" s="1"/>
  <c r="I715" i="2"/>
  <c r="AC715" i="2" s="1"/>
  <c r="AD715" i="2" s="1"/>
  <c r="I1177" i="2"/>
  <c r="AC1177" i="2" s="1"/>
  <c r="AD1177" i="2" s="1"/>
  <c r="I2897" i="2"/>
  <c r="AC2897" i="2" s="1"/>
  <c r="AD2897" i="2" s="1"/>
  <c r="I1351" i="2"/>
  <c r="AC1351" i="2" s="1"/>
  <c r="AD1351" i="2" s="1"/>
  <c r="I6912" i="2"/>
  <c r="I6903" i="2"/>
  <c r="I819" i="2"/>
  <c r="AC819" i="2" s="1"/>
  <c r="AD819" i="2" s="1"/>
  <c r="I1309" i="2"/>
  <c r="AC1309" i="2" s="1"/>
  <c r="AD1309" i="2" s="1"/>
  <c r="I1165" i="2"/>
  <c r="AC1165" i="2" s="1"/>
  <c r="AD1165" i="2" s="1"/>
  <c r="I3872" i="2"/>
  <c r="I3388" i="2"/>
  <c r="AC3388" i="2" s="1"/>
  <c r="AD3388" i="2" s="1"/>
  <c r="I2952" i="2"/>
  <c r="I1940" i="2"/>
  <c r="I1939" i="2"/>
  <c r="I1370" i="2"/>
  <c r="I2080" i="2"/>
  <c r="I5414" i="2"/>
  <c r="I2784" i="2"/>
  <c r="I1400" i="2"/>
  <c r="AC1400" i="2" s="1"/>
  <c r="AD1400" i="2" s="1"/>
  <c r="I2055" i="2"/>
  <c r="I1937" i="2"/>
  <c r="I1384" i="2"/>
  <c r="I1387" i="2"/>
  <c r="I4302" i="2"/>
  <c r="I2656" i="2"/>
  <c r="I2928" i="2"/>
  <c r="AC2928" i="2" s="1"/>
  <c r="AD2928" i="2" s="1"/>
  <c r="I6285" i="2"/>
  <c r="AC6285" i="2" s="1"/>
  <c r="AD6285" i="2" s="1"/>
  <c r="I1355" i="2"/>
  <c r="AC1355" i="2" s="1"/>
  <c r="AD1355" i="2" s="1"/>
  <c r="I706" i="2"/>
  <c r="AC706" i="2" s="1"/>
  <c r="AD706" i="2" s="1"/>
  <c r="I786" i="2"/>
  <c r="AC786" i="2" s="1"/>
  <c r="AD786" i="2" s="1"/>
  <c r="I908" i="2"/>
  <c r="AC908" i="2" s="1"/>
  <c r="AD908" i="2" s="1"/>
  <c r="I1055" i="2"/>
  <c r="AC1055" i="2" s="1"/>
  <c r="AD1055" i="2" s="1"/>
  <c r="I1106" i="2"/>
  <c r="AC1106" i="2" s="1"/>
  <c r="AD1106" i="2" s="1"/>
  <c r="I1173" i="2"/>
  <c r="AC1173" i="2" s="1"/>
  <c r="AD1173" i="2" s="1"/>
  <c r="I1214" i="2"/>
  <c r="AC1214" i="2" s="1"/>
  <c r="AD1214" i="2" s="1"/>
  <c r="I1333" i="2"/>
  <c r="AC1333" i="2" s="1"/>
  <c r="AD1333" i="2" s="1"/>
  <c r="I708" i="2"/>
  <c r="AC708" i="2" s="1"/>
  <c r="AD708" i="2" s="1"/>
  <c r="I777" i="2"/>
  <c r="AC777" i="2" s="1"/>
  <c r="AD777" i="2" s="1"/>
  <c r="I891" i="2"/>
  <c r="AC891" i="2" s="1"/>
  <c r="AD891" i="2" s="1"/>
  <c r="I965" i="2"/>
  <c r="AC965" i="2" s="1"/>
  <c r="AD965" i="2" s="1"/>
  <c r="I1063" i="2"/>
  <c r="AC1063" i="2" s="1"/>
  <c r="AD1063" i="2" s="1"/>
  <c r="I1130" i="2"/>
  <c r="AC1130" i="2" s="1"/>
  <c r="AD1130" i="2" s="1"/>
  <c r="I1202" i="2"/>
  <c r="AC1202" i="2" s="1"/>
  <c r="AD1202" i="2" s="1"/>
  <c r="I1511" i="2"/>
  <c r="AC1511" i="2" s="1"/>
  <c r="AD1511" i="2" s="1"/>
  <c r="I1145" i="2"/>
  <c r="AC1145" i="2" s="1"/>
  <c r="AD1145" i="2" s="1"/>
  <c r="I6329" i="2"/>
  <c r="AC6329" i="2" s="1"/>
  <c r="AD6329" i="2" s="1"/>
  <c r="I1347" i="2"/>
  <c r="AC1347" i="2" s="1"/>
  <c r="AD1347" i="2" s="1"/>
  <c r="I755" i="2"/>
  <c r="AC755" i="2" s="1"/>
  <c r="AD755" i="2" s="1"/>
  <c r="I829" i="2"/>
  <c r="AC829" i="2" s="1"/>
  <c r="AD829" i="2" s="1"/>
  <c r="I869" i="2"/>
  <c r="AC869" i="2" s="1"/>
  <c r="AD869" i="2" s="1"/>
  <c r="I911" i="2"/>
  <c r="AC911" i="2" s="1"/>
  <c r="AD911" i="2" s="1"/>
  <c r="I952" i="2"/>
  <c r="AC952" i="2" s="1"/>
  <c r="AD952" i="2" s="1"/>
  <c r="I992" i="2"/>
  <c r="AC992" i="2" s="1"/>
  <c r="AD992" i="2" s="1"/>
  <c r="I1032" i="2"/>
  <c r="AC1032" i="2" s="1"/>
  <c r="AD1032" i="2" s="1"/>
  <c r="I1080" i="2"/>
  <c r="I1105" i="2"/>
  <c r="AC1105" i="2" s="1"/>
  <c r="AD1105" i="2" s="1"/>
  <c r="I1203" i="2"/>
  <c r="AC1203" i="2" s="1"/>
  <c r="AD1203" i="2" s="1"/>
  <c r="I3387" i="2"/>
  <c r="AC3387" i="2" s="1"/>
  <c r="AD3387" i="2" s="1"/>
  <c r="I2747" i="2"/>
  <c r="AC2747" i="2" s="1"/>
  <c r="AD2747" i="2" s="1"/>
  <c r="I4079" i="2"/>
  <c r="AC4079" i="2" s="1"/>
  <c r="AD4079" i="2" s="1"/>
  <c r="I4760" i="2"/>
  <c r="I3643" i="2"/>
  <c r="I6317" i="2"/>
  <c r="AC6317" i="2" s="1"/>
  <c r="AD6317" i="2" s="1"/>
  <c r="I1061" i="2"/>
  <c r="AC1061" i="2" s="1"/>
  <c r="AD1061" i="2" s="1"/>
  <c r="I717" i="2"/>
  <c r="AC717" i="2" s="1"/>
  <c r="AD717" i="2" s="1"/>
  <c r="I1146" i="2"/>
  <c r="AC1146" i="2" s="1"/>
  <c r="AD1146" i="2" s="1"/>
  <c r="I1150" i="2"/>
  <c r="AC1150" i="2" s="1"/>
  <c r="AD1150" i="2" s="1"/>
  <c r="I792" i="2"/>
  <c r="AC792" i="2" s="1"/>
  <c r="AD792" i="2" s="1"/>
  <c r="I958" i="2"/>
  <c r="AC958" i="2" s="1"/>
  <c r="AD958" i="2" s="1"/>
  <c r="I998" i="2"/>
  <c r="AC998" i="2" s="1"/>
  <c r="AD998" i="2" s="1"/>
  <c r="I1038" i="2"/>
  <c r="AC1038" i="2" s="1"/>
  <c r="AD1038" i="2" s="1"/>
  <c r="I1082" i="2"/>
  <c r="AC1082" i="2" s="1"/>
  <c r="AD1082" i="2" s="1"/>
  <c r="I1107" i="2"/>
  <c r="AC1107" i="2" s="1"/>
  <c r="AD1107" i="2" s="1"/>
  <c r="I1170" i="2"/>
  <c r="AC1170" i="2" s="1"/>
  <c r="AD1170" i="2" s="1"/>
  <c r="I3364" i="2"/>
  <c r="AC3364" i="2" s="1"/>
  <c r="AD3364" i="2" s="1"/>
  <c r="I2657" i="2"/>
  <c r="AC2657" i="2" s="1"/>
  <c r="AD2657" i="2" s="1"/>
  <c r="I7383" i="2"/>
  <c r="I4149" i="2"/>
  <c r="I2951" i="2"/>
  <c r="I2647" i="2"/>
  <c r="I1583" i="2"/>
  <c r="I1217" i="2"/>
  <c r="AC1217" i="2" s="1"/>
  <c r="AD1217" i="2" s="1"/>
  <c r="I7665" i="2"/>
  <c r="I4072" i="2"/>
  <c r="I2633" i="2"/>
  <c r="I1385" i="2"/>
  <c r="I6917" i="2"/>
  <c r="AC6917" i="2" s="1"/>
  <c r="AD6917" i="2" s="1"/>
  <c r="I2770" i="2"/>
  <c r="AC2770" i="2" s="1"/>
  <c r="AD2770" i="2" s="1"/>
  <c r="I1335" i="2"/>
  <c r="AC1335" i="2" s="1"/>
  <c r="AD1335" i="2" s="1"/>
  <c r="I725" i="2"/>
  <c r="AC725" i="2" s="1"/>
  <c r="AD725" i="2" s="1"/>
  <c r="I808" i="2"/>
  <c r="AC808" i="2" s="1"/>
  <c r="AD808" i="2" s="1"/>
  <c r="I926" i="2"/>
  <c r="AC926" i="2" s="1"/>
  <c r="AD926" i="2" s="1"/>
  <c r="I1069" i="2"/>
  <c r="AC1069" i="2" s="1"/>
  <c r="AD1069" i="2" s="1"/>
  <c r="I1114" i="2"/>
  <c r="AC1114" i="2" s="1"/>
  <c r="AD1114" i="2" s="1"/>
  <c r="I1182" i="2"/>
  <c r="AC1182" i="2" s="1"/>
  <c r="AD1182" i="2" s="1"/>
  <c r="I1230" i="2"/>
  <c r="AC1230" i="2" s="1"/>
  <c r="AD1230" i="2" s="1"/>
  <c r="I1303" i="2"/>
  <c r="AC1303" i="2" s="1"/>
  <c r="AD1303" i="2" s="1"/>
  <c r="I723" i="2"/>
  <c r="AC723" i="2" s="1"/>
  <c r="AD723" i="2" s="1"/>
  <c r="I828" i="2"/>
  <c r="AC828" i="2" s="1"/>
  <c r="AD828" i="2" s="1"/>
  <c r="I910" i="2"/>
  <c r="AC910" i="2" s="1"/>
  <c r="AD910" i="2" s="1"/>
  <c r="I981" i="2"/>
  <c r="AC981" i="2" s="1"/>
  <c r="AD981" i="2" s="1"/>
  <c r="I1077" i="2"/>
  <c r="AC1077" i="2" s="1"/>
  <c r="AD1077" i="2" s="1"/>
  <c r="I1157" i="2"/>
  <c r="AC1157" i="2" s="1"/>
  <c r="AD1157" i="2" s="1"/>
  <c r="I1210" i="2"/>
  <c r="AC1210" i="2" s="1"/>
  <c r="AD1210" i="2" s="1"/>
  <c r="I1162" i="2"/>
  <c r="AC1162" i="2" s="1"/>
  <c r="AD1162" i="2" s="1"/>
  <c r="I2768" i="2"/>
  <c r="AC2768" i="2" s="1"/>
  <c r="AD2768" i="2" s="1"/>
  <c r="I1287" i="2"/>
  <c r="AC1287" i="2" s="1"/>
  <c r="AD1287" i="2" s="1"/>
  <c r="I796" i="2"/>
  <c r="AC796" i="2" s="1"/>
  <c r="AD796" i="2" s="1"/>
  <c r="I838" i="2"/>
  <c r="AC838" i="2" s="1"/>
  <c r="AD838" i="2" s="1"/>
  <c r="I877" i="2"/>
  <c r="AC877" i="2" s="1"/>
  <c r="AD877" i="2" s="1"/>
  <c r="I925" i="2"/>
  <c r="AC925" i="2" s="1"/>
  <c r="AD925" i="2" s="1"/>
  <c r="I960" i="2"/>
  <c r="AC960" i="2" s="1"/>
  <c r="AD960" i="2" s="1"/>
  <c r="I1000" i="2"/>
  <c r="AC1000" i="2" s="1"/>
  <c r="AD1000" i="2" s="1"/>
  <c r="I1046" i="2"/>
  <c r="AC1046" i="2" s="1"/>
  <c r="AD1046" i="2" s="1"/>
  <c r="I1087" i="2"/>
  <c r="AC1087" i="2" s="1"/>
  <c r="AD1087" i="2" s="1"/>
  <c r="I1115" i="2"/>
  <c r="AC1115" i="2" s="1"/>
  <c r="AD1115" i="2" s="1"/>
  <c r="I1166" i="2"/>
  <c r="AC1166" i="2" s="1"/>
  <c r="AD1166" i="2" s="1"/>
  <c r="I3310" i="2"/>
  <c r="AC3310" i="2" s="1"/>
  <c r="AD3310" i="2" s="1"/>
  <c r="I1941" i="2"/>
  <c r="AC1941" i="2" s="1"/>
  <c r="AD1941" i="2" s="1"/>
  <c r="I4036" i="2"/>
  <c r="AC4036" i="2" s="1"/>
  <c r="AD4036" i="2" s="1"/>
  <c r="W15" i="1"/>
  <c r="Z15" i="1" s="1"/>
  <c r="I73" i="1" s="1"/>
  <c r="Z73" i="1" s="1"/>
  <c r="Z11" i="1"/>
  <c r="I69" i="1" s="1"/>
  <c r="W11" i="1"/>
  <c r="W19" i="1"/>
  <c r="Z19" i="1" s="1"/>
  <c r="I77" i="1" s="1"/>
  <c r="Z77" i="1" s="1"/>
  <c r="W9" i="1"/>
  <c r="Z9" i="1" s="1"/>
  <c r="I67" i="1" s="1"/>
  <c r="Z67" i="1" s="1"/>
  <c r="W35" i="1"/>
  <c r="Z35" i="1" s="1"/>
  <c r="I93" i="1" s="1"/>
  <c r="Z93" i="1" s="1"/>
  <c r="Z17" i="1"/>
  <c r="I75" i="1" s="1"/>
  <c r="W17" i="1"/>
  <c r="W59" i="1"/>
  <c r="Z59" i="1" s="1"/>
  <c r="I117" i="1" s="1"/>
  <c r="Z117" i="1" s="1"/>
  <c r="W25" i="1"/>
  <c r="Z25" i="1" s="1"/>
  <c r="I83" i="1" s="1"/>
  <c r="Z83" i="1" s="1"/>
  <c r="W39" i="1"/>
  <c r="Z39" i="1" s="1"/>
  <c r="I97" i="1" s="1"/>
  <c r="Z22" i="1"/>
  <c r="I80" i="1" s="1"/>
  <c r="W22" i="1"/>
  <c r="W57" i="1"/>
  <c r="Z57" i="1" s="1"/>
  <c r="I115" i="1" s="1"/>
  <c r="Z115" i="1" s="1"/>
  <c r="W30" i="1"/>
  <c r="Z30" i="1" s="1"/>
  <c r="I88" i="1" s="1"/>
  <c r="Z88" i="1" s="1"/>
  <c r="W10" i="1"/>
  <c r="Z10" i="1" s="1"/>
  <c r="I68" i="1" s="1"/>
  <c r="AC1149" i="2"/>
  <c r="AD1149" i="2" s="1"/>
  <c r="Y7672" i="2"/>
  <c r="W7672" i="2"/>
  <c r="U7672" i="2"/>
  <c r="AC464" i="2"/>
  <c r="AD464" i="2" s="1"/>
  <c r="AC266" i="2"/>
  <c r="AD266" i="2" s="1"/>
  <c r="AC495" i="2"/>
  <c r="AD495" i="2" s="1"/>
  <c r="AC633" i="2"/>
  <c r="AD633" i="2" s="1"/>
  <c r="AC586" i="2"/>
  <c r="AD586" i="2" s="1"/>
  <c r="AC290" i="2"/>
  <c r="AD290" i="2" s="1"/>
  <c r="AC431" i="2"/>
  <c r="AD431" i="2" s="1"/>
  <c r="AC632" i="2"/>
  <c r="AD632" i="2" s="1"/>
  <c r="AC34" i="2"/>
  <c r="AD34" i="2" s="1"/>
  <c r="AC181" i="2"/>
  <c r="AD181" i="2" s="1"/>
  <c r="AC248" i="2"/>
  <c r="AD248" i="2" s="1"/>
  <c r="AC435" i="2"/>
  <c r="AD435" i="2" s="1"/>
  <c r="AC488" i="2"/>
  <c r="AD488" i="2" s="1"/>
  <c r="AC572" i="2"/>
  <c r="AD572" i="2" s="1"/>
  <c r="AC166" i="2"/>
  <c r="AD166" i="2" s="1"/>
  <c r="AC282" i="2"/>
  <c r="AD282" i="2" s="1"/>
  <c r="AC368" i="2"/>
  <c r="AD368" i="2" s="1"/>
  <c r="AC396" i="2"/>
  <c r="AD396" i="2" s="1"/>
  <c r="AC608" i="2"/>
  <c r="AD608" i="2" s="1"/>
  <c r="AC60" i="2"/>
  <c r="AD60" i="2" s="1"/>
  <c r="AC144" i="2"/>
  <c r="AD144" i="2" s="1"/>
  <c r="AC669" i="2"/>
  <c r="AD669" i="2" s="1"/>
  <c r="AC17" i="2"/>
  <c r="AD17" i="2" s="1"/>
  <c r="AC101" i="2"/>
  <c r="AD101" i="2" s="1"/>
  <c r="AC173" i="2"/>
  <c r="AD173" i="2" s="1"/>
  <c r="AC210" i="2"/>
  <c r="AD210" i="2" s="1"/>
  <c r="AC258" i="2"/>
  <c r="AD258" i="2" s="1"/>
  <c r="AC484" i="2"/>
  <c r="AD484" i="2" s="1"/>
  <c r="AC647" i="2"/>
  <c r="AD647" i="2" s="1"/>
  <c r="AC320" i="2"/>
  <c r="AD320" i="2" s="1"/>
  <c r="AC14" i="2"/>
  <c r="AD14" i="2" s="1"/>
  <c r="AC107" i="2"/>
  <c r="AD107" i="2" s="1"/>
  <c r="AC142" i="2"/>
  <c r="AD142" i="2" s="1"/>
  <c r="AC478" i="2"/>
  <c r="AD478" i="2" s="1"/>
  <c r="AC270" i="2"/>
  <c r="AD270" i="2" s="1"/>
  <c r="AC425" i="2"/>
  <c r="AD425" i="2" s="1"/>
  <c r="AC289" i="2"/>
  <c r="AD289" i="2" s="1"/>
  <c r="AC487" i="2"/>
  <c r="AD487" i="2" s="1"/>
  <c r="AC447" i="2"/>
  <c r="AD447" i="2" s="1"/>
  <c r="AC530" i="2"/>
  <c r="AD530" i="2" s="1"/>
  <c r="AC208" i="2"/>
  <c r="AD208" i="2" s="1"/>
  <c r="AC353" i="2"/>
  <c r="AD353" i="2" s="1"/>
  <c r="AC605" i="2"/>
  <c r="AD605" i="2" s="1"/>
  <c r="AC187" i="2"/>
  <c r="AD187" i="2" s="1"/>
  <c r="AC494" i="2"/>
  <c r="AD494" i="2" s="1"/>
  <c r="AC628" i="2"/>
  <c r="AD628" i="2" s="1"/>
  <c r="AC154" i="2"/>
  <c r="AD154" i="2" s="1"/>
  <c r="AC31" i="2"/>
  <c r="AD31" i="2" s="1"/>
  <c r="AC624" i="2"/>
  <c r="AD624" i="2" s="1"/>
  <c r="AC15" i="2"/>
  <c r="AD15" i="2" s="1"/>
  <c r="AC8" i="2"/>
  <c r="AD8" i="2" s="1"/>
  <c r="AC7" i="2"/>
  <c r="AD7" i="2" s="1"/>
  <c r="AC291" i="2"/>
  <c r="AD291" i="2" s="1"/>
  <c r="AC432" i="2"/>
  <c r="AD432" i="2" s="1"/>
  <c r="AC642" i="2"/>
  <c r="AD642" i="2" s="1"/>
  <c r="AC39" i="2"/>
  <c r="AD39" i="2" s="1"/>
  <c r="AC184" i="2"/>
  <c r="AD184" i="2" s="1"/>
  <c r="AC251" i="2"/>
  <c r="AD251" i="2" s="1"/>
  <c r="AC438" i="2"/>
  <c r="AD438" i="2" s="1"/>
  <c r="AC496" i="2"/>
  <c r="AD496" i="2" s="1"/>
  <c r="AC33" i="2"/>
  <c r="AD33" i="2" s="1"/>
  <c r="AC182" i="2"/>
  <c r="AD182" i="2" s="1"/>
  <c r="AC283" i="2"/>
  <c r="AD283" i="2" s="1"/>
  <c r="AC370" i="2"/>
  <c r="AD370" i="2" s="1"/>
  <c r="AC405" i="2"/>
  <c r="AD405" i="2" s="1"/>
  <c r="AC615" i="2"/>
  <c r="AD615" i="2" s="1"/>
  <c r="AC67" i="2"/>
  <c r="AD67" i="2" s="1"/>
  <c r="AC328" i="2"/>
  <c r="AD328" i="2" s="1"/>
  <c r="AC622" i="2"/>
  <c r="AD622" i="2" s="1"/>
  <c r="AC22" i="2"/>
  <c r="AD22" i="2" s="1"/>
  <c r="AC114" i="2"/>
  <c r="AD114" i="2" s="1"/>
  <c r="AC175" i="2"/>
  <c r="AD175" i="2" s="1"/>
  <c r="AC223" i="2"/>
  <c r="AD223" i="2" s="1"/>
  <c r="AC259" i="2"/>
  <c r="AD259" i="2" s="1"/>
  <c r="AC361" i="2"/>
  <c r="AD361" i="2" s="1"/>
  <c r="AC492" i="2"/>
  <c r="AD492" i="2" s="1"/>
  <c r="AC598" i="2"/>
  <c r="AD598" i="2" s="1"/>
  <c r="AC322" i="2"/>
  <c r="AD322" i="2" s="1"/>
  <c r="AC42" i="2"/>
  <c r="AD42" i="2" s="1"/>
  <c r="AC183" i="2"/>
  <c r="AD183" i="2" s="1"/>
  <c r="AC146" i="2"/>
  <c r="AD146" i="2" s="1"/>
  <c r="AC511" i="2"/>
  <c r="AD511" i="2" s="1"/>
  <c r="AC271" i="2"/>
  <c r="AD271" i="2" s="1"/>
  <c r="AC472" i="2"/>
  <c r="AD472" i="2" s="1"/>
  <c r="AC348" i="2"/>
  <c r="AD348" i="2" s="1"/>
  <c r="AC510" i="2"/>
  <c r="AD510" i="2" s="1"/>
  <c r="AC666" i="2"/>
  <c r="AD666" i="2" s="1"/>
  <c r="AC233" i="2"/>
  <c r="AD233" i="2" s="1"/>
  <c r="AC369" i="2"/>
  <c r="AD369" i="2" s="1"/>
  <c r="AC613" i="2"/>
  <c r="AD613" i="2" s="1"/>
  <c r="AC206" i="2"/>
  <c r="AD206" i="2" s="1"/>
  <c r="AC503" i="2"/>
  <c r="AD503" i="2" s="1"/>
  <c r="AC629" i="2"/>
  <c r="AD629" i="2" s="1"/>
  <c r="AC292" i="2"/>
  <c r="AD292" i="2" s="1"/>
  <c r="AC40" i="2"/>
  <c r="AD40" i="2" s="1"/>
  <c r="AC597" i="2"/>
  <c r="AD597" i="2" s="1"/>
  <c r="AC100" i="2"/>
  <c r="AD100" i="2" s="1"/>
  <c r="AC137" i="2"/>
  <c r="AD137" i="2" s="1"/>
  <c r="AC381" i="2"/>
  <c r="AD381" i="2" s="1"/>
  <c r="AC384" i="2"/>
  <c r="AD384" i="2" s="1"/>
  <c r="AC188" i="2"/>
  <c r="AD188" i="2" s="1"/>
  <c r="AC171" i="2"/>
  <c r="AD171" i="2" s="1"/>
  <c r="AC91" i="2"/>
  <c r="AD91" i="2" s="1"/>
  <c r="AC48" i="2"/>
  <c r="AD48" i="2" s="1"/>
  <c r="AC205" i="2"/>
  <c r="AD205" i="2" s="1"/>
  <c r="AC583" i="2"/>
  <c r="AD583" i="2" s="1"/>
  <c r="AC250" i="2"/>
  <c r="AD250" i="2" s="1"/>
  <c r="AC324" i="2"/>
  <c r="AD324" i="2" s="1"/>
  <c r="AC59" i="2"/>
  <c r="AD59" i="2" s="1"/>
  <c r="AC657" i="2"/>
  <c r="AD657" i="2" s="1"/>
  <c r="AC238" i="2"/>
  <c r="AD238" i="2" s="1"/>
  <c r="AC427" i="2"/>
  <c r="AD427" i="2" s="1"/>
  <c r="AC64" i="2"/>
  <c r="AD64" i="2" s="1"/>
  <c r="AC281" i="2"/>
  <c r="AD281" i="2" s="1"/>
  <c r="AC529" i="2"/>
  <c r="AD529" i="2" s="1"/>
  <c r="AC562" i="2"/>
  <c r="AD562" i="2" s="1"/>
  <c r="AC73" i="2"/>
  <c r="AD73" i="2" s="1"/>
  <c r="AC49" i="2"/>
  <c r="AD49" i="2" s="1"/>
  <c r="AC174" i="2"/>
  <c r="AD174" i="2" s="1"/>
  <c r="AC618" i="2"/>
  <c r="AD618" i="2" s="1"/>
  <c r="AC347" i="2"/>
  <c r="AD347" i="2" s="1"/>
  <c r="AC13" i="2"/>
  <c r="AD13" i="2" s="1"/>
  <c r="AC234" i="2"/>
  <c r="AD234" i="2" s="1"/>
  <c r="AC479" i="2"/>
  <c r="AD479" i="2" s="1"/>
  <c r="AC147" i="2"/>
  <c r="AD147" i="2" s="1"/>
  <c r="AC280" i="2"/>
  <c r="AD280" i="2" s="1"/>
  <c r="AC395" i="2"/>
  <c r="AD395" i="2" s="1"/>
  <c r="AC38" i="2"/>
  <c r="AD38" i="2" s="1"/>
  <c r="AC670" i="2"/>
  <c r="AD670" i="2" s="1"/>
  <c r="AC156" i="2"/>
  <c r="AD156" i="2" s="1"/>
  <c r="AC256" i="2"/>
  <c r="AD256" i="2" s="1"/>
  <c r="AC299" i="2"/>
  <c r="AD299" i="2" s="1"/>
  <c r="AC41" i="2"/>
  <c r="AD41" i="2" s="1"/>
  <c r="AC314" i="2"/>
  <c r="AD314" i="2" s="1"/>
  <c r="AC440" i="2"/>
  <c r="AD440" i="2" s="1"/>
  <c r="AC616" i="2"/>
  <c r="AD616" i="2" s="1"/>
  <c r="AC70" i="2"/>
  <c r="AD70" i="2" s="1"/>
  <c r="AC202" i="2"/>
  <c r="AD202" i="2" s="1"/>
  <c r="AC267" i="2"/>
  <c r="AD267" i="2" s="1"/>
  <c r="AC446" i="2"/>
  <c r="AD446" i="2" s="1"/>
  <c r="AC512" i="2"/>
  <c r="AD512" i="2" s="1"/>
  <c r="AC110" i="2"/>
  <c r="AD110" i="2" s="1"/>
  <c r="AC216" i="2"/>
  <c r="AD216" i="2" s="1"/>
  <c r="AC306" i="2"/>
  <c r="AD306" i="2" s="1"/>
  <c r="AC378" i="2"/>
  <c r="AD378" i="2" s="1"/>
  <c r="AC570" i="2"/>
  <c r="AD570" i="2" s="1"/>
  <c r="AC97" i="2"/>
  <c r="AD97" i="2" s="1"/>
  <c r="AC360" i="2"/>
  <c r="AD360" i="2" s="1"/>
  <c r="AC653" i="2"/>
  <c r="AD653" i="2" s="1"/>
  <c r="AC51" i="2"/>
  <c r="AD51" i="2" s="1"/>
  <c r="AC134" i="2"/>
  <c r="AD134" i="2" s="1"/>
  <c r="AC190" i="2"/>
  <c r="AD190" i="2" s="1"/>
  <c r="AC226" i="2"/>
  <c r="AD226" i="2" s="1"/>
  <c r="AC274" i="2"/>
  <c r="AD274" i="2" s="1"/>
  <c r="AC420" i="2"/>
  <c r="AD420" i="2" s="1"/>
  <c r="AC508" i="2"/>
  <c r="AD508" i="2" s="1"/>
  <c r="AC50" i="2"/>
  <c r="AD50" i="2" s="1"/>
  <c r="AC352" i="2"/>
  <c r="AD352" i="2" s="1"/>
  <c r="AC635" i="2"/>
  <c r="AD635" i="2" s="1"/>
  <c r="AC79" i="2"/>
  <c r="AD79" i="2" s="1"/>
  <c r="AC550" i="2"/>
  <c r="AD550" i="2" s="1"/>
  <c r="AC254" i="2"/>
  <c r="AD254" i="2" s="1"/>
  <c r="AC549" i="2"/>
  <c r="AD549" i="2" s="1"/>
  <c r="AC332" i="2"/>
  <c r="AD332" i="2" s="1"/>
  <c r="AC10" i="2"/>
  <c r="AD10" i="2" s="1"/>
  <c r="AC434" i="2"/>
  <c r="AD434" i="2" s="1"/>
  <c r="AC663" i="2"/>
  <c r="AD663" i="2" s="1"/>
  <c r="AC313" i="2"/>
  <c r="AD313" i="2" s="1"/>
  <c r="AC614" i="2"/>
  <c r="AD614" i="2" s="1"/>
  <c r="AC257" i="2"/>
  <c r="AD257" i="2" s="1"/>
  <c r="AC456" i="2"/>
  <c r="AD456" i="2" s="1"/>
  <c r="AC81" i="2"/>
  <c r="AD81" i="2" s="1"/>
  <c r="AC340" i="2"/>
  <c r="AD340" i="2" s="1"/>
  <c r="AC646" i="2"/>
  <c r="AD646" i="2" s="1"/>
  <c r="AC321" i="2"/>
  <c r="AD321" i="2" s="1"/>
  <c r="AC239" i="2"/>
  <c r="AD239" i="2" s="1"/>
  <c r="AC609" i="2"/>
  <c r="AD609" i="2" s="1"/>
  <c r="AC305" i="2"/>
  <c r="AD305" i="2" s="1"/>
  <c r="AC486" i="2"/>
  <c r="AD486" i="2" s="1"/>
  <c r="AC121" i="2"/>
  <c r="AD121" i="2" s="1"/>
  <c r="AC232" i="2"/>
  <c r="AD232" i="2" s="1"/>
  <c r="AC307" i="2"/>
  <c r="AD307" i="2" s="1"/>
  <c r="AC379" i="2"/>
  <c r="AD379" i="2" s="1"/>
  <c r="AC538" i="2"/>
  <c r="AD538" i="2" s="1"/>
  <c r="AC104" i="2"/>
  <c r="AD104" i="2" s="1"/>
  <c r="AC363" i="2"/>
  <c r="AD363" i="2" s="1"/>
  <c r="AC607" i="2"/>
  <c r="AD607" i="2" s="1"/>
  <c r="AC57" i="2"/>
  <c r="AD57" i="2" s="1"/>
  <c r="AC143" i="2"/>
  <c r="AD143" i="2" s="1"/>
  <c r="AC192" i="2"/>
  <c r="AD192" i="2" s="1"/>
  <c r="AC240" i="2"/>
  <c r="AD240" i="2" s="1"/>
  <c r="AC275" i="2"/>
  <c r="AD275" i="2" s="1"/>
  <c r="AC451" i="2"/>
  <c r="AD451" i="2" s="1"/>
  <c r="AC516" i="2"/>
  <c r="AD516" i="2" s="1"/>
  <c r="AC87" i="2"/>
  <c r="AD87" i="2" s="1"/>
  <c r="AC354" i="2"/>
  <c r="AD354" i="2" s="1"/>
  <c r="AC645" i="2"/>
  <c r="AD645" i="2" s="1"/>
  <c r="AC84" i="2"/>
  <c r="AD84" i="2" s="1"/>
  <c r="AC53" i="2"/>
  <c r="AD53" i="2" s="1"/>
  <c r="AC294" i="2"/>
  <c r="AD294" i="2" s="1"/>
  <c r="AC24" i="2"/>
  <c r="AD24" i="2" s="1"/>
  <c r="AC337" i="2"/>
  <c r="AD337" i="2" s="1"/>
  <c r="AC113" i="2"/>
  <c r="AD113" i="2" s="1"/>
  <c r="AC437" i="2"/>
  <c r="AD437" i="2" s="1"/>
  <c r="AC128" i="2"/>
  <c r="AD128" i="2" s="1"/>
  <c r="AC429" i="2"/>
  <c r="AD429" i="2" s="1"/>
  <c r="AC617" i="2"/>
  <c r="AD617" i="2" s="1"/>
  <c r="AC273" i="2"/>
  <c r="AD273" i="2" s="1"/>
  <c r="AC489" i="2"/>
  <c r="AD489" i="2" s="1"/>
  <c r="AC85" i="2"/>
  <c r="AD85" i="2" s="1"/>
  <c r="AC351" i="2"/>
  <c r="AD351" i="2" s="1"/>
  <c r="AC167" i="2"/>
  <c r="AD167" i="2" s="1"/>
  <c r="AC422" i="2"/>
  <c r="AD422" i="2" s="1"/>
  <c r="AC601" i="2"/>
  <c r="AD601" i="2" s="1"/>
  <c r="AC36" i="2"/>
  <c r="AD36" i="2" s="1"/>
  <c r="AC288" i="2"/>
  <c r="AD288" i="2" s="1"/>
  <c r="AC626" i="2"/>
  <c r="AD626" i="2" s="1"/>
  <c r="AC168" i="2"/>
  <c r="AD168" i="2" s="1"/>
  <c r="AC430" i="2"/>
  <c r="AD430" i="2" s="1"/>
  <c r="AC610" i="2"/>
  <c r="AD610" i="2" s="1"/>
  <c r="AC339" i="2"/>
  <c r="AD339" i="2" s="1"/>
  <c r="AC603" i="2"/>
  <c r="AD603" i="2" s="1"/>
  <c r="AC135" i="2"/>
  <c r="AD135" i="2" s="1"/>
  <c r="AC567" i="2"/>
  <c r="AD567" i="2" s="1"/>
  <c r="AC94" i="2"/>
  <c r="AD94" i="2" s="1"/>
  <c r="AC209" i="2"/>
  <c r="AD209" i="2" s="1"/>
  <c r="AC329" i="2"/>
  <c r="AD329" i="2" s="1"/>
  <c r="AC475" i="2"/>
  <c r="AD475" i="2" s="1"/>
  <c r="AC424" i="2"/>
  <c r="AD424" i="2" s="1"/>
  <c r="AC241" i="2"/>
  <c r="AD241" i="2" s="1"/>
  <c r="AC477" i="2"/>
  <c r="AD477" i="2" s="1"/>
  <c r="AC330" i="2"/>
  <c r="AD330" i="2" s="1"/>
  <c r="AC470" i="2"/>
  <c r="AD470" i="2" s="1"/>
  <c r="AC668" i="2"/>
  <c r="AD668" i="2" s="1"/>
  <c r="AC55" i="2"/>
  <c r="AD55" i="2" s="1"/>
  <c r="AC315" i="2"/>
  <c r="AD315" i="2" s="1"/>
  <c r="AC592" i="2"/>
  <c r="AD592" i="2" s="1"/>
  <c r="AC76" i="2"/>
  <c r="AD76" i="2" s="1"/>
  <c r="AC215" i="2"/>
  <c r="AD215" i="2" s="1"/>
  <c r="AC287" i="2"/>
  <c r="AD287" i="2" s="1"/>
  <c r="AC455" i="2"/>
  <c r="AD455" i="2" s="1"/>
  <c r="AC660" i="2"/>
  <c r="AD660" i="2" s="1"/>
  <c r="AC634" i="2"/>
  <c r="AD634" i="2" s="1"/>
  <c r="AC78" i="2"/>
  <c r="AD78" i="2" s="1"/>
  <c r="AC344" i="2"/>
  <c r="AD344" i="2" s="1"/>
  <c r="AC573" i="2"/>
  <c r="AD573" i="2" s="1"/>
  <c r="AC83" i="2"/>
  <c r="AD83" i="2" s="1"/>
  <c r="AC218" i="2"/>
  <c r="AD218" i="2" s="1"/>
  <c r="AC311" i="2"/>
  <c r="AD311" i="2" s="1"/>
  <c r="AC463" i="2"/>
  <c r="AD463" i="2" s="1"/>
  <c r="AC531" i="2"/>
  <c r="AD531" i="2" s="1"/>
  <c r="AC129" i="2"/>
  <c r="AD129" i="2" s="1"/>
  <c r="AC249" i="2"/>
  <c r="AD249" i="2" s="1"/>
  <c r="AC336" i="2"/>
  <c r="AD336" i="2" s="1"/>
  <c r="AC386" i="2"/>
  <c r="AD386" i="2" s="1"/>
  <c r="AC623" i="2"/>
  <c r="AD623" i="2" s="1"/>
  <c r="AC25" i="2"/>
  <c r="AD25" i="2" s="1"/>
  <c r="AC115" i="2"/>
  <c r="AD115" i="2" s="1"/>
  <c r="AC414" i="2"/>
  <c r="AD414" i="2" s="1"/>
  <c r="AC588" i="2"/>
  <c r="AD588" i="2" s="1"/>
  <c r="AC66" i="2"/>
  <c r="AD66" i="2" s="1"/>
  <c r="AC153" i="2"/>
  <c r="AD153" i="2" s="1"/>
  <c r="AC193" i="2"/>
  <c r="AD193" i="2" s="1"/>
  <c r="AC242" i="2"/>
  <c r="AD242" i="2" s="1"/>
  <c r="AC302" i="2"/>
  <c r="AD302" i="2" s="1"/>
  <c r="AC459" i="2"/>
  <c r="AD459" i="2" s="1"/>
  <c r="AC526" i="2"/>
  <c r="AD526" i="2" s="1"/>
  <c r="AC296" i="2"/>
  <c r="AD296" i="2" s="1"/>
  <c r="AC355" i="2"/>
  <c r="AD355" i="2" s="1"/>
  <c r="AC619" i="2"/>
  <c r="AD619" i="2" s="1"/>
  <c r="AC655" i="2"/>
  <c r="AD655" i="2" s="1"/>
  <c r="AC119" i="2"/>
  <c r="AD119" i="2" s="1"/>
  <c r="AC318" i="2"/>
  <c r="AD318" i="2" s="1"/>
  <c r="AC200" i="2"/>
  <c r="AD200" i="2" s="1"/>
  <c r="AC345" i="2"/>
  <c r="AD345" i="2" s="1"/>
  <c r="AC191" i="2"/>
  <c r="AD191" i="2" s="1"/>
  <c r="AC444" i="2"/>
  <c r="AD444" i="2" s="1"/>
  <c r="AC217" i="2"/>
  <c r="AD217" i="2" s="1"/>
  <c r="AC436" i="2"/>
  <c r="AD436" i="2" s="1"/>
  <c r="AC77" i="2"/>
  <c r="AD77" i="2" s="1"/>
  <c r="AC297" i="2"/>
  <c r="AD297" i="2" s="1"/>
  <c r="AC151" i="2"/>
  <c r="AD151" i="2" s="1"/>
  <c r="AC362" i="2"/>
  <c r="AD362" i="2" s="1"/>
  <c r="AC428" i="2"/>
  <c r="AD428" i="2" s="1"/>
  <c r="AC5" i="2"/>
  <c r="AD5" i="2" s="1"/>
  <c r="AC37" i="2"/>
  <c r="AD37" i="2" s="1"/>
  <c r="AC21" i="2"/>
  <c r="AD21" i="2" s="1"/>
  <c r="AC312" i="2"/>
  <c r="AD312" i="2" s="1"/>
  <c r="AC439" i="2"/>
  <c r="AD439" i="2" s="1"/>
  <c r="AC611" i="2"/>
  <c r="AD611" i="2" s="1"/>
  <c r="AC47" i="2"/>
  <c r="AD47" i="2" s="1"/>
  <c r="AC198" i="2"/>
  <c r="AD198" i="2" s="1"/>
  <c r="AC264" i="2"/>
  <c r="AD264" i="2" s="1"/>
  <c r="AC443" i="2"/>
  <c r="AD443" i="2" s="1"/>
  <c r="AC504" i="2"/>
  <c r="AD504" i="2" s="1"/>
  <c r="AC69" i="2"/>
  <c r="AD69" i="2" s="1"/>
  <c r="AC199" i="2"/>
  <c r="AD199" i="2" s="1"/>
  <c r="AC304" i="2"/>
  <c r="AD304" i="2" s="1"/>
  <c r="AC371" i="2"/>
  <c r="AD371" i="2" s="1"/>
  <c r="AC406" i="2"/>
  <c r="AD406" i="2" s="1"/>
  <c r="AC582" i="2"/>
  <c r="AD582" i="2" s="1"/>
  <c r="AC75" i="2"/>
  <c r="AD75" i="2" s="1"/>
  <c r="AC331" i="2"/>
  <c r="AD331" i="2" s="1"/>
  <c r="AC648" i="2"/>
  <c r="AD648" i="2" s="1"/>
  <c r="AC29" i="2"/>
  <c r="AD29" i="2" s="1"/>
  <c r="AC125" i="2"/>
  <c r="AD125" i="2" s="1"/>
  <c r="AC176" i="2"/>
  <c r="AD176" i="2" s="1"/>
  <c r="AC225" i="2"/>
  <c r="AD225" i="2" s="1"/>
  <c r="AC272" i="2"/>
  <c r="AD272" i="2" s="1"/>
  <c r="AC412" i="2"/>
  <c r="AD412" i="2" s="1"/>
  <c r="AC500" i="2"/>
  <c r="AD500" i="2" s="1"/>
  <c r="AC16" i="2"/>
  <c r="AD16" i="2" s="1"/>
  <c r="AC323" i="2"/>
  <c r="AD323" i="2" s="1"/>
  <c r="AC652" i="2"/>
  <c r="AD652" i="2" s="1"/>
  <c r="AC93" i="2"/>
  <c r="AD93" i="2" s="1"/>
  <c r="AC346" i="2"/>
  <c r="AD346" i="2" s="1"/>
  <c r="AC537" i="2"/>
  <c r="AD537" i="2" s="1"/>
  <c r="AC162" i="2"/>
  <c r="AD162" i="2" s="1"/>
  <c r="AC231" i="2"/>
  <c r="AD231" i="2" s="1"/>
  <c r="AC343" i="2"/>
  <c r="AD343" i="2" s="1"/>
  <c r="AC471" i="2"/>
  <c r="AD471" i="2" s="1"/>
  <c r="AC625" i="2"/>
  <c r="AD625" i="2" s="1"/>
  <c r="AC138" i="2"/>
  <c r="AD138" i="2" s="1"/>
  <c r="AC265" i="2"/>
  <c r="AD265" i="2" s="1"/>
  <c r="AC388" i="2"/>
  <c r="AD388" i="2" s="1"/>
  <c r="AC631" i="2"/>
  <c r="AD631" i="2" s="1"/>
  <c r="AC30" i="2"/>
  <c r="AD30" i="2" s="1"/>
  <c r="AC126" i="2"/>
  <c r="AD126" i="2" s="1"/>
  <c r="AC416" i="2"/>
  <c r="AD416" i="2" s="1"/>
  <c r="AC584" i="2"/>
  <c r="AD584" i="2" s="1"/>
  <c r="AC88" i="2"/>
  <c r="AD88" i="2" s="1"/>
  <c r="AC155" i="2"/>
  <c r="AD155" i="2" s="1"/>
  <c r="AC207" i="2"/>
  <c r="AD207" i="2" s="1"/>
  <c r="AC243" i="2"/>
  <c r="AD243" i="2" s="1"/>
  <c r="AC327" i="2"/>
  <c r="AD327" i="2" s="1"/>
  <c r="AC467" i="2"/>
  <c r="AD467" i="2" s="1"/>
  <c r="AC298" i="2"/>
  <c r="AD298" i="2" s="1"/>
  <c r="AC423" i="2"/>
  <c r="AD423" i="2" s="1"/>
  <c r="AC596" i="2"/>
  <c r="AD596" i="2" s="1"/>
  <c r="AC96" i="2"/>
  <c r="AD96" i="2" s="1"/>
  <c r="AC350" i="2"/>
  <c r="AD350" i="2" s="1"/>
  <c r="AC133" i="2"/>
  <c r="AD133" i="2" s="1"/>
  <c r="AC445" i="2"/>
  <c r="AD445" i="2" s="1"/>
  <c r="AC224" i="2"/>
  <c r="AD224" i="2" s="1"/>
  <c r="AC356" i="2"/>
  <c r="AD356" i="2" s="1"/>
  <c r="AC222" i="2"/>
  <c r="AD222" i="2" s="1"/>
  <c r="AC454" i="2"/>
  <c r="AD454" i="2" s="1"/>
  <c r="AC221" i="2"/>
  <c r="AD221" i="2" s="1"/>
  <c r="AC462" i="2"/>
  <c r="AD462" i="2" s="1"/>
  <c r="AC124" i="2"/>
  <c r="AD124" i="2" s="1"/>
  <c r="AC308" i="2"/>
  <c r="AD308" i="2" s="1"/>
  <c r="AC672" i="2"/>
  <c r="AD672" i="2" s="1"/>
  <c r="AC152" i="2"/>
  <c r="AD152" i="2" s="1"/>
  <c r="AC461" i="2"/>
  <c r="AD461" i="2" s="1"/>
  <c r="AC518" i="2"/>
  <c r="AD518" i="2" s="1"/>
  <c r="AC68" i="2"/>
  <c r="AD68" i="2" s="1"/>
  <c r="AC875" i="2"/>
  <c r="AD875" i="2" s="1"/>
  <c r="AC966" i="2"/>
  <c r="AD966" i="2" s="1"/>
  <c r="AC1014" i="2"/>
  <c r="AD1014" i="2" s="1"/>
  <c r="AC942" i="2"/>
  <c r="AD942" i="2" s="1"/>
  <c r="AC724" i="2"/>
  <c r="AD724" i="2" s="1"/>
  <c r="AC950" i="2"/>
  <c r="AD950" i="2" s="1"/>
  <c r="AC1791" i="2"/>
  <c r="AD1791" i="2" s="1"/>
  <c r="AC1080" i="2"/>
  <c r="AD1080" i="2" s="1"/>
  <c r="AC7420" i="2"/>
  <c r="AD7420" i="2" s="1"/>
  <c r="AC6913" i="2"/>
  <c r="AD6913" i="2" s="1"/>
  <c r="AC4763" i="2"/>
  <c r="AD4763" i="2" s="1"/>
  <c r="AC1502" i="2"/>
  <c r="AD1502" i="2" s="1"/>
  <c r="Z14" i="1"/>
  <c r="I72" i="1" s="1"/>
  <c r="Z31" i="1"/>
  <c r="I89" i="1" s="1"/>
  <c r="Z49" i="1"/>
  <c r="I107" i="1" s="1"/>
  <c r="I102" i="1"/>
  <c r="I78" i="1"/>
  <c r="Z36" i="1"/>
  <c r="I94" i="1" s="1"/>
  <c r="I64" i="1"/>
  <c r="I71" i="1"/>
  <c r="I63" i="1"/>
  <c r="I112" i="1"/>
  <c r="I101" i="1"/>
  <c r="I250" i="1"/>
  <c r="I85" i="1"/>
  <c r="I81" i="1"/>
  <c r="I70" i="1"/>
  <c r="I109" i="1"/>
  <c r="I104" i="1"/>
  <c r="I96" i="1"/>
  <c r="Z203" i="1"/>
  <c r="Z605" i="1"/>
  <c r="Z170" i="1"/>
  <c r="Z65" i="1"/>
  <c r="Z74" i="1"/>
  <c r="Z79" i="1"/>
  <c r="Z110" i="1"/>
  <c r="Z114" i="1"/>
  <c r="Z82" i="1"/>
  <c r="Z91" i="1"/>
  <c r="Z113" i="1"/>
  <c r="Z69" i="1"/>
  <c r="Z119" i="1"/>
  <c r="Z105" i="1"/>
  <c r="Z75" i="1"/>
  <c r="Z80" i="1"/>
  <c r="Z106" i="1"/>
  <c r="Z99" i="1"/>
  <c r="Z111" i="1"/>
  <c r="Z98" i="1"/>
  <c r="Z86" i="1"/>
  <c r="Z118" i="1"/>
  <c r="Z66" i="1"/>
  <c r="I103" i="1"/>
  <c r="I116" i="1"/>
  <c r="I95" i="1"/>
  <c r="I108" i="1"/>
  <c r="I87" i="1"/>
  <c r="I100" i="1"/>
  <c r="I92" i="1"/>
  <c r="I84" i="1"/>
  <c r="I90" i="1"/>
  <c r="I76" i="1"/>
  <c r="I653" i="1"/>
  <c r="I584" i="1"/>
  <c r="I307" i="1"/>
  <c r="I1622" i="2" l="1"/>
  <c r="AC1622" i="2" s="1"/>
  <c r="AD1622" i="2" s="1"/>
  <c r="I1678" i="2"/>
  <c r="AC1678" i="2" s="1"/>
  <c r="AD1678" i="2" s="1"/>
  <c r="I1697" i="2"/>
  <c r="AC1697" i="2" s="1"/>
  <c r="AD1697" i="2" s="1"/>
  <c r="I2000" i="2"/>
  <c r="AC2000" i="2" s="1"/>
  <c r="AD2000" i="2" s="1"/>
  <c r="I4007" i="2"/>
  <c r="AC4007" i="2" s="1"/>
  <c r="AD4007" i="2" s="1"/>
  <c r="I2488" i="2"/>
  <c r="AC2488" i="2" s="1"/>
  <c r="AD2488" i="2" s="1"/>
  <c r="I1711" i="2"/>
  <c r="AC1711" i="2" s="1"/>
  <c r="AD1711" i="2" s="1"/>
  <c r="I3722" i="2"/>
  <c r="AC3722" i="2" s="1"/>
  <c r="AD3722" i="2" s="1"/>
  <c r="I996" i="2"/>
  <c r="AC996" i="2" s="1"/>
  <c r="AD996" i="2" s="1"/>
  <c r="I1176" i="2"/>
  <c r="AC1176" i="2" s="1"/>
  <c r="AD1176" i="2" s="1"/>
  <c r="I1259" i="2"/>
  <c r="AC1259" i="2" s="1"/>
  <c r="AD1259" i="2" s="1"/>
  <c r="I885" i="2"/>
  <c r="AC885" i="2" s="1"/>
  <c r="AD885" i="2" s="1"/>
  <c r="I1326" i="2"/>
  <c r="AC1326" i="2" s="1"/>
  <c r="AD1326" i="2" s="1"/>
  <c r="I1045" i="2"/>
  <c r="AC1045" i="2" s="1"/>
  <c r="AD1045" i="2" s="1"/>
  <c r="I1295" i="2"/>
  <c r="AC1295" i="2" s="1"/>
  <c r="AD1295" i="2" s="1"/>
  <c r="I1319" i="2"/>
  <c r="AC1319" i="2" s="1"/>
  <c r="AD1319" i="2" s="1"/>
  <c r="I730" i="2"/>
  <c r="AC730" i="2" s="1"/>
  <c r="AD730" i="2" s="1"/>
  <c r="I988" i="2"/>
  <c r="AC988" i="2" s="1"/>
  <c r="AD988" i="2" s="1"/>
  <c r="I1191" i="2"/>
  <c r="AC1191" i="2" s="1"/>
  <c r="AD1191" i="2" s="1"/>
  <c r="I986" i="2"/>
  <c r="AC986" i="2" s="1"/>
  <c r="AD986" i="2" s="1"/>
  <c r="I1344" i="2"/>
  <c r="AC1344" i="2" s="1"/>
  <c r="AD1344" i="2" s="1"/>
  <c r="I841" i="2"/>
  <c r="AC841" i="2" s="1"/>
  <c r="AD841" i="2" s="1"/>
  <c r="I1185" i="2"/>
  <c r="AC1185" i="2" s="1"/>
  <c r="AD1185" i="2" s="1"/>
  <c r="I1283" i="2"/>
  <c r="AC1283" i="2" s="1"/>
  <c r="AD1283" i="2" s="1"/>
  <c r="I3354" i="2"/>
  <c r="I1802" i="2"/>
  <c r="AC1802" i="2" s="1"/>
  <c r="AD1802" i="2" s="1"/>
  <c r="I1606" i="2"/>
  <c r="AC1606" i="2" s="1"/>
  <c r="AD1606" i="2" s="1"/>
  <c r="I3462" i="2"/>
  <c r="AC3462" i="2" s="1"/>
  <c r="AD3462" i="2" s="1"/>
  <c r="I1785" i="2"/>
  <c r="AC1785" i="2" s="1"/>
  <c r="AD1785" i="2" s="1"/>
  <c r="I1413" i="2"/>
  <c r="AC1413" i="2" s="1"/>
  <c r="AD1413" i="2" s="1"/>
  <c r="I3328" i="2"/>
  <c r="AC3328" i="2" s="1"/>
  <c r="AD3328" i="2" s="1"/>
  <c r="I1766" i="2"/>
  <c r="AC1766" i="2" s="1"/>
  <c r="AD1766" i="2" s="1"/>
  <c r="I1647" i="2"/>
  <c r="AC1647" i="2" s="1"/>
  <c r="AD1647" i="2" s="1"/>
  <c r="I1663" i="2"/>
  <c r="AC1663" i="2" s="1"/>
  <c r="AD1663" i="2" s="1"/>
  <c r="I1215" i="2"/>
  <c r="AC1215" i="2" s="1"/>
  <c r="AD1215" i="2" s="1"/>
  <c r="I1151" i="2"/>
  <c r="AC1151" i="2" s="1"/>
  <c r="AD1151" i="2" s="1"/>
  <c r="I1293" i="2"/>
  <c r="AC1293" i="2" s="1"/>
  <c r="AD1293" i="2" s="1"/>
  <c r="I785" i="2"/>
  <c r="AC785" i="2" s="1"/>
  <c r="AD785" i="2" s="1"/>
  <c r="I835" i="2"/>
  <c r="AC835" i="2" s="1"/>
  <c r="AD835" i="2" s="1"/>
  <c r="I790" i="2"/>
  <c r="AC790" i="2" s="1"/>
  <c r="AD790" i="2" s="1"/>
  <c r="I873" i="2"/>
  <c r="AC873" i="2" s="1"/>
  <c r="AD873" i="2" s="1"/>
  <c r="I1068" i="2"/>
  <c r="AC1068" i="2" s="1"/>
  <c r="AD1068" i="2" s="1"/>
  <c r="I744" i="2"/>
  <c r="AC744" i="2" s="1"/>
  <c r="AD744" i="2" s="1"/>
  <c r="I1059" i="2"/>
  <c r="AC1059" i="2" s="1"/>
  <c r="AD1059" i="2" s="1"/>
  <c r="I1042" i="2"/>
  <c r="AC1042" i="2" s="1"/>
  <c r="AD1042" i="2" s="1"/>
  <c r="I1223" i="2"/>
  <c r="AC1223" i="2" s="1"/>
  <c r="AD1223" i="2" s="1"/>
  <c r="I1111" i="2"/>
  <c r="AC1111" i="2" s="1"/>
  <c r="AD1111" i="2" s="1"/>
  <c r="I1228" i="2"/>
  <c r="AC1228" i="2" s="1"/>
  <c r="AD1228" i="2" s="1"/>
  <c r="I1331" i="2"/>
  <c r="AC1331" i="2" s="1"/>
  <c r="AD1331" i="2" s="1"/>
  <c r="I752" i="2"/>
  <c r="AC752" i="2" s="1"/>
  <c r="AD752" i="2" s="1"/>
  <c r="I1026" i="2"/>
  <c r="AC1026" i="2" s="1"/>
  <c r="AD1026" i="2" s="1"/>
  <c r="I1127" i="2"/>
  <c r="AC1127" i="2" s="1"/>
  <c r="AD1127" i="2" s="1"/>
  <c r="I1048" i="2"/>
  <c r="AC1048" i="2" s="1"/>
  <c r="AD1048" i="2" s="1"/>
  <c r="I810" i="2"/>
  <c r="AC810" i="2" s="1"/>
  <c r="AD810" i="2" s="1"/>
  <c r="I784" i="2"/>
  <c r="AC784" i="2" s="1"/>
  <c r="AD784" i="2" s="1"/>
  <c r="I1304" i="2"/>
  <c r="AC1304" i="2" s="1"/>
  <c r="AD1304" i="2" s="1"/>
  <c r="I1183" i="2"/>
  <c r="AC1183" i="2" s="1"/>
  <c r="AD1183" i="2" s="1"/>
  <c r="I1153" i="2"/>
  <c r="AC1153" i="2" s="1"/>
  <c r="AD1153" i="2" s="1"/>
  <c r="I1246" i="2"/>
  <c r="AC1246" i="2" s="1"/>
  <c r="AD1246" i="2" s="1"/>
  <c r="I1117" i="2"/>
  <c r="AC1117" i="2" s="1"/>
  <c r="AD1117" i="2" s="1"/>
  <c r="I794" i="2"/>
  <c r="AC794" i="2" s="1"/>
  <c r="AD794" i="2" s="1"/>
  <c r="I964" i="2"/>
  <c r="AC964" i="2" s="1"/>
  <c r="AD964" i="2" s="1"/>
  <c r="I1535" i="2"/>
  <c r="AC1535" i="2" s="1"/>
  <c r="AD1535" i="2" s="1"/>
  <c r="I3625" i="2"/>
  <c r="AC3625" i="2" s="1"/>
  <c r="AD3625" i="2" s="1"/>
  <c r="I1564" i="2"/>
  <c r="AC1564" i="2" s="1"/>
  <c r="AD1564" i="2" s="1"/>
  <c r="I1930" i="2"/>
  <c r="AC1930" i="2" s="1"/>
  <c r="AD1930" i="2" s="1"/>
  <c r="I853" i="2"/>
  <c r="AC853" i="2" s="1"/>
  <c r="AD853" i="2" s="1"/>
  <c r="I710" i="2"/>
  <c r="AC710" i="2" s="1"/>
  <c r="AD710" i="2" s="1"/>
  <c r="I978" i="2"/>
  <c r="AC978" i="2" s="1"/>
  <c r="AD978" i="2" s="1"/>
  <c r="I947" i="2"/>
  <c r="AC947" i="2" s="1"/>
  <c r="AD947" i="2" s="1"/>
  <c r="I1078" i="2"/>
  <c r="AC1078" i="2" s="1"/>
  <c r="AD1078" i="2" s="1"/>
  <c r="I903" i="2"/>
  <c r="AC903" i="2" s="1"/>
  <c r="AD903" i="2" s="1"/>
  <c r="I968" i="2"/>
  <c r="AC968" i="2" s="1"/>
  <c r="AD968" i="2" s="1"/>
  <c r="I1058" i="2"/>
  <c r="AC1058" i="2" s="1"/>
  <c r="AD1058" i="2" s="1"/>
  <c r="I764" i="2"/>
  <c r="AC764" i="2" s="1"/>
  <c r="AD764" i="2" s="1"/>
  <c r="I1135" i="2"/>
  <c r="AC1135" i="2" s="1"/>
  <c r="AD1135" i="2" s="1"/>
  <c r="I705" i="2"/>
  <c r="AC705" i="2" s="1"/>
  <c r="AD705" i="2" s="1"/>
  <c r="I1302" i="2"/>
  <c r="AC1302" i="2" s="1"/>
  <c r="AD1302" i="2" s="1"/>
  <c r="I967" i="2"/>
  <c r="AC967" i="2" s="1"/>
  <c r="AD967" i="2" s="1"/>
  <c r="I955" i="2"/>
  <c r="AC955" i="2" s="1"/>
  <c r="AD955" i="2" s="1"/>
  <c r="I1305" i="2"/>
  <c r="AC1305" i="2" s="1"/>
  <c r="AD1305" i="2" s="1"/>
  <c r="I945" i="2"/>
  <c r="AC945" i="2" s="1"/>
  <c r="AD945" i="2" s="1"/>
  <c r="I1192" i="2"/>
  <c r="AC1192" i="2" s="1"/>
  <c r="AD1192" i="2" s="1"/>
  <c r="I1984" i="2"/>
  <c r="AC1984" i="2" s="1"/>
  <c r="AD1984" i="2" s="1"/>
  <c r="I1854" i="2"/>
  <c r="AC1854" i="2" s="1"/>
  <c r="AD1854" i="2" s="1"/>
  <c r="I1525" i="2"/>
  <c r="AC1525" i="2" s="1"/>
  <c r="AD1525" i="2" s="1"/>
  <c r="I7614" i="2"/>
  <c r="AC7614" i="2" s="1"/>
  <c r="AD7614" i="2" s="1"/>
  <c r="I3444" i="2"/>
  <c r="AC3444" i="2" s="1"/>
  <c r="AD3444" i="2" s="1"/>
  <c r="I2044" i="2"/>
  <c r="AC2044" i="2" s="1"/>
  <c r="AD2044" i="2" s="1"/>
  <c r="I3470" i="2"/>
  <c r="AC3470" i="2" s="1"/>
  <c r="AD3470" i="2" s="1"/>
  <c r="I2056" i="2"/>
  <c r="AC2056" i="2" s="1"/>
  <c r="AD2056" i="2" s="1"/>
  <c r="I1670" i="2"/>
  <c r="AC1670" i="2" s="1"/>
  <c r="AD1670" i="2" s="1"/>
  <c r="I3463" i="2"/>
  <c r="AC3463" i="2" s="1"/>
  <c r="AD3463" i="2" s="1"/>
  <c r="I1759" i="2"/>
  <c r="AC1759" i="2" s="1"/>
  <c r="AD1759" i="2" s="1"/>
  <c r="I1614" i="2"/>
  <c r="AC1614" i="2" s="1"/>
  <c r="AD1614" i="2" s="1"/>
  <c r="I1784" i="2"/>
  <c r="AC1784" i="2" s="1"/>
  <c r="AD1784" i="2" s="1"/>
  <c r="I995" i="2"/>
  <c r="AC995" i="2" s="1"/>
  <c r="AD995" i="2" s="1"/>
  <c r="I1168" i="2"/>
  <c r="AC1168" i="2" s="1"/>
  <c r="AD1168" i="2" s="1"/>
  <c r="I726" i="2"/>
  <c r="AC726" i="2" s="1"/>
  <c r="AD726" i="2" s="1"/>
  <c r="I1136" i="2"/>
  <c r="AC1136" i="2" s="1"/>
  <c r="AD1136" i="2" s="1"/>
  <c r="I1015" i="2"/>
  <c r="AC1015" i="2" s="1"/>
  <c r="AD1015" i="2" s="1"/>
  <c r="I722" i="2"/>
  <c r="AC722" i="2" s="1"/>
  <c r="AD722" i="2" s="1"/>
  <c r="I1152" i="2"/>
  <c r="AC1152" i="2" s="1"/>
  <c r="AD1152" i="2" s="1"/>
  <c r="I1323" i="2"/>
  <c r="AC1323" i="2" s="1"/>
  <c r="AD1323" i="2" s="1"/>
  <c r="I721" i="2"/>
  <c r="AC721" i="2" s="1"/>
  <c r="AD721" i="2" s="1"/>
  <c r="I801" i="2"/>
  <c r="AC801" i="2" s="1"/>
  <c r="AD801" i="2" s="1"/>
  <c r="I1311" i="2"/>
  <c r="AC1311" i="2" s="1"/>
  <c r="AD1311" i="2" s="1"/>
  <c r="I923" i="2"/>
  <c r="AC923" i="2" s="1"/>
  <c r="AD923" i="2" s="1"/>
  <c r="I767" i="2"/>
  <c r="AC767" i="2" s="1"/>
  <c r="AD767" i="2" s="1"/>
  <c r="I1863" i="2"/>
  <c r="I2199" i="2"/>
  <c r="AC2199" i="2" s="1"/>
  <c r="AD2199" i="2" s="1"/>
  <c r="I1421" i="2"/>
  <c r="AC1421" i="2" s="1"/>
  <c r="AD1421" i="2" s="1"/>
  <c r="I849" i="2"/>
  <c r="AC849" i="2" s="1"/>
  <c r="AD849" i="2" s="1"/>
  <c r="I1053" i="2"/>
  <c r="AC1053" i="2" s="1"/>
  <c r="AD1053" i="2" s="1"/>
  <c r="I1113" i="2"/>
  <c r="AC1113" i="2" s="1"/>
  <c r="AD1113" i="2" s="1"/>
  <c r="I1020" i="2"/>
  <c r="AC1020" i="2" s="1"/>
  <c r="AD1020" i="2" s="1"/>
  <c r="I896" i="2"/>
  <c r="AC896" i="2" s="1"/>
  <c r="AD896" i="2" s="1"/>
  <c r="I994" i="2"/>
  <c r="AC994" i="2" s="1"/>
  <c r="AD994" i="2" s="1"/>
  <c r="I999" i="2"/>
  <c r="AC999" i="2" s="1"/>
  <c r="AD999" i="2" s="1"/>
  <c r="I1008" i="2"/>
  <c r="AC1008" i="2" s="1"/>
  <c r="AD1008" i="2" s="1"/>
  <c r="I1167" i="2"/>
  <c r="AC1167" i="2" s="1"/>
  <c r="AD1167" i="2" s="1"/>
  <c r="I791" i="2"/>
  <c r="AC791" i="2" s="1"/>
  <c r="AD791" i="2" s="1"/>
  <c r="I1186" i="2"/>
  <c r="AC1186" i="2" s="1"/>
  <c r="AD1186" i="2" s="1"/>
  <c r="I1148" i="2"/>
  <c r="AC1148" i="2" s="1"/>
  <c r="AD1148" i="2" s="1"/>
  <c r="I1306" i="2"/>
  <c r="AC1306" i="2" s="1"/>
  <c r="AD1306" i="2" s="1"/>
  <c r="I1247" i="2"/>
  <c r="AC1247" i="2" s="1"/>
  <c r="AD1247" i="2" s="1"/>
  <c r="I1075" i="2"/>
  <c r="AC1075" i="2" s="1"/>
  <c r="AD1075" i="2" s="1"/>
  <c r="I2894" i="2"/>
  <c r="AC2894" i="2" s="1"/>
  <c r="AD2894" i="2" s="1"/>
  <c r="I7613" i="2"/>
  <c r="AC7613" i="2" s="1"/>
  <c r="AD7613" i="2" s="1"/>
  <c r="I1779" i="2"/>
  <c r="AC1779" i="2" s="1"/>
  <c r="AD1779" i="2" s="1"/>
  <c r="I735" i="2"/>
  <c r="AC735" i="2" s="1"/>
  <c r="AD735" i="2" s="1"/>
  <c r="I1315" i="2"/>
  <c r="AC1315" i="2" s="1"/>
  <c r="AD1315" i="2" s="1"/>
  <c r="I1124" i="2"/>
  <c r="AC1124" i="2" s="1"/>
  <c r="AD1124" i="2" s="1"/>
  <c r="I902" i="2"/>
  <c r="AC902" i="2" s="1"/>
  <c r="AD902" i="2" s="1"/>
  <c r="I797" i="2"/>
  <c r="AC797" i="2" s="1"/>
  <c r="AD797" i="2" s="1"/>
  <c r="I1066" i="2"/>
  <c r="AC1066" i="2" s="1"/>
  <c r="AD1066" i="2" s="1"/>
  <c r="I843" i="2"/>
  <c r="AC843" i="2" s="1"/>
  <c r="AD843" i="2" s="1"/>
  <c r="I920" i="2"/>
  <c r="AC920" i="2" s="1"/>
  <c r="AD920" i="2" s="1"/>
  <c r="I1102" i="2"/>
  <c r="AC1102" i="2" s="1"/>
  <c r="AD1102" i="2" s="1"/>
  <c r="I881" i="2"/>
  <c r="AC881" i="2" s="1"/>
  <c r="AD881" i="2" s="1"/>
  <c r="I1321" i="2"/>
  <c r="AC1321" i="2" s="1"/>
  <c r="AD1321" i="2" s="1"/>
  <c r="I905" i="2"/>
  <c r="AC905" i="2" s="1"/>
  <c r="AD905" i="2" s="1"/>
  <c r="I839" i="2"/>
  <c r="AC839" i="2" s="1"/>
  <c r="AD839" i="2" s="1"/>
  <c r="I870" i="2"/>
  <c r="AC870" i="2" s="1"/>
  <c r="AD870" i="2" s="1"/>
  <c r="I1065" i="2"/>
  <c r="AC1065" i="2" s="1"/>
  <c r="AD1065" i="2" s="1"/>
  <c r="I731" i="2"/>
  <c r="AC731" i="2" s="1"/>
  <c r="AD731" i="2" s="1"/>
  <c r="I1161" i="2"/>
  <c r="AC1161" i="2" s="1"/>
  <c r="AD1161" i="2" s="1"/>
  <c r="I1846" i="2"/>
  <c r="AC1846" i="2" s="1"/>
  <c r="AD1846" i="2" s="1"/>
  <c r="I1743" i="2"/>
  <c r="I1574" i="2"/>
  <c r="AC1574" i="2" s="1"/>
  <c r="AD1574" i="2" s="1"/>
  <c r="I1695" i="2"/>
  <c r="AC1695" i="2" s="1"/>
  <c r="AD1695" i="2" s="1"/>
  <c r="I1687" i="2"/>
  <c r="AC1687" i="2" s="1"/>
  <c r="AD1687" i="2" s="1"/>
  <c r="I2095" i="2"/>
  <c r="I3471" i="2"/>
  <c r="I1544" i="2"/>
  <c r="I3467" i="2"/>
  <c r="I1566" i="2"/>
  <c r="AC1566" i="2" s="1"/>
  <c r="AD1566" i="2" s="1"/>
  <c r="I1512" i="2"/>
  <c r="AC1512" i="2" s="1"/>
  <c r="AD1512" i="2" s="1"/>
  <c r="I1572" i="2"/>
  <c r="AC1572" i="2" s="1"/>
  <c r="AD1572" i="2" s="1"/>
  <c r="I2014" i="2"/>
  <c r="AC2014" i="2" s="1"/>
  <c r="AD2014" i="2" s="1"/>
  <c r="I2638" i="2"/>
  <c r="AC2638" i="2" s="1"/>
  <c r="AD2638" i="2" s="1"/>
  <c r="I5460" i="2"/>
  <c r="AC5460" i="2" s="1"/>
  <c r="AD5460" i="2" s="1"/>
  <c r="I1777" i="2"/>
  <c r="AC1777" i="2" s="1"/>
  <c r="AD1777" i="2" s="1"/>
  <c r="I1639" i="2"/>
  <c r="AC1639" i="2" s="1"/>
  <c r="AD1639" i="2" s="1"/>
  <c r="I1655" i="2"/>
  <c r="AC1655" i="2" s="1"/>
  <c r="AD1655" i="2" s="1"/>
  <c r="I1005" i="2"/>
  <c r="AC1005" i="2" s="1"/>
  <c r="AD1005" i="2" s="1"/>
  <c r="I1142" i="2"/>
  <c r="AC1142" i="2" s="1"/>
  <c r="AD1142" i="2" s="1"/>
  <c r="I1024" i="2"/>
  <c r="AC1024" i="2" s="1"/>
  <c r="AD1024" i="2" s="1"/>
  <c r="I727" i="2"/>
  <c r="AC727" i="2" s="1"/>
  <c r="AD727" i="2" s="1"/>
  <c r="I928" i="2"/>
  <c r="AC928" i="2" s="1"/>
  <c r="AD928" i="2" s="1"/>
  <c r="I1197" i="2"/>
  <c r="AC1197" i="2" s="1"/>
  <c r="AD1197" i="2" s="1"/>
  <c r="I1028" i="2"/>
  <c r="AC1028" i="2" s="1"/>
  <c r="AD1028" i="2" s="1"/>
  <c r="I1201" i="2"/>
  <c r="AC1201" i="2" s="1"/>
  <c r="AD1201" i="2" s="1"/>
  <c r="I718" i="2"/>
  <c r="AC718" i="2" s="1"/>
  <c r="AD718" i="2" s="1"/>
  <c r="I1133" i="2"/>
  <c r="AC1133" i="2" s="1"/>
  <c r="AD1133" i="2" s="1"/>
  <c r="I1352" i="2"/>
  <c r="AC1352" i="2" s="1"/>
  <c r="AD1352" i="2" s="1"/>
  <c r="I890" i="2"/>
  <c r="AC890" i="2" s="1"/>
  <c r="AD890" i="2" s="1"/>
  <c r="I1083" i="2"/>
  <c r="AC1083" i="2" s="1"/>
  <c r="AD1083" i="2" s="1"/>
  <c r="I780" i="2"/>
  <c r="AC780" i="2" s="1"/>
  <c r="AD780" i="2" s="1"/>
  <c r="I912" i="2"/>
  <c r="AC912" i="2" s="1"/>
  <c r="AD912" i="2" s="1"/>
  <c r="I1174" i="2"/>
  <c r="AC1174" i="2" s="1"/>
  <c r="AD1174" i="2" s="1"/>
  <c r="I832" i="2"/>
  <c r="AC832" i="2" s="1"/>
  <c r="AD832" i="2" s="1"/>
  <c r="I733" i="2"/>
  <c r="AC733" i="2" s="1"/>
  <c r="AD733" i="2" s="1"/>
  <c r="I1314" i="2"/>
  <c r="AC1314" i="2" s="1"/>
  <c r="AD1314" i="2" s="1"/>
  <c r="I750" i="2"/>
  <c r="AC750" i="2" s="1"/>
  <c r="AD750" i="2" s="1"/>
  <c r="I937" i="2"/>
  <c r="AC937" i="2" s="1"/>
  <c r="AD937" i="2" s="1"/>
  <c r="I1076" i="2"/>
  <c r="AC1076" i="2" s="1"/>
  <c r="AD1076" i="2" s="1"/>
  <c r="I1018" i="2"/>
  <c r="AC1018" i="2" s="1"/>
  <c r="AD1018" i="2" s="1"/>
  <c r="I1360" i="2"/>
  <c r="AC1360" i="2" s="1"/>
  <c r="AD1360" i="2" s="1"/>
  <c r="I1332" i="2"/>
  <c r="AC1332" i="2" s="1"/>
  <c r="AD1332" i="2" s="1"/>
  <c r="I831" i="2"/>
  <c r="AC831" i="2" s="1"/>
  <c r="AD831" i="2" s="1"/>
  <c r="I913" i="2"/>
  <c r="AC913" i="2" s="1"/>
  <c r="AD913" i="2" s="1"/>
  <c r="I1137" i="2"/>
  <c r="AC1137" i="2" s="1"/>
  <c r="AD1137" i="2" s="1"/>
  <c r="I1640" i="2"/>
  <c r="AC1640" i="2" s="1"/>
  <c r="AD1640" i="2" s="1"/>
  <c r="I1859" i="2"/>
  <c r="AC1859" i="2" s="1"/>
  <c r="AD1859" i="2" s="1"/>
  <c r="I2032" i="2"/>
  <c r="I1689" i="2"/>
  <c r="AC1689" i="2" s="1"/>
  <c r="AD1689" i="2" s="1"/>
  <c r="I1798" i="2"/>
  <c r="AC1798" i="2" s="1"/>
  <c r="AD1798" i="2" s="1"/>
  <c r="I1439" i="2"/>
  <c r="AC1439" i="2" s="1"/>
  <c r="AD1439" i="2" s="1"/>
  <c r="I1530" i="2"/>
  <c r="AC1530" i="2" s="1"/>
  <c r="AD1530" i="2" s="1"/>
  <c r="I1713" i="2"/>
  <c r="AC1713" i="2" s="1"/>
  <c r="AD1713" i="2" s="1"/>
  <c r="I1553" i="2"/>
  <c r="AC1553" i="2" s="1"/>
  <c r="AD1553" i="2" s="1"/>
  <c r="I1795" i="2"/>
  <c r="AC1795" i="2" s="1"/>
  <c r="AD1795" i="2" s="1"/>
  <c r="I1671" i="2"/>
  <c r="AC1671" i="2" s="1"/>
  <c r="AD1671" i="2" s="1"/>
  <c r="I1979" i="2"/>
  <c r="AC1979" i="2" s="1"/>
  <c r="AD1979" i="2" s="1"/>
  <c r="I1900" i="2"/>
  <c r="AC1900" i="2" s="1"/>
  <c r="AD1900" i="2" s="1"/>
  <c r="I1526" i="2"/>
  <c r="AC1526" i="2" s="1"/>
  <c r="AD1526" i="2" s="1"/>
  <c r="I1405" i="2"/>
  <c r="AC1405" i="2" s="1"/>
  <c r="AD1405" i="2" s="1"/>
  <c r="I1862" i="2"/>
  <c r="AC1862" i="2" s="1"/>
  <c r="AD1862" i="2" s="1"/>
  <c r="I1656" i="2"/>
  <c r="AC1656" i="2" s="1"/>
  <c r="AD1656" i="2" s="1"/>
  <c r="I1728" i="2"/>
  <c r="AC1728" i="2" s="1"/>
  <c r="AD1728" i="2" s="1"/>
  <c r="I1887" i="2"/>
  <c r="I1679" i="2"/>
  <c r="AC1679" i="2" s="1"/>
  <c r="AD1679" i="2" s="1"/>
  <c r="I4037" i="2"/>
  <c r="AC4037" i="2" s="1"/>
  <c r="AD4037" i="2" s="1"/>
  <c r="I2059" i="2"/>
  <c r="AC2059" i="2" s="1"/>
  <c r="AD2059" i="2" s="1"/>
  <c r="I3484" i="2"/>
  <c r="AC3484" i="2" s="1"/>
  <c r="AD3484" i="2" s="1"/>
  <c r="I1917" i="2"/>
  <c r="AC1917" i="2" s="1"/>
  <c r="AD1917" i="2" s="1"/>
  <c r="I1448" i="2"/>
  <c r="AC1448" i="2" s="1"/>
  <c r="AD1448" i="2" s="1"/>
  <c r="I1753" i="2"/>
  <c r="AC1753" i="2" s="1"/>
  <c r="AD1753" i="2" s="1"/>
  <c r="I1922" i="2"/>
  <c r="AC1922" i="2" s="1"/>
  <c r="AD1922" i="2" s="1"/>
  <c r="I1654" i="2"/>
  <c r="AC1654" i="2" s="1"/>
  <c r="AD1654" i="2" s="1"/>
  <c r="I1732" i="2"/>
  <c r="AC1732" i="2" s="1"/>
  <c r="AD1732" i="2" s="1"/>
  <c r="I821" i="2"/>
  <c r="AC821" i="2" s="1"/>
  <c r="AD821" i="2" s="1"/>
  <c r="I830" i="2"/>
  <c r="AC830" i="2" s="1"/>
  <c r="AD830" i="2" s="1"/>
  <c r="I940" i="2"/>
  <c r="AC940" i="2" s="1"/>
  <c r="AD940" i="2" s="1"/>
  <c r="I1328" i="2"/>
  <c r="AC1328" i="2" s="1"/>
  <c r="AD1328" i="2" s="1"/>
  <c r="I859" i="2"/>
  <c r="AC859" i="2" s="1"/>
  <c r="AD859" i="2" s="1"/>
  <c r="I1109" i="2"/>
  <c r="AC1109" i="2" s="1"/>
  <c r="AD1109" i="2" s="1"/>
  <c r="I772" i="2"/>
  <c r="AC772" i="2" s="1"/>
  <c r="AD772" i="2" s="1"/>
  <c r="I1140" i="2"/>
  <c r="AC1140" i="2" s="1"/>
  <c r="AD1140" i="2" s="1"/>
  <c r="I734" i="2"/>
  <c r="AC734" i="2" s="1"/>
  <c r="AD734" i="2" s="1"/>
  <c r="I914" i="2"/>
  <c r="AC914" i="2" s="1"/>
  <c r="AD914" i="2" s="1"/>
  <c r="I1316" i="2"/>
  <c r="AC1316" i="2" s="1"/>
  <c r="AD1316" i="2" s="1"/>
  <c r="I850" i="2"/>
  <c r="AC850" i="2" s="1"/>
  <c r="AD850" i="2" s="1"/>
  <c r="I1033" i="2"/>
  <c r="AC1033" i="2" s="1"/>
  <c r="AD1033" i="2" s="1"/>
  <c r="I1270" i="2"/>
  <c r="AC1270" i="2" s="1"/>
  <c r="AD1270" i="2" s="1"/>
  <c r="I773" i="2"/>
  <c r="AC773" i="2" s="1"/>
  <c r="AD773" i="2" s="1"/>
  <c r="I938" i="2"/>
  <c r="AC938" i="2" s="1"/>
  <c r="AD938" i="2" s="1"/>
  <c r="I1300" i="2"/>
  <c r="AC1300" i="2" s="1"/>
  <c r="AD1300" i="2" s="1"/>
  <c r="I1298" i="2"/>
  <c r="AC1298" i="2" s="1"/>
  <c r="AD1298" i="2" s="1"/>
  <c r="I1126" i="2"/>
  <c r="AC1126" i="2" s="1"/>
  <c r="AD1126" i="2" s="1"/>
  <c r="I781" i="2"/>
  <c r="AC781" i="2" s="1"/>
  <c r="AD781" i="2" s="1"/>
  <c r="I889" i="2"/>
  <c r="AC889" i="2" s="1"/>
  <c r="AD889" i="2" s="1"/>
  <c r="I1004" i="2"/>
  <c r="AC1004" i="2" s="1"/>
  <c r="AD1004" i="2" s="1"/>
  <c r="I1343" i="2"/>
  <c r="AC1343" i="2" s="1"/>
  <c r="AD1343" i="2" s="1"/>
  <c r="I1131" i="2"/>
  <c r="AC1131" i="2" s="1"/>
  <c r="AD1131" i="2" s="1"/>
  <c r="I1049" i="2"/>
  <c r="AC1049" i="2" s="1"/>
  <c r="AD1049" i="2" s="1"/>
  <c r="I748" i="2"/>
  <c r="AC748" i="2" s="1"/>
  <c r="AD748" i="2" s="1"/>
  <c r="I807" i="2"/>
  <c r="AC807" i="2" s="1"/>
  <c r="AD807" i="2" s="1"/>
  <c r="I1011" i="2"/>
  <c r="AC1011" i="2" s="1"/>
  <c r="AD1011" i="2" s="1"/>
  <c r="I1092" i="2"/>
  <c r="AC1092" i="2" s="1"/>
  <c r="AD1092" i="2" s="1"/>
  <c r="I871" i="2"/>
  <c r="AC871" i="2" s="1"/>
  <c r="AD871" i="2" s="1"/>
  <c r="I935" i="2"/>
  <c r="AC935" i="2" s="1"/>
  <c r="AD935" i="2" s="1"/>
  <c r="I745" i="2"/>
  <c r="AC745" i="2" s="1"/>
  <c r="AD745" i="2" s="1"/>
  <c r="I1294" i="2"/>
  <c r="AC1294" i="2" s="1"/>
  <c r="AD1294" i="2" s="1"/>
  <c r="I930" i="2"/>
  <c r="AC930" i="2" s="1"/>
  <c r="AD930" i="2" s="1"/>
  <c r="I880" i="2"/>
  <c r="AC880" i="2" s="1"/>
  <c r="AD880" i="2" s="1"/>
  <c r="I872" i="2"/>
  <c r="AC872" i="2" s="1"/>
  <c r="AD872" i="2" s="1"/>
  <c r="I1067" i="2"/>
  <c r="AC1067" i="2" s="1"/>
  <c r="AD1067" i="2" s="1"/>
  <c r="I736" i="2"/>
  <c r="AC736" i="2" s="1"/>
  <c r="AD736" i="2" s="1"/>
  <c r="I728" i="2"/>
  <c r="AC728" i="2" s="1"/>
  <c r="AD728" i="2" s="1"/>
  <c r="I1227" i="2"/>
  <c r="AC1227" i="2" s="1"/>
  <c r="AD1227" i="2" s="1"/>
  <c r="I804" i="2"/>
  <c r="AC804" i="2" s="1"/>
  <c r="AD804" i="2" s="1"/>
  <c r="I798" i="2"/>
  <c r="AC798" i="2" s="1"/>
  <c r="AD798" i="2" s="1"/>
  <c r="I979" i="2"/>
  <c r="AC979" i="2" s="1"/>
  <c r="AD979" i="2" s="1"/>
  <c r="I1329" i="2"/>
  <c r="AC1329" i="2" s="1"/>
  <c r="AD1329" i="2" s="1"/>
  <c r="I7610" i="2"/>
  <c r="I1761" i="2"/>
  <c r="AC1761" i="2" s="1"/>
  <c r="AD1761" i="2" s="1"/>
  <c r="I1489" i="2"/>
  <c r="AC1489" i="2" s="1"/>
  <c r="AD1489" i="2" s="1"/>
  <c r="I1159" i="2"/>
  <c r="AC1159" i="2" s="1"/>
  <c r="AD1159" i="2" s="1"/>
  <c r="I1047" i="2"/>
  <c r="AC1047" i="2" s="1"/>
  <c r="AD1047" i="2" s="1"/>
  <c r="I904" i="2"/>
  <c r="AC904" i="2" s="1"/>
  <c r="AD904" i="2" s="1"/>
  <c r="I1085" i="2"/>
  <c r="AC1085" i="2" s="1"/>
  <c r="AD1085" i="2" s="1"/>
  <c r="I1234" i="2"/>
  <c r="AC1234" i="2" s="1"/>
  <c r="AD1234" i="2" s="1"/>
  <c r="I1279" i="2"/>
  <c r="AC1279" i="2" s="1"/>
  <c r="AD1279" i="2" s="1"/>
  <c r="I961" i="2"/>
  <c r="AC961" i="2" s="1"/>
  <c r="AD961" i="2" s="1"/>
  <c r="I702" i="2"/>
  <c r="I1141" i="2"/>
  <c r="AC1141" i="2" s="1"/>
  <c r="AD1141" i="2" s="1"/>
  <c r="I1052" i="2"/>
  <c r="AC1052" i="2" s="1"/>
  <c r="AD1052" i="2" s="1"/>
  <c r="I763" i="2"/>
  <c r="AC763" i="2" s="1"/>
  <c r="AD763" i="2" s="1"/>
  <c r="I946" i="2"/>
  <c r="AC946" i="2" s="1"/>
  <c r="AD946" i="2" s="1"/>
  <c r="I1041" i="2"/>
  <c r="AC1041" i="2" s="1"/>
  <c r="AD1041" i="2" s="1"/>
  <c r="I1289" i="2"/>
  <c r="AC1289" i="2" s="1"/>
  <c r="AD1289" i="2" s="1"/>
  <c r="I1121" i="2"/>
  <c r="AC1121" i="2" s="1"/>
  <c r="AD1121" i="2" s="1"/>
  <c r="I1036" i="2"/>
  <c r="AC1036" i="2" s="1"/>
  <c r="AD1036" i="2" s="1"/>
  <c r="I1119" i="2"/>
  <c r="AC1119" i="2" s="1"/>
  <c r="AD1119" i="2" s="1"/>
  <c r="I825" i="2"/>
  <c r="AC825" i="2" s="1"/>
  <c r="AD825" i="2" s="1"/>
  <c r="I1342" i="2"/>
  <c r="AC1342" i="2" s="1"/>
  <c r="AD1342" i="2" s="1"/>
  <c r="I840" i="2"/>
  <c r="AC840" i="2" s="1"/>
  <c r="AD840" i="2" s="1"/>
  <c r="I929" i="2"/>
  <c r="AC929" i="2" s="1"/>
  <c r="AD929" i="2" s="1"/>
  <c r="I1037" i="2"/>
  <c r="AC1037" i="2" s="1"/>
  <c r="AD1037" i="2" s="1"/>
  <c r="I707" i="2"/>
  <c r="AC707" i="2" s="1"/>
  <c r="AD707" i="2" s="1"/>
  <c r="I747" i="2"/>
  <c r="AC747" i="2" s="1"/>
  <c r="AD747" i="2" s="1"/>
  <c r="I1350" i="2"/>
  <c r="AC1350" i="2" s="1"/>
  <c r="AD1350" i="2" s="1"/>
  <c r="I1209" i="2"/>
  <c r="AC1209" i="2" s="1"/>
  <c r="AD1209" i="2" s="1"/>
  <c r="I738" i="2"/>
  <c r="AC738" i="2" s="1"/>
  <c r="AD738" i="2" s="1"/>
  <c r="I977" i="2"/>
  <c r="AC977" i="2" s="1"/>
  <c r="AD977" i="2" s="1"/>
  <c r="I746" i="2"/>
  <c r="AC746" i="2" s="1"/>
  <c r="AD746" i="2" s="1"/>
  <c r="I1354" i="2"/>
  <c r="AC1354" i="2" s="1"/>
  <c r="AD1354" i="2" s="1"/>
  <c r="I788" i="2"/>
  <c r="AC788" i="2" s="1"/>
  <c r="AD788" i="2" s="1"/>
  <c r="I737" i="2"/>
  <c r="AC737" i="2" s="1"/>
  <c r="AD737" i="2" s="1"/>
  <c r="I1363" i="2"/>
  <c r="AC1363" i="2" s="1"/>
  <c r="AD1363" i="2" s="1"/>
  <c r="I739" i="2"/>
  <c r="AC739" i="2" s="1"/>
  <c r="AD739" i="2" s="1"/>
  <c r="I811" i="2"/>
  <c r="AC811" i="2" s="1"/>
  <c r="AD811" i="2" s="1"/>
  <c r="I980" i="2"/>
  <c r="AC980" i="2" s="1"/>
  <c r="AD980" i="2" s="1"/>
  <c r="I1339" i="2"/>
  <c r="AC1339" i="2" s="1"/>
  <c r="AD1339" i="2" s="1"/>
  <c r="I851" i="2"/>
  <c r="AC851" i="2" s="1"/>
  <c r="AD851" i="2" s="1"/>
  <c r="I1144" i="2"/>
  <c r="AC1144" i="2" s="1"/>
  <c r="AD1144" i="2" s="1"/>
  <c r="I711" i="2"/>
  <c r="AC711" i="2" s="1"/>
  <c r="AD711" i="2" s="1"/>
  <c r="I714" i="2"/>
  <c r="AC714" i="2" s="1"/>
  <c r="AD714" i="2" s="1"/>
  <c r="I863" i="2"/>
  <c r="AC863" i="2" s="1"/>
  <c r="AD863" i="2" s="1"/>
  <c r="I1128" i="2"/>
  <c r="AC1128" i="2" s="1"/>
  <c r="AD1128" i="2" s="1"/>
  <c r="I1455" i="2"/>
  <c r="AC1455" i="2" s="1"/>
  <c r="AD1455" i="2" s="1"/>
  <c r="I1812" i="2"/>
  <c r="AC1812" i="2" s="1"/>
  <c r="AD1812" i="2" s="1"/>
  <c r="I1493" i="2"/>
  <c r="AC1493" i="2" s="1"/>
  <c r="AD1493" i="2" s="1"/>
  <c r="I1607" i="2"/>
  <c r="AC1607" i="2" s="1"/>
  <c r="AD1607" i="2" s="1"/>
  <c r="I1623" i="2"/>
  <c r="AC1623" i="2" s="1"/>
  <c r="AD1623" i="2" s="1"/>
  <c r="I4776" i="2"/>
  <c r="AC4776" i="2" s="1"/>
  <c r="AD4776" i="2" s="1"/>
  <c r="I1649" i="2"/>
  <c r="AC1649" i="2" s="1"/>
  <c r="AD1649" i="2" s="1"/>
  <c r="I2208" i="2"/>
  <c r="AC2208" i="2" s="1"/>
  <c r="AD2208" i="2" s="1"/>
  <c r="I2030" i="2"/>
  <c r="AC2030" i="2" s="1"/>
  <c r="AD2030" i="2" s="1"/>
  <c r="I2052" i="2"/>
  <c r="AC2052" i="2" s="1"/>
  <c r="AD2052" i="2" s="1"/>
  <c r="I2048" i="2"/>
  <c r="AC2048" i="2" s="1"/>
  <c r="AD2048" i="2" s="1"/>
  <c r="I3464" i="2"/>
  <c r="AC3464" i="2" s="1"/>
  <c r="AD3464" i="2" s="1"/>
  <c r="I1893" i="2"/>
  <c r="AC1893" i="2" s="1"/>
  <c r="AD1893" i="2" s="1"/>
  <c r="I1909" i="2"/>
  <c r="AC1909" i="2" s="1"/>
  <c r="AD1909" i="2" s="1"/>
  <c r="I2659" i="2"/>
  <c r="AC2659" i="2" s="1"/>
  <c r="AD2659" i="2" s="1"/>
  <c r="I2043" i="2"/>
  <c r="AC2043" i="2" s="1"/>
  <c r="AD2043" i="2" s="1"/>
  <c r="I1641" i="2"/>
  <c r="AC1641" i="2" s="1"/>
  <c r="AD1641" i="2" s="1"/>
  <c r="I1885" i="2"/>
  <c r="AC1885" i="2" s="1"/>
  <c r="AD1885" i="2" s="1"/>
  <c r="I1901" i="2"/>
  <c r="AC1901" i="2" s="1"/>
  <c r="AD1901" i="2" s="1"/>
  <c r="I5456" i="2"/>
  <c r="AC5456" i="2" s="1"/>
  <c r="AD5456" i="2" s="1"/>
  <c r="I1613" i="2"/>
  <c r="AC1613" i="2" s="1"/>
  <c r="AD1613" i="2" s="1"/>
  <c r="I1673" i="2"/>
  <c r="AC1673" i="2" s="1"/>
  <c r="AD1673" i="2" s="1"/>
  <c r="I1437" i="2"/>
  <c r="AC1437" i="2" s="1"/>
  <c r="AD1437" i="2" s="1"/>
  <c r="I1868" i="2"/>
  <c r="AC1868" i="2" s="1"/>
  <c r="AD1868" i="2" s="1"/>
  <c r="I1891" i="2"/>
  <c r="AC1891" i="2" s="1"/>
  <c r="AD1891" i="2" s="1"/>
  <c r="I1751" i="2"/>
  <c r="AC1751" i="2" s="1"/>
  <c r="AD1751" i="2" s="1"/>
  <c r="I1580" i="2"/>
  <c r="AC1580" i="2" s="1"/>
  <c r="AD1580" i="2" s="1"/>
  <c r="I1915" i="2"/>
  <c r="AC1915" i="2" s="1"/>
  <c r="AD1915" i="2" s="1"/>
  <c r="I1771" i="2"/>
  <c r="AC1771" i="2" s="1"/>
  <c r="AD1771" i="2" s="1"/>
  <c r="I1630" i="2"/>
  <c r="AC1630" i="2" s="1"/>
  <c r="AD1630" i="2" s="1"/>
  <c r="I969" i="2"/>
  <c r="AC969" i="2" s="1"/>
  <c r="AD969" i="2" s="1"/>
  <c r="I4733" i="2"/>
  <c r="AC4733" i="2" s="1"/>
  <c r="AD4733" i="2" s="1"/>
  <c r="I1657" i="2"/>
  <c r="AC1657" i="2" s="1"/>
  <c r="AD1657" i="2" s="1"/>
  <c r="I1907" i="2"/>
  <c r="AC1907" i="2" s="1"/>
  <c r="AD1907" i="2" s="1"/>
  <c r="I1927" i="2"/>
  <c r="AC1927" i="2" s="1"/>
  <c r="AD1927" i="2" s="1"/>
  <c r="I1758" i="2"/>
  <c r="AC1758" i="2" s="1"/>
  <c r="AD1758" i="2" s="1"/>
  <c r="I1452" i="2"/>
  <c r="AC1452" i="2" s="1"/>
  <c r="AD1452" i="2" s="1"/>
  <c r="I1662" i="2"/>
  <c r="AC1662" i="2" s="1"/>
  <c r="AD1662" i="2" s="1"/>
  <c r="I1752" i="2"/>
  <c r="AC1752" i="2" s="1"/>
  <c r="AD1752" i="2" s="1"/>
  <c r="I2006" i="2"/>
  <c r="AC2006" i="2" s="1"/>
  <c r="AD2006" i="2" s="1"/>
  <c r="I1965" i="2"/>
  <c r="AC1965" i="2" s="1"/>
  <c r="AD1965" i="2" s="1"/>
  <c r="I2031" i="2"/>
  <c r="AC2031" i="2" s="1"/>
  <c r="AD2031" i="2" s="1"/>
  <c r="I1579" i="2"/>
  <c r="AC1579" i="2" s="1"/>
  <c r="AD1579" i="2" s="1"/>
  <c r="I1590" i="2"/>
  <c r="AC1590" i="2" s="1"/>
  <c r="AD1590" i="2" s="1"/>
  <c r="I1672" i="2"/>
  <c r="AC1672" i="2" s="1"/>
  <c r="AD1672" i="2" s="1"/>
  <c r="I1796" i="2"/>
  <c r="AC1796" i="2" s="1"/>
  <c r="AD1796" i="2" s="1"/>
  <c r="I1573" i="2"/>
  <c r="AC1573" i="2" s="1"/>
  <c r="AD1573" i="2" s="1"/>
  <c r="I1571" i="2"/>
  <c r="AC1571" i="2" s="1"/>
  <c r="AD1571" i="2" s="1"/>
  <c r="I3329" i="2"/>
  <c r="AC3329" i="2" s="1"/>
  <c r="AD3329" i="2" s="1"/>
  <c r="I1876" i="2"/>
  <c r="AC1876" i="2" s="1"/>
  <c r="AD1876" i="2" s="1"/>
  <c r="I1710" i="2"/>
  <c r="AC1710" i="2" s="1"/>
  <c r="AD1710" i="2" s="1"/>
  <c r="I1985" i="2"/>
  <c r="AC1985" i="2" s="1"/>
  <c r="AD1985" i="2" s="1"/>
  <c r="I1486" i="2"/>
  <c r="AC1486" i="2" s="1"/>
  <c r="AD1486" i="2" s="1"/>
  <c r="I1788" i="2"/>
  <c r="AC1788" i="2" s="1"/>
  <c r="AD1788" i="2" s="1"/>
  <c r="I1551" i="2"/>
  <c r="AC1551" i="2" s="1"/>
  <c r="AD1551" i="2" s="1"/>
  <c r="I1542" i="2"/>
  <c r="AC1542" i="2" s="1"/>
  <c r="AD1542" i="2" s="1"/>
  <c r="I4060" i="2"/>
  <c r="AC4060" i="2" s="1"/>
  <c r="AD4060" i="2" s="1"/>
  <c r="I3469" i="2"/>
  <c r="AC3469" i="2" s="1"/>
  <c r="AD3469" i="2" s="1"/>
  <c r="I765" i="2"/>
  <c r="AC765" i="2" s="1"/>
  <c r="AD765" i="2" s="1"/>
  <c r="I918" i="2"/>
  <c r="AC918" i="2" s="1"/>
  <c r="AD918" i="2" s="1"/>
  <c r="I793" i="2"/>
  <c r="AC793" i="2" s="1"/>
  <c r="AD793" i="2" s="1"/>
  <c r="I852" i="2"/>
  <c r="AC852" i="2" s="1"/>
  <c r="AD852" i="2" s="1"/>
  <c r="I962" i="2"/>
  <c r="AC962" i="2" s="1"/>
  <c r="AD962" i="2" s="1"/>
  <c r="I1043" i="2"/>
  <c r="AC1043" i="2" s="1"/>
  <c r="AD1043" i="2" s="1"/>
  <c r="I922" i="2"/>
  <c r="AC922" i="2" s="1"/>
  <c r="AD922" i="2" s="1"/>
  <c r="I1103" i="2"/>
  <c r="AC1103" i="2" s="1"/>
  <c r="AD1103" i="2" s="1"/>
  <c r="I895" i="2"/>
  <c r="AC895" i="2" s="1"/>
  <c r="AD895" i="2" s="1"/>
  <c r="I1125" i="2"/>
  <c r="AC1125" i="2" s="1"/>
  <c r="AD1125" i="2" s="1"/>
  <c r="I888" i="2"/>
  <c r="AC888" i="2" s="1"/>
  <c r="AD888" i="2" s="1"/>
  <c r="I993" i="2"/>
  <c r="AC993" i="2" s="1"/>
  <c r="AD993" i="2" s="1"/>
  <c r="I1285" i="2"/>
  <c r="AC1285" i="2" s="1"/>
  <c r="AD1285" i="2" s="1"/>
  <c r="I826" i="2"/>
  <c r="AC826" i="2" s="1"/>
  <c r="AD826" i="2" s="1"/>
  <c r="I775" i="2"/>
  <c r="AC775" i="2" s="1"/>
  <c r="AD775" i="2" s="1"/>
  <c r="I1012" i="2"/>
  <c r="AC1012" i="2" s="1"/>
  <c r="AD1012" i="2" s="1"/>
  <c r="I1172" i="2"/>
  <c r="AC1172" i="2" s="1"/>
  <c r="AD1172" i="2" s="1"/>
  <c r="I1307" i="2"/>
  <c r="AC1307" i="2" s="1"/>
  <c r="AD1307" i="2" s="1"/>
  <c r="I864" i="2"/>
  <c r="AC864" i="2" s="1"/>
  <c r="AD864" i="2" s="1"/>
  <c r="I1134" i="2"/>
  <c r="AC1134" i="2" s="1"/>
  <c r="AD1134" i="2" s="1"/>
  <c r="I1051" i="2"/>
  <c r="AC1051" i="2" s="1"/>
  <c r="AD1051" i="2" s="1"/>
  <c r="I754" i="2"/>
  <c r="AC754" i="2" s="1"/>
  <c r="AD754" i="2" s="1"/>
  <c r="I818" i="2"/>
  <c r="AC818" i="2" s="1"/>
  <c r="AD818" i="2" s="1"/>
  <c r="I778" i="2"/>
  <c r="AC778" i="2" s="1"/>
  <c r="AD778" i="2" s="1"/>
  <c r="I1029" i="2"/>
  <c r="AC1029" i="2" s="1"/>
  <c r="AD1029" i="2" s="1"/>
  <c r="I1205" i="2"/>
  <c r="AC1205" i="2" s="1"/>
  <c r="AD1205" i="2" s="1"/>
  <c r="I1057" i="2"/>
  <c r="AC1057" i="2" s="1"/>
  <c r="AD1057" i="2" s="1"/>
  <c r="I1143" i="2"/>
  <c r="AC1143" i="2" s="1"/>
  <c r="AD1143" i="2" s="1"/>
  <c r="I844" i="2"/>
  <c r="AC844" i="2" s="1"/>
  <c r="AD844" i="2" s="1"/>
  <c r="I770" i="2"/>
  <c r="AC770" i="2" s="1"/>
  <c r="AD770" i="2" s="1"/>
  <c r="I756" i="2"/>
  <c r="AC756" i="2" s="1"/>
  <c r="AD756" i="2" s="1"/>
  <c r="I868" i="2"/>
  <c r="AC868" i="2" s="1"/>
  <c r="AD868" i="2" s="1"/>
  <c r="I989" i="2"/>
  <c r="AC989" i="2" s="1"/>
  <c r="AD989" i="2" s="1"/>
  <c r="I1207" i="2"/>
  <c r="AC1207" i="2" s="1"/>
  <c r="AD1207" i="2" s="1"/>
  <c r="I1019" i="2"/>
  <c r="AC1019" i="2" s="1"/>
  <c r="AD1019" i="2" s="1"/>
  <c r="I719" i="2"/>
  <c r="AC719" i="2" s="1"/>
  <c r="AD719" i="2" s="1"/>
  <c r="I879" i="2"/>
  <c r="AC879" i="2" s="1"/>
  <c r="AD879" i="2" s="1"/>
  <c r="I1129" i="2"/>
  <c r="AC1129" i="2" s="1"/>
  <c r="AD1129" i="2" s="1"/>
  <c r="I1325" i="2"/>
  <c r="AC1325" i="2" s="1"/>
  <c r="AD1325" i="2" s="1"/>
  <c r="I1184" i="2"/>
  <c r="AC1184" i="2" s="1"/>
  <c r="AD1184" i="2" s="1"/>
  <c r="I1017" i="2"/>
  <c r="AC1017" i="2" s="1"/>
  <c r="AD1017" i="2" s="1"/>
  <c r="I1366" i="2"/>
  <c r="AC1366" i="2" s="1"/>
  <c r="AD1366" i="2" s="1"/>
  <c r="I1269" i="2"/>
  <c r="AC1269" i="2" s="1"/>
  <c r="AD1269" i="2" s="1"/>
  <c r="I987" i="2"/>
  <c r="AC987" i="2" s="1"/>
  <c r="AD987" i="2" s="1"/>
  <c r="I1505" i="2"/>
  <c r="AC1505" i="2" s="1"/>
  <c r="AD1505" i="2" s="1"/>
  <c r="I4061" i="2"/>
  <c r="AC4061" i="2" s="1"/>
  <c r="AD4061" i="2" s="1"/>
  <c r="I1847" i="2"/>
  <c r="AC1847" i="2" s="1"/>
  <c r="AD1847" i="2" s="1"/>
  <c r="I1608" i="2"/>
  <c r="AC1608" i="2" s="1"/>
  <c r="AD1608" i="2" s="1"/>
  <c r="I1899" i="2"/>
  <c r="AC1899" i="2" s="1"/>
  <c r="AD1899" i="2" s="1"/>
  <c r="I1911" i="2"/>
  <c r="AC1911" i="2" s="1"/>
  <c r="AD1911" i="2" s="1"/>
  <c r="I6982" i="2"/>
  <c r="AC6982" i="2" s="1"/>
  <c r="AD6982" i="2" s="1"/>
  <c r="I2097" i="2"/>
  <c r="AC2097" i="2" s="1"/>
  <c r="AD2097" i="2" s="1"/>
  <c r="I4085" i="2"/>
  <c r="AC4085" i="2" s="1"/>
  <c r="AD4085" i="2" s="1"/>
  <c r="I3594" i="2"/>
  <c r="AC3594" i="2" s="1"/>
  <c r="AD3594" i="2" s="1"/>
  <c r="I1727" i="2"/>
  <c r="AC1727" i="2" s="1"/>
  <c r="AD1727" i="2" s="1"/>
  <c r="I1466" i="2"/>
  <c r="AC1466" i="2" s="1"/>
  <c r="AD1466" i="2" s="1"/>
  <c r="I1476" i="2"/>
  <c r="AC1476" i="2" s="1"/>
  <c r="AD1476" i="2" s="1"/>
  <c r="I4059" i="2"/>
  <c r="AC4059" i="2" s="1"/>
  <c r="AD4059" i="2" s="1"/>
  <c r="I1598" i="2"/>
  <c r="AC1598" i="2" s="1"/>
  <c r="AD1598" i="2" s="1"/>
  <c r="I1459" i="2"/>
  <c r="AC1459" i="2" s="1"/>
  <c r="AD1459" i="2" s="1"/>
  <c r="I1468" i="2"/>
  <c r="AC1468" i="2" s="1"/>
  <c r="AD1468" i="2" s="1"/>
  <c r="I1794" i="2"/>
  <c r="AC1794" i="2" s="1"/>
  <c r="AD1794" i="2" s="1"/>
  <c r="I2085" i="2"/>
  <c r="AC2085" i="2" s="1"/>
  <c r="AD2085" i="2" s="1"/>
  <c r="I1805" i="2"/>
  <c r="AC1805" i="2" s="1"/>
  <c r="AD1805" i="2" s="1"/>
  <c r="I1589" i="2"/>
  <c r="AC1589" i="2" s="1"/>
  <c r="AD1589" i="2" s="1"/>
  <c r="I1787" i="2"/>
  <c r="AC1787" i="2" s="1"/>
  <c r="AD1787" i="2" s="1"/>
  <c r="I1440" i="2"/>
  <c r="AC1440" i="2" s="1"/>
  <c r="AD1440" i="2" s="1"/>
  <c r="I1446" i="2"/>
  <c r="AC1446" i="2" s="1"/>
  <c r="AD1446" i="2" s="1"/>
  <c r="I1892" i="2"/>
  <c r="AC1892" i="2" s="1"/>
  <c r="AD1892" i="2" s="1"/>
  <c r="I1539" i="2"/>
  <c r="AC1539" i="2" s="1"/>
  <c r="AD1539" i="2" s="1"/>
  <c r="I1694" i="2"/>
  <c r="AC1694" i="2" s="1"/>
  <c r="AD1694" i="2" s="1"/>
  <c r="I1879" i="2"/>
  <c r="AC1879" i="2" s="1"/>
  <c r="AD1879" i="2" s="1"/>
  <c r="I1735" i="2"/>
  <c r="AC1735" i="2" s="1"/>
  <c r="AD1735" i="2" s="1"/>
  <c r="I7014" i="2"/>
  <c r="AC7014" i="2" s="1"/>
  <c r="AD7014" i="2" s="1"/>
  <c r="I1588" i="2"/>
  <c r="AC1588" i="2" s="1"/>
  <c r="AD1588" i="2" s="1"/>
  <c r="I1605" i="2"/>
  <c r="AC1605" i="2" s="1"/>
  <c r="AD1605" i="2" s="1"/>
  <c r="I1516" i="2"/>
  <c r="AC1516" i="2" s="1"/>
  <c r="AD1516" i="2" s="1"/>
  <c r="I1813" i="2"/>
  <c r="AC1813" i="2" s="1"/>
  <c r="AD1813" i="2" s="1"/>
  <c r="I1860" i="2"/>
  <c r="AC1860" i="2" s="1"/>
  <c r="AD1860" i="2" s="1"/>
  <c r="I1919" i="2"/>
  <c r="AC1919" i="2" s="1"/>
  <c r="AD1919" i="2" s="1"/>
  <c r="I1769" i="2"/>
  <c r="AC1769" i="2" s="1"/>
  <c r="AD1769" i="2" s="1"/>
  <c r="I1801" i="2"/>
  <c r="AC1801" i="2" s="1"/>
  <c r="AD1801" i="2" s="1"/>
  <c r="I1852" i="2"/>
  <c r="AC1852" i="2" s="1"/>
  <c r="AD1852" i="2" s="1"/>
  <c r="I1429" i="2"/>
  <c r="AC1429" i="2" s="1"/>
  <c r="AD1429" i="2" s="1"/>
  <c r="I1417" i="2"/>
  <c r="AC1417" i="2" s="1"/>
  <c r="AD1417" i="2" s="1"/>
  <c r="I4078" i="2"/>
  <c r="AC4078" i="2" s="1"/>
  <c r="AD4078" i="2" s="1"/>
  <c r="I2639" i="2"/>
  <c r="AC2639" i="2" s="1"/>
  <c r="AD2639" i="2" s="1"/>
  <c r="I1835" i="2"/>
  <c r="AC1835" i="2" s="1"/>
  <c r="AD1835" i="2" s="1"/>
  <c r="I1767" i="2"/>
  <c r="AC1767" i="2" s="1"/>
  <c r="AD1767" i="2" s="1"/>
  <c r="I1703" i="2"/>
  <c r="AC1703" i="2" s="1"/>
  <c r="AD1703" i="2" s="1"/>
  <c r="I1638" i="2"/>
  <c r="AC1638" i="2" s="1"/>
  <c r="AD1638" i="2" s="1"/>
  <c r="I1158" i="2"/>
  <c r="AC1158" i="2" s="1"/>
  <c r="AD1158" i="2" s="1"/>
  <c r="I919" i="2"/>
  <c r="AC919" i="2" s="1"/>
  <c r="AD919" i="2" s="1"/>
  <c r="I1120" i="2"/>
  <c r="AC1120" i="2" s="1"/>
  <c r="AD1120" i="2" s="1"/>
  <c r="I1281" i="2"/>
  <c r="AC1281" i="2" s="1"/>
  <c r="AD1281" i="2" s="1"/>
  <c r="I1322" i="2"/>
  <c r="AC1322" i="2" s="1"/>
  <c r="AD1322" i="2" s="1"/>
  <c r="I1349" i="2"/>
  <c r="AC1349" i="2" s="1"/>
  <c r="AD1349" i="2" s="1"/>
  <c r="I822" i="2"/>
  <c r="AC822" i="2" s="1"/>
  <c r="AD822" i="2" s="1"/>
  <c r="I1001" i="2"/>
  <c r="AC1001" i="2" s="1"/>
  <c r="AD1001" i="2" s="1"/>
  <c r="I1308" i="2"/>
  <c r="AC1308" i="2" s="1"/>
  <c r="AD1308" i="2" s="1"/>
  <c r="I848" i="2"/>
  <c r="AC848" i="2" s="1"/>
  <c r="AD848" i="2" s="1"/>
  <c r="I897" i="2"/>
  <c r="AC897" i="2" s="1"/>
  <c r="AD897" i="2" s="1"/>
  <c r="I1156" i="2"/>
  <c r="AC1156" i="2" s="1"/>
  <c r="AD1156" i="2" s="1"/>
  <c r="I812" i="2"/>
  <c r="AC812" i="2" s="1"/>
  <c r="AD812" i="2" s="1"/>
  <c r="I1160" i="2"/>
  <c r="AC1160" i="2" s="1"/>
  <c r="AD1160" i="2" s="1"/>
  <c r="I1357" i="2"/>
  <c r="AC1357" i="2" s="1"/>
  <c r="AD1357" i="2" s="1"/>
  <c r="I1365" i="2"/>
  <c r="AC1365" i="2" s="1"/>
  <c r="AD1365" i="2" s="1"/>
  <c r="I906" i="2"/>
  <c r="AC906" i="2" s="1"/>
  <c r="AD906" i="2" s="1"/>
  <c r="I865" i="2"/>
  <c r="AC865" i="2" s="1"/>
  <c r="AD865" i="2" s="1"/>
  <c r="I782" i="2"/>
  <c r="AC782" i="2" s="1"/>
  <c r="AD782" i="2" s="1"/>
  <c r="I1034" i="2"/>
  <c r="AC1034" i="2" s="1"/>
  <c r="AD1034" i="2" s="1"/>
  <c r="I1213" i="2"/>
  <c r="AC1213" i="2" s="1"/>
  <c r="AD1213" i="2" s="1"/>
  <c r="I1060" i="2"/>
  <c r="AC1060" i="2" s="1"/>
  <c r="AD1060" i="2" s="1"/>
  <c r="I1002" i="2"/>
  <c r="AC1002" i="2" s="1"/>
  <c r="AD1002" i="2" s="1"/>
  <c r="I954" i="2"/>
  <c r="AC954" i="2" s="1"/>
  <c r="AD954" i="2" s="1"/>
  <c r="I951" i="2"/>
  <c r="AC951" i="2" s="1"/>
  <c r="AD951" i="2" s="1"/>
  <c r="I971" i="2"/>
  <c r="AC971" i="2" s="1"/>
  <c r="AD971" i="2" s="1"/>
  <c r="I1267" i="2"/>
  <c r="AC1267" i="2" s="1"/>
  <c r="AD1267" i="2" s="1"/>
  <c r="I899" i="2"/>
  <c r="AC899" i="2" s="1"/>
  <c r="AD899" i="2" s="1"/>
  <c r="I953" i="2"/>
  <c r="AC953" i="2" s="1"/>
  <c r="AD953" i="2" s="1"/>
  <c r="I931" i="2"/>
  <c r="AC931" i="2" s="1"/>
  <c r="AD931" i="2" s="1"/>
  <c r="I1226" i="2"/>
  <c r="AC1226" i="2" s="1"/>
  <c r="AD1226" i="2" s="1"/>
  <c r="I1021" i="2"/>
  <c r="AC1021" i="2" s="1"/>
  <c r="AD1021" i="2" s="1"/>
  <c r="I1081" i="2"/>
  <c r="AC1081" i="2" s="1"/>
  <c r="AD1081" i="2" s="1"/>
  <c r="I1200" i="2"/>
  <c r="AC1200" i="2" s="1"/>
  <c r="AD1200" i="2" s="1"/>
  <c r="I1169" i="2"/>
  <c r="AC1169" i="2" s="1"/>
  <c r="AD1169" i="2" s="1"/>
  <c r="I1189" i="2"/>
  <c r="AC1189" i="2" s="1"/>
  <c r="AD1189" i="2" s="1"/>
  <c r="I1025" i="2"/>
  <c r="AC1025" i="2" s="1"/>
  <c r="AD1025" i="2" s="1"/>
  <c r="I1193" i="2"/>
  <c r="AC1193" i="2" s="1"/>
  <c r="AD1193" i="2" s="1"/>
  <c r="I704" i="2"/>
  <c r="AC704" i="2" s="1"/>
  <c r="AD704" i="2" s="1"/>
  <c r="I884" i="2"/>
  <c r="AC884" i="2" s="1"/>
  <c r="AD884" i="2" s="1"/>
  <c r="I1122" i="2"/>
  <c r="AC1122" i="2" s="1"/>
  <c r="AD1122" i="2" s="1"/>
  <c r="I1181" i="2"/>
  <c r="AC1181" i="2" s="1"/>
  <c r="AD1181" i="2" s="1"/>
  <c r="I757" i="2"/>
  <c r="AC757" i="2" s="1"/>
  <c r="AD757" i="2" s="1"/>
  <c r="I1132" i="2"/>
  <c r="AC1132" i="2" s="1"/>
  <c r="AD1132" i="2" s="1"/>
  <c r="I1330" i="2"/>
  <c r="AC1330" i="2" s="1"/>
  <c r="AD1330" i="2" s="1"/>
  <c r="I1774" i="2"/>
  <c r="AC1774" i="2" s="1"/>
  <c r="AD1774" i="2" s="1"/>
  <c r="I1811" i="2"/>
  <c r="AC1811" i="2" s="1"/>
  <c r="AD1811" i="2" s="1"/>
  <c r="I1422" i="2"/>
  <c r="AC1422" i="2" s="1"/>
  <c r="AD1422" i="2" s="1"/>
  <c r="I1914" i="2"/>
  <c r="AC1914" i="2" s="1"/>
  <c r="AD1914" i="2" s="1"/>
  <c r="I1867" i="2"/>
  <c r="AC1867" i="2" s="1"/>
  <c r="AD1867" i="2" s="1"/>
  <c r="I1843" i="2"/>
  <c r="AC1843" i="2" s="1"/>
  <c r="AD1843" i="2" s="1"/>
  <c r="I4084" i="2"/>
  <c r="AC4084" i="2" s="1"/>
  <c r="AD4084" i="2" s="1"/>
  <c r="I1827" i="2"/>
  <c r="AC1827" i="2" s="1"/>
  <c r="AD1827" i="2" s="1"/>
  <c r="I1870" i="2"/>
  <c r="AC1870" i="2" s="1"/>
  <c r="AD1870" i="2" s="1"/>
  <c r="I1836" i="2"/>
  <c r="AC1836" i="2" s="1"/>
  <c r="AD1836" i="2" s="1"/>
  <c r="I1973" i="2"/>
  <c r="AC1973" i="2" s="1"/>
  <c r="AD1973" i="2" s="1"/>
  <c r="I1957" i="2"/>
  <c r="AC1957" i="2" s="1"/>
  <c r="AD1957" i="2" s="1"/>
  <c r="I2937" i="2"/>
  <c r="AC2937" i="2" s="1"/>
  <c r="AD2937" i="2" s="1"/>
  <c r="I1492" i="2"/>
  <c r="AC1492" i="2" s="1"/>
  <c r="AD1492" i="2" s="1"/>
  <c r="I1719" i="2"/>
  <c r="AC1719" i="2" s="1"/>
  <c r="AD1719" i="2" s="1"/>
  <c r="I1955" i="2"/>
  <c r="AC1955" i="2" s="1"/>
  <c r="AD1955" i="2" s="1"/>
  <c r="I1983" i="2"/>
  <c r="AC1983" i="2" s="1"/>
  <c r="AD1983" i="2" s="1"/>
  <c r="I1770" i="2"/>
  <c r="AC1770" i="2" s="1"/>
  <c r="AD1770" i="2" s="1"/>
  <c r="I1591" i="2"/>
  <c r="AC1591" i="2" s="1"/>
  <c r="AD1591" i="2" s="1"/>
  <c r="I1877" i="2"/>
  <c r="AC1877" i="2" s="1"/>
  <c r="AD1877" i="2" s="1"/>
  <c r="I1895" i="2"/>
  <c r="AC1895" i="2" s="1"/>
  <c r="AD1895" i="2" s="1"/>
  <c r="I1783" i="2"/>
  <c r="AC1783" i="2" s="1"/>
  <c r="AD1783" i="2" s="1"/>
  <c r="I2021" i="2"/>
  <c r="AC2021" i="2" s="1"/>
  <c r="AD2021" i="2" s="1"/>
  <c r="I1996" i="2"/>
  <c r="AC1996" i="2" s="1"/>
  <c r="AD1996" i="2" s="1"/>
  <c r="I1998" i="2"/>
  <c r="AC1998" i="2" s="1"/>
  <c r="AD1998" i="2" s="1"/>
  <c r="I1820" i="2"/>
  <c r="AC1820" i="2" s="1"/>
  <c r="AD1820" i="2" s="1"/>
  <c r="I1621" i="2"/>
  <c r="AC1621" i="2" s="1"/>
  <c r="AD1621" i="2" s="1"/>
  <c r="I1903" i="2"/>
  <c r="AC1903" i="2" s="1"/>
  <c r="AD1903" i="2" s="1"/>
  <c r="I3465" i="2"/>
  <c r="AC3465" i="2" s="1"/>
  <c r="AD3465" i="2" s="1"/>
  <c r="I1420" i="2"/>
  <c r="AC1420" i="2" s="1"/>
  <c r="AD1420" i="2" s="1"/>
  <c r="I1729" i="2"/>
  <c r="AC1729" i="2" s="1"/>
  <c r="AD1729" i="2" s="1"/>
  <c r="I7026" i="2"/>
  <c r="AC7026" i="2" s="1"/>
  <c r="AD7026" i="2" s="1"/>
  <c r="I1474" i="2"/>
  <c r="AC1474" i="2" s="1"/>
  <c r="AD1474" i="2" s="1"/>
  <c r="I1483" i="2"/>
  <c r="AC1483" i="2" s="1"/>
  <c r="AD1483" i="2" s="1"/>
  <c r="I1874" i="2"/>
  <c r="AC1874" i="2" s="1"/>
  <c r="AD1874" i="2" s="1"/>
  <c r="I1896" i="2"/>
  <c r="AC1896" i="2" s="1"/>
  <c r="AD1896" i="2" s="1"/>
  <c r="I1521" i="2"/>
  <c r="AC1521" i="2" s="1"/>
  <c r="AD1521" i="2" s="1"/>
  <c r="I1736" i="2"/>
  <c r="AC1736" i="2" s="1"/>
  <c r="AD1736" i="2" s="1"/>
  <c r="I1797" i="2"/>
  <c r="AC1797" i="2" s="1"/>
  <c r="AD1797" i="2" s="1"/>
  <c r="I1555" i="2"/>
  <c r="AC1555" i="2" s="1"/>
  <c r="AD1555" i="2" s="1"/>
  <c r="I1720" i="2"/>
  <c r="AC1720" i="2" s="1"/>
  <c r="AD1720" i="2" s="1"/>
  <c r="I1793" i="2"/>
  <c r="AC1793" i="2" s="1"/>
  <c r="AD1793" i="2" s="1"/>
  <c r="I2292" i="2"/>
  <c r="AC2292" i="2" s="1"/>
  <c r="AD2292" i="2" s="1"/>
  <c r="I1563" i="2"/>
  <c r="AC1563" i="2" s="1"/>
  <c r="AD1563" i="2" s="1"/>
  <c r="I1554" i="2"/>
  <c r="AC1554" i="2" s="1"/>
  <c r="AD1554" i="2" s="1"/>
  <c r="I1908" i="2"/>
  <c r="AC1908" i="2" s="1"/>
  <c r="AD1908" i="2" s="1"/>
  <c r="I1704" i="2"/>
  <c r="AC1704" i="2" s="1"/>
  <c r="AD1704" i="2" s="1"/>
  <c r="I1776" i="2"/>
  <c r="AC1776" i="2" s="1"/>
  <c r="AD1776" i="2" s="1"/>
  <c r="I1499" i="2"/>
  <c r="AC1499" i="2" s="1"/>
  <c r="AD1499" i="2" s="1"/>
  <c r="I3341" i="2"/>
  <c r="AC3341" i="2" s="1"/>
  <c r="AD3341" i="2" s="1"/>
  <c r="I1369" i="2"/>
  <c r="AC1369" i="2" s="1"/>
  <c r="AD1369" i="2" s="1"/>
  <c r="I921" i="2"/>
  <c r="AC921" i="2" s="1"/>
  <c r="AD921" i="2" s="1"/>
  <c r="I1164" i="2"/>
  <c r="AC1164" i="2" s="1"/>
  <c r="AD1164" i="2" s="1"/>
  <c r="I823" i="2"/>
  <c r="AC823" i="2" s="1"/>
  <c r="AD823" i="2" s="1"/>
  <c r="I1040" i="2"/>
  <c r="AC1040" i="2" s="1"/>
  <c r="AD1040" i="2" s="1"/>
  <c r="I713" i="2"/>
  <c r="AC713" i="2" s="1"/>
  <c r="AD713" i="2" s="1"/>
  <c r="I1345" i="2"/>
  <c r="AC1345" i="2" s="1"/>
  <c r="AD1345" i="2" s="1"/>
  <c r="I766" i="2"/>
  <c r="AC766" i="2" s="1"/>
  <c r="AD766" i="2" s="1"/>
  <c r="I1009" i="2"/>
  <c r="AC1009" i="2" s="1"/>
  <c r="AD1009" i="2" s="1"/>
  <c r="I774" i="2"/>
  <c r="AC774" i="2" s="1"/>
  <c r="AD774" i="2" s="1"/>
  <c r="I816" i="2"/>
  <c r="AC816" i="2" s="1"/>
  <c r="AD816" i="2" s="1"/>
  <c r="I939" i="2"/>
  <c r="AC939" i="2" s="1"/>
  <c r="AD939" i="2" s="1"/>
  <c r="I1320" i="2"/>
  <c r="AC1320" i="2" s="1"/>
  <c r="AD1320" i="2" s="1"/>
  <c r="I915" i="2"/>
  <c r="AC915" i="2" s="1"/>
  <c r="AD915" i="2" s="1"/>
  <c r="I984" i="2"/>
  <c r="AC984" i="2" s="1"/>
  <c r="AD984" i="2" s="1"/>
  <c r="I1027" i="2"/>
  <c r="AC1027" i="2" s="1"/>
  <c r="AD1027" i="2" s="1"/>
  <c r="I1264" i="2"/>
  <c r="AC1264" i="2" s="1"/>
  <c r="AD1264" i="2" s="1"/>
  <c r="I985" i="2"/>
  <c r="AC985" i="2" s="1"/>
  <c r="AD985" i="2" s="1"/>
  <c r="I970" i="2"/>
  <c r="AC970" i="2" s="1"/>
  <c r="AD970" i="2" s="1"/>
  <c r="I991" i="2"/>
  <c r="AC991" i="2" s="1"/>
  <c r="AD991" i="2" s="1"/>
  <c r="I972" i="2"/>
  <c r="AC972" i="2" s="1"/>
  <c r="AD972" i="2" s="1"/>
  <c r="I1235" i="2"/>
  <c r="AC1235" i="2" s="1"/>
  <c r="AD1235" i="2" s="1"/>
  <c r="I936" i="2"/>
  <c r="AC936" i="2" s="1"/>
  <c r="AD936" i="2" s="1"/>
  <c r="I1010" i="2"/>
  <c r="AC1010" i="2" s="1"/>
  <c r="AD1010" i="2" s="1"/>
  <c r="I776" i="2"/>
  <c r="AC776" i="2" s="1"/>
  <c r="AD776" i="2" s="1"/>
  <c r="I887" i="2"/>
  <c r="AC887" i="2" s="1"/>
  <c r="AD887" i="2" s="1"/>
  <c r="I1003" i="2"/>
  <c r="AC1003" i="2" s="1"/>
  <c r="AD1003" i="2" s="1"/>
  <c r="I1313" i="2"/>
  <c r="AC1313" i="2" s="1"/>
  <c r="AD1313" i="2" s="1"/>
  <c r="I1367" i="2"/>
  <c r="AC1367" i="2" s="1"/>
  <c r="AD1367" i="2" s="1"/>
  <c r="I1044" i="2"/>
  <c r="AC1044" i="2" s="1"/>
  <c r="AD1044" i="2" s="1"/>
  <c r="I761" i="2"/>
  <c r="AC761" i="2" s="1"/>
  <c r="AD761" i="2" s="1"/>
  <c r="I1280" i="2"/>
  <c r="AC1280" i="2" s="1"/>
  <c r="AD1280" i="2" s="1"/>
  <c r="I834" i="2"/>
  <c r="AC834" i="2" s="1"/>
  <c r="AD834" i="2" s="1"/>
  <c r="I1310" i="2"/>
  <c r="AC1310" i="2" s="1"/>
  <c r="AD1310" i="2" s="1"/>
  <c r="I1208" i="2"/>
  <c r="AC1208" i="2" s="1"/>
  <c r="AD1208" i="2" s="1"/>
  <c r="I956" i="2"/>
  <c r="AC956" i="2" s="1"/>
  <c r="AD956" i="2" s="1"/>
  <c r="I1312" i="2"/>
  <c r="AC1312" i="2" s="1"/>
  <c r="AD1312" i="2" s="1"/>
  <c r="I948" i="2"/>
  <c r="AC948" i="2" s="1"/>
  <c r="AD948" i="2" s="1"/>
  <c r="I712" i="2"/>
  <c r="AC712" i="2" s="1"/>
  <c r="AD712" i="2" s="1"/>
  <c r="I1050" i="2"/>
  <c r="AC1050" i="2" s="1"/>
  <c r="AD1050" i="2" s="1"/>
  <c r="I1175" i="2"/>
  <c r="AC1175" i="2" s="1"/>
  <c r="AD1175" i="2" s="1"/>
  <c r="I907" i="2"/>
  <c r="AC907" i="2" s="1"/>
  <c r="AD907" i="2" s="1"/>
  <c r="I1093" i="2"/>
  <c r="AC1093" i="2" s="1"/>
  <c r="AD1093" i="2" s="1"/>
  <c r="I878" i="2"/>
  <c r="AC878" i="2" s="1"/>
  <c r="AD878" i="2" s="1"/>
  <c r="I963" i="2"/>
  <c r="AC963" i="2" s="1"/>
  <c r="AD963" i="2" s="1"/>
  <c r="I1804" i="2"/>
  <c r="AC1804" i="2" s="1"/>
  <c r="AD1804" i="2" s="1"/>
  <c r="I1414" i="2"/>
  <c r="AC1414" i="2" s="1"/>
  <c r="AD1414" i="2" s="1"/>
  <c r="I1842" i="2"/>
  <c r="AC1842" i="2" s="1"/>
  <c r="AD1842" i="2" s="1"/>
  <c r="I1760" i="2"/>
  <c r="AC1760" i="2" s="1"/>
  <c r="AD1760" i="2" s="1"/>
  <c r="I1803" i="2"/>
  <c r="AC1803" i="2" s="1"/>
  <c r="AD1803" i="2" s="1"/>
  <c r="I1403" i="2"/>
  <c r="AC1403" i="2" s="1"/>
  <c r="AD1403" i="2" s="1"/>
  <c r="I1412" i="2"/>
  <c r="AC1412" i="2" s="1"/>
  <c r="AD1412" i="2" s="1"/>
  <c r="I2181" i="2"/>
  <c r="AC2181" i="2" s="1"/>
  <c r="AD2181" i="2" s="1"/>
  <c r="I2015" i="2"/>
  <c r="AC2015" i="2" s="1"/>
  <c r="AD2015" i="2" s="1"/>
  <c r="I2061" i="2"/>
  <c r="AC2061" i="2" s="1"/>
  <c r="AD2061" i="2" s="1"/>
  <c r="I2660" i="2"/>
  <c r="AC2660" i="2" s="1"/>
  <c r="AD2660" i="2" s="1"/>
  <c r="I1884" i="2"/>
  <c r="AC1884" i="2" s="1"/>
  <c r="AD1884" i="2" s="1"/>
  <c r="I1517" i="2"/>
  <c r="AC1517" i="2" s="1"/>
  <c r="AD1517" i="2" s="1"/>
  <c r="I1646" i="2"/>
  <c r="AC1646" i="2" s="1"/>
  <c r="AD1646" i="2" s="1"/>
  <c r="I1680" i="2"/>
  <c r="AC1680" i="2" s="1"/>
  <c r="AD1680" i="2" s="1"/>
  <c r="I2091" i="2"/>
  <c r="AC2091" i="2" s="1"/>
  <c r="AD2091" i="2" s="1"/>
  <c r="I1597" i="2"/>
  <c r="AC1597" i="2" s="1"/>
  <c r="AD1597" i="2" s="1"/>
  <c r="I1913" i="2"/>
  <c r="AC1913" i="2" s="1"/>
  <c r="AD1913" i="2" s="1"/>
  <c r="I1815" i="2"/>
  <c r="AC1815" i="2" s="1"/>
  <c r="AD1815" i="2" s="1"/>
  <c r="I1768" i="2"/>
  <c r="AC1768" i="2" s="1"/>
  <c r="AD1768" i="2" s="1"/>
  <c r="I1851" i="2"/>
  <c r="AC1851" i="2" s="1"/>
  <c r="AD1851" i="2" s="1"/>
  <c r="I1506" i="2"/>
  <c r="AC1506" i="2" s="1"/>
  <c r="AD1506" i="2" s="1"/>
  <c r="I1629" i="2"/>
  <c r="AC1629" i="2" s="1"/>
  <c r="AD1629" i="2" s="1"/>
  <c r="I2093" i="2"/>
  <c r="AC2093" i="2" s="1"/>
  <c r="AD2093" i="2" s="1"/>
  <c r="I2646" i="2"/>
  <c r="AC2646" i="2" s="1"/>
  <c r="AD2646" i="2" s="1"/>
  <c r="I1786" i="2"/>
  <c r="AC1786" i="2" s="1"/>
  <c r="AD1786" i="2" s="1"/>
  <c r="I1624" i="2"/>
  <c r="AC1624" i="2" s="1"/>
  <c r="AD1624" i="2" s="1"/>
  <c r="I1533" i="2"/>
  <c r="AC1533" i="2" s="1"/>
  <c r="AD1533" i="2" s="1"/>
  <c r="I2045" i="2"/>
  <c r="AC2045" i="2" s="1"/>
  <c r="AD2045" i="2" s="1"/>
  <c r="AC702" i="2"/>
  <c r="AD702" i="2" s="1"/>
  <c r="AC1863" i="2"/>
  <c r="AD1863" i="2" s="1"/>
  <c r="AC1583" i="2"/>
  <c r="AD1583" i="2" s="1"/>
  <c r="AC2618" i="2"/>
  <c r="AD2618" i="2" s="1"/>
  <c r="AC1939" i="2"/>
  <c r="AD1939" i="2" s="1"/>
  <c r="AC1743" i="2"/>
  <c r="AD1743" i="2" s="1"/>
  <c r="AC1386" i="2"/>
  <c r="AD1386" i="2" s="1"/>
  <c r="AC1387" i="2"/>
  <c r="AD1387" i="2" s="1"/>
  <c r="AC1375" i="2"/>
  <c r="AD1375" i="2" s="1"/>
  <c r="AC1385" i="2"/>
  <c r="AD1385" i="2" s="1"/>
  <c r="AC2095" i="2"/>
  <c r="AD2095" i="2" s="1"/>
  <c r="AC1497" i="2"/>
  <c r="AD1497" i="2" s="1"/>
  <c r="AC1395" i="2"/>
  <c r="AD1395" i="2" s="1"/>
  <c r="AC1938" i="2"/>
  <c r="AD1938" i="2" s="1"/>
  <c r="AC1940" i="2"/>
  <c r="AD1940" i="2" s="1"/>
  <c r="AC1544" i="2"/>
  <c r="AD1544" i="2" s="1"/>
  <c r="AC1397" i="2"/>
  <c r="AD1397" i="2" s="1"/>
  <c r="AC1496" i="2"/>
  <c r="AD1496" i="2" s="1"/>
  <c r="AC1792" i="2"/>
  <c r="AD1792" i="2" s="1"/>
  <c r="AC1887" i="2"/>
  <c r="AD1887" i="2" s="1"/>
  <c r="AC1389" i="2"/>
  <c r="AD1389" i="2" s="1"/>
  <c r="AC1384" i="2"/>
  <c r="AD1384" i="2" s="1"/>
  <c r="AC1937" i="2"/>
  <c r="AD1937" i="2" s="1"/>
  <c r="AC1370" i="2"/>
  <c r="AD1370" i="2" s="1"/>
  <c r="AC3467" i="2"/>
  <c r="AD3467" i="2" s="1"/>
  <c r="AC4760" i="2"/>
  <c r="AD4760" i="2" s="1"/>
  <c r="AC4302" i="2"/>
  <c r="AD4302" i="2" s="1"/>
  <c r="AC2655" i="2"/>
  <c r="AD2655" i="2" s="1"/>
  <c r="AC2784" i="2"/>
  <c r="AD2784" i="2" s="1"/>
  <c r="AC2055" i="2"/>
  <c r="AD2055" i="2" s="1"/>
  <c r="AC2630" i="2"/>
  <c r="AD2630" i="2" s="1"/>
  <c r="AC2671" i="2"/>
  <c r="AD2671" i="2" s="1"/>
  <c r="AC2177" i="2"/>
  <c r="AD2177" i="2" s="1"/>
  <c r="AC3547" i="2"/>
  <c r="AD3547" i="2" s="1"/>
  <c r="AC2686" i="2"/>
  <c r="AD2686" i="2" s="1"/>
  <c r="AC6914" i="2"/>
  <c r="AD6914" i="2" s="1"/>
  <c r="AC4995" i="2"/>
  <c r="AD4995" i="2" s="1"/>
  <c r="AC2647" i="2"/>
  <c r="AD2647" i="2" s="1"/>
  <c r="AC2951" i="2"/>
  <c r="AD2951" i="2" s="1"/>
  <c r="AC6932" i="2"/>
  <c r="AD6932" i="2" s="1"/>
  <c r="AC2918" i="2"/>
  <c r="AD2918" i="2" s="1"/>
  <c r="AC3471" i="2"/>
  <c r="AD3471" i="2" s="1"/>
  <c r="AC6903" i="2"/>
  <c r="AD6903" i="2" s="1"/>
  <c r="AC7610" i="2"/>
  <c r="AD7610" i="2" s="1"/>
  <c r="AC2952" i="2"/>
  <c r="AD2952" i="2" s="1"/>
  <c r="AC2656" i="2"/>
  <c r="AD2656" i="2" s="1"/>
  <c r="AC1952" i="2"/>
  <c r="AD1952" i="2" s="1"/>
  <c r="AC2615" i="2"/>
  <c r="AD2615" i="2" s="1"/>
  <c r="AC6688" i="2"/>
  <c r="AD6688" i="2" s="1"/>
  <c r="AC3872" i="2"/>
  <c r="AD3872" i="2" s="1"/>
  <c r="AC2651" i="2"/>
  <c r="AD2651" i="2" s="1"/>
  <c r="AC2079" i="2"/>
  <c r="AD2079" i="2" s="1"/>
  <c r="AC1559" i="2"/>
  <c r="AD1559" i="2" s="1"/>
  <c r="AC4017" i="2"/>
  <c r="AD4017" i="2" s="1"/>
  <c r="AC1948" i="2"/>
  <c r="AD1948" i="2" s="1"/>
  <c r="AC4149" i="2"/>
  <c r="AD4149" i="2" s="1"/>
  <c r="AC2785" i="2"/>
  <c r="AD2785" i="2" s="1"/>
  <c r="AC5414" i="2"/>
  <c r="AD5414" i="2" s="1"/>
  <c r="AC4072" i="2"/>
  <c r="AD4072" i="2" s="1"/>
  <c r="AC2650" i="2"/>
  <c r="AD2650" i="2" s="1"/>
  <c r="AC2080" i="2"/>
  <c r="AD2080" i="2" s="1"/>
  <c r="AC2633" i="2"/>
  <c r="AD2633" i="2" s="1"/>
  <c r="AC7383" i="2"/>
  <c r="AD7383" i="2" s="1"/>
  <c r="AC3556" i="2"/>
  <c r="AD3556" i="2" s="1"/>
  <c r="AC4911" i="2"/>
  <c r="AD4911" i="2" s="1"/>
  <c r="AC3354" i="2"/>
  <c r="AD3354" i="2" s="1"/>
  <c r="AC2775" i="2"/>
  <c r="AD2775" i="2" s="1"/>
  <c r="AC3643" i="2"/>
  <c r="AD3643" i="2" s="1"/>
  <c r="AC6912" i="2"/>
  <c r="AD6912" i="2" s="1"/>
  <c r="AC2771" i="2"/>
  <c r="AD2771" i="2" s="1"/>
  <c r="AC2065" i="2"/>
  <c r="AD2065" i="2" s="1"/>
  <c r="AC2032" i="2"/>
  <c r="AD2032" i="2" s="1"/>
  <c r="AC7665" i="2"/>
  <c r="AD7665" i="2" s="1"/>
  <c r="AC2648" i="2"/>
  <c r="AD2648" i="2" s="1"/>
  <c r="Z72" i="1"/>
  <c r="Z89" i="1"/>
  <c r="I147" i="1" s="1"/>
  <c r="Z107" i="1"/>
  <c r="I165" i="1" s="1"/>
  <c r="Z78" i="1"/>
  <c r="I136" i="1" s="1"/>
  <c r="Z102" i="1"/>
  <c r="I160" i="1" s="1"/>
  <c r="Z96" i="1"/>
  <c r="I154" i="1" s="1"/>
  <c r="Z81" i="1"/>
  <c r="Z104" i="1"/>
  <c r="I162" i="1" s="1"/>
  <c r="Z70" i="1"/>
  <c r="Z101" i="1"/>
  <c r="I159" i="1" s="1"/>
  <c r="Z112" i="1"/>
  <c r="I171" i="1" s="1"/>
  <c r="Z94" i="1"/>
  <c r="I152" i="1" s="1"/>
  <c r="Z109" i="1"/>
  <c r="I167" i="1" s="1"/>
  <c r="Z63" i="1"/>
  <c r="I121" i="1" s="1"/>
  <c r="Z71" i="1"/>
  <c r="I129" i="1" s="1"/>
  <c r="Z64" i="1"/>
  <c r="I122" i="1" s="1"/>
  <c r="Z85" i="1"/>
  <c r="I143" i="1" s="1"/>
  <c r="Z250" i="1"/>
  <c r="I312" i="1" s="1"/>
  <c r="Z97" i="1"/>
  <c r="I155" i="1" s="1"/>
  <c r="I231" i="1"/>
  <c r="I670" i="1"/>
  <c r="I265" i="1"/>
  <c r="Z84" i="1"/>
  <c r="Z68" i="1"/>
  <c r="Z92" i="1"/>
  <c r="I131" i="1"/>
  <c r="I164" i="1"/>
  <c r="I138" i="1"/>
  <c r="I127" i="1"/>
  <c r="I137" i="1"/>
  <c r="Z307" i="1"/>
  <c r="Z100" i="1"/>
  <c r="Z87" i="1"/>
  <c r="I144" i="1"/>
  <c r="I169" i="1"/>
  <c r="I178" i="1"/>
  <c r="I146" i="1"/>
  <c r="I139" i="1"/>
  <c r="I128" i="1"/>
  <c r="Z584" i="1"/>
  <c r="Z108" i="1"/>
  <c r="Z653" i="1"/>
  <c r="Z95" i="1"/>
  <c r="I156" i="1"/>
  <c r="I174" i="1"/>
  <c r="I133" i="1"/>
  <c r="I125" i="1"/>
  <c r="I151" i="1"/>
  <c r="I168" i="1"/>
  <c r="I132" i="1"/>
  <c r="Z76" i="1"/>
  <c r="Z116" i="1"/>
  <c r="Z90" i="1"/>
  <c r="Z103" i="1"/>
  <c r="I177" i="1"/>
  <c r="I130" i="1"/>
  <c r="I157" i="1"/>
  <c r="I163" i="1"/>
  <c r="I149" i="1"/>
  <c r="I176" i="1"/>
  <c r="I123" i="1"/>
  <c r="I172" i="1"/>
  <c r="I124" i="1"/>
  <c r="I135" i="1"/>
  <c r="I140" i="1"/>
  <c r="I173" i="1"/>
  <c r="I141" i="1"/>
  <c r="I2500" i="2" l="1"/>
  <c r="AC2500" i="2" s="1"/>
  <c r="AD2500" i="2" s="1"/>
  <c r="I2593" i="2"/>
  <c r="AC2593" i="2" s="1"/>
  <c r="AD2593" i="2" s="1"/>
  <c r="I2790" i="2"/>
  <c r="AC2790" i="2" s="1"/>
  <c r="AD2790" i="2" s="1"/>
  <c r="I2581" i="2"/>
  <c r="AC2581" i="2" s="1"/>
  <c r="AD2581" i="2" s="1"/>
  <c r="I2426" i="2"/>
  <c r="AC2426" i="2" s="1"/>
  <c r="AD2426" i="2" s="1"/>
  <c r="I2288" i="2"/>
  <c r="AC2288" i="2" s="1"/>
  <c r="AD2288" i="2" s="1"/>
  <c r="I2544" i="2"/>
  <c r="AC2544" i="2" s="1"/>
  <c r="AD2544" i="2" s="1"/>
  <c r="I2109" i="2"/>
  <c r="AC2109" i="2" s="1"/>
  <c r="AD2109" i="2" s="1"/>
  <c r="I2539" i="2"/>
  <c r="AC2539" i="2" s="1"/>
  <c r="AD2539" i="2" s="1"/>
  <c r="I2236" i="2"/>
  <c r="AC2236" i="2" s="1"/>
  <c r="AD2236" i="2" s="1"/>
  <c r="I2203" i="2"/>
  <c r="AC2203" i="2" s="1"/>
  <c r="AD2203" i="2" s="1"/>
  <c r="I2100" i="2"/>
  <c r="AC2100" i="2" s="1"/>
  <c r="AD2100" i="2" s="1"/>
  <c r="I2196" i="2"/>
  <c r="AC2196" i="2" s="1"/>
  <c r="AD2196" i="2" s="1"/>
  <c r="I2286" i="2"/>
  <c r="AC2286" i="2" s="1"/>
  <c r="AD2286" i="2" s="1"/>
  <c r="I2277" i="2"/>
  <c r="AC2277" i="2" s="1"/>
  <c r="AD2277" i="2" s="1"/>
  <c r="I2576" i="2"/>
  <c r="AC2576" i="2" s="1"/>
  <c r="AD2576" i="2" s="1"/>
  <c r="I2610" i="2"/>
  <c r="AC2610" i="2" s="1"/>
  <c r="AD2610" i="2" s="1"/>
  <c r="I1700" i="2"/>
  <c r="AC1700" i="2" s="1"/>
  <c r="AD1700" i="2" s="1"/>
  <c r="I2417" i="2"/>
  <c r="AC2417" i="2" s="1"/>
  <c r="AD2417" i="2" s="1"/>
  <c r="I2878" i="2"/>
  <c r="AC2878" i="2" s="1"/>
  <c r="AD2878" i="2" s="1"/>
  <c r="I2009" i="2"/>
  <c r="AC2009" i="2" s="1"/>
  <c r="AD2009" i="2" s="1"/>
  <c r="I1669" i="2"/>
  <c r="AC1669" i="2" s="1"/>
  <c r="AD1669" i="2" s="1"/>
  <c r="I1706" i="2"/>
  <c r="AC1706" i="2" s="1"/>
  <c r="AD1706" i="2" s="1"/>
  <c r="I2066" i="2"/>
  <c r="AC2066" i="2" s="1"/>
  <c r="AD2066" i="2" s="1"/>
  <c r="I2989" i="2"/>
  <c r="AC2989" i="2" s="1"/>
  <c r="AD2989" i="2" s="1"/>
  <c r="I2571" i="2"/>
  <c r="AC2571" i="2" s="1"/>
  <c r="AD2571" i="2" s="1"/>
  <c r="I2318" i="2"/>
  <c r="AC2318" i="2" s="1"/>
  <c r="AD2318" i="2" s="1"/>
  <c r="I2670" i="2"/>
  <c r="I2119" i="2"/>
  <c r="AC2119" i="2" s="1"/>
  <c r="AD2119" i="2" s="1"/>
  <c r="I1581" i="2"/>
  <c r="AC1581" i="2" s="1"/>
  <c r="AD1581" i="2" s="1"/>
  <c r="I1718" i="2"/>
  <c r="AC1718" i="2" s="1"/>
  <c r="AD1718" i="2" s="1"/>
  <c r="I1651" i="2"/>
  <c r="AC1651" i="2" s="1"/>
  <c r="AD1651" i="2" s="1"/>
  <c r="I2062" i="2"/>
  <c r="AC2062" i="2" s="1"/>
  <c r="AD2062" i="2" s="1"/>
  <c r="I1698" i="2"/>
  <c r="AC1698" i="2" s="1"/>
  <c r="AD1698" i="2" s="1"/>
  <c r="I2335" i="2"/>
  <c r="AC2335" i="2" s="1"/>
  <c r="AD2335" i="2" s="1"/>
  <c r="I2549" i="2"/>
  <c r="AC2549" i="2" s="1"/>
  <c r="AD2549" i="2" s="1"/>
  <c r="I2285" i="2"/>
  <c r="AC2285" i="2" s="1"/>
  <c r="AD2285" i="2" s="1"/>
  <c r="I2137" i="2"/>
  <c r="AC2137" i="2" s="1"/>
  <c r="AD2137" i="2" s="1"/>
  <c r="I2782" i="2"/>
  <c r="I2295" i="2"/>
  <c r="AC2295" i="2" s="1"/>
  <c r="AD2295" i="2" s="1"/>
  <c r="I2424" i="2"/>
  <c r="AC2424" i="2" s="1"/>
  <c r="AD2424" i="2" s="1"/>
  <c r="I2022" i="2"/>
  <c r="AC2022" i="2" s="1"/>
  <c r="AD2022" i="2" s="1"/>
  <c r="I1453" i="2"/>
  <c r="AC1453" i="2" s="1"/>
  <c r="AD1453" i="2" s="1"/>
  <c r="I1515" i="2"/>
  <c r="AC1515" i="2" s="1"/>
  <c r="AD1515" i="2" s="1"/>
  <c r="I1561" i="2"/>
  <c r="AC1561" i="2" s="1"/>
  <c r="AD1561" i="2" s="1"/>
  <c r="I1585" i="2"/>
  <c r="AC1585" i="2" s="1"/>
  <c r="AD1585" i="2" s="1"/>
  <c r="I1490" i="2"/>
  <c r="AC1490" i="2" s="1"/>
  <c r="AD1490" i="2" s="1"/>
  <c r="I2183" i="2"/>
  <c r="AC2183" i="2" s="1"/>
  <c r="AD2183" i="2" s="1"/>
  <c r="I4026" i="2"/>
  <c r="AC4026" i="2" s="1"/>
  <c r="AD4026" i="2" s="1"/>
  <c r="I2662" i="2"/>
  <c r="AC2662" i="2" s="1"/>
  <c r="AD2662" i="2" s="1"/>
  <c r="I2354" i="2"/>
  <c r="AC2354" i="2" s="1"/>
  <c r="AD2354" i="2" s="1"/>
  <c r="I2588" i="2"/>
  <c r="AC2588" i="2" s="1"/>
  <c r="AD2588" i="2" s="1"/>
  <c r="I2338" i="2"/>
  <c r="AC2338" i="2" s="1"/>
  <c r="AD2338" i="2" s="1"/>
  <c r="I2727" i="2"/>
  <c r="AC2727" i="2" s="1"/>
  <c r="AD2727" i="2" s="1"/>
  <c r="I2320" i="2"/>
  <c r="AC2320" i="2" s="1"/>
  <c r="AD2320" i="2" s="1"/>
  <c r="I1408" i="2"/>
  <c r="AC1408" i="2" s="1"/>
  <c r="AD1408" i="2" s="1"/>
  <c r="I1434" i="2"/>
  <c r="AC1434" i="2" s="1"/>
  <c r="AD1434" i="2" s="1"/>
  <c r="I1444" i="2"/>
  <c r="AC1444" i="2" s="1"/>
  <c r="AD1444" i="2" s="1"/>
  <c r="I1537" i="2"/>
  <c r="AC1537" i="2" s="1"/>
  <c r="AD1537" i="2" s="1"/>
  <c r="I1643" i="2"/>
  <c r="AC1643" i="2" s="1"/>
  <c r="AD1643" i="2" s="1"/>
  <c r="I7609" i="2"/>
  <c r="AC7609" i="2" s="1"/>
  <c r="AD7609" i="2" s="1"/>
  <c r="I7611" i="2"/>
  <c r="AC7611" i="2" s="1"/>
  <c r="AD7611" i="2" s="1"/>
  <c r="I2752" i="2"/>
  <c r="I2067" i="2"/>
  <c r="AC2067" i="2" s="1"/>
  <c r="AD2067" i="2" s="1"/>
  <c r="I2489" i="2"/>
  <c r="AC2489" i="2" s="1"/>
  <c r="AD2489" i="2" s="1"/>
  <c r="I2082" i="2"/>
  <c r="AC2082" i="2" s="1"/>
  <c r="AD2082" i="2" s="1"/>
  <c r="I2758" i="2"/>
  <c r="AC2758" i="2" s="1"/>
  <c r="AD2758" i="2" s="1"/>
  <c r="I1458" i="2"/>
  <c r="AC1458" i="2" s="1"/>
  <c r="AD1458" i="2" s="1"/>
  <c r="I2230" i="2"/>
  <c r="AC2230" i="2" s="1"/>
  <c r="AD2230" i="2" s="1"/>
  <c r="I1872" i="2"/>
  <c r="AC1872" i="2" s="1"/>
  <c r="AD1872" i="2" s="1"/>
  <c r="I1473" i="2"/>
  <c r="AC1473" i="2" s="1"/>
  <c r="AD1473" i="2" s="1"/>
  <c r="I2321" i="2"/>
  <c r="AC2321" i="2" s="1"/>
  <c r="AD2321" i="2" s="1"/>
  <c r="I2512" i="2"/>
  <c r="AC2512" i="2" s="1"/>
  <c r="AD2512" i="2" s="1"/>
  <c r="I3357" i="2"/>
  <c r="AC3357" i="2" s="1"/>
  <c r="AD3357" i="2" s="1"/>
  <c r="I1747" i="2"/>
  <c r="AC1747" i="2" s="1"/>
  <c r="AD1747" i="2" s="1"/>
  <c r="I1977" i="2"/>
  <c r="AC1977" i="2" s="1"/>
  <c r="AD1977" i="2" s="1"/>
  <c r="I1707" i="2"/>
  <c r="AC1707" i="2" s="1"/>
  <c r="AD1707" i="2" s="1"/>
  <c r="I1724" i="2"/>
  <c r="AC1724" i="2" s="1"/>
  <c r="AD1724" i="2" s="1"/>
  <c r="I1463" i="2"/>
  <c r="AC1463" i="2" s="1"/>
  <c r="AD1463" i="2" s="1"/>
  <c r="I1520" i="2"/>
  <c r="AC1520" i="2" s="1"/>
  <c r="AD1520" i="2" s="1"/>
  <c r="I2605" i="2"/>
  <c r="AC2605" i="2" s="1"/>
  <c r="AD2605" i="2" s="1"/>
  <c r="I2433" i="2"/>
  <c r="AC2433" i="2" s="1"/>
  <c r="AD2433" i="2" s="1"/>
  <c r="I2117" i="2"/>
  <c r="AC2117" i="2" s="1"/>
  <c r="AD2117" i="2" s="1"/>
  <c r="I2480" i="2"/>
  <c r="AC2480" i="2" s="1"/>
  <c r="AD2480" i="2" s="1"/>
  <c r="I2467" i="2"/>
  <c r="AC2467" i="2" s="1"/>
  <c r="AD2467" i="2" s="1"/>
  <c r="I2533" i="2"/>
  <c r="AC2533" i="2" s="1"/>
  <c r="AD2533" i="2" s="1"/>
  <c r="I2508" i="2"/>
  <c r="AC2508" i="2" s="1"/>
  <c r="AD2508" i="2" s="1"/>
  <c r="I1401" i="2"/>
  <c r="AC1401" i="2" s="1"/>
  <c r="AD1401" i="2" s="1"/>
  <c r="I1923" i="2"/>
  <c r="AC1923" i="2" s="1"/>
  <c r="AD1923" i="2" s="1"/>
  <c r="I1699" i="2"/>
  <c r="AC1699" i="2" s="1"/>
  <c r="AD1699" i="2" s="1"/>
  <c r="I2054" i="2"/>
  <c r="AC2054" i="2" s="1"/>
  <c r="AD2054" i="2" s="1"/>
  <c r="I1519" i="2"/>
  <c r="AC1519" i="2" s="1"/>
  <c r="AD1519" i="2" s="1"/>
  <c r="I2400" i="2"/>
  <c r="AC2400" i="2" s="1"/>
  <c r="AD2400" i="2" s="1"/>
  <c r="I2498" i="2"/>
  <c r="AC2498" i="2" s="1"/>
  <c r="AD2498" i="2" s="1"/>
  <c r="I2484" i="2"/>
  <c r="AC2484" i="2" s="1"/>
  <c r="AD2484" i="2" s="1"/>
  <c r="I4756" i="2"/>
  <c r="AC4756" i="2" s="1"/>
  <c r="AD4756" i="2" s="1"/>
  <c r="I2608" i="2"/>
  <c r="AC2608" i="2" s="1"/>
  <c r="AD2608" i="2" s="1"/>
  <c r="I2063" i="2"/>
  <c r="AC2063" i="2" s="1"/>
  <c r="AD2063" i="2" s="1"/>
  <c r="I1904" i="2"/>
  <c r="AC1904" i="2" s="1"/>
  <c r="AD1904" i="2" s="1"/>
  <c r="I1902" i="2"/>
  <c r="AC1902" i="2" s="1"/>
  <c r="AD1902" i="2" s="1"/>
  <c r="I2004" i="2"/>
  <c r="AC2004" i="2" s="1"/>
  <c r="AD2004" i="2" s="1"/>
  <c r="I1822" i="2"/>
  <c r="AC1822" i="2" s="1"/>
  <c r="AD1822" i="2" s="1"/>
  <c r="I1615" i="2"/>
  <c r="AC1615" i="2" s="1"/>
  <c r="AD1615" i="2" s="1"/>
  <c r="I2682" i="2"/>
  <c r="AC2682" i="2" s="1"/>
  <c r="AD2682" i="2" s="1"/>
  <c r="I2287" i="2"/>
  <c r="AC2287" i="2" s="1"/>
  <c r="AD2287" i="2" s="1"/>
  <c r="I2455" i="2"/>
  <c r="AC2455" i="2" s="1"/>
  <c r="AD2455" i="2" s="1"/>
  <c r="I2612" i="2"/>
  <c r="AC2612" i="2" s="1"/>
  <c r="AD2612" i="2" s="1"/>
  <c r="I6153" i="2"/>
  <c r="AC6153" i="2" s="1"/>
  <c r="AD6153" i="2" s="1"/>
  <c r="I4161" i="2"/>
  <c r="AC4161" i="2" s="1"/>
  <c r="AD4161" i="2" s="1"/>
  <c r="I2304" i="2"/>
  <c r="AC2304" i="2" s="1"/>
  <c r="AD2304" i="2" s="1"/>
  <c r="I1825" i="2"/>
  <c r="AC1825" i="2" s="1"/>
  <c r="AD1825" i="2" s="1"/>
  <c r="I1841" i="2"/>
  <c r="AC1841" i="2" s="1"/>
  <c r="AD1841" i="2" s="1"/>
  <c r="I3591" i="2"/>
  <c r="I2481" i="2"/>
  <c r="AC2481" i="2" s="1"/>
  <c r="AD2481" i="2" s="1"/>
  <c r="I4141" i="2"/>
  <c r="AC4141" i="2" s="1"/>
  <c r="AD4141" i="2" s="1"/>
  <c r="I4322" i="2"/>
  <c r="AC4322" i="2" s="1"/>
  <c r="AD4322" i="2" s="1"/>
  <c r="I2463" i="2"/>
  <c r="AC2463" i="2" s="1"/>
  <c r="AD2463" i="2" s="1"/>
  <c r="I4419" i="2"/>
  <c r="AC4419" i="2" s="1"/>
  <c r="AD4419" i="2" s="1"/>
  <c r="I2111" i="2"/>
  <c r="AC2111" i="2" s="1"/>
  <c r="AD2111" i="2" s="1"/>
  <c r="I1681" i="2"/>
  <c r="AC1681" i="2" s="1"/>
  <c r="AD1681" i="2" s="1"/>
  <c r="I2171" i="2"/>
  <c r="AC2171" i="2" s="1"/>
  <c r="AD2171" i="2" s="1"/>
  <c r="I2776" i="2"/>
  <c r="AC2776" i="2" s="1"/>
  <c r="AD2776" i="2" s="1"/>
  <c r="I4164" i="2"/>
  <c r="AC4164" i="2" s="1"/>
  <c r="AD4164" i="2" s="1"/>
  <c r="I2573" i="2"/>
  <c r="AC2573" i="2" s="1"/>
  <c r="AD2573" i="2" s="1"/>
  <c r="I2636" i="2"/>
  <c r="AC2636" i="2" s="1"/>
  <c r="AD2636" i="2" s="1"/>
  <c r="I2788" i="2"/>
  <c r="AC2788" i="2" s="1"/>
  <c r="AD2788" i="2" s="1"/>
  <c r="I1660" i="2"/>
  <c r="AC1660" i="2" s="1"/>
  <c r="AD1660" i="2" s="1"/>
  <c r="I2064" i="2"/>
  <c r="AC2064" i="2" s="1"/>
  <c r="AD2064" i="2" s="1"/>
  <c r="I2017" i="2"/>
  <c r="AC2017" i="2" s="1"/>
  <c r="AD2017" i="2" s="1"/>
  <c r="I4846" i="2"/>
  <c r="AC4846" i="2" s="1"/>
  <c r="AD4846" i="2" s="1"/>
  <c r="I4569" i="2"/>
  <c r="I4168" i="2"/>
  <c r="AC4168" i="2" s="1"/>
  <c r="AD4168" i="2" s="1"/>
  <c r="I3481" i="2"/>
  <c r="AC3481" i="2" s="1"/>
  <c r="AD3481" i="2" s="1"/>
  <c r="I2634" i="2"/>
  <c r="AC2634" i="2" s="1"/>
  <c r="AD2634" i="2" s="1"/>
  <c r="I2193" i="2"/>
  <c r="AC2193" i="2" s="1"/>
  <c r="AD2193" i="2" s="1"/>
  <c r="I2072" i="2"/>
  <c r="AC2072" i="2" s="1"/>
  <c r="AD2072" i="2" s="1"/>
  <c r="I2326" i="2"/>
  <c r="AC2326" i="2" s="1"/>
  <c r="AD2326" i="2" s="1"/>
  <c r="I2377" i="2"/>
  <c r="AC2377" i="2" s="1"/>
  <c r="AD2377" i="2" s="1"/>
  <c r="I1575" i="2"/>
  <c r="AC1575" i="2" s="1"/>
  <c r="AD1575" i="2" s="1"/>
  <c r="I1653" i="2"/>
  <c r="AC1653" i="2" s="1"/>
  <c r="AD1653" i="2" s="1"/>
  <c r="I2010" i="2"/>
  <c r="AC2010" i="2" s="1"/>
  <c r="AD2010" i="2" s="1"/>
  <c r="I1688" i="2"/>
  <c r="AC1688" i="2" s="1"/>
  <c r="AD1688" i="2" s="1"/>
  <c r="I1636" i="2"/>
  <c r="AC1636" i="2" s="1"/>
  <c r="AD1636" i="2" s="1"/>
  <c r="I4038" i="2"/>
  <c r="AC4038" i="2" s="1"/>
  <c r="AD4038" i="2" s="1"/>
  <c r="I2490" i="2"/>
  <c r="AC2490" i="2" s="1"/>
  <c r="AD2490" i="2" s="1"/>
  <c r="I2180" i="2"/>
  <c r="AC2180" i="2" s="1"/>
  <c r="AD2180" i="2" s="1"/>
  <c r="I2517" i="2"/>
  <c r="AC2517" i="2" s="1"/>
  <c r="AD2517" i="2" s="1"/>
  <c r="I2189" i="2"/>
  <c r="AC2189" i="2" s="1"/>
  <c r="AD2189" i="2" s="1"/>
  <c r="I2540" i="2"/>
  <c r="AC2540" i="2" s="1"/>
  <c r="AD2540" i="2" s="1"/>
  <c r="I1454" i="2"/>
  <c r="AC1454" i="2" s="1"/>
  <c r="AD1454" i="2" s="1"/>
  <c r="I1866" i="2"/>
  <c r="AC1866" i="2" s="1"/>
  <c r="AD1866" i="2" s="1"/>
  <c r="I1964" i="2"/>
  <c r="AC1964" i="2" s="1"/>
  <c r="AD1964" i="2" s="1"/>
  <c r="I1479" i="2"/>
  <c r="AC1479" i="2" s="1"/>
  <c r="AD1479" i="2" s="1"/>
  <c r="I1594" i="2"/>
  <c r="AC1594" i="2" s="1"/>
  <c r="AD1594" i="2" s="1"/>
  <c r="I1817" i="2"/>
  <c r="AC1817" i="2" s="1"/>
  <c r="AD1817" i="2" s="1"/>
  <c r="I4775" i="2"/>
  <c r="AC4775" i="2" s="1"/>
  <c r="AD4775" i="2" s="1"/>
  <c r="I2510" i="2"/>
  <c r="AC2510" i="2" s="1"/>
  <c r="AD2510" i="2" s="1"/>
  <c r="I2491" i="2"/>
  <c r="AC2491" i="2" s="1"/>
  <c r="AD2491" i="2" s="1"/>
  <c r="I4291" i="2"/>
  <c r="AC4291" i="2" s="1"/>
  <c r="AD4291" i="2" s="1"/>
  <c r="I4758" i="2"/>
  <c r="AC4758" i="2" s="1"/>
  <c r="AD4758" i="2" s="1"/>
  <c r="I1826" i="2"/>
  <c r="AC1826" i="2" s="1"/>
  <c r="AD1826" i="2" s="1"/>
  <c r="I1467" i="2"/>
  <c r="AC1467" i="2" s="1"/>
  <c r="AD1467" i="2" s="1"/>
  <c r="I1451" i="2"/>
  <c r="AC1451" i="2" s="1"/>
  <c r="AD1451" i="2" s="1"/>
  <c r="I1523" i="2"/>
  <c r="AC1523" i="2" s="1"/>
  <c r="AD1523" i="2" s="1"/>
  <c r="I1740" i="2"/>
  <c r="AC1740" i="2" s="1"/>
  <c r="AD1740" i="2" s="1"/>
  <c r="I2239" i="2"/>
  <c r="AC2239" i="2" s="1"/>
  <c r="AD2239" i="2" s="1"/>
  <c r="I2268" i="2"/>
  <c r="AC2268" i="2" s="1"/>
  <c r="AD2268" i="2" s="1"/>
  <c r="I2703" i="2"/>
  <c r="AC2703" i="2" s="1"/>
  <c r="AD2703" i="2" s="1"/>
  <c r="I5430" i="2"/>
  <c r="AC5430" i="2" s="1"/>
  <c r="AD5430" i="2" s="1"/>
  <c r="I2565" i="2"/>
  <c r="AC2565" i="2" s="1"/>
  <c r="AD2565" i="2" s="1"/>
  <c r="I2740" i="2"/>
  <c r="AC2740" i="2" s="1"/>
  <c r="AD2740" i="2" s="1"/>
  <c r="I2905" i="2"/>
  <c r="AC2905" i="2" s="1"/>
  <c r="AD2905" i="2" s="1"/>
  <c r="I2777" i="2"/>
  <c r="AC2777" i="2" s="1"/>
  <c r="AD2777" i="2" s="1"/>
  <c r="I4244" i="2"/>
  <c r="AC4244" i="2" s="1"/>
  <c r="AD4244" i="2" s="1"/>
  <c r="I3352" i="2"/>
  <c r="AC3352" i="2" s="1"/>
  <c r="AD3352" i="2" s="1"/>
  <c r="I2194" i="2"/>
  <c r="AC2194" i="2" s="1"/>
  <c r="AD2194" i="2" s="1"/>
  <c r="I2560" i="2"/>
  <c r="AC2560" i="2" s="1"/>
  <c r="AD2560" i="2" s="1"/>
  <c r="I1905" i="2"/>
  <c r="AC1905" i="2" s="1"/>
  <c r="AD1905" i="2" s="1"/>
  <c r="I1861" i="2"/>
  <c r="AC1861" i="2" s="1"/>
  <c r="AD1861" i="2" s="1"/>
  <c r="I2695" i="2"/>
  <c r="AC2695" i="2" s="1"/>
  <c r="AD2695" i="2" s="1"/>
  <c r="I2471" i="2"/>
  <c r="AC2471" i="2" s="1"/>
  <c r="AD2471" i="2" s="1"/>
  <c r="I1890" i="2"/>
  <c r="AC1890" i="2" s="1"/>
  <c r="AD1890" i="2" s="1"/>
  <c r="I1628" i="2"/>
  <c r="AC1628" i="2" s="1"/>
  <c r="AD1628" i="2" s="1"/>
  <c r="I1757" i="2"/>
  <c r="AC1757" i="2" s="1"/>
  <c r="AD1757" i="2" s="1"/>
  <c r="I1857" i="2"/>
  <c r="AC1857" i="2" s="1"/>
  <c r="AD1857" i="2" s="1"/>
  <c r="I2046" i="2"/>
  <c r="AC2046" i="2" s="1"/>
  <c r="AD2046" i="2" s="1"/>
  <c r="I2464" i="2"/>
  <c r="AC2464" i="2" s="1"/>
  <c r="AD2464" i="2" s="1"/>
  <c r="I2466" i="2"/>
  <c r="AC2466" i="2" s="1"/>
  <c r="AD2466" i="2" s="1"/>
  <c r="I2432" i="2"/>
  <c r="AC2432" i="2" s="1"/>
  <c r="AD2432" i="2" s="1"/>
  <c r="I3356" i="2"/>
  <c r="AC3356" i="2" s="1"/>
  <c r="AD3356" i="2" s="1"/>
  <c r="I2346" i="2"/>
  <c r="AC2346" i="2" s="1"/>
  <c r="AD2346" i="2" s="1"/>
  <c r="I1436" i="2"/>
  <c r="AC1436" i="2" s="1"/>
  <c r="AD1436" i="2" s="1"/>
  <c r="I1906" i="2"/>
  <c r="AC1906" i="2" s="1"/>
  <c r="AD1906" i="2" s="1"/>
  <c r="I1986" i="2"/>
  <c r="AC1986" i="2" s="1"/>
  <c r="AD1986" i="2" s="1"/>
  <c r="I1749" i="2"/>
  <c r="AC1749" i="2" s="1"/>
  <c r="AD1749" i="2" s="1"/>
  <c r="I1976" i="2"/>
  <c r="AC1976" i="2" s="1"/>
  <c r="AD1976" i="2" s="1"/>
  <c r="I2223" i="2"/>
  <c r="AC2223" i="2" s="1"/>
  <c r="AD2223" i="2" s="1"/>
  <c r="I4025" i="2"/>
  <c r="I2343" i="2"/>
  <c r="AC2343" i="2" s="1"/>
  <c r="AD2343" i="2" s="1"/>
  <c r="I1633" i="2"/>
  <c r="AC1633" i="2" s="1"/>
  <c r="AD1633" i="2" s="1"/>
  <c r="I2251" i="2"/>
  <c r="AC2251" i="2" s="1"/>
  <c r="AD2251" i="2" s="1"/>
  <c r="I2680" i="2"/>
  <c r="AC2680" i="2" s="1"/>
  <c r="AD2680" i="2" s="1"/>
  <c r="I2564" i="2"/>
  <c r="AC2564" i="2" s="1"/>
  <c r="AD2564" i="2" s="1"/>
  <c r="I1878" i="2"/>
  <c r="AC1878" i="2" s="1"/>
  <c r="AD1878" i="2" s="1"/>
  <c r="I1897" i="2"/>
  <c r="AC1897" i="2" s="1"/>
  <c r="AD1897" i="2" s="1"/>
  <c r="I1668" i="2"/>
  <c r="AC1668" i="2" s="1"/>
  <c r="AD1668" i="2" s="1"/>
  <c r="I1562" i="2"/>
  <c r="AC1562" i="2" s="1"/>
  <c r="AD1562" i="2" s="1"/>
  <c r="I1545" i="2"/>
  <c r="AC1545" i="2" s="1"/>
  <c r="AD1545" i="2" s="1"/>
  <c r="I1616" i="2"/>
  <c r="AC1616" i="2" s="1"/>
  <c r="AD1616" i="2" s="1"/>
  <c r="I2114" i="2"/>
  <c r="AC2114" i="2" s="1"/>
  <c r="AD2114" i="2" s="1"/>
  <c r="I2213" i="2"/>
  <c r="AC2213" i="2" s="1"/>
  <c r="AD2213" i="2" s="1"/>
  <c r="I2589" i="2"/>
  <c r="AC2589" i="2" s="1"/>
  <c r="AD2589" i="2" s="1"/>
  <c r="I2165" i="2"/>
  <c r="I2173" i="2"/>
  <c r="AC2173" i="2" s="1"/>
  <c r="AD2173" i="2" s="1"/>
  <c r="I4782" i="2"/>
  <c r="AC4782" i="2" s="1"/>
  <c r="AD4782" i="2" s="1"/>
  <c r="I2596" i="2"/>
  <c r="AC2596" i="2" s="1"/>
  <c r="AD2596" i="2" s="1"/>
  <c r="I2202" i="2"/>
  <c r="AC2202" i="2" s="1"/>
  <c r="AD2202" i="2" s="1"/>
  <c r="I1714" i="2"/>
  <c r="AC1714" i="2" s="1"/>
  <c r="AD1714" i="2" s="1"/>
  <c r="I1576" i="2"/>
  <c r="AC1576" i="2" s="1"/>
  <c r="AD1576" i="2" s="1"/>
  <c r="I1686" i="2"/>
  <c r="AC1686" i="2" s="1"/>
  <c r="AD1686" i="2" s="1"/>
  <c r="I1541" i="2"/>
  <c r="AC1541" i="2" s="1"/>
  <c r="AD1541" i="2" s="1"/>
  <c r="I1726" i="2"/>
  <c r="AC1726" i="2" s="1"/>
  <c r="AD1726" i="2" s="1"/>
  <c r="I1748" i="2"/>
  <c r="AC1748" i="2" s="1"/>
  <c r="AD1748" i="2" s="1"/>
  <c r="I1869" i="2"/>
  <c r="AC1869" i="2" s="1"/>
  <c r="AD1869" i="2" s="1"/>
  <c r="I1982" i="2"/>
  <c r="AC1982" i="2" s="1"/>
  <c r="AD1982" i="2" s="1"/>
  <c r="I1592" i="2"/>
  <c r="AC1592" i="2" s="1"/>
  <c r="AD1592" i="2" s="1"/>
  <c r="I1659" i="2"/>
  <c r="AC1659" i="2" s="1"/>
  <c r="AD1659" i="2" s="1"/>
  <c r="I1462" i="2"/>
  <c r="AC1462" i="2" s="1"/>
  <c r="AD1462" i="2" s="1"/>
  <c r="I2248" i="2"/>
  <c r="AC2248" i="2" s="1"/>
  <c r="AD2248" i="2" s="1"/>
  <c r="I2407" i="2"/>
  <c r="AC2407" i="2" s="1"/>
  <c r="AD2407" i="2" s="1"/>
  <c r="I2270" i="2"/>
  <c r="AC2270" i="2" s="1"/>
  <c r="AD2270" i="2" s="1"/>
  <c r="I2276" i="2"/>
  <c r="AC2276" i="2" s="1"/>
  <c r="AD2276" i="2" s="1"/>
  <c r="I2449" i="2"/>
  <c r="AC2449" i="2" s="1"/>
  <c r="AD2449" i="2" s="1"/>
  <c r="I2624" i="2"/>
  <c r="AC2624" i="2" s="1"/>
  <c r="AD2624" i="2" s="1"/>
  <c r="I1666" i="2"/>
  <c r="AC1666" i="2" s="1"/>
  <c r="AD1666" i="2" s="1"/>
  <c r="I2134" i="2"/>
  <c r="AC2134" i="2" s="1"/>
  <c r="AD2134" i="2" s="1"/>
  <c r="I2598" i="2"/>
  <c r="AC2598" i="2" s="1"/>
  <c r="AD2598" i="2" s="1"/>
  <c r="I2745" i="2"/>
  <c r="AC2745" i="2" s="1"/>
  <c r="AD2745" i="2" s="1"/>
  <c r="I2190" i="2"/>
  <c r="AC2190" i="2" s="1"/>
  <c r="AD2190" i="2" s="1"/>
  <c r="I1560" i="2"/>
  <c r="AC1560" i="2" s="1"/>
  <c r="AD1560" i="2" s="1"/>
  <c r="I1548" i="2"/>
  <c r="AC1548" i="2" s="1"/>
  <c r="AD1548" i="2" s="1"/>
  <c r="I2051" i="2"/>
  <c r="AC2051" i="2" s="1"/>
  <c r="AD2051" i="2" s="1"/>
  <c r="I1734" i="2"/>
  <c r="AC1734" i="2" s="1"/>
  <c r="AD1734" i="2" s="1"/>
  <c r="I1522" i="2"/>
  <c r="AC1522" i="2" s="1"/>
  <c r="AD1522" i="2" s="1"/>
  <c r="I4051" i="2"/>
  <c r="AC4051" i="2" s="1"/>
  <c r="AD4051" i="2" s="1"/>
  <c r="I4769" i="2"/>
  <c r="AC4769" i="2" s="1"/>
  <c r="AD4769" i="2" s="1"/>
  <c r="I2874" i="2"/>
  <c r="AC2874" i="2" s="1"/>
  <c r="AD2874" i="2" s="1"/>
  <c r="I2559" i="2"/>
  <c r="AC2559" i="2" s="1"/>
  <c r="AD2559" i="2" s="1"/>
  <c r="I2241" i="2"/>
  <c r="AC2241" i="2" s="1"/>
  <c r="AD2241" i="2" s="1"/>
  <c r="I2483" i="2"/>
  <c r="AC2483" i="2" s="1"/>
  <c r="AD2483" i="2" s="1"/>
  <c r="I1409" i="2"/>
  <c r="AC1409" i="2" s="1"/>
  <c r="AD1409" i="2" s="1"/>
  <c r="I2042" i="2"/>
  <c r="AC2042" i="2" s="1"/>
  <c r="AD2042" i="2" s="1"/>
  <c r="I2592" i="2"/>
  <c r="AC2592" i="2" s="1"/>
  <c r="AD2592" i="2" s="1"/>
  <c r="I2742" i="2"/>
  <c r="AC2742" i="2" s="1"/>
  <c r="AD2742" i="2" s="1"/>
  <c r="I2548" i="2"/>
  <c r="AC2548" i="2" s="1"/>
  <c r="AD2548" i="2" s="1"/>
  <c r="I2214" i="2"/>
  <c r="AC2214" i="2" s="1"/>
  <c r="AD2214" i="2" s="1"/>
  <c r="I1604" i="2"/>
  <c r="AC1604" i="2" s="1"/>
  <c r="AD1604" i="2" s="1"/>
  <c r="I2007" i="2"/>
  <c r="AC2007" i="2" s="1"/>
  <c r="AD2007" i="2" s="1"/>
  <c r="I1584" i="2"/>
  <c r="AC1584" i="2" s="1"/>
  <c r="AD1584" i="2" s="1"/>
  <c r="I1682" i="2"/>
  <c r="AC1682" i="2" s="1"/>
  <c r="AD1682" i="2" s="1"/>
  <c r="I1471" i="2"/>
  <c r="AC1471" i="2" s="1"/>
  <c r="AD1471" i="2" s="1"/>
  <c r="I1618" i="2"/>
  <c r="AC1618" i="2" s="1"/>
  <c r="AD1618" i="2" s="1"/>
  <c r="I2260" i="2"/>
  <c r="AC2260" i="2" s="1"/>
  <c r="AD2260" i="2" s="1"/>
  <c r="I2600" i="2"/>
  <c r="AC2600" i="2" s="1"/>
  <c r="AD2600" i="2" s="1"/>
  <c r="I2574" i="2"/>
  <c r="I2654" i="2"/>
  <c r="AC2654" i="2" s="1"/>
  <c r="AD2654" i="2" s="1"/>
  <c r="I2611" i="2"/>
  <c r="AC2611" i="2" s="1"/>
  <c r="AD2611" i="2" s="1"/>
  <c r="I1819" i="2"/>
  <c r="AC1819" i="2" s="1"/>
  <c r="AD1819" i="2" s="1"/>
  <c r="I1778" i="2"/>
  <c r="AC1778" i="2" s="1"/>
  <c r="AD1778" i="2" s="1"/>
  <c r="I1648" i="2"/>
  <c r="AC1648" i="2" s="1"/>
  <c r="AD1648" i="2" s="1"/>
  <c r="I1509" i="2"/>
  <c r="AC1509" i="2" s="1"/>
  <c r="AD1509" i="2" s="1"/>
  <c r="I2019" i="2"/>
  <c r="AC2019" i="2" s="1"/>
  <c r="AD2019" i="2" s="1"/>
  <c r="I2532" i="2"/>
  <c r="AC2532" i="2" s="1"/>
  <c r="AD2532" i="2" s="1"/>
  <c r="I2616" i="2"/>
  <c r="AC2616" i="2" s="1"/>
  <c r="AD2616" i="2" s="1"/>
  <c r="I2502" i="2"/>
  <c r="AC2502" i="2" s="1"/>
  <c r="AD2502" i="2" s="1"/>
  <c r="I2163" i="2"/>
  <c r="AC2163" i="2" s="1"/>
  <c r="AD2163" i="2" s="1"/>
  <c r="I2305" i="2"/>
  <c r="AC2305" i="2" s="1"/>
  <c r="AD2305" i="2" s="1"/>
  <c r="I1881" i="2"/>
  <c r="AC1881" i="2" s="1"/>
  <c r="AD1881" i="2" s="1"/>
  <c r="I1565" i="2"/>
  <c r="AC1565" i="2" s="1"/>
  <c r="AD1565" i="2" s="1"/>
  <c r="I1475" i="2"/>
  <c r="AC1475" i="2" s="1"/>
  <c r="AD1475" i="2" s="1"/>
  <c r="I1709" i="2"/>
  <c r="AC1709" i="2" s="1"/>
  <c r="AD1709" i="2" s="1"/>
  <c r="I1800" i="2"/>
  <c r="AC1800" i="2" s="1"/>
  <c r="AD1800" i="2" s="1"/>
  <c r="I4166" i="2"/>
  <c r="AC4166" i="2" s="1"/>
  <c r="AD4166" i="2" s="1"/>
  <c r="I2359" i="2"/>
  <c r="AC2359" i="2" s="1"/>
  <c r="AD2359" i="2" s="1"/>
  <c r="I2327" i="2"/>
  <c r="AC2327" i="2" s="1"/>
  <c r="AD2327" i="2" s="1"/>
  <c r="I2370" i="2"/>
  <c r="AC2370" i="2" s="1"/>
  <c r="AD2370" i="2" s="1"/>
  <c r="I2606" i="2"/>
  <c r="AC2606" i="2" s="1"/>
  <c r="AD2606" i="2" s="1"/>
  <c r="I5473" i="2"/>
  <c r="AC5473" i="2" s="1"/>
  <c r="AD5473" i="2" s="1"/>
  <c r="I1411" i="2"/>
  <c r="AC1411" i="2" s="1"/>
  <c r="AD1411" i="2" s="1"/>
  <c r="I2060" i="2"/>
  <c r="AC2060" i="2" s="1"/>
  <c r="AD2060" i="2" s="1"/>
  <c r="I1443" i="2"/>
  <c r="AC1443" i="2" s="1"/>
  <c r="AD1443" i="2" s="1"/>
  <c r="I2047" i="2"/>
  <c r="AC2047" i="2" s="1"/>
  <c r="AD2047" i="2" s="1"/>
  <c r="I2597" i="2"/>
  <c r="AC2597" i="2" s="1"/>
  <c r="AD2597" i="2" s="1"/>
  <c r="I6157" i="2"/>
  <c r="I4167" i="2"/>
  <c r="AC4167" i="2" s="1"/>
  <c r="AD4167" i="2" s="1"/>
  <c r="I3345" i="2"/>
  <c r="AC3345" i="2" s="1"/>
  <c r="AD3345" i="2" s="1"/>
  <c r="I3312" i="2"/>
  <c r="AC3312" i="2" s="1"/>
  <c r="AD3312" i="2" s="1"/>
  <c r="I3343" i="2"/>
  <c r="I3335" i="2"/>
  <c r="AC3335" i="2" s="1"/>
  <c r="AD3335" i="2" s="1"/>
  <c r="I2493" i="2"/>
  <c r="AC2493" i="2" s="1"/>
  <c r="AD2493" i="2" s="1"/>
  <c r="I2792" i="2"/>
  <c r="AC2792" i="2" s="1"/>
  <c r="AD2792" i="2" s="1"/>
  <c r="I2567" i="2"/>
  <c r="AC2567" i="2" s="1"/>
  <c r="AD2567" i="2" s="1"/>
  <c r="I2084" i="2"/>
  <c r="AC2084" i="2" s="1"/>
  <c r="AD2084" i="2" s="1"/>
  <c r="I2614" i="2"/>
  <c r="AC2614" i="2" s="1"/>
  <c r="AD2614" i="2" s="1"/>
  <c r="I1790" i="2"/>
  <c r="AC1790" i="2" s="1"/>
  <c r="AD1790" i="2" s="1"/>
  <c r="I1513" i="2"/>
  <c r="AC1513" i="2" s="1"/>
  <c r="AD1513" i="2" s="1"/>
  <c r="I4162" i="2"/>
  <c r="AC4162" i="2" s="1"/>
  <c r="AD4162" i="2" s="1"/>
  <c r="I3634" i="2"/>
  <c r="AC3634" i="2" s="1"/>
  <c r="AD3634" i="2" s="1"/>
  <c r="I2729" i="2"/>
  <c r="AC2729" i="2" s="1"/>
  <c r="AD2729" i="2" s="1"/>
  <c r="I6111" i="2"/>
  <c r="AC6111" i="2" s="1"/>
  <c r="AD6111" i="2" s="1"/>
  <c r="I2256" i="2"/>
  <c r="AC2256" i="2" s="1"/>
  <c r="AD2256" i="2" s="1"/>
  <c r="I3353" i="2"/>
  <c r="AC3353" i="2" s="1"/>
  <c r="AD3353" i="2" s="1"/>
  <c r="I3648" i="2"/>
  <c r="AC3648" i="2" s="1"/>
  <c r="AD3648" i="2" s="1"/>
  <c r="I5457" i="2"/>
  <c r="AC5457" i="2" s="1"/>
  <c r="AD5457" i="2" s="1"/>
  <c r="I2485" i="2"/>
  <c r="AC2485" i="2" s="1"/>
  <c r="AD2485" i="2" s="1"/>
  <c r="I2582" i="2"/>
  <c r="AC2582" i="2" s="1"/>
  <c r="AD2582" i="2" s="1"/>
  <c r="I2635" i="2"/>
  <c r="AC2635" i="2" s="1"/>
  <c r="AD2635" i="2" s="1"/>
  <c r="I2294" i="2"/>
  <c r="AC2294" i="2" s="1"/>
  <c r="AD2294" i="2" s="1"/>
  <c r="I2712" i="2"/>
  <c r="AC2712" i="2" s="1"/>
  <c r="AD2712" i="2" s="1"/>
  <c r="I2501" i="2"/>
  <c r="AC2501" i="2" s="1"/>
  <c r="AD2501" i="2" s="1"/>
  <c r="I1645" i="2"/>
  <c r="AC1645" i="2" s="1"/>
  <c r="AD1645" i="2" s="1"/>
  <c r="I1741" i="2"/>
  <c r="AC1741" i="2" s="1"/>
  <c r="AD1741" i="2" s="1"/>
  <c r="I1932" i="2"/>
  <c r="AC1932" i="2" s="1"/>
  <c r="AD1932" i="2" s="1"/>
  <c r="I1612" i="2"/>
  <c r="AC1612" i="2" s="1"/>
  <c r="AD1612" i="2" s="1"/>
  <c r="I1410" i="2"/>
  <c r="AC1410" i="2" s="1"/>
  <c r="AD1410" i="2" s="1"/>
  <c r="I2473" i="2"/>
  <c r="AC2473" i="2" s="1"/>
  <c r="AD2473" i="2" s="1"/>
  <c r="I2252" i="2"/>
  <c r="AC2252" i="2" s="1"/>
  <c r="AD2252" i="2" s="1"/>
  <c r="I2693" i="2"/>
  <c r="AC2693" i="2" s="1"/>
  <c r="AD2693" i="2" s="1"/>
  <c r="I2652" i="2"/>
  <c r="AC2652" i="2" s="1"/>
  <c r="AD2652" i="2" s="1"/>
  <c r="I2524" i="2"/>
  <c r="AC2524" i="2" s="1"/>
  <c r="AD2524" i="2" s="1"/>
  <c r="I2027" i="2"/>
  <c r="AC2027" i="2" s="1"/>
  <c r="AD2027" i="2" s="1"/>
  <c r="I1722" i="2"/>
  <c r="AC1722" i="2" s="1"/>
  <c r="AD1722" i="2" s="1"/>
  <c r="I1650" i="2"/>
  <c r="AC1650" i="2" s="1"/>
  <c r="AD1650" i="2" s="1"/>
  <c r="I1910" i="2"/>
  <c r="AC1910" i="2" s="1"/>
  <c r="AD1910" i="2" s="1"/>
  <c r="I1603" i="2"/>
  <c r="AC1603" i="2" s="1"/>
  <c r="AD1603" i="2" s="1"/>
  <c r="I2005" i="2"/>
  <c r="AC2005" i="2" s="1"/>
  <c r="AD2005" i="2" s="1"/>
  <c r="I1855" i="2"/>
  <c r="AC1855" i="2" s="1"/>
  <c r="AD1855" i="2" s="1"/>
  <c r="I2126" i="2"/>
  <c r="AC2126" i="2" s="1"/>
  <c r="AD2126" i="2" s="1"/>
  <c r="I2302" i="2"/>
  <c r="AC2302" i="2" s="1"/>
  <c r="AD2302" i="2" s="1"/>
  <c r="I2143" i="2"/>
  <c r="AC2143" i="2" s="1"/>
  <c r="AD2143" i="2" s="1"/>
  <c r="I2156" i="2"/>
  <c r="AC2156" i="2" s="1"/>
  <c r="AD2156" i="2" s="1"/>
  <c r="I2794" i="2"/>
  <c r="AC2794" i="2" s="1"/>
  <c r="AD2794" i="2" s="1"/>
  <c r="I1684" i="2"/>
  <c r="AC1684" i="2" s="1"/>
  <c r="AD1684" i="2" s="1"/>
  <c r="I1416" i="2"/>
  <c r="AC1416" i="2" s="1"/>
  <c r="AD1416" i="2" s="1"/>
  <c r="I1840" i="2"/>
  <c r="AC1840" i="2" s="1"/>
  <c r="AD1840" i="2" s="1"/>
  <c r="I1831" i="2"/>
  <c r="AC1831" i="2" s="1"/>
  <c r="AD1831" i="2" s="1"/>
  <c r="I1690" i="2"/>
  <c r="AC1690" i="2" s="1"/>
  <c r="AD1690" i="2" s="1"/>
  <c r="I1549" i="2"/>
  <c r="AC1549" i="2" s="1"/>
  <c r="AD1549" i="2" s="1"/>
  <c r="I2728" i="2"/>
  <c r="AC2728" i="2" s="1"/>
  <c r="AD2728" i="2" s="1"/>
  <c r="I2604" i="2"/>
  <c r="AC2604" i="2" s="1"/>
  <c r="AD2604" i="2" s="1"/>
  <c r="I2448" i="2"/>
  <c r="AC2448" i="2" s="1"/>
  <c r="AD2448" i="2" s="1"/>
  <c r="I2749" i="2"/>
  <c r="AC2749" i="2" s="1"/>
  <c r="AD2749" i="2" s="1"/>
  <c r="I2509" i="2"/>
  <c r="AC2509" i="2" s="1"/>
  <c r="AD2509" i="2" s="1"/>
  <c r="I2036" i="2"/>
  <c r="AC2036" i="2" s="1"/>
  <c r="AD2036" i="2" s="1"/>
  <c r="I2762" i="2"/>
  <c r="I2896" i="2"/>
  <c r="AC2896" i="2" s="1"/>
  <c r="AD2896" i="2" s="1"/>
  <c r="I3344" i="2"/>
  <c r="I2584" i="2"/>
  <c r="AC2584" i="2" s="1"/>
  <c r="AD2584" i="2" s="1"/>
  <c r="I2440" i="2"/>
  <c r="AC2440" i="2" s="1"/>
  <c r="AD2440" i="2" s="1"/>
  <c r="I2280" i="2"/>
  <c r="AC2280" i="2" s="1"/>
  <c r="AD2280" i="2" s="1"/>
  <c r="I1667" i="2"/>
  <c r="AC1667" i="2" s="1"/>
  <c r="AD1667" i="2" s="1"/>
  <c r="I2218" i="2"/>
  <c r="AC2218" i="2" s="1"/>
  <c r="AD2218" i="2" s="1"/>
  <c r="I2465" i="2"/>
  <c r="AC2465" i="2" s="1"/>
  <c r="AD2465" i="2" s="1"/>
  <c r="I2457" i="2"/>
  <c r="AC2457" i="2" s="1"/>
  <c r="AD2457" i="2" s="1"/>
  <c r="I1531" i="2"/>
  <c r="AC1531" i="2" s="1"/>
  <c r="AD1531" i="2" s="1"/>
  <c r="I1961" i="2"/>
  <c r="AC1961" i="2" s="1"/>
  <c r="AD1961" i="2" s="1"/>
  <c r="I1737" i="2"/>
  <c r="AC1737" i="2" s="1"/>
  <c r="AD1737" i="2" s="1"/>
  <c r="I2401" i="2"/>
  <c r="AC2401" i="2" s="1"/>
  <c r="AD2401" i="2" s="1"/>
  <c r="I2494" i="2"/>
  <c r="AC2494" i="2" s="1"/>
  <c r="AD2494" i="2" s="1"/>
  <c r="I2718" i="2"/>
  <c r="AC2718" i="2" s="1"/>
  <c r="AD2718" i="2" s="1"/>
  <c r="I2416" i="2"/>
  <c r="AC2416" i="2" s="1"/>
  <c r="AD2416" i="2" s="1"/>
  <c r="I4781" i="2"/>
  <c r="AC4781" i="2" s="1"/>
  <c r="AD4781" i="2" s="1"/>
  <c r="I1829" i="2"/>
  <c r="AC1829" i="2" s="1"/>
  <c r="AD1829" i="2" s="1"/>
  <c r="I1886" i="2"/>
  <c r="AC1886" i="2" s="1"/>
  <c r="AD1886" i="2" s="1"/>
  <c r="I1596" i="2"/>
  <c r="AC1596" i="2" s="1"/>
  <c r="AD1596" i="2" s="1"/>
  <c r="I1731" i="2"/>
  <c r="AC1731" i="2" s="1"/>
  <c r="AD1731" i="2" s="1"/>
  <c r="I1853" i="2"/>
  <c r="AC1853" i="2" s="1"/>
  <c r="AD1853" i="2" s="1"/>
  <c r="I1978" i="2"/>
  <c r="AC1978" i="2" s="1"/>
  <c r="AD1978" i="2" s="1"/>
  <c r="I3336" i="2"/>
  <c r="AC3336" i="2" s="1"/>
  <c r="AD3336" i="2" s="1"/>
  <c r="I2557" i="2"/>
  <c r="AC2557" i="2" s="1"/>
  <c r="AD2557" i="2" s="1"/>
  <c r="I2391" i="2"/>
  <c r="AC2391" i="2" s="1"/>
  <c r="AD2391" i="2" s="1"/>
  <c r="I1966" i="2"/>
  <c r="AC1966" i="2" s="1"/>
  <c r="AD1966" i="2" s="1"/>
  <c r="I1716" i="2"/>
  <c r="AC1716" i="2" s="1"/>
  <c r="AD1716" i="2" s="1"/>
  <c r="I1754" i="2"/>
  <c r="AC1754" i="2" s="1"/>
  <c r="AD1754" i="2" s="1"/>
  <c r="I1472" i="2"/>
  <c r="AC1472" i="2" s="1"/>
  <c r="AD1472" i="2" s="1"/>
  <c r="I1619" i="2"/>
  <c r="AC1619" i="2" s="1"/>
  <c r="AD1619" i="2" s="1"/>
  <c r="I4757" i="2"/>
  <c r="AC4757" i="2" s="1"/>
  <c r="AD4757" i="2" s="1"/>
  <c r="I2369" i="2"/>
  <c r="AC2369" i="2" s="1"/>
  <c r="AD2369" i="2" s="1"/>
  <c r="I2149" i="2"/>
  <c r="AC2149" i="2" s="1"/>
  <c r="AD2149" i="2" s="1"/>
  <c r="I2468" i="2"/>
  <c r="AC2468" i="2" s="1"/>
  <c r="AD2468" i="2" s="1"/>
  <c r="I2310" i="2"/>
  <c r="AC2310" i="2" s="1"/>
  <c r="AD2310" i="2" s="1"/>
  <c r="I2590" i="2"/>
  <c r="AC2590" i="2" s="1"/>
  <c r="AD2590" i="2" s="1"/>
  <c r="I2152" i="2"/>
  <c r="AC2152" i="2" s="1"/>
  <c r="AD2152" i="2" s="1"/>
  <c r="I1677" i="2"/>
  <c r="AC1677" i="2" s="1"/>
  <c r="AD1677" i="2" s="1"/>
  <c r="I1674" i="2"/>
  <c r="AC1674" i="2" s="1"/>
  <c r="AD1674" i="2" s="1"/>
  <c r="I1733" i="2"/>
  <c r="AC1733" i="2" s="1"/>
  <c r="AD1733" i="2" s="1"/>
  <c r="I1782" i="2"/>
  <c r="AC1782" i="2" s="1"/>
  <c r="AD1782" i="2" s="1"/>
  <c r="I2186" i="2"/>
  <c r="AC2186" i="2" s="1"/>
  <c r="AD2186" i="2" s="1"/>
  <c r="I1676" i="2"/>
  <c r="AC1676" i="2" s="1"/>
  <c r="AD1676" i="2" s="1"/>
  <c r="I1577" i="2"/>
  <c r="AC1577" i="2" s="1"/>
  <c r="AD1577" i="2" s="1"/>
  <c r="I1504" i="2"/>
  <c r="AC1504" i="2" s="1"/>
  <c r="AD1504" i="2" s="1"/>
  <c r="I1823" i="2"/>
  <c r="AC1823" i="2" s="1"/>
  <c r="AD1823" i="2" s="1"/>
  <c r="I2013" i="2"/>
  <c r="AC2013" i="2" s="1"/>
  <c r="AD2013" i="2" s="1"/>
  <c r="I1469" i="2"/>
  <c r="AC1469" i="2" s="1"/>
  <c r="AD1469" i="2" s="1"/>
  <c r="I2351" i="2"/>
  <c r="AC2351" i="2" s="1"/>
  <c r="AD2351" i="2" s="1"/>
  <c r="I2376" i="2"/>
  <c r="AC2376" i="2" s="1"/>
  <c r="AD2376" i="2" s="1"/>
  <c r="I2676" i="2"/>
  <c r="AC2676" i="2" s="1"/>
  <c r="AD2676" i="2" s="1"/>
  <c r="I2410" i="2"/>
  <c r="AC2410" i="2" s="1"/>
  <c r="AD2410" i="2" s="1"/>
  <c r="I1834" i="2"/>
  <c r="AC1834" i="2" s="1"/>
  <c r="AD1834" i="2" s="1"/>
  <c r="I1447" i="2"/>
  <c r="AC1447" i="2" s="1"/>
  <c r="AD1447" i="2" s="1"/>
  <c r="I1587" i="2"/>
  <c r="AC1587" i="2" s="1"/>
  <c r="AD1587" i="2" s="1"/>
  <c r="I1424" i="2"/>
  <c r="AC1424" i="2" s="1"/>
  <c r="AD1424" i="2" s="1"/>
  <c r="I2352" i="2"/>
  <c r="AC2352" i="2" s="1"/>
  <c r="AD2352" i="2" s="1"/>
  <c r="I2263" i="2"/>
  <c r="AC2263" i="2" s="1"/>
  <c r="AD2263" i="2" s="1"/>
  <c r="I2018" i="2"/>
  <c r="AC2018" i="2" s="1"/>
  <c r="AD2018" i="2" s="1"/>
  <c r="I1540" i="2"/>
  <c r="AC1540" i="2" s="1"/>
  <c r="AD1540" i="2" s="1"/>
  <c r="I1864" i="2"/>
  <c r="AC1864" i="2" s="1"/>
  <c r="AD1864" i="2" s="1"/>
  <c r="I1546" i="2"/>
  <c r="AC1546" i="2" s="1"/>
  <c r="AD1546" i="2" s="1"/>
  <c r="I1418" i="2"/>
  <c r="AC1418" i="2" s="1"/>
  <c r="AD1418" i="2" s="1"/>
  <c r="I1692" i="2"/>
  <c r="AC1692" i="2" s="1"/>
  <c r="AD1692" i="2" s="1"/>
  <c r="I4160" i="2"/>
  <c r="AC4160" i="2" s="1"/>
  <c r="AD4160" i="2" s="1"/>
  <c r="I2551" i="2"/>
  <c r="AC2551" i="2" s="1"/>
  <c r="AD2551" i="2" s="1"/>
  <c r="I1402" i="2"/>
  <c r="AC1402" i="2" s="1"/>
  <c r="AD1402" i="2" s="1"/>
  <c r="I1675" i="2"/>
  <c r="AC1675" i="2" s="1"/>
  <c r="AD1675" i="2" s="1"/>
  <c r="I1491" i="2"/>
  <c r="AC1491" i="2" s="1"/>
  <c r="AD1491" i="2" s="1"/>
  <c r="I1880" i="2"/>
  <c r="AC1880" i="2" s="1"/>
  <c r="AD1880" i="2" s="1"/>
  <c r="I2028" i="2"/>
  <c r="AC2028" i="2" s="1"/>
  <c r="AD2028" i="2" s="1"/>
  <c r="I1570" i="2"/>
  <c r="AC1570" i="2" s="1"/>
  <c r="AD1570" i="2" s="1"/>
  <c r="I2344" i="2"/>
  <c r="AC2344" i="2" s="1"/>
  <c r="AD2344" i="2" s="1"/>
  <c r="I2482" i="2"/>
  <c r="AC2482" i="2" s="1"/>
  <c r="AD2482" i="2" s="1"/>
  <c r="I2041" i="2"/>
  <c r="AC2041" i="2" s="1"/>
  <c r="AD2041" i="2" s="1"/>
  <c r="I2023" i="2"/>
  <c r="AC2023" i="2" s="1"/>
  <c r="AD2023" i="2" s="1"/>
  <c r="I4704" i="2"/>
  <c r="AC4704" i="2" s="1"/>
  <c r="AD4704" i="2" s="1"/>
  <c r="I3472" i="2"/>
  <c r="AC3472" i="2" s="1"/>
  <c r="AD3472" i="2" s="1"/>
  <c r="I3347" i="2"/>
  <c r="AC3347" i="2" s="1"/>
  <c r="AD3347" i="2" s="1"/>
  <c r="I3482" i="2"/>
  <c r="AC3482" i="2" s="1"/>
  <c r="AD3482" i="2" s="1"/>
  <c r="I3649" i="2"/>
  <c r="AC3649" i="2" s="1"/>
  <c r="AD3649" i="2" s="1"/>
  <c r="I3315" i="2"/>
  <c r="AC3315" i="2" s="1"/>
  <c r="AD3315" i="2" s="1"/>
  <c r="I1508" i="2"/>
  <c r="AC1508" i="2" s="1"/>
  <c r="AD1508" i="2" s="1"/>
  <c r="I1435" i="2"/>
  <c r="AC1435" i="2" s="1"/>
  <c r="AD1435" i="2" s="1"/>
  <c r="I2039" i="2"/>
  <c r="AC2039" i="2" s="1"/>
  <c r="AD2039" i="2" s="1"/>
  <c r="I1460" i="2"/>
  <c r="AC1460" i="2" s="1"/>
  <c r="AD1460" i="2" s="1"/>
  <c r="I1601" i="2"/>
  <c r="AC1601" i="2" s="1"/>
  <c r="AD1601" i="2" s="1"/>
  <c r="I1495" i="2"/>
  <c r="AC1495" i="2" s="1"/>
  <c r="AD1495" i="2" s="1"/>
  <c r="I1627" i="2"/>
  <c r="AC1627" i="2" s="1"/>
  <c r="AD1627" i="2" s="1"/>
  <c r="I1445" i="2"/>
  <c r="AC1445" i="2" s="1"/>
  <c r="AD1445" i="2" s="1"/>
  <c r="I1995" i="2"/>
  <c r="AC1995" i="2" s="1"/>
  <c r="AD1995" i="2" s="1"/>
  <c r="I1611" i="2"/>
  <c r="AC1611" i="2" s="1"/>
  <c r="AD1611" i="2" s="1"/>
  <c r="I1527" i="2"/>
  <c r="AC1527" i="2" s="1"/>
  <c r="AD1527" i="2" s="1"/>
  <c r="I4181" i="2"/>
  <c r="AC4181" i="2" s="1"/>
  <c r="AD4181" i="2" s="1"/>
  <c r="I2102" i="2"/>
  <c r="AC2102" i="2" s="1"/>
  <c r="AD2102" i="2" s="1"/>
  <c r="I2227" i="2"/>
  <c r="AC2227" i="2" s="1"/>
  <c r="AD2227" i="2" s="1"/>
  <c r="I1610" i="2"/>
  <c r="AC1610" i="2" s="1"/>
  <c r="AD1610" i="2" s="1"/>
  <c r="I2011" i="2"/>
  <c r="AC2011" i="2" s="1"/>
  <c r="AD2011" i="2" s="1"/>
  <c r="I2049" i="2"/>
  <c r="AC2049" i="2" s="1"/>
  <c r="AD2049" i="2" s="1"/>
  <c r="I1721" i="2"/>
  <c r="AC1721" i="2" s="1"/>
  <c r="AD1721" i="2" s="1"/>
  <c r="I2336" i="2"/>
  <c r="AC2336" i="2" s="1"/>
  <c r="AD2336" i="2" s="1"/>
  <c r="I2543" i="2"/>
  <c r="AC2543" i="2" s="1"/>
  <c r="AD2543" i="2" s="1"/>
  <c r="I1578" i="2"/>
  <c r="AC1578" i="2" s="1"/>
  <c r="AD1578" i="2" s="1"/>
  <c r="I2012" i="2"/>
  <c r="AC2012" i="2" s="1"/>
  <c r="AD2012" i="2" s="1"/>
  <c r="I1845" i="2"/>
  <c r="AC1845" i="2" s="1"/>
  <c r="AD1845" i="2" s="1"/>
  <c r="I1717" i="2"/>
  <c r="AC1717" i="2" s="1"/>
  <c r="AD1717" i="2" s="1"/>
  <c r="I1620" i="2"/>
  <c r="AC1620" i="2" s="1"/>
  <c r="AD1620" i="2" s="1"/>
  <c r="I1833" i="2"/>
  <c r="AC1833" i="2" s="1"/>
  <c r="AD1833" i="2" s="1"/>
  <c r="I1652" i="2"/>
  <c r="AC1652" i="2" s="1"/>
  <c r="AD1652" i="2" s="1"/>
  <c r="I1600" i="2"/>
  <c r="AC1600" i="2" s="1"/>
  <c r="AD1600" i="2" s="1"/>
  <c r="I2001" i="2"/>
  <c r="AC2001" i="2" s="1"/>
  <c r="AD2001" i="2" s="1"/>
  <c r="I1925" i="2"/>
  <c r="AC1925" i="2" s="1"/>
  <c r="AD1925" i="2" s="1"/>
  <c r="I1756" i="2"/>
  <c r="AC1756" i="2" s="1"/>
  <c r="AD1756" i="2" s="1"/>
  <c r="I1848" i="2"/>
  <c r="AC1848" i="2" s="1"/>
  <c r="AD1848" i="2" s="1"/>
  <c r="I4159" i="2"/>
  <c r="AC4159" i="2" s="1"/>
  <c r="AD4159" i="2" s="1"/>
  <c r="I1683" i="2"/>
  <c r="AC1683" i="2" s="1"/>
  <c r="AD1683" i="2" s="1"/>
  <c r="I1582" i="2"/>
  <c r="AC1582" i="2" s="1"/>
  <c r="AD1582" i="2" s="1"/>
  <c r="I2697" i="2"/>
  <c r="AC2697" i="2" s="1"/>
  <c r="AD2697" i="2" s="1"/>
  <c r="I1485" i="2"/>
  <c r="AC1485" i="2" s="1"/>
  <c r="AD1485" i="2" s="1"/>
  <c r="I1404" i="2"/>
  <c r="AC1404" i="2" s="1"/>
  <c r="AD1404" i="2" s="1"/>
  <c r="I1818" i="2"/>
  <c r="AC1818" i="2" s="1"/>
  <c r="AD1818" i="2" s="1"/>
  <c r="I1658" i="2"/>
  <c r="AC1658" i="2" s="1"/>
  <c r="AD1658" i="2" s="1"/>
  <c r="I2458" i="2"/>
  <c r="AC2458" i="2" s="1"/>
  <c r="AD2458" i="2" s="1"/>
  <c r="I1433" i="2"/>
  <c r="AC1433" i="2" s="1"/>
  <c r="AD1433" i="2" s="1"/>
  <c r="I1568" i="2"/>
  <c r="AC1568" i="2" s="1"/>
  <c r="AD1568" i="2" s="1"/>
  <c r="I1701" i="2"/>
  <c r="AC1701" i="2" s="1"/>
  <c r="AD1701" i="2" s="1"/>
  <c r="I1967" i="2"/>
  <c r="AC1967" i="2" s="1"/>
  <c r="AD1967" i="2" s="1"/>
  <c r="I1806" i="2"/>
  <c r="AC1806" i="2" s="1"/>
  <c r="AD1806" i="2" s="1"/>
  <c r="I2619" i="2"/>
  <c r="AC2619" i="2" s="1"/>
  <c r="AD2619" i="2" s="1"/>
  <c r="I2368" i="2"/>
  <c r="AC2368" i="2" s="1"/>
  <c r="AD2368" i="2" s="1"/>
  <c r="I1715" i="2"/>
  <c r="AC1715" i="2" s="1"/>
  <c r="AD1715" i="2" s="1"/>
  <c r="I1609" i="2"/>
  <c r="AC1609" i="2" s="1"/>
  <c r="AD1609" i="2" s="1"/>
  <c r="I1725" i="2"/>
  <c r="AC1725" i="2" s="1"/>
  <c r="AD1725" i="2" s="1"/>
  <c r="I2711" i="2"/>
  <c r="AC2711" i="2" s="1"/>
  <c r="AD2711" i="2" s="1"/>
  <c r="I2384" i="2"/>
  <c r="AC2384" i="2" s="1"/>
  <c r="AD2384" i="2" s="1"/>
  <c r="I1567" i="2"/>
  <c r="AC1567" i="2" s="1"/>
  <c r="AD1567" i="2" s="1"/>
  <c r="I1763" i="2"/>
  <c r="AC1763" i="2" s="1"/>
  <c r="AD1763" i="2" s="1"/>
  <c r="I1705" i="2"/>
  <c r="AC1705" i="2" s="1"/>
  <c r="AD1705" i="2" s="1"/>
  <c r="I2118" i="2"/>
  <c r="AC2118" i="2" s="1"/>
  <c r="AD2118" i="2" s="1"/>
  <c r="I2020" i="2"/>
  <c r="AC2020" i="2" s="1"/>
  <c r="AD2020" i="2" s="1"/>
  <c r="I2367" i="2"/>
  <c r="AC2367" i="2" s="1"/>
  <c r="AD2367" i="2" s="1"/>
  <c r="I2681" i="2"/>
  <c r="AC2681" i="2" s="1"/>
  <c r="AD2681" i="2" s="1"/>
  <c r="I1832" i="2"/>
  <c r="AC1832" i="2" s="1"/>
  <c r="AD1832" i="2" s="1"/>
  <c r="I1407" i="2"/>
  <c r="AC1407" i="2" s="1"/>
  <c r="AD1407" i="2" s="1"/>
  <c r="I1814" i="2"/>
  <c r="AC1814" i="2" s="1"/>
  <c r="AD1814" i="2" s="1"/>
  <c r="I1824" i="2"/>
  <c r="AC1824" i="2" s="1"/>
  <c r="AD1824" i="2" s="1"/>
  <c r="I1487" i="2"/>
  <c r="AC1487" i="2" s="1"/>
  <c r="AD1487" i="2" s="1"/>
  <c r="I1980" i="2"/>
  <c r="AC1980" i="2" s="1"/>
  <c r="AD1980" i="2" s="1"/>
  <c r="I2016" i="2"/>
  <c r="AC2016" i="2" s="1"/>
  <c r="AD2016" i="2" s="1"/>
  <c r="I5608" i="2"/>
  <c r="AC5608" i="2" s="1"/>
  <c r="AD5608" i="2" s="1"/>
  <c r="I2645" i="2"/>
  <c r="AC2645" i="2" s="1"/>
  <c r="AD2645" i="2" s="1"/>
  <c r="I3348" i="2"/>
  <c r="AC3348" i="2" s="1"/>
  <c r="AD3348" i="2" s="1"/>
  <c r="I7600" i="2"/>
  <c r="AC7600" i="2" s="1"/>
  <c r="AD7600" i="2" s="1"/>
  <c r="I5692" i="2"/>
  <c r="AC5692" i="2" s="1"/>
  <c r="AD5692" i="2" s="1"/>
  <c r="I3368" i="2"/>
  <c r="AC3368" i="2" s="1"/>
  <c r="AD3368" i="2" s="1"/>
  <c r="I2081" i="2"/>
  <c r="AC2081" i="2" s="1"/>
  <c r="AD2081" i="2" s="1"/>
  <c r="I2094" i="2"/>
  <c r="AC2094" i="2" s="1"/>
  <c r="AD2094" i="2" s="1"/>
  <c r="I2637" i="2"/>
  <c r="AC2637" i="2" s="1"/>
  <c r="AD2637" i="2" s="1"/>
  <c r="I2092" i="2"/>
  <c r="AC2092" i="2" s="1"/>
  <c r="AD2092" i="2" s="1"/>
  <c r="I2083" i="2"/>
  <c r="AC2083" i="2" s="1"/>
  <c r="AD2083" i="2" s="1"/>
  <c r="I1764" i="2"/>
  <c r="AC1764" i="2" s="1"/>
  <c r="AD1764" i="2" s="1"/>
  <c r="I1746" i="2"/>
  <c r="AC1746" i="2" s="1"/>
  <c r="AD1746" i="2" s="1"/>
  <c r="I1997" i="2"/>
  <c r="AC1997" i="2" s="1"/>
  <c r="AD1997" i="2" s="1"/>
  <c r="I1556" i="2"/>
  <c r="AC1556" i="2" s="1"/>
  <c r="AD1556" i="2" s="1"/>
  <c r="I2450" i="2"/>
  <c r="AC2450" i="2" s="1"/>
  <c r="AD2450" i="2" s="1"/>
  <c r="I2425" i="2"/>
  <c r="AC2425" i="2" s="1"/>
  <c r="AD2425" i="2" s="1"/>
  <c r="I2492" i="2"/>
  <c r="AC2492" i="2" s="1"/>
  <c r="AD2492" i="2" s="1"/>
  <c r="I2556" i="2"/>
  <c r="AC2556" i="2" s="1"/>
  <c r="AD2556" i="2" s="1"/>
  <c r="I1430" i="2"/>
  <c r="AC1430" i="2" s="1"/>
  <c r="AD1430" i="2" s="1"/>
  <c r="I1830" i="2"/>
  <c r="AC1830" i="2" s="1"/>
  <c r="AD1830" i="2" s="1"/>
  <c r="I1839" i="2"/>
  <c r="AC1839" i="2" s="1"/>
  <c r="AD1839" i="2" s="1"/>
  <c r="I2269" i="2"/>
  <c r="AC2269" i="2" s="1"/>
  <c r="AD2269" i="2" s="1"/>
  <c r="I1858" i="2"/>
  <c r="AC1858" i="2" s="1"/>
  <c r="AD1858" i="2" s="1"/>
  <c r="I1799" i="2"/>
  <c r="AC1799" i="2" s="1"/>
  <c r="AD1799" i="2" s="1"/>
  <c r="I1432" i="2"/>
  <c r="AC1432" i="2" s="1"/>
  <c r="AD1432" i="2" s="1"/>
  <c r="I1696" i="2"/>
  <c r="AC1696" i="2" s="1"/>
  <c r="AD1696" i="2" s="1"/>
  <c r="I1849" i="2"/>
  <c r="AC1849" i="2" s="1"/>
  <c r="AD1849" i="2" s="1"/>
  <c r="I2311" i="2"/>
  <c r="AC2311" i="2" s="1"/>
  <c r="AD2311" i="2" s="1"/>
  <c r="I1889" i="2"/>
  <c r="AC1889" i="2" s="1"/>
  <c r="AD1889" i="2" s="1"/>
  <c r="I1461" i="2"/>
  <c r="AC1461" i="2" s="1"/>
  <c r="AD1461" i="2" s="1"/>
  <c r="I1550" i="2"/>
  <c r="AC1550" i="2" s="1"/>
  <c r="AD1550" i="2" s="1"/>
  <c r="I1943" i="2"/>
  <c r="AC1943" i="2" s="1"/>
  <c r="AD1943" i="2" s="1"/>
  <c r="I1808" i="2"/>
  <c r="AC1808" i="2" s="1"/>
  <c r="AD1808" i="2" s="1"/>
  <c r="I1532" i="2"/>
  <c r="AC1532" i="2" s="1"/>
  <c r="AD1532" i="2" s="1"/>
  <c r="I1888" i="2"/>
  <c r="AC1888" i="2" s="1"/>
  <c r="AD1888" i="2" s="1"/>
  <c r="I1956" i="2"/>
  <c r="AC1956" i="2" s="1"/>
  <c r="AD1956" i="2" s="1"/>
  <c r="I2394" i="2"/>
  <c r="AC2394" i="2" s="1"/>
  <c r="AD2394" i="2" s="1"/>
  <c r="I1744" i="2"/>
  <c r="AC1744" i="2" s="1"/>
  <c r="AD1744" i="2" s="1"/>
  <c r="I1501" i="2"/>
  <c r="AC1501" i="2" s="1"/>
  <c r="AD1501" i="2" s="1"/>
  <c r="I1991" i="2"/>
  <c r="AC1991" i="2" s="1"/>
  <c r="AD1991" i="2" s="1"/>
  <c r="I1789" i="2"/>
  <c r="AC1789" i="2" s="1"/>
  <c r="AD1789" i="2" s="1"/>
  <c r="I1586" i="2"/>
  <c r="AC1586" i="2" s="1"/>
  <c r="AD1586" i="2" s="1"/>
  <c r="I1730" i="2"/>
  <c r="AC1730" i="2" s="1"/>
  <c r="AD1730" i="2" s="1"/>
  <c r="I1431" i="2"/>
  <c r="AC1431" i="2" s="1"/>
  <c r="AD1431" i="2" s="1"/>
  <c r="I1518" i="2"/>
  <c r="AC1518" i="2" s="1"/>
  <c r="AD1518" i="2" s="1"/>
  <c r="I2756" i="2"/>
  <c r="AC2756" i="2" s="1"/>
  <c r="AD2756" i="2" s="1"/>
  <c r="I2136" i="2"/>
  <c r="AC2136" i="2" s="1"/>
  <c r="AD2136" i="2" s="1"/>
  <c r="I1528" i="2"/>
  <c r="AC1528" i="2" s="1"/>
  <c r="AD1528" i="2" s="1"/>
  <c r="I1773" i="2"/>
  <c r="AC1773" i="2" s="1"/>
  <c r="AD1773" i="2" s="1"/>
  <c r="I1477" i="2"/>
  <c r="AC1477" i="2" s="1"/>
  <c r="AD1477" i="2" s="1"/>
  <c r="I1894" i="2"/>
  <c r="AC1894" i="2" s="1"/>
  <c r="AD1894" i="2" s="1"/>
  <c r="I2474" i="2"/>
  <c r="AC2474" i="2" s="1"/>
  <c r="AD2474" i="2" s="1"/>
  <c r="I2392" i="2"/>
  <c r="AC2392" i="2" s="1"/>
  <c r="AD2392" i="2" s="1"/>
  <c r="I1536" i="2"/>
  <c r="AC1536" i="2" s="1"/>
  <c r="AD1536" i="2" s="1"/>
  <c r="I1494" i="2"/>
  <c r="AC1494" i="2" s="1"/>
  <c r="AD1494" i="2" s="1"/>
  <c r="I1772" i="2"/>
  <c r="AC1772" i="2" s="1"/>
  <c r="AD1772" i="2" s="1"/>
  <c r="I1883" i="2"/>
  <c r="AC1883" i="2" s="1"/>
  <c r="AD1883" i="2" s="1"/>
  <c r="I1810" i="2"/>
  <c r="AC1810" i="2" s="1"/>
  <c r="AD1810" i="2" s="1"/>
  <c r="I2008" i="2"/>
  <c r="AC2008" i="2" s="1"/>
  <c r="AD2008" i="2" s="1"/>
  <c r="I1423" i="2"/>
  <c r="AC1423" i="2" s="1"/>
  <c r="AD1423" i="2" s="1"/>
  <c r="I2753" i="2"/>
  <c r="AC2753" i="2" s="1"/>
  <c r="AD2753" i="2" s="1"/>
  <c r="I1664" i="2"/>
  <c r="AC1664" i="2" s="1"/>
  <c r="AD1664" i="2" s="1"/>
  <c r="I1775" i="2"/>
  <c r="AC1775" i="2" s="1"/>
  <c r="AD1775" i="2" s="1"/>
  <c r="I2232" i="2"/>
  <c r="AC2232" i="2" s="1"/>
  <c r="AD2232" i="2" s="1"/>
  <c r="I1481" i="2"/>
  <c r="AC1481" i="2" s="1"/>
  <c r="AD1481" i="2" s="1"/>
  <c r="I1723" i="2"/>
  <c r="AC1723" i="2" s="1"/>
  <c r="AD1723" i="2" s="1"/>
  <c r="I1441" i="2"/>
  <c r="AC1441" i="2" s="1"/>
  <c r="AD1441" i="2" s="1"/>
  <c r="I1912" i="2"/>
  <c r="AC1912" i="2" s="1"/>
  <c r="AD1912" i="2" s="1"/>
  <c r="I2303" i="2"/>
  <c r="AC2303" i="2" s="1"/>
  <c r="AD2303" i="2" s="1"/>
  <c r="I1882" i="2"/>
  <c r="AC1882" i="2" s="1"/>
  <c r="AD1882" i="2" s="1"/>
  <c r="I1992" i="2"/>
  <c r="AC1992" i="2" s="1"/>
  <c r="AD1992" i="2" s="1"/>
  <c r="I2408" i="2"/>
  <c r="AC2408" i="2" s="1"/>
  <c r="AD2408" i="2" s="1"/>
  <c r="I3468" i="2"/>
  <c r="AC3468" i="2" s="1"/>
  <c r="AD3468" i="2" s="1"/>
  <c r="I4253" i="2"/>
  <c r="AC4253" i="2" s="1"/>
  <c r="AD4253" i="2" s="1"/>
  <c r="I4714" i="2"/>
  <c r="AC4714" i="2" s="1"/>
  <c r="AD4714" i="2" s="1"/>
  <c r="I7385" i="2"/>
  <c r="I3615" i="2"/>
  <c r="AC3615" i="2" s="1"/>
  <c r="AD3615" i="2" s="1"/>
  <c r="I3383" i="2"/>
  <c r="AC3383" i="2" s="1"/>
  <c r="AD3383" i="2" s="1"/>
  <c r="I3327" i="2"/>
  <c r="AC3327" i="2" s="1"/>
  <c r="AD3327" i="2" s="1"/>
  <c r="I4999" i="2"/>
  <c r="AC4999" i="2" s="1"/>
  <c r="AD4999" i="2" s="1"/>
  <c r="I2086" i="2"/>
  <c r="AC2086" i="2" s="1"/>
  <c r="AD2086" i="2" s="1"/>
  <c r="I1626" i="2"/>
  <c r="AC1626" i="2" s="1"/>
  <c r="AD1626" i="2" s="1"/>
  <c r="I1738" i="2"/>
  <c r="AC1738" i="2" s="1"/>
  <c r="AD1738" i="2" s="1"/>
  <c r="I1931" i="2"/>
  <c r="AC1931" i="2" s="1"/>
  <c r="AD1931" i="2" s="1"/>
  <c r="I2026" i="2"/>
  <c r="AC2026" i="2" s="1"/>
  <c r="AD2026" i="2" s="1"/>
  <c r="I1569" i="2"/>
  <c r="AC1569" i="2" s="1"/>
  <c r="AD1569" i="2" s="1"/>
  <c r="I1708" i="2"/>
  <c r="AC1708" i="2" s="1"/>
  <c r="AD1708" i="2" s="1"/>
  <c r="I1478" i="2"/>
  <c r="AC1478" i="2" s="1"/>
  <c r="AD1478" i="2" s="1"/>
  <c r="I1547" i="2"/>
  <c r="AC1547" i="2" s="1"/>
  <c r="AD1547" i="2" s="1"/>
  <c r="I2025" i="2"/>
  <c r="AC2025" i="2" s="1"/>
  <c r="AD2025" i="2" s="1"/>
  <c r="I2145" i="2"/>
  <c r="AC2145" i="2" s="1"/>
  <c r="AD2145" i="2" s="1"/>
  <c r="I2353" i="2"/>
  <c r="AC2353" i="2" s="1"/>
  <c r="AD2353" i="2" s="1"/>
  <c r="I2495" i="2"/>
  <c r="AC2495" i="2" s="1"/>
  <c r="AD2495" i="2" s="1"/>
  <c r="I2029" i="2"/>
  <c r="AC2029" i="2" s="1"/>
  <c r="AD2029" i="2" s="1"/>
  <c r="I1529" i="2"/>
  <c r="AC1529" i="2" s="1"/>
  <c r="AD1529" i="2" s="1"/>
  <c r="I1415" i="2"/>
  <c r="AC1415" i="2" s="1"/>
  <c r="AD1415" i="2" s="1"/>
  <c r="I1702" i="2"/>
  <c r="AC1702" i="2" s="1"/>
  <c r="AD1702" i="2" s="1"/>
  <c r="I2209" i="2"/>
  <c r="AC2209" i="2" s="1"/>
  <c r="AD2209" i="2" s="1"/>
  <c r="I2271" i="2"/>
  <c r="AC2271" i="2" s="1"/>
  <c r="AD2271" i="2" s="1"/>
  <c r="I1602" i="2"/>
  <c r="AC1602" i="2" s="1"/>
  <c r="AD1602" i="2" s="1"/>
  <c r="I1599" i="2"/>
  <c r="AC1599" i="2" s="1"/>
  <c r="AD1599" i="2" s="1"/>
  <c r="I1944" i="2"/>
  <c r="AC1944" i="2" s="1"/>
  <c r="AD1944" i="2" s="1"/>
  <c r="I1691" i="2"/>
  <c r="AC1691" i="2" s="1"/>
  <c r="AD1691" i="2" s="1"/>
  <c r="I1419" i="2"/>
  <c r="AC1419" i="2" s="1"/>
  <c r="AD1419" i="2" s="1"/>
  <c r="I2456" i="2"/>
  <c r="AC2456" i="2" s="1"/>
  <c r="AD2456" i="2" s="1"/>
  <c r="I1642" i="2"/>
  <c r="AC1642" i="2" s="1"/>
  <c r="AD1642" i="2" s="1"/>
  <c r="I1755" i="2"/>
  <c r="AC1755" i="2" s="1"/>
  <c r="AD1755" i="2" s="1"/>
  <c r="I2627" i="2"/>
  <c r="AC2627" i="2" s="1"/>
  <c r="AD2627" i="2" s="1"/>
  <c r="I1850" i="2"/>
  <c r="AC1850" i="2" s="1"/>
  <c r="AD1850" i="2" s="1"/>
  <c r="I1449" i="2"/>
  <c r="AC1449" i="2" s="1"/>
  <c r="AD1449" i="2" s="1"/>
  <c r="I1765" i="2"/>
  <c r="AC1765" i="2" s="1"/>
  <c r="AD1765" i="2" s="1"/>
  <c r="I2360" i="2"/>
  <c r="AC2360" i="2" s="1"/>
  <c r="AD2360" i="2" s="1"/>
  <c r="I2499" i="2"/>
  <c r="AC2499" i="2" s="1"/>
  <c r="AD2499" i="2" s="1"/>
  <c r="I1685" i="2"/>
  <c r="AC1685" i="2" s="1"/>
  <c r="AD1685" i="2" s="1"/>
  <c r="I1873" i="2"/>
  <c r="AC1873" i="2" s="1"/>
  <c r="AD1873" i="2" s="1"/>
  <c r="I2375" i="2"/>
  <c r="AC2375" i="2" s="1"/>
  <c r="AD2375" i="2" s="1"/>
  <c r="I1816" i="2"/>
  <c r="AC1816" i="2" s="1"/>
  <c r="AD1816" i="2" s="1"/>
  <c r="I1838" i="2"/>
  <c r="AC1838" i="2" s="1"/>
  <c r="AD1838" i="2" s="1"/>
  <c r="I1856" i="2"/>
  <c r="AC1856" i="2" s="1"/>
  <c r="AD1856" i="2" s="1"/>
  <c r="I1924" i="2"/>
  <c r="AC1924" i="2" s="1"/>
  <c r="AD1924" i="2" s="1"/>
  <c r="I1442" i="2"/>
  <c r="AC1442" i="2" s="1"/>
  <c r="AD1442" i="2" s="1"/>
  <c r="I1828" i="2"/>
  <c r="AC1828" i="2" s="1"/>
  <c r="AD1828" i="2" s="1"/>
  <c r="I1635" i="2"/>
  <c r="AC1635" i="2" s="1"/>
  <c r="AD1635" i="2" s="1"/>
  <c r="I1837" i="2"/>
  <c r="AC1837" i="2" s="1"/>
  <c r="AD1837" i="2" s="1"/>
  <c r="I2429" i="2"/>
  <c r="AC2429" i="2" s="1"/>
  <c r="AD2429" i="2" s="1"/>
  <c r="I4734" i="2"/>
  <c r="AC4734" i="2" s="1"/>
  <c r="AD4734" i="2" s="1"/>
  <c r="I2250" i="2"/>
  <c r="AC2250" i="2" s="1"/>
  <c r="AD2250" i="2" s="1"/>
  <c r="I2337" i="2"/>
  <c r="AC2337" i="2" s="1"/>
  <c r="AD2337" i="2" s="1"/>
  <c r="I1634" i="2"/>
  <c r="AC1634" i="2" s="1"/>
  <c r="AD1634" i="2" s="1"/>
  <c r="I1780" i="2"/>
  <c r="AC1780" i="2" s="1"/>
  <c r="AD1780" i="2" s="1"/>
  <c r="I1625" i="2"/>
  <c r="AC1625" i="2" s="1"/>
  <c r="AD1625" i="2" s="1"/>
  <c r="I1428" i="2"/>
  <c r="AC1428" i="2" s="1"/>
  <c r="AD1428" i="2" s="1"/>
  <c r="I1617" i="2"/>
  <c r="AC1617" i="2" s="1"/>
  <c r="AD1617" i="2" s="1"/>
  <c r="I2476" i="2"/>
  <c r="AC2476" i="2" s="1"/>
  <c r="AD2476" i="2" s="1"/>
  <c r="I1488" i="2"/>
  <c r="AC1488" i="2" s="1"/>
  <c r="AD1488" i="2" s="1"/>
  <c r="I1750" i="2"/>
  <c r="AC1750" i="2" s="1"/>
  <c r="AD1750" i="2" s="1"/>
  <c r="I1498" i="2"/>
  <c r="AC1498" i="2" s="1"/>
  <c r="AD1498" i="2" s="1"/>
  <c r="I1865" i="2"/>
  <c r="AC1865" i="2" s="1"/>
  <c r="AD1865" i="2" s="1"/>
  <c r="I2222" i="2"/>
  <c r="AC2222" i="2" s="1"/>
  <c r="AD2222" i="2" s="1"/>
  <c r="I1999" i="2"/>
  <c r="AC1999" i="2" s="1"/>
  <c r="AD1999" i="2" s="1"/>
  <c r="I1644" i="2"/>
  <c r="AC1644" i="2" s="1"/>
  <c r="AD1644" i="2" s="1"/>
  <c r="I1661" i="2"/>
  <c r="AC1661" i="2" s="1"/>
  <c r="AD1661" i="2" s="1"/>
  <c r="I1507" i="2"/>
  <c r="AC1507" i="2" s="1"/>
  <c r="AD1507" i="2" s="1"/>
  <c r="I1920" i="2"/>
  <c r="AC1920" i="2" s="1"/>
  <c r="AD1920" i="2" s="1"/>
  <c r="I1482" i="2"/>
  <c r="AC1482" i="2" s="1"/>
  <c r="AD1482" i="2" s="1"/>
  <c r="I2110" i="2"/>
  <c r="AC2110" i="2" s="1"/>
  <c r="AD2110" i="2" s="1"/>
  <c r="I1538" i="2"/>
  <c r="AC1538" i="2" s="1"/>
  <c r="AD1538" i="2" s="1"/>
  <c r="I1742" i="2"/>
  <c r="AC1742" i="2" s="1"/>
  <c r="AD1742" i="2" s="1"/>
  <c r="I3185" i="2"/>
  <c r="AC3185" i="2" s="1"/>
  <c r="AD3185" i="2" s="1"/>
  <c r="I4340" i="2"/>
  <c r="AC4340" i="2" s="1"/>
  <c r="AD4340" i="2" s="1"/>
  <c r="I3330" i="2"/>
  <c r="AC3330" i="2" s="1"/>
  <c r="AD3330" i="2" s="1"/>
  <c r="I2649" i="2"/>
  <c r="AC2649" i="2" s="1"/>
  <c r="AD2649" i="2" s="1"/>
  <c r="I7629" i="2"/>
  <c r="AC7629" i="2" s="1"/>
  <c r="AD7629" i="2" s="1"/>
  <c r="I1425" i="2"/>
  <c r="AC1425" i="2" s="1"/>
  <c r="AD1425" i="2" s="1"/>
  <c r="I1632" i="2"/>
  <c r="AC1632" i="2" s="1"/>
  <c r="AD1632" i="2" s="1"/>
  <c r="I2040" i="2"/>
  <c r="AC2040" i="2" s="1"/>
  <c r="AD2040" i="2" s="1"/>
  <c r="I1470" i="2"/>
  <c r="AC1470" i="2" s="1"/>
  <c r="AD1470" i="2" s="1"/>
  <c r="I1637" i="2"/>
  <c r="AC1637" i="2" s="1"/>
  <c r="AD1637" i="2" s="1"/>
  <c r="I2386" i="2"/>
  <c r="AC2386" i="2" s="1"/>
  <c r="AD2386" i="2" s="1"/>
  <c r="I2057" i="2"/>
  <c r="AC2057" i="2" s="1"/>
  <c r="AD2057" i="2" s="1"/>
  <c r="I1871" i="2"/>
  <c r="AC1871" i="2" s="1"/>
  <c r="AD1871" i="2" s="1"/>
  <c r="I1898" i="2"/>
  <c r="AC1898" i="2" s="1"/>
  <c r="AD1898" i="2" s="1"/>
  <c r="I1762" i="2"/>
  <c r="AC1762" i="2" s="1"/>
  <c r="AD1762" i="2" s="1"/>
  <c r="I1821" i="2"/>
  <c r="AC1821" i="2" s="1"/>
  <c r="AD1821" i="2" s="1"/>
  <c r="I2003" i="2"/>
  <c r="AC2003" i="2" s="1"/>
  <c r="AD2003" i="2" s="1"/>
  <c r="I1593" i="2"/>
  <c r="AC1593" i="2" s="1"/>
  <c r="AD1593" i="2" s="1"/>
  <c r="I1464" i="2"/>
  <c r="AC1464" i="2" s="1"/>
  <c r="AD1464" i="2" s="1"/>
  <c r="I1712" i="2"/>
  <c r="AC1712" i="2" s="1"/>
  <c r="AD1712" i="2" s="1"/>
  <c r="I2741" i="2"/>
  <c r="AC2741" i="2" s="1"/>
  <c r="AD2741" i="2" s="1"/>
  <c r="I2002" i="2"/>
  <c r="AC2002" i="2" s="1"/>
  <c r="AD2002" i="2" s="1"/>
  <c r="I1665" i="2"/>
  <c r="AC1665" i="2" s="1"/>
  <c r="AD1665" i="2" s="1"/>
  <c r="I2261" i="2"/>
  <c r="AC2261" i="2" s="1"/>
  <c r="AD2261" i="2" s="1"/>
  <c r="I1745" i="2"/>
  <c r="AC1745" i="2" s="1"/>
  <c r="AD1745" i="2" s="1"/>
  <c r="I1739" i="2"/>
  <c r="AC1739" i="2" s="1"/>
  <c r="AD1739" i="2" s="1"/>
  <c r="I1990" i="2"/>
  <c r="AC1990" i="2" s="1"/>
  <c r="AD1990" i="2" s="1"/>
  <c r="I1427" i="2"/>
  <c r="AC1427" i="2" s="1"/>
  <c r="AD1427" i="2" s="1"/>
  <c r="I1693" i="2"/>
  <c r="AC1693" i="2" s="1"/>
  <c r="AD1693" i="2" s="1"/>
  <c r="I2319" i="2"/>
  <c r="AC2319" i="2" s="1"/>
  <c r="AD2319" i="2" s="1"/>
  <c r="I1399" i="2"/>
  <c r="I3331" i="2"/>
  <c r="AC3331" i="2" s="1"/>
  <c r="AD3331" i="2" s="1"/>
  <c r="I3206" i="2"/>
  <c r="AC3206" i="2" s="1"/>
  <c r="AD3206" i="2" s="1"/>
  <c r="AC2165" i="2"/>
  <c r="AD2165" i="2" s="1"/>
  <c r="AC2782" i="2"/>
  <c r="AD2782" i="2" s="1"/>
  <c r="AC2574" i="2"/>
  <c r="AD2574" i="2" s="1"/>
  <c r="AC2670" i="2"/>
  <c r="AD2670" i="2" s="1"/>
  <c r="AC4025" i="2"/>
  <c r="AD4025" i="2" s="1"/>
  <c r="AC3591" i="2"/>
  <c r="AD3591" i="2" s="1"/>
  <c r="AC2762" i="2"/>
  <c r="AD2762" i="2" s="1"/>
  <c r="AC3344" i="2"/>
  <c r="AD3344" i="2" s="1"/>
  <c r="AC2752" i="2"/>
  <c r="AD2752" i="2" s="1"/>
  <c r="AC3343" i="2"/>
  <c r="AD3343" i="2" s="1"/>
  <c r="AC4569" i="2"/>
  <c r="AD4569" i="2" s="1"/>
  <c r="AC6157" i="2"/>
  <c r="AD6157" i="2" s="1"/>
  <c r="AC7385" i="2"/>
  <c r="AD7385" i="2" s="1"/>
  <c r="Z670" i="1"/>
  <c r="I145" i="1"/>
  <c r="Z265" i="1"/>
  <c r="I126" i="1"/>
  <c r="I175" i="1"/>
  <c r="I142" i="1"/>
  <c r="I134" i="1"/>
  <c r="I161" i="1"/>
  <c r="I166" i="1"/>
  <c r="I148" i="1"/>
  <c r="I369" i="1"/>
  <c r="Z149" i="1"/>
  <c r="Z138" i="1"/>
  <c r="Z151" i="1"/>
  <c r="Z143" i="1"/>
  <c r="Z178" i="1"/>
  <c r="Z139" i="1"/>
  <c r="Z152" i="1"/>
  <c r="Z135" i="1"/>
  <c r="Z130" i="1"/>
  <c r="Z125" i="1"/>
  <c r="I153" i="1"/>
  <c r="I649" i="1"/>
  <c r="Z165" i="1"/>
  <c r="Z173" i="1"/>
  <c r="Z124" i="1"/>
  <c r="Z122" i="1"/>
  <c r="Z133" i="1"/>
  <c r="Z162" i="1"/>
  <c r="Z164" i="1"/>
  <c r="Z121" i="1"/>
  <c r="Z128" i="1"/>
  <c r="Z169" i="1"/>
  <c r="I158" i="1"/>
  <c r="I150" i="1"/>
  <c r="Z131" i="1"/>
  <c r="Z156" i="1"/>
  <c r="Z155" i="1"/>
  <c r="Z144" i="1"/>
  <c r="Z137" i="1"/>
  <c r="Z177" i="1"/>
  <c r="Z174" i="1"/>
  <c r="Z140" i="1"/>
  <c r="Z172" i="1"/>
  <c r="Z129" i="1"/>
  <c r="Z136" i="1"/>
  <c r="Z171" i="1"/>
  <c r="Z176" i="1"/>
  <c r="Z157" i="1"/>
  <c r="Z127" i="1"/>
  <c r="Z160" i="1"/>
  <c r="Z163" i="1"/>
  <c r="Z168" i="1"/>
  <c r="Z159" i="1"/>
  <c r="Z141" i="1"/>
  <c r="Z167" i="1"/>
  <c r="Z312" i="1"/>
  <c r="Z132" i="1"/>
  <c r="Z123" i="1"/>
  <c r="Z154" i="1"/>
  <c r="Z146" i="1"/>
  <c r="Z147" i="1"/>
  <c r="I2797" i="2" l="1"/>
  <c r="AC2797" i="2" s="1"/>
  <c r="AD2797" i="2" s="1"/>
  <c r="I2764" i="2"/>
  <c r="AC2764" i="2" s="1"/>
  <c r="AD2764" i="2" s="1"/>
  <c r="I4027" i="2"/>
  <c r="AC4027" i="2" s="1"/>
  <c r="AD4027" i="2" s="1"/>
  <c r="I4024" i="2"/>
  <c r="AC4024" i="2" s="1"/>
  <c r="AD4024" i="2" s="1"/>
  <c r="I5037" i="2"/>
  <c r="I4080" i="2"/>
  <c r="I3453" i="2"/>
  <c r="AC3453" i="2" s="1"/>
  <c r="AD3453" i="2" s="1"/>
  <c r="I3254" i="2"/>
  <c r="AC3254" i="2" s="1"/>
  <c r="AD3254" i="2" s="1"/>
  <c r="I4050" i="2"/>
  <c r="I4331" i="2"/>
  <c r="I4042" i="2"/>
  <c r="AC4042" i="2" s="1"/>
  <c r="AD4042" i="2" s="1"/>
  <c r="I2886" i="2"/>
  <c r="AC2886" i="2" s="1"/>
  <c r="AD2886" i="2" s="1"/>
  <c r="I2842" i="2"/>
  <c r="AC2842" i="2" s="1"/>
  <c r="AD2842" i="2" s="1"/>
  <c r="I2791" i="2"/>
  <c r="AC2791" i="2" s="1"/>
  <c r="AD2791" i="2" s="1"/>
  <c r="I4312" i="2"/>
  <c r="I4165" i="2"/>
  <c r="I4065" i="2"/>
  <c r="I3342" i="2"/>
  <c r="I4044" i="2"/>
  <c r="AC4044" i="2" s="1"/>
  <c r="AD4044" i="2" s="1"/>
  <c r="I2999" i="2"/>
  <c r="AC2999" i="2" s="1"/>
  <c r="AD2999" i="2" s="1"/>
  <c r="I4988" i="2"/>
  <c r="I4838" i="2"/>
  <c r="I3205" i="2"/>
  <c r="AC3205" i="2" s="1"/>
  <c r="AD3205" i="2" s="1"/>
  <c r="I3346" i="2"/>
  <c r="I6389" i="2"/>
  <c r="I3221" i="2"/>
  <c r="AC3221" i="2" s="1"/>
  <c r="AD3221" i="2" s="1"/>
  <c r="I6154" i="2"/>
  <c r="I6808" i="2"/>
  <c r="AC6808" i="2" s="1"/>
  <c r="AD6808" i="2" s="1"/>
  <c r="I5466" i="2"/>
  <c r="AC5466" i="2" s="1"/>
  <c r="AD5466" i="2" s="1"/>
  <c r="I4941" i="2"/>
  <c r="I5116" i="2"/>
  <c r="I5411" i="2"/>
  <c r="I2853" i="2"/>
  <c r="AC2853" i="2" s="1"/>
  <c r="AD2853" i="2" s="1"/>
  <c r="I4009" i="2"/>
  <c r="I4748" i="2"/>
  <c r="AC4748" i="2" s="1"/>
  <c r="AD4748" i="2" s="1"/>
  <c r="I3295" i="2"/>
  <c r="AC3295" i="2" s="1"/>
  <c r="AD3295" i="2" s="1"/>
  <c r="I4178" i="2"/>
  <c r="I2984" i="2"/>
  <c r="AC2984" i="2" s="1"/>
  <c r="AD2984" i="2" s="1"/>
  <c r="I2204" i="2"/>
  <c r="AC2204" i="2" s="1"/>
  <c r="AD2204" i="2" s="1"/>
  <c r="I2553" i="2"/>
  <c r="AC2553" i="2" s="1"/>
  <c r="AD2553" i="2" s="1"/>
  <c r="I2388" i="2"/>
  <c r="AC2388" i="2" s="1"/>
  <c r="AD2388" i="2" s="1"/>
  <c r="I2405" i="2"/>
  <c r="AC2405" i="2" s="1"/>
  <c r="AD2405" i="2" s="1"/>
  <c r="I2138" i="2"/>
  <c r="AC2138" i="2" s="1"/>
  <c r="AD2138" i="2" s="1"/>
  <c r="I2705" i="2"/>
  <c r="AC2705" i="2" s="1"/>
  <c r="AD2705" i="2" s="1"/>
  <c r="I2591" i="2"/>
  <c r="AC2591" i="2" s="1"/>
  <c r="AD2591" i="2" s="1"/>
  <c r="I2427" i="2"/>
  <c r="AC2427" i="2" s="1"/>
  <c r="AD2427" i="2" s="1"/>
  <c r="I2585" i="2"/>
  <c r="AC2585" i="2" s="1"/>
  <c r="AD2585" i="2" s="1"/>
  <c r="I2546" i="2"/>
  <c r="AC2546" i="2" s="1"/>
  <c r="AD2546" i="2" s="1"/>
  <c r="I2461" i="2"/>
  <c r="AC2461" i="2" s="1"/>
  <c r="AD2461" i="2" s="1"/>
  <c r="I2511" i="2"/>
  <c r="AC2511" i="2" s="1"/>
  <c r="AD2511" i="2" s="1"/>
  <c r="I2460" i="2"/>
  <c r="AC2460" i="2" s="1"/>
  <c r="AD2460" i="2" s="1"/>
  <c r="I3316" i="2"/>
  <c r="AC3316" i="2" s="1"/>
  <c r="AD3316" i="2" s="1"/>
  <c r="I2515" i="2"/>
  <c r="AC2515" i="2" s="1"/>
  <c r="AD2515" i="2" s="1"/>
  <c r="I2453" i="2"/>
  <c r="AC2453" i="2" s="1"/>
  <c r="AD2453" i="2" s="1"/>
  <c r="I2542" i="2"/>
  <c r="AC2542" i="2" s="1"/>
  <c r="AD2542" i="2" s="1"/>
  <c r="I2307" i="2"/>
  <c r="AC2307" i="2" s="1"/>
  <c r="AD2307" i="2" s="1"/>
  <c r="I2324" i="2"/>
  <c r="AC2324" i="2" s="1"/>
  <c r="AD2324" i="2" s="1"/>
  <c r="I4346" i="2"/>
  <c r="AC4346" i="2" s="1"/>
  <c r="AD4346" i="2" s="1"/>
  <c r="I3041" i="2"/>
  <c r="AC3041" i="2" s="1"/>
  <c r="AD3041" i="2" s="1"/>
  <c r="I4857" i="2"/>
  <c r="AC4857" i="2" s="1"/>
  <c r="AD4857" i="2" s="1"/>
  <c r="I3049" i="2"/>
  <c r="AC3049" i="2" s="1"/>
  <c r="AD3049" i="2" s="1"/>
  <c r="I3048" i="2"/>
  <c r="AC3048" i="2" s="1"/>
  <c r="AD3048" i="2" s="1"/>
  <c r="I2479" i="2"/>
  <c r="AC2479" i="2" s="1"/>
  <c r="AD2479" i="2" s="1"/>
  <c r="I2846" i="2"/>
  <c r="AC2846" i="2" s="1"/>
  <c r="AD2846" i="2" s="1"/>
  <c r="I3088" i="2"/>
  <c r="AC3088" i="2" s="1"/>
  <c r="AD3088" i="2" s="1"/>
  <c r="I2526" i="2"/>
  <c r="AC2526" i="2" s="1"/>
  <c r="AD2526" i="2" s="1"/>
  <c r="I2228" i="2"/>
  <c r="AC2228" i="2" s="1"/>
  <c r="AD2228" i="2" s="1"/>
  <c r="I3425" i="2"/>
  <c r="AC3425" i="2" s="1"/>
  <c r="AD3425" i="2" s="1"/>
  <c r="I2347" i="2"/>
  <c r="AC2347" i="2" s="1"/>
  <c r="AD2347" i="2" s="1"/>
  <c r="I2107" i="2"/>
  <c r="AC2107" i="2" s="1"/>
  <c r="AD2107" i="2" s="1"/>
  <c r="I3332" i="2"/>
  <c r="AC3332" i="2" s="1"/>
  <c r="AD3332" i="2" s="1"/>
  <c r="I3426" i="2"/>
  <c r="AC3426" i="2" s="1"/>
  <c r="AD3426" i="2" s="1"/>
  <c r="I3489" i="2"/>
  <c r="AC3489" i="2" s="1"/>
  <c r="AD3489" i="2" s="1"/>
  <c r="I3294" i="2"/>
  <c r="AC3294" i="2" s="1"/>
  <c r="AD3294" i="2" s="1"/>
  <c r="I3024" i="2"/>
  <c r="AC3024" i="2" s="1"/>
  <c r="AD3024" i="2" s="1"/>
  <c r="I3002" i="2"/>
  <c r="AC3002" i="2" s="1"/>
  <c r="AD3002" i="2" s="1"/>
  <c r="I2475" i="2"/>
  <c r="AC2475" i="2" s="1"/>
  <c r="AD2475" i="2" s="1"/>
  <c r="I2168" i="2"/>
  <c r="AC2168" i="2" s="1"/>
  <c r="AD2168" i="2" s="1"/>
  <c r="I3289" i="2"/>
  <c r="I2945" i="2"/>
  <c r="AC2945" i="2" s="1"/>
  <c r="AD2945" i="2" s="1"/>
  <c r="I2238" i="2"/>
  <c r="AC2238" i="2" s="1"/>
  <c r="AD2238" i="2" s="1"/>
  <c r="I2594" i="2"/>
  <c r="AC2594" i="2" s="1"/>
  <c r="AD2594" i="2" s="1"/>
  <c r="I2920" i="2"/>
  <c r="AC2920" i="2" s="1"/>
  <c r="AD2920" i="2" s="1"/>
  <c r="I3129" i="2"/>
  <c r="AC3129" i="2" s="1"/>
  <c r="AD3129" i="2" s="1"/>
  <c r="I3168" i="2"/>
  <c r="AC3168" i="2" s="1"/>
  <c r="AD3168" i="2" s="1"/>
  <c r="I3474" i="2"/>
  <c r="AC3474" i="2" s="1"/>
  <c r="AD3474" i="2" s="1"/>
  <c r="I2437" i="2"/>
  <c r="AC2437" i="2" s="1"/>
  <c r="AD2437" i="2" s="1"/>
  <c r="I3207" i="2"/>
  <c r="AC3207" i="2" s="1"/>
  <c r="AD3207" i="2" s="1"/>
  <c r="I2707" i="2"/>
  <c r="AC2707" i="2" s="1"/>
  <c r="AD2707" i="2" s="1"/>
  <c r="I3449" i="2"/>
  <c r="I3479" i="2"/>
  <c r="AC3479" i="2" s="1"/>
  <c r="AD3479" i="2" s="1"/>
  <c r="I3264" i="2"/>
  <c r="AC3264" i="2" s="1"/>
  <c r="AD3264" i="2" s="1"/>
  <c r="I2968" i="2"/>
  <c r="AC2968" i="2" s="1"/>
  <c r="AD2968" i="2" s="1"/>
  <c r="I3016" i="2"/>
  <c r="AC3016" i="2" s="1"/>
  <c r="AD3016" i="2" s="1"/>
  <c r="I2436" i="2"/>
  <c r="AC2436" i="2" s="1"/>
  <c r="AD2436" i="2" s="1"/>
  <c r="I2699" i="2"/>
  <c r="AC2699" i="2" s="1"/>
  <c r="AD2699" i="2" s="1"/>
  <c r="I2290" i="2"/>
  <c r="AC2290" i="2" s="1"/>
  <c r="AD2290" i="2" s="1"/>
  <c r="I2595" i="2"/>
  <c r="AC2595" i="2" s="1"/>
  <c r="AD2595" i="2" s="1"/>
  <c r="I2334" i="2"/>
  <c r="AC2334" i="2" s="1"/>
  <c r="AD2334" i="2" s="1"/>
  <c r="I2122" i="2"/>
  <c r="AC2122" i="2" s="1"/>
  <c r="AD2122" i="2" s="1"/>
  <c r="I3602" i="2"/>
  <c r="AC3602" i="2" s="1"/>
  <c r="AD3602" i="2" s="1"/>
  <c r="I2953" i="2"/>
  <c r="I4049" i="2"/>
  <c r="I4045" i="2"/>
  <c r="I4861" i="2"/>
  <c r="I2870" i="2"/>
  <c r="I3229" i="2"/>
  <c r="AC3229" i="2" s="1"/>
  <c r="AD3229" i="2" s="1"/>
  <c r="I2779" i="2"/>
  <c r="AC2779" i="2" s="1"/>
  <c r="AD2779" i="2" s="1"/>
  <c r="I3287" i="2"/>
  <c r="AC3287" i="2" s="1"/>
  <c r="AD3287" i="2" s="1"/>
  <c r="I2919" i="2"/>
  <c r="AC2919" i="2" s="1"/>
  <c r="AD2919" i="2" s="1"/>
  <c r="I2570" i="2"/>
  <c r="AC2570" i="2" s="1"/>
  <c r="AD2570" i="2" s="1"/>
  <c r="I2226" i="2"/>
  <c r="AC2226" i="2" s="1"/>
  <c r="AD2226" i="2" s="1"/>
  <c r="I4950" i="2"/>
  <c r="I6854" i="2"/>
  <c r="I5019" i="2"/>
  <c r="AC5019" i="2" s="1"/>
  <c r="AD5019" i="2" s="1"/>
  <c r="I3571" i="2"/>
  <c r="AC3571" i="2" s="1"/>
  <c r="AD3571" i="2" s="1"/>
  <c r="I5543" i="2"/>
  <c r="I4288" i="2"/>
  <c r="I4179" i="2"/>
  <c r="I3303" i="2"/>
  <c r="AC3303" i="2" s="1"/>
  <c r="AD3303" i="2" s="1"/>
  <c r="I3237" i="2"/>
  <c r="AC3237" i="2" s="1"/>
  <c r="AD3237" i="2" s="1"/>
  <c r="I2783" i="2"/>
  <c r="AC2783" i="2" s="1"/>
  <c r="AD2783" i="2" s="1"/>
  <c r="I2807" i="2"/>
  <c r="AC2807" i="2" s="1"/>
  <c r="AD2807" i="2" s="1"/>
  <c r="I2562" i="2"/>
  <c r="AC2562" i="2" s="1"/>
  <c r="AD2562" i="2" s="1"/>
  <c r="I2477" i="2"/>
  <c r="AC2477" i="2" s="1"/>
  <c r="AD2477" i="2" s="1"/>
  <c r="I2525" i="2"/>
  <c r="AC2525" i="2" s="1"/>
  <c r="AD2525" i="2" s="1"/>
  <c r="I2382" i="2"/>
  <c r="AC2382" i="2" s="1"/>
  <c r="AD2382" i="2" s="1"/>
  <c r="I2339" i="2"/>
  <c r="AC2339" i="2" s="1"/>
  <c r="AD2339" i="2" s="1"/>
  <c r="I2906" i="2"/>
  <c r="AC2906" i="2" s="1"/>
  <c r="AD2906" i="2" s="1"/>
  <c r="I2722" i="2"/>
  <c r="AC2722" i="2" s="1"/>
  <c r="AD2722" i="2" s="1"/>
  <c r="I2323" i="2"/>
  <c r="AC2323" i="2" s="1"/>
  <c r="AD2323" i="2" s="1"/>
  <c r="I2420" i="2"/>
  <c r="AC2420" i="2" s="1"/>
  <c r="AD2420" i="2" s="1"/>
  <c r="I2507" i="2"/>
  <c r="AC2507" i="2" s="1"/>
  <c r="AD2507" i="2" s="1"/>
  <c r="I2174" i="2"/>
  <c r="AC2174" i="2" s="1"/>
  <c r="AD2174" i="2" s="1"/>
  <c r="I2283" i="2"/>
  <c r="AC2283" i="2" s="1"/>
  <c r="AD2283" i="2" s="1"/>
  <c r="I2229" i="2"/>
  <c r="AC2229" i="2" s="1"/>
  <c r="AD2229" i="2" s="1"/>
  <c r="I2393" i="2"/>
  <c r="AC2393" i="2" s="1"/>
  <c r="AD2393" i="2" s="1"/>
  <c r="I3253" i="2"/>
  <c r="AC3253" i="2" s="1"/>
  <c r="AD3253" i="2" s="1"/>
  <c r="I2780" i="2"/>
  <c r="AC2780" i="2" s="1"/>
  <c r="AD2780" i="2" s="1"/>
  <c r="I2104" i="2"/>
  <c r="AC2104" i="2" s="1"/>
  <c r="AD2104" i="2" s="1"/>
  <c r="I2264" i="2"/>
  <c r="AC2264" i="2" s="1"/>
  <c r="AD2264" i="2" s="1"/>
  <c r="I2503" i="2"/>
  <c r="AC2503" i="2" s="1"/>
  <c r="AD2503" i="2" s="1"/>
  <c r="I2101" i="2"/>
  <c r="AC2101" i="2" s="1"/>
  <c r="AD2101" i="2" s="1"/>
  <c r="I2622" i="2"/>
  <c r="AC2622" i="2" s="1"/>
  <c r="AD2622" i="2" s="1"/>
  <c r="I2709" i="2"/>
  <c r="AC2709" i="2" s="1"/>
  <c r="AD2709" i="2" s="1"/>
  <c r="I2924" i="2"/>
  <c r="AC2924" i="2" s="1"/>
  <c r="AD2924" i="2" s="1"/>
  <c r="I2192" i="2"/>
  <c r="AC2192" i="2" s="1"/>
  <c r="AD2192" i="2" s="1"/>
  <c r="I2267" i="2"/>
  <c r="AC2267" i="2" s="1"/>
  <c r="AD2267" i="2" s="1"/>
  <c r="I2389" i="2"/>
  <c r="AC2389" i="2" s="1"/>
  <c r="AD2389" i="2" s="1"/>
  <c r="I2121" i="2"/>
  <c r="AC2121" i="2" s="1"/>
  <c r="AD2121" i="2" s="1"/>
  <c r="I2166" i="2"/>
  <c r="AC2166" i="2" s="1"/>
  <c r="AD2166" i="2" s="1"/>
  <c r="I2430" i="2"/>
  <c r="AC2430" i="2" s="1"/>
  <c r="AD2430" i="2" s="1"/>
  <c r="I2451" i="2"/>
  <c r="AC2451" i="2" s="1"/>
  <c r="AD2451" i="2" s="1"/>
  <c r="I2428" i="2"/>
  <c r="AC2428" i="2" s="1"/>
  <c r="AD2428" i="2" s="1"/>
  <c r="I3098" i="2"/>
  <c r="AC3098" i="2" s="1"/>
  <c r="AD3098" i="2" s="1"/>
  <c r="I2977" i="2"/>
  <c r="AC2977" i="2" s="1"/>
  <c r="AD2977" i="2" s="1"/>
  <c r="I3446" i="2"/>
  <c r="AC3446" i="2" s="1"/>
  <c r="AD3446" i="2" s="1"/>
  <c r="I2113" i="2"/>
  <c r="AC2113" i="2" s="1"/>
  <c r="AD2113" i="2" s="1"/>
  <c r="I2702" i="2"/>
  <c r="AC2702" i="2" s="1"/>
  <c r="AD2702" i="2" s="1"/>
  <c r="I3390" i="2"/>
  <c r="AC3390" i="2" s="1"/>
  <c r="AD3390" i="2" s="1"/>
  <c r="I3198" i="2"/>
  <c r="AC3198" i="2" s="1"/>
  <c r="AD3198" i="2" s="1"/>
  <c r="I3311" i="2"/>
  <c r="AC3311" i="2" s="1"/>
  <c r="AD3311" i="2" s="1"/>
  <c r="I2744" i="2"/>
  <c r="AC2744" i="2" s="1"/>
  <c r="AD2744" i="2" s="1"/>
  <c r="I3056" i="2"/>
  <c r="AC3056" i="2" s="1"/>
  <c r="AD3056" i="2" s="1"/>
  <c r="I2860" i="2"/>
  <c r="AC2860" i="2" s="1"/>
  <c r="AD2860" i="2" s="1"/>
  <c r="I2516" i="2"/>
  <c r="AC2516" i="2" s="1"/>
  <c r="AD2516" i="2" s="1"/>
  <c r="I2379" i="2"/>
  <c r="AC2379" i="2" s="1"/>
  <c r="AD2379" i="2" s="1"/>
  <c r="I2739" i="2"/>
  <c r="AC2739" i="2" s="1"/>
  <c r="AD2739" i="2" s="1"/>
  <c r="I2219" i="2"/>
  <c r="AC2219" i="2" s="1"/>
  <c r="AD2219" i="2" s="1"/>
  <c r="I2973" i="2"/>
  <c r="AC2973" i="2" s="1"/>
  <c r="AD2973" i="2" s="1"/>
  <c r="I2566" i="2"/>
  <c r="AC2566" i="2" s="1"/>
  <c r="AD2566" i="2" s="1"/>
  <c r="I3293" i="2"/>
  <c r="AC3293" i="2" s="1"/>
  <c r="AD3293" i="2" s="1"/>
  <c r="I2242" i="2"/>
  <c r="AC2242" i="2" s="1"/>
  <c r="AD2242" i="2" s="1"/>
  <c r="I2330" i="2"/>
  <c r="AC2330" i="2" s="1"/>
  <c r="AD2330" i="2" s="1"/>
  <c r="I2133" i="2"/>
  <c r="AC2133" i="2" s="1"/>
  <c r="AD2133" i="2" s="1"/>
  <c r="I2454" i="2"/>
  <c r="AC2454" i="2" s="1"/>
  <c r="AD2454" i="2" s="1"/>
  <c r="I2891" i="2"/>
  <c r="AC2891" i="2" s="1"/>
  <c r="AD2891" i="2" s="1"/>
  <c r="I3400" i="2"/>
  <c r="AC3400" i="2" s="1"/>
  <c r="AD3400" i="2" s="1"/>
  <c r="I5455" i="2"/>
  <c r="AC5455" i="2" s="1"/>
  <c r="AD5455" i="2" s="1"/>
  <c r="I2661" i="2"/>
  <c r="AC2661" i="2" s="1"/>
  <c r="AD2661" i="2" s="1"/>
  <c r="I4735" i="2"/>
  <c r="AC4735" i="2" s="1"/>
  <c r="AD4735" i="2" s="1"/>
  <c r="I2350" i="2"/>
  <c r="AC2350" i="2" s="1"/>
  <c r="AD2350" i="2" s="1"/>
  <c r="I3270" i="2"/>
  <c r="AC3270" i="2" s="1"/>
  <c r="AD3270" i="2" s="1"/>
  <c r="I6850" i="2"/>
  <c r="AC6850" i="2" s="1"/>
  <c r="AD6850" i="2" s="1"/>
  <c r="I2599" i="2"/>
  <c r="AC2599" i="2" s="1"/>
  <c r="AD2599" i="2" s="1"/>
  <c r="I2216" i="2"/>
  <c r="AC2216" i="2" s="1"/>
  <c r="AD2216" i="2" s="1"/>
  <c r="I3177" i="2"/>
  <c r="AC3177" i="2" s="1"/>
  <c r="AD3177" i="2" s="1"/>
  <c r="I2674" i="2"/>
  <c r="AC2674" i="2" s="1"/>
  <c r="AD2674" i="2" s="1"/>
  <c r="I2155" i="2"/>
  <c r="AC2155" i="2" s="1"/>
  <c r="AD2155" i="2" s="1"/>
  <c r="I2340" i="2"/>
  <c r="AC2340" i="2" s="1"/>
  <c r="AD2340" i="2" s="1"/>
  <c r="I3285" i="2"/>
  <c r="AC3285" i="2" s="1"/>
  <c r="AD3285" i="2" s="1"/>
  <c r="I2212" i="2"/>
  <c r="AC2212" i="2" s="1"/>
  <c r="AD2212" i="2" s="1"/>
  <c r="I2992" i="2"/>
  <c r="AC2992" i="2" s="1"/>
  <c r="AD2992" i="2" s="1"/>
  <c r="I2348" i="2"/>
  <c r="AC2348" i="2" s="1"/>
  <c r="AD2348" i="2" s="1"/>
  <c r="I2763" i="2"/>
  <c r="AC2763" i="2" s="1"/>
  <c r="AD2763" i="2" s="1"/>
  <c r="I3575" i="2"/>
  <c r="AC3575" i="2" s="1"/>
  <c r="AD3575" i="2" s="1"/>
  <c r="I3273" i="2"/>
  <c r="AC3273" i="2" s="1"/>
  <c r="AD3273" i="2" s="1"/>
  <c r="I2806" i="2"/>
  <c r="AC2806" i="2" s="1"/>
  <c r="AD2806" i="2" s="1"/>
  <c r="I3278" i="2"/>
  <c r="AC3278" i="2" s="1"/>
  <c r="AD3278" i="2" s="1"/>
  <c r="I2322" i="2"/>
  <c r="AC2322" i="2" s="1"/>
  <c r="AD2322" i="2" s="1"/>
  <c r="I2452" i="2"/>
  <c r="AC2452" i="2" s="1"/>
  <c r="AD2452" i="2" s="1"/>
  <c r="I2358" i="2"/>
  <c r="AC2358" i="2" s="1"/>
  <c r="AD2358" i="2" s="1"/>
  <c r="I3173" i="2"/>
  <c r="AC3173" i="2" s="1"/>
  <c r="AD3173" i="2" s="1"/>
  <c r="I5431" i="2"/>
  <c r="AC5431" i="2" s="1"/>
  <c r="AD5431" i="2" s="1"/>
  <c r="I2535" i="2"/>
  <c r="AC2535" i="2" s="1"/>
  <c r="AD2535" i="2" s="1"/>
  <c r="I2146" i="2"/>
  <c r="AC2146" i="2" s="1"/>
  <c r="AD2146" i="2" s="1"/>
  <c r="I2641" i="2"/>
  <c r="AC2641" i="2" s="1"/>
  <c r="AD2641" i="2" s="1"/>
  <c r="I2726" i="2"/>
  <c r="AC2726" i="2" s="1"/>
  <c r="AD2726" i="2" s="1"/>
  <c r="I2266" i="2"/>
  <c r="AC2266" i="2" s="1"/>
  <c r="AD2266" i="2" s="1"/>
  <c r="I2579" i="2"/>
  <c r="AC2579" i="2" s="1"/>
  <c r="AD2579" i="2" s="1"/>
  <c r="I2361" i="2"/>
  <c r="AC2361" i="2" s="1"/>
  <c r="AD2361" i="2" s="1"/>
  <c r="I2233" i="2"/>
  <c r="AC2233" i="2" s="1"/>
  <c r="AD2233" i="2" s="1"/>
  <c r="I2441" i="2"/>
  <c r="AC2441" i="2" s="1"/>
  <c r="AD2441" i="2" s="1"/>
  <c r="I2158" i="2"/>
  <c r="AC2158" i="2" s="1"/>
  <c r="AD2158" i="2" s="1"/>
  <c r="I2966" i="2"/>
  <c r="AC2966" i="2" s="1"/>
  <c r="AD2966" i="2" s="1"/>
  <c r="I2253" i="2"/>
  <c r="AC2253" i="2" s="1"/>
  <c r="AD2253" i="2" s="1"/>
  <c r="I2778" i="2"/>
  <c r="AC2778" i="2" s="1"/>
  <c r="AD2778" i="2" s="1"/>
  <c r="I2677" i="2"/>
  <c r="AC2677" i="2" s="1"/>
  <c r="AD2677" i="2" s="1"/>
  <c r="I2717" i="2"/>
  <c r="AC2717" i="2" s="1"/>
  <c r="AD2717" i="2" s="1"/>
  <c r="I2306" i="2"/>
  <c r="AC2306" i="2" s="1"/>
  <c r="AD2306" i="2" s="1"/>
  <c r="I2130" i="2"/>
  <c r="AC2130" i="2" s="1"/>
  <c r="AD2130" i="2" s="1"/>
  <c r="I2380" i="2"/>
  <c r="AC2380" i="2" s="1"/>
  <c r="AD2380" i="2" s="1"/>
  <c r="I2530" i="2"/>
  <c r="AC2530" i="2" s="1"/>
  <c r="AD2530" i="2" s="1"/>
  <c r="I2418" i="2"/>
  <c r="AC2418" i="2" s="1"/>
  <c r="AD2418" i="2" s="1"/>
  <c r="I2308" i="2"/>
  <c r="AC2308" i="2" s="1"/>
  <c r="AD2308" i="2" s="1"/>
  <c r="I2132" i="2"/>
  <c r="AC2132" i="2" s="1"/>
  <c r="AD2132" i="2" s="1"/>
  <c r="I2720" i="2"/>
  <c r="AC2720" i="2" s="1"/>
  <c r="AD2720" i="2" s="1"/>
  <c r="I2372" i="2"/>
  <c r="AC2372" i="2" s="1"/>
  <c r="AD2372" i="2" s="1"/>
  <c r="I2237" i="2"/>
  <c r="AC2237" i="2" s="1"/>
  <c r="AD2237" i="2" s="1"/>
  <c r="I3107" i="2"/>
  <c r="AC3107" i="2" s="1"/>
  <c r="AD3107" i="2" s="1"/>
  <c r="I2274" i="2"/>
  <c r="AC2274" i="2" s="1"/>
  <c r="AD2274" i="2" s="1"/>
  <c r="I3066" i="2"/>
  <c r="AC3066" i="2" s="1"/>
  <c r="AD3066" i="2" s="1"/>
  <c r="I5478" i="2"/>
  <c r="AC5478" i="2" s="1"/>
  <c r="AD5478" i="2" s="1"/>
  <c r="I3154" i="2"/>
  <c r="AC3154" i="2" s="1"/>
  <c r="AD3154" i="2" s="1"/>
  <c r="I3593" i="2"/>
  <c r="AC3593" i="2" s="1"/>
  <c r="AD3593" i="2" s="1"/>
  <c r="I2246" i="2"/>
  <c r="AC2246" i="2" s="1"/>
  <c r="AD2246" i="2" s="1"/>
  <c r="I2840" i="2"/>
  <c r="AC2840" i="2" s="1"/>
  <c r="AD2840" i="2" s="1"/>
  <c r="I2419" i="2"/>
  <c r="AC2419" i="2" s="1"/>
  <c r="AD2419" i="2" s="1"/>
  <c r="I2309" i="2"/>
  <c r="AC2309" i="2" s="1"/>
  <c r="AD2309" i="2" s="1"/>
  <c r="I3279" i="2"/>
  <c r="AC3279" i="2" s="1"/>
  <c r="AD3279" i="2" s="1"/>
  <c r="I3190" i="2"/>
  <c r="AC3190" i="2" s="1"/>
  <c r="AD3190" i="2" s="1"/>
  <c r="I6170" i="2"/>
  <c r="AC6170" i="2" s="1"/>
  <c r="AD6170" i="2" s="1"/>
  <c r="I2172" i="2"/>
  <c r="AC2172" i="2" s="1"/>
  <c r="AD2172" i="2" s="1"/>
  <c r="I2716" i="2"/>
  <c r="AC2716" i="2" s="1"/>
  <c r="AD2716" i="2" s="1"/>
  <c r="I3297" i="2"/>
  <c r="I2911" i="2"/>
  <c r="AC2911" i="2" s="1"/>
  <c r="AD2911" i="2" s="1"/>
  <c r="I3256" i="2"/>
  <c r="AC3256" i="2" s="1"/>
  <c r="AD3256" i="2" s="1"/>
  <c r="I2257" i="2"/>
  <c r="AC2257" i="2" s="1"/>
  <c r="AD2257" i="2" s="1"/>
  <c r="I2831" i="2"/>
  <c r="AC2831" i="2" s="1"/>
  <c r="AD2831" i="2" s="1"/>
  <c r="I2159" i="2"/>
  <c r="AC2159" i="2" s="1"/>
  <c r="AD2159" i="2" s="1"/>
  <c r="I2383" i="2"/>
  <c r="AC2383" i="2" s="1"/>
  <c r="AD2383" i="2" s="1"/>
  <c r="I3286" i="2"/>
  <c r="AC3286" i="2" s="1"/>
  <c r="AD3286" i="2" s="1"/>
  <c r="I2575" i="2"/>
  <c r="AC2575" i="2" s="1"/>
  <c r="AD2575" i="2" s="1"/>
  <c r="I2673" i="2"/>
  <c r="AC2673" i="2" s="1"/>
  <c r="AD2673" i="2" s="1"/>
  <c r="I3163" i="2"/>
  <c r="AC3163" i="2" s="1"/>
  <c r="AD3163" i="2" s="1"/>
  <c r="I3392" i="2"/>
  <c r="AC3392" i="2" s="1"/>
  <c r="AD3392" i="2" s="1"/>
  <c r="I2220" i="2"/>
  <c r="AC2220" i="2" s="1"/>
  <c r="AD2220" i="2" s="1"/>
  <c r="I5472" i="2"/>
  <c r="AC5472" i="2" s="1"/>
  <c r="AD5472" i="2" s="1"/>
  <c r="I2769" i="2"/>
  <c r="AC2769" i="2" s="1"/>
  <c r="AD2769" i="2" s="1"/>
  <c r="I2761" i="2"/>
  <c r="AC2761" i="2" s="1"/>
  <c r="AD2761" i="2" s="1"/>
  <c r="I2378" i="2"/>
  <c r="AC2378" i="2" s="1"/>
  <c r="AD2378" i="2" s="1"/>
  <c r="I2538" i="2"/>
  <c r="AC2538" i="2" s="1"/>
  <c r="AD2538" i="2" s="1"/>
  <c r="I3379" i="2"/>
  <c r="AC3379" i="2" s="1"/>
  <c r="AD3379" i="2" s="1"/>
  <c r="I5453" i="2"/>
  <c r="AC5453" i="2" s="1"/>
  <c r="AD5453" i="2" s="1"/>
  <c r="I2098" i="2"/>
  <c r="AC2098" i="2" s="1"/>
  <c r="AD2098" i="2" s="1"/>
  <c r="I2217" i="2"/>
  <c r="AC2217" i="2" s="1"/>
  <c r="AD2217" i="2" s="1"/>
  <c r="I3018" i="2"/>
  <c r="AC3018" i="2" s="1"/>
  <c r="AD3018" i="2" s="1"/>
  <c r="I2105" i="2"/>
  <c r="AC2105" i="2" s="1"/>
  <c r="AD2105" i="2" s="1"/>
  <c r="I2880" i="2"/>
  <c r="AC2880" i="2" s="1"/>
  <c r="AD2880" i="2" s="1"/>
  <c r="I3196" i="2"/>
  <c r="AC3196" i="2" s="1"/>
  <c r="AD3196" i="2" s="1"/>
  <c r="I2390" i="2"/>
  <c r="AC2390" i="2" s="1"/>
  <c r="AD2390" i="2" s="1"/>
  <c r="I2442" i="2"/>
  <c r="AC2442" i="2" s="1"/>
  <c r="AD2442" i="2" s="1"/>
  <c r="I3438" i="2"/>
  <c r="AC3438" i="2" s="1"/>
  <c r="AD3438" i="2" s="1"/>
  <c r="I2700" i="2"/>
  <c r="AC2700" i="2" s="1"/>
  <c r="AD2700" i="2" s="1"/>
  <c r="I2568" i="2"/>
  <c r="AC2568" i="2" s="1"/>
  <c r="AD2568" i="2" s="1"/>
  <c r="I2167" i="2"/>
  <c r="AC2167" i="2" s="1"/>
  <c r="AD2167" i="2" s="1"/>
  <c r="I2947" i="2"/>
  <c r="AC2947" i="2" s="1"/>
  <c r="AD2947" i="2" s="1"/>
  <c r="I4865" i="2"/>
  <c r="I4169" i="2"/>
  <c r="I4041" i="2"/>
  <c r="I4864" i="2"/>
  <c r="I6305" i="2"/>
  <c r="I5696" i="2"/>
  <c r="AC5696" i="2" s="1"/>
  <c r="AD5696" i="2" s="1"/>
  <c r="I3271" i="2"/>
  <c r="AC3271" i="2" s="1"/>
  <c r="AD3271" i="2" s="1"/>
  <c r="I2862" i="2"/>
  <c r="AC2862" i="2" s="1"/>
  <c r="AD2862" i="2" s="1"/>
  <c r="I3882" i="2"/>
  <c r="AC3882" i="2" s="1"/>
  <c r="AD3882" i="2" s="1"/>
  <c r="I2341" i="2"/>
  <c r="AC2341" i="2" s="1"/>
  <c r="AD2341" i="2" s="1"/>
  <c r="I2314" i="2"/>
  <c r="AC2314" i="2" s="1"/>
  <c r="AD2314" i="2" s="1"/>
  <c r="I3126" i="2"/>
  <c r="AC3126" i="2" s="1"/>
  <c r="AD3126" i="2" s="1"/>
  <c r="I2513" i="2"/>
  <c r="AC2513" i="2" s="1"/>
  <c r="AD2513" i="2" s="1"/>
  <c r="I2547" i="2"/>
  <c r="AC2547" i="2" s="1"/>
  <c r="AD2547" i="2" s="1"/>
  <c r="I2296" i="2"/>
  <c r="AC2296" i="2" s="1"/>
  <c r="AD2296" i="2" s="1"/>
  <c r="I3192" i="2"/>
  <c r="AC3192" i="2" s="1"/>
  <c r="AD3192" i="2" s="1"/>
  <c r="I2723" i="2"/>
  <c r="AC2723" i="2" s="1"/>
  <c r="AD2723" i="2" s="1"/>
  <c r="I3000" i="2"/>
  <c r="AC3000" i="2" s="1"/>
  <c r="AD3000" i="2" s="1"/>
  <c r="I3450" i="2"/>
  <c r="AC3450" i="2" s="1"/>
  <c r="AD3450" i="2" s="1"/>
  <c r="I3089" i="2"/>
  <c r="AC3089" i="2" s="1"/>
  <c r="AD3089" i="2" s="1"/>
  <c r="I2215" i="2"/>
  <c r="AC2215" i="2" s="1"/>
  <c r="AD2215" i="2" s="1"/>
  <c r="I3091" i="2"/>
  <c r="AC3091" i="2" s="1"/>
  <c r="AD3091" i="2" s="1"/>
  <c r="I2586" i="2"/>
  <c r="AC2586" i="2" s="1"/>
  <c r="AD2586" i="2" s="1"/>
  <c r="I2536" i="2"/>
  <c r="AC2536" i="2" s="1"/>
  <c r="AD2536" i="2" s="1"/>
  <c r="I2694" i="2"/>
  <c r="AC2694" i="2" s="1"/>
  <c r="AD2694" i="2" s="1"/>
  <c r="I2184" i="2"/>
  <c r="AC2184" i="2" s="1"/>
  <c r="AD2184" i="2" s="1"/>
  <c r="I2815" i="2"/>
  <c r="AC2815" i="2" s="1"/>
  <c r="AD2815" i="2" s="1"/>
  <c r="I2412" i="2"/>
  <c r="AC2412" i="2" s="1"/>
  <c r="AD2412" i="2" s="1"/>
  <c r="I3155" i="2"/>
  <c r="AC3155" i="2" s="1"/>
  <c r="AD3155" i="2" s="1"/>
  <c r="I4856" i="2"/>
  <c r="AC4856" i="2" s="1"/>
  <c r="AD4856" i="2" s="1"/>
  <c r="I2317" i="2"/>
  <c r="AC2317" i="2" s="1"/>
  <c r="AD2317" i="2" s="1"/>
  <c r="I2746" i="2"/>
  <c r="AC2746" i="2" s="1"/>
  <c r="AD2746" i="2" s="1"/>
  <c r="I2692" i="2"/>
  <c r="AC2692" i="2" s="1"/>
  <c r="AD2692" i="2" s="1"/>
  <c r="I2205" i="2"/>
  <c r="AC2205" i="2" s="1"/>
  <c r="AD2205" i="2" s="1"/>
  <c r="I2738" i="2"/>
  <c r="AC2738" i="2" s="1"/>
  <c r="AD2738" i="2" s="1"/>
  <c r="I2099" i="2"/>
  <c r="AC2099" i="2" s="1"/>
  <c r="AD2099" i="2" s="1"/>
  <c r="I2715" i="2"/>
  <c r="AC2715" i="2" s="1"/>
  <c r="AD2715" i="2" s="1"/>
  <c r="I3373" i="2"/>
  <c r="AC3373" i="2" s="1"/>
  <c r="AD3373" i="2" s="1"/>
  <c r="I2373" i="2"/>
  <c r="AC2373" i="2" s="1"/>
  <c r="AD2373" i="2" s="1"/>
  <c r="I3007" i="2"/>
  <c r="AC3007" i="2" s="1"/>
  <c r="AD3007" i="2" s="1"/>
  <c r="I2413" i="2"/>
  <c r="AC2413" i="2" s="1"/>
  <c r="AD2413" i="2" s="1"/>
  <c r="I2293" i="2"/>
  <c r="AC2293" i="2" s="1"/>
  <c r="AD2293" i="2" s="1"/>
  <c r="I2434" i="2"/>
  <c r="AC2434" i="2" s="1"/>
  <c r="AD2434" i="2" s="1"/>
  <c r="I3137" i="2"/>
  <c r="AC3137" i="2" s="1"/>
  <c r="AD3137" i="2" s="1"/>
  <c r="I3145" i="2"/>
  <c r="AC3145" i="2" s="1"/>
  <c r="AD3145" i="2" s="1"/>
  <c r="I2381" i="2"/>
  <c r="AC2381" i="2" s="1"/>
  <c r="AD2381" i="2" s="1"/>
  <c r="I2300" i="2"/>
  <c r="AC2300" i="2" s="1"/>
  <c r="AD2300" i="2" s="1"/>
  <c r="I2949" i="2"/>
  <c r="AC2949" i="2" s="1"/>
  <c r="AD2949" i="2" s="1"/>
  <c r="I3409" i="2"/>
  <c r="AC3409" i="2" s="1"/>
  <c r="AD3409" i="2" s="1"/>
  <c r="I2781" i="2"/>
  <c r="AC2781" i="2" s="1"/>
  <c r="AD2781" i="2" s="1"/>
  <c r="I2262" i="2"/>
  <c r="AC2262" i="2" s="1"/>
  <c r="AD2262" i="2" s="1"/>
  <c r="I2206" i="2"/>
  <c r="AC2206" i="2" s="1"/>
  <c r="AD2206" i="2" s="1"/>
  <c r="I2957" i="2"/>
  <c r="AC2957" i="2" s="1"/>
  <c r="AD2957" i="2" s="1"/>
  <c r="I2281" i="2"/>
  <c r="AC2281" i="2" s="1"/>
  <c r="AD2281" i="2" s="1"/>
  <c r="I3245" i="2"/>
  <c r="AC3245" i="2" s="1"/>
  <c r="AD3245" i="2" s="1"/>
  <c r="I2106" i="2"/>
  <c r="AC2106" i="2" s="1"/>
  <c r="AD2106" i="2" s="1"/>
  <c r="I2431" i="2"/>
  <c r="AC2431" i="2" s="1"/>
  <c r="AD2431" i="2" s="1"/>
  <c r="I2363" i="2"/>
  <c r="AC2363" i="2" s="1"/>
  <c r="AD2363" i="2" s="1"/>
  <c r="I2356" i="2"/>
  <c r="AC2356" i="2" s="1"/>
  <c r="AD2356" i="2" s="1"/>
  <c r="I2273" i="2"/>
  <c r="AC2273" i="2" s="1"/>
  <c r="AD2273" i="2" s="1"/>
  <c r="I2910" i="2"/>
  <c r="AC2910" i="2" s="1"/>
  <c r="AD2910" i="2" s="1"/>
  <c r="I3261" i="2"/>
  <c r="AC3261" i="2" s="1"/>
  <c r="AD3261" i="2" s="1"/>
  <c r="I2446" i="2"/>
  <c r="AC2446" i="2" s="1"/>
  <c r="AD2446" i="2" s="1"/>
  <c r="I3161" i="2"/>
  <c r="AC3161" i="2" s="1"/>
  <c r="AD3161" i="2" s="1"/>
  <c r="I3437" i="2"/>
  <c r="AC3437" i="2" s="1"/>
  <c r="AD3437" i="2" s="1"/>
  <c r="I2148" i="2"/>
  <c r="AC2148" i="2" s="1"/>
  <c r="AD2148" i="2" s="1"/>
  <c r="I2514" i="2"/>
  <c r="AC2514" i="2" s="1"/>
  <c r="AD2514" i="2" s="1"/>
  <c r="I3214" i="2"/>
  <c r="AC3214" i="2" s="1"/>
  <c r="AD3214" i="2" s="1"/>
  <c r="I2272" i="2"/>
  <c r="AC2272" i="2" s="1"/>
  <c r="AD2272" i="2" s="1"/>
  <c r="I3309" i="2"/>
  <c r="AC3309" i="2" s="1"/>
  <c r="AD3309" i="2" s="1"/>
  <c r="I3181" i="2"/>
  <c r="AC3181" i="2" s="1"/>
  <c r="AD3181" i="2" s="1"/>
  <c r="I2160" i="2"/>
  <c r="AC2160" i="2" s="1"/>
  <c r="AD2160" i="2" s="1"/>
  <c r="I2170" i="2"/>
  <c r="AC2170" i="2" s="1"/>
  <c r="AD2170" i="2" s="1"/>
  <c r="I3051" i="2"/>
  <c r="AC3051" i="2" s="1"/>
  <c r="AD3051" i="2" s="1"/>
  <c r="I2150" i="2"/>
  <c r="AC2150" i="2" s="1"/>
  <c r="AD2150" i="2" s="1"/>
  <c r="I3032" i="2"/>
  <c r="AC3032" i="2" s="1"/>
  <c r="AD3032" i="2" s="1"/>
  <c r="I2415" i="2"/>
  <c r="AC2415" i="2" s="1"/>
  <c r="AD2415" i="2" s="1"/>
  <c r="I3015" i="2"/>
  <c r="AC3015" i="2" s="1"/>
  <c r="AD3015" i="2" s="1"/>
  <c r="I2403" i="2"/>
  <c r="AC2403" i="2" s="1"/>
  <c r="AD2403" i="2" s="1"/>
  <c r="I3114" i="2"/>
  <c r="AC3114" i="2" s="1"/>
  <c r="AD3114" i="2" s="1"/>
  <c r="I2974" i="2"/>
  <c r="AC2974" i="2" s="1"/>
  <c r="AD2974" i="2" s="1"/>
  <c r="I2900" i="2"/>
  <c r="AC2900" i="2" s="1"/>
  <c r="AD2900" i="2" s="1"/>
  <c r="I3241" i="2"/>
  <c r="AC3241" i="2" s="1"/>
  <c r="AD3241" i="2" s="1"/>
  <c r="I3487" i="2"/>
  <c r="AC3487" i="2" s="1"/>
  <c r="AD3487" i="2" s="1"/>
  <c r="I2235" i="2"/>
  <c r="AC2235" i="2" s="1"/>
  <c r="AD2235" i="2" s="1"/>
  <c r="I2332" i="2"/>
  <c r="AC2332" i="2" s="1"/>
  <c r="AD2332" i="2" s="1"/>
  <c r="I3903" i="2"/>
  <c r="AC3903" i="2" s="1"/>
  <c r="AD3903" i="2" s="1"/>
  <c r="I3461" i="2"/>
  <c r="AC3461" i="2" s="1"/>
  <c r="AD3461" i="2" s="1"/>
  <c r="I2179" i="2"/>
  <c r="AC2179" i="2" s="1"/>
  <c r="AD2179" i="2" s="1"/>
  <c r="I2195" i="2"/>
  <c r="AC2195" i="2" s="1"/>
  <c r="AD2195" i="2" s="1"/>
  <c r="I2331" i="2"/>
  <c r="AC2331" i="2" s="1"/>
  <c r="AD2331" i="2" s="1"/>
  <c r="I2139" i="2"/>
  <c r="AC2139" i="2" s="1"/>
  <c r="AD2139" i="2" s="1"/>
  <c r="I3153" i="2"/>
  <c r="AC3153" i="2" s="1"/>
  <c r="AD3153" i="2" s="1"/>
  <c r="I2399" i="2"/>
  <c r="AC2399" i="2" s="1"/>
  <c r="AD2399" i="2" s="1"/>
  <c r="I2244" i="2"/>
  <c r="AC2244" i="2" s="1"/>
  <c r="AD2244" i="2" s="1"/>
  <c r="I2178" i="2"/>
  <c r="AC2178" i="2" s="1"/>
  <c r="AD2178" i="2" s="1"/>
  <c r="I2580" i="2"/>
  <c r="AC2580" i="2" s="1"/>
  <c r="AD2580" i="2" s="1"/>
  <c r="I2470" i="2"/>
  <c r="AC2470" i="2" s="1"/>
  <c r="AD2470" i="2" s="1"/>
  <c r="I2486" i="2"/>
  <c r="AC2486" i="2" s="1"/>
  <c r="AD2486" i="2" s="1"/>
  <c r="I2505" i="2"/>
  <c r="AC2505" i="2" s="1"/>
  <c r="AD2505" i="2" s="1"/>
  <c r="I2129" i="2"/>
  <c r="AC2129" i="2" s="1"/>
  <c r="AD2129" i="2" s="1"/>
  <c r="I3189" i="2"/>
  <c r="AC3189" i="2" s="1"/>
  <c r="AD3189" i="2" s="1"/>
  <c r="I2789" i="2"/>
  <c r="AC2789" i="2" s="1"/>
  <c r="AD2789" i="2" s="1"/>
  <c r="I2529" i="2"/>
  <c r="AC2529" i="2" s="1"/>
  <c r="AD2529" i="2" s="1"/>
  <c r="I3081" i="2"/>
  <c r="AC3081" i="2" s="1"/>
  <c r="AD3081" i="2" s="1"/>
  <c r="I2664" i="2"/>
  <c r="AC2664" i="2" s="1"/>
  <c r="AD2664" i="2" s="1"/>
  <c r="I2182" i="2"/>
  <c r="AC2182" i="2" s="1"/>
  <c r="AD2182" i="2" s="1"/>
  <c r="I2698" i="2"/>
  <c r="AC2698" i="2" s="1"/>
  <c r="AD2698" i="2" s="1"/>
  <c r="I2275" i="2"/>
  <c r="AC2275" i="2" s="1"/>
  <c r="AD2275" i="2" s="1"/>
  <c r="I2799" i="2"/>
  <c r="AC2799" i="2" s="1"/>
  <c r="AD2799" i="2" s="1"/>
  <c r="I2298" i="2"/>
  <c r="AC2298" i="2" s="1"/>
  <c r="AD2298" i="2" s="1"/>
  <c r="I2725" i="2"/>
  <c r="AC2725" i="2" s="1"/>
  <c r="AD2725" i="2" s="1"/>
  <c r="I2115" i="2"/>
  <c r="AC2115" i="2" s="1"/>
  <c r="AD2115" i="2" s="1"/>
  <c r="I2284" i="2"/>
  <c r="AC2284" i="2" s="1"/>
  <c r="AD2284" i="2" s="1"/>
  <c r="I2710" i="2"/>
  <c r="AC2710" i="2" s="1"/>
  <c r="AD2710" i="2" s="1"/>
  <c r="I2371" i="2"/>
  <c r="AC2371" i="2" s="1"/>
  <c r="AD2371" i="2" s="1"/>
  <c r="I5454" i="2"/>
  <c r="AC5454" i="2" s="1"/>
  <c r="AD5454" i="2" s="1"/>
  <c r="I4033" i="2"/>
  <c r="AC4033" i="2" s="1"/>
  <c r="AD4033" i="2" s="1"/>
  <c r="I3113" i="2"/>
  <c r="AC3113" i="2" s="1"/>
  <c r="AD3113" i="2" s="1"/>
  <c r="I3162" i="2"/>
  <c r="AC3162" i="2" s="1"/>
  <c r="AD3162" i="2" s="1"/>
  <c r="I2387" i="2"/>
  <c r="AC2387" i="2" s="1"/>
  <c r="AD2387" i="2" s="1"/>
  <c r="I2724" i="2"/>
  <c r="AC2724" i="2" s="1"/>
  <c r="AD2724" i="2" s="1"/>
  <c r="I2629" i="2"/>
  <c r="AC2629" i="2" s="1"/>
  <c r="AD2629" i="2" s="1"/>
  <c r="I3182" i="2"/>
  <c r="AC3182" i="2" s="1"/>
  <c r="AD3182" i="2" s="1"/>
  <c r="I4859" i="2"/>
  <c r="AC4859" i="2" s="1"/>
  <c r="AD4859" i="2" s="1"/>
  <c r="I2140" i="2"/>
  <c r="AC2140" i="2" s="1"/>
  <c r="AD2140" i="2" s="1"/>
  <c r="I4863" i="2"/>
  <c r="AC4863" i="2" s="1"/>
  <c r="AD4863" i="2" s="1"/>
  <c r="I3199" i="2"/>
  <c r="AC3199" i="2" s="1"/>
  <c r="AD3199" i="2" s="1"/>
  <c r="I3308" i="2"/>
  <c r="AC3308" i="2" s="1"/>
  <c r="AD3308" i="2" s="1"/>
  <c r="I2887" i="2"/>
  <c r="AC2887" i="2" s="1"/>
  <c r="AD2887" i="2" s="1"/>
  <c r="I2967" i="2"/>
  <c r="AC2967" i="2" s="1"/>
  <c r="AD2967" i="2" s="1"/>
  <c r="I2445" i="2"/>
  <c r="AC2445" i="2" s="1"/>
  <c r="AD2445" i="2" s="1"/>
  <c r="I5479" i="2"/>
  <c r="AC5479" i="2" s="1"/>
  <c r="AD5479" i="2" s="1"/>
  <c r="I2259" i="2"/>
  <c r="AC2259" i="2" s="1"/>
  <c r="AD2259" i="2" s="1"/>
  <c r="I3040" i="2"/>
  <c r="AC3040" i="2" s="1"/>
  <c r="AD3040" i="2" s="1"/>
  <c r="I3043" i="2"/>
  <c r="AC3043" i="2" s="1"/>
  <c r="AD3043" i="2" s="1"/>
  <c r="I2325" i="2"/>
  <c r="AC2325" i="2" s="1"/>
  <c r="AD2325" i="2" s="1"/>
  <c r="I2558" i="2"/>
  <c r="AC2558" i="2" s="1"/>
  <c r="AD2558" i="2" s="1"/>
  <c r="I2965" i="2"/>
  <c r="AC2965" i="2" s="1"/>
  <c r="AD2965" i="2" s="1"/>
  <c r="I2563" i="2"/>
  <c r="AC2563" i="2" s="1"/>
  <c r="AD2563" i="2" s="1"/>
  <c r="I2333" i="2"/>
  <c r="AC2333" i="2" s="1"/>
  <c r="AD2333" i="2" s="1"/>
  <c r="I2890" i="2"/>
  <c r="AC2890" i="2" s="1"/>
  <c r="AD2890" i="2" s="1"/>
  <c r="I2357" i="2"/>
  <c r="AC2357" i="2" s="1"/>
  <c r="AD2357" i="2" s="1"/>
  <c r="I2808" i="2"/>
  <c r="AC2808" i="2" s="1"/>
  <c r="AD2808" i="2" s="1"/>
  <c r="I2522" i="2"/>
  <c r="AC2522" i="2" s="1"/>
  <c r="AD2522" i="2" s="1"/>
  <c r="I2312" i="2"/>
  <c r="AC2312" i="2" s="1"/>
  <c r="AD2312" i="2" s="1"/>
  <c r="I2601" i="2"/>
  <c r="AC2601" i="2" s="1"/>
  <c r="AD2601" i="2" s="1"/>
  <c r="I2751" i="2"/>
  <c r="AC2751" i="2" s="1"/>
  <c r="AD2751" i="2" s="1"/>
  <c r="I2814" i="2"/>
  <c r="AC2814" i="2" s="1"/>
  <c r="AD2814" i="2" s="1"/>
  <c r="I2444" i="2"/>
  <c r="AC2444" i="2" s="1"/>
  <c r="AD2444" i="2" s="1"/>
  <c r="I2234" i="2"/>
  <c r="AC2234" i="2" s="1"/>
  <c r="AD2234" i="2" s="1"/>
  <c r="I3017" i="2"/>
  <c r="AC3017" i="2" s="1"/>
  <c r="AD3017" i="2" s="1"/>
  <c r="I2187" i="2"/>
  <c r="AC2187" i="2" s="1"/>
  <c r="AD2187" i="2" s="1"/>
  <c r="I3246" i="2"/>
  <c r="AC3246" i="2" s="1"/>
  <c r="AD3246" i="2" s="1"/>
  <c r="I2127" i="2"/>
  <c r="AC2127" i="2" s="1"/>
  <c r="AD2127" i="2" s="1"/>
  <c r="I3455" i="2"/>
  <c r="AC3455" i="2" s="1"/>
  <c r="AD3455" i="2" s="1"/>
  <c r="I2124" i="2"/>
  <c r="AC2124" i="2" s="1"/>
  <c r="AD2124" i="2" s="1"/>
  <c r="I2958" i="2"/>
  <c r="AC2958" i="2" s="1"/>
  <c r="AD2958" i="2" s="1"/>
  <c r="I2409" i="2"/>
  <c r="AC2409" i="2" s="1"/>
  <c r="AD2409" i="2" s="1"/>
  <c r="I2518" i="2"/>
  <c r="AC2518" i="2" s="1"/>
  <c r="AD2518" i="2" s="1"/>
  <c r="I2754" i="2"/>
  <c r="AC2754" i="2" s="1"/>
  <c r="AD2754" i="2" s="1"/>
  <c r="I2737" i="2"/>
  <c r="AC2737" i="2" s="1"/>
  <c r="AD2737" i="2" s="1"/>
  <c r="I3494" i="2"/>
  <c r="AC3494" i="2" s="1"/>
  <c r="AD3494" i="2" s="1"/>
  <c r="I2617" i="2"/>
  <c r="AC2617" i="2" s="1"/>
  <c r="AD2617" i="2" s="1"/>
  <c r="I2696" i="2"/>
  <c r="AC2696" i="2" s="1"/>
  <c r="AD2696" i="2" s="1"/>
  <c r="I3034" i="2"/>
  <c r="AC3034" i="2" s="1"/>
  <c r="AD3034" i="2" s="1"/>
  <c r="I2534" i="2"/>
  <c r="AC2534" i="2" s="1"/>
  <c r="AD2534" i="2" s="1"/>
  <c r="I3072" i="2"/>
  <c r="AC3072" i="2" s="1"/>
  <c r="AD3072" i="2" s="1"/>
  <c r="I3324" i="2"/>
  <c r="AC3324" i="2" s="1"/>
  <c r="AD3324" i="2" s="1"/>
  <c r="I2112" i="2"/>
  <c r="AC2112" i="2" s="1"/>
  <c r="AD2112" i="2" s="1"/>
  <c r="I2175" i="2"/>
  <c r="AC2175" i="2" s="1"/>
  <c r="AD2175" i="2" s="1"/>
  <c r="I2929" i="2"/>
  <c r="AC2929" i="2" s="1"/>
  <c r="AD2929" i="2" s="1"/>
  <c r="I2120" i="2"/>
  <c r="AC2120" i="2" s="1"/>
  <c r="AD2120" i="2" s="1"/>
  <c r="I2225" i="2"/>
  <c r="AC2225" i="2" s="1"/>
  <c r="AD2225" i="2" s="1"/>
  <c r="I2128" i="2"/>
  <c r="AC2128" i="2" s="1"/>
  <c r="AD2128" i="2" s="1"/>
  <c r="I2653" i="2"/>
  <c r="AC2653" i="2" s="1"/>
  <c r="AD2653" i="2" s="1"/>
  <c r="I3008" i="2"/>
  <c r="AC3008" i="2" s="1"/>
  <c r="AD3008" i="2" s="1"/>
  <c r="I2527" i="2"/>
  <c r="AC2527" i="2" s="1"/>
  <c r="AD2527" i="2" s="1"/>
  <c r="I2443" i="2"/>
  <c r="AC2443" i="2" s="1"/>
  <c r="AD2443" i="2" s="1"/>
  <c r="I2521" i="2"/>
  <c r="AC2521" i="2" s="1"/>
  <c r="AD2521" i="2" s="1"/>
  <c r="I2402" i="2"/>
  <c r="AC2402" i="2" s="1"/>
  <c r="AD2402" i="2" s="1"/>
  <c r="I3065" i="2"/>
  <c r="AC3065" i="2" s="1"/>
  <c r="AD3065" i="2" s="1"/>
  <c r="I2355" i="2"/>
  <c r="AC2355" i="2" s="1"/>
  <c r="AD2355" i="2" s="1"/>
  <c r="I2545" i="2"/>
  <c r="AC2545" i="2" s="1"/>
  <c r="AD2545" i="2" s="1"/>
  <c r="I2414" i="2"/>
  <c r="AC2414" i="2" s="1"/>
  <c r="AD2414" i="2" s="1"/>
  <c r="I2708" i="2"/>
  <c r="AC2708" i="2" s="1"/>
  <c r="AD2708" i="2" s="1"/>
  <c r="I2142" i="2"/>
  <c r="AC2142" i="2" s="1"/>
  <c r="AD2142" i="2" s="1"/>
  <c r="I4012" i="2"/>
  <c r="AC4012" i="2" s="1"/>
  <c r="AD4012" i="2" s="1"/>
  <c r="I3179" i="2"/>
  <c r="AC3179" i="2" s="1"/>
  <c r="AD3179" i="2" s="1"/>
  <c r="I3248" i="2"/>
  <c r="AC3248" i="2" s="1"/>
  <c r="AD3248" i="2" s="1"/>
  <c r="I2960" i="2"/>
  <c r="AC2960" i="2" s="1"/>
  <c r="AD2960" i="2" s="1"/>
  <c r="I3073" i="2"/>
  <c r="AC3073" i="2" s="1"/>
  <c r="AD3073" i="2" s="1"/>
  <c r="I2883" i="2"/>
  <c r="AC2883" i="2" s="1"/>
  <c r="AD2883" i="2" s="1"/>
  <c r="I3165" i="2"/>
  <c r="AC3165" i="2" s="1"/>
  <c r="AD3165" i="2" s="1"/>
  <c r="I2663" i="2"/>
  <c r="AC2663" i="2" s="1"/>
  <c r="AD2663" i="2" s="1"/>
  <c r="I2583" i="2"/>
  <c r="AC2583" i="2" s="1"/>
  <c r="AD2583" i="2" s="1"/>
  <c r="I3415" i="2"/>
  <c r="AC3415" i="2" s="1"/>
  <c r="AD3415" i="2" s="1"/>
  <c r="I2915" i="2"/>
  <c r="AC2915" i="2" s="1"/>
  <c r="AD2915" i="2" s="1"/>
  <c r="I2733" i="2"/>
  <c r="AC2733" i="2" s="1"/>
  <c r="AD2733" i="2" s="1"/>
  <c r="I2528" i="2"/>
  <c r="AC2528" i="2" s="1"/>
  <c r="AD2528" i="2" s="1"/>
  <c r="I2823" i="2"/>
  <c r="AC2823" i="2" s="1"/>
  <c r="AD2823" i="2" s="1"/>
  <c r="I2438" i="2"/>
  <c r="AC2438" i="2" s="1"/>
  <c r="AD2438" i="2" s="1"/>
  <c r="I2210" i="2"/>
  <c r="AC2210" i="2" s="1"/>
  <c r="AD2210" i="2" s="1"/>
  <c r="I2757" i="2"/>
  <c r="AC2757" i="2" s="1"/>
  <c r="AD2757" i="2" s="1"/>
  <c r="I3067" i="2"/>
  <c r="AC3067" i="2" s="1"/>
  <c r="AD3067" i="2" s="1"/>
  <c r="I2497" i="2"/>
  <c r="AC2497" i="2" s="1"/>
  <c r="AD2497" i="2" s="1"/>
  <c r="I3313" i="2"/>
  <c r="AC3313" i="2" s="1"/>
  <c r="AD3313" i="2" s="1"/>
  <c r="I2345" i="2"/>
  <c r="AC2345" i="2" s="1"/>
  <c r="AD2345" i="2" s="1"/>
  <c r="I2315" i="2"/>
  <c r="AC2315" i="2" s="1"/>
  <c r="AD2315" i="2" s="1"/>
  <c r="I3439" i="2"/>
  <c r="AC3439" i="2" s="1"/>
  <c r="AD3439" i="2" s="1"/>
  <c r="I2748" i="2"/>
  <c r="AC2748" i="2" s="1"/>
  <c r="AD2748" i="2" s="1"/>
  <c r="I3104" i="2"/>
  <c r="AC3104" i="2" s="1"/>
  <c r="AD3104" i="2" s="1"/>
  <c r="I2423" i="2"/>
  <c r="AC2423" i="2" s="1"/>
  <c r="AD2423" i="2" s="1"/>
  <c r="I2365" i="2"/>
  <c r="AC2365" i="2" s="1"/>
  <c r="AD2365" i="2" s="1"/>
  <c r="I2683" i="2"/>
  <c r="AC2683" i="2" s="1"/>
  <c r="AD2683" i="2" s="1"/>
  <c r="I2743" i="2"/>
  <c r="AC2743" i="2" s="1"/>
  <c r="AD2743" i="2" s="1"/>
  <c r="I2602" i="2"/>
  <c r="AC2602" i="2" s="1"/>
  <c r="AD2602" i="2" s="1"/>
  <c r="I3262" i="2"/>
  <c r="AC3262" i="2" s="1"/>
  <c r="AD3262" i="2" s="1"/>
  <c r="I2164" i="2"/>
  <c r="AC2164" i="2" s="1"/>
  <c r="AD2164" i="2" s="1"/>
  <c r="I2291" i="2"/>
  <c r="AC2291" i="2" s="1"/>
  <c r="AD2291" i="2" s="1"/>
  <c r="I2877" i="2"/>
  <c r="AC2877" i="2" s="1"/>
  <c r="AD2877" i="2" s="1"/>
  <c r="I3074" i="2"/>
  <c r="AC3074" i="2" s="1"/>
  <c r="AD3074" i="2" s="1"/>
  <c r="I3473" i="2"/>
  <c r="AC3473" i="2" s="1"/>
  <c r="AD3473" i="2" s="1"/>
  <c r="I3178" i="2"/>
  <c r="AC3178" i="2" s="1"/>
  <c r="AD3178" i="2" s="1"/>
  <c r="I3152" i="2"/>
  <c r="AC3152" i="2" s="1"/>
  <c r="AD3152" i="2" s="1"/>
  <c r="I2760" i="2"/>
  <c r="AC2760" i="2" s="1"/>
  <c r="AD2760" i="2" s="1"/>
  <c r="I2396" i="2"/>
  <c r="AC2396" i="2" s="1"/>
  <c r="AD2396" i="2" s="1"/>
  <c r="I3130" i="2"/>
  <c r="AC3130" i="2" s="1"/>
  <c r="AD3130" i="2" s="1"/>
  <c r="I4054" i="2"/>
  <c r="AC4054" i="2" s="1"/>
  <c r="AD4054" i="2" s="1"/>
  <c r="I2141" i="2"/>
  <c r="AC2141" i="2" s="1"/>
  <c r="AD2141" i="2" s="1"/>
  <c r="I3359" i="2"/>
  <c r="AC3359" i="2" s="1"/>
  <c r="AD3359" i="2" s="1"/>
  <c r="I2719" i="2"/>
  <c r="AC2719" i="2" s="1"/>
  <c r="AD2719" i="2" s="1"/>
  <c r="I2834" i="2"/>
  <c r="AC2834" i="2" s="1"/>
  <c r="AD2834" i="2" s="1"/>
  <c r="I2395" i="2"/>
  <c r="AC2395" i="2" s="1"/>
  <c r="AD2395" i="2" s="1"/>
  <c r="I2278" i="2"/>
  <c r="AC2278" i="2" s="1"/>
  <c r="AD2278" i="2" s="1"/>
  <c r="I3268" i="2"/>
  <c r="AC3268" i="2" s="1"/>
  <c r="AD3268" i="2" s="1"/>
  <c r="I2366" i="2"/>
  <c r="AC2366" i="2" s="1"/>
  <c r="AD2366" i="2" s="1"/>
  <c r="I2397" i="2"/>
  <c r="AC2397" i="2" s="1"/>
  <c r="AD2397" i="2" s="1"/>
  <c r="I2983" i="2"/>
  <c r="AC2983" i="2" s="1"/>
  <c r="AD2983" i="2" s="1"/>
  <c r="I2933" i="2"/>
  <c r="AC2933" i="2" s="1"/>
  <c r="AD2933" i="2" s="1"/>
  <c r="I2985" i="2"/>
  <c r="AC2985" i="2" s="1"/>
  <c r="AD2985" i="2" s="1"/>
  <c r="I3290" i="2"/>
  <c r="AC3290" i="2" s="1"/>
  <c r="AD3290" i="2" s="1"/>
  <c r="I5266" i="2"/>
  <c r="AC5266" i="2" s="1"/>
  <c r="AD5266" i="2" s="1"/>
  <c r="I4040" i="2"/>
  <c r="I3459" i="2"/>
  <c r="I4722" i="2"/>
  <c r="AC4722" i="2" s="1"/>
  <c r="AD4722" i="2" s="1"/>
  <c r="I2439" i="2"/>
  <c r="AC2439" i="2" s="1"/>
  <c r="AD2439" i="2" s="1"/>
  <c r="I2447" i="2"/>
  <c r="AC2447" i="2" s="1"/>
  <c r="AD2447" i="2" s="1"/>
  <c r="I2125" i="2"/>
  <c r="AC2125" i="2" s="1"/>
  <c r="AD2125" i="2" s="1"/>
  <c r="I2621" i="2"/>
  <c r="AC2621" i="2" s="1"/>
  <c r="AD2621" i="2" s="1"/>
  <c r="I3057" i="2"/>
  <c r="AC3057" i="2" s="1"/>
  <c r="AD3057" i="2" s="1"/>
  <c r="I2116" i="2"/>
  <c r="AC2116" i="2" s="1"/>
  <c r="AD2116" i="2" s="1"/>
  <c r="I2299" i="2"/>
  <c r="AC2299" i="2" s="1"/>
  <c r="AD2299" i="2" s="1"/>
  <c r="I3050" i="2"/>
  <c r="AC3050" i="2" s="1"/>
  <c r="AD3050" i="2" s="1"/>
  <c r="I2628" i="2"/>
  <c r="AC2628" i="2" s="1"/>
  <c r="AD2628" i="2" s="1"/>
  <c r="I3105" i="2"/>
  <c r="AC3105" i="2" s="1"/>
  <c r="AD3105" i="2" s="1"/>
  <c r="I2609" i="2"/>
  <c r="AC2609" i="2" s="1"/>
  <c r="AD2609" i="2" s="1"/>
  <c r="I2469" i="2"/>
  <c r="AC2469" i="2" s="1"/>
  <c r="AD2469" i="2" s="1"/>
  <c r="I3171" i="2"/>
  <c r="AC3171" i="2" s="1"/>
  <c r="AD3171" i="2" s="1"/>
  <c r="I2688" i="2"/>
  <c r="AC2688" i="2" s="1"/>
  <c r="AD2688" i="2" s="1"/>
  <c r="I2640" i="2"/>
  <c r="AC2640" i="2" s="1"/>
  <c r="AD2640" i="2" s="1"/>
  <c r="I2496" i="2"/>
  <c r="AC2496" i="2" s="1"/>
  <c r="AD2496" i="2" s="1"/>
  <c r="I3122" i="2"/>
  <c r="AC3122" i="2" s="1"/>
  <c r="AD3122" i="2" s="1"/>
  <c r="I3334" i="2"/>
  <c r="AC3334" i="2" s="1"/>
  <c r="AD3334" i="2" s="1"/>
  <c r="I3378" i="2"/>
  <c r="AC3378" i="2" s="1"/>
  <c r="AD3378" i="2" s="1"/>
  <c r="I3408" i="2"/>
  <c r="AC3408" i="2" s="1"/>
  <c r="AD3408" i="2" s="1"/>
  <c r="I2398" i="2"/>
  <c r="AC2398" i="2" s="1"/>
  <c r="AD2398" i="2" s="1"/>
  <c r="I3394" i="2"/>
  <c r="AC3394" i="2" s="1"/>
  <c r="AD3394" i="2" s="1"/>
  <c r="I2297" i="2"/>
  <c r="AC2297" i="2" s="1"/>
  <c r="AD2297" i="2" s="1"/>
  <c r="I3240" i="2"/>
  <c r="AC3240" i="2" s="1"/>
  <c r="AD3240" i="2" s="1"/>
  <c r="I4878" i="2"/>
  <c r="AC4878" i="2" s="1"/>
  <c r="AD4878" i="2" s="1"/>
  <c r="I2157" i="2"/>
  <c r="AC2157" i="2" s="1"/>
  <c r="AD2157" i="2" s="1"/>
  <c r="I2577" i="2"/>
  <c r="AC2577" i="2" s="1"/>
  <c r="AD2577" i="2" s="1"/>
  <c r="I2243" i="2"/>
  <c r="AC2243" i="2" s="1"/>
  <c r="AD2243" i="2" s="1"/>
  <c r="I2144" i="2"/>
  <c r="AC2144" i="2" s="1"/>
  <c r="AD2144" i="2" s="1"/>
  <c r="I2520" i="2"/>
  <c r="AC2520" i="2" s="1"/>
  <c r="AD2520" i="2" s="1"/>
  <c r="I2374" i="2"/>
  <c r="AC2374" i="2" s="1"/>
  <c r="AD2374" i="2" s="1"/>
  <c r="I2316" i="2"/>
  <c r="AC2316" i="2" s="1"/>
  <c r="AD2316" i="2" s="1"/>
  <c r="I2675" i="2"/>
  <c r="AC2675" i="2" s="1"/>
  <c r="AD2675" i="2" s="1"/>
  <c r="I2658" i="2"/>
  <c r="AC2658" i="2" s="1"/>
  <c r="AD2658" i="2" s="1"/>
  <c r="I3281" i="2"/>
  <c r="AC3281" i="2" s="1"/>
  <c r="AD3281" i="2" s="1"/>
  <c r="I3301" i="2"/>
  <c r="AC3301" i="2" s="1"/>
  <c r="AD3301" i="2" s="1"/>
  <c r="I3491" i="2"/>
  <c r="AC3491" i="2" s="1"/>
  <c r="AD3491" i="2" s="1"/>
  <c r="I2607" i="2"/>
  <c r="AC2607" i="2" s="1"/>
  <c r="AD2607" i="2" s="1"/>
  <c r="I3170" i="2"/>
  <c r="AC3170" i="2" s="1"/>
  <c r="AD3170" i="2" s="1"/>
  <c r="I2991" i="2"/>
  <c r="AC2991" i="2" s="1"/>
  <c r="AD2991" i="2" s="1"/>
  <c r="I2578" i="2"/>
  <c r="AC2578" i="2" s="1"/>
  <c r="AD2578" i="2" s="1"/>
  <c r="I3351" i="2"/>
  <c r="AC3351" i="2" s="1"/>
  <c r="AD3351" i="2" s="1"/>
  <c r="I2704" i="2"/>
  <c r="AC2704" i="2" s="1"/>
  <c r="AD2704" i="2" s="1"/>
  <c r="I3180" i="2"/>
  <c r="AC3180" i="2" s="1"/>
  <c r="AD3180" i="2" s="1"/>
  <c r="I3442" i="2"/>
  <c r="AC3442" i="2" s="1"/>
  <c r="AD3442" i="2" s="1"/>
  <c r="I3321" i="2"/>
  <c r="AC3321" i="2" s="1"/>
  <c r="AD3321" i="2" s="1"/>
  <c r="I2289" i="2"/>
  <c r="AC2289" i="2" s="1"/>
  <c r="AD2289" i="2" s="1"/>
  <c r="I2411" i="2"/>
  <c r="AC2411" i="2" s="1"/>
  <c r="AD2411" i="2" s="1"/>
  <c r="I2811" i="2"/>
  <c r="AC2811" i="2" s="1"/>
  <c r="AD2811" i="2" s="1"/>
  <c r="I3377" i="2"/>
  <c r="AC3377" i="2" s="1"/>
  <c r="AD3377" i="2" s="1"/>
  <c r="I4053" i="2"/>
  <c r="AC4053" i="2" s="1"/>
  <c r="AD4053" i="2" s="1"/>
  <c r="I2587" i="2"/>
  <c r="AC2587" i="2" s="1"/>
  <c r="AD2587" i="2" s="1"/>
  <c r="I2936" i="2"/>
  <c r="AC2936" i="2" s="1"/>
  <c r="AD2936" i="2" s="1"/>
  <c r="I3188" i="2"/>
  <c r="AC3188" i="2" s="1"/>
  <c r="AD3188" i="2" s="1"/>
  <c r="I2151" i="2"/>
  <c r="AC2151" i="2" s="1"/>
  <c r="AD2151" i="2" s="1"/>
  <c r="I2385" i="2"/>
  <c r="AC2385" i="2" s="1"/>
  <c r="AD2385" i="2" s="1"/>
  <c r="I3485" i="2"/>
  <c r="AC3485" i="2" s="1"/>
  <c r="AD3485" i="2" s="1"/>
  <c r="I3001" i="2"/>
  <c r="AC3001" i="2" s="1"/>
  <c r="AD3001" i="2" s="1"/>
  <c r="I2519" i="2"/>
  <c r="AC2519" i="2" s="1"/>
  <c r="AD2519" i="2" s="1"/>
  <c r="I3195" i="2"/>
  <c r="AC3195" i="2" s="1"/>
  <c r="AD3195" i="2" s="1"/>
  <c r="I3230" i="2"/>
  <c r="AC3230" i="2" s="1"/>
  <c r="AD3230" i="2" s="1"/>
  <c r="I2421" i="2"/>
  <c r="AC2421" i="2" s="1"/>
  <c r="AD2421" i="2" s="1"/>
  <c r="I2569" i="2"/>
  <c r="AC2569" i="2" s="1"/>
  <c r="AD2569" i="2" s="1"/>
  <c r="I3424" i="2"/>
  <c r="AC3424" i="2" s="1"/>
  <c r="AD3424" i="2" s="1"/>
  <c r="I2282" i="2"/>
  <c r="AC2282" i="2" s="1"/>
  <c r="AD2282" i="2" s="1"/>
  <c r="I3367" i="2"/>
  <c r="AC3367" i="2" s="1"/>
  <c r="AD3367" i="2" s="1"/>
  <c r="I2938" i="2"/>
  <c r="AC2938" i="2" s="1"/>
  <c r="AD2938" i="2" s="1"/>
  <c r="I4032" i="2"/>
  <c r="AC4032" i="2" s="1"/>
  <c r="AD4032" i="2" s="1"/>
  <c r="I2687" i="2"/>
  <c r="AC2687" i="2" s="1"/>
  <c r="AD2687" i="2" s="1"/>
  <c r="I2362" i="2"/>
  <c r="AC2362" i="2" s="1"/>
  <c r="AD2362" i="2" s="1"/>
  <c r="I2161" i="2"/>
  <c r="AC2161" i="2" s="1"/>
  <c r="AD2161" i="2" s="1"/>
  <c r="I2459" i="2"/>
  <c r="AC2459" i="2" s="1"/>
  <c r="AD2459" i="2" s="1"/>
  <c r="I3083" i="2"/>
  <c r="AC3083" i="2" s="1"/>
  <c r="AD3083" i="2" s="1"/>
  <c r="I2329" i="2"/>
  <c r="AC2329" i="2" s="1"/>
  <c r="AD2329" i="2" s="1"/>
  <c r="I4028" i="2"/>
  <c r="AC4028" i="2" s="1"/>
  <c r="AD4028" i="2" s="1"/>
  <c r="I2185" i="2"/>
  <c r="AC2185" i="2" s="1"/>
  <c r="AD2185" i="2" s="1"/>
  <c r="I2462" i="2"/>
  <c r="AC2462" i="2" s="1"/>
  <c r="AD2462" i="2" s="1"/>
  <c r="I2435" i="2"/>
  <c r="AC2435" i="2" s="1"/>
  <c r="AD2435" i="2" s="1"/>
  <c r="I2689" i="2"/>
  <c r="AC2689" i="2" s="1"/>
  <c r="AD2689" i="2" s="1"/>
  <c r="I2472" i="2"/>
  <c r="AC2472" i="2" s="1"/>
  <c r="AD2472" i="2" s="1"/>
  <c r="I2191" i="2"/>
  <c r="AC2191" i="2" s="1"/>
  <c r="AD2191" i="2" s="1"/>
  <c r="I2833" i="2"/>
  <c r="AC2833" i="2" s="1"/>
  <c r="AD2833" i="2" s="1"/>
  <c r="I2198" i="2"/>
  <c r="AC2198" i="2" s="1"/>
  <c r="AD2198" i="2" s="1"/>
  <c r="I2247" i="2"/>
  <c r="AC2247" i="2" s="1"/>
  <c r="AD2247" i="2" s="1"/>
  <c r="I2555" i="2"/>
  <c r="AC2555" i="2" s="1"/>
  <c r="AD2555" i="2" s="1"/>
  <c r="I3147" i="2"/>
  <c r="AC3147" i="2" s="1"/>
  <c r="AD3147" i="2" s="1"/>
  <c r="I2713" i="2"/>
  <c r="AC2713" i="2" s="1"/>
  <c r="AD2713" i="2" s="1"/>
  <c r="I3064" i="2"/>
  <c r="AC3064" i="2" s="1"/>
  <c r="AD3064" i="2" s="1"/>
  <c r="I2422" i="2"/>
  <c r="AC2422" i="2" s="1"/>
  <c r="AD2422" i="2" s="1"/>
  <c r="I2265" i="2"/>
  <c r="AC2265" i="2" s="1"/>
  <c r="AD2265" i="2" s="1"/>
  <c r="I2279" i="2"/>
  <c r="AC2279" i="2" s="1"/>
  <c r="AD2279" i="2" s="1"/>
  <c r="I2349" i="2"/>
  <c r="AC2349" i="2" s="1"/>
  <c r="AD2349" i="2" s="1"/>
  <c r="I3033" i="2"/>
  <c r="AC3033" i="2" s="1"/>
  <c r="AD3033" i="2" s="1"/>
  <c r="I2224" i="2"/>
  <c r="AC2224" i="2" s="1"/>
  <c r="AD2224" i="2" s="1"/>
  <c r="I2736" i="2"/>
  <c r="AC2736" i="2" s="1"/>
  <c r="AD2736" i="2" s="1"/>
  <c r="I5401" i="2"/>
  <c r="AC5401" i="2" s="1"/>
  <c r="AD5401" i="2" s="1"/>
  <c r="I2188" i="2"/>
  <c r="AC2188" i="2" s="1"/>
  <c r="AD2188" i="2" s="1"/>
  <c r="I2561" i="2"/>
  <c r="AC2561" i="2" s="1"/>
  <c r="AD2561" i="2" s="1"/>
  <c r="I2531" i="2"/>
  <c r="AC2531" i="2" s="1"/>
  <c r="AD2531" i="2" s="1"/>
  <c r="I2201" i="2"/>
  <c r="AC2201" i="2" s="1"/>
  <c r="AD2201" i="2" s="1"/>
  <c r="I2849" i="2"/>
  <c r="AC2849" i="2" s="1"/>
  <c r="AD2849" i="2" s="1"/>
  <c r="I2169" i="2"/>
  <c r="AC2169" i="2" s="1"/>
  <c r="AD2169" i="2" s="1"/>
  <c r="I2550" i="2"/>
  <c r="AC2550" i="2" s="1"/>
  <c r="AD2550" i="2" s="1"/>
  <c r="I3191" i="2"/>
  <c r="AC3191" i="2" s="1"/>
  <c r="AD3191" i="2" s="1"/>
  <c r="I2364" i="2"/>
  <c r="AC2364" i="2" s="1"/>
  <c r="AD2364" i="2" s="1"/>
  <c r="I2537" i="2"/>
  <c r="AC2537" i="2" s="1"/>
  <c r="AD2537" i="2" s="1"/>
  <c r="I2552" i="2"/>
  <c r="AC2552" i="2" s="1"/>
  <c r="AD2552" i="2" s="1"/>
  <c r="I3349" i="2"/>
  <c r="AC3349" i="2" s="1"/>
  <c r="AD3349" i="2" s="1"/>
  <c r="I2342" i="2"/>
  <c r="AC2342" i="2" s="1"/>
  <c r="AD2342" i="2" s="1"/>
  <c r="I4345" i="2"/>
  <c r="AC4345" i="2" s="1"/>
  <c r="AD4345" i="2" s="1"/>
  <c r="I2487" i="2"/>
  <c r="AC2487" i="2" s="1"/>
  <c r="AD2487" i="2" s="1"/>
  <c r="I2108" i="2"/>
  <c r="AC2108" i="2" s="1"/>
  <c r="AD2108" i="2" s="1"/>
  <c r="I2406" i="2"/>
  <c r="AC2406" i="2" s="1"/>
  <c r="AD2406" i="2" s="1"/>
  <c r="I2301" i="2"/>
  <c r="AC2301" i="2" s="1"/>
  <c r="AD2301" i="2" s="1"/>
  <c r="I2245" i="2"/>
  <c r="AC2245" i="2" s="1"/>
  <c r="AD2245" i="2" s="1"/>
  <c r="I3146" i="2"/>
  <c r="AC3146" i="2" s="1"/>
  <c r="AD3146" i="2" s="1"/>
  <c r="I2679" i="2"/>
  <c r="AC2679" i="2" s="1"/>
  <c r="AD2679" i="2" s="1"/>
  <c r="I2899" i="2"/>
  <c r="AC2899" i="2" s="1"/>
  <c r="AD2899" i="2" s="1"/>
  <c r="I2313" i="2"/>
  <c r="AC2313" i="2" s="1"/>
  <c r="AD2313" i="2" s="1"/>
  <c r="I2948" i="2"/>
  <c r="AC2948" i="2" s="1"/>
  <c r="AD2948" i="2" s="1"/>
  <c r="I2603" i="2"/>
  <c r="AC2603" i="2" s="1"/>
  <c r="AD2603" i="2" s="1"/>
  <c r="I2554" i="2"/>
  <c r="AC2554" i="2" s="1"/>
  <c r="AD2554" i="2" s="1"/>
  <c r="I3257" i="2"/>
  <c r="AC3257" i="2" s="1"/>
  <c r="AD3257" i="2" s="1"/>
  <c r="I6127" i="2"/>
  <c r="AC6127" i="2" s="1"/>
  <c r="AD6127" i="2" s="1"/>
  <c r="I2523" i="2"/>
  <c r="AC2523" i="2" s="1"/>
  <c r="AD2523" i="2" s="1"/>
  <c r="I2176" i="2"/>
  <c r="AC2176" i="2" s="1"/>
  <c r="AD2176" i="2" s="1"/>
  <c r="I3187" i="2"/>
  <c r="AC3187" i="2" s="1"/>
  <c r="AD3187" i="2" s="1"/>
  <c r="I3023" i="2"/>
  <c r="AC3023" i="2" s="1"/>
  <c r="AD3023" i="2" s="1"/>
  <c r="I2714" i="2"/>
  <c r="AC2714" i="2" s="1"/>
  <c r="AD2714" i="2" s="1"/>
  <c r="I3333" i="2"/>
  <c r="AC3333" i="2" s="1"/>
  <c r="AD3333" i="2" s="1"/>
  <c r="I2868" i="2"/>
  <c r="AC2868" i="2" s="1"/>
  <c r="AD2868" i="2" s="1"/>
  <c r="I3160" i="2"/>
  <c r="AC3160" i="2" s="1"/>
  <c r="AD3160" i="2" s="1"/>
  <c r="I4858" i="2"/>
  <c r="AC4858" i="2" s="1"/>
  <c r="AD4858" i="2" s="1"/>
  <c r="I2701" i="2"/>
  <c r="AC2701" i="2" s="1"/>
  <c r="AD2701" i="2" s="1"/>
  <c r="I3305" i="2"/>
  <c r="AC3305" i="2" s="1"/>
  <c r="AD3305" i="2" s="1"/>
  <c r="I3097" i="2"/>
  <c r="AC3097" i="2" s="1"/>
  <c r="AD3097" i="2" s="1"/>
  <c r="I2620" i="2"/>
  <c r="AC2620" i="2" s="1"/>
  <c r="AD2620" i="2" s="1"/>
  <c r="I3164" i="2"/>
  <c r="AC3164" i="2" s="1"/>
  <c r="AD3164" i="2" s="1"/>
  <c r="I3302" i="2"/>
  <c r="AC3302" i="2" s="1"/>
  <c r="AD3302" i="2" s="1"/>
  <c r="I2404" i="2"/>
  <c r="AC2404" i="2" s="1"/>
  <c r="AD2404" i="2" s="1"/>
  <c r="I3209" i="2"/>
  <c r="AC3209" i="2" s="1"/>
  <c r="AD3209" i="2" s="1"/>
  <c r="I2927" i="2"/>
  <c r="AC2927" i="2" s="1"/>
  <c r="AD2927" i="2" s="1"/>
  <c r="I3186" i="2"/>
  <c r="AC3186" i="2" s="1"/>
  <c r="AD3186" i="2" s="1"/>
  <c r="I2131" i="2"/>
  <c r="AC2131" i="2" s="1"/>
  <c r="AD2131" i="2" s="1"/>
  <c r="I3035" i="2"/>
  <c r="AC3035" i="2" s="1"/>
  <c r="AD3035" i="2" s="1"/>
  <c r="I4723" i="2"/>
  <c r="AC4723" i="2" s="1"/>
  <c r="AD4723" i="2" s="1"/>
  <c r="I2258" i="2"/>
  <c r="AC2258" i="2" s="1"/>
  <c r="AD2258" i="2" s="1"/>
  <c r="I3121" i="2"/>
  <c r="AC3121" i="2" s="1"/>
  <c r="AD3121" i="2" s="1"/>
  <c r="I2982" i="2"/>
  <c r="AC2982" i="2" s="1"/>
  <c r="AD2982" i="2" s="1"/>
  <c r="I2759" i="2"/>
  <c r="AC2759" i="2" s="1"/>
  <c r="AD2759" i="2" s="1"/>
  <c r="I2816" i="2"/>
  <c r="AC2816" i="2" s="1"/>
  <c r="AD2816" i="2" s="1"/>
  <c r="I3686" i="2"/>
  <c r="AC3686" i="2" s="1"/>
  <c r="AD3686" i="2" s="1"/>
  <c r="I2706" i="2"/>
  <c r="AC2706" i="2" s="1"/>
  <c r="AD2706" i="2" s="1"/>
  <c r="I3307" i="2"/>
  <c r="AC3307" i="2" s="1"/>
  <c r="AD3307" i="2" s="1"/>
  <c r="I2893" i="2"/>
  <c r="AC2893" i="2" s="1"/>
  <c r="AD2893" i="2" s="1"/>
  <c r="I3236" i="2"/>
  <c r="AC3236" i="2" s="1"/>
  <c r="AD3236" i="2" s="1"/>
  <c r="I3123" i="2"/>
  <c r="AC3123" i="2" s="1"/>
  <c r="AD3123" i="2" s="1"/>
  <c r="I3197" i="2"/>
  <c r="AC3197" i="2" s="1"/>
  <c r="AD3197" i="2" s="1"/>
  <c r="AC1399" i="2"/>
  <c r="AD1399" i="2" s="1"/>
  <c r="I3488" i="2"/>
  <c r="AC3488" i="2" s="1"/>
  <c r="AD3488" i="2" s="1"/>
  <c r="I3665" i="2"/>
  <c r="AC3665" i="2" s="1"/>
  <c r="AD3665" i="2" s="1"/>
  <c r="I3480" i="2"/>
  <c r="AC3480" i="2" s="1"/>
  <c r="AD3480" i="2" s="1"/>
  <c r="I3893" i="2"/>
  <c r="AC3893" i="2" s="1"/>
  <c r="AD3893" i="2" s="1"/>
  <c r="I2824" i="2"/>
  <c r="AC2824" i="2" s="1"/>
  <c r="AD2824" i="2" s="1"/>
  <c r="AC3297" i="2"/>
  <c r="AD3297" i="2" s="1"/>
  <c r="AC3289" i="2"/>
  <c r="AD3289" i="2" s="1"/>
  <c r="AC4861" i="2"/>
  <c r="AD4861" i="2" s="1"/>
  <c r="AC4950" i="2"/>
  <c r="AD4950" i="2" s="1"/>
  <c r="AC6854" i="2"/>
  <c r="AD6854" i="2" s="1"/>
  <c r="AC5543" i="2"/>
  <c r="AD5543" i="2" s="1"/>
  <c r="AC3459" i="2"/>
  <c r="AD3459" i="2" s="1"/>
  <c r="AC4288" i="2"/>
  <c r="AD4288" i="2" s="1"/>
  <c r="AC4179" i="2"/>
  <c r="AD4179" i="2" s="1"/>
  <c r="AC5116" i="2"/>
  <c r="AD5116" i="2" s="1"/>
  <c r="AC4988" i="2"/>
  <c r="AD4988" i="2" s="1"/>
  <c r="AC6389" i="2"/>
  <c r="AD6389" i="2" s="1"/>
  <c r="AC4838" i="2"/>
  <c r="AD4838" i="2" s="1"/>
  <c r="AC4941" i="2"/>
  <c r="AD4941" i="2" s="1"/>
  <c r="AC3346" i="2"/>
  <c r="AD3346" i="2" s="1"/>
  <c r="AC4009" i="2"/>
  <c r="AD4009" i="2" s="1"/>
  <c r="AC4865" i="2"/>
  <c r="AD4865" i="2" s="1"/>
  <c r="AC2953" i="2"/>
  <c r="AD2953" i="2" s="1"/>
  <c r="AC4169" i="2"/>
  <c r="AD4169" i="2" s="1"/>
  <c r="AC4049" i="2"/>
  <c r="AD4049" i="2" s="1"/>
  <c r="AC4041" i="2"/>
  <c r="AD4041" i="2" s="1"/>
  <c r="AC4045" i="2"/>
  <c r="AD4045" i="2" s="1"/>
  <c r="AC4864" i="2"/>
  <c r="AD4864" i="2" s="1"/>
  <c r="AC6305" i="2"/>
  <c r="AD6305" i="2" s="1"/>
  <c r="AC2870" i="2"/>
  <c r="AD2870" i="2" s="1"/>
  <c r="AC4040" i="2"/>
  <c r="AD4040" i="2" s="1"/>
  <c r="AC4178" i="2"/>
  <c r="AD4178" i="2" s="1"/>
  <c r="AC4312" i="2"/>
  <c r="AD4312" i="2" s="1"/>
  <c r="AC4065" i="2"/>
  <c r="AD4065" i="2" s="1"/>
  <c r="AC4050" i="2"/>
  <c r="AD4050" i="2" s="1"/>
  <c r="AC3342" i="2"/>
  <c r="AD3342" i="2" s="1"/>
  <c r="AC4165" i="2"/>
  <c r="AD4165" i="2" s="1"/>
  <c r="AC3449" i="2"/>
  <c r="AD3449" i="2" s="1"/>
  <c r="AC4080" i="2"/>
  <c r="AD4080" i="2" s="1"/>
  <c r="AC5411" i="2"/>
  <c r="AD5411" i="2" s="1"/>
  <c r="AC5037" i="2"/>
  <c r="AD5037" i="2" s="1"/>
  <c r="AC4331" i="2"/>
  <c r="AD4331" i="2" s="1"/>
  <c r="Z145" i="1"/>
  <c r="I206" i="1" s="1"/>
  <c r="Z231" i="1"/>
  <c r="I293" i="1" s="1"/>
  <c r="I327" i="1"/>
  <c r="I234" i="1"/>
  <c r="I221" i="1"/>
  <c r="I225" i="1"/>
  <c r="I229" i="1"/>
  <c r="I181" i="1"/>
  <c r="I207" i="1"/>
  <c r="I216" i="1"/>
  <c r="I215" i="1"/>
  <c r="I186" i="1"/>
  <c r="I180" i="1"/>
  <c r="I192" i="1"/>
  <c r="I224" i="1"/>
  <c r="I191" i="1"/>
  <c r="I220" i="1"/>
  <c r="I196" i="1"/>
  <c r="I193" i="1"/>
  <c r="I374" i="1"/>
  <c r="I218" i="1"/>
  <c r="I228" i="1"/>
  <c r="I182" i="1"/>
  <c r="I232" i="1"/>
  <c r="I230" i="1"/>
  <c r="Z158" i="1"/>
  <c r="I235" i="1"/>
  <c r="I226" i="1"/>
  <c r="I199" i="1"/>
  <c r="I198" i="1"/>
  <c r="Z649" i="1"/>
  <c r="I238" i="1"/>
  <c r="Z153" i="1"/>
  <c r="I239" i="1"/>
  <c r="I210" i="1"/>
  <c r="I208" i="1"/>
  <c r="I201" i="1"/>
  <c r="I237" i="1"/>
  <c r="I217" i="1"/>
  <c r="I187" i="1"/>
  <c r="I223" i="1"/>
  <c r="I183" i="1"/>
  <c r="I233" i="1"/>
  <c r="I197" i="1"/>
  <c r="I184" i="1"/>
  <c r="I195" i="1"/>
  <c r="I204" i="1"/>
  <c r="I189" i="1"/>
  <c r="I200" i="1"/>
  <c r="I205" i="1"/>
  <c r="Z150" i="1"/>
  <c r="I190" i="1"/>
  <c r="I213" i="1"/>
  <c r="I212" i="1"/>
  <c r="I3476" i="2" l="1"/>
  <c r="AC3476" i="2" s="1"/>
  <c r="AD3476" i="2" s="1"/>
  <c r="I5734" i="2"/>
  <c r="I5638" i="2"/>
  <c r="I7551" i="2"/>
  <c r="I5555" i="2"/>
  <c r="AC5555" i="2" s="1"/>
  <c r="AD5555" i="2" s="1"/>
  <c r="I4741" i="2"/>
  <c r="I4383" i="2"/>
  <c r="AC4383" i="2" s="1"/>
  <c r="AD4383" i="2" s="1"/>
  <c r="I3590" i="2"/>
  <c r="AC3590" i="2" s="1"/>
  <c r="AD3590" i="2" s="1"/>
  <c r="I2955" i="2"/>
  <c r="AC2955" i="2" s="1"/>
  <c r="AD2955" i="2" s="1"/>
  <c r="I3999" i="2"/>
  <c r="AC3999" i="2" s="1"/>
  <c r="AD3999" i="2" s="1"/>
  <c r="I4002" i="2"/>
  <c r="AC4002" i="2" s="1"/>
  <c r="AD4002" i="2" s="1"/>
  <c r="I3884" i="2"/>
  <c r="AC3884" i="2" s="1"/>
  <c r="AD3884" i="2" s="1"/>
  <c r="I3010" i="2"/>
  <c r="AC3010" i="2" s="1"/>
  <c r="AD3010" i="2" s="1"/>
  <c r="I3184" i="2"/>
  <c r="AC3184" i="2" s="1"/>
  <c r="AD3184" i="2" s="1"/>
  <c r="I3247" i="2"/>
  <c r="AC3247" i="2" s="1"/>
  <c r="AD3247" i="2" s="1"/>
  <c r="I3433" i="2"/>
  <c r="AC3433" i="2" s="1"/>
  <c r="AD3433" i="2" s="1"/>
  <c r="I3410" i="2"/>
  <c r="AC3410" i="2" s="1"/>
  <c r="AD3410" i="2" s="1"/>
  <c r="I3386" i="2"/>
  <c r="AC3386" i="2" s="1"/>
  <c r="AD3386" i="2" s="1"/>
  <c r="I2858" i="2"/>
  <c r="AC2858" i="2" s="1"/>
  <c r="AD2858" i="2" s="1"/>
  <c r="I3118" i="2"/>
  <c r="AC3118" i="2" s="1"/>
  <c r="AD3118" i="2" s="1"/>
  <c r="I3885" i="2"/>
  <c r="AC3885" i="2" s="1"/>
  <c r="AD3885" i="2" s="1"/>
  <c r="I4018" i="2"/>
  <c r="AC4018" i="2" s="1"/>
  <c r="AD4018" i="2" s="1"/>
  <c r="I3304" i="2"/>
  <c r="AC3304" i="2" s="1"/>
  <c r="AD3304" i="2" s="1"/>
  <c r="I3217" i="2"/>
  <c r="AC3217" i="2" s="1"/>
  <c r="AD3217" i="2" s="1"/>
  <c r="I4091" i="2"/>
  <c r="AC4091" i="2" s="1"/>
  <c r="AD4091" i="2" s="1"/>
  <c r="I4862" i="2"/>
  <c r="AC4862" i="2" s="1"/>
  <c r="AD4862" i="2" s="1"/>
  <c r="I4737" i="2"/>
  <c r="AC4737" i="2" s="1"/>
  <c r="AD4737" i="2" s="1"/>
  <c r="I4746" i="2"/>
  <c r="AC4746" i="2" s="1"/>
  <c r="AD4746" i="2" s="1"/>
  <c r="I4739" i="2"/>
  <c r="I5445" i="2"/>
  <c r="AC5445" i="2" s="1"/>
  <c r="AD5445" i="2" s="1"/>
  <c r="I6240" i="2"/>
  <c r="I5716" i="2"/>
  <c r="AC5716" i="2" s="1"/>
  <c r="AD5716" i="2" s="1"/>
  <c r="I3715" i="2"/>
  <c r="AC3715" i="2" s="1"/>
  <c r="AD3715" i="2" s="1"/>
  <c r="I4076" i="2"/>
  <c r="AC4076" i="2" s="1"/>
  <c r="AD4076" i="2" s="1"/>
  <c r="I3466" i="2"/>
  <c r="AC3466" i="2" s="1"/>
  <c r="AD3466" i="2" s="1"/>
  <c r="I3860" i="2"/>
  <c r="AC3860" i="2" s="1"/>
  <c r="AD3860" i="2" s="1"/>
  <c r="I3080" i="2"/>
  <c r="AC3080" i="2" s="1"/>
  <c r="AD3080" i="2" s="1"/>
  <c r="I3953" i="2"/>
  <c r="AC3953" i="2" s="1"/>
  <c r="AD3953" i="2" s="1"/>
  <c r="I2869" i="2"/>
  <c r="AC2869" i="2" s="1"/>
  <c r="AD2869" i="2" s="1"/>
  <c r="I3006" i="2"/>
  <c r="AC3006" i="2" s="1"/>
  <c r="AD3006" i="2" s="1"/>
  <c r="I4290" i="2"/>
  <c r="AC4290" i="2" s="1"/>
  <c r="AD4290" i="2" s="1"/>
  <c r="I2971" i="2"/>
  <c r="AC2971" i="2" s="1"/>
  <c r="AD2971" i="2" s="1"/>
  <c r="I3417" i="2"/>
  <c r="AC3417" i="2" s="1"/>
  <c r="AD3417" i="2" s="1"/>
  <c r="I3227" i="2"/>
  <c r="AC3227" i="2" s="1"/>
  <c r="AD3227" i="2" s="1"/>
  <c r="I3414" i="2"/>
  <c r="AC3414" i="2" s="1"/>
  <c r="AD3414" i="2" s="1"/>
  <c r="I3663" i="2"/>
  <c r="AC3663" i="2" s="1"/>
  <c r="AD3663" i="2" s="1"/>
  <c r="I3058" i="2"/>
  <c r="AC3058" i="2" s="1"/>
  <c r="AD3058" i="2" s="1"/>
  <c r="I3338" i="2"/>
  <c r="AC3338" i="2" s="1"/>
  <c r="AD3338" i="2" s="1"/>
  <c r="I3870" i="2"/>
  <c r="AC3870" i="2" s="1"/>
  <c r="AD3870" i="2" s="1"/>
  <c r="I3975" i="2"/>
  <c r="AC3975" i="2" s="1"/>
  <c r="AD3975" i="2" s="1"/>
  <c r="I3460" i="2"/>
  <c r="AC3460" i="2" s="1"/>
  <c r="AD3460" i="2" s="1"/>
  <c r="I3982" i="2"/>
  <c r="AC3982" i="2" s="1"/>
  <c r="AD3982" i="2" s="1"/>
  <c r="I3874" i="2"/>
  <c r="AC3874" i="2" s="1"/>
  <c r="AD3874" i="2" s="1"/>
  <c r="I3967" i="2"/>
  <c r="AC3967" i="2" s="1"/>
  <c r="AD3967" i="2" s="1"/>
  <c r="I6152" i="2"/>
  <c r="AC6152" i="2" s="1"/>
  <c r="AD6152" i="2" s="1"/>
  <c r="I2830" i="2"/>
  <c r="AC2830" i="2" s="1"/>
  <c r="AD2830" i="2" s="1"/>
  <c r="I3263" i="2"/>
  <c r="AC3263" i="2" s="1"/>
  <c r="AD3263" i="2" s="1"/>
  <c r="I3076" i="2"/>
  <c r="AC3076" i="2" s="1"/>
  <c r="AD3076" i="2" s="1"/>
  <c r="I3441" i="2"/>
  <c r="AC3441" i="2" s="1"/>
  <c r="AD3441" i="2" s="1"/>
  <c r="I3399" i="2"/>
  <c r="AC3399" i="2" s="1"/>
  <c r="AD3399" i="2" s="1"/>
  <c r="I3795" i="2"/>
  <c r="AC3795" i="2" s="1"/>
  <c r="AD3795" i="2" s="1"/>
  <c r="I2863" i="2"/>
  <c r="AC2863" i="2" s="1"/>
  <c r="AD2863" i="2" s="1"/>
  <c r="I2889" i="2"/>
  <c r="AC2889" i="2" s="1"/>
  <c r="AD2889" i="2" s="1"/>
  <c r="I2798" i="2"/>
  <c r="AC2798" i="2" s="1"/>
  <c r="AD2798" i="2" s="1"/>
  <c r="I3477" i="2"/>
  <c r="AC3477" i="2" s="1"/>
  <c r="AD3477" i="2" s="1"/>
  <c r="I2980" i="2"/>
  <c r="AC2980" i="2" s="1"/>
  <c r="AD2980" i="2" s="1"/>
  <c r="I3020" i="2"/>
  <c r="AC3020" i="2" s="1"/>
  <c r="AD3020" i="2" s="1"/>
  <c r="I3079" i="2"/>
  <c r="AC3079" i="2" s="1"/>
  <c r="AD3079" i="2" s="1"/>
  <c r="I3504" i="2"/>
  <c r="AC3504" i="2" s="1"/>
  <c r="AD3504" i="2" s="1"/>
  <c r="I3267" i="2"/>
  <c r="AC3267" i="2" s="1"/>
  <c r="AD3267" i="2" s="1"/>
  <c r="I3926" i="2"/>
  <c r="AC3926" i="2" s="1"/>
  <c r="AD3926" i="2" s="1"/>
  <c r="I3031" i="2"/>
  <c r="AC3031" i="2" s="1"/>
  <c r="AD3031" i="2" s="1"/>
  <c r="I3133" i="2"/>
  <c r="AC3133" i="2" s="1"/>
  <c r="AD3133" i="2" s="1"/>
  <c r="I4171" i="2"/>
  <c r="AC4171" i="2" s="1"/>
  <c r="AD4171" i="2" s="1"/>
  <c r="I3291" i="2"/>
  <c r="AC3291" i="2" s="1"/>
  <c r="AD3291" i="2" s="1"/>
  <c r="I2865" i="2"/>
  <c r="AC2865" i="2" s="1"/>
  <c r="AD2865" i="2" s="1"/>
  <c r="I3991" i="2"/>
  <c r="AC3991" i="2" s="1"/>
  <c r="AD3991" i="2" s="1"/>
  <c r="I2804" i="2"/>
  <c r="AC2804" i="2" s="1"/>
  <c r="AD2804" i="2" s="1"/>
  <c r="I3223" i="2"/>
  <c r="AC3223" i="2" s="1"/>
  <c r="AD3223" i="2" s="1"/>
  <c r="I3745" i="2"/>
  <c r="AC3745" i="2" s="1"/>
  <c r="AD3745" i="2" s="1"/>
  <c r="I5043" i="2"/>
  <c r="AC5043" i="2" s="1"/>
  <c r="AD5043" i="2" s="1"/>
  <c r="I3150" i="2"/>
  <c r="AC3150" i="2" s="1"/>
  <c r="AD3150" i="2" s="1"/>
  <c r="I3208" i="2"/>
  <c r="AC3208" i="2" s="1"/>
  <c r="AD3208" i="2" s="1"/>
  <c r="I3124" i="2"/>
  <c r="AC3124" i="2" s="1"/>
  <c r="AD3124" i="2" s="1"/>
  <c r="I3102" i="2"/>
  <c r="AC3102" i="2" s="1"/>
  <c r="AD3102" i="2" s="1"/>
  <c r="I3681" i="2"/>
  <c r="AC3681" i="2" s="1"/>
  <c r="AD3681" i="2" s="1"/>
  <c r="I3918" i="2"/>
  <c r="AC3918" i="2" s="1"/>
  <c r="AD3918" i="2" s="1"/>
  <c r="I3732" i="2"/>
  <c r="AC3732" i="2" s="1"/>
  <c r="AD3732" i="2" s="1"/>
  <c r="I4039" i="2"/>
  <c r="AC4039" i="2" s="1"/>
  <c r="AD4039" i="2" s="1"/>
  <c r="I3567" i="2"/>
  <c r="AC3567" i="2" s="1"/>
  <c r="AD3567" i="2" s="1"/>
  <c r="I4866" i="2"/>
  <c r="AC4866" i="2" s="1"/>
  <c r="AD4866" i="2" s="1"/>
  <c r="I4724" i="2"/>
  <c r="AC4724" i="2" s="1"/>
  <c r="AD4724" i="2" s="1"/>
  <c r="I4268" i="2"/>
  <c r="AC4268" i="2" s="1"/>
  <c r="AD4268" i="2" s="1"/>
  <c r="I3894" i="2"/>
  <c r="AC3894" i="2" s="1"/>
  <c r="AD3894" i="2" s="1"/>
  <c r="I3456" i="2"/>
  <c r="AC3456" i="2" s="1"/>
  <c r="AD3456" i="2" s="1"/>
  <c r="I3624" i="2"/>
  <c r="AC3624" i="2" s="1"/>
  <c r="AD3624" i="2" s="1"/>
  <c r="I3398" i="2"/>
  <c r="AC3398" i="2" s="1"/>
  <c r="AD3398" i="2" s="1"/>
  <c r="I2873" i="2"/>
  <c r="AC2873" i="2" s="1"/>
  <c r="AD2873" i="2" s="1"/>
  <c r="I3596" i="2"/>
  <c r="AC3596" i="2" s="1"/>
  <c r="AD3596" i="2" s="1"/>
  <c r="I5042" i="2"/>
  <c r="AC5042" i="2" s="1"/>
  <c r="AD5042" i="2" s="1"/>
  <c r="I2866" i="2"/>
  <c r="AC2866" i="2" s="1"/>
  <c r="AD2866" i="2" s="1"/>
  <c r="I2921" i="2"/>
  <c r="AC2921" i="2" s="1"/>
  <c r="AD2921" i="2" s="1"/>
  <c r="I3844" i="2"/>
  <c r="AC3844" i="2" s="1"/>
  <c r="AD3844" i="2" s="1"/>
  <c r="I3132" i="2"/>
  <c r="AC3132" i="2" s="1"/>
  <c r="AD3132" i="2" s="1"/>
  <c r="I3059" i="2"/>
  <c r="AC3059" i="2" s="1"/>
  <c r="AD3059" i="2" s="1"/>
  <c r="I3927" i="2"/>
  <c r="AC3927" i="2" s="1"/>
  <c r="AD3927" i="2" s="1"/>
  <c r="I3633" i="2"/>
  <c r="AC3633" i="2" s="1"/>
  <c r="AD3633" i="2" s="1"/>
  <c r="I4139" i="2"/>
  <c r="AC4139" i="2" s="1"/>
  <c r="AD4139" i="2" s="1"/>
  <c r="I4188" i="2"/>
  <c r="AC4188" i="2" s="1"/>
  <c r="AD4188" i="2" s="1"/>
  <c r="I2841" i="2"/>
  <c r="AC2841" i="2" s="1"/>
  <c r="AD2841" i="2" s="1"/>
  <c r="I3095" i="2"/>
  <c r="AC3095" i="2" s="1"/>
  <c r="AD3095" i="2" s="1"/>
  <c r="I3819" i="2"/>
  <c r="AC3819" i="2" s="1"/>
  <c r="AD3819" i="2" s="1"/>
  <c r="I3868" i="2"/>
  <c r="AC3868" i="2" s="1"/>
  <c r="AD3868" i="2" s="1"/>
  <c r="I3325" i="2"/>
  <c r="AC3325" i="2" s="1"/>
  <c r="AD3325" i="2" s="1"/>
  <c r="I3754" i="2"/>
  <c r="AC3754" i="2" s="1"/>
  <c r="AD3754" i="2" s="1"/>
  <c r="I3136" i="2"/>
  <c r="AC3136" i="2" s="1"/>
  <c r="AD3136" i="2" s="1"/>
  <c r="I3680" i="2"/>
  <c r="AC3680" i="2" s="1"/>
  <c r="AD3680" i="2" s="1"/>
  <c r="I2975" i="2"/>
  <c r="AC2975" i="2" s="1"/>
  <c r="AD2975" i="2" s="1"/>
  <c r="I4056" i="2"/>
  <c r="AC4056" i="2" s="1"/>
  <c r="AD4056" i="2" s="1"/>
  <c r="I3093" i="2"/>
  <c r="AC3093" i="2" s="1"/>
  <c r="AD3093" i="2" s="1"/>
  <c r="I4170" i="2"/>
  <c r="AC4170" i="2" s="1"/>
  <c r="AD4170" i="2" s="1"/>
  <c r="I2861" i="2"/>
  <c r="AC2861" i="2" s="1"/>
  <c r="AD2861" i="2" s="1"/>
  <c r="I3380" i="2"/>
  <c r="AC3380" i="2" s="1"/>
  <c r="AD3380" i="2" s="1"/>
  <c r="I3445" i="2"/>
  <c r="AC3445" i="2" s="1"/>
  <c r="AD3445" i="2" s="1"/>
  <c r="I4010" i="2"/>
  <c r="AC4010" i="2" s="1"/>
  <c r="AD4010" i="2" s="1"/>
  <c r="I2907" i="2"/>
  <c r="AC2907" i="2" s="1"/>
  <c r="AD2907" i="2" s="1"/>
  <c r="I3430" i="2"/>
  <c r="AC3430" i="2" s="1"/>
  <c r="AD3430" i="2" s="1"/>
  <c r="I3360" i="2"/>
  <c r="AC3360" i="2" s="1"/>
  <c r="AD3360" i="2" s="1"/>
  <c r="I3657" i="2"/>
  <c r="AC3657" i="2" s="1"/>
  <c r="AD3657" i="2" s="1"/>
  <c r="I2839" i="2"/>
  <c r="AC2839" i="2" s="1"/>
  <c r="AD2839" i="2" s="1"/>
  <c r="I3052" i="2"/>
  <c r="AC3052" i="2" s="1"/>
  <c r="AD3052" i="2" s="1"/>
  <c r="I3140" i="2"/>
  <c r="AC3140" i="2" s="1"/>
  <c r="AD3140" i="2" s="1"/>
  <c r="I2825" i="2"/>
  <c r="AC2825" i="2" s="1"/>
  <c r="AD2825" i="2" s="1"/>
  <c r="I2872" i="2"/>
  <c r="AC2872" i="2" s="1"/>
  <c r="AD2872" i="2" s="1"/>
  <c r="I3231" i="2"/>
  <c r="AC3231" i="2" s="1"/>
  <c r="AD3231" i="2" s="1"/>
  <c r="I4191" i="2"/>
  <c r="AC4191" i="2" s="1"/>
  <c r="AD4191" i="2" s="1"/>
  <c r="I3106" i="2"/>
  <c r="AC3106" i="2" s="1"/>
  <c r="AD3106" i="2" s="1"/>
  <c r="I3943" i="2"/>
  <c r="AC3943" i="2" s="1"/>
  <c r="AD3943" i="2" s="1"/>
  <c r="I3141" i="2"/>
  <c r="AC3141" i="2" s="1"/>
  <c r="AD3141" i="2" s="1"/>
  <c r="I3009" i="2"/>
  <c r="AC3009" i="2" s="1"/>
  <c r="AD3009" i="2" s="1"/>
  <c r="I3587" i="2"/>
  <c r="AC3587" i="2" s="1"/>
  <c r="AD3587" i="2" s="1"/>
  <c r="I3255" i="2"/>
  <c r="AC3255" i="2" s="1"/>
  <c r="AD3255" i="2" s="1"/>
  <c r="I2956" i="2"/>
  <c r="AC2956" i="2" s="1"/>
  <c r="AD2956" i="2" s="1"/>
  <c r="I3584" i="2"/>
  <c r="AC3584" i="2" s="1"/>
  <c r="AD3584" i="2" s="1"/>
  <c r="I2837" i="2"/>
  <c r="AC2837" i="2" s="1"/>
  <c r="AD2837" i="2" s="1"/>
  <c r="I3421" i="2"/>
  <c r="AC3421" i="2" s="1"/>
  <c r="AD3421" i="2" s="1"/>
  <c r="I2981" i="2"/>
  <c r="AC2981" i="2" s="1"/>
  <c r="AD2981" i="2" s="1"/>
  <c r="I3496" i="2"/>
  <c r="AC3496" i="2" s="1"/>
  <c r="AD3496" i="2" s="1"/>
  <c r="I3361" i="2"/>
  <c r="AC3361" i="2" s="1"/>
  <c r="AD3361" i="2" s="1"/>
  <c r="I3886" i="2"/>
  <c r="AC3886" i="2" s="1"/>
  <c r="AD3886" i="2" s="1"/>
  <c r="I3167" i="2"/>
  <c r="AC3167" i="2" s="1"/>
  <c r="AD3167" i="2" s="1"/>
  <c r="I3096" i="2"/>
  <c r="AC3096" i="2" s="1"/>
  <c r="AD3096" i="2" s="1"/>
  <c r="I2892" i="2"/>
  <c r="AC2892" i="2" s="1"/>
  <c r="AD2892" i="2" s="1"/>
  <c r="I3029" i="2"/>
  <c r="AC3029" i="2" s="1"/>
  <c r="AD3029" i="2" s="1"/>
  <c r="I3597" i="2"/>
  <c r="AC3597" i="2" s="1"/>
  <c r="AD3597" i="2" s="1"/>
  <c r="I3712" i="2"/>
  <c r="AC3712" i="2" s="1"/>
  <c r="AD3712" i="2" s="1"/>
  <c r="I3748" i="2"/>
  <c r="AC3748" i="2" s="1"/>
  <c r="AD3748" i="2" s="1"/>
  <c r="I4006" i="2"/>
  <c r="AC4006" i="2" s="1"/>
  <c r="AD4006" i="2" s="1"/>
  <c r="I2845" i="2"/>
  <c r="AC2845" i="2" s="1"/>
  <c r="AD2845" i="2" s="1"/>
  <c r="I3958" i="2"/>
  <c r="AC3958" i="2" s="1"/>
  <c r="AD3958" i="2" s="1"/>
  <c r="I3060" i="2"/>
  <c r="AC3060" i="2" s="1"/>
  <c r="AD3060" i="2" s="1"/>
  <c r="I2978" i="2"/>
  <c r="AC2978" i="2" s="1"/>
  <c r="AD2978" i="2" s="1"/>
  <c r="I3478" i="2"/>
  <c r="AC3478" i="2" s="1"/>
  <c r="AD3478" i="2" s="1"/>
  <c r="I3078" i="2"/>
  <c r="AC3078" i="2" s="1"/>
  <c r="AD3078" i="2" s="1"/>
  <c r="I2990" i="2"/>
  <c r="AC2990" i="2" s="1"/>
  <c r="AD2990" i="2" s="1"/>
  <c r="I4070" i="2"/>
  <c r="AC4070" i="2" s="1"/>
  <c r="AD4070" i="2" s="1"/>
  <c r="I2902" i="2"/>
  <c r="AC2902" i="2" s="1"/>
  <c r="AD2902" i="2" s="1"/>
  <c r="I5553" i="2"/>
  <c r="AC5553" i="2" s="1"/>
  <c r="AD5553" i="2" s="1"/>
  <c r="I2881" i="2"/>
  <c r="AC2881" i="2" s="1"/>
  <c r="AD2881" i="2" s="1"/>
  <c r="I3788" i="2"/>
  <c r="AC3788" i="2" s="1"/>
  <c r="AD3788" i="2" s="1"/>
  <c r="I3697" i="2"/>
  <c r="AC3697" i="2" s="1"/>
  <c r="AD3697" i="2" s="1"/>
  <c r="I3244" i="2"/>
  <c r="AC3244" i="2" s="1"/>
  <c r="AD3244" i="2" s="1"/>
  <c r="I3038" i="2"/>
  <c r="AC3038" i="2" s="1"/>
  <c r="AD3038" i="2" s="1"/>
  <c r="I6393" i="2"/>
  <c r="AC6393" i="2" s="1"/>
  <c r="AD6393" i="2" s="1"/>
  <c r="I3265" i="2"/>
  <c r="AC3265" i="2" s="1"/>
  <c r="AD3265" i="2" s="1"/>
  <c r="I3087" i="2"/>
  <c r="AC3087" i="2" s="1"/>
  <c r="AD3087" i="2" s="1"/>
  <c r="I3906" i="2"/>
  <c r="AC3906" i="2" s="1"/>
  <c r="AD3906" i="2" s="1"/>
  <c r="I3521" i="2"/>
  <c r="AC3521" i="2" s="1"/>
  <c r="AD3521" i="2" s="1"/>
  <c r="I4004" i="2"/>
  <c r="AC4004" i="2" s="1"/>
  <c r="AD4004" i="2" s="1"/>
  <c r="I5420" i="2"/>
  <c r="AC5420" i="2" s="1"/>
  <c r="AD5420" i="2" s="1"/>
  <c r="I3861" i="2"/>
  <c r="AC3861" i="2" s="1"/>
  <c r="AD3861" i="2" s="1"/>
  <c r="I4030" i="2"/>
  <c r="AC4030" i="2" s="1"/>
  <c r="AD4030" i="2" s="1"/>
  <c r="I3251" i="2"/>
  <c r="AC3251" i="2" s="1"/>
  <c r="AD3251" i="2" s="1"/>
  <c r="I2998" i="2"/>
  <c r="AC2998" i="2" s="1"/>
  <c r="AD2998" i="2" s="1"/>
  <c r="I3234" i="2"/>
  <c r="AC3234" i="2" s="1"/>
  <c r="AD3234" i="2" s="1"/>
  <c r="I3258" i="2"/>
  <c r="AC3258" i="2" s="1"/>
  <c r="AD3258" i="2" s="1"/>
  <c r="I2962" i="2"/>
  <c r="AC2962" i="2" s="1"/>
  <c r="AD2962" i="2" s="1"/>
  <c r="I3530" i="2"/>
  <c r="AC3530" i="2" s="1"/>
  <c r="AD3530" i="2" s="1"/>
  <c r="I3026" i="2"/>
  <c r="AC3026" i="2" s="1"/>
  <c r="AD3026" i="2" s="1"/>
  <c r="I2979" i="2"/>
  <c r="AC2979" i="2" s="1"/>
  <c r="AD2979" i="2" s="1"/>
  <c r="I4182" i="2"/>
  <c r="AC4182" i="2" s="1"/>
  <c r="AD4182" i="2" s="1"/>
  <c r="I3508" i="2"/>
  <c r="AC3508" i="2" s="1"/>
  <c r="AD3508" i="2" s="1"/>
  <c r="I3275" i="2"/>
  <c r="AC3275" i="2" s="1"/>
  <c r="AD3275" i="2" s="1"/>
  <c r="I3372" i="2"/>
  <c r="AC3372" i="2" s="1"/>
  <c r="AD3372" i="2" s="1"/>
  <c r="I5575" i="2"/>
  <c r="AC5575" i="2" s="1"/>
  <c r="AD5575" i="2" s="1"/>
  <c r="I5028" i="2"/>
  <c r="I4747" i="2"/>
  <c r="AC4747" i="2" s="1"/>
  <c r="AD4747" i="2" s="1"/>
  <c r="I7002" i="2"/>
  <c r="AC7002" i="2" s="1"/>
  <c r="AD7002" i="2" s="1"/>
  <c r="I3650" i="2"/>
  <c r="AC3650" i="2" s="1"/>
  <c r="AD3650" i="2" s="1"/>
  <c r="I4043" i="2"/>
  <c r="AC4043" i="2" s="1"/>
  <c r="AD4043" i="2" s="1"/>
  <c r="I5813" i="2"/>
  <c r="AC5813" i="2" s="1"/>
  <c r="AD5813" i="2" s="1"/>
  <c r="I5963" i="2"/>
  <c r="AC5963" i="2" s="1"/>
  <c r="AD5963" i="2" s="1"/>
  <c r="I4590" i="2"/>
  <c r="AC4590" i="2" s="1"/>
  <c r="AD4590" i="2" s="1"/>
  <c r="I2914" i="2"/>
  <c r="AC2914" i="2" s="1"/>
  <c r="AD2914" i="2" s="1"/>
  <c r="I3235" i="2"/>
  <c r="AC3235" i="2" s="1"/>
  <c r="AD3235" i="2" s="1"/>
  <c r="I6169" i="2"/>
  <c r="AC6169" i="2" s="1"/>
  <c r="AD6169" i="2" s="1"/>
  <c r="I3370" i="2"/>
  <c r="AC3370" i="2" s="1"/>
  <c r="AD3370" i="2" s="1"/>
  <c r="I2856" i="2"/>
  <c r="AC2856" i="2" s="1"/>
  <c r="AD2856" i="2" s="1"/>
  <c r="I3608" i="2"/>
  <c r="AC3608" i="2" s="1"/>
  <c r="AD3608" i="2" s="1"/>
  <c r="I6867" i="2"/>
  <c r="AC6867" i="2" s="1"/>
  <c r="AD6867" i="2" s="1"/>
  <c r="I3116" i="2"/>
  <c r="AC3116" i="2" s="1"/>
  <c r="AD3116" i="2" s="1"/>
  <c r="I3851" i="2"/>
  <c r="AC3851" i="2" s="1"/>
  <c r="AD3851" i="2" s="1"/>
  <c r="I3804" i="2"/>
  <c r="AC3804" i="2" s="1"/>
  <c r="AD3804" i="2" s="1"/>
  <c r="I2829" i="2"/>
  <c r="AC2829" i="2" s="1"/>
  <c r="AD2829" i="2" s="1"/>
  <c r="I3077" i="2"/>
  <c r="AC3077" i="2" s="1"/>
  <c r="AD3077" i="2" s="1"/>
  <c r="I3374" i="2"/>
  <c r="AC3374" i="2" s="1"/>
  <c r="AD3374" i="2" s="1"/>
  <c r="I2855" i="2"/>
  <c r="AC2855" i="2" s="1"/>
  <c r="AD2855" i="2" s="1"/>
  <c r="I3276" i="2"/>
  <c r="AC3276" i="2" s="1"/>
  <c r="AD3276" i="2" s="1"/>
  <c r="I2843" i="2"/>
  <c r="AC2843" i="2" s="1"/>
  <c r="AD2843" i="2" s="1"/>
  <c r="I3055" i="2"/>
  <c r="AC3055" i="2" s="1"/>
  <c r="AD3055" i="2" s="1"/>
  <c r="I3503" i="2"/>
  <c r="AC3503" i="2" s="1"/>
  <c r="AD3503" i="2" s="1"/>
  <c r="I3045" i="2"/>
  <c r="AC3045" i="2" s="1"/>
  <c r="AD3045" i="2" s="1"/>
  <c r="I3037" i="2"/>
  <c r="AC3037" i="2" s="1"/>
  <c r="AD3037" i="2" s="1"/>
  <c r="I2913" i="2"/>
  <c r="AC2913" i="2" s="1"/>
  <c r="AD2913" i="2" s="1"/>
  <c r="I3047" i="2"/>
  <c r="AC3047" i="2" s="1"/>
  <c r="AD3047" i="2" s="1"/>
  <c r="I4097" i="2"/>
  <c r="AC4097" i="2" s="1"/>
  <c r="AD4097" i="2" s="1"/>
  <c r="I3027" i="2"/>
  <c r="AC3027" i="2" s="1"/>
  <c r="AD3027" i="2" s="1"/>
  <c r="I3670" i="2"/>
  <c r="AC3670" i="2" s="1"/>
  <c r="AD3670" i="2" s="1"/>
  <c r="I3213" i="2"/>
  <c r="AC3213" i="2" s="1"/>
  <c r="AD3213" i="2" s="1"/>
  <c r="I4008" i="2"/>
  <c r="AC4008" i="2" s="1"/>
  <c r="AD4008" i="2" s="1"/>
  <c r="I2810" i="2"/>
  <c r="AC2810" i="2" s="1"/>
  <c r="AD2810" i="2" s="1"/>
  <c r="I3125" i="2"/>
  <c r="AC3125" i="2" s="1"/>
  <c r="AD3125" i="2" s="1"/>
  <c r="I2818" i="2"/>
  <c r="AC2818" i="2" s="1"/>
  <c r="AD2818" i="2" s="1"/>
  <c r="I3621" i="2"/>
  <c r="AC3621" i="2" s="1"/>
  <c r="AD3621" i="2" s="1"/>
  <c r="I3200" i="2"/>
  <c r="AC3200" i="2" s="1"/>
  <c r="AD3200" i="2" s="1"/>
  <c r="I3950" i="2"/>
  <c r="AC3950" i="2" s="1"/>
  <c r="AD3950" i="2" s="1"/>
  <c r="I2871" i="2"/>
  <c r="AC2871" i="2" s="1"/>
  <c r="AD2871" i="2" s="1"/>
  <c r="I3419" i="2"/>
  <c r="AC3419" i="2" s="1"/>
  <c r="AD3419" i="2" s="1"/>
  <c r="I3222" i="2"/>
  <c r="AC3222" i="2" s="1"/>
  <c r="AD3222" i="2" s="1"/>
  <c r="I3616" i="2"/>
  <c r="AC3616" i="2" s="1"/>
  <c r="AD3616" i="2" s="1"/>
  <c r="I3292" i="2"/>
  <c r="AC3292" i="2" s="1"/>
  <c r="AD3292" i="2" s="1"/>
  <c r="I3713" i="2"/>
  <c r="AC3713" i="2" s="1"/>
  <c r="AD3713" i="2" s="1"/>
  <c r="I3404" i="2"/>
  <c r="AC3404" i="2" s="1"/>
  <c r="AD3404" i="2" s="1"/>
  <c r="I3865" i="2"/>
  <c r="AC3865" i="2" s="1"/>
  <c r="AD3865" i="2" s="1"/>
  <c r="I2935" i="2"/>
  <c r="AC2935" i="2" s="1"/>
  <c r="AD2935" i="2" s="1"/>
  <c r="I3172" i="2"/>
  <c r="AC3172" i="2" s="1"/>
  <c r="AD3172" i="2" s="1"/>
  <c r="I4186" i="2"/>
  <c r="AC4186" i="2" s="1"/>
  <c r="AD4186" i="2" s="1"/>
  <c r="I3044" i="2"/>
  <c r="AC3044" i="2" s="1"/>
  <c r="AD3044" i="2" s="1"/>
  <c r="I3785" i="2"/>
  <c r="AC3785" i="2" s="1"/>
  <c r="AD3785" i="2" s="1"/>
  <c r="I3746" i="2"/>
  <c r="AC3746" i="2" s="1"/>
  <c r="AD3746" i="2" s="1"/>
  <c r="I3021" i="2"/>
  <c r="AC3021" i="2" s="1"/>
  <c r="AD3021" i="2" s="1"/>
  <c r="I3212" i="2"/>
  <c r="AC3212" i="2" s="1"/>
  <c r="AD3212" i="2" s="1"/>
  <c r="I3158" i="2"/>
  <c r="AC3158" i="2" s="1"/>
  <c r="AD3158" i="2" s="1"/>
  <c r="I3288" i="2"/>
  <c r="AC3288" i="2" s="1"/>
  <c r="AD3288" i="2" s="1"/>
  <c r="I3085" i="2"/>
  <c r="AC3085" i="2" s="1"/>
  <c r="AD3085" i="2" s="1"/>
  <c r="I3550" i="2"/>
  <c r="AC3550" i="2" s="1"/>
  <c r="AD3550" i="2" s="1"/>
  <c r="I6163" i="2"/>
  <c r="AC6163" i="2" s="1"/>
  <c r="AD6163" i="2" s="1"/>
  <c r="I3539" i="2"/>
  <c r="AC3539" i="2" s="1"/>
  <c r="AD3539" i="2" s="1"/>
  <c r="I4177" i="2"/>
  <c r="AC4177" i="2" s="1"/>
  <c r="AD4177" i="2" s="1"/>
  <c r="I3411" i="2"/>
  <c r="AC3411" i="2" s="1"/>
  <c r="AD3411" i="2" s="1"/>
  <c r="I3300" i="2"/>
  <c r="AC3300" i="2" s="1"/>
  <c r="AD3300" i="2" s="1"/>
  <c r="I3103" i="2"/>
  <c r="AC3103" i="2" s="1"/>
  <c r="AD3103" i="2" s="1"/>
  <c r="I3061" i="2"/>
  <c r="AC3061" i="2" s="1"/>
  <c r="AD3061" i="2" s="1"/>
  <c r="I2885" i="2"/>
  <c r="AC2885" i="2" s="1"/>
  <c r="AD2885" i="2" s="1"/>
  <c r="I3119" i="2"/>
  <c r="AC3119" i="2" s="1"/>
  <c r="AD3119" i="2" s="1"/>
  <c r="I2888" i="2"/>
  <c r="AC2888" i="2" s="1"/>
  <c r="AD2888" i="2" s="1"/>
  <c r="I3780" i="2"/>
  <c r="AC3780" i="2" s="1"/>
  <c r="AD3780" i="2" s="1"/>
  <c r="I4121" i="2"/>
  <c r="AC4121" i="2" s="1"/>
  <c r="AD4121" i="2" s="1"/>
  <c r="I3082" i="2"/>
  <c r="AC3082" i="2" s="1"/>
  <c r="AD3082" i="2" s="1"/>
  <c r="I3108" i="2"/>
  <c r="AC3108" i="2" s="1"/>
  <c r="AD3108" i="2" s="1"/>
  <c r="I3688" i="2"/>
  <c r="AC3688" i="2" s="1"/>
  <c r="AD3688" i="2" s="1"/>
  <c r="I3013" i="2"/>
  <c r="AC3013" i="2" s="1"/>
  <c r="AD3013" i="2" s="1"/>
  <c r="I3937" i="2"/>
  <c r="AC3937" i="2" s="1"/>
  <c r="AD3937" i="2" s="1"/>
  <c r="I3193" i="2"/>
  <c r="AC3193" i="2" s="1"/>
  <c r="AD3193" i="2" s="1"/>
  <c r="I3747" i="2"/>
  <c r="AC3747" i="2" s="1"/>
  <c r="AD3747" i="2" s="1"/>
  <c r="I3094" i="2"/>
  <c r="AC3094" i="2" s="1"/>
  <c r="AD3094" i="2" s="1"/>
  <c r="I3092" i="2"/>
  <c r="AC3092" i="2" s="1"/>
  <c r="AD3092" i="2" s="1"/>
  <c r="I2838" i="2"/>
  <c r="AC2838" i="2" s="1"/>
  <c r="AD2838" i="2" s="1"/>
  <c r="I3457" i="2"/>
  <c r="AC3457" i="2" s="1"/>
  <c r="AD3457" i="2" s="1"/>
  <c r="I3771" i="2"/>
  <c r="AC3771" i="2" s="1"/>
  <c r="AD3771" i="2" s="1"/>
  <c r="I3959" i="2"/>
  <c r="AC3959" i="2" s="1"/>
  <c r="AD3959" i="2" s="1"/>
  <c r="I3062" i="2"/>
  <c r="AC3062" i="2" s="1"/>
  <c r="AD3062" i="2" s="1"/>
  <c r="I4136" i="2"/>
  <c r="AC4136" i="2" s="1"/>
  <c r="AD4136" i="2" s="1"/>
  <c r="I3194" i="2"/>
  <c r="AC3194" i="2" s="1"/>
  <c r="AD3194" i="2" s="1"/>
  <c r="I3135" i="2"/>
  <c r="AC3135" i="2" s="1"/>
  <c r="AD3135" i="2" s="1"/>
  <c r="I3612" i="2"/>
  <c r="AC3612" i="2" s="1"/>
  <c r="AD3612" i="2" s="1"/>
  <c r="I3862" i="2"/>
  <c r="AC3862" i="2" s="1"/>
  <c r="AD3862" i="2" s="1"/>
  <c r="I3945" i="2"/>
  <c r="AC3945" i="2" s="1"/>
  <c r="AD3945" i="2" s="1"/>
  <c r="I3405" i="2"/>
  <c r="AC3405" i="2" s="1"/>
  <c r="AD3405" i="2" s="1"/>
  <c r="I3762" i="2"/>
  <c r="AC3762" i="2" s="1"/>
  <c r="AD3762" i="2" s="1"/>
  <c r="I3224" i="2"/>
  <c r="AC3224" i="2" s="1"/>
  <c r="AD3224" i="2" s="1"/>
  <c r="I2922" i="2"/>
  <c r="AC2922" i="2" s="1"/>
  <c r="AD2922" i="2" s="1"/>
  <c r="I2809" i="2"/>
  <c r="AC2809" i="2" s="1"/>
  <c r="AD2809" i="2" s="1"/>
  <c r="I3731" i="2"/>
  <c r="AC3731" i="2" s="1"/>
  <c r="AD3731" i="2" s="1"/>
  <c r="I3434" i="2"/>
  <c r="AC3434" i="2" s="1"/>
  <c r="AD3434" i="2" s="1"/>
  <c r="I3655" i="2"/>
  <c r="AC3655" i="2" s="1"/>
  <c r="AD3655" i="2" s="1"/>
  <c r="I2884" i="2"/>
  <c r="AC2884" i="2" s="1"/>
  <c r="AD2884" i="2" s="1"/>
  <c r="I3511" i="2"/>
  <c r="AC3511" i="2" s="1"/>
  <c r="AD3511" i="2" s="1"/>
  <c r="I3219" i="2"/>
  <c r="AC3219" i="2" s="1"/>
  <c r="AD3219" i="2" s="1"/>
  <c r="I3030" i="2"/>
  <c r="AC3030" i="2" s="1"/>
  <c r="AD3030" i="2" s="1"/>
  <c r="I3022" i="2"/>
  <c r="AC3022" i="2" s="1"/>
  <c r="AD3022" i="2" s="1"/>
  <c r="I6176" i="2"/>
  <c r="AC6176" i="2" s="1"/>
  <c r="AD6176" i="2" s="1"/>
  <c r="I4005" i="2"/>
  <c r="AC4005" i="2" s="1"/>
  <c r="AD4005" i="2" s="1"/>
  <c r="I5556" i="2"/>
  <c r="AC5556" i="2" s="1"/>
  <c r="AD5556" i="2" s="1"/>
  <c r="I3084" i="2"/>
  <c r="AC3084" i="2" s="1"/>
  <c r="AD3084" i="2" s="1"/>
  <c r="I6151" i="2"/>
  <c r="AC6151" i="2" s="1"/>
  <c r="AD6151" i="2" s="1"/>
  <c r="I2812" i="2"/>
  <c r="AC2812" i="2" s="1"/>
  <c r="AD2812" i="2" s="1"/>
  <c r="I2972" i="2"/>
  <c r="AC2972" i="2" s="1"/>
  <c r="AD2972" i="2" s="1"/>
  <c r="I3778" i="2"/>
  <c r="AC3778" i="2" s="1"/>
  <c r="AD3778" i="2" s="1"/>
  <c r="I2826" i="2"/>
  <c r="AC2826" i="2" s="1"/>
  <c r="AD2826" i="2" s="1"/>
  <c r="I3277" i="2"/>
  <c r="AC3277" i="2" s="1"/>
  <c r="AD3277" i="2" s="1"/>
  <c r="I3850" i="2"/>
  <c r="AC3850" i="2" s="1"/>
  <c r="AD3850" i="2" s="1"/>
  <c r="I2876" i="2"/>
  <c r="AC2876" i="2" s="1"/>
  <c r="AD2876" i="2" s="1"/>
  <c r="I2932" i="2"/>
  <c r="AC2932" i="2" s="1"/>
  <c r="AD2932" i="2" s="1"/>
  <c r="I3671" i="2"/>
  <c r="AC3671" i="2" s="1"/>
  <c r="AD3671" i="2" s="1"/>
  <c r="I3112" i="2"/>
  <c r="AC3112" i="2" s="1"/>
  <c r="AD3112" i="2" s="1"/>
  <c r="I2867" i="2"/>
  <c r="AC2867" i="2" s="1"/>
  <c r="AD2867" i="2" s="1"/>
  <c r="I2969" i="2"/>
  <c r="AC2969" i="2" s="1"/>
  <c r="AD2969" i="2" s="1"/>
  <c r="I4134" i="2"/>
  <c r="AC4134" i="2" s="1"/>
  <c r="AD4134" i="2" s="1"/>
  <c r="I3607" i="2"/>
  <c r="AC3607" i="2" s="1"/>
  <c r="AD3607" i="2" s="1"/>
  <c r="I3128" i="2"/>
  <c r="AC3128" i="2" s="1"/>
  <c r="AD3128" i="2" s="1"/>
  <c r="I3654" i="2"/>
  <c r="AC3654" i="2" s="1"/>
  <c r="AD3654" i="2" s="1"/>
  <c r="I4106" i="2"/>
  <c r="AC4106" i="2" s="1"/>
  <c r="AD4106" i="2" s="1"/>
  <c r="I3842" i="2"/>
  <c r="AC3842" i="2" s="1"/>
  <c r="AD3842" i="2" s="1"/>
  <c r="I3110" i="2"/>
  <c r="AC3110" i="2" s="1"/>
  <c r="AD3110" i="2" s="1"/>
  <c r="I3412" i="2"/>
  <c r="AC3412" i="2" s="1"/>
  <c r="AD3412" i="2" s="1"/>
  <c r="I3389" i="2"/>
  <c r="AC3389" i="2" s="1"/>
  <c r="AD3389" i="2" s="1"/>
  <c r="I3852" i="2"/>
  <c r="AC3852" i="2" s="1"/>
  <c r="AD3852" i="2" s="1"/>
  <c r="I3391" i="2"/>
  <c r="AC3391" i="2" s="1"/>
  <c r="AD3391" i="2" s="1"/>
  <c r="I2912" i="2"/>
  <c r="AC2912" i="2" s="1"/>
  <c r="AD2912" i="2" s="1"/>
  <c r="I3420" i="2"/>
  <c r="AC3420" i="2" s="1"/>
  <c r="AD3420" i="2" s="1"/>
  <c r="I3210" i="2"/>
  <c r="AC3210" i="2" s="1"/>
  <c r="AD3210" i="2" s="1"/>
  <c r="I4579" i="2"/>
  <c r="AC4579" i="2" s="1"/>
  <c r="AD4579" i="2" s="1"/>
  <c r="I3397" i="2"/>
  <c r="AC3397" i="2" s="1"/>
  <c r="AD3397" i="2" s="1"/>
  <c r="I3679" i="2"/>
  <c r="AC3679" i="2" s="1"/>
  <c r="AD3679" i="2" s="1"/>
  <c r="I3220" i="2"/>
  <c r="AC3220" i="2" s="1"/>
  <c r="AD3220" i="2" s="1"/>
  <c r="I3376" i="2"/>
  <c r="AC3376" i="2" s="1"/>
  <c r="AD3376" i="2" s="1"/>
  <c r="I3039" i="2"/>
  <c r="AC3039" i="2" s="1"/>
  <c r="AD3039" i="2" s="1"/>
  <c r="I3546" i="2"/>
  <c r="AC3546" i="2" s="1"/>
  <c r="AD3546" i="2" s="1"/>
  <c r="I3730" i="2"/>
  <c r="AC3730" i="2" s="1"/>
  <c r="AD3730" i="2" s="1"/>
  <c r="I3252" i="2"/>
  <c r="AC3252" i="2" s="1"/>
  <c r="AD3252" i="2" s="1"/>
  <c r="I3159" i="2"/>
  <c r="AC3159" i="2" s="1"/>
  <c r="AD3159" i="2" s="1"/>
  <c r="I3384" i="2"/>
  <c r="AC3384" i="2" s="1"/>
  <c r="AD3384" i="2" s="1"/>
  <c r="I3892" i="2"/>
  <c r="AC3892" i="2" s="1"/>
  <c r="AD3892" i="2" s="1"/>
  <c r="I3284" i="2"/>
  <c r="AC3284" i="2" s="1"/>
  <c r="AD3284" i="2" s="1"/>
  <c r="I3877" i="2"/>
  <c r="AC3877" i="2" s="1"/>
  <c r="AD3877" i="2" s="1"/>
  <c r="I3998" i="2"/>
  <c r="AC3998" i="2" s="1"/>
  <c r="AD3998" i="2" s="1"/>
  <c r="I2940" i="2"/>
  <c r="AC2940" i="2" s="1"/>
  <c r="AD2940" i="2" s="1"/>
  <c r="I4105" i="2"/>
  <c r="AC4105" i="2" s="1"/>
  <c r="AD4105" i="2" s="1"/>
  <c r="I3166" i="2"/>
  <c r="AC3166" i="2" s="1"/>
  <c r="AD3166" i="2" s="1"/>
  <c r="I3318" i="2"/>
  <c r="AC3318" i="2" s="1"/>
  <c r="AD3318" i="2" s="1"/>
  <c r="I3987" i="2"/>
  <c r="AC3987" i="2" s="1"/>
  <c r="AD3987" i="2" s="1"/>
  <c r="I6108" i="2"/>
  <c r="I5561" i="2"/>
  <c r="I7505" i="2"/>
  <c r="AC7505" i="2" s="1"/>
  <c r="AD7505" i="2" s="1"/>
  <c r="I4876" i="2"/>
  <c r="AC4876" i="2" s="1"/>
  <c r="AD4876" i="2" s="1"/>
  <c r="I5647" i="2"/>
  <c r="AC5647" i="2" s="1"/>
  <c r="AD5647" i="2" s="1"/>
  <c r="I4362" i="2"/>
  <c r="AC4362" i="2" s="1"/>
  <c r="AD4362" i="2" s="1"/>
  <c r="I4729" i="2"/>
  <c r="AC4729" i="2" s="1"/>
  <c r="AD4729" i="2" s="1"/>
  <c r="I3577" i="2"/>
  <c r="AC3577" i="2" s="1"/>
  <c r="AD3577" i="2" s="1"/>
  <c r="I2795" i="2"/>
  <c r="AC2795" i="2" s="1"/>
  <c r="AD2795" i="2" s="1"/>
  <c r="I3075" i="2"/>
  <c r="AC3075" i="2" s="1"/>
  <c r="AD3075" i="2" s="1"/>
  <c r="I2917" i="2"/>
  <c r="AC2917" i="2" s="1"/>
  <c r="AD2917" i="2" s="1"/>
  <c r="I3272" i="2"/>
  <c r="AC3272" i="2" s="1"/>
  <c r="AD3272" i="2" s="1"/>
  <c r="I3528" i="2"/>
  <c r="AC3528" i="2" s="1"/>
  <c r="AD3528" i="2" s="1"/>
  <c r="I3887" i="2"/>
  <c r="AC3887" i="2" s="1"/>
  <c r="AD3887" i="2" s="1"/>
  <c r="I3537" i="2"/>
  <c r="AC3537" i="2" s="1"/>
  <c r="AD3537" i="2" s="1"/>
  <c r="I6175" i="2"/>
  <c r="AC6175" i="2" s="1"/>
  <c r="AD6175" i="2" s="1"/>
  <c r="I2934" i="2"/>
  <c r="AC2934" i="2" s="1"/>
  <c r="AD2934" i="2" s="1"/>
  <c r="I3005" i="2"/>
  <c r="AC3005" i="2" s="1"/>
  <c r="AD3005" i="2" s="1"/>
  <c r="I2827" i="2"/>
  <c r="AC2827" i="2" s="1"/>
  <c r="AD2827" i="2" s="1"/>
  <c r="I3475" i="2"/>
  <c r="AC3475" i="2" s="1"/>
  <c r="AD3475" i="2" s="1"/>
  <c r="I3138" i="2"/>
  <c r="AC3138" i="2" s="1"/>
  <c r="AD3138" i="2" s="1"/>
  <c r="I2963" i="2"/>
  <c r="AC2963" i="2" s="1"/>
  <c r="AD2963" i="2" s="1"/>
  <c r="I3232" i="2"/>
  <c r="AC3232" i="2" s="1"/>
  <c r="AD3232" i="2" s="1"/>
  <c r="I3149" i="2"/>
  <c r="AC3149" i="2" s="1"/>
  <c r="AD3149" i="2" s="1"/>
  <c r="I3970" i="2"/>
  <c r="AC3970" i="2" s="1"/>
  <c r="AD3970" i="2" s="1"/>
  <c r="I3689" i="2"/>
  <c r="AC3689" i="2" s="1"/>
  <c r="AD3689" i="2" s="1"/>
  <c r="I2852" i="2"/>
  <c r="AC2852" i="2" s="1"/>
  <c r="AD2852" i="2" s="1"/>
  <c r="I3296" i="2"/>
  <c r="AC3296" i="2" s="1"/>
  <c r="AD3296" i="2" s="1"/>
  <c r="I5432" i="2"/>
  <c r="AC5432" i="2" s="1"/>
  <c r="AD5432" i="2" s="1"/>
  <c r="I3588" i="2"/>
  <c r="AC3588" i="2" s="1"/>
  <c r="AD3588" i="2" s="1"/>
  <c r="I2939" i="2"/>
  <c r="AC2939" i="2" s="1"/>
  <c r="AD2939" i="2" s="1"/>
  <c r="I2916" i="2"/>
  <c r="AC2916" i="2" s="1"/>
  <c r="AD2916" i="2" s="1"/>
  <c r="I3557" i="2"/>
  <c r="AC3557" i="2" s="1"/>
  <c r="AD3557" i="2" s="1"/>
  <c r="I3895" i="2"/>
  <c r="AC3895" i="2" s="1"/>
  <c r="AD3895" i="2" s="1"/>
  <c r="I4143" i="2"/>
  <c r="AC4143" i="2" s="1"/>
  <c r="AD4143" i="2" s="1"/>
  <c r="I3148" i="2"/>
  <c r="AC3148" i="2" s="1"/>
  <c r="AD3148" i="2" s="1"/>
  <c r="I3086" i="2"/>
  <c r="AC3086" i="2" s="1"/>
  <c r="AD3086" i="2" s="1"/>
  <c r="I3406" i="2"/>
  <c r="AC3406" i="2" s="1"/>
  <c r="AD3406" i="2" s="1"/>
  <c r="I2961" i="2"/>
  <c r="AC2961" i="2" s="1"/>
  <c r="AD2961" i="2" s="1"/>
  <c r="I3090" i="2"/>
  <c r="AC3090" i="2" s="1"/>
  <c r="AD3090" i="2" s="1"/>
  <c r="I3204" i="2"/>
  <c r="AC3204" i="2" s="1"/>
  <c r="AD3204" i="2" s="1"/>
  <c r="I3603" i="2"/>
  <c r="AC3603" i="2" s="1"/>
  <c r="AD3603" i="2" s="1"/>
  <c r="I3174" i="2"/>
  <c r="AC3174" i="2" s="1"/>
  <c r="AD3174" i="2" s="1"/>
  <c r="I3934" i="2"/>
  <c r="AC3934" i="2" s="1"/>
  <c r="AD3934" i="2" s="1"/>
  <c r="I3984" i="2"/>
  <c r="AC3984" i="2" s="1"/>
  <c r="AD3984" i="2" s="1"/>
  <c r="I4299" i="2"/>
  <c r="AC4299" i="2" s="1"/>
  <c r="AD4299" i="2" s="1"/>
  <c r="I2987" i="2"/>
  <c r="AC2987" i="2" s="1"/>
  <c r="AD2987" i="2" s="1"/>
  <c r="I3961" i="2"/>
  <c r="AC3961" i="2" s="1"/>
  <c r="AD3961" i="2" s="1"/>
  <c r="I3904" i="2"/>
  <c r="AC3904" i="2" s="1"/>
  <c r="AD3904" i="2" s="1"/>
  <c r="I3826" i="2"/>
  <c r="AC3826" i="2" s="1"/>
  <c r="AD3826" i="2" s="1"/>
  <c r="I3642" i="2"/>
  <c r="AC3642" i="2" s="1"/>
  <c r="AD3642" i="2" s="1"/>
  <c r="I3699" i="2"/>
  <c r="AC3699" i="2" s="1"/>
  <c r="AD3699" i="2" s="1"/>
  <c r="I4123" i="2"/>
  <c r="AC4123" i="2" s="1"/>
  <c r="AD4123" i="2" s="1"/>
  <c r="I4122" i="2"/>
  <c r="AC4122" i="2" s="1"/>
  <c r="AD4122" i="2" s="1"/>
  <c r="I3543" i="2"/>
  <c r="AC3543" i="2" s="1"/>
  <c r="AD3543" i="2" s="1"/>
  <c r="I5554" i="2"/>
  <c r="AC5554" i="2" s="1"/>
  <c r="AD5554" i="2" s="1"/>
  <c r="I3004" i="2"/>
  <c r="AC3004" i="2" s="1"/>
  <c r="AD3004" i="2" s="1"/>
  <c r="I4013" i="2"/>
  <c r="AC4013" i="2" s="1"/>
  <c r="AD4013" i="2" s="1"/>
  <c r="I3243" i="2"/>
  <c r="AC3243" i="2" s="1"/>
  <c r="AD3243" i="2" s="1"/>
  <c r="I3402" i="2"/>
  <c r="AC3402" i="2" s="1"/>
  <c r="AD3402" i="2" s="1"/>
  <c r="I3250" i="2"/>
  <c r="AC3250" i="2" s="1"/>
  <c r="AD3250" i="2" s="1"/>
  <c r="I3992" i="2"/>
  <c r="AC3992" i="2" s="1"/>
  <c r="AD3992" i="2" s="1"/>
  <c r="I3696" i="2"/>
  <c r="AC3696" i="2" s="1"/>
  <c r="AD3696" i="2" s="1"/>
  <c r="I3583" i="2"/>
  <c r="AC3583" i="2" s="1"/>
  <c r="AD3583" i="2" s="1"/>
  <c r="I3951" i="2"/>
  <c r="AC3951" i="2" s="1"/>
  <c r="AD3951" i="2" s="1"/>
  <c r="I3403" i="2"/>
  <c r="AC3403" i="2" s="1"/>
  <c r="AD3403" i="2" s="1"/>
  <c r="I3933" i="2"/>
  <c r="AC3933" i="2" s="1"/>
  <c r="AD3933" i="2" s="1"/>
  <c r="I3101" i="2"/>
  <c r="AC3101" i="2" s="1"/>
  <c r="AD3101" i="2" s="1"/>
  <c r="I3857" i="2"/>
  <c r="AC3857" i="2" s="1"/>
  <c r="AD3857" i="2" s="1"/>
  <c r="I6824" i="2"/>
  <c r="AC6824" i="2" s="1"/>
  <c r="AD6824" i="2" s="1"/>
  <c r="I3843" i="2"/>
  <c r="AC3843" i="2" s="1"/>
  <c r="AD3843" i="2" s="1"/>
  <c r="I4046" i="2"/>
  <c r="AC4046" i="2" s="1"/>
  <c r="AD4046" i="2" s="1"/>
  <c r="I2898" i="2"/>
  <c r="AC2898" i="2" s="1"/>
  <c r="AD2898" i="2" s="1"/>
  <c r="I3046" i="2"/>
  <c r="AC3046" i="2" s="1"/>
  <c r="AD3046" i="2" s="1"/>
  <c r="I2944" i="2"/>
  <c r="AC2944" i="2" s="1"/>
  <c r="AD2944" i="2" s="1"/>
  <c r="I2882" i="2"/>
  <c r="AC2882" i="2" s="1"/>
  <c r="AD2882" i="2" s="1"/>
  <c r="I3635" i="2"/>
  <c r="AC3635" i="2" s="1"/>
  <c r="AD3635" i="2" s="1"/>
  <c r="I3216" i="2"/>
  <c r="AC3216" i="2" s="1"/>
  <c r="AD3216" i="2" s="1"/>
  <c r="I4750" i="2"/>
  <c r="AC4750" i="2" s="1"/>
  <c r="AD4750" i="2" s="1"/>
  <c r="I3401" i="2"/>
  <c r="AC3401" i="2" s="1"/>
  <c r="AD3401" i="2" s="1"/>
  <c r="I3978" i="2"/>
  <c r="AC3978" i="2" s="1"/>
  <c r="AD3978" i="2" s="1"/>
  <c r="I3274" i="2"/>
  <c r="AC3274" i="2" s="1"/>
  <c r="AD3274" i="2" s="1"/>
  <c r="I4075" i="2"/>
  <c r="AC4075" i="2" s="1"/>
  <c r="AD4075" i="2" s="1"/>
  <c r="I3337" i="2"/>
  <c r="AC3337" i="2" s="1"/>
  <c r="AD3337" i="2" s="1"/>
  <c r="I3306" i="2"/>
  <c r="AC3306" i="2" s="1"/>
  <c r="AD3306" i="2" s="1"/>
  <c r="I2996" i="2"/>
  <c r="AC2996" i="2" s="1"/>
  <c r="AD2996" i="2" s="1"/>
  <c r="I2822" i="2"/>
  <c r="AC2822" i="2" s="1"/>
  <c r="AD2822" i="2" s="1"/>
  <c r="I3682" i="2"/>
  <c r="AC3682" i="2" s="1"/>
  <c r="AD3682" i="2" s="1"/>
  <c r="I3063" i="2"/>
  <c r="AC3063" i="2" s="1"/>
  <c r="AD3063" i="2" s="1"/>
  <c r="I3531" i="2"/>
  <c r="AC3531" i="2" s="1"/>
  <c r="AD3531" i="2" s="1"/>
  <c r="I4751" i="2"/>
  <c r="AC4751" i="2" s="1"/>
  <c r="AD4751" i="2" s="1"/>
  <c r="I3849" i="2"/>
  <c r="AC3849" i="2" s="1"/>
  <c r="AD3849" i="2" s="1"/>
  <c r="I3574" i="2"/>
  <c r="AC3574" i="2" s="1"/>
  <c r="AD3574" i="2" s="1"/>
  <c r="I3299" i="2"/>
  <c r="AC3299" i="2" s="1"/>
  <c r="AD3299" i="2" s="1"/>
  <c r="I3120" i="2"/>
  <c r="AC3120" i="2" s="1"/>
  <c r="AD3120" i="2" s="1"/>
  <c r="I3012" i="2"/>
  <c r="AC3012" i="2" s="1"/>
  <c r="AD3012" i="2" s="1"/>
  <c r="I3764" i="2"/>
  <c r="AC3764" i="2" s="1"/>
  <c r="AD3764" i="2" s="1"/>
  <c r="I3520" i="2"/>
  <c r="AC3520" i="2" s="1"/>
  <c r="AD3520" i="2" s="1"/>
  <c r="I4112" i="2"/>
  <c r="AC4112" i="2" s="1"/>
  <c r="AD4112" i="2" s="1"/>
  <c r="I3580" i="2"/>
  <c r="AC3580" i="2" s="1"/>
  <c r="AD3580" i="2" s="1"/>
  <c r="I3876" i="2"/>
  <c r="AC3876" i="2" s="1"/>
  <c r="AD3876" i="2" s="1"/>
  <c r="I3111" i="2"/>
  <c r="AC3111" i="2" s="1"/>
  <c r="AD3111" i="2" s="1"/>
  <c r="I3099" i="2"/>
  <c r="AC3099" i="2" s="1"/>
  <c r="AD3099" i="2" s="1"/>
  <c r="I3705" i="2"/>
  <c r="AC3705" i="2" s="1"/>
  <c r="AD3705" i="2" s="1"/>
  <c r="I2817" i="2"/>
  <c r="AC2817" i="2" s="1"/>
  <c r="AD2817" i="2" s="1"/>
  <c r="I4021" i="2"/>
  <c r="AC4021" i="2" s="1"/>
  <c r="AD4021" i="2" s="1"/>
  <c r="I3393" i="2"/>
  <c r="AC3393" i="2" s="1"/>
  <c r="AD3393" i="2" s="1"/>
  <c r="I3451" i="2"/>
  <c r="AC3451" i="2" s="1"/>
  <c r="AD3451" i="2" s="1"/>
  <c r="I2821" i="2"/>
  <c r="AC2821" i="2" s="1"/>
  <c r="AD2821" i="2" s="1"/>
  <c r="I3714" i="2"/>
  <c r="AC3714" i="2" s="1"/>
  <c r="AD3714" i="2" s="1"/>
  <c r="I3448" i="2"/>
  <c r="AC3448" i="2" s="1"/>
  <c r="AD3448" i="2" s="1"/>
  <c r="I3505" i="2"/>
  <c r="AC3505" i="2" s="1"/>
  <c r="AD3505" i="2" s="1"/>
  <c r="I3260" i="2"/>
  <c r="AC3260" i="2" s="1"/>
  <c r="AD3260" i="2" s="1"/>
  <c r="I3740" i="2"/>
  <c r="AC3740" i="2" s="1"/>
  <c r="AD3740" i="2" s="1"/>
  <c r="I3142" i="2"/>
  <c r="AC3142" i="2" s="1"/>
  <c r="AD3142" i="2" s="1"/>
  <c r="I3896" i="2"/>
  <c r="AC3896" i="2" s="1"/>
  <c r="AD3896" i="2" s="1"/>
  <c r="I3879" i="2"/>
  <c r="AC3879" i="2" s="1"/>
  <c r="AD3879" i="2" s="1"/>
  <c r="I3859" i="2"/>
  <c r="AC3859" i="2" s="1"/>
  <c r="AD3859" i="2" s="1"/>
  <c r="I3068" i="2"/>
  <c r="AC3068" i="2" s="1"/>
  <c r="AD3068" i="2" s="1"/>
  <c r="I3422" i="2"/>
  <c r="AC3422" i="2" s="1"/>
  <c r="AD3422" i="2" s="1"/>
  <c r="I3395" i="2"/>
  <c r="AC3395" i="2" s="1"/>
  <c r="AD3395" i="2" s="1"/>
  <c r="I3226" i="2"/>
  <c r="AC3226" i="2" s="1"/>
  <c r="AD3226" i="2" s="1"/>
  <c r="I3202" i="2"/>
  <c r="AC3202" i="2" s="1"/>
  <c r="AD3202" i="2" s="1"/>
  <c r="I2875" i="2"/>
  <c r="AC2875" i="2" s="1"/>
  <c r="AD2875" i="2" s="1"/>
  <c r="I2836" i="2"/>
  <c r="AC2836" i="2" s="1"/>
  <c r="AD2836" i="2" s="1"/>
  <c r="I4158" i="2"/>
  <c r="AC4158" i="2" s="1"/>
  <c r="AD4158" i="2" s="1"/>
  <c r="I4184" i="2"/>
  <c r="AC4184" i="2" s="1"/>
  <c r="AD4184" i="2" s="1"/>
  <c r="I3811" i="2"/>
  <c r="AC3811" i="2" s="1"/>
  <c r="AD3811" i="2" s="1"/>
  <c r="I3729" i="2"/>
  <c r="AC3729" i="2" s="1"/>
  <c r="AD3729" i="2" s="1"/>
  <c r="I2857" i="2"/>
  <c r="AC2857" i="2" s="1"/>
  <c r="AD2857" i="2" s="1"/>
  <c r="I3911" i="2"/>
  <c r="AC3911" i="2" s="1"/>
  <c r="AD3911" i="2" s="1"/>
  <c r="I3858" i="2"/>
  <c r="AC3858" i="2" s="1"/>
  <c r="AD3858" i="2" s="1"/>
  <c r="I2970" i="2"/>
  <c r="AC2970" i="2" s="1"/>
  <c r="AD2970" i="2" s="1"/>
  <c r="I2803" i="2"/>
  <c r="AC2803" i="2" s="1"/>
  <c r="AD2803" i="2" s="1"/>
  <c r="I2903" i="2"/>
  <c r="AC2903" i="2" s="1"/>
  <c r="AD2903" i="2" s="1"/>
  <c r="I3646" i="2"/>
  <c r="AC3646" i="2" s="1"/>
  <c r="AD3646" i="2" s="1"/>
  <c r="I3834" i="2"/>
  <c r="AC3834" i="2" s="1"/>
  <c r="AD3834" i="2" s="1"/>
  <c r="I3704" i="2"/>
  <c r="AC3704" i="2" s="1"/>
  <c r="AD3704" i="2" s="1"/>
  <c r="I2796" i="2"/>
  <c r="AC2796" i="2" s="1"/>
  <c r="AD2796" i="2" s="1"/>
  <c r="I3443" i="2"/>
  <c r="AC3443" i="2" s="1"/>
  <c r="AD3443" i="2" s="1"/>
  <c r="I3109" i="2"/>
  <c r="AC3109" i="2" s="1"/>
  <c r="AD3109" i="2" s="1"/>
  <c r="I3233" i="2"/>
  <c r="AC3233" i="2" s="1"/>
  <c r="AD3233" i="2" s="1"/>
  <c r="I3786" i="2"/>
  <c r="AC3786" i="2" s="1"/>
  <c r="AD3786" i="2" s="1"/>
  <c r="I3889" i="2"/>
  <c r="AC3889" i="2" s="1"/>
  <c r="AD3889" i="2" s="1"/>
  <c r="I3823" i="2"/>
  <c r="AC3823" i="2" s="1"/>
  <c r="AD3823" i="2" s="1"/>
  <c r="I3559" i="2"/>
  <c r="AC3559" i="2" s="1"/>
  <c r="AD3559" i="2" s="1"/>
  <c r="I3644" i="2"/>
  <c r="AC3644" i="2" s="1"/>
  <c r="AD3644" i="2" s="1"/>
  <c r="I4135" i="2"/>
  <c r="AC4135" i="2" s="1"/>
  <c r="AD4135" i="2" s="1"/>
  <c r="I4762" i="2"/>
  <c r="I5562" i="2"/>
  <c r="AC5562" i="2" s="1"/>
  <c r="AD5562" i="2" s="1"/>
  <c r="I5419" i="2"/>
  <c r="I3317" i="2"/>
  <c r="AC3317" i="2" s="1"/>
  <c r="AD3317" i="2" s="1"/>
  <c r="I4777" i="2"/>
  <c r="I5535" i="2"/>
  <c r="AC5535" i="2" s="1"/>
  <c r="AD5535" i="2" s="1"/>
  <c r="I3645" i="2"/>
  <c r="AC3645" i="2" s="1"/>
  <c r="AD3645" i="2" s="1"/>
  <c r="I3986" i="2"/>
  <c r="AC3986" i="2" s="1"/>
  <c r="AD3986" i="2" s="1"/>
  <c r="I3818" i="2"/>
  <c r="AC3818" i="2" s="1"/>
  <c r="AD3818" i="2" s="1"/>
  <c r="I3794" i="2"/>
  <c r="AC3794" i="2" s="1"/>
  <c r="AD3794" i="2" s="1"/>
  <c r="I3720" i="2"/>
  <c r="AC3720" i="2" s="1"/>
  <c r="AD3720" i="2" s="1"/>
  <c r="I2805" i="2"/>
  <c r="AC2805" i="2" s="1"/>
  <c r="AD2805" i="2" s="1"/>
  <c r="I3888" i="2"/>
  <c r="AC3888" i="2" s="1"/>
  <c r="AD3888" i="2" s="1"/>
  <c r="I6098" i="2"/>
  <c r="AC6098" i="2" s="1"/>
  <c r="AD6098" i="2" s="1"/>
  <c r="I3761" i="2"/>
  <c r="AC3761" i="2" s="1"/>
  <c r="AD3761" i="2" s="1"/>
  <c r="I3169" i="2"/>
  <c r="AC3169" i="2" s="1"/>
  <c r="AD3169" i="2" s="1"/>
  <c r="I3156" i="2"/>
  <c r="AC3156" i="2" s="1"/>
  <c r="AD3156" i="2" s="1"/>
  <c r="I3266" i="2"/>
  <c r="AC3266" i="2" s="1"/>
  <c r="AD3266" i="2" s="1"/>
  <c r="I2848" i="2"/>
  <c r="AC2848" i="2" s="1"/>
  <c r="AD2848" i="2" s="1"/>
  <c r="I2986" i="2"/>
  <c r="AC2986" i="2" s="1"/>
  <c r="AD2986" i="2" s="1"/>
  <c r="I3867" i="2"/>
  <c r="AC3867" i="2" s="1"/>
  <c r="AD3867" i="2" s="1"/>
  <c r="I3071" i="2"/>
  <c r="AC3071" i="2" s="1"/>
  <c r="AD3071" i="2" s="1"/>
  <c r="I2994" i="2"/>
  <c r="AC2994" i="2" s="1"/>
  <c r="AD2994" i="2" s="1"/>
  <c r="I5009" i="2"/>
  <c r="AC5009" i="2" s="1"/>
  <c r="AD5009" i="2" s="1"/>
  <c r="I4742" i="2"/>
  <c r="AC4742" i="2" s="1"/>
  <c r="AD4742" i="2" s="1"/>
  <c r="I4706" i="2"/>
  <c r="I7086" i="2"/>
  <c r="AC7086" i="2" s="1"/>
  <c r="AD7086" i="2" s="1"/>
  <c r="I4985" i="2"/>
  <c r="AC4985" i="2" s="1"/>
  <c r="AD4985" i="2" s="1"/>
  <c r="I3994" i="2"/>
  <c r="AC3994" i="2" s="1"/>
  <c r="AD3994" i="2" s="1"/>
  <c r="I4730" i="2"/>
  <c r="AC4730" i="2" s="1"/>
  <c r="AD4730" i="2" s="1"/>
  <c r="I4173" i="2"/>
  <c r="AC4173" i="2" s="1"/>
  <c r="AD4173" i="2" s="1"/>
  <c r="I4152" i="2"/>
  <c r="AC4152" i="2" s="1"/>
  <c r="AD4152" i="2" s="1"/>
  <c r="I2802" i="2"/>
  <c r="AC2802" i="2" s="1"/>
  <c r="AD2802" i="2" s="1"/>
  <c r="I6150" i="2"/>
  <c r="AC6150" i="2" s="1"/>
  <c r="AD6150" i="2" s="1"/>
  <c r="I3458" i="2"/>
  <c r="AC3458" i="2" s="1"/>
  <c r="AD3458" i="2" s="1"/>
  <c r="I4089" i="2"/>
  <c r="AC4089" i="2" s="1"/>
  <c r="AD4089" i="2" s="1"/>
  <c r="I3983" i="2"/>
  <c r="AC3983" i="2" s="1"/>
  <c r="AD3983" i="2" s="1"/>
  <c r="I2954" i="2"/>
  <c r="AC2954" i="2" s="1"/>
  <c r="AD2954" i="2" s="1"/>
  <c r="I3413" i="2"/>
  <c r="AC3413" i="2" s="1"/>
  <c r="AD3413" i="2" s="1"/>
  <c r="I3976" i="2"/>
  <c r="AC3976" i="2" s="1"/>
  <c r="AD3976" i="2" s="1"/>
  <c r="I2943" i="2"/>
  <c r="AC2943" i="2" s="1"/>
  <c r="AD2943" i="2" s="1"/>
  <c r="I3763" i="2"/>
  <c r="AC3763" i="2" s="1"/>
  <c r="AD3763" i="2" s="1"/>
  <c r="I3069" i="2"/>
  <c r="AC3069" i="2" s="1"/>
  <c r="AD3069" i="2" s="1"/>
  <c r="I3115" i="2"/>
  <c r="AC3115" i="2" s="1"/>
  <c r="AD3115" i="2" s="1"/>
  <c r="I3003" i="2"/>
  <c r="AC3003" i="2" s="1"/>
  <c r="AD3003" i="2" s="1"/>
  <c r="I2950" i="2"/>
  <c r="AC2950" i="2" s="1"/>
  <c r="AD2950" i="2" s="1"/>
  <c r="I2930" i="2"/>
  <c r="AC2930" i="2" s="1"/>
  <c r="AD2930" i="2" s="1"/>
  <c r="I3423" i="2"/>
  <c r="AC3423" i="2" s="1"/>
  <c r="AD3423" i="2" s="1"/>
  <c r="I6128" i="2"/>
  <c r="AC6128" i="2" s="1"/>
  <c r="AD6128" i="2" s="1"/>
  <c r="I3019" i="2"/>
  <c r="AC3019" i="2" s="1"/>
  <c r="AD3019" i="2" s="1"/>
  <c r="I4272" i="2"/>
  <c r="AC4272" i="2" s="1"/>
  <c r="AD4272" i="2" s="1"/>
  <c r="I2909" i="2"/>
  <c r="AC2909" i="2" s="1"/>
  <c r="AD2909" i="2" s="1"/>
  <c r="I3371" i="2"/>
  <c r="AC3371" i="2" s="1"/>
  <c r="AD3371" i="2" s="1"/>
  <c r="I7547" i="2"/>
  <c r="AC7547" i="2" s="1"/>
  <c r="AD7547" i="2" s="1"/>
  <c r="I3358" i="2"/>
  <c r="AC3358" i="2" s="1"/>
  <c r="AD3358" i="2" s="1"/>
  <c r="I3151" i="2"/>
  <c r="AC3151" i="2" s="1"/>
  <c r="AD3151" i="2" s="1"/>
  <c r="I3990" i="2"/>
  <c r="AC3990" i="2" s="1"/>
  <c r="AD3990" i="2" s="1"/>
  <c r="I3436" i="2"/>
  <c r="AC3436" i="2" s="1"/>
  <c r="AD3436" i="2" s="1"/>
  <c r="I3753" i="2"/>
  <c r="AC3753" i="2" s="1"/>
  <c r="AD3753" i="2" s="1"/>
  <c r="I4087" i="2"/>
  <c r="AC4087" i="2" s="1"/>
  <c r="AD4087" i="2" s="1"/>
  <c r="I3674" i="2"/>
  <c r="AC3674" i="2" s="1"/>
  <c r="AD3674" i="2" s="1"/>
  <c r="I3127" i="2"/>
  <c r="AC3127" i="2" s="1"/>
  <c r="AD3127" i="2" s="1"/>
  <c r="I2964" i="2"/>
  <c r="AC2964" i="2" s="1"/>
  <c r="AD2964" i="2" s="1"/>
  <c r="I3319" i="2"/>
  <c r="AC3319" i="2" s="1"/>
  <c r="AD3319" i="2" s="1"/>
  <c r="I2801" i="2"/>
  <c r="AC2801" i="2" s="1"/>
  <c r="AD2801" i="2" s="1"/>
  <c r="I2926" i="2"/>
  <c r="AC2926" i="2" s="1"/>
  <c r="AD2926" i="2" s="1"/>
  <c r="I3117" i="2"/>
  <c r="AC3117" i="2" s="1"/>
  <c r="AD3117" i="2" s="1"/>
  <c r="I3036" i="2"/>
  <c r="AC3036" i="2" s="1"/>
  <c r="AD3036" i="2" s="1"/>
  <c r="I3259" i="2"/>
  <c r="AC3259" i="2" s="1"/>
  <c r="AD3259" i="2" s="1"/>
  <c r="I4000" i="2"/>
  <c r="AC4000" i="2" s="1"/>
  <c r="AD4000" i="2" s="1"/>
  <c r="I2923" i="2"/>
  <c r="AC2923" i="2" s="1"/>
  <c r="AD2923" i="2" s="1"/>
  <c r="I2819" i="2"/>
  <c r="AC2819" i="2" s="1"/>
  <c r="AD2819" i="2" s="1"/>
  <c r="I3396" i="2"/>
  <c r="AC3396" i="2" s="1"/>
  <c r="AD3396" i="2" s="1"/>
  <c r="I4176" i="2"/>
  <c r="AC4176" i="2" s="1"/>
  <c r="AD4176" i="2" s="1"/>
  <c r="I3134" i="2"/>
  <c r="AC3134" i="2" s="1"/>
  <c r="AD3134" i="2" s="1"/>
  <c r="I3617" i="2"/>
  <c r="AC3617" i="2" s="1"/>
  <c r="AD3617" i="2" s="1"/>
  <c r="I3721" i="2"/>
  <c r="AC3721" i="2" s="1"/>
  <c r="AD3721" i="2" s="1"/>
  <c r="I4029" i="2"/>
  <c r="AC4029" i="2" s="1"/>
  <c r="AD4029" i="2" s="1"/>
  <c r="I2925" i="2"/>
  <c r="AC2925" i="2" s="1"/>
  <c r="AD2925" i="2" s="1"/>
  <c r="I3176" i="2"/>
  <c r="AC3176" i="2" s="1"/>
  <c r="AD3176" i="2" s="1"/>
  <c r="I3738" i="2"/>
  <c r="AC3738" i="2" s="1"/>
  <c r="AD3738" i="2" s="1"/>
  <c r="I3239" i="2"/>
  <c r="AC3239" i="2" s="1"/>
  <c r="AD3239" i="2" s="1"/>
  <c r="I3157" i="2"/>
  <c r="AC3157" i="2" s="1"/>
  <c r="AD3157" i="2" s="1"/>
  <c r="I3282" i="2"/>
  <c r="AC3282" i="2" s="1"/>
  <c r="AD3282" i="2" s="1"/>
  <c r="I2835" i="2"/>
  <c r="AC2835" i="2" s="1"/>
  <c r="AD2835" i="2" s="1"/>
  <c r="I2901" i="2"/>
  <c r="AC2901" i="2" s="1"/>
  <c r="AD2901" i="2" s="1"/>
  <c r="I3902" i="2"/>
  <c r="AC3902" i="2" s="1"/>
  <c r="AD3902" i="2" s="1"/>
  <c r="I4150" i="2"/>
  <c r="AC4150" i="2" s="1"/>
  <c r="AD4150" i="2" s="1"/>
  <c r="I3820" i="2"/>
  <c r="AC3820" i="2" s="1"/>
  <c r="AD3820" i="2" s="1"/>
  <c r="I4185" i="2"/>
  <c r="AC4185" i="2" s="1"/>
  <c r="AD4185" i="2" s="1"/>
  <c r="I2828" i="2"/>
  <c r="AC2828" i="2" s="1"/>
  <c r="AD2828" i="2" s="1"/>
  <c r="I4146" i="2"/>
  <c r="AC4146" i="2" s="1"/>
  <c r="AD4146" i="2" s="1"/>
  <c r="I4875" i="2"/>
  <c r="AC4875" i="2" s="1"/>
  <c r="AD4875" i="2" s="1"/>
  <c r="I4738" i="2"/>
  <c r="AC4738" i="2" s="1"/>
  <c r="AD4738" i="2" s="1"/>
  <c r="I4721" i="2"/>
  <c r="AC4721" i="2" s="1"/>
  <c r="AD4721" i="2" s="1"/>
  <c r="I5685" i="2"/>
  <c r="AC5685" i="2" s="1"/>
  <c r="AD5685" i="2" s="1"/>
  <c r="I4156" i="2"/>
  <c r="AC4156" i="2" s="1"/>
  <c r="AD4156" i="2" s="1"/>
  <c r="I5558" i="2"/>
  <c r="AC5558" i="2" s="1"/>
  <c r="AD5558" i="2" s="1"/>
  <c r="I3513" i="2"/>
  <c r="AC3513" i="2" s="1"/>
  <c r="AD3513" i="2" s="1"/>
  <c r="I3883" i="2"/>
  <c r="AC3883" i="2" s="1"/>
  <c r="AD3883" i="2" s="1"/>
  <c r="I3565" i="2"/>
  <c r="AC3565" i="2" s="1"/>
  <c r="AD3565" i="2" s="1"/>
  <c r="I3954" i="2"/>
  <c r="AC3954" i="2" s="1"/>
  <c r="AD3954" i="2" s="1"/>
  <c r="I2942" i="2"/>
  <c r="AC2942" i="2" s="1"/>
  <c r="AD2942" i="2" s="1"/>
  <c r="I3249" i="2"/>
  <c r="AC3249" i="2" s="1"/>
  <c r="AD3249" i="2" s="1"/>
  <c r="I3228" i="2"/>
  <c r="AC3228" i="2" s="1"/>
  <c r="AD3228" i="2" s="1"/>
  <c r="I2976" i="2"/>
  <c r="AC2976" i="2" s="1"/>
  <c r="AD2976" i="2" s="1"/>
  <c r="I2895" i="2"/>
  <c r="AC2895" i="2" s="1"/>
  <c r="AD2895" i="2" s="1"/>
  <c r="I4725" i="2"/>
  <c r="AC4725" i="2" s="1"/>
  <c r="AD4725" i="2" s="1"/>
  <c r="I4064" i="2"/>
  <c r="AC4064" i="2" s="1"/>
  <c r="AD4064" i="2" s="1"/>
  <c r="I3698" i="2"/>
  <c r="AC3698" i="2" s="1"/>
  <c r="AD3698" i="2" s="1"/>
  <c r="I4074" i="2"/>
  <c r="AC4074" i="2" s="1"/>
  <c r="AD4074" i="2" s="1"/>
  <c r="I4048" i="2"/>
  <c r="AC4048" i="2" s="1"/>
  <c r="AD4048" i="2" s="1"/>
  <c r="I3355" i="2"/>
  <c r="AC3355" i="2" s="1"/>
  <c r="AD3355" i="2" s="1"/>
  <c r="I2854" i="2"/>
  <c r="AC2854" i="2" s="1"/>
  <c r="AD2854" i="2" s="1"/>
  <c r="I4031" i="2"/>
  <c r="AC4031" i="2" s="1"/>
  <c r="AD4031" i="2" s="1"/>
  <c r="I3385" i="2"/>
  <c r="AC3385" i="2" s="1"/>
  <c r="AD3385" i="2" s="1"/>
  <c r="I3802" i="2"/>
  <c r="AC3802" i="2" s="1"/>
  <c r="AD3802" i="2" s="1"/>
  <c r="I2813" i="2"/>
  <c r="AC2813" i="2" s="1"/>
  <c r="AD2813" i="2" s="1"/>
  <c r="I3144" i="2"/>
  <c r="AC3144" i="2" s="1"/>
  <c r="AD3144" i="2" s="1"/>
  <c r="I3630" i="2"/>
  <c r="AC3630" i="2" s="1"/>
  <c r="AD3630" i="2" s="1"/>
  <c r="I3965" i="2"/>
  <c r="AC3965" i="2" s="1"/>
  <c r="AD3965" i="2" s="1"/>
  <c r="I3416" i="2"/>
  <c r="AC3416" i="2" s="1"/>
  <c r="AD3416" i="2" s="1"/>
  <c r="I3827" i="2"/>
  <c r="AC3827" i="2" s="1"/>
  <c r="AD3827" i="2" s="1"/>
  <c r="I3875" i="2"/>
  <c r="AC3875" i="2" s="1"/>
  <c r="AD3875" i="2" s="1"/>
  <c r="I2988" i="2"/>
  <c r="AC2988" i="2" s="1"/>
  <c r="AD2988" i="2" s="1"/>
  <c r="I3440" i="2"/>
  <c r="AC3440" i="2" s="1"/>
  <c r="AD3440" i="2" s="1"/>
  <c r="I3801" i="2"/>
  <c r="AC3801" i="2" s="1"/>
  <c r="AD3801" i="2" s="1"/>
  <c r="I3042" i="2"/>
  <c r="AC3042" i="2" s="1"/>
  <c r="AD3042" i="2" s="1"/>
  <c r="I3454" i="2"/>
  <c r="AC3454" i="2" s="1"/>
  <c r="AD3454" i="2" s="1"/>
  <c r="I3225" i="2"/>
  <c r="AC3225" i="2" s="1"/>
  <c r="AD3225" i="2" s="1"/>
  <c r="I3280" i="2"/>
  <c r="AC3280" i="2" s="1"/>
  <c r="AD3280" i="2" s="1"/>
  <c r="I3770" i="2"/>
  <c r="AC3770" i="2" s="1"/>
  <c r="AD3770" i="2" s="1"/>
  <c r="I4709" i="2"/>
  <c r="AC4709" i="2" s="1"/>
  <c r="AD4709" i="2" s="1"/>
  <c r="I3242" i="2"/>
  <c r="AC3242" i="2" s="1"/>
  <c r="AD3242" i="2" s="1"/>
  <c r="I3218" i="2"/>
  <c r="AC3218" i="2" s="1"/>
  <c r="AD3218" i="2" s="1"/>
  <c r="I3350" i="2"/>
  <c r="AC3350" i="2" s="1"/>
  <c r="AD3350" i="2" s="1"/>
  <c r="I3626" i="2"/>
  <c r="AC3626" i="2" s="1"/>
  <c r="AD3626" i="2" s="1"/>
  <c r="I3769" i="2"/>
  <c r="AC3769" i="2" s="1"/>
  <c r="AD3769" i="2" s="1"/>
  <c r="I3314" i="2"/>
  <c r="AC3314" i="2" s="1"/>
  <c r="AD3314" i="2" s="1"/>
  <c r="I3215" i="2"/>
  <c r="AC3215" i="2" s="1"/>
  <c r="AD3215" i="2" s="1"/>
  <c r="I2931" i="2"/>
  <c r="AC2931" i="2" s="1"/>
  <c r="AD2931" i="2" s="1"/>
  <c r="I3298" i="2"/>
  <c r="AC3298" i="2" s="1"/>
  <c r="AD3298" i="2" s="1"/>
  <c r="I3054" i="2"/>
  <c r="AC3054" i="2" s="1"/>
  <c r="AD3054" i="2" s="1"/>
  <c r="I3662" i="2"/>
  <c r="AC3662" i="2" s="1"/>
  <c r="AD3662" i="2" s="1"/>
  <c r="I3737" i="2"/>
  <c r="AC3737" i="2" s="1"/>
  <c r="AD3737" i="2" s="1"/>
  <c r="I3664" i="2"/>
  <c r="AC3664" i="2" s="1"/>
  <c r="AD3664" i="2" s="1"/>
  <c r="I5560" i="2"/>
  <c r="AC5560" i="2" s="1"/>
  <c r="AD5560" i="2" s="1"/>
  <c r="I3326" i="2"/>
  <c r="AC3326" i="2" s="1"/>
  <c r="AD3326" i="2" s="1"/>
  <c r="I3810" i="2"/>
  <c r="AC3810" i="2" s="1"/>
  <c r="AD3810" i="2" s="1"/>
  <c r="I3407" i="2"/>
  <c r="AC3407" i="2" s="1"/>
  <c r="AD3407" i="2" s="1"/>
  <c r="I2995" i="2"/>
  <c r="AC2995" i="2" s="1"/>
  <c r="AD2995" i="2" s="1"/>
  <c r="I2879" i="2"/>
  <c r="AC2879" i="2" s="1"/>
  <c r="AD2879" i="2" s="1"/>
  <c r="I3486" i="2"/>
  <c r="AC3486" i="2" s="1"/>
  <c r="AD3486" i="2" s="1"/>
  <c r="I3183" i="2"/>
  <c r="AC3183" i="2" s="1"/>
  <c r="AD3183" i="2" s="1"/>
  <c r="I2941" i="2"/>
  <c r="AC2941" i="2" s="1"/>
  <c r="AD2941" i="2" s="1"/>
  <c r="I3028" i="2"/>
  <c r="AC3028" i="2" s="1"/>
  <c r="AD3028" i="2" s="1"/>
  <c r="I4600" i="2"/>
  <c r="AC4600" i="2" s="1"/>
  <c r="AD4600" i="2" s="1"/>
  <c r="I3938" i="2"/>
  <c r="AC3938" i="2" s="1"/>
  <c r="AD3938" i="2" s="1"/>
  <c r="I3100" i="2"/>
  <c r="AC3100" i="2" s="1"/>
  <c r="AD3100" i="2" s="1"/>
  <c r="I2847" i="2"/>
  <c r="AC2847" i="2" s="1"/>
  <c r="AD2847" i="2" s="1"/>
  <c r="I3878" i="2"/>
  <c r="AC3878" i="2" s="1"/>
  <c r="AD3878" i="2" s="1"/>
  <c r="I3211" i="2"/>
  <c r="AC3211" i="2" s="1"/>
  <c r="AD3211" i="2" s="1"/>
  <c r="I3143" i="2"/>
  <c r="AC3143" i="2" s="1"/>
  <c r="AD3143" i="2" s="1"/>
  <c r="I3053" i="2"/>
  <c r="AC3053" i="2" s="1"/>
  <c r="AD3053" i="2" s="1"/>
  <c r="I3942" i="2"/>
  <c r="AC3942" i="2" s="1"/>
  <c r="AD3942" i="2" s="1"/>
  <c r="I2959" i="2"/>
  <c r="AC2959" i="2" s="1"/>
  <c r="AD2959" i="2" s="1"/>
  <c r="I2997" i="2"/>
  <c r="AC2997" i="2" s="1"/>
  <c r="AD2997" i="2" s="1"/>
  <c r="I3131" i="2"/>
  <c r="AC3131" i="2" s="1"/>
  <c r="AD3131" i="2" s="1"/>
  <c r="I3070" i="2"/>
  <c r="AC3070" i="2" s="1"/>
  <c r="AD3070" i="2" s="1"/>
  <c r="I3435" i="2"/>
  <c r="AC3435" i="2" s="1"/>
  <c r="AD3435" i="2" s="1"/>
  <c r="I3014" i="2"/>
  <c r="AC3014" i="2" s="1"/>
  <c r="AD3014" i="2" s="1"/>
  <c r="I3512" i="2"/>
  <c r="AC3512" i="2" s="1"/>
  <c r="AD3512" i="2" s="1"/>
  <c r="I3283" i="2"/>
  <c r="AC3283" i="2" s="1"/>
  <c r="AD3283" i="2" s="1"/>
  <c r="I4147" i="2"/>
  <c r="AC4147" i="2" s="1"/>
  <c r="AD4147" i="2" s="1"/>
  <c r="I2993" i="2"/>
  <c r="AC2993" i="2" s="1"/>
  <c r="AD2993" i="2" s="1"/>
  <c r="I3011" i="2"/>
  <c r="AC3011" i="2" s="1"/>
  <c r="AD3011" i="2" s="1"/>
  <c r="I3968" i="2"/>
  <c r="AC3968" i="2" s="1"/>
  <c r="AD3968" i="2" s="1"/>
  <c r="I2864" i="2"/>
  <c r="AC2864" i="2" s="1"/>
  <c r="AD2864" i="2" s="1"/>
  <c r="I3139" i="2"/>
  <c r="AC3139" i="2" s="1"/>
  <c r="AD3139" i="2" s="1"/>
  <c r="I2096" i="2"/>
  <c r="AC6154" i="2"/>
  <c r="AD6154" i="2" s="1"/>
  <c r="AC6108" i="2"/>
  <c r="AD6108" i="2" s="1"/>
  <c r="AC4706" i="2"/>
  <c r="AD4706" i="2" s="1"/>
  <c r="AC4777" i="2"/>
  <c r="AD4777" i="2" s="1"/>
  <c r="AC4741" i="2"/>
  <c r="AD4741" i="2" s="1"/>
  <c r="AC5561" i="2"/>
  <c r="AD5561" i="2" s="1"/>
  <c r="AC5638" i="2"/>
  <c r="AD5638" i="2" s="1"/>
  <c r="AC5419" i="2"/>
  <c r="AD5419" i="2" s="1"/>
  <c r="AC7551" i="2"/>
  <c r="AD7551" i="2" s="1"/>
  <c r="AC5028" i="2"/>
  <c r="AD5028" i="2" s="1"/>
  <c r="AC4739" i="2"/>
  <c r="AD4739" i="2" s="1"/>
  <c r="AC6240" i="2"/>
  <c r="AD6240" i="2" s="1"/>
  <c r="AC5734" i="2"/>
  <c r="AD5734" i="2" s="1"/>
  <c r="AC4762" i="2"/>
  <c r="AD4762" i="2" s="1"/>
  <c r="Z293" i="1"/>
  <c r="I355" i="1" s="1"/>
  <c r="Z180" i="1"/>
  <c r="I241" i="1" s="1"/>
  <c r="Z221" i="1"/>
  <c r="I283" i="1" s="1"/>
  <c r="Z229" i="1"/>
  <c r="Z374" i="1"/>
  <c r="I436" i="1" s="1"/>
  <c r="Z327" i="1"/>
  <c r="Z175" i="1"/>
  <c r="Z142" i="1"/>
  <c r="Z166" i="1"/>
  <c r="Z148" i="1"/>
  <c r="Z134" i="1"/>
  <c r="Z161" i="1"/>
  <c r="Z126" i="1"/>
  <c r="Z369" i="1"/>
  <c r="I214" i="1"/>
  <c r="Z205" i="1"/>
  <c r="Z204" i="1"/>
  <c r="Z187" i="1"/>
  <c r="Z200" i="1"/>
  <c r="Z195" i="1"/>
  <c r="Z217" i="1"/>
  <c r="Z189" i="1"/>
  <c r="Z184" i="1"/>
  <c r="Z237" i="1"/>
  <c r="Z238" i="1"/>
  <c r="Z198" i="1"/>
  <c r="Z212" i="1"/>
  <c r="Z197" i="1"/>
  <c r="Z199" i="1"/>
  <c r="Z213" i="1"/>
  <c r="Z233" i="1"/>
  <c r="Z201" i="1"/>
  <c r="Z190" i="1"/>
  <c r="Z210" i="1"/>
  <c r="Z226" i="1"/>
  <c r="Z183" i="1"/>
  <c r="Z208" i="1"/>
  <c r="Z239" i="1"/>
  <c r="Z235" i="1"/>
  <c r="I211" i="1"/>
  <c r="Z223" i="1"/>
  <c r="Z206" i="1"/>
  <c r="I219" i="1"/>
  <c r="I5436" i="2" l="1"/>
  <c r="AC5436" i="2" s="1"/>
  <c r="AD5436" i="2" s="1"/>
  <c r="I3576" i="2"/>
  <c r="AC3576" i="2" s="1"/>
  <c r="AD3576" i="2" s="1"/>
  <c r="I3708" i="2"/>
  <c r="AC3708" i="2" s="1"/>
  <c r="AD3708" i="2" s="1"/>
  <c r="I4047" i="2"/>
  <c r="AC4047" i="2" s="1"/>
  <c r="AD4047" i="2" s="1"/>
  <c r="I4853" i="2"/>
  <c r="I5572" i="2"/>
  <c r="AC5572" i="2" s="1"/>
  <c r="AD5572" i="2" s="1"/>
  <c r="I5439" i="2"/>
  <c r="I6344" i="2"/>
  <c r="AC6344" i="2" s="1"/>
  <c r="AD6344" i="2" s="1"/>
  <c r="I6510" i="2"/>
  <c r="AC6510" i="2" s="1"/>
  <c r="AD6510" i="2" s="1"/>
  <c r="I4736" i="2"/>
  <c r="AC4736" i="2" s="1"/>
  <c r="AD4736" i="2" s="1"/>
  <c r="I4467" i="2"/>
  <c r="AC4467" i="2" s="1"/>
  <c r="AD4467" i="2" s="1"/>
  <c r="I5435" i="2"/>
  <c r="AC5435" i="2" s="1"/>
  <c r="AD5435" i="2" s="1"/>
  <c r="I3544" i="2"/>
  <c r="AC3544" i="2" s="1"/>
  <c r="AD3544" i="2" s="1"/>
  <c r="I4327" i="2"/>
  <c r="AC4327" i="2" s="1"/>
  <c r="AD4327" i="2" s="1"/>
  <c r="I4745" i="2"/>
  <c r="AC4745" i="2" s="1"/>
  <c r="AD4745" i="2" s="1"/>
  <c r="I5573" i="2"/>
  <c r="AC5573" i="2" s="1"/>
  <c r="AD5573" i="2" s="1"/>
  <c r="I4740" i="2"/>
  <c r="AC4740" i="2" s="1"/>
  <c r="AD4740" i="2" s="1"/>
  <c r="I6413" i="2"/>
  <c r="AC6413" i="2" s="1"/>
  <c r="AD6413" i="2" s="1"/>
  <c r="I5443" i="2"/>
  <c r="I3725" i="2"/>
  <c r="AC3725" i="2" s="1"/>
  <c r="AD3725" i="2" s="1"/>
  <c r="I4572" i="2"/>
  <c r="AC4572" i="2" s="1"/>
  <c r="AD4572" i="2" s="1"/>
  <c r="I4082" i="2"/>
  <c r="AC4082" i="2" s="1"/>
  <c r="AD4082" i="2" s="1"/>
  <c r="I6382" i="2"/>
  <c r="AC6382" i="2" s="1"/>
  <c r="AD6382" i="2" s="1"/>
  <c r="I4843" i="2"/>
  <c r="AC4843" i="2" s="1"/>
  <c r="AD4843" i="2" s="1"/>
  <c r="I5706" i="2"/>
  <c r="AC5706" i="2" s="1"/>
  <c r="AD5706" i="2" s="1"/>
  <c r="I4965" i="2"/>
  <c r="AC4965" i="2" s="1"/>
  <c r="AD4965" i="2" s="1"/>
  <c r="I4209" i="2"/>
  <c r="AC4209" i="2" s="1"/>
  <c r="AD4209" i="2" s="1"/>
  <c r="I4359" i="2"/>
  <c r="AC4359" i="2" s="1"/>
  <c r="AD4359" i="2" s="1"/>
  <c r="I5563" i="2"/>
  <c r="AC5563" i="2" s="1"/>
  <c r="AD5563" i="2" s="1"/>
  <c r="I5434" i="2"/>
  <c r="AC5434" i="2" s="1"/>
  <c r="AD5434" i="2" s="1"/>
  <c r="I3828" i="2"/>
  <c r="AC3828" i="2" s="1"/>
  <c r="AD3828" i="2" s="1"/>
  <c r="I3912" i="2"/>
  <c r="AC3912" i="2" s="1"/>
  <c r="AD3912" i="2" s="1"/>
  <c r="I3836" i="2"/>
  <c r="AC3836" i="2" s="1"/>
  <c r="AD3836" i="2" s="1"/>
  <c r="I4210" i="2"/>
  <c r="AC4210" i="2" s="1"/>
  <c r="AD4210" i="2" s="1"/>
  <c r="I5418" i="2"/>
  <c r="AC5418" i="2" s="1"/>
  <c r="AD5418" i="2" s="1"/>
  <c r="I6255" i="2"/>
  <c r="I3750" i="2"/>
  <c r="AC3750" i="2" s="1"/>
  <c r="AD3750" i="2" s="1"/>
  <c r="I3739" i="2"/>
  <c r="AC3739" i="2" s="1"/>
  <c r="AD3739" i="2" s="1"/>
  <c r="I3690" i="2"/>
  <c r="AC3690" i="2" s="1"/>
  <c r="AD3690" i="2" s="1"/>
  <c r="I5459" i="2"/>
  <c r="I3561" i="2"/>
  <c r="AC3561" i="2" s="1"/>
  <c r="AD3561" i="2" s="1"/>
  <c r="I4844" i="2"/>
  <c r="AC4844" i="2" s="1"/>
  <c r="AD4844" i="2" s="1"/>
  <c r="I6232" i="2"/>
  <c r="I6259" i="2"/>
  <c r="I4855" i="2"/>
  <c r="AC4855" i="2" s="1"/>
  <c r="AD4855" i="2" s="1"/>
  <c r="I6660" i="2"/>
  <c r="AC6660" i="2" s="1"/>
  <c r="AD6660" i="2" s="1"/>
  <c r="I5559" i="2"/>
  <c r="AC5559" i="2" s="1"/>
  <c r="AD5559" i="2" s="1"/>
  <c r="I6258" i="2"/>
  <c r="AC6258" i="2" s="1"/>
  <c r="AD6258" i="2" s="1"/>
  <c r="I4193" i="2"/>
  <c r="AC4193" i="2" s="1"/>
  <c r="AD4193" i="2" s="1"/>
  <c r="I5421" i="2"/>
  <c r="AC5421" i="2" s="1"/>
  <c r="AD5421" i="2" s="1"/>
  <c r="I6937" i="2"/>
  <c r="AC6937" i="2" s="1"/>
  <c r="AD6937" i="2" s="1"/>
  <c r="I5444" i="2"/>
  <c r="AC5444" i="2" s="1"/>
  <c r="AD5444" i="2" s="1"/>
  <c r="I6116" i="2"/>
  <c r="AC6116" i="2" s="1"/>
  <c r="AD6116" i="2" s="1"/>
  <c r="I5438" i="2"/>
  <c r="I6805" i="2"/>
  <c r="AC6805" i="2" s="1"/>
  <c r="AD6805" i="2" s="1"/>
  <c r="I4564" i="2"/>
  <c r="AC4564" i="2" s="1"/>
  <c r="AD4564" i="2" s="1"/>
  <c r="I3656" i="2"/>
  <c r="AC3656" i="2" s="1"/>
  <c r="AD3656" i="2" s="1"/>
  <c r="I4635" i="2"/>
  <c r="AC4635" i="2" s="1"/>
  <c r="AD4635" i="2" s="1"/>
  <c r="I4104" i="2"/>
  <c r="AC4104" i="2" s="1"/>
  <c r="AD4104" i="2" s="1"/>
  <c r="I3995" i="2"/>
  <c r="AC3995" i="2" s="1"/>
  <c r="AD3995" i="2" s="1"/>
  <c r="I3939" i="2"/>
  <c r="AC3939" i="2" s="1"/>
  <c r="AD3939" i="2" s="1"/>
  <c r="I4137" i="2"/>
  <c r="AC4137" i="2" s="1"/>
  <c r="AD4137" i="2" s="1"/>
  <c r="I3510" i="2"/>
  <c r="AC3510" i="2" s="1"/>
  <c r="AD3510" i="2" s="1"/>
  <c r="I4395" i="2"/>
  <c r="AC4395" i="2" s="1"/>
  <c r="AD4395" i="2" s="1"/>
  <c r="I4651" i="2"/>
  <c r="AC4651" i="2" s="1"/>
  <c r="AD4651" i="2" s="1"/>
  <c r="I4882" i="2"/>
  <c r="AC4882" i="2" s="1"/>
  <c r="AD4882" i="2" s="1"/>
  <c r="I3936" i="2"/>
  <c r="AC3936" i="2" s="1"/>
  <c r="AD3936" i="2" s="1"/>
  <c r="I4873" i="2"/>
  <c r="AC4873" i="2" s="1"/>
  <c r="AD4873" i="2" s="1"/>
  <c r="I3623" i="2"/>
  <c r="AC3623" i="2" s="1"/>
  <c r="AD3623" i="2" s="1"/>
  <c r="I4133" i="2"/>
  <c r="AC4133" i="2" s="1"/>
  <c r="AD4133" i="2" s="1"/>
  <c r="I3647" i="2"/>
  <c r="AC3647" i="2" s="1"/>
  <c r="AD3647" i="2" s="1"/>
  <c r="I3651" i="2"/>
  <c r="AC3651" i="2" s="1"/>
  <c r="AD3651" i="2" s="1"/>
  <c r="I5427" i="2"/>
  <c r="AC5427" i="2" s="1"/>
  <c r="AD5427" i="2" s="1"/>
  <c r="I3768" i="2"/>
  <c r="AC3768" i="2" s="1"/>
  <c r="AD3768" i="2" s="1"/>
  <c r="I3963" i="2"/>
  <c r="AC3963" i="2" s="1"/>
  <c r="AD3963" i="2" s="1"/>
  <c r="I4491" i="2"/>
  <c r="AC4491" i="2" s="1"/>
  <c r="AD4491" i="2" s="1"/>
  <c r="I3930" i="2"/>
  <c r="AC3930" i="2" s="1"/>
  <c r="AD3930" i="2" s="1"/>
  <c r="I4401" i="2"/>
  <c r="AC4401" i="2" s="1"/>
  <c r="AD4401" i="2" s="1"/>
  <c r="I4556" i="2"/>
  <c r="AC4556" i="2" s="1"/>
  <c r="AD4556" i="2" s="1"/>
  <c r="I4411" i="2"/>
  <c r="AC4411" i="2" s="1"/>
  <c r="AD4411" i="2" s="1"/>
  <c r="I4217" i="2"/>
  <c r="AC4217" i="2" s="1"/>
  <c r="AD4217" i="2" s="1"/>
  <c r="I3971" i="2"/>
  <c r="AC3971" i="2" s="1"/>
  <c r="AD3971" i="2" s="1"/>
  <c r="I4100" i="2"/>
  <c r="AC4100" i="2" s="1"/>
  <c r="AD4100" i="2" s="1"/>
  <c r="I4710" i="2"/>
  <c r="I4523" i="2"/>
  <c r="AC4523" i="2" s="1"/>
  <c r="AD4523" i="2" s="1"/>
  <c r="I4103" i="2"/>
  <c r="AC4103" i="2" s="1"/>
  <c r="AD4103" i="2" s="1"/>
  <c r="I4285" i="2"/>
  <c r="AC4285" i="2" s="1"/>
  <c r="AD4285" i="2" s="1"/>
  <c r="I3660" i="2"/>
  <c r="AC3660" i="2" s="1"/>
  <c r="AD3660" i="2" s="1"/>
  <c r="I4584" i="2"/>
  <c r="AC4584" i="2" s="1"/>
  <c r="AD4584" i="2" s="1"/>
  <c r="I5059" i="2"/>
  <c r="AC5059" i="2" s="1"/>
  <c r="AD5059" i="2" s="1"/>
  <c r="I3863" i="2"/>
  <c r="AC3863" i="2" s="1"/>
  <c r="AD3863" i="2" s="1"/>
  <c r="I3856" i="2"/>
  <c r="AC3856" i="2" s="1"/>
  <c r="AD3856" i="2" s="1"/>
  <c r="I4094" i="2"/>
  <c r="AC4094" i="2" s="1"/>
  <c r="AD4094" i="2" s="1"/>
  <c r="I4109" i="2"/>
  <c r="AC4109" i="2" s="1"/>
  <c r="AD4109" i="2" s="1"/>
  <c r="I3666" i="2"/>
  <c r="AC3666" i="2" s="1"/>
  <c r="AD3666" i="2" s="1"/>
  <c r="I3523" i="2"/>
  <c r="AC3523" i="2" s="1"/>
  <c r="AD3523" i="2" s="1"/>
  <c r="I6873" i="2"/>
  <c r="AC6873" i="2" s="1"/>
  <c r="AD6873" i="2" s="1"/>
  <c r="I4428" i="2"/>
  <c r="AC4428" i="2" s="1"/>
  <c r="AD4428" i="2" s="1"/>
  <c r="I4309" i="2"/>
  <c r="AC4309" i="2" s="1"/>
  <c r="AD4309" i="2" s="1"/>
  <c r="I3535" i="2"/>
  <c r="AC3535" i="2" s="1"/>
  <c r="AD3535" i="2" s="1"/>
  <c r="I3805" i="2"/>
  <c r="AC3805" i="2" s="1"/>
  <c r="AD3805" i="2" s="1"/>
  <c r="I3800" i="2"/>
  <c r="AC3800" i="2" s="1"/>
  <c r="AD3800" i="2" s="1"/>
  <c r="I3985" i="2"/>
  <c r="AC3985" i="2" s="1"/>
  <c r="AD3985" i="2" s="1"/>
  <c r="I4410" i="2"/>
  <c r="AC4410" i="2" s="1"/>
  <c r="AD4410" i="2" s="1"/>
  <c r="I4318" i="2"/>
  <c r="AC4318" i="2" s="1"/>
  <c r="AD4318" i="2" s="1"/>
  <c r="I4794" i="2"/>
  <c r="AC4794" i="2" s="1"/>
  <c r="AD4794" i="2" s="1"/>
  <c r="I3973" i="2"/>
  <c r="AC3973" i="2" s="1"/>
  <c r="AD3973" i="2" s="1"/>
  <c r="I7564" i="2"/>
  <c r="AC7564" i="2" s="1"/>
  <c r="AD7564" i="2" s="1"/>
  <c r="I4069" i="2"/>
  <c r="AC4069" i="2" s="1"/>
  <c r="AD4069" i="2" s="1"/>
  <c r="I3955" i="2"/>
  <c r="AC3955" i="2" s="1"/>
  <c r="AD3955" i="2" s="1"/>
  <c r="I4218" i="2"/>
  <c r="AC4218" i="2" s="1"/>
  <c r="AD4218" i="2" s="1"/>
  <c r="I4485" i="2"/>
  <c r="AC4485" i="2" s="1"/>
  <c r="AD4485" i="2" s="1"/>
  <c r="I3675" i="2"/>
  <c r="AC3675" i="2" s="1"/>
  <c r="AD3675" i="2" s="1"/>
  <c r="I3726" i="2"/>
  <c r="AC3726" i="2" s="1"/>
  <c r="AD3726" i="2" s="1"/>
  <c r="I4118" i="2"/>
  <c r="AC4118" i="2" s="1"/>
  <c r="AD4118" i="2" s="1"/>
  <c r="I4640" i="2"/>
  <c r="AC4640" i="2" s="1"/>
  <c r="AD4640" i="2" s="1"/>
  <c r="I3536" i="2"/>
  <c r="AC3536" i="2" s="1"/>
  <c r="AD3536" i="2" s="1"/>
  <c r="I3558" i="2"/>
  <c r="AC3558" i="2" s="1"/>
  <c r="AD3558" i="2" s="1"/>
  <c r="I4022" i="2"/>
  <c r="AC4022" i="2" s="1"/>
  <c r="AD4022" i="2" s="1"/>
  <c r="I4624" i="2"/>
  <c r="AC4624" i="2" s="1"/>
  <c r="AD4624" i="2" s="1"/>
  <c r="I3570" i="2"/>
  <c r="AC3570" i="2" s="1"/>
  <c r="AD3570" i="2" s="1"/>
  <c r="I4264" i="2"/>
  <c r="AC4264" i="2" s="1"/>
  <c r="AD4264" i="2" s="1"/>
  <c r="I3847" i="2"/>
  <c r="AC3847" i="2" s="1"/>
  <c r="AD3847" i="2" s="1"/>
  <c r="I4868" i="2"/>
  <c r="AC4868" i="2" s="1"/>
  <c r="AD4868" i="2" s="1"/>
  <c r="I3677" i="2"/>
  <c r="AC3677" i="2" s="1"/>
  <c r="AD3677" i="2" s="1"/>
  <c r="I3773" i="2"/>
  <c r="AC3773" i="2" s="1"/>
  <c r="AD3773" i="2" s="1"/>
  <c r="I4672" i="2"/>
  <c r="AC4672" i="2" s="1"/>
  <c r="AD4672" i="2" s="1"/>
  <c r="I3668" i="2"/>
  <c r="AC3668" i="2" s="1"/>
  <c r="AD3668" i="2" s="1"/>
  <c r="I4773" i="2"/>
  <c r="AC4773" i="2" s="1"/>
  <c r="AD4773" i="2" s="1"/>
  <c r="I6851" i="2"/>
  <c r="AC6851" i="2" s="1"/>
  <c r="AD6851" i="2" s="1"/>
  <c r="I4515" i="2"/>
  <c r="AC4515" i="2" s="1"/>
  <c r="AD4515" i="2" s="1"/>
  <c r="I3783" i="2"/>
  <c r="AC3783" i="2" s="1"/>
  <c r="AD3783" i="2" s="1"/>
  <c r="I4073" i="2"/>
  <c r="AC4073" i="2" s="1"/>
  <c r="AD4073" i="2" s="1"/>
  <c r="I4475" i="2"/>
  <c r="AC4475" i="2" s="1"/>
  <c r="AD4475" i="2" s="1"/>
  <c r="I4354" i="2"/>
  <c r="AC4354" i="2" s="1"/>
  <c r="AD4354" i="2" s="1"/>
  <c r="I6142" i="2"/>
  <c r="AC6142" i="2" s="1"/>
  <c r="AD6142" i="2" s="1"/>
  <c r="I5725" i="2"/>
  <c r="AC5725" i="2" s="1"/>
  <c r="AD5725" i="2" s="1"/>
  <c r="I6335" i="2"/>
  <c r="I5474" i="2"/>
  <c r="AC5474" i="2" s="1"/>
  <c r="AD5474" i="2" s="1"/>
  <c r="I5403" i="2"/>
  <c r="I4228" i="2"/>
  <c r="AC4228" i="2" s="1"/>
  <c r="AD4228" i="2" s="1"/>
  <c r="I3980" i="2"/>
  <c r="AC3980" i="2" s="1"/>
  <c r="AD3980" i="2" s="1"/>
  <c r="I4639" i="2"/>
  <c r="AC4639" i="2" s="1"/>
  <c r="AD4639" i="2" s="1"/>
  <c r="I5297" i="2"/>
  <c r="AC5297" i="2" s="1"/>
  <c r="AD5297" i="2" s="1"/>
  <c r="I4507" i="2"/>
  <c r="AC4507" i="2" s="1"/>
  <c r="AD4507" i="2" s="1"/>
  <c r="I3628" i="2"/>
  <c r="AC3628" i="2" s="1"/>
  <c r="AD3628" i="2" s="1"/>
  <c r="I5406" i="2"/>
  <c r="AC5406" i="2" s="1"/>
  <c r="AD5406" i="2" s="1"/>
  <c r="I3685" i="2"/>
  <c r="AC3685" i="2" s="1"/>
  <c r="AD3685" i="2" s="1"/>
  <c r="I4499" i="2"/>
  <c r="AC4499" i="2" s="1"/>
  <c r="AD4499" i="2" s="1"/>
  <c r="I4761" i="2"/>
  <c r="AC4761" i="2" s="1"/>
  <c r="AD4761" i="2" s="1"/>
  <c r="I4262" i="2"/>
  <c r="AC4262" i="2" s="1"/>
  <c r="AD4262" i="2" s="1"/>
  <c r="I3532" i="2"/>
  <c r="AC3532" i="2" s="1"/>
  <c r="AD3532" i="2" s="1"/>
  <c r="I4418" i="2"/>
  <c r="AC4418" i="2" s="1"/>
  <c r="AD4418" i="2" s="1"/>
  <c r="I3956" i="2"/>
  <c r="AC3956" i="2" s="1"/>
  <c r="AD3956" i="2" s="1"/>
  <c r="I4371" i="2"/>
  <c r="AC4371" i="2" s="1"/>
  <c r="AD4371" i="2" s="1"/>
  <c r="I4068" i="2"/>
  <c r="AC4068" i="2" s="1"/>
  <c r="AD4068" i="2" s="1"/>
  <c r="I3700" i="2"/>
  <c r="AC3700" i="2" s="1"/>
  <c r="AD3700" i="2" s="1"/>
  <c r="I4680" i="2"/>
  <c r="AC4680" i="2" s="1"/>
  <c r="AD4680" i="2" s="1"/>
  <c r="I4691" i="2"/>
  <c r="AC4691" i="2" s="1"/>
  <c r="AD4691" i="2" s="1"/>
  <c r="I4585" i="2"/>
  <c r="AC4585" i="2" s="1"/>
  <c r="AD4585" i="2" s="1"/>
  <c r="I3806" i="2"/>
  <c r="AC3806" i="2" s="1"/>
  <c r="AD3806" i="2" s="1"/>
  <c r="I3667" i="2"/>
  <c r="AC3667" i="2" s="1"/>
  <c r="AD3667" i="2" s="1"/>
  <c r="I3533" i="2"/>
  <c r="AC3533" i="2" s="1"/>
  <c r="AD3533" i="2" s="1"/>
  <c r="I4576" i="2"/>
  <c r="AC4576" i="2" s="1"/>
  <c r="AD4576" i="2" s="1"/>
  <c r="I3518" i="2"/>
  <c r="AC3518" i="2" s="1"/>
  <c r="AD3518" i="2" s="1"/>
  <c r="I4573" i="2"/>
  <c r="AC4573" i="2" s="1"/>
  <c r="AD4573" i="2" s="1"/>
  <c r="I4271" i="2"/>
  <c r="AC4271" i="2" s="1"/>
  <c r="AD4271" i="2" s="1"/>
  <c r="I4003" i="2"/>
  <c r="AC4003" i="2" s="1"/>
  <c r="AD4003" i="2" s="1"/>
  <c r="I4675" i="2"/>
  <c r="AC4675" i="2" s="1"/>
  <c r="AD4675" i="2" s="1"/>
  <c r="I4554" i="2"/>
  <c r="AC4554" i="2" s="1"/>
  <c r="AD4554" i="2" s="1"/>
  <c r="I4648" i="2"/>
  <c r="AC4648" i="2" s="1"/>
  <c r="AD4648" i="2" s="1"/>
  <c r="I3701" i="2"/>
  <c r="AC3701" i="2" s="1"/>
  <c r="AD3701" i="2" s="1"/>
  <c r="I4601" i="2"/>
  <c r="AC4601" i="2" s="1"/>
  <c r="AD4601" i="2" s="1"/>
  <c r="I4254" i="2"/>
  <c r="AC4254" i="2" s="1"/>
  <c r="AD4254" i="2" s="1"/>
  <c r="I6129" i="2"/>
  <c r="AC6129" i="2" s="1"/>
  <c r="AD6129" i="2" s="1"/>
  <c r="I3631" i="2"/>
  <c r="AC3631" i="2" s="1"/>
  <c r="AD3631" i="2" s="1"/>
  <c r="I4225" i="2"/>
  <c r="AC4225" i="2" s="1"/>
  <c r="AD4225" i="2" s="1"/>
  <c r="I4802" i="2"/>
  <c r="AC4802" i="2" s="1"/>
  <c r="AD4802" i="2" s="1"/>
  <c r="I3949" i="2"/>
  <c r="AC3949" i="2" s="1"/>
  <c r="AD3949" i="2" s="1"/>
  <c r="I4088" i="2"/>
  <c r="AC4088" i="2" s="1"/>
  <c r="AD4088" i="2" s="1"/>
  <c r="I3825" i="2"/>
  <c r="AC3825" i="2" s="1"/>
  <c r="AD3825" i="2" s="1"/>
  <c r="I3573" i="2"/>
  <c r="AC3573" i="2" s="1"/>
  <c r="AD3573" i="2" s="1"/>
  <c r="I3719" i="2"/>
  <c r="AC3719" i="2" s="1"/>
  <c r="AD3719" i="2" s="1"/>
  <c r="I3506" i="2"/>
  <c r="AC3506" i="2" s="1"/>
  <c r="AD3506" i="2" s="1"/>
  <c r="I4656" i="2"/>
  <c r="AC4656" i="2" s="1"/>
  <c r="AD4656" i="2" s="1"/>
  <c r="I4634" i="2"/>
  <c r="AC4634" i="2" s="1"/>
  <c r="AD4634" i="2" s="1"/>
  <c r="I3816" i="2"/>
  <c r="AC3816" i="2" s="1"/>
  <c r="AD3816" i="2" s="1"/>
  <c r="I6860" i="2"/>
  <c r="AC6860" i="2" s="1"/>
  <c r="AD6860" i="2" s="1"/>
  <c r="I4482" i="2"/>
  <c r="AC4482" i="2" s="1"/>
  <c r="AD4482" i="2" s="1"/>
  <c r="I3632" i="2"/>
  <c r="AC3632" i="2" s="1"/>
  <c r="AD3632" i="2" s="1"/>
  <c r="I3515" i="2"/>
  <c r="AC3515" i="2" s="1"/>
  <c r="AD3515" i="2" s="1"/>
  <c r="I3744" i="2"/>
  <c r="AC3744" i="2" s="1"/>
  <c r="AD3744" i="2" s="1"/>
  <c r="I3552" i="2"/>
  <c r="AC3552" i="2" s="1"/>
  <c r="AD3552" i="2" s="1"/>
  <c r="I4305" i="2"/>
  <c r="AC4305" i="2" s="1"/>
  <c r="AD4305" i="2" s="1"/>
  <c r="I3931" i="2"/>
  <c r="AC3931" i="2" s="1"/>
  <c r="AD3931" i="2" s="1"/>
  <c r="I4558" i="2"/>
  <c r="AC4558" i="2" s="1"/>
  <c r="AD4558" i="2" s="1"/>
  <c r="I3735" i="2"/>
  <c r="AC3735" i="2" s="1"/>
  <c r="AD3735" i="2" s="1"/>
  <c r="I3687" i="2"/>
  <c r="AC3687" i="2" s="1"/>
  <c r="AD3687" i="2" s="1"/>
  <c r="I4445" i="2"/>
  <c r="AC4445" i="2" s="1"/>
  <c r="AD4445" i="2" s="1"/>
  <c r="I4058" i="2"/>
  <c r="AC4058" i="2" s="1"/>
  <c r="AD4058" i="2" s="1"/>
  <c r="I4284" i="2"/>
  <c r="AC4284" i="2" s="1"/>
  <c r="AD4284" i="2" s="1"/>
  <c r="I3522" i="2"/>
  <c r="AC3522" i="2" s="1"/>
  <c r="AD3522" i="2" s="1"/>
  <c r="I4867" i="2"/>
  <c r="AC4867" i="2" s="1"/>
  <c r="AD4867" i="2" s="1"/>
  <c r="I4565" i="2"/>
  <c r="AC4565" i="2" s="1"/>
  <c r="AD4565" i="2" s="1"/>
  <c r="I3756" i="2"/>
  <c r="AC3756" i="2" s="1"/>
  <c r="AD3756" i="2" s="1"/>
  <c r="I4095" i="2"/>
  <c r="AC4095" i="2" s="1"/>
  <c r="AD4095" i="2" s="1"/>
  <c r="I5740" i="2"/>
  <c r="AC5740" i="2" s="1"/>
  <c r="AD5740" i="2" s="1"/>
  <c r="I3830" i="2"/>
  <c r="AC3830" i="2" s="1"/>
  <c r="AD3830" i="2" s="1"/>
  <c r="I4174" i="2"/>
  <c r="AC4174" i="2" s="1"/>
  <c r="AD4174" i="2" s="1"/>
  <c r="I3960" i="2"/>
  <c r="AC3960" i="2" s="1"/>
  <c r="AD3960" i="2" s="1"/>
  <c r="I4567" i="2"/>
  <c r="AC4567" i="2" s="1"/>
  <c r="AD4567" i="2" s="1"/>
  <c r="I4987" i="2"/>
  <c r="AC4987" i="2" s="1"/>
  <c r="AD4987" i="2" s="1"/>
  <c r="I4412" i="2"/>
  <c r="AC4412" i="2" s="1"/>
  <c r="AD4412" i="2" s="1"/>
  <c r="I4788" i="2"/>
  <c r="AC4788" i="2" s="1"/>
  <c r="AD4788" i="2" s="1"/>
  <c r="I4107" i="2"/>
  <c r="AC4107" i="2" s="1"/>
  <c r="AD4107" i="2" s="1"/>
  <c r="I3707" i="2"/>
  <c r="AC3707" i="2" s="1"/>
  <c r="AD3707" i="2" s="1"/>
  <c r="I3652" i="2"/>
  <c r="AC3652" i="2" s="1"/>
  <c r="AD3652" i="2" s="1"/>
  <c r="I6252" i="2"/>
  <c r="AC6252" i="2" s="1"/>
  <c r="AD6252" i="2" s="1"/>
  <c r="I4665" i="2"/>
  <c r="AC4665" i="2" s="1"/>
  <c r="AD4665" i="2" s="1"/>
  <c r="I3767" i="2"/>
  <c r="AC3767" i="2" s="1"/>
  <c r="AD3767" i="2" s="1"/>
  <c r="I4575" i="2"/>
  <c r="AC4575" i="2" s="1"/>
  <c r="AD4575" i="2" s="1"/>
  <c r="I4183" i="2"/>
  <c r="AC4183" i="2" s="1"/>
  <c r="AD4183" i="2" s="1"/>
  <c r="I4434" i="2"/>
  <c r="AC4434" i="2" s="1"/>
  <c r="AD4434" i="2" s="1"/>
  <c r="I4323" i="2"/>
  <c r="AC4323" i="2" s="1"/>
  <c r="AD4323" i="2" s="1"/>
  <c r="I4151" i="2"/>
  <c r="AC4151" i="2" s="1"/>
  <c r="AD4151" i="2" s="1"/>
  <c r="I4662" i="2"/>
  <c r="AC4662" i="2" s="1"/>
  <c r="AD4662" i="2" s="1"/>
  <c r="I4052" i="2"/>
  <c r="AC4052" i="2" s="1"/>
  <c r="AD4052" i="2" s="1"/>
  <c r="I3925" i="2"/>
  <c r="AC3925" i="2" s="1"/>
  <c r="AD3925" i="2" s="1"/>
  <c r="I4517" i="2"/>
  <c r="AC4517" i="2" s="1"/>
  <c r="AD4517" i="2" s="1"/>
  <c r="I4435" i="2"/>
  <c r="AC4435" i="2" s="1"/>
  <c r="AD4435" i="2" s="1"/>
  <c r="I4093" i="2"/>
  <c r="AC4093" i="2" s="1"/>
  <c r="AD4093" i="2" s="1"/>
  <c r="I3498" i="2"/>
  <c r="AC3498" i="2" s="1"/>
  <c r="AD3498" i="2" s="1"/>
  <c r="I4687" i="2"/>
  <c r="AC4687" i="2" s="1"/>
  <c r="AD4687" i="2" s="1"/>
  <c r="I6825" i="2"/>
  <c r="AC6825" i="2" s="1"/>
  <c r="AD6825" i="2" s="1"/>
  <c r="I3640" i="2"/>
  <c r="AC3640" i="2" s="1"/>
  <c r="AD3640" i="2" s="1"/>
  <c r="I3499" i="2"/>
  <c r="AC3499" i="2" s="1"/>
  <c r="AD3499" i="2" s="1"/>
  <c r="I3853" i="2"/>
  <c r="AC3853" i="2" s="1"/>
  <c r="AD3853" i="2" s="1"/>
  <c r="I4520" i="2"/>
  <c r="AC4520" i="2" s="1"/>
  <c r="AD4520" i="2" s="1"/>
  <c r="I4531" i="2"/>
  <c r="AC4531" i="2" s="1"/>
  <c r="AD4531" i="2" s="1"/>
  <c r="I4426" i="2"/>
  <c r="AC4426" i="2" s="1"/>
  <c r="AD4426" i="2" s="1"/>
  <c r="I4092" i="2"/>
  <c r="AC4092" i="2" s="1"/>
  <c r="AD4092" i="2" s="1"/>
  <c r="I3957" i="2"/>
  <c r="AC3957" i="2" s="1"/>
  <c r="AD3957" i="2" s="1"/>
  <c r="I3514" i="2"/>
  <c r="AC3514" i="2" s="1"/>
  <c r="AD3514" i="2" s="1"/>
  <c r="I4461" i="2"/>
  <c r="AC4461" i="2" s="1"/>
  <c r="AD4461" i="2" s="1"/>
  <c r="I3760" i="2"/>
  <c r="AC3760" i="2" s="1"/>
  <c r="AD3760" i="2" s="1"/>
  <c r="I4332" i="2"/>
  <c r="AC4332" i="2" s="1"/>
  <c r="AD4332" i="2" s="1"/>
  <c r="I3595" i="2"/>
  <c r="AC3595" i="2" s="1"/>
  <c r="AD3595" i="2" s="1"/>
  <c r="I3947" i="2"/>
  <c r="AC3947" i="2" s="1"/>
  <c r="AD3947" i="2" s="1"/>
  <c r="I4820" i="2"/>
  <c r="AC4820" i="2" s="1"/>
  <c r="AD4820" i="2" s="1"/>
  <c r="I4681" i="2"/>
  <c r="AC4681" i="2" s="1"/>
  <c r="AD4681" i="2" s="1"/>
  <c r="I3901" i="2"/>
  <c r="AC3901" i="2" s="1"/>
  <c r="AD3901" i="2" s="1"/>
  <c r="I4667" i="2"/>
  <c r="AC4667" i="2" s="1"/>
  <c r="AD4667" i="2" s="1"/>
  <c r="I3835" i="2"/>
  <c r="AC3835" i="2" s="1"/>
  <c r="AD3835" i="2" s="1"/>
  <c r="I3492" i="2"/>
  <c r="AC3492" i="2" s="1"/>
  <c r="AD3492" i="2" s="1"/>
  <c r="I3981" i="2"/>
  <c r="AC3981" i="2" s="1"/>
  <c r="AD3981" i="2" s="1"/>
  <c r="I5276" i="2"/>
  <c r="AC5276" i="2" s="1"/>
  <c r="AD5276" i="2" s="1"/>
  <c r="I3807" i="2"/>
  <c r="AC3807" i="2" s="1"/>
  <c r="AD3807" i="2" s="1"/>
  <c r="I3564" i="2"/>
  <c r="AC3564" i="2" s="1"/>
  <c r="AD3564" i="2" s="1"/>
  <c r="I3781" i="2"/>
  <c r="AC3781" i="2" s="1"/>
  <c r="AD3781" i="2" s="1"/>
  <c r="I3581" i="2"/>
  <c r="AC3581" i="2" s="1"/>
  <c r="AD3581" i="2" s="1"/>
  <c r="I4102" i="2"/>
  <c r="AC4102" i="2" s="1"/>
  <c r="AD4102" i="2" s="1"/>
  <c r="I3832" i="2"/>
  <c r="AC3832" i="2" s="1"/>
  <c r="AD3832" i="2" s="1"/>
  <c r="I3789" i="2"/>
  <c r="AC3789" i="2" s="1"/>
  <c r="AD3789" i="2" s="1"/>
  <c r="I3779" i="2"/>
  <c r="AC3779" i="2" s="1"/>
  <c r="AD3779" i="2" s="1"/>
  <c r="I3997" i="2"/>
  <c r="AC3997" i="2" s="1"/>
  <c r="AD3997" i="2" s="1"/>
  <c r="I3855" i="2"/>
  <c r="AC3855" i="2" s="1"/>
  <c r="AD3855" i="2" s="1"/>
  <c r="I3989" i="2"/>
  <c r="AC3989" i="2" s="1"/>
  <c r="AD3989" i="2" s="1"/>
  <c r="I3568" i="2"/>
  <c r="AC3568" i="2" s="1"/>
  <c r="AD3568" i="2" s="1"/>
  <c r="I3910" i="2"/>
  <c r="AC3910" i="2" s="1"/>
  <c r="AD3910" i="2" s="1"/>
  <c r="I4200" i="2"/>
  <c r="AC4200" i="2" s="1"/>
  <c r="AD4200" i="2" s="1"/>
  <c r="I4501" i="2"/>
  <c r="AC4501" i="2" s="1"/>
  <c r="AD4501" i="2" s="1"/>
  <c r="I3932" i="2"/>
  <c r="AC3932" i="2" s="1"/>
  <c r="AD3932" i="2" s="1"/>
  <c r="I3972" i="2"/>
  <c r="AC3972" i="2" s="1"/>
  <c r="AD3972" i="2" s="1"/>
  <c r="I3723" i="2"/>
  <c r="AC3723" i="2" s="1"/>
  <c r="AD3723" i="2" s="1"/>
  <c r="I4603" i="2"/>
  <c r="AC4603" i="2" s="1"/>
  <c r="AD4603" i="2" s="1"/>
  <c r="I3578" i="2"/>
  <c r="AC3578" i="2" s="1"/>
  <c r="AD3578" i="2" s="1"/>
  <c r="I3757" i="2"/>
  <c r="AC3757" i="2" s="1"/>
  <c r="AD3757" i="2" s="1"/>
  <c r="I3589" i="2"/>
  <c r="AC3589" i="2" s="1"/>
  <c r="AD3589" i="2" s="1"/>
  <c r="I3534" i="2"/>
  <c r="AC3534" i="2" s="1"/>
  <c r="AD3534" i="2" s="1"/>
  <c r="I3803" i="2"/>
  <c r="AC3803" i="2" s="1"/>
  <c r="AD3803" i="2" s="1"/>
  <c r="I4707" i="2"/>
  <c r="AC4707" i="2" s="1"/>
  <c r="AD4707" i="2" s="1"/>
  <c r="I4377" i="2"/>
  <c r="AC4377" i="2" s="1"/>
  <c r="AD4377" i="2" s="1"/>
  <c r="I4885" i="2"/>
  <c r="AC4885" i="2" s="1"/>
  <c r="AD4885" i="2" s="1"/>
  <c r="I3563" i="2"/>
  <c r="AC3563" i="2" s="1"/>
  <c r="AD3563" i="2" s="1"/>
  <c r="I3799" i="2"/>
  <c r="AC3799" i="2" s="1"/>
  <c r="AD3799" i="2" s="1"/>
  <c r="I4688" i="2"/>
  <c r="AC4688" i="2" s="1"/>
  <c r="AD4688" i="2" s="1"/>
  <c r="I4201" i="2"/>
  <c r="AC4201" i="2" s="1"/>
  <c r="AD4201" i="2" s="1"/>
  <c r="I4492" i="2"/>
  <c r="AC4492" i="2" s="1"/>
  <c r="AD4492" i="2" s="1"/>
  <c r="I4571" i="2"/>
  <c r="AC4571" i="2" s="1"/>
  <c r="AD4571" i="2" s="1"/>
  <c r="I4111" i="2"/>
  <c r="AC4111" i="2" s="1"/>
  <c r="AD4111" i="2" s="1"/>
  <c r="I3777" i="2"/>
  <c r="AC3777" i="2" s="1"/>
  <c r="AD3777" i="2" s="1"/>
  <c r="I4582" i="2"/>
  <c r="AC4582" i="2" s="1"/>
  <c r="AD4582" i="2" s="1"/>
  <c r="I4023" i="2"/>
  <c r="AC4023" i="2" s="1"/>
  <c r="AD4023" i="2" s="1"/>
  <c r="I4832" i="2"/>
  <c r="AC4832" i="2" s="1"/>
  <c r="AD4832" i="2" s="1"/>
  <c r="I4227" i="2"/>
  <c r="AC4227" i="2" s="1"/>
  <c r="AD4227" i="2" s="1"/>
  <c r="I5422" i="2"/>
  <c r="AC5422" i="2" s="1"/>
  <c r="AD5422" i="2" s="1"/>
  <c r="I4580" i="2"/>
  <c r="AC4580" i="2" s="1"/>
  <c r="AD4580" i="2" s="1"/>
  <c r="I3979" i="2"/>
  <c r="AC3979" i="2" s="1"/>
  <c r="AD3979" i="2" s="1"/>
  <c r="I4314" i="2"/>
  <c r="AC4314" i="2" s="1"/>
  <c r="AD4314" i="2" s="1"/>
  <c r="I3733" i="2"/>
  <c r="AC3733" i="2" s="1"/>
  <c r="AD3733" i="2" s="1"/>
  <c r="I4784" i="2"/>
  <c r="AC4784" i="2" s="1"/>
  <c r="AD4784" i="2" s="1"/>
  <c r="I3606" i="2"/>
  <c r="AC3606" i="2" s="1"/>
  <c r="AD3606" i="2" s="1"/>
  <c r="I3812" i="2"/>
  <c r="AC3812" i="2" s="1"/>
  <c r="AD3812" i="2" s="1"/>
  <c r="I4786" i="2"/>
  <c r="AC4786" i="2" s="1"/>
  <c r="AD4786" i="2" s="1"/>
  <c r="I3866" i="2"/>
  <c r="AC3866" i="2" s="1"/>
  <c r="AD3866" i="2" s="1"/>
  <c r="I4683" i="2"/>
  <c r="AC4683" i="2" s="1"/>
  <c r="AD4683" i="2" s="1"/>
  <c r="I4586" i="2"/>
  <c r="AC4586" i="2" s="1"/>
  <c r="AD4586" i="2" s="1"/>
  <c r="I4343" i="2"/>
  <c r="AC4343" i="2" s="1"/>
  <c r="AD4343" i="2" s="1"/>
  <c r="I4508" i="2"/>
  <c r="AC4508" i="2" s="1"/>
  <c r="AD4508" i="2" s="1"/>
  <c r="I4119" i="2"/>
  <c r="AC4119" i="2" s="1"/>
  <c r="AD4119" i="2" s="1"/>
  <c r="I6251" i="2"/>
  <c r="AC6251" i="2" s="1"/>
  <c r="AD6251" i="2" s="1"/>
  <c r="I4658" i="2"/>
  <c r="AC4658" i="2" s="1"/>
  <c r="AD4658" i="2" s="1"/>
  <c r="I3787" i="2"/>
  <c r="AC3787" i="2" s="1"/>
  <c r="AD3787" i="2" s="1"/>
  <c r="I3613" i="2"/>
  <c r="AC3613" i="2" s="1"/>
  <c r="AD3613" i="2" s="1"/>
  <c r="I3846" i="2"/>
  <c r="AC3846" i="2" s="1"/>
  <c r="AD3846" i="2" s="1"/>
  <c r="I6872" i="2"/>
  <c r="AC6872" i="2" s="1"/>
  <c r="AD6872" i="2" s="1"/>
  <c r="I4274" i="2"/>
  <c r="AC4274" i="2" s="1"/>
  <c r="AD4274" i="2" s="1"/>
  <c r="I4684" i="2"/>
  <c r="AC4684" i="2" s="1"/>
  <c r="AD4684" i="2" s="1"/>
  <c r="I4589" i="2"/>
  <c r="AC4589" i="2" s="1"/>
  <c r="AD4589" i="2" s="1"/>
  <c r="I3917" i="2"/>
  <c r="AC3917" i="2" s="1"/>
  <c r="AD3917" i="2" s="1"/>
  <c r="I4539" i="2"/>
  <c r="AC4539" i="2" s="1"/>
  <c r="AD4539" i="2" s="1"/>
  <c r="I3809" i="2"/>
  <c r="AC3809" i="2" s="1"/>
  <c r="AD3809" i="2" s="1"/>
  <c r="I3669" i="2"/>
  <c r="AC3669" i="2" s="1"/>
  <c r="AD3669" i="2" s="1"/>
  <c r="I3727" i="2"/>
  <c r="AC3727" i="2" s="1"/>
  <c r="AD3727" i="2" s="1"/>
  <c r="I3619" i="2"/>
  <c r="AC3619" i="2" s="1"/>
  <c r="AD3619" i="2" s="1"/>
  <c r="I3891" i="2"/>
  <c r="AC3891" i="2" s="1"/>
  <c r="AD3891" i="2" s="1"/>
  <c r="I3791" i="2"/>
  <c r="AC3791" i="2" s="1"/>
  <c r="AD3791" i="2" s="1"/>
  <c r="I4818" i="2"/>
  <c r="AC4818" i="2" s="1"/>
  <c r="AD4818" i="2" s="1"/>
  <c r="I4108" i="2"/>
  <c r="AC4108" i="2" s="1"/>
  <c r="AD4108" i="2" s="1"/>
  <c r="I3909" i="2"/>
  <c r="AC3909" i="2" s="1"/>
  <c r="AD3909" i="2" s="1"/>
  <c r="I4562" i="2"/>
  <c r="AC4562" i="2" s="1"/>
  <c r="AD4562" i="2" s="1"/>
  <c r="I4647" i="2"/>
  <c r="AC4647" i="2" s="1"/>
  <c r="AD4647" i="2" s="1"/>
  <c r="I4367" i="2"/>
  <c r="AC4367" i="2" s="1"/>
  <c r="AD4367" i="2" s="1"/>
  <c r="I3752" i="2"/>
  <c r="AC3752" i="2" s="1"/>
  <c r="AD3752" i="2" s="1"/>
  <c r="I4548" i="2"/>
  <c r="AC4548" i="2" s="1"/>
  <c r="AD4548" i="2" s="1"/>
  <c r="I3611" i="2"/>
  <c r="AC3611" i="2" s="1"/>
  <c r="AD3611" i="2" s="1"/>
  <c r="I3695" i="2"/>
  <c r="AC3695" i="2" s="1"/>
  <c r="AD3695" i="2" s="1"/>
  <c r="I3784" i="2"/>
  <c r="AC3784" i="2" s="1"/>
  <c r="AD3784" i="2" s="1"/>
  <c r="I6250" i="2"/>
  <c r="AC6250" i="2" s="1"/>
  <c r="AD6250" i="2" s="1"/>
  <c r="I4655" i="2"/>
  <c r="AC4655" i="2" s="1"/>
  <c r="AD4655" i="2" s="1"/>
  <c r="I3793" i="2"/>
  <c r="AC3793" i="2" s="1"/>
  <c r="AD3793" i="2" s="1"/>
  <c r="I4281" i="2"/>
  <c r="AC4281" i="2" s="1"/>
  <c r="AD4281" i="2" s="1"/>
  <c r="I4888" i="2"/>
  <c r="AC4888" i="2" s="1"/>
  <c r="AD4888" i="2" s="1"/>
  <c r="I4057" i="2"/>
  <c r="AC4057" i="2" s="1"/>
  <c r="AD4057" i="2" s="1"/>
  <c r="I3790" i="2"/>
  <c r="AC3790" i="2" s="1"/>
  <c r="AD3790" i="2" s="1"/>
  <c r="I4516" i="2"/>
  <c r="AC4516" i="2" s="1"/>
  <c r="AD4516" i="2" s="1"/>
  <c r="I3829" i="2"/>
  <c r="AC3829" i="2" s="1"/>
  <c r="AD3829" i="2" s="1"/>
  <c r="I4321" i="2"/>
  <c r="AC4321" i="2" s="1"/>
  <c r="AD4321" i="2" s="1"/>
  <c r="I4429" i="2"/>
  <c r="AC4429" i="2" s="1"/>
  <c r="AD4429" i="2" s="1"/>
  <c r="I4442" i="2"/>
  <c r="AC4442" i="2" s="1"/>
  <c r="AD4442" i="2" s="1"/>
  <c r="I3728" i="2"/>
  <c r="AC3728" i="2" s="1"/>
  <c r="AD3728" i="2" s="1"/>
  <c r="I3495" i="2"/>
  <c r="AC3495" i="2" s="1"/>
  <c r="AD3495" i="2" s="1"/>
  <c r="I3527" i="2"/>
  <c r="AC3527" i="2" s="1"/>
  <c r="AD3527" i="2" s="1"/>
  <c r="I4035" i="2"/>
  <c r="AC4035" i="2" s="1"/>
  <c r="AD4035" i="2" s="1"/>
  <c r="I3703" i="2"/>
  <c r="AC3703" i="2" s="1"/>
  <c r="AD3703" i="2" s="1"/>
  <c r="I3914" i="2"/>
  <c r="AC3914" i="2" s="1"/>
  <c r="AD3914" i="2" s="1"/>
  <c r="I3815" i="2"/>
  <c r="AC3815" i="2" s="1"/>
  <c r="AD3815" i="2" s="1"/>
  <c r="I4130" i="2"/>
  <c r="AC4130" i="2" s="1"/>
  <c r="AD4130" i="2" s="1"/>
  <c r="I4581" i="2"/>
  <c r="AC4581" i="2" s="1"/>
  <c r="AD4581" i="2" s="1"/>
  <c r="I4287" i="2"/>
  <c r="AC4287" i="2" s="1"/>
  <c r="AD4287" i="2" s="1"/>
  <c r="I3946" i="2"/>
  <c r="AC3946" i="2" s="1"/>
  <c r="AD3946" i="2" s="1"/>
  <c r="I4847" i="2"/>
  <c r="AC4847" i="2" s="1"/>
  <c r="AD4847" i="2" s="1"/>
  <c r="I3873" i="2"/>
  <c r="AC3873" i="2" s="1"/>
  <c r="AD3873" i="2" s="1"/>
  <c r="I3516" i="2"/>
  <c r="AC3516" i="2" s="1"/>
  <c r="AD3516" i="2" s="1"/>
  <c r="I4016" i="2"/>
  <c r="AC4016" i="2" s="1"/>
  <c r="AD4016" i="2" s="1"/>
  <c r="I3848" i="2"/>
  <c r="AC3848" i="2" s="1"/>
  <c r="AD3848" i="2" s="1"/>
  <c r="I4120" i="2"/>
  <c r="AC4120" i="2" s="1"/>
  <c r="AD4120" i="2" s="1"/>
  <c r="I4673" i="2"/>
  <c r="AC4673" i="2" s="1"/>
  <c r="AD4673" i="2" s="1"/>
  <c r="I4849" i="2"/>
  <c r="AC4849" i="2" s="1"/>
  <c r="AD4849" i="2" s="1"/>
  <c r="I3683" i="2"/>
  <c r="AC3683" i="2" s="1"/>
  <c r="AD3683" i="2" s="1"/>
  <c r="I3502" i="2"/>
  <c r="AC3502" i="2" s="1"/>
  <c r="AD3502" i="2" s="1"/>
  <c r="I4014" i="2"/>
  <c r="AC4014" i="2" s="1"/>
  <c r="AD4014" i="2" s="1"/>
  <c r="I4140" i="2"/>
  <c r="AC4140" i="2" s="1"/>
  <c r="AD4140" i="2" s="1"/>
  <c r="I4555" i="2"/>
  <c r="AC4555" i="2" s="1"/>
  <c r="AD4555" i="2" s="1"/>
  <c r="I3572" i="2"/>
  <c r="AC3572" i="2" s="1"/>
  <c r="AD3572" i="2" s="1"/>
  <c r="I4593" i="2"/>
  <c r="AC4593" i="2" s="1"/>
  <c r="AD4593" i="2" s="1"/>
  <c r="I4148" i="2"/>
  <c r="AC4148" i="2" s="1"/>
  <c r="AD4148" i="2" s="1"/>
  <c r="I4402" i="2"/>
  <c r="AC4402" i="2" s="1"/>
  <c r="AD4402" i="2" s="1"/>
  <c r="I4277" i="2"/>
  <c r="AC4277" i="2" s="1"/>
  <c r="AD4277" i="2" s="1"/>
  <c r="I3709" i="2"/>
  <c r="AC3709" i="2" s="1"/>
  <c r="AD3709" i="2" s="1"/>
  <c r="I4546" i="2"/>
  <c r="AC4546" i="2" s="1"/>
  <c r="AD4546" i="2" s="1"/>
  <c r="I4379" i="2"/>
  <c r="AC4379" i="2" s="1"/>
  <c r="AD4379" i="2" s="1"/>
  <c r="I4034" i="2"/>
  <c r="AC4034" i="2" s="1"/>
  <c r="AD4034" i="2" s="1"/>
  <c r="I4098" i="2"/>
  <c r="AC4098" i="2" s="1"/>
  <c r="AD4098" i="2" s="1"/>
  <c r="I3579" i="2"/>
  <c r="AC3579" i="2" s="1"/>
  <c r="AD3579" i="2" s="1"/>
  <c r="I4743" i="2"/>
  <c r="AC4743" i="2" s="1"/>
  <c r="AD4743" i="2" s="1"/>
  <c r="I3798" i="2"/>
  <c r="AC3798" i="2" s="1"/>
  <c r="AD3798" i="2" s="1"/>
  <c r="I4280" i="2"/>
  <c r="AC4280" i="2" s="1"/>
  <c r="AD4280" i="2" s="1"/>
  <c r="I4099" i="2"/>
  <c r="AC4099" i="2" s="1"/>
  <c r="AD4099" i="2" s="1"/>
  <c r="I4396" i="2"/>
  <c r="AC4396" i="2" s="1"/>
  <c r="AD4396" i="2" s="1"/>
  <c r="I4631" i="2"/>
  <c r="AC4631" i="2" s="1"/>
  <c r="AD4631" i="2" s="1"/>
  <c r="I3845" i="2"/>
  <c r="AC3845" i="2" s="1"/>
  <c r="AD3845" i="2" s="1"/>
  <c r="I3993" i="2"/>
  <c r="AC3993" i="2" s="1"/>
  <c r="AD3993" i="2" s="1"/>
  <c r="I4172" i="2"/>
  <c r="AC4172" i="2" s="1"/>
  <c r="AD4172" i="2" s="1"/>
  <c r="I3969" i="2"/>
  <c r="AC3969" i="2" s="1"/>
  <c r="AD3969" i="2" s="1"/>
  <c r="I3637" i="2"/>
  <c r="AC3637" i="2" s="1"/>
  <c r="AD3637" i="2" s="1"/>
  <c r="I4427" i="2"/>
  <c r="AC4427" i="2" s="1"/>
  <c r="AD4427" i="2" s="1"/>
  <c r="I3907" i="2"/>
  <c r="AC3907" i="2" s="1"/>
  <c r="AD3907" i="2" s="1"/>
  <c r="I4549" i="2"/>
  <c r="AC4549" i="2" s="1"/>
  <c r="AD4549" i="2" s="1"/>
  <c r="I4304" i="2"/>
  <c r="AC4304" i="2" s="1"/>
  <c r="AD4304" i="2" s="1"/>
  <c r="I4547" i="2"/>
  <c r="AC4547" i="2" s="1"/>
  <c r="AD4547" i="2" s="1"/>
  <c r="I6253" i="2"/>
  <c r="AC6253" i="2" s="1"/>
  <c r="AD6253" i="2" s="1"/>
  <c r="I4352" i="2"/>
  <c r="AC4352" i="2" s="1"/>
  <c r="AD4352" i="2" s="1"/>
  <c r="I4642" i="2"/>
  <c r="AC4642" i="2" s="1"/>
  <c r="AD4642" i="2" s="1"/>
  <c r="I4468" i="2"/>
  <c r="AC4468" i="2" s="1"/>
  <c r="AD4468" i="2" s="1"/>
  <c r="I3710" i="2"/>
  <c r="AC3710" i="2" s="1"/>
  <c r="AD3710" i="2" s="1"/>
  <c r="I3582" i="2"/>
  <c r="AC3582" i="2" s="1"/>
  <c r="AD3582" i="2" s="1"/>
  <c r="I4247" i="2"/>
  <c r="AC4247" i="2" s="1"/>
  <c r="AD4247" i="2" s="1"/>
  <c r="I3741" i="2"/>
  <c r="AC3741" i="2" s="1"/>
  <c r="AD3741" i="2" s="1"/>
  <c r="I4313" i="2"/>
  <c r="AC4313" i="2" s="1"/>
  <c r="AD4313" i="2" s="1"/>
  <c r="I3822" i="2"/>
  <c r="AC3822" i="2" s="1"/>
  <c r="AD3822" i="2" s="1"/>
  <c r="I3610" i="2"/>
  <c r="AC3610" i="2" s="1"/>
  <c r="AD3610" i="2" s="1"/>
  <c r="I4071" i="2"/>
  <c r="AC4071" i="2" s="1"/>
  <c r="AD4071" i="2" s="1"/>
  <c r="I3553" i="2"/>
  <c r="AC3553" i="2" s="1"/>
  <c r="AD3553" i="2" s="1"/>
  <c r="I4205" i="2"/>
  <c r="AC4205" i="2" s="1"/>
  <c r="AD4205" i="2" s="1"/>
  <c r="I6117" i="2"/>
  <c r="AC6117" i="2" s="1"/>
  <c r="AD6117" i="2" s="1"/>
  <c r="I3941" i="2"/>
  <c r="AC3941" i="2" s="1"/>
  <c r="AD3941" i="2" s="1"/>
  <c r="I3775" i="2"/>
  <c r="AC3775" i="2" s="1"/>
  <c r="AD3775" i="2" s="1"/>
  <c r="I4409" i="2"/>
  <c r="AC4409" i="2" s="1"/>
  <c r="AD4409" i="2" s="1"/>
  <c r="I3706" i="2"/>
  <c r="AC3706" i="2" s="1"/>
  <c r="AD3706" i="2" s="1"/>
  <c r="I3837" i="2"/>
  <c r="AC3837" i="2" s="1"/>
  <c r="AD3837" i="2" s="1"/>
  <c r="I4142" i="2"/>
  <c r="AC4142" i="2" s="1"/>
  <c r="AD4142" i="2" s="1"/>
  <c r="I3833" i="2"/>
  <c r="AC3833" i="2" s="1"/>
  <c r="AD3833" i="2" s="1"/>
  <c r="I4836" i="2"/>
  <c r="AC4836" i="2" s="1"/>
  <c r="AD4836" i="2" s="1"/>
  <c r="I5739" i="2"/>
  <c r="AC5739" i="2" s="1"/>
  <c r="AD5739" i="2" s="1"/>
  <c r="I3821" i="2"/>
  <c r="AC3821" i="2" s="1"/>
  <c r="AD3821" i="2" s="1"/>
  <c r="I3562" i="2"/>
  <c r="AC3562" i="2" s="1"/>
  <c r="AD3562" i="2" s="1"/>
  <c r="I3776" i="2"/>
  <c r="AC3776" i="2" s="1"/>
  <c r="AD3776" i="2" s="1"/>
  <c r="I4096" i="2"/>
  <c r="AC4096" i="2" s="1"/>
  <c r="AD4096" i="2" s="1"/>
  <c r="I4679" i="2"/>
  <c r="AC4679" i="2" s="1"/>
  <c r="AD4679" i="2" s="1"/>
  <c r="I3924" i="2"/>
  <c r="AC3924" i="2" s="1"/>
  <c r="AD3924" i="2" s="1"/>
  <c r="I4557" i="2"/>
  <c r="AC4557" i="2" s="1"/>
  <c r="AD4557" i="2" s="1"/>
  <c r="I4483" i="2"/>
  <c r="AC4483" i="2" s="1"/>
  <c r="AD4483" i="2" s="1"/>
  <c r="I4090" i="2"/>
  <c r="AC4090" i="2" s="1"/>
  <c r="AD4090" i="2" s="1"/>
  <c r="I3549" i="2"/>
  <c r="AC3549" i="2" s="1"/>
  <c r="AD3549" i="2" s="1"/>
  <c r="I4015" i="2"/>
  <c r="AC4015" i="2" s="1"/>
  <c r="AD4015" i="2" s="1"/>
  <c r="I4081" i="2"/>
  <c r="AC4081" i="2" s="1"/>
  <c r="AD4081" i="2" s="1"/>
  <c r="I3694" i="2"/>
  <c r="AC3694" i="2" s="1"/>
  <c r="AD3694" i="2" s="1"/>
  <c r="I3797" i="2"/>
  <c r="AC3797" i="2" s="1"/>
  <c r="AD3797" i="2" s="1"/>
  <c r="I3692" i="2"/>
  <c r="AC3692" i="2" s="1"/>
  <c r="AD3692" i="2" s="1"/>
  <c r="I3751" i="2"/>
  <c r="AC3751" i="2" s="1"/>
  <c r="AD3751" i="2" s="1"/>
  <c r="I3915" i="2"/>
  <c r="AC3915" i="2" s="1"/>
  <c r="AD3915" i="2" s="1"/>
  <c r="I4498" i="2"/>
  <c r="AC4498" i="2" s="1"/>
  <c r="AD4498" i="2" s="1"/>
  <c r="I3841" i="2"/>
  <c r="AC3841" i="2" s="1"/>
  <c r="AD3841" i="2" s="1"/>
  <c r="I4771" i="2"/>
  <c r="AC4771" i="2" s="1"/>
  <c r="AD4771" i="2" s="1"/>
  <c r="I3639" i="2"/>
  <c r="AC3639" i="2" s="1"/>
  <c r="AD3639" i="2" s="1"/>
  <c r="I4599" i="2"/>
  <c r="AC4599" i="2" s="1"/>
  <c r="AD4599" i="2" s="1"/>
  <c r="I3622" i="2"/>
  <c r="AC3622" i="2" s="1"/>
  <c r="AD3622" i="2" s="1"/>
  <c r="I3620" i="2"/>
  <c r="AC3620" i="2" s="1"/>
  <c r="AD3620" i="2" s="1"/>
  <c r="I3661" i="2"/>
  <c r="AC3661" i="2" s="1"/>
  <c r="AD3661" i="2" s="1"/>
  <c r="I4055" i="2"/>
  <c r="AC4055" i="2" s="1"/>
  <c r="AD4055" i="2" s="1"/>
  <c r="I3627" i="2"/>
  <c r="AC3627" i="2" s="1"/>
  <c r="AD3627" i="2" s="1"/>
  <c r="I4110" i="2"/>
  <c r="AC4110" i="2" s="1"/>
  <c r="AD4110" i="2" s="1"/>
  <c r="I4870" i="2"/>
  <c r="AC4870" i="2" s="1"/>
  <c r="AD4870" i="2" s="1"/>
  <c r="I3545" i="2"/>
  <c r="AC3545" i="2" s="1"/>
  <c r="AD3545" i="2" s="1"/>
  <c r="I4417" i="2"/>
  <c r="AC4417" i="2" s="1"/>
  <c r="AD4417" i="2" s="1"/>
  <c r="I3493" i="2"/>
  <c r="AC3493" i="2" s="1"/>
  <c r="AD3493" i="2" s="1"/>
  <c r="I4608" i="2"/>
  <c r="AC4608" i="2" s="1"/>
  <c r="AD4608" i="2" s="1"/>
  <c r="I3899" i="2"/>
  <c r="AC3899" i="2" s="1"/>
  <c r="AD3899" i="2" s="1"/>
  <c r="I3839" i="2"/>
  <c r="AC3839" i="2" s="1"/>
  <c r="AD3839" i="2" s="1"/>
  <c r="I3796" i="2"/>
  <c r="AC3796" i="2" s="1"/>
  <c r="AD3796" i="2" s="1"/>
  <c r="I3817" i="2"/>
  <c r="AC3817" i="2" s="1"/>
  <c r="AD3817" i="2" s="1"/>
  <c r="I3519" i="2"/>
  <c r="AC3519" i="2" s="1"/>
  <c r="AD3519" i="2" s="1"/>
  <c r="I5447" i="2"/>
  <c r="AC5447" i="2" s="1"/>
  <c r="AD5447" i="2" s="1"/>
  <c r="I4540" i="2"/>
  <c r="AC4540" i="2" s="1"/>
  <c r="AD4540" i="2" s="1"/>
  <c r="I4393" i="2"/>
  <c r="AC4393" i="2" s="1"/>
  <c r="AD4393" i="2" s="1"/>
  <c r="I4240" i="2"/>
  <c r="AC4240" i="2" s="1"/>
  <c r="AD4240" i="2" s="1"/>
  <c r="I3684" i="2"/>
  <c r="AC3684" i="2" s="1"/>
  <c r="AD3684" i="2" s="1"/>
  <c r="I3658" i="2"/>
  <c r="AC3658" i="2" s="1"/>
  <c r="AD3658" i="2" s="1"/>
  <c r="I3636" i="2"/>
  <c r="AC3636" i="2" s="1"/>
  <c r="AD3636" i="2" s="1"/>
  <c r="I3524" i="2"/>
  <c r="AC3524" i="2" s="1"/>
  <c r="AD3524" i="2" s="1"/>
  <c r="I3614" i="2"/>
  <c r="AC3614" i="2" s="1"/>
  <c r="AD3614" i="2" s="1"/>
  <c r="I4243" i="2"/>
  <c r="AC4243" i="2" s="1"/>
  <c r="AD4243" i="2" s="1"/>
  <c r="I4117" i="2"/>
  <c r="AC4117" i="2" s="1"/>
  <c r="AD4117" i="2" s="1"/>
  <c r="I4803" i="2"/>
  <c r="AC4803" i="2" s="1"/>
  <c r="AD4803" i="2" s="1"/>
  <c r="I4368" i="2"/>
  <c r="AC4368" i="2" s="1"/>
  <c r="AD4368" i="2" s="1"/>
  <c r="I3509" i="2"/>
  <c r="AC3509" i="2" s="1"/>
  <c r="AD3509" i="2" s="1"/>
  <c r="I3916" i="2"/>
  <c r="AC3916" i="2" s="1"/>
  <c r="AD3916" i="2" s="1"/>
  <c r="I3921" i="2"/>
  <c r="AC3921" i="2" s="1"/>
  <c r="AD3921" i="2" s="1"/>
  <c r="I4833" i="2"/>
  <c r="AC4833" i="2" s="1"/>
  <c r="AD4833" i="2" s="1"/>
  <c r="I4444" i="2"/>
  <c r="AC4444" i="2" s="1"/>
  <c r="AD4444" i="2" s="1"/>
  <c r="I4477" i="2"/>
  <c r="AC4477" i="2" s="1"/>
  <c r="AD4477" i="2" s="1"/>
  <c r="I4874" i="2"/>
  <c r="AC4874" i="2" s="1"/>
  <c r="AD4874" i="2" s="1"/>
  <c r="I3718" i="2"/>
  <c r="AC3718" i="2" s="1"/>
  <c r="AD3718" i="2" s="1"/>
  <c r="I4101" i="2"/>
  <c r="AC4101" i="2" s="1"/>
  <c r="AD4101" i="2" s="1"/>
  <c r="I3897" i="2"/>
  <c r="AC3897" i="2" s="1"/>
  <c r="AD3897" i="2" s="1"/>
  <c r="I3724" i="2"/>
  <c r="AC3724" i="2" s="1"/>
  <c r="AD3724" i="2" s="1"/>
  <c r="I3540" i="2"/>
  <c r="AC3540" i="2" s="1"/>
  <c r="AD3540" i="2" s="1"/>
  <c r="I3813" i="2"/>
  <c r="AC3813" i="2" s="1"/>
  <c r="AD3813" i="2" s="1"/>
  <c r="I5287" i="2"/>
  <c r="AC5287" i="2" s="1"/>
  <c r="AD5287" i="2" s="1"/>
  <c r="I6272" i="2"/>
  <c r="AC6272" i="2" s="1"/>
  <c r="AD6272" i="2" s="1"/>
  <c r="I3659" i="2"/>
  <c r="AC3659" i="2" s="1"/>
  <c r="AD3659" i="2" s="1"/>
  <c r="I4701" i="2"/>
  <c r="AC4701" i="2" s="1"/>
  <c r="AD4701" i="2" s="1"/>
  <c r="I4394" i="2"/>
  <c r="AC4394" i="2" s="1"/>
  <c r="AD4394" i="2" s="1"/>
  <c r="I4175" i="2"/>
  <c r="AC4175" i="2" s="1"/>
  <c r="AD4175" i="2" s="1"/>
  <c r="I4294" i="2"/>
  <c r="AC4294" i="2" s="1"/>
  <c r="AD4294" i="2" s="1"/>
  <c r="I3678" i="2"/>
  <c r="AC3678" i="2" s="1"/>
  <c r="AD3678" i="2" s="1"/>
  <c r="I3838" i="2"/>
  <c r="AC3838" i="2" s="1"/>
  <c r="AD3838" i="2" s="1"/>
  <c r="I3749" i="2"/>
  <c r="AC3749" i="2" s="1"/>
  <c r="AD3749" i="2" s="1"/>
  <c r="I4077" i="2"/>
  <c r="AC4077" i="2" s="1"/>
  <c r="AD4077" i="2" s="1"/>
  <c r="I4451" i="2"/>
  <c r="AC4451" i="2" s="1"/>
  <c r="AD4451" i="2" s="1"/>
  <c r="I4330" i="2"/>
  <c r="AC4330" i="2" s="1"/>
  <c r="AD4330" i="2" s="1"/>
  <c r="I4293" i="2"/>
  <c r="AC4293" i="2" s="1"/>
  <c r="AD4293" i="2" s="1"/>
  <c r="I3905" i="2"/>
  <c r="AC3905" i="2" s="1"/>
  <c r="AD3905" i="2" s="1"/>
  <c r="I3988" i="2"/>
  <c r="AC3988" i="2" s="1"/>
  <c r="AD3988" i="2" s="1"/>
  <c r="I3717" i="2"/>
  <c r="AC3717" i="2" s="1"/>
  <c r="AD3717" i="2" s="1"/>
  <c r="I4138" i="2"/>
  <c r="AC4138" i="2" s="1"/>
  <c r="AD4138" i="2" s="1"/>
  <c r="I4157" i="2"/>
  <c r="AC4157" i="2" s="1"/>
  <c r="AD4157" i="2" s="1"/>
  <c r="I4114" i="2"/>
  <c r="AC4114" i="2" s="1"/>
  <c r="AD4114" i="2" s="1"/>
  <c r="I4163" i="2"/>
  <c r="AC4163" i="2" s="1"/>
  <c r="AD4163" i="2" s="1"/>
  <c r="I3555" i="2"/>
  <c r="AC3555" i="2" s="1"/>
  <c r="AD3555" i="2" s="1"/>
  <c r="I3944" i="2"/>
  <c r="AC3944" i="2" s="1"/>
  <c r="AD3944" i="2" s="1"/>
  <c r="I4699" i="2"/>
  <c r="AC4699" i="2" s="1"/>
  <c r="AD4699" i="2" s="1"/>
  <c r="I5080" i="2"/>
  <c r="AC5080" i="2" s="1"/>
  <c r="AD5080" i="2" s="1"/>
  <c r="I3711" i="2"/>
  <c r="AC3711" i="2" s="1"/>
  <c r="AD3711" i="2" s="1"/>
  <c r="I3840" i="2"/>
  <c r="AC3840" i="2" s="1"/>
  <c r="AD3840" i="2" s="1"/>
  <c r="I3638" i="2"/>
  <c r="AC3638" i="2" s="1"/>
  <c r="AD3638" i="2" s="1"/>
  <c r="I6257" i="2"/>
  <c r="AC6257" i="2" s="1"/>
  <c r="AD6257" i="2" s="1"/>
  <c r="I4011" i="2"/>
  <c r="AC4011" i="2" s="1"/>
  <c r="AD4011" i="2" s="1"/>
  <c r="I3977" i="2"/>
  <c r="AC3977" i="2" s="1"/>
  <c r="AD3977" i="2" s="1"/>
  <c r="I4524" i="2"/>
  <c r="AC4524" i="2" s="1"/>
  <c r="AD4524" i="2" s="1"/>
  <c r="I4728" i="2"/>
  <c r="AC4728" i="2" s="1"/>
  <c r="AD4728" i="2" s="1"/>
  <c r="I3592" i="2"/>
  <c r="AC3592" i="2" s="1"/>
  <c r="AD3592" i="2" s="1"/>
  <c r="I3525" i="2"/>
  <c r="AC3525" i="2" s="1"/>
  <c r="AD3525" i="2" s="1"/>
  <c r="I3854" i="2"/>
  <c r="AC3854" i="2" s="1"/>
  <c r="AD3854" i="2" s="1"/>
  <c r="I3831" i="2"/>
  <c r="AC3831" i="2" s="1"/>
  <c r="AD3831" i="2" s="1"/>
  <c r="I3814" i="2"/>
  <c r="AC3814" i="2" s="1"/>
  <c r="AD3814" i="2" s="1"/>
  <c r="I4450" i="2"/>
  <c r="AC4450" i="2" s="1"/>
  <c r="AD4450" i="2" s="1"/>
  <c r="I4969" i="2"/>
  <c r="AC4969" i="2" s="1"/>
  <c r="AD4969" i="2" s="1"/>
  <c r="I3766" i="2"/>
  <c r="AC3766" i="2" s="1"/>
  <c r="AD3766" i="2" s="1"/>
  <c r="I4155" i="2"/>
  <c r="AC4155" i="2" s="1"/>
  <c r="AD4155" i="2" s="1"/>
  <c r="I3691" i="2"/>
  <c r="AC3691" i="2" s="1"/>
  <c r="AD3691" i="2" s="1"/>
  <c r="I4458" i="2"/>
  <c r="AC4458" i="2" s="1"/>
  <c r="AD4458" i="2" s="1"/>
  <c r="I4342" i="2"/>
  <c r="AC4342" i="2" s="1"/>
  <c r="AD4342" i="2" s="1"/>
  <c r="I4341" i="2"/>
  <c r="AC4341" i="2" s="1"/>
  <c r="AD4341" i="2" s="1"/>
  <c r="I3600" i="2"/>
  <c r="AC3600" i="2" s="1"/>
  <c r="AD3600" i="2" s="1"/>
  <c r="I4881" i="2"/>
  <c r="AC4881" i="2" s="1"/>
  <c r="AD4881" i="2" s="1"/>
  <c r="I3765" i="2"/>
  <c r="AC3765" i="2" s="1"/>
  <c r="AD3765" i="2" s="1"/>
  <c r="I4145" i="2"/>
  <c r="AC4145" i="2" s="1"/>
  <c r="AD4145" i="2" s="1"/>
  <c r="I4809" i="2"/>
  <c r="AC4809" i="2" s="1"/>
  <c r="AD4809" i="2" s="1"/>
  <c r="I5448" i="2"/>
  <c r="AC5448" i="2" s="1"/>
  <c r="AD5448" i="2" s="1"/>
  <c r="I4772" i="2"/>
  <c r="AC4772" i="2" s="1"/>
  <c r="AD4772" i="2" s="1"/>
  <c r="I3641" i="2"/>
  <c r="AC3641" i="2" s="1"/>
  <c r="AD3641" i="2" s="1"/>
  <c r="I4630" i="2"/>
  <c r="AC4630" i="2" s="1"/>
  <c r="AD4630" i="2" s="1"/>
  <c r="I3940" i="2"/>
  <c r="AC3940" i="2" s="1"/>
  <c r="AD3940" i="2" s="1"/>
  <c r="I4339" i="2"/>
  <c r="AC4339" i="2" s="1"/>
  <c r="AD4339" i="2" s="1"/>
  <c r="I3871" i="2"/>
  <c r="AC3871" i="2" s="1"/>
  <c r="AD3871" i="2" s="1"/>
  <c r="I4840" i="2"/>
  <c r="AC4840" i="2" s="1"/>
  <c r="AD4840" i="2" s="1"/>
  <c r="I3929" i="2"/>
  <c r="AC3929" i="2" s="1"/>
  <c r="AD3929" i="2" s="1"/>
  <c r="I4234" i="2"/>
  <c r="AC4234" i="2" s="1"/>
  <c r="AD4234" i="2" s="1"/>
  <c r="I5426" i="2"/>
  <c r="AC5426" i="2" s="1"/>
  <c r="AD5426" i="2" s="1"/>
  <c r="I4695" i="2"/>
  <c r="AC4695" i="2" s="1"/>
  <c r="AD4695" i="2" s="1"/>
  <c r="I4376" i="2"/>
  <c r="AC4376" i="2" s="1"/>
  <c r="AD4376" i="2" s="1"/>
  <c r="I4086" i="2"/>
  <c r="AC4086" i="2" s="1"/>
  <c r="AD4086" i="2" s="1"/>
  <c r="I4831" i="2"/>
  <c r="AC4831" i="2" s="1"/>
  <c r="AD4831" i="2" s="1"/>
  <c r="I3974" i="2"/>
  <c r="AC3974" i="2" s="1"/>
  <c r="AD3974" i="2" s="1"/>
  <c r="I4702" i="2"/>
  <c r="AC4702" i="2" s="1"/>
  <c r="AD4702" i="2" s="1"/>
  <c r="I4131" i="2"/>
  <c r="AC4131" i="2" s="1"/>
  <c r="AD4131" i="2" s="1"/>
  <c r="I4559" i="2"/>
  <c r="AC4559" i="2" s="1"/>
  <c r="AD4559" i="2" s="1"/>
  <c r="I4154" i="2"/>
  <c r="AC4154" i="2" s="1"/>
  <c r="AD4154" i="2" s="1"/>
  <c r="I4385" i="2"/>
  <c r="AC4385" i="2" s="1"/>
  <c r="AD4385" i="2" s="1"/>
  <c r="I3758" i="2"/>
  <c r="AC3758" i="2" s="1"/>
  <c r="AD3758" i="2" s="1"/>
  <c r="I3782" i="2"/>
  <c r="AC3782" i="2" s="1"/>
  <c r="AD3782" i="2" s="1"/>
  <c r="I4883" i="2"/>
  <c r="AC4883" i="2" s="1"/>
  <c r="AD4883" i="2" s="1"/>
  <c r="I3919" i="2"/>
  <c r="AC3919" i="2" s="1"/>
  <c r="AD3919" i="2" s="1"/>
  <c r="I3507" i="2"/>
  <c r="AC3507" i="2" s="1"/>
  <c r="AD3507" i="2" s="1"/>
  <c r="I3734" i="2"/>
  <c r="AC3734" i="2" s="1"/>
  <c r="AD3734" i="2" s="1"/>
  <c r="I3774" i="2"/>
  <c r="AC3774" i="2" s="1"/>
  <c r="AD3774" i="2" s="1"/>
  <c r="I4067" i="2"/>
  <c r="AC4067" i="2" s="1"/>
  <c r="AD4067" i="2" s="1"/>
  <c r="I4347" i="2"/>
  <c r="AC4347" i="2" s="1"/>
  <c r="AD4347" i="2" s="1"/>
  <c r="I4879" i="2"/>
  <c r="AC4879" i="2" s="1"/>
  <c r="AD4879" i="2" s="1"/>
  <c r="I3948" i="2"/>
  <c r="AC3948" i="2" s="1"/>
  <c r="AD3948" i="2" s="1"/>
  <c r="I3962" i="2"/>
  <c r="AC3962" i="2" s="1"/>
  <c r="AD3962" i="2" s="1"/>
  <c r="I3599" i="2"/>
  <c r="AC3599" i="2" s="1"/>
  <c r="AD3599" i="2" s="1"/>
  <c r="I3542" i="2"/>
  <c r="AC3542" i="2" s="1"/>
  <c r="AD3542" i="2" s="1"/>
  <c r="I3864" i="2"/>
  <c r="AC3864" i="2" s="1"/>
  <c r="AD3864" i="2" s="1"/>
  <c r="I3653" i="2"/>
  <c r="AC3653" i="2" s="1"/>
  <c r="AD3653" i="2" s="1"/>
  <c r="I3928" i="2"/>
  <c r="AC3928" i="2" s="1"/>
  <c r="AD3928" i="2" s="1"/>
  <c r="I4127" i="2"/>
  <c r="AC4127" i="2" s="1"/>
  <c r="AD4127" i="2" s="1"/>
  <c r="I4753" i="2"/>
  <c r="AC4753" i="2" s="1"/>
  <c r="AD4753" i="2" s="1"/>
  <c r="I3792" i="2"/>
  <c r="AC3792" i="2" s="1"/>
  <c r="AD3792" i="2" s="1"/>
  <c r="I4541" i="2"/>
  <c r="AC4541" i="2" s="1"/>
  <c r="AD4541" i="2" s="1"/>
  <c r="I4153" i="2"/>
  <c r="AC4153" i="2" s="1"/>
  <c r="AD4153" i="2" s="1"/>
  <c r="I4615" i="2"/>
  <c r="AC4615" i="2" s="1"/>
  <c r="AD4615" i="2" s="1"/>
  <c r="I3920" i="2"/>
  <c r="AC3920" i="2" s="1"/>
  <c r="AD3920" i="2" s="1"/>
  <c r="I4623" i="2"/>
  <c r="AC4623" i="2" s="1"/>
  <c r="AD4623" i="2" s="1"/>
  <c r="I3586" i="2"/>
  <c r="AC3586" i="2" s="1"/>
  <c r="AD3586" i="2" s="1"/>
  <c r="I6849" i="2"/>
  <c r="AC6849" i="2" s="1"/>
  <c r="AD6849" i="2" s="1"/>
  <c r="I3755" i="2"/>
  <c r="AC3755" i="2" s="1"/>
  <c r="AD3755" i="2" s="1"/>
  <c r="I3566" i="2"/>
  <c r="AC3566" i="2" s="1"/>
  <c r="AD3566" i="2" s="1"/>
  <c r="I4001" i="2"/>
  <c r="AC4001" i="2" s="1"/>
  <c r="AD4001" i="2" s="1"/>
  <c r="I4718" i="2"/>
  <c r="AC4718" i="2" s="1"/>
  <c r="AD4718" i="2" s="1"/>
  <c r="I3743" i="2"/>
  <c r="AC3743" i="2" s="1"/>
  <c r="AD3743" i="2" s="1"/>
  <c r="I4300" i="2"/>
  <c r="AC4300" i="2" s="1"/>
  <c r="AD4300" i="2" s="1"/>
  <c r="I4443" i="2"/>
  <c r="AC4443" i="2" s="1"/>
  <c r="AD4443" i="2" s="1"/>
  <c r="I6431" i="2"/>
  <c r="AC6431" i="2" s="1"/>
  <c r="AD6431" i="2" s="1"/>
  <c r="I5682" i="2"/>
  <c r="AC5682" i="2" s="1"/>
  <c r="AD5682" i="2" s="1"/>
  <c r="I4202" i="2"/>
  <c r="AC4202" i="2" s="1"/>
  <c r="AD4202" i="2" s="1"/>
  <c r="I4132" i="2"/>
  <c r="AC4132" i="2" s="1"/>
  <c r="AD4132" i="2" s="1"/>
  <c r="I3908" i="2"/>
  <c r="AC3908" i="2" s="1"/>
  <c r="AD3908" i="2" s="1"/>
  <c r="I3880" i="2"/>
  <c r="AC3880" i="2" s="1"/>
  <c r="AD3880" i="2" s="1"/>
  <c r="I4361" i="2"/>
  <c r="AC4361" i="2" s="1"/>
  <c r="AD4361" i="2" s="1"/>
  <c r="I4466" i="2"/>
  <c r="AC4466" i="2" s="1"/>
  <c r="AD4466" i="2" s="1"/>
  <c r="I3922" i="2"/>
  <c r="AC3922" i="2" s="1"/>
  <c r="AD3922" i="2" s="1"/>
  <c r="I4113" i="2"/>
  <c r="AC4113" i="2" s="1"/>
  <c r="AD4113" i="2" s="1"/>
  <c r="I3551" i="2"/>
  <c r="AC3551" i="2" s="1"/>
  <c r="AD3551" i="2" s="1"/>
  <c r="I3673" i="2"/>
  <c r="AC3673" i="2" s="1"/>
  <c r="AD3673" i="2" s="1"/>
  <c r="I3598" i="2"/>
  <c r="AC3598" i="2" s="1"/>
  <c r="AD3598" i="2" s="1"/>
  <c r="I4726" i="2"/>
  <c r="AC4726" i="2" s="1"/>
  <c r="AD4726" i="2" s="1"/>
  <c r="I4697" i="2"/>
  <c r="AC4697" i="2" s="1"/>
  <c r="AD4697" i="2" s="1"/>
  <c r="I3824" i="2"/>
  <c r="AC3824" i="2" s="1"/>
  <c r="AD3824" i="2" s="1"/>
  <c r="I3716" i="2"/>
  <c r="AC3716" i="2" s="1"/>
  <c r="AD3716" i="2" s="1"/>
  <c r="I4460" i="2"/>
  <c r="AC4460" i="2" s="1"/>
  <c r="AD4460" i="2" s="1"/>
  <c r="I6847" i="2"/>
  <c r="AC6847" i="2" s="1"/>
  <c r="AD6847" i="2" s="1"/>
  <c r="I6795" i="2"/>
  <c r="AC6795" i="2" s="1"/>
  <c r="AD6795" i="2" s="1"/>
  <c r="I4256" i="2"/>
  <c r="AC4256" i="2" s="1"/>
  <c r="AD4256" i="2" s="1"/>
  <c r="I3500" i="2"/>
  <c r="AC3500" i="2" s="1"/>
  <c r="AD3500" i="2" s="1"/>
  <c r="I3554" i="2"/>
  <c r="AC3554" i="2" s="1"/>
  <c r="AD3554" i="2" s="1"/>
  <c r="I3923" i="2"/>
  <c r="AC3923" i="2" s="1"/>
  <c r="AD3923" i="2" s="1"/>
  <c r="I4437" i="2"/>
  <c r="AC4437" i="2" s="1"/>
  <c r="AD4437" i="2" s="1"/>
  <c r="I3808" i="2"/>
  <c r="AC3808" i="2" s="1"/>
  <c r="AD3808" i="2" s="1"/>
  <c r="I3996" i="2"/>
  <c r="AC3996" i="2" s="1"/>
  <c r="AD3996" i="2" s="1"/>
  <c r="I3693" i="2"/>
  <c r="AC3693" i="2" s="1"/>
  <c r="AD3693" i="2" s="1"/>
  <c r="I3913" i="2"/>
  <c r="AC3913" i="2" s="1"/>
  <c r="AD3913" i="2" s="1"/>
  <c r="I7521" i="2"/>
  <c r="AC7521" i="2" s="1"/>
  <c r="AD7521" i="2" s="1"/>
  <c r="I4689" i="2"/>
  <c r="AC4689" i="2" s="1"/>
  <c r="AD4689" i="2" s="1"/>
  <c r="I4819" i="2"/>
  <c r="AC4819" i="2" s="1"/>
  <c r="AD4819" i="2" s="1"/>
  <c r="I4996" i="2"/>
  <c r="AC4996" i="2" s="1"/>
  <c r="AD4996" i="2" s="1"/>
  <c r="I4592" i="2"/>
  <c r="AC4592" i="2" s="1"/>
  <c r="AD4592" i="2" s="1"/>
  <c r="I4386" i="2"/>
  <c r="AC4386" i="2" s="1"/>
  <c r="AD4386" i="2" s="1"/>
  <c r="I3702" i="2"/>
  <c r="AC3702" i="2" s="1"/>
  <c r="AD3702" i="2" s="1"/>
  <c r="I3772" i="2"/>
  <c r="AC3772" i="2" s="1"/>
  <c r="AD3772" i="2" s="1"/>
  <c r="I4574" i="2"/>
  <c r="AC4574" i="2" s="1"/>
  <c r="AD4574" i="2" s="1"/>
  <c r="I3736" i="2"/>
  <c r="AC3736" i="2" s="1"/>
  <c r="AD3736" i="2" s="1"/>
  <c r="I3609" i="2"/>
  <c r="AC3609" i="2" s="1"/>
  <c r="AD3609" i="2" s="1"/>
  <c r="I4351" i="2"/>
  <c r="AC4351" i="2" s="1"/>
  <c r="AD4351" i="2" s="1"/>
  <c r="I3629" i="2"/>
  <c r="AC3629" i="2" s="1"/>
  <c r="AD3629" i="2" s="1"/>
  <c r="I6848" i="2"/>
  <c r="AC6848" i="2" s="1"/>
  <c r="AD6848" i="2" s="1"/>
  <c r="I4208" i="2"/>
  <c r="AC4208" i="2" s="1"/>
  <c r="AD4208" i="2" s="1"/>
  <c r="I4459" i="2"/>
  <c r="AC4459" i="2" s="1"/>
  <c r="AD4459" i="2" s="1"/>
  <c r="I3759" i="2"/>
  <c r="AC3759" i="2" s="1"/>
  <c r="AD3759" i="2" s="1"/>
  <c r="I3890" i="2"/>
  <c r="AC3890" i="2" s="1"/>
  <c r="AD3890" i="2" s="1"/>
  <c r="I3585" i="2"/>
  <c r="AC3585" i="2" s="1"/>
  <c r="AD3585" i="2" s="1"/>
  <c r="I4236" i="2"/>
  <c r="AC4236" i="2" s="1"/>
  <c r="AD4236" i="2" s="1"/>
  <c r="I3869" i="2"/>
  <c r="AC3869" i="2" s="1"/>
  <c r="AD3869" i="2" s="1"/>
  <c r="I4116" i="2"/>
  <c r="AC4116" i="2" s="1"/>
  <c r="AD4116" i="2" s="1"/>
  <c r="I4705" i="2"/>
  <c r="AC4705" i="2" s="1"/>
  <c r="AD4705" i="2" s="1"/>
  <c r="I3742" i="2"/>
  <c r="AC3742" i="2" s="1"/>
  <c r="AD3742" i="2" s="1"/>
  <c r="I3526" i="2"/>
  <c r="AC3526" i="2" s="1"/>
  <c r="AD3526" i="2" s="1"/>
  <c r="I6866" i="2"/>
  <c r="AC6866" i="2" s="1"/>
  <c r="AD6866" i="2" s="1"/>
  <c r="I3676" i="2"/>
  <c r="AC3676" i="2" s="1"/>
  <c r="AD3676" i="2" s="1"/>
  <c r="I4727" i="2"/>
  <c r="AC4727" i="2" s="1"/>
  <c r="AD4727" i="2" s="1"/>
  <c r="I7090" i="2"/>
  <c r="AC7090" i="2" s="1"/>
  <c r="AD7090" i="2" s="1"/>
  <c r="I4767" i="2"/>
  <c r="AC4767" i="2" s="1"/>
  <c r="AD4767" i="2" s="1"/>
  <c r="I4703" i="2"/>
  <c r="AC4703" i="2" s="1"/>
  <c r="AD4703" i="2" s="1"/>
  <c r="I4583" i="2"/>
  <c r="AC4583" i="2" s="1"/>
  <c r="AD4583" i="2" s="1"/>
  <c r="I3952" i="2"/>
  <c r="AC3952" i="2" s="1"/>
  <c r="AD3952" i="2" s="1"/>
  <c r="I3569" i="2"/>
  <c r="AC3569" i="2" s="1"/>
  <c r="AD3569" i="2" s="1"/>
  <c r="I3604" i="2"/>
  <c r="AC3604" i="2" s="1"/>
  <c r="AD3604" i="2" s="1"/>
  <c r="I3672" i="2"/>
  <c r="AC3672" i="2" s="1"/>
  <c r="AD3672" i="2" s="1"/>
  <c r="I3538" i="2"/>
  <c r="AC3538" i="2" s="1"/>
  <c r="AD3538" i="2" s="1"/>
  <c r="I3618" i="2"/>
  <c r="AC3618" i="2" s="1"/>
  <c r="AD3618" i="2" s="1"/>
  <c r="I4591" i="2"/>
  <c r="AC4591" i="2" s="1"/>
  <c r="AD4591" i="2" s="1"/>
  <c r="I4378" i="2"/>
  <c r="AC4378" i="2" s="1"/>
  <c r="AD4378" i="2" s="1"/>
  <c r="I3501" i="2"/>
  <c r="AC3501" i="2" s="1"/>
  <c r="AD3501" i="2" s="1"/>
  <c r="I3964" i="2"/>
  <c r="AC3964" i="2" s="1"/>
  <c r="AD3964" i="2" s="1"/>
  <c r="I3560" i="2"/>
  <c r="AC3560" i="2" s="1"/>
  <c r="AD3560" i="2" s="1"/>
  <c r="I4664" i="2"/>
  <c r="AC4664" i="2" s="1"/>
  <c r="AD4664" i="2" s="1"/>
  <c r="I4360" i="2"/>
  <c r="AC4360" i="2" s="1"/>
  <c r="AD4360" i="2" s="1"/>
  <c r="I4650" i="2"/>
  <c r="AC4650" i="2" s="1"/>
  <c r="AD4650" i="2" s="1"/>
  <c r="I4715" i="2"/>
  <c r="AC4715" i="2" s="1"/>
  <c r="AD4715" i="2" s="1"/>
  <c r="I4083" i="2"/>
  <c r="AC4083" i="2" s="1"/>
  <c r="AD4083" i="2" s="1"/>
  <c r="I3881" i="2"/>
  <c r="AC3881" i="2" s="1"/>
  <c r="AD3881" i="2" s="1"/>
  <c r="I4696" i="2"/>
  <c r="AC4696" i="2" s="1"/>
  <c r="AD4696" i="2" s="1"/>
  <c r="AC2096" i="2"/>
  <c r="AD2096" i="2" s="1"/>
  <c r="AC4710" i="2"/>
  <c r="AD4710" i="2" s="1"/>
  <c r="AC5443" i="2"/>
  <c r="AD5443" i="2" s="1"/>
  <c r="AC6232" i="2"/>
  <c r="AD6232" i="2" s="1"/>
  <c r="AC6335" i="2"/>
  <c r="AD6335" i="2" s="1"/>
  <c r="AC5403" i="2"/>
  <c r="AD5403" i="2" s="1"/>
  <c r="AC5459" i="2"/>
  <c r="AD5459" i="2" s="1"/>
  <c r="AC4853" i="2"/>
  <c r="AD4853" i="2" s="1"/>
  <c r="AC6259" i="2"/>
  <c r="AD6259" i="2" s="1"/>
  <c r="AC6255" i="2"/>
  <c r="AD6255" i="2" s="1"/>
  <c r="AC5439" i="2"/>
  <c r="AD5439" i="2" s="1"/>
  <c r="AC5438" i="2"/>
  <c r="AD5438" i="2" s="1"/>
  <c r="I291" i="1"/>
  <c r="Z355" i="1"/>
  <c r="I417" i="1" s="1"/>
  <c r="I431" i="1"/>
  <c r="I389" i="1"/>
  <c r="I185" i="1"/>
  <c r="I222" i="1"/>
  <c r="I194" i="1"/>
  <c r="I209" i="1"/>
  <c r="I227" i="1"/>
  <c r="I202" i="1"/>
  <c r="I236" i="1"/>
  <c r="Z220" i="1"/>
  <c r="Z193" i="1"/>
  <c r="Z234" i="1"/>
  <c r="Z225" i="1"/>
  <c r="Z207" i="1"/>
  <c r="Z230" i="1"/>
  <c r="Z186" i="1"/>
  <c r="Z191" i="1"/>
  <c r="Z192" i="1"/>
  <c r="Z182" i="1"/>
  <c r="Z218" i="1"/>
  <c r="Z216" i="1"/>
  <c r="Z224" i="1"/>
  <c r="Z232" i="1"/>
  <c r="Z181" i="1"/>
  <c r="Z215" i="1"/>
  <c r="Z228" i="1"/>
  <c r="Z196" i="1"/>
  <c r="Z241" i="1"/>
  <c r="I249" i="1"/>
  <c r="I301" i="1"/>
  <c r="I272" i="1"/>
  <c r="I297" i="1"/>
  <c r="I299" i="1"/>
  <c r="I263" i="1"/>
  <c r="I246" i="1"/>
  <c r="I260" i="1"/>
  <c r="I270" i="1"/>
  <c r="I257" i="1"/>
  <c r="I275" i="1"/>
  <c r="I274" i="1"/>
  <c r="I279" i="1"/>
  <c r="Z211" i="1"/>
  <c r="I266" i="1"/>
  <c r="Z283" i="1"/>
  <c r="I244" i="1"/>
  <c r="I288" i="1"/>
  <c r="I252" i="1"/>
  <c r="I268" i="1"/>
  <c r="I295" i="1"/>
  <c r="I300" i="1"/>
  <c r="I251" i="1"/>
  <c r="I262" i="1"/>
  <c r="I267" i="1"/>
  <c r="Z219" i="1"/>
  <c r="I285" i="1"/>
  <c r="I261" i="1"/>
  <c r="I259" i="1"/>
  <c r="I6839" i="2" l="1"/>
  <c r="AC6839" i="2" s="1"/>
  <c r="AD6839" i="2" s="1"/>
  <c r="I6141" i="2"/>
  <c r="AC6141" i="2" s="1"/>
  <c r="AD6141" i="2" s="1"/>
  <c r="I6955" i="2"/>
  <c r="AC6955" i="2" s="1"/>
  <c r="AD6955" i="2" s="1"/>
  <c r="I5540" i="2"/>
  <c r="AC5540" i="2" s="1"/>
  <c r="AD5540" i="2" s="1"/>
  <c r="I6132" i="2"/>
  <c r="AC6132" i="2" s="1"/>
  <c r="AD6132" i="2" s="1"/>
  <c r="I5278" i="2"/>
  <c r="AC5278" i="2" s="1"/>
  <c r="AD5278" i="2" s="1"/>
  <c r="I7634" i="2"/>
  <c r="AC7634" i="2" s="1"/>
  <c r="AD7634" i="2" s="1"/>
  <c r="I6256" i="2"/>
  <c r="I6115" i="2"/>
  <c r="AC6115" i="2" s="1"/>
  <c r="AD6115" i="2" s="1"/>
  <c r="I7079" i="2"/>
  <c r="AC7079" i="2" s="1"/>
  <c r="AD7079" i="2" s="1"/>
  <c r="I6118" i="2"/>
  <c r="AC6118" i="2" s="1"/>
  <c r="AD6118" i="2" s="1"/>
  <c r="I7110" i="2"/>
  <c r="AC7110" i="2" s="1"/>
  <c r="AD7110" i="2" s="1"/>
  <c r="I5433" i="2"/>
  <c r="AC5433" i="2" s="1"/>
  <c r="AD5433" i="2" s="1"/>
  <c r="I6269" i="2"/>
  <c r="I6379" i="2"/>
  <c r="AC6379" i="2" s="1"/>
  <c r="AD6379" i="2" s="1"/>
  <c r="I6813" i="2"/>
  <c r="AC6813" i="2" s="1"/>
  <c r="AD6813" i="2" s="1"/>
  <c r="I6260" i="2"/>
  <c r="AC6260" i="2" s="1"/>
  <c r="AD6260" i="2" s="1"/>
  <c r="I6403" i="2"/>
  <c r="I5437" i="2"/>
  <c r="AC5437" i="2" s="1"/>
  <c r="AD5437" i="2" s="1"/>
  <c r="I7207" i="2"/>
  <c r="I5057" i="2"/>
  <c r="AC5057" i="2" s="1"/>
  <c r="AD5057" i="2" s="1"/>
  <c r="I4566" i="2"/>
  <c r="AC4566" i="2" s="1"/>
  <c r="AD4566" i="2" s="1"/>
  <c r="I5157" i="2"/>
  <c r="AC5157" i="2" s="1"/>
  <c r="AD5157" i="2" s="1"/>
  <c r="I4810" i="2"/>
  <c r="AC4810" i="2" s="1"/>
  <c r="AD4810" i="2" s="1"/>
  <c r="I4452" i="2"/>
  <c r="AC4452" i="2" s="1"/>
  <c r="AD4452" i="2" s="1"/>
  <c r="I4489" i="2"/>
  <c r="AC4489" i="2" s="1"/>
  <c r="AD4489" i="2" s="1"/>
  <c r="I4659" i="2"/>
  <c r="AC4659" i="2" s="1"/>
  <c r="AD4659" i="2" s="1"/>
  <c r="I5082" i="2"/>
  <c r="AC5082" i="2" s="1"/>
  <c r="AD5082" i="2" s="1"/>
  <c r="I5073" i="2"/>
  <c r="AC5073" i="2" s="1"/>
  <c r="AD5073" i="2" s="1"/>
  <c r="I4637" i="2"/>
  <c r="AC4637" i="2" s="1"/>
  <c r="AD4637" i="2" s="1"/>
  <c r="I5578" i="2"/>
  <c r="AC5578" i="2" s="1"/>
  <c r="AD5578" i="2" s="1"/>
  <c r="I5221" i="2"/>
  <c r="AC5221" i="2" s="1"/>
  <c r="AD5221" i="2" s="1"/>
  <c r="I5396" i="2"/>
  <c r="AC5396" i="2" s="1"/>
  <c r="AD5396" i="2" s="1"/>
  <c r="I4685" i="2"/>
  <c r="AC4685" i="2" s="1"/>
  <c r="AD4685" i="2" s="1"/>
  <c r="I4375" i="2"/>
  <c r="AC4375" i="2" s="1"/>
  <c r="AD4375" i="2" s="1"/>
  <c r="I4510" i="2"/>
  <c r="AC4510" i="2" s="1"/>
  <c r="AD4510" i="2" s="1"/>
  <c r="I5141" i="2"/>
  <c r="AC5141" i="2" s="1"/>
  <c r="AD5141" i="2" s="1"/>
  <c r="I4940" i="2"/>
  <c r="AC4940" i="2" s="1"/>
  <c r="AD4940" i="2" s="1"/>
  <c r="I5237" i="2"/>
  <c r="AC5237" i="2" s="1"/>
  <c r="AD5237" i="2" s="1"/>
  <c r="I4190" i="2"/>
  <c r="AC4190" i="2" s="1"/>
  <c r="AD4190" i="2" s="1"/>
  <c r="I4317" i="2"/>
  <c r="AC4317" i="2" s="1"/>
  <c r="AD4317" i="2" s="1"/>
  <c r="I4448" i="2"/>
  <c r="AC4448" i="2" s="1"/>
  <c r="AD4448" i="2" s="1"/>
  <c r="I5180" i="2"/>
  <c r="AC5180" i="2" s="1"/>
  <c r="AD5180" i="2" s="1"/>
  <c r="I6436" i="2"/>
  <c r="AC6436" i="2" s="1"/>
  <c r="AD6436" i="2" s="1"/>
  <c r="I4638" i="2"/>
  <c r="AC4638" i="2" s="1"/>
  <c r="AD4638" i="2" s="1"/>
  <c r="I4438" i="2"/>
  <c r="AC4438" i="2" s="1"/>
  <c r="AD4438" i="2" s="1"/>
  <c r="I5244" i="2"/>
  <c r="AC5244" i="2" s="1"/>
  <c r="AD5244" i="2" s="1"/>
  <c r="I4690" i="2"/>
  <c r="AC4690" i="2" s="1"/>
  <c r="AD4690" i="2" s="1"/>
  <c r="I4276" i="2"/>
  <c r="AC4276" i="2" s="1"/>
  <c r="AD4276" i="2" s="1"/>
  <c r="I4845" i="2"/>
  <c r="AC4845" i="2" s="1"/>
  <c r="AD4845" i="2" s="1"/>
  <c r="I5546" i="2"/>
  <c r="AC5546" i="2" s="1"/>
  <c r="AD5546" i="2" s="1"/>
  <c r="I4643" i="2"/>
  <c r="AC4643" i="2" s="1"/>
  <c r="AD4643" i="2" s="1"/>
  <c r="I4224" i="2"/>
  <c r="AC4224" i="2" s="1"/>
  <c r="AD4224" i="2" s="1"/>
  <c r="I4487" i="2"/>
  <c r="AC4487" i="2" s="1"/>
  <c r="AD4487" i="2" s="1"/>
  <c r="I4392" i="2"/>
  <c r="AC4392" i="2" s="1"/>
  <c r="AD4392" i="2" s="1"/>
  <c r="I4805" i="2"/>
  <c r="AC4805" i="2" s="1"/>
  <c r="AD4805" i="2" s="1"/>
  <c r="I5236" i="2"/>
  <c r="AC5236" i="2" s="1"/>
  <c r="AD5236" i="2" s="1"/>
  <c r="I4484" i="2"/>
  <c r="AC4484" i="2" s="1"/>
  <c r="AD4484" i="2" s="1"/>
  <c r="I4563" i="2"/>
  <c r="AC4563" i="2" s="1"/>
  <c r="AD4563" i="2" s="1"/>
  <c r="I5277" i="2"/>
  <c r="AC5277" i="2" s="1"/>
  <c r="AD5277" i="2" s="1"/>
  <c r="I5268" i="2"/>
  <c r="AC5268" i="2" s="1"/>
  <c r="AD5268" i="2" s="1"/>
  <c r="I5404" i="2"/>
  <c r="AC5404" i="2" s="1"/>
  <c r="AD5404" i="2" s="1"/>
  <c r="I4669" i="2"/>
  <c r="AC4669" i="2" s="1"/>
  <c r="AD4669" i="2" s="1"/>
  <c r="I4694" i="2"/>
  <c r="AC4694" i="2" s="1"/>
  <c r="AD4694" i="2" s="1"/>
  <c r="I4504" i="2"/>
  <c r="AC4504" i="2" s="1"/>
  <c r="AD4504" i="2" s="1"/>
  <c r="I5517" i="2"/>
  <c r="AC5517" i="2" s="1"/>
  <c r="AD5517" i="2" s="1"/>
  <c r="I4550" i="2"/>
  <c r="AC4550" i="2" s="1"/>
  <c r="AD4550" i="2" s="1"/>
  <c r="I5214" i="2"/>
  <c r="AC5214" i="2" s="1"/>
  <c r="AD5214" i="2" s="1"/>
  <c r="I5272" i="2"/>
  <c r="AC5272" i="2" s="1"/>
  <c r="AD5272" i="2" s="1"/>
  <c r="I5109" i="2"/>
  <c r="AC5109" i="2" s="1"/>
  <c r="AD5109" i="2" s="1"/>
  <c r="I4453" i="2"/>
  <c r="AC4453" i="2" s="1"/>
  <c r="AD4453" i="2" s="1"/>
  <c r="I4432" i="2"/>
  <c r="AC4432" i="2" s="1"/>
  <c r="AD4432" i="2" s="1"/>
  <c r="I5179" i="2"/>
  <c r="AC5179" i="2" s="1"/>
  <c r="AD5179" i="2" s="1"/>
  <c r="I4522" i="2"/>
  <c r="AC4522" i="2" s="1"/>
  <c r="AD4522" i="2" s="1"/>
  <c r="I5298" i="2"/>
  <c r="AC5298" i="2" s="1"/>
  <c r="AD5298" i="2" s="1"/>
  <c r="I4215" i="2"/>
  <c r="AC4215" i="2" s="1"/>
  <c r="AD4215" i="2" s="1"/>
  <c r="I4397" i="2"/>
  <c r="AC4397" i="2" s="1"/>
  <c r="AD4397" i="2" s="1"/>
  <c r="I5196" i="2"/>
  <c r="AC5196" i="2" s="1"/>
  <c r="AD5196" i="2" s="1"/>
  <c r="I4925" i="2"/>
  <c r="AC4925" i="2" s="1"/>
  <c r="AD4925" i="2" s="1"/>
  <c r="I4770" i="2"/>
  <c r="AC4770" i="2" s="1"/>
  <c r="AD4770" i="2" s="1"/>
  <c r="I4374" i="2"/>
  <c r="AC4374" i="2" s="1"/>
  <c r="AD4374" i="2" s="1"/>
  <c r="I4233" i="2"/>
  <c r="AC4233" i="2" s="1"/>
  <c r="AD4233" i="2" s="1"/>
  <c r="I4766" i="2"/>
  <c r="AC4766" i="2" s="1"/>
  <c r="AD4766" i="2" s="1"/>
  <c r="I4502" i="2"/>
  <c r="AC4502" i="2" s="1"/>
  <c r="AD4502" i="2" s="1"/>
  <c r="I4791" i="2"/>
  <c r="AC4791" i="2" s="1"/>
  <c r="AD4791" i="2" s="1"/>
  <c r="I5220" i="2"/>
  <c r="AC5220" i="2" s="1"/>
  <c r="AD5220" i="2" s="1"/>
  <c r="I4627" i="2"/>
  <c r="AC4627" i="2" s="1"/>
  <c r="AD4627" i="2" s="1"/>
  <c r="I4320" i="2"/>
  <c r="AC4320" i="2" s="1"/>
  <c r="AD4320" i="2" s="1"/>
  <c r="I4636" i="2"/>
  <c r="AC4636" i="2" s="1"/>
  <c r="AD4636" i="2" s="1"/>
  <c r="I5552" i="2"/>
  <c r="AC5552" i="2" s="1"/>
  <c r="AD5552" i="2" s="1"/>
  <c r="I4447" i="2"/>
  <c r="AC4447" i="2" s="1"/>
  <c r="AD4447" i="2" s="1"/>
  <c r="I5269" i="2"/>
  <c r="AC5269" i="2" s="1"/>
  <c r="AD5269" i="2" s="1"/>
  <c r="I4241" i="2"/>
  <c r="AC4241" i="2" s="1"/>
  <c r="AD4241" i="2" s="1"/>
  <c r="I4198" i="2"/>
  <c r="AC4198" i="2" s="1"/>
  <c r="AD4198" i="2" s="1"/>
  <c r="I4780" i="2"/>
  <c r="AC4780" i="2" s="1"/>
  <c r="AD4780" i="2" s="1"/>
  <c r="I5075" i="2"/>
  <c r="AC5075" i="2" s="1"/>
  <c r="AD5075" i="2" s="1"/>
  <c r="I5280" i="2"/>
  <c r="AC5280" i="2" s="1"/>
  <c r="AD5280" i="2" s="1"/>
  <c r="I4439" i="2"/>
  <c r="AC4439" i="2" s="1"/>
  <c r="AD4439" i="2" s="1"/>
  <c r="I5156" i="2"/>
  <c r="AC5156" i="2" s="1"/>
  <c r="AD5156" i="2" s="1"/>
  <c r="I4469" i="2"/>
  <c r="AC4469" i="2" s="1"/>
  <c r="AD4469" i="2" s="1"/>
  <c r="I4610" i="2"/>
  <c r="AC4610" i="2" s="1"/>
  <c r="AD4610" i="2" s="1"/>
  <c r="I4953" i="2"/>
  <c r="AC4953" i="2" s="1"/>
  <c r="AD4953" i="2" s="1"/>
  <c r="I4295" i="2"/>
  <c r="AC4295" i="2" s="1"/>
  <c r="AD4295" i="2" s="1"/>
  <c r="I4605" i="2"/>
  <c r="AC4605" i="2" s="1"/>
  <c r="AD4605" i="2" s="1"/>
  <c r="I5415" i="2"/>
  <c r="AC5415" i="2" s="1"/>
  <c r="AD5415" i="2" s="1"/>
  <c r="I5312" i="2"/>
  <c r="AC5312" i="2" s="1"/>
  <c r="AD5312" i="2" s="1"/>
  <c r="I4561" i="2"/>
  <c r="AC4561" i="2" s="1"/>
  <c r="AD4561" i="2" s="1"/>
  <c r="I4471" i="2"/>
  <c r="AC4471" i="2" s="1"/>
  <c r="AD4471" i="2" s="1"/>
  <c r="I4851" i="2"/>
  <c r="AC4851" i="2" s="1"/>
  <c r="AD4851" i="2" s="1"/>
  <c r="I5392" i="2"/>
  <c r="AC5392" i="2" s="1"/>
  <c r="AD5392" i="2" s="1"/>
  <c r="I5327" i="2"/>
  <c r="AC5327" i="2" s="1"/>
  <c r="AD5327" i="2" s="1"/>
  <c r="I4297" i="2"/>
  <c r="AC4297" i="2" s="1"/>
  <c r="AD4297" i="2" s="1"/>
  <c r="I5147" i="2"/>
  <c r="AC5147" i="2" s="1"/>
  <c r="AD5147" i="2" s="1"/>
  <c r="I4674" i="2"/>
  <c r="AC4674" i="2" s="1"/>
  <c r="AD4674" i="2" s="1"/>
  <c r="I4641" i="2"/>
  <c r="AC4641" i="2" s="1"/>
  <c r="AD4641" i="2" s="1"/>
  <c r="I4602" i="2"/>
  <c r="AC4602" i="2" s="1"/>
  <c r="AD4602" i="2" s="1"/>
  <c r="I4991" i="2"/>
  <c r="AC4991" i="2" s="1"/>
  <c r="AD4991" i="2" s="1"/>
  <c r="I4237" i="2"/>
  <c r="AC4237" i="2" s="1"/>
  <c r="AD4237" i="2" s="1"/>
  <c r="I5530" i="2"/>
  <c r="AC5530" i="2" s="1"/>
  <c r="AD5530" i="2" s="1"/>
  <c r="I4311" i="2"/>
  <c r="AC4311" i="2" s="1"/>
  <c r="AD4311" i="2" s="1"/>
  <c r="I6144" i="2"/>
  <c r="AC6144" i="2" s="1"/>
  <c r="AD6144" i="2" s="1"/>
  <c r="I5114" i="2"/>
  <c r="AC5114" i="2" s="1"/>
  <c r="AD5114" i="2" s="1"/>
  <c r="I4319" i="2"/>
  <c r="AC4319" i="2" s="1"/>
  <c r="AD4319" i="2" s="1"/>
  <c r="I4389" i="2"/>
  <c r="AC4389" i="2" s="1"/>
  <c r="AD4389" i="2" s="1"/>
  <c r="I5254" i="2"/>
  <c r="AC5254" i="2" s="1"/>
  <c r="AD5254" i="2" s="1"/>
  <c r="I5533" i="2"/>
  <c r="AC5533" i="2" s="1"/>
  <c r="AD5533" i="2" s="1"/>
  <c r="I6814" i="2"/>
  <c r="AC6814" i="2" s="1"/>
  <c r="AD6814" i="2" s="1"/>
  <c r="I4944" i="2"/>
  <c r="AC4944" i="2" s="1"/>
  <c r="AD4944" i="2" s="1"/>
  <c r="I5001" i="2"/>
  <c r="AC5001" i="2" s="1"/>
  <c r="AD5001" i="2" s="1"/>
  <c r="I4542" i="2"/>
  <c r="AC4542" i="2" s="1"/>
  <c r="AD4542" i="2" s="1"/>
  <c r="I4795" i="2"/>
  <c r="AC4795" i="2" s="1"/>
  <c r="AD4795" i="2" s="1"/>
  <c r="I5290" i="2"/>
  <c r="AC5290" i="2" s="1"/>
  <c r="AD5290" i="2" s="1"/>
  <c r="I5370" i="2"/>
  <c r="AC5370" i="2" s="1"/>
  <c r="AD5370" i="2" s="1"/>
  <c r="I4984" i="2"/>
  <c r="AC4984" i="2" s="1"/>
  <c r="AD4984" i="2" s="1"/>
  <c r="I4192" i="2"/>
  <c r="AC4192" i="2" s="1"/>
  <c r="AD4192" i="2" s="1"/>
  <c r="I4754" i="2"/>
  <c r="AC4754" i="2" s="1"/>
  <c r="AD4754" i="2" s="1"/>
  <c r="I4308" i="2"/>
  <c r="AC4308" i="2" s="1"/>
  <c r="AD4308" i="2" s="1"/>
  <c r="I5515" i="2"/>
  <c r="AC5515" i="2" s="1"/>
  <c r="AD5515" i="2" s="1"/>
  <c r="I4614" i="2"/>
  <c r="AC4614" i="2" s="1"/>
  <c r="AD4614" i="2" s="1"/>
  <c r="I5355" i="2"/>
  <c r="AC5355" i="2" s="1"/>
  <c r="AD5355" i="2" s="1"/>
  <c r="I5483" i="2"/>
  <c r="AC5483" i="2" s="1"/>
  <c r="AD5483" i="2" s="1"/>
  <c r="I6119" i="2"/>
  <c r="AC6119" i="2" s="1"/>
  <c r="AD6119" i="2" s="1"/>
  <c r="I5189" i="2"/>
  <c r="AC5189" i="2" s="1"/>
  <c r="AD5189" i="2" s="1"/>
  <c r="I4500" i="2"/>
  <c r="AC4500" i="2" s="1"/>
  <c r="AD4500" i="2" s="1"/>
  <c r="I4629" i="2"/>
  <c r="AC4629" i="2" s="1"/>
  <c r="AD4629" i="2" s="1"/>
  <c r="I4476" i="2"/>
  <c r="AC4476" i="2" s="1"/>
  <c r="AD4476" i="2" s="1"/>
  <c r="I5973" i="2"/>
  <c r="AC5973" i="2" s="1"/>
  <c r="AD5973" i="2" s="1"/>
  <c r="I4644" i="2"/>
  <c r="AC4644" i="2" s="1"/>
  <c r="AD4644" i="2" s="1"/>
  <c r="I5123" i="2"/>
  <c r="AC5123" i="2" s="1"/>
  <c r="AD5123" i="2" s="1"/>
  <c r="I4195" i="2"/>
  <c r="AC4195" i="2" s="1"/>
  <c r="AD4195" i="2" s="1"/>
  <c r="I5020" i="2"/>
  <c r="AC5020" i="2" s="1"/>
  <c r="AD5020" i="2" s="1"/>
  <c r="I4404" i="2"/>
  <c r="AC4404" i="2" s="1"/>
  <c r="AD4404" i="2" s="1"/>
  <c r="I4527" i="2"/>
  <c r="AC4527" i="2" s="1"/>
  <c r="AD4527" i="2" s="1"/>
  <c r="I4755" i="2"/>
  <c r="AC4755" i="2" s="1"/>
  <c r="AD4755" i="2" s="1"/>
  <c r="I4441" i="2"/>
  <c r="AC4441" i="2" s="1"/>
  <c r="AD4441" i="2" s="1"/>
  <c r="I4203" i="2"/>
  <c r="AC4203" i="2" s="1"/>
  <c r="AD4203" i="2" s="1"/>
  <c r="I4328" i="2"/>
  <c r="AC4328" i="2" s="1"/>
  <c r="AD4328" i="2" s="1"/>
  <c r="I4700" i="2"/>
  <c r="AC4700" i="2" s="1"/>
  <c r="AD4700" i="2" s="1"/>
  <c r="I5282" i="2"/>
  <c r="AC5282" i="2" s="1"/>
  <c r="AD5282" i="2" s="1"/>
  <c r="I4229" i="2"/>
  <c r="AC4229" i="2" s="1"/>
  <c r="AD4229" i="2" s="1"/>
  <c r="I5994" i="2"/>
  <c r="AC5994" i="2" s="1"/>
  <c r="AD5994" i="2" s="1"/>
  <c r="I4365" i="2"/>
  <c r="AC4365" i="2" s="1"/>
  <c r="AD4365" i="2" s="1"/>
  <c r="I5321" i="2"/>
  <c r="AC5321" i="2" s="1"/>
  <c r="AD5321" i="2" s="1"/>
  <c r="I5182" i="2"/>
  <c r="AC5182" i="2" s="1"/>
  <c r="AD5182" i="2" s="1"/>
  <c r="I5107" i="2"/>
  <c r="AC5107" i="2" s="1"/>
  <c r="AD5107" i="2" s="1"/>
  <c r="I4220" i="2"/>
  <c r="AC4220" i="2" s="1"/>
  <c r="AD4220" i="2" s="1"/>
  <c r="I4357" i="2"/>
  <c r="AC4357" i="2" s="1"/>
  <c r="AD4357" i="2" s="1"/>
  <c r="I5108" i="2"/>
  <c r="AC5108" i="2" s="1"/>
  <c r="AD5108" i="2" s="1"/>
  <c r="I4348" i="2"/>
  <c r="AC4348" i="2" s="1"/>
  <c r="AD4348" i="2" s="1"/>
  <c r="I5092" i="2"/>
  <c r="AC5092" i="2" s="1"/>
  <c r="AD5092" i="2" s="1"/>
  <c r="I5261" i="2"/>
  <c r="AC5261" i="2" s="1"/>
  <c r="AD5261" i="2" s="1"/>
  <c r="I4609" i="2"/>
  <c r="AC4609" i="2" s="1"/>
  <c r="AD4609" i="2" s="1"/>
  <c r="I4744" i="2"/>
  <c r="AC4744" i="2" s="1"/>
  <c r="AD4744" i="2" s="1"/>
  <c r="I4578" i="2"/>
  <c r="AC4578" i="2" s="1"/>
  <c r="AD4578" i="2" s="1"/>
  <c r="I7502" i="2"/>
  <c r="AC7502" i="2" s="1"/>
  <c r="AD7502" i="2" s="1"/>
  <c r="I6136" i="2"/>
  <c r="AC6136" i="2" s="1"/>
  <c r="AD6136" i="2" s="1"/>
  <c r="I5550" i="2"/>
  <c r="I6100" i="2"/>
  <c r="AC6100" i="2" s="1"/>
  <c r="AD6100" i="2" s="1"/>
  <c r="I6929" i="2"/>
  <c r="I6422" i="2"/>
  <c r="AC6422" i="2" s="1"/>
  <c r="AD6422" i="2" s="1"/>
  <c r="I5407" i="2"/>
  <c r="AC5407" i="2" s="1"/>
  <c r="AD5407" i="2" s="1"/>
  <c r="I5361" i="2"/>
  <c r="AC5361" i="2" s="1"/>
  <c r="AD5361" i="2" s="1"/>
  <c r="I4369" i="2"/>
  <c r="AC4369" i="2" s="1"/>
  <c r="AD4369" i="2" s="1"/>
  <c r="I5424" i="2"/>
  <c r="AC5424" i="2" s="1"/>
  <c r="AD5424" i="2" s="1"/>
  <c r="I4933" i="2"/>
  <c r="AC4933" i="2" s="1"/>
  <c r="AD4933" i="2" s="1"/>
  <c r="I5048" i="2"/>
  <c r="AC5048" i="2" s="1"/>
  <c r="AD5048" i="2" s="1"/>
  <c r="I5693" i="2"/>
  <c r="AC5693" i="2" s="1"/>
  <c r="AD5693" i="2" s="1"/>
  <c r="I5134" i="2"/>
  <c r="AC5134" i="2" s="1"/>
  <c r="AD5134" i="2" s="1"/>
  <c r="I4413" i="2"/>
  <c r="AC4413" i="2" s="1"/>
  <c r="AD4413" i="2" s="1"/>
  <c r="I4619" i="2"/>
  <c r="AC4619" i="2" s="1"/>
  <c r="AD4619" i="2" s="1"/>
  <c r="I7546" i="2"/>
  <c r="AC7546" i="2" s="1"/>
  <c r="AD7546" i="2" s="1"/>
  <c r="I5450" i="2"/>
  <c r="AC5450" i="2" s="1"/>
  <c r="AD5450" i="2" s="1"/>
  <c r="I4645" i="2"/>
  <c r="AC4645" i="2" s="1"/>
  <c r="AD4645" i="2" s="1"/>
  <c r="I5580" i="2"/>
  <c r="AC5580" i="2" s="1"/>
  <c r="AD5580" i="2" s="1"/>
  <c r="I4671" i="2"/>
  <c r="AC4671" i="2" s="1"/>
  <c r="AD4671" i="2" s="1"/>
  <c r="I5537" i="2"/>
  <c r="AC5537" i="2" s="1"/>
  <c r="AD5537" i="2" s="1"/>
  <c r="I5506" i="2"/>
  <c r="AC5506" i="2" s="1"/>
  <c r="AD5506" i="2" s="1"/>
  <c r="I4388" i="2"/>
  <c r="AC4388" i="2" s="1"/>
  <c r="AD4388" i="2" s="1"/>
  <c r="I4222" i="2"/>
  <c r="AC4222" i="2" s="1"/>
  <c r="AD4222" i="2" s="1"/>
  <c r="I4537" i="2"/>
  <c r="AC4537" i="2" s="1"/>
  <c r="AD4537" i="2" s="1"/>
  <c r="I4854" i="2"/>
  <c r="AC4854" i="2" s="1"/>
  <c r="AD4854" i="2" s="1"/>
  <c r="I4774" i="2"/>
  <c r="AC4774" i="2" s="1"/>
  <c r="AD4774" i="2" s="1"/>
  <c r="I4356" i="2"/>
  <c r="AC4356" i="2" s="1"/>
  <c r="AD4356" i="2" s="1"/>
  <c r="I4415" i="2"/>
  <c r="AC4415" i="2" s="1"/>
  <c r="AD4415" i="2" s="1"/>
  <c r="I5065" i="2"/>
  <c r="AC5065" i="2" s="1"/>
  <c r="AD5065" i="2" s="1"/>
  <c r="I4381" i="2"/>
  <c r="AC4381" i="2" s="1"/>
  <c r="AD4381" i="2" s="1"/>
  <c r="I4536" i="2"/>
  <c r="AC4536" i="2" s="1"/>
  <c r="AD4536" i="2" s="1"/>
  <c r="I4324" i="2"/>
  <c r="AC4324" i="2" s="1"/>
  <c r="AD4324" i="2" s="1"/>
  <c r="I4538" i="2"/>
  <c r="AC4538" i="2" s="1"/>
  <c r="AD4538" i="2" s="1"/>
  <c r="I4712" i="2"/>
  <c r="AC4712" i="2" s="1"/>
  <c r="AD4712" i="2" s="1"/>
  <c r="I4473" i="2"/>
  <c r="AC4473" i="2" s="1"/>
  <c r="AD4473" i="2" s="1"/>
  <c r="I4403" i="2"/>
  <c r="AC4403" i="2" s="1"/>
  <c r="AD4403" i="2" s="1"/>
  <c r="I4307" i="2"/>
  <c r="AC4307" i="2" s="1"/>
  <c r="AD4307" i="2" s="1"/>
  <c r="I5339" i="2"/>
  <c r="AC5339" i="2" s="1"/>
  <c r="AD5339" i="2" s="1"/>
  <c r="I4334" i="2"/>
  <c r="AC4334" i="2" s="1"/>
  <c r="AD4334" i="2" s="1"/>
  <c r="I4977" i="2"/>
  <c r="AC4977" i="2" s="1"/>
  <c r="AD4977" i="2" s="1"/>
  <c r="I4406" i="2"/>
  <c r="AC4406" i="2" s="1"/>
  <c r="AD4406" i="2" s="1"/>
  <c r="I4711" i="2"/>
  <c r="AC4711" i="2" s="1"/>
  <c r="AD4711" i="2" s="1"/>
  <c r="I4213" i="2"/>
  <c r="AC4213" i="2" s="1"/>
  <c r="AD4213" i="2" s="1"/>
  <c r="I4611" i="2"/>
  <c r="AC4611" i="2" s="1"/>
  <c r="AD4611" i="2" s="1"/>
  <c r="I5018" i="2"/>
  <c r="AC5018" i="2" s="1"/>
  <c r="AD5018" i="2" s="1"/>
  <c r="I5352" i="2"/>
  <c r="AC5352" i="2" s="1"/>
  <c r="AD5352" i="2" s="1"/>
  <c r="I5344" i="2"/>
  <c r="AC5344" i="2" s="1"/>
  <c r="AD5344" i="2" s="1"/>
  <c r="I4424" i="2"/>
  <c r="AC4424" i="2" s="1"/>
  <c r="AD4424" i="2" s="1"/>
  <c r="I7569" i="2"/>
  <c r="AC7569" i="2" s="1"/>
  <c r="AD7569" i="2" s="1"/>
  <c r="I5040" i="2"/>
  <c r="AC5040" i="2" s="1"/>
  <c r="AD5040" i="2" s="1"/>
  <c r="I4430" i="2"/>
  <c r="AC4430" i="2" s="1"/>
  <c r="AD4430" i="2" s="1"/>
  <c r="I5279" i="2"/>
  <c r="AC5279" i="2" s="1"/>
  <c r="AD5279" i="2" s="1"/>
  <c r="I4260" i="2"/>
  <c r="AC4260" i="2" s="1"/>
  <c r="AD4260" i="2" s="1"/>
  <c r="I4275" i="2"/>
  <c r="AC4275" i="2" s="1"/>
  <c r="AD4275" i="2" s="1"/>
  <c r="I4265" i="2"/>
  <c r="AC4265" i="2" s="1"/>
  <c r="AD4265" i="2" s="1"/>
  <c r="I4278" i="2"/>
  <c r="AC4278" i="2" s="1"/>
  <c r="AD4278" i="2" s="1"/>
  <c r="I5364" i="2"/>
  <c r="AC5364" i="2" s="1"/>
  <c r="AD5364" i="2" s="1"/>
  <c r="I5158" i="2"/>
  <c r="AC5158" i="2" s="1"/>
  <c r="AD5158" i="2" s="1"/>
  <c r="I4196" i="2"/>
  <c r="AC4196" i="2" s="1"/>
  <c r="AD4196" i="2" s="1"/>
  <c r="I4622" i="2"/>
  <c r="AC4622" i="2" s="1"/>
  <c r="AD4622" i="2" s="1"/>
  <c r="I4464" i="2"/>
  <c r="AC4464" i="2" s="1"/>
  <c r="AD4464" i="2" s="1"/>
  <c r="I5684" i="2"/>
  <c r="AC5684" i="2" s="1"/>
  <c r="AD5684" i="2" s="1"/>
  <c r="I5262" i="2"/>
  <c r="AC5262" i="2" s="1"/>
  <c r="AD5262" i="2" s="1"/>
  <c r="I5255" i="2"/>
  <c r="AC5255" i="2" s="1"/>
  <c r="AD5255" i="2" s="1"/>
  <c r="I7557" i="2"/>
  <c r="AC7557" i="2" s="1"/>
  <c r="AD7557" i="2" s="1"/>
  <c r="I4785" i="2"/>
  <c r="AC4785" i="2" s="1"/>
  <c r="AD4785" i="2" s="1"/>
  <c r="I4398" i="2"/>
  <c r="AC4398" i="2" s="1"/>
  <c r="AD4398" i="2" s="1"/>
  <c r="I5273" i="2"/>
  <c r="AC5273" i="2" s="1"/>
  <c r="AD5273" i="2" s="1"/>
  <c r="I4765" i="2"/>
  <c r="AC4765" i="2" s="1"/>
  <c r="AD4765" i="2" s="1"/>
  <c r="I4382" i="2"/>
  <c r="AC4382" i="2" s="1"/>
  <c r="AD4382" i="2" s="1"/>
  <c r="I4480" i="2"/>
  <c r="AC4480" i="2" s="1"/>
  <c r="AD4480" i="2" s="1"/>
  <c r="I5565" i="2"/>
  <c r="AC5565" i="2" s="1"/>
  <c r="AD5565" i="2" s="1"/>
  <c r="I5337" i="2"/>
  <c r="AC5337" i="2" s="1"/>
  <c r="AD5337" i="2" s="1"/>
  <c r="I4232" i="2"/>
  <c r="AC4232" i="2" s="1"/>
  <c r="AD4232" i="2" s="1"/>
  <c r="I4553" i="2"/>
  <c r="AC4553" i="2" s="1"/>
  <c r="AD4553" i="2" s="1"/>
  <c r="I5188" i="2"/>
  <c r="AC5188" i="2" s="1"/>
  <c r="AD5188" i="2" s="1"/>
  <c r="I5570" i="2"/>
  <c r="AC5570" i="2" s="1"/>
  <c r="AD5570" i="2" s="1"/>
  <c r="I4692" i="2"/>
  <c r="AC4692" i="2" s="1"/>
  <c r="AD4692" i="2" s="1"/>
  <c r="I5056" i="2"/>
  <c r="AC5056" i="2" s="1"/>
  <c r="AD5056" i="2" s="1"/>
  <c r="I4422" i="2"/>
  <c r="AC4422" i="2" s="1"/>
  <c r="AD4422" i="2" s="1"/>
  <c r="I6156" i="2"/>
  <c r="AC6156" i="2" s="1"/>
  <c r="AD6156" i="2" s="1"/>
  <c r="I7357" i="2"/>
  <c r="AC7357" i="2" s="1"/>
  <c r="AD7357" i="2" s="1"/>
  <c r="I4649" i="2"/>
  <c r="AC4649" i="2" s="1"/>
  <c r="AD4649" i="2" s="1"/>
  <c r="I5412" i="2"/>
  <c r="AC5412" i="2" s="1"/>
  <c r="AD5412" i="2" s="1"/>
  <c r="I5288" i="2"/>
  <c r="AC5288" i="2" s="1"/>
  <c r="AD5288" i="2" s="1"/>
  <c r="I5400" i="2"/>
  <c r="AC5400" i="2" s="1"/>
  <c r="AD5400" i="2" s="1"/>
  <c r="I4282" i="2"/>
  <c r="AC4282" i="2" s="1"/>
  <c r="AD4282" i="2" s="1"/>
  <c r="I4306" i="2"/>
  <c r="AC4306" i="2" s="1"/>
  <c r="AD4306" i="2" s="1"/>
  <c r="I5516" i="2"/>
  <c r="AC5516" i="2" s="1"/>
  <c r="AD5516" i="2" s="1"/>
  <c r="I4620" i="2"/>
  <c r="AC4620" i="2" s="1"/>
  <c r="AD4620" i="2" s="1"/>
  <c r="I4521" i="2"/>
  <c r="AC4521" i="2" s="1"/>
  <c r="AD4521" i="2" s="1"/>
  <c r="I5163" i="2"/>
  <c r="AC5163" i="2" s="1"/>
  <c r="AD5163" i="2" s="1"/>
  <c r="I5140" i="2"/>
  <c r="AC5140" i="2" s="1"/>
  <c r="AD5140" i="2" s="1"/>
  <c r="I4283" i="2"/>
  <c r="AC4283" i="2" s="1"/>
  <c r="AD4283" i="2" s="1"/>
  <c r="I4824" i="2"/>
  <c r="AC4824" i="2" s="1"/>
  <c r="AD4824" i="2" s="1"/>
  <c r="I5576" i="2"/>
  <c r="AC5576" i="2" s="1"/>
  <c r="AD5576" i="2" s="1"/>
  <c r="I4479" i="2"/>
  <c r="AC4479" i="2" s="1"/>
  <c r="AD4479" i="2" s="1"/>
  <c r="I5528" i="2"/>
  <c r="AC5528" i="2" s="1"/>
  <c r="AD5528" i="2" s="1"/>
  <c r="I4568" i="2"/>
  <c r="AC4568" i="2" s="1"/>
  <c r="AD4568" i="2" s="1"/>
  <c r="I4842" i="2"/>
  <c r="AC4842" i="2" s="1"/>
  <c r="AD4842" i="2" s="1"/>
  <c r="I4852" i="2"/>
  <c r="AC4852" i="2" s="1"/>
  <c r="AD4852" i="2" s="1"/>
  <c r="I4289" i="2"/>
  <c r="AC4289" i="2" s="1"/>
  <c r="AD4289" i="2" s="1"/>
  <c r="I4408" i="2"/>
  <c r="AC4408" i="2" s="1"/>
  <c r="AD4408" i="2" s="1"/>
  <c r="I4835" i="2"/>
  <c r="AC4835" i="2" s="1"/>
  <c r="AD4835" i="2" s="1"/>
  <c r="I4446" i="2"/>
  <c r="AC4446" i="2" s="1"/>
  <c r="AD4446" i="2" s="1"/>
  <c r="I6969" i="2"/>
  <c r="AC6969" i="2" s="1"/>
  <c r="AD6969" i="2" s="1"/>
  <c r="I5571" i="2"/>
  <c r="AC5571" i="2" s="1"/>
  <c r="AD5571" i="2" s="1"/>
  <c r="I5500" i="2"/>
  <c r="AC5500" i="2" s="1"/>
  <c r="AD5500" i="2" s="1"/>
  <c r="I4937" i="2"/>
  <c r="AC4937" i="2" s="1"/>
  <c r="AD4937" i="2" s="1"/>
  <c r="I4596" i="2"/>
  <c r="AC4596" i="2" s="1"/>
  <c r="AD4596" i="2" s="1"/>
  <c r="I4752" i="2"/>
  <c r="AC4752" i="2" s="1"/>
  <c r="AD4752" i="2" s="1"/>
  <c r="I5195" i="2"/>
  <c r="AC5195" i="2" s="1"/>
  <c r="AD5195" i="2" s="1"/>
  <c r="I4246" i="2"/>
  <c r="AC4246" i="2" s="1"/>
  <c r="AD4246" i="2" s="1"/>
  <c r="I4259" i="2"/>
  <c r="AC4259" i="2" s="1"/>
  <c r="AD4259" i="2" s="1"/>
  <c r="I5106" i="2"/>
  <c r="AC5106" i="2" s="1"/>
  <c r="AD5106" i="2" s="1"/>
  <c r="I4519" i="2"/>
  <c r="AC4519" i="2" s="1"/>
  <c r="AD4519" i="2" s="1"/>
  <c r="I5049" i="2"/>
  <c r="AC5049" i="2" s="1"/>
  <c r="AD5049" i="2" s="1"/>
  <c r="I4666" i="2"/>
  <c r="AC4666" i="2" s="1"/>
  <c r="AD4666" i="2" s="1"/>
  <c r="I4495" i="2"/>
  <c r="AC4495" i="2" s="1"/>
  <c r="AD4495" i="2" s="1"/>
  <c r="I4974" i="2"/>
  <c r="AC4974" i="2" s="1"/>
  <c r="AD4974" i="2" s="1"/>
  <c r="I4199" i="2"/>
  <c r="AC4199" i="2" s="1"/>
  <c r="AD4199" i="2" s="1"/>
  <c r="I4570" i="2"/>
  <c r="AC4570" i="2" s="1"/>
  <c r="AD4570" i="2" s="1"/>
  <c r="I4400" i="2"/>
  <c r="AC4400" i="2" s="1"/>
  <c r="AD4400" i="2" s="1"/>
  <c r="I4526" i="2"/>
  <c r="AC4526" i="2" s="1"/>
  <c r="AD4526" i="2" s="1"/>
  <c r="I6947" i="2"/>
  <c r="AC6947" i="2" s="1"/>
  <c r="AD6947" i="2" s="1"/>
  <c r="I5259" i="2"/>
  <c r="AC5259" i="2" s="1"/>
  <c r="AD5259" i="2" s="1"/>
  <c r="I4366" i="2"/>
  <c r="AC4366" i="2" s="1"/>
  <c r="AD4366" i="2" s="1"/>
  <c r="I4543" i="2"/>
  <c r="AC4543" i="2" s="1"/>
  <c r="AD4543" i="2" s="1"/>
  <c r="I5283" i="2"/>
  <c r="AC5283" i="2" s="1"/>
  <c r="AD5283" i="2" s="1"/>
  <c r="I5011" i="2"/>
  <c r="AC5011" i="2" s="1"/>
  <c r="AD5011" i="2" s="1"/>
  <c r="I4474" i="2"/>
  <c r="AC4474" i="2" s="1"/>
  <c r="AD4474" i="2" s="1"/>
  <c r="I5582" i="2"/>
  <c r="AC5582" i="2" s="1"/>
  <c r="AD5582" i="2" s="1"/>
  <c r="I5300" i="2"/>
  <c r="AC5300" i="2" s="1"/>
  <c r="AD5300" i="2" s="1"/>
  <c r="I4686" i="2"/>
  <c r="AC4686" i="2" s="1"/>
  <c r="AD4686" i="2" s="1"/>
  <c r="I4478" i="2"/>
  <c r="AC4478" i="2" s="1"/>
  <c r="AD4478" i="2" s="1"/>
  <c r="I4598" i="2"/>
  <c r="AC4598" i="2" s="1"/>
  <c r="AD4598" i="2" s="1"/>
  <c r="I4211" i="2"/>
  <c r="AC4211" i="2" s="1"/>
  <c r="AD4211" i="2" s="1"/>
  <c r="I4337" i="2"/>
  <c r="AC4337" i="2" s="1"/>
  <c r="AD4337" i="2" s="1"/>
  <c r="I4749" i="2"/>
  <c r="AC4749" i="2" s="1"/>
  <c r="AD4749" i="2" s="1"/>
  <c r="I5362" i="2"/>
  <c r="AC5362" i="2" s="1"/>
  <c r="AD5362" i="2" s="1"/>
  <c r="I5264" i="2"/>
  <c r="AC5264" i="2" s="1"/>
  <c r="AD5264" i="2" s="1"/>
  <c r="I5564" i="2"/>
  <c r="AC5564" i="2" s="1"/>
  <c r="AD5564" i="2" s="1"/>
  <c r="I4628" i="2"/>
  <c r="AC4628" i="2" s="1"/>
  <c r="AD4628" i="2" s="1"/>
  <c r="I4513" i="2"/>
  <c r="AC4513" i="2" s="1"/>
  <c r="AD4513" i="2" s="1"/>
  <c r="I4646" i="2"/>
  <c r="AC4646" i="2" s="1"/>
  <c r="AD4646" i="2" s="1"/>
  <c r="I5345" i="2"/>
  <c r="AC5345" i="2" s="1"/>
  <c r="AD5345" i="2" s="1"/>
  <c r="I4230" i="2"/>
  <c r="AC4230" i="2" s="1"/>
  <c r="AD4230" i="2" s="1"/>
  <c r="I5068" i="2"/>
  <c r="AC5068" i="2" s="1"/>
  <c r="AD5068" i="2" s="1"/>
  <c r="I6103" i="2"/>
  <c r="AC6103" i="2" s="1"/>
  <c r="AD6103" i="2" s="1"/>
  <c r="I5212" i="2"/>
  <c r="AC5212" i="2" s="1"/>
  <c r="AD5212" i="2" s="1"/>
  <c r="I4544" i="2"/>
  <c r="AC4544" i="2" s="1"/>
  <c r="AD4544" i="2" s="1"/>
  <c r="I4815" i="2"/>
  <c r="AC4815" i="2" s="1"/>
  <c r="AD4815" i="2" s="1"/>
  <c r="I4670" i="2"/>
  <c r="AC4670" i="2" s="1"/>
  <c r="AD4670" i="2" s="1"/>
  <c r="I5006" i="2"/>
  <c r="AC5006" i="2" s="1"/>
  <c r="AD5006" i="2" s="1"/>
  <c r="I4560" i="2"/>
  <c r="AC4560" i="2" s="1"/>
  <c r="AD4560" i="2" s="1"/>
  <c r="I4797" i="2"/>
  <c r="AC4797" i="2" s="1"/>
  <c r="AD4797" i="2" s="1"/>
  <c r="I4660" i="2"/>
  <c r="AC4660" i="2" s="1"/>
  <c r="AD4660" i="2" s="1"/>
  <c r="I4633" i="2"/>
  <c r="AC4633" i="2" s="1"/>
  <c r="AD4633" i="2" s="1"/>
  <c r="I4801" i="2"/>
  <c r="AC4801" i="2" s="1"/>
  <c r="AD4801" i="2" s="1"/>
  <c r="I4906" i="2"/>
  <c r="AC4906" i="2" s="1"/>
  <c r="AD4906" i="2" s="1"/>
  <c r="I5164" i="2"/>
  <c r="AC5164" i="2" s="1"/>
  <c r="AD5164" i="2" s="1"/>
  <c r="I4405" i="2"/>
  <c r="AC4405" i="2" s="1"/>
  <c r="AD4405" i="2" s="1"/>
  <c r="I6956" i="2"/>
  <c r="AC6956" i="2" s="1"/>
  <c r="AD6956" i="2" s="1"/>
  <c r="I7032" i="2"/>
  <c r="AC7032" i="2" s="1"/>
  <c r="AD7032" i="2" s="1"/>
  <c r="I5666" i="2"/>
  <c r="AC5666" i="2" s="1"/>
  <c r="AD5666" i="2" s="1"/>
  <c r="I6270" i="2"/>
  <c r="AC6270" i="2" s="1"/>
  <c r="AD6270" i="2" s="1"/>
  <c r="I6131" i="2"/>
  <c r="AC6131" i="2" s="1"/>
  <c r="AD6131" i="2" s="1"/>
  <c r="I5662" i="2"/>
  <c r="I7041" i="2"/>
  <c r="AC7041" i="2" s="1"/>
  <c r="AD7041" i="2" s="1"/>
  <c r="I6140" i="2"/>
  <c r="AC6140" i="2" s="1"/>
  <c r="AD6140" i="2" s="1"/>
  <c r="I4223" i="2"/>
  <c r="AC4223" i="2" s="1"/>
  <c r="AD4223" i="2" s="1"/>
  <c r="I6135" i="2"/>
  <c r="I6952" i="2"/>
  <c r="AC6952" i="2" s="1"/>
  <c r="AD6952" i="2" s="1"/>
  <c r="I6133" i="2"/>
  <c r="AC6133" i="2" s="1"/>
  <c r="AD6133" i="2" s="1"/>
  <c r="I6171" i="2"/>
  <c r="AC6171" i="2" s="1"/>
  <c r="AD6171" i="2" s="1"/>
  <c r="I7128" i="2"/>
  <c r="I5286" i="2"/>
  <c r="AC5286" i="2" s="1"/>
  <c r="AD5286" i="2" s="1"/>
  <c r="I4257" i="2"/>
  <c r="AC4257" i="2" s="1"/>
  <c r="AD4257" i="2" s="1"/>
  <c r="I4301" i="2"/>
  <c r="AC4301" i="2" s="1"/>
  <c r="AD4301" i="2" s="1"/>
  <c r="I4373" i="2"/>
  <c r="AC4373" i="2" s="1"/>
  <c r="AD4373" i="2" s="1"/>
  <c r="I5402" i="2"/>
  <c r="AC5402" i="2" s="1"/>
  <c r="AD5402" i="2" s="1"/>
  <c r="I4905" i="2"/>
  <c r="AC4905" i="2" s="1"/>
  <c r="AD4905" i="2" s="1"/>
  <c r="I4399" i="2"/>
  <c r="AC4399" i="2" s="1"/>
  <c r="AD4399" i="2" s="1"/>
  <c r="I4390" i="2"/>
  <c r="AC4390" i="2" s="1"/>
  <c r="AD4390" i="2" s="1"/>
  <c r="I7492" i="2"/>
  <c r="AC7492" i="2" s="1"/>
  <c r="AD7492" i="2" s="1"/>
  <c r="I4370" i="2"/>
  <c r="AC4370" i="2" s="1"/>
  <c r="AD4370" i="2" s="1"/>
  <c r="I4829" i="2"/>
  <c r="AC4829" i="2" s="1"/>
  <c r="AD4829" i="2" s="1"/>
  <c r="I4698" i="2"/>
  <c r="AC4698" i="2" s="1"/>
  <c r="AD4698" i="2" s="1"/>
  <c r="I4850" i="2"/>
  <c r="AC4850" i="2" s="1"/>
  <c r="AD4850" i="2" s="1"/>
  <c r="I4239" i="2"/>
  <c r="AC4239" i="2" s="1"/>
  <c r="AD4239" i="2" s="1"/>
  <c r="I4431" i="2"/>
  <c r="AC4431" i="2" s="1"/>
  <c r="AD4431" i="2" s="1"/>
  <c r="I5256" i="2"/>
  <c r="AC5256" i="2" s="1"/>
  <c r="AD5256" i="2" s="1"/>
  <c r="I6123" i="2"/>
  <c r="AC6123" i="2" s="1"/>
  <c r="AD6123" i="2" s="1"/>
  <c r="I4338" i="2"/>
  <c r="AC4338" i="2" s="1"/>
  <c r="AD4338" i="2" s="1"/>
  <c r="I5038" i="2"/>
  <c r="AC5038" i="2" s="1"/>
  <c r="AD5038" i="2" s="1"/>
  <c r="I4511" i="2"/>
  <c r="AC4511" i="2" s="1"/>
  <c r="AD4511" i="2" s="1"/>
  <c r="I4708" i="2"/>
  <c r="AC4708" i="2" s="1"/>
  <c r="AD4708" i="2" s="1"/>
  <c r="I4252" i="2"/>
  <c r="AC4252" i="2" s="1"/>
  <c r="AD4252" i="2" s="1"/>
  <c r="I4990" i="2"/>
  <c r="AC4990" i="2" s="1"/>
  <c r="AD4990" i="2" s="1"/>
  <c r="I4872" i="2"/>
  <c r="AC4872" i="2" s="1"/>
  <c r="AD4872" i="2" s="1"/>
  <c r="I4421" i="2"/>
  <c r="AC4421" i="2" s="1"/>
  <c r="AD4421" i="2" s="1"/>
  <c r="I4618" i="2"/>
  <c r="AC4618" i="2" s="1"/>
  <c r="AD4618" i="2" s="1"/>
  <c r="I4221" i="2"/>
  <c r="AC4221" i="2" s="1"/>
  <c r="AD4221" i="2" s="1"/>
  <c r="I4216" i="2"/>
  <c r="AC4216" i="2" s="1"/>
  <c r="AD4216" i="2" s="1"/>
  <c r="I4242" i="2"/>
  <c r="AC4242" i="2" s="1"/>
  <c r="AD4242" i="2" s="1"/>
  <c r="I5296" i="2"/>
  <c r="AC5296" i="2" s="1"/>
  <c r="AD5296" i="2" s="1"/>
  <c r="I4494" i="2"/>
  <c r="AC4494" i="2" s="1"/>
  <c r="AD4494" i="2" s="1"/>
  <c r="I4621" i="2"/>
  <c r="AC4621" i="2" s="1"/>
  <c r="AD4621" i="2" s="1"/>
  <c r="I4530" i="2"/>
  <c r="AC4530" i="2" s="1"/>
  <c r="AD4530" i="2" s="1"/>
  <c r="I4902" i="2"/>
  <c r="AC4902" i="2" s="1"/>
  <c r="AD4902" i="2" s="1"/>
  <c r="I4279" i="2"/>
  <c r="AC4279" i="2" s="1"/>
  <c r="AD4279" i="2" s="1"/>
  <c r="I5246" i="2"/>
  <c r="AC5246" i="2" s="1"/>
  <c r="AD5246" i="2" s="1"/>
  <c r="I5328" i="2"/>
  <c r="AC5328" i="2" s="1"/>
  <c r="AD5328" i="2" s="1"/>
  <c r="I4731" i="2"/>
  <c r="AC4731" i="2" s="1"/>
  <c r="AD4731" i="2" s="1"/>
  <c r="I4269" i="2"/>
  <c r="AC4269" i="2" s="1"/>
  <c r="AD4269" i="2" s="1"/>
  <c r="I4817" i="2"/>
  <c r="AC4817" i="2" s="1"/>
  <c r="AD4817" i="2" s="1"/>
  <c r="I4425" i="2"/>
  <c r="AC4425" i="2" s="1"/>
  <c r="AD4425" i="2" s="1"/>
  <c r="I5585" i="2"/>
  <c r="AC5585" i="2" s="1"/>
  <c r="AD5585" i="2" s="1"/>
  <c r="I5245" i="2"/>
  <c r="AC5245" i="2" s="1"/>
  <c r="AD5245" i="2" s="1"/>
  <c r="I4488" i="2"/>
  <c r="AC4488" i="2" s="1"/>
  <c r="AD4488" i="2" s="1"/>
  <c r="I6948" i="2"/>
  <c r="AC6948" i="2" s="1"/>
  <c r="AD6948" i="2" s="1"/>
  <c r="I4509" i="2"/>
  <c r="AC4509" i="2" s="1"/>
  <c r="AD4509" i="2" s="1"/>
  <c r="I4924" i="2"/>
  <c r="AC4924" i="2" s="1"/>
  <c r="AD4924" i="2" s="1"/>
  <c r="I4898" i="2"/>
  <c r="AC4898" i="2" s="1"/>
  <c r="AD4898" i="2" s="1"/>
  <c r="I4231" i="2"/>
  <c r="AC4231" i="2" s="1"/>
  <c r="AD4231" i="2" s="1"/>
  <c r="I5198" i="2"/>
  <c r="AC5198" i="2" s="1"/>
  <c r="AD5198" i="2" s="1"/>
  <c r="I4486" i="2"/>
  <c r="AC4486" i="2" s="1"/>
  <c r="AD4486" i="2" s="1"/>
  <c r="I4678" i="2"/>
  <c r="AC4678" i="2" s="1"/>
  <c r="AD4678" i="2" s="1"/>
  <c r="I4292" i="2"/>
  <c r="AC4292" i="2" s="1"/>
  <c r="AD4292" i="2" s="1"/>
  <c r="I5228" i="2"/>
  <c r="AC5228" i="2" s="1"/>
  <c r="AD5228" i="2" s="1"/>
  <c r="I4790" i="2"/>
  <c r="AC4790" i="2" s="1"/>
  <c r="AD4790" i="2" s="1"/>
  <c r="I5131" i="2"/>
  <c r="AC5131" i="2" s="1"/>
  <c r="AD5131" i="2" s="1"/>
  <c r="I4804" i="2"/>
  <c r="AC4804" i="2" s="1"/>
  <c r="AD4804" i="2" s="1"/>
  <c r="I6437" i="2"/>
  <c r="AC6437" i="2" s="1"/>
  <c r="AD6437" i="2" s="1"/>
  <c r="I5142" i="2"/>
  <c r="AC5142" i="2" s="1"/>
  <c r="AD5142" i="2" s="1"/>
  <c r="I4212" i="2"/>
  <c r="AC4212" i="2" s="1"/>
  <c r="AD4212" i="2" s="1"/>
  <c r="I4416" i="2"/>
  <c r="AC4416" i="2" s="1"/>
  <c r="AD4416" i="2" s="1"/>
  <c r="I6826" i="2"/>
  <c r="AC6826" i="2" s="1"/>
  <c r="AD6826" i="2" s="1"/>
  <c r="I4968" i="2"/>
  <c r="AC4968" i="2" s="1"/>
  <c r="AD4968" i="2" s="1"/>
  <c r="I5388" i="2"/>
  <c r="AC5388" i="2" s="1"/>
  <c r="AD5388" i="2" s="1"/>
  <c r="I4959" i="2"/>
  <c r="AC4959" i="2" s="1"/>
  <c r="AD4959" i="2" s="1"/>
  <c r="I5336" i="2"/>
  <c r="AC5336" i="2" s="1"/>
  <c r="AD5336" i="2" s="1"/>
  <c r="I5051" i="2"/>
  <c r="AC5051" i="2" s="1"/>
  <c r="AD5051" i="2" s="1"/>
  <c r="I5369" i="2"/>
  <c r="AC5369" i="2" s="1"/>
  <c r="AD5369" i="2" s="1"/>
  <c r="I4719" i="2"/>
  <c r="AC4719" i="2" s="1"/>
  <c r="AD4719" i="2" s="1"/>
  <c r="I4915" i="2"/>
  <c r="AC4915" i="2" s="1"/>
  <c r="AD4915" i="2" s="1"/>
  <c r="I4682" i="2"/>
  <c r="AC4682" i="2" s="1"/>
  <c r="AD4682" i="2" s="1"/>
  <c r="I4363" i="2"/>
  <c r="AC4363" i="2" s="1"/>
  <c r="AD4363" i="2" s="1"/>
  <c r="I4982" i="2"/>
  <c r="AC4982" i="2" s="1"/>
  <c r="AD4982" i="2" s="1"/>
  <c r="I5253" i="2"/>
  <c r="AC5253" i="2" s="1"/>
  <c r="AD5253" i="2" s="1"/>
  <c r="I4344" i="2"/>
  <c r="AC4344" i="2" s="1"/>
  <c r="AD4344" i="2" s="1"/>
  <c r="I4207" i="2"/>
  <c r="AC4207" i="2" s="1"/>
  <c r="AD4207" i="2" s="1"/>
  <c r="I4387" i="2"/>
  <c r="AC4387" i="2" s="1"/>
  <c r="AD4387" i="2" s="1"/>
  <c r="I4525" i="2"/>
  <c r="AC4525" i="2" s="1"/>
  <c r="AD4525" i="2" s="1"/>
  <c r="I5442" i="2"/>
  <c r="AC5442" i="2" s="1"/>
  <c r="AD5442" i="2" s="1"/>
  <c r="I5347" i="2"/>
  <c r="AC5347" i="2" s="1"/>
  <c r="AD5347" i="2" s="1"/>
  <c r="I4315" i="2"/>
  <c r="AC4315" i="2" s="1"/>
  <c r="AD4315" i="2" s="1"/>
  <c r="I5464" i="2"/>
  <c r="AC5464" i="2" s="1"/>
  <c r="AD5464" i="2" s="1"/>
  <c r="I4813" i="2"/>
  <c r="AC4813" i="2" s="1"/>
  <c r="AD4813" i="2" s="1"/>
  <c r="I7545" i="2"/>
  <c r="AC7545" i="2" s="1"/>
  <c r="AD7545" i="2" s="1"/>
  <c r="I5083" i="2"/>
  <c r="AC5083" i="2" s="1"/>
  <c r="AD5083" i="2" s="1"/>
  <c r="I4693" i="2"/>
  <c r="AC4693" i="2" s="1"/>
  <c r="AD4693" i="2" s="1"/>
  <c r="I7544" i="2"/>
  <c r="AC7544" i="2" s="1"/>
  <c r="AD7544" i="2" s="1"/>
  <c r="I4248" i="2"/>
  <c r="AC4248" i="2" s="1"/>
  <c r="AD4248" i="2" s="1"/>
  <c r="I4899" i="2"/>
  <c r="AC4899" i="2" s="1"/>
  <c r="AD4899" i="2" s="1"/>
  <c r="I4263" i="2"/>
  <c r="AC4263" i="2" s="1"/>
  <c r="AD4263" i="2" s="1"/>
  <c r="I5238" i="2"/>
  <c r="AC5238" i="2" s="1"/>
  <c r="AD5238" i="2" s="1"/>
  <c r="I4296" i="2"/>
  <c r="AC4296" i="2" s="1"/>
  <c r="AD4296" i="2" s="1"/>
  <c r="I4204" i="2"/>
  <c r="AC4204" i="2" s="1"/>
  <c r="AD4204" i="2" s="1"/>
  <c r="I4828" i="2"/>
  <c r="AC4828" i="2" s="1"/>
  <c r="AD4828" i="2" s="1"/>
  <c r="I4931" i="2"/>
  <c r="AC4931" i="2" s="1"/>
  <c r="AD4931" i="2" s="1"/>
  <c r="I5469" i="2"/>
  <c r="AC5469" i="2" s="1"/>
  <c r="AD5469" i="2" s="1"/>
  <c r="I5039" i="2"/>
  <c r="AC5039" i="2" s="1"/>
  <c r="AD5039" i="2" s="1"/>
  <c r="I4528" i="2"/>
  <c r="AC4528" i="2" s="1"/>
  <c r="AD4528" i="2" s="1"/>
  <c r="I6954" i="2"/>
  <c r="AC6954" i="2" s="1"/>
  <c r="AD6954" i="2" s="1"/>
  <c r="I4860" i="2"/>
  <c r="AC4860" i="2" s="1"/>
  <c r="AD4860" i="2" s="1"/>
  <c r="I5027" i="2"/>
  <c r="AC5027" i="2" s="1"/>
  <c r="AD5027" i="2" s="1"/>
  <c r="I5091" i="2"/>
  <c r="AC5091" i="2" s="1"/>
  <c r="AD5091" i="2" s="1"/>
  <c r="I4594" i="2"/>
  <c r="AC4594" i="2" s="1"/>
  <c r="AD4594" i="2" s="1"/>
  <c r="I4613" i="2"/>
  <c r="AC4613" i="2" s="1"/>
  <c r="AD4613" i="2" s="1"/>
  <c r="I4333" i="2"/>
  <c r="AC4333" i="2" s="1"/>
  <c r="AD4333" i="2" s="1"/>
  <c r="I4514" i="2"/>
  <c r="AC4514" i="2" s="1"/>
  <c r="AD4514" i="2" s="1"/>
  <c r="I5567" i="2"/>
  <c r="AC5567" i="2" s="1"/>
  <c r="AD5567" i="2" s="1"/>
  <c r="I4336" i="2"/>
  <c r="AC4336" i="2" s="1"/>
  <c r="AD4336" i="2" s="1"/>
  <c r="I4391" i="2"/>
  <c r="AC4391" i="2" s="1"/>
  <c r="AD4391" i="2" s="1"/>
  <c r="I5376" i="2"/>
  <c r="AC5376" i="2" s="1"/>
  <c r="AD5376" i="2" s="1"/>
  <c r="I4839" i="2"/>
  <c r="AC4839" i="2" s="1"/>
  <c r="AD4839" i="2" s="1"/>
  <c r="I4250" i="2"/>
  <c r="AC4250" i="2" s="1"/>
  <c r="AD4250" i="2" s="1"/>
  <c r="I4407" i="2"/>
  <c r="AC4407" i="2" s="1"/>
  <c r="AD4407" i="2" s="1"/>
  <c r="I4604" i="2"/>
  <c r="AC4604" i="2" s="1"/>
  <c r="AD4604" i="2" s="1"/>
  <c r="I5093" i="2"/>
  <c r="AC5093" i="2" s="1"/>
  <c r="AD5093" i="2" s="1"/>
  <c r="I5076" i="2"/>
  <c r="AC5076" i="2" s="1"/>
  <c r="AD5076" i="2" s="1"/>
  <c r="I5252" i="2"/>
  <c r="AC5252" i="2" s="1"/>
  <c r="AD5252" i="2" s="1"/>
  <c r="I4545" i="2"/>
  <c r="AC4545" i="2" s="1"/>
  <c r="AD4545" i="2" s="1"/>
  <c r="I4827" i="2"/>
  <c r="AC4827" i="2" s="1"/>
  <c r="AD4827" i="2" s="1"/>
  <c r="I5139" i="2"/>
  <c r="AC5139" i="2" s="1"/>
  <c r="AD5139" i="2" s="1"/>
  <c r="I4978" i="2"/>
  <c r="AC4978" i="2" s="1"/>
  <c r="AD4978" i="2" s="1"/>
  <c r="I4449" i="2"/>
  <c r="AC4449" i="2" s="1"/>
  <c r="AD4449" i="2" s="1"/>
  <c r="I4588" i="2"/>
  <c r="AC4588" i="2" s="1"/>
  <c r="AD4588" i="2" s="1"/>
  <c r="I5381" i="2"/>
  <c r="AC5381" i="2" s="1"/>
  <c r="AD5381" i="2" s="1"/>
  <c r="I4816" i="2"/>
  <c r="AC4816" i="2" s="1"/>
  <c r="AD4816" i="2" s="1"/>
  <c r="I4303" i="2"/>
  <c r="AC4303" i="2" s="1"/>
  <c r="AD4303" i="2" s="1"/>
  <c r="I5529" i="2"/>
  <c r="AC5529" i="2" s="1"/>
  <c r="AD5529" i="2" s="1"/>
  <c r="I5385" i="2"/>
  <c r="AC5385" i="2" s="1"/>
  <c r="AD5385" i="2" s="1"/>
  <c r="I4286" i="2"/>
  <c r="AC4286" i="2" s="1"/>
  <c r="AD4286" i="2" s="1"/>
  <c r="I4897" i="2"/>
  <c r="AC4897" i="2" s="1"/>
  <c r="AD4897" i="2" s="1"/>
  <c r="I4529" i="2"/>
  <c r="AC4529" i="2" s="1"/>
  <c r="AD4529" i="2" s="1"/>
  <c r="I4189" i="2"/>
  <c r="AC4189" i="2" s="1"/>
  <c r="AD4189" i="2" s="1"/>
  <c r="I5029" i="2"/>
  <c r="AC5029" i="2" s="1"/>
  <c r="AD5029" i="2" s="1"/>
  <c r="I5217" i="2"/>
  <c r="AC5217" i="2" s="1"/>
  <c r="AD5217" i="2" s="1"/>
  <c r="I5132" i="2"/>
  <c r="AC5132" i="2" s="1"/>
  <c r="AD5132" i="2" s="1"/>
  <c r="I4880" i="2"/>
  <c r="AC4880" i="2" s="1"/>
  <c r="AD4880" i="2" s="1"/>
  <c r="I5485" i="2"/>
  <c r="AC5485" i="2" s="1"/>
  <c r="AD5485" i="2" s="1"/>
  <c r="I4792" i="2"/>
  <c r="AC4792" i="2" s="1"/>
  <c r="AD4792" i="2" s="1"/>
  <c r="I4384" i="2"/>
  <c r="AC4384" i="2" s="1"/>
  <c r="AD4384" i="2" s="1"/>
  <c r="I4329" i="2"/>
  <c r="AC4329" i="2" s="1"/>
  <c r="AD4329" i="2" s="1"/>
  <c r="I4270" i="2"/>
  <c r="AC4270" i="2" s="1"/>
  <c r="AD4270" i="2" s="1"/>
  <c r="I4951" i="2"/>
  <c r="AC4951" i="2" s="1"/>
  <c r="AD4951" i="2" s="1"/>
  <c r="I5270" i="2"/>
  <c r="AC5270" i="2" s="1"/>
  <c r="AD5270" i="2" s="1"/>
  <c r="I5377" i="2"/>
  <c r="AC5377" i="2" s="1"/>
  <c r="AD5377" i="2" s="1"/>
  <c r="I5458" i="2"/>
  <c r="AC5458" i="2" s="1"/>
  <c r="AD5458" i="2" s="1"/>
  <c r="I4677" i="2"/>
  <c r="AC4677" i="2" s="1"/>
  <c r="AD4677" i="2" s="1"/>
  <c r="I5172" i="2"/>
  <c r="AC5172" i="2" s="1"/>
  <c r="AD5172" i="2" s="1"/>
  <c r="I4470" i="2"/>
  <c r="AC4470" i="2" s="1"/>
  <c r="AD4470" i="2" s="1"/>
  <c r="I4255" i="2"/>
  <c r="AC4255" i="2" s="1"/>
  <c r="AD4255" i="2" s="1"/>
  <c r="I4652" i="2"/>
  <c r="AC4652" i="2" s="1"/>
  <c r="AD4652" i="2" s="1"/>
  <c r="I4497" i="2"/>
  <c r="AC4497" i="2" s="1"/>
  <c r="AD4497" i="2" s="1"/>
  <c r="I4806" i="2"/>
  <c r="AC4806" i="2" s="1"/>
  <c r="AD4806" i="2" s="1"/>
  <c r="I4800" i="2"/>
  <c r="AC4800" i="2" s="1"/>
  <c r="AD4800" i="2" s="1"/>
  <c r="I5098" i="2"/>
  <c r="AC5098" i="2" s="1"/>
  <c r="AD5098" i="2" s="1"/>
  <c r="I4830" i="2"/>
  <c r="AC4830" i="2" s="1"/>
  <c r="AD4830" i="2" s="1"/>
  <c r="I4834" i="2"/>
  <c r="AC4834" i="2" s="1"/>
  <c r="AD4834" i="2" s="1"/>
  <c r="I4436" i="2"/>
  <c r="AC4436" i="2" s="1"/>
  <c r="AD4436" i="2" s="1"/>
  <c r="I4779" i="2"/>
  <c r="AC4779" i="2" s="1"/>
  <c r="AD4779" i="2" s="1"/>
  <c r="I5024" i="2"/>
  <c r="AC5024" i="2" s="1"/>
  <c r="AD5024" i="2" s="1"/>
  <c r="I4273" i="2"/>
  <c r="AC4273" i="2" s="1"/>
  <c r="AD4273" i="2" s="1"/>
  <c r="I5393" i="2"/>
  <c r="AC5393" i="2" s="1"/>
  <c r="AD5393" i="2" s="1"/>
  <c r="I4661" i="2"/>
  <c r="AC4661" i="2" s="1"/>
  <c r="AD4661" i="2" s="1"/>
  <c r="I4266" i="2"/>
  <c r="AC4266" i="2" s="1"/>
  <c r="AD4266" i="2" s="1"/>
  <c r="I7563" i="2"/>
  <c r="AC7563" i="2" s="1"/>
  <c r="AD7563" i="2" s="1"/>
  <c r="I4587" i="2"/>
  <c r="AC4587" i="2" s="1"/>
  <c r="AD4587" i="2" s="1"/>
  <c r="I4433" i="2"/>
  <c r="AC4433" i="2" s="1"/>
  <c r="AD4433" i="2" s="1"/>
  <c r="I5386" i="2"/>
  <c r="AC5386" i="2" s="1"/>
  <c r="AD5386" i="2" s="1"/>
  <c r="I4251" i="2"/>
  <c r="AC4251" i="2" s="1"/>
  <c r="AD4251" i="2" s="1"/>
  <c r="I5394" i="2"/>
  <c r="AC5394" i="2" s="1"/>
  <c r="AD5394" i="2" s="1"/>
  <c r="I5058" i="2"/>
  <c r="AC5058" i="2" s="1"/>
  <c r="AD5058" i="2" s="1"/>
  <c r="I4997" i="2"/>
  <c r="AC4997" i="2" s="1"/>
  <c r="AD4997" i="2" s="1"/>
  <c r="I5320" i="2"/>
  <c r="AC5320" i="2" s="1"/>
  <c r="AD5320" i="2" s="1"/>
  <c r="I4625" i="2"/>
  <c r="AC4625" i="2" s="1"/>
  <c r="AD4625" i="2" s="1"/>
  <c r="I5044" i="2"/>
  <c r="AC5044" i="2" s="1"/>
  <c r="AD5044" i="2" s="1"/>
  <c r="I4455" i="2"/>
  <c r="AC4455" i="2" s="1"/>
  <c r="AD4455" i="2" s="1"/>
  <c r="I4783" i="2"/>
  <c r="AC4783" i="2" s="1"/>
  <c r="AD4783" i="2" s="1"/>
  <c r="I5036" i="2"/>
  <c r="AC5036" i="2" s="1"/>
  <c r="AD5036" i="2" s="1"/>
  <c r="I4462" i="2"/>
  <c r="AC4462" i="2" s="1"/>
  <c r="AD4462" i="2" s="1"/>
  <c r="I4463" i="2"/>
  <c r="AC4463" i="2" s="1"/>
  <c r="AD4463" i="2" s="1"/>
  <c r="I5425" i="2"/>
  <c r="AC5425" i="2" s="1"/>
  <c r="AD5425" i="2" s="1"/>
  <c r="I5777" i="2"/>
  <c r="AC5777" i="2" s="1"/>
  <c r="AD5777" i="2" s="1"/>
  <c r="I4414" i="2"/>
  <c r="AC4414" i="2" s="1"/>
  <c r="AD4414" i="2" s="1"/>
  <c r="I4535" i="2"/>
  <c r="AC4535" i="2" s="1"/>
  <c r="AD4535" i="2" s="1"/>
  <c r="I5984" i="2"/>
  <c r="AC5984" i="2" s="1"/>
  <c r="AD5984" i="2" s="1"/>
  <c r="I5174" i="2"/>
  <c r="AC5174" i="2" s="1"/>
  <c r="AD5174" i="2" s="1"/>
  <c r="I4814" i="2"/>
  <c r="AC4814" i="2" s="1"/>
  <c r="AD4814" i="2" s="1"/>
  <c r="I5090" i="2"/>
  <c r="AC5090" i="2" s="1"/>
  <c r="AD5090" i="2" s="1"/>
  <c r="I5305" i="2"/>
  <c r="AC5305" i="2" s="1"/>
  <c r="AD5305" i="2" s="1"/>
  <c r="I4358" i="2"/>
  <c r="AC4358" i="2" s="1"/>
  <c r="AD4358" i="2" s="1"/>
  <c r="I4612" i="2"/>
  <c r="AC4612" i="2" s="1"/>
  <c r="AD4612" i="2" s="1"/>
  <c r="I4787" i="2"/>
  <c r="AC4787" i="2" s="1"/>
  <c r="AD4787" i="2" s="1"/>
  <c r="I4518" i="2"/>
  <c r="AC4518" i="2" s="1"/>
  <c r="AD4518" i="2" s="1"/>
  <c r="I4472" i="2"/>
  <c r="AC4472" i="2" s="1"/>
  <c r="AD4472" i="2" s="1"/>
  <c r="I5010" i="2"/>
  <c r="AC5010" i="2" s="1"/>
  <c r="AD5010" i="2" s="1"/>
  <c r="I6950" i="2"/>
  <c r="AC6950" i="2" s="1"/>
  <c r="AD6950" i="2" s="1"/>
  <c r="I4869" i="2"/>
  <c r="AC4869" i="2" s="1"/>
  <c r="AD4869" i="2" s="1"/>
  <c r="I5440" i="2"/>
  <c r="AC5440" i="2" s="1"/>
  <c r="AD5440" i="2" s="1"/>
  <c r="I5099" i="2"/>
  <c r="AC5099" i="2" s="1"/>
  <c r="AD5099" i="2" s="1"/>
  <c r="I4380" i="2"/>
  <c r="AC4380" i="2" s="1"/>
  <c r="AD4380" i="2" s="1"/>
  <c r="I5544" i="2"/>
  <c r="AC5544" i="2" s="1"/>
  <c r="AD5544" i="2" s="1"/>
  <c r="I4732" i="2"/>
  <c r="AC4732" i="2" s="1"/>
  <c r="AD4732" i="2" s="1"/>
  <c r="I5213" i="2"/>
  <c r="AC5213" i="2" s="1"/>
  <c r="AD5213" i="2" s="1"/>
  <c r="I4481" i="2"/>
  <c r="AC4481" i="2" s="1"/>
  <c r="AD4481" i="2" s="1"/>
  <c r="I4606" i="2"/>
  <c r="AC4606" i="2" s="1"/>
  <c r="AD4606" i="2" s="1"/>
  <c r="I4506" i="2"/>
  <c r="AC4506" i="2" s="1"/>
  <c r="AD4506" i="2" s="1"/>
  <c r="I4310" i="2"/>
  <c r="AC4310" i="2" s="1"/>
  <c r="AD4310" i="2" s="1"/>
  <c r="I5380" i="2"/>
  <c r="AC5380" i="2" s="1"/>
  <c r="AD5380" i="2" s="1"/>
  <c r="I4676" i="2"/>
  <c r="AC4676" i="2" s="1"/>
  <c r="AD4676" i="2" s="1"/>
  <c r="I4808" i="2"/>
  <c r="AC4808" i="2" s="1"/>
  <c r="AD4808" i="2" s="1"/>
  <c r="I5074" i="2"/>
  <c r="AC5074" i="2" s="1"/>
  <c r="AD5074" i="2" s="1"/>
  <c r="I4420" i="2"/>
  <c r="AC4420" i="2" s="1"/>
  <c r="AD4420" i="2" s="1"/>
  <c r="I4552" i="2"/>
  <c r="AC4552" i="2" s="1"/>
  <c r="AD4552" i="2" s="1"/>
  <c r="I4261" i="2"/>
  <c r="AC4261" i="2" s="1"/>
  <c r="AD4261" i="2" s="1"/>
  <c r="I5378" i="2"/>
  <c r="AC5378" i="2" s="1"/>
  <c r="AD5378" i="2" s="1"/>
  <c r="I4654" i="2"/>
  <c r="AC4654" i="2" s="1"/>
  <c r="AD4654" i="2" s="1"/>
  <c r="I7522" i="2"/>
  <c r="AC7522" i="2" s="1"/>
  <c r="AD7522" i="2" s="1"/>
  <c r="I5359" i="2"/>
  <c r="AC5359" i="2" s="1"/>
  <c r="AD5359" i="2" s="1"/>
  <c r="I6949" i="2"/>
  <c r="AC6949" i="2" s="1"/>
  <c r="AD6949" i="2" s="1"/>
  <c r="I4657" i="2"/>
  <c r="AC4657" i="2" s="1"/>
  <c r="AD4657" i="2" s="1"/>
  <c r="I4219" i="2"/>
  <c r="AC4219" i="2" s="1"/>
  <c r="AD4219" i="2" s="1"/>
  <c r="I5002" i="2"/>
  <c r="AC5002" i="2" s="1"/>
  <c r="AD5002" i="2" s="1"/>
  <c r="I5331" i="2"/>
  <c r="AC5331" i="2" s="1"/>
  <c r="AD5331" i="2" s="1"/>
  <c r="I5499" i="2"/>
  <c r="AC5499" i="2" s="1"/>
  <c r="AD5499" i="2" s="1"/>
  <c r="I5251" i="2"/>
  <c r="AC5251" i="2" s="1"/>
  <c r="AD5251" i="2" s="1"/>
  <c r="I4364" i="2"/>
  <c r="AC4364" i="2" s="1"/>
  <c r="AD4364" i="2" s="1"/>
  <c r="I4653" i="2"/>
  <c r="AC4653" i="2" s="1"/>
  <c r="AD4653" i="2" s="1"/>
  <c r="I4325" i="2"/>
  <c r="AC4325" i="2" s="1"/>
  <c r="AD4325" i="2" s="1"/>
  <c r="I7548" i="2"/>
  <c r="AC7548" i="2" s="1"/>
  <c r="AD7548" i="2" s="1"/>
  <c r="I4961" i="2"/>
  <c r="AC4961" i="2" s="1"/>
  <c r="AD4961" i="2" s="1"/>
  <c r="I4423" i="2"/>
  <c r="AC4423" i="2" s="1"/>
  <c r="AD4423" i="2" s="1"/>
  <c r="I5491" i="2"/>
  <c r="AC5491" i="2" s="1"/>
  <c r="AD5491" i="2" s="1"/>
  <c r="I5125" i="2"/>
  <c r="AC5125" i="2" s="1"/>
  <c r="AD5125" i="2" s="1"/>
  <c r="I5756" i="2"/>
  <c r="AC5756" i="2" s="1"/>
  <c r="AD5756" i="2" s="1"/>
  <c r="I4668" i="2"/>
  <c r="AC4668" i="2" s="1"/>
  <c r="AD4668" i="2" s="1"/>
  <c r="I4465" i="2"/>
  <c r="AC4465" i="2" s="1"/>
  <c r="AD4465" i="2" s="1"/>
  <c r="I5579" i="2"/>
  <c r="AC5579" i="2" s="1"/>
  <c r="AD5579" i="2" s="1"/>
  <c r="I5332" i="2"/>
  <c r="AC5332" i="2" s="1"/>
  <c r="AD5332" i="2" s="1"/>
  <c r="I5541" i="2"/>
  <c r="AC5541" i="2" s="1"/>
  <c r="AD5541" i="2" s="1"/>
  <c r="I4907" i="2"/>
  <c r="AC4907" i="2" s="1"/>
  <c r="AD4907" i="2" s="1"/>
  <c r="I4235" i="2"/>
  <c r="AC4235" i="2" s="1"/>
  <c r="AD4235" i="2" s="1"/>
  <c r="I4456" i="2"/>
  <c r="AC4456" i="2" s="1"/>
  <c r="AD4456" i="2" s="1"/>
  <c r="I4326" i="2"/>
  <c r="AC4326" i="2" s="1"/>
  <c r="AD4326" i="2" s="1"/>
  <c r="I5271" i="2"/>
  <c r="AC5271" i="2" s="1"/>
  <c r="AD5271" i="2" s="1"/>
  <c r="I5289" i="2"/>
  <c r="AC5289" i="2" s="1"/>
  <c r="AD5289" i="2" s="1"/>
  <c r="I4505" i="2"/>
  <c r="AC4505" i="2" s="1"/>
  <c r="AD4505" i="2" s="1"/>
  <c r="I4197" i="2"/>
  <c r="AC4197" i="2" s="1"/>
  <c r="AD4197" i="2" s="1"/>
  <c r="I5423" i="2"/>
  <c r="AC5423" i="2" s="1"/>
  <c r="AD5423" i="2" s="1"/>
  <c r="I4577" i="2"/>
  <c r="AC4577" i="2" s="1"/>
  <c r="AD4577" i="2" s="1"/>
  <c r="I4440" i="2"/>
  <c r="AC4440" i="2" s="1"/>
  <c r="AD4440" i="2" s="1"/>
  <c r="I4617" i="2"/>
  <c r="AC4617" i="2" s="1"/>
  <c r="AD4617" i="2" s="1"/>
  <c r="I4350" i="2"/>
  <c r="AC4350" i="2" s="1"/>
  <c r="AD4350" i="2" s="1"/>
  <c r="I4764" i="2"/>
  <c r="AC4764" i="2" s="1"/>
  <c r="AD4764" i="2" s="1"/>
  <c r="I4616" i="2"/>
  <c r="AC4616" i="2" s="1"/>
  <c r="AD4616" i="2" s="1"/>
  <c r="I5399" i="2"/>
  <c r="AC5399" i="2" s="1"/>
  <c r="AD5399" i="2" s="1"/>
  <c r="I4626" i="2"/>
  <c r="AC4626" i="2" s="1"/>
  <c r="AD4626" i="2" s="1"/>
  <c r="I6145" i="2"/>
  <c r="AC6145" i="2" s="1"/>
  <c r="AD6145" i="2" s="1"/>
  <c r="I5155" i="2"/>
  <c r="AC5155" i="2" s="1"/>
  <c r="AD5155" i="2" s="1"/>
  <c r="I4551" i="2"/>
  <c r="AC4551" i="2" s="1"/>
  <c r="AD4551" i="2" s="1"/>
  <c r="I4335" i="2"/>
  <c r="AC4335" i="2" s="1"/>
  <c r="AD4335" i="2" s="1"/>
  <c r="I4811" i="2"/>
  <c r="AC4811" i="2" s="1"/>
  <c r="AD4811" i="2" s="1"/>
  <c r="I5148" i="2"/>
  <c r="AC5148" i="2" s="1"/>
  <c r="AD5148" i="2" s="1"/>
  <c r="I5398" i="2"/>
  <c r="AC5398" i="2" s="1"/>
  <c r="AD5398" i="2" s="1"/>
  <c r="I4798" i="2"/>
  <c r="AC4798" i="2" s="1"/>
  <c r="AD4798" i="2" s="1"/>
  <c r="I4206" i="2"/>
  <c r="AC4206" i="2" s="1"/>
  <c r="AD4206" i="2" s="1"/>
  <c r="I4355" i="2"/>
  <c r="AC4355" i="2" s="1"/>
  <c r="AD4355" i="2" s="1"/>
  <c r="I4493" i="2"/>
  <c r="AC4493" i="2" s="1"/>
  <c r="AD4493" i="2" s="1"/>
  <c r="I4807" i="2"/>
  <c r="AC4807" i="2" s="1"/>
  <c r="AD4807" i="2" s="1"/>
  <c r="I5468" i="2"/>
  <c r="AC5468" i="2" s="1"/>
  <c r="AD5468" i="2" s="1"/>
  <c r="I4778" i="2"/>
  <c r="AC4778" i="2" s="1"/>
  <c r="AD4778" i="2" s="1"/>
  <c r="I4793" i="2"/>
  <c r="AC4793" i="2" s="1"/>
  <c r="AD4793" i="2" s="1"/>
  <c r="I4534" i="2"/>
  <c r="AC4534" i="2" s="1"/>
  <c r="AD4534" i="2" s="1"/>
  <c r="I4768" i="2"/>
  <c r="AC4768" i="2" s="1"/>
  <c r="AD4768" i="2" s="1"/>
  <c r="I5165" i="2"/>
  <c r="AC5165" i="2" s="1"/>
  <c r="AD5165" i="2" s="1"/>
  <c r="I5124" i="2"/>
  <c r="AC5124" i="2" s="1"/>
  <c r="AD5124" i="2" s="1"/>
  <c r="I4796" i="2"/>
  <c r="AC4796" i="2" s="1"/>
  <c r="AD4796" i="2" s="1"/>
  <c r="I5243" i="2"/>
  <c r="AC5243" i="2" s="1"/>
  <c r="AD5243" i="2" s="1"/>
  <c r="I4837" i="2"/>
  <c r="AC4837" i="2" s="1"/>
  <c r="AD4837" i="2" s="1"/>
  <c r="I4713" i="2"/>
  <c r="AC4713" i="2" s="1"/>
  <c r="AD4713" i="2" s="1"/>
  <c r="I4512" i="2"/>
  <c r="AC4512" i="2" s="1"/>
  <c r="AD4512" i="2" s="1"/>
  <c r="I5126" i="2"/>
  <c r="AC5126" i="2" s="1"/>
  <c r="AD5126" i="2" s="1"/>
  <c r="I4490" i="2"/>
  <c r="AC4490" i="2" s="1"/>
  <c r="AD4490" i="2" s="1"/>
  <c r="I5064" i="2"/>
  <c r="AC5064" i="2" s="1"/>
  <c r="AD5064" i="2" s="1"/>
  <c r="I4316" i="2"/>
  <c r="AC4316" i="2" s="1"/>
  <c r="AD4316" i="2" s="1"/>
  <c r="I4971" i="2"/>
  <c r="AC4971" i="2" s="1"/>
  <c r="AD4971" i="2" s="1"/>
  <c r="I5205" i="2"/>
  <c r="AC5205" i="2" s="1"/>
  <c r="AD5205" i="2" s="1"/>
  <c r="I5481" i="2"/>
  <c r="AC5481" i="2" s="1"/>
  <c r="AD5481" i="2" s="1"/>
  <c r="I4720" i="2"/>
  <c r="AC4720" i="2" s="1"/>
  <c r="AD4720" i="2" s="1"/>
  <c r="I4496" i="2"/>
  <c r="AC4496" i="2" s="1"/>
  <c r="AD4496" i="2" s="1"/>
  <c r="I4454" i="2"/>
  <c r="AC4454" i="2" s="1"/>
  <c r="AD4454" i="2" s="1"/>
  <c r="I4607" i="2"/>
  <c r="AC4607" i="2" s="1"/>
  <c r="AD4607" i="2" s="1"/>
  <c r="I4799" i="2"/>
  <c r="AC4799" i="2" s="1"/>
  <c r="AD4799" i="2" s="1"/>
  <c r="I4532" i="2"/>
  <c r="AC4532" i="2" s="1"/>
  <c r="AD4532" i="2" s="1"/>
  <c r="I4457" i="2"/>
  <c r="AC4457" i="2" s="1"/>
  <c r="AD4457" i="2" s="1"/>
  <c r="I4789" i="2"/>
  <c r="AC4789" i="2" s="1"/>
  <c r="AD4789" i="2" s="1"/>
  <c r="I5384" i="2"/>
  <c r="AC5384" i="2" s="1"/>
  <c r="AD5384" i="2" s="1"/>
  <c r="I4848" i="2"/>
  <c r="AC4848" i="2" s="1"/>
  <c r="AD4848" i="2" s="1"/>
  <c r="I4349" i="2"/>
  <c r="AC4349" i="2" s="1"/>
  <c r="AD4349" i="2" s="1"/>
  <c r="I4871" i="2"/>
  <c r="AC4871" i="2" s="1"/>
  <c r="AD4871" i="2" s="1"/>
  <c r="I4981" i="2"/>
  <c r="AC4981" i="2" s="1"/>
  <c r="AD4981" i="2" s="1"/>
  <c r="I4249" i="2"/>
  <c r="AC4249" i="2" s="1"/>
  <c r="AD4249" i="2" s="1"/>
  <c r="I5353" i="2"/>
  <c r="AC5353" i="2" s="1"/>
  <c r="AD5353" i="2" s="1"/>
  <c r="I4922" i="2"/>
  <c r="AC4922" i="2" s="1"/>
  <c r="AD4922" i="2" s="1"/>
  <c r="I5372" i="2"/>
  <c r="AC5372" i="2" s="1"/>
  <c r="AD5372" i="2" s="1"/>
  <c r="I4503" i="2"/>
  <c r="AC4503" i="2" s="1"/>
  <c r="AD4503" i="2" s="1"/>
  <c r="I5115" i="2"/>
  <c r="AC5115" i="2" s="1"/>
  <c r="AD5115" i="2" s="1"/>
  <c r="I5204" i="2"/>
  <c r="AC5204" i="2" s="1"/>
  <c r="AD5204" i="2" s="1"/>
  <c r="I5470" i="2"/>
  <c r="AC5470" i="2" s="1"/>
  <c r="AD5470" i="2" s="1"/>
  <c r="I4267" i="2"/>
  <c r="AC4267" i="2" s="1"/>
  <c r="AD4267" i="2" s="1"/>
  <c r="I4372" i="2"/>
  <c r="AC4372" i="2" s="1"/>
  <c r="AD4372" i="2" s="1"/>
  <c r="I5015" i="2"/>
  <c r="AC5015" i="2" s="1"/>
  <c r="AD5015" i="2" s="1"/>
  <c r="I7570" i="2"/>
  <c r="AC7570" i="2" s="1"/>
  <c r="AD7570" i="2" s="1"/>
  <c r="I5281" i="2"/>
  <c r="AC5281" i="2" s="1"/>
  <c r="AD5281" i="2" s="1"/>
  <c r="I4914" i="2"/>
  <c r="AC4914" i="2" s="1"/>
  <c r="AD4914" i="2" s="1"/>
  <c r="I6124" i="2"/>
  <c r="AC6124" i="2" s="1"/>
  <c r="AD6124" i="2" s="1"/>
  <c r="I5348" i="2"/>
  <c r="AC5348" i="2" s="1"/>
  <c r="AD5348" i="2" s="1"/>
  <c r="I4353" i="2"/>
  <c r="AC4353" i="2" s="1"/>
  <c r="AD4353" i="2" s="1"/>
  <c r="I4890" i="2"/>
  <c r="AC4890" i="2" s="1"/>
  <c r="AD4890" i="2" s="1"/>
  <c r="I4258" i="2"/>
  <c r="AC4258" i="2" s="1"/>
  <c r="AD4258" i="2" s="1"/>
  <c r="I4533" i="2"/>
  <c r="AC4533" i="2" s="1"/>
  <c r="AD4533" i="2" s="1"/>
  <c r="I2793" i="2"/>
  <c r="AC2793" i="2" s="1"/>
  <c r="AD2793" i="2" s="1"/>
  <c r="AC7207" i="2"/>
  <c r="AD7207" i="2" s="1"/>
  <c r="AC6403" i="2"/>
  <c r="AD6403" i="2" s="1"/>
  <c r="AC6135" i="2"/>
  <c r="AD6135" i="2" s="1"/>
  <c r="AC5662" i="2"/>
  <c r="AD5662" i="2" s="1"/>
  <c r="AC7128" i="2"/>
  <c r="AD7128" i="2" s="1"/>
  <c r="AC6256" i="2"/>
  <c r="AD6256" i="2" s="1"/>
  <c r="AC6269" i="2"/>
  <c r="AD6269" i="2" s="1"/>
  <c r="AC5550" i="2"/>
  <c r="AD5550" i="2" s="1"/>
  <c r="AC6929" i="2"/>
  <c r="AD6929" i="2" s="1"/>
  <c r="Z185" i="1"/>
  <c r="I247" i="1" s="1"/>
  <c r="Z236" i="1"/>
  <c r="I298" i="1" s="1"/>
  <c r="Z417" i="1"/>
  <c r="I479" i="1" s="1"/>
  <c r="Z389" i="1"/>
  <c r="I278" i="1"/>
  <c r="I258" i="1"/>
  <c r="I280" i="1"/>
  <c r="I290" i="1"/>
  <c r="I243" i="1"/>
  <c r="I287" i="1"/>
  <c r="I277" i="1"/>
  <c r="I254" i="1"/>
  <c r="I296" i="1"/>
  <c r="I242" i="1"/>
  <c r="I253" i="1"/>
  <c r="I255" i="1"/>
  <c r="I248" i="1"/>
  <c r="I282" i="1"/>
  <c r="I294" i="1"/>
  <c r="I292" i="1"/>
  <c r="I286" i="1"/>
  <c r="I269" i="1"/>
  <c r="I451" i="1"/>
  <c r="Z202" i="1"/>
  <c r="Z209" i="1"/>
  <c r="Z431" i="1"/>
  <c r="Z227" i="1"/>
  <c r="Z272" i="1"/>
  <c r="Z436" i="1"/>
  <c r="Z291" i="1"/>
  <c r="Z214" i="1"/>
  <c r="Z194" i="1"/>
  <c r="I303" i="1"/>
  <c r="I281" i="1"/>
  <c r="I345" i="1"/>
  <c r="Z251" i="1"/>
  <c r="Z274" i="1"/>
  <c r="Z300" i="1"/>
  <c r="Z266" i="1"/>
  <c r="I273" i="1"/>
  <c r="Z275" i="1"/>
  <c r="Z285" i="1"/>
  <c r="Z252" i="1"/>
  <c r="Z288" i="1"/>
  <c r="Z267" i="1"/>
  <c r="Z295" i="1"/>
  <c r="Z244" i="1"/>
  <c r="Z259" i="1"/>
  <c r="Z262" i="1"/>
  <c r="Z268" i="1"/>
  <c r="Z279" i="1"/>
  <c r="Z261" i="1"/>
  <c r="I7626" i="2" l="1"/>
  <c r="I6953" i="2"/>
  <c r="AC6953" i="2" s="1"/>
  <c r="AD6953" i="2" s="1"/>
  <c r="I7100" i="2"/>
  <c r="AC7100" i="2" s="1"/>
  <c r="AD7100" i="2" s="1"/>
  <c r="I6237" i="2"/>
  <c r="AC6237" i="2" s="1"/>
  <c r="AD6237" i="2" s="1"/>
  <c r="I6833" i="2"/>
  <c r="AC6833" i="2" s="1"/>
  <c r="AD6833" i="2" s="1"/>
  <c r="I6829" i="2"/>
  <c r="I5230" i="2"/>
  <c r="AC5230" i="2" s="1"/>
  <c r="AD5230" i="2" s="1"/>
  <c r="I6045" i="2"/>
  <c r="AC6045" i="2" s="1"/>
  <c r="AD6045" i="2" s="1"/>
  <c r="I6868" i="2"/>
  <c r="I7653" i="2"/>
  <c r="I6134" i="2"/>
  <c r="AC6134" i="2" s="1"/>
  <c r="AD6134" i="2" s="1"/>
  <c r="I7076" i="2"/>
  <c r="AC7076" i="2" s="1"/>
  <c r="AD7076" i="2" s="1"/>
  <c r="I7652" i="2"/>
  <c r="AC7652" i="2" s="1"/>
  <c r="AD7652" i="2" s="1"/>
  <c r="I6359" i="2"/>
  <c r="I4955" i="2"/>
  <c r="AC4955" i="2" s="1"/>
  <c r="AD4955" i="2" s="1"/>
  <c r="I6821" i="2"/>
  <c r="AC6821" i="2" s="1"/>
  <c r="AD6821" i="2" s="1"/>
  <c r="I6830" i="2"/>
  <c r="I6837" i="2"/>
  <c r="AC6837" i="2" s="1"/>
  <c r="AD6837" i="2" s="1"/>
  <c r="I6967" i="2"/>
  <c r="AC6967" i="2" s="1"/>
  <c r="AD6967" i="2" s="1"/>
  <c r="I6838" i="2"/>
  <c r="AC6838" i="2" s="1"/>
  <c r="AD6838" i="2" s="1"/>
  <c r="I7119" i="2"/>
  <c r="AC7119" i="2" s="1"/>
  <c r="AD7119" i="2" s="1"/>
  <c r="I6130" i="2"/>
  <c r="AC6130" i="2" s="1"/>
  <c r="AD6130" i="2" s="1"/>
  <c r="I5587" i="2"/>
  <c r="AC5587" i="2" s="1"/>
  <c r="AD5587" i="2" s="1"/>
  <c r="I5611" i="2"/>
  <c r="AC5611" i="2" s="1"/>
  <c r="AD5611" i="2" s="1"/>
  <c r="I7649" i="2"/>
  <c r="I6853" i="2"/>
  <c r="AC6853" i="2" s="1"/>
  <c r="AD6853" i="2" s="1"/>
  <c r="I6093" i="2"/>
  <c r="AC6093" i="2" s="1"/>
  <c r="AD6093" i="2" s="1"/>
  <c r="I6957" i="2"/>
  <c r="AC6957" i="2" s="1"/>
  <c r="AD6957" i="2" s="1"/>
  <c r="I6812" i="2"/>
  <c r="AC6812" i="2" s="1"/>
  <c r="AD6812" i="2" s="1"/>
  <c r="I7536" i="2"/>
  <c r="AC7536" i="2" s="1"/>
  <c r="AD7536" i="2" s="1"/>
  <c r="I5069" i="2"/>
  <c r="AC5069" i="2" s="1"/>
  <c r="AD5069" i="2" s="1"/>
  <c r="I6050" i="2"/>
  <c r="AC6050" i="2" s="1"/>
  <c r="AD6050" i="2" s="1"/>
  <c r="I5154" i="2"/>
  <c r="AC5154" i="2" s="1"/>
  <c r="AD5154" i="2" s="1"/>
  <c r="I5902" i="2"/>
  <c r="AC5902" i="2" s="1"/>
  <c r="AD5902" i="2" s="1"/>
  <c r="I5534" i="2"/>
  <c r="AC5534" i="2" s="1"/>
  <c r="AD5534" i="2" s="1"/>
  <c r="I5475" i="2"/>
  <c r="AC5475" i="2" s="1"/>
  <c r="AD5475" i="2" s="1"/>
  <c r="I5845" i="2"/>
  <c r="AC5845" i="2" s="1"/>
  <c r="AD5845" i="2" s="1"/>
  <c r="I5313" i="2"/>
  <c r="AC5313" i="2" s="1"/>
  <c r="AD5313" i="2" s="1"/>
  <c r="I5202" i="2"/>
  <c r="AC5202" i="2" s="1"/>
  <c r="AD5202" i="2" s="1"/>
  <c r="I6029" i="2"/>
  <c r="AC6029" i="2" s="1"/>
  <c r="AD6029" i="2" s="1"/>
  <c r="I5658" i="2"/>
  <c r="AC5658" i="2" s="1"/>
  <c r="AD5658" i="2" s="1"/>
  <c r="I5699" i="2"/>
  <c r="AC5699" i="2" s="1"/>
  <c r="AD5699" i="2" s="1"/>
  <c r="I4958" i="2"/>
  <c r="AC4958" i="2" s="1"/>
  <c r="AD4958" i="2" s="1"/>
  <c r="I5203" i="2"/>
  <c r="AC5203" i="2" s="1"/>
  <c r="AD5203" i="2" s="1"/>
  <c r="I6137" i="2"/>
  <c r="AC6137" i="2" s="1"/>
  <c r="AD6137" i="2" s="1"/>
  <c r="I5055" i="2"/>
  <c r="AC5055" i="2" s="1"/>
  <c r="AD5055" i="2" s="1"/>
  <c r="I6474" i="2"/>
  <c r="AC6474" i="2" s="1"/>
  <c r="AD6474" i="2" s="1"/>
  <c r="I5322" i="2"/>
  <c r="AC5322" i="2" s="1"/>
  <c r="AD5322" i="2" s="1"/>
  <c r="I5284" i="2"/>
  <c r="AC5284" i="2" s="1"/>
  <c r="AD5284" i="2" s="1"/>
  <c r="I5133" i="2"/>
  <c r="AC5133" i="2" s="1"/>
  <c r="AD5133" i="2" s="1"/>
  <c r="I4952" i="2"/>
  <c r="AC4952" i="2" s="1"/>
  <c r="AD4952" i="2" s="1"/>
  <c r="I4967" i="2"/>
  <c r="AC4967" i="2" s="1"/>
  <c r="AD4967" i="2" s="1"/>
  <c r="I5726" i="2"/>
  <c r="AC5726" i="2" s="1"/>
  <c r="AD5726" i="2" s="1"/>
  <c r="I5513" i="2"/>
  <c r="AC5513" i="2" s="1"/>
  <c r="AD5513" i="2" s="1"/>
  <c r="I5949" i="2"/>
  <c r="AC5949" i="2" s="1"/>
  <c r="AD5949" i="2" s="1"/>
  <c r="I5088" i="2"/>
  <c r="AC5088" i="2" s="1"/>
  <c r="AD5088" i="2" s="1"/>
  <c r="I5724" i="2"/>
  <c r="AC5724" i="2" s="1"/>
  <c r="AD5724" i="2" s="1"/>
  <c r="I4901" i="2"/>
  <c r="AC4901" i="2" s="1"/>
  <c r="AD4901" i="2" s="1"/>
  <c r="I5780" i="2"/>
  <c r="AC5780" i="2" s="1"/>
  <c r="AD5780" i="2" s="1"/>
  <c r="I5084" i="2"/>
  <c r="AC5084" i="2" s="1"/>
  <c r="AD5084" i="2" s="1"/>
  <c r="I5416" i="2"/>
  <c r="AC5416" i="2" s="1"/>
  <c r="AD5416" i="2" s="1"/>
  <c r="I5501" i="2"/>
  <c r="AC5501" i="2" s="1"/>
  <c r="AD5501" i="2" s="1"/>
  <c r="I4928" i="2"/>
  <c r="AC4928" i="2" s="1"/>
  <c r="AD4928" i="2" s="1"/>
  <c r="I5122" i="2"/>
  <c r="AC5122" i="2" s="1"/>
  <c r="AD5122" i="2" s="1"/>
  <c r="I5227" i="2"/>
  <c r="AC5227" i="2" s="1"/>
  <c r="AD5227" i="2" s="1"/>
  <c r="I5118" i="2"/>
  <c r="AC5118" i="2" s="1"/>
  <c r="AD5118" i="2" s="1"/>
  <c r="I6820" i="2"/>
  <c r="AC6820" i="2" s="1"/>
  <c r="AD6820" i="2" s="1"/>
  <c r="I5983" i="2"/>
  <c r="AC5983" i="2" s="1"/>
  <c r="AD5983" i="2" s="1"/>
  <c r="I5861" i="2"/>
  <c r="AC5861" i="2" s="1"/>
  <c r="AD5861" i="2" s="1"/>
  <c r="I5367" i="2"/>
  <c r="AC5367" i="2" s="1"/>
  <c r="AD5367" i="2" s="1"/>
  <c r="I5343" i="2"/>
  <c r="AC5343" i="2" s="1"/>
  <c r="AD5343" i="2" s="1"/>
  <c r="I4908" i="2"/>
  <c r="AC4908" i="2" s="1"/>
  <c r="AD4908" i="2" s="1"/>
  <c r="I5980" i="2"/>
  <c r="AC5980" i="2" s="1"/>
  <c r="AD5980" i="2" s="1"/>
  <c r="I4896" i="2"/>
  <c r="AC4896" i="2" s="1"/>
  <c r="AD4896" i="2" s="1"/>
  <c r="I4943" i="2"/>
  <c r="AC4943" i="2" s="1"/>
  <c r="AD4943" i="2" s="1"/>
  <c r="I5143" i="2"/>
  <c r="AC5143" i="2" s="1"/>
  <c r="AD5143" i="2" s="1"/>
  <c r="I5176" i="2"/>
  <c r="AC5176" i="2" s="1"/>
  <c r="AD5176" i="2" s="1"/>
  <c r="I6213" i="2"/>
  <c r="AC6213" i="2" s="1"/>
  <c r="AD6213" i="2" s="1"/>
  <c r="I6034" i="2"/>
  <c r="AC6034" i="2" s="1"/>
  <c r="AD6034" i="2" s="1"/>
  <c r="I6061" i="2"/>
  <c r="AC6061" i="2" s="1"/>
  <c r="AD6061" i="2" s="1"/>
  <c r="I5103" i="2"/>
  <c r="AC5103" i="2" s="1"/>
  <c r="AD5103" i="2" s="1"/>
  <c r="I5235" i="2"/>
  <c r="AC5235" i="2" s="1"/>
  <c r="AD5235" i="2" s="1"/>
  <c r="I5551" i="2"/>
  <c r="AC5551" i="2" s="1"/>
  <c r="AD5551" i="2" s="1"/>
  <c r="I5342" i="2"/>
  <c r="AC5342" i="2" s="1"/>
  <c r="AD5342" i="2" s="1"/>
  <c r="I5630" i="2"/>
  <c r="AC5630" i="2" s="1"/>
  <c r="AD5630" i="2" s="1"/>
  <c r="I5804" i="2"/>
  <c r="AC5804" i="2" s="1"/>
  <c r="AD5804" i="2" s="1"/>
  <c r="I5025" i="2"/>
  <c r="AC5025" i="2" s="1"/>
  <c r="AD5025" i="2" s="1"/>
  <c r="I5820" i="2"/>
  <c r="AC5820" i="2" s="1"/>
  <c r="AD5820" i="2" s="1"/>
  <c r="I6180" i="2"/>
  <c r="AC6180" i="2" s="1"/>
  <c r="AD6180" i="2" s="1"/>
  <c r="I6067" i="2"/>
  <c r="AC6067" i="2" s="1"/>
  <c r="AD6067" i="2" s="1"/>
  <c r="I5951" i="2"/>
  <c r="AC5951" i="2" s="1"/>
  <c r="AD5951" i="2" s="1"/>
  <c r="I5688" i="2"/>
  <c r="AC5688" i="2" s="1"/>
  <c r="AD5688" i="2" s="1"/>
  <c r="I5548" i="2"/>
  <c r="AC5548" i="2" s="1"/>
  <c r="AD5548" i="2" s="1"/>
  <c r="I5307" i="2"/>
  <c r="AC5307" i="2" s="1"/>
  <c r="AD5307" i="2" s="1"/>
  <c r="I4938" i="2"/>
  <c r="AC4938" i="2" s="1"/>
  <c r="AD4938" i="2" s="1"/>
  <c r="I5488" i="2"/>
  <c r="AC5488" i="2" s="1"/>
  <c r="AD5488" i="2" s="1"/>
  <c r="I5094" i="2"/>
  <c r="AC5094" i="2" s="1"/>
  <c r="AD5094" i="2" s="1"/>
  <c r="I5969" i="2"/>
  <c r="AC5969" i="2" s="1"/>
  <c r="AD5969" i="2" s="1"/>
  <c r="I5965" i="2"/>
  <c r="AC5965" i="2" s="1"/>
  <c r="AD5965" i="2" s="1"/>
  <c r="I4921" i="2"/>
  <c r="AC4921" i="2" s="1"/>
  <c r="AD4921" i="2" s="1"/>
  <c r="I5335" i="2"/>
  <c r="AC5335" i="2" s="1"/>
  <c r="AD5335" i="2" s="1"/>
  <c r="I5838" i="2"/>
  <c r="AC5838" i="2" s="1"/>
  <c r="AD5838" i="2" s="1"/>
  <c r="I5770" i="2"/>
  <c r="AC5770" i="2" s="1"/>
  <c r="AD5770" i="2" s="1"/>
  <c r="I5754" i="2"/>
  <c r="AC5754" i="2" s="1"/>
  <c r="AD5754" i="2" s="1"/>
  <c r="I6797" i="2"/>
  <c r="AC6797" i="2" s="1"/>
  <c r="AD6797" i="2" s="1"/>
  <c r="I7510" i="2"/>
  <c r="I6828" i="2"/>
  <c r="AC6828" i="2" s="1"/>
  <c r="AD6828" i="2" s="1"/>
  <c r="I6815" i="2"/>
  <c r="AC6815" i="2" s="1"/>
  <c r="AD6815" i="2" s="1"/>
  <c r="I6247" i="2"/>
  <c r="AC6247" i="2" s="1"/>
  <c r="AD6247" i="2" s="1"/>
  <c r="I6966" i="2"/>
  <c r="AC6966" i="2" s="1"/>
  <c r="AD6966" i="2" s="1"/>
  <c r="I6832" i="2"/>
  <c r="AC6832" i="2" s="1"/>
  <c r="AD6832" i="2" s="1"/>
  <c r="I5050" i="2"/>
  <c r="AC5050" i="2" s="1"/>
  <c r="AD5050" i="2" s="1"/>
  <c r="I4964" i="2"/>
  <c r="AC4964" i="2" s="1"/>
  <c r="AD4964" i="2" s="1"/>
  <c r="I4946" i="2"/>
  <c r="AC4946" i="2" s="1"/>
  <c r="AD4946" i="2" s="1"/>
  <c r="I5229" i="2"/>
  <c r="AC5229" i="2" s="1"/>
  <c r="AD5229" i="2" s="1"/>
  <c r="I5668" i="2"/>
  <c r="AC5668" i="2" s="1"/>
  <c r="AD5668" i="2" s="1"/>
  <c r="I5940" i="2"/>
  <c r="AC5940" i="2" s="1"/>
  <c r="AD5940" i="2" s="1"/>
  <c r="I6165" i="2"/>
  <c r="AC6165" i="2" s="1"/>
  <c r="AD6165" i="2" s="1"/>
  <c r="I5508" i="2"/>
  <c r="AC5508" i="2" s="1"/>
  <c r="AD5508" i="2" s="1"/>
  <c r="I5461" i="2"/>
  <c r="AC5461" i="2" s="1"/>
  <c r="AD5461" i="2" s="1"/>
  <c r="I5986" i="2"/>
  <c r="AC5986" i="2" s="1"/>
  <c r="AD5986" i="2" s="1"/>
  <c r="I6276" i="2"/>
  <c r="AC6276" i="2" s="1"/>
  <c r="AD6276" i="2" s="1"/>
  <c r="I4916" i="2"/>
  <c r="AC4916" i="2" s="1"/>
  <c r="AD4916" i="2" s="1"/>
  <c r="I5249" i="2"/>
  <c r="AC5249" i="2" s="1"/>
  <c r="AD5249" i="2" s="1"/>
  <c r="I5303" i="2"/>
  <c r="AC5303" i="2" s="1"/>
  <c r="AD5303" i="2" s="1"/>
  <c r="I5566" i="2"/>
  <c r="AC5566" i="2" s="1"/>
  <c r="AD5566" i="2" s="1"/>
  <c r="I6002" i="2"/>
  <c r="AC6002" i="2" s="1"/>
  <c r="AD6002" i="2" s="1"/>
  <c r="I6122" i="2"/>
  <c r="AC6122" i="2" s="1"/>
  <c r="AD6122" i="2" s="1"/>
  <c r="I6017" i="2"/>
  <c r="AC6017" i="2" s="1"/>
  <c r="AD6017" i="2" s="1"/>
  <c r="I5531" i="2"/>
  <c r="AC5531" i="2" s="1"/>
  <c r="AD5531" i="2" s="1"/>
  <c r="I5167" i="2"/>
  <c r="AC5167" i="2" s="1"/>
  <c r="AD5167" i="2" s="1"/>
  <c r="I5026" i="2"/>
  <c r="AC5026" i="2" s="1"/>
  <c r="AD5026" i="2" s="1"/>
  <c r="I4886" i="2"/>
  <c r="AC4886" i="2" s="1"/>
  <c r="AD4886" i="2" s="1"/>
  <c r="I6078" i="2"/>
  <c r="AC6078" i="2" s="1"/>
  <c r="AD6078" i="2" s="1"/>
  <c r="I5773" i="2"/>
  <c r="AC5773" i="2" s="1"/>
  <c r="AD5773" i="2" s="1"/>
  <c r="I5033" i="2"/>
  <c r="AC5033" i="2" s="1"/>
  <c r="AD5033" i="2" s="1"/>
  <c r="I5557" i="2"/>
  <c r="AC5557" i="2" s="1"/>
  <c r="AD5557" i="2" s="1"/>
  <c r="I4993" i="2"/>
  <c r="AC4993" i="2" s="1"/>
  <c r="AD4993" i="2" s="1"/>
  <c r="I4904" i="2"/>
  <c r="AC4904" i="2" s="1"/>
  <c r="AD4904" i="2" s="1"/>
  <c r="I6066" i="2"/>
  <c r="AC6066" i="2" s="1"/>
  <c r="AD6066" i="2" s="1"/>
  <c r="I4909" i="2"/>
  <c r="AC4909" i="2" s="1"/>
  <c r="AD4909" i="2" s="1"/>
  <c r="I5375" i="2"/>
  <c r="AC5375" i="2" s="1"/>
  <c r="AD5375" i="2" s="1"/>
  <c r="I5185" i="2"/>
  <c r="AC5185" i="2" s="1"/>
  <c r="AD5185" i="2" s="1"/>
  <c r="I5943" i="2"/>
  <c r="AC5943" i="2" s="1"/>
  <c r="AD5943" i="2" s="1"/>
  <c r="I4913" i="2"/>
  <c r="AC4913" i="2" s="1"/>
  <c r="AD4913" i="2" s="1"/>
  <c r="I5208" i="2"/>
  <c r="AC5208" i="2" s="1"/>
  <c r="AD5208" i="2" s="1"/>
  <c r="I5395" i="2"/>
  <c r="AC5395" i="2" s="1"/>
  <c r="AD5395" i="2" s="1"/>
  <c r="I5070" i="2"/>
  <c r="AC5070" i="2" s="1"/>
  <c r="AD5070" i="2" s="1"/>
  <c r="I5494" i="2"/>
  <c r="AC5494" i="2" s="1"/>
  <c r="AD5494" i="2" s="1"/>
  <c r="I5765" i="2"/>
  <c r="AC5765" i="2" s="1"/>
  <c r="AD5765" i="2" s="1"/>
  <c r="I6059" i="2"/>
  <c r="AC6059" i="2" s="1"/>
  <c r="AD6059" i="2" s="1"/>
  <c r="I6279" i="2"/>
  <c r="AC6279" i="2" s="1"/>
  <c r="AD6279" i="2" s="1"/>
  <c r="I5223" i="2"/>
  <c r="AC5223" i="2" s="1"/>
  <c r="AD5223" i="2" s="1"/>
  <c r="I5216" i="2"/>
  <c r="AC5216" i="2" s="1"/>
  <c r="AD5216" i="2" s="1"/>
  <c r="I6197" i="2"/>
  <c r="AC6197" i="2" s="1"/>
  <c r="AD6197" i="2" s="1"/>
  <c r="I5539" i="2"/>
  <c r="AC5539" i="2" s="1"/>
  <c r="AD5539" i="2" s="1"/>
  <c r="I5860" i="2"/>
  <c r="AC5860" i="2" s="1"/>
  <c r="AD5860" i="2" s="1"/>
  <c r="I6109" i="2"/>
  <c r="AC6109" i="2" s="1"/>
  <c r="AD6109" i="2" s="1"/>
  <c r="I5885" i="2"/>
  <c r="AC5885" i="2" s="1"/>
  <c r="AD5885" i="2" s="1"/>
  <c r="I5970" i="2"/>
  <c r="AC5970" i="2" s="1"/>
  <c r="AD5970" i="2" s="1"/>
  <c r="I5319" i="2"/>
  <c r="AC5319" i="2" s="1"/>
  <c r="AD5319" i="2" s="1"/>
  <c r="I5976" i="2"/>
  <c r="AC5976" i="2" s="1"/>
  <c r="AD5976" i="2" s="1"/>
  <c r="I5308" i="2"/>
  <c r="AC5308" i="2" s="1"/>
  <c r="AD5308" i="2" s="1"/>
  <c r="I5100" i="2"/>
  <c r="AC5100" i="2" s="1"/>
  <c r="AD5100" i="2" s="1"/>
  <c r="I5112" i="2"/>
  <c r="AC5112" i="2" s="1"/>
  <c r="AD5112" i="2" s="1"/>
  <c r="I6234" i="2"/>
  <c r="AC6234" i="2" s="1"/>
  <c r="AD6234" i="2" s="1"/>
  <c r="I5831" i="2"/>
  <c r="AC5831" i="2" s="1"/>
  <c r="AD5831" i="2" s="1"/>
  <c r="I5306" i="2"/>
  <c r="AC5306" i="2" s="1"/>
  <c r="AD5306" i="2" s="1"/>
  <c r="I5879" i="2"/>
  <c r="AC5879" i="2" s="1"/>
  <c r="AD5879" i="2" s="1"/>
  <c r="I4900" i="2"/>
  <c r="AC4900" i="2" s="1"/>
  <c r="AD4900" i="2" s="1"/>
  <c r="I5341" i="2"/>
  <c r="AC5341" i="2" s="1"/>
  <c r="AD5341" i="2" s="1"/>
  <c r="I6052" i="2"/>
  <c r="AC6052" i="2" s="1"/>
  <c r="AD6052" i="2" s="1"/>
  <c r="I5987" i="2"/>
  <c r="AC5987" i="2" s="1"/>
  <c r="AD5987" i="2" s="1"/>
  <c r="I5086" i="2"/>
  <c r="AC5086" i="2" s="1"/>
  <c r="AD5086" i="2" s="1"/>
  <c r="I5299" i="2"/>
  <c r="AC5299" i="2" s="1"/>
  <c r="AD5299" i="2" s="1"/>
  <c r="I5168" i="2"/>
  <c r="AC5168" i="2" s="1"/>
  <c r="AD5168" i="2" s="1"/>
  <c r="I5166" i="2"/>
  <c r="AC5166" i="2" s="1"/>
  <c r="AD5166" i="2" s="1"/>
  <c r="I5966" i="2"/>
  <c r="AC5966" i="2" s="1"/>
  <c r="AD5966" i="2" s="1"/>
  <c r="I5199" i="2"/>
  <c r="AC5199" i="2" s="1"/>
  <c r="AD5199" i="2" s="1"/>
  <c r="I4912" i="2"/>
  <c r="AC4912" i="2" s="1"/>
  <c r="AD4912" i="2" s="1"/>
  <c r="I5911" i="2"/>
  <c r="AC5911" i="2" s="1"/>
  <c r="AD5911" i="2" s="1"/>
  <c r="I5974" i="2"/>
  <c r="AC5974" i="2" s="1"/>
  <c r="AD5974" i="2" s="1"/>
  <c r="I5340" i="2"/>
  <c r="AC5340" i="2" s="1"/>
  <c r="AD5340" i="2" s="1"/>
  <c r="I7133" i="2"/>
  <c r="AC7133" i="2" s="1"/>
  <c r="AD7133" i="2" s="1"/>
  <c r="I5207" i="2"/>
  <c r="AC5207" i="2" s="1"/>
  <c r="AD5207" i="2" s="1"/>
  <c r="I5779" i="2"/>
  <c r="AC5779" i="2" s="1"/>
  <c r="AD5779" i="2" s="1"/>
  <c r="I3490" i="2"/>
  <c r="AC3490" i="2" s="1"/>
  <c r="AD3490" i="2" s="1"/>
  <c r="I5978" i="2"/>
  <c r="AC5978" i="2" s="1"/>
  <c r="AD5978" i="2" s="1"/>
  <c r="I5200" i="2"/>
  <c r="AC5200" i="2" s="1"/>
  <c r="AD5200" i="2" s="1"/>
  <c r="I5545" i="2"/>
  <c r="AC5545" i="2" s="1"/>
  <c r="AD5545" i="2" s="1"/>
  <c r="I5193" i="2"/>
  <c r="AC5193" i="2" s="1"/>
  <c r="AD5193" i="2" s="1"/>
  <c r="I5823" i="2"/>
  <c r="AC5823" i="2" s="1"/>
  <c r="AD5823" i="2" s="1"/>
  <c r="I5465" i="2"/>
  <c r="AC5465" i="2" s="1"/>
  <c r="AD5465" i="2" s="1"/>
  <c r="I4903" i="2"/>
  <c r="AC4903" i="2" s="1"/>
  <c r="AD4903" i="2" s="1"/>
  <c r="I6842" i="2"/>
  <c r="AC6842" i="2" s="1"/>
  <c r="AD6842" i="2" s="1"/>
  <c r="I5274" i="2"/>
  <c r="AC5274" i="2" s="1"/>
  <c r="AD5274" i="2" s="1"/>
  <c r="I4932" i="2"/>
  <c r="AC4932" i="2" s="1"/>
  <c r="AD4932" i="2" s="1"/>
  <c r="I5822" i="2"/>
  <c r="AC5822" i="2" s="1"/>
  <c r="AD5822" i="2" s="1"/>
  <c r="I5948" i="2"/>
  <c r="AC5948" i="2" s="1"/>
  <c r="AD5948" i="2" s="1"/>
  <c r="I5373" i="2"/>
  <c r="AC5373" i="2" s="1"/>
  <c r="AD5373" i="2" s="1"/>
  <c r="I6241" i="2"/>
  <c r="AC6241" i="2" s="1"/>
  <c r="AD6241" i="2" s="1"/>
  <c r="I5215" i="2"/>
  <c r="AC5215" i="2" s="1"/>
  <c r="AD5215" i="2" s="1"/>
  <c r="I6681" i="2"/>
  <c r="AC6681" i="2" s="1"/>
  <c r="AD6681" i="2" s="1"/>
  <c r="I5480" i="2"/>
  <c r="AC5480" i="2" s="1"/>
  <c r="AD5480" i="2" s="1"/>
  <c r="I4948" i="2"/>
  <c r="AC4948" i="2" s="1"/>
  <c r="AD4948" i="2" s="1"/>
  <c r="I4970" i="2"/>
  <c r="AC4970" i="2" s="1"/>
  <c r="AD4970" i="2" s="1"/>
  <c r="I5503" i="2"/>
  <c r="AC5503" i="2" s="1"/>
  <c r="AD5503" i="2" s="1"/>
  <c r="I6074" i="2"/>
  <c r="AC6074" i="2" s="1"/>
  <c r="AD6074" i="2" s="1"/>
  <c r="I5577" i="2"/>
  <c r="AC5577" i="2" s="1"/>
  <c r="AD5577" i="2" s="1"/>
  <c r="I6082" i="2"/>
  <c r="AC6082" i="2" s="1"/>
  <c r="AD6082" i="2" s="1"/>
  <c r="I5836" i="2"/>
  <c r="AC5836" i="2" s="1"/>
  <c r="AD5836" i="2" s="1"/>
  <c r="I4947" i="2"/>
  <c r="AC4947" i="2" s="1"/>
  <c r="AD4947" i="2" s="1"/>
  <c r="I5310" i="2"/>
  <c r="AC5310" i="2" s="1"/>
  <c r="AD5310" i="2" s="1"/>
  <c r="I6166" i="2"/>
  <c r="AC6166" i="2" s="1"/>
  <c r="AD6166" i="2" s="1"/>
  <c r="I4945" i="2"/>
  <c r="AC4945" i="2" s="1"/>
  <c r="AD4945" i="2" s="1"/>
  <c r="I6044" i="2"/>
  <c r="AC6044" i="2" s="1"/>
  <c r="AD6044" i="2" s="1"/>
  <c r="I5060" i="2"/>
  <c r="AC5060" i="2" s="1"/>
  <c r="AD5060" i="2" s="1"/>
  <c r="I6085" i="2"/>
  <c r="AC6085" i="2" s="1"/>
  <c r="AD6085" i="2" s="1"/>
  <c r="I5828" i="2"/>
  <c r="AC5828" i="2" s="1"/>
  <c r="AD5828" i="2" s="1"/>
  <c r="I5595" i="2"/>
  <c r="AC5595" i="2" s="1"/>
  <c r="AD5595" i="2" s="1"/>
  <c r="I5514" i="2"/>
  <c r="AC5514" i="2" s="1"/>
  <c r="AD5514" i="2" s="1"/>
  <c r="I5318" i="2"/>
  <c r="AC5318" i="2" s="1"/>
  <c r="AD5318" i="2" s="1"/>
  <c r="I5569" i="2"/>
  <c r="AC5569" i="2" s="1"/>
  <c r="AD5569" i="2" s="1"/>
  <c r="I5953" i="2"/>
  <c r="AC5953" i="2" s="1"/>
  <c r="AD5953" i="2" s="1"/>
  <c r="I5087" i="2"/>
  <c r="AC5087" i="2" s="1"/>
  <c r="AD5087" i="2" s="1"/>
  <c r="I5603" i="2"/>
  <c r="AC5603" i="2" s="1"/>
  <c r="AD5603" i="2" s="1"/>
  <c r="I5512" i="2"/>
  <c r="AC5512" i="2" s="1"/>
  <c r="AD5512" i="2" s="1"/>
  <c r="I5210" i="2"/>
  <c r="AC5210" i="2" s="1"/>
  <c r="AD5210" i="2" s="1"/>
  <c r="I5295" i="2"/>
  <c r="AC5295" i="2" s="1"/>
  <c r="AD5295" i="2" s="1"/>
  <c r="I5240" i="2"/>
  <c r="AC5240" i="2" s="1"/>
  <c r="AD5240" i="2" s="1"/>
  <c r="I5671" i="2"/>
  <c r="AC5671" i="2" s="1"/>
  <c r="AD5671" i="2" s="1"/>
  <c r="I5892" i="2"/>
  <c r="AC5892" i="2" s="1"/>
  <c r="AD5892" i="2" s="1"/>
  <c r="I5532" i="2"/>
  <c r="AC5532" i="2" s="1"/>
  <c r="AD5532" i="2" s="1"/>
  <c r="I6273" i="2"/>
  <c r="AC6273" i="2" s="1"/>
  <c r="AD6273" i="2" s="1"/>
  <c r="I5003" i="2"/>
  <c r="AC5003" i="2" s="1"/>
  <c r="AD5003" i="2" s="1"/>
  <c r="I5119" i="2"/>
  <c r="AC5119" i="2" s="1"/>
  <c r="AD5119" i="2" s="1"/>
  <c r="I6262" i="2"/>
  <c r="AC6262" i="2" s="1"/>
  <c r="AD6262" i="2" s="1"/>
  <c r="I5952" i="2"/>
  <c r="AC5952" i="2" s="1"/>
  <c r="AD5952" i="2" s="1"/>
  <c r="I4975" i="2"/>
  <c r="AC4975" i="2" s="1"/>
  <c r="AD4975" i="2" s="1"/>
  <c r="I5121" i="2"/>
  <c r="AC5121" i="2" s="1"/>
  <c r="AD5121" i="2" s="1"/>
  <c r="I5674" i="2"/>
  <c r="AC5674" i="2" s="1"/>
  <c r="AD5674" i="2" s="1"/>
  <c r="I5021" i="2"/>
  <c r="AC5021" i="2" s="1"/>
  <c r="AD5021" i="2" s="1"/>
  <c r="I5234" i="2"/>
  <c r="AC5234" i="2" s="1"/>
  <c r="AD5234" i="2" s="1"/>
  <c r="I6147" i="2"/>
  <c r="AC6147" i="2" s="1"/>
  <c r="AD6147" i="2" s="1"/>
  <c r="I6121" i="2"/>
  <c r="AC6121" i="2" s="1"/>
  <c r="AD6121" i="2" s="1"/>
  <c r="I5805" i="2"/>
  <c r="AC5805" i="2" s="1"/>
  <c r="AD5805" i="2" s="1"/>
  <c r="I4926" i="2"/>
  <c r="AC4926" i="2" s="1"/>
  <c r="AD4926" i="2" s="1"/>
  <c r="I5101" i="2"/>
  <c r="AC5101" i="2" s="1"/>
  <c r="AD5101" i="2" s="1"/>
  <c r="I5197" i="2"/>
  <c r="AC5197" i="2" s="1"/>
  <c r="AD5197" i="2" s="1"/>
  <c r="I5451" i="2"/>
  <c r="AC5451" i="2" s="1"/>
  <c r="AD5451" i="2" s="1"/>
  <c r="I5641" i="2"/>
  <c r="AC5641" i="2" s="1"/>
  <c r="AD5641" i="2" s="1"/>
  <c r="I5008" i="2"/>
  <c r="AC5008" i="2" s="1"/>
  <c r="AD5008" i="2" s="1"/>
  <c r="I4994" i="2"/>
  <c r="AC4994" i="2" s="1"/>
  <c r="AD4994" i="2" s="1"/>
  <c r="I5302" i="2"/>
  <c r="AC5302" i="2" s="1"/>
  <c r="AD5302" i="2" s="1"/>
  <c r="I5772" i="2"/>
  <c r="AC5772" i="2" s="1"/>
  <c r="AD5772" i="2" s="1"/>
  <c r="I5017" i="2"/>
  <c r="AC5017" i="2" s="1"/>
  <c r="AD5017" i="2" s="1"/>
  <c r="I5467" i="2"/>
  <c r="AC5467" i="2" s="1"/>
  <c r="AD5467" i="2" s="1"/>
  <c r="I5129" i="2"/>
  <c r="AC5129" i="2" s="1"/>
  <c r="AD5129" i="2" s="1"/>
  <c r="I5391" i="2"/>
  <c r="AC5391" i="2" s="1"/>
  <c r="AD5391" i="2" s="1"/>
  <c r="I5502" i="2"/>
  <c r="AC5502" i="2" s="1"/>
  <c r="AD5502" i="2" s="1"/>
  <c r="I5387" i="2"/>
  <c r="AC5387" i="2" s="1"/>
  <c r="AD5387" i="2" s="1"/>
  <c r="I4887" i="2"/>
  <c r="AC4887" i="2" s="1"/>
  <c r="AD4887" i="2" s="1"/>
  <c r="I5918" i="2"/>
  <c r="AC5918" i="2" s="1"/>
  <c r="AD5918" i="2" s="1"/>
  <c r="I5507" i="2"/>
  <c r="AC5507" i="2" s="1"/>
  <c r="AD5507" i="2" s="1"/>
  <c r="I6167" i="2"/>
  <c r="AC6167" i="2" s="1"/>
  <c r="AD6167" i="2" s="1"/>
  <c r="I5678" i="2"/>
  <c r="AC5678" i="2" s="1"/>
  <c r="AD5678" i="2" s="1"/>
  <c r="I5496" i="2"/>
  <c r="AC5496" i="2" s="1"/>
  <c r="AD5496" i="2" s="1"/>
  <c r="I5013" i="2"/>
  <c r="AC5013" i="2" s="1"/>
  <c r="AD5013" i="2" s="1"/>
  <c r="I5493" i="2"/>
  <c r="AC5493" i="2" s="1"/>
  <c r="AD5493" i="2" s="1"/>
  <c r="I5504" i="2"/>
  <c r="AC5504" i="2" s="1"/>
  <c r="AD5504" i="2" s="1"/>
  <c r="I5032" i="2"/>
  <c r="AC5032" i="2" s="1"/>
  <c r="AD5032" i="2" s="1"/>
  <c r="I5047" i="2"/>
  <c r="AC5047" i="2" s="1"/>
  <c r="AD5047" i="2" s="1"/>
  <c r="I5968" i="2"/>
  <c r="AC5968" i="2" s="1"/>
  <c r="AD5968" i="2" s="1"/>
  <c r="I5162" i="2"/>
  <c r="AC5162" i="2" s="1"/>
  <c r="AD5162" i="2" s="1"/>
  <c r="I5022" i="2"/>
  <c r="AC5022" i="2" s="1"/>
  <c r="AD5022" i="2" s="1"/>
  <c r="I5354" i="2"/>
  <c r="AC5354" i="2" s="1"/>
  <c r="AD5354" i="2" s="1"/>
  <c r="I5117" i="2"/>
  <c r="AC5117" i="2" s="1"/>
  <c r="AD5117" i="2" s="1"/>
  <c r="I5178" i="2"/>
  <c r="AC5178" i="2" s="1"/>
  <c r="AD5178" i="2" s="1"/>
  <c r="I7647" i="2"/>
  <c r="AC7647" i="2" s="1"/>
  <c r="AD7647" i="2" s="1"/>
  <c r="I5787" i="2"/>
  <c r="AC5787" i="2" s="1"/>
  <c r="AD5787" i="2" s="1"/>
  <c r="I5160" i="2"/>
  <c r="AC5160" i="2" s="1"/>
  <c r="AD5160" i="2" s="1"/>
  <c r="I5694" i="2"/>
  <c r="AC5694" i="2" s="1"/>
  <c r="AD5694" i="2" s="1"/>
  <c r="I4963" i="2"/>
  <c r="AC4963" i="2" s="1"/>
  <c r="AD4963" i="2" s="1"/>
  <c r="I5527" i="2"/>
  <c r="AC5527" i="2" s="1"/>
  <c r="AD5527" i="2" s="1"/>
  <c r="I5869" i="2"/>
  <c r="AC5869" i="2" s="1"/>
  <c r="AD5869" i="2" s="1"/>
  <c r="I5081" i="2"/>
  <c r="AC5081" i="2" s="1"/>
  <c r="AD5081" i="2" s="1"/>
  <c r="I5226" i="2"/>
  <c r="AC5226" i="2" s="1"/>
  <c r="AD5226" i="2" s="1"/>
  <c r="I5285" i="2"/>
  <c r="AC5285" i="2" s="1"/>
  <c r="AD5285" i="2" s="1"/>
  <c r="I5790" i="2"/>
  <c r="AC5790" i="2" s="1"/>
  <c r="AD5790" i="2" s="1"/>
  <c r="I6264" i="2"/>
  <c r="AC6264" i="2" s="1"/>
  <c r="AD6264" i="2" s="1"/>
  <c r="I7651" i="2"/>
  <c r="AC7651" i="2" s="1"/>
  <c r="AD7651" i="2" s="1"/>
  <c r="I5935" i="2"/>
  <c r="AC5935" i="2" s="1"/>
  <c r="AD5935" i="2" s="1"/>
  <c r="I5510" i="2"/>
  <c r="AC5510" i="2" s="1"/>
  <c r="AD5510" i="2" s="1"/>
  <c r="I5041" i="2"/>
  <c r="AC5041" i="2" s="1"/>
  <c r="AD5041" i="2" s="1"/>
  <c r="I5748" i="2"/>
  <c r="AC5748" i="2" s="1"/>
  <c r="AD5748" i="2" s="1"/>
  <c r="I5839" i="2"/>
  <c r="AC5839" i="2" s="1"/>
  <c r="AD5839" i="2" s="1"/>
  <c r="I5183" i="2"/>
  <c r="AC5183" i="2" s="1"/>
  <c r="AD5183" i="2" s="1"/>
  <c r="I5942" i="2"/>
  <c r="AC5942" i="2" s="1"/>
  <c r="AD5942" i="2" s="1"/>
  <c r="I4976" i="2"/>
  <c r="AC4976" i="2" s="1"/>
  <c r="AD4976" i="2" s="1"/>
  <c r="I4918" i="2"/>
  <c r="AC4918" i="2" s="1"/>
  <c r="AD4918" i="2" s="1"/>
  <c r="I5735" i="2"/>
  <c r="AC5735" i="2" s="1"/>
  <c r="AD5735" i="2" s="1"/>
  <c r="I5526" i="2"/>
  <c r="AC5526" i="2" s="1"/>
  <c r="AD5526" i="2" s="1"/>
  <c r="I4998" i="2"/>
  <c r="AC4998" i="2" s="1"/>
  <c r="AD4998" i="2" s="1"/>
  <c r="I4920" i="2"/>
  <c r="AC4920" i="2" s="1"/>
  <c r="AD4920" i="2" s="1"/>
  <c r="I5257" i="2"/>
  <c r="AC5257" i="2" s="1"/>
  <c r="AD5257" i="2" s="1"/>
  <c r="I4927" i="2"/>
  <c r="AC4927" i="2" s="1"/>
  <c r="AD4927" i="2" s="1"/>
  <c r="I5446" i="2"/>
  <c r="AC5446" i="2" s="1"/>
  <c r="AD5446" i="2" s="1"/>
  <c r="I5171" i="2"/>
  <c r="AC5171" i="2" s="1"/>
  <c r="AD5171" i="2" s="1"/>
  <c r="I5097" i="2"/>
  <c r="AC5097" i="2" s="1"/>
  <c r="AD5097" i="2" s="1"/>
  <c r="I5803" i="2"/>
  <c r="AC5803" i="2" s="1"/>
  <c r="AD5803" i="2" s="1"/>
  <c r="I6268" i="2"/>
  <c r="AC6268" i="2" s="1"/>
  <c r="AD6268" i="2" s="1"/>
  <c r="I5265" i="2"/>
  <c r="AC5265" i="2" s="1"/>
  <c r="AD5265" i="2" s="1"/>
  <c r="I5218" i="2"/>
  <c r="AC5218" i="2" s="1"/>
  <c r="AD5218" i="2" s="1"/>
  <c r="I5346" i="2"/>
  <c r="AC5346" i="2" s="1"/>
  <c r="AD5346" i="2" s="1"/>
  <c r="I5250" i="2"/>
  <c r="AC5250" i="2" s="1"/>
  <c r="AD5250" i="2" s="1"/>
  <c r="I5095" i="2"/>
  <c r="AC5095" i="2" s="1"/>
  <c r="AD5095" i="2" s="1"/>
  <c r="I4893" i="2"/>
  <c r="AC4893" i="2" s="1"/>
  <c r="AD4893" i="2" s="1"/>
  <c r="I5127" i="2"/>
  <c r="AC5127" i="2" s="1"/>
  <c r="AD5127" i="2" s="1"/>
  <c r="I4910" i="2"/>
  <c r="AC4910" i="2" s="1"/>
  <c r="AD4910" i="2" s="1"/>
  <c r="I5170" i="2"/>
  <c r="AC5170" i="2" s="1"/>
  <c r="AD5170" i="2" s="1"/>
  <c r="I5053" i="2"/>
  <c r="AC5053" i="2" s="1"/>
  <c r="AD5053" i="2" s="1"/>
  <c r="I5368" i="2"/>
  <c r="AC5368" i="2" s="1"/>
  <c r="AD5368" i="2" s="1"/>
  <c r="I6390" i="2"/>
  <c r="AC6390" i="2" s="1"/>
  <c r="AD6390" i="2" s="1"/>
  <c r="I5958" i="2"/>
  <c r="AC5958" i="2" s="1"/>
  <c r="AD5958" i="2" s="1"/>
  <c r="I6018" i="2"/>
  <c r="AC6018" i="2" s="1"/>
  <c r="AD6018" i="2" s="1"/>
  <c r="I5138" i="2"/>
  <c r="AC5138" i="2" s="1"/>
  <c r="AD5138" i="2" s="1"/>
  <c r="I6670" i="2"/>
  <c r="AC6670" i="2" s="1"/>
  <c r="AD6670" i="2" s="1"/>
  <c r="I5311" i="2"/>
  <c r="AC5311" i="2" s="1"/>
  <c r="AD5311" i="2" s="1"/>
  <c r="I5492" i="2"/>
  <c r="AC5492" i="2" s="1"/>
  <c r="AD5492" i="2" s="1"/>
  <c r="I5016" i="2"/>
  <c r="AC5016" i="2" s="1"/>
  <c r="AD5016" i="2" s="1"/>
  <c r="I5338" i="2"/>
  <c r="AC5338" i="2" s="1"/>
  <c r="AD5338" i="2" s="1"/>
  <c r="I5258" i="2"/>
  <c r="AC5258" i="2" s="1"/>
  <c r="AD5258" i="2" s="1"/>
  <c r="I5853" i="2"/>
  <c r="AC5853" i="2" s="1"/>
  <c r="AD5853" i="2" s="1"/>
  <c r="I5144" i="2"/>
  <c r="AC5144" i="2" s="1"/>
  <c r="AD5144" i="2" s="1"/>
  <c r="I5463" i="2"/>
  <c r="AC5463" i="2" s="1"/>
  <c r="AD5463" i="2" s="1"/>
  <c r="I5995" i="2"/>
  <c r="AC5995" i="2" s="1"/>
  <c r="AD5995" i="2" s="1"/>
  <c r="I5247" i="2"/>
  <c r="AC5247" i="2" s="1"/>
  <c r="AD5247" i="2" s="1"/>
  <c r="I5260" i="2"/>
  <c r="AC5260" i="2" s="1"/>
  <c r="AD5260" i="2" s="1"/>
  <c r="I6243" i="2"/>
  <c r="AC6243" i="2" s="1"/>
  <c r="AD6243" i="2" s="1"/>
  <c r="I5877" i="2"/>
  <c r="AC5877" i="2" s="1"/>
  <c r="AD5877" i="2" s="1"/>
  <c r="I5072" i="2"/>
  <c r="AC5072" i="2" s="1"/>
  <c r="AD5072" i="2" s="1"/>
  <c r="I5356" i="2"/>
  <c r="AC5356" i="2" s="1"/>
  <c r="AD5356" i="2" s="1"/>
  <c r="I6069" i="2"/>
  <c r="AC6069" i="2" s="1"/>
  <c r="AD6069" i="2" s="1"/>
  <c r="I6081" i="2"/>
  <c r="AC6081" i="2" s="1"/>
  <c r="AD6081" i="2" s="1"/>
  <c r="I5417" i="2"/>
  <c r="AC5417" i="2" s="1"/>
  <c r="AD5417" i="2" s="1"/>
  <c r="I5209" i="2"/>
  <c r="AC5209" i="2" s="1"/>
  <c r="AD5209" i="2" s="1"/>
  <c r="I5231" i="2"/>
  <c r="AC5231" i="2" s="1"/>
  <c r="AD5231" i="2" s="1"/>
  <c r="I5495" i="2"/>
  <c r="AC5495" i="2" s="1"/>
  <c r="AD5495" i="2" s="1"/>
  <c r="I5323" i="2"/>
  <c r="AC5323" i="2" s="1"/>
  <c r="AD5323" i="2" s="1"/>
  <c r="I6120" i="2"/>
  <c r="AC6120" i="2" s="1"/>
  <c r="AD6120" i="2" s="1"/>
  <c r="I5604" i="2"/>
  <c r="AC5604" i="2" s="1"/>
  <c r="AD5604" i="2" s="1"/>
  <c r="I6188" i="2"/>
  <c r="AC6188" i="2" s="1"/>
  <c r="AD6188" i="2" s="1"/>
  <c r="I6196" i="2"/>
  <c r="AC6196" i="2" s="1"/>
  <c r="AD6196" i="2" s="1"/>
  <c r="I5351" i="2"/>
  <c r="AC5351" i="2" s="1"/>
  <c r="AD5351" i="2" s="1"/>
  <c r="I6077" i="2"/>
  <c r="AC6077" i="2" s="1"/>
  <c r="AD6077" i="2" s="1"/>
  <c r="I5077" i="2"/>
  <c r="AC5077" i="2" s="1"/>
  <c r="AD5077" i="2" s="1"/>
  <c r="I5484" i="2"/>
  <c r="AC5484" i="2" s="1"/>
  <c r="AD5484" i="2" s="1"/>
  <c r="I5232" i="2"/>
  <c r="AC5232" i="2" s="1"/>
  <c r="AD5232" i="2" s="1"/>
  <c r="I5152" i="2"/>
  <c r="AC5152" i="2" s="1"/>
  <c r="AD5152" i="2" s="1"/>
  <c r="I6083" i="2"/>
  <c r="AC6083" i="2" s="1"/>
  <c r="AD6083" i="2" s="1"/>
  <c r="I5721" i="2"/>
  <c r="AC5721" i="2" s="1"/>
  <c r="AD5721" i="2" s="1"/>
  <c r="I5194" i="2"/>
  <c r="AC5194" i="2" s="1"/>
  <c r="AD5194" i="2" s="1"/>
  <c r="I5967" i="2"/>
  <c r="AC5967" i="2" s="1"/>
  <c r="AD5967" i="2" s="1"/>
  <c r="I5829" i="2"/>
  <c r="AC5829" i="2" s="1"/>
  <c r="AD5829" i="2" s="1"/>
  <c r="I6226" i="2"/>
  <c r="AC6226" i="2" s="1"/>
  <c r="AD6226" i="2" s="1"/>
  <c r="I5524" i="2"/>
  <c r="AC5524" i="2" s="1"/>
  <c r="AD5524" i="2" s="1"/>
  <c r="I5536" i="2"/>
  <c r="AC5536" i="2" s="1"/>
  <c r="AD5536" i="2" s="1"/>
  <c r="I5291" i="2"/>
  <c r="AC5291" i="2" s="1"/>
  <c r="AD5291" i="2" s="1"/>
  <c r="I5628" i="2"/>
  <c r="AC5628" i="2" s="1"/>
  <c r="AD5628" i="2" s="1"/>
  <c r="I6139" i="2"/>
  <c r="AC6139" i="2" s="1"/>
  <c r="AD6139" i="2" s="1"/>
  <c r="I5379" i="2"/>
  <c r="AC5379" i="2" s="1"/>
  <c r="AD5379" i="2" s="1"/>
  <c r="I5665" i="2"/>
  <c r="AC5665" i="2" s="1"/>
  <c r="AD5665" i="2" s="1"/>
  <c r="I5487" i="2"/>
  <c r="AC5487" i="2" s="1"/>
  <c r="AD5487" i="2" s="1"/>
  <c r="I5621" i="2"/>
  <c r="AC5621" i="2" s="1"/>
  <c r="AD5621" i="2" s="1"/>
  <c r="I4966" i="2"/>
  <c r="AC4966" i="2" s="1"/>
  <c r="AD4966" i="2" s="1"/>
  <c r="I5191" i="2"/>
  <c r="AC5191" i="2" s="1"/>
  <c r="AD5191" i="2" s="1"/>
  <c r="I5687" i="2"/>
  <c r="AC5687" i="2" s="1"/>
  <c r="AD5687" i="2" s="1"/>
  <c r="I5128" i="2"/>
  <c r="AC5128" i="2" s="1"/>
  <c r="AD5128" i="2" s="1"/>
  <c r="I5096" i="2"/>
  <c r="AC5096" i="2" s="1"/>
  <c r="AD5096" i="2" s="1"/>
  <c r="I5498" i="2"/>
  <c r="AC5498" i="2" s="1"/>
  <c r="AD5498" i="2" s="1"/>
  <c r="I5241" i="2"/>
  <c r="AC5241" i="2" s="1"/>
  <c r="AD5241" i="2" s="1"/>
  <c r="I5325" i="2"/>
  <c r="AC5325" i="2" s="1"/>
  <c r="AD5325" i="2" s="1"/>
  <c r="I5175" i="2"/>
  <c r="AC5175" i="2" s="1"/>
  <c r="AD5175" i="2" s="1"/>
  <c r="I5063" i="2"/>
  <c r="AC5063" i="2" s="1"/>
  <c r="AD5063" i="2" s="1"/>
  <c r="I5192" i="2"/>
  <c r="AC5192" i="2" s="1"/>
  <c r="AD5192" i="2" s="1"/>
  <c r="I5449" i="2"/>
  <c r="AC5449" i="2" s="1"/>
  <c r="AD5449" i="2" s="1"/>
  <c r="I5105" i="2"/>
  <c r="AC5105" i="2" s="1"/>
  <c r="AD5105" i="2" s="1"/>
  <c r="I5521" i="2"/>
  <c r="AC5521" i="2" s="1"/>
  <c r="AD5521" i="2" s="1"/>
  <c r="I4979" i="2"/>
  <c r="AC4979" i="2" s="1"/>
  <c r="AD4979" i="2" s="1"/>
  <c r="I5753" i="2"/>
  <c r="AC5753" i="2" s="1"/>
  <c r="AD5753" i="2" s="1"/>
  <c r="I5177" i="2"/>
  <c r="AC5177" i="2" s="1"/>
  <c r="AD5177" i="2" s="1"/>
  <c r="I5959" i="2"/>
  <c r="AC5959" i="2" s="1"/>
  <c r="AD5959" i="2" s="1"/>
  <c r="I4962" i="2"/>
  <c r="AC4962" i="2" s="1"/>
  <c r="AD4962" i="2" s="1"/>
  <c r="I6041" i="2"/>
  <c r="AC6041" i="2" s="1"/>
  <c r="AD6041" i="2" s="1"/>
  <c r="I5031" i="2"/>
  <c r="AC5031" i="2" s="1"/>
  <c r="AD5031" i="2" s="1"/>
  <c r="I5233" i="2"/>
  <c r="AC5233" i="2" s="1"/>
  <c r="AD5233" i="2" s="1"/>
  <c r="I4919" i="2"/>
  <c r="AC4919" i="2" s="1"/>
  <c r="AD4919" i="2" s="1"/>
  <c r="I5066" i="2"/>
  <c r="AC5066" i="2" s="1"/>
  <c r="AD5066" i="2" s="1"/>
  <c r="I5054" i="2"/>
  <c r="AC5054" i="2" s="1"/>
  <c r="AD5054" i="2" s="1"/>
  <c r="I5979" i="2"/>
  <c r="AC5979" i="2" s="1"/>
  <c r="AD5979" i="2" s="1"/>
  <c r="I5717" i="2"/>
  <c r="AC5717" i="2" s="1"/>
  <c r="AD5717" i="2" s="1"/>
  <c r="I5886" i="2"/>
  <c r="AC5886" i="2" s="1"/>
  <c r="AD5886" i="2" s="1"/>
  <c r="I4889" i="2"/>
  <c r="AC4889" i="2" s="1"/>
  <c r="AD4889" i="2" s="1"/>
  <c r="I7511" i="2"/>
  <c r="AC7511" i="2" s="1"/>
  <c r="AD7511" i="2" s="1"/>
  <c r="I6227" i="2"/>
  <c r="AC6227" i="2" s="1"/>
  <c r="AD6227" i="2" s="1"/>
  <c r="I6024" i="2"/>
  <c r="AC6024" i="2" s="1"/>
  <c r="AD6024" i="2" s="1"/>
  <c r="I4992" i="2"/>
  <c r="AC4992" i="2" s="1"/>
  <c r="AD4992" i="2" s="1"/>
  <c r="I5477" i="2"/>
  <c r="AC5477" i="2" s="1"/>
  <c r="AD5477" i="2" s="1"/>
  <c r="I5324" i="2"/>
  <c r="AC5324" i="2" s="1"/>
  <c r="AD5324" i="2" s="1"/>
  <c r="I5622" i="2"/>
  <c r="AC5622" i="2" s="1"/>
  <c r="AD5622" i="2" s="1"/>
  <c r="I5150" i="2"/>
  <c r="AC5150" i="2" s="1"/>
  <c r="AD5150" i="2" s="1"/>
  <c r="I5366" i="2"/>
  <c r="AC5366" i="2" s="1"/>
  <c r="AD5366" i="2" s="1"/>
  <c r="I5089" i="2"/>
  <c r="AC5089" i="2" s="1"/>
  <c r="AD5089" i="2" s="1"/>
  <c r="I5941" i="2"/>
  <c r="AC5941" i="2" s="1"/>
  <c r="AD5941" i="2" s="1"/>
  <c r="I5934" i="2"/>
  <c r="AC5934" i="2" s="1"/>
  <c r="AD5934" i="2" s="1"/>
  <c r="I6275" i="2"/>
  <c r="AC6275" i="2" s="1"/>
  <c r="AD6275" i="2" s="1"/>
  <c r="I5854" i="2"/>
  <c r="AC5854" i="2" s="1"/>
  <c r="AD5854" i="2" s="1"/>
  <c r="I5901" i="2"/>
  <c r="AC5901" i="2" s="1"/>
  <c r="AD5901" i="2" s="1"/>
  <c r="I5568" i="2"/>
  <c r="AC5568" i="2" s="1"/>
  <c r="AD5568" i="2" s="1"/>
  <c r="I5304" i="2"/>
  <c r="AC5304" i="2" s="1"/>
  <c r="AD5304" i="2" s="1"/>
  <c r="I5761" i="2"/>
  <c r="AC5761" i="2" s="1"/>
  <c r="AD5761" i="2" s="1"/>
  <c r="I5821" i="2"/>
  <c r="AC5821" i="2" s="1"/>
  <c r="AD5821" i="2" s="1"/>
  <c r="I5190" i="2"/>
  <c r="AC5190" i="2" s="1"/>
  <c r="AD5190" i="2" s="1"/>
  <c r="I5248" i="2"/>
  <c r="AC5248" i="2" s="1"/>
  <c r="AD5248" i="2" s="1"/>
  <c r="I5314" i="2"/>
  <c r="AC5314" i="2" s="1"/>
  <c r="AD5314" i="2" s="1"/>
  <c r="I5023" i="2"/>
  <c r="AC5023" i="2" s="1"/>
  <c r="AD5023" i="2" s="1"/>
  <c r="I5365" i="2"/>
  <c r="AC5365" i="2" s="1"/>
  <c r="AD5365" i="2" s="1"/>
  <c r="I5350" i="2"/>
  <c r="AC5350" i="2" s="1"/>
  <c r="AD5350" i="2" s="1"/>
  <c r="I7646" i="2"/>
  <c r="AC7646" i="2" s="1"/>
  <c r="AD7646" i="2" s="1"/>
  <c r="I5771" i="2"/>
  <c r="AC5771" i="2" s="1"/>
  <c r="AD5771" i="2" s="1"/>
  <c r="I5910" i="2"/>
  <c r="AC5910" i="2" s="1"/>
  <c r="AD5910" i="2" s="1"/>
  <c r="I5707" i="2"/>
  <c r="AC5707" i="2" s="1"/>
  <c r="AD5707" i="2" s="1"/>
  <c r="I5511" i="2"/>
  <c r="AC5511" i="2" s="1"/>
  <c r="AD5511" i="2" s="1"/>
  <c r="I5159" i="2"/>
  <c r="AC5159" i="2" s="1"/>
  <c r="AD5159" i="2" s="1"/>
  <c r="I5755" i="2"/>
  <c r="AC5755" i="2" s="1"/>
  <c r="AD5755" i="2" s="1"/>
  <c r="I5358" i="2"/>
  <c r="AC5358" i="2" s="1"/>
  <c r="AD5358" i="2" s="1"/>
  <c r="I5795" i="2"/>
  <c r="AC5795" i="2" s="1"/>
  <c r="AD5795" i="2" s="1"/>
  <c r="I5374" i="2"/>
  <c r="AC5374" i="2" s="1"/>
  <c r="AD5374" i="2" s="1"/>
  <c r="I5489" i="2"/>
  <c r="AC5489" i="2" s="1"/>
  <c r="AD5489" i="2" s="1"/>
  <c r="I5594" i="2"/>
  <c r="AC5594" i="2" s="1"/>
  <c r="AD5594" i="2" s="1"/>
  <c r="I5146" i="2"/>
  <c r="AC5146" i="2" s="1"/>
  <c r="AD5146" i="2" s="1"/>
  <c r="I5301" i="2"/>
  <c r="AC5301" i="2" s="1"/>
  <c r="AD5301" i="2" s="1"/>
  <c r="I5211" i="2"/>
  <c r="AC5211" i="2" s="1"/>
  <c r="AD5211" i="2" s="1"/>
  <c r="I5225" i="2"/>
  <c r="AC5225" i="2" s="1"/>
  <c r="AD5225" i="2" s="1"/>
  <c r="I4960" i="2"/>
  <c r="AC4960" i="2" s="1"/>
  <c r="AD4960" i="2" s="1"/>
  <c r="I6161" i="2"/>
  <c r="AC6161" i="2" s="1"/>
  <c r="AD6161" i="2" s="1"/>
  <c r="I5950" i="2"/>
  <c r="AC5950" i="2" s="1"/>
  <c r="AD5950" i="2" s="1"/>
  <c r="I6033" i="2"/>
  <c r="AC6033" i="2" s="1"/>
  <c r="AD6033" i="2" s="1"/>
  <c r="I7134" i="2"/>
  <c r="AC7134" i="2" s="1"/>
  <c r="AD7134" i="2" s="1"/>
  <c r="I5895" i="2"/>
  <c r="AC5895" i="2" s="1"/>
  <c r="AD5895" i="2" s="1"/>
  <c r="I6282" i="2"/>
  <c r="AC6282" i="2" s="1"/>
  <c r="AD6282" i="2" s="1"/>
  <c r="I5599" i="2"/>
  <c r="AC5599" i="2" s="1"/>
  <c r="AD5599" i="2" s="1"/>
  <c r="I5315" i="2"/>
  <c r="AC5315" i="2" s="1"/>
  <c r="AD5315" i="2" s="1"/>
  <c r="I5035" i="2"/>
  <c r="AC5035" i="2" s="1"/>
  <c r="AD5035" i="2" s="1"/>
  <c r="I5067" i="2"/>
  <c r="AC5067" i="2" s="1"/>
  <c r="AD5067" i="2" s="1"/>
  <c r="I4954" i="2"/>
  <c r="AC4954" i="2" s="1"/>
  <c r="AD4954" i="2" s="1"/>
  <c r="I5102" i="2"/>
  <c r="AC5102" i="2" s="1"/>
  <c r="AD5102" i="2" s="1"/>
  <c r="I5703" i="2"/>
  <c r="AC5703" i="2" s="1"/>
  <c r="AD5703" i="2" s="1"/>
  <c r="I6042" i="2"/>
  <c r="AC6042" i="2" s="1"/>
  <c r="AD6042" i="2" s="1"/>
  <c r="I5034" i="2"/>
  <c r="AC5034" i="2" s="1"/>
  <c r="AD5034" i="2" s="1"/>
  <c r="I5708" i="2"/>
  <c r="AC5708" i="2" s="1"/>
  <c r="AD5708" i="2" s="1"/>
  <c r="I5267" i="2"/>
  <c r="AC5267" i="2" s="1"/>
  <c r="AD5267" i="2" s="1"/>
  <c r="I4956" i="2"/>
  <c r="AC4956" i="2" s="1"/>
  <c r="AD4956" i="2" s="1"/>
  <c r="I7666" i="2"/>
  <c r="AC7666" i="2" s="1"/>
  <c r="AD7666" i="2" s="1"/>
  <c r="I6225" i="2"/>
  <c r="AC6225" i="2" s="1"/>
  <c r="AD6225" i="2" s="1"/>
  <c r="I5317" i="2"/>
  <c r="AC5317" i="2" s="1"/>
  <c r="AD5317" i="2" s="1"/>
  <c r="I4929" i="2"/>
  <c r="AC4929" i="2" s="1"/>
  <c r="AD4929" i="2" s="1"/>
  <c r="I5482" i="2"/>
  <c r="AC5482" i="2" s="1"/>
  <c r="AD5482" i="2" s="1"/>
  <c r="I5855" i="2"/>
  <c r="AC5855" i="2" s="1"/>
  <c r="AD5855" i="2" s="1"/>
  <c r="I5737" i="2"/>
  <c r="AC5737" i="2" s="1"/>
  <c r="AD5737" i="2" s="1"/>
  <c r="I5408" i="2"/>
  <c r="AC5408" i="2" s="1"/>
  <c r="AD5408" i="2" s="1"/>
  <c r="I5409" i="2"/>
  <c r="AC5409" i="2" s="1"/>
  <c r="AD5409" i="2" s="1"/>
  <c r="I5471" i="2"/>
  <c r="AC5471" i="2" s="1"/>
  <c r="AD5471" i="2" s="1"/>
  <c r="I6277" i="2"/>
  <c r="AC6277" i="2" s="1"/>
  <c r="AD6277" i="2" s="1"/>
  <c r="I5745" i="2"/>
  <c r="AC5745" i="2" s="1"/>
  <c r="AD5745" i="2" s="1"/>
  <c r="I5275" i="2"/>
  <c r="AC5275" i="2" s="1"/>
  <c r="AD5275" i="2" s="1"/>
  <c r="I5789" i="2"/>
  <c r="AC5789" i="2" s="1"/>
  <c r="AD5789" i="2" s="1"/>
  <c r="I5062" i="2"/>
  <c r="AC5062" i="2" s="1"/>
  <c r="AD5062" i="2" s="1"/>
  <c r="I5452" i="2"/>
  <c r="AC5452" i="2" s="1"/>
  <c r="AD5452" i="2" s="1"/>
  <c r="I5173" i="2"/>
  <c r="AC5173" i="2" s="1"/>
  <c r="AD5173" i="2" s="1"/>
  <c r="I6212" i="2"/>
  <c r="AC6212" i="2" s="1"/>
  <c r="AD6212" i="2" s="1"/>
  <c r="I5239" i="2"/>
  <c r="AC5239" i="2" s="1"/>
  <c r="AD5239" i="2" s="1"/>
  <c r="I5811" i="2"/>
  <c r="AC5811" i="2" s="1"/>
  <c r="AD5811" i="2" s="1"/>
  <c r="I5371" i="2"/>
  <c r="AC5371" i="2" s="1"/>
  <c r="AD5371" i="2" s="1"/>
  <c r="I6009" i="2"/>
  <c r="AC6009" i="2" s="1"/>
  <c r="AD6009" i="2" s="1"/>
  <c r="I5136" i="2"/>
  <c r="AC5136" i="2" s="1"/>
  <c r="AD5136" i="2" s="1"/>
  <c r="I6249" i="2"/>
  <c r="AC6249" i="2" s="1"/>
  <c r="AD6249" i="2" s="1"/>
  <c r="I4930" i="2"/>
  <c r="AC4930" i="2" s="1"/>
  <c r="AD4930" i="2" s="1"/>
  <c r="I5219" i="2"/>
  <c r="AC5219" i="2" s="1"/>
  <c r="AD5219" i="2" s="1"/>
  <c r="I6214" i="2"/>
  <c r="AC6214" i="2" s="1"/>
  <c r="AD6214" i="2" s="1"/>
  <c r="I5181" i="2"/>
  <c r="AC5181" i="2" s="1"/>
  <c r="AD5181" i="2" s="1"/>
  <c r="I5542" i="2"/>
  <c r="AC5542" i="2" s="1"/>
  <c r="AD5542" i="2" s="1"/>
  <c r="I5145" i="2"/>
  <c r="AC5145" i="2" s="1"/>
  <c r="AD5145" i="2" s="1"/>
  <c r="I5382" i="2"/>
  <c r="AC5382" i="2" s="1"/>
  <c r="AD5382" i="2" s="1"/>
  <c r="I5186" i="2"/>
  <c r="AC5186" i="2" s="1"/>
  <c r="AD5186" i="2" s="1"/>
  <c r="I5712" i="2"/>
  <c r="AC5712" i="2" s="1"/>
  <c r="AD5712" i="2" s="1"/>
  <c r="I5619" i="2"/>
  <c r="AC5619" i="2" s="1"/>
  <c r="AD5619" i="2" s="1"/>
  <c r="I5486" i="2"/>
  <c r="AC5486" i="2" s="1"/>
  <c r="AD5486" i="2" s="1"/>
  <c r="I6178" i="2"/>
  <c r="AC6178" i="2" s="1"/>
  <c r="AD6178" i="2" s="1"/>
  <c r="I5410" i="2"/>
  <c r="AC5410" i="2" s="1"/>
  <c r="AD5410" i="2" s="1"/>
  <c r="I5490" i="2"/>
  <c r="AC5490" i="2" s="1"/>
  <c r="AD5490" i="2" s="1"/>
  <c r="I6095" i="2"/>
  <c r="AC6095" i="2" s="1"/>
  <c r="AD6095" i="2" s="1"/>
  <c r="I6096" i="2"/>
  <c r="AC6096" i="2" s="1"/>
  <c r="AD6096" i="2" s="1"/>
  <c r="I4894" i="2"/>
  <c r="AC4894" i="2" s="1"/>
  <c r="AD4894" i="2" s="1"/>
  <c r="I6238" i="2"/>
  <c r="AC6238" i="2" s="1"/>
  <c r="AD6238" i="2" s="1"/>
  <c r="I5120" i="2"/>
  <c r="AC5120" i="2" s="1"/>
  <c r="AD5120" i="2" s="1"/>
  <c r="I6028" i="2"/>
  <c r="AC6028" i="2" s="1"/>
  <c r="AD6028" i="2" s="1"/>
  <c r="I6075" i="2"/>
  <c r="AC6075" i="2" s="1"/>
  <c r="AD6075" i="2" s="1"/>
  <c r="I5007" i="2"/>
  <c r="AC5007" i="2" s="1"/>
  <c r="AD5007" i="2" s="1"/>
  <c r="I5796" i="2"/>
  <c r="AC5796" i="2" s="1"/>
  <c r="AD5796" i="2" s="1"/>
  <c r="I5309" i="2"/>
  <c r="AC5309" i="2" s="1"/>
  <c r="AD5309" i="2" s="1"/>
  <c r="I5111" i="2"/>
  <c r="AC5111" i="2" s="1"/>
  <c r="AD5111" i="2" s="1"/>
  <c r="I5741" i="2"/>
  <c r="AC5741" i="2" s="1"/>
  <c r="AD5741" i="2" s="1"/>
  <c r="I5130" i="2"/>
  <c r="AC5130" i="2" s="1"/>
  <c r="AD5130" i="2" s="1"/>
  <c r="I5476" i="2"/>
  <c r="AC5476" i="2" s="1"/>
  <c r="AD5476" i="2" s="1"/>
  <c r="I5349" i="2"/>
  <c r="AC5349" i="2" s="1"/>
  <c r="AD5349" i="2" s="1"/>
  <c r="I5648" i="2"/>
  <c r="AC5648" i="2" s="1"/>
  <c r="AD5648" i="2" s="1"/>
  <c r="I5914" i="2"/>
  <c r="AC5914" i="2" s="1"/>
  <c r="AD5914" i="2" s="1"/>
  <c r="I5000" i="2"/>
  <c r="AC5000" i="2" s="1"/>
  <c r="AD5000" i="2" s="1"/>
  <c r="I5242" i="2"/>
  <c r="AC5242" i="2" s="1"/>
  <c r="AD5242" i="2" s="1"/>
  <c r="I6073" i="2"/>
  <c r="AC6073" i="2" s="1"/>
  <c r="AD6073" i="2" s="1"/>
  <c r="I5788" i="2"/>
  <c r="AC5788" i="2" s="1"/>
  <c r="AD5788" i="2" s="1"/>
  <c r="I5525" i="2"/>
  <c r="AC5525" i="2" s="1"/>
  <c r="AD5525" i="2" s="1"/>
  <c r="I5390" i="2"/>
  <c r="AC5390" i="2" s="1"/>
  <c r="AD5390" i="2" s="1"/>
  <c r="I5222" i="2"/>
  <c r="AC5222" i="2" s="1"/>
  <c r="AD5222" i="2" s="1"/>
  <c r="I5612" i="2"/>
  <c r="AC5612" i="2" s="1"/>
  <c r="AD5612" i="2" s="1"/>
  <c r="I7523" i="2"/>
  <c r="AC7523" i="2" s="1"/>
  <c r="AD7523" i="2" s="1"/>
  <c r="I5925" i="2"/>
  <c r="AC5925" i="2" s="1"/>
  <c r="AD5925" i="2" s="1"/>
  <c r="I5206" i="2"/>
  <c r="AC5206" i="2" s="1"/>
  <c r="AD5206" i="2" s="1"/>
  <c r="I5428" i="2"/>
  <c r="AC5428" i="2" s="1"/>
  <c r="AD5428" i="2" s="1"/>
  <c r="I5993" i="2"/>
  <c r="AC5993" i="2" s="1"/>
  <c r="AD5993" i="2" s="1"/>
  <c r="I4949" i="2"/>
  <c r="AC4949" i="2" s="1"/>
  <c r="AD4949" i="2" s="1"/>
  <c r="I4936" i="2"/>
  <c r="AC4936" i="2" s="1"/>
  <c r="AD4936" i="2" s="1"/>
  <c r="I5602" i="2"/>
  <c r="AC5602" i="2" s="1"/>
  <c r="AD5602" i="2" s="1"/>
  <c r="I5330" i="2"/>
  <c r="AC5330" i="2" s="1"/>
  <c r="AD5330" i="2" s="1"/>
  <c r="I5909" i="2"/>
  <c r="AC5909" i="2" s="1"/>
  <c r="AD5909" i="2" s="1"/>
  <c r="I6261" i="2"/>
  <c r="AC6261" i="2" s="1"/>
  <c r="AD6261" i="2" s="1"/>
  <c r="I5383" i="2"/>
  <c r="AC5383" i="2" s="1"/>
  <c r="AD5383" i="2" s="1"/>
  <c r="I5956" i="2"/>
  <c r="AC5956" i="2" s="1"/>
  <c r="AD5956" i="2" s="1"/>
  <c r="I5363" i="2"/>
  <c r="AC5363" i="2" s="1"/>
  <c r="AD5363" i="2" s="1"/>
  <c r="I5293" i="2"/>
  <c r="AC5293" i="2" s="1"/>
  <c r="AD5293" i="2" s="1"/>
  <c r="I4986" i="2"/>
  <c r="AC4986" i="2" s="1"/>
  <c r="AD4986" i="2" s="1"/>
  <c r="I4980" i="2"/>
  <c r="AC4980" i="2" s="1"/>
  <c r="AD4980" i="2" s="1"/>
  <c r="I6097" i="2"/>
  <c r="AC6097" i="2" s="1"/>
  <c r="AD6097" i="2" s="1"/>
  <c r="I5389" i="2"/>
  <c r="AC5389" i="2" s="1"/>
  <c r="AD5389" i="2" s="1"/>
  <c r="I5079" i="2"/>
  <c r="AC5079" i="2" s="1"/>
  <c r="AD5079" i="2" s="1"/>
  <c r="I6381" i="2"/>
  <c r="AC6381" i="2" s="1"/>
  <c r="AD6381" i="2" s="1"/>
  <c r="I4972" i="2"/>
  <c r="AC4972" i="2" s="1"/>
  <c r="AD4972" i="2" s="1"/>
  <c r="I6049" i="2"/>
  <c r="AC6049" i="2" s="1"/>
  <c r="AD6049" i="2" s="1"/>
  <c r="I6036" i="2"/>
  <c r="AC6036" i="2" s="1"/>
  <c r="AD6036" i="2" s="1"/>
  <c r="I5078" i="2"/>
  <c r="AC5078" i="2" s="1"/>
  <c r="AD5078" i="2" s="1"/>
  <c r="I5085" i="2"/>
  <c r="AC5085" i="2" s="1"/>
  <c r="AD5085" i="2" s="1"/>
  <c r="I5316" i="2"/>
  <c r="AC5316" i="2" s="1"/>
  <c r="AD5316" i="2" s="1"/>
  <c r="I6058" i="2"/>
  <c r="AC6058" i="2" s="1"/>
  <c r="AD6058" i="2" s="1"/>
  <c r="I4917" i="2"/>
  <c r="AC4917" i="2" s="1"/>
  <c r="AD4917" i="2" s="1"/>
  <c r="I5397" i="2"/>
  <c r="AC5397" i="2" s="1"/>
  <c r="AD5397" i="2" s="1"/>
  <c r="I4892" i="2"/>
  <c r="AC4892" i="2" s="1"/>
  <c r="AD4892" i="2" s="1"/>
  <c r="I6816" i="2"/>
  <c r="AC6816" i="2" s="1"/>
  <c r="AD6816" i="2" s="1"/>
  <c r="I5681" i="2"/>
  <c r="AC5681" i="2" s="1"/>
  <c r="AD5681" i="2" s="1"/>
  <c r="I6230" i="2"/>
  <c r="AC6230" i="2" s="1"/>
  <c r="AD6230" i="2" s="1"/>
  <c r="I4934" i="2"/>
  <c r="AC4934" i="2" s="1"/>
  <c r="AD4934" i="2" s="1"/>
  <c r="I6089" i="2"/>
  <c r="AC6089" i="2" s="1"/>
  <c r="AD6089" i="2" s="1"/>
  <c r="I5650" i="2"/>
  <c r="AC5650" i="2" s="1"/>
  <c r="AD5650" i="2" s="1"/>
  <c r="I4895" i="2"/>
  <c r="AC4895" i="2" s="1"/>
  <c r="AD4895" i="2" s="1"/>
  <c r="I5917" i="2"/>
  <c r="AC5917" i="2" s="1"/>
  <c r="AD5917" i="2" s="1"/>
  <c r="I5893" i="2"/>
  <c r="AC5893" i="2" s="1"/>
  <c r="AD5893" i="2" s="1"/>
  <c r="I5806" i="2"/>
  <c r="AC5806" i="2" s="1"/>
  <c r="AD5806" i="2" s="1"/>
  <c r="I6101" i="2"/>
  <c r="AC6101" i="2" s="1"/>
  <c r="AD6101" i="2" s="1"/>
  <c r="I5184" i="2"/>
  <c r="AC5184" i="2" s="1"/>
  <c r="AD5184" i="2" s="1"/>
  <c r="I5135" i="2"/>
  <c r="AC5135" i="2" s="1"/>
  <c r="AD5135" i="2" s="1"/>
  <c r="I5637" i="2"/>
  <c r="AC5637" i="2" s="1"/>
  <c r="AD5637" i="2" s="1"/>
  <c r="I5334" i="2"/>
  <c r="AC5334" i="2" s="1"/>
  <c r="AD5334" i="2" s="1"/>
  <c r="I5263" i="2"/>
  <c r="AC5263" i="2" s="1"/>
  <c r="AD5263" i="2" s="1"/>
  <c r="I5975" i="2"/>
  <c r="AC5975" i="2" s="1"/>
  <c r="AD5975" i="2" s="1"/>
  <c r="I5812" i="2"/>
  <c r="AC5812" i="2" s="1"/>
  <c r="AD5812" i="2" s="1"/>
  <c r="I5046" i="2"/>
  <c r="AC5046" i="2" s="1"/>
  <c r="AD5046" i="2" s="1"/>
  <c r="I5151" i="2"/>
  <c r="AC5151" i="2" s="1"/>
  <c r="AD5151" i="2" s="1"/>
  <c r="I5187" i="2"/>
  <c r="AC5187" i="2" s="1"/>
  <c r="AD5187" i="2" s="1"/>
  <c r="I5862" i="2"/>
  <c r="AC5862" i="2" s="1"/>
  <c r="AD5862" i="2" s="1"/>
  <c r="I5052" i="2"/>
  <c r="AC5052" i="2" s="1"/>
  <c r="AD5052" i="2" s="1"/>
  <c r="I5852" i="2"/>
  <c r="AC5852" i="2" s="1"/>
  <c r="AD5852" i="2" s="1"/>
  <c r="I5137" i="2"/>
  <c r="AC5137" i="2" s="1"/>
  <c r="AD5137" i="2" s="1"/>
  <c r="I5153" i="2"/>
  <c r="AC5153" i="2" s="1"/>
  <c r="AD5153" i="2" s="1"/>
  <c r="I6453" i="2"/>
  <c r="AC6453" i="2" s="1"/>
  <c r="AD6453" i="2" s="1"/>
  <c r="I5061" i="2"/>
  <c r="AC5061" i="2" s="1"/>
  <c r="AD5061" i="2" s="1"/>
  <c r="I6056" i="2"/>
  <c r="AC6056" i="2" s="1"/>
  <c r="AD6056" i="2" s="1"/>
  <c r="I5505" i="2"/>
  <c r="AC5505" i="2" s="1"/>
  <c r="AD5505" i="2" s="1"/>
  <c r="I5429" i="2"/>
  <c r="AC5429" i="2" s="1"/>
  <c r="AD5429" i="2" s="1"/>
  <c r="I5169" i="2"/>
  <c r="AC5169" i="2" s="1"/>
  <c r="AD5169" i="2" s="1"/>
  <c r="I5871" i="2"/>
  <c r="AC5871" i="2" s="1"/>
  <c r="AD5871" i="2" s="1"/>
  <c r="I5733" i="2"/>
  <c r="AC5733" i="2" s="1"/>
  <c r="AD5733" i="2" s="1"/>
  <c r="I6091" i="2"/>
  <c r="AC6091" i="2" s="1"/>
  <c r="AD6091" i="2" s="1"/>
  <c r="I6090" i="2"/>
  <c r="AC6090" i="2" s="1"/>
  <c r="AD6090" i="2" s="1"/>
  <c r="I5497" i="2"/>
  <c r="AC5497" i="2" s="1"/>
  <c r="AD5497" i="2" s="1"/>
  <c r="I6155" i="2"/>
  <c r="AC6155" i="2" s="1"/>
  <c r="AD6155" i="2" s="1"/>
  <c r="I6182" i="2"/>
  <c r="AC6182" i="2" s="1"/>
  <c r="AD6182" i="2" s="1"/>
  <c r="I4983" i="2"/>
  <c r="AC4983" i="2" s="1"/>
  <c r="AD4983" i="2" s="1"/>
  <c r="I5675" i="2"/>
  <c r="AC5675" i="2" s="1"/>
  <c r="AD5675" i="2" s="1"/>
  <c r="I5104" i="2"/>
  <c r="AC5104" i="2" s="1"/>
  <c r="AD5104" i="2" s="1"/>
  <c r="I5030" i="2"/>
  <c r="AC5030" i="2" s="1"/>
  <c r="AD5030" i="2" s="1"/>
  <c r="I5736" i="2"/>
  <c r="AC5736" i="2" s="1"/>
  <c r="AD5736" i="2" s="1"/>
  <c r="I5596" i="2"/>
  <c r="AC5596" i="2" s="1"/>
  <c r="AD5596" i="2" s="1"/>
  <c r="I5012" i="2"/>
  <c r="AC5012" i="2" s="1"/>
  <c r="AD5012" i="2" s="1"/>
  <c r="I5679" i="2"/>
  <c r="AC5679" i="2" s="1"/>
  <c r="AD5679" i="2" s="1"/>
  <c r="I5656" i="2"/>
  <c r="AC5656" i="2" s="1"/>
  <c r="AD5656" i="2" s="1"/>
  <c r="I5113" i="2"/>
  <c r="AC5113" i="2" s="1"/>
  <c r="AD5113" i="2" s="1"/>
  <c r="I4989" i="2"/>
  <c r="AC4989" i="2" s="1"/>
  <c r="AD4989" i="2" s="1"/>
  <c r="I7645" i="2"/>
  <c r="AC7645" i="2" s="1"/>
  <c r="AD7645" i="2" s="1"/>
  <c r="I6025" i="2"/>
  <c r="AC6025" i="2" s="1"/>
  <c r="AD6025" i="2" s="1"/>
  <c r="I4939" i="2"/>
  <c r="AC4939" i="2" s="1"/>
  <c r="AD4939" i="2" s="1"/>
  <c r="I5405" i="2"/>
  <c r="AC5405" i="2" s="1"/>
  <c r="AD5405" i="2" s="1"/>
  <c r="I5547" i="2"/>
  <c r="AC5547" i="2" s="1"/>
  <c r="AD5547" i="2" s="1"/>
  <c r="I6099" i="2"/>
  <c r="AC6099" i="2" s="1"/>
  <c r="AD6099" i="2" s="1"/>
  <c r="I6363" i="2"/>
  <c r="AC6363" i="2" s="1"/>
  <c r="AD6363" i="2" s="1"/>
  <c r="I5357" i="2"/>
  <c r="AC5357" i="2" s="1"/>
  <c r="AD5357" i="2" s="1"/>
  <c r="I6800" i="2"/>
  <c r="AC6800" i="2" s="1"/>
  <c r="AD6800" i="2" s="1"/>
  <c r="I5961" i="2"/>
  <c r="AC5961" i="2" s="1"/>
  <c r="AD5961" i="2" s="1"/>
  <c r="I5997" i="2"/>
  <c r="AC5997" i="2" s="1"/>
  <c r="AD5997" i="2" s="1"/>
  <c r="I7644" i="2"/>
  <c r="AC7644" i="2" s="1"/>
  <c r="AD7644" i="2" s="1"/>
  <c r="I5746" i="2"/>
  <c r="AC5746" i="2" s="1"/>
  <c r="AD5746" i="2" s="1"/>
  <c r="I5634" i="2"/>
  <c r="AC5634" i="2" s="1"/>
  <c r="AD5634" i="2" s="1"/>
  <c r="I5549" i="2"/>
  <c r="AC5549" i="2" s="1"/>
  <c r="AD5549" i="2" s="1"/>
  <c r="I5837" i="2"/>
  <c r="AC5837" i="2" s="1"/>
  <c r="AD5837" i="2" s="1"/>
  <c r="I5985" i="2"/>
  <c r="AC5985" i="2" s="1"/>
  <c r="AD5985" i="2" s="1"/>
  <c r="I6267" i="2"/>
  <c r="AC6267" i="2" s="1"/>
  <c r="AD6267" i="2" s="1"/>
  <c r="I5462" i="2"/>
  <c r="AC5462" i="2" s="1"/>
  <c r="AD5462" i="2" s="1"/>
  <c r="I5161" i="2"/>
  <c r="AC5161" i="2" s="1"/>
  <c r="AD5161" i="2" s="1"/>
  <c r="I4957" i="2"/>
  <c r="AC4957" i="2" s="1"/>
  <c r="AD4957" i="2" s="1"/>
  <c r="I5715" i="2"/>
  <c r="AC5715" i="2" s="1"/>
  <c r="AD5715" i="2" s="1"/>
  <c r="I5004" i="2"/>
  <c r="AC5004" i="2" s="1"/>
  <c r="AD5004" i="2" s="1"/>
  <c r="I5762" i="2"/>
  <c r="AC5762" i="2" s="1"/>
  <c r="AD5762" i="2" s="1"/>
  <c r="I6203" i="2"/>
  <c r="AC6203" i="2" s="1"/>
  <c r="AD6203" i="2" s="1"/>
  <c r="I5110" i="2"/>
  <c r="AC5110" i="2" s="1"/>
  <c r="AD5110" i="2" s="1"/>
  <c r="I6104" i="2"/>
  <c r="AC6104" i="2" s="1"/>
  <c r="AD6104" i="2" s="1"/>
  <c r="I5441" i="2"/>
  <c r="AC5441" i="2" s="1"/>
  <c r="AD5441" i="2" s="1"/>
  <c r="I5045" i="2"/>
  <c r="AC5045" i="2" s="1"/>
  <c r="AD5045" i="2" s="1"/>
  <c r="I6691" i="2"/>
  <c r="AC6691" i="2" s="1"/>
  <c r="AD6691" i="2" s="1"/>
  <c r="I5224" i="2"/>
  <c r="AC5224" i="2" s="1"/>
  <c r="AD5224" i="2" s="1"/>
  <c r="I5326" i="2"/>
  <c r="AC5326" i="2" s="1"/>
  <c r="AD5326" i="2" s="1"/>
  <c r="I5005" i="2"/>
  <c r="AC5005" i="2" s="1"/>
  <c r="AD5005" i="2" s="1"/>
  <c r="I5698" i="2"/>
  <c r="AC5698" i="2" s="1"/>
  <c r="AD5698" i="2" s="1"/>
  <c r="I6841" i="2"/>
  <c r="AC6841" i="2" s="1"/>
  <c r="AD6841" i="2" s="1"/>
  <c r="I5844" i="2"/>
  <c r="AC5844" i="2" s="1"/>
  <c r="AD5844" i="2" s="1"/>
  <c r="I6112" i="2"/>
  <c r="AC6112" i="2" s="1"/>
  <c r="AD6112" i="2" s="1"/>
  <c r="I5977" i="2"/>
  <c r="AC5977" i="2" s="1"/>
  <c r="AD5977" i="2" s="1"/>
  <c r="I5333" i="2"/>
  <c r="AC5333" i="2" s="1"/>
  <c r="AD5333" i="2" s="1"/>
  <c r="I5071" i="2"/>
  <c r="AC5071" i="2" s="1"/>
  <c r="AD5071" i="2" s="1"/>
  <c r="I5876" i="2"/>
  <c r="AC5876" i="2" s="1"/>
  <c r="AD5876" i="2" s="1"/>
  <c r="I5201" i="2"/>
  <c r="AC5201" i="2" s="1"/>
  <c r="AD5201" i="2" s="1"/>
  <c r="I5933" i="2"/>
  <c r="AC5933" i="2" s="1"/>
  <c r="AD5933" i="2" s="1"/>
  <c r="I4973" i="2"/>
  <c r="AC4973" i="2" s="1"/>
  <c r="AD4973" i="2" s="1"/>
  <c r="I5014" i="2"/>
  <c r="AC5014" i="2" s="1"/>
  <c r="AD5014" i="2" s="1"/>
  <c r="I5149" i="2"/>
  <c r="AC5149" i="2" s="1"/>
  <c r="AD5149" i="2" s="1"/>
  <c r="AC7626" i="2"/>
  <c r="AD7626" i="2" s="1"/>
  <c r="AC6359" i="2"/>
  <c r="AD6359" i="2" s="1"/>
  <c r="AC7653" i="2"/>
  <c r="AD7653" i="2" s="1"/>
  <c r="AC6830" i="2"/>
  <c r="AD6830" i="2" s="1"/>
  <c r="AC7649" i="2"/>
  <c r="AD7649" i="2" s="1"/>
  <c r="AC7510" i="2"/>
  <c r="AD7510" i="2" s="1"/>
  <c r="AC6829" i="2"/>
  <c r="AD6829" i="2" s="1"/>
  <c r="AC6868" i="2"/>
  <c r="AD6868" i="2" s="1"/>
  <c r="Z248" i="1"/>
  <c r="Z254" i="1"/>
  <c r="I316" i="1" s="1"/>
  <c r="Z280" i="1"/>
  <c r="I342" i="1" s="1"/>
  <c r="Z296" i="1"/>
  <c r="I358" i="1" s="1"/>
  <c r="Z243" i="1"/>
  <c r="I305" i="1" s="1"/>
  <c r="Z222" i="1"/>
  <c r="I284" i="1" s="1"/>
  <c r="Z282" i="1"/>
  <c r="I344" i="1" s="1"/>
  <c r="Z287" i="1"/>
  <c r="I349" i="1" s="1"/>
  <c r="Z255" i="1"/>
  <c r="I317" i="1" s="1"/>
  <c r="I271" i="1"/>
  <c r="I264" i="1"/>
  <c r="I256" i="1"/>
  <c r="I276" i="1"/>
  <c r="I353" i="1"/>
  <c r="I289" i="1"/>
  <c r="I498" i="1"/>
  <c r="I493" i="1"/>
  <c r="Z247" i="1"/>
  <c r="Z253" i="1"/>
  <c r="Z242" i="1"/>
  <c r="Z277" i="1"/>
  <c r="I334" i="1"/>
  <c r="Z290" i="1"/>
  <c r="Z258" i="1"/>
  <c r="Z294" i="1"/>
  <c r="Z269" i="1"/>
  <c r="I310" i="1"/>
  <c r="Z263" i="1"/>
  <c r="Z260" i="1"/>
  <c r="Z292" i="1"/>
  <c r="Z299" i="1"/>
  <c r="Z301" i="1"/>
  <c r="Z246" i="1"/>
  <c r="Z297" i="1"/>
  <c r="Z286" i="1"/>
  <c r="Z270" i="1"/>
  <c r="Z257" i="1"/>
  <c r="Z278" i="1"/>
  <c r="Z249" i="1"/>
  <c r="Z298" i="1"/>
  <c r="I357" i="1"/>
  <c r="I347" i="1"/>
  <c r="I313" i="1"/>
  <c r="I321" i="1"/>
  <c r="I362" i="1"/>
  <c r="I341" i="1"/>
  <c r="I324" i="1"/>
  <c r="I314" i="1"/>
  <c r="I337" i="1"/>
  <c r="I329" i="1"/>
  <c r="I336" i="1"/>
  <c r="Z273" i="1"/>
  <c r="I323" i="1"/>
  <c r="I328" i="1"/>
  <c r="I350" i="1"/>
  <c r="Z479" i="1"/>
  <c r="I330" i="1"/>
  <c r="I306" i="1"/>
  <c r="I6944" i="2" l="1"/>
  <c r="I7512" i="2"/>
  <c r="AC7512" i="2" s="1"/>
  <c r="AD7512" i="2" s="1"/>
  <c r="I7654" i="2"/>
  <c r="AC7654" i="2" s="1"/>
  <c r="AD7654" i="2" s="1"/>
  <c r="I5670" i="2"/>
  <c r="AC5670" i="2" s="1"/>
  <c r="AD5670" i="2" s="1"/>
  <c r="I5768" i="2"/>
  <c r="AC5768" i="2" s="1"/>
  <c r="AD5768" i="2" s="1"/>
  <c r="I6541" i="2"/>
  <c r="AC6541" i="2" s="1"/>
  <c r="AD6541" i="2" s="1"/>
  <c r="I6023" i="2"/>
  <c r="AC6023" i="2" s="1"/>
  <c r="AD6023" i="2" s="1"/>
  <c r="I6459" i="2"/>
  <c r="AC6459" i="2" s="1"/>
  <c r="AD6459" i="2" s="1"/>
  <c r="I5858" i="2"/>
  <c r="AC5858" i="2" s="1"/>
  <c r="AD5858" i="2" s="1"/>
  <c r="I7529" i="2"/>
  <c r="AC7529" i="2" s="1"/>
  <c r="AD7529" i="2" s="1"/>
  <c r="I7525" i="2"/>
  <c r="AC7525" i="2" s="1"/>
  <c r="AD7525" i="2" s="1"/>
  <c r="I7664" i="2"/>
  <c r="I7550" i="2"/>
  <c r="AC7550" i="2" s="1"/>
  <c r="AD7550" i="2" s="1"/>
  <c r="I7534" i="2"/>
  <c r="I7650" i="2"/>
  <c r="AC7650" i="2" s="1"/>
  <c r="AD7650" i="2" s="1"/>
  <c r="I7509" i="2"/>
  <c r="I7530" i="2"/>
  <c r="AC7530" i="2" s="1"/>
  <c r="AD7530" i="2" s="1"/>
  <c r="I7565" i="2"/>
  <c r="AC7565" i="2" s="1"/>
  <c r="AD7565" i="2" s="1"/>
  <c r="I7527" i="2"/>
  <c r="AC7527" i="2" s="1"/>
  <c r="AD7527" i="2" s="1"/>
  <c r="I6831" i="2"/>
  <c r="AC6831" i="2" s="1"/>
  <c r="AD6831" i="2" s="1"/>
  <c r="I6934" i="2"/>
  <c r="AC6934" i="2" s="1"/>
  <c r="AD6934" i="2" s="1"/>
  <c r="I5846" i="2"/>
  <c r="AC5846" i="2" s="1"/>
  <c r="AD5846" i="2" s="1"/>
  <c r="I6674" i="2"/>
  <c r="AC6674" i="2" s="1"/>
  <c r="AD6674" i="2" s="1"/>
  <c r="I7388" i="2"/>
  <c r="AC7388" i="2" s="1"/>
  <c r="AD7388" i="2" s="1"/>
  <c r="I6964" i="2"/>
  <c r="AC6964" i="2" s="1"/>
  <c r="AD6964" i="2" s="1"/>
  <c r="I6331" i="2"/>
  <c r="AC6331" i="2" s="1"/>
  <c r="AD6331" i="2" s="1"/>
  <c r="I6722" i="2"/>
  <c r="AC6722" i="2" s="1"/>
  <c r="AD6722" i="2" s="1"/>
  <c r="I6433" i="2"/>
  <c r="AC6433" i="2" s="1"/>
  <c r="AD6433" i="2" s="1"/>
  <c r="I6787" i="2"/>
  <c r="AC6787" i="2" s="1"/>
  <c r="AD6787" i="2" s="1"/>
  <c r="I5758" i="2"/>
  <c r="AC5758" i="2" s="1"/>
  <c r="AD5758" i="2" s="1"/>
  <c r="I5848" i="2"/>
  <c r="AC5848" i="2" s="1"/>
  <c r="AD5848" i="2" s="1"/>
  <c r="I5881" i="2"/>
  <c r="AC5881" i="2" s="1"/>
  <c r="AD5881" i="2" s="1"/>
  <c r="I5631" i="2"/>
  <c r="AC5631" i="2" s="1"/>
  <c r="AD5631" i="2" s="1"/>
  <c r="I6013" i="2"/>
  <c r="AC6013" i="2" s="1"/>
  <c r="AD6013" i="2" s="1"/>
  <c r="I6086" i="2"/>
  <c r="AC6086" i="2" s="1"/>
  <c r="AD6086" i="2" s="1"/>
  <c r="I6958" i="2"/>
  <c r="AC6958" i="2" s="1"/>
  <c r="AD6958" i="2" s="1"/>
  <c r="I5903" i="2"/>
  <c r="AC5903" i="2" s="1"/>
  <c r="AD5903" i="2" s="1"/>
  <c r="I6770" i="2"/>
  <c r="AC6770" i="2" s="1"/>
  <c r="AD6770" i="2" s="1"/>
  <c r="I6438" i="2"/>
  <c r="AC6438" i="2" s="1"/>
  <c r="AD6438" i="2" s="1"/>
  <c r="I6935" i="2"/>
  <c r="AC6935" i="2" s="1"/>
  <c r="AD6935" i="2" s="1"/>
  <c r="I6316" i="2"/>
  <c r="AC6316" i="2" s="1"/>
  <c r="AD6316" i="2" s="1"/>
  <c r="I5916" i="2"/>
  <c r="AC5916" i="2" s="1"/>
  <c r="AD5916" i="2" s="1"/>
  <c r="I6909" i="2"/>
  <c r="AC6909" i="2" s="1"/>
  <c r="AD6909" i="2" s="1"/>
  <c r="I6168" i="2"/>
  <c r="AC6168" i="2" s="1"/>
  <c r="AD6168" i="2" s="1"/>
  <c r="I6922" i="2"/>
  <c r="AC6922" i="2" s="1"/>
  <c r="AD6922" i="2" s="1"/>
  <c r="I5799" i="2"/>
  <c r="AC5799" i="2" s="1"/>
  <c r="AD5799" i="2" s="1"/>
  <c r="I5843" i="2"/>
  <c r="AC5843" i="2" s="1"/>
  <c r="AD5843" i="2" s="1"/>
  <c r="I6208" i="2"/>
  <c r="AC6208" i="2" s="1"/>
  <c r="AD6208" i="2" s="1"/>
  <c r="I6011" i="2"/>
  <c r="AC6011" i="2" s="1"/>
  <c r="AD6011" i="2" s="1"/>
  <c r="I6551" i="2"/>
  <c r="AC6551" i="2" s="1"/>
  <c r="AD6551" i="2" s="1"/>
  <c r="I6021" i="2"/>
  <c r="AC6021" i="2" s="1"/>
  <c r="AD6021" i="2" s="1"/>
  <c r="I6414" i="2"/>
  <c r="AC6414" i="2" s="1"/>
  <c r="AD6414" i="2" s="1"/>
  <c r="I5659" i="2"/>
  <c r="AC5659" i="2" s="1"/>
  <c r="AD5659" i="2" s="1"/>
  <c r="I5889" i="2"/>
  <c r="AC5889" i="2" s="1"/>
  <c r="AD5889" i="2" s="1"/>
  <c r="I6384" i="2"/>
  <c r="AC6384" i="2" s="1"/>
  <c r="AD6384" i="2" s="1"/>
  <c r="I6325" i="2"/>
  <c r="AC6325" i="2" s="1"/>
  <c r="AD6325" i="2" s="1"/>
  <c r="I6418" i="2"/>
  <c r="AC6418" i="2" s="1"/>
  <c r="AD6418" i="2" s="1"/>
  <c r="I6893" i="2"/>
  <c r="AC6893" i="2" s="1"/>
  <c r="AD6893" i="2" s="1"/>
  <c r="I6114" i="2"/>
  <c r="AC6114" i="2" s="1"/>
  <c r="AD6114" i="2" s="1"/>
  <c r="I5944" i="2"/>
  <c r="AC5944" i="2" s="1"/>
  <c r="AD5944" i="2" s="1"/>
  <c r="I6189" i="2"/>
  <c r="AC6189" i="2" s="1"/>
  <c r="AD6189" i="2" s="1"/>
  <c r="I5750" i="2"/>
  <c r="AC5750" i="2" s="1"/>
  <c r="AD5750" i="2" s="1"/>
  <c r="I5915" i="2"/>
  <c r="AC5915" i="2" s="1"/>
  <c r="AD5915" i="2" s="1"/>
  <c r="I5954" i="2"/>
  <c r="AC5954" i="2" s="1"/>
  <c r="AD5954" i="2" s="1"/>
  <c r="I5880" i="2"/>
  <c r="AC5880" i="2" s="1"/>
  <c r="AD5880" i="2" s="1"/>
  <c r="I6487" i="2"/>
  <c r="AC6487" i="2" s="1"/>
  <c r="AD6487" i="2" s="1"/>
  <c r="I5857" i="2"/>
  <c r="AC5857" i="2" s="1"/>
  <c r="AD5857" i="2" s="1"/>
  <c r="I6665" i="2"/>
  <c r="AC6665" i="2" s="1"/>
  <c r="AD6665" i="2" s="1"/>
  <c r="I6864" i="2"/>
  <c r="AC6864" i="2" s="1"/>
  <c r="AD6864" i="2" s="1"/>
  <c r="I6164" i="2"/>
  <c r="AC6164" i="2" s="1"/>
  <c r="AD6164" i="2" s="1"/>
  <c r="I5894" i="2"/>
  <c r="AC5894" i="2" s="1"/>
  <c r="AD5894" i="2" s="1"/>
  <c r="I6371" i="2"/>
  <c r="AC6371" i="2" s="1"/>
  <c r="AD6371" i="2" s="1"/>
  <c r="I6229" i="2"/>
  <c r="AC6229" i="2" s="1"/>
  <c r="AD6229" i="2" s="1"/>
  <c r="I5784" i="2"/>
  <c r="AC5784" i="2" s="1"/>
  <c r="AD5784" i="2" s="1"/>
  <c r="I5757" i="2"/>
  <c r="AC5757" i="2" s="1"/>
  <c r="AD5757" i="2" s="1"/>
  <c r="I6274" i="2"/>
  <c r="AC6274" i="2" s="1"/>
  <c r="AD6274" i="2" s="1"/>
  <c r="I6938" i="2"/>
  <c r="AC6938" i="2" s="1"/>
  <c r="AD6938" i="2" s="1"/>
  <c r="I6162" i="2"/>
  <c r="AC6162" i="2" s="1"/>
  <c r="AD6162" i="2" s="1"/>
  <c r="I5904" i="2"/>
  <c r="AC5904" i="2" s="1"/>
  <c r="AD5904" i="2" s="1"/>
  <c r="I5863" i="2"/>
  <c r="AC5863" i="2" s="1"/>
  <c r="AD5863" i="2" s="1"/>
  <c r="I6576" i="2"/>
  <c r="AC6576" i="2" s="1"/>
  <c r="AD6576" i="2" s="1"/>
  <c r="I6557" i="2"/>
  <c r="AC6557" i="2" s="1"/>
  <c r="AD6557" i="2" s="1"/>
  <c r="I6191" i="2"/>
  <c r="AC6191" i="2" s="1"/>
  <c r="AD6191" i="2" s="1"/>
  <c r="I5606" i="2"/>
  <c r="AC5606" i="2" s="1"/>
  <c r="AD5606" i="2" s="1"/>
  <c r="I5583" i="2"/>
  <c r="AC5583" i="2" s="1"/>
  <c r="AD5583" i="2" s="1"/>
  <c r="I6000" i="2"/>
  <c r="AC6000" i="2" s="1"/>
  <c r="AD6000" i="2" s="1"/>
  <c r="I6637" i="2"/>
  <c r="AC6637" i="2" s="1"/>
  <c r="AD6637" i="2" s="1"/>
  <c r="I6032" i="2"/>
  <c r="AC6032" i="2" s="1"/>
  <c r="AD6032" i="2" s="1"/>
  <c r="I6245" i="2"/>
  <c r="AC6245" i="2" s="1"/>
  <c r="AD6245" i="2" s="1"/>
  <c r="I6327" i="2"/>
  <c r="AC6327" i="2" s="1"/>
  <c r="AD6327" i="2" s="1"/>
  <c r="I5873" i="2"/>
  <c r="AC5873" i="2" s="1"/>
  <c r="AD5873" i="2" s="1"/>
  <c r="I6558" i="2"/>
  <c r="AC6558" i="2" s="1"/>
  <c r="AD6558" i="2" s="1"/>
  <c r="I6113" i="2"/>
  <c r="AC6113" i="2" s="1"/>
  <c r="AD6113" i="2" s="1"/>
  <c r="I6423" i="2"/>
  <c r="AC6423" i="2" s="1"/>
  <c r="AD6423" i="2" s="1"/>
  <c r="I6834" i="2"/>
  <c r="AC6834" i="2" s="1"/>
  <c r="AD6834" i="2" s="1"/>
  <c r="I6542" i="2"/>
  <c r="AC6542" i="2" s="1"/>
  <c r="AD6542" i="2" s="1"/>
  <c r="I5711" i="2"/>
  <c r="AC5711" i="2" s="1"/>
  <c r="AD5711" i="2" s="1"/>
  <c r="I6809" i="2"/>
  <c r="AC6809" i="2" s="1"/>
  <c r="AD6809" i="2" s="1"/>
  <c r="I5742" i="2"/>
  <c r="AC5742" i="2" s="1"/>
  <c r="AD5742" i="2" s="1"/>
  <c r="I5654" i="2"/>
  <c r="AC5654" i="2" s="1"/>
  <c r="AD5654" i="2" s="1"/>
  <c r="I6443" i="2"/>
  <c r="AC6443" i="2" s="1"/>
  <c r="AD6443" i="2" s="1"/>
  <c r="I6244" i="2"/>
  <c r="AC6244" i="2" s="1"/>
  <c r="AD6244" i="2" s="1"/>
  <c r="I6376" i="2"/>
  <c r="AC6376" i="2" s="1"/>
  <c r="AD6376" i="2" s="1"/>
  <c r="I5727" i="2"/>
  <c r="AC5727" i="2" s="1"/>
  <c r="AD5727" i="2" s="1"/>
  <c r="I6788" i="2"/>
  <c r="AC6788" i="2" s="1"/>
  <c r="AD6788" i="2" s="1"/>
  <c r="I7150" i="2"/>
  <c r="AC7150" i="2" s="1"/>
  <c r="AD7150" i="2" s="1"/>
  <c r="I5743" i="2"/>
  <c r="AC5743" i="2" s="1"/>
  <c r="AD5743" i="2" s="1"/>
  <c r="I6798" i="2"/>
  <c r="AC6798" i="2" s="1"/>
  <c r="AD6798" i="2" s="1"/>
  <c r="I6927" i="2"/>
  <c r="AC6927" i="2" s="1"/>
  <c r="AD6927" i="2" s="1"/>
  <c r="I5782" i="2"/>
  <c r="AC5782" i="2" s="1"/>
  <c r="AD5782" i="2" s="1"/>
  <c r="I6794" i="2"/>
  <c r="AC6794" i="2" s="1"/>
  <c r="AD6794" i="2" s="1"/>
  <c r="I6606" i="2"/>
  <c r="AC6606" i="2" s="1"/>
  <c r="AD6606" i="2" s="1"/>
  <c r="I6622" i="2"/>
  <c r="AC6622" i="2" s="1"/>
  <c r="AD6622" i="2" s="1"/>
  <c r="I5939" i="2"/>
  <c r="AC5939" i="2" s="1"/>
  <c r="AD5939" i="2" s="1"/>
  <c r="I5808" i="2"/>
  <c r="AC5808" i="2" s="1"/>
  <c r="AD5808" i="2" s="1"/>
  <c r="I5591" i="2"/>
  <c r="AC5591" i="2" s="1"/>
  <c r="AD5591" i="2" s="1"/>
  <c r="I6409" i="2"/>
  <c r="AC6409" i="2" s="1"/>
  <c r="AD6409" i="2" s="1"/>
  <c r="I5627" i="2"/>
  <c r="AC5627" i="2" s="1"/>
  <c r="AD5627" i="2" s="1"/>
  <c r="I5870" i="2"/>
  <c r="AC5870" i="2" s="1"/>
  <c r="AD5870" i="2" s="1"/>
  <c r="I6106" i="2"/>
  <c r="AC6106" i="2" s="1"/>
  <c r="AD6106" i="2" s="1"/>
  <c r="I5651" i="2"/>
  <c r="AC5651" i="2" s="1"/>
  <c r="AD5651" i="2" s="1"/>
  <c r="I6730" i="2"/>
  <c r="AC6730" i="2" s="1"/>
  <c r="AD6730" i="2" s="1"/>
  <c r="I6291" i="2"/>
  <c r="AC6291" i="2" s="1"/>
  <c r="AD6291" i="2" s="1"/>
  <c r="I6404" i="2"/>
  <c r="AC6404" i="2" s="1"/>
  <c r="AD6404" i="2" s="1"/>
  <c r="I5945" i="2"/>
  <c r="AC5945" i="2" s="1"/>
  <c r="AD5945" i="2" s="1"/>
  <c r="I6972" i="2"/>
  <c r="AC6972" i="2" s="1"/>
  <c r="AD6972" i="2" s="1"/>
  <c r="I6174" i="2"/>
  <c r="AC6174" i="2" s="1"/>
  <c r="AD6174" i="2" s="1"/>
  <c r="I6676" i="2"/>
  <c r="AC6676" i="2" s="1"/>
  <c r="AD6676" i="2" s="1"/>
  <c r="I6656" i="2"/>
  <c r="AC6656" i="2" s="1"/>
  <c r="AD6656" i="2" s="1"/>
  <c r="I5760" i="2"/>
  <c r="AC5760" i="2" s="1"/>
  <c r="AD5760" i="2" s="1"/>
  <c r="I5888" i="2"/>
  <c r="AC5888" i="2" s="1"/>
  <c r="AD5888" i="2" s="1"/>
  <c r="I5988" i="2"/>
  <c r="AC5988" i="2" s="1"/>
  <c r="AD5988" i="2" s="1"/>
  <c r="I6780" i="2"/>
  <c r="AC6780" i="2" s="1"/>
  <c r="AD6780" i="2" s="1"/>
  <c r="I6885" i="2"/>
  <c r="AC6885" i="2" s="1"/>
  <c r="AD6885" i="2" s="1"/>
  <c r="I6778" i="2"/>
  <c r="AC6778" i="2" s="1"/>
  <c r="AD6778" i="2" s="1"/>
  <c r="I6692" i="2"/>
  <c r="AC6692" i="2" s="1"/>
  <c r="AD6692" i="2" s="1"/>
  <c r="I6008" i="2"/>
  <c r="AC6008" i="2" s="1"/>
  <c r="AD6008" i="2" s="1"/>
  <c r="I5867" i="2"/>
  <c r="AC5867" i="2" s="1"/>
  <c r="AD5867" i="2" s="1"/>
  <c r="I5962" i="2"/>
  <c r="AC5962" i="2" s="1"/>
  <c r="AD5962" i="2" s="1"/>
  <c r="I5617" i="2"/>
  <c r="AC5617" i="2" s="1"/>
  <c r="AD5617" i="2" s="1"/>
  <c r="I6536" i="2"/>
  <c r="AC6536" i="2" s="1"/>
  <c r="AD6536" i="2" s="1"/>
  <c r="I5982" i="2"/>
  <c r="AC5982" i="2" s="1"/>
  <c r="AD5982" i="2" s="1"/>
  <c r="I6484" i="2"/>
  <c r="AC6484" i="2" s="1"/>
  <c r="AD6484" i="2" s="1"/>
  <c r="I5744" i="2"/>
  <c r="AC5744" i="2" s="1"/>
  <c r="AD5744" i="2" s="1"/>
  <c r="I6204" i="2"/>
  <c r="AC6204" i="2" s="1"/>
  <c r="AD6204" i="2" s="1"/>
  <c r="I5714" i="2"/>
  <c r="AC5714" i="2" s="1"/>
  <c r="AD5714" i="2" s="1"/>
  <c r="I5798" i="2"/>
  <c r="AC5798" i="2" s="1"/>
  <c r="AD5798" i="2" s="1"/>
  <c r="I5818" i="2"/>
  <c r="AC5818" i="2" s="1"/>
  <c r="AD5818" i="2" s="1"/>
  <c r="I6589" i="2"/>
  <c r="AC6589" i="2" s="1"/>
  <c r="AD6589" i="2" s="1"/>
  <c r="I6650" i="2"/>
  <c r="AC6650" i="2" s="1"/>
  <c r="AD6650" i="2" s="1"/>
  <c r="I6741" i="2"/>
  <c r="AC6741" i="2" s="1"/>
  <c r="AD6741" i="2" s="1"/>
  <c r="I6771" i="2"/>
  <c r="AC6771" i="2" s="1"/>
  <c r="AD6771" i="2" s="1"/>
  <c r="I6070" i="2"/>
  <c r="AC6070" i="2" s="1"/>
  <c r="AD6070" i="2" s="1"/>
  <c r="I6520" i="2"/>
  <c r="AC6520" i="2" s="1"/>
  <c r="AD6520" i="2" s="1"/>
  <c r="I5865" i="2"/>
  <c r="AC5865" i="2" s="1"/>
  <c r="AD5865" i="2" s="1"/>
  <c r="I6003" i="2"/>
  <c r="AC6003" i="2" s="1"/>
  <c r="AD6003" i="2" s="1"/>
  <c r="I5797" i="2"/>
  <c r="AC5797" i="2" s="1"/>
  <c r="AD5797" i="2" s="1"/>
  <c r="I6236" i="2"/>
  <c r="AC6236" i="2" s="1"/>
  <c r="AD6236" i="2" s="1"/>
  <c r="I5767" i="2"/>
  <c r="AC5767" i="2" s="1"/>
  <c r="AD5767" i="2" s="1"/>
  <c r="I6763" i="2"/>
  <c r="AC6763" i="2" s="1"/>
  <c r="AD6763" i="2" s="1"/>
  <c r="I5723" i="2"/>
  <c r="AC5723" i="2" s="1"/>
  <c r="AD5723" i="2" s="1"/>
  <c r="I5946" i="2"/>
  <c r="AC5946" i="2" s="1"/>
  <c r="AD5946" i="2" s="1"/>
  <c r="I6365" i="2"/>
  <c r="AC6365" i="2" s="1"/>
  <c r="AD6365" i="2" s="1"/>
  <c r="I5618" i="2"/>
  <c r="AC5618" i="2" s="1"/>
  <c r="AD5618" i="2" s="1"/>
  <c r="I6385" i="2"/>
  <c r="AC6385" i="2" s="1"/>
  <c r="AD6385" i="2" s="1"/>
  <c r="I6039" i="2"/>
  <c r="AC6039" i="2" s="1"/>
  <c r="AD6039" i="2" s="1"/>
  <c r="I5840" i="2"/>
  <c r="AC5840" i="2" s="1"/>
  <c r="AD5840" i="2" s="1"/>
  <c r="I6680" i="2"/>
  <c r="AC6680" i="2" s="1"/>
  <c r="AD6680" i="2" s="1"/>
  <c r="I5781" i="2"/>
  <c r="AC5781" i="2" s="1"/>
  <c r="AD5781" i="2" s="1"/>
  <c r="I5664" i="2"/>
  <c r="AC5664" i="2" s="1"/>
  <c r="AD5664" i="2" s="1"/>
  <c r="I5900" i="2"/>
  <c r="AC5900" i="2" s="1"/>
  <c r="AD5900" i="2" s="1"/>
  <c r="I6172" i="2"/>
  <c r="AC6172" i="2" s="1"/>
  <c r="AD6172" i="2" s="1"/>
  <c r="I6138" i="2"/>
  <c r="AC6138" i="2" s="1"/>
  <c r="AD6138" i="2" s="1"/>
  <c r="I7526" i="2"/>
  <c r="AC7526" i="2" s="1"/>
  <c r="AD7526" i="2" s="1"/>
  <c r="I6573" i="2"/>
  <c r="AC6573" i="2" s="1"/>
  <c r="AD6573" i="2" s="1"/>
  <c r="I5702" i="2"/>
  <c r="AC5702" i="2" s="1"/>
  <c r="AD5702" i="2" s="1"/>
  <c r="I6900" i="2"/>
  <c r="AC6900" i="2" s="1"/>
  <c r="AD6900" i="2" s="1"/>
  <c r="I6682" i="2"/>
  <c r="AC6682" i="2" s="1"/>
  <c r="AD6682" i="2" s="1"/>
  <c r="I7497" i="2"/>
  <c r="AC7497" i="2" s="1"/>
  <c r="AD7497" i="2" s="1"/>
  <c r="I6879" i="2"/>
  <c r="AC6879" i="2" s="1"/>
  <c r="AD6879" i="2" s="1"/>
  <c r="I6126" i="2"/>
  <c r="AC6126" i="2" s="1"/>
  <c r="AD6126" i="2" s="1"/>
  <c r="I5749" i="2"/>
  <c r="AC5749" i="2" s="1"/>
  <c r="AD5749" i="2" s="1"/>
  <c r="I6031" i="2"/>
  <c r="AC6031" i="2" s="1"/>
  <c r="AD6031" i="2" s="1"/>
  <c r="I5592" i="2"/>
  <c r="AC5592" i="2" s="1"/>
  <c r="AD5592" i="2" s="1"/>
  <c r="I6094" i="2"/>
  <c r="AC6094" i="2" s="1"/>
  <c r="AD6094" i="2" s="1"/>
  <c r="I5669" i="2"/>
  <c r="AC5669" i="2" s="1"/>
  <c r="AD5669" i="2" s="1"/>
  <c r="I6060" i="2"/>
  <c r="AC6060" i="2" s="1"/>
  <c r="AD6060" i="2" s="1"/>
  <c r="I5646" i="2"/>
  <c r="AC5646" i="2" s="1"/>
  <c r="AD5646" i="2" s="1"/>
  <c r="I6087" i="2"/>
  <c r="AC6087" i="2" s="1"/>
  <c r="AD6087" i="2" s="1"/>
  <c r="I6046" i="2"/>
  <c r="AC6046" i="2" s="1"/>
  <c r="AD6046" i="2" s="1"/>
  <c r="I6772" i="2"/>
  <c r="AC6772" i="2" s="1"/>
  <c r="AD6772" i="2" s="1"/>
  <c r="I6107" i="2"/>
  <c r="AC6107" i="2" s="1"/>
  <c r="AD6107" i="2" s="1"/>
  <c r="I6239" i="2"/>
  <c r="AC6239" i="2" s="1"/>
  <c r="AD6239" i="2" s="1"/>
  <c r="I6068" i="2"/>
  <c r="AC6068" i="2" s="1"/>
  <c r="AD6068" i="2" s="1"/>
  <c r="I5972" i="2"/>
  <c r="AC5972" i="2" s="1"/>
  <c r="AD5972" i="2" s="1"/>
  <c r="I6179" i="2"/>
  <c r="AC6179" i="2" s="1"/>
  <c r="AD6179" i="2" s="1"/>
  <c r="I5731" i="2"/>
  <c r="AC5731" i="2" s="1"/>
  <c r="AD5731" i="2" s="1"/>
  <c r="I6296" i="2"/>
  <c r="AC6296" i="2" s="1"/>
  <c r="AD6296" i="2" s="1"/>
  <c r="I5922" i="2"/>
  <c r="AC5922" i="2" s="1"/>
  <c r="AD5922" i="2" s="1"/>
  <c r="I6055" i="2"/>
  <c r="AC6055" i="2" s="1"/>
  <c r="AD6055" i="2" s="1"/>
  <c r="I6047" i="2"/>
  <c r="AC6047" i="2" s="1"/>
  <c r="AD6047" i="2" s="1"/>
  <c r="I6001" i="2"/>
  <c r="AC6001" i="2" s="1"/>
  <c r="AD6001" i="2" s="1"/>
  <c r="I6063" i="2"/>
  <c r="AC6063" i="2" s="1"/>
  <c r="AD6063" i="2" s="1"/>
  <c r="I5930" i="2"/>
  <c r="AC5930" i="2" s="1"/>
  <c r="AD5930" i="2" s="1"/>
  <c r="I6218" i="2"/>
  <c r="AC6218" i="2" s="1"/>
  <c r="AD6218" i="2" s="1"/>
  <c r="I6195" i="2"/>
  <c r="AC6195" i="2" s="1"/>
  <c r="AD6195" i="2" s="1"/>
  <c r="I6362" i="2"/>
  <c r="AC6362" i="2" s="1"/>
  <c r="AD6362" i="2" s="1"/>
  <c r="I6526" i="2"/>
  <c r="AC6526" i="2" s="1"/>
  <c r="AD6526" i="2" s="1"/>
  <c r="I5774" i="2"/>
  <c r="AC5774" i="2" s="1"/>
  <c r="AD5774" i="2" s="1"/>
  <c r="I6192" i="2"/>
  <c r="AC6192" i="2" s="1"/>
  <c r="AD6192" i="2" s="1"/>
  <c r="I6574" i="2"/>
  <c r="AC6574" i="2" s="1"/>
  <c r="AD6574" i="2" s="1"/>
  <c r="I5955" i="2"/>
  <c r="AC5955" i="2" s="1"/>
  <c r="AD5955" i="2" s="1"/>
  <c r="I6655" i="2"/>
  <c r="AC6655" i="2" s="1"/>
  <c r="AD6655" i="2" s="1"/>
  <c r="I5792" i="2"/>
  <c r="AC5792" i="2" s="1"/>
  <c r="AD5792" i="2" s="1"/>
  <c r="I5868" i="2"/>
  <c r="AC5868" i="2" s="1"/>
  <c r="AD5868" i="2" s="1"/>
  <c r="I5615" i="2"/>
  <c r="AC5615" i="2" s="1"/>
  <c r="AD5615" i="2" s="1"/>
  <c r="I6632" i="2"/>
  <c r="AC6632" i="2" s="1"/>
  <c r="AD6632" i="2" s="1"/>
  <c r="I6224" i="2"/>
  <c r="AC6224" i="2" s="1"/>
  <c r="AD6224" i="2" s="1"/>
  <c r="I6051" i="2"/>
  <c r="AC6051" i="2" s="1"/>
  <c r="AD6051" i="2" s="1"/>
  <c r="I5710" i="2"/>
  <c r="AC5710" i="2" s="1"/>
  <c r="AD5710" i="2" s="1"/>
  <c r="I6199" i="2"/>
  <c r="AC6199" i="2" s="1"/>
  <c r="AD6199" i="2" s="1"/>
  <c r="I5705" i="2"/>
  <c r="AC5705" i="2" s="1"/>
  <c r="AD5705" i="2" s="1"/>
  <c r="I6844" i="2"/>
  <c r="AC6844" i="2" s="1"/>
  <c r="AD6844" i="2" s="1"/>
  <c r="I5816" i="2"/>
  <c r="AC5816" i="2" s="1"/>
  <c r="AD5816" i="2" s="1"/>
  <c r="I5907" i="2"/>
  <c r="AC5907" i="2" s="1"/>
  <c r="AD5907" i="2" s="1"/>
  <c r="I6292" i="2"/>
  <c r="AC6292" i="2" s="1"/>
  <c r="AD6292" i="2" s="1"/>
  <c r="I5644" i="2"/>
  <c r="AC5644" i="2" s="1"/>
  <c r="AD5644" i="2" s="1"/>
  <c r="I6177" i="2"/>
  <c r="AC6177" i="2" s="1"/>
  <c r="AD6177" i="2" s="1"/>
  <c r="I5971" i="2"/>
  <c r="AC5971" i="2" s="1"/>
  <c r="AD5971" i="2" s="1"/>
  <c r="I6675" i="2"/>
  <c r="AC6675" i="2" s="1"/>
  <c r="AD6675" i="2" s="1"/>
  <c r="I5609" i="2"/>
  <c r="AC5609" i="2" s="1"/>
  <c r="AD5609" i="2" s="1"/>
  <c r="I6749" i="2"/>
  <c r="AC6749" i="2" s="1"/>
  <c r="AD6749" i="2" s="1"/>
  <c r="I6667" i="2"/>
  <c r="AC6667" i="2" s="1"/>
  <c r="AD6667" i="2" s="1"/>
  <c r="I6976" i="2"/>
  <c r="AC6976" i="2" s="1"/>
  <c r="AD6976" i="2" s="1"/>
  <c r="I6640" i="2"/>
  <c r="AC6640" i="2" s="1"/>
  <c r="AD6640" i="2" s="1"/>
  <c r="I5730" i="2"/>
  <c r="AC5730" i="2" s="1"/>
  <c r="AD5730" i="2" s="1"/>
  <c r="I6819" i="2"/>
  <c r="AC6819" i="2" s="1"/>
  <c r="AD6819" i="2" s="1"/>
  <c r="I6158" i="2"/>
  <c r="AC6158" i="2" s="1"/>
  <c r="AD6158" i="2" s="1"/>
  <c r="I5747" i="2"/>
  <c r="AC5747" i="2" s="1"/>
  <c r="AD5747" i="2" s="1"/>
  <c r="I6451" i="2"/>
  <c r="AC6451" i="2" s="1"/>
  <c r="AD6451" i="2" s="1"/>
  <c r="I6185" i="2"/>
  <c r="AC6185" i="2" s="1"/>
  <c r="AD6185" i="2" s="1"/>
  <c r="I6517" i="2"/>
  <c r="AC6517" i="2" s="1"/>
  <c r="AD6517" i="2" s="1"/>
  <c r="I6758" i="2"/>
  <c r="AC6758" i="2" s="1"/>
  <c r="AD6758" i="2" s="1"/>
  <c r="I5605" i="2"/>
  <c r="AC5605" i="2" s="1"/>
  <c r="AD5605" i="2" s="1"/>
  <c r="I5819" i="2"/>
  <c r="AC5819" i="2" s="1"/>
  <c r="AD5819" i="2" s="1"/>
  <c r="I5785" i="2"/>
  <c r="AC5785" i="2" s="1"/>
  <c r="AD5785" i="2" s="1"/>
  <c r="I6019" i="2"/>
  <c r="AC6019" i="2" s="1"/>
  <c r="AD6019" i="2" s="1"/>
  <c r="I6726" i="2"/>
  <c r="AC6726" i="2" s="1"/>
  <c r="AD6726" i="2" s="1"/>
  <c r="I6747" i="2"/>
  <c r="AC6747" i="2" s="1"/>
  <c r="AD6747" i="2" s="1"/>
  <c r="I6308" i="2"/>
  <c r="AC6308" i="2" s="1"/>
  <c r="AD6308" i="2" s="1"/>
  <c r="I7518" i="2"/>
  <c r="AC7518" i="2" s="1"/>
  <c r="AD7518" i="2" s="1"/>
  <c r="I6742" i="2"/>
  <c r="AC6742" i="2" s="1"/>
  <c r="AD6742" i="2" s="1"/>
  <c r="I7535" i="2"/>
  <c r="AC7535" i="2" s="1"/>
  <c r="AD7535" i="2" s="1"/>
  <c r="I6827" i="2"/>
  <c r="I6534" i="2"/>
  <c r="AC6534" i="2" s="1"/>
  <c r="AD6534" i="2" s="1"/>
  <c r="I6054" i="2"/>
  <c r="AC6054" i="2" s="1"/>
  <c r="AD6054" i="2" s="1"/>
  <c r="I5686" i="2"/>
  <c r="AC5686" i="2" s="1"/>
  <c r="AD5686" i="2" s="1"/>
  <c r="I5801" i="2"/>
  <c r="AC5801" i="2" s="1"/>
  <c r="AD5801" i="2" s="1"/>
  <c r="I6430" i="2"/>
  <c r="AC6430" i="2" s="1"/>
  <c r="AD6430" i="2" s="1"/>
  <c r="I5850" i="2"/>
  <c r="AC5850" i="2" s="1"/>
  <c r="AD5850" i="2" s="1"/>
  <c r="I6509" i="2"/>
  <c r="AC6509" i="2" s="1"/>
  <c r="AD6509" i="2" s="1"/>
  <c r="I6503" i="2"/>
  <c r="AC6503" i="2" s="1"/>
  <c r="AD6503" i="2" s="1"/>
  <c r="I6378" i="2"/>
  <c r="AC6378" i="2" s="1"/>
  <c r="AD6378" i="2" s="1"/>
  <c r="I5775" i="2"/>
  <c r="AC5775" i="2" s="1"/>
  <c r="AD5775" i="2" s="1"/>
  <c r="I5677" i="2"/>
  <c r="AC5677" i="2" s="1"/>
  <c r="AD5677" i="2" s="1"/>
  <c r="I6027" i="2"/>
  <c r="AC6027" i="2" s="1"/>
  <c r="AD6027" i="2" s="1"/>
  <c r="I5697" i="2"/>
  <c r="AC5697" i="2" s="1"/>
  <c r="AD5697" i="2" s="1"/>
  <c r="I6006" i="2"/>
  <c r="AC6006" i="2" s="1"/>
  <c r="AD6006" i="2" s="1"/>
  <c r="I6793" i="2"/>
  <c r="AC6793" i="2" s="1"/>
  <c r="AD6793" i="2" s="1"/>
  <c r="I5883" i="2"/>
  <c r="AC5883" i="2" s="1"/>
  <c r="AD5883" i="2" s="1"/>
  <c r="I6946" i="2"/>
  <c r="AC6946" i="2" s="1"/>
  <c r="AD6946" i="2" s="1"/>
  <c r="I6149" i="2"/>
  <c r="AC6149" i="2" s="1"/>
  <c r="AD6149" i="2" s="1"/>
  <c r="I6105" i="2"/>
  <c r="AC6105" i="2" s="1"/>
  <c r="AD6105" i="2" s="1"/>
  <c r="I5653" i="2"/>
  <c r="AC5653" i="2" s="1"/>
  <c r="AD5653" i="2" s="1"/>
  <c r="I5764" i="2"/>
  <c r="AC5764" i="2" s="1"/>
  <c r="AD5764" i="2" s="1"/>
  <c r="I6647" i="2"/>
  <c r="AC6647" i="2" s="1"/>
  <c r="AD6647" i="2" s="1"/>
  <c r="I6186" i="2"/>
  <c r="AC6186" i="2" s="1"/>
  <c r="AD6186" i="2" s="1"/>
  <c r="I6607" i="2"/>
  <c r="AC6607" i="2" s="1"/>
  <c r="AD6607" i="2" s="1"/>
  <c r="I5887" i="2"/>
  <c r="AC5887" i="2" s="1"/>
  <c r="AD5887" i="2" s="1"/>
  <c r="I6631" i="2"/>
  <c r="AC6631" i="2" s="1"/>
  <c r="AD6631" i="2" s="1"/>
  <c r="I5689" i="2"/>
  <c r="AC5689" i="2" s="1"/>
  <c r="AD5689" i="2" s="1"/>
  <c r="I5751" i="2"/>
  <c r="AC5751" i="2" s="1"/>
  <c r="AD5751" i="2" s="1"/>
  <c r="I5874" i="2"/>
  <c r="AC5874" i="2" s="1"/>
  <c r="AD5874" i="2" s="1"/>
  <c r="I5872" i="2"/>
  <c r="AC5872" i="2" s="1"/>
  <c r="AD5872" i="2" s="1"/>
  <c r="I5663" i="2"/>
  <c r="AC5663" i="2" s="1"/>
  <c r="AD5663" i="2" s="1"/>
  <c r="I6233" i="2"/>
  <c r="AC6233" i="2" s="1"/>
  <c r="AD6233" i="2" s="1"/>
  <c r="I5849" i="2"/>
  <c r="AC5849" i="2" s="1"/>
  <c r="AD5849" i="2" s="1"/>
  <c r="I6301" i="2"/>
  <c r="AC6301" i="2" s="1"/>
  <c r="AD6301" i="2" s="1"/>
  <c r="I6766" i="2"/>
  <c r="AC6766" i="2" s="1"/>
  <c r="AD6766" i="2" s="1"/>
  <c r="I6160" i="2"/>
  <c r="AC6160" i="2" s="1"/>
  <c r="AD6160" i="2" s="1"/>
  <c r="I7367" i="2"/>
  <c r="AC7367" i="2" s="1"/>
  <c r="AD7367" i="2" s="1"/>
  <c r="I5607" i="2"/>
  <c r="AC5607" i="2" s="1"/>
  <c r="AD5607" i="2" s="1"/>
  <c r="I6965" i="2"/>
  <c r="AC6965" i="2" s="1"/>
  <c r="AD6965" i="2" s="1"/>
  <c r="I5695" i="2"/>
  <c r="AC5695" i="2" s="1"/>
  <c r="AD5695" i="2" s="1"/>
  <c r="I6445" i="2"/>
  <c r="AC6445" i="2" s="1"/>
  <c r="AD6445" i="2" s="1"/>
  <c r="I5923" i="2"/>
  <c r="AC5923" i="2" s="1"/>
  <c r="AD5923" i="2" s="1"/>
  <c r="I5729" i="2"/>
  <c r="AC5729" i="2" s="1"/>
  <c r="AD5729" i="2" s="1"/>
  <c r="I6615" i="2"/>
  <c r="AC6615" i="2" s="1"/>
  <c r="AD6615" i="2" s="1"/>
  <c r="I6469" i="2"/>
  <c r="AC6469" i="2" s="1"/>
  <c r="AD6469" i="2" s="1"/>
  <c r="I5623" i="2"/>
  <c r="AC5623" i="2" s="1"/>
  <c r="AD5623" i="2" s="1"/>
  <c r="I5672" i="2"/>
  <c r="AC5672" i="2" s="1"/>
  <c r="AD5672" i="2" s="1"/>
  <c r="I6368" i="2"/>
  <c r="AC6368" i="2" s="1"/>
  <c r="AD6368" i="2" s="1"/>
  <c r="I6266" i="2"/>
  <c r="AC6266" i="2" s="1"/>
  <c r="AD6266" i="2" s="1"/>
  <c r="I5642" i="2"/>
  <c r="AC5642" i="2" s="1"/>
  <c r="AD5642" i="2" s="1"/>
  <c r="I6200" i="2"/>
  <c r="AC6200" i="2" s="1"/>
  <c r="AD6200" i="2" s="1"/>
  <c r="I6645" i="2"/>
  <c r="AC6645" i="2" s="1"/>
  <c r="AD6645" i="2" s="1"/>
  <c r="I5890" i="2"/>
  <c r="AC5890" i="2" s="1"/>
  <c r="AD5890" i="2" s="1"/>
  <c r="I6037" i="2"/>
  <c r="AC6037" i="2" s="1"/>
  <c r="AD6037" i="2" s="1"/>
  <c r="I5601" i="2"/>
  <c r="AC5601" i="2" s="1"/>
  <c r="AD5601" i="2" s="1"/>
  <c r="I5864" i="2"/>
  <c r="AC5864" i="2" s="1"/>
  <c r="AD5864" i="2" s="1"/>
  <c r="I5613" i="2"/>
  <c r="AC5613" i="2" s="1"/>
  <c r="AD5613" i="2" s="1"/>
  <c r="I5926" i="2"/>
  <c r="AC5926" i="2" s="1"/>
  <c r="AD5926" i="2" s="1"/>
  <c r="I6662" i="2"/>
  <c r="AC6662" i="2" s="1"/>
  <c r="AD6662" i="2" s="1"/>
  <c r="I6648" i="2"/>
  <c r="AC6648" i="2" s="1"/>
  <c r="AD6648" i="2" s="1"/>
  <c r="I6248" i="2"/>
  <c r="AC6248" i="2" s="1"/>
  <c r="AD6248" i="2" s="1"/>
  <c r="I5640" i="2"/>
  <c r="AC5640" i="2" s="1"/>
  <c r="AD5640" i="2" s="1"/>
  <c r="I7517" i="2"/>
  <c r="AC7517" i="2" s="1"/>
  <c r="AD7517" i="2" s="1"/>
  <c r="I6477" i="2"/>
  <c r="AC6477" i="2" s="1"/>
  <c r="AD6477" i="2" s="1"/>
  <c r="I5649" i="2"/>
  <c r="AC5649" i="2" s="1"/>
  <c r="AD5649" i="2" s="1"/>
  <c r="I5655" i="2"/>
  <c r="AC5655" i="2" s="1"/>
  <c r="AD5655" i="2" s="1"/>
  <c r="I6231" i="2"/>
  <c r="AC6231" i="2" s="1"/>
  <c r="AD6231" i="2" s="1"/>
  <c r="I6790" i="2"/>
  <c r="AC6790" i="2" s="1"/>
  <c r="AD6790" i="2" s="1"/>
  <c r="I6102" i="2"/>
  <c r="AC6102" i="2" s="1"/>
  <c r="AD6102" i="2" s="1"/>
  <c r="I5709" i="2"/>
  <c r="AC5709" i="2" s="1"/>
  <c r="AD5709" i="2" s="1"/>
  <c r="I6852" i="2"/>
  <c r="AC6852" i="2" s="1"/>
  <c r="AD6852" i="2" s="1"/>
  <c r="I6202" i="2"/>
  <c r="AC6202" i="2" s="1"/>
  <c r="AD6202" i="2" s="1"/>
  <c r="I6559" i="2"/>
  <c r="AC6559" i="2" s="1"/>
  <c r="AD6559" i="2" s="1"/>
  <c r="I6334" i="2"/>
  <c r="AC6334" i="2" s="1"/>
  <c r="AD6334" i="2" s="1"/>
  <c r="I6347" i="2"/>
  <c r="AC6347" i="2" s="1"/>
  <c r="AD6347" i="2" s="1"/>
  <c r="I5614" i="2"/>
  <c r="AC5614" i="2" s="1"/>
  <c r="AD5614" i="2" s="1"/>
  <c r="I7078" i="2"/>
  <c r="AC7078" i="2" s="1"/>
  <c r="AD7078" i="2" s="1"/>
  <c r="I6653" i="2"/>
  <c r="AC6653" i="2" s="1"/>
  <c r="AD6653" i="2" s="1"/>
  <c r="I6690" i="2"/>
  <c r="AC6690" i="2" s="1"/>
  <c r="AD6690" i="2" s="1"/>
  <c r="I6222" i="2"/>
  <c r="AC6222" i="2" s="1"/>
  <c r="AD6222" i="2" s="1"/>
  <c r="I6173" i="2"/>
  <c r="AC6173" i="2" s="1"/>
  <c r="AD6173" i="2" s="1"/>
  <c r="I6725" i="2"/>
  <c r="AC6725" i="2" s="1"/>
  <c r="AD6725" i="2" s="1"/>
  <c r="I6875" i="2"/>
  <c r="AC6875" i="2" s="1"/>
  <c r="AD6875" i="2" s="1"/>
  <c r="I5878" i="2"/>
  <c r="AC5878" i="2" s="1"/>
  <c r="AD5878" i="2" s="1"/>
  <c r="I6508" i="2"/>
  <c r="AC6508" i="2" s="1"/>
  <c r="AD6508" i="2" s="1"/>
  <c r="I6442" i="2"/>
  <c r="AC6442" i="2" s="1"/>
  <c r="AD6442" i="2" s="1"/>
  <c r="I5626" i="2"/>
  <c r="AC5626" i="2" s="1"/>
  <c r="AD5626" i="2" s="1"/>
  <c r="I6739" i="2"/>
  <c r="AC6739" i="2" s="1"/>
  <c r="AD6739" i="2" s="1"/>
  <c r="I6979" i="2"/>
  <c r="AC6979" i="2" s="1"/>
  <c r="AD6979" i="2" s="1"/>
  <c r="I5908" i="2"/>
  <c r="AC5908" i="2" s="1"/>
  <c r="AD5908" i="2" s="1"/>
  <c r="I6452" i="2"/>
  <c r="AC6452" i="2" s="1"/>
  <c r="AD6452" i="2" s="1"/>
  <c r="I6062" i="2"/>
  <c r="AC6062" i="2" s="1"/>
  <c r="AD6062" i="2" s="1"/>
  <c r="I6265" i="2"/>
  <c r="AC6265" i="2" s="1"/>
  <c r="AD6265" i="2" s="1"/>
  <c r="I5847" i="2"/>
  <c r="AC5847" i="2" s="1"/>
  <c r="AD5847" i="2" s="1"/>
  <c r="I5586" i="2"/>
  <c r="AC5586" i="2" s="1"/>
  <c r="AD5586" i="2" s="1"/>
  <c r="I5728" i="2"/>
  <c r="AC5728" i="2" s="1"/>
  <c r="AD5728" i="2" s="1"/>
  <c r="I5802" i="2"/>
  <c r="AC5802" i="2" s="1"/>
  <c r="AD5802" i="2" s="1"/>
  <c r="I5793" i="2"/>
  <c r="AC5793" i="2" s="1"/>
  <c r="AD5793" i="2" s="1"/>
  <c r="I6076" i="2"/>
  <c r="AC6076" i="2" s="1"/>
  <c r="AD6076" i="2" s="1"/>
  <c r="I6664" i="2"/>
  <c r="AC6664" i="2" s="1"/>
  <c r="AD6664" i="2" s="1"/>
  <c r="I6774" i="2"/>
  <c r="AC6774" i="2" s="1"/>
  <c r="AD6774" i="2" s="1"/>
  <c r="I5928" i="2"/>
  <c r="AC5928" i="2" s="1"/>
  <c r="AD5928" i="2" s="1"/>
  <c r="I6940" i="2"/>
  <c r="AC6940" i="2" s="1"/>
  <c r="AD6940" i="2" s="1"/>
  <c r="I6035" i="2"/>
  <c r="AC6035" i="2" s="1"/>
  <c r="AD6035" i="2" s="1"/>
  <c r="I7087" i="2"/>
  <c r="AC7087" i="2" s="1"/>
  <c r="AD7087" i="2" s="1"/>
  <c r="I5947" i="2"/>
  <c r="AC5947" i="2" s="1"/>
  <c r="AD5947" i="2" s="1"/>
  <c r="I6143" i="2"/>
  <c r="AC6143" i="2" s="1"/>
  <c r="AD6143" i="2" s="1"/>
  <c r="I5673" i="2"/>
  <c r="AC5673" i="2" s="1"/>
  <c r="AD5673" i="2" s="1"/>
  <c r="I5660" i="2"/>
  <c r="AC5660" i="2" s="1"/>
  <c r="AD5660" i="2" s="1"/>
  <c r="I5719" i="2"/>
  <c r="AC5719" i="2" s="1"/>
  <c r="AD5719" i="2" s="1"/>
  <c r="I6193" i="2"/>
  <c r="AC6193" i="2" s="1"/>
  <c r="AD6193" i="2" s="1"/>
  <c r="I6088" i="2"/>
  <c r="AC6088" i="2" s="1"/>
  <c r="AD6088" i="2" s="1"/>
  <c r="I6338" i="2"/>
  <c r="AC6338" i="2" s="1"/>
  <c r="AD6338" i="2" s="1"/>
  <c r="I5931" i="2"/>
  <c r="AC5931" i="2" s="1"/>
  <c r="AD5931" i="2" s="1"/>
  <c r="I5700" i="2"/>
  <c r="AC5700" i="2" s="1"/>
  <c r="AD5700" i="2" s="1"/>
  <c r="I6209" i="2"/>
  <c r="AC6209" i="2" s="1"/>
  <c r="AD6209" i="2" s="1"/>
  <c r="I6525" i="2"/>
  <c r="AC6525" i="2" s="1"/>
  <c r="AD6525" i="2" s="1"/>
  <c r="I6533" i="2"/>
  <c r="AC6533" i="2" s="1"/>
  <c r="AD6533" i="2" s="1"/>
  <c r="I7378" i="2"/>
  <c r="AC7378" i="2" s="1"/>
  <c r="AD7378" i="2" s="1"/>
  <c r="I7539" i="2"/>
  <c r="AC7539" i="2" s="1"/>
  <c r="AD7539" i="2" s="1"/>
  <c r="I4187" i="2"/>
  <c r="AC4187" i="2" s="1"/>
  <c r="AD4187" i="2" s="1"/>
  <c r="I5896" i="2"/>
  <c r="AC5896" i="2" s="1"/>
  <c r="AD5896" i="2" s="1"/>
  <c r="I5996" i="2"/>
  <c r="AC5996" i="2" s="1"/>
  <c r="AD5996" i="2" s="1"/>
  <c r="I6038" i="2"/>
  <c r="AC6038" i="2" s="1"/>
  <c r="AD6038" i="2" s="1"/>
  <c r="I6528" i="2"/>
  <c r="AC6528" i="2" s="1"/>
  <c r="AD6528" i="2" s="1"/>
  <c r="I6005" i="2"/>
  <c r="AC6005" i="2" s="1"/>
  <c r="AD6005" i="2" s="1"/>
  <c r="I6582" i="2"/>
  <c r="AC6582" i="2" s="1"/>
  <c r="AD6582" i="2" s="1"/>
  <c r="I6894" i="2"/>
  <c r="AC6894" i="2" s="1"/>
  <c r="AD6894" i="2" s="1"/>
  <c r="I6756" i="2"/>
  <c r="AC6756" i="2" s="1"/>
  <c r="AD6756" i="2" s="1"/>
  <c r="I6092" i="2"/>
  <c r="AC6092" i="2" s="1"/>
  <c r="AD6092" i="2" s="1"/>
  <c r="I5882" i="2"/>
  <c r="AC5882" i="2" s="1"/>
  <c r="AD5882" i="2" s="1"/>
  <c r="I6470" i="2"/>
  <c r="AC6470" i="2" s="1"/>
  <c r="AD6470" i="2" s="1"/>
  <c r="I6699" i="2"/>
  <c r="AC6699" i="2" s="1"/>
  <c r="AD6699" i="2" s="1"/>
  <c r="I6205" i="2"/>
  <c r="AC6205" i="2" s="1"/>
  <c r="AD6205" i="2" s="1"/>
  <c r="I6467" i="2"/>
  <c r="AC6467" i="2" s="1"/>
  <c r="AD6467" i="2" s="1"/>
  <c r="I5635" i="2"/>
  <c r="AC5635" i="2" s="1"/>
  <c r="AD5635" i="2" s="1"/>
  <c r="I5722" i="2"/>
  <c r="AC5722" i="2" s="1"/>
  <c r="AD5722" i="2" s="1"/>
  <c r="I6731" i="2"/>
  <c r="AC6731" i="2" s="1"/>
  <c r="AD6731" i="2" s="1"/>
  <c r="I6040" i="2"/>
  <c r="AC6040" i="2" s="1"/>
  <c r="AD6040" i="2" s="1"/>
  <c r="I5625" i="2"/>
  <c r="AC5625" i="2" s="1"/>
  <c r="AD5625" i="2" s="1"/>
  <c r="I6646" i="2"/>
  <c r="AC6646" i="2" s="1"/>
  <c r="AD6646" i="2" s="1"/>
  <c r="I7171" i="2"/>
  <c r="AC7171" i="2" s="1"/>
  <c r="AD7171" i="2" s="1"/>
  <c r="I5899" i="2"/>
  <c r="AC5899" i="2" s="1"/>
  <c r="AD5899" i="2" s="1"/>
  <c r="I5766" i="2"/>
  <c r="AC5766" i="2" s="1"/>
  <c r="AD5766" i="2" s="1"/>
  <c r="I6284" i="2"/>
  <c r="AC6284" i="2" s="1"/>
  <c r="AD6284" i="2" s="1"/>
  <c r="I5652" i="2"/>
  <c r="AC5652" i="2" s="1"/>
  <c r="AD5652" i="2" s="1"/>
  <c r="I5927" i="2"/>
  <c r="AC5927" i="2" s="1"/>
  <c r="AD5927" i="2" s="1"/>
  <c r="I6030" i="2"/>
  <c r="AC6030" i="2" s="1"/>
  <c r="AD6030" i="2" s="1"/>
  <c r="I5921" i="2"/>
  <c r="AC5921" i="2" s="1"/>
  <c r="AD5921" i="2" s="1"/>
  <c r="I5701" i="2"/>
  <c r="AC5701" i="2" s="1"/>
  <c r="AD5701" i="2" s="1"/>
  <c r="I6246" i="2"/>
  <c r="AC6246" i="2" s="1"/>
  <c r="AD6246" i="2" s="1"/>
  <c r="I7060" i="2"/>
  <c r="AC7060" i="2" s="1"/>
  <c r="AD7060" i="2" s="1"/>
  <c r="I5810" i="2"/>
  <c r="AC5810" i="2" s="1"/>
  <c r="AD5810" i="2" s="1"/>
  <c r="I6372" i="2"/>
  <c r="AC6372" i="2" s="1"/>
  <c r="AD6372" i="2" s="1"/>
  <c r="I6568" i="2"/>
  <c r="AC6568" i="2" s="1"/>
  <c r="AD6568" i="2" s="1"/>
  <c r="I5834" i="2"/>
  <c r="AC5834" i="2" s="1"/>
  <c r="AD5834" i="2" s="1"/>
  <c r="I6672" i="2"/>
  <c r="AC6672" i="2" s="1"/>
  <c r="AD6672" i="2" s="1"/>
  <c r="I6590" i="2"/>
  <c r="AC6590" i="2" s="1"/>
  <c r="AD6590" i="2" s="1"/>
  <c r="I7513" i="2"/>
  <c r="AC7513" i="2" s="1"/>
  <c r="AD7513" i="2" s="1"/>
  <c r="I6733" i="2"/>
  <c r="AC6733" i="2" s="1"/>
  <c r="AD6733" i="2" s="1"/>
  <c r="I5683" i="2"/>
  <c r="AC5683" i="2" s="1"/>
  <c r="AD5683" i="2" s="1"/>
  <c r="I6299" i="2"/>
  <c r="AC6299" i="2" s="1"/>
  <c r="AD6299" i="2" s="1"/>
  <c r="I6309" i="2"/>
  <c r="AC6309" i="2" s="1"/>
  <c r="AD6309" i="2" s="1"/>
  <c r="I6611" i="2"/>
  <c r="AC6611" i="2" s="1"/>
  <c r="AD6611" i="2" s="1"/>
  <c r="I6493" i="2"/>
  <c r="AC6493" i="2" s="1"/>
  <c r="AD6493" i="2" s="1"/>
  <c r="I6792" i="2"/>
  <c r="AC6792" i="2" s="1"/>
  <c r="AD6792" i="2" s="1"/>
  <c r="I6079" i="2"/>
  <c r="AC6079" i="2" s="1"/>
  <c r="AD6079" i="2" s="1"/>
  <c r="I5833" i="2"/>
  <c r="AC5833" i="2" s="1"/>
  <c r="AD5833" i="2" s="1"/>
  <c r="I5759" i="2"/>
  <c r="AC5759" i="2" s="1"/>
  <c r="AD5759" i="2" s="1"/>
  <c r="I6434" i="2"/>
  <c r="AC6434" i="2" s="1"/>
  <c r="AD6434" i="2" s="1"/>
  <c r="I5964" i="2"/>
  <c r="AC5964" i="2" s="1"/>
  <c r="AD5964" i="2" s="1"/>
  <c r="I5732" i="2"/>
  <c r="AC5732" i="2" s="1"/>
  <c r="AD5732" i="2" s="1"/>
  <c r="I6858" i="2"/>
  <c r="AC6858" i="2" s="1"/>
  <c r="AD6858" i="2" s="1"/>
  <c r="I6071" i="2"/>
  <c r="AC6071" i="2" s="1"/>
  <c r="AD6071" i="2" s="1"/>
  <c r="I6468" i="2"/>
  <c r="AC6468" i="2" s="1"/>
  <c r="AD6468" i="2" s="1"/>
  <c r="I6518" i="2"/>
  <c r="AC6518" i="2" s="1"/>
  <c r="AD6518" i="2" s="1"/>
  <c r="I6638" i="2"/>
  <c r="AC6638" i="2" s="1"/>
  <c r="AD6638" i="2" s="1"/>
  <c r="I6721" i="2"/>
  <c r="AC6721" i="2" s="1"/>
  <c r="AD6721" i="2" s="1"/>
  <c r="I5763" i="2"/>
  <c r="AC5763" i="2" s="1"/>
  <c r="AD5763" i="2" s="1"/>
  <c r="I6450" i="2"/>
  <c r="AC6450" i="2" s="1"/>
  <c r="AD6450" i="2" s="1"/>
  <c r="I6022" i="2"/>
  <c r="AC6022" i="2" s="1"/>
  <c r="AD6022" i="2" s="1"/>
  <c r="I6318" i="2"/>
  <c r="AC6318" i="2" s="1"/>
  <c r="AD6318" i="2" s="1"/>
  <c r="I6221" i="2"/>
  <c r="AC6221" i="2" s="1"/>
  <c r="AD6221" i="2" s="1"/>
  <c r="I5929" i="2"/>
  <c r="AC5929" i="2" s="1"/>
  <c r="AD5929" i="2" s="1"/>
  <c r="I6817" i="2"/>
  <c r="AC6817" i="2" s="1"/>
  <c r="AD6817" i="2" s="1"/>
  <c r="I6053" i="2"/>
  <c r="AC6053" i="2" s="1"/>
  <c r="AD6053" i="2" s="1"/>
  <c r="I5841" i="2"/>
  <c r="AC5841" i="2" s="1"/>
  <c r="AD5841" i="2" s="1"/>
  <c r="I5835" i="2"/>
  <c r="AC5835" i="2" s="1"/>
  <c r="AD5835" i="2" s="1"/>
  <c r="I5824" i="2"/>
  <c r="AC5824" i="2" s="1"/>
  <c r="AD5824" i="2" s="1"/>
  <c r="I6500" i="2"/>
  <c r="AC6500" i="2" s="1"/>
  <c r="AD6500" i="2" s="1"/>
  <c r="I6223" i="2"/>
  <c r="AC6223" i="2" s="1"/>
  <c r="AD6223" i="2" s="1"/>
  <c r="I5738" i="2"/>
  <c r="AC5738" i="2" s="1"/>
  <c r="AD5738" i="2" s="1"/>
  <c r="I5778" i="2"/>
  <c r="AC5778" i="2" s="1"/>
  <c r="AD5778" i="2" s="1"/>
  <c r="I5875" i="2"/>
  <c r="AC5875" i="2" s="1"/>
  <c r="AD5875" i="2" s="1"/>
  <c r="I6201" i="2"/>
  <c r="AC6201" i="2" s="1"/>
  <c r="AD6201" i="2" s="1"/>
  <c r="I5584" i="2"/>
  <c r="AC5584" i="2" s="1"/>
  <c r="AD5584" i="2" s="1"/>
  <c r="I5999" i="2"/>
  <c r="AC5999" i="2" s="1"/>
  <c r="AD5999" i="2" s="1"/>
  <c r="I6502" i="2"/>
  <c r="AC6502" i="2" s="1"/>
  <c r="AD6502" i="2" s="1"/>
  <c r="I6649" i="2"/>
  <c r="AC6649" i="2" s="1"/>
  <c r="AD6649" i="2" s="1"/>
  <c r="I5937" i="2"/>
  <c r="AC5937" i="2" s="1"/>
  <c r="AD5937" i="2" s="1"/>
  <c r="I6015" i="2"/>
  <c r="AC6015" i="2" s="1"/>
  <c r="AD6015" i="2" s="1"/>
  <c r="I6863" i="2"/>
  <c r="AC6863" i="2" s="1"/>
  <c r="AD6863" i="2" s="1"/>
  <c r="I5667" i="2"/>
  <c r="AC5667" i="2" s="1"/>
  <c r="AD5667" i="2" s="1"/>
  <c r="I6519" i="2"/>
  <c r="AC6519" i="2" s="1"/>
  <c r="AD6519" i="2" s="1"/>
  <c r="I6242" i="2"/>
  <c r="AC6242" i="2" s="1"/>
  <c r="AD6242" i="2" s="1"/>
  <c r="I6663" i="2"/>
  <c r="AC6663" i="2" s="1"/>
  <c r="AD6663" i="2" s="1"/>
  <c r="I5597" i="2"/>
  <c r="AC5597" i="2" s="1"/>
  <c r="AD5597" i="2" s="1"/>
  <c r="I6673" i="2"/>
  <c r="AC6673" i="2" s="1"/>
  <c r="AD6673" i="2" s="1"/>
  <c r="I5913" i="2"/>
  <c r="AC5913" i="2" s="1"/>
  <c r="AD5913" i="2" s="1"/>
  <c r="I5905" i="2"/>
  <c r="AC5905" i="2" s="1"/>
  <c r="AD5905" i="2" s="1"/>
  <c r="I5690" i="2"/>
  <c r="AC5690" i="2" s="1"/>
  <c r="AD5690" i="2" s="1"/>
  <c r="I6228" i="2"/>
  <c r="AC6228" i="2" s="1"/>
  <c r="AD6228" i="2" s="1"/>
  <c r="I6973" i="2"/>
  <c r="AC6973" i="2" s="1"/>
  <c r="AD6973" i="2" s="1"/>
  <c r="I5643" i="2"/>
  <c r="AC5643" i="2" s="1"/>
  <c r="AD5643" i="2" s="1"/>
  <c r="I6666" i="2"/>
  <c r="AC6666" i="2" s="1"/>
  <c r="AD6666" i="2" s="1"/>
  <c r="I6764" i="2"/>
  <c r="AC6764" i="2" s="1"/>
  <c r="AD6764" i="2" s="1"/>
  <c r="I5932" i="2"/>
  <c r="AC5932" i="2" s="1"/>
  <c r="AD5932" i="2" s="1"/>
  <c r="I5593" i="2"/>
  <c r="AC5593" i="2" s="1"/>
  <c r="AD5593" i="2" s="1"/>
  <c r="I5815" i="2"/>
  <c r="AC5815" i="2" s="1"/>
  <c r="AD5815" i="2" s="1"/>
  <c r="I5598" i="2"/>
  <c r="AC5598" i="2" s="1"/>
  <c r="AD5598" i="2" s="1"/>
  <c r="I5830" i="2"/>
  <c r="AC5830" i="2" s="1"/>
  <c r="AD5830" i="2" s="1"/>
  <c r="I6396" i="2"/>
  <c r="AC6396" i="2" s="1"/>
  <c r="AD6396" i="2" s="1"/>
  <c r="I6599" i="2"/>
  <c r="AC6599" i="2" s="1"/>
  <c r="AD6599" i="2" s="1"/>
  <c r="I6630" i="2"/>
  <c r="AC6630" i="2" s="1"/>
  <c r="AD6630" i="2" s="1"/>
  <c r="I7538" i="2"/>
  <c r="AC7538" i="2" s="1"/>
  <c r="AD7538" i="2" s="1"/>
  <c r="I6801" i="2"/>
  <c r="AC6801" i="2" s="1"/>
  <c r="AD6801" i="2" s="1"/>
  <c r="I6159" i="2"/>
  <c r="AC6159" i="2" s="1"/>
  <c r="AD6159" i="2" s="1"/>
  <c r="I6694" i="2"/>
  <c r="AC6694" i="2" s="1"/>
  <c r="AD6694" i="2" s="1"/>
  <c r="I5636" i="2"/>
  <c r="AC5636" i="2" s="1"/>
  <c r="AD5636" i="2" s="1"/>
  <c r="I6293" i="2"/>
  <c r="AC6293" i="2" s="1"/>
  <c r="AD6293" i="2" s="1"/>
  <c r="I6194" i="2"/>
  <c r="AC6194" i="2" s="1"/>
  <c r="AD6194" i="2" s="1"/>
  <c r="I6753" i="2"/>
  <c r="AC6753" i="2" s="1"/>
  <c r="AD6753" i="2" s="1"/>
  <c r="I5884" i="2"/>
  <c r="AC5884" i="2" s="1"/>
  <c r="AD5884" i="2" s="1"/>
  <c r="I5832" i="2"/>
  <c r="AC5832" i="2" s="1"/>
  <c r="AD5832" i="2" s="1"/>
  <c r="I6786" i="2"/>
  <c r="AC6786" i="2" s="1"/>
  <c r="AD6786" i="2" s="1"/>
  <c r="I6755" i="2"/>
  <c r="AC6755" i="2" s="1"/>
  <c r="AD6755" i="2" s="1"/>
  <c r="I5776" i="2"/>
  <c r="AC5776" i="2" s="1"/>
  <c r="AD5776" i="2" s="1"/>
  <c r="I6080" i="2"/>
  <c r="AC6080" i="2" s="1"/>
  <c r="AD6080" i="2" s="1"/>
  <c r="I6125" i="2"/>
  <c r="AC6125" i="2" s="1"/>
  <c r="AD6125" i="2" s="1"/>
  <c r="I6485" i="2"/>
  <c r="AC6485" i="2" s="1"/>
  <c r="AD6485" i="2" s="1"/>
  <c r="I5827" i="2"/>
  <c r="AC5827" i="2" s="1"/>
  <c r="AD5827" i="2" s="1"/>
  <c r="I5817" i="2"/>
  <c r="AC5817" i="2" s="1"/>
  <c r="AD5817" i="2" s="1"/>
  <c r="I6183" i="2"/>
  <c r="AC6183" i="2" s="1"/>
  <c r="AD6183" i="2" s="1"/>
  <c r="I6911" i="2"/>
  <c r="AC6911" i="2" s="1"/>
  <c r="AD6911" i="2" s="1"/>
  <c r="I5936" i="2"/>
  <c r="AC5936" i="2" s="1"/>
  <c r="AD5936" i="2" s="1"/>
  <c r="I6974" i="2"/>
  <c r="AC6974" i="2" s="1"/>
  <c r="AD6974" i="2" s="1"/>
  <c r="I6014" i="2"/>
  <c r="AC6014" i="2" s="1"/>
  <c r="AD6014" i="2" s="1"/>
  <c r="I6400" i="2"/>
  <c r="AC6400" i="2" s="1"/>
  <c r="AD6400" i="2" s="1"/>
  <c r="I6592" i="2"/>
  <c r="AC6592" i="2" s="1"/>
  <c r="AD6592" i="2" s="1"/>
  <c r="I5998" i="2"/>
  <c r="AC5998" i="2" s="1"/>
  <c r="AD5998" i="2" s="1"/>
  <c r="I5856" i="2"/>
  <c r="AC5856" i="2" s="1"/>
  <c r="AD5856" i="2" s="1"/>
  <c r="I5720" i="2"/>
  <c r="AC5720" i="2" s="1"/>
  <c r="AD5720" i="2" s="1"/>
  <c r="I6598" i="2"/>
  <c r="AC6598" i="2" s="1"/>
  <c r="AD6598" i="2" s="1"/>
  <c r="I6319" i="2"/>
  <c r="AC6319" i="2" s="1"/>
  <c r="AD6319" i="2" s="1"/>
  <c r="I6583" i="2"/>
  <c r="AC6583" i="2" s="1"/>
  <c r="AD6583" i="2" s="1"/>
  <c r="I6738" i="2"/>
  <c r="AC6738" i="2" s="1"/>
  <c r="AD6738" i="2" s="1"/>
  <c r="I6146" i="2"/>
  <c r="AC6146" i="2" s="1"/>
  <c r="AD6146" i="2" s="1"/>
  <c r="I5825" i="2"/>
  <c r="AC5825" i="2" s="1"/>
  <c r="AD5825" i="2" s="1"/>
  <c r="I6836" i="2"/>
  <c r="AC6836" i="2" s="1"/>
  <c r="AD6836" i="2" s="1"/>
  <c r="I5891" i="2"/>
  <c r="AC5891" i="2" s="1"/>
  <c r="AD5891" i="2" s="1"/>
  <c r="I6048" i="2"/>
  <c r="AC6048" i="2" s="1"/>
  <c r="AD6048" i="2" s="1"/>
  <c r="I5906" i="2"/>
  <c r="AC5906" i="2" s="1"/>
  <c r="AD5906" i="2" s="1"/>
  <c r="I5957" i="2"/>
  <c r="AC5957" i="2" s="1"/>
  <c r="AD5957" i="2" s="1"/>
  <c r="I5713" i="2"/>
  <c r="AC5713" i="2" s="1"/>
  <c r="AD5713" i="2" s="1"/>
  <c r="I6065" i="2"/>
  <c r="AC6065" i="2" s="1"/>
  <c r="AD6065" i="2" s="1"/>
  <c r="I6043" i="2"/>
  <c r="AC6043" i="2" s="1"/>
  <c r="AD6043" i="2" s="1"/>
  <c r="I5624" i="2"/>
  <c r="AC5624" i="2" s="1"/>
  <c r="AD5624" i="2" s="1"/>
  <c r="I6639" i="2"/>
  <c r="AC6639" i="2" s="1"/>
  <c r="AD6639" i="2" s="1"/>
  <c r="I6961" i="2"/>
  <c r="AC6961" i="2" s="1"/>
  <c r="AD6961" i="2" s="1"/>
  <c r="I6391" i="2"/>
  <c r="AC6391" i="2" s="1"/>
  <c r="AD6391" i="2" s="1"/>
  <c r="I5859" i="2"/>
  <c r="AC5859" i="2" s="1"/>
  <c r="AD5859" i="2" s="1"/>
  <c r="I6375" i="2"/>
  <c r="AC6375" i="2" s="1"/>
  <c r="AD6375" i="2" s="1"/>
  <c r="I5826" i="2"/>
  <c r="AC5826" i="2" s="1"/>
  <c r="AD5826" i="2" s="1"/>
  <c r="I6148" i="2"/>
  <c r="AC6148" i="2" s="1"/>
  <c r="AD6148" i="2" s="1"/>
  <c r="I5718" i="2"/>
  <c r="AC5718" i="2" s="1"/>
  <c r="AD5718" i="2" s="1"/>
  <c r="I6970" i="2"/>
  <c r="AC6970" i="2" s="1"/>
  <c r="AD6970" i="2" s="1"/>
  <c r="I6300" i="2"/>
  <c r="AC6300" i="2" s="1"/>
  <c r="AD6300" i="2" s="1"/>
  <c r="I6782" i="2"/>
  <c r="AC6782" i="2" s="1"/>
  <c r="AD6782" i="2" s="1"/>
  <c r="I6779" i="2"/>
  <c r="AC6779" i="2" s="1"/>
  <c r="AD6779" i="2" s="1"/>
  <c r="I5912" i="2"/>
  <c r="AC5912" i="2" s="1"/>
  <c r="AD5912" i="2" s="1"/>
  <c r="I5600" i="2"/>
  <c r="AC5600" i="2" s="1"/>
  <c r="AD5600" i="2" s="1"/>
  <c r="I6476" i="2"/>
  <c r="AC6476" i="2" s="1"/>
  <c r="AD6476" i="2" s="1"/>
  <c r="I6671" i="2"/>
  <c r="AC6671" i="2" s="1"/>
  <c r="AD6671" i="2" s="1"/>
  <c r="I5783" i="2"/>
  <c r="AC5783" i="2" s="1"/>
  <c r="AD5783" i="2" s="1"/>
  <c r="I6931" i="2"/>
  <c r="AC6931" i="2" s="1"/>
  <c r="AD6931" i="2" s="1"/>
  <c r="I6806" i="2"/>
  <c r="AC6806" i="2" s="1"/>
  <c r="AD6806" i="2" s="1"/>
  <c r="I6462" i="2"/>
  <c r="AC6462" i="2" s="1"/>
  <c r="AD6462" i="2" s="1"/>
  <c r="I6072" i="2"/>
  <c r="AC6072" i="2" s="1"/>
  <c r="AD6072" i="2" s="1"/>
  <c r="I6775" i="2"/>
  <c r="AC6775" i="2" s="1"/>
  <c r="AD6775" i="2" s="1"/>
  <c r="I6263" i="2"/>
  <c r="AC6263" i="2" s="1"/>
  <c r="AD6263" i="2" s="1"/>
  <c r="I6862" i="2"/>
  <c r="AC6862" i="2" s="1"/>
  <c r="AD6862" i="2" s="1"/>
  <c r="I6535" i="2"/>
  <c r="AC6535" i="2" s="1"/>
  <c r="AD6535" i="2" s="1"/>
  <c r="I6004" i="2"/>
  <c r="AC6004" i="2" s="1"/>
  <c r="AD6004" i="2" s="1"/>
  <c r="I6501" i="2"/>
  <c r="AC6501" i="2" s="1"/>
  <c r="AD6501" i="2" s="1"/>
  <c r="I6910" i="2"/>
  <c r="AC6910" i="2" s="1"/>
  <c r="AD6910" i="2" s="1"/>
  <c r="I6064" i="2"/>
  <c r="AC6064" i="2" s="1"/>
  <c r="AD6064" i="2" s="1"/>
  <c r="I6198" i="2"/>
  <c r="AC6198" i="2" s="1"/>
  <c r="AD6198" i="2" s="1"/>
  <c r="I6210" i="2"/>
  <c r="AC6210" i="2" s="1"/>
  <c r="AD6210" i="2" s="1"/>
  <c r="I5752" i="2"/>
  <c r="AC5752" i="2" s="1"/>
  <c r="AD5752" i="2" s="1"/>
  <c r="I6010" i="2"/>
  <c r="AC6010" i="2" s="1"/>
  <c r="AD6010" i="2" s="1"/>
  <c r="I7056" i="2"/>
  <c r="I7494" i="2"/>
  <c r="AC7494" i="2" s="1"/>
  <c r="AD7494" i="2" s="1"/>
  <c r="I7663" i="2"/>
  <c r="AC7663" i="2" s="1"/>
  <c r="AD7663" i="2" s="1"/>
  <c r="I5898" i="2"/>
  <c r="AC5898" i="2" s="1"/>
  <c r="AD5898" i="2" s="1"/>
  <c r="I6395" i="2"/>
  <c r="AC6395" i="2" s="1"/>
  <c r="AD6395" i="2" s="1"/>
  <c r="I5807" i="2"/>
  <c r="AC5807" i="2" s="1"/>
  <c r="AD5807" i="2" s="1"/>
  <c r="I6412" i="2"/>
  <c r="AC6412" i="2" s="1"/>
  <c r="AD6412" i="2" s="1"/>
  <c r="I6658" i="2"/>
  <c r="AC6658" i="2" s="1"/>
  <c r="AD6658" i="2" s="1"/>
  <c r="I6796" i="2"/>
  <c r="AC6796" i="2" s="1"/>
  <c r="AD6796" i="2" s="1"/>
  <c r="I6353" i="2"/>
  <c r="AC6353" i="2" s="1"/>
  <c r="AD6353" i="2" s="1"/>
  <c r="I5680" i="2"/>
  <c r="AC5680" i="2" s="1"/>
  <c r="AD5680" i="2" s="1"/>
  <c r="I5866" i="2"/>
  <c r="AC5866" i="2" s="1"/>
  <c r="AD5866" i="2" s="1"/>
  <c r="I6549" i="2"/>
  <c r="AC6549" i="2" s="1"/>
  <c r="AD6549" i="2" s="1"/>
  <c r="I5960" i="2"/>
  <c r="AC5960" i="2" s="1"/>
  <c r="AD5960" i="2" s="1"/>
  <c r="I6614" i="2"/>
  <c r="AC6614" i="2" s="1"/>
  <c r="AD6614" i="2" s="1"/>
  <c r="I5589" i="2"/>
  <c r="AC5589" i="2" s="1"/>
  <c r="AD5589" i="2" s="1"/>
  <c r="I6746" i="2"/>
  <c r="AC6746" i="2" s="1"/>
  <c r="AD6746" i="2" s="1"/>
  <c r="I5990" i="2"/>
  <c r="AC5990" i="2" s="1"/>
  <c r="AD5990" i="2" s="1"/>
  <c r="I5633" i="2"/>
  <c r="AC5633" i="2" s="1"/>
  <c r="AD5633" i="2" s="1"/>
  <c r="I5919" i="2"/>
  <c r="AC5919" i="2" s="1"/>
  <c r="AD5919" i="2" s="1"/>
  <c r="I6345" i="2"/>
  <c r="AC6345" i="2" s="1"/>
  <c r="AD6345" i="2" s="1"/>
  <c r="I5704" i="2"/>
  <c r="AC5704" i="2" s="1"/>
  <c r="AD5704" i="2" s="1"/>
  <c r="I6187" i="2"/>
  <c r="AC6187" i="2" s="1"/>
  <c r="AD6187" i="2" s="1"/>
  <c r="I5842" i="2"/>
  <c r="AC5842" i="2" s="1"/>
  <c r="AD5842" i="2" s="1"/>
  <c r="I6706" i="2"/>
  <c r="AC6706" i="2" s="1"/>
  <c r="AD6706" i="2" s="1"/>
  <c r="I6486" i="2"/>
  <c r="AC6486" i="2" s="1"/>
  <c r="AD6486" i="2" s="1"/>
  <c r="I6552" i="2"/>
  <c r="AC6552" i="2" s="1"/>
  <c r="AD6552" i="2" s="1"/>
  <c r="I6405" i="2"/>
  <c r="AC6405" i="2" s="1"/>
  <c r="AD6405" i="2" s="1"/>
  <c r="I6012" i="2"/>
  <c r="AC6012" i="2" s="1"/>
  <c r="AD6012" i="2" s="1"/>
  <c r="I5657" i="2"/>
  <c r="AC5657" i="2" s="1"/>
  <c r="AD5657" i="2" s="1"/>
  <c r="I6492" i="2"/>
  <c r="AC6492" i="2" s="1"/>
  <c r="AD6492" i="2" s="1"/>
  <c r="I6458" i="2"/>
  <c r="AC6458" i="2" s="1"/>
  <c r="AD6458" i="2" s="1"/>
  <c r="I5786" i="2"/>
  <c r="AC5786" i="2" s="1"/>
  <c r="AD5786" i="2" s="1"/>
  <c r="I6924" i="2"/>
  <c r="AC6924" i="2" s="1"/>
  <c r="AD6924" i="2" s="1"/>
  <c r="I5616" i="2"/>
  <c r="AC5616" i="2" s="1"/>
  <c r="AD5616" i="2" s="1"/>
  <c r="I5676" i="2"/>
  <c r="AC5676" i="2" s="1"/>
  <c r="AD5676" i="2" s="1"/>
  <c r="I5938" i="2"/>
  <c r="AC5938" i="2" s="1"/>
  <c r="AD5938" i="2" s="1"/>
  <c r="I6184" i="2"/>
  <c r="AC6184" i="2" s="1"/>
  <c r="AD6184" i="2" s="1"/>
  <c r="I6923" i="2"/>
  <c r="AC6923" i="2" s="1"/>
  <c r="AD6923" i="2" s="1"/>
  <c r="I6181" i="2"/>
  <c r="AC6181" i="2" s="1"/>
  <c r="AD6181" i="2" s="1"/>
  <c r="I6020" i="2"/>
  <c r="AC6020" i="2" s="1"/>
  <c r="AD6020" i="2" s="1"/>
  <c r="I5769" i="2"/>
  <c r="AC5769" i="2" s="1"/>
  <c r="AD5769" i="2" s="1"/>
  <c r="I6550" i="2"/>
  <c r="AC6550" i="2" s="1"/>
  <c r="AD6550" i="2" s="1"/>
  <c r="I6715" i="2"/>
  <c r="AC6715" i="2" s="1"/>
  <c r="AD6715" i="2" s="1"/>
  <c r="I5590" i="2"/>
  <c r="AC5590" i="2" s="1"/>
  <c r="AD5590" i="2" s="1"/>
  <c r="I5794" i="2"/>
  <c r="AC5794" i="2" s="1"/>
  <c r="AD5794" i="2" s="1"/>
  <c r="I6432" i="2"/>
  <c r="AC6432" i="2" s="1"/>
  <c r="AD6432" i="2" s="1"/>
  <c r="I6207" i="2"/>
  <c r="AC6207" i="2" s="1"/>
  <c r="AD6207" i="2" s="1"/>
  <c r="I6566" i="2"/>
  <c r="AC6566" i="2" s="1"/>
  <c r="AD6566" i="2" s="1"/>
  <c r="I5814" i="2"/>
  <c r="AC5814" i="2" s="1"/>
  <c r="AD5814" i="2" s="1"/>
  <c r="I6190" i="2"/>
  <c r="AC6190" i="2" s="1"/>
  <c r="AD6190" i="2" s="1"/>
  <c r="I6084" i="2"/>
  <c r="AC6084" i="2" s="1"/>
  <c r="AD6084" i="2" s="1"/>
  <c r="I5691" i="2"/>
  <c r="AC5691" i="2" s="1"/>
  <c r="AD5691" i="2" s="1"/>
  <c r="I6818" i="2"/>
  <c r="AC6818" i="2" s="1"/>
  <c r="AD6818" i="2" s="1"/>
  <c r="I6959" i="2"/>
  <c r="AC6959" i="2" s="1"/>
  <c r="AD6959" i="2" s="1"/>
  <c r="I5992" i="2"/>
  <c r="AC5992" i="2" s="1"/>
  <c r="AD5992" i="2" s="1"/>
  <c r="I6211" i="2"/>
  <c r="AC6211" i="2" s="1"/>
  <c r="AD6211" i="2" s="1"/>
  <c r="I6007" i="2"/>
  <c r="AC6007" i="2" s="1"/>
  <c r="AD6007" i="2" s="1"/>
  <c r="I5645" i="2"/>
  <c r="AC5645" i="2" s="1"/>
  <c r="AD5645" i="2" s="1"/>
  <c r="I5629" i="2"/>
  <c r="AC5629" i="2" s="1"/>
  <c r="AD5629" i="2" s="1"/>
  <c r="I5897" i="2"/>
  <c r="AC5897" i="2" s="1"/>
  <c r="AD5897" i="2" s="1"/>
  <c r="I6608" i="2"/>
  <c r="AC6608" i="2" s="1"/>
  <c r="AD6608" i="2" s="1"/>
  <c r="I6684" i="2"/>
  <c r="AC6684" i="2" s="1"/>
  <c r="AD6684" i="2" s="1"/>
  <c r="I5809" i="2"/>
  <c r="AC5809" i="2" s="1"/>
  <c r="AD5809" i="2" s="1"/>
  <c r="I6016" i="2"/>
  <c r="AC6016" i="2" s="1"/>
  <c r="AD6016" i="2" s="1"/>
  <c r="I5920" i="2"/>
  <c r="AC5920" i="2" s="1"/>
  <c r="AD5920" i="2" s="1"/>
  <c r="I5610" i="2"/>
  <c r="AC5610" i="2" s="1"/>
  <c r="AD5610" i="2" s="1"/>
  <c r="I6254" i="2"/>
  <c r="AC6254" i="2" s="1"/>
  <c r="AD6254" i="2" s="1"/>
  <c r="I6714" i="2"/>
  <c r="AC6714" i="2" s="1"/>
  <c r="AD6714" i="2" s="1"/>
  <c r="I6683" i="2"/>
  <c r="AC6683" i="2" s="1"/>
  <c r="AD6683" i="2" s="1"/>
  <c r="I5661" i="2"/>
  <c r="AC5661" i="2" s="1"/>
  <c r="AD5661" i="2" s="1"/>
  <c r="I5791" i="2"/>
  <c r="AC5791" i="2" s="1"/>
  <c r="AD5791" i="2" s="1"/>
  <c r="I6877" i="2"/>
  <c r="AC6877" i="2" s="1"/>
  <c r="AD6877" i="2" s="1"/>
  <c r="I5800" i="2"/>
  <c r="AC5800" i="2" s="1"/>
  <c r="AD5800" i="2" s="1"/>
  <c r="I6677" i="2"/>
  <c r="AC6677" i="2" s="1"/>
  <c r="AD6677" i="2" s="1"/>
  <c r="I5924" i="2"/>
  <c r="AC5924" i="2" s="1"/>
  <c r="AD5924" i="2" s="1"/>
  <c r="I6421" i="2"/>
  <c r="AC6421" i="2" s="1"/>
  <c r="AD6421" i="2" s="1"/>
  <c r="I5981" i="2"/>
  <c r="AC5981" i="2" s="1"/>
  <c r="AD5981" i="2" s="1"/>
  <c r="I6355" i="2"/>
  <c r="AC6355" i="2" s="1"/>
  <c r="AD6355" i="2" s="1"/>
  <c r="I5851" i="2"/>
  <c r="AC5851" i="2" s="1"/>
  <c r="AD5851" i="2" s="1"/>
  <c r="AC7509" i="2"/>
  <c r="AD7509" i="2" s="1"/>
  <c r="AC7534" i="2"/>
  <c r="AD7534" i="2" s="1"/>
  <c r="AC6827" i="2"/>
  <c r="AD6827" i="2" s="1"/>
  <c r="AC7664" i="2"/>
  <c r="AD7664" i="2" s="1"/>
  <c r="AC6944" i="2"/>
  <c r="AD6944" i="2" s="1"/>
  <c r="AC7056" i="2"/>
  <c r="AD7056" i="2" s="1"/>
  <c r="Z256" i="1"/>
  <c r="I318" i="1" s="1"/>
  <c r="Z305" i="1"/>
  <c r="Z284" i="1"/>
  <c r="Z334" i="1"/>
  <c r="Z493" i="1"/>
  <c r="I556" i="1" s="1"/>
  <c r="Z317" i="1"/>
  <c r="I379" i="1" s="1"/>
  <c r="Z451" i="1"/>
  <c r="I513" i="1" s="1"/>
  <c r="I322" i="1"/>
  <c r="I332" i="1"/>
  <c r="I325" i="1"/>
  <c r="I339" i="1"/>
  <c r="I359" i="1"/>
  <c r="I304" i="1"/>
  <c r="I360" i="1"/>
  <c r="I308" i="1"/>
  <c r="I356" i="1"/>
  <c r="I315" i="1"/>
  <c r="I348" i="1"/>
  <c r="I311" i="1"/>
  <c r="I363" i="1"/>
  <c r="I340" i="1"/>
  <c r="I361" i="1"/>
  <c r="I309" i="1"/>
  <c r="I331" i="1"/>
  <c r="I319" i="1"/>
  <c r="I354" i="1"/>
  <c r="I346" i="1"/>
  <c r="I320" i="1"/>
  <c r="I352" i="1"/>
  <c r="Z264" i="1"/>
  <c r="Z276" i="1"/>
  <c r="Z289" i="1"/>
  <c r="Z271" i="1"/>
  <c r="Z342" i="1"/>
  <c r="Z316" i="1"/>
  <c r="Z310" i="1"/>
  <c r="Z349" i="1"/>
  <c r="Z353" i="1"/>
  <c r="Z498" i="1"/>
  <c r="Z281" i="1"/>
  <c r="Z345" i="1"/>
  <c r="Z358" i="1"/>
  <c r="Z344" i="1"/>
  <c r="Z347" i="1"/>
  <c r="Z303" i="1"/>
  <c r="Z321" i="1"/>
  <c r="I542" i="1"/>
  <c r="I367" i="1"/>
  <c r="I396" i="1"/>
  <c r="Z328" i="1"/>
  <c r="I335" i="1"/>
  <c r="Z337" i="1"/>
  <c r="Z314" i="1"/>
  <c r="Z306" i="1"/>
  <c r="Z324" i="1"/>
  <c r="Z336" i="1"/>
  <c r="Z341" i="1"/>
  <c r="Z330" i="1"/>
  <c r="Z323" i="1"/>
  <c r="Z350" i="1"/>
  <c r="Z329" i="1"/>
  <c r="I7528" i="2" l="1"/>
  <c r="I6313" i="2"/>
  <c r="AC6313" i="2" s="1"/>
  <c r="AD6313" i="2" s="1"/>
  <c r="I6377" i="2"/>
  <c r="AC6377" i="2" s="1"/>
  <c r="AD6377" i="2" s="1"/>
  <c r="I7607" i="2"/>
  <c r="AC7607" i="2" s="1"/>
  <c r="AD7607" i="2" s="1"/>
  <c r="I7159" i="2"/>
  <c r="AC7159" i="2" s="1"/>
  <c r="AD7159" i="2" s="1"/>
  <c r="I7476" i="2"/>
  <c r="AC7476" i="2" s="1"/>
  <c r="AD7476" i="2" s="1"/>
  <c r="I6556" i="2"/>
  <c r="AC6556" i="2" s="1"/>
  <c r="AD6556" i="2" s="1"/>
  <c r="I6654" i="2"/>
  <c r="AC6654" i="2" s="1"/>
  <c r="AD6654" i="2" s="1"/>
  <c r="I6553" i="2"/>
  <c r="AC6553" i="2" s="1"/>
  <c r="AD6553" i="2" s="1"/>
  <c r="I6880" i="2"/>
  <c r="AC6880" i="2" s="1"/>
  <c r="AD6880" i="2" s="1"/>
  <c r="I6891" i="2"/>
  <c r="AC6891" i="2" s="1"/>
  <c r="AD6891" i="2" s="1"/>
  <c r="I7296" i="2"/>
  <c r="AC7296" i="2" s="1"/>
  <c r="AD7296" i="2" s="1"/>
  <c r="I6512" i="2"/>
  <c r="AC6512" i="2" s="1"/>
  <c r="AD6512" i="2" s="1"/>
  <c r="I7363" i="2"/>
  <c r="AC7363" i="2" s="1"/>
  <c r="AD7363" i="2" s="1"/>
  <c r="I6387" i="2"/>
  <c r="AC6387" i="2" s="1"/>
  <c r="AD6387" i="2" s="1"/>
  <c r="I6294" i="2"/>
  <c r="AC6294" i="2" s="1"/>
  <c r="AD6294" i="2" s="1"/>
  <c r="I6364" i="2"/>
  <c r="AC6364" i="2" s="1"/>
  <c r="AD6364" i="2" s="1"/>
  <c r="I7346" i="2"/>
  <c r="AC7346" i="2" s="1"/>
  <c r="AD7346" i="2" s="1"/>
  <c r="I6898" i="2"/>
  <c r="AC6898" i="2" s="1"/>
  <c r="AD6898" i="2" s="1"/>
  <c r="I6920" i="2"/>
  <c r="AC6920" i="2" s="1"/>
  <c r="AD6920" i="2" s="1"/>
  <c r="I6538" i="2"/>
  <c r="AC6538" i="2" s="1"/>
  <c r="AD6538" i="2" s="1"/>
  <c r="I6918" i="2"/>
  <c r="AC6918" i="2" s="1"/>
  <c r="AD6918" i="2" s="1"/>
  <c r="I6460" i="2"/>
  <c r="AC6460" i="2" s="1"/>
  <c r="AD6460" i="2" s="1"/>
  <c r="I7165" i="2"/>
  <c r="AC7165" i="2" s="1"/>
  <c r="AD7165" i="2" s="1"/>
  <c r="I6661" i="2"/>
  <c r="AC6661" i="2" s="1"/>
  <c r="AD6661" i="2" s="1"/>
  <c r="I6776" i="2"/>
  <c r="AC6776" i="2" s="1"/>
  <c r="AD6776" i="2" s="1"/>
  <c r="I7006" i="2"/>
  <c r="AC7006" i="2" s="1"/>
  <c r="AD7006" i="2" s="1"/>
  <c r="I7265" i="2"/>
  <c r="AC7265" i="2" s="1"/>
  <c r="AD7265" i="2" s="1"/>
  <c r="I6943" i="2"/>
  <c r="AC6943" i="2" s="1"/>
  <c r="AD6943" i="2" s="1"/>
  <c r="I6624" i="2"/>
  <c r="AC6624" i="2" s="1"/>
  <c r="AD6624" i="2" s="1"/>
  <c r="I6596" i="2"/>
  <c r="AC6596" i="2" s="1"/>
  <c r="AD6596" i="2" s="1"/>
  <c r="I6737" i="2"/>
  <c r="AC6737" i="2" s="1"/>
  <c r="AD6737" i="2" s="1"/>
  <c r="I6579" i="2"/>
  <c r="AC6579" i="2" s="1"/>
  <c r="AD6579" i="2" s="1"/>
  <c r="I6693" i="2"/>
  <c r="AC6693" i="2" s="1"/>
  <c r="AD6693" i="2" s="1"/>
  <c r="I6397" i="2"/>
  <c r="AC6397" i="2" s="1"/>
  <c r="AD6397" i="2" s="1"/>
  <c r="I6840" i="2"/>
  <c r="AC6840" i="2" s="1"/>
  <c r="AD6840" i="2" s="1"/>
  <c r="I6773" i="2"/>
  <c r="AC6773" i="2" s="1"/>
  <c r="AD6773" i="2" s="1"/>
  <c r="I7149" i="2"/>
  <c r="AC7149" i="2" s="1"/>
  <c r="AD7149" i="2" s="1"/>
  <c r="I7572" i="2"/>
  <c r="AC7572" i="2" s="1"/>
  <c r="AD7572" i="2" s="1"/>
  <c r="I7044" i="2"/>
  <c r="AC7044" i="2" s="1"/>
  <c r="AD7044" i="2" s="1"/>
  <c r="I6928" i="2"/>
  <c r="AC6928" i="2" s="1"/>
  <c r="AD6928" i="2" s="1"/>
  <c r="I7359" i="2"/>
  <c r="AC7359" i="2" s="1"/>
  <c r="AD7359" i="2" s="1"/>
  <c r="I6897" i="2"/>
  <c r="AC6897" i="2" s="1"/>
  <c r="AD6897" i="2" s="1"/>
  <c r="I6426" i="2"/>
  <c r="AC6426" i="2" s="1"/>
  <c r="AD6426" i="2" s="1"/>
  <c r="I7463" i="2"/>
  <c r="AC7463" i="2" s="1"/>
  <c r="AD7463" i="2" s="1"/>
  <c r="I6386" i="2"/>
  <c r="AC6386" i="2" s="1"/>
  <c r="AD6386" i="2" s="1"/>
  <c r="I6802" i="2"/>
  <c r="AC6802" i="2" s="1"/>
  <c r="AD6802" i="2" s="1"/>
  <c r="I6374" i="2"/>
  <c r="AC6374" i="2" s="1"/>
  <c r="AD6374" i="2" s="1"/>
  <c r="I6383" i="2"/>
  <c r="AC6383" i="2" s="1"/>
  <c r="AD6383" i="2" s="1"/>
  <c r="I7444" i="2"/>
  <c r="AC7444" i="2" s="1"/>
  <c r="AD7444" i="2" s="1"/>
  <c r="I6882" i="2"/>
  <c r="AC6882" i="2" s="1"/>
  <c r="AD6882" i="2" s="1"/>
  <c r="I7364" i="2"/>
  <c r="AC7364" i="2" s="1"/>
  <c r="AD7364" i="2" s="1"/>
  <c r="I6604" i="2"/>
  <c r="AC6604" i="2" s="1"/>
  <c r="AD6604" i="2" s="1"/>
  <c r="I7329" i="2"/>
  <c r="AC7329" i="2" s="1"/>
  <c r="AD7329" i="2" s="1"/>
  <c r="I6471" i="2"/>
  <c r="AC6471" i="2" s="1"/>
  <c r="AD6471" i="2" s="1"/>
  <c r="I6744" i="2"/>
  <c r="AC6744" i="2" s="1"/>
  <c r="AD6744" i="2" s="1"/>
  <c r="I6936" i="2"/>
  <c r="AC6936" i="2" s="1"/>
  <c r="AD6936" i="2" s="1"/>
  <c r="I6791" i="2"/>
  <c r="AC6791" i="2" s="1"/>
  <c r="AD6791" i="2" s="1"/>
  <c r="I7597" i="2"/>
  <c r="AC7597" i="2" s="1"/>
  <c r="AD7597" i="2" s="1"/>
  <c r="I6478" i="2"/>
  <c r="AC6478" i="2" s="1"/>
  <c r="AD6478" i="2" s="1"/>
  <c r="I6420" i="2"/>
  <c r="AC6420" i="2" s="1"/>
  <c r="AD6420" i="2" s="1"/>
  <c r="I6767" i="2"/>
  <c r="AC6767" i="2" s="1"/>
  <c r="AD6767" i="2" s="1"/>
  <c r="I6901" i="2"/>
  <c r="AC6901" i="2" s="1"/>
  <c r="AD6901" i="2" s="1"/>
  <c r="I6705" i="2"/>
  <c r="AC6705" i="2" s="1"/>
  <c r="AD6705" i="2" s="1"/>
  <c r="I7353" i="2"/>
  <c r="AC7353" i="2" s="1"/>
  <c r="AD7353" i="2" s="1"/>
  <c r="I6348" i="2"/>
  <c r="AC6348" i="2" s="1"/>
  <c r="AD6348" i="2" s="1"/>
  <c r="I7319" i="2"/>
  <c r="AC7319" i="2" s="1"/>
  <c r="AD7319" i="2" s="1"/>
  <c r="I7485" i="2"/>
  <c r="AC7485" i="2" s="1"/>
  <c r="AD7485" i="2" s="1"/>
  <c r="I6408" i="2"/>
  <c r="AC6408" i="2" s="1"/>
  <c r="AD6408" i="2" s="1"/>
  <c r="I6942" i="2"/>
  <c r="AC6942" i="2" s="1"/>
  <c r="AD6942" i="2" s="1"/>
  <c r="I7273" i="2"/>
  <c r="AC7273" i="2" s="1"/>
  <c r="AD7273" i="2" s="1"/>
  <c r="I6926" i="2"/>
  <c r="AC6926" i="2" s="1"/>
  <c r="AD6926" i="2" s="1"/>
  <c r="I6886" i="2"/>
  <c r="AC6886" i="2" s="1"/>
  <c r="AD6886" i="2" s="1"/>
  <c r="I7115" i="2"/>
  <c r="AC7115" i="2" s="1"/>
  <c r="AD7115" i="2" s="1"/>
  <c r="I6708" i="2"/>
  <c r="AC6708" i="2" s="1"/>
  <c r="AD6708" i="2" s="1"/>
  <c r="I6600" i="2"/>
  <c r="AC6600" i="2" s="1"/>
  <c r="AD6600" i="2" s="1"/>
  <c r="I7484" i="2"/>
  <c r="AC7484" i="2" s="1"/>
  <c r="AD7484" i="2" s="1"/>
  <c r="I6465" i="2"/>
  <c r="AC6465" i="2" s="1"/>
  <c r="AD6465" i="2" s="1"/>
  <c r="I7374" i="2"/>
  <c r="AC7374" i="2" s="1"/>
  <c r="AD7374" i="2" s="1"/>
  <c r="I7620" i="2"/>
  <c r="AC7620" i="2" s="1"/>
  <c r="AD7620" i="2" s="1"/>
  <c r="I7641" i="2"/>
  <c r="AC7641" i="2" s="1"/>
  <c r="AD7641" i="2" s="1"/>
  <c r="I7524" i="2"/>
  <c r="AC7524" i="2" s="1"/>
  <c r="AD7524" i="2" s="1"/>
  <c r="I6678" i="2"/>
  <c r="AC6678" i="2" s="1"/>
  <c r="AD6678" i="2" s="1"/>
  <c r="I7380" i="2"/>
  <c r="AC7380" i="2" s="1"/>
  <c r="AD7380" i="2" s="1"/>
  <c r="I7305" i="2"/>
  <c r="AC7305" i="2" s="1"/>
  <c r="AD7305" i="2" s="1"/>
  <c r="I7515" i="2"/>
  <c r="AC7515" i="2" s="1"/>
  <c r="AD7515" i="2" s="1"/>
  <c r="I6491" i="2"/>
  <c r="AC6491" i="2" s="1"/>
  <c r="AD6491" i="2" s="1"/>
  <c r="I6881" i="2"/>
  <c r="AC6881" i="2" s="1"/>
  <c r="AD6881" i="2" s="1"/>
  <c r="I6354" i="2"/>
  <c r="AC6354" i="2" s="1"/>
  <c r="AD6354" i="2" s="1"/>
  <c r="I6401" i="2"/>
  <c r="AC6401" i="2" s="1"/>
  <c r="AD6401" i="2" s="1"/>
  <c r="I6657" i="2"/>
  <c r="AC6657" i="2" s="1"/>
  <c r="AD6657" i="2" s="1"/>
  <c r="I6504" i="2"/>
  <c r="AC6504" i="2" s="1"/>
  <c r="AD6504" i="2" s="1"/>
  <c r="I6907" i="2"/>
  <c r="AC6907" i="2" s="1"/>
  <c r="AD6907" i="2" s="1"/>
  <c r="I6960" i="2"/>
  <c r="AC6960" i="2" s="1"/>
  <c r="AD6960" i="2" s="1"/>
  <c r="I7173" i="2"/>
  <c r="AC7173" i="2" s="1"/>
  <c r="AD7173" i="2" s="1"/>
  <c r="I7088" i="2"/>
  <c r="AC7088" i="2" s="1"/>
  <c r="AD7088" i="2" s="1"/>
  <c r="I6603" i="2"/>
  <c r="AC6603" i="2" s="1"/>
  <c r="AD6603" i="2" s="1"/>
  <c r="I7016" i="2"/>
  <c r="AC7016" i="2" s="1"/>
  <c r="AD7016" i="2" s="1"/>
  <c r="I6777" i="2"/>
  <c r="AC6777" i="2" s="1"/>
  <c r="AD6777" i="2" s="1"/>
  <c r="I6990" i="2"/>
  <c r="AC6990" i="2" s="1"/>
  <c r="AD6990" i="2" s="1"/>
  <c r="I7093" i="2"/>
  <c r="AC7093" i="2" s="1"/>
  <c r="AD7093" i="2" s="1"/>
  <c r="I6340" i="2"/>
  <c r="AC6340" i="2" s="1"/>
  <c r="AD6340" i="2" s="1"/>
  <c r="I7360" i="2"/>
  <c r="AC7360" i="2" s="1"/>
  <c r="AD7360" i="2" s="1"/>
  <c r="I7199" i="2"/>
  <c r="AC7199" i="2" s="1"/>
  <c r="AD7199" i="2" s="1"/>
  <c r="I7197" i="2"/>
  <c r="AC7197" i="2" s="1"/>
  <c r="AD7197" i="2" s="1"/>
  <c r="I7015" i="2"/>
  <c r="AC7015" i="2" s="1"/>
  <c r="AD7015" i="2" s="1"/>
  <c r="I6768" i="2"/>
  <c r="AC6768" i="2" s="1"/>
  <c r="AD6768" i="2" s="1"/>
  <c r="I7489" i="2"/>
  <c r="AC7489" i="2" s="1"/>
  <c r="AD7489" i="2" s="1"/>
  <c r="I7287" i="2"/>
  <c r="AC7287" i="2" s="1"/>
  <c r="AD7287" i="2" s="1"/>
  <c r="I6398" i="2"/>
  <c r="AC6398" i="2" s="1"/>
  <c r="AD6398" i="2" s="1"/>
  <c r="I6902" i="2"/>
  <c r="AC6902" i="2" s="1"/>
  <c r="AD6902" i="2" s="1"/>
  <c r="I6702" i="2"/>
  <c r="AC6702" i="2" s="1"/>
  <c r="AD6702" i="2" s="1"/>
  <c r="I7230" i="2"/>
  <c r="AC7230" i="2" s="1"/>
  <c r="AD7230" i="2" s="1"/>
  <c r="I6416" i="2"/>
  <c r="AC6416" i="2" s="1"/>
  <c r="AD6416" i="2" s="1"/>
  <c r="I6625" i="2"/>
  <c r="AC6625" i="2" s="1"/>
  <c r="AD6625" i="2" s="1"/>
  <c r="I6544" i="2"/>
  <c r="AC6544" i="2" s="1"/>
  <c r="AD6544" i="2" s="1"/>
  <c r="I7139" i="2"/>
  <c r="AC7139" i="2" s="1"/>
  <c r="AD7139" i="2" s="1"/>
  <c r="I7350" i="2"/>
  <c r="AC7350" i="2" s="1"/>
  <c r="AD7350" i="2" s="1"/>
  <c r="I6406" i="2"/>
  <c r="AC6406" i="2" s="1"/>
  <c r="AD6406" i="2" s="1"/>
  <c r="I6337" i="2"/>
  <c r="AC6337" i="2" s="1"/>
  <c r="AD6337" i="2" s="1"/>
  <c r="I6734" i="2"/>
  <c r="AC6734" i="2" s="1"/>
  <c r="AD6734" i="2" s="1"/>
  <c r="I6320" i="2"/>
  <c r="AC6320" i="2" s="1"/>
  <c r="AD6320" i="2" s="1"/>
  <c r="I6304" i="2"/>
  <c r="AC6304" i="2" s="1"/>
  <c r="AD6304" i="2" s="1"/>
  <c r="I6569" i="2"/>
  <c r="AC6569" i="2" s="1"/>
  <c r="AD6569" i="2" s="1"/>
  <c r="I7344" i="2"/>
  <c r="AC7344" i="2" s="1"/>
  <c r="AD7344" i="2" s="1"/>
  <c r="I6703" i="2"/>
  <c r="AC6703" i="2" s="1"/>
  <c r="AD6703" i="2" s="1"/>
  <c r="I6547" i="2"/>
  <c r="AC6547" i="2" s="1"/>
  <c r="AD6547" i="2" s="1"/>
  <c r="I7439" i="2"/>
  <c r="AC7439" i="2" s="1"/>
  <c r="AD7439" i="2" s="1"/>
  <c r="I6302" i="2"/>
  <c r="AC6302" i="2" s="1"/>
  <c r="AD6302" i="2" s="1"/>
  <c r="I6427" i="2"/>
  <c r="AC6427" i="2" s="1"/>
  <c r="AD6427" i="2" s="1"/>
  <c r="I6874" i="2"/>
  <c r="AC6874" i="2" s="1"/>
  <c r="AD6874" i="2" s="1"/>
  <c r="I6407" i="2"/>
  <c r="AC6407" i="2" s="1"/>
  <c r="AD6407" i="2" s="1"/>
  <c r="I6652" i="2"/>
  <c r="AC6652" i="2" s="1"/>
  <c r="AD6652" i="2" s="1"/>
  <c r="I6627" i="2"/>
  <c r="AC6627" i="2" s="1"/>
  <c r="AD6627" i="2" s="1"/>
  <c r="I6876" i="2"/>
  <c r="AC6876" i="2" s="1"/>
  <c r="AD6876" i="2" s="1"/>
  <c r="I6289" i="2"/>
  <c r="AC6289" i="2" s="1"/>
  <c r="AD6289" i="2" s="1"/>
  <c r="I6399" i="2"/>
  <c r="AC6399" i="2" s="1"/>
  <c r="AD6399" i="2" s="1"/>
  <c r="I7377" i="2"/>
  <c r="AC7377" i="2" s="1"/>
  <c r="AD7377" i="2" s="1"/>
  <c r="I7460" i="2"/>
  <c r="AC7460" i="2" s="1"/>
  <c r="AD7460" i="2" s="1"/>
  <c r="I7468" i="2"/>
  <c r="AC7468" i="2" s="1"/>
  <c r="AD7468" i="2" s="1"/>
  <c r="I6441" i="2"/>
  <c r="AC6441" i="2" s="1"/>
  <c r="AD6441" i="2" s="1"/>
  <c r="I7389" i="2"/>
  <c r="AC7389" i="2" s="1"/>
  <c r="AD7389" i="2" s="1"/>
  <c r="I7373" i="2"/>
  <c r="AC7373" i="2" s="1"/>
  <c r="AD7373" i="2" s="1"/>
  <c r="I6803" i="2"/>
  <c r="AC6803" i="2" s="1"/>
  <c r="AD6803" i="2" s="1"/>
  <c r="I7303" i="2"/>
  <c r="AC7303" i="2" s="1"/>
  <c r="AD7303" i="2" s="1"/>
  <c r="I6424" i="2"/>
  <c r="AC6424" i="2" s="1"/>
  <c r="AD6424" i="2" s="1"/>
  <c r="I7239" i="2"/>
  <c r="AC7239" i="2" s="1"/>
  <c r="AD7239" i="2" s="1"/>
  <c r="I6729" i="2"/>
  <c r="AC6729" i="2" s="1"/>
  <c r="AD6729" i="2" s="1"/>
  <c r="I6560" i="2"/>
  <c r="AC6560" i="2" s="1"/>
  <c r="AD6560" i="2" s="1"/>
  <c r="I7068" i="2"/>
  <c r="AC7068" i="2" s="1"/>
  <c r="AD7068" i="2" s="1"/>
  <c r="I6651" i="2"/>
  <c r="AC6651" i="2" s="1"/>
  <c r="AD6651" i="2" s="1"/>
  <c r="I7022" i="2"/>
  <c r="AC7022" i="2" s="1"/>
  <c r="AD7022" i="2" s="1"/>
  <c r="I6905" i="2"/>
  <c r="AC6905" i="2" s="1"/>
  <c r="AD6905" i="2" s="1"/>
  <c r="I7632" i="2"/>
  <c r="AC7632" i="2" s="1"/>
  <c r="AD7632" i="2" s="1"/>
  <c r="I6578" i="2"/>
  <c r="AC6578" i="2" s="1"/>
  <c r="AD6578" i="2" s="1"/>
  <c r="I6367" i="2"/>
  <c r="AC6367" i="2" s="1"/>
  <c r="AD6367" i="2" s="1"/>
  <c r="I7381" i="2"/>
  <c r="AC7381" i="2" s="1"/>
  <c r="AD7381" i="2" s="1"/>
  <c r="I7189" i="2"/>
  <c r="AC7189" i="2" s="1"/>
  <c r="AD7189" i="2" s="1"/>
  <c r="I7109" i="2"/>
  <c r="AC7109" i="2" s="1"/>
  <c r="AD7109" i="2" s="1"/>
  <c r="I6497" i="2"/>
  <c r="AC6497" i="2" s="1"/>
  <c r="AD6497" i="2" s="1"/>
  <c r="I6617" i="2"/>
  <c r="AC6617" i="2" s="1"/>
  <c r="AD6617" i="2" s="1"/>
  <c r="I6704" i="2"/>
  <c r="AC6704" i="2" s="1"/>
  <c r="AD6704" i="2" s="1"/>
  <c r="I6511" i="2"/>
  <c r="AC6511" i="2" s="1"/>
  <c r="AD6511" i="2" s="1"/>
  <c r="I6466" i="2"/>
  <c r="AC6466" i="2" s="1"/>
  <c r="AD6466" i="2" s="1"/>
  <c r="I7621" i="2"/>
  <c r="AC7621" i="2" s="1"/>
  <c r="AD7621" i="2" s="1"/>
  <c r="I7183" i="2"/>
  <c r="AC7183" i="2" s="1"/>
  <c r="AD7183" i="2" s="1"/>
  <c r="I6687" i="2"/>
  <c r="AC6687" i="2" s="1"/>
  <c r="AD6687" i="2" s="1"/>
  <c r="I7050" i="2"/>
  <c r="AC7050" i="2" s="1"/>
  <c r="AD7050" i="2" s="1"/>
  <c r="I7198" i="2"/>
  <c r="AC7198" i="2" s="1"/>
  <c r="AD7198" i="2" s="1"/>
  <c r="I7503" i="2"/>
  <c r="AC7503" i="2" s="1"/>
  <c r="AD7503" i="2" s="1"/>
  <c r="I7479" i="2"/>
  <c r="AC7479" i="2" s="1"/>
  <c r="AD7479" i="2" s="1"/>
  <c r="I6845" i="2"/>
  <c r="AC6845" i="2" s="1"/>
  <c r="AD6845" i="2" s="1"/>
  <c r="I6740" i="2"/>
  <c r="AC6740" i="2" s="1"/>
  <c r="AD6740" i="2" s="1"/>
  <c r="I6522" i="2"/>
  <c r="AC6522" i="2" s="1"/>
  <c r="AD6522" i="2" s="1"/>
  <c r="I6695" i="2"/>
  <c r="AC6695" i="2" s="1"/>
  <c r="AD6695" i="2" s="1"/>
  <c r="I6514" i="2"/>
  <c r="AC6514" i="2" s="1"/>
  <c r="AD6514" i="2" s="1"/>
  <c r="I6529" i="2"/>
  <c r="AC6529" i="2" s="1"/>
  <c r="AD6529" i="2" s="1"/>
  <c r="I7498" i="2"/>
  <c r="AC7498" i="2" s="1"/>
  <c r="AD7498" i="2" s="1"/>
  <c r="I6290" i="2"/>
  <c r="AC6290" i="2" s="1"/>
  <c r="AD6290" i="2" s="1"/>
  <c r="I6602" i="2"/>
  <c r="AC6602" i="2" s="1"/>
  <c r="AD6602" i="2" s="1"/>
  <c r="I7560" i="2"/>
  <c r="AC7560" i="2" s="1"/>
  <c r="AD7560" i="2" s="1"/>
  <c r="I6572" i="2"/>
  <c r="AC6572" i="2" s="1"/>
  <c r="AD6572" i="2" s="1"/>
  <c r="I6750" i="2"/>
  <c r="AC6750" i="2" s="1"/>
  <c r="AD6750" i="2" s="1"/>
  <c r="I7418" i="2"/>
  <c r="AC7418" i="2" s="1"/>
  <c r="AD7418" i="2" s="1"/>
  <c r="I7131" i="2"/>
  <c r="AC7131" i="2" s="1"/>
  <c r="AD7131" i="2" s="1"/>
  <c r="I6996" i="2"/>
  <c r="AC6996" i="2" s="1"/>
  <c r="AD6996" i="2" s="1"/>
  <c r="I7069" i="2"/>
  <c r="AC7069" i="2" s="1"/>
  <c r="AD7069" i="2" s="1"/>
  <c r="I6349" i="2"/>
  <c r="AC6349" i="2" s="1"/>
  <c r="AD6349" i="2" s="1"/>
  <c r="I7428" i="2"/>
  <c r="AC7428" i="2" s="1"/>
  <c r="AD7428" i="2" s="1"/>
  <c r="I6789" i="2"/>
  <c r="AC6789" i="2" s="1"/>
  <c r="AD6789" i="2" s="1"/>
  <c r="I6593" i="2"/>
  <c r="AC6593" i="2" s="1"/>
  <c r="AD6593" i="2" s="1"/>
  <c r="I6628" i="2"/>
  <c r="AC6628" i="2" s="1"/>
  <c r="AD6628" i="2" s="1"/>
  <c r="I6644" i="2"/>
  <c r="AC6644" i="2" s="1"/>
  <c r="AD6644" i="2" s="1"/>
  <c r="I6490" i="2"/>
  <c r="AC6490" i="2" s="1"/>
  <c r="AD6490" i="2" s="1"/>
  <c r="I6605" i="2"/>
  <c r="AC6605" i="2" s="1"/>
  <c r="AD6605" i="2" s="1"/>
  <c r="I7422" i="2"/>
  <c r="AC7422" i="2" s="1"/>
  <c r="AD7422" i="2" s="1"/>
  <c r="I7031" i="2"/>
  <c r="AC7031" i="2" s="1"/>
  <c r="AD7031" i="2" s="1"/>
  <c r="I6352" i="2"/>
  <c r="AC6352" i="2" s="1"/>
  <c r="AD6352" i="2" s="1"/>
  <c r="I6623" i="2"/>
  <c r="AC6623" i="2" s="1"/>
  <c r="AD6623" i="2" s="1"/>
  <c r="I6339" i="2"/>
  <c r="AC6339" i="2" s="1"/>
  <c r="AD6339" i="2" s="1"/>
  <c r="I6620" i="2"/>
  <c r="AC6620" i="2" s="1"/>
  <c r="AD6620" i="2" s="1"/>
  <c r="I6998" i="2"/>
  <c r="AC6998" i="2" s="1"/>
  <c r="AD6998" i="2" s="1"/>
  <c r="I7328" i="2"/>
  <c r="AC7328" i="2" s="1"/>
  <c r="AD7328" i="2" s="1"/>
  <c r="I6846" i="2"/>
  <c r="AC6846" i="2" s="1"/>
  <c r="AD6846" i="2" s="1"/>
  <c r="I6472" i="2"/>
  <c r="AC6472" i="2" s="1"/>
  <c r="AD6472" i="2" s="1"/>
  <c r="I6751" i="2"/>
  <c r="AC6751" i="2" s="1"/>
  <c r="AD6751" i="2" s="1"/>
  <c r="I7423" i="2"/>
  <c r="AC7423" i="2" s="1"/>
  <c r="AD7423" i="2" s="1"/>
  <c r="I7148" i="2"/>
  <c r="AC7148" i="2" s="1"/>
  <c r="AD7148" i="2" s="1"/>
  <c r="I7446" i="2"/>
  <c r="AC7446" i="2" s="1"/>
  <c r="AD7446" i="2" s="1"/>
  <c r="I6513" i="2"/>
  <c r="AC6513" i="2" s="1"/>
  <c r="AD6513" i="2" s="1"/>
  <c r="I6312" i="2"/>
  <c r="AC6312" i="2" s="1"/>
  <c r="AD6312" i="2" s="1"/>
  <c r="I7223" i="2"/>
  <c r="AC7223" i="2" s="1"/>
  <c r="AD7223" i="2" s="1"/>
  <c r="I6752" i="2"/>
  <c r="AC6752" i="2" s="1"/>
  <c r="AD6752" i="2" s="1"/>
  <c r="I6804" i="2"/>
  <c r="AC6804" i="2" s="1"/>
  <c r="AD6804" i="2" s="1"/>
  <c r="I6343" i="2"/>
  <c r="AC6343" i="2" s="1"/>
  <c r="AD6343" i="2" s="1"/>
  <c r="I7576" i="2"/>
  <c r="AC7576" i="2" s="1"/>
  <c r="AD7576" i="2" s="1"/>
  <c r="I6869" i="2"/>
  <c r="AC6869" i="2" s="1"/>
  <c r="AD6869" i="2" s="1"/>
  <c r="I6315" i="2"/>
  <c r="AC6315" i="2" s="1"/>
  <c r="AD6315" i="2" s="1"/>
  <c r="I6700" i="2"/>
  <c r="AC6700" i="2" s="1"/>
  <c r="AD6700" i="2" s="1"/>
  <c r="I6515" i="2"/>
  <c r="AC6515" i="2" s="1"/>
  <c r="AD6515" i="2" s="1"/>
  <c r="I6314" i="2"/>
  <c r="AC6314" i="2" s="1"/>
  <c r="AD6314" i="2" s="1"/>
  <c r="I6685" i="2"/>
  <c r="AC6685" i="2" s="1"/>
  <c r="AD6685" i="2" s="1"/>
  <c r="I7101" i="2"/>
  <c r="AC7101" i="2" s="1"/>
  <c r="AD7101" i="2" s="1"/>
  <c r="I6288" i="2"/>
  <c r="AC6288" i="2" s="1"/>
  <c r="AD6288" i="2" s="1"/>
  <c r="I7495" i="2"/>
  <c r="AC7495" i="2" s="1"/>
  <c r="AD7495" i="2" s="1"/>
  <c r="I6351" i="2"/>
  <c r="AC6351" i="2" s="1"/>
  <c r="AD6351" i="2" s="1"/>
  <c r="I7255" i="2"/>
  <c r="AC7255" i="2" s="1"/>
  <c r="AD7255" i="2" s="1"/>
  <c r="I6303" i="2"/>
  <c r="AC6303" i="2" s="1"/>
  <c r="AD6303" i="2" s="1"/>
  <c r="I6971" i="2"/>
  <c r="AC6971" i="2" s="1"/>
  <c r="AD6971" i="2" s="1"/>
  <c r="I7362" i="2"/>
  <c r="AC7362" i="2" s="1"/>
  <c r="AD7362" i="2" s="1"/>
  <c r="I6641" i="2"/>
  <c r="AC6641" i="2" s="1"/>
  <c r="AD6641" i="2" s="1"/>
  <c r="I7111" i="2"/>
  <c r="AC7111" i="2" s="1"/>
  <c r="AD7111" i="2" s="1"/>
  <c r="I6865" i="2"/>
  <c r="AC6865" i="2" s="1"/>
  <c r="AD6865" i="2" s="1"/>
  <c r="I7655" i="2"/>
  <c r="AC7655" i="2" s="1"/>
  <c r="AD7655" i="2" s="1"/>
  <c r="I7130" i="2"/>
  <c r="AC7130" i="2" s="1"/>
  <c r="AD7130" i="2" s="1"/>
  <c r="I7156" i="2"/>
  <c r="AC7156" i="2" s="1"/>
  <c r="AD7156" i="2" s="1"/>
  <c r="I7574" i="2"/>
  <c r="AC7574" i="2" s="1"/>
  <c r="AD7574" i="2" s="1"/>
  <c r="I6713" i="2"/>
  <c r="AC6713" i="2" s="1"/>
  <c r="AD6713" i="2" s="1"/>
  <c r="I6908" i="2"/>
  <c r="AC6908" i="2" s="1"/>
  <c r="AD6908" i="2" s="1"/>
  <c r="I7263" i="2"/>
  <c r="AC7263" i="2" s="1"/>
  <c r="AD7263" i="2" s="1"/>
  <c r="I6717" i="2"/>
  <c r="AC6717" i="2" s="1"/>
  <c r="AD6717" i="2" s="1"/>
  <c r="I6483" i="2"/>
  <c r="AC6483" i="2" s="1"/>
  <c r="AD6483" i="2" s="1"/>
  <c r="I7403" i="2"/>
  <c r="AC7403" i="2" s="1"/>
  <c r="AD7403" i="2" s="1"/>
  <c r="I7443" i="2"/>
  <c r="AC7443" i="2" s="1"/>
  <c r="AD7443" i="2" s="1"/>
  <c r="I7493" i="2"/>
  <c r="AC7493" i="2" s="1"/>
  <c r="AD7493" i="2" s="1"/>
  <c r="I6701" i="2"/>
  <c r="AC6701" i="2" s="1"/>
  <c r="AD6701" i="2" s="1"/>
  <c r="I7628" i="2"/>
  <c r="AC7628" i="2" s="1"/>
  <c r="AD7628" i="2" s="1"/>
  <c r="I6997" i="2"/>
  <c r="AC6997" i="2" s="1"/>
  <c r="AD6997" i="2" s="1"/>
  <c r="I6762" i="2"/>
  <c r="AC6762" i="2" s="1"/>
  <c r="AD6762" i="2" s="1"/>
  <c r="I6843" i="2"/>
  <c r="AC6843" i="2" s="1"/>
  <c r="AD6843" i="2" s="1"/>
  <c r="I7289" i="2"/>
  <c r="AC7289" i="2" s="1"/>
  <c r="AD7289" i="2" s="1"/>
  <c r="I6524" i="2"/>
  <c r="AC6524" i="2" s="1"/>
  <c r="AD6524" i="2" s="1"/>
  <c r="I6581" i="2"/>
  <c r="AC6581" i="2" s="1"/>
  <c r="AD6581" i="2" s="1"/>
  <c r="I6629" i="2"/>
  <c r="AC6629" i="2" s="1"/>
  <c r="AD6629" i="2" s="1"/>
  <c r="I6610" i="2"/>
  <c r="AC6610" i="2" s="1"/>
  <c r="AD6610" i="2" s="1"/>
  <c r="I6939" i="2"/>
  <c r="AC6939" i="2" s="1"/>
  <c r="AD6939" i="2" s="1"/>
  <c r="I6696" i="2"/>
  <c r="AC6696" i="2" s="1"/>
  <c r="AD6696" i="2" s="1"/>
  <c r="I6521" i="2"/>
  <c r="AC6521" i="2" s="1"/>
  <c r="AD6521" i="2" s="1"/>
  <c r="I6719" i="2"/>
  <c r="AC6719" i="2" s="1"/>
  <c r="AD6719" i="2" s="1"/>
  <c r="I7555" i="2"/>
  <c r="AC7555" i="2" s="1"/>
  <c r="AD7555" i="2" s="1"/>
  <c r="I7190" i="2"/>
  <c r="AC7190" i="2" s="1"/>
  <c r="AD7190" i="2" s="1"/>
  <c r="I7369" i="2"/>
  <c r="AC7369" i="2" s="1"/>
  <c r="AD7369" i="2" s="1"/>
  <c r="I6618" i="2"/>
  <c r="AC6618" i="2" s="1"/>
  <c r="AD6618" i="2" s="1"/>
  <c r="I6419" i="2"/>
  <c r="AC6419" i="2" s="1"/>
  <c r="AD6419" i="2" s="1"/>
  <c r="I7396" i="2"/>
  <c r="AC7396" i="2" s="1"/>
  <c r="AD7396" i="2" s="1"/>
  <c r="I4884" i="2"/>
  <c r="I7035" i="2"/>
  <c r="AC7035" i="2" s="1"/>
  <c r="AD7035" i="2" s="1"/>
  <c r="I6499" i="2"/>
  <c r="AC6499" i="2" s="1"/>
  <c r="AD6499" i="2" s="1"/>
  <c r="I6870" i="2"/>
  <c r="AC6870" i="2" s="1"/>
  <c r="AD6870" i="2" s="1"/>
  <c r="I7256" i="2"/>
  <c r="AC7256" i="2" s="1"/>
  <c r="AD7256" i="2" s="1"/>
  <c r="I6346" i="2"/>
  <c r="AC6346" i="2" s="1"/>
  <c r="AD6346" i="2" s="1"/>
  <c r="I6310" i="2"/>
  <c r="AC6310" i="2" s="1"/>
  <c r="AD6310" i="2" s="1"/>
  <c r="I6963" i="2"/>
  <c r="AC6963" i="2" s="1"/>
  <c r="AD6963" i="2" s="1"/>
  <c r="I7142" i="2"/>
  <c r="AC7142" i="2" s="1"/>
  <c r="AD7142" i="2" s="1"/>
  <c r="I6546" i="2"/>
  <c r="AC6546" i="2" s="1"/>
  <c r="AD6546" i="2" s="1"/>
  <c r="I6584" i="2"/>
  <c r="AC6584" i="2" s="1"/>
  <c r="AD6584" i="2" s="1"/>
  <c r="I6461" i="2"/>
  <c r="AC6461" i="2" s="1"/>
  <c r="AD6461" i="2" s="1"/>
  <c r="I7075" i="2"/>
  <c r="AC7075" i="2" s="1"/>
  <c r="AD7075" i="2" s="1"/>
  <c r="I7127" i="2"/>
  <c r="AC7127" i="2" s="1"/>
  <c r="AD7127" i="2" s="1"/>
  <c r="I6716" i="2"/>
  <c r="AC6716" i="2" s="1"/>
  <c r="AD6716" i="2" s="1"/>
  <c r="I6444" i="2"/>
  <c r="AC6444" i="2" s="1"/>
  <c r="AD6444" i="2" s="1"/>
  <c r="I6306" i="2"/>
  <c r="AC6306" i="2" s="1"/>
  <c r="AD6306" i="2" s="1"/>
  <c r="I7541" i="2"/>
  <c r="AC7541" i="2" s="1"/>
  <c r="AD7541" i="2" s="1"/>
  <c r="I6565" i="2"/>
  <c r="AC6565" i="2" s="1"/>
  <c r="AD6565" i="2" s="1"/>
  <c r="I7271" i="2"/>
  <c r="AC7271" i="2" s="1"/>
  <c r="AD7271" i="2" s="1"/>
  <c r="I6760" i="2"/>
  <c r="AC6760" i="2" s="1"/>
  <c r="AD6760" i="2" s="1"/>
  <c r="I6669" i="2"/>
  <c r="AC6669" i="2" s="1"/>
  <c r="AD6669" i="2" s="1"/>
  <c r="I6757" i="2"/>
  <c r="AC6757" i="2" s="1"/>
  <c r="AD6757" i="2" s="1"/>
  <c r="I6597" i="2"/>
  <c r="AC6597" i="2" s="1"/>
  <c r="AD6597" i="2" s="1"/>
  <c r="I7062" i="2"/>
  <c r="AC7062" i="2" s="1"/>
  <c r="AD7062" i="2" s="1"/>
  <c r="I6562" i="2"/>
  <c r="AC6562" i="2" s="1"/>
  <c r="AD6562" i="2" s="1"/>
  <c r="I6495" i="2"/>
  <c r="AC6495" i="2" s="1"/>
  <c r="AD6495" i="2" s="1"/>
  <c r="I6659" i="2"/>
  <c r="AC6659" i="2" s="1"/>
  <c r="AD6659" i="2" s="1"/>
  <c r="I6585" i="2"/>
  <c r="AC6585" i="2" s="1"/>
  <c r="AD6585" i="2" s="1"/>
  <c r="I6988" i="2"/>
  <c r="AC6988" i="2" s="1"/>
  <c r="AD6988" i="2" s="1"/>
  <c r="I6505" i="2"/>
  <c r="AC6505" i="2" s="1"/>
  <c r="AD6505" i="2" s="1"/>
  <c r="I6440" i="2"/>
  <c r="AC6440" i="2" s="1"/>
  <c r="AD6440" i="2" s="1"/>
  <c r="I6439" i="2"/>
  <c r="AC6439" i="2" s="1"/>
  <c r="AD6439" i="2" s="1"/>
  <c r="I6570" i="2"/>
  <c r="AC6570" i="2" s="1"/>
  <c r="AD6570" i="2" s="1"/>
  <c r="I6888" i="2"/>
  <c r="AC6888" i="2" s="1"/>
  <c r="AD6888" i="2" s="1"/>
  <c r="I6454" i="2"/>
  <c r="AC6454" i="2" s="1"/>
  <c r="AD6454" i="2" s="1"/>
  <c r="I6554" i="2"/>
  <c r="AC6554" i="2" s="1"/>
  <c r="AD6554" i="2" s="1"/>
  <c r="I6811" i="2"/>
  <c r="AC6811" i="2" s="1"/>
  <c r="AD6811" i="2" s="1"/>
  <c r="I6718" i="2"/>
  <c r="AC6718" i="2" s="1"/>
  <c r="AD6718" i="2" s="1"/>
  <c r="I7606" i="2"/>
  <c r="AC7606" i="2" s="1"/>
  <c r="AD7606" i="2" s="1"/>
  <c r="I6783" i="2"/>
  <c r="AC6783" i="2" s="1"/>
  <c r="AD6783" i="2" s="1"/>
  <c r="I7419" i="2"/>
  <c r="AC7419" i="2" s="1"/>
  <c r="AD7419" i="2" s="1"/>
  <c r="I7052" i="2"/>
  <c r="AC7052" i="2" s="1"/>
  <c r="AD7052" i="2" s="1"/>
  <c r="I6342" i="2"/>
  <c r="AC6342" i="2" s="1"/>
  <c r="AD6342" i="2" s="1"/>
  <c r="I6887" i="2"/>
  <c r="AC6887" i="2" s="1"/>
  <c r="AD6887" i="2" s="1"/>
  <c r="I6884" i="2"/>
  <c r="AC6884" i="2" s="1"/>
  <c r="AD6884" i="2" s="1"/>
  <c r="I7118" i="2"/>
  <c r="AC7118" i="2" s="1"/>
  <c r="AD7118" i="2" s="1"/>
  <c r="I7411" i="2"/>
  <c r="AC7411" i="2" s="1"/>
  <c r="AD7411" i="2" s="1"/>
  <c r="I6594" i="2"/>
  <c r="AC6594" i="2" s="1"/>
  <c r="AD6594" i="2" s="1"/>
  <c r="I6388" i="2"/>
  <c r="AC6388" i="2" s="1"/>
  <c r="AD6388" i="2" s="1"/>
  <c r="I6287" i="2"/>
  <c r="AC6287" i="2" s="1"/>
  <c r="AD6287" i="2" s="1"/>
  <c r="I6635" i="2"/>
  <c r="AC6635" i="2" s="1"/>
  <c r="AD6635" i="2" s="1"/>
  <c r="I6709" i="2"/>
  <c r="AC6709" i="2" s="1"/>
  <c r="AD6709" i="2" s="1"/>
  <c r="I7042" i="2"/>
  <c r="AC7042" i="2" s="1"/>
  <c r="AD7042" i="2" s="1"/>
  <c r="I7246" i="2"/>
  <c r="AC7246" i="2" s="1"/>
  <c r="AD7246" i="2" s="1"/>
  <c r="I7092" i="2"/>
  <c r="AC7092" i="2" s="1"/>
  <c r="AD7092" i="2" s="1"/>
  <c r="I6895" i="2"/>
  <c r="AC6895" i="2" s="1"/>
  <c r="AD6895" i="2" s="1"/>
  <c r="I7472" i="2"/>
  <c r="AC7472" i="2" s="1"/>
  <c r="AD7472" i="2" s="1"/>
  <c r="I6297" i="2"/>
  <c r="AC6297" i="2" s="1"/>
  <c r="AD6297" i="2" s="1"/>
  <c r="I6523" i="2"/>
  <c r="AC6523" i="2" s="1"/>
  <c r="AD6523" i="2" s="1"/>
  <c r="I7658" i="2"/>
  <c r="AC7658" i="2" s="1"/>
  <c r="AD7658" i="2" s="1"/>
  <c r="I6745" i="2"/>
  <c r="AC6745" i="2" s="1"/>
  <c r="AD6745" i="2" s="1"/>
  <c r="I7295" i="2"/>
  <c r="AC7295" i="2" s="1"/>
  <c r="AD7295" i="2" s="1"/>
  <c r="I6633" i="2"/>
  <c r="AC6633" i="2" s="1"/>
  <c r="AD6633" i="2" s="1"/>
  <c r="I6473" i="2"/>
  <c r="AC6473" i="2" s="1"/>
  <c r="AD6473" i="2" s="1"/>
  <c r="I6333" i="2"/>
  <c r="AC6333" i="2" s="1"/>
  <c r="AD6333" i="2" s="1"/>
  <c r="I6527" i="2"/>
  <c r="AC6527" i="2" s="1"/>
  <c r="AD6527" i="2" s="1"/>
  <c r="I7670" i="2"/>
  <c r="AC7670" i="2" s="1"/>
  <c r="AD7670" i="2" s="1"/>
  <c r="I6712" i="2"/>
  <c r="AC6712" i="2" s="1"/>
  <c r="AD6712" i="2" s="1"/>
  <c r="I6475" i="2"/>
  <c r="AC6475" i="2" s="1"/>
  <c r="AD6475" i="2" s="1"/>
  <c r="I7514" i="2"/>
  <c r="AC7514" i="2" s="1"/>
  <c r="AD7514" i="2" s="1"/>
  <c r="I7335" i="2"/>
  <c r="AC7335" i="2" s="1"/>
  <c r="AD7335" i="2" s="1"/>
  <c r="I6456" i="2"/>
  <c r="AC6456" i="2" s="1"/>
  <c r="AD6456" i="2" s="1"/>
  <c r="I6380" i="2"/>
  <c r="AC6380" i="2" s="1"/>
  <c r="AD6380" i="2" s="1"/>
  <c r="I6507" i="2"/>
  <c r="AC6507" i="2" s="1"/>
  <c r="AD6507" i="2" s="1"/>
  <c r="I6981" i="2"/>
  <c r="AC6981" i="2" s="1"/>
  <c r="AD6981" i="2" s="1"/>
  <c r="I7343" i="2"/>
  <c r="AC7343" i="2" s="1"/>
  <c r="AD7343" i="2" s="1"/>
  <c r="I7453" i="2"/>
  <c r="AC7453" i="2" s="1"/>
  <c r="AD7453" i="2" s="1"/>
  <c r="I7225" i="2"/>
  <c r="AC7225" i="2" s="1"/>
  <c r="AD7225" i="2" s="1"/>
  <c r="I7222" i="2"/>
  <c r="AC7222" i="2" s="1"/>
  <c r="AD7222" i="2" s="1"/>
  <c r="I6357" i="2"/>
  <c r="AC6357" i="2" s="1"/>
  <c r="AD6357" i="2" s="1"/>
  <c r="I7471" i="2"/>
  <c r="AC7471" i="2" s="1"/>
  <c r="AD7471" i="2" s="1"/>
  <c r="I6962" i="2"/>
  <c r="AC6962" i="2" s="1"/>
  <c r="AD6962" i="2" s="1"/>
  <c r="I7205" i="2"/>
  <c r="AC7205" i="2" s="1"/>
  <c r="AD7205" i="2" s="1"/>
  <c r="I6799" i="2"/>
  <c r="AC6799" i="2" s="1"/>
  <c r="AD6799" i="2" s="1"/>
  <c r="I6945" i="2"/>
  <c r="AC6945" i="2" s="1"/>
  <c r="AD6945" i="2" s="1"/>
  <c r="I6587" i="2"/>
  <c r="AC6587" i="2" s="1"/>
  <c r="AD6587" i="2" s="1"/>
  <c r="I7166" i="2"/>
  <c r="AC7166" i="2" s="1"/>
  <c r="AD7166" i="2" s="1"/>
  <c r="I6571" i="2"/>
  <c r="AC6571" i="2" s="1"/>
  <c r="AD6571" i="2" s="1"/>
  <c r="I7643" i="2"/>
  <c r="AC7643" i="2" s="1"/>
  <c r="AD7643" i="2" s="1"/>
  <c r="I6394" i="2"/>
  <c r="AC6394" i="2" s="1"/>
  <c r="AD6394" i="2" s="1"/>
  <c r="I7231" i="2"/>
  <c r="AC7231" i="2" s="1"/>
  <c r="AD7231" i="2" s="1"/>
  <c r="I7455" i="2"/>
  <c r="AC7455" i="2" s="1"/>
  <c r="AD7455" i="2" s="1"/>
  <c r="I7337" i="2"/>
  <c r="AC7337" i="2" s="1"/>
  <c r="AD7337" i="2" s="1"/>
  <c r="I6341" i="2"/>
  <c r="AC6341" i="2" s="1"/>
  <c r="AD6341" i="2" s="1"/>
  <c r="I6748" i="2"/>
  <c r="AC6748" i="2" s="1"/>
  <c r="AD6748" i="2" s="1"/>
  <c r="I7059" i="2"/>
  <c r="AC7059" i="2" s="1"/>
  <c r="AD7059" i="2" s="1"/>
  <c r="I6619" i="2"/>
  <c r="AC6619" i="2" s="1"/>
  <c r="AD6619" i="2" s="1"/>
  <c r="I7469" i="2"/>
  <c r="AC7469" i="2" s="1"/>
  <c r="AD7469" i="2" s="1"/>
  <c r="I6728" i="2"/>
  <c r="AC6728" i="2" s="1"/>
  <c r="AD6728" i="2" s="1"/>
  <c r="I7270" i="2"/>
  <c r="AC7270" i="2" s="1"/>
  <c r="AD7270" i="2" s="1"/>
  <c r="I6537" i="2"/>
  <c r="AC6537" i="2" s="1"/>
  <c r="AD6537" i="2" s="1"/>
  <c r="I6464" i="2"/>
  <c r="AC6464" i="2" s="1"/>
  <c r="AD6464" i="2" s="1"/>
  <c r="I7438" i="2"/>
  <c r="AC7438" i="2" s="1"/>
  <c r="AD7438" i="2" s="1"/>
  <c r="I7181" i="2"/>
  <c r="AC7181" i="2" s="1"/>
  <c r="AD7181" i="2" s="1"/>
  <c r="I7475" i="2"/>
  <c r="AC7475" i="2" s="1"/>
  <c r="AD7475" i="2" s="1"/>
  <c r="I6871" i="2"/>
  <c r="AC6871" i="2" s="1"/>
  <c r="AD6871" i="2" s="1"/>
  <c r="I6567" i="2"/>
  <c r="AC6567" i="2" s="1"/>
  <c r="AD6567" i="2" s="1"/>
  <c r="I7491" i="2"/>
  <c r="AC7491" i="2" s="1"/>
  <c r="AD7491" i="2" s="1"/>
  <c r="I7073" i="2"/>
  <c r="AC7073" i="2" s="1"/>
  <c r="AD7073" i="2" s="1"/>
  <c r="I7531" i="2"/>
  <c r="AC7531" i="2" s="1"/>
  <c r="AD7531" i="2" s="1"/>
  <c r="I7334" i="2"/>
  <c r="AC7334" i="2" s="1"/>
  <c r="AD7334" i="2" s="1"/>
  <c r="I6601" i="2"/>
  <c r="AC6601" i="2" s="1"/>
  <c r="AD6601" i="2" s="1"/>
  <c r="I6591" i="2"/>
  <c r="AC6591" i="2" s="1"/>
  <c r="AD6591" i="2" s="1"/>
  <c r="I6612" i="2"/>
  <c r="AC6612" i="2" s="1"/>
  <c r="AD6612" i="2" s="1"/>
  <c r="I7081" i="2"/>
  <c r="AC7081" i="2" s="1"/>
  <c r="AD7081" i="2" s="1"/>
  <c r="I6540" i="2"/>
  <c r="AC6540" i="2" s="1"/>
  <c r="AD6540" i="2" s="1"/>
  <c r="I7135" i="2"/>
  <c r="AC7135" i="2" s="1"/>
  <c r="AD7135" i="2" s="1"/>
  <c r="I6545" i="2"/>
  <c r="AC6545" i="2" s="1"/>
  <c r="AD6545" i="2" s="1"/>
  <c r="I7371" i="2"/>
  <c r="AC7371" i="2" s="1"/>
  <c r="AD7371" i="2" s="1"/>
  <c r="I6720" i="2"/>
  <c r="AC6720" i="2" s="1"/>
  <c r="AD6720" i="2" s="1"/>
  <c r="I6358" i="2"/>
  <c r="AC6358" i="2" s="1"/>
  <c r="AD6358" i="2" s="1"/>
  <c r="I7247" i="2"/>
  <c r="AC7247" i="2" s="1"/>
  <c r="AD7247" i="2" s="1"/>
  <c r="I7311" i="2"/>
  <c r="AC7311" i="2" s="1"/>
  <c r="AD7311" i="2" s="1"/>
  <c r="I6621" i="2"/>
  <c r="AC6621" i="2" s="1"/>
  <c r="AD6621" i="2" s="1"/>
  <c r="I6951" i="2"/>
  <c r="AC6951" i="2" s="1"/>
  <c r="AD6951" i="2" s="1"/>
  <c r="I6326" i="2"/>
  <c r="AC6326" i="2" s="1"/>
  <c r="AD6326" i="2" s="1"/>
  <c r="I6781" i="2"/>
  <c r="AC6781" i="2" s="1"/>
  <c r="AD6781" i="2" s="1"/>
  <c r="I7412" i="2"/>
  <c r="AC7412" i="2" s="1"/>
  <c r="AD7412" i="2" s="1"/>
  <c r="I6373" i="2"/>
  <c r="AC6373" i="2" s="1"/>
  <c r="AD6373" i="2" s="1"/>
  <c r="I6539" i="2"/>
  <c r="AC6539" i="2" s="1"/>
  <c r="AD6539" i="2" s="1"/>
  <c r="I6286" i="2"/>
  <c r="AC6286" i="2" s="1"/>
  <c r="AD6286" i="2" s="1"/>
  <c r="I7355" i="2"/>
  <c r="AC7355" i="2" s="1"/>
  <c r="AD7355" i="2" s="1"/>
  <c r="I6707" i="2"/>
  <c r="AC6707" i="2" s="1"/>
  <c r="AD6707" i="2" s="1"/>
  <c r="I6761" i="2"/>
  <c r="AC6761" i="2" s="1"/>
  <c r="AD6761" i="2" s="1"/>
  <c r="I6769" i="2"/>
  <c r="AC6769" i="2" s="1"/>
  <c r="AD6769" i="2" s="1"/>
  <c r="I6609" i="2"/>
  <c r="AC6609" i="2" s="1"/>
  <c r="AD6609" i="2" s="1"/>
  <c r="I7072" i="2"/>
  <c r="AC7072" i="2" s="1"/>
  <c r="AD7072" i="2" s="1"/>
  <c r="I6410" i="2"/>
  <c r="AC6410" i="2" s="1"/>
  <c r="AD6410" i="2" s="1"/>
  <c r="I6417" i="2"/>
  <c r="AC6417" i="2" s="1"/>
  <c r="AD6417" i="2" s="1"/>
  <c r="I7608" i="2"/>
  <c r="AC7608" i="2" s="1"/>
  <c r="AD7608" i="2" s="1"/>
  <c r="I7452" i="2"/>
  <c r="AC7452" i="2" s="1"/>
  <c r="AD7452" i="2" s="1"/>
  <c r="I7391" i="2"/>
  <c r="AC7391" i="2" s="1"/>
  <c r="AD7391" i="2" s="1"/>
  <c r="I7327" i="2"/>
  <c r="AC7327" i="2" s="1"/>
  <c r="AD7327" i="2" s="1"/>
  <c r="I7461" i="2"/>
  <c r="AC7461" i="2" s="1"/>
  <c r="AD7461" i="2" s="1"/>
  <c r="I7370" i="2"/>
  <c r="AC7370" i="2" s="1"/>
  <c r="AD7370" i="2" s="1"/>
  <c r="I6281" i="2"/>
  <c r="AC6281" i="2" s="1"/>
  <c r="AD6281" i="2" s="1"/>
  <c r="I6532" i="2"/>
  <c r="AC6532" i="2" s="1"/>
  <c r="AD6532" i="2" s="1"/>
  <c r="I7147" i="2"/>
  <c r="AC7147" i="2" s="1"/>
  <c r="AD7147" i="2" s="1"/>
  <c r="I6429" i="2"/>
  <c r="AC6429" i="2" s="1"/>
  <c r="AD6429" i="2" s="1"/>
  <c r="I7308" i="2"/>
  <c r="AC7308" i="2" s="1"/>
  <c r="AD7308" i="2" s="1"/>
  <c r="I6531" i="2"/>
  <c r="AC6531" i="2" s="1"/>
  <c r="AD6531" i="2" s="1"/>
  <c r="I6463" i="2"/>
  <c r="AC6463" i="2" s="1"/>
  <c r="AD6463" i="2" s="1"/>
  <c r="I6332" i="2"/>
  <c r="AC6332" i="2" s="1"/>
  <c r="AD6332" i="2" s="1"/>
  <c r="I7591" i="2"/>
  <c r="AC7591" i="2" s="1"/>
  <c r="AD7591" i="2" s="1"/>
  <c r="I6785" i="2"/>
  <c r="AC6785" i="2" s="1"/>
  <c r="AD6785" i="2" s="1"/>
  <c r="I6732" i="2"/>
  <c r="AC6732" i="2" s="1"/>
  <c r="AD6732" i="2" s="1"/>
  <c r="I6425" i="2"/>
  <c r="AC6425" i="2" s="1"/>
  <c r="AD6425" i="2" s="1"/>
  <c r="I7436" i="2"/>
  <c r="AC7436" i="2" s="1"/>
  <c r="AD7436" i="2" s="1"/>
  <c r="I6919" i="2"/>
  <c r="AC6919" i="2" s="1"/>
  <c r="AD6919" i="2" s="1"/>
  <c r="I6899" i="2"/>
  <c r="AC6899" i="2" s="1"/>
  <c r="AD6899" i="2" s="1"/>
  <c r="I7487" i="2"/>
  <c r="AC7487" i="2" s="1"/>
  <c r="AD7487" i="2" s="1"/>
  <c r="I7345" i="2"/>
  <c r="AC7345" i="2" s="1"/>
  <c r="AD7345" i="2" s="1"/>
  <c r="I7342" i="2"/>
  <c r="AC7342" i="2" s="1"/>
  <c r="AD7342" i="2" s="1"/>
  <c r="I7312" i="2"/>
  <c r="AC7312" i="2" s="1"/>
  <c r="AD7312" i="2" s="1"/>
  <c r="I6857" i="2"/>
  <c r="AC6857" i="2" s="1"/>
  <c r="AD6857" i="2" s="1"/>
  <c r="I6448" i="2"/>
  <c r="AC6448" i="2" s="1"/>
  <c r="AD6448" i="2" s="1"/>
  <c r="I6350" i="2"/>
  <c r="AC6350" i="2" s="1"/>
  <c r="AD6350" i="2" s="1"/>
  <c r="I6724" i="2"/>
  <c r="AC6724" i="2" s="1"/>
  <c r="AD6724" i="2" s="1"/>
  <c r="I6498" i="2"/>
  <c r="AC6498" i="2" s="1"/>
  <c r="AD6498" i="2" s="1"/>
  <c r="I7005" i="2"/>
  <c r="AC7005" i="2" s="1"/>
  <c r="AD7005" i="2" s="1"/>
  <c r="I7214" i="2"/>
  <c r="AC7214" i="2" s="1"/>
  <c r="AD7214" i="2" s="1"/>
  <c r="I6989" i="2"/>
  <c r="AC6989" i="2" s="1"/>
  <c r="AD6989" i="2" s="1"/>
  <c r="I6921" i="2"/>
  <c r="AC6921" i="2" s="1"/>
  <c r="AD6921" i="2" s="1"/>
  <c r="I6889" i="2"/>
  <c r="AC6889" i="2" s="1"/>
  <c r="AD6889" i="2" s="1"/>
  <c r="I6698" i="2"/>
  <c r="AC6698" i="2" s="1"/>
  <c r="AD6698" i="2" s="1"/>
  <c r="I6765" i="2"/>
  <c r="AC6765" i="2" s="1"/>
  <c r="AD6765" i="2" s="1"/>
  <c r="I6366" i="2"/>
  <c r="AC6366" i="2" s="1"/>
  <c r="AD6366" i="2" s="1"/>
  <c r="I7379" i="2"/>
  <c r="AC7379" i="2" s="1"/>
  <c r="AD7379" i="2" s="1"/>
  <c r="I6361" i="2"/>
  <c r="AC6361" i="2" s="1"/>
  <c r="AD6361" i="2" s="1"/>
  <c r="I6643" i="2"/>
  <c r="AC6643" i="2" s="1"/>
  <c r="AD6643" i="2" s="1"/>
  <c r="I7217" i="2"/>
  <c r="AC7217" i="2" s="1"/>
  <c r="AD7217" i="2" s="1"/>
  <c r="I6411" i="2"/>
  <c r="AC6411" i="2" s="1"/>
  <c r="AD6411" i="2" s="1"/>
  <c r="I6564" i="2"/>
  <c r="AC6564" i="2" s="1"/>
  <c r="AD6564" i="2" s="1"/>
  <c r="I6457" i="2"/>
  <c r="AC6457" i="2" s="1"/>
  <c r="AD6457" i="2" s="1"/>
  <c r="I7427" i="2"/>
  <c r="AC7427" i="2" s="1"/>
  <c r="AD7427" i="2" s="1"/>
  <c r="I6636" i="2"/>
  <c r="AC6636" i="2" s="1"/>
  <c r="AD6636" i="2" s="1"/>
  <c r="I7506" i="2"/>
  <c r="AC7506" i="2" s="1"/>
  <c r="AD7506" i="2" s="1"/>
  <c r="I7024" i="2"/>
  <c r="AC7024" i="2" s="1"/>
  <c r="AD7024" i="2" s="1"/>
  <c r="I7254" i="2"/>
  <c r="AC7254" i="2" s="1"/>
  <c r="AD7254" i="2" s="1"/>
  <c r="I6481" i="2"/>
  <c r="AC6481" i="2" s="1"/>
  <c r="AD6481" i="2" s="1"/>
  <c r="I7184" i="2"/>
  <c r="AC7184" i="2" s="1"/>
  <c r="AD7184" i="2" s="1"/>
  <c r="I7590" i="2"/>
  <c r="AC7590" i="2" s="1"/>
  <c r="AD7590" i="2" s="1"/>
  <c r="I7248" i="2"/>
  <c r="AC7248" i="2" s="1"/>
  <c r="AD7248" i="2" s="1"/>
  <c r="I6613" i="2"/>
  <c r="AC6613" i="2" s="1"/>
  <c r="AD6613" i="2" s="1"/>
  <c r="I6710" i="2"/>
  <c r="AC6710" i="2" s="1"/>
  <c r="AD6710" i="2" s="1"/>
  <c r="I7028" i="2"/>
  <c r="AC7028" i="2" s="1"/>
  <c r="AD7028" i="2" s="1"/>
  <c r="I6307" i="2"/>
  <c r="AC6307" i="2" s="1"/>
  <c r="AD6307" i="2" s="1"/>
  <c r="I7129" i="2"/>
  <c r="AC7129" i="2" s="1"/>
  <c r="AD7129" i="2" s="1"/>
  <c r="I6330" i="2"/>
  <c r="AC6330" i="2" s="1"/>
  <c r="AD6330" i="2" s="1"/>
  <c r="I6548" i="2"/>
  <c r="AC6548" i="2" s="1"/>
  <c r="AD6548" i="2" s="1"/>
  <c r="I6488" i="2"/>
  <c r="AC6488" i="2" s="1"/>
  <c r="AD6488" i="2" s="1"/>
  <c r="I6506" i="2"/>
  <c r="AC6506" i="2" s="1"/>
  <c r="AD6506" i="2" s="1"/>
  <c r="I6689" i="2"/>
  <c r="AC6689" i="2" s="1"/>
  <c r="AD6689" i="2" s="1"/>
  <c r="I6904" i="2"/>
  <c r="AC6904" i="2" s="1"/>
  <c r="AD6904" i="2" s="1"/>
  <c r="I6878" i="2"/>
  <c r="AC6878" i="2" s="1"/>
  <c r="AD6878" i="2" s="1"/>
  <c r="I7155" i="2"/>
  <c r="AC7155" i="2" s="1"/>
  <c r="AD7155" i="2" s="1"/>
  <c r="I7102" i="2"/>
  <c r="AC7102" i="2" s="1"/>
  <c r="AD7102" i="2" s="1"/>
  <c r="I6616" i="2"/>
  <c r="AC6616" i="2" s="1"/>
  <c r="AD6616" i="2" s="1"/>
  <c r="I6563" i="2"/>
  <c r="AC6563" i="2" s="1"/>
  <c r="AD6563" i="2" s="1"/>
  <c r="I6595" i="2"/>
  <c r="AC6595" i="2" s="1"/>
  <c r="AD6595" i="2" s="1"/>
  <c r="I7232" i="2"/>
  <c r="AC7232" i="2" s="1"/>
  <c r="AD7232" i="2" s="1"/>
  <c r="I6480" i="2"/>
  <c r="AC6480" i="2" s="1"/>
  <c r="AD6480" i="2" s="1"/>
  <c r="I7667" i="2"/>
  <c r="AC7667" i="2" s="1"/>
  <c r="AD7667" i="2" s="1"/>
  <c r="I7336" i="2"/>
  <c r="AC7336" i="2" s="1"/>
  <c r="AD7336" i="2" s="1"/>
  <c r="I6588" i="2"/>
  <c r="AC6588" i="2" s="1"/>
  <c r="AD6588" i="2" s="1"/>
  <c r="I7435" i="2"/>
  <c r="AC7435" i="2" s="1"/>
  <c r="AD7435" i="2" s="1"/>
  <c r="I7097" i="2"/>
  <c r="AC7097" i="2" s="1"/>
  <c r="AD7097" i="2" s="1"/>
  <c r="I7182" i="2"/>
  <c r="AC7182" i="2" s="1"/>
  <c r="AD7182" i="2" s="1"/>
  <c r="I7450" i="2"/>
  <c r="AC7450" i="2" s="1"/>
  <c r="AD7450" i="2" s="1"/>
  <c r="I6295" i="2"/>
  <c r="AC6295" i="2" s="1"/>
  <c r="AD6295" i="2" s="1"/>
  <c r="I6925" i="2"/>
  <c r="AC6925" i="2" s="1"/>
  <c r="AD6925" i="2" s="1"/>
  <c r="I7216" i="2"/>
  <c r="AC7216" i="2" s="1"/>
  <c r="AD7216" i="2" s="1"/>
  <c r="I6634" i="2"/>
  <c r="AC6634" i="2" s="1"/>
  <c r="AD6634" i="2" s="1"/>
  <c r="I6435" i="2"/>
  <c r="AC6435" i="2" s="1"/>
  <c r="AD6435" i="2" s="1"/>
  <c r="I6626" i="2"/>
  <c r="AC6626" i="2" s="1"/>
  <c r="AD6626" i="2" s="1"/>
  <c r="I7215" i="2"/>
  <c r="AC7215" i="2" s="1"/>
  <c r="AD7215" i="2" s="1"/>
  <c r="I6530" i="2"/>
  <c r="AC6530" i="2" s="1"/>
  <c r="AD6530" i="2" s="1"/>
  <c r="I7430" i="2"/>
  <c r="AC7430" i="2" s="1"/>
  <c r="AD7430" i="2" s="1"/>
  <c r="I6727" i="2"/>
  <c r="AC6727" i="2" s="1"/>
  <c r="AD6727" i="2" s="1"/>
  <c r="I6322" i="2"/>
  <c r="AC6322" i="2" s="1"/>
  <c r="AD6322" i="2" s="1"/>
  <c r="I7167" i="2"/>
  <c r="AC7167" i="2" s="1"/>
  <c r="AD7167" i="2" s="1"/>
  <c r="I6735" i="2"/>
  <c r="AC6735" i="2" s="1"/>
  <c r="AD6735" i="2" s="1"/>
  <c r="I6906" i="2"/>
  <c r="AC6906" i="2" s="1"/>
  <c r="AD6906" i="2" s="1"/>
  <c r="I6370" i="2"/>
  <c r="AC6370" i="2" s="1"/>
  <c r="AD6370" i="2" s="1"/>
  <c r="I7361" i="2"/>
  <c r="AC7361" i="2" s="1"/>
  <c r="AD7361" i="2" s="1"/>
  <c r="I6759" i="2"/>
  <c r="AC6759" i="2" s="1"/>
  <c r="AD6759" i="2" s="1"/>
  <c r="I6575" i="2"/>
  <c r="AC6575" i="2" s="1"/>
  <c r="AD6575" i="2" s="1"/>
  <c r="I6311" i="2"/>
  <c r="AC6311" i="2" s="1"/>
  <c r="AD6311" i="2" s="1"/>
  <c r="I7174" i="2"/>
  <c r="AC7174" i="2" s="1"/>
  <c r="AD7174" i="2" s="1"/>
  <c r="I6561" i="2"/>
  <c r="AC6561" i="2" s="1"/>
  <c r="AD6561" i="2" s="1"/>
  <c r="I7065" i="2"/>
  <c r="AC7065" i="2" s="1"/>
  <c r="AD7065" i="2" s="1"/>
  <c r="I6392" i="2"/>
  <c r="AC6392" i="2" s="1"/>
  <c r="AD6392" i="2" s="1"/>
  <c r="I6930" i="2"/>
  <c r="AC6930" i="2" s="1"/>
  <c r="AD6930" i="2" s="1"/>
  <c r="I7304" i="2"/>
  <c r="AC7304" i="2" s="1"/>
  <c r="AD7304" i="2" s="1"/>
  <c r="I6580" i="2"/>
  <c r="AC6580" i="2" s="1"/>
  <c r="AD6580" i="2" s="1"/>
  <c r="I7200" i="2"/>
  <c r="AC7200" i="2" s="1"/>
  <c r="AD7200" i="2" s="1"/>
  <c r="I6482" i="2"/>
  <c r="AC6482" i="2" s="1"/>
  <c r="AD6482" i="2" s="1"/>
  <c r="I6855" i="2"/>
  <c r="AC6855" i="2" s="1"/>
  <c r="AD6855" i="2" s="1"/>
  <c r="I7372" i="2"/>
  <c r="AC7372" i="2" s="1"/>
  <c r="AD7372" i="2" s="1"/>
  <c r="I6402" i="2"/>
  <c r="AC6402" i="2" s="1"/>
  <c r="AD6402" i="2" s="1"/>
  <c r="I6489" i="2"/>
  <c r="AC6489" i="2" s="1"/>
  <c r="AD6489" i="2" s="1"/>
  <c r="I6892" i="2"/>
  <c r="AC6892" i="2" s="1"/>
  <c r="AD6892" i="2" s="1"/>
  <c r="I6993" i="2"/>
  <c r="AC6993" i="2" s="1"/>
  <c r="AD6993" i="2" s="1"/>
  <c r="I6743" i="2"/>
  <c r="AC6743" i="2" s="1"/>
  <c r="AD6743" i="2" s="1"/>
  <c r="I6446" i="2"/>
  <c r="AC6446" i="2" s="1"/>
  <c r="AD6446" i="2" s="1"/>
  <c r="I6736" i="2"/>
  <c r="AC6736" i="2" s="1"/>
  <c r="AD6736" i="2" s="1"/>
  <c r="I6933" i="2"/>
  <c r="AC6933" i="2" s="1"/>
  <c r="AD6933" i="2" s="1"/>
  <c r="I7347" i="2"/>
  <c r="AC7347" i="2" s="1"/>
  <c r="AD7347" i="2" s="1"/>
  <c r="I6679" i="2"/>
  <c r="AC6679" i="2" s="1"/>
  <c r="AD6679" i="2" s="1"/>
  <c r="I7582" i="2"/>
  <c r="AC7582" i="2" s="1"/>
  <c r="AD7582" i="2" s="1"/>
  <c r="I7669" i="2"/>
  <c r="AC7669" i="2" s="1"/>
  <c r="AD7669" i="2" s="1"/>
  <c r="I6324" i="2"/>
  <c r="AC6324" i="2" s="1"/>
  <c r="AD6324" i="2" s="1"/>
  <c r="I6479" i="2"/>
  <c r="AC6479" i="2" s="1"/>
  <c r="AD6479" i="2" s="1"/>
  <c r="I6941" i="2"/>
  <c r="AC6941" i="2" s="1"/>
  <c r="AD6941" i="2" s="1"/>
  <c r="I7120" i="2"/>
  <c r="AC7120" i="2" s="1"/>
  <c r="AD7120" i="2" s="1"/>
  <c r="I6697" i="2"/>
  <c r="AC6697" i="2" s="1"/>
  <c r="AD6697" i="2" s="1"/>
  <c r="I6859" i="2"/>
  <c r="AC6859" i="2" s="1"/>
  <c r="AD6859" i="2" s="1"/>
  <c r="I6861" i="2"/>
  <c r="AC6861" i="2" s="1"/>
  <c r="AD6861" i="2" s="1"/>
  <c r="I6447" i="2"/>
  <c r="AC6447" i="2" s="1"/>
  <c r="AD6447" i="2" s="1"/>
  <c r="I6586" i="2"/>
  <c r="AC6586" i="2" s="1"/>
  <c r="AD6586" i="2" s="1"/>
  <c r="I6496" i="2"/>
  <c r="AC6496" i="2" s="1"/>
  <c r="AD6496" i="2" s="1"/>
  <c r="I7467" i="2"/>
  <c r="AC7467" i="2" s="1"/>
  <c r="AD7467" i="2" s="1"/>
  <c r="I6455" i="2"/>
  <c r="AC6455" i="2" s="1"/>
  <c r="AD6455" i="2" s="1"/>
  <c r="I6543" i="2"/>
  <c r="AC6543" i="2" s="1"/>
  <c r="AD6543" i="2" s="1"/>
  <c r="I7238" i="2"/>
  <c r="AC7238" i="2" s="1"/>
  <c r="AD7238" i="2" s="1"/>
  <c r="I7631" i="2"/>
  <c r="AC7631" i="2" s="1"/>
  <c r="AD7631" i="2" s="1"/>
  <c r="I7656" i="2"/>
  <c r="AC7656" i="2" s="1"/>
  <c r="AD7656" i="2" s="1"/>
  <c r="I7249" i="2"/>
  <c r="AC7249" i="2" s="1"/>
  <c r="AD7249" i="2" s="1"/>
  <c r="I6449" i="2"/>
  <c r="AC6449" i="2" s="1"/>
  <c r="AD6449" i="2" s="1"/>
  <c r="I7559" i="2"/>
  <c r="AC7559" i="2" s="1"/>
  <c r="AD7559" i="2" s="1"/>
  <c r="I7368" i="2"/>
  <c r="AC7368" i="2" s="1"/>
  <c r="AD7368" i="2" s="1"/>
  <c r="I6415" i="2"/>
  <c r="AC6415" i="2" s="1"/>
  <c r="AD6415" i="2" s="1"/>
  <c r="I6321" i="2"/>
  <c r="AC6321" i="2" s="1"/>
  <c r="AD6321" i="2" s="1"/>
  <c r="I7533" i="2"/>
  <c r="AC7533" i="2" s="1"/>
  <c r="AD7533" i="2" s="1"/>
  <c r="I7280" i="2"/>
  <c r="AC7280" i="2" s="1"/>
  <c r="AD7280" i="2" s="1"/>
  <c r="I6711" i="2"/>
  <c r="AC6711" i="2" s="1"/>
  <c r="AD6711" i="2" s="1"/>
  <c r="I6822" i="2"/>
  <c r="AC6822" i="2" s="1"/>
  <c r="AD6822" i="2" s="1"/>
  <c r="I7483" i="2"/>
  <c r="AC7483" i="2" s="1"/>
  <c r="AD7483" i="2" s="1"/>
  <c r="I6856" i="2"/>
  <c r="AC6856" i="2" s="1"/>
  <c r="AD6856" i="2" s="1"/>
  <c r="I7164" i="2"/>
  <c r="AC7164" i="2" s="1"/>
  <c r="AD7164" i="2" s="1"/>
  <c r="I7279" i="2"/>
  <c r="AC7279" i="2" s="1"/>
  <c r="AD7279" i="2" s="1"/>
  <c r="I6890" i="2"/>
  <c r="AC6890" i="2" s="1"/>
  <c r="AD6890" i="2" s="1"/>
  <c r="I7637" i="2"/>
  <c r="AC7637" i="2" s="1"/>
  <c r="AD7637" i="2" s="1"/>
  <c r="I6283" i="2"/>
  <c r="AC6283" i="2" s="1"/>
  <c r="AD6283" i="2" s="1"/>
  <c r="I6323" i="2"/>
  <c r="AC6323" i="2" s="1"/>
  <c r="AD6323" i="2" s="1"/>
  <c r="I7387" i="2"/>
  <c r="AC7387" i="2" s="1"/>
  <c r="AD7387" i="2" s="1"/>
  <c r="I7549" i="2"/>
  <c r="AC7549" i="2" s="1"/>
  <c r="AD7549" i="2" s="1"/>
  <c r="I6298" i="2"/>
  <c r="AC6298" i="2" s="1"/>
  <c r="AD6298" i="2" s="1"/>
  <c r="I6369" i="2"/>
  <c r="AC6369" i="2" s="1"/>
  <c r="AD6369" i="2" s="1"/>
  <c r="I7662" i="2"/>
  <c r="AC7662" i="2" s="1"/>
  <c r="AD7662" i="2" s="1"/>
  <c r="I6360" i="2"/>
  <c r="AC6360" i="2" s="1"/>
  <c r="AD6360" i="2" s="1"/>
  <c r="I6883" i="2"/>
  <c r="AC6883" i="2" s="1"/>
  <c r="AD6883" i="2" s="1"/>
  <c r="I7490" i="2"/>
  <c r="AC7490" i="2" s="1"/>
  <c r="AD7490" i="2" s="1"/>
  <c r="I7206" i="2"/>
  <c r="AC7206" i="2" s="1"/>
  <c r="AD7206" i="2" s="1"/>
  <c r="I6516" i="2"/>
  <c r="AC6516" i="2" s="1"/>
  <c r="AD6516" i="2" s="1"/>
  <c r="I7516" i="2"/>
  <c r="AC7516" i="2" s="1"/>
  <c r="AD7516" i="2" s="1"/>
  <c r="I6668" i="2"/>
  <c r="AC6668" i="2" s="1"/>
  <c r="AD6668" i="2" s="1"/>
  <c r="I6896" i="2"/>
  <c r="AC6896" i="2" s="1"/>
  <c r="AD6896" i="2" s="1"/>
  <c r="I7352" i="2"/>
  <c r="AC7352" i="2" s="1"/>
  <c r="AD7352" i="2" s="1"/>
  <c r="I6915" i="2"/>
  <c r="AC6915" i="2" s="1"/>
  <c r="AD6915" i="2" s="1"/>
  <c r="I6428" i="2"/>
  <c r="AC6428" i="2" s="1"/>
  <c r="AD6428" i="2" s="1"/>
  <c r="I6784" i="2"/>
  <c r="AC6784" i="2" s="1"/>
  <c r="AD6784" i="2" s="1"/>
  <c r="I6823" i="2"/>
  <c r="AC6823" i="2" s="1"/>
  <c r="AD6823" i="2" s="1"/>
  <c r="I6835" i="2"/>
  <c r="AC6835" i="2" s="1"/>
  <c r="AD6835" i="2" s="1"/>
  <c r="I7082" i="2"/>
  <c r="AC7082" i="2" s="1"/>
  <c r="AD7082" i="2" s="1"/>
  <c r="I6494" i="2"/>
  <c r="AC6494" i="2" s="1"/>
  <c r="AD6494" i="2" s="1"/>
  <c r="I7286" i="2"/>
  <c r="AC7286" i="2" s="1"/>
  <c r="AD7286" i="2" s="1"/>
  <c r="I7233" i="2"/>
  <c r="AC7233" i="2" s="1"/>
  <c r="AD7233" i="2" s="1"/>
  <c r="I7477" i="2"/>
  <c r="AC7477" i="2" s="1"/>
  <c r="AD7477" i="2" s="1"/>
  <c r="I6642" i="2"/>
  <c r="AC6642" i="2" s="1"/>
  <c r="AD6642" i="2" s="1"/>
  <c r="I7106" i="2"/>
  <c r="AC7106" i="2" s="1"/>
  <c r="AD7106" i="2" s="1"/>
  <c r="I7624" i="2"/>
  <c r="AC7624" i="2" s="1"/>
  <c r="AD7624" i="2" s="1"/>
  <c r="I7140" i="2"/>
  <c r="AC7140" i="2" s="1"/>
  <c r="AD7140" i="2" s="1"/>
  <c r="I6810" i="2"/>
  <c r="AC6810" i="2" s="1"/>
  <c r="AD6810" i="2" s="1"/>
  <c r="I6280" i="2"/>
  <c r="AC6280" i="2" s="1"/>
  <c r="AD6280" i="2" s="1"/>
  <c r="I7635" i="2"/>
  <c r="AC7635" i="2" s="1"/>
  <c r="AD7635" i="2" s="1"/>
  <c r="I7561" i="2"/>
  <c r="AC7561" i="2" s="1"/>
  <c r="AD7561" i="2" s="1"/>
  <c r="I6577" i="2"/>
  <c r="AC6577" i="2" s="1"/>
  <c r="AD6577" i="2" s="1"/>
  <c r="I6356" i="2"/>
  <c r="AC6356" i="2" s="1"/>
  <c r="AD6356" i="2" s="1"/>
  <c r="I7619" i="2"/>
  <c r="AC7619" i="2" s="1"/>
  <c r="AD7619" i="2" s="1"/>
  <c r="I7013" i="2"/>
  <c r="AC7013" i="2" s="1"/>
  <c r="AD7013" i="2" s="1"/>
  <c r="I6328" i="2"/>
  <c r="AC6328" i="2" s="1"/>
  <c r="AD6328" i="2" s="1"/>
  <c r="I7661" i="2"/>
  <c r="AC7661" i="2" s="1"/>
  <c r="AD7661" i="2" s="1"/>
  <c r="I6555" i="2"/>
  <c r="AC6555" i="2" s="1"/>
  <c r="AD6555" i="2" s="1"/>
  <c r="AC7528" i="2"/>
  <c r="AD7528" i="2" s="1"/>
  <c r="Z354" i="1"/>
  <c r="I416" i="1" s="1"/>
  <c r="Z331" i="1"/>
  <c r="I393" i="1" s="1"/>
  <c r="Z360" i="1"/>
  <c r="I422" i="1" s="1"/>
  <c r="Z340" i="1"/>
  <c r="Z304" i="1"/>
  <c r="I366" i="1" s="1"/>
  <c r="Z320" i="1"/>
  <c r="I382" i="1" s="1"/>
  <c r="Z346" i="1"/>
  <c r="I408" i="1" s="1"/>
  <c r="Z348" i="1"/>
  <c r="I410" i="1" s="1"/>
  <c r="Z319" i="1"/>
  <c r="I381" i="1" s="1"/>
  <c r="I406" i="1"/>
  <c r="I420" i="1"/>
  <c r="I411" i="1"/>
  <c r="I333" i="1"/>
  <c r="I415" i="1"/>
  <c r="I407" i="1"/>
  <c r="I351" i="1"/>
  <c r="I561" i="1"/>
  <c r="I365" i="1"/>
  <c r="I343" i="1"/>
  <c r="I338" i="1"/>
  <c r="I326" i="1"/>
  <c r="I409" i="1"/>
  <c r="I372" i="1"/>
  <c r="I378" i="1"/>
  <c r="I404" i="1"/>
  <c r="Z352" i="1"/>
  <c r="Z313" i="1"/>
  <c r="Z325" i="1"/>
  <c r="Z339" i="1"/>
  <c r="Z315" i="1"/>
  <c r="Z308" i="1"/>
  <c r="Z356" i="1"/>
  <c r="Z359" i="1"/>
  <c r="Z322" i="1"/>
  <c r="Z361" i="1"/>
  <c r="Z363" i="1"/>
  <c r="I402" i="1"/>
  <c r="Z362" i="1"/>
  <c r="Z556" i="1"/>
  <c r="Z513" i="1"/>
  <c r="Z311" i="1"/>
  <c r="Z357" i="1"/>
  <c r="Z309" i="1"/>
  <c r="Z332" i="1"/>
  <c r="Z367" i="1"/>
  <c r="I392" i="1"/>
  <c r="I386" i="1"/>
  <c r="I412" i="1"/>
  <c r="I391" i="1"/>
  <c r="I383" i="1"/>
  <c r="I368" i="1"/>
  <c r="Z335" i="1"/>
  <c r="I390" i="1"/>
  <c r="I385" i="1"/>
  <c r="I398" i="1"/>
  <c r="I376" i="1"/>
  <c r="Z396" i="1"/>
  <c r="I399" i="1"/>
  <c r="I403" i="1"/>
  <c r="I7365" i="2" l="1"/>
  <c r="AC7365" i="2" s="1"/>
  <c r="AD7365" i="2" s="1"/>
  <c r="I7066" i="2"/>
  <c r="AC7066" i="2" s="1"/>
  <c r="AD7066" i="2" s="1"/>
  <c r="I7018" i="2"/>
  <c r="AC7018" i="2" s="1"/>
  <c r="AD7018" i="2" s="1"/>
  <c r="I7556" i="2"/>
  <c r="AC7556" i="2" s="1"/>
  <c r="AD7556" i="2" s="1"/>
  <c r="I7376" i="2"/>
  <c r="AC7376" i="2" s="1"/>
  <c r="AD7376" i="2" s="1"/>
  <c r="I7186" i="2"/>
  <c r="AC7186" i="2" s="1"/>
  <c r="AD7186" i="2" s="1"/>
  <c r="I7627" i="2"/>
  <c r="AC7627" i="2" s="1"/>
  <c r="AD7627" i="2" s="1"/>
  <c r="I7227" i="2"/>
  <c r="AC7227" i="2" s="1"/>
  <c r="AD7227" i="2" s="1"/>
  <c r="I7386" i="2"/>
  <c r="AC7386" i="2" s="1"/>
  <c r="AD7386" i="2" s="1"/>
  <c r="I7407" i="2"/>
  <c r="AC7407" i="2" s="1"/>
  <c r="AD7407" i="2" s="1"/>
  <c r="I7058" i="2"/>
  <c r="AC7058" i="2" s="1"/>
  <c r="AD7058" i="2" s="1"/>
  <c r="I7482" i="2"/>
  <c r="AC7482" i="2" s="1"/>
  <c r="AD7482" i="2" s="1"/>
  <c r="I7229" i="2"/>
  <c r="AC7229" i="2" s="1"/>
  <c r="AD7229" i="2" s="1"/>
  <c r="I7114" i="2"/>
  <c r="AC7114" i="2" s="1"/>
  <c r="AD7114" i="2" s="1"/>
  <c r="I6983" i="2"/>
  <c r="AC6983" i="2" s="1"/>
  <c r="AD6983" i="2" s="1"/>
  <c r="I7264" i="2"/>
  <c r="AC7264" i="2" s="1"/>
  <c r="AD7264" i="2" s="1"/>
  <c r="I7425" i="2"/>
  <c r="AC7425" i="2" s="1"/>
  <c r="AD7425" i="2" s="1"/>
  <c r="I7330" i="2"/>
  <c r="AC7330" i="2" s="1"/>
  <c r="AD7330" i="2" s="1"/>
  <c r="I7137" i="2"/>
  <c r="AC7137" i="2" s="1"/>
  <c r="AD7137" i="2" s="1"/>
  <c r="I7294" i="2"/>
  <c r="AC7294" i="2" s="1"/>
  <c r="AD7294" i="2" s="1"/>
  <c r="I7141" i="2"/>
  <c r="AC7141" i="2" s="1"/>
  <c r="AD7141" i="2" s="1"/>
  <c r="I7660" i="2"/>
  <c r="AC7660" i="2" s="1"/>
  <c r="AD7660" i="2" s="1"/>
  <c r="I7393" i="2"/>
  <c r="AC7393" i="2" s="1"/>
  <c r="AD7393" i="2" s="1"/>
  <c r="I7459" i="2"/>
  <c r="AC7459" i="2" s="1"/>
  <c r="AD7459" i="2" s="1"/>
  <c r="I7414" i="2"/>
  <c r="AC7414" i="2" s="1"/>
  <c r="AD7414" i="2" s="1"/>
  <c r="I7562" i="2"/>
  <c r="AC7562" i="2" s="1"/>
  <c r="AD7562" i="2" s="1"/>
  <c r="I7566" i="2"/>
  <c r="AC7566" i="2" s="1"/>
  <c r="AD7566" i="2" s="1"/>
  <c r="I7317" i="2"/>
  <c r="AC7317" i="2" s="1"/>
  <c r="AD7317" i="2" s="1"/>
  <c r="I7341" i="2"/>
  <c r="AC7341" i="2" s="1"/>
  <c r="AD7341" i="2" s="1"/>
  <c r="I7226" i="2"/>
  <c r="AC7226" i="2" s="1"/>
  <c r="AD7226" i="2" s="1"/>
  <c r="I7314" i="2"/>
  <c r="AC7314" i="2" s="1"/>
  <c r="AD7314" i="2" s="1"/>
  <c r="I7602" i="2"/>
  <c r="AC7602" i="2" s="1"/>
  <c r="AD7602" i="2" s="1"/>
  <c r="I7096" i="2"/>
  <c r="AC7096" i="2" s="1"/>
  <c r="AD7096" i="2" s="1"/>
  <c r="I6999" i="2"/>
  <c r="AC6999" i="2" s="1"/>
  <c r="AD6999" i="2" s="1"/>
  <c r="I7431" i="2"/>
  <c r="AC7431" i="2" s="1"/>
  <c r="AD7431" i="2" s="1"/>
  <c r="I7300" i="2"/>
  <c r="AC7300" i="2" s="1"/>
  <c r="AD7300" i="2" s="1"/>
  <c r="I7051" i="2"/>
  <c r="AC7051" i="2" s="1"/>
  <c r="AD7051" i="2" s="1"/>
  <c r="I7583" i="2"/>
  <c r="AC7583" i="2" s="1"/>
  <c r="AD7583" i="2" s="1"/>
  <c r="I7633" i="2"/>
  <c r="AC7633" i="2" s="1"/>
  <c r="AD7633" i="2" s="1"/>
  <c r="I7080" i="2"/>
  <c r="AC7080" i="2" s="1"/>
  <c r="AD7080" i="2" s="1"/>
  <c r="I7625" i="2"/>
  <c r="AC7625" i="2" s="1"/>
  <c r="AD7625" i="2" s="1"/>
  <c r="I7276" i="2"/>
  <c r="AC7276" i="2" s="1"/>
  <c r="AD7276" i="2" s="1"/>
  <c r="I7358" i="2"/>
  <c r="AC7358" i="2" s="1"/>
  <c r="AD7358" i="2" s="1"/>
  <c r="I7061" i="2"/>
  <c r="AC7061" i="2" s="1"/>
  <c r="AD7061" i="2" s="1"/>
  <c r="I7250" i="2"/>
  <c r="AC7250" i="2" s="1"/>
  <c r="AD7250" i="2" s="1"/>
  <c r="I7532" i="2"/>
  <c r="AC7532" i="2" s="1"/>
  <c r="AD7532" i="2" s="1"/>
  <c r="I6995" i="2"/>
  <c r="AC6995" i="2" s="1"/>
  <c r="AD6995" i="2" s="1"/>
  <c r="I7112" i="2"/>
  <c r="AC7112" i="2" s="1"/>
  <c r="AD7112" i="2" s="1"/>
  <c r="I7240" i="2"/>
  <c r="AC7240" i="2" s="1"/>
  <c r="AD7240" i="2" s="1"/>
  <c r="I7394" i="2"/>
  <c r="AC7394" i="2" s="1"/>
  <c r="AD7394" i="2" s="1"/>
  <c r="I7099" i="2"/>
  <c r="AC7099" i="2" s="1"/>
  <c r="AD7099" i="2" s="1"/>
  <c r="I7089" i="2"/>
  <c r="AC7089" i="2" s="1"/>
  <c r="AD7089" i="2" s="1"/>
  <c r="I7067" i="2"/>
  <c r="AC7067" i="2" s="1"/>
  <c r="AD7067" i="2" s="1"/>
  <c r="I7292" i="2"/>
  <c r="AC7292" i="2" s="1"/>
  <c r="AD7292" i="2" s="1"/>
  <c r="I7203" i="2"/>
  <c r="AC7203" i="2" s="1"/>
  <c r="AD7203" i="2" s="1"/>
  <c r="I7310" i="2"/>
  <c r="AC7310" i="2" s="1"/>
  <c r="AD7310" i="2" s="1"/>
  <c r="I7333" i="2"/>
  <c r="AC7333" i="2" s="1"/>
  <c r="AD7333" i="2" s="1"/>
  <c r="I6978" i="2"/>
  <c r="AC6978" i="2" s="1"/>
  <c r="AD6978" i="2" s="1"/>
  <c r="I7107" i="2"/>
  <c r="AC7107" i="2" s="1"/>
  <c r="AD7107" i="2" s="1"/>
  <c r="I7236" i="2"/>
  <c r="AC7236" i="2" s="1"/>
  <c r="AD7236" i="2" s="1"/>
  <c r="I7309" i="2"/>
  <c r="AC7309" i="2" s="1"/>
  <c r="AD7309" i="2" s="1"/>
  <c r="I7568" i="2"/>
  <c r="AC7568" i="2" s="1"/>
  <c r="AD7568" i="2" s="1"/>
  <c r="I7091" i="2"/>
  <c r="AC7091" i="2" s="1"/>
  <c r="AD7091" i="2" s="1"/>
  <c r="I7659" i="2"/>
  <c r="AC7659" i="2" s="1"/>
  <c r="AD7659" i="2" s="1"/>
  <c r="I7204" i="2"/>
  <c r="AC7204" i="2" s="1"/>
  <c r="AD7204" i="2" s="1"/>
  <c r="I7224" i="2"/>
  <c r="AC7224" i="2" s="1"/>
  <c r="AD7224" i="2" s="1"/>
  <c r="I6994" i="2"/>
  <c r="AC6994" i="2" s="1"/>
  <c r="AD6994" i="2" s="1"/>
  <c r="I6984" i="2"/>
  <c r="AC6984" i="2" s="1"/>
  <c r="AD6984" i="2" s="1"/>
  <c r="I7585" i="2"/>
  <c r="AC7585" i="2" s="1"/>
  <c r="AD7585" i="2" s="1"/>
  <c r="I7192" i="2"/>
  <c r="AC7192" i="2" s="1"/>
  <c r="AD7192" i="2" s="1"/>
  <c r="I7262" i="2"/>
  <c r="AC7262" i="2" s="1"/>
  <c r="AD7262" i="2" s="1"/>
  <c r="I7281" i="2"/>
  <c r="AC7281" i="2" s="1"/>
  <c r="AD7281" i="2" s="1"/>
  <c r="I7196" i="2"/>
  <c r="AC7196" i="2" s="1"/>
  <c r="AD7196" i="2" s="1"/>
  <c r="I7221" i="2"/>
  <c r="AC7221" i="2" s="1"/>
  <c r="AD7221" i="2" s="1"/>
  <c r="I7000" i="2"/>
  <c r="AC7000" i="2" s="1"/>
  <c r="AD7000" i="2" s="1"/>
  <c r="I7212" i="2"/>
  <c r="AC7212" i="2" s="1"/>
  <c r="AD7212" i="2" s="1"/>
  <c r="I7543" i="2"/>
  <c r="AC7543" i="2" s="1"/>
  <c r="AD7543" i="2" s="1"/>
  <c r="I7046" i="2"/>
  <c r="AC7046" i="2" s="1"/>
  <c r="AD7046" i="2" s="1"/>
  <c r="I7299" i="2"/>
  <c r="AC7299" i="2" s="1"/>
  <c r="AD7299" i="2" s="1"/>
  <c r="I7542" i="2"/>
  <c r="AC7542" i="2" s="1"/>
  <c r="AD7542" i="2" s="1"/>
  <c r="I7163" i="2"/>
  <c r="AC7163" i="2" s="1"/>
  <c r="AD7163" i="2" s="1"/>
  <c r="I7064" i="2"/>
  <c r="AC7064" i="2" s="1"/>
  <c r="AD7064" i="2" s="1"/>
  <c r="I7426" i="2"/>
  <c r="AC7426" i="2" s="1"/>
  <c r="AD7426" i="2" s="1"/>
  <c r="I7104" i="2"/>
  <c r="AC7104" i="2" s="1"/>
  <c r="AD7104" i="2" s="1"/>
  <c r="I7266" i="2"/>
  <c r="AC7266" i="2" s="1"/>
  <c r="AD7266" i="2" s="1"/>
  <c r="I7241" i="2"/>
  <c r="AC7241" i="2" s="1"/>
  <c r="AD7241" i="2" s="1"/>
  <c r="I7201" i="2"/>
  <c r="AC7201" i="2" s="1"/>
  <c r="AD7201" i="2" s="1"/>
  <c r="I7297" i="2"/>
  <c r="AC7297" i="2" s="1"/>
  <c r="AD7297" i="2" s="1"/>
  <c r="I7175" i="2"/>
  <c r="AC7175" i="2" s="1"/>
  <c r="AD7175" i="2" s="1"/>
  <c r="I7123" i="2"/>
  <c r="AC7123" i="2" s="1"/>
  <c r="AD7123" i="2" s="1"/>
  <c r="I7537" i="2"/>
  <c r="AC7537" i="2" s="1"/>
  <c r="AD7537" i="2" s="1"/>
  <c r="I7617" i="2"/>
  <c r="AC7617" i="2" s="1"/>
  <c r="AD7617" i="2" s="1"/>
  <c r="I7252" i="2"/>
  <c r="AC7252" i="2" s="1"/>
  <c r="AD7252" i="2" s="1"/>
  <c r="I7612" i="2"/>
  <c r="AC7612" i="2" s="1"/>
  <c r="AD7612" i="2" s="1"/>
  <c r="I7580" i="2"/>
  <c r="AC7580" i="2" s="1"/>
  <c r="AD7580" i="2" s="1"/>
  <c r="I6980" i="2"/>
  <c r="AC6980" i="2" s="1"/>
  <c r="AD6980" i="2" s="1"/>
  <c r="I7408" i="2"/>
  <c r="AC7408" i="2" s="1"/>
  <c r="AD7408" i="2" s="1"/>
  <c r="I7283" i="2"/>
  <c r="AC7283" i="2" s="1"/>
  <c r="AD7283" i="2" s="1"/>
  <c r="I7021" i="2"/>
  <c r="AC7021" i="2" s="1"/>
  <c r="AD7021" i="2" s="1"/>
  <c r="I7440" i="2"/>
  <c r="AC7440" i="2" s="1"/>
  <c r="AD7440" i="2" s="1"/>
  <c r="I7008" i="2"/>
  <c r="AC7008" i="2" s="1"/>
  <c r="AD7008" i="2" s="1"/>
  <c r="I7019" i="2"/>
  <c r="AC7019" i="2" s="1"/>
  <c r="AD7019" i="2" s="1"/>
  <c r="I7178" i="2"/>
  <c r="AC7178" i="2" s="1"/>
  <c r="AD7178" i="2" s="1"/>
  <c r="I7108" i="2"/>
  <c r="AC7108" i="2" s="1"/>
  <c r="AD7108" i="2" s="1"/>
  <c r="I7586" i="2"/>
  <c r="AC7586" i="2" s="1"/>
  <c r="AD7586" i="2" s="1"/>
  <c r="I7145" i="2"/>
  <c r="AC7145" i="2" s="1"/>
  <c r="AD7145" i="2" s="1"/>
  <c r="I7458" i="2"/>
  <c r="AC7458" i="2" s="1"/>
  <c r="AD7458" i="2" s="1"/>
  <c r="I7023" i="2"/>
  <c r="AC7023" i="2" s="1"/>
  <c r="AD7023" i="2" s="1"/>
  <c r="I7242" i="2"/>
  <c r="AC7242" i="2" s="1"/>
  <c r="AD7242" i="2" s="1"/>
  <c r="I7161" i="2"/>
  <c r="AC7161" i="2" s="1"/>
  <c r="AD7161" i="2" s="1"/>
  <c r="I7038" i="2"/>
  <c r="AC7038" i="2" s="1"/>
  <c r="AD7038" i="2" s="1"/>
  <c r="I7284" i="2"/>
  <c r="AC7284" i="2" s="1"/>
  <c r="AD7284" i="2" s="1"/>
  <c r="I7415" i="2"/>
  <c r="AC7415" i="2" s="1"/>
  <c r="AD7415" i="2" s="1"/>
  <c r="I7202" i="2"/>
  <c r="AC7202" i="2" s="1"/>
  <c r="AD7202" i="2" s="1"/>
  <c r="I7454" i="2"/>
  <c r="AC7454" i="2" s="1"/>
  <c r="AD7454" i="2" s="1"/>
  <c r="I7413" i="2"/>
  <c r="AC7413" i="2" s="1"/>
  <c r="AD7413" i="2" s="1"/>
  <c r="I7007" i="2"/>
  <c r="AC7007" i="2" s="1"/>
  <c r="AD7007" i="2" s="1"/>
  <c r="I7116" i="2"/>
  <c r="AC7116" i="2" s="1"/>
  <c r="AD7116" i="2" s="1"/>
  <c r="I7636" i="2"/>
  <c r="AC7636" i="2" s="1"/>
  <c r="AD7636" i="2" s="1"/>
  <c r="I6985" i="2"/>
  <c r="AC6985" i="2" s="1"/>
  <c r="AD6985" i="2" s="1"/>
  <c r="I7036" i="2"/>
  <c r="AC7036" i="2" s="1"/>
  <c r="AD7036" i="2" s="1"/>
  <c r="I7325" i="2"/>
  <c r="AC7325" i="2" s="1"/>
  <c r="AD7325" i="2" s="1"/>
  <c r="I7211" i="2"/>
  <c r="AC7211" i="2" s="1"/>
  <c r="AD7211" i="2" s="1"/>
  <c r="I7194" i="2"/>
  <c r="AC7194" i="2" s="1"/>
  <c r="AD7194" i="2" s="1"/>
  <c r="I7500" i="2"/>
  <c r="AC7500" i="2" s="1"/>
  <c r="AD7500" i="2" s="1"/>
  <c r="I6986" i="2"/>
  <c r="AC6986" i="2" s="1"/>
  <c r="AD6986" i="2" s="1"/>
  <c r="I7034" i="2"/>
  <c r="AC7034" i="2" s="1"/>
  <c r="AD7034" i="2" s="1"/>
  <c r="I7399" i="2"/>
  <c r="AC7399" i="2" s="1"/>
  <c r="AD7399" i="2" s="1"/>
  <c r="I7578" i="2"/>
  <c r="AC7578" i="2" s="1"/>
  <c r="AD7578" i="2" s="1"/>
  <c r="I7623" i="2"/>
  <c r="AC7623" i="2" s="1"/>
  <c r="AD7623" i="2" s="1"/>
  <c r="I7402" i="2"/>
  <c r="AC7402" i="2" s="1"/>
  <c r="AD7402" i="2" s="1"/>
  <c r="I7441" i="2"/>
  <c r="AC7441" i="2" s="1"/>
  <c r="AD7441" i="2" s="1"/>
  <c r="I7071" i="2"/>
  <c r="AC7071" i="2" s="1"/>
  <c r="AD7071" i="2" s="1"/>
  <c r="I7434" i="2"/>
  <c r="AC7434" i="2" s="1"/>
  <c r="AD7434" i="2" s="1"/>
  <c r="I6991" i="2"/>
  <c r="AC6991" i="2" s="1"/>
  <c r="AD6991" i="2" s="1"/>
  <c r="I7351" i="2"/>
  <c r="AC7351" i="2" s="1"/>
  <c r="AD7351" i="2" s="1"/>
  <c r="I7053" i="2"/>
  <c r="AC7053" i="2" s="1"/>
  <c r="AD7053" i="2" s="1"/>
  <c r="I7520" i="2"/>
  <c r="AC7520" i="2" s="1"/>
  <c r="AD7520" i="2" s="1"/>
  <c r="I7213" i="2"/>
  <c r="AC7213" i="2" s="1"/>
  <c r="AD7213" i="2" s="1"/>
  <c r="I7553" i="2"/>
  <c r="AC7553" i="2" s="1"/>
  <c r="AD7553" i="2" s="1"/>
  <c r="I7152" i="2"/>
  <c r="AC7152" i="2" s="1"/>
  <c r="AD7152" i="2" s="1"/>
  <c r="I7630" i="2"/>
  <c r="AC7630" i="2" s="1"/>
  <c r="AD7630" i="2" s="1"/>
  <c r="I7603" i="2"/>
  <c r="AC7603" i="2" s="1"/>
  <c r="AD7603" i="2" s="1"/>
  <c r="I7323" i="2"/>
  <c r="AC7323" i="2" s="1"/>
  <c r="AD7323" i="2" s="1"/>
  <c r="I7575" i="2"/>
  <c r="AC7575" i="2" s="1"/>
  <c r="AD7575" i="2" s="1"/>
  <c r="I7004" i="2"/>
  <c r="AC7004" i="2" s="1"/>
  <c r="AD7004" i="2" s="1"/>
  <c r="I7618" i="2"/>
  <c r="AC7618" i="2" s="1"/>
  <c r="AD7618" i="2" s="1"/>
  <c r="I7554" i="2"/>
  <c r="AC7554" i="2" s="1"/>
  <c r="AD7554" i="2" s="1"/>
  <c r="I7122" i="2"/>
  <c r="AC7122" i="2" s="1"/>
  <c r="AD7122" i="2" s="1"/>
  <c r="I7126" i="2"/>
  <c r="AC7126" i="2" s="1"/>
  <c r="AD7126" i="2" s="1"/>
  <c r="I7404" i="2"/>
  <c r="AC7404" i="2" s="1"/>
  <c r="AD7404" i="2" s="1"/>
  <c r="I7648" i="2"/>
  <c r="AC7648" i="2" s="1"/>
  <c r="AD7648" i="2" s="1"/>
  <c r="I7234" i="2"/>
  <c r="AC7234" i="2" s="1"/>
  <c r="AD7234" i="2" s="1"/>
  <c r="I7642" i="2"/>
  <c r="AC7642" i="2" s="1"/>
  <c r="AD7642" i="2" s="1"/>
  <c r="I7172" i="2"/>
  <c r="AC7172" i="2" s="1"/>
  <c r="AD7172" i="2" s="1"/>
  <c r="I7442" i="2"/>
  <c r="AC7442" i="2" s="1"/>
  <c r="AD7442" i="2" s="1"/>
  <c r="I7581" i="2"/>
  <c r="AC7581" i="2" s="1"/>
  <c r="AD7581" i="2" s="1"/>
  <c r="I7508" i="2"/>
  <c r="AC7508" i="2" s="1"/>
  <c r="AD7508" i="2" s="1"/>
  <c r="I7259" i="2"/>
  <c r="AC7259" i="2" s="1"/>
  <c r="AD7259" i="2" s="1"/>
  <c r="I7243" i="2"/>
  <c r="AC7243" i="2" s="1"/>
  <c r="AD7243" i="2" s="1"/>
  <c r="I7416" i="2"/>
  <c r="AC7416" i="2" s="1"/>
  <c r="AD7416" i="2" s="1"/>
  <c r="I7397" i="2"/>
  <c r="AC7397" i="2" s="1"/>
  <c r="AD7397" i="2" s="1"/>
  <c r="I7009" i="2"/>
  <c r="AC7009" i="2" s="1"/>
  <c r="AD7009" i="2" s="1"/>
  <c r="I7302" i="2"/>
  <c r="AC7302" i="2" s="1"/>
  <c r="AD7302" i="2" s="1"/>
  <c r="I6987" i="2"/>
  <c r="AC6987" i="2" s="1"/>
  <c r="AD6987" i="2" s="1"/>
  <c r="I7208" i="2"/>
  <c r="AC7208" i="2" s="1"/>
  <c r="AD7208" i="2" s="1"/>
  <c r="I7275" i="2"/>
  <c r="AC7275" i="2" s="1"/>
  <c r="AD7275" i="2" s="1"/>
  <c r="I7571" i="2"/>
  <c r="AC7571" i="2" s="1"/>
  <c r="AD7571" i="2" s="1"/>
  <c r="I7001" i="2"/>
  <c r="AC7001" i="2" s="1"/>
  <c r="AD7001" i="2" s="1"/>
  <c r="I7322" i="2"/>
  <c r="AC7322" i="2" s="1"/>
  <c r="AD7322" i="2" s="1"/>
  <c r="I7465" i="2"/>
  <c r="AC7465" i="2" s="1"/>
  <c r="AD7465" i="2" s="1"/>
  <c r="I7474" i="2"/>
  <c r="AC7474" i="2" s="1"/>
  <c r="AD7474" i="2" s="1"/>
  <c r="I7354" i="2"/>
  <c r="AC7354" i="2" s="1"/>
  <c r="AD7354" i="2" s="1"/>
  <c r="I7375" i="2"/>
  <c r="AC7375" i="2" s="1"/>
  <c r="AD7375" i="2" s="1"/>
  <c r="I7405" i="2"/>
  <c r="AC7405" i="2" s="1"/>
  <c r="AD7405" i="2" s="1"/>
  <c r="I7579" i="2"/>
  <c r="AC7579" i="2" s="1"/>
  <c r="AD7579" i="2" s="1"/>
  <c r="I7594" i="2"/>
  <c r="AC7594" i="2" s="1"/>
  <c r="AD7594" i="2" s="1"/>
  <c r="I7094" i="2"/>
  <c r="AC7094" i="2" s="1"/>
  <c r="AD7094" i="2" s="1"/>
  <c r="I7595" i="2"/>
  <c r="AC7595" i="2" s="1"/>
  <c r="AD7595" i="2" s="1"/>
  <c r="I7588" i="2"/>
  <c r="AC7588" i="2" s="1"/>
  <c r="AD7588" i="2" s="1"/>
  <c r="I7074" i="2"/>
  <c r="AC7074" i="2" s="1"/>
  <c r="AD7074" i="2" s="1"/>
  <c r="I6977" i="2"/>
  <c r="AC6977" i="2" s="1"/>
  <c r="AD6977" i="2" s="1"/>
  <c r="I7057" i="2"/>
  <c r="AC7057" i="2" s="1"/>
  <c r="AD7057" i="2" s="1"/>
  <c r="I7144" i="2"/>
  <c r="AC7144" i="2" s="1"/>
  <c r="AD7144" i="2" s="1"/>
  <c r="I7277" i="2"/>
  <c r="AC7277" i="2" s="1"/>
  <c r="AD7277" i="2" s="1"/>
  <c r="I7272" i="2"/>
  <c r="AC7272" i="2" s="1"/>
  <c r="AD7272" i="2" s="1"/>
  <c r="I7424" i="2"/>
  <c r="AC7424" i="2" s="1"/>
  <c r="AD7424" i="2" s="1"/>
  <c r="I7622" i="2"/>
  <c r="AC7622" i="2" s="1"/>
  <c r="AD7622" i="2" s="1"/>
  <c r="I7260" i="2"/>
  <c r="AC7260" i="2" s="1"/>
  <c r="AD7260" i="2" s="1"/>
  <c r="I7185" i="2"/>
  <c r="AC7185" i="2" s="1"/>
  <c r="AD7185" i="2" s="1"/>
  <c r="I7063" i="2"/>
  <c r="AC7063" i="2" s="1"/>
  <c r="AD7063" i="2" s="1"/>
  <c r="I7195" i="2"/>
  <c r="AC7195" i="2" s="1"/>
  <c r="AD7195" i="2" s="1"/>
  <c r="I7029" i="2"/>
  <c r="AC7029" i="2" s="1"/>
  <c r="AD7029" i="2" s="1"/>
  <c r="I7070" i="2"/>
  <c r="AC7070" i="2" s="1"/>
  <c r="AD7070" i="2" s="1"/>
  <c r="I7055" i="2"/>
  <c r="AC7055" i="2" s="1"/>
  <c r="AD7055" i="2" s="1"/>
  <c r="I7288" i="2"/>
  <c r="AC7288" i="2" s="1"/>
  <c r="AD7288" i="2" s="1"/>
  <c r="I7316" i="2"/>
  <c r="AC7316" i="2" s="1"/>
  <c r="AD7316" i="2" s="1"/>
  <c r="I7077" i="2"/>
  <c r="AC7077" i="2" s="1"/>
  <c r="AD7077" i="2" s="1"/>
  <c r="I7030" i="2"/>
  <c r="AC7030" i="2" s="1"/>
  <c r="AD7030" i="2" s="1"/>
  <c r="I7085" i="2"/>
  <c r="AC7085" i="2" s="1"/>
  <c r="AD7085" i="2" s="1"/>
  <c r="I7267" i="2"/>
  <c r="AC7267" i="2" s="1"/>
  <c r="AD7267" i="2" s="1"/>
  <c r="I7366" i="2"/>
  <c r="AC7366" i="2" s="1"/>
  <c r="AD7366" i="2" s="1"/>
  <c r="I7043" i="2"/>
  <c r="AC7043" i="2" s="1"/>
  <c r="AD7043" i="2" s="1"/>
  <c r="I7315" i="2"/>
  <c r="AC7315" i="2" s="1"/>
  <c r="AD7315" i="2" s="1"/>
  <c r="I7307" i="2"/>
  <c r="AC7307" i="2" s="1"/>
  <c r="AD7307" i="2" s="1"/>
  <c r="I7605" i="2"/>
  <c r="AC7605" i="2" s="1"/>
  <c r="AD7605" i="2" s="1"/>
  <c r="I7338" i="2"/>
  <c r="AC7338" i="2" s="1"/>
  <c r="AD7338" i="2" s="1"/>
  <c r="I7040" i="2"/>
  <c r="AC7040" i="2" s="1"/>
  <c r="AD7040" i="2" s="1"/>
  <c r="I7320" i="2"/>
  <c r="AC7320" i="2" s="1"/>
  <c r="AD7320" i="2" s="1"/>
  <c r="I7290" i="2"/>
  <c r="AC7290" i="2" s="1"/>
  <c r="AD7290" i="2" s="1"/>
  <c r="I7447" i="2"/>
  <c r="AC7447" i="2" s="1"/>
  <c r="AD7447" i="2" s="1"/>
  <c r="I7392" i="2"/>
  <c r="AC7392" i="2" s="1"/>
  <c r="AD7392" i="2" s="1"/>
  <c r="I7384" i="2"/>
  <c r="AC7384" i="2" s="1"/>
  <c r="AD7384" i="2" s="1"/>
  <c r="I7348" i="2"/>
  <c r="AC7348" i="2" s="1"/>
  <c r="AD7348" i="2" s="1"/>
  <c r="I7573" i="2"/>
  <c r="AC7573" i="2" s="1"/>
  <c r="AD7573" i="2" s="1"/>
  <c r="I7244" i="2"/>
  <c r="AC7244" i="2" s="1"/>
  <c r="AD7244" i="2" s="1"/>
  <c r="I7103" i="2"/>
  <c r="AC7103" i="2" s="1"/>
  <c r="AD7103" i="2" s="1"/>
  <c r="I7599" i="2"/>
  <c r="AC7599" i="2" s="1"/>
  <c r="AD7599" i="2" s="1"/>
  <c r="I7188" i="2"/>
  <c r="AC7188" i="2" s="1"/>
  <c r="AD7188" i="2" s="1"/>
  <c r="I7598" i="2"/>
  <c r="AC7598" i="2" s="1"/>
  <c r="AD7598" i="2" s="1"/>
  <c r="I7168" i="2"/>
  <c r="AC7168" i="2" s="1"/>
  <c r="AD7168" i="2" s="1"/>
  <c r="I7499" i="2"/>
  <c r="AC7499" i="2" s="1"/>
  <c r="AD7499" i="2" s="1"/>
  <c r="I7293" i="2"/>
  <c r="AC7293" i="2" s="1"/>
  <c r="AD7293" i="2" s="1"/>
  <c r="I7157" i="2"/>
  <c r="AC7157" i="2" s="1"/>
  <c r="AD7157" i="2" s="1"/>
  <c r="I7084" i="2"/>
  <c r="AC7084" i="2" s="1"/>
  <c r="AD7084" i="2" s="1"/>
  <c r="I7253" i="2"/>
  <c r="AC7253" i="2" s="1"/>
  <c r="AD7253" i="2" s="1"/>
  <c r="I7025" i="2"/>
  <c r="AC7025" i="2" s="1"/>
  <c r="AD7025" i="2" s="1"/>
  <c r="I7507" i="2"/>
  <c r="AC7507" i="2" s="1"/>
  <c r="AD7507" i="2" s="1"/>
  <c r="I7191" i="2"/>
  <c r="AC7191" i="2" s="1"/>
  <c r="AD7191" i="2" s="1"/>
  <c r="I7593" i="2"/>
  <c r="AC7593" i="2" s="1"/>
  <c r="AD7593" i="2" s="1"/>
  <c r="I7587" i="2"/>
  <c r="AC7587" i="2" s="1"/>
  <c r="AD7587" i="2" s="1"/>
  <c r="I7558" i="2"/>
  <c r="AC7558" i="2" s="1"/>
  <c r="AD7558" i="2" s="1"/>
  <c r="I7589" i="2"/>
  <c r="AC7589" i="2" s="1"/>
  <c r="AD7589" i="2" s="1"/>
  <c r="I7456" i="2"/>
  <c r="AC7456" i="2" s="1"/>
  <c r="AD7456" i="2" s="1"/>
  <c r="I6992" i="2"/>
  <c r="AC6992" i="2" s="1"/>
  <c r="AD6992" i="2" s="1"/>
  <c r="I7177" i="2"/>
  <c r="AC7177" i="2" s="1"/>
  <c r="AD7177" i="2" s="1"/>
  <c r="I7601" i="2"/>
  <c r="AC7601" i="2" s="1"/>
  <c r="AD7601" i="2" s="1"/>
  <c r="I7340" i="2"/>
  <c r="AC7340" i="2" s="1"/>
  <c r="AD7340" i="2" s="1"/>
  <c r="I7429" i="2"/>
  <c r="AC7429" i="2" s="1"/>
  <c r="AD7429" i="2" s="1"/>
  <c r="I7318" i="2"/>
  <c r="AC7318" i="2" s="1"/>
  <c r="AD7318" i="2" s="1"/>
  <c r="I7237" i="2"/>
  <c r="AC7237" i="2" s="1"/>
  <c r="AD7237" i="2" s="1"/>
  <c r="I7496" i="2"/>
  <c r="AC7496" i="2" s="1"/>
  <c r="AD7496" i="2" s="1"/>
  <c r="I7409" i="2"/>
  <c r="AC7409" i="2" s="1"/>
  <c r="AD7409" i="2" s="1"/>
  <c r="I7170" i="2"/>
  <c r="AC7170" i="2" s="1"/>
  <c r="AD7170" i="2" s="1"/>
  <c r="I7592" i="2"/>
  <c r="AC7592" i="2" s="1"/>
  <c r="AD7592" i="2" s="1"/>
  <c r="I7291" i="2"/>
  <c r="AC7291" i="2" s="1"/>
  <c r="AD7291" i="2" s="1"/>
  <c r="I7480" i="2"/>
  <c r="AC7480" i="2" s="1"/>
  <c r="AD7480" i="2" s="1"/>
  <c r="I7136" i="2"/>
  <c r="AC7136" i="2" s="1"/>
  <c r="AD7136" i="2" s="1"/>
  <c r="I7003" i="2"/>
  <c r="AC7003" i="2" s="1"/>
  <c r="AD7003" i="2" s="1"/>
  <c r="AC4884" i="2"/>
  <c r="AD4884" i="2" s="1"/>
  <c r="I7218" i="2"/>
  <c r="AC7218" i="2" s="1"/>
  <c r="AD7218" i="2" s="1"/>
  <c r="I7540" i="2"/>
  <c r="AC7540" i="2" s="1"/>
  <c r="AD7540" i="2" s="1"/>
  <c r="I7180" i="2"/>
  <c r="AC7180" i="2" s="1"/>
  <c r="AD7180" i="2" s="1"/>
  <c r="I7048" i="2"/>
  <c r="AC7048" i="2" s="1"/>
  <c r="AD7048" i="2" s="1"/>
  <c r="I7012" i="2"/>
  <c r="AC7012" i="2" s="1"/>
  <c r="AD7012" i="2" s="1"/>
  <c r="I7210" i="2"/>
  <c r="AC7210" i="2" s="1"/>
  <c r="AD7210" i="2" s="1"/>
  <c r="I7187" i="2"/>
  <c r="AC7187" i="2" s="1"/>
  <c r="AD7187" i="2" s="1"/>
  <c r="I7401" i="2"/>
  <c r="AC7401" i="2" s="1"/>
  <c r="AD7401" i="2" s="1"/>
  <c r="I7121" i="2"/>
  <c r="AC7121" i="2" s="1"/>
  <c r="AD7121" i="2" s="1"/>
  <c r="I7124" i="2"/>
  <c r="AC7124" i="2" s="1"/>
  <c r="AD7124" i="2" s="1"/>
  <c r="I7017" i="2"/>
  <c r="AC7017" i="2" s="1"/>
  <c r="AD7017" i="2" s="1"/>
  <c r="I7113" i="2"/>
  <c r="AC7113" i="2" s="1"/>
  <c r="AD7113" i="2" s="1"/>
  <c r="I7098" i="2"/>
  <c r="AC7098" i="2" s="1"/>
  <c r="AD7098" i="2" s="1"/>
  <c r="I7045" i="2"/>
  <c r="AC7045" i="2" s="1"/>
  <c r="AD7045" i="2" s="1"/>
  <c r="I7488" i="2"/>
  <c r="AC7488" i="2" s="1"/>
  <c r="AD7488" i="2" s="1"/>
  <c r="I7390" i="2"/>
  <c r="AC7390" i="2" s="1"/>
  <c r="AD7390" i="2" s="1"/>
  <c r="I7473" i="2"/>
  <c r="AC7473" i="2" s="1"/>
  <c r="AD7473" i="2" s="1"/>
  <c r="I7577" i="2"/>
  <c r="AC7577" i="2" s="1"/>
  <c r="AD7577" i="2" s="1"/>
  <c r="I7010" i="2"/>
  <c r="AC7010" i="2" s="1"/>
  <c r="AD7010" i="2" s="1"/>
  <c r="I7274" i="2"/>
  <c r="AC7274" i="2" s="1"/>
  <c r="AD7274" i="2" s="1"/>
  <c r="I7339" i="2"/>
  <c r="AC7339" i="2" s="1"/>
  <c r="AD7339" i="2" s="1"/>
  <c r="I7481" i="2"/>
  <c r="AC7481" i="2" s="1"/>
  <c r="AD7481" i="2" s="1"/>
  <c r="I7638" i="2"/>
  <c r="AC7638" i="2" s="1"/>
  <c r="AD7638" i="2" s="1"/>
  <c r="I7433" i="2"/>
  <c r="AC7433" i="2" s="1"/>
  <c r="AD7433" i="2" s="1"/>
  <c r="I7552" i="2"/>
  <c r="AC7552" i="2" s="1"/>
  <c r="AD7552" i="2" s="1"/>
  <c r="I7258" i="2"/>
  <c r="AC7258" i="2" s="1"/>
  <c r="AD7258" i="2" s="1"/>
  <c r="I7432" i="2"/>
  <c r="AC7432" i="2" s="1"/>
  <c r="AD7432" i="2" s="1"/>
  <c r="I7132" i="2"/>
  <c r="AC7132" i="2" s="1"/>
  <c r="AD7132" i="2" s="1"/>
  <c r="I7313" i="2"/>
  <c r="AC7313" i="2" s="1"/>
  <c r="AD7313" i="2" s="1"/>
  <c r="I7245" i="2"/>
  <c r="AC7245" i="2" s="1"/>
  <c r="AD7245" i="2" s="1"/>
  <c r="I7154" i="2"/>
  <c r="AC7154" i="2" s="1"/>
  <c r="AD7154" i="2" s="1"/>
  <c r="I7462" i="2"/>
  <c r="AC7462" i="2" s="1"/>
  <c r="AD7462" i="2" s="1"/>
  <c r="I7421" i="2"/>
  <c r="AC7421" i="2" s="1"/>
  <c r="AD7421" i="2" s="1"/>
  <c r="I7596" i="2"/>
  <c r="AC7596" i="2" s="1"/>
  <c r="AD7596" i="2" s="1"/>
  <c r="I7160" i="2"/>
  <c r="AC7160" i="2" s="1"/>
  <c r="AD7160" i="2" s="1"/>
  <c r="I7306" i="2"/>
  <c r="AC7306" i="2" s="1"/>
  <c r="AD7306" i="2" s="1"/>
  <c r="I7417" i="2"/>
  <c r="AC7417" i="2" s="1"/>
  <c r="AD7417" i="2" s="1"/>
  <c r="I7298" i="2"/>
  <c r="AC7298" i="2" s="1"/>
  <c r="AD7298" i="2" s="1"/>
  <c r="I7268" i="2"/>
  <c r="AC7268" i="2" s="1"/>
  <c r="AD7268" i="2" s="1"/>
  <c r="I7054" i="2"/>
  <c r="AC7054" i="2" s="1"/>
  <c r="AD7054" i="2" s="1"/>
  <c r="I7153" i="2"/>
  <c r="AC7153" i="2" s="1"/>
  <c r="AD7153" i="2" s="1"/>
  <c r="I7406" i="2"/>
  <c r="AC7406" i="2" s="1"/>
  <c r="AD7406" i="2" s="1"/>
  <c r="I7584" i="2"/>
  <c r="AC7584" i="2" s="1"/>
  <c r="AD7584" i="2" s="1"/>
  <c r="I7251" i="2"/>
  <c r="AC7251" i="2" s="1"/>
  <c r="AD7251" i="2" s="1"/>
  <c r="I7282" i="2"/>
  <c r="AC7282" i="2" s="1"/>
  <c r="AD7282" i="2" s="1"/>
  <c r="I7457" i="2"/>
  <c r="AC7457" i="2" s="1"/>
  <c r="AD7457" i="2" s="1"/>
  <c r="I7326" i="2"/>
  <c r="AC7326" i="2" s="1"/>
  <c r="AD7326" i="2" s="1"/>
  <c r="I7398" i="2"/>
  <c r="AC7398" i="2" s="1"/>
  <c r="AD7398" i="2" s="1"/>
  <c r="I7410" i="2"/>
  <c r="AC7410" i="2" s="1"/>
  <c r="AD7410" i="2" s="1"/>
  <c r="I7382" i="2"/>
  <c r="AC7382" i="2" s="1"/>
  <c r="AD7382" i="2" s="1"/>
  <c r="I7501" i="2"/>
  <c r="AC7501" i="2" s="1"/>
  <c r="AD7501" i="2" s="1"/>
  <c r="I7448" i="2"/>
  <c r="AC7448" i="2" s="1"/>
  <c r="AD7448" i="2" s="1"/>
  <c r="I7049" i="2"/>
  <c r="AC7049" i="2" s="1"/>
  <c r="AD7049" i="2" s="1"/>
  <c r="I7486" i="2"/>
  <c r="AC7486" i="2" s="1"/>
  <c r="AD7486" i="2" s="1"/>
  <c r="I7269" i="2"/>
  <c r="AC7269" i="2" s="1"/>
  <c r="AD7269" i="2" s="1"/>
  <c r="I7219" i="2"/>
  <c r="AC7219" i="2" s="1"/>
  <c r="AD7219" i="2" s="1"/>
  <c r="I7324" i="2"/>
  <c r="AC7324" i="2" s="1"/>
  <c r="AD7324" i="2" s="1"/>
  <c r="I7400" i="2"/>
  <c r="AC7400" i="2" s="1"/>
  <c r="AD7400" i="2" s="1"/>
  <c r="I7095" i="2"/>
  <c r="AC7095" i="2" s="1"/>
  <c r="AD7095" i="2" s="1"/>
  <c r="I7037" i="2"/>
  <c r="AC7037" i="2" s="1"/>
  <c r="AD7037" i="2" s="1"/>
  <c r="I7657" i="2"/>
  <c r="AC7657" i="2" s="1"/>
  <c r="AD7657" i="2" s="1"/>
  <c r="I7162" i="2"/>
  <c r="AC7162" i="2" s="1"/>
  <c r="AD7162" i="2" s="1"/>
  <c r="I7639" i="2"/>
  <c r="AC7639" i="2" s="1"/>
  <c r="AD7639" i="2" s="1"/>
  <c r="I7464" i="2"/>
  <c r="AC7464" i="2" s="1"/>
  <c r="AD7464" i="2" s="1"/>
  <c r="I7083" i="2"/>
  <c r="AC7083" i="2" s="1"/>
  <c r="AD7083" i="2" s="1"/>
  <c r="I7321" i="2"/>
  <c r="AC7321" i="2" s="1"/>
  <c r="AD7321" i="2" s="1"/>
  <c r="I7615" i="2"/>
  <c r="AC7615" i="2" s="1"/>
  <c r="AD7615" i="2" s="1"/>
  <c r="I7125" i="2"/>
  <c r="AC7125" i="2" s="1"/>
  <c r="AD7125" i="2" s="1"/>
  <c r="I7020" i="2"/>
  <c r="AC7020" i="2" s="1"/>
  <c r="AD7020" i="2" s="1"/>
  <c r="I7519" i="2"/>
  <c r="AC7519" i="2" s="1"/>
  <c r="AD7519" i="2" s="1"/>
  <c r="I7146" i="2"/>
  <c r="AC7146" i="2" s="1"/>
  <c r="AD7146" i="2" s="1"/>
  <c r="I7193" i="2"/>
  <c r="AC7193" i="2" s="1"/>
  <c r="AD7193" i="2" s="1"/>
  <c r="I7176" i="2"/>
  <c r="AC7176" i="2" s="1"/>
  <c r="AD7176" i="2" s="1"/>
  <c r="I7143" i="2"/>
  <c r="AC7143" i="2" s="1"/>
  <c r="AD7143" i="2" s="1"/>
  <c r="I7179" i="2"/>
  <c r="AC7179" i="2" s="1"/>
  <c r="AD7179" i="2" s="1"/>
  <c r="I7331" i="2"/>
  <c r="AC7331" i="2" s="1"/>
  <c r="AD7331" i="2" s="1"/>
  <c r="I7285" i="2"/>
  <c r="AC7285" i="2" s="1"/>
  <c r="AD7285" i="2" s="1"/>
  <c r="I7027" i="2"/>
  <c r="AC7027" i="2" s="1"/>
  <c r="AD7027" i="2" s="1"/>
  <c r="I7261" i="2"/>
  <c r="AC7261" i="2" s="1"/>
  <c r="AD7261" i="2" s="1"/>
  <c r="I7395" i="2"/>
  <c r="AC7395" i="2" s="1"/>
  <c r="AD7395" i="2" s="1"/>
  <c r="I7047" i="2"/>
  <c r="AC7047" i="2" s="1"/>
  <c r="AD7047" i="2" s="1"/>
  <c r="I7616" i="2"/>
  <c r="AC7616" i="2" s="1"/>
  <c r="AD7616" i="2" s="1"/>
  <c r="I7228" i="2"/>
  <c r="AC7228" i="2" s="1"/>
  <c r="AD7228" i="2" s="1"/>
  <c r="I7466" i="2"/>
  <c r="AC7466" i="2" s="1"/>
  <c r="AD7466" i="2" s="1"/>
  <c r="I7478" i="2"/>
  <c r="AC7478" i="2" s="1"/>
  <c r="AD7478" i="2" s="1"/>
  <c r="I7445" i="2"/>
  <c r="AC7445" i="2" s="1"/>
  <c r="AD7445" i="2" s="1"/>
  <c r="I7220" i="2"/>
  <c r="AC7220" i="2" s="1"/>
  <c r="AD7220" i="2" s="1"/>
  <c r="I7332" i="2"/>
  <c r="AC7332" i="2" s="1"/>
  <c r="AD7332" i="2" s="1"/>
  <c r="I7039" i="2"/>
  <c r="AC7039" i="2" s="1"/>
  <c r="AD7039" i="2" s="1"/>
  <c r="I7151" i="2"/>
  <c r="AC7151" i="2" s="1"/>
  <c r="AD7151" i="2" s="1"/>
  <c r="I7356" i="2"/>
  <c r="AC7356" i="2" s="1"/>
  <c r="AD7356" i="2" s="1"/>
  <c r="I7158" i="2"/>
  <c r="AC7158" i="2" s="1"/>
  <c r="AD7158" i="2" s="1"/>
  <c r="I7567" i="2"/>
  <c r="AC7567" i="2" s="1"/>
  <c r="AD7567" i="2" s="1"/>
  <c r="I7278" i="2"/>
  <c r="AC7278" i="2" s="1"/>
  <c r="AD7278" i="2" s="1"/>
  <c r="I7668" i="2"/>
  <c r="AC7668" i="2" s="1"/>
  <c r="AD7668" i="2" s="1"/>
  <c r="I7011" i="2"/>
  <c r="AC7011" i="2" s="1"/>
  <c r="AD7011" i="2" s="1"/>
  <c r="I7449" i="2"/>
  <c r="AC7449" i="2" s="1"/>
  <c r="AD7449" i="2" s="1"/>
  <c r="I7169" i="2"/>
  <c r="AC7169" i="2" s="1"/>
  <c r="AD7169" i="2" s="1"/>
  <c r="I7437" i="2"/>
  <c r="AC7437" i="2" s="1"/>
  <c r="AD7437" i="2" s="1"/>
  <c r="I7257" i="2"/>
  <c r="AC7257" i="2" s="1"/>
  <c r="AD7257" i="2" s="1"/>
  <c r="I7138" i="2"/>
  <c r="AC7138" i="2" s="1"/>
  <c r="AD7138" i="2" s="1"/>
  <c r="I7349" i="2"/>
  <c r="AC7349" i="2" s="1"/>
  <c r="AD7349" i="2" s="1"/>
  <c r="I7604" i="2"/>
  <c r="AC7604" i="2" s="1"/>
  <c r="AD7604" i="2" s="1"/>
  <c r="I7105" i="2"/>
  <c r="AC7105" i="2" s="1"/>
  <c r="AD7105" i="2" s="1"/>
  <c r="I7117" i="2"/>
  <c r="AC7117" i="2" s="1"/>
  <c r="AD7117" i="2" s="1"/>
  <c r="I7301" i="2"/>
  <c r="AC7301" i="2" s="1"/>
  <c r="AD7301" i="2" s="1"/>
  <c r="I7470" i="2"/>
  <c r="AC7470" i="2" s="1"/>
  <c r="AD7470" i="2" s="1"/>
  <c r="I7640" i="2"/>
  <c r="AC7640" i="2" s="1"/>
  <c r="AD7640" i="2" s="1"/>
  <c r="I7235" i="2"/>
  <c r="AC7235" i="2" s="1"/>
  <c r="AD7235" i="2" s="1"/>
  <c r="I7209" i="2"/>
  <c r="AC7209" i="2" s="1"/>
  <c r="AD7209" i="2" s="1"/>
  <c r="Z372" i="1"/>
  <c r="I434" i="1" s="1"/>
  <c r="Z411" i="1"/>
  <c r="I473" i="1" s="1"/>
  <c r="Z406" i="1"/>
  <c r="I468" i="1" s="1"/>
  <c r="Z378" i="1"/>
  <c r="Z561" i="1"/>
  <c r="I626" i="1" s="1"/>
  <c r="Z351" i="1"/>
  <c r="I413" i="1" s="1"/>
  <c r="Z416" i="1"/>
  <c r="Z366" i="1"/>
  <c r="I428" i="1" s="1"/>
  <c r="Z407" i="1"/>
  <c r="I469" i="1" s="1"/>
  <c r="I394" i="1"/>
  <c r="I621" i="1"/>
  <c r="I384" i="1"/>
  <c r="Z338" i="1"/>
  <c r="I400" i="1" s="1"/>
  <c r="Z326" i="1"/>
  <c r="I388" i="1" s="1"/>
  <c r="Z333" i="1"/>
  <c r="I395" i="1" s="1"/>
  <c r="Z404" i="1"/>
  <c r="I466" i="1" s="1"/>
  <c r="I419" i="1"/>
  <c r="I414" i="1"/>
  <c r="I373" i="1"/>
  <c r="I425" i="1"/>
  <c r="I576" i="1"/>
  <c r="I418" i="1"/>
  <c r="I401" i="1"/>
  <c r="I424" i="1"/>
  <c r="I421" i="1"/>
  <c r="I387" i="1"/>
  <c r="I370" i="1"/>
  <c r="I375" i="1"/>
  <c r="I371" i="1"/>
  <c r="I377" i="1"/>
  <c r="I423" i="1"/>
  <c r="Z393" i="1"/>
  <c r="Z415" i="1"/>
  <c r="Z408" i="1"/>
  <c r="Z409" i="1"/>
  <c r="I440" i="1"/>
  <c r="Z420" i="1"/>
  <c r="Z382" i="1"/>
  <c r="Z379" i="1"/>
  <c r="Z402" i="1"/>
  <c r="Z365" i="1"/>
  <c r="Z542" i="1"/>
  <c r="Z318" i="1"/>
  <c r="Z343" i="1"/>
  <c r="Z412" i="1"/>
  <c r="Z422" i="1"/>
  <c r="Z392" i="1"/>
  <c r="Z410" i="1"/>
  <c r="I429" i="1"/>
  <c r="I478" i="1"/>
  <c r="Z376" i="1"/>
  <c r="Z403" i="1"/>
  <c r="Z390" i="1"/>
  <c r="Z368" i="1"/>
  <c r="Z399" i="1"/>
  <c r="I458" i="1"/>
  <c r="Z398" i="1"/>
  <c r="Z385" i="1"/>
  <c r="I397" i="1"/>
  <c r="I5581" i="2" l="1"/>
  <c r="Z401" i="1"/>
  <c r="I463" i="1" s="1"/>
  <c r="Z375" i="1"/>
  <c r="I437" i="1" s="1"/>
  <c r="Z466" i="1"/>
  <c r="I529" i="1" s="1"/>
  <c r="Z418" i="1"/>
  <c r="Z576" i="1"/>
  <c r="I641" i="1" s="1"/>
  <c r="Z425" i="1"/>
  <c r="I487" i="1" s="1"/>
  <c r="Z394" i="1"/>
  <c r="I456" i="1" s="1"/>
  <c r="Z370" i="1"/>
  <c r="I432" i="1" s="1"/>
  <c r="Z473" i="1"/>
  <c r="I536" i="1" s="1"/>
  <c r="Z387" i="1"/>
  <c r="I449" i="1" s="1"/>
  <c r="Z373" i="1"/>
  <c r="I435" i="1" s="1"/>
  <c r="Z400" i="1"/>
  <c r="Z377" i="1"/>
  <c r="I439" i="1" s="1"/>
  <c r="Z414" i="1"/>
  <c r="I476" i="1" s="1"/>
  <c r="I470" i="1"/>
  <c r="I380" i="1"/>
  <c r="I482" i="1"/>
  <c r="I477" i="1"/>
  <c r="I607" i="1"/>
  <c r="I455" i="1"/>
  <c r="I427" i="1"/>
  <c r="I444" i="1"/>
  <c r="I471" i="1"/>
  <c r="I441" i="1"/>
  <c r="I405" i="1"/>
  <c r="I480" i="1"/>
  <c r="Z468" i="1"/>
  <c r="I531" i="1" s="1"/>
  <c r="Z384" i="1"/>
  <c r="Z423" i="1"/>
  <c r="Z421" i="1"/>
  <c r="Z440" i="1"/>
  <c r="I454" i="1"/>
  <c r="Z391" i="1"/>
  <c r="Z386" i="1"/>
  <c r="Z621" i="1"/>
  <c r="Z388" i="1"/>
  <c r="Z424" i="1"/>
  <c r="Z381" i="1"/>
  <c r="Z383" i="1"/>
  <c r="Z626" i="1"/>
  <c r="I472" i="1"/>
  <c r="I464" i="1"/>
  <c r="Z371" i="1"/>
  <c r="Z434" i="1"/>
  <c r="Z395" i="1"/>
  <c r="Z413" i="1"/>
  <c r="Z419" i="1"/>
  <c r="I474" i="1"/>
  <c r="Z478" i="1"/>
  <c r="Z428" i="1"/>
  <c r="I484" i="1"/>
  <c r="I465" i="1"/>
  <c r="Z458" i="1"/>
  <c r="I461" i="1"/>
  <c r="I447" i="1"/>
  <c r="I430" i="1"/>
  <c r="I452" i="1"/>
  <c r="Z397" i="1"/>
  <c r="I438" i="1"/>
  <c r="I460" i="1"/>
  <c r="I462" i="1"/>
  <c r="AC5581" i="2" l="1"/>
  <c r="AD5581" i="2" s="1"/>
  <c r="Z607" i="1"/>
  <c r="I672" i="1" s="1"/>
  <c r="Z482" i="1"/>
  <c r="I545" i="1" s="1"/>
  <c r="Z405" i="1"/>
  <c r="I467" i="1" s="1"/>
  <c r="Z477" i="1"/>
  <c r="I540" i="1" s="1"/>
  <c r="Z435" i="1"/>
  <c r="Z480" i="1"/>
  <c r="I543" i="1" s="1"/>
  <c r="Z380" i="1"/>
  <c r="I442" i="1" s="1"/>
  <c r="Z427" i="1"/>
  <c r="I489" i="1" s="1"/>
  <c r="Z470" i="1"/>
  <c r="Z471" i="1"/>
  <c r="I534" i="1" s="1"/>
  <c r="Z455" i="1"/>
  <c r="I517" i="1" s="1"/>
  <c r="I457" i="1"/>
  <c r="I443" i="1"/>
  <c r="I502" i="1"/>
  <c r="I496" i="1"/>
  <c r="I485" i="1"/>
  <c r="I433" i="1"/>
  <c r="I450" i="1"/>
  <c r="I446" i="1"/>
  <c r="I486" i="1"/>
  <c r="I448" i="1"/>
  <c r="I483" i="1"/>
  <c r="I475" i="1"/>
  <c r="I481" i="1"/>
  <c r="I453" i="1"/>
  <c r="I445" i="1"/>
  <c r="Z463" i="1"/>
  <c r="Z437" i="1"/>
  <c r="Z444" i="1"/>
  <c r="Z472" i="1"/>
  <c r="Z487" i="1"/>
  <c r="Z441" i="1"/>
  <c r="Z469" i="1"/>
  <c r="Z449" i="1"/>
  <c r="Z464" i="1"/>
  <c r="Z439" i="1"/>
  <c r="I497" i="1"/>
  <c r="I490" i="1"/>
  <c r="I541" i="1"/>
  <c r="I533" i="1"/>
  <c r="Z536" i="1"/>
  <c r="Z476" i="1"/>
  <c r="Z432" i="1"/>
  <c r="Z429" i="1"/>
  <c r="Z456" i="1"/>
  <c r="Z465" i="1"/>
  <c r="Z641" i="1"/>
  <c r="Z484" i="1"/>
  <c r="Z474" i="1"/>
  <c r="I459" i="1"/>
  <c r="I520" i="1"/>
  <c r="Z460" i="1"/>
  <c r="Z430" i="1"/>
  <c r="Z438" i="1"/>
  <c r="Z531" i="1"/>
  <c r="Z462" i="1"/>
  <c r="Z447" i="1"/>
  <c r="Z452" i="1"/>
  <c r="Z461" i="1"/>
  <c r="I6278" i="2" l="1"/>
  <c r="Z445" i="1"/>
  <c r="Z543" i="1"/>
  <c r="I608" i="1" s="1"/>
  <c r="Z475" i="1"/>
  <c r="I538" i="1" s="1"/>
  <c r="Z517" i="1"/>
  <c r="Z540" i="1"/>
  <c r="I604" i="1" s="1"/>
  <c r="Z433" i="1"/>
  <c r="I495" i="1" s="1"/>
  <c r="Z481" i="1"/>
  <c r="I544" i="1" s="1"/>
  <c r="Z485" i="1"/>
  <c r="I548" i="1" s="1"/>
  <c r="Z496" i="1"/>
  <c r="Z534" i="1"/>
  <c r="I598" i="1" s="1"/>
  <c r="Z483" i="1"/>
  <c r="I546" i="1" s="1"/>
  <c r="Z502" i="1"/>
  <c r="I565" i="1" s="1"/>
  <c r="Z443" i="1"/>
  <c r="I505" i="1" s="1"/>
  <c r="Z489" i="1"/>
  <c r="I552" i="1" s="1"/>
  <c r="Z454" i="1"/>
  <c r="I516" i="1" s="1"/>
  <c r="Z457" i="1"/>
  <c r="I519" i="1" s="1"/>
  <c r="Z446" i="1"/>
  <c r="I508" i="1" s="1"/>
  <c r="Z453" i="1"/>
  <c r="I515" i="1" s="1"/>
  <c r="I491" i="1"/>
  <c r="I526" i="1"/>
  <c r="I511" i="1"/>
  <c r="I501" i="1"/>
  <c r="I532" i="1"/>
  <c r="I550" i="1"/>
  <c r="I539" i="1"/>
  <c r="I503" i="1"/>
  <c r="I600" i="1"/>
  <c r="I507" i="1"/>
  <c r="I499" i="1"/>
  <c r="I528" i="1"/>
  <c r="I535" i="1"/>
  <c r="I494" i="1"/>
  <c r="I527" i="1"/>
  <c r="I506" i="1"/>
  <c r="Z529" i="1"/>
  <c r="Z448" i="1"/>
  <c r="Z486" i="1"/>
  <c r="Z545" i="1"/>
  <c r="Z450" i="1"/>
  <c r="Z672" i="1"/>
  <c r="Z490" i="1"/>
  <c r="Z541" i="1"/>
  <c r="Z497" i="1"/>
  <c r="Z467" i="1"/>
  <c r="I518" i="1"/>
  <c r="I537" i="1"/>
  <c r="Z442" i="1"/>
  <c r="I547" i="1"/>
  <c r="I559" i="1"/>
  <c r="I524" i="1"/>
  <c r="I523" i="1"/>
  <c r="I509" i="1"/>
  <c r="I580" i="1"/>
  <c r="I595" i="1"/>
  <c r="I514" i="1"/>
  <c r="I492" i="1"/>
  <c r="I525" i="1"/>
  <c r="I500" i="1"/>
  <c r="AC6278" i="2" l="1"/>
  <c r="AD6278" i="2" s="1"/>
  <c r="Z527" i="1"/>
  <c r="I591" i="1" s="1"/>
  <c r="Z508" i="1"/>
  <c r="I571" i="1" s="1"/>
  <c r="Z608" i="1"/>
  <c r="I673" i="1" s="1"/>
  <c r="Z526" i="1"/>
  <c r="I590" i="1" s="1"/>
  <c r="Z503" i="1"/>
  <c r="I566" i="1" s="1"/>
  <c r="Z539" i="1"/>
  <c r="I603" i="1" s="1"/>
  <c r="Z515" i="1"/>
  <c r="Z535" i="1"/>
  <c r="I599" i="1" s="1"/>
  <c r="Z532" i="1"/>
  <c r="I596" i="1" s="1"/>
  <c r="Z501" i="1"/>
  <c r="I564" i="1" s="1"/>
  <c r="Z507" i="1"/>
  <c r="I570" i="1" s="1"/>
  <c r="Z499" i="1"/>
  <c r="I562" i="1" s="1"/>
  <c r="Z506" i="1"/>
  <c r="I569" i="1" s="1"/>
  <c r="I593" i="1"/>
  <c r="I610" i="1"/>
  <c r="I512" i="1"/>
  <c r="I549" i="1"/>
  <c r="I553" i="1"/>
  <c r="I510" i="1"/>
  <c r="Z511" i="1"/>
  <c r="Z550" i="1"/>
  <c r="Z546" i="1"/>
  <c r="Z565" i="1"/>
  <c r="Z505" i="1"/>
  <c r="Z459" i="1"/>
  <c r="Z494" i="1"/>
  <c r="Z533" i="1"/>
  <c r="Z538" i="1"/>
  <c r="I578" i="1"/>
  <c r="I504" i="1"/>
  <c r="Z528" i="1"/>
  <c r="I606" i="1"/>
  <c r="I530" i="1"/>
  <c r="I560" i="1"/>
  <c r="Z520" i="1"/>
  <c r="Z491" i="1"/>
  <c r="Z548" i="1"/>
  <c r="Z516" i="1"/>
  <c r="Z544" i="1"/>
  <c r="Z547" i="1"/>
  <c r="Z518" i="1"/>
  <c r="Z514" i="1"/>
  <c r="Z492" i="1"/>
  <c r="Z595" i="1"/>
  <c r="Z500" i="1"/>
  <c r="Z580" i="1"/>
  <c r="Z604" i="1"/>
  <c r="Z509" i="1"/>
  <c r="Z525" i="1"/>
  <c r="I6975" i="2" l="1"/>
  <c r="Z549" i="1"/>
  <c r="I614" i="1" s="1"/>
  <c r="Z610" i="1"/>
  <c r="I675" i="1" s="1"/>
  <c r="Z562" i="1"/>
  <c r="I627" i="1" s="1"/>
  <c r="Z596" i="1"/>
  <c r="I661" i="1" s="1"/>
  <c r="Z600" i="1"/>
  <c r="I665" i="1" s="1"/>
  <c r="Z593" i="1"/>
  <c r="I658" i="1" s="1"/>
  <c r="Z569" i="1"/>
  <c r="I574" i="1"/>
  <c r="Z512" i="1"/>
  <c r="I575" i="1" s="1"/>
  <c r="I583" i="1"/>
  <c r="I611" i="1"/>
  <c r="I579" i="1"/>
  <c r="I597" i="1"/>
  <c r="I615" i="1"/>
  <c r="I557" i="1"/>
  <c r="I613" i="1"/>
  <c r="I522" i="1"/>
  <c r="I554" i="1"/>
  <c r="I592" i="1"/>
  <c r="I630" i="1"/>
  <c r="Z510" i="1"/>
  <c r="I568" i="1"/>
  <c r="Z566" i="1"/>
  <c r="Z673" i="1"/>
  <c r="Z570" i="1"/>
  <c r="Z537" i="1"/>
  <c r="Z590" i="1"/>
  <c r="Z553" i="1"/>
  <c r="Z591" i="1"/>
  <c r="Z564" i="1"/>
  <c r="Z559" i="1"/>
  <c r="I602" i="1"/>
  <c r="Z598" i="1"/>
  <c r="Z560" i="1"/>
  <c r="Z530" i="1"/>
  <c r="Z606" i="1"/>
  <c r="I581" i="1"/>
  <c r="Z552" i="1"/>
  <c r="Z523" i="1"/>
  <c r="Z495" i="1"/>
  <c r="Z519" i="1"/>
  <c r="Z524" i="1"/>
  <c r="I612" i="1"/>
  <c r="I609" i="1"/>
  <c r="I634" i="1"/>
  <c r="Z571" i="1"/>
  <c r="I589" i="1"/>
  <c r="I645" i="1"/>
  <c r="I572" i="1"/>
  <c r="I669" i="1"/>
  <c r="I660" i="1"/>
  <c r="I577" i="1"/>
  <c r="I563" i="1"/>
  <c r="I555" i="1"/>
  <c r="AC6975" i="2" l="1"/>
  <c r="AD6975" i="2" s="1"/>
  <c r="I7672" i="2"/>
  <c r="Z658" i="1"/>
  <c r="Z554" i="1"/>
  <c r="Z592" i="1"/>
  <c r="I657" i="1" s="1"/>
  <c r="Z661" i="1"/>
  <c r="Z557" i="1"/>
  <c r="Z630" i="1"/>
  <c r="Z597" i="1"/>
  <c r="Z574" i="1"/>
  <c r="I639" i="1" s="1"/>
  <c r="Z611" i="1"/>
  <c r="I676" i="1" s="1"/>
  <c r="Z613" i="1"/>
  <c r="Z583" i="1"/>
  <c r="I648" i="1" s="1"/>
  <c r="Z615" i="1"/>
  <c r="I680" i="1" s="1"/>
  <c r="I617" i="1"/>
  <c r="I663" i="1"/>
  <c r="I655" i="1"/>
  <c r="I587" i="1"/>
  <c r="I601" i="1"/>
  <c r="I635" i="1"/>
  <c r="I558" i="1"/>
  <c r="I582" i="1"/>
  <c r="I624" i="1"/>
  <c r="I631" i="1"/>
  <c r="I656" i="1"/>
  <c r="I618" i="1"/>
  <c r="I622" i="1"/>
  <c r="I586" i="1"/>
  <c r="I573" i="1"/>
  <c r="Z568" i="1"/>
  <c r="I633" i="1" s="1"/>
  <c r="Z522" i="1"/>
  <c r="Z504" i="1"/>
  <c r="Z578" i="1"/>
  <c r="Z602" i="1"/>
  <c r="Z675" i="1"/>
  <c r="I619" i="1"/>
  <c r="I629" i="1"/>
  <c r="Z665" i="1"/>
  <c r="Z599" i="1"/>
  <c r="Z579" i="1"/>
  <c r="Z575" i="1"/>
  <c r="I662" i="1"/>
  <c r="Z581" i="1"/>
  <c r="I625" i="1"/>
  <c r="I671" i="1"/>
  <c r="I594" i="1"/>
  <c r="Z603" i="1"/>
  <c r="Z614" i="1"/>
  <c r="Z609" i="1"/>
  <c r="Z612" i="1"/>
  <c r="I678" i="1"/>
  <c r="I636" i="1"/>
  <c r="Z645" i="1"/>
  <c r="Z563" i="1"/>
  <c r="Z660" i="1"/>
  <c r="Z555" i="1"/>
  <c r="Z577" i="1"/>
  <c r="Z669" i="1"/>
  <c r="Z572" i="1"/>
  <c r="AD7672" i="2" l="1"/>
  <c r="AC7672" i="2"/>
  <c r="Z573" i="1"/>
  <c r="I638" i="1" s="1"/>
  <c r="Z631" i="1"/>
  <c r="Z633" i="1"/>
  <c r="Z676" i="1"/>
  <c r="Z663" i="1"/>
  <c r="Z624" i="1"/>
  <c r="Z617" i="1"/>
  <c r="Z582" i="1"/>
  <c r="I647" i="1" s="1"/>
  <c r="Z558" i="1"/>
  <c r="I623" i="1" s="1"/>
  <c r="Z680" i="1"/>
  <c r="Z639" i="1"/>
  <c r="Z622" i="1"/>
  <c r="Z601" i="1"/>
  <c r="I666" i="1" s="1"/>
  <c r="Z587" i="1"/>
  <c r="I652" i="1" s="1"/>
  <c r="Z656" i="1"/>
  <c r="Z655" i="1"/>
  <c r="I679" i="1"/>
  <c r="I643" i="1"/>
  <c r="I640" i="1"/>
  <c r="I668" i="1"/>
  <c r="I567" i="1"/>
  <c r="I644" i="1"/>
  <c r="I585" i="1"/>
  <c r="I664" i="1"/>
  <c r="I667" i="1"/>
  <c r="I646" i="1"/>
  <c r="Z657" i="1"/>
  <c r="Z618" i="1"/>
  <c r="Z635" i="1"/>
  <c r="Z619" i="1"/>
  <c r="Z662" i="1"/>
  <c r="Z629" i="1"/>
  <c r="Z586" i="1"/>
  <c r="Z627" i="1"/>
  <c r="I674" i="1"/>
  <c r="Z589" i="1"/>
  <c r="Z625" i="1"/>
  <c r="Z594" i="1"/>
  <c r="Z671" i="1"/>
  <c r="Z634" i="1"/>
  <c r="I677" i="1"/>
  <c r="I637" i="1"/>
  <c r="I642" i="1"/>
  <c r="I628" i="1"/>
  <c r="I620" i="1"/>
  <c r="Z667" i="1" l="1"/>
  <c r="Z567" i="1"/>
  <c r="I632" i="1" s="1"/>
  <c r="Z640" i="1"/>
  <c r="Z643" i="1"/>
  <c r="Z585" i="1"/>
  <c r="I650" i="1" s="1"/>
  <c r="I651" i="1"/>
  <c r="I654" i="1"/>
  <c r="Z638" i="1"/>
  <c r="Z644" i="1"/>
  <c r="Z664" i="1"/>
  <c r="Z679" i="1"/>
  <c r="Z648" i="1"/>
  <c r="Z674" i="1"/>
  <c r="I659" i="1"/>
  <c r="Z636" i="1"/>
  <c r="Z668" i="1"/>
  <c r="Z678" i="1"/>
  <c r="Z646" i="1"/>
  <c r="Z623" i="1"/>
  <c r="Z647" i="1"/>
  <c r="Z620" i="1"/>
  <c r="Z628" i="1"/>
  <c r="Z642" i="1"/>
  <c r="Z637" i="1"/>
  <c r="Z632" i="1" l="1"/>
  <c r="Z650" i="1"/>
  <c r="Z666" i="1"/>
  <c r="Z651" i="1"/>
  <c r="Z654" i="1"/>
  <c r="Z652" i="1"/>
  <c r="Z677" i="1"/>
  <c r="Z659" i="1" l="1"/>
  <c r="Z4" i="1" l="1"/>
  <c r="I62" i="1" l="1"/>
  <c r="Z62" i="1" l="1"/>
  <c r="I120" i="1" l="1"/>
  <c r="Z120" i="1" l="1"/>
  <c r="I179" i="1" l="1"/>
  <c r="Z179" i="1" l="1"/>
  <c r="I240" i="1" l="1"/>
  <c r="Z240" i="1" l="1"/>
  <c r="I302" i="1" l="1"/>
  <c r="Z302" i="1" l="1"/>
  <c r="I364" i="1" l="1"/>
  <c r="Z364" i="1" s="1"/>
  <c r="I426" i="1" l="1"/>
  <c r="Z426" i="1" l="1"/>
  <c r="I488" i="1" l="1"/>
  <c r="Z488" i="1" l="1"/>
  <c r="I551" i="1" l="1"/>
  <c r="Z551" i="1" l="1"/>
  <c r="I616" i="1" l="1"/>
  <c r="I682" i="1" l="1"/>
  <c r="R682" i="1" l="1"/>
  <c r="Z616" i="1" l="1"/>
  <c r="T682" i="1"/>
  <c r="W682" i="1" l="1"/>
  <c r="Z682" i="1"/>
  <c r="Z68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CFA76A-22E9-404A-8302-001DE7390BC4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512332E-6F34-4411-9FF7-8F3ECE6F627D}" name="WorksheetConnection_Raw Meterial!$A$1:$AA$678" type="102" refreshedVersion="7" minRefreshableVersion="5">
    <extLst>
      <ext xmlns:x15="http://schemas.microsoft.com/office/spreadsheetml/2010/11/main" uri="{DE250136-89BD-433C-8126-D09CA5730AF9}">
        <x15:connection id="Range">
          <x15:rangePr sourceName="_xlcn.WorksheetConnection_RawMeterialA1AA6781"/>
        </x15:connection>
      </ext>
    </extLst>
  </connection>
</connections>
</file>

<file path=xl/sharedStrings.xml><?xml version="1.0" encoding="utf-8"?>
<sst xmlns="http://schemas.openxmlformats.org/spreadsheetml/2006/main" count="33445" uniqueCount="844">
  <si>
    <t>Month</t>
  </si>
  <si>
    <t>Item Details</t>
  </si>
  <si>
    <t>Parent Group</t>
  </si>
  <si>
    <t>Type</t>
  </si>
  <si>
    <t>Unit</t>
  </si>
  <si>
    <t>weight</t>
  </si>
  <si>
    <t>weight-new</t>
  </si>
  <si>
    <t>Op.Qty</t>
  </si>
  <si>
    <t>Op.Amt.</t>
  </si>
  <si>
    <t>Purc.</t>
  </si>
  <si>
    <t>Amt.In</t>
  </si>
  <si>
    <t>Qty In(Others)</t>
  </si>
  <si>
    <t>Amt.In(Others)</t>
  </si>
  <si>
    <t>Sale</t>
  </si>
  <si>
    <t>Amt.Out</t>
  </si>
  <si>
    <t>Qty.Out (Others)</t>
  </si>
  <si>
    <t>Additional Cons</t>
  </si>
  <si>
    <t>Total Qty.Out</t>
  </si>
  <si>
    <t>Amt.Out(Others)</t>
  </si>
  <si>
    <t>Wastage</t>
  </si>
  <si>
    <t>Op-KG</t>
  </si>
  <si>
    <t>Mfg in KG</t>
  </si>
  <si>
    <t>Adtional Mfg</t>
  </si>
  <si>
    <t>Total Mfg in KG</t>
  </si>
  <si>
    <t>Sale-KG</t>
  </si>
  <si>
    <t>Cl. Qty</t>
  </si>
  <si>
    <t>Cl. Amt.</t>
  </si>
  <si>
    <t>10 Ltr Bkt Only Handle (baby Blue)</t>
  </si>
  <si>
    <t>Component</t>
  </si>
  <si>
    <t>Trading</t>
  </si>
  <si>
    <t>Pcs.</t>
  </si>
  <si>
    <t>10 Ltr Bkt Only Handle (M.white)</t>
  </si>
  <si>
    <t>10 Ltr Bkt Only Handle (orange)</t>
  </si>
  <si>
    <t>10 Ltr Bkt Only Handle (silver)</t>
  </si>
  <si>
    <t>10 Ltr Bkt Only Handle( Pink)</t>
  </si>
  <si>
    <t>10 Ltr Bkt Only Handle(M.baize)</t>
  </si>
  <si>
    <t>10 Ltr Swing Lid Outer ( Pink)</t>
  </si>
  <si>
    <t>10/13 swing Ineer Lid (Black)</t>
  </si>
  <si>
    <t>1001 Classic Tray No.1 (blue)</t>
  </si>
  <si>
    <t>TRAY</t>
  </si>
  <si>
    <t>Finished Good</t>
  </si>
  <si>
    <t>1001 Classic Tray No.1 (brown)</t>
  </si>
  <si>
    <t>1001 Classic Tray No.1 (M. B)</t>
  </si>
  <si>
    <t>1001 Classic Tray No.1 (Red)</t>
  </si>
  <si>
    <t>1002 Classic Tray No.2 (blue)</t>
  </si>
  <si>
    <t>1002 Classic Tray No.2 (M.B)</t>
  </si>
  <si>
    <t>1002 Classic Tray No.2(brown)</t>
  </si>
  <si>
    <t>1002 Classic Tray No.2(red)</t>
  </si>
  <si>
    <t>1002 SCRAPE</t>
  </si>
  <si>
    <t>1003 Classic Tray No.3 (Blue)</t>
  </si>
  <si>
    <t>1003 Classic Tray No.3 (brown)</t>
  </si>
  <si>
    <t>1003 Classic Tray No.3 (M.B)</t>
  </si>
  <si>
    <t>1003 Classic Tray No.3 (red)</t>
  </si>
  <si>
    <t>1004 Classic Tray No.4 (Blue)</t>
  </si>
  <si>
    <t>1004 Classic Tray No.4 (Brown)</t>
  </si>
  <si>
    <t>1004 Classic Tray No.4 (M.B)</t>
  </si>
  <si>
    <t>1004 Classic Tray No.4 (Red)</t>
  </si>
  <si>
    <t>1005 Classic Tray No.5 (Blue)</t>
  </si>
  <si>
    <t>1005 Classic Tray No.5 (Brown)</t>
  </si>
  <si>
    <t>1005 Classic Tray No.5 (M.B)</t>
  </si>
  <si>
    <t>1005 Classic Tray No.5 (Red)</t>
  </si>
  <si>
    <t>1007 PLANTER ONLY TRAY (BL)</t>
  </si>
  <si>
    <t>PLANTER</t>
  </si>
  <si>
    <t>1007 PLANTER ONLY TRAY (BR)</t>
  </si>
  <si>
    <t>1007 PLANTER ONLY TRAY (MB)</t>
  </si>
  <si>
    <t>1007 PLANTER ONLY TRAY (MW)</t>
  </si>
  <si>
    <t>1007 PLANTER ONLY TRAY (R)</t>
  </si>
  <si>
    <t>1007 PLANTER ONLY TRAY (W)</t>
  </si>
  <si>
    <t>1007 PLANTER ONLY TRAY (Y)</t>
  </si>
  <si>
    <t>1009 PlanterOnlyTrayNo.09 (W)</t>
  </si>
  <si>
    <t>1009 PlanterOnlyTrayNo.09(BL)</t>
  </si>
  <si>
    <t>1009 PlanterOnlyTrayNo.09(BR)</t>
  </si>
  <si>
    <t>1009 PlanterOnlyTrayNo.09(MB)</t>
  </si>
  <si>
    <t>1009 PlanterOnlyTrayNo.09(MW)</t>
  </si>
  <si>
    <t>1009 PlanterOnlyTrayNo.09(R)</t>
  </si>
  <si>
    <t>1009 PlanterOnlyTrayNo.09(Y)</t>
  </si>
  <si>
    <t>101 MUG 600ML</t>
  </si>
  <si>
    <t>Mug</t>
  </si>
  <si>
    <t>1012.PlanterOnlyTrayNo.12(BL)</t>
  </si>
  <si>
    <t>1012.PlanterOnlyTrayNo.12(Br)</t>
  </si>
  <si>
    <t>1012.PlanterOnlyTrayNo.12(MB)</t>
  </si>
  <si>
    <t>1012.PlanterOnlyTrayNo.12(MW)</t>
  </si>
  <si>
    <t>1012.PlanterOnlyTrayNo.12(R)</t>
  </si>
  <si>
    <t>1012.PlanterOnlyTrayNo.12(W)</t>
  </si>
  <si>
    <t>1012.PlanterOnlyTrayNo.12(Y)</t>
  </si>
  <si>
    <t>1012.PlnaterOnlyTrayNo.12(GR)</t>
  </si>
  <si>
    <t>1014 PlanterOnlyTrayNo.14(BL)</t>
  </si>
  <si>
    <t>1014 PlanterOnlyTrayNo.14(BR)</t>
  </si>
  <si>
    <t>1014 PlanterOnlyTrayNo.14(MB)</t>
  </si>
  <si>
    <t>1014 PlanterOnlyTrayNo.14(MW)</t>
  </si>
  <si>
    <t>1014 PlanterOnlyTrayNo.14(R)</t>
  </si>
  <si>
    <t>1014 PlanterOnlyTrayNo.14(W)</t>
  </si>
  <si>
    <t>1014 PlanterOnlyTrayNo.14(Y)</t>
  </si>
  <si>
    <t>1016 PLANTER TRAY (BR)</t>
  </si>
  <si>
    <t>1016 PLANTER TRAY (MB)</t>
  </si>
  <si>
    <t>1016 PLANTER TRAY (MW)</t>
  </si>
  <si>
    <t>1016 PLANTER TRAY (R)</t>
  </si>
  <si>
    <t>1016 PLANTER TRAY (W)</t>
  </si>
  <si>
    <t>1016 PLANTER TRAY (Y)</t>
  </si>
  <si>
    <t>1016 PlanterOnlyTrayNo.16 (BL)</t>
  </si>
  <si>
    <t>102 MUG 900ML</t>
  </si>
  <si>
    <t>103 MUG 1200ML</t>
  </si>
  <si>
    <t>108 Soap Dish (mix)</t>
  </si>
  <si>
    <t>Soap Dish</t>
  </si>
  <si>
    <t>1104. Lock &amp; Safe 1550 ml.</t>
  </si>
  <si>
    <t>Rajeshwari</t>
  </si>
  <si>
    <t>1200 ML MUG</t>
  </si>
  <si>
    <t>1265 Smart Rack Thee Layer(L.W.)</t>
  </si>
  <si>
    <t>CLOTH STAND</t>
  </si>
  <si>
    <t>1267 Smart Rack Thee Layer</t>
  </si>
  <si>
    <t>15 Ltr Bkt Only Handle (baby Blue)</t>
  </si>
  <si>
    <t>15 Ltr Bkt Only Handle (mbaize)</t>
  </si>
  <si>
    <t>15 Ltr Bkt Only Handle (orange)</t>
  </si>
  <si>
    <t>15 Ltr Bkt Only Handle(baby pink)</t>
  </si>
  <si>
    <t>16 Ltr Bkt Only Handle (baby Pink)</t>
  </si>
  <si>
    <t>16 Ltr Bkt Only Handle (black)</t>
  </si>
  <si>
    <t>16 Ltr Bkt Only Handle (Blue)</t>
  </si>
  <si>
    <t>16 Ltr Bkt Only Handle (D. Brown)</t>
  </si>
  <si>
    <t>16 Ltr Bkt Only Handle (light Blue)</t>
  </si>
  <si>
    <t>16 Ltr Bkt Only Handle (M. White)</t>
  </si>
  <si>
    <t>16 Ltr Bkt Only Handle (M.baize)</t>
  </si>
  <si>
    <t>16 Ltr Bkt Only Handle (purpal)</t>
  </si>
  <si>
    <t>16 Ltr. Bkt.Only Handle (Gr.)</t>
  </si>
  <si>
    <t>17 Ltr Bkt Only Handle (blue)</t>
  </si>
  <si>
    <t>17 Ltr Bkt Only Handle (M.B)</t>
  </si>
  <si>
    <t>17 Ltr Bkt Only Handle (M.W)</t>
  </si>
  <si>
    <t>17 Ltr Bkt Only Handle (pink)</t>
  </si>
  <si>
    <t>20 Ltr Bucket Handle (orange)</t>
  </si>
  <si>
    <t>20 LTR BUCKET ONLY HANDLE (BLUE)</t>
  </si>
  <si>
    <t>20 LTR BUCKET ONLY HANDLE (PINK)</t>
  </si>
  <si>
    <t>20 Ltr Bucket Only Handle M Baize</t>
  </si>
  <si>
    <t>20 Ltr Bucket Only Handle M White</t>
  </si>
  <si>
    <t>20 Ltr Bucket Only Handle silver</t>
  </si>
  <si>
    <t>2007 PLANTER 7 NO.(BL)</t>
  </si>
  <si>
    <t>2007 PLANTER 7 NO.(BR)</t>
  </si>
  <si>
    <t>2007 PLANTER 7 NO.(MB)</t>
  </si>
  <si>
    <t>2007 PLANTER 7 NO.(MW)</t>
  </si>
  <si>
    <t>2007 PLANTER 7 NO.(R)</t>
  </si>
  <si>
    <t>2007 PLANTER 7 NO.(W)</t>
  </si>
  <si>
    <t>2007 PLANTER 7 NO.(Y)</t>
  </si>
  <si>
    <t>2007 PLANTER NO.07 (MIX)</t>
  </si>
  <si>
    <t>2009 PLANTER NO.09 (MIX)</t>
  </si>
  <si>
    <t>2009 PLANTER NO.9 (BLACK)</t>
  </si>
  <si>
    <t>2009 PLANTER NO.9 (BROWN)</t>
  </si>
  <si>
    <t>2009 PLANTER NO.9 (MB)</t>
  </si>
  <si>
    <t>2009 PLANTER NO.9 (MW)</t>
  </si>
  <si>
    <t>2009 PLANTER NO.9 (R)</t>
  </si>
  <si>
    <t>2009 PLANTER NO.9 (WHITE)</t>
  </si>
  <si>
    <t>2009 PLANTER NO.9 (Y)</t>
  </si>
  <si>
    <t>2012 PLANTER 12 NO.(GR)</t>
  </si>
  <si>
    <t>2012 PLANTER NO.12 (BL)</t>
  </si>
  <si>
    <t>2012 PLANTER NO.12 (BR)</t>
  </si>
  <si>
    <t>2012 PLANTER NO.12 (MB)</t>
  </si>
  <si>
    <t>2012 PLANTER NO.12 (MW)</t>
  </si>
  <si>
    <t>2012 PLANTER NO.12 (R)</t>
  </si>
  <si>
    <t>2012 PLANTER NO.12 (W)</t>
  </si>
  <si>
    <t>2012 PLANTER NO.12 (Y)</t>
  </si>
  <si>
    <t>2014 PLANTER NO.14 (BLACK)</t>
  </si>
  <si>
    <t>2014 PLANTER NO.14 (BROWN)</t>
  </si>
  <si>
    <t>2014 PLANTER NO.14 (GR)</t>
  </si>
  <si>
    <t>2014 PLANTER NO.14 (MB)</t>
  </si>
  <si>
    <t>2014 PLANTER NO.14 (MW)</t>
  </si>
  <si>
    <t>2014 PLANTER NO.14 (R)</t>
  </si>
  <si>
    <t>2014 PLANTER NO.14 (WHITE)</t>
  </si>
  <si>
    <t>2014 PLANTER NO.14 (Y)</t>
  </si>
  <si>
    <t>2016 PALNTER (BR)</t>
  </si>
  <si>
    <t>2016 PLANTER (BL)</t>
  </si>
  <si>
    <t>2016 PLANTER (GR)</t>
  </si>
  <si>
    <t>2016 PLANTER (MB)</t>
  </si>
  <si>
    <t>2016 PLANTER (MW)</t>
  </si>
  <si>
    <t>2016 PLANTER (R)</t>
  </si>
  <si>
    <t>2016 PLANTER (W)</t>
  </si>
  <si>
    <t>2016 PLANTER (Y)</t>
  </si>
  <si>
    <t>2107 IVY HANGING PLANTER (B)</t>
  </si>
  <si>
    <t>2107 IVY HANGING PLANTER (BR)</t>
  </si>
  <si>
    <t>2107 IVY HANGING PLANTER (GR)</t>
  </si>
  <si>
    <t>2107 IVY HANGING PLANTER (MIX)</t>
  </si>
  <si>
    <t>2107 IVY HANGING PLANTER (O)</t>
  </si>
  <si>
    <t>2107 IVY HANGING PLANTER (P)</t>
  </si>
  <si>
    <t>2107 IVY HANGING PLANTER (PUR)</t>
  </si>
  <si>
    <t>2107 IVY HANGING PLANTER (W)</t>
  </si>
  <si>
    <t>2107 IVY HANGING PLANTER (Y)</t>
  </si>
  <si>
    <t>2108 SATIN HANGING PLANTER (MIX)</t>
  </si>
  <si>
    <t>2109 DAISY HOOK POT (MIX)</t>
  </si>
  <si>
    <t>220 Arya Tub 20 T (Blue)</t>
  </si>
  <si>
    <t>Tub</t>
  </si>
  <si>
    <t>220 Arya Tub 20 T (M.baize)</t>
  </si>
  <si>
    <t>220 Arya Tub 20 T (M.white)</t>
  </si>
  <si>
    <t>220 Arya Tub 20 T (orange)</t>
  </si>
  <si>
    <t>220 Arya Tub 20 T (pink)</t>
  </si>
  <si>
    <t>220 Arya Tub 20 T (silver)</t>
  </si>
  <si>
    <t>225 NO. Durga ( BLUE)</t>
  </si>
  <si>
    <t>225 NO. Durga ( M. WHITE)</t>
  </si>
  <si>
    <t>225 NO. Durga ( ORG)</t>
  </si>
  <si>
    <t>225 NO. Durga ( PINK )</t>
  </si>
  <si>
    <t>225 NO. Durga ( SIL )</t>
  </si>
  <si>
    <t>225 NO. Durga (M.Beize)</t>
  </si>
  <si>
    <t>230 Vijaya Tub 30 T (Blue)</t>
  </si>
  <si>
    <t>230 Vijaya Tub 30 T (M.baize)</t>
  </si>
  <si>
    <t>230 Vijaya Tub 30 T (M.white)</t>
  </si>
  <si>
    <t>230 Vijaya Tub 30 T (orange)</t>
  </si>
  <si>
    <t>230 Vijaya Tub 30 T (pink)</t>
  </si>
  <si>
    <t>230 Vijaya Tub 30 T (silver)</t>
  </si>
  <si>
    <t>270 Girija Tub 70 Ltr  (Blue)</t>
  </si>
  <si>
    <t>270 Girija Tub 70 Ltr (orange)</t>
  </si>
  <si>
    <t>270 Girija Tub 70 Ltr (pink)</t>
  </si>
  <si>
    <t>270 Girija Tub 70 Ltr (scrap)</t>
  </si>
  <si>
    <t>3.5 Ltr Bkt Only Handle (orange)</t>
  </si>
  <si>
    <t>3.5 Ltr Bkt Only Handle(M.baize)</t>
  </si>
  <si>
    <t>3.5 Ltr Bkt Only Handle(M.white)</t>
  </si>
  <si>
    <t>3.5 Ltr Bkt Only Handle(silver)</t>
  </si>
  <si>
    <t>3.5ltr Bkt only Handle Baby Blue</t>
  </si>
  <si>
    <t>3015 MINI CONSTRO 15C (B)</t>
  </si>
  <si>
    <t>Ghamela</t>
  </si>
  <si>
    <t>3015 MINI CONSTRO 15C (O)</t>
  </si>
  <si>
    <t>3015 MINI CONSTRO 15C (P)</t>
  </si>
  <si>
    <t>3017 PAVANPUTRA-17C (B)</t>
  </si>
  <si>
    <t>3017 PAVANPUTRA-17C (O)</t>
  </si>
  <si>
    <t>3017 PAVANPUTRA-17C (P)</t>
  </si>
  <si>
    <t>308 Jerry 8 No.(Blue)</t>
  </si>
  <si>
    <t>308 Jerry 8 No.(M.Baize)</t>
  </si>
  <si>
    <t>308 Jerry 8 No.(M.white)</t>
  </si>
  <si>
    <t>308 Jerry 8 No.(Orange)</t>
  </si>
  <si>
    <t>308 Jerry 8 No.(Pink)</t>
  </si>
  <si>
    <t>308 Jerry 8 No.(Silver)</t>
  </si>
  <si>
    <t>310 Tom 10 No.(Blue)</t>
  </si>
  <si>
    <t>310 Tom 10 No.(M.Baize)</t>
  </si>
  <si>
    <t>310 Tom 10 No.(M.white)</t>
  </si>
  <si>
    <t>310 Tom 10 No.(orange)</t>
  </si>
  <si>
    <t>310 Tom 10 No.(Pink)</t>
  </si>
  <si>
    <t>310 Tom 10 No.(Silver)</t>
  </si>
  <si>
    <t>312 Cheery 12 No.(Pink)</t>
  </si>
  <si>
    <t>312 Cherry 12 No.(Blue)</t>
  </si>
  <si>
    <t>312 Cherry 12 No.(M.baize)</t>
  </si>
  <si>
    <t>312 Cherry 12 No.(M.white)</t>
  </si>
  <si>
    <t>312 Cherry 12 No.(Orange)</t>
  </si>
  <si>
    <t>312 Cherry 12 No.(Silver)</t>
  </si>
  <si>
    <t>314 STAR 14S (BLUE)</t>
  </si>
  <si>
    <t>314 STAR 14S (Orange)</t>
  </si>
  <si>
    <t>314 STAR 14S (PINK)</t>
  </si>
  <si>
    <t>314 STAR 14S (Yellow)</t>
  </si>
  <si>
    <t>315 NO. STAR PLUS 14 D (BLUE)</t>
  </si>
  <si>
    <t>315 NO. STAR PLUS 14 D (ORG)</t>
  </si>
  <si>
    <t>315 NO. STAR PLUS 14 D (PINK)</t>
  </si>
  <si>
    <t>316 SUPER POWER (BLUE)</t>
  </si>
  <si>
    <t>316 SUPER POWER (ORANGE)</t>
  </si>
  <si>
    <t>316 SUPER POWER (PINK)</t>
  </si>
  <si>
    <t>317 No. Sathi Ghamela (Blue)</t>
  </si>
  <si>
    <t>317 No. Sathi Ghamela (M.baise)</t>
  </si>
  <si>
    <t>317 No. Sathi Ghamela (M.white)</t>
  </si>
  <si>
    <t>317 No. Sathi Ghamela (Orange)</t>
  </si>
  <si>
    <t>317 No. Sathi Ghamela (Pink)</t>
  </si>
  <si>
    <t>317 No. Sathi Ghamela (silver)</t>
  </si>
  <si>
    <t>319 NO. SULTAN ( BLUE)</t>
  </si>
  <si>
    <t>319 NO. SULTAN ( ORG)</t>
  </si>
  <si>
    <t>319 NO. SULTAN ( PINK)</t>
  </si>
  <si>
    <t>319 NO. SULTAN (M.BEIZE)</t>
  </si>
  <si>
    <t>319 NO. SULTAN (M.WHITE)</t>
  </si>
  <si>
    <t>319 NO.SULTAN (SILVER)</t>
  </si>
  <si>
    <t>320 NO.SAMRAT GHAMELA (B)</t>
  </si>
  <si>
    <t>320 NO.SAMRAT GHAMELA (MB)</t>
  </si>
  <si>
    <t>320 NO.SAMRAT GHAMELA (MW)</t>
  </si>
  <si>
    <t>320 NO.SAMRAT GHAMELA (O)</t>
  </si>
  <si>
    <t>320 NO.SAMRAT GHAMELA (P)</t>
  </si>
  <si>
    <t>320 NO.SAMRAT GHAMELA (S)</t>
  </si>
  <si>
    <t>321 Shaktiman Ghamela (B)</t>
  </si>
  <si>
    <t>321 Shaktiman Ghamela (O)</t>
  </si>
  <si>
    <t>321 Shaktiman Ghamela (P)</t>
  </si>
  <si>
    <t>322 NO. BAHUBALI GHAMEAL (MB)</t>
  </si>
  <si>
    <t>322 NO. BAHUBALI GHAMELA (B)</t>
  </si>
  <si>
    <t>322 NO. BAHUBALI GHAMELA (MW)</t>
  </si>
  <si>
    <t>322 NO. BAHUBALI GHAMELA (O)</t>
  </si>
  <si>
    <t>322 NO. BAHUBALI GHAMELA (P)</t>
  </si>
  <si>
    <t>322 NO. BAHUBALI GHAMELA (S)</t>
  </si>
  <si>
    <t>324 NO. SARDAR GHAMELA (B)</t>
  </si>
  <si>
    <t>324 NO. SARDAR GHAMELA (O)</t>
  </si>
  <si>
    <t>324 NO. SARDAR GHAMELA (P)</t>
  </si>
  <si>
    <t>40 LTR OUTER SWING LID (B)</t>
  </si>
  <si>
    <t>Bucket</t>
  </si>
  <si>
    <t>40 LTR OUTER SWING LID (R)</t>
  </si>
  <si>
    <t>40 LTR OUTER SWING LID (Y)</t>
  </si>
  <si>
    <t>4021 GAJODHAR STOOL 21"(B)</t>
  </si>
  <si>
    <t>Housekeeping</t>
  </si>
  <si>
    <t>4021 GAJODHAR STOOL 21"(MB)</t>
  </si>
  <si>
    <t>4021 GAJODHAR STOOL 21"(S)</t>
  </si>
  <si>
    <t>4021GAJODHAR STOOL 21"(SCRAP)</t>
  </si>
  <si>
    <t>404 Airavat Small (M.baize)</t>
  </si>
  <si>
    <t>Bath Stool</t>
  </si>
  <si>
    <t>404 Airavat Small (orange)</t>
  </si>
  <si>
    <t>404 Airavat Small(M.white)</t>
  </si>
  <si>
    <t>404 Airavat Small(sil)</t>
  </si>
  <si>
    <t>404 Airawat Small (blue)</t>
  </si>
  <si>
    <t>404 Airawat small (pink)</t>
  </si>
  <si>
    <t>405 Gajraj Palta (M.W)</t>
  </si>
  <si>
    <t>405 Gajraj Palta (Pink)</t>
  </si>
  <si>
    <t>405 Gajraj Patla (Blue)</t>
  </si>
  <si>
    <t>405 Gajraj Patla (M.B)</t>
  </si>
  <si>
    <t>405 Gajraj Patla (O)</t>
  </si>
  <si>
    <t>405 Gajraj Patla (Silver)</t>
  </si>
  <si>
    <t>408 AAIRAWAT MEDIUM (TR.)</t>
  </si>
  <si>
    <t>408 AIRAVAT MEDIUM (BROWN)</t>
  </si>
  <si>
    <t>408 AIRAVAT MEDIUM (M.BAIGE)</t>
  </si>
  <si>
    <t>408 AIRAVAT MEDIUM (M.WHITE)</t>
  </si>
  <si>
    <t>408 AIRAVAT MEDIUM (ORG)</t>
  </si>
  <si>
    <t>408 AIRAVAT MEDIUM (PINK)</t>
  </si>
  <si>
    <t>408 AIRAVAT MEDIUM (SILVER)</t>
  </si>
  <si>
    <t>408 AIRAVAT MEDIUM BLUE</t>
  </si>
  <si>
    <t>410 AIRAWAT PATLA BIG (B)</t>
  </si>
  <si>
    <t>410 AIRAWAT PATLA BIG (MB)</t>
  </si>
  <si>
    <t>410 AIRAWAT PATLA BIG (MW)</t>
  </si>
  <si>
    <t>410 AIRAWAT PATLA BIG (O)</t>
  </si>
  <si>
    <t>410 AIRAWAT PATLA BIG (P)</t>
  </si>
  <si>
    <t>410 AIRAWAT PATLA BIG (S)</t>
  </si>
  <si>
    <t>412 Gajendra Bathstool (Orange)</t>
  </si>
  <si>
    <t>412GajendraBathStool(Blue)</t>
  </si>
  <si>
    <t>412GajendraBathStool(M.B)</t>
  </si>
  <si>
    <t>412GajendraBathStool(M.W)</t>
  </si>
  <si>
    <t>412GajendraBathStool(Pink)</t>
  </si>
  <si>
    <t>412GajendraBathStool(Silver)</t>
  </si>
  <si>
    <t>415. SWEETY K. CRATE( M.B)</t>
  </si>
  <si>
    <t>Kitchen Crate</t>
  </si>
  <si>
    <t>415. SWEETY K. CRATE(B)</t>
  </si>
  <si>
    <t>415. SWEETY K. CRATE(M.W)</t>
  </si>
  <si>
    <t>415. SWEETY K. CRATE(P)</t>
  </si>
  <si>
    <t>415. SWEETY K. CRATE(S)</t>
  </si>
  <si>
    <t>415. SWEETY K.CRATE(O)</t>
  </si>
  <si>
    <t>418. SUPRIYA K. CRATE (B)</t>
  </si>
  <si>
    <t>418.SUPRIYA K.CRATE (M.B)</t>
  </si>
  <si>
    <t>418.SUPRIYA K.CRATE (O)</t>
  </si>
  <si>
    <t>418.SUPRIYA K.CRATE (P)</t>
  </si>
  <si>
    <t>418.SUPRIYA K.CRATE (S)</t>
  </si>
  <si>
    <t>418.SUPRIYA K.CRATE( M.W.)</t>
  </si>
  <si>
    <t>421 Mini Marina 20 (Blue)</t>
  </si>
  <si>
    <t>421 Mini Marina 20 (Orange)</t>
  </si>
  <si>
    <t>421 Mini Marina 20 (Pink)</t>
  </si>
  <si>
    <t>422. SUJATA K.CRATE (O)</t>
  </si>
  <si>
    <t>422. SUJATA K.CRATE (P)</t>
  </si>
  <si>
    <t>422.SUJATA K.CRATE ( M.B)</t>
  </si>
  <si>
    <t>422.SUJATA K.CRATE (B)</t>
  </si>
  <si>
    <t>422.SUJATA K.CRATE (M.W)</t>
  </si>
  <si>
    <t>422.SUJATA K.CRATE (S)</t>
  </si>
  <si>
    <t>423 Marina 22"(Blue)</t>
  </si>
  <si>
    <t>423 Marina 22"(orange)</t>
  </si>
  <si>
    <t>423 Marina 22"(Pink)</t>
  </si>
  <si>
    <t>5 Ltr Bkt Only Handle (M.baize)</t>
  </si>
  <si>
    <t>5 Ltr Bkt Only Handle (M.white)</t>
  </si>
  <si>
    <t>5 Ltr Bkt Only Handle (orange)</t>
  </si>
  <si>
    <t>5 Ltr Bkt Only Handle(blue)</t>
  </si>
  <si>
    <t>5 Ltr Bkt Only Handle(pink)</t>
  </si>
  <si>
    <t>5 Ltr Bkt Only Handle(sil)</t>
  </si>
  <si>
    <t>503 PADMA BUCKET 3.5L (BLUE)</t>
  </si>
  <si>
    <t>503 PADMA BUCKET 3.5L (M. BEZ)</t>
  </si>
  <si>
    <t>503 PADMA BUCKET 3.5L (M. WHITE)</t>
  </si>
  <si>
    <t>503 PADMA BUCKET 3.5L (ORG)</t>
  </si>
  <si>
    <t>503 PADMA BUCKET 3.5L (PINK)</t>
  </si>
  <si>
    <t>503 PADMA BUCKET 3.5L (SILVER)</t>
  </si>
  <si>
    <t>505 TAPI BUCKET 5L (BLUE)</t>
  </si>
  <si>
    <t>505 TAPI BUCKET 5L (M. BEZ)</t>
  </si>
  <si>
    <t>505 TAPI BUCKET 5L (M. WHITE)</t>
  </si>
  <si>
    <t>505 TAPI BUCKET 5L (ORG)</t>
  </si>
  <si>
    <t>505 TAPI BUCKET 5L (PINK)</t>
  </si>
  <si>
    <t>505 TAPI BUCKET 5L (SILVER)</t>
  </si>
  <si>
    <t>506.GARB. BKT.10L. W. LID(P)</t>
  </si>
  <si>
    <t>506.GARB. BKT.10L.W. LID(S)</t>
  </si>
  <si>
    <t>506.GARB.Bkt. 10ltr W. Lid (RED)</t>
  </si>
  <si>
    <t>506.GARB.BKT.10L. W. LID(B)</t>
  </si>
  <si>
    <t>506.GARB.BKT.10L. W. LID(M.W )</t>
  </si>
  <si>
    <t>506.GARB.BKT.10L. W.LID (BL)</t>
  </si>
  <si>
    <t>506.GARB.BKT.10L. W.LID(D.GR)</t>
  </si>
  <si>
    <t>506.GARB.BKT.10L.W. Lid (Y)</t>
  </si>
  <si>
    <t>506.GARB.BKT.10L.W.LID ( D Blue)</t>
  </si>
  <si>
    <t>506.GARB.BKT.10L.W.LID(M.B)</t>
  </si>
  <si>
    <t>507 KAVERI BUCKET 7L (BLUE)</t>
  </si>
  <si>
    <t>507 KAVERI BUCKET 7L (M BEZ)</t>
  </si>
  <si>
    <t>507 KAVERI BUCKET 7L (M.WT)</t>
  </si>
  <si>
    <t>507 KAVERI BUCKET 7L (OR)</t>
  </si>
  <si>
    <t>507 KAVERI BUCKET 7L (PINK)</t>
  </si>
  <si>
    <t>507 KAVERI BUCKET 7L (SIL)</t>
  </si>
  <si>
    <t>508.GARB. BKT.13L.W. LID (BL.)</t>
  </si>
  <si>
    <t>508.GARB. BKT.13L.W.LID (B)</t>
  </si>
  <si>
    <t>508.GARB.BKT.13L. W.LID (M.B.)</t>
  </si>
  <si>
    <t>508.GARB.BKT.13L. W.LID (P)</t>
  </si>
  <si>
    <t>508.GARB.BKT.13L.W. LID (S)</t>
  </si>
  <si>
    <t>508.GARB.BKT.13L.W.LID ( GR)</t>
  </si>
  <si>
    <t>508.GARB.BKT.13L.W.LID (M.W.)</t>
  </si>
  <si>
    <t>510 YAMUNA BUCKET 10L ( M.WT)</t>
  </si>
  <si>
    <t>510 YAMUNA BUCKET 10L (BLUE)</t>
  </si>
  <si>
    <t>510 YAMUNA BUCKET 10L (M. BEZ)</t>
  </si>
  <si>
    <t>510 YAMUNA BUCKET 10L (ORG)</t>
  </si>
  <si>
    <t>510 YAMUNA BUCKET 10L (PINK)</t>
  </si>
  <si>
    <t>510 YAMUNA BUCKET 10L (SILVER)</t>
  </si>
  <si>
    <t>515 GODAVARI BUCKET 15L (BLUE)</t>
  </si>
  <si>
    <t>515 GODAVARI BUCKET 15L (M WT.)</t>
  </si>
  <si>
    <t>515 GODAVARI BUCKET 15L (M.BEZ)</t>
  </si>
  <si>
    <t>515 GODAVARI BUCKET 15L (ORANGE)</t>
  </si>
  <si>
    <t>515 GODAVARI BUCKET 15L (PINK)</t>
  </si>
  <si>
    <t>515 GODAVARI BUCKET 15L (SIL)</t>
  </si>
  <si>
    <t>516. DOLPHIN BKT.16 L  (P.GR.)</t>
  </si>
  <si>
    <t>516. DOLPHIN BKT.16 LTR ( L.B)</t>
  </si>
  <si>
    <t>516. DOLPHIN BKT.16 LTR (BLUE)</t>
  </si>
  <si>
    <t>516. DOLPHIN BKT.16 LTR (M.B)</t>
  </si>
  <si>
    <t>516. DOLPHIN BKT.16 LTR (PINK)</t>
  </si>
  <si>
    <t>516. DOLPHIN BKT.16 LTR (SL)</t>
  </si>
  <si>
    <t>516.DOLPHIN BKT.16 LTR (BR)</t>
  </si>
  <si>
    <t>516.DOLPHIN BKT.16 LTR (M.W)</t>
  </si>
  <si>
    <t>517 Narmada Bkt 17 L (blue)</t>
  </si>
  <si>
    <t>517 Narmada Bkt 17 L (M.Baize)</t>
  </si>
  <si>
    <t>517 Narmada Bkt 17 L (M.white)</t>
  </si>
  <si>
    <t>517 Narmada Bkt 17 L (orange)</t>
  </si>
  <si>
    <t>517 Narmada Bkt 17 L (pink)</t>
  </si>
  <si>
    <t>517 Narmada Bkt 17 L (silver)</t>
  </si>
  <si>
    <t>520 GANGA BUCKET 20L (BLUE)</t>
  </si>
  <si>
    <t>520 GANGA BUCKET 20L (BROWN)</t>
  </si>
  <si>
    <t>520 GANGA BUCKET 20L (M BEZ)</t>
  </si>
  <si>
    <t>520 GANGA BUCKET 20L (M WT)</t>
  </si>
  <si>
    <t>520 GANGA BUCKET 20L (OR)</t>
  </si>
  <si>
    <t>520 GANGA BUCKET 20L (PINK)</t>
  </si>
  <si>
    <t>520 GANGA BUCKET 20L (SIL)</t>
  </si>
  <si>
    <t>565 Parrot Showel Dustpan</t>
  </si>
  <si>
    <t>FRISCH</t>
  </si>
  <si>
    <t>602 Mini Super Clean With Patti</t>
  </si>
  <si>
    <t>603 Super Clean With Patti</t>
  </si>
  <si>
    <t>7 Ltr Bkt Only Handle(blue)</t>
  </si>
  <si>
    <t>7 Ltr Bkt Only Handle(M.baize)</t>
  </si>
  <si>
    <t>7 Ltr Bkt Only Handle(M.white)</t>
  </si>
  <si>
    <t>7 Ltr Bkt Only Handle(pink)</t>
  </si>
  <si>
    <t>7 Ltr Bkt Only Handle(silver)</t>
  </si>
  <si>
    <t>7 Ltr Only Handle (orange)</t>
  </si>
  <si>
    <t>702 MULTIPURPOSE STAND</t>
  </si>
  <si>
    <t>Kitchenware</t>
  </si>
  <si>
    <t>704 Annapurna Bowl (M.baize)</t>
  </si>
  <si>
    <t>704 ANNAPURNA BOWL (WHITE)</t>
  </si>
  <si>
    <t>704 ANNAPURNA BOWL (YELLOW)</t>
  </si>
  <si>
    <t>708 Pot Stand (Small) (Brown)</t>
  </si>
  <si>
    <t>708 Pot Stand (Small) (M.BAIZE)</t>
  </si>
  <si>
    <t>708 Pot Stand (Small) (M.WHITE)</t>
  </si>
  <si>
    <t>708 Pot Stand (Small)(BLUE)</t>
  </si>
  <si>
    <t>708 Pot Stand (Small)(PINK)</t>
  </si>
  <si>
    <t>709 Pot Stand (BIG) (BLUE)</t>
  </si>
  <si>
    <t>709 Pot Stand (Big) (BROWN)</t>
  </si>
  <si>
    <t>709 Pot Stand (BIG) (M.BAIZE)</t>
  </si>
  <si>
    <t>709 Pot Stand (BIG) (M.WHITE)</t>
  </si>
  <si>
    <t>709 Pot Stand (BIG) (PINK)</t>
  </si>
  <si>
    <t>710 Annapurna Roti Tray</t>
  </si>
  <si>
    <t>713 Annapurna Plate (M. Baize)</t>
  </si>
  <si>
    <t>713 ANNAPURNA PLATE WHITE</t>
  </si>
  <si>
    <t>713 ANNAPURNA PLATE YELLOW</t>
  </si>
  <si>
    <t>801 Garbage Bkt 10 Ltr Only Lid (red)</t>
  </si>
  <si>
    <t>801 Garbage Bkt Only Lid 10 Ltr (yellow)</t>
  </si>
  <si>
    <t>801 NO. GARBAGE BKT 10L ONLY LID (BLK)</t>
  </si>
  <si>
    <t>801 NO. GARBAGE BKT 10L ONLY LID (G)</t>
  </si>
  <si>
    <t>801 NO. GARBAGE BKT 10L ONLY LID (S)</t>
  </si>
  <si>
    <t>801 No. Garbage Bkt 10L Only Lid(D.Blue)</t>
  </si>
  <si>
    <t>801.GARBAGE BKT 10L ONLY LID ( M.B)</t>
  </si>
  <si>
    <t>801.GARBAGE BKT 10L ONLY LID (M.W.)</t>
  </si>
  <si>
    <t>801.GARBAGE BKT 10L ONLY LID(B)</t>
  </si>
  <si>
    <t>801.GARBAGE BKT 10L ONLY LID(P)</t>
  </si>
  <si>
    <t>802 NO. GARBAGE BKT 13 L ONLY LID (SILVE</t>
  </si>
  <si>
    <t>802 NO. GARBAGE BKT 13L ONLY LID ( BLK)</t>
  </si>
  <si>
    <t>802 NO. GARBAGE BKT 13L ONLY LID (O)</t>
  </si>
  <si>
    <t>802 No.Garbage Bkt 13 L Only Lid (D.Blue</t>
  </si>
  <si>
    <t>802.GAR. BKT.13L ONLY LID (D.G)</t>
  </si>
  <si>
    <t>802.GARBAGE BKT 13L ONLY LID (B)</t>
  </si>
  <si>
    <t>802.GARBAGE BKT 13L ONLY LID (M.B.)</t>
  </si>
  <si>
    <t>802.GARBAGE BKT 13L ONLY LID (P)</t>
  </si>
  <si>
    <t>802.GARBAGE BKT 13L ONLY LID(M.W)</t>
  </si>
  <si>
    <t>803 10 Ltr Swing Lid (Blue)</t>
  </si>
  <si>
    <t>803 10 Ltr Swing Lid (Green)</t>
  </si>
  <si>
    <t>803 10 Ltr Swing Lid (M. Baize)</t>
  </si>
  <si>
    <t>803 10 Ltr Swing Lid (Pink)</t>
  </si>
  <si>
    <t>804 13 Ltr Swing Lid (M.baize)</t>
  </si>
  <si>
    <t>804 13 Ltr Swing Lid (Pink)</t>
  </si>
  <si>
    <t>804 13 Ltr Swing Lid (Yellow)</t>
  </si>
  <si>
    <t>810 Garb.Only Bkt 10Ltr (Red)</t>
  </si>
  <si>
    <t>810 GARB.ONLY BKT.10L (M.W.)</t>
  </si>
  <si>
    <t>810 Garb.Only Bkt.10Ltr (M.B)</t>
  </si>
  <si>
    <t>810 Garb.Only Bkt.10Ltr (Ye)</t>
  </si>
  <si>
    <t>810.GARB. ONLY BKT. 10L (SL)</t>
  </si>
  <si>
    <t>810.GARB. ONLY BKT.10L (D.B)</t>
  </si>
  <si>
    <t>810.GARB.ONLY BKT.10Ltr (B)</t>
  </si>
  <si>
    <t>810.Garb.Only Bkt.10ltr (BL)</t>
  </si>
  <si>
    <t>810.Garb.Only Bkt.10Ltr (P)</t>
  </si>
  <si>
    <t>811 Garb.Bkt Swing10 Ltr.(P)</t>
  </si>
  <si>
    <t>811.Garb.Bkt Swing10Ltr(D.B)</t>
  </si>
  <si>
    <t>811.Garb.Bkt.Swing10 Ltr.(Red)</t>
  </si>
  <si>
    <t>811.Garb.Bkt.Swing10Ltr (D.G)</t>
  </si>
  <si>
    <t>811.Garb.Bkt.Swing10Ltr.(Yellow)</t>
  </si>
  <si>
    <t>813 GARBAGE BUCKET 13 LTR ONLY (YELLOW)</t>
  </si>
  <si>
    <t>813 GARBAGE BUCKET 13 LTR ONLY(RED)</t>
  </si>
  <si>
    <t>813 GARBAGE BUCKET ONLY 13L (M.W.)</t>
  </si>
  <si>
    <t>813 GARBAGE BUCKET ONLY 13LTR (d. blue)</t>
  </si>
  <si>
    <t>813 NO. GARBAGE BUCKET 13L ONLY (M.B.)</t>
  </si>
  <si>
    <t>813 NO. GARBAGE BUCKET ONLY (D.GREEN)</t>
  </si>
  <si>
    <t>813 NO. GARBAGE BUCKET ONLY (P)</t>
  </si>
  <si>
    <t>813 NO. GARBAGE BUCKET ONLY (S)</t>
  </si>
  <si>
    <t>813NO. GARBAGE BUCKET ONLY (B)</t>
  </si>
  <si>
    <t>813NO. GARBAGE BUCKET ONLY (BLAC)</t>
  </si>
  <si>
    <t>814 Garb. Bkt Swing (Black)</t>
  </si>
  <si>
    <t>814 Garb.bkt Swing (D.B)</t>
  </si>
  <si>
    <t>814 Garb.Bkt Swing 13 Ltr(G)</t>
  </si>
  <si>
    <t>814 Garb.Bkt Swing 13Ltr.(B)</t>
  </si>
  <si>
    <t>814 Garb.Bkt Swing 13Ltr.(P)</t>
  </si>
  <si>
    <t>814 Garb.Bkt.Swing 13L(Red)</t>
  </si>
  <si>
    <t>814 Garb.Bkt.Swing 13L(Yellow)</t>
  </si>
  <si>
    <t>840 Krishna Bkt 40L (D.blue)</t>
  </si>
  <si>
    <t>840 Krishna Bkt 40L (pink)</t>
  </si>
  <si>
    <t>840 Krishna Bkt 40L(Blue)</t>
  </si>
  <si>
    <t>840 Krishna Bkt 40L(D.green)</t>
  </si>
  <si>
    <t>840.Krishna Bkt. 40 L (BL)</t>
  </si>
  <si>
    <t>840.Krishna Bkt. 40L (Red)</t>
  </si>
  <si>
    <t>840.Krishna Bkt. 40L (Y)</t>
  </si>
  <si>
    <t>841 KRISHNA BKT LID (BLUE)</t>
  </si>
  <si>
    <t>841 KRISHNA BKT LID (D.BLUE)</t>
  </si>
  <si>
    <t>841 KRISHNA BKT LID (D.GREEN)</t>
  </si>
  <si>
    <t>841 KRISHNA BKT LID (PINK)</t>
  </si>
  <si>
    <t>841.KRISHNA BKT. LID (BL)</t>
  </si>
  <si>
    <t>841.KRISHNA BKT. LID (RED)</t>
  </si>
  <si>
    <t>841.KRISHNA BKT. LID (Y)</t>
  </si>
  <si>
    <t>842 Krishana Bkt Only Swing Lid (P)</t>
  </si>
  <si>
    <t>842 Krishna Bkt Only Swing Lid (B)</t>
  </si>
  <si>
    <t>842 Krishna Bkt Only Swing Lid (D.G)</t>
  </si>
  <si>
    <t>842 Krishna Bkt. Only Swing Lid (Y)</t>
  </si>
  <si>
    <t>842. Krishna Bkt. Only Swing Lid (R)</t>
  </si>
  <si>
    <t>842.Krishana Bkt Only Swing Lid (D.B)</t>
  </si>
  <si>
    <t>901 Garb.Bkt W.Handle 10L(B)</t>
  </si>
  <si>
    <t>901 Garb.Bkt W.Handle 10L(R)</t>
  </si>
  <si>
    <t>901.Garb.Bkt.W.Handle10L(D.B)</t>
  </si>
  <si>
    <t>904 Modern Bathroom Wiper With Upvc Pipe</t>
  </si>
  <si>
    <t>906 Modern Floor Wiper With Upvc Pipe</t>
  </si>
  <si>
    <t>907 MODERN PLUS FLOOR WIPER</t>
  </si>
  <si>
    <t>909. LITTLE CHAMP</t>
  </si>
  <si>
    <t>910.Little Star BathroomWiper</t>
  </si>
  <si>
    <t>911 PVC PLUNGER</t>
  </si>
  <si>
    <t>912 Modern Plus BathroomWiper</t>
  </si>
  <si>
    <t>915 Sparkle Floor Wiper</t>
  </si>
  <si>
    <t>942.Mahalakshmi Grass Broom</t>
  </si>
  <si>
    <t>ALU RIVET</t>
  </si>
  <si>
    <t>RAW MATERIAL</t>
  </si>
  <si>
    <t>Raw Material</t>
  </si>
  <si>
    <t>Kgs.</t>
  </si>
  <si>
    <t>APOLLO WIPER ONLY BLADE</t>
  </si>
  <si>
    <t>NEAT &amp; CLEAN</t>
  </si>
  <si>
    <t>Baby Blue 3054 Bu-1257</t>
  </si>
  <si>
    <t>Master Batch</t>
  </si>
  <si>
    <t>Baby Blue Ipolycol 1224</t>
  </si>
  <si>
    <t>Indojapan MB</t>
  </si>
  <si>
    <t>Baby Pink  SPL PINK 3306</t>
  </si>
  <si>
    <t>BATH ROOM WIPER BLADE</t>
  </si>
  <si>
    <t>BLACK 238062 (SNCC)</t>
  </si>
  <si>
    <t>Blend Pink 4659/3 codePI-1098</t>
  </si>
  <si>
    <t>Blend UV Master Batch 203/20%</t>
  </si>
  <si>
    <t>BLUE DARK 224 (SNCC)</t>
  </si>
  <si>
    <t>BLUE ICE 2M2333S (SNCC)</t>
  </si>
  <si>
    <t>BOPP TAPE BRN 48MM X 55 MTR(PM)</t>
  </si>
  <si>
    <t>Packing Material</t>
  </si>
  <si>
    <t>Brown Cellotape(48MM X 55 MTR(PM)</t>
  </si>
  <si>
    <t>Brown Mb-am 4394</t>
  </si>
  <si>
    <t>KG</t>
  </si>
  <si>
    <t>CASTER 25mm Rev Nylon WHEEL</t>
  </si>
  <si>
    <t>CHAIR ARMLESS (HEAVY)</t>
  </si>
  <si>
    <t>MAHANANDA</t>
  </si>
  <si>
    <t>Corrosion Rust Preventive Spray</t>
  </si>
  <si>
    <t>General</t>
  </si>
  <si>
    <t>DE0002 DEVNANDAN GOLD-21(B)</t>
  </si>
  <si>
    <t>DE0005 DEVNANDAN GOLD-19(B)</t>
  </si>
  <si>
    <t>DE0005 DEVNANDAN GOLD-19(MIX)</t>
  </si>
  <si>
    <t>DE0005 DEVNANDAN GOLD-19(O)</t>
  </si>
  <si>
    <t>DE0005 DEVNANDAN GOLD-19(P)</t>
  </si>
  <si>
    <t>Floor Wiper Sheet 16" (Lining)</t>
  </si>
  <si>
    <t>GOLD 2MPRL 4237C (SNCC)</t>
  </si>
  <si>
    <t>Green 1997 GR - 1131</t>
  </si>
  <si>
    <t>GREY 2MMTL8503S (SNCC)</t>
  </si>
  <si>
    <t>GREY PIGEON 23855 (SNCC)</t>
  </si>
  <si>
    <t>HAND TROLLY</t>
  </si>
  <si>
    <t>HD GRANULES</t>
  </si>
  <si>
    <t>HDPE 17NO.TOKER(B)</t>
  </si>
  <si>
    <t>HDPE 50 MA 180</t>
  </si>
  <si>
    <t>Reliance</t>
  </si>
  <si>
    <t>IRON CHAIN (HANGING PURPOSE)</t>
  </si>
  <si>
    <t>Kitchen wiper Only Blade</t>
  </si>
  <si>
    <t>Klaritone PP MB</t>
  </si>
  <si>
    <t>LIGHT SILVER 2MPRL 8677S (SNCC)</t>
  </si>
  <si>
    <t>LINEAR ONE PLY ROLL</t>
  </si>
  <si>
    <t>LL 36 RA 045</t>
  </si>
  <si>
    <t>LLDPE JF19010</t>
  </si>
  <si>
    <t>LLDPE PLASTIC GRANULES</t>
  </si>
  <si>
    <t>Lock &amp; Safe Only Container (1104)</t>
  </si>
  <si>
    <t>Lock &amp; Safe Only Lid (1104)</t>
  </si>
  <si>
    <t>M.S. PIPE48"</t>
  </si>
  <si>
    <t>M.S.PIPE 40"</t>
  </si>
  <si>
    <t>Marble Baize Mb</t>
  </si>
  <si>
    <t>Marble White mb</t>
  </si>
  <si>
    <t>MASTI FLOOR WIPER</t>
  </si>
  <si>
    <t>Modern Wiper Only Body 904</t>
  </si>
  <si>
    <t>Multipurpose Drum 210Ltr.Lid (Black)</t>
  </si>
  <si>
    <t>BLOW MOULDING</t>
  </si>
  <si>
    <t>Multipurpose Drum 210Ltr.With Lid</t>
  </si>
  <si>
    <t>NATURAL FILLTER FX 23 ASF</t>
  </si>
  <si>
    <t>Neyopone Blood Red Mb</t>
  </si>
  <si>
    <t>NIPPLE 12 X 1/2 BSP</t>
  </si>
  <si>
    <t>NIPPLE 20 X 1/4 BSP</t>
  </si>
  <si>
    <t>Npd Plastic Grinding</t>
  </si>
  <si>
    <t>O-11LTR BKT (B)</t>
  </si>
  <si>
    <t>Ossam</t>
  </si>
  <si>
    <t>O-11LTR BKT (MW)</t>
  </si>
  <si>
    <t>O-11LTR BKT (S)</t>
  </si>
  <si>
    <t>O-11LTR BKT(MB)</t>
  </si>
  <si>
    <t>O-11LTR BKT(P)</t>
  </si>
  <si>
    <t>O-13LTR BKT (B)</t>
  </si>
  <si>
    <t>O-13LTR BKT (MB)</t>
  </si>
  <si>
    <t>O-13LTR BKT (MW)</t>
  </si>
  <si>
    <t>O-13LTR BKT (P)</t>
  </si>
  <si>
    <t>O-13LTR BKT (S)</t>
  </si>
  <si>
    <t>O-18LTR BKT (B)</t>
  </si>
  <si>
    <t>O-18LTR BKT (MB)</t>
  </si>
  <si>
    <t>O-18LTR BKT (MW)</t>
  </si>
  <si>
    <t>O-18LTR BKT (P)</t>
  </si>
  <si>
    <t>O-18LTR BKT (S)</t>
  </si>
  <si>
    <t>O-3 LTR BUCKET</t>
  </si>
  <si>
    <t>O-5 LTR BUCKET</t>
  </si>
  <si>
    <t>O-9 LTR BUCKET</t>
  </si>
  <si>
    <t>Orange Mb-04041</t>
  </si>
  <si>
    <t>Osm 5L Bkt. Only Handle (mix)</t>
  </si>
  <si>
    <t>Osm 9L Bkt. only Handle(mix.)</t>
  </si>
  <si>
    <t>Ossam 10L Only Handle</t>
  </si>
  <si>
    <t>Ossam 15 Ltr Only Handle</t>
  </si>
  <si>
    <t>Ossam 16 Ltr Bkt Only Handle</t>
  </si>
  <si>
    <t>Ossam 17L Only Handle</t>
  </si>
  <si>
    <t>Ossam 3.5L Only Handle</t>
  </si>
  <si>
    <t>Ossam 314 Fruit Ghamela</t>
  </si>
  <si>
    <t>OSSAM 315 KISAN GHAMELA</t>
  </si>
  <si>
    <t>Ossam 317 Multipurpose</t>
  </si>
  <si>
    <t>Ossam 319 Toofan Ghamela (mix)</t>
  </si>
  <si>
    <t>Ossam 320 Yesholaxmi (mix)</t>
  </si>
  <si>
    <t>Ossam 322 MahaLaxmi (mix)</t>
  </si>
  <si>
    <t>Ossam 408 Eelphanta Patla</t>
  </si>
  <si>
    <t>Ossam 415 Fish Crate 15No.</t>
  </si>
  <si>
    <t>Ossam 418 K.Crate 18No.</t>
  </si>
  <si>
    <t>Ossam 422 K. Crate 22 No.</t>
  </si>
  <si>
    <t>Ossam 515 Lion Bkt</t>
  </si>
  <si>
    <t>Ossam 5L Only Handle</t>
  </si>
  <si>
    <t>Ossam planter No.07</t>
  </si>
  <si>
    <t>Ossam planter No.09</t>
  </si>
  <si>
    <t>Ossam Planter No.12</t>
  </si>
  <si>
    <t>Ossam Planter No.14</t>
  </si>
  <si>
    <t>Ossam Planter No.16</t>
  </si>
  <si>
    <t>OSSAM PLANTER ONLY TRAY 07 NO.</t>
  </si>
  <si>
    <t>OSSAM PLANTER ONLY TRAY 09 NO.</t>
  </si>
  <si>
    <t>OSSAM PLANTER ONLY TRAY 12 NO.</t>
  </si>
  <si>
    <t>OSSAM PLANTER ONLY TRAY 14 NO.</t>
  </si>
  <si>
    <t>OSSAM PLANTER ONLY TRAY 16 NO.</t>
  </si>
  <si>
    <t>PARROT GREEN (2M3565)(SNCC)</t>
  </si>
  <si>
    <t>Parrot Green Ipolycol 1320</t>
  </si>
  <si>
    <t>Patla Leg Grip Small</t>
  </si>
  <si>
    <t>PINK 2M65026C (SNCC)</t>
  </si>
  <si>
    <t>PLASTIC GRANUALES (SP)</t>
  </si>
  <si>
    <t>Plastic Granules</t>
  </si>
  <si>
    <t>PLASTIC GRANULES (PRIYA PLASTIC)</t>
  </si>
  <si>
    <t>PLASTIC PIPE CAP 22MM</t>
  </si>
  <si>
    <t>Plastic Scrap Grinding</t>
  </si>
  <si>
    <t>PP B120MA</t>
  </si>
  <si>
    <t>PP BAGS (14X16)</t>
  </si>
  <si>
    <t>PP C080MA</t>
  </si>
  <si>
    <t>PP D120MA</t>
  </si>
  <si>
    <t>PP GRANULES</t>
  </si>
  <si>
    <t>PP H110MA</t>
  </si>
  <si>
    <t>PP SRM100NC</t>
  </si>
  <si>
    <t>PPCP MI 3530</t>
  </si>
  <si>
    <t>PVC DUSTPAN STRIP 602</t>
  </si>
  <si>
    <t>MAHALASA PLATO MECH</t>
  </si>
  <si>
    <t>PVC DUSTPAN STRIP 603</t>
  </si>
  <si>
    <t>Radhe Plastic Granules</t>
  </si>
  <si>
    <t>RDNG Bottam Plate (plain)sil</t>
  </si>
  <si>
    <t>Radongrow</t>
  </si>
  <si>
    <t>RDNG Cap (Silver)</t>
  </si>
  <si>
    <t>RDNG Distributer (silver)</t>
  </si>
  <si>
    <t>RDNG DWC TOP PLATE(SIL)</t>
  </si>
  <si>
    <t>RDNG Holder (silver)</t>
  </si>
  <si>
    <t>Red 2M6390 MB (SNCC)</t>
  </si>
  <si>
    <t>RED MB - AM 13235 TERRACOTA</t>
  </si>
  <si>
    <t>Reprocess Pe Compound</t>
  </si>
  <si>
    <t>Plastic Grinding</t>
  </si>
  <si>
    <t>Rereprocessed Granules</t>
  </si>
  <si>
    <t>Rubber Strip 14" Wiper With Hole</t>
  </si>
  <si>
    <t>Rubber Strip 16" Wiper With Hole</t>
  </si>
  <si>
    <t>SAI 50A NAT 297C</t>
  </si>
  <si>
    <t>SAI 60A TR 388A</t>
  </si>
  <si>
    <t>SAI 70A TR 272</t>
  </si>
  <si>
    <t>Sai 80A BK 848A</t>
  </si>
  <si>
    <t>Silicon Profile3.6*6.5* 400mm</t>
  </si>
  <si>
    <t>SKY BLUE 2W2028 (SNCC)</t>
  </si>
  <si>
    <t>SLT Ppcp Grinding</t>
  </si>
  <si>
    <t>STICKER (FRISCH SHOWEL DUSTPAN)</t>
  </si>
  <si>
    <t>Sticker</t>
  </si>
  <si>
    <t>Sticker 50*38 White (3000pcs)</t>
  </si>
  <si>
    <t>STICKER DUST BIN - CHIKHALI</t>
  </si>
  <si>
    <t>STICKER MINI SUPER CLEAN 602</t>
  </si>
  <si>
    <t>Stool Leg 412</t>
  </si>
  <si>
    <t>Stool Leg Medium</t>
  </si>
  <si>
    <t>UPVC PIPE ONE SIDE THREAD (30 INCH)</t>
  </si>
  <si>
    <t>UPVC PIPES ONE SIDE THREAD (1 MTR)</t>
  </si>
  <si>
    <t>UVKON 2032(SNCC)</t>
  </si>
  <si>
    <t>VIOLET 25712 (SNCC)</t>
  </si>
  <si>
    <t>Volvo Silver 2MML80175 (SNCC)</t>
  </si>
  <si>
    <t>WASTE GRADING SMP</t>
  </si>
  <si>
    <t>White MB- Aw 5039</t>
  </si>
  <si>
    <t>Wiper Lock Button</t>
  </si>
  <si>
    <t>WIPER ONLY BODDY 906/907</t>
  </si>
  <si>
    <t>YELLOW 2M4374S MB (SNCC)</t>
  </si>
  <si>
    <t>YELLOW GOLDAN 23490 (SNCC)</t>
  </si>
  <si>
    <t>10 Kg Container</t>
  </si>
  <si>
    <t>GROW PACK</t>
  </si>
  <si>
    <t>10 Ltr Bkt Only Handle (D.Blue)</t>
  </si>
  <si>
    <t>15 Ltr Bkt Only Handle (sil)</t>
  </si>
  <si>
    <t>17 LTR BKT ONLY HANDLE (G.PIGEON)</t>
  </si>
  <si>
    <t>17 LTR BKT ONLY HANDLE (GRAY)</t>
  </si>
  <si>
    <t>17 LTR BKT ONLY HANDLE(SILVER)</t>
  </si>
  <si>
    <t>20 Ltr. Container Mould</t>
  </si>
  <si>
    <t>Mould for Job</t>
  </si>
  <si>
    <t>20Ltr.Container(White)</t>
  </si>
  <si>
    <t>22MM CAP W. ROATATING HOOK</t>
  </si>
  <si>
    <t>3.5 Ltr Bkt Only Handle Baby Pink</t>
  </si>
  <si>
    <t>517 Narmada Bkt 17 L (G.Pigeon)</t>
  </si>
  <si>
    <t>517 Narmada Bkt 17 L (Gray)</t>
  </si>
  <si>
    <t>BFLY-016 MULTIPURPOSE NO.16(B)</t>
  </si>
  <si>
    <t>BFLY-016 MULTIPURPOSE NO.16(O)</t>
  </si>
  <si>
    <t>BFLY-016 MULTIPURPOSE NO.16(P)</t>
  </si>
  <si>
    <t>BFLY-017 ALLPURPOSE NO.17(B)</t>
  </si>
  <si>
    <t>BFLY-017 ALLPURPOSE NO.17(O)</t>
  </si>
  <si>
    <t>BFLY-017 ALLPURPOSE NO.17(P)</t>
  </si>
  <si>
    <t>Cap Body  3/4 (Pink)</t>
  </si>
  <si>
    <t>Cap Body 3/4  (L. Blue)</t>
  </si>
  <si>
    <t>Cap Body 3/4 (M.B)</t>
  </si>
  <si>
    <t>DE0002 DEVNANDAN GOLD-21(O)</t>
  </si>
  <si>
    <t>DE0002 DEVNANDAN GOLD-21(P)</t>
  </si>
  <si>
    <t>PPCP (GROW PACK)</t>
  </si>
  <si>
    <t>Rotating Cap 3/4 (black)</t>
  </si>
  <si>
    <t>Ss Pipe 3/4 2.5 Ft</t>
  </si>
  <si>
    <t>Ss Pipe 3/4 3 Ft</t>
  </si>
  <si>
    <t>15 Ltr Bkt  Only Handle( M.White)</t>
  </si>
  <si>
    <t>17 Ltr Bkt Only Handle (orange)</t>
  </si>
  <si>
    <t>2014 PLANTER NO.14 (MIX)</t>
  </si>
  <si>
    <t>905 SUPER DRY BATHROOM WIPER</t>
  </si>
  <si>
    <t>908 SUPER DRY FLOOR WIPER</t>
  </si>
  <si>
    <t>Bathroom Wiper Only Body ( Blue)</t>
  </si>
  <si>
    <t>Bathroom Wiper Only Body (silver)</t>
  </si>
  <si>
    <t>Bathroom Wiper Only Body(M.B)</t>
  </si>
  <si>
    <t>Bathroom Wiper Only Body(pink)</t>
  </si>
  <si>
    <t>BUTTERFLY COATED CLOTH DRYER STAND</t>
  </si>
  <si>
    <t>Cap Body 3/4 (BL)</t>
  </si>
  <si>
    <t>Cap Body 3/4 (GR)</t>
  </si>
  <si>
    <t>Cap Body 3/4 (MW)</t>
  </si>
  <si>
    <t>Cap Body 3/4 (silver)</t>
  </si>
  <si>
    <t>DE0001 DEVNANDAN GOLD-24 (B)</t>
  </si>
  <si>
    <t>DE0001 DEVNANDAN GOLD-24 (O)</t>
  </si>
  <si>
    <t>DE0001 DEVNANDAN GOLD-24 (P)</t>
  </si>
  <si>
    <t>Floor Wiper Sheet 16" (mix colour)</t>
  </si>
  <si>
    <t>MODERN BATHROOM WIPER BLADE-904</t>
  </si>
  <si>
    <t>P.O.F BAG 135*14*15mi (912)</t>
  </si>
  <si>
    <t>S.S. PIPE 3 FEET (22MM)</t>
  </si>
  <si>
    <t>S.S.PIPE 4 FEET (22MM)</t>
  </si>
  <si>
    <t>SELTOS COATED CLOTH DRYER STAND</t>
  </si>
  <si>
    <t>SELTOS STEEL CLOTH DRYER STAND</t>
  </si>
  <si>
    <t>SLT  Grinding (P.P)</t>
  </si>
  <si>
    <t>Sparkle Wiper Only Blade</t>
  </si>
  <si>
    <t>Sparkle Wiper Only Body ( Blue)</t>
  </si>
  <si>
    <t>Sparkle Wiper Only Body (M.B)</t>
  </si>
  <si>
    <t>Sparkle Wiper Only Body (PINK)</t>
  </si>
  <si>
    <t>Sparkle Wiper Only Body(Sil)</t>
  </si>
  <si>
    <t>SS Pipe 3/4</t>
  </si>
  <si>
    <t>Fortune Steel</t>
  </si>
  <si>
    <t>Super Dry Bathroom Wiper Blade-905</t>
  </si>
  <si>
    <t>SUPER DRY FLOOR WIPER BLADE 908</t>
  </si>
  <si>
    <t>SUPREME EXPANDABLE CLOTH STAND</t>
  </si>
  <si>
    <t>18 Ltr Bkt Only Handle (Gr)</t>
  </si>
  <si>
    <t>2009 PLANTER NO.9 (GREEN)</t>
  </si>
  <si>
    <t>2012 PLANTER NO.12 (MIX)</t>
  </si>
  <si>
    <t>20Ltr.Container(Blue)</t>
  </si>
  <si>
    <t>20Ltr.Container(Gray)</t>
  </si>
  <si>
    <t>316 SUPER POWER (BLACK)</t>
  </si>
  <si>
    <t>902. Garbage Bkt. With Handle 13 L (Gr)</t>
  </si>
  <si>
    <t>BROWN COFEE-2M9185C(SNCC)</t>
  </si>
  <si>
    <t>BULLDOZER FLOOR WIPER ONLY BLADE</t>
  </si>
  <si>
    <t>BULLDOZER FLOOR WIPER ONLY BLADE(SILICON</t>
  </si>
  <si>
    <t>DE1007 DEVNANDAN BKT 5.LTR(B)</t>
  </si>
  <si>
    <t>DE1007 DEVNANDAN BKT 5.LTR(O)</t>
  </si>
  <si>
    <t>DE1007 DEVNANDAN BKT 5.LTR(P)</t>
  </si>
  <si>
    <t>MAROON-M004 -2M6785C(SNCC)</t>
  </si>
  <si>
    <t>MASTI FLOOR WIPER ONLY BLADE</t>
  </si>
  <si>
    <t>MASTI FLOOR WIPER ONLY BLADE SILICON</t>
  </si>
  <si>
    <t>MULTIPURPOSE TROLLY 702 BLUE</t>
  </si>
  <si>
    <t>MULTIPURPOSE TROLLY 702 RED</t>
  </si>
  <si>
    <t>1014 Planter Only Tray (Mix)</t>
  </si>
  <si>
    <t>1016 Planter Only Tray (Mix)</t>
  </si>
  <si>
    <t>2016 PLANTER (MIX)</t>
  </si>
  <si>
    <t>516 DOLPHIN BKT.16L (GRAY)</t>
  </si>
  <si>
    <t>912/915 THREAD WIPER BODY(BLACK)</t>
  </si>
  <si>
    <t>BLACK SUPREME 238073 MB (SNCC)</t>
  </si>
  <si>
    <t>Little Champ Only Body</t>
  </si>
  <si>
    <t>RDNG Bottam Base (Hole) (silver)</t>
  </si>
  <si>
    <t>2007 PLANTER 7 NO.(GR)</t>
  </si>
  <si>
    <t>EMP Lock &amp; Safe 1104</t>
  </si>
  <si>
    <t>EMPORIUM</t>
  </si>
  <si>
    <t>ENVELOP</t>
  </si>
  <si>
    <t>FRIDPN605 Showel Dustpan With Patti</t>
  </si>
  <si>
    <t>1004 Classic Tray No.4 (Yellow)</t>
  </si>
  <si>
    <t>20 Ltr. Container (Scrap)</t>
  </si>
  <si>
    <t>921. Splash Broom 21" (Mix.)</t>
  </si>
  <si>
    <t>10 Ltr Outer Swing Lid (blue)</t>
  </si>
  <si>
    <t>1009 PlanterOnlyTrayNo.09 (MIX)</t>
  </si>
  <si>
    <t>1012.PlanterOnlyTrayNo.12(MIX)</t>
  </si>
  <si>
    <t>606 MISS CLEAN DUSTPAN(MIX)</t>
  </si>
  <si>
    <t>Ossam 316 Super Multipurpose</t>
  </si>
  <si>
    <t>Ossam 505 Chawa Bkt</t>
  </si>
  <si>
    <t>Ossam 507 7 Ltr Chawa Plus</t>
  </si>
  <si>
    <t>Ossam 510 Wild Cat Bkt</t>
  </si>
  <si>
    <t>Ossam 517 Mini Tiger 17 Ltr</t>
  </si>
  <si>
    <t>Ossam 520 20 ltr bkt</t>
  </si>
  <si>
    <t>Plastic Dana PP</t>
  </si>
  <si>
    <t>PLUNGER (BLACK)</t>
  </si>
  <si>
    <t>603 Super Clean</t>
  </si>
  <si>
    <t>802 Garbage Bkt. Only Lid (OR)</t>
  </si>
  <si>
    <t>813  NO. GARBAGE BUCKET ONLY (O)</t>
  </si>
  <si>
    <t>917 POWER PLUNGER</t>
  </si>
  <si>
    <t>PLASTIC GRANULES PP SILVER</t>
  </si>
  <si>
    <t>Silver MB-am 1019</t>
  </si>
  <si>
    <t>Super Spin MOP Bkt.</t>
  </si>
  <si>
    <t>1014 Planter Only Tray No.14 (Gr)</t>
  </si>
  <si>
    <t>Grand Total</t>
  </si>
  <si>
    <t>Op.Qty New</t>
  </si>
  <si>
    <t>Cl. Qty-New</t>
  </si>
  <si>
    <t>Cl. Amt.-New</t>
  </si>
  <si>
    <t>Qty.Cons (Others)</t>
  </si>
  <si>
    <t>Total Qty.Cons</t>
  </si>
  <si>
    <t>Sales</t>
  </si>
  <si>
    <t>Closing</t>
  </si>
  <si>
    <t>Opening</t>
  </si>
  <si>
    <t>A</t>
  </si>
  <si>
    <t>Menufacturing</t>
  </si>
  <si>
    <t>- Consumptions</t>
  </si>
  <si>
    <t xml:space="preserve"> - Wastage</t>
  </si>
  <si>
    <t>+ Purchase</t>
  </si>
  <si>
    <t>Op.Qty-New</t>
  </si>
  <si>
    <t>Sale+Cons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</si>
</sst>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mmm/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0.79998168889431442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8" tint="0.7999816888943144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3" fontId="4" fillId="2" borderId="1" xfId="1" applyFont="1" applyFill="1" applyBorder="1" applyAlignment="1">
      <alignment horizontal="center" vertical="center"/>
    </xf>
    <xf numFmtId="43" fontId="5" fillId="3" borderId="1" xfId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43" fontId="6" fillId="3" borderId="1" xfId="1" applyFont="1" applyFill="1" applyBorder="1" applyAlignment="1">
      <alignment horizontal="center" vertical="center"/>
    </xf>
    <xf numFmtId="43" fontId="7" fillId="4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43" fontId="1" fillId="0" borderId="1" xfId="1" applyFont="1" applyBorder="1"/>
    <xf numFmtId="43" fontId="0" fillId="0" borderId="1" xfId="1" applyFont="1" applyBorder="1"/>
    <xf numFmtId="43" fontId="8" fillId="5" borderId="1" xfId="1" applyFont="1" applyFill="1" applyBorder="1"/>
    <xf numFmtId="43" fontId="0" fillId="5" borderId="1" xfId="1" applyFont="1" applyFill="1" applyBorder="1"/>
    <xf numFmtId="43" fontId="9" fillId="5" borderId="1" xfId="1" applyFont="1" applyFill="1" applyBorder="1"/>
    <xf numFmtId="43" fontId="0" fillId="6" borderId="1" xfId="1" applyFont="1" applyFill="1" applyBorder="1"/>
    <xf numFmtId="43" fontId="10" fillId="6" borderId="1" xfId="1" applyFont="1" applyFill="1" applyBorder="1"/>
    <xf numFmtId="43" fontId="0" fillId="7" borderId="1" xfId="1" applyFont="1" applyFill="1" applyBorder="1"/>
    <xf numFmtId="43" fontId="8" fillId="7" borderId="1" xfId="1" applyFont="1" applyFill="1" applyBorder="1"/>
    <xf numFmtId="43" fontId="0" fillId="0" borderId="1" xfId="0" applyNumberFormat="1" applyBorder="1"/>
    <xf numFmtId="43" fontId="3" fillId="6" borderId="1" xfId="1" applyFont="1" applyFill="1" applyBorder="1"/>
    <xf numFmtId="14" fontId="3" fillId="0" borderId="1" xfId="0" applyNumberFormat="1" applyFont="1" applyBorder="1"/>
    <xf numFmtId="0" fontId="3" fillId="0" borderId="1" xfId="0" applyFont="1" applyBorder="1"/>
    <xf numFmtId="43" fontId="10" fillId="5" borderId="1" xfId="1" applyFont="1" applyFill="1" applyBorder="1"/>
    <xf numFmtId="43" fontId="3" fillId="5" borderId="1" xfId="1" applyFont="1" applyFill="1" applyBorder="1"/>
    <xf numFmtId="43" fontId="7" fillId="5" borderId="1" xfId="1" applyFont="1" applyFill="1" applyBorder="1"/>
    <xf numFmtId="43" fontId="3" fillId="7" borderId="1" xfId="1" applyFont="1" applyFill="1" applyBorder="1"/>
    <xf numFmtId="43" fontId="3" fillId="0" borderId="1" xfId="1" applyFont="1" applyBorder="1"/>
    <xf numFmtId="14" fontId="0" fillId="0" borderId="0" xfId="0" applyNumberFormat="1" applyAlignment="1">
      <alignment horizontal="right" vertical="center"/>
    </xf>
    <xf numFmtId="0" fontId="0" fillId="0" borderId="2" xfId="0" applyBorder="1" applyAlignment="1">
      <alignment horizontal="right" vertical="center"/>
    </xf>
    <xf numFmtId="4" fontId="3" fillId="0" borderId="2" xfId="1" applyNumberFormat="1" applyFont="1" applyBorder="1" applyAlignment="1">
      <alignment horizontal="right" vertical="center"/>
    </xf>
    <xf numFmtId="14" fontId="0" fillId="0" borderId="0" xfId="0" applyNumberFormat="1"/>
    <xf numFmtId="43" fontId="1" fillId="0" borderId="0" xfId="1" applyFont="1"/>
    <xf numFmtId="43" fontId="0" fillId="0" borderId="0" xfId="1" applyFont="1"/>
    <xf numFmtId="43" fontId="8" fillId="0" borderId="0" xfId="1" applyFont="1"/>
    <xf numFmtId="43" fontId="9" fillId="0" borderId="0" xfId="1" applyFont="1"/>
    <xf numFmtId="43" fontId="3" fillId="0" borderId="0" xfId="1" applyFont="1"/>
    <xf numFmtId="43" fontId="10" fillId="0" borderId="0" xfId="1" applyFont="1"/>
    <xf numFmtId="4" fontId="0" fillId="0" borderId="0" xfId="0" applyNumberFormat="1"/>
    <xf numFmtId="4" fontId="0" fillId="0" borderId="1" xfId="0" applyNumberFormat="1" applyBorder="1"/>
    <xf numFmtId="4" fontId="4" fillId="2" borderId="1" xfId="1" applyNumberFormat="1" applyFont="1" applyFill="1" applyBorder="1" applyAlignment="1">
      <alignment horizontal="center" vertical="center"/>
    </xf>
    <xf numFmtId="4" fontId="0" fillId="0" borderId="1" xfId="1" applyNumberFormat="1" applyFont="1" applyBorder="1"/>
    <xf numFmtId="4" fontId="0" fillId="0" borderId="0" xfId="1" applyNumberFormat="1" applyFont="1"/>
    <xf numFmtId="4" fontId="0" fillId="0" borderId="3" xfId="0" applyNumberFormat="1" applyBorder="1"/>
    <xf numFmtId="0" fontId="3" fillId="0" borderId="0" xfId="0" applyFont="1"/>
    <xf numFmtId="164" fontId="0" fillId="0" borderId="1" xfId="0" applyNumberFormat="1" applyBorder="1" applyAlignment="1">
      <alignment horizontal="left"/>
    </xf>
    <xf numFmtId="164" fontId="0" fillId="0" borderId="3" xfId="0" applyNumberFormat="1" applyBorder="1" applyAlignment="1">
      <alignment horizontal="left"/>
    </xf>
    <xf numFmtId="0" fontId="3" fillId="0" borderId="1" xfId="0" pivotButton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11" fillId="2" borderId="1" xfId="1" applyFont="1" applyFill="1" applyBorder="1" applyAlignment="1">
      <alignment horizontal="center" vertical="center"/>
    </xf>
    <xf numFmtId="4" fontId="1" fillId="0" borderId="2" xfId="1" applyNumberFormat="1" applyFont="1" applyBorder="1" applyAlignment="1">
      <alignment horizontal="right" vertical="center"/>
    </xf>
    <xf numFmtId="0" fontId="9" fillId="0" borderId="1" xfId="0" pivotButton="1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3" fontId="3" fillId="0" borderId="2" xfId="1" applyFont="1" applyBorder="1" applyAlignment="1">
      <alignment horizontal="right" vertical="center"/>
    </xf>
    <xf numFmtId="43" fontId="1" fillId="6" borderId="1" xfId="1" applyFont="1" applyFill="1" applyBorder="1"/>
    <xf numFmtId="0" fontId="9" fillId="0" borderId="1" xfId="0" applyFont="1" applyBorder="1" applyAlignment="1">
      <alignment horizontal="center" vertical="center"/>
    </xf>
    <xf numFmtId="14" fontId="0" fillId="8" borderId="1" xfId="0" applyNumberFormat="1" applyFill="1" applyBorder="1"/>
    <xf numFmtId="0" fontId="0" fillId="8" borderId="1" xfId="0" applyFill="1" applyBorder="1"/>
    <xf numFmtId="0" fontId="3" fillId="0" borderId="0" xfId="1" applyNumberFormat="1" applyFont="1"/>
    <xf numFmtId="0" fontId="4" fillId="2" borderId="1" xfId="1" applyNumberFormat="1" applyFont="1" applyFill="1" applyBorder="1" applyAlignment="1">
      <alignment horizontal="center" vertical="center"/>
    </xf>
    <xf numFmtId="0" fontId="3" fillId="0" borderId="1" xfId="1" applyNumberFormat="1" applyFont="1" applyBorder="1"/>
    <xf numFmtId="0" fontId="3" fillId="0" borderId="2" xfId="1" applyNumberFormat="1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3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numFmt numFmtId="4" formatCode="#,##0.00"/>
    </dxf>
    <dxf>
      <font>
        <color auto="1"/>
      </font>
    </dxf>
    <dxf>
      <font>
        <color auto="1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b val="0"/>
      </font>
    </dxf>
    <dxf>
      <font>
        <b val="0"/>
      </font>
    </dxf>
    <dxf>
      <font>
        <color auto="1"/>
      </font>
    </dxf>
    <dxf>
      <font>
        <color auto="1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>
          <bgColor rgb="FFFF7C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</font>
    </dxf>
    <dxf>
      <alignment horizontal="center"/>
    </dxf>
    <dxf>
      <alignment horizontal="center"/>
    </dxf>
    <dxf>
      <font>
        <b/>
      </font>
    </dxf>
    <dxf>
      <font>
        <b/>
      </font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numFmt numFmtId="4" formatCode="#,##0.00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 M" refreshedDate="45444.513351157409" createdVersion="7" refreshedVersion="7" minRefreshableVersion="3" recordCount="677" xr:uid="{EEC7BC6B-CA00-46E3-93C7-3C75BCEAA192}">
  <cacheSource type="worksheet">
    <worksheetSource name="Raw_Data"/>
  </cacheSource>
  <cacheFields count="27">
    <cacheField name="Month" numFmtId="14">
      <sharedItems containsSemiMixedTypes="0" containsNonDate="0" containsDate="1" containsString="0" minDate="2023-04-30T00:00:00" maxDate="2024-03-01T00:00:00" count="11">
        <d v="2023-04-30T00:00:00"/>
        <d v="2023-05-31T00:00:00"/>
        <d v="2023-06-30T00:00:00"/>
        <d v="2023-07-31T00:00:00"/>
        <d v="2023-08-31T00:00:00"/>
        <d v="2023-09-30T00:00:00"/>
        <d v="2023-10-31T00:00:00"/>
        <d v="2023-11-30T00:00:00"/>
        <d v="2023-12-31T00:00:00"/>
        <d v="2024-01-31T00:00:00"/>
        <d v="2024-02-29T00:00:00"/>
      </sharedItems>
    </cacheField>
    <cacheField name="Item Details" numFmtId="0">
      <sharedItems/>
    </cacheField>
    <cacheField name="Parent Group" numFmtId="0">
      <sharedItems/>
    </cacheField>
    <cacheField name="Type" numFmtId="0">
      <sharedItems/>
    </cacheField>
    <cacheField name="Unit" numFmtId="0">
      <sharedItems/>
    </cacheField>
    <cacheField name="weight" numFmtId="0">
      <sharedItems containsString="0" containsBlank="1" containsNumber="1" containsInteger="1" minValue="0" maxValue="0"/>
    </cacheField>
    <cacheField name="weight-new" numFmtId="0">
      <sharedItems containsSemiMixedTypes="0" containsString="0" containsNumber="1" containsInteger="1" minValue="0" maxValue="0"/>
    </cacheField>
    <cacheField name="Op.Qty" numFmtId="43">
      <sharedItems containsSemiMixedTypes="0" containsString="0" containsNumber="1" minValue="-2102.13" maxValue="44764.36"/>
    </cacheField>
    <cacheField name="Op.Qty New" numFmtId="43">
      <sharedItems containsSemiMixedTypes="0" containsString="0" containsNumber="1" minValue="0" maxValue="27473.91"/>
    </cacheField>
    <cacheField name="Op.Amt." numFmtId="43">
      <sharedItems containsSemiMixedTypes="0" containsString="0" containsNumber="1" minValue="-161358.29" maxValue="4267121.24"/>
    </cacheField>
    <cacheField name="Purc." numFmtId="43">
      <sharedItems containsSemiMixedTypes="0" containsString="0" containsNumber="1" minValue="0" maxValue="43000"/>
    </cacheField>
    <cacheField name="Amt.In" numFmtId="43">
      <sharedItems containsSemiMixedTypes="0" containsString="0" containsNumber="1" minValue="0" maxValue="4060025"/>
    </cacheField>
    <cacheField name="Qty In(Others)" numFmtId="43">
      <sharedItems containsSemiMixedTypes="0" containsString="0" containsNumber="1" minValue="0" maxValue="10586.49"/>
    </cacheField>
    <cacheField name="Amt.In(Others)" numFmtId="43">
      <sharedItems containsSemiMixedTypes="0" containsString="0" containsNumber="1" minValue="0" maxValue="956164.37"/>
    </cacheField>
    <cacheField name="Sale" numFmtId="43">
      <sharedItems containsSemiMixedTypes="0" containsString="0" containsNumber="1" containsInteger="1" minValue="0" maxValue="3500"/>
    </cacheField>
    <cacheField name="Amt.Out" numFmtId="43">
      <sharedItems containsSemiMixedTypes="0" containsString="0" containsNumber="1" containsInteger="1" minValue="0" maxValue="358750"/>
    </cacheField>
    <cacheField name="Qty.Cons (Others)" numFmtId="43">
      <sharedItems containsSemiMixedTypes="0" containsString="0" containsNumber="1" minValue="0" maxValue="34539.1"/>
    </cacheField>
    <cacheField name="Additional Cons" numFmtId="43">
      <sharedItems containsSemiMixedTypes="0" containsString="0" containsNumber="1" minValue="0" maxValue="4125.46"/>
    </cacheField>
    <cacheField name=" -   " numFmtId="43">
      <sharedItems containsString="0" containsBlank="1" containsNumber="1" containsInteger="1" minValue="-7000" maxValue="12000"/>
    </cacheField>
    <cacheField name="Total Qty.Cons" numFmtId="43">
      <sharedItems containsSemiMixedTypes="0" containsString="0" containsNumber="1" minValue="-2.1299999999999955" maxValue="38664.559999999998"/>
    </cacheField>
    <cacheField name="Sale+Cons" numFmtId="43">
      <sharedItems containsSemiMixedTypes="0" containsString="0" containsNumber="1" minValue="-2.1299999999999955" maxValue="38664.559999999998"/>
    </cacheField>
    <cacheField name="Amt.Out(Others)" numFmtId="43">
      <sharedItems containsSemiMixedTypes="0" containsString="0" containsNumber="1" minValue="0" maxValue="3282421.73"/>
    </cacheField>
    <cacheField name="Wastage" numFmtId="43">
      <sharedItems containsSemiMixedTypes="0" containsString="0" containsNumber="1" minValue="0" maxValue="507.77"/>
    </cacheField>
    <cacheField name="Cl. Qty" numFmtId="43">
      <sharedItems containsSemiMixedTypes="0" containsString="0" containsNumber="1" minValue="-2102.13" maxValue="44764.36"/>
    </cacheField>
    <cacheField name="Cl. Amt." numFmtId="43">
      <sharedItems containsSemiMixedTypes="0" containsString="0" containsNumber="1" minValue="-161358.29" maxValue="4267121.24"/>
    </cacheField>
    <cacheField name="Cl. Qty-New" numFmtId="4">
      <sharedItems containsSemiMixedTypes="0" containsString="0" containsNumber="1" minValue="0" maxValue="27473.909999999996"/>
    </cacheField>
    <cacheField name="Cl. Amt.-New" numFmtId="43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 M" refreshedDate="45444.523983449071" createdVersion="7" refreshedVersion="7" minRefreshableVersion="3" recordCount="7667" xr:uid="{6F4FC498-07C8-4897-A62A-72F54363469B}">
  <cacheSource type="worksheet">
    <worksheetSource name="Finished_Data"/>
  </cacheSource>
  <cacheFields count="30">
    <cacheField name="Month" numFmtId="14">
      <sharedItems containsSemiMixedTypes="0" containsNonDate="0" containsDate="1" containsString="0" minDate="2023-04-30T00:00:00" maxDate="2024-03-01T00:00:00" count="11">
        <d v="2023-04-30T00:00:00"/>
        <d v="2023-05-31T00:00:00"/>
        <d v="2023-06-30T00:00:00"/>
        <d v="2023-07-31T00:00:00"/>
        <d v="2023-08-31T00:00:00"/>
        <d v="2023-09-30T00:00:00"/>
        <d v="2023-10-31T00:00:00"/>
        <d v="2023-11-30T00:00:00"/>
        <d v="2023-12-31T00:00:00"/>
        <d v="2024-01-31T00:00:00"/>
        <d v="2024-02-29T00:00:00"/>
      </sharedItems>
    </cacheField>
    <cacheField name="Item Details" numFmtId="0">
      <sharedItems/>
    </cacheField>
    <cacheField name="Parent Group" numFmtId="0">
      <sharedItems/>
    </cacheField>
    <cacheField name="Type" numFmtId="0">
      <sharedItems/>
    </cacheField>
    <cacheField name="Unit" numFmtId="0">
      <sharedItems/>
    </cacheField>
    <cacheField name="weight" numFmtId="0">
      <sharedItems containsString="0" containsBlank="1" containsNumber="1" containsInteger="1" minValue="0" maxValue="2000"/>
    </cacheField>
    <cacheField name="weight-new" numFmtId="0">
      <sharedItems containsString="0" containsBlank="1" containsNumber="1" containsInteger="1" minValue="0" maxValue="2180"/>
    </cacheField>
    <cacheField name="Op.Qty" numFmtId="43">
      <sharedItems containsString="0" containsBlank="1" containsNumber="1" minValue="-15174" maxValue="86480"/>
    </cacheField>
    <cacheField name="Op.Qty-New" numFmtId="0">
      <sharedItems containsString="0" containsBlank="1" containsNumber="1" minValue="-98.04" maxValue="7032.07"/>
    </cacheField>
    <cacheField name="Op.Amt." numFmtId="43">
      <sharedItems containsString="0" containsBlank="1" containsNumber="1" minValue="-38354.639999999999" maxValue="2295409.96"/>
    </cacheField>
    <cacheField name="Purc." numFmtId="43">
      <sharedItems containsString="0" containsBlank="1" containsNumber="1" minValue="0" maxValue="20000"/>
    </cacheField>
    <cacheField name="Amt.In" numFmtId="43">
      <sharedItems containsString="0" containsBlank="1" containsNumber="1" minValue="0" maxValue="529982.69999999995"/>
    </cacheField>
    <cacheField name="Qty In(Others)" numFmtId="43">
      <sharedItems containsString="0" containsBlank="1" containsNumber="1" minValue="0" maxValue="98100"/>
    </cacheField>
    <cacheField name="Amt.In(Others)" numFmtId="43">
      <sharedItems containsString="0" containsBlank="1" containsNumber="1" minValue="0" maxValue="2712494.25"/>
    </cacheField>
    <cacheField name="Sale" numFmtId="43">
      <sharedItems containsString="0" containsBlank="1" containsNumber="1" containsInteger="1" minValue="-643" maxValue="32698"/>
    </cacheField>
    <cacheField name="Amt.Out" numFmtId="43">
      <sharedItems containsString="0" containsBlank="1" containsNumber="1" minValue="-18790.2" maxValue="611478.80000000005"/>
    </cacheField>
    <cacheField name="Qty.Out (Others)" numFmtId="43">
      <sharedItems containsString="0" containsBlank="1" containsNumber="1" minValue="0" maxValue="39335"/>
    </cacheField>
    <cacheField name="Additional Cons" numFmtId="43">
      <sharedItems containsString="0" containsBlank="1" containsNumber="1" minValue="0" maxValue="6638.1746000000012"/>
    </cacheField>
    <cacheField name="Total Qty.Out" numFmtId="43">
      <sharedItems containsSemiMixedTypes="0" containsString="0" containsNumber="1" minValue="0" maxValue="45973.174599999998"/>
    </cacheField>
    <cacheField name="Amt.Out(Others)" numFmtId="43">
      <sharedItems containsString="0" containsBlank="1" containsNumber="1" minValue="0" maxValue="2307367.36"/>
    </cacheField>
    <cacheField name="Op-KG" numFmtId="43">
      <sharedItems containsSemiMixedTypes="0" containsString="0" containsNumber="1" minValue="-313.93900000000002" maxValue="18365.221000000001"/>
    </cacheField>
    <cacheField name="Mfg in KG" numFmtId="43">
      <sharedItems containsSemiMixedTypes="0" containsString="0" containsNumber="1" minValue="0" maxValue="3901"/>
    </cacheField>
    <cacheField name="Adtional Mfg" numFmtId="43">
      <sharedItems containsSemiMixedTypes="0" containsString="0" containsNumber="1" minValue="0" maxValue="654.93889000000001"/>
    </cacheField>
    <cacheField name=" 1,37,400.00 " numFmtId="43">
      <sharedItems containsString="0" containsBlank="1" containsNumber="1" containsInteger="1" minValue="-200" maxValue="910"/>
    </cacheField>
    <cacheField name="Total Mfg in KG" numFmtId="43">
      <sharedItems containsSemiMixedTypes="0" containsString="0" containsNumber="1" minValue="-200" maxValue="4555.9388900000004"/>
    </cacheField>
    <cacheField name="Sale-KG" numFmtId="43">
      <sharedItems containsSemiMixedTypes="0" containsString="0" containsNumber="1" minValue="-107.31" maxValue="4235.1949999999997"/>
    </cacheField>
    <cacheField name="Cl. Qty" numFmtId="43">
      <sharedItems containsString="0" containsBlank="1" containsNumber="1" minValue="-15174" maxValue="86480"/>
    </cacheField>
    <cacheField name="Cl. Amt." numFmtId="43">
      <sharedItems containsString="0" containsBlank="1" containsNumber="1" minValue="-38354.639999999999" maxValue="2295409.96"/>
    </cacheField>
    <cacheField name="Cl. Qty-New" numFmtId="43">
      <sharedItems containsSemiMixedTypes="0" containsString="0" containsNumber="1" minValue="-98.035562300000038" maxValue="7032.07"/>
    </cacheField>
    <cacheField name="A" numFmtId="43">
      <sharedItems containsSemiMixedTypes="0" containsString="0" containsNumber="1" containsInteg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7">
  <r>
    <x v="0"/>
    <s v="ALU RIVET"/>
    <s v="RAW MATERIAL"/>
    <s v="Raw Material"/>
    <s v="Kgs."/>
    <m/>
    <n v="0"/>
    <n v="5.6"/>
    <n v="10.95"/>
    <n v="3864.16"/>
    <n v="0"/>
    <n v="0"/>
    <n v="0"/>
    <n v="0"/>
    <n v="0"/>
    <n v="0"/>
    <n v="0"/>
    <n v="0"/>
    <m/>
    <n v="0"/>
    <n v="0"/>
    <n v="0"/>
    <n v="0"/>
    <n v="15.6"/>
    <n v="3864.16"/>
    <n v="10.95"/>
    <m/>
  </r>
  <r>
    <x v="0"/>
    <s v="Baby Blue 3054 Bu-1257"/>
    <s v="Master Batch"/>
    <s v="Raw Material"/>
    <s v="Kgs."/>
    <m/>
    <n v="0"/>
    <n v="570.53"/>
    <n v="393.43"/>
    <n v="127823.59"/>
    <n v="250"/>
    <n v="55750"/>
    <n v="0"/>
    <n v="0"/>
    <n v="0"/>
    <n v="0"/>
    <n v="223.52"/>
    <n v="26.7"/>
    <m/>
    <n v="250.22"/>
    <n v="250.22"/>
    <n v="50796.28"/>
    <n v="3.29"/>
    <n v="587.01"/>
    <n v="132814.19"/>
    <n v="389.92"/>
    <m/>
  </r>
  <r>
    <x v="0"/>
    <s v="Baby Blue Ipolycol 1224"/>
    <s v="Indojapan MB"/>
    <s v="Raw Material"/>
    <s v="Kgs."/>
    <m/>
    <n v="0"/>
    <n v="6.39"/>
    <n v="4.49"/>
    <n v="0"/>
    <n v="0"/>
    <n v="0"/>
    <n v="0"/>
    <n v="0"/>
    <n v="0"/>
    <n v="0"/>
    <n v="0"/>
    <n v="0"/>
    <m/>
    <n v="0"/>
    <n v="0"/>
    <n v="0"/>
    <n v="0"/>
    <n v="6.39"/>
    <n v="0"/>
    <n v="4.49"/>
    <m/>
  </r>
  <r>
    <x v="0"/>
    <s v="Baby Pink  SPL PINK 3306"/>
    <s v="Master Batch"/>
    <s v="Raw Material"/>
    <s v="Kgs."/>
    <n v="0"/>
    <n v="0"/>
    <n v="220.52"/>
    <n v="126.79"/>
    <n v="42587.96"/>
    <n v="250"/>
    <n v="47000"/>
    <n v="0"/>
    <n v="0"/>
    <n v="0"/>
    <n v="0"/>
    <n v="128.65"/>
    <n v="15.37"/>
    <m/>
    <n v="144.02000000000001"/>
    <n v="144.02000000000001"/>
    <n v="24671.95"/>
    <n v="1.89"/>
    <n v="341.87"/>
    <n v="64964.9"/>
    <n v="230.88000000000002"/>
    <m/>
  </r>
  <r>
    <x v="0"/>
    <s v="BLACK 238062 (SNCC)"/>
    <s v="Master Batch"/>
    <s v="Raw Material"/>
    <s v="Kgs."/>
    <m/>
    <n v="0"/>
    <n v="17.59"/>
    <n v="32.35"/>
    <n v="0"/>
    <n v="0"/>
    <n v="0"/>
    <n v="0"/>
    <n v="0"/>
    <n v="0"/>
    <n v="0"/>
    <n v="0"/>
    <n v="0"/>
    <m/>
    <n v="0"/>
    <n v="0"/>
    <n v="0"/>
    <n v="0"/>
    <n v="17.59"/>
    <n v="0"/>
    <n v="32.35"/>
    <m/>
  </r>
  <r>
    <x v="0"/>
    <s v="Blend Pink 4659/3 codePI-1098"/>
    <s v="Master Batch"/>
    <s v="Raw Material"/>
    <s v="Kgs."/>
    <m/>
    <n v="0"/>
    <n v="100"/>
    <n v="70.19"/>
    <n v="0"/>
    <n v="0"/>
    <n v="0"/>
    <n v="0"/>
    <n v="0"/>
    <n v="0"/>
    <n v="0"/>
    <n v="0"/>
    <n v="0"/>
    <m/>
    <n v="0"/>
    <n v="0"/>
    <n v="0"/>
    <n v="0"/>
    <n v="100"/>
    <n v="0"/>
    <n v="70.19"/>
    <m/>
  </r>
  <r>
    <x v="0"/>
    <s v="Blend UV Master Batch 203/20%"/>
    <s v="Master Batch"/>
    <s v="Raw Material"/>
    <s v="Kgs."/>
    <m/>
    <n v="0"/>
    <n v="0"/>
    <n v="0"/>
    <n v="0"/>
    <n v="25"/>
    <n v="7125"/>
    <n v="0"/>
    <n v="0"/>
    <n v="0"/>
    <n v="0"/>
    <n v="0"/>
    <n v="0"/>
    <m/>
    <n v="0"/>
    <n v="0"/>
    <n v="0"/>
    <n v="0"/>
    <n v="25"/>
    <n v="7125"/>
    <n v="25"/>
    <m/>
  </r>
  <r>
    <x v="0"/>
    <s v="BLUE DARK 224 (SNCC)"/>
    <s v="Master Batch"/>
    <s v="Raw Material"/>
    <s v="Kgs."/>
    <m/>
    <n v="0"/>
    <n v="30.14"/>
    <n v="21.16"/>
    <n v="6480.22"/>
    <n v="5"/>
    <n v="1070"/>
    <n v="0"/>
    <n v="0"/>
    <n v="0"/>
    <n v="0"/>
    <n v="0"/>
    <n v="0"/>
    <m/>
    <n v="0"/>
    <n v="0"/>
    <n v="0"/>
    <n v="0"/>
    <n v="35.14"/>
    <n v="7550.22"/>
    <n v="26.16"/>
    <m/>
  </r>
  <r>
    <x v="0"/>
    <s v="BLUE ICE 2M2333S (SNCC)"/>
    <s v="Master Batch"/>
    <s v="Raw Material"/>
    <s v="Kgs."/>
    <n v="0"/>
    <n v="0"/>
    <n v="7.79"/>
    <n v="13.46"/>
    <n v="1791.7"/>
    <n v="5"/>
    <n v="1150"/>
    <n v="0"/>
    <n v="0"/>
    <n v="0"/>
    <n v="0"/>
    <n v="4.96"/>
    <n v="0.59"/>
    <m/>
    <n v="5.55"/>
    <n v="5.55"/>
    <n v="1140.8"/>
    <n v="0"/>
    <n v="7.83"/>
    <n v="1800.9"/>
    <n v="12.91"/>
    <m/>
  </r>
  <r>
    <x v="0"/>
    <s v="Brown Mb-am 4394"/>
    <s v="Master Batch"/>
    <s v="Raw Material"/>
    <s v="KG"/>
    <m/>
    <n v="0"/>
    <n v="0.01"/>
    <n v="0.01"/>
    <n v="0"/>
    <n v="0"/>
    <n v="0"/>
    <n v="0"/>
    <n v="0"/>
    <n v="0"/>
    <n v="0"/>
    <n v="0"/>
    <n v="0"/>
    <m/>
    <n v="0"/>
    <n v="0"/>
    <n v="0"/>
    <n v="0"/>
    <n v="0.01"/>
    <n v="0"/>
    <n v="0.01"/>
    <m/>
  </r>
  <r>
    <x v="0"/>
    <s v="GOLD 2MPRL 4237C (SNCC)"/>
    <s v="Master Batch"/>
    <s v="Raw Material"/>
    <s v="Kgs."/>
    <m/>
    <n v="0"/>
    <n v="0"/>
    <n v="0"/>
    <n v="0"/>
    <n v="5"/>
    <n v="1625"/>
    <n v="0"/>
    <n v="0"/>
    <n v="0"/>
    <n v="0"/>
    <n v="0.48"/>
    <n v="0.06"/>
    <m/>
    <n v="0.54"/>
    <n v="0.54"/>
    <n v="156"/>
    <n v="0"/>
    <n v="4.5199999999999996"/>
    <n v="1469"/>
    <n v="4.46"/>
    <m/>
  </r>
  <r>
    <x v="0"/>
    <s v="Green 1997 GR - 1131"/>
    <s v="Master Batch"/>
    <s v="Raw Material"/>
    <s v="Kgs."/>
    <m/>
    <n v="0"/>
    <n v="34.229999999999997"/>
    <n v="24.03"/>
    <n v="6332.55"/>
    <n v="0"/>
    <n v="0"/>
    <n v="0"/>
    <n v="0"/>
    <n v="0"/>
    <n v="0"/>
    <n v="0"/>
    <n v="0"/>
    <m/>
    <n v="0"/>
    <n v="0"/>
    <n v="0"/>
    <n v="0"/>
    <n v="34.229999999999997"/>
    <n v="6332.55"/>
    <n v="24.03"/>
    <m/>
  </r>
  <r>
    <x v="0"/>
    <s v="GREY 2MMTL8503S (SNCC)"/>
    <s v="Master Batch"/>
    <s v="Raw Material"/>
    <s v="Kgs."/>
    <m/>
    <n v="0"/>
    <n v="0"/>
    <n v="0"/>
    <n v="0"/>
    <n v="5"/>
    <n v="1350"/>
    <n v="0"/>
    <n v="0"/>
    <n v="0"/>
    <n v="0"/>
    <n v="0.49"/>
    <n v="0.06"/>
    <m/>
    <n v="0.55000000000000004"/>
    <n v="0.55000000000000004"/>
    <n v="132.30000000000001"/>
    <n v="0"/>
    <n v="4.51"/>
    <n v="1217.7"/>
    <n v="4.45"/>
    <m/>
  </r>
  <r>
    <x v="0"/>
    <s v="GREY PIGEON 23855 (SNCC)"/>
    <s v="Master Batch"/>
    <s v="Raw Material"/>
    <s v="Kgs."/>
    <m/>
    <n v="0"/>
    <n v="0"/>
    <n v="0"/>
    <n v="0"/>
    <n v="5"/>
    <n v="1180"/>
    <n v="0"/>
    <n v="0"/>
    <n v="0"/>
    <n v="0"/>
    <n v="0.48"/>
    <n v="0.06"/>
    <m/>
    <n v="0.54"/>
    <n v="0.54"/>
    <n v="113.28"/>
    <n v="0"/>
    <n v="4.5199999999999996"/>
    <n v="1066.72"/>
    <n v="4.46"/>
    <m/>
  </r>
  <r>
    <x v="0"/>
    <s v="HD GRANULES"/>
    <s v="RAW MATERIAL"/>
    <s v="Raw Material"/>
    <s v="Kgs."/>
    <m/>
    <n v="0"/>
    <n v="10484.99"/>
    <n v="2859.3900000000003"/>
    <n v="1079003.8999999999"/>
    <n v="0"/>
    <n v="0"/>
    <n v="0"/>
    <n v="0"/>
    <n v="0"/>
    <n v="0"/>
    <n v="0"/>
    <n v="0"/>
    <m/>
    <n v="0"/>
    <n v="0"/>
    <n v="0"/>
    <n v="0"/>
    <n v="10484.99"/>
    <n v="1079003.8999999999"/>
    <n v="2859.3900000000003"/>
    <m/>
  </r>
  <r>
    <x v="0"/>
    <s v="HDPE 50 MA 180"/>
    <s v="Reliance"/>
    <s v="Raw Material"/>
    <s v="Kgs."/>
    <m/>
    <n v="0"/>
    <n v="213.03"/>
    <n v="149.53"/>
    <n v="21300.87"/>
    <n v="0"/>
    <n v="0"/>
    <n v="0"/>
    <n v="0"/>
    <n v="0"/>
    <n v="0"/>
    <n v="0"/>
    <n v="0"/>
    <m/>
    <n v="0"/>
    <n v="0"/>
    <n v="0"/>
    <n v="0"/>
    <n v="213.03"/>
    <n v="21300.87"/>
    <n v="149.53"/>
    <m/>
  </r>
  <r>
    <x v="0"/>
    <s v="Klaritone PP MB"/>
    <s v="Master Batch"/>
    <s v="Raw Material"/>
    <s v="KG"/>
    <m/>
    <n v="0"/>
    <n v="0.41"/>
    <n v="0.28999999999999998"/>
    <n v="0"/>
    <n v="0"/>
    <n v="0"/>
    <n v="0"/>
    <n v="0"/>
    <n v="0"/>
    <n v="0"/>
    <n v="0"/>
    <n v="0"/>
    <m/>
    <n v="0"/>
    <n v="0"/>
    <n v="0"/>
    <n v="0"/>
    <n v="0.41"/>
    <n v="0"/>
    <n v="0.28999999999999998"/>
    <m/>
  </r>
  <r>
    <x v="0"/>
    <s v="LIGHT SILVER 2MPRL 8677S (SNCC)"/>
    <s v="Master Batch"/>
    <s v="Raw Material"/>
    <s v="Kgs."/>
    <m/>
    <n v="0"/>
    <n v="0"/>
    <n v="0"/>
    <n v="0"/>
    <n v="5"/>
    <n v="1055"/>
    <n v="0"/>
    <n v="0"/>
    <n v="0"/>
    <n v="0"/>
    <n v="0.46"/>
    <n v="0.05"/>
    <m/>
    <n v="0.51"/>
    <n v="0.51"/>
    <n v="97.06"/>
    <n v="0"/>
    <n v="4.54"/>
    <n v="957.94"/>
    <n v="4.49"/>
    <m/>
  </r>
  <r>
    <x v="0"/>
    <s v="LL 36 RA 045"/>
    <s v="RAW MATERIAL"/>
    <s v="Raw Material"/>
    <s v="Kgs."/>
    <m/>
    <n v="0"/>
    <n v="4.1100000000000003"/>
    <n v="2.88"/>
    <n v="0"/>
    <n v="0"/>
    <n v="0"/>
    <n v="0"/>
    <n v="0"/>
    <n v="0"/>
    <n v="0"/>
    <n v="0"/>
    <n v="0"/>
    <m/>
    <n v="0"/>
    <n v="0"/>
    <n v="0"/>
    <n v="0"/>
    <n v="4.1100000000000003"/>
    <n v="0"/>
    <n v="2.88"/>
    <m/>
  </r>
  <r>
    <x v="0"/>
    <s v="LLDPE JF19010"/>
    <s v="RAW MATERIAL"/>
    <s v="Raw Material"/>
    <s v="Kgs."/>
    <m/>
    <n v="0"/>
    <n v="2956.21"/>
    <n v="6074.96"/>
    <n v="323996.40000000002"/>
    <n v="2000"/>
    <n v="210180"/>
    <n v="0"/>
    <n v="0"/>
    <n v="0"/>
    <n v="0"/>
    <n v="1891.49"/>
    <n v="225.93"/>
    <m/>
    <n v="2117.42"/>
    <n v="2117.42"/>
    <n v="204601.76"/>
    <n v="26.439999999999998"/>
    <n v="3064.72"/>
    <n v="329526.78999999998"/>
    <n v="5931.1"/>
    <m/>
  </r>
  <r>
    <x v="0"/>
    <s v="LLDPE PLASTIC GRANULES"/>
    <s v="RAW MATERIAL"/>
    <s v="Raw Material"/>
    <s v="Kgs."/>
    <m/>
    <n v="0"/>
    <n v="48.6"/>
    <n v="34.11"/>
    <n v="0"/>
    <n v="0"/>
    <n v="0"/>
    <n v="0"/>
    <n v="0"/>
    <n v="0"/>
    <n v="0"/>
    <n v="0"/>
    <n v="0"/>
    <m/>
    <n v="0"/>
    <n v="0"/>
    <n v="0"/>
    <n v="0"/>
    <n v="48.6"/>
    <n v="0"/>
    <n v="34.11"/>
    <m/>
  </r>
  <r>
    <x v="0"/>
    <s v="Marble Baize Mb"/>
    <s v="Master Batch"/>
    <s v="Raw Material"/>
    <s v="Kgs."/>
    <n v="0"/>
    <n v="0"/>
    <n v="8.4600000000000009"/>
    <n v="5.94"/>
    <n v="1284.78"/>
    <n v="150"/>
    <n v="22875"/>
    <n v="0"/>
    <n v="0"/>
    <n v="0"/>
    <n v="0"/>
    <n v="30.09"/>
    <n v="3.59"/>
    <m/>
    <n v="33.68"/>
    <n v="33.68"/>
    <n v="4574.2"/>
    <n v="0"/>
    <n v="128.37"/>
    <n v="19576.419999999998"/>
    <n v="122.25999999999999"/>
    <m/>
  </r>
  <r>
    <x v="0"/>
    <s v="Marble White mb"/>
    <s v="Master Batch"/>
    <s v="Raw Material"/>
    <s v="Kgs."/>
    <n v="0"/>
    <n v="0"/>
    <n v="110.13"/>
    <n v="77.3"/>
    <n v="15942.98"/>
    <n v="50"/>
    <n v="7475"/>
    <n v="0"/>
    <n v="0"/>
    <n v="0"/>
    <n v="0"/>
    <n v="17.809999999999999"/>
    <n v="2.13"/>
    <m/>
    <n v="19.939999999999998"/>
    <n v="19.939999999999998"/>
    <n v="2586.58"/>
    <n v="0"/>
    <n v="142.32"/>
    <n v="20829.37"/>
    <n v="107.36"/>
    <m/>
  </r>
  <r>
    <x v="0"/>
    <s v="NATURAL FILLTER FX 23 ASF"/>
    <s v="Master Batch"/>
    <s v="Raw Material"/>
    <s v="Kgs."/>
    <m/>
    <n v="0"/>
    <n v="25"/>
    <n v="17.55"/>
    <n v="1575"/>
    <n v="0"/>
    <n v="0"/>
    <n v="0"/>
    <n v="0"/>
    <n v="0"/>
    <n v="0"/>
    <n v="0"/>
    <n v="0"/>
    <m/>
    <n v="0"/>
    <n v="0"/>
    <n v="0"/>
    <n v="0"/>
    <n v="25"/>
    <n v="1575"/>
    <n v="17.55"/>
    <m/>
  </r>
  <r>
    <x v="0"/>
    <s v="Neyopone Blood Red Mb"/>
    <s v="Master Batch"/>
    <s v="Raw Material"/>
    <s v="Kgs."/>
    <m/>
    <n v="0"/>
    <n v="0.01"/>
    <n v="0.01"/>
    <n v="0"/>
    <n v="0"/>
    <n v="0"/>
    <n v="0"/>
    <n v="0"/>
    <n v="0"/>
    <n v="0"/>
    <n v="0"/>
    <n v="0"/>
    <m/>
    <n v="0"/>
    <n v="0"/>
    <n v="0"/>
    <n v="0"/>
    <n v="0.01"/>
    <n v="0"/>
    <n v="0.01"/>
    <m/>
  </r>
  <r>
    <x v="0"/>
    <s v="Npd Plastic Grinding"/>
    <s v="RAW MATERIAL"/>
    <s v="Raw Material"/>
    <s v="KG"/>
    <m/>
    <n v="0"/>
    <n v="3608.1"/>
    <n v="3032.5200000000004"/>
    <n v="276946.86"/>
    <n v="0"/>
    <n v="0"/>
    <n v="0"/>
    <n v="0"/>
    <n v="0"/>
    <n v="0"/>
    <n v="0"/>
    <n v="0"/>
    <m/>
    <n v="0"/>
    <n v="0"/>
    <n v="0"/>
    <n v="0"/>
    <n v="3608.1"/>
    <n v="276946.86"/>
    <n v="3032.5200000000004"/>
    <m/>
  </r>
  <r>
    <x v="0"/>
    <s v="Orange Mb-04041"/>
    <s v="Master Batch"/>
    <s v="Raw Material"/>
    <s v="Kgs."/>
    <m/>
    <n v="0"/>
    <n v="147.69999999999999"/>
    <n v="503.66999999999996"/>
    <n v="26748.57"/>
    <n v="0"/>
    <n v="0"/>
    <n v="0"/>
    <n v="0"/>
    <n v="0"/>
    <n v="0"/>
    <n v="144.19"/>
    <n v="17.22"/>
    <m/>
    <n v="161.41"/>
    <n v="161.41"/>
    <n v="26112.82"/>
    <n v="2.12"/>
    <n v="3.51"/>
    <n v="635.66"/>
    <n v="340.14"/>
    <m/>
  </r>
  <r>
    <x v="0"/>
    <s v="PARROT GREEN (2M3565)(SNCC)"/>
    <s v="Master Batch"/>
    <s v="Raw Material"/>
    <s v="Kgs."/>
    <m/>
    <n v="0"/>
    <n v="8.27"/>
    <n v="5.8"/>
    <n v="2431"/>
    <n v="0"/>
    <n v="0"/>
    <n v="0"/>
    <n v="0"/>
    <n v="0"/>
    <n v="0"/>
    <n v="0"/>
    <n v="0"/>
    <m/>
    <n v="0"/>
    <n v="0"/>
    <n v="0"/>
    <n v="0"/>
    <n v="8.27"/>
    <n v="2431"/>
    <n v="5.8"/>
    <m/>
  </r>
  <r>
    <x v="0"/>
    <s v="Parrot Green Ipolycol 1320"/>
    <s v="Master Batch"/>
    <s v="Raw Material"/>
    <s v="Kgs."/>
    <m/>
    <n v="0"/>
    <n v="4.54"/>
    <n v="3.19"/>
    <n v="0"/>
    <n v="0"/>
    <n v="0"/>
    <n v="0"/>
    <n v="0"/>
    <n v="0"/>
    <n v="0"/>
    <n v="0"/>
    <n v="0"/>
    <m/>
    <n v="0"/>
    <n v="0"/>
    <n v="0"/>
    <n v="0"/>
    <n v="4.54"/>
    <n v="0"/>
    <n v="3.19"/>
    <m/>
  </r>
  <r>
    <x v="0"/>
    <s v="PINK 2M65026C (SNCC)"/>
    <s v="Master Batch"/>
    <s v="Raw Material"/>
    <s v="Kgs."/>
    <m/>
    <n v="0"/>
    <n v="3.7"/>
    <n v="2.6"/>
    <n v="1147"/>
    <n v="5"/>
    <n v="1425"/>
    <n v="0"/>
    <n v="0"/>
    <n v="0"/>
    <n v="0"/>
    <n v="0.89"/>
    <n v="0.11"/>
    <m/>
    <n v="1"/>
    <n v="1"/>
    <n v="263.12"/>
    <n v="0"/>
    <n v="7.81"/>
    <n v="2308.88"/>
    <n v="6.6"/>
    <m/>
  </r>
  <r>
    <x v="0"/>
    <s v="PLASTIC GRANUALES (SP)"/>
    <s v="RAW MATERIAL"/>
    <s v="Raw Material"/>
    <s v="Kgs."/>
    <m/>
    <n v="0"/>
    <n v="1522.94"/>
    <n v="68.950000000000045"/>
    <n v="140047.71"/>
    <n v="0"/>
    <n v="0"/>
    <n v="0"/>
    <n v="0"/>
    <n v="0"/>
    <n v="0"/>
    <n v="973.46"/>
    <n v="116.27"/>
    <n v="1040"/>
    <n v="49.730000000000018"/>
    <n v="49.730000000000018"/>
    <n v="89519.4"/>
    <n v="0"/>
    <n v="549.48"/>
    <n v="50529.51"/>
    <n v="19.220000000000027"/>
    <m/>
  </r>
  <r>
    <x v="0"/>
    <s v="Plastic Granules"/>
    <s v="RAW MATERIAL"/>
    <s v="Raw Material"/>
    <s v="Kgs."/>
    <m/>
    <n v="0"/>
    <n v="9.17"/>
    <n v="6.44"/>
    <n v="744.1"/>
    <n v="0"/>
    <n v="0"/>
    <n v="0"/>
    <n v="0"/>
    <n v="0"/>
    <n v="0"/>
    <n v="0"/>
    <n v="0"/>
    <m/>
    <n v="0"/>
    <n v="0"/>
    <n v="0"/>
    <n v="0"/>
    <n v="9.17"/>
    <n v="744.1"/>
    <n v="6.44"/>
    <m/>
  </r>
  <r>
    <x v="0"/>
    <s v="PLASTIC GRANULES (PRIYA PLASTIC)"/>
    <s v="RAW MATERIAL"/>
    <s v="Raw Material"/>
    <s v="Kgs."/>
    <m/>
    <n v="0"/>
    <n v="7088.54"/>
    <n v="5475.43"/>
    <n v="326023.96000000002"/>
    <n v="0"/>
    <n v="0"/>
    <n v="0"/>
    <n v="0"/>
    <n v="0"/>
    <n v="0"/>
    <n v="0"/>
    <n v="0"/>
    <m/>
    <n v="0"/>
    <n v="0"/>
    <n v="0"/>
    <n v="0"/>
    <n v="7088.54"/>
    <n v="326023.96000000002"/>
    <n v="5475.43"/>
    <m/>
  </r>
  <r>
    <x v="0"/>
    <s v="Plastic Scrap Grinding"/>
    <s v="RAW MATERIAL"/>
    <s v="Raw Material"/>
    <s v="Kgs."/>
    <m/>
    <n v="0"/>
    <n v="717.28"/>
    <n v="503.46"/>
    <n v="71728"/>
    <n v="0"/>
    <n v="0"/>
    <n v="0"/>
    <n v="0"/>
    <n v="0"/>
    <n v="0"/>
    <n v="0"/>
    <n v="0"/>
    <m/>
    <n v="0"/>
    <n v="0"/>
    <n v="0"/>
    <n v="0"/>
    <n v="717.28"/>
    <n v="71728"/>
    <n v="503.46"/>
    <m/>
  </r>
  <r>
    <x v="0"/>
    <s v="PP B120MA"/>
    <s v="RAW MATERIAL"/>
    <s v="Raw Material"/>
    <s v="KG"/>
    <n v="0"/>
    <n v="0"/>
    <n v="13538.06"/>
    <n v="102.32999999999993"/>
    <n v="1410361.59"/>
    <n v="0"/>
    <n v="0"/>
    <n v="0"/>
    <n v="0"/>
    <n v="0"/>
    <n v="0"/>
    <n v="1620.45"/>
    <n v="193.55"/>
    <n v="1800"/>
    <n v="14"/>
    <n v="14"/>
    <n v="168818.48"/>
    <n v="0"/>
    <n v="11917.61"/>
    <n v="1241547.1100000001"/>
    <n v="88.329999999999927"/>
    <m/>
  </r>
  <r>
    <x v="0"/>
    <s v="PP C080MA"/>
    <s v="RAW MATERIAL"/>
    <s v="Raw Material"/>
    <s v="Kgs."/>
    <n v="0"/>
    <n v="0"/>
    <n v="1932.94"/>
    <n v="9556.73"/>
    <n v="213145.28"/>
    <n v="14000"/>
    <n v="1460060"/>
    <n v="1703.2"/>
    <n v="187811.86"/>
    <n v="0"/>
    <n v="0"/>
    <n v="11567.93"/>
    <n v="1381.71"/>
    <n v="-2840"/>
    <n v="15789.64"/>
    <n v="15789.64"/>
    <n v="1228002.99"/>
    <n v="207.36"/>
    <n v="6068.21"/>
    <n v="632853.64"/>
    <n v="7559.7300000000005"/>
    <m/>
  </r>
  <r>
    <x v="0"/>
    <s v="PP D120MA"/>
    <s v="RAW MATERIAL"/>
    <s v="Raw Material"/>
    <s v="Kgs."/>
    <m/>
    <n v="0"/>
    <n v="770.18"/>
    <n v="540.59"/>
    <n v="86696.25"/>
    <n v="0"/>
    <n v="0"/>
    <n v="0"/>
    <n v="0"/>
    <n v="0"/>
    <n v="0"/>
    <n v="0"/>
    <n v="0"/>
    <m/>
    <n v="0"/>
    <n v="0"/>
    <n v="0"/>
    <n v="0"/>
    <n v="770.18"/>
    <n v="86696.25"/>
    <n v="540.59"/>
    <m/>
  </r>
  <r>
    <x v="0"/>
    <s v="PP GRANULES"/>
    <s v="RAW MATERIAL"/>
    <s v="Raw Material"/>
    <s v="Kgs."/>
    <n v="0"/>
    <n v="0"/>
    <n v="3500"/>
    <n v="3506.64"/>
    <n v="336000"/>
    <n v="0"/>
    <n v="0"/>
    <n v="0"/>
    <n v="0"/>
    <n v="0"/>
    <n v="0"/>
    <n v="0"/>
    <n v="0"/>
    <m/>
    <n v="0"/>
    <n v="0"/>
    <n v="0"/>
    <n v="0"/>
    <n v="3500"/>
    <n v="336000"/>
    <n v="3506.64"/>
    <m/>
  </r>
  <r>
    <x v="0"/>
    <s v="PP H110MA"/>
    <s v="RAW MATERIAL"/>
    <s v="Raw Material"/>
    <s v="Kgs."/>
    <m/>
    <n v="0"/>
    <n v="581.03"/>
    <n v="407.82"/>
    <n v="80107.7"/>
    <n v="1000"/>
    <n v="100010"/>
    <n v="0"/>
    <n v="0"/>
    <n v="0"/>
    <n v="0"/>
    <n v="0"/>
    <n v="0"/>
    <m/>
    <n v="0"/>
    <n v="0"/>
    <n v="0"/>
    <n v="0"/>
    <n v="1581.03"/>
    <n v="180117.7"/>
    <n v="1407.82"/>
    <m/>
  </r>
  <r>
    <x v="0"/>
    <s v="PP SRM100NC"/>
    <s v="RAW MATERIAL"/>
    <s v="Raw Material"/>
    <s v="Kgs."/>
    <m/>
    <n v="0"/>
    <n v="314.58"/>
    <n v="220.8"/>
    <n v="39101.730000000003"/>
    <n v="500"/>
    <n v="55140"/>
    <n v="0"/>
    <n v="0"/>
    <n v="0"/>
    <n v="0"/>
    <n v="132.65"/>
    <n v="15.84"/>
    <m/>
    <n v="148.49"/>
    <n v="148.49"/>
    <n v="15552.4"/>
    <n v="1.95"/>
    <n v="681.93"/>
    <n v="78689.179999999993"/>
    <n v="570.3599999999999"/>
    <m/>
  </r>
  <r>
    <x v="0"/>
    <s v="PPCP MI 3530"/>
    <s v="RAW MATERIAL"/>
    <s v="Raw Material"/>
    <s v="Kgs."/>
    <m/>
    <n v="0"/>
    <n v="0.6"/>
    <n v="1000.42"/>
    <n v="0"/>
    <n v="1800"/>
    <n v="189486"/>
    <n v="0"/>
    <n v="0"/>
    <n v="0"/>
    <n v="0"/>
    <n v="12.33"/>
    <n v="1.47"/>
    <m/>
    <n v="13.8"/>
    <n v="13.8"/>
    <n v="1297.6099999999999"/>
    <n v="0"/>
    <n v="1788.27"/>
    <n v="189486"/>
    <n v="2786.62"/>
    <m/>
  </r>
  <r>
    <x v="0"/>
    <s v="Radhe Plastic Granules"/>
    <s v="RAW MATERIAL"/>
    <s v="Raw Material"/>
    <s v="Kgs."/>
    <m/>
    <n v="0"/>
    <n v="1675"/>
    <n v="175.68000000000006"/>
    <n v="108875"/>
    <n v="0"/>
    <n v="0"/>
    <n v="0"/>
    <n v="0"/>
    <n v="0"/>
    <n v="0"/>
    <n v="0"/>
    <n v="0"/>
    <m/>
    <n v="0"/>
    <n v="0"/>
    <n v="0"/>
    <n v="0"/>
    <n v="1675"/>
    <n v="108875"/>
    <n v="175.68000000000006"/>
    <m/>
  </r>
  <r>
    <x v="0"/>
    <s v="Red 2M6390 MB (SNCC)"/>
    <s v="Master Batch"/>
    <s v="Raw Material"/>
    <s v="Kgs."/>
    <m/>
    <n v="0"/>
    <n v="18.350000000000001"/>
    <n v="14.860000000000001"/>
    <n v="4663.2700000000004"/>
    <n v="0"/>
    <n v="0"/>
    <n v="0"/>
    <n v="0"/>
    <n v="0"/>
    <n v="0"/>
    <n v="0"/>
    <n v="0"/>
    <m/>
    <n v="0"/>
    <n v="0"/>
    <n v="0"/>
    <n v="0"/>
    <n v="18.350000000000001"/>
    <n v="4663.2700000000004"/>
    <n v="14.860000000000001"/>
    <m/>
  </r>
  <r>
    <x v="0"/>
    <s v="RED MB - AM 13235 TERRACOTA"/>
    <s v="Master Batch"/>
    <s v="Raw Material"/>
    <s v="KG"/>
    <m/>
    <n v="0"/>
    <n v="62.9"/>
    <n v="42.17"/>
    <n v="0"/>
    <n v="0"/>
    <n v="0"/>
    <n v="0"/>
    <n v="0"/>
    <n v="0"/>
    <n v="0"/>
    <n v="5.29"/>
    <n v="0.63"/>
    <m/>
    <n v="5.92"/>
    <n v="5.92"/>
    <n v="1493.05"/>
    <n v="0"/>
    <n v="57.61"/>
    <n v="0"/>
    <n v="36.25"/>
    <m/>
  </r>
  <r>
    <x v="0"/>
    <s v="Rereprocessed Granules"/>
    <s v="RAW MATERIAL"/>
    <s v="Raw Material"/>
    <s v="Kgs."/>
    <m/>
    <n v="0"/>
    <n v="62.88"/>
    <n v="44.14"/>
    <n v="4313.57"/>
    <n v="0"/>
    <n v="0"/>
    <n v="0"/>
    <n v="0"/>
    <n v="0"/>
    <n v="0"/>
    <n v="0"/>
    <n v="0"/>
    <m/>
    <n v="0"/>
    <n v="0"/>
    <n v="0"/>
    <n v="0"/>
    <n v="62.88"/>
    <n v="4313.57"/>
    <n v="44.14"/>
    <m/>
  </r>
  <r>
    <x v="0"/>
    <s v="SAI 50A NAT 297C"/>
    <s v="RAW MATERIAL"/>
    <s v="Raw Material"/>
    <s v="Kgs."/>
    <m/>
    <n v="0"/>
    <n v="13.6"/>
    <n v="9.5500000000000007"/>
    <n v="0"/>
    <n v="0"/>
    <n v="0"/>
    <n v="0"/>
    <n v="0"/>
    <n v="0"/>
    <n v="0"/>
    <n v="0"/>
    <n v="0"/>
    <m/>
    <n v="0"/>
    <n v="0"/>
    <n v="0"/>
    <n v="0"/>
    <n v="13.6"/>
    <n v="0"/>
    <n v="9.5500000000000007"/>
    <m/>
  </r>
  <r>
    <x v="0"/>
    <s v="SAI 60A TR 388A"/>
    <s v="RAW MATERIAL"/>
    <s v="Raw Material"/>
    <s v="KG"/>
    <m/>
    <n v="0"/>
    <n v="497.02"/>
    <n v="98.860000000000014"/>
    <n v="102018.95"/>
    <n v="0"/>
    <n v="0"/>
    <n v="0"/>
    <n v="0"/>
    <n v="0"/>
    <n v="0"/>
    <n v="0"/>
    <n v="0"/>
    <m/>
    <n v="0"/>
    <n v="0"/>
    <n v="0"/>
    <n v="0"/>
    <n v="497.02"/>
    <n v="102018.95"/>
    <n v="98.860000000000014"/>
    <m/>
  </r>
  <r>
    <x v="0"/>
    <s v="SAI 70A TR 272"/>
    <s v="RAW MATERIAL"/>
    <s v="Raw Material"/>
    <s v="KG"/>
    <m/>
    <n v="0"/>
    <n v="14.69"/>
    <n v="10.31"/>
    <n v="2585.44"/>
    <n v="0"/>
    <n v="0"/>
    <n v="0"/>
    <n v="0"/>
    <n v="0"/>
    <n v="0"/>
    <n v="0"/>
    <n v="0"/>
    <m/>
    <n v="0"/>
    <n v="0"/>
    <n v="0"/>
    <n v="0"/>
    <n v="14.69"/>
    <n v="2585.44"/>
    <n v="10.31"/>
    <m/>
  </r>
  <r>
    <x v="0"/>
    <s v="Sai 80A BK 848A"/>
    <s v="RAW MATERIAL"/>
    <s v="Raw Material"/>
    <s v="KG"/>
    <m/>
    <n v="0"/>
    <n v="701.09"/>
    <n v="742.08999999999992"/>
    <n v="73501"/>
    <n v="0"/>
    <n v="0"/>
    <n v="0"/>
    <n v="0"/>
    <n v="0"/>
    <n v="0"/>
    <n v="134.31"/>
    <n v="16.04"/>
    <m/>
    <n v="150.35"/>
    <n v="150.35"/>
    <n v="14081.06"/>
    <n v="1.97"/>
    <n v="566.78"/>
    <n v="59420.18"/>
    <n v="589.76999999999987"/>
    <m/>
  </r>
  <r>
    <x v="0"/>
    <s v="SKY BLUE 2W2028 (SNCC)"/>
    <s v="Master Batch"/>
    <s v="Raw Material"/>
    <s v="Kgs."/>
    <m/>
    <n v="0"/>
    <n v="3.78"/>
    <n v="2.65"/>
    <n v="850.5"/>
    <n v="0"/>
    <n v="0"/>
    <n v="0"/>
    <n v="0"/>
    <n v="0"/>
    <n v="0"/>
    <n v="0"/>
    <n v="0"/>
    <m/>
    <n v="0"/>
    <n v="0"/>
    <n v="0"/>
    <n v="0"/>
    <n v="3.78"/>
    <n v="850.5"/>
    <n v="2.65"/>
    <m/>
  </r>
  <r>
    <x v="0"/>
    <s v="SLT Ppcp Grinding"/>
    <s v="RAW MATERIAL"/>
    <s v="Raw Material"/>
    <s v="Kgs."/>
    <m/>
    <n v="0"/>
    <n v="6080.02"/>
    <n v="4317.55"/>
    <n v="613612.12"/>
    <n v="16529.7"/>
    <n v="1582719"/>
    <n v="3636.13"/>
    <n v="366958.24"/>
    <n v="0"/>
    <n v="0"/>
    <n v="18364.11"/>
    <n v="2193.4699999999998"/>
    <m/>
    <n v="20557.580000000002"/>
    <n v="20557.580000000002"/>
    <n v="1808168.43"/>
    <n v="269.97000000000003"/>
    <n v="7881.74"/>
    <n v="754676.61"/>
    <n v="19.699999999998226"/>
    <m/>
  </r>
  <r>
    <x v="0"/>
    <s v="UVKON 2032(SNCC)"/>
    <s v="Master Batch"/>
    <s v="Raw Material"/>
    <s v="Kgs."/>
    <m/>
    <n v="0"/>
    <n v="16.690000000000001"/>
    <n v="62.730000000000004"/>
    <n v="6034.78"/>
    <n v="50"/>
    <n v="18250"/>
    <n v="0"/>
    <n v="0"/>
    <n v="0"/>
    <n v="0"/>
    <n v="54.49"/>
    <n v="6.51"/>
    <m/>
    <n v="61"/>
    <n v="61"/>
    <n v="19833"/>
    <n v="0"/>
    <n v="12.2"/>
    <n v="4451.78"/>
    <n v="51.730000000000004"/>
    <m/>
  </r>
  <r>
    <x v="0"/>
    <s v="VIOLET 25712 (SNCC)"/>
    <s v="Master Batch"/>
    <s v="Raw Material"/>
    <s v="Kgs."/>
    <m/>
    <n v="0"/>
    <n v="1.45"/>
    <n v="0"/>
    <n v="449.5"/>
    <n v="0"/>
    <n v="0"/>
    <n v="0"/>
    <n v="0"/>
    <n v="0"/>
    <n v="0"/>
    <n v="0"/>
    <n v="0"/>
    <m/>
    <n v="0"/>
    <n v="0"/>
    <n v="0"/>
    <n v="0"/>
    <n v="1.45"/>
    <n v="449.5"/>
    <n v="0"/>
    <m/>
  </r>
  <r>
    <x v="0"/>
    <s v="Volvo Silver 2MML80175 (SNCC)"/>
    <s v="Master Batch"/>
    <s v="Raw Material"/>
    <s v="Kgs."/>
    <n v="0"/>
    <n v="0"/>
    <n v="15.24"/>
    <n v="158.16999999999999"/>
    <n v="2674.05"/>
    <n v="100"/>
    <n v="17500"/>
    <n v="0"/>
    <n v="0"/>
    <n v="0"/>
    <n v="0"/>
    <n v="105.92"/>
    <n v="12.65"/>
    <m/>
    <n v="118.57000000000001"/>
    <n v="118.57000000000001"/>
    <n v="18542.349999999999"/>
    <n v="1.56"/>
    <n v="9.32"/>
    <n v="1631.58"/>
    <n v="138.03999999999996"/>
    <m/>
  </r>
  <r>
    <x v="0"/>
    <s v="WASTE GRADING SMP"/>
    <s v="RAW MATERIAL"/>
    <s v="Raw Material"/>
    <s v="Kgs."/>
    <m/>
    <n v="0"/>
    <n v="-3.6"/>
    <n v="0"/>
    <n v="-324"/>
    <n v="0"/>
    <n v="0"/>
    <n v="0"/>
    <n v="0"/>
    <n v="0"/>
    <n v="0"/>
    <n v="0"/>
    <n v="0"/>
    <m/>
    <n v="0"/>
    <n v="0"/>
    <n v="0"/>
    <n v="0"/>
    <n v="-3.6"/>
    <n v="-324"/>
    <n v="0"/>
    <m/>
  </r>
  <r>
    <x v="0"/>
    <s v="White MB- Aw 5039"/>
    <s v="Master Batch"/>
    <s v="Raw Material"/>
    <s v="KG"/>
    <m/>
    <n v="0"/>
    <n v="92.68"/>
    <n v="65.05"/>
    <n v="14365.4"/>
    <n v="0"/>
    <n v="0"/>
    <n v="0"/>
    <n v="0"/>
    <n v="0"/>
    <n v="0"/>
    <n v="0"/>
    <n v="0"/>
    <m/>
    <n v="0"/>
    <n v="0"/>
    <n v="0"/>
    <n v="0"/>
    <n v="92.68"/>
    <n v="14365.4"/>
    <n v="65.05"/>
    <m/>
  </r>
  <r>
    <x v="0"/>
    <s v="YELLOW 2M4374S MB (SNCC)"/>
    <s v="Master Batch"/>
    <s v="Raw Material"/>
    <s v="KG"/>
    <m/>
    <n v="0"/>
    <n v="6.79"/>
    <n v="4.7699999999999996"/>
    <n v="0"/>
    <n v="0"/>
    <n v="0"/>
    <n v="0"/>
    <n v="0"/>
    <n v="0"/>
    <n v="0"/>
    <n v="0"/>
    <n v="0"/>
    <m/>
    <n v="0"/>
    <n v="0"/>
    <n v="0"/>
    <n v="0"/>
    <n v="6.79"/>
    <n v="0"/>
    <n v="4.7699999999999996"/>
    <m/>
  </r>
  <r>
    <x v="0"/>
    <s v="YELLOW GOLDAN 23490 (SNCC)"/>
    <s v="Master Batch"/>
    <s v="Raw Material"/>
    <s v="Kgs."/>
    <m/>
    <n v="0"/>
    <n v="8.77"/>
    <n v="6.16"/>
    <n v="2104.8000000000002"/>
    <n v="0"/>
    <n v="0"/>
    <n v="0"/>
    <n v="0"/>
    <n v="0"/>
    <n v="0"/>
    <n v="0"/>
    <n v="0"/>
    <m/>
    <n v="0"/>
    <n v="0"/>
    <n v="0"/>
    <n v="0"/>
    <n v="8.77"/>
    <n v="2104.8000000000002"/>
    <n v="6.16"/>
    <m/>
  </r>
  <r>
    <x v="1"/>
    <s v="ALU RIVET"/>
    <s v="RAW MATERIAL"/>
    <s v="Raw Material"/>
    <s v="Kgs."/>
    <m/>
    <n v="0"/>
    <n v="15.6"/>
    <n v="10.95"/>
    <n v="3864.16"/>
    <n v="0"/>
    <n v="0"/>
    <n v="0"/>
    <n v="0"/>
    <n v="0"/>
    <n v="0"/>
    <n v="0"/>
    <n v="0"/>
    <m/>
    <n v="0"/>
    <n v="0"/>
    <n v="0"/>
    <n v="0"/>
    <n v="15.6"/>
    <n v="3864.16"/>
    <n v="10.95"/>
    <m/>
  </r>
  <r>
    <x v="1"/>
    <s v="Baby Blue 3054 Bu-1257"/>
    <s v="Master Batch"/>
    <s v="Raw Material"/>
    <s v="Kgs."/>
    <m/>
    <n v="0"/>
    <n v="587.01"/>
    <n v="389.92"/>
    <n v="132814.19"/>
    <n v="0"/>
    <n v="0"/>
    <n v="0"/>
    <n v="0"/>
    <n v="0"/>
    <n v="0"/>
    <n v="227.84"/>
    <n v="27.21"/>
    <m/>
    <n v="255.05"/>
    <n v="255.05"/>
    <n v="51550.55"/>
    <n v="3.35"/>
    <n v="359.17"/>
    <n v="81263.289999999994"/>
    <n v="131.52000000000001"/>
    <m/>
  </r>
  <r>
    <x v="1"/>
    <s v="Baby Blue Ipolycol 1224"/>
    <s v="Indojapan MB"/>
    <s v="Raw Material"/>
    <s v="Kgs."/>
    <m/>
    <n v="0"/>
    <n v="6.39"/>
    <n v="4.49"/>
    <n v="0"/>
    <n v="0"/>
    <n v="0"/>
    <n v="0"/>
    <n v="0"/>
    <n v="0"/>
    <n v="0"/>
    <n v="0"/>
    <n v="0"/>
    <m/>
    <n v="0"/>
    <n v="0"/>
    <n v="0"/>
    <n v="0"/>
    <n v="6.39"/>
    <n v="0"/>
    <n v="4.49"/>
    <m/>
  </r>
  <r>
    <x v="1"/>
    <s v="Baby Pink  SPL PINK 3306"/>
    <s v="Master Batch"/>
    <s v="Raw Material"/>
    <s v="Kgs."/>
    <n v="0"/>
    <n v="0"/>
    <n v="341.87"/>
    <n v="230.88"/>
    <n v="64964.9"/>
    <n v="0"/>
    <n v="0"/>
    <n v="0"/>
    <n v="0"/>
    <n v="0"/>
    <n v="0"/>
    <n v="126.84"/>
    <n v="15.15"/>
    <m/>
    <n v="141.99"/>
    <n v="141.99"/>
    <n v="24097.78"/>
    <n v="1.86"/>
    <n v="215.03"/>
    <n v="40861.74"/>
    <n v="87.029999999999987"/>
    <m/>
  </r>
  <r>
    <x v="1"/>
    <s v="BLACK 238062 (SNCC)"/>
    <s v="Master Batch"/>
    <s v="Raw Material"/>
    <s v="Kgs."/>
    <m/>
    <n v="0"/>
    <n v="17.59"/>
    <n v="32.35"/>
    <n v="0"/>
    <n v="0"/>
    <n v="0"/>
    <n v="0"/>
    <n v="0"/>
    <n v="0"/>
    <n v="0"/>
    <n v="0.44"/>
    <n v="0.05"/>
    <m/>
    <n v="0.49"/>
    <n v="0.49"/>
    <n v="125.4"/>
    <n v="0"/>
    <n v="17.149999999999999"/>
    <n v="0"/>
    <n v="31.860000000000003"/>
    <m/>
  </r>
  <r>
    <x v="1"/>
    <s v="Blend Pink 4659/3 codePI-1098"/>
    <s v="Master Batch"/>
    <s v="Raw Material"/>
    <s v="Kgs."/>
    <m/>
    <n v="0"/>
    <n v="100"/>
    <n v="70.19"/>
    <n v="0"/>
    <n v="0"/>
    <n v="0"/>
    <n v="0"/>
    <n v="0"/>
    <n v="0"/>
    <n v="0"/>
    <n v="0"/>
    <n v="0"/>
    <m/>
    <n v="0"/>
    <n v="0"/>
    <n v="0"/>
    <n v="0"/>
    <n v="100"/>
    <n v="0"/>
    <n v="70.19"/>
    <m/>
  </r>
  <r>
    <x v="1"/>
    <s v="Blend UV Master Batch 203/20%"/>
    <s v="Master Batch"/>
    <s v="Raw Material"/>
    <s v="Kgs."/>
    <m/>
    <n v="0"/>
    <n v="25"/>
    <n v="25"/>
    <n v="7125"/>
    <n v="0"/>
    <n v="0"/>
    <n v="0"/>
    <n v="0"/>
    <n v="0"/>
    <n v="0"/>
    <n v="0"/>
    <n v="0"/>
    <m/>
    <n v="0"/>
    <n v="0"/>
    <n v="0"/>
    <n v="0"/>
    <n v="25"/>
    <n v="7125"/>
    <n v="25"/>
    <m/>
  </r>
  <r>
    <x v="1"/>
    <s v="BLUE DARK 224 (SNCC)"/>
    <s v="Master Batch"/>
    <s v="Raw Material"/>
    <s v="Kgs."/>
    <m/>
    <n v="0"/>
    <n v="35.14"/>
    <n v="26.16"/>
    <n v="7550.22"/>
    <n v="0"/>
    <n v="0"/>
    <n v="57.08"/>
    <n v="12264.21"/>
    <n v="0"/>
    <n v="0"/>
    <n v="0"/>
    <n v="0"/>
    <m/>
    <n v="0"/>
    <n v="0"/>
    <n v="0"/>
    <n v="0"/>
    <n v="92.22"/>
    <n v="19814.43"/>
    <n v="26.16"/>
    <m/>
  </r>
  <r>
    <x v="1"/>
    <s v="BLUE ICE 2M2333S (SNCC)"/>
    <s v="Master Batch"/>
    <s v="Raw Material"/>
    <s v="Kgs."/>
    <n v="0"/>
    <n v="0"/>
    <n v="7.83"/>
    <n v="12.91"/>
    <n v="1800.9"/>
    <n v="0"/>
    <n v="0"/>
    <n v="0"/>
    <n v="0"/>
    <n v="0"/>
    <n v="0"/>
    <n v="0"/>
    <n v="0"/>
    <m/>
    <n v="0"/>
    <n v="0"/>
    <n v="0"/>
    <n v="0"/>
    <n v="7.83"/>
    <n v="1800.9"/>
    <n v="12.91"/>
    <m/>
  </r>
  <r>
    <x v="1"/>
    <s v="Brown Mb-am 4394"/>
    <s v="Master Batch"/>
    <s v="Raw Material"/>
    <s v="KG"/>
    <m/>
    <n v="0"/>
    <n v="0.01"/>
    <n v="0.01"/>
    <n v="0"/>
    <n v="0"/>
    <n v="0"/>
    <n v="0"/>
    <n v="0"/>
    <n v="0"/>
    <n v="0"/>
    <n v="0"/>
    <n v="0"/>
    <m/>
    <n v="0"/>
    <n v="0"/>
    <n v="0"/>
    <n v="0"/>
    <n v="0.01"/>
    <n v="0"/>
    <n v="0.01"/>
    <m/>
  </r>
  <r>
    <x v="1"/>
    <s v="GOLD 2MPRL 4237C (SNCC)"/>
    <s v="Master Batch"/>
    <s v="Raw Material"/>
    <s v="Kgs."/>
    <m/>
    <n v="0"/>
    <n v="4.5199999999999996"/>
    <n v="4.46"/>
    <n v="1469"/>
    <n v="0"/>
    <n v="0"/>
    <n v="0"/>
    <n v="0"/>
    <n v="0"/>
    <n v="0"/>
    <n v="0"/>
    <n v="0"/>
    <m/>
    <n v="0"/>
    <n v="0"/>
    <n v="0"/>
    <n v="0"/>
    <n v="4.5199999999999996"/>
    <n v="1469"/>
    <n v="4.46"/>
    <m/>
  </r>
  <r>
    <x v="1"/>
    <s v="Green 1997 GR - 1131"/>
    <s v="Master Batch"/>
    <s v="Raw Material"/>
    <s v="Kgs."/>
    <m/>
    <n v="0"/>
    <n v="34.229999999999997"/>
    <n v="24.03"/>
    <n v="6332.55"/>
    <n v="0"/>
    <n v="0"/>
    <n v="0"/>
    <n v="0"/>
    <n v="0"/>
    <n v="0"/>
    <n v="0"/>
    <n v="0"/>
    <m/>
    <n v="0"/>
    <n v="0"/>
    <n v="0"/>
    <n v="0"/>
    <n v="34.229999999999997"/>
    <n v="6332.55"/>
    <n v="24.03"/>
    <m/>
  </r>
  <r>
    <x v="1"/>
    <s v="GREY 2MMTL8503S (SNCC)"/>
    <s v="Master Batch"/>
    <s v="Raw Material"/>
    <s v="Kgs."/>
    <m/>
    <n v="0"/>
    <n v="4.51"/>
    <n v="4.45"/>
    <n v="1217.7"/>
    <n v="0"/>
    <n v="0"/>
    <n v="0"/>
    <n v="0"/>
    <n v="0"/>
    <n v="0"/>
    <n v="1.03"/>
    <n v="0.12"/>
    <m/>
    <n v="1.1499999999999999"/>
    <n v="1.1499999999999999"/>
    <n v="278.10000000000002"/>
    <n v="0"/>
    <n v="3.48"/>
    <n v="939.6"/>
    <n v="3.3000000000000003"/>
    <m/>
  </r>
  <r>
    <x v="1"/>
    <s v="GREY PIGEON 23855 (SNCC)"/>
    <s v="Master Batch"/>
    <s v="Raw Material"/>
    <s v="Kgs."/>
    <m/>
    <n v="0"/>
    <n v="4.5199999999999996"/>
    <n v="4.46"/>
    <n v="1066.72"/>
    <n v="0"/>
    <n v="0"/>
    <n v="0"/>
    <n v="0"/>
    <n v="0"/>
    <n v="0"/>
    <n v="1.56"/>
    <n v="0.19"/>
    <m/>
    <n v="1.75"/>
    <n v="1.75"/>
    <n v="368.16"/>
    <n v="0"/>
    <n v="2.96"/>
    <n v="698.56"/>
    <n v="2.71"/>
    <m/>
  </r>
  <r>
    <x v="1"/>
    <s v="HD GRANULES"/>
    <s v="RAW MATERIAL"/>
    <s v="Raw Material"/>
    <s v="Kgs."/>
    <m/>
    <n v="0"/>
    <n v="10484.99"/>
    <n v="2859.39"/>
    <n v="1079003.8999999999"/>
    <n v="0"/>
    <n v="0"/>
    <n v="0"/>
    <n v="0"/>
    <n v="0"/>
    <n v="0"/>
    <n v="0"/>
    <n v="0"/>
    <m/>
    <n v="0"/>
    <n v="0"/>
    <n v="0"/>
    <n v="0"/>
    <n v="10484.99"/>
    <n v="1079003.8999999999"/>
    <n v="2859.39"/>
    <m/>
  </r>
  <r>
    <x v="1"/>
    <s v="HDPE 50 MA 180"/>
    <s v="Reliance"/>
    <s v="Raw Material"/>
    <s v="Kgs."/>
    <m/>
    <n v="0"/>
    <n v="213.03"/>
    <n v="149.53"/>
    <n v="21300.87"/>
    <n v="0"/>
    <n v="0"/>
    <n v="0"/>
    <n v="0"/>
    <n v="0"/>
    <n v="0"/>
    <n v="0"/>
    <n v="0"/>
    <m/>
    <n v="0"/>
    <n v="0"/>
    <n v="0"/>
    <n v="0"/>
    <n v="213.03"/>
    <n v="21300.87"/>
    <n v="149.53"/>
    <m/>
  </r>
  <r>
    <x v="1"/>
    <s v="Klaritone PP MB"/>
    <s v="Master Batch"/>
    <s v="Raw Material"/>
    <s v="KG"/>
    <m/>
    <n v="0"/>
    <n v="0.41"/>
    <n v="0.28999999999999998"/>
    <n v="0"/>
    <n v="0"/>
    <n v="0"/>
    <n v="0"/>
    <n v="0"/>
    <n v="0"/>
    <n v="0"/>
    <n v="0"/>
    <n v="0"/>
    <m/>
    <n v="0"/>
    <n v="0"/>
    <n v="0"/>
    <n v="0"/>
    <n v="0.41"/>
    <n v="0"/>
    <n v="0.28999999999999998"/>
    <m/>
  </r>
  <r>
    <x v="1"/>
    <s v="LIGHT SILVER 2MPRL 8677S (SNCC)"/>
    <s v="Master Batch"/>
    <s v="Raw Material"/>
    <s v="Kgs."/>
    <m/>
    <n v="0"/>
    <n v="4.54"/>
    <n v="4.49"/>
    <n v="957.94"/>
    <n v="0"/>
    <n v="0"/>
    <n v="0"/>
    <n v="0"/>
    <n v="0"/>
    <n v="0"/>
    <n v="0"/>
    <n v="0"/>
    <m/>
    <n v="0"/>
    <n v="0"/>
    <n v="0"/>
    <n v="0"/>
    <n v="4.54"/>
    <n v="957.94"/>
    <n v="4.49"/>
    <m/>
  </r>
  <r>
    <x v="1"/>
    <s v="LL 36 RA 045"/>
    <s v="RAW MATERIAL"/>
    <s v="Raw Material"/>
    <s v="Kgs."/>
    <m/>
    <n v="0"/>
    <n v="4.1100000000000003"/>
    <n v="2.88"/>
    <n v="0"/>
    <n v="0"/>
    <n v="0"/>
    <n v="0"/>
    <n v="0"/>
    <n v="0"/>
    <n v="0"/>
    <n v="0"/>
    <n v="0"/>
    <m/>
    <n v="0"/>
    <n v="0"/>
    <n v="0"/>
    <n v="0"/>
    <n v="4.1100000000000003"/>
    <n v="0"/>
    <n v="2.88"/>
    <m/>
  </r>
  <r>
    <x v="1"/>
    <s v="LLDPE JF19010"/>
    <s v="RAW MATERIAL"/>
    <s v="Raw Material"/>
    <s v="Kgs."/>
    <m/>
    <n v="0"/>
    <n v="3064.72"/>
    <n v="5931.1"/>
    <n v="329526.78999999998"/>
    <n v="2000"/>
    <n v="210180"/>
    <n v="0"/>
    <n v="0"/>
    <n v="0"/>
    <n v="0"/>
    <n v="2077.17"/>
    <n v="248.1"/>
    <n v="-150"/>
    <n v="2475.27"/>
    <n v="2475.27"/>
    <n v="221717.98"/>
    <n v="32.51"/>
    <n v="2987.55"/>
    <n v="318019.51"/>
    <n v="5423.32"/>
    <m/>
  </r>
  <r>
    <x v="1"/>
    <s v="LLDPE PLASTIC GRANULES"/>
    <s v="RAW MATERIAL"/>
    <s v="Raw Material"/>
    <s v="Kgs."/>
    <m/>
    <n v="0"/>
    <n v="48.6"/>
    <n v="34.11"/>
    <n v="0"/>
    <n v="0"/>
    <n v="0"/>
    <n v="0"/>
    <n v="0"/>
    <n v="0"/>
    <n v="0"/>
    <n v="0"/>
    <n v="0"/>
    <m/>
    <n v="0"/>
    <n v="0"/>
    <n v="0"/>
    <n v="0"/>
    <n v="48.6"/>
    <n v="0"/>
    <n v="34.11"/>
    <m/>
  </r>
  <r>
    <x v="1"/>
    <s v="Marble Baize Mb"/>
    <s v="Master Batch"/>
    <s v="Raw Material"/>
    <s v="Kgs."/>
    <n v="0"/>
    <n v="0"/>
    <n v="128.37"/>
    <n v="122.26"/>
    <n v="19576.419999999998"/>
    <n v="0"/>
    <n v="0"/>
    <n v="0"/>
    <n v="0"/>
    <n v="0"/>
    <n v="0"/>
    <n v="12.16"/>
    <n v="1.45"/>
    <m/>
    <n v="13.61"/>
    <n v="13.61"/>
    <n v="1854.45"/>
    <n v="0"/>
    <n v="116.21"/>
    <n v="17722.03"/>
    <n v="108.65"/>
    <m/>
  </r>
  <r>
    <x v="1"/>
    <s v="Marble White mb"/>
    <s v="Master Batch"/>
    <s v="Raw Material"/>
    <s v="Kgs."/>
    <n v="0"/>
    <n v="0"/>
    <n v="142.32"/>
    <n v="107.36"/>
    <n v="20829.37"/>
    <n v="0"/>
    <n v="0"/>
    <n v="0"/>
    <n v="0"/>
    <n v="0"/>
    <n v="0"/>
    <n v="17.29"/>
    <n v="2.0699999999999998"/>
    <m/>
    <n v="19.36"/>
    <n v="19.36"/>
    <n v="2530.5500000000002"/>
    <n v="0"/>
    <n v="125.03"/>
    <n v="18298.89"/>
    <n v="88"/>
    <m/>
  </r>
  <r>
    <x v="1"/>
    <s v="NATURAL FILLTER FX 23 ASF"/>
    <s v="Master Batch"/>
    <s v="Raw Material"/>
    <s v="Kgs."/>
    <m/>
    <n v="0"/>
    <n v="25"/>
    <n v="17.55"/>
    <n v="1575"/>
    <n v="0"/>
    <n v="0"/>
    <n v="0"/>
    <n v="0"/>
    <n v="0"/>
    <n v="0"/>
    <n v="0"/>
    <n v="0"/>
    <m/>
    <n v="0"/>
    <n v="0"/>
    <n v="0"/>
    <n v="0"/>
    <n v="25"/>
    <n v="1575"/>
    <n v="17.55"/>
    <m/>
  </r>
  <r>
    <x v="1"/>
    <s v="Neyopone Blood Red Mb"/>
    <s v="Master Batch"/>
    <s v="Raw Material"/>
    <s v="Kgs."/>
    <m/>
    <n v="0"/>
    <n v="0.01"/>
    <n v="0.01"/>
    <n v="0"/>
    <n v="0"/>
    <n v="0"/>
    <n v="0"/>
    <n v="0"/>
    <n v="0"/>
    <n v="0"/>
    <n v="0"/>
    <n v="0"/>
    <m/>
    <n v="0"/>
    <n v="0"/>
    <n v="0"/>
    <n v="0"/>
    <n v="0.01"/>
    <n v="0"/>
    <n v="0.01"/>
    <m/>
  </r>
  <r>
    <x v="1"/>
    <s v="Npd Plastic Grinding"/>
    <s v="RAW MATERIAL"/>
    <s v="Raw Material"/>
    <s v="KG"/>
    <m/>
    <n v="0"/>
    <n v="3608.1"/>
    <n v="3032.52"/>
    <n v="276946.86"/>
    <n v="0"/>
    <n v="0"/>
    <n v="104.48"/>
    <n v="8019.88"/>
    <n v="0"/>
    <n v="0"/>
    <n v="5814.71"/>
    <n v="694.53"/>
    <n v="3600"/>
    <n v="2909.24"/>
    <n v="2909.24"/>
    <n v="446337.13"/>
    <n v="38.21"/>
    <n v="-2102.13"/>
    <n v="-161358.29"/>
    <n v="85.070000000000192"/>
    <m/>
  </r>
  <r>
    <x v="1"/>
    <s v="Orange Mb-04041"/>
    <s v="Master Batch"/>
    <s v="Raw Material"/>
    <s v="Kgs."/>
    <m/>
    <n v="0"/>
    <n v="3.51"/>
    <n v="340.14"/>
    <n v="635.66"/>
    <n v="150"/>
    <n v="26850"/>
    <n v="0"/>
    <n v="0"/>
    <n v="0"/>
    <n v="0"/>
    <n v="113.09"/>
    <n v="13.51"/>
    <m/>
    <n v="126.60000000000001"/>
    <n v="126.60000000000001"/>
    <n v="20279.57"/>
    <n v="1.66"/>
    <n v="40.42"/>
    <n v="7235.18"/>
    <n v="361.87999999999994"/>
    <m/>
  </r>
  <r>
    <x v="1"/>
    <s v="PARROT GREEN (2M3565)(SNCC)"/>
    <s v="Master Batch"/>
    <s v="Raw Material"/>
    <s v="Kgs."/>
    <m/>
    <n v="0"/>
    <n v="8.27"/>
    <n v="5.8"/>
    <n v="2431"/>
    <n v="0"/>
    <n v="0"/>
    <n v="0"/>
    <n v="0"/>
    <n v="0"/>
    <n v="0"/>
    <n v="1.74"/>
    <n v="0.21"/>
    <m/>
    <n v="1.95"/>
    <n v="1.95"/>
    <n v="511.48"/>
    <n v="0"/>
    <n v="6.53"/>
    <n v="1919.52"/>
    <n v="3.8499999999999996"/>
    <m/>
  </r>
  <r>
    <x v="1"/>
    <s v="Parrot Green Ipolycol 1320"/>
    <s v="Master Batch"/>
    <s v="Raw Material"/>
    <s v="Kgs."/>
    <m/>
    <n v="0"/>
    <n v="4.54"/>
    <n v="3.19"/>
    <n v="0"/>
    <n v="0"/>
    <n v="0"/>
    <n v="0"/>
    <n v="0"/>
    <n v="0"/>
    <n v="0"/>
    <n v="0"/>
    <n v="0"/>
    <m/>
    <n v="0"/>
    <n v="0"/>
    <n v="0"/>
    <n v="0"/>
    <n v="4.54"/>
    <n v="0"/>
    <n v="3.19"/>
    <m/>
  </r>
  <r>
    <x v="1"/>
    <s v="PINK 2M65026C (SNCC)"/>
    <s v="Master Batch"/>
    <s v="Raw Material"/>
    <s v="Kgs."/>
    <m/>
    <n v="0"/>
    <n v="7.81"/>
    <n v="6.6"/>
    <n v="2308.88"/>
    <n v="0"/>
    <n v="0"/>
    <n v="0"/>
    <n v="0"/>
    <n v="0"/>
    <n v="0"/>
    <n v="0"/>
    <n v="0"/>
    <m/>
    <n v="0"/>
    <n v="0"/>
    <n v="0"/>
    <n v="0"/>
    <n v="7.81"/>
    <n v="2308.88"/>
    <n v="6.6"/>
    <m/>
  </r>
  <r>
    <x v="1"/>
    <s v="PLASTIC GRANUALES (SP)"/>
    <s v="RAW MATERIAL"/>
    <s v="Raw Material"/>
    <s v="Kgs."/>
    <m/>
    <n v="0"/>
    <n v="549.48"/>
    <n v="19.22"/>
    <n v="50529.51"/>
    <n v="0"/>
    <n v="0"/>
    <n v="0"/>
    <n v="0"/>
    <n v="0"/>
    <n v="0"/>
    <n v="182.8"/>
    <n v="21.83"/>
    <n v="200"/>
    <n v="4.6299999999999955"/>
    <n v="4.6299999999999955"/>
    <n v="16810.28"/>
    <n v="0"/>
    <n v="366.68"/>
    <n v="33719.440000000002"/>
    <n v="14.590000000000003"/>
    <m/>
  </r>
  <r>
    <x v="1"/>
    <s v="Plastic Granules"/>
    <s v="RAW MATERIAL"/>
    <s v="Raw Material"/>
    <s v="Kgs."/>
    <m/>
    <n v="0"/>
    <n v="9.17"/>
    <n v="6.44"/>
    <n v="744.1"/>
    <n v="0"/>
    <n v="0"/>
    <n v="0"/>
    <n v="0"/>
    <n v="0"/>
    <n v="0"/>
    <n v="0"/>
    <n v="0"/>
    <m/>
    <n v="0"/>
    <n v="0"/>
    <n v="0"/>
    <n v="0"/>
    <n v="9.17"/>
    <n v="744.1"/>
    <n v="6.44"/>
    <m/>
  </r>
  <r>
    <x v="1"/>
    <s v="PLASTIC GRANULES (PRIYA PLASTIC)"/>
    <s v="RAW MATERIAL"/>
    <s v="Raw Material"/>
    <s v="Kgs."/>
    <m/>
    <n v="0"/>
    <n v="7088.54"/>
    <n v="5475.43"/>
    <n v="326023.96000000002"/>
    <n v="0"/>
    <n v="0"/>
    <n v="0"/>
    <n v="0"/>
    <n v="0"/>
    <n v="0"/>
    <n v="0"/>
    <n v="0"/>
    <m/>
    <n v="0"/>
    <n v="0"/>
    <n v="0"/>
    <n v="0"/>
    <n v="7088.54"/>
    <n v="326023.96000000002"/>
    <n v="5475.43"/>
    <m/>
  </r>
  <r>
    <x v="1"/>
    <s v="Plastic Scrap Grinding"/>
    <s v="RAW MATERIAL"/>
    <s v="Raw Material"/>
    <s v="Kgs."/>
    <m/>
    <n v="0"/>
    <n v="717.28"/>
    <n v="503.46"/>
    <n v="71728"/>
    <n v="0"/>
    <n v="0"/>
    <n v="0"/>
    <n v="0"/>
    <n v="0"/>
    <n v="0"/>
    <n v="0"/>
    <n v="0"/>
    <m/>
    <n v="0"/>
    <n v="0"/>
    <n v="0"/>
    <n v="0"/>
    <n v="717.28"/>
    <n v="71728"/>
    <n v="503.46"/>
    <m/>
  </r>
  <r>
    <x v="1"/>
    <s v="PP B120MA"/>
    <s v="RAW MATERIAL"/>
    <s v="Raw Material"/>
    <s v="KG"/>
    <n v="0"/>
    <n v="0"/>
    <n v="11917.61"/>
    <n v="88.33"/>
    <n v="1241547.1100000001"/>
    <n v="0"/>
    <n v="0"/>
    <n v="1173.1600000000001"/>
    <n v="122219.81"/>
    <n v="0"/>
    <n v="0"/>
    <n v="468.03"/>
    <n v="55.9"/>
    <n v="450"/>
    <n v="73.92999999999995"/>
    <n v="73.92999999999995"/>
    <n v="48759.37"/>
    <n v="0"/>
    <n v="12622.74"/>
    <n v="1315008.71"/>
    <n v="14.400000000000048"/>
    <m/>
  </r>
  <r>
    <x v="1"/>
    <s v="PP C080MA"/>
    <s v="RAW MATERIAL"/>
    <s v="Raw Material"/>
    <s v="Kgs."/>
    <n v="0"/>
    <n v="0"/>
    <n v="6068.21"/>
    <n v="7559.73"/>
    <n v="632853.64"/>
    <n v="12000"/>
    <n v="1222980"/>
    <n v="1312.14"/>
    <n v="136550.73000000001"/>
    <n v="0"/>
    <n v="0"/>
    <n v="15248.68"/>
    <n v="1821.35"/>
    <n v="-450"/>
    <n v="17520.03"/>
    <n v="17520.03"/>
    <n v="1570948.93"/>
    <n v="230.08"/>
    <n v="4131.67"/>
    <n v="420352.76"/>
    <n v="1809.6200000000008"/>
    <m/>
  </r>
  <r>
    <x v="1"/>
    <s v="PP D120MA"/>
    <s v="RAW MATERIAL"/>
    <s v="Raw Material"/>
    <s v="Kgs."/>
    <m/>
    <n v="0"/>
    <n v="770.18"/>
    <n v="540.59"/>
    <n v="86696.25"/>
    <n v="0"/>
    <n v="0"/>
    <n v="0"/>
    <n v="0"/>
    <n v="0"/>
    <n v="0"/>
    <n v="0"/>
    <n v="0"/>
    <m/>
    <n v="0"/>
    <n v="0"/>
    <n v="0"/>
    <n v="0"/>
    <n v="770.18"/>
    <n v="86696.25"/>
    <n v="540.59"/>
    <m/>
  </r>
  <r>
    <x v="1"/>
    <s v="PP GRANULES"/>
    <s v="RAW MATERIAL"/>
    <s v="Raw Material"/>
    <s v="Kgs."/>
    <n v="0"/>
    <n v="0"/>
    <n v="3500"/>
    <n v="3506.64"/>
    <n v="336000"/>
    <n v="0"/>
    <n v="0"/>
    <n v="0"/>
    <n v="0"/>
    <n v="3500"/>
    <n v="358750"/>
    <n v="0"/>
    <n v="0"/>
    <m/>
    <n v="0"/>
    <n v="3500"/>
    <n v="0"/>
    <n v="0"/>
    <n v="0"/>
    <n v="0"/>
    <n v="6.6399999999998727"/>
    <m/>
  </r>
  <r>
    <x v="1"/>
    <s v="PP H110MA"/>
    <s v="RAW MATERIAL"/>
    <s v="Raw Material"/>
    <s v="Kgs."/>
    <m/>
    <n v="0"/>
    <n v="1581.03"/>
    <n v="1407.82"/>
    <n v="180117.7"/>
    <n v="0"/>
    <n v="0"/>
    <n v="0"/>
    <n v="0"/>
    <n v="0"/>
    <n v="0"/>
    <n v="0"/>
    <n v="0"/>
    <m/>
    <n v="0"/>
    <n v="0"/>
    <n v="0"/>
    <n v="0"/>
    <n v="1581.03"/>
    <n v="180117.7"/>
    <n v="1407.82"/>
    <m/>
  </r>
  <r>
    <x v="1"/>
    <s v="PP SRM100NC"/>
    <s v="RAW MATERIAL"/>
    <s v="Raw Material"/>
    <s v="Kgs."/>
    <m/>
    <n v="0"/>
    <n v="681.93"/>
    <n v="570.36"/>
    <n v="78689.179999999993"/>
    <n v="0"/>
    <n v="0"/>
    <n v="0"/>
    <n v="0"/>
    <n v="0"/>
    <n v="0"/>
    <n v="272.08"/>
    <n v="32.5"/>
    <m/>
    <n v="304.58"/>
    <n v="304.58"/>
    <n v="31395.31"/>
    <n v="4"/>
    <n v="409.85"/>
    <n v="47293.36"/>
    <n v="261.78000000000003"/>
    <m/>
  </r>
  <r>
    <x v="1"/>
    <s v="PPCP MI 3530"/>
    <s v="RAW MATERIAL"/>
    <s v="Raw Material"/>
    <s v="Kgs."/>
    <m/>
    <n v="0"/>
    <n v="1788.27"/>
    <n v="2786.62"/>
    <n v="189486"/>
    <n v="0"/>
    <n v="0"/>
    <n v="0"/>
    <n v="0"/>
    <n v="0"/>
    <n v="0"/>
    <n v="1433.96"/>
    <n v="171.28"/>
    <n v="-50"/>
    <n v="1655.24"/>
    <n v="1655.24"/>
    <n v="150895.62"/>
    <n v="21.74"/>
    <n v="354.31"/>
    <n v="37542.86"/>
    <n v="1109.6399999999999"/>
    <m/>
  </r>
  <r>
    <x v="1"/>
    <s v="Radhe Plastic Granules"/>
    <s v="RAW MATERIAL"/>
    <s v="Raw Material"/>
    <s v="Kgs."/>
    <m/>
    <n v="0"/>
    <n v="1675"/>
    <n v="175.68"/>
    <n v="108875"/>
    <n v="0"/>
    <n v="0"/>
    <n v="0"/>
    <n v="0"/>
    <n v="0"/>
    <n v="0"/>
    <n v="0"/>
    <n v="0"/>
    <m/>
    <n v="0"/>
    <n v="0"/>
    <n v="0"/>
    <n v="0"/>
    <n v="1675"/>
    <n v="108875"/>
    <n v="175.68"/>
    <m/>
  </r>
  <r>
    <x v="1"/>
    <s v="Red 2M6390 MB (SNCC)"/>
    <s v="Master Batch"/>
    <s v="Raw Material"/>
    <s v="Kgs."/>
    <m/>
    <n v="0"/>
    <n v="18.350000000000001"/>
    <n v="14.86"/>
    <n v="4663.2700000000004"/>
    <n v="0"/>
    <n v="0"/>
    <n v="0"/>
    <n v="0"/>
    <n v="0"/>
    <n v="0"/>
    <n v="0"/>
    <n v="0"/>
    <m/>
    <n v="0"/>
    <n v="0"/>
    <n v="0"/>
    <n v="0"/>
    <n v="18.350000000000001"/>
    <n v="4663.2700000000004"/>
    <n v="14.86"/>
    <m/>
  </r>
  <r>
    <x v="1"/>
    <s v="RED MB - AM 13235 TERRACOTA"/>
    <s v="Master Batch"/>
    <s v="Raw Material"/>
    <s v="KG"/>
    <m/>
    <n v="0"/>
    <n v="57.61"/>
    <n v="36.25"/>
    <n v="0"/>
    <n v="0"/>
    <n v="0"/>
    <n v="0"/>
    <n v="0"/>
    <n v="0"/>
    <n v="0"/>
    <n v="0"/>
    <n v="0"/>
    <m/>
    <n v="0"/>
    <n v="0"/>
    <n v="0"/>
    <n v="0"/>
    <n v="57.61"/>
    <n v="0"/>
    <n v="36.25"/>
    <m/>
  </r>
  <r>
    <x v="1"/>
    <s v="Rereprocessed Granules"/>
    <s v="RAW MATERIAL"/>
    <s v="Raw Material"/>
    <s v="Kgs."/>
    <m/>
    <n v="0"/>
    <n v="62.88"/>
    <n v="44.14"/>
    <n v="4313.57"/>
    <n v="0"/>
    <n v="0"/>
    <n v="0"/>
    <n v="0"/>
    <n v="0"/>
    <n v="0"/>
    <n v="0"/>
    <n v="0"/>
    <m/>
    <n v="0"/>
    <n v="0"/>
    <n v="0"/>
    <n v="0"/>
    <n v="62.88"/>
    <n v="4313.57"/>
    <n v="44.14"/>
    <m/>
  </r>
  <r>
    <x v="1"/>
    <s v="SAI 50A NAT 297C"/>
    <s v="RAW MATERIAL"/>
    <s v="Raw Material"/>
    <s v="Kgs."/>
    <m/>
    <n v="0"/>
    <n v="13.6"/>
    <n v="9.5500000000000007"/>
    <n v="0"/>
    <n v="0"/>
    <n v="0"/>
    <n v="0"/>
    <n v="0"/>
    <n v="0"/>
    <n v="0"/>
    <n v="0"/>
    <n v="0"/>
    <m/>
    <n v="0"/>
    <n v="0"/>
    <n v="0"/>
    <n v="0"/>
    <n v="13.6"/>
    <n v="0"/>
    <n v="9.5500000000000007"/>
    <m/>
  </r>
  <r>
    <x v="1"/>
    <s v="SAI 60A TR 388A"/>
    <s v="RAW MATERIAL"/>
    <s v="Raw Material"/>
    <s v="KG"/>
    <m/>
    <n v="0"/>
    <n v="497.02"/>
    <n v="98.86"/>
    <n v="102018.95"/>
    <n v="0"/>
    <n v="0"/>
    <n v="0"/>
    <n v="0"/>
    <n v="0"/>
    <n v="0"/>
    <n v="0"/>
    <n v="0"/>
    <m/>
    <n v="0"/>
    <n v="0"/>
    <n v="0"/>
    <n v="0"/>
    <n v="497.02"/>
    <n v="102018.95"/>
    <n v="98.86"/>
    <m/>
  </r>
  <r>
    <x v="1"/>
    <s v="SAI 70A TR 272"/>
    <s v="RAW MATERIAL"/>
    <s v="Raw Material"/>
    <s v="KG"/>
    <m/>
    <n v="0"/>
    <n v="14.69"/>
    <n v="10.31"/>
    <n v="2585.44"/>
    <n v="0"/>
    <n v="0"/>
    <n v="0"/>
    <n v="0"/>
    <n v="0"/>
    <n v="0"/>
    <n v="0"/>
    <n v="0"/>
    <m/>
    <n v="0"/>
    <n v="0"/>
    <n v="0"/>
    <n v="0"/>
    <n v="14.69"/>
    <n v="2585.44"/>
    <n v="10.31"/>
    <m/>
  </r>
  <r>
    <x v="1"/>
    <s v="Sai 80A BK 848A"/>
    <s v="RAW MATERIAL"/>
    <s v="Raw Material"/>
    <s v="KG"/>
    <m/>
    <n v="0"/>
    <n v="566.78"/>
    <n v="589.77"/>
    <n v="59420.18"/>
    <n v="0"/>
    <n v="0"/>
    <n v="0"/>
    <n v="0"/>
    <n v="0"/>
    <n v="0"/>
    <n v="0"/>
    <n v="0"/>
    <m/>
    <n v="0"/>
    <n v="0"/>
    <n v="0"/>
    <n v="0"/>
    <n v="566.78"/>
    <n v="59420.18"/>
    <n v="589.77"/>
    <m/>
  </r>
  <r>
    <x v="1"/>
    <s v="SKY BLUE 2W2028 (SNCC)"/>
    <s v="Master Batch"/>
    <s v="Raw Material"/>
    <s v="Kgs."/>
    <m/>
    <n v="0"/>
    <n v="3.78"/>
    <n v="2.65"/>
    <n v="850.5"/>
    <n v="0"/>
    <n v="0"/>
    <n v="0"/>
    <n v="0"/>
    <n v="0"/>
    <n v="0"/>
    <n v="0"/>
    <n v="0"/>
    <m/>
    <n v="0"/>
    <n v="0"/>
    <n v="0"/>
    <n v="0"/>
    <n v="3.78"/>
    <n v="850.5"/>
    <n v="2.65"/>
    <m/>
  </r>
  <r>
    <x v="1"/>
    <s v="SLT Ppcp Grinding"/>
    <s v="RAW MATERIAL"/>
    <s v="Raw Material"/>
    <s v="Kgs."/>
    <m/>
    <n v="0"/>
    <n v="7881.74"/>
    <n v="19.7"/>
    <n v="754676.61"/>
    <n v="5880"/>
    <n v="522510"/>
    <n v="10586.49"/>
    <n v="956164.37"/>
    <n v="0"/>
    <n v="0"/>
    <n v="12803.23"/>
    <n v="1529.26"/>
    <n v="8510"/>
    <n v="5822.49"/>
    <n v="5822.49"/>
    <n v="1222729.6599999999"/>
    <n v="76.459999999999994"/>
    <n v="11545"/>
    <n v="1027505"/>
    <n v="0.75000000000004263"/>
    <m/>
  </r>
  <r>
    <x v="1"/>
    <s v="UVKON 2032(SNCC)"/>
    <s v="Master Batch"/>
    <s v="Raw Material"/>
    <s v="Kgs."/>
    <m/>
    <n v="0"/>
    <n v="12.2"/>
    <n v="51.73"/>
    <n v="4451.78"/>
    <n v="0"/>
    <n v="0"/>
    <n v="0"/>
    <n v="0"/>
    <n v="0"/>
    <n v="0"/>
    <n v="0"/>
    <n v="0"/>
    <m/>
    <n v="0"/>
    <n v="0"/>
    <n v="0"/>
    <n v="0"/>
    <n v="12.2"/>
    <n v="4451.78"/>
    <n v="51.73"/>
    <m/>
  </r>
  <r>
    <x v="1"/>
    <s v="VIOLET 25712 (SNCC)"/>
    <s v="Master Batch"/>
    <s v="Raw Material"/>
    <s v="Kgs."/>
    <m/>
    <n v="0"/>
    <n v="1.45"/>
    <n v="0"/>
    <n v="449.5"/>
    <n v="0"/>
    <n v="0"/>
    <n v="0"/>
    <n v="0"/>
    <n v="0"/>
    <n v="0"/>
    <n v="0"/>
    <n v="0"/>
    <m/>
    <n v="0"/>
    <n v="0"/>
    <n v="0"/>
    <n v="0"/>
    <n v="1.45"/>
    <n v="449.5"/>
    <n v="0"/>
    <m/>
  </r>
  <r>
    <x v="1"/>
    <s v="Volvo Silver 2MML80175 (SNCC)"/>
    <s v="Master Batch"/>
    <s v="Raw Material"/>
    <s v="Kgs."/>
    <n v="0"/>
    <n v="0"/>
    <n v="9.32"/>
    <n v="138.04"/>
    <n v="1631.58"/>
    <n v="50"/>
    <n v="8750"/>
    <n v="0"/>
    <n v="0"/>
    <n v="0"/>
    <n v="0"/>
    <n v="31.67"/>
    <n v="3.78"/>
    <m/>
    <n v="35.450000000000003"/>
    <n v="35.450000000000003"/>
    <n v="5542.68"/>
    <n v="0"/>
    <n v="27.65"/>
    <n v="4838.96"/>
    <n v="152.58999999999997"/>
    <m/>
  </r>
  <r>
    <x v="1"/>
    <s v="WASTE GRADING SMP"/>
    <s v="RAW MATERIAL"/>
    <s v="Raw Material"/>
    <s v="Kgs."/>
    <m/>
    <n v="0"/>
    <n v="-3.6"/>
    <n v="0"/>
    <n v="-324"/>
    <n v="0"/>
    <n v="0"/>
    <n v="0"/>
    <n v="0"/>
    <n v="0"/>
    <n v="0"/>
    <n v="0"/>
    <n v="0"/>
    <m/>
    <n v="0"/>
    <n v="0"/>
    <n v="0"/>
    <n v="0"/>
    <n v="-3.6"/>
    <n v="-324"/>
    <n v="0"/>
    <m/>
  </r>
  <r>
    <x v="1"/>
    <s v="White MB- Aw 5039"/>
    <s v="Master Batch"/>
    <s v="Raw Material"/>
    <s v="KG"/>
    <m/>
    <n v="0"/>
    <n v="92.68"/>
    <n v="65.05"/>
    <n v="14365.4"/>
    <n v="0"/>
    <n v="0"/>
    <n v="0"/>
    <n v="0"/>
    <n v="0"/>
    <n v="0"/>
    <n v="0"/>
    <n v="0"/>
    <m/>
    <n v="0"/>
    <n v="0"/>
    <n v="0"/>
    <n v="0"/>
    <n v="92.68"/>
    <n v="14365.4"/>
    <n v="65.05"/>
    <m/>
  </r>
  <r>
    <x v="1"/>
    <s v="YELLOW 2M4374S MB (SNCC)"/>
    <s v="Master Batch"/>
    <s v="Raw Material"/>
    <s v="KG"/>
    <m/>
    <n v="0"/>
    <n v="6.79"/>
    <n v="4.7699999999999996"/>
    <n v="0"/>
    <n v="0"/>
    <n v="0"/>
    <n v="0"/>
    <n v="0"/>
    <n v="0"/>
    <n v="0"/>
    <n v="1.65"/>
    <n v="0.2"/>
    <m/>
    <n v="1.8499999999999999"/>
    <n v="1.8499999999999999"/>
    <n v="470.25"/>
    <n v="0"/>
    <n v="5.14"/>
    <n v="0"/>
    <n v="2.92"/>
    <m/>
  </r>
  <r>
    <x v="1"/>
    <s v="YELLOW GOLDAN 23490 (SNCC)"/>
    <s v="Master Batch"/>
    <s v="Raw Material"/>
    <s v="Kgs."/>
    <m/>
    <n v="0"/>
    <n v="8.77"/>
    <n v="6.16"/>
    <n v="2104.8000000000002"/>
    <n v="0"/>
    <n v="0"/>
    <n v="0"/>
    <n v="0"/>
    <n v="0"/>
    <n v="0"/>
    <n v="0"/>
    <n v="0"/>
    <m/>
    <n v="0"/>
    <n v="0"/>
    <n v="0"/>
    <n v="0"/>
    <n v="8.77"/>
    <n v="2104.8000000000002"/>
    <n v="6.16"/>
    <m/>
  </r>
  <r>
    <x v="2"/>
    <s v="ALU RIVET"/>
    <s v="RAW MATERIAL"/>
    <s v="Raw Material"/>
    <s v="Kgs."/>
    <m/>
    <n v="0"/>
    <n v="15.6"/>
    <n v="10.95"/>
    <n v="3864.16"/>
    <n v="27"/>
    <n v="7101"/>
    <n v="0"/>
    <n v="0"/>
    <n v="0"/>
    <n v="0"/>
    <n v="0"/>
    <n v="0"/>
    <m/>
    <n v="0"/>
    <n v="0"/>
    <n v="0"/>
    <n v="0"/>
    <n v="42.6"/>
    <n v="10965.16"/>
    <n v="37.950000000000003"/>
    <m/>
  </r>
  <r>
    <x v="2"/>
    <s v="Baby Blue 3054 Bu-1257"/>
    <s v="Master Batch"/>
    <s v="Raw Material"/>
    <s v="Kgs."/>
    <m/>
    <n v="0"/>
    <n v="359.17"/>
    <n v="131.52000000000001"/>
    <n v="81263.289999999994"/>
    <n v="250"/>
    <n v="55000"/>
    <n v="0.4"/>
    <n v="89.34"/>
    <n v="0"/>
    <n v="0"/>
    <n v="149.38999999999999"/>
    <n v="17.84"/>
    <m/>
    <n v="167.23"/>
    <n v="167.23"/>
    <n v="33581.339999999997"/>
    <n v="2.2000000000000002"/>
    <n v="460.18"/>
    <n v="102778.08"/>
    <n v="212.09"/>
    <m/>
  </r>
  <r>
    <x v="2"/>
    <s v="Baby Blue Ipolycol 1224"/>
    <s v="Indojapan MB"/>
    <s v="Raw Material"/>
    <s v="Kgs."/>
    <m/>
    <n v="0"/>
    <n v="6.39"/>
    <n v="4.49"/>
    <n v="0"/>
    <n v="0"/>
    <n v="0"/>
    <n v="0"/>
    <n v="0"/>
    <n v="0"/>
    <n v="0"/>
    <n v="0"/>
    <n v="0"/>
    <m/>
    <n v="0"/>
    <n v="0"/>
    <n v="0"/>
    <n v="0"/>
    <n v="6.39"/>
    <n v="0"/>
    <n v="4.49"/>
    <m/>
  </r>
  <r>
    <x v="2"/>
    <s v="Baby Pink  SPL PINK 3306"/>
    <s v="Master Batch"/>
    <s v="Raw Material"/>
    <s v="Kgs."/>
    <n v="0"/>
    <n v="0"/>
    <n v="215.03"/>
    <n v="87.03"/>
    <n v="40861.74"/>
    <n v="150"/>
    <n v="28050"/>
    <n v="0.2"/>
    <n v="37.869999999999997"/>
    <n v="0"/>
    <n v="0"/>
    <n v="98.87"/>
    <n v="11.81"/>
    <m/>
    <n v="110.68"/>
    <n v="110.68"/>
    <n v="18752.439999999999"/>
    <n v="1.45"/>
    <n v="266.36"/>
    <n v="50220.29"/>
    <n v="124.89999999999999"/>
    <m/>
  </r>
  <r>
    <x v="2"/>
    <s v="BLACK 238062 (SNCC)"/>
    <s v="Master Batch"/>
    <s v="Raw Material"/>
    <s v="Kgs."/>
    <m/>
    <n v="0"/>
    <n v="17.149999999999999"/>
    <n v="31.86"/>
    <n v="0"/>
    <n v="0"/>
    <n v="0"/>
    <n v="0"/>
    <n v="0"/>
    <n v="0"/>
    <n v="0"/>
    <n v="1.39"/>
    <n v="0.17"/>
    <m/>
    <n v="1.5599999999999998"/>
    <n v="1.5599999999999998"/>
    <n v="154.1"/>
    <n v="0"/>
    <n v="15.76"/>
    <n v="0"/>
    <n v="30.3"/>
    <m/>
  </r>
  <r>
    <x v="2"/>
    <s v="Blend Pink 4659/3 codePI-1098"/>
    <s v="Master Batch"/>
    <s v="Raw Material"/>
    <s v="Kgs."/>
    <m/>
    <n v="0"/>
    <n v="100"/>
    <n v="70.19"/>
    <n v="0"/>
    <n v="0"/>
    <n v="0"/>
    <n v="0"/>
    <n v="0"/>
    <n v="0"/>
    <n v="0"/>
    <n v="0"/>
    <n v="0"/>
    <m/>
    <n v="0"/>
    <n v="0"/>
    <n v="0"/>
    <n v="0"/>
    <n v="100"/>
    <n v="0"/>
    <n v="70.19"/>
    <m/>
  </r>
  <r>
    <x v="2"/>
    <s v="Blend UV Master Batch 203/20%"/>
    <s v="Master Batch"/>
    <s v="Raw Material"/>
    <s v="Kgs."/>
    <m/>
    <n v="0"/>
    <n v="25"/>
    <n v="25"/>
    <n v="7125"/>
    <n v="0"/>
    <n v="0"/>
    <n v="0"/>
    <n v="0"/>
    <n v="0"/>
    <n v="0"/>
    <n v="0"/>
    <n v="0"/>
    <m/>
    <n v="0"/>
    <n v="0"/>
    <n v="0"/>
    <n v="0"/>
    <n v="25"/>
    <n v="7125"/>
    <n v="25"/>
    <m/>
  </r>
  <r>
    <x v="2"/>
    <s v="BLUE DARK 224 (SNCC)"/>
    <s v="Master Batch"/>
    <s v="Raw Material"/>
    <s v="Kgs."/>
    <m/>
    <n v="0"/>
    <n v="92.22"/>
    <n v="26.16"/>
    <n v="19814.43"/>
    <n v="0"/>
    <n v="0"/>
    <n v="0"/>
    <n v="0"/>
    <n v="0"/>
    <n v="0"/>
    <n v="0"/>
    <n v="0"/>
    <m/>
    <n v="0"/>
    <n v="0"/>
    <n v="0"/>
    <n v="0"/>
    <n v="92.22"/>
    <n v="19814.43"/>
    <n v="26.16"/>
    <m/>
  </r>
  <r>
    <x v="2"/>
    <s v="BLUE ICE 2M2333S (SNCC)"/>
    <s v="Master Batch"/>
    <s v="Raw Material"/>
    <s v="Kgs."/>
    <n v="0"/>
    <n v="0"/>
    <n v="7.83"/>
    <n v="12.91"/>
    <n v="1800.9"/>
    <n v="0"/>
    <n v="0"/>
    <n v="0.11"/>
    <n v="25.3"/>
    <n v="0"/>
    <n v="0"/>
    <n v="5.21"/>
    <n v="0.62"/>
    <m/>
    <n v="5.83"/>
    <n v="5.83"/>
    <n v="1198.3"/>
    <n v="0"/>
    <n v="2.73"/>
    <n v="627.9"/>
    <n v="7.08"/>
    <m/>
  </r>
  <r>
    <x v="2"/>
    <s v="Brown Mb-am 4394"/>
    <s v="Master Batch"/>
    <s v="Raw Material"/>
    <s v="KG"/>
    <m/>
    <n v="0"/>
    <n v="0.01"/>
    <n v="0.01"/>
    <n v="0"/>
    <n v="0"/>
    <n v="0"/>
    <n v="0.02"/>
    <n v="0"/>
    <n v="0"/>
    <n v="0"/>
    <n v="0"/>
    <n v="0"/>
    <m/>
    <n v="0"/>
    <n v="0"/>
    <n v="0"/>
    <n v="0"/>
    <n v="0.03"/>
    <n v="0"/>
    <n v="0.01"/>
    <m/>
  </r>
  <r>
    <x v="2"/>
    <s v="GOLD 2MPRL 4237C (SNCC)"/>
    <s v="Master Batch"/>
    <s v="Raw Material"/>
    <s v="Kgs."/>
    <m/>
    <n v="0"/>
    <n v="4.5199999999999996"/>
    <n v="4.46"/>
    <n v="1469"/>
    <n v="0"/>
    <n v="0"/>
    <n v="0"/>
    <n v="0"/>
    <n v="0"/>
    <n v="0"/>
    <n v="0"/>
    <n v="0"/>
    <m/>
    <n v="0"/>
    <n v="0"/>
    <n v="0"/>
    <n v="0"/>
    <n v="4.5199999999999996"/>
    <n v="1469"/>
    <n v="4.46"/>
    <m/>
  </r>
  <r>
    <x v="2"/>
    <s v="Green 1997 GR - 1131"/>
    <s v="Master Batch"/>
    <s v="Raw Material"/>
    <s v="Kgs."/>
    <m/>
    <n v="0"/>
    <n v="34.229999999999997"/>
    <n v="24.03"/>
    <n v="6332.55"/>
    <n v="0"/>
    <n v="0"/>
    <n v="0"/>
    <n v="0"/>
    <n v="0"/>
    <n v="0"/>
    <n v="0"/>
    <n v="0"/>
    <m/>
    <n v="0"/>
    <n v="0"/>
    <n v="0"/>
    <n v="0"/>
    <n v="34.229999999999997"/>
    <n v="6332.55"/>
    <n v="24.03"/>
    <m/>
  </r>
  <r>
    <x v="2"/>
    <s v="GREY 2MMTL8503S (SNCC)"/>
    <s v="Master Batch"/>
    <s v="Raw Material"/>
    <s v="Kgs."/>
    <m/>
    <n v="0"/>
    <n v="3.48"/>
    <n v="3.3"/>
    <n v="939.6"/>
    <n v="0"/>
    <n v="0"/>
    <n v="0"/>
    <n v="0"/>
    <n v="0"/>
    <n v="0"/>
    <n v="0"/>
    <n v="0"/>
    <m/>
    <n v="0"/>
    <n v="0"/>
    <n v="0"/>
    <n v="0"/>
    <n v="3.48"/>
    <n v="939.6"/>
    <n v="3.3"/>
    <m/>
  </r>
  <r>
    <x v="2"/>
    <s v="GREY PIGEON 23855 (SNCC)"/>
    <s v="Master Batch"/>
    <s v="Raw Material"/>
    <s v="Kgs."/>
    <m/>
    <n v="0"/>
    <n v="2.96"/>
    <n v="2.71"/>
    <n v="698.56"/>
    <n v="0"/>
    <n v="0"/>
    <n v="0"/>
    <n v="0"/>
    <n v="0"/>
    <n v="0"/>
    <n v="0"/>
    <n v="0"/>
    <m/>
    <n v="0"/>
    <n v="0"/>
    <n v="0"/>
    <n v="0"/>
    <n v="2.96"/>
    <n v="698.56"/>
    <n v="2.71"/>
    <m/>
  </r>
  <r>
    <x v="2"/>
    <s v="HD GRANULES"/>
    <s v="RAW MATERIAL"/>
    <s v="Raw Material"/>
    <s v="Kgs."/>
    <m/>
    <n v="0"/>
    <n v="10484.99"/>
    <n v="2859.39"/>
    <n v="1079003.8999999999"/>
    <n v="0"/>
    <n v="0"/>
    <n v="0"/>
    <n v="0"/>
    <n v="0"/>
    <n v="0"/>
    <n v="0"/>
    <n v="0"/>
    <m/>
    <n v="0"/>
    <n v="0"/>
    <n v="0"/>
    <n v="0"/>
    <n v="10484.99"/>
    <n v="1079003.8999999999"/>
    <n v="2859.39"/>
    <m/>
  </r>
  <r>
    <x v="2"/>
    <s v="HDPE 50 MA 180"/>
    <s v="Reliance"/>
    <s v="Raw Material"/>
    <s v="Kgs."/>
    <m/>
    <n v="0"/>
    <n v="213.03"/>
    <n v="149.53"/>
    <n v="21300.87"/>
    <n v="0"/>
    <n v="0"/>
    <n v="0"/>
    <n v="0"/>
    <n v="0"/>
    <n v="0"/>
    <n v="0"/>
    <n v="0"/>
    <m/>
    <n v="0"/>
    <n v="0"/>
    <n v="0"/>
    <n v="0"/>
    <n v="213.03"/>
    <n v="21300.87"/>
    <n v="149.53"/>
    <m/>
  </r>
  <r>
    <x v="2"/>
    <s v="Klaritone PP MB"/>
    <s v="Master Batch"/>
    <s v="Raw Material"/>
    <s v="KG"/>
    <m/>
    <n v="0"/>
    <n v="0.41"/>
    <n v="0.28999999999999998"/>
    <n v="0"/>
    <n v="0"/>
    <n v="0"/>
    <n v="0"/>
    <n v="0"/>
    <n v="0"/>
    <n v="0"/>
    <n v="0"/>
    <n v="0"/>
    <m/>
    <n v="0"/>
    <n v="0"/>
    <n v="0"/>
    <n v="0"/>
    <n v="0.41"/>
    <n v="0"/>
    <n v="0.28999999999999998"/>
    <m/>
  </r>
  <r>
    <x v="2"/>
    <s v="LIGHT SILVER 2MPRL 8677S (SNCC)"/>
    <s v="Master Batch"/>
    <s v="Raw Material"/>
    <s v="Kgs."/>
    <m/>
    <n v="0"/>
    <n v="4.54"/>
    <n v="4.49"/>
    <n v="957.94"/>
    <n v="0"/>
    <n v="0"/>
    <n v="0"/>
    <n v="0"/>
    <n v="0"/>
    <n v="0"/>
    <n v="0"/>
    <n v="0"/>
    <m/>
    <n v="0"/>
    <n v="0"/>
    <n v="0"/>
    <n v="0"/>
    <n v="4.54"/>
    <n v="957.94"/>
    <n v="4.49"/>
    <m/>
  </r>
  <r>
    <x v="2"/>
    <s v="LL 36 RA 045"/>
    <s v="RAW MATERIAL"/>
    <s v="Raw Material"/>
    <s v="Kgs."/>
    <m/>
    <n v="0"/>
    <n v="4.1100000000000003"/>
    <n v="2.88"/>
    <n v="0"/>
    <n v="0"/>
    <n v="0"/>
    <n v="0.2"/>
    <n v="0"/>
    <n v="0"/>
    <n v="0"/>
    <n v="0"/>
    <n v="0"/>
    <m/>
    <n v="0"/>
    <n v="0"/>
    <n v="0"/>
    <n v="0"/>
    <n v="4.3099999999999996"/>
    <n v="0"/>
    <n v="2.88"/>
    <m/>
  </r>
  <r>
    <x v="2"/>
    <s v="LLDPE JF19010"/>
    <s v="RAW MATERIAL"/>
    <s v="Raw Material"/>
    <s v="Kgs."/>
    <m/>
    <n v="0"/>
    <n v="2987.55"/>
    <n v="5423.32"/>
    <n v="318019.51"/>
    <n v="2000"/>
    <n v="194180"/>
    <n v="8.36"/>
    <n v="890"/>
    <n v="0"/>
    <n v="0"/>
    <n v="1865.04"/>
    <n v="222.77"/>
    <n v="-3600"/>
    <n v="5687.8099999999995"/>
    <n v="5687.8099999999995"/>
    <n v="197003.75"/>
    <n v="74.7"/>
    <n v="3130.87"/>
    <n v="316142.73"/>
    <n v="1660.8100000000002"/>
    <m/>
  </r>
  <r>
    <x v="2"/>
    <s v="LLDPE PLASTIC GRANULES"/>
    <s v="RAW MATERIAL"/>
    <s v="Raw Material"/>
    <s v="Kgs."/>
    <m/>
    <n v="0"/>
    <n v="48.6"/>
    <n v="34.11"/>
    <n v="0"/>
    <n v="0"/>
    <n v="0"/>
    <n v="0"/>
    <n v="0"/>
    <n v="0"/>
    <n v="0"/>
    <n v="0"/>
    <n v="0"/>
    <m/>
    <n v="0"/>
    <n v="0"/>
    <n v="0"/>
    <n v="0"/>
    <n v="48.6"/>
    <n v="0"/>
    <n v="34.11"/>
    <m/>
  </r>
  <r>
    <x v="2"/>
    <s v="Marble Baize Mb"/>
    <s v="Master Batch"/>
    <s v="Raw Material"/>
    <s v="Kgs."/>
    <n v="0"/>
    <n v="0"/>
    <n v="116.21"/>
    <n v="108.65"/>
    <n v="17722.03"/>
    <n v="0"/>
    <n v="0"/>
    <n v="0.56000000000000005"/>
    <n v="85.43"/>
    <n v="0"/>
    <n v="0"/>
    <n v="10.25"/>
    <n v="1.22"/>
    <m/>
    <n v="11.47"/>
    <n v="11.47"/>
    <n v="1563.15"/>
    <n v="0"/>
    <n v="106.52"/>
    <n v="16244.33"/>
    <n v="97.18"/>
    <m/>
  </r>
  <r>
    <x v="2"/>
    <s v="Marble White mb"/>
    <s v="Master Batch"/>
    <s v="Raw Material"/>
    <s v="Kgs."/>
    <n v="0"/>
    <n v="0"/>
    <n v="125.03"/>
    <n v="88"/>
    <n v="18298.89"/>
    <n v="0"/>
    <n v="0"/>
    <n v="0.25"/>
    <n v="36.58"/>
    <n v="0"/>
    <n v="0"/>
    <n v="7.89"/>
    <n v="0.94"/>
    <m/>
    <n v="8.83"/>
    <n v="8.83"/>
    <n v="1154.78"/>
    <n v="0"/>
    <n v="117.39"/>
    <n v="17180.71"/>
    <n v="79.17"/>
    <m/>
  </r>
  <r>
    <x v="2"/>
    <s v="NATURAL FILLTER FX 23 ASF"/>
    <s v="Master Batch"/>
    <s v="Raw Material"/>
    <s v="Kgs."/>
    <m/>
    <n v="0"/>
    <n v="25"/>
    <n v="17.55"/>
    <n v="1575"/>
    <n v="0"/>
    <n v="0"/>
    <n v="0"/>
    <n v="0"/>
    <n v="0"/>
    <n v="0"/>
    <n v="0"/>
    <n v="0"/>
    <m/>
    <n v="0"/>
    <n v="0"/>
    <n v="0"/>
    <n v="0"/>
    <n v="25"/>
    <n v="1575"/>
    <n v="17.55"/>
    <m/>
  </r>
  <r>
    <x v="2"/>
    <s v="Neyopone Blood Red Mb"/>
    <s v="Master Batch"/>
    <s v="Raw Material"/>
    <s v="Kgs."/>
    <m/>
    <n v="0"/>
    <n v="0.01"/>
    <n v="0.01"/>
    <n v="0"/>
    <n v="0"/>
    <n v="0"/>
    <n v="0"/>
    <n v="0"/>
    <n v="0"/>
    <n v="0"/>
    <n v="0"/>
    <n v="0"/>
    <m/>
    <n v="0"/>
    <n v="0"/>
    <n v="0"/>
    <n v="0"/>
    <n v="0.01"/>
    <n v="0"/>
    <n v="0.01"/>
    <m/>
  </r>
  <r>
    <x v="2"/>
    <s v="Npd Plastic Grinding"/>
    <s v="RAW MATERIAL"/>
    <s v="Raw Material"/>
    <s v="KG"/>
    <m/>
    <n v="0"/>
    <n v="-2102.13"/>
    <n v="85.07"/>
    <n v="-161358.29"/>
    <n v="0"/>
    <n v="0"/>
    <n v="0"/>
    <n v="0"/>
    <n v="0"/>
    <n v="0"/>
    <n v="0"/>
    <n v="0"/>
    <m/>
    <n v="0"/>
    <n v="0"/>
    <n v="0"/>
    <n v="0"/>
    <n v="-2102.13"/>
    <n v="-161358.29"/>
    <n v="85.07"/>
    <m/>
  </r>
  <r>
    <x v="2"/>
    <s v="Orange Mb-04041"/>
    <s v="Master Batch"/>
    <s v="Raw Material"/>
    <s v="Kgs."/>
    <m/>
    <n v="0"/>
    <n v="40.42"/>
    <n v="361.88"/>
    <n v="7235.18"/>
    <n v="200"/>
    <n v="35000"/>
    <n v="0.18"/>
    <n v="31.53"/>
    <n v="0"/>
    <n v="0"/>
    <n v="108.01"/>
    <n v="12.9"/>
    <m/>
    <n v="120.91000000000001"/>
    <n v="120.91000000000001"/>
    <n v="19045.77"/>
    <n v="1.59"/>
    <n v="132.59"/>
    <n v="23224.26"/>
    <n v="439.38"/>
    <m/>
  </r>
  <r>
    <x v="2"/>
    <s v="PARROT GREEN (2M3565)(SNCC)"/>
    <s v="Master Batch"/>
    <s v="Raw Material"/>
    <s v="Kgs."/>
    <m/>
    <n v="0"/>
    <n v="6.53"/>
    <n v="3.85"/>
    <n v="1919.52"/>
    <n v="5"/>
    <n v="1430"/>
    <n v="0"/>
    <n v="0"/>
    <n v="0"/>
    <n v="0"/>
    <n v="6.69"/>
    <n v="0.8"/>
    <m/>
    <n v="7.49"/>
    <n v="7.49"/>
    <n v="1948.5"/>
    <n v="0"/>
    <n v="4.84"/>
    <n v="1401.01"/>
    <n v="1.3599999999999994"/>
    <m/>
  </r>
  <r>
    <x v="2"/>
    <s v="Parrot Green Ipolycol 1320"/>
    <s v="Master Batch"/>
    <s v="Raw Material"/>
    <s v="Kgs."/>
    <m/>
    <n v="0"/>
    <n v="4.54"/>
    <n v="3.19"/>
    <n v="0"/>
    <n v="0"/>
    <n v="0"/>
    <n v="0.06"/>
    <n v="0"/>
    <n v="0"/>
    <n v="0"/>
    <n v="0.33"/>
    <n v="0.04"/>
    <m/>
    <n v="0.37"/>
    <n v="0.37"/>
    <n v="75.900000000000006"/>
    <n v="0"/>
    <n v="4.2699999999999996"/>
    <n v="0"/>
    <n v="2.82"/>
    <m/>
  </r>
  <r>
    <x v="2"/>
    <s v="PINK 2M65026C (SNCC)"/>
    <s v="Master Batch"/>
    <s v="Raw Material"/>
    <s v="Kgs."/>
    <m/>
    <n v="0"/>
    <n v="7.81"/>
    <n v="6.6"/>
    <n v="2308.88"/>
    <n v="0"/>
    <n v="0"/>
    <n v="0"/>
    <n v="0"/>
    <n v="0"/>
    <n v="0"/>
    <n v="2"/>
    <n v="0.24"/>
    <m/>
    <n v="2.2400000000000002"/>
    <n v="2.2400000000000002"/>
    <n v="591.26"/>
    <n v="0"/>
    <n v="5.81"/>
    <n v="1717.62"/>
    <n v="4.3599999999999994"/>
    <m/>
  </r>
  <r>
    <x v="2"/>
    <s v="PLASTIC GRANUALES (SP)"/>
    <s v="RAW MATERIAL"/>
    <s v="Raw Material"/>
    <s v="Kgs."/>
    <m/>
    <n v="0"/>
    <n v="366.68"/>
    <n v="14.59"/>
    <n v="33719.440000000002"/>
    <n v="0"/>
    <n v="0"/>
    <n v="0"/>
    <n v="0"/>
    <n v="0"/>
    <n v="0"/>
    <n v="1080.73"/>
    <n v="129.09"/>
    <n v="1200"/>
    <n v="9.8199999999999363"/>
    <n v="9.8199999999999363"/>
    <n v="99383.93"/>
    <n v="0"/>
    <n v="-714.05"/>
    <n v="-65663.789999999994"/>
    <n v="4.7700000000000635"/>
    <m/>
  </r>
  <r>
    <x v="2"/>
    <s v="Plastic Granules"/>
    <s v="RAW MATERIAL"/>
    <s v="Raw Material"/>
    <s v="Kgs."/>
    <m/>
    <n v="0"/>
    <n v="9.17"/>
    <n v="6.44"/>
    <n v="744.1"/>
    <n v="0"/>
    <n v="0"/>
    <n v="0"/>
    <n v="0"/>
    <n v="0"/>
    <n v="0"/>
    <n v="0"/>
    <n v="0"/>
    <m/>
    <n v="0"/>
    <n v="0"/>
    <n v="0"/>
    <n v="0"/>
    <n v="9.17"/>
    <n v="744.1"/>
    <n v="6.44"/>
    <m/>
  </r>
  <r>
    <x v="2"/>
    <s v="PLASTIC GRANULES (PRIYA PLASTIC)"/>
    <s v="RAW MATERIAL"/>
    <s v="Raw Material"/>
    <s v="Kgs."/>
    <m/>
    <n v="0"/>
    <n v="7088.54"/>
    <n v="5475.43"/>
    <n v="326023.96000000002"/>
    <n v="0"/>
    <n v="0"/>
    <n v="0"/>
    <n v="0"/>
    <n v="0"/>
    <n v="0"/>
    <n v="0"/>
    <n v="0"/>
    <m/>
    <n v="0"/>
    <n v="0"/>
    <n v="0"/>
    <n v="0"/>
    <n v="7088.54"/>
    <n v="326023.96000000002"/>
    <n v="5475.43"/>
    <m/>
  </r>
  <r>
    <x v="2"/>
    <s v="Plastic Scrap Grinding"/>
    <s v="RAW MATERIAL"/>
    <s v="Raw Material"/>
    <s v="Kgs."/>
    <m/>
    <n v="0"/>
    <n v="717.28"/>
    <n v="503.46"/>
    <n v="71728"/>
    <n v="0"/>
    <n v="0"/>
    <n v="0"/>
    <n v="0"/>
    <n v="0"/>
    <n v="0"/>
    <n v="0"/>
    <n v="0"/>
    <m/>
    <n v="0"/>
    <n v="0"/>
    <n v="0"/>
    <n v="0"/>
    <n v="717.28"/>
    <n v="71728"/>
    <n v="503.46"/>
    <m/>
  </r>
  <r>
    <x v="2"/>
    <s v="PP B120MA"/>
    <s v="RAW MATERIAL"/>
    <s v="Raw Material"/>
    <s v="KG"/>
    <n v="0"/>
    <n v="0"/>
    <n v="12622.74"/>
    <n v="14.4"/>
    <n v="1315008.71"/>
    <n v="10000"/>
    <n v="987200"/>
    <n v="0.81"/>
    <n v="84.38"/>
    <n v="3000"/>
    <n v="303000"/>
    <n v="0"/>
    <n v="0"/>
    <m/>
    <n v="0"/>
    <n v="3000"/>
    <n v="0"/>
    <n v="0"/>
    <n v="9623.5499999999993"/>
    <n v="1002559.83"/>
    <n v="7014.4"/>
    <m/>
  </r>
  <r>
    <x v="2"/>
    <s v="PP C080MA"/>
    <s v="RAW MATERIAL"/>
    <s v="Raw Material"/>
    <s v="Kgs."/>
    <n v="0"/>
    <n v="0"/>
    <n v="4131.67"/>
    <n v="1809.62"/>
    <n v="420352.76"/>
    <n v="11000"/>
    <n v="1014190"/>
    <n v="41.44"/>
    <n v="3994.03"/>
    <n v="0"/>
    <n v="0"/>
    <n v="6122.67"/>
    <n v="731.31"/>
    <n v="-5000"/>
    <n v="11853.98"/>
    <n v="11853.98"/>
    <n v="594688.06000000006"/>
    <n v="155.66999999999999"/>
    <n v="9050.44"/>
    <n v="844574.38"/>
    <n v="799.96999999999946"/>
    <m/>
  </r>
  <r>
    <x v="2"/>
    <s v="PP D120MA"/>
    <s v="RAW MATERIAL"/>
    <s v="Raw Material"/>
    <s v="Kgs."/>
    <m/>
    <n v="0"/>
    <n v="770.18"/>
    <n v="540.59"/>
    <n v="86696.25"/>
    <n v="0"/>
    <n v="0"/>
    <n v="0"/>
    <n v="0"/>
    <n v="0"/>
    <n v="0"/>
    <n v="0"/>
    <n v="0"/>
    <m/>
    <n v="0"/>
    <n v="0"/>
    <n v="0"/>
    <n v="0"/>
    <n v="770.18"/>
    <n v="86696.25"/>
    <n v="540.59"/>
    <m/>
  </r>
  <r>
    <x v="2"/>
    <s v="PP GRANULES"/>
    <s v="RAW MATERIAL"/>
    <s v="Raw Material"/>
    <s v="Kgs."/>
    <n v="0"/>
    <n v="0"/>
    <n v="0"/>
    <n v="6.64"/>
    <n v="0"/>
    <n v="5000"/>
    <n v="460000"/>
    <n v="0"/>
    <n v="0"/>
    <n v="0"/>
    <n v="0"/>
    <n v="363.43"/>
    <n v="43.41"/>
    <n v="-3500"/>
    <n v="3906.84"/>
    <n v="3906.84"/>
    <n v="33435.56"/>
    <n v="51.31"/>
    <n v="4636.57"/>
    <n v="426564.44"/>
    <n v="1048.4900000000002"/>
    <m/>
  </r>
  <r>
    <x v="2"/>
    <s v="PP H110MA"/>
    <s v="RAW MATERIAL"/>
    <s v="Raw Material"/>
    <s v="Kgs."/>
    <m/>
    <n v="0"/>
    <n v="1581.03"/>
    <n v="1407.82"/>
    <n v="180117.7"/>
    <n v="1000"/>
    <n v="87010"/>
    <n v="0"/>
    <n v="0"/>
    <n v="0"/>
    <n v="0"/>
    <n v="114.04"/>
    <n v="13.62"/>
    <m/>
    <n v="127.66000000000001"/>
    <n v="127.66000000000001"/>
    <n v="11803.16"/>
    <n v="1.68"/>
    <n v="2466.9899999999998"/>
    <n v="255324.95"/>
    <n v="2278.48"/>
    <m/>
  </r>
  <r>
    <x v="2"/>
    <s v="PP SRM100NC"/>
    <s v="RAW MATERIAL"/>
    <s v="Raw Material"/>
    <s v="Kgs."/>
    <m/>
    <n v="0"/>
    <n v="409.85"/>
    <n v="261.77999999999997"/>
    <n v="47293.36"/>
    <n v="0"/>
    <n v="0"/>
    <n v="460.89"/>
    <n v="53182.1"/>
    <n v="0"/>
    <n v="0"/>
    <n v="0"/>
    <n v="0"/>
    <m/>
    <n v="0"/>
    <n v="0"/>
    <n v="0"/>
    <n v="0"/>
    <n v="870.74"/>
    <n v="100475.46"/>
    <n v="261.77999999999997"/>
    <m/>
  </r>
  <r>
    <x v="2"/>
    <s v="PPCP MI 3530"/>
    <s v="RAW MATERIAL"/>
    <s v="Raw Material"/>
    <s v="Kgs."/>
    <m/>
    <n v="0"/>
    <n v="354.31"/>
    <n v="1109.6400000000001"/>
    <n v="37542.86"/>
    <n v="0"/>
    <n v="0"/>
    <n v="628.4"/>
    <n v="66126.63"/>
    <n v="0"/>
    <n v="0"/>
    <n v="995.3"/>
    <n v="118.88"/>
    <n v="50"/>
    <n v="1064.1799999999998"/>
    <n v="1064.1799999999998"/>
    <n v="104737.76"/>
    <n v="13.98"/>
    <n v="-12.59"/>
    <n v="-1325.73"/>
    <n v="31.480000000000263"/>
    <m/>
  </r>
  <r>
    <x v="2"/>
    <s v="Radhe Plastic Granules"/>
    <s v="RAW MATERIAL"/>
    <s v="Raw Material"/>
    <s v="Kgs."/>
    <m/>
    <n v="0"/>
    <n v="1675"/>
    <n v="175.68"/>
    <n v="108875"/>
    <n v="0"/>
    <n v="0"/>
    <n v="0"/>
    <n v="0"/>
    <n v="0"/>
    <n v="0"/>
    <n v="0"/>
    <n v="0"/>
    <m/>
    <n v="0"/>
    <n v="0"/>
    <n v="0"/>
    <n v="0"/>
    <n v="1675"/>
    <n v="108875"/>
    <n v="175.68"/>
    <m/>
  </r>
  <r>
    <x v="2"/>
    <s v="Red 2M6390 MB (SNCC)"/>
    <s v="Master Batch"/>
    <s v="Raw Material"/>
    <s v="Kgs."/>
    <m/>
    <n v="0"/>
    <n v="18.350000000000001"/>
    <n v="14.86"/>
    <n v="4663.2700000000004"/>
    <n v="5"/>
    <n v="1200"/>
    <n v="0"/>
    <n v="0"/>
    <n v="0"/>
    <n v="0"/>
    <n v="6"/>
    <n v="0.72"/>
    <m/>
    <n v="6.72"/>
    <n v="6.72"/>
    <n v="1511.57"/>
    <n v="0"/>
    <n v="17.350000000000001"/>
    <n v="4351.7"/>
    <n v="13.14"/>
    <m/>
  </r>
  <r>
    <x v="2"/>
    <s v="RED MB - AM 13235 TERRACOTA"/>
    <s v="Master Batch"/>
    <s v="Raw Material"/>
    <s v="KG"/>
    <m/>
    <n v="0"/>
    <n v="57.61"/>
    <n v="36.25"/>
    <n v="0"/>
    <n v="0"/>
    <n v="0"/>
    <n v="0"/>
    <n v="0"/>
    <n v="0"/>
    <n v="0"/>
    <n v="0"/>
    <n v="0"/>
    <m/>
    <n v="0"/>
    <n v="0"/>
    <n v="0"/>
    <n v="0"/>
    <n v="57.61"/>
    <n v="0"/>
    <n v="36.25"/>
    <m/>
  </r>
  <r>
    <x v="2"/>
    <s v="Rereprocessed Granules"/>
    <s v="RAW MATERIAL"/>
    <s v="Raw Material"/>
    <s v="Kgs."/>
    <m/>
    <n v="0"/>
    <n v="62.88"/>
    <n v="44.14"/>
    <n v="4313.57"/>
    <n v="0"/>
    <n v="0"/>
    <n v="0"/>
    <n v="0"/>
    <n v="0"/>
    <n v="0"/>
    <n v="0"/>
    <n v="0"/>
    <m/>
    <n v="0"/>
    <n v="0"/>
    <n v="0"/>
    <n v="0"/>
    <n v="62.88"/>
    <n v="4313.57"/>
    <n v="44.14"/>
    <m/>
  </r>
  <r>
    <x v="2"/>
    <s v="SAI 50A NAT 297C"/>
    <s v="RAW MATERIAL"/>
    <s v="Raw Material"/>
    <s v="Kgs."/>
    <m/>
    <n v="0"/>
    <n v="13.6"/>
    <n v="9.5500000000000007"/>
    <n v="0"/>
    <n v="0"/>
    <n v="0"/>
    <n v="0"/>
    <n v="0"/>
    <n v="0"/>
    <n v="0"/>
    <n v="0"/>
    <n v="0"/>
    <m/>
    <n v="0"/>
    <n v="0"/>
    <n v="0"/>
    <n v="0"/>
    <n v="13.6"/>
    <n v="0"/>
    <n v="9.5500000000000007"/>
    <m/>
  </r>
  <r>
    <x v="2"/>
    <s v="SAI 60A TR 388A"/>
    <s v="RAW MATERIAL"/>
    <s v="Raw Material"/>
    <s v="KG"/>
    <m/>
    <n v="0"/>
    <n v="497.02"/>
    <n v="98.86"/>
    <n v="102018.95"/>
    <n v="1000"/>
    <n v="202000"/>
    <n v="14.59"/>
    <n v="2955.93"/>
    <n v="0"/>
    <n v="0"/>
    <n v="473.7"/>
    <n v="56.58"/>
    <m/>
    <n v="530.28"/>
    <n v="530.28"/>
    <n v="96692.160000000003"/>
    <n v="6.96"/>
    <n v="1037.9100000000001"/>
    <n v="210282.08"/>
    <n v="561.61999999999989"/>
    <m/>
  </r>
  <r>
    <x v="2"/>
    <s v="SAI 70A TR 272"/>
    <s v="RAW MATERIAL"/>
    <s v="Raw Material"/>
    <s v="KG"/>
    <m/>
    <n v="0"/>
    <n v="14.69"/>
    <n v="10.31"/>
    <n v="2585.44"/>
    <n v="0"/>
    <n v="0"/>
    <n v="0"/>
    <n v="0"/>
    <n v="0"/>
    <n v="0"/>
    <n v="0"/>
    <n v="0"/>
    <m/>
    <n v="0"/>
    <n v="0"/>
    <n v="0"/>
    <n v="0"/>
    <n v="14.69"/>
    <n v="2585.44"/>
    <n v="10.31"/>
    <m/>
  </r>
  <r>
    <x v="2"/>
    <s v="Sai 80A BK 848A"/>
    <s v="RAW MATERIAL"/>
    <s v="Raw Material"/>
    <s v="KG"/>
    <m/>
    <n v="0"/>
    <n v="566.78"/>
    <n v="589.77"/>
    <n v="59420.18"/>
    <n v="1000"/>
    <n v="104000"/>
    <n v="188.63"/>
    <n v="19674.099999999999"/>
    <n v="0"/>
    <n v="0"/>
    <n v="580.54"/>
    <n v="69.34"/>
    <m/>
    <n v="649.88"/>
    <n v="649.88"/>
    <n v="60561.1"/>
    <n v="8.5299999999999994"/>
    <n v="1174.8699999999999"/>
    <n v="122535.16"/>
    <n v="931.36"/>
    <m/>
  </r>
  <r>
    <x v="2"/>
    <s v="SKY BLUE 2W2028 (SNCC)"/>
    <s v="Master Batch"/>
    <s v="Raw Material"/>
    <s v="Kgs."/>
    <m/>
    <n v="0"/>
    <n v="3.78"/>
    <n v="2.65"/>
    <n v="850.5"/>
    <n v="0"/>
    <n v="0"/>
    <n v="0"/>
    <n v="0"/>
    <n v="0"/>
    <n v="0"/>
    <n v="0"/>
    <n v="0"/>
    <m/>
    <n v="0"/>
    <n v="0"/>
    <n v="0"/>
    <n v="0"/>
    <n v="3.78"/>
    <n v="850.5"/>
    <n v="2.65"/>
    <m/>
  </r>
  <r>
    <x v="2"/>
    <s v="SLT  Grinding (P.P)"/>
    <s v="RAW MATERIAL"/>
    <s v="Raw Material"/>
    <s v="Kgs."/>
    <m/>
    <n v="0"/>
    <n v="0"/>
    <n v="0"/>
    <n v="0"/>
    <n v="453.5"/>
    <n v="34012.5"/>
    <n v="2.61"/>
    <n v="195.75"/>
    <n v="0"/>
    <n v="0"/>
    <n v="0"/>
    <n v="0"/>
    <m/>
    <n v="0"/>
    <n v="0"/>
    <n v="0"/>
    <n v="0"/>
    <n v="456.11"/>
    <n v="34208.25"/>
    <n v="453.5"/>
    <m/>
  </r>
  <r>
    <x v="2"/>
    <s v="SLT Ppcp Grinding"/>
    <s v="RAW MATERIAL"/>
    <s v="Raw Material"/>
    <s v="Kgs."/>
    <m/>
    <n v="0"/>
    <n v="11545"/>
    <n v="0.75"/>
    <n v="1027505"/>
    <n v="5785"/>
    <n v="468585"/>
    <n v="44.52"/>
    <n v="3804.67"/>
    <n v="0"/>
    <n v="0"/>
    <n v="6915.88"/>
    <n v="826.06"/>
    <n v="2050"/>
    <n v="5691.9400000000005"/>
    <n v="5691.9400000000005"/>
    <n v="610524.77"/>
    <n v="74.75"/>
    <n v="10458.64"/>
    <n v="892683.71"/>
    <n v="19.059999999999491"/>
    <m/>
  </r>
  <r>
    <x v="2"/>
    <s v="UVKON 2032(SNCC)"/>
    <s v="Master Batch"/>
    <s v="Raw Material"/>
    <s v="Kgs."/>
    <m/>
    <n v="0"/>
    <n v="12.2"/>
    <n v="51.73"/>
    <n v="4451.78"/>
    <n v="0"/>
    <n v="0"/>
    <n v="0"/>
    <n v="0"/>
    <n v="0"/>
    <n v="0"/>
    <n v="0"/>
    <n v="0"/>
    <m/>
    <n v="0"/>
    <n v="0"/>
    <n v="0"/>
    <n v="0"/>
    <n v="12.2"/>
    <n v="4451.78"/>
    <n v="51.73"/>
    <m/>
  </r>
  <r>
    <x v="2"/>
    <s v="VIOLET 25712 (SNCC)"/>
    <s v="Master Batch"/>
    <s v="Raw Material"/>
    <s v="Kgs."/>
    <m/>
    <n v="0"/>
    <n v="1.45"/>
    <n v="0"/>
    <n v="449.5"/>
    <n v="0"/>
    <n v="0"/>
    <n v="0"/>
    <n v="0"/>
    <n v="0"/>
    <n v="0"/>
    <n v="0"/>
    <n v="0"/>
    <m/>
    <n v="0"/>
    <n v="0"/>
    <n v="0"/>
    <n v="0"/>
    <n v="1.45"/>
    <n v="449.5"/>
    <n v="0"/>
    <m/>
  </r>
  <r>
    <x v="2"/>
    <s v="Volvo Silver 2MML80175 (SNCC)"/>
    <s v="Master Batch"/>
    <s v="Raw Material"/>
    <s v="Kgs."/>
    <n v="0"/>
    <n v="0"/>
    <n v="27.65"/>
    <n v="152.59"/>
    <n v="4838.96"/>
    <n v="50"/>
    <n v="8500"/>
    <n v="0.21"/>
    <n v="36.75"/>
    <n v="0"/>
    <n v="0"/>
    <n v="19.23"/>
    <n v="2.2999999999999998"/>
    <m/>
    <n v="21.53"/>
    <n v="21.53"/>
    <n v="3364.92"/>
    <n v="0"/>
    <n v="58.63"/>
    <n v="10010.83"/>
    <n v="181.06"/>
    <m/>
  </r>
  <r>
    <x v="2"/>
    <s v="WASTE GRADING SMP"/>
    <s v="RAW MATERIAL"/>
    <s v="Raw Material"/>
    <s v="Kgs."/>
    <m/>
    <n v="0"/>
    <n v="-3.6"/>
    <n v="0"/>
    <n v="-324"/>
    <n v="0"/>
    <n v="0"/>
    <n v="0"/>
    <n v="0"/>
    <n v="0"/>
    <n v="0"/>
    <n v="0"/>
    <n v="0"/>
    <m/>
    <n v="0"/>
    <n v="0"/>
    <n v="0"/>
    <n v="0"/>
    <n v="-3.6"/>
    <n v="-324"/>
    <n v="0"/>
    <m/>
  </r>
  <r>
    <x v="2"/>
    <s v="White MB- Aw 5039"/>
    <s v="Master Batch"/>
    <s v="Raw Material"/>
    <s v="KG"/>
    <m/>
    <n v="0"/>
    <n v="92.68"/>
    <n v="65.05"/>
    <n v="14365.4"/>
    <n v="0"/>
    <n v="0"/>
    <n v="0"/>
    <n v="0"/>
    <n v="0"/>
    <n v="0"/>
    <n v="1.31"/>
    <n v="0.16"/>
    <m/>
    <n v="1.47"/>
    <n v="1.47"/>
    <n v="203.05"/>
    <n v="0"/>
    <n v="91.37"/>
    <n v="14162.35"/>
    <n v="63.58"/>
    <m/>
  </r>
  <r>
    <x v="2"/>
    <s v="YELLOW 2M4374S MB (SNCC)"/>
    <s v="Master Batch"/>
    <s v="Raw Material"/>
    <s v="KG"/>
    <m/>
    <n v="0"/>
    <n v="5.14"/>
    <n v="2.92"/>
    <n v="0"/>
    <n v="5"/>
    <n v="1150"/>
    <n v="0"/>
    <n v="0"/>
    <n v="0"/>
    <n v="0"/>
    <n v="5.89"/>
    <n v="0.7"/>
    <m/>
    <n v="6.59"/>
    <n v="6.59"/>
    <n v="1014.25"/>
    <n v="0"/>
    <n v="4.25"/>
    <n v="602.65"/>
    <n v="1.33"/>
    <m/>
  </r>
  <r>
    <x v="2"/>
    <s v="YELLOW GOLDAN 23490 (SNCC)"/>
    <s v="Master Batch"/>
    <s v="Raw Material"/>
    <s v="Kgs."/>
    <m/>
    <n v="0"/>
    <n v="8.77"/>
    <n v="6.16"/>
    <n v="2104.8000000000002"/>
    <n v="0"/>
    <n v="0"/>
    <n v="0"/>
    <n v="0"/>
    <n v="0"/>
    <n v="0"/>
    <n v="0"/>
    <n v="0"/>
    <m/>
    <n v="0"/>
    <n v="0"/>
    <n v="0"/>
    <n v="0"/>
    <n v="8.77"/>
    <n v="2104.8000000000002"/>
    <n v="6.16"/>
    <m/>
  </r>
  <r>
    <x v="3"/>
    <s v="ALU RIVET"/>
    <s v="RAW MATERIAL"/>
    <s v="Raw Material"/>
    <s v="Kgs."/>
    <m/>
    <n v="0"/>
    <n v="42.6"/>
    <n v="37.950000000000003"/>
    <n v="10965.16"/>
    <n v="0"/>
    <n v="0"/>
    <n v="0"/>
    <n v="0"/>
    <n v="0"/>
    <n v="0"/>
    <n v="8.7799999999999994"/>
    <n v="1.05"/>
    <m/>
    <n v="9.83"/>
    <n v="9.83"/>
    <n v="2259.9699999999998"/>
    <n v="0"/>
    <n v="33.82"/>
    <n v="8705.2099999999991"/>
    <n v="28.120000000000005"/>
    <m/>
  </r>
  <r>
    <x v="3"/>
    <s v="Baby Blue 3054 Bu-1257"/>
    <s v="Master Batch"/>
    <s v="Raw Material"/>
    <s v="Kgs."/>
    <m/>
    <n v="0"/>
    <n v="460.18"/>
    <n v="212.09"/>
    <n v="102778.08"/>
    <n v="300"/>
    <n v="66000"/>
    <n v="18.71"/>
    <n v="4151.01"/>
    <n v="0"/>
    <n v="0"/>
    <n v="295.24"/>
    <n v="35.26"/>
    <m/>
    <n v="330.5"/>
    <n v="330.5"/>
    <n v="65806.45"/>
    <n v="4.34"/>
    <n v="483.65"/>
    <n v="107136.49"/>
    <n v="177.25000000000003"/>
    <m/>
  </r>
  <r>
    <x v="3"/>
    <s v="Baby Blue Ipolycol 1224"/>
    <s v="Indojapan MB"/>
    <s v="Raw Material"/>
    <s v="Kgs."/>
    <m/>
    <n v="0"/>
    <n v="6.39"/>
    <n v="4.49"/>
    <n v="0"/>
    <n v="0"/>
    <n v="0"/>
    <n v="0"/>
    <n v="0"/>
    <n v="0"/>
    <n v="0"/>
    <n v="0"/>
    <n v="0"/>
    <m/>
    <n v="0"/>
    <n v="0"/>
    <n v="0"/>
    <n v="0"/>
    <n v="6.39"/>
    <n v="0"/>
    <n v="4.49"/>
    <m/>
  </r>
  <r>
    <x v="3"/>
    <s v="Baby Pink  SPL PINK 3306"/>
    <s v="Master Batch"/>
    <s v="Raw Material"/>
    <s v="Kgs."/>
    <n v="0"/>
    <n v="0"/>
    <n v="266.36"/>
    <n v="124.9"/>
    <n v="50220.29"/>
    <n v="100"/>
    <n v="18600"/>
    <n v="8.41"/>
    <n v="1580.06"/>
    <n v="0"/>
    <n v="0"/>
    <n v="156.15"/>
    <n v="18.649999999999999"/>
    <m/>
    <n v="174.8"/>
    <n v="174.8"/>
    <n v="29426.71"/>
    <n v="2.2999999999999998"/>
    <n v="218.62"/>
    <n v="41051.47"/>
    <n v="47.8"/>
    <m/>
  </r>
  <r>
    <x v="3"/>
    <s v="BLACK 238062 (SNCC)"/>
    <s v="Master Batch"/>
    <s v="Raw Material"/>
    <s v="Kgs."/>
    <m/>
    <n v="0"/>
    <n v="15.76"/>
    <n v="30.3"/>
    <n v="0"/>
    <n v="0"/>
    <n v="0"/>
    <n v="0"/>
    <n v="0"/>
    <n v="0"/>
    <n v="0"/>
    <n v="3.49"/>
    <n v="0.42"/>
    <m/>
    <n v="3.91"/>
    <n v="3.91"/>
    <n v="373.35"/>
    <n v="0"/>
    <n v="12.27"/>
    <n v="0"/>
    <n v="26.39"/>
    <m/>
  </r>
  <r>
    <x v="3"/>
    <s v="Blend Pink 4659/3 codePI-1098"/>
    <s v="Master Batch"/>
    <s v="Raw Material"/>
    <s v="Kgs."/>
    <m/>
    <n v="0"/>
    <n v="100"/>
    <n v="70.19"/>
    <n v="0"/>
    <n v="0"/>
    <n v="0"/>
    <n v="0"/>
    <n v="0"/>
    <n v="0"/>
    <n v="0"/>
    <n v="0"/>
    <n v="0"/>
    <m/>
    <n v="0"/>
    <n v="0"/>
    <n v="0"/>
    <n v="0"/>
    <n v="100"/>
    <n v="0"/>
    <n v="70.19"/>
    <m/>
  </r>
  <r>
    <x v="3"/>
    <s v="Blend UV Master Batch 203/20%"/>
    <s v="Master Batch"/>
    <s v="Raw Material"/>
    <s v="Kgs."/>
    <m/>
    <n v="0"/>
    <n v="25"/>
    <n v="25"/>
    <n v="7125"/>
    <n v="0"/>
    <n v="0"/>
    <n v="0"/>
    <n v="0"/>
    <n v="0"/>
    <n v="0"/>
    <n v="0"/>
    <n v="0"/>
    <m/>
    <n v="0"/>
    <n v="0"/>
    <n v="0"/>
    <n v="0"/>
    <n v="25"/>
    <n v="7125"/>
    <n v="25"/>
    <m/>
  </r>
  <r>
    <x v="3"/>
    <s v="BLUE DARK 224 (SNCC)"/>
    <s v="Master Batch"/>
    <s v="Raw Material"/>
    <s v="Kgs."/>
    <m/>
    <n v="0"/>
    <n v="92.22"/>
    <n v="26.16"/>
    <n v="19814.43"/>
    <n v="0"/>
    <n v="0"/>
    <n v="0"/>
    <n v="0"/>
    <n v="0"/>
    <n v="0"/>
    <n v="0"/>
    <n v="0"/>
    <m/>
    <n v="0"/>
    <n v="0"/>
    <n v="0"/>
    <n v="0"/>
    <n v="92.22"/>
    <n v="19814.43"/>
    <n v="26.16"/>
    <m/>
  </r>
  <r>
    <x v="3"/>
    <s v="BLUE ICE 2M2333S (SNCC)"/>
    <s v="Master Batch"/>
    <s v="Raw Material"/>
    <s v="Kgs."/>
    <n v="0"/>
    <n v="0"/>
    <n v="2.73"/>
    <n v="7.08"/>
    <n v="627.9"/>
    <n v="25"/>
    <n v="5700"/>
    <n v="0"/>
    <n v="0"/>
    <n v="0"/>
    <n v="0"/>
    <n v="2.27"/>
    <n v="0.27"/>
    <m/>
    <n v="2.54"/>
    <n v="2.54"/>
    <n v="521.02"/>
    <n v="0"/>
    <n v="25.46"/>
    <n v="5806.88"/>
    <n v="29.54"/>
    <m/>
  </r>
  <r>
    <x v="3"/>
    <s v="BROWN COFEE-2M9185C(SNCC)"/>
    <s v="Master Batch"/>
    <s v="Raw Material"/>
    <s v="Kgs."/>
    <m/>
    <n v="0"/>
    <n v="0"/>
    <n v="0"/>
    <n v="0"/>
    <n v="5"/>
    <n v="1270"/>
    <n v="0"/>
    <n v="0"/>
    <n v="0"/>
    <n v="0"/>
    <n v="4.37"/>
    <n v="0.52"/>
    <m/>
    <n v="4.8900000000000006"/>
    <n v="4.8900000000000006"/>
    <n v="1097.08"/>
    <n v="0"/>
    <n v="0.63"/>
    <n v="160.02000000000001"/>
    <n v="0.10999999999999943"/>
    <m/>
  </r>
  <r>
    <x v="3"/>
    <s v="Brown Mb-am 4394"/>
    <s v="Master Batch"/>
    <s v="Raw Material"/>
    <s v="KG"/>
    <m/>
    <n v="0"/>
    <n v="0.03"/>
    <n v="0.01"/>
    <n v="0"/>
    <n v="0"/>
    <n v="0"/>
    <n v="0"/>
    <n v="0"/>
    <n v="0"/>
    <n v="0"/>
    <n v="0"/>
    <n v="0"/>
    <m/>
    <n v="0"/>
    <n v="0"/>
    <n v="0"/>
    <n v="0"/>
    <n v="0.03"/>
    <n v="0"/>
    <n v="0.01"/>
    <m/>
  </r>
  <r>
    <x v="3"/>
    <s v="GOLD 2MPRL 4237C (SNCC)"/>
    <s v="Master Batch"/>
    <s v="Raw Material"/>
    <s v="Kgs."/>
    <m/>
    <n v="0"/>
    <n v="4.5199999999999996"/>
    <n v="4.46"/>
    <n v="1469"/>
    <n v="0"/>
    <n v="0"/>
    <n v="0"/>
    <n v="0"/>
    <n v="0"/>
    <n v="0"/>
    <n v="0"/>
    <n v="0"/>
    <m/>
    <n v="0"/>
    <n v="0"/>
    <n v="0"/>
    <n v="0"/>
    <n v="4.5199999999999996"/>
    <n v="1469"/>
    <n v="4.46"/>
    <m/>
  </r>
  <r>
    <x v="3"/>
    <s v="Green 1997 GR - 1131"/>
    <s v="Master Batch"/>
    <s v="Raw Material"/>
    <s v="Kgs."/>
    <m/>
    <n v="0"/>
    <n v="34.229999999999997"/>
    <n v="24.03"/>
    <n v="6332.55"/>
    <n v="0"/>
    <n v="0"/>
    <n v="0"/>
    <n v="0"/>
    <n v="0"/>
    <n v="0"/>
    <n v="3.4"/>
    <n v="0.41"/>
    <m/>
    <n v="3.81"/>
    <n v="3.81"/>
    <n v="629"/>
    <n v="0"/>
    <n v="30.83"/>
    <n v="5703.55"/>
    <n v="20.220000000000002"/>
    <m/>
  </r>
  <r>
    <x v="3"/>
    <s v="GREY 2MMTL8503S (SNCC)"/>
    <s v="Master Batch"/>
    <s v="Raw Material"/>
    <s v="Kgs."/>
    <m/>
    <n v="0"/>
    <n v="3.48"/>
    <n v="3.3"/>
    <n v="939.6"/>
    <n v="0"/>
    <n v="0"/>
    <n v="0"/>
    <n v="0"/>
    <n v="0"/>
    <n v="0"/>
    <n v="0"/>
    <n v="0"/>
    <m/>
    <n v="0"/>
    <n v="0"/>
    <n v="0"/>
    <n v="0"/>
    <n v="3.48"/>
    <n v="939.6"/>
    <n v="3.3"/>
    <m/>
  </r>
  <r>
    <x v="3"/>
    <s v="GREY PIGEON 23855 (SNCC)"/>
    <s v="Master Batch"/>
    <s v="Raw Material"/>
    <s v="Kgs."/>
    <m/>
    <n v="0"/>
    <n v="2.96"/>
    <n v="2.71"/>
    <n v="698.56"/>
    <n v="0"/>
    <n v="0"/>
    <n v="0"/>
    <n v="0"/>
    <n v="0"/>
    <n v="0"/>
    <n v="0"/>
    <n v="0"/>
    <m/>
    <n v="0"/>
    <n v="0"/>
    <n v="0"/>
    <n v="0"/>
    <n v="2.96"/>
    <n v="698.56"/>
    <n v="2.71"/>
    <m/>
  </r>
  <r>
    <x v="3"/>
    <s v="HD GRANULES"/>
    <s v="RAW MATERIAL"/>
    <s v="Raw Material"/>
    <s v="Kgs."/>
    <m/>
    <n v="0"/>
    <n v="10484.99"/>
    <n v="2859.39"/>
    <n v="1079003.8999999999"/>
    <n v="0"/>
    <n v="0"/>
    <n v="0"/>
    <n v="0"/>
    <n v="0"/>
    <n v="0"/>
    <n v="0"/>
    <n v="0"/>
    <m/>
    <n v="0"/>
    <n v="0"/>
    <n v="0"/>
    <n v="0"/>
    <n v="10484.99"/>
    <n v="1079003.8999999999"/>
    <n v="2859.39"/>
    <m/>
  </r>
  <r>
    <x v="3"/>
    <s v="HDPE 50 MA 180"/>
    <s v="Reliance"/>
    <s v="Raw Material"/>
    <s v="Kgs."/>
    <m/>
    <n v="0"/>
    <n v="213.03"/>
    <n v="149.53"/>
    <n v="21300.87"/>
    <n v="0"/>
    <n v="0"/>
    <n v="0"/>
    <n v="0"/>
    <n v="0"/>
    <n v="0"/>
    <n v="0"/>
    <n v="0"/>
    <m/>
    <n v="0"/>
    <n v="0"/>
    <n v="0"/>
    <n v="0"/>
    <n v="213.03"/>
    <n v="21300.87"/>
    <n v="149.53"/>
    <m/>
  </r>
  <r>
    <x v="3"/>
    <s v="Klaritone PP MB"/>
    <s v="Master Batch"/>
    <s v="Raw Material"/>
    <s v="KG"/>
    <m/>
    <n v="0"/>
    <n v="0.41"/>
    <n v="0.28999999999999998"/>
    <n v="0"/>
    <n v="0"/>
    <n v="0"/>
    <n v="0"/>
    <n v="0"/>
    <n v="0"/>
    <n v="0"/>
    <n v="0"/>
    <n v="0"/>
    <m/>
    <n v="0"/>
    <n v="0"/>
    <n v="0"/>
    <n v="0"/>
    <n v="0.41"/>
    <n v="0"/>
    <n v="0.28999999999999998"/>
    <m/>
  </r>
  <r>
    <x v="3"/>
    <s v="LIGHT SILVER 2MPRL 8677S (SNCC)"/>
    <s v="Master Batch"/>
    <s v="Raw Material"/>
    <s v="Kgs."/>
    <m/>
    <n v="0"/>
    <n v="4.54"/>
    <n v="4.49"/>
    <n v="957.94"/>
    <n v="0"/>
    <n v="0"/>
    <n v="0"/>
    <n v="0"/>
    <n v="0"/>
    <n v="0"/>
    <n v="0.49"/>
    <n v="0.06"/>
    <m/>
    <n v="0.55000000000000004"/>
    <n v="0.55000000000000004"/>
    <n v="103.39"/>
    <n v="0"/>
    <n v="4.05"/>
    <n v="854.55"/>
    <n v="3.9400000000000004"/>
    <m/>
  </r>
  <r>
    <x v="3"/>
    <s v="LL 36 RA 045"/>
    <s v="RAW MATERIAL"/>
    <s v="Raw Material"/>
    <s v="Kgs."/>
    <m/>
    <n v="0"/>
    <n v="4.3099999999999996"/>
    <n v="2.88"/>
    <n v="0"/>
    <n v="0"/>
    <n v="0"/>
    <n v="0"/>
    <n v="0"/>
    <n v="0"/>
    <n v="0"/>
    <n v="0"/>
    <n v="0"/>
    <m/>
    <n v="0"/>
    <n v="0"/>
    <n v="0"/>
    <n v="0"/>
    <n v="4.3099999999999996"/>
    <n v="0"/>
    <n v="2.88"/>
    <m/>
  </r>
  <r>
    <x v="3"/>
    <s v="LLDPE JF19010"/>
    <s v="RAW MATERIAL"/>
    <s v="Raw Material"/>
    <s v="Kgs."/>
    <m/>
    <n v="0"/>
    <n v="3130.87"/>
    <n v="1660.81"/>
    <n v="316142.73"/>
    <n v="0"/>
    <n v="0"/>
    <n v="218.03"/>
    <n v="22045.01"/>
    <n v="0"/>
    <n v="0"/>
    <n v="3075.7"/>
    <n v="367.37"/>
    <n v="1810"/>
    <n v="1633.0699999999997"/>
    <n v="1633.0699999999997"/>
    <n v="310984.07"/>
    <n v="21.45"/>
    <n v="273.2"/>
    <n v="27600.69"/>
    <n v="6.2900000000002372"/>
    <m/>
  </r>
  <r>
    <x v="3"/>
    <s v="LLDPE PLASTIC GRANULES"/>
    <s v="RAW MATERIAL"/>
    <s v="Raw Material"/>
    <s v="Kgs."/>
    <m/>
    <n v="0"/>
    <n v="48.6"/>
    <n v="34.11"/>
    <n v="0"/>
    <n v="0"/>
    <n v="0"/>
    <n v="0"/>
    <n v="0"/>
    <n v="0"/>
    <n v="0"/>
    <n v="0"/>
    <n v="0"/>
    <m/>
    <n v="0"/>
    <n v="0"/>
    <n v="0"/>
    <n v="0"/>
    <n v="48.6"/>
    <n v="0"/>
    <n v="34.11"/>
    <m/>
  </r>
  <r>
    <x v="3"/>
    <s v="Marble Baize Mb"/>
    <s v="Master Batch"/>
    <s v="Raw Material"/>
    <s v="Kgs."/>
    <n v="0"/>
    <n v="0"/>
    <n v="106.52"/>
    <n v="97.18"/>
    <n v="16244.33"/>
    <n v="0"/>
    <n v="0"/>
    <n v="0"/>
    <n v="0"/>
    <n v="0"/>
    <n v="0"/>
    <n v="42.92"/>
    <n v="5.13"/>
    <m/>
    <n v="48.050000000000004"/>
    <n v="48.050000000000004"/>
    <n v="6545.36"/>
    <n v="0"/>
    <n v="63.6"/>
    <n v="9699"/>
    <n v="49.13"/>
    <m/>
  </r>
  <r>
    <x v="3"/>
    <s v="Marble White mb"/>
    <s v="Master Batch"/>
    <s v="Raw Material"/>
    <s v="Kgs."/>
    <n v="0"/>
    <n v="0"/>
    <n v="117.39"/>
    <n v="79.17"/>
    <n v="17180.71"/>
    <n v="0"/>
    <n v="0"/>
    <n v="0"/>
    <n v="0"/>
    <n v="0"/>
    <n v="0"/>
    <n v="7.42"/>
    <n v="0.89"/>
    <m/>
    <n v="8.31"/>
    <n v="8.31"/>
    <n v="1085.99"/>
    <n v="0"/>
    <n v="109.97"/>
    <n v="16094.74"/>
    <n v="70.86"/>
    <m/>
  </r>
  <r>
    <x v="3"/>
    <s v="MAROON-M004 -2M6785C(SNCC)"/>
    <s v="Master Batch"/>
    <s v="Raw Material"/>
    <s v="Kgs."/>
    <m/>
    <n v="0"/>
    <n v="0"/>
    <n v="0"/>
    <n v="0"/>
    <n v="0"/>
    <n v="0"/>
    <n v="0"/>
    <n v="0"/>
    <n v="0"/>
    <n v="0"/>
    <n v="0"/>
    <n v="0"/>
    <m/>
    <n v="0"/>
    <n v="0"/>
    <n v="145.35"/>
    <n v="0"/>
    <n v="-0.51"/>
    <n v="-145.35"/>
    <n v="0"/>
    <m/>
  </r>
  <r>
    <x v="3"/>
    <s v="NATURAL FILLTER FX 23 ASF"/>
    <s v="Master Batch"/>
    <s v="Raw Material"/>
    <s v="Kgs."/>
    <m/>
    <n v="0"/>
    <n v="25"/>
    <n v="17.55"/>
    <n v="1575"/>
    <n v="0"/>
    <n v="0"/>
    <n v="0"/>
    <n v="0"/>
    <n v="0"/>
    <n v="0"/>
    <n v="0"/>
    <n v="0"/>
    <m/>
    <n v="0"/>
    <n v="0"/>
    <n v="0"/>
    <n v="0"/>
    <n v="25"/>
    <n v="1575"/>
    <n v="17.55"/>
    <m/>
  </r>
  <r>
    <x v="3"/>
    <s v="Neyopone Blood Red Mb"/>
    <s v="Master Batch"/>
    <s v="Raw Material"/>
    <s v="Kgs."/>
    <m/>
    <n v="0"/>
    <n v="0.01"/>
    <n v="0.01"/>
    <n v="0"/>
    <n v="0"/>
    <n v="0"/>
    <n v="0"/>
    <n v="0"/>
    <n v="0"/>
    <n v="0"/>
    <n v="0"/>
    <n v="0"/>
    <m/>
    <n v="0"/>
    <n v="0"/>
    <n v="0"/>
    <n v="0"/>
    <n v="0.01"/>
    <n v="0"/>
    <n v="0.01"/>
    <m/>
  </r>
  <r>
    <x v="3"/>
    <s v="Npd Plastic Grinding"/>
    <s v="RAW MATERIAL"/>
    <s v="Raw Material"/>
    <s v="KG"/>
    <m/>
    <n v="0"/>
    <n v="-2102.13"/>
    <n v="85.07"/>
    <n v="-161358.29"/>
    <n v="2025"/>
    <n v="135675"/>
    <n v="0"/>
    <n v="0"/>
    <n v="0"/>
    <n v="0"/>
    <n v="0"/>
    <n v="0"/>
    <n v="-2000"/>
    <n v="2000"/>
    <n v="2000"/>
    <n v="0"/>
    <n v="26.27"/>
    <n v="-77.13"/>
    <n v="-5167.71"/>
    <n v="83.800000000000168"/>
    <m/>
  </r>
  <r>
    <x v="3"/>
    <s v="Orange Mb-04041"/>
    <s v="Master Batch"/>
    <s v="Raw Material"/>
    <s v="Kgs."/>
    <m/>
    <n v="0"/>
    <n v="132.59"/>
    <n v="439.38"/>
    <n v="23224.26"/>
    <n v="100"/>
    <n v="17500"/>
    <n v="9.84"/>
    <n v="1722.89"/>
    <n v="0"/>
    <n v="0"/>
    <n v="140.69"/>
    <n v="16.8"/>
    <m/>
    <n v="157.49"/>
    <n v="157.49"/>
    <n v="24636"/>
    <n v="2.0699999999999998"/>
    <n v="101.74"/>
    <n v="17813.2"/>
    <n v="379.82"/>
    <m/>
  </r>
  <r>
    <x v="3"/>
    <s v="PARROT GREEN (2M3565)(SNCC)"/>
    <s v="Master Batch"/>
    <s v="Raw Material"/>
    <s v="Kgs."/>
    <m/>
    <n v="0"/>
    <n v="4.84"/>
    <n v="1.36"/>
    <n v="1401.01"/>
    <n v="15"/>
    <n v="4260"/>
    <n v="0"/>
    <n v="0"/>
    <n v="0"/>
    <n v="0"/>
    <n v="1.52"/>
    <n v="0.18"/>
    <m/>
    <n v="1.7"/>
    <n v="1.7"/>
    <n v="433.7"/>
    <n v="0"/>
    <n v="18.32"/>
    <n v="5227.3100000000004"/>
    <n v="14.66"/>
    <m/>
  </r>
  <r>
    <x v="3"/>
    <s v="Parrot Green Ipolycol 1320"/>
    <s v="Master Batch"/>
    <s v="Raw Material"/>
    <s v="Kgs."/>
    <m/>
    <n v="0"/>
    <n v="4.2699999999999996"/>
    <n v="2.82"/>
    <n v="0"/>
    <n v="0"/>
    <n v="0"/>
    <n v="0"/>
    <n v="0"/>
    <n v="0"/>
    <n v="0"/>
    <n v="0.97"/>
    <n v="0.12"/>
    <m/>
    <n v="1.0899999999999999"/>
    <n v="1.0899999999999999"/>
    <n v="276.45"/>
    <n v="0"/>
    <n v="3.3"/>
    <n v="0"/>
    <n v="1.73"/>
    <m/>
  </r>
  <r>
    <x v="3"/>
    <s v="PINK 2M65026C (SNCC)"/>
    <s v="Master Batch"/>
    <s v="Raw Material"/>
    <s v="Kgs."/>
    <m/>
    <n v="0"/>
    <n v="5.81"/>
    <n v="4.3600000000000003"/>
    <n v="1717.62"/>
    <n v="0"/>
    <n v="0"/>
    <n v="0"/>
    <n v="0"/>
    <n v="0"/>
    <n v="0"/>
    <n v="0.09"/>
    <n v="0.01"/>
    <m/>
    <n v="9.9999999999999992E-2"/>
    <n v="9.9999999999999992E-2"/>
    <n v="26.61"/>
    <n v="0"/>
    <n v="5.72"/>
    <n v="1691.01"/>
    <n v="4.2600000000000007"/>
    <m/>
  </r>
  <r>
    <x v="3"/>
    <s v="PLASTIC GRANUALES (SP)"/>
    <s v="RAW MATERIAL"/>
    <s v="Raw Material"/>
    <s v="Kgs."/>
    <m/>
    <n v="0"/>
    <n v="-714.05"/>
    <n v="4.7699999999999996"/>
    <n v="-65663.789999999994"/>
    <n v="0"/>
    <n v="0"/>
    <n v="0"/>
    <n v="0"/>
    <n v="0"/>
    <n v="0"/>
    <n v="0"/>
    <n v="0"/>
    <m/>
    <n v="0"/>
    <n v="0"/>
    <n v="0"/>
    <n v="0"/>
    <n v="-714.05"/>
    <n v="-65663.789999999994"/>
    <n v="4.7699999999999996"/>
    <m/>
  </r>
  <r>
    <x v="3"/>
    <s v="Plastic Granules"/>
    <s v="RAW MATERIAL"/>
    <s v="Raw Material"/>
    <s v="Kgs."/>
    <m/>
    <n v="0"/>
    <n v="9.17"/>
    <n v="6.44"/>
    <n v="744.1"/>
    <n v="0"/>
    <n v="0"/>
    <n v="56.45"/>
    <n v="5276.95"/>
    <n v="0"/>
    <n v="0"/>
    <n v="0"/>
    <n v="0"/>
    <m/>
    <n v="0"/>
    <n v="0"/>
    <n v="0"/>
    <n v="0"/>
    <n v="65.62"/>
    <n v="6021.05"/>
    <n v="6.44"/>
    <m/>
  </r>
  <r>
    <x v="3"/>
    <s v="PLASTIC GRANULES (PRIYA PLASTIC)"/>
    <s v="RAW MATERIAL"/>
    <s v="Raw Material"/>
    <s v="Kgs."/>
    <m/>
    <n v="0"/>
    <n v="7088.54"/>
    <n v="5475.43"/>
    <n v="326023.96000000002"/>
    <n v="0"/>
    <n v="0"/>
    <n v="0"/>
    <n v="0"/>
    <n v="0"/>
    <n v="0"/>
    <n v="592.54999999999995"/>
    <n v="70.78"/>
    <m/>
    <n v="663.32999999999993"/>
    <n v="663.32999999999993"/>
    <n v="27251.37"/>
    <n v="8.7100000000000009"/>
    <n v="6495.99"/>
    <n v="298770.74"/>
    <n v="4803.3900000000003"/>
    <m/>
  </r>
  <r>
    <x v="3"/>
    <s v="Plastic Scrap Grinding"/>
    <s v="RAW MATERIAL"/>
    <s v="Raw Material"/>
    <s v="Kgs."/>
    <m/>
    <n v="0"/>
    <n v="717.28"/>
    <n v="503.46"/>
    <n v="71728"/>
    <n v="0"/>
    <n v="0"/>
    <n v="0"/>
    <n v="0"/>
    <n v="0"/>
    <n v="0"/>
    <n v="0"/>
    <n v="0"/>
    <m/>
    <n v="0"/>
    <n v="0"/>
    <n v="0"/>
    <n v="0"/>
    <n v="717.28"/>
    <n v="71728"/>
    <n v="503.46"/>
    <m/>
  </r>
  <r>
    <x v="3"/>
    <s v="PP B120MA"/>
    <s v="RAW MATERIAL"/>
    <s v="Raw Material"/>
    <s v="KG"/>
    <n v="0"/>
    <n v="0"/>
    <n v="9623.5499999999993"/>
    <n v="7014.4"/>
    <n v="1002559.83"/>
    <n v="0"/>
    <n v="0"/>
    <n v="0"/>
    <n v="0"/>
    <n v="3000"/>
    <n v="270000"/>
    <n v="10.53"/>
    <n v="1.26"/>
    <m/>
    <n v="11.79"/>
    <n v="3011.79"/>
    <n v="1097.02"/>
    <n v="0"/>
    <n v="6613.02"/>
    <n v="688929.58"/>
    <n v="4002.6099999999997"/>
    <m/>
  </r>
  <r>
    <x v="3"/>
    <s v="PP C080MA"/>
    <s v="RAW MATERIAL"/>
    <s v="Raw Material"/>
    <s v="Kgs."/>
    <n v="0"/>
    <n v="0"/>
    <n v="9050.44"/>
    <n v="799.97"/>
    <n v="844574.38"/>
    <n v="29500"/>
    <n v="2738160"/>
    <n v="679.38"/>
    <n v="63107.61"/>
    <n v="0"/>
    <n v="0"/>
    <n v="19631.89"/>
    <n v="2344.9"/>
    <n v="-1200"/>
    <n v="23176.79"/>
    <n v="23176.79"/>
    <n v="1833809.38"/>
    <n v="304.37"/>
    <n v="19597.93"/>
    <n v="1820002.42"/>
    <n v="6818.81"/>
    <m/>
  </r>
  <r>
    <x v="3"/>
    <s v="PP D120MA"/>
    <s v="RAW MATERIAL"/>
    <s v="Raw Material"/>
    <s v="Kgs."/>
    <m/>
    <n v="0"/>
    <n v="770.18"/>
    <n v="540.59"/>
    <n v="86696.25"/>
    <n v="0"/>
    <n v="0"/>
    <n v="0"/>
    <n v="0"/>
    <n v="0"/>
    <n v="0"/>
    <n v="0"/>
    <n v="0"/>
    <m/>
    <n v="0"/>
    <n v="0"/>
    <n v="0"/>
    <n v="0"/>
    <n v="770.18"/>
    <n v="86696.25"/>
    <n v="540.59"/>
    <m/>
  </r>
  <r>
    <x v="3"/>
    <s v="PP GRANULES"/>
    <s v="RAW MATERIAL"/>
    <s v="Raw Material"/>
    <s v="Kgs."/>
    <n v="0"/>
    <n v="0"/>
    <n v="4636.57"/>
    <n v="1048.49"/>
    <n v="426564.44"/>
    <n v="5000"/>
    <n v="455000"/>
    <n v="0"/>
    <n v="0"/>
    <n v="0"/>
    <n v="0"/>
    <n v="301.79000000000002"/>
    <n v="36.049999999999997"/>
    <n v="-5000"/>
    <n v="5337.84"/>
    <n v="5337.84"/>
    <n v="27709.91"/>
    <n v="70.099999999999994"/>
    <n v="9334.7800000000007"/>
    <n v="853854.2"/>
    <n v="640.54999999999961"/>
    <m/>
  </r>
  <r>
    <x v="3"/>
    <s v="PP H110MA"/>
    <s v="RAW MATERIAL"/>
    <s v="Raw Material"/>
    <s v="Kgs."/>
    <m/>
    <n v="0"/>
    <n v="2466.9899999999998"/>
    <n v="2278.48"/>
    <n v="255324.95"/>
    <n v="0"/>
    <n v="0"/>
    <n v="0"/>
    <n v="0"/>
    <n v="0"/>
    <n v="0"/>
    <n v="0"/>
    <n v="0"/>
    <m/>
    <n v="0"/>
    <n v="0"/>
    <n v="0"/>
    <n v="0"/>
    <n v="2466.9899999999998"/>
    <n v="255324.95"/>
    <n v="2278.48"/>
    <m/>
  </r>
  <r>
    <x v="3"/>
    <s v="PP SRM100NC"/>
    <s v="RAW MATERIAL"/>
    <s v="Raw Material"/>
    <s v="Kgs."/>
    <m/>
    <n v="0"/>
    <n v="870.74"/>
    <n v="261.77999999999997"/>
    <n v="100475.46"/>
    <n v="0"/>
    <n v="0"/>
    <n v="0"/>
    <n v="0"/>
    <n v="0"/>
    <n v="0"/>
    <n v="0"/>
    <n v="0"/>
    <m/>
    <n v="0"/>
    <n v="0"/>
    <n v="0"/>
    <n v="0"/>
    <n v="870.74"/>
    <n v="100475.46"/>
    <n v="261.77999999999997"/>
    <m/>
  </r>
  <r>
    <x v="3"/>
    <s v="PPCP MI 3530"/>
    <s v="RAW MATERIAL"/>
    <s v="Raw Material"/>
    <s v="Kgs."/>
    <m/>
    <n v="0"/>
    <n v="-12.59"/>
    <n v="31.48"/>
    <n v="-1325.73"/>
    <n v="0"/>
    <n v="0"/>
    <n v="116.41"/>
    <n v="12257.97"/>
    <n v="0"/>
    <n v="0"/>
    <n v="0"/>
    <n v="0"/>
    <m/>
    <n v="0"/>
    <n v="0"/>
    <n v="0"/>
    <n v="0"/>
    <n v="103.82"/>
    <n v="10932.24"/>
    <n v="31.48"/>
    <m/>
  </r>
  <r>
    <x v="3"/>
    <s v="Radhe Plastic Granules"/>
    <s v="RAW MATERIAL"/>
    <s v="Raw Material"/>
    <s v="Kgs."/>
    <m/>
    <n v="0"/>
    <n v="1675"/>
    <n v="175.68"/>
    <n v="108875"/>
    <n v="0"/>
    <n v="0"/>
    <n v="0"/>
    <n v="0"/>
    <n v="0"/>
    <n v="0"/>
    <n v="0"/>
    <n v="0"/>
    <m/>
    <n v="0"/>
    <n v="0"/>
    <n v="0"/>
    <n v="0"/>
    <n v="1675"/>
    <n v="108875"/>
    <n v="175.68"/>
    <m/>
  </r>
  <r>
    <x v="3"/>
    <s v="Red 2M6390 MB (SNCC)"/>
    <s v="Master Batch"/>
    <s v="Raw Material"/>
    <s v="Kgs."/>
    <m/>
    <n v="0"/>
    <n v="17.350000000000001"/>
    <n v="13.14"/>
    <n v="4351.7"/>
    <n v="20"/>
    <n v="4730"/>
    <n v="0"/>
    <n v="0"/>
    <n v="0"/>
    <n v="0"/>
    <n v="12.57"/>
    <n v="1.5"/>
    <m/>
    <n v="14.07"/>
    <n v="14.07"/>
    <n v="3117.51"/>
    <n v="0"/>
    <n v="24.78"/>
    <n v="5964.17"/>
    <n v="19.07"/>
    <m/>
  </r>
  <r>
    <x v="3"/>
    <s v="RED MB - AM 13235 TERRACOTA"/>
    <s v="Master Batch"/>
    <s v="Raw Material"/>
    <s v="KG"/>
    <m/>
    <n v="0"/>
    <n v="57.61"/>
    <n v="36.25"/>
    <n v="0"/>
    <n v="0"/>
    <n v="0"/>
    <n v="0"/>
    <n v="0"/>
    <n v="0"/>
    <n v="0"/>
    <n v="0"/>
    <n v="0"/>
    <m/>
    <n v="0"/>
    <n v="0"/>
    <n v="0"/>
    <n v="0"/>
    <n v="57.61"/>
    <n v="0"/>
    <n v="36.25"/>
    <m/>
  </r>
  <r>
    <x v="3"/>
    <s v="Rereprocessed Granules"/>
    <s v="RAW MATERIAL"/>
    <s v="Raw Material"/>
    <s v="Kgs."/>
    <m/>
    <n v="0"/>
    <n v="62.88"/>
    <n v="44.14"/>
    <n v="4313.57"/>
    <n v="0"/>
    <n v="0"/>
    <n v="0"/>
    <n v="0"/>
    <n v="0"/>
    <n v="0"/>
    <n v="0"/>
    <n v="0"/>
    <m/>
    <n v="0"/>
    <n v="0"/>
    <n v="0"/>
    <n v="0"/>
    <n v="62.88"/>
    <n v="4313.57"/>
    <n v="44.14"/>
    <m/>
  </r>
  <r>
    <x v="3"/>
    <s v="SAI 50A NAT 297C"/>
    <s v="RAW MATERIAL"/>
    <s v="Raw Material"/>
    <s v="Kgs."/>
    <m/>
    <n v="0"/>
    <n v="13.6"/>
    <n v="9.5500000000000007"/>
    <n v="0"/>
    <n v="0"/>
    <n v="0"/>
    <n v="0"/>
    <n v="0"/>
    <n v="0"/>
    <n v="0"/>
    <n v="0"/>
    <n v="0"/>
    <m/>
    <n v="0"/>
    <n v="0"/>
    <n v="0"/>
    <n v="0"/>
    <n v="13.6"/>
    <n v="0"/>
    <n v="9.5500000000000007"/>
    <m/>
  </r>
  <r>
    <x v="3"/>
    <s v="SAI 60A TR 388A"/>
    <s v="RAW MATERIAL"/>
    <s v="Raw Material"/>
    <s v="KG"/>
    <m/>
    <n v="0"/>
    <n v="1037.9100000000001"/>
    <n v="561.62"/>
    <n v="210282.08"/>
    <n v="0"/>
    <n v="0"/>
    <n v="24.62"/>
    <n v="4988.01"/>
    <n v="0"/>
    <n v="0"/>
    <n v="101.65"/>
    <n v="12.14"/>
    <m/>
    <n v="113.79"/>
    <n v="113.79"/>
    <n v="20594.28"/>
    <n v="1.49"/>
    <n v="960.88"/>
    <n v="194675.65"/>
    <n v="446.34"/>
    <m/>
  </r>
  <r>
    <x v="3"/>
    <s v="SAI 70A TR 272"/>
    <s v="RAW MATERIAL"/>
    <s v="Raw Material"/>
    <s v="KG"/>
    <m/>
    <n v="0"/>
    <n v="14.69"/>
    <n v="10.31"/>
    <n v="2585.44"/>
    <n v="0"/>
    <n v="0"/>
    <n v="0"/>
    <n v="0"/>
    <n v="0"/>
    <n v="0"/>
    <n v="0"/>
    <n v="0"/>
    <m/>
    <n v="0"/>
    <n v="0"/>
    <n v="0"/>
    <n v="0"/>
    <n v="14.69"/>
    <n v="2585.44"/>
    <n v="10.31"/>
    <m/>
  </r>
  <r>
    <x v="3"/>
    <s v="Sai 80A BK 848A"/>
    <s v="RAW MATERIAL"/>
    <s v="Raw Material"/>
    <s v="KG"/>
    <m/>
    <n v="0"/>
    <n v="1174.8699999999999"/>
    <n v="931.36"/>
    <n v="122535.16"/>
    <n v="0"/>
    <n v="0"/>
    <n v="47.42"/>
    <n v="4945.91"/>
    <n v="0"/>
    <n v="0"/>
    <n v="243.29"/>
    <n v="29.06"/>
    <m/>
    <n v="272.34999999999997"/>
    <n v="272.34999999999997"/>
    <n v="25375.14"/>
    <n v="3.58"/>
    <n v="979"/>
    <n v="102106.69"/>
    <n v="655.43"/>
    <m/>
  </r>
  <r>
    <x v="3"/>
    <s v="SKY BLUE 2W2028 (SNCC)"/>
    <s v="Master Batch"/>
    <s v="Raw Material"/>
    <s v="Kgs."/>
    <m/>
    <n v="0"/>
    <n v="3.78"/>
    <n v="2.65"/>
    <n v="850.5"/>
    <n v="0"/>
    <n v="0"/>
    <n v="0"/>
    <n v="0"/>
    <n v="0"/>
    <n v="0"/>
    <n v="0"/>
    <n v="0"/>
    <m/>
    <n v="0"/>
    <n v="0"/>
    <n v="0"/>
    <n v="0"/>
    <n v="3.78"/>
    <n v="850.5"/>
    <n v="2.65"/>
    <m/>
  </r>
  <r>
    <x v="3"/>
    <s v="SLT  Grinding (P.P)"/>
    <s v="RAW MATERIAL"/>
    <s v="Raw Material"/>
    <s v="Kgs."/>
    <m/>
    <n v="0"/>
    <n v="456.11"/>
    <n v="453.5"/>
    <n v="34208.25"/>
    <n v="2025"/>
    <n v="162000"/>
    <n v="0"/>
    <n v="0"/>
    <n v="0"/>
    <n v="0"/>
    <n v="0"/>
    <n v="0"/>
    <m/>
    <n v="0"/>
    <n v="0"/>
    <n v="0"/>
    <n v="0"/>
    <n v="2481.11"/>
    <n v="196208.25"/>
    <n v="2478.5"/>
    <m/>
  </r>
  <r>
    <x v="3"/>
    <s v="SLT Ppcp Grinding"/>
    <s v="RAW MATERIAL"/>
    <s v="Raw Material"/>
    <s v="Kgs."/>
    <m/>
    <n v="0"/>
    <n v="10458.64"/>
    <n v="19.059999999999999"/>
    <n v="892683.71"/>
    <n v="7500"/>
    <n v="626250"/>
    <n v="814.68"/>
    <n v="68957.990000000005"/>
    <n v="0"/>
    <n v="0"/>
    <n v="16975.580000000002"/>
    <n v="2027.62"/>
    <n v="12000"/>
    <n v="7003.2000000000007"/>
    <n v="7003.2000000000007"/>
    <n v="1437028.78"/>
    <n v="91.97"/>
    <n v="1797.74"/>
    <n v="152226.37"/>
    <n v="423.88999999999965"/>
    <m/>
  </r>
  <r>
    <x v="3"/>
    <s v="UVKON 2032(SNCC)"/>
    <s v="Master Batch"/>
    <s v="Raw Material"/>
    <s v="Kgs."/>
    <m/>
    <n v="0"/>
    <n v="12.2"/>
    <n v="51.73"/>
    <n v="4451.78"/>
    <n v="0"/>
    <n v="0"/>
    <n v="0"/>
    <n v="0"/>
    <n v="0"/>
    <n v="0"/>
    <n v="8.82"/>
    <n v="1.05"/>
    <m/>
    <n v="9.870000000000001"/>
    <n v="9.870000000000001"/>
    <n v="3218.42"/>
    <n v="0"/>
    <n v="3.38"/>
    <n v="1233.3599999999999"/>
    <n v="41.86"/>
    <m/>
  </r>
  <r>
    <x v="3"/>
    <s v="VIOLET 25712 (SNCC)"/>
    <s v="Master Batch"/>
    <s v="Raw Material"/>
    <s v="Kgs."/>
    <m/>
    <n v="0"/>
    <n v="1.45"/>
    <n v="0"/>
    <n v="449.5"/>
    <n v="0"/>
    <n v="0"/>
    <n v="0"/>
    <n v="0"/>
    <n v="0"/>
    <n v="0"/>
    <n v="0"/>
    <n v="0"/>
    <m/>
    <n v="0"/>
    <n v="0"/>
    <n v="0"/>
    <n v="0"/>
    <n v="1.45"/>
    <n v="449.5"/>
    <n v="0"/>
    <m/>
  </r>
  <r>
    <x v="3"/>
    <s v="Volvo Silver 2MML80175 (SNCC)"/>
    <s v="Master Batch"/>
    <s v="Raw Material"/>
    <s v="Kgs."/>
    <n v="0"/>
    <n v="0"/>
    <n v="58.63"/>
    <n v="181.06"/>
    <n v="10010.83"/>
    <n v="100"/>
    <n v="17000"/>
    <n v="30"/>
    <n v="5110.5"/>
    <n v="0"/>
    <n v="0"/>
    <n v="108.8"/>
    <n v="13"/>
    <m/>
    <n v="121.8"/>
    <n v="121.8"/>
    <n v="18533.810000000001"/>
    <n v="1.6"/>
    <n v="79.83"/>
    <n v="13586.08"/>
    <n v="157.66"/>
    <m/>
  </r>
  <r>
    <x v="3"/>
    <s v="WASTE GRADING SMP"/>
    <s v="RAW MATERIAL"/>
    <s v="Raw Material"/>
    <s v="Kgs."/>
    <m/>
    <n v="0"/>
    <n v="-3.6"/>
    <n v="0"/>
    <n v="-324"/>
    <n v="0"/>
    <n v="0"/>
    <n v="0"/>
    <n v="0"/>
    <n v="0"/>
    <n v="0"/>
    <n v="0"/>
    <n v="0"/>
    <m/>
    <n v="0"/>
    <n v="0"/>
    <n v="0"/>
    <n v="0"/>
    <n v="-3.6"/>
    <n v="-324"/>
    <n v="0"/>
    <m/>
  </r>
  <r>
    <x v="3"/>
    <s v="White MB- Aw 5039"/>
    <s v="Master Batch"/>
    <s v="Raw Material"/>
    <s v="KG"/>
    <m/>
    <n v="0"/>
    <n v="91.37"/>
    <n v="63.58"/>
    <n v="14162.35"/>
    <n v="0"/>
    <n v="0"/>
    <n v="0"/>
    <n v="0"/>
    <n v="0"/>
    <n v="0"/>
    <n v="1.7"/>
    <n v="0.2"/>
    <m/>
    <n v="1.9"/>
    <n v="1.9"/>
    <n v="263.5"/>
    <n v="0"/>
    <n v="89.67"/>
    <n v="13898.85"/>
    <n v="61.68"/>
    <m/>
  </r>
  <r>
    <x v="3"/>
    <s v="YELLOW 2M4374S MB (SNCC)"/>
    <s v="Master Batch"/>
    <s v="Raw Material"/>
    <s v="KG"/>
    <m/>
    <n v="0"/>
    <n v="4.25"/>
    <n v="1.33"/>
    <n v="602.65"/>
    <n v="25"/>
    <n v="5700"/>
    <n v="0"/>
    <n v="0"/>
    <n v="0"/>
    <n v="0"/>
    <n v="2.76"/>
    <n v="0.33"/>
    <m/>
    <n v="3.09"/>
    <n v="3.09"/>
    <n v="472.79"/>
    <n v="0"/>
    <n v="26.49"/>
    <n v="5829.87"/>
    <n v="23.24"/>
    <m/>
  </r>
  <r>
    <x v="3"/>
    <s v="YELLOW GOLDAN 23490 (SNCC)"/>
    <s v="Master Batch"/>
    <s v="Raw Material"/>
    <s v="Kgs."/>
    <m/>
    <n v="0"/>
    <n v="8.77"/>
    <n v="6.16"/>
    <n v="2104.8000000000002"/>
    <n v="0"/>
    <n v="0"/>
    <n v="0"/>
    <n v="0"/>
    <n v="0"/>
    <n v="0"/>
    <n v="0"/>
    <n v="0"/>
    <m/>
    <n v="0"/>
    <n v="0"/>
    <n v="0"/>
    <n v="0"/>
    <n v="8.77"/>
    <n v="2104.8000000000002"/>
    <n v="6.16"/>
    <m/>
  </r>
  <r>
    <x v="4"/>
    <s v="ALU RIVET"/>
    <s v="RAW MATERIAL"/>
    <s v="Raw Material"/>
    <s v="Kgs."/>
    <m/>
    <n v="0"/>
    <n v="33.82"/>
    <n v="28.12"/>
    <n v="8705.2099999999991"/>
    <n v="0"/>
    <n v="0"/>
    <n v="0"/>
    <n v="0"/>
    <n v="0"/>
    <n v="0"/>
    <n v="0"/>
    <n v="0"/>
    <m/>
    <n v="0"/>
    <n v="0"/>
    <n v="0"/>
    <n v="0"/>
    <n v="33.82"/>
    <n v="8705.2099999999991"/>
    <n v="28.12"/>
    <m/>
  </r>
  <r>
    <x v="4"/>
    <s v="Baby Blue 3054 Bu-1257"/>
    <s v="Master Batch"/>
    <s v="Raw Material"/>
    <s v="Kgs."/>
    <m/>
    <n v="0"/>
    <n v="483.65"/>
    <n v="177.25"/>
    <n v="107136.49"/>
    <n v="200"/>
    <n v="44000"/>
    <n v="0"/>
    <n v="0"/>
    <n v="0"/>
    <n v="0"/>
    <n v="204.78"/>
    <n v="24.46"/>
    <m/>
    <n v="229.24"/>
    <n v="229.24"/>
    <n v="45344.97"/>
    <n v="3.01"/>
    <n v="478.87"/>
    <n v="105800.73"/>
    <n v="145"/>
    <m/>
  </r>
  <r>
    <x v="4"/>
    <s v="Baby Blue Ipolycol 1224"/>
    <s v="Indojapan MB"/>
    <s v="Raw Material"/>
    <s v="Kgs."/>
    <m/>
    <n v="0"/>
    <n v="6.39"/>
    <n v="4.49"/>
    <n v="0"/>
    <n v="0"/>
    <n v="0"/>
    <n v="0"/>
    <n v="0"/>
    <n v="0"/>
    <n v="0"/>
    <n v="0"/>
    <n v="0"/>
    <m/>
    <n v="0"/>
    <n v="0"/>
    <n v="0"/>
    <n v="0"/>
    <n v="6.39"/>
    <n v="0"/>
    <n v="4.49"/>
    <m/>
  </r>
  <r>
    <x v="4"/>
    <s v="Baby Pink  SPL PINK 3306"/>
    <s v="Master Batch"/>
    <s v="Raw Material"/>
    <s v="Kgs."/>
    <n v="0"/>
    <n v="0"/>
    <n v="218.62"/>
    <n v="47.8"/>
    <n v="41051.47"/>
    <n v="300"/>
    <n v="55800"/>
    <n v="0"/>
    <n v="0"/>
    <n v="9"/>
    <n v="1710"/>
    <n v="104.43"/>
    <n v="12.47"/>
    <m/>
    <n v="116.9"/>
    <n v="125.9"/>
    <n v="19618.21"/>
    <n v="1.54"/>
    <n v="405.19"/>
    <n v="75553.789999999994"/>
    <n v="220.36"/>
    <m/>
  </r>
  <r>
    <x v="4"/>
    <s v="BLACK 238062 (SNCC)"/>
    <s v="Master Batch"/>
    <s v="Raw Material"/>
    <s v="Kgs."/>
    <m/>
    <n v="0"/>
    <n v="12.27"/>
    <n v="26.39"/>
    <n v="0"/>
    <n v="0"/>
    <n v="0"/>
    <n v="0"/>
    <n v="0"/>
    <n v="0"/>
    <n v="0"/>
    <n v="2.23"/>
    <n v="0.27"/>
    <m/>
    <n v="2.5"/>
    <n v="2.5"/>
    <n v="361.95"/>
    <n v="0"/>
    <n v="10.039999999999999"/>
    <n v="0"/>
    <n v="23.89"/>
    <m/>
  </r>
  <r>
    <x v="4"/>
    <s v="BLACK SUPREME 238073 MB (SNCC)"/>
    <s v="Master Batch"/>
    <s v="Raw Material"/>
    <s v="Kgs."/>
    <m/>
    <n v="0"/>
    <n v="0"/>
    <n v="0"/>
    <n v="0"/>
    <n v="0"/>
    <n v="0"/>
    <n v="0"/>
    <n v="0"/>
    <n v="0"/>
    <n v="0"/>
    <n v="0"/>
    <n v="0"/>
    <m/>
    <n v="0"/>
    <n v="0"/>
    <n v="0"/>
    <n v="0"/>
    <n v="-0.11"/>
    <n v="0"/>
    <n v="0"/>
    <m/>
  </r>
  <r>
    <x v="4"/>
    <s v="Blend Pink 4659/3 codePI-1098"/>
    <s v="Master Batch"/>
    <s v="Raw Material"/>
    <s v="Kgs."/>
    <m/>
    <n v="0"/>
    <n v="100"/>
    <n v="70.19"/>
    <n v="0"/>
    <n v="0"/>
    <n v="0"/>
    <n v="0"/>
    <n v="0"/>
    <n v="0"/>
    <n v="0"/>
    <n v="0"/>
    <n v="0"/>
    <m/>
    <n v="0"/>
    <n v="0"/>
    <n v="0"/>
    <n v="0"/>
    <n v="100"/>
    <n v="0"/>
    <n v="70.19"/>
    <m/>
  </r>
  <r>
    <x v="4"/>
    <s v="Blend UV Master Batch 203/20%"/>
    <s v="Master Batch"/>
    <s v="Raw Material"/>
    <s v="Kgs."/>
    <m/>
    <n v="0"/>
    <n v="25"/>
    <n v="25"/>
    <n v="7125"/>
    <n v="0"/>
    <n v="0"/>
    <n v="0"/>
    <n v="0"/>
    <n v="0"/>
    <n v="0"/>
    <n v="0"/>
    <n v="0"/>
    <m/>
    <n v="0"/>
    <n v="0"/>
    <n v="0"/>
    <n v="0"/>
    <n v="25"/>
    <n v="7125"/>
    <n v="25"/>
    <m/>
  </r>
  <r>
    <x v="4"/>
    <s v="BLUE DARK 224 (SNCC)"/>
    <s v="Master Batch"/>
    <s v="Raw Material"/>
    <s v="Kgs."/>
    <m/>
    <n v="0"/>
    <n v="92.22"/>
    <n v="26.16"/>
    <n v="19814.43"/>
    <n v="0"/>
    <n v="0"/>
    <n v="0"/>
    <n v="0"/>
    <n v="0"/>
    <n v="0"/>
    <n v="0"/>
    <n v="0"/>
    <m/>
    <n v="0"/>
    <n v="0"/>
    <n v="0"/>
    <n v="0"/>
    <n v="92.22"/>
    <n v="19814.43"/>
    <n v="26.16"/>
    <m/>
  </r>
  <r>
    <x v="4"/>
    <s v="BLUE ICE 2M2333S (SNCC)"/>
    <s v="Master Batch"/>
    <s v="Raw Material"/>
    <s v="Kgs."/>
    <n v="0"/>
    <n v="0"/>
    <n v="25.46"/>
    <n v="29.54"/>
    <n v="5806.88"/>
    <n v="0"/>
    <n v="0"/>
    <n v="0"/>
    <n v="0"/>
    <n v="9"/>
    <n v="2070"/>
    <n v="4.08"/>
    <n v="0.49"/>
    <m/>
    <n v="4.57"/>
    <n v="13.57"/>
    <n v="930.57"/>
    <n v="0"/>
    <n v="12.38"/>
    <n v="2823.61"/>
    <n v="15.969999999999999"/>
    <m/>
  </r>
  <r>
    <x v="4"/>
    <s v="BROWN COFEE-2M9185C(SNCC)"/>
    <s v="Master Batch"/>
    <s v="Raw Material"/>
    <s v="Kgs."/>
    <m/>
    <n v="0"/>
    <n v="0.63"/>
    <n v="0.11"/>
    <n v="160.02000000000001"/>
    <n v="0"/>
    <n v="0"/>
    <n v="0"/>
    <n v="0"/>
    <n v="0"/>
    <n v="0"/>
    <n v="0"/>
    <n v="0"/>
    <m/>
    <n v="0"/>
    <n v="0"/>
    <n v="0"/>
    <n v="0"/>
    <n v="0.63"/>
    <n v="160.02000000000001"/>
    <n v="0.11"/>
    <m/>
  </r>
  <r>
    <x v="4"/>
    <s v="Brown Mb-am 4394"/>
    <s v="Master Batch"/>
    <s v="Raw Material"/>
    <s v="KG"/>
    <m/>
    <n v="0"/>
    <n v="0.03"/>
    <n v="0.01"/>
    <n v="0"/>
    <n v="0"/>
    <n v="0"/>
    <n v="0"/>
    <n v="0"/>
    <n v="0"/>
    <n v="0"/>
    <n v="0"/>
    <n v="0"/>
    <m/>
    <n v="0"/>
    <n v="0"/>
    <n v="0"/>
    <n v="0"/>
    <n v="0.03"/>
    <n v="0"/>
    <n v="0.01"/>
    <m/>
  </r>
  <r>
    <x v="4"/>
    <s v="GOLD 2MPRL 4237C (SNCC)"/>
    <s v="Master Batch"/>
    <s v="Raw Material"/>
    <s v="Kgs."/>
    <m/>
    <n v="0"/>
    <n v="4.5199999999999996"/>
    <n v="4.46"/>
    <n v="1469"/>
    <n v="0"/>
    <n v="0"/>
    <n v="0"/>
    <n v="0"/>
    <n v="0"/>
    <n v="0"/>
    <n v="0"/>
    <n v="0"/>
    <m/>
    <n v="0"/>
    <n v="0"/>
    <n v="0"/>
    <n v="0"/>
    <n v="4.5199999999999996"/>
    <n v="1469"/>
    <n v="4.46"/>
    <m/>
  </r>
  <r>
    <x v="4"/>
    <s v="Green 1997 GR - 1131"/>
    <s v="Master Batch"/>
    <s v="Raw Material"/>
    <s v="Kgs."/>
    <m/>
    <n v="0"/>
    <n v="30.83"/>
    <n v="20.22"/>
    <n v="5703.55"/>
    <n v="0"/>
    <n v="0"/>
    <n v="0"/>
    <n v="0"/>
    <n v="0"/>
    <n v="0"/>
    <n v="1.1299999999999999"/>
    <n v="0.13"/>
    <m/>
    <n v="1.2599999999999998"/>
    <n v="1.2599999999999998"/>
    <n v="209.05"/>
    <n v="0"/>
    <n v="29.7"/>
    <n v="5494.5"/>
    <n v="18.96"/>
    <m/>
  </r>
  <r>
    <x v="4"/>
    <s v="GREY 2MMTL8503S (SNCC)"/>
    <s v="Master Batch"/>
    <s v="Raw Material"/>
    <s v="Kgs."/>
    <m/>
    <n v="0"/>
    <n v="3.48"/>
    <n v="3.3"/>
    <n v="939.6"/>
    <n v="0"/>
    <n v="0"/>
    <n v="0"/>
    <n v="0"/>
    <n v="0"/>
    <n v="0"/>
    <n v="1.62"/>
    <n v="0.19"/>
    <m/>
    <n v="1.81"/>
    <n v="1.81"/>
    <n v="437.4"/>
    <n v="0"/>
    <n v="1.86"/>
    <n v="502.2"/>
    <n v="1.4899999999999998"/>
    <m/>
  </r>
  <r>
    <x v="4"/>
    <s v="GREY PIGEON 23855 (SNCC)"/>
    <s v="Master Batch"/>
    <s v="Raw Material"/>
    <s v="Kgs."/>
    <m/>
    <n v="0"/>
    <n v="2.96"/>
    <n v="2.71"/>
    <n v="698.56"/>
    <n v="0"/>
    <n v="0"/>
    <n v="0"/>
    <n v="0"/>
    <n v="0"/>
    <n v="0"/>
    <n v="0"/>
    <n v="0"/>
    <m/>
    <n v="0"/>
    <n v="0"/>
    <n v="0"/>
    <n v="0"/>
    <n v="2.96"/>
    <n v="698.56"/>
    <n v="2.71"/>
    <m/>
  </r>
  <r>
    <x v="4"/>
    <s v="HD GRANULES"/>
    <s v="RAW MATERIAL"/>
    <s v="Raw Material"/>
    <s v="Kgs."/>
    <m/>
    <n v="0"/>
    <n v="10484.99"/>
    <n v="2859.39"/>
    <n v="1079003.8999999999"/>
    <n v="0"/>
    <n v="0"/>
    <n v="0"/>
    <n v="0"/>
    <n v="0"/>
    <n v="0"/>
    <n v="0"/>
    <n v="0"/>
    <m/>
    <n v="0"/>
    <n v="0"/>
    <n v="0"/>
    <n v="0"/>
    <n v="10484.99"/>
    <n v="1079003.8999999999"/>
    <n v="2859.39"/>
    <m/>
  </r>
  <r>
    <x v="4"/>
    <s v="HDPE 50 MA 180"/>
    <s v="Reliance"/>
    <s v="Raw Material"/>
    <s v="Kgs."/>
    <m/>
    <n v="0"/>
    <n v="213.03"/>
    <n v="149.53"/>
    <n v="21300.87"/>
    <n v="0"/>
    <n v="0"/>
    <n v="0"/>
    <n v="0"/>
    <n v="0"/>
    <n v="0"/>
    <n v="0"/>
    <n v="0"/>
    <m/>
    <n v="0"/>
    <n v="0"/>
    <n v="0"/>
    <n v="0"/>
    <n v="213.03"/>
    <n v="21300.87"/>
    <n v="149.53"/>
    <m/>
  </r>
  <r>
    <x v="4"/>
    <s v="Klaritone PP MB"/>
    <s v="Master Batch"/>
    <s v="Raw Material"/>
    <s v="KG"/>
    <m/>
    <n v="0"/>
    <n v="0.41"/>
    <n v="0.28999999999999998"/>
    <n v="0"/>
    <n v="0"/>
    <n v="0"/>
    <n v="0"/>
    <n v="0"/>
    <n v="0"/>
    <n v="0"/>
    <n v="0"/>
    <n v="0"/>
    <m/>
    <n v="0"/>
    <n v="0"/>
    <n v="0"/>
    <n v="0"/>
    <n v="0.41"/>
    <n v="0"/>
    <n v="0.28999999999999998"/>
    <m/>
  </r>
  <r>
    <x v="4"/>
    <s v="LIGHT SILVER 2MPRL 8677S (SNCC)"/>
    <s v="Master Batch"/>
    <s v="Raw Material"/>
    <s v="Kgs."/>
    <m/>
    <n v="0"/>
    <n v="4.05"/>
    <n v="3.94"/>
    <n v="854.55"/>
    <n v="0"/>
    <n v="0"/>
    <n v="0"/>
    <n v="0"/>
    <n v="0"/>
    <n v="0"/>
    <n v="0"/>
    <n v="0"/>
    <m/>
    <n v="0"/>
    <n v="0"/>
    <n v="0"/>
    <n v="0"/>
    <n v="4.05"/>
    <n v="854.55"/>
    <n v="3.94"/>
    <m/>
  </r>
  <r>
    <x v="4"/>
    <s v="LL 36 RA 045"/>
    <s v="RAW MATERIAL"/>
    <s v="Raw Material"/>
    <s v="Kgs."/>
    <m/>
    <n v="0"/>
    <n v="4.3099999999999996"/>
    <n v="2.88"/>
    <n v="0"/>
    <n v="0"/>
    <n v="0"/>
    <n v="0"/>
    <n v="0"/>
    <n v="0"/>
    <n v="0"/>
    <n v="0"/>
    <n v="0"/>
    <m/>
    <n v="0"/>
    <n v="0"/>
    <n v="0"/>
    <n v="0"/>
    <n v="4.3099999999999996"/>
    <n v="0"/>
    <n v="2.88"/>
    <m/>
  </r>
  <r>
    <x v="4"/>
    <s v="LLDPE JF19010"/>
    <s v="RAW MATERIAL"/>
    <s v="Raw Material"/>
    <s v="Kgs."/>
    <m/>
    <n v="0"/>
    <n v="273.2"/>
    <n v="6.29"/>
    <n v="27600.69"/>
    <n v="2000"/>
    <n v="196180"/>
    <n v="1070"/>
    <n v="105962.1"/>
    <n v="0"/>
    <n v="0"/>
    <n v="2705.94"/>
    <n v="323.20999999999998"/>
    <n v="1100"/>
    <n v="1929.15"/>
    <n v="1929.15"/>
    <n v="267272.15000000002"/>
    <n v="25.33"/>
    <n v="637.26"/>
    <n v="63047.63"/>
    <n v="51.809999999999874"/>
    <m/>
  </r>
  <r>
    <x v="4"/>
    <s v="LLDPE PLASTIC GRANULES"/>
    <s v="RAW MATERIAL"/>
    <s v="Raw Material"/>
    <s v="Kgs."/>
    <m/>
    <n v="0"/>
    <n v="48.6"/>
    <n v="34.11"/>
    <n v="0"/>
    <n v="0"/>
    <n v="0"/>
    <n v="0"/>
    <n v="0"/>
    <n v="0"/>
    <n v="0"/>
    <n v="6.39"/>
    <n v="0.76"/>
    <m/>
    <n v="7.1499999999999995"/>
    <n v="7.1499999999999995"/>
    <n v="0"/>
    <n v="0"/>
    <n v="42.21"/>
    <n v="0"/>
    <n v="26.96"/>
    <m/>
  </r>
  <r>
    <x v="4"/>
    <s v="Marble Baize Mb"/>
    <s v="Master Batch"/>
    <s v="Raw Material"/>
    <s v="Kgs."/>
    <n v="0"/>
    <n v="0"/>
    <n v="63.6"/>
    <n v="49.13"/>
    <n v="9699"/>
    <n v="0"/>
    <n v="0"/>
    <n v="0"/>
    <n v="0"/>
    <n v="9"/>
    <n v="1395"/>
    <n v="42.72"/>
    <n v="5.0999999999999996"/>
    <n v="40"/>
    <n v="7.82"/>
    <n v="16.82"/>
    <n v="6490.48"/>
    <n v="0"/>
    <n v="11.88"/>
    <n v="1836.1"/>
    <n v="32.31"/>
    <m/>
  </r>
  <r>
    <x v="4"/>
    <s v="Marble White mb"/>
    <s v="Master Batch"/>
    <s v="Raw Material"/>
    <s v="Kgs."/>
    <n v="0"/>
    <n v="0"/>
    <n v="109.97"/>
    <n v="70.86"/>
    <n v="16094.74"/>
    <n v="0"/>
    <n v="0"/>
    <n v="0"/>
    <n v="0"/>
    <n v="9"/>
    <n v="1350"/>
    <n v="26.29"/>
    <n v="3.14"/>
    <m/>
    <n v="29.43"/>
    <n v="38.43"/>
    <n v="3847.81"/>
    <n v="0"/>
    <n v="74.680000000000007"/>
    <n v="10929.87"/>
    <n v="32.43"/>
    <m/>
  </r>
  <r>
    <x v="4"/>
    <s v="MAROON-M004 -2M6785C(SNCC)"/>
    <s v="Master Batch"/>
    <s v="Raw Material"/>
    <s v="Kgs."/>
    <m/>
    <n v="0"/>
    <n v="-0.51"/>
    <n v="0"/>
    <n v="-145.35"/>
    <n v="0"/>
    <n v="0"/>
    <n v="0"/>
    <n v="0"/>
    <n v="0"/>
    <n v="0"/>
    <n v="0"/>
    <n v="0"/>
    <m/>
    <n v="0"/>
    <n v="0"/>
    <n v="0"/>
    <n v="0"/>
    <n v="-0.51"/>
    <n v="-145.35"/>
    <n v="0"/>
    <m/>
  </r>
  <r>
    <x v="4"/>
    <s v="NATURAL FILLTER FX 23 ASF"/>
    <s v="Master Batch"/>
    <s v="Raw Material"/>
    <s v="Kgs."/>
    <m/>
    <n v="0"/>
    <n v="25"/>
    <n v="17.55"/>
    <n v="1575"/>
    <n v="0"/>
    <n v="0"/>
    <n v="0"/>
    <n v="0"/>
    <n v="0"/>
    <n v="0"/>
    <n v="0"/>
    <n v="0"/>
    <m/>
    <n v="0"/>
    <n v="0"/>
    <n v="0"/>
    <n v="0"/>
    <n v="25"/>
    <n v="1575"/>
    <n v="17.55"/>
    <m/>
  </r>
  <r>
    <x v="4"/>
    <s v="Neyopone Blood Red Mb"/>
    <s v="Master Batch"/>
    <s v="Raw Material"/>
    <s v="Kgs."/>
    <m/>
    <n v="0"/>
    <n v="0.01"/>
    <n v="0.01"/>
    <n v="0"/>
    <n v="0"/>
    <n v="0"/>
    <n v="0"/>
    <n v="0"/>
    <n v="0"/>
    <n v="0"/>
    <n v="0"/>
    <n v="0"/>
    <m/>
    <n v="0"/>
    <n v="0"/>
    <n v="0"/>
    <n v="0"/>
    <n v="0.01"/>
    <n v="0"/>
    <n v="0.01"/>
    <m/>
  </r>
  <r>
    <x v="4"/>
    <s v="Npd Plastic Grinding"/>
    <s v="RAW MATERIAL"/>
    <s v="Raw Material"/>
    <s v="KG"/>
    <m/>
    <n v="0"/>
    <n v="-77.13"/>
    <n v="83.8"/>
    <n v="-5167.71"/>
    <n v="1000"/>
    <n v="70000"/>
    <n v="0"/>
    <n v="0"/>
    <n v="0"/>
    <n v="0"/>
    <n v="662.1"/>
    <n v="79.08"/>
    <m/>
    <n v="741.18000000000006"/>
    <n v="741.18000000000006"/>
    <n v="46347"/>
    <n v="9.73"/>
    <n v="260.77"/>
    <n v="18253.900000000001"/>
    <n v="332.88999999999987"/>
    <m/>
  </r>
  <r>
    <x v="4"/>
    <s v="Orange Mb-04041"/>
    <s v="Master Batch"/>
    <s v="Raw Material"/>
    <s v="Kgs."/>
    <m/>
    <n v="0"/>
    <n v="101.74"/>
    <n v="379.82"/>
    <n v="17813.2"/>
    <n v="200"/>
    <n v="35000"/>
    <n v="0"/>
    <n v="0"/>
    <n v="0"/>
    <n v="0"/>
    <n v="85.82"/>
    <n v="10.25"/>
    <m/>
    <n v="96.07"/>
    <n v="96.07"/>
    <n v="15026"/>
    <n v="1.26"/>
    <n v="215.92"/>
    <n v="37789.43"/>
    <n v="482.48999999999995"/>
    <m/>
  </r>
  <r>
    <x v="4"/>
    <s v="PARROT GREEN (2M3565)(SNCC)"/>
    <s v="Master Batch"/>
    <s v="Raw Material"/>
    <s v="Kgs."/>
    <m/>
    <n v="0"/>
    <n v="18.32"/>
    <n v="14.66"/>
    <n v="5227.3100000000004"/>
    <n v="0"/>
    <n v="0"/>
    <n v="0"/>
    <n v="0"/>
    <n v="0"/>
    <n v="0"/>
    <n v="2.85"/>
    <n v="0.34"/>
    <m/>
    <n v="3.19"/>
    <n v="3.19"/>
    <n v="813.19"/>
    <n v="0"/>
    <n v="15.47"/>
    <n v="4414.1000000000004"/>
    <n v="11.47"/>
    <m/>
  </r>
  <r>
    <x v="4"/>
    <s v="Parrot Green Ipolycol 1320"/>
    <s v="Master Batch"/>
    <s v="Raw Material"/>
    <s v="Kgs."/>
    <m/>
    <n v="0"/>
    <n v="3.3"/>
    <n v="1.73"/>
    <n v="0"/>
    <n v="0"/>
    <n v="0"/>
    <n v="0"/>
    <n v="0"/>
    <n v="0"/>
    <n v="0"/>
    <n v="0"/>
    <n v="0"/>
    <m/>
    <n v="0"/>
    <n v="0"/>
    <n v="0"/>
    <n v="0"/>
    <n v="3.3"/>
    <n v="0"/>
    <n v="1.73"/>
    <m/>
  </r>
  <r>
    <x v="4"/>
    <s v="PINK 2M65026C (SNCC)"/>
    <s v="Master Batch"/>
    <s v="Raw Material"/>
    <s v="Kgs."/>
    <m/>
    <n v="0"/>
    <n v="5.72"/>
    <n v="4.26"/>
    <n v="1691.01"/>
    <n v="0"/>
    <n v="0"/>
    <n v="0"/>
    <n v="0"/>
    <n v="0"/>
    <n v="0"/>
    <n v="0.52"/>
    <n v="0.06"/>
    <m/>
    <n v="0.58000000000000007"/>
    <n v="0.58000000000000007"/>
    <n v="153.72999999999999"/>
    <n v="0"/>
    <n v="5.2"/>
    <n v="1537.28"/>
    <n v="3.6799999999999997"/>
    <m/>
  </r>
  <r>
    <x v="4"/>
    <s v="PLASTIC GRANUALES (SP)"/>
    <s v="RAW MATERIAL"/>
    <s v="Raw Material"/>
    <s v="Kgs."/>
    <m/>
    <n v="0"/>
    <n v="-714.05"/>
    <n v="4.7699999999999996"/>
    <n v="-65663.789999999994"/>
    <n v="7020"/>
    <n v="492800"/>
    <n v="0"/>
    <n v="0"/>
    <n v="0"/>
    <n v="0"/>
    <n v="1590.49"/>
    <n v="189.97"/>
    <n v="-5000"/>
    <n v="6780.46"/>
    <n v="6780.46"/>
    <n v="117672.56"/>
    <n v="89.05"/>
    <n v="4715.46"/>
    <n v="331382.96999999997"/>
    <n v="155.26000000000039"/>
    <m/>
  </r>
  <r>
    <x v="4"/>
    <s v="Plastic Granules"/>
    <s v="RAW MATERIAL"/>
    <s v="Raw Material"/>
    <s v="Kgs."/>
    <m/>
    <n v="0"/>
    <n v="65.62"/>
    <n v="6.44"/>
    <n v="6021.05"/>
    <n v="0"/>
    <n v="0"/>
    <n v="0"/>
    <n v="0"/>
    <n v="0"/>
    <n v="0"/>
    <n v="1065.3699999999999"/>
    <n v="127.25"/>
    <n v="1190"/>
    <n v="2.6199999999998909"/>
    <n v="2.6199999999998909"/>
    <n v="74916.820000000007"/>
    <n v="0"/>
    <n v="-999.75"/>
    <n v="-78935.039999999994"/>
    <n v="3.8200000000001095"/>
    <m/>
  </r>
  <r>
    <x v="4"/>
    <s v="PLASTIC GRANULES (PRIYA PLASTIC)"/>
    <s v="RAW MATERIAL"/>
    <s v="Raw Material"/>
    <s v="Kgs."/>
    <m/>
    <n v="0"/>
    <n v="6495.99"/>
    <n v="4803.3900000000003"/>
    <n v="298770.74"/>
    <n v="0"/>
    <n v="0"/>
    <n v="0"/>
    <n v="0"/>
    <n v="0"/>
    <n v="0"/>
    <n v="466.75"/>
    <n v="55.75"/>
    <m/>
    <n v="522.5"/>
    <n v="522.5"/>
    <n v="21465.84"/>
    <n v="6.86"/>
    <n v="6029.24"/>
    <n v="277303.46000000002"/>
    <n v="4274.0300000000007"/>
    <m/>
  </r>
  <r>
    <x v="4"/>
    <s v="Plastic Scrap Grinding"/>
    <s v="RAW MATERIAL"/>
    <s v="Raw Material"/>
    <s v="Kgs."/>
    <m/>
    <n v="0"/>
    <n v="717.28"/>
    <n v="503.46"/>
    <n v="71728"/>
    <n v="0"/>
    <n v="0"/>
    <n v="0"/>
    <n v="0"/>
    <n v="0"/>
    <n v="0"/>
    <n v="0"/>
    <n v="0"/>
    <m/>
    <n v="0"/>
    <n v="0"/>
    <n v="0"/>
    <n v="0"/>
    <n v="717.28"/>
    <n v="71728"/>
    <n v="503.46"/>
    <m/>
  </r>
  <r>
    <x v="4"/>
    <s v="PP B120MA"/>
    <s v="RAW MATERIAL"/>
    <s v="Raw Material"/>
    <s v="KG"/>
    <n v="0"/>
    <n v="0"/>
    <n v="6613.02"/>
    <n v="4002.61"/>
    <n v="688929.58"/>
    <n v="0"/>
    <n v="0"/>
    <n v="0"/>
    <n v="0"/>
    <n v="0"/>
    <n v="0"/>
    <n v="0"/>
    <n v="0"/>
    <m/>
    <n v="0"/>
    <n v="0"/>
    <n v="0"/>
    <n v="0"/>
    <n v="6613.02"/>
    <n v="688929.58"/>
    <n v="4002.61"/>
    <m/>
  </r>
  <r>
    <x v="4"/>
    <s v="PP C080MA"/>
    <s v="RAW MATERIAL"/>
    <s v="Raw Material"/>
    <s v="Kgs."/>
    <n v="0"/>
    <n v="0"/>
    <n v="19597.93"/>
    <n v="6818.81"/>
    <n v="1820002.42"/>
    <n v="34500"/>
    <n v="3441028"/>
    <n v="0"/>
    <n v="0"/>
    <n v="0"/>
    <n v="0"/>
    <n v="12207.35"/>
    <n v="1458.09"/>
    <m/>
    <n v="13665.44"/>
    <n v="13665.44"/>
    <n v="1159894.47"/>
    <n v="179.46"/>
    <n v="41890.58"/>
    <n v="4100256.11"/>
    <n v="27473.909999999996"/>
    <m/>
  </r>
  <r>
    <x v="4"/>
    <s v="PP D120MA"/>
    <s v="RAW MATERIAL"/>
    <s v="Raw Material"/>
    <s v="Kgs."/>
    <m/>
    <n v="0"/>
    <n v="770.18"/>
    <n v="540.59"/>
    <n v="86696.25"/>
    <n v="0"/>
    <n v="0"/>
    <n v="0"/>
    <n v="0"/>
    <n v="0"/>
    <n v="0"/>
    <n v="0"/>
    <n v="0"/>
    <m/>
    <n v="0"/>
    <n v="0"/>
    <n v="0"/>
    <n v="0"/>
    <n v="770.18"/>
    <n v="86696.25"/>
    <n v="540.59"/>
    <m/>
  </r>
  <r>
    <x v="4"/>
    <s v="PP GRANULES"/>
    <s v="RAW MATERIAL"/>
    <s v="Raw Material"/>
    <s v="Kgs."/>
    <n v="0"/>
    <n v="0"/>
    <n v="9334.7800000000007"/>
    <n v="640.54999999999995"/>
    <n v="853854.2"/>
    <n v="12500"/>
    <n v="1162250"/>
    <n v="0"/>
    <n v="0"/>
    <n v="3000"/>
    <n v="307500"/>
    <n v="2111.6"/>
    <n v="252.22"/>
    <n v="-4000"/>
    <n v="6363.82"/>
    <n v="9363.82"/>
    <n v="195259.65"/>
    <n v="83.57"/>
    <n v="16723.18"/>
    <n v="1546429.3"/>
    <n v="3693.1599999999994"/>
    <m/>
  </r>
  <r>
    <x v="4"/>
    <s v="PP H110MA"/>
    <s v="RAW MATERIAL"/>
    <s v="Raw Material"/>
    <s v="Kgs."/>
    <m/>
    <n v="0"/>
    <n v="2466.9899999999998"/>
    <n v="2278.48"/>
    <n v="255324.95"/>
    <n v="0"/>
    <n v="0"/>
    <n v="0"/>
    <n v="0"/>
    <n v="0"/>
    <n v="0"/>
    <n v="0"/>
    <n v="0"/>
    <m/>
    <n v="0"/>
    <n v="0"/>
    <n v="0"/>
    <n v="0"/>
    <n v="2466.9899999999998"/>
    <n v="255324.95"/>
    <n v="2278.48"/>
    <m/>
  </r>
  <r>
    <x v="4"/>
    <s v="PP SRM100NC"/>
    <s v="RAW MATERIAL"/>
    <s v="Raw Material"/>
    <s v="Kgs."/>
    <m/>
    <n v="0"/>
    <n v="870.74"/>
    <n v="261.77999999999997"/>
    <n v="100475.46"/>
    <n v="0"/>
    <n v="0"/>
    <n v="0"/>
    <n v="0"/>
    <n v="0"/>
    <n v="0"/>
    <n v="0"/>
    <n v="0"/>
    <m/>
    <n v="0"/>
    <n v="0"/>
    <n v="0"/>
    <n v="0"/>
    <n v="870.74"/>
    <n v="100475.46"/>
    <n v="261.77999999999997"/>
    <m/>
  </r>
  <r>
    <x v="4"/>
    <s v="PPCP MI 3530"/>
    <s v="RAW MATERIAL"/>
    <s v="Raw Material"/>
    <s v="Kgs."/>
    <m/>
    <n v="0"/>
    <n v="103.82"/>
    <n v="31.48"/>
    <n v="10932.24"/>
    <n v="0"/>
    <n v="0"/>
    <n v="0"/>
    <n v="0"/>
    <n v="0"/>
    <n v="0"/>
    <n v="3.46"/>
    <n v="0.41"/>
    <m/>
    <n v="3.87"/>
    <n v="3.87"/>
    <n v="364.34"/>
    <n v="0"/>
    <n v="100.36"/>
    <n v="10567.9"/>
    <n v="27.61"/>
    <m/>
  </r>
  <r>
    <x v="4"/>
    <s v="Radhe Plastic Granules"/>
    <s v="RAW MATERIAL"/>
    <s v="Raw Material"/>
    <s v="Kgs."/>
    <m/>
    <n v="0"/>
    <n v="1675"/>
    <n v="175.68"/>
    <n v="108875"/>
    <n v="0"/>
    <n v="0"/>
    <n v="0"/>
    <n v="0"/>
    <n v="0"/>
    <n v="0"/>
    <n v="0"/>
    <n v="0"/>
    <m/>
    <n v="0"/>
    <n v="0"/>
    <n v="0"/>
    <n v="0"/>
    <n v="1675"/>
    <n v="108875"/>
    <n v="175.68"/>
    <m/>
  </r>
  <r>
    <x v="4"/>
    <s v="Red 2M6390 MB (SNCC)"/>
    <s v="Master Batch"/>
    <s v="Raw Material"/>
    <s v="Kgs."/>
    <m/>
    <n v="0"/>
    <n v="24.78"/>
    <n v="19.07"/>
    <n v="5964.17"/>
    <n v="0"/>
    <n v="0"/>
    <n v="0"/>
    <n v="0"/>
    <n v="0"/>
    <n v="0"/>
    <n v="0.7"/>
    <n v="0.08"/>
    <m/>
    <n v="0.77999999999999992"/>
    <n v="0.77999999999999992"/>
    <n v="168.48"/>
    <n v="0"/>
    <n v="24.08"/>
    <n v="5795.69"/>
    <n v="18.29"/>
    <m/>
  </r>
  <r>
    <x v="4"/>
    <s v="RED MB - AM 13235 TERRACOTA"/>
    <s v="Master Batch"/>
    <s v="Raw Material"/>
    <s v="KG"/>
    <m/>
    <n v="0"/>
    <n v="57.61"/>
    <n v="36.25"/>
    <n v="0"/>
    <n v="0"/>
    <n v="0"/>
    <n v="0"/>
    <n v="0"/>
    <n v="0"/>
    <n v="0"/>
    <n v="1.22"/>
    <n v="0.15"/>
    <m/>
    <n v="1.3699999999999999"/>
    <n v="1.3699999999999999"/>
    <n v="267.89999999999998"/>
    <n v="0"/>
    <n v="56.39"/>
    <n v="0"/>
    <n v="34.880000000000003"/>
    <m/>
  </r>
  <r>
    <x v="4"/>
    <s v="Rereprocessed Granules"/>
    <s v="RAW MATERIAL"/>
    <s v="Raw Material"/>
    <s v="Kgs."/>
    <m/>
    <n v="0"/>
    <n v="62.88"/>
    <n v="44.14"/>
    <n v="4313.57"/>
    <n v="0"/>
    <n v="0"/>
    <n v="0"/>
    <n v="0"/>
    <n v="0"/>
    <n v="0"/>
    <n v="0"/>
    <n v="0"/>
    <m/>
    <n v="0"/>
    <n v="0"/>
    <n v="0"/>
    <n v="0"/>
    <n v="62.88"/>
    <n v="4313.57"/>
    <n v="44.14"/>
    <m/>
  </r>
  <r>
    <x v="4"/>
    <s v="SAI 50A NAT 297C"/>
    <s v="RAW MATERIAL"/>
    <s v="Raw Material"/>
    <s v="Kgs."/>
    <m/>
    <n v="0"/>
    <n v="13.6"/>
    <n v="9.5500000000000007"/>
    <n v="0"/>
    <n v="0"/>
    <n v="0"/>
    <n v="0"/>
    <n v="0"/>
    <n v="0"/>
    <n v="0"/>
    <n v="0"/>
    <n v="0"/>
    <m/>
    <n v="0"/>
    <n v="0"/>
    <n v="0"/>
    <n v="0"/>
    <n v="13.6"/>
    <n v="0"/>
    <n v="9.5500000000000007"/>
    <m/>
  </r>
  <r>
    <x v="4"/>
    <s v="SAI 60A TR 388A"/>
    <s v="RAW MATERIAL"/>
    <s v="Raw Material"/>
    <s v="KG"/>
    <m/>
    <n v="0"/>
    <n v="960.88"/>
    <n v="446.34"/>
    <n v="194675.65"/>
    <n v="0"/>
    <n v="0"/>
    <n v="0"/>
    <n v="0"/>
    <n v="0"/>
    <n v="0"/>
    <n v="93.61"/>
    <n v="11.18"/>
    <m/>
    <n v="104.78999999999999"/>
    <n v="104.78999999999999"/>
    <n v="18965.39"/>
    <n v="1.38"/>
    <n v="867.27"/>
    <n v="175710.13"/>
    <n v="340.16999999999996"/>
    <m/>
  </r>
  <r>
    <x v="4"/>
    <s v="SAI 70A TR 272"/>
    <s v="RAW MATERIAL"/>
    <s v="Raw Material"/>
    <s v="KG"/>
    <m/>
    <n v="0"/>
    <n v="14.69"/>
    <n v="10.31"/>
    <n v="2585.44"/>
    <n v="0"/>
    <n v="0"/>
    <n v="0"/>
    <n v="0"/>
    <n v="0"/>
    <n v="0"/>
    <n v="0"/>
    <n v="0"/>
    <m/>
    <n v="0"/>
    <n v="0"/>
    <n v="0"/>
    <n v="0"/>
    <n v="14.69"/>
    <n v="2585.44"/>
    <n v="10.31"/>
    <m/>
  </r>
  <r>
    <x v="4"/>
    <s v="Sai 80A BK 848A"/>
    <s v="RAW MATERIAL"/>
    <s v="Raw Material"/>
    <s v="KG"/>
    <m/>
    <n v="0"/>
    <n v="979"/>
    <n v="655.43"/>
    <n v="102106.69"/>
    <n v="0"/>
    <n v="0"/>
    <n v="0"/>
    <n v="0"/>
    <n v="0"/>
    <n v="0"/>
    <n v="86.37"/>
    <n v="10.32"/>
    <m/>
    <n v="96.69"/>
    <n v="96.69"/>
    <n v="9008.39"/>
    <n v="1.27"/>
    <n v="892.63"/>
    <n v="93098.57"/>
    <n v="557.47"/>
    <m/>
  </r>
  <r>
    <x v="4"/>
    <s v="SKY BLUE 2W2028 (SNCC)"/>
    <s v="Master Batch"/>
    <s v="Raw Material"/>
    <s v="Kgs."/>
    <m/>
    <n v="0"/>
    <n v="3.78"/>
    <n v="2.65"/>
    <n v="850.5"/>
    <n v="0"/>
    <n v="0"/>
    <n v="0"/>
    <n v="0"/>
    <n v="0"/>
    <n v="0"/>
    <n v="0"/>
    <n v="0"/>
    <m/>
    <n v="0"/>
    <n v="0"/>
    <n v="0"/>
    <n v="0"/>
    <n v="3.78"/>
    <n v="850.5"/>
    <n v="2.65"/>
    <m/>
  </r>
  <r>
    <x v="4"/>
    <s v="SLT  Grinding (P.P)"/>
    <s v="RAW MATERIAL"/>
    <s v="Raw Material"/>
    <s v="Kgs."/>
    <m/>
    <n v="0"/>
    <n v="2481.11"/>
    <n v="2478.5"/>
    <n v="196208.25"/>
    <n v="2192.6999999999998"/>
    <n v="179801.4"/>
    <n v="1100"/>
    <n v="88000"/>
    <n v="0"/>
    <n v="0"/>
    <n v="4549.67"/>
    <n v="543.42999999999995"/>
    <n v="500"/>
    <n v="4593.1000000000004"/>
    <n v="4593.1000000000004"/>
    <n v="363060.9"/>
    <n v="60.32"/>
    <n v="1224.1400000000001"/>
    <n v="100275.63"/>
    <n v="17.779999999999454"/>
    <m/>
  </r>
  <r>
    <x v="4"/>
    <s v="SLT Ppcp Grinding"/>
    <s v="RAW MATERIAL"/>
    <s v="Raw Material"/>
    <s v="Kgs."/>
    <m/>
    <n v="0"/>
    <n v="1797.74"/>
    <n v="423.89"/>
    <n v="152226.37"/>
    <n v="13525"/>
    <n v="1190962.5"/>
    <n v="1000"/>
    <n v="87500"/>
    <n v="0"/>
    <n v="0"/>
    <n v="11637.64"/>
    <n v="1390.04"/>
    <m/>
    <n v="13027.68"/>
    <n v="13027.68"/>
    <n v="1012311.68"/>
    <n v="171.09"/>
    <n v="4685.1000000000004"/>
    <n v="415006.59"/>
    <n v="750.1199999999991"/>
    <m/>
  </r>
  <r>
    <x v="4"/>
    <s v="UVKON 2032(SNCC)"/>
    <s v="Master Batch"/>
    <s v="Raw Material"/>
    <s v="Kgs."/>
    <m/>
    <n v="0"/>
    <n v="3.38"/>
    <n v="41.86"/>
    <n v="1233.3599999999999"/>
    <n v="50"/>
    <n v="18250"/>
    <n v="0"/>
    <n v="0"/>
    <n v="0"/>
    <n v="0"/>
    <n v="55.42"/>
    <n v="6.62"/>
    <m/>
    <n v="62.04"/>
    <n v="62.04"/>
    <n v="20227.75"/>
    <n v="0"/>
    <n v="-2.04"/>
    <n v="-744.6"/>
    <n v="29.82"/>
    <m/>
  </r>
  <r>
    <x v="4"/>
    <s v="VIOLET 25712 (SNCC)"/>
    <s v="Master Batch"/>
    <s v="Raw Material"/>
    <s v="Kgs."/>
    <m/>
    <n v="0"/>
    <n v="1.45"/>
    <n v="0"/>
    <n v="449.5"/>
    <n v="0"/>
    <n v="0"/>
    <n v="0"/>
    <n v="0"/>
    <n v="0"/>
    <n v="0"/>
    <n v="0"/>
    <n v="0"/>
    <m/>
    <n v="0"/>
    <n v="0"/>
    <n v="0"/>
    <n v="0"/>
    <n v="1.45"/>
    <n v="449.5"/>
    <n v="0"/>
    <m/>
  </r>
  <r>
    <x v="4"/>
    <s v="Volvo Silver 2MML80175 (SNCC)"/>
    <s v="Master Batch"/>
    <s v="Raw Material"/>
    <s v="Kgs."/>
    <n v="0"/>
    <n v="0"/>
    <n v="79.83"/>
    <n v="157.66"/>
    <n v="13586.08"/>
    <n v="150"/>
    <n v="25500"/>
    <n v="0"/>
    <n v="0"/>
    <n v="9"/>
    <n v="1539"/>
    <n v="142.83000000000001"/>
    <n v="17.059999999999999"/>
    <m/>
    <n v="159.89000000000001"/>
    <n v="168.89000000000001"/>
    <n v="24287.360000000001"/>
    <n v="2.1"/>
    <n v="78"/>
    <n v="13262.08"/>
    <n v="136.66999999999996"/>
    <m/>
  </r>
  <r>
    <x v="4"/>
    <s v="WASTE GRADING SMP"/>
    <s v="RAW MATERIAL"/>
    <s v="Raw Material"/>
    <s v="Kgs."/>
    <m/>
    <n v="0"/>
    <n v="-3.6"/>
    <n v="0"/>
    <n v="-324"/>
    <n v="0"/>
    <n v="0"/>
    <n v="0"/>
    <n v="0"/>
    <n v="0"/>
    <n v="0"/>
    <n v="0"/>
    <n v="0"/>
    <m/>
    <n v="0"/>
    <n v="0"/>
    <n v="0"/>
    <n v="0"/>
    <n v="-3.6"/>
    <n v="-324"/>
    <n v="0"/>
    <m/>
  </r>
  <r>
    <x v="4"/>
    <s v="White MB- Aw 5039"/>
    <s v="Master Batch"/>
    <s v="Raw Material"/>
    <s v="KG"/>
    <m/>
    <n v="0"/>
    <n v="89.67"/>
    <n v="61.68"/>
    <n v="13898.85"/>
    <n v="0"/>
    <n v="0"/>
    <n v="0"/>
    <n v="0"/>
    <n v="0"/>
    <n v="0"/>
    <n v="2.31"/>
    <n v="0.28000000000000003"/>
    <m/>
    <n v="2.59"/>
    <n v="2.59"/>
    <n v="358.05"/>
    <n v="0"/>
    <n v="87.36"/>
    <n v="13540.8"/>
    <n v="59.09"/>
    <m/>
  </r>
  <r>
    <x v="4"/>
    <s v="YELLOW 2M4374S MB (SNCC)"/>
    <s v="Master Batch"/>
    <s v="Raw Material"/>
    <s v="KG"/>
    <m/>
    <n v="0"/>
    <n v="26.49"/>
    <n v="23.24"/>
    <n v="5829.87"/>
    <n v="0"/>
    <n v="0"/>
    <n v="0"/>
    <n v="0"/>
    <n v="0"/>
    <n v="0"/>
    <n v="0.83"/>
    <n v="0.1"/>
    <m/>
    <n v="0.92999999999999994"/>
    <n v="0.92999999999999994"/>
    <n v="182.67"/>
    <n v="0"/>
    <n v="25.66"/>
    <n v="5647.2"/>
    <n v="22.31"/>
    <m/>
  </r>
  <r>
    <x v="4"/>
    <s v="YELLOW GOLDAN 23490 (SNCC)"/>
    <s v="Master Batch"/>
    <s v="Raw Material"/>
    <s v="Kgs."/>
    <m/>
    <n v="0"/>
    <n v="8.77"/>
    <n v="6.16"/>
    <n v="2104.8000000000002"/>
    <n v="0"/>
    <n v="0"/>
    <n v="0"/>
    <n v="0"/>
    <n v="0"/>
    <n v="0"/>
    <n v="0"/>
    <n v="0"/>
    <m/>
    <n v="0"/>
    <n v="0"/>
    <n v="0"/>
    <n v="0"/>
    <n v="8.77"/>
    <n v="2104.8000000000002"/>
    <n v="6.16"/>
    <m/>
  </r>
  <r>
    <x v="5"/>
    <s v="ALU RIVET"/>
    <s v="RAW MATERIAL"/>
    <s v="Raw Material"/>
    <s v="Kgs."/>
    <m/>
    <n v="0"/>
    <n v="33.82"/>
    <n v="28.12"/>
    <n v="8705.2099999999991"/>
    <n v="0"/>
    <n v="0"/>
    <n v="0"/>
    <n v="0"/>
    <n v="0"/>
    <n v="0"/>
    <n v="4.68"/>
    <n v="0.56000000000000005"/>
    <m/>
    <n v="5.24"/>
    <n v="5.24"/>
    <n v="1204.6400000000001"/>
    <n v="0"/>
    <n v="29.14"/>
    <n v="7500.59"/>
    <n v="22.880000000000003"/>
    <m/>
  </r>
  <r>
    <x v="5"/>
    <s v="Baby Blue 3054 Bu-1257"/>
    <s v="Master Batch"/>
    <s v="Raw Material"/>
    <s v="Kgs."/>
    <m/>
    <n v="0"/>
    <n v="478.87"/>
    <n v="145"/>
    <n v="105800.73"/>
    <n v="0"/>
    <n v="0"/>
    <n v="0"/>
    <n v="0"/>
    <n v="0"/>
    <n v="0"/>
    <n v="228.67"/>
    <n v="27.31"/>
    <n v="120"/>
    <n v="135.97999999999999"/>
    <n v="135.97999999999999"/>
    <n v="50522.7"/>
    <n v="1.79"/>
    <n v="250.2"/>
    <n v="55278.53"/>
    <n v="7.2300000000000102"/>
    <m/>
  </r>
  <r>
    <x v="5"/>
    <s v="Baby Blue Ipolycol 1224"/>
    <s v="Indojapan MB"/>
    <s v="Raw Material"/>
    <s v="Kgs."/>
    <m/>
    <n v="0"/>
    <n v="6.39"/>
    <n v="4.49"/>
    <n v="0"/>
    <n v="0"/>
    <n v="0"/>
    <n v="0"/>
    <n v="0"/>
    <n v="0"/>
    <n v="0"/>
    <n v="0"/>
    <n v="0"/>
    <m/>
    <n v="0"/>
    <n v="0"/>
    <n v="0"/>
    <n v="0"/>
    <n v="6.39"/>
    <n v="0"/>
    <n v="4.49"/>
    <m/>
  </r>
  <r>
    <x v="5"/>
    <s v="Baby Pink  SPL PINK 3306"/>
    <s v="Master Batch"/>
    <s v="Raw Material"/>
    <s v="Kgs."/>
    <n v="0"/>
    <n v="0"/>
    <n v="405.19"/>
    <n v="220.36"/>
    <n v="75553.789999999994"/>
    <n v="0"/>
    <n v="0"/>
    <n v="0"/>
    <n v="0"/>
    <n v="0"/>
    <n v="0"/>
    <n v="112.62"/>
    <n v="13.45"/>
    <m/>
    <n v="126.07000000000001"/>
    <n v="126.07000000000001"/>
    <n v="21017.79"/>
    <n v="1.66"/>
    <n v="292.57"/>
    <n v="54554.12"/>
    <n v="92.63000000000001"/>
    <m/>
  </r>
  <r>
    <x v="5"/>
    <s v="BLACK 238062 (SNCC)"/>
    <s v="Master Batch"/>
    <s v="Raw Material"/>
    <s v="Kgs."/>
    <m/>
    <n v="0"/>
    <n v="10.039999999999999"/>
    <n v="23.89"/>
    <n v="0"/>
    <n v="0"/>
    <n v="0"/>
    <n v="0"/>
    <n v="0"/>
    <n v="0"/>
    <n v="0"/>
    <n v="5.96"/>
    <n v="0.71"/>
    <m/>
    <n v="6.67"/>
    <n v="6.67"/>
    <n v="1576.05"/>
    <n v="0"/>
    <n v="4.08"/>
    <n v="0"/>
    <n v="17.22"/>
    <m/>
  </r>
  <r>
    <x v="5"/>
    <s v="BLACK SUPREME 238073 MB (SNCC)"/>
    <s v="Master Batch"/>
    <s v="Raw Material"/>
    <s v="Kgs."/>
    <m/>
    <n v="0"/>
    <n v="-0.11"/>
    <n v="0"/>
    <n v="0"/>
    <n v="0"/>
    <n v="0"/>
    <n v="0"/>
    <n v="0"/>
    <n v="0"/>
    <n v="0"/>
    <n v="0"/>
    <n v="0"/>
    <m/>
    <n v="0"/>
    <n v="0"/>
    <n v="0"/>
    <n v="0"/>
    <n v="-0.11"/>
    <n v="0"/>
    <n v="0"/>
    <m/>
  </r>
  <r>
    <x v="5"/>
    <s v="Blend Pink 4659/3 codePI-1098"/>
    <s v="Master Batch"/>
    <s v="Raw Material"/>
    <s v="Kgs."/>
    <m/>
    <n v="0"/>
    <n v="100"/>
    <n v="70.19"/>
    <n v="0"/>
    <n v="0"/>
    <n v="0"/>
    <n v="0"/>
    <n v="0"/>
    <n v="0"/>
    <n v="0"/>
    <n v="0"/>
    <n v="0"/>
    <m/>
    <n v="0"/>
    <n v="0"/>
    <n v="0"/>
    <n v="0"/>
    <n v="100"/>
    <n v="0"/>
    <n v="70.19"/>
    <m/>
  </r>
  <r>
    <x v="5"/>
    <s v="Blend UV Master Batch 203/20%"/>
    <s v="Master Batch"/>
    <s v="Raw Material"/>
    <s v="Kgs."/>
    <m/>
    <n v="0"/>
    <n v="25"/>
    <n v="25"/>
    <n v="7125"/>
    <n v="0"/>
    <n v="0"/>
    <n v="0"/>
    <n v="0"/>
    <n v="0"/>
    <n v="0"/>
    <n v="0"/>
    <n v="0"/>
    <m/>
    <n v="0"/>
    <n v="0"/>
    <n v="0"/>
    <n v="0"/>
    <n v="25"/>
    <n v="7125"/>
    <n v="25"/>
    <m/>
  </r>
  <r>
    <x v="5"/>
    <s v="BLUE DARK 224 (SNCC)"/>
    <s v="Master Batch"/>
    <s v="Raw Material"/>
    <s v="Kgs."/>
    <m/>
    <n v="0"/>
    <n v="92.22"/>
    <n v="26.16"/>
    <n v="19814.43"/>
    <n v="0"/>
    <n v="0"/>
    <n v="0"/>
    <n v="0"/>
    <n v="0"/>
    <n v="0"/>
    <n v="0"/>
    <n v="0"/>
    <m/>
    <n v="0"/>
    <n v="0"/>
    <n v="0"/>
    <n v="0"/>
    <n v="92.22"/>
    <n v="19814.43"/>
    <n v="26.16"/>
    <m/>
  </r>
  <r>
    <x v="5"/>
    <s v="BLUE ICE 2M2333S (SNCC)"/>
    <s v="Master Batch"/>
    <s v="Raw Material"/>
    <s v="Kgs."/>
    <n v="0"/>
    <n v="0"/>
    <n v="12.38"/>
    <n v="15.97"/>
    <n v="2823.61"/>
    <n v="0"/>
    <n v="0"/>
    <n v="0"/>
    <n v="0"/>
    <n v="0"/>
    <n v="0"/>
    <n v="7.41"/>
    <n v="0.89"/>
    <m/>
    <n v="8.3000000000000007"/>
    <n v="8.3000000000000007"/>
    <n v="1690.08"/>
    <n v="0"/>
    <n v="4.97"/>
    <n v="1133.55"/>
    <n v="7.67"/>
    <m/>
  </r>
  <r>
    <x v="5"/>
    <s v="BROWN COFEE-2M9185C(SNCC)"/>
    <s v="Master Batch"/>
    <s v="Raw Material"/>
    <s v="Kgs."/>
    <m/>
    <n v="0"/>
    <n v="0.63"/>
    <n v="0.11"/>
    <n v="160.02000000000001"/>
    <n v="0"/>
    <n v="0"/>
    <n v="0"/>
    <n v="0"/>
    <n v="0"/>
    <n v="0"/>
    <n v="0"/>
    <n v="0"/>
    <m/>
    <n v="0"/>
    <n v="0"/>
    <n v="0"/>
    <n v="0"/>
    <n v="0.63"/>
    <n v="160.02000000000001"/>
    <n v="0.11"/>
    <m/>
  </r>
  <r>
    <x v="5"/>
    <s v="Brown Mb-am 4394"/>
    <s v="Master Batch"/>
    <s v="Raw Material"/>
    <s v="KG"/>
    <m/>
    <n v="0"/>
    <n v="0.03"/>
    <n v="0.01"/>
    <n v="0"/>
    <n v="0"/>
    <n v="0"/>
    <n v="0"/>
    <n v="0"/>
    <n v="0"/>
    <n v="0"/>
    <n v="0"/>
    <n v="0"/>
    <m/>
    <n v="0"/>
    <n v="0"/>
    <n v="0"/>
    <n v="0"/>
    <n v="0.03"/>
    <n v="0"/>
    <n v="0.01"/>
    <m/>
  </r>
  <r>
    <x v="5"/>
    <s v="GOLD 2MPRL 4237C (SNCC)"/>
    <s v="Master Batch"/>
    <s v="Raw Material"/>
    <s v="Kgs."/>
    <m/>
    <n v="0"/>
    <n v="4.5199999999999996"/>
    <n v="4.46"/>
    <n v="1469"/>
    <n v="0"/>
    <n v="0"/>
    <n v="0"/>
    <n v="0"/>
    <n v="0"/>
    <n v="0"/>
    <n v="0"/>
    <n v="0"/>
    <m/>
    <n v="0"/>
    <n v="0"/>
    <n v="0"/>
    <n v="0"/>
    <n v="4.5199999999999996"/>
    <n v="1469"/>
    <n v="4.46"/>
    <m/>
  </r>
  <r>
    <x v="5"/>
    <s v="Green 1997 GR - 1131"/>
    <s v="Master Batch"/>
    <s v="Raw Material"/>
    <s v="Kgs."/>
    <m/>
    <n v="0"/>
    <n v="29.7"/>
    <n v="18.96"/>
    <n v="5494.5"/>
    <n v="0"/>
    <n v="0"/>
    <n v="0"/>
    <n v="0"/>
    <n v="0"/>
    <n v="0"/>
    <n v="1.61"/>
    <n v="0.19"/>
    <m/>
    <n v="1.8"/>
    <n v="1.8"/>
    <n v="297.85000000000002"/>
    <n v="0"/>
    <n v="28.09"/>
    <n v="5196.6499999999996"/>
    <n v="17.16"/>
    <m/>
  </r>
  <r>
    <x v="5"/>
    <s v="GREY 2MMTL8503S (SNCC)"/>
    <s v="Master Batch"/>
    <s v="Raw Material"/>
    <s v="Kgs."/>
    <m/>
    <n v="0"/>
    <n v="1.86"/>
    <n v="1.49"/>
    <n v="502.2"/>
    <n v="0"/>
    <n v="0"/>
    <n v="0"/>
    <n v="0"/>
    <n v="0"/>
    <n v="0"/>
    <n v="0"/>
    <n v="0"/>
    <m/>
    <n v="0"/>
    <n v="0"/>
    <n v="0"/>
    <n v="0"/>
    <n v="1.86"/>
    <n v="502.2"/>
    <n v="1.49"/>
    <m/>
  </r>
  <r>
    <x v="5"/>
    <s v="GREY PIGEON 23855 (SNCC)"/>
    <s v="Master Batch"/>
    <s v="Raw Material"/>
    <s v="Kgs."/>
    <m/>
    <n v="0"/>
    <n v="2.96"/>
    <n v="2.71"/>
    <n v="698.56"/>
    <n v="0"/>
    <n v="0"/>
    <n v="0"/>
    <n v="0"/>
    <n v="0"/>
    <n v="0"/>
    <n v="0"/>
    <n v="0"/>
    <m/>
    <n v="0"/>
    <n v="0"/>
    <n v="0"/>
    <n v="0"/>
    <n v="2.96"/>
    <n v="698.56"/>
    <n v="2.71"/>
    <m/>
  </r>
  <r>
    <x v="5"/>
    <s v="HD GRANULES"/>
    <s v="RAW MATERIAL"/>
    <s v="Raw Material"/>
    <s v="Kgs."/>
    <m/>
    <n v="0"/>
    <n v="10484.99"/>
    <n v="2859.39"/>
    <n v="1079003.8999999999"/>
    <n v="0"/>
    <n v="0"/>
    <n v="0"/>
    <n v="0"/>
    <n v="0"/>
    <n v="0"/>
    <n v="0"/>
    <n v="0"/>
    <m/>
    <n v="0"/>
    <n v="0"/>
    <n v="0"/>
    <n v="0"/>
    <n v="10484.99"/>
    <n v="1079003.8999999999"/>
    <n v="2859.39"/>
    <m/>
  </r>
  <r>
    <x v="5"/>
    <s v="HDPE 50 MA 180"/>
    <s v="Reliance"/>
    <s v="Raw Material"/>
    <s v="Kgs."/>
    <m/>
    <n v="0"/>
    <n v="213.03"/>
    <n v="149.53"/>
    <n v="21300.87"/>
    <n v="0"/>
    <n v="0"/>
    <n v="0"/>
    <n v="0"/>
    <n v="0"/>
    <n v="0"/>
    <n v="0"/>
    <n v="0"/>
    <m/>
    <n v="0"/>
    <n v="0"/>
    <n v="0"/>
    <n v="0"/>
    <n v="213.03"/>
    <n v="21300.87"/>
    <n v="149.53"/>
    <m/>
  </r>
  <r>
    <x v="5"/>
    <s v="Klaritone PP MB"/>
    <s v="Master Batch"/>
    <s v="Raw Material"/>
    <s v="KG"/>
    <m/>
    <n v="0"/>
    <n v="0.41"/>
    <n v="0.28999999999999998"/>
    <n v="0"/>
    <n v="0"/>
    <n v="0"/>
    <n v="0"/>
    <n v="0"/>
    <n v="0"/>
    <n v="0"/>
    <n v="0"/>
    <n v="0"/>
    <m/>
    <n v="0"/>
    <n v="0"/>
    <n v="0"/>
    <n v="0"/>
    <n v="0.41"/>
    <n v="0"/>
    <n v="0.28999999999999998"/>
    <m/>
  </r>
  <r>
    <x v="5"/>
    <s v="LIGHT SILVER 2MPRL 8677S (SNCC)"/>
    <s v="Master Batch"/>
    <s v="Raw Material"/>
    <s v="Kgs."/>
    <m/>
    <n v="0"/>
    <n v="4.05"/>
    <n v="3.94"/>
    <n v="854.55"/>
    <n v="0"/>
    <n v="0"/>
    <n v="0"/>
    <n v="0"/>
    <n v="0"/>
    <n v="0"/>
    <n v="0"/>
    <n v="0"/>
    <m/>
    <n v="0"/>
    <n v="0"/>
    <n v="0"/>
    <n v="0"/>
    <n v="4.05"/>
    <n v="854.55"/>
    <n v="3.94"/>
    <m/>
  </r>
  <r>
    <x v="5"/>
    <s v="LL 36 RA 045"/>
    <s v="RAW MATERIAL"/>
    <s v="Raw Material"/>
    <s v="Kgs."/>
    <m/>
    <n v="0"/>
    <n v="4.3099999999999996"/>
    <n v="2.88"/>
    <n v="0"/>
    <n v="0"/>
    <n v="0"/>
    <n v="0"/>
    <n v="0"/>
    <n v="0"/>
    <n v="0"/>
    <n v="0"/>
    <n v="0"/>
    <m/>
    <n v="0"/>
    <n v="0"/>
    <n v="0"/>
    <n v="0"/>
    <n v="4.3099999999999996"/>
    <n v="0"/>
    <n v="2.88"/>
    <m/>
  </r>
  <r>
    <x v="5"/>
    <s v="LLDPE JF19010"/>
    <s v="RAW MATERIAL"/>
    <s v="Raw Material"/>
    <s v="Kgs."/>
    <m/>
    <n v="0"/>
    <n v="637.26"/>
    <n v="51.81"/>
    <n v="63047.63"/>
    <n v="2000"/>
    <n v="196180"/>
    <n v="0"/>
    <n v="0"/>
    <n v="0"/>
    <n v="0"/>
    <n v="2111.37"/>
    <n v="252.19"/>
    <n v="350"/>
    <n v="2013.56"/>
    <n v="2013.56"/>
    <n v="207678.56"/>
    <n v="26.44"/>
    <n v="525.89"/>
    <n v="51584.55"/>
    <n v="11.809999999999999"/>
    <m/>
  </r>
  <r>
    <x v="5"/>
    <s v="LLDPE PLASTIC GRANULES"/>
    <s v="RAW MATERIAL"/>
    <s v="Raw Material"/>
    <s v="Kgs."/>
    <m/>
    <n v="0"/>
    <n v="42.21"/>
    <n v="26.96"/>
    <n v="0"/>
    <n v="0"/>
    <n v="0"/>
    <n v="0"/>
    <n v="0"/>
    <n v="0"/>
    <n v="0"/>
    <n v="0"/>
    <n v="0"/>
    <m/>
    <n v="0"/>
    <n v="0"/>
    <n v="0"/>
    <n v="0"/>
    <n v="42.21"/>
    <n v="0"/>
    <n v="26.96"/>
    <m/>
  </r>
  <r>
    <x v="5"/>
    <s v="Marble Baize Mb"/>
    <s v="Master Batch"/>
    <s v="Raw Material"/>
    <s v="Kgs."/>
    <n v="0"/>
    <n v="0"/>
    <n v="11.88"/>
    <n v="32.31"/>
    <n v="1836.1"/>
    <n v="100"/>
    <n v="15250"/>
    <n v="0"/>
    <n v="0"/>
    <n v="0"/>
    <n v="0"/>
    <n v="48.51"/>
    <n v="5.79"/>
    <m/>
    <n v="54.3"/>
    <n v="54.3"/>
    <n v="7400.84"/>
    <n v="0"/>
    <n v="63.37"/>
    <n v="9688.33"/>
    <n v="78.010000000000005"/>
    <m/>
  </r>
  <r>
    <x v="5"/>
    <s v="Marble White mb"/>
    <s v="Master Batch"/>
    <s v="Raw Material"/>
    <s v="Kgs."/>
    <n v="0"/>
    <n v="0"/>
    <n v="74.680000000000007"/>
    <n v="32.43"/>
    <n v="10929.87"/>
    <n v="100"/>
    <n v="14950"/>
    <n v="0"/>
    <n v="0"/>
    <n v="0"/>
    <n v="0"/>
    <n v="33.479999999999997"/>
    <n v="4"/>
    <m/>
    <n v="37.479999999999997"/>
    <n v="37.479999999999997"/>
    <n v="4907.1899999999996"/>
    <n v="0"/>
    <n v="141.19999999999999"/>
    <n v="20940.64"/>
    <n v="94.950000000000017"/>
    <m/>
  </r>
  <r>
    <x v="5"/>
    <s v="MAROON-M004 -2M6785C(SNCC)"/>
    <s v="Master Batch"/>
    <s v="Raw Material"/>
    <s v="Kgs."/>
    <m/>
    <n v="0"/>
    <n v="-0.51"/>
    <n v="0"/>
    <n v="-145.35"/>
    <n v="0"/>
    <n v="0"/>
    <n v="0"/>
    <n v="0"/>
    <n v="0"/>
    <n v="0"/>
    <n v="0"/>
    <n v="0"/>
    <m/>
    <n v="0"/>
    <n v="0"/>
    <n v="0"/>
    <n v="0"/>
    <n v="-0.51"/>
    <n v="-145.35"/>
    <n v="0"/>
    <m/>
  </r>
  <r>
    <x v="5"/>
    <s v="NATURAL FILLTER FX 23 ASF"/>
    <s v="Master Batch"/>
    <s v="Raw Material"/>
    <s v="Kgs."/>
    <m/>
    <n v="0"/>
    <n v="25"/>
    <n v="17.55"/>
    <n v="1575"/>
    <n v="0"/>
    <n v="0"/>
    <n v="0"/>
    <n v="0"/>
    <n v="0"/>
    <n v="0"/>
    <n v="0"/>
    <n v="0"/>
    <m/>
    <n v="0"/>
    <n v="0"/>
    <n v="0"/>
    <n v="0"/>
    <n v="25"/>
    <n v="1575"/>
    <n v="17.55"/>
    <m/>
  </r>
  <r>
    <x v="5"/>
    <s v="Neyopone Blood Red Mb"/>
    <s v="Master Batch"/>
    <s v="Raw Material"/>
    <s v="Kgs."/>
    <m/>
    <n v="0"/>
    <n v="0.01"/>
    <n v="0.01"/>
    <n v="0"/>
    <n v="0"/>
    <n v="0"/>
    <n v="0"/>
    <n v="0"/>
    <n v="0"/>
    <n v="0"/>
    <n v="0"/>
    <n v="0"/>
    <m/>
    <n v="0"/>
    <n v="0"/>
    <n v="0"/>
    <n v="0"/>
    <n v="0.01"/>
    <n v="0"/>
    <n v="0.01"/>
    <m/>
  </r>
  <r>
    <x v="5"/>
    <s v="Npd Plastic Grinding"/>
    <s v="RAW MATERIAL"/>
    <s v="Raw Material"/>
    <s v="KG"/>
    <m/>
    <n v="0"/>
    <n v="260.77"/>
    <n v="332.89"/>
    <n v="18253.900000000001"/>
    <n v="0"/>
    <n v="0"/>
    <n v="0"/>
    <n v="0"/>
    <n v="0"/>
    <n v="0"/>
    <n v="233.96"/>
    <n v="27.94"/>
    <m/>
    <n v="261.90000000000003"/>
    <n v="261.90000000000003"/>
    <n v="16377.2"/>
    <n v="3.44"/>
    <n v="26.81"/>
    <n v="1876.7"/>
    <n v="67.549999999999955"/>
    <m/>
  </r>
  <r>
    <x v="5"/>
    <s v="Orange Mb-04041"/>
    <s v="Master Batch"/>
    <s v="Raw Material"/>
    <s v="Kgs."/>
    <m/>
    <n v="0"/>
    <n v="215.92"/>
    <n v="482.49"/>
    <n v="37789.43"/>
    <n v="0"/>
    <n v="0"/>
    <n v="0"/>
    <n v="0"/>
    <n v="0"/>
    <n v="0"/>
    <n v="76.48"/>
    <n v="9.14"/>
    <m/>
    <n v="85.62"/>
    <n v="85.62"/>
    <n v="13385.59"/>
    <n v="1.1200000000000001"/>
    <n v="139.44"/>
    <n v="24404.19"/>
    <n v="395.75"/>
    <m/>
  </r>
  <r>
    <x v="5"/>
    <s v="PARROT GREEN (2M3565)(SNCC)"/>
    <s v="Master Batch"/>
    <s v="Raw Material"/>
    <s v="Kgs."/>
    <m/>
    <n v="0"/>
    <n v="15.47"/>
    <n v="11.47"/>
    <n v="4414.1000000000004"/>
    <n v="0"/>
    <n v="0"/>
    <n v="0"/>
    <n v="0"/>
    <n v="0"/>
    <n v="0"/>
    <n v="5.93"/>
    <n v="0.71"/>
    <m/>
    <n v="6.64"/>
    <n v="6.64"/>
    <n v="1692"/>
    <n v="0"/>
    <n v="9.5399999999999991"/>
    <n v="2722.08"/>
    <n v="4.830000000000001"/>
    <m/>
  </r>
  <r>
    <x v="5"/>
    <s v="Parrot Green Ipolycol 1320"/>
    <s v="Master Batch"/>
    <s v="Raw Material"/>
    <s v="Kgs."/>
    <m/>
    <n v="0"/>
    <n v="3.3"/>
    <n v="1.73"/>
    <n v="0"/>
    <n v="0"/>
    <n v="0"/>
    <n v="0"/>
    <n v="0"/>
    <n v="0"/>
    <n v="0"/>
    <n v="0"/>
    <n v="0"/>
    <m/>
    <n v="0"/>
    <n v="0"/>
    <n v="0"/>
    <n v="0"/>
    <n v="3.3"/>
    <n v="0"/>
    <n v="1.73"/>
    <m/>
  </r>
  <r>
    <x v="5"/>
    <s v="PINK 2M65026C (SNCC)"/>
    <s v="Master Batch"/>
    <s v="Raw Material"/>
    <s v="Kgs."/>
    <m/>
    <n v="0"/>
    <n v="5.2"/>
    <n v="3.68"/>
    <n v="1537.28"/>
    <n v="0"/>
    <n v="0"/>
    <n v="0"/>
    <n v="0"/>
    <n v="0"/>
    <n v="0"/>
    <n v="0.84"/>
    <n v="0.1"/>
    <m/>
    <n v="0.94"/>
    <n v="0.94"/>
    <n v="248.33"/>
    <n v="0"/>
    <n v="4.3600000000000003"/>
    <n v="1288.95"/>
    <n v="2.74"/>
    <m/>
  </r>
  <r>
    <x v="5"/>
    <s v="PLASTIC GRANUALES (SP)"/>
    <s v="RAW MATERIAL"/>
    <s v="Raw Material"/>
    <s v="Kgs."/>
    <m/>
    <n v="0"/>
    <n v="4715.46"/>
    <n v="155.26"/>
    <n v="331382.96999999997"/>
    <n v="5975"/>
    <n v="423562.5"/>
    <n v="0"/>
    <n v="0"/>
    <n v="0"/>
    <n v="0"/>
    <n v="1303.53"/>
    <n v="155.69999999999999"/>
    <n v="-1500"/>
    <n v="2959.23"/>
    <n v="2959.23"/>
    <n v="102388.6"/>
    <n v="38.86"/>
    <n v="9386.93"/>
    <n v="662902.84"/>
    <n v="3132.17"/>
    <m/>
  </r>
  <r>
    <x v="5"/>
    <s v="Plastic Granules"/>
    <s v="RAW MATERIAL"/>
    <s v="Raw Material"/>
    <s v="Kgs."/>
    <m/>
    <n v="0"/>
    <n v="-999.75"/>
    <n v="3.82"/>
    <n v="-78935.039999999994"/>
    <n v="0"/>
    <n v="0"/>
    <n v="0"/>
    <n v="0"/>
    <n v="0"/>
    <n v="0"/>
    <n v="0"/>
    <n v="0"/>
    <m/>
    <n v="0"/>
    <n v="0"/>
    <n v="0"/>
    <n v="0"/>
    <n v="-999.75"/>
    <n v="-78935.039999999994"/>
    <n v="3.82"/>
    <m/>
  </r>
  <r>
    <x v="5"/>
    <s v="PLASTIC GRANULES (PRIYA PLASTIC)"/>
    <s v="RAW MATERIAL"/>
    <s v="Raw Material"/>
    <s v="Kgs."/>
    <m/>
    <n v="0"/>
    <n v="6029.24"/>
    <n v="4274.03"/>
    <n v="277303.46000000002"/>
    <n v="0"/>
    <n v="0"/>
    <n v="0"/>
    <n v="0"/>
    <n v="0"/>
    <n v="0"/>
    <n v="0"/>
    <n v="0"/>
    <m/>
    <n v="0"/>
    <n v="0"/>
    <n v="0"/>
    <n v="0"/>
    <n v="6029.24"/>
    <n v="277303.46000000002"/>
    <n v="4274.03"/>
    <m/>
  </r>
  <r>
    <x v="5"/>
    <s v="Plastic Scrap Grinding"/>
    <s v="RAW MATERIAL"/>
    <s v="Raw Material"/>
    <s v="Kgs."/>
    <m/>
    <n v="0"/>
    <n v="717.28"/>
    <n v="503.46"/>
    <n v="71728"/>
    <n v="0"/>
    <n v="0"/>
    <n v="0"/>
    <n v="0"/>
    <n v="0"/>
    <n v="0"/>
    <n v="0"/>
    <n v="0"/>
    <m/>
    <n v="0"/>
    <n v="0"/>
    <n v="0"/>
    <n v="0"/>
    <n v="717.28"/>
    <n v="71728"/>
    <n v="503.46"/>
    <m/>
  </r>
  <r>
    <x v="5"/>
    <s v="PP B120MA"/>
    <s v="RAW MATERIAL"/>
    <s v="Raw Material"/>
    <s v="KG"/>
    <n v="0"/>
    <n v="0"/>
    <n v="6613.02"/>
    <n v="4002.61"/>
    <n v="688929.58"/>
    <n v="0"/>
    <n v="0"/>
    <n v="0"/>
    <n v="0"/>
    <n v="0"/>
    <n v="0"/>
    <n v="7.17"/>
    <n v="0.86"/>
    <m/>
    <n v="8.0299999999999994"/>
    <n v="8.0299999999999994"/>
    <n v="746.97"/>
    <n v="0"/>
    <n v="6605.85"/>
    <n v="688182.63"/>
    <n v="3994.58"/>
    <m/>
  </r>
  <r>
    <x v="5"/>
    <s v="PP C080MA"/>
    <s v="RAW MATERIAL"/>
    <s v="Raw Material"/>
    <s v="Kgs."/>
    <n v="0"/>
    <n v="0"/>
    <n v="41890.58"/>
    <n v="27473.91"/>
    <n v="4100256.11"/>
    <n v="12000"/>
    <n v="1212480"/>
    <n v="0"/>
    <n v="0"/>
    <n v="0"/>
    <n v="0"/>
    <n v="15771.83"/>
    <n v="1883.84"/>
    <m/>
    <n v="17655.669999999998"/>
    <n v="17655.669999999998"/>
    <n v="1555648.81"/>
    <n v="231.86"/>
    <n v="38118.75"/>
    <n v="3760677.7"/>
    <n v="21586.380000000005"/>
    <m/>
  </r>
  <r>
    <x v="5"/>
    <s v="PP D120MA"/>
    <s v="RAW MATERIAL"/>
    <s v="Raw Material"/>
    <s v="Kgs."/>
    <m/>
    <n v="0"/>
    <n v="770.18"/>
    <n v="540.59"/>
    <n v="86696.25"/>
    <n v="0"/>
    <n v="0"/>
    <n v="0"/>
    <n v="0"/>
    <n v="0"/>
    <n v="0"/>
    <n v="0"/>
    <n v="0"/>
    <m/>
    <n v="0"/>
    <n v="0"/>
    <n v="0"/>
    <n v="0"/>
    <n v="770.18"/>
    <n v="86696.25"/>
    <n v="540.59"/>
    <m/>
  </r>
  <r>
    <x v="5"/>
    <s v="PP GRANULES"/>
    <s v="RAW MATERIAL"/>
    <s v="Raw Material"/>
    <s v="Kgs."/>
    <n v="0"/>
    <n v="0"/>
    <n v="16723.18"/>
    <n v="3693.16"/>
    <n v="1546429.3"/>
    <n v="0"/>
    <n v="0"/>
    <n v="0"/>
    <n v="0"/>
    <n v="0"/>
    <n v="0"/>
    <n v="564.08000000000004"/>
    <n v="67.38"/>
    <m/>
    <n v="631.46"/>
    <n v="631.46"/>
    <n v="52160.480000000003"/>
    <n v="8.2899999999999991"/>
    <n v="16159.1"/>
    <n v="1494267.58"/>
    <n v="3053.41"/>
    <m/>
  </r>
  <r>
    <x v="5"/>
    <s v="PP H110MA"/>
    <s v="RAW MATERIAL"/>
    <s v="Raw Material"/>
    <s v="Kgs."/>
    <m/>
    <n v="0"/>
    <n v="2466.9899999999998"/>
    <n v="2278.48"/>
    <n v="255324.95"/>
    <n v="0"/>
    <n v="0"/>
    <n v="0"/>
    <n v="0"/>
    <n v="0"/>
    <n v="0"/>
    <n v="0"/>
    <n v="0"/>
    <m/>
    <n v="0"/>
    <n v="0"/>
    <n v="0"/>
    <n v="0"/>
    <n v="2466.9899999999998"/>
    <n v="255324.95"/>
    <n v="2278.48"/>
    <m/>
  </r>
  <r>
    <x v="5"/>
    <s v="PP SRM100NC"/>
    <s v="RAW MATERIAL"/>
    <s v="Raw Material"/>
    <s v="Kgs."/>
    <m/>
    <n v="0"/>
    <n v="870.74"/>
    <n v="261.77999999999997"/>
    <n v="100475.46"/>
    <n v="0"/>
    <n v="0"/>
    <n v="0"/>
    <n v="0"/>
    <n v="0"/>
    <n v="0"/>
    <n v="123.75"/>
    <n v="14.78"/>
    <m/>
    <n v="138.53"/>
    <n v="138.53"/>
    <n v="14279.52"/>
    <n v="1.82"/>
    <n v="746.99"/>
    <n v="86195.839999999997"/>
    <n v="121.42999999999998"/>
    <m/>
  </r>
  <r>
    <x v="5"/>
    <s v="PPCP MI 3530"/>
    <s v="RAW MATERIAL"/>
    <s v="Raw Material"/>
    <s v="Kgs."/>
    <m/>
    <n v="0"/>
    <n v="100.36"/>
    <n v="27.61"/>
    <n v="10567.9"/>
    <n v="0"/>
    <n v="0"/>
    <n v="0"/>
    <n v="0"/>
    <n v="0"/>
    <n v="0"/>
    <n v="1.45"/>
    <n v="0.17"/>
    <m/>
    <n v="1.6199999999999999"/>
    <n v="1.6199999999999999"/>
    <n v="152.69"/>
    <n v="0"/>
    <n v="98.91"/>
    <n v="10415.219999999999"/>
    <n v="25.99"/>
    <m/>
  </r>
  <r>
    <x v="5"/>
    <s v="Radhe Plastic Granules"/>
    <s v="RAW MATERIAL"/>
    <s v="Raw Material"/>
    <s v="Kgs."/>
    <m/>
    <n v="0"/>
    <n v="1675"/>
    <n v="175.68"/>
    <n v="108875"/>
    <n v="0"/>
    <n v="0"/>
    <n v="0"/>
    <n v="0"/>
    <n v="0"/>
    <n v="0"/>
    <n v="0"/>
    <n v="0"/>
    <m/>
    <n v="0"/>
    <n v="0"/>
    <n v="0"/>
    <n v="0"/>
    <n v="1675"/>
    <n v="108875"/>
    <n v="175.68"/>
    <m/>
  </r>
  <r>
    <x v="5"/>
    <s v="Red 2M6390 MB (SNCC)"/>
    <s v="Master Batch"/>
    <s v="Raw Material"/>
    <s v="Kgs."/>
    <m/>
    <n v="0"/>
    <n v="24.08"/>
    <n v="18.29"/>
    <n v="5795.69"/>
    <n v="0"/>
    <n v="0"/>
    <n v="0"/>
    <n v="0"/>
    <n v="0"/>
    <n v="0"/>
    <n v="8.26"/>
    <n v="0.99"/>
    <m/>
    <n v="9.25"/>
    <n v="9.25"/>
    <n v="1988.02"/>
    <n v="0"/>
    <n v="15.82"/>
    <n v="3807.63"/>
    <n v="9.0399999999999991"/>
    <m/>
  </r>
  <r>
    <x v="5"/>
    <s v="RED MB - AM 13235 TERRACOTA"/>
    <s v="Master Batch"/>
    <s v="Raw Material"/>
    <s v="KG"/>
    <m/>
    <n v="0"/>
    <n v="56.39"/>
    <n v="34.880000000000003"/>
    <n v="0"/>
    <n v="0"/>
    <n v="0"/>
    <n v="0"/>
    <n v="0"/>
    <n v="0"/>
    <n v="0"/>
    <n v="4.33"/>
    <n v="0.52"/>
    <m/>
    <n v="4.8499999999999996"/>
    <n v="4.8499999999999996"/>
    <n v="441.75"/>
    <n v="0"/>
    <n v="52.06"/>
    <n v="0"/>
    <n v="30.03"/>
    <m/>
  </r>
  <r>
    <x v="5"/>
    <s v="Rereprocessed Granules"/>
    <s v="RAW MATERIAL"/>
    <s v="Raw Material"/>
    <s v="Kgs."/>
    <m/>
    <n v="0"/>
    <n v="62.88"/>
    <n v="44.14"/>
    <n v="4313.57"/>
    <n v="0"/>
    <n v="0"/>
    <n v="0"/>
    <n v="0"/>
    <n v="0"/>
    <n v="0"/>
    <n v="0"/>
    <n v="0"/>
    <m/>
    <n v="0"/>
    <n v="0"/>
    <n v="0"/>
    <n v="0"/>
    <n v="62.88"/>
    <n v="4313.57"/>
    <n v="44.14"/>
    <m/>
  </r>
  <r>
    <x v="5"/>
    <s v="SAI 50A NAT 297C"/>
    <s v="RAW MATERIAL"/>
    <s v="Raw Material"/>
    <s v="Kgs."/>
    <m/>
    <n v="0"/>
    <n v="13.6"/>
    <n v="9.5500000000000007"/>
    <n v="0"/>
    <n v="0"/>
    <n v="0"/>
    <n v="0"/>
    <n v="0"/>
    <n v="0"/>
    <n v="0"/>
    <n v="0"/>
    <n v="0"/>
    <m/>
    <n v="0"/>
    <n v="0"/>
    <n v="0"/>
    <n v="0"/>
    <n v="13.6"/>
    <n v="0"/>
    <n v="9.5500000000000007"/>
    <m/>
  </r>
  <r>
    <x v="5"/>
    <s v="SAI 60A TR 388A"/>
    <s v="RAW MATERIAL"/>
    <s v="Raw Material"/>
    <s v="KG"/>
    <m/>
    <n v="0"/>
    <n v="867.27"/>
    <n v="340.17"/>
    <n v="175710.13"/>
    <n v="0"/>
    <n v="0"/>
    <n v="0"/>
    <n v="0"/>
    <n v="0"/>
    <n v="0"/>
    <n v="90.5"/>
    <n v="10.81"/>
    <m/>
    <n v="101.31"/>
    <n v="101.31"/>
    <n v="18335.3"/>
    <n v="1.33"/>
    <n v="776.77"/>
    <n v="157374.70000000001"/>
    <n v="237.53"/>
    <m/>
  </r>
  <r>
    <x v="5"/>
    <s v="SAI 70A TR 272"/>
    <s v="RAW MATERIAL"/>
    <s v="Raw Material"/>
    <s v="KG"/>
    <m/>
    <n v="0"/>
    <n v="14.69"/>
    <n v="10.31"/>
    <n v="2585.44"/>
    <n v="0"/>
    <n v="0"/>
    <n v="0"/>
    <n v="0"/>
    <n v="0"/>
    <n v="0"/>
    <n v="0"/>
    <n v="0"/>
    <m/>
    <n v="0"/>
    <n v="0"/>
    <n v="0"/>
    <n v="0"/>
    <n v="14.69"/>
    <n v="2585.44"/>
    <n v="10.31"/>
    <m/>
  </r>
  <r>
    <x v="5"/>
    <s v="Sai 80A BK 848A"/>
    <s v="RAW MATERIAL"/>
    <s v="Raw Material"/>
    <s v="KG"/>
    <m/>
    <n v="0"/>
    <n v="892.63"/>
    <n v="557.47"/>
    <n v="93098.57"/>
    <n v="0"/>
    <n v="0"/>
    <n v="0"/>
    <n v="0"/>
    <n v="0"/>
    <n v="0"/>
    <n v="383.52"/>
    <n v="45.81"/>
    <m/>
    <n v="429.33"/>
    <n v="429.33"/>
    <n v="40001.129999999997"/>
    <n v="5.64"/>
    <n v="509.11"/>
    <n v="53098.6"/>
    <n v="122.50000000000004"/>
    <m/>
  </r>
  <r>
    <x v="5"/>
    <s v="SKY BLUE 2W2028 (SNCC)"/>
    <s v="Master Batch"/>
    <s v="Raw Material"/>
    <s v="Kgs."/>
    <m/>
    <n v="0"/>
    <n v="3.78"/>
    <n v="2.65"/>
    <n v="850.5"/>
    <n v="0"/>
    <n v="0"/>
    <n v="0"/>
    <n v="0"/>
    <n v="0"/>
    <n v="0"/>
    <n v="0"/>
    <n v="0"/>
    <m/>
    <n v="0"/>
    <n v="0"/>
    <n v="0"/>
    <n v="0"/>
    <n v="3.78"/>
    <n v="850.5"/>
    <n v="2.65"/>
    <m/>
  </r>
  <r>
    <x v="5"/>
    <s v="SLT  Grinding (P.P)"/>
    <s v="RAW MATERIAL"/>
    <s v="Raw Material"/>
    <s v="Kgs."/>
    <m/>
    <n v="0"/>
    <n v="1224.1400000000001"/>
    <n v="17.78"/>
    <n v="100275.63"/>
    <n v="28"/>
    <n v="1680"/>
    <n v="0"/>
    <n v="0"/>
    <n v="0"/>
    <n v="0"/>
    <n v="1217.67"/>
    <n v="145.44"/>
    <n v="1320"/>
    <n v="43.110000000000127"/>
    <n v="43.110000000000127"/>
    <n v="99313.4"/>
    <n v="0"/>
    <n v="34.47"/>
    <n v="2647.41"/>
    <n v="2.6699999999998738"/>
    <m/>
  </r>
  <r>
    <x v="5"/>
    <s v="SLT Ppcp Grinding"/>
    <s v="RAW MATERIAL"/>
    <s v="Raw Material"/>
    <s v="Kgs."/>
    <m/>
    <n v="0"/>
    <n v="4685.1000000000004"/>
    <n v="750.12"/>
    <n v="415006.59"/>
    <n v="10700"/>
    <n v="968000"/>
    <n v="420.28"/>
    <n v="37194.78"/>
    <n v="0"/>
    <n v="0"/>
    <n v="11653.13"/>
    <n v="1391.89"/>
    <n v="1800"/>
    <n v="11245.019999999999"/>
    <n v="11245.019999999999"/>
    <n v="1043746.05"/>
    <n v="147.68"/>
    <n v="4152.25"/>
    <n v="376477.12"/>
    <n v="57.420000000002176"/>
    <m/>
  </r>
  <r>
    <x v="5"/>
    <s v="UVKON 2032(SNCC)"/>
    <s v="Master Batch"/>
    <s v="Raw Material"/>
    <s v="Kgs."/>
    <m/>
    <n v="0"/>
    <n v="-2.04"/>
    <n v="29.82"/>
    <n v="-744.6"/>
    <n v="0"/>
    <n v="0"/>
    <n v="0"/>
    <n v="0"/>
    <n v="0"/>
    <n v="0"/>
    <n v="0"/>
    <n v="0"/>
    <m/>
    <n v="0"/>
    <n v="0"/>
    <n v="0"/>
    <n v="0"/>
    <n v="-2.04"/>
    <n v="-744.6"/>
    <n v="29.82"/>
    <m/>
  </r>
  <r>
    <x v="5"/>
    <s v="VIOLET 25712 (SNCC)"/>
    <s v="Master Batch"/>
    <s v="Raw Material"/>
    <s v="Kgs."/>
    <m/>
    <n v="0"/>
    <n v="1.45"/>
    <n v="0"/>
    <n v="449.5"/>
    <n v="0"/>
    <n v="0"/>
    <n v="0"/>
    <n v="0"/>
    <n v="0"/>
    <n v="0"/>
    <n v="0"/>
    <n v="0"/>
    <m/>
    <n v="0"/>
    <n v="0"/>
    <n v="0"/>
    <n v="0"/>
    <n v="1.45"/>
    <n v="449.5"/>
    <n v="0"/>
    <m/>
  </r>
  <r>
    <x v="5"/>
    <s v="Volvo Silver 2MML80175 (SNCC)"/>
    <s v="Master Batch"/>
    <s v="Raw Material"/>
    <s v="Kgs."/>
    <n v="0"/>
    <n v="0"/>
    <n v="78"/>
    <n v="136.66999999999999"/>
    <n v="13262.08"/>
    <n v="0"/>
    <n v="0"/>
    <n v="0"/>
    <n v="0"/>
    <n v="0"/>
    <n v="0"/>
    <n v="60.95"/>
    <n v="7.28"/>
    <m/>
    <n v="68.23"/>
    <n v="68.23"/>
    <n v="10361.64"/>
    <n v="0"/>
    <n v="17.05"/>
    <n v="2898.96"/>
    <n v="68.439999999999984"/>
    <m/>
  </r>
  <r>
    <x v="5"/>
    <s v="WASTE GRADING SMP"/>
    <s v="RAW MATERIAL"/>
    <s v="Raw Material"/>
    <s v="Kgs."/>
    <m/>
    <n v="0"/>
    <n v="-3.6"/>
    <n v="0"/>
    <n v="-324"/>
    <n v="0"/>
    <n v="0"/>
    <n v="0"/>
    <n v="0"/>
    <n v="0"/>
    <n v="0"/>
    <n v="0"/>
    <n v="0"/>
    <m/>
    <n v="0"/>
    <n v="0"/>
    <n v="0"/>
    <n v="0"/>
    <n v="-3.6"/>
    <n v="-324"/>
    <n v="0"/>
    <m/>
  </r>
  <r>
    <x v="5"/>
    <s v="White MB- Aw 5039"/>
    <s v="Master Batch"/>
    <s v="Raw Material"/>
    <s v="KG"/>
    <m/>
    <n v="0"/>
    <n v="87.36"/>
    <n v="59.09"/>
    <n v="13540.8"/>
    <n v="0"/>
    <n v="0"/>
    <n v="0"/>
    <n v="0"/>
    <n v="0"/>
    <n v="0"/>
    <n v="3.26"/>
    <n v="0.39"/>
    <m/>
    <n v="3.65"/>
    <n v="3.65"/>
    <n v="505.3"/>
    <n v="0"/>
    <n v="84.1"/>
    <n v="13035.5"/>
    <n v="55.440000000000005"/>
    <m/>
  </r>
  <r>
    <x v="5"/>
    <s v="YELLOW 2M4374S MB (SNCC)"/>
    <s v="Master Batch"/>
    <s v="Raw Material"/>
    <s v="KG"/>
    <m/>
    <n v="0"/>
    <n v="25.66"/>
    <n v="22.31"/>
    <n v="5647.2"/>
    <n v="0"/>
    <n v="0"/>
    <n v="0"/>
    <n v="0"/>
    <n v="0"/>
    <n v="0"/>
    <n v="13.51"/>
    <n v="1.61"/>
    <m/>
    <n v="15.12"/>
    <n v="15.12"/>
    <n v="2973.28"/>
    <n v="0"/>
    <n v="12.15"/>
    <n v="2673.95"/>
    <n v="7.1899999999999995"/>
    <m/>
  </r>
  <r>
    <x v="5"/>
    <s v="YELLOW GOLDAN 23490 (SNCC)"/>
    <s v="Master Batch"/>
    <s v="Raw Material"/>
    <s v="Kgs."/>
    <m/>
    <n v="0"/>
    <n v="8.77"/>
    <n v="6.16"/>
    <n v="2104.8000000000002"/>
    <n v="0"/>
    <n v="0"/>
    <n v="0"/>
    <n v="0"/>
    <n v="0"/>
    <n v="0"/>
    <n v="0"/>
    <n v="0"/>
    <m/>
    <n v="0"/>
    <n v="0"/>
    <n v="0"/>
    <n v="0"/>
    <n v="8.77"/>
    <n v="2104.8000000000002"/>
    <n v="6.16"/>
    <m/>
  </r>
  <r>
    <x v="6"/>
    <s v="ALU RIVET"/>
    <s v="RAW MATERIAL"/>
    <s v="Raw Material"/>
    <s v="Kgs."/>
    <m/>
    <n v="0"/>
    <n v="29.14"/>
    <n v="22.88"/>
    <n v="7500.59"/>
    <n v="0"/>
    <n v="0"/>
    <n v="0"/>
    <n v="0"/>
    <n v="0"/>
    <n v="0"/>
    <n v="0"/>
    <n v="0"/>
    <m/>
    <n v="0"/>
    <n v="0"/>
    <n v="0"/>
    <n v="0"/>
    <n v="29.14"/>
    <n v="7500.59"/>
    <n v="22.88"/>
    <m/>
  </r>
  <r>
    <x v="6"/>
    <s v="Baby Blue 3054 Bu-1257"/>
    <s v="Master Batch"/>
    <s v="Raw Material"/>
    <s v="Kgs."/>
    <m/>
    <n v="0"/>
    <n v="250.2"/>
    <n v="7.23"/>
    <n v="55278.53"/>
    <n v="300"/>
    <n v="66000"/>
    <n v="0"/>
    <n v="0"/>
    <n v="0"/>
    <n v="0"/>
    <n v="202.67"/>
    <n v="24.21"/>
    <m/>
    <n v="226.88"/>
    <n v="226.88"/>
    <n v="44777.29"/>
    <n v="2.98"/>
    <n v="347.53"/>
    <n v="76500.94"/>
    <n v="77.370000000000019"/>
    <m/>
  </r>
  <r>
    <x v="6"/>
    <s v="Baby Blue Ipolycol 1224"/>
    <s v="Indojapan MB"/>
    <s v="Raw Material"/>
    <s v="Kgs."/>
    <m/>
    <n v="0"/>
    <n v="6.39"/>
    <n v="4.49"/>
    <n v="0"/>
    <n v="0"/>
    <n v="0"/>
    <n v="0"/>
    <n v="0"/>
    <n v="0"/>
    <n v="0"/>
    <n v="0"/>
    <n v="0"/>
    <m/>
    <n v="0"/>
    <n v="0"/>
    <n v="0"/>
    <n v="0"/>
    <n v="6.39"/>
    <n v="0"/>
    <n v="4.49"/>
    <m/>
  </r>
  <r>
    <x v="6"/>
    <s v="Baby Pink  SPL PINK 3306"/>
    <s v="Master Batch"/>
    <s v="Raw Material"/>
    <s v="Kgs."/>
    <n v="0"/>
    <n v="0"/>
    <n v="292.57"/>
    <n v="92.63"/>
    <n v="54554.12"/>
    <n v="0"/>
    <n v="0"/>
    <n v="0"/>
    <n v="0"/>
    <n v="0"/>
    <n v="0"/>
    <n v="98.78"/>
    <n v="11.8"/>
    <n v="20"/>
    <n v="90.58"/>
    <n v="90.58"/>
    <n v="18419.55"/>
    <n v="1.19"/>
    <n v="193.79"/>
    <n v="36135.08"/>
    <n v="0.85999999999999721"/>
    <m/>
  </r>
  <r>
    <x v="6"/>
    <s v="BLACK 238062 (SNCC)"/>
    <s v="Master Batch"/>
    <s v="Raw Material"/>
    <s v="Kgs."/>
    <m/>
    <n v="0"/>
    <n v="4.08"/>
    <n v="17.22"/>
    <n v="0"/>
    <n v="0"/>
    <n v="0"/>
    <n v="0"/>
    <n v="0"/>
    <n v="0"/>
    <n v="0"/>
    <n v="1.69"/>
    <n v="0.2"/>
    <m/>
    <n v="1.89"/>
    <n v="1.89"/>
    <n v="0"/>
    <n v="0"/>
    <n v="2.39"/>
    <n v="0"/>
    <n v="15.329999999999998"/>
    <m/>
  </r>
  <r>
    <x v="6"/>
    <s v="BLACK SUPREME 238073 MB (SNCC)"/>
    <s v="Master Batch"/>
    <s v="Raw Material"/>
    <s v="Kgs."/>
    <m/>
    <n v="0"/>
    <n v="-0.11"/>
    <n v="0"/>
    <n v="0"/>
    <n v="0"/>
    <n v="0"/>
    <n v="0"/>
    <n v="0"/>
    <n v="0"/>
    <n v="0"/>
    <n v="0"/>
    <n v="0"/>
    <m/>
    <n v="0"/>
    <n v="0"/>
    <n v="0"/>
    <n v="0"/>
    <n v="-0.11"/>
    <n v="0"/>
    <n v="0"/>
    <m/>
  </r>
  <r>
    <x v="6"/>
    <s v="Blend Pink 4659/3 codePI-1098"/>
    <s v="Master Batch"/>
    <s v="Raw Material"/>
    <s v="Kgs."/>
    <m/>
    <n v="0"/>
    <n v="100"/>
    <n v="70.19"/>
    <n v="0"/>
    <n v="0"/>
    <n v="0"/>
    <n v="0"/>
    <n v="0"/>
    <n v="0"/>
    <n v="0"/>
    <n v="0"/>
    <n v="0"/>
    <m/>
    <n v="0"/>
    <n v="0"/>
    <n v="0"/>
    <n v="0"/>
    <n v="100"/>
    <n v="0"/>
    <n v="70.19"/>
    <m/>
  </r>
  <r>
    <x v="6"/>
    <s v="Blend UV Master Batch 203/20%"/>
    <s v="Master Batch"/>
    <s v="Raw Material"/>
    <s v="Kgs."/>
    <m/>
    <n v="0"/>
    <n v="25"/>
    <n v="25"/>
    <n v="7125"/>
    <n v="0"/>
    <n v="0"/>
    <n v="0"/>
    <n v="0"/>
    <n v="0"/>
    <n v="0"/>
    <n v="0"/>
    <n v="0"/>
    <m/>
    <n v="0"/>
    <n v="0"/>
    <n v="0"/>
    <n v="0"/>
    <n v="25"/>
    <n v="7125"/>
    <n v="25"/>
    <m/>
  </r>
  <r>
    <x v="6"/>
    <s v="BLUE DARK 224 (SNCC)"/>
    <s v="Master Batch"/>
    <s v="Raw Material"/>
    <s v="Kgs."/>
    <m/>
    <n v="0"/>
    <n v="92.22"/>
    <n v="26.16"/>
    <n v="19814.43"/>
    <n v="0"/>
    <n v="0"/>
    <n v="0"/>
    <n v="0"/>
    <n v="0"/>
    <n v="0"/>
    <n v="0"/>
    <n v="0"/>
    <m/>
    <n v="0"/>
    <n v="0"/>
    <n v="0"/>
    <n v="0"/>
    <n v="92.22"/>
    <n v="19814.43"/>
    <n v="26.16"/>
    <m/>
  </r>
  <r>
    <x v="6"/>
    <s v="BLUE ICE 2M2333S (SNCC)"/>
    <s v="Master Batch"/>
    <s v="Raw Material"/>
    <s v="Kgs."/>
    <n v="0"/>
    <n v="0"/>
    <n v="4.97"/>
    <n v="7.67"/>
    <n v="1133.55"/>
    <n v="0"/>
    <n v="0"/>
    <n v="0"/>
    <n v="0"/>
    <n v="0"/>
    <n v="0"/>
    <n v="0.9"/>
    <n v="0.11"/>
    <m/>
    <n v="1.01"/>
    <n v="1.01"/>
    <n v="205.27"/>
    <n v="0"/>
    <n v="4.07"/>
    <n v="928.28"/>
    <n v="6.66"/>
    <m/>
  </r>
  <r>
    <x v="6"/>
    <s v="BROWN COFEE-2M9185C(SNCC)"/>
    <s v="Master Batch"/>
    <s v="Raw Material"/>
    <s v="Kgs."/>
    <m/>
    <n v="0"/>
    <n v="0.63"/>
    <n v="0.11"/>
    <n v="160.02000000000001"/>
    <n v="0"/>
    <n v="0"/>
    <n v="0"/>
    <n v="0"/>
    <n v="0"/>
    <n v="0"/>
    <n v="0"/>
    <n v="0"/>
    <m/>
    <n v="0"/>
    <n v="0"/>
    <n v="0"/>
    <n v="0"/>
    <n v="0.63"/>
    <n v="160.02000000000001"/>
    <n v="0.11"/>
    <m/>
  </r>
  <r>
    <x v="6"/>
    <s v="Brown Mb-am 4394"/>
    <s v="Master Batch"/>
    <s v="Raw Material"/>
    <s v="KG"/>
    <m/>
    <n v="0"/>
    <n v="0.03"/>
    <n v="0.01"/>
    <n v="0"/>
    <n v="0"/>
    <n v="0"/>
    <n v="0"/>
    <n v="0"/>
    <n v="0"/>
    <n v="0"/>
    <n v="0"/>
    <n v="0"/>
    <m/>
    <n v="0"/>
    <n v="0"/>
    <n v="0"/>
    <n v="0"/>
    <n v="0.03"/>
    <n v="0"/>
    <n v="0.01"/>
    <m/>
  </r>
  <r>
    <x v="6"/>
    <s v="GOLD 2MPRL 4237C (SNCC)"/>
    <s v="Master Batch"/>
    <s v="Raw Material"/>
    <s v="Kgs."/>
    <m/>
    <n v="0"/>
    <n v="4.5199999999999996"/>
    <n v="4.46"/>
    <n v="1469"/>
    <n v="0"/>
    <n v="0"/>
    <n v="0"/>
    <n v="0"/>
    <n v="0"/>
    <n v="0"/>
    <n v="0"/>
    <n v="0"/>
    <m/>
    <n v="0"/>
    <n v="0"/>
    <n v="0"/>
    <n v="0"/>
    <n v="4.5199999999999996"/>
    <n v="1469"/>
    <n v="4.46"/>
    <m/>
  </r>
  <r>
    <x v="6"/>
    <s v="Green 1997 GR - 1131"/>
    <s v="Master Batch"/>
    <s v="Raw Material"/>
    <s v="Kgs."/>
    <m/>
    <n v="0"/>
    <n v="28.09"/>
    <n v="17.16"/>
    <n v="5196.6499999999996"/>
    <n v="0"/>
    <n v="0"/>
    <n v="0"/>
    <n v="0"/>
    <n v="0"/>
    <n v="0"/>
    <n v="0"/>
    <n v="0"/>
    <m/>
    <n v="0"/>
    <n v="0"/>
    <n v="0"/>
    <n v="0"/>
    <n v="28.09"/>
    <n v="5196.6499999999996"/>
    <n v="17.16"/>
    <m/>
  </r>
  <r>
    <x v="6"/>
    <s v="GREY 2MMTL8503S (SNCC)"/>
    <s v="Master Batch"/>
    <s v="Raw Material"/>
    <s v="Kgs."/>
    <m/>
    <n v="0"/>
    <n v="1.86"/>
    <n v="1.49"/>
    <n v="502.2"/>
    <n v="0"/>
    <n v="0"/>
    <n v="0"/>
    <n v="0"/>
    <n v="0"/>
    <n v="0"/>
    <n v="0"/>
    <n v="0"/>
    <m/>
    <n v="0"/>
    <n v="0"/>
    <n v="0"/>
    <n v="0"/>
    <n v="1.86"/>
    <n v="502.2"/>
    <n v="1.49"/>
    <m/>
  </r>
  <r>
    <x v="6"/>
    <s v="GREY PIGEON 23855 (SNCC)"/>
    <s v="Master Batch"/>
    <s v="Raw Material"/>
    <s v="Kgs."/>
    <m/>
    <n v="0"/>
    <n v="2.96"/>
    <n v="2.71"/>
    <n v="698.56"/>
    <n v="0"/>
    <n v="0"/>
    <n v="0"/>
    <n v="0"/>
    <n v="0"/>
    <n v="0"/>
    <n v="0"/>
    <n v="0"/>
    <m/>
    <n v="0"/>
    <n v="0"/>
    <n v="0"/>
    <n v="0"/>
    <n v="2.96"/>
    <n v="698.56"/>
    <n v="2.71"/>
    <m/>
  </r>
  <r>
    <x v="6"/>
    <s v="HD GRANULES"/>
    <s v="RAW MATERIAL"/>
    <s v="Raw Material"/>
    <s v="Kgs."/>
    <m/>
    <n v="0"/>
    <n v="10484.99"/>
    <n v="2859.39"/>
    <n v="1079003.8999999999"/>
    <n v="0"/>
    <n v="0"/>
    <n v="0"/>
    <n v="0"/>
    <n v="0"/>
    <n v="0"/>
    <n v="0"/>
    <n v="0"/>
    <m/>
    <n v="0"/>
    <n v="0"/>
    <n v="0"/>
    <n v="0"/>
    <n v="10484.99"/>
    <n v="1079003.8999999999"/>
    <n v="2859.39"/>
    <m/>
  </r>
  <r>
    <x v="6"/>
    <s v="HDPE 50 MA 180"/>
    <s v="Reliance"/>
    <s v="Raw Material"/>
    <s v="Kgs."/>
    <m/>
    <n v="0"/>
    <n v="213.03"/>
    <n v="149.53"/>
    <n v="21300.87"/>
    <n v="0"/>
    <n v="0"/>
    <n v="0"/>
    <n v="0"/>
    <n v="0"/>
    <n v="0"/>
    <n v="0"/>
    <n v="0"/>
    <m/>
    <n v="0"/>
    <n v="0"/>
    <n v="0"/>
    <n v="0"/>
    <n v="213.03"/>
    <n v="21300.87"/>
    <n v="149.53"/>
    <m/>
  </r>
  <r>
    <x v="6"/>
    <s v="Klaritone PP MB"/>
    <s v="Master Batch"/>
    <s v="Raw Material"/>
    <s v="KG"/>
    <m/>
    <n v="0"/>
    <n v="0.41"/>
    <n v="0.28999999999999998"/>
    <n v="0"/>
    <n v="0"/>
    <n v="0"/>
    <n v="0"/>
    <n v="0"/>
    <n v="0"/>
    <n v="0"/>
    <n v="0"/>
    <n v="0"/>
    <m/>
    <n v="0"/>
    <n v="0"/>
    <n v="0"/>
    <n v="0"/>
    <n v="0.41"/>
    <n v="0"/>
    <n v="0.28999999999999998"/>
    <m/>
  </r>
  <r>
    <x v="6"/>
    <s v="LIGHT SILVER 2MPRL 8677S (SNCC)"/>
    <s v="Master Batch"/>
    <s v="Raw Material"/>
    <s v="Kgs."/>
    <m/>
    <n v="0"/>
    <n v="4.05"/>
    <n v="3.94"/>
    <n v="854.55"/>
    <n v="0"/>
    <n v="0"/>
    <n v="0"/>
    <n v="0"/>
    <n v="0"/>
    <n v="0"/>
    <n v="0"/>
    <n v="0"/>
    <m/>
    <n v="0"/>
    <n v="0"/>
    <n v="0"/>
    <n v="0"/>
    <n v="4.05"/>
    <n v="854.55"/>
    <n v="3.94"/>
    <m/>
  </r>
  <r>
    <x v="6"/>
    <s v="LL 36 RA 045"/>
    <s v="RAW MATERIAL"/>
    <s v="Raw Material"/>
    <s v="Kgs."/>
    <m/>
    <n v="0"/>
    <n v="4.3099999999999996"/>
    <n v="2.88"/>
    <n v="0"/>
    <n v="0"/>
    <n v="0"/>
    <n v="0"/>
    <n v="0"/>
    <n v="0"/>
    <n v="0"/>
    <n v="0"/>
    <n v="0"/>
    <m/>
    <n v="0"/>
    <n v="0"/>
    <n v="0"/>
    <n v="0"/>
    <n v="4.3099999999999996"/>
    <n v="0"/>
    <n v="2.88"/>
    <m/>
  </r>
  <r>
    <x v="6"/>
    <s v="LLDPE JF19010"/>
    <s v="RAW MATERIAL"/>
    <s v="Raw Material"/>
    <s v="Kgs."/>
    <m/>
    <n v="0"/>
    <n v="525.89"/>
    <n v="11.81"/>
    <n v="51584.55"/>
    <n v="0"/>
    <n v="0"/>
    <n v="0"/>
    <n v="0"/>
    <n v="0"/>
    <n v="0"/>
    <n v="584.20000000000005"/>
    <n v="69.78"/>
    <n v="650"/>
    <n v="3.9800000000000182"/>
    <n v="3.9800000000000182"/>
    <n v="57298.96"/>
    <n v="0"/>
    <n v="-58.31"/>
    <n v="-5714.38"/>
    <n v="7.8299999999999823"/>
    <m/>
  </r>
  <r>
    <x v="6"/>
    <s v="LLDPE PLASTIC GRANULES"/>
    <s v="RAW MATERIAL"/>
    <s v="Raw Material"/>
    <s v="Kgs."/>
    <m/>
    <n v="0"/>
    <n v="42.21"/>
    <n v="26.96"/>
    <n v="0"/>
    <n v="0"/>
    <n v="0"/>
    <n v="0"/>
    <n v="0"/>
    <n v="0"/>
    <n v="0"/>
    <n v="0"/>
    <n v="0"/>
    <m/>
    <n v="0"/>
    <n v="0"/>
    <n v="0"/>
    <n v="0"/>
    <n v="42.21"/>
    <n v="0"/>
    <n v="26.96"/>
    <m/>
  </r>
  <r>
    <x v="6"/>
    <s v="Marble Baize Mb"/>
    <s v="Master Batch"/>
    <s v="Raw Material"/>
    <s v="Kgs."/>
    <n v="0"/>
    <n v="0"/>
    <n v="63.37"/>
    <n v="78.010000000000005"/>
    <n v="9688.33"/>
    <n v="0"/>
    <n v="0"/>
    <n v="0"/>
    <n v="0"/>
    <n v="0"/>
    <n v="0"/>
    <n v="15.48"/>
    <n v="1.85"/>
    <m/>
    <n v="17.330000000000002"/>
    <n v="17.330000000000002"/>
    <n v="2360.7399999999998"/>
    <n v="0"/>
    <n v="47.89"/>
    <n v="7327.62"/>
    <n v="60.680000000000007"/>
    <m/>
  </r>
  <r>
    <x v="6"/>
    <s v="Marble White mb"/>
    <s v="Master Batch"/>
    <s v="Raw Material"/>
    <s v="Kgs."/>
    <n v="0"/>
    <n v="0"/>
    <n v="141.19999999999999"/>
    <n v="94.95"/>
    <n v="20940.64"/>
    <n v="0"/>
    <n v="0"/>
    <n v="0"/>
    <n v="0"/>
    <n v="0"/>
    <n v="0"/>
    <n v="10.77"/>
    <n v="1.29"/>
    <m/>
    <n v="12.059999999999999"/>
    <n v="12.059999999999999"/>
    <n v="1597.2"/>
    <n v="0"/>
    <n v="130.43"/>
    <n v="19343.41"/>
    <n v="82.89"/>
    <m/>
  </r>
  <r>
    <x v="6"/>
    <s v="MAROON-M004 -2M6785C(SNCC)"/>
    <s v="Master Batch"/>
    <s v="Raw Material"/>
    <s v="Kgs."/>
    <m/>
    <n v="0"/>
    <n v="-0.51"/>
    <n v="0"/>
    <n v="-145.35"/>
    <n v="0"/>
    <n v="0"/>
    <n v="0"/>
    <n v="0"/>
    <n v="0"/>
    <n v="0"/>
    <n v="0"/>
    <n v="0"/>
    <m/>
    <n v="0"/>
    <n v="0"/>
    <n v="0"/>
    <n v="0"/>
    <n v="-0.51"/>
    <n v="-145.35"/>
    <n v="0"/>
    <m/>
  </r>
  <r>
    <x v="6"/>
    <s v="NATURAL FILLTER FX 23 ASF"/>
    <s v="Master Batch"/>
    <s v="Raw Material"/>
    <s v="Kgs."/>
    <m/>
    <n v="0"/>
    <n v="25"/>
    <n v="17.55"/>
    <n v="1575"/>
    <n v="0"/>
    <n v="0"/>
    <n v="0"/>
    <n v="0"/>
    <n v="0"/>
    <n v="0"/>
    <n v="0"/>
    <n v="0"/>
    <m/>
    <n v="0"/>
    <n v="0"/>
    <n v="0"/>
    <n v="0"/>
    <n v="25"/>
    <n v="1575"/>
    <n v="17.55"/>
    <m/>
  </r>
  <r>
    <x v="6"/>
    <s v="Neyopone Blood Red Mb"/>
    <s v="Master Batch"/>
    <s v="Raw Material"/>
    <s v="Kgs."/>
    <m/>
    <n v="0"/>
    <n v="0.01"/>
    <n v="0.01"/>
    <n v="0"/>
    <n v="0"/>
    <n v="0"/>
    <n v="0"/>
    <n v="0"/>
    <n v="0"/>
    <n v="0"/>
    <n v="0"/>
    <n v="0"/>
    <m/>
    <n v="0"/>
    <n v="0"/>
    <n v="0"/>
    <n v="0"/>
    <n v="0.01"/>
    <n v="0"/>
    <n v="0.01"/>
    <m/>
  </r>
  <r>
    <x v="6"/>
    <s v="Npd Plastic Grinding"/>
    <s v="RAW MATERIAL"/>
    <s v="Raw Material"/>
    <s v="KG"/>
    <m/>
    <n v="0"/>
    <n v="26.81"/>
    <n v="67.55"/>
    <n v="1876.7"/>
    <n v="0"/>
    <n v="0"/>
    <n v="0"/>
    <n v="0"/>
    <n v="0"/>
    <n v="0"/>
    <n v="0"/>
    <n v="0"/>
    <m/>
    <n v="0"/>
    <n v="0"/>
    <n v="0"/>
    <n v="0"/>
    <n v="26.81"/>
    <n v="1876.7"/>
    <n v="67.55"/>
    <m/>
  </r>
  <r>
    <x v="6"/>
    <s v="Orange Mb-04041"/>
    <s v="Master Batch"/>
    <s v="Raw Material"/>
    <s v="Kgs."/>
    <m/>
    <n v="0"/>
    <n v="139.44"/>
    <n v="395.75"/>
    <n v="24404.19"/>
    <n v="100"/>
    <n v="17400"/>
    <n v="0"/>
    <n v="0"/>
    <n v="0"/>
    <n v="0"/>
    <n v="70.45"/>
    <n v="8.41"/>
    <m/>
    <n v="78.86"/>
    <n v="78.86"/>
    <n v="12330.18"/>
    <n v="1.04"/>
    <n v="168.99"/>
    <n v="29474.34"/>
    <n v="415.84999999999997"/>
    <m/>
  </r>
  <r>
    <x v="6"/>
    <s v="PARROT GREEN (2M3565)(SNCC)"/>
    <s v="Master Batch"/>
    <s v="Raw Material"/>
    <s v="Kgs."/>
    <m/>
    <n v="0"/>
    <n v="9.5399999999999991"/>
    <n v="4.83"/>
    <n v="2722.08"/>
    <n v="0"/>
    <n v="0"/>
    <n v="0"/>
    <n v="0"/>
    <n v="0"/>
    <n v="0"/>
    <n v="1.67"/>
    <n v="0.2"/>
    <m/>
    <n v="1.8699999999999999"/>
    <n v="1.8699999999999999"/>
    <n v="476.5"/>
    <n v="0"/>
    <n v="7.87"/>
    <n v="2245.5700000000002"/>
    <n v="2.96"/>
    <m/>
  </r>
  <r>
    <x v="6"/>
    <s v="Parrot Green Ipolycol 1320"/>
    <s v="Master Batch"/>
    <s v="Raw Material"/>
    <s v="Kgs."/>
    <m/>
    <n v="0"/>
    <n v="3.3"/>
    <n v="1.73"/>
    <n v="0"/>
    <n v="0"/>
    <n v="0"/>
    <n v="0"/>
    <n v="0"/>
    <n v="0"/>
    <n v="0"/>
    <n v="0"/>
    <n v="0"/>
    <m/>
    <n v="0"/>
    <n v="0"/>
    <n v="0"/>
    <n v="0"/>
    <n v="3.3"/>
    <n v="0"/>
    <n v="1.73"/>
    <m/>
  </r>
  <r>
    <x v="6"/>
    <s v="PINK 2M65026C (SNCC)"/>
    <s v="Master Batch"/>
    <s v="Raw Material"/>
    <s v="Kgs."/>
    <m/>
    <n v="0"/>
    <n v="4.3600000000000003"/>
    <n v="2.74"/>
    <n v="1288.95"/>
    <n v="0"/>
    <n v="0"/>
    <n v="0"/>
    <n v="0"/>
    <n v="0"/>
    <n v="0"/>
    <n v="0"/>
    <n v="0"/>
    <m/>
    <n v="0"/>
    <n v="0"/>
    <n v="0"/>
    <n v="0"/>
    <n v="4.3600000000000003"/>
    <n v="1288.95"/>
    <n v="2.74"/>
    <m/>
  </r>
  <r>
    <x v="6"/>
    <s v="PLASTIC GRANUALES (SP)"/>
    <s v="RAW MATERIAL"/>
    <s v="Raw Material"/>
    <s v="Kgs."/>
    <m/>
    <n v="0"/>
    <n v="9386.93"/>
    <n v="3132.17"/>
    <n v="662902.84"/>
    <n v="0"/>
    <n v="0"/>
    <n v="0"/>
    <n v="0"/>
    <n v="0"/>
    <n v="0"/>
    <n v="415.69"/>
    <n v="49.65"/>
    <m/>
    <n v="465.34"/>
    <n v="465.34"/>
    <n v="29356.03"/>
    <n v="6.11"/>
    <n v="8971.24"/>
    <n v="633548.96"/>
    <n v="2660.72"/>
    <m/>
  </r>
  <r>
    <x v="6"/>
    <s v="Plastic Granules"/>
    <s v="RAW MATERIAL"/>
    <s v="Raw Material"/>
    <s v="Kgs."/>
    <m/>
    <n v="0"/>
    <n v="-999.75"/>
    <n v="3.82"/>
    <n v="-78935.039999999994"/>
    <n v="0"/>
    <n v="0"/>
    <n v="0"/>
    <n v="0"/>
    <n v="0"/>
    <n v="0"/>
    <n v="0"/>
    <n v="0"/>
    <m/>
    <n v="0"/>
    <n v="0"/>
    <n v="0"/>
    <n v="0"/>
    <n v="-999.75"/>
    <n v="-78935.039999999994"/>
    <n v="3.82"/>
    <m/>
  </r>
  <r>
    <x v="6"/>
    <s v="PLASTIC GRANULES (PRIYA PLASTIC)"/>
    <s v="RAW MATERIAL"/>
    <s v="Raw Material"/>
    <s v="Kgs."/>
    <m/>
    <n v="0"/>
    <n v="6029.24"/>
    <n v="4274.03"/>
    <n v="277303.46000000002"/>
    <n v="0"/>
    <n v="0"/>
    <n v="0"/>
    <n v="0"/>
    <n v="0"/>
    <n v="0"/>
    <n v="307.51"/>
    <n v="36.729999999999997"/>
    <m/>
    <n v="344.24"/>
    <n v="344.24"/>
    <n v="14142.38"/>
    <n v="4.5199999999999996"/>
    <n v="5721.73"/>
    <n v="263142.43"/>
    <n v="3925.27"/>
    <m/>
  </r>
  <r>
    <x v="6"/>
    <s v="Plastic Scrap Grinding"/>
    <s v="RAW MATERIAL"/>
    <s v="Raw Material"/>
    <s v="Kgs."/>
    <m/>
    <n v="0"/>
    <n v="717.28"/>
    <n v="503.46"/>
    <n v="71728"/>
    <n v="0"/>
    <n v="0"/>
    <n v="0"/>
    <n v="0"/>
    <n v="0"/>
    <n v="0"/>
    <n v="0"/>
    <n v="0"/>
    <m/>
    <n v="0"/>
    <n v="0"/>
    <n v="0"/>
    <n v="0"/>
    <n v="717.28"/>
    <n v="71728"/>
    <n v="503.46"/>
    <m/>
  </r>
  <r>
    <x v="6"/>
    <s v="PP B120MA"/>
    <s v="RAW MATERIAL"/>
    <s v="Raw Material"/>
    <s v="KG"/>
    <n v="0"/>
    <n v="0"/>
    <n v="6605.85"/>
    <n v="3994.58"/>
    <n v="688182.63"/>
    <n v="0"/>
    <n v="0"/>
    <n v="0"/>
    <n v="0"/>
    <n v="0"/>
    <n v="0"/>
    <n v="0"/>
    <n v="0"/>
    <m/>
    <n v="0"/>
    <n v="0"/>
    <n v="0"/>
    <n v="0"/>
    <n v="6605.85"/>
    <n v="688182.63"/>
    <n v="3994.58"/>
    <m/>
  </r>
  <r>
    <x v="6"/>
    <s v="PP C080MA"/>
    <s v="RAW MATERIAL"/>
    <s v="Raw Material"/>
    <s v="Kgs."/>
    <n v="0"/>
    <n v="0"/>
    <n v="38118.75"/>
    <n v="21586.38"/>
    <n v="3760677.7"/>
    <n v="0"/>
    <n v="0"/>
    <n v="0"/>
    <n v="0"/>
    <n v="3000"/>
    <n v="300000"/>
    <n v="17176.14"/>
    <n v="2051.5700000000002"/>
    <n v="1000"/>
    <n v="18227.71"/>
    <n v="21227.71"/>
    <n v="1714543.25"/>
    <n v="239.38"/>
    <n v="17942.61"/>
    <n v="1802748.41"/>
    <n v="119.2900000000019"/>
    <m/>
  </r>
  <r>
    <x v="6"/>
    <s v="PP D120MA"/>
    <s v="RAW MATERIAL"/>
    <s v="Raw Material"/>
    <s v="Kgs."/>
    <m/>
    <n v="0"/>
    <n v="770.18"/>
    <n v="540.59"/>
    <n v="86696.25"/>
    <n v="0"/>
    <n v="0"/>
    <n v="0"/>
    <n v="0"/>
    <n v="0"/>
    <n v="0"/>
    <n v="0"/>
    <n v="0"/>
    <m/>
    <n v="0"/>
    <n v="0"/>
    <n v="0"/>
    <n v="0"/>
    <n v="770.18"/>
    <n v="86696.25"/>
    <n v="540.59"/>
    <m/>
  </r>
  <r>
    <x v="6"/>
    <s v="PP GRANULES"/>
    <s v="RAW MATERIAL"/>
    <s v="Raw Material"/>
    <s v="Kgs."/>
    <n v="0"/>
    <n v="0"/>
    <n v="16159.1"/>
    <n v="3053.41"/>
    <n v="1494267.58"/>
    <n v="0"/>
    <n v="0"/>
    <n v="0"/>
    <n v="0"/>
    <n v="2000"/>
    <n v="200000"/>
    <n v="144.5"/>
    <n v="17.260000000000002"/>
    <m/>
    <n v="161.76"/>
    <n v="2161.7600000000002"/>
    <n v="13361.92"/>
    <n v="2.12"/>
    <n v="14014.6"/>
    <n v="1295960.94"/>
    <n v="889.52999999999986"/>
    <m/>
  </r>
  <r>
    <x v="6"/>
    <s v="PP H110MA"/>
    <s v="RAW MATERIAL"/>
    <s v="Raw Material"/>
    <s v="Kgs."/>
    <m/>
    <n v="0"/>
    <n v="2466.9899999999998"/>
    <n v="2278.48"/>
    <n v="255324.95"/>
    <n v="0"/>
    <n v="0"/>
    <n v="0"/>
    <n v="0"/>
    <n v="0"/>
    <n v="0"/>
    <n v="32.5"/>
    <n v="3.88"/>
    <m/>
    <n v="36.380000000000003"/>
    <n v="36.380000000000003"/>
    <n v="3363.75"/>
    <n v="0"/>
    <n v="2434.4899999999998"/>
    <n v="251961.31"/>
    <n v="2242.1"/>
    <m/>
  </r>
  <r>
    <x v="6"/>
    <s v="PP SRM100NC"/>
    <s v="RAW MATERIAL"/>
    <s v="Raw Material"/>
    <s v="Kgs."/>
    <m/>
    <n v="0"/>
    <n v="746.99"/>
    <n v="121.43"/>
    <n v="86195.839999999997"/>
    <n v="0"/>
    <n v="0"/>
    <n v="0"/>
    <n v="0"/>
    <n v="0"/>
    <n v="0"/>
    <n v="0"/>
    <n v="0"/>
    <m/>
    <n v="0"/>
    <n v="0"/>
    <n v="0"/>
    <n v="0"/>
    <n v="746.99"/>
    <n v="86195.839999999997"/>
    <n v="121.43"/>
    <m/>
  </r>
  <r>
    <x v="6"/>
    <s v="PPCP MI 3530"/>
    <s v="RAW MATERIAL"/>
    <s v="Raw Material"/>
    <s v="Kgs."/>
    <m/>
    <n v="0"/>
    <n v="98.91"/>
    <n v="25.99"/>
    <n v="10415.219999999999"/>
    <n v="0"/>
    <n v="0"/>
    <n v="0"/>
    <n v="0"/>
    <n v="0"/>
    <n v="0"/>
    <n v="7.76"/>
    <n v="0.93"/>
    <n v="0"/>
    <n v="8.69"/>
    <n v="8.69"/>
    <n v="817.13"/>
    <n v="0"/>
    <n v="91.15"/>
    <n v="9598.09"/>
    <n v="17.299999999999997"/>
    <m/>
  </r>
  <r>
    <x v="6"/>
    <s v="Radhe Plastic Granules"/>
    <s v="RAW MATERIAL"/>
    <s v="Raw Material"/>
    <s v="Kgs."/>
    <m/>
    <n v="0"/>
    <n v="1675"/>
    <n v="175.68"/>
    <n v="108875"/>
    <n v="0"/>
    <n v="0"/>
    <n v="0"/>
    <n v="0"/>
    <n v="0"/>
    <n v="0"/>
    <n v="0"/>
    <n v="0"/>
    <m/>
    <n v="0"/>
    <n v="0"/>
    <n v="0"/>
    <n v="0"/>
    <n v="1675"/>
    <n v="108875"/>
    <n v="175.68"/>
    <m/>
  </r>
  <r>
    <x v="6"/>
    <s v="Red 2M6390 MB (SNCC)"/>
    <s v="Master Batch"/>
    <s v="Raw Material"/>
    <s v="Kgs."/>
    <m/>
    <n v="0"/>
    <n v="15.82"/>
    <n v="9.0399999999999991"/>
    <n v="3807.63"/>
    <n v="0"/>
    <n v="0"/>
    <n v="0"/>
    <n v="0"/>
    <n v="0"/>
    <n v="0"/>
    <n v="2.66"/>
    <n v="0.32"/>
    <m/>
    <n v="2.98"/>
    <n v="2.98"/>
    <n v="640.21"/>
    <n v="0"/>
    <n v="13.16"/>
    <n v="3167.41"/>
    <n v="6.0599999999999987"/>
    <m/>
  </r>
  <r>
    <x v="6"/>
    <s v="RED MB - AM 13235 TERRACOTA"/>
    <s v="Master Batch"/>
    <s v="Raw Material"/>
    <s v="KG"/>
    <m/>
    <n v="0"/>
    <n v="52.06"/>
    <n v="30.03"/>
    <n v="0"/>
    <n v="0"/>
    <n v="0"/>
    <n v="0"/>
    <n v="0"/>
    <n v="0"/>
    <n v="0"/>
    <n v="3.47"/>
    <n v="0.41"/>
    <m/>
    <n v="3.8800000000000003"/>
    <n v="3.8800000000000003"/>
    <n v="0"/>
    <n v="0"/>
    <n v="48.59"/>
    <n v="0"/>
    <n v="26.150000000000002"/>
    <m/>
  </r>
  <r>
    <x v="6"/>
    <s v="Rereprocessed Granules"/>
    <s v="RAW MATERIAL"/>
    <s v="Raw Material"/>
    <s v="Kgs."/>
    <m/>
    <n v="0"/>
    <n v="62.88"/>
    <n v="44.14"/>
    <n v="4313.57"/>
    <n v="0"/>
    <n v="0"/>
    <n v="0"/>
    <n v="0"/>
    <n v="0"/>
    <n v="0"/>
    <n v="0"/>
    <n v="0"/>
    <m/>
    <n v="0"/>
    <n v="0"/>
    <n v="0"/>
    <n v="0"/>
    <n v="62.88"/>
    <n v="4313.57"/>
    <n v="44.14"/>
    <m/>
  </r>
  <r>
    <x v="6"/>
    <s v="SAI 50A NAT 297C"/>
    <s v="RAW MATERIAL"/>
    <s v="Raw Material"/>
    <s v="Kgs."/>
    <m/>
    <n v="0"/>
    <n v="13.6"/>
    <n v="9.5500000000000007"/>
    <n v="0"/>
    <n v="0"/>
    <n v="0"/>
    <n v="0"/>
    <n v="0"/>
    <n v="0"/>
    <n v="0"/>
    <n v="0"/>
    <n v="0"/>
    <m/>
    <n v="0"/>
    <n v="0"/>
    <n v="0"/>
    <n v="0"/>
    <n v="13.6"/>
    <n v="0"/>
    <n v="9.5500000000000007"/>
    <m/>
  </r>
  <r>
    <x v="6"/>
    <s v="SAI 60A TR 388A"/>
    <s v="RAW MATERIAL"/>
    <s v="Raw Material"/>
    <s v="KG"/>
    <m/>
    <n v="0"/>
    <n v="776.77"/>
    <n v="237.53"/>
    <n v="157374.70000000001"/>
    <n v="0"/>
    <n v="0"/>
    <n v="0"/>
    <n v="0"/>
    <n v="0"/>
    <n v="0"/>
    <n v="14"/>
    <n v="1.67"/>
    <m/>
    <n v="15.67"/>
    <n v="15.67"/>
    <n v="2836.4"/>
    <n v="0"/>
    <n v="762.77"/>
    <n v="154537.20000000001"/>
    <n v="221.86"/>
    <m/>
  </r>
  <r>
    <x v="6"/>
    <s v="SAI 70A TR 272"/>
    <s v="RAW MATERIAL"/>
    <s v="Raw Material"/>
    <s v="KG"/>
    <m/>
    <n v="0"/>
    <n v="14.69"/>
    <n v="10.31"/>
    <n v="2585.44"/>
    <n v="0"/>
    <n v="0"/>
    <n v="0"/>
    <n v="0"/>
    <n v="0"/>
    <n v="0"/>
    <n v="0"/>
    <n v="0"/>
    <m/>
    <n v="0"/>
    <n v="0"/>
    <n v="0"/>
    <n v="0"/>
    <n v="14.69"/>
    <n v="2585.44"/>
    <n v="10.31"/>
    <m/>
  </r>
  <r>
    <x v="6"/>
    <s v="Sai 80A BK 848A"/>
    <s v="RAW MATERIAL"/>
    <s v="Raw Material"/>
    <s v="KG"/>
    <m/>
    <n v="0"/>
    <n v="509.11"/>
    <n v="122.5"/>
    <n v="53098.6"/>
    <n v="0"/>
    <n v="0"/>
    <n v="0"/>
    <n v="0"/>
    <n v="0"/>
    <n v="0"/>
    <n v="0"/>
    <n v="0"/>
    <m/>
    <n v="0"/>
    <n v="0"/>
    <n v="0"/>
    <n v="0"/>
    <n v="509.11"/>
    <n v="53100.17"/>
    <n v="122.5"/>
    <m/>
  </r>
  <r>
    <x v="6"/>
    <s v="SKY BLUE 2W2028 (SNCC)"/>
    <s v="Master Batch"/>
    <s v="Raw Material"/>
    <s v="Kgs."/>
    <m/>
    <n v="0"/>
    <n v="3.78"/>
    <n v="2.65"/>
    <n v="850.5"/>
    <n v="0"/>
    <n v="0"/>
    <n v="0"/>
    <n v="0"/>
    <n v="0"/>
    <n v="0"/>
    <n v="0"/>
    <n v="0"/>
    <m/>
    <n v="0"/>
    <n v="0"/>
    <n v="0"/>
    <n v="0"/>
    <n v="3.78"/>
    <n v="850.5"/>
    <n v="2.65"/>
    <m/>
  </r>
  <r>
    <x v="6"/>
    <s v="SLT  Grinding (P.P)"/>
    <s v="RAW MATERIAL"/>
    <s v="Raw Material"/>
    <s v="Kgs."/>
    <m/>
    <n v="0"/>
    <n v="34.47"/>
    <n v="2.67"/>
    <n v="2647.41"/>
    <n v="0"/>
    <n v="0"/>
    <n v="0"/>
    <n v="0"/>
    <n v="0"/>
    <n v="0"/>
    <n v="0"/>
    <n v="0"/>
    <m/>
    <n v="0"/>
    <n v="0"/>
    <n v="0"/>
    <n v="0"/>
    <n v="34.47"/>
    <n v="2647.41"/>
    <n v="2.67"/>
    <m/>
  </r>
  <r>
    <x v="6"/>
    <s v="SLT Ppcp Grinding"/>
    <s v="RAW MATERIAL"/>
    <s v="Raw Material"/>
    <s v="Kgs."/>
    <m/>
    <n v="0"/>
    <n v="4152.25"/>
    <n v="57.42"/>
    <n v="376477.12"/>
    <n v="0"/>
    <n v="0"/>
    <n v="0"/>
    <n v="0"/>
    <n v="0"/>
    <n v="0"/>
    <n v="0"/>
    <n v="0"/>
    <m/>
    <n v="0"/>
    <n v="0"/>
    <n v="0"/>
    <n v="0"/>
    <n v="-19.170000000000002"/>
    <n v="-1352.34"/>
    <n v="57.42"/>
    <m/>
  </r>
  <r>
    <x v="6"/>
    <s v="UVKON 2032(SNCC)"/>
    <s v="Master Batch"/>
    <s v="Raw Material"/>
    <s v="Kgs."/>
    <m/>
    <n v="0"/>
    <n v="-2.04"/>
    <n v="29.82"/>
    <n v="-744.6"/>
    <n v="0"/>
    <n v="0"/>
    <n v="0"/>
    <n v="0"/>
    <n v="0"/>
    <n v="0"/>
    <n v="0"/>
    <n v="0"/>
    <m/>
    <n v="0"/>
    <n v="0"/>
    <n v="0"/>
    <n v="0"/>
    <n v="-2.04"/>
    <n v="-744.6"/>
    <n v="29.82"/>
    <m/>
  </r>
  <r>
    <x v="6"/>
    <s v="VIOLET 25712 (SNCC)"/>
    <s v="Master Batch"/>
    <s v="Raw Material"/>
    <s v="Kgs."/>
    <m/>
    <n v="0"/>
    <n v="1.45"/>
    <n v="0"/>
    <n v="449.5"/>
    <n v="0"/>
    <n v="0"/>
    <n v="0"/>
    <n v="0"/>
    <n v="0"/>
    <n v="0"/>
    <n v="0"/>
    <n v="0"/>
    <m/>
    <n v="0"/>
    <n v="0"/>
    <n v="0"/>
    <n v="0"/>
    <n v="1.45"/>
    <n v="449.5"/>
    <n v="0"/>
    <m/>
  </r>
  <r>
    <x v="6"/>
    <s v="Volvo Silver 2MML80175 (SNCC)"/>
    <s v="Master Batch"/>
    <s v="Raw Material"/>
    <s v="Kgs."/>
    <n v="0"/>
    <n v="0"/>
    <n v="17.05"/>
    <n v="68.44"/>
    <n v="2898.96"/>
    <n v="25"/>
    <n v="4250"/>
    <n v="0"/>
    <n v="0"/>
    <n v="0"/>
    <n v="0"/>
    <n v="25.73"/>
    <n v="3.07"/>
    <m/>
    <n v="28.8"/>
    <n v="28.8"/>
    <n v="4374.4799999999996"/>
    <n v="0"/>
    <n v="16.32"/>
    <n v="2774.48"/>
    <n v="64.64"/>
    <m/>
  </r>
  <r>
    <x v="6"/>
    <s v="WASTE GRADING SMP"/>
    <s v="RAW MATERIAL"/>
    <s v="Raw Material"/>
    <s v="Kgs."/>
    <m/>
    <n v="0"/>
    <n v="-3.6"/>
    <n v="0"/>
    <n v="-324"/>
    <n v="0"/>
    <n v="0"/>
    <n v="0"/>
    <n v="0"/>
    <n v="0"/>
    <n v="0"/>
    <n v="0"/>
    <n v="0"/>
    <m/>
    <n v="0"/>
    <n v="0"/>
    <n v="0"/>
    <n v="0"/>
    <n v="-3.6"/>
    <n v="-324"/>
    <n v="0"/>
    <m/>
  </r>
  <r>
    <x v="6"/>
    <s v="White MB- Aw 5039"/>
    <s v="Master Batch"/>
    <s v="Raw Material"/>
    <s v="KG"/>
    <m/>
    <n v="0"/>
    <n v="84.1"/>
    <n v="55.44"/>
    <n v="13035.5"/>
    <n v="0"/>
    <n v="0"/>
    <n v="0"/>
    <n v="0"/>
    <n v="0"/>
    <n v="0"/>
    <n v="2.31"/>
    <n v="0.28000000000000003"/>
    <m/>
    <n v="2.59"/>
    <n v="2.59"/>
    <n v="358.05"/>
    <n v="0"/>
    <n v="81.790000000000006"/>
    <n v="12677.45"/>
    <n v="52.849999999999994"/>
    <m/>
  </r>
  <r>
    <x v="6"/>
    <s v="YELLOW 2M4374S MB (SNCC)"/>
    <s v="Master Batch"/>
    <s v="Raw Material"/>
    <s v="KG"/>
    <m/>
    <n v="0"/>
    <n v="12.15"/>
    <n v="7.19"/>
    <n v="2673.95"/>
    <n v="0"/>
    <n v="0"/>
    <n v="0"/>
    <n v="0"/>
    <n v="0"/>
    <n v="0"/>
    <n v="1.68"/>
    <n v="0.2"/>
    <m/>
    <n v="1.88"/>
    <n v="1.88"/>
    <n v="369.73"/>
    <n v="0"/>
    <n v="10.47"/>
    <n v="2304.2199999999998"/>
    <n v="5.3100000000000005"/>
    <m/>
  </r>
  <r>
    <x v="6"/>
    <s v="YELLOW GOLDAN 23490 (SNCC)"/>
    <s v="Master Batch"/>
    <s v="Raw Material"/>
    <s v="Kgs."/>
    <m/>
    <n v="0"/>
    <n v="8.77"/>
    <n v="6.16"/>
    <n v="2104.8000000000002"/>
    <n v="0"/>
    <n v="0"/>
    <n v="0"/>
    <n v="0"/>
    <n v="0"/>
    <n v="0"/>
    <n v="0"/>
    <n v="0"/>
    <m/>
    <n v="0"/>
    <n v="0"/>
    <n v="0"/>
    <n v="0"/>
    <n v="8.77"/>
    <n v="2104.8000000000002"/>
    <n v="6.16"/>
    <m/>
  </r>
  <r>
    <x v="7"/>
    <s v="ALU RIVET"/>
    <s v="RAW MATERIAL"/>
    <s v="Raw Material"/>
    <s v="Kgs."/>
    <m/>
    <n v="0"/>
    <n v="29.14"/>
    <n v="22.88"/>
    <n v="7500.59"/>
    <n v="0"/>
    <n v="0"/>
    <n v="0"/>
    <n v="0"/>
    <n v="0"/>
    <n v="0"/>
    <n v="3.12"/>
    <n v="0.37"/>
    <m/>
    <n v="3.49"/>
    <n v="3.49"/>
    <n v="0"/>
    <n v="0"/>
    <n v="26.02"/>
    <n v="7500.59"/>
    <n v="19.39"/>
    <m/>
  </r>
  <r>
    <x v="7"/>
    <s v="Baby Blue 3054 Bu-1257"/>
    <s v="Master Batch"/>
    <s v="Raw Material"/>
    <s v="Kgs."/>
    <m/>
    <n v="0"/>
    <n v="347.53"/>
    <n v="77.37"/>
    <n v="76500.94"/>
    <n v="300"/>
    <n v="64500"/>
    <n v="0"/>
    <n v="0"/>
    <n v="0"/>
    <n v="0"/>
    <n v="109.95"/>
    <n v="13.13"/>
    <m/>
    <n v="123.08"/>
    <n v="123.08"/>
    <n v="19154.439999999999"/>
    <n v="1.62"/>
    <n v="537.58000000000004"/>
    <n v="122065.97"/>
    <n v="252.67000000000002"/>
    <m/>
  </r>
  <r>
    <x v="7"/>
    <s v="Baby Blue Ipolycol 1224"/>
    <s v="Indojapan MB"/>
    <s v="Raw Material"/>
    <s v="Kgs."/>
    <m/>
    <n v="0"/>
    <n v="6.39"/>
    <n v="4.49"/>
    <n v="0"/>
    <n v="0"/>
    <n v="0"/>
    <n v="0"/>
    <n v="0"/>
    <n v="0"/>
    <n v="0"/>
    <n v="0"/>
    <n v="0"/>
    <m/>
    <n v="0"/>
    <n v="0"/>
    <n v="0"/>
    <n v="0"/>
    <n v="6.39"/>
    <n v="0"/>
    <n v="4.49"/>
    <m/>
  </r>
  <r>
    <x v="7"/>
    <s v="Baby Pink  SPL PINK 3306"/>
    <s v="Master Batch"/>
    <s v="Raw Material"/>
    <s v="Kgs."/>
    <n v="0"/>
    <n v="0"/>
    <n v="193.79"/>
    <n v="0.86"/>
    <n v="36135.08"/>
    <n v="0"/>
    <n v="0"/>
    <n v="0"/>
    <n v="0"/>
    <n v="0"/>
    <n v="0"/>
    <n v="96.36"/>
    <n v="11.51"/>
    <n v="110"/>
    <n v="-2.1299999999999955"/>
    <n v="-2.1299999999999955"/>
    <n v="15411.53"/>
    <n v="0"/>
    <n v="97.43"/>
    <n v="20724.23"/>
    <n v="2.9899999999999953"/>
    <m/>
  </r>
  <r>
    <x v="7"/>
    <s v="BLACK 238062 (SNCC)"/>
    <s v="Master Batch"/>
    <s v="Raw Material"/>
    <s v="Kgs."/>
    <m/>
    <n v="0"/>
    <n v="2.39"/>
    <n v="15.33"/>
    <n v="0"/>
    <n v="0"/>
    <n v="0"/>
    <n v="0"/>
    <n v="0"/>
    <n v="0"/>
    <n v="0"/>
    <n v="0"/>
    <n v="0"/>
    <m/>
    <n v="0"/>
    <n v="0"/>
    <n v="0"/>
    <n v="0"/>
    <n v="2.39"/>
    <n v="0"/>
    <n v="15.33"/>
    <m/>
  </r>
  <r>
    <x v="7"/>
    <s v="BLACK SUPREME 238073 MB (SNCC)"/>
    <s v="Master Batch"/>
    <s v="Raw Material"/>
    <s v="Kgs."/>
    <m/>
    <n v="0"/>
    <n v="-0.11"/>
    <n v="0"/>
    <n v="0"/>
    <n v="0"/>
    <n v="0"/>
    <n v="0"/>
    <n v="0"/>
    <n v="0"/>
    <n v="0"/>
    <n v="0"/>
    <n v="0"/>
    <m/>
    <n v="0"/>
    <n v="0"/>
    <n v="0"/>
    <n v="0"/>
    <n v="-0.11"/>
    <n v="0"/>
    <n v="0"/>
    <m/>
  </r>
  <r>
    <x v="7"/>
    <s v="Blend Pink 4659/3 codePI-1098"/>
    <s v="Master Batch"/>
    <s v="Raw Material"/>
    <s v="Kgs."/>
    <m/>
    <n v="0"/>
    <n v="100"/>
    <n v="70.19"/>
    <n v="0"/>
    <n v="0"/>
    <n v="0"/>
    <n v="0"/>
    <n v="0"/>
    <n v="0"/>
    <n v="0"/>
    <n v="0"/>
    <n v="0"/>
    <m/>
    <n v="0"/>
    <n v="0"/>
    <n v="0"/>
    <n v="0"/>
    <n v="100"/>
    <n v="0"/>
    <n v="70.19"/>
    <m/>
  </r>
  <r>
    <x v="7"/>
    <s v="Blend UV Master Batch 203/20%"/>
    <s v="Master Batch"/>
    <s v="Raw Material"/>
    <s v="Kgs."/>
    <m/>
    <n v="0"/>
    <n v="25"/>
    <n v="25"/>
    <n v="7125"/>
    <n v="0"/>
    <n v="0"/>
    <n v="0"/>
    <n v="0"/>
    <n v="0"/>
    <n v="0"/>
    <n v="0"/>
    <n v="0"/>
    <m/>
    <n v="0"/>
    <n v="0"/>
    <n v="0"/>
    <n v="0"/>
    <n v="25"/>
    <n v="7125"/>
    <n v="25"/>
    <m/>
  </r>
  <r>
    <x v="7"/>
    <s v="BLUE DARK 224 (SNCC)"/>
    <s v="Master Batch"/>
    <s v="Raw Material"/>
    <s v="Kgs."/>
    <m/>
    <n v="0"/>
    <n v="92.22"/>
    <n v="26.16"/>
    <n v="19814.43"/>
    <n v="0"/>
    <n v="0"/>
    <n v="0"/>
    <n v="0"/>
    <n v="0"/>
    <n v="0"/>
    <n v="0"/>
    <n v="0"/>
    <m/>
    <n v="0"/>
    <n v="0"/>
    <n v="0"/>
    <n v="0"/>
    <n v="92.22"/>
    <n v="19814.43"/>
    <n v="26.16"/>
    <m/>
  </r>
  <r>
    <x v="7"/>
    <s v="BLUE ICE 2M2333S (SNCC)"/>
    <s v="Master Batch"/>
    <s v="Raw Material"/>
    <s v="Kgs."/>
    <n v="0"/>
    <n v="0"/>
    <n v="4.07"/>
    <n v="6.66"/>
    <n v="928.28"/>
    <n v="0"/>
    <n v="0"/>
    <n v="0"/>
    <n v="0"/>
    <n v="0"/>
    <n v="0"/>
    <n v="0"/>
    <n v="0"/>
    <m/>
    <n v="0"/>
    <n v="0"/>
    <n v="0"/>
    <n v="0"/>
    <n v="4.07"/>
    <n v="928.28"/>
    <n v="6.66"/>
    <m/>
  </r>
  <r>
    <x v="7"/>
    <s v="BROWN COFEE-2M9185C(SNCC)"/>
    <s v="Master Batch"/>
    <s v="Raw Material"/>
    <s v="Kgs."/>
    <m/>
    <n v="0"/>
    <n v="0.63"/>
    <n v="0.11"/>
    <n v="160.02000000000001"/>
    <n v="0"/>
    <n v="0"/>
    <n v="0"/>
    <n v="0"/>
    <n v="0"/>
    <n v="0"/>
    <n v="0"/>
    <n v="0"/>
    <m/>
    <n v="0"/>
    <n v="0"/>
    <n v="0"/>
    <n v="0"/>
    <n v="0.63"/>
    <n v="160.02000000000001"/>
    <n v="0.11"/>
    <m/>
  </r>
  <r>
    <x v="7"/>
    <s v="Brown Mb-am 4394"/>
    <s v="Master Batch"/>
    <s v="Raw Material"/>
    <s v="KG"/>
    <m/>
    <n v="0"/>
    <n v="0.03"/>
    <n v="0.01"/>
    <n v="0"/>
    <n v="0"/>
    <n v="0"/>
    <n v="0"/>
    <n v="0"/>
    <n v="0"/>
    <n v="0"/>
    <n v="0"/>
    <n v="0"/>
    <m/>
    <n v="0"/>
    <n v="0"/>
    <n v="0"/>
    <n v="0"/>
    <n v="0.03"/>
    <n v="0"/>
    <n v="0.01"/>
    <m/>
  </r>
  <r>
    <x v="7"/>
    <s v="GOLD 2MPRL 4237C (SNCC)"/>
    <s v="Master Batch"/>
    <s v="Raw Material"/>
    <s v="Kgs."/>
    <m/>
    <n v="0"/>
    <n v="4.5199999999999996"/>
    <n v="4.46"/>
    <n v="1469"/>
    <n v="0"/>
    <n v="0"/>
    <n v="0"/>
    <n v="0"/>
    <n v="0"/>
    <n v="0"/>
    <n v="0"/>
    <n v="0"/>
    <m/>
    <n v="0"/>
    <n v="0"/>
    <n v="0"/>
    <n v="0"/>
    <n v="4.5199999999999996"/>
    <n v="1469"/>
    <n v="4.46"/>
    <m/>
  </r>
  <r>
    <x v="7"/>
    <s v="Green 1997 GR - 1131"/>
    <s v="Master Batch"/>
    <s v="Raw Material"/>
    <s v="Kgs."/>
    <m/>
    <n v="0"/>
    <n v="28.09"/>
    <n v="17.16"/>
    <n v="5196.6499999999996"/>
    <n v="0"/>
    <n v="0"/>
    <n v="0"/>
    <n v="0"/>
    <n v="0"/>
    <n v="0"/>
    <n v="0"/>
    <n v="0"/>
    <m/>
    <n v="0"/>
    <n v="0"/>
    <n v="0"/>
    <n v="0"/>
    <n v="28.09"/>
    <n v="5196.6499999999996"/>
    <n v="17.16"/>
    <m/>
  </r>
  <r>
    <x v="7"/>
    <s v="GREY 2MMTL8503S (SNCC)"/>
    <s v="Master Batch"/>
    <s v="Raw Material"/>
    <s v="Kgs."/>
    <m/>
    <n v="0"/>
    <n v="1.86"/>
    <n v="1.49"/>
    <n v="502.2"/>
    <n v="0"/>
    <n v="0"/>
    <n v="0"/>
    <n v="0"/>
    <n v="0"/>
    <n v="0"/>
    <n v="0"/>
    <n v="0"/>
    <m/>
    <n v="0"/>
    <n v="0"/>
    <n v="0"/>
    <n v="0"/>
    <n v="1.86"/>
    <n v="502.2"/>
    <n v="1.49"/>
    <m/>
  </r>
  <r>
    <x v="7"/>
    <s v="GREY PIGEON 23855 (SNCC)"/>
    <s v="Master Batch"/>
    <s v="Raw Material"/>
    <s v="Kgs."/>
    <m/>
    <n v="0"/>
    <n v="2.96"/>
    <n v="2.71"/>
    <n v="698.56"/>
    <n v="0"/>
    <n v="0"/>
    <n v="0"/>
    <n v="0"/>
    <n v="0"/>
    <n v="0"/>
    <n v="0"/>
    <n v="0"/>
    <m/>
    <n v="0"/>
    <n v="0"/>
    <n v="0"/>
    <n v="0"/>
    <n v="2.96"/>
    <n v="698.56"/>
    <n v="2.71"/>
    <m/>
  </r>
  <r>
    <x v="7"/>
    <s v="HD GRANULES"/>
    <s v="RAW MATERIAL"/>
    <s v="Raw Material"/>
    <s v="Kgs."/>
    <m/>
    <n v="0"/>
    <n v="10484.99"/>
    <n v="2859.39"/>
    <n v="1079003.8999999999"/>
    <n v="0"/>
    <n v="0"/>
    <n v="0"/>
    <n v="0"/>
    <n v="0"/>
    <n v="0"/>
    <n v="0"/>
    <n v="0"/>
    <m/>
    <n v="0"/>
    <n v="0"/>
    <n v="0"/>
    <n v="0"/>
    <n v="10484.99"/>
    <n v="1079003.8999999999"/>
    <n v="2859.39"/>
    <m/>
  </r>
  <r>
    <x v="7"/>
    <s v="HDPE 50 MA 180"/>
    <s v="Reliance"/>
    <s v="Raw Material"/>
    <s v="Kgs."/>
    <m/>
    <n v="0"/>
    <n v="213.03"/>
    <n v="149.53"/>
    <n v="21300.87"/>
    <n v="0"/>
    <n v="0"/>
    <n v="0"/>
    <n v="0"/>
    <n v="0"/>
    <n v="0"/>
    <n v="0"/>
    <n v="0"/>
    <m/>
    <n v="0"/>
    <n v="0"/>
    <n v="0"/>
    <n v="0"/>
    <n v="213.03"/>
    <n v="21300.87"/>
    <n v="149.53"/>
    <m/>
  </r>
  <r>
    <x v="7"/>
    <s v="Klaritone PP MB"/>
    <s v="Master Batch"/>
    <s v="Raw Material"/>
    <s v="KG"/>
    <m/>
    <n v="0"/>
    <n v="0.41"/>
    <n v="0.28999999999999998"/>
    <n v="0"/>
    <n v="0"/>
    <n v="0"/>
    <n v="0"/>
    <n v="0"/>
    <n v="0"/>
    <n v="0"/>
    <n v="0"/>
    <n v="0"/>
    <m/>
    <n v="0"/>
    <n v="0"/>
    <n v="0"/>
    <n v="0"/>
    <n v="0.41"/>
    <n v="0"/>
    <n v="0.28999999999999998"/>
    <m/>
  </r>
  <r>
    <x v="7"/>
    <s v="LIGHT SILVER 2MPRL 8677S (SNCC)"/>
    <s v="Master Batch"/>
    <s v="Raw Material"/>
    <s v="Kgs."/>
    <m/>
    <n v="0"/>
    <n v="4.05"/>
    <n v="3.94"/>
    <n v="854.55"/>
    <n v="0"/>
    <n v="0"/>
    <n v="0"/>
    <n v="0"/>
    <n v="0"/>
    <n v="0"/>
    <n v="0"/>
    <n v="0"/>
    <m/>
    <n v="0"/>
    <n v="0"/>
    <n v="0"/>
    <n v="0"/>
    <n v="4.05"/>
    <n v="854.55"/>
    <n v="3.94"/>
    <m/>
  </r>
  <r>
    <x v="7"/>
    <s v="LL 36 RA 045"/>
    <s v="RAW MATERIAL"/>
    <s v="Raw Material"/>
    <s v="Kgs."/>
    <m/>
    <n v="0"/>
    <n v="4.3099999999999996"/>
    <n v="2.88"/>
    <n v="0"/>
    <n v="0"/>
    <n v="0"/>
    <n v="0"/>
    <n v="0"/>
    <n v="0"/>
    <n v="0"/>
    <n v="0"/>
    <n v="0"/>
    <m/>
    <n v="0"/>
    <n v="0"/>
    <n v="0"/>
    <n v="0"/>
    <n v="4.3099999999999996"/>
    <n v="0"/>
    <n v="2.88"/>
    <m/>
  </r>
  <r>
    <x v="7"/>
    <s v="LLDPE JF19010"/>
    <s v="RAW MATERIAL"/>
    <s v="Raw Material"/>
    <s v="Kgs."/>
    <m/>
    <n v="0"/>
    <n v="-58.31"/>
    <n v="7.83"/>
    <n v="-5714.38"/>
    <n v="3000"/>
    <n v="265800"/>
    <n v="0"/>
    <n v="0"/>
    <n v="0"/>
    <n v="0"/>
    <n v="1115.5999999999999"/>
    <n v="133.25"/>
    <m/>
    <n v="1248.8499999999999"/>
    <n v="1248.8499999999999"/>
    <n v="98743.73"/>
    <n v="16.399999999999999"/>
    <n v="1826.09"/>
    <n v="161340.35"/>
    <n v="1742.58"/>
    <m/>
  </r>
  <r>
    <x v="7"/>
    <s v="LLDPE PLASTIC GRANULES"/>
    <s v="RAW MATERIAL"/>
    <s v="Raw Material"/>
    <s v="Kgs."/>
    <m/>
    <n v="0"/>
    <n v="42.21"/>
    <n v="26.96"/>
    <n v="0"/>
    <n v="0"/>
    <n v="0"/>
    <n v="0"/>
    <n v="0"/>
    <n v="0"/>
    <n v="0"/>
    <n v="0"/>
    <n v="0"/>
    <m/>
    <n v="0"/>
    <n v="0"/>
    <n v="0"/>
    <n v="0"/>
    <n v="42.21"/>
    <n v="0"/>
    <n v="26.96"/>
    <m/>
  </r>
  <r>
    <x v="7"/>
    <s v="Marble Baize Mb"/>
    <s v="Master Batch"/>
    <s v="Raw Material"/>
    <s v="Kgs."/>
    <n v="0"/>
    <n v="0"/>
    <n v="47.89"/>
    <n v="60.68"/>
    <n v="7327.62"/>
    <n v="0"/>
    <n v="0"/>
    <n v="0"/>
    <n v="0"/>
    <n v="0"/>
    <n v="0"/>
    <n v="11.31"/>
    <n v="1.35"/>
    <m/>
    <n v="12.66"/>
    <n v="12.66"/>
    <n v="0"/>
    <n v="0"/>
    <n v="36.58"/>
    <n v="7327.62"/>
    <n v="48.019999999999996"/>
    <m/>
  </r>
  <r>
    <x v="7"/>
    <s v="Marble White mb"/>
    <s v="Master Batch"/>
    <s v="Raw Material"/>
    <s v="Kgs."/>
    <n v="0"/>
    <n v="0"/>
    <n v="130.43"/>
    <n v="82.89"/>
    <n v="19343.41"/>
    <n v="0"/>
    <n v="0"/>
    <n v="0"/>
    <n v="0"/>
    <n v="0"/>
    <n v="0"/>
    <n v="16.09"/>
    <n v="1.92"/>
    <m/>
    <n v="18.009999999999998"/>
    <n v="18.009999999999998"/>
    <n v="0"/>
    <n v="0"/>
    <n v="114.34"/>
    <n v="19343.41"/>
    <n v="64.88"/>
    <m/>
  </r>
  <r>
    <x v="7"/>
    <s v="MAROON-M004 -2M6785C(SNCC)"/>
    <s v="Master Batch"/>
    <s v="Raw Material"/>
    <s v="Kgs."/>
    <m/>
    <n v="0"/>
    <n v="-0.51"/>
    <n v="0"/>
    <n v="-145.35"/>
    <n v="0"/>
    <n v="0"/>
    <n v="0"/>
    <n v="0"/>
    <n v="0"/>
    <n v="0"/>
    <n v="0"/>
    <n v="0"/>
    <m/>
    <n v="0"/>
    <n v="0"/>
    <n v="0"/>
    <n v="0"/>
    <n v="-0.51"/>
    <n v="-145.35"/>
    <n v="0"/>
    <m/>
  </r>
  <r>
    <x v="7"/>
    <s v="NATURAL FILLTER FX 23 ASF"/>
    <s v="Master Batch"/>
    <s v="Raw Material"/>
    <s v="Kgs."/>
    <m/>
    <n v="0"/>
    <n v="25"/>
    <n v="17.55"/>
    <n v="1575"/>
    <n v="0"/>
    <n v="0"/>
    <n v="0"/>
    <n v="0"/>
    <n v="0"/>
    <n v="0"/>
    <n v="0"/>
    <n v="0"/>
    <m/>
    <n v="0"/>
    <n v="0"/>
    <n v="0"/>
    <n v="0"/>
    <n v="25"/>
    <n v="1575"/>
    <n v="17.55"/>
    <m/>
  </r>
  <r>
    <x v="7"/>
    <s v="Neyopone Blood Red Mb"/>
    <s v="Master Batch"/>
    <s v="Raw Material"/>
    <s v="Kgs."/>
    <m/>
    <n v="0"/>
    <n v="0.01"/>
    <n v="0.01"/>
    <n v="0"/>
    <n v="0"/>
    <n v="0"/>
    <n v="0"/>
    <n v="0"/>
    <n v="0"/>
    <n v="0"/>
    <n v="0"/>
    <n v="0"/>
    <m/>
    <n v="0"/>
    <n v="0"/>
    <n v="0"/>
    <n v="0"/>
    <n v="0.01"/>
    <n v="0"/>
    <n v="0.01"/>
    <m/>
  </r>
  <r>
    <x v="7"/>
    <s v="Npd Plastic Grinding"/>
    <s v="RAW MATERIAL"/>
    <s v="Raw Material"/>
    <s v="KG"/>
    <m/>
    <n v="0"/>
    <n v="26.81"/>
    <n v="67.55"/>
    <n v="1876.7"/>
    <n v="0"/>
    <n v="0"/>
    <n v="0"/>
    <n v="0"/>
    <n v="0"/>
    <n v="0"/>
    <n v="0"/>
    <n v="0"/>
    <m/>
    <n v="0"/>
    <n v="0"/>
    <n v="0"/>
    <n v="0"/>
    <n v="26.81"/>
    <n v="1876.7"/>
    <n v="67.55"/>
    <m/>
  </r>
  <r>
    <x v="7"/>
    <s v="Orange Mb-04041"/>
    <s v="Master Batch"/>
    <s v="Raw Material"/>
    <s v="Kgs."/>
    <m/>
    <n v="0"/>
    <n v="168.99"/>
    <n v="415.85"/>
    <n v="29474.34"/>
    <n v="0"/>
    <n v="0"/>
    <n v="0"/>
    <n v="0"/>
    <n v="0"/>
    <n v="0"/>
    <n v="76.489999999999995"/>
    <n v="9.14"/>
    <m/>
    <n v="85.63"/>
    <n v="85.63"/>
    <n v="12645.93"/>
    <n v="1.1200000000000001"/>
    <n v="92.5"/>
    <n v="16827.509999999998"/>
    <n v="329.1"/>
    <m/>
  </r>
  <r>
    <x v="7"/>
    <s v="PARROT GREEN (2M3565)(SNCC)"/>
    <s v="Master Batch"/>
    <s v="Raw Material"/>
    <s v="Kgs."/>
    <m/>
    <n v="0"/>
    <n v="7.87"/>
    <n v="2.96"/>
    <n v="2245.5700000000002"/>
    <n v="0"/>
    <n v="0"/>
    <n v="0"/>
    <n v="0"/>
    <n v="0"/>
    <n v="0"/>
    <n v="0"/>
    <n v="0"/>
    <m/>
    <n v="0"/>
    <n v="0"/>
    <n v="0"/>
    <n v="0"/>
    <n v="7.87"/>
    <n v="2245.5700000000002"/>
    <n v="2.96"/>
    <m/>
  </r>
  <r>
    <x v="7"/>
    <s v="Parrot Green Ipolycol 1320"/>
    <s v="Master Batch"/>
    <s v="Raw Material"/>
    <s v="Kgs."/>
    <m/>
    <n v="0"/>
    <n v="3.3"/>
    <n v="1.73"/>
    <n v="0"/>
    <n v="0"/>
    <n v="0"/>
    <n v="0"/>
    <n v="0"/>
    <n v="0"/>
    <n v="0"/>
    <n v="0"/>
    <n v="0"/>
    <m/>
    <n v="0"/>
    <n v="0"/>
    <n v="0"/>
    <n v="0"/>
    <n v="3.3"/>
    <n v="0"/>
    <n v="1.73"/>
    <m/>
  </r>
  <r>
    <x v="7"/>
    <s v="PINK 2M65026C (SNCC)"/>
    <s v="Master Batch"/>
    <s v="Raw Material"/>
    <s v="Kgs."/>
    <m/>
    <n v="0"/>
    <n v="4.3600000000000003"/>
    <n v="2.74"/>
    <n v="1288.95"/>
    <n v="0"/>
    <n v="0"/>
    <n v="0"/>
    <n v="0"/>
    <n v="0"/>
    <n v="0"/>
    <n v="0"/>
    <n v="0"/>
    <m/>
    <n v="0"/>
    <n v="0"/>
    <n v="0"/>
    <n v="0"/>
    <n v="4.3600000000000003"/>
    <n v="1288.95"/>
    <n v="2.74"/>
    <m/>
  </r>
  <r>
    <x v="7"/>
    <s v="PLASTIC GRANUALES (SP)"/>
    <s v="RAW MATERIAL"/>
    <s v="Raw Material"/>
    <s v="Kgs."/>
    <m/>
    <n v="0"/>
    <n v="8971.24"/>
    <n v="2660.72"/>
    <n v="633548.96"/>
    <n v="0"/>
    <n v="0"/>
    <n v="0"/>
    <n v="0"/>
    <n v="0"/>
    <n v="0"/>
    <n v="900.26"/>
    <n v="107.53"/>
    <m/>
    <n v="1007.79"/>
    <n v="1007.79"/>
    <n v="63576.36"/>
    <n v="13.23"/>
    <n v="8070.98"/>
    <n v="569972.6"/>
    <n v="1639.6999999999998"/>
    <m/>
  </r>
  <r>
    <x v="7"/>
    <s v="Plastic Granules"/>
    <s v="RAW MATERIAL"/>
    <s v="Raw Material"/>
    <s v="Kgs."/>
    <m/>
    <n v="0"/>
    <n v="-999.75"/>
    <n v="3.82"/>
    <n v="-78935.039999999994"/>
    <n v="0"/>
    <n v="0"/>
    <n v="0"/>
    <n v="0"/>
    <n v="0"/>
    <n v="0"/>
    <n v="0"/>
    <n v="0"/>
    <m/>
    <n v="0"/>
    <n v="0"/>
    <n v="0"/>
    <n v="0"/>
    <n v="-999.75"/>
    <n v="-78935.039999999994"/>
    <n v="3.82"/>
    <m/>
  </r>
  <r>
    <x v="7"/>
    <s v="PLASTIC GRANULES (PRIYA PLASTIC)"/>
    <s v="RAW MATERIAL"/>
    <s v="Raw Material"/>
    <s v="Kgs."/>
    <m/>
    <n v="0"/>
    <n v="5721.73"/>
    <n v="3925.27"/>
    <n v="263142.43"/>
    <n v="0"/>
    <n v="0"/>
    <n v="0"/>
    <n v="0"/>
    <n v="0"/>
    <n v="0"/>
    <n v="2818.06"/>
    <n v="336.6"/>
    <m/>
    <n v="3154.66"/>
    <n v="3154.66"/>
    <n v="129602.58"/>
    <n v="41.43"/>
    <n v="2903.67"/>
    <n v="133539.85"/>
    <n v="729.18000000000018"/>
    <m/>
  </r>
  <r>
    <x v="7"/>
    <s v="Plastic Scrap Grinding"/>
    <s v="RAW MATERIAL"/>
    <s v="Raw Material"/>
    <s v="Kgs."/>
    <m/>
    <n v="0"/>
    <n v="717.28"/>
    <n v="503.46"/>
    <n v="71728"/>
    <n v="0"/>
    <n v="0"/>
    <n v="0"/>
    <n v="0"/>
    <n v="0"/>
    <n v="0"/>
    <n v="0"/>
    <n v="0"/>
    <m/>
    <n v="0"/>
    <n v="0"/>
    <n v="0"/>
    <n v="0"/>
    <n v="717.28"/>
    <n v="71728"/>
    <n v="503.46"/>
    <m/>
  </r>
  <r>
    <x v="7"/>
    <s v="PP B120MA"/>
    <s v="RAW MATERIAL"/>
    <s v="Raw Material"/>
    <s v="KG"/>
    <n v="0"/>
    <n v="0"/>
    <n v="6605.85"/>
    <n v="3994.58"/>
    <n v="688182.63"/>
    <n v="0"/>
    <n v="0"/>
    <n v="0"/>
    <n v="0"/>
    <n v="0"/>
    <n v="0"/>
    <n v="0"/>
    <n v="0"/>
    <m/>
    <n v="0"/>
    <n v="0"/>
    <n v="0"/>
    <n v="0"/>
    <n v="6605.85"/>
    <n v="688182.63"/>
    <n v="3994.58"/>
    <m/>
  </r>
  <r>
    <x v="7"/>
    <s v="PP C080MA"/>
    <s v="RAW MATERIAL"/>
    <s v="Raw Material"/>
    <s v="Kgs."/>
    <n v="0"/>
    <n v="0"/>
    <n v="17942.61"/>
    <n v="119.29"/>
    <n v="1802748.41"/>
    <n v="43000"/>
    <n v="4060025"/>
    <n v="0"/>
    <n v="0"/>
    <n v="0"/>
    <n v="0"/>
    <n v="16178.25"/>
    <n v="1932.38"/>
    <m/>
    <n v="18110.63"/>
    <n v="18110.63"/>
    <n v="1584265.63"/>
    <n v="237.84"/>
    <n v="44764.36"/>
    <n v="4267121.24"/>
    <n v="24770.82"/>
    <m/>
  </r>
  <r>
    <x v="7"/>
    <s v="PP D120MA"/>
    <s v="RAW MATERIAL"/>
    <s v="Raw Material"/>
    <s v="Kgs."/>
    <m/>
    <n v="0"/>
    <n v="770.18"/>
    <n v="540.59"/>
    <n v="86696.25"/>
    <n v="0"/>
    <n v="0"/>
    <n v="0"/>
    <n v="0"/>
    <n v="0"/>
    <n v="0"/>
    <n v="0"/>
    <n v="0"/>
    <m/>
    <n v="0"/>
    <n v="0"/>
    <n v="0"/>
    <n v="0"/>
    <n v="770.18"/>
    <n v="86696.25"/>
    <n v="540.59"/>
    <m/>
  </r>
  <r>
    <x v="7"/>
    <s v="PP GRANULES"/>
    <s v="RAW MATERIAL"/>
    <s v="Raw Material"/>
    <s v="Kgs."/>
    <n v="0"/>
    <n v="0"/>
    <n v="14014.6"/>
    <n v="889.53"/>
    <n v="1295960.94"/>
    <n v="0"/>
    <n v="0"/>
    <n v="0"/>
    <n v="0"/>
    <n v="0"/>
    <n v="0"/>
    <n v="0"/>
    <n v="0"/>
    <m/>
    <n v="0"/>
    <n v="0"/>
    <n v="0"/>
    <n v="0"/>
    <n v="14014.6"/>
    <n v="1295960.94"/>
    <n v="889.53"/>
    <m/>
  </r>
  <r>
    <x v="7"/>
    <s v="PP H110MA"/>
    <s v="RAW MATERIAL"/>
    <s v="Raw Material"/>
    <s v="Kgs."/>
    <m/>
    <n v="0"/>
    <n v="2434.4899999999998"/>
    <n v="2242.1"/>
    <n v="251961.31"/>
    <n v="0"/>
    <n v="0"/>
    <n v="0"/>
    <n v="0"/>
    <n v="0"/>
    <n v="0"/>
    <n v="0"/>
    <n v="0"/>
    <m/>
    <n v="0"/>
    <n v="0"/>
    <n v="0"/>
    <n v="0"/>
    <n v="2434.4899999999998"/>
    <n v="251961.31"/>
    <n v="2242.1"/>
    <m/>
  </r>
  <r>
    <x v="7"/>
    <s v="PP SRM100NC"/>
    <s v="RAW MATERIAL"/>
    <s v="Raw Material"/>
    <s v="Kgs."/>
    <m/>
    <n v="0"/>
    <n v="746.99"/>
    <n v="121.43"/>
    <n v="86195.839999999997"/>
    <n v="0"/>
    <n v="0"/>
    <n v="0"/>
    <n v="0"/>
    <n v="0"/>
    <n v="0"/>
    <n v="0"/>
    <n v="0"/>
    <m/>
    <n v="0"/>
    <n v="0"/>
    <n v="0"/>
    <n v="0"/>
    <n v="746.99"/>
    <n v="86195.839999999997"/>
    <n v="121.43"/>
    <m/>
  </r>
  <r>
    <x v="7"/>
    <s v="PPCP MI 3530"/>
    <s v="RAW MATERIAL"/>
    <s v="Raw Material"/>
    <s v="Kgs."/>
    <m/>
    <n v="0"/>
    <n v="91.15"/>
    <n v="17.3"/>
    <n v="9598.09"/>
    <n v="0"/>
    <n v="0"/>
    <n v="0"/>
    <n v="0"/>
    <n v="0"/>
    <n v="0"/>
    <n v="0"/>
    <n v="0"/>
    <m/>
    <n v="0"/>
    <n v="0"/>
    <n v="0"/>
    <n v="0"/>
    <n v="91.15"/>
    <n v="9598.09"/>
    <n v="17.3"/>
    <m/>
  </r>
  <r>
    <x v="7"/>
    <s v="Radhe Plastic Granules"/>
    <s v="RAW MATERIAL"/>
    <s v="Raw Material"/>
    <s v="Kgs."/>
    <m/>
    <n v="0"/>
    <n v="1675"/>
    <n v="175.68"/>
    <n v="108875"/>
    <n v="0"/>
    <n v="0"/>
    <n v="0"/>
    <n v="0"/>
    <n v="0"/>
    <n v="0"/>
    <n v="0"/>
    <n v="0"/>
    <m/>
    <n v="0"/>
    <n v="0"/>
    <n v="0"/>
    <n v="0"/>
    <n v="1675"/>
    <n v="108875"/>
    <n v="175.68"/>
    <m/>
  </r>
  <r>
    <x v="7"/>
    <s v="Red 2M6390 MB (SNCC)"/>
    <s v="Master Batch"/>
    <s v="Raw Material"/>
    <s v="Kgs."/>
    <m/>
    <n v="0"/>
    <n v="13.16"/>
    <n v="6.06"/>
    <n v="3167.41"/>
    <n v="0"/>
    <n v="0"/>
    <n v="0"/>
    <n v="0"/>
    <n v="0"/>
    <n v="0"/>
    <n v="0"/>
    <n v="0"/>
    <m/>
    <n v="0"/>
    <n v="0"/>
    <n v="0"/>
    <n v="0"/>
    <n v="13.16"/>
    <n v="3167.41"/>
    <n v="6.06"/>
    <m/>
  </r>
  <r>
    <x v="7"/>
    <s v="RED MB - AM 13235 TERRACOTA"/>
    <s v="Master Batch"/>
    <s v="Raw Material"/>
    <s v="KG"/>
    <m/>
    <n v="0"/>
    <n v="48.59"/>
    <n v="26.15"/>
    <n v="0"/>
    <n v="0"/>
    <n v="0"/>
    <n v="0"/>
    <n v="0"/>
    <n v="0"/>
    <n v="0"/>
    <n v="0.98"/>
    <n v="0.12"/>
    <m/>
    <n v="1.1000000000000001"/>
    <n v="1.1000000000000001"/>
    <n v="0"/>
    <n v="0"/>
    <n v="47.61"/>
    <n v="0"/>
    <n v="25.049999999999997"/>
    <m/>
  </r>
  <r>
    <x v="7"/>
    <s v="Rereprocessed Granules"/>
    <s v="RAW MATERIAL"/>
    <s v="Raw Material"/>
    <s v="Kgs."/>
    <m/>
    <n v="0"/>
    <n v="62.88"/>
    <n v="44.14"/>
    <n v="4313.57"/>
    <n v="0"/>
    <n v="0"/>
    <n v="0"/>
    <n v="0"/>
    <n v="0"/>
    <n v="0"/>
    <n v="0"/>
    <n v="0"/>
    <m/>
    <n v="0"/>
    <n v="0"/>
    <n v="0"/>
    <n v="0"/>
    <n v="62.88"/>
    <n v="4313.57"/>
    <n v="44.14"/>
    <m/>
  </r>
  <r>
    <x v="7"/>
    <s v="SAI 50A NAT 297C"/>
    <s v="RAW MATERIAL"/>
    <s v="Raw Material"/>
    <s v="Kgs."/>
    <m/>
    <n v="0"/>
    <n v="13.6"/>
    <n v="9.5500000000000007"/>
    <n v="0"/>
    <n v="0"/>
    <n v="0"/>
    <n v="0"/>
    <n v="0"/>
    <n v="0"/>
    <n v="0"/>
    <n v="0"/>
    <n v="0"/>
    <m/>
    <n v="0"/>
    <n v="0"/>
    <n v="0"/>
    <n v="0"/>
    <n v="13.6"/>
    <n v="0"/>
    <n v="9.5500000000000007"/>
    <m/>
  </r>
  <r>
    <x v="7"/>
    <s v="SAI 60A TR 388A"/>
    <s v="RAW MATERIAL"/>
    <s v="Raw Material"/>
    <s v="KG"/>
    <m/>
    <n v="0"/>
    <n v="762.77"/>
    <n v="221.86"/>
    <n v="154537.20000000001"/>
    <n v="0"/>
    <n v="0"/>
    <n v="0"/>
    <n v="0"/>
    <n v="0"/>
    <n v="0"/>
    <n v="0"/>
    <n v="0"/>
    <m/>
    <n v="0"/>
    <n v="0"/>
    <n v="0"/>
    <n v="0"/>
    <n v="762.77"/>
    <n v="154537.20000000001"/>
    <n v="221.86"/>
    <m/>
  </r>
  <r>
    <x v="7"/>
    <s v="SAI 70A TR 272"/>
    <s v="RAW MATERIAL"/>
    <s v="Raw Material"/>
    <s v="KG"/>
    <m/>
    <n v="0"/>
    <n v="14.69"/>
    <n v="10.31"/>
    <n v="2585.44"/>
    <n v="0"/>
    <n v="0"/>
    <n v="0"/>
    <n v="0"/>
    <n v="0"/>
    <n v="0"/>
    <n v="0"/>
    <n v="0"/>
    <m/>
    <n v="0"/>
    <n v="0"/>
    <n v="0"/>
    <n v="0"/>
    <n v="14.69"/>
    <n v="2585.44"/>
    <n v="10.31"/>
    <m/>
  </r>
  <r>
    <x v="7"/>
    <s v="Sai 80A BK 848A"/>
    <s v="RAW MATERIAL"/>
    <s v="Raw Material"/>
    <s v="KG"/>
    <m/>
    <n v="0"/>
    <n v="509.11"/>
    <n v="122.5"/>
    <n v="53100.17"/>
    <n v="0"/>
    <n v="0"/>
    <n v="0"/>
    <n v="0"/>
    <n v="0"/>
    <n v="0"/>
    <n v="331.51"/>
    <n v="39.6"/>
    <n v="255"/>
    <n v="116.11000000000001"/>
    <n v="116.11000000000001"/>
    <n v="34576.49"/>
    <n v="1.52"/>
    <n v="177.6"/>
    <n v="18523.68"/>
    <n v="4.8699999999999868"/>
    <m/>
  </r>
  <r>
    <x v="7"/>
    <s v="SKY BLUE 2W2028 (SNCC)"/>
    <s v="Master Batch"/>
    <s v="Raw Material"/>
    <s v="Kgs."/>
    <m/>
    <n v="0"/>
    <n v="3.78"/>
    <n v="2.65"/>
    <n v="850.5"/>
    <n v="0"/>
    <n v="0"/>
    <n v="0"/>
    <n v="0"/>
    <n v="0"/>
    <n v="0"/>
    <n v="0"/>
    <n v="0"/>
    <m/>
    <n v="0"/>
    <n v="0"/>
    <n v="0"/>
    <n v="0"/>
    <n v="3.78"/>
    <n v="850.5"/>
    <n v="2.65"/>
    <m/>
  </r>
  <r>
    <x v="7"/>
    <s v="SLT  Grinding (P.P)"/>
    <s v="RAW MATERIAL"/>
    <s v="Raw Material"/>
    <s v="Kgs."/>
    <m/>
    <n v="0"/>
    <n v="34.47"/>
    <n v="2.67"/>
    <n v="2647.41"/>
    <n v="0"/>
    <n v="0"/>
    <n v="0"/>
    <n v="0"/>
    <n v="0"/>
    <n v="0"/>
    <n v="0"/>
    <n v="0"/>
    <m/>
    <n v="0"/>
    <n v="0"/>
    <n v="0"/>
    <n v="0"/>
    <n v="34.47"/>
    <n v="2647.41"/>
    <n v="2.67"/>
    <m/>
  </r>
  <r>
    <x v="7"/>
    <s v="SLT Ppcp Grinding"/>
    <s v="RAW MATERIAL"/>
    <s v="Raw Material"/>
    <s v="Kgs."/>
    <m/>
    <n v="0"/>
    <n v="-19.170000000000002"/>
    <n v="57.42"/>
    <n v="-1352.34"/>
    <n v="0"/>
    <n v="0"/>
    <n v="0"/>
    <n v="0"/>
    <n v="0"/>
    <n v="0"/>
    <n v="4570.1900000000005"/>
    <n v="545.88"/>
    <n v="5100"/>
    <n v="16.070000000000618"/>
    <n v="16.070000000000618"/>
    <n v="377847.2"/>
    <n v="0"/>
    <n v="-417.94"/>
    <n v="-1352.34"/>
    <n v="41.349999999999383"/>
    <m/>
  </r>
  <r>
    <x v="7"/>
    <s v="UVKON 2032(SNCC)"/>
    <s v="Master Batch"/>
    <s v="Raw Material"/>
    <s v="Kgs."/>
    <m/>
    <n v="0"/>
    <n v="-2.04"/>
    <n v="29.82"/>
    <n v="-744.6"/>
    <n v="0"/>
    <n v="0"/>
    <n v="0"/>
    <n v="0"/>
    <n v="0"/>
    <n v="0"/>
    <n v="0"/>
    <n v="0"/>
    <m/>
    <n v="0"/>
    <n v="0"/>
    <n v="0"/>
    <n v="0"/>
    <n v="-2.04"/>
    <n v="-744.6"/>
    <n v="29.82"/>
    <m/>
  </r>
  <r>
    <x v="7"/>
    <s v="VIOLET 25712 (SNCC)"/>
    <s v="Master Batch"/>
    <s v="Raw Material"/>
    <s v="Kgs."/>
    <m/>
    <n v="0"/>
    <n v="1.45"/>
    <n v="0"/>
    <n v="449.5"/>
    <n v="0"/>
    <n v="0"/>
    <n v="0"/>
    <n v="0"/>
    <n v="0"/>
    <n v="0"/>
    <n v="0"/>
    <n v="0"/>
    <m/>
    <n v="0"/>
    <n v="0"/>
    <n v="0"/>
    <n v="0"/>
    <n v="1.45"/>
    <n v="449.5"/>
    <n v="0"/>
    <m/>
  </r>
  <r>
    <x v="7"/>
    <s v="Volvo Silver 2MML80175 (SNCC)"/>
    <s v="Master Batch"/>
    <s v="Raw Material"/>
    <s v="Kgs."/>
    <n v="0"/>
    <n v="0"/>
    <n v="16.32"/>
    <n v="64.64"/>
    <n v="2774.48"/>
    <n v="150"/>
    <n v="25500"/>
    <n v="0"/>
    <n v="0"/>
    <n v="0"/>
    <n v="0"/>
    <n v="80.53"/>
    <n v="9.6199999999999992"/>
    <m/>
    <n v="90.15"/>
    <n v="90.15"/>
    <n v="12396.3"/>
    <n v="1.18"/>
    <n v="85.79"/>
    <n v="14831.51"/>
    <n v="123.30999999999997"/>
    <m/>
  </r>
  <r>
    <x v="7"/>
    <s v="WASTE GRADING SMP"/>
    <s v="RAW MATERIAL"/>
    <s v="Raw Material"/>
    <s v="Kgs."/>
    <m/>
    <n v="0"/>
    <n v="-3.6"/>
    <n v="0"/>
    <n v="-324"/>
    <n v="0"/>
    <n v="0"/>
    <n v="0"/>
    <n v="0"/>
    <n v="0"/>
    <n v="0"/>
    <n v="0"/>
    <n v="0"/>
    <m/>
    <n v="0"/>
    <n v="0"/>
    <n v="0"/>
    <n v="0"/>
    <n v="-3.6"/>
    <n v="-324"/>
    <n v="0"/>
    <m/>
  </r>
  <r>
    <x v="7"/>
    <s v="White MB- Aw 5039"/>
    <s v="Master Batch"/>
    <s v="Raw Material"/>
    <s v="KG"/>
    <m/>
    <n v="0"/>
    <n v="81.790000000000006"/>
    <n v="52.85"/>
    <n v="12677.45"/>
    <n v="0"/>
    <n v="0"/>
    <n v="0"/>
    <n v="0"/>
    <n v="0"/>
    <n v="0"/>
    <n v="0"/>
    <n v="0"/>
    <m/>
    <n v="0"/>
    <n v="0"/>
    <n v="0"/>
    <n v="0"/>
    <n v="81.790000000000006"/>
    <n v="12677.45"/>
    <n v="52.85"/>
    <m/>
  </r>
  <r>
    <x v="7"/>
    <s v="YELLOW 2M4374S MB (SNCC)"/>
    <s v="Master Batch"/>
    <s v="Raw Material"/>
    <s v="KG"/>
    <m/>
    <n v="0"/>
    <n v="10.47"/>
    <n v="5.31"/>
    <n v="2304.2199999999998"/>
    <n v="0"/>
    <n v="0"/>
    <n v="0"/>
    <n v="0"/>
    <n v="0"/>
    <n v="0"/>
    <n v="0"/>
    <n v="0"/>
    <m/>
    <n v="0"/>
    <n v="0"/>
    <n v="0"/>
    <n v="0"/>
    <n v="10.47"/>
    <n v="2304.2199999999998"/>
    <n v="5.31"/>
    <m/>
  </r>
  <r>
    <x v="7"/>
    <s v="YELLOW GOLDAN 23490 (SNCC)"/>
    <s v="Master Batch"/>
    <s v="Raw Material"/>
    <s v="Kgs."/>
    <m/>
    <n v="0"/>
    <n v="8.77"/>
    <n v="6.16"/>
    <n v="2104.8000000000002"/>
    <n v="0"/>
    <n v="0"/>
    <n v="0"/>
    <n v="0"/>
    <n v="0"/>
    <n v="0"/>
    <n v="0"/>
    <n v="0"/>
    <m/>
    <n v="0"/>
    <n v="0"/>
    <n v="0"/>
    <n v="0"/>
    <n v="8.77"/>
    <n v="2104.8000000000002"/>
    <n v="6.16"/>
    <m/>
  </r>
  <r>
    <x v="8"/>
    <s v="ALU RIVET"/>
    <s v="RAW MATERIAL"/>
    <s v="Raw Material"/>
    <s v="Kgs."/>
    <m/>
    <n v="0"/>
    <n v="26.02"/>
    <n v="19.39"/>
    <n v="7500.59"/>
    <n v="0"/>
    <n v="0"/>
    <n v="0"/>
    <n v="0"/>
    <n v="0"/>
    <n v="0"/>
    <n v="3.2"/>
    <n v="0.38"/>
    <m/>
    <n v="3.58"/>
    <n v="3.58"/>
    <n v="0"/>
    <n v="0"/>
    <n v="22.82"/>
    <n v="7500.59"/>
    <n v="15.81"/>
    <m/>
  </r>
  <r>
    <x v="8"/>
    <s v="Baby Blue 3054 Bu-1257"/>
    <s v="Master Batch"/>
    <s v="Raw Material"/>
    <s v="Kgs."/>
    <m/>
    <n v="0"/>
    <n v="537.58000000000004"/>
    <n v="252.67"/>
    <n v="122065.97"/>
    <n v="0"/>
    <n v="0"/>
    <n v="0"/>
    <n v="0"/>
    <n v="0"/>
    <n v="0"/>
    <n v="349.91"/>
    <n v="41.79"/>
    <n v="150"/>
    <n v="241.70000000000005"/>
    <n v="241.70000000000005"/>
    <n v="81263.929999999993"/>
    <n v="3.17"/>
    <n v="187.67"/>
    <n v="42583.31"/>
    <n v="7.7999999999999421"/>
    <m/>
  </r>
  <r>
    <x v="8"/>
    <s v="Baby Blue Ipolycol 1224"/>
    <s v="Indojapan MB"/>
    <s v="Raw Material"/>
    <s v="Kgs."/>
    <m/>
    <n v="0"/>
    <n v="6.39"/>
    <n v="4.49"/>
    <n v="0"/>
    <n v="0"/>
    <n v="0"/>
    <n v="0"/>
    <n v="0"/>
    <n v="0"/>
    <n v="0"/>
    <n v="0"/>
    <n v="0"/>
    <m/>
    <n v="0"/>
    <n v="0"/>
    <n v="0"/>
    <n v="0"/>
    <n v="6.39"/>
    <n v="0"/>
    <n v="4.49"/>
    <m/>
  </r>
  <r>
    <x v="8"/>
    <s v="Baby Pink  SPL PINK 3306"/>
    <s v="Master Batch"/>
    <s v="Raw Material"/>
    <s v="Kgs."/>
    <n v="0"/>
    <n v="0"/>
    <n v="97.43"/>
    <n v="2.99"/>
    <n v="20724.23"/>
    <n v="150"/>
    <n v="27000"/>
    <n v="0"/>
    <n v="0"/>
    <n v="0"/>
    <n v="0"/>
    <n v="188.95"/>
    <n v="22.57"/>
    <n v="100"/>
    <n v="111.51999999999998"/>
    <n v="111.51999999999998"/>
    <n v="38223.269999999997"/>
    <n v="1.46"/>
    <n v="58.48"/>
    <n v="10845.81"/>
    <n v="40.010000000000026"/>
    <m/>
  </r>
  <r>
    <x v="8"/>
    <s v="BLACK 238062 (SNCC)"/>
    <s v="Master Batch"/>
    <s v="Raw Material"/>
    <s v="Kgs."/>
    <m/>
    <n v="0"/>
    <n v="2.39"/>
    <n v="15.33"/>
    <n v="0"/>
    <n v="0"/>
    <n v="0"/>
    <n v="0"/>
    <n v="0"/>
    <n v="0"/>
    <n v="0"/>
    <n v="0.25"/>
    <n v="0.03"/>
    <m/>
    <n v="0.28000000000000003"/>
    <n v="0.28000000000000003"/>
    <n v="0"/>
    <n v="0"/>
    <n v="2.14"/>
    <n v="0"/>
    <n v="15.05"/>
    <m/>
  </r>
  <r>
    <x v="8"/>
    <s v="BLACK SUPREME 238073 MB (SNCC)"/>
    <s v="Master Batch"/>
    <s v="Raw Material"/>
    <s v="Kgs."/>
    <m/>
    <n v="0"/>
    <n v="-0.11"/>
    <n v="0"/>
    <n v="0"/>
    <n v="0"/>
    <n v="0"/>
    <n v="0"/>
    <n v="0"/>
    <n v="0"/>
    <n v="0"/>
    <n v="0"/>
    <n v="0"/>
    <m/>
    <n v="0"/>
    <n v="0"/>
    <n v="0"/>
    <n v="0"/>
    <n v="-0.11"/>
    <n v="0"/>
    <n v="0"/>
    <m/>
  </r>
  <r>
    <x v="8"/>
    <s v="Blend Pink 4659/3 codePI-1098"/>
    <s v="Master Batch"/>
    <s v="Raw Material"/>
    <s v="Kgs."/>
    <m/>
    <n v="0"/>
    <n v="100"/>
    <n v="70.19"/>
    <n v="0"/>
    <n v="0"/>
    <n v="0"/>
    <n v="0"/>
    <n v="0"/>
    <n v="0"/>
    <n v="0"/>
    <n v="0"/>
    <n v="0"/>
    <m/>
    <n v="0"/>
    <n v="0"/>
    <n v="0"/>
    <n v="0"/>
    <n v="100"/>
    <n v="0"/>
    <n v="70.19"/>
    <m/>
  </r>
  <r>
    <x v="8"/>
    <s v="Blend UV Master Batch 203/20%"/>
    <s v="Master Batch"/>
    <s v="Raw Material"/>
    <s v="Kgs."/>
    <m/>
    <n v="0"/>
    <n v="25"/>
    <n v="25"/>
    <n v="7125"/>
    <n v="0"/>
    <n v="0"/>
    <n v="0"/>
    <n v="0"/>
    <n v="0"/>
    <n v="0"/>
    <n v="0"/>
    <n v="0"/>
    <m/>
    <n v="0"/>
    <n v="0"/>
    <n v="0"/>
    <n v="0"/>
    <n v="25"/>
    <n v="7125"/>
    <n v="25"/>
    <m/>
  </r>
  <r>
    <x v="8"/>
    <s v="BLUE DARK 224 (SNCC)"/>
    <s v="Master Batch"/>
    <s v="Raw Material"/>
    <s v="Kgs."/>
    <m/>
    <n v="0"/>
    <n v="92.22"/>
    <n v="26.16"/>
    <n v="19814.43"/>
    <n v="0"/>
    <n v="0"/>
    <n v="0"/>
    <n v="0"/>
    <n v="0"/>
    <n v="0"/>
    <n v="0"/>
    <n v="0"/>
    <m/>
    <n v="0"/>
    <n v="0"/>
    <n v="0"/>
    <n v="0"/>
    <n v="92.22"/>
    <n v="19814.43"/>
    <n v="26.16"/>
    <m/>
  </r>
  <r>
    <x v="8"/>
    <s v="BLUE ICE 2M2333S (SNCC)"/>
    <s v="Master Batch"/>
    <s v="Raw Material"/>
    <s v="Kgs."/>
    <n v="0"/>
    <n v="0"/>
    <n v="4.07"/>
    <n v="6.66"/>
    <n v="928.28"/>
    <n v="10"/>
    <n v="2250"/>
    <n v="0"/>
    <n v="0"/>
    <n v="0"/>
    <n v="0"/>
    <n v="6.91"/>
    <n v="0.83"/>
    <m/>
    <n v="7.74"/>
    <n v="7.74"/>
    <n v="0"/>
    <n v="0"/>
    <n v="7.16"/>
    <n v="3178.28"/>
    <n v="8.92"/>
    <m/>
  </r>
  <r>
    <x v="8"/>
    <s v="BROWN COFEE-2M9185C(SNCC)"/>
    <s v="Master Batch"/>
    <s v="Raw Material"/>
    <s v="Kgs."/>
    <m/>
    <n v="0"/>
    <n v="0.63"/>
    <n v="0.11"/>
    <n v="160.02000000000001"/>
    <n v="0"/>
    <n v="0"/>
    <n v="0"/>
    <n v="0"/>
    <n v="0"/>
    <n v="0"/>
    <n v="0"/>
    <n v="0"/>
    <m/>
    <n v="0"/>
    <n v="0"/>
    <n v="0"/>
    <n v="0"/>
    <n v="0.63"/>
    <n v="160.02000000000001"/>
    <n v="0.11"/>
    <m/>
  </r>
  <r>
    <x v="8"/>
    <s v="Brown Mb-am 4394"/>
    <s v="Master Batch"/>
    <s v="Raw Material"/>
    <s v="KG"/>
    <m/>
    <n v="0"/>
    <n v="0.03"/>
    <n v="0.01"/>
    <n v="0"/>
    <n v="0"/>
    <n v="0"/>
    <n v="0"/>
    <n v="0"/>
    <n v="0"/>
    <n v="0"/>
    <n v="0"/>
    <n v="0"/>
    <m/>
    <n v="0"/>
    <n v="0"/>
    <n v="0"/>
    <n v="0"/>
    <n v="0.03"/>
    <n v="0"/>
    <n v="0.01"/>
    <m/>
  </r>
  <r>
    <x v="8"/>
    <s v="GOLD 2MPRL 4237C (SNCC)"/>
    <s v="Master Batch"/>
    <s v="Raw Material"/>
    <s v="Kgs."/>
    <m/>
    <n v="0"/>
    <n v="4.5199999999999996"/>
    <n v="4.46"/>
    <n v="1469"/>
    <n v="0"/>
    <n v="0"/>
    <n v="0"/>
    <n v="0"/>
    <n v="0"/>
    <n v="0"/>
    <n v="0"/>
    <n v="0"/>
    <m/>
    <n v="0"/>
    <n v="0"/>
    <n v="0"/>
    <n v="0"/>
    <n v="4.5199999999999996"/>
    <n v="1469"/>
    <n v="4.46"/>
    <m/>
  </r>
  <r>
    <x v="8"/>
    <s v="Green 1997 GR - 1131"/>
    <s v="Master Batch"/>
    <s v="Raw Material"/>
    <s v="Kgs."/>
    <m/>
    <n v="0"/>
    <n v="28.09"/>
    <n v="17.16"/>
    <n v="5196.6499999999996"/>
    <n v="0"/>
    <n v="0"/>
    <n v="0"/>
    <n v="0"/>
    <n v="0"/>
    <n v="0"/>
    <n v="0.99"/>
    <n v="0.12"/>
    <m/>
    <n v="1.1099999999999999"/>
    <n v="1.1099999999999999"/>
    <n v="0"/>
    <n v="0"/>
    <n v="27.1"/>
    <n v="5196.6499999999996"/>
    <n v="16.05"/>
    <m/>
  </r>
  <r>
    <x v="8"/>
    <s v="GREY 2MMTL8503S (SNCC)"/>
    <s v="Master Batch"/>
    <s v="Raw Material"/>
    <s v="Kgs."/>
    <m/>
    <n v="0"/>
    <n v="1.86"/>
    <n v="1.49"/>
    <n v="502.2"/>
    <n v="0"/>
    <n v="0"/>
    <n v="0"/>
    <n v="0"/>
    <n v="0"/>
    <n v="0"/>
    <n v="0"/>
    <n v="0"/>
    <m/>
    <n v="0"/>
    <n v="0"/>
    <n v="0"/>
    <n v="0"/>
    <n v="1.86"/>
    <n v="502.2"/>
    <n v="1.49"/>
    <m/>
  </r>
  <r>
    <x v="8"/>
    <s v="GREY PIGEON 23855 (SNCC)"/>
    <s v="Master Batch"/>
    <s v="Raw Material"/>
    <s v="Kgs."/>
    <m/>
    <n v="0"/>
    <n v="2.96"/>
    <n v="2.71"/>
    <n v="698.56"/>
    <n v="0"/>
    <n v="0"/>
    <n v="0"/>
    <n v="0"/>
    <n v="0"/>
    <n v="0"/>
    <n v="0"/>
    <n v="0"/>
    <m/>
    <n v="0"/>
    <n v="0"/>
    <n v="0"/>
    <n v="0"/>
    <n v="2.96"/>
    <n v="698.56"/>
    <n v="2.71"/>
    <m/>
  </r>
  <r>
    <x v="8"/>
    <s v="HD GRANULES"/>
    <s v="RAW MATERIAL"/>
    <s v="Raw Material"/>
    <s v="Kgs."/>
    <m/>
    <n v="0"/>
    <n v="10484.99"/>
    <n v="2859.39"/>
    <n v="1079003.8999999999"/>
    <n v="0"/>
    <n v="0"/>
    <n v="0"/>
    <n v="0"/>
    <n v="0"/>
    <n v="0"/>
    <n v="0"/>
    <n v="0"/>
    <m/>
    <n v="0"/>
    <n v="0"/>
    <n v="0"/>
    <n v="0"/>
    <n v="10484.99"/>
    <n v="1079003.8999999999"/>
    <n v="2859.39"/>
    <m/>
  </r>
  <r>
    <x v="8"/>
    <s v="HDPE 50 MA 180"/>
    <s v="Reliance"/>
    <s v="Raw Material"/>
    <s v="Kgs."/>
    <m/>
    <n v="0"/>
    <n v="213.03"/>
    <n v="149.53"/>
    <n v="21300.87"/>
    <n v="0"/>
    <n v="0"/>
    <n v="0"/>
    <n v="0"/>
    <n v="0"/>
    <n v="0"/>
    <n v="0"/>
    <n v="0"/>
    <m/>
    <n v="0"/>
    <n v="0"/>
    <n v="0"/>
    <n v="0"/>
    <n v="213.03"/>
    <n v="21300.87"/>
    <n v="149.53"/>
    <m/>
  </r>
  <r>
    <x v="8"/>
    <s v="Klaritone PP MB"/>
    <s v="Master Batch"/>
    <s v="Raw Material"/>
    <s v="KG"/>
    <m/>
    <n v="0"/>
    <n v="0.41"/>
    <n v="0.28999999999999998"/>
    <n v="0"/>
    <n v="0"/>
    <n v="0"/>
    <n v="0"/>
    <n v="0"/>
    <n v="0"/>
    <n v="0"/>
    <n v="0"/>
    <n v="0"/>
    <m/>
    <n v="0"/>
    <n v="0"/>
    <n v="0"/>
    <n v="0"/>
    <n v="0.41"/>
    <n v="0"/>
    <n v="0.28999999999999998"/>
    <m/>
  </r>
  <r>
    <x v="8"/>
    <s v="LIGHT SILVER 2MPRL 8677S (SNCC)"/>
    <s v="Master Batch"/>
    <s v="Raw Material"/>
    <s v="Kgs."/>
    <m/>
    <n v="0"/>
    <n v="4.05"/>
    <n v="3.94"/>
    <n v="854.55"/>
    <n v="0"/>
    <n v="0"/>
    <n v="0"/>
    <n v="0"/>
    <n v="0"/>
    <n v="0"/>
    <n v="0.97"/>
    <n v="0.12"/>
    <m/>
    <n v="1.0899999999999999"/>
    <n v="1.0899999999999999"/>
    <n v="0"/>
    <n v="0"/>
    <n v="3.08"/>
    <n v="854.55"/>
    <n v="2.85"/>
    <m/>
  </r>
  <r>
    <x v="8"/>
    <s v="LL 36 RA 045"/>
    <s v="RAW MATERIAL"/>
    <s v="Raw Material"/>
    <s v="Kgs."/>
    <m/>
    <n v="0"/>
    <n v="4.3099999999999996"/>
    <n v="2.88"/>
    <n v="0"/>
    <n v="0"/>
    <n v="0"/>
    <n v="0"/>
    <n v="0"/>
    <n v="0"/>
    <n v="0"/>
    <n v="0"/>
    <n v="0"/>
    <m/>
    <n v="0"/>
    <n v="0"/>
    <n v="0"/>
    <n v="0"/>
    <n v="4.3099999999999996"/>
    <n v="0"/>
    <n v="2.88"/>
    <m/>
  </r>
  <r>
    <x v="8"/>
    <s v="LLDPE JF19010"/>
    <s v="RAW MATERIAL"/>
    <s v="Raw Material"/>
    <s v="Kgs."/>
    <m/>
    <n v="0"/>
    <n v="1826.09"/>
    <n v="1742.58"/>
    <n v="161340.35"/>
    <n v="5000"/>
    <n v="465500"/>
    <n v="0"/>
    <n v="0"/>
    <n v="0"/>
    <n v="0"/>
    <n v="3455.02"/>
    <n v="412.68"/>
    <m/>
    <n v="3867.7"/>
    <n v="3867.7"/>
    <n v="312600.11"/>
    <n v="50.79"/>
    <n v="3371.07"/>
    <n v="313560.90000000002"/>
    <n v="2824.09"/>
    <m/>
  </r>
  <r>
    <x v="8"/>
    <s v="LLDPE PLASTIC GRANULES"/>
    <s v="RAW MATERIAL"/>
    <s v="Raw Material"/>
    <s v="Kgs."/>
    <m/>
    <n v="0"/>
    <n v="42.21"/>
    <n v="26.96"/>
    <n v="0"/>
    <n v="0"/>
    <n v="0"/>
    <n v="0"/>
    <n v="0"/>
    <n v="0"/>
    <n v="0"/>
    <n v="0"/>
    <n v="0"/>
    <m/>
    <n v="0"/>
    <n v="0"/>
    <n v="0"/>
    <n v="0"/>
    <n v="42.21"/>
    <n v="0"/>
    <n v="26.96"/>
    <m/>
  </r>
  <r>
    <x v="8"/>
    <s v="Marble Baize Mb"/>
    <s v="Master Batch"/>
    <s v="Raw Material"/>
    <s v="Kgs."/>
    <n v="0"/>
    <n v="0"/>
    <n v="36.58"/>
    <n v="48.02"/>
    <n v="7327.62"/>
    <n v="0"/>
    <n v="0"/>
    <n v="0"/>
    <n v="0"/>
    <n v="0"/>
    <n v="0"/>
    <n v="60.18"/>
    <n v="7.19"/>
    <n v="30"/>
    <n v="37.370000000000005"/>
    <n v="37.370000000000005"/>
    <n v="10884.66"/>
    <n v="0"/>
    <n v="-23.6"/>
    <n v="-4673.47"/>
    <n v="10.649999999999999"/>
    <m/>
  </r>
  <r>
    <x v="8"/>
    <s v="Marble White mb"/>
    <s v="Master Batch"/>
    <s v="Raw Material"/>
    <s v="Kgs."/>
    <n v="0"/>
    <n v="0"/>
    <n v="114.34"/>
    <n v="64.88"/>
    <n v="19343.41"/>
    <n v="0"/>
    <n v="0"/>
    <n v="0"/>
    <n v="0"/>
    <n v="0"/>
    <n v="0"/>
    <n v="35.56"/>
    <n v="4.25"/>
    <m/>
    <n v="39.81"/>
    <n v="39.81"/>
    <n v="4824.45"/>
    <n v="0"/>
    <n v="78.78"/>
    <n v="11394.21"/>
    <n v="25.069999999999993"/>
    <m/>
  </r>
  <r>
    <x v="8"/>
    <s v="MAROON-M004 -2M6785C(SNCC)"/>
    <s v="Master Batch"/>
    <s v="Raw Material"/>
    <s v="Kgs."/>
    <m/>
    <n v="0"/>
    <n v="-0.51"/>
    <n v="0"/>
    <n v="-145.35"/>
    <n v="0"/>
    <n v="0"/>
    <n v="0"/>
    <n v="0"/>
    <n v="0"/>
    <n v="0"/>
    <n v="0"/>
    <n v="0"/>
    <m/>
    <n v="0"/>
    <n v="0"/>
    <n v="0"/>
    <n v="0"/>
    <n v="-0.51"/>
    <n v="-145.35"/>
    <n v="0"/>
    <m/>
  </r>
  <r>
    <x v="8"/>
    <s v="NATURAL FILLTER FX 23 ASF"/>
    <s v="Master Batch"/>
    <s v="Raw Material"/>
    <s v="Kgs."/>
    <m/>
    <n v="0"/>
    <n v="25"/>
    <n v="17.55"/>
    <n v="1575"/>
    <n v="0"/>
    <n v="0"/>
    <n v="0"/>
    <n v="0"/>
    <n v="0"/>
    <n v="0"/>
    <n v="0"/>
    <n v="0"/>
    <m/>
    <n v="0"/>
    <n v="0"/>
    <n v="0"/>
    <n v="0"/>
    <n v="25"/>
    <n v="1575"/>
    <n v="17.55"/>
    <m/>
  </r>
  <r>
    <x v="8"/>
    <s v="Neyopone Blood Red Mb"/>
    <s v="Master Batch"/>
    <s v="Raw Material"/>
    <s v="Kgs."/>
    <m/>
    <n v="0"/>
    <n v="0.01"/>
    <n v="0.01"/>
    <n v="0"/>
    <n v="0"/>
    <n v="0"/>
    <n v="0"/>
    <n v="0"/>
    <n v="0"/>
    <n v="0"/>
    <n v="0"/>
    <n v="0"/>
    <m/>
    <n v="0"/>
    <n v="0"/>
    <n v="0"/>
    <n v="0"/>
    <n v="0.01"/>
    <n v="0"/>
    <n v="0.01"/>
    <m/>
  </r>
  <r>
    <x v="8"/>
    <s v="Npd Plastic Grinding"/>
    <s v="RAW MATERIAL"/>
    <s v="Raw Material"/>
    <s v="KG"/>
    <m/>
    <n v="0"/>
    <n v="26.81"/>
    <n v="67.55"/>
    <n v="1876.7"/>
    <n v="3450"/>
    <n v="255300"/>
    <n v="0"/>
    <n v="0"/>
    <n v="0"/>
    <n v="0"/>
    <n v="0"/>
    <n v="0"/>
    <n v="-3000"/>
    <n v="3000"/>
    <n v="3000"/>
    <n v="0"/>
    <n v="39.4"/>
    <n v="3476.81"/>
    <n v="257176.7"/>
    <n v="478.1500000000002"/>
    <m/>
  </r>
  <r>
    <x v="8"/>
    <s v="Orange Mb-04041"/>
    <s v="Master Batch"/>
    <s v="Raw Material"/>
    <s v="Kgs."/>
    <m/>
    <n v="0"/>
    <n v="92.5"/>
    <n v="329.1"/>
    <n v="16827.509999999998"/>
    <n v="250"/>
    <n v="42500"/>
    <n v="0"/>
    <n v="0"/>
    <n v="0"/>
    <n v="0"/>
    <n v="203.77"/>
    <n v="24.34"/>
    <m/>
    <n v="228.11"/>
    <n v="228.11"/>
    <n v="37265.360000000001"/>
    <n v="3"/>
    <n v="138.72999999999999"/>
    <n v="23931.24"/>
    <n v="347.99"/>
    <m/>
  </r>
  <r>
    <x v="8"/>
    <s v="PARROT GREEN (2M3565)(SNCC)"/>
    <s v="Master Batch"/>
    <s v="Raw Material"/>
    <s v="Kgs."/>
    <m/>
    <n v="0"/>
    <n v="7.87"/>
    <n v="2.96"/>
    <n v="2245.5700000000002"/>
    <n v="10"/>
    <n v="2800"/>
    <n v="0"/>
    <n v="0"/>
    <n v="0"/>
    <n v="0"/>
    <n v="0"/>
    <n v="0"/>
    <m/>
    <n v="0"/>
    <n v="0"/>
    <n v="0"/>
    <n v="0"/>
    <n v="17.87"/>
    <n v="5045.57"/>
    <n v="12.96"/>
    <m/>
  </r>
  <r>
    <x v="8"/>
    <s v="Parrot Green Ipolycol 1320"/>
    <s v="Master Batch"/>
    <s v="Raw Material"/>
    <s v="Kgs."/>
    <m/>
    <n v="0"/>
    <n v="3.3"/>
    <n v="1.73"/>
    <n v="0"/>
    <n v="0"/>
    <n v="0"/>
    <n v="0"/>
    <n v="0"/>
    <n v="0"/>
    <n v="0"/>
    <n v="0"/>
    <n v="0"/>
    <m/>
    <n v="0"/>
    <n v="0"/>
    <n v="0"/>
    <n v="0"/>
    <n v="3.3"/>
    <n v="0"/>
    <n v="1.73"/>
    <m/>
  </r>
  <r>
    <x v="8"/>
    <s v="PINK 2M65026C (SNCC)"/>
    <s v="Master Batch"/>
    <s v="Raw Material"/>
    <s v="Kgs."/>
    <m/>
    <n v="0"/>
    <n v="4.3600000000000003"/>
    <n v="2.74"/>
    <n v="1288.95"/>
    <n v="0"/>
    <n v="0"/>
    <n v="0"/>
    <n v="0"/>
    <n v="0"/>
    <n v="0"/>
    <n v="0"/>
    <n v="0"/>
    <m/>
    <n v="0"/>
    <n v="0"/>
    <n v="0"/>
    <n v="0"/>
    <n v="4.3600000000000003"/>
    <n v="1288.95"/>
    <n v="2.74"/>
    <m/>
  </r>
  <r>
    <x v="8"/>
    <s v="Plastic Dana PP"/>
    <s v="RAW MATERIAL"/>
    <s v="Raw Material"/>
    <s v="Kgs."/>
    <m/>
    <n v="0"/>
    <n v="0"/>
    <n v="0"/>
    <n v="0"/>
    <n v="550"/>
    <n v="44750"/>
    <n v="0"/>
    <n v="0"/>
    <n v="0"/>
    <n v="0"/>
    <n v="0"/>
    <n v="0"/>
    <m/>
    <n v="0"/>
    <n v="0"/>
    <n v="0"/>
    <n v="0"/>
    <n v="550"/>
    <n v="44750"/>
    <n v="550"/>
    <m/>
  </r>
  <r>
    <x v="8"/>
    <s v="PLASTIC GRANUALES (SP)"/>
    <s v="RAW MATERIAL"/>
    <s v="Raw Material"/>
    <s v="Kgs."/>
    <m/>
    <n v="0"/>
    <n v="8070.98"/>
    <n v="1639.7"/>
    <n v="569972.6"/>
    <n v="0"/>
    <n v="0"/>
    <n v="0"/>
    <n v="0"/>
    <n v="0"/>
    <n v="0"/>
    <n v="0"/>
    <n v="0"/>
    <m/>
    <n v="0"/>
    <n v="0"/>
    <n v="0"/>
    <n v="0"/>
    <n v="8070.98"/>
    <n v="569972.6"/>
    <n v="1639.7"/>
    <m/>
  </r>
  <r>
    <x v="8"/>
    <s v="Plastic Granules"/>
    <s v="RAW MATERIAL"/>
    <s v="Raw Material"/>
    <s v="Kgs."/>
    <m/>
    <n v="0"/>
    <n v="-999.75"/>
    <n v="3.82"/>
    <n v="-78935.039999999994"/>
    <n v="4125"/>
    <n v="301450"/>
    <n v="0"/>
    <n v="0"/>
    <n v="0"/>
    <n v="0"/>
    <n v="1732.68"/>
    <n v="206.96"/>
    <m/>
    <n v="1939.64"/>
    <n v="1939.64"/>
    <n v="126485.64"/>
    <n v="25.47"/>
    <n v="1392.57"/>
    <n v="96023.86"/>
    <n v="2163.7099999999996"/>
    <m/>
  </r>
  <r>
    <x v="8"/>
    <s v="PLASTIC GRANULES (PRIYA PLASTIC)"/>
    <s v="RAW MATERIAL"/>
    <s v="Raw Material"/>
    <s v="Kgs."/>
    <m/>
    <n v="0"/>
    <n v="2903.67"/>
    <n v="729.18"/>
    <n v="133539.85"/>
    <n v="0"/>
    <n v="0"/>
    <n v="0"/>
    <n v="0"/>
    <n v="0"/>
    <n v="0"/>
    <n v="0"/>
    <n v="0"/>
    <m/>
    <n v="0"/>
    <n v="0"/>
    <n v="0"/>
    <n v="0"/>
    <n v="2903.67"/>
    <n v="133539.85"/>
    <n v="729.18"/>
    <m/>
  </r>
  <r>
    <x v="8"/>
    <s v="Plastic Scrap Grinding"/>
    <s v="RAW MATERIAL"/>
    <s v="Raw Material"/>
    <s v="Kgs."/>
    <m/>
    <n v="0"/>
    <n v="717.28"/>
    <n v="503.46"/>
    <n v="71728"/>
    <n v="0"/>
    <n v="0"/>
    <n v="0"/>
    <n v="0"/>
    <n v="0"/>
    <n v="0"/>
    <n v="0"/>
    <n v="0"/>
    <m/>
    <n v="0"/>
    <n v="0"/>
    <n v="0"/>
    <n v="0"/>
    <n v="717.28"/>
    <n v="71728"/>
    <n v="503.46"/>
    <m/>
  </r>
  <r>
    <x v="8"/>
    <s v="PP B120MA"/>
    <s v="RAW MATERIAL"/>
    <s v="Raw Material"/>
    <s v="KG"/>
    <n v="0"/>
    <n v="0"/>
    <n v="6605.85"/>
    <n v="3994.58"/>
    <n v="688182.63"/>
    <n v="0"/>
    <n v="0"/>
    <n v="0"/>
    <n v="0"/>
    <n v="0"/>
    <n v="0"/>
    <n v="0"/>
    <n v="0"/>
    <m/>
    <n v="0"/>
    <n v="0"/>
    <n v="0"/>
    <n v="0"/>
    <n v="16605.849999999999"/>
    <n v="1675382.63"/>
    <n v="3994.58"/>
    <m/>
  </r>
  <r>
    <x v="8"/>
    <s v="PP C080MA"/>
    <s v="RAW MATERIAL"/>
    <s v="Raw Material"/>
    <s v="Kgs."/>
    <n v="0"/>
    <n v="0"/>
    <n v="44764.36"/>
    <n v="24770.82"/>
    <n v="4267121.24"/>
    <n v="15000"/>
    <n v="1458250"/>
    <n v="0"/>
    <n v="0"/>
    <n v="0"/>
    <n v="0"/>
    <n v="34539.1"/>
    <n v="4125.46"/>
    <m/>
    <n v="38664.559999999998"/>
    <n v="38664.559999999998"/>
    <n v="3282421.73"/>
    <n v="507.77"/>
    <n v="25225.26"/>
    <n v="2446803.48"/>
    <n v="598.49000000000206"/>
    <m/>
  </r>
  <r>
    <x v="8"/>
    <s v="PP D120MA"/>
    <s v="RAW MATERIAL"/>
    <s v="Raw Material"/>
    <s v="Kgs."/>
    <m/>
    <n v="0"/>
    <n v="770.18"/>
    <n v="540.59"/>
    <n v="86696.25"/>
    <n v="0"/>
    <n v="0"/>
    <n v="0"/>
    <n v="0"/>
    <n v="0"/>
    <n v="0"/>
    <n v="0"/>
    <n v="0"/>
    <m/>
    <n v="0"/>
    <n v="0"/>
    <n v="0"/>
    <n v="0"/>
    <n v="770.18"/>
    <n v="86696.25"/>
    <n v="540.59"/>
    <m/>
  </r>
  <r>
    <x v="8"/>
    <s v="PP GRANULES"/>
    <s v="RAW MATERIAL"/>
    <s v="Raw Material"/>
    <s v="Kgs."/>
    <n v="0"/>
    <n v="0"/>
    <n v="14014.6"/>
    <n v="889.53"/>
    <n v="1295960.94"/>
    <n v="0"/>
    <n v="0"/>
    <n v="0"/>
    <n v="0"/>
    <n v="0"/>
    <n v="0"/>
    <n v="0"/>
    <n v="0"/>
    <m/>
    <n v="0"/>
    <n v="0"/>
    <n v="0"/>
    <n v="0"/>
    <n v="14014.6"/>
    <n v="1295960.94"/>
    <n v="889.53"/>
    <m/>
  </r>
  <r>
    <x v="8"/>
    <s v="PP H110MA"/>
    <s v="RAW MATERIAL"/>
    <s v="Raw Material"/>
    <s v="Kgs."/>
    <m/>
    <n v="0"/>
    <n v="2434.4899999999998"/>
    <n v="2242.1"/>
    <n v="251961.31"/>
    <n v="0"/>
    <n v="0"/>
    <n v="0"/>
    <n v="0"/>
    <n v="0"/>
    <n v="0"/>
    <n v="0"/>
    <n v="0"/>
    <m/>
    <n v="0"/>
    <n v="0"/>
    <n v="0"/>
    <n v="0"/>
    <n v="2434.4899999999998"/>
    <n v="251961.31"/>
    <n v="2242.1"/>
    <m/>
  </r>
  <r>
    <x v="8"/>
    <s v="PP SRM100NC"/>
    <s v="RAW MATERIAL"/>
    <s v="Raw Material"/>
    <s v="Kgs."/>
    <m/>
    <n v="0"/>
    <n v="746.99"/>
    <n v="121.43"/>
    <n v="86195.839999999997"/>
    <n v="0"/>
    <n v="0"/>
    <n v="0"/>
    <n v="0"/>
    <n v="0"/>
    <n v="0"/>
    <n v="0"/>
    <n v="0"/>
    <m/>
    <n v="0"/>
    <n v="0"/>
    <n v="0"/>
    <n v="0"/>
    <n v="746.99"/>
    <n v="86195.839999999997"/>
    <n v="121.43"/>
    <m/>
  </r>
  <r>
    <x v="8"/>
    <s v="PPCP MI 3530"/>
    <s v="RAW MATERIAL"/>
    <s v="Raw Material"/>
    <s v="Kgs."/>
    <m/>
    <n v="0"/>
    <n v="91.15"/>
    <n v="17.3"/>
    <n v="9598.09"/>
    <n v="0"/>
    <n v="0"/>
    <n v="0"/>
    <n v="0"/>
    <n v="0"/>
    <n v="0"/>
    <n v="0"/>
    <n v="0"/>
    <m/>
    <n v="0"/>
    <n v="0"/>
    <n v="0"/>
    <n v="0"/>
    <n v="91.15"/>
    <n v="9598.09"/>
    <n v="17.3"/>
    <m/>
  </r>
  <r>
    <x v="8"/>
    <s v="Radhe Plastic Granules"/>
    <s v="RAW MATERIAL"/>
    <s v="Raw Material"/>
    <s v="Kgs."/>
    <m/>
    <n v="0"/>
    <n v="1675"/>
    <n v="175.68"/>
    <n v="108875"/>
    <n v="0"/>
    <n v="0"/>
    <n v="0"/>
    <n v="0"/>
    <n v="0"/>
    <n v="0"/>
    <n v="0"/>
    <n v="0"/>
    <m/>
    <n v="0"/>
    <n v="0"/>
    <n v="0"/>
    <n v="0"/>
    <n v="1675"/>
    <n v="108875"/>
    <n v="175.68"/>
    <m/>
  </r>
  <r>
    <x v="8"/>
    <s v="Red 2M6390 MB (SNCC)"/>
    <s v="Master Batch"/>
    <s v="Raw Material"/>
    <s v="Kgs."/>
    <m/>
    <n v="0"/>
    <n v="13.16"/>
    <n v="6.06"/>
    <n v="3167.41"/>
    <n v="10"/>
    <n v="2300"/>
    <n v="0"/>
    <n v="0"/>
    <n v="0"/>
    <n v="0"/>
    <n v="6.81"/>
    <n v="0.81"/>
    <m/>
    <n v="7.6199999999999992"/>
    <n v="7.6199999999999992"/>
    <n v="1639.03"/>
    <n v="0"/>
    <n v="16.350000000000001"/>
    <n v="3828.32"/>
    <n v="8.44"/>
    <m/>
  </r>
  <r>
    <x v="8"/>
    <s v="RED MB - AM 13235 TERRACOTA"/>
    <s v="Master Batch"/>
    <s v="Raw Material"/>
    <s v="KG"/>
    <m/>
    <n v="0"/>
    <n v="47.61"/>
    <n v="25.05"/>
    <n v="0"/>
    <n v="0"/>
    <n v="0"/>
    <n v="0"/>
    <n v="0"/>
    <n v="0"/>
    <n v="0"/>
    <n v="0"/>
    <n v="0"/>
    <m/>
    <n v="0"/>
    <n v="0"/>
    <n v="0"/>
    <n v="0"/>
    <n v="47.61"/>
    <n v="0"/>
    <n v="25.05"/>
    <m/>
  </r>
  <r>
    <x v="8"/>
    <s v="Rereprocessed Granules"/>
    <s v="RAW MATERIAL"/>
    <s v="Raw Material"/>
    <s v="Kgs."/>
    <m/>
    <n v="0"/>
    <n v="62.88"/>
    <n v="44.14"/>
    <n v="4313.57"/>
    <n v="0"/>
    <n v="0"/>
    <n v="0"/>
    <n v="0"/>
    <n v="0"/>
    <n v="0"/>
    <n v="0"/>
    <n v="0"/>
    <m/>
    <n v="0"/>
    <n v="0"/>
    <n v="0"/>
    <n v="0"/>
    <n v="62.88"/>
    <n v="4313.57"/>
    <n v="44.14"/>
    <m/>
  </r>
  <r>
    <x v="8"/>
    <s v="SAI 50A NAT 297C"/>
    <s v="RAW MATERIAL"/>
    <s v="Raw Material"/>
    <s v="Kgs."/>
    <m/>
    <n v="0"/>
    <n v="13.6"/>
    <n v="9.5500000000000007"/>
    <n v="0"/>
    <n v="0"/>
    <n v="0"/>
    <n v="0"/>
    <n v="0"/>
    <n v="0"/>
    <n v="0"/>
    <n v="0"/>
    <n v="0"/>
    <m/>
    <n v="0"/>
    <n v="0"/>
    <n v="0"/>
    <n v="0"/>
    <n v="13.6"/>
    <n v="0"/>
    <n v="9.5500000000000007"/>
    <m/>
  </r>
  <r>
    <x v="8"/>
    <s v="SAI 60A TR 388A"/>
    <s v="RAW MATERIAL"/>
    <s v="Raw Material"/>
    <s v="KG"/>
    <m/>
    <n v="0"/>
    <n v="762.77"/>
    <n v="221.86"/>
    <n v="154537.20000000001"/>
    <n v="0"/>
    <n v="0"/>
    <n v="0"/>
    <n v="0"/>
    <n v="0"/>
    <n v="0"/>
    <n v="0"/>
    <n v="0"/>
    <m/>
    <n v="0"/>
    <n v="0"/>
    <n v="0"/>
    <n v="0"/>
    <n v="762.77"/>
    <n v="154537.20000000001"/>
    <n v="221.86"/>
    <m/>
  </r>
  <r>
    <x v="8"/>
    <s v="SAI 70A TR 272"/>
    <s v="RAW MATERIAL"/>
    <s v="Raw Material"/>
    <s v="KG"/>
    <m/>
    <n v="0"/>
    <n v="14.69"/>
    <n v="10.31"/>
    <n v="2585.44"/>
    <n v="0"/>
    <n v="0"/>
    <n v="0"/>
    <n v="0"/>
    <n v="0"/>
    <n v="0"/>
    <n v="0"/>
    <n v="0"/>
    <m/>
    <n v="0"/>
    <n v="0"/>
    <n v="0"/>
    <n v="0"/>
    <n v="14.69"/>
    <n v="2585.44"/>
    <n v="10.31"/>
    <m/>
  </r>
  <r>
    <x v="8"/>
    <s v="Sai 80A BK 848A"/>
    <s v="RAW MATERIAL"/>
    <s v="Raw Material"/>
    <s v="KG"/>
    <m/>
    <n v="0"/>
    <n v="177.6"/>
    <n v="4.87"/>
    <n v="18523.68"/>
    <n v="0"/>
    <n v="0"/>
    <n v="0"/>
    <n v="0"/>
    <n v="0"/>
    <n v="0"/>
    <n v="109.01"/>
    <n v="13.02"/>
    <n v="121"/>
    <n v="1.0300000000000011"/>
    <n v="1.0300000000000011"/>
    <n v="11369.74"/>
    <n v="0"/>
    <n v="68.59"/>
    <n v="7153.94"/>
    <n v="3.839999999999999"/>
    <m/>
  </r>
  <r>
    <x v="8"/>
    <s v="SKY BLUE 2W2028 (SNCC)"/>
    <s v="Master Batch"/>
    <s v="Raw Material"/>
    <s v="Kgs."/>
    <m/>
    <n v="0"/>
    <n v="3.78"/>
    <n v="2.65"/>
    <n v="850.5"/>
    <n v="0"/>
    <n v="0"/>
    <n v="0"/>
    <n v="0"/>
    <n v="0"/>
    <n v="0"/>
    <n v="0"/>
    <n v="0"/>
    <m/>
    <n v="0"/>
    <n v="0"/>
    <n v="0"/>
    <n v="0"/>
    <n v="3.78"/>
    <n v="850.5"/>
    <n v="2.65"/>
    <m/>
  </r>
  <r>
    <x v="8"/>
    <s v="SLT  Grinding (P.P)"/>
    <s v="RAW MATERIAL"/>
    <s v="Raw Material"/>
    <s v="Kgs."/>
    <m/>
    <n v="0"/>
    <n v="34.47"/>
    <n v="2.67"/>
    <n v="2647.41"/>
    <n v="0"/>
    <n v="0"/>
    <n v="0"/>
    <n v="0"/>
    <n v="0"/>
    <n v="0"/>
    <n v="0"/>
    <n v="0"/>
    <m/>
    <n v="0"/>
    <n v="0"/>
    <n v="0"/>
    <n v="0"/>
    <n v="34.47"/>
    <n v="2647.41"/>
    <n v="2.67"/>
    <m/>
  </r>
  <r>
    <x v="8"/>
    <s v="SLT Ppcp Grinding"/>
    <s v="RAW MATERIAL"/>
    <s v="Raw Material"/>
    <s v="Kgs."/>
    <m/>
    <n v="0"/>
    <n v="-417.94"/>
    <n v="41.35"/>
    <n v="-1352.34"/>
    <n v="13180"/>
    <n v="1128450"/>
    <n v="0"/>
    <n v="0"/>
    <n v="0"/>
    <n v="0"/>
    <n v="10477.799999999999"/>
    <n v="1251.5"/>
    <m/>
    <n v="11729.3"/>
    <n v="11729.3"/>
    <n v="902916.37"/>
    <n v="154.04"/>
    <n v="2284.2600000000002"/>
    <n v="199046.07"/>
    <n v="1338.0100000000011"/>
    <m/>
  </r>
  <r>
    <x v="8"/>
    <s v="UVKON 2032(SNCC)"/>
    <s v="Master Batch"/>
    <s v="Raw Material"/>
    <s v="Kgs."/>
    <m/>
    <n v="0"/>
    <n v="-2.04"/>
    <n v="29.82"/>
    <n v="-744.6"/>
    <n v="25"/>
    <n v="9050"/>
    <n v="0"/>
    <n v="0"/>
    <n v="0"/>
    <n v="0"/>
    <n v="13.3"/>
    <n v="1.59"/>
    <m/>
    <n v="14.89"/>
    <n v="14.89"/>
    <n v="3909.95"/>
    <n v="0"/>
    <n v="9.66"/>
    <n v="4395.45"/>
    <n v="39.93"/>
    <m/>
  </r>
  <r>
    <x v="8"/>
    <s v="VIOLET 25712 (SNCC)"/>
    <s v="Master Batch"/>
    <s v="Raw Material"/>
    <s v="Kgs."/>
    <m/>
    <n v="0"/>
    <n v="1.45"/>
    <n v="0"/>
    <n v="449.5"/>
    <n v="0"/>
    <n v="0"/>
    <n v="0"/>
    <n v="0"/>
    <n v="0"/>
    <n v="0"/>
    <n v="0"/>
    <n v="0"/>
    <m/>
    <n v="0"/>
    <n v="0"/>
    <n v="0"/>
    <n v="0"/>
    <n v="1.45"/>
    <n v="449.5"/>
    <n v="0"/>
    <m/>
  </r>
  <r>
    <x v="8"/>
    <s v="Volvo Silver 2MML80175 (SNCC)"/>
    <s v="Master Batch"/>
    <s v="Raw Material"/>
    <s v="Kgs."/>
    <n v="0"/>
    <n v="0"/>
    <n v="85.79"/>
    <n v="123.31"/>
    <n v="14831.51"/>
    <n v="100"/>
    <n v="17000"/>
    <n v="0"/>
    <n v="0"/>
    <n v="0"/>
    <n v="0"/>
    <n v="131.26"/>
    <n v="15.68"/>
    <m/>
    <n v="146.94"/>
    <n v="146.94"/>
    <n v="22506.91"/>
    <n v="1.93"/>
    <n v="54.53"/>
    <n v="9328.6"/>
    <n v="74.44"/>
    <m/>
  </r>
  <r>
    <x v="8"/>
    <s v="WASTE GRADING SMP"/>
    <s v="RAW MATERIAL"/>
    <s v="Raw Material"/>
    <s v="Kgs."/>
    <m/>
    <n v="0"/>
    <n v="-3.6"/>
    <n v="0"/>
    <n v="-324"/>
    <n v="0"/>
    <n v="0"/>
    <n v="0"/>
    <n v="0"/>
    <n v="0"/>
    <n v="0"/>
    <n v="0"/>
    <n v="0"/>
    <m/>
    <n v="0"/>
    <n v="0"/>
    <n v="0"/>
    <n v="0"/>
    <n v="-3.6"/>
    <n v="-324"/>
    <n v="0"/>
    <m/>
  </r>
  <r>
    <x v="8"/>
    <s v="White MB- Aw 5039"/>
    <s v="Master Batch"/>
    <s v="Raw Material"/>
    <s v="KG"/>
    <m/>
    <n v="0"/>
    <n v="81.790000000000006"/>
    <n v="52.85"/>
    <n v="12677.45"/>
    <n v="0"/>
    <n v="0"/>
    <n v="0"/>
    <n v="0"/>
    <n v="0"/>
    <n v="0"/>
    <n v="0"/>
    <n v="0"/>
    <m/>
    <n v="0"/>
    <n v="0"/>
    <n v="0"/>
    <n v="0"/>
    <n v="81.790000000000006"/>
    <n v="12677.45"/>
    <n v="52.85"/>
    <m/>
  </r>
  <r>
    <x v="8"/>
    <s v="YELLOW 2M4374S MB (SNCC)"/>
    <s v="Master Batch"/>
    <s v="Raw Material"/>
    <s v="KG"/>
    <m/>
    <n v="0"/>
    <n v="10.47"/>
    <n v="5.31"/>
    <n v="2304.2199999999998"/>
    <n v="5"/>
    <n v="1125"/>
    <n v="0"/>
    <n v="0"/>
    <n v="0"/>
    <n v="0"/>
    <n v="0.57999999999999996"/>
    <n v="7.0000000000000007E-2"/>
    <m/>
    <n v="0.64999999999999991"/>
    <n v="0.64999999999999991"/>
    <n v="128.6"/>
    <n v="0"/>
    <n v="14.89"/>
    <n v="3300.64"/>
    <n v="9.6599999999999984"/>
    <m/>
  </r>
  <r>
    <x v="8"/>
    <s v="YELLOW GOLDAN 23490 (SNCC)"/>
    <s v="Master Batch"/>
    <s v="Raw Material"/>
    <s v="Kgs."/>
    <m/>
    <n v="0"/>
    <n v="8.77"/>
    <n v="6.16"/>
    <n v="2104.8000000000002"/>
    <n v="0"/>
    <n v="0"/>
    <n v="0"/>
    <n v="0"/>
    <n v="0"/>
    <n v="0"/>
    <n v="0"/>
    <n v="0"/>
    <m/>
    <n v="0"/>
    <n v="0"/>
    <n v="0"/>
    <n v="0"/>
    <n v="8.77"/>
    <n v="2104.8000000000002"/>
    <n v="6.16"/>
    <m/>
  </r>
  <r>
    <x v="9"/>
    <s v="ALU RIVET"/>
    <s v="RAW MATERIAL"/>
    <s v="Raw Material"/>
    <s v="Kgs."/>
    <m/>
    <n v="0"/>
    <n v="22.82"/>
    <n v="15.81"/>
    <n v="7500.59"/>
    <n v="0"/>
    <n v="0"/>
    <n v="0"/>
    <n v="0"/>
    <n v="0"/>
    <n v="0"/>
    <n v="6.24"/>
    <n v="0.75"/>
    <m/>
    <n v="6.99"/>
    <n v="6.99"/>
    <n v="0"/>
    <n v="0"/>
    <n v="16.579999999999998"/>
    <n v="7500.59"/>
    <n v="8.82"/>
    <m/>
  </r>
  <r>
    <x v="9"/>
    <s v="Baby Blue 3054 Bu-1257"/>
    <s v="Master Batch"/>
    <s v="Raw Material"/>
    <s v="Kgs."/>
    <m/>
    <n v="0"/>
    <n v="187.67"/>
    <n v="7.8"/>
    <n v="42583.31"/>
    <n v="600"/>
    <n v="129000"/>
    <n v="3.22"/>
    <n v="708.82"/>
    <n v="0"/>
    <n v="0"/>
    <n v="264.27"/>
    <n v="31.57"/>
    <m/>
    <n v="295.83999999999997"/>
    <n v="295.83999999999997"/>
    <n v="58297.78"/>
    <n v="3.89"/>
    <n v="526.62"/>
    <n v="114254.75"/>
    <n v="308.07"/>
    <m/>
  </r>
  <r>
    <x v="9"/>
    <s v="Baby Blue Ipolycol 1224"/>
    <s v="Indojapan MB"/>
    <s v="Raw Material"/>
    <s v="Kgs."/>
    <m/>
    <n v="0"/>
    <n v="6.39"/>
    <n v="4.49"/>
    <n v="0"/>
    <n v="0"/>
    <n v="0"/>
    <n v="0"/>
    <n v="0"/>
    <n v="0"/>
    <n v="0"/>
    <n v="0"/>
    <n v="0"/>
    <m/>
    <n v="0"/>
    <n v="0"/>
    <n v="0"/>
    <n v="0"/>
    <n v="6.39"/>
    <n v="0"/>
    <n v="4.49"/>
    <m/>
  </r>
  <r>
    <x v="9"/>
    <s v="Baby Pink  SPL PINK 3306"/>
    <s v="Master Batch"/>
    <s v="Raw Material"/>
    <s v="Kgs."/>
    <n v="0"/>
    <n v="0"/>
    <n v="58.48"/>
    <n v="40.01"/>
    <n v="10845.81"/>
    <n v="400"/>
    <n v="72000"/>
    <n v="0"/>
    <n v="0"/>
    <n v="0"/>
    <n v="0"/>
    <n v="124.51"/>
    <n v="14.87"/>
    <m/>
    <n v="139.38"/>
    <n v="139.38"/>
    <n v="22667.040000000001"/>
    <n v="1.83"/>
    <n v="333.97"/>
    <n v="60268.46"/>
    <n v="298.8"/>
    <m/>
  </r>
  <r>
    <x v="9"/>
    <s v="BLACK 238062 (SNCC)"/>
    <s v="Master Batch"/>
    <s v="Raw Material"/>
    <s v="Kgs."/>
    <m/>
    <n v="0"/>
    <n v="2.14"/>
    <n v="15.05"/>
    <n v="0"/>
    <n v="0"/>
    <n v="0"/>
    <n v="0"/>
    <n v="0"/>
    <n v="0"/>
    <n v="0"/>
    <n v="5.41"/>
    <n v="0.65"/>
    <m/>
    <n v="6.0600000000000005"/>
    <n v="6.0600000000000005"/>
    <n v="2990.04"/>
    <n v="0"/>
    <n v="-3.27"/>
    <n v="-2576.04"/>
    <n v="8.99"/>
    <m/>
  </r>
  <r>
    <x v="9"/>
    <s v="BLACK SUPREME 238073 MB (SNCC)"/>
    <s v="Master Batch"/>
    <s v="Raw Material"/>
    <s v="Kgs."/>
    <m/>
    <n v="0"/>
    <n v="-0.11"/>
    <n v="0"/>
    <n v="0"/>
    <n v="0"/>
    <n v="0"/>
    <n v="0"/>
    <n v="0"/>
    <n v="0"/>
    <n v="0"/>
    <n v="0"/>
    <n v="0"/>
    <m/>
    <n v="0"/>
    <n v="0"/>
    <n v="0"/>
    <n v="0"/>
    <n v="-0.61"/>
    <n v="0"/>
    <n v="0"/>
    <m/>
  </r>
  <r>
    <x v="9"/>
    <s v="Blend Pink 4659/3 codePI-1098"/>
    <s v="Master Batch"/>
    <s v="Raw Material"/>
    <s v="Kgs."/>
    <m/>
    <n v="0"/>
    <n v="100"/>
    <n v="70.19"/>
    <n v="0"/>
    <n v="0"/>
    <n v="0"/>
    <n v="0"/>
    <n v="0"/>
    <n v="0"/>
    <n v="0"/>
    <n v="0"/>
    <n v="0"/>
    <m/>
    <n v="0"/>
    <n v="0"/>
    <n v="0"/>
    <n v="0"/>
    <n v="100"/>
    <n v="0"/>
    <n v="70.19"/>
    <m/>
  </r>
  <r>
    <x v="9"/>
    <s v="Blend UV Master Batch 203/20%"/>
    <s v="Master Batch"/>
    <s v="Raw Material"/>
    <s v="Kgs."/>
    <m/>
    <n v="0"/>
    <n v="25"/>
    <n v="25"/>
    <n v="7125"/>
    <n v="0"/>
    <n v="0"/>
    <n v="0"/>
    <n v="0"/>
    <n v="0"/>
    <n v="0"/>
    <n v="0"/>
    <n v="0"/>
    <m/>
    <n v="0"/>
    <n v="0"/>
    <n v="0"/>
    <n v="0"/>
    <n v="25"/>
    <n v="7125"/>
    <n v="25"/>
    <m/>
  </r>
  <r>
    <x v="9"/>
    <s v="BLUE DARK 224 (SNCC)"/>
    <s v="Master Batch"/>
    <s v="Raw Material"/>
    <s v="Kgs."/>
    <m/>
    <n v="0"/>
    <n v="92.22"/>
    <n v="26.16"/>
    <n v="19814.43"/>
    <n v="0"/>
    <n v="0"/>
    <n v="0"/>
    <n v="0"/>
    <n v="0"/>
    <n v="0"/>
    <n v="0"/>
    <n v="0"/>
    <m/>
    <n v="0"/>
    <n v="0"/>
    <n v="0"/>
    <n v="0"/>
    <n v="92.22"/>
    <n v="19814.43"/>
    <n v="26.16"/>
    <m/>
  </r>
  <r>
    <x v="9"/>
    <s v="BLUE ICE 2M2333S (SNCC)"/>
    <s v="Master Batch"/>
    <s v="Raw Material"/>
    <s v="Kgs."/>
    <n v="0"/>
    <n v="0"/>
    <n v="7.16"/>
    <n v="8.92"/>
    <n v="3178.28"/>
    <n v="0"/>
    <n v="0"/>
    <n v="0"/>
    <n v="0"/>
    <n v="0"/>
    <n v="0"/>
    <n v="6.54"/>
    <n v="0.78"/>
    <m/>
    <n v="7.32"/>
    <n v="7.32"/>
    <n v="4762.13"/>
    <n v="0"/>
    <n v="0.62"/>
    <n v="-1583.84"/>
    <n v="1.5999999999999996"/>
    <m/>
  </r>
  <r>
    <x v="9"/>
    <s v="BROWN COFEE-2M9185C(SNCC)"/>
    <s v="Master Batch"/>
    <s v="Raw Material"/>
    <s v="Kgs."/>
    <m/>
    <n v="0"/>
    <n v="0.63"/>
    <n v="0.11"/>
    <n v="160.02000000000001"/>
    <n v="0"/>
    <n v="0"/>
    <n v="0"/>
    <n v="0"/>
    <n v="0"/>
    <n v="0"/>
    <n v="0"/>
    <n v="0"/>
    <m/>
    <n v="0"/>
    <n v="0"/>
    <n v="0"/>
    <n v="0"/>
    <n v="0.63"/>
    <n v="160.02000000000001"/>
    <n v="0.11"/>
    <m/>
  </r>
  <r>
    <x v="9"/>
    <s v="Brown Mb-am 4394"/>
    <s v="Master Batch"/>
    <s v="Raw Material"/>
    <s v="KG"/>
    <m/>
    <n v="0"/>
    <n v="0.03"/>
    <n v="0.01"/>
    <n v="0"/>
    <n v="0"/>
    <n v="0"/>
    <n v="0"/>
    <n v="0"/>
    <n v="0"/>
    <n v="0"/>
    <n v="0"/>
    <n v="0"/>
    <m/>
    <n v="0"/>
    <n v="0"/>
    <n v="0"/>
    <n v="0"/>
    <n v="0.03"/>
    <n v="0"/>
    <n v="0.01"/>
    <m/>
  </r>
  <r>
    <x v="9"/>
    <s v="GOLD 2MPRL 4237C (SNCC)"/>
    <s v="Master Batch"/>
    <s v="Raw Material"/>
    <s v="Kgs."/>
    <m/>
    <n v="0"/>
    <n v="4.5199999999999996"/>
    <n v="4.46"/>
    <n v="1469"/>
    <n v="0"/>
    <n v="0"/>
    <n v="0"/>
    <n v="0"/>
    <n v="0"/>
    <n v="0"/>
    <n v="0"/>
    <n v="0"/>
    <m/>
    <n v="0"/>
    <n v="0"/>
    <n v="0"/>
    <n v="0"/>
    <n v="4.5199999999999996"/>
    <n v="1469"/>
    <n v="4.46"/>
    <m/>
  </r>
  <r>
    <x v="9"/>
    <s v="Green 1997 GR - 1131"/>
    <s v="Master Batch"/>
    <s v="Raw Material"/>
    <s v="Kgs."/>
    <m/>
    <n v="0"/>
    <n v="27.1"/>
    <n v="16.05"/>
    <n v="5196.6499999999996"/>
    <n v="0"/>
    <n v="0"/>
    <n v="0"/>
    <n v="0"/>
    <n v="0"/>
    <n v="0"/>
    <n v="0"/>
    <n v="0"/>
    <m/>
    <n v="0"/>
    <n v="0"/>
    <n v="0"/>
    <n v="0"/>
    <n v="27.1"/>
    <n v="5196.6499999999996"/>
    <n v="16.05"/>
    <m/>
  </r>
  <r>
    <x v="9"/>
    <s v="GREY 2MMTL8503S (SNCC)"/>
    <s v="Master Batch"/>
    <s v="Raw Material"/>
    <s v="Kgs."/>
    <m/>
    <n v="0"/>
    <n v="1.86"/>
    <n v="1.49"/>
    <n v="502.2"/>
    <n v="0"/>
    <n v="0"/>
    <n v="0"/>
    <n v="0"/>
    <n v="0"/>
    <n v="0"/>
    <n v="0"/>
    <n v="0"/>
    <m/>
    <n v="0"/>
    <n v="0"/>
    <n v="0"/>
    <n v="0"/>
    <n v="1.86"/>
    <n v="502.2"/>
    <n v="1.49"/>
    <m/>
  </r>
  <r>
    <x v="9"/>
    <s v="GREY PIGEON 23855 (SNCC)"/>
    <s v="Master Batch"/>
    <s v="Raw Material"/>
    <s v="Kgs."/>
    <m/>
    <n v="0"/>
    <n v="2.96"/>
    <n v="2.71"/>
    <n v="698.56"/>
    <n v="0"/>
    <n v="0"/>
    <n v="0"/>
    <n v="0"/>
    <n v="0"/>
    <n v="0"/>
    <n v="0"/>
    <n v="0"/>
    <m/>
    <n v="0"/>
    <n v="0"/>
    <n v="0"/>
    <n v="0"/>
    <n v="2.96"/>
    <n v="698.56"/>
    <n v="2.71"/>
    <m/>
  </r>
  <r>
    <x v="9"/>
    <s v="HD GRANULES"/>
    <s v="RAW MATERIAL"/>
    <s v="Raw Material"/>
    <s v="Kgs."/>
    <m/>
    <n v="0"/>
    <n v="10484.99"/>
    <n v="2859.39"/>
    <n v="1079003.8999999999"/>
    <n v="0"/>
    <n v="0"/>
    <n v="0"/>
    <n v="0"/>
    <n v="0"/>
    <n v="0"/>
    <n v="0"/>
    <n v="0"/>
    <m/>
    <n v="0"/>
    <n v="0"/>
    <n v="0"/>
    <n v="0"/>
    <n v="10484.99"/>
    <n v="1079003.8999999999"/>
    <n v="2859.39"/>
    <m/>
  </r>
  <r>
    <x v="9"/>
    <s v="HDPE 50 MA 180"/>
    <s v="Reliance"/>
    <s v="Raw Material"/>
    <s v="Kgs."/>
    <m/>
    <n v="0"/>
    <n v="213.03"/>
    <n v="149.53"/>
    <n v="21300.87"/>
    <n v="0"/>
    <n v="0"/>
    <n v="0"/>
    <n v="0"/>
    <n v="0"/>
    <n v="0"/>
    <n v="0"/>
    <n v="0"/>
    <m/>
    <n v="0"/>
    <n v="0"/>
    <n v="0"/>
    <n v="0"/>
    <n v="213.03"/>
    <n v="21300.87"/>
    <n v="149.53"/>
    <m/>
  </r>
  <r>
    <x v="9"/>
    <s v="Klaritone PP MB"/>
    <s v="Master Batch"/>
    <s v="Raw Material"/>
    <s v="KG"/>
    <m/>
    <n v="0"/>
    <n v="0.41"/>
    <n v="0.28999999999999998"/>
    <n v="0"/>
    <n v="0"/>
    <n v="0"/>
    <n v="0"/>
    <n v="0"/>
    <n v="0"/>
    <n v="0"/>
    <n v="0"/>
    <n v="0"/>
    <m/>
    <n v="0"/>
    <n v="0"/>
    <n v="0"/>
    <n v="0"/>
    <n v="0.41"/>
    <n v="0"/>
    <n v="0.28999999999999998"/>
    <m/>
  </r>
  <r>
    <x v="9"/>
    <s v="LIGHT SILVER 2MPRL 8677S (SNCC)"/>
    <s v="Master Batch"/>
    <s v="Raw Material"/>
    <s v="Kgs."/>
    <m/>
    <n v="0"/>
    <n v="3.08"/>
    <n v="2.85"/>
    <n v="854.55"/>
    <n v="0"/>
    <n v="0"/>
    <n v="0"/>
    <n v="0"/>
    <n v="0"/>
    <n v="0"/>
    <n v="0.57999999999999996"/>
    <n v="7.0000000000000007E-2"/>
    <m/>
    <n v="0.64999999999999991"/>
    <n v="0.64999999999999991"/>
    <n v="0"/>
    <n v="0"/>
    <n v="2.5"/>
    <n v="854.55"/>
    <n v="2.2000000000000002"/>
    <m/>
  </r>
  <r>
    <x v="9"/>
    <s v="LL 36 RA 045"/>
    <s v="RAW MATERIAL"/>
    <s v="Raw Material"/>
    <s v="Kgs."/>
    <m/>
    <n v="0"/>
    <n v="4.3099999999999996"/>
    <n v="2.88"/>
    <n v="0"/>
    <n v="0"/>
    <n v="0"/>
    <n v="0"/>
    <n v="0"/>
    <n v="0"/>
    <n v="0"/>
    <n v="0"/>
    <n v="0"/>
    <m/>
    <n v="0"/>
    <n v="0"/>
    <n v="0"/>
    <n v="0"/>
    <n v="4.3099999999999996"/>
    <n v="0"/>
    <n v="2.88"/>
    <m/>
  </r>
  <r>
    <x v="9"/>
    <s v="LLDPE JF19010"/>
    <s v="RAW MATERIAL"/>
    <s v="Raw Material"/>
    <s v="Kgs."/>
    <m/>
    <n v="0"/>
    <n v="3371.07"/>
    <n v="2824.09"/>
    <n v="313560.90000000002"/>
    <n v="2000"/>
    <n v="193420"/>
    <n v="22.87"/>
    <n v="2241.2600000000002"/>
    <n v="0"/>
    <n v="0"/>
    <n v="3875.26"/>
    <n v="462.87"/>
    <m/>
    <n v="4338.13"/>
    <n v="4338.13"/>
    <n v="363829.25"/>
    <n v="56.97"/>
    <n v="1518.68"/>
    <n v="145380.39000000001"/>
    <n v="428.99"/>
    <m/>
  </r>
  <r>
    <x v="9"/>
    <s v="LLDPE PLASTIC GRANULES"/>
    <s v="RAW MATERIAL"/>
    <s v="Raw Material"/>
    <s v="Kgs."/>
    <m/>
    <n v="0"/>
    <n v="42.21"/>
    <n v="26.96"/>
    <n v="0"/>
    <n v="0"/>
    <n v="0"/>
    <n v="0"/>
    <n v="0"/>
    <n v="0"/>
    <n v="0"/>
    <n v="0"/>
    <n v="0"/>
    <m/>
    <n v="0"/>
    <n v="0"/>
    <n v="0"/>
    <n v="0"/>
    <n v="42.21"/>
    <n v="0"/>
    <n v="26.96"/>
    <m/>
  </r>
  <r>
    <x v="9"/>
    <s v="Marble Baize Mb"/>
    <s v="Master Batch"/>
    <s v="Raw Material"/>
    <s v="Kgs."/>
    <n v="0"/>
    <n v="0"/>
    <n v="-23.6"/>
    <n v="10.65"/>
    <n v="-4673.47"/>
    <n v="100"/>
    <n v="15250"/>
    <n v="0"/>
    <n v="0"/>
    <n v="0"/>
    <n v="0"/>
    <n v="23.07"/>
    <n v="2.76"/>
    <m/>
    <n v="25.83"/>
    <n v="25.83"/>
    <n v="4369.6000000000004"/>
    <n v="0"/>
    <n v="53.33"/>
    <n v="8157.22"/>
    <n v="84.820000000000007"/>
    <m/>
  </r>
  <r>
    <x v="9"/>
    <s v="Marble White mb"/>
    <s v="Master Batch"/>
    <s v="Raw Material"/>
    <s v="Kgs."/>
    <n v="0"/>
    <n v="0"/>
    <n v="78.78"/>
    <n v="25.07"/>
    <n v="11394.21"/>
    <n v="100"/>
    <n v="14950"/>
    <n v="0"/>
    <n v="0"/>
    <n v="0"/>
    <n v="0"/>
    <n v="21.07"/>
    <n v="2.52"/>
    <m/>
    <n v="23.59"/>
    <n v="23.59"/>
    <n v="3051.23"/>
    <n v="0"/>
    <n v="157.71"/>
    <n v="23267.08"/>
    <n v="101.47999999999999"/>
    <m/>
  </r>
  <r>
    <x v="9"/>
    <s v="MAROON-M004 -2M6785C(SNCC)"/>
    <s v="Master Batch"/>
    <s v="Raw Material"/>
    <s v="Kgs."/>
    <m/>
    <n v="0"/>
    <n v="-0.51"/>
    <n v="0"/>
    <n v="-145.35"/>
    <n v="0"/>
    <n v="0"/>
    <n v="0"/>
    <n v="0"/>
    <n v="0"/>
    <n v="0"/>
    <n v="0"/>
    <n v="0"/>
    <m/>
    <n v="0"/>
    <n v="0"/>
    <n v="0"/>
    <n v="0"/>
    <n v="-0.51"/>
    <n v="-145.35"/>
    <n v="0"/>
    <m/>
  </r>
  <r>
    <x v="9"/>
    <s v="NATURAL FILLTER FX 23 ASF"/>
    <s v="Master Batch"/>
    <s v="Raw Material"/>
    <s v="Kgs."/>
    <m/>
    <n v="0"/>
    <n v="25"/>
    <n v="17.55"/>
    <n v="1575"/>
    <n v="0"/>
    <n v="0"/>
    <n v="0"/>
    <n v="0"/>
    <n v="0"/>
    <n v="0"/>
    <n v="0"/>
    <n v="0"/>
    <m/>
    <n v="0"/>
    <n v="0"/>
    <n v="0"/>
    <n v="0"/>
    <n v="25"/>
    <n v="1575"/>
    <n v="17.55"/>
    <m/>
  </r>
  <r>
    <x v="9"/>
    <s v="Neyopone Blood Red Mb"/>
    <s v="Master Batch"/>
    <s v="Raw Material"/>
    <s v="Kgs."/>
    <m/>
    <n v="0"/>
    <n v="0.01"/>
    <n v="0.01"/>
    <n v="0"/>
    <n v="0"/>
    <n v="0"/>
    <n v="0"/>
    <n v="0"/>
    <n v="0"/>
    <n v="0"/>
    <n v="0"/>
    <n v="0"/>
    <m/>
    <n v="0"/>
    <n v="0"/>
    <n v="0"/>
    <n v="0"/>
    <n v="0.01"/>
    <n v="0"/>
    <n v="0.01"/>
    <m/>
  </r>
  <r>
    <x v="9"/>
    <s v="Npd Plastic Grinding"/>
    <s v="RAW MATERIAL"/>
    <s v="Raw Material"/>
    <s v="KG"/>
    <m/>
    <n v="0"/>
    <n v="3476.81"/>
    <n v="478.15"/>
    <n v="257176.7"/>
    <n v="0"/>
    <n v="0"/>
    <n v="0"/>
    <n v="0"/>
    <n v="0"/>
    <n v="0"/>
    <n v="0"/>
    <n v="0"/>
    <m/>
    <n v="0"/>
    <n v="0"/>
    <n v="0"/>
    <n v="0"/>
    <n v="3476.81"/>
    <n v="257176.7"/>
    <n v="478.15"/>
    <m/>
  </r>
  <r>
    <x v="9"/>
    <s v="Orange Mb-04041"/>
    <s v="Master Batch"/>
    <s v="Raw Material"/>
    <s v="Kgs."/>
    <m/>
    <n v="0"/>
    <n v="138.72999999999999"/>
    <n v="347.99"/>
    <n v="23931.24"/>
    <n v="550"/>
    <n v="93500"/>
    <n v="3.69"/>
    <n v="643.57000000000005"/>
    <n v="0"/>
    <n v="0"/>
    <n v="340.98"/>
    <n v="40.729999999999997"/>
    <m/>
    <n v="381.71000000000004"/>
    <n v="381.71000000000004"/>
    <n v="58020.27"/>
    <n v="5.01"/>
    <n v="351.44"/>
    <n v="60065.64"/>
    <n v="511.27"/>
    <m/>
  </r>
  <r>
    <x v="9"/>
    <s v="PARROT GREEN (2M3565)(SNCC)"/>
    <s v="Master Batch"/>
    <s v="Raw Material"/>
    <s v="Kgs."/>
    <m/>
    <n v="0"/>
    <n v="17.87"/>
    <n v="12.96"/>
    <n v="5045.57"/>
    <n v="0"/>
    <n v="0"/>
    <n v="0"/>
    <n v="0"/>
    <n v="0"/>
    <n v="0"/>
    <n v="3.96"/>
    <n v="0.47"/>
    <m/>
    <n v="4.43"/>
    <n v="4.43"/>
    <n v="1108.8"/>
    <n v="0"/>
    <n v="13.91"/>
    <n v="3936.77"/>
    <n v="8.5300000000000011"/>
    <m/>
  </r>
  <r>
    <x v="9"/>
    <s v="Parrot Green Ipolycol 1320"/>
    <s v="Master Batch"/>
    <s v="Raw Material"/>
    <s v="Kgs."/>
    <m/>
    <n v="0"/>
    <n v="3.3"/>
    <n v="1.73"/>
    <n v="0"/>
    <n v="0"/>
    <n v="0"/>
    <n v="0"/>
    <n v="0"/>
    <n v="0"/>
    <n v="0"/>
    <n v="0"/>
    <n v="0"/>
    <m/>
    <n v="0"/>
    <n v="0"/>
    <n v="0"/>
    <n v="0"/>
    <n v="2.2799999999999998"/>
    <n v="0"/>
    <n v="1.73"/>
    <m/>
  </r>
  <r>
    <x v="9"/>
    <s v="PINK 2M65026C (SNCC)"/>
    <s v="Master Batch"/>
    <s v="Raw Material"/>
    <s v="Kgs."/>
    <m/>
    <n v="0"/>
    <n v="4.3600000000000003"/>
    <n v="2.74"/>
    <n v="1288.95"/>
    <n v="0"/>
    <n v="0"/>
    <n v="0"/>
    <n v="0"/>
    <n v="0"/>
    <n v="0"/>
    <n v="0.19"/>
    <n v="0.02"/>
    <m/>
    <n v="0.21"/>
    <n v="0.21"/>
    <n v="0"/>
    <n v="0"/>
    <n v="4.17"/>
    <n v="1288.95"/>
    <n v="2.5300000000000002"/>
    <m/>
  </r>
  <r>
    <x v="9"/>
    <s v="Plastic Dana PP"/>
    <s v="RAW MATERIAL"/>
    <s v="Raw Material"/>
    <s v="Kgs."/>
    <m/>
    <n v="0"/>
    <n v="550"/>
    <n v="550"/>
    <n v="44750"/>
    <n v="7000"/>
    <n v="630000"/>
    <n v="0"/>
    <n v="0"/>
    <n v="0"/>
    <n v="0"/>
    <n v="0"/>
    <n v="0"/>
    <n v="-7000"/>
    <n v="7000"/>
    <n v="7000"/>
    <n v="0"/>
    <n v="91.93"/>
    <n v="7550"/>
    <n v="674750"/>
    <n v="458.07"/>
    <m/>
  </r>
  <r>
    <x v="9"/>
    <s v="PLASTIC GRANUALES (SP)"/>
    <s v="RAW MATERIAL"/>
    <s v="Raw Material"/>
    <s v="Kgs."/>
    <m/>
    <n v="0"/>
    <n v="8070.98"/>
    <n v="1639.7"/>
    <n v="569972.6"/>
    <n v="0"/>
    <n v="0"/>
    <n v="0"/>
    <n v="0"/>
    <n v="0"/>
    <n v="0"/>
    <n v="1110.5"/>
    <n v="132.63999999999999"/>
    <m/>
    <n v="1243.1399999999999"/>
    <n v="1243.1399999999999"/>
    <n v="79545.119999999995"/>
    <n v="16.329999999999998"/>
    <n v="6960.48"/>
    <n v="491549.09"/>
    <n v="380.23000000000019"/>
    <m/>
  </r>
  <r>
    <x v="9"/>
    <s v="Plastic Granules"/>
    <s v="RAW MATERIAL"/>
    <s v="Raw Material"/>
    <s v="Kgs."/>
    <m/>
    <n v="0"/>
    <n v="1392.57"/>
    <n v="2163.71"/>
    <n v="96023.86"/>
    <n v="105"/>
    <n v="7980"/>
    <n v="0"/>
    <n v="0"/>
    <n v="0"/>
    <n v="0"/>
    <n v="0"/>
    <n v="0"/>
    <m/>
    <n v="0"/>
    <n v="0"/>
    <n v="0"/>
    <n v="0"/>
    <n v="1497.57"/>
    <n v="104003.86"/>
    <n v="2268.71"/>
    <m/>
  </r>
  <r>
    <x v="9"/>
    <s v="PLASTIC GRANULES (PRIYA PLASTIC)"/>
    <s v="RAW MATERIAL"/>
    <s v="Raw Material"/>
    <s v="Kgs."/>
    <m/>
    <n v="0"/>
    <n v="2903.67"/>
    <n v="729.18"/>
    <n v="133539.85"/>
    <n v="0"/>
    <n v="0"/>
    <n v="0"/>
    <n v="0"/>
    <n v="0"/>
    <n v="0"/>
    <n v="0"/>
    <n v="0"/>
    <m/>
    <n v="0"/>
    <n v="0"/>
    <n v="0"/>
    <n v="0"/>
    <n v="2903.67"/>
    <n v="133539.85"/>
    <n v="729.18"/>
    <m/>
  </r>
  <r>
    <x v="9"/>
    <s v="PLASTIC GRANULES PP SILVER"/>
    <s v="RAW MATERIAL"/>
    <s v="Raw Material"/>
    <s v="KG"/>
    <m/>
    <n v="0"/>
    <n v="0"/>
    <n v="0"/>
    <n v="0"/>
    <n v="100"/>
    <n v="6800"/>
    <n v="0"/>
    <n v="0"/>
    <n v="0"/>
    <n v="0"/>
    <n v="0"/>
    <n v="0"/>
    <m/>
    <n v="0"/>
    <n v="0"/>
    <n v="0"/>
    <n v="0"/>
    <n v="100"/>
    <n v="6800"/>
    <n v="100"/>
    <m/>
  </r>
  <r>
    <x v="9"/>
    <s v="Plastic Scrap Grinding"/>
    <s v="RAW MATERIAL"/>
    <s v="Raw Material"/>
    <s v="Kgs."/>
    <m/>
    <n v="0"/>
    <n v="717.28"/>
    <n v="503.46"/>
    <n v="71728"/>
    <n v="0"/>
    <n v="0"/>
    <n v="0"/>
    <n v="0"/>
    <n v="0"/>
    <n v="0"/>
    <n v="0"/>
    <n v="0"/>
    <m/>
    <n v="0"/>
    <n v="0"/>
    <n v="0"/>
    <n v="0"/>
    <n v="717.28"/>
    <n v="71728"/>
    <n v="503.46"/>
    <m/>
  </r>
  <r>
    <x v="9"/>
    <s v="PP B120MA"/>
    <s v="RAW MATERIAL"/>
    <s v="Raw Material"/>
    <s v="KG"/>
    <n v="0"/>
    <n v="0"/>
    <n v="16605.849999999999"/>
    <n v="3994.58"/>
    <n v="1675382.63"/>
    <n v="0"/>
    <n v="0"/>
    <n v="0"/>
    <n v="0"/>
    <n v="0"/>
    <n v="0"/>
    <n v="1141.02"/>
    <n v="136.29"/>
    <m/>
    <n v="1277.31"/>
    <n v="1277.31"/>
    <n v="112641.5"/>
    <n v="16.77"/>
    <n v="15464.83"/>
    <n v="1562741.13"/>
    <n v="2700.5"/>
    <m/>
  </r>
  <r>
    <x v="9"/>
    <s v="PP C080MA"/>
    <s v="RAW MATERIAL"/>
    <s v="Raw Material"/>
    <s v="Kgs."/>
    <n v="0"/>
    <n v="0"/>
    <n v="25225.26"/>
    <n v="598.49"/>
    <n v="2446803.48"/>
    <n v="25000"/>
    <n v="2546850"/>
    <n v="129.47"/>
    <n v="12773.51"/>
    <n v="0"/>
    <n v="0"/>
    <n v="26440.61"/>
    <n v="3158.15"/>
    <n v="4350"/>
    <n v="25248.760000000002"/>
    <n v="25248.760000000002"/>
    <n v="2609963.88"/>
    <n v="331.58"/>
    <n v="23914.12"/>
    <n v="2397601.5499999998"/>
    <n v="18.149999999999579"/>
    <m/>
  </r>
  <r>
    <x v="9"/>
    <s v="PP D120MA"/>
    <s v="RAW MATERIAL"/>
    <s v="Raw Material"/>
    <s v="Kgs."/>
    <m/>
    <n v="0"/>
    <n v="770.18"/>
    <n v="540.59"/>
    <n v="86696.25"/>
    <n v="0"/>
    <n v="0"/>
    <n v="0"/>
    <n v="0"/>
    <n v="0"/>
    <n v="0"/>
    <n v="0"/>
    <n v="0"/>
    <m/>
    <n v="0"/>
    <n v="0"/>
    <n v="0"/>
    <n v="0"/>
    <n v="770.18"/>
    <n v="86696.25"/>
    <n v="540.59"/>
    <m/>
  </r>
  <r>
    <x v="9"/>
    <s v="PP GRANULES"/>
    <s v="RAW MATERIAL"/>
    <s v="Raw Material"/>
    <s v="Kgs."/>
    <n v="0"/>
    <n v="0"/>
    <n v="14014.6"/>
    <n v="889.53"/>
    <n v="1295960.94"/>
    <n v="0"/>
    <n v="0"/>
    <n v="0"/>
    <n v="0"/>
    <n v="0"/>
    <n v="0"/>
    <n v="0"/>
    <n v="0"/>
    <m/>
    <n v="0"/>
    <n v="0"/>
    <n v="0"/>
    <n v="0"/>
    <n v="14014.6"/>
    <n v="1295960.94"/>
    <n v="889.53"/>
    <m/>
  </r>
  <r>
    <x v="9"/>
    <s v="PP H110MA"/>
    <s v="RAW MATERIAL"/>
    <s v="Raw Material"/>
    <s v="Kgs."/>
    <m/>
    <n v="0"/>
    <n v="2434.4899999999998"/>
    <n v="2242.1"/>
    <n v="251961.31"/>
    <n v="0"/>
    <n v="0"/>
    <n v="0"/>
    <n v="0"/>
    <n v="0"/>
    <n v="0"/>
    <n v="0"/>
    <n v="0"/>
    <m/>
    <n v="0"/>
    <n v="0"/>
    <n v="0"/>
    <n v="0"/>
    <n v="2434.4899999999998"/>
    <n v="251961.31"/>
    <n v="2242.1"/>
    <m/>
  </r>
  <r>
    <x v="9"/>
    <s v="PP SRM100NC"/>
    <s v="RAW MATERIAL"/>
    <s v="Raw Material"/>
    <s v="Kgs."/>
    <m/>
    <n v="0"/>
    <n v="746.99"/>
    <n v="121.43"/>
    <n v="86195.839999999997"/>
    <n v="0"/>
    <n v="0"/>
    <n v="0"/>
    <n v="0"/>
    <n v="0"/>
    <n v="0"/>
    <n v="0"/>
    <n v="0"/>
    <m/>
    <n v="0"/>
    <n v="0"/>
    <n v="0"/>
    <n v="0"/>
    <n v="746.99"/>
    <n v="86195.839999999997"/>
    <n v="121.43"/>
    <m/>
  </r>
  <r>
    <x v="9"/>
    <s v="PPCP MI 3530"/>
    <s v="RAW MATERIAL"/>
    <s v="Raw Material"/>
    <s v="Kgs."/>
    <m/>
    <n v="0"/>
    <n v="91.15"/>
    <n v="17.3"/>
    <n v="9598.09"/>
    <n v="0"/>
    <n v="0"/>
    <n v="34.049999999999997"/>
    <n v="3585.47"/>
    <n v="0"/>
    <n v="0"/>
    <n v="7.72"/>
    <n v="0.92"/>
    <m/>
    <n v="8.64"/>
    <n v="8.64"/>
    <n v="0"/>
    <n v="0"/>
    <n v="117.48"/>
    <n v="13183.56"/>
    <n v="8.66"/>
    <m/>
  </r>
  <r>
    <x v="9"/>
    <s v="Radhe Plastic Granules"/>
    <s v="RAW MATERIAL"/>
    <s v="Raw Material"/>
    <s v="Kgs."/>
    <m/>
    <n v="0"/>
    <n v="1675"/>
    <n v="175.68"/>
    <n v="108875"/>
    <n v="0"/>
    <n v="0"/>
    <n v="0"/>
    <n v="0"/>
    <n v="0"/>
    <n v="0"/>
    <n v="0"/>
    <n v="0"/>
    <m/>
    <n v="0"/>
    <n v="0"/>
    <n v="0"/>
    <n v="0"/>
    <n v="1675"/>
    <n v="108875"/>
    <n v="175.68"/>
    <m/>
  </r>
  <r>
    <x v="9"/>
    <s v="Red 2M6390 MB (SNCC)"/>
    <s v="Master Batch"/>
    <s v="Raw Material"/>
    <s v="Kgs."/>
    <m/>
    <n v="0"/>
    <n v="16.350000000000001"/>
    <n v="8.44"/>
    <n v="3828.32"/>
    <n v="0"/>
    <n v="0"/>
    <n v="0"/>
    <n v="0"/>
    <n v="0"/>
    <n v="0"/>
    <n v="6.08"/>
    <n v="0.73"/>
    <m/>
    <n v="6.8100000000000005"/>
    <n v="6.8100000000000005"/>
    <n v="1423.21"/>
    <n v="0"/>
    <n v="10.27"/>
    <n v="2405.09"/>
    <n v="1.629999999999999"/>
    <m/>
  </r>
  <r>
    <x v="9"/>
    <s v="RED MB - AM 13235 TERRACOTA"/>
    <s v="Master Batch"/>
    <s v="Raw Material"/>
    <s v="KG"/>
    <m/>
    <n v="0"/>
    <n v="47.61"/>
    <n v="25.05"/>
    <n v="0"/>
    <n v="0"/>
    <n v="0"/>
    <n v="0"/>
    <n v="0"/>
    <n v="0"/>
    <n v="0"/>
    <n v="6.98"/>
    <n v="0.83"/>
    <m/>
    <n v="7.8100000000000005"/>
    <n v="7.8100000000000005"/>
    <n v="0"/>
    <n v="0"/>
    <n v="40.630000000000003"/>
    <n v="0"/>
    <n v="17.240000000000002"/>
    <m/>
  </r>
  <r>
    <x v="9"/>
    <s v="Rereprocessed Granules"/>
    <s v="RAW MATERIAL"/>
    <s v="Raw Material"/>
    <s v="Kgs."/>
    <m/>
    <n v="0"/>
    <n v="62.88"/>
    <n v="44.14"/>
    <n v="4313.57"/>
    <n v="0"/>
    <n v="0"/>
    <n v="0"/>
    <n v="0"/>
    <n v="0"/>
    <n v="0"/>
    <n v="0"/>
    <n v="0"/>
    <m/>
    <n v="0"/>
    <n v="0"/>
    <n v="0"/>
    <n v="0"/>
    <n v="62.88"/>
    <n v="4313.57"/>
    <n v="44.14"/>
    <m/>
  </r>
  <r>
    <x v="9"/>
    <s v="SAI 50A NAT 297C"/>
    <s v="RAW MATERIAL"/>
    <s v="Raw Material"/>
    <s v="Kgs."/>
    <m/>
    <n v="0"/>
    <n v="13.6"/>
    <n v="9.5500000000000007"/>
    <n v="0"/>
    <n v="0"/>
    <n v="0"/>
    <n v="0"/>
    <n v="0"/>
    <n v="0"/>
    <n v="0"/>
    <n v="0"/>
    <n v="0"/>
    <m/>
    <n v="0"/>
    <n v="0"/>
    <n v="0"/>
    <n v="0"/>
    <n v="13.6"/>
    <n v="0"/>
    <n v="9.5500000000000007"/>
    <m/>
  </r>
  <r>
    <x v="9"/>
    <s v="SAI 60A TR 388A"/>
    <s v="RAW MATERIAL"/>
    <s v="Raw Material"/>
    <s v="KG"/>
    <m/>
    <n v="0"/>
    <n v="762.77"/>
    <n v="221.86"/>
    <n v="154537.20000000001"/>
    <n v="0"/>
    <n v="0"/>
    <n v="0"/>
    <n v="0"/>
    <n v="0"/>
    <n v="0"/>
    <n v="0"/>
    <n v="0"/>
    <m/>
    <n v="0"/>
    <n v="0"/>
    <n v="0"/>
    <n v="0"/>
    <n v="762.77"/>
    <n v="154537.20000000001"/>
    <n v="221.86"/>
    <m/>
  </r>
  <r>
    <x v="9"/>
    <s v="SAI 70A TR 272"/>
    <s v="RAW MATERIAL"/>
    <s v="Raw Material"/>
    <s v="KG"/>
    <m/>
    <n v="0"/>
    <n v="14.69"/>
    <n v="10.31"/>
    <n v="2585.44"/>
    <n v="0"/>
    <n v="0"/>
    <n v="0"/>
    <n v="0"/>
    <n v="0"/>
    <n v="0"/>
    <n v="0"/>
    <n v="0"/>
    <m/>
    <n v="0"/>
    <n v="0"/>
    <n v="0"/>
    <n v="0"/>
    <n v="14.69"/>
    <n v="2585.44"/>
    <n v="10.31"/>
    <m/>
  </r>
  <r>
    <x v="9"/>
    <s v="Sai 80A BK 848A"/>
    <s v="RAW MATERIAL"/>
    <s v="Raw Material"/>
    <s v="KG"/>
    <m/>
    <n v="0"/>
    <n v="68.59"/>
    <n v="3.84"/>
    <n v="7153.94"/>
    <n v="1000"/>
    <n v="104000"/>
    <n v="0"/>
    <n v="0"/>
    <n v="0"/>
    <n v="0"/>
    <n v="546.72"/>
    <n v="65.3"/>
    <m/>
    <n v="612.02"/>
    <n v="612.02"/>
    <n v="56906.86"/>
    <n v="8.0399999999999991"/>
    <n v="521.87"/>
    <n v="54274.51"/>
    <n v="383.78000000000003"/>
    <m/>
  </r>
  <r>
    <x v="9"/>
    <s v="Silver MB-am 1019"/>
    <s v="Master Batch"/>
    <s v="Raw Material"/>
    <s v="KG"/>
    <m/>
    <n v="0"/>
    <n v="0"/>
    <n v="0"/>
    <n v="0"/>
    <n v="0"/>
    <n v="0"/>
    <n v="0"/>
    <n v="0"/>
    <n v="0"/>
    <n v="0"/>
    <n v="0"/>
    <n v="0"/>
    <m/>
    <n v="0"/>
    <n v="0"/>
    <n v="0"/>
    <n v="0"/>
    <n v="-0.9"/>
    <n v="0"/>
    <n v="0"/>
    <m/>
  </r>
  <r>
    <x v="9"/>
    <s v="SKY BLUE 2W2028 (SNCC)"/>
    <s v="Master Batch"/>
    <s v="Raw Material"/>
    <s v="Kgs."/>
    <m/>
    <n v="0"/>
    <n v="3.78"/>
    <n v="2.65"/>
    <n v="850.5"/>
    <n v="0"/>
    <n v="0"/>
    <n v="0"/>
    <n v="0"/>
    <n v="0"/>
    <n v="0"/>
    <n v="0"/>
    <n v="0"/>
    <m/>
    <n v="0"/>
    <n v="0"/>
    <n v="0"/>
    <n v="0"/>
    <n v="3.78"/>
    <n v="850.5"/>
    <n v="2.65"/>
    <m/>
  </r>
  <r>
    <x v="9"/>
    <s v="SLT  Grinding (P.P)"/>
    <s v="RAW MATERIAL"/>
    <s v="Raw Material"/>
    <s v="Kgs."/>
    <m/>
    <n v="0"/>
    <n v="34.47"/>
    <n v="2.67"/>
    <n v="2647.41"/>
    <n v="0"/>
    <n v="0"/>
    <n v="0"/>
    <n v="0"/>
    <n v="0"/>
    <n v="0"/>
    <n v="68.36"/>
    <n v="8.18"/>
    <n v="75"/>
    <n v="1.539999999999992"/>
    <n v="1.539999999999992"/>
    <n v="0"/>
    <n v="0"/>
    <n v="-33.89"/>
    <n v="2647.41"/>
    <n v="1.1300000000000079"/>
    <m/>
  </r>
  <r>
    <x v="9"/>
    <s v="SLT Ppcp Grinding"/>
    <s v="RAW MATERIAL"/>
    <s v="Raw Material"/>
    <s v="Kgs."/>
    <m/>
    <n v="0"/>
    <n v="2284.2600000000002"/>
    <n v="1338.01"/>
    <n v="199046.07"/>
    <n v="15875"/>
    <n v="1433625"/>
    <n v="155.46"/>
    <n v="14081.57"/>
    <n v="0"/>
    <n v="0"/>
    <n v="11653.89"/>
    <n v="1391.98"/>
    <n v="-1235"/>
    <n v="14280.869999999999"/>
    <n v="14280.869999999999"/>
    <n v="1038725.17"/>
    <n v="187.54"/>
    <n v="6660.83"/>
    <n v="606462.35"/>
    <n v="2744.5999999999995"/>
    <m/>
  </r>
  <r>
    <x v="9"/>
    <s v="UVKON 2032(SNCC)"/>
    <s v="Master Batch"/>
    <s v="Raw Material"/>
    <s v="Kgs."/>
    <m/>
    <n v="0"/>
    <n v="9.66"/>
    <n v="39.93"/>
    <n v="4395.45"/>
    <n v="0"/>
    <n v="0"/>
    <n v="0"/>
    <n v="0"/>
    <n v="0"/>
    <n v="0"/>
    <n v="0"/>
    <n v="0"/>
    <m/>
    <n v="0"/>
    <n v="0"/>
    <n v="0"/>
    <n v="0"/>
    <n v="9.66"/>
    <n v="4395.45"/>
    <n v="39.93"/>
    <m/>
  </r>
  <r>
    <x v="9"/>
    <s v="VIOLET 25712 (SNCC)"/>
    <s v="Master Batch"/>
    <s v="Raw Material"/>
    <s v="Kgs."/>
    <m/>
    <n v="0"/>
    <n v="1.45"/>
    <n v="0"/>
    <n v="449.5"/>
    <n v="0"/>
    <n v="0"/>
    <n v="0"/>
    <n v="0"/>
    <n v="0"/>
    <n v="0"/>
    <n v="0"/>
    <n v="0"/>
    <m/>
    <n v="0"/>
    <n v="0"/>
    <n v="0"/>
    <n v="0"/>
    <n v="1.45"/>
    <n v="449.5"/>
    <n v="0"/>
    <m/>
  </r>
  <r>
    <x v="9"/>
    <s v="Volvo Silver 2MML80175 (SNCC)"/>
    <s v="Master Batch"/>
    <s v="Raw Material"/>
    <s v="Kgs."/>
    <n v="0"/>
    <n v="0"/>
    <n v="54.53"/>
    <n v="74.44"/>
    <n v="9328.6"/>
    <n v="0"/>
    <n v="0"/>
    <n v="0"/>
    <n v="0"/>
    <n v="0"/>
    <n v="0"/>
    <n v="45.66"/>
    <n v="5.45"/>
    <m/>
    <n v="51.11"/>
    <n v="51.11"/>
    <n v="7812.46"/>
    <n v="0"/>
    <n v="8.8699999999999992"/>
    <n v="1516.21"/>
    <n v="23.33"/>
    <m/>
  </r>
  <r>
    <x v="9"/>
    <s v="WASTE GRADING SMP"/>
    <s v="RAW MATERIAL"/>
    <s v="Raw Material"/>
    <s v="Kgs."/>
    <m/>
    <n v="0"/>
    <n v="-3.6"/>
    <n v="0"/>
    <n v="-324"/>
    <n v="0"/>
    <n v="0"/>
    <n v="0"/>
    <n v="0"/>
    <n v="0"/>
    <n v="0"/>
    <n v="0"/>
    <n v="0"/>
    <m/>
    <n v="0"/>
    <n v="0"/>
    <n v="0"/>
    <n v="0"/>
    <n v="-3.6"/>
    <n v="-324"/>
    <n v="0"/>
    <m/>
  </r>
  <r>
    <x v="9"/>
    <s v="White MB- Aw 5039"/>
    <s v="Master Batch"/>
    <s v="Raw Material"/>
    <s v="KG"/>
    <m/>
    <n v="0"/>
    <n v="81.790000000000006"/>
    <n v="52.85"/>
    <n v="12677.45"/>
    <n v="0"/>
    <n v="0"/>
    <n v="0"/>
    <n v="0"/>
    <n v="0"/>
    <n v="0"/>
    <n v="3.72"/>
    <n v="0.44"/>
    <m/>
    <n v="4.16"/>
    <n v="4.16"/>
    <n v="0"/>
    <n v="0"/>
    <n v="78.069999999999993"/>
    <n v="12677.45"/>
    <n v="48.69"/>
    <m/>
  </r>
  <r>
    <x v="9"/>
    <s v="YELLOW 2M4374S MB (SNCC)"/>
    <s v="Master Batch"/>
    <s v="Raw Material"/>
    <s v="KG"/>
    <m/>
    <n v="0"/>
    <n v="14.89"/>
    <n v="9.66"/>
    <n v="3300.64"/>
    <n v="0"/>
    <n v="0"/>
    <n v="0"/>
    <n v="0"/>
    <n v="0"/>
    <n v="0"/>
    <n v="3.74"/>
    <n v="0.45"/>
    <m/>
    <n v="4.1900000000000004"/>
    <n v="4.1900000000000004"/>
    <n v="829.24"/>
    <n v="0"/>
    <n v="11.15"/>
    <n v="2471.4"/>
    <n v="5.47"/>
    <m/>
  </r>
  <r>
    <x v="9"/>
    <s v="YELLOW GOLDAN 23490 (SNCC)"/>
    <s v="Master Batch"/>
    <s v="Raw Material"/>
    <s v="Kgs."/>
    <m/>
    <n v="0"/>
    <n v="8.77"/>
    <n v="6.16"/>
    <n v="2104.8000000000002"/>
    <n v="5"/>
    <n v="1200"/>
    <n v="0"/>
    <n v="0"/>
    <n v="0"/>
    <n v="0"/>
    <n v="0"/>
    <n v="0"/>
    <m/>
    <n v="0"/>
    <n v="0"/>
    <n v="0"/>
    <n v="0"/>
    <n v="13.77"/>
    <n v="3304.8"/>
    <n v="11.16"/>
    <m/>
  </r>
  <r>
    <x v="10"/>
    <s v="ALU RIVET"/>
    <s v="RAW MATERIAL"/>
    <s v="Raw Material"/>
    <s v="Kgs."/>
    <m/>
    <n v="0"/>
    <n v="16.579999999999998"/>
    <n v="8.82"/>
    <n v="7500.59"/>
    <n v="30"/>
    <n v="7620"/>
    <n v="0"/>
    <n v="0"/>
    <n v="0"/>
    <n v="0"/>
    <n v="0"/>
    <n v="0"/>
    <m/>
    <n v="0"/>
    <n v="0"/>
    <n v="0"/>
    <n v="0"/>
    <n v="46.58"/>
    <n v="15120.59"/>
    <n v="38.82"/>
    <m/>
  </r>
  <r>
    <x v="10"/>
    <s v="Baby Blue 3054 Bu-1257"/>
    <s v="Master Batch"/>
    <s v="Raw Material"/>
    <s v="Kgs."/>
    <m/>
    <n v="0"/>
    <n v="526.62"/>
    <n v="308.07"/>
    <n v="114254.75"/>
    <n v="0"/>
    <n v="0"/>
    <n v="0"/>
    <n v="0"/>
    <n v="0"/>
    <n v="0"/>
    <n v="36.380000000000003"/>
    <n v="4.3499999999999996"/>
    <m/>
    <n v="40.730000000000004"/>
    <n v="40.730000000000004"/>
    <n v="7890.83"/>
    <n v="0"/>
    <n v="490.24"/>
    <n v="106364.05"/>
    <n v="267.33999999999997"/>
    <m/>
  </r>
  <r>
    <x v="10"/>
    <s v="Baby Blue Ipolycol 1224"/>
    <s v="Indojapan MB"/>
    <s v="Raw Material"/>
    <s v="Kgs."/>
    <m/>
    <n v="0"/>
    <n v="6.39"/>
    <n v="4.49"/>
    <n v="0"/>
    <n v="0"/>
    <n v="0"/>
    <n v="0"/>
    <n v="0"/>
    <n v="0"/>
    <n v="0"/>
    <n v="0"/>
    <n v="0"/>
    <m/>
    <n v="0"/>
    <n v="0"/>
    <n v="0"/>
    <n v="0"/>
    <n v="6.39"/>
    <n v="0"/>
    <n v="4.49"/>
    <m/>
  </r>
  <r>
    <x v="10"/>
    <s v="Baby Pink  SPL PINK 3306"/>
    <s v="Master Batch"/>
    <s v="Raw Material"/>
    <s v="Kgs."/>
    <n v="0"/>
    <n v="0"/>
    <n v="333.97"/>
    <n v="298.8"/>
    <n v="60268.46"/>
    <n v="0"/>
    <n v="0"/>
    <n v="0"/>
    <n v="0"/>
    <n v="0"/>
    <n v="0"/>
    <n v="33.01"/>
    <n v="3.94"/>
    <m/>
    <n v="36.949999999999996"/>
    <n v="36.949999999999996"/>
    <n v="5951.46"/>
    <n v="0"/>
    <n v="300.95999999999998"/>
    <n v="54319.99"/>
    <n v="261.85000000000002"/>
    <m/>
  </r>
  <r>
    <x v="10"/>
    <s v="BLACK 238062 (SNCC)"/>
    <s v="Master Batch"/>
    <s v="Raw Material"/>
    <s v="Kgs."/>
    <m/>
    <n v="0"/>
    <n v="-3.27"/>
    <n v="8.99"/>
    <n v="-2576.04"/>
    <n v="0"/>
    <n v="0"/>
    <n v="0"/>
    <n v="0"/>
    <n v="0"/>
    <n v="0"/>
    <n v="1"/>
    <n v="0.12"/>
    <m/>
    <n v="1.1200000000000001"/>
    <n v="1.1200000000000001"/>
    <n v="766.68"/>
    <n v="0"/>
    <n v="-4.2699999999999996"/>
    <n v="-3342.72"/>
    <n v="7.87"/>
    <m/>
  </r>
  <r>
    <x v="10"/>
    <s v="BLACK SUPREME 238073 MB (SNCC)"/>
    <s v="Master Batch"/>
    <s v="Raw Material"/>
    <s v="Kgs."/>
    <m/>
    <n v="0"/>
    <n v="-0.61"/>
    <n v="0"/>
    <n v="0"/>
    <n v="0"/>
    <n v="0"/>
    <n v="0"/>
    <n v="0"/>
    <n v="0"/>
    <n v="0"/>
    <n v="0"/>
    <n v="0"/>
    <m/>
    <n v="0"/>
    <n v="0"/>
    <n v="0"/>
    <n v="0"/>
    <n v="-0.61"/>
    <n v="0"/>
    <n v="0"/>
    <m/>
  </r>
  <r>
    <x v="10"/>
    <s v="Blend Pink 4659/3 codePI-1098"/>
    <s v="Master Batch"/>
    <s v="Raw Material"/>
    <s v="Kgs."/>
    <m/>
    <n v="0"/>
    <n v="100"/>
    <n v="70.19"/>
    <n v="0"/>
    <n v="0"/>
    <n v="0"/>
    <n v="0"/>
    <n v="0"/>
    <n v="0"/>
    <n v="0"/>
    <n v="0"/>
    <n v="0"/>
    <m/>
    <n v="0"/>
    <n v="0"/>
    <n v="0"/>
    <n v="0"/>
    <n v="100"/>
    <n v="0"/>
    <n v="70.19"/>
    <m/>
  </r>
  <r>
    <x v="10"/>
    <s v="Blend UV Master Batch 203/20%"/>
    <s v="Master Batch"/>
    <s v="Raw Material"/>
    <s v="Kgs."/>
    <m/>
    <n v="0"/>
    <n v="25"/>
    <n v="25"/>
    <n v="7125"/>
    <n v="0"/>
    <n v="0"/>
    <n v="0"/>
    <n v="0"/>
    <n v="0"/>
    <n v="0"/>
    <n v="0"/>
    <n v="0"/>
    <m/>
    <n v="0"/>
    <n v="0"/>
    <n v="0"/>
    <n v="0"/>
    <n v="25"/>
    <n v="7125"/>
    <n v="25"/>
    <m/>
  </r>
  <r>
    <x v="10"/>
    <s v="BLUE DARK 224 (SNCC)"/>
    <s v="Master Batch"/>
    <s v="Raw Material"/>
    <s v="Kgs."/>
    <m/>
    <n v="0"/>
    <n v="92.22"/>
    <n v="26.16"/>
    <n v="19814.43"/>
    <n v="0"/>
    <n v="0"/>
    <n v="0"/>
    <n v="0"/>
    <n v="0"/>
    <n v="0"/>
    <n v="0"/>
    <n v="0"/>
    <m/>
    <n v="0"/>
    <n v="0"/>
    <n v="0"/>
    <n v="0"/>
    <n v="92.22"/>
    <n v="19814.43"/>
    <n v="26.16"/>
    <m/>
  </r>
  <r>
    <x v="10"/>
    <s v="BLUE ICE 2M2333S (SNCC)"/>
    <s v="Master Batch"/>
    <s v="Raw Material"/>
    <s v="Kgs."/>
    <n v="0"/>
    <n v="0"/>
    <n v="0.62"/>
    <n v="1.6"/>
    <n v="-1583.84"/>
    <n v="0"/>
    <n v="0"/>
    <n v="0"/>
    <n v="0"/>
    <n v="0"/>
    <n v="0"/>
    <n v="0.93"/>
    <n v="0.11"/>
    <m/>
    <n v="1.04"/>
    <n v="1.04"/>
    <n v="677.18"/>
    <n v="0"/>
    <n v="-0.31"/>
    <n v="-2261.02"/>
    <n v="0.56000000000000005"/>
    <m/>
  </r>
  <r>
    <x v="10"/>
    <s v="BROWN COFEE-2M9185C(SNCC)"/>
    <s v="Master Batch"/>
    <s v="Raw Material"/>
    <s v="Kgs."/>
    <m/>
    <n v="0"/>
    <n v="0.63"/>
    <n v="0.11"/>
    <n v="160.02000000000001"/>
    <n v="0"/>
    <n v="0"/>
    <n v="0"/>
    <n v="0"/>
    <n v="0"/>
    <n v="0"/>
    <n v="0"/>
    <n v="0"/>
    <m/>
    <n v="0"/>
    <n v="0"/>
    <n v="0"/>
    <n v="0"/>
    <n v="0.63"/>
    <n v="160.02000000000001"/>
    <n v="0.11"/>
    <m/>
  </r>
  <r>
    <x v="10"/>
    <s v="Brown Mb-am 4394"/>
    <s v="Master Batch"/>
    <s v="Raw Material"/>
    <s v="KG"/>
    <m/>
    <n v="0"/>
    <n v="0.03"/>
    <n v="0.01"/>
    <n v="0"/>
    <n v="0"/>
    <n v="0"/>
    <n v="0"/>
    <n v="0"/>
    <n v="0"/>
    <n v="0"/>
    <n v="0"/>
    <n v="0"/>
    <m/>
    <n v="0"/>
    <n v="0"/>
    <n v="0"/>
    <n v="0"/>
    <n v="0.03"/>
    <n v="0"/>
    <n v="0.01"/>
    <m/>
  </r>
  <r>
    <x v="10"/>
    <s v="GOLD 2MPRL 4237C (SNCC)"/>
    <s v="Master Batch"/>
    <s v="Raw Material"/>
    <s v="Kgs."/>
    <m/>
    <n v="0"/>
    <n v="4.5199999999999996"/>
    <n v="4.46"/>
    <n v="1469"/>
    <n v="0"/>
    <n v="0"/>
    <n v="0"/>
    <n v="0"/>
    <n v="0"/>
    <n v="0"/>
    <n v="0"/>
    <n v="0"/>
    <m/>
    <n v="0"/>
    <n v="0"/>
    <n v="0"/>
    <n v="0"/>
    <n v="4.5199999999999996"/>
    <n v="1469"/>
    <n v="4.46"/>
    <m/>
  </r>
  <r>
    <x v="10"/>
    <s v="Green 1997 GR - 1131"/>
    <s v="Master Batch"/>
    <s v="Raw Material"/>
    <s v="Kgs."/>
    <m/>
    <n v="0"/>
    <n v="27.1"/>
    <n v="16.05"/>
    <n v="5196.6499999999996"/>
    <n v="0"/>
    <n v="0"/>
    <n v="0"/>
    <n v="0"/>
    <n v="0"/>
    <n v="0"/>
    <n v="0.39"/>
    <n v="0.05"/>
    <m/>
    <n v="0.44"/>
    <n v="0.44"/>
    <n v="0"/>
    <n v="0"/>
    <n v="26.71"/>
    <n v="5196.6499999999996"/>
    <n v="15.610000000000001"/>
    <m/>
  </r>
  <r>
    <x v="10"/>
    <s v="GREY 2MMTL8503S (SNCC)"/>
    <s v="Master Batch"/>
    <s v="Raw Material"/>
    <s v="Kgs."/>
    <m/>
    <n v="0"/>
    <n v="1.86"/>
    <n v="1.49"/>
    <n v="502.2"/>
    <n v="0"/>
    <n v="0"/>
    <n v="0"/>
    <n v="0"/>
    <n v="0"/>
    <n v="0"/>
    <n v="0"/>
    <n v="0"/>
    <m/>
    <n v="0"/>
    <n v="0"/>
    <n v="0"/>
    <n v="0"/>
    <n v="1.86"/>
    <n v="502.2"/>
    <n v="1.49"/>
    <m/>
  </r>
  <r>
    <x v="10"/>
    <s v="GREY PIGEON 23855 (SNCC)"/>
    <s v="Master Batch"/>
    <s v="Raw Material"/>
    <s v="Kgs."/>
    <m/>
    <n v="0"/>
    <n v="2.96"/>
    <n v="2.71"/>
    <n v="698.56"/>
    <n v="0"/>
    <n v="0"/>
    <n v="0"/>
    <n v="0"/>
    <n v="0"/>
    <n v="0"/>
    <n v="0"/>
    <n v="0"/>
    <m/>
    <n v="0"/>
    <n v="0"/>
    <n v="0"/>
    <n v="0"/>
    <n v="2.96"/>
    <n v="698.56"/>
    <n v="2.71"/>
    <m/>
  </r>
  <r>
    <x v="10"/>
    <s v="HD GRANULES"/>
    <s v="RAW MATERIAL"/>
    <s v="Raw Material"/>
    <s v="Kgs."/>
    <m/>
    <n v="0"/>
    <n v="10484.99"/>
    <n v="2859.39"/>
    <n v="1079003.8999999999"/>
    <n v="0"/>
    <n v="0"/>
    <n v="0"/>
    <n v="0"/>
    <n v="0"/>
    <n v="0"/>
    <n v="0"/>
    <n v="0"/>
    <m/>
    <n v="0"/>
    <n v="0"/>
    <n v="0"/>
    <n v="0"/>
    <n v="10484.99"/>
    <n v="1079003.8999999999"/>
    <n v="2859.39"/>
    <m/>
  </r>
  <r>
    <x v="10"/>
    <s v="HDPE 50 MA 180"/>
    <s v="Reliance"/>
    <s v="Raw Material"/>
    <s v="Kgs."/>
    <m/>
    <n v="0"/>
    <n v="213.03"/>
    <n v="149.53"/>
    <n v="21300.87"/>
    <n v="0"/>
    <n v="0"/>
    <n v="0"/>
    <n v="0"/>
    <n v="0"/>
    <n v="0"/>
    <n v="0"/>
    <n v="0"/>
    <m/>
    <n v="0"/>
    <n v="0"/>
    <n v="0"/>
    <n v="0"/>
    <n v="213.03"/>
    <n v="21300.87"/>
    <n v="149.53"/>
    <m/>
  </r>
  <r>
    <x v="10"/>
    <s v="Klaritone PP MB"/>
    <s v="Master Batch"/>
    <s v="Raw Material"/>
    <s v="KG"/>
    <m/>
    <n v="0"/>
    <n v="0.41"/>
    <n v="0.28999999999999998"/>
    <n v="0"/>
    <n v="0"/>
    <n v="0"/>
    <n v="0"/>
    <n v="0"/>
    <n v="0"/>
    <n v="0"/>
    <n v="0"/>
    <n v="0"/>
    <m/>
    <n v="0"/>
    <n v="0"/>
    <n v="0"/>
    <n v="0"/>
    <n v="0.41"/>
    <n v="0"/>
    <n v="0.28999999999999998"/>
    <m/>
  </r>
  <r>
    <x v="10"/>
    <s v="LIGHT SILVER 2MPRL 8677S (SNCC)"/>
    <s v="Master Batch"/>
    <s v="Raw Material"/>
    <s v="Kgs."/>
    <m/>
    <n v="0"/>
    <n v="2.5"/>
    <n v="2.2000000000000002"/>
    <n v="854.55"/>
    <n v="0"/>
    <n v="0"/>
    <n v="0"/>
    <n v="0"/>
    <n v="0"/>
    <n v="0"/>
    <n v="0"/>
    <n v="0"/>
    <m/>
    <n v="0"/>
    <n v="0"/>
    <n v="0"/>
    <n v="0"/>
    <n v="2.5"/>
    <n v="854.55"/>
    <n v="2.2000000000000002"/>
    <m/>
  </r>
  <r>
    <x v="10"/>
    <s v="LL 36 RA 045"/>
    <s v="RAW MATERIAL"/>
    <s v="Raw Material"/>
    <s v="Kgs."/>
    <m/>
    <n v="0"/>
    <n v="4.3099999999999996"/>
    <n v="2.88"/>
    <n v="0"/>
    <n v="0"/>
    <n v="0"/>
    <n v="0"/>
    <n v="0"/>
    <n v="0"/>
    <n v="0"/>
    <n v="0"/>
    <n v="0"/>
    <m/>
    <n v="0"/>
    <n v="0"/>
    <n v="0"/>
    <n v="0"/>
    <n v="4.3099999999999996"/>
    <n v="0"/>
    <n v="2.88"/>
    <m/>
  </r>
  <r>
    <x v="10"/>
    <s v="LLDPE JF19010"/>
    <s v="RAW MATERIAL"/>
    <s v="Raw Material"/>
    <s v="Kgs."/>
    <m/>
    <n v="0"/>
    <n v="1518.68"/>
    <n v="428.99"/>
    <n v="145380.39000000001"/>
    <n v="0"/>
    <n v="0"/>
    <n v="0"/>
    <n v="0"/>
    <n v="0"/>
    <n v="0"/>
    <n v="110.09"/>
    <n v="13.15"/>
    <m/>
    <n v="123.24000000000001"/>
    <n v="123.24000000000001"/>
    <n v="10544.4"/>
    <n v="1.62"/>
    <n v="1408.59"/>
    <n v="134835.99"/>
    <n v="304.13"/>
    <m/>
  </r>
  <r>
    <x v="10"/>
    <s v="LLDPE PLASTIC GRANULES"/>
    <s v="RAW MATERIAL"/>
    <s v="Raw Material"/>
    <s v="Kgs."/>
    <m/>
    <n v="0"/>
    <n v="42.21"/>
    <n v="26.96"/>
    <n v="0"/>
    <n v="0"/>
    <n v="0"/>
    <n v="0"/>
    <n v="0"/>
    <n v="0"/>
    <n v="0"/>
    <n v="0"/>
    <n v="0"/>
    <m/>
    <n v="0"/>
    <n v="0"/>
    <n v="0"/>
    <n v="0"/>
    <n v="42.21"/>
    <n v="0"/>
    <n v="26.96"/>
    <m/>
  </r>
  <r>
    <x v="10"/>
    <s v="Marble Baize Mb"/>
    <s v="Master Batch"/>
    <s v="Raw Material"/>
    <s v="Kgs."/>
    <n v="0"/>
    <n v="0"/>
    <n v="53.33"/>
    <n v="84.82"/>
    <n v="8157.22"/>
    <n v="0"/>
    <n v="0"/>
    <n v="0"/>
    <n v="0"/>
    <n v="0"/>
    <n v="0"/>
    <n v="1.73"/>
    <n v="0.21"/>
    <m/>
    <n v="1.94"/>
    <n v="1.94"/>
    <n v="263.83"/>
    <n v="0"/>
    <n v="51.6"/>
    <n v="7893.4"/>
    <n v="82.88"/>
    <m/>
  </r>
  <r>
    <x v="10"/>
    <s v="Marble White mb"/>
    <s v="Master Batch"/>
    <s v="Raw Material"/>
    <s v="Kgs."/>
    <n v="0"/>
    <n v="0"/>
    <n v="157.71"/>
    <n v="101.48"/>
    <n v="23267.08"/>
    <n v="0"/>
    <n v="0"/>
    <n v="0"/>
    <n v="0"/>
    <n v="0"/>
    <n v="0"/>
    <n v="1.21"/>
    <n v="0.14000000000000001"/>
    <m/>
    <n v="1.35"/>
    <n v="1.35"/>
    <n v="178.51"/>
    <n v="0"/>
    <n v="156.5"/>
    <n v="23088.57"/>
    <n v="100.13000000000001"/>
    <m/>
  </r>
  <r>
    <x v="10"/>
    <s v="MAROON-M004 -2M6785C(SNCC)"/>
    <s v="Master Batch"/>
    <s v="Raw Material"/>
    <s v="Kgs."/>
    <m/>
    <n v="0"/>
    <n v="-0.51"/>
    <n v="0"/>
    <n v="-145.35"/>
    <n v="0"/>
    <n v="0"/>
    <n v="0"/>
    <n v="0"/>
    <n v="0"/>
    <n v="0"/>
    <n v="0"/>
    <n v="0"/>
    <m/>
    <n v="0"/>
    <n v="0"/>
    <n v="0"/>
    <n v="0"/>
    <n v="-1.51"/>
    <n v="-145.35"/>
    <n v="0"/>
    <m/>
  </r>
  <r>
    <x v="10"/>
    <s v="NATURAL FILLTER FX 23 ASF"/>
    <s v="Master Batch"/>
    <s v="Raw Material"/>
    <s v="Kgs."/>
    <m/>
    <n v="0"/>
    <n v="25"/>
    <n v="17.55"/>
    <n v="1575"/>
    <n v="0"/>
    <n v="0"/>
    <n v="0"/>
    <n v="0"/>
    <n v="0"/>
    <n v="0"/>
    <n v="0"/>
    <n v="0"/>
    <m/>
    <n v="0"/>
    <n v="0"/>
    <n v="0"/>
    <n v="0"/>
    <n v="25"/>
    <n v="1575"/>
    <n v="17.55"/>
    <m/>
  </r>
  <r>
    <x v="10"/>
    <s v="Neyopone Blood Red Mb"/>
    <s v="Master Batch"/>
    <s v="Raw Material"/>
    <s v="Kgs."/>
    <m/>
    <n v="0"/>
    <n v="0.01"/>
    <n v="0.01"/>
    <n v="0"/>
    <n v="0"/>
    <n v="0"/>
    <n v="0"/>
    <n v="0"/>
    <n v="0"/>
    <n v="0"/>
    <n v="0"/>
    <n v="0"/>
    <m/>
    <n v="0"/>
    <n v="0"/>
    <n v="0"/>
    <n v="0"/>
    <n v="0.01"/>
    <n v="0"/>
    <n v="0.01"/>
    <m/>
  </r>
  <r>
    <x v="10"/>
    <s v="Npd Plastic Grinding"/>
    <s v="RAW MATERIAL"/>
    <s v="Raw Material"/>
    <s v="KG"/>
    <m/>
    <n v="0"/>
    <n v="3476.81"/>
    <n v="478.15"/>
    <n v="257176.7"/>
    <n v="0"/>
    <n v="0"/>
    <n v="0"/>
    <n v="0"/>
    <n v="0"/>
    <n v="0"/>
    <n v="0"/>
    <n v="0"/>
    <m/>
    <n v="0"/>
    <n v="0"/>
    <n v="0"/>
    <n v="0"/>
    <n v="3476.81"/>
    <n v="257176.7"/>
    <n v="478.15"/>
    <m/>
  </r>
  <r>
    <x v="10"/>
    <s v="Orange Mb-04041"/>
    <s v="Master Batch"/>
    <s v="Raw Material"/>
    <s v="Kgs."/>
    <m/>
    <n v="0"/>
    <n v="351.44"/>
    <n v="511.27"/>
    <n v="60065.64"/>
    <n v="0"/>
    <n v="0"/>
    <n v="0"/>
    <n v="0"/>
    <n v="0"/>
    <n v="0"/>
    <n v="31.87"/>
    <n v="3.81"/>
    <m/>
    <n v="35.68"/>
    <n v="35.68"/>
    <n v="5417.9"/>
    <n v="0"/>
    <n v="319.57"/>
    <n v="54647.74"/>
    <n v="475.59"/>
    <m/>
  </r>
  <r>
    <x v="10"/>
    <s v="PARROT GREEN (2M3565)(SNCC)"/>
    <s v="Master Batch"/>
    <s v="Raw Material"/>
    <s v="Kgs."/>
    <m/>
    <n v="0"/>
    <n v="13.91"/>
    <n v="8.5299999999999994"/>
    <n v="3936.77"/>
    <n v="0"/>
    <n v="0"/>
    <n v="0"/>
    <n v="0"/>
    <n v="0"/>
    <n v="0"/>
    <n v="0"/>
    <n v="0"/>
    <m/>
    <n v="0"/>
    <n v="0"/>
    <n v="0"/>
    <n v="0"/>
    <n v="13.91"/>
    <n v="3936.77"/>
    <n v="8.5299999999999994"/>
    <m/>
  </r>
  <r>
    <x v="10"/>
    <s v="Parrot Green Ipolycol 1320"/>
    <s v="Master Batch"/>
    <s v="Raw Material"/>
    <s v="Kgs."/>
    <m/>
    <n v="0"/>
    <n v="2.2799999999999998"/>
    <n v="1.73"/>
    <n v="0"/>
    <n v="0"/>
    <n v="0"/>
    <n v="0"/>
    <n v="0"/>
    <n v="0"/>
    <n v="0"/>
    <n v="0"/>
    <n v="0"/>
    <m/>
    <n v="0"/>
    <n v="0"/>
    <n v="0"/>
    <n v="0"/>
    <n v="1.23"/>
    <n v="0"/>
    <n v="1.73"/>
    <m/>
  </r>
  <r>
    <x v="10"/>
    <s v="PINK 2M65026C (SNCC)"/>
    <s v="Master Batch"/>
    <s v="Raw Material"/>
    <s v="Kgs."/>
    <m/>
    <n v="0"/>
    <n v="4.17"/>
    <n v="2.5299999999999998"/>
    <n v="1288.95"/>
    <n v="0"/>
    <n v="0"/>
    <n v="0"/>
    <n v="0"/>
    <n v="0"/>
    <n v="0"/>
    <n v="0"/>
    <n v="0"/>
    <m/>
    <n v="0"/>
    <n v="0"/>
    <n v="0"/>
    <n v="0"/>
    <n v="4.17"/>
    <n v="1288.95"/>
    <n v="2.5299999999999998"/>
    <m/>
  </r>
  <r>
    <x v="10"/>
    <s v="Plastic Dana PP"/>
    <s v="RAW MATERIAL"/>
    <s v="Raw Material"/>
    <s v="Kgs."/>
    <m/>
    <n v="0"/>
    <n v="7550"/>
    <n v="458.07"/>
    <n v="674750"/>
    <n v="0"/>
    <n v="0"/>
    <n v="0"/>
    <n v="0"/>
    <n v="0"/>
    <n v="0"/>
    <n v="0"/>
    <n v="0"/>
    <m/>
    <n v="0"/>
    <n v="0"/>
    <n v="0"/>
    <n v="0"/>
    <n v="7550"/>
    <n v="674750"/>
    <n v="458.07"/>
    <m/>
  </r>
  <r>
    <x v="10"/>
    <s v="PLASTIC GRANUALES (SP)"/>
    <s v="RAW MATERIAL"/>
    <s v="Raw Material"/>
    <s v="Kgs."/>
    <m/>
    <n v="0"/>
    <n v="6960.48"/>
    <n v="380.23"/>
    <n v="491549.09"/>
    <n v="0"/>
    <n v="0"/>
    <n v="0"/>
    <n v="0"/>
    <n v="0"/>
    <n v="0"/>
    <n v="52.55"/>
    <n v="6.28"/>
    <m/>
    <n v="58.83"/>
    <n v="58.83"/>
    <n v="3764.16"/>
    <n v="0"/>
    <n v="6907.93"/>
    <n v="487838.01"/>
    <n v="321.40000000000003"/>
    <m/>
  </r>
  <r>
    <x v="10"/>
    <s v="Plastic Granules"/>
    <s v="RAW MATERIAL"/>
    <s v="Raw Material"/>
    <s v="Kgs."/>
    <m/>
    <n v="0"/>
    <n v="1497.57"/>
    <n v="2268.71"/>
    <n v="104003.86"/>
    <n v="100"/>
    <n v="8475"/>
    <n v="0"/>
    <n v="0"/>
    <n v="0"/>
    <n v="0"/>
    <n v="0"/>
    <n v="0"/>
    <m/>
    <n v="0"/>
    <n v="0"/>
    <n v="0"/>
    <n v="0"/>
    <n v="1597.57"/>
    <n v="112478.86"/>
    <n v="2368.71"/>
    <m/>
  </r>
  <r>
    <x v="10"/>
    <s v="PLASTIC GRANULES (PRIYA PLASTIC)"/>
    <s v="RAW MATERIAL"/>
    <s v="Raw Material"/>
    <s v="Kgs."/>
    <m/>
    <n v="0"/>
    <n v="2903.67"/>
    <n v="729.18"/>
    <n v="133539.85"/>
    <n v="0"/>
    <n v="0"/>
    <n v="0"/>
    <n v="0"/>
    <n v="0"/>
    <n v="0"/>
    <n v="310.66000000000003"/>
    <n v="37.11"/>
    <n v="174"/>
    <n v="173.77000000000004"/>
    <n v="173.77000000000004"/>
    <n v="14287.25"/>
    <n v="2.2799999999999998"/>
    <n v="2593.0100000000002"/>
    <n v="119252.6"/>
    <n v="553.12999999999988"/>
    <m/>
  </r>
  <r>
    <x v="10"/>
    <s v="PLASTIC GRANULES PP SILVER"/>
    <s v="RAW MATERIAL"/>
    <s v="Raw Material"/>
    <s v="KG"/>
    <m/>
    <n v="0"/>
    <n v="100"/>
    <n v="100"/>
    <n v="6800"/>
    <n v="0"/>
    <n v="0"/>
    <n v="0"/>
    <n v="0"/>
    <n v="0"/>
    <n v="0"/>
    <n v="0"/>
    <n v="0"/>
    <m/>
    <n v="0"/>
    <n v="0"/>
    <n v="0"/>
    <n v="0"/>
    <n v="100"/>
    <n v="6800"/>
    <n v="100"/>
    <m/>
  </r>
  <r>
    <x v="10"/>
    <s v="Plastic Scrap Grinding"/>
    <s v="RAW MATERIAL"/>
    <s v="Raw Material"/>
    <s v="Kgs."/>
    <m/>
    <n v="0"/>
    <n v="717.28"/>
    <n v="503.46"/>
    <n v="71728"/>
    <n v="0"/>
    <n v="0"/>
    <n v="0"/>
    <n v="0"/>
    <n v="0"/>
    <n v="0"/>
    <n v="0"/>
    <n v="0"/>
    <m/>
    <n v="0"/>
    <n v="0"/>
    <n v="0"/>
    <n v="0"/>
    <n v="717.28"/>
    <n v="71728"/>
    <n v="503.46"/>
    <m/>
  </r>
  <r>
    <x v="10"/>
    <s v="PP B120MA"/>
    <s v="RAW MATERIAL"/>
    <s v="Raw Material"/>
    <s v="KG"/>
    <n v="0"/>
    <n v="0"/>
    <n v="15464.83"/>
    <n v="2700.5"/>
    <n v="1562741.13"/>
    <n v="0"/>
    <n v="0"/>
    <n v="0"/>
    <n v="0"/>
    <n v="0"/>
    <n v="0"/>
    <n v="51.82"/>
    <n v="6.19"/>
    <n v="-2110"/>
    <n v="2168.0100000000002"/>
    <n v="2168.0100000000002"/>
    <n v="5115.67"/>
    <n v="28.47"/>
    <n v="15413.01"/>
    <n v="1557625.46"/>
    <n v="504.01999999999975"/>
    <m/>
  </r>
  <r>
    <x v="10"/>
    <s v="PP C080MA"/>
    <s v="RAW MATERIAL"/>
    <s v="Raw Material"/>
    <s v="Kgs."/>
    <n v="0"/>
    <n v="0"/>
    <n v="23914.12"/>
    <n v="18.149999999999999"/>
    <n v="2397601.5499999998"/>
    <n v="0"/>
    <n v="0"/>
    <n v="0"/>
    <n v="0"/>
    <n v="0"/>
    <n v="0"/>
    <n v="4800.58"/>
    <n v="573.4"/>
    <n v="5370"/>
    <n v="3.9799999999995634"/>
    <n v="3.9799999999995634"/>
    <n v="484954.59"/>
    <n v="0"/>
    <n v="19113.54"/>
    <n v="1912658.44"/>
    <n v="14.170000000000435"/>
    <m/>
  </r>
  <r>
    <x v="10"/>
    <s v="PP D120MA"/>
    <s v="RAW MATERIAL"/>
    <s v="Raw Material"/>
    <s v="Kgs."/>
    <m/>
    <n v="0"/>
    <n v="770.18"/>
    <n v="540.59"/>
    <n v="86696.25"/>
    <n v="0"/>
    <n v="0"/>
    <n v="0"/>
    <n v="0"/>
    <n v="0"/>
    <n v="0"/>
    <n v="0"/>
    <n v="0"/>
    <m/>
    <n v="0"/>
    <n v="0"/>
    <n v="0"/>
    <n v="0"/>
    <n v="770.18"/>
    <n v="86696.25"/>
    <n v="540.59"/>
    <m/>
  </r>
  <r>
    <x v="10"/>
    <s v="PP GRANULES"/>
    <s v="RAW MATERIAL"/>
    <s v="Raw Material"/>
    <s v="Kgs."/>
    <n v="0"/>
    <n v="0"/>
    <n v="14014.6"/>
    <n v="889.53"/>
    <n v="1295960.94"/>
    <n v="0"/>
    <n v="0"/>
    <n v="0"/>
    <n v="0"/>
    <n v="0"/>
    <n v="0"/>
    <n v="0"/>
    <n v="0"/>
    <m/>
    <n v="0"/>
    <n v="0"/>
    <n v="0"/>
    <n v="0"/>
    <n v="14014.6"/>
    <n v="1295960.94"/>
    <n v="889.53"/>
    <m/>
  </r>
  <r>
    <x v="10"/>
    <s v="PP H110MA"/>
    <s v="RAW MATERIAL"/>
    <s v="Raw Material"/>
    <s v="Kgs."/>
    <m/>
    <n v="0"/>
    <n v="2434.4899999999998"/>
    <n v="2242.1"/>
    <n v="251961.31"/>
    <n v="0"/>
    <n v="0"/>
    <n v="0"/>
    <n v="0"/>
    <n v="0"/>
    <n v="0"/>
    <n v="0"/>
    <n v="0"/>
    <n v="-2000"/>
    <n v="2000"/>
    <n v="2000"/>
    <n v="0"/>
    <n v="26.27"/>
    <n v="2434.4899999999998"/>
    <n v="251961.31"/>
    <n v="215.8299999999999"/>
    <m/>
  </r>
  <r>
    <x v="10"/>
    <s v="PP SRM100NC"/>
    <s v="RAW MATERIAL"/>
    <s v="Raw Material"/>
    <s v="Kgs."/>
    <m/>
    <n v="0"/>
    <n v="746.99"/>
    <n v="121.43"/>
    <n v="86195.839999999997"/>
    <n v="0"/>
    <n v="0"/>
    <n v="0"/>
    <n v="0"/>
    <n v="0"/>
    <n v="0"/>
    <n v="0"/>
    <n v="0"/>
    <m/>
    <n v="0"/>
    <n v="0"/>
    <n v="0"/>
    <n v="0"/>
    <n v="746.99"/>
    <n v="86195.839999999997"/>
    <n v="121.43"/>
    <m/>
  </r>
  <r>
    <x v="10"/>
    <s v="PPCP MI 3530"/>
    <s v="RAW MATERIAL"/>
    <s v="Raw Material"/>
    <s v="Kgs."/>
    <m/>
    <n v="0"/>
    <n v="117.48"/>
    <n v="8.66"/>
    <n v="13183.56"/>
    <n v="0"/>
    <n v="0"/>
    <n v="0"/>
    <n v="0"/>
    <n v="0"/>
    <n v="0"/>
    <n v="0"/>
    <n v="0"/>
    <m/>
    <n v="0"/>
    <n v="0"/>
    <n v="0"/>
    <n v="0"/>
    <n v="117.48"/>
    <n v="13183.56"/>
    <n v="8.66"/>
    <m/>
  </r>
  <r>
    <x v="10"/>
    <s v="Radhe Plastic Granules"/>
    <s v="RAW MATERIAL"/>
    <s v="Raw Material"/>
    <s v="Kgs."/>
    <m/>
    <n v="0"/>
    <n v="1675"/>
    <n v="175.68"/>
    <n v="108875"/>
    <n v="0"/>
    <n v="0"/>
    <n v="0"/>
    <n v="0"/>
    <n v="0"/>
    <n v="0"/>
    <n v="0"/>
    <n v="0"/>
    <m/>
    <n v="0"/>
    <n v="0"/>
    <n v="0"/>
    <n v="0"/>
    <n v="1675"/>
    <n v="108875"/>
    <n v="175.68"/>
    <m/>
  </r>
  <r>
    <x v="10"/>
    <s v="Red 2M6390 MB (SNCC)"/>
    <s v="Master Batch"/>
    <s v="Raw Material"/>
    <s v="Kgs."/>
    <m/>
    <n v="0"/>
    <n v="10.27"/>
    <n v="1.63"/>
    <n v="2405.09"/>
    <n v="0"/>
    <n v="0"/>
    <n v="0"/>
    <n v="0"/>
    <n v="0"/>
    <n v="0"/>
    <n v="0.88"/>
    <n v="0.11"/>
    <m/>
    <n v="0.99"/>
    <n v="0.99"/>
    <n v="205.99"/>
    <n v="0"/>
    <n v="9.39"/>
    <n v="2199.1"/>
    <n v="0.6399999999999999"/>
    <m/>
  </r>
  <r>
    <x v="10"/>
    <s v="RED MB - AM 13235 TERRACOTA"/>
    <s v="Master Batch"/>
    <s v="Raw Material"/>
    <s v="KG"/>
    <m/>
    <n v="0"/>
    <n v="40.630000000000003"/>
    <n v="17.239999999999998"/>
    <n v="0"/>
    <n v="0"/>
    <n v="0"/>
    <n v="0"/>
    <n v="0"/>
    <n v="0"/>
    <n v="0"/>
    <n v="0.44"/>
    <n v="0.05"/>
    <m/>
    <n v="0.49"/>
    <n v="0.49"/>
    <n v="0"/>
    <n v="0"/>
    <n v="40.19"/>
    <n v="0"/>
    <n v="16.75"/>
    <m/>
  </r>
  <r>
    <x v="10"/>
    <s v="Rereprocessed Granules"/>
    <s v="RAW MATERIAL"/>
    <s v="Raw Material"/>
    <s v="Kgs."/>
    <m/>
    <n v="0"/>
    <n v="62.88"/>
    <n v="44.14"/>
    <n v="4313.57"/>
    <n v="0"/>
    <n v="0"/>
    <n v="0"/>
    <n v="0"/>
    <n v="0"/>
    <n v="0"/>
    <n v="0"/>
    <n v="0"/>
    <m/>
    <n v="0"/>
    <n v="0"/>
    <n v="0"/>
    <n v="0"/>
    <n v="62.88"/>
    <n v="4313.57"/>
    <n v="44.14"/>
    <m/>
  </r>
  <r>
    <x v="10"/>
    <s v="SAI 50A NAT 297C"/>
    <s v="RAW MATERIAL"/>
    <s v="Raw Material"/>
    <s v="Kgs."/>
    <m/>
    <n v="0"/>
    <n v="13.6"/>
    <n v="9.5500000000000007"/>
    <n v="0"/>
    <n v="0"/>
    <n v="0"/>
    <n v="0"/>
    <n v="0"/>
    <n v="0"/>
    <n v="0"/>
    <n v="0"/>
    <n v="0"/>
    <m/>
    <n v="0"/>
    <n v="0"/>
    <n v="0"/>
    <n v="0"/>
    <n v="13.6"/>
    <n v="0"/>
    <n v="9.5500000000000007"/>
    <m/>
  </r>
  <r>
    <x v="10"/>
    <s v="SAI 60A TR 388A"/>
    <s v="RAW MATERIAL"/>
    <s v="Raw Material"/>
    <s v="KG"/>
    <m/>
    <n v="0"/>
    <n v="762.77"/>
    <n v="221.86"/>
    <n v="154537.20000000001"/>
    <n v="0"/>
    <n v="0"/>
    <n v="0"/>
    <n v="0"/>
    <n v="0"/>
    <n v="0"/>
    <n v="0"/>
    <n v="0"/>
    <m/>
    <n v="0"/>
    <n v="0"/>
    <n v="0"/>
    <n v="0"/>
    <n v="762.77"/>
    <n v="154537.20000000001"/>
    <n v="221.86"/>
    <m/>
  </r>
  <r>
    <x v="10"/>
    <s v="SAI 70A TR 272"/>
    <s v="RAW MATERIAL"/>
    <s v="Raw Material"/>
    <s v="KG"/>
    <m/>
    <n v="0"/>
    <n v="14.69"/>
    <n v="10.31"/>
    <n v="2585.44"/>
    <n v="0"/>
    <n v="0"/>
    <n v="0"/>
    <n v="0"/>
    <n v="0"/>
    <n v="0"/>
    <n v="0"/>
    <n v="0"/>
    <m/>
    <n v="0"/>
    <n v="0"/>
    <n v="0"/>
    <n v="0"/>
    <n v="14.69"/>
    <n v="2585.44"/>
    <n v="10.31"/>
    <m/>
  </r>
  <r>
    <x v="10"/>
    <s v="Sai 80A BK 848A"/>
    <s v="RAW MATERIAL"/>
    <s v="Raw Material"/>
    <s v="KG"/>
    <m/>
    <n v="0"/>
    <n v="521.87"/>
    <n v="383.78"/>
    <n v="54274.51"/>
    <n v="0"/>
    <n v="0"/>
    <n v="0"/>
    <n v="0"/>
    <n v="0"/>
    <n v="0"/>
    <n v="0"/>
    <n v="0"/>
    <m/>
    <n v="0"/>
    <n v="0"/>
    <n v="0"/>
    <n v="0"/>
    <n v="521.87"/>
    <n v="54274.51"/>
    <n v="383.78"/>
    <m/>
  </r>
  <r>
    <x v="10"/>
    <s v="Silver MB-am 1019"/>
    <s v="Master Batch"/>
    <s v="Raw Material"/>
    <s v="KG"/>
    <m/>
    <n v="0"/>
    <n v="-0.9"/>
    <n v="0"/>
    <n v="0"/>
    <n v="0"/>
    <n v="0"/>
    <n v="0"/>
    <n v="0"/>
    <n v="0"/>
    <n v="0"/>
    <n v="0"/>
    <n v="0"/>
    <m/>
    <n v="0"/>
    <n v="0"/>
    <n v="0"/>
    <n v="0"/>
    <n v="-0.9"/>
    <n v="0"/>
    <n v="0"/>
    <m/>
  </r>
  <r>
    <x v="10"/>
    <s v="SKY BLUE 2W2028 (SNCC)"/>
    <s v="Master Batch"/>
    <s v="Raw Material"/>
    <s v="Kgs."/>
    <m/>
    <n v="0"/>
    <n v="3.78"/>
    <n v="2.65"/>
    <n v="850.5"/>
    <n v="0"/>
    <n v="0"/>
    <n v="0"/>
    <n v="0"/>
    <n v="0"/>
    <n v="0"/>
    <n v="0"/>
    <n v="0"/>
    <m/>
    <n v="0"/>
    <n v="0"/>
    <n v="0"/>
    <n v="0"/>
    <n v="3.78"/>
    <n v="850.5"/>
    <n v="2.65"/>
    <m/>
  </r>
  <r>
    <x v="10"/>
    <s v="SLT  Grinding (P.P)"/>
    <s v="RAW MATERIAL"/>
    <s v="Raw Material"/>
    <s v="Kgs."/>
    <m/>
    <n v="0"/>
    <n v="-33.89"/>
    <n v="1.1299999999999999"/>
    <n v="2647.41"/>
    <n v="0"/>
    <n v="0"/>
    <n v="0"/>
    <n v="0"/>
    <n v="0"/>
    <n v="0"/>
    <n v="0"/>
    <n v="0"/>
    <m/>
    <n v="0"/>
    <n v="0"/>
    <n v="0"/>
    <n v="0"/>
    <n v="-33.89"/>
    <n v="2647.41"/>
    <n v="1.1299999999999999"/>
    <m/>
  </r>
  <r>
    <x v="10"/>
    <s v="SLT Ppcp Grinding"/>
    <s v="RAW MATERIAL"/>
    <s v="Raw Material"/>
    <s v="Kgs."/>
    <m/>
    <n v="0"/>
    <n v="6660.83"/>
    <n v="2744.6"/>
    <n v="606462.35"/>
    <n v="5450"/>
    <n v="506850"/>
    <n v="0"/>
    <n v="0"/>
    <n v="0"/>
    <n v="0"/>
    <n v="914"/>
    <n v="109.17"/>
    <n v="-7000"/>
    <n v="8023.17"/>
    <n v="8023.17"/>
    <n v="83174"/>
    <n v="105.37"/>
    <n v="11196.83"/>
    <n v="1030138.35"/>
    <n v="66.060000000000286"/>
    <m/>
  </r>
  <r>
    <x v="10"/>
    <s v="UVKON 2032(SNCC)"/>
    <s v="Master Batch"/>
    <s v="Raw Material"/>
    <s v="Kgs."/>
    <m/>
    <n v="0"/>
    <n v="9.66"/>
    <n v="39.93"/>
    <n v="4395.45"/>
    <n v="0"/>
    <n v="0"/>
    <n v="0"/>
    <n v="0"/>
    <n v="0"/>
    <n v="0"/>
    <n v="0"/>
    <n v="0"/>
    <m/>
    <n v="0"/>
    <n v="0"/>
    <n v="0"/>
    <n v="0"/>
    <n v="9.66"/>
    <n v="4395.45"/>
    <n v="39.93"/>
    <m/>
  </r>
  <r>
    <x v="10"/>
    <s v="VIOLET 25712 (SNCC)"/>
    <s v="Master Batch"/>
    <s v="Raw Material"/>
    <s v="Kgs."/>
    <m/>
    <n v="0"/>
    <n v="1.45"/>
    <n v="0"/>
    <n v="449.5"/>
    <n v="0"/>
    <n v="0"/>
    <n v="0"/>
    <n v="0"/>
    <n v="0"/>
    <n v="0"/>
    <n v="0"/>
    <n v="0"/>
    <m/>
    <n v="0"/>
    <n v="0"/>
    <n v="0"/>
    <n v="0"/>
    <n v="1.45"/>
    <n v="449.5"/>
    <n v="0"/>
    <m/>
  </r>
  <r>
    <x v="10"/>
    <s v="Volvo Silver 2MML80175 (SNCC)"/>
    <s v="Master Batch"/>
    <s v="Raw Material"/>
    <s v="Kgs."/>
    <n v="0"/>
    <n v="0"/>
    <n v="8.8699999999999992"/>
    <n v="23.33"/>
    <n v="1516.21"/>
    <n v="50"/>
    <n v="8500"/>
    <n v="0"/>
    <n v="0"/>
    <n v="0"/>
    <n v="0"/>
    <n v="5.43"/>
    <n v="0.65"/>
    <m/>
    <n v="6.08"/>
    <n v="6.08"/>
    <n v="929.08"/>
    <n v="0"/>
    <n v="53.44"/>
    <n v="9087.14"/>
    <n v="67.25"/>
    <m/>
  </r>
  <r>
    <x v="10"/>
    <s v="WASTE GRADING SMP"/>
    <s v="RAW MATERIAL"/>
    <s v="Raw Material"/>
    <s v="Kgs."/>
    <m/>
    <n v="0"/>
    <n v="-3.6"/>
    <n v="0"/>
    <n v="-324"/>
    <n v="0"/>
    <n v="0"/>
    <n v="0"/>
    <n v="0"/>
    <n v="0"/>
    <n v="0"/>
    <n v="0"/>
    <n v="0"/>
    <m/>
    <n v="0"/>
    <n v="0"/>
    <n v="0"/>
    <n v="0"/>
    <n v="-3.6"/>
    <n v="-324"/>
    <n v="0"/>
    <m/>
  </r>
  <r>
    <x v="10"/>
    <s v="White MB- Aw 5039"/>
    <s v="Master Batch"/>
    <s v="Raw Material"/>
    <s v="KG"/>
    <m/>
    <n v="0"/>
    <n v="78.069999999999993"/>
    <n v="48.69"/>
    <n v="12677.45"/>
    <n v="0"/>
    <n v="0"/>
    <n v="0"/>
    <n v="0"/>
    <n v="0"/>
    <n v="0"/>
    <n v="1.02"/>
    <n v="0.12"/>
    <m/>
    <n v="1.1400000000000001"/>
    <n v="1.1400000000000001"/>
    <n v="0"/>
    <n v="0"/>
    <n v="77.05"/>
    <n v="12677.45"/>
    <n v="47.55"/>
    <m/>
  </r>
  <r>
    <x v="10"/>
    <s v="YELLOW 2M4374S MB (SNCC)"/>
    <s v="Master Batch"/>
    <s v="Raw Material"/>
    <s v="KG"/>
    <m/>
    <n v="0"/>
    <n v="11.15"/>
    <n v="5.47"/>
    <n v="2471.4"/>
    <n v="0"/>
    <n v="0"/>
    <n v="0"/>
    <n v="0"/>
    <n v="0"/>
    <n v="0"/>
    <n v="1.0900000000000001"/>
    <n v="0.13"/>
    <m/>
    <n v="1.2200000000000002"/>
    <n v="1.2200000000000002"/>
    <n v="241.67"/>
    <n v="0"/>
    <n v="10.06"/>
    <n v="2229.73"/>
    <n v="4.25"/>
    <m/>
  </r>
  <r>
    <x v="10"/>
    <s v="YELLOW GOLDAN 23490 (SNCC)"/>
    <s v="Master Batch"/>
    <s v="Raw Material"/>
    <s v="Kgs."/>
    <m/>
    <n v="0"/>
    <n v="13.77"/>
    <n v="11.16"/>
    <n v="3304.8"/>
    <n v="0"/>
    <n v="0"/>
    <n v="0"/>
    <n v="0"/>
    <n v="0"/>
    <n v="0"/>
    <n v="0"/>
    <n v="0"/>
    <m/>
    <n v="0"/>
    <n v="0"/>
    <n v="0"/>
    <n v="0"/>
    <n v="13.77"/>
    <n v="3304.8"/>
    <n v="11.16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67">
  <r>
    <x v="0"/>
    <s v="10 Kg Container"/>
    <s v="GROW PACK"/>
    <s v="Trading"/>
    <s v="Pcs.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</r>
  <r>
    <x v="0"/>
    <s v="10 Ltr Bkt Only Handle (baby Blue)"/>
    <s v="Component"/>
    <s v="Trading"/>
    <s v="Pcs."/>
    <m/>
    <n v="0"/>
    <n v="521"/>
    <n v="23.52"/>
    <n v="4761.8100000000004"/>
    <n v="0"/>
    <n v="0"/>
    <n v="910"/>
    <n v="8255.0400000000009"/>
    <n v="0"/>
    <n v="0"/>
    <n v="1294"/>
    <n v="218.37544000000003"/>
    <n v="1512.37544"/>
    <n v="11788.1"/>
    <n v="0"/>
    <n v="0"/>
    <n v="0"/>
    <n v="0"/>
    <n v="0"/>
    <n v="0"/>
    <n v="137"/>
    <n v="1242.79"/>
    <n v="23.52"/>
    <n v="0"/>
  </r>
  <r>
    <x v="0"/>
    <s v="10 Ltr Bkt Only Handle (D.Blue)"/>
    <s v="Component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10 Ltr Bkt Only Handle (M.white)"/>
    <s v="Component"/>
    <s v="Trading"/>
    <s v="Pcs."/>
    <m/>
    <n v="0"/>
    <n v="745"/>
    <n v="33.64"/>
    <n v="6902.25"/>
    <n v="0"/>
    <n v="0"/>
    <n v="0"/>
    <n v="0"/>
    <n v="0"/>
    <n v="0"/>
    <n v="302"/>
    <n v="50.965520000000005"/>
    <n v="352.96552000000003"/>
    <n v="2796.52"/>
    <n v="0"/>
    <n v="0"/>
    <n v="0"/>
    <n v="0"/>
    <n v="0"/>
    <n v="0"/>
    <n v="443"/>
    <n v="4104.29"/>
    <n v="33.64"/>
    <n v="0"/>
  </r>
  <r>
    <x v="0"/>
    <s v="10 Ltr Bkt Only Handle (orange)"/>
    <s v="Component"/>
    <s v="Trading"/>
    <s v="Pcs."/>
    <m/>
    <n v="0"/>
    <n v="0"/>
    <n v="0"/>
    <n v="0"/>
    <n v="0"/>
    <n v="0"/>
    <n v="380"/>
    <n v="3426.31"/>
    <n v="0"/>
    <n v="0"/>
    <n v="377"/>
    <n v="63.622520000000002"/>
    <n v="440.62252000000001"/>
    <n v="3396.77"/>
    <n v="0"/>
    <n v="0"/>
    <n v="0"/>
    <n v="0"/>
    <n v="0"/>
    <n v="0"/>
    <n v="3"/>
    <n v="27.05"/>
    <n v="0"/>
    <n v="0"/>
  </r>
  <r>
    <x v="0"/>
    <s v="10 Ltr Bkt Only Handle (silver)"/>
    <s v="Component"/>
    <s v="Trading"/>
    <s v="Pcs."/>
    <m/>
    <n v="0"/>
    <n v="628"/>
    <n v="28.35"/>
    <n v="5870.77"/>
    <n v="0"/>
    <n v="0"/>
    <n v="0"/>
    <n v="0"/>
    <n v="0"/>
    <n v="0"/>
    <n v="595"/>
    <n v="100.41220000000001"/>
    <n v="695.41219999999998"/>
    <n v="5563.25"/>
    <n v="0"/>
    <n v="0"/>
    <n v="0"/>
    <n v="0"/>
    <n v="0"/>
    <n v="0"/>
    <n v="33"/>
    <n v="308.5"/>
    <n v="28.35"/>
    <n v="0"/>
  </r>
  <r>
    <x v="0"/>
    <s v="10 Ltr Bkt Only Handle( Pink)"/>
    <s v="Component"/>
    <s v="Trading"/>
    <s v="Pcs."/>
    <m/>
    <n v="0"/>
    <n v="0"/>
    <n v="0"/>
    <n v="0"/>
    <n v="0"/>
    <n v="0"/>
    <n v="650"/>
    <n v="5862.77"/>
    <n v="0"/>
    <n v="0"/>
    <n v="613"/>
    <n v="103.44988000000001"/>
    <n v="716.44988000000001"/>
    <n v="5529.98"/>
    <n v="0"/>
    <n v="0"/>
    <n v="0"/>
    <n v="0"/>
    <n v="0"/>
    <n v="0"/>
    <n v="37"/>
    <n v="333.73"/>
    <n v="0"/>
    <n v="0"/>
  </r>
  <r>
    <x v="0"/>
    <s v="10 Ltr Bkt Only Handle(M.baize)"/>
    <s v="Component"/>
    <s v="Trading"/>
    <s v="Pcs."/>
    <m/>
    <n v="0"/>
    <n v="589"/>
    <n v="26.59"/>
    <n v="4462.54"/>
    <n v="0"/>
    <n v="0"/>
    <n v="300"/>
    <n v="2692.46"/>
    <n v="0"/>
    <n v="0"/>
    <n v="391"/>
    <n v="65.985160000000008"/>
    <n v="456.98516000000001"/>
    <n v="2963.78"/>
    <n v="0"/>
    <n v="0"/>
    <n v="0"/>
    <n v="0"/>
    <n v="0"/>
    <n v="0"/>
    <n v="498"/>
    <n v="4192.6000000000004"/>
    <n v="26.59"/>
    <n v="0"/>
  </r>
  <r>
    <x v="0"/>
    <s v="10 Ltr Outer Swing Lid (blue)"/>
    <s v="Component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10 Ltr Swing Lid Outer ( Pink)"/>
    <s v="Component"/>
    <s v="Trading"/>
    <s v="Pcs."/>
    <m/>
    <n v="0"/>
    <n v="-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5"/>
    <n v="0"/>
    <n v="0"/>
    <n v="0"/>
  </r>
  <r>
    <x v="0"/>
    <s v="10/13 swing Ineer Lid (Black)"/>
    <s v="Component"/>
    <s v="Trading"/>
    <s v="Pcs."/>
    <m/>
    <n v="0"/>
    <n v="-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5"/>
    <n v="0"/>
    <n v="0"/>
    <n v="0"/>
  </r>
  <r>
    <x v="0"/>
    <s v="1001 Classic Tray No.1 (blue)"/>
    <s v="TRAY"/>
    <s v="Finished Good"/>
    <s v="Pcs."/>
    <n v="129"/>
    <n v="141"/>
    <n v="537"/>
    <n v="24.25"/>
    <n v="20674.5"/>
    <n v="0"/>
    <n v="0"/>
    <n v="0"/>
    <n v="0"/>
    <n v="100"/>
    <n v="2400"/>
    <n v="0"/>
    <n v="0"/>
    <n v="0"/>
    <n v="0"/>
    <n v="75.716999999999999"/>
    <n v="0"/>
    <n v="0"/>
    <n v="0"/>
    <n v="0"/>
    <n v="14.1"/>
    <n v="437"/>
    <n v="16824.5"/>
    <n v="10.15"/>
    <n v="0"/>
  </r>
  <r>
    <x v="0"/>
    <s v="1001 Classic Tray No.1 (brown)"/>
    <s v="TRAY"/>
    <s v="Finished Good"/>
    <s v="Pcs."/>
    <n v="129"/>
    <n v="141"/>
    <n v="1"/>
    <n v="0.05"/>
    <n v="37.5"/>
    <n v="0"/>
    <n v="0"/>
    <n v="0"/>
    <n v="0"/>
    <n v="0"/>
    <n v="0"/>
    <n v="0"/>
    <n v="0"/>
    <n v="0"/>
    <n v="0"/>
    <n v="0.14099999999999999"/>
    <n v="0"/>
    <n v="0"/>
    <n v="0"/>
    <n v="0"/>
    <n v="0"/>
    <n v="1"/>
    <n v="37.5"/>
    <n v="0.05"/>
    <n v="0"/>
  </r>
  <r>
    <x v="0"/>
    <s v="1001 Classic Tray No.1 (M. B)"/>
    <s v="TRAY"/>
    <s v="Finished Good"/>
    <s v="Pcs."/>
    <n v="129"/>
    <n v="141"/>
    <n v="317"/>
    <n v="14.31"/>
    <n v="12204.5"/>
    <n v="0"/>
    <n v="0"/>
    <n v="0"/>
    <n v="0"/>
    <n v="100"/>
    <n v="2701.5"/>
    <n v="0"/>
    <n v="0"/>
    <n v="0"/>
    <n v="0"/>
    <n v="44.697000000000003"/>
    <n v="0"/>
    <n v="0"/>
    <n v="0"/>
    <n v="0"/>
    <n v="14.1"/>
    <n v="217"/>
    <n v="8354.5"/>
    <n v="0.21000000000000085"/>
    <n v="0"/>
  </r>
  <r>
    <x v="0"/>
    <s v="1001 Classic Tray No.1 (Red)"/>
    <s v="TRAY"/>
    <s v="Finished Good"/>
    <s v="Pcs."/>
    <n v="129"/>
    <n v="141"/>
    <n v="520"/>
    <n v="23.48"/>
    <n v="15615.6"/>
    <n v="0"/>
    <n v="0"/>
    <n v="0"/>
    <n v="0"/>
    <n v="100"/>
    <n v="2701.5"/>
    <n v="0"/>
    <n v="0"/>
    <n v="0"/>
    <n v="0"/>
    <n v="73.319999999999993"/>
    <n v="0"/>
    <n v="0"/>
    <n v="0"/>
    <n v="0"/>
    <n v="14.1"/>
    <n v="420"/>
    <n v="12612.6"/>
    <n v="9.3800000000000008"/>
    <n v="0"/>
  </r>
  <r>
    <x v="0"/>
    <s v="1002 Classic Tray No.2 (blue)"/>
    <s v="TRAY"/>
    <s v="Finished Good"/>
    <s v="Pcs."/>
    <n v="180"/>
    <n v="196"/>
    <n v="833"/>
    <n v="37.61"/>
    <n v="15431.51"/>
    <n v="0"/>
    <n v="0"/>
    <n v="0"/>
    <n v="0"/>
    <n v="250"/>
    <n v="8800"/>
    <n v="0"/>
    <n v="0"/>
    <n v="0"/>
    <n v="0"/>
    <n v="163.268"/>
    <n v="0"/>
    <n v="0"/>
    <n v="20"/>
    <n v="20"/>
    <n v="49"/>
    <n v="583"/>
    <n v="10800.21"/>
    <n v="8.61"/>
    <n v="0"/>
  </r>
  <r>
    <x v="0"/>
    <s v="1002 Classic Tray No.2 (M.B)"/>
    <s v="TRAY"/>
    <s v="Finished Good"/>
    <s v="Pcs."/>
    <n v="180"/>
    <n v="196"/>
    <n v="159"/>
    <n v="7.18"/>
    <n v="4590.33"/>
    <n v="0"/>
    <n v="0"/>
    <n v="0"/>
    <n v="0"/>
    <n v="100"/>
    <n v="3610.5"/>
    <n v="0"/>
    <n v="0"/>
    <n v="0"/>
    <n v="0"/>
    <n v="31.164000000000001"/>
    <n v="0"/>
    <n v="0"/>
    <n v="20"/>
    <n v="20"/>
    <n v="19.600000000000001"/>
    <n v="59"/>
    <n v="1703.33"/>
    <n v="7.5799999999999983"/>
    <n v="0"/>
  </r>
  <r>
    <x v="0"/>
    <s v="1002 Classic Tray No.2(brown)"/>
    <s v="TRAY"/>
    <s v="Finished Good"/>
    <s v="Pcs."/>
    <n v="180"/>
    <n v="196"/>
    <n v="525"/>
    <n v="23.7"/>
    <n v="10101.219999999999"/>
    <n v="0"/>
    <n v="0"/>
    <n v="0"/>
    <n v="0"/>
    <n v="150"/>
    <n v="5240"/>
    <n v="0"/>
    <n v="0"/>
    <n v="0"/>
    <n v="0"/>
    <n v="102.9"/>
    <n v="0"/>
    <n v="0"/>
    <n v="10"/>
    <n v="10"/>
    <n v="29.4"/>
    <n v="375"/>
    <n v="7215.16"/>
    <n v="4.3000000000000043"/>
    <n v="0"/>
  </r>
  <r>
    <x v="0"/>
    <s v="1002 Classic Tray No.2(red)"/>
    <s v="TRAY"/>
    <s v="Finished Good"/>
    <s v="Pcs."/>
    <n v="180"/>
    <n v="196"/>
    <n v="519"/>
    <n v="23.43"/>
    <n v="9614.4699999999993"/>
    <n v="0"/>
    <n v="0"/>
    <n v="0"/>
    <n v="0"/>
    <n v="150"/>
    <n v="5240"/>
    <n v="0"/>
    <n v="0"/>
    <n v="0"/>
    <n v="0"/>
    <n v="101.724"/>
    <n v="0"/>
    <n v="0"/>
    <n v="10"/>
    <n v="10"/>
    <n v="29.4"/>
    <n v="369"/>
    <n v="6835.72"/>
    <n v="4.0300000000000011"/>
    <n v="0"/>
  </r>
  <r>
    <x v="0"/>
    <s v="1002 SCRAPE"/>
    <s v="TRAY"/>
    <s v="Trading"/>
    <s v="Pcs."/>
    <m/>
    <n v="0"/>
    <n v="16"/>
    <n v="0.72"/>
    <n v="461.92"/>
    <n v="0"/>
    <n v="0"/>
    <n v="0"/>
    <n v="0"/>
    <n v="0"/>
    <n v="0"/>
    <n v="0"/>
    <n v="0"/>
    <n v="0"/>
    <n v="0"/>
    <n v="0"/>
    <n v="0"/>
    <n v="0"/>
    <n v="0"/>
    <n v="0"/>
    <n v="0"/>
    <n v="16"/>
    <n v="461.92"/>
    <n v="0.72"/>
    <n v="0"/>
  </r>
  <r>
    <x v="0"/>
    <s v="1003 Classic Tray No.3 (Blue)"/>
    <s v="TRAY"/>
    <s v="Finished Good"/>
    <s v="Pcs."/>
    <n v="240"/>
    <n v="262"/>
    <n v="851"/>
    <n v="38.42"/>
    <n v="25840.2"/>
    <n v="0"/>
    <n v="0"/>
    <n v="0"/>
    <n v="0"/>
    <n v="200"/>
    <n v="9379.5"/>
    <n v="0"/>
    <n v="0"/>
    <n v="0"/>
    <n v="0"/>
    <n v="222.96199999999999"/>
    <n v="0"/>
    <n v="0"/>
    <n v="20"/>
    <n v="20"/>
    <n v="52.4"/>
    <n v="651"/>
    <n v="19767.29"/>
    <n v="6.0200000000000031"/>
    <n v="0"/>
  </r>
  <r>
    <x v="0"/>
    <s v="1003 Classic Tray No.3 (brown)"/>
    <s v="TRAY"/>
    <s v="Finished Good"/>
    <s v="Pcs."/>
    <n v="240"/>
    <n v="262"/>
    <n v="464"/>
    <n v="20.95"/>
    <n v="15372.17"/>
    <n v="0"/>
    <n v="0"/>
    <n v="0"/>
    <n v="0"/>
    <n v="100"/>
    <n v="4673"/>
    <n v="0"/>
    <n v="0"/>
    <n v="0"/>
    <n v="0"/>
    <n v="121.568"/>
    <n v="0"/>
    <n v="0"/>
    <n v="10"/>
    <n v="10"/>
    <n v="26.2"/>
    <n v="364"/>
    <n v="12059.21"/>
    <n v="4.75"/>
    <n v="0"/>
  </r>
  <r>
    <x v="0"/>
    <s v="1003 Classic Tray No.3 (M.B)"/>
    <s v="TRAY"/>
    <s v="Finished Good"/>
    <s v="Pcs."/>
    <n v="240"/>
    <n v="262"/>
    <n v="331"/>
    <n v="14.94"/>
    <n v="8693.9"/>
    <n v="0"/>
    <n v="0"/>
    <n v="0"/>
    <n v="0"/>
    <n v="100"/>
    <n v="4673"/>
    <n v="0"/>
    <n v="0"/>
    <n v="0"/>
    <n v="0"/>
    <n v="86.721999999999994"/>
    <n v="0"/>
    <n v="0"/>
    <n v="20"/>
    <n v="20"/>
    <n v="26.2"/>
    <n v="231"/>
    <n v="6067.34"/>
    <n v="8.7399999999999984"/>
    <n v="0"/>
  </r>
  <r>
    <x v="0"/>
    <s v="1003 Classic Tray No.3 (red)"/>
    <s v="TRAY"/>
    <s v="Finished Good"/>
    <s v="Pcs."/>
    <n v="240"/>
    <n v="262"/>
    <n v="417"/>
    <n v="18.829999999999998"/>
    <n v="13343.24"/>
    <n v="0"/>
    <n v="0"/>
    <n v="0"/>
    <n v="0"/>
    <n v="150"/>
    <n v="6913"/>
    <n v="0"/>
    <n v="0"/>
    <n v="0"/>
    <n v="0"/>
    <n v="109.254"/>
    <n v="0"/>
    <n v="0"/>
    <n v="30"/>
    <n v="30"/>
    <n v="39.299999999999997"/>
    <n v="267"/>
    <n v="8543.52"/>
    <n v="9.5300000000000011"/>
    <n v="0"/>
  </r>
  <r>
    <x v="0"/>
    <s v="1004 Classic Tray No.4 (Blue)"/>
    <s v="TRAY"/>
    <s v="Finished Good"/>
    <s v="Pcs."/>
    <n v="365"/>
    <n v="398"/>
    <n v="1031"/>
    <n v="46.55"/>
    <n v="43140.09"/>
    <n v="0"/>
    <n v="0"/>
    <n v="0"/>
    <n v="0"/>
    <n v="188"/>
    <n v="13306.11"/>
    <n v="0"/>
    <n v="0"/>
    <n v="0"/>
    <n v="0"/>
    <n v="410.33800000000002"/>
    <n v="0"/>
    <n v="0"/>
    <n v="30"/>
    <n v="30"/>
    <n v="74.823999999999998"/>
    <n v="843"/>
    <n v="35273.620000000003"/>
    <n v="1.7259999999999991"/>
    <n v="0"/>
  </r>
  <r>
    <x v="0"/>
    <s v="1004 Classic Tray No.4 (Brown)"/>
    <s v="TRAY"/>
    <s v="Finished Good"/>
    <s v="Pcs."/>
    <n v="365"/>
    <n v="398"/>
    <n v="689"/>
    <n v="31.11"/>
    <n v="38913.800000000003"/>
    <n v="0"/>
    <n v="0"/>
    <n v="0"/>
    <n v="0"/>
    <n v="100"/>
    <n v="7091.75"/>
    <n v="0"/>
    <n v="0"/>
    <n v="0"/>
    <n v="0"/>
    <n v="274.22199999999998"/>
    <n v="0"/>
    <n v="0"/>
    <n v="10"/>
    <n v="10"/>
    <n v="39.799999999999997"/>
    <n v="589"/>
    <n v="33265.93"/>
    <n v="1.3100000000000023"/>
    <n v="0"/>
  </r>
  <r>
    <x v="0"/>
    <s v="1004 Classic Tray No.4 (M.B)"/>
    <s v="TRAY"/>
    <s v="Finished Good"/>
    <s v="Pcs."/>
    <n v="365"/>
    <n v="398"/>
    <n v="449"/>
    <n v="20.27"/>
    <n v="19878.32"/>
    <n v="0"/>
    <n v="0"/>
    <n v="0"/>
    <n v="0"/>
    <n v="150"/>
    <n v="10952.75"/>
    <n v="0"/>
    <n v="0"/>
    <n v="0"/>
    <n v="0"/>
    <n v="178.702"/>
    <n v="0"/>
    <n v="0"/>
    <n v="40"/>
    <n v="40"/>
    <n v="59.7"/>
    <n v="299"/>
    <n v="13237.46"/>
    <n v="0.56999999999999318"/>
    <n v="0"/>
  </r>
  <r>
    <x v="0"/>
    <s v="1004 Classic Tray No.4 (Red)"/>
    <s v="TRAY"/>
    <s v="Finished Good"/>
    <s v="Pcs."/>
    <n v="365"/>
    <n v="398"/>
    <n v="516"/>
    <n v="23.3"/>
    <n v="24211.31"/>
    <n v="0"/>
    <n v="0"/>
    <n v="0"/>
    <n v="0"/>
    <n v="150"/>
    <n v="10371.75"/>
    <n v="0"/>
    <n v="0"/>
    <n v="0"/>
    <n v="0"/>
    <n v="205.36799999999999"/>
    <n v="0"/>
    <n v="0"/>
    <n v="40"/>
    <n v="40"/>
    <n v="59.7"/>
    <n v="366"/>
    <n v="17173.13"/>
    <n v="3.5999999999999943"/>
    <n v="0"/>
  </r>
  <r>
    <x v="0"/>
    <s v="1004 Classic Tray No.4 (Yellow)"/>
    <s v="TRAY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1005 Classic Tray No.5 (Blue)"/>
    <s v="TRAY"/>
    <s v="Finished Good"/>
    <s v="Pcs."/>
    <n v="448"/>
    <n v="488"/>
    <n v="705"/>
    <n v="31.83"/>
    <n v="89182.5"/>
    <n v="0"/>
    <n v="0"/>
    <n v="0"/>
    <n v="0"/>
    <n v="100"/>
    <n v="8913"/>
    <n v="0"/>
    <n v="0"/>
    <n v="0"/>
    <n v="0"/>
    <n v="344.04"/>
    <n v="0"/>
    <n v="0"/>
    <n v="20"/>
    <n v="20"/>
    <n v="48.8"/>
    <n v="605"/>
    <n v="76532.5"/>
    <n v="3.0300000000000011"/>
    <n v="0"/>
  </r>
  <r>
    <x v="0"/>
    <s v="1005 Classic Tray No.5 (Brown)"/>
    <s v="TRAY"/>
    <s v="Finished Good"/>
    <s v="Pcs."/>
    <n v="448"/>
    <n v="488"/>
    <n v="693"/>
    <n v="31.29"/>
    <n v="87664.5"/>
    <n v="0"/>
    <n v="0"/>
    <n v="0"/>
    <n v="0"/>
    <n v="100"/>
    <n v="8913"/>
    <n v="0"/>
    <n v="0"/>
    <n v="0"/>
    <n v="0"/>
    <n v="338.18400000000003"/>
    <n v="0"/>
    <n v="0"/>
    <n v="20"/>
    <n v="20"/>
    <n v="48.8"/>
    <n v="593"/>
    <n v="75014.5"/>
    <n v="2.490000000000002"/>
    <n v="0"/>
  </r>
  <r>
    <x v="0"/>
    <s v="1005 Classic Tray No.5 (M.B)"/>
    <s v="TRAY"/>
    <s v="Finished Good"/>
    <s v="Pcs."/>
    <n v="448"/>
    <n v="488"/>
    <n v="154"/>
    <n v="6.95"/>
    <n v="19481"/>
    <n v="0"/>
    <n v="0"/>
    <n v="0"/>
    <n v="0"/>
    <n v="50"/>
    <n v="3979.5"/>
    <n v="0"/>
    <n v="0"/>
    <n v="0"/>
    <n v="0"/>
    <n v="75.152000000000001"/>
    <n v="0"/>
    <n v="0"/>
    <n v="20"/>
    <n v="20"/>
    <n v="24.4"/>
    <n v="104"/>
    <n v="13156"/>
    <n v="2.5500000000000007"/>
    <n v="0"/>
  </r>
  <r>
    <x v="0"/>
    <s v="1005 Classic Tray No.5 (Red)"/>
    <s v="TRAY"/>
    <s v="Finished Good"/>
    <s v="Pcs."/>
    <n v="448"/>
    <n v="488"/>
    <n v="325"/>
    <n v="14.67"/>
    <n v="41112.5"/>
    <n v="0"/>
    <n v="0"/>
    <n v="0"/>
    <n v="0"/>
    <n v="50"/>
    <n v="3979.5"/>
    <n v="0"/>
    <n v="0"/>
    <n v="0"/>
    <n v="0"/>
    <n v="158.6"/>
    <n v="0"/>
    <n v="0"/>
    <n v="10"/>
    <n v="10"/>
    <n v="24.4"/>
    <n v="275"/>
    <n v="34787.5"/>
    <n v="0.27000000000000313"/>
    <n v="0"/>
  </r>
  <r>
    <x v="0"/>
    <s v="1007 PLANTER ONLY TRAY (BL)"/>
    <s v="PLANTER"/>
    <s v="Finished Good"/>
    <s v="Pcs."/>
    <n v="20"/>
    <n v="22"/>
    <n v="316"/>
    <n v="14.27"/>
    <n v="1321.53"/>
    <n v="0"/>
    <n v="0"/>
    <n v="0"/>
    <n v="0"/>
    <n v="72"/>
    <n v="485.28"/>
    <n v="0"/>
    <n v="0"/>
    <n v="0"/>
    <n v="0"/>
    <n v="6.952"/>
    <n v="0"/>
    <n v="0"/>
    <n v="0"/>
    <n v="0"/>
    <n v="1.5840000000000001"/>
    <n v="244"/>
    <n v="1020.42"/>
    <n v="12.686"/>
    <n v="0"/>
  </r>
  <r>
    <x v="0"/>
    <s v="1007 PLANTER ONLY TRAY (BR)"/>
    <s v="PLANTER"/>
    <s v="Finished Good"/>
    <s v="Pcs."/>
    <n v="20"/>
    <n v="22"/>
    <n v="322"/>
    <n v="14.54"/>
    <n v="1377.02"/>
    <n v="0"/>
    <n v="0"/>
    <n v="0"/>
    <n v="0"/>
    <n v="0"/>
    <n v="0"/>
    <n v="0"/>
    <n v="0"/>
    <n v="0"/>
    <n v="0"/>
    <n v="7.0839999999999996"/>
    <n v="0"/>
    <n v="0"/>
    <n v="0"/>
    <n v="0"/>
    <n v="0"/>
    <n v="322"/>
    <n v="1377.02"/>
    <n v="14.54"/>
    <n v="0"/>
  </r>
  <r>
    <x v="0"/>
    <s v="1007 PLANTER ONLY TRAY (MB)"/>
    <s v="TRAY"/>
    <s v="Finished Good"/>
    <s v="Pcs."/>
    <n v="20"/>
    <n v="22"/>
    <n v="497"/>
    <n v="22.44"/>
    <n v="2105.3200000000002"/>
    <n v="0"/>
    <n v="0"/>
    <n v="0"/>
    <n v="0"/>
    <n v="0"/>
    <n v="0"/>
    <n v="0"/>
    <n v="0"/>
    <n v="0"/>
    <n v="0"/>
    <n v="10.933999999999999"/>
    <n v="0"/>
    <n v="0"/>
    <n v="0"/>
    <n v="0"/>
    <n v="0"/>
    <n v="497"/>
    <n v="2105.3200000000002"/>
    <n v="22.44"/>
    <n v="0"/>
  </r>
  <r>
    <x v="0"/>
    <s v="1007 PLANTER ONLY TRAY (MW)"/>
    <s v="TRAY"/>
    <s v="Finished Good"/>
    <s v="Pcs."/>
    <n v="20"/>
    <n v="22"/>
    <n v="512"/>
    <n v="23.12"/>
    <n v="3315.98"/>
    <n v="0"/>
    <n v="0"/>
    <n v="0"/>
    <n v="0"/>
    <n v="0"/>
    <n v="0"/>
    <n v="0"/>
    <n v="0"/>
    <n v="0"/>
    <n v="0"/>
    <n v="11.263999999999999"/>
    <n v="0"/>
    <n v="0"/>
    <n v="0"/>
    <n v="0"/>
    <n v="0"/>
    <n v="512"/>
    <n v="3315.98"/>
    <n v="23.12"/>
    <n v="0"/>
  </r>
  <r>
    <x v="0"/>
    <s v="1007 PLANTER ONLY TRAY (R)"/>
    <s v="TRAY"/>
    <s v="Finished Good"/>
    <s v="Pcs."/>
    <n v="20"/>
    <n v="22"/>
    <n v="332"/>
    <n v="14.99"/>
    <n v="1421.81"/>
    <n v="0"/>
    <n v="0"/>
    <n v="0"/>
    <n v="0"/>
    <n v="72"/>
    <n v="485.28"/>
    <n v="0"/>
    <n v="0"/>
    <n v="0"/>
    <n v="0"/>
    <n v="7.3040000000000003"/>
    <n v="0"/>
    <n v="0"/>
    <n v="0"/>
    <n v="0"/>
    <n v="1.5840000000000001"/>
    <n v="260"/>
    <n v="1113.47"/>
    <n v="13.406000000000001"/>
    <n v="0"/>
  </r>
  <r>
    <x v="0"/>
    <s v="1007 PLANTER ONLY TRAY (W)"/>
    <s v="TRAY"/>
    <s v="Finished Good"/>
    <s v="Pcs."/>
    <n v="20"/>
    <n v="22"/>
    <n v="510"/>
    <n v="23.03"/>
    <n v="2162.5300000000002"/>
    <n v="0"/>
    <n v="0"/>
    <n v="0"/>
    <n v="0"/>
    <n v="0"/>
    <n v="0"/>
    <n v="0"/>
    <n v="0"/>
    <n v="0"/>
    <n v="0"/>
    <n v="11.22"/>
    <n v="0"/>
    <n v="0"/>
    <n v="0"/>
    <n v="0"/>
    <n v="0"/>
    <n v="510"/>
    <n v="2162.5300000000002"/>
    <n v="23.03"/>
    <n v="0"/>
  </r>
  <r>
    <x v="0"/>
    <s v="1007 PLANTER ONLY TRAY (Y)"/>
    <s v="TRAY"/>
    <s v="Finished Good"/>
    <s v="Pcs."/>
    <n v="20"/>
    <n v="22"/>
    <n v="461"/>
    <n v="20.81"/>
    <n v="1927.67"/>
    <n v="0"/>
    <n v="0"/>
    <n v="0"/>
    <n v="0"/>
    <n v="0"/>
    <n v="0"/>
    <n v="0"/>
    <n v="0"/>
    <n v="0"/>
    <n v="0"/>
    <n v="10.141999999999999"/>
    <n v="0"/>
    <n v="0"/>
    <n v="0"/>
    <n v="0"/>
    <n v="0"/>
    <n v="461"/>
    <n v="1927.67"/>
    <n v="20.81"/>
    <n v="0"/>
  </r>
  <r>
    <x v="0"/>
    <s v="1009 PlanterOnlyTrayNo.09 (MIX)"/>
    <s v="PLANTER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1009 PlanterOnlyTrayNo.09 (W)"/>
    <s v="PLANTER"/>
    <s v="Finished Good"/>
    <s v="Pcs."/>
    <n v="35"/>
    <n v="38"/>
    <n v="1381"/>
    <n v="62.35"/>
    <n v="18988.75"/>
    <n v="0"/>
    <n v="0"/>
    <n v="0"/>
    <n v="0"/>
    <n v="30"/>
    <n v="330"/>
    <n v="0"/>
    <n v="0"/>
    <n v="0"/>
    <n v="0"/>
    <n v="52.478000000000002"/>
    <n v="0"/>
    <n v="0"/>
    <n v="0"/>
    <n v="0"/>
    <n v="1.1399999999999999"/>
    <n v="1351"/>
    <n v="18576.25"/>
    <n v="61.21"/>
    <n v="0"/>
  </r>
  <r>
    <x v="0"/>
    <s v="1009 PlanterOnlyTrayNo.09(BL)"/>
    <s v="PLANTER"/>
    <s v="Finished Good"/>
    <s v="Pcs."/>
    <n v="35"/>
    <n v="38"/>
    <n v="743"/>
    <n v="33.549999999999997"/>
    <n v="10216.25"/>
    <n v="0"/>
    <n v="0"/>
    <n v="0"/>
    <n v="0"/>
    <n v="84"/>
    <n v="924"/>
    <n v="0"/>
    <n v="0"/>
    <n v="0"/>
    <n v="0"/>
    <n v="28.234000000000002"/>
    <n v="0"/>
    <n v="0"/>
    <n v="0"/>
    <n v="0"/>
    <n v="3.1920000000000002"/>
    <n v="659"/>
    <n v="9061.25"/>
    <n v="30.357999999999997"/>
    <n v="0"/>
  </r>
  <r>
    <x v="0"/>
    <s v="1009 PlanterOnlyTrayNo.09(BR)"/>
    <s v="PLANTER"/>
    <s v="Finished Good"/>
    <s v="Pcs."/>
    <n v="35"/>
    <n v="38"/>
    <n v="1689"/>
    <n v="76.260000000000005"/>
    <n v="23223.75"/>
    <n v="0"/>
    <n v="0"/>
    <n v="0"/>
    <n v="0"/>
    <n v="6"/>
    <n v="66"/>
    <n v="0"/>
    <n v="0"/>
    <n v="0"/>
    <n v="0"/>
    <n v="64.182000000000002"/>
    <n v="0"/>
    <n v="0"/>
    <n v="0"/>
    <n v="0"/>
    <n v="0.22800000000000001"/>
    <n v="1683"/>
    <n v="23141.25"/>
    <n v="76.032000000000011"/>
    <n v="0"/>
  </r>
  <r>
    <x v="0"/>
    <s v="1009 PlanterOnlyTrayNo.09(MB)"/>
    <s v="PLANTER"/>
    <s v="Finished Good"/>
    <s v="Pcs."/>
    <n v="35"/>
    <n v="38"/>
    <n v="879"/>
    <n v="39.69"/>
    <n v="12086.25"/>
    <n v="0"/>
    <n v="0"/>
    <n v="0"/>
    <n v="0"/>
    <n v="28"/>
    <n v="308"/>
    <n v="0"/>
    <n v="0"/>
    <n v="0"/>
    <n v="0"/>
    <n v="33.402000000000001"/>
    <n v="0"/>
    <n v="0"/>
    <n v="0"/>
    <n v="0"/>
    <n v="1.0640000000000001"/>
    <n v="851"/>
    <n v="11701.25"/>
    <n v="38.625999999999998"/>
    <n v="0"/>
  </r>
  <r>
    <x v="0"/>
    <s v="1009 PlanterOnlyTrayNo.09(MW)"/>
    <s v="PLANTER"/>
    <s v="Finished Good"/>
    <s v="Pcs."/>
    <n v="35"/>
    <n v="38"/>
    <n v="804"/>
    <n v="36.299999999999997"/>
    <n v="11055"/>
    <n v="0"/>
    <n v="0"/>
    <n v="0"/>
    <n v="0"/>
    <n v="0"/>
    <n v="0"/>
    <n v="0"/>
    <n v="0"/>
    <n v="0"/>
    <n v="0"/>
    <n v="30.552"/>
    <n v="0"/>
    <n v="0"/>
    <n v="0"/>
    <n v="0"/>
    <n v="0"/>
    <n v="804"/>
    <n v="11055"/>
    <n v="36.299999999999997"/>
    <n v="0"/>
  </r>
  <r>
    <x v="0"/>
    <s v="1009 PlanterOnlyTrayNo.09(R)"/>
    <s v="PLANTER"/>
    <s v="Finished Good"/>
    <s v="Pcs."/>
    <n v="35"/>
    <n v="38"/>
    <n v="709"/>
    <n v="32.01"/>
    <n v="9748.75"/>
    <n v="0"/>
    <n v="0"/>
    <n v="0"/>
    <n v="0"/>
    <n v="32"/>
    <n v="352"/>
    <n v="0"/>
    <n v="0"/>
    <n v="0"/>
    <n v="0"/>
    <n v="26.942"/>
    <n v="0"/>
    <n v="0"/>
    <n v="0"/>
    <n v="0"/>
    <n v="1.216"/>
    <n v="677"/>
    <n v="9308.75"/>
    <n v="30.793999999999997"/>
    <n v="0"/>
  </r>
  <r>
    <x v="0"/>
    <s v="1009 PlanterOnlyTrayNo.09(Y)"/>
    <s v="PLANTER"/>
    <s v="Finished Good"/>
    <s v="Pcs."/>
    <n v="35"/>
    <n v="38"/>
    <n v="618"/>
    <n v="27.9"/>
    <n v="8497.5"/>
    <n v="0"/>
    <n v="0"/>
    <n v="0"/>
    <n v="0"/>
    <n v="24"/>
    <n v="264"/>
    <n v="0"/>
    <n v="0"/>
    <n v="0"/>
    <n v="0"/>
    <n v="23.484000000000002"/>
    <n v="0"/>
    <n v="0"/>
    <n v="0"/>
    <n v="0"/>
    <n v="0.91200000000000003"/>
    <n v="594"/>
    <n v="8167.5"/>
    <n v="26.988"/>
    <n v="0"/>
  </r>
  <r>
    <x v="0"/>
    <s v="101 MUG 600ML"/>
    <s v="Mug"/>
    <s v="Finished Good"/>
    <s v="Pcs."/>
    <n v="45"/>
    <n v="49"/>
    <n v="6808"/>
    <n v="307.38"/>
    <n v="47969.599999999999"/>
    <n v="0"/>
    <n v="0"/>
    <n v="2715"/>
    <n v="18435.810000000001"/>
    <n v="3229"/>
    <n v="46362.52"/>
    <n v="0"/>
    <n v="0"/>
    <n v="0"/>
    <n v="0"/>
    <n v="333.59199999999998"/>
    <n v="122.175"/>
    <n v="20.511960750000004"/>
    <n v="0"/>
    <n v="142.68696075"/>
    <n v="158.221"/>
    <n v="6294"/>
    <n v="43792.480000000003"/>
    <n v="291.84596075000002"/>
    <n v="0"/>
  </r>
  <r>
    <x v="0"/>
    <s v="1012.PlanterOnlyTrayNo.12(BL)"/>
    <s v="PLANTER"/>
    <s v="Finished Good"/>
    <s v="Pcs."/>
    <n v="60"/>
    <n v="65"/>
    <n v="148"/>
    <n v="6.68"/>
    <n v="2221.48"/>
    <n v="0"/>
    <n v="0"/>
    <n v="0"/>
    <n v="0"/>
    <n v="84"/>
    <n v="1293.5999999999999"/>
    <n v="0"/>
    <n v="0"/>
    <n v="0"/>
    <n v="0"/>
    <n v="9.6199999999999992"/>
    <n v="0"/>
    <n v="0"/>
    <n v="0"/>
    <n v="0"/>
    <n v="5.46"/>
    <n v="64"/>
    <n v="960.64"/>
    <n v="1.2199999999999998"/>
    <n v="0"/>
  </r>
  <r>
    <x v="0"/>
    <s v="1012.PlanterOnlyTrayNo.12(Br)"/>
    <s v="PLANTER"/>
    <s v="Finished Good"/>
    <s v="Pcs."/>
    <n v="60"/>
    <n v="65"/>
    <n v="694"/>
    <n v="31.33"/>
    <n v="6929.38"/>
    <n v="0"/>
    <n v="0"/>
    <n v="0"/>
    <n v="0"/>
    <n v="4"/>
    <n v="61.6"/>
    <n v="0"/>
    <n v="0"/>
    <n v="0"/>
    <n v="0"/>
    <n v="45.11"/>
    <n v="0"/>
    <n v="0"/>
    <n v="0"/>
    <n v="0"/>
    <n v="0.26"/>
    <n v="690"/>
    <n v="6889.44"/>
    <n v="31.069999999999997"/>
    <n v="0"/>
  </r>
  <r>
    <x v="0"/>
    <s v="1012.PlanterOnlyTrayNo.12(MB)"/>
    <s v="PLANTER"/>
    <s v="Finished Good"/>
    <s v="Pcs."/>
    <n v="60"/>
    <n v="65"/>
    <n v="423"/>
    <n v="19.100000000000001"/>
    <n v="4743.5600000000004"/>
    <n v="0"/>
    <n v="0"/>
    <n v="0"/>
    <n v="0"/>
    <n v="28"/>
    <n v="431.2"/>
    <n v="0"/>
    <n v="0"/>
    <n v="0"/>
    <n v="0"/>
    <n v="27.495000000000001"/>
    <n v="0"/>
    <n v="0"/>
    <n v="0"/>
    <n v="0"/>
    <n v="1.82"/>
    <n v="395"/>
    <n v="4429.5600000000004"/>
    <n v="17.28"/>
    <n v="0"/>
  </r>
  <r>
    <x v="0"/>
    <s v="1012.PlanterOnlyTrayNo.12(MIX)"/>
    <s v="PLANTER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1012.PlanterOnlyTrayNo.12(MW)"/>
    <s v="PLANTER"/>
    <s v="Finished Good"/>
    <s v="Pcs."/>
    <n v="60"/>
    <n v="65"/>
    <n v="306"/>
    <n v="13.82"/>
    <n v="4593.0600000000004"/>
    <n v="0"/>
    <n v="0"/>
    <n v="0"/>
    <n v="0"/>
    <n v="0"/>
    <n v="0"/>
    <n v="0"/>
    <n v="0"/>
    <n v="0"/>
    <n v="0"/>
    <n v="19.89"/>
    <n v="0"/>
    <n v="0"/>
    <n v="0"/>
    <n v="0"/>
    <n v="0"/>
    <n v="306"/>
    <n v="4593.0600000000004"/>
    <n v="13.82"/>
    <n v="0"/>
  </r>
  <r>
    <x v="0"/>
    <s v="1012.PlanterOnlyTrayNo.12(R)"/>
    <s v="PLANTER"/>
    <s v="Finished Good"/>
    <s v="Pcs."/>
    <n v="60"/>
    <n v="65"/>
    <n v="512"/>
    <n v="23.12"/>
    <n v="5858.83"/>
    <n v="0"/>
    <n v="0"/>
    <n v="0"/>
    <n v="0"/>
    <n v="28"/>
    <n v="431.2"/>
    <n v="0"/>
    <n v="0"/>
    <n v="0"/>
    <n v="0"/>
    <n v="33.28"/>
    <n v="0"/>
    <n v="0"/>
    <n v="0"/>
    <n v="0"/>
    <n v="1.82"/>
    <n v="484"/>
    <n v="5538.43"/>
    <n v="21.3"/>
    <n v="0"/>
  </r>
  <r>
    <x v="0"/>
    <s v="1012.PlanterOnlyTrayNo.12(W)"/>
    <s v="PLANTER"/>
    <s v="Finished Good"/>
    <s v="Pcs."/>
    <n v="60"/>
    <n v="65"/>
    <n v="395"/>
    <n v="17.829999999999998"/>
    <n v="5928.95"/>
    <n v="0"/>
    <n v="0"/>
    <n v="0"/>
    <n v="0"/>
    <n v="28"/>
    <n v="431.2"/>
    <n v="0"/>
    <n v="0"/>
    <n v="0"/>
    <n v="0"/>
    <n v="25.675000000000001"/>
    <n v="0"/>
    <n v="0"/>
    <n v="0"/>
    <n v="0"/>
    <n v="1.82"/>
    <n v="367"/>
    <n v="5508.67"/>
    <n v="16.009999999999998"/>
    <n v="0"/>
  </r>
  <r>
    <x v="0"/>
    <s v="1012.PlanterOnlyTrayNo.12(Y)"/>
    <s v="PLANTER"/>
    <s v="Finished Good"/>
    <s v="Pcs."/>
    <n v="60"/>
    <n v="65"/>
    <n v="792"/>
    <n v="35.76"/>
    <n v="8532.83"/>
    <n v="0"/>
    <n v="0"/>
    <n v="0"/>
    <n v="0"/>
    <n v="28"/>
    <n v="431.2"/>
    <n v="0"/>
    <n v="0"/>
    <n v="0"/>
    <n v="0"/>
    <n v="51.48"/>
    <n v="0"/>
    <n v="0"/>
    <n v="0"/>
    <n v="0"/>
    <n v="1.82"/>
    <n v="764"/>
    <n v="8231.16"/>
    <n v="33.94"/>
    <n v="0"/>
  </r>
  <r>
    <x v="0"/>
    <s v="1012.PlnaterOnlyTrayNo.12(GR)"/>
    <s v="TRAY"/>
    <s v="Finished Good"/>
    <s v="Pcs."/>
    <n v="60"/>
    <n v="65"/>
    <n v="0"/>
    <n v="0"/>
    <n v="0"/>
    <n v="0"/>
    <n v="0"/>
    <n v="0"/>
    <n v="0"/>
    <n v="4"/>
    <n v="61.6"/>
    <n v="0"/>
    <n v="0"/>
    <n v="0"/>
    <n v="0"/>
    <n v="0"/>
    <n v="0"/>
    <n v="0"/>
    <n v="10"/>
    <n v="10"/>
    <n v="0.26"/>
    <n v="-4"/>
    <n v="-61.6"/>
    <n v="9.74"/>
    <n v="0"/>
  </r>
  <r>
    <x v="0"/>
    <s v="1014 Planter Only Tray (Mix)"/>
    <s v="TRAY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1014 Planter Only Tray No.14 (Gr)"/>
    <s v="PLANTER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1014 PlanterOnlyTrayNo.14(BL)"/>
    <s v="PLANTER"/>
    <s v="Finished Good"/>
    <s v="Pcs."/>
    <n v="90"/>
    <n v="98"/>
    <n v="405"/>
    <n v="18.29"/>
    <n v="5271.91"/>
    <n v="0"/>
    <n v="0"/>
    <n v="0"/>
    <n v="0"/>
    <n v="76"/>
    <n v="1672"/>
    <n v="0"/>
    <n v="0"/>
    <n v="0"/>
    <n v="0"/>
    <n v="39.69"/>
    <n v="0"/>
    <n v="0"/>
    <n v="0"/>
    <n v="0"/>
    <n v="7.4480000000000004"/>
    <n v="329"/>
    <n v="4282.62"/>
    <n v="10.841999999999999"/>
    <n v="0"/>
  </r>
  <r>
    <x v="0"/>
    <s v="1014 PlanterOnlyTrayNo.14(BR)"/>
    <s v="PLANTER"/>
    <s v="Finished Good"/>
    <s v="Pcs."/>
    <n v="90"/>
    <n v="98"/>
    <n v="477"/>
    <n v="21.54"/>
    <n v="6147.12"/>
    <n v="0"/>
    <n v="0"/>
    <n v="0"/>
    <n v="0"/>
    <n v="4"/>
    <n v="88"/>
    <n v="0"/>
    <n v="0"/>
    <n v="0"/>
    <n v="0"/>
    <n v="46.746000000000002"/>
    <n v="0"/>
    <n v="0"/>
    <n v="0"/>
    <n v="0"/>
    <n v="0.39200000000000002"/>
    <n v="473"/>
    <n v="6095.57"/>
    <n v="21.148"/>
    <n v="0"/>
  </r>
  <r>
    <x v="0"/>
    <s v="1014 PlanterOnlyTrayNo.14(MB)"/>
    <s v="PLANTER"/>
    <s v="Finished Good"/>
    <s v="Pcs."/>
    <n v="90"/>
    <n v="98"/>
    <n v="386"/>
    <n v="17.43"/>
    <n v="4942.5"/>
    <n v="0"/>
    <n v="0"/>
    <n v="0"/>
    <n v="0"/>
    <n v="12"/>
    <n v="264"/>
    <n v="0"/>
    <n v="0"/>
    <n v="0"/>
    <n v="0"/>
    <n v="37.828000000000003"/>
    <n v="0"/>
    <n v="0"/>
    <n v="0"/>
    <n v="0"/>
    <n v="1.1759999999999999"/>
    <n v="374"/>
    <n v="4788.8500000000004"/>
    <n v="16.254000000000001"/>
    <n v="0"/>
  </r>
  <r>
    <x v="0"/>
    <s v="1014 PlanterOnlyTrayNo.14(MW)"/>
    <s v="PLANTER"/>
    <s v="Finished Good"/>
    <s v="Pcs."/>
    <n v="90"/>
    <n v="98"/>
    <n v="139"/>
    <n v="6.28"/>
    <n v="2981.55"/>
    <n v="0"/>
    <n v="0"/>
    <n v="0"/>
    <n v="0"/>
    <n v="4"/>
    <n v="88"/>
    <n v="0"/>
    <n v="0"/>
    <n v="0"/>
    <n v="0"/>
    <n v="13.622"/>
    <n v="0"/>
    <n v="0"/>
    <n v="0"/>
    <n v="0"/>
    <n v="0.39200000000000002"/>
    <n v="135"/>
    <n v="2895.75"/>
    <n v="5.8879999999999999"/>
    <n v="0"/>
  </r>
  <r>
    <x v="0"/>
    <s v="1014 PlanterOnlyTrayNo.14(R)"/>
    <s v="PLANTER"/>
    <s v="Finished Good"/>
    <s v="Pcs."/>
    <n v="90"/>
    <n v="98"/>
    <n v="156"/>
    <n v="7.04"/>
    <n v="3346.2"/>
    <n v="0"/>
    <n v="0"/>
    <n v="0"/>
    <n v="0"/>
    <n v="16"/>
    <n v="352"/>
    <n v="0"/>
    <n v="0"/>
    <n v="0"/>
    <n v="0"/>
    <n v="15.288"/>
    <n v="0"/>
    <n v="0"/>
    <n v="0"/>
    <n v="0"/>
    <n v="1.5680000000000001"/>
    <n v="140"/>
    <n v="3003"/>
    <n v="5.4719999999999995"/>
    <n v="0"/>
  </r>
  <r>
    <x v="0"/>
    <s v="1014 PlanterOnlyTrayNo.14(W)"/>
    <s v="PLANTER"/>
    <s v="Finished Good"/>
    <s v="Pcs."/>
    <n v="90"/>
    <n v="98"/>
    <n v="323"/>
    <n v="14.58"/>
    <n v="6928.35"/>
    <n v="0"/>
    <n v="0"/>
    <n v="0"/>
    <n v="0"/>
    <n v="16"/>
    <n v="352"/>
    <n v="0"/>
    <n v="0"/>
    <n v="0"/>
    <n v="0"/>
    <n v="31.654"/>
    <n v="0"/>
    <n v="0"/>
    <n v="0"/>
    <n v="0"/>
    <n v="1.5680000000000001"/>
    <n v="307"/>
    <n v="6585.15"/>
    <n v="13.012"/>
    <n v="0"/>
  </r>
  <r>
    <x v="0"/>
    <s v="1014 PlanterOnlyTrayNo.14(Y)"/>
    <s v="PLANTER"/>
    <s v="Finished Good"/>
    <s v="Pcs."/>
    <n v="90"/>
    <n v="98"/>
    <n v="485"/>
    <n v="21.9"/>
    <n v="8011.07"/>
    <n v="0"/>
    <n v="0"/>
    <n v="0"/>
    <n v="0"/>
    <n v="16"/>
    <n v="352"/>
    <n v="0"/>
    <n v="0"/>
    <n v="0"/>
    <n v="0"/>
    <n v="47.53"/>
    <n v="0"/>
    <n v="0"/>
    <n v="0"/>
    <n v="0"/>
    <n v="1.5680000000000001"/>
    <n v="469"/>
    <n v="7746.79"/>
    <n v="20.331999999999997"/>
    <n v="0"/>
  </r>
  <r>
    <x v="0"/>
    <s v="1016 Planter Only Tray (Mix)"/>
    <s v="TRAY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1016 PLANTER TRAY (BR)"/>
    <s v="PLANTER"/>
    <s v="Finished Good"/>
    <s v="Pcs."/>
    <n v="120"/>
    <n v="131"/>
    <n v="149"/>
    <n v="6.73"/>
    <n v="0"/>
    <n v="0"/>
    <n v="0"/>
    <n v="0"/>
    <n v="0"/>
    <n v="4"/>
    <n v="98.32"/>
    <n v="0"/>
    <n v="0"/>
    <n v="0"/>
    <n v="0"/>
    <n v="19.518999999999998"/>
    <n v="0"/>
    <n v="0"/>
    <n v="0"/>
    <n v="0"/>
    <n v="0.52400000000000002"/>
    <n v="145"/>
    <n v="0"/>
    <n v="6.2060000000000004"/>
    <n v="0"/>
  </r>
  <r>
    <x v="0"/>
    <s v="1016 PLANTER TRAY (MB)"/>
    <s v="PLANTER"/>
    <s v="Finished Good"/>
    <s v="Pcs."/>
    <n v="120"/>
    <n v="131"/>
    <n v="158"/>
    <n v="7.13"/>
    <n v="0"/>
    <n v="0"/>
    <n v="0"/>
    <n v="0"/>
    <n v="0"/>
    <n v="16"/>
    <n v="393.28"/>
    <n v="0"/>
    <n v="0"/>
    <n v="0"/>
    <n v="0"/>
    <n v="20.698"/>
    <n v="0"/>
    <n v="0"/>
    <n v="0"/>
    <n v="0"/>
    <n v="2.0960000000000001"/>
    <n v="142"/>
    <n v="0"/>
    <n v="5.0339999999999998"/>
    <n v="0"/>
  </r>
  <r>
    <x v="0"/>
    <s v="1016 PLANTER TRAY (MW)"/>
    <s v="PLANTER"/>
    <s v="Finished Good"/>
    <s v="Pcs."/>
    <n v="120"/>
    <n v="131"/>
    <n v="189"/>
    <n v="8.5299999999999994"/>
    <n v="0"/>
    <n v="0"/>
    <n v="0"/>
    <n v="0"/>
    <n v="0"/>
    <n v="4"/>
    <n v="98.32"/>
    <n v="0"/>
    <n v="0"/>
    <n v="0"/>
    <n v="0"/>
    <n v="24.759"/>
    <n v="0"/>
    <n v="0"/>
    <n v="0"/>
    <n v="0"/>
    <n v="0.52400000000000002"/>
    <n v="185"/>
    <n v="0"/>
    <n v="8.0060000000000002"/>
    <n v="0"/>
  </r>
  <r>
    <x v="0"/>
    <s v="1016 PLANTER TRAY (R)"/>
    <s v="PLANTER"/>
    <s v="Finished Good"/>
    <s v="Pcs."/>
    <n v="120"/>
    <n v="131"/>
    <n v="176"/>
    <n v="7.95"/>
    <n v="0"/>
    <n v="0"/>
    <n v="0"/>
    <n v="0"/>
    <n v="0"/>
    <n v="16"/>
    <n v="393.28"/>
    <n v="0"/>
    <n v="0"/>
    <n v="0"/>
    <n v="0"/>
    <n v="23.056000000000001"/>
    <n v="0"/>
    <n v="0"/>
    <n v="0"/>
    <n v="0"/>
    <n v="2.0960000000000001"/>
    <n v="160"/>
    <n v="0"/>
    <n v="5.8540000000000001"/>
    <n v="0"/>
  </r>
  <r>
    <x v="0"/>
    <s v="1016 PLANTER TRAY (W)"/>
    <s v="PLANTER"/>
    <s v="Finished Good"/>
    <s v="Pcs."/>
    <n v="120"/>
    <n v="131"/>
    <n v="219"/>
    <n v="9.89"/>
    <n v="0"/>
    <n v="0"/>
    <n v="0"/>
    <n v="0"/>
    <n v="0"/>
    <n v="12"/>
    <n v="294.95999999999998"/>
    <n v="0"/>
    <n v="0"/>
    <n v="0"/>
    <n v="0"/>
    <n v="28.689"/>
    <n v="0"/>
    <n v="0"/>
    <n v="0"/>
    <n v="0"/>
    <n v="1.5720000000000001"/>
    <n v="207"/>
    <n v="0"/>
    <n v="8.3180000000000014"/>
    <n v="0"/>
  </r>
  <r>
    <x v="0"/>
    <s v="1016 PLANTER TRAY (Y)"/>
    <s v="PLANTER"/>
    <s v="Finished Good"/>
    <s v="Pcs."/>
    <n v="120"/>
    <n v="131"/>
    <n v="155"/>
    <n v="7"/>
    <n v="0"/>
    <n v="0"/>
    <n v="0"/>
    <n v="0"/>
    <n v="0"/>
    <n v="16"/>
    <n v="393.28"/>
    <n v="0"/>
    <n v="0"/>
    <n v="0"/>
    <n v="0"/>
    <n v="20.305"/>
    <n v="0"/>
    <n v="0"/>
    <n v="0"/>
    <n v="0"/>
    <n v="2.0960000000000001"/>
    <n v="139"/>
    <n v="0"/>
    <n v="4.9039999999999999"/>
    <n v="0"/>
  </r>
  <r>
    <x v="0"/>
    <s v="1016 PlanterOnlyTrayNo.16 (BL)"/>
    <s v="PLANTER"/>
    <s v="Finished Good"/>
    <s v="Pcs."/>
    <n v="120"/>
    <n v="131"/>
    <n v="84"/>
    <n v="3.79"/>
    <n v="0"/>
    <n v="0"/>
    <n v="0"/>
    <n v="0"/>
    <n v="0"/>
    <n v="76"/>
    <n v="1868.08"/>
    <n v="0"/>
    <n v="0"/>
    <n v="0"/>
    <n v="0"/>
    <n v="11.004"/>
    <n v="0"/>
    <n v="0"/>
    <n v="10"/>
    <n v="10"/>
    <n v="9.9559999999999995"/>
    <n v="8"/>
    <n v="0"/>
    <n v="3.8339999999999996"/>
    <n v="0"/>
  </r>
  <r>
    <x v="0"/>
    <s v="102 MUG 900ML"/>
    <s v="Mug"/>
    <s v="Finished Good"/>
    <s v="Pcs."/>
    <n v="66"/>
    <n v="72"/>
    <n v="10868"/>
    <n v="490.68"/>
    <n v="97377.81"/>
    <n v="0"/>
    <n v="0"/>
    <n v="0"/>
    <n v="0"/>
    <n v="4128"/>
    <n v="73515.679999999993"/>
    <n v="0"/>
    <n v="0"/>
    <n v="0"/>
    <n v="0"/>
    <n v="782.49599999999998"/>
    <n v="0"/>
    <n v="0"/>
    <n v="-100"/>
    <n v="-100"/>
    <n v="297.21600000000001"/>
    <n v="6740"/>
    <n v="60390.74"/>
    <n v="93.463999999999999"/>
    <n v="0"/>
  </r>
  <r>
    <x v="0"/>
    <s v="103 MUG 1200ML"/>
    <s v="Mug"/>
    <s v="Finished Good"/>
    <s v="Pcs."/>
    <n v="90"/>
    <n v="98"/>
    <n v="2940"/>
    <n v="132.74"/>
    <n v="45599.4"/>
    <n v="0"/>
    <n v="0"/>
    <n v="2359"/>
    <n v="26273.16"/>
    <n v="1921"/>
    <n v="45728.52"/>
    <n v="0"/>
    <n v="0"/>
    <n v="0"/>
    <n v="0"/>
    <n v="288.12"/>
    <n v="212.31"/>
    <n v="35.644725900000005"/>
    <n v="-100"/>
    <n v="147.9547259"/>
    <n v="188.25800000000001"/>
    <n v="3378"/>
    <n v="44201.94"/>
    <n v="92.436725899999971"/>
    <n v="0"/>
  </r>
  <r>
    <x v="0"/>
    <s v="108 Soap Dish (mix)"/>
    <s v="Soap Dish"/>
    <s v="Finished Good"/>
    <s v="Pcs."/>
    <n v="23"/>
    <n v="25"/>
    <n v="6571"/>
    <n v="296.68"/>
    <n v="22344.03"/>
    <n v="0"/>
    <n v="0"/>
    <n v="0"/>
    <n v="0"/>
    <n v="2050"/>
    <n v="15106"/>
    <n v="0"/>
    <n v="0"/>
    <n v="0"/>
    <n v="0"/>
    <n v="164.27500000000001"/>
    <n v="0"/>
    <n v="0"/>
    <n v="-200"/>
    <n v="-200"/>
    <n v="51.25"/>
    <n v="4521"/>
    <n v="15373.21"/>
    <n v="45.430000000000007"/>
    <n v="0"/>
  </r>
  <r>
    <x v="0"/>
    <s v="1104. Lock &amp; Safe 1550 ml."/>
    <s v="Rajeshwari"/>
    <s v="Finished Good"/>
    <s v="Pcs."/>
    <n v="130"/>
    <n v="142"/>
    <n v="0"/>
    <n v="0"/>
    <n v="0"/>
    <n v="0"/>
    <n v="0"/>
    <n v="1300"/>
    <n v="45111"/>
    <n v="1281"/>
    <n v="56473.5"/>
    <n v="0"/>
    <n v="0"/>
    <n v="0"/>
    <n v="0"/>
    <n v="0"/>
    <n v="169"/>
    <n v="28.373410000000003"/>
    <n v="0"/>
    <n v="197.37341000000001"/>
    <n v="181.90199999999999"/>
    <n v="19"/>
    <n v="655.27"/>
    <n v="15.47141000000002"/>
    <n v="0"/>
  </r>
  <r>
    <x v="0"/>
    <s v="1200 ML MUG"/>
    <s v="Mug"/>
    <s v="Trading"/>
    <s v="Pcs."/>
    <m/>
    <n v="0"/>
    <n v="7988"/>
    <n v="360.65"/>
    <n v="95468.97"/>
    <n v="0"/>
    <n v="0"/>
    <n v="0"/>
    <n v="0"/>
    <n v="0"/>
    <n v="0"/>
    <n v="0"/>
    <n v="0"/>
    <n v="0"/>
    <n v="0"/>
    <n v="0"/>
    <n v="0"/>
    <n v="0"/>
    <n v="0"/>
    <n v="0"/>
    <n v="0"/>
    <n v="7988"/>
    <n v="95468.97"/>
    <n v="360.65"/>
    <n v="0"/>
  </r>
  <r>
    <x v="0"/>
    <s v="1265 Smart Rack Thee Layer(L.W.)"/>
    <s v="CLOTH STAND"/>
    <s v="Trading"/>
    <s v="Pcs."/>
    <n v="0"/>
    <n v="0"/>
    <n v="135"/>
    <n v="6.1"/>
    <n v="167863.9"/>
    <n v="0"/>
    <n v="0"/>
    <n v="0"/>
    <n v="0"/>
    <n v="8"/>
    <n v="11786.24"/>
    <n v="0"/>
    <n v="0"/>
    <n v="0"/>
    <n v="0"/>
    <n v="0"/>
    <n v="0"/>
    <n v="0"/>
    <n v="0"/>
    <n v="0"/>
    <n v="0"/>
    <n v="127"/>
    <n v="157916.41"/>
    <n v="6.1"/>
    <n v="0"/>
  </r>
  <r>
    <x v="0"/>
    <s v="1267 Smart Rack Thee Layer"/>
    <s v="CLOTH STAND"/>
    <s v="Trading"/>
    <s v="Pcs."/>
    <n v="0"/>
    <n v="0"/>
    <n v="1"/>
    <n v="0.05"/>
    <n v="1560.18"/>
    <n v="0"/>
    <n v="0"/>
    <n v="0"/>
    <n v="0"/>
    <n v="0"/>
    <n v="0"/>
    <n v="0"/>
    <n v="0"/>
    <n v="0"/>
    <n v="0"/>
    <n v="0"/>
    <n v="0"/>
    <n v="0"/>
    <n v="0"/>
    <n v="0"/>
    <n v="0"/>
    <n v="1"/>
    <n v="1560.18"/>
    <n v="0.05"/>
    <n v="0"/>
  </r>
  <r>
    <x v="0"/>
    <s v="15 Ltr Bkt  Only Handle( M.White)"/>
    <s v="Component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15 Ltr Bkt Only Handle (baby Blue)"/>
    <s v="Component"/>
    <s v="Trading"/>
    <s v="Pcs."/>
    <m/>
    <n v="0"/>
    <n v="145.35"/>
    <n v="6.56"/>
    <n v="1534.54"/>
    <n v="0"/>
    <n v="0"/>
    <n v="0"/>
    <n v="0"/>
    <n v="0"/>
    <n v="0"/>
    <n v="0"/>
    <n v="0"/>
    <n v="0"/>
    <n v="0"/>
    <n v="0"/>
    <n v="0"/>
    <n v="0"/>
    <n v="0"/>
    <n v="0"/>
    <n v="0"/>
    <n v="145.35"/>
    <n v="1534.54"/>
    <n v="6.56"/>
    <n v="0"/>
  </r>
  <r>
    <x v="0"/>
    <s v="15 Ltr Bkt Only Handle (mbaize)"/>
    <s v="Component"/>
    <s v="Trading"/>
    <s v="Pcs."/>
    <m/>
    <n v="0"/>
    <n v="218"/>
    <n v="9.84"/>
    <n v="2313.6"/>
    <n v="0"/>
    <n v="0"/>
    <n v="0"/>
    <n v="0"/>
    <n v="0"/>
    <n v="0"/>
    <n v="0"/>
    <n v="0"/>
    <n v="0"/>
    <n v="0"/>
    <n v="0"/>
    <n v="0"/>
    <n v="0"/>
    <n v="0"/>
    <n v="0"/>
    <n v="0"/>
    <n v="218"/>
    <n v="2313.6"/>
    <n v="9.84"/>
    <n v="0"/>
  </r>
  <r>
    <x v="0"/>
    <s v="15 Ltr Bkt Only Handle (orange)"/>
    <s v="Component"/>
    <s v="Trading"/>
    <s v="Pcs."/>
    <m/>
    <n v="0"/>
    <n v="516"/>
    <n v="23.3"/>
    <n v="4896"/>
    <n v="0"/>
    <n v="0"/>
    <n v="0"/>
    <n v="0"/>
    <n v="0"/>
    <n v="0"/>
    <n v="0"/>
    <n v="0"/>
    <n v="0"/>
    <n v="0"/>
    <n v="0"/>
    <n v="0"/>
    <n v="0"/>
    <n v="0"/>
    <n v="0"/>
    <n v="0"/>
    <n v="516"/>
    <n v="4896"/>
    <n v="23.3"/>
    <n v="0"/>
  </r>
  <r>
    <x v="0"/>
    <s v="15 Ltr Bkt Only Handle (sil)"/>
    <s v="Component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15 Ltr Bkt Only Handle(baby pink)"/>
    <s v="Component"/>
    <s v="Trading"/>
    <s v="Pcs."/>
    <m/>
    <n v="0"/>
    <n v="147"/>
    <n v="6.64"/>
    <n v="1547.36"/>
    <n v="0"/>
    <n v="0"/>
    <n v="0"/>
    <n v="0"/>
    <n v="0"/>
    <n v="0"/>
    <n v="0"/>
    <n v="0"/>
    <n v="0"/>
    <n v="0"/>
    <n v="0"/>
    <n v="0"/>
    <n v="0"/>
    <n v="0"/>
    <n v="0"/>
    <n v="0"/>
    <n v="147"/>
    <n v="1547.36"/>
    <n v="6.64"/>
    <n v="0"/>
  </r>
  <r>
    <x v="0"/>
    <s v="16 Ltr Bkt Only Handle (baby Pink)"/>
    <s v="Component"/>
    <s v="Trading"/>
    <s v="Pcs."/>
    <m/>
    <n v="0"/>
    <n v="563"/>
    <n v="25.42"/>
    <n v="3241.51"/>
    <n v="0"/>
    <n v="0"/>
    <n v="762"/>
    <n v="4693.5200000000004"/>
    <n v="0"/>
    <n v="0"/>
    <n v="327"/>
    <n v="55.184519999999999"/>
    <n v="382.18452000000002"/>
    <n v="1955.46"/>
    <n v="0"/>
    <n v="0"/>
    <n v="0"/>
    <n v="0"/>
    <n v="0"/>
    <n v="0"/>
    <n v="998"/>
    <n v="6052.31"/>
    <n v="25.42"/>
    <n v="0"/>
  </r>
  <r>
    <x v="0"/>
    <s v="16 Ltr Bkt Only Handle (black)"/>
    <s v="Component"/>
    <s v="Trading"/>
    <s v="Pcs."/>
    <m/>
    <n v="0"/>
    <n v="652"/>
    <n v="29.44"/>
    <n v="3831.21"/>
    <n v="0"/>
    <n v="0"/>
    <n v="0"/>
    <n v="0"/>
    <n v="0"/>
    <n v="0"/>
    <n v="0"/>
    <n v="0"/>
    <n v="0"/>
    <n v="0"/>
    <n v="0"/>
    <n v="0"/>
    <n v="0"/>
    <n v="0"/>
    <n v="0"/>
    <n v="0"/>
    <n v="652"/>
    <n v="3831.21"/>
    <n v="29.44"/>
    <n v="0"/>
  </r>
  <r>
    <x v="0"/>
    <s v="16 Ltr Bkt Only Handle (Blue)"/>
    <s v="Component"/>
    <s v="Trading"/>
    <s v="Pcs."/>
    <m/>
    <n v="0"/>
    <n v="0"/>
    <n v="0"/>
    <n v="0"/>
    <n v="0"/>
    <n v="0"/>
    <n v="270"/>
    <n v="1548.41"/>
    <n v="0"/>
    <n v="0"/>
    <n v="60"/>
    <n v="10.1256"/>
    <n v="70.125600000000006"/>
    <n v="0"/>
    <n v="0"/>
    <n v="0"/>
    <n v="0"/>
    <n v="0"/>
    <n v="0"/>
    <n v="0"/>
    <n v="210"/>
    <n v="1204.32"/>
    <n v="0"/>
    <n v="0"/>
  </r>
  <r>
    <x v="0"/>
    <s v="16 Ltr Bkt Only Handle (D. Brown)"/>
    <s v="Component"/>
    <s v="Trading"/>
    <s v="Pcs."/>
    <m/>
    <n v="0"/>
    <n v="1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.05"/>
    <n v="0"/>
  </r>
  <r>
    <x v="0"/>
    <s v="16 Ltr Bkt Only Handle (light Blue)"/>
    <s v="Component"/>
    <s v="Trading"/>
    <s v="Pcs."/>
    <m/>
    <n v="0"/>
    <n v="2014"/>
    <n v="90.93"/>
    <n v="9232.4599999999991"/>
    <n v="0"/>
    <n v="0"/>
    <n v="0"/>
    <n v="0"/>
    <n v="0"/>
    <n v="0"/>
    <n v="520"/>
    <n v="87.755200000000002"/>
    <n v="607.75520000000006"/>
    <n v="2381.6"/>
    <n v="0"/>
    <n v="0"/>
    <n v="0"/>
    <n v="0"/>
    <n v="0"/>
    <n v="0"/>
    <n v="1494"/>
    <n v="6848.71"/>
    <n v="90.93"/>
    <n v="0"/>
  </r>
  <r>
    <x v="0"/>
    <s v="16 Ltr Bkt Only Handle (M. White)"/>
    <s v="Component"/>
    <s v="Trading"/>
    <s v="Pcs."/>
    <m/>
    <n v="0"/>
    <n v="244"/>
    <n v="11.02"/>
    <n v="0"/>
    <n v="0"/>
    <n v="0"/>
    <n v="466"/>
    <n v="2855.52"/>
    <n v="0"/>
    <n v="0"/>
    <n v="356"/>
    <n v="60.07856000000001"/>
    <n v="416.07856000000004"/>
    <n v="1431.12"/>
    <n v="0"/>
    <n v="0"/>
    <n v="0"/>
    <n v="0"/>
    <n v="0"/>
    <n v="0"/>
    <n v="354"/>
    <n v="1423.74"/>
    <n v="11.02"/>
    <n v="0"/>
  </r>
  <r>
    <x v="0"/>
    <s v="16 Ltr Bkt Only Handle (M.baize)"/>
    <s v="Component"/>
    <s v="Trading"/>
    <s v="Pcs."/>
    <m/>
    <n v="0"/>
    <n v="60"/>
    <n v="2.71"/>
    <n v="0"/>
    <n v="0"/>
    <n v="0"/>
    <n v="500"/>
    <n v="3066.15"/>
    <n v="0"/>
    <n v="0"/>
    <n v="411"/>
    <n v="69.36036"/>
    <n v="480.36036000000001"/>
    <n v="2252.2800000000002"/>
    <n v="0"/>
    <n v="0"/>
    <n v="0"/>
    <n v="0"/>
    <n v="0"/>
    <n v="0"/>
    <n v="149"/>
    <n v="815.82"/>
    <n v="2.71"/>
    <n v="0"/>
  </r>
  <r>
    <x v="0"/>
    <s v="16 Ltr Bkt Only Handle (purpal)"/>
    <s v="Component"/>
    <s v="Trading"/>
    <s v="Pcs."/>
    <m/>
    <n v="0"/>
    <n v="810"/>
    <n v="36.57"/>
    <n v="4226.66"/>
    <n v="0"/>
    <n v="0"/>
    <n v="0"/>
    <n v="0"/>
    <n v="0"/>
    <n v="0"/>
    <n v="0"/>
    <n v="0"/>
    <n v="0"/>
    <n v="0"/>
    <n v="0"/>
    <n v="0"/>
    <n v="0"/>
    <n v="0"/>
    <n v="0"/>
    <n v="0"/>
    <n v="810"/>
    <n v="4226.66"/>
    <n v="36.57"/>
    <n v="0"/>
  </r>
  <r>
    <x v="0"/>
    <s v="16 Ltr. Bkt.Only Handle (Gr.)"/>
    <s v="Component"/>
    <s v="Trading"/>
    <s v="Pcs."/>
    <m/>
    <n v="0"/>
    <n v="1440"/>
    <n v="65.02"/>
    <n v="7514.06"/>
    <n v="0"/>
    <n v="0"/>
    <n v="0"/>
    <n v="0"/>
    <n v="0"/>
    <n v="0"/>
    <n v="0"/>
    <n v="0"/>
    <n v="0"/>
    <n v="0"/>
    <n v="0"/>
    <n v="0"/>
    <n v="0"/>
    <n v="0"/>
    <n v="0"/>
    <n v="0"/>
    <n v="1440"/>
    <n v="7514.06"/>
    <n v="65.02"/>
    <n v="0"/>
  </r>
  <r>
    <x v="0"/>
    <s v="17 Ltr Bkt Only Handle (blue)"/>
    <s v="Component"/>
    <s v="Trading"/>
    <s v="Pcs."/>
    <m/>
    <n v="0"/>
    <n v="1079"/>
    <n v="48.72"/>
    <n v="16473.88"/>
    <n v="0"/>
    <n v="0"/>
    <n v="0"/>
    <n v="0"/>
    <n v="0"/>
    <n v="0"/>
    <n v="0"/>
    <n v="0"/>
    <n v="0"/>
    <n v="0"/>
    <n v="0"/>
    <n v="0"/>
    <n v="0"/>
    <n v="0"/>
    <n v="0"/>
    <n v="0"/>
    <n v="1079"/>
    <n v="16473.88"/>
    <n v="48.72"/>
    <n v="0"/>
  </r>
  <r>
    <x v="0"/>
    <s v="17 LTR BKT ONLY HANDLE (G.PIGEON)"/>
    <s v="Component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17 LTR BKT ONLY HANDLE (GRAY)"/>
    <s v="Component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17 Ltr Bkt Only Handle (M.B)"/>
    <s v="Component"/>
    <s v="Trading"/>
    <s v="Pcs."/>
    <m/>
    <n v="0"/>
    <n v="133"/>
    <n v="6"/>
    <n v="2049.17"/>
    <n v="0"/>
    <n v="0"/>
    <n v="0"/>
    <n v="0"/>
    <n v="0"/>
    <n v="0"/>
    <n v="0"/>
    <n v="0"/>
    <n v="0"/>
    <n v="0"/>
    <n v="0"/>
    <n v="0"/>
    <n v="0"/>
    <n v="0"/>
    <n v="0"/>
    <n v="0"/>
    <n v="133"/>
    <n v="2049.17"/>
    <n v="6"/>
    <n v="0"/>
  </r>
  <r>
    <x v="0"/>
    <s v="17 Ltr Bkt Only Handle (M.W)"/>
    <s v="Component"/>
    <s v="Trading"/>
    <s v="Pcs."/>
    <m/>
    <n v="0"/>
    <n v="84"/>
    <n v="3.79"/>
    <n v="1296.96"/>
    <n v="0"/>
    <n v="0"/>
    <n v="0"/>
    <n v="0"/>
    <n v="0"/>
    <n v="0"/>
    <n v="0"/>
    <n v="0"/>
    <n v="0"/>
    <n v="0"/>
    <n v="0"/>
    <n v="0"/>
    <n v="0"/>
    <n v="0"/>
    <n v="0"/>
    <n v="0"/>
    <n v="84"/>
    <n v="1296.96"/>
    <n v="3.79"/>
    <n v="0"/>
  </r>
  <r>
    <x v="0"/>
    <s v="17 Ltr Bkt Only Handle (orange)"/>
    <s v="Component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17 Ltr Bkt Only Handle (pink)"/>
    <s v="Component"/>
    <s v="Trading"/>
    <s v="Pcs."/>
    <m/>
    <n v="0"/>
    <n v="1088"/>
    <n v="49.12"/>
    <n v="15234.97"/>
    <n v="0"/>
    <n v="0"/>
    <n v="0"/>
    <n v="0"/>
    <n v="0"/>
    <n v="0"/>
    <n v="0"/>
    <n v="0"/>
    <n v="0"/>
    <n v="0"/>
    <n v="0"/>
    <n v="0"/>
    <n v="0"/>
    <n v="0"/>
    <n v="0"/>
    <n v="0"/>
    <n v="1088"/>
    <n v="15234.97"/>
    <n v="49.12"/>
    <n v="0"/>
  </r>
  <r>
    <x v="0"/>
    <s v="17 LTR BKT ONLY HANDLE(SILVER)"/>
    <s v="Component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18 Ltr Bkt Only Handle (Gr)"/>
    <s v="Rajeshwari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20 Ltr Bucket Handle (orange)"/>
    <s v="Component"/>
    <s v="Trading"/>
    <s v="Pcs."/>
    <m/>
    <n v="0"/>
    <n v="107.51"/>
    <n v="4.8499999999999996"/>
    <n v="1275.1400000000001"/>
    <n v="0"/>
    <n v="0"/>
    <n v="0"/>
    <n v="0"/>
    <n v="0"/>
    <n v="0"/>
    <n v="104.27"/>
    <n v="17.596605200000003"/>
    <n v="121.8666052"/>
    <n v="1236.6400000000001"/>
    <n v="0"/>
    <n v="0"/>
    <n v="0"/>
    <n v="0"/>
    <n v="0"/>
    <n v="0"/>
    <n v="3.24"/>
    <n v="38.43"/>
    <n v="4.8499999999999996"/>
    <n v="0"/>
  </r>
  <r>
    <x v="0"/>
    <s v="20 LTR BUCKET ONLY HANDLE (BLUE)"/>
    <s v="Component"/>
    <s v="Trading"/>
    <s v="Pcs."/>
    <m/>
    <n v="0"/>
    <n v="508"/>
    <n v="22.94"/>
    <n v="5979.56"/>
    <n v="0"/>
    <n v="0"/>
    <n v="0"/>
    <n v="0"/>
    <n v="0"/>
    <n v="0"/>
    <n v="245"/>
    <n v="41.346199999999996"/>
    <n v="286.34620000000001"/>
    <n v="2883.65"/>
    <n v="0"/>
    <n v="0"/>
    <n v="0"/>
    <n v="0"/>
    <n v="0"/>
    <n v="0"/>
    <n v="263"/>
    <n v="3095.72"/>
    <n v="22.94"/>
    <n v="0"/>
  </r>
  <r>
    <x v="0"/>
    <s v="20 LTR BUCKET ONLY HANDLE (PINK)"/>
    <s v="Component"/>
    <s v="Trading"/>
    <s v="Pcs."/>
    <m/>
    <n v="0"/>
    <n v="375"/>
    <n v="16.93"/>
    <n v="4300.09"/>
    <n v="0"/>
    <n v="0"/>
    <n v="0"/>
    <n v="0"/>
    <n v="0"/>
    <n v="0"/>
    <n v="342"/>
    <n v="57.715920000000004"/>
    <n v="399.71591999999998"/>
    <n v="3922.74"/>
    <n v="0"/>
    <n v="0"/>
    <n v="0"/>
    <n v="0"/>
    <n v="0"/>
    <n v="0"/>
    <n v="33"/>
    <n v="378.41"/>
    <n v="16.93"/>
    <n v="0"/>
  </r>
  <r>
    <x v="0"/>
    <s v="20 Ltr Bucket Only Handle M Baize"/>
    <s v="Component"/>
    <s v="Trading"/>
    <s v="Pcs."/>
    <m/>
    <n v="0"/>
    <n v="84"/>
    <n v="3.79"/>
    <n v="981.43"/>
    <n v="0"/>
    <n v="0"/>
    <n v="0"/>
    <n v="0"/>
    <n v="0"/>
    <n v="0"/>
    <n v="0"/>
    <n v="0"/>
    <n v="0"/>
    <n v="0"/>
    <n v="0"/>
    <n v="0"/>
    <n v="0"/>
    <n v="0"/>
    <n v="0"/>
    <n v="0"/>
    <n v="84"/>
    <n v="981.43"/>
    <n v="3.79"/>
    <n v="0"/>
  </r>
  <r>
    <x v="0"/>
    <s v="20 Ltr Bucket Only Handle M White"/>
    <s v="Component"/>
    <s v="Trading"/>
    <s v="Pcs."/>
    <m/>
    <n v="0"/>
    <n v="34"/>
    <n v="1.54"/>
    <n v="398.42"/>
    <n v="0"/>
    <n v="0"/>
    <n v="0"/>
    <n v="0"/>
    <n v="0"/>
    <n v="0"/>
    <n v="0"/>
    <n v="0"/>
    <n v="0"/>
    <n v="0"/>
    <n v="0"/>
    <n v="0"/>
    <n v="0"/>
    <n v="0"/>
    <n v="0"/>
    <n v="0"/>
    <n v="34"/>
    <n v="398.42"/>
    <n v="1.54"/>
    <n v="0"/>
  </r>
  <r>
    <x v="0"/>
    <s v="20 Ltr Bucket Only Handle silver"/>
    <s v="Component"/>
    <s v="Trading"/>
    <s v="Pcs."/>
    <m/>
    <n v="0"/>
    <n v="55"/>
    <n v="2.48"/>
    <n v="653.94000000000005"/>
    <n v="0"/>
    <n v="0"/>
    <n v="0"/>
    <n v="0"/>
    <n v="0"/>
    <n v="0"/>
    <n v="0"/>
    <n v="0"/>
    <n v="0"/>
    <n v="0"/>
    <n v="0"/>
    <n v="0"/>
    <n v="0"/>
    <n v="0"/>
    <n v="0"/>
    <n v="0"/>
    <n v="55"/>
    <n v="653.94000000000005"/>
    <n v="2.48"/>
    <n v="0"/>
  </r>
  <r>
    <x v="0"/>
    <s v="20 Ltr. Container (Scrap)"/>
    <s v="GROW PACK"/>
    <s v="Trading"/>
    <s v="Kg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20 Ltr. Container Mould"/>
    <s v="Mould for Job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2007 PLANTER 7 NO.(BL)"/>
    <s v="PLANTER"/>
    <s v="Finished Good"/>
    <s v="Pcs."/>
    <n v="100"/>
    <n v="109"/>
    <n v="331"/>
    <n v="14.94"/>
    <n v="8606"/>
    <n v="0"/>
    <n v="0"/>
    <n v="0"/>
    <n v="0"/>
    <n v="0"/>
    <n v="0"/>
    <n v="0"/>
    <n v="0"/>
    <n v="0"/>
    <n v="0"/>
    <n v="36.079000000000001"/>
    <n v="0"/>
    <n v="0"/>
    <n v="0"/>
    <n v="0"/>
    <n v="0"/>
    <n v="331"/>
    <n v="8606"/>
    <n v="14.94"/>
    <n v="0"/>
  </r>
  <r>
    <x v="0"/>
    <s v="2007 PLANTER 7 NO.(BR)"/>
    <s v="PLANTER"/>
    <s v="Finished Good"/>
    <s v="Pcs."/>
    <n v="100"/>
    <n v="109"/>
    <n v="359"/>
    <n v="16.21"/>
    <n v="9334"/>
    <n v="0"/>
    <n v="0"/>
    <n v="0"/>
    <n v="0"/>
    <n v="0"/>
    <n v="0"/>
    <n v="0"/>
    <n v="0"/>
    <n v="0"/>
    <n v="0"/>
    <n v="39.131"/>
    <n v="0"/>
    <n v="0"/>
    <n v="0"/>
    <n v="0"/>
    <n v="0"/>
    <n v="359"/>
    <n v="9334"/>
    <n v="16.21"/>
    <n v="0"/>
  </r>
  <r>
    <x v="0"/>
    <s v="2007 PLANTER 7 NO.(GR)"/>
    <s v="PLANTER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2007 PLANTER 7 NO.(MB)"/>
    <s v="PLANTER"/>
    <s v="Finished Good"/>
    <s v="Pcs."/>
    <n v="100"/>
    <n v="109"/>
    <n v="293"/>
    <n v="13.23"/>
    <n v="7618"/>
    <n v="0"/>
    <n v="0"/>
    <n v="0"/>
    <n v="0"/>
    <n v="0"/>
    <n v="0"/>
    <n v="0"/>
    <n v="0"/>
    <n v="0"/>
    <n v="0"/>
    <n v="31.937000000000001"/>
    <n v="0"/>
    <n v="0"/>
    <n v="0"/>
    <n v="0"/>
    <n v="0"/>
    <n v="293"/>
    <n v="7618"/>
    <n v="13.23"/>
    <n v="0"/>
  </r>
  <r>
    <x v="0"/>
    <s v="2007 PLANTER 7 NO.(MW)"/>
    <s v="PLANTER"/>
    <s v="Finished Good"/>
    <s v="Pcs."/>
    <n v="100"/>
    <n v="109"/>
    <n v="344"/>
    <n v="15.53"/>
    <n v="8944"/>
    <n v="0"/>
    <n v="0"/>
    <n v="0"/>
    <n v="0"/>
    <n v="0"/>
    <n v="0"/>
    <n v="0"/>
    <n v="0"/>
    <n v="0"/>
    <n v="0"/>
    <n v="37.496000000000002"/>
    <n v="0"/>
    <n v="0"/>
    <n v="0"/>
    <n v="0"/>
    <n v="0"/>
    <n v="344"/>
    <n v="8944"/>
    <n v="15.53"/>
    <n v="0"/>
  </r>
  <r>
    <x v="0"/>
    <s v="2007 PLANTER 7 NO.(R)"/>
    <s v="PLANTER"/>
    <s v="Finished Good"/>
    <s v="Pcs."/>
    <n v="100"/>
    <n v="109"/>
    <n v="206"/>
    <n v="9.3000000000000007"/>
    <n v="5356"/>
    <n v="0"/>
    <n v="0"/>
    <n v="0"/>
    <n v="0"/>
    <n v="0"/>
    <n v="0"/>
    <n v="0"/>
    <n v="0"/>
    <n v="0"/>
    <n v="0"/>
    <n v="22.454000000000001"/>
    <n v="0"/>
    <n v="0"/>
    <n v="0"/>
    <n v="0"/>
    <n v="0"/>
    <n v="206"/>
    <n v="5356"/>
    <n v="9.3000000000000007"/>
    <n v="0"/>
  </r>
  <r>
    <x v="0"/>
    <s v="2007 PLANTER 7 NO.(W)"/>
    <s v="PLANTER"/>
    <s v="Finished Good"/>
    <s v="Pcs."/>
    <n v="100"/>
    <n v="109"/>
    <n v="674"/>
    <n v="30.43"/>
    <n v="17524"/>
    <n v="0"/>
    <n v="0"/>
    <n v="0"/>
    <n v="0"/>
    <n v="0"/>
    <n v="0"/>
    <n v="0"/>
    <n v="0"/>
    <n v="0"/>
    <n v="0"/>
    <n v="73.465999999999994"/>
    <n v="0"/>
    <n v="0"/>
    <n v="0"/>
    <n v="0"/>
    <n v="0"/>
    <n v="674"/>
    <n v="17524"/>
    <n v="30.43"/>
    <n v="0"/>
  </r>
  <r>
    <x v="0"/>
    <s v="2007 PLANTER 7 NO.(Y)"/>
    <s v="PLANTER"/>
    <s v="Finished Good"/>
    <s v="Pcs."/>
    <n v="100"/>
    <n v="109"/>
    <n v="297"/>
    <n v="13.41"/>
    <n v="7722"/>
    <n v="0"/>
    <n v="0"/>
    <n v="0"/>
    <n v="0"/>
    <n v="0"/>
    <n v="0"/>
    <n v="0"/>
    <n v="0"/>
    <n v="0"/>
    <n v="0"/>
    <n v="32.372999999999998"/>
    <n v="0"/>
    <n v="0"/>
    <n v="0"/>
    <n v="0"/>
    <n v="0"/>
    <n v="297"/>
    <n v="7722"/>
    <n v="13.41"/>
    <n v="0"/>
  </r>
  <r>
    <x v="0"/>
    <s v="2007 PLANTER NO.07 (MIX)"/>
    <s v="PLANTER"/>
    <s v="Finished Good"/>
    <s v="Pcs."/>
    <n v="100"/>
    <n v="109"/>
    <n v="60"/>
    <n v="2.71"/>
    <n v="1620"/>
    <n v="0"/>
    <n v="0"/>
    <n v="0"/>
    <n v="0"/>
    <n v="0"/>
    <n v="0"/>
    <n v="0"/>
    <n v="0"/>
    <n v="0"/>
    <n v="0"/>
    <n v="6.54"/>
    <n v="0"/>
    <n v="0"/>
    <n v="0"/>
    <n v="0"/>
    <n v="0"/>
    <n v="60"/>
    <n v="1620"/>
    <n v="2.71"/>
    <n v="0"/>
  </r>
  <r>
    <x v="0"/>
    <s v="2009 PLANTER NO.09 (MIX)"/>
    <s v="PLANTER"/>
    <s v="Finished Good"/>
    <s v="Pcs."/>
    <n v="160"/>
    <n v="174"/>
    <n v="-48"/>
    <n v="0"/>
    <n v="-1767.84"/>
    <n v="0"/>
    <n v="0"/>
    <n v="0"/>
    <n v="0"/>
    <n v="0"/>
    <n v="0"/>
    <n v="0"/>
    <n v="0"/>
    <n v="0"/>
    <n v="0"/>
    <n v="-8.3520000000000003"/>
    <n v="0"/>
    <n v="0"/>
    <n v="0"/>
    <n v="0"/>
    <n v="0"/>
    <n v="-48"/>
    <n v="-1767.84"/>
    <n v="0"/>
    <n v="0"/>
  </r>
  <r>
    <x v="0"/>
    <s v="2009 PLANTER NO.9 (BLACK)"/>
    <s v="PLANTER"/>
    <s v="Finished Good"/>
    <s v="Pcs."/>
    <n v="160"/>
    <n v="174"/>
    <n v="279"/>
    <n v="12.6"/>
    <n v="12936"/>
    <n v="0"/>
    <n v="0"/>
    <n v="0"/>
    <n v="0"/>
    <n v="24"/>
    <n v="844.8"/>
    <n v="0"/>
    <n v="0"/>
    <n v="0"/>
    <n v="0"/>
    <n v="48.545999999999999"/>
    <n v="0"/>
    <n v="0"/>
    <n v="0"/>
    <n v="0"/>
    <n v="4.1760000000000002"/>
    <n v="255"/>
    <n v="11880"/>
    <n v="8.4239999999999995"/>
    <n v="0"/>
  </r>
  <r>
    <x v="0"/>
    <s v="2009 PLANTER NO.9 (BROWN)"/>
    <s v="PLANTER"/>
    <s v="Finished Good"/>
    <s v="Pcs."/>
    <n v="160"/>
    <n v="174"/>
    <n v="1340"/>
    <n v="60.5"/>
    <n v="58960"/>
    <n v="0"/>
    <n v="0"/>
    <n v="0"/>
    <n v="0"/>
    <n v="12"/>
    <n v="411.84"/>
    <n v="0"/>
    <n v="0"/>
    <n v="0"/>
    <n v="0"/>
    <n v="233.16"/>
    <n v="0"/>
    <n v="0"/>
    <n v="0"/>
    <n v="0"/>
    <n v="2.0880000000000001"/>
    <n v="1328"/>
    <n v="58432"/>
    <n v="58.411999999999999"/>
    <n v="0"/>
  </r>
  <r>
    <x v="0"/>
    <s v="2009 PLANTER NO.9 (GREEN)"/>
    <s v="PLANTER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2009 PLANTER NO.9 (MB)"/>
    <s v="PLANTER"/>
    <s v="Finished Good"/>
    <s v="Pcs."/>
    <n v="160"/>
    <n v="174"/>
    <n v="584"/>
    <n v="26.37"/>
    <n v="25696"/>
    <n v="0"/>
    <n v="0"/>
    <n v="0"/>
    <n v="0"/>
    <n v="24"/>
    <n v="844.8"/>
    <n v="0"/>
    <n v="0"/>
    <n v="0"/>
    <n v="0"/>
    <n v="101.616"/>
    <n v="0"/>
    <n v="0"/>
    <n v="0"/>
    <n v="0"/>
    <n v="4.1760000000000002"/>
    <n v="560"/>
    <n v="24640"/>
    <n v="22.194000000000003"/>
    <n v="0"/>
  </r>
  <r>
    <x v="0"/>
    <s v="2009 PLANTER NO.9 (MW)"/>
    <s v="PLANTER"/>
    <s v="Finished Good"/>
    <s v="Pcs."/>
    <n v="160"/>
    <n v="174"/>
    <n v="308"/>
    <n v="13.91"/>
    <n v="13552"/>
    <n v="0"/>
    <n v="0"/>
    <n v="0"/>
    <n v="0"/>
    <n v="0"/>
    <n v="0"/>
    <n v="0"/>
    <n v="0"/>
    <n v="0"/>
    <n v="0"/>
    <n v="53.591999999999999"/>
    <n v="0"/>
    <n v="0"/>
    <n v="0"/>
    <n v="0"/>
    <n v="0"/>
    <n v="308"/>
    <n v="13552"/>
    <n v="13.91"/>
    <n v="0"/>
  </r>
  <r>
    <x v="0"/>
    <s v="2009 PLANTER NO.9 (R)"/>
    <s v="PLANTER"/>
    <s v="Finished Good"/>
    <s v="Pcs."/>
    <n v="160"/>
    <n v="174"/>
    <n v="267"/>
    <n v="12.05"/>
    <n v="12804"/>
    <n v="0"/>
    <n v="0"/>
    <n v="0"/>
    <n v="0"/>
    <n v="24"/>
    <n v="844.8"/>
    <n v="0"/>
    <n v="0"/>
    <n v="0"/>
    <n v="0"/>
    <n v="46.457999999999998"/>
    <n v="0"/>
    <n v="0"/>
    <n v="0"/>
    <n v="0"/>
    <n v="4.1760000000000002"/>
    <n v="243"/>
    <n v="11748"/>
    <n v="7.8740000000000006"/>
    <n v="0"/>
  </r>
  <r>
    <x v="0"/>
    <s v="2009 PLANTER NO.9 (WHITE)"/>
    <s v="PLANTER"/>
    <s v="Finished Good"/>
    <s v="Pcs."/>
    <n v="160"/>
    <n v="174"/>
    <n v="729"/>
    <n v="32.909999999999997"/>
    <n v="32076"/>
    <n v="0"/>
    <n v="0"/>
    <n v="0"/>
    <n v="0"/>
    <n v="24"/>
    <n v="844.8"/>
    <n v="0"/>
    <n v="0"/>
    <n v="0"/>
    <n v="0"/>
    <n v="126.846"/>
    <n v="0"/>
    <n v="0"/>
    <n v="0"/>
    <n v="0"/>
    <n v="4.1760000000000002"/>
    <n v="705"/>
    <n v="31020"/>
    <n v="28.733999999999995"/>
    <n v="0"/>
  </r>
  <r>
    <x v="0"/>
    <s v="2009 PLANTER NO.9 (Y)"/>
    <s v="PLANTER"/>
    <s v="Finished Good"/>
    <s v="Pcs."/>
    <n v="160"/>
    <n v="174"/>
    <n v="672"/>
    <n v="30.34"/>
    <n v="30624"/>
    <n v="0"/>
    <n v="0"/>
    <n v="0"/>
    <n v="0"/>
    <n v="24"/>
    <n v="844.8"/>
    <n v="0"/>
    <n v="0"/>
    <n v="0"/>
    <n v="0"/>
    <n v="116.928"/>
    <n v="0"/>
    <n v="0"/>
    <n v="0"/>
    <n v="0"/>
    <n v="4.1760000000000002"/>
    <n v="648"/>
    <n v="29568"/>
    <n v="26.164000000000001"/>
    <n v="0"/>
  </r>
  <r>
    <x v="0"/>
    <s v="2012 PLANTER 12 NO.(GR)"/>
    <s v="PLANTER"/>
    <s v="Finished Good"/>
    <s v="Pcs."/>
    <n v="265"/>
    <n v="289"/>
    <n v="193"/>
    <n v="8.7100000000000009"/>
    <n v="8254.2199999999993"/>
    <n v="0"/>
    <n v="0"/>
    <n v="0"/>
    <n v="0"/>
    <n v="6"/>
    <n v="356.4"/>
    <n v="0"/>
    <n v="0"/>
    <n v="0"/>
    <n v="0"/>
    <n v="55.777000000000001"/>
    <n v="0"/>
    <n v="0"/>
    <n v="0"/>
    <n v="0"/>
    <n v="1.734"/>
    <n v="187"/>
    <n v="8035.08"/>
    <n v="6.9760000000000009"/>
    <n v="0"/>
  </r>
  <r>
    <x v="0"/>
    <s v="2012 PLANTER NO.12 (BL)"/>
    <s v="PLANTER"/>
    <s v="Finished Good"/>
    <s v="Pcs."/>
    <n v="265"/>
    <n v="289"/>
    <n v="233"/>
    <n v="10.52"/>
    <n v="7940.78"/>
    <n v="0"/>
    <n v="0"/>
    <n v="0"/>
    <n v="0"/>
    <n v="47"/>
    <n v="2773.92"/>
    <n v="0"/>
    <n v="0"/>
    <n v="0"/>
    <n v="0"/>
    <n v="67.337000000000003"/>
    <n v="0"/>
    <n v="0"/>
    <n v="10"/>
    <n v="10"/>
    <n v="13.583"/>
    <n v="186"/>
    <n v="6338.99"/>
    <n v="6.9369999999999994"/>
    <n v="0"/>
  </r>
  <r>
    <x v="0"/>
    <s v="2012 PLANTER NO.12 (BR)"/>
    <s v="PLANTER"/>
    <s v="Finished Good"/>
    <s v="Pcs."/>
    <n v="265"/>
    <n v="289"/>
    <n v="668"/>
    <n v="30.16"/>
    <n v="27712.6"/>
    <n v="0"/>
    <n v="0"/>
    <n v="0"/>
    <n v="0"/>
    <n v="56"/>
    <n v="3251.9"/>
    <n v="0"/>
    <n v="0"/>
    <n v="0"/>
    <n v="0"/>
    <n v="193.05199999999999"/>
    <n v="0"/>
    <n v="0"/>
    <n v="0"/>
    <n v="0"/>
    <n v="16.184000000000001"/>
    <n v="612"/>
    <n v="25389.38"/>
    <n v="13.975999999999999"/>
    <n v="0"/>
  </r>
  <r>
    <x v="0"/>
    <s v="2012 PLANTER NO.12 (MB)"/>
    <s v="PLANTER"/>
    <s v="Finished Good"/>
    <s v="Pcs."/>
    <n v="265"/>
    <n v="289"/>
    <n v="306"/>
    <n v="13.82"/>
    <n v="15966.96"/>
    <n v="0"/>
    <n v="0"/>
    <n v="0"/>
    <n v="0"/>
    <n v="30"/>
    <n v="1782"/>
    <n v="0"/>
    <n v="0"/>
    <n v="0"/>
    <n v="0"/>
    <n v="88.433999999999997"/>
    <n v="0"/>
    <n v="0"/>
    <n v="0"/>
    <n v="0"/>
    <n v="8.67"/>
    <n v="276"/>
    <n v="14401.57"/>
    <n v="5.15"/>
    <n v="0"/>
  </r>
  <r>
    <x v="0"/>
    <s v="2012 PLANTER NO.12 (MIX)"/>
    <s v="PLANTER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2012 PLANTER NO.12 (MW)"/>
    <s v="PLANTER"/>
    <s v="Finished Good"/>
    <s v="Pcs."/>
    <n v="265"/>
    <n v="289"/>
    <n v="246"/>
    <n v="11.11"/>
    <n v="13052.04"/>
    <n v="0"/>
    <n v="0"/>
    <n v="0"/>
    <n v="0"/>
    <n v="6"/>
    <n v="356.4"/>
    <n v="0"/>
    <n v="0"/>
    <n v="0"/>
    <n v="0"/>
    <n v="71.093999999999994"/>
    <n v="0"/>
    <n v="0"/>
    <n v="0"/>
    <n v="0"/>
    <n v="1.734"/>
    <n v="240"/>
    <n v="12733.7"/>
    <n v="9.3759999999999994"/>
    <n v="0"/>
  </r>
  <r>
    <x v="0"/>
    <s v="2012 PLANTER NO.12 (R)"/>
    <s v="PLANTER"/>
    <s v="Finished Good"/>
    <s v="Pcs."/>
    <n v="265"/>
    <n v="289"/>
    <n v="147"/>
    <n v="6.64"/>
    <n v="5915.83"/>
    <n v="0"/>
    <n v="0"/>
    <n v="0"/>
    <n v="0"/>
    <n v="60"/>
    <n v="3526.75"/>
    <n v="0"/>
    <n v="0"/>
    <n v="0"/>
    <n v="0"/>
    <n v="42.482999999999997"/>
    <n v="0"/>
    <n v="0"/>
    <n v="20"/>
    <n v="20"/>
    <n v="17.34"/>
    <n v="87"/>
    <n v="3501.21"/>
    <n v="9.3000000000000007"/>
    <n v="0"/>
  </r>
  <r>
    <x v="0"/>
    <s v="2012 PLANTER NO.12 (W)"/>
    <s v="PLANTER"/>
    <s v="Finished Good"/>
    <s v="Pcs."/>
    <n v="265"/>
    <n v="289"/>
    <n v="189"/>
    <n v="8.5299999999999994"/>
    <n v="14033.25"/>
    <n v="0"/>
    <n v="0"/>
    <n v="0"/>
    <n v="0"/>
    <n v="96"/>
    <n v="5666.64"/>
    <n v="0"/>
    <n v="0"/>
    <n v="0"/>
    <n v="0"/>
    <n v="54.621000000000002"/>
    <n v="0"/>
    <n v="0"/>
    <n v="20"/>
    <n v="20"/>
    <n v="27.744"/>
    <n v="93"/>
    <n v="6905.25"/>
    <n v="0.78600000000000136"/>
    <n v="0"/>
  </r>
  <r>
    <x v="0"/>
    <s v="2012 PLANTER NO.12 (Y)"/>
    <s v="PLANTER"/>
    <s v="Finished Good"/>
    <s v="Pcs."/>
    <n v="265"/>
    <n v="289"/>
    <n v="166"/>
    <n v="7.49"/>
    <n v="5404.84"/>
    <n v="0"/>
    <n v="0"/>
    <n v="0"/>
    <n v="0"/>
    <n v="54"/>
    <n v="3171.84"/>
    <n v="0"/>
    <n v="0"/>
    <n v="0"/>
    <n v="0"/>
    <n v="47.973999999999997"/>
    <n v="0"/>
    <n v="0"/>
    <n v="10"/>
    <n v="10"/>
    <n v="15.606"/>
    <n v="112"/>
    <n v="3646.64"/>
    <n v="1.8840000000000021"/>
    <n v="0"/>
  </r>
  <r>
    <x v="0"/>
    <s v="2014 PLANTER NO.14 (BLACK)"/>
    <s v="PLANTER"/>
    <s v="Finished Good"/>
    <s v="Pcs."/>
    <n v="420"/>
    <n v="458"/>
    <n v="199"/>
    <n v="8.98"/>
    <n v="11032.8"/>
    <n v="0"/>
    <n v="0"/>
    <n v="0"/>
    <n v="0"/>
    <n v="12"/>
    <n v="1050.72"/>
    <n v="0"/>
    <n v="0"/>
    <n v="0"/>
    <n v="0"/>
    <n v="91.141999999999996"/>
    <n v="0"/>
    <n v="0"/>
    <n v="0"/>
    <n v="0"/>
    <n v="5.4960000000000004"/>
    <n v="187"/>
    <n v="10367.51"/>
    <n v="3.484"/>
    <n v="0"/>
  </r>
  <r>
    <x v="0"/>
    <s v="2014 PLANTER NO.14 (BROWN)"/>
    <s v="PLANTER"/>
    <s v="Finished Good"/>
    <s v="Pcs."/>
    <n v="420"/>
    <n v="458"/>
    <n v="273"/>
    <n v="12.33"/>
    <n v="23474.58"/>
    <n v="0"/>
    <n v="0"/>
    <n v="0"/>
    <n v="0"/>
    <n v="0"/>
    <n v="0"/>
    <n v="0"/>
    <n v="0"/>
    <n v="0"/>
    <n v="0"/>
    <n v="125.03400000000001"/>
    <n v="0"/>
    <n v="0"/>
    <n v="0"/>
    <n v="0"/>
    <n v="0"/>
    <n v="273"/>
    <n v="23474.58"/>
    <n v="12.33"/>
    <n v="0"/>
  </r>
  <r>
    <x v="0"/>
    <s v="2014 PLANTER NO.14 (GR)"/>
    <s v="PLANTER"/>
    <s v="Finished Good"/>
    <s v="Pcs."/>
    <n v="420"/>
    <n v="458"/>
    <n v="146"/>
    <n v="6.59"/>
    <n v="7599.57"/>
    <n v="0"/>
    <n v="0"/>
    <n v="0"/>
    <n v="0"/>
    <n v="0"/>
    <n v="0"/>
    <n v="0"/>
    <n v="0"/>
    <n v="0"/>
    <n v="0"/>
    <n v="66.867999999999995"/>
    <n v="0"/>
    <n v="0"/>
    <n v="0"/>
    <n v="0"/>
    <n v="0"/>
    <n v="146"/>
    <n v="7599.57"/>
    <n v="6.59"/>
    <n v="0"/>
  </r>
  <r>
    <x v="0"/>
    <s v="2014 PLANTER NO.14 (MB)"/>
    <s v="PLANTER"/>
    <s v="Finished Good"/>
    <s v="Pcs."/>
    <n v="420"/>
    <n v="458"/>
    <n v="263"/>
    <n v="11.87"/>
    <n v="16655.18"/>
    <n v="0"/>
    <n v="0"/>
    <n v="0"/>
    <n v="0"/>
    <n v="12"/>
    <n v="1050.72"/>
    <n v="0"/>
    <n v="0"/>
    <n v="0"/>
    <n v="0"/>
    <n v="120.45399999999999"/>
    <n v="0"/>
    <n v="0"/>
    <n v="0"/>
    <n v="0"/>
    <n v="5.4960000000000004"/>
    <n v="251"/>
    <n v="15895.25"/>
    <n v="6.3739999999999988"/>
    <n v="0"/>
  </r>
  <r>
    <x v="0"/>
    <s v="2014 PLANTER NO.14 (MIX)"/>
    <s v="PLANTER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2014 PLANTER NO.14 (MW)"/>
    <s v="PLANTER"/>
    <s v="Finished Good"/>
    <s v="Pcs."/>
    <n v="420"/>
    <n v="458"/>
    <n v="414"/>
    <n v="18.690000000000001"/>
    <n v="19944.29"/>
    <n v="0"/>
    <n v="0"/>
    <n v="0"/>
    <n v="0"/>
    <n v="0"/>
    <n v="0"/>
    <n v="0"/>
    <n v="0"/>
    <n v="0"/>
    <n v="0"/>
    <n v="189.61199999999999"/>
    <n v="0"/>
    <n v="0"/>
    <n v="0"/>
    <n v="0"/>
    <n v="0"/>
    <n v="414"/>
    <n v="19944.29"/>
    <n v="18.690000000000001"/>
    <n v="0"/>
  </r>
  <r>
    <x v="0"/>
    <s v="2014 PLANTER NO.14 (R)"/>
    <s v="PLANTER"/>
    <s v="Finished Good"/>
    <s v="Pcs."/>
    <n v="420"/>
    <n v="458"/>
    <n v="118"/>
    <n v="5.33"/>
    <n v="9570.39"/>
    <n v="0"/>
    <n v="0"/>
    <n v="0"/>
    <n v="0"/>
    <n v="12"/>
    <n v="1050.72"/>
    <n v="0"/>
    <n v="0"/>
    <n v="0"/>
    <n v="0"/>
    <n v="54.043999999999997"/>
    <n v="0"/>
    <n v="0"/>
    <n v="10"/>
    <n v="10"/>
    <n v="5.4960000000000004"/>
    <n v="106"/>
    <n v="8597.1299999999992"/>
    <n v="9.8339999999999996"/>
    <n v="0"/>
  </r>
  <r>
    <x v="0"/>
    <s v="2014 PLANTER NO.14 (WHITE)"/>
    <s v="PLANTER"/>
    <s v="Finished Good"/>
    <s v="Pcs."/>
    <n v="420"/>
    <n v="458"/>
    <n v="79"/>
    <n v="3.57"/>
    <n v="5111.79"/>
    <n v="0"/>
    <n v="0"/>
    <n v="0"/>
    <n v="0"/>
    <n v="12"/>
    <n v="1050.72"/>
    <n v="0"/>
    <n v="0"/>
    <n v="0"/>
    <n v="0"/>
    <n v="36.182000000000002"/>
    <n v="0"/>
    <n v="0"/>
    <n v="10"/>
    <n v="10"/>
    <n v="5.4960000000000004"/>
    <n v="67"/>
    <n v="4335.32"/>
    <n v="8.0739999999999998"/>
    <n v="0"/>
  </r>
  <r>
    <x v="0"/>
    <s v="2014 PLANTER NO.14 (Y)"/>
    <s v="PLANTER"/>
    <s v="Finished Good"/>
    <s v="Pcs."/>
    <n v="420"/>
    <n v="458"/>
    <n v="198"/>
    <n v="8.94"/>
    <n v="10397.43"/>
    <n v="0"/>
    <n v="0"/>
    <n v="0"/>
    <n v="0"/>
    <n v="12"/>
    <n v="1050.72"/>
    <n v="0"/>
    <n v="0"/>
    <n v="0"/>
    <n v="0"/>
    <n v="90.683999999999997"/>
    <n v="0"/>
    <n v="0"/>
    <n v="0"/>
    <n v="0"/>
    <n v="5.4960000000000004"/>
    <n v="186"/>
    <n v="9767.2800000000007"/>
    <n v="3.4439999999999991"/>
    <n v="0"/>
  </r>
  <r>
    <x v="0"/>
    <s v="2016 PALNTER (BR)"/>
    <s v="PLANTER"/>
    <s v="Finished Good"/>
    <s v="Pcs."/>
    <n v="720"/>
    <n v="785"/>
    <n v="70"/>
    <n v="3.16"/>
    <n v="8014.67"/>
    <n v="0"/>
    <n v="0"/>
    <n v="0"/>
    <n v="0"/>
    <n v="0"/>
    <n v="0"/>
    <n v="0"/>
    <n v="0"/>
    <n v="0"/>
    <n v="0"/>
    <n v="54.95"/>
    <n v="0"/>
    <n v="0"/>
    <n v="0"/>
    <n v="0"/>
    <n v="0"/>
    <n v="70"/>
    <n v="8014.67"/>
    <n v="3.16"/>
    <n v="0"/>
  </r>
  <r>
    <x v="0"/>
    <s v="2016 PLANTER (BL)"/>
    <s v="PLANTER"/>
    <s v="Finished Good"/>
    <s v="Pcs."/>
    <n v="720"/>
    <n v="785"/>
    <n v="128"/>
    <n v="5.78"/>
    <n v="21632"/>
    <n v="0"/>
    <n v="0"/>
    <n v="0"/>
    <n v="0"/>
    <n v="12"/>
    <n v="1622.4"/>
    <n v="0"/>
    <n v="0"/>
    <n v="0"/>
    <n v="0"/>
    <n v="100.48"/>
    <n v="0"/>
    <n v="0"/>
    <n v="10"/>
    <n v="10"/>
    <n v="9.42"/>
    <n v="116"/>
    <n v="19604"/>
    <n v="6.3600000000000012"/>
    <n v="0"/>
  </r>
  <r>
    <x v="0"/>
    <s v="2016 PLANTER (GR)"/>
    <s v="PLANTER"/>
    <s v="Finished Good"/>
    <s v="Pcs."/>
    <n v="720"/>
    <n v="785"/>
    <n v="209"/>
    <n v="9.44"/>
    <n v="19079.96"/>
    <n v="0"/>
    <n v="0"/>
    <n v="0"/>
    <n v="0"/>
    <n v="0"/>
    <n v="0"/>
    <n v="0"/>
    <n v="0"/>
    <n v="0"/>
    <n v="0"/>
    <n v="164.065"/>
    <n v="0"/>
    <n v="0"/>
    <n v="0"/>
    <n v="0"/>
    <n v="0"/>
    <n v="209"/>
    <n v="19079.96"/>
    <n v="9.44"/>
    <n v="0"/>
  </r>
  <r>
    <x v="0"/>
    <s v="2016 PLANTER (MB)"/>
    <s v="PLANTER"/>
    <s v="Finished Good"/>
    <s v="Pcs."/>
    <n v="720"/>
    <n v="785"/>
    <n v="103"/>
    <n v="4.6500000000000004"/>
    <n v="17407"/>
    <n v="0"/>
    <n v="0"/>
    <n v="0"/>
    <n v="0"/>
    <n v="23"/>
    <n v="3064.94"/>
    <n v="0"/>
    <n v="0"/>
    <n v="0"/>
    <n v="0"/>
    <n v="80.855000000000004"/>
    <n v="0"/>
    <n v="0"/>
    <n v="20"/>
    <n v="20"/>
    <n v="18.055"/>
    <n v="80"/>
    <n v="13520"/>
    <n v="6.5949999999999989"/>
    <n v="0"/>
  </r>
  <r>
    <x v="0"/>
    <s v="2016 PLANTER (MIX)"/>
    <s v="PLANTER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2016 PLANTER (MW)"/>
    <s v="PLANTER"/>
    <s v="Finished Good"/>
    <s v="Pcs."/>
    <n v="720"/>
    <n v="785"/>
    <n v="132"/>
    <n v="5.96"/>
    <n v="17400.240000000002"/>
    <n v="0"/>
    <n v="0"/>
    <n v="0"/>
    <n v="0"/>
    <n v="11"/>
    <n v="1442.54"/>
    <n v="0"/>
    <n v="0"/>
    <n v="0"/>
    <n v="0"/>
    <n v="103.62"/>
    <n v="0"/>
    <n v="0"/>
    <n v="10"/>
    <n v="10"/>
    <n v="8.6349999999999998"/>
    <n v="121"/>
    <n v="15950.22"/>
    <n v="7.3250000000000011"/>
    <n v="0"/>
  </r>
  <r>
    <x v="0"/>
    <s v="2016 PLANTER (R)"/>
    <s v="PLANTER"/>
    <s v="Finished Good"/>
    <s v="Pcs."/>
    <n v="720"/>
    <n v="785"/>
    <n v="54"/>
    <n v="2.44"/>
    <n v="9126"/>
    <n v="0"/>
    <n v="0"/>
    <n v="0"/>
    <n v="0"/>
    <n v="23"/>
    <n v="3064.94"/>
    <n v="0"/>
    <n v="0"/>
    <n v="0"/>
    <n v="0"/>
    <n v="42.39"/>
    <n v="0"/>
    <n v="0"/>
    <n v="20"/>
    <n v="20"/>
    <n v="18.055"/>
    <n v="31"/>
    <n v="5239"/>
    <n v="4.3850000000000016"/>
    <n v="0"/>
  </r>
  <r>
    <x v="0"/>
    <s v="2016 PLANTER (W)"/>
    <s v="PLANTER"/>
    <s v="Finished Good"/>
    <s v="Pcs."/>
    <n v="720"/>
    <n v="785"/>
    <n v="113"/>
    <n v="5.0999999999999996"/>
    <n v="19097"/>
    <n v="0"/>
    <n v="0"/>
    <n v="0"/>
    <n v="0"/>
    <n v="12"/>
    <n v="1622.4"/>
    <n v="0"/>
    <n v="0"/>
    <n v="0"/>
    <n v="0"/>
    <n v="88.704999999999998"/>
    <n v="0"/>
    <n v="0"/>
    <n v="10"/>
    <n v="10"/>
    <n v="9.42"/>
    <n v="101"/>
    <n v="17069"/>
    <n v="5.68"/>
    <n v="0"/>
  </r>
  <r>
    <x v="0"/>
    <s v="2016 PLANTER (Y)"/>
    <s v="PLANTER"/>
    <s v="Finished Good"/>
    <s v="Pcs."/>
    <n v="720"/>
    <n v="785"/>
    <n v="55"/>
    <n v="2.48"/>
    <n v="9295"/>
    <n v="0"/>
    <n v="0"/>
    <n v="0"/>
    <n v="0"/>
    <n v="23"/>
    <n v="3064.94"/>
    <n v="0"/>
    <n v="0"/>
    <n v="0"/>
    <n v="0"/>
    <n v="43.174999999999997"/>
    <n v="0"/>
    <n v="0"/>
    <n v="20"/>
    <n v="20"/>
    <n v="18.055"/>
    <n v="32"/>
    <n v="5408"/>
    <n v="4.4250000000000007"/>
    <n v="0"/>
  </r>
  <r>
    <x v="0"/>
    <s v="20Ltr.Container(Blue)"/>
    <s v="GROW PACK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20Ltr.Container(Gray)"/>
    <s v="GROW PACK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20Ltr.Container(White)"/>
    <s v="GROW PACK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2107 IVY HANGING PLANTER (B)"/>
    <s v="PLANTER"/>
    <s v="Trading"/>
    <s v="Pcs."/>
    <m/>
    <n v="0"/>
    <n v="0.87"/>
    <n v="0.04"/>
    <n v="8.0399999999999991"/>
    <n v="0"/>
    <n v="0"/>
    <n v="0"/>
    <n v="0"/>
    <n v="0"/>
    <n v="0"/>
    <n v="0"/>
    <n v="0"/>
    <n v="0"/>
    <n v="0"/>
    <n v="0"/>
    <n v="0"/>
    <n v="0"/>
    <n v="0"/>
    <n v="0"/>
    <n v="0"/>
    <n v="0.87"/>
    <n v="8.0399999999999991"/>
    <n v="0.04"/>
    <n v="0"/>
  </r>
  <r>
    <x v="0"/>
    <s v="2107 IVY HANGING PLANTER (BR)"/>
    <s v="PLANTER"/>
    <s v="Trading"/>
    <s v="Pcs."/>
    <m/>
    <n v="0"/>
    <n v="0.21"/>
    <n v="0.01"/>
    <n v="2.11"/>
    <n v="0"/>
    <n v="0"/>
    <n v="0"/>
    <n v="0"/>
    <n v="0"/>
    <n v="0"/>
    <n v="0"/>
    <n v="0"/>
    <n v="0"/>
    <n v="0"/>
    <n v="0"/>
    <n v="0"/>
    <n v="0"/>
    <n v="0"/>
    <n v="0"/>
    <n v="0"/>
    <n v="0.21"/>
    <n v="2.11"/>
    <n v="0.01"/>
    <n v="0"/>
  </r>
  <r>
    <x v="0"/>
    <s v="2107 IVY HANGING PLANTER (GR)"/>
    <s v="PLANTER"/>
    <s v="Trading"/>
    <s v="Pcs."/>
    <m/>
    <n v="0"/>
    <n v="0.87"/>
    <n v="0.04"/>
    <n v="8.0399999999999991"/>
    <n v="0"/>
    <n v="0"/>
    <n v="0"/>
    <n v="0"/>
    <n v="0"/>
    <n v="0"/>
    <n v="0"/>
    <n v="0"/>
    <n v="0"/>
    <n v="0"/>
    <n v="0"/>
    <n v="0"/>
    <n v="0"/>
    <n v="0"/>
    <n v="0"/>
    <n v="0"/>
    <n v="0.87"/>
    <n v="8.0399999999999991"/>
    <n v="0.04"/>
    <n v="0"/>
  </r>
  <r>
    <x v="0"/>
    <s v="2107 IVY HANGING PLANTER (MIX)"/>
    <s v="PLANTER"/>
    <s v="Finished Good"/>
    <s v="Pcs."/>
    <n v="85"/>
    <n v="93"/>
    <n v="2402"/>
    <n v="108.45"/>
    <n v="26523.98"/>
    <n v="0"/>
    <n v="0"/>
    <n v="0"/>
    <n v="0"/>
    <n v="528"/>
    <n v="15497.64"/>
    <n v="0"/>
    <n v="0"/>
    <n v="0"/>
    <n v="0"/>
    <n v="223.386"/>
    <n v="0"/>
    <n v="0"/>
    <n v="0"/>
    <n v="0"/>
    <n v="49.103999999999999"/>
    <n v="1874"/>
    <n v="20693.57"/>
    <n v="59.346000000000004"/>
    <n v="0"/>
  </r>
  <r>
    <x v="0"/>
    <s v="2107 IVY HANGING PLANTER (O)"/>
    <s v="PLANTER"/>
    <s v="Trading"/>
    <s v="Pcs."/>
    <m/>
    <n v="0"/>
    <n v="0.21"/>
    <n v="0.01"/>
    <n v="1.94"/>
    <n v="0"/>
    <n v="0"/>
    <n v="0"/>
    <n v="0"/>
    <n v="0"/>
    <n v="0"/>
    <n v="0"/>
    <n v="0"/>
    <n v="0"/>
    <n v="0"/>
    <n v="0"/>
    <n v="0"/>
    <n v="0"/>
    <n v="0"/>
    <n v="0"/>
    <n v="0"/>
    <n v="0.21"/>
    <n v="1.94"/>
    <n v="0.01"/>
    <n v="0"/>
  </r>
  <r>
    <x v="0"/>
    <s v="2107 IVY HANGING PLANTER (P)"/>
    <s v="PLANTER"/>
    <s v="Trading"/>
    <s v="Pcs."/>
    <m/>
    <n v="0"/>
    <n v="0.54"/>
    <n v="0.02"/>
    <n v="4.99"/>
    <n v="0"/>
    <n v="0"/>
    <n v="0"/>
    <n v="0"/>
    <n v="0"/>
    <n v="0"/>
    <n v="0"/>
    <n v="0"/>
    <n v="0"/>
    <n v="0"/>
    <n v="0"/>
    <n v="0"/>
    <n v="0"/>
    <n v="0"/>
    <n v="0"/>
    <n v="0"/>
    <n v="0.54"/>
    <n v="4.99"/>
    <n v="0.02"/>
    <n v="0"/>
  </r>
  <r>
    <x v="0"/>
    <s v="2107 IVY HANGING PLANTER (PUR)"/>
    <s v="PLANTER"/>
    <s v="Trading"/>
    <s v="Pcs."/>
    <m/>
    <n v="0"/>
    <n v="0.87"/>
    <n v="0.04"/>
    <n v="8.25"/>
    <n v="0"/>
    <n v="0"/>
    <n v="0"/>
    <n v="0"/>
    <n v="0"/>
    <n v="0"/>
    <n v="0"/>
    <n v="0"/>
    <n v="0"/>
    <n v="0"/>
    <n v="0"/>
    <n v="0"/>
    <n v="0"/>
    <n v="0"/>
    <n v="0"/>
    <n v="0"/>
    <n v="0.87"/>
    <n v="8.25"/>
    <n v="0.04"/>
    <n v="0"/>
  </r>
  <r>
    <x v="0"/>
    <s v="2107 IVY HANGING PLANTER (W)"/>
    <s v="PLANTER"/>
    <s v="Trading"/>
    <s v="Pcs."/>
    <m/>
    <n v="0"/>
    <n v="0.54"/>
    <n v="0.02"/>
    <n v="7.56"/>
    <n v="0"/>
    <n v="0"/>
    <n v="0"/>
    <n v="0"/>
    <n v="0"/>
    <n v="0"/>
    <n v="0"/>
    <n v="0"/>
    <n v="0"/>
    <n v="0"/>
    <n v="0"/>
    <n v="0"/>
    <n v="0"/>
    <n v="0"/>
    <n v="0"/>
    <n v="0"/>
    <n v="0.54"/>
    <n v="7.56"/>
    <n v="0.02"/>
    <n v="0"/>
  </r>
  <r>
    <x v="0"/>
    <s v="2107 IVY HANGING PLANTER (Y)"/>
    <s v="PLANTER"/>
    <s v="Trading"/>
    <s v="Pcs."/>
    <m/>
    <n v="0"/>
    <n v="0.54"/>
    <n v="0.02"/>
    <n v="4.93"/>
    <n v="0"/>
    <n v="0"/>
    <n v="0"/>
    <n v="0"/>
    <n v="0"/>
    <n v="0"/>
    <n v="0"/>
    <n v="0"/>
    <n v="0"/>
    <n v="0"/>
    <n v="0"/>
    <n v="0"/>
    <n v="0"/>
    <n v="0"/>
    <n v="0"/>
    <n v="0"/>
    <n v="0.54"/>
    <n v="4.93"/>
    <n v="0.02"/>
    <n v="0"/>
  </r>
  <r>
    <x v="0"/>
    <s v="2108 SATIN HANGING PLANTER (MIX)"/>
    <s v="PLANTER"/>
    <s v="Finished Good"/>
    <s v="Pcs."/>
    <n v="170"/>
    <n v="185"/>
    <n v="4067"/>
    <n v="183.62"/>
    <n v="108607.67999999999"/>
    <n v="0"/>
    <n v="0"/>
    <n v="0"/>
    <n v="0"/>
    <n v="432"/>
    <n v="17762.919999999998"/>
    <n v="0"/>
    <n v="0"/>
    <n v="0"/>
    <n v="0"/>
    <n v="752.39499999999998"/>
    <n v="0"/>
    <n v="0"/>
    <n v="0"/>
    <n v="0"/>
    <n v="79.92"/>
    <n v="3635"/>
    <n v="97071.28"/>
    <n v="103.7"/>
    <n v="0"/>
  </r>
  <r>
    <x v="0"/>
    <s v="2109 DAISY HOOK POT (MIX)"/>
    <s v="PLANTER"/>
    <s v="Finished Good"/>
    <s v="Pcs."/>
    <n v="185"/>
    <n v="202"/>
    <n v="2889"/>
    <n v="130.44"/>
    <n v="83458.429999999993"/>
    <n v="0"/>
    <n v="0"/>
    <n v="0"/>
    <n v="0"/>
    <n v="649"/>
    <n v="26668.799999999999"/>
    <n v="0"/>
    <n v="0"/>
    <n v="0"/>
    <n v="0"/>
    <n v="583.57799999999997"/>
    <n v="0"/>
    <n v="0"/>
    <n v="10"/>
    <n v="10"/>
    <n v="131.09800000000001"/>
    <n v="2240"/>
    <n v="64709.9"/>
    <n v="9.3419999999999845"/>
    <n v="0"/>
  </r>
  <r>
    <x v="0"/>
    <s v="220 Arya Tub 20 T (Blue)"/>
    <s v="Tub"/>
    <s v="Finished Good"/>
    <s v="Pcs."/>
    <n v="750"/>
    <n v="817"/>
    <n v="345"/>
    <n v="15.58"/>
    <n v="31984.01"/>
    <n v="0"/>
    <n v="0"/>
    <n v="0"/>
    <n v="0"/>
    <n v="270"/>
    <n v="39046"/>
    <n v="0"/>
    <n v="0"/>
    <n v="0"/>
    <n v="0"/>
    <n v="281.86500000000001"/>
    <n v="0"/>
    <n v="0"/>
    <n v="210"/>
    <n v="210"/>
    <n v="220.59"/>
    <n v="75"/>
    <n v="6953.04"/>
    <n v="4.9900000000000091"/>
    <n v="0"/>
  </r>
  <r>
    <x v="0"/>
    <s v="220 Arya Tub 20 T (M.baize)"/>
    <s v="Tub"/>
    <s v="Finished Good"/>
    <s v="Pcs."/>
    <n v="750"/>
    <n v="817"/>
    <n v="272"/>
    <n v="12.28"/>
    <n v="25985.200000000001"/>
    <n v="0"/>
    <n v="0"/>
    <n v="0"/>
    <n v="0"/>
    <n v="60"/>
    <n v="8956.4"/>
    <n v="0"/>
    <n v="0"/>
    <n v="0"/>
    <n v="0"/>
    <n v="222.22399999999999"/>
    <n v="0"/>
    <n v="0"/>
    <n v="40"/>
    <n v="40"/>
    <n v="49.02"/>
    <n v="212"/>
    <n v="20253.169999999998"/>
    <n v="3.259999999999998"/>
    <n v="0"/>
  </r>
  <r>
    <x v="0"/>
    <s v="220 Arya Tub 20 T (M.white)"/>
    <s v="Tub"/>
    <s v="Finished Good"/>
    <s v="Pcs."/>
    <n v="750"/>
    <n v="817"/>
    <n v="164"/>
    <n v="7.4"/>
    <n v="14762.21"/>
    <n v="0"/>
    <n v="0"/>
    <n v="0"/>
    <n v="0"/>
    <n v="60"/>
    <n v="9108"/>
    <n v="0"/>
    <n v="0"/>
    <n v="0"/>
    <n v="0"/>
    <n v="133.988"/>
    <n v="0"/>
    <n v="0"/>
    <n v="50"/>
    <n v="50"/>
    <n v="49.02"/>
    <n v="104"/>
    <n v="9361.4"/>
    <n v="8.3799999999999955"/>
    <n v="0"/>
  </r>
  <r>
    <x v="0"/>
    <s v="220 Arya Tub 20 T (orange)"/>
    <s v="Tub"/>
    <s v="Finished Good"/>
    <s v="Pcs."/>
    <n v="750"/>
    <n v="817"/>
    <n v="155"/>
    <n v="7"/>
    <n v="22504.85"/>
    <n v="0"/>
    <n v="0"/>
    <n v="0"/>
    <n v="0"/>
    <n v="60"/>
    <n v="8248.4"/>
    <n v="0"/>
    <n v="0"/>
    <n v="0"/>
    <n v="0"/>
    <n v="126.63500000000001"/>
    <n v="0"/>
    <n v="0"/>
    <n v="50"/>
    <n v="50"/>
    <n v="49.02"/>
    <n v="95"/>
    <n v="13793.3"/>
    <n v="7.9799999999999969"/>
    <n v="0"/>
  </r>
  <r>
    <x v="0"/>
    <s v="220 Arya Tub 20 T (pink)"/>
    <s v="Tub"/>
    <s v="Finished Good"/>
    <s v="Pcs."/>
    <n v="750"/>
    <n v="817"/>
    <n v="247"/>
    <n v="11.15"/>
    <n v="22313.08"/>
    <n v="0"/>
    <n v="0"/>
    <n v="0"/>
    <n v="0"/>
    <n v="110"/>
    <n v="16236.8"/>
    <n v="0"/>
    <n v="0"/>
    <n v="0"/>
    <n v="0"/>
    <n v="201.79900000000001"/>
    <n v="0"/>
    <n v="0"/>
    <n v="80"/>
    <n v="80"/>
    <n v="89.87"/>
    <n v="137"/>
    <n v="12376.08"/>
    <n v="1.2800000000000011"/>
    <n v="0"/>
  </r>
  <r>
    <x v="0"/>
    <s v="220 Arya Tub 20 T (silver)"/>
    <s v="Tub"/>
    <s v="Finished Good"/>
    <s v="Pcs."/>
    <n v="750"/>
    <n v="817"/>
    <n v="247"/>
    <n v="11.15"/>
    <n v="22656.67"/>
    <n v="0"/>
    <n v="0"/>
    <n v="0"/>
    <n v="0"/>
    <n v="120"/>
    <n v="17912.8"/>
    <n v="0"/>
    <n v="0"/>
    <n v="0"/>
    <n v="0"/>
    <n v="201.79900000000001"/>
    <n v="0"/>
    <n v="0"/>
    <n v="90"/>
    <n v="90"/>
    <n v="98.04"/>
    <n v="127"/>
    <n v="11649.38"/>
    <n v="3.1099999999999994"/>
    <n v="0"/>
  </r>
  <r>
    <x v="0"/>
    <s v="225 NO. Durga ( BLUE)"/>
    <s v="Tub"/>
    <s v="Finished Good"/>
    <s v="Pcs."/>
    <n v="905"/>
    <n v="986"/>
    <n v="397"/>
    <n v="17.920000000000002"/>
    <n v="41681.9"/>
    <n v="0"/>
    <n v="0"/>
    <n v="0"/>
    <n v="0"/>
    <n v="224"/>
    <n v="37544.949999999997"/>
    <n v="0"/>
    <n v="0"/>
    <n v="0"/>
    <n v="0"/>
    <n v="391.44200000000001"/>
    <n v="0"/>
    <n v="0"/>
    <n v="210"/>
    <n v="210"/>
    <n v="220.864"/>
    <n v="173"/>
    <n v="18163.650000000001"/>
    <n v="7.0560000000000116"/>
    <n v="0"/>
  </r>
  <r>
    <x v="0"/>
    <s v="225 NO. Durga ( M. WHITE)"/>
    <s v="Tub"/>
    <s v="Finished Good"/>
    <s v="Pcs."/>
    <n v="905"/>
    <n v="986"/>
    <n v="180"/>
    <n v="8.1300000000000008"/>
    <n v="18410.2"/>
    <n v="0"/>
    <n v="0"/>
    <n v="0"/>
    <n v="0"/>
    <n v="45"/>
    <n v="7593.3"/>
    <n v="0"/>
    <n v="0"/>
    <n v="0"/>
    <n v="0"/>
    <n v="177.48"/>
    <n v="0"/>
    <n v="0"/>
    <n v="40"/>
    <n v="40"/>
    <n v="44.37"/>
    <n v="135"/>
    <n v="13807.65"/>
    <n v="3.7600000000000051"/>
    <n v="0"/>
  </r>
  <r>
    <x v="0"/>
    <s v="225 NO. Durga ( ORG)"/>
    <s v="Tub"/>
    <s v="Finished Good"/>
    <s v="Pcs."/>
    <n v="905"/>
    <n v="986"/>
    <n v="222"/>
    <n v="10.02"/>
    <n v="18548.73"/>
    <n v="0"/>
    <n v="0"/>
    <n v="0"/>
    <n v="0"/>
    <n v="44"/>
    <n v="7377.7"/>
    <n v="0"/>
    <n v="0"/>
    <n v="0"/>
    <n v="0"/>
    <n v="218.892"/>
    <n v="0"/>
    <n v="0"/>
    <n v="40"/>
    <n v="40"/>
    <n v="43.384"/>
    <n v="178"/>
    <n v="14872.41"/>
    <n v="6.6359999999999957"/>
    <n v="0"/>
  </r>
  <r>
    <x v="0"/>
    <s v="225 NO. Durga ( PINK )"/>
    <s v="Tub"/>
    <s v="Finished Good"/>
    <s v="Pcs."/>
    <n v="905"/>
    <n v="986"/>
    <n v="195"/>
    <n v="8.8000000000000007"/>
    <n v="20433.95"/>
    <n v="0"/>
    <n v="0"/>
    <n v="0"/>
    <n v="0"/>
    <n v="134"/>
    <n v="22487.05"/>
    <n v="0"/>
    <n v="0"/>
    <n v="0"/>
    <n v="0"/>
    <n v="192.27"/>
    <n v="0"/>
    <n v="0"/>
    <n v="130"/>
    <n v="130"/>
    <n v="132.124"/>
    <n v="61"/>
    <n v="6392.16"/>
    <n v="6.6760000000000161"/>
    <n v="0"/>
  </r>
  <r>
    <x v="0"/>
    <s v="225 NO. Durga ( SIL )"/>
    <s v="Tub"/>
    <s v="Finished Good"/>
    <s v="Pcs."/>
    <n v="905"/>
    <n v="986"/>
    <n v="250"/>
    <n v="11.29"/>
    <n v="26161.47"/>
    <n v="0"/>
    <n v="0"/>
    <n v="0"/>
    <n v="0"/>
    <n v="30"/>
    <n v="5019.3"/>
    <n v="0"/>
    <n v="0"/>
    <n v="0"/>
    <n v="0"/>
    <n v="246.5"/>
    <n v="0"/>
    <n v="0"/>
    <n v="20"/>
    <n v="20"/>
    <n v="29.58"/>
    <n v="220"/>
    <n v="23022.09"/>
    <n v="1.7100000000000009"/>
    <n v="0"/>
  </r>
  <r>
    <x v="0"/>
    <s v="225 NO. Durga (M.Beize)"/>
    <s v="Tub"/>
    <s v="Finished Good"/>
    <s v="Pcs."/>
    <n v="905"/>
    <n v="986"/>
    <n v="147"/>
    <n v="6.64"/>
    <n v="14892.24"/>
    <n v="0"/>
    <n v="0"/>
    <n v="0"/>
    <n v="0"/>
    <n v="75"/>
    <n v="12612.6"/>
    <n v="0"/>
    <n v="0"/>
    <n v="0"/>
    <n v="0"/>
    <n v="144.94200000000001"/>
    <n v="0"/>
    <n v="0"/>
    <n v="70"/>
    <n v="70"/>
    <n v="73.95"/>
    <n v="72"/>
    <n v="7294.16"/>
    <n v="2.6899999999999977"/>
    <n v="0"/>
  </r>
  <r>
    <x v="0"/>
    <s v="22MM CAP W. ROATATING HOOK"/>
    <s v="Housekeeping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230 Vijaya Tub 30 T (Blue)"/>
    <s v="Tub"/>
    <s v="Finished Good"/>
    <s v="Pcs."/>
    <n v="1010"/>
    <n v="1101"/>
    <n v="155"/>
    <n v="7"/>
    <n v="19416.990000000002"/>
    <n v="0"/>
    <n v="0"/>
    <n v="463"/>
    <n v="57997.36"/>
    <n v="159"/>
    <n v="26845.8"/>
    <n v="0"/>
    <n v="0"/>
    <n v="0"/>
    <n v="0"/>
    <n v="170.655"/>
    <n v="467.63"/>
    <n v="78.510400700000005"/>
    <n v="0"/>
    <n v="546.14040069999999"/>
    <n v="175.059"/>
    <n v="459"/>
    <n v="57496.639999999999"/>
    <n v="378.08140070000002"/>
    <n v="0"/>
  </r>
  <r>
    <x v="0"/>
    <s v="230 Vijaya Tub 30 T (M.baize)"/>
    <s v="Tub"/>
    <s v="Finished Good"/>
    <s v="Pcs."/>
    <n v="1010"/>
    <n v="1101"/>
    <n v="182"/>
    <n v="8.2200000000000006"/>
    <n v="21105.47"/>
    <n v="0"/>
    <n v="0"/>
    <n v="90"/>
    <n v="10910.62"/>
    <n v="60"/>
    <n v="11731.5"/>
    <n v="0"/>
    <n v="0"/>
    <n v="0"/>
    <n v="0"/>
    <n v="200.38200000000001"/>
    <n v="90.9"/>
    <n v="15.261201000000003"/>
    <n v="0"/>
    <n v="106.16120100000001"/>
    <n v="66.06"/>
    <n v="212"/>
    <n v="25058.25"/>
    <n v="48.321201000000002"/>
    <n v="0"/>
  </r>
  <r>
    <x v="0"/>
    <s v="230 Vijaya Tub 30 T (M.white)"/>
    <s v="Tub"/>
    <s v="Finished Good"/>
    <s v="Pcs."/>
    <n v="1010"/>
    <n v="1101"/>
    <n v="241"/>
    <n v="10.88"/>
    <n v="28760.98"/>
    <n v="0"/>
    <n v="0"/>
    <n v="105"/>
    <n v="12981.18"/>
    <n v="61"/>
    <n v="11929.5"/>
    <n v="0"/>
    <n v="0"/>
    <n v="0"/>
    <n v="0"/>
    <n v="265.34100000000001"/>
    <n v="106.05"/>
    <n v="17.804734500000002"/>
    <n v="0"/>
    <n v="123.85473450000001"/>
    <n v="67.161000000000001"/>
    <n v="285"/>
    <n v="34460.839999999997"/>
    <n v="67.5737345"/>
    <n v="0"/>
  </r>
  <r>
    <x v="0"/>
    <s v="230 Vijaya Tub 30 T (orange)"/>
    <s v="Tub"/>
    <s v="Finished Good"/>
    <s v="Pcs."/>
    <n v="1010"/>
    <n v="1101"/>
    <n v="157"/>
    <n v="7.09"/>
    <n v="18899.64"/>
    <n v="0"/>
    <n v="0"/>
    <n v="120"/>
    <n v="14202.05"/>
    <n v="99"/>
    <n v="15022.5"/>
    <n v="0"/>
    <n v="0"/>
    <n v="0"/>
    <n v="0"/>
    <n v="172.857"/>
    <n v="121.2"/>
    <n v="20.348268000000004"/>
    <n v="0"/>
    <n v="141.54826800000001"/>
    <n v="108.999"/>
    <n v="178"/>
    <n v="21184.080000000002"/>
    <n v="39.639268000000015"/>
    <n v="0"/>
  </r>
  <r>
    <x v="0"/>
    <s v="230 Vijaya Tub 30 T (pink)"/>
    <s v="Tub"/>
    <s v="Finished Good"/>
    <s v="Pcs."/>
    <n v="1010"/>
    <n v="1101"/>
    <n v="69"/>
    <n v="3.12"/>
    <n v="8351.59"/>
    <n v="0"/>
    <n v="0"/>
    <n v="398"/>
    <n v="47186.77"/>
    <n v="114"/>
    <n v="22006.799999999999"/>
    <n v="0"/>
    <n v="0"/>
    <n v="0"/>
    <n v="0"/>
    <n v="75.968999999999994"/>
    <n v="401.98"/>
    <n v="67.488422200000002"/>
    <n v="0"/>
    <n v="469.46842220000002"/>
    <n v="125.514"/>
    <n v="353"/>
    <n v="41883.35"/>
    <n v="347.07442220000001"/>
    <n v="0"/>
  </r>
  <r>
    <x v="0"/>
    <s v="230 Vijaya Tub 30 T (silver)"/>
    <s v="Tub"/>
    <s v="Finished Good"/>
    <s v="Pcs."/>
    <n v="1010"/>
    <n v="1101"/>
    <n v="42"/>
    <n v="1.9"/>
    <n v="4691.33"/>
    <n v="0"/>
    <n v="0"/>
    <n v="305"/>
    <n v="35282.89"/>
    <n v="30"/>
    <n v="5791.5"/>
    <n v="0"/>
    <n v="0"/>
    <n v="0"/>
    <n v="0"/>
    <n v="46.241999999999997"/>
    <n v="308.05"/>
    <n v="51.718514500000012"/>
    <n v="0"/>
    <n v="359.76851450000004"/>
    <n v="33.03"/>
    <n v="317"/>
    <n v="36623.269999999997"/>
    <n v="328.63851450000004"/>
    <n v="0"/>
  </r>
  <r>
    <x v="0"/>
    <s v="270 Girija Tub 70 Ltr  (Blue)"/>
    <s v="Tub"/>
    <s v="Finished Good"/>
    <s v="Pcs."/>
    <n v="2000"/>
    <n v="2180"/>
    <n v="412"/>
    <n v="18.600000000000001"/>
    <n v="87767.33"/>
    <n v="0"/>
    <n v="0"/>
    <n v="0"/>
    <n v="0"/>
    <n v="343"/>
    <n v="101523.7"/>
    <n v="0"/>
    <n v="0"/>
    <n v="0"/>
    <n v="0"/>
    <n v="898.16"/>
    <n v="0"/>
    <n v="0"/>
    <n v="730"/>
    <n v="730"/>
    <n v="747.74"/>
    <n v="69"/>
    <n v="14698.91"/>
    <n v="0.86000000000001364"/>
    <n v="0"/>
  </r>
  <r>
    <x v="0"/>
    <s v="270 Girija Tub 70 Ltr (orange)"/>
    <s v="Tub"/>
    <s v="Finished Good"/>
    <s v="Pcs."/>
    <n v="2000"/>
    <n v="2180"/>
    <n v="83"/>
    <n v="3.75"/>
    <n v="16770.68"/>
    <n v="0"/>
    <n v="0"/>
    <n v="0"/>
    <n v="0"/>
    <n v="101"/>
    <n v="23059.83"/>
    <n v="0"/>
    <n v="0"/>
    <n v="0"/>
    <n v="0"/>
    <n v="180.94"/>
    <n v="0"/>
    <n v="0"/>
    <n v="220"/>
    <n v="220"/>
    <n v="220.18"/>
    <n v="-18"/>
    <n v="-4669.83"/>
    <n v="3.5699999999999932"/>
    <n v="0"/>
  </r>
  <r>
    <x v="0"/>
    <s v="270 Girija Tub 70 Ltr (pink)"/>
    <s v="Tub"/>
    <s v="Finished Good"/>
    <s v="Pcs."/>
    <n v="2000"/>
    <n v="2180"/>
    <n v="291"/>
    <n v="13.14"/>
    <n v="75074.05"/>
    <n v="0"/>
    <n v="0"/>
    <n v="0"/>
    <n v="0"/>
    <n v="141"/>
    <n v="35362.97"/>
    <n v="0"/>
    <n v="0"/>
    <n v="0"/>
    <n v="0"/>
    <n v="634.38"/>
    <n v="0"/>
    <n v="0"/>
    <n v="300"/>
    <n v="300"/>
    <n v="307.38"/>
    <n v="150"/>
    <n v="38697.96"/>
    <n v="5.7599999999999909"/>
    <n v="0"/>
  </r>
  <r>
    <x v="0"/>
    <s v="270 Girija Tub 70 Ltr (scrap)"/>
    <s v="Tub"/>
    <s v="Trading"/>
    <s v="Pcs."/>
    <m/>
    <n v="0"/>
    <n v="47"/>
    <n v="2.12"/>
    <n v="0"/>
    <n v="0"/>
    <n v="0"/>
    <n v="0"/>
    <n v="0"/>
    <n v="0"/>
    <n v="0"/>
    <n v="0"/>
    <n v="0"/>
    <n v="0"/>
    <n v="0"/>
    <n v="0"/>
    <n v="0"/>
    <n v="0"/>
    <n v="0"/>
    <n v="0"/>
    <n v="0"/>
    <n v="47"/>
    <n v="0"/>
    <n v="2.12"/>
    <n v="0"/>
  </r>
  <r>
    <x v="0"/>
    <s v="3.5 Ltr Bkt Only Handle (orange)"/>
    <s v="Component"/>
    <s v="Trading"/>
    <s v="Pcs."/>
    <m/>
    <n v="0"/>
    <n v="82"/>
    <n v="3.7"/>
    <n v="303.23"/>
    <n v="0"/>
    <n v="0"/>
    <n v="640"/>
    <n v="2321.66"/>
    <n v="0"/>
    <n v="0"/>
    <n v="0"/>
    <n v="0"/>
    <n v="0"/>
    <n v="0"/>
    <n v="0"/>
    <n v="0"/>
    <n v="0"/>
    <n v="0"/>
    <n v="0"/>
    <n v="0"/>
    <n v="722"/>
    <n v="2624.89"/>
    <n v="3.7"/>
    <n v="0"/>
  </r>
  <r>
    <x v="0"/>
    <s v="3.5 Ltr Bkt Only Handle Baby Pink"/>
    <s v="Component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3.5 Ltr Bkt Only Handle(M.baize)"/>
    <s v="Component"/>
    <s v="Trading"/>
    <s v="Pcs."/>
    <m/>
    <n v="0"/>
    <n v="431"/>
    <n v="19.46"/>
    <n v="1605.17"/>
    <n v="0"/>
    <n v="0"/>
    <n v="0"/>
    <n v="0"/>
    <n v="0"/>
    <n v="0"/>
    <n v="0"/>
    <n v="0"/>
    <n v="0"/>
    <n v="0"/>
    <n v="0"/>
    <n v="0"/>
    <n v="0"/>
    <n v="0"/>
    <n v="0"/>
    <n v="0"/>
    <n v="431"/>
    <n v="1605.17"/>
    <n v="19.46"/>
    <n v="0"/>
  </r>
  <r>
    <x v="0"/>
    <s v="3.5 Ltr Bkt Only Handle(M.white)"/>
    <s v="Component"/>
    <s v="Trading"/>
    <s v="Pcs."/>
    <m/>
    <n v="0"/>
    <n v="930"/>
    <n v="41.99"/>
    <n v="3456.04"/>
    <n v="0"/>
    <n v="0"/>
    <n v="0"/>
    <n v="0"/>
    <n v="0"/>
    <n v="0"/>
    <n v="0"/>
    <n v="0"/>
    <n v="0"/>
    <n v="0"/>
    <n v="0"/>
    <n v="0"/>
    <n v="0"/>
    <n v="0"/>
    <n v="0"/>
    <n v="0"/>
    <n v="930"/>
    <n v="3456.04"/>
    <n v="41.99"/>
    <n v="0"/>
  </r>
  <r>
    <x v="0"/>
    <s v="3.5 Ltr Bkt Only Handle(silver)"/>
    <s v="Component"/>
    <s v="Trading"/>
    <s v="Pcs."/>
    <m/>
    <n v="0"/>
    <n v="434"/>
    <n v="19.59"/>
    <n v="1621.46"/>
    <n v="0"/>
    <n v="0"/>
    <n v="700"/>
    <n v="2537.77"/>
    <n v="0"/>
    <n v="0"/>
    <n v="0"/>
    <n v="0"/>
    <n v="0"/>
    <n v="0"/>
    <n v="0"/>
    <n v="0"/>
    <n v="0"/>
    <n v="0"/>
    <n v="0"/>
    <n v="0"/>
    <n v="1134"/>
    <n v="4159.2299999999996"/>
    <n v="19.59"/>
    <n v="0"/>
  </r>
  <r>
    <x v="0"/>
    <s v="3.5ltr Bkt only Handle Baby Blue"/>
    <s v="Component"/>
    <s v="Trading"/>
    <s v="Pcs."/>
    <m/>
    <n v="0"/>
    <n v="604"/>
    <n v="27.27"/>
    <n v="2233.13"/>
    <n v="0"/>
    <n v="0"/>
    <n v="0"/>
    <n v="0"/>
    <n v="0"/>
    <n v="0"/>
    <n v="0"/>
    <n v="0"/>
    <n v="0"/>
    <n v="0"/>
    <n v="0"/>
    <n v="0"/>
    <n v="0"/>
    <n v="0"/>
    <n v="0"/>
    <n v="0"/>
    <n v="604"/>
    <n v="2233.13"/>
    <n v="27.27"/>
    <n v="0"/>
  </r>
  <r>
    <x v="0"/>
    <s v="3015 MINI CONSTRO 15C (B)"/>
    <s v="Ghamela"/>
    <s v="Finished Good"/>
    <s v="Pcs."/>
    <n v="360"/>
    <n v="392"/>
    <n v="793"/>
    <n v="35.799999999999997"/>
    <n v="34530.550000000003"/>
    <n v="0"/>
    <n v="0"/>
    <n v="1688"/>
    <n v="70538.570000000007"/>
    <n v="1278"/>
    <n v="76830.600000000006"/>
    <n v="0"/>
    <n v="0"/>
    <n v="0"/>
    <n v="0"/>
    <n v="310.85599999999999"/>
    <n v="607.67999999999995"/>
    <n v="102.0233952"/>
    <n v="0"/>
    <n v="709.70339519999993"/>
    <n v="500.976"/>
    <n v="1203"/>
    <n v="50294.91"/>
    <n v="244.52739519999989"/>
    <n v="0"/>
  </r>
  <r>
    <x v="0"/>
    <s v="3015 MINI CONSTRO 15C (O)"/>
    <s v="Ghamela"/>
    <s v="Finished Good"/>
    <s v="Pcs."/>
    <n v="360"/>
    <n v="392"/>
    <n v="1606"/>
    <n v="72.510000000000005"/>
    <n v="68741.289999999994"/>
    <n v="0"/>
    <n v="0"/>
    <n v="6289"/>
    <n v="262586.73"/>
    <n v="5413"/>
    <n v="317085"/>
    <n v="0"/>
    <n v="0"/>
    <n v="0"/>
    <n v="0"/>
    <n v="629.55200000000002"/>
    <n v="2264.04"/>
    <n v="380.10967560000006"/>
    <n v="0"/>
    <n v="2644.1496756000001"/>
    <n v="2121.8960000000002"/>
    <n v="2482"/>
    <n v="103096.89"/>
    <n v="594.76367560000017"/>
    <n v="0"/>
  </r>
  <r>
    <x v="0"/>
    <s v="3015 MINI CONSTRO 15C (P)"/>
    <s v="Ghamela"/>
    <s v="Finished Good"/>
    <s v="Pcs."/>
    <n v="360"/>
    <n v="392"/>
    <n v="760"/>
    <n v="34.31"/>
    <n v="55231"/>
    <n v="0"/>
    <n v="0"/>
    <n v="932"/>
    <n v="38709.51"/>
    <n v="461"/>
    <n v="26590.799999999999"/>
    <n v="0"/>
    <n v="0"/>
    <n v="0"/>
    <n v="0"/>
    <n v="297.92"/>
    <n v="335.52"/>
    <n v="56.330452800000003"/>
    <n v="0"/>
    <n v="391.85045279999997"/>
    <n v="180.71199999999999"/>
    <n v="1231"/>
    <n v="60438.55"/>
    <n v="245.44845279999998"/>
    <n v="0"/>
  </r>
  <r>
    <x v="0"/>
    <s v="3017 PAVANPUTRA-17C (B)"/>
    <s v="Ghamela"/>
    <s v="Finished Good"/>
    <s v="Pcs."/>
    <n v="500"/>
    <n v="545"/>
    <n v="385"/>
    <n v="17.38"/>
    <n v="26139.81"/>
    <n v="0"/>
    <n v="0"/>
    <n v="305"/>
    <n v="18007.11"/>
    <n v="77"/>
    <n v="6584.13"/>
    <n v="0"/>
    <n v="0"/>
    <n v="0"/>
    <n v="0"/>
    <n v="209.82499999999999"/>
    <n v="152.5"/>
    <n v="25.603225000000002"/>
    <n v="0"/>
    <n v="178.10322500000001"/>
    <n v="41.965000000000003"/>
    <n v="613"/>
    <n v="38918.959999999999"/>
    <n v="153.518225"/>
    <n v="0"/>
  </r>
  <r>
    <x v="0"/>
    <s v="3017 PAVANPUTRA-17C (O)"/>
    <s v="Ghamela"/>
    <s v="Finished Good"/>
    <s v="Pcs."/>
    <n v="500"/>
    <n v="545"/>
    <n v="415"/>
    <n v="18.739999999999998"/>
    <n v="25375.32"/>
    <n v="0"/>
    <n v="0"/>
    <n v="734"/>
    <n v="43009.760000000002"/>
    <n v="190"/>
    <n v="16364.22"/>
    <n v="0"/>
    <n v="0"/>
    <n v="0"/>
    <n v="0"/>
    <n v="226.17500000000001"/>
    <n v="367"/>
    <n v="61.615630000000003"/>
    <n v="0"/>
    <n v="428.61563000000001"/>
    <n v="103.55"/>
    <n v="959"/>
    <n v="56767.46"/>
    <n v="343.80563000000001"/>
    <n v="0"/>
  </r>
  <r>
    <x v="0"/>
    <s v="3017 PAVANPUTRA-17C (P)"/>
    <s v="Ghamela"/>
    <s v="Finished Good"/>
    <s v="Pcs."/>
    <n v="500"/>
    <n v="545"/>
    <n v="0"/>
    <n v="0"/>
    <n v="0"/>
    <n v="0"/>
    <n v="0"/>
    <n v="340"/>
    <n v="19952.28"/>
    <n v="0"/>
    <n v="0"/>
    <n v="0"/>
    <n v="0"/>
    <n v="0"/>
    <n v="0"/>
    <n v="0"/>
    <n v="170"/>
    <n v="28.5413"/>
    <n v="0"/>
    <n v="198.54130000000001"/>
    <n v="0"/>
    <n v="340"/>
    <n v="19952.28"/>
    <n v="198.54130000000001"/>
    <n v="0"/>
  </r>
  <r>
    <x v="0"/>
    <s v="308 Jerry 8 No.(Blue)"/>
    <s v="Tub"/>
    <s v="Finished Good"/>
    <s v="Pcs."/>
    <n v="85"/>
    <n v="93"/>
    <n v="184"/>
    <n v="8.31"/>
    <n v="3163.16"/>
    <n v="0"/>
    <n v="0"/>
    <n v="0"/>
    <n v="0"/>
    <n v="182"/>
    <n v="4078.9"/>
    <n v="0"/>
    <n v="0"/>
    <n v="0"/>
    <n v="0"/>
    <n v="17.111999999999998"/>
    <n v="0"/>
    <n v="0"/>
    <n v="10"/>
    <n v="10"/>
    <n v="16.925999999999998"/>
    <n v="2"/>
    <n v="34.380000000000003"/>
    <n v="1.3840000000000039"/>
    <n v="0"/>
  </r>
  <r>
    <x v="0"/>
    <s v="308 Jerry 8 No.(M.Baize)"/>
    <s v="Tub"/>
    <s v="Finished Good"/>
    <s v="Pcs."/>
    <n v="85"/>
    <n v="93"/>
    <n v="1038"/>
    <n v="46.87"/>
    <n v="28545"/>
    <n v="0"/>
    <n v="0"/>
    <n v="0"/>
    <n v="0"/>
    <n v="0"/>
    <n v="0"/>
    <n v="0"/>
    <n v="0"/>
    <n v="0"/>
    <n v="0"/>
    <n v="96.534000000000006"/>
    <n v="0"/>
    <n v="0"/>
    <n v="0"/>
    <n v="0"/>
    <n v="0"/>
    <n v="1038"/>
    <n v="28545"/>
    <n v="46.87"/>
    <n v="0"/>
  </r>
  <r>
    <x v="0"/>
    <s v="308 Jerry 8 No.(M.white)"/>
    <s v="Tub"/>
    <s v="Finished Good"/>
    <s v="Pcs."/>
    <n v="85"/>
    <n v="93"/>
    <n v="2460"/>
    <n v="111.07"/>
    <n v="67650"/>
    <n v="0"/>
    <n v="0"/>
    <n v="0"/>
    <n v="0"/>
    <n v="0"/>
    <n v="0"/>
    <n v="0"/>
    <n v="0"/>
    <n v="0"/>
    <n v="0"/>
    <n v="228.78"/>
    <n v="0"/>
    <n v="0"/>
    <n v="0"/>
    <n v="0"/>
    <n v="0"/>
    <n v="2460"/>
    <n v="67650"/>
    <n v="111.07"/>
    <n v="0"/>
  </r>
  <r>
    <x v="0"/>
    <s v="308 Jerry 8 No.(Orange)"/>
    <s v="Tub"/>
    <s v="Finished Good"/>
    <s v="Pcs."/>
    <n v="85"/>
    <n v="93"/>
    <n v="580"/>
    <n v="26.19"/>
    <n v="15950"/>
    <n v="0"/>
    <n v="0"/>
    <n v="0"/>
    <n v="0"/>
    <n v="125"/>
    <n v="2900"/>
    <n v="0"/>
    <n v="0"/>
    <n v="0"/>
    <n v="0"/>
    <n v="53.94"/>
    <n v="0"/>
    <n v="0"/>
    <n v="0"/>
    <n v="0"/>
    <n v="11.625"/>
    <n v="455"/>
    <n v="12512.5"/>
    <n v="14.565000000000001"/>
    <n v="0"/>
  </r>
  <r>
    <x v="0"/>
    <s v="308 Jerry 8 No.(Pink)"/>
    <s v="Tub"/>
    <s v="Finished Good"/>
    <s v="Pcs."/>
    <n v="85"/>
    <n v="93"/>
    <n v="675"/>
    <n v="30.48"/>
    <n v="7010.2"/>
    <n v="0"/>
    <n v="0"/>
    <n v="0"/>
    <n v="0"/>
    <n v="175"/>
    <n v="3885"/>
    <n v="0"/>
    <n v="0"/>
    <n v="0"/>
    <n v="0"/>
    <n v="62.774999999999999"/>
    <n v="0"/>
    <n v="0"/>
    <n v="0"/>
    <n v="0"/>
    <n v="16.274999999999999"/>
    <n v="500"/>
    <n v="5192.74"/>
    <n v="14.205000000000002"/>
    <n v="0"/>
  </r>
  <r>
    <x v="0"/>
    <s v="308 Jerry 8 No.(Silver)"/>
    <s v="Tub"/>
    <s v="Finished Good"/>
    <s v="Pcs."/>
    <n v="85"/>
    <n v="93"/>
    <n v="979"/>
    <n v="44.2"/>
    <n v="26922.5"/>
    <n v="0"/>
    <n v="0"/>
    <n v="0"/>
    <n v="0"/>
    <n v="100"/>
    <n v="2145"/>
    <n v="0"/>
    <n v="0"/>
    <n v="0"/>
    <n v="0"/>
    <n v="91.046999999999997"/>
    <n v="0"/>
    <n v="0"/>
    <n v="0"/>
    <n v="0"/>
    <n v="9.3000000000000007"/>
    <n v="879"/>
    <n v="24172.5"/>
    <n v="34.900000000000006"/>
    <n v="0"/>
  </r>
  <r>
    <x v="0"/>
    <s v="310 Tom 10 No.(Blue)"/>
    <s v="Tub"/>
    <s v="Finished Good"/>
    <s v="Pcs."/>
    <n v="160"/>
    <n v="174"/>
    <n v="505"/>
    <n v="22.8"/>
    <n v="11292.98"/>
    <n v="0"/>
    <n v="0"/>
    <n v="0"/>
    <n v="0"/>
    <n v="253"/>
    <n v="9013.6"/>
    <n v="0"/>
    <n v="0"/>
    <n v="0"/>
    <n v="0"/>
    <n v="87.87"/>
    <n v="0"/>
    <n v="0"/>
    <n v="30"/>
    <n v="30"/>
    <n v="44.021999999999998"/>
    <n v="252"/>
    <n v="5635.3"/>
    <n v="8.7779999999999987"/>
    <n v="0"/>
  </r>
  <r>
    <x v="0"/>
    <s v="310 Tom 10 No.(M.Baize)"/>
    <s v="Tub"/>
    <s v="Finished Good"/>
    <s v="Pcs."/>
    <n v="160"/>
    <n v="174"/>
    <n v="656"/>
    <n v="29.62"/>
    <n v="28864"/>
    <n v="0"/>
    <n v="0"/>
    <n v="0"/>
    <n v="0"/>
    <n v="0"/>
    <n v="0"/>
    <n v="0"/>
    <n v="0"/>
    <n v="0"/>
    <n v="0"/>
    <n v="114.14400000000001"/>
    <n v="0"/>
    <n v="0"/>
    <n v="0"/>
    <n v="0"/>
    <n v="0"/>
    <n v="656"/>
    <n v="28864"/>
    <n v="29.62"/>
    <n v="0"/>
  </r>
  <r>
    <x v="0"/>
    <s v="310 Tom 10 No.(M.white)"/>
    <s v="Tub"/>
    <s v="Finished Good"/>
    <s v="Pcs."/>
    <n v="160"/>
    <n v="174"/>
    <n v="550"/>
    <n v="24.83"/>
    <n v="24200"/>
    <n v="0"/>
    <n v="0"/>
    <n v="0"/>
    <n v="0"/>
    <n v="0"/>
    <n v="0"/>
    <n v="0"/>
    <n v="0"/>
    <n v="0"/>
    <n v="0"/>
    <n v="95.7"/>
    <n v="0"/>
    <n v="0"/>
    <n v="0"/>
    <n v="0"/>
    <n v="0"/>
    <n v="550"/>
    <n v="24200"/>
    <n v="24.83"/>
    <n v="0"/>
  </r>
  <r>
    <x v="0"/>
    <s v="310 Tom 10 No.(orange)"/>
    <s v="Tub"/>
    <s v="Finished Good"/>
    <s v="Pcs."/>
    <n v="160"/>
    <n v="174"/>
    <n v="938"/>
    <n v="42.35"/>
    <n v="41272"/>
    <n v="0"/>
    <n v="0"/>
    <n v="0"/>
    <n v="0"/>
    <n v="103"/>
    <n v="3865.6"/>
    <n v="0"/>
    <n v="0"/>
    <n v="0"/>
    <n v="0"/>
    <n v="163.21199999999999"/>
    <n v="0"/>
    <n v="0"/>
    <n v="0"/>
    <n v="0"/>
    <n v="17.922000000000001"/>
    <n v="835"/>
    <n v="36740"/>
    <n v="24.428000000000001"/>
    <n v="0"/>
  </r>
  <r>
    <x v="0"/>
    <s v="310 Tom 10 No.(Pink)"/>
    <s v="Tub"/>
    <s v="Finished Good"/>
    <s v="Pcs."/>
    <n v="160"/>
    <n v="174"/>
    <n v="142"/>
    <n v="6.41"/>
    <n v="2490.6999999999998"/>
    <n v="0"/>
    <n v="0"/>
    <n v="0"/>
    <n v="0"/>
    <n v="106"/>
    <n v="3637.92"/>
    <n v="0"/>
    <n v="0"/>
    <n v="0"/>
    <n v="0"/>
    <n v="24.707999999999998"/>
    <n v="0"/>
    <n v="0"/>
    <n v="20"/>
    <n v="20"/>
    <n v="18.443999999999999"/>
    <n v="36"/>
    <n v="631.44000000000005"/>
    <n v="7.9660000000000011"/>
    <n v="0"/>
  </r>
  <r>
    <x v="0"/>
    <s v="310 Tom 10 No.(Silver)"/>
    <s v="Tub"/>
    <s v="Finished Good"/>
    <s v="Pcs."/>
    <n v="160"/>
    <n v="174"/>
    <n v="302"/>
    <n v="13.64"/>
    <n v="13288"/>
    <n v="0"/>
    <n v="0"/>
    <n v="0"/>
    <n v="0"/>
    <n v="0"/>
    <n v="0"/>
    <n v="0"/>
    <n v="0"/>
    <n v="0"/>
    <n v="0"/>
    <n v="52.548000000000002"/>
    <n v="0"/>
    <n v="0"/>
    <n v="0"/>
    <n v="0"/>
    <n v="0"/>
    <n v="302"/>
    <n v="13288"/>
    <n v="13.64"/>
    <n v="0"/>
  </r>
  <r>
    <x v="0"/>
    <s v="312 Cheery 12 No.(Pink)"/>
    <s v="Tub"/>
    <s v="Finished Good"/>
    <s v="Pcs."/>
    <n v="228"/>
    <n v="248"/>
    <n v="393"/>
    <n v="17.739999999999998"/>
    <n v="10512.9"/>
    <n v="0"/>
    <n v="0"/>
    <n v="0"/>
    <n v="0"/>
    <n v="110"/>
    <n v="5190.8999999999996"/>
    <n v="0"/>
    <n v="0"/>
    <n v="0"/>
    <n v="0"/>
    <n v="97.463999999999999"/>
    <n v="0"/>
    <n v="0"/>
    <n v="10"/>
    <n v="10"/>
    <n v="27.28"/>
    <n v="283"/>
    <n v="7570.36"/>
    <n v="0.4599999999999973"/>
    <n v="0"/>
  </r>
  <r>
    <x v="0"/>
    <s v="312 Cherry 12 No.(Blue)"/>
    <s v="Tub"/>
    <s v="Finished Good"/>
    <s v="Pcs."/>
    <n v="228"/>
    <n v="248"/>
    <n v="422"/>
    <n v="19.05"/>
    <n v="11152.69"/>
    <n v="0"/>
    <n v="0"/>
    <n v="0"/>
    <n v="0"/>
    <n v="125"/>
    <n v="5902.38"/>
    <n v="0"/>
    <n v="0"/>
    <n v="0"/>
    <n v="0"/>
    <n v="104.65600000000001"/>
    <n v="0"/>
    <n v="0"/>
    <n v="20"/>
    <n v="20"/>
    <n v="31"/>
    <n v="297"/>
    <n v="7849.17"/>
    <n v="8.0499999999999972"/>
    <n v="0"/>
  </r>
  <r>
    <x v="0"/>
    <s v="312 Cherry 12 No.(M.baize)"/>
    <s v="Tub"/>
    <s v="Finished Good"/>
    <s v="Pcs."/>
    <n v="228"/>
    <n v="248"/>
    <n v="365"/>
    <n v="16.48"/>
    <n v="22082.5"/>
    <n v="0"/>
    <n v="0"/>
    <n v="0"/>
    <n v="0"/>
    <n v="0"/>
    <n v="0"/>
    <n v="0"/>
    <n v="0"/>
    <n v="0"/>
    <n v="0"/>
    <n v="90.52"/>
    <n v="0"/>
    <n v="0"/>
    <n v="0"/>
    <n v="0"/>
    <n v="0"/>
    <n v="365"/>
    <n v="22082.5"/>
    <n v="16.48"/>
    <n v="0"/>
  </r>
  <r>
    <x v="0"/>
    <s v="312 Cherry 12 No.(M.white)"/>
    <s v="Tub"/>
    <s v="Finished Good"/>
    <s v="Pcs."/>
    <n v="228"/>
    <n v="248"/>
    <n v="487"/>
    <n v="21.99"/>
    <n v="29463.5"/>
    <n v="0"/>
    <n v="0"/>
    <n v="0"/>
    <n v="0"/>
    <n v="0"/>
    <n v="0"/>
    <n v="0"/>
    <n v="0"/>
    <n v="0"/>
    <n v="0"/>
    <n v="120.776"/>
    <n v="0"/>
    <n v="0"/>
    <n v="0"/>
    <n v="0"/>
    <n v="0"/>
    <n v="487"/>
    <n v="29463.5"/>
    <n v="21.99"/>
    <n v="0"/>
  </r>
  <r>
    <x v="0"/>
    <s v="312 Cherry 12 No.(Orange)"/>
    <s v="Tub"/>
    <s v="Finished Good"/>
    <s v="Pcs."/>
    <n v="228"/>
    <n v="248"/>
    <n v="503"/>
    <n v="22.71"/>
    <n v="30431.5"/>
    <n v="0"/>
    <n v="0"/>
    <n v="0"/>
    <n v="0"/>
    <n v="75"/>
    <n v="3542.88"/>
    <n v="0"/>
    <n v="0"/>
    <n v="0"/>
    <n v="0"/>
    <n v="124.744"/>
    <n v="0"/>
    <n v="0"/>
    <n v="0"/>
    <n v="0"/>
    <n v="18.600000000000001"/>
    <n v="428"/>
    <n v="25894"/>
    <n v="4.1099999999999994"/>
    <n v="0"/>
  </r>
  <r>
    <x v="0"/>
    <s v="312 Cherry 12 No.(Silver)"/>
    <s v="Tub"/>
    <s v="Finished Good"/>
    <s v="Pcs."/>
    <n v="228"/>
    <n v="248"/>
    <n v="684"/>
    <n v="30.88"/>
    <n v="41382"/>
    <n v="0"/>
    <n v="0"/>
    <n v="0"/>
    <n v="0"/>
    <n v="72"/>
    <n v="3397.68"/>
    <n v="0"/>
    <n v="0"/>
    <n v="0"/>
    <n v="0"/>
    <n v="169.63200000000001"/>
    <n v="0"/>
    <n v="0"/>
    <n v="0"/>
    <n v="0"/>
    <n v="17.856000000000002"/>
    <n v="612"/>
    <n v="37026"/>
    <n v="13.023999999999997"/>
    <n v="0"/>
  </r>
  <r>
    <x v="0"/>
    <s v="314 STAR 14S (BLUE)"/>
    <s v="Ghamela"/>
    <s v="Finished Good"/>
    <s v="Pcs."/>
    <n v="410"/>
    <n v="447"/>
    <n v="325"/>
    <n v="14.67"/>
    <n v="15604.63"/>
    <n v="0"/>
    <n v="0"/>
    <n v="0"/>
    <n v="0"/>
    <n v="284"/>
    <n v="19573.599999999999"/>
    <n v="0"/>
    <n v="0"/>
    <n v="0"/>
    <n v="0"/>
    <n v="145.27500000000001"/>
    <n v="0"/>
    <n v="0"/>
    <n v="120"/>
    <n v="120"/>
    <n v="126.94799999999999"/>
    <n v="41"/>
    <n v="1968.59"/>
    <n v="7.7219999999999942"/>
    <n v="0"/>
  </r>
  <r>
    <x v="0"/>
    <s v="314 STAR 14S (Orange)"/>
    <s v="Ghamela"/>
    <s v="Finished Good"/>
    <s v="Pcs."/>
    <n v="410"/>
    <n v="447"/>
    <n v="185"/>
    <n v="8.35"/>
    <n v="12960.49"/>
    <n v="0"/>
    <n v="0"/>
    <n v="0"/>
    <n v="0"/>
    <n v="124"/>
    <n v="8817.2000000000007"/>
    <n v="0"/>
    <n v="0"/>
    <n v="0"/>
    <n v="0"/>
    <n v="82.694999999999993"/>
    <n v="0"/>
    <n v="0"/>
    <n v="50"/>
    <n v="50"/>
    <n v="55.427999999999997"/>
    <n v="61"/>
    <n v="4273.45"/>
    <n v="2.9220000000000041"/>
    <n v="0"/>
  </r>
  <r>
    <x v="0"/>
    <s v="314 STAR 14S (PINK)"/>
    <s v="Ghamela"/>
    <s v="Finished Good"/>
    <s v="Pcs."/>
    <n v="410"/>
    <n v="447"/>
    <n v="300"/>
    <n v="13.54"/>
    <n v="14438.36"/>
    <n v="0"/>
    <n v="0"/>
    <n v="0"/>
    <n v="0"/>
    <n v="80"/>
    <n v="5834.4"/>
    <n v="0"/>
    <n v="0"/>
    <n v="0"/>
    <n v="0"/>
    <n v="134.1"/>
    <n v="0"/>
    <n v="0"/>
    <n v="30"/>
    <n v="30"/>
    <n v="35.76"/>
    <n v="220"/>
    <n v="10588.13"/>
    <n v="7.7800000000000011"/>
    <n v="0"/>
  </r>
  <r>
    <x v="0"/>
    <s v="314 STAR 14S (Yellow)"/>
    <s v="Ghamela"/>
    <s v="Trading"/>
    <s v="Pcs."/>
    <m/>
    <n v="0"/>
    <n v="36"/>
    <n v="1.63"/>
    <n v="1848.6"/>
    <n v="0"/>
    <n v="0"/>
    <n v="0"/>
    <n v="0"/>
    <n v="0"/>
    <n v="0"/>
    <n v="0"/>
    <n v="0"/>
    <n v="0"/>
    <n v="0"/>
    <n v="0"/>
    <n v="0"/>
    <n v="0"/>
    <n v="0"/>
    <n v="0"/>
    <n v="0"/>
    <n v="36"/>
    <n v="1848.6"/>
    <n v="1.63"/>
    <n v="0"/>
  </r>
  <r>
    <x v="0"/>
    <s v="315 NO. STAR PLUS 14 D (BLUE)"/>
    <s v="Ghamela"/>
    <s v="Finished Good"/>
    <s v="Pcs."/>
    <n v="450"/>
    <n v="490"/>
    <n v="1403"/>
    <n v="63.34"/>
    <n v="71928.81"/>
    <n v="0"/>
    <n v="0"/>
    <n v="1034"/>
    <n v="51358.78"/>
    <n v="1564"/>
    <n v="124677.8"/>
    <n v="0"/>
    <n v="0"/>
    <n v="0"/>
    <n v="0"/>
    <n v="687.47"/>
    <n v="465.3"/>
    <n v="78.119217000000006"/>
    <n v="160"/>
    <n v="703.419217"/>
    <n v="766.36"/>
    <n v="873"/>
    <n v="43606.63"/>
    <n v="0.39921700000002147"/>
    <n v="0"/>
  </r>
  <r>
    <x v="0"/>
    <s v="315 NO. STAR PLUS 14 D (ORG)"/>
    <s v="Ghamela"/>
    <s v="Finished Good"/>
    <s v="Pcs."/>
    <n v="450"/>
    <n v="490"/>
    <n v="393"/>
    <n v="17.739999999999998"/>
    <n v="20307.05"/>
    <n v="0"/>
    <n v="0"/>
    <n v="204"/>
    <n v="10055.200000000001"/>
    <n v="243"/>
    <n v="18767.400000000001"/>
    <n v="0"/>
    <n v="0"/>
    <n v="0"/>
    <n v="0"/>
    <n v="192.57"/>
    <n v="91.8"/>
    <n v="15.412302000000002"/>
    <n v="0"/>
    <n v="107.21230199999999"/>
    <n v="119.07"/>
    <n v="354"/>
    <n v="17805.98"/>
    <n v="5.8823019999999957"/>
    <n v="0"/>
  </r>
  <r>
    <x v="0"/>
    <s v="315 NO. STAR PLUS 14 D (PINK)"/>
    <s v="Ghamela"/>
    <s v="Finished Good"/>
    <s v="Pcs."/>
    <n v="450"/>
    <n v="490"/>
    <n v="738"/>
    <n v="33.32"/>
    <n v="37779.79"/>
    <n v="0"/>
    <n v="0"/>
    <n v="204"/>
    <n v="10070.780000000001"/>
    <n v="395"/>
    <n v="31341.55"/>
    <n v="0"/>
    <n v="0"/>
    <n v="0"/>
    <n v="0"/>
    <n v="361.62"/>
    <n v="91.8"/>
    <n v="15.412302000000002"/>
    <n v="60"/>
    <n v="167.21230199999999"/>
    <n v="193.55"/>
    <n v="547"/>
    <n v="27696.69"/>
    <n v="6.9823019999999758"/>
    <n v="0"/>
  </r>
  <r>
    <x v="0"/>
    <s v="316 SUPER POWER (BLACK)"/>
    <s v="Ghamela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316 SUPER POWER (BLUE)"/>
    <s v="Ghamela"/>
    <s v="Finished Good"/>
    <s v="Pcs."/>
    <n v="620"/>
    <n v="676"/>
    <n v="578"/>
    <n v="26.1"/>
    <n v="41421.839999999997"/>
    <n v="0"/>
    <n v="0"/>
    <n v="1102"/>
    <n v="78356.210000000006"/>
    <n v="882"/>
    <n v="76298.3"/>
    <n v="0"/>
    <n v="0"/>
    <n v="0"/>
    <n v="0"/>
    <n v="390.72800000000001"/>
    <n v="683.24"/>
    <n v="114.70916360000001"/>
    <n v="0"/>
    <n v="797.94916360000002"/>
    <n v="596.23199999999997"/>
    <n v="798"/>
    <n v="56519.54"/>
    <n v="227.81716360000007"/>
    <n v="0"/>
  </r>
  <r>
    <x v="0"/>
    <s v="316 SUPER POWER (ORANGE)"/>
    <s v="Ghamela"/>
    <s v="Finished Good"/>
    <s v="Pcs."/>
    <n v="620"/>
    <n v="676"/>
    <n v="305"/>
    <n v="13.77"/>
    <n v="21350.05"/>
    <n v="0"/>
    <n v="0"/>
    <n v="1677"/>
    <n v="117839.4"/>
    <n v="994"/>
    <n v="81171.14"/>
    <n v="0"/>
    <n v="0"/>
    <n v="0"/>
    <n v="0"/>
    <n v="206.18"/>
    <n v="1039.74"/>
    <n v="174.56194860000002"/>
    <n v="0"/>
    <n v="1214.3019486000001"/>
    <n v="671.94399999999996"/>
    <n v="988"/>
    <n v="68646.679999999993"/>
    <n v="556.12794860000008"/>
    <n v="0"/>
  </r>
  <r>
    <x v="0"/>
    <s v="316 SUPER POWER (PINK)"/>
    <s v="Ghamela"/>
    <s v="Finished Good"/>
    <s v="Pcs."/>
    <n v="620"/>
    <n v="676"/>
    <n v="279"/>
    <n v="12.6"/>
    <n v="19694.41"/>
    <n v="0"/>
    <n v="0"/>
    <n v="815"/>
    <n v="57610.42"/>
    <n v="493"/>
    <n v="38272.959999999999"/>
    <n v="0"/>
    <n v="0"/>
    <n v="0"/>
    <n v="0"/>
    <n v="188.60400000000001"/>
    <n v="505.3"/>
    <n v="84.834817000000001"/>
    <n v="0"/>
    <n v="590.134817"/>
    <n v="333.26799999999997"/>
    <n v="601"/>
    <n v="42222.87"/>
    <n v="269.46681700000005"/>
    <n v="0"/>
  </r>
  <r>
    <x v="0"/>
    <s v="317 No. Sathi Ghamela (Blue)"/>
    <s v="Ghamela"/>
    <s v="Finished Good"/>
    <s v="Pcs."/>
    <n v="585"/>
    <n v="638"/>
    <n v="1573"/>
    <n v="71.02"/>
    <n v="114687.73"/>
    <n v="0"/>
    <n v="0"/>
    <n v="3487"/>
    <n v="246340.39"/>
    <n v="2576"/>
    <n v="234413.4"/>
    <n v="0"/>
    <n v="0"/>
    <n v="0"/>
    <n v="0"/>
    <n v="1003.574"/>
    <n v="2039.895"/>
    <n v="342.47797155000001"/>
    <n v="0"/>
    <n v="2382.3729715499999"/>
    <n v="1643.4880000000001"/>
    <n v="2484"/>
    <n v="175662.86"/>
    <n v="809.9049715499998"/>
    <n v="0"/>
  </r>
  <r>
    <x v="0"/>
    <s v="317 No. Sathi Ghamela (M.baise)"/>
    <s v="Ghamela"/>
    <s v="Finished Good"/>
    <s v="Pcs."/>
    <n v="585"/>
    <n v="638"/>
    <n v="243"/>
    <n v="10.97"/>
    <n v="17535.78"/>
    <n v="0"/>
    <n v="0"/>
    <n v="0"/>
    <n v="0"/>
    <n v="25"/>
    <n v="2420"/>
    <n v="0"/>
    <n v="0"/>
    <n v="0"/>
    <n v="0"/>
    <n v="155.03399999999999"/>
    <n v="0"/>
    <n v="0"/>
    <n v="10"/>
    <n v="10"/>
    <n v="15.95"/>
    <n v="218"/>
    <n v="15731.69"/>
    <n v="5.0199999999999996"/>
    <n v="0"/>
  </r>
  <r>
    <x v="0"/>
    <s v="317 No. Sathi Ghamela (M.white)"/>
    <s v="Ghamela"/>
    <s v="Finished Good"/>
    <s v="Pcs."/>
    <n v="585"/>
    <n v="638"/>
    <n v="196"/>
    <n v="8.85"/>
    <n v="13941.72"/>
    <n v="0"/>
    <n v="0"/>
    <n v="0"/>
    <n v="0"/>
    <n v="75"/>
    <n v="7260"/>
    <n v="0"/>
    <n v="0"/>
    <n v="0"/>
    <n v="0"/>
    <n v="125.048"/>
    <n v="0"/>
    <n v="0"/>
    <n v="40"/>
    <n v="40"/>
    <n v="47.85"/>
    <n v="121"/>
    <n v="8606.8799999999992"/>
    <n v="1"/>
    <n v="0"/>
  </r>
  <r>
    <x v="0"/>
    <s v="317 No. Sathi Ghamela (Orange)"/>
    <s v="Ghamela"/>
    <s v="Finished Good"/>
    <s v="Pcs."/>
    <n v="585"/>
    <n v="638"/>
    <n v="451"/>
    <n v="20.36"/>
    <n v="32680.3"/>
    <n v="0"/>
    <n v="0"/>
    <n v="1344"/>
    <n v="94391.69"/>
    <n v="630"/>
    <n v="54517.52"/>
    <n v="0"/>
    <n v="0"/>
    <n v="0"/>
    <n v="0"/>
    <n v="287.738"/>
    <n v="786.24"/>
    <n v="132.0018336"/>
    <n v="0"/>
    <n v="918.24183360000006"/>
    <n v="401.94"/>
    <n v="1165"/>
    <n v="81718.710000000006"/>
    <n v="536.66183360000014"/>
    <n v="0"/>
  </r>
  <r>
    <x v="0"/>
    <s v="317 No. Sathi Ghamela (Pink)"/>
    <s v="Ghamela"/>
    <s v="Finished Good"/>
    <s v="Pcs."/>
    <n v="585"/>
    <n v="638"/>
    <n v="887"/>
    <n v="40.049999999999997"/>
    <n v="64319.02"/>
    <n v="0"/>
    <n v="0"/>
    <n v="1262"/>
    <n v="88953.82"/>
    <n v="1113"/>
    <n v="101060.28"/>
    <n v="0"/>
    <n v="0"/>
    <n v="0"/>
    <n v="0"/>
    <n v="565.90599999999995"/>
    <n v="738.27"/>
    <n v="123.94815030000001"/>
    <n v="0"/>
    <n v="862.21815029999993"/>
    <n v="710.09400000000005"/>
    <n v="1036"/>
    <n v="73017.02"/>
    <n v="192.17415029999984"/>
    <n v="0"/>
  </r>
  <r>
    <x v="0"/>
    <s v="317 No. Sathi Ghamela (silver)"/>
    <s v="Ghamela"/>
    <s v="Finished Good"/>
    <s v="Pcs."/>
    <n v="585"/>
    <n v="638"/>
    <n v="134"/>
    <n v="6.05"/>
    <n v="9566.61"/>
    <n v="0"/>
    <n v="0"/>
    <n v="81"/>
    <n v="5749.46"/>
    <n v="50"/>
    <n v="4719"/>
    <n v="0"/>
    <n v="0"/>
    <n v="0"/>
    <n v="0"/>
    <n v="85.492000000000004"/>
    <n v="47.384999999999998"/>
    <n v="7.9554676500000001"/>
    <n v="0"/>
    <n v="55.340467650000001"/>
    <n v="31.9"/>
    <n v="165"/>
    <n v="11746.44"/>
    <n v="29.490467649999999"/>
    <n v="0"/>
  </r>
  <r>
    <x v="0"/>
    <s v="319 NO. SULTAN ( BLUE)"/>
    <s v="Ghamela"/>
    <s v="Finished Good"/>
    <s v="Pcs."/>
    <n v="720"/>
    <n v="785"/>
    <n v="351"/>
    <n v="15.85"/>
    <n v="29247.98"/>
    <n v="0"/>
    <n v="0"/>
    <n v="476"/>
    <n v="39402.68"/>
    <n v="727"/>
    <n v="86242.4"/>
    <n v="0"/>
    <n v="0"/>
    <n v="0"/>
    <n v="0"/>
    <n v="275.53500000000003"/>
    <n v="342.72"/>
    <n v="57.539260800000008"/>
    <n v="160"/>
    <n v="560.25926079999999"/>
    <n v="570.69500000000005"/>
    <n v="100"/>
    <n v="8294.42"/>
    <n v="5.4142607999999655"/>
    <n v="0"/>
  </r>
  <r>
    <x v="0"/>
    <s v="319 NO. SULTAN ( ORG)"/>
    <s v="Ghamela"/>
    <s v="Finished Good"/>
    <s v="Pcs."/>
    <n v="720"/>
    <n v="785"/>
    <n v="279"/>
    <n v="12.6"/>
    <n v="22811.279999999999"/>
    <n v="0"/>
    <n v="0"/>
    <n v="200"/>
    <n v="16213.7"/>
    <n v="287"/>
    <n v="31554"/>
    <n v="0"/>
    <n v="0"/>
    <n v="0"/>
    <n v="0"/>
    <n v="219.01499999999999"/>
    <n v="144"/>
    <n v="24.176159999999999"/>
    <n v="50"/>
    <n v="218.17616000000001"/>
    <n v="225.29499999999999"/>
    <n v="192"/>
    <n v="15627.93"/>
    <n v="5.4811600000000169"/>
    <n v="0"/>
  </r>
  <r>
    <x v="0"/>
    <s v="319 NO. SULTAN ( PINK)"/>
    <s v="Ghamela"/>
    <s v="Finished Good"/>
    <s v="Pcs."/>
    <n v="720"/>
    <n v="785"/>
    <n v="346"/>
    <n v="15.62"/>
    <n v="26185.41"/>
    <n v="0"/>
    <n v="0"/>
    <n v="350"/>
    <n v="26692.2"/>
    <n v="284"/>
    <n v="35310.800000000003"/>
    <n v="0"/>
    <n v="0"/>
    <n v="0"/>
    <n v="0"/>
    <n v="271.61"/>
    <n v="252"/>
    <n v="42.308280000000003"/>
    <n v="0"/>
    <n v="294.30828000000002"/>
    <n v="222.94"/>
    <n v="412"/>
    <n v="31304.69"/>
    <n v="86.988280000000032"/>
    <n v="0"/>
  </r>
  <r>
    <x v="0"/>
    <s v="319 NO. SULTAN (M.BEIZE)"/>
    <s v="Ghamela"/>
    <s v="Finished Good"/>
    <s v="Pcs."/>
    <n v="720"/>
    <n v="785"/>
    <n v="98"/>
    <n v="4.42"/>
    <n v="7788.78"/>
    <n v="0"/>
    <n v="0"/>
    <n v="0"/>
    <n v="0"/>
    <n v="58"/>
    <n v="7400.8"/>
    <n v="0"/>
    <n v="0"/>
    <n v="0"/>
    <n v="0"/>
    <n v="76.930000000000007"/>
    <n v="0"/>
    <n v="0"/>
    <n v="50"/>
    <n v="50"/>
    <n v="45.53"/>
    <n v="40"/>
    <n v="3179.1"/>
    <n v="8.89"/>
    <n v="0"/>
  </r>
  <r>
    <x v="0"/>
    <s v="319 NO. SULTAN (M.WHITE)"/>
    <s v="Ghamela"/>
    <s v="Finished Good"/>
    <s v="Pcs."/>
    <n v="720"/>
    <n v="785"/>
    <n v="3"/>
    <n v="0.14000000000000001"/>
    <n v="263.16000000000003"/>
    <n v="0"/>
    <n v="0"/>
    <n v="0"/>
    <n v="0"/>
    <n v="0"/>
    <n v="0"/>
    <n v="0"/>
    <n v="0"/>
    <n v="0"/>
    <n v="0"/>
    <n v="2.355"/>
    <n v="0"/>
    <n v="0"/>
    <n v="0"/>
    <n v="0"/>
    <n v="0"/>
    <n v="3"/>
    <n v="263.16000000000003"/>
    <n v="0.14000000000000001"/>
    <n v="0"/>
  </r>
  <r>
    <x v="0"/>
    <s v="319 NO.SULTAN (SILVER)"/>
    <s v="Ghamela"/>
    <s v="Finished Good"/>
    <s v="Pcs."/>
    <n v="720"/>
    <n v="785"/>
    <n v="120"/>
    <n v="5.42"/>
    <n v="9450.0400000000009"/>
    <n v="0"/>
    <n v="0"/>
    <n v="0"/>
    <n v="0"/>
    <n v="102"/>
    <n v="12760"/>
    <n v="0"/>
    <n v="0"/>
    <n v="0"/>
    <n v="0"/>
    <n v="94.2"/>
    <n v="0"/>
    <n v="0"/>
    <n v="80"/>
    <n v="80"/>
    <n v="80.069999999999993"/>
    <n v="18"/>
    <n v="1417.51"/>
    <n v="5.3500000000000085"/>
    <n v="0"/>
  </r>
  <r>
    <x v="0"/>
    <s v="320 NO.SAMRAT GHAMELA (B)"/>
    <s v="Ghamela"/>
    <s v="Finished Good"/>
    <s v="Pcs."/>
    <n v="800"/>
    <n v="872"/>
    <n v="438"/>
    <n v="19.78"/>
    <n v="41215.42"/>
    <n v="0"/>
    <n v="0"/>
    <n v="521"/>
    <n v="47202.37"/>
    <n v="444"/>
    <n v="60248"/>
    <n v="0"/>
    <n v="0"/>
    <n v="0"/>
    <n v="0"/>
    <n v="381.93599999999998"/>
    <n v="416.8"/>
    <n v="69.976552000000012"/>
    <n v="0"/>
    <n v="486.77655200000004"/>
    <n v="387.16800000000001"/>
    <n v="515"/>
    <n v="47069.95"/>
    <n v="119.388552"/>
    <n v="0"/>
  </r>
  <r>
    <x v="0"/>
    <s v="320 NO.SAMRAT GHAMELA (MB)"/>
    <s v="Ghamela"/>
    <s v="Finished Good"/>
    <s v="Pcs."/>
    <n v="800"/>
    <n v="872"/>
    <n v="20"/>
    <n v="0.9"/>
    <n v="1830.8"/>
    <n v="0"/>
    <n v="0"/>
    <n v="94"/>
    <n v="8410.11"/>
    <n v="40"/>
    <n v="6006"/>
    <n v="0"/>
    <n v="0"/>
    <n v="0"/>
    <n v="0"/>
    <n v="17.440000000000001"/>
    <n v="75.2"/>
    <n v="12.625328000000001"/>
    <n v="0"/>
    <n v="87.825327999999999"/>
    <n v="34.880000000000003"/>
    <n v="74"/>
    <n v="6647.61"/>
    <n v="53.845328000000002"/>
    <n v="0"/>
  </r>
  <r>
    <x v="0"/>
    <s v="320 NO.SAMRAT GHAMELA (MW)"/>
    <s v="Ghamela"/>
    <s v="Finished Good"/>
    <s v="Pcs."/>
    <n v="800"/>
    <n v="872"/>
    <n v="45"/>
    <n v="2.0299999999999998"/>
    <n v="4114.5"/>
    <n v="0"/>
    <n v="0"/>
    <n v="48"/>
    <n v="4328.2"/>
    <n v="40"/>
    <n v="6006"/>
    <n v="0"/>
    <n v="0"/>
    <n v="0"/>
    <n v="0"/>
    <n v="39.24"/>
    <n v="38.4"/>
    <n v="6.4469760000000012"/>
    <n v="0"/>
    <n v="44.846975999999998"/>
    <n v="34.880000000000003"/>
    <n v="53"/>
    <n v="4811.43"/>
    <n v="11.996975999999997"/>
    <n v="0"/>
  </r>
  <r>
    <x v="0"/>
    <s v="320 NO.SAMRAT GHAMELA (O)"/>
    <s v="Ghamela"/>
    <s v="Finished Good"/>
    <s v="Pcs."/>
    <n v="800"/>
    <n v="872"/>
    <n v="274"/>
    <n v="12.37"/>
    <n v="25712.29"/>
    <n v="0"/>
    <n v="0"/>
    <n v="274"/>
    <n v="24633.68"/>
    <n v="270"/>
    <n v="34984"/>
    <n v="0"/>
    <n v="0"/>
    <n v="0"/>
    <n v="0"/>
    <n v="238.928"/>
    <n v="219.2"/>
    <n v="36.801487999999999"/>
    <n v="0"/>
    <n v="256.00148799999999"/>
    <n v="235.44"/>
    <n v="278"/>
    <n v="25009.040000000001"/>
    <n v="32.931488000000002"/>
    <n v="0"/>
  </r>
  <r>
    <x v="0"/>
    <s v="320 NO.SAMRAT GHAMELA (P)"/>
    <s v="Ghamela"/>
    <s v="Finished Good"/>
    <s v="Pcs."/>
    <n v="800"/>
    <n v="872"/>
    <n v="311"/>
    <n v="14.04"/>
    <n v="29258.11"/>
    <n v="0"/>
    <n v="0"/>
    <n v="299"/>
    <n v="26924.81"/>
    <n v="184"/>
    <n v="27466"/>
    <n v="0"/>
    <n v="0"/>
    <n v="0"/>
    <n v="0"/>
    <n v="271.19200000000001"/>
    <n v="239.2"/>
    <n v="40.159288000000004"/>
    <n v="0"/>
    <n v="279.35928799999999"/>
    <n v="160.44800000000001"/>
    <n v="426"/>
    <n v="39063.07"/>
    <n v="132.95128800000001"/>
    <n v="0"/>
  </r>
  <r>
    <x v="0"/>
    <s v="320 NO.SAMRAT GHAMELA (S)"/>
    <s v="Ghamela"/>
    <s v="Finished Good"/>
    <s v="Pcs."/>
    <n v="800"/>
    <n v="872"/>
    <n v="34"/>
    <n v="1.54"/>
    <n v="3166.77"/>
    <n v="0"/>
    <n v="0"/>
    <n v="200"/>
    <n v="17962.27"/>
    <n v="80"/>
    <n v="12166"/>
    <n v="0"/>
    <n v="0"/>
    <n v="0"/>
    <n v="0"/>
    <n v="29.648"/>
    <n v="160"/>
    <n v="26.862400000000001"/>
    <n v="0"/>
    <n v="186.86240000000001"/>
    <n v="69.760000000000005"/>
    <n v="154"/>
    <n v="13905.44"/>
    <n v="118.64239999999999"/>
    <n v="0"/>
  </r>
  <r>
    <x v="0"/>
    <s v="321 Shaktiman Ghamela (B)"/>
    <s v="Ghamela"/>
    <s v="Finished Good"/>
    <s v="Pcs."/>
    <n v="1200"/>
    <n v="1308"/>
    <n v="116"/>
    <n v="5.24"/>
    <n v="16283.61"/>
    <n v="0"/>
    <n v="0"/>
    <n v="320"/>
    <n v="45894.400000000001"/>
    <n v="323"/>
    <n v="52278.85"/>
    <n v="0"/>
    <n v="0"/>
    <n v="0"/>
    <n v="0"/>
    <n v="151.72800000000001"/>
    <n v="384"/>
    <n v="64.469760000000008"/>
    <n v="0"/>
    <n v="448.46976000000001"/>
    <n v="422.48399999999998"/>
    <n v="113"/>
    <n v="16114.95"/>
    <n v="31.225760000000037"/>
    <n v="0"/>
  </r>
  <r>
    <x v="0"/>
    <s v="321 Shaktiman Ghamela (O)"/>
    <s v="Ghamela"/>
    <s v="Finished Good"/>
    <s v="Pcs."/>
    <n v="1200"/>
    <n v="1308"/>
    <n v="315"/>
    <n v="14.22"/>
    <n v="43588.42"/>
    <n v="0"/>
    <n v="0"/>
    <n v="0"/>
    <n v="0"/>
    <n v="195"/>
    <n v="25130.7"/>
    <n v="0"/>
    <n v="0"/>
    <n v="0"/>
    <n v="0"/>
    <n v="412.02"/>
    <n v="0"/>
    <n v="0"/>
    <n v="250"/>
    <n v="250"/>
    <n v="255.06"/>
    <n v="120"/>
    <n v="16605.11"/>
    <n v="9.160000000000025"/>
    <n v="0"/>
  </r>
  <r>
    <x v="0"/>
    <s v="321 Shaktiman Ghamela (P)"/>
    <s v="Ghamela"/>
    <s v="Finished Good"/>
    <s v="Pcs."/>
    <n v="1200"/>
    <n v="1308"/>
    <n v="12"/>
    <n v="0.54"/>
    <n v="1661.76"/>
    <n v="0"/>
    <n v="0"/>
    <n v="365"/>
    <n v="52050.93"/>
    <n v="202"/>
    <n v="27162.05"/>
    <n v="0"/>
    <n v="0"/>
    <n v="0"/>
    <n v="0"/>
    <n v="15.696"/>
    <n v="438"/>
    <n v="73.535820000000001"/>
    <n v="0"/>
    <n v="511.53582"/>
    <n v="264.21600000000001"/>
    <n v="175"/>
    <n v="24932.94"/>
    <n v="247.85982000000001"/>
    <n v="0"/>
  </r>
  <r>
    <x v="0"/>
    <s v="322 NO. BAHUBALI GHAMEAL (MB)"/>
    <s v="Ghamela"/>
    <s v="Finished Good"/>
    <s v="Pcs."/>
    <n v="1150"/>
    <n v="1253"/>
    <n v="60"/>
    <n v="2.71"/>
    <n v="7766.47"/>
    <n v="0"/>
    <n v="0"/>
    <n v="0"/>
    <n v="0"/>
    <n v="30"/>
    <n v="6586.8"/>
    <n v="0"/>
    <n v="0"/>
    <n v="0"/>
    <n v="0"/>
    <n v="75.180000000000007"/>
    <n v="0"/>
    <n v="0"/>
    <n v="40"/>
    <n v="40"/>
    <n v="37.590000000000003"/>
    <n v="30"/>
    <n v="3883.24"/>
    <n v="5.1199999999999974"/>
    <n v="0"/>
  </r>
  <r>
    <x v="0"/>
    <s v="322 NO. BAHUBALI GHAMELA (B)"/>
    <s v="Ghamela"/>
    <s v="Finished Good"/>
    <s v="Pcs."/>
    <n v="1150"/>
    <n v="1253"/>
    <n v="71"/>
    <n v="3.21"/>
    <n v="9600.58"/>
    <n v="0"/>
    <n v="0"/>
    <n v="533"/>
    <n v="72586.5"/>
    <n v="165"/>
    <n v="34211.269999999997"/>
    <n v="0"/>
    <n v="0"/>
    <n v="0"/>
    <n v="0"/>
    <n v="88.962999999999994"/>
    <n v="612.95000000000005"/>
    <n v="102.90817550000001"/>
    <n v="0"/>
    <n v="715.85817550000002"/>
    <n v="206.745"/>
    <n v="439"/>
    <n v="59773.52"/>
    <n v="512.32317550000005"/>
    <n v="0"/>
  </r>
  <r>
    <x v="0"/>
    <s v="322 NO. BAHUBALI GHAMELA (MW)"/>
    <s v="Ghamela"/>
    <s v="Finished Good"/>
    <s v="Pcs."/>
    <n v="1150"/>
    <n v="1253"/>
    <n v="66"/>
    <n v="2.98"/>
    <n v="8498.14"/>
    <n v="0"/>
    <n v="0"/>
    <n v="0"/>
    <n v="0"/>
    <n v="0"/>
    <n v="0"/>
    <n v="0"/>
    <n v="0"/>
    <n v="0"/>
    <n v="0"/>
    <n v="82.697999999999993"/>
    <n v="0"/>
    <n v="0"/>
    <n v="0"/>
    <n v="0"/>
    <n v="0"/>
    <n v="66"/>
    <n v="8498.14"/>
    <n v="2.98"/>
    <n v="0"/>
  </r>
  <r>
    <x v="0"/>
    <s v="322 NO. BAHUBALI GHAMELA (O)"/>
    <s v="Ghamela"/>
    <s v="Finished Good"/>
    <s v="Pcs."/>
    <n v="1150"/>
    <n v="1253"/>
    <n v="75"/>
    <n v="3.39"/>
    <n v="20583.75"/>
    <n v="0"/>
    <n v="0"/>
    <n v="252"/>
    <n v="33272.559999999998"/>
    <n v="64"/>
    <n v="13078.22"/>
    <n v="0"/>
    <n v="0"/>
    <n v="0"/>
    <n v="0"/>
    <n v="93.974999999999994"/>
    <n v="289.8"/>
    <n v="48.654522000000007"/>
    <n v="0"/>
    <n v="338.454522"/>
    <n v="80.191999999999993"/>
    <n v="263"/>
    <n v="38709.550000000003"/>
    <n v="261.65252199999998"/>
    <n v="0"/>
  </r>
  <r>
    <x v="0"/>
    <s v="322 NO. BAHUBALI GHAMELA (P)"/>
    <s v="Ghamela"/>
    <s v="Finished Good"/>
    <s v="Pcs."/>
    <n v="1150"/>
    <n v="1253"/>
    <n v="56"/>
    <n v="2.5299999999999998"/>
    <n v="7386.83"/>
    <n v="0"/>
    <n v="0"/>
    <n v="304"/>
    <n v="40217.22"/>
    <n v="119"/>
    <n v="25399.79"/>
    <n v="0"/>
    <n v="0"/>
    <n v="0"/>
    <n v="0"/>
    <n v="70.168000000000006"/>
    <n v="349.6"/>
    <n v="58.694344000000008"/>
    <n v="0"/>
    <n v="408.29434400000002"/>
    <n v="149.107"/>
    <n v="241"/>
    <n v="31882.43"/>
    <n v="261.71734400000003"/>
    <n v="0"/>
  </r>
  <r>
    <x v="0"/>
    <s v="322 NO. BAHUBALI GHAMELA (S)"/>
    <s v="Ghamela"/>
    <s v="Finished Good"/>
    <s v="Pcs."/>
    <n v="1150"/>
    <n v="1253"/>
    <n v="72"/>
    <n v="3.25"/>
    <n v="9680.26"/>
    <n v="0"/>
    <n v="0"/>
    <n v="0"/>
    <n v="0"/>
    <n v="30"/>
    <n v="6422.1"/>
    <n v="0"/>
    <n v="0"/>
    <n v="0"/>
    <n v="0"/>
    <n v="90.215999999999994"/>
    <n v="0"/>
    <n v="0"/>
    <n v="40"/>
    <n v="40"/>
    <n v="37.590000000000003"/>
    <n v="42"/>
    <n v="5646.82"/>
    <n v="5.6599999999999966"/>
    <n v="0"/>
  </r>
  <r>
    <x v="0"/>
    <s v="324 NO. SARDAR GHAMELA (B)"/>
    <s v="Ghamela"/>
    <s v="Finished Good"/>
    <s v="Pcs."/>
    <n v="1500"/>
    <n v="1635"/>
    <n v="660"/>
    <n v="29.8"/>
    <n v="104593.94"/>
    <n v="0"/>
    <n v="0"/>
    <n v="0"/>
    <n v="0"/>
    <n v="318"/>
    <n v="80291.8"/>
    <n v="0"/>
    <n v="0"/>
    <n v="0"/>
    <n v="0"/>
    <n v="1079.0999999999999"/>
    <n v="0"/>
    <n v="0"/>
    <n v="500"/>
    <n v="500"/>
    <n v="519.92999999999995"/>
    <n v="342"/>
    <n v="54198.68"/>
    <n v="9.8700000000000045"/>
    <n v="0"/>
  </r>
  <r>
    <x v="0"/>
    <s v="324 NO. SARDAR GHAMELA (O)"/>
    <s v="Ghamela"/>
    <s v="Finished Good"/>
    <s v="Pcs."/>
    <n v="1500"/>
    <n v="1635"/>
    <n v="386"/>
    <n v="17.43"/>
    <n v="73242.03"/>
    <n v="0"/>
    <n v="0"/>
    <n v="0"/>
    <n v="0"/>
    <n v="172"/>
    <n v="41440.75"/>
    <n v="0"/>
    <n v="0"/>
    <n v="0"/>
    <n v="0"/>
    <n v="631.11"/>
    <n v="0"/>
    <n v="0"/>
    <n v="270"/>
    <n v="270"/>
    <n v="281.22000000000003"/>
    <n v="214"/>
    <n v="40605.69"/>
    <n v="6.2099999999999795"/>
    <n v="0"/>
  </r>
  <r>
    <x v="0"/>
    <s v="324 NO. SARDAR GHAMELA (P)"/>
    <s v="Ghamela"/>
    <s v="Finished Good"/>
    <s v="Pcs."/>
    <n v="1500"/>
    <n v="1635"/>
    <n v="546"/>
    <n v="24.65"/>
    <n v="87016.72"/>
    <n v="0"/>
    <n v="0"/>
    <n v="0"/>
    <n v="0"/>
    <n v="168"/>
    <n v="40160.35"/>
    <n v="0"/>
    <n v="0"/>
    <n v="0"/>
    <n v="0"/>
    <n v="892.71"/>
    <n v="0"/>
    <n v="0"/>
    <n v="260"/>
    <n v="260"/>
    <n v="274.68"/>
    <n v="378"/>
    <n v="60242.33"/>
    <n v="9.9699999999999704"/>
    <n v="0"/>
  </r>
  <r>
    <x v="0"/>
    <s v="40 LTR OUTER SWING LID (B)"/>
    <s v="Bucket"/>
    <s v="Trading"/>
    <s v="Pcs."/>
    <m/>
    <n v="0"/>
    <n v="182"/>
    <n v="8.2200000000000006"/>
    <n v="7972.75"/>
    <n v="0"/>
    <n v="0"/>
    <n v="0"/>
    <n v="0"/>
    <n v="0"/>
    <n v="0"/>
    <n v="0"/>
    <n v="0"/>
    <n v="0"/>
    <n v="0"/>
    <n v="0"/>
    <n v="0"/>
    <n v="0"/>
    <n v="0"/>
    <n v="0"/>
    <n v="0"/>
    <n v="182"/>
    <n v="7972.75"/>
    <n v="8.2200000000000006"/>
    <n v="0"/>
  </r>
  <r>
    <x v="0"/>
    <s v="40 LTR OUTER SWING LID (R)"/>
    <s v="Bucket"/>
    <s v="Trading"/>
    <s v="Pcs."/>
    <m/>
    <n v="0"/>
    <n v="116"/>
    <n v="5.24"/>
    <n v="5265.28"/>
    <n v="0"/>
    <n v="0"/>
    <n v="0"/>
    <n v="0"/>
    <n v="0"/>
    <n v="0"/>
    <n v="0"/>
    <n v="0"/>
    <n v="0"/>
    <n v="0"/>
    <n v="0"/>
    <n v="0"/>
    <n v="0"/>
    <n v="0"/>
    <n v="0"/>
    <n v="0"/>
    <n v="116"/>
    <n v="5265.28"/>
    <n v="5.24"/>
    <n v="0"/>
  </r>
  <r>
    <x v="0"/>
    <s v="40 LTR OUTER SWING LID (Y)"/>
    <s v="Bucket"/>
    <s v="Trading"/>
    <s v="Pcs."/>
    <m/>
    <n v="0"/>
    <n v="52"/>
    <n v="2.35"/>
    <n v="2633.19"/>
    <n v="0"/>
    <n v="0"/>
    <n v="0"/>
    <n v="0"/>
    <n v="0"/>
    <n v="0"/>
    <n v="0"/>
    <n v="0"/>
    <n v="0"/>
    <n v="0"/>
    <n v="0"/>
    <n v="0"/>
    <n v="0"/>
    <n v="0"/>
    <n v="0"/>
    <n v="0"/>
    <n v="52"/>
    <n v="2633.19"/>
    <n v="2.35"/>
    <n v="0"/>
  </r>
  <r>
    <x v="0"/>
    <s v="4021 GAJODHAR STOOL 21&quot;(B)"/>
    <s v="Housekeeping"/>
    <s v="Trading"/>
    <s v="Pcs."/>
    <m/>
    <n v="0"/>
    <n v="537"/>
    <n v="24.25"/>
    <n v="246140.19"/>
    <n v="0"/>
    <n v="0"/>
    <n v="0"/>
    <n v="0"/>
    <n v="0"/>
    <n v="0"/>
    <n v="0"/>
    <n v="0"/>
    <n v="0"/>
    <n v="0"/>
    <n v="0"/>
    <n v="0"/>
    <n v="0"/>
    <n v="0"/>
    <n v="0"/>
    <n v="0"/>
    <n v="537"/>
    <n v="246140.19"/>
    <n v="24.25"/>
    <n v="0"/>
  </r>
  <r>
    <x v="0"/>
    <s v="4021 GAJODHAR STOOL 21&quot;(MB)"/>
    <s v="Housekeeping"/>
    <s v="Trading"/>
    <s v="Pcs."/>
    <m/>
    <n v="0"/>
    <n v="947"/>
    <n v="42.76"/>
    <n v="271379.26"/>
    <n v="0"/>
    <n v="0"/>
    <n v="0"/>
    <n v="0"/>
    <n v="0"/>
    <n v="0"/>
    <n v="0"/>
    <n v="0"/>
    <n v="0"/>
    <n v="0"/>
    <n v="0"/>
    <n v="0"/>
    <n v="0"/>
    <n v="0"/>
    <n v="0"/>
    <n v="0"/>
    <n v="947"/>
    <n v="271379.26"/>
    <n v="42.76"/>
    <n v="0"/>
  </r>
  <r>
    <x v="0"/>
    <s v="4021 GAJODHAR STOOL 21&quot;(S)"/>
    <s v="Housekeeping"/>
    <s v="Trading"/>
    <s v="Pcs."/>
    <m/>
    <n v="0"/>
    <n v="447"/>
    <n v="20.18"/>
    <n v="244817.96"/>
    <n v="0"/>
    <n v="0"/>
    <n v="0"/>
    <n v="0"/>
    <n v="0"/>
    <n v="0"/>
    <n v="0"/>
    <n v="0"/>
    <n v="0"/>
    <n v="0"/>
    <n v="0"/>
    <n v="0"/>
    <n v="0"/>
    <n v="0"/>
    <n v="0"/>
    <n v="0"/>
    <n v="447"/>
    <n v="244817.96"/>
    <n v="20.18"/>
    <n v="0"/>
  </r>
  <r>
    <x v="0"/>
    <s v="4021GAJODHAR STOOL 21&quot;(SCRAP)"/>
    <s v="Housekeeping"/>
    <s v="Trading"/>
    <s v="Pcs."/>
    <m/>
    <n v="0"/>
    <n v="26"/>
    <n v="1.17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0"/>
    <n v="1.17"/>
    <n v="0"/>
  </r>
  <r>
    <x v="0"/>
    <s v="404 Airavat Small (M.baize)"/>
    <s v="Bath Stool"/>
    <s v="Finished Good"/>
    <s v="Pcs."/>
    <n v="475"/>
    <n v="518"/>
    <n v="72"/>
    <n v="3.25"/>
    <n v="5145.29"/>
    <n v="0"/>
    <n v="0"/>
    <n v="212"/>
    <n v="15003.7"/>
    <n v="68"/>
    <n v="7900.67"/>
    <n v="0"/>
    <n v="0"/>
    <n v="0"/>
    <n v="0"/>
    <n v="37.295999999999999"/>
    <n v="100.7"/>
    <n v="16.906523000000004"/>
    <n v="0"/>
    <n v="117.60652300000001"/>
    <n v="35.223999999999997"/>
    <n v="216"/>
    <n v="15318.81"/>
    <n v="85.63252300000002"/>
    <n v="0"/>
  </r>
  <r>
    <x v="0"/>
    <s v="404 Airavat Small (orange)"/>
    <s v="Bath Stool"/>
    <s v="Finished Good"/>
    <s v="Pcs."/>
    <n v="475"/>
    <n v="518"/>
    <n v="140"/>
    <n v="6.32"/>
    <n v="13498.8"/>
    <n v="0"/>
    <n v="0"/>
    <n v="0"/>
    <n v="0"/>
    <n v="17"/>
    <n v="1896.39"/>
    <n v="0"/>
    <n v="0"/>
    <n v="0"/>
    <n v="0"/>
    <n v="72.52"/>
    <n v="0"/>
    <n v="0"/>
    <n v="10"/>
    <n v="10"/>
    <n v="8.8059999999999992"/>
    <n v="123"/>
    <n v="11859.66"/>
    <n v="7.5140000000000011"/>
    <n v="0"/>
  </r>
  <r>
    <x v="0"/>
    <s v="404 Airavat Small(M.white)"/>
    <s v="Bath Stool"/>
    <s v="Finished Good"/>
    <s v="Pcs."/>
    <n v="475"/>
    <n v="518"/>
    <n v="138"/>
    <n v="6.23"/>
    <n v="12247.32"/>
    <n v="0"/>
    <n v="0"/>
    <n v="228"/>
    <n v="16120.39"/>
    <n v="56"/>
    <n v="6550.56"/>
    <n v="0"/>
    <n v="0"/>
    <n v="0"/>
    <n v="0"/>
    <n v="71.483999999999995"/>
    <n v="108.3"/>
    <n v="18.182487000000002"/>
    <n v="0"/>
    <n v="126.48248699999999"/>
    <n v="29.007999999999999"/>
    <n v="310"/>
    <n v="24027.3"/>
    <n v="103.70448699999999"/>
    <n v="0"/>
  </r>
  <r>
    <x v="0"/>
    <s v="404 Airavat Small(sil)"/>
    <s v="Bath Stool"/>
    <s v="Finished Good"/>
    <s v="Pcs."/>
    <n v="475"/>
    <n v="518"/>
    <n v="207"/>
    <n v="9.35"/>
    <n v="14664.44"/>
    <n v="0"/>
    <n v="0"/>
    <n v="236"/>
    <n v="16747.099999999999"/>
    <n v="98"/>
    <n v="11415.84"/>
    <n v="0"/>
    <n v="0"/>
    <n v="0"/>
    <n v="0"/>
    <n v="107.226"/>
    <n v="112.1"/>
    <n v="18.820468999999999"/>
    <n v="0"/>
    <n v="130.920469"/>
    <n v="50.764000000000003"/>
    <n v="345"/>
    <n v="24463.43"/>
    <n v="89.506468999999981"/>
    <n v="0"/>
  </r>
  <r>
    <x v="0"/>
    <s v="404 Airawat Small (blue)"/>
    <s v="Bath Stool"/>
    <s v="Finished Good"/>
    <s v="Pcs."/>
    <n v="475"/>
    <n v="518"/>
    <n v="21"/>
    <n v="0.95"/>
    <n v="1493.82"/>
    <n v="0"/>
    <n v="0"/>
    <n v="635"/>
    <n v="45636.54"/>
    <n v="150"/>
    <n v="17154.84"/>
    <n v="0"/>
    <n v="0"/>
    <n v="0"/>
    <n v="0"/>
    <n v="10.878"/>
    <n v="301.625"/>
    <n v="50.639821250000004"/>
    <n v="0"/>
    <n v="352.26482125000001"/>
    <n v="77.7"/>
    <n v="506"/>
    <n v="36362.589999999997"/>
    <n v="275.51482125000001"/>
    <n v="0"/>
  </r>
  <r>
    <x v="0"/>
    <s v="404 Airawat small (pink)"/>
    <s v="Bath Stool"/>
    <s v="Finished Good"/>
    <s v="Pcs."/>
    <n v="475"/>
    <n v="518"/>
    <n v="108"/>
    <n v="4.88"/>
    <n v="7668.06"/>
    <n v="0"/>
    <n v="0"/>
    <n v="439"/>
    <n v="31223.95"/>
    <n v="68"/>
    <n v="7844.64"/>
    <n v="0"/>
    <n v="0"/>
    <n v="0"/>
    <n v="0"/>
    <n v="55.944000000000003"/>
    <n v="208.52500000000001"/>
    <n v="35.009262250000006"/>
    <n v="0"/>
    <n v="243.53426225000001"/>
    <n v="35.223999999999997"/>
    <n v="479"/>
    <n v="34058.43"/>
    <n v="213.19026225000002"/>
    <n v="0"/>
  </r>
  <r>
    <x v="0"/>
    <s v="405 Gajraj Palta (M.W)"/>
    <s v="Bath Stool"/>
    <s v="Finished Good"/>
    <s v="Pcs."/>
    <n v="580"/>
    <n v="632"/>
    <n v="167"/>
    <n v="7.54"/>
    <n v="28473.5"/>
    <n v="0"/>
    <n v="0"/>
    <n v="0"/>
    <n v="0"/>
    <n v="50"/>
    <n v="6656.3"/>
    <n v="0"/>
    <n v="0"/>
    <n v="0"/>
    <n v="0"/>
    <n v="105.544"/>
    <n v="0"/>
    <n v="0"/>
    <n v="30"/>
    <n v="30"/>
    <n v="31.6"/>
    <n v="117"/>
    <n v="19948.5"/>
    <n v="5.9399999999999977"/>
    <n v="0"/>
  </r>
  <r>
    <x v="0"/>
    <s v="405 Gajraj Palta (Pink)"/>
    <s v="Bath Stool"/>
    <s v="Finished Good"/>
    <s v="Pcs."/>
    <n v="580"/>
    <n v="632"/>
    <n v="366"/>
    <n v="16.52"/>
    <n v="43530.82"/>
    <n v="0"/>
    <n v="0"/>
    <n v="0"/>
    <n v="0"/>
    <n v="100"/>
    <n v="13247.9"/>
    <n v="0"/>
    <n v="0"/>
    <n v="0"/>
    <n v="0"/>
    <n v="231.31200000000001"/>
    <n v="0"/>
    <n v="0"/>
    <n v="50"/>
    <n v="50"/>
    <n v="63.2"/>
    <n v="266"/>
    <n v="31637.15"/>
    <n v="3.3199999999999932"/>
    <n v="0"/>
  </r>
  <r>
    <x v="0"/>
    <s v="405 Gajraj Patla (Blue)"/>
    <s v="Bath Stool"/>
    <s v="Finished Good"/>
    <s v="Pcs."/>
    <n v="580"/>
    <n v="632"/>
    <n v="512"/>
    <n v="23.12"/>
    <n v="39204.03"/>
    <n v="0"/>
    <n v="0"/>
    <n v="0"/>
    <n v="0"/>
    <n v="120"/>
    <n v="15676.1"/>
    <n v="0"/>
    <n v="0"/>
    <n v="0"/>
    <n v="0"/>
    <n v="323.584"/>
    <n v="0"/>
    <n v="0"/>
    <n v="60"/>
    <n v="60"/>
    <n v="75.84"/>
    <n v="392"/>
    <n v="30015.59"/>
    <n v="7.2800000000000011"/>
    <n v="0"/>
  </r>
  <r>
    <x v="0"/>
    <s v="405 Gajraj Patla (M.B)"/>
    <s v="Bath Stool"/>
    <s v="Finished Good"/>
    <s v="Pcs."/>
    <n v="580"/>
    <n v="632"/>
    <n v="332"/>
    <n v="14.99"/>
    <n v="56606"/>
    <n v="0"/>
    <n v="0"/>
    <n v="0"/>
    <n v="0"/>
    <n v="10"/>
    <n v="1336.7"/>
    <n v="0"/>
    <n v="0"/>
    <n v="0"/>
    <n v="0"/>
    <n v="209.82400000000001"/>
    <n v="0"/>
    <n v="0"/>
    <n v="0"/>
    <n v="0"/>
    <n v="6.32"/>
    <n v="322"/>
    <n v="54901"/>
    <n v="8.67"/>
    <n v="0"/>
  </r>
  <r>
    <x v="0"/>
    <s v="405 Gajraj Patla (O)"/>
    <s v="Bath Stool"/>
    <s v="Finished Good"/>
    <s v="Pcs."/>
    <n v="580"/>
    <n v="632"/>
    <n v="253"/>
    <n v="11.42"/>
    <n v="43136.5"/>
    <n v="0"/>
    <n v="0"/>
    <n v="0"/>
    <n v="0"/>
    <n v="20"/>
    <n v="2544"/>
    <n v="0"/>
    <n v="0"/>
    <n v="0"/>
    <n v="0"/>
    <n v="159.89599999999999"/>
    <n v="0"/>
    <n v="0"/>
    <n v="10"/>
    <n v="10"/>
    <n v="12.64"/>
    <n v="233"/>
    <n v="39726.5"/>
    <n v="8.7800000000000011"/>
    <n v="0"/>
  </r>
  <r>
    <x v="0"/>
    <s v="405 Gajraj Patla (Silver)"/>
    <s v="Bath Stool"/>
    <s v="Finished Good"/>
    <s v="Pcs."/>
    <n v="580"/>
    <n v="632"/>
    <n v="110"/>
    <n v="4.97"/>
    <n v="8290.11"/>
    <n v="0"/>
    <n v="0"/>
    <n v="0"/>
    <n v="0"/>
    <n v="40"/>
    <n v="5319.6"/>
    <n v="0"/>
    <n v="0"/>
    <n v="0"/>
    <n v="0"/>
    <n v="69.52"/>
    <n v="0"/>
    <n v="0"/>
    <n v="30"/>
    <n v="30"/>
    <n v="25.28"/>
    <n v="70"/>
    <n v="5275.53"/>
    <n v="9.6899999999999977"/>
    <n v="0"/>
  </r>
  <r>
    <x v="0"/>
    <s v="408 AAIRAWAT MEDIUM (TR.)"/>
    <s v="Bath Stool"/>
    <s v="Trading"/>
    <s v="Pcs."/>
    <m/>
    <n v="0"/>
    <n v="5"/>
    <n v="0.23"/>
    <n v="986.7"/>
    <n v="0"/>
    <n v="0"/>
    <n v="0"/>
    <n v="0"/>
    <n v="0"/>
    <n v="0"/>
    <n v="0"/>
    <n v="0"/>
    <n v="0"/>
    <n v="0"/>
    <n v="0"/>
    <n v="0"/>
    <n v="0"/>
    <n v="0"/>
    <n v="0"/>
    <n v="0"/>
    <n v="5"/>
    <n v="986.7"/>
    <n v="0.23"/>
    <n v="0"/>
  </r>
  <r>
    <x v="0"/>
    <s v="408 AIRAVAT MEDIUM (BROWN)"/>
    <s v="Bath Stool"/>
    <s v="Finished Good"/>
    <s v="Pcs."/>
    <n v="920"/>
    <n v="1003"/>
    <n v="76"/>
    <n v="3.43"/>
    <n v="19228"/>
    <n v="0"/>
    <n v="0"/>
    <n v="0"/>
    <n v="0"/>
    <n v="-22"/>
    <n v="-4341.4799999999996"/>
    <n v="0"/>
    <n v="0"/>
    <n v="0"/>
    <n v="0"/>
    <n v="76.227999999999994"/>
    <n v="0"/>
    <n v="0"/>
    <n v="0"/>
    <n v="0"/>
    <n v="-22.065999999999999"/>
    <n v="98"/>
    <n v="24794"/>
    <n v="25.495999999999999"/>
    <n v="0"/>
  </r>
  <r>
    <x v="0"/>
    <s v="408 AIRAVAT MEDIUM (M.BAIGE)"/>
    <s v="Bath Stool"/>
    <s v="Finished Good"/>
    <s v="Pcs."/>
    <n v="920"/>
    <n v="1003"/>
    <n v="86"/>
    <n v="3.88"/>
    <n v="9811.93"/>
    <n v="0"/>
    <n v="0"/>
    <n v="204"/>
    <n v="23113.59"/>
    <n v="44"/>
    <n v="8899.94"/>
    <n v="0"/>
    <n v="0"/>
    <n v="0"/>
    <n v="0"/>
    <n v="86.257999999999996"/>
    <n v="187.68"/>
    <n v="31.509595200000003"/>
    <n v="0"/>
    <n v="219.18959520000001"/>
    <n v="44.131999999999998"/>
    <n v="246"/>
    <n v="27902.799999999999"/>
    <n v="178.9375952"/>
    <n v="0"/>
  </r>
  <r>
    <x v="0"/>
    <s v="408 AIRAVAT MEDIUM (M.WHITE)"/>
    <s v="Bath Stool"/>
    <s v="Finished Good"/>
    <s v="Pcs."/>
    <n v="920"/>
    <n v="1003"/>
    <n v="127"/>
    <n v="5.73"/>
    <n v="14442.37"/>
    <n v="0"/>
    <n v="0"/>
    <n v="89"/>
    <n v="10076.73"/>
    <n v="57"/>
    <n v="11465.36"/>
    <n v="0"/>
    <n v="0"/>
    <n v="0"/>
    <n v="0"/>
    <n v="127.381"/>
    <n v="81.88"/>
    <n v="13.746833200000001"/>
    <n v="0"/>
    <n v="95.626833199999993"/>
    <n v="57.170999999999999"/>
    <n v="159"/>
    <n v="18039.46"/>
    <n v="44.185833199999998"/>
    <n v="0"/>
  </r>
  <r>
    <x v="0"/>
    <s v="408 AIRAVAT MEDIUM (ORG)"/>
    <s v="Bath Stool"/>
    <s v="Finished Good"/>
    <s v="Pcs."/>
    <n v="920"/>
    <n v="1003"/>
    <n v="70"/>
    <n v="3.16"/>
    <n v="7955.65"/>
    <n v="0"/>
    <n v="0"/>
    <n v="82"/>
    <n v="9328.2199999999993"/>
    <n v="30"/>
    <n v="6178.8"/>
    <n v="0"/>
    <n v="0"/>
    <n v="0"/>
    <n v="0"/>
    <n v="70.209999999999994"/>
    <n v="75.44"/>
    <n v="12.665621600000001"/>
    <n v="0"/>
    <n v="88.105621600000006"/>
    <n v="30.09"/>
    <n v="122"/>
    <n v="13874.31"/>
    <n v="61.175621599999999"/>
    <n v="0"/>
  </r>
  <r>
    <x v="0"/>
    <s v="408 AIRAVAT MEDIUM (PINK)"/>
    <s v="Bath Stool"/>
    <s v="Finished Good"/>
    <s v="Pcs."/>
    <n v="920"/>
    <n v="1003"/>
    <n v="243"/>
    <n v="10.97"/>
    <n v="28295.1"/>
    <n v="0"/>
    <n v="0"/>
    <n v="324"/>
    <n v="36904.53"/>
    <n v="168"/>
    <n v="26670.9"/>
    <n v="0"/>
    <n v="0"/>
    <n v="0"/>
    <n v="0"/>
    <n v="243.72900000000001"/>
    <n v="298.08"/>
    <n v="50.044651199999997"/>
    <n v="0"/>
    <n v="348.12465119999996"/>
    <n v="168.50399999999999"/>
    <n v="399"/>
    <n v="45657.69"/>
    <n v="190.5906512"/>
    <n v="0"/>
  </r>
  <r>
    <x v="0"/>
    <s v="408 AIRAVAT MEDIUM (SILVER)"/>
    <s v="Bath Stool"/>
    <s v="Finished Good"/>
    <s v="Pcs."/>
    <n v="920"/>
    <n v="1003"/>
    <n v="53"/>
    <n v="2.39"/>
    <n v="6023.43"/>
    <n v="0"/>
    <n v="0"/>
    <n v="342"/>
    <n v="38873.4"/>
    <n v="88"/>
    <n v="17572.8"/>
    <n v="0"/>
    <n v="0"/>
    <n v="0"/>
    <n v="0"/>
    <n v="53.158999999999999"/>
    <n v="314.64"/>
    <n v="52.824909599999998"/>
    <n v="0"/>
    <n v="367.4649096"/>
    <n v="88.263999999999996"/>
    <n v="307"/>
    <n v="34895.06"/>
    <n v="281.59090959999997"/>
    <n v="0"/>
  </r>
  <r>
    <x v="0"/>
    <s v="408 AIRAVAT MEDIUM BLUE"/>
    <s v="Bath Stool"/>
    <s v="Finished Good"/>
    <s v="Pcs."/>
    <n v="920"/>
    <n v="1003"/>
    <n v="439"/>
    <n v="19.82"/>
    <n v="51821.440000000002"/>
    <n v="0"/>
    <n v="0"/>
    <n v="0"/>
    <n v="0"/>
    <n v="399"/>
    <n v="72515.039999999994"/>
    <n v="0"/>
    <n v="0"/>
    <n v="0"/>
    <n v="0"/>
    <n v="440.31700000000001"/>
    <n v="0"/>
    <n v="0"/>
    <n v="390"/>
    <n v="390"/>
    <n v="400.197"/>
    <n v="40"/>
    <n v="4721.7700000000004"/>
    <n v="9.6229999999999905"/>
    <n v="0"/>
  </r>
  <r>
    <x v="0"/>
    <s v="410 AIRAWAT PATLA BIG (B)"/>
    <s v="Bath Stool"/>
    <s v="Finished Good"/>
    <s v="Pcs."/>
    <n v="1100"/>
    <n v="1199"/>
    <n v="112"/>
    <n v="5.0599999999999996"/>
    <n v="27105.119999999999"/>
    <n v="0"/>
    <n v="0"/>
    <n v="0"/>
    <n v="0"/>
    <n v="26"/>
    <n v="6530.16"/>
    <n v="0"/>
    <n v="0"/>
    <n v="0"/>
    <n v="0"/>
    <n v="134.28800000000001"/>
    <n v="0"/>
    <n v="0"/>
    <n v="30"/>
    <n v="30"/>
    <n v="31.173999999999999"/>
    <n v="86"/>
    <n v="20812.86"/>
    <n v="3.8860000000000028"/>
    <n v="0"/>
  </r>
  <r>
    <x v="0"/>
    <s v="410 AIRAWAT PATLA BIG (MB)"/>
    <s v="Bath Stool"/>
    <s v="Finished Good"/>
    <s v="Pcs."/>
    <n v="1100"/>
    <n v="1199"/>
    <n v="58"/>
    <n v="2.62"/>
    <n v="10215.66"/>
    <n v="0"/>
    <n v="0"/>
    <n v="0"/>
    <n v="0"/>
    <n v="16"/>
    <n v="4018.56"/>
    <n v="0"/>
    <n v="0"/>
    <n v="0"/>
    <n v="0"/>
    <n v="69.542000000000002"/>
    <n v="0"/>
    <n v="0"/>
    <n v="20"/>
    <n v="20"/>
    <n v="19.184000000000001"/>
    <n v="42"/>
    <n v="7397.54"/>
    <n v="3.4359999999999999"/>
    <n v="0"/>
  </r>
  <r>
    <x v="0"/>
    <s v="410 AIRAWAT PATLA BIG (MW)"/>
    <s v="Bath Stool"/>
    <s v="Finished Good"/>
    <s v="Pcs."/>
    <n v="1100"/>
    <n v="1199"/>
    <n v="14"/>
    <n v="0.63"/>
    <n v="2590.66"/>
    <n v="0"/>
    <n v="0"/>
    <n v="0"/>
    <n v="0"/>
    <n v="8"/>
    <n v="2019.6"/>
    <n v="0"/>
    <n v="0"/>
    <n v="0"/>
    <n v="0"/>
    <n v="16.786000000000001"/>
    <n v="0"/>
    <n v="0"/>
    <n v="10"/>
    <n v="10"/>
    <n v="9.5920000000000005"/>
    <n v="6"/>
    <n v="1110.28"/>
    <n v="1.0380000000000003"/>
    <n v="0"/>
  </r>
  <r>
    <x v="0"/>
    <s v="410 AIRAWAT PATLA BIG (O)"/>
    <s v="Bath Stool"/>
    <s v="Finished Good"/>
    <s v="Pcs."/>
    <n v="1100"/>
    <n v="1199"/>
    <n v="24"/>
    <n v="1.08"/>
    <n v="4630.9799999999996"/>
    <n v="0"/>
    <n v="0"/>
    <n v="0"/>
    <n v="0"/>
    <n v="8"/>
    <n v="1998.96"/>
    <n v="0"/>
    <n v="0"/>
    <n v="0"/>
    <n v="0"/>
    <n v="28.776"/>
    <n v="0"/>
    <n v="0"/>
    <n v="10"/>
    <n v="10"/>
    <n v="9.5920000000000005"/>
    <n v="16"/>
    <n v="3087.32"/>
    <n v="1.4879999999999995"/>
    <n v="0"/>
  </r>
  <r>
    <x v="0"/>
    <s v="410 AIRAWAT PATLA BIG (P)"/>
    <s v="Bath Stool"/>
    <s v="Finished Good"/>
    <s v="Pcs."/>
    <n v="1100"/>
    <n v="1199"/>
    <n v="71"/>
    <n v="3.21"/>
    <n v="12369.91"/>
    <n v="0"/>
    <n v="0"/>
    <n v="0"/>
    <n v="0"/>
    <n v="16"/>
    <n v="4018.56"/>
    <n v="0"/>
    <n v="0"/>
    <n v="0"/>
    <n v="0"/>
    <n v="85.129000000000005"/>
    <n v="0"/>
    <n v="0"/>
    <n v="20"/>
    <n v="20"/>
    <n v="19.184000000000001"/>
    <n v="55"/>
    <n v="9582.33"/>
    <n v="4.0259999999999998"/>
    <n v="0"/>
  </r>
  <r>
    <x v="0"/>
    <s v="410 AIRAWAT PATLA BIG (S)"/>
    <s v="Bath Stool"/>
    <s v="Finished Good"/>
    <s v="Pcs."/>
    <n v="1100"/>
    <n v="1199"/>
    <n v="44"/>
    <n v="1.99"/>
    <n v="7655.71"/>
    <n v="0"/>
    <n v="0"/>
    <n v="0"/>
    <n v="0"/>
    <n v="20"/>
    <n v="5023.2"/>
    <n v="0"/>
    <n v="0"/>
    <n v="0"/>
    <n v="0"/>
    <n v="52.756"/>
    <n v="0"/>
    <n v="0"/>
    <n v="30"/>
    <n v="30"/>
    <n v="23.98"/>
    <n v="24"/>
    <n v="4175.84"/>
    <n v="8.009999999999998"/>
    <n v="0"/>
  </r>
  <r>
    <x v="0"/>
    <s v="412 Gajendra Bathstool (Orange)"/>
    <s v="Bath Stool"/>
    <s v="Finished Good"/>
    <s v="Pcs."/>
    <n v="1025"/>
    <n v="1117"/>
    <n v="126"/>
    <n v="5.69"/>
    <n v="21555.79"/>
    <n v="0"/>
    <n v="0"/>
    <n v="0"/>
    <n v="0"/>
    <n v="10"/>
    <n v="1986.6"/>
    <n v="0"/>
    <n v="0"/>
    <n v="0"/>
    <n v="0"/>
    <n v="140.74199999999999"/>
    <n v="0"/>
    <n v="0"/>
    <n v="10"/>
    <n v="10"/>
    <n v="11.17"/>
    <n v="116"/>
    <n v="19845.009999999998"/>
    <n v="4.5200000000000014"/>
    <n v="0"/>
  </r>
  <r>
    <x v="0"/>
    <s v="412GajendraBathStool(Blue)"/>
    <s v="Bath Stool"/>
    <s v="Finished Good"/>
    <s v="Pcs."/>
    <n v="1025"/>
    <n v="1117"/>
    <n v="496"/>
    <n v="22.39"/>
    <n v="59566.37"/>
    <n v="0"/>
    <n v="0"/>
    <n v="0"/>
    <n v="0"/>
    <n v="227"/>
    <n v="42581.38"/>
    <n v="0"/>
    <n v="0"/>
    <n v="0"/>
    <n v="0"/>
    <n v="554.03200000000004"/>
    <n v="0"/>
    <n v="0"/>
    <n v="240"/>
    <n v="240"/>
    <n v="253.559"/>
    <n v="269"/>
    <n v="32305.15"/>
    <n v="8.8309999999999889"/>
    <n v="0"/>
  </r>
  <r>
    <x v="0"/>
    <s v="412GajendraBathStool(M.B)"/>
    <s v="Bath Stool"/>
    <s v="Finished Good"/>
    <s v="Pcs."/>
    <n v="1025"/>
    <n v="1117"/>
    <n v="196"/>
    <n v="8.85"/>
    <n v="23006.19"/>
    <n v="0"/>
    <n v="0"/>
    <n v="0"/>
    <n v="0"/>
    <n v="116"/>
    <n v="22171.34"/>
    <n v="0"/>
    <n v="0"/>
    <n v="0"/>
    <n v="0"/>
    <n v="218.93199999999999"/>
    <n v="0"/>
    <n v="0"/>
    <n v="130"/>
    <n v="130"/>
    <n v="129.572"/>
    <n v="80"/>
    <n v="9390.2800000000007"/>
    <n v="9.2779999999999916"/>
    <n v="0"/>
  </r>
  <r>
    <x v="0"/>
    <s v="412GajendraBathStool(M.W)"/>
    <s v="Bath Stool"/>
    <s v="Finished Good"/>
    <s v="Pcs."/>
    <n v="1025"/>
    <n v="1117"/>
    <n v="235"/>
    <n v="10.61"/>
    <n v="27889.34"/>
    <n v="0"/>
    <n v="0"/>
    <n v="0"/>
    <n v="0"/>
    <n v="108"/>
    <n v="20609.82"/>
    <n v="0"/>
    <n v="0"/>
    <n v="0"/>
    <n v="0"/>
    <n v="262.495"/>
    <n v="0"/>
    <n v="0"/>
    <n v="120"/>
    <n v="120"/>
    <n v="120.636"/>
    <n v="127"/>
    <n v="15072.12"/>
    <n v="9.974000000000018"/>
    <n v="0"/>
  </r>
  <r>
    <x v="0"/>
    <s v="412GajendraBathStool(Pink)"/>
    <s v="Bath Stool"/>
    <s v="Finished Good"/>
    <s v="Pcs."/>
    <n v="1025"/>
    <n v="1117"/>
    <n v="179"/>
    <n v="8.08"/>
    <n v="21095.06"/>
    <n v="0"/>
    <n v="0"/>
    <n v="0"/>
    <n v="0"/>
    <n v="116"/>
    <n v="22130.89"/>
    <n v="0"/>
    <n v="0"/>
    <n v="0"/>
    <n v="0"/>
    <n v="199.94300000000001"/>
    <n v="0"/>
    <n v="0"/>
    <n v="130"/>
    <n v="130"/>
    <n v="129.572"/>
    <n v="63"/>
    <n v="7424.52"/>
    <n v="8.5080000000000098"/>
    <n v="0"/>
  </r>
  <r>
    <x v="0"/>
    <s v="412GajendraBathStool(Silver)"/>
    <s v="Bath Stool"/>
    <s v="Finished Good"/>
    <s v="Pcs."/>
    <n v="1025"/>
    <n v="1117"/>
    <n v="247"/>
    <n v="11.15"/>
    <n v="29808.98"/>
    <n v="0"/>
    <n v="0"/>
    <n v="0"/>
    <n v="0"/>
    <n v="159"/>
    <n v="29834.91"/>
    <n v="0"/>
    <n v="0"/>
    <n v="0"/>
    <n v="0"/>
    <n v="275.899"/>
    <n v="0"/>
    <n v="0"/>
    <n v="170"/>
    <n v="170"/>
    <n v="177.60300000000001"/>
    <n v="88"/>
    <n v="10620.2"/>
    <n v="3.546999999999997"/>
    <n v="0"/>
  </r>
  <r>
    <x v="0"/>
    <s v="415. SWEETY K. CRATE( M.B)"/>
    <s v="Kitchen Crate"/>
    <s v="Finished Good"/>
    <s v="Pcs."/>
    <n v="360"/>
    <n v="392"/>
    <n v="356"/>
    <n v="16.07"/>
    <n v="20632.73"/>
    <n v="0"/>
    <n v="0"/>
    <n v="0"/>
    <n v="0"/>
    <n v="50"/>
    <n v="3861"/>
    <n v="0"/>
    <n v="0"/>
    <n v="0"/>
    <n v="0"/>
    <n v="139.55199999999999"/>
    <n v="0"/>
    <n v="0"/>
    <n v="10"/>
    <n v="10"/>
    <n v="19.600000000000001"/>
    <n v="306"/>
    <n v="17734.87"/>
    <n v="6.4699999999999989"/>
    <n v="0"/>
  </r>
  <r>
    <x v="0"/>
    <s v="415. SWEETY K. CRATE(B)"/>
    <s v="Kitchen Crate"/>
    <s v="Finished Good"/>
    <s v="Pcs."/>
    <n v="360"/>
    <n v="392"/>
    <n v="798"/>
    <n v="36.03"/>
    <n v="34966.71"/>
    <n v="0"/>
    <n v="0"/>
    <n v="0"/>
    <n v="0"/>
    <n v="150"/>
    <n v="11801"/>
    <n v="0"/>
    <n v="0"/>
    <n v="0"/>
    <n v="0"/>
    <n v="312.81599999999997"/>
    <n v="0"/>
    <n v="0"/>
    <n v="30"/>
    <n v="30"/>
    <n v="58.8"/>
    <n v="648"/>
    <n v="28394.02"/>
    <n v="7.230000000000004"/>
    <n v="0"/>
  </r>
  <r>
    <x v="0"/>
    <s v="415. SWEETY K. CRATE(M.W)"/>
    <s v="Kitchen Crate"/>
    <s v="Finished Good"/>
    <s v="Pcs."/>
    <n v="360"/>
    <n v="392"/>
    <n v="276"/>
    <n v="12.46"/>
    <n v="13643.59"/>
    <n v="0"/>
    <n v="0"/>
    <n v="0"/>
    <n v="0"/>
    <n v="1"/>
    <n v="79.2"/>
    <n v="0"/>
    <n v="0"/>
    <n v="0"/>
    <n v="0"/>
    <n v="108.19199999999999"/>
    <n v="0"/>
    <n v="0"/>
    <n v="0"/>
    <n v="0"/>
    <n v="0.39200000000000002"/>
    <n v="275"/>
    <n v="13594.16"/>
    <n v="12.068000000000001"/>
    <n v="0"/>
  </r>
  <r>
    <x v="0"/>
    <s v="415. SWEETY K. CRATE(P)"/>
    <s v="Kitchen Crate"/>
    <s v="Finished Good"/>
    <s v="Pcs."/>
    <n v="360"/>
    <n v="392"/>
    <n v="420"/>
    <n v="18.96"/>
    <n v="18512.28"/>
    <n v="0"/>
    <n v="0"/>
    <n v="0"/>
    <n v="0"/>
    <n v="100"/>
    <n v="7742"/>
    <n v="0"/>
    <n v="0"/>
    <n v="0"/>
    <n v="0"/>
    <n v="164.64"/>
    <n v="0"/>
    <n v="0"/>
    <n v="30"/>
    <n v="30"/>
    <n v="39.200000000000003"/>
    <n v="320"/>
    <n v="14104.6"/>
    <n v="9.759999999999998"/>
    <n v="0"/>
  </r>
  <r>
    <x v="0"/>
    <s v="415. SWEETY K. CRATE(S)"/>
    <s v="Kitchen Crate"/>
    <s v="Finished Good"/>
    <s v="Pcs."/>
    <n v="360"/>
    <n v="392"/>
    <n v="436"/>
    <n v="19.690000000000001"/>
    <n v="19035.71"/>
    <n v="0"/>
    <n v="0"/>
    <n v="0"/>
    <n v="0"/>
    <n v="200"/>
    <n v="15642"/>
    <n v="0"/>
    <n v="0"/>
    <n v="0"/>
    <n v="0"/>
    <n v="170.91200000000001"/>
    <n v="0"/>
    <n v="0"/>
    <n v="60"/>
    <n v="60"/>
    <n v="78.400000000000006"/>
    <n v="236"/>
    <n v="10303.74"/>
    <n v="1.289999999999992"/>
    <n v="0"/>
  </r>
  <r>
    <x v="0"/>
    <s v="415. SWEETY K.CRATE(O)"/>
    <s v="Kitchen Crate"/>
    <s v="Finished Good"/>
    <s v="Pcs."/>
    <n v="360"/>
    <n v="392"/>
    <n v="403"/>
    <n v="18.2"/>
    <n v="17538.89"/>
    <n v="0"/>
    <n v="0"/>
    <n v="0"/>
    <n v="0"/>
    <n v="0"/>
    <n v="0"/>
    <n v="0"/>
    <n v="0"/>
    <n v="0"/>
    <n v="0"/>
    <n v="157.976"/>
    <n v="0"/>
    <n v="0"/>
    <n v="0"/>
    <n v="0"/>
    <n v="0"/>
    <n v="403"/>
    <n v="17538.89"/>
    <n v="18.2"/>
    <n v="0"/>
  </r>
  <r>
    <x v="0"/>
    <s v="418. SUPRIYA K. CRATE (B)"/>
    <s v="Kitchen Crate"/>
    <s v="Finished Good"/>
    <s v="Pcs."/>
    <n v="610"/>
    <n v="665"/>
    <n v="270"/>
    <n v="12.19"/>
    <n v="19703.490000000002"/>
    <n v="0"/>
    <n v="0"/>
    <n v="0"/>
    <n v="0"/>
    <n v="220"/>
    <n v="28055"/>
    <n v="0"/>
    <n v="0"/>
    <n v="0"/>
    <n v="0"/>
    <n v="179.55"/>
    <n v="0"/>
    <n v="0"/>
    <n v="140"/>
    <n v="140"/>
    <n v="146.30000000000001"/>
    <n v="50"/>
    <n v="3648.79"/>
    <n v="5.8899999999999864"/>
    <n v="0"/>
  </r>
  <r>
    <x v="0"/>
    <s v="418.SUPRIYA K.CRATE (M.B)"/>
    <s v="Kitchen Crate"/>
    <s v="Finished Good"/>
    <s v="Pcs."/>
    <n v="610"/>
    <n v="665"/>
    <n v="140"/>
    <n v="6.32"/>
    <n v="12358.43"/>
    <n v="0"/>
    <n v="0"/>
    <n v="0"/>
    <n v="0"/>
    <n v="0"/>
    <n v="0"/>
    <n v="0"/>
    <n v="0"/>
    <n v="0"/>
    <n v="0"/>
    <n v="93.1"/>
    <n v="0"/>
    <n v="0"/>
    <n v="0"/>
    <n v="0"/>
    <n v="0"/>
    <n v="140"/>
    <n v="12358.43"/>
    <n v="6.32"/>
    <n v="0"/>
  </r>
  <r>
    <x v="0"/>
    <s v="418.SUPRIYA K.CRATE (O)"/>
    <s v="Kitchen Crate"/>
    <s v="Finished Good"/>
    <s v="Pcs."/>
    <n v="610"/>
    <n v="665"/>
    <n v="143"/>
    <n v="6.46"/>
    <n v="17248.5"/>
    <n v="0"/>
    <n v="0"/>
    <n v="0"/>
    <n v="0"/>
    <n v="55"/>
    <n v="6519"/>
    <n v="0"/>
    <n v="0"/>
    <n v="0"/>
    <n v="0"/>
    <n v="95.094999999999999"/>
    <n v="0"/>
    <n v="0"/>
    <n v="40"/>
    <n v="40"/>
    <n v="36.575000000000003"/>
    <n v="88"/>
    <n v="10614.46"/>
    <n v="9.884999999999998"/>
    <n v="0"/>
  </r>
  <r>
    <x v="0"/>
    <s v="418.SUPRIYA K.CRATE (P)"/>
    <s v="Kitchen Crate"/>
    <s v="Finished Good"/>
    <s v="Pcs."/>
    <n v="610"/>
    <n v="665"/>
    <n v="494"/>
    <n v="22.3"/>
    <n v="36926.19"/>
    <n v="0"/>
    <n v="0"/>
    <n v="0"/>
    <n v="0"/>
    <n v="117"/>
    <n v="15074.4"/>
    <n v="0"/>
    <n v="0"/>
    <n v="0"/>
    <n v="0"/>
    <n v="328.51"/>
    <n v="0"/>
    <n v="0"/>
    <n v="60"/>
    <n v="60"/>
    <n v="77.805000000000007"/>
    <n v="377"/>
    <n v="28180.52"/>
    <n v="4.4949999999999903"/>
    <n v="0"/>
  </r>
  <r>
    <x v="0"/>
    <s v="418.SUPRIYA K.CRATE (S)"/>
    <s v="Kitchen Crate"/>
    <s v="Finished Good"/>
    <s v="Pcs."/>
    <n v="610"/>
    <n v="665"/>
    <n v="141"/>
    <n v="6.37"/>
    <n v="10494.46"/>
    <n v="0"/>
    <n v="0"/>
    <n v="0"/>
    <n v="0"/>
    <n v="100"/>
    <n v="13035"/>
    <n v="0"/>
    <n v="0"/>
    <n v="0"/>
    <n v="0"/>
    <n v="93.765000000000001"/>
    <n v="0"/>
    <n v="0"/>
    <n v="70"/>
    <n v="70"/>
    <n v="66.5"/>
    <n v="41"/>
    <n v="3051.58"/>
    <n v="9.8700000000000045"/>
    <n v="0"/>
  </r>
  <r>
    <x v="0"/>
    <s v="418.SUPRIYA K.CRATE( M.W.)"/>
    <s v="Kitchen Crate"/>
    <s v="Finished Good"/>
    <s v="Pcs."/>
    <n v="610"/>
    <n v="665"/>
    <n v="465"/>
    <n v="20.99"/>
    <n v="76725"/>
    <n v="0"/>
    <n v="0"/>
    <n v="0"/>
    <n v="0"/>
    <n v="0"/>
    <n v="0"/>
    <n v="0"/>
    <n v="0"/>
    <n v="0"/>
    <n v="0"/>
    <n v="309.22500000000002"/>
    <n v="0"/>
    <n v="0"/>
    <n v="0"/>
    <n v="0"/>
    <n v="0"/>
    <n v="465"/>
    <n v="76725"/>
    <n v="20.99"/>
    <n v="0"/>
  </r>
  <r>
    <x v="0"/>
    <s v="421 Mini Marina 20 (Blue)"/>
    <s v="Kitchen Crate"/>
    <s v="Finished Good"/>
    <s v="Pcs."/>
    <n v="700"/>
    <n v="763"/>
    <n v="998"/>
    <n v="45.06"/>
    <n v="66310.17"/>
    <n v="0"/>
    <n v="0"/>
    <n v="0"/>
    <n v="0"/>
    <n v="203"/>
    <n v="24644.26"/>
    <n v="0"/>
    <n v="0"/>
    <n v="0"/>
    <n v="0"/>
    <n v="761.47400000000005"/>
    <n v="0"/>
    <n v="0"/>
    <n v="110"/>
    <n v="110"/>
    <n v="154.88900000000001"/>
    <n v="795"/>
    <n v="52822.239999999998"/>
    <n v="0.17099999999999227"/>
    <n v="0"/>
  </r>
  <r>
    <x v="0"/>
    <s v="421 Mini Marina 20 (Orange)"/>
    <s v="Kitchen Crate"/>
    <s v="Finished Good"/>
    <s v="Pcs."/>
    <n v="700"/>
    <n v="763"/>
    <n v="33"/>
    <n v="1.49"/>
    <n v="4105.53"/>
    <n v="0"/>
    <n v="0"/>
    <n v="0"/>
    <n v="0"/>
    <n v="14"/>
    <n v="1575.28"/>
    <n v="0"/>
    <n v="0"/>
    <n v="0"/>
    <n v="0"/>
    <n v="25.178999999999998"/>
    <n v="0"/>
    <n v="0"/>
    <n v="10"/>
    <n v="10"/>
    <n v="10.682"/>
    <n v="19"/>
    <n v="2363.79"/>
    <n v="0.80799999999999983"/>
    <n v="0"/>
  </r>
  <r>
    <x v="0"/>
    <s v="421 Mini Marina 20 (Pink)"/>
    <s v="Kitchen Crate"/>
    <s v="Finished Good"/>
    <s v="Pcs."/>
    <n v="700"/>
    <n v="763"/>
    <n v="298"/>
    <n v="13.45"/>
    <n v="19800.21"/>
    <n v="0"/>
    <n v="0"/>
    <n v="0"/>
    <n v="0"/>
    <n v="113"/>
    <n v="13951.96"/>
    <n v="0"/>
    <n v="0"/>
    <n v="0"/>
    <n v="0"/>
    <n v="227.374"/>
    <n v="0"/>
    <n v="0"/>
    <n v="80"/>
    <n v="80"/>
    <n v="86.218999999999994"/>
    <n v="185"/>
    <n v="12292.08"/>
    <n v="7.2310000000000088"/>
    <n v="0"/>
  </r>
  <r>
    <x v="0"/>
    <s v="422. SUJATA K.CRATE (O)"/>
    <s v="Kitchen Crate"/>
    <s v="Finished Good"/>
    <s v="Pcs."/>
    <n v="1050"/>
    <n v="1144"/>
    <n v="126"/>
    <n v="5.69"/>
    <n v="23181.71"/>
    <n v="0"/>
    <n v="0"/>
    <n v="0"/>
    <n v="0"/>
    <n v="33"/>
    <n v="6258.36"/>
    <n v="0"/>
    <n v="0"/>
    <n v="0"/>
    <n v="0"/>
    <n v="144.14400000000001"/>
    <n v="0"/>
    <n v="0"/>
    <n v="40"/>
    <n v="40"/>
    <n v="37.752000000000002"/>
    <n v="93"/>
    <n v="17110.310000000001"/>
    <n v="7.9379999999999953"/>
    <n v="0"/>
  </r>
  <r>
    <x v="0"/>
    <s v="422. SUJATA K.CRATE (P)"/>
    <s v="Kitchen Crate"/>
    <s v="Finished Good"/>
    <s v="Pcs."/>
    <n v="1050"/>
    <n v="1144"/>
    <n v="432"/>
    <n v="19.5"/>
    <n v="51720.09"/>
    <n v="0"/>
    <n v="0"/>
    <n v="0"/>
    <n v="0"/>
    <n v="133"/>
    <n v="23145.1"/>
    <n v="0"/>
    <n v="0"/>
    <n v="0"/>
    <n v="0"/>
    <n v="494.20800000000003"/>
    <n v="0"/>
    <n v="0"/>
    <n v="140"/>
    <n v="140"/>
    <n v="152.15199999999999"/>
    <n v="299"/>
    <n v="35797"/>
    <n v="7.3480000000000132"/>
    <n v="0"/>
  </r>
  <r>
    <x v="0"/>
    <s v="422.SUJATA K.CRATE ( M.B)"/>
    <s v="Kitchen Crate"/>
    <s v="Finished Good"/>
    <s v="Pcs."/>
    <n v="1050"/>
    <n v="1144"/>
    <n v="227"/>
    <n v="10.25"/>
    <n v="27812.97"/>
    <n v="0"/>
    <n v="0"/>
    <n v="0"/>
    <n v="0"/>
    <n v="45"/>
    <n v="9306"/>
    <n v="0"/>
    <n v="0"/>
    <n v="0"/>
    <n v="0"/>
    <n v="259.68799999999999"/>
    <n v="0"/>
    <n v="0"/>
    <n v="50"/>
    <n v="50"/>
    <n v="51.48"/>
    <n v="182"/>
    <n v="22299.39"/>
    <n v="8.7700000000000031"/>
    <n v="0"/>
  </r>
  <r>
    <x v="0"/>
    <s v="422.SUJATA K.CRATE (B)"/>
    <s v="Kitchen Crate"/>
    <s v="Finished Good"/>
    <s v="Pcs."/>
    <n v="1050"/>
    <n v="1144"/>
    <n v="530"/>
    <n v="23.93"/>
    <n v="64316.61"/>
    <n v="0"/>
    <n v="0"/>
    <n v="0"/>
    <n v="0"/>
    <n v="101"/>
    <n v="20129.240000000002"/>
    <n v="0"/>
    <n v="0"/>
    <n v="0"/>
    <n v="0"/>
    <n v="606.32000000000005"/>
    <n v="0"/>
    <n v="0"/>
    <n v="100"/>
    <n v="100"/>
    <n v="115.544"/>
    <n v="429"/>
    <n v="52060.04"/>
    <n v="8.3860000000000099"/>
    <n v="0"/>
  </r>
  <r>
    <x v="0"/>
    <s v="422.SUJATA K.CRATE (M.W)"/>
    <s v="Kitchen Crate"/>
    <s v="Finished Good"/>
    <s v="Pcs."/>
    <n v="1050"/>
    <n v="1144"/>
    <n v="301"/>
    <n v="13.59"/>
    <n v="36279.81"/>
    <n v="0"/>
    <n v="0"/>
    <n v="0"/>
    <n v="0"/>
    <n v="15"/>
    <n v="3102"/>
    <n v="0"/>
    <n v="0"/>
    <n v="0"/>
    <n v="0"/>
    <n v="344.34399999999999"/>
    <n v="0"/>
    <n v="0"/>
    <n v="10"/>
    <n v="10"/>
    <n v="17.16"/>
    <n v="286"/>
    <n v="34471.85"/>
    <n v="6.43"/>
    <n v="0"/>
  </r>
  <r>
    <x v="0"/>
    <s v="422.SUJATA K.CRATE (S)"/>
    <s v="Kitchen Crate"/>
    <s v="Finished Good"/>
    <s v="Pcs."/>
    <n v="1050"/>
    <n v="1144"/>
    <n v="336"/>
    <n v="15.17"/>
    <n v="40211.56"/>
    <n v="0"/>
    <n v="0"/>
    <n v="0"/>
    <n v="0"/>
    <n v="90"/>
    <n v="18301.8"/>
    <n v="0"/>
    <n v="0"/>
    <n v="0"/>
    <n v="0"/>
    <n v="384.38400000000001"/>
    <n v="0"/>
    <n v="0"/>
    <n v="90"/>
    <n v="90"/>
    <n v="102.96"/>
    <n v="246"/>
    <n v="29440.6"/>
    <n v="2.210000000000008"/>
    <n v="0"/>
  </r>
  <r>
    <x v="0"/>
    <s v="423 Marina 22&quot;(Blue)"/>
    <s v="Kitchen Crate"/>
    <s v="Finished Good"/>
    <s v="Pcs."/>
    <n v="970"/>
    <n v="1057"/>
    <n v="567"/>
    <n v="25.6"/>
    <n v="61551.35"/>
    <n v="0"/>
    <n v="0"/>
    <n v="0"/>
    <n v="0"/>
    <n v="120"/>
    <n v="20231.7"/>
    <n v="0"/>
    <n v="0"/>
    <n v="0"/>
    <n v="0"/>
    <n v="599.31899999999996"/>
    <n v="0"/>
    <n v="0"/>
    <n v="110"/>
    <n v="110"/>
    <n v="126.84"/>
    <n v="447"/>
    <n v="48524.61"/>
    <n v="8.7599999999999909"/>
    <n v="0"/>
  </r>
  <r>
    <x v="0"/>
    <s v="423 Marina 22&quot;(orange)"/>
    <s v="Kitchen Crate"/>
    <s v="Finished Good"/>
    <s v="Pcs."/>
    <n v="970"/>
    <n v="1057"/>
    <n v="17"/>
    <n v="0.77"/>
    <n v="3646.5"/>
    <n v="0"/>
    <n v="0"/>
    <n v="0"/>
    <n v="0"/>
    <n v="0"/>
    <n v="0"/>
    <n v="0"/>
    <n v="0"/>
    <n v="0"/>
    <n v="0"/>
    <n v="17.969000000000001"/>
    <n v="0"/>
    <n v="0"/>
    <n v="0"/>
    <n v="0"/>
    <n v="0"/>
    <n v="17"/>
    <n v="3646.5"/>
    <n v="0.77"/>
    <n v="0"/>
  </r>
  <r>
    <x v="0"/>
    <s v="423 Marina 22&quot;(Pink)"/>
    <s v="Kitchen Crate"/>
    <s v="Finished Good"/>
    <s v="Pcs."/>
    <n v="970"/>
    <n v="1057"/>
    <n v="267"/>
    <n v="12.05"/>
    <n v="31080.639999999999"/>
    <n v="0"/>
    <n v="0"/>
    <n v="0"/>
    <n v="0"/>
    <n v="60"/>
    <n v="10064.4"/>
    <n v="0"/>
    <n v="0"/>
    <n v="0"/>
    <n v="0"/>
    <n v="282.21899999999999"/>
    <n v="0"/>
    <n v="0"/>
    <n v="60"/>
    <n v="60"/>
    <n v="63.42"/>
    <n v="207"/>
    <n v="24096.22"/>
    <n v="8.6299999999999955"/>
    <n v="0"/>
  </r>
  <r>
    <x v="0"/>
    <s v="5 Ltr Bkt Only Handle (M.baize)"/>
    <s v="Component"/>
    <s v="Trading"/>
    <s v="Pcs."/>
    <m/>
    <n v="0"/>
    <n v="36"/>
    <n v="1.63"/>
    <n v="136.78"/>
    <n v="0"/>
    <n v="0"/>
    <n v="442"/>
    <n v="1799.88"/>
    <n v="0"/>
    <n v="0"/>
    <n v="450"/>
    <n v="75.942000000000007"/>
    <n v="525.94200000000001"/>
    <n v="1822.5"/>
    <n v="0"/>
    <n v="0"/>
    <n v="0"/>
    <n v="0"/>
    <n v="0"/>
    <n v="0"/>
    <n v="28"/>
    <n v="113.44"/>
    <n v="1.63"/>
    <n v="0"/>
  </r>
  <r>
    <x v="0"/>
    <s v="5 Ltr Bkt Only Handle (M.white)"/>
    <s v="Component"/>
    <s v="Trading"/>
    <s v="Pcs."/>
    <m/>
    <n v="0"/>
    <n v="349"/>
    <n v="15.76"/>
    <n v="1323.59"/>
    <n v="0"/>
    <n v="0"/>
    <n v="420"/>
    <n v="1708.31"/>
    <n v="0"/>
    <n v="0"/>
    <n v="584"/>
    <n v="98.555840000000003"/>
    <n v="682.55583999999999"/>
    <n v="2300.96"/>
    <n v="0"/>
    <n v="0"/>
    <n v="0"/>
    <n v="0"/>
    <n v="0"/>
    <n v="0"/>
    <n v="185"/>
    <n v="729.39"/>
    <n v="15.76"/>
    <n v="0"/>
  </r>
  <r>
    <x v="0"/>
    <s v="5 Ltr Bkt Only Handle (orange)"/>
    <s v="Component"/>
    <s v="Trading"/>
    <s v="Pcs."/>
    <m/>
    <n v="0"/>
    <n v="61"/>
    <n v="2.75"/>
    <n v="242.37"/>
    <n v="0"/>
    <n v="0"/>
    <n v="562"/>
    <n v="2298.19"/>
    <n v="0"/>
    <n v="0"/>
    <n v="573"/>
    <n v="96.699480000000008"/>
    <n v="669.69947999999999"/>
    <n v="2337.84"/>
    <n v="0"/>
    <n v="0"/>
    <n v="0"/>
    <n v="0"/>
    <n v="0"/>
    <n v="0"/>
    <n v="50"/>
    <n v="203.9"/>
    <n v="2.75"/>
    <n v="0"/>
  </r>
  <r>
    <x v="0"/>
    <s v="5 Ltr Bkt Only Handle(blue)"/>
    <s v="Component"/>
    <s v="Trading"/>
    <s v="Pcs."/>
    <m/>
    <n v="0"/>
    <n v="2341"/>
    <n v="105.69"/>
    <n v="9385.9699999999993"/>
    <n v="0"/>
    <n v="0"/>
    <n v="0"/>
    <n v="0"/>
    <n v="0"/>
    <n v="0"/>
    <n v="1247"/>
    <n v="210.44372000000004"/>
    <n v="1457.44372"/>
    <n v="5000.47"/>
    <n v="0"/>
    <n v="0"/>
    <n v="0"/>
    <n v="0"/>
    <n v="0"/>
    <n v="0"/>
    <n v="1094"/>
    <n v="4386.2700000000004"/>
    <n v="105.69"/>
    <n v="0"/>
  </r>
  <r>
    <x v="0"/>
    <s v="5 Ltr Bkt Only Handle(pink)"/>
    <s v="Component"/>
    <s v="Trading"/>
    <s v="Pcs."/>
    <m/>
    <n v="0"/>
    <n v="830"/>
    <n v="37.47"/>
    <n v="3307.09"/>
    <n v="0"/>
    <n v="0"/>
    <n v="166"/>
    <n v="655.14"/>
    <n v="0"/>
    <n v="0"/>
    <n v="996"/>
    <n v="168.08496000000002"/>
    <n v="1164.0849600000001"/>
    <n v="3957.98"/>
    <n v="0"/>
    <n v="0"/>
    <n v="0"/>
    <n v="0"/>
    <n v="0"/>
    <n v="0"/>
    <n v="0"/>
    <n v="0"/>
    <n v="37.47"/>
    <n v="0"/>
  </r>
  <r>
    <x v="0"/>
    <s v="5 Ltr Bkt Only Handle(sil)"/>
    <s v="Component"/>
    <s v="Trading"/>
    <s v="Pcs."/>
    <m/>
    <n v="0"/>
    <n v="34"/>
    <n v="1.54"/>
    <n v="135.63"/>
    <n v="0"/>
    <n v="0"/>
    <n v="725"/>
    <n v="2908.26"/>
    <n v="0"/>
    <n v="0"/>
    <n v="687"/>
    <n v="115.93812000000001"/>
    <n v="802.93812000000003"/>
    <n v="2758.86"/>
    <n v="0"/>
    <n v="0"/>
    <n v="0"/>
    <n v="0"/>
    <n v="0"/>
    <n v="0"/>
    <n v="72"/>
    <n v="283.89999999999998"/>
    <n v="1.54"/>
    <n v="0"/>
  </r>
  <r>
    <x v="0"/>
    <s v="503 PADMA BUCKET 3.5L (BLUE)"/>
    <s v="Bucket"/>
    <s v="Finished Good"/>
    <s v="Pcs."/>
    <n v="205"/>
    <n v="223"/>
    <n v="538"/>
    <n v="24.29"/>
    <n v="14410.89"/>
    <n v="0"/>
    <n v="0"/>
    <n v="0"/>
    <n v="0"/>
    <n v="512"/>
    <n v="20605.099999999999"/>
    <n v="0"/>
    <n v="0"/>
    <n v="0"/>
    <n v="0"/>
    <n v="119.974"/>
    <n v="0"/>
    <n v="0"/>
    <n v="90"/>
    <n v="90"/>
    <n v="114.176"/>
    <n v="26"/>
    <n v="696.44"/>
    <n v="0.11399999999999011"/>
    <n v="0"/>
  </r>
  <r>
    <x v="0"/>
    <s v="503 PADMA BUCKET 3.5L (M. BEZ)"/>
    <s v="Bucket"/>
    <s v="Finished Good"/>
    <s v="Pcs."/>
    <n v="205"/>
    <n v="223"/>
    <n v="327"/>
    <n v="14.76"/>
    <n v="13663.74"/>
    <n v="0"/>
    <n v="0"/>
    <n v="0"/>
    <n v="0"/>
    <n v="93"/>
    <n v="3734"/>
    <n v="0"/>
    <n v="0"/>
    <n v="0"/>
    <n v="0"/>
    <n v="72.921000000000006"/>
    <n v="0"/>
    <n v="0"/>
    <n v="10"/>
    <n v="10"/>
    <n v="20.739000000000001"/>
    <n v="234"/>
    <n v="9777.7199999999993"/>
    <n v="4.0209999999999972"/>
    <n v="0"/>
  </r>
  <r>
    <x v="0"/>
    <s v="503 PADMA BUCKET 3.5L (M. WHITE)"/>
    <s v="Bucket"/>
    <s v="Finished Good"/>
    <s v="Pcs."/>
    <n v="205"/>
    <n v="223"/>
    <n v="201"/>
    <n v="9.08"/>
    <n v="8716.93"/>
    <n v="0"/>
    <n v="0"/>
    <n v="0"/>
    <n v="0"/>
    <n v="92"/>
    <n v="3695.6"/>
    <n v="0"/>
    <n v="0"/>
    <n v="0"/>
    <n v="0"/>
    <n v="44.823"/>
    <n v="0"/>
    <n v="0"/>
    <n v="20"/>
    <n v="20"/>
    <n v="20.515999999999998"/>
    <n v="109"/>
    <n v="4727.09"/>
    <n v="8.5640000000000001"/>
    <n v="0"/>
  </r>
  <r>
    <x v="0"/>
    <s v="503 PADMA BUCKET 3.5L (ORG)"/>
    <s v="Bucket"/>
    <s v="Finished Good"/>
    <s v="Pcs."/>
    <n v="205"/>
    <n v="223"/>
    <n v="380"/>
    <n v="17.16"/>
    <n v="12039.55"/>
    <n v="0"/>
    <n v="0"/>
    <n v="0"/>
    <n v="0"/>
    <n v="122"/>
    <n v="4499.6000000000004"/>
    <n v="0"/>
    <n v="0"/>
    <n v="0"/>
    <n v="0"/>
    <n v="84.74"/>
    <n v="0"/>
    <n v="0"/>
    <n v="20"/>
    <n v="20"/>
    <n v="27.206"/>
    <n v="258"/>
    <n v="8174.22"/>
    <n v="9.9539999999999971"/>
    <n v="0"/>
  </r>
  <r>
    <x v="0"/>
    <s v="503 PADMA BUCKET 3.5L (PINK)"/>
    <s v="Bucket"/>
    <s v="Finished Good"/>
    <s v="Pcs."/>
    <n v="205"/>
    <n v="223"/>
    <n v="590"/>
    <n v="26.64"/>
    <n v="16320.35"/>
    <n v="0"/>
    <n v="0"/>
    <n v="0"/>
    <n v="0"/>
    <n v="242"/>
    <n v="9808.1"/>
    <n v="0"/>
    <n v="0"/>
    <n v="0"/>
    <n v="0"/>
    <n v="131.57"/>
    <n v="0"/>
    <n v="0"/>
    <n v="30"/>
    <n v="30"/>
    <n v="53.966000000000001"/>
    <n v="348"/>
    <n v="9626.24"/>
    <n v="2.6739999999999995"/>
    <n v="0"/>
  </r>
  <r>
    <x v="0"/>
    <s v="503 PADMA BUCKET 3.5L (SILVER)"/>
    <s v="Bucket"/>
    <s v="Finished Good"/>
    <s v="Pcs."/>
    <n v="205"/>
    <n v="223"/>
    <n v="249"/>
    <n v="11.24"/>
    <n v="6824.2"/>
    <n v="0"/>
    <n v="0"/>
    <n v="0"/>
    <n v="0"/>
    <n v="212"/>
    <n v="8672.6"/>
    <n v="0"/>
    <n v="0"/>
    <n v="0"/>
    <n v="0"/>
    <n v="55.527000000000001"/>
    <n v="0"/>
    <n v="0"/>
    <n v="40"/>
    <n v="40"/>
    <n v="47.276000000000003"/>
    <n v="37"/>
    <n v="1014.04"/>
    <n v="3.9639999999999986"/>
    <n v="0"/>
  </r>
  <r>
    <x v="0"/>
    <s v="505 TAPI BUCKET 5L (BLUE)"/>
    <s v="Bucket"/>
    <s v="Finished Good"/>
    <s v="Pcs."/>
    <n v="270"/>
    <n v="294"/>
    <n v="569"/>
    <n v="25.69"/>
    <n v="17446.919999999998"/>
    <n v="0"/>
    <n v="0"/>
    <n v="1247"/>
    <n v="37946.1"/>
    <n v="645"/>
    <n v="31506.29"/>
    <n v="0"/>
    <n v="0"/>
    <n v="0"/>
    <n v="0"/>
    <n v="167.286"/>
    <n v="336.69"/>
    <n v="56.526884100000004"/>
    <n v="0"/>
    <n v="393.21688410000002"/>
    <n v="189.63"/>
    <n v="1171"/>
    <n v="35570.769999999997"/>
    <n v="229.27688410000002"/>
    <n v="0"/>
  </r>
  <r>
    <x v="0"/>
    <s v="505 TAPI BUCKET 5L (M. BEZ)"/>
    <s v="Bucket"/>
    <s v="Finished Good"/>
    <s v="Pcs."/>
    <n v="270"/>
    <n v="294"/>
    <n v="42"/>
    <n v="1.9"/>
    <n v="1320.93"/>
    <n v="0"/>
    <n v="0"/>
    <n v="450"/>
    <n v="14017.82"/>
    <n v="212"/>
    <n v="10346.5"/>
    <n v="0"/>
    <n v="0"/>
    <n v="0"/>
    <n v="0"/>
    <n v="12.348000000000001"/>
    <n v="121.5"/>
    <n v="20.398635000000002"/>
    <n v="0"/>
    <n v="141.89863500000001"/>
    <n v="62.328000000000003"/>
    <n v="280"/>
    <n v="8724.3799999999992"/>
    <n v="81.470635000000016"/>
    <n v="0"/>
  </r>
  <r>
    <x v="0"/>
    <s v="505 TAPI BUCKET 5L (M. WHITE)"/>
    <s v="Bucket"/>
    <s v="Finished Good"/>
    <s v="Pcs."/>
    <n v="270"/>
    <n v="294"/>
    <n v="50"/>
    <n v="2.2599999999999998"/>
    <n v="2172.77"/>
    <n v="0"/>
    <n v="0"/>
    <n v="584"/>
    <n v="17920"/>
    <n v="122"/>
    <n v="6028.6"/>
    <n v="0"/>
    <n v="0"/>
    <n v="0"/>
    <n v="0"/>
    <n v="14.7"/>
    <n v="157.68"/>
    <n v="26.472895200000004"/>
    <n v="0"/>
    <n v="184.15289520000002"/>
    <n v="35.868000000000002"/>
    <n v="512"/>
    <n v="15884.65"/>
    <n v="150.54489520000001"/>
    <n v="0"/>
  </r>
  <r>
    <x v="0"/>
    <s v="505 TAPI BUCKET 5L (ORG)"/>
    <s v="Bucket"/>
    <s v="Finished Good"/>
    <s v="Pcs."/>
    <n v="270"/>
    <n v="294"/>
    <n v="0"/>
    <n v="0"/>
    <n v="0"/>
    <n v="0"/>
    <n v="0"/>
    <n v="573"/>
    <n v="17938.32"/>
    <n v="292"/>
    <n v="14084.56"/>
    <n v="0"/>
    <n v="0"/>
    <n v="0"/>
    <n v="0"/>
    <n v="0"/>
    <n v="154.71"/>
    <n v="25.974261900000005"/>
    <n v="0"/>
    <n v="180.68426190000002"/>
    <n v="85.847999999999999"/>
    <n v="281"/>
    <n v="8796.9699999999993"/>
    <n v="94.836261900000025"/>
    <n v="0"/>
  </r>
  <r>
    <x v="0"/>
    <s v="505 TAPI BUCKET 5L (PINK)"/>
    <s v="Bucket"/>
    <s v="Finished Good"/>
    <s v="Pcs."/>
    <n v="270"/>
    <n v="294"/>
    <n v="284"/>
    <n v="12.82"/>
    <n v="8677.51"/>
    <n v="0"/>
    <n v="0"/>
    <n v="996"/>
    <n v="30090.89"/>
    <n v="382"/>
    <n v="18688.71"/>
    <n v="0"/>
    <n v="0"/>
    <n v="0"/>
    <n v="0"/>
    <n v="83.495999999999995"/>
    <n v="268.92"/>
    <n v="45.148978800000002"/>
    <n v="0"/>
    <n v="314.06897880000002"/>
    <n v="112.30800000000001"/>
    <n v="898"/>
    <n v="27095.759999999998"/>
    <n v="214.58097880000003"/>
    <n v="0"/>
  </r>
  <r>
    <x v="0"/>
    <s v="505 TAPI BUCKET 5L (SILVER)"/>
    <s v="Bucket"/>
    <s v="Finished Good"/>
    <s v="Pcs."/>
    <n v="270"/>
    <n v="294"/>
    <n v="180"/>
    <n v="8.1300000000000008"/>
    <n v="5482.23"/>
    <n v="0"/>
    <n v="0"/>
    <n v="687"/>
    <n v="21072.43"/>
    <n v="272"/>
    <n v="13374.7"/>
    <n v="0"/>
    <n v="0"/>
    <n v="0"/>
    <n v="0"/>
    <n v="52.92"/>
    <n v="185.49"/>
    <n v="31.141916100000003"/>
    <n v="0"/>
    <n v="216.63191610000001"/>
    <n v="79.968000000000004"/>
    <n v="595"/>
    <n v="18127.39"/>
    <n v="144.79391609999999"/>
    <n v="0"/>
  </r>
  <r>
    <x v="0"/>
    <s v="506.GARB. BKT.10L. W. LID(P)"/>
    <s v="Housekeeping"/>
    <s v="Finished Good"/>
    <s v="Pcs."/>
    <n v="520"/>
    <n v="567"/>
    <n v="1"/>
    <n v="0.05"/>
    <n v="98.35"/>
    <n v="0"/>
    <n v="0"/>
    <n v="34"/>
    <n v="3343.9"/>
    <n v="35"/>
    <n v="3400.6"/>
    <n v="0"/>
    <n v="0"/>
    <n v="0"/>
    <n v="0"/>
    <n v="0.56699999999999995"/>
    <n v="17.68"/>
    <n v="2.9682952"/>
    <n v="0"/>
    <n v="20.6482952"/>
    <n v="19.844999999999999"/>
    <n v="0"/>
    <n v="0"/>
    <n v="0.85329520000000159"/>
    <n v="0"/>
  </r>
  <r>
    <x v="0"/>
    <s v="506.GARB. BKT.10L.W. LID(S)"/>
    <s v="Housekeeping"/>
    <s v="Finished Good"/>
    <s v="Pcs."/>
    <n v="520"/>
    <n v="567"/>
    <n v="-106"/>
    <n v="0"/>
    <n v="-8062.85"/>
    <n v="0"/>
    <n v="0"/>
    <n v="141"/>
    <n v="10187.25"/>
    <n v="14"/>
    <n v="1305.22"/>
    <n v="0"/>
    <n v="0"/>
    <n v="0"/>
    <n v="0"/>
    <n v="-60.101999999999997"/>
    <n v="73.319999999999993"/>
    <n v="12.309694799999999"/>
    <n v="0"/>
    <n v="85.629694799999996"/>
    <n v="7.9379999999999997"/>
    <n v="21"/>
    <n v="1517.25"/>
    <n v="77.691694799999993"/>
    <n v="0"/>
  </r>
  <r>
    <x v="0"/>
    <s v="506.GARB.Bkt. 10ltr W. Lid (RED)"/>
    <s v="Housekeeping"/>
    <s v="Trading"/>
    <s v="Pcs."/>
    <m/>
    <n v="0"/>
    <n v="7"/>
    <n v="0.32"/>
    <n v="619.01"/>
    <n v="0"/>
    <n v="0"/>
    <n v="0"/>
    <n v="0"/>
    <n v="0"/>
    <n v="0"/>
    <n v="0"/>
    <n v="0"/>
    <n v="0"/>
    <n v="0"/>
    <n v="0"/>
    <n v="0"/>
    <n v="0"/>
    <n v="0"/>
    <n v="0"/>
    <n v="0"/>
    <n v="7"/>
    <n v="619.01"/>
    <n v="0.32"/>
    <n v="0"/>
  </r>
  <r>
    <x v="0"/>
    <s v="506.GARB.BKT.10L. W. LID(B)"/>
    <s v="Housekeeping"/>
    <s v="Finished Good"/>
    <s v="Pcs."/>
    <n v="520"/>
    <n v="567"/>
    <n v="-215"/>
    <n v="0"/>
    <n v="-16499.88"/>
    <n v="0"/>
    <n v="0"/>
    <n v="270"/>
    <n v="20306.7"/>
    <n v="15"/>
    <n v="1536"/>
    <n v="0"/>
    <n v="0"/>
    <n v="0"/>
    <n v="0"/>
    <n v="-121.905"/>
    <n v="140.4"/>
    <n v="23.571756000000004"/>
    <n v="0"/>
    <n v="163.971756"/>
    <n v="8.5050000000000008"/>
    <n v="40"/>
    <n v="3008.4"/>
    <n v="155.466756"/>
    <n v="0"/>
  </r>
  <r>
    <x v="0"/>
    <s v="506.GARB.BKT.10L. W. LID(M.W )"/>
    <s v="Housekeeping"/>
    <s v="Finished Good"/>
    <s v="Pcs."/>
    <n v="520"/>
    <n v="567"/>
    <n v="92"/>
    <n v="4.1500000000000004"/>
    <n v="9179.76"/>
    <n v="0"/>
    <n v="0"/>
    <n v="0"/>
    <n v="0"/>
    <n v="0"/>
    <n v="0"/>
    <n v="0"/>
    <n v="0"/>
    <n v="0"/>
    <n v="0"/>
    <n v="52.164000000000001"/>
    <n v="0"/>
    <n v="0"/>
    <n v="0"/>
    <n v="0"/>
    <n v="0"/>
    <n v="92"/>
    <n v="9179.76"/>
    <n v="4.1500000000000004"/>
    <n v="0"/>
  </r>
  <r>
    <x v="0"/>
    <s v="506.GARB.BKT.10L. W.LID (BL)"/>
    <s v="Housekeeping"/>
    <s v="Finished Good"/>
    <s v="Pcs."/>
    <n v="520"/>
    <n v="567"/>
    <n v="87"/>
    <n v="3.93"/>
    <n v="8111.01"/>
    <n v="0"/>
    <n v="0"/>
    <n v="0"/>
    <n v="0"/>
    <n v="0"/>
    <n v="0"/>
    <n v="0"/>
    <n v="0"/>
    <n v="0"/>
    <n v="0"/>
    <n v="49.329000000000001"/>
    <n v="0"/>
    <n v="0"/>
    <n v="0"/>
    <n v="0"/>
    <n v="0"/>
    <n v="87"/>
    <n v="8111.01"/>
    <n v="3.93"/>
    <n v="0"/>
  </r>
  <r>
    <x v="0"/>
    <s v="506.GARB.BKT.10L. W.LID(D.GR)"/>
    <s v="Housekeeping"/>
    <s v="Finished Good"/>
    <s v="Pcs."/>
    <n v="520"/>
    <n v="567"/>
    <n v="121"/>
    <n v="5.46"/>
    <n v="8600.66"/>
    <n v="0"/>
    <n v="0"/>
    <n v="0"/>
    <n v="0"/>
    <n v="0"/>
    <n v="0"/>
    <n v="0"/>
    <n v="0"/>
    <n v="0"/>
    <n v="0"/>
    <n v="68.606999999999999"/>
    <n v="0"/>
    <n v="0"/>
    <n v="0"/>
    <n v="0"/>
    <n v="0"/>
    <n v="121"/>
    <n v="8600.66"/>
    <n v="5.46"/>
    <n v="0"/>
  </r>
  <r>
    <x v="0"/>
    <s v="506.GARB.BKT.10L.W. Lid (Y)"/>
    <s v="Housekeeping"/>
    <s v="Finished Good"/>
    <s v="Pcs."/>
    <n v="520"/>
    <n v="567"/>
    <n v="0"/>
    <n v="0"/>
    <n v="0"/>
    <n v="0"/>
    <n v="0"/>
    <n v="15"/>
    <n v="1437"/>
    <n v="15"/>
    <n v="1536"/>
    <n v="0"/>
    <n v="0"/>
    <n v="0"/>
    <n v="0"/>
    <n v="0"/>
    <n v="7.8"/>
    <n v="1.3095420000000002"/>
    <n v="0"/>
    <n v="9.1095419999999994"/>
    <n v="8.5050000000000008"/>
    <n v="0"/>
    <n v="0"/>
    <n v="0.60454199999999858"/>
    <n v="0"/>
  </r>
  <r>
    <x v="0"/>
    <s v="506.GARB.BKT.10L.W.LID ( D Blue)"/>
    <s v="Housekeeping"/>
    <s v="Finished Good"/>
    <s v="Pcs."/>
    <n v="520"/>
    <n v="567"/>
    <n v="87"/>
    <n v="3.93"/>
    <n v="6149.68"/>
    <n v="0"/>
    <n v="0"/>
    <n v="0"/>
    <n v="0"/>
    <n v="0"/>
    <n v="0"/>
    <n v="0"/>
    <n v="0"/>
    <n v="0"/>
    <n v="0"/>
    <n v="49.329000000000001"/>
    <n v="0"/>
    <n v="0"/>
    <n v="0"/>
    <n v="0"/>
    <n v="0"/>
    <n v="87"/>
    <n v="6149.68"/>
    <n v="3.93"/>
    <n v="0"/>
  </r>
  <r>
    <x v="0"/>
    <s v="506.GARB.BKT.10L.W.LID(M.B)"/>
    <s v="Housekeeping"/>
    <s v="Finished Good"/>
    <s v="Pcs."/>
    <n v="520"/>
    <n v="567"/>
    <n v="-2"/>
    <n v="0"/>
    <n v="-192.9"/>
    <n v="0"/>
    <n v="0"/>
    <n v="37"/>
    <n v="3568.65"/>
    <n v="35"/>
    <n v="3400.6"/>
    <n v="0"/>
    <n v="0"/>
    <n v="0"/>
    <n v="0"/>
    <n v="-1.1339999999999999"/>
    <n v="19.239999999999998"/>
    <n v="3.2302035999999998"/>
    <n v="0"/>
    <n v="22.470203599999998"/>
    <n v="19.844999999999999"/>
    <n v="0"/>
    <n v="0"/>
    <n v="2.625203599999999"/>
    <n v="0"/>
  </r>
  <r>
    <x v="0"/>
    <s v="507 KAVERI BUCKET 7L (BLUE)"/>
    <s v="Bucket"/>
    <s v="Finished Good"/>
    <s v="Pcs."/>
    <n v="365"/>
    <n v="398"/>
    <n v="291"/>
    <n v="13.14"/>
    <n v="11992.64"/>
    <n v="0"/>
    <n v="0"/>
    <n v="694"/>
    <n v="28441.759999999998"/>
    <n v="662"/>
    <n v="48195.6"/>
    <n v="0"/>
    <n v="0"/>
    <n v="0"/>
    <n v="0"/>
    <n v="115.818"/>
    <n v="253.31"/>
    <n v="42.528215900000006"/>
    <n v="0"/>
    <n v="295.83821590000002"/>
    <n v="263.476"/>
    <n v="323"/>
    <n v="13250.4"/>
    <n v="45.50221590000001"/>
    <n v="0"/>
  </r>
  <r>
    <x v="0"/>
    <s v="507 KAVERI BUCKET 7L (M BEZ)"/>
    <s v="Bucket"/>
    <s v="Finished Good"/>
    <s v="Pcs."/>
    <n v="365"/>
    <n v="398"/>
    <n v="459"/>
    <n v="20.72"/>
    <n v="17542"/>
    <n v="0"/>
    <n v="0"/>
    <n v="606"/>
    <n v="23723.01"/>
    <n v="102"/>
    <n v="7452.8"/>
    <n v="0"/>
    <n v="0"/>
    <n v="0"/>
    <n v="0"/>
    <n v="182.68199999999999"/>
    <n v="221.19"/>
    <n v="37.135589100000004"/>
    <n v="0"/>
    <n v="258.3255891"/>
    <n v="40.595999999999997"/>
    <n v="963"/>
    <n v="37333.769999999997"/>
    <n v="238.44958910000003"/>
    <n v="0"/>
  </r>
  <r>
    <x v="0"/>
    <s v="507 KAVERI BUCKET 7L (M.WT)"/>
    <s v="Bucket"/>
    <s v="Finished Good"/>
    <s v="Pcs."/>
    <n v="365"/>
    <n v="398"/>
    <n v="286"/>
    <n v="12.91"/>
    <n v="12146.07"/>
    <n v="0"/>
    <n v="0"/>
    <n v="0"/>
    <n v="0"/>
    <n v="102"/>
    <n v="7452.8"/>
    <n v="0"/>
    <n v="0"/>
    <n v="0"/>
    <n v="0"/>
    <n v="113.828"/>
    <n v="0"/>
    <n v="0"/>
    <n v="30"/>
    <n v="30"/>
    <n v="40.595999999999997"/>
    <n v="184"/>
    <n v="7814.25"/>
    <n v="2.3140000000000001"/>
    <n v="0"/>
  </r>
  <r>
    <x v="0"/>
    <s v="507 KAVERI BUCKET 7L (OR)"/>
    <s v="Bucket"/>
    <s v="Finished Good"/>
    <s v="Pcs."/>
    <n v="365"/>
    <n v="398"/>
    <n v="372"/>
    <n v="16.8"/>
    <n v="13800.37"/>
    <n v="0"/>
    <n v="0"/>
    <n v="0"/>
    <n v="0"/>
    <n v="82"/>
    <n v="5845.6"/>
    <n v="0"/>
    <n v="0"/>
    <n v="0"/>
    <n v="0"/>
    <n v="148.05600000000001"/>
    <n v="0"/>
    <n v="0"/>
    <n v="20"/>
    <n v="20"/>
    <n v="32.636000000000003"/>
    <n v="290"/>
    <n v="10758.35"/>
    <n v="4.1639999999999944"/>
    <n v="0"/>
  </r>
  <r>
    <x v="0"/>
    <s v="507 KAVERI BUCKET 7L (PINK)"/>
    <s v="Bucket"/>
    <s v="Finished Good"/>
    <s v="Pcs."/>
    <n v="365"/>
    <n v="398"/>
    <n v="401"/>
    <n v="18.100000000000001"/>
    <n v="16315.39"/>
    <n v="0"/>
    <n v="0"/>
    <n v="220"/>
    <n v="8957.2099999999991"/>
    <n v="272"/>
    <n v="19925.7"/>
    <n v="0"/>
    <n v="0"/>
    <n v="0"/>
    <n v="0"/>
    <n v="159.59800000000001"/>
    <n v="80.3"/>
    <n v="13.481567"/>
    <n v="0"/>
    <n v="93.781566999999995"/>
    <n v="108.256"/>
    <n v="349"/>
    <n v="14203.51"/>
    <n v="3.6255669999999895"/>
    <n v="0"/>
  </r>
  <r>
    <x v="0"/>
    <s v="507 KAVERI BUCKET 7L (SIL)"/>
    <s v="Bucket"/>
    <s v="Finished Good"/>
    <s v="Pcs."/>
    <n v="365"/>
    <n v="398"/>
    <n v="2"/>
    <n v="0.09"/>
    <n v="79.33"/>
    <n v="0"/>
    <n v="0"/>
    <n v="636"/>
    <n v="25772.49"/>
    <n v="203"/>
    <n v="14885.2"/>
    <n v="0"/>
    <n v="0"/>
    <n v="0"/>
    <n v="0"/>
    <n v="0.79600000000000004"/>
    <n v="232.14"/>
    <n v="38.973984600000001"/>
    <n v="0"/>
    <n v="271.11398459999998"/>
    <n v="80.793999999999997"/>
    <n v="435"/>
    <n v="17627.41"/>
    <n v="190.40998459999997"/>
    <n v="0"/>
  </r>
  <r>
    <x v="0"/>
    <s v="508.GARB. BKT.13L.W. LID (BL.)"/>
    <s v="Housekeeping"/>
    <s v="Trading"/>
    <s v="Pcs."/>
    <m/>
    <n v="0"/>
    <n v="1"/>
    <n v="0.05"/>
    <n v="111.02"/>
    <n v="0"/>
    <n v="0"/>
    <n v="0"/>
    <n v="0"/>
    <n v="0"/>
    <n v="0"/>
    <n v="0"/>
    <n v="0"/>
    <n v="0"/>
    <n v="0"/>
    <n v="0"/>
    <n v="0"/>
    <n v="0"/>
    <n v="0"/>
    <n v="0"/>
    <n v="0"/>
    <n v="1"/>
    <n v="111.02"/>
    <n v="0.05"/>
    <n v="0"/>
  </r>
  <r>
    <x v="0"/>
    <s v="508.GARB. BKT.13L.W.LID (B)"/>
    <s v="Housekeeping"/>
    <s v="Finished Good"/>
    <s v="Pcs."/>
    <n v="590"/>
    <n v="643"/>
    <n v="-2"/>
    <n v="0"/>
    <n v="-154.52000000000001"/>
    <n v="0"/>
    <n v="0"/>
    <n v="202"/>
    <n v="15549.96"/>
    <n v="190"/>
    <n v="21209.4"/>
    <n v="0"/>
    <n v="0"/>
    <n v="0"/>
    <n v="0"/>
    <n v="-1.286"/>
    <n v="119.18"/>
    <n v="20.009130200000001"/>
    <n v="0"/>
    <n v="139.18913020000002"/>
    <n v="122.17"/>
    <n v="10"/>
    <n v="769.8"/>
    <n v="17.019130200000021"/>
    <n v="0"/>
  </r>
  <r>
    <x v="0"/>
    <s v="508.GARB.BKT.13L. W.LID (M.B.)"/>
    <s v="Housekeeping"/>
    <s v="Finished Good"/>
    <s v="Pcs."/>
    <n v="590"/>
    <n v="643"/>
    <n v="-40"/>
    <n v="0"/>
    <n v="-4940.1000000000004"/>
    <n v="0"/>
    <n v="0"/>
    <n v="60"/>
    <n v="7108.2"/>
    <n v="20"/>
    <n v="2220.4"/>
    <n v="0"/>
    <n v="0"/>
    <n v="0"/>
    <n v="0"/>
    <n v="-25.72"/>
    <n v="35.4"/>
    <n v="5.9433059999999998"/>
    <n v="0"/>
    <n v="41.343305999999998"/>
    <n v="12.86"/>
    <n v="0"/>
    <n v="0"/>
    <n v="28.483305999999999"/>
    <n v="0"/>
  </r>
  <r>
    <x v="0"/>
    <s v="508.GARB.BKT.13L. W.LID (P)"/>
    <s v="Housekeeping"/>
    <s v="Finished Good"/>
    <s v="Pcs."/>
    <n v="590"/>
    <n v="643"/>
    <n v="-117"/>
    <n v="0"/>
    <n v="-12015.51"/>
    <n v="0"/>
    <n v="0"/>
    <n v="137"/>
    <n v="18505.8"/>
    <n v="20"/>
    <n v="2336"/>
    <n v="0"/>
    <n v="0"/>
    <n v="0"/>
    <n v="0"/>
    <n v="-75.230999999999995"/>
    <n v="80.83"/>
    <n v="13.570548700000002"/>
    <n v="0"/>
    <n v="94.400548700000002"/>
    <n v="12.86"/>
    <n v="0"/>
    <n v="0"/>
    <n v="81.540548700000002"/>
    <n v="0"/>
  </r>
  <r>
    <x v="0"/>
    <s v="508.GARB.BKT.13L.W. LID (S)"/>
    <s v="Housekeeping"/>
    <s v="Finished Good"/>
    <s v="Pcs."/>
    <n v="590"/>
    <n v="643"/>
    <n v="-19"/>
    <n v="0"/>
    <n v="-1252.8599999999999"/>
    <n v="0"/>
    <n v="0"/>
    <n v="39"/>
    <n v="2571.66"/>
    <n v="0"/>
    <n v="0"/>
    <n v="0"/>
    <n v="0"/>
    <n v="0"/>
    <n v="0"/>
    <n v="-12.217000000000001"/>
    <n v="23.01"/>
    <n v="3.8631489000000006"/>
    <n v="0"/>
    <n v="26.873148900000004"/>
    <n v="0"/>
    <n v="20"/>
    <n v="1318.8"/>
    <n v="26.873148900000004"/>
    <n v="0"/>
  </r>
  <r>
    <x v="0"/>
    <s v="508.GARB.BKT.13L.W.LID ( GR)"/>
    <s v="Housekeeping"/>
    <s v="Finished Good"/>
    <s v="Pcs."/>
    <n v="590"/>
    <n v="643"/>
    <n v="-15"/>
    <n v="0"/>
    <n v="-1665.3"/>
    <n v="0"/>
    <n v="0"/>
    <n v="35"/>
    <n v="3422.35"/>
    <n v="20"/>
    <n v="2336"/>
    <n v="0"/>
    <n v="0"/>
    <n v="0"/>
    <n v="0"/>
    <n v="-9.6449999999999996"/>
    <n v="20.65"/>
    <n v="3.4669285000000003"/>
    <n v="0"/>
    <n v="24.1169285"/>
    <n v="12.86"/>
    <n v="0"/>
    <n v="0"/>
    <n v="11.256928500000001"/>
    <n v="0"/>
  </r>
  <r>
    <x v="0"/>
    <s v="508.GARB.BKT.13L.W.LID (M.W.)"/>
    <s v="Housekeeping"/>
    <s v="Finished Good"/>
    <s v="Pcs."/>
    <n v="590"/>
    <n v="643"/>
    <n v="0"/>
    <n v="0"/>
    <n v="0"/>
    <n v="0"/>
    <n v="0"/>
    <n v="20"/>
    <n v="2427"/>
    <n v="20"/>
    <n v="2220.4"/>
    <n v="0"/>
    <n v="0"/>
    <n v="0"/>
    <n v="0"/>
    <n v="0"/>
    <n v="11.8"/>
    <n v="1.9811020000000001"/>
    <n v="0"/>
    <n v="13.781102000000001"/>
    <n v="12.86"/>
    <n v="0"/>
    <n v="0"/>
    <n v="0.9211020000000012"/>
    <n v="0"/>
  </r>
  <r>
    <x v="0"/>
    <s v="510 YAMUNA BUCKET 10L ( M.WT)"/>
    <s v="Bucket"/>
    <s v="Finished Good"/>
    <s v="Pcs."/>
    <n v="500"/>
    <n v="545"/>
    <n v="117"/>
    <n v="5.28"/>
    <n v="7497.95"/>
    <n v="0"/>
    <n v="0"/>
    <n v="302"/>
    <n v="19495.5"/>
    <n v="122"/>
    <n v="11484.7"/>
    <n v="0"/>
    <n v="0"/>
    <n v="0"/>
    <n v="0"/>
    <n v="63.765000000000001"/>
    <n v="151"/>
    <n v="25.351390000000002"/>
    <n v="0"/>
    <n v="176.35139000000001"/>
    <n v="66.489999999999995"/>
    <n v="297"/>
    <n v="19077.060000000001"/>
    <n v="115.14139000000002"/>
    <n v="0"/>
  </r>
  <r>
    <x v="0"/>
    <s v="510 YAMUNA BUCKET 10L (BLUE)"/>
    <s v="Bucket"/>
    <s v="Finished Good"/>
    <s v="Pcs."/>
    <n v="500"/>
    <n v="545"/>
    <n v="68"/>
    <n v="3.07"/>
    <n v="4392.59"/>
    <n v="0"/>
    <n v="0"/>
    <n v="1288"/>
    <n v="83717.06"/>
    <n v="589"/>
    <n v="55245.61"/>
    <n v="0"/>
    <n v="0"/>
    <n v="0"/>
    <n v="0"/>
    <n v="37.06"/>
    <n v="644"/>
    <n v="108.12116000000002"/>
    <n v="0"/>
    <n v="752.12116000000003"/>
    <n v="321.005"/>
    <n v="767"/>
    <n v="49387.33"/>
    <n v="434.18616000000009"/>
    <n v="0"/>
  </r>
  <r>
    <x v="0"/>
    <s v="510 YAMUNA BUCKET 10L (M. BEZ)"/>
    <s v="Bucket"/>
    <s v="Finished Good"/>
    <s v="Pcs."/>
    <n v="500"/>
    <n v="545"/>
    <n v="73"/>
    <n v="3.3"/>
    <n v="4367.6000000000004"/>
    <n v="0"/>
    <n v="0"/>
    <n v="391"/>
    <n v="24994.19"/>
    <n v="122"/>
    <n v="11700.7"/>
    <n v="0"/>
    <n v="0"/>
    <n v="0"/>
    <n v="0"/>
    <n v="39.784999999999997"/>
    <n v="195.5"/>
    <n v="32.822495000000004"/>
    <n v="0"/>
    <n v="228.322495"/>
    <n v="66.489999999999995"/>
    <n v="342"/>
    <n v="21641.65"/>
    <n v="165.13249500000001"/>
    <n v="0"/>
  </r>
  <r>
    <x v="0"/>
    <s v="510 YAMUNA BUCKET 10L (ORG)"/>
    <s v="Bucket"/>
    <s v="Finished Good"/>
    <s v="Pcs."/>
    <n v="500"/>
    <n v="545"/>
    <n v="219"/>
    <n v="9.89"/>
    <n v="14114.2"/>
    <n v="0"/>
    <n v="0"/>
    <n v="377"/>
    <n v="23864.23"/>
    <n v="137"/>
    <n v="12034.9"/>
    <n v="0"/>
    <n v="0"/>
    <n v="0"/>
    <n v="0"/>
    <n v="119.355"/>
    <n v="188.5"/>
    <n v="31.647265000000001"/>
    <n v="0"/>
    <n v="220.147265"/>
    <n v="74.665000000000006"/>
    <n v="459"/>
    <n v="29149"/>
    <n v="155.37226499999997"/>
    <n v="0"/>
  </r>
  <r>
    <x v="0"/>
    <s v="510 YAMUNA BUCKET 10L (PINK)"/>
    <s v="Bucket"/>
    <s v="Finished Good"/>
    <s v="Pcs."/>
    <n v="500"/>
    <n v="545"/>
    <n v="164"/>
    <n v="7.4"/>
    <n v="10516.71"/>
    <n v="0"/>
    <n v="0"/>
    <n v="607"/>
    <n v="38476.660000000003"/>
    <n v="197"/>
    <n v="18455.349999999999"/>
    <n v="0"/>
    <n v="0"/>
    <n v="0"/>
    <n v="0"/>
    <n v="89.38"/>
    <n v="303.5"/>
    <n v="50.954615000000004"/>
    <n v="0"/>
    <n v="354.45461499999999"/>
    <n v="107.36499999999999"/>
    <n v="574"/>
    <n v="36384.94"/>
    <n v="254.48961499999996"/>
    <n v="0"/>
  </r>
  <r>
    <x v="0"/>
    <s v="510 YAMUNA BUCKET 10L (SILVER)"/>
    <s v="Bucket"/>
    <s v="Finished Good"/>
    <s v="Pcs."/>
    <n v="500"/>
    <n v="545"/>
    <n v="17"/>
    <n v="0.77"/>
    <n v="1085.79"/>
    <n v="0"/>
    <n v="0"/>
    <n v="595"/>
    <n v="38878.730000000003"/>
    <n v="197"/>
    <n v="18742.900000000001"/>
    <n v="0"/>
    <n v="0"/>
    <n v="0"/>
    <n v="0"/>
    <n v="9.2650000000000006"/>
    <n v="297.5"/>
    <n v="49.947275000000012"/>
    <n v="0"/>
    <n v="347.44727499999999"/>
    <n v="107.36499999999999"/>
    <n v="415"/>
    <n v="27017.57"/>
    <n v="240.85227499999996"/>
    <n v="0"/>
  </r>
  <r>
    <x v="0"/>
    <s v="515 GODAVARI BUCKET 15L (BLUE)"/>
    <s v="Bucket"/>
    <s v="Finished Good"/>
    <s v="Pcs."/>
    <n v="705"/>
    <n v="768"/>
    <n v="746"/>
    <n v="33.68"/>
    <n v="65427.37"/>
    <n v="0"/>
    <n v="0"/>
    <n v="0"/>
    <n v="0"/>
    <n v="494"/>
    <n v="57053.599999999999"/>
    <n v="0"/>
    <n v="0"/>
    <n v="0"/>
    <n v="0"/>
    <n v="572.928"/>
    <n v="0"/>
    <n v="0"/>
    <n v="350"/>
    <n v="350"/>
    <n v="379.392"/>
    <n v="252"/>
    <n v="22101.47"/>
    <n v="4.2880000000000109"/>
    <n v="0"/>
  </r>
  <r>
    <x v="0"/>
    <s v="515 GODAVARI BUCKET 15L (M WT.)"/>
    <s v="Bucket"/>
    <s v="Finished Good"/>
    <s v="Pcs."/>
    <n v="705"/>
    <n v="768"/>
    <n v="453"/>
    <n v="20.45"/>
    <n v="48123.39"/>
    <n v="0"/>
    <n v="0"/>
    <n v="0"/>
    <n v="0"/>
    <n v="82"/>
    <n v="9622.7999999999993"/>
    <n v="0"/>
    <n v="0"/>
    <n v="0"/>
    <n v="0"/>
    <n v="347.904"/>
    <n v="0"/>
    <n v="0"/>
    <n v="50"/>
    <n v="50"/>
    <n v="62.975999999999999"/>
    <n v="371"/>
    <n v="39412.300000000003"/>
    <n v="7.4740000000000038"/>
    <n v="0"/>
  </r>
  <r>
    <x v="0"/>
    <s v="515 GODAVARI BUCKET 15L (M.BEZ)"/>
    <s v="Bucket"/>
    <s v="Finished Good"/>
    <s v="Pcs."/>
    <n v="705"/>
    <n v="768"/>
    <n v="373"/>
    <n v="16.84"/>
    <n v="32325.06"/>
    <n v="0"/>
    <n v="0"/>
    <n v="0"/>
    <n v="0"/>
    <n v="42"/>
    <n v="4930.2"/>
    <n v="0"/>
    <n v="0"/>
    <n v="0"/>
    <n v="0"/>
    <n v="286.464"/>
    <n v="0"/>
    <n v="0"/>
    <n v="20"/>
    <n v="20"/>
    <n v="32.256"/>
    <n v="331"/>
    <n v="28685.24"/>
    <n v="4.5840000000000032"/>
    <n v="0"/>
  </r>
  <r>
    <x v="0"/>
    <s v="515 GODAVARI BUCKET 15L (ORANGE)"/>
    <s v="Bucket"/>
    <s v="Finished Good"/>
    <s v="Pcs."/>
    <n v="705"/>
    <n v="768"/>
    <n v="187"/>
    <n v="8.44"/>
    <n v="15691.05"/>
    <n v="0"/>
    <n v="0"/>
    <n v="0"/>
    <n v="0"/>
    <n v="146"/>
    <n v="16546"/>
    <n v="0"/>
    <n v="0"/>
    <n v="0"/>
    <n v="0"/>
    <n v="143.61600000000001"/>
    <n v="0"/>
    <n v="0"/>
    <n v="110"/>
    <n v="110"/>
    <n v="112.128"/>
    <n v="41"/>
    <n v="3440.28"/>
    <n v="6.3119999999999976"/>
    <n v="0"/>
  </r>
  <r>
    <x v="0"/>
    <s v="515 GODAVARI BUCKET 15L (PINK)"/>
    <s v="Bucket"/>
    <s v="Finished Good"/>
    <s v="Pcs."/>
    <n v="705"/>
    <n v="768"/>
    <n v="474"/>
    <n v="21.4"/>
    <n v="41061.39"/>
    <n v="0"/>
    <n v="0"/>
    <n v="0"/>
    <n v="0"/>
    <n v="236"/>
    <n v="27139.599999999999"/>
    <n v="0"/>
    <n v="0"/>
    <n v="0"/>
    <n v="0"/>
    <n v="364.03199999999998"/>
    <n v="0"/>
    <n v="0"/>
    <n v="160"/>
    <n v="160"/>
    <n v="181.24799999999999"/>
    <n v="238"/>
    <n v="20617.330000000002"/>
    <n v="0.15200000000001523"/>
    <n v="0"/>
  </r>
  <r>
    <x v="0"/>
    <s v="515 GODAVARI BUCKET 15L (SIL)"/>
    <s v="Bucket"/>
    <s v="Finished Good"/>
    <s v="Pcs."/>
    <n v="705"/>
    <n v="768"/>
    <n v="321"/>
    <n v="14.49"/>
    <n v="27672.66"/>
    <n v="0"/>
    <n v="0"/>
    <n v="0"/>
    <n v="0"/>
    <n v="82"/>
    <n v="9622.7999999999993"/>
    <n v="0"/>
    <n v="0"/>
    <n v="0"/>
    <n v="0"/>
    <n v="246.52799999999999"/>
    <n v="0"/>
    <n v="0"/>
    <n v="50"/>
    <n v="50"/>
    <n v="62.975999999999999"/>
    <n v="239"/>
    <n v="20603.62"/>
    <n v="1.5139999999999958"/>
    <n v="0"/>
  </r>
  <r>
    <x v="0"/>
    <s v="516 DOLPHIN BKT.16L (GRAY)"/>
    <s v="Bucket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516. DOLPHIN BKT.16 L  (P.GR.)"/>
    <s v="Bucket"/>
    <s v="Finished Good"/>
    <s v="Pcs."/>
    <n v="450"/>
    <n v="490"/>
    <n v="95"/>
    <n v="4.29"/>
    <n v="10397.75"/>
    <n v="0"/>
    <n v="0"/>
    <n v="0"/>
    <n v="0"/>
    <n v="210"/>
    <n v="17828.099999999999"/>
    <n v="0"/>
    <n v="0"/>
    <n v="0"/>
    <n v="0"/>
    <n v="46.55"/>
    <n v="0"/>
    <n v="0"/>
    <n v="100"/>
    <n v="100"/>
    <n v="102.9"/>
    <n v="-115"/>
    <n v="-11877.55"/>
    <n v="1.3900000000000006"/>
    <n v="0"/>
  </r>
  <r>
    <x v="0"/>
    <s v="516. DOLPHIN BKT.16 LTR ( L.B)"/>
    <s v="Bucket"/>
    <s v="Finished Good"/>
    <s v="Pcs."/>
    <n v="450"/>
    <n v="490"/>
    <n v="83"/>
    <n v="3.75"/>
    <n v="4469.4799999999996"/>
    <n v="0"/>
    <n v="0"/>
    <n v="520"/>
    <n v="28211.56"/>
    <n v="276"/>
    <n v="23702.46"/>
    <n v="0"/>
    <n v="0"/>
    <n v="0"/>
    <n v="0"/>
    <n v="40.67"/>
    <n v="234"/>
    <n v="39.286259999999999"/>
    <n v="0"/>
    <n v="273.28625999999997"/>
    <n v="135.24"/>
    <n v="327"/>
    <n v="17735.13"/>
    <n v="141.79625999999996"/>
    <n v="0"/>
  </r>
  <r>
    <x v="0"/>
    <s v="516. DOLPHIN BKT.16 LTR (BLUE)"/>
    <s v="Bucket"/>
    <s v="Finished Good"/>
    <s v="Pcs."/>
    <n v="450"/>
    <n v="490"/>
    <n v="0"/>
    <n v="0"/>
    <n v="0"/>
    <n v="0"/>
    <n v="0"/>
    <n v="60"/>
    <n v="2923.38"/>
    <n v="30"/>
    <n v="2561.1"/>
    <n v="0"/>
    <n v="0"/>
    <n v="0"/>
    <n v="0"/>
    <n v="0"/>
    <n v="27"/>
    <n v="4.5330300000000001"/>
    <n v="0"/>
    <n v="31.53303"/>
    <n v="14.7"/>
    <n v="30"/>
    <n v="1461.69"/>
    <n v="16.833030000000001"/>
    <n v="0"/>
  </r>
  <r>
    <x v="0"/>
    <s v="516. DOLPHIN BKT.16 LTR (M.B)"/>
    <s v="Bucket"/>
    <s v="Finished Good"/>
    <s v="Pcs."/>
    <n v="450"/>
    <n v="490"/>
    <n v="155"/>
    <n v="7"/>
    <n v="10011.58"/>
    <n v="0"/>
    <n v="0"/>
    <n v="411"/>
    <n v="22413.25"/>
    <n v="180"/>
    <n v="15330.3"/>
    <n v="0"/>
    <n v="0"/>
    <n v="0"/>
    <n v="0"/>
    <n v="75.95"/>
    <n v="184.95"/>
    <n v="31.051255500000003"/>
    <n v="0"/>
    <n v="216.00125549999998"/>
    <n v="88.2"/>
    <n v="386"/>
    <n v="21902.43"/>
    <n v="134.80125549999997"/>
    <n v="0"/>
  </r>
  <r>
    <x v="0"/>
    <s v="516. DOLPHIN BKT.16 LTR (PINK)"/>
    <s v="Bucket"/>
    <s v="Finished Good"/>
    <s v="Pcs."/>
    <n v="450"/>
    <n v="490"/>
    <n v="102"/>
    <n v="4.6100000000000003"/>
    <n v="5226.92"/>
    <n v="0"/>
    <n v="0"/>
    <n v="327"/>
    <n v="17367.14"/>
    <n v="364"/>
    <n v="31215.200000000001"/>
    <n v="0"/>
    <n v="0"/>
    <n v="0"/>
    <n v="0"/>
    <n v="49.98"/>
    <n v="147.15"/>
    <n v="24.705013500000003"/>
    <n v="10"/>
    <n v="181.85501350000001"/>
    <n v="178.36"/>
    <n v="65"/>
    <n v="3438.38"/>
    <n v="8.1050135000000125"/>
    <n v="0"/>
  </r>
  <r>
    <x v="0"/>
    <s v="516. DOLPHIN BKT.16 LTR (SL)"/>
    <s v="Bucket"/>
    <s v="Finished Good"/>
    <s v="Pcs."/>
    <n v="450"/>
    <n v="490"/>
    <n v="547"/>
    <n v="24.7"/>
    <n v="29967.9"/>
    <n v="0"/>
    <n v="0"/>
    <n v="0"/>
    <n v="0"/>
    <n v="242"/>
    <n v="20598.46"/>
    <n v="0"/>
    <n v="0"/>
    <n v="0"/>
    <n v="0"/>
    <n v="268.02999999999997"/>
    <n v="0"/>
    <n v="0"/>
    <n v="100"/>
    <n v="100"/>
    <n v="118.58"/>
    <n v="305"/>
    <n v="16709.7"/>
    <n v="6.1200000000000045"/>
    <n v="0"/>
  </r>
  <r>
    <x v="0"/>
    <s v="516.DOLPHIN BKT.16 LTR (BR)"/>
    <s v="Bucket"/>
    <s v="Finished Good"/>
    <s v="Pcs."/>
    <n v="450"/>
    <n v="490"/>
    <n v="43"/>
    <n v="1.94"/>
    <n v="4706.3500000000004"/>
    <n v="0"/>
    <n v="0"/>
    <n v="0"/>
    <n v="0"/>
    <n v="0"/>
    <n v="0"/>
    <n v="0"/>
    <n v="0"/>
    <n v="0"/>
    <n v="0"/>
    <n v="21.07"/>
    <n v="0"/>
    <n v="0"/>
    <n v="0"/>
    <n v="0"/>
    <n v="0"/>
    <n v="43"/>
    <n v="4706.3500000000004"/>
    <n v="1.94"/>
    <n v="0"/>
  </r>
  <r>
    <x v="0"/>
    <s v="516.DOLPHIN BKT.16 LTR (M.W)"/>
    <s v="Bucket"/>
    <s v="Finished Good"/>
    <s v="Pcs."/>
    <n v="450"/>
    <n v="490"/>
    <n v="170"/>
    <n v="7.68"/>
    <n v="9742.01"/>
    <n v="0"/>
    <n v="0"/>
    <n v="356"/>
    <n v="18875.7"/>
    <n v="120"/>
    <n v="10246.799999999999"/>
    <n v="0"/>
    <n v="0"/>
    <n v="0"/>
    <n v="0"/>
    <n v="83.3"/>
    <n v="160.19999999999999"/>
    <n v="26.895977999999999"/>
    <n v="0"/>
    <n v="187.095978"/>
    <n v="58.8"/>
    <n v="406"/>
    <n v="22017.74"/>
    <n v="135.975978"/>
    <n v="0"/>
  </r>
  <r>
    <x v="0"/>
    <s v="517 Narmada Bkt 17 L (blue)"/>
    <s v="Bucket"/>
    <s v="Finished Good"/>
    <s v="Pcs."/>
    <n v="745"/>
    <n v="812"/>
    <n v="354"/>
    <n v="15.98"/>
    <n v="33210.32"/>
    <n v="0"/>
    <n v="0"/>
    <n v="0"/>
    <n v="0"/>
    <n v="276"/>
    <n v="40935.599999999999"/>
    <n v="0"/>
    <n v="0"/>
    <n v="0"/>
    <n v="0"/>
    <n v="287.44799999999998"/>
    <n v="0"/>
    <n v="0"/>
    <n v="210"/>
    <n v="210"/>
    <n v="224.11199999999999"/>
    <n v="78"/>
    <n v="7317.52"/>
    <n v="1.867999999999995"/>
    <n v="0"/>
  </r>
  <r>
    <x v="0"/>
    <s v="517 Narmada Bkt 17 L (G.Pigeon)"/>
    <s v="Bucket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517 Narmada Bkt 17 L (Gray)"/>
    <s v="Bucket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517 Narmada Bkt 17 L (M.Baize)"/>
    <s v="Bucket"/>
    <s v="Finished Good"/>
    <s v="Pcs."/>
    <n v="745"/>
    <n v="812"/>
    <n v="108"/>
    <n v="4.88"/>
    <n v="11134.92"/>
    <n v="0"/>
    <n v="0"/>
    <n v="0"/>
    <n v="0"/>
    <n v="62"/>
    <n v="9471"/>
    <n v="0"/>
    <n v="0"/>
    <n v="0"/>
    <n v="0"/>
    <n v="87.695999999999998"/>
    <n v="0"/>
    <n v="0"/>
    <n v="50"/>
    <n v="50"/>
    <n v="50.344000000000001"/>
    <n v="46"/>
    <n v="4742.6499999999996"/>
    <n v="4.5360000000000014"/>
    <n v="0"/>
  </r>
  <r>
    <x v="0"/>
    <s v="517 Narmada Bkt 17 L (M.white)"/>
    <s v="Bucket"/>
    <s v="Finished Good"/>
    <s v="Pcs."/>
    <n v="745"/>
    <n v="812"/>
    <n v="196"/>
    <n v="8.85"/>
    <n v="18447.05"/>
    <n v="0"/>
    <n v="0"/>
    <n v="0"/>
    <n v="0"/>
    <n v="82"/>
    <n v="12474"/>
    <n v="0"/>
    <n v="0"/>
    <n v="0"/>
    <n v="0"/>
    <n v="159.15199999999999"/>
    <n v="0"/>
    <n v="0"/>
    <n v="60"/>
    <n v="60"/>
    <n v="66.584000000000003"/>
    <n v="114"/>
    <n v="10729.41"/>
    <n v="2.2659999999999911"/>
    <n v="0"/>
  </r>
  <r>
    <x v="0"/>
    <s v="517 Narmada Bkt 17 L (orange)"/>
    <s v="Bucket"/>
    <s v="Finished Good"/>
    <s v="Pcs."/>
    <n v="745"/>
    <n v="812"/>
    <n v="433"/>
    <n v="19.55"/>
    <n v="83352.5"/>
    <n v="0"/>
    <n v="0"/>
    <n v="0"/>
    <n v="0"/>
    <n v="66"/>
    <n v="9132"/>
    <n v="0"/>
    <n v="0"/>
    <n v="0"/>
    <n v="0"/>
    <n v="351.596"/>
    <n v="0"/>
    <n v="0"/>
    <n v="40"/>
    <n v="40"/>
    <n v="53.591999999999999"/>
    <n v="367"/>
    <n v="70647.5"/>
    <n v="5.9579999999999984"/>
    <n v="0"/>
  </r>
  <r>
    <x v="0"/>
    <s v="517 Narmada Bkt 17 L (pink)"/>
    <s v="Bucket"/>
    <s v="Finished Good"/>
    <s v="Pcs."/>
    <n v="745"/>
    <n v="812"/>
    <n v="314"/>
    <n v="14.18"/>
    <n v="30767.83"/>
    <n v="0"/>
    <n v="0"/>
    <n v="0"/>
    <n v="0"/>
    <n v="136"/>
    <n v="19791.400000000001"/>
    <n v="0"/>
    <n v="0"/>
    <n v="0"/>
    <n v="0"/>
    <n v="254.96799999999999"/>
    <n v="0"/>
    <n v="0"/>
    <n v="100"/>
    <n v="100"/>
    <n v="110.432"/>
    <n v="178"/>
    <n v="17441.64"/>
    <n v="3.7480000000000047"/>
    <n v="0"/>
  </r>
  <r>
    <x v="0"/>
    <s v="517 Narmada Bkt 17 L (silver)"/>
    <s v="Bucket"/>
    <s v="Finished Good"/>
    <s v="Pcs."/>
    <n v="745"/>
    <n v="812"/>
    <n v="122"/>
    <n v="5.51"/>
    <n v="11362.33"/>
    <n v="0"/>
    <n v="0"/>
    <n v="0"/>
    <n v="0"/>
    <n v="82"/>
    <n v="12474"/>
    <n v="0"/>
    <n v="0"/>
    <n v="0"/>
    <n v="0"/>
    <n v="99.063999999999993"/>
    <n v="0"/>
    <n v="0"/>
    <n v="70"/>
    <n v="70"/>
    <n v="66.584000000000003"/>
    <n v="40"/>
    <n v="3725.36"/>
    <n v="8.9260000000000019"/>
    <n v="0"/>
  </r>
  <r>
    <x v="0"/>
    <s v="520 GANGA BUCKET 20L (BLUE)"/>
    <s v="Bucket"/>
    <s v="Finished Good"/>
    <s v="Pcs."/>
    <n v="840"/>
    <n v="916"/>
    <n v="513"/>
    <n v="23.16"/>
    <n v="51602.95"/>
    <n v="0"/>
    <n v="0"/>
    <n v="245"/>
    <n v="23700.400000000001"/>
    <n v="558"/>
    <n v="90826.98"/>
    <n v="0"/>
    <n v="0"/>
    <n v="0"/>
    <n v="0"/>
    <n v="469.90800000000002"/>
    <n v="205.8"/>
    <n v="34.551762000000004"/>
    <n v="250"/>
    <n v="490.35176200000001"/>
    <n v="511.12799999999999"/>
    <n v="200"/>
    <n v="19545.82"/>
    <n v="2.3837619999999902"/>
    <n v="0"/>
  </r>
  <r>
    <x v="0"/>
    <s v="520 GANGA BUCKET 20L (BROWN)"/>
    <s v="Bucket"/>
    <s v="Trading"/>
    <s v="Pcs."/>
    <m/>
    <n v="0"/>
    <n v="108"/>
    <n v="4.88"/>
    <n v="22572"/>
    <n v="0"/>
    <n v="0"/>
    <n v="0"/>
    <n v="0"/>
    <n v="0"/>
    <n v="0"/>
    <n v="0"/>
    <n v="0"/>
    <n v="0"/>
    <n v="0"/>
    <n v="0"/>
    <n v="0"/>
    <n v="0"/>
    <n v="0"/>
    <n v="0"/>
    <n v="0"/>
    <n v="108"/>
    <n v="22572"/>
    <n v="4.88"/>
    <n v="0"/>
  </r>
  <r>
    <x v="0"/>
    <s v="520 GANGA BUCKET 20L (M BEZ)"/>
    <s v="Bucket"/>
    <s v="Finished Good"/>
    <s v="Pcs."/>
    <n v="840"/>
    <n v="916"/>
    <n v="403"/>
    <n v="18.2"/>
    <n v="39672.82"/>
    <n v="0"/>
    <n v="0"/>
    <n v="0"/>
    <n v="0"/>
    <n v="92"/>
    <n v="15156.68"/>
    <n v="0"/>
    <n v="0"/>
    <n v="0"/>
    <n v="0"/>
    <n v="369.14800000000002"/>
    <n v="0"/>
    <n v="0"/>
    <n v="70"/>
    <n v="70"/>
    <n v="84.272000000000006"/>
    <n v="311"/>
    <n v="30616"/>
    <n v="3.9279999999999973"/>
    <n v="0"/>
  </r>
  <r>
    <x v="0"/>
    <s v="520 GANGA BUCKET 20L (M WT)"/>
    <s v="Bucket"/>
    <s v="Finished Good"/>
    <s v="Pcs."/>
    <n v="840"/>
    <n v="916"/>
    <n v="424"/>
    <n v="19.14"/>
    <n v="42188.97"/>
    <n v="0"/>
    <n v="0"/>
    <n v="0"/>
    <n v="0"/>
    <n v="38"/>
    <n v="6203.12"/>
    <n v="0"/>
    <n v="0"/>
    <n v="0"/>
    <n v="0"/>
    <n v="388.38400000000001"/>
    <n v="0"/>
    <n v="0"/>
    <n v="20"/>
    <n v="20"/>
    <n v="34.808"/>
    <n v="386"/>
    <n v="38407.89"/>
    <n v="4.3320000000000007"/>
    <n v="0"/>
  </r>
  <r>
    <x v="0"/>
    <s v="520 GANGA BUCKET 20L (OR)"/>
    <s v="Bucket"/>
    <s v="Finished Good"/>
    <s v="Pcs."/>
    <n v="840"/>
    <n v="916"/>
    <n v="195"/>
    <n v="8.8000000000000007"/>
    <n v="19465.2"/>
    <n v="0"/>
    <n v="0"/>
    <n v="105"/>
    <n v="10088.799999999999"/>
    <n v="201"/>
    <n v="31955.82"/>
    <n v="0"/>
    <n v="0"/>
    <n v="0"/>
    <n v="0"/>
    <n v="178.62"/>
    <n v="88.2"/>
    <n v="14.807898000000002"/>
    <n v="80"/>
    <n v="183.00789800000001"/>
    <n v="184.11600000000001"/>
    <n v="99"/>
    <n v="9623.31"/>
    <n v="7.691898000000009"/>
    <n v="0"/>
  </r>
  <r>
    <x v="0"/>
    <s v="520 GANGA BUCKET 20L (PINK)"/>
    <s v="Bucket"/>
    <s v="Finished Good"/>
    <s v="Pcs."/>
    <n v="840"/>
    <n v="916"/>
    <n v="407"/>
    <n v="18.38"/>
    <n v="40243.550000000003"/>
    <n v="0"/>
    <n v="0"/>
    <n v="342"/>
    <n v="32800.879999999997"/>
    <n v="294"/>
    <n v="47669.46"/>
    <n v="0"/>
    <n v="0"/>
    <n v="0"/>
    <n v="0"/>
    <n v="372.81200000000001"/>
    <n v="287.27999999999997"/>
    <n v="48.231439199999997"/>
    <n v="0"/>
    <n v="335.51143919999998"/>
    <n v="269.30399999999997"/>
    <n v="455"/>
    <n v="43974.15"/>
    <n v="84.587439200000006"/>
    <n v="0"/>
  </r>
  <r>
    <x v="0"/>
    <s v="520 GANGA BUCKET 20L (SIL)"/>
    <s v="Bucket"/>
    <s v="Finished Good"/>
    <s v="Pcs."/>
    <n v="840"/>
    <n v="916"/>
    <n v="389"/>
    <n v="17.559999999999999"/>
    <n v="38614.54"/>
    <n v="0"/>
    <n v="0"/>
    <n v="0"/>
    <n v="0"/>
    <n v="110"/>
    <n v="18091.04"/>
    <n v="0"/>
    <n v="0"/>
    <n v="0"/>
    <n v="0"/>
    <n v="356.32400000000001"/>
    <n v="0"/>
    <n v="0"/>
    <n v="90"/>
    <n v="90"/>
    <n v="100.76"/>
    <n v="279"/>
    <n v="27695.27"/>
    <n v="6.7999999999999972"/>
    <n v="0"/>
  </r>
  <r>
    <x v="0"/>
    <s v="565 Parrot Showel Dustpan"/>
    <s v="FRISCH"/>
    <s v="Finished Good"/>
    <s v="Pcs."/>
    <n v="110"/>
    <n v="120"/>
    <n v="86"/>
    <n v="3.88"/>
    <n v="1426.76"/>
    <n v="0"/>
    <n v="0"/>
    <n v="0"/>
    <n v="0"/>
    <n v="0"/>
    <n v="0"/>
    <n v="0"/>
    <n v="0"/>
    <n v="0"/>
    <n v="0"/>
    <n v="10.32"/>
    <n v="0"/>
    <n v="0"/>
    <n v="0"/>
    <n v="0"/>
    <n v="0"/>
    <n v="86"/>
    <n v="1426.76"/>
    <n v="3.88"/>
    <n v="0"/>
  </r>
  <r>
    <x v="0"/>
    <s v="602 Mini Super Clean With Patti"/>
    <s v="Housekeeping"/>
    <s v="Finished Good"/>
    <s v="Pcs."/>
    <n v="80"/>
    <n v="87"/>
    <n v="4212"/>
    <n v="190.17"/>
    <n v="52430.99"/>
    <n v="0"/>
    <n v="0"/>
    <n v="0"/>
    <n v="0"/>
    <n v="2485"/>
    <n v="53283.96"/>
    <n v="0"/>
    <n v="0"/>
    <n v="0"/>
    <n v="0"/>
    <n v="366.44400000000002"/>
    <n v="0"/>
    <n v="0"/>
    <n v="30"/>
    <n v="30"/>
    <n v="216.19499999999999"/>
    <n v="1727"/>
    <n v="21497.71"/>
    <n v="3.9749999999999943"/>
    <n v="0"/>
  </r>
  <r>
    <x v="0"/>
    <s v="603 Super Clean"/>
    <s v="Housekeeping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603 Super Clean With Patti"/>
    <s v="Housekeeping"/>
    <s v="Finished Good"/>
    <s v="Pcs."/>
    <n v="110"/>
    <n v="120"/>
    <n v="2690"/>
    <n v="121.45"/>
    <n v="44295.07"/>
    <n v="0"/>
    <n v="0"/>
    <n v="8972"/>
    <n v="141604.4"/>
    <n v="2594"/>
    <n v="67959.679999999993"/>
    <n v="0"/>
    <n v="0"/>
    <n v="0"/>
    <n v="0"/>
    <n v="322.8"/>
    <n v="986.92"/>
    <n v="165.6939988"/>
    <n v="0"/>
    <n v="1152.6139988"/>
    <n v="311.27999999999997"/>
    <n v="9068"/>
    <n v="143978"/>
    <n v="962.78399880000006"/>
    <n v="0"/>
  </r>
  <r>
    <x v="0"/>
    <s v="606 MISS CLEAN DUSTPAN(MIX)"/>
    <s v="Housekeeping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7 Ltr Bkt Only Handle(blue)"/>
    <s v="Component"/>
    <s v="Trading"/>
    <s v="Pcs."/>
    <m/>
    <n v="0"/>
    <n v="159"/>
    <n v="7.18"/>
    <n v="790.11"/>
    <n v="0"/>
    <n v="0"/>
    <n v="1480"/>
    <n v="7381.23"/>
    <n v="0"/>
    <n v="0"/>
    <n v="694"/>
    <n v="117.11944000000001"/>
    <n v="811.11944000000005"/>
    <n v="3463.06"/>
    <n v="0"/>
    <n v="0"/>
    <n v="0"/>
    <n v="0"/>
    <n v="0"/>
    <n v="0"/>
    <n v="945"/>
    <n v="4711.3599999999997"/>
    <n v="7.18"/>
    <n v="0"/>
  </r>
  <r>
    <x v="0"/>
    <s v="7 Ltr Bkt Only Handle(M.baize)"/>
    <s v="Component"/>
    <s v="Trading"/>
    <s v="Pcs."/>
    <m/>
    <n v="0"/>
    <n v="667"/>
    <n v="30.11"/>
    <n v="2415.13"/>
    <n v="0"/>
    <n v="0"/>
    <n v="0"/>
    <n v="0"/>
    <n v="0"/>
    <n v="0"/>
    <n v="606"/>
    <n v="102.26856000000002"/>
    <n v="708.26855999999998"/>
    <n v="2193.7199999999998"/>
    <n v="0"/>
    <n v="0"/>
    <n v="0"/>
    <n v="0"/>
    <n v="0"/>
    <n v="0"/>
    <n v="61"/>
    <n v="220.87"/>
    <n v="30.11"/>
    <n v="0"/>
  </r>
  <r>
    <x v="0"/>
    <s v="7 Ltr Bkt Only Handle(M.white)"/>
    <s v="Component"/>
    <s v="Trading"/>
    <s v="Pcs."/>
    <m/>
    <n v="0"/>
    <n v="289"/>
    <n v="13.05"/>
    <n v="0"/>
    <n v="0"/>
    <n v="0"/>
    <n v="806"/>
    <n v="3966.85"/>
    <n v="0"/>
    <n v="0"/>
    <n v="0"/>
    <n v="0"/>
    <n v="0"/>
    <n v="0"/>
    <n v="0"/>
    <n v="0"/>
    <n v="0"/>
    <n v="0"/>
    <n v="0"/>
    <n v="0"/>
    <n v="1095"/>
    <n v="3966.85"/>
    <n v="13.05"/>
    <n v="0"/>
  </r>
  <r>
    <x v="0"/>
    <s v="7 Ltr Bkt Only Handle(pink)"/>
    <s v="Component"/>
    <s v="Trading"/>
    <s v="Pcs."/>
    <m/>
    <n v="0"/>
    <n v="685"/>
    <n v="30.93"/>
    <n v="3421.58"/>
    <n v="0"/>
    <n v="0"/>
    <n v="824"/>
    <n v="4084.73"/>
    <n v="0"/>
    <n v="0"/>
    <n v="220"/>
    <n v="37.127200000000002"/>
    <n v="257.12720000000002"/>
    <n v="1093.4000000000001"/>
    <n v="0"/>
    <n v="0"/>
    <n v="0"/>
    <n v="0"/>
    <n v="0"/>
    <n v="0"/>
    <n v="1289"/>
    <n v="6411.95"/>
    <n v="30.93"/>
    <n v="0"/>
  </r>
  <r>
    <x v="0"/>
    <s v="7 Ltr Bkt Only Handle(silver)"/>
    <s v="Component"/>
    <s v="Trading"/>
    <s v="Pcs."/>
    <m/>
    <n v="0"/>
    <n v="225"/>
    <n v="10.16"/>
    <n v="1006.8"/>
    <n v="0"/>
    <n v="0"/>
    <n v="906"/>
    <n v="4481.51"/>
    <n v="0"/>
    <n v="0"/>
    <n v="636"/>
    <n v="107.33136"/>
    <n v="743.33136000000002"/>
    <n v="3084.6"/>
    <n v="0"/>
    <n v="0"/>
    <n v="0"/>
    <n v="0"/>
    <n v="0"/>
    <n v="0"/>
    <n v="495"/>
    <n v="2402.0500000000002"/>
    <n v="10.16"/>
    <n v="0"/>
  </r>
  <r>
    <x v="0"/>
    <s v="7 Ltr Only Handle (orange)"/>
    <s v="Component"/>
    <s v="Trading"/>
    <s v="Pcs."/>
    <m/>
    <n v="0"/>
    <n v="452"/>
    <n v="20.41"/>
    <n v="0"/>
    <n v="0"/>
    <n v="0"/>
    <n v="370"/>
    <n v="1833.31"/>
    <n v="0"/>
    <n v="0"/>
    <n v="0"/>
    <n v="0"/>
    <n v="0"/>
    <n v="0"/>
    <n v="0"/>
    <n v="0"/>
    <n v="0"/>
    <n v="0"/>
    <n v="0"/>
    <n v="0"/>
    <n v="822"/>
    <n v="1833.31"/>
    <n v="20.41"/>
    <n v="0"/>
  </r>
  <r>
    <x v="0"/>
    <s v="702 MULTIPURPOSE STAND"/>
    <s v="Kitchenware"/>
    <s v="Finished Good"/>
    <s v="Pcs."/>
    <n v="190"/>
    <n v="207"/>
    <n v="810"/>
    <n v="36.57"/>
    <n v="44371.22"/>
    <n v="0"/>
    <n v="0"/>
    <n v="0"/>
    <n v="0"/>
    <n v="168"/>
    <n v="12649.2"/>
    <n v="0"/>
    <n v="0"/>
    <n v="0"/>
    <n v="0"/>
    <n v="167.67"/>
    <n v="0"/>
    <n v="0"/>
    <n v="0"/>
    <n v="0"/>
    <n v="34.776000000000003"/>
    <n v="642"/>
    <n v="35168.300000000003"/>
    <n v="1.7939999999999969"/>
    <n v="0"/>
  </r>
  <r>
    <x v="0"/>
    <s v="704 Annapurna Bowl (M.baize)"/>
    <s v="Kitchenware"/>
    <s v="Finished Good"/>
    <s v="Pcs."/>
    <n v="20"/>
    <n v="22"/>
    <n v="2486"/>
    <n v="112.24"/>
    <n v="10664.94"/>
    <n v="0"/>
    <n v="0"/>
    <n v="0"/>
    <n v="0"/>
    <n v="86"/>
    <n v="378.4"/>
    <n v="0"/>
    <n v="0"/>
    <n v="0"/>
    <n v="0"/>
    <n v="54.692"/>
    <n v="0"/>
    <n v="0"/>
    <n v="0"/>
    <n v="0"/>
    <n v="1.8919999999999999"/>
    <n v="2400"/>
    <n v="10296"/>
    <n v="110.348"/>
    <n v="0"/>
  </r>
  <r>
    <x v="0"/>
    <s v="704 ANNAPURNA BOWL (WHITE)"/>
    <s v="Kitchenware"/>
    <s v="Finished Good"/>
    <s v="Pcs."/>
    <n v="20"/>
    <n v="22"/>
    <n v="2599"/>
    <n v="117.34"/>
    <n v="0"/>
    <n v="0"/>
    <n v="0"/>
    <n v="0"/>
    <n v="0"/>
    <n v="0"/>
    <n v="0"/>
    <n v="0"/>
    <n v="0"/>
    <n v="0"/>
    <n v="0"/>
    <n v="57.177999999999997"/>
    <n v="0"/>
    <n v="0"/>
    <n v="0"/>
    <n v="0"/>
    <n v="0"/>
    <n v="2599"/>
    <n v="0"/>
    <n v="117.34"/>
    <n v="0"/>
  </r>
  <r>
    <x v="0"/>
    <s v="704 ANNAPURNA BOWL (YELLOW)"/>
    <s v="Kitchenware"/>
    <s v="Finished Good"/>
    <s v="Pcs."/>
    <n v="20"/>
    <n v="22"/>
    <n v="2000"/>
    <n v="90.3"/>
    <n v="0"/>
    <n v="0"/>
    <n v="0"/>
    <n v="0"/>
    <n v="0"/>
    <n v="0"/>
    <n v="0"/>
    <n v="0"/>
    <n v="0"/>
    <n v="0"/>
    <n v="0"/>
    <n v="44"/>
    <n v="0"/>
    <n v="0"/>
    <n v="0"/>
    <n v="0"/>
    <n v="0"/>
    <n v="2000"/>
    <n v="0"/>
    <n v="90.3"/>
    <n v="0"/>
  </r>
  <r>
    <x v="0"/>
    <s v="708 Pot Stand (Small) (Brown)"/>
    <s v="Kitchenware"/>
    <s v="Finished Good"/>
    <s v="Pcs."/>
    <n v="135"/>
    <n v="147"/>
    <n v="323"/>
    <n v="14.58"/>
    <n v="5874.04"/>
    <n v="0"/>
    <n v="0"/>
    <n v="1040"/>
    <n v="18639.59"/>
    <n v="420"/>
    <n v="14580.4"/>
    <n v="0"/>
    <n v="0"/>
    <n v="0"/>
    <n v="0"/>
    <n v="47.481000000000002"/>
    <n v="140.4"/>
    <n v="23.571756000000004"/>
    <n v="0"/>
    <n v="163.971756"/>
    <n v="61.74"/>
    <n v="943"/>
    <n v="16951.189999999999"/>
    <n v="116.811756"/>
    <n v="0"/>
  </r>
  <r>
    <x v="0"/>
    <s v="708 Pot Stand (Small) (M.BAIZE)"/>
    <s v="Kitchenware"/>
    <s v="Finished Good"/>
    <s v="Pcs."/>
    <n v="135"/>
    <n v="147"/>
    <n v="1"/>
    <n v="0.05"/>
    <n v="32.86"/>
    <n v="0"/>
    <n v="0"/>
    <n v="600"/>
    <n v="10536.53"/>
    <n v="138"/>
    <n v="4697.6000000000004"/>
    <n v="0"/>
    <n v="0"/>
    <n v="0"/>
    <n v="0"/>
    <n v="0.14699999999999999"/>
    <n v="81"/>
    <n v="13.59909"/>
    <n v="0"/>
    <n v="94.599090000000004"/>
    <n v="20.286000000000001"/>
    <n v="463"/>
    <n v="8130.81"/>
    <n v="74.36309"/>
    <n v="0"/>
  </r>
  <r>
    <x v="0"/>
    <s v="708 Pot Stand (Small) (M.WHITE)"/>
    <s v="Kitchenware"/>
    <s v="Finished Good"/>
    <s v="Pcs."/>
    <n v="135"/>
    <n v="147"/>
    <n v="473"/>
    <n v="21.36"/>
    <n v="6791.85"/>
    <n v="0"/>
    <n v="0"/>
    <n v="0"/>
    <n v="0"/>
    <n v="100"/>
    <n v="3390.4"/>
    <n v="0"/>
    <n v="0"/>
    <n v="0"/>
    <n v="0"/>
    <n v="69.531000000000006"/>
    <n v="0"/>
    <n v="0"/>
    <n v="0"/>
    <n v="0"/>
    <n v="14.7"/>
    <n v="373"/>
    <n v="5355.95"/>
    <n v="6.66"/>
    <n v="0"/>
  </r>
  <r>
    <x v="0"/>
    <s v="708 Pot Stand (Small)(BLUE)"/>
    <s v="Kitchenware"/>
    <s v="Finished Good"/>
    <s v="Pcs."/>
    <n v="135"/>
    <n v="147"/>
    <n v="423"/>
    <n v="19.100000000000001"/>
    <n v="7747.84"/>
    <n v="0"/>
    <n v="0"/>
    <n v="396"/>
    <n v="7039.38"/>
    <n v="380"/>
    <n v="12993.6"/>
    <n v="0"/>
    <n v="0"/>
    <n v="0"/>
    <n v="0"/>
    <n v="62.180999999999997"/>
    <n v="53.46"/>
    <n v="8.9753994000000006"/>
    <n v="0"/>
    <n v="62.435399400000001"/>
    <n v="55.86"/>
    <n v="439"/>
    <n v="7913.81"/>
    <n v="25.675399400000003"/>
    <n v="0"/>
  </r>
  <r>
    <x v="0"/>
    <s v="708 Pot Stand (Small)(PINK)"/>
    <s v="Kitchenware"/>
    <s v="Finished Good"/>
    <s v="Pcs."/>
    <n v="135"/>
    <n v="147"/>
    <n v="522"/>
    <n v="23.57"/>
    <n v="9235.81"/>
    <n v="0"/>
    <n v="0"/>
    <n v="268"/>
    <n v="4737.68"/>
    <n v="240"/>
    <n v="8269.2000000000007"/>
    <n v="0"/>
    <n v="0"/>
    <n v="0"/>
    <n v="0"/>
    <n v="76.733999999999995"/>
    <n v="36.18"/>
    <n v="6.0742602000000003"/>
    <n v="0"/>
    <n v="42.254260199999997"/>
    <n v="35.28"/>
    <n v="550"/>
    <n v="9728.15"/>
    <n v="30.544260199999997"/>
    <n v="0"/>
  </r>
  <r>
    <x v="0"/>
    <s v="709 Pot Stand (BIG) (BLUE)"/>
    <s v="Kitchenware"/>
    <s v="Finished Good"/>
    <s v="Pcs."/>
    <n v="260"/>
    <n v="283"/>
    <n v="138"/>
    <n v="6.23"/>
    <n v="6566.04"/>
    <n v="0"/>
    <n v="0"/>
    <n v="513"/>
    <n v="15744.11"/>
    <n v="108"/>
    <n v="6189.84"/>
    <n v="0"/>
    <n v="0"/>
    <n v="0"/>
    <n v="0"/>
    <n v="39.054000000000002"/>
    <n v="133.38"/>
    <n v="22.393168200000002"/>
    <n v="0"/>
    <n v="155.77316819999999"/>
    <n v="30.564"/>
    <n v="543"/>
    <n v="17358.849999999999"/>
    <n v="131.43916819999998"/>
    <n v="0"/>
  </r>
  <r>
    <x v="0"/>
    <s v="709 Pot Stand (Big) (BROWN)"/>
    <s v="Kitchenware"/>
    <s v="Finished Good"/>
    <s v="Pcs."/>
    <n v="260"/>
    <n v="283"/>
    <n v="329"/>
    <n v="14.85"/>
    <n v="10567.61"/>
    <n v="0"/>
    <n v="0"/>
    <n v="470"/>
    <n v="14564.34"/>
    <n v="252"/>
    <n v="14600.28"/>
    <n v="0"/>
    <n v="0"/>
    <n v="0"/>
    <n v="0"/>
    <n v="93.106999999999999"/>
    <n v="122.2"/>
    <n v="20.516158000000001"/>
    <n v="0"/>
    <n v="142.71615800000001"/>
    <n v="71.316000000000003"/>
    <n v="547"/>
    <n v="17037.61"/>
    <n v="86.250157999999999"/>
    <n v="0"/>
  </r>
  <r>
    <x v="0"/>
    <s v="709 Pot Stand (BIG) (M.BAIZE)"/>
    <s v="Kitchenware"/>
    <s v="Finished Good"/>
    <s v="Pcs."/>
    <n v="260"/>
    <n v="283"/>
    <n v="318"/>
    <n v="14.36"/>
    <n v="13307.97"/>
    <n v="0"/>
    <n v="0"/>
    <n v="220"/>
    <n v="6671.49"/>
    <n v="96"/>
    <n v="5534.28"/>
    <n v="0"/>
    <n v="0"/>
    <n v="0"/>
    <n v="0"/>
    <n v="89.994"/>
    <n v="57.2"/>
    <n v="9.603308000000002"/>
    <n v="0"/>
    <n v="66.803308000000001"/>
    <n v="27.167999999999999"/>
    <n v="442"/>
    <n v="16092.53"/>
    <n v="53.995308000000001"/>
    <n v="0"/>
  </r>
  <r>
    <x v="0"/>
    <s v="709 Pot Stand (BIG) (M.WHITE)"/>
    <s v="Kitchenware"/>
    <s v="Finished Good"/>
    <s v="Pcs."/>
    <n v="260"/>
    <n v="283"/>
    <n v="286"/>
    <n v="12.91"/>
    <n v="9686.5300000000007"/>
    <n v="0"/>
    <n v="0"/>
    <n v="200"/>
    <n v="6057.9"/>
    <n v="95"/>
    <n v="5436.89"/>
    <n v="0"/>
    <n v="0"/>
    <n v="0"/>
    <n v="0"/>
    <n v="80.938000000000002"/>
    <n v="52"/>
    <n v="8.7302800000000005"/>
    <n v="0"/>
    <n v="60.73028"/>
    <n v="26.885000000000002"/>
    <n v="391"/>
    <n v="12568.27"/>
    <n v="46.755279999999999"/>
    <n v="0"/>
  </r>
  <r>
    <x v="0"/>
    <s v="709 Pot Stand (BIG) (PINK)"/>
    <s v="Kitchenware"/>
    <s v="Finished Good"/>
    <s v="Pcs."/>
    <n v="260"/>
    <n v="283"/>
    <n v="243"/>
    <n v="10.97"/>
    <n v="7565.08"/>
    <n v="0"/>
    <n v="0"/>
    <n v="325"/>
    <n v="9914.7900000000009"/>
    <n v="109"/>
    <n v="6282.8"/>
    <n v="0"/>
    <n v="0"/>
    <n v="0"/>
    <n v="0"/>
    <n v="68.769000000000005"/>
    <n v="84.5"/>
    <n v="14.186705000000002"/>
    <n v="0"/>
    <n v="98.686705000000003"/>
    <n v="30.847000000000001"/>
    <n v="459"/>
    <n v="14091.66"/>
    <n v="78.809705000000008"/>
    <n v="0"/>
  </r>
  <r>
    <x v="0"/>
    <s v="710 Annapurna Roti Tray"/>
    <s v="Kitchenware"/>
    <s v="Finished Good"/>
    <s v="Pcs."/>
    <n v="95"/>
    <n v="104"/>
    <n v="5980"/>
    <n v="269.99"/>
    <n v="72845.84"/>
    <n v="0"/>
    <n v="0"/>
    <n v="0"/>
    <n v="0"/>
    <n v="3024"/>
    <n v="60516.36"/>
    <n v="0"/>
    <n v="0"/>
    <n v="0"/>
    <n v="0"/>
    <n v="621.91999999999996"/>
    <n v="0"/>
    <n v="0"/>
    <n v="50"/>
    <n v="50"/>
    <n v="314.49599999999998"/>
    <n v="2956"/>
    <n v="36008.75"/>
    <n v="5.4940000000000282"/>
    <n v="0"/>
  </r>
  <r>
    <x v="0"/>
    <s v="713 Annapurna Plate (M. Baize)"/>
    <s v="Kitchenware"/>
    <s v="Finished Good"/>
    <s v="Pcs."/>
    <n v="254"/>
    <n v="277"/>
    <n v="600"/>
    <n v="27.09"/>
    <n v="20592"/>
    <n v="0"/>
    <n v="0"/>
    <n v="0"/>
    <n v="0"/>
    <n v="24"/>
    <n v="844.8"/>
    <n v="0"/>
    <n v="0"/>
    <n v="0"/>
    <n v="0"/>
    <n v="166.2"/>
    <n v="0"/>
    <n v="0"/>
    <n v="0"/>
    <n v="0"/>
    <n v="6.6479999999999997"/>
    <n v="576"/>
    <n v="19768.32"/>
    <n v="20.442"/>
    <n v="0"/>
  </r>
  <r>
    <x v="0"/>
    <s v="713 ANNAPURNA PLATE WHITE"/>
    <s v="Kitchenware"/>
    <s v="Finished Good"/>
    <s v="Pcs."/>
    <n v="254"/>
    <n v="277"/>
    <n v="2268"/>
    <n v="102.4"/>
    <n v="0"/>
    <n v="0"/>
    <n v="0"/>
    <n v="0"/>
    <n v="0"/>
    <n v="0"/>
    <n v="0"/>
    <n v="0"/>
    <n v="0"/>
    <n v="0"/>
    <n v="0"/>
    <n v="628.23599999999999"/>
    <n v="0"/>
    <n v="0"/>
    <n v="0"/>
    <n v="0"/>
    <n v="0"/>
    <n v="2268"/>
    <n v="0"/>
    <n v="102.4"/>
    <n v="0"/>
  </r>
  <r>
    <x v="0"/>
    <s v="713 ANNAPURNA PLATE YELLOW"/>
    <s v="Kitchenware"/>
    <s v="Finished Good"/>
    <s v="Pcs."/>
    <n v="254"/>
    <n v="277"/>
    <n v="2230"/>
    <n v="100.68"/>
    <n v="0"/>
    <n v="0"/>
    <n v="0"/>
    <n v="0"/>
    <n v="0"/>
    <n v="0"/>
    <n v="0"/>
    <n v="0"/>
    <n v="0"/>
    <n v="0"/>
    <n v="0"/>
    <n v="617.71"/>
    <n v="0"/>
    <n v="0"/>
    <n v="0"/>
    <n v="0"/>
    <n v="0"/>
    <n v="2230"/>
    <n v="0"/>
    <n v="100.68"/>
    <n v="0"/>
  </r>
  <r>
    <x v="0"/>
    <s v="801 Garbage Bkt 10 Ltr Only Lid (red)"/>
    <s v="Component"/>
    <s v="Trading"/>
    <s v="Pcs."/>
    <m/>
    <n v="0"/>
    <n v="112"/>
    <n v="5.0599999999999996"/>
    <n v="1414.31"/>
    <n v="0"/>
    <n v="0"/>
    <n v="0"/>
    <n v="0"/>
    <n v="0"/>
    <n v="0"/>
    <n v="6"/>
    <n v="1.0125599999999999"/>
    <n v="7.0125599999999997"/>
    <n v="75.78"/>
    <n v="0"/>
    <n v="0"/>
    <n v="0"/>
    <n v="0"/>
    <n v="0"/>
    <n v="0"/>
    <n v="106"/>
    <n v="1338.54"/>
    <n v="5.0599999999999996"/>
    <n v="0"/>
  </r>
  <r>
    <x v="0"/>
    <s v="801 Garbage Bkt Only Lid 10 Ltr (yellow)"/>
    <s v="Component"/>
    <s v="Trading"/>
    <s v="Pcs."/>
    <m/>
    <n v="0"/>
    <n v="40"/>
    <n v="1.81"/>
    <n v="800"/>
    <n v="0"/>
    <n v="0"/>
    <n v="0"/>
    <n v="0"/>
    <n v="0"/>
    <n v="0"/>
    <n v="15"/>
    <n v="2.5314000000000001"/>
    <n v="17.531400000000001"/>
    <n v="300"/>
    <n v="0"/>
    <n v="0"/>
    <n v="0"/>
    <n v="0"/>
    <n v="0"/>
    <n v="0"/>
    <n v="25"/>
    <n v="500"/>
    <n v="1.81"/>
    <n v="0"/>
  </r>
  <r>
    <x v="0"/>
    <s v="801 NO. GARBAGE BKT 10L ONLY LID (BLK)"/>
    <s v="Component"/>
    <s v="Trading"/>
    <s v="Pcs."/>
    <m/>
    <n v="0"/>
    <n v="40"/>
    <n v="1.81"/>
    <n v="800"/>
    <n v="0"/>
    <n v="0"/>
    <n v="0"/>
    <n v="0"/>
    <n v="0"/>
    <n v="0"/>
    <n v="0"/>
    <n v="0"/>
    <n v="0"/>
    <n v="0"/>
    <n v="0"/>
    <n v="0"/>
    <n v="0"/>
    <n v="0"/>
    <n v="0"/>
    <n v="0"/>
    <n v="40"/>
    <n v="800"/>
    <n v="1.81"/>
    <n v="0"/>
  </r>
  <r>
    <x v="0"/>
    <s v="801 NO. GARBAGE BKT 10L ONLY LID (G)"/>
    <s v="Component"/>
    <s v="Finished Good"/>
    <s v="Pcs."/>
    <n v="125"/>
    <n v="136"/>
    <n v="720"/>
    <n v="32.51"/>
    <n v="14400"/>
    <n v="0"/>
    <n v="0"/>
    <n v="0"/>
    <n v="0"/>
    <n v="0"/>
    <n v="0"/>
    <n v="0"/>
    <n v="0"/>
    <n v="0"/>
    <n v="0"/>
    <n v="97.92"/>
    <n v="0"/>
    <n v="0"/>
    <n v="0"/>
    <n v="0"/>
    <n v="0"/>
    <n v="720"/>
    <n v="14400"/>
    <n v="32.51"/>
    <n v="0"/>
  </r>
  <r>
    <x v="0"/>
    <s v="801 NO. GARBAGE BKT 10L ONLY LID (S)"/>
    <s v="Component"/>
    <s v="Trading"/>
    <s v="Pcs."/>
    <m/>
    <n v="0"/>
    <n v="801"/>
    <n v="36.159999999999997"/>
    <n v="15131.01"/>
    <n v="0"/>
    <n v="0"/>
    <n v="0"/>
    <n v="0"/>
    <n v="0"/>
    <n v="0"/>
    <n v="141"/>
    <n v="23.795159999999999"/>
    <n v="164.79516000000001"/>
    <n v="2663.49"/>
    <n v="0"/>
    <n v="0"/>
    <n v="0"/>
    <n v="0"/>
    <n v="0"/>
    <n v="0"/>
    <n v="660"/>
    <n v="12467.49"/>
    <n v="36.159999999999997"/>
    <n v="0"/>
  </r>
  <r>
    <x v="0"/>
    <s v="801 No. Garbage Bkt 10L Only Lid(D.Blue)"/>
    <s v="Component"/>
    <s v="Trading"/>
    <s v="Pcs."/>
    <m/>
    <n v="0"/>
    <n v="852"/>
    <n v="38.47"/>
    <n v="13698.03"/>
    <n v="0"/>
    <n v="0"/>
    <n v="0"/>
    <n v="0"/>
    <n v="0"/>
    <n v="0"/>
    <n v="0"/>
    <n v="0"/>
    <n v="0"/>
    <n v="0"/>
    <n v="0"/>
    <n v="0"/>
    <n v="0"/>
    <n v="0"/>
    <n v="0"/>
    <n v="0"/>
    <n v="852"/>
    <n v="13698.03"/>
    <n v="38.47"/>
    <n v="0"/>
  </r>
  <r>
    <x v="0"/>
    <s v="801.GARBAGE BKT 10L ONLY LID ( M.B)"/>
    <s v="Component"/>
    <s v="Trading"/>
    <s v="Pcs."/>
    <m/>
    <n v="0"/>
    <n v="1045"/>
    <n v="47.18"/>
    <n v="16204.29"/>
    <n v="0"/>
    <n v="0"/>
    <n v="0"/>
    <n v="0"/>
    <n v="0"/>
    <n v="0"/>
    <n v="37"/>
    <n v="6.2441200000000006"/>
    <n v="43.244120000000002"/>
    <n v="573.87"/>
    <n v="0"/>
    <n v="0"/>
    <n v="0"/>
    <n v="0"/>
    <n v="0"/>
    <n v="0"/>
    <n v="1008"/>
    <n v="15630.55"/>
    <n v="47.18"/>
    <n v="0"/>
  </r>
  <r>
    <x v="0"/>
    <s v="801.GARBAGE BKT 10L ONLY LID (M.W.)"/>
    <s v="Component"/>
    <s v="Trading"/>
    <s v="Pcs."/>
    <m/>
    <n v="0"/>
    <n v="663"/>
    <n v="29.93"/>
    <n v="12490.08"/>
    <n v="0"/>
    <n v="0"/>
    <n v="0"/>
    <n v="0"/>
    <n v="0"/>
    <n v="0"/>
    <n v="0"/>
    <n v="0"/>
    <n v="0"/>
    <n v="0"/>
    <n v="0"/>
    <n v="0"/>
    <n v="0"/>
    <n v="0"/>
    <n v="0"/>
    <n v="0"/>
    <n v="663"/>
    <n v="12490.08"/>
    <n v="29.93"/>
    <n v="0"/>
  </r>
  <r>
    <x v="0"/>
    <s v="801.GARBAGE BKT 10L ONLY LID(B)"/>
    <s v="Component"/>
    <s v="Finished Good"/>
    <s v="Pcs."/>
    <n v="125"/>
    <n v="136"/>
    <n v="941"/>
    <n v="42.49"/>
    <n v="15162.69"/>
    <n v="0"/>
    <n v="0"/>
    <n v="0"/>
    <n v="0"/>
    <n v="0"/>
    <n v="0"/>
    <n v="276"/>
    <n v="46.577760000000005"/>
    <n v="322.57776000000001"/>
    <n v="4446.3599999999997"/>
    <n v="127.976"/>
    <n v="0"/>
    <n v="0"/>
    <n v="0"/>
    <n v="0"/>
    <n v="0"/>
    <n v="665"/>
    <n v="10715.39"/>
    <n v="42.49"/>
    <n v="0"/>
  </r>
  <r>
    <x v="0"/>
    <s v="801.GARBAGE BKT 10L ONLY LID(P)"/>
    <s v="Component"/>
    <s v="Finished Good"/>
    <s v="Pcs."/>
    <n v="125"/>
    <n v="136"/>
    <n v="2258"/>
    <n v="101.95"/>
    <n v="35843.839999999997"/>
    <n v="0"/>
    <n v="0"/>
    <n v="0"/>
    <n v="0"/>
    <n v="0"/>
    <n v="0"/>
    <n v="34"/>
    <n v="5.7378400000000003"/>
    <n v="39.737839999999998"/>
    <n v="539.58000000000004"/>
    <n v="307.08800000000002"/>
    <n v="0"/>
    <n v="0"/>
    <n v="0"/>
    <n v="0"/>
    <n v="0"/>
    <n v="2224"/>
    <n v="35304.120000000003"/>
    <n v="101.95"/>
    <n v="0"/>
  </r>
  <r>
    <x v="0"/>
    <s v="802 Garbage Bkt. Only Lid (OR)"/>
    <s v="Rajeshwari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802 NO. GARBAGE BKT 13 L ONLY LID (SILVE"/>
    <s v="Component"/>
    <s v="Trading"/>
    <s v="Pcs."/>
    <m/>
    <n v="0"/>
    <n v="316"/>
    <n v="14.27"/>
    <n v="3145.83"/>
    <n v="0"/>
    <n v="0"/>
    <n v="0"/>
    <n v="0"/>
    <n v="0"/>
    <n v="0"/>
    <n v="39"/>
    <n v="6.581640000000001"/>
    <n v="45.58164"/>
    <n v="388.44"/>
    <n v="0"/>
    <n v="0"/>
    <n v="0"/>
    <n v="0"/>
    <n v="0"/>
    <n v="0"/>
    <n v="277"/>
    <n v="2757.58"/>
    <n v="14.27"/>
    <n v="0"/>
  </r>
  <r>
    <x v="0"/>
    <s v="802 NO. GARBAGE BKT 13L ONLY LID ( BLK)"/>
    <s v="Component"/>
    <s v="Trading"/>
    <s v="Pcs."/>
    <m/>
    <n v="0"/>
    <n v="120"/>
    <n v="5.42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5.42"/>
    <n v="0"/>
  </r>
  <r>
    <x v="0"/>
    <s v="802 NO. GARBAGE BKT 13L ONLY LID (O)"/>
    <s v="Component"/>
    <s v="Trading"/>
    <s v="Pcs."/>
    <m/>
    <n v="0"/>
    <n v="1"/>
    <n v="0.05"/>
    <n v="22.04"/>
    <n v="0"/>
    <n v="0"/>
    <n v="0"/>
    <n v="0"/>
    <n v="0"/>
    <n v="0"/>
    <n v="0"/>
    <n v="0"/>
    <n v="0"/>
    <n v="0"/>
    <n v="0"/>
    <n v="0"/>
    <n v="0"/>
    <n v="0"/>
    <n v="0"/>
    <n v="0"/>
    <n v="1"/>
    <n v="22.04"/>
    <n v="0.05"/>
    <n v="0"/>
  </r>
  <r>
    <x v="0"/>
    <s v="802 No.Garbage Bkt 13 L Only Lid (D.Blue"/>
    <s v="Component"/>
    <s v="Trading"/>
    <s v="Pcs."/>
    <m/>
    <n v="0"/>
    <n v="500"/>
    <n v="22.57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22.57"/>
    <n v="0"/>
  </r>
  <r>
    <x v="0"/>
    <s v="802.GAR. BKT.13L ONLY LID (D.G)"/>
    <s v="Component"/>
    <s v="Trading"/>
    <s v="Pcs."/>
    <m/>
    <n v="0"/>
    <n v="111"/>
    <n v="5.01"/>
    <n v="0"/>
    <n v="0"/>
    <n v="0"/>
    <n v="0"/>
    <n v="0"/>
    <n v="0"/>
    <n v="0"/>
    <n v="35"/>
    <n v="5.906600000000001"/>
    <n v="40.906599999999997"/>
    <n v="818"/>
    <n v="0"/>
    <n v="0"/>
    <n v="0"/>
    <n v="0"/>
    <n v="0"/>
    <n v="0"/>
    <n v="76"/>
    <n v="0"/>
    <n v="5.01"/>
    <n v="0"/>
  </r>
  <r>
    <x v="0"/>
    <s v="802.GARBAGE BKT 13L ONLY LID (B)"/>
    <s v="Component"/>
    <s v="Trading"/>
    <s v="Pcs."/>
    <m/>
    <n v="0"/>
    <n v="782"/>
    <n v="35.31"/>
    <n v="13995.46"/>
    <n v="0"/>
    <n v="0"/>
    <n v="0"/>
    <n v="0"/>
    <n v="0"/>
    <n v="0"/>
    <n v="202"/>
    <n v="34.08952"/>
    <n v="236.08951999999999"/>
    <n v="3615.8"/>
    <n v="0"/>
    <n v="0"/>
    <n v="0"/>
    <n v="0"/>
    <n v="0"/>
    <n v="0"/>
    <n v="580"/>
    <n v="10380.27"/>
    <n v="35.31"/>
    <n v="0"/>
  </r>
  <r>
    <x v="0"/>
    <s v="802.GARBAGE BKT 13L ONLY LID (M.B.)"/>
    <s v="Component"/>
    <s v="Trading"/>
    <s v="Pcs."/>
    <m/>
    <n v="0"/>
    <n v="699"/>
    <n v="31.56"/>
    <n v="4525.8900000000003"/>
    <n v="0"/>
    <n v="0"/>
    <n v="0"/>
    <n v="0"/>
    <n v="0"/>
    <n v="0"/>
    <n v="60"/>
    <n v="10.1256"/>
    <n v="70.125600000000006"/>
    <n v="388.2"/>
    <n v="0"/>
    <n v="0"/>
    <n v="0"/>
    <n v="0"/>
    <n v="0"/>
    <n v="0"/>
    <n v="639"/>
    <n v="4137.3999999999996"/>
    <n v="31.56"/>
    <n v="0"/>
  </r>
  <r>
    <x v="0"/>
    <s v="802.GARBAGE BKT 13L ONLY LID (P)"/>
    <s v="Component"/>
    <s v="Trading"/>
    <s v="Pcs."/>
    <m/>
    <n v="0"/>
    <n v="1038"/>
    <n v="46.87"/>
    <n v="0"/>
    <n v="0"/>
    <n v="0"/>
    <n v="0"/>
    <n v="0"/>
    <n v="0"/>
    <n v="0"/>
    <n v="137"/>
    <n v="23.12012"/>
    <n v="160.12011999999999"/>
    <n v="3161.8"/>
    <n v="0"/>
    <n v="0"/>
    <n v="0"/>
    <n v="0"/>
    <n v="0"/>
    <n v="0"/>
    <n v="901"/>
    <n v="0"/>
    <n v="46.87"/>
    <n v="0"/>
  </r>
  <r>
    <x v="0"/>
    <s v="802.GARBAGE BKT 13L ONLY LID(M.W)"/>
    <s v="Component"/>
    <s v="Trading"/>
    <s v="Pcs."/>
    <m/>
    <n v="0"/>
    <n v="721"/>
    <n v="32.549999999999997"/>
    <n v="0"/>
    <n v="0"/>
    <n v="0"/>
    <n v="0"/>
    <n v="0"/>
    <n v="0"/>
    <n v="0"/>
    <n v="20"/>
    <n v="3.3752000000000004"/>
    <n v="23.3752"/>
    <n v="187"/>
    <n v="0"/>
    <n v="0"/>
    <n v="0"/>
    <n v="0"/>
    <n v="0"/>
    <n v="0"/>
    <n v="701"/>
    <n v="0"/>
    <n v="32.549999999999997"/>
    <n v="0"/>
  </r>
  <r>
    <x v="0"/>
    <s v="803 10 Ltr Swing Lid (Blue)"/>
    <s v="Component"/>
    <s v="Trading"/>
    <s v="Pcs."/>
    <m/>
    <n v="0"/>
    <n v="4"/>
    <n v="0.18"/>
    <n v="118.64"/>
    <n v="0"/>
    <n v="0"/>
    <n v="0"/>
    <n v="0"/>
    <n v="0"/>
    <n v="0"/>
    <n v="0"/>
    <n v="0"/>
    <n v="0"/>
    <n v="0"/>
    <n v="0"/>
    <n v="0"/>
    <n v="0"/>
    <n v="0"/>
    <n v="0"/>
    <n v="0"/>
    <n v="4"/>
    <n v="118.64"/>
    <n v="0.18"/>
    <n v="0"/>
  </r>
  <r>
    <x v="0"/>
    <s v="803 10 Ltr Swing Lid (Green)"/>
    <s v="Component"/>
    <s v="Trading"/>
    <s v="Pcs."/>
    <m/>
    <n v="0"/>
    <n v="1"/>
    <n v="0.05"/>
    <n v="29.66"/>
    <n v="0"/>
    <n v="0"/>
    <n v="0"/>
    <n v="0"/>
    <n v="0"/>
    <n v="0"/>
    <n v="0"/>
    <n v="0"/>
    <n v="0"/>
    <n v="0"/>
    <n v="0"/>
    <n v="0"/>
    <n v="0"/>
    <n v="0"/>
    <n v="0"/>
    <n v="0"/>
    <n v="1"/>
    <n v="29.66"/>
    <n v="0.05"/>
    <n v="0"/>
  </r>
  <r>
    <x v="0"/>
    <s v="803 10 Ltr Swing Lid (M. Baize)"/>
    <s v="Component"/>
    <s v="Trading"/>
    <s v="Pcs."/>
    <m/>
    <n v="0"/>
    <n v="1"/>
    <n v="0.05"/>
    <n v="29.66"/>
    <n v="0"/>
    <n v="0"/>
    <n v="0"/>
    <n v="0"/>
    <n v="0"/>
    <n v="0"/>
    <n v="0"/>
    <n v="0"/>
    <n v="0"/>
    <n v="0"/>
    <n v="0"/>
    <n v="0"/>
    <n v="0"/>
    <n v="0"/>
    <n v="0"/>
    <n v="0"/>
    <n v="1"/>
    <n v="29.66"/>
    <n v="0.05"/>
    <n v="0"/>
  </r>
  <r>
    <x v="0"/>
    <s v="803 10 Ltr Swing Lid (Pink)"/>
    <s v="Component"/>
    <s v="Trading"/>
    <s v="Pcs."/>
    <m/>
    <n v="0"/>
    <n v="25"/>
    <n v="1.1299999999999999"/>
    <n v="750"/>
    <n v="0"/>
    <n v="0"/>
    <n v="0"/>
    <n v="0"/>
    <n v="0"/>
    <n v="0"/>
    <n v="0"/>
    <n v="0"/>
    <n v="0"/>
    <n v="0"/>
    <n v="0"/>
    <n v="0"/>
    <n v="0"/>
    <n v="0"/>
    <n v="0"/>
    <n v="0"/>
    <n v="25"/>
    <n v="750"/>
    <n v="1.1299999999999999"/>
    <n v="0"/>
  </r>
  <r>
    <x v="0"/>
    <s v="804 13 Ltr Swing Lid (M.baize)"/>
    <s v="Component"/>
    <s v="Trading"/>
    <s v="Pcs."/>
    <m/>
    <n v="0"/>
    <n v="1"/>
    <n v="0.05"/>
    <n v="48.14"/>
    <n v="0"/>
    <n v="0"/>
    <n v="0"/>
    <n v="0"/>
    <n v="0"/>
    <n v="0"/>
    <n v="0"/>
    <n v="0"/>
    <n v="0"/>
    <n v="0"/>
    <n v="0"/>
    <n v="0"/>
    <n v="0"/>
    <n v="0"/>
    <n v="0"/>
    <n v="0"/>
    <n v="1"/>
    <n v="48.14"/>
    <n v="0.05"/>
    <n v="0"/>
  </r>
  <r>
    <x v="0"/>
    <s v="804 13 Ltr Swing Lid (Pink)"/>
    <s v="Component"/>
    <s v="Trading"/>
    <s v="Pcs."/>
    <m/>
    <n v="0"/>
    <n v="3"/>
    <n v="0.14000000000000001"/>
    <n v="144.41999999999999"/>
    <n v="0"/>
    <n v="0"/>
    <n v="0"/>
    <n v="0"/>
    <n v="0"/>
    <n v="0"/>
    <n v="0"/>
    <n v="0"/>
    <n v="0"/>
    <n v="0"/>
    <n v="0"/>
    <n v="0"/>
    <n v="0"/>
    <n v="0"/>
    <n v="0"/>
    <n v="0"/>
    <n v="3"/>
    <n v="144.41999999999999"/>
    <n v="0.14000000000000001"/>
    <n v="0"/>
  </r>
  <r>
    <x v="0"/>
    <s v="804 13 Ltr Swing Lid (Yellow)"/>
    <s v="Component"/>
    <s v="Trading"/>
    <s v="Pcs."/>
    <m/>
    <n v="0"/>
    <n v="1"/>
    <n v="0.05"/>
    <n v="38.14"/>
    <n v="0"/>
    <n v="0"/>
    <n v="0"/>
    <n v="0"/>
    <n v="0"/>
    <n v="0"/>
    <n v="0"/>
    <n v="0"/>
    <n v="0"/>
    <n v="0"/>
    <n v="0"/>
    <n v="0"/>
    <n v="0"/>
    <n v="0"/>
    <n v="0"/>
    <n v="0"/>
    <n v="1"/>
    <n v="38.14"/>
    <n v="0.05"/>
    <n v="0"/>
  </r>
  <r>
    <x v="0"/>
    <s v="810 Garb.Only Bkt 10Ltr (Red)"/>
    <s v="Housekeeping"/>
    <s v="Finished Good"/>
    <s v="Pcs."/>
    <n v="395"/>
    <n v="431"/>
    <n v="232"/>
    <n v="10.47"/>
    <n v="17121.599999999999"/>
    <n v="0"/>
    <n v="0"/>
    <n v="0"/>
    <n v="0"/>
    <n v="0"/>
    <n v="0"/>
    <n v="6"/>
    <n v="1.0125599999999999"/>
    <n v="7.0125599999999997"/>
    <n v="442.8"/>
    <n v="99.992000000000004"/>
    <n v="0"/>
    <n v="0"/>
    <n v="0"/>
    <n v="0"/>
    <n v="0"/>
    <n v="226"/>
    <n v="16678.8"/>
    <n v="10.47"/>
    <n v="0"/>
  </r>
  <r>
    <x v="0"/>
    <s v="810 GARB.ONLY BKT.10L (M.W.)"/>
    <s v="Housekeeping"/>
    <s v="Trading"/>
    <s v="Pcs."/>
    <m/>
    <n v="0"/>
    <n v="463"/>
    <n v="20.9"/>
    <n v="34169.4"/>
    <n v="0"/>
    <n v="0"/>
    <n v="0"/>
    <n v="0"/>
    <n v="0"/>
    <n v="0"/>
    <n v="0"/>
    <n v="0"/>
    <n v="0"/>
    <n v="0"/>
    <n v="0"/>
    <n v="0"/>
    <n v="0"/>
    <n v="0"/>
    <n v="0"/>
    <n v="0"/>
    <n v="463"/>
    <n v="34169.4"/>
    <n v="20.9"/>
    <n v="0"/>
  </r>
  <r>
    <x v="0"/>
    <s v="810 Garb.Only Bkt.10Ltr (M.B)"/>
    <s v="Housekeeping"/>
    <s v="Trading"/>
    <s v="Pcs."/>
    <m/>
    <n v="0"/>
    <n v="275"/>
    <n v="12.42"/>
    <n v="20295"/>
    <n v="0"/>
    <n v="0"/>
    <n v="0"/>
    <n v="0"/>
    <n v="0"/>
    <n v="0"/>
    <n v="37"/>
    <n v="6.2441200000000006"/>
    <n v="43.244120000000002"/>
    <n v="2730.6"/>
    <n v="0"/>
    <n v="0"/>
    <n v="0"/>
    <n v="0"/>
    <n v="0"/>
    <n v="0"/>
    <n v="238"/>
    <n v="17564.400000000001"/>
    <n v="12.42"/>
    <n v="0"/>
  </r>
  <r>
    <x v="0"/>
    <s v="810 Garb.Only Bkt.10Ltr (Ye)"/>
    <s v="Housekeeping"/>
    <s v="Finished Good"/>
    <s v="Pcs."/>
    <n v="395"/>
    <n v="431"/>
    <n v="140"/>
    <n v="6.32"/>
    <n v="10332"/>
    <n v="0"/>
    <n v="0"/>
    <n v="0"/>
    <n v="0"/>
    <n v="0"/>
    <n v="0"/>
    <n v="15"/>
    <n v="2.5314000000000001"/>
    <n v="17.531400000000001"/>
    <n v="1107"/>
    <n v="60.34"/>
    <n v="0"/>
    <n v="0"/>
    <n v="0"/>
    <n v="0"/>
    <n v="0"/>
    <n v="125"/>
    <n v="9225"/>
    <n v="6.32"/>
    <n v="0"/>
  </r>
  <r>
    <x v="0"/>
    <s v="810.GARB. ONLY BKT. 10L (SL)"/>
    <s v="Housekeeping"/>
    <s v="Trading"/>
    <s v="Pcs."/>
    <m/>
    <n v="0"/>
    <n v="101"/>
    <n v="4.5599999999999996"/>
    <n v="4668.24"/>
    <n v="0"/>
    <n v="0"/>
    <n v="0"/>
    <n v="0"/>
    <n v="0"/>
    <n v="0"/>
    <n v="141"/>
    <n v="23.795159999999999"/>
    <n v="164.79516000000001"/>
    <n v="6517.02"/>
    <n v="0"/>
    <n v="0"/>
    <n v="0"/>
    <n v="0"/>
    <n v="0"/>
    <n v="0"/>
    <n v="-40"/>
    <n v="-1848.8"/>
    <n v="4.5599999999999996"/>
    <n v="0"/>
  </r>
  <r>
    <x v="0"/>
    <s v="810.GARB. ONLY BKT.10L (D.B)"/>
    <s v="Housekeeping"/>
    <s v="Finished Good"/>
    <s v="Pcs."/>
    <n v="395"/>
    <n v="431"/>
    <n v="147"/>
    <n v="6.64"/>
    <n v="6929.55"/>
    <n v="0"/>
    <n v="0"/>
    <n v="0"/>
    <n v="0"/>
    <n v="0"/>
    <n v="0"/>
    <n v="0"/>
    <n v="0"/>
    <n v="0"/>
    <n v="0"/>
    <n v="63.356999999999999"/>
    <n v="0"/>
    <n v="0"/>
    <n v="0"/>
    <n v="0"/>
    <n v="0"/>
    <n v="147"/>
    <n v="6929.55"/>
    <n v="6.64"/>
    <n v="0"/>
  </r>
  <r>
    <x v="0"/>
    <s v="810.GARB.ONLY BKT.10Ltr (B)"/>
    <s v="Housekeeping"/>
    <s v="Trading"/>
    <s v="Pcs."/>
    <m/>
    <n v="0"/>
    <n v="412"/>
    <n v="18.600000000000001"/>
    <n v="21406.880000000001"/>
    <n v="0"/>
    <n v="0"/>
    <n v="0"/>
    <n v="0"/>
    <n v="0"/>
    <n v="0"/>
    <n v="276"/>
    <n v="46.577760000000005"/>
    <n v="322.57776000000001"/>
    <n v="14340.96"/>
    <n v="0"/>
    <n v="0"/>
    <n v="0"/>
    <n v="0"/>
    <n v="0"/>
    <n v="0"/>
    <n v="136"/>
    <n v="7066.34"/>
    <n v="18.600000000000001"/>
    <n v="0"/>
  </r>
  <r>
    <x v="0"/>
    <s v="810.Garb.Only Bkt.10ltr (BL)"/>
    <s v="Housekeeping"/>
    <s v="Finished Good"/>
    <s v="Pcs."/>
    <n v="395"/>
    <n v="431"/>
    <n v="64"/>
    <n v="2.89"/>
    <n v="4723.2"/>
    <n v="0"/>
    <n v="0"/>
    <n v="0"/>
    <n v="0"/>
    <n v="0"/>
    <n v="0"/>
    <n v="0"/>
    <n v="0"/>
    <n v="0"/>
    <n v="0"/>
    <n v="27.584"/>
    <n v="0"/>
    <n v="0"/>
    <n v="0"/>
    <n v="0"/>
    <n v="0"/>
    <n v="64"/>
    <n v="4723.2"/>
    <n v="2.89"/>
    <n v="0"/>
  </r>
  <r>
    <x v="0"/>
    <s v="810.Garb.Only Bkt.10Ltr (P)"/>
    <s v="Housekeeping"/>
    <s v="Trading"/>
    <s v="Pcs."/>
    <m/>
    <n v="0"/>
    <n v="634"/>
    <n v="28.62"/>
    <n v="47763.98"/>
    <n v="0"/>
    <n v="0"/>
    <n v="0"/>
    <n v="0"/>
    <n v="0"/>
    <n v="0"/>
    <n v="34"/>
    <n v="5.7378400000000003"/>
    <n v="39.737839999999998"/>
    <n v="2561.56"/>
    <n v="0"/>
    <n v="0"/>
    <n v="0"/>
    <n v="0"/>
    <n v="0"/>
    <n v="0"/>
    <n v="600"/>
    <n v="45202.5"/>
    <n v="28.62"/>
    <n v="0"/>
  </r>
  <r>
    <x v="0"/>
    <s v="811 Garb.Bkt Swing10 Ltr.(P)"/>
    <s v="Housekeeping"/>
    <s v="Finished Good"/>
    <s v="Pcs."/>
    <n v="550"/>
    <n v="599"/>
    <n v="0"/>
    <n v="0"/>
    <n v="0"/>
    <n v="0"/>
    <n v="0"/>
    <n v="0"/>
    <n v="0"/>
    <n v="20"/>
    <n v="2304"/>
    <n v="0"/>
    <n v="0"/>
    <n v="0"/>
    <n v="0"/>
    <n v="0"/>
    <n v="0"/>
    <n v="0"/>
    <n v="20"/>
    <n v="20"/>
    <n v="11.98"/>
    <n v="-20"/>
    <n v="-2304"/>
    <n v="8.02"/>
    <n v="0"/>
  </r>
  <r>
    <x v="0"/>
    <s v="811.Garb.Bkt Swing10Ltr(D.B)"/>
    <s v="Housekeeping"/>
    <s v="Trading"/>
    <s v="Pcs."/>
    <m/>
    <n v="0"/>
    <n v="14"/>
    <n v="0.63"/>
    <n v="1885.38"/>
    <n v="0"/>
    <n v="0"/>
    <n v="0"/>
    <n v="0"/>
    <n v="0"/>
    <n v="0"/>
    <n v="0"/>
    <n v="0"/>
    <n v="0"/>
    <n v="0"/>
    <n v="0"/>
    <n v="0"/>
    <n v="0"/>
    <n v="0"/>
    <n v="0"/>
    <n v="0"/>
    <n v="14"/>
    <n v="1885.38"/>
    <n v="0.63"/>
    <n v="0"/>
  </r>
  <r>
    <x v="0"/>
    <s v="811.Garb.Bkt.Swing10 Ltr.(Red)"/>
    <s v="Housekeeping"/>
    <s v="Finished Good"/>
    <s v="Pcs."/>
    <n v="550"/>
    <n v="599"/>
    <n v="0"/>
    <n v="0"/>
    <n v="0"/>
    <n v="0"/>
    <n v="0"/>
    <n v="0"/>
    <n v="0"/>
    <n v="20"/>
    <n v="2304"/>
    <n v="0"/>
    <n v="0"/>
    <n v="0"/>
    <n v="0"/>
    <n v="0"/>
    <n v="0"/>
    <n v="0"/>
    <n v="20"/>
    <n v="20"/>
    <n v="11.98"/>
    <n v="-20"/>
    <n v="-2304"/>
    <n v="8.02"/>
    <n v="0"/>
  </r>
  <r>
    <x v="0"/>
    <s v="811.Garb.Bkt.Swing10Ltr (D.G)"/>
    <s v="Housekeeping"/>
    <s v="Trading"/>
    <s v="Pcs."/>
    <m/>
    <n v="0"/>
    <n v="8"/>
    <n v="0.36"/>
    <n v="1077.3599999999999"/>
    <n v="0"/>
    <n v="0"/>
    <n v="0"/>
    <n v="0"/>
    <n v="0"/>
    <n v="0"/>
    <n v="0"/>
    <n v="0"/>
    <n v="0"/>
    <n v="0"/>
    <n v="0"/>
    <n v="0"/>
    <n v="0"/>
    <n v="0"/>
    <n v="0"/>
    <n v="0"/>
    <n v="8"/>
    <n v="1077.3599999999999"/>
    <n v="0.36"/>
    <n v="0"/>
  </r>
  <r>
    <x v="0"/>
    <s v="811.Garb.Bkt.Swing10Ltr.(Yellow)"/>
    <s v="Housekeeping"/>
    <s v="Finished Good"/>
    <s v="Pcs."/>
    <n v="550"/>
    <n v="599"/>
    <n v="0"/>
    <n v="0"/>
    <n v="0"/>
    <n v="0"/>
    <n v="0"/>
    <n v="0"/>
    <n v="0"/>
    <n v="20"/>
    <n v="2304"/>
    <n v="0"/>
    <n v="0"/>
    <n v="0"/>
    <n v="0"/>
    <n v="0"/>
    <n v="0"/>
    <n v="0"/>
    <n v="20"/>
    <n v="20"/>
    <n v="11.98"/>
    <n v="-20"/>
    <n v="-2304"/>
    <n v="8.02"/>
    <n v="0"/>
  </r>
  <r>
    <x v="0"/>
    <s v="813  NO. GARBAGE BUCKET ONLY (O)"/>
    <s v="Housekeeping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813 GARBAGE BUCKET 13 LTR ONLY (YELLOW)"/>
    <s v="Housekeeping"/>
    <s v="Finished Good"/>
    <s v="Pcs."/>
    <n v="450"/>
    <n v="490"/>
    <n v="46"/>
    <n v="2.08"/>
    <n v="0"/>
    <n v="0"/>
    <n v="0"/>
    <n v="0"/>
    <n v="0"/>
    <n v="0"/>
    <n v="0"/>
    <n v="0"/>
    <n v="0"/>
    <n v="0"/>
    <n v="0"/>
    <n v="22.54"/>
    <n v="0"/>
    <n v="0"/>
    <n v="0"/>
    <n v="0"/>
    <n v="0"/>
    <n v="46"/>
    <n v="0"/>
    <n v="2.08"/>
    <n v="0"/>
  </r>
  <r>
    <x v="0"/>
    <s v="813 GARBAGE BUCKET 13 LTR ONLY(RED)"/>
    <s v="Housekeeping"/>
    <s v="Finished Good"/>
    <s v="Pcs."/>
    <n v="450"/>
    <n v="490"/>
    <n v="223"/>
    <n v="10.07"/>
    <n v="24530"/>
    <n v="0"/>
    <n v="0"/>
    <n v="0"/>
    <n v="0"/>
    <n v="0"/>
    <n v="0"/>
    <n v="0"/>
    <n v="0"/>
    <n v="0"/>
    <n v="0"/>
    <n v="109.27"/>
    <n v="0"/>
    <n v="0"/>
    <n v="0"/>
    <n v="0"/>
    <n v="0"/>
    <n v="223"/>
    <n v="24530"/>
    <n v="10.07"/>
    <n v="0"/>
  </r>
  <r>
    <x v="0"/>
    <s v="813 GARBAGE BUCKET ONLY 13L (M.W.)"/>
    <s v="Housekeeping"/>
    <s v="Trading"/>
    <s v="Pcs."/>
    <m/>
    <n v="0"/>
    <n v="327"/>
    <n v="14.76"/>
    <n v="35970"/>
    <n v="0"/>
    <n v="0"/>
    <n v="0"/>
    <n v="0"/>
    <n v="0"/>
    <n v="0"/>
    <n v="20"/>
    <n v="3.3752000000000004"/>
    <n v="23.3752"/>
    <n v="2200"/>
    <n v="0"/>
    <n v="0"/>
    <n v="0"/>
    <n v="0"/>
    <n v="0"/>
    <n v="0"/>
    <n v="307"/>
    <n v="33770"/>
    <n v="14.76"/>
    <n v="0"/>
  </r>
  <r>
    <x v="0"/>
    <s v="813 GARBAGE BUCKET ONLY 13LTR (d. blue)"/>
    <s v="Housekeeping"/>
    <s v="Finished Good"/>
    <s v="Pcs."/>
    <n v="450"/>
    <n v="490"/>
    <n v="42"/>
    <n v="1.9"/>
    <n v="0"/>
    <n v="0"/>
    <n v="0"/>
    <n v="0"/>
    <n v="0"/>
    <n v="0"/>
    <n v="0"/>
    <n v="0"/>
    <n v="0"/>
    <n v="0"/>
    <n v="0"/>
    <n v="20.58"/>
    <n v="0"/>
    <n v="0"/>
    <n v="0"/>
    <n v="0"/>
    <n v="0"/>
    <n v="42"/>
    <n v="0"/>
    <n v="1.9"/>
    <n v="0"/>
  </r>
  <r>
    <x v="0"/>
    <s v="813 NO. GARBAGE BUCKET 13L ONLY (M.B.)"/>
    <s v="Housekeeping"/>
    <s v="Trading"/>
    <s v="Pcs."/>
    <m/>
    <n v="0"/>
    <n v="237"/>
    <n v="10.7"/>
    <n v="26070"/>
    <n v="0"/>
    <n v="0"/>
    <n v="155"/>
    <n v="8688.3799999999992"/>
    <n v="0"/>
    <n v="0"/>
    <n v="60"/>
    <n v="10.1256"/>
    <n v="70.125600000000006"/>
    <n v="6600"/>
    <n v="0"/>
    <n v="0"/>
    <n v="0"/>
    <n v="0"/>
    <n v="0"/>
    <n v="0"/>
    <n v="332"/>
    <n v="28158.38"/>
    <n v="10.7"/>
    <n v="0"/>
  </r>
  <r>
    <x v="0"/>
    <s v="813 NO. GARBAGE BUCKET ONLY (D.GREEN)"/>
    <s v="Housekeeping"/>
    <s v="Finished Good"/>
    <s v="Pcs."/>
    <n v="450"/>
    <n v="490"/>
    <n v="115"/>
    <n v="5.19"/>
    <n v="8327.3700000000008"/>
    <n v="0"/>
    <n v="0"/>
    <n v="0"/>
    <n v="0"/>
    <n v="0"/>
    <n v="0"/>
    <n v="35"/>
    <n v="5.906600000000001"/>
    <n v="40.906599999999997"/>
    <n v="2534.35"/>
    <n v="56.35"/>
    <n v="0"/>
    <n v="0"/>
    <n v="0"/>
    <n v="0"/>
    <n v="0"/>
    <n v="80"/>
    <n v="5792.95"/>
    <n v="5.19"/>
    <n v="0"/>
  </r>
  <r>
    <x v="0"/>
    <s v="813 NO. GARBAGE BUCKET ONLY (P)"/>
    <s v="Housekeeping"/>
    <s v="Trading"/>
    <s v="Pcs."/>
    <m/>
    <n v="0"/>
    <n v="528"/>
    <n v="23.84"/>
    <n v="58080"/>
    <n v="0"/>
    <n v="0"/>
    <n v="0"/>
    <n v="0"/>
    <n v="0"/>
    <n v="0"/>
    <n v="137"/>
    <n v="23.12012"/>
    <n v="160.12011999999999"/>
    <n v="15070"/>
    <n v="0"/>
    <n v="0"/>
    <n v="0"/>
    <n v="0"/>
    <n v="0"/>
    <n v="0"/>
    <n v="391"/>
    <n v="43010"/>
    <n v="23.84"/>
    <n v="0"/>
  </r>
  <r>
    <x v="0"/>
    <s v="813 NO. GARBAGE BUCKET ONLY (S)"/>
    <s v="Housekeeping"/>
    <s v="Trading"/>
    <s v="Pcs."/>
    <m/>
    <n v="0"/>
    <n v="25"/>
    <n v="1.1299999999999999"/>
    <n v="1349.43"/>
    <n v="0"/>
    <n v="0"/>
    <n v="312"/>
    <n v="17554.580000000002"/>
    <n v="0"/>
    <n v="0"/>
    <n v="39"/>
    <n v="6.581640000000001"/>
    <n v="45.58164"/>
    <n v="2105.2199999999998"/>
    <n v="0"/>
    <n v="0"/>
    <n v="0"/>
    <n v="0"/>
    <n v="0"/>
    <n v="0"/>
    <n v="298"/>
    <n v="16766.87"/>
    <n v="1.1299999999999999"/>
    <n v="0"/>
  </r>
  <r>
    <x v="0"/>
    <s v="813NO. GARBAGE BUCKET ONLY (B)"/>
    <s v="Housekeeping"/>
    <s v="Finished Good"/>
    <s v="Pcs."/>
    <n v="450"/>
    <n v="490"/>
    <n v="729"/>
    <n v="32.909999999999997"/>
    <n v="41611.599999999999"/>
    <n v="0"/>
    <n v="0"/>
    <n v="400"/>
    <n v="22684.11"/>
    <n v="-219"/>
    <n v="-18790.2"/>
    <n v="202"/>
    <n v="34.08952"/>
    <n v="236.08951999999999"/>
    <n v="11530.16"/>
    <n v="357.21"/>
    <n v="180"/>
    <n v="30.220200000000006"/>
    <n v="0"/>
    <n v="210.22020000000001"/>
    <n v="-107.31"/>
    <n v="1146"/>
    <n v="65231.1"/>
    <n v="350.4402"/>
    <n v="0"/>
  </r>
  <r>
    <x v="0"/>
    <s v="813NO. GARBAGE BUCKET ONLY (BLAC)"/>
    <s v="Housekeeping"/>
    <s v="Finished Good"/>
    <s v="Pcs."/>
    <n v="450"/>
    <n v="490"/>
    <n v="222"/>
    <n v="10.02"/>
    <n v="24420"/>
    <n v="0"/>
    <n v="0"/>
    <n v="0"/>
    <n v="0"/>
    <n v="0"/>
    <n v="0"/>
    <n v="0"/>
    <n v="0"/>
    <n v="0"/>
    <n v="0"/>
    <n v="108.78"/>
    <n v="0"/>
    <n v="0"/>
    <n v="0"/>
    <n v="0"/>
    <n v="0"/>
    <n v="222"/>
    <n v="24420"/>
    <n v="10.02"/>
    <n v="0"/>
  </r>
  <r>
    <x v="0"/>
    <s v="814 Garb. Bkt Swing (Black)"/>
    <s v="Housekeeping"/>
    <s v="Trading"/>
    <s v="Pcs."/>
    <m/>
    <n v="0"/>
    <n v="-30"/>
    <n v="0"/>
    <n v="-4083.6"/>
    <n v="0"/>
    <n v="0"/>
    <n v="0"/>
    <n v="0"/>
    <n v="0"/>
    <n v="0"/>
    <n v="0"/>
    <n v="0"/>
    <n v="0"/>
    <n v="0"/>
    <n v="0"/>
    <n v="0"/>
    <n v="0"/>
    <n v="0"/>
    <n v="0"/>
    <n v="0"/>
    <n v="-30"/>
    <n v="-4083.6"/>
    <n v="0"/>
    <n v="0"/>
  </r>
  <r>
    <x v="0"/>
    <s v="814 Garb.bkt Swing (D.B)"/>
    <s v="Housekeeping"/>
    <s v="Finished Good"/>
    <s v="Pcs."/>
    <n v="605"/>
    <n v="659"/>
    <n v="5"/>
    <n v="0.23"/>
    <n v="737.9"/>
    <n v="0"/>
    <n v="0"/>
    <n v="0"/>
    <n v="0"/>
    <n v="25"/>
    <n v="3280"/>
    <n v="0"/>
    <n v="0"/>
    <n v="0"/>
    <n v="0"/>
    <n v="3.2949999999999999"/>
    <n v="0"/>
    <n v="0"/>
    <n v="20"/>
    <n v="20"/>
    <n v="16.475000000000001"/>
    <n v="-20"/>
    <n v="-2951.6"/>
    <n v="3.754999999999999"/>
    <n v="0"/>
  </r>
  <r>
    <x v="0"/>
    <s v="814 Garb.Bkt Swing 13 Ltr(G)"/>
    <s v="Housekeeping"/>
    <s v="Finished Good"/>
    <s v="Pcs."/>
    <n v="605"/>
    <n v="659"/>
    <n v="0"/>
    <n v="0"/>
    <n v="0"/>
    <n v="0"/>
    <n v="0"/>
    <n v="0"/>
    <n v="0"/>
    <n v="25"/>
    <n v="3280"/>
    <n v="0"/>
    <n v="0"/>
    <n v="0"/>
    <n v="0"/>
    <n v="0"/>
    <n v="0"/>
    <n v="0"/>
    <n v="20"/>
    <n v="20"/>
    <n v="16.475000000000001"/>
    <n v="-25"/>
    <n v="-3280"/>
    <n v="3.5249999999999986"/>
    <n v="0"/>
  </r>
  <r>
    <x v="0"/>
    <s v="814 Garb.Bkt Swing 13Ltr.(B)"/>
    <s v="Housekeeping"/>
    <s v="Trading"/>
    <s v="Pcs."/>
    <m/>
    <n v="0"/>
    <n v="-57"/>
    <n v="0"/>
    <n v="-8217.24"/>
    <n v="0"/>
    <n v="0"/>
    <n v="0"/>
    <n v="0"/>
    <n v="0"/>
    <n v="0"/>
    <n v="0"/>
    <n v="0"/>
    <n v="0"/>
    <n v="0"/>
    <n v="0"/>
    <n v="0"/>
    <n v="0"/>
    <n v="0"/>
    <n v="0"/>
    <n v="0"/>
    <n v="-57"/>
    <n v="-8217.24"/>
    <n v="0"/>
    <n v="0"/>
  </r>
  <r>
    <x v="0"/>
    <s v="814 Garb.Bkt Swing 13Ltr.(P)"/>
    <s v="Housekeeping"/>
    <s v="Finished Good"/>
    <s v="Pcs."/>
    <n v="605"/>
    <n v="659"/>
    <n v="-5"/>
    <n v="0"/>
    <n v="-680.6"/>
    <n v="0"/>
    <n v="0"/>
    <n v="0"/>
    <n v="0"/>
    <n v="20"/>
    <n v="2624"/>
    <n v="0"/>
    <n v="0"/>
    <n v="0"/>
    <n v="0"/>
    <n v="-3.2949999999999999"/>
    <n v="0"/>
    <n v="0"/>
    <n v="20"/>
    <n v="20"/>
    <n v="13.18"/>
    <n v="-25"/>
    <n v="-3304.6"/>
    <n v="6.82"/>
    <n v="0"/>
  </r>
  <r>
    <x v="0"/>
    <s v="814 Garb.Bkt.Swing 13L(Red)"/>
    <s v="Housekeeping"/>
    <s v="Finished Good"/>
    <s v="Pcs."/>
    <n v="605"/>
    <n v="659"/>
    <n v="-10"/>
    <n v="0"/>
    <n v="-1361.2"/>
    <n v="0"/>
    <n v="0"/>
    <n v="0"/>
    <n v="0"/>
    <n v="25"/>
    <n v="3280"/>
    <n v="0"/>
    <n v="0"/>
    <n v="0"/>
    <n v="0"/>
    <n v="-6.59"/>
    <n v="0"/>
    <n v="0"/>
    <n v="20"/>
    <n v="20"/>
    <n v="16.475000000000001"/>
    <n v="-35"/>
    <n v="-4641.2"/>
    <n v="3.5249999999999986"/>
    <n v="0"/>
  </r>
  <r>
    <x v="0"/>
    <s v="814 Garb.Bkt.Swing 13L(Yellow)"/>
    <s v="Housekeeping"/>
    <s v="Finished Good"/>
    <s v="Pcs."/>
    <n v="605"/>
    <n v="659"/>
    <n v="-10"/>
    <n v="0"/>
    <n v="-1361.2"/>
    <n v="0"/>
    <n v="0"/>
    <n v="0"/>
    <n v="0"/>
    <n v="25"/>
    <n v="3280"/>
    <n v="0"/>
    <n v="0"/>
    <n v="0"/>
    <n v="0"/>
    <n v="-6.59"/>
    <n v="0"/>
    <n v="0"/>
    <n v="20"/>
    <n v="20"/>
    <n v="16.475000000000001"/>
    <n v="-35"/>
    <n v="-4641.2"/>
    <n v="3.5249999999999986"/>
    <n v="0"/>
  </r>
  <r>
    <x v="0"/>
    <s v="840 Krishna Bkt 40L (D.blue)"/>
    <s v="Housekeeping"/>
    <s v="Finished Good"/>
    <s v="Pcs."/>
    <n v="1100"/>
    <n v="1199"/>
    <n v="1"/>
    <n v="0.05"/>
    <n v="415.25"/>
    <n v="0"/>
    <n v="0"/>
    <n v="0"/>
    <n v="0"/>
    <n v="0"/>
    <n v="0"/>
    <n v="0"/>
    <n v="0"/>
    <n v="0"/>
    <n v="0"/>
    <n v="1.1990000000000001"/>
    <n v="0"/>
    <n v="0"/>
    <n v="0"/>
    <n v="0"/>
    <n v="0"/>
    <n v="1"/>
    <n v="415.25"/>
    <n v="0.05"/>
    <n v="0"/>
  </r>
  <r>
    <x v="0"/>
    <s v="840 Krishna Bkt 40L (pink)"/>
    <s v="Housekeeping"/>
    <s v="Finished Good"/>
    <s v="Pcs."/>
    <n v="1100"/>
    <n v="1199"/>
    <n v="103"/>
    <n v="4.6500000000000004"/>
    <n v="31706.49"/>
    <n v="0"/>
    <n v="0"/>
    <n v="0"/>
    <n v="0"/>
    <n v="0"/>
    <n v="0"/>
    <n v="0"/>
    <n v="0"/>
    <n v="0"/>
    <n v="0"/>
    <n v="123.497"/>
    <n v="0"/>
    <n v="0"/>
    <n v="0"/>
    <n v="0"/>
    <n v="0"/>
    <n v="103"/>
    <n v="31706.49"/>
    <n v="4.6500000000000004"/>
    <n v="0"/>
  </r>
  <r>
    <x v="0"/>
    <s v="840 Krishna Bkt 40L(Blue)"/>
    <s v="Housekeeping"/>
    <s v="Finished Good"/>
    <s v="Pcs."/>
    <n v="1100"/>
    <n v="1199"/>
    <n v="179"/>
    <n v="8.08"/>
    <n v="55917.81"/>
    <n v="0"/>
    <n v="0"/>
    <n v="0"/>
    <n v="0"/>
    <n v="70"/>
    <n v="22033.4"/>
    <n v="0"/>
    <n v="0"/>
    <n v="0"/>
    <n v="0"/>
    <n v="214.62100000000001"/>
    <n v="0"/>
    <n v="0"/>
    <n v="80"/>
    <n v="80"/>
    <n v="83.93"/>
    <n v="109"/>
    <n v="34050.51"/>
    <n v="4.1499999999999915"/>
    <n v="0"/>
  </r>
  <r>
    <x v="0"/>
    <s v="840 Krishna Bkt 40L(D.green)"/>
    <s v="Housekeeping"/>
    <s v="Finished Good"/>
    <s v="Pcs."/>
    <n v="1100"/>
    <n v="1199"/>
    <n v="144"/>
    <n v="6.5"/>
    <n v="59796"/>
    <n v="0"/>
    <n v="0"/>
    <n v="0"/>
    <n v="0"/>
    <n v="0"/>
    <n v="0"/>
    <n v="0"/>
    <n v="0"/>
    <n v="0"/>
    <n v="0"/>
    <n v="172.65600000000001"/>
    <n v="0"/>
    <n v="0"/>
    <n v="0"/>
    <n v="0"/>
    <n v="0"/>
    <n v="144"/>
    <n v="59796"/>
    <n v="6.5"/>
    <n v="0"/>
  </r>
  <r>
    <x v="0"/>
    <s v="840.Krishna Bkt. 40 L (BL)"/>
    <s v="Housekeeping"/>
    <s v="Finished Good"/>
    <s v="Pcs."/>
    <n v="1100"/>
    <n v="1199"/>
    <n v="133"/>
    <n v="6"/>
    <n v="55228.25"/>
    <n v="0"/>
    <n v="0"/>
    <n v="0"/>
    <n v="0"/>
    <n v="0"/>
    <n v="0"/>
    <n v="0"/>
    <n v="0"/>
    <n v="0"/>
    <n v="0"/>
    <n v="159.46700000000001"/>
    <n v="0"/>
    <n v="0"/>
    <n v="0"/>
    <n v="0"/>
    <n v="0"/>
    <n v="133"/>
    <n v="55228.25"/>
    <n v="6"/>
    <n v="0"/>
  </r>
  <r>
    <x v="0"/>
    <s v="840.Krishna Bkt. 40L (Red)"/>
    <s v="Housekeeping"/>
    <s v="Finished Good"/>
    <s v="Pcs."/>
    <n v="1100"/>
    <n v="1199"/>
    <n v="58"/>
    <n v="2.62"/>
    <n v="24084.5"/>
    <n v="0"/>
    <n v="0"/>
    <n v="0"/>
    <n v="0"/>
    <n v="10"/>
    <n v="2600"/>
    <n v="0"/>
    <n v="0"/>
    <n v="0"/>
    <n v="0"/>
    <n v="69.542000000000002"/>
    <n v="0"/>
    <n v="0"/>
    <n v="10"/>
    <n v="10"/>
    <n v="11.99"/>
    <n v="48"/>
    <n v="19932"/>
    <n v="0.63000000000000078"/>
    <n v="0"/>
  </r>
  <r>
    <x v="0"/>
    <s v="840.Krishna Bkt. 40L (Y)"/>
    <s v="Housekeeping"/>
    <s v="Finished Good"/>
    <s v="Pcs."/>
    <n v="1100"/>
    <n v="1199"/>
    <n v="72"/>
    <n v="3.25"/>
    <n v="29898"/>
    <n v="0"/>
    <n v="0"/>
    <n v="0"/>
    <n v="0"/>
    <n v="0"/>
    <n v="0"/>
    <n v="0"/>
    <n v="0"/>
    <n v="0"/>
    <n v="0"/>
    <n v="86.328000000000003"/>
    <n v="0"/>
    <n v="0"/>
    <n v="0"/>
    <n v="0"/>
    <n v="0"/>
    <n v="72"/>
    <n v="29898"/>
    <n v="3.25"/>
    <n v="0"/>
  </r>
  <r>
    <x v="0"/>
    <s v="841 KRISHNA BKT LID (BLUE)"/>
    <s v="Housekeeping"/>
    <s v="Finished Good"/>
    <s v="Pcs."/>
    <n v="384"/>
    <n v="419"/>
    <n v="143"/>
    <n v="6.46"/>
    <n v="14943.5"/>
    <n v="0"/>
    <n v="0"/>
    <n v="0"/>
    <n v="0"/>
    <n v="20"/>
    <n v="1630.2"/>
    <n v="0"/>
    <n v="0"/>
    <n v="0"/>
    <n v="0"/>
    <n v="59.917000000000002"/>
    <n v="0"/>
    <n v="0"/>
    <n v="10"/>
    <n v="10"/>
    <n v="8.3800000000000008"/>
    <n v="123"/>
    <n v="12853.5"/>
    <n v="8.08"/>
    <n v="0"/>
  </r>
  <r>
    <x v="0"/>
    <s v="841 KRISHNA BKT LID (D.BLUE)"/>
    <s v="Housekeeping"/>
    <s v="Trading"/>
    <s v="Pcs."/>
    <m/>
    <n v="0"/>
    <n v="135"/>
    <n v="6.1"/>
    <n v="0"/>
    <n v="0"/>
    <n v="0"/>
    <n v="0"/>
    <n v="0"/>
    <n v="0"/>
    <n v="0"/>
    <n v="0"/>
    <n v="0"/>
    <n v="0"/>
    <n v="0"/>
    <n v="0"/>
    <n v="0"/>
    <n v="0"/>
    <n v="0"/>
    <n v="0"/>
    <n v="0"/>
    <n v="135"/>
    <n v="0"/>
    <n v="6.1"/>
    <n v="0"/>
  </r>
  <r>
    <x v="0"/>
    <s v="841 KRISHNA BKT LID (D.GREEN)"/>
    <s v="Housekeeping"/>
    <s v="Finished Good"/>
    <s v="Pcs."/>
    <n v="384"/>
    <n v="419"/>
    <n v="280"/>
    <n v="12.64"/>
    <n v="29260"/>
    <n v="0"/>
    <n v="0"/>
    <n v="0"/>
    <n v="0"/>
    <n v="0"/>
    <n v="0"/>
    <n v="0"/>
    <n v="0"/>
    <n v="0"/>
    <n v="0"/>
    <n v="117.32"/>
    <n v="0"/>
    <n v="0"/>
    <n v="0"/>
    <n v="0"/>
    <n v="0"/>
    <n v="280"/>
    <n v="29260"/>
    <n v="12.64"/>
    <n v="0"/>
  </r>
  <r>
    <x v="0"/>
    <s v="841 KRISHNA BKT LID (PINK)"/>
    <s v="Housekeeping"/>
    <s v="Finished Good"/>
    <s v="Pcs."/>
    <n v="384"/>
    <n v="419"/>
    <n v="440"/>
    <n v="19.87"/>
    <n v="45980"/>
    <n v="0"/>
    <n v="0"/>
    <n v="0"/>
    <n v="0"/>
    <n v="0"/>
    <n v="0"/>
    <n v="0"/>
    <n v="0"/>
    <n v="0"/>
    <n v="0"/>
    <n v="184.36"/>
    <n v="0"/>
    <n v="0"/>
    <n v="0"/>
    <n v="0"/>
    <n v="0"/>
    <n v="440"/>
    <n v="45980"/>
    <n v="19.87"/>
    <n v="0"/>
  </r>
  <r>
    <x v="0"/>
    <s v="841.KRISHNA BKT. LID (BL)"/>
    <s v="Component"/>
    <s v="Finished Good"/>
    <s v="Pcs."/>
    <n v="384"/>
    <n v="419"/>
    <n v="195"/>
    <n v="8.8000000000000007"/>
    <n v="20377.5"/>
    <n v="0"/>
    <n v="0"/>
    <n v="0"/>
    <n v="0"/>
    <n v="0"/>
    <n v="0"/>
    <n v="0"/>
    <n v="0"/>
    <n v="0"/>
    <n v="0"/>
    <n v="81.704999999999998"/>
    <n v="0"/>
    <n v="0"/>
    <n v="0"/>
    <n v="0"/>
    <n v="0"/>
    <n v="195"/>
    <n v="20377.5"/>
    <n v="8.8000000000000007"/>
    <n v="0"/>
  </r>
  <r>
    <x v="0"/>
    <s v="841.KRISHNA BKT. LID (RED)"/>
    <s v="Housekeeping"/>
    <s v="Finished Good"/>
    <s v="Pcs."/>
    <n v="384"/>
    <n v="419"/>
    <n v="188"/>
    <n v="8.49"/>
    <n v="19646"/>
    <n v="0"/>
    <n v="0"/>
    <n v="0"/>
    <n v="0"/>
    <n v="10"/>
    <n v="832"/>
    <n v="0"/>
    <n v="0"/>
    <n v="0"/>
    <n v="0"/>
    <n v="78.772000000000006"/>
    <n v="0"/>
    <n v="0"/>
    <n v="0"/>
    <n v="0"/>
    <n v="4.1900000000000004"/>
    <n v="178"/>
    <n v="18601"/>
    <n v="4.3"/>
    <n v="0"/>
  </r>
  <r>
    <x v="0"/>
    <s v="841.KRISHNA BKT. LID (Y)"/>
    <s v="Housekeeping"/>
    <s v="Finished Good"/>
    <s v="Pcs."/>
    <n v="384"/>
    <n v="419"/>
    <n v="215"/>
    <n v="9.7100000000000009"/>
    <n v="22467.5"/>
    <n v="0"/>
    <n v="0"/>
    <n v="0"/>
    <n v="0"/>
    <n v="0"/>
    <n v="0"/>
    <n v="0"/>
    <n v="0"/>
    <n v="0"/>
    <n v="0"/>
    <n v="90.084999999999994"/>
    <n v="0"/>
    <n v="0"/>
    <n v="0"/>
    <n v="0"/>
    <n v="0"/>
    <n v="215"/>
    <n v="22467.5"/>
    <n v="9.7100000000000009"/>
    <n v="0"/>
  </r>
  <r>
    <x v="0"/>
    <s v="842 Krishana Bkt Only Swing Lid (P)"/>
    <s v="Housekeeping"/>
    <s v="Finished Good"/>
    <s v="Pcs."/>
    <n v="620"/>
    <n v="676"/>
    <n v="20"/>
    <n v="0.9"/>
    <n v="3960"/>
    <n v="0"/>
    <n v="0"/>
    <n v="0"/>
    <n v="0"/>
    <n v="0"/>
    <n v="0"/>
    <n v="0"/>
    <n v="0"/>
    <n v="0"/>
    <n v="0"/>
    <n v="13.52"/>
    <n v="0"/>
    <n v="0"/>
    <n v="0"/>
    <n v="0"/>
    <n v="0"/>
    <n v="20"/>
    <n v="3960"/>
    <n v="0.9"/>
    <n v="0"/>
  </r>
  <r>
    <x v="0"/>
    <s v="842 Krishna Bkt Only Swing Lid (B)"/>
    <s v="Housekeeping"/>
    <s v="Finished Good"/>
    <s v="Pcs."/>
    <n v="620"/>
    <n v="676"/>
    <n v="0"/>
    <n v="0"/>
    <n v="0"/>
    <n v="0"/>
    <n v="0"/>
    <n v="0"/>
    <n v="0"/>
    <n v="10"/>
    <n v="1224"/>
    <n v="0"/>
    <n v="0"/>
    <n v="0"/>
    <n v="0"/>
    <n v="0"/>
    <n v="0"/>
    <n v="0"/>
    <n v="10"/>
    <n v="10"/>
    <n v="6.76"/>
    <n v="-10"/>
    <n v="-1224"/>
    <n v="3.24"/>
    <n v="0"/>
  </r>
  <r>
    <x v="0"/>
    <s v="842 Krishna Bkt Only Swing Lid (D.G)"/>
    <s v="Housekeeping"/>
    <s v="Finished Good"/>
    <s v="Pcs."/>
    <n v="620"/>
    <n v="676"/>
    <n v="205"/>
    <n v="9.26"/>
    <n v="40590"/>
    <n v="0"/>
    <n v="0"/>
    <n v="0"/>
    <n v="0"/>
    <n v="0"/>
    <n v="0"/>
    <n v="0"/>
    <n v="0"/>
    <n v="0"/>
    <n v="0"/>
    <n v="138.58000000000001"/>
    <n v="0"/>
    <n v="0"/>
    <n v="0"/>
    <n v="0"/>
    <n v="0"/>
    <n v="205"/>
    <n v="40590"/>
    <n v="9.26"/>
    <n v="0"/>
  </r>
  <r>
    <x v="0"/>
    <s v="842 Krishna Bkt. Only Swing Lid (Y)"/>
    <s v="Housekeeping"/>
    <s v="Trading"/>
    <s v="Pcs."/>
    <m/>
    <n v="0"/>
    <n v="23"/>
    <n v="1.04"/>
    <n v="2470.66"/>
    <n v="0"/>
    <n v="0"/>
    <n v="0"/>
    <n v="0"/>
    <n v="0"/>
    <n v="0"/>
    <n v="0"/>
    <n v="0"/>
    <n v="0"/>
    <n v="0"/>
    <n v="0"/>
    <n v="0"/>
    <n v="0"/>
    <n v="0"/>
    <n v="0"/>
    <n v="0"/>
    <n v="23"/>
    <n v="2470.66"/>
    <n v="1.04"/>
    <n v="0"/>
  </r>
  <r>
    <x v="0"/>
    <s v="842. Krishna Bkt. Only Swing Lid (R)"/>
    <s v="Housekeeping"/>
    <s v="Finished Good"/>
    <s v="Pcs."/>
    <n v="620"/>
    <n v="676"/>
    <n v="71"/>
    <n v="3.21"/>
    <n v="7470.62"/>
    <n v="0"/>
    <n v="0"/>
    <n v="0"/>
    <n v="0"/>
    <n v="0"/>
    <n v="0"/>
    <n v="0"/>
    <n v="0"/>
    <n v="0"/>
    <n v="0"/>
    <n v="47.996000000000002"/>
    <n v="0"/>
    <n v="0"/>
    <n v="0"/>
    <n v="0"/>
    <n v="0"/>
    <n v="71"/>
    <n v="7470.62"/>
    <n v="3.21"/>
    <n v="0"/>
  </r>
  <r>
    <x v="0"/>
    <s v="842.Krishana Bkt Only Swing Lid (D.B)"/>
    <s v="Housekeeping"/>
    <s v="Trading"/>
    <s v="Pcs."/>
    <m/>
    <n v="0"/>
    <n v="42"/>
    <n v="1.9"/>
    <n v="8316"/>
    <n v="0"/>
    <n v="0"/>
    <n v="0"/>
    <n v="0"/>
    <n v="0"/>
    <n v="0"/>
    <n v="0"/>
    <n v="0"/>
    <n v="0"/>
    <n v="0"/>
    <n v="0"/>
    <n v="0"/>
    <n v="0"/>
    <n v="0"/>
    <n v="0"/>
    <n v="0"/>
    <n v="42"/>
    <n v="8316"/>
    <n v="1.9"/>
    <n v="0"/>
  </r>
  <r>
    <x v="0"/>
    <s v="901 Garb.Bkt W.Handle 10L(B)"/>
    <s v="Housekeeping"/>
    <s v="Finished Good"/>
    <s v="Pcs."/>
    <n v="583"/>
    <n v="635"/>
    <n v="-6"/>
    <n v="0"/>
    <n v="-480.36"/>
    <n v="0"/>
    <n v="0"/>
    <n v="6"/>
    <n v="481.26"/>
    <n v="0"/>
    <n v="0"/>
    <n v="0"/>
    <n v="0"/>
    <n v="0"/>
    <n v="0"/>
    <n v="-3.81"/>
    <n v="3.4980000000000002"/>
    <n v="0.5872792200000001"/>
    <n v="0"/>
    <n v="4.0852792200000003"/>
    <n v="0"/>
    <n v="0"/>
    <n v="0"/>
    <n v="4.0852792200000003"/>
    <n v="0"/>
  </r>
  <r>
    <x v="0"/>
    <s v="901 Garb.Bkt W.Handle 10L(R)"/>
    <s v="Housekeeping"/>
    <s v="Trading"/>
    <s v="Pcs."/>
    <m/>
    <n v="0"/>
    <n v="-6"/>
    <n v="0"/>
    <n v="-749.94"/>
    <n v="0"/>
    <n v="0"/>
    <n v="6"/>
    <n v="591.41999999999996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901.Garb.Bkt.W.Handle10L(D.B)"/>
    <s v="Housekeeping"/>
    <s v="Trading"/>
    <s v="Pcs."/>
    <m/>
    <n v="0"/>
    <n v="4994"/>
    <n v="225.48"/>
    <n v="360466.92"/>
    <n v="0"/>
    <n v="0"/>
    <n v="0"/>
    <n v="0"/>
    <n v="0"/>
    <n v="0"/>
    <n v="0"/>
    <n v="0"/>
    <n v="0"/>
    <n v="0"/>
    <n v="0"/>
    <n v="0"/>
    <n v="0"/>
    <n v="0"/>
    <n v="0"/>
    <n v="0"/>
    <n v="4994"/>
    <n v="360466.92"/>
    <n v="225.48"/>
    <n v="0"/>
  </r>
  <r>
    <x v="0"/>
    <s v="902. Garbage Bkt. With Handle 13 L (Gr)"/>
    <s v="Rajeshwari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904 Modern Bathroom Wiper With Upvc Pipe"/>
    <s v="Housekeeping"/>
    <s v="Finished Good"/>
    <s v="Pcs."/>
    <n v="100"/>
    <n v="109"/>
    <n v="0"/>
    <n v="0"/>
    <n v="0"/>
    <n v="0"/>
    <n v="0"/>
    <n v="294"/>
    <n v="12589.08"/>
    <n v="144"/>
    <n v="8294.4"/>
    <n v="0"/>
    <n v="0"/>
    <n v="0"/>
    <n v="0"/>
    <n v="0"/>
    <n v="29.4"/>
    <n v="4.9359660000000005"/>
    <n v="0"/>
    <n v="34.335965999999999"/>
    <n v="15.696"/>
    <n v="150"/>
    <n v="6423"/>
    <n v="18.639966000000001"/>
    <n v="0"/>
  </r>
  <r>
    <x v="0"/>
    <s v="905 SUPER DRY BATHROOM WIPER"/>
    <s v="Housekeeping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906 Modern Floor Wiper With Upvc Pipe"/>
    <s v="Housekeeping"/>
    <s v="Finished Good"/>
    <s v="Pcs."/>
    <n v="70"/>
    <n v="76"/>
    <n v="0"/>
    <n v="0"/>
    <n v="0"/>
    <n v="0"/>
    <n v="0"/>
    <n v="474"/>
    <n v="23140.68"/>
    <n v="324"/>
    <n v="20947.2"/>
    <n v="0"/>
    <n v="0"/>
    <n v="0"/>
    <n v="0"/>
    <n v="0"/>
    <n v="33.18"/>
    <n v="5.5705902000000007"/>
    <n v="0"/>
    <n v="38.750590199999998"/>
    <n v="24.623999999999999"/>
    <n v="150"/>
    <n v="7323"/>
    <n v="14.126590199999999"/>
    <n v="0"/>
  </r>
  <r>
    <x v="0"/>
    <s v="907 MODERN PLUS FLOOR WIPER"/>
    <s v="Housekeeping"/>
    <s v="Finished Good"/>
    <s v="Pcs."/>
    <n v="140"/>
    <n v="153"/>
    <n v="-96"/>
    <n v="0"/>
    <n v="-3957.12"/>
    <n v="0"/>
    <n v="0"/>
    <n v="315"/>
    <n v="20418.3"/>
    <n v="69"/>
    <n v="5133.6000000000004"/>
    <n v="0"/>
    <n v="0"/>
    <n v="0"/>
    <n v="0"/>
    <n v="-14.688000000000001"/>
    <n v="44.1"/>
    <n v="7.4039490000000008"/>
    <n v="0"/>
    <n v="51.503949000000006"/>
    <n v="10.557"/>
    <n v="150"/>
    <n v="9723"/>
    <n v="40.946949000000004"/>
    <n v="0"/>
  </r>
  <r>
    <x v="0"/>
    <s v="908 SUPER DRY FLOOR WIPER"/>
    <s v="Housekeeping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909. LITTLE CHAMP"/>
    <s v="Housekeeping"/>
    <s v="Finished Good"/>
    <s v="Pcs."/>
    <n v="135"/>
    <n v="147"/>
    <n v="3906"/>
    <n v="176.35"/>
    <n v="38781.599999999999"/>
    <n v="0"/>
    <n v="0"/>
    <n v="0"/>
    <n v="0"/>
    <n v="788"/>
    <n v="14087.68"/>
    <n v="0"/>
    <n v="0"/>
    <n v="0"/>
    <n v="0"/>
    <n v="574.18200000000002"/>
    <n v="0"/>
    <n v="0"/>
    <n v="0"/>
    <n v="0"/>
    <n v="115.836"/>
    <n v="3118"/>
    <n v="30957.77"/>
    <n v="60.513999999999996"/>
    <n v="0"/>
  </r>
  <r>
    <x v="0"/>
    <s v="910.Little Star BathroomWiper"/>
    <s v="Housekeeping"/>
    <s v="Trading"/>
    <s v="Pcs."/>
    <m/>
    <n v="0"/>
    <n v="240"/>
    <n v="10.84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0"/>
    <n v="10.84"/>
    <n v="0"/>
  </r>
  <r>
    <x v="0"/>
    <s v="911 PVC PLUNGER"/>
    <s v="Housekeeping"/>
    <s v="Trading"/>
    <s v="Pcs."/>
    <n v="0"/>
    <n v="0"/>
    <n v="969"/>
    <n v="43.75"/>
    <n v="20491.599999999999"/>
    <n v="0"/>
    <n v="0"/>
    <n v="0"/>
    <n v="0"/>
    <n v="349"/>
    <n v="9095.89"/>
    <n v="0"/>
    <n v="0"/>
    <n v="0"/>
    <n v="0"/>
    <n v="0"/>
    <n v="0"/>
    <n v="0"/>
    <n v="0"/>
    <n v="0"/>
    <n v="0"/>
    <n v="620"/>
    <n v="13111.25"/>
    <n v="43.75"/>
    <n v="0"/>
  </r>
  <r>
    <x v="0"/>
    <s v="912 Modern Plus BathroomWiper"/>
    <s v="Housekeeping"/>
    <s v="Finished Good"/>
    <s v="Pcs."/>
    <n v="80"/>
    <n v="87"/>
    <n v="6"/>
    <n v="0.27"/>
    <n v="512.22"/>
    <n v="0"/>
    <n v="0"/>
    <n v="0"/>
    <n v="0"/>
    <n v="0"/>
    <n v="0"/>
    <n v="0"/>
    <n v="0"/>
    <n v="0"/>
    <n v="0"/>
    <n v="0.52200000000000002"/>
    <n v="0"/>
    <n v="0"/>
    <n v="0"/>
    <n v="0"/>
    <n v="0"/>
    <n v="6"/>
    <n v="512.22"/>
    <n v="0.27"/>
    <n v="0"/>
  </r>
  <r>
    <x v="0"/>
    <s v="912/915 THREAD WIPER BODY(BLACK)"/>
    <s v="Rajeshwari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915 Sparkle Floor Wiper"/>
    <s v="Housekeeping"/>
    <s v="Finished Good"/>
    <s v="Pcs."/>
    <n v="100"/>
    <n v="109"/>
    <n v="541"/>
    <n v="24.43"/>
    <n v="56864.51"/>
    <n v="0"/>
    <n v="0"/>
    <n v="0"/>
    <n v="0"/>
    <n v="450"/>
    <n v="34326"/>
    <n v="0"/>
    <n v="0"/>
    <n v="0"/>
    <n v="0"/>
    <n v="58.969000000000001"/>
    <n v="0"/>
    <n v="0"/>
    <n v="30"/>
    <n v="30"/>
    <n v="49.05"/>
    <n v="91"/>
    <n v="9565.01"/>
    <n v="5.3800000000000026"/>
    <n v="0"/>
  </r>
  <r>
    <x v="0"/>
    <s v="917 POWER PLUNGER"/>
    <s v="Housekeeping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921. Splash Broom 21&quot; (Mix.)"/>
    <s v="Housekeeping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942.Mahalakshmi Grass Broom"/>
    <s v="Housekeeping"/>
    <s v="Trading"/>
    <s v="Pcs."/>
    <n v="0"/>
    <n v="0"/>
    <n v="1350"/>
    <n v="60.95"/>
    <n v="108000"/>
    <n v="2550"/>
    <n v="204000"/>
    <n v="0"/>
    <n v="0"/>
    <n v="2850"/>
    <n v="274200"/>
    <n v="0"/>
    <n v="0"/>
    <n v="0"/>
    <n v="0"/>
    <n v="0"/>
    <n v="0"/>
    <n v="0"/>
    <n v="0"/>
    <n v="0"/>
    <n v="0"/>
    <n v="1050"/>
    <n v="84000"/>
    <n v="60.95"/>
    <n v="0"/>
  </r>
  <r>
    <x v="0"/>
    <s v="APOLLO WIPER ONLY BLADE"/>
    <s v="NEAT &amp; CLEAN"/>
    <s v="Trading"/>
    <s v="Pcs."/>
    <m/>
    <n v="0"/>
    <n v="-2424"/>
    <n v="0"/>
    <n v="-36456.959999999999"/>
    <n v="0"/>
    <n v="0"/>
    <n v="0"/>
    <n v="0"/>
    <n v="0"/>
    <n v="0"/>
    <n v="0"/>
    <n v="0"/>
    <n v="0"/>
    <n v="0"/>
    <n v="0"/>
    <n v="0"/>
    <n v="0"/>
    <n v="0"/>
    <n v="0"/>
    <n v="0"/>
    <n v="-2424"/>
    <n v="-36456.959999999999"/>
    <n v="0"/>
    <n v="0"/>
  </r>
  <r>
    <x v="0"/>
    <s v="BATH ROOM WIPER BLADE"/>
    <s v="Housekeeping"/>
    <s v="Trading"/>
    <s v="Pcs."/>
    <m/>
    <n v="0"/>
    <n v="1776"/>
    <n v="80.19"/>
    <n v="0"/>
    <n v="0"/>
    <n v="0"/>
    <n v="0"/>
    <n v="0"/>
    <n v="0"/>
    <n v="0"/>
    <n v="0"/>
    <n v="0"/>
    <n v="0"/>
    <n v="0"/>
    <n v="0"/>
    <n v="0"/>
    <n v="0"/>
    <n v="0"/>
    <n v="0"/>
    <n v="0"/>
    <n v="1776"/>
    <n v="0"/>
    <n v="80.19"/>
    <n v="0"/>
  </r>
  <r>
    <x v="0"/>
    <s v="Bathroom Wiper Only Body ( Blue)"/>
    <s v="Component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Bathroom Wiper Only Body (silver)"/>
    <s v="Component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Bathroom Wiper Only Body(M.B)"/>
    <s v="Component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Bathroom Wiper Only Body(pink)"/>
    <s v="Component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BFLY-016 MULTIPURPOSE NO.16(B)"/>
    <s v="Ghamela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BFLY-016 MULTIPURPOSE NO.16(O)"/>
    <s v="Ghamela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BFLY-016 MULTIPURPOSE NO.16(P)"/>
    <s v="Ghamela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BFLY-017 ALLPURPOSE NO.17(B)"/>
    <s v="Ghamela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BFLY-017 ALLPURPOSE NO.17(O)"/>
    <s v="Ghamela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BFLY-017 ALLPURPOSE NO.17(P)"/>
    <s v="Ghamela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BOPP TAPE BRN 48MM X 55 MTR(PM)"/>
    <s v="Packing Material"/>
    <s v="Trading"/>
    <s v="Pcs."/>
    <m/>
    <n v="0"/>
    <n v="24"/>
    <n v="1.08"/>
    <n v="3050.64"/>
    <n v="0"/>
    <n v="0"/>
    <n v="0"/>
    <n v="0"/>
    <n v="0"/>
    <n v="0"/>
    <n v="0"/>
    <n v="0"/>
    <n v="0"/>
    <n v="0"/>
    <n v="0"/>
    <n v="0"/>
    <n v="0"/>
    <n v="0"/>
    <n v="0"/>
    <n v="0"/>
    <n v="24"/>
    <n v="3050.64"/>
    <n v="1.08"/>
    <n v="0"/>
  </r>
  <r>
    <x v="0"/>
    <s v="Brown Cellotape(48MM X 55 MTR(PM)"/>
    <s v="Packing Material"/>
    <s v="Trading"/>
    <s v="Pcs."/>
    <m/>
    <n v="0"/>
    <n v="24"/>
    <n v="1.08"/>
    <n v="3050.64"/>
    <n v="0"/>
    <n v="0"/>
    <n v="0"/>
    <n v="0"/>
    <n v="0"/>
    <n v="0"/>
    <n v="0"/>
    <n v="0"/>
    <n v="0"/>
    <n v="0"/>
    <n v="0"/>
    <n v="0"/>
    <n v="0"/>
    <n v="0"/>
    <n v="0"/>
    <n v="0"/>
    <n v="24"/>
    <n v="3050.64"/>
    <n v="1.08"/>
    <n v="0"/>
  </r>
  <r>
    <x v="0"/>
    <s v="BULLDOZER FLOOR WIPER ONLY BLADE"/>
    <s v="NEAT &amp; CLEAN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BULLDOZER FLOOR WIPER ONLY BLADE(SILICON"/>
    <s v="NEAT &amp; CLEAN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BUTTERFLY COATED CLOTH DRYER STAND"/>
    <s v="CLOTH STAND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Cap Body  3/4 (Pink)"/>
    <s v="Component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Cap Body 3/4  (L. Blue)"/>
    <s v="Component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Cap Body 3/4 (BL)"/>
    <s v="Rajeshwari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Cap Body 3/4 (GR)"/>
    <s v="Rajeshwari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Cap Body 3/4 (M.B)"/>
    <s v="Rajeshwari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Cap Body 3/4 (MW)"/>
    <s v="Rajeshwari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Cap Body 3/4 (silver)"/>
    <s v="Housekeeping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CASTER 25mm Rev Nylon WHEEL"/>
    <s v="Component"/>
    <s v="Trading"/>
    <s v="Pcs."/>
    <m/>
    <n v="0"/>
    <n v="4860"/>
    <n v="219.43"/>
    <n v="26707.75"/>
    <n v="0"/>
    <n v="0"/>
    <n v="0"/>
    <n v="0"/>
    <n v="0"/>
    <n v="0"/>
    <n v="0"/>
    <n v="0"/>
    <n v="0"/>
    <n v="0"/>
    <n v="0"/>
    <n v="0"/>
    <n v="0"/>
    <n v="0"/>
    <n v="0"/>
    <n v="0"/>
    <n v="4860"/>
    <n v="26707.75"/>
    <n v="219.43"/>
    <n v="0"/>
  </r>
  <r>
    <x v="0"/>
    <s v="CHAIR ARMLESS (HEAVY)"/>
    <s v="MAHANANDA"/>
    <s v="Trading"/>
    <s v="Pcs."/>
    <m/>
    <n v="0"/>
    <n v="300"/>
    <n v="13.54"/>
    <n v="137295"/>
    <n v="0"/>
    <n v="0"/>
    <n v="0"/>
    <n v="0"/>
    <n v="0"/>
    <n v="0"/>
    <n v="0"/>
    <n v="0"/>
    <n v="0"/>
    <n v="0"/>
    <n v="0"/>
    <n v="0"/>
    <n v="0"/>
    <n v="0"/>
    <n v="0"/>
    <n v="0"/>
    <n v="300"/>
    <n v="137295"/>
    <n v="13.54"/>
    <n v="0"/>
  </r>
  <r>
    <x v="0"/>
    <s v="Corrosion Rust Preventive Spray"/>
    <s v="General"/>
    <s v="Trading"/>
    <s v="Pcs."/>
    <m/>
    <n v="0"/>
    <n v="75"/>
    <n v="3.39"/>
    <n v="14625"/>
    <n v="0"/>
    <n v="0"/>
    <n v="0"/>
    <n v="0"/>
    <n v="0"/>
    <n v="0"/>
    <n v="0"/>
    <n v="0"/>
    <n v="0"/>
    <n v="0"/>
    <n v="0"/>
    <n v="0"/>
    <n v="0"/>
    <n v="0"/>
    <n v="0"/>
    <n v="0"/>
    <n v="75"/>
    <n v="14625"/>
    <n v="3.39"/>
    <n v="0"/>
  </r>
  <r>
    <x v="0"/>
    <s v="DE0001 DEVNANDAN GOLD-24 (B)"/>
    <s v="Ghamela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DE0001 DEVNANDAN GOLD-24 (O)"/>
    <s v="Ghamela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DE0001 DEVNANDAN GOLD-24 (P)"/>
    <s v="Ghamela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DE0002 DEVNANDAN GOLD-21(B)"/>
    <s v="Ghamela"/>
    <s v="Finished Good"/>
    <s v="Pcs."/>
    <n v="1200"/>
    <n v="1308"/>
    <n v="1"/>
    <n v="0.05"/>
    <n v="139.84"/>
    <n v="0"/>
    <n v="0"/>
    <n v="0"/>
    <n v="0"/>
    <n v="0"/>
    <n v="0"/>
    <n v="0"/>
    <n v="0"/>
    <n v="0"/>
    <n v="0"/>
    <n v="1.3080000000000001"/>
    <n v="0"/>
    <n v="0"/>
    <n v="0"/>
    <n v="0"/>
    <n v="0"/>
    <n v="1"/>
    <n v="139.84"/>
    <n v="0.05"/>
    <n v="0"/>
  </r>
  <r>
    <x v="0"/>
    <s v="DE0002 DEVNANDAN GOLD-21(O)"/>
    <s v="Ghamela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DE0002 DEVNANDAN GOLD-21(P)"/>
    <s v="Ghamela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DE0005 DEVNANDAN GOLD-19(B)"/>
    <s v="Ghamela"/>
    <s v="Finished Good"/>
    <s v="Pcs."/>
    <n v="720"/>
    <n v="785"/>
    <n v="0"/>
    <n v="0"/>
    <n v="0"/>
    <n v="0"/>
    <n v="0"/>
    <n v="753"/>
    <n v="61264.32"/>
    <n v="120"/>
    <n v="11919.6"/>
    <n v="611"/>
    <n v="103.11236000000001"/>
    <n v="714.11235999999997"/>
    <n v="49710.96"/>
    <n v="0"/>
    <n v="542.16"/>
    <n v="91.023242400000001"/>
    <n v="0"/>
    <n v="633.18324239999993"/>
    <n v="94.2"/>
    <n v="22"/>
    <n v="1789.93"/>
    <n v="538.98324239999988"/>
    <n v="0"/>
  </r>
  <r>
    <x v="0"/>
    <s v="DE0005 DEVNANDAN GOLD-19(MIX)"/>
    <s v="Ghamela"/>
    <s v="Finished Good"/>
    <s v="Pcs."/>
    <n v="720"/>
    <n v="785"/>
    <n v="0"/>
    <n v="0"/>
    <n v="0"/>
    <n v="0"/>
    <n v="0"/>
    <n v="1833"/>
    <n v="152456.72"/>
    <n v="1833"/>
    <n v="182071.89"/>
    <n v="0"/>
    <n v="0"/>
    <n v="0"/>
    <n v="0"/>
    <n v="0"/>
    <n v="1319.76"/>
    <n v="221.57450640000002"/>
    <n v="0"/>
    <n v="1541.3345064"/>
    <n v="1438.905"/>
    <n v="0"/>
    <n v="0"/>
    <n v="102.42950640000004"/>
    <n v="0"/>
  </r>
  <r>
    <x v="0"/>
    <s v="DE0005 DEVNANDAN GOLD-19(O)"/>
    <s v="Ghamela"/>
    <s v="Finished Good"/>
    <s v="Pcs."/>
    <n v="720"/>
    <n v="785"/>
    <n v="0"/>
    <n v="0"/>
    <n v="0"/>
    <n v="0"/>
    <n v="0"/>
    <n v="727"/>
    <n v="59974.71"/>
    <n v="120"/>
    <n v="11919.6"/>
    <n v="611"/>
    <n v="103.11236000000001"/>
    <n v="714.11235999999997"/>
    <n v="50407.5"/>
    <n v="0"/>
    <n v="523.44000000000005"/>
    <n v="87.880341600000008"/>
    <n v="0"/>
    <n v="611.32034160000012"/>
    <n v="94.2"/>
    <n v="-4"/>
    <n v="-329.98"/>
    <n v="517.12034160000007"/>
    <n v="0"/>
  </r>
  <r>
    <x v="0"/>
    <s v="DE0005 DEVNANDAN GOLD-19(P)"/>
    <s v="Ghamela"/>
    <s v="Finished Good"/>
    <s v="Pcs."/>
    <n v="720"/>
    <n v="785"/>
    <n v="0"/>
    <n v="0"/>
    <n v="0"/>
    <n v="0"/>
    <n v="0"/>
    <n v="717"/>
    <n v="59268.160000000003"/>
    <n v="120"/>
    <n v="11919.6"/>
    <n v="611"/>
    <n v="103.11236000000001"/>
    <n v="714.11235999999997"/>
    <n v="50505.26"/>
    <n v="0"/>
    <n v="516.24"/>
    <n v="86.671533600000004"/>
    <n v="0"/>
    <n v="602.91153359999998"/>
    <n v="94.2"/>
    <n v="-14"/>
    <n v="-1157.26"/>
    <n v="508.7115336"/>
    <n v="0"/>
  </r>
  <r>
    <x v="0"/>
    <s v="DE1007 DEVNANDAN BKT 5.LTR(B)"/>
    <s v="Bucket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DE1007 DEVNANDAN BKT 5.LTR(O)"/>
    <s v="Bucket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DE1007 DEVNANDAN BKT 5.LTR(P)"/>
    <s v="Bucket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EMP Lock &amp; Safe 1104"/>
    <s v="EMPORIUM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ENVELOP"/>
    <s v="General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Floor Wiper Sheet 16&quot; (Lining)"/>
    <s v="Component"/>
    <s v="Trading"/>
    <s v="Pcs."/>
    <m/>
    <n v="0"/>
    <n v="0"/>
    <n v="0"/>
    <n v="0"/>
    <n v="0"/>
    <n v="0"/>
    <n v="0"/>
    <n v="0"/>
    <n v="0"/>
    <n v="0"/>
    <n v="474"/>
    <n v="79.992239999999995"/>
    <n v="553.99224000000004"/>
    <n v="0"/>
    <n v="0"/>
    <n v="0"/>
    <n v="0"/>
    <n v="0"/>
    <n v="0"/>
    <n v="0"/>
    <n v="-474"/>
    <n v="0"/>
    <n v="0"/>
    <n v="0"/>
  </r>
  <r>
    <x v="0"/>
    <s v="Floor Wiper Sheet 16&quot; (mix colour)"/>
    <s v="Component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FRIDPN605 Showel Dustpan With Patti"/>
    <s v="FRISCH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HAND TROLLY"/>
    <s v="Component"/>
    <s v="Trading"/>
    <s v="Pcs."/>
    <m/>
    <n v="0"/>
    <n v="1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.05"/>
    <n v="0"/>
  </r>
  <r>
    <x v="0"/>
    <s v="HDPE 17NO.TOKER(B)"/>
    <s v="Ghamela"/>
    <s v="Trading"/>
    <s v="Pcs."/>
    <m/>
    <n v="0"/>
    <n v="176"/>
    <n v="7.95"/>
    <n v="12215.2"/>
    <n v="0"/>
    <n v="0"/>
    <n v="0"/>
    <n v="0"/>
    <n v="0"/>
    <n v="0"/>
    <n v="0"/>
    <n v="0"/>
    <n v="0"/>
    <n v="0"/>
    <n v="0"/>
    <n v="0"/>
    <n v="0"/>
    <n v="0"/>
    <n v="0"/>
    <n v="0"/>
    <n v="176"/>
    <n v="12215.2"/>
    <n v="7.95"/>
    <n v="0"/>
  </r>
  <r>
    <x v="0"/>
    <s v="IRON CHAIN (HANGING PURPOSE)"/>
    <s v="Component"/>
    <s v="Trading"/>
    <s v="Pcs."/>
    <m/>
    <n v="0"/>
    <n v="13436"/>
    <n v="606.63"/>
    <n v="94052"/>
    <n v="0"/>
    <n v="0"/>
    <n v="0"/>
    <n v="0"/>
    <n v="0"/>
    <n v="0"/>
    <n v="0"/>
    <n v="0"/>
    <n v="0"/>
    <n v="0"/>
    <n v="0"/>
    <n v="0"/>
    <n v="0"/>
    <n v="0"/>
    <n v="0"/>
    <n v="0"/>
    <n v="13436"/>
    <n v="94052"/>
    <n v="606.63"/>
    <n v="0"/>
  </r>
  <r>
    <x v="0"/>
    <s v="Kitchen wiper Only Blade"/>
    <s v="Component"/>
    <s v="Trading"/>
    <s v="Pcs."/>
    <m/>
    <n v="0"/>
    <n v="493"/>
    <n v="22.26"/>
    <n v="404.77"/>
    <n v="0"/>
    <n v="0"/>
    <n v="0"/>
    <n v="0"/>
    <n v="0"/>
    <n v="0"/>
    <n v="0"/>
    <n v="0"/>
    <n v="0"/>
    <n v="0"/>
    <n v="0"/>
    <n v="0"/>
    <n v="0"/>
    <n v="0"/>
    <n v="0"/>
    <n v="0"/>
    <n v="493"/>
    <n v="404.77"/>
    <n v="22.26"/>
    <n v="0"/>
  </r>
  <r>
    <x v="0"/>
    <s v="LINEAR ONE PLY ROLL"/>
    <s v="Packing Material"/>
    <s v="Trading"/>
    <s v="Kgs."/>
    <m/>
    <n v="0"/>
    <n v="50.4"/>
    <n v="2.2799999999999998"/>
    <n v="1512"/>
    <n v="0"/>
    <n v="0"/>
    <n v="0"/>
    <n v="0"/>
    <n v="0"/>
    <n v="0"/>
    <n v="0"/>
    <n v="0"/>
    <n v="0"/>
    <n v="0"/>
    <n v="0"/>
    <n v="0"/>
    <n v="0"/>
    <n v="0"/>
    <n v="0"/>
    <n v="0"/>
    <n v="50.4"/>
    <n v="1512"/>
    <n v="2.2799999999999998"/>
    <n v="0"/>
  </r>
  <r>
    <x v="0"/>
    <s v="Little Champ Only Body"/>
    <s v="Kitchenware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Lock &amp; Safe Only Container (1104)"/>
    <s v="Rajeshwari"/>
    <s v="Trading"/>
    <s v="Pcs."/>
    <m/>
    <n v="0"/>
    <n v="3059"/>
    <n v="138.11000000000001"/>
    <n v="48749.94"/>
    <n v="0"/>
    <n v="0"/>
    <n v="1050"/>
    <n v="15796.72"/>
    <n v="0"/>
    <n v="0"/>
    <n v="1300"/>
    <n v="219.38800000000003"/>
    <n v="1519.3879999999999"/>
    <n v="20632"/>
    <n v="0"/>
    <n v="0"/>
    <n v="0"/>
    <n v="0"/>
    <n v="0"/>
    <n v="0"/>
    <n v="2809"/>
    <n v="43919.51"/>
    <n v="138.11000000000001"/>
    <n v="0"/>
  </r>
  <r>
    <x v="0"/>
    <s v="Lock &amp; Safe Only Lid (1104)"/>
    <s v="Rajeshwari"/>
    <s v="Finished Good"/>
    <s v="Pcs."/>
    <n v="95"/>
    <n v="104"/>
    <n v="4816"/>
    <n v="217.44"/>
    <n v="35985.07"/>
    <n v="0"/>
    <n v="0"/>
    <n v="690"/>
    <n v="5155.68"/>
    <n v="0"/>
    <n v="0"/>
    <n v="1300"/>
    <n v="219.38800000000003"/>
    <n v="1519.3879999999999"/>
    <n v="9711"/>
    <n v="500.86399999999998"/>
    <n v="65.55"/>
    <n v="11.005189500000002"/>
    <n v="0"/>
    <n v="76.555189499999997"/>
    <n v="0"/>
    <n v="4206"/>
    <n v="31427.17"/>
    <n v="293.99518949999998"/>
    <n v="0"/>
  </r>
  <r>
    <x v="0"/>
    <s v="M.S. PIPE48&quot;"/>
    <s v="Housekeeping"/>
    <s v="Trading"/>
    <s v="Pcs."/>
    <m/>
    <n v="0"/>
    <n v="346"/>
    <n v="15.62"/>
    <n v="7958"/>
    <n v="0"/>
    <n v="0"/>
    <n v="0"/>
    <n v="0"/>
    <n v="0"/>
    <n v="0"/>
    <n v="0"/>
    <n v="0"/>
    <n v="0"/>
    <n v="0"/>
    <n v="0"/>
    <n v="0"/>
    <n v="0"/>
    <n v="0"/>
    <n v="0"/>
    <n v="0"/>
    <n v="346"/>
    <n v="7958"/>
    <n v="15.62"/>
    <n v="0"/>
  </r>
  <r>
    <x v="0"/>
    <s v="M.S.PIPE 40&quot;"/>
    <s v="Housekeeping"/>
    <s v="Trading"/>
    <s v="Pcs."/>
    <m/>
    <n v="0"/>
    <n v="470"/>
    <n v="21.22"/>
    <n v="9870"/>
    <n v="0"/>
    <n v="0"/>
    <n v="0"/>
    <n v="0"/>
    <n v="0"/>
    <n v="0"/>
    <n v="0"/>
    <n v="0"/>
    <n v="0"/>
    <n v="0"/>
    <n v="0"/>
    <n v="0"/>
    <n v="0"/>
    <n v="0"/>
    <n v="0"/>
    <n v="0"/>
    <n v="470"/>
    <n v="9870"/>
    <n v="21.22"/>
    <n v="0"/>
  </r>
  <r>
    <x v="0"/>
    <s v="MASTI FLOOR WIPER"/>
    <s v="NEAT &amp; CLEAN"/>
    <s v="Trading"/>
    <s v="Pcs."/>
    <m/>
    <n v="0"/>
    <n v="-806"/>
    <n v="0"/>
    <n v="-38354.639999999999"/>
    <n v="0"/>
    <n v="0"/>
    <n v="0"/>
    <n v="0"/>
    <n v="0"/>
    <n v="0"/>
    <n v="0"/>
    <n v="0"/>
    <n v="0"/>
    <n v="0"/>
    <n v="0"/>
    <n v="0"/>
    <n v="0"/>
    <n v="0"/>
    <n v="0"/>
    <n v="0"/>
    <n v="-806"/>
    <n v="-38354.639999999999"/>
    <n v="0"/>
    <n v="0"/>
  </r>
  <r>
    <x v="0"/>
    <s v="MASTI FLOOR WIPER ONLY BLADE"/>
    <s v="NEAT &amp; CLEAN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MASTI FLOOR WIPER ONLY BLADE SILICON"/>
    <s v="NEAT &amp; CLEAN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MODERN BATHROOM WIPER BLADE-904"/>
    <s v="Component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Modern Wiper Only Body 904"/>
    <s v="Component"/>
    <s v="Trading"/>
    <s v="Pcs."/>
    <m/>
    <n v="0"/>
    <n v="0"/>
    <n v="0"/>
    <n v="0"/>
    <n v="0"/>
    <n v="0"/>
    <n v="0"/>
    <n v="0"/>
    <n v="0"/>
    <n v="0"/>
    <n v="294"/>
    <n v="49.615440000000007"/>
    <n v="343.61544000000004"/>
    <n v="0"/>
    <n v="0"/>
    <n v="0"/>
    <n v="0"/>
    <n v="0"/>
    <n v="0"/>
    <n v="0"/>
    <n v="-294"/>
    <n v="0"/>
    <n v="0"/>
    <n v="0"/>
  </r>
  <r>
    <x v="0"/>
    <s v="Multipurpose Drum 210Ltr.Lid (Black)"/>
    <s v="BLOW MOULDING"/>
    <s v="Trading"/>
    <s v="Pcs."/>
    <m/>
    <n v="0"/>
    <n v="5"/>
    <n v="0.23"/>
    <n v="629.85"/>
    <n v="0"/>
    <n v="0"/>
    <n v="0"/>
    <n v="0"/>
    <n v="0"/>
    <n v="0"/>
    <n v="0"/>
    <n v="0"/>
    <n v="0"/>
    <n v="0"/>
    <n v="0"/>
    <n v="0"/>
    <n v="0"/>
    <n v="0"/>
    <n v="0"/>
    <n v="0"/>
    <n v="5"/>
    <n v="629.85"/>
    <n v="0.23"/>
    <n v="0"/>
  </r>
  <r>
    <x v="0"/>
    <s v="Multipurpose Drum 210Ltr.With Lid"/>
    <s v="BLOW MOULDING"/>
    <s v="Trading"/>
    <s v="Pcs."/>
    <m/>
    <n v="0"/>
    <n v="4"/>
    <n v="0.18"/>
    <n v="4589.88"/>
    <n v="0"/>
    <n v="0"/>
    <n v="0"/>
    <n v="0"/>
    <n v="0"/>
    <n v="0"/>
    <n v="0"/>
    <n v="0"/>
    <n v="0"/>
    <n v="0"/>
    <n v="0"/>
    <n v="0"/>
    <n v="0"/>
    <n v="0"/>
    <n v="0"/>
    <n v="0"/>
    <n v="4"/>
    <n v="4589.88"/>
    <n v="0.18"/>
    <n v="0"/>
  </r>
  <r>
    <x v="0"/>
    <s v="MULTIPURPOSE TROLLY 702 BLUE"/>
    <s v="Housekeeping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MULTIPURPOSE TROLLY 702 RED"/>
    <s v="Housekeeping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NIPPLE 12 X 1/2 BSP"/>
    <s v="General"/>
    <s v="Trading"/>
    <s v="Pcs."/>
    <m/>
    <n v="0"/>
    <n v="15"/>
    <n v="0.68"/>
    <n v="450"/>
    <n v="0"/>
    <n v="0"/>
    <n v="0"/>
    <n v="0"/>
    <n v="0"/>
    <n v="0"/>
    <n v="0"/>
    <n v="0"/>
    <n v="0"/>
    <n v="0"/>
    <n v="0"/>
    <n v="0"/>
    <n v="0"/>
    <n v="0"/>
    <n v="0"/>
    <n v="0"/>
    <n v="15"/>
    <n v="450"/>
    <n v="0.68"/>
    <n v="0"/>
  </r>
  <r>
    <x v="0"/>
    <s v="NIPPLE 20 X 1/4 BSP"/>
    <s v="General"/>
    <s v="Trading"/>
    <s v="Pcs."/>
    <m/>
    <n v="0"/>
    <n v="50"/>
    <n v="2.2599999999999998"/>
    <n v="1200"/>
    <n v="0"/>
    <n v="0"/>
    <n v="0"/>
    <n v="0"/>
    <n v="0"/>
    <n v="0"/>
    <n v="0"/>
    <n v="0"/>
    <n v="0"/>
    <n v="0"/>
    <n v="0"/>
    <n v="0"/>
    <n v="0"/>
    <n v="0"/>
    <n v="0"/>
    <n v="0"/>
    <n v="50"/>
    <n v="1200"/>
    <n v="2.2599999999999998"/>
    <n v="0"/>
  </r>
  <r>
    <x v="0"/>
    <s v="O-11LTR BKT (B)"/>
    <s v="Ossam"/>
    <s v="Finished Good"/>
    <s v="Pcs."/>
    <n v="375"/>
    <n v="409"/>
    <n v="88"/>
    <n v="3.97"/>
    <n v="15488"/>
    <n v="0"/>
    <n v="0"/>
    <n v="0"/>
    <n v="0"/>
    <n v="50"/>
    <n v="3256"/>
    <n v="0"/>
    <n v="0"/>
    <n v="0"/>
    <n v="0"/>
    <n v="35.991999999999997"/>
    <n v="0"/>
    <n v="0"/>
    <n v="20"/>
    <n v="20"/>
    <n v="20.45"/>
    <n v="38"/>
    <n v="6688"/>
    <n v="3.5199999999999996"/>
    <n v="0"/>
  </r>
  <r>
    <x v="0"/>
    <s v="O-11LTR BKT (MW)"/>
    <s v="Ossam"/>
    <s v="Finished Good"/>
    <s v="Pcs."/>
    <n v="375"/>
    <n v="409"/>
    <n v="306"/>
    <n v="13.82"/>
    <n v="53856"/>
    <n v="0"/>
    <n v="0"/>
    <n v="0"/>
    <n v="0"/>
    <n v="15"/>
    <n v="976.8"/>
    <n v="0"/>
    <n v="0"/>
    <n v="0"/>
    <n v="0"/>
    <n v="125.154"/>
    <n v="0"/>
    <n v="0"/>
    <n v="0"/>
    <n v="0"/>
    <n v="6.1349999999999998"/>
    <n v="291"/>
    <n v="51216"/>
    <n v="7.6850000000000005"/>
    <n v="0"/>
  </r>
  <r>
    <x v="0"/>
    <s v="O-11LTR BKT (S)"/>
    <s v="Ossam"/>
    <s v="Finished Good"/>
    <s v="Pcs."/>
    <n v="375"/>
    <n v="409"/>
    <n v="184"/>
    <n v="8.31"/>
    <n v="32384"/>
    <n v="0"/>
    <n v="0"/>
    <n v="0"/>
    <n v="0"/>
    <n v="0"/>
    <n v="0"/>
    <n v="0"/>
    <n v="0"/>
    <n v="0"/>
    <n v="0"/>
    <n v="75.256"/>
    <n v="0"/>
    <n v="0"/>
    <n v="0"/>
    <n v="0"/>
    <n v="0"/>
    <n v="184"/>
    <n v="32384"/>
    <n v="8.31"/>
    <n v="0"/>
  </r>
  <r>
    <x v="0"/>
    <s v="O-11LTR BKT(MB)"/>
    <s v="Ossam"/>
    <s v="Finished Good"/>
    <s v="Pcs."/>
    <n v="375"/>
    <n v="409"/>
    <n v="266"/>
    <n v="12.01"/>
    <n v="46816"/>
    <n v="0"/>
    <n v="0"/>
    <n v="0"/>
    <n v="0"/>
    <n v="55"/>
    <n v="3581.6"/>
    <n v="0"/>
    <n v="0"/>
    <n v="0"/>
    <n v="0"/>
    <n v="108.794"/>
    <n v="0"/>
    <n v="0"/>
    <n v="20"/>
    <n v="20"/>
    <n v="22.495000000000001"/>
    <n v="211"/>
    <n v="37136"/>
    <n v="9.514999999999997"/>
    <n v="0"/>
  </r>
  <r>
    <x v="0"/>
    <s v="O-11LTR BKT(P)"/>
    <s v="Ossam"/>
    <s v="Finished Good"/>
    <s v="Pcs."/>
    <n v="375"/>
    <n v="409"/>
    <n v="103"/>
    <n v="4.6500000000000004"/>
    <n v="18128"/>
    <n v="0"/>
    <n v="0"/>
    <n v="0"/>
    <n v="0"/>
    <n v="20"/>
    <n v="1302.4000000000001"/>
    <n v="0"/>
    <n v="0"/>
    <n v="0"/>
    <n v="0"/>
    <n v="42.127000000000002"/>
    <n v="0"/>
    <n v="0"/>
    <n v="10"/>
    <n v="10"/>
    <n v="8.18"/>
    <n v="83"/>
    <n v="14608"/>
    <n v="6.4700000000000006"/>
    <n v="0"/>
  </r>
  <r>
    <x v="0"/>
    <s v="O-13LTR BKT (B)"/>
    <s v="Ossam"/>
    <s v="Finished Good"/>
    <s v="Pcs."/>
    <n v="460"/>
    <n v="501"/>
    <n v="97"/>
    <n v="4.38"/>
    <n v="19400"/>
    <n v="0"/>
    <n v="0"/>
    <n v="0"/>
    <n v="0"/>
    <n v="15"/>
    <n v="1110"/>
    <n v="0"/>
    <n v="0"/>
    <n v="0"/>
    <n v="0"/>
    <n v="48.597000000000001"/>
    <n v="0"/>
    <n v="0"/>
    <n v="10"/>
    <n v="10"/>
    <n v="7.5149999999999997"/>
    <n v="82"/>
    <n v="16400"/>
    <n v="6.8649999999999993"/>
    <n v="0"/>
  </r>
  <r>
    <x v="0"/>
    <s v="O-13LTR BKT (MB)"/>
    <s v="Ossam"/>
    <s v="Finished Good"/>
    <s v="Pcs."/>
    <n v="460"/>
    <n v="501"/>
    <n v="169"/>
    <n v="7.63"/>
    <n v="33800"/>
    <n v="0"/>
    <n v="0"/>
    <n v="0"/>
    <n v="0"/>
    <n v="30"/>
    <n v="2220"/>
    <n v="0"/>
    <n v="0"/>
    <n v="0"/>
    <n v="0"/>
    <n v="84.668999999999997"/>
    <n v="0"/>
    <n v="0"/>
    <n v="10"/>
    <n v="10"/>
    <n v="15.03"/>
    <n v="139"/>
    <n v="27800"/>
    <n v="2.5999999999999996"/>
    <n v="0"/>
  </r>
  <r>
    <x v="0"/>
    <s v="O-13LTR BKT (MW)"/>
    <s v="Ossam"/>
    <s v="Finished Good"/>
    <s v="Pcs."/>
    <n v="460"/>
    <n v="501"/>
    <n v="214"/>
    <n v="9.66"/>
    <n v="42800"/>
    <n v="0"/>
    <n v="0"/>
    <n v="0"/>
    <n v="0"/>
    <n v="15"/>
    <n v="1110"/>
    <n v="0"/>
    <n v="0"/>
    <n v="0"/>
    <n v="0"/>
    <n v="107.214"/>
    <n v="0"/>
    <n v="0"/>
    <n v="0"/>
    <n v="0"/>
    <n v="7.5149999999999997"/>
    <n v="199"/>
    <n v="39800"/>
    <n v="2.1450000000000005"/>
    <n v="0"/>
  </r>
  <r>
    <x v="0"/>
    <s v="O-13LTR BKT (P)"/>
    <s v="Ossam"/>
    <s v="Finished Good"/>
    <s v="Pcs."/>
    <n v="460"/>
    <n v="501"/>
    <n v="104"/>
    <n v="4.7"/>
    <n v="20800"/>
    <n v="0"/>
    <n v="0"/>
    <n v="0"/>
    <n v="0"/>
    <n v="45"/>
    <n v="3330"/>
    <n v="0"/>
    <n v="0"/>
    <n v="0"/>
    <n v="0"/>
    <n v="52.103999999999999"/>
    <n v="0"/>
    <n v="0"/>
    <n v="20"/>
    <n v="20"/>
    <n v="22.545000000000002"/>
    <n v="59"/>
    <n v="11800"/>
    <n v="2.1549999999999976"/>
    <n v="0"/>
  </r>
  <r>
    <x v="0"/>
    <s v="O-13LTR BKT (S)"/>
    <s v="Ossam"/>
    <s v="Finished Good"/>
    <s v="Pcs."/>
    <n v="460"/>
    <n v="501"/>
    <n v="132"/>
    <n v="5.96"/>
    <n v="26400"/>
    <n v="0"/>
    <n v="0"/>
    <n v="0"/>
    <n v="0"/>
    <n v="15"/>
    <n v="1110"/>
    <n v="0"/>
    <n v="0"/>
    <n v="0"/>
    <n v="0"/>
    <n v="66.132000000000005"/>
    <n v="0"/>
    <n v="0"/>
    <n v="10"/>
    <n v="10"/>
    <n v="7.5149999999999997"/>
    <n v="117"/>
    <n v="23400"/>
    <n v="8.4450000000000003"/>
    <n v="0"/>
  </r>
  <r>
    <x v="0"/>
    <s v="O-18LTR BKT (B)"/>
    <s v="Ossam"/>
    <s v="Trading"/>
    <s v="Pcs."/>
    <m/>
    <n v="0"/>
    <n v="-1"/>
    <n v="0"/>
    <n v="-236"/>
    <n v="0"/>
    <n v="0"/>
    <n v="0"/>
    <n v="0"/>
    <n v="0"/>
    <n v="0"/>
    <n v="0"/>
    <n v="0"/>
    <n v="0"/>
    <n v="0"/>
    <n v="0"/>
    <n v="0"/>
    <n v="0"/>
    <n v="0"/>
    <n v="0"/>
    <n v="0"/>
    <n v="-1"/>
    <n v="-236"/>
    <n v="0"/>
    <n v="0"/>
  </r>
  <r>
    <x v="0"/>
    <s v="O-18LTR BKT (MB)"/>
    <s v="Ossam"/>
    <s v="Trading"/>
    <s v="Pcs."/>
    <m/>
    <n v="0"/>
    <n v="10"/>
    <n v="0.45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.45"/>
    <n v="0"/>
  </r>
  <r>
    <x v="0"/>
    <s v="O-18LTR BKT (MW)"/>
    <s v="Ossam"/>
    <s v="Finished Good"/>
    <s v="Pcs."/>
    <n v="555"/>
    <n v="605"/>
    <n v="38"/>
    <n v="1.72"/>
    <n v="8968"/>
    <n v="0"/>
    <n v="0"/>
    <n v="0"/>
    <n v="0"/>
    <n v="30"/>
    <n v="2619.6"/>
    <n v="0"/>
    <n v="0"/>
    <n v="0"/>
    <n v="0"/>
    <n v="22.99"/>
    <n v="0"/>
    <n v="0"/>
    <n v="20"/>
    <n v="20"/>
    <n v="18.149999999999999"/>
    <n v="8"/>
    <n v="1888"/>
    <n v="3.5700000000000003"/>
    <n v="0"/>
  </r>
  <r>
    <x v="0"/>
    <s v="O-18LTR BKT (P)"/>
    <s v="Ossam"/>
    <s v="Trading"/>
    <s v="Pcs."/>
    <m/>
    <n v="0"/>
    <n v="3"/>
    <n v="0.14000000000000001"/>
    <n v="708"/>
    <n v="0"/>
    <n v="0"/>
    <n v="0"/>
    <n v="0"/>
    <n v="0"/>
    <n v="0"/>
    <n v="0"/>
    <n v="0"/>
    <n v="0"/>
    <n v="0"/>
    <n v="0"/>
    <n v="0"/>
    <n v="0"/>
    <n v="0"/>
    <n v="0"/>
    <n v="0"/>
    <n v="3"/>
    <n v="708"/>
    <n v="0.14000000000000001"/>
    <n v="0"/>
  </r>
  <r>
    <x v="0"/>
    <s v="O-18LTR BKT (S)"/>
    <s v="Ossam"/>
    <s v="Finished Good"/>
    <s v="Pcs."/>
    <n v="555"/>
    <n v="605"/>
    <n v="95"/>
    <n v="4.29"/>
    <n v="22420"/>
    <n v="0"/>
    <n v="0"/>
    <n v="0"/>
    <n v="0"/>
    <n v="30"/>
    <n v="2619.6"/>
    <n v="0"/>
    <n v="0"/>
    <n v="0"/>
    <n v="0"/>
    <n v="57.475000000000001"/>
    <n v="0"/>
    <n v="0"/>
    <n v="20"/>
    <n v="20"/>
    <n v="18.149999999999999"/>
    <n v="65"/>
    <n v="15340"/>
    <n v="6.1400000000000006"/>
    <n v="0"/>
  </r>
  <r>
    <x v="0"/>
    <s v="O-3 LTR BUCKET"/>
    <s v="Ossam"/>
    <s v="Finished Good"/>
    <s v="Pcs."/>
    <n v="130"/>
    <n v="142"/>
    <n v="821"/>
    <n v="37.07"/>
    <n v="62396"/>
    <n v="0"/>
    <n v="0"/>
    <n v="0"/>
    <n v="0"/>
    <n v="200"/>
    <n v="5624"/>
    <n v="0"/>
    <n v="0"/>
    <n v="0"/>
    <n v="0"/>
    <n v="116.58199999999999"/>
    <n v="0"/>
    <n v="0"/>
    <n v="0"/>
    <n v="0"/>
    <n v="28.4"/>
    <n v="621"/>
    <n v="47196"/>
    <n v="8.6700000000000017"/>
    <n v="0"/>
  </r>
  <r>
    <x v="0"/>
    <s v="O-5 LTR BUCKET"/>
    <s v="Ossam"/>
    <s v="Finished Good"/>
    <s v="Pcs."/>
    <n v="175"/>
    <n v="191"/>
    <n v="778"/>
    <n v="35.130000000000003"/>
    <n v="62240"/>
    <n v="0"/>
    <n v="0"/>
    <n v="0"/>
    <n v="0"/>
    <n v="90"/>
    <n v="2664"/>
    <n v="0"/>
    <n v="0"/>
    <n v="0"/>
    <n v="0"/>
    <n v="148.59800000000001"/>
    <n v="0"/>
    <n v="0"/>
    <n v="0"/>
    <n v="0"/>
    <n v="17.190000000000001"/>
    <n v="688"/>
    <n v="55040"/>
    <n v="17.940000000000001"/>
    <n v="0"/>
  </r>
  <r>
    <x v="0"/>
    <s v="O-9 LTR BUCKET"/>
    <s v="Ossam"/>
    <s v="Finished Good"/>
    <s v="Pcs."/>
    <n v="350"/>
    <n v="381"/>
    <n v="694"/>
    <n v="31.33"/>
    <n v="69059.429999999993"/>
    <n v="0"/>
    <n v="0"/>
    <n v="0"/>
    <n v="0"/>
    <n v="120"/>
    <n v="6571.2"/>
    <n v="0"/>
    <n v="0"/>
    <n v="0"/>
    <n v="0"/>
    <n v="264.41399999999999"/>
    <n v="0"/>
    <n v="0"/>
    <n v="20"/>
    <n v="20"/>
    <n v="45.72"/>
    <n v="574"/>
    <n v="57118.31"/>
    <n v="5.6099999999999994"/>
    <n v="0"/>
  </r>
  <r>
    <x v="0"/>
    <s v="Osm 5L Bkt. Only Handle (mix)"/>
    <s v="Ossam"/>
    <s v="Trading"/>
    <s v="Pcs."/>
    <m/>
    <n v="0"/>
    <n v="515"/>
    <n v="23.25"/>
    <n v="1888.37"/>
    <n v="0"/>
    <n v="0"/>
    <n v="0"/>
    <n v="0"/>
    <n v="0"/>
    <n v="0"/>
    <n v="0"/>
    <n v="0"/>
    <n v="0"/>
    <n v="0"/>
    <n v="0"/>
    <n v="0"/>
    <n v="0"/>
    <n v="0"/>
    <n v="0"/>
    <n v="0"/>
    <n v="515"/>
    <n v="1888.37"/>
    <n v="23.25"/>
    <n v="0"/>
  </r>
  <r>
    <x v="0"/>
    <s v="Osm 9L Bkt. only Handle(mix.)"/>
    <s v="Ossam"/>
    <s v="Trading"/>
    <s v="Pcs."/>
    <m/>
    <n v="0"/>
    <n v="515"/>
    <n v="23.25"/>
    <n v="1802.32"/>
    <n v="0"/>
    <n v="0"/>
    <n v="0"/>
    <n v="0"/>
    <n v="0"/>
    <n v="0"/>
    <n v="0"/>
    <n v="0"/>
    <n v="0"/>
    <n v="0"/>
    <n v="0"/>
    <n v="0"/>
    <n v="0"/>
    <n v="0"/>
    <n v="0"/>
    <n v="0"/>
    <n v="515"/>
    <n v="1802.32"/>
    <n v="23.25"/>
    <n v="0"/>
  </r>
  <r>
    <x v="0"/>
    <s v="Ossam 10L Only Handle"/>
    <s v="Ossam"/>
    <s v="Trading"/>
    <s v="Pcs."/>
    <m/>
    <n v="0"/>
    <n v="181"/>
    <n v="8.17"/>
    <n v="0"/>
    <n v="0"/>
    <n v="0"/>
    <n v="0"/>
    <n v="0"/>
    <n v="0"/>
    <n v="0"/>
    <n v="0"/>
    <n v="0"/>
    <n v="0"/>
    <n v="0"/>
    <n v="0"/>
    <n v="0"/>
    <n v="0"/>
    <n v="0"/>
    <n v="0"/>
    <n v="0"/>
    <n v="181"/>
    <n v="0"/>
    <n v="8.17"/>
    <n v="0"/>
  </r>
  <r>
    <x v="0"/>
    <s v="Ossam 15 Ltr Only Handle"/>
    <s v="Ossam"/>
    <s v="Trading"/>
    <s v="Pcs."/>
    <m/>
    <n v="0"/>
    <n v="29"/>
    <n v="1.31"/>
    <n v="168.69"/>
    <n v="0"/>
    <n v="0"/>
    <n v="0"/>
    <n v="0"/>
    <n v="0"/>
    <n v="0"/>
    <n v="0"/>
    <n v="0"/>
    <n v="0"/>
    <n v="0"/>
    <n v="0"/>
    <n v="0"/>
    <n v="0"/>
    <n v="0"/>
    <n v="0"/>
    <n v="0"/>
    <n v="29"/>
    <n v="168.69"/>
    <n v="1.31"/>
    <n v="0"/>
  </r>
  <r>
    <x v="0"/>
    <s v="Ossam 16 Ltr Bkt Only Handle"/>
    <s v="Ossam"/>
    <s v="Trading"/>
    <s v="Pcs."/>
    <m/>
    <n v="0"/>
    <n v="13"/>
    <n v="0.59"/>
    <n v="70.81"/>
    <n v="0"/>
    <n v="0"/>
    <n v="0"/>
    <n v="0"/>
    <n v="0"/>
    <n v="0"/>
    <n v="0"/>
    <n v="0"/>
    <n v="0"/>
    <n v="0"/>
    <n v="0"/>
    <n v="0"/>
    <n v="0"/>
    <n v="0"/>
    <n v="0"/>
    <n v="0"/>
    <n v="13"/>
    <n v="70.81"/>
    <n v="0.59"/>
    <n v="0"/>
  </r>
  <r>
    <x v="0"/>
    <s v="Ossam 17L Only Handle"/>
    <s v="Ossam"/>
    <s v="Trading"/>
    <s v="Pcs."/>
    <m/>
    <n v="0"/>
    <n v="12"/>
    <n v="0.54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.54"/>
    <n v="0"/>
  </r>
  <r>
    <x v="0"/>
    <s v="Ossam 3.5L Only Handle"/>
    <s v="Ossam"/>
    <s v="Trading"/>
    <s v="Pcs."/>
    <m/>
    <n v="0"/>
    <n v="360"/>
    <n v="16.25"/>
    <n v="0"/>
    <n v="0"/>
    <n v="0"/>
    <n v="0"/>
    <n v="0"/>
    <n v="0"/>
    <n v="0"/>
    <n v="0"/>
    <n v="0"/>
    <n v="0"/>
    <n v="0"/>
    <n v="0"/>
    <n v="0"/>
    <n v="0"/>
    <n v="0"/>
    <n v="0"/>
    <n v="0"/>
    <n v="360"/>
    <n v="0"/>
    <n v="16.25"/>
    <n v="0"/>
  </r>
  <r>
    <x v="0"/>
    <s v="Ossam 314 Fruit Ghamela"/>
    <s v="Ossam"/>
    <s v="Finished Good"/>
    <s v="Pcs."/>
    <n v="410"/>
    <n v="447"/>
    <n v="936"/>
    <n v="42.26"/>
    <n v="37463.29"/>
    <n v="0"/>
    <n v="0"/>
    <n v="0"/>
    <n v="0"/>
    <n v="0"/>
    <n v="0"/>
    <n v="0"/>
    <n v="0"/>
    <n v="0"/>
    <n v="0"/>
    <n v="418.392"/>
    <n v="0"/>
    <n v="0"/>
    <n v="0"/>
    <n v="0"/>
    <n v="0"/>
    <n v="936"/>
    <n v="37463.29"/>
    <n v="42.26"/>
    <n v="0"/>
  </r>
  <r>
    <x v="0"/>
    <s v="OSSAM 315 KISAN GHAMELA"/>
    <s v="Ghamela"/>
    <s v="Finished Good"/>
    <s v="Pcs."/>
    <n v="450"/>
    <n v="490"/>
    <n v="576"/>
    <n v="26.01"/>
    <n v="23594.43"/>
    <n v="0"/>
    <n v="0"/>
    <n v="0"/>
    <n v="0"/>
    <n v="0"/>
    <n v="0"/>
    <n v="0"/>
    <n v="0"/>
    <n v="0"/>
    <n v="0"/>
    <n v="282.24"/>
    <n v="0"/>
    <n v="0"/>
    <n v="0"/>
    <n v="0"/>
    <n v="0"/>
    <n v="576"/>
    <n v="23594.43"/>
    <n v="26.01"/>
    <n v="0"/>
  </r>
  <r>
    <x v="0"/>
    <s v="Ossam 316 Super Multipurpose"/>
    <s v="Ossam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Ossam 317 Multipurpose"/>
    <s v="Ossam"/>
    <s v="Finished Good"/>
    <s v="Pcs."/>
    <n v="590"/>
    <n v="643"/>
    <n v="484"/>
    <n v="21.85"/>
    <n v="25061.89"/>
    <n v="0"/>
    <n v="0"/>
    <n v="704"/>
    <n v="46856.85"/>
    <n v="503"/>
    <n v="30688"/>
    <n v="0"/>
    <n v="0"/>
    <n v="0"/>
    <n v="0"/>
    <n v="311.21199999999999"/>
    <n v="415.36"/>
    <n v="69.734790400000009"/>
    <n v="0"/>
    <n v="485.09479040000002"/>
    <n v="323.42899999999997"/>
    <n v="685"/>
    <n v="42183.38"/>
    <n v="183.51579040000007"/>
    <n v="0"/>
  </r>
  <r>
    <x v="0"/>
    <s v="Ossam 319 Toofan Ghamela (mix)"/>
    <s v="Ossam"/>
    <s v="Finished Good"/>
    <s v="Pcs."/>
    <n v="730"/>
    <n v="796"/>
    <n v="6646"/>
    <n v="300.06"/>
    <n v="335317.48"/>
    <n v="0"/>
    <n v="0"/>
    <n v="0"/>
    <n v="0"/>
    <n v="45"/>
    <n v="3330"/>
    <n v="0"/>
    <n v="0"/>
    <n v="0"/>
    <n v="0"/>
    <n v="5290.2160000000003"/>
    <n v="0"/>
    <n v="0"/>
    <n v="0"/>
    <n v="0"/>
    <n v="35.82"/>
    <n v="6601"/>
    <n v="333047.05"/>
    <n v="264.24"/>
    <n v="0"/>
  </r>
  <r>
    <x v="0"/>
    <s v="Ossam 320 Yesholaxmi (mix)"/>
    <s v="Ossam"/>
    <s v="Trading"/>
    <s v="Pcs."/>
    <m/>
    <n v="0"/>
    <n v="194"/>
    <n v="8.76"/>
    <n v="8384.7099999999991"/>
    <n v="0"/>
    <n v="0"/>
    <n v="0"/>
    <n v="0"/>
    <n v="0"/>
    <n v="0"/>
    <n v="0"/>
    <n v="0"/>
    <n v="0"/>
    <n v="0"/>
    <n v="0"/>
    <n v="0"/>
    <n v="0"/>
    <n v="0"/>
    <n v="0"/>
    <n v="0"/>
    <n v="194"/>
    <n v="8384.7099999999991"/>
    <n v="8.76"/>
    <n v="0"/>
  </r>
  <r>
    <x v="0"/>
    <s v="Ossam 322 MahaLaxmi (mix)"/>
    <s v="Ossam"/>
    <s v="Finished Good"/>
    <s v="Pcs."/>
    <n v="1150"/>
    <n v="1253"/>
    <n v="9751"/>
    <n v="440.25"/>
    <n v="778722.68"/>
    <n v="0"/>
    <n v="0"/>
    <n v="0"/>
    <n v="0"/>
    <n v="0"/>
    <n v="0"/>
    <n v="0"/>
    <n v="0"/>
    <n v="0"/>
    <n v="0"/>
    <n v="12218.003000000001"/>
    <n v="0"/>
    <n v="0"/>
    <n v="0"/>
    <n v="0"/>
    <n v="0"/>
    <n v="9751"/>
    <n v="778722.68"/>
    <n v="440.25"/>
    <n v="0"/>
  </r>
  <r>
    <x v="0"/>
    <s v="Ossam 408 Eelphanta Patla"/>
    <s v="Ossam"/>
    <s v="Finished Good"/>
    <s v="Pcs."/>
    <n v="920"/>
    <n v="1003"/>
    <n v="11"/>
    <n v="0.5"/>
    <n v="1437.15"/>
    <n v="0"/>
    <n v="0"/>
    <n v="0"/>
    <n v="0"/>
    <n v="0"/>
    <n v="0"/>
    <n v="0"/>
    <n v="0"/>
    <n v="0"/>
    <n v="0"/>
    <n v="11.032999999999999"/>
    <n v="0"/>
    <n v="0"/>
    <n v="0"/>
    <n v="0"/>
    <n v="0"/>
    <n v="11"/>
    <n v="1437.15"/>
    <n v="0.5"/>
    <n v="0"/>
  </r>
  <r>
    <x v="0"/>
    <s v="Ossam 415 Fish Crate 15No."/>
    <s v="Kitchen Crate"/>
    <s v="Finished Good"/>
    <s v="Pcs."/>
    <n v="360"/>
    <n v="392"/>
    <n v="192"/>
    <n v="8.67"/>
    <n v="7316.27"/>
    <n v="0"/>
    <n v="0"/>
    <n v="0"/>
    <n v="0"/>
    <n v="0"/>
    <n v="0"/>
    <n v="0"/>
    <n v="0"/>
    <n v="0"/>
    <n v="0"/>
    <n v="75.263999999999996"/>
    <n v="0"/>
    <n v="0"/>
    <n v="0"/>
    <n v="0"/>
    <n v="0"/>
    <n v="192"/>
    <n v="7316.27"/>
    <n v="8.67"/>
    <n v="0"/>
  </r>
  <r>
    <x v="0"/>
    <s v="Ossam 418 K.Crate 18No."/>
    <s v="Ossam"/>
    <s v="Finished Good"/>
    <s v="Pcs."/>
    <n v="620"/>
    <n v="676"/>
    <n v="38"/>
    <n v="1.72"/>
    <n v="2199.6799999999998"/>
    <n v="0"/>
    <n v="0"/>
    <n v="0"/>
    <n v="0"/>
    <n v="0"/>
    <n v="0"/>
    <n v="0"/>
    <n v="0"/>
    <n v="0"/>
    <n v="0"/>
    <n v="25.687999999999999"/>
    <n v="0"/>
    <n v="0"/>
    <n v="0"/>
    <n v="0"/>
    <n v="0"/>
    <n v="38"/>
    <n v="2199.6799999999998"/>
    <n v="1.72"/>
    <n v="0"/>
  </r>
  <r>
    <x v="0"/>
    <s v="Ossam 422 K. Crate 22 No."/>
    <s v="Ossam"/>
    <s v="Finished Good"/>
    <s v="Pcs."/>
    <n v="1080"/>
    <n v="1177"/>
    <n v="168"/>
    <n v="7.59"/>
    <n v="14964.11"/>
    <n v="0"/>
    <n v="0"/>
    <n v="0"/>
    <n v="0"/>
    <n v="30"/>
    <n v="3940.8"/>
    <n v="0"/>
    <n v="0"/>
    <n v="0"/>
    <n v="0"/>
    <n v="197.73599999999999"/>
    <n v="0"/>
    <n v="0"/>
    <n v="30"/>
    <n v="30"/>
    <n v="35.31"/>
    <n v="138"/>
    <n v="12291.95"/>
    <n v="2.2800000000000011"/>
    <n v="0"/>
  </r>
  <r>
    <x v="0"/>
    <s v="Ossam 505 Chawa Bkt"/>
    <s v="Ossam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Ossam 507 7 Ltr Chawa Plus"/>
    <s v="Ossam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Ossam 510 Wild Cat Bkt"/>
    <s v="Ossam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Ossam 515 Lion Bkt"/>
    <s v="Ossam"/>
    <s v="Finished Good"/>
    <s v="Pcs."/>
    <n v="705"/>
    <n v="768"/>
    <n v="421"/>
    <n v="19.010000000000002"/>
    <n v="19383.45"/>
    <n v="0"/>
    <n v="0"/>
    <n v="0"/>
    <n v="0"/>
    <n v="20"/>
    <n v="1380"/>
    <n v="0"/>
    <n v="0"/>
    <n v="0"/>
    <n v="0"/>
    <n v="323.32799999999997"/>
    <n v="0"/>
    <n v="0"/>
    <n v="0"/>
    <n v="0"/>
    <n v="15.36"/>
    <n v="401"/>
    <n v="18462.62"/>
    <n v="3.6500000000000021"/>
    <n v="0"/>
  </r>
  <r>
    <x v="0"/>
    <s v="Ossam 517 Mini Tiger 17 Ltr"/>
    <s v="Ossam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Ossam 520 20 ltr bkt"/>
    <s v="Ossam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Ossam 5L Only Handle"/>
    <s v="Ossam"/>
    <s v="Trading"/>
    <s v="Pcs."/>
    <m/>
    <n v="0"/>
    <n v="120"/>
    <n v="5.42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5.42"/>
    <n v="0"/>
  </r>
  <r>
    <x v="0"/>
    <s v="Ossam planter No.07"/>
    <s v="Ossam"/>
    <s v="Finished Good"/>
    <s v="Pcs."/>
    <n v="100"/>
    <n v="109"/>
    <n v="1031"/>
    <n v="46.55"/>
    <n v="9909.74"/>
    <n v="0"/>
    <n v="0"/>
    <n v="0"/>
    <n v="0"/>
    <n v="253"/>
    <n v="3441.02"/>
    <n v="0"/>
    <n v="0"/>
    <n v="0"/>
    <n v="0"/>
    <n v="112.379"/>
    <n v="0"/>
    <n v="0"/>
    <n v="0"/>
    <n v="0"/>
    <n v="27.577000000000002"/>
    <n v="778"/>
    <n v="7477.95"/>
    <n v="18.972999999999995"/>
    <n v="0"/>
  </r>
  <r>
    <x v="0"/>
    <s v="Ossam planter No.09"/>
    <s v="Ossam"/>
    <s v="Finished Good"/>
    <s v="Pcs."/>
    <n v="265"/>
    <n v="289"/>
    <n v="305"/>
    <n v="13.77"/>
    <n v="3799.41"/>
    <n v="0"/>
    <n v="0"/>
    <n v="1530"/>
    <n v="27017.21"/>
    <n v="192"/>
    <n v="3776.64"/>
    <n v="0"/>
    <n v="0"/>
    <n v="0"/>
    <n v="0"/>
    <n v="88.144999999999996"/>
    <n v="405.45"/>
    <n v="68.071000499999997"/>
    <n v="0"/>
    <n v="473.52100050000001"/>
    <n v="55.488"/>
    <n v="1643"/>
    <n v="27592.21"/>
    <n v="431.8030005"/>
    <n v="0"/>
  </r>
  <r>
    <x v="0"/>
    <s v="Ossam Planter No.12"/>
    <s v="Ossam"/>
    <s v="Finished Good"/>
    <s v="Pcs."/>
    <n v="265"/>
    <n v="289"/>
    <n v="1605"/>
    <n v="72.459999999999994"/>
    <n v="40735.32"/>
    <n v="0"/>
    <n v="0"/>
    <n v="0"/>
    <n v="0"/>
    <n v="402"/>
    <n v="12273.06"/>
    <n v="0"/>
    <n v="0"/>
    <n v="0"/>
    <n v="0"/>
    <n v="463.84500000000003"/>
    <n v="0"/>
    <n v="0"/>
    <n v="50"/>
    <n v="50"/>
    <n v="116.178"/>
    <n v="1203"/>
    <n v="30532.45"/>
    <n v="6.2819999999999965"/>
    <n v="0"/>
  </r>
  <r>
    <x v="0"/>
    <s v="Ossam Planter No.14"/>
    <s v="Ossam"/>
    <s v="Finished Good"/>
    <s v="Pcs."/>
    <n v="420"/>
    <n v="458"/>
    <n v="917"/>
    <n v="41.4"/>
    <n v="34779.5"/>
    <n v="0"/>
    <n v="0"/>
    <n v="490"/>
    <n v="21915.42"/>
    <n v="442"/>
    <n v="21060.54"/>
    <n v="0"/>
    <n v="0"/>
    <n v="0"/>
    <n v="0"/>
    <n v="419.98599999999999"/>
    <n v="205.8"/>
    <n v="34.551762000000004"/>
    <n v="0"/>
    <n v="240.35176200000001"/>
    <n v="202.43600000000001"/>
    <n v="965"/>
    <n v="39601.29"/>
    <n v="79.315761999999978"/>
    <n v="0"/>
  </r>
  <r>
    <x v="0"/>
    <s v="Ossam Planter No.16"/>
    <s v="Ossam"/>
    <s v="Finished Good"/>
    <s v="Pcs."/>
    <n v="720"/>
    <n v="785"/>
    <n v="440"/>
    <n v="19.87"/>
    <n v="26223.29"/>
    <n v="0"/>
    <n v="0"/>
    <n v="0"/>
    <n v="0"/>
    <n v="129"/>
    <n v="11610.48"/>
    <n v="0"/>
    <n v="0"/>
    <n v="0"/>
    <n v="0"/>
    <n v="345.4"/>
    <n v="0"/>
    <n v="0"/>
    <n v="90"/>
    <n v="90"/>
    <n v="101.265"/>
    <n v="311"/>
    <n v="18535.099999999999"/>
    <n v="8.605000000000004"/>
    <n v="0"/>
  </r>
  <r>
    <x v="0"/>
    <s v="OSSAM PLANTER ONLY TRAY 07 NO."/>
    <s v="Ossam"/>
    <s v="Finished Good"/>
    <s v="Pcs."/>
    <n v="20"/>
    <n v="22"/>
    <n v="113"/>
    <n v="5.0999999999999996"/>
    <n v="403.36"/>
    <n v="0"/>
    <n v="0"/>
    <n v="1270"/>
    <n v="4748.78"/>
    <n v="108"/>
    <n v="476.28"/>
    <n v="0"/>
    <n v="0"/>
    <n v="0"/>
    <n v="0"/>
    <n v="2.4860000000000002"/>
    <n v="25.4"/>
    <n v="4.2644060000000001"/>
    <n v="0"/>
    <n v="29.664406"/>
    <n v="2.3759999999999999"/>
    <n v="1275"/>
    <n v="4749.8"/>
    <n v="32.388406000000003"/>
    <n v="0"/>
  </r>
  <r>
    <x v="0"/>
    <s v="OSSAM PLANTER ONLY TRAY 09 NO."/>
    <s v="Ossam"/>
    <s v="Finished Good"/>
    <s v="Pcs."/>
    <n v="35"/>
    <n v="38"/>
    <n v="324"/>
    <n v="14.63"/>
    <n v="1240.83"/>
    <n v="0"/>
    <n v="0"/>
    <n v="1930"/>
    <n v="9683.14"/>
    <n v="90"/>
    <n v="458.1"/>
    <n v="0"/>
    <n v="0"/>
    <n v="0"/>
    <n v="0"/>
    <n v="12.311999999999999"/>
    <n v="67.55"/>
    <n v="11.340969500000002"/>
    <n v="0"/>
    <n v="78.890969499999997"/>
    <n v="3.42"/>
    <n v="2164"/>
    <n v="10487.79"/>
    <n v="90.100969499999991"/>
    <n v="0"/>
  </r>
  <r>
    <x v="0"/>
    <s v="OSSAM PLANTER ONLY TRAY 12 NO."/>
    <s v="Ossam"/>
    <s v="Finished Good"/>
    <s v="Pcs."/>
    <n v="60"/>
    <n v="65"/>
    <n v="706"/>
    <n v="31.88"/>
    <n v="5181.79"/>
    <n v="0"/>
    <n v="0"/>
    <n v="0"/>
    <n v="0"/>
    <n v="240"/>
    <n v="2116.8000000000002"/>
    <n v="0"/>
    <n v="0"/>
    <n v="0"/>
    <n v="0"/>
    <n v="45.89"/>
    <n v="0"/>
    <n v="0"/>
    <n v="0"/>
    <n v="0"/>
    <n v="15.6"/>
    <n v="466"/>
    <n v="3420.28"/>
    <n v="16.28"/>
    <n v="0"/>
  </r>
  <r>
    <x v="0"/>
    <s v="OSSAM PLANTER ONLY TRAY 14 NO."/>
    <s v="Ossam"/>
    <s v="Finished Good"/>
    <s v="Pcs."/>
    <n v="60"/>
    <n v="65"/>
    <n v="691"/>
    <n v="31.2"/>
    <n v="7081.57"/>
    <n v="0"/>
    <n v="0"/>
    <n v="0"/>
    <n v="0"/>
    <n v="192"/>
    <n v="2213.7600000000002"/>
    <n v="0"/>
    <n v="0"/>
    <n v="0"/>
    <n v="0"/>
    <n v="44.914999999999999"/>
    <n v="0"/>
    <n v="0"/>
    <n v="0"/>
    <n v="0"/>
    <n v="12.48"/>
    <n v="499"/>
    <n v="5113.8900000000003"/>
    <n v="18.72"/>
    <n v="0"/>
  </r>
  <r>
    <x v="0"/>
    <s v="OSSAM PLANTER ONLY TRAY 16 NO."/>
    <s v="Ossam"/>
    <s v="Finished Good"/>
    <s v="Pcs."/>
    <n v="90"/>
    <n v="98"/>
    <n v="192"/>
    <n v="8.67"/>
    <n v="2487.9499999999998"/>
    <n v="0"/>
    <n v="0"/>
    <n v="0"/>
    <n v="0"/>
    <n v="72"/>
    <n v="1221.1199999999999"/>
    <n v="0"/>
    <n v="0"/>
    <n v="0"/>
    <n v="0"/>
    <n v="18.815999999999999"/>
    <n v="0"/>
    <n v="0"/>
    <n v="0"/>
    <n v="0"/>
    <n v="7.056"/>
    <n v="120"/>
    <n v="1554.97"/>
    <n v="1.6139999999999999"/>
    <n v="0"/>
  </r>
  <r>
    <x v="0"/>
    <s v="P.O.F BAG 135*14*15mi (912)"/>
    <s v="Packing Material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Patla Leg Grip Small"/>
    <s v="Component"/>
    <s v="Trading"/>
    <s v="Pcs."/>
    <m/>
    <n v="0"/>
    <n v="10560.84"/>
    <n v="476.81"/>
    <n v="28000.95"/>
    <n v="0"/>
    <n v="0"/>
    <n v="0"/>
    <n v="0"/>
    <n v="0"/>
    <n v="0"/>
    <n v="8729.56"/>
    <n v="1473.2005455999999"/>
    <n v="10202.7605456"/>
    <n v="23133.33"/>
    <n v="0"/>
    <n v="0"/>
    <n v="0"/>
    <n v="0"/>
    <n v="0"/>
    <n v="0"/>
    <n v="1831.28"/>
    <n v="4855.4399999999996"/>
    <n v="476.81"/>
    <n v="0"/>
  </r>
  <r>
    <x v="0"/>
    <s v="PLASTIC PIPE CAP 22MM"/>
    <s v="Housekeeping"/>
    <s v="Trading"/>
    <s v="Pcs."/>
    <m/>
    <n v="0"/>
    <n v="2450"/>
    <n v="110.62"/>
    <n v="5928.78"/>
    <n v="0"/>
    <n v="0"/>
    <n v="0"/>
    <n v="0"/>
    <n v="0"/>
    <n v="0"/>
    <n v="1083"/>
    <n v="182.76708000000002"/>
    <n v="1265.7670800000001"/>
    <n v="2620.86"/>
    <n v="0"/>
    <n v="0"/>
    <n v="0"/>
    <n v="0"/>
    <n v="0"/>
    <n v="0"/>
    <n v="1367"/>
    <n v="3308.01"/>
    <n v="110.62"/>
    <n v="0"/>
  </r>
  <r>
    <x v="0"/>
    <s v="PLUNGER (BLACK)"/>
    <s v="Component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PP BAGS (14X16)"/>
    <s v="Packing Material"/>
    <s v="Trading"/>
    <s v="Kgs."/>
    <m/>
    <n v="0"/>
    <n v="30"/>
    <n v="1.35"/>
    <n v="4140"/>
    <n v="0"/>
    <n v="0"/>
    <n v="0"/>
    <n v="0"/>
    <n v="0"/>
    <n v="0"/>
    <n v="0"/>
    <n v="0"/>
    <n v="0"/>
    <n v="0"/>
    <n v="0"/>
    <n v="0"/>
    <n v="0"/>
    <n v="0"/>
    <n v="0"/>
    <n v="0"/>
    <n v="30"/>
    <n v="4140"/>
    <n v="1.35"/>
    <n v="0"/>
  </r>
  <r>
    <x v="0"/>
    <s v="PPCP (GROW PACK)"/>
    <s v="GROW PACK"/>
    <s v="Trading"/>
    <s v="Kg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PVC DUSTPAN STRIP 602"/>
    <s v="MAHALASA PLATO MECH"/>
    <s v="Trading"/>
    <s v="Pcs."/>
    <m/>
    <n v="0"/>
    <n v="-7843"/>
    <n v="0"/>
    <n v="-10491.53"/>
    <n v="0"/>
    <n v="0"/>
    <n v="0"/>
    <n v="0"/>
    <n v="0"/>
    <n v="0"/>
    <n v="0"/>
    <n v="0"/>
    <n v="0"/>
    <n v="0"/>
    <n v="0"/>
    <n v="0"/>
    <n v="0"/>
    <n v="0"/>
    <n v="0"/>
    <n v="0"/>
    <n v="-7843"/>
    <n v="-10491.53"/>
    <n v="0"/>
    <n v="0"/>
  </r>
  <r>
    <x v="0"/>
    <s v="PVC DUSTPAN STRIP 603"/>
    <s v="MAHALASA PLATO MECH"/>
    <s v="Trading"/>
    <s v="Pcs."/>
    <m/>
    <n v="0"/>
    <n v="3184"/>
    <n v="143.76"/>
    <n v="13641.7"/>
    <n v="0"/>
    <n v="0"/>
    <n v="0"/>
    <n v="0"/>
    <n v="0"/>
    <n v="0"/>
    <n v="8972"/>
    <n v="1514.11472"/>
    <n v="10486.11472"/>
    <n v="21532.799999999999"/>
    <n v="0"/>
    <n v="0"/>
    <n v="0"/>
    <n v="0"/>
    <n v="0"/>
    <n v="0"/>
    <n v="-5788"/>
    <n v="-7891.1"/>
    <n v="143.76"/>
    <n v="0"/>
  </r>
  <r>
    <x v="0"/>
    <s v="RDNG Bottam Base (Hole) (silver)"/>
    <s v="Radongrow"/>
    <s v="Finished Good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RDNG Bottam Plate (plain)sil"/>
    <s v="Radongrow"/>
    <s v="Trading"/>
    <s v="Pcs."/>
    <m/>
    <n v="0"/>
    <n v="-11"/>
    <n v="0"/>
    <n v="-349.87"/>
    <n v="0"/>
    <n v="0"/>
    <n v="0"/>
    <n v="0"/>
    <n v="0"/>
    <n v="0"/>
    <n v="0"/>
    <n v="0"/>
    <n v="0"/>
    <n v="0"/>
    <n v="0"/>
    <n v="0"/>
    <n v="0"/>
    <n v="0"/>
    <n v="0"/>
    <n v="0"/>
    <n v="-11"/>
    <n v="-349.87"/>
    <n v="0"/>
    <n v="0"/>
  </r>
  <r>
    <x v="0"/>
    <s v="RDNG Cap (Silver)"/>
    <s v="Radongrow"/>
    <s v="Finished Good"/>
    <s v="Pcs."/>
    <n v="65"/>
    <n v="71"/>
    <n v="75"/>
    <n v="3.39"/>
    <n v="556.55999999999995"/>
    <n v="0"/>
    <n v="0"/>
    <n v="2050"/>
    <n v="16054.25"/>
    <n v="2123"/>
    <n v="26367.66"/>
    <n v="0"/>
    <n v="0"/>
    <n v="0"/>
    <n v="0"/>
    <n v="5.3250000000000002"/>
    <n v="133.25"/>
    <n v="22.371342500000001"/>
    <n v="0"/>
    <n v="155.6213425"/>
    <n v="150.733"/>
    <n v="2"/>
    <n v="15.63"/>
    <n v="8.2783424999999795"/>
    <n v="0"/>
  </r>
  <r>
    <x v="0"/>
    <s v="RDNG Distributer (silver)"/>
    <s v="Radongrow"/>
    <s v="Finished Good"/>
    <s v="Pcs."/>
    <n v="70"/>
    <n v="76"/>
    <n v="2914"/>
    <n v="131.57"/>
    <n v="25087.16"/>
    <n v="0"/>
    <n v="0"/>
    <n v="11489"/>
    <n v="98883.03"/>
    <n v="14203"/>
    <n v="184639"/>
    <n v="0"/>
    <n v="0"/>
    <n v="0"/>
    <n v="0"/>
    <n v="221.464"/>
    <n v="804.23"/>
    <n v="135.02217470000002"/>
    <n v="10"/>
    <n v="949.25217470000007"/>
    <n v="1079.4280000000001"/>
    <n v="200"/>
    <n v="1721.45"/>
    <n v="1.3941746999998941"/>
    <n v="0"/>
  </r>
  <r>
    <x v="0"/>
    <s v="RDNG DWC TOP PLATE(SIL)"/>
    <s v="Radongrow"/>
    <s v="Finished Good"/>
    <s v="Pcs."/>
    <n v="275"/>
    <n v="300"/>
    <n v="0"/>
    <n v="0"/>
    <n v="0"/>
    <n v="0"/>
    <n v="0"/>
    <n v="525"/>
    <n v="7221.89"/>
    <n v="530"/>
    <n v="10382.700000000001"/>
    <n v="0"/>
    <n v="0"/>
    <n v="0"/>
    <n v="0"/>
    <n v="0"/>
    <n v="144.375"/>
    <n v="24.239118750000003"/>
    <n v="0"/>
    <n v="168.61411874999999"/>
    <n v="159"/>
    <n v="-5"/>
    <n v="-68.78"/>
    <n v="9.6141187499999887"/>
    <n v="0"/>
  </r>
  <r>
    <x v="0"/>
    <s v="RDNG Holder (silver)"/>
    <s v="Radongrow"/>
    <s v="Finished Good"/>
    <s v="Pcs."/>
    <n v="185"/>
    <n v="202"/>
    <n v="3044"/>
    <n v="137.43"/>
    <n v="69516.479999999996"/>
    <n v="0"/>
    <n v="0"/>
    <n v="14088"/>
    <n v="318370.03999999998"/>
    <n v="16886"/>
    <n v="498981.3"/>
    <n v="0"/>
    <n v="0"/>
    <n v="0"/>
    <n v="0"/>
    <n v="614.88800000000003"/>
    <n v="2606.2800000000002"/>
    <n v="437.56834920000006"/>
    <n v="230"/>
    <n v="3273.8483492000005"/>
    <n v="3410.9720000000002"/>
    <n v="246"/>
    <n v="5605.33"/>
    <n v="0.30634920000011334"/>
    <n v="0"/>
  </r>
  <r>
    <x v="0"/>
    <s v="Reprocess Pe Compound"/>
    <s v="Plastic Grinding"/>
    <s v="Trading"/>
    <s v="Kgs."/>
    <m/>
    <n v="0"/>
    <n v="100"/>
    <n v="4.51"/>
    <n v="7900"/>
    <n v="0"/>
    <n v="0"/>
    <n v="0"/>
    <n v="0"/>
    <n v="0"/>
    <n v="0"/>
    <n v="0"/>
    <n v="0"/>
    <n v="0"/>
    <n v="0"/>
    <n v="0"/>
    <n v="0"/>
    <n v="0"/>
    <n v="0"/>
    <n v="0"/>
    <n v="0"/>
    <n v="100"/>
    <n v="7900"/>
    <n v="4.51"/>
    <n v="0"/>
  </r>
  <r>
    <x v="0"/>
    <s v="Rotating Cap 3/4 (black)"/>
    <s v="Housekeeping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Rubber Strip 14&quot; Wiper With Hole"/>
    <s v="Component"/>
    <s v="Trading"/>
    <s v="Pcs."/>
    <m/>
    <n v="0"/>
    <n v="1577"/>
    <n v="71.2"/>
    <n v="15286.08"/>
    <n v="0"/>
    <n v="0"/>
    <n v="0"/>
    <n v="0"/>
    <n v="0"/>
    <n v="0"/>
    <n v="294"/>
    <n v="49.615440000000007"/>
    <n v="343.61544000000004"/>
    <n v="2848.86"/>
    <n v="0"/>
    <n v="0"/>
    <n v="0"/>
    <n v="0"/>
    <n v="0"/>
    <n v="0"/>
    <n v="1283"/>
    <n v="12436.3"/>
    <n v="71.2"/>
    <n v="0"/>
  </r>
  <r>
    <x v="0"/>
    <s v="Rubber Strip 16&quot; Wiper With Hole"/>
    <s v="Component"/>
    <s v="Trading"/>
    <s v="Pcs."/>
    <m/>
    <n v="0"/>
    <n v="233"/>
    <n v="10.52"/>
    <n v="3728"/>
    <n v="0"/>
    <n v="0"/>
    <n v="0"/>
    <n v="0"/>
    <n v="0"/>
    <n v="0"/>
    <n v="315"/>
    <n v="53.159400000000005"/>
    <n v="368.15940000000001"/>
    <n v="5040"/>
    <n v="0"/>
    <n v="0"/>
    <n v="0"/>
    <n v="0"/>
    <n v="0"/>
    <n v="0"/>
    <n v="-82"/>
    <n v="-1312"/>
    <n v="10.52"/>
    <n v="0"/>
  </r>
  <r>
    <x v="0"/>
    <s v="S.S. PIPE 3 FEET (22MM)"/>
    <s v="Housekeeping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S.S.PIPE 4 FEET (22MM)"/>
    <s v="Housekeeping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SELTOS COATED CLOTH DRYER STAND"/>
    <s v="CLOTH STAND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SELTOS STEEL CLOTH DRYER STAND"/>
    <s v="CLOTH STAND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Silicon Profile3.6*6.5* 400mm"/>
    <s v="Component"/>
    <s v="Trading"/>
    <s v="Pcs."/>
    <m/>
    <n v="0"/>
    <n v="7925"/>
    <n v="357.81"/>
    <n v="42472.13"/>
    <n v="0"/>
    <n v="0"/>
    <n v="0"/>
    <n v="0"/>
    <n v="0"/>
    <n v="0"/>
    <n v="1300"/>
    <n v="219.38800000000003"/>
    <n v="1519.3879999999999"/>
    <n v="6968"/>
    <n v="0"/>
    <n v="0"/>
    <n v="0"/>
    <n v="0"/>
    <n v="0"/>
    <n v="0"/>
    <n v="6625"/>
    <n v="35505.089999999997"/>
    <n v="357.81"/>
    <n v="0"/>
  </r>
  <r>
    <x v="0"/>
    <s v="Sparkle Wiper Only Blade"/>
    <s v="Housekeeping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Sparkle Wiper Only Body ( Blue)"/>
    <s v="Component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Sparkle Wiper Only Body (M.B)"/>
    <s v="Component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Sparkle Wiper Only Body (PINK)"/>
    <s v="Component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Sparkle Wiper Only Body(Sil)"/>
    <s v="Component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SS Pipe 3/4"/>
    <s v="Fortune Steel"/>
    <s v="Finished Good"/>
    <s v="Kg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Ss Pipe 3/4 2.5 Ft"/>
    <s v="Component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Ss Pipe 3/4 3 Ft"/>
    <s v="Component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STICKER (FRISCH SHOWEL DUSTPAN)"/>
    <s v="Sticker"/>
    <s v="Trading"/>
    <s v="Pcs."/>
    <m/>
    <n v="0"/>
    <n v="12000"/>
    <n v="541.79"/>
    <n v="16200"/>
    <n v="0"/>
    <n v="0"/>
    <n v="0"/>
    <n v="0"/>
    <n v="0"/>
    <n v="0"/>
    <n v="0"/>
    <n v="0"/>
    <n v="0"/>
    <n v="0"/>
    <n v="0"/>
    <n v="0"/>
    <n v="0"/>
    <n v="0"/>
    <n v="0"/>
    <n v="0"/>
    <n v="12000"/>
    <n v="16200"/>
    <n v="541.79"/>
    <n v="0"/>
  </r>
  <r>
    <x v="0"/>
    <s v="Sticker 50*38 White (3000pcs)"/>
    <s v="Packing Material"/>
    <s v="Trading"/>
    <s v="Pcs."/>
    <m/>
    <n v="0"/>
    <n v="146"/>
    <n v="6.59"/>
    <n v="57220"/>
    <n v="0"/>
    <n v="0"/>
    <n v="0"/>
    <n v="0"/>
    <n v="0"/>
    <n v="0"/>
    <n v="0"/>
    <n v="0"/>
    <n v="0"/>
    <n v="0"/>
    <n v="0"/>
    <n v="0"/>
    <n v="0"/>
    <n v="0"/>
    <n v="0"/>
    <n v="0"/>
    <n v="146"/>
    <n v="57220"/>
    <n v="6.59"/>
    <n v="0"/>
  </r>
  <r>
    <x v="0"/>
    <s v="STICKER DUST BIN - CHIKHALI"/>
    <s v="Packing Material"/>
    <s v="Trading"/>
    <s v="Pcs."/>
    <m/>
    <n v="0"/>
    <n v="1700"/>
    <n v="76.75"/>
    <n v="2890"/>
    <n v="0"/>
    <n v="0"/>
    <n v="0"/>
    <n v="0"/>
    <n v="0"/>
    <n v="0"/>
    <n v="0"/>
    <n v="0"/>
    <n v="0"/>
    <n v="0"/>
    <n v="0"/>
    <n v="0"/>
    <n v="0"/>
    <n v="0"/>
    <n v="0"/>
    <n v="0"/>
    <n v="1700"/>
    <n v="2890"/>
    <n v="76.75"/>
    <n v="0"/>
  </r>
  <r>
    <x v="0"/>
    <s v="STICKER MINI SUPER CLEAN 602"/>
    <s v="Packing Material"/>
    <s v="Trading"/>
    <s v="Pcs."/>
    <m/>
    <n v="0"/>
    <n v="5000"/>
    <n v="225.75"/>
    <n v="750"/>
    <n v="0"/>
    <n v="0"/>
    <n v="0"/>
    <n v="0"/>
    <n v="0"/>
    <n v="0"/>
    <n v="0"/>
    <n v="0"/>
    <n v="0"/>
    <n v="0"/>
    <n v="0"/>
    <n v="0"/>
    <n v="0"/>
    <n v="0"/>
    <n v="0"/>
    <n v="0"/>
    <n v="5000"/>
    <n v="750"/>
    <n v="225.75"/>
    <n v="0"/>
  </r>
  <r>
    <x v="0"/>
    <s v="Stool Leg 412"/>
    <s v="Bath Stool"/>
    <s v="Trading"/>
    <s v="Pcs."/>
    <m/>
    <n v="0"/>
    <n v="0"/>
    <n v="0"/>
    <n v="0"/>
    <n v="0"/>
    <n v="0"/>
    <n v="33578"/>
    <n v="30870.06"/>
    <n v="0"/>
    <n v="0"/>
    <n v="0"/>
    <n v="0"/>
    <n v="0"/>
    <n v="0"/>
    <n v="0"/>
    <n v="0"/>
    <n v="0"/>
    <n v="0"/>
    <n v="0"/>
    <n v="0"/>
    <n v="33578"/>
    <n v="30870.06"/>
    <n v="0"/>
    <n v="0"/>
  </r>
  <r>
    <x v="0"/>
    <s v="Stool Leg Medium"/>
    <s v="Component"/>
    <s v="Trading"/>
    <s v="Pcs."/>
    <m/>
    <n v="0"/>
    <n v="33269.019999999997"/>
    <n v="1502.07"/>
    <n v="78429.16"/>
    <n v="0"/>
    <n v="0"/>
    <n v="0"/>
    <n v="0"/>
    <n v="0"/>
    <n v="0"/>
    <n v="5205"/>
    <n v="878.39580000000001"/>
    <n v="6083.3958000000002"/>
    <n v="12283.8"/>
    <n v="0"/>
    <n v="0"/>
    <n v="0"/>
    <n v="0"/>
    <n v="0"/>
    <n v="0"/>
    <n v="28064.02"/>
    <n v="66158.789999999994"/>
    <n v="1502.07"/>
    <n v="0"/>
  </r>
  <r>
    <x v="0"/>
    <s v="Super Dry Bathroom Wiper Blade-905"/>
    <s v="Component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SUPER DRY FLOOR WIPER BLADE 908"/>
    <s v="Component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Super Spin MOP Bkt."/>
    <s v="Housekeeping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SUPREME EXPANDABLE CLOTH STAND"/>
    <s v="CLOTH STAND"/>
    <s v="Trading"/>
    <s v="Pcs."/>
    <m/>
    <m/>
    <m/>
    <m/>
    <m/>
    <m/>
    <m/>
    <m/>
    <m/>
    <m/>
    <m/>
    <m/>
    <m/>
    <n v="0"/>
    <m/>
    <n v="0"/>
    <n v="0"/>
    <n v="0"/>
    <n v="0"/>
    <n v="0"/>
    <n v="0"/>
    <m/>
    <m/>
    <n v="0"/>
    <n v="0"/>
  </r>
  <r>
    <x v="0"/>
    <s v="UPVC PIPE ONE SIDE THREAD (30 INCH)"/>
    <s v="Component"/>
    <s v="Trading"/>
    <s v="Pcs."/>
    <m/>
    <n v="0"/>
    <n v="1560"/>
    <n v="70.430000000000007"/>
    <n v="44002.68"/>
    <n v="0"/>
    <n v="0"/>
    <n v="0"/>
    <n v="0"/>
    <n v="0"/>
    <n v="0"/>
    <n v="294"/>
    <n v="49.615440000000007"/>
    <n v="343.61544000000004"/>
    <n v="8293.74"/>
    <n v="0"/>
    <n v="0"/>
    <n v="0"/>
    <n v="0"/>
    <n v="0"/>
    <n v="0"/>
    <n v="1266"/>
    <n v="35709.86"/>
    <n v="70.430000000000007"/>
    <n v="0"/>
  </r>
  <r>
    <x v="0"/>
    <s v="UPVC PIPES ONE SIDE THREAD (1 MTR)"/>
    <s v="Component"/>
    <s v="Trading"/>
    <s v="Pcs."/>
    <m/>
    <n v="0"/>
    <n v="589"/>
    <n v="26.59"/>
    <n v="20026"/>
    <n v="2100"/>
    <n v="67830"/>
    <n v="0"/>
    <n v="0"/>
    <n v="0"/>
    <n v="0"/>
    <n v="789"/>
    <n v="133.15164000000001"/>
    <n v="922.15164000000004"/>
    <n v="26826"/>
    <n v="0"/>
    <n v="0"/>
    <n v="0"/>
    <n v="0"/>
    <n v="0"/>
    <n v="0"/>
    <n v="1900"/>
    <n v="61370"/>
    <n v="26.59"/>
    <n v="0"/>
  </r>
  <r>
    <x v="0"/>
    <s v="Wiper Lock Button"/>
    <s v="Component"/>
    <s v="Trading"/>
    <s v="Pcs."/>
    <m/>
    <n v="0"/>
    <n v="0"/>
    <n v="0"/>
    <n v="0"/>
    <n v="0"/>
    <n v="0"/>
    <n v="0"/>
    <n v="0"/>
    <n v="0"/>
    <n v="0"/>
    <n v="5415"/>
    <n v="913.83540000000005"/>
    <n v="6328.8353999999999"/>
    <n v="0"/>
    <n v="0"/>
    <n v="0"/>
    <n v="0"/>
    <n v="0"/>
    <n v="0"/>
    <n v="0"/>
    <n v="-5415"/>
    <n v="0"/>
    <n v="0"/>
    <n v="0"/>
  </r>
  <r>
    <x v="0"/>
    <s v="WIPER ONLY BODDY 906/907"/>
    <s v="Component"/>
    <s v="Trading"/>
    <s v="Pcs."/>
    <m/>
    <n v="0"/>
    <n v="8019"/>
    <n v="362.05"/>
    <n v="79363.69"/>
    <n v="0"/>
    <n v="0"/>
    <n v="0"/>
    <n v="0"/>
    <n v="0"/>
    <n v="0"/>
    <n v="789"/>
    <n v="133.15164000000001"/>
    <n v="922.15164000000004"/>
    <n v="7811.1"/>
    <n v="0"/>
    <n v="0"/>
    <n v="0"/>
    <n v="0"/>
    <n v="0"/>
    <n v="0"/>
    <n v="7230"/>
    <n v="71554.990000000005"/>
    <n v="362.05"/>
    <n v="0"/>
  </r>
  <r>
    <x v="1"/>
    <s v="10 Kg Container"/>
    <s v="GROW PACK"/>
    <s v="Trading"/>
    <s v="Pcs."/>
    <m/>
    <n v="0"/>
    <n v="0"/>
    <n v="0"/>
    <n v="0"/>
    <n v="0"/>
    <n v="0"/>
    <n v="25608"/>
    <n v="1038508.99"/>
    <n v="0"/>
    <n v="0"/>
    <n v="25554"/>
    <n v="4312.4930400000003"/>
    <n v="29866.493040000001"/>
    <n v="0"/>
    <n v="0"/>
    <n v="0"/>
    <n v="0"/>
    <n v="0"/>
    <n v="0"/>
    <n v="0"/>
    <n v="54"/>
    <n v="2189.92"/>
    <n v="0"/>
    <n v="0"/>
  </r>
  <r>
    <x v="1"/>
    <s v="10 Ltr Bkt Only Handle (baby Blue)"/>
    <s v="Component"/>
    <s v="Trading"/>
    <s v="Pcs."/>
    <m/>
    <n v="0"/>
    <n v="137"/>
    <n v="23.52"/>
    <n v="1242.79"/>
    <n v="0"/>
    <n v="0"/>
    <n v="1640"/>
    <n v="14866.49"/>
    <n v="0"/>
    <n v="0"/>
    <n v="766"/>
    <n v="129.27016"/>
    <n v="895.27016000000003"/>
    <n v="6947.62"/>
    <n v="0"/>
    <n v="0"/>
    <n v="0"/>
    <n v="0"/>
    <n v="0"/>
    <n v="0"/>
    <n v="1011"/>
    <n v="9165.16"/>
    <n v="23.52"/>
    <n v="0"/>
  </r>
  <r>
    <x v="1"/>
    <s v="10 Ltr Bkt Only Handle (D.Blue)"/>
    <s v="Component"/>
    <s v="Trading"/>
    <s v="Pcs."/>
    <m/>
    <n v="0"/>
    <n v="0"/>
    <n v="0"/>
    <n v="0"/>
    <n v="0"/>
    <n v="0"/>
    <n v="4994"/>
    <n v="0"/>
    <n v="0"/>
    <n v="0"/>
    <n v="4994"/>
    <n v="842.78744000000006"/>
    <n v="5836.7874400000001"/>
    <n v="0"/>
    <n v="0"/>
    <n v="0"/>
    <n v="0"/>
    <n v="0"/>
    <n v="0"/>
    <n v="0"/>
    <n v="0"/>
    <n v="0"/>
    <n v="0"/>
    <n v="0"/>
  </r>
  <r>
    <x v="1"/>
    <s v="10 Ltr Bkt Only Handle (M.white)"/>
    <s v="Component"/>
    <s v="Trading"/>
    <s v="Pcs."/>
    <m/>
    <n v="0"/>
    <n v="443"/>
    <n v="33.64"/>
    <n v="4104.29"/>
    <n v="0"/>
    <n v="0"/>
    <n v="0"/>
    <n v="0"/>
    <n v="0"/>
    <n v="0"/>
    <n v="0"/>
    <n v="0"/>
    <n v="0"/>
    <n v="0"/>
    <n v="0"/>
    <n v="0"/>
    <n v="0"/>
    <n v="0"/>
    <n v="0"/>
    <n v="0"/>
    <n v="443"/>
    <n v="4104.29"/>
    <n v="33.64"/>
    <n v="0"/>
  </r>
  <r>
    <x v="1"/>
    <s v="10 Ltr Bkt Only Handle (orange)"/>
    <s v="Component"/>
    <s v="Trading"/>
    <s v="Pcs."/>
    <m/>
    <n v="0"/>
    <n v="3"/>
    <n v="0"/>
    <n v="27.05"/>
    <n v="0"/>
    <n v="0"/>
    <n v="380"/>
    <n v="3373.64"/>
    <n v="0"/>
    <n v="0"/>
    <n v="0"/>
    <n v="0"/>
    <n v="0"/>
    <n v="0"/>
    <n v="0"/>
    <n v="0"/>
    <n v="0"/>
    <n v="0"/>
    <n v="0"/>
    <n v="0"/>
    <n v="383"/>
    <n v="3400.69"/>
    <n v="0"/>
    <n v="0"/>
  </r>
  <r>
    <x v="1"/>
    <s v="10 Ltr Bkt Only Handle (silver)"/>
    <s v="Component"/>
    <s v="Trading"/>
    <s v="Pcs."/>
    <m/>
    <n v="0"/>
    <n v="33"/>
    <n v="28.35"/>
    <n v="308.5"/>
    <n v="0"/>
    <n v="0"/>
    <n v="300"/>
    <n v="2642.15"/>
    <n v="0"/>
    <n v="0"/>
    <n v="0"/>
    <n v="0"/>
    <n v="0"/>
    <n v="0"/>
    <n v="0"/>
    <n v="0"/>
    <n v="0"/>
    <n v="0"/>
    <n v="0"/>
    <n v="0"/>
    <n v="333"/>
    <n v="2950.65"/>
    <n v="28.35"/>
    <n v="0"/>
  </r>
  <r>
    <x v="1"/>
    <s v="10 Ltr Bkt Only Handle( Pink)"/>
    <s v="Component"/>
    <s v="Trading"/>
    <s v="Pcs."/>
    <m/>
    <n v="0"/>
    <n v="37"/>
    <n v="0"/>
    <n v="333.73"/>
    <n v="0"/>
    <n v="0"/>
    <n v="960"/>
    <n v="8659.5"/>
    <n v="0"/>
    <n v="0"/>
    <n v="0"/>
    <n v="0"/>
    <n v="0"/>
    <n v="0"/>
    <n v="0"/>
    <n v="0"/>
    <n v="0"/>
    <n v="0"/>
    <n v="0"/>
    <n v="0"/>
    <n v="997"/>
    <n v="8993.23"/>
    <n v="0"/>
    <n v="0"/>
  </r>
  <r>
    <x v="1"/>
    <s v="10 Ltr Bkt Only Handle(M.baize)"/>
    <s v="Component"/>
    <s v="Trading"/>
    <s v="Pcs."/>
    <m/>
    <n v="0"/>
    <n v="498"/>
    <n v="26.59"/>
    <n v="4192.6000000000004"/>
    <n v="0"/>
    <n v="0"/>
    <n v="0"/>
    <n v="0"/>
    <n v="0"/>
    <n v="0"/>
    <n v="0"/>
    <n v="0"/>
    <n v="0"/>
    <n v="0"/>
    <n v="0"/>
    <n v="0"/>
    <n v="0"/>
    <n v="0"/>
    <n v="0"/>
    <n v="0"/>
    <n v="498"/>
    <n v="4192.6000000000004"/>
    <n v="26.59"/>
    <n v="0"/>
  </r>
  <r>
    <x v="1"/>
    <s v="10 Ltr Outer Swing Lid (blue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10 Ltr Swing Lid Outer ( Pink)"/>
    <s v="Component"/>
    <s v="Trading"/>
    <s v="Pcs."/>
    <m/>
    <n v="0"/>
    <n v="-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5"/>
    <n v="0"/>
    <n v="0"/>
    <n v="0"/>
  </r>
  <r>
    <x v="1"/>
    <s v="10/13 swing Ineer Lid (Black)"/>
    <s v="Component"/>
    <s v="Trading"/>
    <s v="Pcs."/>
    <m/>
    <n v="0"/>
    <n v="-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5"/>
    <n v="0"/>
    <n v="0"/>
    <n v="0"/>
  </r>
  <r>
    <x v="1"/>
    <s v="1001 Classic Tray No.1 (blue)"/>
    <s v="TRAY"/>
    <s v="Finished Good"/>
    <s v="Pcs."/>
    <n v="129"/>
    <n v="141"/>
    <n v="437"/>
    <n v="10.15"/>
    <n v="16824.5"/>
    <n v="0"/>
    <n v="0"/>
    <n v="0"/>
    <n v="0"/>
    <n v="200"/>
    <n v="5281.5"/>
    <n v="0"/>
    <n v="0"/>
    <n v="0"/>
    <n v="0"/>
    <n v="61.616999999999997"/>
    <n v="0"/>
    <n v="0"/>
    <n v="20"/>
    <n v="20"/>
    <n v="28.2"/>
    <n v="237"/>
    <n v="9124.5"/>
    <n v="1.9499999999999993"/>
    <n v="0"/>
  </r>
  <r>
    <x v="1"/>
    <s v="1001 Classic Tray No.1 (brown)"/>
    <s v="TRAY"/>
    <s v="Finished Good"/>
    <s v="Pcs."/>
    <n v="129"/>
    <n v="141"/>
    <n v="1"/>
    <n v="0.05"/>
    <n v="37.5"/>
    <n v="0"/>
    <n v="0"/>
    <n v="0"/>
    <n v="0"/>
    <n v="0"/>
    <n v="0"/>
    <n v="0"/>
    <n v="0"/>
    <n v="0"/>
    <n v="0"/>
    <n v="0.14099999999999999"/>
    <n v="0"/>
    <n v="0"/>
    <n v="0"/>
    <n v="0"/>
    <n v="0"/>
    <n v="1"/>
    <n v="37.5"/>
    <n v="0.05"/>
    <n v="0"/>
  </r>
  <r>
    <x v="1"/>
    <s v="1001 Classic Tray No.1 (M. B)"/>
    <s v="TRAY"/>
    <s v="Finished Good"/>
    <s v="Pcs."/>
    <n v="129"/>
    <n v="141"/>
    <n v="217"/>
    <n v="0.21"/>
    <n v="8354.5"/>
    <n v="0"/>
    <n v="0"/>
    <n v="0"/>
    <n v="0"/>
    <n v="0"/>
    <n v="0"/>
    <n v="0"/>
    <n v="0"/>
    <n v="0"/>
    <n v="0"/>
    <n v="30.597000000000001"/>
    <n v="0"/>
    <n v="0"/>
    <n v="0"/>
    <n v="0"/>
    <n v="0"/>
    <n v="217"/>
    <n v="8354.5"/>
    <n v="0.21"/>
    <n v="0"/>
  </r>
  <r>
    <x v="1"/>
    <s v="1001 Classic Tray No.1 (Red)"/>
    <s v="TRAY"/>
    <s v="Finished Good"/>
    <s v="Pcs."/>
    <n v="129"/>
    <n v="141"/>
    <n v="420"/>
    <n v="9.3800000000000008"/>
    <n v="12612.6"/>
    <n v="0"/>
    <n v="0"/>
    <n v="0"/>
    <n v="0"/>
    <n v="50"/>
    <n v="1260"/>
    <n v="0"/>
    <n v="0"/>
    <n v="0"/>
    <n v="0"/>
    <n v="59.22"/>
    <n v="0"/>
    <n v="0"/>
    <n v="0"/>
    <n v="0"/>
    <n v="7.05"/>
    <n v="370"/>
    <n v="11111.1"/>
    <n v="2.330000000000001"/>
    <n v="0"/>
  </r>
  <r>
    <x v="1"/>
    <s v="1002 Classic Tray No.2 (blue)"/>
    <s v="TRAY"/>
    <s v="Finished Good"/>
    <s v="Pcs."/>
    <n v="180"/>
    <n v="196"/>
    <n v="583"/>
    <n v="8.61"/>
    <n v="10800.21"/>
    <n v="0"/>
    <n v="0"/>
    <n v="0"/>
    <n v="0"/>
    <n v="200"/>
    <n v="7210.5"/>
    <n v="0"/>
    <n v="0"/>
    <n v="0"/>
    <n v="0"/>
    <n v="114.268"/>
    <n v="0"/>
    <n v="0"/>
    <n v="60"/>
    <n v="60"/>
    <n v="39.200000000000003"/>
    <n v="383"/>
    <n v="7095.16"/>
    <n v="29.409999999999997"/>
    <n v="0"/>
  </r>
  <r>
    <x v="1"/>
    <s v="1002 Classic Tray No.2 (M.B)"/>
    <s v="TRAY"/>
    <s v="Finished Good"/>
    <s v="Pcs."/>
    <n v="180"/>
    <n v="196"/>
    <n v="59"/>
    <n v="7.58"/>
    <n v="1703.33"/>
    <n v="0"/>
    <n v="0"/>
    <n v="0"/>
    <n v="0"/>
    <n v="0"/>
    <n v="0"/>
    <n v="0"/>
    <n v="0"/>
    <n v="0"/>
    <n v="0"/>
    <n v="11.564"/>
    <n v="0"/>
    <n v="0"/>
    <n v="20"/>
    <n v="20"/>
    <n v="0"/>
    <n v="59"/>
    <n v="1703.33"/>
    <n v="27.58"/>
    <n v="0"/>
  </r>
  <r>
    <x v="1"/>
    <s v="1002 Classic Tray No.2(brown)"/>
    <s v="TRAY"/>
    <s v="Finished Good"/>
    <s v="Pcs."/>
    <n v="180"/>
    <n v="196"/>
    <n v="375"/>
    <n v="4.3"/>
    <n v="7215.16"/>
    <n v="0"/>
    <n v="0"/>
    <n v="0"/>
    <n v="0"/>
    <n v="50"/>
    <n v="1930.5"/>
    <n v="0"/>
    <n v="0"/>
    <n v="0"/>
    <n v="0"/>
    <n v="73.5"/>
    <n v="0"/>
    <n v="0"/>
    <n v="20"/>
    <n v="20"/>
    <n v="9.8000000000000007"/>
    <n v="325"/>
    <n v="6253.14"/>
    <n v="14.5"/>
    <n v="0"/>
  </r>
  <r>
    <x v="1"/>
    <s v="1002 Classic Tray No.2(red)"/>
    <s v="TRAY"/>
    <s v="Finished Good"/>
    <s v="Pcs."/>
    <n v="180"/>
    <n v="196"/>
    <n v="369"/>
    <n v="4.03"/>
    <n v="6835.72"/>
    <n v="0"/>
    <n v="0"/>
    <n v="0"/>
    <n v="0"/>
    <n v="50"/>
    <n v="1760"/>
    <n v="0"/>
    <n v="0"/>
    <n v="0"/>
    <n v="0"/>
    <n v="72.323999999999998"/>
    <n v="0"/>
    <n v="0"/>
    <n v="20"/>
    <n v="20"/>
    <n v="9.8000000000000007"/>
    <n v="319"/>
    <n v="5909.47"/>
    <n v="14.23"/>
    <n v="0"/>
  </r>
  <r>
    <x v="1"/>
    <s v="1002 SCRAPE"/>
    <s v="TRAY"/>
    <s v="Trading"/>
    <s v="Pcs."/>
    <m/>
    <n v="0"/>
    <n v="16"/>
    <n v="0.72"/>
    <n v="461.92"/>
    <n v="0"/>
    <n v="0"/>
    <n v="0"/>
    <n v="0"/>
    <n v="0"/>
    <n v="0"/>
    <n v="0"/>
    <n v="0"/>
    <n v="0"/>
    <n v="0"/>
    <n v="0"/>
    <n v="0"/>
    <n v="0"/>
    <n v="0"/>
    <n v="0"/>
    <n v="0"/>
    <n v="16"/>
    <n v="461.92"/>
    <n v="0.72"/>
    <n v="0"/>
  </r>
  <r>
    <x v="1"/>
    <s v="1003 Classic Tray No.3 (Blue)"/>
    <s v="TRAY"/>
    <s v="Finished Good"/>
    <s v="Pcs."/>
    <n v="240"/>
    <n v="262"/>
    <n v="651"/>
    <n v="6.02"/>
    <n v="19767.29"/>
    <n v="0"/>
    <n v="0"/>
    <n v="0"/>
    <n v="0"/>
    <n v="175"/>
    <n v="8473"/>
    <n v="0"/>
    <n v="0"/>
    <n v="0"/>
    <n v="0"/>
    <n v="170.56200000000001"/>
    <n v="0"/>
    <n v="0"/>
    <n v="60"/>
    <n v="60"/>
    <n v="45.85"/>
    <n v="476"/>
    <n v="14453.5"/>
    <n v="20.169999999999995"/>
    <n v="0"/>
  </r>
  <r>
    <x v="1"/>
    <s v="1003 Classic Tray No.3 (brown)"/>
    <s v="TRAY"/>
    <s v="Finished Good"/>
    <s v="Pcs."/>
    <n v="240"/>
    <n v="262"/>
    <n v="364"/>
    <n v="4.75"/>
    <n v="12059.21"/>
    <n v="0"/>
    <n v="0"/>
    <n v="0"/>
    <n v="0"/>
    <n v="50"/>
    <n v="2466.5"/>
    <n v="0"/>
    <n v="0"/>
    <n v="0"/>
    <n v="0"/>
    <n v="95.367999999999995"/>
    <n v="0"/>
    <n v="0"/>
    <n v="20"/>
    <n v="20"/>
    <n v="13.1"/>
    <n v="314"/>
    <n v="10402.73"/>
    <n v="11.65"/>
    <n v="0"/>
  </r>
  <r>
    <x v="1"/>
    <s v="1003 Classic Tray No.3 (M.B)"/>
    <s v="TRAY"/>
    <s v="Finished Good"/>
    <s v="Pcs."/>
    <n v="240"/>
    <n v="262"/>
    <n v="231"/>
    <n v="8.74"/>
    <n v="6067.34"/>
    <n v="0"/>
    <n v="0"/>
    <n v="0"/>
    <n v="0"/>
    <n v="50"/>
    <n v="2466.5"/>
    <n v="0"/>
    <n v="0"/>
    <n v="0"/>
    <n v="0"/>
    <n v="60.521999999999998"/>
    <n v="0"/>
    <n v="0"/>
    <n v="30"/>
    <n v="30"/>
    <n v="13.1"/>
    <n v="181"/>
    <n v="4754.0600000000004"/>
    <n v="25.64"/>
    <n v="0"/>
  </r>
  <r>
    <x v="1"/>
    <s v="1003 Classic Tray No.3 (red)"/>
    <s v="TRAY"/>
    <s v="Finished Good"/>
    <s v="Pcs."/>
    <n v="240"/>
    <n v="262"/>
    <n v="267"/>
    <n v="9.5299999999999994"/>
    <n v="8543.52"/>
    <n v="0"/>
    <n v="0"/>
    <n v="0"/>
    <n v="0"/>
    <n v="75"/>
    <n v="3646.5"/>
    <n v="0"/>
    <n v="0"/>
    <n v="0"/>
    <n v="0"/>
    <n v="69.953999999999994"/>
    <n v="0"/>
    <n v="0"/>
    <n v="50"/>
    <n v="50"/>
    <n v="19.649999999999999"/>
    <n v="192"/>
    <n v="6143.65"/>
    <n v="39.880000000000003"/>
    <n v="0"/>
  </r>
  <r>
    <x v="1"/>
    <s v="1004 Classic Tray No.4 (Blue)"/>
    <s v="TRAY"/>
    <s v="Finished Good"/>
    <s v="Pcs."/>
    <n v="365"/>
    <n v="398"/>
    <n v="843"/>
    <n v="1.73"/>
    <n v="35273.620000000003"/>
    <n v="0"/>
    <n v="0"/>
    <n v="0"/>
    <n v="0"/>
    <n v="125"/>
    <n v="9021"/>
    <n v="0"/>
    <n v="0"/>
    <n v="0"/>
    <n v="0"/>
    <n v="335.51400000000001"/>
    <n v="0"/>
    <n v="0"/>
    <n v="80"/>
    <n v="80"/>
    <n v="49.75"/>
    <n v="718"/>
    <n v="30043.25"/>
    <n v="31.980000000000004"/>
    <n v="0"/>
  </r>
  <r>
    <x v="1"/>
    <s v="1004 Classic Tray No.4 (Brown)"/>
    <s v="TRAY"/>
    <s v="Finished Good"/>
    <s v="Pcs."/>
    <n v="365"/>
    <n v="398"/>
    <n v="589"/>
    <n v="1.31"/>
    <n v="33265.93"/>
    <n v="0"/>
    <n v="0"/>
    <n v="0"/>
    <n v="0"/>
    <n v="0"/>
    <n v="0"/>
    <n v="0"/>
    <n v="0"/>
    <n v="0"/>
    <n v="0"/>
    <n v="234.422"/>
    <n v="0"/>
    <n v="0"/>
    <n v="10"/>
    <n v="10"/>
    <n v="0"/>
    <n v="589"/>
    <n v="33265.93"/>
    <n v="11.31"/>
    <n v="0"/>
  </r>
  <r>
    <x v="1"/>
    <s v="1004 Classic Tray No.4 (M.B)"/>
    <s v="TRAY"/>
    <s v="Finished Good"/>
    <s v="Pcs."/>
    <n v="365"/>
    <n v="398"/>
    <n v="299"/>
    <n v="0.56999999999999995"/>
    <n v="13237.46"/>
    <n v="0"/>
    <n v="0"/>
    <n v="0"/>
    <n v="0"/>
    <n v="0"/>
    <n v="0"/>
    <n v="0"/>
    <n v="0"/>
    <n v="0"/>
    <n v="0"/>
    <n v="119.002"/>
    <n v="0"/>
    <n v="0"/>
    <n v="40"/>
    <n v="40"/>
    <n v="0"/>
    <n v="299"/>
    <n v="13237.46"/>
    <n v="40.57"/>
    <n v="0"/>
  </r>
  <r>
    <x v="1"/>
    <s v="1004 Classic Tray No.4 (Red)"/>
    <s v="TRAY"/>
    <s v="Finished Good"/>
    <s v="Pcs."/>
    <n v="365"/>
    <n v="398"/>
    <n v="366"/>
    <n v="3.6"/>
    <n v="17173.13"/>
    <n v="0"/>
    <n v="0"/>
    <n v="0"/>
    <n v="0"/>
    <n v="25"/>
    <n v="1720"/>
    <n v="0"/>
    <n v="0"/>
    <n v="0"/>
    <n v="0"/>
    <n v="145.66800000000001"/>
    <n v="0"/>
    <n v="0"/>
    <n v="50"/>
    <n v="50"/>
    <n v="9.9499999999999993"/>
    <n v="341"/>
    <n v="16000.1"/>
    <n v="43.650000000000006"/>
    <n v="0"/>
  </r>
  <r>
    <x v="1"/>
    <s v="1004 Classic Tray No.4 (Yellow)"/>
    <s v="TRAY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1005 Classic Tray No.5 (Blue)"/>
    <s v="TRAY"/>
    <s v="Finished Good"/>
    <s v="Pcs."/>
    <n v="448"/>
    <n v="488"/>
    <n v="605"/>
    <n v="3.03"/>
    <n v="76532.5"/>
    <n v="0"/>
    <n v="0"/>
    <n v="0"/>
    <n v="0"/>
    <n v="175"/>
    <n v="15333.5"/>
    <n v="0"/>
    <n v="0"/>
    <n v="0"/>
    <n v="0"/>
    <n v="295.24"/>
    <n v="0"/>
    <n v="0"/>
    <n v="110"/>
    <n v="110"/>
    <n v="85.4"/>
    <n v="430"/>
    <n v="54395"/>
    <n v="27.629999999999995"/>
    <n v="0"/>
  </r>
  <r>
    <x v="1"/>
    <s v="1005 Classic Tray No.5 (Brown)"/>
    <s v="TRAY"/>
    <s v="Finished Good"/>
    <s v="Pcs."/>
    <n v="448"/>
    <n v="488"/>
    <n v="593"/>
    <n v="2.4900000000000002"/>
    <n v="75014.5"/>
    <n v="0"/>
    <n v="0"/>
    <n v="0"/>
    <n v="0"/>
    <n v="0"/>
    <n v="0"/>
    <n v="0"/>
    <n v="0"/>
    <n v="0"/>
    <n v="0"/>
    <n v="289.38400000000001"/>
    <n v="0"/>
    <n v="0"/>
    <n v="20"/>
    <n v="20"/>
    <n v="0"/>
    <n v="593"/>
    <n v="75014.5"/>
    <n v="22.490000000000002"/>
    <n v="0"/>
  </r>
  <r>
    <x v="1"/>
    <s v="1005 Classic Tray No.5 (M.B)"/>
    <s v="TRAY"/>
    <s v="Finished Good"/>
    <s v="Pcs."/>
    <n v="448"/>
    <n v="488"/>
    <n v="104"/>
    <n v="2.5499999999999998"/>
    <n v="13156"/>
    <n v="0"/>
    <n v="0"/>
    <n v="0"/>
    <n v="0"/>
    <n v="50"/>
    <n v="4933.5"/>
    <n v="0"/>
    <n v="0"/>
    <n v="0"/>
    <n v="0"/>
    <n v="50.752000000000002"/>
    <n v="0"/>
    <n v="0"/>
    <n v="50"/>
    <n v="50"/>
    <n v="24.4"/>
    <n v="54"/>
    <n v="6831"/>
    <n v="28.15"/>
    <n v="0"/>
  </r>
  <r>
    <x v="1"/>
    <s v="1005 Classic Tray No.5 (Red)"/>
    <s v="TRAY"/>
    <s v="Finished Good"/>
    <s v="Pcs."/>
    <n v="448"/>
    <n v="488"/>
    <n v="275"/>
    <n v="0.27"/>
    <n v="34787.5"/>
    <n v="0"/>
    <n v="0"/>
    <n v="0"/>
    <n v="0"/>
    <n v="125"/>
    <n v="11093.5"/>
    <n v="0"/>
    <n v="0"/>
    <n v="0"/>
    <n v="0"/>
    <n v="134.19999999999999"/>
    <n v="0"/>
    <n v="0"/>
    <n v="80"/>
    <n v="80"/>
    <n v="61"/>
    <n v="150"/>
    <n v="18975"/>
    <n v="19.269999999999996"/>
    <n v="0"/>
  </r>
  <r>
    <x v="1"/>
    <s v="1007 PLANTER ONLY TRAY (BL)"/>
    <s v="PLANTER"/>
    <s v="Finished Good"/>
    <s v="Pcs."/>
    <n v="20"/>
    <n v="22"/>
    <n v="244"/>
    <n v="12.69"/>
    <n v="1020.42"/>
    <n v="0"/>
    <n v="0"/>
    <n v="0"/>
    <n v="0"/>
    <n v="72"/>
    <n v="485.28"/>
    <n v="0"/>
    <n v="0"/>
    <n v="0"/>
    <n v="0"/>
    <n v="5.3680000000000003"/>
    <n v="0"/>
    <n v="0"/>
    <n v="0"/>
    <n v="0"/>
    <n v="1.5840000000000001"/>
    <n v="172"/>
    <n v="719.32"/>
    <n v="11.106"/>
    <n v="0"/>
  </r>
  <r>
    <x v="1"/>
    <s v="1007 PLANTER ONLY TRAY (BR)"/>
    <s v="PLANTER"/>
    <s v="Finished Good"/>
    <s v="Pcs."/>
    <n v="20"/>
    <n v="22"/>
    <n v="322"/>
    <n v="14.54"/>
    <n v="1377.02"/>
    <n v="0"/>
    <n v="0"/>
    <n v="0"/>
    <n v="0"/>
    <n v="0"/>
    <n v="0"/>
    <n v="0"/>
    <n v="0"/>
    <n v="0"/>
    <n v="0"/>
    <n v="7.0839999999999996"/>
    <n v="0"/>
    <n v="0"/>
    <n v="0"/>
    <n v="0"/>
    <n v="0"/>
    <n v="322"/>
    <n v="1377.02"/>
    <n v="14.54"/>
    <n v="0"/>
  </r>
  <r>
    <x v="1"/>
    <s v="1007 PLANTER ONLY TRAY (MB)"/>
    <s v="TRAY"/>
    <s v="Finished Good"/>
    <s v="Pcs."/>
    <n v="20"/>
    <n v="22"/>
    <n v="497"/>
    <n v="22.44"/>
    <n v="2105.3200000000002"/>
    <n v="0"/>
    <n v="0"/>
    <n v="0"/>
    <n v="0"/>
    <n v="0"/>
    <n v="0"/>
    <n v="0"/>
    <n v="0"/>
    <n v="0"/>
    <n v="0"/>
    <n v="10.933999999999999"/>
    <n v="0"/>
    <n v="0"/>
    <n v="0"/>
    <n v="0"/>
    <n v="0"/>
    <n v="497"/>
    <n v="2105.3200000000002"/>
    <n v="22.44"/>
    <n v="0"/>
  </r>
  <r>
    <x v="1"/>
    <s v="1007 PLANTER ONLY TRAY (MW)"/>
    <s v="TRAY"/>
    <s v="Finished Good"/>
    <s v="Pcs."/>
    <n v="20"/>
    <n v="22"/>
    <n v="512"/>
    <n v="23.12"/>
    <n v="3315.98"/>
    <n v="0"/>
    <n v="0"/>
    <n v="0"/>
    <n v="0"/>
    <n v="0"/>
    <n v="0"/>
    <n v="0"/>
    <n v="0"/>
    <n v="0"/>
    <n v="0"/>
    <n v="11.263999999999999"/>
    <n v="0"/>
    <n v="0"/>
    <n v="0"/>
    <n v="0"/>
    <n v="0"/>
    <n v="512"/>
    <n v="3315.98"/>
    <n v="23.12"/>
    <n v="0"/>
  </r>
  <r>
    <x v="1"/>
    <s v="1007 PLANTER ONLY TRAY (R)"/>
    <s v="TRAY"/>
    <s v="Finished Good"/>
    <s v="Pcs."/>
    <n v="20"/>
    <n v="22"/>
    <n v="260"/>
    <n v="13.41"/>
    <n v="1113.47"/>
    <n v="0"/>
    <n v="0"/>
    <n v="0"/>
    <n v="0"/>
    <n v="0"/>
    <n v="0"/>
    <n v="0"/>
    <n v="0"/>
    <n v="0"/>
    <n v="0"/>
    <n v="5.72"/>
    <n v="0"/>
    <n v="0"/>
    <n v="0"/>
    <n v="0"/>
    <n v="0"/>
    <n v="260"/>
    <n v="1113.47"/>
    <n v="13.41"/>
    <n v="0"/>
  </r>
  <r>
    <x v="1"/>
    <s v="1007 PLANTER ONLY TRAY (W)"/>
    <s v="TRAY"/>
    <s v="Finished Good"/>
    <s v="Pcs."/>
    <n v="20"/>
    <n v="22"/>
    <n v="510"/>
    <n v="23.03"/>
    <n v="2162.5300000000002"/>
    <n v="0"/>
    <n v="0"/>
    <n v="0"/>
    <n v="0"/>
    <n v="0"/>
    <n v="0"/>
    <n v="0"/>
    <n v="0"/>
    <n v="0"/>
    <n v="0"/>
    <n v="11.22"/>
    <n v="0"/>
    <n v="0"/>
    <n v="0"/>
    <n v="0"/>
    <n v="0"/>
    <n v="510"/>
    <n v="2162.5300000000002"/>
    <n v="23.03"/>
    <n v="0"/>
  </r>
  <r>
    <x v="1"/>
    <s v="1007 PLANTER ONLY TRAY (Y)"/>
    <s v="TRAY"/>
    <s v="Finished Good"/>
    <s v="Pcs."/>
    <n v="20"/>
    <n v="22"/>
    <n v="461"/>
    <n v="20.81"/>
    <n v="1927.67"/>
    <n v="0"/>
    <n v="0"/>
    <n v="0"/>
    <n v="0"/>
    <n v="0"/>
    <n v="0"/>
    <n v="0"/>
    <n v="0"/>
    <n v="0"/>
    <n v="0"/>
    <n v="10.141999999999999"/>
    <n v="0"/>
    <n v="0"/>
    <n v="0"/>
    <n v="0"/>
    <n v="0"/>
    <n v="461"/>
    <n v="1927.67"/>
    <n v="20.81"/>
    <n v="0"/>
  </r>
  <r>
    <x v="1"/>
    <s v="1009 PlanterOnlyTrayNo.09 (MIX)"/>
    <s v="PLANTER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1009 PlanterOnlyTrayNo.09 (W)"/>
    <s v="PLANTER"/>
    <s v="Finished Good"/>
    <s v="Pcs."/>
    <n v="35"/>
    <n v="38"/>
    <n v="1351"/>
    <n v="61.21"/>
    <n v="18576.25"/>
    <n v="0"/>
    <n v="0"/>
    <n v="0"/>
    <n v="0"/>
    <n v="0"/>
    <n v="0"/>
    <n v="0"/>
    <n v="0"/>
    <n v="0"/>
    <n v="0"/>
    <n v="51.338000000000001"/>
    <n v="0"/>
    <n v="0"/>
    <n v="0"/>
    <n v="0"/>
    <n v="0"/>
    <n v="1351"/>
    <n v="18576.25"/>
    <n v="61.21"/>
    <n v="0"/>
  </r>
  <r>
    <x v="1"/>
    <s v="1009 PlanterOnlyTrayNo.09(BL)"/>
    <s v="PLANTER"/>
    <s v="Finished Good"/>
    <s v="Pcs."/>
    <n v="35"/>
    <n v="38"/>
    <n v="659"/>
    <n v="30.36"/>
    <n v="9061.25"/>
    <n v="0"/>
    <n v="0"/>
    <n v="0"/>
    <n v="0"/>
    <n v="24"/>
    <n v="257.52"/>
    <n v="0"/>
    <n v="0"/>
    <n v="0"/>
    <n v="0"/>
    <n v="25.042000000000002"/>
    <n v="0"/>
    <n v="0"/>
    <n v="0"/>
    <n v="0"/>
    <n v="0.91200000000000003"/>
    <n v="635"/>
    <n v="8731.25"/>
    <n v="29.448"/>
    <n v="0"/>
  </r>
  <r>
    <x v="1"/>
    <s v="1009 PlanterOnlyTrayNo.09(BR)"/>
    <s v="PLANTER"/>
    <s v="Finished Good"/>
    <s v="Pcs."/>
    <n v="35"/>
    <n v="38"/>
    <n v="1683"/>
    <n v="76.03"/>
    <n v="23141.25"/>
    <n v="0"/>
    <n v="0"/>
    <n v="0"/>
    <n v="0"/>
    <n v="0"/>
    <n v="0"/>
    <n v="0"/>
    <n v="0"/>
    <n v="0"/>
    <n v="0"/>
    <n v="63.954000000000001"/>
    <n v="0"/>
    <n v="0"/>
    <n v="0"/>
    <n v="0"/>
    <n v="0"/>
    <n v="1683"/>
    <n v="23141.25"/>
    <n v="76.03"/>
    <n v="0"/>
  </r>
  <r>
    <x v="1"/>
    <s v="1009 PlanterOnlyTrayNo.09(MB)"/>
    <s v="PLANTER"/>
    <s v="Finished Good"/>
    <s v="Pcs."/>
    <n v="35"/>
    <n v="38"/>
    <n v="851"/>
    <n v="38.630000000000003"/>
    <n v="11701.25"/>
    <n v="0"/>
    <n v="0"/>
    <n v="0"/>
    <n v="0"/>
    <n v="0"/>
    <n v="0"/>
    <n v="0"/>
    <n v="0"/>
    <n v="0"/>
    <n v="0"/>
    <n v="32.338000000000001"/>
    <n v="0"/>
    <n v="0"/>
    <n v="0"/>
    <n v="0"/>
    <n v="0"/>
    <n v="851"/>
    <n v="11701.25"/>
    <n v="38.630000000000003"/>
    <n v="0"/>
  </r>
  <r>
    <x v="1"/>
    <s v="1009 PlanterOnlyTrayNo.09(MW)"/>
    <s v="PLANTER"/>
    <s v="Finished Good"/>
    <s v="Pcs."/>
    <n v="35"/>
    <n v="38"/>
    <n v="804"/>
    <n v="36.299999999999997"/>
    <n v="11055"/>
    <n v="0"/>
    <n v="0"/>
    <n v="0"/>
    <n v="0"/>
    <n v="0"/>
    <n v="0"/>
    <n v="0"/>
    <n v="0"/>
    <n v="0"/>
    <n v="0"/>
    <n v="30.552"/>
    <n v="0"/>
    <n v="0"/>
    <n v="0"/>
    <n v="0"/>
    <n v="0"/>
    <n v="804"/>
    <n v="11055"/>
    <n v="36.299999999999997"/>
    <n v="0"/>
  </r>
  <r>
    <x v="1"/>
    <s v="1009 PlanterOnlyTrayNo.09(R)"/>
    <s v="PLANTER"/>
    <s v="Finished Good"/>
    <s v="Pcs."/>
    <n v="35"/>
    <n v="38"/>
    <n v="677"/>
    <n v="30.79"/>
    <n v="9308.75"/>
    <n v="0"/>
    <n v="0"/>
    <n v="0"/>
    <n v="0"/>
    <n v="0"/>
    <n v="0"/>
    <n v="0"/>
    <n v="0"/>
    <n v="0"/>
    <n v="0"/>
    <n v="25.725999999999999"/>
    <n v="0"/>
    <n v="0"/>
    <n v="0"/>
    <n v="0"/>
    <n v="0"/>
    <n v="677"/>
    <n v="9308.75"/>
    <n v="30.79"/>
    <n v="0"/>
  </r>
  <r>
    <x v="1"/>
    <s v="1009 PlanterOnlyTrayNo.09(Y)"/>
    <s v="PLANTER"/>
    <s v="Finished Good"/>
    <s v="Pcs."/>
    <n v="35"/>
    <n v="38"/>
    <n v="594"/>
    <n v="26.99"/>
    <n v="8167.5"/>
    <n v="0"/>
    <n v="0"/>
    <n v="0"/>
    <n v="0"/>
    <n v="0"/>
    <n v="0"/>
    <n v="0"/>
    <n v="0"/>
    <n v="0"/>
    <n v="0"/>
    <n v="22.571999999999999"/>
    <n v="0"/>
    <n v="0"/>
    <n v="0"/>
    <n v="0"/>
    <n v="0"/>
    <n v="594"/>
    <n v="8167.5"/>
    <n v="26.99"/>
    <n v="0"/>
  </r>
  <r>
    <x v="1"/>
    <s v="101 MUG 600ML"/>
    <s v="Mug"/>
    <s v="Finished Good"/>
    <s v="Pcs."/>
    <n v="45"/>
    <n v="49"/>
    <n v="6294"/>
    <n v="291.85000000000002"/>
    <n v="43792.480000000003"/>
    <n v="0"/>
    <n v="0"/>
    <n v="5665"/>
    <n v="38450.639999999999"/>
    <n v="3001"/>
    <n v="43411.16"/>
    <n v="0"/>
    <n v="0"/>
    <n v="0"/>
    <n v="0"/>
    <n v="308.40600000000001"/>
    <n v="254.92500000000001"/>
    <n v="42.799358250000004"/>
    <n v="0"/>
    <n v="297.72435825000002"/>
    <n v="147.04900000000001"/>
    <n v="8958"/>
    <n v="61403.03"/>
    <n v="442.52535825000007"/>
    <n v="0"/>
  </r>
  <r>
    <x v="1"/>
    <s v="1012.PlanterOnlyTrayNo.12(BL)"/>
    <s v="PLANTER"/>
    <s v="Finished Good"/>
    <s v="Pcs."/>
    <n v="60"/>
    <n v="65"/>
    <n v="64"/>
    <n v="1.22"/>
    <n v="960.64"/>
    <n v="0"/>
    <n v="0"/>
    <n v="0"/>
    <n v="0"/>
    <n v="0"/>
    <n v="0"/>
    <n v="0"/>
    <n v="0"/>
    <n v="0"/>
    <n v="0"/>
    <n v="4.16"/>
    <n v="0"/>
    <n v="0"/>
    <n v="0"/>
    <n v="0"/>
    <n v="0"/>
    <n v="64"/>
    <n v="960.64"/>
    <n v="1.22"/>
    <n v="0"/>
  </r>
  <r>
    <x v="1"/>
    <s v="1012.PlanterOnlyTrayNo.12(Br)"/>
    <s v="PLANTER"/>
    <s v="Finished Good"/>
    <s v="Pcs."/>
    <n v="60"/>
    <n v="65"/>
    <n v="690"/>
    <n v="31.07"/>
    <n v="6889.44"/>
    <n v="0"/>
    <n v="0"/>
    <n v="0"/>
    <n v="0"/>
    <n v="0"/>
    <n v="0"/>
    <n v="0"/>
    <n v="0"/>
    <n v="0"/>
    <n v="0"/>
    <n v="44.85"/>
    <n v="0"/>
    <n v="0"/>
    <n v="0"/>
    <n v="0"/>
    <n v="0"/>
    <n v="690"/>
    <n v="6889.44"/>
    <n v="31.07"/>
    <n v="0"/>
  </r>
  <r>
    <x v="1"/>
    <s v="1012.PlanterOnlyTrayNo.12(MB)"/>
    <s v="PLANTER"/>
    <s v="Finished Good"/>
    <s v="Pcs."/>
    <n v="60"/>
    <n v="65"/>
    <n v="395"/>
    <n v="17.28"/>
    <n v="4429.5600000000004"/>
    <n v="0"/>
    <n v="0"/>
    <n v="0"/>
    <n v="0"/>
    <n v="0"/>
    <n v="0"/>
    <n v="0"/>
    <n v="0"/>
    <n v="0"/>
    <n v="0"/>
    <n v="25.675000000000001"/>
    <n v="0"/>
    <n v="0"/>
    <n v="0"/>
    <n v="0"/>
    <n v="0"/>
    <n v="395"/>
    <n v="4429.5600000000004"/>
    <n v="17.28"/>
    <n v="0"/>
  </r>
  <r>
    <x v="1"/>
    <s v="1012.PlanterOnlyTrayNo.12(MIX)"/>
    <s v="PLANTER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1012.PlanterOnlyTrayNo.12(MW)"/>
    <s v="PLANTER"/>
    <s v="Finished Good"/>
    <s v="Pcs."/>
    <n v="60"/>
    <n v="65"/>
    <n v="306"/>
    <n v="13.82"/>
    <n v="4593.0600000000004"/>
    <n v="0"/>
    <n v="0"/>
    <n v="0"/>
    <n v="0"/>
    <n v="0"/>
    <n v="0"/>
    <n v="0"/>
    <n v="0"/>
    <n v="0"/>
    <n v="0"/>
    <n v="19.89"/>
    <n v="0"/>
    <n v="0"/>
    <n v="0"/>
    <n v="0"/>
    <n v="0"/>
    <n v="306"/>
    <n v="4593.0600000000004"/>
    <n v="13.82"/>
    <n v="0"/>
  </r>
  <r>
    <x v="1"/>
    <s v="1012.PlanterOnlyTrayNo.12(R)"/>
    <s v="PLANTER"/>
    <s v="Finished Good"/>
    <s v="Pcs."/>
    <n v="60"/>
    <n v="65"/>
    <n v="484"/>
    <n v="21.3"/>
    <n v="5538.43"/>
    <n v="0"/>
    <n v="0"/>
    <n v="0"/>
    <n v="0"/>
    <n v="0"/>
    <n v="0"/>
    <n v="0"/>
    <n v="0"/>
    <n v="0"/>
    <n v="0"/>
    <n v="31.46"/>
    <n v="0"/>
    <n v="0"/>
    <n v="0"/>
    <n v="0"/>
    <n v="0"/>
    <n v="484"/>
    <n v="5538.43"/>
    <n v="21.3"/>
    <n v="0"/>
  </r>
  <r>
    <x v="1"/>
    <s v="1012.PlanterOnlyTrayNo.12(W)"/>
    <s v="PLANTER"/>
    <s v="Finished Good"/>
    <s v="Pcs."/>
    <n v="60"/>
    <n v="65"/>
    <n v="367"/>
    <n v="16.010000000000002"/>
    <n v="5508.67"/>
    <n v="0"/>
    <n v="0"/>
    <n v="0"/>
    <n v="0"/>
    <n v="0"/>
    <n v="0"/>
    <n v="0"/>
    <n v="0"/>
    <n v="0"/>
    <n v="0"/>
    <n v="23.855"/>
    <n v="0"/>
    <n v="0"/>
    <n v="0"/>
    <n v="0"/>
    <n v="0"/>
    <n v="367"/>
    <n v="5508.67"/>
    <n v="16.010000000000002"/>
    <n v="0"/>
  </r>
  <r>
    <x v="1"/>
    <s v="1012.PlanterOnlyTrayNo.12(Y)"/>
    <s v="PLANTER"/>
    <s v="Finished Good"/>
    <s v="Pcs."/>
    <n v="60"/>
    <n v="65"/>
    <n v="764"/>
    <n v="33.94"/>
    <n v="8231.16"/>
    <n v="0"/>
    <n v="0"/>
    <n v="0"/>
    <n v="0"/>
    <n v="0"/>
    <n v="0"/>
    <n v="0"/>
    <n v="0"/>
    <n v="0"/>
    <n v="0"/>
    <n v="49.66"/>
    <n v="0"/>
    <n v="0"/>
    <n v="0"/>
    <n v="0"/>
    <n v="0"/>
    <n v="764"/>
    <n v="8231.16"/>
    <n v="33.94"/>
    <n v="0"/>
  </r>
  <r>
    <x v="1"/>
    <s v="1012.PlnaterOnlyTrayNo.12(GR)"/>
    <s v="TRAY"/>
    <s v="Finished Good"/>
    <s v="Pcs."/>
    <n v="60"/>
    <n v="65"/>
    <n v="-4"/>
    <n v="9.74"/>
    <n v="-61.6"/>
    <n v="0"/>
    <n v="0"/>
    <n v="0"/>
    <n v="0"/>
    <n v="0"/>
    <n v="0"/>
    <n v="0"/>
    <n v="0"/>
    <n v="0"/>
    <n v="0"/>
    <n v="-0.26"/>
    <n v="0"/>
    <n v="0"/>
    <n v="10"/>
    <n v="10"/>
    <n v="0"/>
    <n v="-4"/>
    <n v="-61.6"/>
    <n v="19.740000000000002"/>
    <n v="0"/>
  </r>
  <r>
    <x v="1"/>
    <s v="1014 Planter Only Tray (Mix)"/>
    <s v="TRAY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1014 Planter Only Tray No.14 (Gr)"/>
    <s v="PLANTER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1014 PlanterOnlyTrayNo.14(BL)"/>
    <s v="PLANTER"/>
    <s v="Finished Good"/>
    <s v="Pcs."/>
    <n v="90"/>
    <n v="98"/>
    <n v="329"/>
    <n v="10.84"/>
    <n v="4282.62"/>
    <n v="0"/>
    <n v="0"/>
    <n v="0"/>
    <n v="0"/>
    <n v="36"/>
    <n v="772.2"/>
    <n v="0"/>
    <n v="0"/>
    <n v="0"/>
    <n v="0"/>
    <n v="32.241999999999997"/>
    <n v="0"/>
    <n v="0"/>
    <n v="0"/>
    <n v="0"/>
    <n v="3.528"/>
    <n v="293"/>
    <n v="3814.01"/>
    <n v="7.3119999999999994"/>
    <n v="0"/>
  </r>
  <r>
    <x v="1"/>
    <s v="1014 PlanterOnlyTrayNo.14(BR)"/>
    <s v="PLANTER"/>
    <s v="Finished Good"/>
    <s v="Pcs."/>
    <n v="90"/>
    <n v="98"/>
    <n v="473"/>
    <n v="21.15"/>
    <n v="6095.57"/>
    <n v="0"/>
    <n v="0"/>
    <n v="0"/>
    <n v="0"/>
    <n v="0"/>
    <n v="0"/>
    <n v="0"/>
    <n v="0"/>
    <n v="0"/>
    <n v="0"/>
    <n v="46.353999999999999"/>
    <n v="0"/>
    <n v="0"/>
    <n v="0"/>
    <n v="0"/>
    <n v="0"/>
    <n v="473"/>
    <n v="6095.57"/>
    <n v="21.15"/>
    <n v="0"/>
  </r>
  <r>
    <x v="1"/>
    <s v="1014 PlanterOnlyTrayNo.14(MB)"/>
    <s v="PLANTER"/>
    <s v="Finished Good"/>
    <s v="Pcs."/>
    <n v="90"/>
    <n v="98"/>
    <n v="374"/>
    <n v="16.25"/>
    <n v="4788.8500000000004"/>
    <n v="0"/>
    <n v="0"/>
    <n v="0"/>
    <n v="0"/>
    <n v="0"/>
    <n v="0"/>
    <n v="0"/>
    <n v="0"/>
    <n v="0"/>
    <n v="0"/>
    <n v="36.652000000000001"/>
    <n v="0"/>
    <n v="0"/>
    <n v="0"/>
    <n v="0"/>
    <n v="0"/>
    <n v="374"/>
    <n v="4788.8500000000004"/>
    <n v="16.25"/>
    <n v="0"/>
  </r>
  <r>
    <x v="1"/>
    <s v="1014 PlanterOnlyTrayNo.14(MW)"/>
    <s v="PLANTER"/>
    <s v="Finished Good"/>
    <s v="Pcs."/>
    <n v="90"/>
    <n v="98"/>
    <n v="135"/>
    <n v="5.89"/>
    <n v="2895.75"/>
    <n v="0"/>
    <n v="0"/>
    <n v="0"/>
    <n v="0"/>
    <n v="0"/>
    <n v="0"/>
    <n v="0"/>
    <n v="0"/>
    <n v="0"/>
    <n v="0"/>
    <n v="13.23"/>
    <n v="0"/>
    <n v="0"/>
    <n v="0"/>
    <n v="0"/>
    <n v="0"/>
    <n v="135"/>
    <n v="2895.75"/>
    <n v="5.89"/>
    <n v="0"/>
  </r>
  <r>
    <x v="1"/>
    <s v="1014 PlanterOnlyTrayNo.14(R)"/>
    <s v="PLANTER"/>
    <s v="Finished Good"/>
    <s v="Pcs."/>
    <n v="90"/>
    <n v="98"/>
    <n v="140"/>
    <n v="5.47"/>
    <n v="3003"/>
    <n v="0"/>
    <n v="0"/>
    <n v="0"/>
    <n v="0"/>
    <n v="0"/>
    <n v="0"/>
    <n v="0"/>
    <n v="0"/>
    <n v="0"/>
    <n v="0"/>
    <n v="13.72"/>
    <n v="0"/>
    <n v="0"/>
    <n v="0"/>
    <n v="0"/>
    <n v="0"/>
    <n v="140"/>
    <n v="3003"/>
    <n v="5.47"/>
    <n v="0"/>
  </r>
  <r>
    <x v="1"/>
    <s v="1014 PlanterOnlyTrayNo.14(W)"/>
    <s v="PLANTER"/>
    <s v="Finished Good"/>
    <s v="Pcs."/>
    <n v="90"/>
    <n v="98"/>
    <n v="307"/>
    <n v="13.01"/>
    <n v="6585.15"/>
    <n v="0"/>
    <n v="0"/>
    <n v="0"/>
    <n v="0"/>
    <n v="0"/>
    <n v="0"/>
    <n v="0"/>
    <n v="0"/>
    <n v="0"/>
    <n v="0"/>
    <n v="30.085999999999999"/>
    <n v="0"/>
    <n v="0"/>
    <n v="0"/>
    <n v="0"/>
    <n v="0"/>
    <n v="307"/>
    <n v="6585.15"/>
    <n v="13.01"/>
    <n v="0"/>
  </r>
  <r>
    <x v="1"/>
    <s v="1014 PlanterOnlyTrayNo.14(Y)"/>
    <s v="PLANTER"/>
    <s v="Finished Good"/>
    <s v="Pcs."/>
    <n v="90"/>
    <n v="98"/>
    <n v="469"/>
    <n v="20.329999999999998"/>
    <n v="7746.79"/>
    <n v="0"/>
    <n v="0"/>
    <n v="0"/>
    <n v="0"/>
    <n v="0"/>
    <n v="0"/>
    <n v="0"/>
    <n v="0"/>
    <n v="0"/>
    <n v="0"/>
    <n v="45.962000000000003"/>
    <n v="0"/>
    <n v="0"/>
    <n v="0"/>
    <n v="0"/>
    <n v="0"/>
    <n v="469"/>
    <n v="7746.79"/>
    <n v="20.329999999999998"/>
    <n v="0"/>
  </r>
  <r>
    <x v="1"/>
    <s v="1016 Planter Only Tray (Mix)"/>
    <s v="TRAY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1016 PLANTER TRAY (BR)"/>
    <s v="PLANTER"/>
    <s v="Finished Good"/>
    <s v="Pcs."/>
    <n v="120"/>
    <n v="131"/>
    <n v="145"/>
    <n v="6.21"/>
    <n v="0"/>
    <n v="0"/>
    <n v="0"/>
    <n v="0"/>
    <n v="0"/>
    <n v="0"/>
    <n v="0"/>
    <n v="0"/>
    <n v="0"/>
    <n v="0"/>
    <n v="0"/>
    <n v="18.995000000000001"/>
    <n v="0"/>
    <n v="0"/>
    <n v="0"/>
    <n v="0"/>
    <n v="0"/>
    <n v="145"/>
    <n v="0"/>
    <n v="6.21"/>
    <n v="0"/>
  </r>
  <r>
    <x v="1"/>
    <s v="1016 PLANTER TRAY (MB)"/>
    <s v="PLANTER"/>
    <s v="Finished Good"/>
    <s v="Pcs."/>
    <n v="120"/>
    <n v="131"/>
    <n v="142"/>
    <n v="5.03"/>
    <n v="0"/>
    <n v="0"/>
    <n v="0"/>
    <n v="0"/>
    <n v="0"/>
    <n v="0"/>
    <n v="0"/>
    <n v="0"/>
    <n v="0"/>
    <n v="0"/>
    <n v="0"/>
    <n v="18.602"/>
    <n v="0"/>
    <n v="0"/>
    <n v="0"/>
    <n v="0"/>
    <n v="0"/>
    <n v="142"/>
    <n v="0"/>
    <n v="5.03"/>
    <n v="0"/>
  </r>
  <r>
    <x v="1"/>
    <s v="1016 PLANTER TRAY (MW)"/>
    <s v="PLANTER"/>
    <s v="Finished Good"/>
    <s v="Pcs."/>
    <n v="120"/>
    <n v="131"/>
    <n v="185"/>
    <n v="8.01"/>
    <n v="0"/>
    <n v="0"/>
    <n v="0"/>
    <n v="0"/>
    <n v="0"/>
    <n v="0"/>
    <n v="0"/>
    <n v="0"/>
    <n v="0"/>
    <n v="0"/>
    <n v="0"/>
    <n v="24.234999999999999"/>
    <n v="0"/>
    <n v="0"/>
    <n v="0"/>
    <n v="0"/>
    <n v="0"/>
    <n v="185"/>
    <n v="0"/>
    <n v="8.01"/>
    <n v="0"/>
  </r>
  <r>
    <x v="1"/>
    <s v="1016 PLANTER TRAY (R)"/>
    <s v="PLANTER"/>
    <s v="Finished Good"/>
    <s v="Pcs."/>
    <n v="120"/>
    <n v="131"/>
    <n v="160"/>
    <n v="5.85"/>
    <n v="0"/>
    <n v="0"/>
    <n v="0"/>
    <n v="0"/>
    <n v="0"/>
    <n v="0"/>
    <n v="0"/>
    <n v="0"/>
    <n v="0"/>
    <n v="0"/>
    <n v="0"/>
    <n v="20.96"/>
    <n v="0"/>
    <n v="0"/>
    <n v="0"/>
    <n v="0"/>
    <n v="0"/>
    <n v="160"/>
    <n v="0"/>
    <n v="5.85"/>
    <n v="0"/>
  </r>
  <r>
    <x v="1"/>
    <s v="1016 PLANTER TRAY (W)"/>
    <s v="PLANTER"/>
    <s v="Finished Good"/>
    <s v="Pcs."/>
    <n v="120"/>
    <n v="131"/>
    <n v="207"/>
    <n v="8.32"/>
    <n v="0"/>
    <n v="0"/>
    <n v="0"/>
    <n v="0"/>
    <n v="0"/>
    <n v="0"/>
    <n v="0"/>
    <n v="0"/>
    <n v="0"/>
    <n v="0"/>
    <n v="0"/>
    <n v="27.117000000000001"/>
    <n v="0"/>
    <n v="0"/>
    <n v="0"/>
    <n v="0"/>
    <n v="0"/>
    <n v="207"/>
    <n v="0"/>
    <n v="8.32"/>
    <n v="0"/>
  </r>
  <r>
    <x v="1"/>
    <s v="1016 PLANTER TRAY (Y)"/>
    <s v="PLANTER"/>
    <s v="Finished Good"/>
    <s v="Pcs."/>
    <n v="120"/>
    <n v="131"/>
    <n v="139"/>
    <n v="4.9000000000000004"/>
    <n v="0"/>
    <n v="0"/>
    <n v="0"/>
    <n v="0"/>
    <n v="0"/>
    <n v="0"/>
    <n v="0"/>
    <n v="0"/>
    <n v="0"/>
    <n v="0"/>
    <n v="0"/>
    <n v="18.209"/>
    <n v="0"/>
    <n v="0"/>
    <n v="0"/>
    <n v="0"/>
    <n v="0"/>
    <n v="139"/>
    <n v="0"/>
    <n v="4.9000000000000004"/>
    <n v="0"/>
  </r>
  <r>
    <x v="1"/>
    <s v="1016 PlanterOnlyTrayNo.16 (BL)"/>
    <s v="PLANTER"/>
    <s v="Finished Good"/>
    <s v="Pcs."/>
    <n v="120"/>
    <n v="131"/>
    <n v="8"/>
    <n v="3.83"/>
    <n v="0"/>
    <n v="0"/>
    <n v="0"/>
    <n v="0"/>
    <n v="0"/>
    <n v="0"/>
    <n v="0"/>
    <n v="0"/>
    <n v="0"/>
    <n v="0"/>
    <n v="0"/>
    <n v="1.048"/>
    <n v="0"/>
    <n v="0"/>
    <n v="10"/>
    <n v="10"/>
    <n v="0"/>
    <n v="8"/>
    <n v="0"/>
    <n v="13.83"/>
    <n v="0"/>
  </r>
  <r>
    <x v="1"/>
    <s v="102 MUG 900ML"/>
    <s v="Mug"/>
    <s v="Finished Good"/>
    <s v="Pcs."/>
    <n v="66"/>
    <n v="72"/>
    <n v="6740"/>
    <n v="93.46"/>
    <n v="60390.74"/>
    <n v="0"/>
    <n v="0"/>
    <n v="0"/>
    <n v="0"/>
    <n v="2545"/>
    <n v="45451"/>
    <n v="0"/>
    <n v="0"/>
    <n v="0"/>
    <n v="0"/>
    <n v="485.28"/>
    <n v="0"/>
    <n v="0"/>
    <n v="0"/>
    <n v="0"/>
    <n v="183.24"/>
    <n v="4195"/>
    <n v="37587.410000000003"/>
    <n v="-89.780000000000015"/>
    <n v="90"/>
  </r>
  <r>
    <x v="1"/>
    <s v="103 MUG 1200ML"/>
    <s v="Mug"/>
    <s v="Finished Good"/>
    <s v="Pcs."/>
    <n v="90"/>
    <n v="98"/>
    <n v="3378"/>
    <n v="92.44"/>
    <n v="44201.94"/>
    <n v="0"/>
    <n v="0"/>
    <n v="0"/>
    <n v="0"/>
    <n v="241"/>
    <n v="5714.88"/>
    <n v="0"/>
    <n v="0"/>
    <n v="0"/>
    <n v="0"/>
    <n v="331.04399999999998"/>
    <n v="0"/>
    <n v="0"/>
    <n v="0"/>
    <n v="0"/>
    <n v="23.617999999999999"/>
    <n v="3137"/>
    <n v="41048.39"/>
    <n v="68.822000000000003"/>
    <n v="0"/>
  </r>
  <r>
    <x v="1"/>
    <s v="108 Soap Dish (mix)"/>
    <s v="Soap Dish"/>
    <s v="Finished Good"/>
    <s v="Pcs."/>
    <n v="23"/>
    <n v="25"/>
    <n v="4521"/>
    <n v="45.43"/>
    <n v="15373.21"/>
    <n v="0"/>
    <n v="0"/>
    <n v="0"/>
    <n v="0"/>
    <n v="2500"/>
    <n v="19610"/>
    <n v="0"/>
    <n v="0"/>
    <n v="0"/>
    <n v="0"/>
    <n v="113.02500000000001"/>
    <n v="0"/>
    <n v="0"/>
    <n v="0"/>
    <n v="0"/>
    <n v="62.5"/>
    <n v="2021"/>
    <n v="6872.21"/>
    <n v="-17.07"/>
    <n v="20"/>
  </r>
  <r>
    <x v="1"/>
    <s v="1104. Lock &amp; Safe 1550 ml."/>
    <s v="Rajeshwari"/>
    <s v="Finished Good"/>
    <s v="Pcs."/>
    <n v="130"/>
    <n v="142"/>
    <n v="19"/>
    <n v="15.47"/>
    <n v="655.27"/>
    <n v="0"/>
    <n v="0"/>
    <n v="1000"/>
    <n v="34140"/>
    <n v="1019"/>
    <n v="44326.5"/>
    <n v="0"/>
    <n v="0"/>
    <n v="0"/>
    <n v="0"/>
    <n v="2.698"/>
    <n v="130"/>
    <n v="21.825700000000001"/>
    <n v="0"/>
    <n v="151.82570000000001"/>
    <n v="144.69800000000001"/>
    <n v="0"/>
    <n v="0"/>
    <n v="22.597700000000003"/>
    <n v="0"/>
  </r>
  <r>
    <x v="1"/>
    <s v="1200 ML MUG"/>
    <s v="Mug"/>
    <s v="Trading"/>
    <s v="Pcs."/>
    <m/>
    <n v="0"/>
    <n v="7988"/>
    <n v="360.65"/>
    <n v="95468.97"/>
    <n v="0"/>
    <n v="0"/>
    <n v="0"/>
    <n v="0"/>
    <n v="0"/>
    <n v="0"/>
    <n v="0"/>
    <n v="0"/>
    <n v="0"/>
    <n v="0"/>
    <n v="0"/>
    <n v="0"/>
    <n v="0"/>
    <n v="0"/>
    <n v="0"/>
    <n v="0"/>
    <n v="7988"/>
    <n v="95468.97"/>
    <n v="360.65"/>
    <n v="0"/>
  </r>
  <r>
    <x v="1"/>
    <s v="1265 Smart Rack Thee Layer(L.W.)"/>
    <s v="CLOTH STAND"/>
    <s v="Trading"/>
    <s v="Pcs."/>
    <n v="0"/>
    <n v="0"/>
    <n v="127"/>
    <n v="6.1"/>
    <n v="157916.41"/>
    <n v="300"/>
    <n v="343929"/>
    <n v="0"/>
    <n v="0"/>
    <n v="122"/>
    <n v="166367.14000000001"/>
    <n v="0"/>
    <n v="0"/>
    <n v="0"/>
    <n v="0"/>
    <n v="0"/>
    <n v="0"/>
    <n v="0"/>
    <n v="0"/>
    <n v="0"/>
    <n v="0"/>
    <n v="305"/>
    <n v="357439.54"/>
    <n v="6.1"/>
    <n v="0"/>
  </r>
  <r>
    <x v="1"/>
    <s v="1267 Smart Rack Thee Layer"/>
    <s v="CLOTH STAND"/>
    <s v="Trading"/>
    <s v="Pcs."/>
    <n v="0"/>
    <n v="0"/>
    <n v="1"/>
    <n v="0.05"/>
    <n v="1560.18"/>
    <n v="390"/>
    <n v="529982.69999999995"/>
    <n v="0"/>
    <n v="0"/>
    <n v="109"/>
    <n v="174769.18"/>
    <n v="0"/>
    <n v="0"/>
    <n v="0"/>
    <n v="0"/>
    <n v="0"/>
    <n v="0"/>
    <n v="0"/>
    <n v="0"/>
    <n v="0"/>
    <n v="0"/>
    <n v="282"/>
    <n v="383363.4"/>
    <n v="0.05"/>
    <n v="0"/>
  </r>
  <r>
    <x v="1"/>
    <s v="15 Ltr Bkt  Only Handle( M.White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15 Ltr Bkt Only Handle (baby Blue)"/>
    <s v="Component"/>
    <s v="Trading"/>
    <s v="Pcs."/>
    <m/>
    <n v="0"/>
    <n v="145.35"/>
    <n v="6.56"/>
    <n v="1534.54"/>
    <n v="0"/>
    <n v="0"/>
    <n v="1194"/>
    <n v="12178.47"/>
    <n v="0"/>
    <n v="0"/>
    <n v="1035"/>
    <n v="174.66659999999999"/>
    <n v="1209.6666"/>
    <n v="10598.4"/>
    <n v="0"/>
    <n v="0"/>
    <n v="0"/>
    <n v="0"/>
    <n v="0"/>
    <n v="0"/>
    <n v="304.35000000000002"/>
    <n v="3116.1"/>
    <n v="6.56"/>
    <n v="0"/>
  </r>
  <r>
    <x v="1"/>
    <s v="15 Ltr Bkt Only Handle (mbaize)"/>
    <s v="Component"/>
    <s v="Trading"/>
    <s v="Pcs."/>
    <m/>
    <n v="0"/>
    <n v="218"/>
    <n v="9.84"/>
    <n v="2313.6"/>
    <n v="0"/>
    <n v="0"/>
    <n v="0"/>
    <n v="0"/>
    <n v="0"/>
    <n v="0"/>
    <n v="0"/>
    <n v="0"/>
    <n v="0"/>
    <n v="0"/>
    <n v="0"/>
    <n v="0"/>
    <n v="0"/>
    <n v="0"/>
    <n v="0"/>
    <n v="0"/>
    <n v="218"/>
    <n v="2313.6"/>
    <n v="9.84"/>
    <n v="0"/>
  </r>
  <r>
    <x v="1"/>
    <s v="15 Ltr Bkt Only Handle (orange)"/>
    <s v="Component"/>
    <s v="Trading"/>
    <s v="Pcs."/>
    <m/>
    <n v="0"/>
    <n v="516"/>
    <n v="23.3"/>
    <n v="4896"/>
    <n v="0"/>
    <n v="0"/>
    <n v="0"/>
    <n v="0"/>
    <n v="0"/>
    <n v="0"/>
    <n v="326"/>
    <n v="55.01576"/>
    <n v="381.01576"/>
    <n v="3093.74"/>
    <n v="0"/>
    <n v="0"/>
    <n v="0"/>
    <n v="0"/>
    <n v="0"/>
    <n v="0"/>
    <n v="190"/>
    <n v="1802.79"/>
    <n v="23.3"/>
    <n v="0"/>
  </r>
  <r>
    <x v="1"/>
    <s v="15 Ltr Bkt Only Handle (sil)"/>
    <s v="Component"/>
    <s v="Trading"/>
    <s v="Pcs."/>
    <m/>
    <n v="0"/>
    <n v="0"/>
    <n v="0"/>
    <n v="0"/>
    <n v="0"/>
    <n v="0"/>
    <n v="436"/>
    <n v="4415.25"/>
    <n v="0"/>
    <n v="0"/>
    <n v="288"/>
    <n v="48.602880000000006"/>
    <n v="336.60288000000003"/>
    <n v="2917.44"/>
    <n v="0"/>
    <n v="0"/>
    <n v="0"/>
    <n v="0"/>
    <n v="0"/>
    <n v="0"/>
    <n v="148"/>
    <n v="1498.75"/>
    <n v="0"/>
    <n v="0"/>
  </r>
  <r>
    <x v="1"/>
    <s v="15 Ltr Bkt Only Handle(baby pink)"/>
    <s v="Component"/>
    <s v="Trading"/>
    <s v="Pcs."/>
    <m/>
    <n v="0"/>
    <n v="147"/>
    <n v="6.64"/>
    <n v="1547.36"/>
    <n v="0"/>
    <n v="0"/>
    <n v="416"/>
    <n v="4220.72"/>
    <n v="0"/>
    <n v="0"/>
    <n v="499"/>
    <n v="84.211240000000004"/>
    <n v="583.21123999999998"/>
    <n v="5114.75"/>
    <n v="0"/>
    <n v="0"/>
    <n v="0"/>
    <n v="0"/>
    <n v="0"/>
    <n v="0"/>
    <n v="64"/>
    <n v="655.7"/>
    <n v="6.64"/>
    <n v="0"/>
  </r>
  <r>
    <x v="1"/>
    <s v="16 Ltr Bkt Only Handle (baby Pink)"/>
    <s v="Component"/>
    <s v="Trading"/>
    <s v="Pcs."/>
    <m/>
    <n v="0"/>
    <n v="998"/>
    <n v="25.42"/>
    <n v="6052.31"/>
    <n v="0"/>
    <n v="0"/>
    <n v="0"/>
    <n v="0"/>
    <n v="0"/>
    <n v="0"/>
    <n v="529"/>
    <n v="89.274039999999999"/>
    <n v="618.27404000000001"/>
    <n v="3144.7"/>
    <n v="0"/>
    <n v="0"/>
    <n v="0"/>
    <n v="0"/>
    <n v="0"/>
    <n v="0"/>
    <n v="469"/>
    <n v="2844.22"/>
    <n v="25.42"/>
    <n v="0"/>
  </r>
  <r>
    <x v="1"/>
    <s v="16 Ltr Bkt Only Handle (black)"/>
    <s v="Component"/>
    <s v="Trading"/>
    <s v="Pcs."/>
    <m/>
    <n v="0"/>
    <n v="652"/>
    <n v="29.44"/>
    <n v="3831.21"/>
    <n v="0"/>
    <n v="0"/>
    <n v="0"/>
    <n v="0"/>
    <n v="0"/>
    <n v="0"/>
    <n v="0"/>
    <n v="0"/>
    <n v="0"/>
    <n v="0"/>
    <n v="0"/>
    <n v="0"/>
    <n v="0"/>
    <n v="0"/>
    <n v="0"/>
    <n v="0"/>
    <n v="652"/>
    <n v="3831.21"/>
    <n v="29.44"/>
    <n v="0"/>
  </r>
  <r>
    <x v="1"/>
    <s v="16 Ltr Bkt Only Handle (Blue)"/>
    <s v="Component"/>
    <s v="Trading"/>
    <s v="Pcs."/>
    <m/>
    <n v="0"/>
    <n v="210"/>
    <n v="0"/>
    <n v="1204.32"/>
    <n v="0"/>
    <n v="0"/>
    <n v="0"/>
    <n v="0"/>
    <n v="0"/>
    <n v="0"/>
    <n v="0"/>
    <n v="0"/>
    <n v="0"/>
    <n v="0"/>
    <n v="0"/>
    <n v="0"/>
    <n v="0"/>
    <n v="0"/>
    <n v="0"/>
    <n v="0"/>
    <n v="210"/>
    <n v="1204.32"/>
    <n v="0"/>
    <n v="0"/>
  </r>
  <r>
    <x v="1"/>
    <s v="16 Ltr Bkt Only Handle (D. Brown)"/>
    <s v="Component"/>
    <s v="Trading"/>
    <s v="Pcs."/>
    <m/>
    <n v="0"/>
    <n v="1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.05"/>
    <n v="0"/>
  </r>
  <r>
    <x v="1"/>
    <s v="16 Ltr Bkt Only Handle (light Blue)"/>
    <s v="Component"/>
    <s v="Trading"/>
    <s v="Pcs."/>
    <m/>
    <n v="0"/>
    <n v="1494"/>
    <n v="90.93"/>
    <n v="6848.71"/>
    <n v="0"/>
    <n v="0"/>
    <n v="0"/>
    <n v="0"/>
    <n v="0"/>
    <n v="0"/>
    <n v="0"/>
    <n v="0"/>
    <n v="0"/>
    <n v="0"/>
    <n v="0"/>
    <n v="0"/>
    <n v="0"/>
    <n v="0"/>
    <n v="0"/>
    <n v="0"/>
    <n v="1494"/>
    <n v="6848.71"/>
    <n v="90.93"/>
    <n v="0"/>
  </r>
  <r>
    <x v="1"/>
    <s v="16 Ltr Bkt Only Handle (M. White)"/>
    <s v="Component"/>
    <s v="Trading"/>
    <s v="Pcs."/>
    <m/>
    <n v="0"/>
    <n v="354"/>
    <n v="11.02"/>
    <n v="1423.74"/>
    <n v="0"/>
    <n v="0"/>
    <n v="0"/>
    <n v="0"/>
    <n v="0"/>
    <n v="0"/>
    <n v="0"/>
    <n v="0"/>
    <n v="0"/>
    <n v="0"/>
    <n v="0"/>
    <n v="0"/>
    <n v="0"/>
    <n v="0"/>
    <n v="0"/>
    <n v="0"/>
    <n v="354"/>
    <n v="1423.74"/>
    <n v="11.02"/>
    <n v="0"/>
  </r>
  <r>
    <x v="1"/>
    <s v="16 Ltr Bkt Only Handle (M.baize)"/>
    <s v="Component"/>
    <s v="Trading"/>
    <s v="Pcs."/>
    <m/>
    <n v="0"/>
    <n v="149"/>
    <n v="2.71"/>
    <n v="815.82"/>
    <n v="0"/>
    <n v="0"/>
    <n v="0"/>
    <n v="0"/>
    <n v="0"/>
    <n v="0"/>
    <n v="0"/>
    <n v="0"/>
    <n v="0"/>
    <n v="0"/>
    <n v="0"/>
    <n v="0"/>
    <n v="0"/>
    <n v="0"/>
    <n v="0"/>
    <n v="0"/>
    <n v="149"/>
    <n v="815.82"/>
    <n v="2.71"/>
    <n v="0"/>
  </r>
  <r>
    <x v="1"/>
    <s v="16 Ltr Bkt Only Handle (purpal)"/>
    <s v="Component"/>
    <s v="Trading"/>
    <s v="Pcs."/>
    <m/>
    <n v="0"/>
    <n v="810"/>
    <n v="36.57"/>
    <n v="4226.66"/>
    <n v="0"/>
    <n v="0"/>
    <n v="0"/>
    <n v="0"/>
    <n v="0"/>
    <n v="0"/>
    <n v="0"/>
    <n v="0"/>
    <n v="0"/>
    <n v="0"/>
    <n v="0"/>
    <n v="0"/>
    <n v="0"/>
    <n v="0"/>
    <n v="0"/>
    <n v="0"/>
    <n v="810"/>
    <n v="4226.66"/>
    <n v="36.57"/>
    <n v="0"/>
  </r>
  <r>
    <x v="1"/>
    <s v="16 Ltr. Bkt.Only Handle (Gr.)"/>
    <s v="Component"/>
    <s v="Trading"/>
    <s v="Pcs."/>
    <m/>
    <n v="0"/>
    <n v="1440"/>
    <n v="65.02"/>
    <n v="7514.06"/>
    <n v="0"/>
    <n v="0"/>
    <n v="0"/>
    <n v="0"/>
    <n v="0"/>
    <n v="0"/>
    <n v="0"/>
    <n v="0"/>
    <n v="0"/>
    <n v="0"/>
    <n v="0"/>
    <n v="0"/>
    <n v="0"/>
    <n v="0"/>
    <n v="0"/>
    <n v="0"/>
    <n v="1440"/>
    <n v="7514.06"/>
    <n v="65.02"/>
    <n v="0"/>
  </r>
  <r>
    <x v="1"/>
    <s v="17 Ltr Bkt Only Handle (blue)"/>
    <s v="Component"/>
    <s v="Trading"/>
    <s v="Pcs."/>
    <m/>
    <n v="0"/>
    <n v="1079"/>
    <n v="48.72"/>
    <n v="16473.88"/>
    <n v="0"/>
    <n v="0"/>
    <n v="0"/>
    <n v="0"/>
    <n v="0"/>
    <n v="0"/>
    <n v="1225"/>
    <n v="206.73100000000002"/>
    <n v="1431.731"/>
    <n v="18705.75"/>
    <n v="0"/>
    <n v="0"/>
    <n v="0"/>
    <n v="0"/>
    <n v="0"/>
    <n v="0"/>
    <n v="-146"/>
    <n v="-2229.09"/>
    <n v="48.72"/>
    <n v="0"/>
  </r>
  <r>
    <x v="1"/>
    <s v="17 LTR BKT ONLY HANDLE (G.PIGEON)"/>
    <s v="Component"/>
    <s v="Trading"/>
    <s v="Pcs."/>
    <m/>
    <n v="0"/>
    <n v="0"/>
    <n v="0"/>
    <n v="0"/>
    <n v="0"/>
    <n v="0"/>
    <n v="100"/>
    <n v="1521.1"/>
    <n v="0"/>
    <n v="0"/>
    <n v="110"/>
    <n v="18.563600000000001"/>
    <n v="128.56360000000001"/>
    <n v="1673.1"/>
    <n v="0"/>
    <n v="0"/>
    <n v="0"/>
    <n v="0"/>
    <n v="0"/>
    <n v="0"/>
    <n v="-10"/>
    <n v="-152.11000000000001"/>
    <n v="0"/>
    <n v="0"/>
  </r>
  <r>
    <x v="1"/>
    <s v="17 LTR BKT ONLY HANDLE (GRAY)"/>
    <s v="Component"/>
    <s v="Trading"/>
    <s v="Pcs."/>
    <m/>
    <n v="0"/>
    <n v="0"/>
    <n v="0"/>
    <n v="0"/>
    <n v="0"/>
    <n v="0"/>
    <n v="106"/>
    <n v="1619.04"/>
    <n v="0"/>
    <n v="0"/>
    <n v="68"/>
    <n v="11.475680000000001"/>
    <n v="79.475679999999997"/>
    <n v="1038.3599999999999"/>
    <n v="0"/>
    <n v="0"/>
    <n v="0"/>
    <n v="0"/>
    <n v="0"/>
    <n v="0"/>
    <n v="38"/>
    <n v="580.41"/>
    <n v="0"/>
    <n v="0"/>
  </r>
  <r>
    <x v="1"/>
    <s v="17 Ltr Bkt Only Handle (M.B)"/>
    <s v="Component"/>
    <s v="Trading"/>
    <s v="Pcs."/>
    <m/>
    <n v="0"/>
    <n v="133"/>
    <n v="6"/>
    <n v="2049.17"/>
    <n v="0"/>
    <n v="0"/>
    <n v="290"/>
    <n v="4379.18"/>
    <n v="0"/>
    <n v="0"/>
    <n v="209"/>
    <n v="35.27084"/>
    <n v="244.27083999999999"/>
    <n v="3176.8"/>
    <n v="0"/>
    <n v="0"/>
    <n v="0"/>
    <n v="0"/>
    <n v="0"/>
    <n v="0"/>
    <n v="214"/>
    <n v="3252.17"/>
    <n v="6"/>
    <n v="0"/>
  </r>
  <r>
    <x v="1"/>
    <s v="17 Ltr Bkt Only Handle (M.W)"/>
    <s v="Component"/>
    <s v="Trading"/>
    <s v="Pcs."/>
    <m/>
    <n v="0"/>
    <n v="84"/>
    <n v="3.79"/>
    <n v="1296.96"/>
    <n v="0"/>
    <n v="0"/>
    <n v="406"/>
    <n v="6128.15"/>
    <n v="0"/>
    <n v="0"/>
    <n v="187"/>
    <n v="31.558120000000002"/>
    <n v="218.55812"/>
    <n v="2833.05"/>
    <n v="0"/>
    <n v="0"/>
    <n v="0"/>
    <n v="0"/>
    <n v="0"/>
    <n v="0"/>
    <n v="303"/>
    <n v="4591.45"/>
    <n v="3.79"/>
    <n v="0"/>
  </r>
  <r>
    <x v="1"/>
    <s v="17 Ltr Bkt Only Handle (orange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17 Ltr Bkt Only Handle (pink)"/>
    <s v="Component"/>
    <s v="Trading"/>
    <s v="Pcs."/>
    <m/>
    <n v="0"/>
    <n v="1088"/>
    <n v="49.12"/>
    <n v="15234.97"/>
    <n v="0"/>
    <n v="0"/>
    <n v="0"/>
    <n v="0"/>
    <n v="0"/>
    <n v="0"/>
    <n v="461"/>
    <n v="77.798360000000002"/>
    <n v="538.79836"/>
    <n v="6454"/>
    <n v="0"/>
    <n v="0"/>
    <n v="0"/>
    <n v="0"/>
    <n v="0"/>
    <n v="0"/>
    <n v="627"/>
    <n v="8779.7099999999991"/>
    <n v="49.12"/>
    <n v="0"/>
  </r>
  <r>
    <x v="1"/>
    <s v="17 LTR BKT ONLY HANDLE(SILVER)"/>
    <s v="Component"/>
    <s v="Trading"/>
    <s v="Pcs."/>
    <m/>
    <n v="0"/>
    <n v="0"/>
    <n v="0"/>
    <n v="0"/>
    <n v="0"/>
    <n v="0"/>
    <n v="310"/>
    <n v="4691.29"/>
    <n v="0"/>
    <n v="0"/>
    <n v="320"/>
    <n v="54.003200000000007"/>
    <n v="374.00319999999999"/>
    <n v="4841.6000000000004"/>
    <n v="0"/>
    <n v="0"/>
    <n v="0"/>
    <n v="0"/>
    <n v="0"/>
    <n v="0"/>
    <n v="-10"/>
    <n v="-151.33000000000001"/>
    <n v="0"/>
    <n v="0"/>
  </r>
  <r>
    <x v="1"/>
    <s v="18 Ltr Bkt Only Handle (Gr)"/>
    <s v="Rajeshwari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20 Ltr Bucket Handle (orange)"/>
    <s v="Component"/>
    <s v="Trading"/>
    <s v="Pcs."/>
    <m/>
    <n v="0"/>
    <n v="3.24"/>
    <n v="4.8499999999999996"/>
    <n v="38.43"/>
    <n v="0"/>
    <n v="0"/>
    <n v="326"/>
    <n v="3725.29"/>
    <n v="0"/>
    <n v="0"/>
    <n v="222.44"/>
    <n v="37.538974400000001"/>
    <n v="259.97897439999997"/>
    <n v="2542.4899999999998"/>
    <n v="0"/>
    <n v="0"/>
    <n v="0"/>
    <n v="0"/>
    <n v="0"/>
    <n v="0"/>
    <n v="106.8"/>
    <n v="1220.8900000000001"/>
    <n v="4.8499999999999996"/>
    <n v="0"/>
  </r>
  <r>
    <x v="1"/>
    <s v="20 LTR BUCKET ONLY HANDLE (BLUE)"/>
    <s v="Component"/>
    <s v="Trading"/>
    <s v="Pcs."/>
    <m/>
    <n v="0"/>
    <n v="263"/>
    <n v="22.94"/>
    <n v="3095.72"/>
    <n v="0"/>
    <n v="0"/>
    <n v="892"/>
    <n v="10265.629999999999"/>
    <n v="0"/>
    <n v="0"/>
    <n v="759"/>
    <n v="128.08884"/>
    <n v="887.08884"/>
    <n v="8781.6299999999992"/>
    <n v="0"/>
    <n v="0"/>
    <n v="0"/>
    <n v="0"/>
    <n v="0"/>
    <n v="0"/>
    <n v="396"/>
    <n v="4581.03"/>
    <n v="22.94"/>
    <n v="0"/>
  </r>
  <r>
    <x v="1"/>
    <s v="20 LTR BUCKET ONLY HANDLE (PINK)"/>
    <s v="Component"/>
    <s v="Trading"/>
    <s v="Pcs."/>
    <m/>
    <n v="0"/>
    <n v="33"/>
    <n v="16.93"/>
    <n v="378.41"/>
    <n v="0"/>
    <n v="0"/>
    <n v="300"/>
    <n v="3432.56"/>
    <n v="0"/>
    <n v="0"/>
    <n v="268"/>
    <n v="45.227679999999999"/>
    <n v="313.22768000000002"/>
    <n v="3065.92"/>
    <n v="0"/>
    <n v="0"/>
    <n v="0"/>
    <n v="0"/>
    <n v="0"/>
    <n v="0"/>
    <n v="65"/>
    <n v="743.88"/>
    <n v="16.93"/>
    <n v="0"/>
  </r>
  <r>
    <x v="1"/>
    <s v="20 Ltr Bucket Only Handle M Baize"/>
    <s v="Component"/>
    <s v="Trading"/>
    <s v="Pcs."/>
    <m/>
    <n v="0"/>
    <n v="84"/>
    <n v="3.79"/>
    <n v="981.43"/>
    <n v="0"/>
    <n v="0"/>
    <n v="0"/>
    <n v="0"/>
    <n v="0"/>
    <n v="0"/>
    <n v="0"/>
    <n v="0"/>
    <n v="0"/>
    <n v="0"/>
    <n v="0"/>
    <n v="0"/>
    <n v="0"/>
    <n v="0"/>
    <n v="0"/>
    <n v="0"/>
    <n v="84"/>
    <n v="981.43"/>
    <n v="3.79"/>
    <n v="0"/>
  </r>
  <r>
    <x v="1"/>
    <s v="20 Ltr Bucket Only Handle M White"/>
    <s v="Component"/>
    <s v="Trading"/>
    <s v="Pcs."/>
    <m/>
    <n v="0"/>
    <n v="34"/>
    <n v="1.54"/>
    <n v="398.42"/>
    <n v="0"/>
    <n v="0"/>
    <n v="0"/>
    <n v="0"/>
    <n v="0"/>
    <n v="0"/>
    <n v="0"/>
    <n v="0"/>
    <n v="0"/>
    <n v="0"/>
    <n v="0"/>
    <n v="0"/>
    <n v="0"/>
    <n v="0"/>
    <n v="0"/>
    <n v="0"/>
    <n v="34"/>
    <n v="398.42"/>
    <n v="1.54"/>
    <n v="0"/>
  </r>
  <r>
    <x v="1"/>
    <s v="20 Ltr Bucket Only Handle silver"/>
    <s v="Component"/>
    <s v="Trading"/>
    <s v="Pcs."/>
    <m/>
    <n v="0"/>
    <n v="55"/>
    <n v="2.48"/>
    <n v="653.94000000000005"/>
    <n v="0"/>
    <n v="0"/>
    <n v="504"/>
    <n v="5755.67"/>
    <n v="0"/>
    <n v="0"/>
    <n v="229"/>
    <n v="38.646039999999999"/>
    <n v="267.64603999999997"/>
    <n v="2626.63"/>
    <n v="0"/>
    <n v="0"/>
    <n v="0"/>
    <n v="0"/>
    <n v="0"/>
    <n v="0"/>
    <n v="330"/>
    <n v="3783.85"/>
    <n v="2.48"/>
    <n v="0"/>
  </r>
  <r>
    <x v="1"/>
    <s v="20 Ltr. Container (Scrap)"/>
    <s v="GROW PACK"/>
    <s v="Trading"/>
    <s v="Kg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20 Ltr. Container Mould"/>
    <s v="Mould for Job"/>
    <s v="Trading"/>
    <s v="Pcs."/>
    <m/>
    <n v="0"/>
    <n v="0"/>
    <n v="0"/>
    <n v="0"/>
    <n v="0"/>
    <n v="0"/>
    <n v="1"/>
    <n v="2200000"/>
    <n v="0"/>
    <n v="0"/>
    <n v="0"/>
    <n v="0"/>
    <n v="0"/>
    <n v="0"/>
    <n v="0"/>
    <n v="0"/>
    <n v="0"/>
    <n v="0"/>
    <n v="0"/>
    <n v="0"/>
    <n v="1"/>
    <n v="2200000"/>
    <n v="0"/>
    <n v="0"/>
  </r>
  <r>
    <x v="1"/>
    <s v="2007 PLANTER 7 NO.(BL)"/>
    <s v="PLANTER"/>
    <s v="Finished Good"/>
    <s v="Pcs."/>
    <n v="100"/>
    <n v="109"/>
    <n v="331"/>
    <n v="14.94"/>
    <n v="8606"/>
    <n v="0"/>
    <n v="0"/>
    <n v="0"/>
    <n v="0"/>
    <n v="24"/>
    <n v="486.72"/>
    <n v="0"/>
    <n v="0"/>
    <n v="0"/>
    <n v="0"/>
    <n v="36.079000000000001"/>
    <n v="0"/>
    <n v="0"/>
    <n v="0"/>
    <n v="0"/>
    <n v="2.6160000000000001"/>
    <n v="307"/>
    <n v="7982"/>
    <n v="12.324"/>
    <n v="0"/>
  </r>
  <r>
    <x v="1"/>
    <s v="2007 PLANTER 7 NO.(BR)"/>
    <s v="PLANTER"/>
    <s v="Finished Good"/>
    <s v="Pcs."/>
    <n v="100"/>
    <n v="109"/>
    <n v="359"/>
    <n v="16.21"/>
    <n v="9334"/>
    <n v="0"/>
    <n v="0"/>
    <n v="0"/>
    <n v="0"/>
    <n v="0"/>
    <n v="0"/>
    <n v="0"/>
    <n v="0"/>
    <n v="0"/>
    <n v="0"/>
    <n v="39.131"/>
    <n v="0"/>
    <n v="0"/>
    <n v="0"/>
    <n v="0"/>
    <n v="0"/>
    <n v="359"/>
    <n v="9334"/>
    <n v="16.21"/>
    <n v="0"/>
  </r>
  <r>
    <x v="1"/>
    <s v="2007 PLANTER 7 NO.(GR)"/>
    <s v="PLANTER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2007 PLANTER 7 NO.(MB)"/>
    <s v="PLANTER"/>
    <s v="Finished Good"/>
    <s v="Pcs."/>
    <n v="100"/>
    <n v="109"/>
    <n v="293"/>
    <n v="13.23"/>
    <n v="7618"/>
    <n v="0"/>
    <n v="0"/>
    <n v="0"/>
    <n v="0"/>
    <n v="0"/>
    <n v="0"/>
    <n v="0"/>
    <n v="0"/>
    <n v="0"/>
    <n v="0"/>
    <n v="31.937000000000001"/>
    <n v="0"/>
    <n v="0"/>
    <n v="0"/>
    <n v="0"/>
    <n v="0"/>
    <n v="293"/>
    <n v="7618"/>
    <n v="13.23"/>
    <n v="0"/>
  </r>
  <r>
    <x v="1"/>
    <s v="2007 PLANTER 7 NO.(MW)"/>
    <s v="PLANTER"/>
    <s v="Finished Good"/>
    <s v="Pcs."/>
    <n v="100"/>
    <n v="109"/>
    <n v="344"/>
    <n v="15.53"/>
    <n v="8944"/>
    <n v="0"/>
    <n v="0"/>
    <n v="0"/>
    <n v="0"/>
    <n v="0"/>
    <n v="0"/>
    <n v="0"/>
    <n v="0"/>
    <n v="0"/>
    <n v="0"/>
    <n v="37.496000000000002"/>
    <n v="0"/>
    <n v="0"/>
    <n v="0"/>
    <n v="0"/>
    <n v="0"/>
    <n v="344"/>
    <n v="8944"/>
    <n v="15.53"/>
    <n v="0"/>
  </r>
  <r>
    <x v="1"/>
    <s v="2007 PLANTER 7 NO.(R)"/>
    <s v="PLANTER"/>
    <s v="Finished Good"/>
    <s v="Pcs."/>
    <n v="100"/>
    <n v="109"/>
    <n v="206"/>
    <n v="9.3000000000000007"/>
    <n v="5356"/>
    <n v="0"/>
    <n v="0"/>
    <n v="0"/>
    <n v="0"/>
    <n v="0"/>
    <n v="0"/>
    <n v="0"/>
    <n v="0"/>
    <n v="0"/>
    <n v="0"/>
    <n v="22.454000000000001"/>
    <n v="0"/>
    <n v="0"/>
    <n v="0"/>
    <n v="0"/>
    <n v="0"/>
    <n v="206"/>
    <n v="5356"/>
    <n v="9.3000000000000007"/>
    <n v="0"/>
  </r>
  <r>
    <x v="1"/>
    <s v="2007 PLANTER 7 NO.(W)"/>
    <s v="PLANTER"/>
    <s v="Finished Good"/>
    <s v="Pcs."/>
    <n v="100"/>
    <n v="109"/>
    <n v="674"/>
    <n v="30.43"/>
    <n v="17524"/>
    <n v="0"/>
    <n v="0"/>
    <n v="0"/>
    <n v="0"/>
    <n v="0"/>
    <n v="0"/>
    <n v="0"/>
    <n v="0"/>
    <n v="0"/>
    <n v="0"/>
    <n v="73.465999999999994"/>
    <n v="0"/>
    <n v="0"/>
    <n v="0"/>
    <n v="0"/>
    <n v="0"/>
    <n v="674"/>
    <n v="17524"/>
    <n v="30.43"/>
    <n v="0"/>
  </r>
  <r>
    <x v="1"/>
    <s v="2007 PLANTER 7 NO.(Y)"/>
    <s v="PLANTER"/>
    <s v="Finished Good"/>
    <s v="Pcs."/>
    <n v="100"/>
    <n v="109"/>
    <n v="297"/>
    <n v="13.41"/>
    <n v="7722"/>
    <n v="0"/>
    <n v="0"/>
    <n v="0"/>
    <n v="0"/>
    <n v="0"/>
    <n v="0"/>
    <n v="0"/>
    <n v="0"/>
    <n v="0"/>
    <n v="0"/>
    <n v="32.372999999999998"/>
    <n v="0"/>
    <n v="0"/>
    <n v="0"/>
    <n v="0"/>
    <n v="0"/>
    <n v="297"/>
    <n v="7722"/>
    <n v="13.41"/>
    <n v="0"/>
  </r>
  <r>
    <x v="1"/>
    <s v="2007 PLANTER NO.07 (MIX)"/>
    <s v="PLANTER"/>
    <s v="Finished Good"/>
    <s v="Pcs."/>
    <n v="100"/>
    <n v="109"/>
    <n v="60"/>
    <n v="2.71"/>
    <n v="1620"/>
    <n v="0"/>
    <n v="0"/>
    <n v="0"/>
    <n v="0"/>
    <n v="0"/>
    <n v="0"/>
    <n v="0"/>
    <n v="0"/>
    <n v="0"/>
    <n v="0"/>
    <n v="6.54"/>
    <n v="0"/>
    <n v="0"/>
    <n v="0"/>
    <n v="0"/>
    <n v="0"/>
    <n v="60"/>
    <n v="1620"/>
    <n v="2.71"/>
    <n v="0"/>
  </r>
  <r>
    <x v="1"/>
    <s v="2009 PLANTER NO.09 (MIX)"/>
    <s v="PLANTER"/>
    <s v="Finished Good"/>
    <s v="Pcs."/>
    <n v="160"/>
    <n v="174"/>
    <n v="-48"/>
    <n v="0"/>
    <n v="-1767.84"/>
    <n v="0"/>
    <n v="0"/>
    <n v="0"/>
    <n v="0"/>
    <n v="0"/>
    <n v="0"/>
    <n v="0"/>
    <n v="0"/>
    <n v="0"/>
    <n v="0"/>
    <n v="-8.3520000000000003"/>
    <n v="0"/>
    <n v="0"/>
    <n v="0"/>
    <n v="0"/>
    <n v="0"/>
    <n v="-48"/>
    <n v="-1767.84"/>
    <n v="0"/>
    <n v="0"/>
  </r>
  <r>
    <x v="1"/>
    <s v="2009 PLANTER NO.9 (BLACK)"/>
    <s v="PLANTER"/>
    <s v="Finished Good"/>
    <s v="Pcs."/>
    <n v="160"/>
    <n v="174"/>
    <n v="255"/>
    <n v="8.42"/>
    <n v="11880"/>
    <n v="0"/>
    <n v="0"/>
    <n v="0"/>
    <n v="0"/>
    <n v="0"/>
    <n v="0"/>
    <n v="0"/>
    <n v="0"/>
    <n v="0"/>
    <n v="0"/>
    <n v="44.37"/>
    <n v="0"/>
    <n v="0"/>
    <n v="0"/>
    <n v="0"/>
    <n v="0"/>
    <n v="255"/>
    <n v="11880"/>
    <n v="8.42"/>
    <n v="0"/>
  </r>
  <r>
    <x v="1"/>
    <s v="2009 PLANTER NO.9 (BROWN)"/>
    <s v="PLANTER"/>
    <s v="Finished Good"/>
    <s v="Pcs."/>
    <n v="160"/>
    <n v="174"/>
    <n v="1328"/>
    <n v="58.41"/>
    <n v="58432"/>
    <n v="0"/>
    <n v="0"/>
    <n v="0"/>
    <n v="0"/>
    <n v="0"/>
    <n v="0"/>
    <n v="0"/>
    <n v="0"/>
    <n v="0"/>
    <n v="0"/>
    <n v="231.072"/>
    <n v="0"/>
    <n v="0"/>
    <n v="0"/>
    <n v="0"/>
    <n v="0"/>
    <n v="1328"/>
    <n v="58432"/>
    <n v="58.41"/>
    <n v="0"/>
  </r>
  <r>
    <x v="1"/>
    <s v="2009 PLANTER NO.9 (GREEN)"/>
    <s v="PLANTER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2009 PLANTER NO.9 (MB)"/>
    <s v="PLANTER"/>
    <s v="Finished Good"/>
    <s v="Pcs."/>
    <n v="160"/>
    <n v="174"/>
    <n v="560"/>
    <n v="22.19"/>
    <n v="24640"/>
    <n v="0"/>
    <n v="0"/>
    <n v="0"/>
    <n v="0"/>
    <n v="0"/>
    <n v="0"/>
    <n v="0"/>
    <n v="0"/>
    <n v="0"/>
    <n v="0"/>
    <n v="97.44"/>
    <n v="0"/>
    <n v="0"/>
    <n v="0"/>
    <n v="0"/>
    <n v="0"/>
    <n v="560"/>
    <n v="24640"/>
    <n v="22.19"/>
    <n v="0"/>
  </r>
  <r>
    <x v="1"/>
    <s v="2009 PLANTER NO.9 (MW)"/>
    <s v="PLANTER"/>
    <s v="Finished Good"/>
    <s v="Pcs."/>
    <n v="160"/>
    <n v="174"/>
    <n v="308"/>
    <n v="13.91"/>
    <n v="13552"/>
    <n v="0"/>
    <n v="0"/>
    <n v="0"/>
    <n v="0"/>
    <n v="0"/>
    <n v="0"/>
    <n v="0"/>
    <n v="0"/>
    <n v="0"/>
    <n v="0"/>
    <n v="53.591999999999999"/>
    <n v="0"/>
    <n v="0"/>
    <n v="0"/>
    <n v="0"/>
    <n v="0"/>
    <n v="308"/>
    <n v="13552"/>
    <n v="13.91"/>
    <n v="0"/>
  </r>
  <r>
    <x v="1"/>
    <s v="2009 PLANTER NO.9 (R)"/>
    <s v="PLANTER"/>
    <s v="Finished Good"/>
    <s v="Pcs."/>
    <n v="160"/>
    <n v="174"/>
    <n v="243"/>
    <n v="7.87"/>
    <n v="11748"/>
    <n v="0"/>
    <n v="0"/>
    <n v="0"/>
    <n v="0"/>
    <n v="0"/>
    <n v="0"/>
    <n v="0"/>
    <n v="0"/>
    <n v="0"/>
    <n v="0"/>
    <n v="42.281999999999996"/>
    <n v="0"/>
    <n v="0"/>
    <n v="0"/>
    <n v="0"/>
    <n v="0"/>
    <n v="243"/>
    <n v="11748"/>
    <n v="7.87"/>
    <n v="0"/>
  </r>
  <r>
    <x v="1"/>
    <s v="2009 PLANTER NO.9 (WHITE)"/>
    <s v="PLANTER"/>
    <s v="Finished Good"/>
    <s v="Pcs."/>
    <n v="160"/>
    <n v="174"/>
    <n v="705"/>
    <n v="28.73"/>
    <n v="31020"/>
    <n v="0"/>
    <n v="0"/>
    <n v="0"/>
    <n v="0"/>
    <n v="0"/>
    <n v="0"/>
    <n v="0"/>
    <n v="0"/>
    <n v="0"/>
    <n v="0"/>
    <n v="122.67"/>
    <n v="0"/>
    <n v="0"/>
    <n v="0"/>
    <n v="0"/>
    <n v="0"/>
    <n v="705"/>
    <n v="31020"/>
    <n v="28.73"/>
    <n v="0"/>
  </r>
  <r>
    <x v="1"/>
    <s v="2009 PLANTER NO.9 (Y)"/>
    <s v="PLANTER"/>
    <s v="Finished Good"/>
    <s v="Pcs."/>
    <n v="160"/>
    <n v="174"/>
    <n v="648"/>
    <n v="26.16"/>
    <n v="29568"/>
    <n v="0"/>
    <n v="0"/>
    <n v="0"/>
    <n v="0"/>
    <n v="0"/>
    <n v="0"/>
    <n v="0"/>
    <n v="0"/>
    <n v="0"/>
    <n v="0"/>
    <n v="112.752"/>
    <n v="0"/>
    <n v="0"/>
    <n v="0"/>
    <n v="0"/>
    <n v="0"/>
    <n v="648"/>
    <n v="29568"/>
    <n v="26.16"/>
    <n v="0"/>
  </r>
  <r>
    <x v="1"/>
    <s v="2012 PLANTER 12 NO.(GR)"/>
    <s v="PLANTER"/>
    <s v="Finished Good"/>
    <s v="Pcs."/>
    <n v="265"/>
    <n v="289"/>
    <n v="187"/>
    <n v="6.98"/>
    <n v="8035.08"/>
    <n v="0"/>
    <n v="0"/>
    <n v="0"/>
    <n v="0"/>
    <n v="112"/>
    <n v="6092.8"/>
    <n v="0"/>
    <n v="0"/>
    <n v="0"/>
    <n v="0"/>
    <n v="54.042999999999999"/>
    <n v="0"/>
    <n v="0"/>
    <n v="30"/>
    <n v="30"/>
    <n v="32.368000000000002"/>
    <n v="75"/>
    <n v="3944.49"/>
    <n v="4.6120000000000019"/>
    <n v="0"/>
  </r>
  <r>
    <x v="1"/>
    <s v="2012 PLANTER NO.12 (BL)"/>
    <s v="PLANTER"/>
    <s v="Finished Good"/>
    <s v="Pcs."/>
    <n v="265"/>
    <n v="289"/>
    <n v="186"/>
    <n v="6.94"/>
    <n v="6338.99"/>
    <n v="0"/>
    <n v="0"/>
    <n v="0"/>
    <n v="0"/>
    <n v="12"/>
    <n v="652.79999999999995"/>
    <n v="0"/>
    <n v="0"/>
    <n v="0"/>
    <n v="0"/>
    <n v="53.753999999999998"/>
    <n v="0"/>
    <n v="0"/>
    <n v="10"/>
    <n v="10"/>
    <n v="3.468"/>
    <n v="174"/>
    <n v="5930.02"/>
    <n v="13.472000000000001"/>
    <n v="0"/>
  </r>
  <r>
    <x v="1"/>
    <s v="2012 PLANTER NO.12 (BR)"/>
    <s v="PLANTER"/>
    <s v="Finished Good"/>
    <s v="Pcs."/>
    <n v="265"/>
    <n v="289"/>
    <n v="612"/>
    <n v="13.98"/>
    <n v="25389.38"/>
    <n v="0"/>
    <n v="0"/>
    <n v="0"/>
    <n v="0"/>
    <n v="20"/>
    <n v="1102.1600000000001"/>
    <n v="0"/>
    <n v="0"/>
    <n v="0"/>
    <n v="0"/>
    <n v="176.86799999999999"/>
    <n v="0"/>
    <n v="0"/>
    <n v="0"/>
    <n v="0"/>
    <n v="5.78"/>
    <n v="592"/>
    <n v="24559.66"/>
    <n v="8.1999999999999993"/>
    <n v="0"/>
  </r>
  <r>
    <x v="1"/>
    <s v="2012 PLANTER NO.12 (MB)"/>
    <s v="PLANTER"/>
    <s v="Finished Good"/>
    <s v="Pcs."/>
    <n v="265"/>
    <n v="289"/>
    <n v="276"/>
    <n v="5.15"/>
    <n v="14401.57"/>
    <n v="0"/>
    <n v="0"/>
    <n v="0"/>
    <n v="0"/>
    <n v="112"/>
    <n v="6092.8"/>
    <n v="0"/>
    <n v="0"/>
    <n v="0"/>
    <n v="0"/>
    <n v="79.763999999999996"/>
    <n v="0"/>
    <n v="0"/>
    <n v="30"/>
    <n v="30"/>
    <n v="32.368000000000002"/>
    <n v="164"/>
    <n v="8557.4500000000007"/>
    <n v="2.7819999999999965"/>
    <n v="0"/>
  </r>
  <r>
    <x v="1"/>
    <s v="2012 PLANTER NO.12 (MIX)"/>
    <s v="PLANTER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2012 PLANTER NO.12 (MW)"/>
    <s v="PLANTER"/>
    <s v="Finished Good"/>
    <s v="Pcs."/>
    <n v="265"/>
    <n v="289"/>
    <n v="240"/>
    <n v="9.3800000000000008"/>
    <n v="12733.7"/>
    <n v="0"/>
    <n v="0"/>
    <n v="0"/>
    <n v="0"/>
    <n v="120"/>
    <n v="6542.16"/>
    <n v="0"/>
    <n v="0"/>
    <n v="0"/>
    <n v="0"/>
    <n v="69.36"/>
    <n v="0"/>
    <n v="0"/>
    <n v="30"/>
    <n v="30"/>
    <n v="34.68"/>
    <n v="120"/>
    <n v="6366.85"/>
    <n v="4.7000000000000028"/>
    <n v="0"/>
  </r>
  <r>
    <x v="1"/>
    <s v="2012 PLANTER NO.12 (R)"/>
    <s v="PLANTER"/>
    <s v="Finished Good"/>
    <s v="Pcs."/>
    <n v="265"/>
    <n v="289"/>
    <n v="87"/>
    <n v="9.3000000000000007"/>
    <n v="3501.21"/>
    <n v="0"/>
    <n v="0"/>
    <n v="0"/>
    <n v="0"/>
    <n v="72"/>
    <n v="3930.96"/>
    <n v="0"/>
    <n v="0"/>
    <n v="0"/>
    <n v="0"/>
    <n v="25.143000000000001"/>
    <n v="0"/>
    <n v="0"/>
    <n v="40"/>
    <n v="40"/>
    <n v="20.808"/>
    <n v="15"/>
    <n v="603.66"/>
    <n v="28.491999999999997"/>
    <n v="0"/>
  </r>
  <r>
    <x v="1"/>
    <s v="2012 PLANTER NO.12 (W)"/>
    <s v="PLANTER"/>
    <s v="Finished Good"/>
    <s v="Pcs."/>
    <n v="265"/>
    <n v="289"/>
    <n v="93"/>
    <n v="0.79"/>
    <n v="6905.25"/>
    <n v="0"/>
    <n v="0"/>
    <n v="0"/>
    <n v="0"/>
    <n v="12"/>
    <n v="652.79999999999995"/>
    <n v="0"/>
    <n v="0"/>
    <n v="0"/>
    <n v="0"/>
    <n v="26.876999999999999"/>
    <n v="0"/>
    <n v="0"/>
    <n v="30"/>
    <n v="30"/>
    <n v="3.468"/>
    <n v="81"/>
    <n v="6014.25"/>
    <n v="27.321999999999999"/>
    <n v="0"/>
  </r>
  <r>
    <x v="1"/>
    <s v="2012 PLANTER NO.12 (Y)"/>
    <s v="PLANTER"/>
    <s v="Finished Good"/>
    <s v="Pcs."/>
    <n v="265"/>
    <n v="289"/>
    <n v="112"/>
    <n v="1.88"/>
    <n v="3646.64"/>
    <n v="0"/>
    <n v="0"/>
    <n v="0"/>
    <n v="0"/>
    <n v="112"/>
    <n v="6092.8"/>
    <n v="0"/>
    <n v="0"/>
    <n v="0"/>
    <n v="0"/>
    <n v="32.368000000000002"/>
    <n v="0"/>
    <n v="0"/>
    <n v="50"/>
    <n v="50"/>
    <n v="32.368000000000002"/>
    <n v="0"/>
    <n v="0"/>
    <n v="19.512"/>
    <n v="0"/>
  </r>
  <r>
    <x v="1"/>
    <s v="2014 PLANTER NO.14 (BLACK)"/>
    <s v="PLANTER"/>
    <s v="Finished Good"/>
    <s v="Pcs."/>
    <n v="420"/>
    <n v="458"/>
    <n v="187"/>
    <n v="3.48"/>
    <n v="10367.51"/>
    <n v="0"/>
    <n v="0"/>
    <n v="0"/>
    <n v="0"/>
    <n v="12"/>
    <n v="969.6"/>
    <n v="0"/>
    <n v="0"/>
    <n v="0"/>
    <n v="0"/>
    <n v="85.646000000000001"/>
    <n v="0"/>
    <n v="0"/>
    <n v="10"/>
    <n v="10"/>
    <n v="5.4960000000000004"/>
    <n v="175"/>
    <n v="9702.2199999999993"/>
    <n v="7.984"/>
    <n v="0"/>
  </r>
  <r>
    <x v="1"/>
    <s v="2014 PLANTER NO.14 (BROWN)"/>
    <s v="PLANTER"/>
    <s v="Finished Good"/>
    <s v="Pcs."/>
    <n v="420"/>
    <n v="458"/>
    <n v="273"/>
    <n v="12.33"/>
    <n v="23474.58"/>
    <n v="0"/>
    <n v="0"/>
    <n v="0"/>
    <n v="0"/>
    <n v="6"/>
    <n v="484.8"/>
    <n v="0"/>
    <n v="0"/>
    <n v="0"/>
    <n v="0"/>
    <n v="125.03400000000001"/>
    <n v="0"/>
    <n v="0"/>
    <n v="0"/>
    <n v="0"/>
    <n v="2.7480000000000002"/>
    <n v="267"/>
    <n v="22958.66"/>
    <n v="9.5820000000000007"/>
    <n v="0"/>
  </r>
  <r>
    <x v="1"/>
    <s v="2014 PLANTER NO.14 (GR)"/>
    <s v="PLANTER"/>
    <s v="Finished Good"/>
    <s v="Pcs."/>
    <n v="420"/>
    <n v="458"/>
    <n v="146"/>
    <n v="6.59"/>
    <n v="7599.57"/>
    <n v="0"/>
    <n v="0"/>
    <n v="0"/>
    <n v="0"/>
    <n v="66"/>
    <n v="5332.8"/>
    <n v="0"/>
    <n v="0"/>
    <n v="0"/>
    <n v="0"/>
    <n v="66.867999999999995"/>
    <n v="0"/>
    <n v="0"/>
    <n v="30"/>
    <n v="30"/>
    <n v="30.228000000000002"/>
    <n v="80"/>
    <n v="4164.1499999999996"/>
    <n v="6.3620000000000019"/>
    <n v="0"/>
  </r>
  <r>
    <x v="1"/>
    <s v="2014 PLANTER NO.14 (MB)"/>
    <s v="PLANTER"/>
    <s v="Finished Good"/>
    <s v="Pcs."/>
    <n v="420"/>
    <n v="458"/>
    <n v="251"/>
    <n v="6.37"/>
    <n v="15895.25"/>
    <n v="0"/>
    <n v="0"/>
    <n v="0"/>
    <n v="0"/>
    <n v="66"/>
    <n v="5332.8"/>
    <n v="0"/>
    <n v="0"/>
    <n v="0"/>
    <n v="0"/>
    <n v="114.958"/>
    <n v="0"/>
    <n v="0"/>
    <n v="30"/>
    <n v="30"/>
    <n v="30.228000000000002"/>
    <n v="185"/>
    <n v="11715.62"/>
    <n v="6.1419999999999959"/>
    <n v="0"/>
  </r>
  <r>
    <x v="1"/>
    <s v="2014 PLANTER NO.14 (MIX)"/>
    <s v="PLANTER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2014 PLANTER NO.14 (MW)"/>
    <s v="PLANTER"/>
    <s v="Finished Good"/>
    <s v="Pcs."/>
    <n v="420"/>
    <n v="458"/>
    <n v="414"/>
    <n v="18.690000000000001"/>
    <n v="19944.29"/>
    <n v="0"/>
    <n v="0"/>
    <n v="0"/>
    <n v="0"/>
    <n v="71"/>
    <n v="5736.8"/>
    <n v="0"/>
    <n v="0"/>
    <n v="0"/>
    <n v="0"/>
    <n v="189.61199999999999"/>
    <n v="0"/>
    <n v="0"/>
    <n v="20"/>
    <n v="20"/>
    <n v="32.518000000000001"/>
    <n v="343"/>
    <n v="16523.89"/>
    <n v="6.171999999999997"/>
    <n v="0"/>
  </r>
  <r>
    <x v="1"/>
    <s v="2014 PLANTER NO.14 (R)"/>
    <s v="PLANTER"/>
    <s v="Finished Good"/>
    <s v="Pcs."/>
    <n v="420"/>
    <n v="458"/>
    <n v="106"/>
    <n v="9.83"/>
    <n v="8597.1299999999992"/>
    <n v="0"/>
    <n v="0"/>
    <n v="0"/>
    <n v="0"/>
    <n v="67"/>
    <n v="5413.6"/>
    <n v="0"/>
    <n v="0"/>
    <n v="0"/>
    <n v="0"/>
    <n v="48.548000000000002"/>
    <n v="0"/>
    <n v="0"/>
    <n v="40"/>
    <n v="40"/>
    <n v="30.686"/>
    <n v="39"/>
    <n v="3163.1"/>
    <n v="19.143999999999998"/>
    <n v="0"/>
  </r>
  <r>
    <x v="1"/>
    <s v="2014 PLANTER NO.14 (WHITE)"/>
    <s v="PLANTER"/>
    <s v="Finished Good"/>
    <s v="Pcs."/>
    <n v="420"/>
    <n v="458"/>
    <n v="67"/>
    <n v="8.07"/>
    <n v="4335.32"/>
    <n v="0"/>
    <n v="0"/>
    <n v="0"/>
    <n v="0"/>
    <n v="0"/>
    <n v="0"/>
    <n v="0"/>
    <n v="0"/>
    <n v="0"/>
    <n v="0"/>
    <n v="30.686"/>
    <n v="0"/>
    <n v="0"/>
    <n v="10"/>
    <n v="10"/>
    <n v="0"/>
    <n v="67"/>
    <n v="4335.32"/>
    <n v="18.07"/>
    <n v="0"/>
  </r>
  <r>
    <x v="1"/>
    <s v="2014 PLANTER NO.14 (Y)"/>
    <s v="PLANTER"/>
    <s v="Finished Good"/>
    <s v="Pcs."/>
    <n v="420"/>
    <n v="458"/>
    <n v="186"/>
    <n v="3.44"/>
    <n v="9767.2800000000007"/>
    <n v="0"/>
    <n v="0"/>
    <n v="0"/>
    <n v="0"/>
    <n v="72"/>
    <n v="5817.6"/>
    <n v="0"/>
    <n v="0"/>
    <n v="0"/>
    <n v="0"/>
    <n v="85.188000000000002"/>
    <n v="0"/>
    <n v="0"/>
    <n v="30"/>
    <n v="30"/>
    <n v="32.975999999999999"/>
    <n v="114"/>
    <n v="5986.39"/>
    <n v="0.46399999999999864"/>
    <n v="0"/>
  </r>
  <r>
    <x v="1"/>
    <s v="2016 PALNTER (BR)"/>
    <s v="PLANTER"/>
    <s v="Finished Good"/>
    <s v="Pcs."/>
    <n v="720"/>
    <n v="785"/>
    <n v="70"/>
    <n v="3.16"/>
    <n v="8014.67"/>
    <n v="0"/>
    <n v="0"/>
    <n v="0"/>
    <n v="0"/>
    <n v="20"/>
    <n v="2704"/>
    <n v="0"/>
    <n v="0"/>
    <n v="0"/>
    <n v="0"/>
    <n v="54.95"/>
    <n v="0"/>
    <n v="0"/>
    <n v="20"/>
    <n v="20"/>
    <n v="15.7"/>
    <n v="50"/>
    <n v="5724.77"/>
    <n v="7.4600000000000009"/>
    <n v="0"/>
  </r>
  <r>
    <x v="1"/>
    <s v="2016 PLANTER (BL)"/>
    <s v="PLANTER"/>
    <s v="Finished Good"/>
    <s v="Pcs."/>
    <n v="720"/>
    <n v="785"/>
    <n v="116"/>
    <n v="6.36"/>
    <n v="19604"/>
    <n v="0"/>
    <n v="0"/>
    <n v="0"/>
    <n v="0"/>
    <n v="18"/>
    <n v="2433.6"/>
    <n v="0"/>
    <n v="0"/>
    <n v="0"/>
    <n v="0"/>
    <n v="91.06"/>
    <n v="0"/>
    <n v="0"/>
    <n v="20"/>
    <n v="20"/>
    <n v="14.13"/>
    <n v="98"/>
    <n v="16562"/>
    <n v="12.229999999999999"/>
    <n v="0"/>
  </r>
  <r>
    <x v="1"/>
    <s v="2016 PLANTER (GR)"/>
    <s v="PLANTER"/>
    <s v="Finished Good"/>
    <s v="Pcs."/>
    <n v="720"/>
    <n v="785"/>
    <n v="209"/>
    <n v="9.44"/>
    <n v="19079.96"/>
    <n v="0"/>
    <n v="0"/>
    <n v="0"/>
    <n v="0"/>
    <n v="18"/>
    <n v="2433.6"/>
    <n v="0"/>
    <n v="0"/>
    <n v="0"/>
    <n v="0"/>
    <n v="164.065"/>
    <n v="0"/>
    <n v="0"/>
    <n v="10"/>
    <n v="10"/>
    <n v="14.13"/>
    <n v="191"/>
    <n v="17436.71"/>
    <n v="5.3099999999999969"/>
    <n v="0"/>
  </r>
  <r>
    <x v="1"/>
    <s v="2016 PLANTER (MB)"/>
    <s v="PLANTER"/>
    <s v="Finished Good"/>
    <s v="Pcs."/>
    <n v="720"/>
    <n v="785"/>
    <n v="80"/>
    <n v="6.6"/>
    <n v="13520"/>
    <n v="0"/>
    <n v="0"/>
    <n v="0"/>
    <n v="0"/>
    <n v="18"/>
    <n v="2433.6"/>
    <n v="0"/>
    <n v="0"/>
    <n v="0"/>
    <n v="0"/>
    <n v="62.8"/>
    <n v="0"/>
    <n v="0"/>
    <n v="30"/>
    <n v="30"/>
    <n v="14.13"/>
    <n v="62"/>
    <n v="10478"/>
    <n v="22.47"/>
    <n v="0"/>
  </r>
  <r>
    <x v="1"/>
    <s v="2016 PLANTER (MIX)"/>
    <s v="PLANTER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2016 PLANTER (MW)"/>
    <s v="PLANTER"/>
    <s v="Finished Good"/>
    <s v="Pcs."/>
    <n v="720"/>
    <n v="785"/>
    <n v="121"/>
    <n v="7.33"/>
    <n v="15950.22"/>
    <n v="0"/>
    <n v="0"/>
    <n v="0"/>
    <n v="0"/>
    <n v="18"/>
    <n v="2433.6"/>
    <n v="0"/>
    <n v="0"/>
    <n v="0"/>
    <n v="0"/>
    <n v="94.984999999999999"/>
    <n v="0"/>
    <n v="0"/>
    <n v="20"/>
    <n v="20"/>
    <n v="14.13"/>
    <n v="103"/>
    <n v="13577.46"/>
    <n v="13.199999999999998"/>
    <n v="0"/>
  </r>
  <r>
    <x v="1"/>
    <s v="2016 PLANTER (R)"/>
    <s v="PLANTER"/>
    <s v="Finished Good"/>
    <s v="Pcs."/>
    <n v="720"/>
    <n v="785"/>
    <n v="31"/>
    <n v="4.3899999999999997"/>
    <n v="5239"/>
    <n v="0"/>
    <n v="0"/>
    <n v="0"/>
    <n v="0"/>
    <n v="18"/>
    <n v="2433.6"/>
    <n v="0"/>
    <n v="0"/>
    <n v="0"/>
    <n v="0"/>
    <n v="24.335000000000001"/>
    <n v="0"/>
    <n v="0"/>
    <n v="30"/>
    <n v="30"/>
    <n v="14.13"/>
    <n v="13"/>
    <n v="2197"/>
    <n v="20.259999999999998"/>
    <n v="0"/>
  </r>
  <r>
    <x v="1"/>
    <s v="2016 PLANTER (W)"/>
    <s v="PLANTER"/>
    <s v="Finished Good"/>
    <s v="Pcs."/>
    <n v="720"/>
    <n v="785"/>
    <n v="101"/>
    <n v="5.68"/>
    <n v="17069"/>
    <n v="0"/>
    <n v="0"/>
    <n v="0"/>
    <n v="0"/>
    <n v="18"/>
    <n v="2433.6"/>
    <n v="0"/>
    <n v="0"/>
    <n v="0"/>
    <n v="0"/>
    <n v="79.284999999999997"/>
    <n v="0"/>
    <n v="0"/>
    <n v="20"/>
    <n v="20"/>
    <n v="14.13"/>
    <n v="83"/>
    <n v="14027"/>
    <n v="11.549999999999999"/>
    <n v="0"/>
  </r>
  <r>
    <x v="1"/>
    <s v="2016 PLANTER (Y)"/>
    <s v="PLANTER"/>
    <s v="Finished Good"/>
    <s v="Pcs."/>
    <n v="720"/>
    <n v="785"/>
    <n v="32"/>
    <n v="4.43"/>
    <n v="5408"/>
    <n v="0"/>
    <n v="0"/>
    <n v="0"/>
    <n v="0"/>
    <n v="4"/>
    <n v="540.79999999999995"/>
    <n v="0"/>
    <n v="0"/>
    <n v="0"/>
    <n v="0"/>
    <n v="25.12"/>
    <n v="0"/>
    <n v="0"/>
    <n v="20"/>
    <n v="20"/>
    <n v="3.14"/>
    <n v="28"/>
    <n v="4732"/>
    <n v="21.29"/>
    <n v="0"/>
  </r>
  <r>
    <x v="1"/>
    <s v="20Ltr.Container(Blue)"/>
    <s v="GROW PACK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20Ltr.Container(Gray)"/>
    <s v="GROW PACK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20Ltr.Container(White)"/>
    <s v="GROW PACK"/>
    <s v="Trading"/>
    <s v="Pcs."/>
    <m/>
    <n v="0"/>
    <n v="0"/>
    <n v="0"/>
    <n v="0"/>
    <n v="0"/>
    <n v="0"/>
    <n v="4303"/>
    <n v="417647.32"/>
    <n v="0"/>
    <n v="0"/>
    <n v="1842"/>
    <n v="310.85592000000003"/>
    <n v="2152.85592"/>
    <n v="0"/>
    <n v="0"/>
    <n v="0"/>
    <n v="0"/>
    <n v="0"/>
    <n v="0"/>
    <n v="0"/>
    <n v="2461"/>
    <n v="238863.6"/>
    <n v="0"/>
    <n v="0"/>
  </r>
  <r>
    <x v="1"/>
    <s v="2107 IVY HANGING PLANTER (B)"/>
    <s v="PLANTER"/>
    <s v="Trading"/>
    <s v="Pcs."/>
    <m/>
    <n v="0"/>
    <n v="0.87"/>
    <n v="0.04"/>
    <n v="8.0399999999999991"/>
    <n v="0"/>
    <n v="0"/>
    <n v="0"/>
    <n v="0"/>
    <n v="0"/>
    <n v="0"/>
    <n v="0"/>
    <n v="0"/>
    <n v="0"/>
    <n v="0"/>
    <n v="0"/>
    <n v="0"/>
    <n v="0"/>
    <n v="0"/>
    <n v="0"/>
    <n v="0"/>
    <n v="0.87"/>
    <n v="8.0399999999999991"/>
    <n v="0.04"/>
    <n v="0"/>
  </r>
  <r>
    <x v="1"/>
    <s v="2107 IVY HANGING PLANTER (BR)"/>
    <s v="PLANTER"/>
    <s v="Trading"/>
    <s v="Pcs."/>
    <m/>
    <n v="0"/>
    <n v="0.21"/>
    <n v="0.01"/>
    <n v="2.11"/>
    <n v="0"/>
    <n v="0"/>
    <n v="0"/>
    <n v="0"/>
    <n v="0"/>
    <n v="0"/>
    <n v="0"/>
    <n v="0"/>
    <n v="0"/>
    <n v="0"/>
    <n v="0"/>
    <n v="0"/>
    <n v="0"/>
    <n v="0"/>
    <n v="0"/>
    <n v="0"/>
    <n v="0.21"/>
    <n v="2.11"/>
    <n v="0.01"/>
    <n v="0"/>
  </r>
  <r>
    <x v="1"/>
    <s v="2107 IVY HANGING PLANTER (GR)"/>
    <s v="PLANTER"/>
    <s v="Trading"/>
    <s v="Pcs."/>
    <m/>
    <n v="0"/>
    <n v="0.87"/>
    <n v="0.04"/>
    <n v="8.0399999999999991"/>
    <n v="0"/>
    <n v="0"/>
    <n v="0"/>
    <n v="0"/>
    <n v="0"/>
    <n v="0"/>
    <n v="0"/>
    <n v="0"/>
    <n v="0"/>
    <n v="0"/>
    <n v="0"/>
    <n v="0"/>
    <n v="0"/>
    <n v="0"/>
    <n v="0"/>
    <n v="0"/>
    <n v="0.87"/>
    <n v="8.0399999999999991"/>
    <n v="0.04"/>
    <n v="0"/>
  </r>
  <r>
    <x v="1"/>
    <s v="2107 IVY HANGING PLANTER (MIX)"/>
    <s v="PLANTER"/>
    <s v="Finished Good"/>
    <s v="Pcs."/>
    <n v="85"/>
    <n v="93"/>
    <n v="1874"/>
    <n v="59.35"/>
    <n v="20693.57"/>
    <n v="0"/>
    <n v="0"/>
    <n v="0"/>
    <n v="0"/>
    <n v="646"/>
    <n v="19619.14"/>
    <n v="0"/>
    <n v="0"/>
    <n v="0"/>
    <n v="0"/>
    <n v="174.28200000000001"/>
    <n v="0"/>
    <n v="0"/>
    <n v="10"/>
    <n v="10"/>
    <n v="60.078000000000003"/>
    <n v="1228"/>
    <n v="13560.14"/>
    <n v="9.2719999999999914"/>
    <n v="0"/>
  </r>
  <r>
    <x v="1"/>
    <s v="2107 IVY HANGING PLANTER (O)"/>
    <s v="PLANTER"/>
    <s v="Trading"/>
    <s v="Pcs."/>
    <m/>
    <n v="0"/>
    <n v="0.21"/>
    <n v="0.01"/>
    <n v="1.94"/>
    <n v="0"/>
    <n v="0"/>
    <n v="0"/>
    <n v="0"/>
    <n v="0"/>
    <n v="0"/>
    <n v="0"/>
    <n v="0"/>
    <n v="0"/>
    <n v="0"/>
    <n v="0"/>
    <n v="0"/>
    <n v="0"/>
    <n v="0"/>
    <n v="0"/>
    <n v="0"/>
    <n v="0.21"/>
    <n v="1.94"/>
    <n v="0.01"/>
    <n v="0"/>
  </r>
  <r>
    <x v="1"/>
    <s v="2107 IVY HANGING PLANTER (P)"/>
    <s v="PLANTER"/>
    <s v="Trading"/>
    <s v="Pcs."/>
    <m/>
    <n v="0"/>
    <n v="0.54"/>
    <n v="0.02"/>
    <n v="4.99"/>
    <n v="0"/>
    <n v="0"/>
    <n v="0"/>
    <n v="0"/>
    <n v="0"/>
    <n v="0"/>
    <n v="0"/>
    <n v="0"/>
    <n v="0"/>
    <n v="0"/>
    <n v="0"/>
    <n v="0"/>
    <n v="0"/>
    <n v="0"/>
    <n v="0"/>
    <n v="0"/>
    <n v="0.54"/>
    <n v="4.99"/>
    <n v="0.02"/>
    <n v="0"/>
  </r>
  <r>
    <x v="1"/>
    <s v="2107 IVY HANGING PLANTER (PUR)"/>
    <s v="PLANTER"/>
    <s v="Trading"/>
    <s v="Pcs."/>
    <m/>
    <n v="0"/>
    <n v="0.87"/>
    <n v="0.04"/>
    <n v="8.25"/>
    <n v="0"/>
    <n v="0"/>
    <n v="0"/>
    <n v="0"/>
    <n v="0"/>
    <n v="0"/>
    <n v="0"/>
    <n v="0"/>
    <n v="0"/>
    <n v="0"/>
    <n v="0"/>
    <n v="0"/>
    <n v="0"/>
    <n v="0"/>
    <n v="0"/>
    <n v="0"/>
    <n v="0.87"/>
    <n v="8.25"/>
    <n v="0.04"/>
    <n v="0"/>
  </r>
  <r>
    <x v="1"/>
    <s v="2107 IVY HANGING PLANTER (W)"/>
    <s v="PLANTER"/>
    <s v="Trading"/>
    <s v="Pcs."/>
    <m/>
    <n v="0"/>
    <n v="0.54"/>
    <n v="0.02"/>
    <n v="7.56"/>
    <n v="0"/>
    <n v="0"/>
    <n v="0"/>
    <n v="0"/>
    <n v="0"/>
    <n v="0"/>
    <n v="0"/>
    <n v="0"/>
    <n v="0"/>
    <n v="0"/>
    <n v="0"/>
    <n v="0"/>
    <n v="0"/>
    <n v="0"/>
    <n v="0"/>
    <n v="0"/>
    <n v="0.54"/>
    <n v="7.56"/>
    <n v="0.02"/>
    <n v="0"/>
  </r>
  <r>
    <x v="1"/>
    <s v="2107 IVY HANGING PLANTER (Y)"/>
    <s v="PLANTER"/>
    <s v="Trading"/>
    <s v="Pcs."/>
    <m/>
    <n v="0"/>
    <n v="0.54"/>
    <n v="0.02"/>
    <n v="4.93"/>
    <n v="0"/>
    <n v="0"/>
    <n v="0"/>
    <n v="0"/>
    <n v="0"/>
    <n v="0"/>
    <n v="0"/>
    <n v="0"/>
    <n v="0"/>
    <n v="0"/>
    <n v="0"/>
    <n v="0"/>
    <n v="0"/>
    <n v="0"/>
    <n v="0"/>
    <n v="0"/>
    <n v="0.54"/>
    <n v="4.93"/>
    <n v="0.02"/>
    <n v="0"/>
  </r>
  <r>
    <x v="1"/>
    <s v="2108 SATIN HANGING PLANTER (MIX)"/>
    <s v="PLANTER"/>
    <s v="Finished Good"/>
    <s v="Pcs."/>
    <n v="170"/>
    <n v="185"/>
    <n v="3635"/>
    <n v="103.7"/>
    <n v="97071.28"/>
    <n v="0"/>
    <n v="0"/>
    <n v="0"/>
    <n v="0"/>
    <n v="398"/>
    <n v="16346.24"/>
    <n v="0"/>
    <n v="0"/>
    <n v="0"/>
    <n v="0"/>
    <n v="672.47500000000002"/>
    <n v="0"/>
    <n v="0"/>
    <n v="0"/>
    <n v="0"/>
    <n v="73.63"/>
    <n v="3237"/>
    <n v="86442.85"/>
    <n v="30.070000000000007"/>
    <n v="0"/>
  </r>
  <r>
    <x v="1"/>
    <s v="2109 DAISY HOOK POT (MIX)"/>
    <s v="PLANTER"/>
    <s v="Finished Good"/>
    <s v="Pcs."/>
    <n v="185"/>
    <n v="202"/>
    <n v="2240"/>
    <n v="9.34"/>
    <n v="64709.9"/>
    <n v="0"/>
    <n v="0"/>
    <n v="0"/>
    <n v="0"/>
    <n v="85"/>
    <n v="3464.8"/>
    <n v="0"/>
    <n v="0"/>
    <n v="0"/>
    <n v="0"/>
    <n v="452.48"/>
    <n v="0"/>
    <n v="0"/>
    <n v="20"/>
    <n v="20"/>
    <n v="17.170000000000002"/>
    <n v="2155"/>
    <n v="62254.39"/>
    <n v="12.169999999999998"/>
    <n v="0"/>
  </r>
  <r>
    <x v="1"/>
    <s v="220 Arya Tub 20 T (Blue)"/>
    <s v="Tub"/>
    <s v="Finished Good"/>
    <s v="Pcs."/>
    <n v="750"/>
    <n v="817"/>
    <n v="75"/>
    <n v="4.99"/>
    <n v="6953.04"/>
    <n v="0"/>
    <n v="0"/>
    <n v="615"/>
    <n v="55964.02"/>
    <n v="104"/>
    <n v="15104.8"/>
    <n v="0"/>
    <n v="0"/>
    <n v="0"/>
    <n v="0"/>
    <n v="61.274999999999999"/>
    <n v="461.25"/>
    <n v="77.439262499999998"/>
    <n v="0"/>
    <n v="538.68926250000004"/>
    <n v="84.968000000000004"/>
    <n v="586"/>
    <n v="53342.66"/>
    <n v="458.71126250000003"/>
    <n v="0"/>
  </r>
  <r>
    <x v="1"/>
    <s v="220 Arya Tub 20 T (M.baize)"/>
    <s v="Tub"/>
    <s v="Finished Good"/>
    <s v="Pcs."/>
    <n v="750"/>
    <n v="817"/>
    <n v="212"/>
    <n v="3.26"/>
    <n v="20253.169999999998"/>
    <n v="0"/>
    <n v="0"/>
    <n v="0"/>
    <n v="0"/>
    <n v="12"/>
    <n v="1821.6"/>
    <n v="0"/>
    <n v="0"/>
    <n v="0"/>
    <n v="0"/>
    <n v="173.20400000000001"/>
    <n v="0"/>
    <n v="0"/>
    <n v="50"/>
    <n v="50"/>
    <n v="9.8040000000000003"/>
    <n v="200"/>
    <n v="19106.759999999998"/>
    <n v="43.455999999999996"/>
    <n v="0"/>
  </r>
  <r>
    <x v="1"/>
    <s v="220 Arya Tub 20 T (M.white)"/>
    <s v="Tub"/>
    <s v="Finished Good"/>
    <s v="Pcs."/>
    <n v="750"/>
    <n v="817"/>
    <n v="104"/>
    <n v="8.3800000000000008"/>
    <n v="9361.4"/>
    <n v="0"/>
    <n v="0"/>
    <n v="160"/>
    <n v="14407.29"/>
    <n v="40"/>
    <n v="5920.4"/>
    <n v="0"/>
    <n v="0"/>
    <n v="0"/>
    <n v="0"/>
    <n v="84.968000000000004"/>
    <n v="120"/>
    <n v="20.146800000000002"/>
    <n v="0"/>
    <n v="140.14680000000001"/>
    <n v="32.68"/>
    <n v="224"/>
    <n v="20168.150000000001"/>
    <n v="115.8468"/>
    <n v="0"/>
  </r>
  <r>
    <x v="1"/>
    <s v="220 Arya Tub 20 T (orange)"/>
    <s v="Tub"/>
    <s v="Finished Good"/>
    <s v="Pcs."/>
    <n v="750"/>
    <n v="817"/>
    <n v="95"/>
    <n v="7.98"/>
    <n v="13793.3"/>
    <n v="0"/>
    <n v="0"/>
    <n v="228"/>
    <n v="20574.68"/>
    <n v="40"/>
    <n v="5440"/>
    <n v="0"/>
    <n v="0"/>
    <n v="0"/>
    <n v="0"/>
    <n v="77.614999999999995"/>
    <n v="171"/>
    <n v="28.709190000000003"/>
    <n v="0"/>
    <n v="199.70919000000001"/>
    <n v="32.68"/>
    <n v="283"/>
    <n v="28560.27"/>
    <n v="175.00918999999999"/>
    <n v="0"/>
  </r>
  <r>
    <x v="1"/>
    <s v="220 Arya Tub 20 T (pink)"/>
    <s v="Tub"/>
    <s v="Finished Good"/>
    <s v="Pcs."/>
    <n v="750"/>
    <n v="817"/>
    <n v="137"/>
    <n v="1.28"/>
    <n v="12376.08"/>
    <n v="0"/>
    <n v="0"/>
    <n v="415"/>
    <n v="36983.15"/>
    <n v="96"/>
    <n v="14016.8"/>
    <n v="0"/>
    <n v="0"/>
    <n v="0"/>
    <n v="0"/>
    <n v="111.929"/>
    <n v="311.25"/>
    <n v="52.255762500000003"/>
    <n v="0"/>
    <n v="363.5057625"/>
    <n v="78.432000000000002"/>
    <n v="456"/>
    <n v="40686.94"/>
    <n v="286.35376249999996"/>
    <n v="0"/>
  </r>
  <r>
    <x v="1"/>
    <s v="220 Arya Tub 20 T (silver)"/>
    <s v="Tub"/>
    <s v="Finished Good"/>
    <s v="Pcs."/>
    <n v="750"/>
    <n v="817"/>
    <n v="127"/>
    <n v="3.11"/>
    <n v="11649.38"/>
    <n v="0"/>
    <n v="0"/>
    <n v="220"/>
    <n v="19909.86"/>
    <n v="40"/>
    <n v="5920.4"/>
    <n v="0"/>
    <n v="0"/>
    <n v="0"/>
    <n v="0"/>
    <n v="103.759"/>
    <n v="165"/>
    <n v="27.701850000000004"/>
    <n v="0"/>
    <n v="192.70185000000001"/>
    <n v="32.68"/>
    <n v="307"/>
    <n v="27890.14"/>
    <n v="163.13185000000001"/>
    <n v="0"/>
  </r>
  <r>
    <x v="1"/>
    <s v="225 NO. Durga ( BLUE)"/>
    <s v="Tub"/>
    <s v="Finished Good"/>
    <s v="Pcs."/>
    <n v="905"/>
    <n v="986"/>
    <n v="173"/>
    <n v="7.06"/>
    <n v="18163.650000000001"/>
    <n v="0"/>
    <n v="0"/>
    <n v="0"/>
    <n v="0"/>
    <n v="130"/>
    <n v="21742.6"/>
    <n v="0"/>
    <n v="0"/>
    <n v="0"/>
    <n v="0"/>
    <n v="170.578"/>
    <n v="0"/>
    <n v="0"/>
    <n v="340"/>
    <n v="340"/>
    <n v="128.18"/>
    <n v="43"/>
    <n v="4514.66"/>
    <n v="218.88"/>
    <n v="0"/>
  </r>
  <r>
    <x v="1"/>
    <s v="225 NO. Durga ( M. WHITE)"/>
    <s v="Tub"/>
    <s v="Finished Good"/>
    <s v="Pcs."/>
    <n v="905"/>
    <n v="986"/>
    <n v="135"/>
    <n v="3.76"/>
    <n v="13807.65"/>
    <n v="0"/>
    <n v="0"/>
    <n v="0"/>
    <n v="0"/>
    <n v="0"/>
    <n v="0"/>
    <n v="0"/>
    <n v="0"/>
    <n v="0"/>
    <n v="0"/>
    <n v="133.11000000000001"/>
    <n v="0"/>
    <n v="0"/>
    <n v="40"/>
    <n v="40"/>
    <n v="0"/>
    <n v="135"/>
    <n v="13807.65"/>
    <n v="43.76"/>
    <n v="0"/>
  </r>
  <r>
    <x v="1"/>
    <s v="225 NO. Durga ( ORG)"/>
    <s v="Tub"/>
    <s v="Finished Good"/>
    <s v="Pcs."/>
    <n v="905"/>
    <n v="986"/>
    <n v="178"/>
    <n v="6.64"/>
    <n v="14872.41"/>
    <n v="0"/>
    <n v="0"/>
    <n v="0"/>
    <n v="0"/>
    <n v="50"/>
    <n v="8360"/>
    <n v="0"/>
    <n v="0"/>
    <n v="0"/>
    <n v="0"/>
    <n v="175.50800000000001"/>
    <n v="0"/>
    <n v="0"/>
    <n v="90"/>
    <n v="90"/>
    <n v="49.3"/>
    <n v="128"/>
    <n v="10694.76"/>
    <n v="47.34"/>
    <n v="0"/>
  </r>
  <r>
    <x v="1"/>
    <s v="225 NO. Durga ( PINK )"/>
    <s v="Tub"/>
    <s v="Finished Good"/>
    <s v="Pcs."/>
    <n v="905"/>
    <n v="986"/>
    <n v="61"/>
    <n v="6.68"/>
    <n v="6392.16"/>
    <n v="0"/>
    <n v="0"/>
    <n v="0"/>
    <n v="0"/>
    <n v="90"/>
    <n v="15183.3"/>
    <n v="0"/>
    <n v="0"/>
    <n v="0"/>
    <n v="0"/>
    <n v="60.146000000000001"/>
    <n v="0"/>
    <n v="0"/>
    <n v="220"/>
    <n v="220"/>
    <n v="88.74"/>
    <n v="-29"/>
    <n v="-3038.91"/>
    <n v="137.94"/>
    <n v="0"/>
  </r>
  <r>
    <x v="1"/>
    <s v="225 NO. Durga ( SIL )"/>
    <s v="Tub"/>
    <s v="Finished Good"/>
    <s v="Pcs."/>
    <n v="905"/>
    <n v="986"/>
    <n v="220"/>
    <n v="1.71"/>
    <n v="23022.09"/>
    <n v="0"/>
    <n v="0"/>
    <n v="0"/>
    <n v="0"/>
    <n v="60"/>
    <n v="10038.6"/>
    <n v="0"/>
    <n v="0"/>
    <n v="0"/>
    <n v="0"/>
    <n v="216.92"/>
    <n v="0"/>
    <n v="0"/>
    <n v="80"/>
    <n v="80"/>
    <n v="59.16"/>
    <n v="160"/>
    <n v="16743.330000000002"/>
    <n v="22.549999999999997"/>
    <n v="0"/>
  </r>
  <r>
    <x v="1"/>
    <s v="225 NO. Durga (M.Beize)"/>
    <s v="Tub"/>
    <s v="Finished Good"/>
    <s v="Pcs."/>
    <n v="905"/>
    <n v="986"/>
    <n v="72"/>
    <n v="2.69"/>
    <n v="7294.16"/>
    <n v="0"/>
    <n v="0"/>
    <n v="0"/>
    <n v="0"/>
    <n v="0"/>
    <n v="0"/>
    <n v="0"/>
    <n v="0"/>
    <n v="0"/>
    <n v="0"/>
    <n v="70.992000000000004"/>
    <n v="0"/>
    <n v="0"/>
    <n v="70"/>
    <n v="70"/>
    <n v="0"/>
    <n v="72"/>
    <n v="7294.16"/>
    <n v="72.69"/>
    <n v="0"/>
  </r>
  <r>
    <x v="1"/>
    <s v="22MM CAP W. ROATATING HOOK"/>
    <s v="Housekeeping"/>
    <s v="Finished Good"/>
    <s v="Pcs."/>
    <n v="52"/>
    <n v="57"/>
    <n v="0"/>
    <n v="0"/>
    <n v="0"/>
    <n v="0"/>
    <n v="0"/>
    <n v="4140"/>
    <n v="7162.2"/>
    <n v="0"/>
    <n v="0"/>
    <n v="0"/>
    <n v="0"/>
    <n v="0"/>
    <n v="0"/>
    <n v="0"/>
    <n v="215.28"/>
    <n v="36.143359200000006"/>
    <n v="0"/>
    <n v="251.42335919999999"/>
    <n v="0"/>
    <n v="4140"/>
    <n v="7162.2"/>
    <n v="251.42335919999999"/>
    <n v="0"/>
  </r>
  <r>
    <x v="1"/>
    <s v="230 Vijaya Tub 30 T (Blue)"/>
    <s v="Tub"/>
    <s v="Finished Good"/>
    <s v="Pcs."/>
    <n v="1010"/>
    <n v="1101"/>
    <n v="459"/>
    <n v="378.08"/>
    <n v="57496.639999999999"/>
    <n v="0"/>
    <n v="0"/>
    <n v="0"/>
    <n v="0"/>
    <n v="135"/>
    <n v="25893"/>
    <n v="0"/>
    <n v="0"/>
    <n v="0"/>
    <n v="0"/>
    <n v="505.35899999999998"/>
    <n v="0"/>
    <n v="0"/>
    <n v="0"/>
    <n v="0"/>
    <n v="148.63499999999999"/>
    <n v="324"/>
    <n v="40585.86"/>
    <n v="229.44499999999999"/>
    <n v="0"/>
  </r>
  <r>
    <x v="1"/>
    <s v="230 Vijaya Tub 30 T (M.baize)"/>
    <s v="Tub"/>
    <s v="Finished Good"/>
    <s v="Pcs."/>
    <n v="1010"/>
    <n v="1101"/>
    <n v="212"/>
    <n v="48.32"/>
    <n v="25058.25"/>
    <n v="0"/>
    <n v="0"/>
    <n v="0"/>
    <n v="0"/>
    <n v="12"/>
    <n v="2376"/>
    <n v="0"/>
    <n v="0"/>
    <n v="0"/>
    <n v="0"/>
    <n v="233.41200000000001"/>
    <n v="0"/>
    <n v="0"/>
    <n v="0"/>
    <n v="0"/>
    <n v="13.212"/>
    <n v="200"/>
    <n v="23639.86"/>
    <n v="35.108000000000004"/>
    <n v="0"/>
  </r>
  <r>
    <x v="1"/>
    <s v="230 Vijaya Tub 30 T (M.white)"/>
    <s v="Tub"/>
    <s v="Finished Good"/>
    <s v="Pcs."/>
    <n v="1010"/>
    <n v="1101"/>
    <n v="285"/>
    <n v="67.569999999999993"/>
    <n v="34460.839999999997"/>
    <n v="0"/>
    <n v="0"/>
    <n v="0"/>
    <n v="0"/>
    <n v="30"/>
    <n v="5940"/>
    <n v="0"/>
    <n v="0"/>
    <n v="0"/>
    <n v="0"/>
    <n v="313.78500000000003"/>
    <n v="0"/>
    <n v="0"/>
    <n v="0"/>
    <n v="0"/>
    <n v="33.03"/>
    <n v="255"/>
    <n v="30833.38"/>
    <n v="34.539999999999992"/>
    <n v="0"/>
  </r>
  <r>
    <x v="1"/>
    <s v="230 Vijaya Tub 30 T (orange)"/>
    <s v="Tub"/>
    <s v="Finished Good"/>
    <s v="Pcs."/>
    <n v="1010"/>
    <n v="1101"/>
    <n v="178"/>
    <n v="39.64"/>
    <n v="21184.080000000002"/>
    <n v="0"/>
    <n v="0"/>
    <n v="0"/>
    <n v="0"/>
    <n v="30"/>
    <n v="5400"/>
    <n v="0"/>
    <n v="0"/>
    <n v="0"/>
    <n v="0"/>
    <n v="195.97800000000001"/>
    <n v="0"/>
    <n v="0"/>
    <n v="0"/>
    <n v="0"/>
    <n v="33.03"/>
    <n v="148"/>
    <n v="17613.73"/>
    <n v="6.6099999999999994"/>
    <n v="0"/>
  </r>
  <r>
    <x v="1"/>
    <s v="230 Vijaya Tub 30 T (pink)"/>
    <s v="Tub"/>
    <s v="Finished Good"/>
    <s v="Pcs."/>
    <n v="1010"/>
    <n v="1101"/>
    <n v="353"/>
    <n v="347.07"/>
    <n v="41883.35"/>
    <n v="0"/>
    <n v="0"/>
    <n v="0"/>
    <n v="0"/>
    <n v="75"/>
    <n v="14310"/>
    <n v="0"/>
    <n v="0"/>
    <n v="0"/>
    <n v="0"/>
    <n v="388.65300000000002"/>
    <n v="0"/>
    <n v="0"/>
    <n v="0"/>
    <n v="0"/>
    <n v="82.575000000000003"/>
    <n v="278"/>
    <n v="32984.620000000003"/>
    <n v="264.495"/>
    <n v="0"/>
  </r>
  <r>
    <x v="1"/>
    <s v="230 Vijaya Tub 30 T (silver)"/>
    <s v="Tub"/>
    <s v="Finished Good"/>
    <s v="Pcs."/>
    <n v="1010"/>
    <n v="1101"/>
    <n v="317"/>
    <n v="328.64"/>
    <n v="36623.269999999997"/>
    <n v="0"/>
    <n v="0"/>
    <n v="0"/>
    <n v="0"/>
    <n v="30"/>
    <n v="5791.5"/>
    <n v="0"/>
    <n v="0"/>
    <n v="0"/>
    <n v="0"/>
    <n v="349.017"/>
    <n v="0"/>
    <n v="0"/>
    <n v="0"/>
    <n v="0"/>
    <n v="33.03"/>
    <n v="287"/>
    <n v="33157.35"/>
    <n v="295.61"/>
    <n v="0"/>
  </r>
  <r>
    <x v="1"/>
    <s v="270 Girija Tub 70 Ltr  (Blue)"/>
    <s v="Tub"/>
    <s v="Finished Good"/>
    <s v="Pcs."/>
    <n v="2000"/>
    <n v="2180"/>
    <n v="69"/>
    <n v="0.86"/>
    <n v="14698.91"/>
    <n v="0"/>
    <n v="0"/>
    <n v="1155"/>
    <n v="216097.69"/>
    <n v="120"/>
    <n v="43080.75"/>
    <n v="0"/>
    <n v="0"/>
    <n v="0"/>
    <n v="0"/>
    <n v="150.41999999999999"/>
    <n v="2310"/>
    <n v="387.82590000000005"/>
    <n v="0"/>
    <n v="2697.8258999999998"/>
    <n v="261.60000000000002"/>
    <n v="1104"/>
    <n v="208169.48"/>
    <n v="2437.0859"/>
    <n v="0"/>
  </r>
  <r>
    <x v="1"/>
    <s v="270 Girija Tub 70 Ltr (orange)"/>
    <s v="Tub"/>
    <s v="Finished Good"/>
    <s v="Pcs."/>
    <n v="2000"/>
    <n v="2180"/>
    <n v="-18"/>
    <n v="3.57"/>
    <n v="-4669.83"/>
    <n v="0"/>
    <n v="0"/>
    <n v="503"/>
    <n v="107424.68"/>
    <n v="75"/>
    <n v="26671.5"/>
    <n v="0"/>
    <n v="0"/>
    <n v="0"/>
    <n v="0"/>
    <n v="-39.24"/>
    <n v="1006"/>
    <n v="168.89734000000001"/>
    <n v="0"/>
    <n v="1174.89734"/>
    <n v="163.5"/>
    <n v="410"/>
    <n v="87562.86"/>
    <n v="1014.9673399999999"/>
    <n v="0"/>
  </r>
  <r>
    <x v="1"/>
    <s v="270 Girija Tub 70 Ltr (pink)"/>
    <s v="Tub"/>
    <s v="Finished Good"/>
    <s v="Pcs."/>
    <n v="2000"/>
    <n v="2180"/>
    <n v="150"/>
    <n v="5.76"/>
    <n v="38697.96"/>
    <n v="0"/>
    <n v="0"/>
    <n v="352"/>
    <n v="58988.21"/>
    <n v="120"/>
    <n v="43080.75"/>
    <n v="0"/>
    <n v="0"/>
    <n v="0"/>
    <n v="0"/>
    <n v="327"/>
    <n v="704"/>
    <n v="118.19456000000002"/>
    <n v="0"/>
    <n v="822.19456000000002"/>
    <n v="261.60000000000002"/>
    <n v="382"/>
    <n v="74334.89"/>
    <n v="566.35455999999999"/>
    <n v="0"/>
  </r>
  <r>
    <x v="1"/>
    <s v="270 Girija Tub 70 Ltr (scrap)"/>
    <s v="Tub"/>
    <s v="Trading"/>
    <s v="Pcs."/>
    <m/>
    <n v="0"/>
    <n v="47"/>
    <n v="2.12"/>
    <n v="0"/>
    <n v="0"/>
    <n v="0"/>
    <n v="0"/>
    <n v="0"/>
    <n v="0"/>
    <n v="0"/>
    <n v="0"/>
    <n v="0"/>
    <n v="0"/>
    <n v="0"/>
    <n v="0"/>
    <n v="0"/>
    <n v="0"/>
    <n v="0"/>
    <n v="0"/>
    <n v="0"/>
    <n v="47"/>
    <n v="0"/>
    <n v="2.12"/>
    <n v="0"/>
  </r>
  <r>
    <x v="1"/>
    <s v="3.5 Ltr Bkt Only Handle (orange)"/>
    <s v="Component"/>
    <s v="Trading"/>
    <s v="Pcs."/>
    <m/>
    <n v="0"/>
    <n v="722"/>
    <n v="3.7"/>
    <n v="2624.89"/>
    <n v="0"/>
    <n v="0"/>
    <n v="0"/>
    <n v="0"/>
    <n v="0"/>
    <n v="0"/>
    <n v="210"/>
    <n v="35.439599999999999"/>
    <n v="245.43959999999998"/>
    <n v="764.4"/>
    <n v="0"/>
    <n v="0"/>
    <n v="0"/>
    <n v="0"/>
    <n v="0"/>
    <n v="0"/>
    <n v="512"/>
    <n v="1861.42"/>
    <n v="3.7"/>
    <n v="0"/>
  </r>
  <r>
    <x v="1"/>
    <s v="3.5 Ltr Bkt Only Handle Baby Pink"/>
    <s v="Component"/>
    <s v="Trading"/>
    <s v="Pcs."/>
    <m/>
    <n v="0"/>
    <n v="0"/>
    <n v="0"/>
    <n v="0"/>
    <n v="0"/>
    <n v="0"/>
    <n v="1011"/>
    <n v="3670.55"/>
    <n v="0"/>
    <n v="0"/>
    <n v="659"/>
    <n v="111.21284000000001"/>
    <n v="770.21284000000003"/>
    <n v="2392.17"/>
    <n v="0"/>
    <n v="0"/>
    <n v="0"/>
    <n v="0"/>
    <n v="0"/>
    <n v="0"/>
    <n v="352"/>
    <n v="1277.8900000000001"/>
    <n v="0"/>
    <n v="0"/>
  </r>
  <r>
    <x v="1"/>
    <s v="3.5 Ltr Bkt Only Handle(M.baize)"/>
    <s v="Component"/>
    <s v="Trading"/>
    <s v="Pcs."/>
    <m/>
    <n v="0"/>
    <n v="431"/>
    <n v="19.46"/>
    <n v="1605.17"/>
    <n v="0"/>
    <n v="0"/>
    <n v="0"/>
    <n v="0"/>
    <n v="0"/>
    <n v="0"/>
    <n v="251"/>
    <n v="42.358760000000004"/>
    <n v="293.35876000000002"/>
    <n v="933.72"/>
    <n v="0"/>
    <n v="0"/>
    <n v="0"/>
    <n v="0"/>
    <n v="0"/>
    <n v="0"/>
    <n v="180"/>
    <n v="670.37"/>
    <n v="19.46"/>
    <n v="0"/>
  </r>
  <r>
    <x v="1"/>
    <s v="3.5 Ltr Bkt Only Handle(M.white)"/>
    <s v="Component"/>
    <s v="Trading"/>
    <s v="Pcs."/>
    <m/>
    <n v="0"/>
    <n v="930"/>
    <n v="41.99"/>
    <n v="3456.04"/>
    <n v="0"/>
    <n v="0"/>
    <n v="0"/>
    <n v="0"/>
    <n v="0"/>
    <n v="0"/>
    <n v="310"/>
    <n v="52.315600000000003"/>
    <n v="362.31560000000002"/>
    <n v="1153.2"/>
    <n v="0"/>
    <n v="0"/>
    <n v="0"/>
    <n v="0"/>
    <n v="0"/>
    <n v="0"/>
    <n v="620"/>
    <n v="2304.0300000000002"/>
    <n v="41.99"/>
    <n v="0"/>
  </r>
  <r>
    <x v="1"/>
    <s v="3.5 Ltr Bkt Only Handle(silver)"/>
    <s v="Component"/>
    <s v="Trading"/>
    <s v="Pcs."/>
    <m/>
    <n v="0"/>
    <n v="1134"/>
    <n v="19.59"/>
    <n v="4159.2299999999996"/>
    <n v="0"/>
    <n v="0"/>
    <n v="0"/>
    <n v="0"/>
    <n v="0"/>
    <n v="0"/>
    <n v="620"/>
    <n v="104.63120000000001"/>
    <n v="724.63120000000004"/>
    <n v="2275.4"/>
    <n v="0"/>
    <n v="0"/>
    <n v="0"/>
    <n v="0"/>
    <n v="0"/>
    <n v="0"/>
    <n v="514"/>
    <n v="1885.22"/>
    <n v="19.59"/>
    <n v="0"/>
  </r>
  <r>
    <x v="1"/>
    <s v="3.5ltr Bkt only Handle Baby Blue"/>
    <s v="Component"/>
    <s v="Trading"/>
    <s v="Pcs."/>
    <m/>
    <n v="0"/>
    <n v="604"/>
    <n v="27.27"/>
    <n v="2233.13"/>
    <n v="0"/>
    <n v="0"/>
    <n v="1260"/>
    <n v="4596.97"/>
    <n v="0"/>
    <n v="0"/>
    <n v="1293"/>
    <n v="218.20668000000001"/>
    <n v="1511.20668"/>
    <n v="4744.7"/>
    <n v="0"/>
    <n v="0"/>
    <n v="0"/>
    <n v="0"/>
    <n v="0"/>
    <n v="0"/>
    <n v="571"/>
    <n v="2088.5300000000002"/>
    <n v="27.27"/>
    <n v="0"/>
  </r>
  <r>
    <x v="1"/>
    <s v="3015 MINI CONSTRO 15C (B)"/>
    <s v="Ghamela"/>
    <s v="Finished Good"/>
    <s v="Pcs."/>
    <n v="360"/>
    <n v="392"/>
    <n v="1203"/>
    <n v="244.53"/>
    <n v="50294.91"/>
    <n v="0"/>
    <n v="0"/>
    <n v="476"/>
    <n v="19875.09"/>
    <n v="756"/>
    <n v="44583.839999999997"/>
    <n v="0"/>
    <n v="0"/>
    <n v="0"/>
    <n v="0"/>
    <n v="471.57600000000002"/>
    <n v="171.36"/>
    <n v="28.769630400000004"/>
    <n v="0"/>
    <n v="200.12963040000002"/>
    <n v="296.35199999999998"/>
    <n v="923"/>
    <n v="38563.230000000003"/>
    <n v="148.30763040000005"/>
    <n v="0"/>
  </r>
  <r>
    <x v="1"/>
    <s v="3015 MINI CONSTRO 15C (O)"/>
    <s v="Ghamela"/>
    <s v="Finished Good"/>
    <s v="Pcs."/>
    <n v="360"/>
    <n v="392"/>
    <n v="2482"/>
    <n v="594.76"/>
    <n v="103096.89"/>
    <n v="0"/>
    <n v="0"/>
    <n v="1422"/>
    <n v="58902.64"/>
    <n v="3152"/>
    <n v="204455.04000000001"/>
    <n v="0"/>
    <n v="0"/>
    <n v="0"/>
    <n v="0"/>
    <n v="972.94399999999996"/>
    <n v="511.92"/>
    <n v="85.946248800000006"/>
    <n v="50"/>
    <n v="647.86624879999999"/>
    <n v="1235.5840000000001"/>
    <n v="752"/>
    <n v="31193.16"/>
    <n v="7.0422487999999248"/>
    <n v="0"/>
  </r>
  <r>
    <x v="1"/>
    <s v="3015 MINI CONSTRO 15C (P)"/>
    <s v="Ghamela"/>
    <s v="Finished Good"/>
    <s v="Pcs."/>
    <n v="360"/>
    <n v="392"/>
    <n v="1231"/>
    <n v="245.45"/>
    <n v="60438.55"/>
    <n v="0"/>
    <n v="0"/>
    <n v="436"/>
    <n v="18093.41"/>
    <n v="630"/>
    <n v="37222.92"/>
    <n v="0"/>
    <n v="0"/>
    <n v="0"/>
    <n v="0"/>
    <n v="482.55200000000002"/>
    <n v="156.96"/>
    <n v="26.352014400000002"/>
    <n v="0"/>
    <n v="183.31201440000001"/>
    <n v="246.96"/>
    <n v="1037"/>
    <n v="47600.77"/>
    <n v="181.80201439999999"/>
    <n v="0"/>
  </r>
  <r>
    <x v="1"/>
    <s v="3017 PAVANPUTRA-17C (B)"/>
    <s v="Ghamela"/>
    <s v="Finished Good"/>
    <s v="Pcs."/>
    <n v="500"/>
    <n v="545"/>
    <n v="613"/>
    <n v="153.52000000000001"/>
    <n v="38918.959999999999"/>
    <n v="0"/>
    <n v="0"/>
    <n v="313"/>
    <n v="18554.93"/>
    <n v="425"/>
    <n v="37087.449999999997"/>
    <n v="0"/>
    <n v="0"/>
    <n v="0"/>
    <n v="0"/>
    <n v="334.08499999999998"/>
    <n v="156.5"/>
    <n v="26.274785000000001"/>
    <n v="0"/>
    <n v="182.77478500000001"/>
    <n v="231.625"/>
    <n v="501"/>
    <n v="30940.959999999999"/>
    <n v="104.66978500000005"/>
    <n v="0"/>
  </r>
  <r>
    <x v="1"/>
    <s v="3017 PAVANPUTRA-17C (O)"/>
    <s v="Ghamela"/>
    <s v="Finished Good"/>
    <s v="Pcs."/>
    <n v="500"/>
    <n v="545"/>
    <n v="959"/>
    <n v="343.81"/>
    <n v="56767.46"/>
    <n v="0"/>
    <n v="0"/>
    <n v="1782"/>
    <n v="104309.24"/>
    <n v="2019"/>
    <n v="174624.25"/>
    <n v="0"/>
    <n v="0"/>
    <n v="0"/>
    <n v="0"/>
    <n v="522.65499999999997"/>
    <n v="891"/>
    <n v="149.58999000000003"/>
    <n v="0"/>
    <n v="1040.5899899999999"/>
    <n v="1100.355"/>
    <n v="722"/>
    <n v="42428.36"/>
    <n v="284.04498999999987"/>
    <n v="0"/>
  </r>
  <r>
    <x v="1"/>
    <s v="3017 PAVANPUTRA-17C (P)"/>
    <s v="Ghamela"/>
    <s v="Finished Good"/>
    <s v="Pcs."/>
    <n v="500"/>
    <n v="545"/>
    <n v="340"/>
    <n v="198.54"/>
    <n v="19952.28"/>
    <n v="0"/>
    <n v="0"/>
    <n v="131"/>
    <n v="7719.65"/>
    <n v="164"/>
    <n v="14348.8"/>
    <n v="0"/>
    <n v="0"/>
    <n v="0"/>
    <n v="0"/>
    <n v="185.3"/>
    <n v="65.5"/>
    <n v="10.996795000000002"/>
    <n v="0"/>
    <n v="76.496795000000006"/>
    <n v="89.38"/>
    <n v="307"/>
    <n v="18038.32"/>
    <n v="185.65679499999999"/>
    <n v="0"/>
  </r>
  <r>
    <x v="1"/>
    <s v="308 Jerry 8 No.(Blue)"/>
    <s v="Tub"/>
    <s v="Finished Good"/>
    <s v="Pcs."/>
    <n v="85"/>
    <n v="93"/>
    <n v="2"/>
    <n v="1.38"/>
    <n v="34.380000000000003"/>
    <n v="0"/>
    <n v="0"/>
    <n v="1040"/>
    <n v="9784.1"/>
    <n v="500"/>
    <n v="10835"/>
    <n v="0"/>
    <n v="0"/>
    <n v="0"/>
    <n v="0"/>
    <n v="0.186"/>
    <n v="88.4"/>
    <n v="14.841476000000002"/>
    <n v="0"/>
    <n v="103.24147600000001"/>
    <n v="46.5"/>
    <n v="542"/>
    <n v="5107.12"/>
    <n v="58.121476000000001"/>
    <n v="0"/>
  </r>
  <r>
    <x v="1"/>
    <s v="308 Jerry 8 No.(M.Baize)"/>
    <s v="Tub"/>
    <s v="Finished Good"/>
    <s v="Pcs."/>
    <n v="85"/>
    <n v="93"/>
    <n v="1038"/>
    <n v="46.87"/>
    <n v="28545"/>
    <n v="0"/>
    <n v="0"/>
    <n v="0"/>
    <n v="0"/>
    <n v="160"/>
    <n v="3520"/>
    <n v="0"/>
    <n v="0"/>
    <n v="0"/>
    <n v="0"/>
    <n v="96.534000000000006"/>
    <n v="0"/>
    <n v="0"/>
    <n v="0"/>
    <n v="0"/>
    <n v="14.88"/>
    <n v="878"/>
    <n v="24145"/>
    <n v="31.989999999999995"/>
    <n v="0"/>
  </r>
  <r>
    <x v="1"/>
    <s v="308 Jerry 8 No.(M.white)"/>
    <s v="Tub"/>
    <s v="Finished Good"/>
    <s v="Pcs."/>
    <n v="85"/>
    <n v="93"/>
    <n v="2460"/>
    <n v="111.07"/>
    <n v="67650"/>
    <n v="0"/>
    <n v="0"/>
    <n v="0"/>
    <n v="0"/>
    <n v="100"/>
    <n v="2200"/>
    <n v="0"/>
    <n v="0"/>
    <n v="0"/>
    <n v="0"/>
    <n v="228.78"/>
    <n v="0"/>
    <n v="0"/>
    <n v="0"/>
    <n v="0"/>
    <n v="9.3000000000000007"/>
    <n v="2360"/>
    <n v="64900"/>
    <n v="101.77"/>
    <n v="0"/>
  </r>
  <r>
    <x v="1"/>
    <s v="308 Jerry 8 No.(Orange)"/>
    <s v="Tub"/>
    <s v="Finished Good"/>
    <s v="Pcs."/>
    <n v="85"/>
    <n v="93"/>
    <n v="455"/>
    <n v="14.57"/>
    <n v="12512.5"/>
    <n v="0"/>
    <n v="0"/>
    <n v="0"/>
    <n v="0"/>
    <n v="0"/>
    <n v="0"/>
    <n v="0"/>
    <n v="0"/>
    <n v="0"/>
    <n v="0"/>
    <n v="42.314999999999998"/>
    <n v="0"/>
    <n v="0"/>
    <n v="0"/>
    <n v="0"/>
    <n v="0"/>
    <n v="455"/>
    <n v="12512.5"/>
    <n v="14.57"/>
    <n v="0"/>
  </r>
  <r>
    <x v="1"/>
    <s v="308 Jerry 8 No.(Pink)"/>
    <s v="Tub"/>
    <s v="Finished Good"/>
    <s v="Pcs."/>
    <n v="85"/>
    <n v="93"/>
    <n v="500"/>
    <n v="14.21"/>
    <n v="5192.74"/>
    <n v="0"/>
    <n v="0"/>
    <n v="855"/>
    <n v="8031.69"/>
    <n v="300"/>
    <n v="6545"/>
    <n v="0"/>
    <n v="0"/>
    <n v="0"/>
    <n v="0"/>
    <n v="46.5"/>
    <n v="72.674999999999997"/>
    <n v="12.201405750000001"/>
    <n v="0"/>
    <n v="84.876405750000004"/>
    <n v="27.9"/>
    <n v="1055"/>
    <n v="10296.51"/>
    <n v="71.186405750000006"/>
    <n v="0"/>
  </r>
  <r>
    <x v="1"/>
    <s v="308 Jerry 8 No.(Silver)"/>
    <s v="Tub"/>
    <s v="Finished Good"/>
    <s v="Pcs."/>
    <n v="85"/>
    <n v="93"/>
    <n v="879"/>
    <n v="34.9"/>
    <n v="24172.5"/>
    <n v="0"/>
    <n v="0"/>
    <n v="0"/>
    <n v="0"/>
    <n v="0"/>
    <n v="0"/>
    <n v="0"/>
    <n v="0"/>
    <n v="0"/>
    <n v="0"/>
    <n v="81.747"/>
    <n v="0"/>
    <n v="0"/>
    <n v="0"/>
    <n v="0"/>
    <n v="0"/>
    <n v="879"/>
    <n v="24172.5"/>
    <n v="34.9"/>
    <n v="0"/>
  </r>
  <r>
    <x v="1"/>
    <s v="310 Tom 10 No.(Blue)"/>
    <s v="Tub"/>
    <s v="Finished Good"/>
    <s v="Pcs."/>
    <n v="160"/>
    <n v="174"/>
    <n v="252"/>
    <n v="8.7799999999999994"/>
    <n v="5635.3"/>
    <n v="0"/>
    <n v="0"/>
    <n v="692"/>
    <n v="12635.08"/>
    <n v="227"/>
    <n v="8102.4"/>
    <n v="0"/>
    <n v="0"/>
    <n v="0"/>
    <n v="0"/>
    <n v="43.847999999999999"/>
    <n v="110.72"/>
    <n v="18.588780800000002"/>
    <n v="0"/>
    <n v="129.30878079999999"/>
    <n v="39.497999999999998"/>
    <n v="717"/>
    <n v="13635.79"/>
    <n v="98.590780800000005"/>
    <n v="0"/>
  </r>
  <r>
    <x v="1"/>
    <s v="310 Tom 10 No.(M.Baize)"/>
    <s v="Tub"/>
    <s v="Finished Good"/>
    <s v="Pcs."/>
    <n v="160"/>
    <n v="174"/>
    <n v="656"/>
    <n v="29.62"/>
    <n v="28864"/>
    <n v="0"/>
    <n v="0"/>
    <n v="0"/>
    <n v="0"/>
    <n v="147"/>
    <n v="5174.3999999999996"/>
    <n v="0"/>
    <n v="0"/>
    <n v="0"/>
    <n v="0"/>
    <n v="114.14400000000001"/>
    <n v="0"/>
    <n v="0"/>
    <n v="0"/>
    <n v="0"/>
    <n v="25.577999999999999"/>
    <n v="509"/>
    <n v="22396"/>
    <n v="4.0420000000000016"/>
    <n v="0"/>
  </r>
  <r>
    <x v="1"/>
    <s v="310 Tom 10 No.(M.white)"/>
    <s v="Tub"/>
    <s v="Finished Good"/>
    <s v="Pcs."/>
    <n v="160"/>
    <n v="174"/>
    <n v="550"/>
    <n v="24.83"/>
    <n v="24200"/>
    <n v="0"/>
    <n v="0"/>
    <n v="0"/>
    <n v="0"/>
    <n v="75"/>
    <n v="2640"/>
    <n v="0"/>
    <n v="0"/>
    <n v="0"/>
    <n v="0"/>
    <n v="95.7"/>
    <n v="0"/>
    <n v="0"/>
    <n v="0"/>
    <n v="0"/>
    <n v="13.05"/>
    <n v="475"/>
    <n v="20900"/>
    <n v="11.779999999999998"/>
    <n v="0"/>
  </r>
  <r>
    <x v="1"/>
    <s v="310 Tom 10 No.(orange)"/>
    <s v="Tub"/>
    <s v="Finished Good"/>
    <s v="Pcs."/>
    <n v="160"/>
    <n v="174"/>
    <n v="835"/>
    <n v="24.43"/>
    <n v="36740"/>
    <n v="0"/>
    <n v="0"/>
    <n v="0"/>
    <n v="0"/>
    <n v="100"/>
    <n v="3760"/>
    <n v="0"/>
    <n v="0"/>
    <n v="0"/>
    <n v="0"/>
    <n v="145.29"/>
    <n v="0"/>
    <n v="0"/>
    <n v="0"/>
    <n v="0"/>
    <n v="17.399999999999999"/>
    <n v="735"/>
    <n v="32340"/>
    <n v="7.0300000000000011"/>
    <n v="0"/>
  </r>
  <r>
    <x v="1"/>
    <s v="310 Tom 10 No.(Pink)"/>
    <s v="Tub"/>
    <s v="Finished Good"/>
    <s v="Pcs."/>
    <n v="160"/>
    <n v="174"/>
    <n v="36"/>
    <n v="7.97"/>
    <n v="631.44000000000005"/>
    <n v="0"/>
    <n v="0"/>
    <n v="660"/>
    <n v="11757.42"/>
    <n v="85"/>
    <n v="3032"/>
    <n v="0"/>
    <n v="0"/>
    <n v="0"/>
    <n v="0"/>
    <n v="6.2640000000000002"/>
    <n v="105.6"/>
    <n v="17.729184"/>
    <n v="0"/>
    <n v="123.329184"/>
    <n v="14.79"/>
    <n v="611"/>
    <n v="10884.27"/>
    <n v="116.509184"/>
    <n v="0"/>
  </r>
  <r>
    <x v="1"/>
    <s v="310 Tom 10 No.(Silver)"/>
    <s v="Tub"/>
    <s v="Finished Good"/>
    <s v="Pcs."/>
    <n v="160"/>
    <n v="174"/>
    <n v="302"/>
    <n v="13.64"/>
    <n v="13288"/>
    <n v="0"/>
    <n v="0"/>
    <n v="120"/>
    <n v="2132.15"/>
    <n v="100"/>
    <n v="3476"/>
    <n v="0"/>
    <n v="0"/>
    <n v="0"/>
    <n v="0"/>
    <n v="52.548000000000002"/>
    <n v="19.2"/>
    <n v="3.2234880000000006"/>
    <n v="0"/>
    <n v="22.423487999999999"/>
    <n v="17.399999999999999"/>
    <n v="322"/>
    <n v="11020.15"/>
    <n v="18.663488000000001"/>
    <n v="0"/>
  </r>
  <r>
    <x v="1"/>
    <s v="312 Cheery 12 No.(Pink)"/>
    <s v="Tub"/>
    <s v="Finished Good"/>
    <s v="Pcs."/>
    <n v="228"/>
    <n v="248"/>
    <n v="283"/>
    <n v="0.46"/>
    <n v="7570.36"/>
    <n v="0"/>
    <n v="0"/>
    <n v="666"/>
    <n v="17586.77"/>
    <n v="198"/>
    <n v="9589.14"/>
    <n v="0"/>
    <n v="0"/>
    <n v="0"/>
    <n v="0"/>
    <n v="70.183999999999997"/>
    <n v="151.84800000000001"/>
    <n v="25.493760720000004"/>
    <n v="0"/>
    <n v="177.34176072000002"/>
    <n v="49.103999999999999"/>
    <n v="751"/>
    <n v="19880.59"/>
    <n v="128.69776072000002"/>
    <n v="0"/>
  </r>
  <r>
    <x v="1"/>
    <s v="312 Cherry 12 No.(Blue)"/>
    <s v="Tub"/>
    <s v="Finished Good"/>
    <s v="Pcs."/>
    <n v="228"/>
    <n v="248"/>
    <n v="297"/>
    <n v="8.0500000000000007"/>
    <n v="7849.17"/>
    <n v="0"/>
    <n v="0"/>
    <n v="615"/>
    <n v="16343.62"/>
    <n v="256"/>
    <n v="12340.68"/>
    <n v="0"/>
    <n v="0"/>
    <n v="0"/>
    <n v="0"/>
    <n v="73.656000000000006"/>
    <n v="140.22"/>
    <n v="23.541535800000002"/>
    <n v="0"/>
    <n v="163.76153579999999"/>
    <n v="63.488"/>
    <n v="656"/>
    <n v="17416.93"/>
    <n v="108.3235358"/>
    <n v="0"/>
  </r>
  <r>
    <x v="1"/>
    <s v="312 Cherry 12 No.(M.baize)"/>
    <s v="Tub"/>
    <s v="Finished Good"/>
    <s v="Pcs."/>
    <n v="228"/>
    <n v="248"/>
    <n v="365"/>
    <n v="16.48"/>
    <n v="22082.5"/>
    <n v="0"/>
    <n v="0"/>
    <n v="0"/>
    <n v="0"/>
    <n v="72"/>
    <n v="3484.8"/>
    <n v="0"/>
    <n v="0"/>
    <n v="0"/>
    <n v="0"/>
    <n v="90.52"/>
    <n v="0"/>
    <n v="0"/>
    <n v="10"/>
    <n v="10"/>
    <n v="17.856000000000002"/>
    <n v="293"/>
    <n v="17726.5"/>
    <n v="8.6239999999999988"/>
    <n v="0"/>
  </r>
  <r>
    <x v="1"/>
    <s v="312 Cherry 12 No.(M.white)"/>
    <s v="Tub"/>
    <s v="Finished Good"/>
    <s v="Pcs."/>
    <n v="228"/>
    <n v="248"/>
    <n v="487"/>
    <n v="21.99"/>
    <n v="29463.5"/>
    <n v="0"/>
    <n v="0"/>
    <n v="0"/>
    <n v="0"/>
    <n v="36"/>
    <n v="1742.4"/>
    <n v="0"/>
    <n v="0"/>
    <n v="0"/>
    <n v="0"/>
    <n v="120.776"/>
    <n v="0"/>
    <n v="0"/>
    <n v="0"/>
    <n v="0"/>
    <n v="8.9280000000000008"/>
    <n v="451"/>
    <n v="27285.5"/>
    <n v="13.061999999999998"/>
    <n v="0"/>
  </r>
  <r>
    <x v="1"/>
    <s v="312 Cherry 12 No.(Orange)"/>
    <s v="Tub"/>
    <s v="Finished Good"/>
    <s v="Pcs."/>
    <n v="228"/>
    <n v="248"/>
    <n v="428"/>
    <n v="4.1100000000000003"/>
    <n v="25894"/>
    <n v="0"/>
    <n v="0"/>
    <n v="0"/>
    <n v="0"/>
    <n v="72"/>
    <n v="3801.6"/>
    <n v="0"/>
    <n v="0"/>
    <n v="0"/>
    <n v="0"/>
    <n v="106.14400000000001"/>
    <n v="0"/>
    <n v="0"/>
    <n v="20"/>
    <n v="20"/>
    <n v="17.856000000000002"/>
    <n v="356"/>
    <n v="21538"/>
    <n v="6.2539999999999978"/>
    <n v="0"/>
  </r>
  <r>
    <x v="1"/>
    <s v="312 Cherry 12 No.(Silver)"/>
    <s v="Tub"/>
    <s v="Finished Good"/>
    <s v="Pcs."/>
    <n v="228"/>
    <n v="248"/>
    <n v="612"/>
    <n v="13.02"/>
    <n v="37026"/>
    <n v="0"/>
    <n v="0"/>
    <n v="0"/>
    <n v="0"/>
    <n v="108"/>
    <n v="5140.08"/>
    <n v="0"/>
    <n v="0"/>
    <n v="0"/>
    <n v="0"/>
    <n v="151.77600000000001"/>
    <n v="0"/>
    <n v="0"/>
    <n v="20"/>
    <n v="20"/>
    <n v="26.783999999999999"/>
    <n v="504"/>
    <n v="30492"/>
    <n v="6.2359999999999971"/>
    <n v="0"/>
  </r>
  <r>
    <x v="1"/>
    <s v="314 STAR 14S (BLUE)"/>
    <s v="Ghamela"/>
    <s v="Finished Good"/>
    <s v="Pcs."/>
    <n v="410"/>
    <n v="447"/>
    <n v="41"/>
    <n v="7.72"/>
    <n v="1968.59"/>
    <n v="0"/>
    <n v="0"/>
    <n v="0"/>
    <n v="0"/>
    <n v="80"/>
    <n v="5757.2"/>
    <n v="0"/>
    <n v="0"/>
    <n v="0"/>
    <n v="0"/>
    <n v="18.327000000000002"/>
    <n v="0"/>
    <n v="0"/>
    <n v="150"/>
    <n v="150"/>
    <n v="35.76"/>
    <n v="-39"/>
    <n v="-2256.27"/>
    <n v="121.96000000000001"/>
    <n v="0"/>
  </r>
  <r>
    <x v="1"/>
    <s v="314 STAR 14S (Orange)"/>
    <s v="Ghamela"/>
    <s v="Finished Good"/>
    <s v="Pcs."/>
    <n v="410"/>
    <n v="447"/>
    <n v="61"/>
    <n v="2.92"/>
    <n v="4273.45"/>
    <n v="0"/>
    <n v="0"/>
    <n v="0"/>
    <n v="0"/>
    <n v="40"/>
    <n v="2688"/>
    <n v="0"/>
    <n v="0"/>
    <n v="0"/>
    <n v="0"/>
    <n v="27.266999999999999"/>
    <n v="0"/>
    <n v="0"/>
    <n v="70"/>
    <n v="70"/>
    <n v="17.88"/>
    <n v="21"/>
    <n v="1471.19"/>
    <n v="55.040000000000006"/>
    <n v="0"/>
  </r>
  <r>
    <x v="1"/>
    <s v="314 STAR 14S (PINK)"/>
    <s v="Ghamela"/>
    <s v="Finished Good"/>
    <s v="Pcs."/>
    <n v="410"/>
    <n v="447"/>
    <n v="220"/>
    <n v="7.78"/>
    <n v="10588.13"/>
    <n v="0"/>
    <n v="0"/>
    <n v="0"/>
    <n v="0"/>
    <n v="121"/>
    <n v="8741.6"/>
    <n v="0"/>
    <n v="0"/>
    <n v="0"/>
    <n v="0"/>
    <n v="98.34"/>
    <n v="0"/>
    <n v="0"/>
    <n v="80"/>
    <n v="80"/>
    <n v="54.087000000000003"/>
    <n v="99"/>
    <n v="4764.6499999999996"/>
    <n v="33.692999999999998"/>
    <n v="0"/>
  </r>
  <r>
    <x v="1"/>
    <s v="314 STAR 14S (Yellow)"/>
    <s v="Ghamela"/>
    <s v="Trading"/>
    <s v="Pcs."/>
    <m/>
    <n v="0"/>
    <n v="36"/>
    <n v="1.63"/>
    <n v="1848.6"/>
    <n v="0"/>
    <n v="0"/>
    <n v="0"/>
    <n v="0"/>
    <n v="0"/>
    <n v="0"/>
    <n v="0"/>
    <n v="0"/>
    <n v="0"/>
    <n v="0"/>
    <n v="0"/>
    <n v="0"/>
    <n v="0"/>
    <n v="0"/>
    <n v="0"/>
    <n v="0"/>
    <n v="36"/>
    <n v="1848.6"/>
    <n v="1.63"/>
    <n v="0"/>
  </r>
  <r>
    <x v="1"/>
    <s v="315 NO. STAR PLUS 14 D (BLUE)"/>
    <s v="Ghamela"/>
    <s v="Finished Good"/>
    <s v="Pcs."/>
    <n v="450"/>
    <n v="490"/>
    <n v="873"/>
    <n v="0.4"/>
    <n v="43606.63"/>
    <n v="0"/>
    <n v="0"/>
    <n v="2180"/>
    <n v="108204.58"/>
    <n v="1787"/>
    <n v="142646.74"/>
    <n v="0"/>
    <n v="0"/>
    <n v="0"/>
    <n v="0"/>
    <n v="427.77"/>
    <n v="981"/>
    <n v="164.70009000000002"/>
    <n v="0"/>
    <n v="1145.70009"/>
    <n v="875.63"/>
    <n v="1266"/>
    <n v="62867.56"/>
    <n v="270.47009000000014"/>
    <n v="0"/>
  </r>
  <r>
    <x v="1"/>
    <s v="315 NO. STAR PLUS 14 D (ORG)"/>
    <s v="Ghamela"/>
    <s v="Finished Good"/>
    <s v="Pcs."/>
    <n v="450"/>
    <n v="490"/>
    <n v="354"/>
    <n v="5.88"/>
    <n v="17805.98"/>
    <n v="0"/>
    <n v="0"/>
    <n v="218"/>
    <n v="10733.89"/>
    <n v="81"/>
    <n v="6240.8"/>
    <n v="0"/>
    <n v="0"/>
    <n v="0"/>
    <n v="0"/>
    <n v="173.46"/>
    <n v="98.1"/>
    <n v="16.470009000000001"/>
    <n v="0"/>
    <n v="114.570009"/>
    <n v="39.69"/>
    <n v="491"/>
    <n v="24483.040000000001"/>
    <n v="80.760008999999997"/>
    <n v="0"/>
  </r>
  <r>
    <x v="1"/>
    <s v="315 NO. STAR PLUS 14 D (PINK)"/>
    <s v="Ghamela"/>
    <s v="Finished Good"/>
    <s v="Pcs."/>
    <n v="450"/>
    <n v="490"/>
    <n v="547"/>
    <n v="6.98"/>
    <n v="27696.69"/>
    <n v="0"/>
    <n v="0"/>
    <n v="526"/>
    <n v="25944.76"/>
    <n v="567"/>
    <n v="45088.6"/>
    <n v="0"/>
    <n v="0"/>
    <n v="0"/>
    <n v="0"/>
    <n v="268.02999999999997"/>
    <n v="236.7"/>
    <n v="39.739563000000004"/>
    <n v="60"/>
    <n v="336.43956300000002"/>
    <n v="277.83"/>
    <n v="506"/>
    <n v="25230.080000000002"/>
    <n v="65.589563000000055"/>
    <n v="0"/>
  </r>
  <r>
    <x v="1"/>
    <s v="316 SUPER POWER (BLACK)"/>
    <s v="Ghamela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316 SUPER POWER (BLUE)"/>
    <s v="Ghamela"/>
    <s v="Finished Good"/>
    <s v="Pcs."/>
    <n v="620"/>
    <n v="676"/>
    <n v="798"/>
    <n v="227.82"/>
    <n v="56519.54"/>
    <n v="0"/>
    <n v="0"/>
    <n v="1060"/>
    <n v="72900.86"/>
    <n v="975"/>
    <n v="93631.5"/>
    <n v="0"/>
    <n v="0"/>
    <n v="0"/>
    <n v="0"/>
    <n v="539.44799999999998"/>
    <n v="657.2"/>
    <n v="110.33730800000001"/>
    <n v="0"/>
    <n v="767.53730800000005"/>
    <n v="659.1"/>
    <n v="883"/>
    <n v="60998.17"/>
    <n v="336.25730800000008"/>
    <n v="0"/>
  </r>
  <r>
    <x v="1"/>
    <s v="316 SUPER POWER (ORANGE)"/>
    <s v="Ghamela"/>
    <s v="Finished Good"/>
    <s v="Pcs."/>
    <n v="620"/>
    <n v="676"/>
    <n v="988"/>
    <n v="556.13"/>
    <n v="68646.679999999993"/>
    <n v="0"/>
    <n v="0"/>
    <n v="833"/>
    <n v="56840.51"/>
    <n v="1075"/>
    <n v="97674.5"/>
    <n v="0"/>
    <n v="0"/>
    <n v="0"/>
    <n v="0"/>
    <n v="667.88800000000003"/>
    <n v="516.46"/>
    <n v="86.708469400000013"/>
    <n v="0"/>
    <n v="603.16846940000005"/>
    <n v="726.7"/>
    <n v="746"/>
    <n v="51199.02"/>
    <n v="432.59846940000011"/>
    <n v="0"/>
  </r>
  <r>
    <x v="1"/>
    <s v="316 SUPER POWER (PINK)"/>
    <s v="Ghamela"/>
    <s v="Finished Good"/>
    <s v="Pcs."/>
    <n v="620"/>
    <n v="676"/>
    <n v="601"/>
    <n v="269.47000000000003"/>
    <n v="42222.87"/>
    <n v="0"/>
    <n v="0"/>
    <n v="706"/>
    <n v="48263.82"/>
    <n v="606"/>
    <n v="57528.1"/>
    <n v="0"/>
    <n v="0"/>
    <n v="0"/>
    <n v="0"/>
    <n v="406.27600000000001"/>
    <n v="437.72"/>
    <n v="73.48881080000001"/>
    <n v="0"/>
    <n v="511.20881080000004"/>
    <n v="409.65600000000001"/>
    <n v="701"/>
    <n v="48268.84"/>
    <n v="371.02281080000006"/>
    <n v="0"/>
  </r>
  <r>
    <x v="1"/>
    <s v="317 No. Sathi Ghamela (Blue)"/>
    <s v="Ghamela"/>
    <s v="Finished Good"/>
    <s v="Pcs."/>
    <n v="585"/>
    <n v="638"/>
    <n v="2484"/>
    <n v="809.9"/>
    <n v="175662.86"/>
    <n v="0"/>
    <n v="0"/>
    <n v="0"/>
    <n v="0"/>
    <n v="1755"/>
    <n v="161710.29999999999"/>
    <n v="0"/>
    <n v="0"/>
    <n v="0"/>
    <n v="0"/>
    <n v="1584.7919999999999"/>
    <n v="0"/>
    <n v="0"/>
    <n v="310"/>
    <n v="310"/>
    <n v="1119.69"/>
    <n v="729"/>
    <n v="51553.23"/>
    <n v="0.21000000000003638"/>
    <n v="0"/>
  </r>
  <r>
    <x v="1"/>
    <s v="317 No. Sathi Ghamela (M.baise)"/>
    <s v="Ghamela"/>
    <s v="Finished Good"/>
    <s v="Pcs."/>
    <n v="585"/>
    <n v="638"/>
    <n v="218"/>
    <n v="5.0199999999999996"/>
    <n v="15731.69"/>
    <n v="0"/>
    <n v="0"/>
    <n v="0"/>
    <n v="0"/>
    <n v="0"/>
    <n v="0"/>
    <n v="0"/>
    <n v="0"/>
    <n v="0"/>
    <n v="0"/>
    <n v="139.084"/>
    <n v="0"/>
    <n v="0"/>
    <n v="10"/>
    <n v="10"/>
    <n v="0"/>
    <n v="218"/>
    <n v="15731.69"/>
    <n v="15.02"/>
    <n v="0"/>
  </r>
  <r>
    <x v="1"/>
    <s v="317 No. Sathi Ghamela (M.white)"/>
    <s v="Ghamela"/>
    <s v="Finished Good"/>
    <s v="Pcs."/>
    <n v="585"/>
    <n v="638"/>
    <n v="121"/>
    <n v="1"/>
    <n v="8606.8799999999992"/>
    <n v="0"/>
    <n v="0"/>
    <n v="0"/>
    <n v="0"/>
    <n v="0"/>
    <n v="0"/>
    <n v="0"/>
    <n v="0"/>
    <n v="0"/>
    <n v="0"/>
    <n v="77.197999999999993"/>
    <n v="0"/>
    <n v="0"/>
    <n v="40"/>
    <n v="40"/>
    <n v="0"/>
    <n v="121"/>
    <n v="8606.8799999999992"/>
    <n v="41"/>
    <n v="0"/>
  </r>
  <r>
    <x v="1"/>
    <s v="317 No. Sathi Ghamela (Orange)"/>
    <s v="Ghamela"/>
    <s v="Finished Good"/>
    <s v="Pcs."/>
    <n v="585"/>
    <n v="638"/>
    <n v="1165"/>
    <n v="536.66"/>
    <n v="81718.710000000006"/>
    <n v="0"/>
    <n v="0"/>
    <n v="0"/>
    <n v="0"/>
    <n v="1047"/>
    <n v="91527.5"/>
    <n v="0"/>
    <n v="0"/>
    <n v="0"/>
    <n v="0"/>
    <n v="743.27"/>
    <n v="0"/>
    <n v="0"/>
    <n v="140"/>
    <n v="140"/>
    <n v="667.98599999999999"/>
    <n v="118"/>
    <n v="8277.09"/>
    <n v="8.6739999999999782"/>
    <n v="0"/>
  </r>
  <r>
    <x v="1"/>
    <s v="317 No. Sathi Ghamela (Pink)"/>
    <s v="Ghamela"/>
    <s v="Finished Good"/>
    <s v="Pcs."/>
    <n v="585"/>
    <n v="638"/>
    <n v="1036"/>
    <n v="192.17"/>
    <n v="73017.02"/>
    <n v="0"/>
    <n v="0"/>
    <n v="0"/>
    <n v="0"/>
    <n v="949"/>
    <n v="86310.8"/>
    <n v="0"/>
    <n v="0"/>
    <n v="0"/>
    <n v="0"/>
    <n v="660.96799999999996"/>
    <n v="0"/>
    <n v="0"/>
    <n v="420"/>
    <n v="420"/>
    <n v="605.46199999999999"/>
    <n v="87"/>
    <n v="6131.73"/>
    <n v="6.70799999999997"/>
    <n v="0"/>
  </r>
  <r>
    <x v="1"/>
    <s v="317 No. Sathi Ghamela (silver)"/>
    <s v="Ghamela"/>
    <s v="Finished Good"/>
    <s v="Pcs."/>
    <n v="585"/>
    <n v="638"/>
    <n v="165"/>
    <n v="29.49"/>
    <n v="11746.44"/>
    <n v="0"/>
    <n v="0"/>
    <n v="0"/>
    <n v="0"/>
    <n v="50"/>
    <n v="4719"/>
    <n v="0"/>
    <n v="0"/>
    <n v="0"/>
    <n v="0"/>
    <n v="105.27"/>
    <n v="0"/>
    <n v="0"/>
    <n v="10"/>
    <n v="10"/>
    <n v="31.9"/>
    <n v="115"/>
    <n v="8186.91"/>
    <n v="7.5899999999999963"/>
    <n v="0"/>
  </r>
  <r>
    <x v="1"/>
    <s v="319 NO. SULTAN ( BLUE)"/>
    <s v="Ghamela"/>
    <s v="Finished Good"/>
    <s v="Pcs."/>
    <n v="720"/>
    <n v="785"/>
    <n v="100"/>
    <n v="5.41"/>
    <n v="8294.42"/>
    <n v="0"/>
    <n v="0"/>
    <n v="1094"/>
    <n v="88396.37"/>
    <n v="466"/>
    <n v="56954.26"/>
    <n v="0"/>
    <n v="0"/>
    <n v="0"/>
    <n v="0"/>
    <n v="78.5"/>
    <n v="787.68"/>
    <n v="132.24359519999999"/>
    <n v="0"/>
    <n v="919.92359519999991"/>
    <n v="365.81"/>
    <n v="728"/>
    <n v="58904.3"/>
    <n v="559.52359519999982"/>
    <n v="0"/>
  </r>
  <r>
    <x v="1"/>
    <s v="319 NO. SULTAN ( ORG)"/>
    <s v="Ghamela"/>
    <s v="Finished Good"/>
    <s v="Pcs."/>
    <n v="720"/>
    <n v="785"/>
    <n v="192"/>
    <n v="5.48"/>
    <n v="15627.93"/>
    <n v="0"/>
    <n v="0"/>
    <n v="200"/>
    <n v="15857.87"/>
    <n v="140"/>
    <n v="16090.4"/>
    <n v="0"/>
    <n v="0"/>
    <n v="0"/>
    <n v="0"/>
    <n v="150.72"/>
    <n v="144"/>
    <n v="24.176159999999999"/>
    <n v="0"/>
    <n v="168.17616000000001"/>
    <n v="109.9"/>
    <n v="252"/>
    <n v="20090.43"/>
    <n v="63.756159999999994"/>
    <n v="0"/>
  </r>
  <r>
    <x v="1"/>
    <s v="319 NO. SULTAN ( PINK)"/>
    <s v="Ghamela"/>
    <s v="Finished Good"/>
    <s v="Pcs."/>
    <n v="720"/>
    <n v="785"/>
    <n v="412"/>
    <n v="86.99"/>
    <n v="31304.69"/>
    <n v="0"/>
    <n v="0"/>
    <n v="698"/>
    <n v="52001.25"/>
    <n v="300"/>
    <n v="36713.599999999999"/>
    <n v="0"/>
    <n v="0"/>
    <n v="0"/>
    <n v="0"/>
    <n v="323.42"/>
    <n v="502.56"/>
    <n v="84.374798400000003"/>
    <n v="0"/>
    <n v="586.93479839999998"/>
    <n v="235.5"/>
    <n v="810"/>
    <n v="60720.76"/>
    <n v="438.42479839999999"/>
    <n v="0"/>
  </r>
  <r>
    <x v="1"/>
    <s v="319 NO. SULTAN (M.BEIZE)"/>
    <s v="Ghamela"/>
    <s v="Finished Good"/>
    <s v="Pcs."/>
    <n v="720"/>
    <n v="785"/>
    <n v="40"/>
    <n v="8.89"/>
    <n v="3179.1"/>
    <n v="0"/>
    <n v="0"/>
    <n v="173"/>
    <n v="12921.92"/>
    <n v="46"/>
    <n v="5742"/>
    <n v="0"/>
    <n v="0"/>
    <n v="0"/>
    <n v="0"/>
    <n v="31.4"/>
    <n v="124.56"/>
    <n v="20.912378400000001"/>
    <n v="0"/>
    <n v="145.4723784"/>
    <n v="36.11"/>
    <n v="167"/>
    <n v="12623.8"/>
    <n v="118.25237840000001"/>
    <n v="0"/>
  </r>
  <r>
    <x v="1"/>
    <s v="319 NO. SULTAN (M.WHITE)"/>
    <s v="Ghamela"/>
    <s v="Finished Good"/>
    <s v="Pcs."/>
    <n v="720"/>
    <n v="785"/>
    <n v="3"/>
    <n v="0.14000000000000001"/>
    <n v="263.16000000000003"/>
    <n v="0"/>
    <n v="0"/>
    <n v="164"/>
    <n v="12153.66"/>
    <n v="40"/>
    <n v="4976.3999999999996"/>
    <n v="0"/>
    <n v="0"/>
    <n v="0"/>
    <n v="0"/>
    <n v="2.355"/>
    <n v="118.08"/>
    <n v="19.824451200000002"/>
    <n v="0"/>
    <n v="137.90445120000001"/>
    <n v="31.4"/>
    <n v="127"/>
    <n v="9442.73"/>
    <n v="106.64445119999999"/>
    <n v="0"/>
  </r>
  <r>
    <x v="1"/>
    <s v="319 NO.SULTAN (SILVER)"/>
    <s v="Ghamela"/>
    <s v="Finished Good"/>
    <s v="Pcs."/>
    <n v="720"/>
    <n v="785"/>
    <n v="18"/>
    <n v="5.35"/>
    <n v="1417.51"/>
    <n v="0"/>
    <n v="0"/>
    <n v="207"/>
    <n v="16584.11"/>
    <n v="40"/>
    <n v="4976.3999999999996"/>
    <n v="0"/>
    <n v="0"/>
    <n v="0"/>
    <n v="0"/>
    <n v="14.13"/>
    <n v="149.04"/>
    <n v="25.022325599999999"/>
    <n v="0"/>
    <n v="174.06232559999998"/>
    <n v="31.4"/>
    <n v="185"/>
    <n v="14801.33"/>
    <n v="148.01232559999997"/>
    <n v="0"/>
  </r>
  <r>
    <x v="1"/>
    <s v="320 NO.SAMRAT GHAMELA (B)"/>
    <s v="Ghamela"/>
    <s v="Finished Good"/>
    <s v="Pcs."/>
    <n v="800"/>
    <n v="872"/>
    <n v="515"/>
    <n v="119.39"/>
    <n v="47069.95"/>
    <n v="0"/>
    <n v="0"/>
    <n v="631"/>
    <n v="57130.84"/>
    <n v="495"/>
    <n v="73728"/>
    <n v="0"/>
    <n v="0"/>
    <n v="0"/>
    <n v="0"/>
    <n v="449.08"/>
    <n v="504.8"/>
    <n v="84.750872000000015"/>
    <n v="0"/>
    <n v="589.55087200000003"/>
    <n v="431.64"/>
    <n v="651"/>
    <n v="59043.02"/>
    <n v="277.30087200000003"/>
    <n v="0"/>
  </r>
  <r>
    <x v="1"/>
    <s v="320 NO.SAMRAT GHAMELA (MB)"/>
    <s v="Ghamela"/>
    <s v="Finished Good"/>
    <s v="Pcs."/>
    <n v="800"/>
    <n v="872"/>
    <n v="74"/>
    <n v="53.85"/>
    <n v="6647.61"/>
    <n v="0"/>
    <n v="0"/>
    <n v="0"/>
    <n v="0"/>
    <n v="0"/>
    <n v="0"/>
    <n v="0"/>
    <n v="0"/>
    <n v="0"/>
    <n v="0"/>
    <n v="64.528000000000006"/>
    <n v="0"/>
    <n v="0"/>
    <n v="0"/>
    <n v="0"/>
    <n v="0"/>
    <n v="74"/>
    <n v="6647.61"/>
    <n v="53.85"/>
    <n v="0"/>
  </r>
  <r>
    <x v="1"/>
    <s v="320 NO.SAMRAT GHAMELA (MW)"/>
    <s v="Ghamela"/>
    <s v="Finished Good"/>
    <s v="Pcs."/>
    <n v="800"/>
    <n v="872"/>
    <n v="53"/>
    <n v="12"/>
    <n v="4811.43"/>
    <n v="0"/>
    <n v="0"/>
    <n v="0"/>
    <n v="0"/>
    <n v="0"/>
    <n v="0"/>
    <n v="0"/>
    <n v="0"/>
    <n v="0"/>
    <n v="0"/>
    <n v="46.216000000000001"/>
    <n v="0"/>
    <n v="0"/>
    <n v="0"/>
    <n v="0"/>
    <n v="0"/>
    <n v="53"/>
    <n v="4811.43"/>
    <n v="12"/>
    <n v="0"/>
  </r>
  <r>
    <x v="1"/>
    <s v="320 NO.SAMRAT GHAMELA (O)"/>
    <s v="Ghamela"/>
    <s v="Finished Good"/>
    <s v="Pcs."/>
    <n v="800"/>
    <n v="872"/>
    <n v="278"/>
    <n v="32.93"/>
    <n v="25009.040000000001"/>
    <n v="0"/>
    <n v="0"/>
    <n v="622"/>
    <n v="55828.82"/>
    <n v="152"/>
    <n v="20960"/>
    <n v="0"/>
    <n v="0"/>
    <n v="0"/>
    <n v="0"/>
    <n v="242.416"/>
    <n v="497.6"/>
    <n v="83.542064000000011"/>
    <n v="0"/>
    <n v="581.142064"/>
    <n v="132.54400000000001"/>
    <n v="748"/>
    <n v="67163.850000000006"/>
    <n v="481.52806399999997"/>
    <n v="0"/>
  </r>
  <r>
    <x v="1"/>
    <s v="320 NO.SAMRAT GHAMELA (P)"/>
    <s v="Ghamela"/>
    <s v="Finished Good"/>
    <s v="Pcs."/>
    <n v="800"/>
    <n v="872"/>
    <n v="426"/>
    <n v="132.94999999999999"/>
    <n v="39063.07"/>
    <n v="0"/>
    <n v="0"/>
    <n v="274"/>
    <n v="24650.55"/>
    <n v="220"/>
    <n v="32502"/>
    <n v="0"/>
    <n v="0"/>
    <n v="0"/>
    <n v="0"/>
    <n v="371.47199999999998"/>
    <n v="219.2"/>
    <n v="36.801487999999999"/>
    <n v="0"/>
    <n v="256.00148799999999"/>
    <n v="191.84"/>
    <n v="480"/>
    <n v="43576.71"/>
    <n v="197.11148799999998"/>
    <n v="0"/>
  </r>
  <r>
    <x v="1"/>
    <s v="320 NO.SAMRAT GHAMELA (S)"/>
    <s v="Ghamela"/>
    <s v="Finished Good"/>
    <s v="Pcs."/>
    <n v="800"/>
    <n v="872"/>
    <n v="154"/>
    <n v="118.64"/>
    <n v="13905.44"/>
    <n v="0"/>
    <n v="0"/>
    <n v="0"/>
    <n v="0"/>
    <n v="40"/>
    <n v="6006"/>
    <n v="0"/>
    <n v="0"/>
    <n v="0"/>
    <n v="0"/>
    <n v="134.28800000000001"/>
    <n v="0"/>
    <n v="0"/>
    <n v="0"/>
    <n v="0"/>
    <n v="34.880000000000003"/>
    <n v="114"/>
    <n v="10293.64"/>
    <n v="83.759999999999991"/>
    <n v="0"/>
  </r>
  <r>
    <x v="1"/>
    <s v="321 Shaktiman Ghamela (B)"/>
    <s v="Ghamela"/>
    <s v="Finished Good"/>
    <s v="Pcs."/>
    <n v="1200"/>
    <n v="1308"/>
    <n v="113"/>
    <n v="31.23"/>
    <n v="16114.95"/>
    <n v="0"/>
    <n v="0"/>
    <n v="191"/>
    <n v="26198.080000000002"/>
    <n v="183"/>
    <n v="39210.9"/>
    <n v="0"/>
    <n v="0"/>
    <n v="0"/>
    <n v="0"/>
    <n v="147.804"/>
    <n v="229.2"/>
    <n v="38.480388000000005"/>
    <n v="0"/>
    <n v="267.68038799999999"/>
    <n v="239.364"/>
    <n v="121"/>
    <n v="16841.7"/>
    <n v="59.546388000000007"/>
    <n v="0"/>
  </r>
  <r>
    <x v="1"/>
    <s v="321 Shaktiman Ghamela (O)"/>
    <s v="Ghamela"/>
    <s v="Finished Good"/>
    <s v="Pcs."/>
    <n v="1200"/>
    <n v="1308"/>
    <n v="120"/>
    <n v="9.16"/>
    <n v="16605.11"/>
    <n v="0"/>
    <n v="0"/>
    <n v="161"/>
    <n v="21915.4"/>
    <n v="107"/>
    <n v="21251.8"/>
    <n v="0"/>
    <n v="0"/>
    <n v="0"/>
    <n v="0"/>
    <n v="156.96"/>
    <n v="193.2"/>
    <n v="32.436348000000002"/>
    <n v="160"/>
    <n v="385.636348"/>
    <n v="139.95599999999999"/>
    <n v="174"/>
    <n v="23852.560000000001"/>
    <n v="254.84034800000003"/>
    <n v="0"/>
  </r>
  <r>
    <x v="1"/>
    <s v="321 Shaktiman Ghamela (P)"/>
    <s v="Ghamela"/>
    <s v="Finished Good"/>
    <s v="Pcs."/>
    <n v="1200"/>
    <n v="1308"/>
    <n v="175"/>
    <n v="247.86"/>
    <n v="24932.94"/>
    <n v="0"/>
    <n v="0"/>
    <n v="97"/>
    <n v="13222.32"/>
    <n v="105"/>
    <n v="22158.3"/>
    <n v="0"/>
    <n v="0"/>
    <n v="0"/>
    <n v="0"/>
    <n v="228.9"/>
    <n v="116.4"/>
    <n v="19.542396000000004"/>
    <n v="0"/>
    <n v="135.942396"/>
    <n v="137.34"/>
    <n v="167"/>
    <n v="23426.21"/>
    <n v="246.46239600000004"/>
    <n v="0"/>
  </r>
  <r>
    <x v="1"/>
    <s v="322 NO. BAHUBALI GHAMEAL (MB)"/>
    <s v="Ghamela"/>
    <s v="Finished Good"/>
    <s v="Pcs."/>
    <n v="1150"/>
    <n v="1253"/>
    <n v="30"/>
    <n v="5.12"/>
    <n v="3883.24"/>
    <n v="0"/>
    <n v="0"/>
    <n v="0"/>
    <n v="0"/>
    <n v="6"/>
    <n v="1317.36"/>
    <n v="0"/>
    <n v="0"/>
    <n v="0"/>
    <n v="0"/>
    <n v="37.590000000000003"/>
    <n v="0"/>
    <n v="0"/>
    <n v="50"/>
    <n v="50"/>
    <n v="7.5179999999999998"/>
    <n v="24"/>
    <n v="3106.59"/>
    <n v="47.601999999999997"/>
    <n v="0"/>
  </r>
  <r>
    <x v="1"/>
    <s v="322 NO. BAHUBALI GHAMELA (B)"/>
    <s v="Ghamela"/>
    <s v="Finished Good"/>
    <s v="Pcs."/>
    <n v="1150"/>
    <n v="1253"/>
    <n v="439"/>
    <n v="512.32000000000005"/>
    <n v="59773.52"/>
    <n v="0"/>
    <n v="0"/>
    <n v="293"/>
    <n v="38927.01"/>
    <n v="362"/>
    <n v="76865.55"/>
    <n v="0"/>
    <n v="0"/>
    <n v="0"/>
    <n v="0"/>
    <n v="550.06700000000001"/>
    <n v="336.95"/>
    <n v="56.570535500000005"/>
    <n v="0"/>
    <n v="393.52053549999999"/>
    <n v="453.58600000000001"/>
    <n v="370"/>
    <n v="49546.18"/>
    <n v="452.25453549999997"/>
    <n v="0"/>
  </r>
  <r>
    <x v="1"/>
    <s v="322 NO. BAHUBALI GHAMELA (MW)"/>
    <s v="Ghamela"/>
    <s v="Finished Good"/>
    <s v="Pcs."/>
    <n v="1150"/>
    <n v="1253"/>
    <n v="66"/>
    <n v="2.98"/>
    <n v="8498.14"/>
    <n v="0"/>
    <n v="0"/>
    <n v="0"/>
    <n v="0"/>
    <n v="0"/>
    <n v="0"/>
    <n v="0"/>
    <n v="0"/>
    <n v="0"/>
    <n v="0"/>
    <n v="82.697999999999993"/>
    <n v="0"/>
    <n v="0"/>
    <n v="0"/>
    <n v="0"/>
    <n v="0"/>
    <n v="66"/>
    <n v="8498.14"/>
    <n v="2.98"/>
    <n v="0"/>
  </r>
  <r>
    <x v="1"/>
    <s v="322 NO. BAHUBALI GHAMELA (O)"/>
    <s v="Ghamela"/>
    <s v="Finished Good"/>
    <s v="Pcs."/>
    <n v="1150"/>
    <n v="1253"/>
    <n v="263"/>
    <n v="261.64999999999998"/>
    <n v="38709.550000000003"/>
    <n v="0"/>
    <n v="0"/>
    <n v="0"/>
    <n v="0"/>
    <n v="120"/>
    <n v="23650.799999999999"/>
    <n v="0"/>
    <n v="0"/>
    <n v="0"/>
    <n v="0"/>
    <n v="329.53899999999999"/>
    <n v="0"/>
    <n v="0"/>
    <n v="0"/>
    <n v="0"/>
    <n v="150.36000000000001"/>
    <n v="143"/>
    <n v="21047.4"/>
    <n v="111.28999999999996"/>
    <n v="0"/>
  </r>
  <r>
    <x v="1"/>
    <s v="322 NO. BAHUBALI GHAMELA (P)"/>
    <s v="Ghamela"/>
    <s v="Finished Good"/>
    <s v="Pcs."/>
    <n v="1150"/>
    <n v="1253"/>
    <n v="241"/>
    <n v="261.72000000000003"/>
    <n v="31882.43"/>
    <n v="0"/>
    <n v="0"/>
    <n v="250"/>
    <n v="32252.45"/>
    <n v="198"/>
    <n v="42154.8"/>
    <n v="0"/>
    <n v="0"/>
    <n v="0"/>
    <n v="0"/>
    <n v="301.97300000000001"/>
    <n v="287.5"/>
    <n v="48.268375000000006"/>
    <n v="0"/>
    <n v="335.76837499999999"/>
    <n v="248.09399999999999"/>
    <n v="293"/>
    <n v="38017.230000000003"/>
    <n v="349.39437500000003"/>
    <n v="0"/>
  </r>
  <r>
    <x v="1"/>
    <s v="322 NO. BAHUBALI GHAMELA (S)"/>
    <s v="Ghamela"/>
    <s v="Finished Good"/>
    <s v="Pcs."/>
    <n v="1150"/>
    <n v="1253"/>
    <n v="42"/>
    <n v="5.66"/>
    <n v="5646.82"/>
    <n v="0"/>
    <n v="0"/>
    <n v="0"/>
    <n v="0"/>
    <n v="0"/>
    <n v="0"/>
    <n v="0"/>
    <n v="0"/>
    <n v="0"/>
    <n v="0"/>
    <n v="52.625999999999998"/>
    <n v="0"/>
    <n v="0"/>
    <n v="40"/>
    <n v="40"/>
    <n v="0"/>
    <n v="42"/>
    <n v="5646.82"/>
    <n v="45.66"/>
    <n v="0"/>
  </r>
  <r>
    <x v="1"/>
    <s v="324 NO. SARDAR GHAMELA (B)"/>
    <s v="Ghamela"/>
    <s v="Finished Good"/>
    <s v="Pcs."/>
    <n v="1500"/>
    <n v="1635"/>
    <n v="342"/>
    <n v="9.8699999999999992"/>
    <n v="54198.68"/>
    <n v="0"/>
    <n v="0"/>
    <n v="0"/>
    <n v="0"/>
    <n v="189"/>
    <n v="53430.3"/>
    <n v="0"/>
    <n v="0"/>
    <n v="0"/>
    <n v="0"/>
    <n v="559.16999999999996"/>
    <n v="0"/>
    <n v="0"/>
    <n v="800"/>
    <n v="800"/>
    <n v="309.01499999999999"/>
    <n v="153"/>
    <n v="24246.78"/>
    <n v="500.85500000000002"/>
    <n v="0"/>
  </r>
  <r>
    <x v="1"/>
    <s v="324 NO. SARDAR GHAMELA (O)"/>
    <s v="Ghamela"/>
    <s v="Finished Good"/>
    <s v="Pcs."/>
    <n v="1500"/>
    <n v="1635"/>
    <n v="214"/>
    <n v="6.21"/>
    <n v="40605.69"/>
    <n v="0"/>
    <n v="0"/>
    <n v="0"/>
    <n v="0"/>
    <n v="90"/>
    <n v="20544"/>
    <n v="0"/>
    <n v="0"/>
    <n v="0"/>
    <n v="0"/>
    <n v="349.89"/>
    <n v="0"/>
    <n v="0"/>
    <n v="420"/>
    <n v="420"/>
    <n v="147.15"/>
    <n v="124"/>
    <n v="23528.53"/>
    <n v="279.05999999999995"/>
    <n v="0"/>
  </r>
  <r>
    <x v="1"/>
    <s v="324 NO. SARDAR GHAMELA (P)"/>
    <s v="Ghamela"/>
    <s v="Finished Good"/>
    <s v="Pcs."/>
    <n v="1500"/>
    <n v="1635"/>
    <n v="378"/>
    <n v="9.9700000000000006"/>
    <n v="60242.33"/>
    <n v="0"/>
    <n v="0"/>
    <n v="0"/>
    <n v="0"/>
    <n v="122"/>
    <n v="34536.699999999997"/>
    <n v="0"/>
    <n v="0"/>
    <n v="0"/>
    <n v="0"/>
    <n v="618.03"/>
    <n v="0"/>
    <n v="0"/>
    <n v="450"/>
    <n v="450"/>
    <n v="199.47"/>
    <n v="256"/>
    <n v="40799.03"/>
    <n v="260.5"/>
    <n v="0"/>
  </r>
  <r>
    <x v="1"/>
    <s v="40 LTR OUTER SWING LID (B)"/>
    <s v="Bucket"/>
    <s v="Trading"/>
    <s v="Pcs."/>
    <m/>
    <n v="0"/>
    <n v="182"/>
    <n v="8.2200000000000006"/>
    <n v="7972.75"/>
    <n v="0"/>
    <n v="0"/>
    <n v="0"/>
    <n v="0"/>
    <n v="0"/>
    <n v="0"/>
    <n v="0"/>
    <n v="0"/>
    <n v="0"/>
    <n v="0"/>
    <n v="0"/>
    <n v="0"/>
    <n v="0"/>
    <n v="0"/>
    <n v="0"/>
    <n v="0"/>
    <n v="182"/>
    <n v="7972.75"/>
    <n v="8.2200000000000006"/>
    <n v="0"/>
  </r>
  <r>
    <x v="1"/>
    <s v="40 LTR OUTER SWING LID (R)"/>
    <s v="Bucket"/>
    <s v="Trading"/>
    <s v="Pcs."/>
    <m/>
    <n v="0"/>
    <n v="116"/>
    <n v="5.24"/>
    <n v="5265.28"/>
    <n v="0"/>
    <n v="0"/>
    <n v="0"/>
    <n v="0"/>
    <n v="0"/>
    <n v="0"/>
    <n v="0"/>
    <n v="0"/>
    <n v="0"/>
    <n v="0"/>
    <n v="0"/>
    <n v="0"/>
    <n v="0"/>
    <n v="0"/>
    <n v="0"/>
    <n v="0"/>
    <n v="116"/>
    <n v="5265.28"/>
    <n v="5.24"/>
    <n v="0"/>
  </r>
  <r>
    <x v="1"/>
    <s v="40 LTR OUTER SWING LID (Y)"/>
    <s v="Bucket"/>
    <s v="Trading"/>
    <s v="Pcs."/>
    <m/>
    <n v="0"/>
    <n v="52"/>
    <n v="2.35"/>
    <n v="2633.19"/>
    <n v="0"/>
    <n v="0"/>
    <n v="0"/>
    <n v="0"/>
    <n v="0"/>
    <n v="0"/>
    <n v="0"/>
    <n v="0"/>
    <n v="0"/>
    <n v="0"/>
    <n v="0"/>
    <n v="0"/>
    <n v="0"/>
    <n v="0"/>
    <n v="0"/>
    <n v="0"/>
    <n v="52"/>
    <n v="2633.19"/>
    <n v="2.35"/>
    <n v="0"/>
  </r>
  <r>
    <x v="1"/>
    <s v="4021 GAJODHAR STOOL 21&quot;(B)"/>
    <s v="Housekeeping"/>
    <s v="Trading"/>
    <s v="Pcs."/>
    <m/>
    <n v="0"/>
    <n v="537"/>
    <n v="24.25"/>
    <n v="246140.19"/>
    <n v="0"/>
    <n v="0"/>
    <n v="0"/>
    <n v="0"/>
    <n v="0"/>
    <n v="0"/>
    <n v="0"/>
    <n v="0"/>
    <n v="0"/>
    <n v="0"/>
    <n v="0"/>
    <n v="0"/>
    <n v="0"/>
    <n v="0"/>
    <n v="0"/>
    <n v="0"/>
    <n v="537"/>
    <n v="246140.19"/>
    <n v="24.25"/>
    <n v="0"/>
  </r>
  <r>
    <x v="1"/>
    <s v="4021 GAJODHAR STOOL 21&quot;(MB)"/>
    <s v="Housekeeping"/>
    <s v="Trading"/>
    <s v="Pcs."/>
    <m/>
    <n v="0"/>
    <n v="947"/>
    <n v="42.76"/>
    <n v="271379.26"/>
    <n v="0"/>
    <n v="0"/>
    <n v="0"/>
    <n v="0"/>
    <n v="0"/>
    <n v="0"/>
    <n v="0"/>
    <n v="0"/>
    <n v="0"/>
    <n v="0"/>
    <n v="0"/>
    <n v="0"/>
    <n v="0"/>
    <n v="0"/>
    <n v="0"/>
    <n v="0"/>
    <n v="947"/>
    <n v="271379.26"/>
    <n v="42.76"/>
    <n v="0"/>
  </r>
  <r>
    <x v="1"/>
    <s v="4021 GAJODHAR STOOL 21&quot;(S)"/>
    <s v="Housekeeping"/>
    <s v="Trading"/>
    <s v="Pcs."/>
    <m/>
    <n v="0"/>
    <n v="447"/>
    <n v="20.18"/>
    <n v="244817.96"/>
    <n v="0"/>
    <n v="0"/>
    <n v="0"/>
    <n v="0"/>
    <n v="0"/>
    <n v="0"/>
    <n v="0"/>
    <n v="0"/>
    <n v="0"/>
    <n v="0"/>
    <n v="0"/>
    <n v="0"/>
    <n v="0"/>
    <n v="0"/>
    <n v="0"/>
    <n v="0"/>
    <n v="447"/>
    <n v="244817.96"/>
    <n v="20.18"/>
    <n v="0"/>
  </r>
  <r>
    <x v="1"/>
    <s v="4021GAJODHAR STOOL 21&quot;(SCRAP)"/>
    <s v="Housekeeping"/>
    <s v="Trading"/>
    <s v="Pcs."/>
    <m/>
    <n v="0"/>
    <n v="26"/>
    <n v="1.17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0"/>
    <n v="1.17"/>
    <n v="0"/>
  </r>
  <r>
    <x v="1"/>
    <s v="404 Airavat Small (M.baize)"/>
    <s v="Bath Stool"/>
    <s v="Finished Good"/>
    <s v="Pcs."/>
    <n v="475"/>
    <n v="518"/>
    <n v="216"/>
    <n v="85.63"/>
    <n v="15318.81"/>
    <n v="0"/>
    <n v="0"/>
    <n v="0"/>
    <n v="0"/>
    <n v="40"/>
    <n v="4692.6000000000004"/>
    <n v="0"/>
    <n v="0"/>
    <n v="0"/>
    <n v="0"/>
    <n v="111.88800000000001"/>
    <n v="0"/>
    <n v="0"/>
    <n v="0"/>
    <n v="0"/>
    <n v="20.72"/>
    <n v="176"/>
    <n v="12481.99"/>
    <n v="64.91"/>
    <n v="0"/>
  </r>
  <r>
    <x v="1"/>
    <s v="404 Airavat Small (orange)"/>
    <s v="Bath Stool"/>
    <s v="Finished Good"/>
    <s v="Pcs."/>
    <n v="475"/>
    <n v="518"/>
    <n v="123"/>
    <n v="7.51"/>
    <n v="11859.66"/>
    <n v="0"/>
    <n v="0"/>
    <n v="0"/>
    <n v="0"/>
    <n v="86"/>
    <n v="9743.2199999999993"/>
    <n v="0"/>
    <n v="0"/>
    <n v="0"/>
    <n v="0"/>
    <n v="63.713999999999999"/>
    <n v="0"/>
    <n v="0"/>
    <n v="50"/>
    <n v="50"/>
    <n v="44.548000000000002"/>
    <n v="37"/>
    <n v="3567.54"/>
    <n v="12.961999999999996"/>
    <n v="0"/>
  </r>
  <r>
    <x v="1"/>
    <s v="404 Airavat Small(M.white)"/>
    <s v="Bath Stool"/>
    <s v="Finished Good"/>
    <s v="Pcs."/>
    <n v="475"/>
    <n v="518"/>
    <n v="310"/>
    <n v="103.7"/>
    <n v="24027.3"/>
    <n v="0"/>
    <n v="0"/>
    <n v="0"/>
    <n v="0"/>
    <n v="14"/>
    <n v="1663.2"/>
    <n v="0"/>
    <n v="0"/>
    <n v="0"/>
    <n v="0"/>
    <n v="160.58000000000001"/>
    <n v="0"/>
    <n v="0"/>
    <n v="0"/>
    <n v="0"/>
    <n v="7.2519999999999998"/>
    <n v="296"/>
    <n v="22942.2"/>
    <n v="96.448000000000008"/>
    <n v="0"/>
  </r>
  <r>
    <x v="1"/>
    <s v="404 Airavat Small(sil)"/>
    <s v="Bath Stool"/>
    <s v="Finished Good"/>
    <s v="Pcs."/>
    <n v="475"/>
    <n v="518"/>
    <n v="345"/>
    <n v="89.51"/>
    <n v="24463.43"/>
    <n v="0"/>
    <n v="0"/>
    <n v="0"/>
    <n v="0"/>
    <n v="120"/>
    <n v="13988.7"/>
    <n v="0"/>
    <n v="0"/>
    <n v="0"/>
    <n v="0"/>
    <n v="178.71"/>
    <n v="0"/>
    <n v="0"/>
    <n v="0"/>
    <n v="0"/>
    <n v="62.16"/>
    <n v="225"/>
    <n v="15954.41"/>
    <n v="27.350000000000009"/>
    <n v="0"/>
  </r>
  <r>
    <x v="1"/>
    <s v="404 Airawat Small (blue)"/>
    <s v="Bath Stool"/>
    <s v="Finished Good"/>
    <s v="Pcs."/>
    <n v="475"/>
    <n v="518"/>
    <n v="506"/>
    <n v="275.51"/>
    <n v="36362.589999999997"/>
    <n v="0"/>
    <n v="0"/>
    <n v="0"/>
    <n v="0"/>
    <n v="199"/>
    <n v="23033.1"/>
    <n v="0"/>
    <n v="0"/>
    <n v="0"/>
    <n v="0"/>
    <n v="262.108"/>
    <n v="0"/>
    <n v="0"/>
    <n v="0"/>
    <n v="0"/>
    <n v="103.08199999999999"/>
    <n v="307"/>
    <n v="22061.88"/>
    <n v="172.428"/>
    <n v="0"/>
  </r>
  <r>
    <x v="1"/>
    <s v="404 Airawat small (pink)"/>
    <s v="Bath Stool"/>
    <s v="Finished Good"/>
    <s v="Pcs."/>
    <n v="475"/>
    <n v="518"/>
    <n v="479"/>
    <n v="213.19"/>
    <n v="34058.43"/>
    <n v="0"/>
    <n v="0"/>
    <n v="0"/>
    <n v="0"/>
    <n v="146"/>
    <n v="16891.2"/>
    <n v="0"/>
    <n v="0"/>
    <n v="0"/>
    <n v="0"/>
    <n v="248.12200000000001"/>
    <n v="0"/>
    <n v="0"/>
    <n v="0"/>
    <n v="0"/>
    <n v="75.628"/>
    <n v="333"/>
    <n v="23677.38"/>
    <n v="137.56200000000001"/>
    <n v="0"/>
  </r>
  <r>
    <x v="1"/>
    <s v="405 Gajraj Palta (M.W)"/>
    <s v="Bath Stool"/>
    <s v="Finished Good"/>
    <s v="Pcs."/>
    <n v="580"/>
    <n v="632"/>
    <n v="117"/>
    <n v="5.94"/>
    <n v="19948.5"/>
    <n v="0"/>
    <n v="0"/>
    <n v="0"/>
    <n v="0"/>
    <n v="20"/>
    <n v="2659.8"/>
    <n v="0"/>
    <n v="0"/>
    <n v="0"/>
    <n v="0"/>
    <n v="73.944000000000003"/>
    <n v="0"/>
    <n v="0"/>
    <n v="40"/>
    <n v="40"/>
    <n v="12.64"/>
    <n v="97"/>
    <n v="16538.5"/>
    <n v="33.299999999999997"/>
    <n v="0"/>
  </r>
  <r>
    <x v="1"/>
    <s v="405 Gajraj Palta (Pink)"/>
    <s v="Bath Stool"/>
    <s v="Finished Good"/>
    <s v="Pcs."/>
    <n v="580"/>
    <n v="632"/>
    <n v="266"/>
    <n v="3.32"/>
    <n v="31637.15"/>
    <n v="0"/>
    <n v="0"/>
    <n v="0"/>
    <n v="0"/>
    <n v="30"/>
    <n v="3931.8"/>
    <n v="0"/>
    <n v="0"/>
    <n v="0"/>
    <n v="0"/>
    <n v="168.11199999999999"/>
    <n v="0"/>
    <n v="0"/>
    <n v="70"/>
    <n v="70"/>
    <n v="18.96"/>
    <n v="236"/>
    <n v="28069.05"/>
    <n v="54.359999999999992"/>
    <n v="0"/>
  </r>
  <r>
    <x v="1"/>
    <s v="405 Gajraj Patla (Blue)"/>
    <s v="Bath Stool"/>
    <s v="Finished Good"/>
    <s v="Pcs."/>
    <n v="580"/>
    <n v="632"/>
    <n v="392"/>
    <n v="7.28"/>
    <n v="30015.59"/>
    <n v="0"/>
    <n v="0"/>
    <n v="0"/>
    <n v="0"/>
    <n v="60"/>
    <n v="7921.5"/>
    <n v="0"/>
    <n v="0"/>
    <n v="0"/>
    <n v="0"/>
    <n v="247.744"/>
    <n v="0"/>
    <n v="0"/>
    <n v="100"/>
    <n v="100"/>
    <n v="37.92"/>
    <n v="332"/>
    <n v="25421.37"/>
    <n v="69.36"/>
    <n v="0"/>
  </r>
  <r>
    <x v="1"/>
    <s v="405 Gajraj Patla (M.B)"/>
    <s v="Bath Stool"/>
    <s v="Finished Good"/>
    <s v="Pcs."/>
    <n v="580"/>
    <n v="632"/>
    <n v="322"/>
    <n v="8.67"/>
    <n v="54901"/>
    <n v="0"/>
    <n v="0"/>
    <n v="0"/>
    <n v="0"/>
    <n v="0"/>
    <n v="0"/>
    <n v="0"/>
    <n v="0"/>
    <n v="0"/>
    <n v="0"/>
    <n v="203.50399999999999"/>
    <n v="0"/>
    <n v="0"/>
    <n v="0"/>
    <n v="0"/>
    <n v="0"/>
    <n v="322"/>
    <n v="54901"/>
    <n v="8.67"/>
    <n v="0"/>
  </r>
  <r>
    <x v="1"/>
    <s v="405 Gajraj Patla (O)"/>
    <s v="Bath Stool"/>
    <s v="Finished Good"/>
    <s v="Pcs."/>
    <n v="580"/>
    <n v="632"/>
    <n v="233"/>
    <n v="8.7799999999999994"/>
    <n v="39726.5"/>
    <n v="0"/>
    <n v="0"/>
    <n v="0"/>
    <n v="0"/>
    <n v="20"/>
    <n v="2544"/>
    <n v="0"/>
    <n v="0"/>
    <n v="0"/>
    <n v="0"/>
    <n v="147.256"/>
    <n v="0"/>
    <n v="0"/>
    <n v="20"/>
    <n v="20"/>
    <n v="12.64"/>
    <n v="213"/>
    <n v="36316.5"/>
    <n v="16.14"/>
    <n v="0"/>
  </r>
  <r>
    <x v="1"/>
    <s v="405 Gajraj Patla (Silver)"/>
    <s v="Bath Stool"/>
    <s v="Finished Good"/>
    <s v="Pcs."/>
    <n v="580"/>
    <n v="632"/>
    <n v="70"/>
    <n v="9.69"/>
    <n v="5275.53"/>
    <n v="0"/>
    <n v="0"/>
    <n v="0"/>
    <n v="0"/>
    <n v="40"/>
    <n v="5319.6"/>
    <n v="0"/>
    <n v="0"/>
    <n v="0"/>
    <n v="0"/>
    <n v="44.24"/>
    <n v="0"/>
    <n v="0"/>
    <n v="50"/>
    <n v="50"/>
    <n v="25.28"/>
    <n v="30"/>
    <n v="2260.94"/>
    <n v="34.409999999999997"/>
    <n v="0"/>
  </r>
  <r>
    <x v="1"/>
    <s v="408 AAIRAWAT MEDIUM (TR.)"/>
    <s v="Bath Stool"/>
    <s v="Trading"/>
    <s v="Pcs."/>
    <m/>
    <n v="0"/>
    <n v="5"/>
    <n v="0.23"/>
    <n v="986.7"/>
    <n v="0"/>
    <n v="0"/>
    <n v="0"/>
    <n v="0"/>
    <n v="0"/>
    <n v="0"/>
    <n v="0"/>
    <n v="0"/>
    <n v="0"/>
    <n v="0"/>
    <n v="0"/>
    <n v="0"/>
    <n v="0"/>
    <n v="0"/>
    <n v="0"/>
    <n v="0"/>
    <n v="5"/>
    <n v="986.7"/>
    <n v="0.23"/>
    <n v="0"/>
  </r>
  <r>
    <x v="1"/>
    <s v="408 AIRAVAT MEDIUM (BROWN)"/>
    <s v="Bath Stool"/>
    <s v="Finished Good"/>
    <s v="Pcs."/>
    <n v="920"/>
    <n v="1003"/>
    <n v="98"/>
    <n v="25.5"/>
    <n v="24794"/>
    <n v="0"/>
    <n v="0"/>
    <n v="0"/>
    <n v="0"/>
    <n v="0"/>
    <n v="0"/>
    <n v="0"/>
    <n v="0"/>
    <n v="0"/>
    <n v="0"/>
    <n v="98.293999999999997"/>
    <n v="0"/>
    <n v="0"/>
    <n v="0"/>
    <n v="0"/>
    <n v="0"/>
    <n v="98"/>
    <n v="24794"/>
    <n v="25.5"/>
    <n v="0"/>
  </r>
  <r>
    <x v="1"/>
    <s v="408 AIRAVAT MEDIUM (M.BAIGE)"/>
    <s v="Bath Stool"/>
    <s v="Finished Good"/>
    <s v="Pcs."/>
    <n v="920"/>
    <n v="1003"/>
    <n v="246"/>
    <n v="178.94"/>
    <n v="27902.799999999999"/>
    <n v="0"/>
    <n v="0"/>
    <n v="0"/>
    <n v="0"/>
    <n v="42"/>
    <n v="8399.6"/>
    <n v="0"/>
    <n v="0"/>
    <n v="0"/>
    <n v="0"/>
    <n v="246.738"/>
    <n v="0"/>
    <n v="0"/>
    <n v="0"/>
    <n v="0"/>
    <n v="42.125999999999998"/>
    <n v="204"/>
    <n v="23138.9"/>
    <n v="136.81399999999999"/>
    <n v="0"/>
  </r>
  <r>
    <x v="1"/>
    <s v="408 AIRAVAT MEDIUM (M.WHITE)"/>
    <s v="Bath Stool"/>
    <s v="Finished Good"/>
    <s v="Pcs."/>
    <n v="920"/>
    <n v="1003"/>
    <n v="159"/>
    <n v="44.19"/>
    <n v="18039.46"/>
    <n v="0"/>
    <n v="0"/>
    <n v="0"/>
    <n v="0"/>
    <n v="30"/>
    <n v="5970.8"/>
    <n v="0"/>
    <n v="0"/>
    <n v="0"/>
    <n v="0"/>
    <n v="159.477"/>
    <n v="0"/>
    <n v="0"/>
    <n v="0"/>
    <n v="0"/>
    <n v="30.09"/>
    <n v="129"/>
    <n v="14635.79"/>
    <n v="14.099999999999998"/>
    <n v="0"/>
  </r>
  <r>
    <x v="1"/>
    <s v="408 AIRAVAT MEDIUM (ORG)"/>
    <s v="Bath Stool"/>
    <s v="Finished Good"/>
    <s v="Pcs."/>
    <n v="920"/>
    <n v="1003"/>
    <n v="122"/>
    <n v="61.18"/>
    <n v="13874.31"/>
    <n v="0"/>
    <n v="0"/>
    <n v="0"/>
    <n v="0"/>
    <n v="40"/>
    <n v="8928"/>
    <n v="0"/>
    <n v="0"/>
    <n v="0"/>
    <n v="0"/>
    <n v="122.366"/>
    <n v="0"/>
    <n v="0"/>
    <n v="0"/>
    <n v="0"/>
    <n v="40.119999999999997"/>
    <n v="82"/>
    <n v="9325.36"/>
    <n v="21.060000000000002"/>
    <n v="0"/>
  </r>
  <r>
    <x v="1"/>
    <s v="408 AIRAVAT MEDIUM (PINK)"/>
    <s v="Bath Stool"/>
    <s v="Finished Good"/>
    <s v="Pcs."/>
    <n v="920"/>
    <n v="1003"/>
    <n v="399"/>
    <n v="190.59"/>
    <n v="45657.69"/>
    <n v="0"/>
    <n v="0"/>
    <n v="0"/>
    <n v="0"/>
    <n v="170"/>
    <n v="33942.480000000003"/>
    <n v="0"/>
    <n v="0"/>
    <n v="0"/>
    <n v="0"/>
    <n v="400.197"/>
    <n v="0"/>
    <n v="0"/>
    <n v="0"/>
    <n v="0"/>
    <n v="170.51"/>
    <n v="229"/>
    <n v="26204.53"/>
    <n v="20.080000000000013"/>
    <n v="0"/>
  </r>
  <r>
    <x v="1"/>
    <s v="408 AIRAVAT MEDIUM (SILVER)"/>
    <s v="Bath Stool"/>
    <s v="Finished Good"/>
    <s v="Pcs."/>
    <n v="920"/>
    <n v="1003"/>
    <n v="307"/>
    <n v="281.58999999999997"/>
    <n v="34895.06"/>
    <n v="0"/>
    <n v="0"/>
    <n v="0"/>
    <n v="0"/>
    <n v="138"/>
    <n v="27374.6"/>
    <n v="0"/>
    <n v="0"/>
    <n v="0"/>
    <n v="0"/>
    <n v="307.92099999999999"/>
    <n v="0"/>
    <n v="0"/>
    <n v="0"/>
    <n v="0"/>
    <n v="138.41399999999999"/>
    <n v="169"/>
    <n v="19209.330000000002"/>
    <n v="143.17599999999999"/>
    <n v="0"/>
  </r>
  <r>
    <x v="1"/>
    <s v="408 AIRAVAT MEDIUM BLUE"/>
    <s v="Bath Stool"/>
    <s v="Finished Good"/>
    <s v="Pcs."/>
    <n v="920"/>
    <n v="1003"/>
    <n v="40"/>
    <n v="9.6199999999999992"/>
    <n v="4721.7700000000004"/>
    <n v="0"/>
    <n v="0"/>
    <n v="414"/>
    <n v="47393.11"/>
    <n v="298"/>
    <n v="60438.8"/>
    <n v="0"/>
    <n v="0"/>
    <n v="0"/>
    <n v="0"/>
    <n v="40.119999999999997"/>
    <n v="380.88"/>
    <n v="63.945943200000002"/>
    <n v="240"/>
    <n v="684.82594319999998"/>
    <n v="298.89400000000001"/>
    <n v="156"/>
    <n v="17858.28"/>
    <n v="395.55194319999998"/>
    <n v="0"/>
  </r>
  <r>
    <x v="1"/>
    <s v="410 AIRAWAT PATLA BIG (B)"/>
    <s v="Bath Stool"/>
    <s v="Finished Good"/>
    <s v="Pcs."/>
    <n v="1100"/>
    <n v="1199"/>
    <n v="86"/>
    <n v="3.89"/>
    <n v="20812.86"/>
    <n v="0"/>
    <n v="0"/>
    <n v="0"/>
    <n v="0"/>
    <n v="48"/>
    <n v="12107.2"/>
    <n v="0"/>
    <n v="0"/>
    <n v="0"/>
    <n v="0"/>
    <n v="103.114"/>
    <n v="0"/>
    <n v="0"/>
    <n v="90"/>
    <n v="90"/>
    <n v="57.552"/>
    <n v="38"/>
    <n v="9196.3799999999992"/>
    <n v="36.338000000000001"/>
    <n v="0"/>
  </r>
  <r>
    <x v="1"/>
    <s v="410 AIRAWAT PATLA BIG (MB)"/>
    <s v="Bath Stool"/>
    <s v="Finished Good"/>
    <s v="Pcs."/>
    <n v="1100"/>
    <n v="1199"/>
    <n v="42"/>
    <n v="3.44"/>
    <n v="7397.54"/>
    <n v="0"/>
    <n v="0"/>
    <n v="0"/>
    <n v="0"/>
    <n v="18"/>
    <n v="4572.3999999999996"/>
    <n v="0"/>
    <n v="0"/>
    <n v="0"/>
    <n v="0"/>
    <n v="50.357999999999997"/>
    <n v="0"/>
    <n v="0"/>
    <n v="40"/>
    <n v="40"/>
    <n v="21.582000000000001"/>
    <n v="24"/>
    <n v="4227.16"/>
    <n v="21.857999999999997"/>
    <n v="0"/>
  </r>
  <r>
    <x v="1"/>
    <s v="410 AIRAWAT PATLA BIG (MW)"/>
    <s v="Bath Stool"/>
    <s v="Finished Good"/>
    <s v="Pcs."/>
    <n v="1100"/>
    <n v="1199"/>
    <n v="6"/>
    <n v="1.04"/>
    <n v="1110.28"/>
    <n v="0"/>
    <n v="0"/>
    <n v="0"/>
    <n v="0"/>
    <n v="6"/>
    <n v="1506.96"/>
    <n v="0"/>
    <n v="0"/>
    <n v="0"/>
    <n v="0"/>
    <n v="7.194"/>
    <n v="0"/>
    <n v="0"/>
    <n v="20"/>
    <n v="20"/>
    <n v="7.194"/>
    <n v="0"/>
    <n v="0"/>
    <n v="13.846"/>
    <n v="0"/>
  </r>
  <r>
    <x v="1"/>
    <s v="410 AIRAWAT PATLA BIG (O)"/>
    <s v="Bath Stool"/>
    <s v="Finished Good"/>
    <s v="Pcs."/>
    <n v="1100"/>
    <n v="1199"/>
    <n v="16"/>
    <n v="1.49"/>
    <n v="3087.32"/>
    <n v="0"/>
    <n v="0"/>
    <n v="0"/>
    <n v="0"/>
    <n v="0"/>
    <n v="0"/>
    <n v="0"/>
    <n v="0"/>
    <n v="0"/>
    <n v="0"/>
    <n v="19.184000000000001"/>
    <n v="0"/>
    <n v="0"/>
    <n v="10"/>
    <n v="10"/>
    <n v="0"/>
    <n v="16"/>
    <n v="3087.32"/>
    <n v="11.49"/>
    <n v="0"/>
  </r>
  <r>
    <x v="1"/>
    <s v="410 AIRAWAT PATLA BIG (P)"/>
    <s v="Bath Stool"/>
    <s v="Finished Good"/>
    <s v="Pcs."/>
    <n v="1100"/>
    <n v="1199"/>
    <n v="55"/>
    <n v="4.03"/>
    <n v="9582.33"/>
    <n v="0"/>
    <n v="0"/>
    <n v="0"/>
    <n v="0"/>
    <n v="28"/>
    <n v="7084"/>
    <n v="0"/>
    <n v="0"/>
    <n v="0"/>
    <n v="0"/>
    <n v="65.944999999999993"/>
    <n v="0"/>
    <n v="0"/>
    <n v="50"/>
    <n v="50"/>
    <n v="33.572000000000003"/>
    <n v="27"/>
    <n v="4704.05"/>
    <n v="20.457999999999998"/>
    <n v="0"/>
  </r>
  <r>
    <x v="1"/>
    <s v="410 AIRAWAT PATLA BIG (S)"/>
    <s v="Bath Stool"/>
    <s v="Finished Good"/>
    <s v="Pcs."/>
    <n v="1100"/>
    <n v="1199"/>
    <n v="24"/>
    <n v="8.01"/>
    <n v="4175.84"/>
    <n v="0"/>
    <n v="0"/>
    <n v="0"/>
    <n v="0"/>
    <n v="24"/>
    <n v="6079.36"/>
    <n v="0"/>
    <n v="0"/>
    <n v="0"/>
    <n v="0"/>
    <n v="28.776"/>
    <n v="0"/>
    <n v="0"/>
    <n v="60"/>
    <n v="60"/>
    <n v="28.776"/>
    <n v="0"/>
    <n v="0"/>
    <n v="39.234000000000009"/>
    <n v="0"/>
  </r>
  <r>
    <x v="1"/>
    <s v="412 Gajendra Bathstool (Orange)"/>
    <s v="Bath Stool"/>
    <s v="Finished Good"/>
    <s v="Pcs."/>
    <n v="1025"/>
    <n v="1117"/>
    <n v="116"/>
    <n v="4.5199999999999996"/>
    <n v="19845.009999999998"/>
    <n v="0"/>
    <n v="0"/>
    <n v="0"/>
    <n v="0"/>
    <n v="0"/>
    <n v="0"/>
    <n v="0"/>
    <n v="0"/>
    <n v="0"/>
    <n v="0"/>
    <n v="129.572"/>
    <n v="0"/>
    <n v="0"/>
    <n v="10"/>
    <n v="10"/>
    <n v="0"/>
    <n v="116"/>
    <n v="19845.009999999998"/>
    <n v="14.52"/>
    <n v="0"/>
  </r>
  <r>
    <x v="1"/>
    <s v="412GajendraBathStool(Blue)"/>
    <s v="Bath Stool"/>
    <s v="Finished Good"/>
    <s v="Pcs."/>
    <n v="1025"/>
    <n v="1117"/>
    <n v="269"/>
    <n v="8.83"/>
    <n v="32305.15"/>
    <n v="0"/>
    <n v="0"/>
    <n v="446"/>
    <n v="53232.03"/>
    <n v="180"/>
    <n v="33735.599999999999"/>
    <n v="0"/>
    <n v="0"/>
    <n v="0"/>
    <n v="0"/>
    <n v="300.47300000000001"/>
    <n v="457.15"/>
    <n v="76.75091350000001"/>
    <n v="0"/>
    <n v="533.9009135"/>
    <n v="201.06"/>
    <n v="535"/>
    <n v="63980.28"/>
    <n v="341.67091350000004"/>
    <n v="0"/>
  </r>
  <r>
    <x v="1"/>
    <s v="412GajendraBathStool(M.B)"/>
    <s v="Bath Stool"/>
    <s v="Finished Good"/>
    <s v="Pcs."/>
    <n v="1025"/>
    <n v="1117"/>
    <n v="80"/>
    <n v="9.2799999999999994"/>
    <n v="9390.2800000000007"/>
    <n v="0"/>
    <n v="0"/>
    <n v="100"/>
    <n v="11789.07"/>
    <n v="0"/>
    <n v="0"/>
    <n v="0"/>
    <n v="0"/>
    <n v="0"/>
    <n v="0"/>
    <n v="89.36"/>
    <n v="102.5"/>
    <n v="17.208725000000001"/>
    <n v="10"/>
    <n v="129.70872500000002"/>
    <n v="0"/>
    <n v="180"/>
    <n v="21179.35"/>
    <n v="138.98872500000002"/>
    <n v="0"/>
  </r>
  <r>
    <x v="1"/>
    <s v="412GajendraBathStool(M.W)"/>
    <s v="Bath Stool"/>
    <s v="Finished Good"/>
    <s v="Pcs."/>
    <n v="1025"/>
    <n v="1117"/>
    <n v="127"/>
    <n v="9.9700000000000006"/>
    <n v="15072.12"/>
    <n v="0"/>
    <n v="0"/>
    <n v="107"/>
    <n v="12544.72"/>
    <n v="0"/>
    <n v="0"/>
    <n v="0"/>
    <n v="0"/>
    <n v="0"/>
    <n v="0"/>
    <n v="141.85900000000001"/>
    <n v="109.675"/>
    <n v="18.413335750000002"/>
    <n v="0"/>
    <n v="128.08833575"/>
    <n v="0"/>
    <n v="234"/>
    <n v="27616.84"/>
    <n v="138.05833575"/>
    <n v="0"/>
  </r>
  <r>
    <x v="1"/>
    <s v="412GajendraBathStool(Pink)"/>
    <s v="Bath Stool"/>
    <s v="Finished Good"/>
    <s v="Pcs."/>
    <n v="1025"/>
    <n v="1117"/>
    <n v="63"/>
    <n v="8.51"/>
    <n v="7424.52"/>
    <n v="0"/>
    <n v="0"/>
    <n v="405"/>
    <n v="48044.57"/>
    <n v="165"/>
    <n v="31324.05"/>
    <n v="0"/>
    <n v="0"/>
    <n v="0"/>
    <n v="0"/>
    <n v="70.370999999999995"/>
    <n v="415.125"/>
    <n v="69.695336250000011"/>
    <n v="0"/>
    <n v="484.82033625000003"/>
    <n v="184.30500000000001"/>
    <n v="303"/>
    <n v="35934.410000000003"/>
    <n v="309.02533625000001"/>
    <n v="0"/>
  </r>
  <r>
    <x v="1"/>
    <s v="412GajendraBathStool(Silver)"/>
    <s v="Bath Stool"/>
    <s v="Finished Good"/>
    <s v="Pcs."/>
    <n v="1025"/>
    <n v="1117"/>
    <n v="88"/>
    <n v="3.55"/>
    <n v="10620.2"/>
    <n v="0"/>
    <n v="0"/>
    <n v="294"/>
    <n v="34789.629999999997"/>
    <n v="60"/>
    <n v="10678.8"/>
    <n v="0"/>
    <n v="0"/>
    <n v="0"/>
    <n v="0"/>
    <n v="98.296000000000006"/>
    <n v="301.35000000000002"/>
    <n v="50.593651500000007"/>
    <n v="0"/>
    <n v="351.94365150000004"/>
    <n v="67.02"/>
    <n v="322"/>
    <n v="38199.57"/>
    <n v="288.47365150000007"/>
    <n v="0"/>
  </r>
  <r>
    <x v="1"/>
    <s v="415. SWEETY K. CRATE( M.B)"/>
    <s v="Kitchen Crate"/>
    <s v="Finished Good"/>
    <s v="Pcs."/>
    <n v="360"/>
    <n v="392"/>
    <n v="306"/>
    <n v="6.47"/>
    <n v="17734.87"/>
    <n v="0"/>
    <n v="0"/>
    <n v="0"/>
    <n v="0"/>
    <n v="0"/>
    <n v="0"/>
    <n v="0"/>
    <n v="0"/>
    <n v="0"/>
    <n v="0"/>
    <n v="119.952"/>
    <n v="0"/>
    <n v="0"/>
    <n v="10"/>
    <n v="10"/>
    <n v="0"/>
    <n v="306"/>
    <n v="17734.87"/>
    <n v="16.47"/>
    <n v="0"/>
  </r>
  <r>
    <x v="1"/>
    <s v="415. SWEETY K. CRATE(B)"/>
    <s v="Kitchen Crate"/>
    <s v="Finished Good"/>
    <s v="Pcs."/>
    <n v="360"/>
    <n v="392"/>
    <n v="648"/>
    <n v="7.23"/>
    <n v="28394.02"/>
    <n v="0"/>
    <n v="0"/>
    <n v="0"/>
    <n v="0"/>
    <n v="220"/>
    <n v="17186.400000000001"/>
    <n v="0"/>
    <n v="0"/>
    <n v="0"/>
    <n v="0"/>
    <n v="254.01599999999999"/>
    <n v="0"/>
    <n v="0"/>
    <n v="110"/>
    <n v="110"/>
    <n v="86.24"/>
    <n v="428"/>
    <n v="18754.07"/>
    <n v="30.990000000000009"/>
    <n v="0"/>
  </r>
  <r>
    <x v="1"/>
    <s v="415. SWEETY K. CRATE(M.W)"/>
    <s v="Kitchen Crate"/>
    <s v="Finished Good"/>
    <s v="Pcs."/>
    <n v="360"/>
    <n v="392"/>
    <n v="275"/>
    <n v="12.07"/>
    <n v="13594.16"/>
    <n v="0"/>
    <n v="0"/>
    <n v="0"/>
    <n v="0"/>
    <n v="0"/>
    <n v="0"/>
    <n v="0"/>
    <n v="0"/>
    <n v="0"/>
    <n v="0"/>
    <n v="107.8"/>
    <n v="0"/>
    <n v="0"/>
    <n v="0"/>
    <n v="0"/>
    <n v="0"/>
    <n v="275"/>
    <n v="13594.16"/>
    <n v="12.07"/>
    <n v="0"/>
  </r>
  <r>
    <x v="1"/>
    <s v="415. SWEETY K. CRATE(P)"/>
    <s v="Kitchen Crate"/>
    <s v="Finished Good"/>
    <s v="Pcs."/>
    <n v="360"/>
    <n v="392"/>
    <n v="320"/>
    <n v="9.76"/>
    <n v="14104.6"/>
    <n v="0"/>
    <n v="0"/>
    <n v="0"/>
    <n v="0"/>
    <n v="120"/>
    <n v="9464.4"/>
    <n v="0"/>
    <n v="0"/>
    <n v="0"/>
    <n v="0"/>
    <n v="125.44"/>
    <n v="0"/>
    <n v="0"/>
    <n v="70"/>
    <n v="70"/>
    <n v="47.04"/>
    <n v="200"/>
    <n v="8815.3799999999992"/>
    <n v="32.720000000000006"/>
    <n v="0"/>
  </r>
  <r>
    <x v="1"/>
    <s v="415. SWEETY K. CRATE(S)"/>
    <s v="Kitchen Crate"/>
    <s v="Finished Good"/>
    <s v="Pcs."/>
    <n v="360"/>
    <n v="392"/>
    <n v="236"/>
    <n v="1.29"/>
    <n v="10303.74"/>
    <n v="0"/>
    <n v="0"/>
    <n v="0"/>
    <n v="0"/>
    <n v="70"/>
    <n v="5405.4"/>
    <n v="0"/>
    <n v="0"/>
    <n v="0"/>
    <n v="0"/>
    <n v="92.512"/>
    <n v="0"/>
    <n v="0"/>
    <n v="90"/>
    <n v="90"/>
    <n v="27.44"/>
    <n v="166"/>
    <n v="7247.54"/>
    <n v="63.850000000000009"/>
    <n v="0"/>
  </r>
  <r>
    <x v="1"/>
    <s v="415. SWEETY K.CRATE(O)"/>
    <s v="Kitchen Crate"/>
    <s v="Finished Good"/>
    <s v="Pcs."/>
    <n v="360"/>
    <n v="392"/>
    <n v="403"/>
    <n v="18.2"/>
    <n v="17538.89"/>
    <n v="0"/>
    <n v="0"/>
    <n v="0"/>
    <n v="0"/>
    <n v="0"/>
    <n v="0"/>
    <n v="0"/>
    <n v="0"/>
    <n v="0"/>
    <n v="0"/>
    <n v="157.976"/>
    <n v="0"/>
    <n v="0"/>
    <n v="0"/>
    <n v="0"/>
    <n v="0"/>
    <n v="403"/>
    <n v="17538.89"/>
    <n v="18.2"/>
    <n v="0"/>
  </r>
  <r>
    <x v="1"/>
    <s v="418. SUPRIYA K. CRATE (B)"/>
    <s v="Kitchen Crate"/>
    <s v="Finished Good"/>
    <s v="Pcs."/>
    <n v="610"/>
    <n v="665"/>
    <n v="50"/>
    <n v="5.89"/>
    <n v="3648.79"/>
    <n v="0"/>
    <n v="0"/>
    <n v="0"/>
    <n v="0"/>
    <n v="50"/>
    <n v="6514.2"/>
    <n v="0"/>
    <n v="0"/>
    <n v="0"/>
    <n v="0"/>
    <n v="33.25"/>
    <n v="0"/>
    <n v="0"/>
    <n v="170"/>
    <n v="170"/>
    <n v="33.25"/>
    <n v="0"/>
    <n v="0"/>
    <n v="142.63999999999999"/>
    <n v="0"/>
  </r>
  <r>
    <x v="1"/>
    <s v="418.SUPRIYA K.CRATE (M.B)"/>
    <s v="Kitchen Crate"/>
    <s v="Finished Good"/>
    <s v="Pcs."/>
    <n v="610"/>
    <n v="665"/>
    <n v="140"/>
    <n v="6.32"/>
    <n v="12358.43"/>
    <n v="0"/>
    <n v="0"/>
    <n v="0"/>
    <n v="0"/>
    <n v="30"/>
    <n v="3841.2"/>
    <n v="0"/>
    <n v="0"/>
    <n v="0"/>
    <n v="0"/>
    <n v="93.1"/>
    <n v="0"/>
    <n v="0"/>
    <n v="20"/>
    <n v="20"/>
    <n v="19.95"/>
    <n v="110"/>
    <n v="9710.2000000000007"/>
    <n v="6.370000000000001"/>
    <n v="0"/>
  </r>
  <r>
    <x v="1"/>
    <s v="418.SUPRIYA K.CRATE (O)"/>
    <s v="Kitchen Crate"/>
    <s v="Finished Good"/>
    <s v="Pcs."/>
    <n v="610"/>
    <n v="665"/>
    <n v="88"/>
    <n v="9.89"/>
    <n v="10614.46"/>
    <n v="0"/>
    <n v="0"/>
    <n v="0"/>
    <n v="0"/>
    <n v="0"/>
    <n v="0"/>
    <n v="0"/>
    <n v="0"/>
    <n v="0"/>
    <n v="0"/>
    <n v="58.52"/>
    <n v="0"/>
    <n v="0"/>
    <n v="40"/>
    <n v="40"/>
    <n v="0"/>
    <n v="88"/>
    <n v="10614.46"/>
    <n v="49.89"/>
    <n v="0"/>
  </r>
  <r>
    <x v="1"/>
    <s v="418.SUPRIYA K.CRATE (P)"/>
    <s v="Kitchen Crate"/>
    <s v="Finished Good"/>
    <s v="Pcs."/>
    <n v="610"/>
    <n v="665"/>
    <n v="377"/>
    <n v="4.49"/>
    <n v="28180.52"/>
    <n v="0"/>
    <n v="0"/>
    <n v="0"/>
    <n v="0"/>
    <n v="50"/>
    <n v="6435"/>
    <n v="0"/>
    <n v="0"/>
    <n v="0"/>
    <n v="0"/>
    <n v="250.70500000000001"/>
    <n v="0"/>
    <n v="0"/>
    <n v="90"/>
    <n v="90"/>
    <n v="33.25"/>
    <n v="327"/>
    <n v="24443.05"/>
    <n v="61.239999999999995"/>
    <n v="0"/>
  </r>
  <r>
    <x v="1"/>
    <s v="418.SUPRIYA K.CRATE (S)"/>
    <s v="Kitchen Crate"/>
    <s v="Finished Good"/>
    <s v="Pcs."/>
    <n v="610"/>
    <n v="665"/>
    <n v="41"/>
    <n v="9.8699999999999992"/>
    <n v="3051.58"/>
    <n v="0"/>
    <n v="0"/>
    <n v="0"/>
    <n v="0"/>
    <n v="40"/>
    <n v="5134.8"/>
    <n v="0"/>
    <n v="0"/>
    <n v="0"/>
    <n v="0"/>
    <n v="27.265000000000001"/>
    <n v="0"/>
    <n v="0"/>
    <n v="90"/>
    <n v="90"/>
    <n v="26.6"/>
    <n v="1"/>
    <n v="74.430000000000007"/>
    <n v="73.27000000000001"/>
    <n v="0"/>
  </r>
  <r>
    <x v="1"/>
    <s v="418.SUPRIYA K.CRATE( M.W.)"/>
    <s v="Kitchen Crate"/>
    <s v="Finished Good"/>
    <s v="Pcs."/>
    <n v="610"/>
    <n v="665"/>
    <n v="465"/>
    <n v="20.99"/>
    <n v="76725"/>
    <n v="0"/>
    <n v="0"/>
    <n v="0"/>
    <n v="0"/>
    <n v="0"/>
    <n v="0"/>
    <n v="0"/>
    <n v="0"/>
    <n v="0"/>
    <n v="0"/>
    <n v="309.22500000000002"/>
    <n v="0"/>
    <n v="0"/>
    <n v="0"/>
    <n v="0"/>
    <n v="0"/>
    <n v="465"/>
    <n v="76725"/>
    <n v="20.99"/>
    <n v="0"/>
  </r>
  <r>
    <x v="1"/>
    <s v="421 Mini Marina 20 (Blue)"/>
    <s v="Kitchen Crate"/>
    <s v="Finished Good"/>
    <s v="Pcs."/>
    <n v="700"/>
    <n v="763"/>
    <n v="795"/>
    <n v="0.17"/>
    <n v="52822.239999999998"/>
    <n v="0"/>
    <n v="0"/>
    <n v="0"/>
    <n v="0"/>
    <n v="55"/>
    <n v="6590.25"/>
    <n v="0"/>
    <n v="0"/>
    <n v="0"/>
    <n v="0"/>
    <n v="606.58500000000004"/>
    <n v="0"/>
    <n v="0"/>
    <n v="160"/>
    <n v="160"/>
    <n v="41.965000000000003"/>
    <n v="740"/>
    <n v="49167.87"/>
    <n v="118.20499999999998"/>
    <n v="0"/>
  </r>
  <r>
    <x v="1"/>
    <s v="421 Mini Marina 20 (Orange)"/>
    <s v="Kitchen Crate"/>
    <s v="Finished Good"/>
    <s v="Pcs."/>
    <n v="700"/>
    <n v="763"/>
    <n v="19"/>
    <n v="0.81"/>
    <n v="2363.79"/>
    <n v="0"/>
    <n v="0"/>
    <n v="0"/>
    <n v="0"/>
    <n v="0"/>
    <n v="0"/>
    <n v="0"/>
    <n v="0"/>
    <n v="0"/>
    <n v="0"/>
    <n v="14.497"/>
    <n v="0"/>
    <n v="0"/>
    <n v="10"/>
    <n v="10"/>
    <n v="0"/>
    <n v="19"/>
    <n v="2363.79"/>
    <n v="10.81"/>
    <n v="0"/>
  </r>
  <r>
    <x v="1"/>
    <s v="421 Mini Marina 20 (Pink)"/>
    <s v="Kitchen Crate"/>
    <s v="Finished Good"/>
    <s v="Pcs."/>
    <n v="700"/>
    <n v="763"/>
    <n v="185"/>
    <n v="7.23"/>
    <n v="12292.08"/>
    <n v="0"/>
    <n v="0"/>
    <n v="0"/>
    <n v="0"/>
    <n v="86"/>
    <n v="10446.959999999999"/>
    <n v="0"/>
    <n v="0"/>
    <n v="0"/>
    <n v="0"/>
    <n v="141.155"/>
    <n v="0"/>
    <n v="0"/>
    <n v="140"/>
    <n v="140"/>
    <n v="65.617999999999995"/>
    <n v="99"/>
    <n v="6577.92"/>
    <n v="81.611999999999995"/>
    <n v="0"/>
  </r>
  <r>
    <x v="1"/>
    <s v="422. SUJATA K.CRATE (O)"/>
    <s v="Kitchen Crate"/>
    <s v="Finished Good"/>
    <s v="Pcs."/>
    <n v="1050"/>
    <n v="1144"/>
    <n v="93"/>
    <n v="7.94"/>
    <n v="17110.310000000001"/>
    <n v="0"/>
    <n v="0"/>
    <n v="0"/>
    <n v="0"/>
    <n v="0"/>
    <n v="0"/>
    <n v="0"/>
    <n v="0"/>
    <n v="0"/>
    <n v="0"/>
    <n v="106.392"/>
    <n v="0"/>
    <n v="0"/>
    <n v="40"/>
    <n v="40"/>
    <n v="0"/>
    <n v="93"/>
    <n v="17110.310000000001"/>
    <n v="47.94"/>
    <n v="0"/>
  </r>
  <r>
    <x v="1"/>
    <s v="422. SUJATA K.CRATE (P)"/>
    <s v="Kitchen Crate"/>
    <s v="Finished Good"/>
    <s v="Pcs."/>
    <n v="1050"/>
    <n v="1144"/>
    <n v="299"/>
    <n v="7.35"/>
    <n v="35797"/>
    <n v="0"/>
    <n v="0"/>
    <n v="0"/>
    <n v="0"/>
    <n v="90"/>
    <n v="18456.900000000001"/>
    <n v="0"/>
    <n v="0"/>
    <n v="0"/>
    <n v="0"/>
    <n v="342.05599999999998"/>
    <n v="0"/>
    <n v="0"/>
    <n v="240"/>
    <n v="240"/>
    <n v="102.96"/>
    <n v="209"/>
    <n v="25021.99"/>
    <n v="144.38999999999999"/>
    <n v="0"/>
  </r>
  <r>
    <x v="1"/>
    <s v="422.SUJATA K.CRATE ( M.B)"/>
    <s v="Kitchen Crate"/>
    <s v="Finished Good"/>
    <s v="Pcs."/>
    <n v="1050"/>
    <n v="1144"/>
    <n v="182"/>
    <n v="8.77"/>
    <n v="22299.39"/>
    <n v="0"/>
    <n v="0"/>
    <n v="0"/>
    <n v="0"/>
    <n v="44"/>
    <n v="9012.4"/>
    <n v="0"/>
    <n v="0"/>
    <n v="0"/>
    <n v="0"/>
    <n v="208.208"/>
    <n v="0"/>
    <n v="0"/>
    <n v="100"/>
    <n v="100"/>
    <n v="50.335999999999999"/>
    <n v="138"/>
    <n v="16908.330000000002"/>
    <n v="58.433999999999997"/>
    <n v="0"/>
  </r>
  <r>
    <x v="1"/>
    <s v="422.SUJATA K.CRATE (B)"/>
    <s v="Kitchen Crate"/>
    <s v="Finished Good"/>
    <s v="Pcs."/>
    <n v="1050"/>
    <n v="1144"/>
    <n v="429"/>
    <n v="8.39"/>
    <n v="52060.04"/>
    <n v="0"/>
    <n v="0"/>
    <n v="0"/>
    <n v="0"/>
    <n v="270"/>
    <n v="55060.5"/>
    <n v="0"/>
    <n v="0"/>
    <n v="0"/>
    <n v="0"/>
    <n v="490.77600000000001"/>
    <n v="0"/>
    <n v="0"/>
    <n v="410"/>
    <n v="410"/>
    <n v="308.88"/>
    <n v="159"/>
    <n v="19294.990000000002"/>
    <n v="109.50999999999999"/>
    <n v="0"/>
  </r>
  <r>
    <x v="1"/>
    <s v="422.SUJATA K.CRATE (M.W)"/>
    <s v="Kitchen Crate"/>
    <s v="Finished Good"/>
    <s v="Pcs."/>
    <n v="1050"/>
    <n v="1144"/>
    <n v="286"/>
    <n v="6.43"/>
    <n v="34471.85"/>
    <n v="0"/>
    <n v="0"/>
    <n v="0"/>
    <n v="0"/>
    <n v="60"/>
    <n v="12252.9"/>
    <n v="0"/>
    <n v="0"/>
    <n v="0"/>
    <n v="0"/>
    <n v="327.18400000000003"/>
    <n v="0"/>
    <n v="0"/>
    <n v="80"/>
    <n v="80"/>
    <n v="68.64"/>
    <n v="226"/>
    <n v="27239.99"/>
    <n v="17.790000000000006"/>
    <n v="0"/>
  </r>
  <r>
    <x v="1"/>
    <s v="422.SUJATA K.CRATE (S)"/>
    <s v="Kitchen Crate"/>
    <s v="Finished Good"/>
    <s v="Pcs."/>
    <n v="1050"/>
    <n v="1144"/>
    <n v="246"/>
    <n v="2.21"/>
    <n v="29440.6"/>
    <n v="0"/>
    <n v="0"/>
    <n v="0"/>
    <n v="0"/>
    <n v="106"/>
    <n v="21511.4"/>
    <n v="0"/>
    <n v="0"/>
    <n v="0"/>
    <n v="0"/>
    <n v="281.42399999999998"/>
    <n v="0"/>
    <n v="0"/>
    <n v="210"/>
    <n v="210"/>
    <n v="121.264"/>
    <n v="140"/>
    <n v="16754.8"/>
    <n v="90.946000000000012"/>
    <n v="0"/>
  </r>
  <r>
    <x v="1"/>
    <s v="423 Marina 22&quot;(Blue)"/>
    <s v="Kitchen Crate"/>
    <s v="Finished Good"/>
    <s v="Pcs."/>
    <n v="970"/>
    <n v="1057"/>
    <n v="447"/>
    <n v="8.76"/>
    <n v="48524.61"/>
    <n v="0"/>
    <n v="0"/>
    <n v="0"/>
    <n v="0"/>
    <n v="90"/>
    <n v="14475.3"/>
    <n v="0"/>
    <n v="0"/>
    <n v="0"/>
    <n v="0"/>
    <n v="472.47899999999998"/>
    <n v="0"/>
    <n v="0"/>
    <n v="200"/>
    <n v="200"/>
    <n v="95.13"/>
    <n v="357"/>
    <n v="38754.550000000003"/>
    <n v="113.63"/>
    <n v="0"/>
  </r>
  <r>
    <x v="1"/>
    <s v="423 Marina 22&quot;(orange)"/>
    <s v="Kitchen Crate"/>
    <s v="Finished Good"/>
    <s v="Pcs."/>
    <n v="970"/>
    <n v="1057"/>
    <n v="17"/>
    <n v="0.77"/>
    <n v="3646.5"/>
    <n v="0"/>
    <n v="0"/>
    <n v="0"/>
    <n v="0"/>
    <n v="30"/>
    <n v="4728"/>
    <n v="0"/>
    <n v="0"/>
    <n v="0"/>
    <n v="0"/>
    <n v="17.969000000000001"/>
    <n v="0"/>
    <n v="0"/>
    <n v="40"/>
    <n v="40"/>
    <n v="31.71"/>
    <n v="-13"/>
    <n v="-2788.5"/>
    <n v="9.0600000000000023"/>
    <n v="0"/>
  </r>
  <r>
    <x v="1"/>
    <s v="423 Marina 22&quot;(Pink)"/>
    <s v="Kitchen Crate"/>
    <s v="Finished Good"/>
    <s v="Pcs."/>
    <n v="970"/>
    <n v="1057"/>
    <n v="207"/>
    <n v="8.6300000000000008"/>
    <n v="24096.22"/>
    <n v="0"/>
    <n v="0"/>
    <n v="0"/>
    <n v="0"/>
    <n v="60"/>
    <n v="9747.2999999999993"/>
    <n v="0"/>
    <n v="0"/>
    <n v="0"/>
    <n v="0"/>
    <n v="218.79900000000001"/>
    <n v="0"/>
    <n v="0"/>
    <n v="120"/>
    <n v="120"/>
    <n v="63.42"/>
    <n v="147"/>
    <n v="17111.8"/>
    <n v="65.209999999999994"/>
    <n v="0"/>
  </r>
  <r>
    <x v="1"/>
    <s v="5 Ltr Bkt Only Handle (M.baize)"/>
    <s v="Component"/>
    <s v="Trading"/>
    <s v="Pcs."/>
    <m/>
    <n v="0"/>
    <n v="28"/>
    <n v="1.63"/>
    <n v="113.44"/>
    <n v="0"/>
    <n v="0"/>
    <n v="0"/>
    <n v="0"/>
    <n v="0"/>
    <n v="0"/>
    <n v="0"/>
    <n v="0"/>
    <n v="0"/>
    <n v="0"/>
    <n v="0"/>
    <n v="0"/>
    <n v="0"/>
    <n v="0"/>
    <n v="0"/>
    <n v="0"/>
    <n v="28"/>
    <n v="113.44"/>
    <n v="1.63"/>
    <n v="0"/>
  </r>
  <r>
    <x v="1"/>
    <s v="5 Ltr Bkt Only Handle (M.white)"/>
    <s v="Component"/>
    <s v="Trading"/>
    <s v="Pcs."/>
    <m/>
    <n v="0"/>
    <n v="185"/>
    <n v="15.76"/>
    <n v="729.39"/>
    <n v="0"/>
    <n v="0"/>
    <n v="0"/>
    <n v="0"/>
    <n v="0"/>
    <n v="0"/>
    <n v="84"/>
    <n v="14.175840000000001"/>
    <n v="98.175839999999994"/>
    <n v="330.96"/>
    <n v="0"/>
    <n v="0"/>
    <n v="0"/>
    <n v="0"/>
    <n v="0"/>
    <n v="0"/>
    <n v="101"/>
    <n v="398.21"/>
    <n v="15.76"/>
    <n v="0"/>
  </r>
  <r>
    <x v="1"/>
    <s v="5 Ltr Bkt Only Handle (orange)"/>
    <s v="Component"/>
    <s v="Trading"/>
    <s v="Pcs."/>
    <m/>
    <n v="0"/>
    <n v="50"/>
    <n v="2.75"/>
    <n v="203.9"/>
    <n v="0"/>
    <n v="0"/>
    <n v="0"/>
    <n v="0"/>
    <n v="0"/>
    <n v="0"/>
    <n v="0"/>
    <n v="0"/>
    <n v="0"/>
    <n v="0"/>
    <n v="0"/>
    <n v="0"/>
    <n v="0"/>
    <n v="0"/>
    <n v="0"/>
    <n v="0"/>
    <n v="50"/>
    <n v="203.9"/>
    <n v="2.75"/>
    <n v="0"/>
  </r>
  <r>
    <x v="1"/>
    <s v="5 Ltr Bkt Only Handle(blue)"/>
    <s v="Component"/>
    <s v="Trading"/>
    <s v="Pcs."/>
    <m/>
    <n v="0"/>
    <n v="1094"/>
    <n v="105.69"/>
    <n v="4386.2700000000004"/>
    <n v="0"/>
    <n v="0"/>
    <n v="0"/>
    <n v="0"/>
    <n v="0"/>
    <n v="0"/>
    <n v="0"/>
    <n v="0"/>
    <n v="0"/>
    <n v="0"/>
    <n v="0"/>
    <n v="0"/>
    <n v="0"/>
    <n v="0"/>
    <n v="0"/>
    <n v="0"/>
    <n v="1094"/>
    <n v="4386.2700000000004"/>
    <n v="105.69"/>
    <n v="0"/>
  </r>
  <r>
    <x v="1"/>
    <s v="5 Ltr Bkt Only Handle(pink)"/>
    <s v="Component"/>
    <s v="Trading"/>
    <s v="Pcs."/>
    <m/>
    <m/>
    <m/>
    <n v="37.47"/>
    <m/>
    <m/>
    <m/>
    <m/>
    <m/>
    <m/>
    <m/>
    <m/>
    <m/>
    <n v="0"/>
    <m/>
    <n v="0"/>
    <n v="0"/>
    <n v="0"/>
    <n v="0"/>
    <n v="0"/>
    <n v="0"/>
    <m/>
    <m/>
    <n v="37.47"/>
    <n v="0"/>
  </r>
  <r>
    <x v="1"/>
    <s v="5 Ltr Bkt Only Handle(sil)"/>
    <s v="Component"/>
    <s v="Trading"/>
    <s v="Pcs."/>
    <m/>
    <n v="0"/>
    <n v="72"/>
    <n v="1.54"/>
    <n v="283.89999999999998"/>
    <n v="0"/>
    <n v="0"/>
    <n v="0"/>
    <n v="0"/>
    <n v="0"/>
    <n v="0"/>
    <n v="0"/>
    <n v="0"/>
    <n v="0"/>
    <n v="0"/>
    <n v="0"/>
    <n v="0"/>
    <n v="0"/>
    <n v="0"/>
    <n v="0"/>
    <n v="0"/>
    <n v="72"/>
    <n v="283.89999999999998"/>
    <n v="1.54"/>
    <n v="0"/>
  </r>
  <r>
    <x v="1"/>
    <s v="503 PADMA BUCKET 3.5L (BLUE)"/>
    <s v="Bucket"/>
    <s v="Finished Good"/>
    <s v="Pcs."/>
    <n v="205"/>
    <n v="223"/>
    <n v="26"/>
    <n v="0.11"/>
    <n v="696.44"/>
    <n v="0"/>
    <n v="0"/>
    <n v="1293"/>
    <n v="34015.56"/>
    <n v="480"/>
    <n v="19276.5"/>
    <n v="0"/>
    <n v="0"/>
    <n v="0"/>
    <n v="0"/>
    <n v="5.798"/>
    <n v="265.065"/>
    <n v="44.501762850000006"/>
    <n v="0"/>
    <n v="309.56676285000003"/>
    <n v="107.04"/>
    <n v="839"/>
    <n v="22062.29"/>
    <n v="202.63676285000003"/>
    <n v="0"/>
  </r>
  <r>
    <x v="1"/>
    <s v="503 PADMA BUCKET 3.5L (M. BEZ)"/>
    <s v="Bucket"/>
    <s v="Finished Good"/>
    <s v="Pcs."/>
    <n v="205"/>
    <n v="223"/>
    <n v="234"/>
    <n v="4.0199999999999996"/>
    <n v="9777.7199999999993"/>
    <n v="0"/>
    <n v="0"/>
    <n v="251"/>
    <n v="6764.96"/>
    <n v="91"/>
    <n v="3708.25"/>
    <n v="0"/>
    <n v="0"/>
    <n v="0"/>
    <n v="0"/>
    <n v="52.182000000000002"/>
    <n v="51.454999999999998"/>
    <n v="8.63877995"/>
    <n v="0"/>
    <n v="60.093779949999998"/>
    <n v="20.292999999999999"/>
    <n v="394"/>
    <n v="13438.79"/>
    <n v="43.820779949999995"/>
    <n v="0"/>
  </r>
  <r>
    <x v="1"/>
    <s v="503 PADMA BUCKET 3.5L (M. WHITE)"/>
    <s v="Bucket"/>
    <s v="Finished Good"/>
    <s v="Pcs."/>
    <n v="205"/>
    <n v="223"/>
    <n v="109"/>
    <n v="8.56"/>
    <n v="4727.09"/>
    <n v="0"/>
    <n v="0"/>
    <n v="310"/>
    <n v="8350.2999999999993"/>
    <n v="60"/>
    <n v="2445"/>
    <n v="0"/>
    <n v="0"/>
    <n v="0"/>
    <n v="0"/>
    <n v="24.306999999999999"/>
    <n v="63.55"/>
    <n v="10.669409500000002"/>
    <n v="0"/>
    <n v="74.219409499999998"/>
    <n v="13.38"/>
    <n v="359"/>
    <n v="11204.73"/>
    <n v="69.399409500000004"/>
    <n v="0"/>
  </r>
  <r>
    <x v="1"/>
    <s v="503 PADMA BUCKET 3.5L (ORG)"/>
    <s v="Bucket"/>
    <s v="Finished Good"/>
    <s v="Pcs."/>
    <n v="205"/>
    <n v="223"/>
    <n v="258"/>
    <n v="9.9499999999999993"/>
    <n v="8174.22"/>
    <n v="0"/>
    <n v="0"/>
    <n v="210"/>
    <n v="5664.48"/>
    <n v="151"/>
    <n v="5556.8"/>
    <n v="0"/>
    <n v="0"/>
    <n v="0"/>
    <n v="0"/>
    <n v="57.533999999999999"/>
    <n v="43.05"/>
    <n v="7.2276644999999995"/>
    <n v="0"/>
    <n v="50.2776645"/>
    <n v="33.673000000000002"/>
    <n v="317"/>
    <n v="9373.65"/>
    <n v="26.554664500000001"/>
    <n v="0"/>
  </r>
  <r>
    <x v="1"/>
    <s v="503 PADMA BUCKET 3.5L (PINK)"/>
    <s v="Bucket"/>
    <s v="Finished Good"/>
    <s v="Pcs."/>
    <n v="205"/>
    <n v="223"/>
    <n v="348"/>
    <n v="2.67"/>
    <n v="9626.24"/>
    <n v="0"/>
    <n v="0"/>
    <n v="659"/>
    <n v="17794.919999999998"/>
    <n v="300"/>
    <n v="11932.5"/>
    <n v="0"/>
    <n v="0"/>
    <n v="0"/>
    <n v="0"/>
    <n v="77.603999999999999"/>
    <n v="135.095"/>
    <n v="22.681099550000003"/>
    <n v="0"/>
    <n v="157.77609955"/>
    <n v="66.900000000000006"/>
    <n v="707"/>
    <n v="19233.82"/>
    <n v="93.54609954999998"/>
    <n v="0"/>
  </r>
  <r>
    <x v="1"/>
    <s v="503 PADMA BUCKET 3.5L (SILVER)"/>
    <s v="Bucket"/>
    <s v="Finished Good"/>
    <s v="Pcs."/>
    <n v="205"/>
    <n v="223"/>
    <n v="37"/>
    <n v="3.96"/>
    <n v="1014.04"/>
    <n v="0"/>
    <n v="0"/>
    <n v="620"/>
    <n v="16736.73"/>
    <n v="150"/>
    <n v="6112.5"/>
    <n v="0"/>
    <n v="0"/>
    <n v="0"/>
    <n v="0"/>
    <n v="8.2509999999999994"/>
    <n v="127.1"/>
    <n v="21.338819000000004"/>
    <n v="0"/>
    <n v="148.438819"/>
    <n v="33.450000000000003"/>
    <n v="507"/>
    <n v="13698.08"/>
    <n v="118.948819"/>
    <n v="0"/>
  </r>
  <r>
    <x v="1"/>
    <s v="505 TAPI BUCKET 5L (BLUE)"/>
    <s v="Bucket"/>
    <s v="Finished Good"/>
    <s v="Pcs."/>
    <n v="270"/>
    <n v="294"/>
    <n v="1171"/>
    <n v="229.28"/>
    <n v="35570.769999999997"/>
    <n v="0"/>
    <n v="0"/>
    <n v="0"/>
    <n v="0"/>
    <n v="810"/>
    <n v="38953.57"/>
    <n v="0"/>
    <n v="0"/>
    <n v="0"/>
    <n v="0"/>
    <n v="344.274"/>
    <n v="0"/>
    <n v="0"/>
    <n v="10"/>
    <n v="10"/>
    <n v="238.14"/>
    <n v="361"/>
    <n v="10965.88"/>
    <n v="1.1400000000000148"/>
    <n v="0"/>
  </r>
  <r>
    <x v="1"/>
    <s v="505 TAPI BUCKET 5L (M. BEZ)"/>
    <s v="Bucket"/>
    <s v="Finished Good"/>
    <s v="Pcs."/>
    <n v="270"/>
    <n v="294"/>
    <n v="280"/>
    <n v="81.47"/>
    <n v="8724.3799999999992"/>
    <n v="0"/>
    <n v="0"/>
    <n v="0"/>
    <n v="0"/>
    <n v="30"/>
    <n v="1518"/>
    <n v="0"/>
    <n v="0"/>
    <n v="0"/>
    <n v="0"/>
    <n v="82.32"/>
    <n v="0"/>
    <n v="0"/>
    <n v="0"/>
    <n v="0"/>
    <n v="8.82"/>
    <n v="250"/>
    <n v="7789.62"/>
    <n v="72.650000000000006"/>
    <n v="0"/>
  </r>
  <r>
    <x v="1"/>
    <s v="505 TAPI BUCKET 5L (M. WHITE)"/>
    <s v="Bucket"/>
    <s v="Finished Good"/>
    <s v="Pcs."/>
    <n v="270"/>
    <n v="294"/>
    <n v="512"/>
    <n v="150.54"/>
    <n v="15884.65"/>
    <n v="0"/>
    <n v="0"/>
    <n v="84"/>
    <n v="2504.09"/>
    <n v="60"/>
    <n v="3036"/>
    <n v="0"/>
    <n v="0"/>
    <n v="0"/>
    <n v="0"/>
    <n v="150.52799999999999"/>
    <n v="22.68"/>
    <n v="3.8077452000000007"/>
    <n v="0"/>
    <n v="26.487745199999999"/>
    <n v="17.64"/>
    <n v="536"/>
    <n v="16537.52"/>
    <n v="159.38774519999998"/>
    <n v="0"/>
  </r>
  <r>
    <x v="1"/>
    <s v="505 TAPI BUCKET 5L (ORG)"/>
    <s v="Bucket"/>
    <s v="Finished Good"/>
    <s v="Pcs."/>
    <n v="270"/>
    <n v="294"/>
    <n v="281"/>
    <n v="94.84"/>
    <n v="8796.9699999999993"/>
    <n v="0"/>
    <n v="0"/>
    <n v="0"/>
    <n v="0"/>
    <n v="268"/>
    <n v="12101.14"/>
    <n v="0"/>
    <n v="0"/>
    <n v="0"/>
    <n v="0"/>
    <n v="82.614000000000004"/>
    <n v="0"/>
    <n v="0"/>
    <n v="0"/>
    <n v="0"/>
    <n v="78.792000000000002"/>
    <n v="13"/>
    <n v="406.98"/>
    <n v="16.048000000000002"/>
    <n v="0"/>
  </r>
  <r>
    <x v="1"/>
    <s v="505 TAPI BUCKET 5L (PINK)"/>
    <s v="Bucket"/>
    <s v="Finished Good"/>
    <s v="Pcs."/>
    <n v="270"/>
    <n v="294"/>
    <n v="898"/>
    <n v="214.58"/>
    <n v="27095.759999999998"/>
    <n v="0"/>
    <n v="0"/>
    <n v="0"/>
    <n v="0"/>
    <n v="601"/>
    <n v="28835"/>
    <n v="0"/>
    <n v="0"/>
    <n v="0"/>
    <n v="0"/>
    <n v="264.012"/>
    <n v="0"/>
    <n v="0"/>
    <n v="0"/>
    <n v="0"/>
    <n v="176.69399999999999"/>
    <n v="297"/>
    <n v="8961.52"/>
    <n v="37.886000000000024"/>
    <n v="0"/>
  </r>
  <r>
    <x v="1"/>
    <s v="505 TAPI BUCKET 5L (SILVER)"/>
    <s v="Bucket"/>
    <s v="Finished Good"/>
    <s v="Pcs."/>
    <n v="270"/>
    <n v="294"/>
    <n v="595"/>
    <n v="144.79"/>
    <n v="18127.39"/>
    <n v="0"/>
    <n v="0"/>
    <n v="0"/>
    <n v="0"/>
    <n v="211"/>
    <n v="10446.73"/>
    <n v="0"/>
    <n v="0"/>
    <n v="0"/>
    <n v="0"/>
    <n v="174.93"/>
    <n v="0"/>
    <n v="0"/>
    <n v="0"/>
    <n v="0"/>
    <n v="62.033999999999999"/>
    <n v="384"/>
    <n v="11699.02"/>
    <n v="82.756"/>
    <n v="0"/>
  </r>
  <r>
    <x v="1"/>
    <s v="506.GARB. BKT.10L. W. LID(P)"/>
    <s v="Housekeeping"/>
    <s v="Finished Good"/>
    <s v="Pcs."/>
    <n v="520"/>
    <n v="567"/>
    <n v="0"/>
    <n v="0.85"/>
    <n v="0"/>
    <n v="0"/>
    <n v="0"/>
    <n v="80"/>
    <n v="7868"/>
    <n v="80"/>
    <n v="7458.4"/>
    <n v="0"/>
    <n v="0"/>
    <n v="0"/>
    <n v="0"/>
    <n v="0"/>
    <n v="41.6"/>
    <n v="6.9842240000000002"/>
    <n v="0"/>
    <n v="48.584223999999999"/>
    <n v="45.36"/>
    <n v="0"/>
    <n v="0"/>
    <n v="4.074224000000001"/>
    <n v="0"/>
  </r>
  <r>
    <x v="1"/>
    <s v="506.GARB. BKT.10L.W. LID(S)"/>
    <s v="Housekeeping"/>
    <s v="Finished Good"/>
    <s v="Pcs."/>
    <n v="520"/>
    <n v="567"/>
    <n v="21"/>
    <n v="77.69"/>
    <n v="1517.25"/>
    <n v="0"/>
    <n v="0"/>
    <n v="0"/>
    <n v="0"/>
    <n v="0"/>
    <n v="0"/>
    <n v="0"/>
    <n v="0"/>
    <n v="0"/>
    <n v="0"/>
    <n v="11.907"/>
    <n v="0"/>
    <n v="0"/>
    <n v="0"/>
    <n v="0"/>
    <n v="0"/>
    <n v="21"/>
    <n v="1517.25"/>
    <n v="77.69"/>
    <n v="0"/>
  </r>
  <r>
    <x v="1"/>
    <s v="506.GARB.Bkt. 10ltr W. Lid (RED)"/>
    <s v="Housekeeping"/>
    <s v="Trading"/>
    <s v="Pcs."/>
    <m/>
    <n v="0"/>
    <n v="7"/>
    <n v="0.32"/>
    <n v="619.01"/>
    <n v="0"/>
    <n v="0"/>
    <n v="0"/>
    <n v="0"/>
    <n v="0"/>
    <n v="0"/>
    <n v="0"/>
    <n v="0"/>
    <n v="0"/>
    <n v="0"/>
    <n v="0"/>
    <n v="0"/>
    <n v="0"/>
    <n v="0"/>
    <n v="0"/>
    <n v="0"/>
    <n v="7"/>
    <n v="619.01"/>
    <n v="0.32"/>
    <n v="0"/>
  </r>
  <r>
    <x v="1"/>
    <s v="506.GARB.BKT.10L. W. LID(B)"/>
    <s v="Housekeeping"/>
    <s v="Finished Good"/>
    <s v="Pcs."/>
    <n v="520"/>
    <n v="567"/>
    <n v="40"/>
    <n v="155.47"/>
    <n v="3008.4"/>
    <n v="0"/>
    <n v="0"/>
    <n v="0"/>
    <n v="0"/>
    <n v="40"/>
    <n v="3729.2"/>
    <n v="0"/>
    <n v="0"/>
    <n v="0"/>
    <n v="0"/>
    <n v="22.68"/>
    <n v="0"/>
    <n v="0"/>
    <n v="0"/>
    <n v="0"/>
    <n v="22.68"/>
    <n v="0"/>
    <n v="0"/>
    <n v="132.79"/>
    <n v="0"/>
  </r>
  <r>
    <x v="1"/>
    <s v="506.GARB.BKT.10L. W. LID(M.W )"/>
    <s v="Housekeeping"/>
    <s v="Finished Good"/>
    <s v="Pcs."/>
    <n v="520"/>
    <n v="567"/>
    <n v="92"/>
    <n v="4.1500000000000004"/>
    <n v="9179.76"/>
    <n v="0"/>
    <n v="0"/>
    <n v="0"/>
    <n v="0"/>
    <n v="0"/>
    <n v="0"/>
    <n v="0"/>
    <n v="0"/>
    <n v="0"/>
    <n v="0"/>
    <n v="52.164000000000001"/>
    <n v="0"/>
    <n v="0"/>
    <n v="0"/>
    <n v="0"/>
    <n v="0"/>
    <n v="92"/>
    <n v="9179.76"/>
    <n v="4.1500000000000004"/>
    <n v="0"/>
  </r>
  <r>
    <x v="1"/>
    <s v="506.GARB.BKT.10L. W.LID (BL)"/>
    <s v="Housekeeping"/>
    <s v="Finished Good"/>
    <s v="Pcs."/>
    <n v="520"/>
    <n v="567"/>
    <n v="87"/>
    <n v="3.93"/>
    <n v="8111.01"/>
    <n v="0"/>
    <n v="0"/>
    <n v="0"/>
    <n v="0"/>
    <n v="0"/>
    <n v="0"/>
    <n v="0"/>
    <n v="0"/>
    <n v="0"/>
    <n v="0"/>
    <n v="49.329000000000001"/>
    <n v="0"/>
    <n v="0"/>
    <n v="0"/>
    <n v="0"/>
    <n v="0"/>
    <n v="87"/>
    <n v="8111.01"/>
    <n v="3.93"/>
    <n v="0"/>
  </r>
  <r>
    <x v="1"/>
    <s v="506.GARB.BKT.10L. W.LID(D.GR)"/>
    <s v="Housekeeping"/>
    <s v="Finished Good"/>
    <s v="Pcs."/>
    <n v="520"/>
    <n v="567"/>
    <n v="121"/>
    <n v="5.46"/>
    <n v="8600.66"/>
    <n v="0"/>
    <n v="0"/>
    <n v="0"/>
    <n v="0"/>
    <n v="0"/>
    <n v="0"/>
    <n v="0"/>
    <n v="0"/>
    <n v="0"/>
    <n v="0"/>
    <n v="68.606999999999999"/>
    <n v="0"/>
    <n v="0"/>
    <n v="0"/>
    <n v="0"/>
    <n v="0"/>
    <n v="121"/>
    <n v="8600.66"/>
    <n v="5.46"/>
    <n v="0"/>
  </r>
  <r>
    <x v="1"/>
    <s v="506.GARB.BKT.10L.W. Lid (Y)"/>
    <s v="Housekeeping"/>
    <s v="Finished Good"/>
    <s v="Pcs."/>
    <m/>
    <m/>
    <m/>
    <n v="0.6"/>
    <m/>
    <m/>
    <m/>
    <m/>
    <m/>
    <m/>
    <m/>
    <m/>
    <m/>
    <n v="0"/>
    <m/>
    <n v="0"/>
    <n v="0"/>
    <n v="0"/>
    <n v="0"/>
    <n v="0"/>
    <n v="0"/>
    <m/>
    <m/>
    <n v="0.6"/>
    <n v="0"/>
  </r>
  <r>
    <x v="1"/>
    <s v="506.GARB.BKT.10L.W.LID ( D Blue)"/>
    <s v="Housekeeping"/>
    <s v="Finished Good"/>
    <s v="Pcs."/>
    <n v="520"/>
    <n v="567"/>
    <n v="87"/>
    <n v="3.93"/>
    <n v="6149.68"/>
    <n v="0"/>
    <n v="0"/>
    <n v="0"/>
    <n v="0"/>
    <n v="0"/>
    <n v="0"/>
    <n v="0"/>
    <n v="0"/>
    <n v="0"/>
    <n v="0"/>
    <n v="49.329000000000001"/>
    <n v="0"/>
    <n v="0"/>
    <n v="0"/>
    <n v="0"/>
    <n v="0"/>
    <n v="87"/>
    <n v="6149.68"/>
    <n v="3.93"/>
    <n v="0"/>
  </r>
  <r>
    <x v="1"/>
    <s v="506.GARB.BKT.10L.W.LID(M.B)"/>
    <s v="Housekeeping"/>
    <s v="Finished Good"/>
    <s v="Pcs."/>
    <n v="520"/>
    <n v="567"/>
    <n v="0"/>
    <n v="2.63"/>
    <n v="0"/>
    <n v="0"/>
    <n v="0"/>
    <n v="12"/>
    <n v="1157.4000000000001"/>
    <n v="12"/>
    <n v="1346.4"/>
    <n v="0"/>
    <n v="0"/>
    <n v="0"/>
    <n v="0"/>
    <n v="0"/>
    <n v="6.24"/>
    <n v="1.0476336000000002"/>
    <n v="0"/>
    <n v="7.2876336000000004"/>
    <n v="6.8040000000000003"/>
    <n v="0"/>
    <n v="0"/>
    <n v="3.1136336"/>
    <n v="0"/>
  </r>
  <r>
    <x v="1"/>
    <s v="507 KAVERI BUCKET 7L (BLUE)"/>
    <s v="Bucket"/>
    <s v="Finished Good"/>
    <s v="Pcs."/>
    <n v="365"/>
    <n v="398"/>
    <n v="323"/>
    <n v="45.5"/>
    <n v="13250.4"/>
    <n v="0"/>
    <n v="0"/>
    <n v="817"/>
    <n v="33544.339999999997"/>
    <n v="297"/>
    <n v="21670.48"/>
    <n v="0"/>
    <n v="0"/>
    <n v="0"/>
    <n v="0"/>
    <n v="128.554"/>
    <n v="298.20499999999998"/>
    <n v="50.065637450000004"/>
    <n v="0"/>
    <n v="348.27063744999998"/>
    <n v="118.206"/>
    <n v="843"/>
    <n v="34610.94"/>
    <n v="275.56463744999996"/>
    <n v="0"/>
  </r>
  <r>
    <x v="1"/>
    <s v="507 KAVERI BUCKET 7L (M BEZ)"/>
    <s v="Bucket"/>
    <s v="Finished Good"/>
    <s v="Pcs."/>
    <n v="365"/>
    <n v="398"/>
    <n v="963"/>
    <n v="238.45"/>
    <n v="37333.769999999997"/>
    <n v="0"/>
    <n v="0"/>
    <n v="0"/>
    <n v="0"/>
    <n v="60"/>
    <n v="4450.6000000000004"/>
    <n v="0"/>
    <n v="0"/>
    <n v="0"/>
    <n v="0"/>
    <n v="383.274"/>
    <n v="0"/>
    <n v="0"/>
    <n v="0"/>
    <n v="0"/>
    <n v="23.88"/>
    <n v="903"/>
    <n v="35007.68"/>
    <n v="214.57"/>
    <n v="0"/>
  </r>
  <r>
    <x v="1"/>
    <s v="507 KAVERI BUCKET 7L (M.WT)"/>
    <s v="Bucket"/>
    <s v="Finished Good"/>
    <s v="Pcs."/>
    <n v="365"/>
    <n v="398"/>
    <n v="184"/>
    <n v="2.31"/>
    <n v="7814.25"/>
    <n v="0"/>
    <n v="0"/>
    <n v="197"/>
    <n v="7717.88"/>
    <n v="60"/>
    <n v="4413.2"/>
    <n v="0"/>
    <n v="0"/>
    <n v="0"/>
    <n v="0"/>
    <n v="73.231999999999999"/>
    <n v="71.905000000000001"/>
    <n v="12.072130450000001"/>
    <n v="0"/>
    <n v="83.977130450000004"/>
    <n v="23.88"/>
    <n v="321"/>
    <n v="12984.01"/>
    <n v="62.407130450000011"/>
    <n v="0"/>
  </r>
  <r>
    <x v="1"/>
    <s v="507 KAVERI BUCKET 7L (OR)"/>
    <s v="Bucket"/>
    <s v="Finished Good"/>
    <s v="Pcs."/>
    <n v="365"/>
    <n v="398"/>
    <n v="290"/>
    <n v="4.16"/>
    <n v="10758.35"/>
    <n v="0"/>
    <n v="0"/>
    <n v="270"/>
    <n v="10301.08"/>
    <n v="120"/>
    <n v="8544"/>
    <n v="0"/>
    <n v="0"/>
    <n v="0"/>
    <n v="0"/>
    <n v="115.42"/>
    <n v="98.55"/>
    <n v="16.545559500000003"/>
    <n v="0"/>
    <n v="115.09555950000001"/>
    <n v="47.76"/>
    <n v="440"/>
    <n v="16607.7"/>
    <n v="71.495559500000013"/>
    <n v="0"/>
  </r>
  <r>
    <x v="1"/>
    <s v="507 KAVERI BUCKET 7L (PINK)"/>
    <s v="Bucket"/>
    <s v="Finished Good"/>
    <s v="Pcs."/>
    <n v="365"/>
    <n v="398"/>
    <n v="349"/>
    <n v="3.63"/>
    <n v="14203.51"/>
    <n v="0"/>
    <n v="0"/>
    <n v="743"/>
    <n v="30318.639999999999"/>
    <n v="183"/>
    <n v="13463.2"/>
    <n v="0"/>
    <n v="0"/>
    <n v="0"/>
    <n v="0"/>
    <n v="138.90199999999999"/>
    <n v="271.19499999999999"/>
    <n v="45.530928549999999"/>
    <n v="0"/>
    <n v="316.72592854999999"/>
    <n v="72.834000000000003"/>
    <n v="909"/>
    <n v="37074.46"/>
    <n v="247.52192854999998"/>
    <n v="0"/>
  </r>
  <r>
    <x v="1"/>
    <s v="507 KAVERI BUCKET 7L (SIL)"/>
    <s v="Bucket"/>
    <s v="Finished Good"/>
    <s v="Pcs."/>
    <n v="365"/>
    <n v="398"/>
    <n v="435"/>
    <n v="190.41"/>
    <n v="17627.41"/>
    <n v="0"/>
    <n v="0"/>
    <n v="286"/>
    <n v="11608.28"/>
    <n v="80"/>
    <n v="5909.2"/>
    <n v="0"/>
    <n v="0"/>
    <n v="0"/>
    <n v="0"/>
    <n v="173.13"/>
    <n v="104.39"/>
    <n v="17.5260371"/>
    <n v="0"/>
    <n v="121.9160371"/>
    <n v="31.84"/>
    <n v="641"/>
    <n v="25993.87"/>
    <n v="280.48603710000003"/>
    <n v="0"/>
  </r>
  <r>
    <x v="1"/>
    <s v="508.GARB. BKT.13L.W. LID (BL.)"/>
    <s v="Housekeeping"/>
    <s v="Trading"/>
    <s v="Pcs."/>
    <m/>
    <n v="0"/>
    <n v="1"/>
    <n v="0.05"/>
    <n v="111.02"/>
    <n v="0"/>
    <n v="0"/>
    <n v="0"/>
    <n v="0"/>
    <n v="0"/>
    <n v="0"/>
    <n v="0"/>
    <n v="0"/>
    <n v="0"/>
    <n v="0"/>
    <n v="0"/>
    <n v="0"/>
    <n v="0"/>
    <n v="0"/>
    <n v="0"/>
    <n v="0"/>
    <n v="1"/>
    <n v="111.02"/>
    <n v="0.05"/>
    <n v="0"/>
  </r>
  <r>
    <x v="1"/>
    <s v="508.GARB. BKT.13L.W.LID (B)"/>
    <s v="Housekeeping"/>
    <s v="Finished Good"/>
    <s v="Pcs."/>
    <n v="590"/>
    <n v="643"/>
    <n v="10"/>
    <n v="17.02"/>
    <n v="769.8"/>
    <n v="0"/>
    <n v="0"/>
    <n v="70"/>
    <n v="5377.4"/>
    <n v="80"/>
    <n v="8881.6"/>
    <n v="0"/>
    <n v="0"/>
    <n v="0"/>
    <n v="0"/>
    <n v="6.43"/>
    <n v="41.3"/>
    <n v="6.9338570000000006"/>
    <n v="0"/>
    <n v="48.233857"/>
    <n v="51.44"/>
    <n v="0"/>
    <n v="0"/>
    <n v="13.813856999999999"/>
    <n v="0"/>
  </r>
  <r>
    <x v="1"/>
    <s v="508.GARB.BKT.13L. W.LID (M.B.)"/>
    <s v="Housekeeping"/>
    <s v="Finished Good"/>
    <s v="Pcs."/>
    <n v="590"/>
    <n v="643"/>
    <n v="0"/>
    <n v="28.48"/>
    <n v="0"/>
    <n v="0"/>
    <n v="0"/>
    <n v="32"/>
    <n v="2984.96"/>
    <n v="32"/>
    <n v="3883.6"/>
    <n v="0"/>
    <n v="0"/>
    <n v="0"/>
    <n v="0"/>
    <n v="0"/>
    <n v="18.88"/>
    <n v="3.1697631999999998"/>
    <n v="0"/>
    <n v="22.049763199999997"/>
    <n v="20.576000000000001"/>
    <n v="0"/>
    <n v="0"/>
    <n v="29.953763199999997"/>
    <n v="0"/>
  </r>
  <r>
    <x v="1"/>
    <s v="508.GARB.BKT.13L. W.LID (P)"/>
    <s v="Housekeeping"/>
    <s v="Finished Good"/>
    <s v="Pcs."/>
    <n v="590"/>
    <n v="643"/>
    <n v="0"/>
    <n v="81.540000000000006"/>
    <n v="0"/>
    <n v="0"/>
    <n v="0"/>
    <n v="40"/>
    <n v="5196"/>
    <n v="40"/>
    <n v="4440.8"/>
    <n v="0"/>
    <n v="0"/>
    <n v="0"/>
    <n v="0"/>
    <n v="0"/>
    <n v="23.6"/>
    <n v="3.9622040000000003"/>
    <n v="0"/>
    <n v="27.562204000000001"/>
    <n v="25.72"/>
    <n v="0"/>
    <n v="0"/>
    <n v="83.382204000000002"/>
    <n v="0"/>
  </r>
  <r>
    <x v="1"/>
    <s v="508.GARB.BKT.13L.W. LID (S)"/>
    <s v="Housekeeping"/>
    <s v="Finished Good"/>
    <s v="Pcs."/>
    <n v="590"/>
    <n v="643"/>
    <n v="20"/>
    <n v="26.87"/>
    <n v="1318.8"/>
    <n v="0"/>
    <n v="0"/>
    <n v="80"/>
    <n v="5457.6"/>
    <n v="100"/>
    <n v="11102"/>
    <n v="0"/>
    <n v="0"/>
    <n v="0"/>
    <n v="0"/>
    <n v="12.86"/>
    <n v="47.2"/>
    <n v="7.9244080000000006"/>
    <n v="0"/>
    <n v="55.124408000000003"/>
    <n v="64.3"/>
    <n v="0"/>
    <n v="0"/>
    <n v="17.69440800000001"/>
    <n v="0"/>
  </r>
  <r>
    <x v="1"/>
    <s v="508.GARB.BKT.13L.W.LID ( GR)"/>
    <s v="Housekeeping"/>
    <s v="Finished Good"/>
    <s v="Pcs."/>
    <m/>
    <m/>
    <m/>
    <n v="11.26"/>
    <m/>
    <m/>
    <m/>
    <m/>
    <m/>
    <m/>
    <m/>
    <m/>
    <m/>
    <n v="0"/>
    <m/>
    <n v="0"/>
    <n v="0"/>
    <n v="0"/>
    <n v="0"/>
    <n v="0"/>
    <n v="0"/>
    <m/>
    <m/>
    <n v="11.26"/>
    <n v="0"/>
  </r>
  <r>
    <x v="1"/>
    <s v="508.GARB.BKT.13L.W.LID (M.W.)"/>
    <s v="Housekeeping"/>
    <s v="Finished Good"/>
    <s v="Pcs."/>
    <m/>
    <m/>
    <m/>
    <n v="0.92"/>
    <m/>
    <m/>
    <m/>
    <m/>
    <m/>
    <m/>
    <m/>
    <m/>
    <m/>
    <n v="0"/>
    <m/>
    <n v="0"/>
    <n v="0"/>
    <n v="0"/>
    <n v="0"/>
    <n v="0"/>
    <n v="0"/>
    <m/>
    <m/>
    <n v="0.92"/>
    <n v="0"/>
  </r>
  <r>
    <x v="1"/>
    <s v="510 YAMUNA BUCKET 10L ( M.WT)"/>
    <s v="Bucket"/>
    <s v="Finished Good"/>
    <s v="Pcs."/>
    <n v="500"/>
    <n v="545"/>
    <n v="297"/>
    <n v="115.14"/>
    <n v="19077.060000000001"/>
    <n v="0"/>
    <n v="0"/>
    <n v="0"/>
    <n v="0"/>
    <n v="15"/>
    <n v="1415.7"/>
    <n v="0"/>
    <n v="0"/>
    <n v="0"/>
    <n v="0"/>
    <n v="161.86500000000001"/>
    <n v="0"/>
    <n v="0"/>
    <n v="0"/>
    <n v="0"/>
    <n v="8.1750000000000007"/>
    <n v="282"/>
    <n v="18113.57"/>
    <n v="106.965"/>
    <n v="0"/>
  </r>
  <r>
    <x v="1"/>
    <s v="510 YAMUNA BUCKET 10L (BLUE)"/>
    <s v="Bucket"/>
    <s v="Finished Good"/>
    <s v="Pcs."/>
    <n v="500"/>
    <n v="545"/>
    <n v="767"/>
    <n v="434.19"/>
    <n v="49387.33"/>
    <n v="0"/>
    <n v="0"/>
    <n v="766"/>
    <n v="48728.24"/>
    <n v="810"/>
    <n v="75159"/>
    <n v="0"/>
    <n v="0"/>
    <n v="0"/>
    <n v="0"/>
    <n v="418.01499999999999"/>
    <n v="383"/>
    <n v="64.301870000000008"/>
    <n v="0"/>
    <n v="447.30187000000001"/>
    <n v="441.45"/>
    <n v="723"/>
    <n v="46025.29"/>
    <n v="440.04187000000007"/>
    <n v="0"/>
  </r>
  <r>
    <x v="1"/>
    <s v="510 YAMUNA BUCKET 10L (M. BEZ)"/>
    <s v="Bucket"/>
    <s v="Finished Good"/>
    <s v="Pcs."/>
    <n v="500"/>
    <n v="545"/>
    <n v="342"/>
    <n v="165.13"/>
    <n v="21641.65"/>
    <n v="0"/>
    <n v="0"/>
    <n v="0"/>
    <n v="0"/>
    <n v="87"/>
    <n v="7917"/>
    <n v="0"/>
    <n v="0"/>
    <n v="0"/>
    <n v="0"/>
    <n v="186.39"/>
    <n v="0"/>
    <n v="0"/>
    <n v="0"/>
    <n v="0"/>
    <n v="47.414999999999999"/>
    <n v="255"/>
    <n v="16136.31"/>
    <n v="117.715"/>
    <n v="0"/>
  </r>
  <r>
    <x v="1"/>
    <s v="510 YAMUNA BUCKET 10L (ORG)"/>
    <s v="Bucket"/>
    <s v="Finished Good"/>
    <s v="Pcs."/>
    <n v="500"/>
    <n v="545"/>
    <n v="459"/>
    <n v="155.37"/>
    <n v="29149"/>
    <n v="0"/>
    <n v="0"/>
    <n v="0"/>
    <n v="0"/>
    <n v="180"/>
    <n v="15264"/>
    <n v="0"/>
    <n v="0"/>
    <n v="0"/>
    <n v="0"/>
    <n v="250.155"/>
    <n v="0"/>
    <n v="0"/>
    <n v="0"/>
    <n v="0"/>
    <n v="98.1"/>
    <n v="279"/>
    <n v="17718.02"/>
    <n v="57.27000000000001"/>
    <n v="0"/>
  </r>
  <r>
    <x v="1"/>
    <s v="510 YAMUNA BUCKET 10L (PINK)"/>
    <s v="Bucket"/>
    <s v="Finished Good"/>
    <s v="Pcs."/>
    <n v="500"/>
    <n v="545"/>
    <n v="574"/>
    <n v="254.49"/>
    <n v="36384.94"/>
    <n v="0"/>
    <n v="0"/>
    <n v="0"/>
    <n v="0"/>
    <n v="480"/>
    <n v="45019.199999999997"/>
    <n v="0"/>
    <n v="0"/>
    <n v="0"/>
    <n v="0"/>
    <n v="312.83"/>
    <n v="0"/>
    <n v="0"/>
    <n v="10"/>
    <n v="10"/>
    <n v="261.60000000000002"/>
    <n v="94"/>
    <n v="5958.51"/>
    <n v="2.8899999999999864"/>
    <n v="0"/>
  </r>
  <r>
    <x v="1"/>
    <s v="510 YAMUNA BUCKET 10L (SILVER)"/>
    <s v="Bucket"/>
    <s v="Finished Good"/>
    <s v="Pcs."/>
    <n v="500"/>
    <n v="545"/>
    <n v="415"/>
    <n v="240.85"/>
    <n v="27017.57"/>
    <n v="0"/>
    <n v="0"/>
    <n v="0"/>
    <n v="0"/>
    <n v="210"/>
    <n v="19460.400000000001"/>
    <n v="0"/>
    <n v="0"/>
    <n v="0"/>
    <n v="0"/>
    <n v="226.17500000000001"/>
    <n v="0"/>
    <n v="0"/>
    <n v="0"/>
    <n v="0"/>
    <n v="114.45"/>
    <n v="205"/>
    <n v="13346.03"/>
    <n v="126.39999999999999"/>
    <n v="0"/>
  </r>
  <r>
    <x v="1"/>
    <s v="515 GODAVARI BUCKET 15L (BLUE)"/>
    <s v="Bucket"/>
    <s v="Finished Good"/>
    <s v="Pcs."/>
    <n v="705"/>
    <n v="768"/>
    <n v="252"/>
    <n v="4.29"/>
    <n v="22101.47"/>
    <n v="0"/>
    <n v="0"/>
    <n v="1035"/>
    <n v="87372.85"/>
    <n v="566"/>
    <n v="65569.600000000006"/>
    <n v="0"/>
    <n v="0"/>
    <n v="0"/>
    <n v="0"/>
    <n v="193.536"/>
    <n v="729.67499999999995"/>
    <n v="122.50513575000001"/>
    <n v="0"/>
    <n v="852.18013574999998"/>
    <n v="434.68799999999999"/>
    <n v="721"/>
    <n v="61236.27"/>
    <n v="421.78213574999995"/>
    <n v="0"/>
  </r>
  <r>
    <x v="1"/>
    <s v="515 GODAVARI BUCKET 15L (M WT.)"/>
    <s v="Bucket"/>
    <s v="Finished Good"/>
    <s v="Pcs."/>
    <n v="705"/>
    <n v="768"/>
    <n v="371"/>
    <n v="7.47"/>
    <n v="39412.300000000003"/>
    <n v="0"/>
    <n v="0"/>
    <n v="0"/>
    <n v="0"/>
    <n v="60"/>
    <n v="6992"/>
    <n v="0"/>
    <n v="0"/>
    <n v="0"/>
    <n v="0"/>
    <n v="284.928"/>
    <n v="0"/>
    <n v="0"/>
    <n v="90"/>
    <n v="90"/>
    <n v="46.08"/>
    <n v="311"/>
    <n v="33038.35"/>
    <n v="51.39"/>
    <n v="0"/>
  </r>
  <r>
    <x v="1"/>
    <s v="515 GODAVARI BUCKET 15L (M.BEZ)"/>
    <s v="Bucket"/>
    <s v="Finished Good"/>
    <s v="Pcs."/>
    <n v="705"/>
    <n v="768"/>
    <n v="331"/>
    <n v="4.58"/>
    <n v="28685.24"/>
    <n v="0"/>
    <n v="0"/>
    <n v="0"/>
    <n v="0"/>
    <n v="160"/>
    <n v="18690.830000000002"/>
    <n v="0"/>
    <n v="0"/>
    <n v="0"/>
    <n v="0"/>
    <n v="254.208"/>
    <n v="0"/>
    <n v="0"/>
    <n v="140"/>
    <n v="140"/>
    <n v="122.88"/>
    <n v="171"/>
    <n v="14819.26"/>
    <n v="21.700000000000017"/>
    <n v="0"/>
  </r>
  <r>
    <x v="1"/>
    <s v="515 GODAVARI BUCKET 15L (ORANGE)"/>
    <s v="Bucket"/>
    <s v="Finished Good"/>
    <s v="Pcs."/>
    <n v="705"/>
    <n v="768"/>
    <n v="41"/>
    <n v="6.31"/>
    <n v="3440.28"/>
    <n v="0"/>
    <n v="0"/>
    <n v="326"/>
    <n v="27086.77"/>
    <n v="96"/>
    <n v="10888"/>
    <n v="0"/>
    <n v="0"/>
    <n v="0"/>
    <n v="0"/>
    <n v="31.488"/>
    <n v="229.83"/>
    <n v="38.586158700000006"/>
    <n v="0"/>
    <n v="268.41615870000004"/>
    <n v="73.727999999999994"/>
    <n v="271"/>
    <n v="22541.77"/>
    <n v="200.99815870000003"/>
    <n v="0"/>
  </r>
  <r>
    <x v="1"/>
    <s v="515 GODAVARI BUCKET 15L (PINK)"/>
    <s v="Bucket"/>
    <s v="Finished Good"/>
    <s v="Pcs."/>
    <n v="705"/>
    <n v="768"/>
    <n v="238"/>
    <n v="0.15"/>
    <n v="20617.330000000002"/>
    <n v="0"/>
    <n v="0"/>
    <n v="499"/>
    <n v="41906.239999999998"/>
    <n v="440"/>
    <n v="51015.199999999997"/>
    <n v="0"/>
    <n v="0"/>
    <n v="0"/>
    <n v="0"/>
    <n v="182.78399999999999"/>
    <n v="351.79500000000002"/>
    <n v="59.062862550000006"/>
    <n v="90"/>
    <n v="500.85786255000005"/>
    <n v="337.92"/>
    <n v="297"/>
    <n v="25112.5"/>
    <n v="163.08786255000001"/>
    <n v="0"/>
  </r>
  <r>
    <x v="1"/>
    <s v="515 GODAVARI BUCKET 15L (SIL)"/>
    <s v="Bucket"/>
    <s v="Finished Good"/>
    <s v="Pcs."/>
    <n v="705"/>
    <n v="768"/>
    <n v="239"/>
    <n v="1.51"/>
    <n v="20603.62"/>
    <n v="0"/>
    <n v="0"/>
    <n v="288"/>
    <n v="24099.83"/>
    <n v="201"/>
    <n v="23324.03"/>
    <n v="0"/>
    <n v="0"/>
    <n v="0"/>
    <n v="0"/>
    <n v="183.55199999999999"/>
    <n v="203.04"/>
    <n v="34.088385600000002"/>
    <n v="0"/>
    <n v="237.1283856"/>
    <n v="154.36799999999999"/>
    <n v="326"/>
    <n v="27653.360000000001"/>
    <n v="84.270385599999997"/>
    <n v="0"/>
  </r>
  <r>
    <x v="1"/>
    <s v="516 DOLPHIN BKT.16L (GRAY)"/>
    <s v="Bucket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516. DOLPHIN BKT.16 L  (P.GR.)"/>
    <s v="Bucket"/>
    <s v="Finished Good"/>
    <s v="Pcs."/>
    <n v="450"/>
    <n v="490"/>
    <n v="-115"/>
    <n v="1.39"/>
    <n v="-11877.55"/>
    <n v="0"/>
    <n v="0"/>
    <n v="0"/>
    <n v="0"/>
    <n v="60"/>
    <n v="5136"/>
    <n v="0"/>
    <n v="0"/>
    <n v="0"/>
    <n v="0"/>
    <n v="-56.35"/>
    <n v="0"/>
    <n v="0"/>
    <n v="130"/>
    <n v="130"/>
    <n v="29.4"/>
    <n v="-175"/>
    <n v="-17013.55"/>
    <n v="101.98999999999998"/>
    <n v="0"/>
  </r>
  <r>
    <x v="1"/>
    <s v="516. DOLPHIN BKT.16 LTR ( L.B)"/>
    <s v="Bucket"/>
    <s v="Finished Good"/>
    <s v="Pcs."/>
    <n v="450"/>
    <n v="490"/>
    <n v="327"/>
    <n v="141.80000000000001"/>
    <n v="17735.13"/>
    <n v="0"/>
    <n v="0"/>
    <n v="0"/>
    <n v="0"/>
    <n v="242"/>
    <n v="20843.599999999999"/>
    <n v="0"/>
    <n v="0"/>
    <n v="0"/>
    <n v="0"/>
    <n v="160.22999999999999"/>
    <n v="0"/>
    <n v="0"/>
    <n v="0"/>
    <n v="0"/>
    <n v="118.58"/>
    <n v="85"/>
    <n v="4610.05"/>
    <n v="23.220000000000013"/>
    <n v="0"/>
  </r>
  <r>
    <x v="1"/>
    <s v="516. DOLPHIN BKT.16 LTR (BLUE)"/>
    <s v="Bucket"/>
    <s v="Finished Good"/>
    <s v="Pcs."/>
    <n v="450"/>
    <n v="490"/>
    <n v="30"/>
    <n v="16.829999999999998"/>
    <n v="1461.69"/>
    <n v="0"/>
    <n v="0"/>
    <n v="0"/>
    <n v="0"/>
    <n v="0"/>
    <n v="0"/>
    <n v="0"/>
    <n v="0"/>
    <n v="0"/>
    <n v="0"/>
    <n v="14.7"/>
    <n v="0"/>
    <n v="0"/>
    <n v="0"/>
    <n v="0"/>
    <n v="0"/>
    <n v="30"/>
    <n v="1461.69"/>
    <n v="16.829999999999998"/>
    <n v="0"/>
  </r>
  <r>
    <x v="1"/>
    <s v="516. DOLPHIN BKT.16 LTR (M.B)"/>
    <s v="Bucket"/>
    <s v="Finished Good"/>
    <s v="Pcs."/>
    <n v="450"/>
    <n v="490"/>
    <n v="386"/>
    <n v="134.80000000000001"/>
    <n v="21902.43"/>
    <n v="0"/>
    <n v="0"/>
    <n v="0"/>
    <n v="0"/>
    <n v="90"/>
    <n v="7787.4"/>
    <n v="0"/>
    <n v="0"/>
    <n v="0"/>
    <n v="0"/>
    <n v="189.14"/>
    <n v="0"/>
    <n v="0"/>
    <n v="0"/>
    <n v="0"/>
    <n v="44.1"/>
    <n v="296"/>
    <n v="16795.650000000001"/>
    <n v="90.700000000000017"/>
    <n v="0"/>
  </r>
  <r>
    <x v="1"/>
    <s v="516. DOLPHIN BKT.16 LTR (PINK)"/>
    <s v="Bucket"/>
    <s v="Finished Good"/>
    <s v="Pcs."/>
    <n v="450"/>
    <n v="490"/>
    <n v="65"/>
    <n v="8.11"/>
    <n v="3438.38"/>
    <n v="0"/>
    <n v="0"/>
    <n v="529"/>
    <n v="26461.47"/>
    <n v="240"/>
    <n v="20672.400000000001"/>
    <n v="0"/>
    <n v="0"/>
    <n v="0"/>
    <n v="0"/>
    <n v="31.85"/>
    <n v="238.05"/>
    <n v="39.966214500000007"/>
    <n v="0"/>
    <n v="278.01621450000005"/>
    <n v="117.6"/>
    <n v="354"/>
    <n v="17711.490000000002"/>
    <n v="168.52621450000007"/>
    <n v="0"/>
  </r>
  <r>
    <x v="1"/>
    <s v="516. DOLPHIN BKT.16 LTR (SL)"/>
    <s v="Bucket"/>
    <s v="Finished Good"/>
    <s v="Pcs."/>
    <n v="450"/>
    <n v="490"/>
    <n v="305"/>
    <n v="6.12"/>
    <n v="16709.7"/>
    <n v="0"/>
    <n v="0"/>
    <n v="0"/>
    <n v="0"/>
    <n v="180"/>
    <n v="15380.4"/>
    <n v="0"/>
    <n v="0"/>
    <n v="0"/>
    <n v="0"/>
    <n v="149.44999999999999"/>
    <n v="0"/>
    <n v="0"/>
    <n v="190"/>
    <n v="190"/>
    <n v="88.2"/>
    <n v="125"/>
    <n v="6848.24"/>
    <n v="107.92"/>
    <n v="0"/>
  </r>
  <r>
    <x v="1"/>
    <s v="516.DOLPHIN BKT.16 LTR (BR)"/>
    <s v="Bucket"/>
    <s v="Finished Good"/>
    <s v="Pcs."/>
    <n v="450"/>
    <n v="490"/>
    <n v="43"/>
    <n v="1.94"/>
    <n v="4706.3500000000004"/>
    <n v="0"/>
    <n v="0"/>
    <n v="0"/>
    <n v="0"/>
    <n v="0"/>
    <n v="0"/>
    <n v="0"/>
    <n v="0"/>
    <n v="0"/>
    <n v="0"/>
    <n v="21.07"/>
    <n v="0"/>
    <n v="0"/>
    <n v="0"/>
    <n v="0"/>
    <n v="0"/>
    <n v="43"/>
    <n v="4706.3500000000004"/>
    <n v="1.94"/>
    <n v="0"/>
  </r>
  <r>
    <x v="1"/>
    <s v="516.DOLPHIN BKT.16 LTR (M.W)"/>
    <s v="Bucket"/>
    <s v="Finished Good"/>
    <s v="Pcs."/>
    <n v="450"/>
    <n v="490"/>
    <n v="406"/>
    <n v="135.97999999999999"/>
    <n v="22017.74"/>
    <n v="0"/>
    <n v="0"/>
    <n v="0"/>
    <n v="0"/>
    <n v="90"/>
    <n v="7787.4"/>
    <n v="0"/>
    <n v="0"/>
    <n v="0"/>
    <n v="0"/>
    <n v="198.94"/>
    <n v="0"/>
    <n v="0"/>
    <n v="0"/>
    <n v="0"/>
    <n v="44.1"/>
    <n v="316"/>
    <n v="17136.96"/>
    <n v="91.88"/>
    <n v="0"/>
  </r>
  <r>
    <x v="1"/>
    <s v="517 Narmada Bkt 17 L (blue)"/>
    <s v="Bucket"/>
    <s v="Finished Good"/>
    <s v="Pcs."/>
    <n v="745"/>
    <n v="812"/>
    <n v="78"/>
    <n v="1.87"/>
    <n v="7317.52"/>
    <n v="0"/>
    <n v="0"/>
    <n v="1225"/>
    <n v="113354.54"/>
    <n v="302"/>
    <n v="44938.6"/>
    <n v="0"/>
    <n v="0"/>
    <n v="0"/>
    <n v="0"/>
    <n v="63.335999999999999"/>
    <n v="912.625"/>
    <n v="153.22061125000002"/>
    <n v="0"/>
    <n v="1065.84561125"/>
    <n v="245.22399999999999"/>
    <n v="1001"/>
    <n v="92703.54"/>
    <n v="822.49161125000001"/>
    <n v="0"/>
  </r>
  <r>
    <x v="1"/>
    <s v="517 Narmada Bkt 17 L (G.Pigeon)"/>
    <s v="Bucket"/>
    <s v="Finished Good"/>
    <s v="Pcs."/>
    <n v="745"/>
    <n v="812"/>
    <n v="0"/>
    <n v="0"/>
    <n v="0"/>
    <n v="0"/>
    <n v="0"/>
    <n v="110"/>
    <n v="10184.379999999999"/>
    <n v="40"/>
    <n v="6160"/>
    <n v="0"/>
    <n v="0"/>
    <n v="0"/>
    <n v="0"/>
    <n v="0"/>
    <n v="81.95"/>
    <n v="13.758585500000002"/>
    <n v="0"/>
    <n v="95.708585499999998"/>
    <n v="32.479999999999997"/>
    <n v="70"/>
    <n v="6480.97"/>
    <n v="63.228585500000001"/>
    <n v="0"/>
  </r>
  <r>
    <x v="1"/>
    <s v="517 Narmada Bkt 17 L (Gray)"/>
    <s v="Bucket"/>
    <s v="Finished Good"/>
    <s v="Pcs."/>
    <n v="745"/>
    <n v="812"/>
    <n v="0"/>
    <n v="0"/>
    <n v="0"/>
    <n v="0"/>
    <n v="0"/>
    <n v="68"/>
    <n v="6328.81"/>
    <n v="40"/>
    <n v="6160"/>
    <n v="0"/>
    <n v="0"/>
    <n v="0"/>
    <n v="0"/>
    <n v="0"/>
    <n v="50.66"/>
    <n v="8.5053073999999995"/>
    <n v="0"/>
    <n v="59.165307399999996"/>
    <n v="32.479999999999997"/>
    <n v="28"/>
    <n v="2605.98"/>
    <n v="26.685307399999999"/>
    <n v="0"/>
  </r>
  <r>
    <x v="1"/>
    <s v="517 Narmada Bkt 17 L (M.Baize)"/>
    <s v="Bucket"/>
    <s v="Finished Good"/>
    <s v="Pcs."/>
    <n v="745"/>
    <n v="812"/>
    <n v="46"/>
    <n v="4.54"/>
    <n v="4742.6499999999996"/>
    <n v="0"/>
    <n v="0"/>
    <n v="209"/>
    <n v="19127.580000000002"/>
    <n v="80"/>
    <n v="12166"/>
    <n v="0"/>
    <n v="0"/>
    <n v="0"/>
    <n v="0"/>
    <n v="37.351999999999997"/>
    <n v="155.70500000000001"/>
    <n v="26.141312450000004"/>
    <n v="0"/>
    <n v="181.84631245000003"/>
    <n v="64.959999999999994"/>
    <n v="175"/>
    <n v="16381.53"/>
    <n v="121.42631245000003"/>
    <n v="0"/>
  </r>
  <r>
    <x v="1"/>
    <s v="517 Narmada Bkt 17 L (M.white)"/>
    <s v="Bucket"/>
    <s v="Finished Good"/>
    <s v="Pcs."/>
    <n v="745"/>
    <n v="812"/>
    <n v="114"/>
    <n v="2.27"/>
    <n v="10729.41"/>
    <n v="0"/>
    <n v="0"/>
    <n v="187"/>
    <n v="17088.759999999998"/>
    <n v="20"/>
    <n v="2987.6"/>
    <n v="0"/>
    <n v="0"/>
    <n v="0"/>
    <n v="0"/>
    <n v="92.567999999999998"/>
    <n v="139.315"/>
    <n v="23.38959535"/>
    <n v="0"/>
    <n v="162.70459535000001"/>
    <n v="16.239999999999998"/>
    <n v="281"/>
    <n v="25969.79"/>
    <n v="148.73459535000001"/>
    <n v="0"/>
  </r>
  <r>
    <x v="1"/>
    <s v="517 Narmada Bkt 17 L (orange)"/>
    <s v="Bucket"/>
    <s v="Finished Good"/>
    <s v="Pcs."/>
    <n v="745"/>
    <n v="812"/>
    <n v="367"/>
    <n v="5.96"/>
    <n v="70647.5"/>
    <n v="0"/>
    <n v="0"/>
    <n v="0"/>
    <n v="0"/>
    <n v="60"/>
    <n v="8208"/>
    <n v="0"/>
    <n v="0"/>
    <n v="0"/>
    <n v="0"/>
    <n v="298.00400000000002"/>
    <n v="0"/>
    <n v="0"/>
    <n v="90"/>
    <n v="90"/>
    <n v="48.72"/>
    <n v="307"/>
    <n v="59097.5"/>
    <n v="47.239999999999995"/>
    <n v="0"/>
  </r>
  <r>
    <x v="1"/>
    <s v="517 Narmada Bkt 17 L (pink)"/>
    <s v="Bucket"/>
    <s v="Finished Good"/>
    <s v="Pcs."/>
    <n v="745"/>
    <n v="812"/>
    <n v="178"/>
    <n v="3.75"/>
    <n v="17441.64"/>
    <n v="0"/>
    <n v="0"/>
    <n v="461"/>
    <n v="40701.81"/>
    <n v="200"/>
    <n v="29917"/>
    <n v="0"/>
    <n v="0"/>
    <n v="0"/>
    <n v="0"/>
    <n v="144.536"/>
    <n v="343.44499999999999"/>
    <n v="57.660981050000004"/>
    <n v="0"/>
    <n v="401.10598104999997"/>
    <n v="162.4"/>
    <n v="439"/>
    <n v="38919.379999999997"/>
    <n v="242.45598104999996"/>
    <n v="0"/>
  </r>
  <r>
    <x v="1"/>
    <s v="517 Narmada Bkt 17 L (silver)"/>
    <s v="Bucket"/>
    <s v="Finished Good"/>
    <s v="Pcs."/>
    <n v="745"/>
    <n v="812"/>
    <n v="40"/>
    <n v="8.93"/>
    <n v="3725.36"/>
    <n v="0"/>
    <n v="0"/>
    <n v="320"/>
    <n v="29356.89"/>
    <n v="179"/>
    <n v="27015.45"/>
    <n v="0"/>
    <n v="0"/>
    <n v="0"/>
    <n v="0"/>
    <n v="32.479999999999997"/>
    <n v="238.4"/>
    <n v="40.024976000000009"/>
    <n v="0"/>
    <n v="278.42497600000002"/>
    <n v="145.34800000000001"/>
    <n v="181"/>
    <n v="16605.78"/>
    <n v="142.00697600000001"/>
    <n v="0"/>
  </r>
  <r>
    <x v="1"/>
    <s v="520 GANGA BUCKET 20L (BLUE)"/>
    <s v="Bucket"/>
    <s v="Finished Good"/>
    <s v="Pcs."/>
    <n v="840"/>
    <n v="916"/>
    <n v="200"/>
    <n v="2.38"/>
    <n v="19545.82"/>
    <n v="0"/>
    <n v="0"/>
    <n v="759"/>
    <n v="73253.899999999994"/>
    <n v="561"/>
    <n v="91557.18"/>
    <n v="0"/>
    <n v="0"/>
    <n v="0"/>
    <n v="0"/>
    <n v="183.2"/>
    <n v="637.55999999999995"/>
    <n v="107.0399484"/>
    <n v="20"/>
    <n v="764.5999483999999"/>
    <n v="513.87599999999998"/>
    <n v="398"/>
    <n v="38473.69"/>
    <n v="253.10394839999992"/>
    <n v="0"/>
  </r>
  <r>
    <x v="1"/>
    <s v="520 GANGA BUCKET 20L (BROWN)"/>
    <s v="Bucket"/>
    <s v="Trading"/>
    <s v="Pcs."/>
    <m/>
    <n v="0"/>
    <n v="108"/>
    <n v="4.88"/>
    <n v="22572"/>
    <n v="0"/>
    <n v="0"/>
    <n v="0"/>
    <n v="0"/>
    <n v="0"/>
    <n v="0"/>
    <n v="0"/>
    <n v="0"/>
    <n v="0"/>
    <n v="0"/>
    <n v="0"/>
    <n v="0"/>
    <n v="0"/>
    <n v="0"/>
    <n v="0"/>
    <n v="0"/>
    <n v="108"/>
    <n v="22572"/>
    <n v="4.88"/>
    <n v="0"/>
  </r>
  <r>
    <x v="1"/>
    <s v="520 GANGA BUCKET 20L (M BEZ)"/>
    <s v="Bucket"/>
    <s v="Finished Good"/>
    <s v="Pcs."/>
    <n v="840"/>
    <n v="916"/>
    <n v="311"/>
    <n v="3.93"/>
    <n v="30616"/>
    <n v="0"/>
    <n v="0"/>
    <n v="0"/>
    <n v="0"/>
    <n v="96"/>
    <n v="15900.72"/>
    <n v="0"/>
    <n v="0"/>
    <n v="0"/>
    <n v="0"/>
    <n v="284.87599999999998"/>
    <n v="0"/>
    <n v="0"/>
    <n v="160"/>
    <n v="160"/>
    <n v="87.936000000000007"/>
    <n v="215"/>
    <n v="21165.41"/>
    <n v="75.994"/>
    <n v="0"/>
  </r>
  <r>
    <x v="1"/>
    <s v="520 GANGA BUCKET 20L (M WT)"/>
    <s v="Bucket"/>
    <s v="Finished Good"/>
    <s v="Pcs."/>
    <n v="840"/>
    <n v="916"/>
    <n v="386"/>
    <n v="4.33"/>
    <n v="38407.89"/>
    <n v="0"/>
    <n v="0"/>
    <n v="0"/>
    <n v="0"/>
    <n v="108"/>
    <n v="17741.52"/>
    <n v="0"/>
    <n v="0"/>
    <n v="0"/>
    <n v="0"/>
    <n v="353.57600000000002"/>
    <n v="0"/>
    <n v="0"/>
    <n v="120"/>
    <n v="120"/>
    <n v="98.927999999999997"/>
    <n v="278"/>
    <n v="27661.65"/>
    <n v="25.402000000000001"/>
    <n v="0"/>
  </r>
  <r>
    <x v="1"/>
    <s v="520 GANGA BUCKET 20L (OR)"/>
    <s v="Bucket"/>
    <s v="Finished Good"/>
    <s v="Pcs."/>
    <n v="840"/>
    <n v="916"/>
    <n v="99"/>
    <n v="7.69"/>
    <n v="9623.31"/>
    <n v="0"/>
    <n v="0"/>
    <n v="224"/>
    <n v="21422.34"/>
    <n v="200"/>
    <n v="32171.040000000001"/>
    <n v="0"/>
    <n v="0"/>
    <n v="0"/>
    <n v="0"/>
    <n v="90.683999999999997"/>
    <n v="188.16"/>
    <n v="31.590182400000003"/>
    <n v="40"/>
    <n v="259.75018239999997"/>
    <n v="183.2"/>
    <n v="123"/>
    <n v="11821.5"/>
    <n v="84.240182399999981"/>
    <n v="0"/>
  </r>
  <r>
    <x v="1"/>
    <s v="520 GANGA BUCKET 20L (PINK)"/>
    <s v="Bucket"/>
    <s v="Finished Good"/>
    <s v="Pcs."/>
    <n v="840"/>
    <n v="916"/>
    <n v="455"/>
    <n v="84.59"/>
    <n v="43974.15"/>
    <n v="0"/>
    <n v="0"/>
    <n v="268"/>
    <n v="25697.93"/>
    <n v="485"/>
    <n v="79017.179999999993"/>
    <n v="0"/>
    <n v="0"/>
    <n v="0"/>
    <n v="0"/>
    <n v="416.78"/>
    <n v="225.12"/>
    <n v="37.795396800000006"/>
    <n v="100"/>
    <n v="362.9153968"/>
    <n v="444.26"/>
    <n v="238"/>
    <n v="22923.18"/>
    <n v="3.2453967999999804"/>
    <n v="0"/>
  </r>
  <r>
    <x v="1"/>
    <s v="520 GANGA BUCKET 20L (SIL)"/>
    <s v="Bucket"/>
    <s v="Finished Good"/>
    <s v="Pcs."/>
    <n v="840"/>
    <n v="916"/>
    <n v="279"/>
    <n v="6.8"/>
    <n v="27695.27"/>
    <n v="0"/>
    <n v="0"/>
    <n v="229"/>
    <n v="21914.73"/>
    <n v="162"/>
    <n v="26469.360000000001"/>
    <n v="0"/>
    <n v="0"/>
    <n v="0"/>
    <n v="0"/>
    <n v="255.56399999999999"/>
    <n v="192.36"/>
    <n v="32.295320400000008"/>
    <n v="10"/>
    <n v="234.65532040000002"/>
    <n v="148.392"/>
    <n v="346"/>
    <n v="33723.29"/>
    <n v="93.063320400000038"/>
    <n v="0"/>
  </r>
  <r>
    <x v="1"/>
    <s v="565 Parrot Showel Dustpan"/>
    <s v="FRISCH"/>
    <s v="Finished Good"/>
    <s v="Pcs."/>
    <n v="110"/>
    <n v="120"/>
    <n v="86"/>
    <n v="3.88"/>
    <n v="1426.76"/>
    <n v="0"/>
    <n v="0"/>
    <n v="5039"/>
    <n v="81358.44"/>
    <n v="5040"/>
    <n v="117432"/>
    <n v="0"/>
    <n v="0"/>
    <n v="0"/>
    <n v="0"/>
    <n v="10.32"/>
    <n v="554.29"/>
    <n v="93.059748099999993"/>
    <n v="0"/>
    <n v="647.34974809999994"/>
    <n v="604.79999999999995"/>
    <n v="85"/>
    <n v="1373.02"/>
    <n v="46.429748099999983"/>
    <n v="0"/>
  </r>
  <r>
    <x v="1"/>
    <s v="602 Mini Super Clean With Patti"/>
    <s v="Housekeeping"/>
    <s v="Finished Good"/>
    <s v="Pcs."/>
    <n v="80"/>
    <n v="87"/>
    <n v="1727"/>
    <n v="3.97"/>
    <n v="21497.71"/>
    <n v="0"/>
    <n v="0"/>
    <n v="3381"/>
    <n v="39229.68"/>
    <n v="1513"/>
    <n v="32822.800000000003"/>
    <n v="0"/>
    <n v="0"/>
    <n v="0"/>
    <n v="0"/>
    <n v="150.249"/>
    <n v="270.48"/>
    <n v="45.410887200000005"/>
    <n v="0"/>
    <n v="315.89088720000001"/>
    <n v="131.631"/>
    <n v="3595"/>
    <n v="42603.199999999997"/>
    <n v="188.22988720000004"/>
    <n v="0"/>
  </r>
  <r>
    <x v="1"/>
    <s v="603 Super Clean"/>
    <s v="Housekeeping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603 Super Clean With Patti"/>
    <s v="Housekeeping"/>
    <s v="Finished Good"/>
    <s v="Pcs."/>
    <n v="110"/>
    <n v="120"/>
    <n v="9068"/>
    <n v="962.78"/>
    <n v="143978"/>
    <n v="0"/>
    <n v="0"/>
    <n v="779"/>
    <n v="12602.47"/>
    <n v="1273"/>
    <n v="33224.639999999999"/>
    <n v="0"/>
    <n v="0"/>
    <n v="0"/>
    <n v="0"/>
    <n v="1088.1600000000001"/>
    <n v="85.69"/>
    <n v="14.3864941"/>
    <n v="0"/>
    <n v="100.07649409999999"/>
    <n v="152.76"/>
    <n v="8574"/>
    <n v="136350.18"/>
    <n v="910.09649409999997"/>
    <n v="0"/>
  </r>
  <r>
    <x v="1"/>
    <s v="606 MISS CLEAN DUSTPAN(MIX)"/>
    <s v="Housekeeping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7 Ltr Bkt Only Handle(blue)"/>
    <s v="Component"/>
    <s v="Trading"/>
    <s v="Pcs."/>
    <m/>
    <n v="0"/>
    <n v="945"/>
    <n v="7.18"/>
    <n v="4711.3599999999997"/>
    <n v="0"/>
    <n v="0"/>
    <n v="0"/>
    <n v="0"/>
    <n v="0"/>
    <n v="0"/>
    <n v="817"/>
    <n v="137.87692000000001"/>
    <n v="954.87692000000004"/>
    <n v="4076.83"/>
    <n v="0"/>
    <n v="0"/>
    <n v="0"/>
    <n v="0"/>
    <n v="0"/>
    <n v="0"/>
    <n v="128"/>
    <n v="638.15"/>
    <n v="7.18"/>
    <n v="0"/>
  </r>
  <r>
    <x v="1"/>
    <s v="7 Ltr Bkt Only Handle(M.baize)"/>
    <s v="Component"/>
    <s v="Trading"/>
    <s v="Pcs."/>
    <m/>
    <n v="0"/>
    <n v="61"/>
    <n v="30.11"/>
    <n v="220.87"/>
    <n v="0"/>
    <n v="0"/>
    <n v="0"/>
    <n v="0"/>
    <n v="0"/>
    <n v="0"/>
    <n v="0"/>
    <n v="0"/>
    <n v="0"/>
    <n v="0"/>
    <n v="0"/>
    <n v="0"/>
    <n v="0"/>
    <n v="0"/>
    <n v="0"/>
    <n v="0"/>
    <n v="61"/>
    <n v="220.87"/>
    <n v="30.11"/>
    <n v="0"/>
  </r>
  <r>
    <x v="1"/>
    <s v="7 Ltr Bkt Only Handle(M.white)"/>
    <s v="Component"/>
    <s v="Trading"/>
    <s v="Pcs."/>
    <m/>
    <n v="0"/>
    <n v="1095"/>
    <n v="13.05"/>
    <n v="3966.85"/>
    <n v="0"/>
    <n v="0"/>
    <n v="0"/>
    <n v="0"/>
    <n v="0"/>
    <n v="0"/>
    <n v="197"/>
    <n v="33.245719999999999"/>
    <n v="230.24572000000001"/>
    <n v="713.14"/>
    <n v="0"/>
    <n v="0"/>
    <n v="0"/>
    <n v="0"/>
    <n v="0"/>
    <n v="0"/>
    <n v="898"/>
    <n v="3253.18"/>
    <n v="13.05"/>
    <n v="0"/>
  </r>
  <r>
    <x v="1"/>
    <s v="7 Ltr Bkt Only Handle(pink)"/>
    <s v="Component"/>
    <s v="Trading"/>
    <s v="Pcs."/>
    <m/>
    <n v="0"/>
    <n v="1289"/>
    <n v="30.93"/>
    <n v="6411.95"/>
    <n v="0"/>
    <n v="0"/>
    <n v="0"/>
    <n v="0"/>
    <n v="0"/>
    <n v="0"/>
    <n v="743"/>
    <n v="125.38868000000001"/>
    <n v="868.38868000000002"/>
    <n v="3692.71"/>
    <n v="0"/>
    <n v="0"/>
    <n v="0"/>
    <n v="0"/>
    <n v="0"/>
    <n v="0"/>
    <n v="546"/>
    <n v="2716"/>
    <n v="30.93"/>
    <n v="0"/>
  </r>
  <r>
    <x v="1"/>
    <s v="7 Ltr Bkt Only Handle(silver)"/>
    <s v="Component"/>
    <s v="Trading"/>
    <s v="Pcs."/>
    <m/>
    <n v="0"/>
    <n v="495"/>
    <n v="10.16"/>
    <n v="2402.0500000000002"/>
    <n v="0"/>
    <n v="0"/>
    <n v="0"/>
    <n v="0"/>
    <n v="0"/>
    <n v="0"/>
    <n v="286"/>
    <n v="48.265360000000001"/>
    <n v="334.26535999999999"/>
    <n v="1387.1"/>
    <n v="0"/>
    <n v="0"/>
    <n v="0"/>
    <n v="0"/>
    <n v="0"/>
    <n v="0"/>
    <n v="209"/>
    <n v="1014.2"/>
    <n v="10.16"/>
    <n v="0"/>
  </r>
  <r>
    <x v="1"/>
    <s v="7 Ltr Only Handle (orange)"/>
    <s v="Component"/>
    <s v="Trading"/>
    <s v="Pcs."/>
    <m/>
    <n v="0"/>
    <n v="822"/>
    <n v="20.41"/>
    <n v="1833.31"/>
    <n v="0"/>
    <n v="0"/>
    <n v="0"/>
    <n v="0"/>
    <n v="0"/>
    <n v="0"/>
    <n v="270"/>
    <n v="45.565200000000004"/>
    <n v="315.5652"/>
    <n v="602.1"/>
    <n v="0"/>
    <n v="0"/>
    <n v="0"/>
    <n v="0"/>
    <n v="0"/>
    <n v="0"/>
    <n v="552"/>
    <n v="1231.1300000000001"/>
    <n v="20.41"/>
    <n v="0"/>
  </r>
  <r>
    <x v="1"/>
    <s v="702 MULTIPURPOSE STAND"/>
    <s v="Kitchenware"/>
    <s v="Finished Good"/>
    <s v="Pcs."/>
    <n v="190"/>
    <n v="207"/>
    <n v="642"/>
    <n v="1.79"/>
    <n v="35168.300000000003"/>
    <n v="0"/>
    <n v="0"/>
    <n v="0"/>
    <n v="0"/>
    <n v="242"/>
    <n v="17488.22"/>
    <n v="0"/>
    <n v="0"/>
    <n v="0"/>
    <n v="0"/>
    <n v="132.89400000000001"/>
    <n v="0"/>
    <n v="0"/>
    <n v="50"/>
    <n v="50"/>
    <n v="50.094000000000001"/>
    <n v="400"/>
    <n v="21911.72"/>
    <n v="1.695999999999998"/>
    <n v="0"/>
  </r>
  <r>
    <x v="1"/>
    <s v="704 Annapurna Bowl (M.baize)"/>
    <s v="Kitchenware"/>
    <s v="Finished Good"/>
    <s v="Pcs."/>
    <n v="20"/>
    <n v="22"/>
    <n v="2400"/>
    <n v="110.35"/>
    <n v="10296"/>
    <n v="0"/>
    <n v="0"/>
    <n v="0"/>
    <n v="0"/>
    <n v="240"/>
    <n v="1178.8800000000001"/>
    <n v="0"/>
    <n v="0"/>
    <n v="0"/>
    <n v="0"/>
    <n v="52.8"/>
    <n v="0"/>
    <n v="0"/>
    <n v="0"/>
    <n v="0"/>
    <n v="5.28"/>
    <n v="2160"/>
    <n v="9266.4"/>
    <n v="105.07"/>
    <n v="0"/>
  </r>
  <r>
    <x v="1"/>
    <s v="704 ANNAPURNA BOWL (WHITE)"/>
    <s v="Kitchenware"/>
    <s v="Finished Good"/>
    <s v="Pcs."/>
    <n v="20"/>
    <n v="22"/>
    <n v="2599"/>
    <n v="117.34"/>
    <n v="0"/>
    <n v="0"/>
    <n v="0"/>
    <n v="0"/>
    <n v="0"/>
    <n v="0"/>
    <n v="0"/>
    <n v="0"/>
    <n v="0"/>
    <n v="0"/>
    <n v="0"/>
    <n v="57.177999999999997"/>
    <n v="0"/>
    <n v="0"/>
    <n v="0"/>
    <n v="0"/>
    <n v="0"/>
    <n v="2599"/>
    <n v="0"/>
    <n v="117.34"/>
    <n v="0"/>
  </r>
  <r>
    <x v="1"/>
    <s v="704 ANNAPURNA BOWL (YELLOW)"/>
    <s v="Kitchenware"/>
    <s v="Finished Good"/>
    <s v="Pcs."/>
    <n v="20"/>
    <n v="22"/>
    <n v="2000"/>
    <n v="90.3"/>
    <n v="0"/>
    <n v="0"/>
    <n v="0"/>
    <n v="0"/>
    <n v="0"/>
    <n v="0"/>
    <n v="0"/>
    <n v="0"/>
    <n v="0"/>
    <n v="0"/>
    <n v="0"/>
    <n v="44"/>
    <n v="0"/>
    <n v="0"/>
    <n v="0"/>
    <n v="0"/>
    <n v="0"/>
    <n v="2000"/>
    <n v="0"/>
    <n v="90.3"/>
    <n v="0"/>
  </r>
  <r>
    <x v="1"/>
    <s v="708 Pot Stand (Small) (Brown)"/>
    <s v="Kitchenware"/>
    <s v="Finished Good"/>
    <s v="Pcs."/>
    <n v="135"/>
    <n v="147"/>
    <n v="943"/>
    <n v="116.81"/>
    <n v="16951.189999999999"/>
    <n v="0"/>
    <n v="0"/>
    <n v="0"/>
    <n v="0"/>
    <n v="120"/>
    <n v="4118.3999999999996"/>
    <n v="0"/>
    <n v="0"/>
    <n v="0"/>
    <n v="0"/>
    <n v="138.62100000000001"/>
    <n v="0"/>
    <n v="0"/>
    <n v="0"/>
    <n v="0"/>
    <n v="17.64"/>
    <n v="823"/>
    <n v="14794.09"/>
    <n v="99.17"/>
    <n v="0"/>
  </r>
  <r>
    <x v="1"/>
    <s v="708 Pot Stand (Small) (M.BAIZE)"/>
    <s v="Kitchenware"/>
    <s v="Finished Good"/>
    <s v="Pcs."/>
    <n v="135"/>
    <n v="147"/>
    <n v="463"/>
    <n v="74.36"/>
    <n v="8130.81"/>
    <n v="0"/>
    <n v="0"/>
    <n v="0"/>
    <n v="0"/>
    <n v="40"/>
    <n v="1372.8"/>
    <n v="0"/>
    <n v="0"/>
    <n v="0"/>
    <n v="0"/>
    <n v="68.061000000000007"/>
    <n v="0"/>
    <n v="0"/>
    <n v="0"/>
    <n v="0"/>
    <n v="5.88"/>
    <n v="423"/>
    <n v="7428.36"/>
    <n v="68.48"/>
    <n v="0"/>
  </r>
  <r>
    <x v="1"/>
    <s v="708 Pot Stand (Small) (M.WHITE)"/>
    <s v="Kitchenware"/>
    <s v="Finished Good"/>
    <s v="Pcs."/>
    <n v="135"/>
    <n v="147"/>
    <n v="373"/>
    <n v="6.66"/>
    <n v="5355.95"/>
    <n v="0"/>
    <n v="0"/>
    <n v="0"/>
    <n v="0"/>
    <n v="20"/>
    <n v="686.4"/>
    <n v="0"/>
    <n v="0"/>
    <n v="0"/>
    <n v="0"/>
    <n v="54.831000000000003"/>
    <n v="0"/>
    <n v="0"/>
    <n v="0"/>
    <n v="0"/>
    <n v="2.94"/>
    <n v="353"/>
    <n v="5068.7700000000004"/>
    <n v="3.72"/>
    <n v="0"/>
  </r>
  <r>
    <x v="1"/>
    <s v="708 Pot Stand (Small)(BLUE)"/>
    <s v="Kitchenware"/>
    <s v="Finished Good"/>
    <s v="Pcs."/>
    <n v="135"/>
    <n v="147"/>
    <n v="439"/>
    <n v="25.68"/>
    <n v="7913.81"/>
    <n v="0"/>
    <n v="0"/>
    <n v="0"/>
    <n v="0"/>
    <n v="200"/>
    <n v="6864"/>
    <n v="0"/>
    <n v="0"/>
    <n v="0"/>
    <n v="0"/>
    <n v="64.533000000000001"/>
    <n v="0"/>
    <n v="0"/>
    <n v="10"/>
    <n v="10"/>
    <n v="29.4"/>
    <n v="239"/>
    <n v="4308.43"/>
    <n v="6.2800000000000011"/>
    <n v="0"/>
  </r>
  <r>
    <x v="1"/>
    <s v="708 Pot Stand (Small)(PINK)"/>
    <s v="Kitchenware"/>
    <s v="Finished Good"/>
    <s v="Pcs."/>
    <n v="135"/>
    <n v="147"/>
    <n v="550"/>
    <n v="30.54"/>
    <n v="9728.15"/>
    <n v="0"/>
    <n v="0"/>
    <n v="0"/>
    <n v="0"/>
    <n v="120"/>
    <n v="4118.3999999999996"/>
    <n v="0"/>
    <n v="0"/>
    <n v="0"/>
    <n v="0"/>
    <n v="80.849999999999994"/>
    <n v="0"/>
    <n v="0"/>
    <n v="0"/>
    <n v="0"/>
    <n v="17.64"/>
    <n v="430"/>
    <n v="7605.65"/>
    <n v="12.899999999999999"/>
    <n v="0"/>
  </r>
  <r>
    <x v="1"/>
    <s v="709 Pot Stand (BIG) (BLUE)"/>
    <s v="Kitchenware"/>
    <s v="Finished Good"/>
    <s v="Pcs."/>
    <n v="260"/>
    <n v="283"/>
    <n v="543"/>
    <n v="131.44"/>
    <n v="17358.849999999999"/>
    <n v="0"/>
    <n v="0"/>
    <n v="0"/>
    <n v="0"/>
    <n v="253"/>
    <n v="14657.08"/>
    <n v="0"/>
    <n v="0"/>
    <n v="0"/>
    <n v="0"/>
    <n v="153.66900000000001"/>
    <n v="0"/>
    <n v="0"/>
    <n v="0"/>
    <n v="0"/>
    <n v="71.599000000000004"/>
    <n v="290"/>
    <n v="9270.84"/>
    <n v="59.840999999999994"/>
    <n v="0"/>
  </r>
  <r>
    <x v="1"/>
    <s v="709 Pot Stand (Big) (BROWN)"/>
    <s v="Kitchenware"/>
    <s v="Finished Good"/>
    <s v="Pcs."/>
    <n v="260"/>
    <n v="283"/>
    <n v="547"/>
    <n v="86.25"/>
    <n v="17037.61"/>
    <n v="0"/>
    <n v="0"/>
    <n v="0"/>
    <n v="0"/>
    <n v="168"/>
    <n v="9756.1200000000008"/>
    <n v="0"/>
    <n v="0"/>
    <n v="0"/>
    <n v="0"/>
    <n v="154.80099999999999"/>
    <n v="0"/>
    <n v="0"/>
    <n v="0"/>
    <n v="0"/>
    <n v="47.543999999999997"/>
    <n v="379"/>
    <n v="11804.85"/>
    <n v="38.706000000000003"/>
    <n v="0"/>
  </r>
  <r>
    <x v="1"/>
    <s v="709 Pot Stand (BIG) (M.BAIZE)"/>
    <s v="Kitchenware"/>
    <s v="Finished Good"/>
    <s v="Pcs."/>
    <n v="260"/>
    <n v="283"/>
    <n v="442"/>
    <n v="54"/>
    <n v="16092.53"/>
    <n v="0"/>
    <n v="0"/>
    <n v="0"/>
    <n v="0"/>
    <n v="48"/>
    <n v="2789.04"/>
    <n v="0"/>
    <n v="0"/>
    <n v="0"/>
    <n v="0"/>
    <n v="125.086"/>
    <n v="0"/>
    <n v="0"/>
    <n v="0"/>
    <n v="0"/>
    <n v="13.584"/>
    <n v="394"/>
    <n v="14344.93"/>
    <n v="40.415999999999997"/>
    <n v="0"/>
  </r>
  <r>
    <x v="1"/>
    <s v="709 Pot Stand (BIG) (M.WHITE)"/>
    <s v="Kitchenware"/>
    <s v="Finished Good"/>
    <s v="Pcs."/>
    <n v="260"/>
    <n v="283"/>
    <n v="391"/>
    <n v="46.76"/>
    <n v="12568.27"/>
    <n v="0"/>
    <n v="0"/>
    <n v="0"/>
    <n v="0"/>
    <n v="36"/>
    <n v="2102.64"/>
    <n v="0"/>
    <n v="0"/>
    <n v="0"/>
    <n v="0"/>
    <n v="110.65300000000001"/>
    <n v="0"/>
    <n v="0"/>
    <n v="0"/>
    <n v="0"/>
    <n v="10.188000000000001"/>
    <n v="355"/>
    <n v="11411.09"/>
    <n v="36.571999999999996"/>
    <n v="0"/>
  </r>
  <r>
    <x v="1"/>
    <s v="709 Pot Stand (BIG) (PINK)"/>
    <s v="Kitchenware"/>
    <s v="Finished Good"/>
    <s v="Pcs."/>
    <n v="260"/>
    <n v="283"/>
    <n v="459"/>
    <n v="78.81"/>
    <n v="14091.66"/>
    <n v="0"/>
    <n v="0"/>
    <n v="0"/>
    <n v="0"/>
    <n v="216"/>
    <n v="12517.92"/>
    <n v="0"/>
    <n v="0"/>
    <n v="0"/>
    <n v="0"/>
    <n v="129.89699999999999"/>
    <n v="0"/>
    <n v="0"/>
    <n v="0"/>
    <n v="0"/>
    <n v="61.128"/>
    <n v="243"/>
    <n v="7460.28"/>
    <n v="17.682000000000002"/>
    <n v="0"/>
  </r>
  <r>
    <x v="1"/>
    <s v="710 Annapurna Roti Tray"/>
    <s v="Kitchenware"/>
    <s v="Finished Good"/>
    <s v="Pcs."/>
    <n v="95"/>
    <n v="104"/>
    <n v="2956"/>
    <n v="5.49"/>
    <n v="36008.75"/>
    <n v="0"/>
    <n v="0"/>
    <n v="4520"/>
    <n v="52849.919999999998"/>
    <n v="2416"/>
    <n v="48333.74"/>
    <n v="0"/>
    <n v="0"/>
    <n v="0"/>
    <n v="0"/>
    <n v="307.42399999999998"/>
    <n v="429.4"/>
    <n v="72.091965999999999"/>
    <n v="0"/>
    <n v="501.49196599999999"/>
    <n v="251.26400000000001"/>
    <n v="5060"/>
    <n v="60017.99"/>
    <n v="255.71796599999999"/>
    <n v="0"/>
  </r>
  <r>
    <x v="1"/>
    <s v="713 Annapurna Plate (M. Baize)"/>
    <s v="Kitchenware"/>
    <s v="Finished Good"/>
    <s v="Pcs."/>
    <n v="254"/>
    <n v="277"/>
    <n v="576"/>
    <n v="20.440000000000001"/>
    <n v="19768.32"/>
    <n v="0"/>
    <n v="0"/>
    <n v="0"/>
    <n v="0"/>
    <n v="636"/>
    <n v="22201.919999999998"/>
    <n v="0"/>
    <n v="0"/>
    <n v="0"/>
    <n v="0"/>
    <n v="159.55199999999999"/>
    <n v="0"/>
    <n v="0"/>
    <n v="160"/>
    <n v="160"/>
    <n v="176.172"/>
    <n v="-60"/>
    <n v="-2059.1999999999998"/>
    <n v="4.2680000000000007"/>
    <n v="0"/>
  </r>
  <r>
    <x v="1"/>
    <s v="713 ANNAPURNA PLATE WHITE"/>
    <s v="Kitchenware"/>
    <s v="Finished Good"/>
    <s v="Pcs."/>
    <n v="254"/>
    <n v="277"/>
    <n v="2268"/>
    <n v="102.4"/>
    <n v="0"/>
    <n v="0"/>
    <n v="0"/>
    <n v="0"/>
    <n v="0"/>
    <n v="504"/>
    <n v="17587.2"/>
    <n v="0"/>
    <n v="0"/>
    <n v="0"/>
    <n v="0"/>
    <n v="628.23599999999999"/>
    <n v="0"/>
    <n v="0"/>
    <n v="40"/>
    <n v="40"/>
    <n v="139.608"/>
    <n v="1764"/>
    <n v="0"/>
    <n v="2.7920000000000016"/>
    <n v="0"/>
  </r>
  <r>
    <x v="1"/>
    <s v="713 ANNAPURNA PLATE YELLOW"/>
    <s v="Kitchenware"/>
    <s v="Finished Good"/>
    <s v="Pcs."/>
    <n v="254"/>
    <n v="277"/>
    <n v="2230"/>
    <n v="100.68"/>
    <n v="0"/>
    <n v="0"/>
    <n v="0"/>
    <n v="0"/>
    <n v="0"/>
    <n v="0"/>
    <n v="0"/>
    <n v="0"/>
    <n v="0"/>
    <n v="0"/>
    <n v="0"/>
    <n v="617.71"/>
    <n v="0"/>
    <n v="0"/>
    <n v="0"/>
    <n v="0"/>
    <n v="0"/>
    <n v="2230"/>
    <n v="0"/>
    <n v="100.68"/>
    <n v="0"/>
  </r>
  <r>
    <x v="1"/>
    <s v="801 Garbage Bkt 10 Ltr Only Lid (red)"/>
    <s v="Component"/>
    <s v="Trading"/>
    <s v="Pcs."/>
    <m/>
    <n v="0"/>
    <n v="106"/>
    <n v="5.0599999999999996"/>
    <n v="1338.54"/>
    <n v="0"/>
    <n v="0"/>
    <n v="0"/>
    <n v="0"/>
    <n v="0"/>
    <n v="0"/>
    <n v="0"/>
    <n v="0"/>
    <n v="0"/>
    <n v="0"/>
    <n v="0"/>
    <n v="0"/>
    <n v="0"/>
    <n v="0"/>
    <n v="0"/>
    <n v="0"/>
    <n v="106"/>
    <n v="1338.54"/>
    <n v="5.0599999999999996"/>
    <n v="0"/>
  </r>
  <r>
    <x v="1"/>
    <s v="801 Garbage Bkt Only Lid 10 Ltr (yellow)"/>
    <s v="Component"/>
    <s v="Trading"/>
    <s v="Pcs."/>
    <m/>
    <n v="0"/>
    <n v="25"/>
    <n v="1.81"/>
    <n v="500"/>
    <n v="0"/>
    <n v="0"/>
    <n v="0"/>
    <n v="0"/>
    <n v="0"/>
    <n v="0"/>
    <n v="0"/>
    <n v="0"/>
    <n v="0"/>
    <n v="0"/>
    <n v="0"/>
    <n v="0"/>
    <n v="0"/>
    <n v="0"/>
    <n v="0"/>
    <n v="0"/>
    <n v="25"/>
    <n v="500"/>
    <n v="1.81"/>
    <n v="0"/>
  </r>
  <r>
    <x v="1"/>
    <s v="801 NO. GARBAGE BKT 10L ONLY LID (BLK)"/>
    <s v="Component"/>
    <s v="Trading"/>
    <s v="Pcs."/>
    <m/>
    <n v="0"/>
    <n v="40"/>
    <n v="1.81"/>
    <n v="800"/>
    <n v="0"/>
    <n v="0"/>
    <n v="0"/>
    <n v="0"/>
    <n v="0"/>
    <n v="0"/>
    <n v="0"/>
    <n v="0"/>
    <n v="0"/>
    <n v="0"/>
    <n v="0"/>
    <n v="0"/>
    <n v="0"/>
    <n v="0"/>
    <n v="0"/>
    <n v="0"/>
    <n v="40"/>
    <n v="800"/>
    <n v="1.81"/>
    <n v="0"/>
  </r>
  <r>
    <x v="1"/>
    <s v="801 NO. GARBAGE BKT 10L ONLY LID (G)"/>
    <s v="Component"/>
    <s v="Finished Good"/>
    <s v="Pcs."/>
    <n v="125"/>
    <n v="136"/>
    <n v="720"/>
    <n v="32.51"/>
    <n v="14400"/>
    <n v="0"/>
    <n v="0"/>
    <n v="0"/>
    <n v="0"/>
    <n v="0"/>
    <n v="0"/>
    <n v="0"/>
    <n v="0"/>
    <n v="0"/>
    <n v="0"/>
    <n v="97.92"/>
    <n v="0"/>
    <n v="0"/>
    <n v="0"/>
    <n v="0"/>
    <n v="0"/>
    <n v="720"/>
    <n v="14400"/>
    <n v="32.51"/>
    <n v="0"/>
  </r>
  <r>
    <x v="1"/>
    <s v="801 NO. GARBAGE BKT 10L ONLY LID (S)"/>
    <s v="Component"/>
    <s v="Trading"/>
    <s v="Pcs."/>
    <m/>
    <n v="0"/>
    <n v="660"/>
    <n v="36.159999999999997"/>
    <n v="12467.49"/>
    <n v="0"/>
    <n v="0"/>
    <n v="0"/>
    <n v="0"/>
    <n v="0"/>
    <n v="0"/>
    <n v="0"/>
    <n v="0"/>
    <n v="0"/>
    <n v="0"/>
    <n v="0"/>
    <n v="0"/>
    <n v="0"/>
    <n v="0"/>
    <n v="0"/>
    <n v="0"/>
    <n v="660"/>
    <n v="12467.49"/>
    <n v="36.159999999999997"/>
    <n v="0"/>
  </r>
  <r>
    <x v="1"/>
    <s v="801 No. Garbage Bkt 10L Only Lid(D.Blue)"/>
    <s v="Component"/>
    <s v="Trading"/>
    <s v="Pcs."/>
    <m/>
    <n v="0"/>
    <n v="852"/>
    <n v="38.47"/>
    <n v="13698.03"/>
    <n v="0"/>
    <n v="0"/>
    <n v="4994"/>
    <n v="80303.520000000004"/>
    <n v="0"/>
    <n v="0"/>
    <n v="4994"/>
    <n v="842.78744000000006"/>
    <n v="5836.7874400000001"/>
    <n v="80303.520000000004"/>
    <n v="0"/>
    <n v="0"/>
    <n v="0"/>
    <n v="0"/>
    <n v="0"/>
    <n v="0"/>
    <n v="852"/>
    <n v="13699.85"/>
    <n v="38.47"/>
    <n v="0"/>
  </r>
  <r>
    <x v="1"/>
    <s v="801.GARBAGE BKT 10L ONLY LID ( M.B)"/>
    <s v="Component"/>
    <s v="Trading"/>
    <s v="Pcs."/>
    <m/>
    <n v="0"/>
    <n v="1008"/>
    <n v="47.18"/>
    <n v="15630.55"/>
    <n v="0"/>
    <n v="0"/>
    <n v="0"/>
    <n v="0"/>
    <n v="0"/>
    <n v="0"/>
    <n v="12"/>
    <n v="2.0251199999999998"/>
    <n v="14.025119999999999"/>
    <n v="186.12"/>
    <n v="0"/>
    <n v="0"/>
    <n v="0"/>
    <n v="0"/>
    <n v="0"/>
    <n v="0"/>
    <n v="996"/>
    <n v="15444.47"/>
    <n v="47.18"/>
    <n v="0"/>
  </r>
  <r>
    <x v="1"/>
    <s v="801.GARBAGE BKT 10L ONLY LID (M.W.)"/>
    <s v="Component"/>
    <s v="Trading"/>
    <s v="Pcs."/>
    <m/>
    <n v="0"/>
    <n v="663"/>
    <n v="29.93"/>
    <n v="12490.08"/>
    <n v="0"/>
    <n v="0"/>
    <n v="0"/>
    <n v="0"/>
    <n v="0"/>
    <n v="0"/>
    <n v="0"/>
    <n v="0"/>
    <n v="0"/>
    <n v="0"/>
    <n v="0"/>
    <n v="0"/>
    <n v="0"/>
    <n v="0"/>
    <n v="0"/>
    <n v="0"/>
    <n v="663"/>
    <n v="12490.08"/>
    <n v="29.93"/>
    <n v="0"/>
  </r>
  <r>
    <x v="1"/>
    <s v="801.GARBAGE BKT 10L ONLY LID(B)"/>
    <s v="Component"/>
    <s v="Finished Good"/>
    <s v="Pcs."/>
    <n v="125"/>
    <n v="136"/>
    <n v="665"/>
    <n v="42.49"/>
    <n v="10715.39"/>
    <n v="0"/>
    <n v="0"/>
    <n v="0"/>
    <n v="0"/>
    <n v="0"/>
    <n v="0"/>
    <n v="0"/>
    <n v="0"/>
    <n v="0"/>
    <n v="0"/>
    <n v="90.44"/>
    <n v="0"/>
    <n v="0"/>
    <n v="0"/>
    <n v="0"/>
    <n v="0"/>
    <n v="665"/>
    <n v="10715.39"/>
    <n v="42.49"/>
    <n v="0"/>
  </r>
  <r>
    <x v="1"/>
    <s v="801.GARBAGE BKT 10L ONLY LID(P)"/>
    <s v="Component"/>
    <s v="Finished Good"/>
    <s v="Pcs."/>
    <n v="125"/>
    <n v="136"/>
    <n v="2224"/>
    <n v="101.95"/>
    <n v="35304.120000000003"/>
    <n v="0"/>
    <n v="0"/>
    <n v="0"/>
    <n v="0"/>
    <n v="0"/>
    <n v="0"/>
    <n v="80"/>
    <n v="13.500800000000002"/>
    <n v="93.500799999999998"/>
    <n v="1269.5999999999999"/>
    <n v="302.464"/>
    <n v="0"/>
    <n v="0"/>
    <n v="0"/>
    <n v="0"/>
    <n v="0"/>
    <n v="2144"/>
    <n v="34034.18"/>
    <n v="101.95"/>
    <n v="0"/>
  </r>
  <r>
    <x v="1"/>
    <s v="802 Garbage Bkt. Only Lid (OR)"/>
    <s v="Rajeshwari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802 NO. GARBAGE BKT 13 L ONLY LID (SILVE"/>
    <s v="Component"/>
    <s v="Trading"/>
    <s v="Pcs."/>
    <m/>
    <n v="0"/>
    <n v="277"/>
    <n v="14.27"/>
    <n v="2757.58"/>
    <n v="0"/>
    <n v="0"/>
    <n v="0"/>
    <n v="0"/>
    <n v="0"/>
    <n v="0"/>
    <n v="80"/>
    <n v="13.500800000000002"/>
    <n v="93.500799999999998"/>
    <n v="796.8"/>
    <n v="0"/>
    <n v="0"/>
    <n v="0"/>
    <n v="0"/>
    <n v="0"/>
    <n v="0"/>
    <n v="197"/>
    <n v="1961.17"/>
    <n v="14.27"/>
    <n v="0"/>
  </r>
  <r>
    <x v="1"/>
    <s v="802 NO. GARBAGE BKT 13L ONLY LID ( BLK)"/>
    <s v="Component"/>
    <s v="Trading"/>
    <s v="Pcs."/>
    <m/>
    <n v="0"/>
    <n v="120"/>
    <n v="5.42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5.42"/>
    <n v="0"/>
  </r>
  <r>
    <x v="1"/>
    <s v="802 NO. GARBAGE BKT 13L ONLY LID (O)"/>
    <s v="Component"/>
    <s v="Trading"/>
    <s v="Pcs."/>
    <m/>
    <n v="0"/>
    <n v="1"/>
    <n v="0.05"/>
    <n v="22.04"/>
    <n v="0"/>
    <n v="0"/>
    <n v="0"/>
    <n v="0"/>
    <n v="0"/>
    <n v="0"/>
    <n v="0"/>
    <n v="0"/>
    <n v="0"/>
    <n v="0"/>
    <n v="0"/>
    <n v="0"/>
    <n v="0"/>
    <n v="0"/>
    <n v="0"/>
    <n v="0"/>
    <n v="1"/>
    <n v="22.04"/>
    <n v="0.05"/>
    <n v="0"/>
  </r>
  <r>
    <x v="1"/>
    <s v="802 No.Garbage Bkt 13 L Only Lid (D.Blue"/>
    <s v="Component"/>
    <s v="Trading"/>
    <s v="Pcs."/>
    <m/>
    <n v="0"/>
    <n v="500"/>
    <n v="22.57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22.57"/>
    <n v="0"/>
  </r>
  <r>
    <x v="1"/>
    <s v="802.GAR. BKT.13L ONLY LID (D.G)"/>
    <s v="Component"/>
    <s v="Trading"/>
    <s v="Pcs."/>
    <m/>
    <n v="0"/>
    <n v="76"/>
    <n v="5.01"/>
    <n v="0"/>
    <n v="0"/>
    <n v="0"/>
    <n v="0"/>
    <n v="0"/>
    <n v="0"/>
    <n v="0"/>
    <n v="0"/>
    <n v="0"/>
    <n v="0"/>
    <n v="0"/>
    <n v="0"/>
    <n v="0"/>
    <n v="0"/>
    <n v="0"/>
    <n v="0"/>
    <n v="0"/>
    <n v="76"/>
    <n v="0"/>
    <n v="5.01"/>
    <n v="0"/>
  </r>
  <r>
    <x v="1"/>
    <s v="802.GARBAGE BKT 13L ONLY LID (B)"/>
    <s v="Component"/>
    <s v="Trading"/>
    <s v="Pcs."/>
    <m/>
    <n v="0"/>
    <n v="580"/>
    <n v="35.31"/>
    <n v="10380.27"/>
    <n v="0"/>
    <n v="0"/>
    <n v="0"/>
    <n v="0"/>
    <n v="0"/>
    <n v="0"/>
    <n v="70"/>
    <n v="11.813200000000002"/>
    <n v="81.813199999999995"/>
    <n v="1253"/>
    <n v="0"/>
    <n v="0"/>
    <n v="0"/>
    <n v="0"/>
    <n v="0"/>
    <n v="0"/>
    <n v="510"/>
    <n v="9127.48"/>
    <n v="35.31"/>
    <n v="0"/>
  </r>
  <r>
    <x v="1"/>
    <s v="802.GARBAGE BKT 13L ONLY LID (M.B.)"/>
    <s v="Component"/>
    <s v="Trading"/>
    <s v="Pcs."/>
    <m/>
    <n v="0"/>
    <n v="639"/>
    <n v="31.56"/>
    <n v="4137.3999999999996"/>
    <n v="0"/>
    <n v="0"/>
    <n v="0"/>
    <n v="0"/>
    <n v="0"/>
    <n v="0"/>
    <n v="32"/>
    <n v="5.4003200000000007"/>
    <n v="37.400320000000001"/>
    <n v="207.04"/>
    <n v="0"/>
    <n v="0"/>
    <n v="0"/>
    <n v="0"/>
    <n v="0"/>
    <n v="0"/>
    <n v="607"/>
    <n v="3930.2"/>
    <n v="31.56"/>
    <n v="0"/>
  </r>
  <r>
    <x v="1"/>
    <s v="802.GARBAGE BKT 13L ONLY LID (P)"/>
    <s v="Component"/>
    <s v="Trading"/>
    <s v="Pcs."/>
    <m/>
    <n v="0"/>
    <n v="901"/>
    <n v="46.87"/>
    <n v="0"/>
    <n v="0"/>
    <n v="0"/>
    <n v="0"/>
    <n v="0"/>
    <n v="0"/>
    <n v="0"/>
    <n v="40"/>
    <n v="6.7504000000000008"/>
    <n v="46.750399999999999"/>
    <n v="716"/>
    <n v="0"/>
    <n v="0"/>
    <n v="0"/>
    <n v="0"/>
    <n v="0"/>
    <n v="0"/>
    <n v="861"/>
    <n v="0"/>
    <n v="46.87"/>
    <n v="0"/>
  </r>
  <r>
    <x v="1"/>
    <s v="802.GARBAGE BKT 13L ONLY LID(M.W)"/>
    <s v="Component"/>
    <s v="Trading"/>
    <s v="Pcs."/>
    <m/>
    <n v="0"/>
    <n v="701"/>
    <n v="32.5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701"/>
    <n v="0"/>
    <n v="32.549999999999997"/>
    <n v="0"/>
  </r>
  <r>
    <x v="1"/>
    <s v="803 10 Ltr Swing Lid (Blue)"/>
    <s v="Component"/>
    <s v="Trading"/>
    <s v="Pcs."/>
    <m/>
    <n v="0"/>
    <n v="4"/>
    <n v="0.18"/>
    <n v="118.64"/>
    <n v="0"/>
    <n v="0"/>
    <n v="0"/>
    <n v="0"/>
    <n v="0"/>
    <n v="0"/>
    <n v="0"/>
    <n v="0"/>
    <n v="0"/>
    <n v="0"/>
    <n v="0"/>
    <n v="0"/>
    <n v="0"/>
    <n v="0"/>
    <n v="0"/>
    <n v="0"/>
    <n v="4"/>
    <n v="118.64"/>
    <n v="0.18"/>
    <n v="0"/>
  </r>
  <r>
    <x v="1"/>
    <s v="803 10 Ltr Swing Lid (Green)"/>
    <s v="Component"/>
    <s v="Trading"/>
    <s v="Pcs."/>
    <m/>
    <n v="0"/>
    <n v="1"/>
    <n v="0.05"/>
    <n v="29.66"/>
    <n v="0"/>
    <n v="0"/>
    <n v="0"/>
    <n v="0"/>
    <n v="0"/>
    <n v="0"/>
    <n v="0"/>
    <n v="0"/>
    <n v="0"/>
    <n v="0"/>
    <n v="0"/>
    <n v="0"/>
    <n v="0"/>
    <n v="0"/>
    <n v="0"/>
    <n v="0"/>
    <n v="1"/>
    <n v="29.66"/>
    <n v="0.05"/>
    <n v="0"/>
  </r>
  <r>
    <x v="1"/>
    <s v="803 10 Ltr Swing Lid (M. Baize)"/>
    <s v="Component"/>
    <s v="Trading"/>
    <s v="Pcs."/>
    <m/>
    <n v="0"/>
    <n v="1"/>
    <n v="0.05"/>
    <n v="29.66"/>
    <n v="0"/>
    <n v="0"/>
    <n v="0"/>
    <n v="0"/>
    <n v="0"/>
    <n v="0"/>
    <n v="0"/>
    <n v="0"/>
    <n v="0"/>
    <n v="0"/>
    <n v="0"/>
    <n v="0"/>
    <n v="0"/>
    <n v="0"/>
    <n v="0"/>
    <n v="0"/>
    <n v="1"/>
    <n v="29.66"/>
    <n v="0.05"/>
    <n v="0"/>
  </r>
  <r>
    <x v="1"/>
    <s v="803 10 Ltr Swing Lid (Pink)"/>
    <s v="Component"/>
    <s v="Trading"/>
    <s v="Pcs."/>
    <m/>
    <n v="0"/>
    <n v="25"/>
    <n v="1.1299999999999999"/>
    <n v="750"/>
    <n v="0"/>
    <n v="0"/>
    <n v="0"/>
    <n v="0"/>
    <n v="0"/>
    <n v="0"/>
    <n v="0"/>
    <n v="0"/>
    <n v="0"/>
    <n v="0"/>
    <n v="0"/>
    <n v="0"/>
    <n v="0"/>
    <n v="0"/>
    <n v="0"/>
    <n v="0"/>
    <n v="25"/>
    <n v="750"/>
    <n v="1.1299999999999999"/>
    <n v="0"/>
  </r>
  <r>
    <x v="1"/>
    <s v="804 13 Ltr Swing Lid (M.baize)"/>
    <s v="Component"/>
    <s v="Trading"/>
    <s v="Pcs."/>
    <m/>
    <n v="0"/>
    <n v="1"/>
    <n v="0.05"/>
    <n v="48.14"/>
    <n v="0"/>
    <n v="0"/>
    <n v="0"/>
    <n v="0"/>
    <n v="0"/>
    <n v="0"/>
    <n v="0"/>
    <n v="0"/>
    <n v="0"/>
    <n v="0"/>
    <n v="0"/>
    <n v="0"/>
    <n v="0"/>
    <n v="0"/>
    <n v="0"/>
    <n v="0"/>
    <n v="1"/>
    <n v="48.14"/>
    <n v="0.05"/>
    <n v="0"/>
  </r>
  <r>
    <x v="1"/>
    <s v="804 13 Ltr Swing Lid (Pink)"/>
    <s v="Component"/>
    <s v="Trading"/>
    <s v="Pcs."/>
    <m/>
    <n v="0"/>
    <n v="3"/>
    <n v="0.14000000000000001"/>
    <n v="144.41999999999999"/>
    <n v="0"/>
    <n v="0"/>
    <n v="0"/>
    <n v="0"/>
    <n v="0"/>
    <n v="0"/>
    <n v="0"/>
    <n v="0"/>
    <n v="0"/>
    <n v="0"/>
    <n v="0"/>
    <n v="0"/>
    <n v="0"/>
    <n v="0"/>
    <n v="0"/>
    <n v="0"/>
    <n v="3"/>
    <n v="144.41999999999999"/>
    <n v="0.14000000000000001"/>
    <n v="0"/>
  </r>
  <r>
    <x v="1"/>
    <s v="804 13 Ltr Swing Lid (Yellow)"/>
    <s v="Component"/>
    <s v="Trading"/>
    <s v="Pcs."/>
    <m/>
    <n v="0"/>
    <n v="1"/>
    <n v="0.05"/>
    <n v="38.14"/>
    <n v="0"/>
    <n v="0"/>
    <n v="0"/>
    <n v="0"/>
    <n v="0"/>
    <n v="0"/>
    <n v="0"/>
    <n v="0"/>
    <n v="0"/>
    <n v="0"/>
    <n v="0"/>
    <n v="0"/>
    <n v="0"/>
    <n v="0"/>
    <n v="0"/>
    <n v="0"/>
    <n v="1"/>
    <n v="38.14"/>
    <n v="0.05"/>
    <n v="0"/>
  </r>
  <r>
    <x v="1"/>
    <s v="810 Garb.Only Bkt 10Ltr (Red)"/>
    <s v="Housekeeping"/>
    <s v="Finished Good"/>
    <s v="Pcs."/>
    <n v="395"/>
    <n v="431"/>
    <n v="226"/>
    <n v="10.47"/>
    <n v="16678.8"/>
    <n v="0"/>
    <n v="0"/>
    <n v="0"/>
    <n v="0"/>
    <n v="0"/>
    <n v="0"/>
    <n v="0"/>
    <n v="0"/>
    <n v="0"/>
    <n v="0"/>
    <n v="97.406000000000006"/>
    <n v="0"/>
    <n v="0"/>
    <n v="0"/>
    <n v="0"/>
    <n v="0"/>
    <n v="226"/>
    <n v="16678.8"/>
    <n v="10.47"/>
    <n v="0"/>
  </r>
  <r>
    <x v="1"/>
    <s v="810 GARB.ONLY BKT.10L (M.W.)"/>
    <s v="Housekeeping"/>
    <s v="Trading"/>
    <s v="Pcs."/>
    <m/>
    <n v="0"/>
    <n v="463"/>
    <n v="20.9"/>
    <n v="34169.4"/>
    <n v="0"/>
    <n v="0"/>
    <n v="0"/>
    <n v="0"/>
    <n v="0"/>
    <n v="0"/>
    <n v="0"/>
    <n v="0"/>
    <n v="0"/>
    <n v="0"/>
    <n v="0"/>
    <n v="0"/>
    <n v="0"/>
    <n v="0"/>
    <n v="0"/>
    <n v="0"/>
    <n v="463"/>
    <n v="34169.4"/>
    <n v="20.9"/>
    <n v="0"/>
  </r>
  <r>
    <x v="1"/>
    <s v="810 Garb.Only Bkt.10Ltr (M.B)"/>
    <s v="Housekeeping"/>
    <s v="Trading"/>
    <s v="Pcs."/>
    <m/>
    <n v="0"/>
    <n v="238"/>
    <n v="12.42"/>
    <n v="17564.400000000001"/>
    <n v="0"/>
    <n v="0"/>
    <n v="0"/>
    <n v="0"/>
    <n v="0"/>
    <n v="0"/>
    <n v="12"/>
    <n v="2.0251199999999998"/>
    <n v="14.025119999999999"/>
    <n v="885.6"/>
    <n v="0"/>
    <n v="0"/>
    <n v="0"/>
    <n v="0"/>
    <n v="0"/>
    <n v="0"/>
    <n v="226"/>
    <n v="16678.8"/>
    <n v="12.42"/>
    <n v="0"/>
  </r>
  <r>
    <x v="1"/>
    <s v="810 Garb.Only Bkt.10Ltr (Ye)"/>
    <s v="Housekeeping"/>
    <s v="Finished Good"/>
    <s v="Pcs."/>
    <n v="395"/>
    <n v="431"/>
    <n v="125"/>
    <n v="6.32"/>
    <n v="9225"/>
    <n v="0"/>
    <n v="0"/>
    <n v="0"/>
    <n v="0"/>
    <n v="0"/>
    <n v="0"/>
    <n v="0"/>
    <n v="0"/>
    <n v="0"/>
    <n v="0"/>
    <n v="53.875"/>
    <n v="0"/>
    <n v="0"/>
    <n v="0"/>
    <n v="0"/>
    <n v="0"/>
    <n v="125"/>
    <n v="9225"/>
    <n v="6.32"/>
    <n v="0"/>
  </r>
  <r>
    <x v="1"/>
    <s v="810.GARB. ONLY BKT. 10L (SL)"/>
    <s v="Housekeeping"/>
    <s v="Trading"/>
    <s v="Pcs."/>
    <m/>
    <n v="0"/>
    <n v="-40"/>
    <n v="4.5599999999999996"/>
    <n v="-1848.8"/>
    <n v="0"/>
    <n v="0"/>
    <n v="0"/>
    <n v="0"/>
    <n v="0"/>
    <n v="0"/>
    <n v="0"/>
    <n v="0"/>
    <n v="0"/>
    <n v="0"/>
    <n v="0"/>
    <n v="0"/>
    <n v="0"/>
    <n v="0"/>
    <n v="0"/>
    <n v="0"/>
    <n v="-40"/>
    <n v="-1848.8"/>
    <n v="4.5599999999999996"/>
    <n v="0"/>
  </r>
  <r>
    <x v="1"/>
    <s v="810.GARB. ONLY BKT.10L (D.B)"/>
    <s v="Housekeeping"/>
    <s v="Finished Good"/>
    <s v="Pcs."/>
    <n v="395"/>
    <n v="431"/>
    <n v="147"/>
    <n v="6.64"/>
    <n v="6929.55"/>
    <n v="0"/>
    <n v="0"/>
    <n v="4994"/>
    <n v="235417.16"/>
    <n v="0"/>
    <n v="0"/>
    <n v="4994"/>
    <n v="842.78744000000006"/>
    <n v="5836.7874400000001"/>
    <n v="235417.16"/>
    <n v="63.356999999999999"/>
    <n v="1972.63"/>
    <n v="331.18485070000003"/>
    <n v="0"/>
    <n v="2303.8148507000001"/>
    <n v="0"/>
    <n v="147"/>
    <n v="6929.58"/>
    <n v="2310.4548507"/>
    <n v="0"/>
  </r>
  <r>
    <x v="1"/>
    <s v="810.GARB.ONLY BKT.10Ltr (B)"/>
    <s v="Housekeeping"/>
    <s v="Trading"/>
    <s v="Pcs."/>
    <m/>
    <n v="0"/>
    <n v="136"/>
    <n v="18.600000000000001"/>
    <n v="7066.34"/>
    <n v="0"/>
    <n v="0"/>
    <n v="0"/>
    <n v="0"/>
    <n v="0"/>
    <n v="0"/>
    <n v="0"/>
    <n v="0"/>
    <n v="0"/>
    <n v="0"/>
    <n v="0"/>
    <n v="0"/>
    <n v="0"/>
    <n v="0"/>
    <n v="0"/>
    <n v="0"/>
    <n v="136"/>
    <n v="7066.34"/>
    <n v="18.600000000000001"/>
    <n v="0"/>
  </r>
  <r>
    <x v="1"/>
    <s v="810.Garb.Only Bkt.10ltr (BL)"/>
    <s v="Housekeeping"/>
    <s v="Finished Good"/>
    <s v="Pcs."/>
    <n v="395"/>
    <n v="431"/>
    <n v="64"/>
    <n v="2.89"/>
    <n v="4723.2"/>
    <n v="0"/>
    <n v="0"/>
    <n v="0"/>
    <n v="0"/>
    <n v="0"/>
    <n v="0"/>
    <n v="0"/>
    <n v="0"/>
    <n v="0"/>
    <n v="0"/>
    <n v="27.584"/>
    <n v="0"/>
    <n v="0"/>
    <n v="0"/>
    <n v="0"/>
    <n v="0"/>
    <n v="64"/>
    <n v="4723.2"/>
    <n v="2.89"/>
    <n v="0"/>
  </r>
  <r>
    <x v="1"/>
    <s v="810.Garb.Only Bkt.10Ltr (P)"/>
    <s v="Housekeeping"/>
    <s v="Trading"/>
    <s v="Pcs."/>
    <m/>
    <n v="0"/>
    <n v="600"/>
    <n v="28.62"/>
    <n v="45202.5"/>
    <n v="0"/>
    <n v="0"/>
    <n v="0"/>
    <n v="0"/>
    <n v="0"/>
    <n v="0"/>
    <n v="80"/>
    <n v="13.500800000000002"/>
    <n v="93.500799999999998"/>
    <n v="6027.2"/>
    <n v="0"/>
    <n v="0"/>
    <n v="0"/>
    <n v="0"/>
    <n v="0"/>
    <n v="0"/>
    <n v="520"/>
    <n v="39175.5"/>
    <n v="28.62"/>
    <n v="0"/>
  </r>
  <r>
    <x v="1"/>
    <s v="811 Garb.Bkt Swing10 Ltr.(P)"/>
    <s v="Housekeeping"/>
    <s v="Finished Good"/>
    <s v="Pcs."/>
    <n v="550"/>
    <n v="599"/>
    <n v="-20"/>
    <n v="8.02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28.02"/>
    <n v="0"/>
  </r>
  <r>
    <x v="1"/>
    <s v="811.Garb.Bkt Swing10Ltr(D.B)"/>
    <s v="Housekeeping"/>
    <s v="Trading"/>
    <s v="Pcs."/>
    <m/>
    <n v="0"/>
    <n v="14"/>
    <n v="0.63"/>
    <n v="1885.38"/>
    <n v="0"/>
    <n v="0"/>
    <n v="0"/>
    <n v="0"/>
    <n v="0"/>
    <n v="0"/>
    <n v="0"/>
    <n v="0"/>
    <n v="0"/>
    <n v="0"/>
    <n v="0"/>
    <n v="0"/>
    <n v="0"/>
    <n v="0"/>
    <n v="0"/>
    <n v="0"/>
    <n v="14"/>
    <n v="1885.38"/>
    <n v="0.63"/>
    <n v="0"/>
  </r>
  <r>
    <x v="1"/>
    <s v="811.Garb.Bkt.Swing10 Ltr.(Red)"/>
    <s v="Housekeeping"/>
    <s v="Finished Good"/>
    <s v="Pcs."/>
    <n v="550"/>
    <n v="599"/>
    <n v="-20"/>
    <n v="8.02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28.02"/>
    <n v="0"/>
  </r>
  <r>
    <x v="1"/>
    <s v="811.Garb.Bkt.Swing10Ltr (D.G)"/>
    <s v="Housekeeping"/>
    <s v="Trading"/>
    <s v="Pcs."/>
    <m/>
    <n v="0"/>
    <n v="8"/>
    <n v="0.36"/>
    <n v="1077.3599999999999"/>
    <n v="0"/>
    <n v="0"/>
    <n v="0"/>
    <n v="0"/>
    <n v="0"/>
    <n v="0"/>
    <n v="0"/>
    <n v="0"/>
    <n v="0"/>
    <n v="0"/>
    <n v="0"/>
    <n v="0"/>
    <n v="0"/>
    <n v="0"/>
    <n v="0"/>
    <n v="0"/>
    <n v="8"/>
    <n v="1077.3599999999999"/>
    <n v="0.36"/>
    <n v="0"/>
  </r>
  <r>
    <x v="1"/>
    <s v="811.Garb.Bkt.Swing10Ltr.(Yellow)"/>
    <s v="Housekeeping"/>
    <s v="Finished Good"/>
    <s v="Pcs."/>
    <n v="550"/>
    <n v="599"/>
    <n v="-20"/>
    <n v="8.02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28.02"/>
    <n v="0"/>
  </r>
  <r>
    <x v="1"/>
    <s v="813  NO. GARBAGE BUCKET ONLY (O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813 GARBAGE BUCKET 13 LTR ONLY (YELLOW)"/>
    <s v="Housekeeping"/>
    <s v="Finished Good"/>
    <s v="Pcs."/>
    <n v="450"/>
    <n v="490"/>
    <n v="46"/>
    <n v="2.08"/>
    <n v="0"/>
    <n v="0"/>
    <n v="0"/>
    <n v="0"/>
    <n v="0"/>
    <n v="0"/>
    <n v="0"/>
    <n v="0"/>
    <n v="0"/>
    <n v="0"/>
    <n v="0"/>
    <n v="22.54"/>
    <n v="0"/>
    <n v="0"/>
    <n v="0"/>
    <n v="0"/>
    <n v="0"/>
    <n v="46"/>
    <n v="0"/>
    <n v="2.08"/>
    <n v="0"/>
  </r>
  <r>
    <x v="1"/>
    <s v="813 GARBAGE BUCKET 13 LTR ONLY(RED)"/>
    <s v="Housekeeping"/>
    <s v="Finished Good"/>
    <s v="Pcs."/>
    <n v="450"/>
    <n v="490"/>
    <n v="223"/>
    <n v="10.07"/>
    <n v="24530"/>
    <n v="0"/>
    <n v="0"/>
    <n v="0"/>
    <n v="0"/>
    <n v="0"/>
    <n v="0"/>
    <n v="0"/>
    <n v="0"/>
    <n v="0"/>
    <n v="0"/>
    <n v="109.27"/>
    <n v="0"/>
    <n v="0"/>
    <n v="0"/>
    <n v="0"/>
    <n v="0"/>
    <n v="223"/>
    <n v="24530"/>
    <n v="10.07"/>
    <n v="0"/>
  </r>
  <r>
    <x v="1"/>
    <s v="813 GARBAGE BUCKET ONLY 13L (M.W.)"/>
    <s v="Housekeeping"/>
    <s v="Trading"/>
    <s v="Pcs."/>
    <m/>
    <n v="0"/>
    <n v="307"/>
    <n v="14.76"/>
    <n v="33770"/>
    <n v="0"/>
    <n v="0"/>
    <n v="0"/>
    <n v="0"/>
    <n v="0"/>
    <n v="0"/>
    <n v="0"/>
    <n v="0"/>
    <n v="0"/>
    <n v="0"/>
    <n v="0"/>
    <n v="0"/>
    <n v="0"/>
    <n v="0"/>
    <n v="0"/>
    <n v="0"/>
    <n v="307"/>
    <n v="33770"/>
    <n v="14.76"/>
    <n v="0"/>
  </r>
  <r>
    <x v="1"/>
    <s v="813 GARBAGE BUCKET ONLY 13LTR (d. blue)"/>
    <s v="Housekeeping"/>
    <s v="Finished Good"/>
    <s v="Pcs."/>
    <n v="450"/>
    <n v="490"/>
    <n v="42"/>
    <n v="1.9"/>
    <n v="0"/>
    <n v="0"/>
    <n v="0"/>
    <n v="0"/>
    <n v="0"/>
    <n v="0"/>
    <n v="0"/>
    <n v="0"/>
    <n v="0"/>
    <n v="0"/>
    <n v="0"/>
    <n v="20.58"/>
    <n v="0"/>
    <n v="0"/>
    <n v="0"/>
    <n v="0"/>
    <n v="0"/>
    <n v="42"/>
    <n v="0"/>
    <n v="1.9"/>
    <n v="0"/>
  </r>
  <r>
    <x v="1"/>
    <s v="813 NO. GARBAGE BUCKET 13L ONLY (M.B.)"/>
    <s v="Housekeeping"/>
    <s v="Trading"/>
    <s v="Pcs."/>
    <m/>
    <n v="0"/>
    <n v="332"/>
    <n v="10.7"/>
    <n v="28158.38"/>
    <n v="0"/>
    <n v="0"/>
    <n v="0"/>
    <n v="0"/>
    <n v="0"/>
    <n v="0"/>
    <n v="32"/>
    <n v="5.4003200000000007"/>
    <n v="37.400320000000001"/>
    <n v="2713.92"/>
    <n v="0"/>
    <n v="0"/>
    <n v="0"/>
    <n v="0"/>
    <n v="0"/>
    <n v="0"/>
    <n v="300"/>
    <n v="25444.32"/>
    <n v="10.7"/>
    <n v="0"/>
  </r>
  <r>
    <x v="1"/>
    <s v="813 NO. GARBAGE BUCKET ONLY (D.GREEN)"/>
    <s v="Housekeeping"/>
    <s v="Finished Good"/>
    <s v="Pcs."/>
    <n v="450"/>
    <n v="490"/>
    <n v="80"/>
    <n v="5.19"/>
    <n v="5792.95"/>
    <n v="0"/>
    <n v="0"/>
    <n v="0"/>
    <n v="0"/>
    <n v="0"/>
    <n v="0"/>
    <n v="0"/>
    <n v="0"/>
    <n v="0"/>
    <n v="0"/>
    <n v="39.200000000000003"/>
    <n v="0"/>
    <n v="0"/>
    <n v="0"/>
    <n v="0"/>
    <n v="0"/>
    <n v="80"/>
    <n v="5792.95"/>
    <n v="5.19"/>
    <n v="0"/>
  </r>
  <r>
    <x v="1"/>
    <s v="813 NO. GARBAGE BUCKET ONLY (P)"/>
    <s v="Housekeeping"/>
    <s v="Trading"/>
    <s v="Pcs."/>
    <m/>
    <n v="0"/>
    <n v="391"/>
    <n v="23.84"/>
    <n v="43010"/>
    <n v="0"/>
    <n v="0"/>
    <n v="0"/>
    <n v="0"/>
    <n v="0"/>
    <n v="0"/>
    <n v="40"/>
    <n v="6.7504000000000008"/>
    <n v="46.750399999999999"/>
    <n v="4400"/>
    <n v="0"/>
    <n v="0"/>
    <n v="0"/>
    <n v="0"/>
    <n v="0"/>
    <n v="0"/>
    <n v="351"/>
    <n v="38610"/>
    <n v="23.84"/>
    <n v="0"/>
  </r>
  <r>
    <x v="1"/>
    <s v="813 NO. GARBAGE BUCKET ONLY (S)"/>
    <s v="Housekeeping"/>
    <s v="Trading"/>
    <s v="Pcs."/>
    <m/>
    <n v="0"/>
    <n v="298"/>
    <n v="1.1299999999999999"/>
    <n v="16766.87"/>
    <n v="0"/>
    <n v="0"/>
    <n v="0"/>
    <n v="0"/>
    <n v="0"/>
    <n v="0"/>
    <n v="80"/>
    <n v="13.500800000000002"/>
    <n v="93.500799999999998"/>
    <n v="4500.8"/>
    <n v="0"/>
    <n v="0"/>
    <n v="0"/>
    <n v="0"/>
    <n v="0"/>
    <n v="0"/>
    <n v="218"/>
    <n v="12265.7"/>
    <n v="1.1299999999999999"/>
    <n v="0"/>
  </r>
  <r>
    <x v="1"/>
    <s v="813NO. GARBAGE BUCKET ONLY (B)"/>
    <s v="Housekeeping"/>
    <s v="Finished Good"/>
    <s v="Pcs."/>
    <n v="450"/>
    <n v="490"/>
    <n v="1146"/>
    <n v="350.44"/>
    <n v="65231.1"/>
    <n v="0"/>
    <n v="0"/>
    <n v="0"/>
    <n v="0"/>
    <n v="0"/>
    <n v="0"/>
    <n v="70"/>
    <n v="11.813200000000002"/>
    <n v="81.813199999999995"/>
    <n v="3984.4"/>
    <n v="561.54"/>
    <n v="0"/>
    <n v="0"/>
    <n v="0"/>
    <n v="0"/>
    <n v="0"/>
    <n v="1076"/>
    <n v="61246.65"/>
    <n v="350.44"/>
    <n v="0"/>
  </r>
  <r>
    <x v="1"/>
    <s v="813NO. GARBAGE BUCKET ONLY (BLAC)"/>
    <s v="Housekeeping"/>
    <s v="Finished Good"/>
    <s v="Pcs."/>
    <n v="450"/>
    <n v="490"/>
    <n v="222"/>
    <n v="10.02"/>
    <n v="24420"/>
    <n v="0"/>
    <n v="0"/>
    <n v="0"/>
    <n v="0"/>
    <n v="0"/>
    <n v="0"/>
    <n v="0"/>
    <n v="0"/>
    <n v="0"/>
    <n v="0"/>
    <n v="108.78"/>
    <n v="0"/>
    <n v="0"/>
    <n v="0"/>
    <n v="0"/>
    <n v="0"/>
    <n v="222"/>
    <n v="24420"/>
    <n v="10.02"/>
    <n v="0"/>
  </r>
  <r>
    <x v="1"/>
    <s v="814 Garb. Bkt Swing (Black)"/>
    <s v="Housekeeping"/>
    <s v="Trading"/>
    <s v="Pcs."/>
    <m/>
    <n v="0"/>
    <n v="-30"/>
    <n v="0"/>
    <n v="-4083.6"/>
    <n v="0"/>
    <n v="0"/>
    <n v="0"/>
    <n v="0"/>
    <n v="0"/>
    <n v="0"/>
    <n v="0"/>
    <n v="0"/>
    <n v="0"/>
    <n v="0"/>
    <n v="0"/>
    <n v="0"/>
    <n v="0"/>
    <n v="0"/>
    <n v="0"/>
    <n v="0"/>
    <n v="-30"/>
    <n v="-4083.6"/>
    <n v="0"/>
    <n v="0"/>
  </r>
  <r>
    <x v="1"/>
    <s v="814 Garb.bkt Swing (D.B)"/>
    <s v="Housekeeping"/>
    <s v="Finished Good"/>
    <s v="Pcs."/>
    <n v="605"/>
    <n v="659"/>
    <n v="-20"/>
    <n v="3.76"/>
    <n v="-2951.6"/>
    <n v="0"/>
    <n v="0"/>
    <n v="0"/>
    <n v="0"/>
    <n v="0"/>
    <n v="0"/>
    <n v="0"/>
    <n v="0"/>
    <n v="0"/>
    <n v="0"/>
    <n v="-13.18"/>
    <n v="0"/>
    <n v="0"/>
    <n v="20"/>
    <n v="20"/>
    <n v="0"/>
    <n v="-20"/>
    <n v="-2951.6"/>
    <n v="23.759999999999998"/>
    <n v="0"/>
  </r>
  <r>
    <x v="1"/>
    <s v="814 Garb.Bkt Swing 13 Ltr(G)"/>
    <s v="Housekeeping"/>
    <s v="Finished Good"/>
    <s v="Pcs."/>
    <n v="605"/>
    <n v="659"/>
    <n v="-25"/>
    <n v="3.53"/>
    <n v="-3280"/>
    <n v="0"/>
    <n v="0"/>
    <n v="0"/>
    <n v="0"/>
    <n v="0"/>
    <n v="0"/>
    <n v="0"/>
    <n v="0"/>
    <n v="0"/>
    <n v="0"/>
    <n v="-16.475000000000001"/>
    <n v="0"/>
    <n v="0"/>
    <n v="20"/>
    <n v="20"/>
    <n v="0"/>
    <n v="-25"/>
    <n v="-3280"/>
    <n v="23.53"/>
    <n v="0"/>
  </r>
  <r>
    <x v="1"/>
    <s v="814 Garb.Bkt Swing 13Ltr.(B)"/>
    <s v="Housekeeping"/>
    <s v="Trading"/>
    <s v="Pcs."/>
    <m/>
    <n v="0"/>
    <n v="-57"/>
    <n v="0"/>
    <n v="-8217.24"/>
    <n v="0"/>
    <n v="0"/>
    <n v="0"/>
    <n v="0"/>
    <n v="0"/>
    <n v="0"/>
    <n v="0"/>
    <n v="0"/>
    <n v="0"/>
    <n v="0"/>
    <n v="0"/>
    <n v="0"/>
    <n v="0"/>
    <n v="0"/>
    <n v="0"/>
    <n v="0"/>
    <n v="-57"/>
    <n v="-8217.24"/>
    <n v="0"/>
    <n v="0"/>
  </r>
  <r>
    <x v="1"/>
    <s v="814 Garb.Bkt Swing 13Ltr.(P)"/>
    <s v="Housekeeping"/>
    <s v="Finished Good"/>
    <s v="Pcs."/>
    <n v="605"/>
    <n v="659"/>
    <n v="-25"/>
    <n v="6.82"/>
    <n v="-3304.6"/>
    <n v="0"/>
    <n v="0"/>
    <n v="0"/>
    <n v="0"/>
    <n v="0"/>
    <n v="0"/>
    <n v="0"/>
    <n v="0"/>
    <n v="0"/>
    <n v="0"/>
    <n v="-16.475000000000001"/>
    <n v="0"/>
    <n v="0"/>
    <n v="20"/>
    <n v="20"/>
    <n v="0"/>
    <n v="-25"/>
    <n v="-3304.6"/>
    <n v="26.82"/>
    <n v="0"/>
  </r>
  <r>
    <x v="1"/>
    <s v="814 Garb.Bkt.Swing 13L(Red)"/>
    <s v="Housekeeping"/>
    <s v="Finished Good"/>
    <s v="Pcs."/>
    <n v="605"/>
    <n v="659"/>
    <n v="-35"/>
    <n v="3.53"/>
    <n v="-4641.2"/>
    <n v="0"/>
    <n v="0"/>
    <n v="0"/>
    <n v="0"/>
    <n v="0"/>
    <n v="0"/>
    <n v="0"/>
    <n v="0"/>
    <n v="0"/>
    <n v="0"/>
    <n v="-23.065000000000001"/>
    <n v="0"/>
    <n v="0"/>
    <n v="20"/>
    <n v="20"/>
    <n v="0"/>
    <n v="-35"/>
    <n v="-4641.2"/>
    <n v="23.53"/>
    <n v="0"/>
  </r>
  <r>
    <x v="1"/>
    <s v="814 Garb.Bkt.Swing 13L(Yellow)"/>
    <s v="Housekeeping"/>
    <s v="Finished Good"/>
    <s v="Pcs."/>
    <n v="605"/>
    <n v="659"/>
    <n v="-35"/>
    <n v="3.53"/>
    <n v="-4641.2"/>
    <n v="0"/>
    <n v="0"/>
    <n v="0"/>
    <n v="0"/>
    <n v="0"/>
    <n v="0"/>
    <n v="0"/>
    <n v="0"/>
    <n v="0"/>
    <n v="0"/>
    <n v="-23.065000000000001"/>
    <n v="0"/>
    <n v="0"/>
    <n v="20"/>
    <n v="20"/>
    <n v="0"/>
    <n v="-35"/>
    <n v="-4641.2"/>
    <n v="23.53"/>
    <n v="0"/>
  </r>
  <r>
    <x v="1"/>
    <s v="840 Krishna Bkt 40L (D.blue)"/>
    <s v="Housekeeping"/>
    <s v="Finished Good"/>
    <s v="Pcs."/>
    <n v="1100"/>
    <n v="1199"/>
    <n v="1"/>
    <n v="0.05"/>
    <n v="415.25"/>
    <n v="0"/>
    <n v="0"/>
    <n v="0"/>
    <n v="0"/>
    <n v="0"/>
    <n v="0"/>
    <n v="0"/>
    <n v="0"/>
    <n v="0"/>
    <n v="0"/>
    <n v="1.1990000000000001"/>
    <n v="0"/>
    <n v="0"/>
    <n v="0"/>
    <n v="0"/>
    <n v="0"/>
    <n v="1"/>
    <n v="415.25"/>
    <n v="0.05"/>
    <n v="0"/>
  </r>
  <r>
    <x v="1"/>
    <s v="840 Krishna Bkt 40L (pink)"/>
    <s v="Housekeeping"/>
    <s v="Finished Good"/>
    <s v="Pcs."/>
    <n v="1100"/>
    <n v="1199"/>
    <n v="103"/>
    <n v="4.6500000000000004"/>
    <n v="31706.49"/>
    <n v="0"/>
    <n v="0"/>
    <n v="0"/>
    <n v="0"/>
    <n v="0"/>
    <n v="0"/>
    <n v="0"/>
    <n v="0"/>
    <n v="0"/>
    <n v="0"/>
    <n v="123.497"/>
    <n v="0"/>
    <n v="0"/>
    <n v="0"/>
    <n v="0"/>
    <n v="0"/>
    <n v="103"/>
    <n v="31706.49"/>
    <n v="4.6500000000000004"/>
    <n v="0"/>
  </r>
  <r>
    <x v="1"/>
    <s v="840 Krishna Bkt 40L(Blue)"/>
    <s v="Housekeeping"/>
    <s v="Finished Good"/>
    <s v="Pcs."/>
    <n v="1100"/>
    <n v="1199"/>
    <n v="109"/>
    <n v="4.1500000000000004"/>
    <n v="34050.51"/>
    <n v="0"/>
    <n v="0"/>
    <n v="0"/>
    <n v="0"/>
    <n v="46"/>
    <n v="14948.8"/>
    <n v="0"/>
    <n v="0"/>
    <n v="0"/>
    <n v="0"/>
    <n v="130.691"/>
    <n v="0"/>
    <n v="0"/>
    <n v="140"/>
    <n v="140"/>
    <n v="55.154000000000003"/>
    <n v="63"/>
    <n v="19680.57"/>
    <n v="88.996000000000009"/>
    <n v="0"/>
  </r>
  <r>
    <x v="1"/>
    <s v="840 Krishna Bkt 40L(D.green)"/>
    <s v="Housekeeping"/>
    <s v="Finished Good"/>
    <s v="Pcs."/>
    <n v="1100"/>
    <n v="1199"/>
    <n v="144"/>
    <n v="6.5"/>
    <n v="59796"/>
    <n v="0"/>
    <n v="0"/>
    <n v="0"/>
    <n v="0"/>
    <n v="20"/>
    <n v="6477.8"/>
    <n v="0"/>
    <n v="0"/>
    <n v="0"/>
    <n v="0"/>
    <n v="172.65600000000001"/>
    <n v="0"/>
    <n v="0"/>
    <n v="20"/>
    <n v="20"/>
    <n v="23.98"/>
    <n v="124"/>
    <n v="51491"/>
    <n v="2.5199999999999996"/>
    <n v="0"/>
  </r>
  <r>
    <x v="1"/>
    <s v="840.Krishna Bkt. 40 L (BL)"/>
    <s v="Housekeeping"/>
    <s v="Finished Good"/>
    <s v="Pcs."/>
    <n v="1100"/>
    <n v="1199"/>
    <n v="133"/>
    <n v="6"/>
    <n v="55228.25"/>
    <n v="0"/>
    <n v="0"/>
    <n v="0"/>
    <n v="0"/>
    <n v="10"/>
    <n v="3238.9"/>
    <n v="0"/>
    <n v="0"/>
    <n v="0"/>
    <n v="0"/>
    <n v="159.46700000000001"/>
    <n v="0"/>
    <n v="0"/>
    <n v="10"/>
    <n v="10"/>
    <n v="11.99"/>
    <n v="123"/>
    <n v="51075.75"/>
    <n v="4.01"/>
    <n v="0"/>
  </r>
  <r>
    <x v="1"/>
    <s v="840.Krishna Bkt. 40L (Red)"/>
    <s v="Housekeeping"/>
    <s v="Finished Good"/>
    <s v="Pcs."/>
    <n v="1100"/>
    <n v="1199"/>
    <n v="48"/>
    <n v="0.63"/>
    <n v="19932"/>
    <n v="0"/>
    <n v="0"/>
    <n v="0"/>
    <n v="0"/>
    <n v="20"/>
    <n v="6477.8"/>
    <n v="0"/>
    <n v="0"/>
    <n v="0"/>
    <n v="0"/>
    <n v="57.552"/>
    <n v="0"/>
    <n v="0"/>
    <n v="40"/>
    <n v="40"/>
    <n v="23.98"/>
    <n v="28"/>
    <n v="11627"/>
    <n v="16.650000000000002"/>
    <n v="0"/>
  </r>
  <r>
    <x v="1"/>
    <s v="840.Krishna Bkt. 40L (Y)"/>
    <s v="Housekeeping"/>
    <s v="Finished Good"/>
    <s v="Pcs."/>
    <n v="1100"/>
    <n v="1199"/>
    <n v="72"/>
    <n v="3.25"/>
    <n v="29898"/>
    <n v="0"/>
    <n v="0"/>
    <n v="0"/>
    <n v="0"/>
    <n v="0"/>
    <n v="0"/>
    <n v="0"/>
    <n v="0"/>
    <n v="0"/>
    <n v="0"/>
    <n v="86.328000000000003"/>
    <n v="0"/>
    <n v="0"/>
    <n v="0"/>
    <n v="0"/>
    <n v="0"/>
    <n v="72"/>
    <n v="29898"/>
    <n v="3.25"/>
    <n v="0"/>
  </r>
  <r>
    <x v="1"/>
    <s v="841 KRISHNA BKT LID (BLUE)"/>
    <s v="Housekeeping"/>
    <s v="Finished Good"/>
    <s v="Pcs."/>
    <n v="384"/>
    <n v="419"/>
    <n v="123"/>
    <n v="8.08"/>
    <n v="12853.5"/>
    <n v="0"/>
    <n v="0"/>
    <n v="0"/>
    <n v="0"/>
    <n v="30"/>
    <n v="2445.3000000000002"/>
    <n v="0"/>
    <n v="0"/>
    <n v="0"/>
    <n v="0"/>
    <n v="51.536999999999999"/>
    <n v="0"/>
    <n v="0"/>
    <n v="20"/>
    <n v="20"/>
    <n v="12.57"/>
    <n v="93"/>
    <n v="9718.5"/>
    <n v="15.509999999999998"/>
    <n v="0"/>
  </r>
  <r>
    <x v="1"/>
    <s v="841 KRISHNA BKT LID (D.BLUE)"/>
    <s v="Housekeeping"/>
    <s v="Trading"/>
    <s v="Pcs."/>
    <m/>
    <n v="0"/>
    <n v="135"/>
    <n v="6.1"/>
    <n v="0"/>
    <n v="0"/>
    <n v="0"/>
    <n v="0"/>
    <n v="0"/>
    <n v="0"/>
    <n v="0"/>
    <n v="0"/>
    <n v="0"/>
    <n v="0"/>
    <n v="0"/>
    <n v="0"/>
    <n v="0"/>
    <n v="0"/>
    <n v="0"/>
    <n v="0"/>
    <n v="0"/>
    <n v="135"/>
    <n v="0"/>
    <n v="6.1"/>
    <n v="0"/>
  </r>
  <r>
    <x v="1"/>
    <s v="841 KRISHNA BKT LID (D.GREEN)"/>
    <s v="Housekeeping"/>
    <s v="Finished Good"/>
    <s v="Pcs."/>
    <n v="384"/>
    <n v="419"/>
    <n v="280"/>
    <n v="12.64"/>
    <n v="29260"/>
    <n v="0"/>
    <n v="0"/>
    <n v="0"/>
    <n v="0"/>
    <n v="10"/>
    <n v="815.1"/>
    <n v="0"/>
    <n v="0"/>
    <n v="0"/>
    <n v="0"/>
    <n v="117.32"/>
    <n v="0"/>
    <n v="0"/>
    <n v="0"/>
    <n v="0"/>
    <n v="4.1900000000000004"/>
    <n v="270"/>
    <n v="28215"/>
    <n v="8.4499999999999993"/>
    <n v="0"/>
  </r>
  <r>
    <x v="1"/>
    <s v="841 KRISHNA BKT LID (PINK)"/>
    <s v="Housekeeping"/>
    <s v="Finished Good"/>
    <s v="Pcs."/>
    <n v="384"/>
    <n v="419"/>
    <n v="440"/>
    <n v="19.87"/>
    <n v="45980"/>
    <n v="0"/>
    <n v="0"/>
    <n v="0"/>
    <n v="0"/>
    <n v="0"/>
    <n v="0"/>
    <n v="0"/>
    <n v="0"/>
    <n v="0"/>
    <n v="0"/>
    <n v="184.36"/>
    <n v="0"/>
    <n v="0"/>
    <n v="0"/>
    <n v="0"/>
    <n v="0"/>
    <n v="440"/>
    <n v="45980"/>
    <n v="19.87"/>
    <n v="0"/>
  </r>
  <r>
    <x v="1"/>
    <s v="841.KRISHNA BKT. LID (BL)"/>
    <s v="Component"/>
    <s v="Finished Good"/>
    <s v="Pcs."/>
    <n v="384"/>
    <n v="419"/>
    <n v="195"/>
    <n v="8.8000000000000007"/>
    <n v="20377.5"/>
    <n v="0"/>
    <n v="0"/>
    <n v="0"/>
    <n v="0"/>
    <n v="10"/>
    <n v="815.1"/>
    <n v="0"/>
    <n v="0"/>
    <n v="0"/>
    <n v="0"/>
    <n v="81.704999999999998"/>
    <n v="0"/>
    <n v="0"/>
    <n v="0"/>
    <n v="0"/>
    <n v="4.1900000000000004"/>
    <n v="185"/>
    <n v="19332.5"/>
    <n v="4.6100000000000003"/>
    <n v="0"/>
  </r>
  <r>
    <x v="1"/>
    <s v="841.KRISHNA BKT. LID (RED)"/>
    <s v="Housekeeping"/>
    <s v="Finished Good"/>
    <s v="Pcs."/>
    <n v="384"/>
    <n v="419"/>
    <n v="178"/>
    <n v="4.3"/>
    <n v="18601"/>
    <n v="0"/>
    <n v="0"/>
    <n v="0"/>
    <n v="0"/>
    <n v="10"/>
    <n v="815.1"/>
    <n v="0"/>
    <n v="0"/>
    <n v="0"/>
    <n v="0"/>
    <n v="74.581999999999994"/>
    <n v="0"/>
    <n v="0"/>
    <n v="0"/>
    <n v="0"/>
    <n v="4.1900000000000004"/>
    <n v="168"/>
    <n v="17556"/>
    <n v="0.10999999999999943"/>
    <n v="0"/>
  </r>
  <r>
    <x v="1"/>
    <s v="841.KRISHNA BKT. LID (Y)"/>
    <s v="Housekeeping"/>
    <s v="Finished Good"/>
    <s v="Pcs."/>
    <n v="384"/>
    <n v="419"/>
    <n v="215"/>
    <n v="9.7100000000000009"/>
    <n v="22467.5"/>
    <n v="0"/>
    <n v="0"/>
    <n v="0"/>
    <n v="0"/>
    <n v="0"/>
    <n v="0"/>
    <n v="0"/>
    <n v="0"/>
    <n v="0"/>
    <n v="0"/>
    <n v="90.084999999999994"/>
    <n v="0"/>
    <n v="0"/>
    <n v="0"/>
    <n v="0"/>
    <n v="0"/>
    <n v="215"/>
    <n v="22467.5"/>
    <n v="9.7100000000000009"/>
    <n v="0"/>
  </r>
  <r>
    <x v="1"/>
    <s v="842 Krishana Bkt Only Swing Lid (P)"/>
    <s v="Housekeeping"/>
    <s v="Finished Good"/>
    <s v="Pcs."/>
    <n v="620"/>
    <n v="676"/>
    <n v="20"/>
    <n v="0.9"/>
    <n v="3960"/>
    <n v="0"/>
    <n v="0"/>
    <n v="0"/>
    <n v="0"/>
    <n v="0"/>
    <n v="0"/>
    <n v="0"/>
    <n v="0"/>
    <n v="0"/>
    <n v="0"/>
    <n v="13.52"/>
    <n v="0"/>
    <n v="0"/>
    <n v="0"/>
    <n v="0"/>
    <n v="0"/>
    <n v="20"/>
    <n v="3960"/>
    <n v="0.9"/>
    <n v="0"/>
  </r>
  <r>
    <x v="1"/>
    <s v="842 Krishna Bkt Only Swing Lid (B)"/>
    <s v="Housekeeping"/>
    <s v="Finished Good"/>
    <s v="Pcs."/>
    <n v="620"/>
    <n v="676"/>
    <n v="-10"/>
    <n v="3.24"/>
    <n v="-1224"/>
    <n v="0"/>
    <n v="0"/>
    <n v="0"/>
    <n v="0"/>
    <n v="10"/>
    <n v="1544.4"/>
    <n v="0"/>
    <n v="0"/>
    <n v="0"/>
    <n v="0"/>
    <n v="-6.76"/>
    <n v="0"/>
    <n v="0"/>
    <n v="20"/>
    <n v="20"/>
    <n v="6.76"/>
    <n v="-20"/>
    <n v="-2768.4"/>
    <n v="16.480000000000004"/>
    <n v="0"/>
  </r>
  <r>
    <x v="1"/>
    <s v="842 Krishna Bkt Only Swing Lid (D.G)"/>
    <s v="Housekeeping"/>
    <s v="Finished Good"/>
    <s v="Pcs."/>
    <n v="620"/>
    <n v="676"/>
    <n v="205"/>
    <n v="9.26"/>
    <n v="40590"/>
    <n v="0"/>
    <n v="0"/>
    <n v="0"/>
    <n v="0"/>
    <n v="10"/>
    <n v="1544.4"/>
    <n v="0"/>
    <n v="0"/>
    <n v="0"/>
    <n v="0"/>
    <n v="138.58000000000001"/>
    <n v="0"/>
    <n v="0"/>
    <n v="0"/>
    <n v="0"/>
    <n v="6.76"/>
    <n v="195"/>
    <n v="38610"/>
    <n v="2.5"/>
    <n v="0"/>
  </r>
  <r>
    <x v="1"/>
    <s v="842 Krishna Bkt. Only Swing Lid (Y)"/>
    <s v="Housekeeping"/>
    <s v="Trading"/>
    <s v="Pcs."/>
    <m/>
    <n v="0"/>
    <n v="23"/>
    <n v="1.04"/>
    <n v="2470.66"/>
    <n v="0"/>
    <n v="0"/>
    <n v="0"/>
    <n v="0"/>
    <n v="0"/>
    <n v="0"/>
    <n v="0"/>
    <n v="0"/>
    <n v="0"/>
    <n v="0"/>
    <n v="0"/>
    <n v="0"/>
    <n v="0"/>
    <n v="0"/>
    <n v="0"/>
    <n v="0"/>
    <n v="23"/>
    <n v="2470.66"/>
    <n v="1.04"/>
    <n v="0"/>
  </r>
  <r>
    <x v="1"/>
    <s v="842. Krishna Bkt. Only Swing Lid (R)"/>
    <s v="Housekeeping"/>
    <s v="Finished Good"/>
    <s v="Pcs."/>
    <n v="620"/>
    <n v="676"/>
    <n v="71"/>
    <n v="3.21"/>
    <n v="7470.62"/>
    <n v="0"/>
    <n v="0"/>
    <n v="0"/>
    <n v="0"/>
    <n v="10"/>
    <n v="1544.4"/>
    <n v="0"/>
    <n v="0"/>
    <n v="0"/>
    <n v="0"/>
    <n v="47.996000000000002"/>
    <n v="0"/>
    <n v="0"/>
    <n v="10"/>
    <n v="10"/>
    <n v="6.76"/>
    <n v="61"/>
    <n v="6418.42"/>
    <n v="6.4500000000000011"/>
    <n v="0"/>
  </r>
  <r>
    <x v="1"/>
    <s v="842.Krishana Bkt Only Swing Lid (D.B)"/>
    <s v="Housekeeping"/>
    <s v="Trading"/>
    <s v="Pcs."/>
    <m/>
    <n v="0"/>
    <n v="42"/>
    <n v="1.9"/>
    <n v="8316"/>
    <n v="0"/>
    <n v="0"/>
    <n v="0"/>
    <n v="0"/>
    <n v="0"/>
    <n v="0"/>
    <n v="0"/>
    <n v="0"/>
    <n v="0"/>
    <n v="0"/>
    <n v="0"/>
    <n v="0"/>
    <n v="0"/>
    <n v="0"/>
    <n v="0"/>
    <n v="0"/>
    <n v="42"/>
    <n v="8316"/>
    <n v="1.9"/>
    <n v="0"/>
  </r>
  <r>
    <x v="1"/>
    <s v="901 Garb.Bkt W.Handle 10L(B)"/>
    <s v="Housekeeping"/>
    <s v="Finished Good"/>
    <s v="Pcs."/>
    <m/>
    <m/>
    <m/>
    <n v="4.09"/>
    <m/>
    <m/>
    <m/>
    <m/>
    <m/>
    <m/>
    <m/>
    <m/>
    <m/>
    <n v="0"/>
    <m/>
    <n v="0"/>
    <n v="0"/>
    <n v="0"/>
    <n v="0"/>
    <n v="0"/>
    <n v="0"/>
    <m/>
    <m/>
    <n v="4.09"/>
    <n v="0"/>
  </r>
  <r>
    <x v="1"/>
    <s v="901 Garb.Bkt W.Handle 10L(R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901.Garb.Bkt.W.Handle10L(D.B)"/>
    <s v="Housekeeping"/>
    <s v="Trading"/>
    <s v="Pcs."/>
    <m/>
    <n v="0"/>
    <n v="4994"/>
    <n v="225.48"/>
    <n v="360466.92"/>
    <n v="0"/>
    <n v="0"/>
    <n v="0"/>
    <n v="0"/>
    <n v="0"/>
    <n v="0"/>
    <n v="4994"/>
    <n v="842.78744000000006"/>
    <n v="5836.7874400000001"/>
    <n v="360466.92"/>
    <n v="0"/>
    <n v="0"/>
    <n v="0"/>
    <n v="0"/>
    <n v="0"/>
    <n v="0"/>
    <n v="0"/>
    <n v="0"/>
    <n v="225.48"/>
    <n v="0"/>
  </r>
  <r>
    <x v="1"/>
    <s v="902. Garbage Bkt. With Handle 13 L (Gr)"/>
    <s v="Rajeshwari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904 Modern Bathroom Wiper With Upvc Pipe"/>
    <s v="Housekeeping"/>
    <s v="Finished Good"/>
    <s v="Pcs."/>
    <n v="100"/>
    <n v="109"/>
    <n v="150"/>
    <n v="18.64"/>
    <n v="6423"/>
    <n v="0"/>
    <n v="0"/>
    <n v="162"/>
    <n v="6936.84"/>
    <n v="312"/>
    <n v="21172.32"/>
    <n v="0"/>
    <n v="0"/>
    <n v="0"/>
    <n v="0"/>
    <n v="16.350000000000001"/>
    <n v="16.2"/>
    <n v="2.7198180000000001"/>
    <n v="0"/>
    <n v="18.919817999999999"/>
    <n v="34.008000000000003"/>
    <n v="0"/>
    <n v="0"/>
    <n v="3.5518179999999973"/>
    <n v="0"/>
  </r>
  <r>
    <x v="1"/>
    <s v="905 SUPER DRY BATHROOM WIPER"/>
    <s v="Housekeeping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906 Modern Floor Wiper With Upvc Pipe"/>
    <s v="Housekeeping"/>
    <s v="Finished Good"/>
    <s v="Pcs."/>
    <n v="70"/>
    <n v="76"/>
    <n v="150"/>
    <n v="14.13"/>
    <n v="7323"/>
    <n v="0"/>
    <n v="0"/>
    <n v="42"/>
    <n v="1979.04"/>
    <n v="192"/>
    <n v="12946.56"/>
    <n v="0"/>
    <n v="0"/>
    <n v="0"/>
    <n v="0"/>
    <n v="11.4"/>
    <n v="2.94"/>
    <n v="0.49359660000000005"/>
    <n v="0"/>
    <n v="3.4335966"/>
    <n v="14.592000000000001"/>
    <n v="0"/>
    <n v="0"/>
    <n v="2.9715965999999998"/>
    <n v="0"/>
  </r>
  <r>
    <x v="1"/>
    <s v="907 MODERN PLUS FLOOR WIPER"/>
    <s v="Housekeeping"/>
    <s v="Finished Good"/>
    <s v="Pcs."/>
    <n v="140"/>
    <n v="153"/>
    <n v="150"/>
    <n v="40.950000000000003"/>
    <n v="9723"/>
    <n v="0"/>
    <n v="0"/>
    <n v="258"/>
    <n v="16284.96"/>
    <n v="408"/>
    <n v="34520.400000000001"/>
    <n v="0"/>
    <n v="0"/>
    <n v="0"/>
    <n v="0"/>
    <n v="22.95"/>
    <n v="36.119999999999997"/>
    <n v="6.0641867999999999"/>
    <n v="0"/>
    <n v="42.184186799999999"/>
    <n v="62.423999999999999"/>
    <n v="0"/>
    <n v="0"/>
    <n v="20.71018680000001"/>
    <n v="0"/>
  </r>
  <r>
    <x v="1"/>
    <s v="908 SUPER DRY FLOOR WIPER"/>
    <s v="Housekeeping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909. LITTLE CHAMP"/>
    <s v="Housekeeping"/>
    <s v="Finished Good"/>
    <s v="Pcs."/>
    <n v="135"/>
    <n v="147"/>
    <n v="3118"/>
    <n v="60.51"/>
    <n v="30957.77"/>
    <n v="0"/>
    <n v="0"/>
    <n v="0"/>
    <n v="0"/>
    <n v="314"/>
    <n v="5410.24"/>
    <n v="0"/>
    <n v="0"/>
    <n v="0"/>
    <n v="0"/>
    <n v="458.346"/>
    <n v="0"/>
    <n v="0"/>
    <n v="0"/>
    <n v="0"/>
    <n v="46.158000000000001"/>
    <n v="2804"/>
    <n v="27840.15"/>
    <n v="14.351999999999997"/>
    <n v="0"/>
  </r>
  <r>
    <x v="1"/>
    <s v="910.Little Star BathroomWiper"/>
    <s v="Housekeeping"/>
    <s v="Trading"/>
    <s v="Pcs."/>
    <m/>
    <n v="0"/>
    <n v="240"/>
    <n v="10.84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0"/>
    <n v="10.84"/>
    <n v="0"/>
  </r>
  <r>
    <x v="1"/>
    <s v="911 PVC PLUNGER"/>
    <s v="Housekeeping"/>
    <s v="Trading"/>
    <s v="Pcs."/>
    <n v="0"/>
    <n v="0"/>
    <n v="620"/>
    <n v="43.75"/>
    <n v="13111.25"/>
    <n v="2000"/>
    <n v="38000"/>
    <n v="0"/>
    <n v="0"/>
    <n v="674"/>
    <n v="19278.8"/>
    <n v="0"/>
    <n v="0"/>
    <n v="0"/>
    <n v="0"/>
    <n v="0"/>
    <n v="0"/>
    <n v="0"/>
    <n v="0"/>
    <n v="0"/>
    <n v="0"/>
    <n v="1946"/>
    <n v="37933.300000000003"/>
    <n v="43.75"/>
    <n v="0"/>
  </r>
  <r>
    <x v="1"/>
    <s v="912 Modern Plus BathroomWiper"/>
    <s v="Housekeeping"/>
    <s v="Finished Good"/>
    <s v="Pcs."/>
    <n v="80"/>
    <n v="87"/>
    <n v="6"/>
    <n v="0.27"/>
    <n v="512.22"/>
    <n v="0"/>
    <n v="0"/>
    <n v="0"/>
    <n v="0"/>
    <n v="0"/>
    <n v="0"/>
    <n v="0"/>
    <n v="0"/>
    <n v="0"/>
    <n v="0"/>
    <n v="0.52200000000000002"/>
    <n v="0"/>
    <n v="0"/>
    <n v="0"/>
    <n v="0"/>
    <n v="0"/>
    <n v="6"/>
    <n v="512.22"/>
    <n v="0.27"/>
    <n v="0"/>
  </r>
  <r>
    <x v="1"/>
    <s v="912/915 THREAD WIPER BODY(BLACK)"/>
    <s v="Rajeshwari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915 Sparkle Floor Wiper"/>
    <s v="Housekeeping"/>
    <s v="Finished Good"/>
    <s v="Pcs."/>
    <n v="100"/>
    <n v="109"/>
    <n v="91"/>
    <n v="5.38"/>
    <n v="9565.01"/>
    <n v="0"/>
    <n v="0"/>
    <n v="0"/>
    <n v="0"/>
    <n v="0"/>
    <n v="0"/>
    <n v="0"/>
    <n v="0"/>
    <n v="0"/>
    <n v="0"/>
    <n v="9.9190000000000005"/>
    <n v="0"/>
    <n v="0"/>
    <n v="30"/>
    <n v="30"/>
    <n v="0"/>
    <n v="91"/>
    <n v="9565.01"/>
    <n v="35.380000000000003"/>
    <n v="0"/>
  </r>
  <r>
    <x v="1"/>
    <s v="917 POWER PLUNGER"/>
    <s v="Housekeeping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921. Splash Broom 21&quot; (Mix.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942.Mahalakshmi Grass Broom"/>
    <s v="Housekeeping"/>
    <s v="Trading"/>
    <s v="Pcs."/>
    <n v="0"/>
    <n v="0"/>
    <n v="1050"/>
    <n v="60.95"/>
    <n v="84000"/>
    <n v="3713"/>
    <n v="297040"/>
    <n v="0"/>
    <n v="0"/>
    <n v="2812"/>
    <n v="269403.5"/>
    <n v="0"/>
    <n v="0"/>
    <n v="0"/>
    <n v="0"/>
    <n v="0"/>
    <n v="0"/>
    <n v="0"/>
    <n v="0"/>
    <n v="0"/>
    <n v="0"/>
    <n v="1951"/>
    <n v="156080"/>
    <n v="60.95"/>
    <n v="0"/>
  </r>
  <r>
    <x v="1"/>
    <s v="APOLLO WIPER ONLY BLADE"/>
    <s v="NEAT &amp; CLEAN"/>
    <s v="Trading"/>
    <s v="Pcs."/>
    <m/>
    <n v="0"/>
    <n v="-2424"/>
    <n v="0"/>
    <n v="-36456.959999999999"/>
    <n v="0"/>
    <n v="0"/>
    <n v="0"/>
    <n v="0"/>
    <n v="0"/>
    <n v="0"/>
    <n v="0"/>
    <n v="0"/>
    <n v="0"/>
    <n v="0"/>
    <n v="0"/>
    <n v="0"/>
    <n v="0"/>
    <n v="0"/>
    <n v="0"/>
    <n v="0"/>
    <n v="-2424"/>
    <n v="-36456.959999999999"/>
    <n v="0"/>
    <n v="0"/>
  </r>
  <r>
    <x v="1"/>
    <s v="BATH ROOM WIPER BLADE"/>
    <s v="Housekeeping"/>
    <s v="Trading"/>
    <s v="Pcs."/>
    <m/>
    <n v="0"/>
    <n v="1776"/>
    <n v="80.19"/>
    <n v="0"/>
    <n v="0"/>
    <n v="0"/>
    <n v="0"/>
    <n v="0"/>
    <n v="0"/>
    <n v="0"/>
    <n v="0"/>
    <n v="0"/>
    <n v="0"/>
    <n v="0"/>
    <n v="0"/>
    <n v="0"/>
    <n v="0"/>
    <n v="0"/>
    <n v="0"/>
    <n v="0"/>
    <n v="1776"/>
    <n v="0"/>
    <n v="80.19"/>
    <n v="0"/>
  </r>
  <r>
    <x v="1"/>
    <s v="Bathroom Wiper Only Body ( Blue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Bathroom Wiper Only Body (silver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Bathroom Wiper Only Body(M.B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Bathroom Wiper Only Body(pink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BFLY-016 MULTIPURPOSE NO.16(B)"/>
    <s v="Ghamela"/>
    <s v="Finished Good"/>
    <s v="Pcs."/>
    <n v="465"/>
    <n v="507"/>
    <n v="0"/>
    <n v="0"/>
    <n v="0"/>
    <n v="0"/>
    <n v="0"/>
    <n v="2153"/>
    <n v="124485.32"/>
    <n v="1162"/>
    <n v="93108.1"/>
    <n v="0"/>
    <n v="0"/>
    <n v="0"/>
    <n v="0"/>
    <n v="0"/>
    <n v="1001.145"/>
    <n v="168.08223405000001"/>
    <n v="0"/>
    <n v="1169.2272340499999"/>
    <n v="589.13400000000001"/>
    <n v="991"/>
    <n v="57259.13"/>
    <n v="580.09323404999986"/>
    <n v="0"/>
  </r>
  <r>
    <x v="1"/>
    <s v="BFLY-016 MULTIPURPOSE NO.16(O)"/>
    <s v="Ghamela"/>
    <s v="Finished Good"/>
    <s v="Pcs."/>
    <n v="465"/>
    <n v="507"/>
    <n v="0"/>
    <n v="0"/>
    <n v="0"/>
    <n v="0"/>
    <n v="0"/>
    <n v="2386"/>
    <n v="136633.26999999999"/>
    <n v="1548"/>
    <n v="131256"/>
    <n v="0"/>
    <n v="0"/>
    <n v="0"/>
    <n v="0"/>
    <n v="0"/>
    <n v="1109.49"/>
    <n v="186.27227610000003"/>
    <n v="0"/>
    <n v="1295.7622761"/>
    <n v="784.83600000000001"/>
    <n v="838"/>
    <n v="47987.71"/>
    <n v="510.9262761"/>
    <n v="0"/>
  </r>
  <r>
    <x v="1"/>
    <s v="BFLY-016 MULTIPURPOSE NO.16(P)"/>
    <s v="Ghamela"/>
    <s v="Finished Good"/>
    <s v="Pcs."/>
    <n v="465"/>
    <n v="507"/>
    <n v="0"/>
    <n v="0"/>
    <n v="0"/>
    <n v="0"/>
    <n v="0"/>
    <n v="767"/>
    <n v="44116.02"/>
    <n v="390"/>
    <n v="29172.6"/>
    <n v="0"/>
    <n v="0"/>
    <n v="0"/>
    <n v="0"/>
    <n v="0"/>
    <n v="356.65499999999997"/>
    <n v="59.878807950000002"/>
    <n v="0"/>
    <n v="416.53380794999998"/>
    <n v="197.73"/>
    <n v="377"/>
    <n v="21681.81"/>
    <n v="218.80380794999999"/>
    <n v="0"/>
  </r>
  <r>
    <x v="1"/>
    <s v="BFLY-017 ALLPURPOSE NO.17(B)"/>
    <s v="Ghamela"/>
    <s v="Finished Good"/>
    <s v="Pcs."/>
    <n v="415"/>
    <n v="452"/>
    <n v="0"/>
    <n v="0"/>
    <n v="0"/>
    <n v="0"/>
    <n v="0"/>
    <n v="2733"/>
    <n v="142113.10999999999"/>
    <n v="367"/>
    <n v="24525.9"/>
    <n v="0"/>
    <n v="0"/>
    <n v="0"/>
    <n v="0"/>
    <n v="0"/>
    <n v="1134.1949999999999"/>
    <n v="190.41999855000003"/>
    <n v="0"/>
    <n v="1324.6149985499999"/>
    <n v="165.88399999999999"/>
    <n v="2366"/>
    <n v="123010.36"/>
    <n v="1158.7309985499999"/>
    <n v="0"/>
  </r>
  <r>
    <x v="1"/>
    <s v="BFLY-017 ALLPURPOSE NO.17(O)"/>
    <s v="Ghamela"/>
    <s v="Finished Good"/>
    <s v="Pcs."/>
    <n v="415"/>
    <n v="452"/>
    <n v="0"/>
    <n v="0"/>
    <n v="0"/>
    <n v="0"/>
    <n v="0"/>
    <n v="868"/>
    <n v="44849.78"/>
    <n v="73"/>
    <n v="4902.8"/>
    <n v="0"/>
    <n v="0"/>
    <n v="0"/>
    <n v="0"/>
    <n v="0"/>
    <n v="360.22"/>
    <n v="60.477335800000013"/>
    <n v="0"/>
    <n v="420.69733580000002"/>
    <n v="32.996000000000002"/>
    <n v="795"/>
    <n v="41077.85"/>
    <n v="387.70133580000004"/>
    <n v="0"/>
  </r>
  <r>
    <x v="1"/>
    <s v="BFLY-017 ALLPURPOSE NO.17(P)"/>
    <s v="Ghamela"/>
    <s v="Finished Good"/>
    <s v="Pcs."/>
    <n v="415"/>
    <n v="452"/>
    <n v="0"/>
    <n v="0"/>
    <n v="0"/>
    <n v="0"/>
    <n v="0"/>
    <n v="1154"/>
    <n v="59827.82"/>
    <n v="255"/>
    <n v="16906.5"/>
    <n v="0"/>
    <n v="0"/>
    <n v="0"/>
    <n v="0"/>
    <n v="0"/>
    <n v="478.91"/>
    <n v="80.404199900000009"/>
    <n v="0"/>
    <n v="559.31419990000006"/>
    <n v="115.26"/>
    <n v="899"/>
    <n v="46628.95"/>
    <n v="444.05419990000007"/>
    <n v="0"/>
  </r>
  <r>
    <x v="1"/>
    <s v="BOPP TAPE BRN 48MM X 55 MTR(PM)"/>
    <s v="Packing Material"/>
    <s v="Trading"/>
    <s v="Pcs."/>
    <m/>
    <n v="0"/>
    <n v="24"/>
    <n v="1.08"/>
    <n v="3050.64"/>
    <n v="0"/>
    <n v="0"/>
    <n v="0"/>
    <n v="0"/>
    <n v="0"/>
    <n v="0"/>
    <n v="0"/>
    <n v="0"/>
    <n v="0"/>
    <n v="0"/>
    <n v="0"/>
    <n v="0"/>
    <n v="0"/>
    <n v="0"/>
    <n v="0"/>
    <n v="0"/>
    <n v="24"/>
    <n v="3050.64"/>
    <n v="1.08"/>
    <n v="0"/>
  </r>
  <r>
    <x v="1"/>
    <s v="Brown Cellotape(48MM X 55 MTR(PM)"/>
    <s v="Packing Material"/>
    <s v="Trading"/>
    <s v="Pcs."/>
    <m/>
    <n v="0"/>
    <n v="24"/>
    <n v="1.08"/>
    <n v="3050.64"/>
    <n v="0"/>
    <n v="0"/>
    <n v="0"/>
    <n v="0"/>
    <n v="0"/>
    <n v="0"/>
    <n v="0"/>
    <n v="0"/>
    <n v="0"/>
    <n v="0"/>
    <n v="0"/>
    <n v="0"/>
    <n v="0"/>
    <n v="0"/>
    <n v="0"/>
    <n v="0"/>
    <n v="24"/>
    <n v="3050.64"/>
    <n v="1.08"/>
    <n v="0"/>
  </r>
  <r>
    <x v="1"/>
    <s v="BULLDOZER FLOOR WIPER ONLY BLADE"/>
    <s v="NEAT &amp; CLEAN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BULLDOZER FLOOR WIPER ONLY BLADE(SILICON"/>
    <s v="NEAT &amp; CLEAN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BUTTERFLY COATED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Cap Body  3/4 (Pink)"/>
    <s v="Component"/>
    <s v="Trading"/>
    <s v="Pcs."/>
    <m/>
    <n v="0"/>
    <n v="0"/>
    <n v="0"/>
    <n v="0"/>
    <n v="0"/>
    <n v="0"/>
    <n v="2100"/>
    <n v="1698.55"/>
    <n v="0"/>
    <n v="0"/>
    <n v="2100"/>
    <n v="354.39600000000007"/>
    <n v="2454.3960000000002"/>
    <n v="1701"/>
    <n v="0"/>
    <n v="0"/>
    <n v="0"/>
    <n v="0"/>
    <n v="0"/>
    <n v="0"/>
    <n v="0"/>
    <n v="0"/>
    <n v="0"/>
    <n v="0"/>
  </r>
  <r>
    <x v="1"/>
    <s v="Cap Body 3/4  (L. Blue)"/>
    <s v="Component"/>
    <s v="Trading"/>
    <s v="Pcs."/>
    <m/>
    <n v="0"/>
    <n v="0"/>
    <n v="0"/>
    <n v="0"/>
    <n v="0"/>
    <n v="0"/>
    <n v="2040"/>
    <n v="1655.87"/>
    <n v="0"/>
    <n v="0"/>
    <n v="2040"/>
    <n v="344.2704"/>
    <n v="2384.2703999999999"/>
    <n v="1652.4"/>
    <n v="0"/>
    <n v="0"/>
    <n v="0"/>
    <n v="0"/>
    <n v="0"/>
    <n v="0"/>
    <n v="0"/>
    <n v="0"/>
    <n v="0"/>
    <n v="0"/>
  </r>
  <r>
    <x v="1"/>
    <s v="Cap Body 3/4 (BL)"/>
    <s v="Rajeshwari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Cap Body 3/4 (GR)"/>
    <s v="Rajeshwari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Cap Body 3/4 (M.B)"/>
    <s v="Rajeshwari"/>
    <s v="Trading"/>
    <s v="Pcs."/>
    <m/>
    <n v="0"/>
    <n v="0"/>
    <n v="0"/>
    <n v="0"/>
    <n v="0"/>
    <n v="0"/>
    <n v="840"/>
    <n v="675.69"/>
    <n v="0"/>
    <n v="0"/>
    <n v="0"/>
    <n v="0"/>
    <n v="0"/>
    <n v="0"/>
    <n v="0"/>
    <n v="0"/>
    <n v="0"/>
    <n v="0"/>
    <n v="0"/>
    <n v="0"/>
    <n v="840"/>
    <n v="675.69"/>
    <n v="0"/>
    <n v="0"/>
  </r>
  <r>
    <x v="1"/>
    <s v="Cap Body 3/4 (MW)"/>
    <s v="Rajeshwari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Cap Body 3/4 (silver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CASTER 25mm Rev Nylon WHEEL"/>
    <s v="Component"/>
    <s v="Trading"/>
    <s v="Pcs."/>
    <m/>
    <n v="0"/>
    <n v="4860"/>
    <n v="219.43"/>
    <n v="26707.75"/>
    <n v="0"/>
    <n v="0"/>
    <n v="0"/>
    <n v="0"/>
    <n v="0"/>
    <n v="0"/>
    <n v="0"/>
    <n v="0"/>
    <n v="0"/>
    <n v="0"/>
    <n v="0"/>
    <n v="0"/>
    <n v="0"/>
    <n v="0"/>
    <n v="0"/>
    <n v="0"/>
    <n v="4860"/>
    <n v="26707.75"/>
    <n v="219.43"/>
    <n v="0"/>
  </r>
  <r>
    <x v="1"/>
    <s v="CHAIR ARMLESS (HEAVY)"/>
    <s v="MAHANANDA"/>
    <s v="Trading"/>
    <s v="Pcs."/>
    <m/>
    <n v="0"/>
    <n v="300"/>
    <n v="13.54"/>
    <n v="137295"/>
    <n v="0"/>
    <n v="0"/>
    <n v="0"/>
    <n v="0"/>
    <n v="0"/>
    <n v="0"/>
    <n v="0"/>
    <n v="0"/>
    <n v="0"/>
    <n v="0"/>
    <n v="0"/>
    <n v="0"/>
    <n v="0"/>
    <n v="0"/>
    <n v="0"/>
    <n v="0"/>
    <n v="300"/>
    <n v="137295"/>
    <n v="13.54"/>
    <n v="0"/>
  </r>
  <r>
    <x v="1"/>
    <s v="Corrosion Rust Preventive Spray"/>
    <s v="General"/>
    <s v="Trading"/>
    <s v="Pcs."/>
    <m/>
    <n v="0"/>
    <n v="75"/>
    <n v="3.39"/>
    <n v="14625"/>
    <n v="0"/>
    <n v="0"/>
    <n v="0"/>
    <n v="0"/>
    <n v="0"/>
    <n v="0"/>
    <n v="0"/>
    <n v="0"/>
    <n v="0"/>
    <n v="0"/>
    <n v="0"/>
    <n v="0"/>
    <n v="0"/>
    <n v="0"/>
    <n v="0"/>
    <n v="0"/>
    <n v="75"/>
    <n v="14625"/>
    <n v="3.39"/>
    <n v="0"/>
  </r>
  <r>
    <x v="1"/>
    <s v="DE0001 DEVNANDAN GOLD-24 (B)"/>
    <s v="Ghamela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DE0001 DEVNANDAN GOLD-24 (O)"/>
    <s v="Ghamela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DE0001 DEVNANDAN GOLD-24 (P)"/>
    <s v="Ghamela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DE0002 DEVNANDAN GOLD-21(B)"/>
    <s v="Ghamela"/>
    <s v="Finished Good"/>
    <s v="Pcs."/>
    <n v="1200"/>
    <n v="1308"/>
    <n v="1"/>
    <n v="0.05"/>
    <n v="139.84"/>
    <n v="0"/>
    <n v="0"/>
    <n v="596"/>
    <n v="81749.210000000006"/>
    <n v="588"/>
    <n v="94080"/>
    <n v="0"/>
    <n v="0"/>
    <n v="0"/>
    <n v="0"/>
    <n v="1.3080000000000001"/>
    <n v="715.2"/>
    <n v="120.07492800000001"/>
    <n v="0"/>
    <n v="835.27492800000005"/>
    <n v="769.10400000000004"/>
    <n v="9"/>
    <n v="1234.51"/>
    <n v="66.220927999999958"/>
    <n v="0"/>
  </r>
  <r>
    <x v="1"/>
    <s v="DE0002 DEVNANDAN GOLD-21(O)"/>
    <s v="Ghamela"/>
    <s v="Finished Good"/>
    <s v="Pcs."/>
    <n v="1200"/>
    <n v="1308"/>
    <n v="0"/>
    <n v="0"/>
    <n v="0"/>
    <n v="0"/>
    <n v="0"/>
    <n v="590"/>
    <n v="80306.67"/>
    <n v="590"/>
    <n v="94400"/>
    <n v="0"/>
    <n v="0"/>
    <n v="0"/>
    <n v="0"/>
    <n v="0"/>
    <n v="708"/>
    <n v="118.86612000000001"/>
    <n v="0"/>
    <n v="826.86612000000002"/>
    <n v="771.72"/>
    <n v="0"/>
    <n v="0"/>
    <n v="55.146119999999996"/>
    <n v="0"/>
  </r>
  <r>
    <x v="1"/>
    <s v="DE0002 DEVNANDAN GOLD-21(P)"/>
    <s v="Ghamela"/>
    <s v="Finished Good"/>
    <s v="Pcs."/>
    <n v="1200"/>
    <n v="1308"/>
    <n v="0"/>
    <n v="0"/>
    <n v="0"/>
    <n v="0"/>
    <n v="0"/>
    <n v="590"/>
    <n v="80429.34"/>
    <n v="590"/>
    <n v="94400"/>
    <n v="0"/>
    <n v="0"/>
    <n v="0"/>
    <n v="0"/>
    <n v="0"/>
    <n v="708"/>
    <n v="118.86612000000001"/>
    <n v="0"/>
    <n v="826.86612000000002"/>
    <n v="771.72"/>
    <n v="0"/>
    <n v="0"/>
    <n v="55.146119999999996"/>
    <n v="0"/>
  </r>
  <r>
    <x v="1"/>
    <s v="DE0005 DEVNANDAN GOLD-19(B)"/>
    <s v="Ghamela"/>
    <s v="Finished Good"/>
    <s v="Pcs."/>
    <n v="720"/>
    <n v="785"/>
    <n v="22"/>
    <n v="538.98"/>
    <n v="1789.93"/>
    <n v="0"/>
    <n v="0"/>
    <n v="0"/>
    <n v="0"/>
    <n v="0"/>
    <n v="0"/>
    <n v="0"/>
    <n v="0"/>
    <n v="0"/>
    <n v="0"/>
    <n v="17.27"/>
    <n v="0"/>
    <n v="0"/>
    <n v="0"/>
    <n v="0"/>
    <n v="0"/>
    <n v="22"/>
    <n v="1789.93"/>
    <n v="538.98"/>
    <n v="0"/>
  </r>
  <r>
    <x v="1"/>
    <s v="DE0005 DEVNANDAN GOLD-19(MIX)"/>
    <s v="Ghamela"/>
    <s v="Finished Good"/>
    <s v="Pcs."/>
    <m/>
    <m/>
    <m/>
    <n v="102.43"/>
    <m/>
    <m/>
    <m/>
    <m/>
    <m/>
    <m/>
    <m/>
    <m/>
    <m/>
    <n v="0"/>
    <m/>
    <n v="0"/>
    <n v="0"/>
    <n v="0"/>
    <n v="0"/>
    <n v="0"/>
    <n v="0"/>
    <m/>
    <m/>
    <n v="102.43"/>
    <n v="0"/>
  </r>
  <r>
    <x v="1"/>
    <s v="DE0005 DEVNANDAN GOLD-19(O)"/>
    <s v="Ghamela"/>
    <s v="Finished Good"/>
    <s v="Pcs."/>
    <n v="720"/>
    <n v="785"/>
    <n v="-4"/>
    <n v="517.12"/>
    <n v="-329.98"/>
    <n v="0"/>
    <n v="0"/>
    <n v="0"/>
    <n v="0"/>
    <n v="0"/>
    <n v="0"/>
    <n v="0"/>
    <n v="0"/>
    <n v="0"/>
    <n v="0"/>
    <n v="-3.14"/>
    <n v="0"/>
    <n v="0"/>
    <n v="0"/>
    <n v="0"/>
    <n v="0"/>
    <n v="-4"/>
    <n v="-329.98"/>
    <n v="517.12"/>
    <n v="0"/>
  </r>
  <r>
    <x v="1"/>
    <s v="DE0005 DEVNANDAN GOLD-19(P)"/>
    <s v="Ghamela"/>
    <s v="Finished Good"/>
    <s v="Pcs."/>
    <n v="720"/>
    <n v="785"/>
    <n v="-14"/>
    <n v="508.71"/>
    <n v="-1157.26"/>
    <n v="0"/>
    <n v="0"/>
    <n v="0"/>
    <n v="0"/>
    <n v="0"/>
    <n v="0"/>
    <n v="0"/>
    <n v="0"/>
    <n v="0"/>
    <n v="0"/>
    <n v="-10.99"/>
    <n v="0"/>
    <n v="0"/>
    <n v="0"/>
    <n v="0"/>
    <n v="0"/>
    <n v="-14"/>
    <n v="-1157.26"/>
    <n v="508.71"/>
    <n v="0"/>
  </r>
  <r>
    <x v="1"/>
    <s v="DE1007 DEVNANDAN BKT 5.LTR(B)"/>
    <s v="Bucket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DE1007 DEVNANDAN BKT 5.LTR(O)"/>
    <s v="Bucket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DE1007 DEVNANDAN BKT 5.LTR(P)"/>
    <s v="Bucket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EMP Lock &amp; Safe 1104"/>
    <s v="EMPORIU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ENVELOP"/>
    <s v="General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Floor Wiper Sheet 16&quot; (Lining)"/>
    <s v="Component"/>
    <s v="Trading"/>
    <s v="Pcs."/>
    <m/>
    <n v="0"/>
    <n v="-474"/>
    <n v="0"/>
    <n v="0"/>
    <n v="0"/>
    <n v="0"/>
    <n v="0"/>
    <n v="0"/>
    <n v="0"/>
    <n v="0"/>
    <n v="42"/>
    <n v="7.0879200000000004"/>
    <n v="49.087919999999997"/>
    <n v="0"/>
    <n v="0"/>
    <n v="0"/>
    <n v="0"/>
    <n v="0"/>
    <n v="0"/>
    <n v="0"/>
    <n v="-516"/>
    <n v="0"/>
    <n v="0"/>
    <n v="0"/>
  </r>
  <r>
    <x v="1"/>
    <s v="Floor Wiper Sheet 16&quot; (mix colour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FRIDPN605 Showel Dustpan With Patti"/>
    <s v="FRISCH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HAND TROLLY"/>
    <s v="Component"/>
    <s v="Trading"/>
    <s v="Pcs."/>
    <m/>
    <n v="0"/>
    <n v="1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.05"/>
    <n v="0"/>
  </r>
  <r>
    <x v="1"/>
    <s v="HDPE 17NO.TOKER(B)"/>
    <s v="Ghamela"/>
    <s v="Trading"/>
    <s v="Pcs."/>
    <m/>
    <n v="0"/>
    <n v="176"/>
    <n v="7.95"/>
    <n v="12215.2"/>
    <n v="0"/>
    <n v="0"/>
    <n v="0"/>
    <n v="0"/>
    <n v="0"/>
    <n v="0"/>
    <n v="0"/>
    <n v="0"/>
    <n v="0"/>
    <n v="0"/>
    <n v="0"/>
    <n v="0"/>
    <n v="0"/>
    <n v="0"/>
    <n v="0"/>
    <n v="0"/>
    <n v="176"/>
    <n v="12215.2"/>
    <n v="7.95"/>
    <n v="0"/>
  </r>
  <r>
    <x v="1"/>
    <s v="IRON CHAIN (HANGING PURPOSE)"/>
    <s v="Component"/>
    <s v="Trading"/>
    <s v="Pcs."/>
    <m/>
    <n v="0"/>
    <n v="13436"/>
    <n v="606.63"/>
    <n v="94052"/>
    <n v="0"/>
    <n v="0"/>
    <n v="0"/>
    <n v="0"/>
    <n v="0"/>
    <n v="0"/>
    <n v="0"/>
    <n v="0"/>
    <n v="0"/>
    <n v="0"/>
    <n v="0"/>
    <n v="0"/>
    <n v="0"/>
    <n v="0"/>
    <n v="0"/>
    <n v="0"/>
    <n v="13436"/>
    <n v="94052"/>
    <n v="606.63"/>
    <n v="0"/>
  </r>
  <r>
    <x v="1"/>
    <s v="Kitchen wiper Only Blade"/>
    <s v="Component"/>
    <s v="Trading"/>
    <s v="Pcs."/>
    <m/>
    <n v="0"/>
    <n v="493"/>
    <n v="22.26"/>
    <n v="404.77"/>
    <n v="0"/>
    <n v="0"/>
    <n v="0"/>
    <n v="0"/>
    <n v="0"/>
    <n v="0"/>
    <n v="0"/>
    <n v="0"/>
    <n v="0"/>
    <n v="0"/>
    <n v="0"/>
    <n v="0"/>
    <n v="0"/>
    <n v="0"/>
    <n v="0"/>
    <n v="0"/>
    <n v="493"/>
    <n v="404.77"/>
    <n v="22.26"/>
    <n v="0"/>
  </r>
  <r>
    <x v="1"/>
    <s v="LINEAR ONE PLY ROLL"/>
    <s v="Packing Material"/>
    <s v="Trading"/>
    <s v="Kgs."/>
    <m/>
    <n v="0"/>
    <n v="50.4"/>
    <n v="2.2799999999999998"/>
    <n v="1512"/>
    <n v="0"/>
    <n v="0"/>
    <n v="0"/>
    <n v="0"/>
    <n v="0"/>
    <n v="0"/>
    <n v="0"/>
    <n v="0"/>
    <n v="0"/>
    <n v="0"/>
    <n v="0"/>
    <n v="0"/>
    <n v="0"/>
    <n v="0"/>
    <n v="0"/>
    <n v="0"/>
    <n v="50.4"/>
    <n v="1512"/>
    <n v="2.2799999999999998"/>
    <n v="0"/>
  </r>
  <r>
    <x v="1"/>
    <s v="Little Champ Only Body"/>
    <s v="Kitchenware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Lock &amp; Safe Only Container (1104)"/>
    <s v="Rajeshwari"/>
    <s v="Trading"/>
    <s v="Pcs."/>
    <m/>
    <n v="0"/>
    <n v="2809"/>
    <n v="138.11000000000001"/>
    <n v="43919.51"/>
    <n v="0"/>
    <n v="0"/>
    <n v="1580"/>
    <n v="23770.85"/>
    <n v="0"/>
    <n v="0"/>
    <n v="1000"/>
    <n v="168.76"/>
    <n v="1168.76"/>
    <n v="15460"/>
    <n v="0"/>
    <n v="0"/>
    <n v="0"/>
    <n v="0"/>
    <n v="0"/>
    <n v="0"/>
    <n v="3389"/>
    <n v="52231.83"/>
    <n v="138.11000000000001"/>
    <n v="0"/>
  </r>
  <r>
    <x v="1"/>
    <s v="Lock &amp; Safe Only Lid (1104)"/>
    <s v="Rajeshwari"/>
    <s v="Finished Good"/>
    <s v="Pcs."/>
    <n v="95"/>
    <n v="104"/>
    <n v="4206"/>
    <n v="294"/>
    <n v="31427.17"/>
    <n v="0"/>
    <n v="0"/>
    <n v="2850"/>
    <n v="20279.46"/>
    <n v="150"/>
    <n v="2850"/>
    <n v="1000"/>
    <n v="168.76"/>
    <n v="1168.76"/>
    <n v="7320"/>
    <n v="437.42399999999998"/>
    <n v="270.75"/>
    <n v="45.456217500000001"/>
    <n v="0"/>
    <n v="316.20621749999998"/>
    <n v="15.6"/>
    <n v="5906"/>
    <n v="43260.92"/>
    <n v="594.60621749999996"/>
    <n v="0"/>
  </r>
  <r>
    <x v="1"/>
    <s v="M.S. PIPE48&quot;"/>
    <s v="Housekeeping"/>
    <s v="Trading"/>
    <s v="Pcs."/>
    <m/>
    <n v="0"/>
    <n v="346"/>
    <n v="15.62"/>
    <n v="7958"/>
    <n v="0"/>
    <n v="0"/>
    <n v="0"/>
    <n v="0"/>
    <n v="0"/>
    <n v="0"/>
    <n v="0"/>
    <n v="0"/>
    <n v="0"/>
    <n v="0"/>
    <n v="0"/>
    <n v="0"/>
    <n v="0"/>
    <n v="0"/>
    <n v="0"/>
    <n v="0"/>
    <n v="346"/>
    <n v="7958"/>
    <n v="15.62"/>
    <n v="0"/>
  </r>
  <r>
    <x v="1"/>
    <s v="M.S.PIPE 40&quot;"/>
    <s v="Housekeeping"/>
    <s v="Trading"/>
    <s v="Pcs."/>
    <m/>
    <n v="0"/>
    <n v="470"/>
    <n v="21.22"/>
    <n v="9870"/>
    <n v="0"/>
    <n v="0"/>
    <n v="0"/>
    <n v="0"/>
    <n v="0"/>
    <n v="0"/>
    <n v="0"/>
    <n v="0"/>
    <n v="0"/>
    <n v="0"/>
    <n v="0"/>
    <n v="0"/>
    <n v="0"/>
    <n v="0"/>
    <n v="0"/>
    <n v="0"/>
    <n v="470"/>
    <n v="9870"/>
    <n v="21.22"/>
    <n v="0"/>
  </r>
  <r>
    <x v="1"/>
    <s v="MASTI FLOOR WIPER"/>
    <s v="NEAT &amp; CLEAN"/>
    <s v="Trading"/>
    <s v="Pcs."/>
    <m/>
    <n v="0"/>
    <n v="-806"/>
    <n v="0"/>
    <n v="-38354.639999999999"/>
    <n v="0"/>
    <n v="0"/>
    <n v="0"/>
    <n v="0"/>
    <n v="0"/>
    <n v="0"/>
    <n v="0"/>
    <n v="0"/>
    <n v="0"/>
    <n v="0"/>
    <n v="0"/>
    <n v="0"/>
    <n v="0"/>
    <n v="0"/>
    <n v="0"/>
    <n v="0"/>
    <n v="-806"/>
    <n v="-38354.639999999999"/>
    <n v="0"/>
    <n v="0"/>
  </r>
  <r>
    <x v="1"/>
    <s v="MASTI FLOOR WIPER ONLY BLADE"/>
    <s v="NEAT &amp; CLEAN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MASTI FLOOR WIPER ONLY BLADE SILICON"/>
    <s v="NEAT &amp; CLEAN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MODERN BATHROOM WIPER BLADE-904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Modern Wiper Only Body 904"/>
    <s v="Component"/>
    <s v="Trading"/>
    <s v="Pcs."/>
    <m/>
    <n v="0"/>
    <n v="-294"/>
    <n v="0"/>
    <n v="0"/>
    <n v="0"/>
    <n v="0"/>
    <n v="0"/>
    <n v="0"/>
    <n v="0"/>
    <n v="0"/>
    <n v="162"/>
    <n v="27.339120000000001"/>
    <n v="189.33912000000001"/>
    <n v="0"/>
    <n v="0"/>
    <n v="0"/>
    <n v="0"/>
    <n v="0"/>
    <n v="0"/>
    <n v="0"/>
    <n v="-456"/>
    <n v="0"/>
    <n v="0"/>
    <n v="0"/>
  </r>
  <r>
    <x v="1"/>
    <s v="Multipurpose Drum 210Ltr.Lid (Black)"/>
    <s v="BLOW MOULDING"/>
    <s v="Trading"/>
    <s v="Pcs."/>
    <m/>
    <n v="0"/>
    <n v="5"/>
    <n v="0.23"/>
    <n v="629.85"/>
    <n v="0"/>
    <n v="0"/>
    <n v="0"/>
    <n v="0"/>
    <n v="0"/>
    <n v="0"/>
    <n v="0"/>
    <n v="0"/>
    <n v="0"/>
    <n v="0"/>
    <n v="0"/>
    <n v="0"/>
    <n v="0"/>
    <n v="0"/>
    <n v="0"/>
    <n v="0"/>
    <n v="5"/>
    <n v="629.85"/>
    <n v="0.23"/>
    <n v="0"/>
  </r>
  <r>
    <x v="1"/>
    <s v="Multipurpose Drum 210Ltr.With Lid"/>
    <s v="BLOW MOULDING"/>
    <s v="Trading"/>
    <s v="Pcs."/>
    <m/>
    <n v="0"/>
    <n v="4"/>
    <n v="0.18"/>
    <n v="4589.88"/>
    <n v="0"/>
    <n v="0"/>
    <n v="0"/>
    <n v="0"/>
    <n v="0"/>
    <n v="0"/>
    <n v="0"/>
    <n v="0"/>
    <n v="0"/>
    <n v="0"/>
    <n v="0"/>
    <n v="0"/>
    <n v="0"/>
    <n v="0"/>
    <n v="0"/>
    <n v="0"/>
    <n v="4"/>
    <n v="4589.88"/>
    <n v="0.18"/>
    <n v="0"/>
  </r>
  <r>
    <x v="1"/>
    <s v="MULTIPURPOSE TROLLY 702 BLUE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MULTIPURPOSE TROLLY 702 RED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NIPPLE 12 X 1/2 BSP"/>
    <s v="General"/>
    <s v="Trading"/>
    <s v="Pcs."/>
    <m/>
    <n v="0"/>
    <n v="15"/>
    <n v="0.68"/>
    <n v="450"/>
    <n v="0"/>
    <n v="0"/>
    <n v="0"/>
    <n v="0"/>
    <n v="0"/>
    <n v="0"/>
    <n v="0"/>
    <n v="0"/>
    <n v="0"/>
    <n v="0"/>
    <n v="0"/>
    <n v="0"/>
    <n v="0"/>
    <n v="0"/>
    <n v="0"/>
    <n v="0"/>
    <n v="15"/>
    <n v="450"/>
    <n v="0.68"/>
    <n v="0"/>
  </r>
  <r>
    <x v="1"/>
    <s v="NIPPLE 20 X 1/4 BSP"/>
    <s v="General"/>
    <s v="Trading"/>
    <s v="Pcs."/>
    <m/>
    <n v="0"/>
    <n v="50"/>
    <n v="2.2599999999999998"/>
    <n v="1200"/>
    <n v="0"/>
    <n v="0"/>
    <n v="0"/>
    <n v="0"/>
    <n v="0"/>
    <n v="0"/>
    <n v="0"/>
    <n v="0"/>
    <n v="0"/>
    <n v="0"/>
    <n v="0"/>
    <n v="0"/>
    <n v="0"/>
    <n v="0"/>
    <n v="0"/>
    <n v="0"/>
    <n v="50"/>
    <n v="1200"/>
    <n v="2.2599999999999998"/>
    <n v="0"/>
  </r>
  <r>
    <x v="1"/>
    <s v="O-11LTR BKT (B)"/>
    <s v="Ossam"/>
    <s v="Finished Good"/>
    <s v="Pcs."/>
    <n v="375"/>
    <n v="409"/>
    <n v="38"/>
    <n v="3.52"/>
    <n v="6688"/>
    <n v="0"/>
    <n v="0"/>
    <n v="0"/>
    <n v="0"/>
    <n v="0"/>
    <n v="0"/>
    <n v="0"/>
    <n v="0"/>
    <n v="0"/>
    <n v="0"/>
    <n v="15.542"/>
    <n v="0"/>
    <n v="0"/>
    <n v="20"/>
    <n v="20"/>
    <n v="0"/>
    <n v="38"/>
    <n v="6688"/>
    <n v="23.52"/>
    <n v="0"/>
  </r>
  <r>
    <x v="1"/>
    <s v="O-11LTR BKT (MW)"/>
    <s v="Ossam"/>
    <s v="Finished Good"/>
    <s v="Pcs."/>
    <n v="375"/>
    <n v="409"/>
    <n v="291"/>
    <n v="7.69"/>
    <n v="51216"/>
    <n v="0"/>
    <n v="0"/>
    <n v="0"/>
    <n v="0"/>
    <n v="0"/>
    <n v="0"/>
    <n v="0"/>
    <n v="0"/>
    <n v="0"/>
    <n v="0"/>
    <n v="119.01900000000001"/>
    <n v="0"/>
    <n v="0"/>
    <n v="0"/>
    <n v="0"/>
    <n v="0"/>
    <n v="291"/>
    <n v="51216"/>
    <n v="7.69"/>
    <n v="0"/>
  </r>
  <r>
    <x v="1"/>
    <s v="O-11LTR BKT (S)"/>
    <s v="Ossam"/>
    <s v="Finished Good"/>
    <s v="Pcs."/>
    <n v="375"/>
    <n v="409"/>
    <n v="184"/>
    <n v="8.31"/>
    <n v="32384"/>
    <n v="0"/>
    <n v="0"/>
    <n v="0"/>
    <n v="0"/>
    <n v="0"/>
    <n v="0"/>
    <n v="0"/>
    <n v="0"/>
    <n v="0"/>
    <n v="0"/>
    <n v="75.256"/>
    <n v="0"/>
    <n v="0"/>
    <n v="0"/>
    <n v="0"/>
    <n v="0"/>
    <n v="184"/>
    <n v="32384"/>
    <n v="8.31"/>
    <n v="0"/>
  </r>
  <r>
    <x v="1"/>
    <s v="O-11LTR BKT(MB)"/>
    <s v="Ossam"/>
    <s v="Finished Good"/>
    <s v="Pcs."/>
    <n v="375"/>
    <n v="409"/>
    <n v="211"/>
    <n v="9.52"/>
    <n v="37136"/>
    <n v="0"/>
    <n v="0"/>
    <n v="0"/>
    <n v="0"/>
    <n v="0"/>
    <n v="0"/>
    <n v="0"/>
    <n v="0"/>
    <n v="0"/>
    <n v="0"/>
    <n v="86.299000000000007"/>
    <n v="0"/>
    <n v="0"/>
    <n v="20"/>
    <n v="20"/>
    <n v="0"/>
    <n v="211"/>
    <n v="37136"/>
    <n v="29.52"/>
    <n v="0"/>
  </r>
  <r>
    <x v="1"/>
    <s v="O-11LTR BKT(P)"/>
    <s v="Ossam"/>
    <s v="Finished Good"/>
    <s v="Pcs."/>
    <n v="375"/>
    <n v="409"/>
    <n v="83"/>
    <n v="6.47"/>
    <n v="14608"/>
    <n v="0"/>
    <n v="0"/>
    <n v="0"/>
    <n v="0"/>
    <n v="0"/>
    <n v="0"/>
    <n v="0"/>
    <n v="0"/>
    <n v="0"/>
    <n v="0"/>
    <n v="33.947000000000003"/>
    <n v="0"/>
    <n v="0"/>
    <n v="10"/>
    <n v="10"/>
    <n v="0"/>
    <n v="83"/>
    <n v="14608"/>
    <n v="16.47"/>
    <n v="0"/>
  </r>
  <r>
    <x v="1"/>
    <s v="O-13LTR BKT (B)"/>
    <s v="Ossam"/>
    <s v="Finished Good"/>
    <s v="Pcs."/>
    <n v="460"/>
    <n v="501"/>
    <n v="82"/>
    <n v="6.87"/>
    <n v="16400"/>
    <n v="0"/>
    <n v="0"/>
    <n v="0"/>
    <n v="0"/>
    <n v="0"/>
    <n v="0"/>
    <n v="0"/>
    <n v="0"/>
    <n v="0"/>
    <n v="0"/>
    <n v="41.082000000000001"/>
    <n v="0"/>
    <n v="0"/>
    <n v="10"/>
    <n v="10"/>
    <n v="0"/>
    <n v="82"/>
    <n v="16400"/>
    <n v="16.87"/>
    <n v="0"/>
  </r>
  <r>
    <x v="1"/>
    <s v="O-13LTR BKT (MB)"/>
    <s v="Ossam"/>
    <s v="Finished Good"/>
    <s v="Pcs."/>
    <n v="460"/>
    <n v="501"/>
    <n v="139"/>
    <n v="2.6"/>
    <n v="27800"/>
    <n v="0"/>
    <n v="0"/>
    <n v="0"/>
    <n v="0"/>
    <n v="0"/>
    <n v="0"/>
    <n v="0"/>
    <n v="0"/>
    <n v="0"/>
    <n v="0"/>
    <n v="69.638999999999996"/>
    <n v="0"/>
    <n v="0"/>
    <n v="10"/>
    <n v="10"/>
    <n v="0"/>
    <n v="139"/>
    <n v="27800"/>
    <n v="12.6"/>
    <n v="0"/>
  </r>
  <r>
    <x v="1"/>
    <s v="O-13LTR BKT (MW)"/>
    <s v="Ossam"/>
    <s v="Finished Good"/>
    <s v="Pcs."/>
    <n v="460"/>
    <n v="501"/>
    <n v="199"/>
    <n v="2.15"/>
    <n v="39800"/>
    <n v="0"/>
    <n v="0"/>
    <n v="0"/>
    <n v="0"/>
    <n v="0"/>
    <n v="0"/>
    <n v="0"/>
    <n v="0"/>
    <n v="0"/>
    <n v="0"/>
    <n v="99.698999999999998"/>
    <n v="0"/>
    <n v="0"/>
    <n v="0"/>
    <n v="0"/>
    <n v="0"/>
    <n v="199"/>
    <n v="39800"/>
    <n v="2.15"/>
    <n v="0"/>
  </r>
  <r>
    <x v="1"/>
    <s v="O-13LTR BKT (P)"/>
    <s v="Ossam"/>
    <s v="Finished Good"/>
    <s v="Pcs."/>
    <n v="460"/>
    <n v="501"/>
    <n v="59"/>
    <n v="2.16"/>
    <n v="11800"/>
    <n v="0"/>
    <n v="0"/>
    <n v="0"/>
    <n v="0"/>
    <n v="0"/>
    <n v="0"/>
    <n v="0"/>
    <n v="0"/>
    <n v="0"/>
    <n v="0"/>
    <n v="29.559000000000001"/>
    <n v="0"/>
    <n v="0"/>
    <n v="20"/>
    <n v="20"/>
    <n v="0"/>
    <n v="59"/>
    <n v="11800"/>
    <n v="22.16"/>
    <n v="0"/>
  </r>
  <r>
    <x v="1"/>
    <s v="O-13LTR BKT (S)"/>
    <s v="Ossam"/>
    <s v="Finished Good"/>
    <s v="Pcs."/>
    <n v="460"/>
    <n v="501"/>
    <n v="117"/>
    <n v="8.4499999999999993"/>
    <n v="23400"/>
    <n v="0"/>
    <n v="0"/>
    <n v="0"/>
    <n v="0"/>
    <n v="0"/>
    <n v="0"/>
    <n v="0"/>
    <n v="0"/>
    <n v="0"/>
    <n v="0"/>
    <n v="58.616999999999997"/>
    <n v="0"/>
    <n v="0"/>
    <n v="10"/>
    <n v="10"/>
    <n v="0"/>
    <n v="117"/>
    <n v="23400"/>
    <n v="18.45"/>
    <n v="0"/>
  </r>
  <r>
    <x v="1"/>
    <s v="O-18LTR BKT (B)"/>
    <s v="Ossam"/>
    <s v="Trading"/>
    <s v="Pcs."/>
    <m/>
    <n v="0"/>
    <n v="-1"/>
    <n v="0"/>
    <n v="-236"/>
    <n v="0"/>
    <n v="0"/>
    <n v="0"/>
    <n v="0"/>
    <n v="0"/>
    <n v="0"/>
    <n v="0"/>
    <n v="0"/>
    <n v="0"/>
    <n v="0"/>
    <n v="0"/>
    <n v="0"/>
    <n v="0"/>
    <n v="0"/>
    <n v="0"/>
    <n v="0"/>
    <n v="-1"/>
    <n v="-236"/>
    <n v="0"/>
    <n v="0"/>
  </r>
  <r>
    <x v="1"/>
    <s v="O-18LTR BKT (MB)"/>
    <s v="Ossam"/>
    <s v="Trading"/>
    <s v="Pcs."/>
    <m/>
    <n v="0"/>
    <n v="10"/>
    <n v="0.45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.45"/>
    <n v="0"/>
  </r>
  <r>
    <x v="1"/>
    <s v="O-18LTR BKT (MW)"/>
    <s v="Ossam"/>
    <s v="Finished Good"/>
    <s v="Pcs."/>
    <n v="555"/>
    <n v="605"/>
    <n v="8"/>
    <n v="3.57"/>
    <n v="1888"/>
    <n v="0"/>
    <n v="0"/>
    <n v="0"/>
    <n v="0"/>
    <n v="0"/>
    <n v="0"/>
    <n v="0"/>
    <n v="0"/>
    <n v="0"/>
    <n v="0"/>
    <n v="4.84"/>
    <n v="0"/>
    <n v="0"/>
    <n v="20"/>
    <n v="20"/>
    <n v="0"/>
    <n v="8"/>
    <n v="1888"/>
    <n v="23.57"/>
    <n v="0"/>
  </r>
  <r>
    <x v="1"/>
    <s v="O-18LTR BKT (P)"/>
    <s v="Ossam"/>
    <s v="Trading"/>
    <s v="Pcs."/>
    <m/>
    <n v="0"/>
    <n v="3"/>
    <n v="0.14000000000000001"/>
    <n v="708"/>
    <n v="0"/>
    <n v="0"/>
    <n v="0"/>
    <n v="0"/>
    <n v="0"/>
    <n v="0"/>
    <n v="0"/>
    <n v="0"/>
    <n v="0"/>
    <n v="0"/>
    <n v="0"/>
    <n v="0"/>
    <n v="0"/>
    <n v="0"/>
    <n v="0"/>
    <n v="0"/>
    <n v="3"/>
    <n v="708"/>
    <n v="0.14000000000000001"/>
    <n v="0"/>
  </r>
  <r>
    <x v="1"/>
    <s v="O-18LTR BKT (S)"/>
    <s v="Ossam"/>
    <s v="Finished Good"/>
    <s v="Pcs."/>
    <n v="555"/>
    <n v="605"/>
    <n v="65"/>
    <n v="6.14"/>
    <n v="15340"/>
    <n v="0"/>
    <n v="0"/>
    <n v="0"/>
    <n v="0"/>
    <n v="0"/>
    <n v="0"/>
    <n v="0"/>
    <n v="0"/>
    <n v="0"/>
    <n v="0"/>
    <n v="39.325000000000003"/>
    <n v="0"/>
    <n v="0"/>
    <n v="20"/>
    <n v="20"/>
    <n v="0"/>
    <n v="65"/>
    <n v="15340"/>
    <n v="26.14"/>
    <n v="0"/>
  </r>
  <r>
    <x v="1"/>
    <s v="O-3 LTR BUCKET"/>
    <s v="Ossam"/>
    <s v="Finished Good"/>
    <s v="Pcs."/>
    <n v="130"/>
    <n v="142"/>
    <n v="621"/>
    <n v="8.67"/>
    <n v="47196"/>
    <n v="0"/>
    <n v="0"/>
    <n v="0"/>
    <n v="0"/>
    <n v="0"/>
    <n v="0"/>
    <n v="0"/>
    <n v="0"/>
    <n v="0"/>
    <n v="0"/>
    <n v="88.182000000000002"/>
    <n v="0"/>
    <n v="0"/>
    <n v="0"/>
    <n v="0"/>
    <n v="0"/>
    <n v="621"/>
    <n v="47196"/>
    <n v="8.67"/>
    <n v="0"/>
  </r>
  <r>
    <x v="1"/>
    <s v="O-5 LTR BUCKET"/>
    <s v="Ossam"/>
    <s v="Finished Good"/>
    <s v="Pcs."/>
    <n v="175"/>
    <n v="191"/>
    <n v="688"/>
    <n v="17.940000000000001"/>
    <n v="55040"/>
    <n v="0"/>
    <n v="0"/>
    <n v="0"/>
    <n v="0"/>
    <n v="0"/>
    <n v="0"/>
    <n v="0"/>
    <n v="0"/>
    <n v="0"/>
    <n v="0"/>
    <n v="131.40799999999999"/>
    <n v="0"/>
    <n v="0"/>
    <n v="0"/>
    <n v="0"/>
    <n v="0"/>
    <n v="688"/>
    <n v="55040"/>
    <n v="17.940000000000001"/>
    <n v="0"/>
  </r>
  <r>
    <x v="1"/>
    <s v="O-9 LTR BUCKET"/>
    <s v="Ossam"/>
    <s v="Finished Good"/>
    <s v="Pcs."/>
    <n v="350"/>
    <n v="381"/>
    <n v="574"/>
    <n v="5.61"/>
    <n v="57118.31"/>
    <n v="0"/>
    <n v="0"/>
    <n v="0"/>
    <n v="0"/>
    <n v="60"/>
    <n v="3285.6"/>
    <n v="0"/>
    <n v="0"/>
    <n v="0"/>
    <n v="0"/>
    <n v="218.69399999999999"/>
    <n v="0"/>
    <n v="0"/>
    <n v="40"/>
    <n v="40"/>
    <n v="22.86"/>
    <n v="514"/>
    <n v="51147.75"/>
    <n v="22.75"/>
    <n v="0"/>
  </r>
  <r>
    <x v="1"/>
    <s v="Osm 5L Bkt. Only Handle (mix)"/>
    <s v="Ossam"/>
    <s v="Trading"/>
    <s v="Pcs."/>
    <m/>
    <n v="0"/>
    <n v="515"/>
    <n v="23.25"/>
    <n v="1888.37"/>
    <n v="0"/>
    <n v="0"/>
    <n v="0"/>
    <n v="0"/>
    <n v="0"/>
    <n v="0"/>
    <n v="0"/>
    <n v="0"/>
    <n v="0"/>
    <n v="0"/>
    <n v="0"/>
    <n v="0"/>
    <n v="0"/>
    <n v="0"/>
    <n v="0"/>
    <n v="0"/>
    <n v="515"/>
    <n v="1888.37"/>
    <n v="23.25"/>
    <n v="0"/>
  </r>
  <r>
    <x v="1"/>
    <s v="Osm 9L Bkt. only Handle(mix.)"/>
    <s v="Ossam"/>
    <s v="Trading"/>
    <s v="Pcs."/>
    <m/>
    <n v="0"/>
    <n v="515"/>
    <n v="23.25"/>
    <n v="1802.32"/>
    <n v="0"/>
    <n v="0"/>
    <n v="0"/>
    <n v="0"/>
    <n v="0"/>
    <n v="0"/>
    <n v="0"/>
    <n v="0"/>
    <n v="0"/>
    <n v="0"/>
    <n v="0"/>
    <n v="0"/>
    <n v="0"/>
    <n v="0"/>
    <n v="0"/>
    <n v="0"/>
    <n v="515"/>
    <n v="1802.32"/>
    <n v="23.25"/>
    <n v="0"/>
  </r>
  <r>
    <x v="1"/>
    <s v="Ossam 10L Only Handle"/>
    <s v="Ossam"/>
    <s v="Trading"/>
    <s v="Pcs."/>
    <m/>
    <n v="0"/>
    <n v="181"/>
    <n v="8.17"/>
    <n v="0"/>
    <n v="0"/>
    <n v="0"/>
    <n v="0"/>
    <n v="0"/>
    <n v="0"/>
    <n v="0"/>
    <n v="0"/>
    <n v="0"/>
    <n v="0"/>
    <n v="0"/>
    <n v="0"/>
    <n v="0"/>
    <n v="0"/>
    <n v="0"/>
    <n v="0"/>
    <n v="0"/>
    <n v="181"/>
    <n v="0"/>
    <n v="8.17"/>
    <n v="0"/>
  </r>
  <r>
    <x v="1"/>
    <s v="Ossam 15 Ltr Only Handle"/>
    <s v="Ossam"/>
    <s v="Trading"/>
    <s v="Pcs."/>
    <m/>
    <n v="0"/>
    <n v="29"/>
    <n v="1.31"/>
    <n v="168.69"/>
    <n v="0"/>
    <n v="0"/>
    <n v="0"/>
    <n v="0"/>
    <n v="0"/>
    <n v="0"/>
    <n v="0"/>
    <n v="0"/>
    <n v="0"/>
    <n v="0"/>
    <n v="0"/>
    <n v="0"/>
    <n v="0"/>
    <n v="0"/>
    <n v="0"/>
    <n v="0"/>
    <n v="29"/>
    <n v="168.69"/>
    <n v="1.31"/>
    <n v="0"/>
  </r>
  <r>
    <x v="1"/>
    <s v="Ossam 16 Ltr Bkt Only Handle"/>
    <s v="Ossam"/>
    <s v="Trading"/>
    <s v="Pcs."/>
    <m/>
    <n v="0"/>
    <n v="13"/>
    <n v="0.59"/>
    <n v="70.81"/>
    <n v="0"/>
    <n v="0"/>
    <n v="0"/>
    <n v="0"/>
    <n v="0"/>
    <n v="0"/>
    <n v="0"/>
    <n v="0"/>
    <n v="0"/>
    <n v="0"/>
    <n v="0"/>
    <n v="0"/>
    <n v="0"/>
    <n v="0"/>
    <n v="0"/>
    <n v="0"/>
    <n v="13"/>
    <n v="70.81"/>
    <n v="0.59"/>
    <n v="0"/>
  </r>
  <r>
    <x v="1"/>
    <s v="Ossam 17L Only Handle"/>
    <s v="Ossam"/>
    <s v="Trading"/>
    <s v="Pcs."/>
    <m/>
    <n v="0"/>
    <n v="12"/>
    <n v="0.54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.54"/>
    <n v="0"/>
  </r>
  <r>
    <x v="1"/>
    <s v="Ossam 3.5L Only Handle"/>
    <s v="Ossam"/>
    <s v="Trading"/>
    <s v="Pcs."/>
    <m/>
    <n v="0"/>
    <n v="360"/>
    <n v="16.25"/>
    <n v="0"/>
    <n v="0"/>
    <n v="0"/>
    <n v="0"/>
    <n v="0"/>
    <n v="0"/>
    <n v="0"/>
    <n v="0"/>
    <n v="0"/>
    <n v="0"/>
    <n v="0"/>
    <n v="0"/>
    <n v="0"/>
    <n v="0"/>
    <n v="0"/>
    <n v="0"/>
    <n v="0"/>
    <n v="360"/>
    <n v="0"/>
    <n v="16.25"/>
    <n v="0"/>
  </r>
  <r>
    <x v="1"/>
    <s v="Ossam 314 Fruit Ghamela"/>
    <s v="Ossam"/>
    <s v="Finished Good"/>
    <s v="Pcs."/>
    <n v="410"/>
    <n v="447"/>
    <n v="936"/>
    <n v="42.26"/>
    <n v="37463.29"/>
    <n v="0"/>
    <n v="0"/>
    <n v="0"/>
    <n v="0"/>
    <n v="0"/>
    <n v="0"/>
    <n v="0"/>
    <n v="0"/>
    <n v="0"/>
    <n v="0"/>
    <n v="418.392"/>
    <n v="0"/>
    <n v="0"/>
    <n v="0"/>
    <n v="0"/>
    <n v="0"/>
    <n v="936"/>
    <n v="37463.29"/>
    <n v="42.26"/>
    <n v="0"/>
  </r>
  <r>
    <x v="1"/>
    <s v="OSSAM 315 KISAN GHAMELA"/>
    <s v="Ghamela"/>
    <s v="Finished Good"/>
    <s v="Pcs."/>
    <n v="450"/>
    <n v="490"/>
    <n v="576"/>
    <n v="26.01"/>
    <n v="23594.43"/>
    <n v="0"/>
    <n v="0"/>
    <n v="0"/>
    <n v="0"/>
    <n v="0"/>
    <n v="0"/>
    <n v="0"/>
    <n v="0"/>
    <n v="0"/>
    <n v="0"/>
    <n v="282.24"/>
    <n v="0"/>
    <n v="0"/>
    <n v="0"/>
    <n v="0"/>
    <n v="0"/>
    <n v="576"/>
    <n v="23594.43"/>
    <n v="26.01"/>
    <n v="0"/>
  </r>
  <r>
    <x v="1"/>
    <s v="Ossam 316 Super Multipurpose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Ossam 317 Multipurpose"/>
    <s v="Ossam"/>
    <s v="Finished Good"/>
    <s v="Pcs."/>
    <n v="590"/>
    <n v="643"/>
    <n v="685"/>
    <n v="183.52"/>
    <n v="42183.38"/>
    <n v="0"/>
    <n v="0"/>
    <n v="0"/>
    <n v="0"/>
    <n v="0"/>
    <n v="0"/>
    <n v="0"/>
    <n v="0"/>
    <n v="0"/>
    <n v="0"/>
    <n v="440.45499999999998"/>
    <n v="0"/>
    <n v="0"/>
    <n v="0"/>
    <n v="0"/>
    <n v="0"/>
    <n v="685"/>
    <n v="42183.38"/>
    <n v="183.52"/>
    <n v="0"/>
  </r>
  <r>
    <x v="1"/>
    <s v="Ossam 319 Toofan Ghamela (mix)"/>
    <s v="Ossam"/>
    <s v="Finished Good"/>
    <s v="Pcs."/>
    <n v="730"/>
    <n v="796"/>
    <n v="6601"/>
    <n v="264.24"/>
    <n v="333047.05"/>
    <n v="0"/>
    <n v="0"/>
    <n v="2658"/>
    <n v="164248.38"/>
    <n v="0"/>
    <n v="0"/>
    <n v="0"/>
    <n v="0"/>
    <n v="0"/>
    <n v="0"/>
    <n v="5254.3959999999997"/>
    <n v="1940.34"/>
    <n v="325.76368260000004"/>
    <n v="0"/>
    <n v="2266.1036826"/>
    <n v="0"/>
    <n v="9259"/>
    <n v="497295.43"/>
    <n v="2530.3436825999997"/>
    <n v="0"/>
  </r>
  <r>
    <x v="1"/>
    <s v="Ossam 320 Yesholaxmi (mix)"/>
    <s v="Ossam"/>
    <s v="Trading"/>
    <s v="Pcs."/>
    <m/>
    <n v="0"/>
    <n v="194"/>
    <n v="8.76"/>
    <n v="8384.7099999999991"/>
    <n v="0"/>
    <n v="0"/>
    <n v="0"/>
    <n v="0"/>
    <n v="0"/>
    <n v="0"/>
    <n v="0"/>
    <n v="0"/>
    <n v="0"/>
    <n v="0"/>
    <n v="0"/>
    <n v="0"/>
    <n v="0"/>
    <n v="0"/>
    <n v="0"/>
    <n v="0"/>
    <n v="194"/>
    <n v="8384.7099999999991"/>
    <n v="8.76"/>
    <n v="0"/>
  </r>
  <r>
    <x v="1"/>
    <s v="Ossam 322 MahaLaxmi (mix)"/>
    <s v="Ossam"/>
    <s v="Finished Good"/>
    <s v="Pcs."/>
    <n v="1150"/>
    <n v="1253"/>
    <n v="9751"/>
    <n v="440.25"/>
    <n v="778722.68"/>
    <n v="0"/>
    <n v="0"/>
    <n v="2981"/>
    <n v="316268.45"/>
    <n v="30"/>
    <n v="3540"/>
    <n v="0"/>
    <n v="0"/>
    <n v="0"/>
    <n v="0"/>
    <n v="12218.003000000001"/>
    <n v="3428.15"/>
    <n v="575.55210350000004"/>
    <n v="0"/>
    <n v="4003.7021035000002"/>
    <n v="37.590000000000003"/>
    <n v="12702"/>
    <n v="1092314.8799999999"/>
    <n v="4406.3621034999996"/>
    <n v="0"/>
  </r>
  <r>
    <x v="1"/>
    <s v="Ossam 408 Eelphanta Patla"/>
    <s v="Ossam"/>
    <s v="Finished Good"/>
    <s v="Pcs."/>
    <n v="920"/>
    <n v="1003"/>
    <n v="11"/>
    <n v="0.5"/>
    <n v="1437.15"/>
    <n v="0"/>
    <n v="0"/>
    <n v="0"/>
    <n v="0"/>
    <n v="40"/>
    <n v="5254.4"/>
    <n v="0"/>
    <n v="0"/>
    <n v="0"/>
    <n v="0"/>
    <n v="11.032999999999999"/>
    <n v="0"/>
    <n v="0"/>
    <n v="40"/>
    <n v="40"/>
    <n v="40.119999999999997"/>
    <n v="-29"/>
    <n v="-3788.85"/>
    <n v="0.38000000000000256"/>
    <n v="0"/>
  </r>
  <r>
    <x v="1"/>
    <s v="Ossam 415 Fish Crate 15No."/>
    <s v="Kitchen Crate"/>
    <s v="Finished Good"/>
    <s v="Pcs."/>
    <n v="360"/>
    <n v="392"/>
    <n v="192"/>
    <n v="8.67"/>
    <n v="7316.27"/>
    <n v="0"/>
    <n v="0"/>
    <n v="0"/>
    <n v="0"/>
    <n v="100"/>
    <n v="5932"/>
    <n v="0"/>
    <n v="0"/>
    <n v="0"/>
    <n v="0"/>
    <n v="75.263999999999996"/>
    <n v="0"/>
    <n v="0"/>
    <n v="40"/>
    <n v="40"/>
    <n v="39.200000000000003"/>
    <n v="92"/>
    <n v="3505.71"/>
    <n v="9.4699999999999989"/>
    <n v="0"/>
  </r>
  <r>
    <x v="1"/>
    <s v="Ossam 418 K.Crate 18No."/>
    <s v="Ossam"/>
    <s v="Finished Good"/>
    <s v="Pcs."/>
    <n v="620"/>
    <n v="676"/>
    <n v="38"/>
    <n v="1.72"/>
    <n v="2199.6799999999998"/>
    <n v="0"/>
    <n v="0"/>
    <n v="0"/>
    <n v="0"/>
    <n v="38"/>
    <n v="3027.08"/>
    <n v="0"/>
    <n v="0"/>
    <n v="0"/>
    <n v="0"/>
    <n v="25.687999999999999"/>
    <n v="0"/>
    <n v="0"/>
    <n v="30"/>
    <n v="30"/>
    <n v="25.687999999999999"/>
    <n v="0"/>
    <n v="0"/>
    <n v="6.032"/>
    <n v="0"/>
  </r>
  <r>
    <x v="1"/>
    <s v="Ossam 422 K. Crate 22 No."/>
    <s v="Ossam"/>
    <s v="Finished Good"/>
    <s v="Pcs."/>
    <n v="1080"/>
    <n v="1177"/>
    <n v="138"/>
    <n v="2.2799999999999998"/>
    <n v="12291.95"/>
    <n v="0"/>
    <n v="0"/>
    <n v="0"/>
    <n v="0"/>
    <n v="90"/>
    <n v="11822.4"/>
    <n v="0"/>
    <n v="0"/>
    <n v="0"/>
    <n v="0"/>
    <n v="162.42599999999999"/>
    <n v="0"/>
    <n v="0"/>
    <n v="140"/>
    <n v="140"/>
    <n v="105.93"/>
    <n v="48"/>
    <n v="4275.46"/>
    <n v="36.349999999999994"/>
    <n v="0"/>
  </r>
  <r>
    <x v="1"/>
    <s v="Ossam 505 Chawa Bkt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Ossam 507 7 Ltr Chawa Plus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Ossam 510 Wild Cat Bkt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Ossam 515 Lion Bkt"/>
    <s v="Ossam"/>
    <s v="Finished Good"/>
    <s v="Pcs."/>
    <n v="705"/>
    <n v="768"/>
    <n v="401"/>
    <n v="3.65"/>
    <n v="18462.62"/>
    <n v="0"/>
    <n v="0"/>
    <n v="0"/>
    <n v="0"/>
    <n v="0"/>
    <n v="0"/>
    <n v="0"/>
    <n v="0"/>
    <n v="0"/>
    <n v="0"/>
    <n v="307.96800000000002"/>
    <n v="0"/>
    <n v="0"/>
    <n v="0"/>
    <n v="0"/>
    <n v="0"/>
    <n v="401"/>
    <n v="18462.62"/>
    <n v="3.65"/>
    <n v="0"/>
  </r>
  <r>
    <x v="1"/>
    <s v="Ossam 517 Mini Tiger 17 Ltr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Ossam 520 20 ltr bkt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Ossam 5L Only Handle"/>
    <s v="Ossam"/>
    <s v="Trading"/>
    <s v="Pcs."/>
    <m/>
    <n v="0"/>
    <n v="120"/>
    <n v="5.42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5.42"/>
    <n v="0"/>
  </r>
  <r>
    <x v="1"/>
    <s v="Ossam planter No.07"/>
    <s v="Ossam"/>
    <s v="Finished Good"/>
    <s v="Pcs."/>
    <n v="100"/>
    <n v="109"/>
    <n v="778"/>
    <n v="18.97"/>
    <n v="7477.95"/>
    <n v="0"/>
    <n v="0"/>
    <n v="2035"/>
    <n v="22915.279999999999"/>
    <n v="392"/>
    <n v="5521.76"/>
    <n v="0"/>
    <n v="0"/>
    <n v="0"/>
    <n v="0"/>
    <n v="84.802000000000007"/>
    <n v="203.5"/>
    <n v="34.165615000000003"/>
    <n v="0"/>
    <n v="237.665615"/>
    <n v="42.728000000000002"/>
    <n v="2421"/>
    <n v="26625.42"/>
    <n v="213.90761500000002"/>
    <n v="0"/>
  </r>
  <r>
    <x v="1"/>
    <s v="Ossam planter No.09"/>
    <s v="Ossam"/>
    <s v="Finished Good"/>
    <s v="Pcs."/>
    <n v="265"/>
    <n v="289"/>
    <n v="1643"/>
    <n v="431.8"/>
    <n v="27592.21"/>
    <n v="0"/>
    <n v="0"/>
    <n v="0"/>
    <n v="0"/>
    <n v="672"/>
    <n v="13592.64"/>
    <n v="0"/>
    <n v="0"/>
    <n v="0"/>
    <n v="0"/>
    <n v="474.827"/>
    <n v="0"/>
    <n v="0"/>
    <n v="0"/>
    <n v="0"/>
    <n v="194.208"/>
    <n v="971"/>
    <n v="16306.77"/>
    <n v="237.59200000000001"/>
    <n v="0"/>
  </r>
  <r>
    <x v="1"/>
    <s v="Ossam Planter No.12"/>
    <s v="Ossam"/>
    <s v="Finished Good"/>
    <s v="Pcs."/>
    <n v="265"/>
    <n v="289"/>
    <n v="1203"/>
    <n v="6.28"/>
    <n v="30532.45"/>
    <n v="0"/>
    <n v="0"/>
    <n v="0"/>
    <n v="0"/>
    <n v="438"/>
    <n v="13745.03"/>
    <n v="0"/>
    <n v="0"/>
    <n v="0"/>
    <n v="0"/>
    <n v="347.66699999999997"/>
    <n v="0"/>
    <n v="0"/>
    <n v="180"/>
    <n v="180"/>
    <n v="126.58199999999999"/>
    <n v="765"/>
    <n v="19415.89"/>
    <n v="59.698000000000008"/>
    <n v="0"/>
  </r>
  <r>
    <x v="1"/>
    <s v="Ossam Planter No.14"/>
    <s v="Ossam"/>
    <s v="Finished Good"/>
    <s v="Pcs."/>
    <n v="420"/>
    <n v="458"/>
    <n v="965"/>
    <n v="79.319999999999993"/>
    <n v="39601.29"/>
    <n v="0"/>
    <n v="0"/>
    <n v="0"/>
    <n v="0"/>
    <n v="324"/>
    <n v="15762.96"/>
    <n v="0"/>
    <n v="0"/>
    <n v="0"/>
    <n v="0"/>
    <n v="441.97"/>
    <n v="0"/>
    <n v="0"/>
    <n v="70"/>
    <n v="70"/>
    <n v="148.392"/>
    <n v="641"/>
    <n v="26305.1"/>
    <n v="0.92799999999999727"/>
    <n v="0"/>
  </r>
  <r>
    <x v="1"/>
    <s v="Ossam Planter No.16"/>
    <s v="Ossam"/>
    <s v="Finished Good"/>
    <s v="Pcs."/>
    <n v="720"/>
    <n v="785"/>
    <n v="311"/>
    <n v="8.61"/>
    <n v="18535.099999999999"/>
    <n v="0"/>
    <n v="0"/>
    <n v="446"/>
    <n v="30158.080000000002"/>
    <n v="132"/>
    <n v="13432.32"/>
    <n v="0"/>
    <n v="0"/>
    <n v="0"/>
    <n v="0"/>
    <n v="244.13499999999999"/>
    <n v="321.12"/>
    <n v="53.912836800000008"/>
    <n v="0"/>
    <n v="375.03283680000004"/>
    <n v="103.62"/>
    <n v="625"/>
    <n v="40202.43"/>
    <n v="280.02283680000005"/>
    <n v="0"/>
  </r>
  <r>
    <x v="1"/>
    <s v="OSSAM PLANTER ONLY TRAY 07 NO."/>
    <s v="Ossam"/>
    <s v="Finished Good"/>
    <s v="Pcs."/>
    <n v="20"/>
    <n v="22"/>
    <n v="1275"/>
    <n v="32.39"/>
    <n v="4749.8"/>
    <n v="0"/>
    <n v="0"/>
    <n v="0"/>
    <n v="0"/>
    <n v="429"/>
    <n v="2003.25"/>
    <n v="0"/>
    <n v="0"/>
    <n v="0"/>
    <n v="0"/>
    <n v="28.05"/>
    <n v="0"/>
    <n v="0"/>
    <n v="0"/>
    <n v="0"/>
    <n v="9.4380000000000006"/>
    <n v="846"/>
    <n v="3151.64"/>
    <n v="22.951999999999998"/>
    <n v="0"/>
  </r>
  <r>
    <x v="1"/>
    <s v="OSSAM PLANTER ONLY TRAY 09 NO."/>
    <s v="Ossam"/>
    <s v="Finished Good"/>
    <s v="Pcs."/>
    <n v="35"/>
    <n v="38"/>
    <n v="2164"/>
    <n v="90.1"/>
    <n v="10487.79"/>
    <n v="0"/>
    <n v="0"/>
    <n v="0"/>
    <n v="0"/>
    <n v="384"/>
    <n v="2051.04"/>
    <n v="0"/>
    <n v="0"/>
    <n v="0"/>
    <n v="0"/>
    <n v="82.231999999999999"/>
    <n v="0"/>
    <n v="0"/>
    <n v="0"/>
    <n v="0"/>
    <n v="14.592000000000001"/>
    <n v="1780"/>
    <n v="8626.74"/>
    <n v="75.507999999999996"/>
    <n v="0"/>
  </r>
  <r>
    <x v="1"/>
    <s v="OSSAM PLANTER ONLY TRAY 12 NO."/>
    <s v="Ossam"/>
    <s v="Finished Good"/>
    <s v="Pcs."/>
    <n v="60"/>
    <n v="65"/>
    <n v="466"/>
    <n v="16.28"/>
    <n v="3420.28"/>
    <n v="0"/>
    <n v="0"/>
    <n v="0"/>
    <n v="0"/>
    <n v="246"/>
    <n v="2285.7199999999998"/>
    <n v="0"/>
    <n v="0"/>
    <n v="0"/>
    <n v="0"/>
    <n v="30.29"/>
    <n v="0"/>
    <n v="0"/>
    <n v="0"/>
    <n v="0"/>
    <n v="15.99"/>
    <n v="220"/>
    <n v="1614.72"/>
    <n v="0.29000000000000092"/>
    <n v="0"/>
  </r>
  <r>
    <x v="1"/>
    <s v="OSSAM PLANTER ONLY TRAY 14 NO."/>
    <s v="Ossam"/>
    <s v="Finished Good"/>
    <s v="Pcs."/>
    <n v="60"/>
    <n v="65"/>
    <n v="499"/>
    <n v="18.72"/>
    <n v="5113.8900000000003"/>
    <n v="0"/>
    <n v="0"/>
    <n v="0"/>
    <n v="0"/>
    <n v="204"/>
    <n v="2443.92"/>
    <n v="0"/>
    <n v="0"/>
    <n v="0"/>
    <n v="0"/>
    <n v="32.435000000000002"/>
    <n v="0"/>
    <n v="0"/>
    <n v="0"/>
    <n v="0"/>
    <n v="13.26"/>
    <n v="295"/>
    <n v="3023.24"/>
    <n v="5.4599999999999991"/>
    <n v="0"/>
  </r>
  <r>
    <x v="1"/>
    <s v="OSSAM PLANTER ONLY TRAY 16 NO."/>
    <s v="Ossam"/>
    <s v="Finished Good"/>
    <s v="Pcs."/>
    <n v="90"/>
    <n v="98"/>
    <n v="120"/>
    <n v="1.61"/>
    <n v="1554.97"/>
    <n v="0"/>
    <n v="0"/>
    <n v="0"/>
    <n v="0"/>
    <n v="139"/>
    <n v="2400"/>
    <n v="0"/>
    <n v="0"/>
    <n v="0"/>
    <n v="0"/>
    <n v="11.76"/>
    <n v="0"/>
    <n v="0"/>
    <n v="20"/>
    <n v="20"/>
    <n v="13.622"/>
    <n v="-19"/>
    <n v="-364.8"/>
    <n v="7.9879999999999995"/>
    <n v="0"/>
  </r>
  <r>
    <x v="1"/>
    <s v="P.O.F BAG 135*14*15mi (912)"/>
    <s v="Packing Material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Patla Leg Grip Small"/>
    <s v="Component"/>
    <s v="Trading"/>
    <s v="Pcs."/>
    <m/>
    <n v="0"/>
    <n v="1831.28"/>
    <n v="476.81"/>
    <n v="4855.4399999999996"/>
    <n v="0"/>
    <n v="0"/>
    <n v="0"/>
    <n v="0"/>
    <n v="0"/>
    <n v="0"/>
    <n v="0"/>
    <n v="0"/>
    <n v="0"/>
    <n v="0"/>
    <n v="0"/>
    <n v="0"/>
    <n v="0"/>
    <n v="0"/>
    <n v="0"/>
    <n v="0"/>
    <n v="1831.28"/>
    <n v="4855.4399999999996"/>
    <n v="476.81"/>
    <n v="0"/>
  </r>
  <r>
    <x v="1"/>
    <s v="PLASTIC PIPE CAP 22MM"/>
    <s v="Housekeeping"/>
    <s v="Trading"/>
    <s v="Pcs."/>
    <m/>
    <n v="0"/>
    <n v="1367"/>
    <n v="110.62"/>
    <n v="3308.01"/>
    <n v="0"/>
    <n v="0"/>
    <n v="0"/>
    <n v="0"/>
    <n v="0"/>
    <n v="0"/>
    <n v="462"/>
    <n v="77.967120000000008"/>
    <n v="539.96712000000002"/>
    <n v="1118.04"/>
    <n v="0"/>
    <n v="0"/>
    <n v="0"/>
    <n v="0"/>
    <n v="0"/>
    <n v="0"/>
    <n v="905"/>
    <n v="2190"/>
    <n v="110.62"/>
    <n v="0"/>
  </r>
  <r>
    <x v="1"/>
    <s v="PLUNGER (BLACK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PP BAGS (14X16)"/>
    <s v="Packing Material"/>
    <s v="Trading"/>
    <s v="Kgs."/>
    <m/>
    <n v="0"/>
    <n v="30"/>
    <n v="1.35"/>
    <n v="4140"/>
    <n v="0"/>
    <n v="0"/>
    <n v="0"/>
    <n v="0"/>
    <n v="0"/>
    <n v="0"/>
    <n v="0"/>
    <n v="0"/>
    <n v="0"/>
    <n v="0"/>
    <n v="0"/>
    <n v="0"/>
    <n v="0"/>
    <n v="0"/>
    <n v="0"/>
    <n v="0"/>
    <n v="30"/>
    <n v="4140"/>
    <n v="1.35"/>
    <n v="0"/>
  </r>
  <r>
    <x v="1"/>
    <s v="PPCP (GROW PACK)"/>
    <s v="GROW PACK"/>
    <s v="Trading"/>
    <s v="Kgs."/>
    <m/>
    <n v="0"/>
    <n v="0"/>
    <n v="0"/>
    <n v="0"/>
    <n v="0"/>
    <n v="0"/>
    <n v="13250"/>
    <n v="1395745.75"/>
    <n v="0"/>
    <n v="0"/>
    <n v="11445.41"/>
    <n v="1931.5273915999999"/>
    <n v="13376.9373916"/>
    <n v="1205659.51"/>
    <n v="0"/>
    <n v="0"/>
    <n v="0"/>
    <n v="0"/>
    <n v="0"/>
    <n v="0"/>
    <n v="1804.59"/>
    <n v="190093.71"/>
    <n v="0"/>
    <n v="0"/>
  </r>
  <r>
    <x v="1"/>
    <s v="PVC DUSTPAN STRIP 602"/>
    <s v="MAHALASA PLATO MECH"/>
    <s v="Trading"/>
    <s v="Pcs."/>
    <m/>
    <n v="0"/>
    <n v="-7843"/>
    <n v="0"/>
    <n v="-10491.53"/>
    <n v="0"/>
    <n v="0"/>
    <n v="0"/>
    <n v="0"/>
    <n v="0"/>
    <n v="0"/>
    <n v="3381"/>
    <n v="570.57756000000006"/>
    <n v="3951.5775600000002"/>
    <n v="7370.58"/>
    <n v="0"/>
    <n v="0"/>
    <n v="0"/>
    <n v="0"/>
    <n v="0"/>
    <n v="0"/>
    <n v="-11224"/>
    <n v="-17864.689999999999"/>
    <n v="0"/>
    <n v="0"/>
  </r>
  <r>
    <x v="1"/>
    <s v="PVC DUSTPAN STRIP 603"/>
    <s v="MAHALASA PLATO MECH"/>
    <s v="Trading"/>
    <s v="Pcs."/>
    <m/>
    <n v="0"/>
    <n v="-5788"/>
    <n v="143.76"/>
    <n v="-7891.1"/>
    <n v="11500"/>
    <n v="26450"/>
    <n v="0"/>
    <n v="0"/>
    <n v="0"/>
    <n v="0"/>
    <n v="5818"/>
    <n v="981.84568000000013"/>
    <n v="6799.8456800000004"/>
    <n v="13963.2"/>
    <n v="0"/>
    <n v="0"/>
    <n v="0"/>
    <n v="0"/>
    <n v="0"/>
    <n v="0"/>
    <n v="-106"/>
    <n v="4595.7"/>
    <n v="143.76"/>
    <n v="0"/>
  </r>
  <r>
    <x v="1"/>
    <s v="RDNG Bottam Base (Hole) (silver)"/>
    <s v="Radongrow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RDNG Bottam Plate (plain)sil"/>
    <s v="Radongrow"/>
    <s v="Trading"/>
    <s v="Pcs."/>
    <m/>
    <n v="0"/>
    <n v="-11"/>
    <n v="0"/>
    <n v="-349.87"/>
    <n v="0"/>
    <n v="0"/>
    <n v="0"/>
    <n v="0"/>
    <n v="0"/>
    <n v="0"/>
    <n v="0"/>
    <n v="0"/>
    <n v="0"/>
    <n v="0"/>
    <n v="0"/>
    <n v="0"/>
    <n v="0"/>
    <n v="0"/>
    <n v="0"/>
    <n v="0"/>
    <n v="-11"/>
    <n v="-349.87"/>
    <n v="0"/>
    <n v="0"/>
  </r>
  <r>
    <x v="1"/>
    <s v="RDNG Cap (Silver)"/>
    <s v="Radongrow"/>
    <s v="Finished Good"/>
    <s v="Pcs."/>
    <n v="65"/>
    <n v="71"/>
    <n v="2"/>
    <n v="8.2799999999999994"/>
    <n v="15.63"/>
    <n v="0"/>
    <n v="0"/>
    <n v="0"/>
    <n v="0"/>
    <n v="0"/>
    <n v="0"/>
    <n v="0"/>
    <n v="0"/>
    <n v="0"/>
    <n v="0"/>
    <n v="0.14199999999999999"/>
    <n v="0"/>
    <n v="0"/>
    <n v="0"/>
    <n v="0"/>
    <n v="0"/>
    <n v="2"/>
    <n v="15.63"/>
    <n v="8.2799999999999994"/>
    <n v="0"/>
  </r>
  <r>
    <x v="1"/>
    <s v="RDNG Distributer (silver)"/>
    <s v="Radongrow"/>
    <s v="Finished Good"/>
    <s v="Pcs."/>
    <n v="70"/>
    <n v="76"/>
    <n v="200"/>
    <n v="1.39"/>
    <n v="1721.45"/>
    <n v="0"/>
    <n v="0"/>
    <n v="0"/>
    <n v="0"/>
    <n v="0"/>
    <n v="0"/>
    <n v="0"/>
    <n v="0"/>
    <n v="0"/>
    <n v="0"/>
    <n v="15.2"/>
    <n v="0"/>
    <n v="0"/>
    <n v="10"/>
    <n v="10"/>
    <n v="0"/>
    <n v="200"/>
    <n v="1721.45"/>
    <n v="11.39"/>
    <n v="0"/>
  </r>
  <r>
    <x v="1"/>
    <s v="RDNG DWC TOP PLATE(SIL)"/>
    <s v="Radongrow"/>
    <s v="Finished Good"/>
    <s v="Pcs."/>
    <n v="275"/>
    <n v="300"/>
    <n v="-5"/>
    <n v="9.61"/>
    <n v="-68.78"/>
    <n v="0"/>
    <n v="0"/>
    <n v="0"/>
    <n v="0"/>
    <n v="0"/>
    <n v="0"/>
    <n v="0"/>
    <n v="0"/>
    <n v="0"/>
    <n v="0"/>
    <n v="-1.5"/>
    <n v="0"/>
    <n v="0"/>
    <n v="0"/>
    <n v="0"/>
    <n v="0"/>
    <n v="-5"/>
    <n v="-68.78"/>
    <n v="9.61"/>
    <n v="0"/>
  </r>
  <r>
    <x v="1"/>
    <s v="RDNG Holder (silver)"/>
    <s v="Radongrow"/>
    <s v="Finished Good"/>
    <s v="Pcs."/>
    <n v="185"/>
    <n v="202"/>
    <n v="246"/>
    <n v="0.31"/>
    <n v="5605.33"/>
    <n v="0"/>
    <n v="0"/>
    <n v="0"/>
    <n v="0"/>
    <n v="0"/>
    <n v="0"/>
    <n v="0"/>
    <n v="0"/>
    <n v="0"/>
    <n v="0"/>
    <n v="49.692"/>
    <n v="0"/>
    <n v="0"/>
    <n v="230"/>
    <n v="230"/>
    <n v="0"/>
    <n v="246"/>
    <n v="5605.33"/>
    <n v="230.31"/>
    <n v="0"/>
  </r>
  <r>
    <x v="1"/>
    <s v="Reprocess Pe Compound"/>
    <s v="Plastic Grinding"/>
    <s v="Trading"/>
    <s v="Kgs."/>
    <m/>
    <n v="0"/>
    <n v="100"/>
    <n v="4.51"/>
    <n v="7900"/>
    <n v="0"/>
    <n v="0"/>
    <n v="0"/>
    <n v="0"/>
    <n v="0"/>
    <n v="0"/>
    <n v="0"/>
    <n v="0"/>
    <n v="0"/>
    <n v="0"/>
    <n v="0"/>
    <n v="0"/>
    <n v="0"/>
    <n v="0"/>
    <n v="0"/>
    <n v="0"/>
    <n v="100"/>
    <n v="7900"/>
    <n v="4.51"/>
    <n v="0"/>
  </r>
  <r>
    <x v="1"/>
    <s v="Rotating Cap 3/4 (black)"/>
    <s v="Housekeeping"/>
    <s v="Trading"/>
    <s v="Pcs."/>
    <m/>
    <n v="0"/>
    <n v="0"/>
    <n v="0"/>
    <n v="0"/>
    <n v="0"/>
    <n v="0"/>
    <n v="4512"/>
    <n v="3702.72"/>
    <n v="0"/>
    <n v="0"/>
    <n v="4140"/>
    <n v="698.66639999999995"/>
    <n v="4838.6664000000001"/>
    <n v="3394.8"/>
    <n v="0"/>
    <n v="0"/>
    <n v="0"/>
    <n v="0"/>
    <n v="0"/>
    <n v="0"/>
    <n v="372"/>
    <n v="305.27999999999997"/>
    <n v="0"/>
    <n v="0"/>
  </r>
  <r>
    <x v="1"/>
    <s v="Rubber Strip 14&quot; Wiper With Hole"/>
    <s v="Component"/>
    <s v="Trading"/>
    <s v="Pcs."/>
    <m/>
    <n v="0"/>
    <n v="1283"/>
    <n v="71.2"/>
    <n v="12436.3"/>
    <n v="0"/>
    <n v="0"/>
    <n v="0"/>
    <n v="0"/>
    <n v="0"/>
    <n v="0"/>
    <n v="162"/>
    <n v="27.339120000000001"/>
    <n v="189.33912000000001"/>
    <n v="1569.78"/>
    <n v="0"/>
    <n v="0"/>
    <n v="0"/>
    <n v="0"/>
    <n v="0"/>
    <n v="0"/>
    <n v="1121"/>
    <n v="10866.01"/>
    <n v="71.2"/>
    <n v="0"/>
  </r>
  <r>
    <x v="1"/>
    <s v="Rubber Strip 16&quot; Wiper With Hole"/>
    <s v="Component"/>
    <s v="Trading"/>
    <s v="Pcs."/>
    <m/>
    <n v="0"/>
    <n v="-82"/>
    <n v="10.52"/>
    <n v="-1312"/>
    <n v="0"/>
    <n v="0"/>
    <n v="0"/>
    <n v="0"/>
    <n v="0"/>
    <n v="0"/>
    <n v="258"/>
    <n v="43.54008000000001"/>
    <n v="301.54007999999999"/>
    <n v="4128"/>
    <n v="0"/>
    <n v="0"/>
    <n v="0"/>
    <n v="0"/>
    <n v="0"/>
    <n v="0"/>
    <n v="-340"/>
    <n v="-5440"/>
    <n v="10.52"/>
    <n v="0"/>
  </r>
  <r>
    <x v="1"/>
    <s v="S.S. PIPE 3 FEET (22MM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S.S.PIPE 4 FEET (22MM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SELTOS COATED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SELTOS STEEL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Silicon Profile3.6*6.5* 400mm"/>
    <s v="Component"/>
    <s v="Trading"/>
    <s v="Pcs."/>
    <m/>
    <n v="0"/>
    <n v="6625"/>
    <n v="357.81"/>
    <n v="35505.089999999997"/>
    <n v="0"/>
    <n v="0"/>
    <n v="0"/>
    <n v="0"/>
    <n v="0"/>
    <n v="0"/>
    <n v="1000"/>
    <n v="168.76"/>
    <n v="1168.76"/>
    <n v="5360"/>
    <n v="0"/>
    <n v="0"/>
    <n v="0"/>
    <n v="0"/>
    <n v="0"/>
    <n v="0"/>
    <n v="5625"/>
    <n v="30145.83"/>
    <n v="357.81"/>
    <n v="0"/>
  </r>
  <r>
    <x v="1"/>
    <s v="Sparkle Wiper Only Blade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Sparkle Wiper Only Body ( Blue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Sparkle Wiper Only Body (M.B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Sparkle Wiper Only Body (PINK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Sparkle Wiper Only Body(Sil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SS Pipe 3/4"/>
    <s v="Fortune Steel"/>
    <s v="Finished Good"/>
    <s v="Kg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Ss Pipe 3/4 2.5 Ft"/>
    <s v="Component"/>
    <s v="Trading"/>
    <s v="Pcs."/>
    <m/>
    <n v="0"/>
    <n v="0"/>
    <n v="0"/>
    <n v="0"/>
    <n v="1000"/>
    <n v="27000"/>
    <n v="0"/>
    <n v="0"/>
    <n v="0"/>
    <n v="0"/>
    <n v="0"/>
    <n v="0"/>
    <n v="0"/>
    <n v="0"/>
    <n v="0"/>
    <n v="0"/>
    <n v="0"/>
    <n v="0"/>
    <n v="0"/>
    <n v="0"/>
    <n v="1000"/>
    <n v="27000"/>
    <n v="0"/>
    <n v="0"/>
  </r>
  <r>
    <x v="1"/>
    <s v="Ss Pipe 3/4 3 Ft"/>
    <s v="Component"/>
    <s v="Trading"/>
    <s v="Pcs."/>
    <m/>
    <n v="0"/>
    <n v="0"/>
    <n v="0"/>
    <n v="0"/>
    <n v="1100"/>
    <n v="35200"/>
    <n v="0"/>
    <n v="0"/>
    <n v="0"/>
    <n v="0"/>
    <n v="0"/>
    <n v="0"/>
    <n v="0"/>
    <n v="0"/>
    <n v="0"/>
    <n v="0"/>
    <n v="0"/>
    <n v="0"/>
    <n v="0"/>
    <n v="0"/>
    <n v="1100"/>
    <n v="35200"/>
    <n v="0"/>
    <n v="0"/>
  </r>
  <r>
    <x v="1"/>
    <s v="STICKER (FRISCH SHOWEL DUSTPAN)"/>
    <s v="Sticker"/>
    <s v="Trading"/>
    <s v="Pcs."/>
    <m/>
    <n v="0"/>
    <n v="12000"/>
    <n v="541.79"/>
    <n v="16200"/>
    <n v="0"/>
    <n v="0"/>
    <n v="0"/>
    <n v="0"/>
    <n v="0"/>
    <n v="0"/>
    <n v="0"/>
    <n v="0"/>
    <n v="0"/>
    <n v="0"/>
    <n v="0"/>
    <n v="0"/>
    <n v="0"/>
    <n v="0"/>
    <n v="0"/>
    <n v="0"/>
    <n v="12000"/>
    <n v="16200"/>
    <n v="541.79"/>
    <n v="0"/>
  </r>
  <r>
    <x v="1"/>
    <s v="Sticker 50*38 White (3000pcs)"/>
    <s v="Packing Material"/>
    <s v="Trading"/>
    <s v="Pcs."/>
    <m/>
    <n v="0"/>
    <n v="146"/>
    <n v="6.59"/>
    <n v="57220"/>
    <n v="0"/>
    <n v="0"/>
    <n v="0"/>
    <n v="0"/>
    <n v="0"/>
    <n v="0"/>
    <n v="0"/>
    <n v="0"/>
    <n v="0"/>
    <n v="0"/>
    <n v="0"/>
    <n v="0"/>
    <n v="0"/>
    <n v="0"/>
    <n v="0"/>
    <n v="0"/>
    <n v="146"/>
    <n v="57220"/>
    <n v="6.59"/>
    <n v="0"/>
  </r>
  <r>
    <x v="1"/>
    <s v="STICKER DUST BIN - CHIKHALI"/>
    <s v="Packing Material"/>
    <s v="Trading"/>
    <s v="Pcs."/>
    <m/>
    <n v="0"/>
    <n v="1700"/>
    <n v="76.75"/>
    <n v="2890"/>
    <n v="0"/>
    <n v="0"/>
    <n v="0"/>
    <n v="0"/>
    <n v="0"/>
    <n v="0"/>
    <n v="0"/>
    <n v="0"/>
    <n v="0"/>
    <n v="0"/>
    <n v="0"/>
    <n v="0"/>
    <n v="0"/>
    <n v="0"/>
    <n v="0"/>
    <n v="0"/>
    <n v="1700"/>
    <n v="2890"/>
    <n v="76.75"/>
    <n v="0"/>
  </r>
  <r>
    <x v="1"/>
    <s v="STICKER MINI SUPER CLEAN 602"/>
    <s v="Packing Material"/>
    <s v="Trading"/>
    <s v="Pcs."/>
    <m/>
    <n v="0"/>
    <n v="5000"/>
    <n v="225.75"/>
    <n v="750"/>
    <n v="0"/>
    <n v="0"/>
    <n v="0"/>
    <n v="0"/>
    <n v="0"/>
    <n v="0"/>
    <n v="0"/>
    <n v="0"/>
    <n v="0"/>
    <n v="0"/>
    <n v="0"/>
    <n v="0"/>
    <n v="0"/>
    <n v="0"/>
    <n v="0"/>
    <n v="0"/>
    <n v="5000"/>
    <n v="750"/>
    <n v="225.75"/>
    <n v="0"/>
  </r>
  <r>
    <x v="1"/>
    <s v="Stool Leg 412"/>
    <s v="Bath Stool"/>
    <s v="Trading"/>
    <s v="Pcs."/>
    <m/>
    <n v="0"/>
    <n v="33578"/>
    <n v="0"/>
    <n v="30870.06"/>
    <n v="0"/>
    <n v="0"/>
    <n v="0"/>
    <n v="0"/>
    <n v="0"/>
    <n v="0"/>
    <n v="5408"/>
    <n v="912.65408000000014"/>
    <n v="6320.6540800000002"/>
    <n v="4975.3599999999997"/>
    <n v="0"/>
    <n v="0"/>
    <n v="0"/>
    <n v="0"/>
    <n v="0"/>
    <n v="0"/>
    <n v="28170"/>
    <n v="25898.19"/>
    <n v="0"/>
    <n v="0"/>
  </r>
  <r>
    <x v="1"/>
    <s v="Stool Leg Medium"/>
    <s v="Component"/>
    <s v="Trading"/>
    <s v="Pcs."/>
    <m/>
    <n v="0"/>
    <n v="28064.02"/>
    <n v="1502.07"/>
    <n v="66158.789999999994"/>
    <n v="0"/>
    <n v="0"/>
    <n v="0"/>
    <n v="0"/>
    <n v="0"/>
    <n v="0"/>
    <n v="2070"/>
    <n v="349.33319999999998"/>
    <n v="2419.3332"/>
    <n v="4885.2"/>
    <n v="0"/>
    <n v="0"/>
    <n v="0"/>
    <n v="0"/>
    <n v="0"/>
    <n v="0"/>
    <n v="25994.02"/>
    <n v="61278.92"/>
    <n v="1502.07"/>
    <n v="0"/>
  </r>
  <r>
    <x v="1"/>
    <s v="Super Dry Bathroom Wiper Blade-905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SUPER DRY FLOOR WIPER BLADE 908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Super Spin MOP Bkt.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SUPREME EXPANDABLE CLOTH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"/>
    <s v="UPVC PIPE ONE SIDE THREAD (30 INCH)"/>
    <s v="Component"/>
    <s v="Trading"/>
    <s v="Pcs."/>
    <m/>
    <n v="0"/>
    <n v="1266"/>
    <n v="70.430000000000007"/>
    <n v="35709.86"/>
    <n v="0"/>
    <n v="0"/>
    <n v="0"/>
    <n v="0"/>
    <n v="0"/>
    <n v="0"/>
    <n v="162"/>
    <n v="27.339120000000001"/>
    <n v="189.33912000000001"/>
    <n v="4570.0200000000004"/>
    <n v="0"/>
    <n v="0"/>
    <n v="0"/>
    <n v="0"/>
    <n v="0"/>
    <n v="0"/>
    <n v="1104"/>
    <n v="31140.35"/>
    <n v="70.430000000000007"/>
    <n v="0"/>
  </r>
  <r>
    <x v="1"/>
    <s v="UPVC PIPES ONE SIDE THREAD (1 MTR)"/>
    <s v="Component"/>
    <s v="Trading"/>
    <s v="Pcs."/>
    <m/>
    <n v="0"/>
    <n v="1900"/>
    <n v="26.59"/>
    <n v="61370"/>
    <n v="0"/>
    <n v="0"/>
    <n v="0"/>
    <n v="0"/>
    <n v="0"/>
    <n v="0"/>
    <n v="300"/>
    <n v="50.628"/>
    <n v="350.62799999999999"/>
    <n v="9690"/>
    <n v="0"/>
    <n v="0"/>
    <n v="0"/>
    <n v="0"/>
    <n v="0"/>
    <n v="0"/>
    <n v="1600"/>
    <n v="51680"/>
    <n v="26.59"/>
    <n v="0"/>
  </r>
  <r>
    <x v="1"/>
    <s v="Wiper Lock Button"/>
    <s v="Component"/>
    <s v="Trading"/>
    <s v="Pcs."/>
    <m/>
    <n v="0"/>
    <n v="-5415"/>
    <n v="0"/>
    <n v="0"/>
    <n v="0"/>
    <n v="0"/>
    <n v="0"/>
    <n v="0"/>
    <n v="0"/>
    <n v="0"/>
    <n v="2310"/>
    <n v="389.83560000000006"/>
    <n v="2699.8355999999999"/>
    <n v="0"/>
    <n v="0"/>
    <n v="0"/>
    <n v="0"/>
    <n v="0"/>
    <n v="0"/>
    <n v="0"/>
    <n v="-7725"/>
    <n v="0"/>
    <n v="0"/>
    <n v="0"/>
  </r>
  <r>
    <x v="1"/>
    <s v="WIPER ONLY BODDY 906/907"/>
    <s v="Component"/>
    <s v="Trading"/>
    <s v="Pcs."/>
    <m/>
    <n v="0"/>
    <n v="7230"/>
    <n v="362.05"/>
    <n v="71554.990000000005"/>
    <n v="0"/>
    <n v="0"/>
    <n v="0"/>
    <n v="0"/>
    <n v="0"/>
    <n v="0"/>
    <n v="300"/>
    <n v="50.628"/>
    <n v="350.62799999999999"/>
    <n v="2970"/>
    <n v="0"/>
    <n v="0"/>
    <n v="0"/>
    <n v="0"/>
    <n v="0"/>
    <n v="0"/>
    <n v="6930"/>
    <n v="68585.899999999994"/>
    <n v="362.05"/>
    <n v="0"/>
  </r>
  <r>
    <x v="2"/>
    <s v="10 Kg Container"/>
    <s v="GROW PACK"/>
    <s v="Trading"/>
    <s v="Pcs."/>
    <m/>
    <n v="0"/>
    <n v="54"/>
    <n v="0"/>
    <n v="2189.92"/>
    <n v="0"/>
    <n v="0"/>
    <n v="44292"/>
    <n v="1850032.67"/>
    <n v="0"/>
    <n v="0"/>
    <n v="37568"/>
    <n v="6339.9756800000005"/>
    <n v="43907.975680000003"/>
    <n v="932.65"/>
    <n v="0"/>
    <n v="0"/>
    <n v="0"/>
    <n v="0"/>
    <n v="0"/>
    <n v="0"/>
    <n v="6778"/>
    <n v="301256.37"/>
    <n v="0"/>
    <n v="0"/>
  </r>
  <r>
    <x v="2"/>
    <s v="10 Ltr Bkt Only Handle (baby Blue)"/>
    <s v="Component"/>
    <s v="Trading"/>
    <s v="Pcs."/>
    <m/>
    <n v="0"/>
    <n v="1011"/>
    <n v="23.52"/>
    <n v="9165.16"/>
    <n v="0"/>
    <n v="0"/>
    <n v="65"/>
    <n v="568.53"/>
    <n v="0"/>
    <n v="0"/>
    <n v="1072"/>
    <n v="180.91072"/>
    <n v="1252.9107200000001"/>
    <n v="9700.84"/>
    <n v="0"/>
    <n v="0"/>
    <n v="0"/>
    <n v="0"/>
    <n v="0"/>
    <n v="0"/>
    <n v="4"/>
    <n v="35.880000000000003"/>
    <n v="23.52"/>
    <n v="0"/>
  </r>
  <r>
    <x v="2"/>
    <s v="10 Ltr Bkt Only Handle (D.Blue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10 Ltr Bkt Only Handle (M.white)"/>
    <s v="Component"/>
    <s v="Trading"/>
    <s v="Pcs."/>
    <m/>
    <n v="0"/>
    <n v="443"/>
    <n v="33.64"/>
    <n v="4104.29"/>
    <n v="0"/>
    <n v="0"/>
    <n v="0"/>
    <n v="0"/>
    <n v="0"/>
    <n v="0"/>
    <n v="0"/>
    <n v="0"/>
    <n v="0"/>
    <n v="0"/>
    <n v="0"/>
    <n v="0"/>
    <n v="0"/>
    <n v="0"/>
    <n v="0"/>
    <n v="0"/>
    <n v="443"/>
    <n v="4104.29"/>
    <n v="33.64"/>
    <n v="0"/>
  </r>
  <r>
    <x v="2"/>
    <s v="10 Ltr Bkt Only Handle (orange)"/>
    <s v="Component"/>
    <s v="Trading"/>
    <s v="Pcs."/>
    <m/>
    <n v="0"/>
    <n v="383"/>
    <n v="0"/>
    <n v="3400.69"/>
    <n v="0"/>
    <n v="0"/>
    <n v="0"/>
    <n v="0"/>
    <n v="0"/>
    <n v="0"/>
    <n v="0"/>
    <n v="0"/>
    <n v="0"/>
    <n v="0"/>
    <n v="0"/>
    <n v="0"/>
    <n v="0"/>
    <n v="0"/>
    <n v="0"/>
    <n v="0"/>
    <n v="383"/>
    <n v="3400.69"/>
    <n v="0"/>
    <n v="0"/>
  </r>
  <r>
    <x v="2"/>
    <s v="10 Ltr Bkt Only Handle (silver)"/>
    <s v="Component"/>
    <s v="Trading"/>
    <s v="Pcs."/>
    <m/>
    <n v="0"/>
    <n v="333"/>
    <n v="28.35"/>
    <n v="2950.65"/>
    <n v="0"/>
    <n v="0"/>
    <n v="0"/>
    <n v="0"/>
    <n v="0"/>
    <n v="0"/>
    <n v="310"/>
    <n v="52.315600000000003"/>
    <n v="362.31560000000002"/>
    <n v="2746.6"/>
    <n v="0"/>
    <n v="0"/>
    <n v="0"/>
    <n v="0"/>
    <n v="0"/>
    <n v="0"/>
    <n v="23"/>
    <n v="203.8"/>
    <n v="28.35"/>
    <n v="0"/>
  </r>
  <r>
    <x v="2"/>
    <s v="10 Ltr Bkt Only Handle( Pink)"/>
    <s v="Component"/>
    <s v="Trading"/>
    <s v="Pcs."/>
    <m/>
    <n v="0"/>
    <n v="997"/>
    <n v="0"/>
    <n v="8993.23"/>
    <n v="0"/>
    <n v="0"/>
    <n v="0"/>
    <n v="0"/>
    <n v="0"/>
    <n v="0"/>
    <n v="802"/>
    <n v="135.34552000000002"/>
    <n v="937.34552000000008"/>
    <n v="7234.04"/>
    <n v="0"/>
    <n v="0"/>
    <n v="0"/>
    <n v="0"/>
    <n v="0"/>
    <n v="0"/>
    <n v="195"/>
    <n v="1758.96"/>
    <n v="0"/>
    <n v="0"/>
  </r>
  <r>
    <x v="2"/>
    <s v="10 Ltr Bkt Only Handle(M.baize)"/>
    <s v="Component"/>
    <s v="Trading"/>
    <s v="Pcs."/>
    <m/>
    <n v="0"/>
    <n v="498"/>
    <n v="26.59"/>
    <n v="4192.6000000000004"/>
    <n v="0"/>
    <n v="0"/>
    <n v="4"/>
    <n v="33.68"/>
    <n v="0"/>
    <n v="0"/>
    <n v="98"/>
    <n v="16.538480000000003"/>
    <n v="114.53848000000001"/>
    <n v="825.16"/>
    <n v="0"/>
    <n v="0"/>
    <n v="0"/>
    <n v="0"/>
    <n v="0"/>
    <n v="0"/>
    <n v="404"/>
    <n v="3401.23"/>
    <n v="26.59"/>
    <n v="0"/>
  </r>
  <r>
    <x v="2"/>
    <s v="10 Ltr Outer Swing Lid (blue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10 Ltr Swing Lid Outer ( Pink)"/>
    <s v="Component"/>
    <s v="Trading"/>
    <s v="Pcs."/>
    <m/>
    <n v="0"/>
    <n v="-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5"/>
    <n v="0"/>
    <n v="0"/>
    <n v="0"/>
  </r>
  <r>
    <x v="2"/>
    <s v="10/13 swing Ineer Lid (Black)"/>
    <s v="Component"/>
    <s v="Trading"/>
    <s v="Pcs."/>
    <m/>
    <n v="0"/>
    <n v="-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5"/>
    <n v="0"/>
    <n v="0"/>
    <n v="0"/>
  </r>
  <r>
    <x v="2"/>
    <s v="1001 Classic Tray No.1 (blue)"/>
    <s v="TRAY"/>
    <s v="Finished Good"/>
    <s v="Pcs."/>
    <n v="129"/>
    <n v="141"/>
    <n v="237"/>
    <n v="1.95"/>
    <n v="9124.5"/>
    <n v="0"/>
    <n v="0"/>
    <n v="0"/>
    <n v="0"/>
    <n v="234"/>
    <n v="6664.2"/>
    <n v="0"/>
    <n v="0"/>
    <n v="0"/>
    <n v="0"/>
    <n v="33.417000000000002"/>
    <n v="0"/>
    <n v="0"/>
    <n v="60"/>
    <n v="60"/>
    <n v="32.994"/>
    <n v="3"/>
    <n v="115.5"/>
    <n v="28.956000000000003"/>
    <n v="0"/>
  </r>
  <r>
    <x v="2"/>
    <s v="1001 Classic Tray No.1 (brown)"/>
    <s v="TRAY"/>
    <s v="Finished Good"/>
    <s v="Pcs."/>
    <n v="129"/>
    <n v="141"/>
    <n v="1"/>
    <n v="0.05"/>
    <n v="37.5"/>
    <n v="0"/>
    <n v="0"/>
    <n v="0"/>
    <n v="0"/>
    <n v="0"/>
    <n v="0"/>
    <n v="0"/>
    <n v="0"/>
    <n v="0"/>
    <n v="0"/>
    <n v="0.14099999999999999"/>
    <n v="0"/>
    <n v="0"/>
    <n v="0"/>
    <n v="0"/>
    <n v="0"/>
    <n v="1"/>
    <n v="37.5"/>
    <n v="0.05"/>
    <n v="0"/>
  </r>
  <r>
    <x v="2"/>
    <s v="1001 Classic Tray No.1 (M. B)"/>
    <s v="TRAY"/>
    <s v="Finished Good"/>
    <s v="Pcs."/>
    <n v="129"/>
    <n v="141"/>
    <n v="217"/>
    <n v="0.21"/>
    <n v="8354.5"/>
    <n v="0"/>
    <n v="0"/>
    <n v="0"/>
    <n v="0"/>
    <n v="0"/>
    <n v="0"/>
    <n v="0"/>
    <n v="0"/>
    <n v="0"/>
    <n v="0"/>
    <n v="30.597000000000001"/>
    <n v="0"/>
    <n v="0"/>
    <n v="0"/>
    <n v="0"/>
    <n v="0"/>
    <n v="217"/>
    <n v="8354.5"/>
    <n v="0.21"/>
    <n v="0"/>
  </r>
  <r>
    <x v="2"/>
    <s v="1001 Classic Tray No.1 (Red)"/>
    <s v="TRAY"/>
    <s v="Finished Good"/>
    <s v="Pcs."/>
    <n v="129"/>
    <n v="141"/>
    <n v="370"/>
    <n v="2.33"/>
    <n v="11111.1"/>
    <n v="0"/>
    <n v="0"/>
    <n v="0"/>
    <n v="0"/>
    <n v="210"/>
    <n v="5305.3"/>
    <n v="0"/>
    <n v="0"/>
    <n v="0"/>
    <n v="0"/>
    <n v="52.17"/>
    <n v="0"/>
    <n v="0"/>
    <n v="30"/>
    <n v="30"/>
    <n v="29.61"/>
    <n v="160"/>
    <n v="4804.8"/>
    <n v="2.7199999999999989"/>
    <n v="0"/>
  </r>
  <r>
    <x v="2"/>
    <s v="1002 Classic Tray No.2 (blue)"/>
    <s v="TRAY"/>
    <s v="Finished Good"/>
    <s v="Pcs."/>
    <n v="180"/>
    <n v="196"/>
    <n v="383"/>
    <n v="29.41"/>
    <n v="7095.16"/>
    <n v="0"/>
    <n v="0"/>
    <n v="0"/>
    <n v="0"/>
    <n v="258"/>
    <n v="9817.8799999999992"/>
    <n v="0"/>
    <n v="0"/>
    <n v="0"/>
    <n v="0"/>
    <n v="75.067999999999998"/>
    <n v="0"/>
    <n v="0"/>
    <n v="110"/>
    <n v="110"/>
    <n v="50.567999999999998"/>
    <n v="125"/>
    <n v="2315.66"/>
    <n v="88.841999999999999"/>
    <n v="0"/>
  </r>
  <r>
    <x v="2"/>
    <s v="1002 Classic Tray No.2 (M.B)"/>
    <s v="TRAY"/>
    <s v="Finished Good"/>
    <s v="Pcs."/>
    <n v="180"/>
    <n v="196"/>
    <n v="59"/>
    <n v="27.58"/>
    <n v="1703.33"/>
    <n v="0"/>
    <n v="0"/>
    <n v="0"/>
    <n v="0"/>
    <n v="43"/>
    <n v="1660.23"/>
    <n v="0"/>
    <n v="0"/>
    <n v="0"/>
    <n v="0"/>
    <n v="11.564"/>
    <n v="0"/>
    <n v="0"/>
    <n v="30"/>
    <n v="30"/>
    <n v="8.4280000000000008"/>
    <n v="16"/>
    <n v="461.92"/>
    <n v="49.152000000000001"/>
    <n v="0"/>
  </r>
  <r>
    <x v="2"/>
    <s v="1002 Classic Tray No.2(brown)"/>
    <s v="TRAY"/>
    <s v="Finished Good"/>
    <s v="Pcs."/>
    <n v="180"/>
    <n v="196"/>
    <n v="325"/>
    <n v="14.5"/>
    <n v="6253.14"/>
    <n v="0"/>
    <n v="0"/>
    <n v="0"/>
    <n v="0"/>
    <n v="-2"/>
    <n v="-77.22"/>
    <n v="0"/>
    <n v="0"/>
    <n v="0"/>
    <n v="0"/>
    <n v="63.7"/>
    <n v="0"/>
    <n v="0"/>
    <n v="20"/>
    <n v="20"/>
    <n v="-0.39200000000000002"/>
    <n v="327"/>
    <n v="6291.62"/>
    <n v="34.892000000000003"/>
    <n v="0"/>
  </r>
  <r>
    <x v="2"/>
    <s v="1002 Classic Tray No.2(red)"/>
    <s v="TRAY"/>
    <s v="Finished Good"/>
    <s v="Pcs."/>
    <n v="180"/>
    <n v="196"/>
    <n v="319"/>
    <n v="14.23"/>
    <n v="5909.47"/>
    <n v="0"/>
    <n v="0"/>
    <n v="0"/>
    <n v="0"/>
    <n v="163"/>
    <n v="6169.93"/>
    <n v="0"/>
    <n v="0"/>
    <n v="0"/>
    <n v="0"/>
    <n v="62.524000000000001"/>
    <n v="0"/>
    <n v="0"/>
    <n v="50"/>
    <n v="50"/>
    <n v="31.948"/>
    <n v="156"/>
    <n v="2889.89"/>
    <n v="32.282000000000004"/>
    <n v="0"/>
  </r>
  <r>
    <x v="2"/>
    <s v="1002 SCRAPE"/>
    <s v="TRAY"/>
    <s v="Trading"/>
    <s v="Pcs."/>
    <m/>
    <n v="0"/>
    <n v="16"/>
    <n v="0.72"/>
    <n v="461.92"/>
    <n v="0"/>
    <n v="0"/>
    <n v="0"/>
    <n v="0"/>
    <n v="0"/>
    <n v="0"/>
    <n v="0"/>
    <n v="0"/>
    <n v="0"/>
    <n v="0"/>
    <n v="0"/>
    <n v="0"/>
    <n v="0"/>
    <n v="0"/>
    <n v="0"/>
    <n v="0"/>
    <n v="16"/>
    <n v="461.92"/>
    <n v="0.72"/>
    <n v="0"/>
  </r>
  <r>
    <x v="2"/>
    <s v="1003 Classic Tray No.3 (Blue)"/>
    <s v="TRAY"/>
    <s v="Finished Good"/>
    <s v="Pcs."/>
    <n v="240"/>
    <n v="262"/>
    <n v="476"/>
    <n v="20.170000000000002"/>
    <n v="14453.5"/>
    <n v="0"/>
    <n v="0"/>
    <n v="0"/>
    <n v="0"/>
    <n v="153"/>
    <n v="7384.49"/>
    <n v="0"/>
    <n v="0"/>
    <n v="0"/>
    <n v="0"/>
    <n v="124.712"/>
    <n v="0"/>
    <n v="0"/>
    <n v="100"/>
    <n v="100"/>
    <n v="40.085999999999999"/>
    <n v="323"/>
    <n v="9807.73"/>
    <n v="80.084000000000003"/>
    <n v="0"/>
  </r>
  <r>
    <x v="2"/>
    <s v="1003 Classic Tray No.3 (brown)"/>
    <s v="TRAY"/>
    <s v="Finished Good"/>
    <s v="Pcs."/>
    <n v="240"/>
    <n v="262"/>
    <n v="314"/>
    <n v="11.65"/>
    <n v="10402.73"/>
    <n v="0"/>
    <n v="0"/>
    <n v="0"/>
    <n v="0"/>
    <n v="49"/>
    <n v="2417.17"/>
    <n v="0"/>
    <n v="0"/>
    <n v="0"/>
    <n v="0"/>
    <n v="82.268000000000001"/>
    <n v="0"/>
    <n v="0"/>
    <n v="40"/>
    <n v="40"/>
    <n v="12.837999999999999"/>
    <n v="265"/>
    <n v="8779.3700000000008"/>
    <n v="38.811999999999998"/>
    <n v="0"/>
  </r>
  <r>
    <x v="2"/>
    <s v="1003 Classic Tray No.3 (M.B)"/>
    <s v="TRAY"/>
    <s v="Finished Good"/>
    <s v="Pcs."/>
    <n v="240"/>
    <n v="262"/>
    <n v="181"/>
    <n v="25.64"/>
    <n v="4754.0600000000004"/>
    <n v="0"/>
    <n v="0"/>
    <n v="0"/>
    <n v="0"/>
    <n v="74"/>
    <n v="3682.17"/>
    <n v="0"/>
    <n v="0"/>
    <n v="0"/>
    <n v="0"/>
    <n v="47.421999999999997"/>
    <n v="0"/>
    <n v="0"/>
    <n v="50"/>
    <n v="50"/>
    <n v="19.388000000000002"/>
    <n v="107"/>
    <n v="2810.41"/>
    <n v="56.251999999999995"/>
    <n v="0"/>
  </r>
  <r>
    <x v="2"/>
    <s v="1003 Classic Tray No.3 (red)"/>
    <s v="TRAY"/>
    <s v="Finished Good"/>
    <s v="Pcs."/>
    <n v="240"/>
    <n v="262"/>
    <n v="192"/>
    <n v="39.880000000000003"/>
    <n v="6143.65"/>
    <n v="0"/>
    <n v="0"/>
    <n v="0"/>
    <n v="0"/>
    <n v="85"/>
    <n v="3998.3"/>
    <n v="0"/>
    <n v="0"/>
    <n v="0"/>
    <n v="0"/>
    <n v="50.304000000000002"/>
    <n v="0"/>
    <n v="0"/>
    <n v="70"/>
    <n v="70"/>
    <n v="22.27"/>
    <n v="107"/>
    <n v="3423.81"/>
    <n v="87.61"/>
    <n v="0"/>
  </r>
  <r>
    <x v="2"/>
    <s v="1004 Classic Tray No.4 (Blue)"/>
    <s v="TRAY"/>
    <s v="Finished Good"/>
    <s v="Pcs."/>
    <n v="365"/>
    <n v="398"/>
    <n v="718"/>
    <n v="31.98"/>
    <n v="30043.25"/>
    <n v="0"/>
    <n v="0"/>
    <n v="0"/>
    <n v="0"/>
    <n v="148"/>
    <n v="11280.06"/>
    <n v="0"/>
    <n v="0"/>
    <n v="0"/>
    <n v="0"/>
    <n v="285.76400000000001"/>
    <n v="0"/>
    <n v="0"/>
    <n v="140"/>
    <n v="140"/>
    <n v="58.904000000000003"/>
    <n v="570"/>
    <n v="23850.49"/>
    <n v="113.07599999999999"/>
    <n v="0"/>
  </r>
  <r>
    <x v="2"/>
    <s v="1004 Classic Tray No.4 (Brown)"/>
    <s v="TRAY"/>
    <s v="Finished Good"/>
    <s v="Pcs."/>
    <n v="365"/>
    <n v="398"/>
    <n v="589"/>
    <n v="11.31"/>
    <n v="33265.93"/>
    <n v="0"/>
    <n v="0"/>
    <n v="0"/>
    <n v="0"/>
    <n v="21"/>
    <n v="1621.62"/>
    <n v="0"/>
    <n v="0"/>
    <n v="0"/>
    <n v="0"/>
    <n v="234.422"/>
    <n v="0"/>
    <n v="0"/>
    <n v="20"/>
    <n v="20"/>
    <n v="8.3580000000000005"/>
    <n v="568"/>
    <n v="32079.87"/>
    <n v="22.952000000000002"/>
    <n v="0"/>
  </r>
  <r>
    <x v="2"/>
    <s v="1004 Classic Tray No.4 (M.B)"/>
    <s v="TRAY"/>
    <s v="Finished Good"/>
    <s v="Pcs."/>
    <n v="365"/>
    <n v="398"/>
    <n v="299"/>
    <n v="40.57"/>
    <n v="13237.46"/>
    <n v="0"/>
    <n v="0"/>
    <n v="0"/>
    <n v="0"/>
    <n v="24"/>
    <n v="1902.78"/>
    <n v="0"/>
    <n v="0"/>
    <n v="0"/>
    <n v="0"/>
    <n v="119.002"/>
    <n v="0"/>
    <n v="0"/>
    <n v="50"/>
    <n v="50"/>
    <n v="9.5519999999999996"/>
    <n v="275"/>
    <n v="12174.92"/>
    <n v="81.018000000000001"/>
    <n v="0"/>
  </r>
  <r>
    <x v="2"/>
    <s v="1004 Classic Tray No.4 (Red)"/>
    <s v="TRAY"/>
    <s v="Finished Good"/>
    <s v="Pcs."/>
    <n v="365"/>
    <n v="398"/>
    <n v="341"/>
    <n v="43.65"/>
    <n v="16000.1"/>
    <n v="0"/>
    <n v="0"/>
    <n v="0"/>
    <n v="0"/>
    <n v="158"/>
    <n v="12002.76"/>
    <n v="0"/>
    <n v="0"/>
    <n v="0"/>
    <n v="0"/>
    <n v="135.71799999999999"/>
    <n v="0"/>
    <n v="0"/>
    <n v="110"/>
    <n v="110"/>
    <n v="62.884"/>
    <n v="183"/>
    <n v="8586.56"/>
    <n v="90.766000000000005"/>
    <n v="0"/>
  </r>
  <r>
    <x v="2"/>
    <s v="1004 Classic Tray No.4 (Yellow)"/>
    <s v="TRAY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1005 Classic Tray No.5 (Blue)"/>
    <s v="TRAY"/>
    <s v="Finished Good"/>
    <s v="Pcs."/>
    <n v="448"/>
    <n v="488"/>
    <n v="430"/>
    <n v="27.63"/>
    <n v="54395"/>
    <n v="0"/>
    <n v="0"/>
    <n v="0"/>
    <n v="0"/>
    <n v="59"/>
    <n v="4252.03"/>
    <n v="0"/>
    <n v="0"/>
    <n v="0"/>
    <n v="0"/>
    <n v="209.84"/>
    <n v="0"/>
    <n v="0"/>
    <n v="140"/>
    <n v="140"/>
    <n v="28.792000000000002"/>
    <n v="371"/>
    <n v="46931.5"/>
    <n v="138.83799999999999"/>
    <n v="0"/>
  </r>
  <r>
    <x v="2"/>
    <s v="1005 Classic Tray No.5 (Brown)"/>
    <s v="TRAY"/>
    <s v="Finished Good"/>
    <s v="Pcs."/>
    <n v="448"/>
    <n v="488"/>
    <n v="593"/>
    <n v="22.49"/>
    <n v="75014.5"/>
    <n v="0"/>
    <n v="0"/>
    <n v="0"/>
    <n v="0"/>
    <n v="22"/>
    <n v="601.24"/>
    <n v="0"/>
    <n v="0"/>
    <n v="0"/>
    <n v="0"/>
    <n v="289.38400000000001"/>
    <n v="0"/>
    <n v="0"/>
    <n v="30"/>
    <n v="30"/>
    <n v="10.736000000000001"/>
    <n v="571"/>
    <n v="72231.5"/>
    <n v="41.753999999999991"/>
    <n v="0"/>
  </r>
  <r>
    <x v="2"/>
    <s v="1005 Classic Tray No.5 (M.B)"/>
    <s v="TRAY"/>
    <s v="Finished Good"/>
    <s v="Pcs."/>
    <n v="448"/>
    <n v="488"/>
    <n v="54"/>
    <n v="28.15"/>
    <n v="6831"/>
    <n v="0"/>
    <n v="0"/>
    <n v="0"/>
    <n v="0"/>
    <n v="14"/>
    <n v="-188.12"/>
    <n v="0"/>
    <n v="0"/>
    <n v="0"/>
    <n v="0"/>
    <n v="26.352"/>
    <n v="0"/>
    <n v="0"/>
    <n v="50"/>
    <n v="50"/>
    <n v="6.8319999999999999"/>
    <n v="40"/>
    <n v="5060"/>
    <n v="71.318000000000012"/>
    <n v="0"/>
  </r>
  <r>
    <x v="2"/>
    <s v="1005 Classic Tray No.5 (Red)"/>
    <s v="TRAY"/>
    <s v="Finished Good"/>
    <s v="Pcs."/>
    <n v="448"/>
    <n v="488"/>
    <n v="150"/>
    <n v="19.27"/>
    <n v="18975"/>
    <n v="0"/>
    <n v="0"/>
    <n v="0"/>
    <n v="0"/>
    <n v="34"/>
    <n v="1785.28"/>
    <n v="0"/>
    <n v="0"/>
    <n v="0"/>
    <n v="0"/>
    <n v="73.2"/>
    <n v="0"/>
    <n v="0"/>
    <n v="90"/>
    <n v="90"/>
    <n v="16.591999999999999"/>
    <n v="116"/>
    <n v="14674"/>
    <n v="92.677999999999997"/>
    <n v="0"/>
  </r>
  <r>
    <x v="2"/>
    <s v="1007 PLANTER ONLY TRAY (BL)"/>
    <s v="PLANTER"/>
    <s v="Finished Good"/>
    <s v="Pcs."/>
    <n v="20"/>
    <n v="22"/>
    <n v="172"/>
    <n v="11.11"/>
    <n v="719.32"/>
    <n v="0"/>
    <n v="0"/>
    <n v="0"/>
    <n v="0"/>
    <n v="36"/>
    <n v="226.44"/>
    <n v="0"/>
    <n v="0"/>
    <n v="0"/>
    <n v="0"/>
    <n v="3.7839999999999998"/>
    <n v="0"/>
    <n v="0"/>
    <n v="0"/>
    <n v="0"/>
    <n v="0.79200000000000004"/>
    <n v="136"/>
    <n v="568.76"/>
    <n v="10.318"/>
    <n v="0"/>
  </r>
  <r>
    <x v="2"/>
    <s v="1007 PLANTER ONLY TRAY (BR)"/>
    <s v="PLANTER"/>
    <s v="Finished Good"/>
    <s v="Pcs."/>
    <n v="20"/>
    <n v="22"/>
    <n v="322"/>
    <n v="14.54"/>
    <n v="1377.02"/>
    <n v="0"/>
    <n v="0"/>
    <n v="0"/>
    <n v="0"/>
    <n v="36"/>
    <n v="226.44"/>
    <n v="0"/>
    <n v="0"/>
    <n v="0"/>
    <n v="0"/>
    <n v="7.0839999999999996"/>
    <n v="0"/>
    <n v="0"/>
    <n v="0"/>
    <n v="0"/>
    <n v="0.79200000000000004"/>
    <n v="286"/>
    <n v="1223.07"/>
    <n v="13.747999999999999"/>
    <n v="0"/>
  </r>
  <r>
    <x v="2"/>
    <s v="1007 PLANTER ONLY TRAY (MB)"/>
    <s v="TRAY"/>
    <s v="Finished Good"/>
    <s v="Pcs."/>
    <n v="20"/>
    <n v="22"/>
    <n v="497"/>
    <n v="22.44"/>
    <n v="2105.3200000000002"/>
    <n v="0"/>
    <n v="0"/>
    <n v="0"/>
    <n v="0"/>
    <n v="12"/>
    <n v="75.48"/>
    <n v="0"/>
    <n v="0"/>
    <n v="0"/>
    <n v="0"/>
    <n v="10.933999999999999"/>
    <n v="0"/>
    <n v="0"/>
    <n v="0"/>
    <n v="0"/>
    <n v="0.26400000000000001"/>
    <n v="485"/>
    <n v="2054.4899999999998"/>
    <n v="22.176000000000002"/>
    <n v="0"/>
  </r>
  <r>
    <x v="2"/>
    <s v="1007 PLANTER ONLY TRAY (MW)"/>
    <s v="TRAY"/>
    <s v="Finished Good"/>
    <s v="Pcs."/>
    <n v="20"/>
    <n v="22"/>
    <n v="512"/>
    <n v="23.12"/>
    <n v="3315.98"/>
    <n v="0"/>
    <n v="0"/>
    <n v="0"/>
    <n v="0"/>
    <n v="0"/>
    <n v="0"/>
    <n v="0"/>
    <n v="0"/>
    <n v="0"/>
    <n v="0"/>
    <n v="11.263999999999999"/>
    <n v="0"/>
    <n v="0"/>
    <n v="0"/>
    <n v="0"/>
    <n v="0"/>
    <n v="512"/>
    <n v="3315.98"/>
    <n v="23.12"/>
    <n v="0"/>
  </r>
  <r>
    <x v="2"/>
    <s v="1007 PLANTER ONLY TRAY (R)"/>
    <s v="TRAY"/>
    <s v="Finished Good"/>
    <s v="Pcs."/>
    <n v="20"/>
    <n v="22"/>
    <n v="260"/>
    <n v="13.41"/>
    <n v="1113.47"/>
    <n v="0"/>
    <n v="0"/>
    <n v="0"/>
    <n v="0"/>
    <n v="36"/>
    <n v="226.44"/>
    <n v="0"/>
    <n v="0"/>
    <n v="0"/>
    <n v="0"/>
    <n v="5.72"/>
    <n v="0"/>
    <n v="0"/>
    <n v="0"/>
    <n v="0"/>
    <n v="0.79200000000000004"/>
    <n v="224"/>
    <n v="959.3"/>
    <n v="12.618"/>
    <n v="0"/>
  </r>
  <r>
    <x v="2"/>
    <s v="1007 PLANTER ONLY TRAY (W)"/>
    <s v="TRAY"/>
    <s v="Finished Good"/>
    <s v="Pcs."/>
    <n v="20"/>
    <n v="22"/>
    <n v="510"/>
    <n v="23.03"/>
    <n v="2162.5300000000002"/>
    <n v="0"/>
    <n v="0"/>
    <n v="0"/>
    <n v="0"/>
    <n v="36"/>
    <n v="226.44"/>
    <n v="0"/>
    <n v="0"/>
    <n v="0"/>
    <n v="0"/>
    <n v="11.22"/>
    <n v="0"/>
    <n v="0"/>
    <n v="0"/>
    <n v="0"/>
    <n v="0.79200000000000004"/>
    <n v="474"/>
    <n v="2009.88"/>
    <n v="22.238"/>
    <n v="0"/>
  </r>
  <r>
    <x v="2"/>
    <s v="1007 PLANTER ONLY TRAY (Y)"/>
    <s v="TRAY"/>
    <s v="Finished Good"/>
    <s v="Pcs."/>
    <n v="20"/>
    <n v="22"/>
    <n v="461"/>
    <n v="20.81"/>
    <n v="1927.67"/>
    <n v="0"/>
    <n v="0"/>
    <n v="0"/>
    <n v="0"/>
    <n v="72"/>
    <n v="452.88"/>
    <n v="0"/>
    <n v="0"/>
    <n v="0"/>
    <n v="0"/>
    <n v="10.141999999999999"/>
    <n v="0"/>
    <n v="0"/>
    <n v="0"/>
    <n v="0"/>
    <n v="1.5840000000000001"/>
    <n v="389"/>
    <n v="1626.6"/>
    <n v="19.225999999999999"/>
    <n v="0"/>
  </r>
  <r>
    <x v="2"/>
    <s v="1009 PlanterOnlyTrayNo.09 (MIX)"/>
    <s v="PLANTER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1009 PlanterOnlyTrayNo.09 (W)"/>
    <s v="PLANTER"/>
    <s v="Finished Good"/>
    <s v="Pcs."/>
    <n v="35"/>
    <n v="38"/>
    <n v="1351"/>
    <n v="61.21"/>
    <n v="18576.25"/>
    <n v="0"/>
    <n v="0"/>
    <n v="0"/>
    <n v="0"/>
    <n v="0"/>
    <n v="0"/>
    <n v="0"/>
    <n v="0"/>
    <n v="0"/>
    <n v="0"/>
    <n v="51.338000000000001"/>
    <n v="0"/>
    <n v="0"/>
    <n v="0"/>
    <n v="0"/>
    <n v="0"/>
    <n v="1351"/>
    <n v="18576.25"/>
    <n v="61.21"/>
    <n v="0"/>
  </r>
  <r>
    <x v="2"/>
    <s v="1009 PlanterOnlyTrayNo.09(BL)"/>
    <s v="PLANTER"/>
    <s v="Finished Good"/>
    <s v="Pcs."/>
    <n v="35"/>
    <n v="38"/>
    <n v="635"/>
    <n v="29.45"/>
    <n v="8731.25"/>
    <n v="0"/>
    <n v="0"/>
    <n v="0"/>
    <n v="0"/>
    <n v="0"/>
    <n v="0"/>
    <n v="0"/>
    <n v="0"/>
    <n v="0"/>
    <n v="0"/>
    <n v="24.13"/>
    <n v="0"/>
    <n v="0"/>
    <n v="0"/>
    <n v="0"/>
    <n v="0"/>
    <n v="635"/>
    <n v="8731.25"/>
    <n v="29.45"/>
    <n v="0"/>
  </r>
  <r>
    <x v="2"/>
    <s v="1009 PlanterOnlyTrayNo.09(BR)"/>
    <s v="PLANTER"/>
    <s v="Finished Good"/>
    <s v="Pcs."/>
    <n v="35"/>
    <n v="38"/>
    <n v="1683"/>
    <n v="76.03"/>
    <n v="23141.25"/>
    <n v="0"/>
    <n v="0"/>
    <n v="0"/>
    <n v="0"/>
    <n v="0"/>
    <n v="0"/>
    <n v="0"/>
    <n v="0"/>
    <n v="0"/>
    <n v="0"/>
    <n v="63.954000000000001"/>
    <n v="0"/>
    <n v="0"/>
    <n v="0"/>
    <n v="0"/>
    <n v="0"/>
    <n v="1683"/>
    <n v="23141.25"/>
    <n v="76.03"/>
    <n v="0"/>
  </r>
  <r>
    <x v="2"/>
    <s v="1009 PlanterOnlyTrayNo.09(MB)"/>
    <s v="PLANTER"/>
    <s v="Finished Good"/>
    <s v="Pcs."/>
    <n v="35"/>
    <n v="38"/>
    <n v="851"/>
    <n v="38.630000000000003"/>
    <n v="11701.25"/>
    <n v="0"/>
    <n v="0"/>
    <n v="0"/>
    <n v="0"/>
    <n v="0"/>
    <n v="0"/>
    <n v="0"/>
    <n v="0"/>
    <n v="0"/>
    <n v="0"/>
    <n v="32.338000000000001"/>
    <n v="0"/>
    <n v="0"/>
    <n v="0"/>
    <n v="0"/>
    <n v="0"/>
    <n v="851"/>
    <n v="11701.25"/>
    <n v="38.630000000000003"/>
    <n v="0"/>
  </r>
  <r>
    <x v="2"/>
    <s v="1009 PlanterOnlyTrayNo.09(MW)"/>
    <s v="PLANTER"/>
    <s v="Finished Good"/>
    <s v="Pcs."/>
    <n v="35"/>
    <n v="38"/>
    <n v="804"/>
    <n v="36.299999999999997"/>
    <n v="11055"/>
    <n v="0"/>
    <n v="0"/>
    <n v="0"/>
    <n v="0"/>
    <n v="0"/>
    <n v="0"/>
    <n v="0"/>
    <n v="0"/>
    <n v="0"/>
    <n v="0"/>
    <n v="30.552"/>
    <n v="0"/>
    <n v="0"/>
    <n v="0"/>
    <n v="0"/>
    <n v="0"/>
    <n v="804"/>
    <n v="11055"/>
    <n v="36.299999999999997"/>
    <n v="0"/>
  </r>
  <r>
    <x v="2"/>
    <s v="1009 PlanterOnlyTrayNo.09(R)"/>
    <s v="PLANTER"/>
    <s v="Finished Good"/>
    <s v="Pcs."/>
    <n v="35"/>
    <n v="38"/>
    <n v="677"/>
    <n v="30.79"/>
    <n v="9308.75"/>
    <n v="0"/>
    <n v="0"/>
    <n v="0"/>
    <n v="0"/>
    <n v="0"/>
    <n v="0"/>
    <n v="0"/>
    <n v="0"/>
    <n v="0"/>
    <n v="0"/>
    <n v="25.725999999999999"/>
    <n v="0"/>
    <n v="0"/>
    <n v="0"/>
    <n v="0"/>
    <n v="0"/>
    <n v="677"/>
    <n v="9308.75"/>
    <n v="30.79"/>
    <n v="0"/>
  </r>
  <r>
    <x v="2"/>
    <s v="1009 PlanterOnlyTrayNo.09(Y)"/>
    <s v="PLANTER"/>
    <s v="Finished Good"/>
    <s v="Pcs."/>
    <n v="35"/>
    <n v="38"/>
    <n v="594"/>
    <n v="26.99"/>
    <n v="8167.5"/>
    <n v="0"/>
    <n v="0"/>
    <n v="0"/>
    <n v="0"/>
    <n v="0"/>
    <n v="0"/>
    <n v="0"/>
    <n v="0"/>
    <n v="0"/>
    <n v="0"/>
    <n v="22.571999999999999"/>
    <n v="0"/>
    <n v="0"/>
    <n v="0"/>
    <n v="0"/>
    <n v="0"/>
    <n v="594"/>
    <n v="8167.5"/>
    <n v="26.99"/>
    <n v="0"/>
  </r>
  <r>
    <x v="2"/>
    <s v="101 MUG 600ML"/>
    <s v="Mug"/>
    <s v="Finished Good"/>
    <s v="Pcs."/>
    <n v="45"/>
    <n v="49"/>
    <n v="8958"/>
    <n v="442.53"/>
    <n v="61403.03"/>
    <n v="0"/>
    <n v="0"/>
    <n v="0"/>
    <n v="0"/>
    <n v="2490"/>
    <n v="34824.6"/>
    <n v="0"/>
    <n v="0"/>
    <n v="0"/>
    <n v="0"/>
    <n v="438.94200000000001"/>
    <n v="0"/>
    <n v="0"/>
    <n v="0"/>
    <n v="0"/>
    <n v="122.01"/>
    <n v="6468"/>
    <n v="44335.22"/>
    <n v="320.52"/>
    <n v="0"/>
  </r>
  <r>
    <x v="2"/>
    <s v="1012.PlanterOnlyTrayNo.12(BL)"/>
    <s v="PLANTER"/>
    <s v="Finished Good"/>
    <s v="Pcs."/>
    <n v="60"/>
    <n v="65"/>
    <n v="64"/>
    <n v="1.22"/>
    <n v="960.64"/>
    <n v="0"/>
    <n v="0"/>
    <n v="0"/>
    <n v="0"/>
    <n v="0"/>
    <n v="0"/>
    <n v="0"/>
    <n v="0"/>
    <n v="0"/>
    <n v="0"/>
    <n v="4.16"/>
    <n v="0"/>
    <n v="0"/>
    <n v="0"/>
    <n v="0"/>
    <n v="0"/>
    <n v="64"/>
    <n v="960.64"/>
    <n v="1.22"/>
    <n v="0"/>
  </r>
  <r>
    <x v="2"/>
    <s v="1012.PlanterOnlyTrayNo.12(Br)"/>
    <s v="PLANTER"/>
    <s v="Finished Good"/>
    <s v="Pcs."/>
    <n v="60"/>
    <n v="65"/>
    <n v="690"/>
    <n v="31.07"/>
    <n v="6889.44"/>
    <n v="0"/>
    <n v="0"/>
    <n v="0"/>
    <n v="0"/>
    <n v="0"/>
    <n v="0"/>
    <n v="0"/>
    <n v="0"/>
    <n v="0"/>
    <n v="0"/>
    <n v="44.85"/>
    <n v="0"/>
    <n v="0"/>
    <n v="0"/>
    <n v="0"/>
    <n v="0"/>
    <n v="690"/>
    <n v="6889.44"/>
    <n v="31.07"/>
    <n v="0"/>
  </r>
  <r>
    <x v="2"/>
    <s v="1012.PlanterOnlyTrayNo.12(MB)"/>
    <s v="PLANTER"/>
    <s v="Finished Good"/>
    <s v="Pcs."/>
    <n v="60"/>
    <n v="65"/>
    <n v="395"/>
    <n v="17.28"/>
    <n v="4429.5600000000004"/>
    <n v="0"/>
    <n v="0"/>
    <n v="0"/>
    <n v="0"/>
    <n v="0"/>
    <n v="0"/>
    <n v="0"/>
    <n v="0"/>
    <n v="0"/>
    <n v="0"/>
    <n v="25.675000000000001"/>
    <n v="0"/>
    <n v="0"/>
    <n v="0"/>
    <n v="0"/>
    <n v="0"/>
    <n v="395"/>
    <n v="4429.5600000000004"/>
    <n v="17.28"/>
    <n v="0"/>
  </r>
  <r>
    <x v="2"/>
    <s v="1012.PlanterOnlyTrayNo.12(MIX)"/>
    <s v="PLANTER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1012.PlanterOnlyTrayNo.12(MW)"/>
    <s v="PLANTER"/>
    <s v="Finished Good"/>
    <s v="Pcs."/>
    <n v="60"/>
    <n v="65"/>
    <n v="306"/>
    <n v="13.82"/>
    <n v="4593.0600000000004"/>
    <n v="0"/>
    <n v="0"/>
    <n v="0"/>
    <n v="0"/>
    <n v="42"/>
    <n v="630.41999999999996"/>
    <n v="0"/>
    <n v="0"/>
    <n v="0"/>
    <n v="0"/>
    <n v="19.89"/>
    <n v="0"/>
    <n v="0"/>
    <n v="0"/>
    <n v="0"/>
    <n v="2.73"/>
    <n v="264"/>
    <n v="3962.64"/>
    <n v="11.09"/>
    <n v="0"/>
  </r>
  <r>
    <x v="2"/>
    <s v="1012.PlanterOnlyTrayNo.12(R)"/>
    <s v="PLANTER"/>
    <s v="Finished Good"/>
    <s v="Pcs."/>
    <n v="60"/>
    <n v="65"/>
    <n v="484"/>
    <n v="21.3"/>
    <n v="5538.43"/>
    <n v="0"/>
    <n v="0"/>
    <n v="0"/>
    <n v="0"/>
    <n v="0"/>
    <n v="0"/>
    <n v="0"/>
    <n v="0"/>
    <n v="0"/>
    <n v="0"/>
    <n v="31.46"/>
    <n v="0"/>
    <n v="0"/>
    <n v="0"/>
    <n v="0"/>
    <n v="0"/>
    <n v="484"/>
    <n v="5538.43"/>
    <n v="21.3"/>
    <n v="0"/>
  </r>
  <r>
    <x v="2"/>
    <s v="1012.PlanterOnlyTrayNo.12(W)"/>
    <s v="PLANTER"/>
    <s v="Finished Good"/>
    <s v="Pcs."/>
    <n v="60"/>
    <n v="65"/>
    <n v="367"/>
    <n v="16.010000000000002"/>
    <n v="5508.67"/>
    <n v="0"/>
    <n v="0"/>
    <n v="0"/>
    <n v="0"/>
    <n v="0"/>
    <n v="0"/>
    <n v="0"/>
    <n v="0"/>
    <n v="0"/>
    <n v="0"/>
    <n v="23.855"/>
    <n v="0"/>
    <n v="0"/>
    <n v="0"/>
    <n v="0"/>
    <n v="0"/>
    <n v="367"/>
    <n v="5508.67"/>
    <n v="16.010000000000002"/>
    <n v="0"/>
  </r>
  <r>
    <x v="2"/>
    <s v="1012.PlanterOnlyTrayNo.12(Y)"/>
    <s v="PLANTER"/>
    <s v="Finished Good"/>
    <s v="Pcs."/>
    <n v="60"/>
    <n v="65"/>
    <n v="764"/>
    <n v="33.94"/>
    <n v="8231.16"/>
    <n v="0"/>
    <n v="0"/>
    <n v="0"/>
    <n v="0"/>
    <n v="0"/>
    <n v="0"/>
    <n v="0"/>
    <n v="0"/>
    <n v="0"/>
    <n v="0"/>
    <n v="49.66"/>
    <n v="0"/>
    <n v="0"/>
    <n v="0"/>
    <n v="0"/>
    <n v="0"/>
    <n v="764"/>
    <n v="8231.16"/>
    <n v="33.94"/>
    <n v="0"/>
  </r>
  <r>
    <x v="2"/>
    <s v="1012.PlnaterOnlyTrayNo.12(GR)"/>
    <s v="TRAY"/>
    <s v="Finished Good"/>
    <s v="Pcs."/>
    <n v="60"/>
    <n v="65"/>
    <n v="-4"/>
    <n v="19.739999999999998"/>
    <n v="-61.6"/>
    <n v="0"/>
    <n v="0"/>
    <n v="0"/>
    <n v="0"/>
    <n v="0"/>
    <n v="0"/>
    <n v="0"/>
    <n v="0"/>
    <n v="0"/>
    <n v="0"/>
    <n v="-0.26"/>
    <n v="0"/>
    <n v="0"/>
    <n v="10"/>
    <n v="10"/>
    <n v="0"/>
    <n v="-4"/>
    <n v="-61.6"/>
    <n v="29.74"/>
    <n v="0"/>
  </r>
  <r>
    <x v="2"/>
    <s v="1014 Planter Only Tray (Mix)"/>
    <s v="TRAY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1014 Planter Only Tray No.14 (Gr)"/>
    <s v="PLANTER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1014 PlanterOnlyTrayNo.14(BL)"/>
    <s v="PLANTER"/>
    <s v="Finished Good"/>
    <s v="Pcs."/>
    <n v="90"/>
    <n v="98"/>
    <n v="293"/>
    <n v="7.31"/>
    <n v="3814.01"/>
    <n v="0"/>
    <n v="0"/>
    <n v="0"/>
    <n v="0"/>
    <n v="24"/>
    <n v="480.24"/>
    <n v="0"/>
    <n v="0"/>
    <n v="0"/>
    <n v="0"/>
    <n v="28.713999999999999"/>
    <n v="0"/>
    <n v="0"/>
    <n v="0"/>
    <n v="0"/>
    <n v="2.3519999999999999"/>
    <n v="269"/>
    <n v="3501.6"/>
    <n v="4.9580000000000002"/>
    <n v="0"/>
  </r>
  <r>
    <x v="2"/>
    <s v="1014 PlanterOnlyTrayNo.14(BR)"/>
    <s v="PLANTER"/>
    <s v="Finished Good"/>
    <s v="Pcs."/>
    <n v="90"/>
    <n v="98"/>
    <n v="473"/>
    <n v="21.15"/>
    <n v="6095.57"/>
    <n v="0"/>
    <n v="0"/>
    <n v="0"/>
    <n v="0"/>
    <n v="24"/>
    <n v="480.24"/>
    <n v="0"/>
    <n v="0"/>
    <n v="0"/>
    <n v="0"/>
    <n v="46.353999999999999"/>
    <n v="0"/>
    <n v="0"/>
    <n v="0"/>
    <n v="0"/>
    <n v="2.3519999999999999"/>
    <n v="449"/>
    <n v="5786.28"/>
    <n v="18.797999999999998"/>
    <n v="0"/>
  </r>
  <r>
    <x v="2"/>
    <s v="1014 PlanterOnlyTrayNo.14(MB)"/>
    <s v="PLANTER"/>
    <s v="Finished Good"/>
    <s v="Pcs."/>
    <n v="90"/>
    <n v="98"/>
    <n v="374"/>
    <n v="16.25"/>
    <n v="4788.8500000000004"/>
    <n v="0"/>
    <n v="0"/>
    <n v="0"/>
    <n v="0"/>
    <n v="24"/>
    <n v="480.24"/>
    <n v="0"/>
    <n v="0"/>
    <n v="0"/>
    <n v="0"/>
    <n v="36.652000000000001"/>
    <n v="0"/>
    <n v="0"/>
    <n v="0"/>
    <n v="0"/>
    <n v="2.3519999999999999"/>
    <n v="350"/>
    <n v="4481.54"/>
    <n v="13.898"/>
    <n v="0"/>
  </r>
  <r>
    <x v="2"/>
    <s v="1014 PlanterOnlyTrayNo.14(MW)"/>
    <s v="PLANTER"/>
    <s v="Finished Good"/>
    <s v="Pcs."/>
    <n v="90"/>
    <n v="98"/>
    <n v="135"/>
    <n v="5.89"/>
    <n v="2895.75"/>
    <n v="0"/>
    <n v="0"/>
    <n v="0"/>
    <n v="0"/>
    <n v="0"/>
    <n v="0"/>
    <n v="0"/>
    <n v="0"/>
    <n v="0"/>
    <n v="0"/>
    <n v="13.23"/>
    <n v="0"/>
    <n v="0"/>
    <n v="0"/>
    <n v="0"/>
    <n v="0"/>
    <n v="135"/>
    <n v="2895.75"/>
    <n v="5.89"/>
    <n v="0"/>
  </r>
  <r>
    <x v="2"/>
    <s v="1014 PlanterOnlyTrayNo.14(R)"/>
    <s v="PLANTER"/>
    <s v="Finished Good"/>
    <s v="Pcs."/>
    <n v="90"/>
    <n v="98"/>
    <n v="140"/>
    <n v="5.47"/>
    <n v="3003"/>
    <n v="0"/>
    <n v="0"/>
    <n v="0"/>
    <n v="0"/>
    <n v="24"/>
    <n v="480.24"/>
    <n v="0"/>
    <n v="0"/>
    <n v="0"/>
    <n v="0"/>
    <n v="13.72"/>
    <n v="0"/>
    <n v="0"/>
    <n v="0"/>
    <n v="0"/>
    <n v="2.3519999999999999"/>
    <n v="116"/>
    <n v="2488.1999999999998"/>
    <n v="3.1179999999999999"/>
    <n v="0"/>
  </r>
  <r>
    <x v="2"/>
    <s v="1014 PlanterOnlyTrayNo.14(W)"/>
    <s v="PLANTER"/>
    <s v="Finished Good"/>
    <s v="Pcs."/>
    <n v="90"/>
    <n v="98"/>
    <n v="307"/>
    <n v="13.01"/>
    <n v="6585.15"/>
    <n v="0"/>
    <n v="0"/>
    <n v="0"/>
    <n v="0"/>
    <n v="12"/>
    <n v="240.12"/>
    <n v="0"/>
    <n v="0"/>
    <n v="0"/>
    <n v="0"/>
    <n v="30.085999999999999"/>
    <n v="0"/>
    <n v="0"/>
    <n v="0"/>
    <n v="0"/>
    <n v="1.1759999999999999"/>
    <n v="295"/>
    <n v="6327.75"/>
    <n v="11.834"/>
    <n v="0"/>
  </r>
  <r>
    <x v="2"/>
    <s v="1014 PlanterOnlyTrayNo.14(Y)"/>
    <s v="PLANTER"/>
    <s v="Finished Good"/>
    <s v="Pcs."/>
    <n v="90"/>
    <n v="98"/>
    <n v="469"/>
    <n v="20.329999999999998"/>
    <n v="7746.79"/>
    <n v="0"/>
    <n v="0"/>
    <n v="0"/>
    <n v="0"/>
    <n v="12"/>
    <n v="240.12"/>
    <n v="0"/>
    <n v="0"/>
    <n v="0"/>
    <n v="0"/>
    <n v="45.962000000000003"/>
    <n v="0"/>
    <n v="0"/>
    <n v="0"/>
    <n v="0"/>
    <n v="1.1759999999999999"/>
    <n v="457"/>
    <n v="7548.58"/>
    <n v="19.154"/>
    <n v="0"/>
  </r>
  <r>
    <x v="2"/>
    <s v="1016 Planter Only Tray (Mix)"/>
    <s v="TRAY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1016 PLANTER TRAY (BR)"/>
    <s v="PLANTER"/>
    <s v="Finished Good"/>
    <s v="Pcs."/>
    <n v="120"/>
    <n v="131"/>
    <n v="145"/>
    <n v="6.21"/>
    <n v="0"/>
    <n v="0"/>
    <n v="0"/>
    <n v="0"/>
    <n v="0"/>
    <n v="9"/>
    <n v="201.15"/>
    <n v="0"/>
    <n v="0"/>
    <n v="0"/>
    <n v="0"/>
    <n v="18.995000000000001"/>
    <n v="0"/>
    <n v="0"/>
    <n v="0"/>
    <n v="0"/>
    <n v="1.179"/>
    <n v="136"/>
    <n v="0"/>
    <n v="5.0309999999999997"/>
    <n v="0"/>
  </r>
  <r>
    <x v="2"/>
    <s v="1016 PLANTER TRAY (MB)"/>
    <s v="PLANTER"/>
    <s v="Finished Good"/>
    <s v="Pcs."/>
    <n v="120"/>
    <n v="131"/>
    <n v="142"/>
    <n v="5.03"/>
    <n v="0"/>
    <n v="0"/>
    <n v="0"/>
    <n v="0"/>
    <n v="0"/>
    <n v="7"/>
    <n v="156.44999999999999"/>
    <n v="0"/>
    <n v="0"/>
    <n v="0"/>
    <n v="0"/>
    <n v="18.602"/>
    <n v="0"/>
    <n v="0"/>
    <n v="0"/>
    <n v="0"/>
    <n v="0.91700000000000004"/>
    <n v="135"/>
    <n v="0"/>
    <n v="4.1130000000000004"/>
    <n v="0"/>
  </r>
  <r>
    <x v="2"/>
    <s v="1016 PLANTER TRAY (MW)"/>
    <s v="PLANTER"/>
    <s v="Finished Good"/>
    <s v="Pcs."/>
    <n v="120"/>
    <n v="131"/>
    <n v="185"/>
    <n v="8.01"/>
    <n v="0"/>
    <n v="0"/>
    <n v="0"/>
    <n v="0"/>
    <n v="0"/>
    <n v="0"/>
    <n v="0"/>
    <n v="0"/>
    <n v="0"/>
    <n v="0"/>
    <n v="0"/>
    <n v="24.234999999999999"/>
    <n v="0"/>
    <n v="0"/>
    <n v="0"/>
    <n v="0"/>
    <n v="0"/>
    <n v="185"/>
    <n v="0"/>
    <n v="8.01"/>
    <n v="0"/>
  </r>
  <r>
    <x v="2"/>
    <s v="1016 PLANTER TRAY (R)"/>
    <s v="PLANTER"/>
    <s v="Finished Good"/>
    <s v="Pcs."/>
    <n v="120"/>
    <n v="131"/>
    <n v="160"/>
    <n v="5.85"/>
    <n v="0"/>
    <n v="0"/>
    <n v="0"/>
    <n v="0"/>
    <n v="0"/>
    <n v="7"/>
    <n v="156.44999999999999"/>
    <n v="0"/>
    <n v="0"/>
    <n v="0"/>
    <n v="0"/>
    <n v="20.96"/>
    <n v="0"/>
    <n v="0"/>
    <n v="0"/>
    <n v="0"/>
    <n v="0.91700000000000004"/>
    <n v="153"/>
    <n v="0"/>
    <n v="4.9329999999999998"/>
    <n v="0"/>
  </r>
  <r>
    <x v="2"/>
    <s v="1016 PLANTER TRAY (W)"/>
    <s v="PLANTER"/>
    <s v="Finished Good"/>
    <s v="Pcs."/>
    <n v="120"/>
    <n v="131"/>
    <n v="207"/>
    <n v="8.32"/>
    <n v="0"/>
    <n v="0"/>
    <n v="0"/>
    <n v="0"/>
    <n v="0"/>
    <n v="14"/>
    <n v="312.89999999999998"/>
    <n v="0"/>
    <n v="0"/>
    <n v="0"/>
    <n v="0"/>
    <n v="27.117000000000001"/>
    <n v="0"/>
    <n v="0"/>
    <n v="0"/>
    <n v="0"/>
    <n v="1.8340000000000001"/>
    <n v="193"/>
    <n v="0"/>
    <n v="6.4860000000000007"/>
    <n v="0"/>
  </r>
  <r>
    <x v="2"/>
    <s v="1016 PLANTER TRAY (Y)"/>
    <s v="PLANTER"/>
    <s v="Finished Good"/>
    <s v="Pcs."/>
    <n v="120"/>
    <n v="131"/>
    <n v="139"/>
    <n v="4.9000000000000004"/>
    <n v="0"/>
    <n v="0"/>
    <n v="0"/>
    <n v="0"/>
    <n v="0"/>
    <n v="7"/>
    <n v="156.44999999999999"/>
    <n v="0"/>
    <n v="0"/>
    <n v="0"/>
    <n v="0"/>
    <n v="18.209"/>
    <n v="0"/>
    <n v="0"/>
    <n v="0"/>
    <n v="0"/>
    <n v="0.91700000000000004"/>
    <n v="132"/>
    <n v="0"/>
    <n v="3.9830000000000005"/>
    <n v="0"/>
  </r>
  <r>
    <x v="2"/>
    <s v="1016 PlanterOnlyTrayNo.16 (BL)"/>
    <s v="PLANTER"/>
    <s v="Finished Good"/>
    <s v="Pcs."/>
    <n v="120"/>
    <n v="131"/>
    <n v="8"/>
    <n v="13.83"/>
    <n v="0"/>
    <n v="0"/>
    <n v="0"/>
    <n v="0"/>
    <n v="0"/>
    <n v="0"/>
    <n v="0"/>
    <n v="0"/>
    <n v="0"/>
    <n v="0"/>
    <n v="0"/>
    <n v="1.048"/>
    <n v="0"/>
    <n v="0"/>
    <n v="10"/>
    <n v="10"/>
    <n v="0"/>
    <n v="8"/>
    <n v="0"/>
    <n v="23.83"/>
    <n v="0"/>
  </r>
  <r>
    <x v="2"/>
    <s v="102 MUG 900ML"/>
    <s v="Mug"/>
    <s v="Finished Good"/>
    <s v="Pcs."/>
    <n v="66"/>
    <n v="72"/>
    <n v="4195"/>
    <n v="-89.78"/>
    <n v="37587.410000000003"/>
    <n v="0"/>
    <n v="0"/>
    <n v="4105"/>
    <n v="34114.51"/>
    <n v="4926"/>
    <n v="86927.4"/>
    <n v="0"/>
    <n v="0"/>
    <n v="0"/>
    <n v="0"/>
    <n v="302.04000000000002"/>
    <n v="270.93"/>
    <n v="45.486437700000003"/>
    <n v="30"/>
    <n v="346.41643770000002"/>
    <n v="354.67200000000003"/>
    <n v="3374"/>
    <n v="28858.6"/>
    <n v="-98.035562300000038"/>
    <n v="100"/>
  </r>
  <r>
    <x v="2"/>
    <s v="103 MUG 1200ML"/>
    <s v="Mug"/>
    <s v="Finished Good"/>
    <s v="Pcs."/>
    <n v="90"/>
    <n v="98"/>
    <n v="3137"/>
    <n v="68.819999999999993"/>
    <n v="41048.39"/>
    <n v="0"/>
    <n v="0"/>
    <n v="70"/>
    <n v="719.08"/>
    <n v="1716"/>
    <n v="36051.480000000003"/>
    <n v="0"/>
    <n v="0"/>
    <n v="0"/>
    <n v="0"/>
    <n v="307.42599999999999"/>
    <n v="6.3"/>
    <n v="1.057707"/>
    <n v="0"/>
    <n v="7.3577069999999996"/>
    <n v="168.16800000000001"/>
    <n v="1491"/>
    <n v="19313.2"/>
    <n v="-91.990293000000008"/>
    <n v="100"/>
  </r>
  <r>
    <x v="2"/>
    <s v="108 Soap Dish (mix)"/>
    <s v="Soap Dish"/>
    <s v="Finished Good"/>
    <s v="Pcs."/>
    <n v="23"/>
    <n v="25"/>
    <n v="2021"/>
    <n v="-17.07"/>
    <n v="6872.21"/>
    <n v="0"/>
    <n v="0"/>
    <n v="10392"/>
    <n v="27823.39"/>
    <n v="4992"/>
    <n v="37955.24"/>
    <n v="0"/>
    <n v="0"/>
    <n v="0"/>
    <n v="0"/>
    <n v="50.524999999999999"/>
    <n v="239.01599999999999"/>
    <n v="40.128396240000001"/>
    <n v="0"/>
    <n v="279.14439623999999"/>
    <n v="124.8"/>
    <n v="7421"/>
    <n v="20621.97"/>
    <n v="137.27439623999999"/>
    <n v="0"/>
  </r>
  <r>
    <x v="2"/>
    <s v="1104. Lock &amp; Safe 1550 ml."/>
    <s v="Rajeshwari"/>
    <s v="Finished Good"/>
    <s v="Pcs."/>
    <n v="130"/>
    <n v="142"/>
    <n v="0"/>
    <n v="22.6"/>
    <n v="0"/>
    <n v="0"/>
    <n v="0"/>
    <n v="717"/>
    <n v="24442.53"/>
    <n v="300"/>
    <n v="13740.67"/>
    <n v="0"/>
    <n v="0"/>
    <n v="0"/>
    <n v="0"/>
    <n v="0"/>
    <n v="93.21"/>
    <n v="15.649026900000001"/>
    <n v="0"/>
    <n v="108.85902689999999"/>
    <n v="42.6"/>
    <n v="417"/>
    <n v="14215.53"/>
    <n v="88.859026900000003"/>
    <n v="0"/>
  </r>
  <r>
    <x v="2"/>
    <s v="1200 ML MUG"/>
    <s v="Mug"/>
    <s v="Trading"/>
    <s v="Pcs."/>
    <m/>
    <n v="0"/>
    <n v="7988"/>
    <n v="360.65"/>
    <n v="95468.97"/>
    <n v="0"/>
    <n v="0"/>
    <n v="0"/>
    <n v="0"/>
    <n v="0"/>
    <n v="0"/>
    <n v="0"/>
    <n v="0"/>
    <n v="0"/>
    <n v="0"/>
    <n v="0"/>
    <n v="0"/>
    <n v="0"/>
    <n v="0"/>
    <n v="0"/>
    <n v="0"/>
    <n v="7988"/>
    <n v="95468.97"/>
    <n v="360.65"/>
    <n v="0"/>
  </r>
  <r>
    <x v="2"/>
    <s v="1265 Smart Rack Thee Layer(L.W.)"/>
    <s v="CLOTH STAND"/>
    <s v="Trading"/>
    <s v="Pcs."/>
    <n v="0"/>
    <n v="0"/>
    <n v="305"/>
    <n v="6.1"/>
    <n v="357439.54"/>
    <n v="0"/>
    <n v="0"/>
    <n v="0"/>
    <n v="0"/>
    <n v="244"/>
    <n v="321382.15999999997"/>
    <n v="0"/>
    <n v="0"/>
    <n v="0"/>
    <n v="0"/>
    <n v="0"/>
    <n v="0"/>
    <n v="0"/>
    <n v="0"/>
    <n v="0"/>
    <n v="0"/>
    <n v="61"/>
    <n v="71487.91"/>
    <n v="6.1"/>
    <n v="0"/>
  </r>
  <r>
    <x v="2"/>
    <s v="1267 Smart Rack Thee Layer"/>
    <s v="CLOTH STAND"/>
    <s v="Trading"/>
    <s v="Pcs."/>
    <n v="0"/>
    <n v="0"/>
    <n v="282"/>
    <n v="0.05"/>
    <n v="383363.4"/>
    <n v="0"/>
    <n v="0"/>
    <n v="0"/>
    <n v="0"/>
    <n v="276"/>
    <n v="435843.26"/>
    <n v="0"/>
    <n v="0"/>
    <n v="0"/>
    <n v="0"/>
    <n v="0"/>
    <n v="0"/>
    <n v="0"/>
    <n v="0"/>
    <n v="0"/>
    <n v="0"/>
    <n v="6"/>
    <n v="8156.67"/>
    <n v="0.05"/>
    <n v="0"/>
  </r>
  <r>
    <x v="2"/>
    <s v="15 Ltr Bkt  Only Handle( M.White)"/>
    <s v="Component"/>
    <s v="Trading"/>
    <s v="Pcs."/>
    <m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5"/>
    <n v="0"/>
    <n v="0"/>
    <n v="0"/>
  </r>
  <r>
    <x v="2"/>
    <s v="15 Ltr Bkt Only Handle (baby Blue)"/>
    <s v="Component"/>
    <s v="Trading"/>
    <s v="Pcs."/>
    <m/>
    <n v="0"/>
    <n v="304.35000000000002"/>
    <n v="6.56"/>
    <n v="3116.1"/>
    <n v="0"/>
    <n v="0"/>
    <n v="2"/>
    <n v="20.48"/>
    <n v="0"/>
    <n v="0"/>
    <n v="0"/>
    <n v="0"/>
    <n v="0"/>
    <n v="0"/>
    <n v="0"/>
    <n v="0"/>
    <n v="0"/>
    <n v="0"/>
    <n v="0"/>
    <n v="0"/>
    <n v="306.35000000000002"/>
    <n v="3136.58"/>
    <n v="6.56"/>
    <n v="0"/>
  </r>
  <r>
    <x v="2"/>
    <s v="15 Ltr Bkt Only Handle (mbaize)"/>
    <s v="Component"/>
    <s v="Trading"/>
    <s v="Pcs."/>
    <m/>
    <n v="0"/>
    <n v="218"/>
    <n v="9.84"/>
    <n v="2313.6"/>
    <n v="0"/>
    <n v="0"/>
    <n v="13"/>
    <n v="137.93"/>
    <n v="0"/>
    <n v="0"/>
    <n v="0"/>
    <n v="0"/>
    <n v="0"/>
    <n v="0"/>
    <n v="0"/>
    <n v="0"/>
    <n v="0"/>
    <n v="0"/>
    <n v="0"/>
    <n v="0"/>
    <n v="231"/>
    <n v="2451.5300000000002"/>
    <n v="9.84"/>
    <n v="0"/>
  </r>
  <r>
    <x v="2"/>
    <s v="15 Ltr Bkt Only Handle (orange)"/>
    <s v="Component"/>
    <s v="Trading"/>
    <s v="Pcs."/>
    <m/>
    <n v="0"/>
    <n v="190"/>
    <n v="23.3"/>
    <n v="1802.79"/>
    <n v="0"/>
    <n v="0"/>
    <n v="0"/>
    <n v="0"/>
    <n v="0"/>
    <n v="0"/>
    <n v="0"/>
    <n v="0"/>
    <n v="0"/>
    <n v="0"/>
    <n v="0"/>
    <n v="0"/>
    <n v="0"/>
    <n v="0"/>
    <n v="0"/>
    <n v="0"/>
    <n v="190"/>
    <n v="1802.79"/>
    <n v="23.3"/>
    <n v="0"/>
  </r>
  <r>
    <x v="2"/>
    <s v="15 Ltr Bkt Only Handle (sil)"/>
    <s v="Component"/>
    <s v="Trading"/>
    <s v="Pcs."/>
    <m/>
    <n v="0"/>
    <n v="148"/>
    <n v="0"/>
    <n v="1498.75"/>
    <n v="0"/>
    <n v="0"/>
    <n v="1"/>
    <n v="10.130000000000001"/>
    <n v="0"/>
    <n v="0"/>
    <n v="0"/>
    <n v="0"/>
    <n v="0"/>
    <n v="0"/>
    <n v="0"/>
    <n v="0"/>
    <n v="0"/>
    <n v="0"/>
    <n v="0"/>
    <n v="0"/>
    <n v="149"/>
    <n v="1508.88"/>
    <n v="0"/>
    <n v="0"/>
  </r>
  <r>
    <x v="2"/>
    <s v="15 Ltr Bkt Only Handle(baby pink)"/>
    <s v="Component"/>
    <s v="Trading"/>
    <s v="Pcs."/>
    <m/>
    <n v="0"/>
    <n v="64"/>
    <n v="6.64"/>
    <n v="655.7"/>
    <n v="0"/>
    <n v="0"/>
    <n v="0"/>
    <n v="0"/>
    <n v="0"/>
    <n v="0"/>
    <n v="0"/>
    <n v="0"/>
    <n v="0"/>
    <n v="0"/>
    <n v="0"/>
    <n v="0"/>
    <n v="0"/>
    <n v="0"/>
    <n v="0"/>
    <n v="0"/>
    <n v="64"/>
    <n v="655.7"/>
    <n v="6.64"/>
    <n v="0"/>
  </r>
  <r>
    <x v="2"/>
    <s v="16 Ltr Bkt Only Handle (baby Pink)"/>
    <s v="Component"/>
    <s v="Trading"/>
    <s v="Pcs."/>
    <m/>
    <n v="0"/>
    <n v="469"/>
    <n v="25.42"/>
    <n v="2844.22"/>
    <n v="0"/>
    <n v="0"/>
    <n v="741"/>
    <n v="4421.96"/>
    <n v="0"/>
    <n v="0"/>
    <n v="640"/>
    <n v="108.00640000000001"/>
    <n v="748.00639999999999"/>
    <n v="3846.4"/>
    <n v="0"/>
    <n v="0"/>
    <n v="0"/>
    <n v="0"/>
    <n v="0"/>
    <n v="0"/>
    <n v="570"/>
    <n v="3422.9"/>
    <n v="25.42"/>
    <n v="0"/>
  </r>
  <r>
    <x v="2"/>
    <s v="16 Ltr Bkt Only Handle (black)"/>
    <s v="Component"/>
    <s v="Trading"/>
    <s v="Pcs."/>
    <m/>
    <n v="0"/>
    <n v="652"/>
    <n v="29.44"/>
    <n v="3831.21"/>
    <n v="0"/>
    <n v="0"/>
    <n v="2"/>
    <n v="11.76"/>
    <n v="0"/>
    <n v="0"/>
    <n v="197"/>
    <n v="33.245719999999999"/>
    <n v="230.24572000000001"/>
    <n v="1158.3599999999999"/>
    <n v="0"/>
    <n v="0"/>
    <n v="0"/>
    <n v="0"/>
    <n v="0"/>
    <n v="0"/>
    <n v="457"/>
    <n v="2685.38"/>
    <n v="29.44"/>
    <n v="0"/>
  </r>
  <r>
    <x v="2"/>
    <s v="16 Ltr Bkt Only Handle (Blue)"/>
    <s v="Component"/>
    <s v="Trading"/>
    <s v="Pcs."/>
    <m/>
    <n v="0"/>
    <n v="210"/>
    <n v="0"/>
    <n v="1204.32"/>
    <n v="0"/>
    <n v="0"/>
    <n v="0"/>
    <n v="0"/>
    <n v="0"/>
    <n v="0"/>
    <n v="0"/>
    <n v="0"/>
    <n v="0"/>
    <n v="0"/>
    <n v="0"/>
    <n v="0"/>
    <n v="0"/>
    <n v="0"/>
    <n v="0"/>
    <n v="0"/>
    <n v="210"/>
    <n v="1204.32"/>
    <n v="0"/>
    <n v="0"/>
  </r>
  <r>
    <x v="2"/>
    <s v="16 Ltr Bkt Only Handle (D. Brown)"/>
    <s v="Component"/>
    <s v="Trading"/>
    <s v="Pcs."/>
    <m/>
    <n v="0"/>
    <n v="1"/>
    <n v="0.05"/>
    <n v="0"/>
    <n v="0"/>
    <n v="0"/>
    <n v="2"/>
    <n v="0"/>
    <n v="0"/>
    <n v="0"/>
    <n v="0"/>
    <n v="0"/>
    <n v="0"/>
    <n v="0"/>
    <n v="0"/>
    <n v="0"/>
    <n v="0"/>
    <n v="0"/>
    <n v="0"/>
    <n v="0"/>
    <n v="3"/>
    <n v="0"/>
    <n v="0.05"/>
    <n v="0"/>
  </r>
  <r>
    <x v="2"/>
    <s v="16 Ltr Bkt Only Handle (light Blue)"/>
    <s v="Component"/>
    <s v="Trading"/>
    <s v="Pcs."/>
    <m/>
    <n v="0"/>
    <n v="1494"/>
    <n v="90.93"/>
    <n v="6848.71"/>
    <n v="0"/>
    <n v="0"/>
    <n v="373"/>
    <n v="2222.67"/>
    <n v="0"/>
    <n v="0"/>
    <n v="260"/>
    <n v="43.877600000000001"/>
    <n v="303.87760000000003"/>
    <n v="1263.5999999999999"/>
    <n v="0"/>
    <n v="0"/>
    <n v="0"/>
    <n v="0"/>
    <n v="0"/>
    <n v="0"/>
    <n v="1607"/>
    <n v="7808.09"/>
    <n v="90.93"/>
    <n v="0"/>
  </r>
  <r>
    <x v="2"/>
    <s v="16 Ltr Bkt Only Handle (M. White)"/>
    <s v="Component"/>
    <s v="Trading"/>
    <s v="Pcs."/>
    <m/>
    <n v="0"/>
    <n v="354"/>
    <n v="11.02"/>
    <n v="1423.74"/>
    <n v="0"/>
    <n v="0"/>
    <n v="2"/>
    <n v="8.0399999999999991"/>
    <n v="0"/>
    <n v="0"/>
    <n v="0"/>
    <n v="0"/>
    <n v="0"/>
    <n v="0"/>
    <n v="0"/>
    <n v="0"/>
    <n v="0"/>
    <n v="0"/>
    <n v="0"/>
    <n v="0"/>
    <n v="356"/>
    <n v="1431.78"/>
    <n v="11.02"/>
    <n v="0"/>
  </r>
  <r>
    <x v="2"/>
    <s v="16 Ltr Bkt Only Handle (M.baize)"/>
    <s v="Component"/>
    <s v="Trading"/>
    <s v="Pcs."/>
    <m/>
    <n v="0"/>
    <n v="149"/>
    <n v="2.71"/>
    <n v="815.82"/>
    <n v="0"/>
    <n v="0"/>
    <n v="449"/>
    <n v="2668.16"/>
    <n v="0"/>
    <n v="0"/>
    <n v="0"/>
    <n v="0"/>
    <n v="0"/>
    <n v="0"/>
    <n v="0"/>
    <n v="0"/>
    <n v="0"/>
    <n v="0"/>
    <n v="0"/>
    <n v="0"/>
    <n v="598"/>
    <n v="3483.98"/>
    <n v="2.71"/>
    <n v="0"/>
  </r>
  <r>
    <x v="2"/>
    <s v="16 Ltr Bkt Only Handle (purpal)"/>
    <s v="Component"/>
    <s v="Trading"/>
    <s v="Pcs."/>
    <m/>
    <n v="0"/>
    <n v="810"/>
    <n v="36.57"/>
    <n v="4226.66"/>
    <n v="0"/>
    <n v="0"/>
    <n v="0"/>
    <n v="0"/>
    <n v="0"/>
    <n v="0"/>
    <n v="0"/>
    <n v="0"/>
    <n v="0"/>
    <n v="0"/>
    <n v="0"/>
    <n v="0"/>
    <n v="0"/>
    <n v="0"/>
    <n v="0"/>
    <n v="0"/>
    <n v="810"/>
    <n v="4226.66"/>
    <n v="36.57"/>
    <n v="0"/>
  </r>
  <r>
    <x v="2"/>
    <s v="16 Ltr. Bkt.Only Handle (Gr.)"/>
    <s v="Component"/>
    <s v="Trading"/>
    <s v="Pcs."/>
    <m/>
    <n v="0"/>
    <n v="1440"/>
    <n v="65.02"/>
    <n v="7514.06"/>
    <n v="0"/>
    <n v="0"/>
    <n v="488"/>
    <n v="2920.84"/>
    <n v="0"/>
    <n v="0"/>
    <n v="0"/>
    <n v="0"/>
    <n v="0"/>
    <n v="0"/>
    <n v="0"/>
    <n v="0"/>
    <n v="0"/>
    <n v="0"/>
    <n v="0"/>
    <n v="0"/>
    <n v="1928"/>
    <n v="10434.9"/>
    <n v="65.02"/>
    <n v="0"/>
  </r>
  <r>
    <x v="2"/>
    <s v="17 Ltr Bkt Only Handle (blue)"/>
    <s v="Component"/>
    <s v="Trading"/>
    <s v="Pcs."/>
    <m/>
    <n v="0"/>
    <n v="-146"/>
    <n v="48.72"/>
    <n v="-2229.09"/>
    <n v="0"/>
    <n v="0"/>
    <n v="0"/>
    <n v="0"/>
    <n v="0"/>
    <n v="0"/>
    <n v="0"/>
    <n v="0"/>
    <n v="0"/>
    <n v="0"/>
    <n v="0"/>
    <n v="0"/>
    <n v="0"/>
    <n v="0"/>
    <n v="0"/>
    <n v="0"/>
    <n v="-146"/>
    <n v="-2229.09"/>
    <n v="48.72"/>
    <n v="0"/>
  </r>
  <r>
    <x v="2"/>
    <s v="17 LTR BKT ONLY HANDLE (G.PIGEON)"/>
    <s v="Component"/>
    <s v="Trading"/>
    <s v="Pcs."/>
    <m/>
    <n v="0"/>
    <n v="-10"/>
    <n v="0"/>
    <n v="-152.11000000000001"/>
    <n v="0"/>
    <n v="0"/>
    <n v="0"/>
    <n v="0"/>
    <n v="0"/>
    <n v="0"/>
    <n v="0"/>
    <n v="0"/>
    <n v="0"/>
    <n v="0"/>
    <n v="0"/>
    <n v="0"/>
    <n v="0"/>
    <n v="0"/>
    <n v="0"/>
    <n v="0"/>
    <n v="-10"/>
    <n v="-152.11000000000001"/>
    <n v="0"/>
    <n v="0"/>
  </r>
  <r>
    <x v="2"/>
    <s v="17 LTR BKT ONLY HANDLE (GRAY)"/>
    <s v="Component"/>
    <s v="Trading"/>
    <s v="Pcs."/>
    <m/>
    <n v="0"/>
    <n v="38"/>
    <n v="0"/>
    <n v="580.41"/>
    <n v="0"/>
    <n v="0"/>
    <n v="0"/>
    <n v="0"/>
    <n v="0"/>
    <n v="0"/>
    <n v="0"/>
    <n v="0"/>
    <n v="0"/>
    <n v="0"/>
    <n v="0"/>
    <n v="0"/>
    <n v="0"/>
    <n v="0"/>
    <n v="0"/>
    <n v="0"/>
    <n v="38"/>
    <n v="580.41"/>
    <n v="0"/>
    <n v="0"/>
  </r>
  <r>
    <x v="2"/>
    <s v="17 Ltr Bkt Only Handle (M.B)"/>
    <s v="Component"/>
    <s v="Trading"/>
    <s v="Pcs."/>
    <m/>
    <n v="0"/>
    <n v="214"/>
    <n v="6"/>
    <n v="3252.17"/>
    <n v="0"/>
    <n v="0"/>
    <n v="0"/>
    <n v="0"/>
    <n v="0"/>
    <n v="0"/>
    <n v="0"/>
    <n v="0"/>
    <n v="0"/>
    <n v="0"/>
    <n v="0"/>
    <n v="0"/>
    <n v="0"/>
    <n v="0"/>
    <n v="0"/>
    <n v="0"/>
    <n v="214"/>
    <n v="3252.17"/>
    <n v="6"/>
    <n v="0"/>
  </r>
  <r>
    <x v="2"/>
    <s v="17 Ltr Bkt Only Handle (M.W)"/>
    <s v="Component"/>
    <s v="Trading"/>
    <s v="Pcs."/>
    <m/>
    <n v="0"/>
    <n v="303"/>
    <n v="3.79"/>
    <n v="4591.45"/>
    <n v="0"/>
    <n v="0"/>
    <n v="1"/>
    <n v="15.15"/>
    <n v="0"/>
    <n v="0"/>
    <n v="0"/>
    <n v="0"/>
    <n v="0"/>
    <n v="0"/>
    <n v="0"/>
    <n v="0"/>
    <n v="0"/>
    <n v="0"/>
    <n v="0"/>
    <n v="0"/>
    <n v="304"/>
    <n v="4606.6000000000004"/>
    <n v="3.79"/>
    <n v="0"/>
  </r>
  <r>
    <x v="2"/>
    <s v="17 Ltr Bkt Only Handle (orange)"/>
    <s v="Component"/>
    <s v="Trading"/>
    <s v="Pcs."/>
    <m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8"/>
    <n v="0"/>
    <n v="0"/>
    <n v="0"/>
  </r>
  <r>
    <x v="2"/>
    <s v="17 Ltr Bkt Only Handle (pink)"/>
    <s v="Component"/>
    <s v="Trading"/>
    <s v="Pcs."/>
    <m/>
    <n v="0"/>
    <n v="627"/>
    <n v="49.12"/>
    <n v="8779.7099999999991"/>
    <n v="0"/>
    <n v="0"/>
    <n v="3"/>
    <n v="42"/>
    <n v="0"/>
    <n v="0"/>
    <n v="0"/>
    <n v="0"/>
    <n v="0"/>
    <n v="0"/>
    <n v="0"/>
    <n v="0"/>
    <n v="0"/>
    <n v="0"/>
    <n v="0"/>
    <n v="0"/>
    <n v="630"/>
    <n v="8821.7099999999991"/>
    <n v="49.12"/>
    <n v="0"/>
  </r>
  <r>
    <x v="2"/>
    <s v="17 LTR BKT ONLY HANDLE(SILVER)"/>
    <s v="Component"/>
    <s v="Trading"/>
    <s v="Pcs."/>
    <m/>
    <n v="0"/>
    <n v="-10"/>
    <n v="0"/>
    <n v="-151.33000000000001"/>
    <n v="0"/>
    <n v="0"/>
    <n v="6"/>
    <n v="90.78"/>
    <n v="0"/>
    <n v="0"/>
    <n v="0"/>
    <n v="0"/>
    <n v="0"/>
    <n v="0"/>
    <n v="0"/>
    <n v="0"/>
    <n v="0"/>
    <n v="0"/>
    <n v="0"/>
    <n v="0"/>
    <n v="-4"/>
    <n v="-60.52"/>
    <n v="0"/>
    <n v="0"/>
  </r>
  <r>
    <x v="2"/>
    <s v="18 Ltr Bkt Only Handle (Gr)"/>
    <s v="Rajeshwari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20 Ltr Bucket Handle (orange)"/>
    <s v="Component"/>
    <s v="Trading"/>
    <s v="Pcs."/>
    <m/>
    <n v="0"/>
    <n v="106.8"/>
    <n v="4.8499999999999996"/>
    <n v="1220.8900000000001"/>
    <n v="0"/>
    <n v="0"/>
    <n v="0"/>
    <n v="0"/>
    <n v="0"/>
    <n v="0"/>
    <n v="0"/>
    <n v="0"/>
    <n v="0"/>
    <n v="0"/>
    <n v="0"/>
    <n v="0"/>
    <n v="0"/>
    <n v="0"/>
    <n v="0"/>
    <n v="0"/>
    <n v="106.8"/>
    <n v="1220.8900000000001"/>
    <n v="4.8499999999999996"/>
    <n v="0"/>
  </r>
  <r>
    <x v="2"/>
    <s v="20 LTR BUCKET ONLY HANDLE (BLUE)"/>
    <s v="Component"/>
    <s v="Trading"/>
    <s v="Pcs."/>
    <m/>
    <n v="0"/>
    <n v="396"/>
    <n v="22.94"/>
    <n v="4581.03"/>
    <n v="0"/>
    <n v="0"/>
    <n v="0"/>
    <n v="0"/>
    <n v="0"/>
    <n v="0"/>
    <n v="0"/>
    <n v="0"/>
    <n v="0"/>
    <n v="0"/>
    <n v="0"/>
    <n v="0"/>
    <n v="0"/>
    <n v="0"/>
    <n v="0"/>
    <n v="0"/>
    <n v="396"/>
    <n v="4581.03"/>
    <n v="22.94"/>
    <n v="0"/>
  </r>
  <r>
    <x v="2"/>
    <s v="20 LTR BUCKET ONLY HANDLE (PINK)"/>
    <s v="Component"/>
    <s v="Trading"/>
    <s v="Pcs."/>
    <m/>
    <n v="0"/>
    <n v="65"/>
    <n v="16.93"/>
    <n v="743.88"/>
    <n v="0"/>
    <n v="0"/>
    <n v="0"/>
    <n v="0"/>
    <n v="0"/>
    <n v="0"/>
    <n v="0"/>
    <n v="0"/>
    <n v="0"/>
    <n v="0"/>
    <n v="0"/>
    <n v="0"/>
    <n v="0"/>
    <n v="0"/>
    <n v="0"/>
    <n v="0"/>
    <n v="65"/>
    <n v="743.88"/>
    <n v="16.93"/>
    <n v="0"/>
  </r>
  <r>
    <x v="2"/>
    <s v="20 Ltr Bucket Only Handle M Baize"/>
    <s v="Component"/>
    <s v="Trading"/>
    <s v="Pcs."/>
    <m/>
    <n v="0"/>
    <n v="84"/>
    <n v="3.79"/>
    <n v="981.43"/>
    <n v="0"/>
    <n v="0"/>
    <n v="2"/>
    <n v="23.36"/>
    <n v="0"/>
    <n v="0"/>
    <n v="0"/>
    <n v="0"/>
    <n v="0"/>
    <n v="0"/>
    <n v="0"/>
    <n v="0"/>
    <n v="0"/>
    <n v="0"/>
    <n v="0"/>
    <n v="0"/>
    <n v="86"/>
    <n v="1004.79"/>
    <n v="3.79"/>
    <n v="0"/>
  </r>
  <r>
    <x v="2"/>
    <s v="20 Ltr Bucket Only Handle M White"/>
    <s v="Component"/>
    <s v="Trading"/>
    <s v="Pcs."/>
    <m/>
    <n v="0"/>
    <n v="34"/>
    <n v="1.54"/>
    <n v="398.42"/>
    <n v="0"/>
    <n v="0"/>
    <n v="1"/>
    <n v="11.72"/>
    <n v="0"/>
    <n v="0"/>
    <n v="0"/>
    <n v="0"/>
    <n v="0"/>
    <n v="0"/>
    <n v="0"/>
    <n v="0"/>
    <n v="0"/>
    <n v="0"/>
    <n v="0"/>
    <n v="0"/>
    <n v="35"/>
    <n v="410.14"/>
    <n v="1.54"/>
    <n v="0"/>
  </r>
  <r>
    <x v="2"/>
    <s v="20 Ltr Bucket Only Handle silver"/>
    <s v="Component"/>
    <s v="Trading"/>
    <s v="Pcs."/>
    <m/>
    <n v="0"/>
    <n v="330"/>
    <n v="2.48"/>
    <n v="3783.85"/>
    <n v="0"/>
    <n v="0"/>
    <n v="1"/>
    <n v="11.47"/>
    <n v="0"/>
    <n v="0"/>
    <n v="0"/>
    <n v="0"/>
    <n v="0"/>
    <n v="0"/>
    <n v="0"/>
    <n v="0"/>
    <n v="0"/>
    <n v="0"/>
    <n v="0"/>
    <n v="0"/>
    <n v="331"/>
    <n v="3795.32"/>
    <n v="2.48"/>
    <n v="0"/>
  </r>
  <r>
    <x v="2"/>
    <s v="20 Ltr. Container (Scrap)"/>
    <s v="GROW PACK"/>
    <s v="Trading"/>
    <s v="Kg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20 Ltr. Container Mould"/>
    <s v="Mould for Job"/>
    <s v="Trading"/>
    <s v="Pcs."/>
    <m/>
    <n v="0"/>
    <n v="1"/>
    <n v="0"/>
    <n v="2200000"/>
    <n v="0"/>
    <n v="0"/>
    <n v="0"/>
    <n v="0"/>
    <n v="0"/>
    <n v="0"/>
    <n v="0"/>
    <n v="0"/>
    <n v="0"/>
    <n v="0"/>
    <n v="0"/>
    <n v="0"/>
    <n v="0"/>
    <n v="0"/>
    <n v="0"/>
    <n v="0"/>
    <n v="1"/>
    <n v="2200000"/>
    <n v="0"/>
    <n v="0"/>
  </r>
  <r>
    <x v="2"/>
    <s v="2007 PLANTER 7 NO.(BL)"/>
    <s v="PLANTER"/>
    <s v="Finished Good"/>
    <s v="Pcs."/>
    <n v="100"/>
    <n v="109"/>
    <n v="307"/>
    <n v="12.32"/>
    <n v="7982"/>
    <n v="0"/>
    <n v="0"/>
    <n v="0"/>
    <n v="0"/>
    <n v="0"/>
    <n v="0"/>
    <n v="0"/>
    <n v="0"/>
    <n v="0"/>
    <n v="0"/>
    <n v="33.463000000000001"/>
    <n v="0"/>
    <n v="0"/>
    <n v="0"/>
    <n v="0"/>
    <n v="0"/>
    <n v="307"/>
    <n v="7982"/>
    <n v="12.32"/>
    <n v="0"/>
  </r>
  <r>
    <x v="2"/>
    <s v="2007 PLANTER 7 NO.(BR)"/>
    <s v="PLANTER"/>
    <s v="Finished Good"/>
    <s v="Pcs."/>
    <n v="100"/>
    <n v="109"/>
    <n v="359"/>
    <n v="16.21"/>
    <n v="9334"/>
    <n v="0"/>
    <n v="0"/>
    <n v="0"/>
    <n v="0"/>
    <n v="0"/>
    <n v="0"/>
    <n v="0"/>
    <n v="0"/>
    <n v="0"/>
    <n v="0"/>
    <n v="39.131"/>
    <n v="0"/>
    <n v="0"/>
    <n v="0"/>
    <n v="0"/>
    <n v="0"/>
    <n v="359"/>
    <n v="9334"/>
    <n v="16.21"/>
    <n v="0"/>
  </r>
  <r>
    <x v="2"/>
    <s v="2007 PLANTER 7 NO.(GR)"/>
    <s v="PLANTER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2007 PLANTER 7 NO.(MB)"/>
    <s v="PLANTER"/>
    <s v="Finished Good"/>
    <s v="Pcs."/>
    <n v="100"/>
    <n v="109"/>
    <n v="293"/>
    <n v="13.23"/>
    <n v="7618"/>
    <n v="0"/>
    <n v="0"/>
    <n v="0"/>
    <n v="0"/>
    <n v="0"/>
    <n v="0"/>
    <n v="0"/>
    <n v="0"/>
    <n v="0"/>
    <n v="0"/>
    <n v="31.937000000000001"/>
    <n v="0"/>
    <n v="0"/>
    <n v="0"/>
    <n v="0"/>
    <n v="0"/>
    <n v="293"/>
    <n v="7618"/>
    <n v="13.23"/>
    <n v="0"/>
  </r>
  <r>
    <x v="2"/>
    <s v="2007 PLANTER 7 NO.(MW)"/>
    <s v="PLANTER"/>
    <s v="Finished Good"/>
    <s v="Pcs."/>
    <n v="100"/>
    <n v="109"/>
    <n v="344"/>
    <n v="15.53"/>
    <n v="8944"/>
    <n v="0"/>
    <n v="0"/>
    <n v="0"/>
    <n v="0"/>
    <n v="0"/>
    <n v="0"/>
    <n v="0"/>
    <n v="0"/>
    <n v="0"/>
    <n v="0"/>
    <n v="37.496000000000002"/>
    <n v="0"/>
    <n v="0"/>
    <n v="0"/>
    <n v="0"/>
    <n v="0"/>
    <n v="344"/>
    <n v="8944"/>
    <n v="15.53"/>
    <n v="0"/>
  </r>
  <r>
    <x v="2"/>
    <s v="2007 PLANTER 7 NO.(R)"/>
    <s v="PLANTER"/>
    <s v="Finished Good"/>
    <s v="Pcs."/>
    <n v="100"/>
    <n v="109"/>
    <n v="206"/>
    <n v="9.3000000000000007"/>
    <n v="5356"/>
    <n v="0"/>
    <n v="0"/>
    <n v="0"/>
    <n v="0"/>
    <n v="0"/>
    <n v="0"/>
    <n v="0"/>
    <n v="0"/>
    <n v="0"/>
    <n v="0"/>
    <n v="22.454000000000001"/>
    <n v="0"/>
    <n v="0"/>
    <n v="0"/>
    <n v="0"/>
    <n v="0"/>
    <n v="206"/>
    <n v="5356"/>
    <n v="9.3000000000000007"/>
    <n v="0"/>
  </r>
  <r>
    <x v="2"/>
    <s v="2007 PLANTER 7 NO.(W)"/>
    <s v="PLANTER"/>
    <s v="Finished Good"/>
    <s v="Pcs."/>
    <n v="100"/>
    <n v="109"/>
    <n v="674"/>
    <n v="30.43"/>
    <n v="17524"/>
    <n v="0"/>
    <n v="0"/>
    <n v="0"/>
    <n v="0"/>
    <n v="0"/>
    <n v="0"/>
    <n v="0"/>
    <n v="0"/>
    <n v="0"/>
    <n v="0"/>
    <n v="73.465999999999994"/>
    <n v="0"/>
    <n v="0"/>
    <n v="0"/>
    <n v="0"/>
    <n v="0"/>
    <n v="674"/>
    <n v="17524"/>
    <n v="30.43"/>
    <n v="0"/>
  </r>
  <r>
    <x v="2"/>
    <s v="2007 PLANTER 7 NO.(Y)"/>
    <s v="PLANTER"/>
    <s v="Finished Good"/>
    <s v="Pcs."/>
    <n v="100"/>
    <n v="109"/>
    <n v="297"/>
    <n v="13.41"/>
    <n v="7722"/>
    <n v="0"/>
    <n v="0"/>
    <n v="0"/>
    <n v="0"/>
    <n v="0"/>
    <n v="0"/>
    <n v="0"/>
    <n v="0"/>
    <n v="0"/>
    <n v="0"/>
    <n v="32.372999999999998"/>
    <n v="0"/>
    <n v="0"/>
    <n v="0"/>
    <n v="0"/>
    <n v="0"/>
    <n v="297"/>
    <n v="7722"/>
    <n v="13.41"/>
    <n v="0"/>
  </r>
  <r>
    <x v="2"/>
    <s v="2007 PLANTER NO.07 (MIX)"/>
    <s v="PLANTER"/>
    <s v="Finished Good"/>
    <s v="Pcs."/>
    <n v="100"/>
    <n v="109"/>
    <n v="60"/>
    <n v="2.71"/>
    <n v="1620"/>
    <n v="0"/>
    <n v="0"/>
    <n v="0"/>
    <n v="0"/>
    <n v="0"/>
    <n v="0"/>
    <n v="0"/>
    <n v="0"/>
    <n v="0"/>
    <n v="0"/>
    <n v="6.54"/>
    <n v="0"/>
    <n v="0"/>
    <n v="0"/>
    <n v="0"/>
    <n v="0"/>
    <n v="60"/>
    <n v="1620"/>
    <n v="2.71"/>
    <n v="0"/>
  </r>
  <r>
    <x v="2"/>
    <s v="2009 PLANTER NO.09 (MIX)"/>
    <s v="PLANTER"/>
    <s v="Finished Good"/>
    <s v="Pcs."/>
    <n v="160"/>
    <n v="174"/>
    <n v="-48"/>
    <n v="0"/>
    <n v="-1767.84"/>
    <n v="0"/>
    <n v="0"/>
    <n v="0"/>
    <n v="0"/>
    <n v="0"/>
    <n v="0"/>
    <n v="0"/>
    <n v="0"/>
    <n v="0"/>
    <n v="0"/>
    <n v="-8.3520000000000003"/>
    <n v="0"/>
    <n v="0"/>
    <n v="0"/>
    <n v="0"/>
    <n v="0"/>
    <n v="-48"/>
    <n v="-1767.84"/>
    <n v="0"/>
    <n v="0"/>
  </r>
  <r>
    <x v="2"/>
    <s v="2009 PLANTER NO.9 (BLACK)"/>
    <s v="PLANTER"/>
    <s v="Finished Good"/>
    <s v="Pcs."/>
    <n v="160"/>
    <n v="174"/>
    <n v="255"/>
    <n v="8.42"/>
    <n v="11880"/>
    <n v="0"/>
    <n v="0"/>
    <n v="0"/>
    <n v="0"/>
    <n v="48"/>
    <n v="1536.48"/>
    <n v="0"/>
    <n v="0"/>
    <n v="0"/>
    <n v="0"/>
    <n v="44.37"/>
    <n v="0"/>
    <n v="0"/>
    <n v="0"/>
    <n v="0"/>
    <n v="8.3520000000000003"/>
    <n v="207"/>
    <n v="9768"/>
    <n v="6.7999999999999616E-2"/>
    <n v="0"/>
  </r>
  <r>
    <x v="2"/>
    <s v="2009 PLANTER NO.9 (BROWN)"/>
    <s v="PLANTER"/>
    <s v="Finished Good"/>
    <s v="Pcs."/>
    <n v="160"/>
    <n v="174"/>
    <n v="1328"/>
    <n v="58.41"/>
    <n v="58432"/>
    <n v="0"/>
    <n v="0"/>
    <n v="0"/>
    <n v="0"/>
    <n v="48"/>
    <n v="1536.48"/>
    <n v="0"/>
    <n v="0"/>
    <n v="0"/>
    <n v="0"/>
    <n v="231.072"/>
    <n v="0"/>
    <n v="0"/>
    <n v="0"/>
    <n v="0"/>
    <n v="8.3520000000000003"/>
    <n v="1280"/>
    <n v="56320"/>
    <n v="50.057999999999993"/>
    <n v="0"/>
  </r>
  <r>
    <x v="2"/>
    <s v="2009 PLANTER NO.9 (GREEN)"/>
    <s v="PLANTER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2009 PLANTER NO.9 (MB)"/>
    <s v="PLANTER"/>
    <s v="Finished Good"/>
    <s v="Pcs."/>
    <n v="160"/>
    <n v="174"/>
    <n v="560"/>
    <n v="22.19"/>
    <n v="24640"/>
    <n v="0"/>
    <n v="0"/>
    <n v="0"/>
    <n v="0"/>
    <n v="48"/>
    <n v="1536.48"/>
    <n v="0"/>
    <n v="0"/>
    <n v="0"/>
    <n v="0"/>
    <n v="97.44"/>
    <n v="0"/>
    <n v="0"/>
    <n v="0"/>
    <n v="0"/>
    <n v="8.3520000000000003"/>
    <n v="512"/>
    <n v="22528"/>
    <n v="13.838000000000001"/>
    <n v="0"/>
  </r>
  <r>
    <x v="2"/>
    <s v="2009 PLANTER NO.9 (MW)"/>
    <s v="PLANTER"/>
    <s v="Finished Good"/>
    <s v="Pcs."/>
    <n v="160"/>
    <n v="174"/>
    <n v="308"/>
    <n v="13.91"/>
    <n v="13552"/>
    <n v="0"/>
    <n v="0"/>
    <n v="0"/>
    <n v="0"/>
    <n v="0"/>
    <n v="0"/>
    <n v="0"/>
    <n v="0"/>
    <n v="0"/>
    <n v="0"/>
    <n v="53.591999999999999"/>
    <n v="0"/>
    <n v="0"/>
    <n v="0"/>
    <n v="0"/>
    <n v="0"/>
    <n v="308"/>
    <n v="13552"/>
    <n v="13.91"/>
    <n v="0"/>
  </r>
  <r>
    <x v="2"/>
    <s v="2009 PLANTER NO.9 (R)"/>
    <s v="PLANTER"/>
    <s v="Finished Good"/>
    <s v="Pcs."/>
    <n v="160"/>
    <n v="174"/>
    <n v="243"/>
    <n v="7.87"/>
    <n v="11748"/>
    <n v="0"/>
    <n v="0"/>
    <n v="0"/>
    <n v="0"/>
    <n v="48"/>
    <n v="1536.48"/>
    <n v="0"/>
    <n v="0"/>
    <n v="0"/>
    <n v="0"/>
    <n v="42.281999999999996"/>
    <n v="0"/>
    <n v="0"/>
    <n v="10"/>
    <n v="10"/>
    <n v="8.3520000000000003"/>
    <n v="195"/>
    <n v="9636"/>
    <n v="9.5180000000000007"/>
    <n v="0"/>
  </r>
  <r>
    <x v="2"/>
    <s v="2009 PLANTER NO.9 (WHITE)"/>
    <s v="PLANTER"/>
    <s v="Finished Good"/>
    <s v="Pcs."/>
    <n v="160"/>
    <n v="174"/>
    <n v="705"/>
    <n v="28.73"/>
    <n v="31020"/>
    <n v="0"/>
    <n v="0"/>
    <n v="0"/>
    <n v="0"/>
    <n v="48"/>
    <n v="1536.48"/>
    <n v="0"/>
    <n v="0"/>
    <n v="0"/>
    <n v="0"/>
    <n v="122.67"/>
    <n v="0"/>
    <n v="0"/>
    <n v="0"/>
    <n v="0"/>
    <n v="8.3520000000000003"/>
    <n v="657"/>
    <n v="28908"/>
    <n v="20.378"/>
    <n v="0"/>
  </r>
  <r>
    <x v="2"/>
    <s v="2009 PLANTER NO.9 (Y)"/>
    <s v="PLANTER"/>
    <s v="Finished Good"/>
    <s v="Pcs."/>
    <n v="160"/>
    <n v="174"/>
    <n v="648"/>
    <n v="26.16"/>
    <n v="29568"/>
    <n v="0"/>
    <n v="0"/>
    <n v="0"/>
    <n v="0"/>
    <n v="48"/>
    <n v="1536.48"/>
    <n v="0"/>
    <n v="0"/>
    <n v="0"/>
    <n v="0"/>
    <n v="112.752"/>
    <n v="0"/>
    <n v="0"/>
    <n v="0"/>
    <n v="0"/>
    <n v="8.3520000000000003"/>
    <n v="600"/>
    <n v="27456"/>
    <n v="17.808"/>
    <n v="0"/>
  </r>
  <r>
    <x v="2"/>
    <s v="2012 PLANTER 12 NO.(GR)"/>
    <s v="PLANTER"/>
    <s v="Finished Good"/>
    <s v="Pcs."/>
    <n v="265"/>
    <n v="289"/>
    <n v="75"/>
    <n v="4.6100000000000003"/>
    <n v="3944.49"/>
    <n v="0"/>
    <n v="0"/>
    <n v="508"/>
    <n v="16536.990000000002"/>
    <n v="236"/>
    <n v="12824.72"/>
    <n v="0"/>
    <n v="0"/>
    <n v="0"/>
    <n v="0"/>
    <n v="21.675000000000001"/>
    <n v="134.62"/>
    <n v="22.601351800000003"/>
    <n v="0"/>
    <n v="157.22135180000001"/>
    <n v="68.203999999999994"/>
    <n v="347"/>
    <n v="12634.68"/>
    <n v="93.627351800000028"/>
    <n v="0"/>
  </r>
  <r>
    <x v="2"/>
    <s v="2012 PLANTER NO.12 (BL)"/>
    <s v="PLANTER"/>
    <s v="Finished Good"/>
    <s v="Pcs."/>
    <n v="265"/>
    <n v="289"/>
    <n v="174"/>
    <n v="13.47"/>
    <n v="5930.02"/>
    <n v="0"/>
    <n v="0"/>
    <n v="0"/>
    <n v="0"/>
    <n v="24"/>
    <n v="1296.48"/>
    <n v="0"/>
    <n v="0"/>
    <n v="0"/>
    <n v="0"/>
    <n v="50.286000000000001"/>
    <n v="0"/>
    <n v="0"/>
    <n v="20"/>
    <n v="20"/>
    <n v="6.9359999999999999"/>
    <n v="150"/>
    <n v="5112.09"/>
    <n v="26.533999999999999"/>
    <n v="0"/>
  </r>
  <r>
    <x v="2"/>
    <s v="2012 PLANTER NO.12 (BR)"/>
    <s v="PLANTER"/>
    <s v="Finished Good"/>
    <s v="Pcs."/>
    <n v="265"/>
    <n v="289"/>
    <n v="592"/>
    <n v="8.1999999999999993"/>
    <n v="24559.66"/>
    <n v="0"/>
    <n v="0"/>
    <n v="0"/>
    <n v="0"/>
    <n v="24"/>
    <n v="1296.48"/>
    <n v="0"/>
    <n v="0"/>
    <n v="0"/>
    <n v="0"/>
    <n v="171.08799999999999"/>
    <n v="0"/>
    <n v="0"/>
    <n v="0"/>
    <n v="0"/>
    <n v="6.9359999999999999"/>
    <n v="568"/>
    <n v="23564"/>
    <n v="1.2639999999999993"/>
    <n v="0"/>
  </r>
  <r>
    <x v="2"/>
    <s v="2012 PLANTER NO.12 (MB)"/>
    <s v="PLANTER"/>
    <s v="Finished Good"/>
    <s v="Pcs."/>
    <n v="265"/>
    <n v="289"/>
    <n v="164"/>
    <n v="2.78"/>
    <n v="8557.4500000000007"/>
    <n v="0"/>
    <n v="0"/>
    <n v="173"/>
    <n v="5373.12"/>
    <n v="136"/>
    <n v="7384.72"/>
    <n v="0"/>
    <n v="0"/>
    <n v="0"/>
    <n v="0"/>
    <n v="47.396000000000001"/>
    <n v="45.844999999999999"/>
    <n v="7.6969170500000006"/>
    <n v="20"/>
    <n v="73.541917049999995"/>
    <n v="39.304000000000002"/>
    <n v="201"/>
    <n v="8308.74"/>
    <n v="37.017917049999994"/>
    <n v="0"/>
  </r>
  <r>
    <x v="2"/>
    <s v="2012 PLANTER NO.12 (MIX)"/>
    <s v="PLANTER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2012 PLANTER NO.12 (MW)"/>
    <s v="PLANTER"/>
    <s v="Finished Good"/>
    <s v="Pcs."/>
    <n v="265"/>
    <n v="289"/>
    <n v="120"/>
    <n v="4.7"/>
    <n v="6366.85"/>
    <n v="0"/>
    <n v="0"/>
    <n v="282"/>
    <n v="9050.4599999999991"/>
    <n v="100"/>
    <n v="5440"/>
    <n v="0"/>
    <n v="0"/>
    <n v="0"/>
    <n v="0"/>
    <n v="34.68"/>
    <n v="74.73"/>
    <n v="12.546419700000001"/>
    <n v="0"/>
    <n v="87.276419700000005"/>
    <n v="28.9"/>
    <n v="302"/>
    <n v="11582.16"/>
    <n v="63.07641970000001"/>
    <n v="0"/>
  </r>
  <r>
    <x v="2"/>
    <s v="2012 PLANTER NO.12 (R)"/>
    <s v="PLANTER"/>
    <s v="Finished Good"/>
    <s v="Pcs."/>
    <n v="265"/>
    <n v="289"/>
    <n v="15"/>
    <n v="28.49"/>
    <n v="603.66"/>
    <n v="0"/>
    <n v="0"/>
    <n v="375"/>
    <n v="11849.64"/>
    <n v="124"/>
    <n v="6736.48"/>
    <n v="0"/>
    <n v="0"/>
    <n v="0"/>
    <n v="0"/>
    <n v="4.335"/>
    <n v="99.375"/>
    <n v="16.684068750000002"/>
    <n v="0"/>
    <n v="116.05906874999999"/>
    <n v="35.835999999999999"/>
    <n v="266"/>
    <n v="8493.7900000000009"/>
    <n v="108.71306875000001"/>
    <n v="0"/>
  </r>
  <r>
    <x v="2"/>
    <s v="2012 PLANTER NO.12 (W)"/>
    <s v="PLANTER"/>
    <s v="Finished Good"/>
    <s v="Pcs."/>
    <n v="265"/>
    <n v="289"/>
    <n v="81"/>
    <n v="27.32"/>
    <n v="6014.25"/>
    <n v="0"/>
    <n v="0"/>
    <n v="0"/>
    <n v="0"/>
    <n v="24"/>
    <n v="1296.48"/>
    <n v="0"/>
    <n v="0"/>
    <n v="0"/>
    <n v="0"/>
    <n v="23.408999999999999"/>
    <n v="0"/>
    <n v="0"/>
    <n v="30"/>
    <n v="30"/>
    <n v="6.9359999999999999"/>
    <n v="57"/>
    <n v="4232.25"/>
    <n v="50.384"/>
    <n v="0"/>
  </r>
  <r>
    <x v="2"/>
    <s v="2012 PLANTER NO.12 (Y)"/>
    <s v="PLANTER"/>
    <s v="Finished Good"/>
    <s v="Pcs."/>
    <n v="265"/>
    <n v="289"/>
    <n v="0"/>
    <n v="19.510000000000002"/>
    <n v="0"/>
    <n v="0"/>
    <n v="0"/>
    <n v="381"/>
    <n v="11985.48"/>
    <n v="132"/>
    <n v="7168.64"/>
    <n v="0"/>
    <n v="0"/>
    <n v="0"/>
    <n v="0"/>
    <n v="0"/>
    <n v="100.965"/>
    <n v="16.951013850000002"/>
    <n v="0"/>
    <n v="117.91601385000001"/>
    <n v="38.148000000000003"/>
    <n v="249"/>
    <n v="7833.03"/>
    <n v="99.278013850000008"/>
    <n v="0"/>
  </r>
  <r>
    <x v="2"/>
    <s v="2014 PLANTER NO.14 (BLACK)"/>
    <s v="PLANTER"/>
    <s v="Finished Good"/>
    <s v="Pcs."/>
    <n v="420"/>
    <n v="458"/>
    <n v="175"/>
    <n v="7.98"/>
    <n v="9702.2199999999993"/>
    <n v="0"/>
    <n v="0"/>
    <n v="0"/>
    <n v="0"/>
    <n v="24"/>
    <n v="1910.88"/>
    <n v="0"/>
    <n v="0"/>
    <n v="0"/>
    <n v="0"/>
    <n v="80.150000000000006"/>
    <n v="0"/>
    <n v="0"/>
    <n v="20"/>
    <n v="20"/>
    <n v="10.992000000000001"/>
    <n v="151"/>
    <n v="8371.6299999999992"/>
    <n v="16.988"/>
    <n v="0"/>
  </r>
  <r>
    <x v="2"/>
    <s v="2014 PLANTER NO.14 (BROWN)"/>
    <s v="PLANTER"/>
    <s v="Finished Good"/>
    <s v="Pcs."/>
    <n v="420"/>
    <n v="458"/>
    <n v="267"/>
    <n v="9.58"/>
    <n v="22958.66"/>
    <n v="0"/>
    <n v="0"/>
    <n v="0"/>
    <n v="0"/>
    <n v="24"/>
    <n v="1910.88"/>
    <n v="0"/>
    <n v="0"/>
    <n v="0"/>
    <n v="0"/>
    <n v="122.286"/>
    <n v="0"/>
    <n v="0"/>
    <n v="10"/>
    <n v="10"/>
    <n v="10.992000000000001"/>
    <n v="243"/>
    <n v="20894.96"/>
    <n v="8.5879999999999974"/>
    <n v="0"/>
  </r>
  <r>
    <x v="2"/>
    <s v="2014 PLANTER NO.14 (GR)"/>
    <s v="PLANTER"/>
    <s v="Finished Good"/>
    <s v="Pcs."/>
    <n v="420"/>
    <n v="458"/>
    <n v="80"/>
    <n v="6.36"/>
    <n v="4164.1499999999996"/>
    <n v="0"/>
    <n v="0"/>
    <n v="245"/>
    <n v="11628.32"/>
    <n v="72"/>
    <n v="5803.44"/>
    <n v="0"/>
    <n v="0"/>
    <n v="0"/>
    <n v="0"/>
    <n v="36.64"/>
    <n v="102.9"/>
    <n v="17.275881000000002"/>
    <n v="0"/>
    <n v="120.175881"/>
    <n v="32.975999999999999"/>
    <n v="253"/>
    <n v="12293.83"/>
    <n v="93.559881000000004"/>
    <n v="0"/>
  </r>
  <r>
    <x v="2"/>
    <s v="2014 PLANTER NO.14 (MB)"/>
    <s v="PLANTER"/>
    <s v="Finished Good"/>
    <s v="Pcs."/>
    <n v="420"/>
    <n v="458"/>
    <n v="185"/>
    <n v="6.14"/>
    <n v="11715.62"/>
    <n v="0"/>
    <n v="0"/>
    <n v="110"/>
    <n v="5095.76"/>
    <n v="72"/>
    <n v="5803.44"/>
    <n v="0"/>
    <n v="0"/>
    <n v="0"/>
    <n v="0"/>
    <n v="84.73"/>
    <n v="46.2"/>
    <n v="7.7565180000000007"/>
    <n v="10"/>
    <n v="63.956518000000003"/>
    <n v="32.975999999999999"/>
    <n v="223"/>
    <n v="12708.27"/>
    <n v="37.120518000000004"/>
    <n v="0"/>
  </r>
  <r>
    <x v="2"/>
    <s v="2014 PLANTER NO.14 (MIX)"/>
    <s v="PLANTER"/>
    <s v="Finished Good"/>
    <s v="Pcs."/>
    <n v="420"/>
    <n v="458"/>
    <n v="0"/>
    <n v="0"/>
    <n v="0"/>
    <n v="0"/>
    <n v="0"/>
    <n v="0"/>
    <n v="0"/>
    <n v="60"/>
    <n v="5253.6"/>
    <n v="0"/>
    <n v="0"/>
    <n v="0"/>
    <n v="0"/>
    <n v="0"/>
    <n v="0"/>
    <n v="0"/>
    <n v="30"/>
    <n v="30"/>
    <n v="27.48"/>
    <n v="-60"/>
    <n v="-5253.6"/>
    <n v="2.5199999999999996"/>
    <n v="0"/>
  </r>
  <r>
    <x v="2"/>
    <s v="2014 PLANTER NO.14 (MW)"/>
    <s v="PLANTER"/>
    <s v="Finished Good"/>
    <s v="Pcs."/>
    <n v="420"/>
    <n v="458"/>
    <n v="343"/>
    <n v="6.17"/>
    <n v="16523.89"/>
    <n v="0"/>
    <n v="0"/>
    <n v="0"/>
    <n v="0"/>
    <n v="60"/>
    <n v="4848"/>
    <n v="0"/>
    <n v="0"/>
    <n v="0"/>
    <n v="0"/>
    <n v="157.09399999999999"/>
    <n v="0"/>
    <n v="0"/>
    <n v="50"/>
    <n v="50"/>
    <n v="27.48"/>
    <n v="283"/>
    <n v="13633.41"/>
    <n v="28.69"/>
    <n v="0"/>
  </r>
  <r>
    <x v="2"/>
    <s v="2014 PLANTER NO.14 (R)"/>
    <s v="PLANTER"/>
    <s v="Finished Good"/>
    <s v="Pcs."/>
    <n v="420"/>
    <n v="458"/>
    <n v="39"/>
    <n v="19.14"/>
    <n v="3163.1"/>
    <n v="0"/>
    <n v="0"/>
    <n v="132"/>
    <n v="6220.4"/>
    <n v="24"/>
    <n v="1910.88"/>
    <n v="0"/>
    <n v="0"/>
    <n v="0"/>
    <n v="0"/>
    <n v="17.861999999999998"/>
    <n v="55.44"/>
    <n v="9.3078216000000005"/>
    <n v="0"/>
    <n v="64.747821599999995"/>
    <n v="10.992000000000001"/>
    <n v="147"/>
    <n v="8066.52"/>
    <n v="72.895821599999991"/>
    <n v="0"/>
  </r>
  <r>
    <x v="2"/>
    <s v="2014 PLANTER NO.14 (WHITE)"/>
    <s v="PLANTER"/>
    <s v="Finished Good"/>
    <s v="Pcs."/>
    <n v="420"/>
    <n v="458"/>
    <n v="67"/>
    <n v="18.07"/>
    <n v="4335.32"/>
    <n v="0"/>
    <n v="0"/>
    <n v="0"/>
    <n v="0"/>
    <n v="12"/>
    <n v="955.44"/>
    <n v="0"/>
    <n v="0"/>
    <n v="0"/>
    <n v="0"/>
    <n v="30.686"/>
    <n v="0"/>
    <n v="0"/>
    <n v="10"/>
    <n v="10"/>
    <n v="5.4960000000000004"/>
    <n v="55"/>
    <n v="3558.84"/>
    <n v="22.573999999999998"/>
    <n v="0"/>
  </r>
  <r>
    <x v="2"/>
    <s v="2014 PLANTER NO.14 (Y)"/>
    <s v="PLANTER"/>
    <s v="Finished Good"/>
    <s v="Pcs."/>
    <n v="420"/>
    <n v="458"/>
    <n v="114"/>
    <n v="0.46"/>
    <n v="5986.39"/>
    <n v="0"/>
    <n v="0"/>
    <n v="80"/>
    <n v="3698.24"/>
    <n v="72"/>
    <n v="5803.44"/>
    <n v="0"/>
    <n v="0"/>
    <n v="0"/>
    <n v="0"/>
    <n v="52.212000000000003"/>
    <n v="33.6"/>
    <n v="5.6411040000000003"/>
    <n v="30"/>
    <n v="69.241104000000007"/>
    <n v="32.975999999999999"/>
    <n v="122"/>
    <n v="6090.33"/>
    <n v="36.725104000000002"/>
    <n v="0"/>
  </r>
  <r>
    <x v="2"/>
    <s v="2016 PALNTER (BR)"/>
    <s v="PLANTER"/>
    <s v="Finished Good"/>
    <s v="Pcs."/>
    <n v="720"/>
    <n v="785"/>
    <n v="50"/>
    <n v="7.46"/>
    <n v="5724.77"/>
    <n v="0"/>
    <n v="0"/>
    <n v="0"/>
    <n v="0"/>
    <n v="12"/>
    <n v="1475.4"/>
    <n v="0"/>
    <n v="0"/>
    <n v="0"/>
    <n v="0"/>
    <n v="39.25"/>
    <n v="0"/>
    <n v="0"/>
    <n v="30"/>
    <n v="30"/>
    <n v="9.42"/>
    <n v="38"/>
    <n v="4350.83"/>
    <n v="28.04"/>
    <n v="0"/>
  </r>
  <r>
    <x v="2"/>
    <s v="2016 PLANTER (BL)"/>
    <s v="PLANTER"/>
    <s v="Finished Good"/>
    <s v="Pcs."/>
    <n v="720"/>
    <n v="785"/>
    <n v="98"/>
    <n v="12.23"/>
    <n v="16562"/>
    <n v="0"/>
    <n v="0"/>
    <n v="0"/>
    <n v="0"/>
    <n v="12"/>
    <n v="1475.4"/>
    <n v="0"/>
    <n v="0"/>
    <n v="0"/>
    <n v="0"/>
    <n v="76.930000000000007"/>
    <n v="0"/>
    <n v="0"/>
    <n v="30"/>
    <n v="30"/>
    <n v="9.42"/>
    <n v="86"/>
    <n v="14534"/>
    <n v="32.81"/>
    <n v="0"/>
  </r>
  <r>
    <x v="2"/>
    <s v="2016 PLANTER (GR)"/>
    <s v="PLANTER"/>
    <s v="Finished Good"/>
    <s v="Pcs."/>
    <n v="720"/>
    <n v="785"/>
    <n v="191"/>
    <n v="5.31"/>
    <n v="17436.71"/>
    <n v="0"/>
    <n v="0"/>
    <n v="0"/>
    <n v="0"/>
    <n v="56"/>
    <n v="3801.24"/>
    <n v="0"/>
    <n v="0"/>
    <n v="0"/>
    <n v="0"/>
    <n v="149.935"/>
    <n v="0"/>
    <n v="0"/>
    <n v="50"/>
    <n v="50"/>
    <n v="43.96"/>
    <n v="135"/>
    <n v="12324.38"/>
    <n v="11.350000000000001"/>
    <n v="0"/>
  </r>
  <r>
    <x v="2"/>
    <s v="2016 PLANTER (MB)"/>
    <s v="PLANTER"/>
    <s v="Finished Good"/>
    <s v="Pcs."/>
    <n v="720"/>
    <n v="785"/>
    <n v="62"/>
    <n v="22.47"/>
    <n v="10478"/>
    <n v="0"/>
    <n v="0"/>
    <n v="0"/>
    <n v="0"/>
    <n v="12"/>
    <n v="1475.4"/>
    <n v="0"/>
    <n v="0"/>
    <n v="0"/>
    <n v="0"/>
    <n v="48.67"/>
    <n v="0"/>
    <n v="0"/>
    <n v="40"/>
    <n v="40"/>
    <n v="9.42"/>
    <n v="50"/>
    <n v="8450"/>
    <n v="53.05"/>
    <n v="0"/>
  </r>
  <r>
    <x v="2"/>
    <s v="2016 PLANTER (MIX)"/>
    <s v="PLANTER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2016 PLANTER (MW)"/>
    <s v="PLANTER"/>
    <s v="Finished Good"/>
    <s v="Pcs."/>
    <n v="720"/>
    <n v="785"/>
    <n v="103"/>
    <n v="13.2"/>
    <n v="13577.46"/>
    <n v="0"/>
    <n v="0"/>
    <n v="0"/>
    <n v="0"/>
    <n v="0"/>
    <n v="0"/>
    <n v="0"/>
    <n v="0"/>
    <n v="0"/>
    <n v="0"/>
    <n v="80.855000000000004"/>
    <n v="0"/>
    <n v="0"/>
    <n v="20"/>
    <n v="20"/>
    <n v="0"/>
    <n v="103"/>
    <n v="13577.46"/>
    <n v="33.200000000000003"/>
    <n v="0"/>
  </r>
  <r>
    <x v="2"/>
    <s v="2016 PLANTER (R)"/>
    <s v="PLANTER"/>
    <s v="Finished Good"/>
    <s v="Pcs."/>
    <n v="720"/>
    <n v="785"/>
    <n v="13"/>
    <n v="20.260000000000002"/>
    <n v="2197"/>
    <n v="0"/>
    <n v="0"/>
    <n v="202"/>
    <n v="16451.77"/>
    <n v="60"/>
    <n v="4328.5200000000004"/>
    <n v="0"/>
    <n v="0"/>
    <n v="0"/>
    <n v="0"/>
    <n v="10.205"/>
    <n v="145.44"/>
    <n v="24.4179216"/>
    <n v="0"/>
    <n v="169.8579216"/>
    <n v="47.1"/>
    <n v="155"/>
    <n v="13444.47"/>
    <n v="143.01792159999999"/>
    <n v="0"/>
  </r>
  <r>
    <x v="2"/>
    <s v="2016 PLANTER (W)"/>
    <s v="PLANTER"/>
    <s v="Finished Good"/>
    <s v="Pcs."/>
    <n v="720"/>
    <n v="785"/>
    <n v="83"/>
    <n v="11.55"/>
    <n v="14027"/>
    <n v="0"/>
    <n v="0"/>
    <n v="0"/>
    <n v="0"/>
    <n v="0"/>
    <n v="0"/>
    <n v="0"/>
    <n v="0"/>
    <n v="0"/>
    <n v="0"/>
    <n v="65.155000000000001"/>
    <n v="0"/>
    <n v="0"/>
    <n v="20"/>
    <n v="20"/>
    <n v="0"/>
    <n v="83"/>
    <n v="14027"/>
    <n v="31.55"/>
    <n v="0"/>
  </r>
  <r>
    <x v="2"/>
    <s v="2016 PLANTER (Y)"/>
    <s v="PLANTER"/>
    <s v="Finished Good"/>
    <s v="Pcs."/>
    <n v="720"/>
    <n v="785"/>
    <n v="28"/>
    <n v="21.29"/>
    <n v="4732"/>
    <n v="0"/>
    <n v="0"/>
    <n v="222"/>
    <n v="17730.45"/>
    <n v="72"/>
    <n v="5768.44"/>
    <n v="0"/>
    <n v="0"/>
    <n v="0"/>
    <n v="0"/>
    <n v="21.98"/>
    <n v="159.84"/>
    <n v="26.835537600000002"/>
    <n v="0"/>
    <n v="186.67553760000001"/>
    <n v="56.52"/>
    <n v="178"/>
    <n v="15993.27"/>
    <n v="151.44553759999999"/>
    <n v="0"/>
  </r>
  <r>
    <x v="2"/>
    <s v="20Ltr.Container(Blue)"/>
    <s v="GROW PACK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20Ltr.Container(Gray)"/>
    <s v="GROW PACK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20Ltr.Container(White)"/>
    <s v="GROW PACK"/>
    <s v="Trading"/>
    <s v="Pcs."/>
    <m/>
    <n v="0"/>
    <n v="2461"/>
    <n v="0"/>
    <n v="238863.6"/>
    <n v="0"/>
    <n v="0"/>
    <n v="3772"/>
    <n v="366108.96"/>
    <n v="0"/>
    <n v="0"/>
    <n v="6233"/>
    <n v="1051.8810800000001"/>
    <n v="7284.8810800000001"/>
    <n v="3979.46"/>
    <n v="0"/>
    <n v="0"/>
    <n v="0"/>
    <n v="0"/>
    <n v="0"/>
    <n v="0"/>
    <n v="0"/>
    <n v="0"/>
    <n v="0"/>
    <n v="0"/>
  </r>
  <r>
    <x v="2"/>
    <s v="2107 IVY HANGING PLANTER (B)"/>
    <s v="PLANTER"/>
    <s v="Trading"/>
    <s v="Pcs."/>
    <m/>
    <n v="0"/>
    <n v="0.87"/>
    <n v="0.04"/>
    <n v="8.0399999999999991"/>
    <n v="0"/>
    <n v="0"/>
    <n v="0"/>
    <n v="0"/>
    <n v="0"/>
    <n v="0"/>
    <n v="0"/>
    <n v="0"/>
    <n v="0"/>
    <n v="0"/>
    <n v="0"/>
    <n v="0"/>
    <n v="0"/>
    <n v="0"/>
    <n v="0"/>
    <n v="0"/>
    <n v="0.87"/>
    <n v="8.0399999999999991"/>
    <n v="0.04"/>
    <n v="0"/>
  </r>
  <r>
    <x v="2"/>
    <s v="2107 IVY HANGING PLANTER (BR)"/>
    <s v="PLANTER"/>
    <s v="Trading"/>
    <s v="Pcs."/>
    <m/>
    <n v="0"/>
    <n v="0.21"/>
    <n v="0.01"/>
    <n v="2.11"/>
    <n v="0"/>
    <n v="0"/>
    <n v="0"/>
    <n v="0"/>
    <n v="0"/>
    <n v="0"/>
    <n v="0"/>
    <n v="0"/>
    <n v="0"/>
    <n v="0"/>
    <n v="0"/>
    <n v="0"/>
    <n v="0"/>
    <n v="0"/>
    <n v="0"/>
    <n v="0"/>
    <n v="0.21"/>
    <n v="2.11"/>
    <n v="0.01"/>
    <n v="0"/>
  </r>
  <r>
    <x v="2"/>
    <s v="2107 IVY HANGING PLANTER (GR)"/>
    <s v="PLANTER"/>
    <s v="Trading"/>
    <s v="Pcs."/>
    <m/>
    <n v="0"/>
    <n v="0.87"/>
    <n v="0.04"/>
    <n v="8.0399999999999991"/>
    <n v="0"/>
    <n v="0"/>
    <n v="0"/>
    <n v="0"/>
    <n v="0"/>
    <n v="0"/>
    <n v="0"/>
    <n v="0"/>
    <n v="0"/>
    <n v="0"/>
    <n v="0"/>
    <n v="0"/>
    <n v="0"/>
    <n v="0"/>
    <n v="0"/>
    <n v="0"/>
    <n v="0.87"/>
    <n v="8.0399999999999991"/>
    <n v="0.04"/>
    <n v="0"/>
  </r>
  <r>
    <x v="2"/>
    <s v="2107 IVY HANGING PLANTER (MIX)"/>
    <s v="PLANTER"/>
    <s v="Finished Good"/>
    <s v="Pcs."/>
    <n v="85"/>
    <n v="93"/>
    <n v="1228"/>
    <n v="9.27"/>
    <n v="13560.14"/>
    <n v="0"/>
    <n v="0"/>
    <n v="0"/>
    <n v="0"/>
    <n v="1128"/>
    <n v="27357.84"/>
    <n v="0"/>
    <n v="0"/>
    <n v="0"/>
    <n v="0"/>
    <n v="114.20399999999999"/>
    <n v="0"/>
    <n v="0"/>
    <n v="110"/>
    <n v="110"/>
    <n v="104.904"/>
    <n v="100"/>
    <n v="1104.25"/>
    <n v="14.366"/>
    <n v="0"/>
  </r>
  <r>
    <x v="2"/>
    <s v="2107 IVY HANGING PLANTER (O)"/>
    <s v="PLANTER"/>
    <s v="Trading"/>
    <s v="Pcs."/>
    <m/>
    <n v="0"/>
    <n v="0.21"/>
    <n v="0.01"/>
    <n v="1.94"/>
    <n v="0"/>
    <n v="0"/>
    <n v="0"/>
    <n v="0"/>
    <n v="0"/>
    <n v="0"/>
    <n v="0"/>
    <n v="0"/>
    <n v="0"/>
    <n v="0"/>
    <n v="0"/>
    <n v="0"/>
    <n v="0"/>
    <n v="0"/>
    <n v="0"/>
    <n v="0"/>
    <n v="0.21"/>
    <n v="1.94"/>
    <n v="0.01"/>
    <n v="0"/>
  </r>
  <r>
    <x v="2"/>
    <s v="2107 IVY HANGING PLANTER (P)"/>
    <s v="PLANTER"/>
    <s v="Trading"/>
    <s v="Pcs."/>
    <m/>
    <n v="0"/>
    <n v="0.54"/>
    <n v="0.02"/>
    <n v="4.99"/>
    <n v="0"/>
    <n v="0"/>
    <n v="0"/>
    <n v="0"/>
    <n v="0"/>
    <n v="0"/>
    <n v="0"/>
    <n v="0"/>
    <n v="0"/>
    <n v="0"/>
    <n v="0"/>
    <n v="0"/>
    <n v="0"/>
    <n v="0"/>
    <n v="0"/>
    <n v="0"/>
    <n v="0.54"/>
    <n v="4.99"/>
    <n v="0.02"/>
    <n v="0"/>
  </r>
  <r>
    <x v="2"/>
    <s v="2107 IVY HANGING PLANTER (PUR)"/>
    <s v="PLANTER"/>
    <s v="Trading"/>
    <s v="Pcs."/>
    <m/>
    <n v="0"/>
    <n v="0.87"/>
    <n v="0.04"/>
    <n v="8.25"/>
    <n v="0"/>
    <n v="0"/>
    <n v="0"/>
    <n v="0"/>
    <n v="0"/>
    <n v="0"/>
    <n v="0"/>
    <n v="0"/>
    <n v="0"/>
    <n v="0"/>
    <n v="0"/>
    <n v="0"/>
    <n v="0"/>
    <n v="0"/>
    <n v="0"/>
    <n v="0"/>
    <n v="0.87"/>
    <n v="8.25"/>
    <n v="0.04"/>
    <n v="0"/>
  </r>
  <r>
    <x v="2"/>
    <s v="2107 IVY HANGING PLANTER (W)"/>
    <s v="PLANTER"/>
    <s v="Trading"/>
    <s v="Pcs."/>
    <m/>
    <n v="0"/>
    <n v="0.54"/>
    <n v="0.02"/>
    <n v="7.56"/>
    <n v="0"/>
    <n v="0"/>
    <n v="0"/>
    <n v="0"/>
    <n v="0"/>
    <n v="0"/>
    <n v="0"/>
    <n v="0"/>
    <n v="0"/>
    <n v="0"/>
    <n v="0"/>
    <n v="0"/>
    <n v="0"/>
    <n v="0"/>
    <n v="0"/>
    <n v="0"/>
    <n v="0.54"/>
    <n v="7.56"/>
    <n v="0.02"/>
    <n v="0"/>
  </r>
  <r>
    <x v="2"/>
    <s v="2107 IVY HANGING PLANTER (Y)"/>
    <s v="PLANTER"/>
    <s v="Trading"/>
    <s v="Pcs."/>
    <m/>
    <n v="0"/>
    <n v="0.54"/>
    <n v="0.02"/>
    <n v="4.93"/>
    <n v="0"/>
    <n v="0"/>
    <n v="0"/>
    <n v="0"/>
    <n v="0"/>
    <n v="0"/>
    <n v="0"/>
    <n v="0"/>
    <n v="0"/>
    <n v="0"/>
    <n v="0"/>
    <n v="0"/>
    <n v="0"/>
    <n v="0"/>
    <n v="0"/>
    <n v="0"/>
    <n v="0.54"/>
    <n v="4.93"/>
    <n v="0.02"/>
    <n v="0"/>
  </r>
  <r>
    <x v="2"/>
    <s v="2108 SATIN HANGING PLANTER (MIX)"/>
    <s v="PLANTER"/>
    <s v="Finished Good"/>
    <s v="Pcs."/>
    <n v="170"/>
    <n v="185"/>
    <n v="3237"/>
    <n v="30.07"/>
    <n v="86442.85"/>
    <n v="0"/>
    <n v="0"/>
    <n v="0"/>
    <n v="0"/>
    <n v="540"/>
    <n v="17178.400000000001"/>
    <n v="0"/>
    <n v="0"/>
    <n v="0"/>
    <n v="0"/>
    <n v="598.84500000000003"/>
    <n v="0"/>
    <n v="0"/>
    <n v="70"/>
    <n v="70"/>
    <n v="99.9"/>
    <n v="2697"/>
    <n v="72022.350000000006"/>
    <n v="0.16999999999998749"/>
    <n v="0"/>
  </r>
  <r>
    <x v="2"/>
    <s v="2109 DAISY HOOK POT (MIX)"/>
    <s v="PLANTER"/>
    <s v="Finished Good"/>
    <s v="Pcs."/>
    <n v="185"/>
    <n v="202"/>
    <n v="2155"/>
    <n v="12.17"/>
    <n v="62254.39"/>
    <n v="0"/>
    <n v="0"/>
    <n v="0"/>
    <n v="0"/>
    <n v="420"/>
    <n v="16720.439999999999"/>
    <n v="0"/>
    <n v="0"/>
    <n v="0"/>
    <n v="0"/>
    <n v="435.31"/>
    <n v="0"/>
    <n v="0"/>
    <n v="110"/>
    <n v="110"/>
    <n v="84.84"/>
    <n v="1735"/>
    <n v="50121.29"/>
    <n v="37.33"/>
    <n v="0"/>
  </r>
  <r>
    <x v="2"/>
    <s v="220 Arya Tub 20 T (Blue)"/>
    <s v="Tub"/>
    <s v="Finished Good"/>
    <s v="Pcs."/>
    <n v="750"/>
    <n v="817"/>
    <n v="586"/>
    <n v="458.71"/>
    <n v="53342.66"/>
    <n v="0"/>
    <n v="0"/>
    <n v="0"/>
    <n v="0"/>
    <n v="439"/>
    <n v="64671"/>
    <n v="0"/>
    <n v="0"/>
    <n v="0"/>
    <n v="0"/>
    <n v="478.762"/>
    <n v="0"/>
    <n v="0"/>
    <n v="110"/>
    <n v="110"/>
    <n v="358.66300000000001"/>
    <n v="147"/>
    <n v="13381.17"/>
    <n v="210.04700000000003"/>
    <n v="0"/>
  </r>
  <r>
    <x v="2"/>
    <s v="220 Arya Tub 20 T (M.baize)"/>
    <s v="Tub"/>
    <s v="Finished Good"/>
    <s v="Pcs."/>
    <n v="750"/>
    <n v="817"/>
    <n v="200"/>
    <n v="43.46"/>
    <n v="19106.759999999998"/>
    <n v="0"/>
    <n v="0"/>
    <n v="0"/>
    <n v="0"/>
    <n v="78"/>
    <n v="11696.38"/>
    <n v="2"/>
    <n v="0.33752000000000004"/>
    <n v="2.33752"/>
    <n v="191.06"/>
    <n v="163.4"/>
    <n v="0"/>
    <n v="0"/>
    <n v="120"/>
    <n v="120"/>
    <n v="63.725999999999999"/>
    <n v="120"/>
    <n v="11464.06"/>
    <n v="99.734000000000009"/>
    <n v="0"/>
  </r>
  <r>
    <x v="2"/>
    <s v="220 Arya Tub 20 T (M.white)"/>
    <s v="Tub"/>
    <s v="Finished Good"/>
    <s v="Pcs."/>
    <n v="750"/>
    <n v="817"/>
    <n v="224"/>
    <n v="115.85"/>
    <n v="20168.150000000001"/>
    <n v="0"/>
    <n v="0"/>
    <n v="0"/>
    <n v="0"/>
    <n v="7"/>
    <n v="1073.97"/>
    <n v="3"/>
    <n v="0.50627999999999995"/>
    <n v="3.5062799999999998"/>
    <n v="270.12"/>
    <n v="183.00800000000001"/>
    <n v="0"/>
    <n v="0"/>
    <n v="0"/>
    <n v="0"/>
    <n v="5.7190000000000003"/>
    <n v="214"/>
    <n v="19267.79"/>
    <n v="110.131"/>
    <n v="0"/>
  </r>
  <r>
    <x v="2"/>
    <s v="220 Arya Tub 20 T (orange)"/>
    <s v="Tub"/>
    <s v="Finished Good"/>
    <s v="Pcs."/>
    <n v="750"/>
    <n v="817"/>
    <n v="283"/>
    <n v="175.01"/>
    <n v="28560.27"/>
    <n v="0"/>
    <n v="0"/>
    <n v="0"/>
    <n v="0"/>
    <n v="20"/>
    <n v="2720"/>
    <n v="0"/>
    <n v="0"/>
    <n v="0"/>
    <n v="0"/>
    <n v="231.21100000000001"/>
    <n v="0"/>
    <n v="0"/>
    <n v="0"/>
    <n v="0"/>
    <n v="16.34"/>
    <n v="263"/>
    <n v="26541.88"/>
    <n v="158.66999999999999"/>
    <n v="0"/>
  </r>
  <r>
    <x v="2"/>
    <s v="220 Arya Tub 20 T (pink)"/>
    <s v="Tub"/>
    <s v="Finished Good"/>
    <s v="Pcs."/>
    <n v="750"/>
    <n v="817"/>
    <n v="456"/>
    <n v="286.35000000000002"/>
    <n v="40686.94"/>
    <n v="0"/>
    <n v="0"/>
    <n v="0"/>
    <n v="0"/>
    <n v="171"/>
    <n v="25593.8"/>
    <n v="0"/>
    <n v="0"/>
    <n v="0"/>
    <n v="0"/>
    <n v="372.55200000000002"/>
    <n v="0"/>
    <n v="0"/>
    <n v="0"/>
    <n v="0"/>
    <n v="139.70699999999999"/>
    <n v="285"/>
    <n v="25429.34"/>
    <n v="146.64300000000003"/>
    <n v="0"/>
  </r>
  <r>
    <x v="2"/>
    <s v="220 Arya Tub 20 T (silver)"/>
    <s v="Tub"/>
    <s v="Finished Good"/>
    <s v="Pcs."/>
    <n v="750"/>
    <n v="817"/>
    <n v="307"/>
    <n v="163.13"/>
    <n v="27890.14"/>
    <n v="0"/>
    <n v="0"/>
    <n v="0"/>
    <n v="0"/>
    <n v="120"/>
    <n v="17761.2"/>
    <n v="0"/>
    <n v="0"/>
    <n v="0"/>
    <n v="0"/>
    <n v="250.81899999999999"/>
    <n v="0"/>
    <n v="0"/>
    <n v="30"/>
    <n v="30"/>
    <n v="98.04"/>
    <n v="187"/>
    <n v="16988.46"/>
    <n v="95.089999999999989"/>
    <n v="0"/>
  </r>
  <r>
    <x v="2"/>
    <s v="225 NO. Durga ( BLUE)"/>
    <s v="Tub"/>
    <s v="Finished Good"/>
    <s v="Pcs."/>
    <n v="905"/>
    <n v="986"/>
    <n v="43"/>
    <n v="218.88"/>
    <n v="4514.66"/>
    <n v="0"/>
    <n v="0"/>
    <n v="530"/>
    <n v="54650.57"/>
    <n v="276"/>
    <n v="45489.36"/>
    <n v="4"/>
    <n v="0.67504000000000008"/>
    <n v="4.6750400000000001"/>
    <n v="413.04"/>
    <n v="42.398000000000003"/>
    <n v="479.65"/>
    <n v="80.528438500000007"/>
    <n v="50"/>
    <n v="610.17843849999997"/>
    <n v="272.13600000000002"/>
    <n v="293"/>
    <n v="30253.759999999998"/>
    <n v="556.9224385"/>
    <n v="0"/>
  </r>
  <r>
    <x v="2"/>
    <s v="225 NO. Durga ( M. WHITE)"/>
    <s v="Tub"/>
    <s v="Finished Good"/>
    <s v="Pcs."/>
    <n v="905"/>
    <n v="986"/>
    <n v="135"/>
    <n v="43.76"/>
    <n v="13807.65"/>
    <n v="0"/>
    <n v="0"/>
    <n v="115"/>
    <n v="11034.67"/>
    <n v="13"/>
    <n v="2239.38"/>
    <n v="2"/>
    <n v="0.33752000000000004"/>
    <n v="2.33752"/>
    <n v="198.74"/>
    <n v="133.11000000000001"/>
    <n v="104.075"/>
    <n v="17.473151750000003"/>
    <n v="0"/>
    <n v="121.54815175"/>
    <n v="12.818"/>
    <n v="235"/>
    <n v="23351.78"/>
    <n v="152.49015175"/>
    <n v="0"/>
  </r>
  <r>
    <x v="2"/>
    <s v="225 NO. Durga ( ORG)"/>
    <s v="Tub"/>
    <s v="Finished Good"/>
    <s v="Pcs."/>
    <n v="905"/>
    <n v="986"/>
    <n v="128"/>
    <n v="47.34"/>
    <n v="10694.76"/>
    <n v="0"/>
    <n v="0"/>
    <n v="0"/>
    <n v="0"/>
    <n v="13"/>
    <n v="1946.13"/>
    <n v="2"/>
    <n v="0.33752000000000004"/>
    <n v="2.33752"/>
    <n v="167.1"/>
    <n v="126.208"/>
    <n v="0"/>
    <n v="0"/>
    <n v="100"/>
    <n v="100"/>
    <n v="12.818"/>
    <n v="113"/>
    <n v="9441.4699999999993"/>
    <n v="134.52199999999999"/>
    <n v="0"/>
  </r>
  <r>
    <x v="2"/>
    <s v="225 NO. Durga ( PINK )"/>
    <s v="Tub"/>
    <s v="Finished Good"/>
    <s v="Pcs."/>
    <n v="905"/>
    <n v="986"/>
    <n v="-29"/>
    <n v="137.94"/>
    <n v="-3038.91"/>
    <n v="0"/>
    <n v="0"/>
    <n v="373"/>
    <n v="36307.040000000001"/>
    <n v="144"/>
    <n v="23955.24"/>
    <n v="1"/>
    <n v="0.16876000000000002"/>
    <n v="1.16876"/>
    <n v="97.2"/>
    <n v="-28.594000000000001"/>
    <n v="337.565"/>
    <n v="56.673787850000011"/>
    <n v="0"/>
    <n v="394.23878784999999"/>
    <n v="141.98400000000001"/>
    <n v="199"/>
    <n v="19343.740000000002"/>
    <n v="390.1947878499999"/>
    <n v="0"/>
  </r>
  <r>
    <x v="2"/>
    <s v="225 NO. Durga ( SIL )"/>
    <s v="Tub"/>
    <s v="Finished Good"/>
    <s v="Pcs."/>
    <n v="905"/>
    <n v="986"/>
    <n v="160"/>
    <n v="22.55"/>
    <n v="16743.330000000002"/>
    <n v="0"/>
    <n v="0"/>
    <n v="85"/>
    <n v="8492.41"/>
    <n v="58"/>
    <n v="9703.98"/>
    <n v="2"/>
    <n v="0.33752000000000004"/>
    <n v="2.33752"/>
    <n v="206"/>
    <n v="157.76"/>
    <n v="76.924999999999997"/>
    <n v="12.914938250000001"/>
    <n v="50"/>
    <n v="139.83993824999999"/>
    <n v="57.188000000000002"/>
    <n v="185"/>
    <n v="19055.560000000001"/>
    <n v="105.20193825"/>
    <n v="0"/>
  </r>
  <r>
    <x v="2"/>
    <s v="225 NO. Durga (M.Beize)"/>
    <s v="Tub"/>
    <s v="Finished Good"/>
    <s v="Pcs."/>
    <n v="905"/>
    <n v="986"/>
    <n v="72"/>
    <n v="72.69"/>
    <n v="7294.16"/>
    <n v="0"/>
    <n v="0"/>
    <n v="111"/>
    <n v="11044.09"/>
    <n v="24"/>
    <n v="4122.6899999999996"/>
    <n v="1"/>
    <n v="0.16876000000000002"/>
    <n v="1.16876"/>
    <n v="100.21"/>
    <n v="70.992000000000004"/>
    <n v="100.455"/>
    <n v="16.865389950000001"/>
    <n v="0"/>
    <n v="117.32038994999999"/>
    <n v="23.664000000000001"/>
    <n v="158"/>
    <n v="15833.02"/>
    <n v="166.34638995"/>
    <n v="0"/>
  </r>
  <r>
    <x v="2"/>
    <s v="22MM CAP W. ROATATING HOOK"/>
    <s v="Housekeeping"/>
    <s v="Finished Good"/>
    <s v="Pcs."/>
    <n v="52"/>
    <n v="57"/>
    <n v="4140"/>
    <n v="251.42"/>
    <n v="7162.2"/>
    <n v="0"/>
    <n v="0"/>
    <n v="7114"/>
    <n v="11940"/>
    <n v="600"/>
    <n v="2000"/>
    <n v="7567"/>
    <n v="1277.00692"/>
    <n v="8844.0069199999998"/>
    <n v="12884.9"/>
    <n v="235.98"/>
    <n v="369.928"/>
    <n v="62.107211920000012"/>
    <n v="0"/>
    <n v="432.03521191999999"/>
    <n v="34.200000000000003"/>
    <n v="3087"/>
    <n v="5233.92"/>
    <n v="649.25521191999997"/>
    <n v="0"/>
  </r>
  <r>
    <x v="2"/>
    <s v="230 Vijaya Tub 30 T (Blue)"/>
    <s v="Tub"/>
    <s v="Finished Good"/>
    <s v="Pcs."/>
    <n v="1010"/>
    <n v="1101"/>
    <n v="324"/>
    <n v="229.45"/>
    <n v="40585.86"/>
    <n v="0"/>
    <n v="0"/>
    <n v="0"/>
    <n v="0"/>
    <n v="121"/>
    <n v="22816.06"/>
    <n v="3"/>
    <n v="0.50627999999999995"/>
    <n v="3.5062799999999998"/>
    <n v="375.81"/>
    <n v="356.72399999999999"/>
    <n v="0"/>
    <n v="0"/>
    <n v="0"/>
    <n v="0"/>
    <n v="133.221"/>
    <n v="200"/>
    <n v="25053"/>
    <n v="96.228999999999985"/>
    <n v="0"/>
  </r>
  <r>
    <x v="2"/>
    <s v="230 Vijaya Tub 30 T (M.baize)"/>
    <s v="Tub"/>
    <s v="Finished Good"/>
    <s v="Pcs."/>
    <n v="1010"/>
    <n v="1101"/>
    <n v="200"/>
    <n v="35.11"/>
    <n v="23639.86"/>
    <n v="0"/>
    <n v="0"/>
    <n v="0"/>
    <n v="0"/>
    <n v="-2"/>
    <n v="-386.1"/>
    <n v="2"/>
    <n v="0.33752000000000004"/>
    <n v="2.33752"/>
    <n v="236.4"/>
    <n v="220.2"/>
    <n v="0"/>
    <n v="0"/>
    <n v="0"/>
    <n v="0"/>
    <n v="-2.202"/>
    <n v="200"/>
    <n v="23639.86"/>
    <n v="37.311999999999998"/>
    <n v="0"/>
  </r>
  <r>
    <x v="2"/>
    <s v="230 Vijaya Tub 30 T (M.white)"/>
    <s v="Tub"/>
    <s v="Finished Good"/>
    <s v="Pcs."/>
    <n v="1010"/>
    <n v="1101"/>
    <n v="255"/>
    <n v="34.54"/>
    <n v="30833.38"/>
    <n v="0"/>
    <n v="0"/>
    <n v="0"/>
    <n v="0"/>
    <n v="-1"/>
    <n v="-193.05"/>
    <n v="1"/>
    <n v="0.16876000000000002"/>
    <n v="1.16876"/>
    <n v="120.92"/>
    <n v="280.755"/>
    <n v="0"/>
    <n v="0"/>
    <n v="0"/>
    <n v="0"/>
    <n v="-1.101"/>
    <n v="255"/>
    <n v="30833.38"/>
    <n v="35.640999999999998"/>
    <n v="0"/>
  </r>
  <r>
    <x v="2"/>
    <s v="230 Vijaya Tub 30 T (orange)"/>
    <s v="Tub"/>
    <s v="Finished Good"/>
    <s v="Pcs."/>
    <n v="1010"/>
    <n v="1101"/>
    <n v="148"/>
    <n v="6.61"/>
    <n v="17613.73"/>
    <n v="0"/>
    <n v="0"/>
    <n v="0"/>
    <n v="0"/>
    <n v="9"/>
    <n v="1414.49"/>
    <n v="2"/>
    <n v="0.33752000000000004"/>
    <n v="2.33752"/>
    <n v="238.02"/>
    <n v="162.94800000000001"/>
    <n v="0"/>
    <n v="0"/>
    <n v="10"/>
    <n v="10"/>
    <n v="9.9090000000000007"/>
    <n v="137"/>
    <n v="16304.6"/>
    <n v="6.7009999999999987"/>
    <n v="0"/>
  </r>
  <r>
    <x v="2"/>
    <s v="230 Vijaya Tub 30 T (pink)"/>
    <s v="Tub"/>
    <s v="Finished Good"/>
    <s v="Pcs."/>
    <n v="1010"/>
    <n v="1101"/>
    <n v="278"/>
    <n v="264.5"/>
    <n v="32984.620000000003"/>
    <n v="0"/>
    <n v="0"/>
    <n v="0"/>
    <n v="0"/>
    <n v="74"/>
    <n v="14300.55"/>
    <n v="1"/>
    <n v="0.16876000000000002"/>
    <n v="1.16876"/>
    <n v="118.65"/>
    <n v="306.07799999999997"/>
    <n v="0"/>
    <n v="0"/>
    <n v="0"/>
    <n v="0"/>
    <n v="81.474000000000004"/>
    <n v="203"/>
    <n v="24085.89"/>
    <n v="183.02600000000001"/>
    <n v="0"/>
  </r>
  <r>
    <x v="2"/>
    <s v="230 Vijaya Tub 30 T (silver)"/>
    <s v="Tub"/>
    <s v="Finished Good"/>
    <s v="Pcs."/>
    <n v="1010"/>
    <n v="1101"/>
    <n v="287"/>
    <n v="295.61"/>
    <n v="33157.35"/>
    <n v="0"/>
    <n v="0"/>
    <n v="0"/>
    <n v="0"/>
    <n v="59"/>
    <n v="11389.95"/>
    <n v="1"/>
    <n v="0.16876000000000002"/>
    <n v="1.16876"/>
    <n v="115.53"/>
    <n v="315.98700000000002"/>
    <n v="0"/>
    <n v="0"/>
    <n v="0"/>
    <n v="0"/>
    <n v="64.959000000000003"/>
    <n v="227"/>
    <n v="26225.5"/>
    <n v="230.65100000000001"/>
    <n v="0"/>
  </r>
  <r>
    <x v="2"/>
    <s v="270 Girija Tub 70 Ltr  (Blue)"/>
    <s v="Tub"/>
    <s v="Finished Good"/>
    <s v="Pcs."/>
    <n v="2000"/>
    <n v="2180"/>
    <n v="1104"/>
    <n v="2437.09"/>
    <n v="208169.48"/>
    <n v="0"/>
    <n v="0"/>
    <n v="0"/>
    <n v="0"/>
    <n v="93"/>
    <n v="33206.019999999997"/>
    <n v="0"/>
    <n v="0"/>
    <n v="0"/>
    <n v="0"/>
    <n v="2406.7199999999998"/>
    <n v="0"/>
    <n v="0"/>
    <n v="0"/>
    <n v="0"/>
    <n v="202.74"/>
    <n v="1011"/>
    <n v="190633.47"/>
    <n v="2234.3500000000004"/>
    <n v="0"/>
  </r>
  <r>
    <x v="2"/>
    <s v="270 Girija Tub 70 Ltr (orange)"/>
    <s v="Tub"/>
    <s v="Finished Good"/>
    <s v="Pcs."/>
    <n v="2000"/>
    <n v="2180"/>
    <n v="410"/>
    <n v="1014.97"/>
    <n v="87562.86"/>
    <n v="0"/>
    <n v="0"/>
    <n v="0"/>
    <n v="0"/>
    <n v="38"/>
    <n v="13200.88"/>
    <n v="0"/>
    <n v="0"/>
    <n v="0"/>
    <n v="0"/>
    <n v="893.8"/>
    <n v="0"/>
    <n v="0"/>
    <n v="0"/>
    <n v="0"/>
    <n v="82.84"/>
    <n v="372"/>
    <n v="79447.28"/>
    <n v="932.13"/>
    <n v="0"/>
  </r>
  <r>
    <x v="2"/>
    <s v="270 Girija Tub 70 Ltr (pink)"/>
    <s v="Tub"/>
    <s v="Finished Good"/>
    <s v="Pcs."/>
    <n v="2000"/>
    <n v="2180"/>
    <n v="382"/>
    <n v="566.35"/>
    <n v="74334.89"/>
    <n v="0"/>
    <n v="0"/>
    <n v="0"/>
    <n v="0"/>
    <n v="54"/>
    <n v="19596.25"/>
    <n v="0"/>
    <n v="0"/>
    <n v="0"/>
    <n v="0"/>
    <n v="832.76"/>
    <n v="0"/>
    <n v="0"/>
    <n v="0"/>
    <n v="0"/>
    <n v="117.72"/>
    <n v="328"/>
    <n v="63826.81"/>
    <n v="448.63"/>
    <n v="0"/>
  </r>
  <r>
    <x v="2"/>
    <s v="270 Girija Tub 70 Ltr (scrap)"/>
    <s v="Tub"/>
    <s v="Trading"/>
    <s v="Pcs."/>
    <m/>
    <n v="0"/>
    <n v="47"/>
    <n v="2.12"/>
    <n v="0"/>
    <n v="0"/>
    <n v="0"/>
    <n v="0"/>
    <n v="0"/>
    <n v="0"/>
    <n v="0"/>
    <n v="0"/>
    <n v="0"/>
    <n v="0"/>
    <n v="0"/>
    <n v="0"/>
    <n v="0"/>
    <n v="0"/>
    <n v="0"/>
    <n v="0"/>
    <n v="0"/>
    <n v="47"/>
    <n v="0"/>
    <n v="2.12"/>
    <n v="0"/>
  </r>
  <r>
    <x v="2"/>
    <s v="3.5 Ltr Bkt Only Handle (orange)"/>
    <s v="Component"/>
    <s v="Trading"/>
    <s v="Pcs."/>
    <m/>
    <n v="0"/>
    <n v="512"/>
    <n v="3.7"/>
    <n v="1861.42"/>
    <n v="0"/>
    <n v="0"/>
    <n v="0"/>
    <n v="0"/>
    <n v="0"/>
    <n v="0"/>
    <n v="0"/>
    <n v="0"/>
    <n v="0"/>
    <n v="0"/>
    <n v="0"/>
    <n v="0"/>
    <n v="0"/>
    <n v="0"/>
    <n v="0"/>
    <n v="0"/>
    <n v="512"/>
    <n v="1861.42"/>
    <n v="3.7"/>
    <n v="0"/>
  </r>
  <r>
    <x v="2"/>
    <s v="3.5 Ltr Bkt Only Handle Baby Pink"/>
    <s v="Component"/>
    <s v="Trading"/>
    <s v="Pcs."/>
    <m/>
    <n v="0"/>
    <n v="352"/>
    <n v="0"/>
    <n v="1277.8900000000001"/>
    <n v="0"/>
    <n v="0"/>
    <n v="2"/>
    <n v="7.26"/>
    <n v="0"/>
    <n v="0"/>
    <n v="0"/>
    <n v="0"/>
    <n v="0"/>
    <n v="0"/>
    <n v="0"/>
    <n v="0"/>
    <n v="0"/>
    <n v="0"/>
    <n v="0"/>
    <n v="0"/>
    <n v="354"/>
    <n v="1285.1500000000001"/>
    <n v="0"/>
    <n v="0"/>
  </r>
  <r>
    <x v="2"/>
    <s v="3.5 Ltr Bkt Only Handle(M.baize)"/>
    <s v="Component"/>
    <s v="Trading"/>
    <s v="Pcs."/>
    <m/>
    <n v="0"/>
    <n v="180"/>
    <n v="19.46"/>
    <n v="670.37"/>
    <n v="0"/>
    <n v="0"/>
    <n v="2"/>
    <n v="7.44"/>
    <n v="0"/>
    <n v="0"/>
    <n v="0"/>
    <n v="0"/>
    <n v="0"/>
    <n v="0"/>
    <n v="0"/>
    <n v="0"/>
    <n v="0"/>
    <n v="0"/>
    <n v="0"/>
    <n v="0"/>
    <n v="182"/>
    <n v="677.81"/>
    <n v="19.46"/>
    <n v="0"/>
  </r>
  <r>
    <x v="2"/>
    <s v="3.5 Ltr Bkt Only Handle(M.white)"/>
    <s v="Component"/>
    <s v="Trading"/>
    <s v="Pcs."/>
    <m/>
    <n v="0"/>
    <n v="620"/>
    <n v="41.99"/>
    <n v="2304.0300000000002"/>
    <n v="0"/>
    <n v="0"/>
    <n v="3"/>
    <n v="11.16"/>
    <n v="0"/>
    <n v="0"/>
    <n v="0"/>
    <n v="0"/>
    <n v="0"/>
    <n v="0"/>
    <n v="0"/>
    <n v="0"/>
    <n v="0"/>
    <n v="0"/>
    <n v="0"/>
    <n v="0"/>
    <n v="623"/>
    <n v="2315.19"/>
    <n v="41.99"/>
    <n v="0"/>
  </r>
  <r>
    <x v="2"/>
    <s v="3.5 Ltr Bkt Only Handle(silver)"/>
    <s v="Component"/>
    <s v="Trading"/>
    <s v="Pcs."/>
    <m/>
    <n v="0"/>
    <n v="514"/>
    <n v="19.59"/>
    <n v="1885.22"/>
    <n v="0"/>
    <n v="0"/>
    <n v="2"/>
    <n v="7.34"/>
    <n v="0"/>
    <n v="0"/>
    <n v="0"/>
    <n v="0"/>
    <n v="0"/>
    <n v="0"/>
    <n v="0"/>
    <n v="0"/>
    <n v="0"/>
    <n v="0"/>
    <n v="0"/>
    <n v="0"/>
    <n v="516"/>
    <n v="1892.56"/>
    <n v="19.59"/>
    <n v="0"/>
  </r>
  <r>
    <x v="2"/>
    <s v="3.5ltr Bkt only Handle Baby Blue"/>
    <s v="Component"/>
    <s v="Trading"/>
    <s v="Pcs."/>
    <m/>
    <n v="0"/>
    <n v="571"/>
    <n v="27.27"/>
    <n v="2088.5300000000002"/>
    <n v="0"/>
    <n v="0"/>
    <n v="9"/>
    <n v="32.94"/>
    <n v="0"/>
    <n v="0"/>
    <n v="0"/>
    <n v="0"/>
    <n v="0"/>
    <n v="0"/>
    <n v="0"/>
    <n v="0"/>
    <n v="0"/>
    <n v="0"/>
    <n v="0"/>
    <n v="0"/>
    <n v="580"/>
    <n v="2121.4699999999998"/>
    <n v="27.27"/>
    <n v="0"/>
  </r>
  <r>
    <x v="2"/>
    <s v="3015 MINI CONSTRO 15C (B)"/>
    <s v="Ghamela"/>
    <s v="Finished Good"/>
    <s v="Pcs."/>
    <n v="360"/>
    <n v="392"/>
    <n v="923"/>
    <n v="148.31"/>
    <n v="38563.230000000003"/>
    <n v="0"/>
    <n v="0"/>
    <n v="734"/>
    <n v="28132.2"/>
    <n v="714"/>
    <n v="41705.160000000003"/>
    <n v="0"/>
    <n v="0"/>
    <n v="0"/>
    <n v="0"/>
    <n v="361.81599999999997"/>
    <n v="264.24"/>
    <n v="44.363253600000007"/>
    <n v="0"/>
    <n v="308.60325360000002"/>
    <n v="279.88799999999998"/>
    <n v="943"/>
    <n v="37530.11"/>
    <n v="177.02525360000004"/>
    <n v="0"/>
  </r>
  <r>
    <x v="2"/>
    <s v="3015 MINI CONSTRO 15C (O)"/>
    <s v="Ghamela"/>
    <s v="Finished Good"/>
    <s v="Pcs."/>
    <n v="360"/>
    <n v="392"/>
    <n v="752"/>
    <n v="7.04"/>
    <n v="31193.16"/>
    <n v="0"/>
    <n v="0"/>
    <n v="5276"/>
    <n v="200393.64"/>
    <n v="3150"/>
    <n v="171327.24"/>
    <n v="0"/>
    <n v="0"/>
    <n v="0"/>
    <n v="0"/>
    <n v="294.78399999999999"/>
    <n v="1899.36"/>
    <n v="318.88355040000005"/>
    <n v="0"/>
    <n v="2218.2435504"/>
    <n v="1234.8"/>
    <n v="2878"/>
    <n v="109384.52"/>
    <n v="990.48355040000001"/>
    <n v="0"/>
  </r>
  <r>
    <x v="2"/>
    <s v="3015 MINI CONSTRO 15C (P)"/>
    <s v="Ghamela"/>
    <s v="Finished Good"/>
    <s v="Pcs."/>
    <n v="360"/>
    <n v="392"/>
    <n v="1037"/>
    <n v="181.8"/>
    <n v="47600.77"/>
    <n v="0"/>
    <n v="0"/>
    <n v="0"/>
    <n v="0"/>
    <n v="252"/>
    <n v="14877.24"/>
    <n v="0"/>
    <n v="0"/>
    <n v="0"/>
    <n v="0"/>
    <n v="406.50400000000002"/>
    <n v="0"/>
    <n v="0"/>
    <n v="0"/>
    <n v="0"/>
    <n v="98.784000000000006"/>
    <n v="785"/>
    <n v="36033.370000000003"/>
    <n v="83.016000000000005"/>
    <n v="0"/>
  </r>
  <r>
    <x v="2"/>
    <s v="3017 PAVANPUTRA-17C (B)"/>
    <s v="Ghamela"/>
    <s v="Finished Good"/>
    <s v="Pcs."/>
    <n v="500"/>
    <n v="545"/>
    <n v="501"/>
    <n v="104.67"/>
    <n v="30940.959999999999"/>
    <n v="0"/>
    <n v="0"/>
    <n v="394"/>
    <n v="22307.07"/>
    <n v="165"/>
    <n v="14394.98"/>
    <n v="0"/>
    <n v="0"/>
    <n v="0"/>
    <n v="0"/>
    <n v="273.04500000000002"/>
    <n v="197"/>
    <n v="33.074330000000003"/>
    <n v="0"/>
    <n v="230.07433"/>
    <n v="89.924999999999997"/>
    <n v="730"/>
    <n v="43257.96"/>
    <n v="244.81932999999998"/>
    <n v="0"/>
  </r>
  <r>
    <x v="2"/>
    <s v="3017 PAVANPUTRA-17C (O)"/>
    <s v="Ghamela"/>
    <s v="Finished Good"/>
    <s v="Pcs."/>
    <n v="500"/>
    <n v="545"/>
    <n v="722"/>
    <n v="284.04000000000002"/>
    <n v="42428.36"/>
    <n v="0"/>
    <n v="0"/>
    <n v="1565"/>
    <n v="87851.62"/>
    <n v="1742"/>
    <n v="141806.17000000001"/>
    <n v="0"/>
    <n v="0"/>
    <n v="0"/>
    <n v="0"/>
    <n v="393.49"/>
    <n v="782.5"/>
    <n v="131.37392500000001"/>
    <n v="0"/>
    <n v="913.87392499999999"/>
    <n v="949.39"/>
    <n v="545"/>
    <n v="31012"/>
    <n v="248.52392500000008"/>
    <n v="0"/>
  </r>
  <r>
    <x v="2"/>
    <s v="3017 PAVANPUTRA-17C (P)"/>
    <s v="Ghamela"/>
    <s v="Finished Good"/>
    <s v="Pcs."/>
    <n v="500"/>
    <n v="545"/>
    <n v="307"/>
    <n v="185.66"/>
    <n v="18038.32"/>
    <n v="0"/>
    <n v="0"/>
    <n v="0"/>
    <n v="0"/>
    <n v="43"/>
    <n v="3821.7"/>
    <n v="0"/>
    <n v="0"/>
    <n v="0"/>
    <n v="0"/>
    <n v="167.315"/>
    <n v="0"/>
    <n v="0"/>
    <n v="0"/>
    <n v="0"/>
    <n v="23.434999999999999"/>
    <n v="264"/>
    <n v="15511.78"/>
    <n v="162.22499999999999"/>
    <n v="0"/>
  </r>
  <r>
    <x v="2"/>
    <s v="308 Jerry 8 No.(Blue)"/>
    <s v="Tub"/>
    <s v="Finished Good"/>
    <s v="Pcs."/>
    <n v="85"/>
    <n v="93"/>
    <n v="542"/>
    <n v="58.12"/>
    <n v="5107.12"/>
    <n v="0"/>
    <n v="0"/>
    <n v="0"/>
    <n v="0"/>
    <n v="130"/>
    <n v="2963.5"/>
    <n v="0"/>
    <n v="0"/>
    <n v="0"/>
    <n v="0"/>
    <n v="50.405999999999999"/>
    <n v="0"/>
    <n v="0"/>
    <n v="0"/>
    <n v="0"/>
    <n v="12.09"/>
    <n v="412"/>
    <n v="3882.17"/>
    <n v="46.03"/>
    <n v="0"/>
  </r>
  <r>
    <x v="2"/>
    <s v="308 Jerry 8 No.(M.Baize)"/>
    <s v="Tub"/>
    <s v="Finished Good"/>
    <s v="Pcs."/>
    <n v="85"/>
    <n v="93"/>
    <n v="878"/>
    <n v="31.99"/>
    <n v="24145"/>
    <n v="0"/>
    <n v="0"/>
    <n v="0"/>
    <n v="0"/>
    <n v="0"/>
    <n v="0"/>
    <n v="0"/>
    <n v="0"/>
    <n v="0"/>
    <n v="0"/>
    <n v="81.653999999999996"/>
    <n v="0"/>
    <n v="0"/>
    <n v="0"/>
    <n v="0"/>
    <n v="0"/>
    <n v="878"/>
    <n v="24145"/>
    <n v="31.99"/>
    <n v="0"/>
  </r>
  <r>
    <x v="2"/>
    <s v="308 Jerry 8 No.(M.white)"/>
    <s v="Tub"/>
    <s v="Finished Good"/>
    <s v="Pcs."/>
    <n v="85"/>
    <n v="93"/>
    <n v="2360"/>
    <n v="101.77"/>
    <n v="64900"/>
    <n v="0"/>
    <n v="0"/>
    <n v="0"/>
    <n v="0"/>
    <n v="0"/>
    <n v="0"/>
    <n v="0"/>
    <n v="0"/>
    <n v="0"/>
    <n v="0"/>
    <n v="219.48"/>
    <n v="0"/>
    <n v="0"/>
    <n v="0"/>
    <n v="0"/>
    <n v="0"/>
    <n v="2360"/>
    <n v="64900"/>
    <n v="101.77"/>
    <n v="0"/>
  </r>
  <r>
    <x v="2"/>
    <s v="308 Jerry 8 No.(Orange)"/>
    <s v="Tub"/>
    <s v="Finished Good"/>
    <s v="Pcs."/>
    <n v="85"/>
    <n v="93"/>
    <n v="455"/>
    <n v="14.57"/>
    <n v="12512.5"/>
    <n v="0"/>
    <n v="0"/>
    <n v="0"/>
    <n v="0"/>
    <n v="100"/>
    <n v="2320"/>
    <n v="0"/>
    <n v="0"/>
    <n v="0"/>
    <n v="0"/>
    <n v="42.314999999999998"/>
    <n v="0"/>
    <n v="0"/>
    <n v="0"/>
    <n v="0"/>
    <n v="9.3000000000000007"/>
    <n v="355"/>
    <n v="9762.5"/>
    <n v="5.27"/>
    <n v="0"/>
  </r>
  <r>
    <x v="2"/>
    <s v="308 Jerry 8 No.(Pink)"/>
    <s v="Tub"/>
    <s v="Finished Good"/>
    <s v="Pcs."/>
    <n v="85"/>
    <n v="93"/>
    <n v="1055"/>
    <n v="71.19"/>
    <n v="10296.51"/>
    <n v="0"/>
    <n v="0"/>
    <n v="0"/>
    <n v="0"/>
    <n v="124"/>
    <n v="2834.8"/>
    <n v="0"/>
    <n v="0"/>
    <n v="0"/>
    <n v="0"/>
    <n v="98.114999999999995"/>
    <n v="0"/>
    <n v="0"/>
    <n v="0"/>
    <n v="0"/>
    <n v="11.532"/>
    <n v="931"/>
    <n v="9086.31"/>
    <n v="59.658000000000001"/>
    <n v="0"/>
  </r>
  <r>
    <x v="2"/>
    <s v="308 Jerry 8 No.(Silver)"/>
    <s v="Tub"/>
    <s v="Finished Good"/>
    <s v="Pcs."/>
    <n v="85"/>
    <n v="93"/>
    <n v="879"/>
    <n v="34.9"/>
    <n v="24172.5"/>
    <n v="0"/>
    <n v="0"/>
    <n v="0"/>
    <n v="0"/>
    <n v="0"/>
    <n v="0"/>
    <n v="0"/>
    <n v="0"/>
    <n v="0"/>
    <n v="0"/>
    <n v="81.747"/>
    <n v="0"/>
    <n v="0"/>
    <n v="0"/>
    <n v="0"/>
    <n v="0"/>
    <n v="879"/>
    <n v="24172.5"/>
    <n v="34.9"/>
    <n v="0"/>
  </r>
  <r>
    <x v="2"/>
    <s v="310 Tom 10 No.(Blue)"/>
    <s v="Tub"/>
    <s v="Finished Good"/>
    <s v="Pcs."/>
    <n v="160"/>
    <n v="174"/>
    <n v="717"/>
    <n v="98.59"/>
    <n v="13635.79"/>
    <n v="0"/>
    <n v="0"/>
    <n v="0"/>
    <n v="0"/>
    <n v="172"/>
    <n v="5951"/>
    <n v="0"/>
    <n v="0"/>
    <n v="0"/>
    <n v="0"/>
    <n v="124.758"/>
    <n v="0"/>
    <n v="0"/>
    <n v="0"/>
    <n v="0"/>
    <n v="29.928000000000001"/>
    <n v="545"/>
    <n v="10364.73"/>
    <n v="68.662000000000006"/>
    <n v="0"/>
  </r>
  <r>
    <x v="2"/>
    <s v="310 Tom 10 No.(M.Baize)"/>
    <s v="Tub"/>
    <s v="Finished Good"/>
    <s v="Pcs."/>
    <n v="160"/>
    <n v="174"/>
    <n v="509"/>
    <n v="4.04"/>
    <n v="22396"/>
    <n v="0"/>
    <n v="0"/>
    <n v="0"/>
    <n v="0"/>
    <n v="0"/>
    <n v="0"/>
    <n v="0"/>
    <n v="0"/>
    <n v="0"/>
    <n v="0"/>
    <n v="88.566000000000003"/>
    <n v="0"/>
    <n v="0"/>
    <n v="0"/>
    <n v="0"/>
    <n v="0"/>
    <n v="509"/>
    <n v="22396"/>
    <n v="4.04"/>
    <n v="0"/>
  </r>
  <r>
    <x v="2"/>
    <s v="310 Tom 10 No.(M.white)"/>
    <s v="Tub"/>
    <s v="Finished Good"/>
    <s v="Pcs."/>
    <n v="160"/>
    <n v="174"/>
    <n v="475"/>
    <n v="11.78"/>
    <n v="20900"/>
    <n v="0"/>
    <n v="0"/>
    <n v="0"/>
    <n v="0"/>
    <n v="0"/>
    <n v="0"/>
    <n v="0"/>
    <n v="0"/>
    <n v="0"/>
    <n v="0"/>
    <n v="82.65"/>
    <n v="0"/>
    <n v="0"/>
    <n v="0"/>
    <n v="0"/>
    <n v="0"/>
    <n v="475"/>
    <n v="20900"/>
    <n v="11.78"/>
    <n v="0"/>
  </r>
  <r>
    <x v="2"/>
    <s v="310 Tom 10 No.(orange)"/>
    <s v="Tub"/>
    <s v="Finished Good"/>
    <s v="Pcs."/>
    <n v="160"/>
    <n v="174"/>
    <n v="735"/>
    <n v="7.03"/>
    <n v="32340"/>
    <n v="0"/>
    <n v="0"/>
    <n v="0"/>
    <n v="0"/>
    <n v="0"/>
    <n v="0"/>
    <n v="0"/>
    <n v="0"/>
    <n v="0"/>
    <n v="0"/>
    <n v="127.89"/>
    <n v="0"/>
    <n v="0"/>
    <n v="0"/>
    <n v="0"/>
    <n v="0"/>
    <n v="735"/>
    <n v="32340"/>
    <n v="7.03"/>
    <n v="0"/>
  </r>
  <r>
    <x v="2"/>
    <s v="310 Tom 10 No.(Pink)"/>
    <s v="Tub"/>
    <s v="Finished Good"/>
    <s v="Pcs."/>
    <n v="160"/>
    <n v="174"/>
    <n v="611"/>
    <n v="116.51"/>
    <n v="10884.27"/>
    <n v="0"/>
    <n v="0"/>
    <n v="0"/>
    <n v="0"/>
    <n v="108"/>
    <n v="3752"/>
    <n v="0"/>
    <n v="0"/>
    <n v="0"/>
    <n v="0"/>
    <n v="106.31399999999999"/>
    <n v="0"/>
    <n v="0"/>
    <n v="0"/>
    <n v="0"/>
    <n v="18.792000000000002"/>
    <n v="503"/>
    <n v="8960.3799999999992"/>
    <n v="97.718000000000004"/>
    <n v="0"/>
  </r>
  <r>
    <x v="2"/>
    <s v="310 Tom 10 No.(Silver)"/>
    <s v="Tub"/>
    <s v="Finished Good"/>
    <s v="Pcs."/>
    <n v="160"/>
    <n v="174"/>
    <n v="322"/>
    <n v="18.66"/>
    <n v="11020.15"/>
    <n v="0"/>
    <n v="0"/>
    <n v="0"/>
    <n v="0"/>
    <n v="50"/>
    <n v="1716"/>
    <n v="0"/>
    <n v="0"/>
    <n v="0"/>
    <n v="0"/>
    <n v="56.027999999999999"/>
    <n v="0"/>
    <n v="0"/>
    <n v="0"/>
    <n v="0"/>
    <n v="8.6999999999999993"/>
    <n v="272"/>
    <n v="9308.9500000000007"/>
    <n v="9.9600000000000009"/>
    <n v="0"/>
  </r>
  <r>
    <x v="2"/>
    <s v="312 Cheery 12 No.(Pink)"/>
    <s v="Tub"/>
    <s v="Finished Good"/>
    <s v="Pcs."/>
    <n v="228"/>
    <n v="248"/>
    <n v="751"/>
    <n v="128.69999999999999"/>
    <n v="19880.59"/>
    <n v="0"/>
    <n v="0"/>
    <n v="0"/>
    <n v="0"/>
    <n v="134"/>
    <n v="6473.96"/>
    <n v="0"/>
    <n v="0"/>
    <n v="0"/>
    <n v="0"/>
    <n v="186.24799999999999"/>
    <n v="0"/>
    <n v="0"/>
    <n v="0"/>
    <n v="0"/>
    <n v="33.231999999999999"/>
    <n v="617"/>
    <n v="16333.31"/>
    <n v="95.467999999999989"/>
    <n v="0"/>
  </r>
  <r>
    <x v="2"/>
    <s v="312 Cherry 12 No.(Blue)"/>
    <s v="Tub"/>
    <s v="Finished Good"/>
    <s v="Pcs."/>
    <n v="228"/>
    <n v="248"/>
    <n v="656"/>
    <n v="108.32"/>
    <n v="17416.93"/>
    <n v="0"/>
    <n v="0"/>
    <n v="0"/>
    <n v="0"/>
    <n v="134"/>
    <n v="6473.96"/>
    <n v="0"/>
    <n v="0"/>
    <n v="0"/>
    <n v="0"/>
    <n v="162.68799999999999"/>
    <n v="0"/>
    <n v="0"/>
    <n v="0"/>
    <n v="0"/>
    <n v="33.231999999999999"/>
    <n v="522"/>
    <n v="13859.21"/>
    <n v="75.087999999999994"/>
    <n v="0"/>
  </r>
  <r>
    <x v="2"/>
    <s v="312 Cherry 12 No.(M.baize)"/>
    <s v="Tub"/>
    <s v="Finished Good"/>
    <s v="Pcs."/>
    <n v="228"/>
    <n v="248"/>
    <n v="293"/>
    <n v="8.6199999999999992"/>
    <n v="17726.5"/>
    <n v="0"/>
    <n v="0"/>
    <n v="0"/>
    <n v="0"/>
    <n v="0"/>
    <n v="0"/>
    <n v="0"/>
    <n v="0"/>
    <n v="0"/>
    <n v="0"/>
    <n v="72.664000000000001"/>
    <n v="0"/>
    <n v="0"/>
    <n v="10"/>
    <n v="10"/>
    <n v="0"/>
    <n v="293"/>
    <n v="17726.5"/>
    <n v="18.619999999999997"/>
    <n v="0"/>
  </r>
  <r>
    <x v="2"/>
    <s v="312 Cherry 12 No.(M.white)"/>
    <s v="Tub"/>
    <s v="Finished Good"/>
    <s v="Pcs."/>
    <n v="228"/>
    <n v="248"/>
    <n v="451"/>
    <n v="13.06"/>
    <n v="27285.5"/>
    <n v="0"/>
    <n v="0"/>
    <n v="0"/>
    <n v="0"/>
    <n v="0"/>
    <n v="0"/>
    <n v="0"/>
    <n v="0"/>
    <n v="0"/>
    <n v="0"/>
    <n v="111.848"/>
    <n v="0"/>
    <n v="0"/>
    <n v="0"/>
    <n v="0"/>
    <n v="0"/>
    <n v="451"/>
    <n v="27285.5"/>
    <n v="13.06"/>
    <n v="0"/>
  </r>
  <r>
    <x v="2"/>
    <s v="312 Cherry 12 No.(Orange)"/>
    <s v="Tub"/>
    <s v="Finished Good"/>
    <s v="Pcs."/>
    <n v="228"/>
    <n v="248"/>
    <n v="356"/>
    <n v="6.25"/>
    <n v="21538"/>
    <n v="0"/>
    <n v="0"/>
    <n v="0"/>
    <n v="0"/>
    <n v="0"/>
    <n v="0"/>
    <n v="0"/>
    <n v="0"/>
    <n v="0"/>
    <n v="0"/>
    <n v="88.287999999999997"/>
    <n v="0"/>
    <n v="0"/>
    <n v="20"/>
    <n v="20"/>
    <n v="0"/>
    <n v="356"/>
    <n v="21538"/>
    <n v="26.25"/>
    <n v="0"/>
  </r>
  <r>
    <x v="2"/>
    <s v="312 Cherry 12 No.(Silver)"/>
    <s v="Tub"/>
    <s v="Finished Good"/>
    <s v="Pcs."/>
    <n v="228"/>
    <n v="248"/>
    <n v="504"/>
    <n v="6.24"/>
    <n v="30492"/>
    <n v="0"/>
    <n v="0"/>
    <n v="0"/>
    <n v="0"/>
    <n v="0"/>
    <n v="0"/>
    <n v="0"/>
    <n v="0"/>
    <n v="0"/>
    <n v="0"/>
    <n v="124.992"/>
    <n v="0"/>
    <n v="0"/>
    <n v="20"/>
    <n v="20"/>
    <n v="0"/>
    <n v="504"/>
    <n v="30492"/>
    <n v="26.240000000000002"/>
    <n v="0"/>
  </r>
  <r>
    <x v="2"/>
    <s v="314 STAR 14S (BLUE)"/>
    <s v="Ghamela"/>
    <s v="Finished Good"/>
    <s v="Pcs."/>
    <n v="410"/>
    <n v="447"/>
    <n v="-39"/>
    <n v="121.96"/>
    <n v="-2256.27"/>
    <n v="0"/>
    <n v="0"/>
    <n v="0"/>
    <n v="0"/>
    <n v="12"/>
    <n v="879.6"/>
    <n v="0"/>
    <n v="0"/>
    <n v="0"/>
    <n v="0"/>
    <n v="-17.433"/>
    <n v="0"/>
    <n v="0"/>
    <n v="160"/>
    <n v="160"/>
    <n v="5.3639999999999999"/>
    <n v="-51"/>
    <n v="-3135.87"/>
    <n v="276.596"/>
    <n v="0"/>
  </r>
  <r>
    <x v="2"/>
    <s v="314 STAR 14S (Orange)"/>
    <s v="Ghamela"/>
    <s v="Finished Good"/>
    <s v="Pcs."/>
    <n v="410"/>
    <n v="447"/>
    <n v="21"/>
    <n v="55.04"/>
    <n v="1471.19"/>
    <n v="0"/>
    <n v="0"/>
    <n v="0"/>
    <n v="0"/>
    <n v="0"/>
    <n v="0"/>
    <n v="0"/>
    <n v="0"/>
    <n v="0"/>
    <n v="0"/>
    <n v="9.3870000000000005"/>
    <n v="0"/>
    <n v="0"/>
    <n v="70"/>
    <n v="70"/>
    <n v="0"/>
    <n v="21"/>
    <n v="1471.19"/>
    <n v="125.03999999999999"/>
    <n v="0"/>
  </r>
  <r>
    <x v="2"/>
    <s v="314 STAR 14S (PINK)"/>
    <s v="Ghamela"/>
    <s v="Finished Good"/>
    <s v="Pcs."/>
    <n v="410"/>
    <n v="447"/>
    <n v="99"/>
    <n v="33.69"/>
    <n v="4764.6499999999996"/>
    <n v="0"/>
    <n v="0"/>
    <n v="0"/>
    <n v="0"/>
    <n v="96"/>
    <n v="7156.8"/>
    <n v="0"/>
    <n v="0"/>
    <n v="0"/>
    <n v="0"/>
    <n v="44.253"/>
    <n v="0"/>
    <n v="0"/>
    <n v="120"/>
    <n v="120"/>
    <n v="42.911999999999999"/>
    <n v="3"/>
    <n v="144.38"/>
    <n v="110.77799999999999"/>
    <n v="0"/>
  </r>
  <r>
    <x v="2"/>
    <s v="314 STAR 14S (Yellow)"/>
    <s v="Ghamela"/>
    <s v="Trading"/>
    <s v="Pcs."/>
    <m/>
    <n v="0"/>
    <n v="36"/>
    <n v="1.63"/>
    <n v="1848.6"/>
    <n v="0"/>
    <n v="0"/>
    <n v="0"/>
    <n v="0"/>
    <n v="0"/>
    <n v="0"/>
    <n v="0"/>
    <n v="0"/>
    <n v="0"/>
    <n v="0"/>
    <n v="0"/>
    <n v="0"/>
    <n v="0"/>
    <n v="0"/>
    <n v="0"/>
    <n v="0"/>
    <n v="36"/>
    <n v="1848.6"/>
    <n v="1.63"/>
    <n v="0"/>
  </r>
  <r>
    <x v="2"/>
    <s v="315 NO. STAR PLUS 14 D (BLUE)"/>
    <s v="Ghamela"/>
    <s v="Finished Good"/>
    <s v="Pcs."/>
    <n v="450"/>
    <n v="490"/>
    <n v="1266"/>
    <n v="270.47000000000003"/>
    <n v="62867.56"/>
    <n v="0"/>
    <n v="0"/>
    <n v="2191"/>
    <n v="103696.55"/>
    <n v="1651"/>
    <n v="130241.27"/>
    <n v="6"/>
    <n v="1.0125599999999999"/>
    <n v="7.0125599999999997"/>
    <n v="284.39999999999998"/>
    <n v="620.34"/>
    <n v="985.95"/>
    <n v="165.53114550000001"/>
    <n v="0"/>
    <n v="1151.4811455000001"/>
    <n v="808.99"/>
    <n v="1800"/>
    <n v="85321.3"/>
    <n v="612.96114550000016"/>
    <n v="0"/>
  </r>
  <r>
    <x v="2"/>
    <s v="315 NO. STAR PLUS 14 D (ORG)"/>
    <s v="Ghamela"/>
    <s v="Finished Good"/>
    <s v="Pcs."/>
    <n v="450"/>
    <n v="490"/>
    <n v="491"/>
    <n v="80.760000000000005"/>
    <n v="24483.040000000001"/>
    <n v="0"/>
    <n v="0"/>
    <n v="0"/>
    <n v="0"/>
    <n v="120"/>
    <n v="8384.7999999999993"/>
    <n v="0"/>
    <n v="0"/>
    <n v="0"/>
    <n v="0"/>
    <n v="240.59"/>
    <n v="0"/>
    <n v="0"/>
    <n v="0"/>
    <n v="0"/>
    <n v="58.8"/>
    <n v="371"/>
    <n v="18499.400000000001"/>
    <n v="21.960000000000008"/>
    <n v="0"/>
  </r>
  <r>
    <x v="2"/>
    <s v="315 NO. STAR PLUS 14 D (PINK)"/>
    <s v="Ghamela"/>
    <s v="Finished Good"/>
    <s v="Pcs."/>
    <n v="450"/>
    <n v="490"/>
    <n v="506"/>
    <n v="65.59"/>
    <n v="25230.080000000002"/>
    <n v="0"/>
    <n v="0"/>
    <n v="776"/>
    <n v="36677.79"/>
    <n v="590"/>
    <n v="46482.5"/>
    <n v="1"/>
    <n v="0.16876000000000002"/>
    <n v="1.16876"/>
    <n v="47.83"/>
    <n v="247.94"/>
    <n v="349.2"/>
    <n v="58.627188000000004"/>
    <n v="0"/>
    <n v="407.82718799999998"/>
    <n v="289.10000000000002"/>
    <n v="691"/>
    <n v="33050.94"/>
    <n v="184.31718799999999"/>
    <n v="0"/>
  </r>
  <r>
    <x v="2"/>
    <s v="316 SUPER POWER (BLACK)"/>
    <s v="Ghamela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316 SUPER POWER (BLUE)"/>
    <s v="Ghamela"/>
    <s v="Finished Good"/>
    <s v="Pcs."/>
    <n v="620"/>
    <n v="676"/>
    <n v="883"/>
    <n v="336.26"/>
    <n v="60998.17"/>
    <n v="0"/>
    <n v="0"/>
    <n v="0"/>
    <n v="0"/>
    <n v="925"/>
    <n v="91612.25"/>
    <n v="0"/>
    <n v="0"/>
    <n v="0"/>
    <n v="0"/>
    <n v="596.90800000000002"/>
    <n v="0"/>
    <n v="0"/>
    <n v="290"/>
    <n v="290"/>
    <n v="625.29999999999995"/>
    <n v="-42"/>
    <n v="-2901.36"/>
    <n v="0.96000000000003638"/>
    <n v="0"/>
  </r>
  <r>
    <x v="2"/>
    <s v="316 SUPER POWER (ORANGE)"/>
    <s v="Ghamela"/>
    <s v="Finished Good"/>
    <s v="Pcs."/>
    <n v="620"/>
    <n v="676"/>
    <n v="746"/>
    <n v="432.6"/>
    <n v="51199.02"/>
    <n v="0"/>
    <n v="0"/>
    <n v="0"/>
    <n v="0"/>
    <n v="625"/>
    <n v="58292.75"/>
    <n v="0"/>
    <n v="0"/>
    <n v="0"/>
    <n v="0"/>
    <n v="504.29599999999999"/>
    <n v="0"/>
    <n v="0"/>
    <n v="0"/>
    <n v="0"/>
    <n v="422.5"/>
    <n v="121"/>
    <n v="8304.4"/>
    <n v="10.100000000000023"/>
    <n v="0"/>
  </r>
  <r>
    <x v="2"/>
    <s v="316 SUPER POWER (PINK)"/>
    <s v="Ghamela"/>
    <s v="Finished Good"/>
    <s v="Pcs."/>
    <n v="620"/>
    <n v="676"/>
    <n v="701"/>
    <n v="371.02"/>
    <n v="48268.84"/>
    <n v="0"/>
    <n v="0"/>
    <n v="0"/>
    <n v="0"/>
    <n v="250"/>
    <n v="26599"/>
    <n v="0"/>
    <n v="0"/>
    <n v="0"/>
    <n v="0"/>
    <n v="473.87599999999998"/>
    <n v="0"/>
    <n v="0"/>
    <n v="0"/>
    <n v="0"/>
    <n v="169"/>
    <n v="451"/>
    <n v="31054.55"/>
    <n v="202.01999999999998"/>
    <n v="0"/>
  </r>
  <r>
    <x v="2"/>
    <s v="317 No. Sathi Ghamela (Blue)"/>
    <s v="Ghamela"/>
    <s v="Finished Good"/>
    <s v="Pcs."/>
    <n v="585"/>
    <n v="638"/>
    <n v="729"/>
    <n v="0.21"/>
    <n v="51553.23"/>
    <n v="0"/>
    <n v="0"/>
    <n v="1701"/>
    <n v="116319.5"/>
    <n v="2095"/>
    <n v="191278.1"/>
    <n v="0"/>
    <n v="0"/>
    <n v="0"/>
    <n v="0"/>
    <n v="465.10199999999998"/>
    <n v="995.08500000000004"/>
    <n v="167.06482065000003"/>
    <n v="490"/>
    <n v="1652.14982065"/>
    <n v="1336.61"/>
    <n v="335"/>
    <n v="23108.720000000001"/>
    <n v="315.74982065000017"/>
    <n v="0"/>
  </r>
  <r>
    <x v="2"/>
    <s v="317 No. Sathi Ghamela (M.baise)"/>
    <s v="Ghamela"/>
    <s v="Finished Good"/>
    <s v="Pcs."/>
    <n v="585"/>
    <n v="638"/>
    <n v="218"/>
    <n v="15.02"/>
    <n v="15731.69"/>
    <n v="0"/>
    <n v="0"/>
    <n v="0"/>
    <n v="0"/>
    <n v="29"/>
    <n v="2807.2"/>
    <n v="0"/>
    <n v="0"/>
    <n v="0"/>
    <n v="0"/>
    <n v="139.084"/>
    <n v="0"/>
    <n v="0"/>
    <n v="30"/>
    <n v="30"/>
    <n v="18.501999999999999"/>
    <n v="189"/>
    <n v="13638.94"/>
    <n v="26.517999999999997"/>
    <n v="0"/>
  </r>
  <r>
    <x v="2"/>
    <s v="317 No. Sathi Ghamela (M.white)"/>
    <s v="Ghamela"/>
    <s v="Finished Good"/>
    <s v="Pcs."/>
    <n v="585"/>
    <n v="638"/>
    <n v="121"/>
    <n v="41"/>
    <n v="8606.8799999999992"/>
    <n v="0"/>
    <n v="0"/>
    <n v="0"/>
    <n v="0"/>
    <n v="21"/>
    <n v="2032.8"/>
    <n v="0"/>
    <n v="0"/>
    <n v="0"/>
    <n v="0"/>
    <n v="77.197999999999993"/>
    <n v="0"/>
    <n v="0"/>
    <n v="60"/>
    <n v="60"/>
    <n v="13.398"/>
    <n v="100"/>
    <n v="7113.12"/>
    <n v="87.602000000000004"/>
    <n v="0"/>
  </r>
  <r>
    <x v="2"/>
    <s v="317 No. Sathi Ghamela (Orange)"/>
    <s v="Ghamela"/>
    <s v="Finished Good"/>
    <s v="Pcs."/>
    <n v="585"/>
    <n v="638"/>
    <n v="118"/>
    <n v="8.67"/>
    <n v="8277.09"/>
    <n v="0"/>
    <n v="0"/>
    <n v="446"/>
    <n v="30254.54"/>
    <n v="317"/>
    <n v="28907.96"/>
    <n v="0"/>
    <n v="0"/>
    <n v="0"/>
    <n v="0"/>
    <n v="75.284000000000006"/>
    <n v="260.91000000000003"/>
    <n v="43.804179900000008"/>
    <n v="30"/>
    <n v="334.71417990000003"/>
    <n v="202.24600000000001"/>
    <n v="247"/>
    <n v="16853.75"/>
    <n v="141.13817990000004"/>
    <n v="0"/>
  </r>
  <r>
    <x v="2"/>
    <s v="317 No. Sathi Ghamela (Pink)"/>
    <s v="Ghamela"/>
    <s v="Finished Good"/>
    <s v="Pcs."/>
    <n v="585"/>
    <n v="638"/>
    <n v="87"/>
    <n v="6.71"/>
    <n v="6131.73"/>
    <n v="0"/>
    <n v="0"/>
    <n v="699"/>
    <n v="47505.72"/>
    <n v="695"/>
    <n v="65376.1"/>
    <n v="0"/>
    <n v="0"/>
    <n v="0"/>
    <n v="0"/>
    <n v="55.506"/>
    <n v="408.91500000000002"/>
    <n v="68.652739350000004"/>
    <n v="380"/>
    <n v="857.56773935000001"/>
    <n v="443.41"/>
    <n v="91"/>
    <n v="6209.93"/>
    <n v="420.86773935000002"/>
    <n v="0"/>
  </r>
  <r>
    <x v="2"/>
    <s v="317 No. Sathi Ghamela (silver)"/>
    <s v="Ghamela"/>
    <s v="Finished Good"/>
    <s v="Pcs."/>
    <n v="585"/>
    <n v="638"/>
    <n v="115"/>
    <n v="7.59"/>
    <n v="8186.91"/>
    <n v="0"/>
    <n v="0"/>
    <n v="0"/>
    <n v="0"/>
    <n v="84"/>
    <n v="7722.22"/>
    <n v="0"/>
    <n v="0"/>
    <n v="0"/>
    <n v="0"/>
    <n v="73.37"/>
    <n v="0"/>
    <n v="0"/>
    <n v="60"/>
    <n v="60"/>
    <n v="53.591999999999999"/>
    <n v="31"/>
    <n v="2206.9"/>
    <n v="13.998000000000005"/>
    <n v="0"/>
  </r>
  <r>
    <x v="2"/>
    <s v="319 NO. SULTAN ( BLUE)"/>
    <s v="Ghamela"/>
    <s v="Finished Good"/>
    <s v="Pcs."/>
    <n v="720"/>
    <n v="785"/>
    <n v="728"/>
    <n v="559.52"/>
    <n v="58904.3"/>
    <n v="0"/>
    <n v="0"/>
    <n v="230"/>
    <n v="17797.47"/>
    <n v="909"/>
    <n v="111798.48"/>
    <n v="2"/>
    <n v="0.33752000000000004"/>
    <n v="2.33752"/>
    <n v="159.1"/>
    <n v="571.48"/>
    <n v="165.6"/>
    <n v="27.802584000000003"/>
    <n v="130"/>
    <n v="323.40258399999999"/>
    <n v="713.56500000000005"/>
    <n v="47"/>
    <n v="3739.03"/>
    <n v="169.35758399999986"/>
    <n v="0"/>
  </r>
  <r>
    <x v="2"/>
    <s v="319 NO. SULTAN ( ORG)"/>
    <s v="Ghamela"/>
    <s v="Finished Good"/>
    <s v="Pcs."/>
    <n v="720"/>
    <n v="785"/>
    <n v="252"/>
    <n v="63.76"/>
    <n v="20090.43"/>
    <n v="0"/>
    <n v="0"/>
    <n v="398"/>
    <n v="30133.49"/>
    <n v="136"/>
    <n v="16459.36"/>
    <n v="1"/>
    <n v="0.16876000000000002"/>
    <n v="1.16876"/>
    <n v="77.19"/>
    <n v="197.82"/>
    <n v="286.56"/>
    <n v="48.110558400000009"/>
    <n v="0"/>
    <n v="334.6705584"/>
    <n v="106.76"/>
    <n v="513"/>
    <n v="39600.32"/>
    <n v="291.6705584"/>
    <n v="0"/>
  </r>
  <r>
    <x v="2"/>
    <s v="319 NO. SULTAN ( PINK)"/>
    <s v="Ghamela"/>
    <s v="Finished Good"/>
    <s v="Pcs."/>
    <n v="720"/>
    <n v="785"/>
    <n v="810"/>
    <n v="438.42"/>
    <n v="60720.76"/>
    <n v="0"/>
    <n v="0"/>
    <n v="440"/>
    <n v="31373.29"/>
    <n v="580"/>
    <n v="71371.61"/>
    <n v="4"/>
    <n v="0.67504000000000008"/>
    <n v="4.6750400000000001"/>
    <n v="286.88"/>
    <n v="635.85"/>
    <n v="316.8"/>
    <n v="53.187552000000004"/>
    <n v="0"/>
    <n v="369.98755199999999"/>
    <n v="455.3"/>
    <n v="666"/>
    <n v="47763.06"/>
    <n v="353.107552"/>
    <n v="0"/>
  </r>
  <r>
    <x v="2"/>
    <s v="319 NO. SULTAN (M.BEIZE)"/>
    <s v="Ghamela"/>
    <s v="Finished Good"/>
    <s v="Pcs."/>
    <n v="720"/>
    <n v="785"/>
    <n v="167"/>
    <n v="118.25"/>
    <n v="12623.8"/>
    <n v="0"/>
    <n v="0"/>
    <n v="0"/>
    <n v="0"/>
    <n v="20"/>
    <n v="2552"/>
    <n v="0"/>
    <n v="0"/>
    <n v="0"/>
    <n v="0"/>
    <n v="131.095"/>
    <n v="0"/>
    <n v="0"/>
    <n v="0"/>
    <n v="0"/>
    <n v="15.7"/>
    <n v="147"/>
    <n v="11111.97"/>
    <n v="102.55"/>
    <n v="0"/>
  </r>
  <r>
    <x v="2"/>
    <s v="319 NO. SULTAN (M.WHITE)"/>
    <s v="Ghamela"/>
    <s v="Finished Good"/>
    <s v="Pcs."/>
    <n v="720"/>
    <n v="785"/>
    <n v="127"/>
    <n v="106.64"/>
    <n v="9442.73"/>
    <n v="0"/>
    <n v="0"/>
    <n v="0"/>
    <n v="0"/>
    <n v="20"/>
    <n v="2552"/>
    <n v="0"/>
    <n v="0"/>
    <n v="0"/>
    <n v="0"/>
    <n v="99.694999999999993"/>
    <n v="0"/>
    <n v="0"/>
    <n v="0"/>
    <n v="0"/>
    <n v="15.7"/>
    <n v="107"/>
    <n v="7955.69"/>
    <n v="90.94"/>
    <n v="0"/>
  </r>
  <r>
    <x v="2"/>
    <s v="319 NO.SULTAN (SILVER)"/>
    <s v="Ghamela"/>
    <s v="Finished Good"/>
    <s v="Pcs."/>
    <n v="720"/>
    <n v="785"/>
    <n v="185"/>
    <n v="148.01"/>
    <n v="14801.33"/>
    <n v="0"/>
    <n v="0"/>
    <n v="0"/>
    <n v="0"/>
    <n v="80"/>
    <n v="9634"/>
    <n v="0"/>
    <n v="0"/>
    <n v="0"/>
    <n v="0"/>
    <n v="145.22499999999999"/>
    <n v="0"/>
    <n v="0"/>
    <n v="0"/>
    <n v="0"/>
    <n v="62.8"/>
    <n v="105"/>
    <n v="8400.75"/>
    <n v="85.21"/>
    <n v="0"/>
  </r>
  <r>
    <x v="2"/>
    <s v="320 NO.SAMRAT GHAMELA (B)"/>
    <s v="Ghamela"/>
    <s v="Finished Good"/>
    <s v="Pcs."/>
    <n v="800"/>
    <n v="872"/>
    <n v="651"/>
    <n v="277.3"/>
    <n v="59043.02"/>
    <n v="0"/>
    <n v="0"/>
    <n v="685"/>
    <n v="59453.69"/>
    <n v="800"/>
    <n v="117352.6"/>
    <n v="0"/>
    <n v="0"/>
    <n v="0"/>
    <n v="0"/>
    <n v="567.67200000000003"/>
    <n v="548"/>
    <n v="92.003720000000015"/>
    <n v="0"/>
    <n v="640.00372000000004"/>
    <n v="697.6"/>
    <n v="536"/>
    <n v="47329.2"/>
    <n v="219.70372000000009"/>
    <n v="0"/>
  </r>
  <r>
    <x v="2"/>
    <s v="320 NO.SAMRAT GHAMELA (MB)"/>
    <s v="Ghamela"/>
    <s v="Finished Good"/>
    <s v="Pcs."/>
    <n v="800"/>
    <n v="872"/>
    <n v="74"/>
    <n v="53.85"/>
    <n v="6647.61"/>
    <n v="0"/>
    <n v="0"/>
    <n v="0"/>
    <n v="0"/>
    <n v="27"/>
    <n v="4158"/>
    <n v="0"/>
    <n v="0"/>
    <n v="0"/>
    <n v="0"/>
    <n v="64.528000000000006"/>
    <n v="0"/>
    <n v="0"/>
    <n v="0"/>
    <n v="0"/>
    <n v="23.544"/>
    <n v="47"/>
    <n v="4222.13"/>
    <n v="30.306000000000001"/>
    <n v="0"/>
  </r>
  <r>
    <x v="2"/>
    <s v="320 NO.SAMRAT GHAMELA (MW)"/>
    <s v="Ghamela"/>
    <s v="Finished Good"/>
    <s v="Pcs."/>
    <n v="800"/>
    <n v="872"/>
    <n v="53"/>
    <n v="12"/>
    <n v="4811.43"/>
    <n v="0"/>
    <n v="0"/>
    <n v="0"/>
    <n v="0"/>
    <n v="13"/>
    <n v="2002"/>
    <n v="0"/>
    <n v="0"/>
    <n v="0"/>
    <n v="0"/>
    <n v="46.216000000000001"/>
    <n v="0"/>
    <n v="0"/>
    <n v="0"/>
    <n v="0"/>
    <n v="11.336"/>
    <n v="40"/>
    <n v="3631.27"/>
    <n v="0.6639999999999997"/>
    <n v="0"/>
  </r>
  <r>
    <x v="2"/>
    <s v="320 NO.SAMRAT GHAMELA (O)"/>
    <s v="Ghamela"/>
    <s v="Finished Good"/>
    <s v="Pcs."/>
    <n v="800"/>
    <n v="872"/>
    <n v="748"/>
    <n v="481.53"/>
    <n v="67163.850000000006"/>
    <n v="0"/>
    <n v="0"/>
    <n v="730"/>
    <n v="62805.35"/>
    <n v="340"/>
    <n v="49430.6"/>
    <n v="0"/>
    <n v="0"/>
    <n v="0"/>
    <n v="0"/>
    <n v="652.25599999999997"/>
    <n v="584"/>
    <n v="98.047760000000011"/>
    <n v="0"/>
    <n v="682.04776000000004"/>
    <n v="296.48"/>
    <n v="1138"/>
    <n v="98523.92"/>
    <n v="867.09776000000011"/>
    <n v="0"/>
  </r>
  <r>
    <x v="2"/>
    <s v="320 NO.SAMRAT GHAMELA (P)"/>
    <s v="Ghamela"/>
    <s v="Finished Good"/>
    <s v="Pcs."/>
    <n v="800"/>
    <n v="872"/>
    <n v="480"/>
    <n v="197.11"/>
    <n v="43576.71"/>
    <n v="0"/>
    <n v="0"/>
    <n v="657"/>
    <n v="56669.01"/>
    <n v="580"/>
    <n v="86447.6"/>
    <n v="0"/>
    <n v="0"/>
    <n v="0"/>
    <n v="0"/>
    <n v="418.56"/>
    <n v="525.6"/>
    <n v="88.242984000000021"/>
    <n v="0"/>
    <n v="613.842984"/>
    <n v="505.76"/>
    <n v="557"/>
    <n v="48834.67"/>
    <n v="305.19298400000002"/>
    <n v="0"/>
  </r>
  <r>
    <x v="2"/>
    <s v="320 NO.SAMRAT GHAMELA (S)"/>
    <s v="Ghamela"/>
    <s v="Finished Good"/>
    <s v="Pcs."/>
    <n v="800"/>
    <n v="872"/>
    <n v="114"/>
    <n v="83.76"/>
    <n v="10293.64"/>
    <n v="0"/>
    <n v="0"/>
    <n v="0"/>
    <n v="0"/>
    <n v="40"/>
    <n v="6006"/>
    <n v="0"/>
    <n v="0"/>
    <n v="0"/>
    <n v="0"/>
    <n v="99.408000000000001"/>
    <n v="0"/>
    <n v="0"/>
    <n v="0"/>
    <n v="0"/>
    <n v="34.880000000000003"/>
    <n v="74"/>
    <n v="6681.84"/>
    <n v="48.88"/>
    <n v="0"/>
  </r>
  <r>
    <x v="2"/>
    <s v="321 Shaktiman Ghamela (B)"/>
    <s v="Ghamela"/>
    <s v="Finished Good"/>
    <s v="Pcs."/>
    <n v="1200"/>
    <n v="1308"/>
    <n v="121"/>
    <n v="59.55"/>
    <n v="16841.7"/>
    <n v="0"/>
    <n v="0"/>
    <n v="0"/>
    <n v="0"/>
    <n v="131"/>
    <n v="27229.41"/>
    <n v="0"/>
    <n v="0"/>
    <n v="0"/>
    <n v="0"/>
    <n v="158.268"/>
    <n v="0"/>
    <n v="0"/>
    <n v="120"/>
    <n v="120"/>
    <n v="171.34800000000001"/>
    <n v="-10"/>
    <n v="-1391.9"/>
    <n v="8.2019999999999982"/>
    <n v="0"/>
  </r>
  <r>
    <x v="2"/>
    <s v="321 Shaktiman Ghamela (O)"/>
    <s v="Ghamela"/>
    <s v="Finished Good"/>
    <s v="Pcs."/>
    <n v="1200"/>
    <n v="1308"/>
    <n v="174"/>
    <n v="254.84"/>
    <n v="23852.560000000001"/>
    <n v="0"/>
    <n v="0"/>
    <n v="0"/>
    <n v="0"/>
    <n v="19"/>
    <n v="3372.69"/>
    <n v="0"/>
    <n v="0"/>
    <n v="0"/>
    <n v="0"/>
    <n v="227.59200000000001"/>
    <n v="0"/>
    <n v="0"/>
    <n v="190"/>
    <n v="190"/>
    <n v="24.852"/>
    <n v="155"/>
    <n v="21247.97"/>
    <n v="419.98800000000006"/>
    <n v="0"/>
  </r>
  <r>
    <x v="2"/>
    <s v="321 Shaktiman Ghamela (P)"/>
    <s v="Ghamela"/>
    <s v="Finished Good"/>
    <s v="Pcs."/>
    <n v="1200"/>
    <n v="1308"/>
    <n v="167"/>
    <n v="246.46"/>
    <n v="23426.21"/>
    <n v="0"/>
    <n v="0"/>
    <n v="0"/>
    <n v="0"/>
    <n v="60"/>
    <n v="12844.2"/>
    <n v="0"/>
    <n v="0"/>
    <n v="0"/>
    <n v="0"/>
    <n v="218.43600000000001"/>
    <n v="0"/>
    <n v="0"/>
    <n v="0"/>
    <n v="0"/>
    <n v="78.48"/>
    <n v="107"/>
    <n v="15009.61"/>
    <n v="167.98000000000002"/>
    <n v="0"/>
  </r>
  <r>
    <x v="2"/>
    <s v="322 NO. BAHUBALI GHAMEAL (MB)"/>
    <s v="Ghamela"/>
    <s v="Finished Good"/>
    <s v="Pcs."/>
    <n v="1150"/>
    <n v="1253"/>
    <n v="24"/>
    <n v="47.6"/>
    <n v="3106.59"/>
    <n v="0"/>
    <n v="0"/>
    <n v="0"/>
    <n v="0"/>
    <n v="0"/>
    <n v="0"/>
    <n v="0"/>
    <n v="0"/>
    <n v="0"/>
    <n v="0"/>
    <n v="30.071999999999999"/>
    <n v="0"/>
    <n v="0"/>
    <n v="50"/>
    <n v="50"/>
    <n v="0"/>
    <n v="24"/>
    <n v="3106.59"/>
    <n v="97.6"/>
    <n v="0"/>
  </r>
  <r>
    <x v="2"/>
    <s v="322 NO. BAHUBALI GHAMELA (B)"/>
    <s v="Ghamela"/>
    <s v="Finished Good"/>
    <s v="Pcs."/>
    <n v="1150"/>
    <n v="1253"/>
    <n v="370"/>
    <n v="452.25"/>
    <n v="49546.18"/>
    <n v="0"/>
    <n v="0"/>
    <n v="0"/>
    <n v="0"/>
    <n v="237"/>
    <n v="50797.95"/>
    <n v="0"/>
    <n v="0"/>
    <n v="0"/>
    <n v="0"/>
    <n v="463.61"/>
    <n v="0"/>
    <n v="0"/>
    <n v="0"/>
    <n v="0"/>
    <n v="296.96100000000001"/>
    <n v="133"/>
    <n v="17809.830000000002"/>
    <n v="155.28899999999999"/>
    <n v="0"/>
  </r>
  <r>
    <x v="2"/>
    <s v="322 NO. BAHUBALI GHAMELA (MW)"/>
    <s v="Ghamela"/>
    <s v="Finished Good"/>
    <s v="Pcs."/>
    <n v="1150"/>
    <n v="1253"/>
    <n v="66"/>
    <n v="2.98"/>
    <n v="8498.14"/>
    <n v="0"/>
    <n v="0"/>
    <n v="0"/>
    <n v="0"/>
    <n v="0"/>
    <n v="0"/>
    <n v="0"/>
    <n v="0"/>
    <n v="0"/>
    <n v="0"/>
    <n v="82.697999999999993"/>
    <n v="0"/>
    <n v="0"/>
    <n v="0"/>
    <n v="0"/>
    <n v="0"/>
    <n v="66"/>
    <n v="8498.14"/>
    <n v="2.98"/>
    <n v="0"/>
  </r>
  <r>
    <x v="2"/>
    <s v="322 NO. BAHUBALI GHAMELA (O)"/>
    <s v="Ghamela"/>
    <s v="Finished Good"/>
    <s v="Pcs."/>
    <n v="1150"/>
    <n v="1253"/>
    <n v="143"/>
    <n v="111.29"/>
    <n v="21047.4"/>
    <n v="0"/>
    <n v="0"/>
    <n v="0"/>
    <n v="0"/>
    <n v="0"/>
    <n v="0"/>
    <n v="0"/>
    <n v="0"/>
    <n v="0"/>
    <n v="0"/>
    <n v="179.179"/>
    <n v="0"/>
    <n v="0"/>
    <n v="0"/>
    <n v="0"/>
    <n v="0"/>
    <n v="143"/>
    <n v="21047.4"/>
    <n v="111.29"/>
    <n v="0"/>
  </r>
  <r>
    <x v="2"/>
    <s v="322 NO. BAHUBALI GHAMELA (P)"/>
    <s v="Ghamela"/>
    <s v="Finished Good"/>
    <s v="Pcs."/>
    <n v="1150"/>
    <n v="1253"/>
    <n v="293"/>
    <n v="349.39"/>
    <n v="38017.230000000003"/>
    <n v="0"/>
    <n v="0"/>
    <n v="0"/>
    <n v="0"/>
    <n v="183"/>
    <n v="39441.15"/>
    <n v="0"/>
    <n v="0"/>
    <n v="0"/>
    <n v="0"/>
    <n v="367.12900000000002"/>
    <n v="0"/>
    <n v="0"/>
    <n v="0"/>
    <n v="0"/>
    <n v="229.29900000000001"/>
    <n v="110"/>
    <n v="14272.68"/>
    <n v="120.09099999999998"/>
    <n v="0"/>
  </r>
  <r>
    <x v="2"/>
    <s v="322 NO. BAHUBALI GHAMELA (S)"/>
    <s v="Ghamela"/>
    <s v="Finished Good"/>
    <s v="Pcs."/>
    <n v="1150"/>
    <n v="1253"/>
    <n v="42"/>
    <n v="45.66"/>
    <n v="5646.82"/>
    <n v="0"/>
    <n v="0"/>
    <n v="0"/>
    <n v="0"/>
    <n v="45"/>
    <n v="9797.85"/>
    <n v="0"/>
    <n v="0"/>
    <n v="0"/>
    <n v="0"/>
    <n v="52.625999999999998"/>
    <n v="0"/>
    <n v="0"/>
    <n v="100"/>
    <n v="100"/>
    <n v="56.384999999999998"/>
    <n v="-3"/>
    <n v="-403.35"/>
    <n v="89.275000000000006"/>
    <n v="0"/>
  </r>
  <r>
    <x v="2"/>
    <s v="324 NO. SARDAR GHAMELA (B)"/>
    <s v="Ghamela"/>
    <s v="Finished Good"/>
    <s v="Pcs."/>
    <n v="1500"/>
    <n v="1635"/>
    <n v="153"/>
    <n v="500.86"/>
    <n v="24246.78"/>
    <n v="0"/>
    <n v="0"/>
    <n v="811"/>
    <n v="127492.33"/>
    <n v="97"/>
    <n v="27238.2"/>
    <n v="0"/>
    <n v="0"/>
    <n v="0"/>
    <n v="0"/>
    <n v="250.155"/>
    <n v="1216.5"/>
    <n v="204.23818500000002"/>
    <n v="0"/>
    <n v="1420.7381849999999"/>
    <n v="158.595"/>
    <n v="867"/>
    <n v="136440.95000000001"/>
    <n v="1763.0031849999998"/>
    <n v="0"/>
  </r>
  <r>
    <x v="2"/>
    <s v="324 NO. SARDAR GHAMELA (O)"/>
    <s v="Ghamela"/>
    <s v="Finished Good"/>
    <s v="Pcs."/>
    <n v="1500"/>
    <n v="1635"/>
    <n v="124"/>
    <n v="279.06"/>
    <n v="23528.53"/>
    <n v="0"/>
    <n v="0"/>
    <n v="318"/>
    <n v="48542.55"/>
    <n v="59"/>
    <n v="16617.150000000001"/>
    <n v="0"/>
    <n v="0"/>
    <n v="0"/>
    <n v="0"/>
    <n v="202.74"/>
    <n v="477"/>
    <n v="80.08353000000001"/>
    <n v="0"/>
    <n v="557.08353"/>
    <n v="96.465000000000003"/>
    <n v="383"/>
    <n v="60845.17"/>
    <n v="739.67853000000002"/>
    <n v="0"/>
  </r>
  <r>
    <x v="2"/>
    <s v="324 NO. SARDAR GHAMELA (P)"/>
    <s v="Ghamela"/>
    <s v="Finished Good"/>
    <s v="Pcs."/>
    <n v="1500"/>
    <n v="1635"/>
    <n v="256"/>
    <n v="260.5"/>
    <n v="40799.03"/>
    <n v="0"/>
    <n v="0"/>
    <n v="455"/>
    <n v="71060.850000000006"/>
    <n v="25"/>
    <n v="7078.5"/>
    <n v="0"/>
    <n v="0"/>
    <n v="0"/>
    <n v="0"/>
    <n v="418.56"/>
    <n v="682.5"/>
    <n v="114.584925"/>
    <n v="0"/>
    <n v="797.084925"/>
    <n v="40.875"/>
    <n v="686"/>
    <n v="107926.69"/>
    <n v="1016.7099250000001"/>
    <n v="0"/>
  </r>
  <r>
    <x v="2"/>
    <s v="40 LTR OUTER SWING LID (B)"/>
    <s v="Bucket"/>
    <s v="Trading"/>
    <s v="Pcs."/>
    <m/>
    <n v="0"/>
    <n v="182"/>
    <n v="8.2200000000000006"/>
    <n v="7972.75"/>
    <n v="0"/>
    <n v="0"/>
    <n v="0"/>
    <n v="0"/>
    <n v="0"/>
    <n v="0"/>
    <n v="0"/>
    <n v="0"/>
    <n v="0"/>
    <n v="0"/>
    <n v="0"/>
    <n v="0"/>
    <n v="0"/>
    <n v="0"/>
    <n v="0"/>
    <n v="0"/>
    <n v="182"/>
    <n v="7972.75"/>
    <n v="8.2200000000000006"/>
    <n v="0"/>
  </r>
  <r>
    <x v="2"/>
    <s v="40 LTR OUTER SWING LID (R)"/>
    <s v="Bucket"/>
    <s v="Trading"/>
    <s v="Pcs."/>
    <m/>
    <n v="0"/>
    <n v="116"/>
    <n v="5.24"/>
    <n v="5265.28"/>
    <n v="0"/>
    <n v="0"/>
    <n v="0"/>
    <n v="0"/>
    <n v="0"/>
    <n v="0"/>
    <n v="0"/>
    <n v="0"/>
    <n v="0"/>
    <n v="0"/>
    <n v="0"/>
    <n v="0"/>
    <n v="0"/>
    <n v="0"/>
    <n v="0"/>
    <n v="0"/>
    <n v="116"/>
    <n v="5265.28"/>
    <n v="5.24"/>
    <n v="0"/>
  </r>
  <r>
    <x v="2"/>
    <s v="40 LTR OUTER SWING LID (Y)"/>
    <s v="Bucket"/>
    <s v="Trading"/>
    <s v="Pcs."/>
    <m/>
    <n v="0"/>
    <n v="52"/>
    <n v="2.35"/>
    <n v="2633.19"/>
    <n v="0"/>
    <n v="0"/>
    <n v="0"/>
    <n v="0"/>
    <n v="0"/>
    <n v="0"/>
    <n v="0"/>
    <n v="0"/>
    <n v="0"/>
    <n v="0"/>
    <n v="0"/>
    <n v="0"/>
    <n v="0"/>
    <n v="0"/>
    <n v="0"/>
    <n v="0"/>
    <n v="52"/>
    <n v="2633.19"/>
    <n v="2.35"/>
    <n v="0"/>
  </r>
  <r>
    <x v="2"/>
    <s v="4021 GAJODHAR STOOL 21&quot;(B)"/>
    <s v="Housekeeping"/>
    <s v="Trading"/>
    <s v="Pcs."/>
    <m/>
    <n v="0"/>
    <n v="537"/>
    <n v="24.25"/>
    <n v="246140.19"/>
    <n v="0"/>
    <n v="0"/>
    <n v="0"/>
    <n v="0"/>
    <n v="0"/>
    <n v="0"/>
    <n v="0"/>
    <n v="0"/>
    <n v="0"/>
    <n v="0"/>
    <n v="0"/>
    <n v="0"/>
    <n v="0"/>
    <n v="0"/>
    <n v="0"/>
    <n v="0"/>
    <n v="537"/>
    <n v="246140.19"/>
    <n v="24.25"/>
    <n v="0"/>
  </r>
  <r>
    <x v="2"/>
    <s v="4021 GAJODHAR STOOL 21&quot;(MB)"/>
    <s v="Housekeeping"/>
    <s v="Trading"/>
    <s v="Pcs."/>
    <m/>
    <n v="0"/>
    <n v="947"/>
    <n v="42.76"/>
    <n v="271379.26"/>
    <n v="0"/>
    <n v="0"/>
    <n v="0"/>
    <n v="0"/>
    <n v="0"/>
    <n v="0"/>
    <n v="0"/>
    <n v="0"/>
    <n v="0"/>
    <n v="0"/>
    <n v="0"/>
    <n v="0"/>
    <n v="0"/>
    <n v="0"/>
    <n v="0"/>
    <n v="0"/>
    <n v="947"/>
    <n v="271379.26"/>
    <n v="42.76"/>
    <n v="0"/>
  </r>
  <r>
    <x v="2"/>
    <s v="4021 GAJODHAR STOOL 21&quot;(S)"/>
    <s v="Housekeeping"/>
    <s v="Trading"/>
    <s v="Pcs."/>
    <m/>
    <n v="0"/>
    <n v="447"/>
    <n v="20.18"/>
    <n v="244817.96"/>
    <n v="0"/>
    <n v="0"/>
    <n v="0"/>
    <n v="0"/>
    <n v="0"/>
    <n v="0"/>
    <n v="0"/>
    <n v="0"/>
    <n v="0"/>
    <n v="0"/>
    <n v="0"/>
    <n v="0"/>
    <n v="0"/>
    <n v="0"/>
    <n v="0"/>
    <n v="0"/>
    <n v="447"/>
    <n v="244817.96"/>
    <n v="20.18"/>
    <n v="0"/>
  </r>
  <r>
    <x v="2"/>
    <s v="4021GAJODHAR STOOL 21&quot;(SCRAP)"/>
    <s v="Housekeeping"/>
    <s v="Trading"/>
    <s v="Pcs."/>
    <m/>
    <n v="0"/>
    <n v="26"/>
    <n v="1.17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0"/>
    <n v="1.17"/>
    <n v="0"/>
  </r>
  <r>
    <x v="2"/>
    <s v="404 Airavat Small (M.baize)"/>
    <s v="Bath Stool"/>
    <s v="Finished Good"/>
    <s v="Pcs."/>
    <n v="475"/>
    <n v="518"/>
    <n v="176"/>
    <n v="64.91"/>
    <n v="12481.99"/>
    <n v="0"/>
    <n v="0"/>
    <n v="0"/>
    <n v="0"/>
    <n v="26"/>
    <n v="2894.16"/>
    <n v="0"/>
    <n v="0"/>
    <n v="0"/>
    <n v="0"/>
    <n v="91.168000000000006"/>
    <n v="0"/>
    <n v="0"/>
    <n v="0"/>
    <n v="0"/>
    <n v="13.468"/>
    <n v="150"/>
    <n v="10638.06"/>
    <n v="51.441999999999993"/>
    <n v="0"/>
  </r>
  <r>
    <x v="2"/>
    <s v="404 Airavat Small (orange)"/>
    <s v="Bath Stool"/>
    <s v="Finished Good"/>
    <s v="Pcs."/>
    <n v="475"/>
    <n v="518"/>
    <n v="37"/>
    <n v="12.96"/>
    <n v="3567.54"/>
    <n v="0"/>
    <n v="0"/>
    <n v="220"/>
    <n v="14794.59"/>
    <n v="27"/>
    <n v="1309.5"/>
    <n v="0"/>
    <n v="0"/>
    <n v="0"/>
    <n v="0"/>
    <n v="19.166"/>
    <n v="104.5"/>
    <n v="17.544505000000001"/>
    <n v="0"/>
    <n v="122.044505"/>
    <n v="13.986000000000001"/>
    <n v="230"/>
    <n v="15758.79"/>
    <n v="121.01850499999999"/>
    <n v="0"/>
  </r>
  <r>
    <x v="2"/>
    <s v="404 Airavat Small(M.white)"/>
    <s v="Bath Stool"/>
    <s v="Finished Good"/>
    <s v="Pcs."/>
    <n v="475"/>
    <n v="518"/>
    <n v="296"/>
    <n v="96.45"/>
    <n v="22942.2"/>
    <n v="0"/>
    <n v="0"/>
    <n v="0"/>
    <n v="0"/>
    <n v="52"/>
    <n v="6177.6"/>
    <n v="0"/>
    <n v="0"/>
    <n v="0"/>
    <n v="0"/>
    <n v="153.328"/>
    <n v="0"/>
    <n v="0"/>
    <n v="0"/>
    <n v="0"/>
    <n v="26.936"/>
    <n v="244"/>
    <n v="18911.810000000001"/>
    <n v="69.51400000000001"/>
    <n v="0"/>
  </r>
  <r>
    <x v="2"/>
    <s v="404 Airavat Small(sil)"/>
    <s v="Bath Stool"/>
    <s v="Finished Good"/>
    <s v="Pcs."/>
    <n v="475"/>
    <n v="518"/>
    <n v="225"/>
    <n v="27.35"/>
    <n v="15954.41"/>
    <n v="0"/>
    <n v="0"/>
    <n v="0"/>
    <n v="0"/>
    <n v="159"/>
    <n v="18204.48"/>
    <n v="0"/>
    <n v="0"/>
    <n v="0"/>
    <n v="0"/>
    <n v="116.55"/>
    <n v="0"/>
    <n v="0"/>
    <n v="60"/>
    <n v="60"/>
    <n v="82.361999999999995"/>
    <n v="66"/>
    <n v="4679.96"/>
    <n v="4.9879999999999995"/>
    <n v="0"/>
  </r>
  <r>
    <x v="2"/>
    <s v="404 Airawat Small (blue)"/>
    <s v="Bath Stool"/>
    <s v="Finished Good"/>
    <s v="Pcs."/>
    <n v="475"/>
    <n v="518"/>
    <n v="307"/>
    <n v="172.43"/>
    <n v="22061.88"/>
    <n v="0"/>
    <n v="0"/>
    <n v="355"/>
    <n v="24025.15"/>
    <n v="296"/>
    <n v="32175.18"/>
    <n v="0"/>
    <n v="0"/>
    <n v="0"/>
    <n v="0"/>
    <n v="159.02600000000001"/>
    <n v="168.625"/>
    <n v="28.31045125"/>
    <n v="0"/>
    <n v="196.93545125"/>
    <n v="153.328"/>
    <n v="366"/>
    <n v="24907.1"/>
    <n v="216.03745124999998"/>
    <n v="0"/>
  </r>
  <r>
    <x v="2"/>
    <s v="404 Airawat small (pink)"/>
    <s v="Bath Stool"/>
    <s v="Finished Good"/>
    <s v="Pcs."/>
    <n v="475"/>
    <n v="518"/>
    <n v="333"/>
    <n v="137.56"/>
    <n v="23677.38"/>
    <n v="0"/>
    <n v="0"/>
    <n v="319"/>
    <n v="21490.34"/>
    <n v="242"/>
    <n v="26330.28"/>
    <n v="0"/>
    <n v="0"/>
    <n v="0"/>
    <n v="0"/>
    <n v="172.494"/>
    <n v="151.52500000000001"/>
    <n v="25.439532250000003"/>
    <n v="0"/>
    <n v="176.96453225000002"/>
    <n v="125.35599999999999"/>
    <n v="410"/>
    <n v="28026.639999999999"/>
    <n v="189.16853225"/>
    <n v="0"/>
  </r>
  <r>
    <x v="2"/>
    <s v="405 Gajraj Palta (M.W)"/>
    <s v="Bath Stool"/>
    <s v="Finished Good"/>
    <s v="Pcs."/>
    <n v="580"/>
    <n v="632"/>
    <n v="97"/>
    <n v="33.299999999999997"/>
    <n v="16538.5"/>
    <n v="0"/>
    <n v="0"/>
    <n v="0"/>
    <n v="0"/>
    <n v="0"/>
    <n v="0"/>
    <n v="0"/>
    <n v="0"/>
    <n v="0"/>
    <n v="0"/>
    <n v="61.304000000000002"/>
    <n v="0"/>
    <n v="0"/>
    <n v="40"/>
    <n v="40"/>
    <n v="0"/>
    <n v="97"/>
    <n v="16538.5"/>
    <n v="73.3"/>
    <n v="0"/>
  </r>
  <r>
    <x v="2"/>
    <s v="405 Gajraj Palta (Pink)"/>
    <s v="Bath Stool"/>
    <s v="Finished Good"/>
    <s v="Pcs."/>
    <n v="580"/>
    <n v="632"/>
    <n v="236"/>
    <n v="54.36"/>
    <n v="28069.05"/>
    <n v="0"/>
    <n v="0"/>
    <n v="0"/>
    <n v="0"/>
    <n v="30"/>
    <n v="3989.7"/>
    <n v="0"/>
    <n v="0"/>
    <n v="0"/>
    <n v="0"/>
    <n v="149.15199999999999"/>
    <n v="0"/>
    <n v="0"/>
    <n v="90"/>
    <n v="90"/>
    <n v="18.96"/>
    <n v="206"/>
    <n v="24500.95"/>
    <n v="125.4"/>
    <n v="0"/>
  </r>
  <r>
    <x v="2"/>
    <s v="405 Gajraj Patla (Blue)"/>
    <s v="Bath Stool"/>
    <s v="Finished Good"/>
    <s v="Pcs."/>
    <n v="580"/>
    <n v="632"/>
    <n v="332"/>
    <n v="69.36"/>
    <n v="25421.37"/>
    <n v="0"/>
    <n v="0"/>
    <n v="0"/>
    <n v="0"/>
    <n v="100"/>
    <n v="13241.1"/>
    <n v="0"/>
    <n v="0"/>
    <n v="0"/>
    <n v="0"/>
    <n v="209.82400000000001"/>
    <n v="0"/>
    <n v="0"/>
    <n v="160"/>
    <n v="160"/>
    <n v="63.2"/>
    <n v="232"/>
    <n v="17764.330000000002"/>
    <n v="166.16000000000003"/>
    <n v="0"/>
  </r>
  <r>
    <x v="2"/>
    <s v="405 Gajraj Patla (M.B)"/>
    <s v="Bath Stool"/>
    <s v="Finished Good"/>
    <s v="Pcs."/>
    <n v="580"/>
    <n v="632"/>
    <n v="322"/>
    <n v="8.67"/>
    <n v="54901"/>
    <n v="0"/>
    <n v="0"/>
    <n v="0"/>
    <n v="0"/>
    <n v="0"/>
    <n v="0"/>
    <n v="0"/>
    <n v="0"/>
    <n v="0"/>
    <n v="0"/>
    <n v="203.50399999999999"/>
    <n v="0"/>
    <n v="0"/>
    <n v="0"/>
    <n v="0"/>
    <n v="0"/>
    <n v="322"/>
    <n v="54901"/>
    <n v="8.67"/>
    <n v="0"/>
  </r>
  <r>
    <x v="2"/>
    <s v="405 Gajraj Patla (O)"/>
    <s v="Bath Stool"/>
    <s v="Finished Good"/>
    <s v="Pcs."/>
    <n v="580"/>
    <n v="632"/>
    <n v="213"/>
    <n v="16.14"/>
    <n v="36316.5"/>
    <n v="0"/>
    <n v="0"/>
    <n v="0"/>
    <n v="0"/>
    <n v="30"/>
    <n v="3816"/>
    <n v="0"/>
    <n v="0"/>
    <n v="0"/>
    <n v="0"/>
    <n v="134.61600000000001"/>
    <n v="0"/>
    <n v="0"/>
    <n v="40"/>
    <n v="40"/>
    <n v="18.96"/>
    <n v="183"/>
    <n v="31201.5"/>
    <n v="37.18"/>
    <n v="0"/>
  </r>
  <r>
    <x v="2"/>
    <s v="405 Gajraj Patla (Silver)"/>
    <s v="Bath Stool"/>
    <s v="Finished Good"/>
    <s v="Pcs."/>
    <n v="580"/>
    <n v="632"/>
    <n v="30"/>
    <n v="34.409999999999997"/>
    <n v="2260.94"/>
    <n v="0"/>
    <n v="0"/>
    <n v="0"/>
    <n v="0"/>
    <n v="30"/>
    <n v="3989.7"/>
    <n v="0"/>
    <n v="0"/>
    <n v="0"/>
    <n v="0"/>
    <n v="18.96"/>
    <n v="0"/>
    <n v="0"/>
    <n v="70"/>
    <n v="70"/>
    <n v="18.96"/>
    <n v="0"/>
    <n v="0"/>
    <n v="85.449999999999989"/>
    <n v="0"/>
  </r>
  <r>
    <x v="2"/>
    <s v="408 AAIRAWAT MEDIUM (TR.)"/>
    <s v="Bath Stool"/>
    <s v="Trading"/>
    <s v="Pcs."/>
    <m/>
    <n v="0"/>
    <n v="5"/>
    <n v="0.23"/>
    <n v="986.7"/>
    <n v="0"/>
    <n v="0"/>
    <n v="0"/>
    <n v="0"/>
    <n v="0"/>
    <n v="0"/>
    <n v="0"/>
    <n v="0"/>
    <n v="0"/>
    <n v="0"/>
    <n v="0"/>
    <n v="0"/>
    <n v="0"/>
    <n v="0"/>
    <n v="0"/>
    <n v="0"/>
    <n v="5"/>
    <n v="986.7"/>
    <n v="0.23"/>
    <n v="0"/>
  </r>
  <r>
    <x v="2"/>
    <s v="408 AIRAVAT MEDIUM (BROWN)"/>
    <s v="Bath Stool"/>
    <s v="Finished Good"/>
    <s v="Pcs."/>
    <n v="920"/>
    <n v="1003"/>
    <n v="98"/>
    <n v="25.5"/>
    <n v="24794"/>
    <n v="0"/>
    <n v="0"/>
    <n v="0"/>
    <n v="0"/>
    <n v="0"/>
    <n v="0"/>
    <n v="0"/>
    <n v="0"/>
    <n v="0"/>
    <n v="0"/>
    <n v="98.293999999999997"/>
    <n v="0"/>
    <n v="0"/>
    <n v="0"/>
    <n v="0"/>
    <n v="0"/>
    <n v="98"/>
    <n v="24794"/>
    <n v="25.5"/>
    <n v="0"/>
  </r>
  <r>
    <x v="2"/>
    <s v="408 AIRAVAT MEDIUM (M.BAIGE)"/>
    <s v="Bath Stool"/>
    <s v="Finished Good"/>
    <s v="Pcs."/>
    <n v="920"/>
    <n v="1003"/>
    <n v="204"/>
    <n v="136.81"/>
    <n v="23138.9"/>
    <n v="0"/>
    <n v="0"/>
    <n v="103"/>
    <n v="11345.98"/>
    <n v="44"/>
    <n v="8680.9599999999991"/>
    <n v="0"/>
    <n v="0"/>
    <n v="0"/>
    <n v="0"/>
    <n v="204.61199999999999"/>
    <n v="94.76"/>
    <n v="15.909256400000002"/>
    <n v="0"/>
    <n v="110.66925640000001"/>
    <n v="44.131999999999998"/>
    <n v="263"/>
    <n v="29504.09"/>
    <n v="203.34725639999999"/>
    <n v="0"/>
  </r>
  <r>
    <x v="2"/>
    <s v="408 AIRAVAT MEDIUM (M.WHITE)"/>
    <s v="Bath Stool"/>
    <s v="Finished Good"/>
    <s v="Pcs."/>
    <n v="920"/>
    <n v="1003"/>
    <n v="129"/>
    <n v="14.1"/>
    <n v="14635.79"/>
    <n v="0"/>
    <n v="0"/>
    <n v="105"/>
    <n v="11156.33"/>
    <n v="24"/>
    <n v="4796.8999999999996"/>
    <n v="0"/>
    <n v="0"/>
    <n v="0"/>
    <n v="0"/>
    <n v="129.387"/>
    <n v="96.6"/>
    <n v="16.218174000000001"/>
    <n v="0"/>
    <n v="112.818174"/>
    <n v="24.071999999999999"/>
    <n v="210"/>
    <n v="23069.18"/>
    <n v="102.84617399999999"/>
    <n v="0"/>
  </r>
  <r>
    <x v="2"/>
    <s v="408 AIRAVAT MEDIUM (ORG)"/>
    <s v="Bath Stool"/>
    <s v="Finished Good"/>
    <s v="Pcs."/>
    <n v="920"/>
    <n v="1003"/>
    <n v="82"/>
    <n v="21.06"/>
    <n v="9325.36"/>
    <n v="0"/>
    <n v="0"/>
    <n v="104"/>
    <n v="11148.21"/>
    <n v="58"/>
    <n v="11366.56"/>
    <n v="0"/>
    <n v="0"/>
    <n v="0"/>
    <n v="0"/>
    <n v="82.245999999999995"/>
    <n v="95.68"/>
    <n v="16.063715200000001"/>
    <n v="0"/>
    <n v="111.74371520000001"/>
    <n v="58.173999999999999"/>
    <n v="128"/>
    <n v="13917.52"/>
    <n v="74.629715199999993"/>
    <n v="0"/>
  </r>
  <r>
    <x v="2"/>
    <s v="408 AIRAVAT MEDIUM (PINK)"/>
    <s v="Bath Stool"/>
    <s v="Finished Good"/>
    <s v="Pcs."/>
    <n v="920"/>
    <n v="1003"/>
    <n v="229"/>
    <n v="20.079999999999998"/>
    <n v="26204.53"/>
    <n v="0"/>
    <n v="0"/>
    <n v="335"/>
    <n v="36038.33"/>
    <n v="246"/>
    <n v="48798.400000000001"/>
    <n v="0"/>
    <n v="0"/>
    <n v="0"/>
    <n v="0"/>
    <n v="229.68700000000001"/>
    <n v="308.2"/>
    <n v="51.743698000000002"/>
    <n v="0"/>
    <n v="359.94369799999998"/>
    <n v="246.738"/>
    <n v="318"/>
    <n v="34394.11"/>
    <n v="133.28569799999997"/>
    <n v="0"/>
  </r>
  <r>
    <x v="2"/>
    <s v="408 AIRAVAT MEDIUM (SILVER)"/>
    <s v="Bath Stool"/>
    <s v="Finished Good"/>
    <s v="Pcs."/>
    <n v="920"/>
    <n v="1003"/>
    <n v="169"/>
    <n v="143.18"/>
    <n v="19209.330000000002"/>
    <n v="0"/>
    <n v="0"/>
    <n v="330"/>
    <n v="35375.480000000003"/>
    <n v="169"/>
    <n v="32287.52"/>
    <n v="0"/>
    <n v="0"/>
    <n v="0"/>
    <n v="0"/>
    <n v="169.50700000000001"/>
    <n v="303.60000000000002"/>
    <n v="50.971404000000014"/>
    <n v="0"/>
    <n v="354.57140400000003"/>
    <n v="169.50700000000001"/>
    <n v="330"/>
    <n v="35646.44"/>
    <n v="328.24440400000003"/>
    <n v="0"/>
  </r>
  <r>
    <x v="2"/>
    <s v="408 AIRAVAT MEDIUM BLUE"/>
    <s v="Bath Stool"/>
    <s v="Finished Good"/>
    <s v="Pcs."/>
    <n v="920"/>
    <n v="1003"/>
    <n v="156"/>
    <n v="395.55"/>
    <n v="17858.28"/>
    <n v="0"/>
    <n v="0"/>
    <n v="527"/>
    <n v="57645.84"/>
    <n v="260"/>
    <n v="51569.24"/>
    <n v="0"/>
    <n v="0"/>
    <n v="0"/>
    <n v="0"/>
    <n v="156.46799999999999"/>
    <n v="484.84"/>
    <n v="81.399787599999996"/>
    <n v="0"/>
    <n v="566.2397876"/>
    <n v="260.77999999999997"/>
    <n v="423"/>
    <n v="46270.29"/>
    <n v="701.00978759999998"/>
    <n v="0"/>
  </r>
  <r>
    <x v="2"/>
    <s v="410 AIRAWAT PATLA BIG (B)"/>
    <s v="Bath Stool"/>
    <s v="Finished Good"/>
    <s v="Pcs."/>
    <n v="1100"/>
    <n v="1199"/>
    <n v="38"/>
    <n v="36.340000000000003"/>
    <n v="9196.3799999999992"/>
    <n v="0"/>
    <n v="0"/>
    <n v="0"/>
    <n v="0"/>
    <n v="36"/>
    <n v="9144.7999999999993"/>
    <n v="0"/>
    <n v="0"/>
    <n v="0"/>
    <n v="0"/>
    <n v="45.561999999999998"/>
    <n v="0"/>
    <n v="0"/>
    <n v="130"/>
    <n v="130"/>
    <n v="43.164000000000001"/>
    <n v="2"/>
    <n v="484.02"/>
    <n v="123.176"/>
    <n v="0"/>
  </r>
  <r>
    <x v="2"/>
    <s v="410 AIRAWAT PATLA BIG (MB)"/>
    <s v="Bath Stool"/>
    <s v="Finished Good"/>
    <s v="Pcs."/>
    <n v="1100"/>
    <n v="1199"/>
    <n v="24"/>
    <n v="21.86"/>
    <n v="4227.16"/>
    <n v="0"/>
    <n v="0"/>
    <n v="0"/>
    <n v="0"/>
    <n v="0"/>
    <n v="0"/>
    <n v="0"/>
    <n v="0"/>
    <n v="0"/>
    <n v="0"/>
    <n v="28.776"/>
    <n v="0"/>
    <n v="0"/>
    <n v="40"/>
    <n v="40"/>
    <n v="0"/>
    <n v="24"/>
    <n v="4227.16"/>
    <n v="61.86"/>
    <n v="0"/>
  </r>
  <r>
    <x v="2"/>
    <s v="410 AIRAWAT PATLA BIG (MW)"/>
    <s v="Bath Stool"/>
    <s v="Finished Good"/>
    <s v="Pcs."/>
    <m/>
    <m/>
    <m/>
    <n v="13.85"/>
    <m/>
    <m/>
    <m/>
    <m/>
    <m/>
    <m/>
    <m/>
    <m/>
    <m/>
    <n v="0"/>
    <m/>
    <n v="0"/>
    <n v="0"/>
    <n v="0"/>
    <n v="20"/>
    <n v="20"/>
    <n v="0"/>
    <m/>
    <m/>
    <n v="33.85"/>
    <n v="0"/>
  </r>
  <r>
    <x v="2"/>
    <s v="410 AIRAWAT PATLA BIG (O)"/>
    <s v="Bath Stool"/>
    <s v="Finished Good"/>
    <s v="Pcs."/>
    <n v="1100"/>
    <n v="1199"/>
    <n v="16"/>
    <n v="11.49"/>
    <n v="3087.32"/>
    <n v="0"/>
    <n v="0"/>
    <n v="0"/>
    <n v="0"/>
    <n v="0"/>
    <n v="0"/>
    <n v="0"/>
    <n v="0"/>
    <n v="0"/>
    <n v="0"/>
    <n v="19.184000000000001"/>
    <n v="0"/>
    <n v="0"/>
    <n v="10"/>
    <n v="10"/>
    <n v="0"/>
    <n v="16"/>
    <n v="3087.32"/>
    <n v="21.490000000000002"/>
    <n v="0"/>
  </r>
  <r>
    <x v="2"/>
    <s v="410 AIRAWAT PATLA BIG (P)"/>
    <s v="Bath Stool"/>
    <s v="Finished Good"/>
    <s v="Pcs."/>
    <n v="1100"/>
    <n v="1199"/>
    <n v="27"/>
    <n v="20.46"/>
    <n v="4704.05"/>
    <n v="0"/>
    <n v="0"/>
    <n v="0"/>
    <n v="0"/>
    <n v="25"/>
    <n v="6382.04"/>
    <n v="0"/>
    <n v="0"/>
    <n v="0"/>
    <n v="0"/>
    <n v="32.372999999999998"/>
    <n v="0"/>
    <n v="0"/>
    <n v="80"/>
    <n v="80"/>
    <n v="29.975000000000001"/>
    <n v="2"/>
    <n v="348.45"/>
    <n v="70.485000000000014"/>
    <n v="0"/>
  </r>
  <r>
    <x v="2"/>
    <s v="410 AIRAWAT PATLA BIG (S)"/>
    <s v="Bath Stool"/>
    <s v="Finished Good"/>
    <s v="Pcs."/>
    <n v="1100"/>
    <n v="1199"/>
    <n v="0"/>
    <n v="39.229999999999997"/>
    <n v="0"/>
    <n v="0"/>
    <n v="0"/>
    <n v="0"/>
    <n v="0"/>
    <n v="1"/>
    <n v="251.16"/>
    <n v="0"/>
    <n v="0"/>
    <n v="0"/>
    <n v="0"/>
    <n v="0"/>
    <n v="0"/>
    <n v="0"/>
    <n v="60"/>
    <n v="60"/>
    <n v="1.1990000000000001"/>
    <n v="-1"/>
    <n v="-251.16"/>
    <n v="98.030999999999992"/>
    <n v="0"/>
  </r>
  <r>
    <x v="2"/>
    <s v="412 Gajendra Bathstool (Orange)"/>
    <s v="Bath Stool"/>
    <s v="Finished Good"/>
    <s v="Pcs."/>
    <n v="1025"/>
    <n v="1117"/>
    <n v="116"/>
    <n v="14.52"/>
    <n v="19845.009999999998"/>
    <n v="0"/>
    <n v="0"/>
    <n v="0"/>
    <n v="0"/>
    <n v="54"/>
    <n v="8099.52"/>
    <n v="0"/>
    <n v="0"/>
    <n v="0"/>
    <n v="0"/>
    <n v="129.572"/>
    <n v="0"/>
    <n v="0"/>
    <n v="70"/>
    <n v="70"/>
    <n v="60.317999999999998"/>
    <n v="62"/>
    <n v="10606.81"/>
    <n v="24.201999999999998"/>
    <n v="0"/>
  </r>
  <r>
    <x v="2"/>
    <s v="412GajendraBathStool(Blue)"/>
    <s v="Bath Stool"/>
    <s v="Finished Good"/>
    <s v="Pcs."/>
    <n v="1025"/>
    <n v="1117"/>
    <n v="535"/>
    <n v="341.67"/>
    <n v="63980.28"/>
    <n v="0"/>
    <n v="0"/>
    <n v="0"/>
    <n v="0"/>
    <n v="373"/>
    <n v="64962.74"/>
    <n v="2"/>
    <n v="0.33752000000000004"/>
    <n v="2.33752"/>
    <n v="239.18"/>
    <n v="597.59500000000003"/>
    <n v="0"/>
    <n v="0"/>
    <n v="320"/>
    <n v="320"/>
    <n v="416.64100000000002"/>
    <n v="160"/>
    <n v="19134.28"/>
    <n v="245.02900000000005"/>
    <n v="0"/>
  </r>
  <r>
    <x v="2"/>
    <s v="412GajendraBathStool(M.B)"/>
    <s v="Bath Stool"/>
    <s v="Finished Good"/>
    <s v="Pcs."/>
    <n v="1025"/>
    <n v="1117"/>
    <n v="180"/>
    <n v="138.99"/>
    <n v="21179.35"/>
    <n v="0"/>
    <n v="0"/>
    <n v="0"/>
    <n v="0"/>
    <n v="155"/>
    <n v="28253.5"/>
    <n v="0"/>
    <n v="0"/>
    <n v="0"/>
    <n v="0"/>
    <n v="201.06"/>
    <n v="0"/>
    <n v="0"/>
    <n v="180"/>
    <n v="180"/>
    <n v="173.13499999999999"/>
    <n v="25"/>
    <n v="2941.58"/>
    <n v="145.85500000000002"/>
    <n v="0"/>
  </r>
  <r>
    <x v="2"/>
    <s v="412GajendraBathStool(M.W)"/>
    <s v="Bath Stool"/>
    <s v="Finished Good"/>
    <s v="Pcs."/>
    <n v="1025"/>
    <n v="1117"/>
    <n v="234"/>
    <n v="138.06"/>
    <n v="27616.84"/>
    <n v="0"/>
    <n v="0"/>
    <n v="0"/>
    <n v="0"/>
    <n v="75"/>
    <n v="13348.5"/>
    <n v="0"/>
    <n v="0"/>
    <n v="0"/>
    <n v="0"/>
    <n v="261.37799999999999"/>
    <n v="0"/>
    <n v="0"/>
    <n v="70"/>
    <n v="70"/>
    <n v="83.775000000000006"/>
    <n v="159"/>
    <n v="18765.29"/>
    <n v="124.285"/>
    <n v="0"/>
  </r>
  <r>
    <x v="2"/>
    <s v="412GajendraBathStool(Pink)"/>
    <s v="Bath Stool"/>
    <s v="Finished Good"/>
    <s v="Pcs."/>
    <n v="1025"/>
    <n v="1117"/>
    <n v="303"/>
    <n v="309.02999999999997"/>
    <n v="35934.410000000003"/>
    <n v="0"/>
    <n v="0"/>
    <n v="0"/>
    <n v="0"/>
    <n v="201"/>
    <n v="35999.58"/>
    <n v="0"/>
    <n v="0"/>
    <n v="0"/>
    <n v="0"/>
    <n v="338.45100000000002"/>
    <n v="0"/>
    <n v="0"/>
    <n v="50"/>
    <n v="50"/>
    <n v="224.517"/>
    <n v="102"/>
    <n v="12096.74"/>
    <n v="134.51299999999998"/>
    <n v="0"/>
  </r>
  <r>
    <x v="2"/>
    <s v="412GajendraBathStool(Silver)"/>
    <s v="Bath Stool"/>
    <s v="Finished Good"/>
    <s v="Pcs."/>
    <n v="1025"/>
    <n v="1117"/>
    <n v="322"/>
    <n v="288.47000000000003"/>
    <n v="38199.57"/>
    <n v="0"/>
    <n v="0"/>
    <n v="0"/>
    <n v="0"/>
    <n v="255"/>
    <n v="46051.5"/>
    <n v="0"/>
    <n v="0"/>
    <n v="0"/>
    <n v="0"/>
    <n v="359.67399999999998"/>
    <n v="0"/>
    <n v="0"/>
    <n v="170"/>
    <n v="170"/>
    <n v="284.83499999999998"/>
    <n v="67"/>
    <n v="7948.36"/>
    <n v="173.63500000000005"/>
    <n v="0"/>
  </r>
  <r>
    <x v="2"/>
    <s v="415. SWEETY K. CRATE( M.B)"/>
    <s v="Kitchen Crate"/>
    <s v="Finished Good"/>
    <s v="Pcs."/>
    <n v="360"/>
    <n v="392"/>
    <n v="306"/>
    <n v="16.47"/>
    <n v="17734.87"/>
    <n v="0"/>
    <n v="0"/>
    <n v="0"/>
    <n v="0"/>
    <n v="0"/>
    <n v="0"/>
    <n v="0"/>
    <n v="0"/>
    <n v="0"/>
    <n v="0"/>
    <n v="119.952"/>
    <n v="0"/>
    <n v="0"/>
    <n v="10"/>
    <n v="10"/>
    <n v="0"/>
    <n v="306"/>
    <n v="17734.87"/>
    <n v="26.47"/>
    <n v="0"/>
  </r>
  <r>
    <x v="2"/>
    <s v="415. SWEETY K. CRATE(B)"/>
    <s v="Kitchen Crate"/>
    <s v="Finished Good"/>
    <s v="Pcs."/>
    <n v="360"/>
    <n v="392"/>
    <n v="428"/>
    <n v="30.99"/>
    <n v="18754.07"/>
    <n v="0"/>
    <n v="0"/>
    <n v="0"/>
    <n v="0"/>
    <n v="280"/>
    <n v="18853.599999999999"/>
    <n v="0"/>
    <n v="0"/>
    <n v="0"/>
    <n v="0"/>
    <n v="167.77600000000001"/>
    <n v="0"/>
    <n v="0"/>
    <n v="220"/>
    <n v="220"/>
    <n v="109.76"/>
    <n v="148"/>
    <n v="6485.05"/>
    <n v="141.23000000000002"/>
    <n v="0"/>
  </r>
  <r>
    <x v="2"/>
    <s v="415. SWEETY K. CRATE(M.W)"/>
    <s v="Kitchen Crate"/>
    <s v="Finished Good"/>
    <s v="Pcs."/>
    <n v="360"/>
    <n v="392"/>
    <n v="275"/>
    <n v="12.07"/>
    <n v="13594.16"/>
    <n v="0"/>
    <n v="0"/>
    <n v="0"/>
    <n v="0"/>
    <n v="0"/>
    <n v="0"/>
    <n v="0"/>
    <n v="0"/>
    <n v="0"/>
    <n v="0"/>
    <n v="107.8"/>
    <n v="0"/>
    <n v="0"/>
    <n v="0"/>
    <n v="0"/>
    <n v="0"/>
    <n v="275"/>
    <n v="13594.16"/>
    <n v="12.07"/>
    <n v="0"/>
  </r>
  <r>
    <x v="2"/>
    <s v="415. SWEETY K. CRATE(P)"/>
    <s v="Kitchen Crate"/>
    <s v="Finished Good"/>
    <s v="Pcs."/>
    <n v="360"/>
    <n v="392"/>
    <n v="200"/>
    <n v="32.72"/>
    <n v="8815.3799999999992"/>
    <n v="0"/>
    <n v="0"/>
    <n v="0"/>
    <n v="0"/>
    <n v="80"/>
    <n v="6189.6"/>
    <n v="0"/>
    <n v="0"/>
    <n v="0"/>
    <n v="0"/>
    <n v="78.400000000000006"/>
    <n v="0"/>
    <n v="0"/>
    <n v="100"/>
    <n v="100"/>
    <n v="31.36"/>
    <n v="120"/>
    <n v="5289.23"/>
    <n v="101.36"/>
    <n v="0"/>
  </r>
  <r>
    <x v="2"/>
    <s v="415. SWEETY K. CRATE(S)"/>
    <s v="Kitchen Crate"/>
    <s v="Finished Good"/>
    <s v="Pcs."/>
    <n v="360"/>
    <n v="392"/>
    <n v="166"/>
    <n v="63.85"/>
    <n v="7247.54"/>
    <n v="0"/>
    <n v="0"/>
    <n v="0"/>
    <n v="0"/>
    <n v="50"/>
    <n v="3861"/>
    <n v="0"/>
    <n v="0"/>
    <n v="0"/>
    <n v="0"/>
    <n v="65.072000000000003"/>
    <n v="0"/>
    <n v="0"/>
    <n v="110"/>
    <n v="110"/>
    <n v="19.600000000000001"/>
    <n v="116"/>
    <n v="5064.55"/>
    <n v="154.25"/>
    <n v="0"/>
  </r>
  <r>
    <x v="2"/>
    <s v="415. SWEETY K.CRATE(O)"/>
    <s v="Kitchen Crate"/>
    <s v="Finished Good"/>
    <s v="Pcs."/>
    <n v="360"/>
    <n v="392"/>
    <n v="403"/>
    <n v="18.2"/>
    <n v="17538.89"/>
    <n v="0"/>
    <n v="0"/>
    <n v="0"/>
    <n v="0"/>
    <n v="100"/>
    <n v="4942"/>
    <n v="0"/>
    <n v="0"/>
    <n v="0"/>
    <n v="0"/>
    <n v="157.976"/>
    <n v="0"/>
    <n v="0"/>
    <n v="30"/>
    <n v="30"/>
    <n v="39.200000000000003"/>
    <n v="303"/>
    <n v="13186.81"/>
    <n v="9"/>
    <n v="0"/>
  </r>
  <r>
    <x v="2"/>
    <s v="418. SUPRIYA K. CRATE (B)"/>
    <s v="Kitchen Crate"/>
    <s v="Finished Good"/>
    <s v="Pcs."/>
    <n v="610"/>
    <n v="665"/>
    <n v="0"/>
    <n v="142.63999999999999"/>
    <n v="0"/>
    <n v="0"/>
    <n v="0"/>
    <n v="258"/>
    <n v="17104.060000000001"/>
    <n v="175"/>
    <n v="22398.75"/>
    <n v="0"/>
    <n v="0"/>
    <n v="0"/>
    <n v="0"/>
    <n v="0"/>
    <n v="157.38"/>
    <n v="26.422528200000002"/>
    <n v="100"/>
    <n v="283.80252819999998"/>
    <n v="116.375"/>
    <n v="83"/>
    <n v="5502.47"/>
    <n v="310.06752819999997"/>
    <n v="0"/>
  </r>
  <r>
    <x v="2"/>
    <s v="418.SUPRIYA K.CRATE (M.B)"/>
    <s v="Kitchen Crate"/>
    <s v="Finished Good"/>
    <s v="Pcs."/>
    <n v="610"/>
    <n v="665"/>
    <n v="110"/>
    <n v="6.37"/>
    <n v="9710.2000000000007"/>
    <n v="0"/>
    <n v="0"/>
    <n v="0"/>
    <n v="0"/>
    <n v="100"/>
    <n v="12870"/>
    <n v="0"/>
    <n v="0"/>
    <n v="0"/>
    <n v="0"/>
    <n v="73.150000000000006"/>
    <n v="0"/>
    <n v="0"/>
    <n v="90"/>
    <n v="90"/>
    <n v="66.5"/>
    <n v="10"/>
    <n v="882.75"/>
    <n v="29.870000000000005"/>
    <n v="0"/>
  </r>
  <r>
    <x v="2"/>
    <s v="418.SUPRIYA K.CRATE (O)"/>
    <s v="Kitchen Crate"/>
    <s v="Finished Good"/>
    <s v="Pcs."/>
    <n v="610"/>
    <n v="665"/>
    <n v="88"/>
    <n v="49.89"/>
    <n v="10614.46"/>
    <n v="0"/>
    <n v="0"/>
    <n v="0"/>
    <n v="0"/>
    <n v="0"/>
    <n v="0"/>
    <n v="0"/>
    <n v="0"/>
    <n v="0"/>
    <n v="0"/>
    <n v="58.52"/>
    <n v="0"/>
    <n v="0"/>
    <n v="40"/>
    <n v="40"/>
    <n v="0"/>
    <n v="88"/>
    <n v="10614.46"/>
    <n v="89.89"/>
    <n v="0"/>
  </r>
  <r>
    <x v="2"/>
    <s v="418.SUPRIYA K.CRATE (P)"/>
    <s v="Kitchen Crate"/>
    <s v="Finished Good"/>
    <s v="Pcs."/>
    <n v="610"/>
    <n v="665"/>
    <n v="327"/>
    <n v="61.24"/>
    <n v="24443.05"/>
    <n v="0"/>
    <n v="0"/>
    <n v="206"/>
    <n v="13570.58"/>
    <n v="200"/>
    <n v="25616.25"/>
    <n v="0"/>
    <n v="0"/>
    <n v="0"/>
    <n v="0"/>
    <n v="217.45500000000001"/>
    <n v="125.66"/>
    <n v="21.097057400000004"/>
    <n v="80"/>
    <n v="226.75705740000001"/>
    <n v="133"/>
    <n v="333"/>
    <n v="23693.41"/>
    <n v="154.99705740000002"/>
    <n v="0"/>
  </r>
  <r>
    <x v="2"/>
    <s v="418.SUPRIYA K.CRATE (S)"/>
    <s v="Kitchen Crate"/>
    <s v="Finished Good"/>
    <s v="Pcs."/>
    <n v="610"/>
    <n v="665"/>
    <n v="1"/>
    <n v="73.27"/>
    <n v="74.430000000000007"/>
    <n v="0"/>
    <n v="0"/>
    <n v="200"/>
    <n v="13142.55"/>
    <n v="150"/>
    <n v="19305"/>
    <n v="0"/>
    <n v="0"/>
    <n v="0"/>
    <n v="0"/>
    <n v="0.66500000000000004"/>
    <n v="122"/>
    <n v="20.482580000000002"/>
    <n v="50"/>
    <n v="192.48258000000001"/>
    <n v="99.75"/>
    <n v="51"/>
    <n v="3353.56"/>
    <n v="166.00258000000002"/>
    <n v="0"/>
  </r>
  <r>
    <x v="2"/>
    <s v="418.SUPRIYA K.CRATE( M.W.)"/>
    <s v="Kitchen Crate"/>
    <s v="Finished Good"/>
    <s v="Pcs."/>
    <n v="610"/>
    <n v="665"/>
    <n v="465"/>
    <n v="20.99"/>
    <n v="76725"/>
    <n v="0"/>
    <n v="0"/>
    <n v="0"/>
    <n v="0"/>
    <n v="100"/>
    <n v="12870"/>
    <n v="0"/>
    <n v="0"/>
    <n v="0"/>
    <n v="0"/>
    <n v="309.22500000000002"/>
    <n v="0"/>
    <n v="0"/>
    <n v="50"/>
    <n v="50"/>
    <n v="66.5"/>
    <n v="365"/>
    <n v="60225"/>
    <n v="4.4899999999999949"/>
    <n v="0"/>
  </r>
  <r>
    <x v="2"/>
    <s v="421 Mini Marina 20 (Blue)"/>
    <s v="Kitchen Crate"/>
    <s v="Finished Good"/>
    <s v="Pcs."/>
    <n v="700"/>
    <n v="763"/>
    <n v="740"/>
    <n v="118.21"/>
    <n v="49167.87"/>
    <n v="0"/>
    <n v="0"/>
    <n v="0"/>
    <n v="0"/>
    <n v="156"/>
    <n v="16941.07"/>
    <n v="0"/>
    <n v="0"/>
    <n v="0"/>
    <n v="0"/>
    <n v="564.62"/>
    <n v="0"/>
    <n v="0"/>
    <n v="280"/>
    <n v="280"/>
    <n v="119.02800000000001"/>
    <n v="584"/>
    <n v="38802.76"/>
    <n v="279.18199999999996"/>
    <n v="0"/>
  </r>
  <r>
    <x v="2"/>
    <s v="421 Mini Marina 20 (Orange)"/>
    <s v="Kitchen Crate"/>
    <s v="Finished Good"/>
    <s v="Pcs."/>
    <n v="700"/>
    <n v="763"/>
    <n v="19"/>
    <n v="10.81"/>
    <n v="2363.79"/>
    <n v="0"/>
    <n v="0"/>
    <n v="0"/>
    <n v="0"/>
    <n v="0"/>
    <n v="0"/>
    <n v="0"/>
    <n v="0"/>
    <n v="0"/>
    <n v="0"/>
    <n v="14.497"/>
    <n v="0"/>
    <n v="0"/>
    <n v="10"/>
    <n v="10"/>
    <n v="0"/>
    <n v="19"/>
    <n v="2363.79"/>
    <n v="20.810000000000002"/>
    <n v="0"/>
  </r>
  <r>
    <x v="2"/>
    <s v="421 Mini Marina 20 (Pink)"/>
    <s v="Kitchen Crate"/>
    <s v="Finished Good"/>
    <s v="Pcs."/>
    <n v="700"/>
    <n v="763"/>
    <n v="99"/>
    <n v="81.61"/>
    <n v="6577.92"/>
    <n v="0"/>
    <n v="0"/>
    <n v="0"/>
    <n v="0"/>
    <n v="49"/>
    <n v="5888.87"/>
    <n v="0"/>
    <n v="0"/>
    <n v="0"/>
    <n v="0"/>
    <n v="75.537000000000006"/>
    <n v="0"/>
    <n v="0"/>
    <n v="180"/>
    <n v="180"/>
    <n v="37.387"/>
    <n v="50"/>
    <n v="3322.18"/>
    <n v="224.22300000000001"/>
    <n v="0"/>
  </r>
  <r>
    <x v="2"/>
    <s v="422. SUJATA K.CRATE (O)"/>
    <s v="Kitchen Crate"/>
    <s v="Finished Good"/>
    <s v="Pcs."/>
    <n v="1050"/>
    <n v="1144"/>
    <n v="93"/>
    <n v="47.94"/>
    <n v="17110.310000000001"/>
    <n v="0"/>
    <n v="0"/>
    <n v="0"/>
    <n v="0"/>
    <n v="0"/>
    <n v="0"/>
    <n v="0"/>
    <n v="0"/>
    <n v="0"/>
    <n v="0"/>
    <n v="106.392"/>
    <n v="0"/>
    <n v="0"/>
    <n v="40"/>
    <n v="40"/>
    <n v="0"/>
    <n v="93"/>
    <n v="17110.310000000001"/>
    <n v="87.94"/>
    <n v="0"/>
  </r>
  <r>
    <x v="2"/>
    <s v="422. SUJATA K.CRATE (P)"/>
    <s v="Kitchen Crate"/>
    <s v="Finished Good"/>
    <s v="Pcs."/>
    <n v="1050"/>
    <n v="1144"/>
    <n v="209"/>
    <n v="144.38999999999999"/>
    <n v="25021.99"/>
    <n v="0"/>
    <n v="0"/>
    <n v="0"/>
    <n v="0"/>
    <n v="162"/>
    <n v="30837.51"/>
    <n v="0"/>
    <n v="0"/>
    <n v="0"/>
    <n v="0"/>
    <n v="239.096"/>
    <n v="0"/>
    <n v="0"/>
    <n v="430"/>
    <n v="430"/>
    <n v="185.328"/>
    <n v="47"/>
    <n v="5626.96"/>
    <n v="389.06200000000001"/>
    <n v="0"/>
  </r>
  <r>
    <x v="2"/>
    <s v="422.SUJATA K.CRATE ( M.B)"/>
    <s v="Kitchen Crate"/>
    <s v="Finished Good"/>
    <s v="Pcs."/>
    <n v="1050"/>
    <n v="1144"/>
    <n v="138"/>
    <n v="58.43"/>
    <n v="16908.330000000002"/>
    <n v="0"/>
    <n v="0"/>
    <n v="0"/>
    <n v="0"/>
    <n v="57"/>
    <n v="11570.46"/>
    <n v="3"/>
    <n v="0.50627999999999995"/>
    <n v="3.5062799999999998"/>
    <n v="367.56"/>
    <n v="157.87200000000001"/>
    <n v="0"/>
    <n v="0"/>
    <n v="160"/>
    <n v="160"/>
    <n v="65.207999999999998"/>
    <n v="78"/>
    <n v="9556.8799999999992"/>
    <n v="153.22200000000001"/>
    <n v="0"/>
  </r>
  <r>
    <x v="2"/>
    <s v="422.SUJATA K.CRATE (B)"/>
    <s v="Kitchen Crate"/>
    <s v="Finished Good"/>
    <s v="Pcs."/>
    <n v="1050"/>
    <n v="1144"/>
    <n v="159"/>
    <n v="109.51"/>
    <n v="19294.990000000002"/>
    <n v="0"/>
    <n v="0"/>
    <n v="0"/>
    <n v="0"/>
    <n v="135"/>
    <n v="25393.5"/>
    <n v="0"/>
    <n v="0"/>
    <n v="0"/>
    <n v="0"/>
    <n v="181.89599999999999"/>
    <n v="0"/>
    <n v="0"/>
    <n v="560"/>
    <n v="560"/>
    <n v="154.44"/>
    <n v="24"/>
    <n v="2912.45"/>
    <n v="515.06999999999994"/>
    <n v="0"/>
  </r>
  <r>
    <x v="2"/>
    <s v="422.SUJATA K.CRATE (M.W)"/>
    <s v="Kitchen Crate"/>
    <s v="Finished Good"/>
    <s v="Pcs."/>
    <n v="1050"/>
    <n v="1144"/>
    <n v="226"/>
    <n v="17.79"/>
    <n v="27239.99"/>
    <n v="0"/>
    <n v="0"/>
    <n v="0"/>
    <n v="0"/>
    <n v="13"/>
    <n v="2698.74"/>
    <n v="2"/>
    <n v="0.33752000000000004"/>
    <n v="2.33752"/>
    <n v="241.06"/>
    <n v="258.54399999999998"/>
    <n v="0"/>
    <n v="0"/>
    <n v="90"/>
    <n v="90"/>
    <n v="14.872"/>
    <n v="211"/>
    <n v="25432.03"/>
    <n v="92.917999999999992"/>
    <n v="0"/>
  </r>
  <r>
    <x v="2"/>
    <s v="422.SUJATA K.CRATE (S)"/>
    <s v="Kitchen Crate"/>
    <s v="Finished Good"/>
    <s v="Pcs."/>
    <n v="1050"/>
    <n v="1144"/>
    <n v="140"/>
    <n v="90.95"/>
    <n v="16754.8"/>
    <n v="0"/>
    <n v="0"/>
    <n v="0"/>
    <n v="0"/>
    <n v="78"/>
    <n v="15727.14"/>
    <n v="0"/>
    <n v="0"/>
    <n v="0"/>
    <n v="0"/>
    <n v="160.16"/>
    <n v="0"/>
    <n v="0"/>
    <n v="300"/>
    <n v="300"/>
    <n v="89.231999999999999"/>
    <n v="62"/>
    <n v="7419.98"/>
    <n v="301.71799999999996"/>
    <n v="0"/>
  </r>
  <r>
    <x v="2"/>
    <s v="423 Marina 22&quot;(Blue)"/>
    <s v="Kitchen Crate"/>
    <s v="Finished Good"/>
    <s v="Pcs."/>
    <n v="970"/>
    <n v="1057"/>
    <n v="357"/>
    <n v="113.63"/>
    <n v="38754.550000000003"/>
    <n v="0"/>
    <n v="0"/>
    <n v="0"/>
    <n v="0"/>
    <n v="88"/>
    <n v="14851.98"/>
    <n v="0"/>
    <n v="0"/>
    <n v="0"/>
    <n v="0"/>
    <n v="377.34899999999999"/>
    <n v="0"/>
    <n v="0"/>
    <n v="290"/>
    <n v="290"/>
    <n v="93.016000000000005"/>
    <n v="269"/>
    <n v="29201.61"/>
    <n v="310.61399999999998"/>
    <n v="0"/>
  </r>
  <r>
    <x v="2"/>
    <s v="423 Marina 22&quot;(orange)"/>
    <s v="Kitchen Crate"/>
    <s v="Finished Good"/>
    <s v="Pcs."/>
    <n v="970"/>
    <n v="1057"/>
    <n v="-13"/>
    <n v="9.06"/>
    <n v="-2788.5"/>
    <n v="0"/>
    <n v="0"/>
    <n v="0"/>
    <n v="0"/>
    <n v="0"/>
    <n v="0"/>
    <n v="0"/>
    <n v="0"/>
    <n v="0"/>
    <n v="0"/>
    <n v="-13.741"/>
    <n v="0"/>
    <n v="0"/>
    <n v="40"/>
    <n v="40"/>
    <n v="0"/>
    <n v="-13"/>
    <n v="-2788.5"/>
    <n v="49.06"/>
    <n v="0"/>
  </r>
  <r>
    <x v="2"/>
    <s v="423 Marina 22&quot;(Pink)"/>
    <s v="Kitchen Crate"/>
    <s v="Finished Good"/>
    <s v="Pcs."/>
    <n v="970"/>
    <n v="1057"/>
    <n v="147"/>
    <n v="65.209999999999994"/>
    <n v="17111.8"/>
    <n v="0"/>
    <n v="0"/>
    <n v="0"/>
    <n v="0"/>
    <n v="60"/>
    <n v="10038.6"/>
    <n v="0"/>
    <n v="0"/>
    <n v="0"/>
    <n v="0"/>
    <n v="155.37899999999999"/>
    <n v="0"/>
    <n v="0"/>
    <n v="180"/>
    <n v="180"/>
    <n v="63.42"/>
    <n v="87"/>
    <n v="10127.39"/>
    <n v="181.78999999999996"/>
    <n v="0"/>
  </r>
  <r>
    <x v="2"/>
    <s v="5 Ltr Bkt Only Handle (M.baize)"/>
    <s v="Component"/>
    <s v="Trading"/>
    <s v="Pcs."/>
    <m/>
    <n v="0"/>
    <n v="28"/>
    <n v="1.63"/>
    <n v="113.44"/>
    <n v="0"/>
    <n v="0"/>
    <n v="2"/>
    <n v="8.1"/>
    <n v="0"/>
    <n v="0"/>
    <n v="0"/>
    <n v="0"/>
    <n v="0"/>
    <n v="0"/>
    <n v="0"/>
    <n v="0"/>
    <n v="0"/>
    <n v="0"/>
    <n v="0"/>
    <n v="0"/>
    <n v="30"/>
    <n v="121.54"/>
    <n v="1.63"/>
    <n v="0"/>
  </r>
  <r>
    <x v="2"/>
    <s v="5 Ltr Bkt Only Handle (M.white)"/>
    <s v="Component"/>
    <s v="Trading"/>
    <s v="Pcs."/>
    <m/>
    <n v="0"/>
    <n v="101"/>
    <n v="15.76"/>
    <n v="398.21"/>
    <n v="0"/>
    <n v="0"/>
    <n v="1"/>
    <n v="3.94"/>
    <n v="0"/>
    <n v="0"/>
    <n v="0"/>
    <n v="0"/>
    <n v="0"/>
    <n v="0"/>
    <n v="0"/>
    <n v="0"/>
    <n v="0"/>
    <n v="0"/>
    <n v="0"/>
    <n v="0"/>
    <n v="102"/>
    <n v="402.15"/>
    <n v="15.76"/>
    <n v="0"/>
  </r>
  <r>
    <x v="2"/>
    <s v="5 Ltr Bkt Only Handle (orange)"/>
    <s v="Component"/>
    <s v="Trading"/>
    <s v="Pcs."/>
    <m/>
    <n v="0"/>
    <n v="50"/>
    <n v="2.75"/>
    <n v="203.9"/>
    <n v="0"/>
    <n v="0"/>
    <n v="460"/>
    <n v="1740.91"/>
    <n v="0"/>
    <n v="0"/>
    <n v="0"/>
    <n v="0"/>
    <n v="0"/>
    <n v="0"/>
    <n v="0"/>
    <n v="0"/>
    <n v="0"/>
    <n v="0"/>
    <n v="0"/>
    <n v="0"/>
    <n v="510"/>
    <n v="1944.81"/>
    <n v="2.75"/>
    <n v="0"/>
  </r>
  <r>
    <x v="2"/>
    <s v="5 Ltr Bkt Only Handle(blue)"/>
    <s v="Component"/>
    <s v="Trading"/>
    <s v="Pcs."/>
    <m/>
    <n v="0"/>
    <n v="1094"/>
    <n v="105.69"/>
    <n v="4386.2700000000004"/>
    <n v="0"/>
    <n v="0"/>
    <n v="0"/>
    <n v="0"/>
    <n v="0"/>
    <n v="0"/>
    <n v="417"/>
    <n v="70.372920000000008"/>
    <n v="487.37292000000002"/>
    <n v="1672.17"/>
    <n v="0"/>
    <n v="0"/>
    <n v="0"/>
    <n v="0"/>
    <n v="0"/>
    <n v="0"/>
    <n v="677"/>
    <n v="2714.36"/>
    <n v="105.69"/>
    <n v="0"/>
  </r>
  <r>
    <x v="2"/>
    <s v="5 Ltr Bkt Only Handle(pink)"/>
    <s v="Component"/>
    <s v="Trading"/>
    <s v="Pcs."/>
    <m/>
    <n v="0"/>
    <n v="0"/>
    <n v="37.47"/>
    <n v="0"/>
    <n v="0"/>
    <n v="0"/>
    <n v="460"/>
    <n v="1719.64"/>
    <n v="0"/>
    <n v="0"/>
    <n v="460"/>
    <n v="77.629600000000011"/>
    <n v="537.62959999999998"/>
    <n v="1720.4"/>
    <n v="0"/>
    <n v="0"/>
    <n v="0"/>
    <n v="0"/>
    <n v="0"/>
    <n v="0"/>
    <n v="0"/>
    <n v="0"/>
    <n v="37.47"/>
    <n v="0"/>
  </r>
  <r>
    <x v="2"/>
    <s v="5 Ltr Bkt Only Handle(sil)"/>
    <s v="Component"/>
    <s v="Trading"/>
    <s v="Pcs."/>
    <m/>
    <n v="0"/>
    <n v="72"/>
    <n v="1.54"/>
    <n v="283.89999999999998"/>
    <n v="0"/>
    <n v="0"/>
    <n v="0"/>
    <n v="0"/>
    <n v="0"/>
    <n v="0"/>
    <n v="0"/>
    <n v="0"/>
    <n v="0"/>
    <n v="0"/>
    <n v="0"/>
    <n v="0"/>
    <n v="0"/>
    <n v="0"/>
    <n v="0"/>
    <n v="0"/>
    <n v="72"/>
    <n v="283.89999999999998"/>
    <n v="1.54"/>
    <n v="0"/>
  </r>
  <r>
    <x v="2"/>
    <s v="503 PADMA BUCKET 3.5L (BLUE)"/>
    <s v="Bucket"/>
    <s v="Finished Good"/>
    <s v="Pcs."/>
    <n v="205"/>
    <n v="223"/>
    <n v="839"/>
    <n v="202.64"/>
    <n v="22062.29"/>
    <n v="0"/>
    <n v="0"/>
    <n v="0"/>
    <n v="0"/>
    <n v="645"/>
    <n v="24323.55"/>
    <n v="9"/>
    <n v="1.5188400000000002"/>
    <n v="10.518840000000001"/>
    <n v="236.7"/>
    <n v="187.09700000000001"/>
    <n v="0"/>
    <n v="0"/>
    <n v="40"/>
    <n v="40"/>
    <n v="143.83500000000001"/>
    <n v="185"/>
    <n v="4864.74"/>
    <n v="98.804999999999978"/>
    <n v="0"/>
  </r>
  <r>
    <x v="2"/>
    <s v="503 PADMA BUCKET 3.5L (M. BEZ)"/>
    <s v="Bucket"/>
    <s v="Finished Good"/>
    <s v="Pcs."/>
    <n v="205"/>
    <n v="223"/>
    <n v="394"/>
    <n v="43.82"/>
    <n v="13438.79"/>
    <n v="0"/>
    <n v="0"/>
    <n v="0"/>
    <n v="0"/>
    <n v="58"/>
    <n v="2426.5"/>
    <n v="2"/>
    <n v="0.33752000000000004"/>
    <n v="2.33752"/>
    <n v="68.22"/>
    <n v="87.861999999999995"/>
    <n v="0"/>
    <n v="0"/>
    <n v="0"/>
    <n v="0"/>
    <n v="12.933999999999999"/>
    <n v="334"/>
    <n v="11392.27"/>
    <n v="30.886000000000003"/>
    <n v="0"/>
  </r>
  <r>
    <x v="2"/>
    <s v="503 PADMA BUCKET 3.5L (M. WHITE)"/>
    <s v="Bucket"/>
    <s v="Finished Good"/>
    <s v="Pcs."/>
    <n v="205"/>
    <n v="223"/>
    <n v="359"/>
    <n v="69.400000000000006"/>
    <n v="11204.73"/>
    <n v="0"/>
    <n v="0"/>
    <n v="0"/>
    <n v="0"/>
    <n v="-3"/>
    <n v="-122.25"/>
    <n v="3"/>
    <n v="0.50627999999999995"/>
    <n v="3.5062799999999998"/>
    <n v="93.63"/>
    <n v="80.057000000000002"/>
    <n v="0"/>
    <n v="0"/>
    <n v="0"/>
    <n v="0"/>
    <n v="-0.66900000000000004"/>
    <n v="359"/>
    <n v="11204.73"/>
    <n v="70.069000000000003"/>
    <n v="0"/>
  </r>
  <r>
    <x v="2"/>
    <s v="503 PADMA BUCKET 3.5L (ORG)"/>
    <s v="Bucket"/>
    <s v="Finished Good"/>
    <s v="Pcs."/>
    <n v="205"/>
    <n v="223"/>
    <n v="317"/>
    <n v="26.55"/>
    <n v="9373.65"/>
    <n v="0"/>
    <n v="0"/>
    <n v="0"/>
    <n v="0"/>
    <n v="150"/>
    <n v="4910.7"/>
    <n v="0"/>
    <n v="0"/>
    <n v="0"/>
    <n v="0"/>
    <n v="70.691000000000003"/>
    <n v="0"/>
    <n v="0"/>
    <n v="30"/>
    <n v="30"/>
    <n v="33.450000000000003"/>
    <n v="167"/>
    <n v="4938.17"/>
    <n v="23.099999999999994"/>
    <n v="0"/>
  </r>
  <r>
    <x v="2"/>
    <s v="503 PADMA BUCKET 3.5L (PINK)"/>
    <s v="Bucket"/>
    <s v="Finished Good"/>
    <s v="Pcs."/>
    <n v="205"/>
    <n v="223"/>
    <n v="707"/>
    <n v="93.55"/>
    <n v="19233.82"/>
    <n v="0"/>
    <n v="0"/>
    <n v="0"/>
    <n v="0"/>
    <n v="292"/>
    <n v="10840.6"/>
    <n v="2"/>
    <n v="0.33752000000000004"/>
    <n v="2.33752"/>
    <n v="54.4"/>
    <n v="157.661"/>
    <n v="0"/>
    <n v="0"/>
    <n v="10"/>
    <n v="10"/>
    <n v="65.116"/>
    <n v="413"/>
    <n v="11235.6"/>
    <n v="38.433999999999997"/>
    <n v="0"/>
  </r>
  <r>
    <x v="2"/>
    <s v="503 PADMA BUCKET 3.5L (SILVER)"/>
    <s v="Bucket"/>
    <s v="Finished Good"/>
    <s v="Pcs."/>
    <n v="205"/>
    <n v="223"/>
    <n v="507"/>
    <n v="118.95"/>
    <n v="13698.08"/>
    <n v="0"/>
    <n v="0"/>
    <n v="0"/>
    <n v="0"/>
    <n v="208"/>
    <n v="7654.6"/>
    <n v="2"/>
    <n v="0.33752000000000004"/>
    <n v="2.33752"/>
    <n v="54.04"/>
    <n v="113.06100000000001"/>
    <n v="0"/>
    <n v="0"/>
    <n v="0"/>
    <n v="0"/>
    <n v="46.384"/>
    <n v="297"/>
    <n v="8024.32"/>
    <n v="72.566000000000003"/>
    <n v="0"/>
  </r>
  <r>
    <x v="2"/>
    <s v="505 TAPI BUCKET 5L (BLUE)"/>
    <s v="Bucket"/>
    <s v="Finished Good"/>
    <s v="Pcs."/>
    <n v="270"/>
    <n v="294"/>
    <n v="361"/>
    <n v="1.1399999999999999"/>
    <n v="10965.88"/>
    <n v="0"/>
    <n v="0"/>
    <n v="417"/>
    <n v="12155.04"/>
    <n v="595"/>
    <n v="27521.55"/>
    <n v="0"/>
    <n v="0"/>
    <n v="0"/>
    <n v="0"/>
    <n v="106.134"/>
    <n v="112.59"/>
    <n v="18.902735100000001"/>
    <n v="60"/>
    <n v="191.4927351"/>
    <n v="174.93"/>
    <n v="183"/>
    <n v="5337.94"/>
    <n v="17.702735099999984"/>
    <n v="0"/>
  </r>
  <r>
    <x v="2"/>
    <s v="505 TAPI BUCKET 5L (M. BEZ)"/>
    <s v="Bucket"/>
    <s v="Finished Good"/>
    <s v="Pcs."/>
    <n v="270"/>
    <n v="294"/>
    <n v="250"/>
    <n v="72.650000000000006"/>
    <n v="7789.62"/>
    <n v="0"/>
    <n v="0"/>
    <n v="0"/>
    <n v="0"/>
    <n v="138"/>
    <n v="6687.64"/>
    <n v="2"/>
    <n v="0.33752000000000004"/>
    <n v="2.33752"/>
    <n v="62.32"/>
    <n v="73.5"/>
    <n v="0"/>
    <n v="0"/>
    <n v="0"/>
    <n v="0"/>
    <n v="40.572000000000003"/>
    <n v="110"/>
    <n v="3427.44"/>
    <n v="32.078000000000003"/>
    <n v="0"/>
  </r>
  <r>
    <x v="2"/>
    <s v="505 TAPI BUCKET 5L (M. WHITE)"/>
    <s v="Bucket"/>
    <s v="Finished Good"/>
    <s v="Pcs."/>
    <n v="270"/>
    <n v="294"/>
    <n v="536"/>
    <n v="159.38999999999999"/>
    <n v="16537.52"/>
    <n v="0"/>
    <n v="0"/>
    <n v="0"/>
    <n v="0"/>
    <n v="29"/>
    <n v="1468.67"/>
    <n v="1"/>
    <n v="0.16876000000000002"/>
    <n v="1.16876"/>
    <n v="30.85"/>
    <n v="157.584"/>
    <n v="0"/>
    <n v="0"/>
    <n v="0"/>
    <n v="0"/>
    <n v="8.5259999999999998"/>
    <n v="506"/>
    <n v="15611.91"/>
    <n v="150.86399999999998"/>
    <n v="0"/>
  </r>
  <r>
    <x v="2"/>
    <s v="505 TAPI BUCKET 5L (ORG)"/>
    <s v="Bucket"/>
    <s v="Finished Good"/>
    <s v="Pcs."/>
    <n v="270"/>
    <n v="294"/>
    <n v="13"/>
    <n v="16.05"/>
    <n v="406.98"/>
    <n v="0"/>
    <n v="0"/>
    <n v="0"/>
    <n v="0"/>
    <n v="90"/>
    <n v="3840.3"/>
    <n v="0"/>
    <n v="0"/>
    <n v="0"/>
    <n v="0"/>
    <n v="3.8220000000000001"/>
    <n v="0"/>
    <n v="0"/>
    <n v="20"/>
    <n v="20"/>
    <n v="26.46"/>
    <n v="-77"/>
    <n v="-2671.69"/>
    <n v="9.5899999999999963"/>
    <n v="0"/>
  </r>
  <r>
    <x v="2"/>
    <s v="505 TAPI BUCKET 5L (PINK)"/>
    <s v="Bucket"/>
    <s v="Finished Good"/>
    <s v="Pcs."/>
    <n v="270"/>
    <n v="294"/>
    <n v="297"/>
    <n v="37.89"/>
    <n v="8961.52"/>
    <n v="0"/>
    <n v="0"/>
    <n v="460"/>
    <n v="13214.47"/>
    <n v="453"/>
    <n v="20832.689999999999"/>
    <n v="0"/>
    <n v="0"/>
    <n v="0"/>
    <n v="0"/>
    <n v="87.317999999999998"/>
    <n v="124.2"/>
    <n v="20.851938000000001"/>
    <n v="0"/>
    <n v="145.05193800000001"/>
    <n v="133.18199999999999"/>
    <n v="304"/>
    <n v="8735.9"/>
    <n v="49.759938000000005"/>
    <n v="0"/>
  </r>
  <r>
    <x v="2"/>
    <s v="505 TAPI BUCKET 5L (SILVER)"/>
    <s v="Bucket"/>
    <s v="Finished Good"/>
    <s v="Pcs."/>
    <n v="270"/>
    <n v="294"/>
    <n v="384"/>
    <n v="82.76"/>
    <n v="11699.02"/>
    <n v="0"/>
    <n v="0"/>
    <n v="0"/>
    <n v="0"/>
    <n v="150"/>
    <n v="5382.3"/>
    <n v="0"/>
    <n v="0"/>
    <n v="0"/>
    <n v="0"/>
    <n v="112.896"/>
    <n v="0"/>
    <n v="0"/>
    <n v="0"/>
    <n v="0"/>
    <n v="44.1"/>
    <n v="234"/>
    <n v="7129.09"/>
    <n v="38.660000000000004"/>
    <n v="0"/>
  </r>
  <r>
    <x v="2"/>
    <s v="506.GARB. BKT.10L. W. LID(P)"/>
    <s v="Housekeeping"/>
    <s v="Finished Good"/>
    <s v="Pcs."/>
    <n v="520"/>
    <n v="567"/>
    <n v="0"/>
    <n v="4.07"/>
    <n v="0"/>
    <n v="0"/>
    <n v="0"/>
    <n v="95"/>
    <n v="9343.25"/>
    <n v="95"/>
    <n v="8855.2000000000007"/>
    <n v="0"/>
    <n v="0"/>
    <n v="0"/>
    <n v="0"/>
    <n v="0"/>
    <n v="49.4"/>
    <n v="8.2937659999999997"/>
    <n v="0"/>
    <n v="57.693765999999997"/>
    <n v="53.865000000000002"/>
    <n v="0"/>
    <n v="0"/>
    <n v="7.8987659999999948"/>
    <n v="0"/>
  </r>
  <r>
    <x v="2"/>
    <s v="506.GARB. BKT.10L.W. LID(S)"/>
    <s v="Housekeeping"/>
    <s v="Finished Good"/>
    <s v="Pcs."/>
    <n v="520"/>
    <n v="567"/>
    <n v="21"/>
    <n v="77.69"/>
    <n v="1517.25"/>
    <n v="0"/>
    <n v="0"/>
    <n v="40"/>
    <n v="2890"/>
    <n v="0"/>
    <n v="0"/>
    <n v="0"/>
    <n v="0"/>
    <n v="0"/>
    <n v="0"/>
    <n v="11.907"/>
    <n v="20.8"/>
    <n v="3.4921120000000001"/>
    <n v="0"/>
    <n v="24.292111999999999"/>
    <n v="0"/>
    <n v="61"/>
    <n v="4407.25"/>
    <n v="101.982112"/>
    <n v="0"/>
  </r>
  <r>
    <x v="2"/>
    <s v="506.GARB.Bkt. 10ltr W. Lid (RED)"/>
    <s v="Housekeeping"/>
    <s v="Trading"/>
    <s v="Pcs."/>
    <m/>
    <n v="0"/>
    <n v="7"/>
    <n v="0.32"/>
    <n v="619.01"/>
    <n v="0"/>
    <n v="0"/>
    <n v="0"/>
    <n v="0"/>
    <n v="0"/>
    <n v="0"/>
    <n v="0"/>
    <n v="0"/>
    <n v="0"/>
    <n v="0"/>
    <n v="0"/>
    <n v="0"/>
    <n v="0"/>
    <n v="0"/>
    <n v="0"/>
    <n v="0"/>
    <n v="7"/>
    <n v="619.01"/>
    <n v="0.32"/>
    <n v="0"/>
  </r>
  <r>
    <x v="2"/>
    <s v="506.GARB.BKT.10L. W. LID(B)"/>
    <s v="Housekeeping"/>
    <s v="Finished Good"/>
    <s v="Pcs."/>
    <n v="520"/>
    <n v="567"/>
    <n v="0"/>
    <n v="132.79"/>
    <n v="0"/>
    <n v="0"/>
    <n v="0"/>
    <n v="80"/>
    <n v="6016.8"/>
    <n v="75"/>
    <n v="6990.6"/>
    <n v="0"/>
    <n v="0"/>
    <n v="0"/>
    <n v="0"/>
    <n v="0"/>
    <n v="41.6"/>
    <n v="6.9842240000000002"/>
    <n v="0"/>
    <n v="48.584223999999999"/>
    <n v="42.524999999999999"/>
    <n v="5"/>
    <n v="376.05"/>
    <n v="138.84922399999999"/>
    <n v="0"/>
  </r>
  <r>
    <x v="2"/>
    <s v="506.GARB.BKT.10L. W. LID(M.W )"/>
    <s v="Housekeeping"/>
    <s v="Finished Good"/>
    <s v="Pcs."/>
    <n v="520"/>
    <n v="567"/>
    <n v="92"/>
    <n v="4.1500000000000004"/>
    <n v="9179.76"/>
    <n v="0"/>
    <n v="0"/>
    <n v="0"/>
    <n v="0"/>
    <n v="0"/>
    <n v="0"/>
    <n v="0"/>
    <n v="0"/>
    <n v="0"/>
    <n v="0"/>
    <n v="52.164000000000001"/>
    <n v="0"/>
    <n v="0"/>
    <n v="0"/>
    <n v="0"/>
    <n v="0"/>
    <n v="92"/>
    <n v="9179.76"/>
    <n v="4.1500000000000004"/>
    <n v="0"/>
  </r>
  <r>
    <x v="2"/>
    <s v="506.GARB.BKT.10L. W.LID (BL)"/>
    <s v="Housekeeping"/>
    <s v="Finished Good"/>
    <s v="Pcs."/>
    <n v="520"/>
    <n v="567"/>
    <n v="87"/>
    <n v="3.93"/>
    <n v="8111.01"/>
    <n v="0"/>
    <n v="0"/>
    <n v="0"/>
    <n v="0"/>
    <n v="0"/>
    <n v="0"/>
    <n v="0"/>
    <n v="0"/>
    <n v="0"/>
    <n v="0"/>
    <n v="49.329000000000001"/>
    <n v="0"/>
    <n v="0"/>
    <n v="0"/>
    <n v="0"/>
    <n v="0"/>
    <n v="87"/>
    <n v="8111.01"/>
    <n v="3.93"/>
    <n v="0"/>
  </r>
  <r>
    <x v="2"/>
    <s v="506.GARB.BKT.10L. W.LID(D.GR)"/>
    <s v="Housekeeping"/>
    <s v="Finished Good"/>
    <s v="Pcs."/>
    <n v="520"/>
    <n v="567"/>
    <n v="121"/>
    <n v="5.46"/>
    <n v="8600.66"/>
    <n v="0"/>
    <n v="0"/>
    <n v="0"/>
    <n v="0"/>
    <n v="0"/>
    <n v="0"/>
    <n v="0"/>
    <n v="0"/>
    <n v="0"/>
    <n v="0"/>
    <n v="68.606999999999999"/>
    <n v="0"/>
    <n v="0"/>
    <n v="0"/>
    <n v="0"/>
    <n v="0"/>
    <n v="121"/>
    <n v="8600.66"/>
    <n v="5.46"/>
    <n v="0"/>
  </r>
  <r>
    <x v="2"/>
    <s v="506.GARB.BKT.10L.W. Lid (Y)"/>
    <s v="Housekeeping"/>
    <s v="Finished Good"/>
    <s v="Pcs."/>
    <m/>
    <m/>
    <m/>
    <n v="0.6"/>
    <m/>
    <m/>
    <m/>
    <m/>
    <m/>
    <m/>
    <m/>
    <m/>
    <m/>
    <n v="0"/>
    <m/>
    <n v="0"/>
    <n v="0"/>
    <n v="0"/>
    <n v="0"/>
    <n v="0"/>
    <n v="0"/>
    <m/>
    <m/>
    <n v="0.6"/>
    <n v="0"/>
  </r>
  <r>
    <x v="2"/>
    <s v="506.GARB.BKT.10L.W.LID ( D Blue)"/>
    <s v="Housekeeping"/>
    <s v="Finished Good"/>
    <s v="Pcs."/>
    <n v="520"/>
    <n v="567"/>
    <n v="87"/>
    <n v="3.93"/>
    <n v="6149.68"/>
    <n v="0"/>
    <n v="0"/>
    <n v="0"/>
    <n v="0"/>
    <n v="0"/>
    <n v="0"/>
    <n v="0"/>
    <n v="0"/>
    <n v="0"/>
    <n v="0"/>
    <n v="49.329000000000001"/>
    <n v="0"/>
    <n v="0"/>
    <n v="0"/>
    <n v="0"/>
    <n v="0"/>
    <n v="87"/>
    <n v="6149.68"/>
    <n v="3.93"/>
    <n v="0"/>
  </r>
  <r>
    <x v="2"/>
    <s v="506.GARB.BKT.10L.W.LID(M.B)"/>
    <s v="Housekeeping"/>
    <s v="Finished Good"/>
    <s v="Pcs."/>
    <n v="520"/>
    <n v="567"/>
    <n v="0"/>
    <n v="3.11"/>
    <n v="0"/>
    <n v="0"/>
    <n v="0"/>
    <n v="90"/>
    <n v="8680.5"/>
    <n v="90"/>
    <n v="9525.6"/>
    <n v="0"/>
    <n v="0"/>
    <n v="0"/>
    <n v="0"/>
    <n v="0"/>
    <n v="46.8"/>
    <n v="7.8572519999999999"/>
    <n v="0"/>
    <n v="54.657252"/>
    <n v="51.03"/>
    <n v="0"/>
    <n v="0"/>
    <n v="6.737251999999998"/>
    <n v="0"/>
  </r>
  <r>
    <x v="2"/>
    <s v="507 KAVERI BUCKET 7L (BLUE)"/>
    <s v="Bucket"/>
    <s v="Finished Good"/>
    <s v="Pcs."/>
    <n v="365"/>
    <n v="398"/>
    <n v="843"/>
    <n v="275.56"/>
    <n v="34610.94"/>
    <n v="0"/>
    <n v="0"/>
    <n v="0"/>
    <n v="0"/>
    <n v="415"/>
    <n v="29309.75"/>
    <n v="8"/>
    <n v="1.3500800000000002"/>
    <n v="9.3500800000000002"/>
    <n v="328.48"/>
    <n v="335.51400000000001"/>
    <n v="0"/>
    <n v="0"/>
    <n v="0"/>
    <n v="0"/>
    <n v="165.17"/>
    <n v="420"/>
    <n v="17243.89"/>
    <n v="110.39000000000001"/>
    <n v="0"/>
  </r>
  <r>
    <x v="2"/>
    <s v="507 KAVERI BUCKET 7L (M BEZ)"/>
    <s v="Bucket"/>
    <s v="Finished Good"/>
    <s v="Pcs."/>
    <n v="365"/>
    <n v="398"/>
    <n v="903"/>
    <n v="214.57"/>
    <n v="35007.68"/>
    <n v="0"/>
    <n v="0"/>
    <n v="0"/>
    <n v="0"/>
    <n v="41"/>
    <n v="3074.28"/>
    <n v="13"/>
    <n v="2.1938800000000001"/>
    <n v="15.19388"/>
    <n v="504.01"/>
    <n v="359.39400000000001"/>
    <n v="0"/>
    <n v="0"/>
    <n v="0"/>
    <n v="0"/>
    <n v="16.318000000000001"/>
    <n v="849"/>
    <n v="32914.21"/>
    <n v="198.25199999999998"/>
    <n v="0"/>
  </r>
  <r>
    <x v="2"/>
    <s v="507 KAVERI BUCKET 7L (M.WT)"/>
    <s v="Bucket"/>
    <s v="Finished Good"/>
    <s v="Pcs."/>
    <n v="365"/>
    <n v="398"/>
    <n v="321"/>
    <n v="62.41"/>
    <n v="12984.01"/>
    <n v="0"/>
    <n v="0"/>
    <n v="0"/>
    <n v="0"/>
    <n v="94"/>
    <n v="6003.01"/>
    <n v="0"/>
    <n v="0"/>
    <n v="0"/>
    <n v="0"/>
    <n v="127.758"/>
    <n v="0"/>
    <n v="0"/>
    <n v="10"/>
    <n v="10"/>
    <n v="37.411999999999999"/>
    <n v="227"/>
    <n v="9181.84"/>
    <n v="34.997999999999998"/>
    <n v="0"/>
  </r>
  <r>
    <x v="2"/>
    <s v="507 KAVERI BUCKET 7L (OR)"/>
    <s v="Bucket"/>
    <s v="Finished Good"/>
    <s v="Pcs."/>
    <n v="365"/>
    <n v="398"/>
    <n v="440"/>
    <n v="71.5"/>
    <n v="16607.7"/>
    <n v="0"/>
    <n v="0"/>
    <n v="0"/>
    <n v="0"/>
    <n v="75"/>
    <n v="4508.75"/>
    <n v="5"/>
    <n v="0.84380000000000011"/>
    <n v="5.8437999999999999"/>
    <n v="188.7"/>
    <n v="175.12"/>
    <n v="0"/>
    <n v="0"/>
    <n v="0"/>
    <n v="0"/>
    <n v="29.85"/>
    <n v="360"/>
    <n v="13588.11"/>
    <n v="41.65"/>
    <n v="0"/>
  </r>
  <r>
    <x v="2"/>
    <s v="507 KAVERI BUCKET 7L (PINK)"/>
    <s v="Bucket"/>
    <s v="Finished Good"/>
    <s v="Pcs."/>
    <n v="365"/>
    <n v="398"/>
    <n v="909"/>
    <n v="247.52"/>
    <n v="37074.46"/>
    <n v="0"/>
    <n v="0"/>
    <n v="0"/>
    <n v="0"/>
    <n v="282"/>
    <n v="19716.66"/>
    <n v="2"/>
    <n v="0.33752000000000004"/>
    <n v="2.33752"/>
    <n v="81.58"/>
    <n v="361.78199999999998"/>
    <n v="0"/>
    <n v="0"/>
    <n v="0"/>
    <n v="0"/>
    <n v="112.236"/>
    <n v="625"/>
    <n v="25491.24"/>
    <n v="135.28399999999999"/>
    <n v="0"/>
  </r>
  <r>
    <x v="2"/>
    <s v="507 KAVERI BUCKET 7L (SIL)"/>
    <s v="Bucket"/>
    <s v="Finished Good"/>
    <s v="Pcs."/>
    <n v="365"/>
    <n v="398"/>
    <n v="641"/>
    <n v="280.49"/>
    <n v="25993.87"/>
    <n v="0"/>
    <n v="0"/>
    <n v="0"/>
    <n v="0"/>
    <n v="153"/>
    <n v="10170.370000000001"/>
    <n v="3"/>
    <n v="0.50627999999999995"/>
    <n v="3.5062799999999998"/>
    <n v="121.65"/>
    <n v="255.11799999999999"/>
    <n v="0"/>
    <n v="0"/>
    <n v="0"/>
    <n v="0"/>
    <n v="60.893999999999998"/>
    <n v="485"/>
    <n v="19667.75"/>
    <n v="219.596"/>
    <n v="0"/>
  </r>
  <r>
    <x v="2"/>
    <s v="508.GARB. BKT.13L.W. LID (BL.)"/>
    <s v="Housekeeping"/>
    <s v="Trading"/>
    <s v="Pcs."/>
    <m/>
    <n v="0"/>
    <n v="1"/>
    <n v="0.05"/>
    <n v="111.02"/>
    <n v="0"/>
    <n v="0"/>
    <n v="0"/>
    <n v="0"/>
    <n v="0"/>
    <n v="0"/>
    <n v="0"/>
    <n v="0"/>
    <n v="0"/>
    <n v="0"/>
    <n v="0"/>
    <n v="0"/>
    <n v="0"/>
    <n v="0"/>
    <n v="0"/>
    <n v="0"/>
    <n v="1"/>
    <n v="111.02"/>
    <n v="0.05"/>
    <n v="0"/>
  </r>
  <r>
    <x v="2"/>
    <s v="508.GARB. BKT.13L.W.LID (B)"/>
    <s v="Housekeeping"/>
    <s v="Finished Good"/>
    <s v="Pcs."/>
    <n v="590"/>
    <n v="643"/>
    <n v="0"/>
    <n v="13.81"/>
    <n v="0"/>
    <n v="0"/>
    <n v="0"/>
    <n v="216"/>
    <n v="16593.12"/>
    <n v="216"/>
    <n v="23980.32"/>
    <n v="4"/>
    <n v="0.67504000000000008"/>
    <n v="4.6750400000000001"/>
    <n v="307.27999999999997"/>
    <n v="0"/>
    <n v="127.44"/>
    <n v="21.395901600000002"/>
    <n v="0"/>
    <n v="148.8359016"/>
    <n v="138.88800000000001"/>
    <n v="-4"/>
    <n v="-307.27999999999997"/>
    <n v="23.757901599999997"/>
    <n v="0"/>
  </r>
  <r>
    <x v="2"/>
    <s v="508.GARB.BKT.13L. W.LID (M.B.)"/>
    <s v="Housekeeping"/>
    <s v="Finished Good"/>
    <s v="Pcs."/>
    <n v="590"/>
    <n v="643"/>
    <n v="0"/>
    <n v="29.95"/>
    <n v="0"/>
    <n v="0"/>
    <n v="0"/>
    <n v="0"/>
    <n v="0"/>
    <n v="-3"/>
    <n v="-333.06"/>
    <n v="3"/>
    <n v="0.50627999999999995"/>
    <n v="3.5062799999999998"/>
    <n v="279.83999999999997"/>
    <n v="0"/>
    <n v="0"/>
    <n v="0"/>
    <n v="0"/>
    <n v="0"/>
    <n v="-1.929"/>
    <n v="0"/>
    <n v="0"/>
    <n v="31.878999999999998"/>
    <n v="0"/>
  </r>
  <r>
    <x v="2"/>
    <s v="508.GARB.BKT.13L. W.LID (P)"/>
    <s v="Housekeeping"/>
    <s v="Finished Good"/>
    <s v="Pcs."/>
    <n v="590"/>
    <n v="643"/>
    <n v="0"/>
    <n v="83.38"/>
    <n v="0"/>
    <n v="0"/>
    <n v="0"/>
    <n v="120"/>
    <n v="13838.4"/>
    <n v="114"/>
    <n v="12656.28"/>
    <n v="6"/>
    <n v="1.0125599999999999"/>
    <n v="7.0125599999999997"/>
    <n v="676.2"/>
    <n v="0"/>
    <n v="70.8"/>
    <n v="11.886612"/>
    <n v="0"/>
    <n v="82.686611999999997"/>
    <n v="73.302000000000007"/>
    <n v="0"/>
    <n v="0"/>
    <n v="92.764611999999985"/>
    <n v="0"/>
  </r>
  <r>
    <x v="2"/>
    <s v="508.GARB.BKT.13L.W. LID (S)"/>
    <s v="Housekeeping"/>
    <s v="Finished Good"/>
    <s v="Pcs."/>
    <n v="590"/>
    <n v="643"/>
    <n v="0"/>
    <n v="17.690000000000001"/>
    <n v="0"/>
    <n v="0"/>
    <n v="0"/>
    <n v="80"/>
    <n v="5457.6"/>
    <n v="79"/>
    <n v="8770.58"/>
    <n v="1"/>
    <n v="0.16876000000000002"/>
    <n v="1.16876"/>
    <n v="68.22"/>
    <n v="0"/>
    <n v="47.2"/>
    <n v="7.9244080000000006"/>
    <n v="0"/>
    <n v="55.124408000000003"/>
    <n v="50.796999999999997"/>
    <n v="0"/>
    <n v="0"/>
    <n v="22.017408000000003"/>
    <n v="0"/>
  </r>
  <r>
    <x v="2"/>
    <s v="508.GARB.BKT.13L.W.LID ( GR)"/>
    <s v="Housekeeping"/>
    <s v="Finished Good"/>
    <s v="Pcs."/>
    <m/>
    <m/>
    <m/>
    <n v="11.26"/>
    <m/>
    <m/>
    <m/>
    <m/>
    <m/>
    <m/>
    <m/>
    <m/>
    <m/>
    <n v="0"/>
    <m/>
    <n v="0"/>
    <n v="0"/>
    <n v="0"/>
    <n v="0"/>
    <n v="0"/>
    <n v="0"/>
    <m/>
    <m/>
    <n v="11.26"/>
    <n v="0"/>
  </r>
  <r>
    <x v="2"/>
    <s v="508.GARB.BKT.13L.W.LID (M.W.)"/>
    <s v="Housekeeping"/>
    <s v="Finished Good"/>
    <s v="Pcs."/>
    <n v="590"/>
    <n v="643"/>
    <n v="0"/>
    <n v="0.92"/>
    <n v="0"/>
    <n v="0"/>
    <n v="0"/>
    <n v="0"/>
    <n v="0"/>
    <n v="-6"/>
    <n v="-666.12"/>
    <n v="6"/>
    <n v="1.0125599999999999"/>
    <n v="7.0125599999999997"/>
    <n v="728.1"/>
    <n v="0"/>
    <n v="0"/>
    <n v="0"/>
    <n v="0"/>
    <n v="0"/>
    <n v="-3.8580000000000001"/>
    <n v="0"/>
    <n v="0"/>
    <n v="4.7780000000000005"/>
    <n v="0"/>
  </r>
  <r>
    <x v="2"/>
    <s v="510 YAMUNA BUCKET 10L ( M.WT)"/>
    <s v="Bucket"/>
    <s v="Finished Good"/>
    <s v="Pcs."/>
    <n v="500"/>
    <n v="545"/>
    <n v="282"/>
    <n v="106.97"/>
    <n v="18113.57"/>
    <n v="0"/>
    <n v="0"/>
    <n v="0"/>
    <n v="0"/>
    <n v="90"/>
    <n v="8639.4"/>
    <n v="0"/>
    <n v="0"/>
    <n v="0"/>
    <n v="0"/>
    <n v="153.69"/>
    <n v="0"/>
    <n v="0"/>
    <n v="0"/>
    <n v="0"/>
    <n v="49.05"/>
    <n v="192"/>
    <n v="12332.64"/>
    <n v="57.92"/>
    <n v="0"/>
  </r>
  <r>
    <x v="2"/>
    <s v="510 YAMUNA BUCKET 10L (BLUE)"/>
    <s v="Bucket"/>
    <s v="Finished Good"/>
    <s v="Pcs."/>
    <n v="500"/>
    <n v="545"/>
    <n v="723"/>
    <n v="440.04"/>
    <n v="46025.29"/>
    <n v="0"/>
    <n v="0"/>
    <n v="1072"/>
    <n v="65927.72"/>
    <n v="800"/>
    <n v="72613.8"/>
    <n v="4"/>
    <n v="0.67504000000000008"/>
    <n v="4.6750400000000001"/>
    <n v="247.08"/>
    <n v="394.03500000000003"/>
    <n v="536"/>
    <n v="89.989040000000003"/>
    <n v="0"/>
    <n v="625.98904000000005"/>
    <n v="436"/>
    <n v="991"/>
    <n v="61213.9"/>
    <n v="630.02904000000012"/>
    <n v="0"/>
  </r>
  <r>
    <x v="2"/>
    <s v="510 YAMUNA BUCKET 10L (M. BEZ)"/>
    <s v="Bucket"/>
    <s v="Finished Good"/>
    <s v="Pcs."/>
    <n v="500"/>
    <n v="545"/>
    <n v="255"/>
    <n v="117.72"/>
    <n v="16136.31"/>
    <n v="0"/>
    <n v="0"/>
    <n v="98"/>
    <n v="5913.58"/>
    <n v="131"/>
    <n v="12508.98"/>
    <n v="4"/>
    <n v="0.67504000000000008"/>
    <n v="4.6750400000000001"/>
    <n v="247.92"/>
    <n v="138.97499999999999"/>
    <n v="49"/>
    <n v="8.2266100000000009"/>
    <n v="0"/>
    <n v="57.226610000000001"/>
    <n v="71.394999999999996"/>
    <n v="218"/>
    <n v="13512.33"/>
    <n v="103.55161"/>
    <n v="0"/>
  </r>
  <r>
    <x v="2"/>
    <s v="510 YAMUNA BUCKET 10L (ORG)"/>
    <s v="Bucket"/>
    <s v="Finished Good"/>
    <s v="Pcs."/>
    <n v="500"/>
    <n v="545"/>
    <n v="279"/>
    <n v="57.27"/>
    <n v="17718.02"/>
    <n v="0"/>
    <n v="0"/>
    <n v="0"/>
    <n v="0"/>
    <n v="90"/>
    <n v="6064.2"/>
    <n v="0"/>
    <n v="0"/>
    <n v="0"/>
    <n v="0"/>
    <n v="152.05500000000001"/>
    <n v="0"/>
    <n v="0"/>
    <n v="0"/>
    <n v="0"/>
    <n v="49.05"/>
    <n v="189"/>
    <n v="12002.54"/>
    <n v="8.220000000000006"/>
    <n v="0"/>
  </r>
  <r>
    <x v="2"/>
    <s v="510 YAMUNA BUCKET 10L (PINK)"/>
    <s v="Bucket"/>
    <s v="Finished Good"/>
    <s v="Pcs."/>
    <n v="500"/>
    <n v="545"/>
    <n v="94"/>
    <n v="2.89"/>
    <n v="5958.51"/>
    <n v="0"/>
    <n v="0"/>
    <n v="802"/>
    <n v="49139.839999999997"/>
    <n v="308"/>
    <n v="28463.64"/>
    <n v="0"/>
    <n v="0"/>
    <n v="0"/>
    <n v="0"/>
    <n v="51.23"/>
    <n v="401"/>
    <n v="67.323890000000006"/>
    <n v="0"/>
    <n v="468.32389000000001"/>
    <n v="167.86"/>
    <n v="588"/>
    <n v="36027.629999999997"/>
    <n v="303.35388999999998"/>
    <n v="0"/>
  </r>
  <r>
    <x v="2"/>
    <s v="510 YAMUNA BUCKET 10L (SILVER)"/>
    <s v="Bucket"/>
    <s v="Finished Good"/>
    <s v="Pcs."/>
    <n v="500"/>
    <n v="545"/>
    <n v="205"/>
    <n v="126.4"/>
    <n v="13346.03"/>
    <n v="0"/>
    <n v="0"/>
    <n v="310"/>
    <n v="18875.14"/>
    <n v="270"/>
    <n v="25446.3"/>
    <n v="0"/>
    <n v="0"/>
    <n v="0"/>
    <n v="0"/>
    <n v="111.72499999999999"/>
    <n v="155"/>
    <n v="26.022950000000002"/>
    <n v="0"/>
    <n v="181.02295000000001"/>
    <n v="147.15"/>
    <n v="245"/>
    <n v="14994.51"/>
    <n v="160.27295000000001"/>
    <n v="0"/>
  </r>
  <r>
    <x v="2"/>
    <s v="515 GODAVARI BUCKET 15L (BLUE)"/>
    <s v="Bucket"/>
    <s v="Finished Good"/>
    <s v="Pcs."/>
    <n v="705"/>
    <n v="768"/>
    <n v="721"/>
    <n v="421.78"/>
    <n v="61236.27"/>
    <n v="0"/>
    <n v="0"/>
    <n v="0"/>
    <n v="0"/>
    <n v="450"/>
    <n v="50701.3"/>
    <n v="2"/>
    <n v="0.33752000000000004"/>
    <n v="2.33752"/>
    <n v="169.86"/>
    <n v="553.72799999999995"/>
    <n v="0"/>
    <n v="0"/>
    <n v="280"/>
    <n v="280"/>
    <n v="345.6"/>
    <n v="269"/>
    <n v="22846.81"/>
    <n v="356.17999999999995"/>
    <n v="0"/>
  </r>
  <r>
    <x v="2"/>
    <s v="515 GODAVARI BUCKET 15L (M WT.)"/>
    <s v="Bucket"/>
    <s v="Finished Good"/>
    <s v="Pcs."/>
    <n v="705"/>
    <n v="768"/>
    <n v="311"/>
    <n v="51.39"/>
    <n v="33038.35"/>
    <n v="0"/>
    <n v="0"/>
    <n v="0"/>
    <n v="0"/>
    <n v="15"/>
    <n v="1737.45"/>
    <n v="5"/>
    <n v="0.84380000000000011"/>
    <n v="5.8437999999999999"/>
    <n v="531.15"/>
    <n v="238.84800000000001"/>
    <n v="0"/>
    <n v="0"/>
    <n v="110"/>
    <n v="110"/>
    <n v="11.52"/>
    <n v="291"/>
    <n v="30913.7"/>
    <n v="149.86999999999998"/>
    <n v="0"/>
  </r>
  <r>
    <x v="2"/>
    <s v="515 GODAVARI BUCKET 15L (M.BEZ)"/>
    <s v="Bucket"/>
    <s v="Finished Good"/>
    <s v="Pcs."/>
    <n v="705"/>
    <n v="768"/>
    <n v="171"/>
    <n v="21.7"/>
    <n v="14819.26"/>
    <n v="0"/>
    <n v="0"/>
    <n v="0"/>
    <n v="0"/>
    <n v="47"/>
    <n v="5562.81"/>
    <n v="13"/>
    <n v="2.1938800000000001"/>
    <n v="15.19388"/>
    <n v="1126.58"/>
    <n v="131.328"/>
    <n v="0"/>
    <n v="0"/>
    <n v="180"/>
    <n v="180"/>
    <n v="36.095999999999997"/>
    <n v="111"/>
    <n v="9619.52"/>
    <n v="165.60399999999998"/>
    <n v="0"/>
  </r>
  <r>
    <x v="2"/>
    <s v="515 GODAVARI BUCKET 15L (ORANGE)"/>
    <s v="Bucket"/>
    <s v="Finished Good"/>
    <s v="Pcs."/>
    <n v="705"/>
    <n v="768"/>
    <n v="271"/>
    <n v="201"/>
    <n v="22541.77"/>
    <n v="0"/>
    <n v="0"/>
    <n v="0"/>
    <n v="0"/>
    <n v="60"/>
    <n v="6517"/>
    <n v="0"/>
    <n v="0"/>
    <n v="0"/>
    <n v="0"/>
    <n v="208.12799999999999"/>
    <n v="0"/>
    <n v="0"/>
    <n v="0"/>
    <n v="0"/>
    <n v="46.08"/>
    <n v="211"/>
    <n v="17550.97"/>
    <n v="154.92000000000002"/>
    <n v="0"/>
  </r>
  <r>
    <x v="2"/>
    <s v="515 GODAVARI BUCKET 15L (PINK)"/>
    <s v="Bucket"/>
    <s v="Finished Good"/>
    <s v="Pcs."/>
    <n v="705"/>
    <n v="768"/>
    <n v="297"/>
    <n v="163.09"/>
    <n v="25112.5"/>
    <n v="0"/>
    <n v="0"/>
    <n v="0"/>
    <n v="0"/>
    <n v="279"/>
    <n v="31055.17"/>
    <n v="0"/>
    <n v="0"/>
    <n v="0"/>
    <n v="0"/>
    <n v="228.096"/>
    <n v="0"/>
    <n v="0"/>
    <n v="310"/>
    <n v="310"/>
    <n v="214.27199999999999"/>
    <n v="18"/>
    <n v="1521.97"/>
    <n v="258.81800000000004"/>
    <n v="0"/>
  </r>
  <r>
    <x v="2"/>
    <s v="515 GODAVARI BUCKET 15L (SIL)"/>
    <s v="Bucket"/>
    <s v="Finished Good"/>
    <s v="Pcs."/>
    <n v="705"/>
    <n v="768"/>
    <n v="326"/>
    <n v="84.27"/>
    <n v="27653.360000000001"/>
    <n v="0"/>
    <n v="0"/>
    <n v="0"/>
    <n v="0"/>
    <n v="179"/>
    <n v="20852.37"/>
    <n v="1"/>
    <n v="0.16876000000000002"/>
    <n v="1.16876"/>
    <n v="84.83"/>
    <n v="250.36799999999999"/>
    <n v="0"/>
    <n v="0"/>
    <n v="110"/>
    <n v="110"/>
    <n v="137.47200000000001"/>
    <n v="146"/>
    <n v="12384.63"/>
    <n v="56.797999999999973"/>
    <n v="0"/>
  </r>
  <r>
    <x v="2"/>
    <s v="516 DOLPHIN BKT.16L (GRAY)"/>
    <s v="Bucket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516. DOLPHIN BKT.16 L  (P.GR.)"/>
    <s v="Bucket"/>
    <s v="Finished Good"/>
    <s v="Pcs."/>
    <n v="450"/>
    <n v="490"/>
    <n v="-175"/>
    <n v="101.99"/>
    <n v="-17013.55"/>
    <n v="0"/>
    <n v="0"/>
    <n v="0"/>
    <n v="0"/>
    <n v="22"/>
    <n v="1943.84"/>
    <n v="8"/>
    <n v="1.3500800000000002"/>
    <n v="9.3500800000000002"/>
    <n v="766.48"/>
    <n v="-85.75"/>
    <n v="0"/>
    <n v="0"/>
    <n v="140"/>
    <n v="140"/>
    <n v="10.78"/>
    <n v="-205"/>
    <n v="-19640.38"/>
    <n v="231.21"/>
    <n v="0"/>
  </r>
  <r>
    <x v="2"/>
    <s v="516. DOLPHIN BKT.16 LTR ( L.B)"/>
    <s v="Bucket"/>
    <s v="Finished Good"/>
    <s v="Pcs."/>
    <n v="450"/>
    <n v="490"/>
    <n v="85"/>
    <n v="23.22"/>
    <n v="4610.05"/>
    <n v="0"/>
    <n v="0"/>
    <n v="260"/>
    <n v="13601.87"/>
    <n v="254"/>
    <n v="18601.96"/>
    <n v="13"/>
    <n v="2.1938800000000001"/>
    <n v="15.19388"/>
    <n v="684.84"/>
    <n v="41.65"/>
    <n v="117"/>
    <n v="19.643129999999999"/>
    <n v="0"/>
    <n v="136.64312999999999"/>
    <n v="124.46"/>
    <n v="78"/>
    <n v="4109.42"/>
    <n v="35.40312999999999"/>
    <n v="0"/>
  </r>
  <r>
    <x v="2"/>
    <s v="516. DOLPHIN BKT.16 LTR (BLUE)"/>
    <s v="Bucket"/>
    <s v="Finished Good"/>
    <s v="Pcs."/>
    <n v="450"/>
    <n v="490"/>
    <n v="30"/>
    <n v="16.829999999999998"/>
    <n v="1461.69"/>
    <n v="0"/>
    <n v="0"/>
    <n v="0"/>
    <n v="0"/>
    <n v="17"/>
    <n v="1516.99"/>
    <n v="0"/>
    <n v="0"/>
    <n v="0"/>
    <n v="0"/>
    <n v="14.7"/>
    <n v="0"/>
    <n v="0"/>
    <n v="0"/>
    <n v="0"/>
    <n v="8.33"/>
    <n v="13"/>
    <n v="633.36"/>
    <n v="8.4999999999999982"/>
    <n v="0"/>
  </r>
  <r>
    <x v="2"/>
    <s v="516. DOLPHIN BKT.16 LTR (M.B)"/>
    <s v="Bucket"/>
    <s v="Finished Good"/>
    <s v="Pcs."/>
    <n v="450"/>
    <n v="490"/>
    <n v="296"/>
    <n v="90.7"/>
    <n v="16795.650000000001"/>
    <n v="0"/>
    <n v="0"/>
    <n v="0"/>
    <n v="0"/>
    <n v="178"/>
    <n v="15027.98"/>
    <n v="9"/>
    <n v="1.5188400000000002"/>
    <n v="10.518840000000001"/>
    <n v="510.66"/>
    <n v="145.04"/>
    <n v="0"/>
    <n v="0"/>
    <n v="0"/>
    <n v="0"/>
    <n v="87.22"/>
    <n v="109"/>
    <n v="6184.89"/>
    <n v="3.480000000000004"/>
    <n v="0"/>
  </r>
  <r>
    <x v="2"/>
    <s v="516. DOLPHIN BKT.16 LTR (PINK)"/>
    <s v="Bucket"/>
    <s v="Finished Good"/>
    <s v="Pcs."/>
    <n v="450"/>
    <n v="490"/>
    <n v="354"/>
    <n v="168.53"/>
    <n v="17711.490000000002"/>
    <n v="0"/>
    <n v="0"/>
    <n v="640"/>
    <n v="33204.730000000003"/>
    <n v="536"/>
    <n v="42204.52"/>
    <n v="1"/>
    <n v="0.16876000000000002"/>
    <n v="1.16876"/>
    <n v="63.36"/>
    <n v="173.46"/>
    <n v="288"/>
    <n v="48.352319999999999"/>
    <n v="0"/>
    <n v="336.35232000000002"/>
    <n v="262.64"/>
    <n v="457"/>
    <n v="23678.46"/>
    <n v="242.24232000000006"/>
    <n v="0"/>
  </r>
  <r>
    <x v="2"/>
    <s v="516. DOLPHIN BKT.16 LTR (SL)"/>
    <s v="Bucket"/>
    <s v="Finished Good"/>
    <s v="Pcs."/>
    <n v="450"/>
    <n v="490"/>
    <n v="125"/>
    <n v="107.92"/>
    <n v="6848.24"/>
    <n v="0"/>
    <n v="0"/>
    <n v="197"/>
    <n v="10418.61"/>
    <n v="133"/>
    <n v="11203.91"/>
    <n v="2"/>
    <n v="0.33752000000000004"/>
    <n v="2.33752"/>
    <n v="106.72"/>
    <n v="61.25"/>
    <n v="88.65"/>
    <n v="14.883448500000002"/>
    <n v="150"/>
    <n v="253.53344850000002"/>
    <n v="65.17"/>
    <n v="187"/>
    <n v="9977.8700000000008"/>
    <n v="296.28344850000002"/>
    <n v="0"/>
  </r>
  <r>
    <x v="2"/>
    <s v="516.DOLPHIN BKT.16 LTR (BR)"/>
    <s v="Bucket"/>
    <s v="Finished Good"/>
    <s v="Pcs."/>
    <n v="450"/>
    <n v="490"/>
    <n v="43"/>
    <n v="1.94"/>
    <n v="4706.3500000000004"/>
    <n v="0"/>
    <n v="0"/>
    <n v="0"/>
    <n v="0"/>
    <n v="-2"/>
    <n v="-170.74"/>
    <n v="2"/>
    <n v="0.33752000000000004"/>
    <n v="2.33752"/>
    <n v="218.9"/>
    <n v="21.07"/>
    <n v="0"/>
    <n v="0"/>
    <n v="0"/>
    <n v="0"/>
    <n v="-0.98"/>
    <n v="43"/>
    <n v="4706.3500000000004"/>
    <n v="2.92"/>
    <n v="0"/>
  </r>
  <r>
    <x v="2"/>
    <s v="516.DOLPHIN BKT.16 LTR (M.W)"/>
    <s v="Bucket"/>
    <s v="Finished Good"/>
    <s v="Pcs."/>
    <n v="450"/>
    <n v="490"/>
    <n v="316"/>
    <n v="91.88"/>
    <n v="17136.96"/>
    <n v="0"/>
    <n v="0"/>
    <n v="0"/>
    <n v="0"/>
    <n v="58"/>
    <n v="5017.16"/>
    <n v="2"/>
    <n v="0.33752000000000004"/>
    <n v="2.33752"/>
    <n v="108.46"/>
    <n v="154.84"/>
    <n v="0"/>
    <n v="0"/>
    <n v="0"/>
    <n v="0"/>
    <n v="28.42"/>
    <n v="256"/>
    <n v="13883.1"/>
    <n v="63.459999999999994"/>
    <n v="0"/>
  </r>
  <r>
    <x v="2"/>
    <s v="517 Narmada Bkt 17 L (blue)"/>
    <s v="Bucket"/>
    <s v="Finished Good"/>
    <s v="Pcs."/>
    <n v="745"/>
    <n v="812"/>
    <n v="1001"/>
    <n v="822.49"/>
    <n v="92703.54"/>
    <n v="0"/>
    <n v="0"/>
    <n v="0"/>
    <n v="0"/>
    <n v="420"/>
    <n v="59616.800000000003"/>
    <n v="0"/>
    <n v="0"/>
    <n v="0"/>
    <n v="0"/>
    <n v="812.81200000000001"/>
    <n v="0"/>
    <n v="0"/>
    <n v="0"/>
    <n v="0"/>
    <n v="341.04"/>
    <n v="581"/>
    <n v="53806.94"/>
    <n v="481.45"/>
    <n v="0"/>
  </r>
  <r>
    <x v="2"/>
    <s v="517 Narmada Bkt 17 L (G.Pigeon)"/>
    <s v="Bucket"/>
    <s v="Finished Good"/>
    <s v="Pcs."/>
    <n v="745"/>
    <n v="812"/>
    <n v="70"/>
    <n v="63.23"/>
    <n v="6480.97"/>
    <n v="0"/>
    <n v="0"/>
    <n v="0"/>
    <n v="0"/>
    <n v="0"/>
    <n v="0"/>
    <n v="0"/>
    <n v="0"/>
    <n v="0"/>
    <n v="0"/>
    <n v="56.84"/>
    <n v="0"/>
    <n v="0"/>
    <n v="0"/>
    <n v="0"/>
    <n v="0"/>
    <n v="70"/>
    <n v="6480.97"/>
    <n v="63.23"/>
    <n v="0"/>
  </r>
  <r>
    <x v="2"/>
    <s v="517 Narmada Bkt 17 L (Gray)"/>
    <s v="Bucket"/>
    <s v="Finished Good"/>
    <s v="Pcs."/>
    <n v="745"/>
    <n v="812"/>
    <n v="28"/>
    <n v="26.69"/>
    <n v="2605.98"/>
    <n v="0"/>
    <n v="0"/>
    <n v="0"/>
    <n v="0"/>
    <n v="0"/>
    <n v="0"/>
    <n v="0"/>
    <n v="0"/>
    <n v="0"/>
    <n v="0"/>
    <n v="22.736000000000001"/>
    <n v="0"/>
    <n v="0"/>
    <n v="0"/>
    <n v="0"/>
    <n v="0"/>
    <n v="28"/>
    <n v="2605.98"/>
    <n v="26.69"/>
    <n v="0"/>
  </r>
  <r>
    <x v="2"/>
    <s v="517 Narmada Bkt 17 L (M.Baize)"/>
    <s v="Bucket"/>
    <s v="Finished Good"/>
    <s v="Pcs."/>
    <n v="745"/>
    <n v="812"/>
    <n v="175"/>
    <n v="121.43"/>
    <n v="16381.53"/>
    <n v="0"/>
    <n v="0"/>
    <n v="0"/>
    <n v="0"/>
    <n v="70"/>
    <n v="10029"/>
    <n v="0"/>
    <n v="0"/>
    <n v="0"/>
    <n v="0"/>
    <n v="142.1"/>
    <n v="0"/>
    <n v="0"/>
    <n v="0"/>
    <n v="0"/>
    <n v="56.84"/>
    <n v="105"/>
    <n v="9828.92"/>
    <n v="64.59"/>
    <n v="0"/>
  </r>
  <r>
    <x v="2"/>
    <s v="517 Narmada Bkt 17 L (M.white)"/>
    <s v="Bucket"/>
    <s v="Finished Good"/>
    <s v="Pcs."/>
    <n v="745"/>
    <n v="812"/>
    <n v="281"/>
    <n v="148.72999999999999"/>
    <n v="25969.79"/>
    <n v="0"/>
    <n v="0"/>
    <n v="0"/>
    <n v="0"/>
    <n v="19"/>
    <n v="2852.85"/>
    <n v="1"/>
    <n v="0.16876000000000002"/>
    <n v="1.16876"/>
    <n v="92.42"/>
    <n v="228.172"/>
    <n v="0"/>
    <n v="0"/>
    <n v="0"/>
    <n v="0"/>
    <n v="15.428000000000001"/>
    <n v="261"/>
    <n v="24121.41"/>
    <n v="133.30199999999999"/>
    <n v="0"/>
  </r>
  <r>
    <x v="2"/>
    <s v="517 Narmada Bkt 17 L (orange)"/>
    <s v="Bucket"/>
    <s v="Finished Good"/>
    <s v="Pcs."/>
    <n v="745"/>
    <n v="812"/>
    <n v="307"/>
    <n v="47.24"/>
    <n v="59097.5"/>
    <n v="0"/>
    <n v="0"/>
    <n v="0"/>
    <n v="0"/>
    <n v="32"/>
    <n v="4270.8"/>
    <n v="8"/>
    <n v="1.3500800000000002"/>
    <n v="9.3500800000000002"/>
    <n v="1540"/>
    <n v="249.28399999999999"/>
    <n v="0"/>
    <n v="0"/>
    <n v="110"/>
    <n v="110"/>
    <n v="25.984000000000002"/>
    <n v="267"/>
    <n v="51397.5"/>
    <n v="131.256"/>
    <n v="0"/>
  </r>
  <r>
    <x v="2"/>
    <s v="517 Narmada Bkt 17 L (pink)"/>
    <s v="Bucket"/>
    <s v="Finished Good"/>
    <s v="Pcs."/>
    <n v="745"/>
    <n v="812"/>
    <n v="439"/>
    <n v="242.46"/>
    <n v="38919.379999999997"/>
    <n v="0"/>
    <n v="0"/>
    <n v="0"/>
    <n v="0"/>
    <n v="229"/>
    <n v="32055.15"/>
    <n v="3"/>
    <n v="0.50627999999999995"/>
    <n v="3.5062799999999998"/>
    <n v="402.06"/>
    <n v="356.46800000000002"/>
    <n v="0"/>
    <n v="0"/>
    <n v="50"/>
    <n v="50"/>
    <n v="185.94800000000001"/>
    <n v="207"/>
    <n v="18351.509999999998"/>
    <n v="106.51200000000003"/>
    <n v="0"/>
  </r>
  <r>
    <x v="2"/>
    <s v="517 Narmada Bkt 17 L (silver)"/>
    <s v="Bucket"/>
    <s v="Finished Good"/>
    <s v="Pcs."/>
    <n v="745"/>
    <n v="812"/>
    <n v="181"/>
    <n v="142.01"/>
    <n v="16605.78"/>
    <n v="0"/>
    <n v="0"/>
    <n v="0"/>
    <n v="0"/>
    <n v="94"/>
    <n v="14268.1"/>
    <n v="6"/>
    <n v="1.0125599999999999"/>
    <n v="7.0125599999999997"/>
    <n v="550.44000000000005"/>
    <n v="146.97200000000001"/>
    <n v="0"/>
    <n v="0"/>
    <n v="10"/>
    <n v="10"/>
    <n v="76.328000000000003"/>
    <n v="81"/>
    <n v="7431.31"/>
    <n v="75.681999999999988"/>
    <n v="0"/>
  </r>
  <r>
    <x v="2"/>
    <s v="520 GANGA BUCKET 20L (BLUE)"/>
    <s v="Bucket"/>
    <s v="Finished Good"/>
    <s v="Pcs."/>
    <n v="840"/>
    <n v="916"/>
    <n v="398"/>
    <n v="253.1"/>
    <n v="38473.69"/>
    <n v="0"/>
    <n v="0"/>
    <n v="0"/>
    <n v="0"/>
    <n v="324"/>
    <n v="50360.58"/>
    <n v="0"/>
    <n v="0"/>
    <n v="0"/>
    <n v="0"/>
    <n v="364.56799999999998"/>
    <n v="0"/>
    <n v="0"/>
    <n v="320"/>
    <n v="320"/>
    <n v="296.78399999999999"/>
    <n v="74"/>
    <n v="7153.4"/>
    <n v="276.31600000000003"/>
    <n v="0"/>
  </r>
  <r>
    <x v="2"/>
    <s v="520 GANGA BUCKET 20L (BROWN)"/>
    <s v="Bucket"/>
    <s v="Trading"/>
    <s v="Pcs."/>
    <m/>
    <n v="0"/>
    <n v="108"/>
    <n v="4.88"/>
    <n v="22572"/>
    <n v="0"/>
    <n v="0"/>
    <n v="0"/>
    <n v="0"/>
    <n v="0"/>
    <n v="0"/>
    <n v="0"/>
    <n v="0"/>
    <n v="0"/>
    <n v="0"/>
    <n v="0"/>
    <n v="0"/>
    <n v="0"/>
    <n v="0"/>
    <n v="0"/>
    <n v="0"/>
    <n v="108"/>
    <n v="22572"/>
    <n v="4.88"/>
    <n v="0"/>
  </r>
  <r>
    <x v="2"/>
    <s v="520 GANGA BUCKET 20L (M BEZ)"/>
    <s v="Bucket"/>
    <s v="Finished Good"/>
    <s v="Pcs."/>
    <n v="840"/>
    <n v="916"/>
    <n v="215"/>
    <n v="75.989999999999995"/>
    <n v="21165.41"/>
    <n v="0"/>
    <n v="0"/>
    <n v="0"/>
    <n v="0"/>
    <n v="96"/>
    <n v="15534"/>
    <n v="2"/>
    <n v="0.33752000000000004"/>
    <n v="2.33752"/>
    <n v="196.88"/>
    <n v="196.94"/>
    <n v="0"/>
    <n v="0"/>
    <n v="250"/>
    <n v="250"/>
    <n v="87.936000000000007"/>
    <n v="117"/>
    <n v="11517.91"/>
    <n v="238.054"/>
    <n v="0"/>
  </r>
  <r>
    <x v="2"/>
    <s v="520 GANGA BUCKET 20L (M WT)"/>
    <s v="Bucket"/>
    <s v="Finished Good"/>
    <s v="Pcs."/>
    <n v="840"/>
    <n v="916"/>
    <n v="278"/>
    <n v="25.4"/>
    <n v="27661.65"/>
    <n v="0"/>
    <n v="0"/>
    <n v="0"/>
    <n v="0"/>
    <n v="89"/>
    <n v="14884.98"/>
    <n v="1"/>
    <n v="0.16876000000000002"/>
    <n v="1.16876"/>
    <n v="99.5"/>
    <n v="254.648"/>
    <n v="0"/>
    <n v="0"/>
    <n v="200"/>
    <n v="200"/>
    <n v="81.524000000000001"/>
    <n v="188"/>
    <n v="18706.45"/>
    <n v="143.876"/>
    <n v="0"/>
  </r>
  <r>
    <x v="2"/>
    <s v="520 GANGA BUCKET 20L (OR)"/>
    <s v="Bucket"/>
    <s v="Finished Good"/>
    <s v="Pcs."/>
    <n v="840"/>
    <n v="916"/>
    <n v="123"/>
    <n v="84.24"/>
    <n v="11821.5"/>
    <n v="0"/>
    <n v="0"/>
    <n v="0"/>
    <n v="0"/>
    <n v="90"/>
    <n v="14163.84"/>
    <n v="0"/>
    <n v="0"/>
    <n v="0"/>
    <n v="0"/>
    <n v="112.66800000000001"/>
    <n v="0"/>
    <n v="0"/>
    <n v="120"/>
    <n v="120"/>
    <n v="82.44"/>
    <n v="33"/>
    <n v="3171.62"/>
    <n v="121.80000000000001"/>
    <n v="0"/>
  </r>
  <r>
    <x v="2"/>
    <s v="520 GANGA BUCKET 20L (PINK)"/>
    <s v="Bucket"/>
    <s v="Finished Good"/>
    <s v="Pcs."/>
    <n v="840"/>
    <n v="916"/>
    <n v="238"/>
    <n v="3.25"/>
    <n v="22923.18"/>
    <n v="0"/>
    <n v="0"/>
    <n v="0"/>
    <n v="0"/>
    <n v="198"/>
    <n v="30271.5"/>
    <n v="0"/>
    <n v="0"/>
    <n v="0"/>
    <n v="0"/>
    <n v="218.00800000000001"/>
    <n v="0"/>
    <n v="0"/>
    <n v="280"/>
    <n v="280"/>
    <n v="181.36799999999999"/>
    <n v="40"/>
    <n v="3852.63"/>
    <n v="101.88200000000001"/>
    <n v="0"/>
  </r>
  <r>
    <x v="2"/>
    <s v="520 GANGA BUCKET 20L (SIL)"/>
    <s v="Bucket"/>
    <s v="Finished Good"/>
    <s v="Pcs."/>
    <n v="840"/>
    <n v="916"/>
    <n v="346"/>
    <n v="93.06"/>
    <n v="33723.29"/>
    <n v="0"/>
    <n v="0"/>
    <n v="0"/>
    <n v="0"/>
    <n v="71"/>
    <n v="11724.9"/>
    <n v="1"/>
    <n v="0.16876000000000002"/>
    <n v="1.16876"/>
    <n v="97.47"/>
    <n v="316.93599999999998"/>
    <n v="0"/>
    <n v="0"/>
    <n v="80"/>
    <n v="80"/>
    <n v="65.036000000000001"/>
    <n v="274"/>
    <n v="26705.73"/>
    <n v="108.024"/>
    <n v="0"/>
  </r>
  <r>
    <x v="2"/>
    <s v="565 Parrot Showel Dustpan"/>
    <s v="FRISCH"/>
    <s v="Finished Good"/>
    <s v="Pcs."/>
    <n v="110"/>
    <n v="120"/>
    <n v="85"/>
    <n v="46.43"/>
    <n v="1373.02"/>
    <n v="0"/>
    <n v="0"/>
    <n v="0"/>
    <n v="0"/>
    <n v="0"/>
    <n v="0"/>
    <n v="0"/>
    <n v="0"/>
    <n v="0"/>
    <n v="0"/>
    <n v="10.199999999999999"/>
    <n v="0"/>
    <n v="0"/>
    <n v="0"/>
    <n v="0"/>
    <n v="0"/>
    <n v="85"/>
    <n v="1373.02"/>
    <n v="46.43"/>
    <n v="0"/>
  </r>
  <r>
    <x v="2"/>
    <s v="602 Mini Super Clean With Patti"/>
    <s v="Housekeeping"/>
    <s v="Finished Good"/>
    <s v="Pcs."/>
    <n v="80"/>
    <n v="87"/>
    <n v="3595"/>
    <n v="188.23"/>
    <n v="42603.199999999997"/>
    <n v="0"/>
    <n v="0"/>
    <n v="0"/>
    <n v="0"/>
    <n v="1002"/>
    <n v="20969.099999999999"/>
    <n v="0"/>
    <n v="0"/>
    <n v="0"/>
    <n v="0"/>
    <n v="312.76499999999999"/>
    <n v="0"/>
    <n v="0"/>
    <n v="0"/>
    <n v="0"/>
    <n v="87.174000000000007"/>
    <n v="2593"/>
    <n v="30728.83"/>
    <n v="101.05599999999998"/>
    <n v="0"/>
  </r>
  <r>
    <x v="2"/>
    <s v="603 Super Clean"/>
    <s v="Housekeeping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603 Super Clean With Patti"/>
    <s v="Housekeeping"/>
    <s v="Finished Good"/>
    <s v="Pcs."/>
    <n v="110"/>
    <n v="120"/>
    <n v="8574"/>
    <n v="910.1"/>
    <n v="136350.18"/>
    <n v="0"/>
    <n v="0"/>
    <n v="0"/>
    <n v="0"/>
    <n v="2736"/>
    <n v="66570.240000000005"/>
    <n v="0"/>
    <n v="0"/>
    <n v="0"/>
    <n v="0"/>
    <n v="1028.8800000000001"/>
    <n v="0"/>
    <n v="0"/>
    <n v="0"/>
    <n v="0"/>
    <n v="328.32"/>
    <n v="5838"/>
    <n v="92840.25"/>
    <n v="581.78"/>
    <n v="0"/>
  </r>
  <r>
    <x v="2"/>
    <s v="606 MISS CLEAN DUSTPAN(MIX)"/>
    <s v="Housekeeping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7 Ltr Bkt Only Handle(blue)"/>
    <s v="Component"/>
    <s v="Trading"/>
    <s v="Pcs."/>
    <m/>
    <n v="0"/>
    <n v="128"/>
    <n v="7.18"/>
    <n v="638.15"/>
    <n v="0"/>
    <n v="0"/>
    <n v="8"/>
    <n v="39.92"/>
    <n v="0"/>
    <n v="0"/>
    <n v="0"/>
    <n v="0"/>
    <n v="0"/>
    <n v="0"/>
    <n v="0"/>
    <n v="0"/>
    <n v="0"/>
    <n v="0"/>
    <n v="0"/>
    <n v="0"/>
    <n v="136"/>
    <n v="678.07"/>
    <n v="7.18"/>
    <n v="0"/>
  </r>
  <r>
    <x v="2"/>
    <s v="7 Ltr Bkt Only Handle(M.baize)"/>
    <s v="Component"/>
    <s v="Trading"/>
    <s v="Pcs."/>
    <m/>
    <n v="0"/>
    <n v="61"/>
    <n v="30.11"/>
    <n v="220.87"/>
    <n v="0"/>
    <n v="0"/>
    <n v="13"/>
    <n v="47.06"/>
    <n v="0"/>
    <n v="0"/>
    <n v="0"/>
    <n v="0"/>
    <n v="0"/>
    <n v="0"/>
    <n v="0"/>
    <n v="0"/>
    <n v="0"/>
    <n v="0"/>
    <n v="0"/>
    <n v="0"/>
    <n v="74"/>
    <n v="267.93"/>
    <n v="30.11"/>
    <n v="0"/>
  </r>
  <r>
    <x v="2"/>
    <s v="7 Ltr Bkt Only Handle(M.white)"/>
    <s v="Component"/>
    <s v="Trading"/>
    <s v="Pcs."/>
    <m/>
    <n v="0"/>
    <n v="898"/>
    <n v="13.05"/>
    <n v="3253.18"/>
    <n v="0"/>
    <n v="0"/>
    <n v="0"/>
    <n v="0"/>
    <n v="0"/>
    <n v="0"/>
    <n v="0"/>
    <n v="0"/>
    <n v="0"/>
    <n v="0"/>
    <n v="0"/>
    <n v="0"/>
    <n v="0"/>
    <n v="0"/>
    <n v="0"/>
    <n v="0"/>
    <n v="898"/>
    <n v="3253.18"/>
    <n v="13.05"/>
    <n v="0"/>
  </r>
  <r>
    <x v="2"/>
    <s v="7 Ltr Bkt Only Handle(pink)"/>
    <s v="Component"/>
    <s v="Trading"/>
    <s v="Pcs."/>
    <m/>
    <n v="0"/>
    <n v="546"/>
    <n v="30.93"/>
    <n v="2716"/>
    <n v="0"/>
    <n v="0"/>
    <n v="2"/>
    <n v="9.94"/>
    <n v="0"/>
    <n v="0"/>
    <n v="0"/>
    <n v="0"/>
    <n v="0"/>
    <n v="0"/>
    <n v="0"/>
    <n v="0"/>
    <n v="0"/>
    <n v="0"/>
    <n v="0"/>
    <n v="0"/>
    <n v="548"/>
    <n v="2725.94"/>
    <n v="30.93"/>
    <n v="0"/>
  </r>
  <r>
    <x v="2"/>
    <s v="7 Ltr Bkt Only Handle(silver)"/>
    <s v="Component"/>
    <s v="Trading"/>
    <s v="Pcs."/>
    <m/>
    <n v="0"/>
    <n v="209"/>
    <n v="10.16"/>
    <n v="1014.2"/>
    <n v="0"/>
    <n v="0"/>
    <n v="3"/>
    <n v="14.55"/>
    <n v="0"/>
    <n v="0"/>
    <n v="0"/>
    <n v="0"/>
    <n v="0"/>
    <n v="0"/>
    <n v="0"/>
    <n v="0"/>
    <n v="0"/>
    <n v="0"/>
    <n v="0"/>
    <n v="0"/>
    <n v="212"/>
    <n v="1028.75"/>
    <n v="10.16"/>
    <n v="0"/>
  </r>
  <r>
    <x v="2"/>
    <s v="7 Ltr Only Handle (orange)"/>
    <s v="Component"/>
    <s v="Trading"/>
    <s v="Pcs."/>
    <m/>
    <n v="0"/>
    <n v="552"/>
    <n v="20.41"/>
    <n v="1231.1300000000001"/>
    <n v="0"/>
    <n v="0"/>
    <n v="5"/>
    <n v="11.15"/>
    <n v="0"/>
    <n v="0"/>
    <n v="0"/>
    <n v="0"/>
    <n v="0"/>
    <n v="0"/>
    <n v="0"/>
    <n v="0"/>
    <n v="0"/>
    <n v="0"/>
    <n v="0"/>
    <n v="0"/>
    <n v="557"/>
    <n v="1242.28"/>
    <n v="20.41"/>
    <n v="0"/>
  </r>
  <r>
    <x v="2"/>
    <s v="702 MULTIPURPOSE STAND"/>
    <s v="Kitchenware"/>
    <s v="Finished Good"/>
    <s v="Pcs."/>
    <n v="190"/>
    <n v="207"/>
    <n v="400"/>
    <n v="1.7"/>
    <n v="21911.72"/>
    <n v="0"/>
    <n v="0"/>
    <n v="0"/>
    <n v="0"/>
    <n v="290"/>
    <n v="16482.62"/>
    <n v="0"/>
    <n v="0"/>
    <n v="0"/>
    <n v="0"/>
    <n v="82.8"/>
    <n v="0"/>
    <n v="0"/>
    <n v="110"/>
    <n v="110"/>
    <n v="60.03"/>
    <n v="110"/>
    <n v="6025.72"/>
    <n v="51.67"/>
    <n v="0"/>
  </r>
  <r>
    <x v="2"/>
    <s v="704 Annapurna Bowl (M.baize)"/>
    <s v="Kitchenware"/>
    <s v="Finished Good"/>
    <s v="Pcs."/>
    <n v="20"/>
    <n v="22"/>
    <n v="2160"/>
    <n v="105.07"/>
    <n v="9266.4"/>
    <n v="0"/>
    <n v="0"/>
    <n v="0"/>
    <n v="0"/>
    <n v="0"/>
    <n v="0"/>
    <n v="0"/>
    <n v="0"/>
    <n v="0"/>
    <n v="0"/>
    <n v="47.52"/>
    <n v="0"/>
    <n v="0"/>
    <n v="0"/>
    <n v="0"/>
    <n v="0"/>
    <n v="2160"/>
    <n v="9266.4"/>
    <n v="105.07"/>
    <n v="0"/>
  </r>
  <r>
    <x v="2"/>
    <s v="704 ANNAPURNA BOWL (WHITE)"/>
    <s v="Kitchenware"/>
    <s v="Finished Good"/>
    <s v="Pcs."/>
    <n v="20"/>
    <n v="22"/>
    <n v="2599"/>
    <n v="117.34"/>
    <n v="0"/>
    <n v="0"/>
    <n v="0"/>
    <n v="0"/>
    <n v="0"/>
    <n v="0"/>
    <n v="0"/>
    <n v="0"/>
    <n v="0"/>
    <n v="0"/>
    <n v="0"/>
    <n v="57.177999999999997"/>
    <n v="0"/>
    <n v="0"/>
    <n v="0"/>
    <n v="0"/>
    <n v="0"/>
    <n v="2599"/>
    <n v="0"/>
    <n v="117.34"/>
    <n v="0"/>
  </r>
  <r>
    <x v="2"/>
    <s v="704 ANNAPURNA BOWL (YELLOW)"/>
    <s v="Kitchenware"/>
    <s v="Finished Good"/>
    <s v="Pcs."/>
    <n v="20"/>
    <n v="22"/>
    <n v="2000"/>
    <n v="90.3"/>
    <n v="0"/>
    <n v="0"/>
    <n v="0"/>
    <n v="0"/>
    <n v="0"/>
    <n v="225"/>
    <n v="965.25"/>
    <n v="0"/>
    <n v="0"/>
    <n v="0"/>
    <n v="0"/>
    <n v="44"/>
    <n v="0"/>
    <n v="0"/>
    <n v="0"/>
    <n v="0"/>
    <n v="4.95"/>
    <n v="1775"/>
    <n v="0"/>
    <n v="85.35"/>
    <n v="0"/>
  </r>
  <r>
    <x v="2"/>
    <s v="708 Pot Stand (Small) (Brown)"/>
    <s v="Kitchenware"/>
    <s v="Finished Good"/>
    <s v="Pcs."/>
    <n v="135"/>
    <n v="147"/>
    <n v="823"/>
    <n v="99.17"/>
    <n v="14794.09"/>
    <n v="0"/>
    <n v="0"/>
    <n v="0"/>
    <n v="0"/>
    <n v="182"/>
    <n v="6246.24"/>
    <n v="0"/>
    <n v="0"/>
    <n v="0"/>
    <n v="0"/>
    <n v="120.98099999999999"/>
    <n v="0"/>
    <n v="0"/>
    <n v="0"/>
    <n v="0"/>
    <n v="26.754000000000001"/>
    <n v="641"/>
    <n v="11522.5"/>
    <n v="72.415999999999997"/>
    <n v="0"/>
  </r>
  <r>
    <x v="2"/>
    <s v="708 Pot Stand (Small) (M.BAIZE)"/>
    <s v="Kitchenware"/>
    <s v="Finished Good"/>
    <s v="Pcs."/>
    <n v="135"/>
    <n v="147"/>
    <n v="423"/>
    <n v="68.48"/>
    <n v="7428.36"/>
    <n v="0"/>
    <n v="0"/>
    <n v="0"/>
    <n v="0"/>
    <n v="40"/>
    <n v="1408"/>
    <n v="0"/>
    <n v="0"/>
    <n v="0"/>
    <n v="0"/>
    <n v="62.180999999999997"/>
    <n v="0"/>
    <n v="0"/>
    <n v="0"/>
    <n v="0"/>
    <n v="5.88"/>
    <n v="383"/>
    <n v="6725.91"/>
    <n v="62.6"/>
    <n v="0"/>
  </r>
  <r>
    <x v="2"/>
    <s v="708 Pot Stand (Small) (M.WHITE)"/>
    <s v="Kitchenware"/>
    <s v="Finished Good"/>
    <s v="Pcs."/>
    <n v="135"/>
    <n v="147"/>
    <n v="353"/>
    <n v="3.72"/>
    <n v="5068.7700000000004"/>
    <n v="0"/>
    <n v="0"/>
    <n v="0"/>
    <n v="0"/>
    <n v="20"/>
    <n v="704"/>
    <n v="0"/>
    <n v="0"/>
    <n v="0"/>
    <n v="0"/>
    <n v="51.890999999999998"/>
    <n v="0"/>
    <n v="0"/>
    <n v="0"/>
    <n v="0"/>
    <n v="2.94"/>
    <n v="333"/>
    <n v="4781.59"/>
    <n v="0.78000000000000025"/>
    <n v="0"/>
  </r>
  <r>
    <x v="2"/>
    <s v="708 Pot Stand (Small)(BLUE)"/>
    <s v="Kitchenware"/>
    <s v="Finished Good"/>
    <s v="Pcs."/>
    <n v="135"/>
    <n v="147"/>
    <n v="239"/>
    <n v="6.28"/>
    <n v="4308.43"/>
    <n v="0"/>
    <n v="0"/>
    <n v="0"/>
    <n v="0"/>
    <n v="301"/>
    <n v="10404.32"/>
    <n v="0"/>
    <n v="0"/>
    <n v="0"/>
    <n v="0"/>
    <n v="35.133000000000003"/>
    <n v="0"/>
    <n v="0"/>
    <n v="50"/>
    <n v="50"/>
    <n v="44.247"/>
    <n v="-62"/>
    <n v="-1117.6600000000001"/>
    <n v="12.033000000000001"/>
    <n v="0"/>
  </r>
  <r>
    <x v="2"/>
    <s v="708 Pot Stand (Small)(PINK)"/>
    <s v="Kitchenware"/>
    <s v="Finished Good"/>
    <s v="Pcs."/>
    <n v="135"/>
    <n v="147"/>
    <n v="430"/>
    <n v="12.9"/>
    <n v="7605.65"/>
    <n v="0"/>
    <n v="0"/>
    <n v="0"/>
    <n v="0"/>
    <n v="287"/>
    <n v="9941.44"/>
    <n v="0"/>
    <n v="0"/>
    <n v="0"/>
    <n v="0"/>
    <n v="63.21"/>
    <n v="0"/>
    <n v="0"/>
    <n v="30"/>
    <n v="30"/>
    <n v="42.189"/>
    <n v="143"/>
    <n v="2529.3200000000002"/>
    <n v="0.71099999999999852"/>
    <n v="0"/>
  </r>
  <r>
    <x v="2"/>
    <s v="709 Pot Stand (BIG) (BLUE)"/>
    <s v="Kitchenware"/>
    <s v="Finished Good"/>
    <s v="Pcs."/>
    <n v="260"/>
    <n v="283"/>
    <n v="290"/>
    <n v="59.84"/>
    <n v="9270.84"/>
    <n v="0"/>
    <n v="0"/>
    <n v="0"/>
    <n v="0"/>
    <n v="288"/>
    <n v="16749.599999999999"/>
    <n v="0"/>
    <n v="0"/>
    <n v="0"/>
    <n v="0"/>
    <n v="82.07"/>
    <n v="0"/>
    <n v="0"/>
    <n v="30"/>
    <n v="30"/>
    <n v="81.504000000000005"/>
    <n v="2"/>
    <n v="63.94"/>
    <n v="8.3359999999999985"/>
    <n v="0"/>
  </r>
  <r>
    <x v="2"/>
    <s v="709 Pot Stand (Big) (BROWN)"/>
    <s v="Kitchenware"/>
    <s v="Finished Good"/>
    <s v="Pcs."/>
    <n v="260"/>
    <n v="283"/>
    <n v="379"/>
    <n v="38.71"/>
    <n v="11804.85"/>
    <n v="0"/>
    <n v="0"/>
    <n v="0"/>
    <n v="0"/>
    <n v="192"/>
    <n v="11118.72"/>
    <n v="0"/>
    <n v="0"/>
    <n v="0"/>
    <n v="0"/>
    <n v="107.25700000000001"/>
    <n v="0"/>
    <n v="0"/>
    <n v="20"/>
    <n v="20"/>
    <n v="54.335999999999999"/>
    <n v="187"/>
    <n v="5824.56"/>
    <n v="4.3740000000000023"/>
    <n v="0"/>
  </r>
  <r>
    <x v="2"/>
    <s v="709 Pot Stand (BIG) (M.BAIZE)"/>
    <s v="Kitchenware"/>
    <s v="Finished Good"/>
    <s v="Pcs."/>
    <n v="260"/>
    <n v="283"/>
    <n v="394"/>
    <n v="40.42"/>
    <n v="14344.93"/>
    <n v="0"/>
    <n v="0"/>
    <n v="0"/>
    <n v="0"/>
    <n v="24"/>
    <n v="1425.6"/>
    <n v="0"/>
    <n v="0"/>
    <n v="0"/>
    <n v="0"/>
    <n v="111.502"/>
    <n v="0"/>
    <n v="0"/>
    <n v="0"/>
    <n v="0"/>
    <n v="6.7919999999999998"/>
    <n v="370"/>
    <n v="13471.13"/>
    <n v="33.628"/>
    <n v="0"/>
  </r>
  <r>
    <x v="2"/>
    <s v="709 Pot Stand (BIG) (M.WHITE)"/>
    <s v="Kitchenware"/>
    <s v="Finished Good"/>
    <s v="Pcs."/>
    <n v="260"/>
    <n v="283"/>
    <n v="355"/>
    <n v="36.57"/>
    <n v="11411.09"/>
    <n v="0"/>
    <n v="0"/>
    <n v="0"/>
    <n v="0"/>
    <n v="24"/>
    <n v="1425.6"/>
    <n v="0"/>
    <n v="0"/>
    <n v="0"/>
    <n v="0"/>
    <n v="100.465"/>
    <n v="0"/>
    <n v="0"/>
    <n v="0"/>
    <n v="0"/>
    <n v="6.7919999999999998"/>
    <n v="331"/>
    <n v="10639.64"/>
    <n v="29.777999999999999"/>
    <n v="0"/>
  </r>
  <r>
    <x v="2"/>
    <s v="709 Pot Stand (BIG) (PINK)"/>
    <s v="Kitchenware"/>
    <s v="Finished Good"/>
    <s v="Pcs."/>
    <n v="260"/>
    <n v="283"/>
    <n v="243"/>
    <n v="17.68"/>
    <n v="7460.28"/>
    <n v="0"/>
    <n v="0"/>
    <n v="0"/>
    <n v="0"/>
    <n v="204"/>
    <n v="11885.16"/>
    <n v="0"/>
    <n v="0"/>
    <n v="0"/>
    <n v="0"/>
    <n v="68.769000000000005"/>
    <n v="0"/>
    <n v="0"/>
    <n v="50"/>
    <n v="50"/>
    <n v="57.731999999999999"/>
    <n v="39"/>
    <n v="1197.33"/>
    <n v="9.9480000000000075"/>
    <n v="0"/>
  </r>
  <r>
    <x v="2"/>
    <s v="710 Annapurna Roti Tray"/>
    <s v="Kitchenware"/>
    <s v="Finished Good"/>
    <s v="Pcs."/>
    <n v="95"/>
    <n v="104"/>
    <n v="5060"/>
    <n v="255.72"/>
    <n v="60017.99"/>
    <n v="0"/>
    <n v="0"/>
    <n v="1330"/>
    <n v="14899.06"/>
    <n v="2868"/>
    <n v="56937.72"/>
    <n v="0"/>
    <n v="0"/>
    <n v="0"/>
    <n v="0"/>
    <n v="526.24"/>
    <n v="126.35"/>
    <n v="21.212901500000001"/>
    <n v="0"/>
    <n v="147.56290150000001"/>
    <n v="298.27199999999999"/>
    <n v="3522"/>
    <n v="40949.599999999999"/>
    <n v="105.01090149999999"/>
    <n v="0"/>
  </r>
  <r>
    <x v="2"/>
    <s v="713 Annapurna Plate (M. Baize)"/>
    <s v="Kitchenware"/>
    <s v="Finished Good"/>
    <s v="Pcs."/>
    <n v="254"/>
    <n v="277"/>
    <n v="-60"/>
    <n v="4.2699999999999996"/>
    <n v="-2059.1999999999998"/>
    <n v="0"/>
    <n v="0"/>
    <n v="0"/>
    <n v="0"/>
    <n v="6"/>
    <n v="205.92"/>
    <n v="0"/>
    <n v="0"/>
    <n v="0"/>
    <n v="0"/>
    <n v="-16.62"/>
    <n v="0"/>
    <n v="0"/>
    <n v="160"/>
    <n v="160"/>
    <n v="1.6619999999999999"/>
    <n v="-66"/>
    <n v="-2265.12"/>
    <n v="162.608"/>
    <n v="0"/>
  </r>
  <r>
    <x v="2"/>
    <s v="713 ANNAPURNA PLATE WHITE"/>
    <s v="Kitchenware"/>
    <s v="Finished Good"/>
    <s v="Pcs."/>
    <n v="254"/>
    <n v="277"/>
    <n v="1764"/>
    <n v="2.79"/>
    <n v="0"/>
    <n v="0"/>
    <n v="0"/>
    <n v="0"/>
    <n v="0"/>
    <n v="0"/>
    <n v="0"/>
    <n v="0"/>
    <n v="0"/>
    <n v="0"/>
    <n v="0"/>
    <n v="488.62799999999999"/>
    <n v="0"/>
    <n v="0"/>
    <n v="40"/>
    <n v="40"/>
    <n v="0"/>
    <n v="1764"/>
    <n v="0"/>
    <n v="42.79"/>
    <n v="0"/>
  </r>
  <r>
    <x v="2"/>
    <s v="713 ANNAPURNA PLATE YELLOW"/>
    <s v="Kitchenware"/>
    <s v="Finished Good"/>
    <s v="Pcs."/>
    <n v="254"/>
    <n v="277"/>
    <n v="2230"/>
    <n v="100.68"/>
    <n v="0"/>
    <n v="0"/>
    <n v="0"/>
    <n v="0"/>
    <n v="0"/>
    <n v="108"/>
    <n v="3706.56"/>
    <n v="0"/>
    <n v="0"/>
    <n v="0"/>
    <n v="0"/>
    <n v="617.71"/>
    <n v="0"/>
    <n v="0"/>
    <n v="0"/>
    <n v="0"/>
    <n v="29.916"/>
    <n v="2122"/>
    <n v="0"/>
    <n v="70.76400000000001"/>
    <n v="0"/>
  </r>
  <r>
    <x v="2"/>
    <s v="801 Garbage Bkt 10 Ltr Only Lid (red)"/>
    <s v="Component"/>
    <s v="Trading"/>
    <s v="Pcs."/>
    <m/>
    <n v="0"/>
    <n v="106"/>
    <n v="5.0599999999999996"/>
    <n v="1338.54"/>
    <n v="0"/>
    <n v="0"/>
    <n v="0"/>
    <n v="0"/>
    <n v="0"/>
    <n v="0"/>
    <n v="0"/>
    <n v="0"/>
    <n v="0"/>
    <n v="0"/>
    <n v="0"/>
    <n v="0"/>
    <n v="0"/>
    <n v="0"/>
    <n v="0"/>
    <n v="0"/>
    <n v="106"/>
    <n v="1338.54"/>
    <n v="5.0599999999999996"/>
    <n v="0"/>
  </r>
  <r>
    <x v="2"/>
    <s v="801 Garbage Bkt Only Lid 10 Ltr (yellow)"/>
    <s v="Component"/>
    <s v="Trading"/>
    <s v="Pcs."/>
    <m/>
    <n v="0"/>
    <n v="25"/>
    <n v="1.81"/>
    <n v="500"/>
    <n v="0"/>
    <n v="0"/>
    <n v="0"/>
    <n v="0"/>
    <n v="0"/>
    <n v="0"/>
    <n v="0"/>
    <n v="0"/>
    <n v="0"/>
    <n v="0"/>
    <n v="0"/>
    <n v="0"/>
    <n v="0"/>
    <n v="0"/>
    <n v="0"/>
    <n v="0"/>
    <n v="25"/>
    <n v="500"/>
    <n v="1.81"/>
    <n v="0"/>
  </r>
  <r>
    <x v="2"/>
    <s v="801 NO. GARBAGE BKT 10L ONLY LID (BLK)"/>
    <s v="Component"/>
    <s v="Trading"/>
    <s v="Pcs."/>
    <m/>
    <n v="0"/>
    <n v="40"/>
    <n v="1.81"/>
    <n v="800"/>
    <n v="0"/>
    <n v="0"/>
    <n v="0"/>
    <n v="0"/>
    <n v="0"/>
    <n v="0"/>
    <n v="0"/>
    <n v="0"/>
    <n v="0"/>
    <n v="0"/>
    <n v="0"/>
    <n v="0"/>
    <n v="0"/>
    <n v="0"/>
    <n v="0"/>
    <n v="0"/>
    <n v="40"/>
    <n v="800"/>
    <n v="1.81"/>
    <n v="0"/>
  </r>
  <r>
    <x v="2"/>
    <s v="801 NO. GARBAGE BKT 10L ONLY LID (G)"/>
    <s v="Component"/>
    <s v="Finished Good"/>
    <s v="Pcs."/>
    <n v="125"/>
    <n v="136"/>
    <n v="720"/>
    <n v="32.51"/>
    <n v="14400"/>
    <n v="0"/>
    <n v="0"/>
    <n v="0"/>
    <n v="0"/>
    <n v="0"/>
    <n v="0"/>
    <n v="0"/>
    <n v="0"/>
    <n v="0"/>
    <n v="0"/>
    <n v="97.92"/>
    <n v="0"/>
    <n v="0"/>
    <n v="0"/>
    <n v="0"/>
    <n v="0"/>
    <n v="720"/>
    <n v="14400"/>
    <n v="32.51"/>
    <n v="0"/>
  </r>
  <r>
    <x v="2"/>
    <s v="801 NO. GARBAGE BKT 10L ONLY LID (S)"/>
    <s v="Component"/>
    <s v="Trading"/>
    <s v="Pcs."/>
    <m/>
    <n v="0"/>
    <n v="660"/>
    <n v="36.159999999999997"/>
    <n v="12467.49"/>
    <n v="0"/>
    <n v="0"/>
    <n v="0"/>
    <n v="0"/>
    <n v="0"/>
    <n v="0"/>
    <n v="40"/>
    <n v="6.7504000000000008"/>
    <n v="46.750399999999999"/>
    <n v="755.6"/>
    <n v="0"/>
    <n v="0"/>
    <n v="0"/>
    <n v="0"/>
    <n v="0"/>
    <n v="0"/>
    <n v="620"/>
    <n v="11711.88"/>
    <n v="36.159999999999997"/>
    <n v="0"/>
  </r>
  <r>
    <x v="2"/>
    <s v="801 No. Garbage Bkt 10L Only Lid(D.Blue)"/>
    <s v="Component"/>
    <s v="Trading"/>
    <s v="Pcs."/>
    <m/>
    <n v="0"/>
    <n v="852"/>
    <n v="38.47"/>
    <n v="13699.85"/>
    <n v="0"/>
    <n v="0"/>
    <n v="0"/>
    <n v="0"/>
    <n v="0"/>
    <n v="0"/>
    <n v="0"/>
    <n v="0"/>
    <n v="0"/>
    <n v="0"/>
    <n v="0"/>
    <n v="0"/>
    <n v="0"/>
    <n v="0"/>
    <n v="0"/>
    <n v="0"/>
    <n v="852"/>
    <n v="13699.85"/>
    <n v="38.47"/>
    <n v="0"/>
  </r>
  <r>
    <x v="2"/>
    <s v="801.GARBAGE BKT 10L ONLY LID ( M.B)"/>
    <s v="Component"/>
    <s v="Trading"/>
    <s v="Pcs."/>
    <m/>
    <n v="0"/>
    <n v="996"/>
    <n v="47.18"/>
    <n v="15444.47"/>
    <n v="0"/>
    <n v="0"/>
    <n v="0"/>
    <n v="0"/>
    <n v="0"/>
    <n v="0"/>
    <n v="90"/>
    <n v="15.188400000000001"/>
    <n v="105.1884"/>
    <n v="1395.9"/>
    <n v="0"/>
    <n v="0"/>
    <n v="0"/>
    <n v="0"/>
    <n v="0"/>
    <n v="0"/>
    <n v="906"/>
    <n v="14048.89"/>
    <n v="47.18"/>
    <n v="0"/>
  </r>
  <r>
    <x v="2"/>
    <s v="801.GARBAGE BKT 10L ONLY LID (M.W.)"/>
    <s v="Component"/>
    <s v="Trading"/>
    <s v="Pcs."/>
    <m/>
    <n v="0"/>
    <n v="663"/>
    <n v="29.93"/>
    <n v="12490.08"/>
    <n v="0"/>
    <n v="0"/>
    <n v="0"/>
    <n v="0"/>
    <n v="0"/>
    <n v="0"/>
    <n v="0"/>
    <n v="0"/>
    <n v="0"/>
    <n v="0"/>
    <n v="0"/>
    <n v="0"/>
    <n v="0"/>
    <n v="0"/>
    <n v="0"/>
    <n v="0"/>
    <n v="663"/>
    <n v="12490.08"/>
    <n v="29.93"/>
    <n v="0"/>
  </r>
  <r>
    <x v="2"/>
    <s v="801.GARBAGE BKT 10L ONLY LID(B)"/>
    <s v="Component"/>
    <s v="Finished Good"/>
    <s v="Pcs."/>
    <n v="125"/>
    <n v="136"/>
    <n v="665"/>
    <n v="42.49"/>
    <n v="10715.39"/>
    <n v="0"/>
    <n v="0"/>
    <n v="0"/>
    <n v="0"/>
    <n v="0"/>
    <n v="0"/>
    <n v="84"/>
    <n v="14.175840000000001"/>
    <n v="98.175839999999994"/>
    <n v="1353.24"/>
    <n v="90.44"/>
    <n v="0"/>
    <n v="0"/>
    <n v="0"/>
    <n v="0"/>
    <n v="0"/>
    <n v="581"/>
    <n v="9361.8700000000008"/>
    <n v="42.49"/>
    <n v="0"/>
  </r>
  <r>
    <x v="2"/>
    <s v="801.GARBAGE BKT 10L ONLY LID(P)"/>
    <s v="Component"/>
    <s v="Finished Good"/>
    <s v="Pcs."/>
    <n v="125"/>
    <n v="136"/>
    <n v="2144"/>
    <n v="101.95"/>
    <n v="34034.18"/>
    <n v="0"/>
    <n v="0"/>
    <n v="0"/>
    <n v="0"/>
    <n v="0"/>
    <n v="0"/>
    <n v="95"/>
    <n v="16.0322"/>
    <n v="111.0322"/>
    <n v="1507.65"/>
    <n v="291.584"/>
    <n v="0"/>
    <n v="0"/>
    <n v="0"/>
    <n v="0"/>
    <n v="0"/>
    <n v="2049"/>
    <n v="32526.13"/>
    <n v="101.95"/>
    <n v="0"/>
  </r>
  <r>
    <x v="2"/>
    <s v="802 Garbage Bkt. Only Lid (OR)"/>
    <s v="Rajeshwari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802 NO. GARBAGE BKT 13 L ONLY LID (SILVE"/>
    <s v="Component"/>
    <s v="Trading"/>
    <s v="Pcs."/>
    <m/>
    <n v="0"/>
    <n v="197"/>
    <n v="14.27"/>
    <n v="1961.17"/>
    <n v="0"/>
    <n v="0"/>
    <n v="1"/>
    <n v="9.9600000000000009"/>
    <n v="0"/>
    <n v="0"/>
    <n v="80"/>
    <n v="13.500800000000002"/>
    <n v="93.500799999999998"/>
    <n v="796.8"/>
    <n v="0"/>
    <n v="0"/>
    <n v="0"/>
    <n v="0"/>
    <n v="0"/>
    <n v="0"/>
    <n v="118"/>
    <n v="1174.71"/>
    <n v="14.27"/>
    <n v="0"/>
  </r>
  <r>
    <x v="2"/>
    <s v="802 NO. GARBAGE BKT 13L ONLY LID ( BLK)"/>
    <s v="Component"/>
    <s v="Trading"/>
    <s v="Pcs."/>
    <m/>
    <n v="0"/>
    <n v="120"/>
    <n v="5.42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5.42"/>
    <n v="0"/>
  </r>
  <r>
    <x v="2"/>
    <s v="802 NO. GARBAGE BKT 13L ONLY LID (O)"/>
    <s v="Component"/>
    <s v="Trading"/>
    <s v="Pcs."/>
    <m/>
    <n v="0"/>
    <n v="1"/>
    <n v="0.05"/>
    <n v="22.04"/>
    <n v="0"/>
    <n v="0"/>
    <n v="0"/>
    <n v="0"/>
    <n v="0"/>
    <n v="0"/>
    <n v="0"/>
    <n v="0"/>
    <n v="0"/>
    <n v="0"/>
    <n v="0"/>
    <n v="0"/>
    <n v="0"/>
    <n v="0"/>
    <n v="0"/>
    <n v="0"/>
    <n v="1"/>
    <n v="22.04"/>
    <n v="0.05"/>
    <n v="0"/>
  </r>
  <r>
    <x v="2"/>
    <s v="802 No.Garbage Bkt 13 L Only Lid (D.Blue"/>
    <s v="Component"/>
    <s v="Trading"/>
    <s v="Pcs."/>
    <m/>
    <n v="0"/>
    <n v="500"/>
    <n v="22.57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22.57"/>
    <n v="0"/>
  </r>
  <r>
    <x v="2"/>
    <s v="802.GAR. BKT.13L ONLY LID (D.G)"/>
    <s v="Component"/>
    <s v="Trading"/>
    <s v="Pcs."/>
    <m/>
    <n v="0"/>
    <n v="76"/>
    <n v="5.01"/>
    <n v="0"/>
    <n v="0"/>
    <n v="0"/>
    <n v="0"/>
    <n v="0"/>
    <n v="0"/>
    <n v="0"/>
    <n v="0"/>
    <n v="0"/>
    <n v="0"/>
    <n v="0"/>
    <n v="0"/>
    <n v="0"/>
    <n v="0"/>
    <n v="0"/>
    <n v="0"/>
    <n v="0"/>
    <n v="76"/>
    <n v="0"/>
    <n v="5.01"/>
    <n v="0"/>
  </r>
  <r>
    <x v="2"/>
    <s v="802.GARBAGE BKT 13L ONLY LID (B)"/>
    <s v="Component"/>
    <s v="Trading"/>
    <s v="Pcs."/>
    <m/>
    <n v="0"/>
    <n v="510"/>
    <n v="35.31"/>
    <n v="9127.48"/>
    <n v="0"/>
    <n v="0"/>
    <n v="4"/>
    <n v="71.599999999999994"/>
    <n v="0"/>
    <n v="0"/>
    <n v="216"/>
    <n v="36.452160000000006"/>
    <n v="252.45215999999999"/>
    <n v="3866.4"/>
    <n v="0"/>
    <n v="0"/>
    <n v="0"/>
    <n v="0"/>
    <n v="0"/>
    <n v="0"/>
    <n v="298"/>
    <n v="5333.32"/>
    <n v="35.31"/>
    <n v="0"/>
  </r>
  <r>
    <x v="2"/>
    <s v="802.GARBAGE BKT 13L ONLY LID (M.B.)"/>
    <s v="Component"/>
    <s v="Trading"/>
    <s v="Pcs."/>
    <m/>
    <n v="0"/>
    <n v="607"/>
    <n v="31.56"/>
    <n v="3930.2"/>
    <n v="0"/>
    <n v="0"/>
    <n v="3"/>
    <n v="19.41"/>
    <n v="0"/>
    <n v="0"/>
    <n v="0"/>
    <n v="0"/>
    <n v="0"/>
    <n v="0"/>
    <n v="0"/>
    <n v="0"/>
    <n v="0"/>
    <n v="0"/>
    <n v="0"/>
    <n v="0"/>
    <n v="610"/>
    <n v="3949.61"/>
    <n v="31.56"/>
    <n v="0"/>
  </r>
  <r>
    <x v="2"/>
    <s v="802.GARBAGE BKT 13L ONLY LID (P)"/>
    <s v="Component"/>
    <s v="Trading"/>
    <s v="Pcs."/>
    <m/>
    <n v="0"/>
    <n v="861"/>
    <n v="46.87"/>
    <n v="0"/>
    <n v="0"/>
    <n v="0"/>
    <n v="6"/>
    <n v="0"/>
    <n v="0"/>
    <n v="0"/>
    <n v="120"/>
    <n v="20.251200000000001"/>
    <n v="140.25120000000001"/>
    <n v="398.4"/>
    <n v="0"/>
    <n v="0"/>
    <n v="0"/>
    <n v="0"/>
    <n v="0"/>
    <n v="0"/>
    <n v="747"/>
    <n v="0"/>
    <n v="46.87"/>
    <n v="0"/>
  </r>
  <r>
    <x v="2"/>
    <s v="802.GARBAGE BKT 13L ONLY LID(M.W)"/>
    <s v="Component"/>
    <s v="Trading"/>
    <s v="Pcs."/>
    <m/>
    <n v="0"/>
    <n v="701"/>
    <n v="32.549999999999997"/>
    <n v="0"/>
    <n v="0"/>
    <n v="0"/>
    <n v="6"/>
    <n v="0"/>
    <n v="0"/>
    <n v="0"/>
    <n v="0"/>
    <n v="0"/>
    <n v="0"/>
    <n v="0"/>
    <n v="0"/>
    <n v="0"/>
    <n v="0"/>
    <n v="0"/>
    <n v="0"/>
    <n v="0"/>
    <n v="707"/>
    <n v="0"/>
    <n v="32.549999999999997"/>
    <n v="0"/>
  </r>
  <r>
    <x v="2"/>
    <s v="803 10 Ltr Swing Lid (Blue)"/>
    <s v="Component"/>
    <s v="Trading"/>
    <s v="Pcs."/>
    <m/>
    <n v="0"/>
    <n v="4"/>
    <n v="0.18"/>
    <n v="118.64"/>
    <n v="0"/>
    <n v="0"/>
    <n v="0"/>
    <n v="0"/>
    <n v="0"/>
    <n v="0"/>
    <n v="0"/>
    <n v="0"/>
    <n v="0"/>
    <n v="0"/>
    <n v="0"/>
    <n v="0"/>
    <n v="0"/>
    <n v="0"/>
    <n v="0"/>
    <n v="0"/>
    <n v="4"/>
    <n v="118.64"/>
    <n v="0.18"/>
    <n v="0"/>
  </r>
  <r>
    <x v="2"/>
    <s v="803 10 Ltr Swing Lid (Green)"/>
    <s v="Component"/>
    <s v="Trading"/>
    <s v="Pcs."/>
    <m/>
    <n v="0"/>
    <n v="1"/>
    <n v="0.05"/>
    <n v="29.66"/>
    <n v="0"/>
    <n v="0"/>
    <n v="0"/>
    <n v="0"/>
    <n v="0"/>
    <n v="0"/>
    <n v="0"/>
    <n v="0"/>
    <n v="0"/>
    <n v="0"/>
    <n v="0"/>
    <n v="0"/>
    <n v="0"/>
    <n v="0"/>
    <n v="0"/>
    <n v="0"/>
    <n v="1"/>
    <n v="29.66"/>
    <n v="0.05"/>
    <n v="0"/>
  </r>
  <r>
    <x v="2"/>
    <s v="803 10 Ltr Swing Lid (M. Baize)"/>
    <s v="Component"/>
    <s v="Trading"/>
    <s v="Pcs."/>
    <m/>
    <n v="0"/>
    <n v="1"/>
    <n v="0.05"/>
    <n v="29.66"/>
    <n v="0"/>
    <n v="0"/>
    <n v="0"/>
    <n v="0"/>
    <n v="0"/>
    <n v="0"/>
    <n v="0"/>
    <n v="0"/>
    <n v="0"/>
    <n v="0"/>
    <n v="0"/>
    <n v="0"/>
    <n v="0"/>
    <n v="0"/>
    <n v="0"/>
    <n v="0"/>
    <n v="1"/>
    <n v="29.66"/>
    <n v="0.05"/>
    <n v="0"/>
  </r>
  <r>
    <x v="2"/>
    <s v="803 10 Ltr Swing Lid (Pink)"/>
    <s v="Component"/>
    <s v="Trading"/>
    <s v="Pcs."/>
    <m/>
    <n v="0"/>
    <n v="25"/>
    <n v="1.1299999999999999"/>
    <n v="750"/>
    <n v="0"/>
    <n v="0"/>
    <n v="0"/>
    <n v="0"/>
    <n v="0"/>
    <n v="0"/>
    <n v="0"/>
    <n v="0"/>
    <n v="0"/>
    <n v="0"/>
    <n v="0"/>
    <n v="0"/>
    <n v="0"/>
    <n v="0"/>
    <n v="0"/>
    <n v="0"/>
    <n v="25"/>
    <n v="750"/>
    <n v="1.1299999999999999"/>
    <n v="0"/>
  </r>
  <r>
    <x v="2"/>
    <s v="804 13 Ltr Swing Lid (M.baize)"/>
    <s v="Component"/>
    <s v="Trading"/>
    <s v="Pcs."/>
    <m/>
    <n v="0"/>
    <n v="1"/>
    <n v="0.05"/>
    <n v="48.14"/>
    <n v="0"/>
    <n v="0"/>
    <n v="0"/>
    <n v="0"/>
    <n v="0"/>
    <n v="0"/>
    <n v="0"/>
    <n v="0"/>
    <n v="0"/>
    <n v="0"/>
    <n v="0"/>
    <n v="0"/>
    <n v="0"/>
    <n v="0"/>
    <n v="0"/>
    <n v="0"/>
    <n v="1"/>
    <n v="48.14"/>
    <n v="0.05"/>
    <n v="0"/>
  </r>
  <r>
    <x v="2"/>
    <s v="804 13 Ltr Swing Lid (Pink)"/>
    <s v="Component"/>
    <s v="Trading"/>
    <s v="Pcs."/>
    <m/>
    <n v="0"/>
    <n v="3"/>
    <n v="0.14000000000000001"/>
    <n v="144.41999999999999"/>
    <n v="0"/>
    <n v="0"/>
    <n v="0"/>
    <n v="0"/>
    <n v="0"/>
    <n v="0"/>
    <n v="0"/>
    <n v="0"/>
    <n v="0"/>
    <n v="0"/>
    <n v="0"/>
    <n v="0"/>
    <n v="0"/>
    <n v="0"/>
    <n v="0"/>
    <n v="0"/>
    <n v="3"/>
    <n v="144.41999999999999"/>
    <n v="0.14000000000000001"/>
    <n v="0"/>
  </r>
  <r>
    <x v="2"/>
    <s v="804 13 Ltr Swing Lid (Yellow)"/>
    <s v="Component"/>
    <s v="Trading"/>
    <s v="Pcs."/>
    <m/>
    <n v="0"/>
    <n v="1"/>
    <n v="0.05"/>
    <n v="38.14"/>
    <n v="0"/>
    <n v="0"/>
    <n v="0"/>
    <n v="0"/>
    <n v="0"/>
    <n v="0"/>
    <n v="0"/>
    <n v="0"/>
    <n v="0"/>
    <n v="0"/>
    <n v="0"/>
    <n v="0"/>
    <n v="0"/>
    <n v="0"/>
    <n v="0"/>
    <n v="0"/>
    <n v="1"/>
    <n v="38.14"/>
    <n v="0.05"/>
    <n v="0"/>
  </r>
  <r>
    <x v="2"/>
    <s v="810 Garb.Only Bkt 10Ltr (Red)"/>
    <s v="Housekeeping"/>
    <s v="Finished Good"/>
    <s v="Pcs."/>
    <n v="395"/>
    <n v="431"/>
    <n v="226"/>
    <n v="10.47"/>
    <n v="16678.8"/>
    <n v="0"/>
    <n v="0"/>
    <n v="0"/>
    <n v="0"/>
    <n v="0"/>
    <n v="0"/>
    <n v="0"/>
    <n v="0"/>
    <n v="0"/>
    <n v="0"/>
    <n v="97.406000000000006"/>
    <n v="0"/>
    <n v="0"/>
    <n v="0"/>
    <n v="0"/>
    <n v="0"/>
    <n v="226"/>
    <n v="16678.8"/>
    <n v="10.47"/>
    <n v="0"/>
  </r>
  <r>
    <x v="2"/>
    <s v="810 GARB.ONLY BKT.10L (M.W.)"/>
    <s v="Housekeeping"/>
    <s v="Trading"/>
    <s v="Pcs."/>
    <m/>
    <n v="0"/>
    <n v="463"/>
    <n v="20.9"/>
    <n v="34169.4"/>
    <n v="0"/>
    <n v="0"/>
    <n v="0"/>
    <n v="0"/>
    <n v="0"/>
    <n v="0"/>
    <n v="0"/>
    <n v="0"/>
    <n v="0"/>
    <n v="0"/>
    <n v="0"/>
    <n v="0"/>
    <n v="0"/>
    <n v="0"/>
    <n v="0"/>
    <n v="0"/>
    <n v="463"/>
    <n v="34169.4"/>
    <n v="20.9"/>
    <n v="0"/>
  </r>
  <r>
    <x v="2"/>
    <s v="810 Garb.Only Bkt.10Ltr (M.B)"/>
    <s v="Housekeeping"/>
    <s v="Trading"/>
    <s v="Pcs."/>
    <m/>
    <n v="0"/>
    <n v="226"/>
    <n v="12.42"/>
    <n v="16678.8"/>
    <n v="0"/>
    <n v="0"/>
    <n v="0"/>
    <n v="0"/>
    <n v="0"/>
    <n v="0"/>
    <n v="90"/>
    <n v="15.188400000000001"/>
    <n v="105.1884"/>
    <n v="6642"/>
    <n v="0"/>
    <n v="0"/>
    <n v="0"/>
    <n v="0"/>
    <n v="0"/>
    <n v="0"/>
    <n v="136"/>
    <n v="10036.799999999999"/>
    <n v="12.42"/>
    <n v="0"/>
  </r>
  <r>
    <x v="2"/>
    <s v="810 Garb.Only Bkt.10Ltr (Ye)"/>
    <s v="Housekeeping"/>
    <s v="Finished Good"/>
    <s v="Pcs."/>
    <n v="395"/>
    <n v="431"/>
    <n v="125"/>
    <n v="6.32"/>
    <n v="9225"/>
    <n v="0"/>
    <n v="0"/>
    <n v="0"/>
    <n v="0"/>
    <n v="0"/>
    <n v="0"/>
    <n v="0"/>
    <n v="0"/>
    <n v="0"/>
    <n v="0"/>
    <n v="53.875"/>
    <n v="0"/>
    <n v="0"/>
    <n v="0"/>
    <n v="0"/>
    <n v="0"/>
    <n v="125"/>
    <n v="9225"/>
    <n v="6.32"/>
    <n v="0"/>
  </r>
  <r>
    <x v="2"/>
    <s v="810.GARB. ONLY BKT. 10L (SL)"/>
    <s v="Housekeeping"/>
    <s v="Trading"/>
    <s v="Pcs."/>
    <m/>
    <n v="0"/>
    <n v="-40"/>
    <n v="4.5599999999999996"/>
    <n v="-1848.8"/>
    <n v="0"/>
    <n v="0"/>
    <n v="0"/>
    <n v="0"/>
    <n v="0"/>
    <n v="0"/>
    <n v="40"/>
    <n v="6.7504000000000008"/>
    <n v="46.750399999999999"/>
    <n v="1848.8"/>
    <n v="0"/>
    <n v="0"/>
    <n v="0"/>
    <n v="0"/>
    <n v="0"/>
    <n v="0"/>
    <n v="-80"/>
    <n v="-3697.6"/>
    <n v="4.5599999999999996"/>
    <n v="0"/>
  </r>
  <r>
    <x v="2"/>
    <s v="810.GARB. ONLY BKT.10L (D.B)"/>
    <s v="Housekeeping"/>
    <s v="Finished Good"/>
    <s v="Pcs."/>
    <n v="395"/>
    <n v="431"/>
    <n v="147"/>
    <n v="2310.4499999999998"/>
    <n v="6929.58"/>
    <n v="0"/>
    <n v="0"/>
    <n v="0"/>
    <n v="0"/>
    <n v="0"/>
    <n v="0"/>
    <n v="0"/>
    <n v="0"/>
    <n v="0"/>
    <n v="0"/>
    <n v="63.356999999999999"/>
    <n v="0"/>
    <n v="0"/>
    <n v="0"/>
    <n v="0"/>
    <n v="0"/>
    <n v="147"/>
    <n v="6929.58"/>
    <n v="2310.4499999999998"/>
    <n v="0"/>
  </r>
  <r>
    <x v="2"/>
    <s v="810.GARB.ONLY BKT.10Ltr (B)"/>
    <s v="Housekeeping"/>
    <s v="Trading"/>
    <s v="Pcs."/>
    <m/>
    <n v="0"/>
    <n v="136"/>
    <n v="18.600000000000001"/>
    <n v="7066.34"/>
    <n v="0"/>
    <n v="0"/>
    <n v="0"/>
    <n v="0"/>
    <n v="0"/>
    <n v="0"/>
    <n v="84"/>
    <n v="14.175840000000001"/>
    <n v="98.175839999999994"/>
    <n v="4364.6400000000003"/>
    <n v="0"/>
    <n v="0"/>
    <n v="0"/>
    <n v="0"/>
    <n v="0"/>
    <n v="0"/>
    <n v="52"/>
    <n v="2701.84"/>
    <n v="18.600000000000001"/>
    <n v="0"/>
  </r>
  <r>
    <x v="2"/>
    <s v="810.Garb.Only Bkt.10ltr (BL)"/>
    <s v="Housekeeping"/>
    <s v="Finished Good"/>
    <s v="Pcs."/>
    <n v="395"/>
    <n v="431"/>
    <n v="64"/>
    <n v="2.89"/>
    <n v="4723.2"/>
    <n v="0"/>
    <n v="0"/>
    <n v="0"/>
    <n v="0"/>
    <n v="0"/>
    <n v="0"/>
    <n v="0"/>
    <n v="0"/>
    <n v="0"/>
    <n v="0"/>
    <n v="27.584"/>
    <n v="0"/>
    <n v="0"/>
    <n v="0"/>
    <n v="0"/>
    <n v="0"/>
    <n v="64"/>
    <n v="4723.2"/>
    <n v="2.89"/>
    <n v="0"/>
  </r>
  <r>
    <x v="2"/>
    <s v="810.Garb.Only Bkt.10Ltr (P)"/>
    <s v="Housekeeping"/>
    <s v="Trading"/>
    <s v="Pcs."/>
    <m/>
    <n v="0"/>
    <n v="520"/>
    <n v="28.62"/>
    <n v="39175.5"/>
    <n v="0"/>
    <n v="0"/>
    <n v="0"/>
    <n v="0"/>
    <n v="0"/>
    <n v="0"/>
    <n v="95"/>
    <n v="16.0322"/>
    <n v="111.0322"/>
    <n v="7157.3"/>
    <n v="0"/>
    <n v="0"/>
    <n v="0"/>
    <n v="0"/>
    <n v="0"/>
    <n v="0"/>
    <n v="425"/>
    <n v="32018.44"/>
    <n v="28.62"/>
    <n v="0"/>
  </r>
  <r>
    <x v="2"/>
    <s v="811 Garb.Bkt Swing10 Ltr.(P)"/>
    <s v="Housekeeping"/>
    <s v="Finished Good"/>
    <s v="Pcs."/>
    <n v="550"/>
    <n v="599"/>
    <n v="-20"/>
    <n v="28.02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48.019999999999996"/>
    <n v="0"/>
  </r>
  <r>
    <x v="2"/>
    <s v="811.Garb.Bkt Swing10Ltr(D.B)"/>
    <s v="Housekeeping"/>
    <s v="Trading"/>
    <s v="Pcs."/>
    <m/>
    <n v="0"/>
    <n v="14"/>
    <n v="0.63"/>
    <n v="1885.38"/>
    <n v="0"/>
    <n v="0"/>
    <n v="0"/>
    <n v="0"/>
    <n v="0"/>
    <n v="0"/>
    <n v="0"/>
    <n v="0"/>
    <n v="0"/>
    <n v="0"/>
    <n v="0"/>
    <n v="0"/>
    <n v="0"/>
    <n v="0"/>
    <n v="0"/>
    <n v="0"/>
    <n v="14"/>
    <n v="1885.38"/>
    <n v="0.63"/>
    <n v="0"/>
  </r>
  <r>
    <x v="2"/>
    <s v="811.Garb.Bkt.Swing10 Ltr.(Red)"/>
    <s v="Housekeeping"/>
    <s v="Finished Good"/>
    <s v="Pcs."/>
    <n v="550"/>
    <n v="599"/>
    <n v="-20"/>
    <n v="28.02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48.019999999999996"/>
    <n v="0"/>
  </r>
  <r>
    <x v="2"/>
    <s v="811.Garb.Bkt.Swing10Ltr (D.G)"/>
    <s v="Housekeeping"/>
    <s v="Trading"/>
    <s v="Pcs."/>
    <m/>
    <n v="0"/>
    <n v="8"/>
    <n v="0.36"/>
    <n v="1077.3599999999999"/>
    <n v="0"/>
    <n v="0"/>
    <n v="0"/>
    <n v="0"/>
    <n v="0"/>
    <n v="0"/>
    <n v="0"/>
    <n v="0"/>
    <n v="0"/>
    <n v="0"/>
    <n v="0"/>
    <n v="0"/>
    <n v="0"/>
    <n v="0"/>
    <n v="0"/>
    <n v="0"/>
    <n v="8"/>
    <n v="1077.3599999999999"/>
    <n v="0.36"/>
    <n v="0"/>
  </r>
  <r>
    <x v="2"/>
    <s v="811.Garb.Bkt.Swing10Ltr.(Yellow)"/>
    <s v="Housekeeping"/>
    <s v="Finished Good"/>
    <s v="Pcs."/>
    <n v="550"/>
    <n v="599"/>
    <n v="-20"/>
    <n v="28.02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48.019999999999996"/>
    <n v="0"/>
  </r>
  <r>
    <x v="2"/>
    <s v="813  NO. GARBAGE BUCKET ONLY (O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813 GARBAGE BUCKET 13 LTR ONLY (YELLOW)"/>
    <s v="Housekeeping"/>
    <s v="Finished Good"/>
    <s v="Pcs."/>
    <n v="450"/>
    <n v="490"/>
    <n v="46"/>
    <n v="2.08"/>
    <n v="0"/>
    <n v="0"/>
    <n v="0"/>
    <n v="0"/>
    <n v="0"/>
    <n v="0"/>
    <n v="0"/>
    <n v="0"/>
    <n v="0"/>
    <n v="0"/>
    <n v="0"/>
    <n v="22.54"/>
    <n v="0"/>
    <n v="0"/>
    <n v="0"/>
    <n v="0"/>
    <n v="0"/>
    <n v="46"/>
    <n v="0"/>
    <n v="2.08"/>
    <n v="0"/>
  </r>
  <r>
    <x v="2"/>
    <s v="813 GARBAGE BUCKET 13 LTR ONLY(RED)"/>
    <s v="Housekeeping"/>
    <s v="Finished Good"/>
    <s v="Pcs."/>
    <n v="450"/>
    <n v="490"/>
    <n v="223"/>
    <n v="10.07"/>
    <n v="24530"/>
    <n v="0"/>
    <n v="0"/>
    <n v="0"/>
    <n v="0"/>
    <n v="0"/>
    <n v="0"/>
    <n v="0"/>
    <n v="0"/>
    <n v="0"/>
    <n v="0"/>
    <n v="109.27"/>
    <n v="0"/>
    <n v="0"/>
    <n v="0"/>
    <n v="0"/>
    <n v="0"/>
    <n v="223"/>
    <n v="24530"/>
    <n v="10.07"/>
    <n v="0"/>
  </r>
  <r>
    <x v="2"/>
    <s v="813 GARBAGE BUCKET ONLY 13L (M.W.)"/>
    <s v="Housekeeping"/>
    <s v="Trading"/>
    <s v="Pcs."/>
    <m/>
    <n v="0"/>
    <n v="307"/>
    <n v="14.76"/>
    <n v="33770"/>
    <n v="0"/>
    <n v="0"/>
    <n v="6"/>
    <n v="660"/>
    <n v="0"/>
    <n v="0"/>
    <n v="0"/>
    <n v="0"/>
    <n v="0"/>
    <n v="0"/>
    <n v="0"/>
    <n v="0"/>
    <n v="0"/>
    <n v="0"/>
    <n v="0"/>
    <n v="0"/>
    <n v="313"/>
    <n v="34430"/>
    <n v="14.76"/>
    <n v="0"/>
  </r>
  <r>
    <x v="2"/>
    <s v="813 GARBAGE BUCKET ONLY 13LTR (d. blue)"/>
    <s v="Housekeeping"/>
    <s v="Finished Good"/>
    <s v="Pcs."/>
    <n v="450"/>
    <n v="490"/>
    <n v="42"/>
    <n v="1.9"/>
    <n v="0"/>
    <n v="0"/>
    <n v="0"/>
    <n v="0"/>
    <n v="0"/>
    <n v="0"/>
    <n v="0"/>
    <n v="0"/>
    <n v="0"/>
    <n v="0"/>
    <n v="0"/>
    <n v="20.58"/>
    <n v="0"/>
    <n v="0"/>
    <n v="0"/>
    <n v="0"/>
    <n v="0"/>
    <n v="42"/>
    <n v="0"/>
    <n v="1.9"/>
    <n v="0"/>
  </r>
  <r>
    <x v="2"/>
    <s v="813 NO. GARBAGE BUCKET 13L ONLY (M.B.)"/>
    <s v="Housekeeping"/>
    <s v="Trading"/>
    <s v="Pcs."/>
    <m/>
    <n v="0"/>
    <n v="300"/>
    <n v="10.7"/>
    <n v="25444.32"/>
    <n v="0"/>
    <n v="0"/>
    <n v="3"/>
    <n v="254.43"/>
    <n v="0"/>
    <n v="0"/>
    <n v="0"/>
    <n v="0"/>
    <n v="0"/>
    <n v="0"/>
    <n v="0"/>
    <n v="0"/>
    <n v="0"/>
    <n v="0"/>
    <n v="0"/>
    <n v="0"/>
    <n v="303"/>
    <n v="25698.75"/>
    <n v="10.7"/>
    <n v="0"/>
  </r>
  <r>
    <x v="2"/>
    <s v="813 NO. GARBAGE BUCKET ONLY (D.GREEN)"/>
    <s v="Housekeeping"/>
    <s v="Finished Good"/>
    <s v="Pcs."/>
    <n v="450"/>
    <n v="490"/>
    <n v="80"/>
    <n v="5.19"/>
    <n v="5792.95"/>
    <n v="0"/>
    <n v="0"/>
    <n v="0"/>
    <n v="0"/>
    <n v="0"/>
    <n v="0"/>
    <n v="0"/>
    <n v="0"/>
    <n v="0"/>
    <n v="0"/>
    <n v="39.200000000000003"/>
    <n v="0"/>
    <n v="0"/>
    <n v="0"/>
    <n v="0"/>
    <n v="0"/>
    <n v="80"/>
    <n v="5792.95"/>
    <n v="5.19"/>
    <n v="0"/>
  </r>
  <r>
    <x v="2"/>
    <s v="813 NO. GARBAGE BUCKET ONLY (P)"/>
    <s v="Housekeeping"/>
    <s v="Trading"/>
    <s v="Pcs."/>
    <m/>
    <n v="0"/>
    <n v="351"/>
    <n v="23.84"/>
    <n v="38610"/>
    <n v="0"/>
    <n v="0"/>
    <n v="6"/>
    <n v="660"/>
    <n v="0"/>
    <n v="0"/>
    <n v="120"/>
    <n v="20.251200000000001"/>
    <n v="140.25120000000001"/>
    <n v="13200"/>
    <n v="0"/>
    <n v="0"/>
    <n v="0"/>
    <n v="0"/>
    <n v="0"/>
    <n v="0"/>
    <n v="237"/>
    <n v="26070"/>
    <n v="23.84"/>
    <n v="0"/>
  </r>
  <r>
    <x v="2"/>
    <s v="813 NO. GARBAGE BUCKET ONLY (S)"/>
    <s v="Housekeeping"/>
    <s v="Trading"/>
    <s v="Pcs."/>
    <m/>
    <n v="0"/>
    <n v="218"/>
    <n v="1.1299999999999999"/>
    <n v="12265.7"/>
    <n v="0"/>
    <n v="0"/>
    <n v="1"/>
    <n v="56.26"/>
    <n v="0"/>
    <n v="0"/>
    <n v="80"/>
    <n v="13.500800000000002"/>
    <n v="93.500799999999998"/>
    <n v="4500.8"/>
    <n v="0"/>
    <n v="0"/>
    <n v="0"/>
    <n v="0"/>
    <n v="0"/>
    <n v="0"/>
    <n v="139"/>
    <n v="7820.78"/>
    <n v="1.1299999999999999"/>
    <n v="0"/>
  </r>
  <r>
    <x v="2"/>
    <s v="813NO. GARBAGE BUCKET ONLY (B)"/>
    <s v="Housekeeping"/>
    <s v="Finished Good"/>
    <s v="Pcs."/>
    <n v="450"/>
    <n v="490"/>
    <n v="1076"/>
    <n v="350.44"/>
    <n v="61246.65"/>
    <n v="0"/>
    <n v="0"/>
    <n v="4"/>
    <n v="227.68"/>
    <n v="0"/>
    <n v="0"/>
    <n v="216"/>
    <n v="36.452160000000006"/>
    <n v="252.45215999999999"/>
    <n v="12294.72"/>
    <n v="527.24"/>
    <n v="1.8"/>
    <n v="0.30220200000000003"/>
    <n v="0"/>
    <n v="2.1022020000000001"/>
    <n v="0"/>
    <n v="864"/>
    <n v="49179.47"/>
    <n v="352.54220199999997"/>
    <n v="0"/>
  </r>
  <r>
    <x v="2"/>
    <s v="813NO. GARBAGE BUCKET ONLY (BLAC)"/>
    <s v="Housekeeping"/>
    <s v="Finished Good"/>
    <s v="Pcs."/>
    <n v="450"/>
    <n v="490"/>
    <n v="222"/>
    <n v="10.02"/>
    <n v="24420"/>
    <n v="0"/>
    <n v="0"/>
    <n v="0"/>
    <n v="0"/>
    <n v="0"/>
    <n v="0"/>
    <n v="0"/>
    <n v="0"/>
    <n v="0"/>
    <n v="0"/>
    <n v="108.78"/>
    <n v="0"/>
    <n v="0"/>
    <n v="0"/>
    <n v="0"/>
    <n v="0"/>
    <n v="222"/>
    <n v="24420"/>
    <n v="10.02"/>
    <n v="0"/>
  </r>
  <r>
    <x v="2"/>
    <s v="814 Garb. Bkt Swing (Black)"/>
    <s v="Housekeeping"/>
    <s v="Trading"/>
    <s v="Pcs."/>
    <m/>
    <n v="0"/>
    <n v="-30"/>
    <n v="0"/>
    <n v="-4083.6"/>
    <n v="0"/>
    <n v="0"/>
    <n v="0"/>
    <n v="0"/>
    <n v="0"/>
    <n v="0"/>
    <n v="0"/>
    <n v="0"/>
    <n v="0"/>
    <n v="0"/>
    <n v="0"/>
    <n v="0"/>
    <n v="0"/>
    <n v="0"/>
    <n v="0"/>
    <n v="0"/>
    <n v="-30"/>
    <n v="-4083.6"/>
    <n v="0"/>
    <n v="0"/>
  </r>
  <r>
    <x v="2"/>
    <s v="814 Garb.bkt Swing (D.B)"/>
    <s v="Housekeeping"/>
    <s v="Finished Good"/>
    <s v="Pcs."/>
    <n v="605"/>
    <n v="659"/>
    <n v="-20"/>
    <n v="23.76"/>
    <n v="-2951.6"/>
    <n v="0"/>
    <n v="0"/>
    <n v="0"/>
    <n v="0"/>
    <n v="0"/>
    <n v="0"/>
    <n v="0"/>
    <n v="0"/>
    <n v="0"/>
    <n v="0"/>
    <n v="-13.18"/>
    <n v="0"/>
    <n v="0"/>
    <n v="20"/>
    <n v="20"/>
    <n v="0"/>
    <n v="-20"/>
    <n v="-2951.6"/>
    <n v="43.760000000000005"/>
    <n v="0"/>
  </r>
  <r>
    <x v="2"/>
    <s v="814 Garb.Bkt Swing 13 Ltr(G)"/>
    <s v="Housekeeping"/>
    <s v="Finished Good"/>
    <s v="Pcs."/>
    <n v="605"/>
    <n v="659"/>
    <n v="-25"/>
    <n v="23.53"/>
    <n v="-3280"/>
    <n v="0"/>
    <n v="0"/>
    <n v="0"/>
    <n v="0"/>
    <n v="0"/>
    <n v="0"/>
    <n v="0"/>
    <n v="0"/>
    <n v="0"/>
    <n v="0"/>
    <n v="-16.475000000000001"/>
    <n v="0"/>
    <n v="0"/>
    <n v="20"/>
    <n v="20"/>
    <n v="0"/>
    <n v="-25"/>
    <n v="-3280"/>
    <n v="43.53"/>
    <n v="0"/>
  </r>
  <r>
    <x v="2"/>
    <s v="814 Garb.Bkt Swing 13Ltr.(B)"/>
    <s v="Housekeeping"/>
    <s v="Trading"/>
    <s v="Pcs."/>
    <m/>
    <n v="0"/>
    <n v="-57"/>
    <n v="0"/>
    <n v="-8217.24"/>
    <n v="0"/>
    <n v="0"/>
    <n v="0"/>
    <n v="0"/>
    <n v="0"/>
    <n v="0"/>
    <n v="0"/>
    <n v="0"/>
    <n v="0"/>
    <n v="0"/>
    <n v="0"/>
    <n v="0"/>
    <n v="0"/>
    <n v="0"/>
    <n v="0"/>
    <n v="0"/>
    <n v="-57"/>
    <n v="-8217.24"/>
    <n v="0"/>
    <n v="0"/>
  </r>
  <r>
    <x v="2"/>
    <s v="814 Garb.Bkt Swing 13Ltr.(P)"/>
    <s v="Housekeeping"/>
    <s v="Finished Good"/>
    <s v="Pcs."/>
    <n v="605"/>
    <n v="659"/>
    <n v="-25"/>
    <n v="26.82"/>
    <n v="-3304.6"/>
    <n v="0"/>
    <n v="0"/>
    <n v="0"/>
    <n v="0"/>
    <n v="0"/>
    <n v="0"/>
    <n v="0"/>
    <n v="0"/>
    <n v="0"/>
    <n v="0"/>
    <n v="-16.475000000000001"/>
    <n v="0"/>
    <n v="0"/>
    <n v="20"/>
    <n v="20"/>
    <n v="0"/>
    <n v="-25"/>
    <n v="-3304.6"/>
    <n v="46.82"/>
    <n v="0"/>
  </r>
  <r>
    <x v="2"/>
    <s v="814 Garb.Bkt.Swing 13L(Red)"/>
    <s v="Housekeeping"/>
    <s v="Finished Good"/>
    <s v="Pcs."/>
    <n v="605"/>
    <n v="659"/>
    <n v="-35"/>
    <n v="23.53"/>
    <n v="-4641.2"/>
    <n v="0"/>
    <n v="0"/>
    <n v="0"/>
    <n v="0"/>
    <n v="0"/>
    <n v="0"/>
    <n v="0"/>
    <n v="0"/>
    <n v="0"/>
    <n v="0"/>
    <n v="-23.065000000000001"/>
    <n v="0"/>
    <n v="0"/>
    <n v="20"/>
    <n v="20"/>
    <n v="0"/>
    <n v="-35"/>
    <n v="-4641.2"/>
    <n v="43.53"/>
    <n v="0"/>
  </r>
  <r>
    <x v="2"/>
    <s v="814 Garb.Bkt.Swing 13L(Yellow)"/>
    <s v="Housekeeping"/>
    <s v="Finished Good"/>
    <s v="Pcs."/>
    <n v="605"/>
    <n v="659"/>
    <n v="-35"/>
    <n v="23.53"/>
    <n v="-4641.2"/>
    <n v="0"/>
    <n v="0"/>
    <n v="0"/>
    <n v="0"/>
    <n v="0"/>
    <n v="0"/>
    <n v="0"/>
    <n v="0"/>
    <n v="0"/>
    <n v="0"/>
    <n v="-23.065000000000001"/>
    <n v="0"/>
    <n v="0"/>
    <n v="20"/>
    <n v="20"/>
    <n v="0"/>
    <n v="-35"/>
    <n v="-4641.2"/>
    <n v="43.53"/>
    <n v="0"/>
  </r>
  <r>
    <x v="2"/>
    <s v="840 Krishna Bkt 40L (D.blue)"/>
    <s v="Housekeeping"/>
    <s v="Finished Good"/>
    <s v="Pcs."/>
    <n v="1100"/>
    <n v="1199"/>
    <n v="1"/>
    <n v="0.05"/>
    <n v="415.25"/>
    <n v="0"/>
    <n v="0"/>
    <n v="0"/>
    <n v="0"/>
    <n v="-1"/>
    <n v="-323.89"/>
    <n v="0"/>
    <n v="0"/>
    <n v="0"/>
    <n v="0"/>
    <n v="1.1990000000000001"/>
    <n v="0"/>
    <n v="0"/>
    <n v="0"/>
    <n v="0"/>
    <n v="-1.1990000000000001"/>
    <n v="2"/>
    <n v="830.5"/>
    <n v="1.2490000000000001"/>
    <n v="0"/>
  </r>
  <r>
    <x v="2"/>
    <s v="840 Krishna Bkt 40L (pink)"/>
    <s v="Housekeeping"/>
    <s v="Finished Good"/>
    <s v="Pcs."/>
    <n v="1100"/>
    <n v="1199"/>
    <n v="103"/>
    <n v="4.6500000000000004"/>
    <n v="31706.49"/>
    <n v="0"/>
    <n v="0"/>
    <n v="0"/>
    <n v="0"/>
    <n v="8"/>
    <n v="2274.2199999999998"/>
    <n v="0"/>
    <n v="0"/>
    <n v="0"/>
    <n v="0"/>
    <n v="123.497"/>
    <n v="0"/>
    <n v="0"/>
    <n v="10"/>
    <n v="10"/>
    <n v="9.5920000000000005"/>
    <n v="95"/>
    <n v="29243.85"/>
    <n v="5.0579999999999998"/>
    <n v="0"/>
  </r>
  <r>
    <x v="2"/>
    <s v="840 Krishna Bkt 40L(Blue)"/>
    <s v="Housekeeping"/>
    <s v="Finished Good"/>
    <s v="Pcs."/>
    <n v="1100"/>
    <n v="1199"/>
    <n v="63"/>
    <n v="89"/>
    <n v="19680.57"/>
    <n v="0"/>
    <n v="0"/>
    <n v="0"/>
    <n v="0"/>
    <n v="16"/>
    <n v="4183.9399999999996"/>
    <n v="0"/>
    <n v="0"/>
    <n v="0"/>
    <n v="0"/>
    <n v="75.537000000000006"/>
    <n v="0"/>
    <n v="0"/>
    <n v="160"/>
    <n v="160"/>
    <n v="19.184000000000001"/>
    <n v="47"/>
    <n v="14682.33"/>
    <n v="229.816"/>
    <n v="0"/>
  </r>
  <r>
    <x v="2"/>
    <s v="840 Krishna Bkt 40L(D.green)"/>
    <s v="Housekeeping"/>
    <s v="Finished Good"/>
    <s v="Pcs."/>
    <n v="1100"/>
    <n v="1199"/>
    <n v="124"/>
    <n v="2.52"/>
    <n v="51491"/>
    <n v="0"/>
    <n v="0"/>
    <n v="0"/>
    <n v="0"/>
    <n v="0"/>
    <n v="0"/>
    <n v="0"/>
    <n v="0"/>
    <n v="0"/>
    <n v="0"/>
    <n v="148.67599999999999"/>
    <n v="0"/>
    <n v="0"/>
    <n v="20"/>
    <n v="20"/>
    <n v="0"/>
    <n v="124"/>
    <n v="51491"/>
    <n v="22.52"/>
    <n v="0"/>
  </r>
  <r>
    <x v="2"/>
    <s v="840.Krishna Bkt. 40 L (BL)"/>
    <s v="Housekeeping"/>
    <s v="Finished Good"/>
    <s v="Pcs."/>
    <n v="1100"/>
    <n v="1199"/>
    <n v="123"/>
    <n v="4.01"/>
    <n v="51075.75"/>
    <n v="0"/>
    <n v="0"/>
    <n v="0"/>
    <n v="0"/>
    <n v="0"/>
    <n v="0"/>
    <n v="0"/>
    <n v="0"/>
    <n v="0"/>
    <n v="0"/>
    <n v="147.477"/>
    <n v="0"/>
    <n v="0"/>
    <n v="10"/>
    <n v="10"/>
    <n v="0"/>
    <n v="123"/>
    <n v="51075.75"/>
    <n v="14.01"/>
    <n v="0"/>
  </r>
  <r>
    <x v="2"/>
    <s v="840.Krishna Bkt. 40L (Red)"/>
    <s v="Housekeeping"/>
    <s v="Finished Good"/>
    <s v="Pcs."/>
    <n v="1100"/>
    <n v="1199"/>
    <n v="28"/>
    <n v="16.649999999999999"/>
    <n v="11627"/>
    <n v="0"/>
    <n v="0"/>
    <n v="0"/>
    <n v="0"/>
    <n v="10"/>
    <n v="2557.5"/>
    <n v="0"/>
    <n v="0"/>
    <n v="0"/>
    <n v="0"/>
    <n v="33.572000000000003"/>
    <n v="0"/>
    <n v="0"/>
    <n v="50"/>
    <n v="50"/>
    <n v="11.99"/>
    <n v="18"/>
    <n v="7474.5"/>
    <n v="54.660000000000004"/>
    <n v="0"/>
  </r>
  <r>
    <x v="2"/>
    <s v="840.Krishna Bkt. 40L (Y)"/>
    <s v="Housekeeping"/>
    <s v="Finished Good"/>
    <s v="Pcs."/>
    <n v="1100"/>
    <n v="1199"/>
    <n v="72"/>
    <n v="3.25"/>
    <n v="29898"/>
    <n v="0"/>
    <n v="0"/>
    <n v="0"/>
    <n v="0"/>
    <n v="0"/>
    <n v="0"/>
    <n v="0"/>
    <n v="0"/>
    <n v="0"/>
    <n v="0"/>
    <n v="86.328000000000003"/>
    <n v="0"/>
    <n v="0"/>
    <n v="0"/>
    <n v="0"/>
    <n v="0"/>
    <n v="72"/>
    <n v="29898"/>
    <n v="3.25"/>
    <n v="0"/>
  </r>
  <r>
    <x v="2"/>
    <s v="841 KRISHNA BKT LID (BLUE)"/>
    <s v="Housekeeping"/>
    <s v="Finished Good"/>
    <s v="Pcs."/>
    <n v="384"/>
    <n v="419"/>
    <n v="93"/>
    <n v="15.51"/>
    <n v="9718.5"/>
    <n v="0"/>
    <n v="0"/>
    <n v="0"/>
    <n v="0"/>
    <n v="20"/>
    <n v="1639"/>
    <n v="0"/>
    <n v="0"/>
    <n v="0"/>
    <n v="0"/>
    <n v="38.966999999999999"/>
    <n v="0"/>
    <n v="0"/>
    <n v="30"/>
    <n v="30"/>
    <n v="8.3800000000000008"/>
    <n v="73"/>
    <n v="7628.5"/>
    <n v="37.129999999999995"/>
    <n v="0"/>
  </r>
  <r>
    <x v="2"/>
    <s v="841 KRISHNA BKT LID (D.BLUE)"/>
    <s v="Housekeeping"/>
    <s v="Trading"/>
    <s v="Pcs."/>
    <m/>
    <n v="0"/>
    <n v="135"/>
    <n v="6.1"/>
    <n v="0"/>
    <n v="0"/>
    <n v="0"/>
    <n v="0"/>
    <n v="0"/>
    <n v="0"/>
    <n v="0"/>
    <n v="0"/>
    <n v="0"/>
    <n v="0"/>
    <n v="0"/>
    <n v="0"/>
    <n v="0"/>
    <n v="0"/>
    <n v="0"/>
    <n v="0"/>
    <n v="0"/>
    <n v="135"/>
    <n v="0"/>
    <n v="6.1"/>
    <n v="0"/>
  </r>
  <r>
    <x v="2"/>
    <s v="841 KRISHNA BKT LID (D.GREEN)"/>
    <s v="Housekeeping"/>
    <s v="Finished Good"/>
    <s v="Pcs."/>
    <n v="384"/>
    <n v="419"/>
    <n v="270"/>
    <n v="8.4499999999999993"/>
    <n v="28215"/>
    <n v="0"/>
    <n v="0"/>
    <n v="0"/>
    <n v="0"/>
    <n v="0"/>
    <n v="0"/>
    <n v="0"/>
    <n v="0"/>
    <n v="0"/>
    <n v="0"/>
    <n v="113.13"/>
    <n v="0"/>
    <n v="0"/>
    <n v="0"/>
    <n v="0"/>
    <n v="0"/>
    <n v="270"/>
    <n v="28215"/>
    <n v="8.4499999999999993"/>
    <n v="0"/>
  </r>
  <r>
    <x v="2"/>
    <s v="841 KRISHNA BKT LID (PINK)"/>
    <s v="Housekeeping"/>
    <s v="Finished Good"/>
    <s v="Pcs."/>
    <n v="384"/>
    <n v="419"/>
    <n v="440"/>
    <n v="19.87"/>
    <n v="45980"/>
    <n v="0"/>
    <n v="0"/>
    <n v="0"/>
    <n v="0"/>
    <n v="5"/>
    <n v="418"/>
    <n v="0"/>
    <n v="0"/>
    <n v="0"/>
    <n v="0"/>
    <n v="184.36"/>
    <n v="0"/>
    <n v="0"/>
    <n v="0"/>
    <n v="0"/>
    <n v="2.0950000000000002"/>
    <n v="435"/>
    <n v="45457.5"/>
    <n v="17.775000000000002"/>
    <n v="0"/>
  </r>
  <r>
    <x v="2"/>
    <s v="841.KRISHNA BKT. LID (BL)"/>
    <s v="Component"/>
    <s v="Finished Good"/>
    <s v="Pcs."/>
    <n v="384"/>
    <n v="419"/>
    <n v="185"/>
    <n v="4.6100000000000003"/>
    <n v="19332.5"/>
    <n v="0"/>
    <n v="0"/>
    <n v="0"/>
    <n v="0"/>
    <n v="0"/>
    <n v="0"/>
    <n v="0"/>
    <n v="0"/>
    <n v="0"/>
    <n v="0"/>
    <n v="77.515000000000001"/>
    <n v="0"/>
    <n v="0"/>
    <n v="0"/>
    <n v="0"/>
    <n v="0"/>
    <n v="185"/>
    <n v="19332.5"/>
    <n v="4.6100000000000003"/>
    <n v="0"/>
  </r>
  <r>
    <x v="2"/>
    <s v="841.KRISHNA BKT. LID (RED)"/>
    <s v="Housekeeping"/>
    <s v="Finished Good"/>
    <s v="Pcs."/>
    <n v="384"/>
    <n v="419"/>
    <n v="168"/>
    <n v="0.11"/>
    <n v="17556"/>
    <n v="0"/>
    <n v="0"/>
    <n v="0"/>
    <n v="0"/>
    <n v="10"/>
    <n v="817.5"/>
    <n v="0"/>
    <n v="0"/>
    <n v="0"/>
    <n v="0"/>
    <n v="70.391999999999996"/>
    <n v="0"/>
    <n v="0"/>
    <n v="10"/>
    <n v="10"/>
    <n v="4.1900000000000004"/>
    <n v="158"/>
    <n v="16511"/>
    <n v="5.919999999999999"/>
    <n v="0"/>
  </r>
  <r>
    <x v="2"/>
    <s v="841.KRISHNA BKT. LID (Y)"/>
    <s v="Housekeeping"/>
    <s v="Finished Good"/>
    <s v="Pcs."/>
    <n v="384"/>
    <n v="419"/>
    <n v="215"/>
    <n v="9.7100000000000009"/>
    <n v="22467.5"/>
    <n v="0"/>
    <n v="0"/>
    <n v="0"/>
    <n v="0"/>
    <n v="0"/>
    <n v="0"/>
    <n v="0"/>
    <n v="0"/>
    <n v="0"/>
    <n v="0"/>
    <n v="90.084999999999994"/>
    <n v="0"/>
    <n v="0"/>
    <n v="0"/>
    <n v="0"/>
    <n v="0"/>
    <n v="215"/>
    <n v="22467.5"/>
    <n v="9.7100000000000009"/>
    <n v="0"/>
  </r>
  <r>
    <x v="2"/>
    <s v="842 Krishana Bkt Only Swing Lid (P)"/>
    <s v="Housekeeping"/>
    <s v="Finished Good"/>
    <s v="Pcs."/>
    <n v="620"/>
    <n v="676"/>
    <n v="20"/>
    <n v="0.9"/>
    <n v="3960"/>
    <n v="0"/>
    <n v="0"/>
    <n v="0"/>
    <n v="0"/>
    <n v="5"/>
    <n v="593.65"/>
    <n v="0"/>
    <n v="0"/>
    <n v="0"/>
    <n v="0"/>
    <n v="13.52"/>
    <n v="0"/>
    <n v="0"/>
    <n v="10"/>
    <n v="10"/>
    <n v="3.38"/>
    <n v="15"/>
    <n v="2970"/>
    <n v="7.5200000000000005"/>
    <n v="0"/>
  </r>
  <r>
    <x v="2"/>
    <s v="842 Krishna Bkt Only Swing Lid (B)"/>
    <s v="Housekeeping"/>
    <s v="Finished Good"/>
    <s v="Pcs."/>
    <n v="620"/>
    <n v="676"/>
    <n v="-20"/>
    <n v="16.48"/>
    <n v="-2768.4"/>
    <n v="0"/>
    <n v="0"/>
    <n v="0"/>
    <n v="0"/>
    <n v="0"/>
    <n v="0"/>
    <n v="0"/>
    <n v="0"/>
    <n v="0"/>
    <n v="0"/>
    <n v="-13.52"/>
    <n v="0"/>
    <n v="0"/>
    <n v="20"/>
    <n v="20"/>
    <n v="0"/>
    <n v="-20"/>
    <n v="-2768.4"/>
    <n v="36.480000000000004"/>
    <n v="0"/>
  </r>
  <r>
    <x v="2"/>
    <s v="842 Krishna Bkt Only Swing Lid (D.G)"/>
    <s v="Housekeeping"/>
    <s v="Finished Good"/>
    <s v="Pcs."/>
    <n v="620"/>
    <n v="676"/>
    <n v="195"/>
    <n v="2.5"/>
    <n v="38610"/>
    <n v="0"/>
    <n v="0"/>
    <n v="0"/>
    <n v="0"/>
    <n v="0"/>
    <n v="0"/>
    <n v="0"/>
    <n v="0"/>
    <n v="0"/>
    <n v="0"/>
    <n v="131.82"/>
    <n v="0"/>
    <n v="0"/>
    <n v="0"/>
    <n v="0"/>
    <n v="0"/>
    <n v="195"/>
    <n v="38610"/>
    <n v="2.5"/>
    <n v="0"/>
  </r>
  <r>
    <x v="2"/>
    <s v="842 Krishna Bkt. Only Swing Lid (Y)"/>
    <s v="Housekeeping"/>
    <s v="Trading"/>
    <s v="Pcs."/>
    <m/>
    <n v="0"/>
    <n v="23"/>
    <n v="1.04"/>
    <n v="2470.66"/>
    <n v="0"/>
    <n v="0"/>
    <n v="0"/>
    <n v="0"/>
    <n v="0"/>
    <n v="0"/>
    <n v="0"/>
    <n v="0"/>
    <n v="0"/>
    <n v="0"/>
    <n v="0"/>
    <n v="0"/>
    <n v="0"/>
    <n v="0"/>
    <n v="0"/>
    <n v="0"/>
    <n v="23"/>
    <n v="2470.66"/>
    <n v="1.04"/>
    <n v="0"/>
  </r>
  <r>
    <x v="2"/>
    <s v="842. Krishna Bkt. Only Swing Lid (R)"/>
    <s v="Housekeeping"/>
    <s v="Finished Good"/>
    <s v="Pcs."/>
    <n v="620"/>
    <n v="676"/>
    <n v="61"/>
    <n v="6.45"/>
    <n v="6418.42"/>
    <n v="0"/>
    <n v="0"/>
    <n v="0"/>
    <n v="0"/>
    <n v="0"/>
    <n v="0"/>
    <n v="0"/>
    <n v="0"/>
    <n v="0"/>
    <n v="0"/>
    <n v="41.235999999999997"/>
    <n v="0"/>
    <n v="0"/>
    <n v="10"/>
    <n v="10"/>
    <n v="0"/>
    <n v="61"/>
    <n v="6418.42"/>
    <n v="16.45"/>
    <n v="0"/>
  </r>
  <r>
    <x v="2"/>
    <s v="842.Krishana Bkt Only Swing Lid (D.B)"/>
    <s v="Housekeeping"/>
    <s v="Trading"/>
    <s v="Pcs."/>
    <m/>
    <n v="0"/>
    <n v="42"/>
    <n v="1.9"/>
    <n v="8316"/>
    <n v="0"/>
    <n v="0"/>
    <n v="0"/>
    <n v="0"/>
    <n v="0"/>
    <n v="0"/>
    <n v="0"/>
    <n v="0"/>
    <n v="0"/>
    <n v="0"/>
    <n v="0"/>
    <n v="0"/>
    <n v="0"/>
    <n v="0"/>
    <n v="0"/>
    <n v="0"/>
    <n v="42"/>
    <n v="8316"/>
    <n v="1.9"/>
    <n v="0"/>
  </r>
  <r>
    <x v="2"/>
    <s v="901 Garb.Bkt W.Handle 10L(B)"/>
    <s v="Housekeeping"/>
    <s v="Finished Good"/>
    <s v="Pcs."/>
    <m/>
    <m/>
    <m/>
    <n v="4.09"/>
    <m/>
    <m/>
    <m/>
    <m/>
    <m/>
    <m/>
    <m/>
    <m/>
    <m/>
    <n v="0"/>
    <m/>
    <n v="0"/>
    <n v="0"/>
    <n v="0"/>
    <n v="0"/>
    <n v="0"/>
    <n v="0"/>
    <m/>
    <m/>
    <n v="4.09"/>
    <n v="0"/>
  </r>
  <r>
    <x v="2"/>
    <s v="901 Garb.Bkt W.Handle 10L(R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901.Garb.Bkt.W.Handle10L(D.B)"/>
    <s v="Housekeeping"/>
    <s v="Trading"/>
    <s v="Pcs."/>
    <m/>
    <m/>
    <m/>
    <n v="225.48"/>
    <m/>
    <m/>
    <m/>
    <m/>
    <m/>
    <m/>
    <m/>
    <m/>
    <m/>
    <n v="0"/>
    <m/>
    <n v="0"/>
    <n v="0"/>
    <n v="0"/>
    <n v="0"/>
    <n v="0"/>
    <n v="0"/>
    <m/>
    <m/>
    <n v="225.48"/>
    <n v="0"/>
  </r>
  <r>
    <x v="2"/>
    <s v="902. Garbage Bkt. With Handle 13 L (Gr)"/>
    <s v="Rajeshwari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904 Modern Bathroom Wiper With Upvc Pipe"/>
    <s v="Housekeeping"/>
    <s v="Finished Good"/>
    <s v="Pcs."/>
    <n v="100"/>
    <n v="109"/>
    <n v="0"/>
    <n v="3.55"/>
    <n v="0"/>
    <n v="0"/>
    <n v="0"/>
    <n v="1361"/>
    <n v="67149.2"/>
    <n v="711"/>
    <n v="48205.8"/>
    <n v="0"/>
    <n v="0"/>
    <n v="0"/>
    <n v="0"/>
    <n v="0"/>
    <n v="136.1"/>
    <n v="22.849829"/>
    <n v="0"/>
    <n v="158.94982899999999"/>
    <n v="77.498999999999995"/>
    <n v="650"/>
    <n v="32649.5"/>
    <n v="85.00082900000001"/>
    <n v="0"/>
  </r>
  <r>
    <x v="2"/>
    <s v="905 SUPER DRY BATHROOM WIPER"/>
    <s v="Housekeeping"/>
    <s v="Finished Good"/>
    <s v="Pcs."/>
    <n v="90"/>
    <n v="98"/>
    <n v="0"/>
    <n v="0"/>
    <n v="0"/>
    <n v="0"/>
    <n v="0"/>
    <n v="707"/>
    <n v="35590.57"/>
    <n v="538"/>
    <n v="41038.639999999999"/>
    <n v="0"/>
    <n v="0"/>
    <n v="0"/>
    <n v="0"/>
    <n v="0"/>
    <n v="63.63"/>
    <n v="10.682840700000002"/>
    <n v="0"/>
    <n v="74.31284070000001"/>
    <n v="52.723999999999997"/>
    <n v="169"/>
    <n v="8448.9500000000007"/>
    <n v="21.588840700000013"/>
    <n v="0"/>
  </r>
  <r>
    <x v="2"/>
    <s v="906 Modern Floor Wiper With Upvc Pipe"/>
    <s v="Housekeeping"/>
    <s v="Finished Good"/>
    <s v="Pcs."/>
    <n v="70"/>
    <n v="76"/>
    <n v="0"/>
    <n v="2.97"/>
    <n v="0"/>
    <n v="0"/>
    <n v="0"/>
    <n v="1283"/>
    <n v="66132.960000000006"/>
    <n v="429"/>
    <n v="32724.12"/>
    <n v="0"/>
    <n v="0"/>
    <n v="0"/>
    <n v="0"/>
    <n v="0"/>
    <n v="89.81"/>
    <n v="15.078200900000002"/>
    <n v="0"/>
    <n v="104.8882009"/>
    <n v="32.603999999999999"/>
    <n v="854"/>
    <n v="44523.85"/>
    <n v="75.254200900000001"/>
    <n v="0"/>
  </r>
  <r>
    <x v="2"/>
    <s v="907 MODERN PLUS FLOOR WIPER"/>
    <s v="Housekeeping"/>
    <s v="Finished Good"/>
    <s v="Pcs."/>
    <n v="140"/>
    <n v="153"/>
    <n v="0"/>
    <n v="20.71"/>
    <n v="0"/>
    <n v="0"/>
    <n v="0"/>
    <n v="1304"/>
    <n v="67785.600000000006"/>
    <n v="960"/>
    <n v="85430.399999999994"/>
    <n v="0"/>
    <n v="0"/>
    <n v="0"/>
    <n v="0"/>
    <n v="0"/>
    <n v="182.56"/>
    <n v="30.649998400000005"/>
    <n v="0"/>
    <n v="213.20999840000002"/>
    <n v="146.88"/>
    <n v="344"/>
    <n v="17622.39"/>
    <n v="87.03999840000003"/>
    <n v="0"/>
  </r>
  <r>
    <x v="2"/>
    <s v="908 SUPER DRY FLOOR WIPER"/>
    <s v="Housekeeping"/>
    <s v="Finished Good"/>
    <s v="Pcs."/>
    <n v="150"/>
    <n v="163"/>
    <n v="0"/>
    <n v="0"/>
    <n v="0"/>
    <n v="0"/>
    <n v="0"/>
    <n v="1112"/>
    <n v="70740.800000000003"/>
    <n v="600"/>
    <n v="61020"/>
    <n v="0"/>
    <n v="0"/>
    <n v="0"/>
    <n v="0"/>
    <n v="0"/>
    <n v="166.8"/>
    <n v="28.004052000000005"/>
    <n v="0"/>
    <n v="194.80405200000001"/>
    <n v="97.8"/>
    <n v="512"/>
    <n v="34997.31"/>
    <n v="97.004052000000016"/>
    <n v="0"/>
  </r>
  <r>
    <x v="2"/>
    <s v="909. LITTLE CHAMP"/>
    <s v="Housekeeping"/>
    <s v="Finished Good"/>
    <s v="Pcs."/>
    <n v="135"/>
    <n v="147"/>
    <n v="2804"/>
    <n v="14.35"/>
    <n v="27840.15"/>
    <n v="0"/>
    <n v="0"/>
    <n v="0"/>
    <n v="0"/>
    <n v="936"/>
    <n v="15785.28"/>
    <n v="0"/>
    <n v="0"/>
    <n v="0"/>
    <n v="0"/>
    <n v="412.18799999999999"/>
    <n v="0"/>
    <n v="0"/>
    <n v="130"/>
    <n v="130"/>
    <n v="137.59200000000001"/>
    <n v="1868"/>
    <n v="18546.86"/>
    <n v="6.7579999999999814"/>
    <n v="0"/>
  </r>
  <r>
    <x v="2"/>
    <s v="910.Little Star BathroomWiper"/>
    <s v="Housekeeping"/>
    <s v="Trading"/>
    <s v="Pcs."/>
    <m/>
    <n v="0"/>
    <n v="240"/>
    <n v="10.84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0"/>
    <n v="10.84"/>
    <n v="0"/>
  </r>
  <r>
    <x v="2"/>
    <s v="911 PVC PLUNGER"/>
    <s v="Housekeeping"/>
    <s v="Trading"/>
    <s v="Pcs."/>
    <n v="0"/>
    <n v="0"/>
    <n v="1946"/>
    <n v="43.75"/>
    <n v="37933.300000000003"/>
    <n v="0"/>
    <n v="0"/>
    <n v="0"/>
    <n v="0"/>
    <n v="100"/>
    <n v="3432"/>
    <n v="0"/>
    <n v="0"/>
    <n v="0"/>
    <n v="0"/>
    <n v="0"/>
    <n v="0"/>
    <n v="0"/>
    <n v="0"/>
    <n v="0"/>
    <n v="0"/>
    <n v="1846"/>
    <n v="35984"/>
    <n v="43.75"/>
    <n v="0"/>
  </r>
  <r>
    <x v="2"/>
    <s v="912 Modern Plus BathroomWiper"/>
    <s v="Housekeeping"/>
    <s v="Finished Good"/>
    <s v="Pcs."/>
    <n v="80"/>
    <n v="87"/>
    <n v="6"/>
    <n v="0.27"/>
    <n v="512.22"/>
    <n v="0"/>
    <n v="0"/>
    <n v="1000"/>
    <n v="51520.7"/>
    <n v="696"/>
    <n v="26848.799999999999"/>
    <n v="0"/>
    <n v="0"/>
    <n v="0"/>
    <n v="0"/>
    <n v="0.52200000000000002"/>
    <n v="80"/>
    <n v="13.4312"/>
    <n v="0"/>
    <n v="93.431200000000004"/>
    <n v="60.552"/>
    <n v="310"/>
    <n v="16034"/>
    <n v="33.1492"/>
    <n v="0"/>
  </r>
  <r>
    <x v="2"/>
    <s v="912/915 THREAD WIPER BODY(BLACK)"/>
    <s v="Rajeshwari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915 Sparkle Floor Wiper"/>
    <s v="Housekeeping"/>
    <s v="Finished Good"/>
    <s v="Pcs."/>
    <n v="100"/>
    <n v="109"/>
    <n v="91"/>
    <n v="35.380000000000003"/>
    <n v="9565.01"/>
    <n v="0"/>
    <n v="0"/>
    <n v="1100"/>
    <n v="68335"/>
    <n v="816"/>
    <n v="62244.480000000003"/>
    <n v="0"/>
    <n v="0"/>
    <n v="0"/>
    <n v="0"/>
    <n v="9.9190000000000005"/>
    <n v="110"/>
    <n v="18.4679"/>
    <n v="0"/>
    <n v="128.46789999999999"/>
    <n v="88.944000000000003"/>
    <n v="375"/>
    <n v="23291.48"/>
    <n v="74.903899999999979"/>
    <n v="0"/>
  </r>
  <r>
    <x v="2"/>
    <s v="917 POWER PLUNGER"/>
    <s v="Housekeeping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921. Splash Broom 21&quot; (Mix.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942.Mahalakshmi Grass Broom"/>
    <s v="Housekeeping"/>
    <s v="Trading"/>
    <s v="Pcs."/>
    <n v="0"/>
    <n v="0"/>
    <n v="1951"/>
    <n v="60.95"/>
    <n v="156080"/>
    <n v="1543"/>
    <n v="123440"/>
    <n v="0"/>
    <n v="0"/>
    <n v="2892"/>
    <n v="277740"/>
    <n v="0"/>
    <n v="0"/>
    <n v="0"/>
    <n v="0"/>
    <n v="0"/>
    <n v="0"/>
    <n v="0"/>
    <n v="0"/>
    <n v="0"/>
    <n v="0"/>
    <n v="602"/>
    <n v="48160"/>
    <n v="60.95"/>
    <n v="0"/>
  </r>
  <r>
    <x v="2"/>
    <s v="APOLLO WIPER ONLY BLADE"/>
    <s v="NEAT &amp; CLEAN"/>
    <s v="Trading"/>
    <s v="Pcs."/>
    <m/>
    <n v="0"/>
    <n v="-2424"/>
    <n v="0"/>
    <n v="-36456.959999999999"/>
    <n v="0"/>
    <n v="0"/>
    <n v="0"/>
    <n v="0"/>
    <n v="0"/>
    <n v="0"/>
    <n v="0"/>
    <n v="0"/>
    <n v="0"/>
    <n v="0"/>
    <n v="0"/>
    <n v="0"/>
    <n v="0"/>
    <n v="0"/>
    <n v="0"/>
    <n v="0"/>
    <n v="-2424"/>
    <n v="-36456.959999999999"/>
    <n v="0"/>
    <n v="0"/>
  </r>
  <r>
    <x v="2"/>
    <s v="BATH ROOM WIPER BLADE"/>
    <s v="Housekeeping"/>
    <s v="Trading"/>
    <s v="Pcs."/>
    <m/>
    <n v="0"/>
    <n v="1776"/>
    <n v="80.19"/>
    <n v="0"/>
    <n v="0"/>
    <n v="0"/>
    <n v="1725"/>
    <n v="15258"/>
    <n v="0"/>
    <n v="0"/>
    <n v="2208"/>
    <n v="372.62208000000004"/>
    <n v="2580.6220800000001"/>
    <n v="9626.8799999999992"/>
    <n v="0"/>
    <n v="0"/>
    <n v="0"/>
    <n v="0"/>
    <n v="0"/>
    <n v="0"/>
    <n v="1293"/>
    <n v="5635.13"/>
    <n v="80.19"/>
    <n v="0"/>
  </r>
  <r>
    <x v="2"/>
    <s v="Bathroom Wiper Only Body ( Blue)"/>
    <s v="Component"/>
    <s v="Trading"/>
    <s v="Pcs."/>
    <m/>
    <n v="0"/>
    <n v="0"/>
    <n v="0"/>
    <n v="0"/>
    <n v="0"/>
    <n v="0"/>
    <n v="470"/>
    <n v="3520.81"/>
    <n v="0"/>
    <n v="0"/>
    <n v="260"/>
    <n v="43.877600000000001"/>
    <n v="303.87760000000003"/>
    <n v="1947.4"/>
    <n v="0"/>
    <n v="0"/>
    <n v="0"/>
    <n v="0"/>
    <n v="0"/>
    <n v="0"/>
    <n v="210"/>
    <n v="1573.13"/>
    <n v="0"/>
    <n v="0"/>
  </r>
  <r>
    <x v="2"/>
    <s v="Bathroom Wiper Only Body (silver)"/>
    <s v="Component"/>
    <s v="Trading"/>
    <s v="Pcs."/>
    <m/>
    <n v="0"/>
    <n v="0"/>
    <n v="0"/>
    <n v="0"/>
    <n v="0"/>
    <n v="0"/>
    <n v="320"/>
    <n v="2380.73"/>
    <n v="0"/>
    <n v="0"/>
    <n v="250"/>
    <n v="42.19"/>
    <n v="292.19"/>
    <n v="1860"/>
    <n v="0"/>
    <n v="0"/>
    <n v="0"/>
    <n v="0"/>
    <n v="0"/>
    <n v="0"/>
    <n v="70"/>
    <n v="520.78"/>
    <n v="0"/>
    <n v="0"/>
  </r>
  <r>
    <x v="2"/>
    <s v="Bathroom Wiper Only Body(M.B)"/>
    <s v="Component"/>
    <s v="Trading"/>
    <s v="Pcs."/>
    <m/>
    <n v="0"/>
    <n v="0"/>
    <n v="0"/>
    <n v="0"/>
    <n v="0"/>
    <n v="0"/>
    <n v="240"/>
    <n v="1780.14"/>
    <n v="0"/>
    <n v="0"/>
    <n v="240"/>
    <n v="40.502400000000002"/>
    <n v="280.50240000000002"/>
    <n v="1780.8"/>
    <n v="0"/>
    <n v="0"/>
    <n v="0"/>
    <n v="0"/>
    <n v="0"/>
    <n v="0"/>
    <n v="0"/>
    <n v="0"/>
    <n v="0"/>
    <n v="0"/>
  </r>
  <r>
    <x v="2"/>
    <s v="Bathroom Wiper Only Body(pink)"/>
    <s v="Component"/>
    <s v="Trading"/>
    <s v="Pcs."/>
    <m/>
    <n v="0"/>
    <n v="0"/>
    <n v="0"/>
    <n v="0"/>
    <n v="0"/>
    <n v="0"/>
    <n v="504"/>
    <n v="3756.92"/>
    <n v="0"/>
    <n v="0"/>
    <n v="250"/>
    <n v="42.19"/>
    <n v="292.19"/>
    <n v="1862.5"/>
    <n v="0"/>
    <n v="0"/>
    <n v="0"/>
    <n v="0"/>
    <n v="0"/>
    <n v="0"/>
    <n v="254"/>
    <n v="1893.37"/>
    <n v="0"/>
    <n v="0"/>
  </r>
  <r>
    <x v="2"/>
    <s v="BFLY-016 MULTIPURPOSE NO.16(B)"/>
    <s v="Ghamela"/>
    <s v="Finished Good"/>
    <s v="Pcs."/>
    <n v="465"/>
    <n v="507"/>
    <n v="991"/>
    <n v="580.09"/>
    <n v="57259.13"/>
    <n v="0"/>
    <n v="0"/>
    <n v="0"/>
    <n v="0"/>
    <n v="324"/>
    <n v="22941.360000000001"/>
    <n v="0"/>
    <n v="0"/>
    <n v="0"/>
    <n v="0"/>
    <n v="502.43700000000001"/>
    <n v="0"/>
    <n v="0"/>
    <n v="0"/>
    <n v="0"/>
    <n v="164.268"/>
    <n v="667"/>
    <n v="38538.68"/>
    <n v="415.822"/>
    <n v="0"/>
  </r>
  <r>
    <x v="2"/>
    <s v="BFLY-016 MULTIPURPOSE NO.16(O)"/>
    <s v="Ghamela"/>
    <s v="Finished Good"/>
    <s v="Pcs."/>
    <n v="465"/>
    <n v="507"/>
    <n v="838"/>
    <n v="510.93"/>
    <n v="47987.71"/>
    <n v="0"/>
    <n v="0"/>
    <n v="0"/>
    <n v="0"/>
    <n v="0"/>
    <n v="0"/>
    <n v="0"/>
    <n v="0"/>
    <n v="0"/>
    <n v="0"/>
    <n v="424.86599999999999"/>
    <n v="0"/>
    <n v="0"/>
    <n v="0"/>
    <n v="0"/>
    <n v="0"/>
    <n v="838"/>
    <n v="47987.71"/>
    <n v="510.93"/>
    <n v="0"/>
  </r>
  <r>
    <x v="2"/>
    <s v="BFLY-016 MULTIPURPOSE NO.16(P)"/>
    <s v="Ghamela"/>
    <s v="Finished Good"/>
    <s v="Pcs."/>
    <n v="465"/>
    <n v="507"/>
    <n v="377"/>
    <n v="218.8"/>
    <n v="21681.81"/>
    <n v="0"/>
    <n v="0"/>
    <n v="0"/>
    <n v="0"/>
    <n v="220"/>
    <n v="15037.36"/>
    <n v="0"/>
    <n v="0"/>
    <n v="0"/>
    <n v="0"/>
    <n v="191.13900000000001"/>
    <n v="0"/>
    <n v="0"/>
    <n v="0"/>
    <n v="0"/>
    <n v="111.54"/>
    <n v="157"/>
    <n v="9029.2900000000009"/>
    <n v="107.26"/>
    <n v="0"/>
  </r>
  <r>
    <x v="2"/>
    <s v="BFLY-017 ALLPURPOSE NO.17(B)"/>
    <s v="Ghamela"/>
    <s v="Finished Good"/>
    <s v="Pcs."/>
    <n v="415"/>
    <n v="452"/>
    <n v="2366"/>
    <n v="1158.73"/>
    <n v="123010.36"/>
    <n v="0"/>
    <n v="0"/>
    <n v="0"/>
    <n v="0"/>
    <n v="74"/>
    <n v="5003.4399999999996"/>
    <n v="0"/>
    <n v="0"/>
    <n v="0"/>
    <n v="0"/>
    <n v="1069.432"/>
    <n v="0"/>
    <n v="0"/>
    <n v="0"/>
    <n v="0"/>
    <n v="33.448"/>
    <n v="2292"/>
    <n v="119163.06"/>
    <n v="1125.2819999999999"/>
    <n v="0"/>
  </r>
  <r>
    <x v="2"/>
    <s v="BFLY-017 ALLPURPOSE NO.17(O)"/>
    <s v="Ghamela"/>
    <s v="Finished Good"/>
    <s v="Pcs."/>
    <n v="415"/>
    <n v="452"/>
    <n v="795"/>
    <n v="387.7"/>
    <n v="41077.85"/>
    <n v="0"/>
    <n v="0"/>
    <n v="0"/>
    <n v="0"/>
    <n v="0"/>
    <n v="0"/>
    <n v="0"/>
    <n v="0"/>
    <n v="0"/>
    <n v="0"/>
    <n v="359.34"/>
    <n v="0"/>
    <n v="0"/>
    <n v="0"/>
    <n v="0"/>
    <n v="0"/>
    <n v="795"/>
    <n v="41077.85"/>
    <n v="387.7"/>
    <n v="0"/>
  </r>
  <r>
    <x v="2"/>
    <s v="BFLY-017 ALLPURPOSE NO.17(P)"/>
    <s v="Ghamela"/>
    <s v="Finished Good"/>
    <s v="Pcs."/>
    <n v="415"/>
    <n v="452"/>
    <n v="899"/>
    <n v="444.05"/>
    <n v="46628.95"/>
    <n v="0"/>
    <n v="0"/>
    <n v="0"/>
    <n v="0"/>
    <n v="92"/>
    <n v="6201.6"/>
    <n v="0"/>
    <n v="0"/>
    <n v="0"/>
    <n v="0"/>
    <n v="406.34800000000001"/>
    <n v="0"/>
    <n v="0"/>
    <n v="0"/>
    <n v="0"/>
    <n v="41.584000000000003"/>
    <n v="807"/>
    <n v="41857.14"/>
    <n v="402.46600000000001"/>
    <n v="0"/>
  </r>
  <r>
    <x v="2"/>
    <s v="BOPP TAPE BRN 48MM X 55 MTR(PM)"/>
    <s v="Packing Material"/>
    <s v="Trading"/>
    <s v="Pcs."/>
    <m/>
    <n v="0"/>
    <n v="24"/>
    <n v="1.08"/>
    <n v="3050.64"/>
    <n v="0"/>
    <n v="0"/>
    <n v="0"/>
    <n v="0"/>
    <n v="0"/>
    <n v="0"/>
    <n v="0"/>
    <n v="0"/>
    <n v="0"/>
    <n v="0"/>
    <n v="0"/>
    <n v="0"/>
    <n v="0"/>
    <n v="0"/>
    <n v="0"/>
    <n v="0"/>
    <n v="24"/>
    <n v="3050.64"/>
    <n v="1.08"/>
    <n v="0"/>
  </r>
  <r>
    <x v="2"/>
    <s v="Brown Cellotape(48MM X 55 MTR(PM)"/>
    <s v="Packing Material"/>
    <s v="Trading"/>
    <s v="Pcs."/>
    <m/>
    <n v="0"/>
    <n v="24"/>
    <n v="1.08"/>
    <n v="3050.64"/>
    <n v="0"/>
    <n v="0"/>
    <n v="0"/>
    <n v="0"/>
    <n v="0"/>
    <n v="0"/>
    <n v="0"/>
    <n v="0"/>
    <n v="0"/>
    <n v="0"/>
    <n v="0"/>
    <n v="0"/>
    <n v="0"/>
    <n v="0"/>
    <n v="0"/>
    <n v="0"/>
    <n v="24"/>
    <n v="3050.64"/>
    <n v="1.08"/>
    <n v="0"/>
  </r>
  <r>
    <x v="2"/>
    <s v="BULLDOZER FLOOR WIPER ONLY BLADE"/>
    <s v="NEAT &amp; CLEAN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BULLDOZER FLOOR WIPER ONLY BLADE(SILICON"/>
    <s v="NEAT &amp; CLEAN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BUTTERFLY COATED CLOTH DRYER STAND"/>
    <s v="CLOTH STAND"/>
    <s v="Trading"/>
    <s v="Pcs."/>
    <n v="0"/>
    <n v="0"/>
    <n v="0"/>
    <n v="0"/>
    <n v="0"/>
    <n v="10"/>
    <n v="8839.2999999999993"/>
    <n v="0"/>
    <n v="0"/>
    <n v="10"/>
    <n v="9464.7000000000007"/>
    <n v="0"/>
    <n v="0"/>
    <n v="0"/>
    <n v="0"/>
    <n v="0"/>
    <n v="0"/>
    <n v="0"/>
    <n v="0"/>
    <n v="0"/>
    <n v="0"/>
    <n v="0"/>
    <n v="0"/>
    <n v="0"/>
    <n v="0"/>
  </r>
  <r>
    <x v="2"/>
    <s v="Cap Body  3/4 (Pink)"/>
    <s v="Component"/>
    <s v="Trading"/>
    <s v="Pcs."/>
    <m/>
    <n v="0"/>
    <n v="0"/>
    <n v="0"/>
    <n v="0"/>
    <n v="0"/>
    <n v="0"/>
    <n v="3358"/>
    <n v="2615.17"/>
    <n v="0"/>
    <n v="0"/>
    <n v="1710"/>
    <n v="288.57960000000003"/>
    <n v="1998.5796"/>
    <n v="1350.9"/>
    <n v="0"/>
    <n v="0"/>
    <n v="0"/>
    <n v="0"/>
    <n v="0"/>
    <n v="0"/>
    <n v="1648"/>
    <n v="1272.1400000000001"/>
    <n v="0"/>
    <n v="0"/>
  </r>
  <r>
    <x v="2"/>
    <s v="Cap Body 3/4  (L. Blue)"/>
    <s v="Component"/>
    <s v="Trading"/>
    <s v="Pcs."/>
    <m/>
    <n v="0"/>
    <n v="0"/>
    <n v="0"/>
    <n v="0"/>
    <n v="0"/>
    <n v="0"/>
    <n v="3832"/>
    <n v="2987.58"/>
    <n v="0"/>
    <n v="0"/>
    <n v="2212"/>
    <n v="373.29712000000001"/>
    <n v="2585.2971200000002"/>
    <n v="1747.48"/>
    <n v="0"/>
    <n v="0"/>
    <n v="0"/>
    <n v="0"/>
    <n v="0"/>
    <n v="0"/>
    <n v="1620"/>
    <n v="1240.48"/>
    <n v="0"/>
    <n v="0"/>
  </r>
  <r>
    <x v="2"/>
    <s v="Cap Body 3/4 (BL)"/>
    <s v="Rajeshwari"/>
    <s v="Trading"/>
    <s v="Pcs."/>
    <m/>
    <n v="0"/>
    <n v="0"/>
    <n v="0"/>
    <n v="0"/>
    <n v="0"/>
    <n v="0"/>
    <n v="7240"/>
    <n v="5379.01"/>
    <n v="0"/>
    <n v="0"/>
    <n v="0"/>
    <n v="0"/>
    <n v="0"/>
    <n v="0"/>
    <n v="0"/>
    <n v="0"/>
    <n v="0"/>
    <n v="0"/>
    <n v="0"/>
    <n v="0"/>
    <n v="7240"/>
    <n v="5379.01"/>
    <n v="0"/>
    <n v="0"/>
  </r>
  <r>
    <x v="2"/>
    <s v="Cap Body 3/4 (GR)"/>
    <s v="Rajeshwari"/>
    <s v="Trading"/>
    <s v="Pcs."/>
    <m/>
    <n v="0"/>
    <n v="0"/>
    <n v="0"/>
    <n v="0"/>
    <n v="0"/>
    <n v="0"/>
    <n v="1608"/>
    <n v="1240.95"/>
    <n v="0"/>
    <n v="0"/>
    <n v="0"/>
    <n v="0"/>
    <n v="0"/>
    <n v="0"/>
    <n v="0"/>
    <n v="0"/>
    <n v="0"/>
    <n v="0"/>
    <n v="0"/>
    <n v="0"/>
    <n v="1608"/>
    <n v="1240.95"/>
    <n v="0"/>
    <n v="0"/>
  </r>
  <r>
    <x v="2"/>
    <s v="Cap Body 3/4 (M.B)"/>
    <s v="Rajeshwari"/>
    <s v="Trading"/>
    <s v="Pcs."/>
    <m/>
    <n v="0"/>
    <n v="840"/>
    <n v="0"/>
    <n v="675.69"/>
    <n v="0"/>
    <n v="0"/>
    <n v="1200"/>
    <n v="938.89"/>
    <n v="0"/>
    <n v="0"/>
    <n v="2040"/>
    <n v="344.2704"/>
    <n v="2384.2703999999999"/>
    <n v="1611.6"/>
    <n v="0"/>
    <n v="0"/>
    <n v="0"/>
    <n v="0"/>
    <n v="0"/>
    <n v="0"/>
    <n v="0"/>
    <n v="0"/>
    <n v="0"/>
    <n v="0"/>
  </r>
  <r>
    <x v="2"/>
    <s v="Cap Body 3/4 (MW)"/>
    <s v="Rajeshwari"/>
    <s v="Trading"/>
    <s v="Pcs."/>
    <m/>
    <n v="0"/>
    <n v="0"/>
    <n v="0"/>
    <n v="0"/>
    <n v="0"/>
    <n v="0"/>
    <n v="1648"/>
    <n v="1247.24"/>
    <n v="0"/>
    <n v="0"/>
    <n v="0"/>
    <n v="0"/>
    <n v="0"/>
    <n v="0"/>
    <n v="0"/>
    <n v="0"/>
    <n v="0"/>
    <n v="0"/>
    <n v="0"/>
    <n v="0"/>
    <n v="1648"/>
    <n v="1247.24"/>
    <n v="0"/>
    <n v="0"/>
  </r>
  <r>
    <x v="2"/>
    <s v="Cap Body 3/4 (silver)"/>
    <s v="Housekeeping"/>
    <s v="Trading"/>
    <s v="Pcs."/>
    <m/>
    <n v="0"/>
    <n v="0"/>
    <n v="0"/>
    <n v="0"/>
    <n v="0"/>
    <n v="0"/>
    <n v="1152"/>
    <n v="904.22"/>
    <n v="0"/>
    <n v="0"/>
    <n v="1152"/>
    <n v="194.41152000000002"/>
    <n v="1346.4115200000001"/>
    <n v="898.56"/>
    <n v="0"/>
    <n v="0"/>
    <n v="0"/>
    <n v="0"/>
    <n v="0"/>
    <n v="0"/>
    <n v="0"/>
    <n v="0"/>
    <n v="0"/>
    <n v="0"/>
  </r>
  <r>
    <x v="2"/>
    <s v="CASTER 25mm Rev Nylon WHEEL"/>
    <s v="Component"/>
    <s v="Trading"/>
    <s v="Pcs."/>
    <m/>
    <n v="0"/>
    <n v="4860"/>
    <n v="219.43"/>
    <n v="26707.75"/>
    <n v="2420"/>
    <n v="13310"/>
    <n v="0"/>
    <n v="0"/>
    <n v="0"/>
    <n v="0"/>
    <n v="0"/>
    <n v="0"/>
    <n v="0"/>
    <n v="0"/>
    <n v="0"/>
    <n v="0"/>
    <n v="0"/>
    <n v="0"/>
    <n v="0"/>
    <n v="0"/>
    <n v="7280"/>
    <n v="40017.75"/>
    <n v="219.43"/>
    <n v="0"/>
  </r>
  <r>
    <x v="2"/>
    <s v="CHAIR ARMLESS (HEAVY)"/>
    <s v="MAHANANDA"/>
    <s v="Trading"/>
    <s v="Pcs."/>
    <m/>
    <n v="0"/>
    <n v="300"/>
    <n v="13.54"/>
    <n v="137295"/>
    <n v="0"/>
    <n v="0"/>
    <n v="0"/>
    <n v="0"/>
    <n v="0"/>
    <n v="0"/>
    <n v="0"/>
    <n v="0"/>
    <n v="0"/>
    <n v="0"/>
    <n v="0"/>
    <n v="0"/>
    <n v="0"/>
    <n v="0"/>
    <n v="0"/>
    <n v="0"/>
    <n v="300"/>
    <n v="137295"/>
    <n v="13.54"/>
    <n v="0"/>
  </r>
  <r>
    <x v="2"/>
    <s v="Corrosion Rust Preventive Spray"/>
    <s v="General"/>
    <s v="Trading"/>
    <s v="Pcs."/>
    <m/>
    <n v="0"/>
    <n v="75"/>
    <n v="3.39"/>
    <n v="14625"/>
    <n v="0"/>
    <n v="0"/>
    <n v="0"/>
    <n v="0"/>
    <n v="0"/>
    <n v="0"/>
    <n v="0"/>
    <n v="0"/>
    <n v="0"/>
    <n v="0"/>
    <n v="0"/>
    <n v="0"/>
    <n v="0"/>
    <n v="0"/>
    <n v="0"/>
    <n v="0"/>
    <n v="75"/>
    <n v="14625"/>
    <n v="3.39"/>
    <n v="0"/>
  </r>
  <r>
    <x v="2"/>
    <s v="DE0001 DEVNANDAN GOLD-24 (B)"/>
    <s v="Ghamela"/>
    <s v="Finished Good"/>
    <s v="Pcs."/>
    <n v="1500"/>
    <n v="1635"/>
    <n v="0"/>
    <n v="0"/>
    <n v="0"/>
    <n v="0"/>
    <n v="0"/>
    <n v="592"/>
    <n v="93066.47"/>
    <n v="591"/>
    <n v="119878.44"/>
    <n v="0"/>
    <n v="0"/>
    <n v="0"/>
    <n v="0"/>
    <n v="0"/>
    <n v="888"/>
    <n v="149.08632"/>
    <n v="0"/>
    <n v="1037.0863199999999"/>
    <n v="966.28499999999997"/>
    <n v="1"/>
    <n v="157.21"/>
    <n v="70.801319999999919"/>
    <n v="0"/>
  </r>
  <r>
    <x v="2"/>
    <s v="DE0001 DEVNANDAN GOLD-24 (O)"/>
    <s v="Ghamela"/>
    <s v="Finished Good"/>
    <s v="Pcs."/>
    <n v="1500"/>
    <n v="1635"/>
    <n v="0"/>
    <n v="0"/>
    <n v="0"/>
    <n v="0"/>
    <n v="0"/>
    <n v="590"/>
    <n v="91959.13"/>
    <n v="591"/>
    <n v="119878.44"/>
    <n v="0"/>
    <n v="0"/>
    <n v="0"/>
    <n v="0"/>
    <n v="0"/>
    <n v="885"/>
    <n v="148.58265"/>
    <n v="0"/>
    <n v="1033.5826500000001"/>
    <n v="966.28499999999997"/>
    <n v="-1"/>
    <n v="-155.86000000000001"/>
    <n v="67.29765000000009"/>
    <n v="0"/>
  </r>
  <r>
    <x v="2"/>
    <s v="DE0001 DEVNANDAN GOLD-24 (P)"/>
    <s v="Ghamela"/>
    <s v="Finished Good"/>
    <s v="Pcs."/>
    <n v="1500"/>
    <n v="1635"/>
    <n v="0"/>
    <n v="0"/>
    <n v="0"/>
    <n v="0"/>
    <n v="0"/>
    <n v="592"/>
    <n v="92457.95"/>
    <n v="595"/>
    <n v="120689.8"/>
    <n v="0"/>
    <n v="0"/>
    <n v="0"/>
    <n v="0"/>
    <n v="0"/>
    <n v="888"/>
    <n v="149.08632"/>
    <n v="0"/>
    <n v="1037.0863199999999"/>
    <n v="972.82500000000005"/>
    <n v="-3"/>
    <n v="-468.54"/>
    <n v="64.261319999999841"/>
    <n v="0"/>
  </r>
  <r>
    <x v="2"/>
    <s v="DE0002 DEVNANDAN GOLD-21(B)"/>
    <s v="Ghamela"/>
    <s v="Finished Good"/>
    <s v="Pcs."/>
    <n v="1200"/>
    <n v="1308"/>
    <n v="9"/>
    <n v="66.22"/>
    <n v="1234.51"/>
    <n v="0"/>
    <n v="0"/>
    <n v="0"/>
    <n v="0"/>
    <n v="0"/>
    <n v="0"/>
    <n v="0"/>
    <n v="0"/>
    <n v="0"/>
    <n v="0"/>
    <n v="11.772"/>
    <n v="0"/>
    <n v="0"/>
    <n v="0"/>
    <n v="0"/>
    <n v="0"/>
    <n v="9"/>
    <n v="1234.51"/>
    <n v="66.22"/>
    <n v="0"/>
  </r>
  <r>
    <x v="2"/>
    <s v="DE0002 DEVNANDAN GOLD-21(O)"/>
    <s v="Ghamela"/>
    <s v="Finished Good"/>
    <s v="Pcs."/>
    <m/>
    <m/>
    <m/>
    <n v="55.15"/>
    <m/>
    <m/>
    <m/>
    <m/>
    <m/>
    <m/>
    <m/>
    <m/>
    <m/>
    <n v="0"/>
    <m/>
    <n v="0"/>
    <n v="0"/>
    <n v="0"/>
    <n v="0"/>
    <n v="0"/>
    <n v="0"/>
    <m/>
    <m/>
    <n v="55.15"/>
    <n v="0"/>
  </r>
  <r>
    <x v="2"/>
    <s v="DE0002 DEVNANDAN GOLD-21(P)"/>
    <s v="Ghamela"/>
    <s v="Finished Good"/>
    <s v="Pcs."/>
    <m/>
    <m/>
    <m/>
    <n v="55.15"/>
    <m/>
    <m/>
    <m/>
    <m/>
    <m/>
    <m/>
    <m/>
    <m/>
    <m/>
    <n v="0"/>
    <m/>
    <n v="0"/>
    <n v="0"/>
    <n v="0"/>
    <n v="0"/>
    <n v="0"/>
    <n v="0"/>
    <m/>
    <m/>
    <n v="55.15"/>
    <n v="0"/>
  </r>
  <r>
    <x v="2"/>
    <s v="DE0005 DEVNANDAN GOLD-19(B)"/>
    <s v="Ghamela"/>
    <s v="Finished Good"/>
    <s v="Pcs."/>
    <n v="720"/>
    <n v="785"/>
    <n v="22"/>
    <n v="538.98"/>
    <n v="1789.93"/>
    <n v="0"/>
    <n v="0"/>
    <n v="0"/>
    <n v="0"/>
    <n v="0"/>
    <n v="0"/>
    <n v="0"/>
    <n v="0"/>
    <n v="0"/>
    <n v="0"/>
    <n v="17.27"/>
    <n v="0"/>
    <n v="0"/>
    <n v="0"/>
    <n v="0"/>
    <n v="0"/>
    <n v="22"/>
    <n v="1789.93"/>
    <n v="538.98"/>
    <n v="0"/>
  </r>
  <r>
    <x v="2"/>
    <s v="DE0005 DEVNANDAN GOLD-19(MIX)"/>
    <s v="Ghamela"/>
    <s v="Finished Good"/>
    <s v="Pcs."/>
    <m/>
    <m/>
    <m/>
    <n v="102.43"/>
    <m/>
    <m/>
    <m/>
    <m/>
    <m/>
    <m/>
    <m/>
    <m/>
    <m/>
    <n v="0"/>
    <m/>
    <n v="0"/>
    <n v="0"/>
    <n v="0"/>
    <n v="0"/>
    <n v="0"/>
    <n v="0"/>
    <m/>
    <m/>
    <n v="102.43"/>
    <n v="0"/>
  </r>
  <r>
    <x v="2"/>
    <s v="DE0005 DEVNANDAN GOLD-19(O)"/>
    <s v="Ghamela"/>
    <s v="Finished Good"/>
    <s v="Pcs."/>
    <n v="720"/>
    <n v="785"/>
    <n v="-4"/>
    <n v="517.12"/>
    <n v="-329.98"/>
    <n v="0"/>
    <n v="0"/>
    <n v="0"/>
    <n v="0"/>
    <n v="0"/>
    <n v="0"/>
    <n v="0"/>
    <n v="0"/>
    <n v="0"/>
    <n v="0"/>
    <n v="-3.14"/>
    <n v="0"/>
    <n v="0"/>
    <n v="0"/>
    <n v="0"/>
    <n v="0"/>
    <n v="-4"/>
    <n v="-329.98"/>
    <n v="517.12"/>
    <n v="0"/>
  </r>
  <r>
    <x v="2"/>
    <s v="DE0005 DEVNANDAN GOLD-19(P)"/>
    <s v="Ghamela"/>
    <s v="Finished Good"/>
    <s v="Pcs."/>
    <n v="720"/>
    <n v="785"/>
    <n v="-14"/>
    <n v="508.71"/>
    <n v="-1157.26"/>
    <n v="0"/>
    <n v="0"/>
    <n v="0"/>
    <n v="0"/>
    <n v="0"/>
    <n v="0"/>
    <n v="0"/>
    <n v="0"/>
    <n v="0"/>
    <n v="0"/>
    <n v="-10.99"/>
    <n v="0"/>
    <n v="0"/>
    <n v="0"/>
    <n v="0"/>
    <n v="0"/>
    <n v="-14"/>
    <n v="-1157.26"/>
    <n v="508.71"/>
    <n v="0"/>
  </r>
  <r>
    <x v="2"/>
    <s v="DE1007 DEVNANDAN BKT 5.LTR(B)"/>
    <s v="Bucket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DE1007 DEVNANDAN BKT 5.LTR(O)"/>
    <s v="Bucket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DE1007 DEVNANDAN BKT 5.LTR(P)"/>
    <s v="Bucket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EMP Lock &amp; Safe 1104"/>
    <s v="EMPORIU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ENVELOP"/>
    <s v="General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Floor Wiper Sheet 16&quot; (Lining)"/>
    <s v="Component"/>
    <s v="Trading"/>
    <s v="Pcs."/>
    <m/>
    <n v="0"/>
    <n v="-516"/>
    <n v="0"/>
    <n v="0"/>
    <n v="3000"/>
    <n v="15000"/>
    <n v="0"/>
    <n v="0"/>
    <n v="0"/>
    <n v="0"/>
    <n v="783"/>
    <n v="132.13908000000001"/>
    <n v="915.13908000000004"/>
    <n v="3998.46"/>
    <n v="0"/>
    <n v="0"/>
    <n v="0"/>
    <n v="0"/>
    <n v="0"/>
    <n v="0"/>
    <n v="1701"/>
    <n v="11002.58"/>
    <n v="0"/>
    <n v="0"/>
  </r>
  <r>
    <x v="2"/>
    <s v="Floor Wiper Sheet 16&quot; (mix colour)"/>
    <s v="Component"/>
    <s v="Trading"/>
    <s v="Pcs."/>
    <m/>
    <n v="0"/>
    <n v="0"/>
    <n v="0"/>
    <n v="0"/>
    <n v="3000"/>
    <n v="12000"/>
    <n v="0"/>
    <n v="0"/>
    <n v="0"/>
    <n v="0"/>
    <n v="500"/>
    <n v="84.38"/>
    <n v="584.38"/>
    <n v="2000"/>
    <n v="0"/>
    <n v="0"/>
    <n v="0"/>
    <n v="0"/>
    <n v="0"/>
    <n v="0"/>
    <n v="2500"/>
    <n v="10000"/>
    <n v="0"/>
    <n v="0"/>
  </r>
  <r>
    <x v="2"/>
    <s v="FRIDPN605 Showel Dustpan With Patti"/>
    <s v="FRISCH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HAND TROLLY"/>
    <s v="Component"/>
    <s v="Trading"/>
    <s v="Pcs."/>
    <m/>
    <n v="0"/>
    <n v="1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.05"/>
    <n v="0"/>
  </r>
  <r>
    <x v="2"/>
    <s v="HDPE 17NO.TOKER(B)"/>
    <s v="Ghamela"/>
    <s v="Trading"/>
    <s v="Pcs."/>
    <m/>
    <n v="0"/>
    <n v="176"/>
    <n v="7.95"/>
    <n v="12215.2"/>
    <n v="0"/>
    <n v="0"/>
    <n v="0"/>
    <n v="0"/>
    <n v="0"/>
    <n v="0"/>
    <n v="0"/>
    <n v="0"/>
    <n v="0"/>
    <n v="0"/>
    <n v="0"/>
    <n v="0"/>
    <n v="0"/>
    <n v="0"/>
    <n v="0"/>
    <n v="0"/>
    <n v="176"/>
    <n v="12215.2"/>
    <n v="7.95"/>
    <n v="0"/>
  </r>
  <r>
    <x v="2"/>
    <s v="IRON CHAIN (HANGING PURPOSE)"/>
    <s v="Component"/>
    <s v="Trading"/>
    <s v="Pcs."/>
    <m/>
    <n v="0"/>
    <n v="13436"/>
    <n v="606.63"/>
    <n v="94052"/>
    <n v="0"/>
    <n v="0"/>
    <n v="0"/>
    <n v="0"/>
    <n v="0"/>
    <n v="0"/>
    <n v="0"/>
    <n v="0"/>
    <n v="0"/>
    <n v="0"/>
    <n v="0"/>
    <n v="0"/>
    <n v="0"/>
    <n v="0"/>
    <n v="0"/>
    <n v="0"/>
    <n v="13436"/>
    <n v="94052"/>
    <n v="606.63"/>
    <n v="0"/>
  </r>
  <r>
    <x v="2"/>
    <s v="Kitchen wiper Only Blade"/>
    <s v="Component"/>
    <s v="Trading"/>
    <s v="Pcs."/>
    <m/>
    <n v="0"/>
    <n v="493"/>
    <n v="22.26"/>
    <n v="404.77"/>
    <n v="0"/>
    <n v="0"/>
    <n v="0"/>
    <n v="0"/>
    <n v="0"/>
    <n v="0"/>
    <n v="0"/>
    <n v="0"/>
    <n v="0"/>
    <n v="0"/>
    <n v="0"/>
    <n v="0"/>
    <n v="0"/>
    <n v="0"/>
    <n v="0"/>
    <n v="0"/>
    <n v="493"/>
    <n v="404.77"/>
    <n v="22.26"/>
    <n v="0"/>
  </r>
  <r>
    <x v="2"/>
    <s v="LINEAR ONE PLY ROLL"/>
    <s v="Packing Material"/>
    <s v="Trading"/>
    <s v="Kgs."/>
    <m/>
    <n v="0"/>
    <n v="50.4"/>
    <n v="2.2799999999999998"/>
    <n v="1512"/>
    <n v="109"/>
    <n v="3161"/>
    <n v="0"/>
    <n v="0"/>
    <n v="0"/>
    <n v="0"/>
    <n v="0"/>
    <n v="0"/>
    <n v="0"/>
    <n v="0"/>
    <n v="0"/>
    <n v="0"/>
    <n v="0"/>
    <n v="0"/>
    <n v="0"/>
    <n v="0"/>
    <n v="159.4"/>
    <n v="4673"/>
    <n v="2.2799999999999998"/>
    <n v="0"/>
  </r>
  <r>
    <x v="2"/>
    <s v="Little Champ Only Body"/>
    <s v="Kitchenware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Lock &amp; Safe Only Container (1104)"/>
    <s v="Rajeshwari"/>
    <s v="Trading"/>
    <s v="Pcs."/>
    <m/>
    <n v="0"/>
    <n v="3389"/>
    <n v="138.11000000000001"/>
    <n v="52231.83"/>
    <n v="0"/>
    <n v="0"/>
    <n v="0"/>
    <n v="0"/>
    <n v="0"/>
    <n v="0"/>
    <n v="3289"/>
    <n v="555.05164000000002"/>
    <n v="3844.0516400000001"/>
    <n v="50683.49"/>
    <n v="0"/>
    <n v="0"/>
    <n v="0"/>
    <n v="0"/>
    <n v="0"/>
    <n v="0"/>
    <n v="100"/>
    <n v="1541.22"/>
    <n v="138.11000000000001"/>
    <n v="0"/>
  </r>
  <r>
    <x v="2"/>
    <s v="Lock &amp; Safe Only Lid (1104)"/>
    <s v="Rajeshwari"/>
    <s v="Finished Good"/>
    <s v="Pcs."/>
    <n v="95"/>
    <n v="104"/>
    <n v="5906"/>
    <n v="594.61"/>
    <n v="43260.92"/>
    <n v="0"/>
    <n v="0"/>
    <n v="0"/>
    <n v="0"/>
    <n v="0"/>
    <n v="0"/>
    <n v="5806"/>
    <n v="979.82056000000011"/>
    <n v="6785.8205600000001"/>
    <n v="42499.92"/>
    <n v="614.22400000000005"/>
    <n v="0"/>
    <n v="0"/>
    <n v="0"/>
    <n v="0"/>
    <n v="0"/>
    <n v="100"/>
    <n v="732.49"/>
    <n v="594.61"/>
    <n v="0"/>
  </r>
  <r>
    <x v="2"/>
    <s v="M.S. PIPE48&quot;"/>
    <s v="Housekeeping"/>
    <s v="Trading"/>
    <s v="Pcs."/>
    <m/>
    <n v="0"/>
    <n v="346"/>
    <n v="15.62"/>
    <n v="7958"/>
    <n v="0"/>
    <n v="0"/>
    <n v="0"/>
    <n v="0"/>
    <n v="0"/>
    <n v="0"/>
    <n v="0"/>
    <n v="0"/>
    <n v="0"/>
    <n v="0"/>
    <n v="0"/>
    <n v="0"/>
    <n v="0"/>
    <n v="0"/>
    <n v="0"/>
    <n v="0"/>
    <n v="346"/>
    <n v="7958"/>
    <n v="15.62"/>
    <n v="0"/>
  </r>
  <r>
    <x v="2"/>
    <s v="M.S.PIPE 40&quot;"/>
    <s v="Housekeeping"/>
    <s v="Trading"/>
    <s v="Pcs."/>
    <m/>
    <n v="0"/>
    <n v="470"/>
    <n v="21.22"/>
    <n v="9870"/>
    <n v="0"/>
    <n v="0"/>
    <n v="0"/>
    <n v="0"/>
    <n v="0"/>
    <n v="0"/>
    <n v="0"/>
    <n v="0"/>
    <n v="0"/>
    <n v="0"/>
    <n v="0"/>
    <n v="0"/>
    <n v="0"/>
    <n v="0"/>
    <n v="0"/>
    <n v="0"/>
    <n v="470"/>
    <n v="9870"/>
    <n v="21.22"/>
    <n v="0"/>
  </r>
  <r>
    <x v="2"/>
    <s v="MASTI FLOOR WIPER"/>
    <s v="NEAT &amp; CLEAN"/>
    <s v="Trading"/>
    <s v="Pcs."/>
    <m/>
    <n v="0"/>
    <n v="-806"/>
    <n v="0"/>
    <n v="-38354.639999999999"/>
    <n v="0"/>
    <n v="0"/>
    <n v="0"/>
    <n v="0"/>
    <n v="0"/>
    <n v="0"/>
    <n v="0"/>
    <n v="0"/>
    <n v="0"/>
    <n v="0"/>
    <n v="0"/>
    <n v="0"/>
    <n v="0"/>
    <n v="0"/>
    <n v="0"/>
    <n v="0"/>
    <n v="-806"/>
    <n v="-38354.639999999999"/>
    <n v="0"/>
    <n v="0"/>
  </r>
  <r>
    <x v="2"/>
    <s v="MASTI FLOOR WIPER ONLY BLADE"/>
    <s v="NEAT &amp; CLEAN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MASTI FLOOR WIPER ONLY BLADE SILICON"/>
    <s v="NEAT &amp; CLEAN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MODERN BATHROOM WIPER BLADE-904"/>
    <s v="Component"/>
    <s v="Trading"/>
    <s v="Pcs."/>
    <m/>
    <n v="0"/>
    <n v="0"/>
    <n v="0"/>
    <n v="0"/>
    <n v="0"/>
    <n v="0"/>
    <n v="3747"/>
    <n v="20481.509999999998"/>
    <n v="0"/>
    <n v="0"/>
    <n v="864"/>
    <n v="145.80864000000003"/>
    <n v="1009.80864"/>
    <n v="4722.24"/>
    <n v="0"/>
    <n v="0"/>
    <n v="0"/>
    <n v="0"/>
    <n v="0"/>
    <n v="0"/>
    <n v="2883"/>
    <n v="15755.28"/>
    <n v="0"/>
    <n v="0"/>
  </r>
  <r>
    <x v="2"/>
    <s v="Modern Wiper Only Body 904"/>
    <s v="Component"/>
    <s v="Trading"/>
    <s v="Pcs."/>
    <m/>
    <n v="0"/>
    <n v="-456"/>
    <n v="0"/>
    <n v="0"/>
    <n v="0"/>
    <n v="0"/>
    <n v="5842"/>
    <n v="46915.97"/>
    <n v="0"/>
    <n v="0"/>
    <n v="2068"/>
    <n v="348.99567999999999"/>
    <n v="2416.99568"/>
    <n v="20449.03"/>
    <n v="0"/>
    <n v="0"/>
    <n v="0"/>
    <n v="0"/>
    <n v="0"/>
    <n v="0"/>
    <n v="3318"/>
    <n v="26463.3"/>
    <n v="0"/>
    <n v="0"/>
  </r>
  <r>
    <x v="2"/>
    <s v="Multipurpose Drum 210Ltr.Lid (Black)"/>
    <s v="BLOW MOULDING"/>
    <s v="Trading"/>
    <s v="Pcs."/>
    <m/>
    <n v="0"/>
    <n v="5"/>
    <n v="0.23"/>
    <n v="629.85"/>
    <n v="0"/>
    <n v="0"/>
    <n v="0"/>
    <n v="0"/>
    <n v="0"/>
    <n v="0"/>
    <n v="0"/>
    <n v="0"/>
    <n v="0"/>
    <n v="0"/>
    <n v="0"/>
    <n v="0"/>
    <n v="0"/>
    <n v="0"/>
    <n v="0"/>
    <n v="0"/>
    <n v="5"/>
    <n v="629.85"/>
    <n v="0.23"/>
    <n v="0"/>
  </r>
  <r>
    <x v="2"/>
    <s v="Multipurpose Drum 210Ltr.With Lid"/>
    <s v="BLOW MOULDING"/>
    <s v="Trading"/>
    <s v="Pcs."/>
    <m/>
    <n v="0"/>
    <n v="4"/>
    <n v="0.18"/>
    <n v="4589.88"/>
    <n v="0"/>
    <n v="0"/>
    <n v="0"/>
    <n v="0"/>
    <n v="0"/>
    <n v="0"/>
    <n v="0"/>
    <n v="0"/>
    <n v="0"/>
    <n v="0"/>
    <n v="0"/>
    <n v="0"/>
    <n v="0"/>
    <n v="0"/>
    <n v="0"/>
    <n v="0"/>
    <n v="4"/>
    <n v="4589.88"/>
    <n v="0.18"/>
    <n v="0"/>
  </r>
  <r>
    <x v="2"/>
    <s v="MULTIPURPOSE TROLLY 702 BLUE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MULTIPURPOSE TROLLY 702 RED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NIPPLE 12 X 1/2 BSP"/>
    <s v="General"/>
    <s v="Trading"/>
    <s v="Pcs."/>
    <m/>
    <n v="0"/>
    <n v="15"/>
    <n v="0.68"/>
    <n v="450"/>
    <n v="0"/>
    <n v="0"/>
    <n v="0"/>
    <n v="0"/>
    <n v="0"/>
    <n v="0"/>
    <n v="0"/>
    <n v="0"/>
    <n v="0"/>
    <n v="0"/>
    <n v="0"/>
    <n v="0"/>
    <n v="0"/>
    <n v="0"/>
    <n v="0"/>
    <n v="0"/>
    <n v="15"/>
    <n v="450"/>
    <n v="0.68"/>
    <n v="0"/>
  </r>
  <r>
    <x v="2"/>
    <s v="NIPPLE 20 X 1/4 BSP"/>
    <s v="General"/>
    <s v="Trading"/>
    <s v="Pcs."/>
    <m/>
    <n v="0"/>
    <n v="50"/>
    <n v="2.2599999999999998"/>
    <n v="1200"/>
    <n v="0"/>
    <n v="0"/>
    <n v="0"/>
    <n v="0"/>
    <n v="0"/>
    <n v="0"/>
    <n v="0"/>
    <n v="0"/>
    <n v="0"/>
    <n v="0"/>
    <n v="0"/>
    <n v="0"/>
    <n v="0"/>
    <n v="0"/>
    <n v="0"/>
    <n v="0"/>
    <n v="50"/>
    <n v="1200"/>
    <n v="2.2599999999999998"/>
    <n v="0"/>
  </r>
  <r>
    <x v="2"/>
    <s v="O-11LTR BKT (B)"/>
    <s v="Ossam"/>
    <s v="Finished Good"/>
    <s v="Pcs."/>
    <n v="375"/>
    <n v="409"/>
    <n v="38"/>
    <n v="23.52"/>
    <n v="6688"/>
    <n v="0"/>
    <n v="0"/>
    <n v="0"/>
    <n v="0"/>
    <n v="0"/>
    <n v="0"/>
    <n v="0"/>
    <n v="0"/>
    <n v="0"/>
    <n v="0"/>
    <n v="15.542"/>
    <n v="0"/>
    <n v="0"/>
    <n v="20"/>
    <n v="20"/>
    <n v="0"/>
    <n v="38"/>
    <n v="6688"/>
    <n v="43.519999999999996"/>
    <n v="0"/>
  </r>
  <r>
    <x v="2"/>
    <s v="O-11LTR BKT (MW)"/>
    <s v="Ossam"/>
    <s v="Finished Good"/>
    <s v="Pcs."/>
    <n v="375"/>
    <n v="409"/>
    <n v="291"/>
    <n v="7.69"/>
    <n v="51216"/>
    <n v="0"/>
    <n v="0"/>
    <n v="0"/>
    <n v="0"/>
    <n v="0"/>
    <n v="0"/>
    <n v="0"/>
    <n v="0"/>
    <n v="0"/>
    <n v="0"/>
    <n v="119.01900000000001"/>
    <n v="0"/>
    <n v="0"/>
    <n v="0"/>
    <n v="0"/>
    <n v="0"/>
    <n v="291"/>
    <n v="51216"/>
    <n v="7.69"/>
    <n v="0"/>
  </r>
  <r>
    <x v="2"/>
    <s v="O-11LTR BKT (S)"/>
    <s v="Ossam"/>
    <s v="Finished Good"/>
    <s v="Pcs."/>
    <n v="375"/>
    <n v="409"/>
    <n v="184"/>
    <n v="8.31"/>
    <n v="32384"/>
    <n v="0"/>
    <n v="0"/>
    <n v="0"/>
    <n v="0"/>
    <n v="0"/>
    <n v="0"/>
    <n v="0"/>
    <n v="0"/>
    <n v="0"/>
    <n v="0"/>
    <n v="75.256"/>
    <n v="0"/>
    <n v="0"/>
    <n v="0"/>
    <n v="0"/>
    <n v="0"/>
    <n v="184"/>
    <n v="32384"/>
    <n v="8.31"/>
    <n v="0"/>
  </r>
  <r>
    <x v="2"/>
    <s v="O-11LTR BKT(MB)"/>
    <s v="Ossam"/>
    <s v="Finished Good"/>
    <s v="Pcs."/>
    <n v="375"/>
    <n v="409"/>
    <n v="211"/>
    <n v="29.52"/>
    <n v="37136"/>
    <n v="0"/>
    <n v="0"/>
    <n v="0"/>
    <n v="0"/>
    <n v="0"/>
    <n v="0"/>
    <n v="0"/>
    <n v="0"/>
    <n v="0"/>
    <n v="0"/>
    <n v="86.299000000000007"/>
    <n v="0"/>
    <n v="0"/>
    <n v="20"/>
    <n v="20"/>
    <n v="0"/>
    <n v="211"/>
    <n v="37136"/>
    <n v="49.519999999999996"/>
    <n v="0"/>
  </r>
  <r>
    <x v="2"/>
    <s v="O-11LTR BKT(P)"/>
    <s v="Ossam"/>
    <s v="Finished Good"/>
    <s v="Pcs."/>
    <n v="375"/>
    <n v="409"/>
    <n v="83"/>
    <n v="16.47"/>
    <n v="14608"/>
    <n v="0"/>
    <n v="0"/>
    <n v="0"/>
    <n v="0"/>
    <n v="0"/>
    <n v="0"/>
    <n v="0"/>
    <n v="0"/>
    <n v="0"/>
    <n v="0"/>
    <n v="33.947000000000003"/>
    <n v="0"/>
    <n v="0"/>
    <n v="10"/>
    <n v="10"/>
    <n v="0"/>
    <n v="83"/>
    <n v="14608"/>
    <n v="26.47"/>
    <n v="0"/>
  </r>
  <r>
    <x v="2"/>
    <s v="O-13LTR BKT (B)"/>
    <s v="Ossam"/>
    <s v="Finished Good"/>
    <s v="Pcs."/>
    <n v="460"/>
    <n v="501"/>
    <n v="82"/>
    <n v="16.87"/>
    <n v="16400"/>
    <n v="0"/>
    <n v="0"/>
    <n v="0"/>
    <n v="0"/>
    <n v="30"/>
    <n v="2220"/>
    <n v="0"/>
    <n v="0"/>
    <n v="0"/>
    <n v="0"/>
    <n v="41.082000000000001"/>
    <n v="0"/>
    <n v="0"/>
    <n v="20"/>
    <n v="20"/>
    <n v="15.03"/>
    <n v="52"/>
    <n v="10400"/>
    <n v="21.840000000000003"/>
    <n v="0"/>
  </r>
  <r>
    <x v="2"/>
    <s v="O-13LTR BKT (MB)"/>
    <s v="Ossam"/>
    <s v="Finished Good"/>
    <s v="Pcs."/>
    <n v="460"/>
    <n v="501"/>
    <n v="139"/>
    <n v="12.6"/>
    <n v="27800"/>
    <n v="0"/>
    <n v="0"/>
    <n v="0"/>
    <n v="0"/>
    <n v="0"/>
    <n v="0"/>
    <n v="0"/>
    <n v="0"/>
    <n v="0"/>
    <n v="0"/>
    <n v="69.638999999999996"/>
    <n v="0"/>
    <n v="0"/>
    <n v="10"/>
    <n v="10"/>
    <n v="0"/>
    <n v="139"/>
    <n v="27800"/>
    <n v="22.6"/>
    <n v="0"/>
  </r>
  <r>
    <x v="2"/>
    <s v="O-13LTR BKT (MW)"/>
    <s v="Ossam"/>
    <s v="Finished Good"/>
    <s v="Pcs."/>
    <n v="460"/>
    <n v="501"/>
    <n v="199"/>
    <n v="2.15"/>
    <n v="39800"/>
    <n v="0"/>
    <n v="0"/>
    <n v="0"/>
    <n v="0"/>
    <n v="0"/>
    <n v="0"/>
    <n v="0"/>
    <n v="0"/>
    <n v="0"/>
    <n v="0"/>
    <n v="99.698999999999998"/>
    <n v="0"/>
    <n v="0"/>
    <n v="0"/>
    <n v="0"/>
    <n v="0"/>
    <n v="199"/>
    <n v="39800"/>
    <n v="2.15"/>
    <n v="0"/>
  </r>
  <r>
    <x v="2"/>
    <s v="O-13LTR BKT (P)"/>
    <s v="Ossam"/>
    <s v="Finished Good"/>
    <s v="Pcs."/>
    <n v="460"/>
    <n v="501"/>
    <n v="59"/>
    <n v="22.16"/>
    <n v="11800"/>
    <n v="0"/>
    <n v="0"/>
    <n v="0"/>
    <n v="0"/>
    <n v="30"/>
    <n v="2220"/>
    <n v="0"/>
    <n v="0"/>
    <n v="0"/>
    <n v="0"/>
    <n v="29.559000000000001"/>
    <n v="0"/>
    <n v="0"/>
    <n v="40"/>
    <n v="40"/>
    <n v="15.03"/>
    <n v="29"/>
    <n v="5800"/>
    <n v="47.129999999999995"/>
    <n v="0"/>
  </r>
  <r>
    <x v="2"/>
    <s v="O-13LTR BKT (S)"/>
    <s v="Ossam"/>
    <s v="Finished Good"/>
    <s v="Pcs."/>
    <n v="460"/>
    <n v="501"/>
    <n v="117"/>
    <n v="18.45"/>
    <n v="23400"/>
    <n v="0"/>
    <n v="0"/>
    <n v="0"/>
    <n v="0"/>
    <n v="0"/>
    <n v="0"/>
    <n v="0"/>
    <n v="0"/>
    <n v="0"/>
    <n v="0"/>
    <n v="58.616999999999997"/>
    <n v="0"/>
    <n v="0"/>
    <n v="10"/>
    <n v="10"/>
    <n v="0"/>
    <n v="117"/>
    <n v="23400"/>
    <n v="28.45"/>
    <n v="0"/>
  </r>
  <r>
    <x v="2"/>
    <s v="O-18LTR BKT (B)"/>
    <s v="Ossam"/>
    <s v="Trading"/>
    <s v="Pcs."/>
    <m/>
    <n v="0"/>
    <n v="-1"/>
    <n v="0"/>
    <n v="-236"/>
    <n v="0"/>
    <n v="0"/>
    <n v="0"/>
    <n v="0"/>
    <n v="0"/>
    <n v="0"/>
    <n v="0"/>
    <n v="0"/>
    <n v="0"/>
    <n v="0"/>
    <n v="0"/>
    <n v="0"/>
    <n v="0"/>
    <n v="0"/>
    <n v="0"/>
    <n v="0"/>
    <n v="-1"/>
    <n v="-236"/>
    <n v="0"/>
    <n v="0"/>
  </r>
  <r>
    <x v="2"/>
    <s v="O-18LTR BKT (MB)"/>
    <s v="Ossam"/>
    <s v="Trading"/>
    <s v="Pcs."/>
    <m/>
    <n v="0"/>
    <n v="10"/>
    <n v="0.45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.45"/>
    <n v="0"/>
  </r>
  <r>
    <x v="2"/>
    <s v="O-18LTR BKT (MW)"/>
    <s v="Ossam"/>
    <s v="Finished Good"/>
    <s v="Pcs."/>
    <n v="555"/>
    <n v="605"/>
    <n v="8"/>
    <n v="23.57"/>
    <n v="1888"/>
    <n v="0"/>
    <n v="0"/>
    <n v="0"/>
    <n v="0"/>
    <n v="0"/>
    <n v="0"/>
    <n v="0"/>
    <n v="0"/>
    <n v="0"/>
    <n v="0"/>
    <n v="4.84"/>
    <n v="0"/>
    <n v="0"/>
    <n v="20"/>
    <n v="20"/>
    <n v="0"/>
    <n v="8"/>
    <n v="1888"/>
    <n v="43.57"/>
    <n v="0"/>
  </r>
  <r>
    <x v="2"/>
    <s v="O-18LTR BKT (P)"/>
    <s v="Ossam"/>
    <s v="Trading"/>
    <s v="Pcs."/>
    <m/>
    <n v="0"/>
    <n v="3"/>
    <n v="0.14000000000000001"/>
    <n v="708"/>
    <n v="0"/>
    <n v="0"/>
    <n v="0"/>
    <n v="0"/>
    <n v="0"/>
    <n v="0"/>
    <n v="0"/>
    <n v="0"/>
    <n v="0"/>
    <n v="0"/>
    <n v="0"/>
    <n v="0"/>
    <n v="0"/>
    <n v="0"/>
    <n v="0"/>
    <n v="0"/>
    <n v="3"/>
    <n v="708"/>
    <n v="0.14000000000000001"/>
    <n v="0"/>
  </r>
  <r>
    <x v="2"/>
    <s v="O-18LTR BKT (S)"/>
    <s v="Ossam"/>
    <s v="Finished Good"/>
    <s v="Pcs."/>
    <n v="555"/>
    <n v="605"/>
    <n v="65"/>
    <n v="26.14"/>
    <n v="15340"/>
    <n v="0"/>
    <n v="0"/>
    <n v="0"/>
    <n v="0"/>
    <n v="0"/>
    <n v="0"/>
    <n v="0"/>
    <n v="0"/>
    <n v="0"/>
    <n v="0"/>
    <n v="39.325000000000003"/>
    <n v="0"/>
    <n v="0"/>
    <n v="20"/>
    <n v="20"/>
    <n v="0"/>
    <n v="65"/>
    <n v="15340"/>
    <n v="46.14"/>
    <n v="0"/>
  </r>
  <r>
    <x v="2"/>
    <s v="O-3 LTR BUCKET"/>
    <s v="Ossam"/>
    <s v="Finished Good"/>
    <s v="Pcs."/>
    <n v="130"/>
    <n v="142"/>
    <n v="621"/>
    <n v="8.67"/>
    <n v="47196"/>
    <n v="0"/>
    <n v="0"/>
    <n v="0"/>
    <n v="0"/>
    <n v="71"/>
    <n v="1996.52"/>
    <n v="0"/>
    <n v="0"/>
    <n v="0"/>
    <n v="0"/>
    <n v="88.182000000000002"/>
    <n v="0"/>
    <n v="0"/>
    <n v="10"/>
    <n v="10"/>
    <n v="10.082000000000001"/>
    <n v="550"/>
    <n v="41800"/>
    <n v="8.588000000000001"/>
    <n v="0"/>
  </r>
  <r>
    <x v="2"/>
    <s v="O-5 LTR BUCKET"/>
    <s v="Ossam"/>
    <s v="Finished Good"/>
    <s v="Pcs."/>
    <n v="175"/>
    <n v="191"/>
    <n v="688"/>
    <n v="17.940000000000001"/>
    <n v="55040"/>
    <n v="0"/>
    <n v="0"/>
    <n v="0"/>
    <n v="0"/>
    <n v="25"/>
    <n v="740"/>
    <n v="0"/>
    <n v="0"/>
    <n v="0"/>
    <n v="0"/>
    <n v="131.40799999999999"/>
    <n v="0"/>
    <n v="0"/>
    <n v="0"/>
    <n v="0"/>
    <n v="4.7750000000000004"/>
    <n v="663"/>
    <n v="53040"/>
    <n v="13.165000000000001"/>
    <n v="0"/>
  </r>
  <r>
    <x v="2"/>
    <s v="O-9 LTR BUCKET"/>
    <s v="Ossam"/>
    <s v="Finished Good"/>
    <s v="Pcs."/>
    <n v="350"/>
    <n v="381"/>
    <n v="514"/>
    <n v="22.75"/>
    <n v="51147.75"/>
    <n v="0"/>
    <n v="0"/>
    <n v="0"/>
    <n v="0"/>
    <n v="60"/>
    <n v="3285.6"/>
    <n v="0"/>
    <n v="0"/>
    <n v="0"/>
    <n v="0"/>
    <n v="195.834"/>
    <n v="0"/>
    <n v="0"/>
    <n v="70"/>
    <n v="70"/>
    <n v="22.86"/>
    <n v="454"/>
    <n v="45177.2"/>
    <n v="69.89"/>
    <n v="0"/>
  </r>
  <r>
    <x v="2"/>
    <s v="Osm 5L Bkt. Only Handle (mix)"/>
    <s v="Ossam"/>
    <s v="Trading"/>
    <s v="Pcs."/>
    <m/>
    <n v="0"/>
    <n v="515"/>
    <n v="23.25"/>
    <n v="1888.37"/>
    <n v="0"/>
    <n v="0"/>
    <n v="0"/>
    <n v="0"/>
    <n v="0"/>
    <n v="0"/>
    <n v="0"/>
    <n v="0"/>
    <n v="0"/>
    <n v="0"/>
    <n v="0"/>
    <n v="0"/>
    <n v="0"/>
    <n v="0"/>
    <n v="0"/>
    <n v="0"/>
    <n v="515"/>
    <n v="1888.37"/>
    <n v="23.25"/>
    <n v="0"/>
  </r>
  <r>
    <x v="2"/>
    <s v="Osm 9L Bkt. only Handle(mix.)"/>
    <s v="Ossam"/>
    <s v="Trading"/>
    <s v="Pcs."/>
    <m/>
    <n v="0"/>
    <n v="515"/>
    <n v="23.25"/>
    <n v="1802.32"/>
    <n v="0"/>
    <n v="0"/>
    <n v="0"/>
    <n v="0"/>
    <n v="0"/>
    <n v="0"/>
    <n v="0"/>
    <n v="0"/>
    <n v="0"/>
    <n v="0"/>
    <n v="0"/>
    <n v="0"/>
    <n v="0"/>
    <n v="0"/>
    <n v="0"/>
    <n v="0"/>
    <n v="515"/>
    <n v="1802.32"/>
    <n v="23.25"/>
    <n v="0"/>
  </r>
  <r>
    <x v="2"/>
    <s v="Ossam 10L Only Handle"/>
    <s v="Ossam"/>
    <s v="Trading"/>
    <s v="Pcs."/>
    <m/>
    <n v="0"/>
    <n v="181"/>
    <n v="8.17"/>
    <n v="0"/>
    <n v="0"/>
    <n v="0"/>
    <n v="0"/>
    <n v="0"/>
    <n v="0"/>
    <n v="0"/>
    <n v="0"/>
    <n v="0"/>
    <n v="0"/>
    <n v="0"/>
    <n v="0"/>
    <n v="0"/>
    <n v="0"/>
    <n v="0"/>
    <n v="0"/>
    <n v="0"/>
    <n v="181"/>
    <n v="0"/>
    <n v="8.17"/>
    <n v="0"/>
  </r>
  <r>
    <x v="2"/>
    <s v="Ossam 15 Ltr Only Handle"/>
    <s v="Ossam"/>
    <s v="Trading"/>
    <s v="Pcs."/>
    <m/>
    <n v="0"/>
    <n v="29"/>
    <n v="1.31"/>
    <n v="168.69"/>
    <n v="0"/>
    <n v="0"/>
    <n v="0"/>
    <n v="0"/>
    <n v="0"/>
    <n v="0"/>
    <n v="0"/>
    <n v="0"/>
    <n v="0"/>
    <n v="0"/>
    <n v="0"/>
    <n v="0"/>
    <n v="0"/>
    <n v="0"/>
    <n v="0"/>
    <n v="0"/>
    <n v="29"/>
    <n v="168.69"/>
    <n v="1.31"/>
    <n v="0"/>
  </r>
  <r>
    <x v="2"/>
    <s v="Ossam 16 Ltr Bkt Only Handle"/>
    <s v="Ossam"/>
    <s v="Trading"/>
    <s v="Pcs."/>
    <m/>
    <n v="0"/>
    <n v="13"/>
    <n v="0.59"/>
    <n v="70.81"/>
    <n v="0"/>
    <n v="0"/>
    <n v="0"/>
    <n v="0"/>
    <n v="0"/>
    <n v="0"/>
    <n v="0"/>
    <n v="0"/>
    <n v="0"/>
    <n v="0"/>
    <n v="0"/>
    <n v="0"/>
    <n v="0"/>
    <n v="0"/>
    <n v="0"/>
    <n v="0"/>
    <n v="13"/>
    <n v="70.81"/>
    <n v="0.59"/>
    <n v="0"/>
  </r>
  <r>
    <x v="2"/>
    <s v="Ossam 17L Only Handle"/>
    <s v="Ossam"/>
    <s v="Trading"/>
    <s v="Pcs."/>
    <m/>
    <n v="0"/>
    <n v="12"/>
    <n v="0.54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.54"/>
    <n v="0"/>
  </r>
  <r>
    <x v="2"/>
    <s v="Ossam 3.5L Only Handle"/>
    <s v="Ossam"/>
    <s v="Trading"/>
    <s v="Pcs."/>
    <m/>
    <n v="0"/>
    <n v="360"/>
    <n v="16.25"/>
    <n v="0"/>
    <n v="0"/>
    <n v="0"/>
    <n v="0"/>
    <n v="0"/>
    <n v="0"/>
    <n v="0"/>
    <n v="0"/>
    <n v="0"/>
    <n v="0"/>
    <n v="0"/>
    <n v="0"/>
    <n v="0"/>
    <n v="0"/>
    <n v="0"/>
    <n v="0"/>
    <n v="0"/>
    <n v="360"/>
    <n v="0"/>
    <n v="16.25"/>
    <n v="0"/>
  </r>
  <r>
    <x v="2"/>
    <s v="Ossam 314 Fruit Ghamela"/>
    <s v="Ossam"/>
    <s v="Finished Good"/>
    <s v="Pcs."/>
    <n v="410"/>
    <n v="447"/>
    <n v="936"/>
    <n v="42.26"/>
    <n v="37463.29"/>
    <n v="0"/>
    <n v="0"/>
    <n v="0"/>
    <n v="0"/>
    <n v="0"/>
    <n v="0"/>
    <n v="0"/>
    <n v="0"/>
    <n v="0"/>
    <n v="0"/>
    <n v="418.392"/>
    <n v="0"/>
    <n v="0"/>
    <n v="0"/>
    <n v="0"/>
    <n v="0"/>
    <n v="936"/>
    <n v="37463.29"/>
    <n v="42.26"/>
    <n v="0"/>
  </r>
  <r>
    <x v="2"/>
    <s v="OSSAM 315 KISAN GHAMELA"/>
    <s v="Ghamela"/>
    <s v="Finished Good"/>
    <s v="Pcs."/>
    <n v="450"/>
    <n v="490"/>
    <n v="576"/>
    <n v="26.01"/>
    <n v="23594.43"/>
    <n v="0"/>
    <n v="0"/>
    <n v="0"/>
    <n v="0"/>
    <n v="0"/>
    <n v="0"/>
    <n v="0"/>
    <n v="0"/>
    <n v="0"/>
    <n v="0"/>
    <n v="282.24"/>
    <n v="0"/>
    <n v="0"/>
    <n v="0"/>
    <n v="0"/>
    <n v="0"/>
    <n v="576"/>
    <n v="23594.43"/>
    <n v="26.01"/>
    <n v="0"/>
  </r>
  <r>
    <x v="2"/>
    <s v="Ossam 316 Super Multipurpose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Ossam 317 Multipurpose"/>
    <s v="Ossam"/>
    <s v="Finished Good"/>
    <s v="Pcs."/>
    <n v="590"/>
    <n v="643"/>
    <n v="685"/>
    <n v="183.52"/>
    <n v="42183.38"/>
    <n v="0"/>
    <n v="0"/>
    <n v="0"/>
    <n v="0"/>
    <n v="150"/>
    <n v="9152"/>
    <n v="0"/>
    <n v="0"/>
    <n v="0"/>
    <n v="0"/>
    <n v="440.45499999999998"/>
    <n v="0"/>
    <n v="0"/>
    <n v="0"/>
    <n v="0"/>
    <n v="96.45"/>
    <n v="535"/>
    <n v="32946.14"/>
    <n v="87.070000000000007"/>
    <n v="0"/>
  </r>
  <r>
    <x v="2"/>
    <s v="Ossam 319 Toofan Ghamela (mix)"/>
    <s v="Ossam"/>
    <s v="Finished Good"/>
    <s v="Pcs."/>
    <n v="730"/>
    <n v="796"/>
    <n v="9259"/>
    <n v="2530.34"/>
    <n v="497295.43"/>
    <n v="0"/>
    <n v="0"/>
    <n v="0"/>
    <n v="0"/>
    <n v="0"/>
    <n v="0"/>
    <n v="0"/>
    <n v="0"/>
    <n v="0"/>
    <n v="0"/>
    <n v="7370.1639999999998"/>
    <n v="0"/>
    <n v="0"/>
    <n v="0"/>
    <n v="0"/>
    <n v="0"/>
    <n v="9259"/>
    <n v="497295.43"/>
    <n v="2530.34"/>
    <n v="0"/>
  </r>
  <r>
    <x v="2"/>
    <s v="Ossam 320 Yesholaxmi (mix)"/>
    <s v="Ossam"/>
    <s v="Trading"/>
    <s v="Pcs."/>
    <m/>
    <n v="0"/>
    <n v="194"/>
    <n v="8.76"/>
    <n v="8384.7099999999991"/>
    <n v="0"/>
    <n v="0"/>
    <n v="0"/>
    <n v="0"/>
    <n v="0"/>
    <n v="0"/>
    <n v="0"/>
    <n v="0"/>
    <n v="0"/>
    <n v="0"/>
    <n v="0"/>
    <n v="0"/>
    <n v="0"/>
    <n v="0"/>
    <n v="0"/>
    <n v="0"/>
    <n v="194"/>
    <n v="8384.7099999999991"/>
    <n v="8.76"/>
    <n v="0"/>
  </r>
  <r>
    <x v="2"/>
    <s v="Ossam 322 MahaLaxmi (mix)"/>
    <s v="Ossam"/>
    <s v="Finished Good"/>
    <s v="Pcs."/>
    <n v="1150"/>
    <n v="1253"/>
    <n v="12702"/>
    <n v="4406.3599999999997"/>
    <n v="1092314.8799999999"/>
    <n v="0"/>
    <n v="0"/>
    <n v="0"/>
    <n v="0"/>
    <n v="0"/>
    <n v="0"/>
    <n v="0"/>
    <n v="0"/>
    <n v="0"/>
    <n v="0"/>
    <n v="15915.606"/>
    <n v="0"/>
    <n v="0"/>
    <n v="0"/>
    <n v="0"/>
    <n v="0"/>
    <n v="12702"/>
    <n v="1092314.8799999999"/>
    <n v="4406.3599999999997"/>
    <n v="0"/>
  </r>
  <r>
    <x v="2"/>
    <s v="Ossam 408 Eelphanta Patla"/>
    <s v="Ossam"/>
    <s v="Finished Good"/>
    <s v="Pcs."/>
    <n v="920"/>
    <n v="1003"/>
    <n v="-29"/>
    <n v="0.38"/>
    <n v="-3788.85"/>
    <n v="0"/>
    <n v="0"/>
    <n v="0"/>
    <n v="0"/>
    <n v="40"/>
    <n v="5254.4"/>
    <n v="0"/>
    <n v="0"/>
    <n v="0"/>
    <n v="0"/>
    <n v="-29.087"/>
    <n v="0"/>
    <n v="0"/>
    <n v="80"/>
    <n v="80"/>
    <n v="40.119999999999997"/>
    <n v="-69"/>
    <n v="-9043.25"/>
    <n v="40.26"/>
    <n v="0"/>
  </r>
  <r>
    <x v="2"/>
    <s v="Ossam 415 Fish Crate 15No."/>
    <s v="Kitchen Crate"/>
    <s v="Finished Good"/>
    <s v="Pcs."/>
    <n v="360"/>
    <n v="392"/>
    <n v="92"/>
    <n v="9.4700000000000006"/>
    <n v="3505.71"/>
    <n v="0"/>
    <n v="0"/>
    <n v="0"/>
    <n v="0"/>
    <n v="30"/>
    <n v="1779.6"/>
    <n v="0"/>
    <n v="0"/>
    <n v="0"/>
    <n v="0"/>
    <n v="36.064"/>
    <n v="0"/>
    <n v="0"/>
    <n v="50"/>
    <n v="50"/>
    <n v="11.76"/>
    <n v="62"/>
    <n v="2362.54"/>
    <n v="47.71"/>
    <n v="0"/>
  </r>
  <r>
    <x v="2"/>
    <s v="Ossam 418 K.Crate 18No."/>
    <s v="Ossam"/>
    <s v="Finished Good"/>
    <s v="Pcs."/>
    <m/>
    <m/>
    <m/>
    <n v="6.03"/>
    <m/>
    <m/>
    <m/>
    <m/>
    <m/>
    <m/>
    <m/>
    <m/>
    <m/>
    <n v="0"/>
    <m/>
    <n v="0"/>
    <n v="0"/>
    <n v="0"/>
    <n v="30"/>
    <n v="30"/>
    <n v="0"/>
    <m/>
    <m/>
    <n v="36.03"/>
    <n v="0"/>
  </r>
  <r>
    <x v="2"/>
    <s v="Ossam 422 K. Crate 22 No."/>
    <s v="Ossam"/>
    <s v="Finished Good"/>
    <s v="Pcs."/>
    <n v="1080"/>
    <n v="1177"/>
    <n v="48"/>
    <n v="36.35"/>
    <n v="4275.46"/>
    <n v="0"/>
    <n v="0"/>
    <n v="0"/>
    <n v="0"/>
    <n v="48"/>
    <n v="6305.28"/>
    <n v="0"/>
    <n v="0"/>
    <n v="0"/>
    <n v="0"/>
    <n v="56.496000000000002"/>
    <n v="0"/>
    <n v="0"/>
    <n v="200"/>
    <n v="200"/>
    <n v="56.496000000000002"/>
    <n v="0"/>
    <n v="0"/>
    <n v="179.85399999999998"/>
    <n v="0"/>
  </r>
  <r>
    <x v="2"/>
    <s v="Ossam 505 Chawa Bkt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Ossam 507 7 Ltr Chawa Plus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Ossam 510 Wild Cat Bkt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Ossam 515 Lion Bkt"/>
    <s v="Ossam"/>
    <s v="Finished Good"/>
    <s v="Pcs."/>
    <n v="705"/>
    <n v="768"/>
    <n v="401"/>
    <n v="3.65"/>
    <n v="18462.62"/>
    <n v="0"/>
    <n v="0"/>
    <n v="0"/>
    <n v="0"/>
    <n v="0"/>
    <n v="0"/>
    <n v="0"/>
    <n v="0"/>
    <n v="0"/>
    <n v="0"/>
    <n v="307.96800000000002"/>
    <n v="0"/>
    <n v="0"/>
    <n v="0"/>
    <n v="0"/>
    <n v="0"/>
    <n v="401"/>
    <n v="18462.62"/>
    <n v="3.65"/>
    <n v="0"/>
  </r>
  <r>
    <x v="2"/>
    <s v="Ossam 517 Mini Tiger 17 Ltr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Ossam 520 20 ltr bkt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Ossam 5L Only Handle"/>
    <s v="Ossam"/>
    <s v="Trading"/>
    <s v="Pcs."/>
    <m/>
    <n v="0"/>
    <n v="120"/>
    <n v="5.42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5.42"/>
    <n v="0"/>
  </r>
  <r>
    <x v="2"/>
    <s v="Ossam planter No.07"/>
    <s v="Ossam"/>
    <s v="Finished Good"/>
    <s v="Pcs."/>
    <n v="100"/>
    <n v="109"/>
    <n v="2421"/>
    <n v="213.91"/>
    <n v="26625.42"/>
    <n v="0"/>
    <n v="0"/>
    <n v="0"/>
    <n v="0"/>
    <n v="396"/>
    <n v="4363.92"/>
    <n v="0"/>
    <n v="0"/>
    <n v="0"/>
    <n v="0"/>
    <n v="263.88900000000001"/>
    <n v="0"/>
    <n v="0"/>
    <n v="0"/>
    <n v="0"/>
    <n v="43.164000000000001"/>
    <n v="2025"/>
    <n v="22270.34"/>
    <n v="170.74599999999998"/>
    <n v="0"/>
  </r>
  <r>
    <x v="2"/>
    <s v="Ossam planter No.09"/>
    <s v="Ossam"/>
    <s v="Finished Good"/>
    <s v="Pcs."/>
    <n v="265"/>
    <n v="289"/>
    <n v="971"/>
    <n v="237.59"/>
    <n v="16306.77"/>
    <n v="0"/>
    <n v="0"/>
    <n v="0"/>
    <n v="0"/>
    <n v="617"/>
    <n v="12136.39"/>
    <n v="0"/>
    <n v="0"/>
    <n v="0"/>
    <n v="0"/>
    <n v="280.61900000000003"/>
    <n v="0"/>
    <n v="0"/>
    <n v="0"/>
    <n v="0"/>
    <n v="178.31299999999999"/>
    <n v="354"/>
    <n v="5945"/>
    <n v="59.277000000000015"/>
    <n v="0"/>
  </r>
  <r>
    <x v="2"/>
    <s v="Ossam Planter No.12"/>
    <s v="Ossam"/>
    <s v="Finished Good"/>
    <s v="Pcs."/>
    <n v="265"/>
    <n v="289"/>
    <n v="765"/>
    <n v="59.7"/>
    <n v="19415.89"/>
    <n v="0"/>
    <n v="0"/>
    <n v="2545"/>
    <n v="71959.42"/>
    <n v="847"/>
    <n v="25858.91"/>
    <n v="0"/>
    <n v="0"/>
    <n v="0"/>
    <n v="0"/>
    <n v="221.08500000000001"/>
    <n v="674.42499999999995"/>
    <n v="113.22921324999999"/>
    <n v="0"/>
    <n v="787.65421324999988"/>
    <n v="244.78299999999999"/>
    <n v="2463"/>
    <n v="68545.66"/>
    <n v="602.57121324999991"/>
    <n v="0"/>
  </r>
  <r>
    <x v="2"/>
    <s v="Ossam Planter No.14"/>
    <s v="Ossam"/>
    <s v="Finished Good"/>
    <s v="Pcs."/>
    <n v="420"/>
    <n v="458"/>
    <n v="641"/>
    <n v="0.93"/>
    <n v="26305.1"/>
    <n v="0"/>
    <n v="0"/>
    <n v="1017"/>
    <n v="45487.51"/>
    <n v="748"/>
    <n v="35522.519999999997"/>
    <n v="0"/>
    <n v="0"/>
    <n v="0"/>
    <n v="0"/>
    <n v="293.57799999999997"/>
    <n v="427.14"/>
    <n v="71.712534600000012"/>
    <n v="0"/>
    <n v="498.85253460000001"/>
    <n v="342.584"/>
    <n v="910"/>
    <n v="39564.33"/>
    <n v="157.19853460000002"/>
    <n v="0"/>
  </r>
  <r>
    <x v="2"/>
    <s v="Ossam Planter No.16"/>
    <s v="Ossam"/>
    <s v="Finished Good"/>
    <s v="Pcs."/>
    <n v="720"/>
    <n v="785"/>
    <n v="625"/>
    <n v="280.02"/>
    <n v="40202.43"/>
    <n v="0"/>
    <n v="0"/>
    <n v="480"/>
    <n v="37995.56"/>
    <n v="242"/>
    <n v="21753.38"/>
    <n v="0"/>
    <n v="0"/>
    <n v="0"/>
    <n v="0"/>
    <n v="490.625"/>
    <n v="345.6"/>
    <n v="58.022784000000009"/>
    <n v="0"/>
    <n v="403.62278400000002"/>
    <n v="189.97"/>
    <n v="863"/>
    <n v="62286.2"/>
    <n v="493.67278399999998"/>
    <n v="0"/>
  </r>
  <r>
    <x v="2"/>
    <s v="OSSAM PLANTER ONLY TRAY 07 NO."/>
    <s v="Ossam"/>
    <s v="Finished Good"/>
    <s v="Pcs."/>
    <n v="20"/>
    <n v="22"/>
    <n v="846"/>
    <n v="22.95"/>
    <n v="3151.64"/>
    <n v="0"/>
    <n v="0"/>
    <n v="0"/>
    <n v="0"/>
    <n v="48"/>
    <n v="211.68"/>
    <n v="0"/>
    <n v="0"/>
    <n v="0"/>
    <n v="0"/>
    <n v="18.611999999999998"/>
    <n v="0"/>
    <n v="0"/>
    <n v="0"/>
    <n v="0"/>
    <n v="1.056"/>
    <n v="798"/>
    <n v="2972.82"/>
    <n v="21.893999999999998"/>
    <n v="0"/>
  </r>
  <r>
    <x v="2"/>
    <s v="OSSAM PLANTER ONLY TRAY 09 NO."/>
    <s v="Ossam"/>
    <s v="Finished Good"/>
    <s v="Pcs."/>
    <n v="35"/>
    <n v="38"/>
    <n v="1780"/>
    <n v="75.510000000000005"/>
    <n v="8626.74"/>
    <n v="0"/>
    <n v="0"/>
    <n v="0"/>
    <n v="0"/>
    <n v="48"/>
    <n v="244.32"/>
    <n v="0"/>
    <n v="0"/>
    <n v="0"/>
    <n v="0"/>
    <n v="67.64"/>
    <n v="0"/>
    <n v="0"/>
    <n v="0"/>
    <n v="0"/>
    <n v="1.8240000000000001"/>
    <n v="1732"/>
    <n v="8394.1"/>
    <n v="73.686000000000007"/>
    <n v="0"/>
  </r>
  <r>
    <x v="2"/>
    <s v="OSSAM PLANTER ONLY TRAY 12 NO."/>
    <s v="Ossam"/>
    <s v="Finished Good"/>
    <s v="Pcs."/>
    <n v="60"/>
    <n v="65"/>
    <n v="220"/>
    <n v="0.28999999999999998"/>
    <n v="1614.72"/>
    <n v="0"/>
    <n v="0"/>
    <n v="0"/>
    <n v="0"/>
    <n v="152"/>
    <n v="1340.64"/>
    <n v="0"/>
    <n v="0"/>
    <n v="0"/>
    <n v="0"/>
    <n v="14.3"/>
    <n v="0"/>
    <n v="0"/>
    <n v="10"/>
    <n v="10"/>
    <n v="9.8800000000000008"/>
    <n v="68"/>
    <n v="499.1"/>
    <n v="0.40999999999999837"/>
    <n v="0"/>
  </r>
  <r>
    <x v="2"/>
    <s v="OSSAM PLANTER ONLY TRAY 14 NO."/>
    <s v="Ossam"/>
    <s v="Finished Good"/>
    <s v="Pcs."/>
    <n v="60"/>
    <n v="65"/>
    <n v="295"/>
    <n v="5.46"/>
    <n v="3023.24"/>
    <n v="0"/>
    <n v="0"/>
    <n v="0"/>
    <n v="0"/>
    <n v="120"/>
    <n v="1383.6"/>
    <n v="0"/>
    <n v="0"/>
    <n v="0"/>
    <n v="0"/>
    <n v="19.175000000000001"/>
    <n v="0"/>
    <n v="0"/>
    <n v="10"/>
    <n v="10"/>
    <n v="7.8"/>
    <n v="175"/>
    <n v="1793.44"/>
    <n v="7.660000000000001"/>
    <n v="0"/>
  </r>
  <r>
    <x v="2"/>
    <s v="OSSAM PLANTER ONLY TRAY 16 NO."/>
    <s v="Ossam"/>
    <s v="Finished Good"/>
    <s v="Pcs."/>
    <n v="90"/>
    <n v="98"/>
    <n v="-19"/>
    <n v="7.99"/>
    <n v="-364.8"/>
    <n v="0"/>
    <n v="0"/>
    <n v="0"/>
    <n v="0"/>
    <n v="0"/>
    <n v="0"/>
    <n v="0"/>
    <n v="0"/>
    <n v="0"/>
    <n v="0"/>
    <n v="-1.8620000000000001"/>
    <n v="0"/>
    <n v="0"/>
    <n v="20"/>
    <n v="20"/>
    <n v="0"/>
    <n v="-19"/>
    <n v="-364.8"/>
    <n v="27.990000000000002"/>
    <n v="0"/>
  </r>
  <r>
    <x v="2"/>
    <s v="P.O.F BAG 135*14*15mi (912)"/>
    <s v="Packing Material"/>
    <s v="Trading"/>
    <s v="Pcs."/>
    <m/>
    <n v="0"/>
    <n v="0"/>
    <n v="0"/>
    <n v="0"/>
    <n v="19000"/>
    <n v="6099"/>
    <n v="0"/>
    <n v="0"/>
    <n v="0"/>
    <n v="0"/>
    <n v="0"/>
    <n v="0"/>
    <n v="0"/>
    <n v="0"/>
    <n v="0"/>
    <n v="0"/>
    <n v="0"/>
    <n v="0"/>
    <n v="0"/>
    <n v="0"/>
    <n v="19000"/>
    <n v="6099"/>
    <n v="0"/>
    <n v="0"/>
  </r>
  <r>
    <x v="2"/>
    <s v="Patla Leg Grip Small"/>
    <s v="Component"/>
    <s v="Trading"/>
    <s v="Pcs."/>
    <m/>
    <n v="0"/>
    <n v="1831.28"/>
    <n v="476.81"/>
    <n v="4855.4399999999996"/>
    <n v="0"/>
    <n v="0"/>
    <n v="12350"/>
    <n v="34434.97"/>
    <n v="0"/>
    <n v="0"/>
    <n v="4459.57"/>
    <n v="752.59703320000006"/>
    <n v="5212.1670331999994"/>
    <n v="12353.01"/>
    <n v="0"/>
    <n v="0"/>
    <n v="0"/>
    <n v="0"/>
    <n v="0"/>
    <n v="0"/>
    <n v="9721.7099999999991"/>
    <n v="26934.799999999999"/>
    <n v="476.81"/>
    <n v="0"/>
  </r>
  <r>
    <x v="2"/>
    <s v="PLASTIC PIPE CAP 22MM"/>
    <s v="Housekeeping"/>
    <s v="Trading"/>
    <s v="Pcs."/>
    <m/>
    <n v="0"/>
    <n v="905"/>
    <n v="110.62"/>
    <n v="2190"/>
    <n v="0"/>
    <n v="0"/>
    <n v="0"/>
    <n v="0"/>
    <n v="0"/>
    <n v="0"/>
    <n v="300"/>
    <n v="50.628"/>
    <n v="350.62799999999999"/>
    <n v="726"/>
    <n v="0"/>
    <n v="0"/>
    <n v="0"/>
    <n v="0"/>
    <n v="0"/>
    <n v="0"/>
    <n v="605"/>
    <n v="1464.03"/>
    <n v="110.62"/>
    <n v="0"/>
  </r>
  <r>
    <x v="2"/>
    <s v="PLUNGER (BLACK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PP BAGS (14X16)"/>
    <s v="Packing Material"/>
    <s v="Trading"/>
    <s v="Kgs."/>
    <m/>
    <n v="0"/>
    <n v="30"/>
    <n v="1.35"/>
    <n v="4140"/>
    <n v="0"/>
    <n v="0"/>
    <n v="0"/>
    <n v="0"/>
    <n v="0"/>
    <n v="0"/>
    <n v="0"/>
    <n v="0"/>
    <n v="0"/>
    <n v="0"/>
    <n v="0"/>
    <n v="0"/>
    <n v="0"/>
    <n v="0"/>
    <n v="0"/>
    <n v="0"/>
    <n v="30"/>
    <n v="4140"/>
    <n v="1.35"/>
    <n v="0"/>
  </r>
  <r>
    <x v="2"/>
    <s v="PPCP (GROW PACK)"/>
    <s v="GROW PACK"/>
    <s v="Trading"/>
    <s v="Kgs."/>
    <m/>
    <n v="0"/>
    <n v="1804.59"/>
    <n v="0"/>
    <n v="190093.71"/>
    <n v="0"/>
    <n v="0"/>
    <n v="24540.55"/>
    <n v="2585087.0299999998"/>
    <n v="0"/>
    <n v="0"/>
    <n v="17315.25"/>
    <n v="2922.1215900000007"/>
    <n v="20237.371590000002"/>
    <n v="1823988.43"/>
    <n v="0"/>
    <n v="0"/>
    <n v="0"/>
    <n v="0"/>
    <n v="0"/>
    <n v="0"/>
    <n v="9029.89"/>
    <n v="951200.8"/>
    <n v="0"/>
    <n v="0"/>
  </r>
  <r>
    <x v="2"/>
    <s v="PVC DUSTPAN STRIP 602"/>
    <s v="MAHALASA PLATO MECH"/>
    <s v="Trading"/>
    <s v="Pcs."/>
    <m/>
    <n v="0"/>
    <n v="-11224"/>
    <n v="0"/>
    <n v="-17864.689999999999"/>
    <n v="0"/>
    <n v="0"/>
    <n v="0"/>
    <n v="0"/>
    <n v="0"/>
    <n v="0"/>
    <n v="0"/>
    <n v="0"/>
    <n v="0"/>
    <n v="0"/>
    <n v="0"/>
    <n v="0"/>
    <n v="0"/>
    <n v="0"/>
    <n v="0"/>
    <n v="0"/>
    <n v="-11224"/>
    <n v="-17864.689999999999"/>
    <n v="0"/>
    <n v="0"/>
  </r>
  <r>
    <x v="2"/>
    <s v="PVC DUSTPAN STRIP 603"/>
    <s v="MAHALASA PLATO MECH"/>
    <s v="Trading"/>
    <s v="Pcs."/>
    <m/>
    <n v="0"/>
    <n v="-106"/>
    <n v="143.76"/>
    <n v="4595.7"/>
    <n v="0"/>
    <n v="0"/>
    <n v="0"/>
    <n v="0"/>
    <n v="0"/>
    <n v="0"/>
    <n v="0"/>
    <n v="0"/>
    <n v="0"/>
    <n v="0"/>
    <n v="0"/>
    <n v="0"/>
    <n v="0"/>
    <n v="0"/>
    <n v="0"/>
    <n v="0"/>
    <n v="-106"/>
    <n v="4595.7"/>
    <n v="143.76"/>
    <n v="0"/>
  </r>
  <r>
    <x v="2"/>
    <s v="RDNG Bottam Base (Hole) (silver)"/>
    <s v="Radongrow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RDNG Bottam Plate (plain)sil"/>
    <s v="Radongrow"/>
    <s v="Trading"/>
    <s v="Pcs."/>
    <m/>
    <n v="0"/>
    <n v="-11"/>
    <n v="0"/>
    <n v="-349.87"/>
    <n v="0"/>
    <n v="0"/>
    <n v="0"/>
    <n v="0"/>
    <n v="0"/>
    <n v="0"/>
    <n v="0"/>
    <n v="0"/>
    <n v="0"/>
    <n v="0"/>
    <n v="0"/>
    <n v="0"/>
    <n v="0"/>
    <n v="0"/>
    <n v="0"/>
    <n v="0"/>
    <n v="-11"/>
    <n v="-349.87"/>
    <n v="0"/>
    <n v="0"/>
  </r>
  <r>
    <x v="2"/>
    <s v="RDNG Cap (Silver)"/>
    <s v="Radongrow"/>
    <s v="Finished Good"/>
    <s v="Pcs."/>
    <n v="65"/>
    <n v="71"/>
    <n v="2"/>
    <n v="8.2799999999999994"/>
    <n v="15.63"/>
    <n v="0"/>
    <n v="0"/>
    <n v="0"/>
    <n v="0"/>
    <n v="0"/>
    <n v="0"/>
    <n v="0"/>
    <n v="0"/>
    <n v="0"/>
    <n v="0"/>
    <n v="0.14199999999999999"/>
    <n v="0"/>
    <n v="0"/>
    <n v="0"/>
    <n v="0"/>
    <n v="0"/>
    <n v="2"/>
    <n v="15.63"/>
    <n v="8.2799999999999994"/>
    <n v="0"/>
  </r>
  <r>
    <x v="2"/>
    <s v="RDNG Distributer (silver)"/>
    <s v="Radongrow"/>
    <s v="Finished Good"/>
    <s v="Pcs."/>
    <n v="70"/>
    <n v="76"/>
    <n v="200"/>
    <n v="11.39"/>
    <n v="1721.45"/>
    <n v="0"/>
    <n v="0"/>
    <n v="0"/>
    <n v="0"/>
    <n v="0"/>
    <n v="0"/>
    <n v="0"/>
    <n v="0"/>
    <n v="0"/>
    <n v="0"/>
    <n v="15.2"/>
    <n v="0"/>
    <n v="0"/>
    <n v="10"/>
    <n v="10"/>
    <n v="0"/>
    <n v="200"/>
    <n v="1721.45"/>
    <n v="21.39"/>
    <n v="0"/>
  </r>
  <r>
    <x v="2"/>
    <s v="RDNG DWC TOP PLATE(SIL)"/>
    <s v="Radongrow"/>
    <s v="Finished Good"/>
    <s v="Pcs."/>
    <n v="275"/>
    <n v="300"/>
    <n v="-5"/>
    <n v="9.61"/>
    <n v="-68.78"/>
    <n v="0"/>
    <n v="0"/>
    <n v="0"/>
    <n v="0"/>
    <n v="0"/>
    <n v="0"/>
    <n v="0"/>
    <n v="0"/>
    <n v="0"/>
    <n v="0"/>
    <n v="-1.5"/>
    <n v="0"/>
    <n v="0"/>
    <n v="0"/>
    <n v="0"/>
    <n v="0"/>
    <n v="-5"/>
    <n v="-68.78"/>
    <n v="9.61"/>
    <n v="0"/>
  </r>
  <r>
    <x v="2"/>
    <s v="RDNG Holder (silver)"/>
    <s v="Radongrow"/>
    <s v="Finished Good"/>
    <s v="Pcs."/>
    <n v="185"/>
    <n v="202"/>
    <n v="246"/>
    <n v="230.31"/>
    <n v="5605.33"/>
    <n v="0"/>
    <n v="0"/>
    <n v="0"/>
    <n v="0"/>
    <n v="0"/>
    <n v="0"/>
    <n v="0"/>
    <n v="0"/>
    <n v="0"/>
    <n v="0"/>
    <n v="49.692"/>
    <n v="0"/>
    <n v="0"/>
    <n v="230"/>
    <n v="230"/>
    <n v="0"/>
    <n v="246"/>
    <n v="5605.33"/>
    <n v="460.31"/>
    <n v="0"/>
  </r>
  <r>
    <x v="2"/>
    <s v="Reprocess Pe Compound"/>
    <s v="Plastic Grinding"/>
    <s v="Trading"/>
    <s v="Kgs."/>
    <m/>
    <n v="0"/>
    <n v="100"/>
    <n v="4.51"/>
    <n v="7900"/>
    <n v="0"/>
    <n v="0"/>
    <n v="0"/>
    <n v="0"/>
    <n v="0"/>
    <n v="0"/>
    <n v="0"/>
    <n v="0"/>
    <n v="0"/>
    <n v="0"/>
    <n v="0"/>
    <n v="0"/>
    <n v="0"/>
    <n v="0"/>
    <n v="0"/>
    <n v="0"/>
    <n v="100"/>
    <n v="7900"/>
    <n v="4.51"/>
    <n v="0"/>
  </r>
  <r>
    <x v="2"/>
    <s v="Rotating Cap 3/4 (black)"/>
    <s v="Housekeeping"/>
    <s v="Trading"/>
    <s v="Pcs."/>
    <m/>
    <n v="0"/>
    <n v="372"/>
    <n v="0"/>
    <n v="305.27999999999997"/>
    <n v="0"/>
    <n v="0"/>
    <n v="6800"/>
    <n v="5394.48"/>
    <n v="0"/>
    <n v="0"/>
    <n v="7114"/>
    <n v="1200.5586400000002"/>
    <n v="8314.5586399999993"/>
    <n v="5620.06"/>
    <n v="0"/>
    <n v="0"/>
    <n v="0"/>
    <n v="0"/>
    <n v="0"/>
    <n v="0"/>
    <n v="58"/>
    <n v="46.09"/>
    <n v="0"/>
    <n v="0"/>
  </r>
  <r>
    <x v="2"/>
    <s v="Rubber Strip 14&quot; Wiper With Hole"/>
    <s v="Component"/>
    <s v="Trading"/>
    <s v="Pcs."/>
    <m/>
    <n v="0"/>
    <n v="1121"/>
    <n v="71.2"/>
    <n v="10866.01"/>
    <n v="0"/>
    <n v="0"/>
    <n v="0"/>
    <n v="0"/>
    <n v="0"/>
    <n v="0"/>
    <n v="1121"/>
    <n v="189.17996000000002"/>
    <n v="1310.1799599999999"/>
    <n v="10862.49"/>
    <n v="0"/>
    <n v="0"/>
    <n v="0"/>
    <n v="0"/>
    <n v="0"/>
    <n v="0"/>
    <n v="0"/>
    <n v="0"/>
    <n v="71.2"/>
    <n v="0"/>
  </r>
  <r>
    <x v="2"/>
    <s v="Rubber Strip 16&quot; Wiper With Hole"/>
    <s v="Component"/>
    <s v="Trading"/>
    <s v="Pcs."/>
    <m/>
    <n v="0"/>
    <n v="-340"/>
    <n v="10.52"/>
    <n v="-5440"/>
    <n v="0"/>
    <n v="0"/>
    <n v="0"/>
    <n v="0"/>
    <n v="0"/>
    <n v="0"/>
    <n v="96"/>
    <n v="16.200959999999998"/>
    <n v="112.20095999999999"/>
    <n v="1536"/>
    <n v="0"/>
    <n v="0"/>
    <n v="0"/>
    <n v="0"/>
    <n v="0"/>
    <n v="0"/>
    <n v="-436"/>
    <n v="-6976"/>
    <n v="10.52"/>
    <n v="0"/>
  </r>
  <r>
    <x v="2"/>
    <s v="S.S. PIPE 3 FEET (22MM)"/>
    <s v="Housekeeping"/>
    <s v="Trading"/>
    <s v="Pcs."/>
    <n v="0"/>
    <n v="0"/>
    <n v="0"/>
    <n v="0"/>
    <n v="0"/>
    <n v="1000"/>
    <n v="37000"/>
    <n v="0"/>
    <n v="0"/>
    <n v="0"/>
    <n v="0"/>
    <n v="0"/>
    <n v="0"/>
    <n v="0"/>
    <n v="0"/>
    <n v="0"/>
    <n v="0"/>
    <n v="0"/>
    <n v="0"/>
    <n v="0"/>
    <n v="0"/>
    <n v="1000"/>
    <n v="37000"/>
    <n v="0"/>
    <n v="0"/>
  </r>
  <r>
    <x v="2"/>
    <s v="S.S.PIPE 4 FEET (22MM)"/>
    <s v="Housekeeping"/>
    <s v="Trading"/>
    <s v="Pcs."/>
    <n v="0"/>
    <n v="0"/>
    <n v="0"/>
    <n v="0"/>
    <n v="0"/>
    <n v="1000"/>
    <n v="48000"/>
    <n v="0"/>
    <n v="0"/>
    <n v="0"/>
    <n v="0"/>
    <n v="0"/>
    <n v="0"/>
    <n v="0"/>
    <n v="0"/>
    <n v="0"/>
    <n v="0"/>
    <n v="0"/>
    <n v="0"/>
    <n v="0"/>
    <n v="0"/>
    <n v="1000"/>
    <n v="48000"/>
    <n v="0"/>
    <n v="0"/>
  </r>
  <r>
    <x v="2"/>
    <s v="SELTOS COATED CLOTH DRYER STAND"/>
    <s v="CLOTH STAND"/>
    <s v="Trading"/>
    <s v="Pcs."/>
    <n v="0"/>
    <n v="0"/>
    <n v="0"/>
    <n v="0"/>
    <n v="0"/>
    <n v="8"/>
    <n v="13214.32"/>
    <n v="0"/>
    <n v="0"/>
    <n v="8"/>
    <n v="14072.08"/>
    <n v="0"/>
    <n v="0"/>
    <n v="0"/>
    <n v="0"/>
    <n v="0"/>
    <n v="0"/>
    <n v="0"/>
    <n v="0"/>
    <n v="0"/>
    <n v="0"/>
    <n v="0"/>
    <n v="0"/>
    <n v="0"/>
    <n v="0"/>
  </r>
  <r>
    <x v="2"/>
    <s v="SELTOS STEEL CLOTH DRYER STAND"/>
    <s v="CLOTH STAND"/>
    <s v="Trading"/>
    <s v="Pcs."/>
    <n v="0"/>
    <n v="0"/>
    <n v="0"/>
    <n v="0"/>
    <n v="0"/>
    <n v="8"/>
    <n v="14071.44"/>
    <n v="0"/>
    <n v="0"/>
    <n v="8"/>
    <n v="14929.28"/>
    <n v="0"/>
    <n v="0"/>
    <n v="0"/>
    <n v="0"/>
    <n v="0"/>
    <n v="0"/>
    <n v="0"/>
    <n v="0"/>
    <n v="0"/>
    <n v="0"/>
    <n v="0"/>
    <n v="0"/>
    <n v="0"/>
    <n v="0"/>
  </r>
  <r>
    <x v="2"/>
    <s v="Silicon Profile3.6*6.5* 400mm"/>
    <s v="Component"/>
    <s v="Trading"/>
    <s v="Pcs."/>
    <m/>
    <n v="0"/>
    <n v="5625"/>
    <n v="357.81"/>
    <n v="30145.83"/>
    <n v="0"/>
    <n v="0"/>
    <n v="0"/>
    <n v="0"/>
    <n v="0"/>
    <n v="0"/>
    <n v="717"/>
    <n v="121.00092000000001"/>
    <n v="838.00091999999995"/>
    <n v="3843.12"/>
    <n v="0"/>
    <n v="0"/>
    <n v="0"/>
    <n v="0"/>
    <n v="0"/>
    <n v="0"/>
    <n v="4908"/>
    <n v="26303.24"/>
    <n v="357.81"/>
    <n v="0"/>
  </r>
  <r>
    <x v="2"/>
    <s v="Sparkle Wiper Only Blade"/>
    <s v="Housekeeping"/>
    <s v="Trading"/>
    <s v="Pcs."/>
    <m/>
    <n v="0"/>
    <n v="0"/>
    <n v="0"/>
    <n v="0"/>
    <n v="0"/>
    <n v="0"/>
    <n v="1990"/>
    <n v="17600.79"/>
    <n v="0"/>
    <n v="0"/>
    <n v="1100"/>
    <n v="185.63600000000002"/>
    <n v="1285.636"/>
    <n v="9724"/>
    <n v="0"/>
    <n v="0"/>
    <n v="0"/>
    <n v="0"/>
    <n v="0"/>
    <n v="0"/>
    <n v="890"/>
    <n v="7871.71"/>
    <n v="0"/>
    <n v="0"/>
  </r>
  <r>
    <x v="2"/>
    <s v="Sparkle Wiper Only Body ( Blue)"/>
    <s v="Component"/>
    <s v="Trading"/>
    <s v="Pcs."/>
    <m/>
    <n v="0"/>
    <n v="0"/>
    <n v="0"/>
    <n v="0"/>
    <n v="0"/>
    <n v="0"/>
    <n v="627"/>
    <n v="5425.18"/>
    <n v="0"/>
    <n v="0"/>
    <n v="300"/>
    <n v="50.628"/>
    <n v="350.62799999999999"/>
    <n v="2595"/>
    <n v="0"/>
    <n v="0"/>
    <n v="0"/>
    <n v="0"/>
    <n v="0"/>
    <n v="0"/>
    <n v="327"/>
    <n v="2829.4"/>
    <n v="0"/>
    <n v="0"/>
  </r>
  <r>
    <x v="2"/>
    <s v="Sparkle Wiper Only Body (M.B)"/>
    <s v="Component"/>
    <s v="Trading"/>
    <s v="Pcs."/>
    <m/>
    <n v="0"/>
    <n v="0"/>
    <n v="0"/>
    <n v="0"/>
    <n v="0"/>
    <n v="0"/>
    <n v="250"/>
    <n v="2131.2800000000002"/>
    <n v="0"/>
    <n v="0"/>
    <n v="250"/>
    <n v="42.19"/>
    <n v="292.19"/>
    <n v="2132.5"/>
    <n v="0"/>
    <n v="0"/>
    <n v="0"/>
    <n v="0"/>
    <n v="0"/>
    <n v="0"/>
    <n v="0"/>
    <n v="0"/>
    <n v="0"/>
    <n v="0"/>
  </r>
  <r>
    <x v="2"/>
    <s v="Sparkle Wiper Only Body (PINK)"/>
    <s v="Component"/>
    <s v="Trading"/>
    <s v="Pcs."/>
    <m/>
    <n v="0"/>
    <n v="0"/>
    <n v="0"/>
    <n v="0"/>
    <n v="0"/>
    <n v="0"/>
    <n v="610"/>
    <n v="5211.08"/>
    <n v="0"/>
    <n v="0"/>
    <n v="275"/>
    <n v="46.409000000000006"/>
    <n v="321.40899999999999"/>
    <n v="2348.5"/>
    <n v="0"/>
    <n v="0"/>
    <n v="0"/>
    <n v="0"/>
    <n v="0"/>
    <n v="0"/>
    <n v="335"/>
    <n v="2861.82"/>
    <n v="0"/>
    <n v="0"/>
  </r>
  <r>
    <x v="2"/>
    <s v="Sparkle Wiper Only Body(Sil)"/>
    <s v="Component"/>
    <s v="Trading"/>
    <s v="Pcs."/>
    <m/>
    <n v="0"/>
    <n v="0"/>
    <n v="0"/>
    <n v="0"/>
    <n v="0"/>
    <n v="0"/>
    <n v="425"/>
    <n v="3638.72"/>
    <n v="0"/>
    <n v="0"/>
    <n v="275"/>
    <n v="46.409000000000006"/>
    <n v="321.40899999999999"/>
    <n v="2354"/>
    <n v="0"/>
    <n v="0"/>
    <n v="0"/>
    <n v="0"/>
    <n v="0"/>
    <n v="0"/>
    <n v="150"/>
    <n v="1284.25"/>
    <n v="0"/>
    <n v="0"/>
  </r>
  <r>
    <x v="2"/>
    <s v="SS Pipe 3/4"/>
    <s v="Fortune Steel"/>
    <s v="Finished Good"/>
    <s v="Kgs."/>
    <m/>
    <n v="0"/>
    <n v="0"/>
    <n v="0"/>
    <n v="0"/>
    <n v="312.2"/>
    <n v="52449.599999999999"/>
    <n v="0"/>
    <n v="0"/>
    <n v="0"/>
    <n v="0"/>
    <n v="0"/>
    <n v="0"/>
    <n v="0"/>
    <n v="0"/>
    <n v="0"/>
    <n v="0"/>
    <n v="0"/>
    <n v="0"/>
    <n v="0"/>
    <n v="0"/>
    <n v="312.2"/>
    <n v="52449.599999999999"/>
    <n v="0"/>
    <n v="0"/>
  </r>
  <r>
    <x v="2"/>
    <s v="Ss Pipe 3/4 2.5 Ft"/>
    <s v="Component"/>
    <s v="Trading"/>
    <s v="Pcs."/>
    <m/>
    <n v="0"/>
    <n v="1000"/>
    <n v="0"/>
    <n v="27000"/>
    <n v="0"/>
    <n v="0"/>
    <n v="0"/>
    <n v="0"/>
    <n v="0"/>
    <n v="0"/>
    <n v="1000"/>
    <n v="168.76"/>
    <n v="1168.76"/>
    <n v="27000"/>
    <n v="0"/>
    <n v="0"/>
    <n v="0"/>
    <n v="0"/>
    <n v="0"/>
    <n v="0"/>
    <n v="0"/>
    <n v="0"/>
    <n v="0"/>
    <n v="0"/>
  </r>
  <r>
    <x v="2"/>
    <s v="Ss Pipe 3/4 3 Ft"/>
    <s v="Component"/>
    <s v="Trading"/>
    <s v="Pcs."/>
    <m/>
    <n v="0"/>
    <n v="1100"/>
    <n v="0"/>
    <n v="35200"/>
    <n v="0"/>
    <n v="0"/>
    <n v="0"/>
    <n v="0"/>
    <n v="0"/>
    <n v="0"/>
    <n v="1100"/>
    <n v="185.63600000000002"/>
    <n v="1285.636"/>
    <n v="35200"/>
    <n v="0"/>
    <n v="0"/>
    <n v="0"/>
    <n v="0"/>
    <n v="0"/>
    <n v="0"/>
    <n v="0"/>
    <n v="0"/>
    <n v="0"/>
    <n v="0"/>
  </r>
  <r>
    <x v="2"/>
    <s v="STICKER (FRISCH SHOWEL DUSTPAN)"/>
    <s v="Sticker"/>
    <s v="Trading"/>
    <s v="Pcs."/>
    <m/>
    <n v="0"/>
    <n v="12000"/>
    <n v="541.79"/>
    <n v="16200"/>
    <n v="0"/>
    <n v="0"/>
    <n v="0"/>
    <n v="0"/>
    <n v="0"/>
    <n v="0"/>
    <n v="0"/>
    <n v="0"/>
    <n v="0"/>
    <n v="0"/>
    <n v="0"/>
    <n v="0"/>
    <n v="0"/>
    <n v="0"/>
    <n v="0"/>
    <n v="0"/>
    <n v="12000"/>
    <n v="16200"/>
    <n v="541.79"/>
    <n v="0"/>
  </r>
  <r>
    <x v="2"/>
    <s v="Sticker 50*38 White (3000pcs)"/>
    <s v="Packing Material"/>
    <s v="Trading"/>
    <s v="Pcs."/>
    <m/>
    <n v="0"/>
    <n v="146"/>
    <n v="6.59"/>
    <n v="57220"/>
    <n v="0"/>
    <n v="0"/>
    <n v="0"/>
    <n v="0"/>
    <n v="0"/>
    <n v="0"/>
    <n v="0"/>
    <n v="0"/>
    <n v="0"/>
    <n v="0"/>
    <n v="0"/>
    <n v="0"/>
    <n v="0"/>
    <n v="0"/>
    <n v="0"/>
    <n v="0"/>
    <n v="146"/>
    <n v="57220"/>
    <n v="6.59"/>
    <n v="0"/>
  </r>
  <r>
    <x v="2"/>
    <s v="STICKER DUST BIN - CHIKHALI"/>
    <s v="Packing Material"/>
    <s v="Trading"/>
    <s v="Pcs."/>
    <m/>
    <n v="0"/>
    <n v="1700"/>
    <n v="76.75"/>
    <n v="2890"/>
    <n v="0"/>
    <n v="0"/>
    <n v="0"/>
    <n v="0"/>
    <n v="0"/>
    <n v="0"/>
    <n v="0"/>
    <n v="0"/>
    <n v="0"/>
    <n v="0"/>
    <n v="0"/>
    <n v="0"/>
    <n v="0"/>
    <n v="0"/>
    <n v="0"/>
    <n v="0"/>
    <n v="1700"/>
    <n v="2890"/>
    <n v="76.75"/>
    <n v="0"/>
  </r>
  <r>
    <x v="2"/>
    <s v="STICKER MINI SUPER CLEAN 602"/>
    <s v="Packing Material"/>
    <s v="Trading"/>
    <s v="Pcs."/>
    <m/>
    <n v="0"/>
    <n v="5000"/>
    <n v="225.75"/>
    <n v="750"/>
    <n v="0"/>
    <n v="0"/>
    <n v="0"/>
    <n v="0"/>
    <n v="0"/>
    <n v="0"/>
    <n v="0"/>
    <n v="0"/>
    <n v="0"/>
    <n v="0"/>
    <n v="0"/>
    <n v="0"/>
    <n v="0"/>
    <n v="0"/>
    <n v="0"/>
    <n v="0"/>
    <n v="5000"/>
    <n v="750"/>
    <n v="225.75"/>
    <n v="0"/>
  </r>
  <r>
    <x v="2"/>
    <s v="Stool Leg 412"/>
    <s v="Bath Stool"/>
    <s v="Trading"/>
    <s v="Pcs."/>
    <m/>
    <n v="0"/>
    <n v="28170"/>
    <n v="0"/>
    <n v="25898.19"/>
    <n v="0"/>
    <n v="0"/>
    <n v="8"/>
    <n v="7.36"/>
    <n v="0"/>
    <n v="0"/>
    <n v="0"/>
    <n v="0"/>
    <n v="0"/>
    <n v="0"/>
    <n v="0"/>
    <n v="0"/>
    <n v="0"/>
    <n v="0"/>
    <n v="0"/>
    <n v="0"/>
    <n v="28178"/>
    <n v="25905.55"/>
    <n v="0"/>
    <n v="0"/>
  </r>
  <r>
    <x v="2"/>
    <s v="Stool Leg Medium"/>
    <s v="Component"/>
    <s v="Trading"/>
    <s v="Pcs."/>
    <m/>
    <n v="0"/>
    <n v="25994.02"/>
    <n v="1502.07"/>
    <n v="61278.92"/>
    <n v="0"/>
    <n v="0"/>
    <n v="0"/>
    <n v="0"/>
    <n v="0"/>
    <n v="0"/>
    <n v="7520"/>
    <n v="1269.0752"/>
    <n v="8789.0751999999993"/>
    <n v="17747.2"/>
    <n v="0"/>
    <n v="0"/>
    <n v="0"/>
    <n v="0"/>
    <n v="0"/>
    <n v="0"/>
    <n v="18474.02"/>
    <n v="43551.09"/>
    <n v="1502.07"/>
    <n v="0"/>
  </r>
  <r>
    <x v="2"/>
    <s v="Super Dry Bathroom Wiper Blade-905"/>
    <s v="Component"/>
    <s v="Trading"/>
    <s v="Pcs."/>
    <m/>
    <n v="0"/>
    <n v="0"/>
    <n v="0"/>
    <n v="0"/>
    <n v="0"/>
    <n v="0"/>
    <n v="2654"/>
    <n v="23842.09"/>
    <n v="0"/>
    <n v="0"/>
    <n v="1091"/>
    <n v="184.11716000000001"/>
    <n v="1275.11716"/>
    <n v="9838.99"/>
    <n v="0"/>
    <n v="0"/>
    <n v="0"/>
    <n v="0"/>
    <n v="0"/>
    <n v="0"/>
    <n v="1563"/>
    <n v="14003.69"/>
    <n v="0"/>
    <n v="0"/>
  </r>
  <r>
    <x v="2"/>
    <s v="SUPER DRY FLOOR WIPER BLADE 908"/>
    <s v="Component"/>
    <s v="Trading"/>
    <s v="Pcs."/>
    <m/>
    <n v="0"/>
    <n v="0"/>
    <n v="0"/>
    <n v="0"/>
    <n v="0"/>
    <n v="0"/>
    <n v="7208"/>
    <n v="99984.15"/>
    <n v="0"/>
    <n v="0"/>
    <n v="3368"/>
    <n v="568.38368000000003"/>
    <n v="3936.3836799999999"/>
    <n v="50578"/>
    <n v="0"/>
    <n v="0"/>
    <n v="0"/>
    <n v="0"/>
    <n v="0"/>
    <n v="0"/>
    <n v="3840"/>
    <n v="49411.07"/>
    <n v="0"/>
    <n v="0"/>
  </r>
  <r>
    <x v="2"/>
    <s v="Super Spin MOP Bkt.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2"/>
    <s v="SUPREME EXPANDABLE CLOTH STAND"/>
    <s v="CLOTH STAND"/>
    <s v="Trading"/>
    <s v="Pcs."/>
    <n v="0"/>
    <n v="0"/>
    <n v="0"/>
    <n v="0"/>
    <n v="0"/>
    <n v="10"/>
    <n v="11071.4"/>
    <n v="0"/>
    <n v="0"/>
    <n v="10"/>
    <n v="11830.9"/>
    <n v="0"/>
    <n v="0"/>
    <n v="0"/>
    <n v="0"/>
    <n v="0"/>
    <n v="0"/>
    <n v="0"/>
    <n v="0"/>
    <n v="0"/>
    <n v="0"/>
    <n v="0"/>
    <n v="0"/>
    <n v="0"/>
    <n v="0"/>
  </r>
  <r>
    <x v="2"/>
    <s v="UPVC PIPE ONE SIDE THREAD (30 INCH)"/>
    <s v="Component"/>
    <s v="Trading"/>
    <s v="Pcs."/>
    <m/>
    <n v="0"/>
    <n v="1104"/>
    <n v="70.430000000000007"/>
    <n v="31140.35"/>
    <n v="2000"/>
    <n v="49400"/>
    <n v="0"/>
    <n v="0"/>
    <n v="0"/>
    <n v="0"/>
    <n v="2068"/>
    <n v="348.99567999999999"/>
    <n v="2416.99568"/>
    <n v="54193.3"/>
    <n v="0"/>
    <n v="0"/>
    <n v="0"/>
    <n v="0"/>
    <n v="0"/>
    <n v="0"/>
    <n v="1036"/>
    <n v="26346.87"/>
    <n v="70.430000000000007"/>
    <n v="0"/>
  </r>
  <r>
    <x v="2"/>
    <s v="UPVC PIPES ONE SIDE THREAD (1 MTR)"/>
    <s v="Component"/>
    <s v="Trading"/>
    <s v="Pcs."/>
    <m/>
    <n v="0"/>
    <n v="1600"/>
    <n v="26.59"/>
    <n v="51680"/>
    <n v="2100"/>
    <n v="66360"/>
    <n v="0"/>
    <n v="0"/>
    <n v="0"/>
    <n v="0"/>
    <n v="3699"/>
    <n v="624.24324000000013"/>
    <n v="4323.2432399999998"/>
    <n v="117998.7"/>
    <n v="0"/>
    <n v="0"/>
    <n v="0"/>
    <n v="0"/>
    <n v="0"/>
    <n v="0"/>
    <n v="1"/>
    <n v="31.72"/>
    <n v="26.59"/>
    <n v="0"/>
  </r>
  <r>
    <x v="2"/>
    <s v="Wiper Lock Button"/>
    <s v="Component"/>
    <s v="Trading"/>
    <s v="Pcs."/>
    <m/>
    <n v="0"/>
    <n v="-7725"/>
    <n v="0"/>
    <n v="0"/>
    <n v="0"/>
    <n v="0"/>
    <n v="98100"/>
    <n v="22277.07"/>
    <n v="0"/>
    <n v="0"/>
    <n v="39335"/>
    <n v="6638.1746000000012"/>
    <n v="45973.174599999998"/>
    <n v="4041"/>
    <n v="0"/>
    <n v="0"/>
    <n v="0"/>
    <n v="0"/>
    <n v="0"/>
    <n v="0"/>
    <n v="51040"/>
    <n v="8711.6200000000008"/>
    <n v="0"/>
    <n v="0"/>
  </r>
  <r>
    <x v="2"/>
    <s v="WIPER ONLY BODDY 906/907"/>
    <s v="Component"/>
    <s v="Trading"/>
    <s v="Pcs."/>
    <m/>
    <n v="0"/>
    <n v="6930"/>
    <n v="362.05"/>
    <n v="68585.899999999994"/>
    <n v="0"/>
    <n v="0"/>
    <n v="8001"/>
    <n v="81489.240000000005"/>
    <n v="0"/>
    <n v="0"/>
    <n v="3699"/>
    <n v="624.24324000000013"/>
    <n v="4323.2432399999998"/>
    <n v="36849.599999999999"/>
    <n v="0"/>
    <n v="0"/>
    <n v="0"/>
    <n v="0"/>
    <n v="0"/>
    <n v="0"/>
    <n v="11232"/>
    <n v="113220.98"/>
    <n v="362.05"/>
    <n v="0"/>
  </r>
  <r>
    <x v="3"/>
    <s v="10 Kg Container"/>
    <s v="GROW PACK"/>
    <s v="Trading"/>
    <s v="Pcs."/>
    <m/>
    <n v="0"/>
    <n v="6778"/>
    <n v="0"/>
    <n v="301256.37"/>
    <n v="0"/>
    <n v="0"/>
    <n v="28783"/>
    <n v="1288608.24"/>
    <n v="-643"/>
    <n v="-5079.7"/>
    <n v="36498"/>
    <n v="6159.4024800000007"/>
    <n v="42657.402480000004"/>
    <n v="0"/>
    <n v="0"/>
    <n v="0"/>
    <n v="0"/>
    <n v="0"/>
    <n v="0"/>
    <n v="0"/>
    <n v="-294"/>
    <n v="-13162.29"/>
    <n v="0"/>
    <n v="0"/>
  </r>
  <r>
    <x v="3"/>
    <s v="10 Ltr Bkt Only Handle (baby Blue)"/>
    <s v="Component"/>
    <s v="Trading"/>
    <s v="Pcs."/>
    <m/>
    <n v="0"/>
    <n v="4"/>
    <n v="23.52"/>
    <n v="35.880000000000003"/>
    <n v="0"/>
    <n v="0"/>
    <n v="470"/>
    <n v="3955.38"/>
    <n v="0"/>
    <n v="0"/>
    <n v="0"/>
    <n v="0"/>
    <n v="0"/>
    <n v="0"/>
    <n v="0"/>
    <n v="0"/>
    <n v="0"/>
    <n v="0"/>
    <n v="0"/>
    <n v="0"/>
    <n v="474"/>
    <n v="3991.26"/>
    <n v="23.52"/>
    <n v="0"/>
  </r>
  <r>
    <x v="3"/>
    <s v="10 Ltr Bkt Only Handle (D.Blue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10 Ltr Bkt Only Handle (M.white)"/>
    <s v="Component"/>
    <s v="Trading"/>
    <s v="Pcs."/>
    <m/>
    <n v="0"/>
    <n v="443"/>
    <n v="33.64"/>
    <n v="4104.29"/>
    <n v="0"/>
    <n v="0"/>
    <n v="0"/>
    <n v="0"/>
    <n v="0"/>
    <n v="0"/>
    <n v="0"/>
    <n v="0"/>
    <n v="0"/>
    <n v="0"/>
    <n v="0"/>
    <n v="0"/>
    <n v="0"/>
    <n v="0"/>
    <n v="0"/>
    <n v="0"/>
    <n v="443"/>
    <n v="4104.29"/>
    <n v="33.64"/>
    <n v="0"/>
  </r>
  <r>
    <x v="3"/>
    <s v="10 Ltr Bkt Only Handle (orange)"/>
    <s v="Component"/>
    <s v="Trading"/>
    <s v="Pcs."/>
    <m/>
    <n v="0"/>
    <n v="383"/>
    <n v="0"/>
    <n v="3400.69"/>
    <n v="0"/>
    <n v="0"/>
    <n v="0"/>
    <n v="0"/>
    <n v="0"/>
    <n v="0"/>
    <n v="0"/>
    <n v="0"/>
    <n v="0"/>
    <n v="0"/>
    <n v="0"/>
    <n v="0"/>
    <n v="0"/>
    <n v="0"/>
    <n v="0"/>
    <n v="0"/>
    <n v="383"/>
    <n v="3400.69"/>
    <n v="0"/>
    <n v="0"/>
  </r>
  <r>
    <x v="3"/>
    <s v="10 Ltr Bkt Only Handle (silver)"/>
    <s v="Component"/>
    <s v="Trading"/>
    <s v="Pcs."/>
    <m/>
    <n v="0"/>
    <n v="23"/>
    <n v="28.35"/>
    <n v="203.8"/>
    <n v="0"/>
    <n v="0"/>
    <n v="420"/>
    <n v="3504.78"/>
    <n v="0"/>
    <n v="0"/>
    <n v="0"/>
    <n v="0"/>
    <n v="0"/>
    <n v="0"/>
    <n v="0"/>
    <n v="0"/>
    <n v="0"/>
    <n v="0"/>
    <n v="0"/>
    <n v="0"/>
    <n v="443"/>
    <n v="3708.58"/>
    <n v="28.35"/>
    <n v="0"/>
  </r>
  <r>
    <x v="3"/>
    <s v="10 Ltr Bkt Only Handle( Pink)"/>
    <s v="Component"/>
    <s v="Trading"/>
    <s v="Pcs."/>
    <m/>
    <n v="0"/>
    <n v="195"/>
    <n v="0"/>
    <n v="1758.96"/>
    <n v="0"/>
    <n v="0"/>
    <n v="0"/>
    <n v="0"/>
    <n v="0"/>
    <n v="0"/>
    <n v="0"/>
    <n v="0"/>
    <n v="0"/>
    <n v="0"/>
    <n v="0"/>
    <n v="0"/>
    <n v="0"/>
    <n v="0"/>
    <n v="0"/>
    <n v="0"/>
    <n v="195"/>
    <n v="1758.96"/>
    <n v="0"/>
    <n v="0"/>
  </r>
  <r>
    <x v="3"/>
    <s v="10 Ltr Bkt Only Handle(M.baize)"/>
    <s v="Component"/>
    <s v="Trading"/>
    <s v="Pcs."/>
    <m/>
    <n v="0"/>
    <n v="404"/>
    <n v="26.59"/>
    <n v="3401.23"/>
    <n v="0"/>
    <n v="0"/>
    <n v="0"/>
    <n v="0"/>
    <n v="0"/>
    <n v="0"/>
    <n v="0"/>
    <n v="0"/>
    <n v="0"/>
    <n v="0"/>
    <n v="0"/>
    <n v="0"/>
    <n v="0"/>
    <n v="0"/>
    <n v="0"/>
    <n v="0"/>
    <n v="404"/>
    <n v="3401.23"/>
    <n v="26.59"/>
    <n v="0"/>
  </r>
  <r>
    <x v="3"/>
    <s v="10 Ltr Outer Swing Lid (blue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10 Ltr Swing Lid Outer ( Pink)"/>
    <s v="Component"/>
    <s v="Trading"/>
    <s v="Pcs."/>
    <m/>
    <n v="0"/>
    <n v="-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5"/>
    <n v="0"/>
    <n v="0"/>
    <n v="0"/>
  </r>
  <r>
    <x v="3"/>
    <s v="10/13 swing Ineer Lid (Black)"/>
    <s v="Component"/>
    <s v="Trading"/>
    <s v="Pcs."/>
    <m/>
    <n v="0"/>
    <n v="-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5"/>
    <n v="0"/>
    <n v="0"/>
    <n v="0"/>
  </r>
  <r>
    <x v="3"/>
    <s v="1001 Classic Tray No.1 (blue)"/>
    <s v="TRAY"/>
    <s v="Finished Good"/>
    <s v="Pcs."/>
    <n v="129"/>
    <n v="141"/>
    <n v="3"/>
    <n v="28.96"/>
    <n v="115.5"/>
    <n v="0"/>
    <n v="0"/>
    <n v="0"/>
    <n v="0"/>
    <n v="0"/>
    <n v="0"/>
    <n v="0"/>
    <n v="0"/>
    <n v="0"/>
    <n v="0"/>
    <n v="0.42299999999999999"/>
    <n v="0"/>
    <n v="0"/>
    <n v="60"/>
    <n v="60"/>
    <n v="0"/>
    <n v="3"/>
    <n v="115.5"/>
    <n v="88.960000000000008"/>
    <n v="0"/>
  </r>
  <r>
    <x v="3"/>
    <s v="1001 Classic Tray No.1 (brown)"/>
    <s v="TRAY"/>
    <s v="Finished Good"/>
    <s v="Pcs."/>
    <n v="129"/>
    <n v="141"/>
    <n v="1"/>
    <n v="0.05"/>
    <n v="37.5"/>
    <n v="0"/>
    <n v="0"/>
    <n v="0"/>
    <n v="0"/>
    <n v="0"/>
    <n v="0"/>
    <n v="0"/>
    <n v="0"/>
    <n v="0"/>
    <n v="0"/>
    <n v="0.14099999999999999"/>
    <n v="0"/>
    <n v="0"/>
    <n v="0"/>
    <n v="0"/>
    <n v="0"/>
    <n v="1"/>
    <n v="37.5"/>
    <n v="0.05"/>
    <n v="0"/>
  </r>
  <r>
    <x v="3"/>
    <s v="1001 Classic Tray No.1 (M. B)"/>
    <s v="TRAY"/>
    <s v="Finished Good"/>
    <s v="Pcs."/>
    <n v="129"/>
    <n v="141"/>
    <n v="217"/>
    <n v="0.21"/>
    <n v="8354.5"/>
    <n v="0"/>
    <n v="0"/>
    <n v="0"/>
    <n v="0"/>
    <n v="50"/>
    <n v="1405"/>
    <n v="0"/>
    <n v="0"/>
    <n v="0"/>
    <n v="0"/>
    <n v="30.597000000000001"/>
    <n v="0"/>
    <n v="0"/>
    <n v="10"/>
    <n v="10"/>
    <n v="7.05"/>
    <n v="167"/>
    <n v="6429.5"/>
    <n v="3.160000000000001"/>
    <n v="0"/>
  </r>
  <r>
    <x v="3"/>
    <s v="1001 Classic Tray No.1 (Red)"/>
    <s v="TRAY"/>
    <s v="Finished Good"/>
    <s v="Pcs."/>
    <n v="129"/>
    <n v="141"/>
    <n v="160"/>
    <n v="2.72"/>
    <n v="4804.8"/>
    <n v="0"/>
    <n v="0"/>
    <n v="0"/>
    <n v="0"/>
    <n v="50"/>
    <n v="1405"/>
    <n v="0"/>
    <n v="0"/>
    <n v="0"/>
    <n v="0"/>
    <n v="22.56"/>
    <n v="0"/>
    <n v="0"/>
    <n v="40"/>
    <n v="40"/>
    <n v="7.05"/>
    <n v="110"/>
    <n v="3303.3"/>
    <n v="35.67"/>
    <n v="0"/>
  </r>
  <r>
    <x v="3"/>
    <s v="1002 Classic Tray No.2 (blue)"/>
    <s v="TRAY"/>
    <s v="Finished Good"/>
    <s v="Pcs."/>
    <n v="180"/>
    <n v="196"/>
    <n v="125"/>
    <n v="88.84"/>
    <n v="2315.66"/>
    <n v="0"/>
    <n v="0"/>
    <n v="0"/>
    <n v="0"/>
    <n v="50"/>
    <n v="1807"/>
    <n v="0"/>
    <n v="0"/>
    <n v="0"/>
    <n v="0"/>
    <n v="24.5"/>
    <n v="0"/>
    <n v="0"/>
    <n v="120"/>
    <n v="120"/>
    <n v="9.8000000000000007"/>
    <n v="75"/>
    <n v="1389.4"/>
    <n v="199.04"/>
    <n v="0"/>
  </r>
  <r>
    <x v="3"/>
    <s v="1002 Classic Tray No.2 (M.B)"/>
    <s v="TRAY"/>
    <s v="Finished Good"/>
    <s v="Pcs."/>
    <n v="180"/>
    <n v="196"/>
    <n v="16"/>
    <n v="49.15"/>
    <n v="461.92"/>
    <n v="0"/>
    <n v="0"/>
    <n v="0"/>
    <n v="0"/>
    <n v="0"/>
    <n v="0"/>
    <n v="0"/>
    <n v="0"/>
    <n v="0"/>
    <n v="0"/>
    <n v="3.1360000000000001"/>
    <n v="0"/>
    <n v="0"/>
    <n v="30"/>
    <n v="30"/>
    <n v="0"/>
    <n v="16"/>
    <n v="461.92"/>
    <n v="79.150000000000006"/>
    <n v="0"/>
  </r>
  <r>
    <x v="3"/>
    <s v="1002 Classic Tray No.2(brown)"/>
    <s v="TRAY"/>
    <s v="Finished Good"/>
    <s v="Pcs."/>
    <n v="180"/>
    <n v="196"/>
    <n v="327"/>
    <n v="34.89"/>
    <n v="6291.62"/>
    <n v="0"/>
    <n v="0"/>
    <n v="0"/>
    <n v="0"/>
    <n v="0"/>
    <n v="0"/>
    <n v="0"/>
    <n v="0"/>
    <n v="0"/>
    <n v="0"/>
    <n v="64.091999999999999"/>
    <n v="0"/>
    <n v="0"/>
    <n v="20"/>
    <n v="20"/>
    <n v="0"/>
    <n v="327"/>
    <n v="6291.62"/>
    <n v="54.89"/>
    <n v="0"/>
  </r>
  <r>
    <x v="3"/>
    <s v="1002 Classic Tray No.2(red)"/>
    <s v="TRAY"/>
    <s v="Finished Good"/>
    <s v="Pcs."/>
    <n v="180"/>
    <n v="196"/>
    <n v="156"/>
    <n v="32.28"/>
    <n v="2889.89"/>
    <n v="0"/>
    <n v="0"/>
    <n v="0"/>
    <n v="0"/>
    <n v="0"/>
    <n v="0"/>
    <n v="0"/>
    <n v="0"/>
    <n v="0"/>
    <n v="0"/>
    <n v="30.576000000000001"/>
    <n v="0"/>
    <n v="0"/>
    <n v="50"/>
    <n v="50"/>
    <n v="0"/>
    <n v="156"/>
    <n v="2889.89"/>
    <n v="82.28"/>
    <n v="0"/>
  </r>
  <r>
    <x v="3"/>
    <s v="1002 SCRAPE"/>
    <s v="TRAY"/>
    <s v="Trading"/>
    <s v="Pcs."/>
    <m/>
    <n v="0"/>
    <n v="16"/>
    <n v="0.72"/>
    <n v="461.92"/>
    <n v="0"/>
    <n v="0"/>
    <n v="0"/>
    <n v="0"/>
    <n v="0"/>
    <n v="0"/>
    <n v="0"/>
    <n v="0"/>
    <n v="0"/>
    <n v="0"/>
    <n v="0"/>
    <n v="0"/>
    <n v="0"/>
    <n v="0"/>
    <n v="0"/>
    <n v="0"/>
    <n v="16"/>
    <n v="461.92"/>
    <n v="0.72"/>
    <n v="0"/>
  </r>
  <r>
    <x v="3"/>
    <s v="1003 Classic Tray No.3 (Blue)"/>
    <s v="TRAY"/>
    <s v="Finished Good"/>
    <s v="Pcs."/>
    <n v="240"/>
    <n v="262"/>
    <n v="323"/>
    <n v="80.08"/>
    <n v="9807.73"/>
    <n v="0"/>
    <n v="0"/>
    <n v="0"/>
    <n v="0"/>
    <n v="126"/>
    <n v="5604.75"/>
    <n v="0"/>
    <n v="0"/>
    <n v="0"/>
    <n v="0"/>
    <n v="84.626000000000005"/>
    <n v="0"/>
    <n v="0"/>
    <n v="140"/>
    <n v="140"/>
    <n v="33.012"/>
    <n v="197"/>
    <n v="5981.81"/>
    <n v="187.06799999999998"/>
    <n v="0"/>
  </r>
  <r>
    <x v="3"/>
    <s v="1003 Classic Tray No.3 (brown)"/>
    <s v="TRAY"/>
    <s v="Finished Good"/>
    <s v="Pcs."/>
    <n v="240"/>
    <n v="262"/>
    <n v="265"/>
    <n v="38.81"/>
    <n v="8779.3700000000008"/>
    <n v="0"/>
    <n v="0"/>
    <n v="0"/>
    <n v="0"/>
    <n v="0"/>
    <n v="0"/>
    <n v="0"/>
    <n v="0"/>
    <n v="0"/>
    <n v="0"/>
    <n v="69.430000000000007"/>
    <n v="0"/>
    <n v="0"/>
    <n v="40"/>
    <n v="40"/>
    <n v="0"/>
    <n v="265"/>
    <n v="8779.3700000000008"/>
    <n v="78.81"/>
    <n v="0"/>
  </r>
  <r>
    <x v="3"/>
    <s v="1003 Classic Tray No.3 (M.B)"/>
    <s v="TRAY"/>
    <s v="Finished Good"/>
    <s v="Pcs."/>
    <n v="240"/>
    <n v="262"/>
    <n v="107"/>
    <n v="56.25"/>
    <n v="2810.41"/>
    <n v="0"/>
    <n v="0"/>
    <n v="0"/>
    <n v="0"/>
    <n v="50"/>
    <n v="2308.5"/>
    <n v="0"/>
    <n v="0"/>
    <n v="0"/>
    <n v="0"/>
    <n v="28.033999999999999"/>
    <n v="0"/>
    <n v="0"/>
    <n v="60"/>
    <n v="60"/>
    <n v="13.1"/>
    <n v="57"/>
    <n v="1497.13"/>
    <n v="103.15"/>
    <n v="0"/>
  </r>
  <r>
    <x v="3"/>
    <s v="1003 Classic Tray No.3 (red)"/>
    <s v="TRAY"/>
    <s v="Finished Good"/>
    <s v="Pcs."/>
    <n v="240"/>
    <n v="262"/>
    <n v="107"/>
    <n v="87.61"/>
    <n v="3423.81"/>
    <n v="0"/>
    <n v="0"/>
    <n v="0"/>
    <n v="0"/>
    <n v="99"/>
    <n v="4366.5"/>
    <n v="0"/>
    <n v="0"/>
    <n v="0"/>
    <n v="0"/>
    <n v="28.033999999999999"/>
    <n v="0"/>
    <n v="0"/>
    <n v="90"/>
    <n v="90"/>
    <n v="25.937999999999999"/>
    <n v="8"/>
    <n v="255.99"/>
    <n v="151.67200000000003"/>
    <n v="0"/>
  </r>
  <r>
    <x v="3"/>
    <s v="1004 Classic Tray No.4 (Blue)"/>
    <s v="TRAY"/>
    <s v="Finished Good"/>
    <s v="Pcs."/>
    <n v="365"/>
    <n v="398"/>
    <n v="570"/>
    <n v="113.08"/>
    <n v="23850.49"/>
    <n v="0"/>
    <n v="0"/>
    <n v="0"/>
    <n v="0"/>
    <n v="200"/>
    <n v="13915.5"/>
    <n v="0"/>
    <n v="0"/>
    <n v="0"/>
    <n v="0"/>
    <n v="226.86"/>
    <n v="0"/>
    <n v="0"/>
    <n v="220"/>
    <n v="220"/>
    <n v="79.599999999999994"/>
    <n v="370"/>
    <n v="15481.89"/>
    <n v="253.48"/>
    <n v="0"/>
  </r>
  <r>
    <x v="3"/>
    <s v="1004 Classic Tray No.4 (Brown)"/>
    <s v="TRAY"/>
    <s v="Finished Good"/>
    <s v="Pcs."/>
    <n v="365"/>
    <n v="398"/>
    <n v="568"/>
    <n v="22.95"/>
    <n v="32079.87"/>
    <n v="0"/>
    <n v="0"/>
    <n v="0"/>
    <n v="0"/>
    <n v="0"/>
    <n v="0"/>
    <n v="0"/>
    <n v="0"/>
    <n v="0"/>
    <n v="0"/>
    <n v="226.06399999999999"/>
    <n v="0"/>
    <n v="0"/>
    <n v="20"/>
    <n v="20"/>
    <n v="0"/>
    <n v="568"/>
    <n v="32079.87"/>
    <n v="42.95"/>
    <n v="0"/>
  </r>
  <r>
    <x v="3"/>
    <s v="1004 Classic Tray No.4 (M.B)"/>
    <s v="TRAY"/>
    <s v="Finished Good"/>
    <s v="Pcs."/>
    <n v="365"/>
    <n v="398"/>
    <n v="275"/>
    <n v="81.02"/>
    <n v="12174.92"/>
    <n v="0"/>
    <n v="0"/>
    <n v="0"/>
    <n v="0"/>
    <n v="50"/>
    <n v="3613.5"/>
    <n v="0"/>
    <n v="0"/>
    <n v="0"/>
    <n v="0"/>
    <n v="109.45"/>
    <n v="0"/>
    <n v="0"/>
    <n v="70"/>
    <n v="70"/>
    <n v="19.899999999999999"/>
    <n v="225"/>
    <n v="9961.2999999999993"/>
    <n v="131.11999999999998"/>
    <n v="0"/>
  </r>
  <r>
    <x v="3"/>
    <s v="1004 Classic Tray No.4 (Red)"/>
    <s v="TRAY"/>
    <s v="Finished Good"/>
    <s v="Pcs."/>
    <n v="365"/>
    <n v="398"/>
    <n v="183"/>
    <n v="90.77"/>
    <n v="8586.56"/>
    <n v="0"/>
    <n v="0"/>
    <n v="0"/>
    <n v="0"/>
    <n v="100"/>
    <n v="6688.5"/>
    <n v="0"/>
    <n v="0"/>
    <n v="0"/>
    <n v="0"/>
    <n v="72.834000000000003"/>
    <n v="0"/>
    <n v="0"/>
    <n v="150"/>
    <n v="150"/>
    <n v="39.799999999999997"/>
    <n v="83"/>
    <n v="3894.45"/>
    <n v="200.96999999999997"/>
    <n v="0"/>
  </r>
  <r>
    <x v="3"/>
    <s v="1004 Classic Tray No.4 (Yellow)"/>
    <s v="TRAY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1005 Classic Tray No.5 (Blue)"/>
    <s v="TRAY"/>
    <s v="Finished Good"/>
    <s v="Pcs."/>
    <n v="448"/>
    <n v="488"/>
    <n v="371"/>
    <n v="138.84"/>
    <n v="46931.5"/>
    <n v="0"/>
    <n v="0"/>
    <n v="0"/>
    <n v="0"/>
    <n v="64"/>
    <n v="5909.76"/>
    <n v="0"/>
    <n v="0"/>
    <n v="0"/>
    <n v="0"/>
    <n v="181.048"/>
    <n v="0"/>
    <n v="0"/>
    <n v="170"/>
    <n v="170"/>
    <n v="31.231999999999999"/>
    <n v="307"/>
    <n v="38835.5"/>
    <n v="277.60800000000006"/>
    <n v="0"/>
  </r>
  <r>
    <x v="3"/>
    <s v="1005 Classic Tray No.5 (Brown)"/>
    <s v="TRAY"/>
    <s v="Finished Good"/>
    <s v="Pcs."/>
    <n v="448"/>
    <n v="488"/>
    <n v="571"/>
    <n v="41.75"/>
    <n v="72231.5"/>
    <n v="0"/>
    <n v="0"/>
    <n v="0"/>
    <n v="0"/>
    <n v="50"/>
    <n v="4617"/>
    <n v="0"/>
    <n v="0"/>
    <n v="0"/>
    <n v="0"/>
    <n v="278.64800000000002"/>
    <n v="0"/>
    <n v="0"/>
    <n v="60"/>
    <n v="60"/>
    <n v="24.4"/>
    <n v="521"/>
    <n v="65906.5"/>
    <n v="77.349999999999994"/>
    <n v="0"/>
  </r>
  <r>
    <x v="3"/>
    <s v="1005 Classic Tray No.5 (M.B)"/>
    <s v="TRAY"/>
    <s v="Finished Good"/>
    <s v="Pcs."/>
    <n v="448"/>
    <n v="488"/>
    <n v="40"/>
    <n v="71.319999999999993"/>
    <n v="5060"/>
    <n v="0"/>
    <n v="0"/>
    <n v="0"/>
    <n v="0"/>
    <n v="25"/>
    <n v="2308.5"/>
    <n v="0"/>
    <n v="0"/>
    <n v="0"/>
    <n v="0"/>
    <n v="19.52"/>
    <n v="0"/>
    <n v="0"/>
    <n v="70"/>
    <n v="70"/>
    <n v="12.2"/>
    <n v="15"/>
    <n v="1897.5"/>
    <n v="129.12"/>
    <n v="0"/>
  </r>
  <r>
    <x v="3"/>
    <s v="1005 Classic Tray No.5 (Red)"/>
    <s v="TRAY"/>
    <s v="Finished Good"/>
    <s v="Pcs."/>
    <n v="448"/>
    <n v="488"/>
    <n v="116"/>
    <n v="92.68"/>
    <n v="14674"/>
    <n v="0"/>
    <n v="0"/>
    <n v="0"/>
    <n v="0"/>
    <n v="100"/>
    <n v="9234"/>
    <n v="0"/>
    <n v="0"/>
    <n v="0"/>
    <n v="0"/>
    <n v="56.607999999999997"/>
    <n v="0"/>
    <n v="0"/>
    <n v="140"/>
    <n v="140"/>
    <n v="48.8"/>
    <n v="16"/>
    <n v="2024"/>
    <n v="183.88"/>
    <n v="0"/>
  </r>
  <r>
    <x v="3"/>
    <s v="1007 PLANTER ONLY TRAY (BL)"/>
    <s v="PLANTER"/>
    <s v="Finished Good"/>
    <s v="Pcs."/>
    <n v="20"/>
    <n v="22"/>
    <n v="136"/>
    <n v="10.32"/>
    <n v="568.76"/>
    <n v="0"/>
    <n v="0"/>
    <n v="0"/>
    <n v="0"/>
    <n v="36"/>
    <n v="227.16"/>
    <n v="0"/>
    <n v="0"/>
    <n v="0"/>
    <n v="0"/>
    <n v="2.992"/>
    <n v="0"/>
    <n v="0"/>
    <n v="0"/>
    <n v="0"/>
    <n v="0.79200000000000004"/>
    <n v="100"/>
    <n v="418.21"/>
    <n v="9.5280000000000005"/>
    <n v="0"/>
  </r>
  <r>
    <x v="3"/>
    <s v="1007 PLANTER ONLY TRAY (BR)"/>
    <s v="PLANTER"/>
    <s v="Finished Good"/>
    <s v="Pcs."/>
    <n v="20"/>
    <n v="22"/>
    <n v="286"/>
    <n v="13.75"/>
    <n v="1223.07"/>
    <n v="0"/>
    <n v="0"/>
    <n v="0"/>
    <n v="0"/>
    <n v="0"/>
    <n v="0"/>
    <n v="0"/>
    <n v="0"/>
    <n v="0"/>
    <n v="0"/>
    <n v="6.2919999999999998"/>
    <n v="0"/>
    <n v="0"/>
    <n v="0"/>
    <n v="0"/>
    <n v="0"/>
    <n v="286"/>
    <n v="1223.07"/>
    <n v="13.75"/>
    <n v="0"/>
  </r>
  <r>
    <x v="3"/>
    <s v="1007 PLANTER ONLY TRAY (MB)"/>
    <s v="TRAY"/>
    <s v="Finished Good"/>
    <s v="Pcs."/>
    <n v="20"/>
    <n v="22"/>
    <n v="485"/>
    <n v="22.18"/>
    <n v="2054.4899999999998"/>
    <n v="0"/>
    <n v="0"/>
    <n v="0"/>
    <n v="0"/>
    <n v="0"/>
    <n v="0"/>
    <n v="0"/>
    <n v="0"/>
    <n v="0"/>
    <n v="0"/>
    <n v="10.67"/>
    <n v="0"/>
    <n v="0"/>
    <n v="0"/>
    <n v="0"/>
    <n v="0"/>
    <n v="485"/>
    <n v="2054.4899999999998"/>
    <n v="22.18"/>
    <n v="0"/>
  </r>
  <r>
    <x v="3"/>
    <s v="1007 PLANTER ONLY TRAY (MW)"/>
    <s v="TRAY"/>
    <s v="Finished Good"/>
    <s v="Pcs."/>
    <n v="20"/>
    <n v="22"/>
    <n v="512"/>
    <n v="23.12"/>
    <n v="3315.98"/>
    <n v="0"/>
    <n v="0"/>
    <n v="0"/>
    <n v="0"/>
    <n v="0"/>
    <n v="0"/>
    <n v="0"/>
    <n v="0"/>
    <n v="0"/>
    <n v="0"/>
    <n v="11.263999999999999"/>
    <n v="0"/>
    <n v="0"/>
    <n v="0"/>
    <n v="0"/>
    <n v="0"/>
    <n v="512"/>
    <n v="3315.98"/>
    <n v="23.12"/>
    <n v="0"/>
  </r>
  <r>
    <x v="3"/>
    <s v="1007 PLANTER ONLY TRAY (R)"/>
    <s v="TRAY"/>
    <s v="Finished Good"/>
    <s v="Pcs."/>
    <n v="20"/>
    <n v="22"/>
    <n v="224"/>
    <n v="12.62"/>
    <n v="959.3"/>
    <n v="0"/>
    <n v="0"/>
    <n v="0"/>
    <n v="0"/>
    <n v="0"/>
    <n v="0"/>
    <n v="0"/>
    <n v="0"/>
    <n v="0"/>
    <n v="0"/>
    <n v="4.9279999999999999"/>
    <n v="0"/>
    <n v="0"/>
    <n v="0"/>
    <n v="0"/>
    <n v="0"/>
    <n v="224"/>
    <n v="959.3"/>
    <n v="12.62"/>
    <n v="0"/>
  </r>
  <r>
    <x v="3"/>
    <s v="1007 PLANTER ONLY TRAY (W)"/>
    <s v="TRAY"/>
    <s v="Finished Good"/>
    <s v="Pcs."/>
    <n v="20"/>
    <n v="22"/>
    <n v="474"/>
    <n v="22.24"/>
    <n v="2009.88"/>
    <n v="0"/>
    <n v="0"/>
    <n v="0"/>
    <n v="0"/>
    <n v="0"/>
    <n v="0"/>
    <n v="0"/>
    <n v="0"/>
    <n v="0"/>
    <n v="0"/>
    <n v="10.428000000000001"/>
    <n v="0"/>
    <n v="0"/>
    <n v="0"/>
    <n v="0"/>
    <n v="0"/>
    <n v="474"/>
    <n v="2009.88"/>
    <n v="22.24"/>
    <n v="0"/>
  </r>
  <r>
    <x v="3"/>
    <s v="1007 PLANTER ONLY TRAY (Y)"/>
    <s v="TRAY"/>
    <s v="Finished Good"/>
    <s v="Pcs."/>
    <n v="20"/>
    <n v="22"/>
    <n v="389"/>
    <n v="19.23"/>
    <n v="1626.6"/>
    <n v="0"/>
    <n v="0"/>
    <n v="0"/>
    <n v="0"/>
    <n v="0"/>
    <n v="0"/>
    <n v="0"/>
    <n v="0"/>
    <n v="0"/>
    <n v="0"/>
    <n v="8.5579999999999998"/>
    <n v="0"/>
    <n v="0"/>
    <n v="0"/>
    <n v="0"/>
    <n v="0"/>
    <n v="389"/>
    <n v="1626.6"/>
    <n v="19.23"/>
    <n v="0"/>
  </r>
  <r>
    <x v="3"/>
    <s v="1009 PlanterOnlyTrayNo.09 (MIX)"/>
    <s v="PLANTER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1009 PlanterOnlyTrayNo.09 (W)"/>
    <s v="PLANTER"/>
    <s v="Finished Good"/>
    <s v="Pcs."/>
    <n v="35"/>
    <n v="38"/>
    <n v="1351"/>
    <n v="61.21"/>
    <n v="18576.25"/>
    <n v="0"/>
    <n v="0"/>
    <n v="0"/>
    <n v="0"/>
    <n v="12"/>
    <n v="123.72"/>
    <n v="0"/>
    <n v="0"/>
    <n v="0"/>
    <n v="0"/>
    <n v="51.338000000000001"/>
    <n v="0"/>
    <n v="0"/>
    <n v="0"/>
    <n v="0"/>
    <n v="0.45600000000000002"/>
    <n v="1339"/>
    <n v="18411.25"/>
    <n v="60.753999999999998"/>
    <n v="0"/>
  </r>
  <r>
    <x v="3"/>
    <s v="1009 PlanterOnlyTrayNo.09(BL)"/>
    <s v="PLANTER"/>
    <s v="Finished Good"/>
    <s v="Pcs."/>
    <n v="35"/>
    <n v="38"/>
    <n v="635"/>
    <n v="29.45"/>
    <n v="8731.25"/>
    <n v="0"/>
    <n v="0"/>
    <n v="0"/>
    <n v="0"/>
    <n v="48"/>
    <n v="485.16"/>
    <n v="0"/>
    <n v="0"/>
    <n v="0"/>
    <n v="0"/>
    <n v="24.13"/>
    <n v="0"/>
    <n v="0"/>
    <n v="0"/>
    <n v="0"/>
    <n v="1.8240000000000001"/>
    <n v="587"/>
    <n v="8071.25"/>
    <n v="27.625999999999998"/>
    <n v="0"/>
  </r>
  <r>
    <x v="3"/>
    <s v="1009 PlanterOnlyTrayNo.09(BR)"/>
    <s v="PLANTER"/>
    <s v="Finished Good"/>
    <s v="Pcs."/>
    <n v="35"/>
    <n v="38"/>
    <n v="1683"/>
    <n v="76.03"/>
    <n v="23141.25"/>
    <n v="0"/>
    <n v="0"/>
    <n v="0"/>
    <n v="0"/>
    <n v="0"/>
    <n v="0"/>
    <n v="0"/>
    <n v="0"/>
    <n v="0"/>
    <n v="0"/>
    <n v="63.954000000000001"/>
    <n v="0"/>
    <n v="0"/>
    <n v="0"/>
    <n v="0"/>
    <n v="0"/>
    <n v="1683"/>
    <n v="23141.25"/>
    <n v="76.03"/>
    <n v="0"/>
  </r>
  <r>
    <x v="3"/>
    <s v="1009 PlanterOnlyTrayNo.09(MB)"/>
    <s v="PLANTER"/>
    <s v="Finished Good"/>
    <s v="Pcs."/>
    <n v="35"/>
    <n v="38"/>
    <n v="851"/>
    <n v="38.630000000000003"/>
    <n v="11701.25"/>
    <n v="0"/>
    <n v="0"/>
    <n v="0"/>
    <n v="0"/>
    <n v="24"/>
    <n v="247.44"/>
    <n v="0"/>
    <n v="0"/>
    <n v="0"/>
    <n v="0"/>
    <n v="32.338000000000001"/>
    <n v="0"/>
    <n v="0"/>
    <n v="0"/>
    <n v="0"/>
    <n v="0.91200000000000003"/>
    <n v="827"/>
    <n v="11371.25"/>
    <n v="37.718000000000004"/>
    <n v="0"/>
  </r>
  <r>
    <x v="3"/>
    <s v="1009 PlanterOnlyTrayNo.09(MW)"/>
    <s v="PLANTER"/>
    <s v="Finished Good"/>
    <s v="Pcs."/>
    <n v="35"/>
    <n v="38"/>
    <n v="804"/>
    <n v="36.299999999999997"/>
    <n v="11055"/>
    <n v="0"/>
    <n v="0"/>
    <n v="0"/>
    <n v="0"/>
    <n v="0"/>
    <n v="0"/>
    <n v="0"/>
    <n v="0"/>
    <n v="0"/>
    <n v="0"/>
    <n v="30.552"/>
    <n v="0"/>
    <n v="0"/>
    <n v="0"/>
    <n v="0"/>
    <n v="0"/>
    <n v="804"/>
    <n v="11055"/>
    <n v="36.299999999999997"/>
    <n v="0"/>
  </r>
  <r>
    <x v="3"/>
    <s v="1009 PlanterOnlyTrayNo.09(R)"/>
    <s v="PLANTER"/>
    <s v="Finished Good"/>
    <s v="Pcs."/>
    <n v="35"/>
    <n v="38"/>
    <n v="677"/>
    <n v="30.79"/>
    <n v="9308.75"/>
    <n v="0"/>
    <n v="0"/>
    <n v="0"/>
    <n v="0"/>
    <n v="24"/>
    <n v="247.44"/>
    <n v="0"/>
    <n v="0"/>
    <n v="0"/>
    <n v="0"/>
    <n v="25.725999999999999"/>
    <n v="0"/>
    <n v="0"/>
    <n v="0"/>
    <n v="0"/>
    <n v="0.91200000000000003"/>
    <n v="653"/>
    <n v="8978.75"/>
    <n v="29.878"/>
    <n v="0"/>
  </r>
  <r>
    <x v="3"/>
    <s v="1009 PlanterOnlyTrayNo.09(Y)"/>
    <s v="PLANTER"/>
    <s v="Finished Good"/>
    <s v="Pcs."/>
    <n v="35"/>
    <n v="38"/>
    <n v="594"/>
    <n v="26.99"/>
    <n v="8167.5"/>
    <n v="0"/>
    <n v="0"/>
    <n v="0"/>
    <n v="0"/>
    <n v="0"/>
    <n v="0"/>
    <n v="0"/>
    <n v="0"/>
    <n v="0"/>
    <n v="0"/>
    <n v="22.571999999999999"/>
    <n v="0"/>
    <n v="0"/>
    <n v="0"/>
    <n v="0"/>
    <n v="0"/>
    <n v="594"/>
    <n v="8167.5"/>
    <n v="26.99"/>
    <n v="0"/>
  </r>
  <r>
    <x v="3"/>
    <s v="101 MUG 600ML"/>
    <s v="Mug"/>
    <s v="Finished Good"/>
    <s v="Pcs."/>
    <n v="45"/>
    <n v="49"/>
    <n v="6468"/>
    <n v="320.52"/>
    <n v="44335.22"/>
    <n v="0"/>
    <n v="0"/>
    <n v="6201"/>
    <n v="39235.26"/>
    <n v="5402"/>
    <n v="72844.600000000006"/>
    <n v="0"/>
    <n v="0"/>
    <n v="0"/>
    <n v="0"/>
    <n v="316.93200000000002"/>
    <n v="279.04500000000002"/>
    <n v="46.848865050000001"/>
    <n v="0"/>
    <n v="325.89386505000004"/>
    <n v="264.69799999999998"/>
    <n v="7267"/>
    <n v="47493.3"/>
    <n v="381.71586505000005"/>
    <n v="0"/>
  </r>
  <r>
    <x v="3"/>
    <s v="1012.PlanterOnlyTrayNo.12(BL)"/>
    <s v="PLANTER"/>
    <s v="Finished Good"/>
    <s v="Pcs."/>
    <n v="60"/>
    <n v="65"/>
    <n v="64"/>
    <n v="1.22"/>
    <n v="960.64"/>
    <n v="0"/>
    <n v="0"/>
    <n v="135"/>
    <n v="971.7"/>
    <n v="24"/>
    <n v="337.2"/>
    <n v="0"/>
    <n v="0"/>
    <n v="0"/>
    <n v="0"/>
    <n v="4.16"/>
    <n v="8.1"/>
    <n v="1.359909"/>
    <n v="0"/>
    <n v="9.4599089999999997"/>
    <n v="1.56"/>
    <n v="175"/>
    <n v="1699.29"/>
    <n v="9.1199089999999998"/>
    <n v="0"/>
  </r>
  <r>
    <x v="3"/>
    <s v="1012.PlanterOnlyTrayNo.12(Br)"/>
    <s v="PLANTER"/>
    <s v="Finished Good"/>
    <s v="Pcs."/>
    <n v="60"/>
    <n v="65"/>
    <n v="690"/>
    <n v="31.07"/>
    <n v="6889.44"/>
    <n v="0"/>
    <n v="0"/>
    <n v="0"/>
    <n v="0"/>
    <n v="0"/>
    <n v="0"/>
    <n v="0"/>
    <n v="0"/>
    <n v="0"/>
    <n v="0"/>
    <n v="44.85"/>
    <n v="0"/>
    <n v="0"/>
    <n v="0"/>
    <n v="0"/>
    <n v="0"/>
    <n v="690"/>
    <n v="6889.44"/>
    <n v="31.07"/>
    <n v="0"/>
  </r>
  <r>
    <x v="3"/>
    <s v="1012.PlanterOnlyTrayNo.12(MB)"/>
    <s v="PLANTER"/>
    <s v="Finished Good"/>
    <s v="Pcs."/>
    <n v="60"/>
    <n v="65"/>
    <n v="395"/>
    <n v="17.28"/>
    <n v="4429.5600000000004"/>
    <n v="0"/>
    <n v="0"/>
    <n v="0"/>
    <n v="0"/>
    <n v="0"/>
    <n v="0"/>
    <n v="0"/>
    <n v="0"/>
    <n v="0"/>
    <n v="0"/>
    <n v="25.675000000000001"/>
    <n v="0"/>
    <n v="0"/>
    <n v="0"/>
    <n v="0"/>
    <n v="0"/>
    <n v="395"/>
    <n v="4429.5600000000004"/>
    <n v="17.28"/>
    <n v="0"/>
  </r>
  <r>
    <x v="3"/>
    <s v="1012.PlanterOnlyTrayNo.12(MIX)"/>
    <s v="PLANTER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1012.PlanterOnlyTrayNo.12(MW)"/>
    <s v="PLANTER"/>
    <s v="Finished Good"/>
    <s v="Pcs."/>
    <n v="60"/>
    <n v="65"/>
    <n v="264"/>
    <n v="11.09"/>
    <n v="3962.64"/>
    <n v="0"/>
    <n v="0"/>
    <n v="160"/>
    <n v="1125.8"/>
    <n v="0"/>
    <n v="0"/>
    <n v="0"/>
    <n v="0"/>
    <n v="0"/>
    <n v="0"/>
    <n v="17.16"/>
    <n v="9.6"/>
    <n v="1.6117440000000003"/>
    <n v="0"/>
    <n v="11.211743999999999"/>
    <n v="0"/>
    <n v="424"/>
    <n v="5088.4399999999996"/>
    <n v="22.301743999999999"/>
    <n v="0"/>
  </r>
  <r>
    <x v="3"/>
    <s v="1012.PlanterOnlyTrayNo.12(R)"/>
    <s v="PLANTER"/>
    <s v="Finished Good"/>
    <s v="Pcs."/>
    <n v="60"/>
    <n v="65"/>
    <n v="484"/>
    <n v="21.3"/>
    <n v="5538.43"/>
    <n v="0"/>
    <n v="0"/>
    <n v="0"/>
    <n v="0"/>
    <n v="0"/>
    <n v="0"/>
    <n v="0"/>
    <n v="0"/>
    <n v="0"/>
    <n v="0"/>
    <n v="31.46"/>
    <n v="0"/>
    <n v="0"/>
    <n v="0"/>
    <n v="0"/>
    <n v="0"/>
    <n v="484"/>
    <n v="5538.43"/>
    <n v="21.3"/>
    <n v="0"/>
  </r>
  <r>
    <x v="3"/>
    <s v="1012.PlanterOnlyTrayNo.12(W)"/>
    <s v="PLANTER"/>
    <s v="Finished Good"/>
    <s v="Pcs."/>
    <n v="60"/>
    <n v="65"/>
    <n v="367"/>
    <n v="16.010000000000002"/>
    <n v="5508.67"/>
    <n v="0"/>
    <n v="0"/>
    <n v="0"/>
    <n v="0"/>
    <n v="0"/>
    <n v="0"/>
    <n v="0"/>
    <n v="0"/>
    <n v="0"/>
    <n v="0"/>
    <n v="23.855"/>
    <n v="0"/>
    <n v="0"/>
    <n v="0"/>
    <n v="0"/>
    <n v="0"/>
    <n v="367"/>
    <n v="5508.67"/>
    <n v="16.010000000000002"/>
    <n v="0"/>
  </r>
  <r>
    <x v="3"/>
    <s v="1012.PlanterOnlyTrayNo.12(Y)"/>
    <s v="PLANTER"/>
    <s v="Finished Good"/>
    <s v="Pcs."/>
    <n v="60"/>
    <n v="65"/>
    <n v="764"/>
    <n v="33.94"/>
    <n v="8231.16"/>
    <n v="0"/>
    <n v="0"/>
    <n v="0"/>
    <n v="0"/>
    <n v="0"/>
    <n v="0"/>
    <n v="0"/>
    <n v="0"/>
    <n v="0"/>
    <n v="0"/>
    <n v="49.66"/>
    <n v="0"/>
    <n v="0"/>
    <n v="0"/>
    <n v="0"/>
    <n v="0"/>
    <n v="764"/>
    <n v="8231.16"/>
    <n v="33.94"/>
    <n v="0"/>
  </r>
  <r>
    <x v="3"/>
    <s v="1012.PlnaterOnlyTrayNo.12(GR)"/>
    <s v="TRAY"/>
    <s v="Finished Good"/>
    <s v="Pcs."/>
    <n v="60"/>
    <n v="65"/>
    <n v="-4"/>
    <n v="29.74"/>
    <n v="-61.6"/>
    <n v="0"/>
    <n v="0"/>
    <n v="0"/>
    <n v="0"/>
    <n v="0"/>
    <n v="0"/>
    <n v="0"/>
    <n v="0"/>
    <n v="0"/>
    <n v="0"/>
    <n v="-0.26"/>
    <n v="0"/>
    <n v="0"/>
    <n v="10"/>
    <n v="10"/>
    <n v="0"/>
    <n v="-4"/>
    <n v="-61.6"/>
    <n v="39.739999999999995"/>
    <n v="0"/>
  </r>
  <r>
    <x v="3"/>
    <s v="1014 Planter Only Tray (Mix)"/>
    <s v="TRAY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1014 Planter Only Tray No.14 (Gr)"/>
    <s v="PLANTER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1014 PlanterOnlyTrayNo.14(BL)"/>
    <s v="PLANTER"/>
    <s v="Finished Good"/>
    <s v="Pcs."/>
    <n v="90"/>
    <n v="98"/>
    <n v="269"/>
    <n v="4.96"/>
    <n v="3501.6"/>
    <n v="0"/>
    <n v="0"/>
    <n v="0"/>
    <n v="0"/>
    <n v="12"/>
    <n v="247.44"/>
    <n v="0"/>
    <n v="0"/>
    <n v="0"/>
    <n v="0"/>
    <n v="26.361999999999998"/>
    <n v="0"/>
    <n v="0"/>
    <n v="0"/>
    <n v="0"/>
    <n v="1.1759999999999999"/>
    <n v="257"/>
    <n v="3345.39"/>
    <n v="3.7839999999999998"/>
    <n v="0"/>
  </r>
  <r>
    <x v="3"/>
    <s v="1014 PlanterOnlyTrayNo.14(BR)"/>
    <s v="PLANTER"/>
    <s v="Finished Good"/>
    <s v="Pcs."/>
    <n v="90"/>
    <n v="98"/>
    <n v="449"/>
    <n v="18.8"/>
    <n v="5786.28"/>
    <n v="0"/>
    <n v="0"/>
    <n v="0"/>
    <n v="0"/>
    <n v="0"/>
    <n v="0"/>
    <n v="0"/>
    <n v="0"/>
    <n v="0"/>
    <n v="0"/>
    <n v="44.002000000000002"/>
    <n v="0"/>
    <n v="0"/>
    <n v="0"/>
    <n v="0"/>
    <n v="0"/>
    <n v="449"/>
    <n v="5786.28"/>
    <n v="18.8"/>
    <n v="0"/>
  </r>
  <r>
    <x v="3"/>
    <s v="1014 PlanterOnlyTrayNo.14(MB)"/>
    <s v="PLANTER"/>
    <s v="Finished Good"/>
    <s v="Pcs."/>
    <n v="90"/>
    <n v="98"/>
    <n v="350"/>
    <n v="13.9"/>
    <n v="4481.54"/>
    <n v="0"/>
    <n v="0"/>
    <n v="0"/>
    <n v="0"/>
    <n v="24"/>
    <n v="494.88"/>
    <n v="0"/>
    <n v="0"/>
    <n v="0"/>
    <n v="0"/>
    <n v="34.299999999999997"/>
    <n v="0"/>
    <n v="0"/>
    <n v="0"/>
    <n v="0"/>
    <n v="2.3519999999999999"/>
    <n v="326"/>
    <n v="4174.2299999999996"/>
    <n v="11.548"/>
    <n v="0"/>
  </r>
  <r>
    <x v="3"/>
    <s v="1014 PlanterOnlyTrayNo.14(MW)"/>
    <s v="PLANTER"/>
    <s v="Finished Good"/>
    <s v="Pcs."/>
    <n v="90"/>
    <n v="98"/>
    <n v="135"/>
    <n v="5.89"/>
    <n v="2895.75"/>
    <n v="0"/>
    <n v="0"/>
    <n v="0"/>
    <n v="0"/>
    <n v="12"/>
    <n v="247.44"/>
    <n v="0"/>
    <n v="0"/>
    <n v="0"/>
    <n v="0"/>
    <n v="13.23"/>
    <n v="0"/>
    <n v="0"/>
    <n v="0"/>
    <n v="0"/>
    <n v="1.1759999999999999"/>
    <n v="123"/>
    <n v="2638.35"/>
    <n v="4.7139999999999995"/>
    <n v="0"/>
  </r>
  <r>
    <x v="3"/>
    <s v="1014 PlanterOnlyTrayNo.14(R)"/>
    <s v="PLANTER"/>
    <s v="Finished Good"/>
    <s v="Pcs."/>
    <n v="90"/>
    <n v="98"/>
    <n v="116"/>
    <n v="3.12"/>
    <n v="2488.1999999999998"/>
    <n v="0"/>
    <n v="0"/>
    <n v="0"/>
    <n v="0"/>
    <n v="24"/>
    <n v="494.88"/>
    <n v="0"/>
    <n v="0"/>
    <n v="0"/>
    <n v="0"/>
    <n v="11.368"/>
    <n v="0"/>
    <n v="0"/>
    <n v="0"/>
    <n v="0"/>
    <n v="2.3519999999999999"/>
    <n v="92"/>
    <n v="1973.4"/>
    <n v="0.76800000000000024"/>
    <n v="0"/>
  </r>
  <r>
    <x v="3"/>
    <s v="1014 PlanterOnlyTrayNo.14(W)"/>
    <s v="PLANTER"/>
    <s v="Finished Good"/>
    <s v="Pcs."/>
    <n v="90"/>
    <n v="98"/>
    <n v="295"/>
    <n v="11.83"/>
    <n v="6327.75"/>
    <n v="0"/>
    <n v="0"/>
    <n v="0"/>
    <n v="0"/>
    <n v="0"/>
    <n v="0"/>
    <n v="0"/>
    <n v="0"/>
    <n v="0"/>
    <n v="0"/>
    <n v="28.91"/>
    <n v="0"/>
    <n v="0"/>
    <n v="0"/>
    <n v="0"/>
    <n v="0"/>
    <n v="295"/>
    <n v="6327.75"/>
    <n v="11.83"/>
    <n v="0"/>
  </r>
  <r>
    <x v="3"/>
    <s v="1014 PlanterOnlyTrayNo.14(Y)"/>
    <s v="PLANTER"/>
    <s v="Finished Good"/>
    <s v="Pcs."/>
    <n v="90"/>
    <n v="98"/>
    <n v="457"/>
    <n v="19.149999999999999"/>
    <n v="7548.58"/>
    <n v="0"/>
    <n v="0"/>
    <n v="0"/>
    <n v="0"/>
    <n v="0"/>
    <n v="0"/>
    <n v="0"/>
    <n v="0"/>
    <n v="0"/>
    <n v="0"/>
    <n v="44.786000000000001"/>
    <n v="0"/>
    <n v="0"/>
    <n v="0"/>
    <n v="0"/>
    <n v="0"/>
    <n v="457"/>
    <n v="7548.58"/>
    <n v="19.149999999999999"/>
    <n v="0"/>
  </r>
  <r>
    <x v="3"/>
    <s v="1016 Planter Only Tray (Mix)"/>
    <s v="TRAY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1016 PLANTER TRAY (BR)"/>
    <s v="PLANTER"/>
    <s v="Finished Good"/>
    <s v="Pcs."/>
    <n v="120"/>
    <n v="131"/>
    <n v="136"/>
    <n v="5.03"/>
    <n v="0"/>
    <n v="0"/>
    <n v="0"/>
    <n v="0"/>
    <n v="0"/>
    <n v="0"/>
    <n v="0"/>
    <n v="0"/>
    <n v="0"/>
    <n v="0"/>
    <n v="0"/>
    <n v="17.815999999999999"/>
    <n v="0"/>
    <n v="0"/>
    <n v="0"/>
    <n v="0"/>
    <n v="0"/>
    <n v="136"/>
    <n v="0"/>
    <n v="5.03"/>
    <n v="0"/>
  </r>
  <r>
    <x v="3"/>
    <s v="1016 PLANTER TRAY (MB)"/>
    <s v="PLANTER"/>
    <s v="Finished Good"/>
    <s v="Pcs."/>
    <n v="120"/>
    <n v="131"/>
    <n v="135"/>
    <n v="4.1100000000000003"/>
    <n v="0"/>
    <n v="0"/>
    <n v="0"/>
    <n v="0"/>
    <n v="0"/>
    <n v="0"/>
    <n v="0"/>
    <n v="0"/>
    <n v="0"/>
    <n v="0"/>
    <n v="0"/>
    <n v="17.684999999999999"/>
    <n v="0"/>
    <n v="0"/>
    <n v="0"/>
    <n v="0"/>
    <n v="0"/>
    <n v="135"/>
    <n v="0"/>
    <n v="4.1100000000000003"/>
    <n v="0"/>
  </r>
  <r>
    <x v="3"/>
    <s v="1016 PLANTER TRAY (MW)"/>
    <s v="PLANTER"/>
    <s v="Finished Good"/>
    <s v="Pcs."/>
    <n v="120"/>
    <n v="131"/>
    <n v="185"/>
    <n v="8.01"/>
    <n v="0"/>
    <n v="0"/>
    <n v="0"/>
    <n v="0"/>
    <n v="0"/>
    <n v="0"/>
    <n v="0"/>
    <n v="0"/>
    <n v="0"/>
    <n v="0"/>
    <n v="0"/>
    <n v="24.234999999999999"/>
    <n v="0"/>
    <n v="0"/>
    <n v="0"/>
    <n v="0"/>
    <n v="0"/>
    <n v="185"/>
    <n v="0"/>
    <n v="8.01"/>
    <n v="0"/>
  </r>
  <r>
    <x v="3"/>
    <s v="1016 PLANTER TRAY (R)"/>
    <s v="PLANTER"/>
    <s v="Finished Good"/>
    <s v="Pcs."/>
    <n v="120"/>
    <n v="131"/>
    <n v="153"/>
    <n v="4.93"/>
    <n v="0"/>
    <n v="0"/>
    <n v="0"/>
    <n v="0"/>
    <n v="0"/>
    <n v="0"/>
    <n v="0"/>
    <n v="0"/>
    <n v="0"/>
    <n v="0"/>
    <n v="0"/>
    <n v="20.042999999999999"/>
    <n v="0"/>
    <n v="0"/>
    <n v="0"/>
    <n v="0"/>
    <n v="0"/>
    <n v="153"/>
    <n v="0"/>
    <n v="4.93"/>
    <n v="0"/>
  </r>
  <r>
    <x v="3"/>
    <s v="1016 PLANTER TRAY (W)"/>
    <s v="PLANTER"/>
    <s v="Finished Good"/>
    <s v="Pcs."/>
    <n v="120"/>
    <n v="131"/>
    <n v="193"/>
    <n v="6.49"/>
    <n v="0"/>
    <n v="0"/>
    <n v="0"/>
    <n v="0"/>
    <n v="0"/>
    <n v="0"/>
    <n v="0"/>
    <n v="0"/>
    <n v="0"/>
    <n v="0"/>
    <n v="0"/>
    <n v="25.283000000000001"/>
    <n v="0"/>
    <n v="0"/>
    <n v="0"/>
    <n v="0"/>
    <n v="0"/>
    <n v="193"/>
    <n v="0"/>
    <n v="6.49"/>
    <n v="0"/>
  </r>
  <r>
    <x v="3"/>
    <s v="1016 PLANTER TRAY (Y)"/>
    <s v="PLANTER"/>
    <s v="Finished Good"/>
    <s v="Pcs."/>
    <n v="120"/>
    <n v="131"/>
    <n v="132"/>
    <n v="3.98"/>
    <n v="0"/>
    <n v="0"/>
    <n v="0"/>
    <n v="0"/>
    <n v="0"/>
    <n v="0"/>
    <n v="0"/>
    <n v="0"/>
    <n v="0"/>
    <n v="0"/>
    <n v="0"/>
    <n v="17.292000000000002"/>
    <n v="0"/>
    <n v="0"/>
    <n v="0"/>
    <n v="0"/>
    <n v="0"/>
    <n v="132"/>
    <n v="0"/>
    <n v="3.98"/>
    <n v="0"/>
  </r>
  <r>
    <x v="3"/>
    <s v="1016 PlanterOnlyTrayNo.16 (BL)"/>
    <s v="PLANTER"/>
    <s v="Finished Good"/>
    <s v="Pcs."/>
    <n v="120"/>
    <n v="131"/>
    <n v="8"/>
    <n v="23.83"/>
    <n v="0"/>
    <n v="0"/>
    <n v="0"/>
    <n v="0"/>
    <n v="0"/>
    <n v="24"/>
    <n v="538.32000000000005"/>
    <n v="0"/>
    <n v="0"/>
    <n v="0"/>
    <n v="0"/>
    <n v="1.048"/>
    <n v="0"/>
    <n v="0"/>
    <n v="10"/>
    <n v="10"/>
    <n v="3.1440000000000001"/>
    <n v="-16"/>
    <n v="0"/>
    <n v="30.686"/>
    <n v="0"/>
  </r>
  <r>
    <x v="3"/>
    <s v="102 MUG 900ML"/>
    <s v="Mug"/>
    <s v="Finished Good"/>
    <s v="Pcs."/>
    <n v="66"/>
    <n v="72"/>
    <n v="3374"/>
    <n v="-98.04"/>
    <n v="28858.6"/>
    <n v="0"/>
    <n v="0"/>
    <n v="10323"/>
    <n v="82410.86"/>
    <n v="5416"/>
    <n v="90159.66"/>
    <n v="0"/>
    <n v="0"/>
    <n v="0"/>
    <n v="0"/>
    <n v="242.928"/>
    <n v="681.31799999999998"/>
    <n v="114.38647902000001"/>
    <n v="0"/>
    <n v="795.70447902000001"/>
    <n v="389.952"/>
    <n v="8281"/>
    <n v="66996.679999999993"/>
    <n v="307.71247902000005"/>
    <n v="0"/>
  </r>
  <r>
    <x v="3"/>
    <s v="103 MUG 1200ML"/>
    <s v="Mug"/>
    <s v="Finished Good"/>
    <s v="Pcs."/>
    <n v="90"/>
    <n v="98"/>
    <n v="1491"/>
    <n v="-91.99"/>
    <n v="19313.2"/>
    <n v="0"/>
    <n v="0"/>
    <n v="4796"/>
    <n v="49333.279999999999"/>
    <n v="3241"/>
    <n v="72697.740000000005"/>
    <n v="0"/>
    <n v="0"/>
    <n v="0"/>
    <n v="0"/>
    <n v="146.11799999999999"/>
    <n v="431.64"/>
    <n v="72.468039599999997"/>
    <n v="0"/>
    <n v="504.10803959999998"/>
    <n v="317.61799999999999"/>
    <n v="3046"/>
    <n v="32794.879999999997"/>
    <n v="94.50003959999998"/>
    <n v="0"/>
  </r>
  <r>
    <x v="3"/>
    <s v="108 Soap Dish (mix)"/>
    <s v="Soap Dish"/>
    <s v="Finished Good"/>
    <s v="Pcs."/>
    <n v="23"/>
    <n v="25"/>
    <n v="7421"/>
    <n v="137.27000000000001"/>
    <n v="20621.97"/>
    <n v="0"/>
    <n v="0"/>
    <n v="0"/>
    <n v="0"/>
    <n v="2462"/>
    <n v="17277.54"/>
    <n v="0"/>
    <n v="0"/>
    <n v="0"/>
    <n v="0"/>
    <n v="185.52500000000001"/>
    <n v="0"/>
    <n v="0"/>
    <n v="0"/>
    <n v="0"/>
    <n v="61.55"/>
    <n v="4959"/>
    <n v="13780.4"/>
    <n v="75.720000000000013"/>
    <n v="0"/>
  </r>
  <r>
    <x v="3"/>
    <s v="1104. Lock &amp; Safe 1550 ml."/>
    <s v="Rajeshwari"/>
    <s v="Finished Good"/>
    <s v="Pcs."/>
    <n v="130"/>
    <n v="142"/>
    <n v="417"/>
    <n v="88.86"/>
    <n v="14215.53"/>
    <n v="0"/>
    <n v="0"/>
    <n v="0"/>
    <n v="0"/>
    <n v="0"/>
    <n v="0"/>
    <n v="0"/>
    <n v="0"/>
    <n v="0"/>
    <n v="0"/>
    <n v="59.213999999999999"/>
    <n v="0"/>
    <n v="0"/>
    <n v="0"/>
    <n v="0"/>
    <n v="0"/>
    <n v="417"/>
    <n v="14215.53"/>
    <n v="88.86"/>
    <n v="0"/>
  </r>
  <r>
    <x v="3"/>
    <s v="1200 ML MUG"/>
    <s v="Mug"/>
    <s v="Trading"/>
    <s v="Pcs."/>
    <m/>
    <n v="0"/>
    <n v="7988"/>
    <n v="360.65"/>
    <n v="95468.97"/>
    <n v="0"/>
    <n v="0"/>
    <n v="0"/>
    <n v="0"/>
    <n v="0"/>
    <n v="0"/>
    <n v="0"/>
    <n v="0"/>
    <n v="0"/>
    <n v="0"/>
    <n v="0"/>
    <n v="0"/>
    <n v="0"/>
    <n v="0"/>
    <n v="0"/>
    <n v="0"/>
    <n v="7988"/>
    <n v="95468.97"/>
    <n v="360.65"/>
    <n v="0"/>
  </r>
  <r>
    <x v="3"/>
    <s v="1265 Smart Rack Thee Layer(L.W.)"/>
    <s v="CLOTH STAND"/>
    <s v="Trading"/>
    <s v="Pcs."/>
    <n v="0"/>
    <n v="0"/>
    <n v="61"/>
    <n v="6.1"/>
    <n v="71487.91"/>
    <n v="140"/>
    <n v="160500.20000000001"/>
    <n v="0"/>
    <n v="0"/>
    <n v="200"/>
    <n v="266797.8"/>
    <n v="0"/>
    <n v="0"/>
    <n v="0"/>
    <n v="0"/>
    <n v="0"/>
    <n v="0"/>
    <n v="0"/>
    <n v="0"/>
    <n v="0"/>
    <n v="0"/>
    <n v="1"/>
    <n v="1146.6099999999999"/>
    <n v="6.1"/>
    <n v="0"/>
  </r>
  <r>
    <x v="3"/>
    <s v="1267 Smart Rack Thee Layer"/>
    <s v="CLOTH STAND"/>
    <s v="Trading"/>
    <s v="Pcs."/>
    <n v="0"/>
    <n v="0"/>
    <n v="6"/>
    <n v="0.05"/>
    <n v="8156.67"/>
    <n v="100"/>
    <n v="135893"/>
    <n v="0"/>
    <n v="0"/>
    <n v="102"/>
    <n v="163337.73000000001"/>
    <n v="0"/>
    <n v="0"/>
    <n v="0"/>
    <n v="0"/>
    <n v="0"/>
    <n v="0"/>
    <n v="0"/>
    <n v="0"/>
    <n v="0"/>
    <n v="0"/>
    <n v="4"/>
    <n v="5435.76"/>
    <n v="0.05"/>
    <n v="0"/>
  </r>
  <r>
    <x v="3"/>
    <s v="15 Ltr Bkt  Only Handle( M.White)"/>
    <s v="Component"/>
    <s v="Trading"/>
    <s v="Pcs."/>
    <m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</r>
  <r>
    <x v="3"/>
    <s v="15 Ltr Bkt Only Handle (baby Blue)"/>
    <s v="Component"/>
    <s v="Trading"/>
    <s v="Pcs."/>
    <m/>
    <n v="0"/>
    <n v="306.35000000000002"/>
    <n v="6.56"/>
    <n v="3136.58"/>
    <n v="0"/>
    <n v="0"/>
    <n v="600"/>
    <n v="5684.92"/>
    <n v="0"/>
    <n v="0"/>
    <n v="576"/>
    <n v="97.205760000000012"/>
    <n v="673.20576000000005"/>
    <n v="5604.48"/>
    <n v="0"/>
    <n v="0"/>
    <n v="0"/>
    <n v="0"/>
    <n v="0"/>
    <n v="0"/>
    <n v="330.35"/>
    <n v="3215.29"/>
    <n v="6.56"/>
    <n v="0"/>
  </r>
  <r>
    <x v="3"/>
    <s v="15 Ltr Bkt Only Handle (mbaize)"/>
    <s v="Component"/>
    <s v="Trading"/>
    <s v="Pcs."/>
    <m/>
    <n v="0"/>
    <n v="231"/>
    <n v="9.84"/>
    <n v="2451.5300000000002"/>
    <n v="0"/>
    <n v="0"/>
    <n v="200"/>
    <n v="1874.46"/>
    <n v="0"/>
    <n v="0"/>
    <n v="231"/>
    <n v="38.983560000000004"/>
    <n v="269.98356000000001"/>
    <n v="2319.2399999999998"/>
    <n v="0"/>
    <n v="0"/>
    <n v="0"/>
    <n v="0"/>
    <n v="0"/>
    <n v="0"/>
    <n v="200"/>
    <n v="2007.42"/>
    <n v="9.84"/>
    <n v="0"/>
  </r>
  <r>
    <x v="3"/>
    <s v="15 Ltr Bkt Only Handle (orange)"/>
    <s v="Component"/>
    <s v="Trading"/>
    <s v="Pcs."/>
    <m/>
    <n v="0"/>
    <n v="190"/>
    <n v="23.3"/>
    <n v="1802.79"/>
    <n v="0"/>
    <n v="0"/>
    <n v="0"/>
    <n v="0"/>
    <n v="0"/>
    <n v="0"/>
    <n v="121"/>
    <n v="20.41996"/>
    <n v="141.41996"/>
    <n v="1148.29"/>
    <n v="0"/>
    <n v="0"/>
    <n v="0"/>
    <n v="0"/>
    <n v="0"/>
    <n v="0"/>
    <n v="69"/>
    <n v="654.70000000000005"/>
    <n v="23.3"/>
    <n v="0"/>
  </r>
  <r>
    <x v="3"/>
    <s v="15 Ltr Bkt Only Handle (sil)"/>
    <s v="Component"/>
    <s v="Trading"/>
    <s v="Pcs."/>
    <m/>
    <n v="0"/>
    <n v="149"/>
    <n v="0"/>
    <n v="1508.88"/>
    <n v="0"/>
    <n v="0"/>
    <n v="400"/>
    <n v="3758.17"/>
    <n v="0"/>
    <n v="0"/>
    <n v="399"/>
    <n v="67.335239999999999"/>
    <n v="466.33524"/>
    <n v="3826.41"/>
    <n v="0"/>
    <n v="0"/>
    <n v="0"/>
    <n v="0"/>
    <n v="0"/>
    <n v="0"/>
    <n v="150"/>
    <n v="1439.08"/>
    <n v="0"/>
    <n v="0"/>
  </r>
  <r>
    <x v="3"/>
    <s v="15 Ltr Bkt Only Handle(baby pink)"/>
    <s v="Component"/>
    <s v="Trading"/>
    <s v="Pcs."/>
    <m/>
    <n v="0"/>
    <n v="64"/>
    <n v="6.64"/>
    <n v="655.7"/>
    <n v="0"/>
    <n v="0"/>
    <n v="458"/>
    <n v="4317.6099999999997"/>
    <n v="0"/>
    <n v="0"/>
    <n v="467"/>
    <n v="78.81092000000001"/>
    <n v="545.81092000000001"/>
    <n v="4450.51"/>
    <n v="0"/>
    <n v="0"/>
    <n v="0"/>
    <n v="0"/>
    <n v="0"/>
    <n v="0"/>
    <n v="55"/>
    <n v="524.01"/>
    <n v="6.64"/>
    <n v="0"/>
  </r>
  <r>
    <x v="3"/>
    <s v="16 Ltr Bkt Only Handle (baby Pink)"/>
    <s v="Component"/>
    <s v="Trading"/>
    <s v="Pcs."/>
    <m/>
    <n v="0"/>
    <n v="570"/>
    <n v="25.42"/>
    <n v="3422.9"/>
    <n v="0"/>
    <n v="0"/>
    <n v="0"/>
    <n v="0"/>
    <n v="0"/>
    <n v="0"/>
    <n v="0"/>
    <n v="0"/>
    <n v="0"/>
    <n v="0"/>
    <n v="0"/>
    <n v="0"/>
    <n v="0"/>
    <n v="0"/>
    <n v="0"/>
    <n v="0"/>
    <n v="570"/>
    <n v="3422.9"/>
    <n v="25.42"/>
    <n v="0"/>
  </r>
  <r>
    <x v="3"/>
    <s v="16 Ltr Bkt Only Handle (black)"/>
    <s v="Component"/>
    <s v="Trading"/>
    <s v="Pcs."/>
    <m/>
    <n v="0"/>
    <n v="457"/>
    <n v="29.44"/>
    <n v="2685.38"/>
    <n v="0"/>
    <n v="0"/>
    <n v="0"/>
    <n v="0"/>
    <n v="0"/>
    <n v="0"/>
    <n v="0"/>
    <n v="0"/>
    <n v="0"/>
    <n v="0"/>
    <n v="0"/>
    <n v="0"/>
    <n v="0"/>
    <n v="0"/>
    <n v="0"/>
    <n v="0"/>
    <n v="457"/>
    <n v="2685.38"/>
    <n v="29.44"/>
    <n v="0"/>
  </r>
  <r>
    <x v="3"/>
    <s v="16 Ltr Bkt Only Handle (Blue)"/>
    <s v="Component"/>
    <s v="Trading"/>
    <s v="Pcs."/>
    <m/>
    <n v="0"/>
    <n v="210"/>
    <n v="0"/>
    <n v="1204.32"/>
    <n v="0"/>
    <n v="0"/>
    <n v="0"/>
    <n v="0"/>
    <n v="0"/>
    <n v="0"/>
    <n v="0"/>
    <n v="0"/>
    <n v="0"/>
    <n v="0"/>
    <n v="0"/>
    <n v="0"/>
    <n v="0"/>
    <n v="0"/>
    <n v="0"/>
    <n v="0"/>
    <n v="210"/>
    <n v="1204.32"/>
    <n v="0"/>
    <n v="0"/>
  </r>
  <r>
    <x v="3"/>
    <s v="16 Ltr Bkt Only Handle (D. Brown)"/>
    <s v="Component"/>
    <s v="Trading"/>
    <s v="Pcs."/>
    <m/>
    <n v="0"/>
    <n v="3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.05"/>
    <n v="0"/>
  </r>
  <r>
    <x v="3"/>
    <s v="16 Ltr Bkt Only Handle (light Blue)"/>
    <s v="Component"/>
    <s v="Trading"/>
    <s v="Pcs."/>
    <m/>
    <n v="0"/>
    <n v="1607"/>
    <n v="90.93"/>
    <n v="7808.09"/>
    <n v="0"/>
    <n v="0"/>
    <n v="0"/>
    <n v="0"/>
    <n v="0"/>
    <n v="0"/>
    <n v="202"/>
    <n v="34.08952"/>
    <n v="236.08951999999999"/>
    <n v="981.72"/>
    <n v="0"/>
    <n v="0"/>
    <n v="0"/>
    <n v="0"/>
    <n v="0"/>
    <n v="0"/>
    <n v="1405"/>
    <n v="6826.61"/>
    <n v="90.93"/>
    <n v="0"/>
  </r>
  <r>
    <x v="3"/>
    <s v="16 Ltr Bkt Only Handle (M. White)"/>
    <s v="Component"/>
    <s v="Trading"/>
    <s v="Pcs."/>
    <m/>
    <n v="0"/>
    <n v="356"/>
    <n v="11.02"/>
    <n v="1431.78"/>
    <n v="0"/>
    <n v="0"/>
    <n v="0"/>
    <n v="0"/>
    <n v="0"/>
    <n v="0"/>
    <n v="0"/>
    <n v="0"/>
    <n v="0"/>
    <n v="0"/>
    <n v="0"/>
    <n v="0"/>
    <n v="0"/>
    <n v="0"/>
    <n v="0"/>
    <n v="0"/>
    <n v="356"/>
    <n v="1431.78"/>
    <n v="11.02"/>
    <n v="0"/>
  </r>
  <r>
    <x v="3"/>
    <s v="16 Ltr Bkt Only Handle (M.baize)"/>
    <s v="Component"/>
    <s v="Trading"/>
    <s v="Pcs."/>
    <m/>
    <n v="0"/>
    <n v="598"/>
    <n v="2.71"/>
    <n v="3483.98"/>
    <n v="0"/>
    <n v="0"/>
    <n v="0"/>
    <n v="0"/>
    <n v="0"/>
    <n v="0"/>
    <n v="0"/>
    <n v="0"/>
    <n v="0"/>
    <n v="0"/>
    <n v="0"/>
    <n v="0"/>
    <n v="0"/>
    <n v="0"/>
    <n v="0"/>
    <n v="0"/>
    <n v="598"/>
    <n v="3483.98"/>
    <n v="2.71"/>
    <n v="0"/>
  </r>
  <r>
    <x v="3"/>
    <s v="16 Ltr Bkt Only Handle (purpal)"/>
    <s v="Component"/>
    <s v="Trading"/>
    <s v="Pcs."/>
    <m/>
    <n v="0"/>
    <n v="810"/>
    <n v="36.57"/>
    <n v="4226.66"/>
    <n v="0"/>
    <n v="0"/>
    <n v="0"/>
    <n v="0"/>
    <n v="0"/>
    <n v="0"/>
    <n v="0"/>
    <n v="0"/>
    <n v="0"/>
    <n v="0"/>
    <n v="0"/>
    <n v="0"/>
    <n v="0"/>
    <n v="0"/>
    <n v="0"/>
    <n v="0"/>
    <n v="810"/>
    <n v="4226.66"/>
    <n v="36.57"/>
    <n v="0"/>
  </r>
  <r>
    <x v="3"/>
    <s v="16 Ltr. Bkt.Only Handle (Gr.)"/>
    <s v="Component"/>
    <s v="Trading"/>
    <s v="Pcs."/>
    <m/>
    <n v="0"/>
    <n v="1928"/>
    <n v="65.02"/>
    <n v="10434.9"/>
    <n v="0"/>
    <n v="0"/>
    <n v="0"/>
    <n v="0"/>
    <n v="0"/>
    <n v="0"/>
    <n v="120"/>
    <n v="20.251200000000001"/>
    <n v="140.25120000000001"/>
    <n v="649.20000000000005"/>
    <n v="0"/>
    <n v="0"/>
    <n v="0"/>
    <n v="0"/>
    <n v="0"/>
    <n v="0"/>
    <n v="1808"/>
    <n v="9785.42"/>
    <n v="65.02"/>
    <n v="0"/>
  </r>
  <r>
    <x v="3"/>
    <s v="17 Ltr Bkt Only Handle (blue)"/>
    <s v="Component"/>
    <s v="Trading"/>
    <s v="Pcs."/>
    <m/>
    <n v="0"/>
    <n v="-146"/>
    <n v="48.72"/>
    <n v="-2229.09"/>
    <n v="0"/>
    <n v="0"/>
    <n v="638"/>
    <n v="9163.01"/>
    <n v="0"/>
    <n v="0"/>
    <n v="396"/>
    <n v="66.828960000000009"/>
    <n v="462.82896"/>
    <n v="5686.56"/>
    <n v="0"/>
    <n v="0"/>
    <n v="0"/>
    <n v="0"/>
    <n v="0"/>
    <n v="0"/>
    <n v="96"/>
    <n v="1378.76"/>
    <n v="48.72"/>
    <n v="0"/>
  </r>
  <r>
    <x v="3"/>
    <s v="17 LTR BKT ONLY HANDLE (G.PIGEON)"/>
    <s v="Component"/>
    <s v="Trading"/>
    <s v="Pcs."/>
    <m/>
    <n v="0"/>
    <n v="-10"/>
    <n v="0"/>
    <n v="-152.11000000000001"/>
    <n v="0"/>
    <n v="0"/>
    <n v="0"/>
    <n v="0"/>
    <n v="0"/>
    <n v="0"/>
    <n v="0"/>
    <n v="0"/>
    <n v="0"/>
    <n v="0"/>
    <n v="0"/>
    <n v="0"/>
    <n v="0"/>
    <n v="0"/>
    <n v="0"/>
    <n v="0"/>
    <n v="-10"/>
    <n v="-152.11000000000001"/>
    <n v="0"/>
    <n v="0"/>
  </r>
  <r>
    <x v="3"/>
    <s v="17 LTR BKT ONLY HANDLE (GRAY)"/>
    <s v="Component"/>
    <s v="Trading"/>
    <s v="Pcs."/>
    <m/>
    <n v="0"/>
    <n v="38"/>
    <n v="0"/>
    <n v="580.41"/>
    <n v="0"/>
    <n v="0"/>
    <n v="0"/>
    <n v="0"/>
    <n v="0"/>
    <n v="0"/>
    <n v="0"/>
    <n v="0"/>
    <n v="0"/>
    <n v="0"/>
    <n v="0"/>
    <n v="0"/>
    <n v="0"/>
    <n v="0"/>
    <n v="0"/>
    <n v="0"/>
    <n v="38"/>
    <n v="580.41"/>
    <n v="0"/>
    <n v="0"/>
  </r>
  <r>
    <x v="3"/>
    <s v="17 Ltr Bkt Only Handle (M.B)"/>
    <s v="Component"/>
    <s v="Trading"/>
    <s v="Pcs."/>
    <m/>
    <n v="0"/>
    <n v="214"/>
    <n v="6"/>
    <n v="3252.17"/>
    <n v="0"/>
    <n v="0"/>
    <n v="280"/>
    <n v="3996.5"/>
    <n v="0"/>
    <n v="0"/>
    <n v="213"/>
    <n v="35.945880000000002"/>
    <n v="248.94587999999999"/>
    <n v="3124.71"/>
    <n v="0"/>
    <n v="0"/>
    <n v="0"/>
    <n v="0"/>
    <n v="0"/>
    <n v="0"/>
    <n v="281"/>
    <n v="4123.2299999999996"/>
    <n v="6"/>
    <n v="0"/>
  </r>
  <r>
    <x v="3"/>
    <s v="17 Ltr Bkt Only Handle (M.W)"/>
    <s v="Component"/>
    <s v="Trading"/>
    <s v="Pcs."/>
    <m/>
    <n v="0"/>
    <n v="304"/>
    <n v="3.79"/>
    <n v="4606.6000000000004"/>
    <n v="0"/>
    <n v="0"/>
    <n v="0"/>
    <n v="0"/>
    <n v="0"/>
    <n v="0"/>
    <n v="0"/>
    <n v="0"/>
    <n v="0"/>
    <n v="0"/>
    <n v="0"/>
    <n v="0"/>
    <n v="0"/>
    <n v="0"/>
    <n v="0"/>
    <n v="0"/>
    <n v="304"/>
    <n v="4606.6000000000004"/>
    <n v="3.79"/>
    <n v="0"/>
  </r>
  <r>
    <x v="3"/>
    <s v="17 Ltr Bkt Only Handle (orange)"/>
    <s v="Component"/>
    <s v="Trading"/>
    <s v="Pcs."/>
    <m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0"/>
    <n v="0"/>
    <n v="0"/>
  </r>
  <r>
    <x v="3"/>
    <s v="17 Ltr Bkt Only Handle (pink)"/>
    <s v="Component"/>
    <s v="Trading"/>
    <s v="Pcs."/>
    <m/>
    <n v="0"/>
    <n v="630"/>
    <n v="49.12"/>
    <n v="8821.7099999999991"/>
    <n v="0"/>
    <n v="0"/>
    <n v="0"/>
    <n v="0"/>
    <n v="0"/>
    <n v="0"/>
    <n v="0"/>
    <n v="0"/>
    <n v="0"/>
    <n v="0"/>
    <n v="0"/>
    <n v="0"/>
    <n v="0"/>
    <n v="0"/>
    <n v="0"/>
    <n v="0"/>
    <n v="630"/>
    <n v="8821.7099999999991"/>
    <n v="49.12"/>
    <n v="0"/>
  </r>
  <r>
    <x v="3"/>
    <s v="17 LTR BKT ONLY HANDLE(SILVER)"/>
    <s v="Component"/>
    <s v="Trading"/>
    <s v="Pcs."/>
    <m/>
    <n v="0"/>
    <n v="-4"/>
    <n v="0"/>
    <n v="-60.52"/>
    <n v="0"/>
    <n v="0"/>
    <n v="216"/>
    <n v="3087.16"/>
    <n v="0"/>
    <n v="0"/>
    <n v="212"/>
    <n v="35.777120000000004"/>
    <n v="247.77712"/>
    <n v="3029.48"/>
    <n v="0"/>
    <n v="0"/>
    <n v="0"/>
    <n v="0"/>
    <n v="0"/>
    <n v="0"/>
    <n v="0"/>
    <n v="0"/>
    <n v="0"/>
    <n v="0"/>
  </r>
  <r>
    <x v="3"/>
    <s v="18 Ltr Bkt Only Handle (Gr)"/>
    <s v="Rajeshwari"/>
    <s v="Trading"/>
    <s v="Pcs."/>
    <m/>
    <n v="0"/>
    <n v="0"/>
    <n v="0"/>
    <n v="0"/>
    <n v="0"/>
    <n v="0"/>
    <n v="155"/>
    <n v="2220.4499999999998"/>
    <n v="0"/>
    <n v="0"/>
    <n v="60"/>
    <n v="10.1256"/>
    <n v="70.125600000000006"/>
    <n v="859.8"/>
    <n v="0"/>
    <n v="0"/>
    <n v="0"/>
    <n v="0"/>
    <n v="0"/>
    <n v="0"/>
    <n v="95"/>
    <n v="1360.92"/>
    <n v="0"/>
    <n v="0"/>
  </r>
  <r>
    <x v="3"/>
    <s v="20 Ltr Bucket Handle (orange)"/>
    <s v="Component"/>
    <s v="Trading"/>
    <s v="Pcs."/>
    <m/>
    <n v="0"/>
    <n v="106.8"/>
    <n v="4.8499999999999996"/>
    <n v="1220.8900000000001"/>
    <n v="0"/>
    <n v="0"/>
    <n v="732"/>
    <n v="7694.57"/>
    <n v="0"/>
    <n v="0"/>
    <n v="316.77"/>
    <n v="53.458105199999999"/>
    <n v="370.22810519999996"/>
    <n v="3379.27"/>
    <n v="0"/>
    <n v="0"/>
    <n v="0"/>
    <n v="0"/>
    <n v="0"/>
    <n v="0"/>
    <n v="522.03"/>
    <n v="5535.84"/>
    <n v="4.8499999999999996"/>
    <n v="0"/>
  </r>
  <r>
    <x v="3"/>
    <s v="20 LTR BUCKET ONLY HANDLE (BLUE)"/>
    <s v="Component"/>
    <s v="Trading"/>
    <s v="Pcs."/>
    <m/>
    <n v="0"/>
    <n v="396"/>
    <n v="22.94"/>
    <n v="4581.03"/>
    <n v="0"/>
    <n v="0"/>
    <n v="1410"/>
    <n v="14962.99"/>
    <n v="0"/>
    <n v="0"/>
    <n v="828"/>
    <n v="139.73328000000001"/>
    <n v="967.73328000000004"/>
    <n v="8999.2800000000007"/>
    <n v="0"/>
    <n v="0"/>
    <n v="0"/>
    <n v="0"/>
    <n v="0"/>
    <n v="0"/>
    <n v="978"/>
    <n v="10544.45"/>
    <n v="22.94"/>
    <n v="0"/>
  </r>
  <r>
    <x v="3"/>
    <s v="20 LTR BUCKET ONLY HANDLE (PINK)"/>
    <s v="Component"/>
    <s v="Trading"/>
    <s v="Pcs."/>
    <m/>
    <n v="0"/>
    <n v="65"/>
    <n v="16.93"/>
    <n v="743.88"/>
    <n v="0"/>
    <n v="0"/>
    <n v="1142"/>
    <n v="12051.42"/>
    <n v="0"/>
    <n v="0"/>
    <n v="588"/>
    <n v="99.230880000000013"/>
    <n v="687.23088000000007"/>
    <n v="6243.6"/>
    <n v="0"/>
    <n v="0"/>
    <n v="0"/>
    <n v="0"/>
    <n v="0"/>
    <n v="0"/>
    <n v="619"/>
    <n v="6552.14"/>
    <n v="16.93"/>
    <n v="0"/>
  </r>
  <r>
    <x v="3"/>
    <s v="20 Ltr Bucket Only Handle M Baize"/>
    <s v="Component"/>
    <s v="Trading"/>
    <s v="Pcs."/>
    <m/>
    <n v="0"/>
    <n v="86"/>
    <n v="3.79"/>
    <n v="1004.79"/>
    <n v="0"/>
    <n v="0"/>
    <n v="400"/>
    <n v="4192.2299999999996"/>
    <n v="0"/>
    <n v="0"/>
    <n v="228"/>
    <n v="38.47728"/>
    <n v="266.47728000000001"/>
    <n v="2453.06"/>
    <n v="0"/>
    <n v="0"/>
    <n v="0"/>
    <n v="0"/>
    <n v="0"/>
    <n v="0"/>
    <n v="258"/>
    <n v="2744.5"/>
    <n v="3.79"/>
    <n v="0"/>
  </r>
  <r>
    <x v="3"/>
    <s v="20 Ltr Bucket Only Handle M White"/>
    <s v="Component"/>
    <s v="Trading"/>
    <s v="Pcs."/>
    <m/>
    <n v="0"/>
    <n v="35"/>
    <n v="1.54"/>
    <n v="410.14"/>
    <n v="0"/>
    <n v="0"/>
    <n v="200"/>
    <n v="2086.6799999999998"/>
    <n v="0"/>
    <n v="0"/>
    <n v="159"/>
    <n v="26.832840000000001"/>
    <n v="185.83284"/>
    <n v="1688.58"/>
    <n v="0"/>
    <n v="0"/>
    <n v="0"/>
    <n v="0"/>
    <n v="0"/>
    <n v="0"/>
    <n v="76"/>
    <n v="807.48"/>
    <n v="1.54"/>
    <n v="0"/>
  </r>
  <r>
    <x v="3"/>
    <s v="20 Ltr Bucket Only Handle silver"/>
    <s v="Component"/>
    <s v="Trading"/>
    <s v="Pcs."/>
    <m/>
    <n v="0"/>
    <n v="331"/>
    <n v="2.48"/>
    <n v="3795.32"/>
    <n v="0"/>
    <n v="0"/>
    <n v="704"/>
    <n v="7409.64"/>
    <n v="0"/>
    <n v="0"/>
    <n v="115"/>
    <n v="19.407400000000003"/>
    <n v="134.4074"/>
    <n v="1255.8"/>
    <n v="0"/>
    <n v="0"/>
    <n v="0"/>
    <n v="0"/>
    <n v="0"/>
    <n v="0"/>
    <n v="920"/>
    <n v="9949.2099999999991"/>
    <n v="2.48"/>
    <n v="0"/>
  </r>
  <r>
    <x v="3"/>
    <s v="20 Ltr. Container (Scrap)"/>
    <s v="GROW PACK"/>
    <s v="Trading"/>
    <s v="Kg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20 Ltr. Container Mould"/>
    <s v="Mould for Job"/>
    <s v="Trading"/>
    <s v="Pcs."/>
    <m/>
    <n v="0"/>
    <n v="1"/>
    <n v="0"/>
    <n v="2200000"/>
    <n v="0"/>
    <n v="0"/>
    <n v="0"/>
    <n v="0"/>
    <n v="0"/>
    <n v="0"/>
    <n v="0"/>
    <n v="0"/>
    <n v="0"/>
    <n v="0"/>
    <n v="0"/>
    <n v="0"/>
    <n v="0"/>
    <n v="0"/>
    <n v="0"/>
    <n v="0"/>
    <n v="1"/>
    <n v="2200000"/>
    <n v="0"/>
    <n v="0"/>
  </r>
  <r>
    <x v="3"/>
    <s v="2007 PLANTER 7 NO.(BL)"/>
    <s v="PLANTER"/>
    <s v="Finished Good"/>
    <s v="Pcs."/>
    <n v="100"/>
    <n v="109"/>
    <n v="307"/>
    <n v="12.32"/>
    <n v="7982"/>
    <n v="0"/>
    <n v="0"/>
    <n v="0"/>
    <n v="0"/>
    <n v="216"/>
    <n v="4225.92"/>
    <n v="0"/>
    <n v="0"/>
    <n v="0"/>
    <n v="0"/>
    <n v="33.463000000000001"/>
    <n v="0"/>
    <n v="0"/>
    <n v="20"/>
    <n v="20"/>
    <n v="23.544"/>
    <n v="91"/>
    <n v="2366"/>
    <n v="8.7759999999999998"/>
    <n v="0"/>
  </r>
  <r>
    <x v="3"/>
    <s v="2007 PLANTER 7 NO.(BR)"/>
    <s v="PLANTER"/>
    <s v="Finished Good"/>
    <s v="Pcs."/>
    <n v="100"/>
    <n v="109"/>
    <n v="359"/>
    <n v="16.21"/>
    <n v="9334"/>
    <n v="0"/>
    <n v="0"/>
    <n v="0"/>
    <n v="0"/>
    <n v="180"/>
    <n v="3602.81"/>
    <n v="0"/>
    <n v="0"/>
    <n v="0"/>
    <n v="0"/>
    <n v="39.131"/>
    <n v="0"/>
    <n v="0"/>
    <n v="10"/>
    <n v="10"/>
    <n v="19.62"/>
    <n v="179"/>
    <n v="4654"/>
    <n v="6.59"/>
    <n v="0"/>
  </r>
  <r>
    <x v="3"/>
    <s v="2007 PLANTER 7 NO.(GR)"/>
    <s v="PLANTER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2007 PLANTER 7 NO.(MB)"/>
    <s v="PLANTER"/>
    <s v="Finished Good"/>
    <s v="Pcs."/>
    <n v="100"/>
    <n v="109"/>
    <n v="293"/>
    <n v="13.23"/>
    <n v="7618"/>
    <n v="0"/>
    <n v="0"/>
    <n v="0"/>
    <n v="0"/>
    <n v="235"/>
    <n v="4714.76"/>
    <n v="0"/>
    <n v="0"/>
    <n v="0"/>
    <n v="0"/>
    <n v="31.937000000000001"/>
    <n v="0"/>
    <n v="0"/>
    <n v="20"/>
    <n v="20"/>
    <n v="25.614999999999998"/>
    <n v="58"/>
    <n v="1508"/>
    <n v="7.6150000000000055"/>
    <n v="0"/>
  </r>
  <r>
    <x v="3"/>
    <s v="2007 PLANTER 7 NO.(MW)"/>
    <s v="PLANTER"/>
    <s v="Finished Good"/>
    <s v="Pcs."/>
    <n v="100"/>
    <n v="109"/>
    <n v="344"/>
    <n v="15.53"/>
    <n v="8944"/>
    <n v="0"/>
    <n v="0"/>
    <n v="0"/>
    <n v="0"/>
    <n v="192"/>
    <n v="3822.89"/>
    <n v="0"/>
    <n v="0"/>
    <n v="0"/>
    <n v="0"/>
    <n v="37.496000000000002"/>
    <n v="0"/>
    <n v="0"/>
    <n v="10"/>
    <n v="10"/>
    <n v="20.928000000000001"/>
    <n v="152"/>
    <n v="3952"/>
    <n v="4.6020000000000003"/>
    <n v="0"/>
  </r>
  <r>
    <x v="3"/>
    <s v="2007 PLANTER 7 NO.(R)"/>
    <s v="PLANTER"/>
    <s v="Finished Good"/>
    <s v="Pcs."/>
    <n v="100"/>
    <n v="109"/>
    <n v="206"/>
    <n v="9.3000000000000007"/>
    <n v="5356"/>
    <n v="0"/>
    <n v="0"/>
    <n v="0"/>
    <n v="0"/>
    <n v="195"/>
    <n v="3967.96"/>
    <n v="0"/>
    <n v="0"/>
    <n v="0"/>
    <n v="0"/>
    <n v="22.454000000000001"/>
    <n v="0"/>
    <n v="0"/>
    <n v="20"/>
    <n v="20"/>
    <n v="21.254999999999999"/>
    <n v="11"/>
    <n v="286"/>
    <n v="8.0450000000000017"/>
    <n v="0"/>
  </r>
  <r>
    <x v="3"/>
    <s v="2007 PLANTER 7 NO.(W)"/>
    <s v="PLANTER"/>
    <s v="Finished Good"/>
    <s v="Pcs."/>
    <n v="100"/>
    <n v="109"/>
    <n v="674"/>
    <n v="30.43"/>
    <n v="17524"/>
    <n v="0"/>
    <n v="0"/>
    <n v="0"/>
    <n v="0"/>
    <n v="180"/>
    <n v="3616.73"/>
    <n v="0"/>
    <n v="0"/>
    <n v="0"/>
    <n v="0"/>
    <n v="73.465999999999994"/>
    <n v="0"/>
    <n v="0"/>
    <n v="0"/>
    <n v="0"/>
    <n v="19.62"/>
    <n v="494"/>
    <n v="12844"/>
    <n v="10.809999999999999"/>
    <n v="0"/>
  </r>
  <r>
    <x v="3"/>
    <s v="2007 PLANTER 7 NO.(Y)"/>
    <s v="PLANTER"/>
    <s v="Finished Good"/>
    <s v="Pcs."/>
    <n v="100"/>
    <n v="109"/>
    <n v="297"/>
    <n v="13.41"/>
    <n v="7722"/>
    <n v="0"/>
    <n v="0"/>
    <n v="0"/>
    <n v="0"/>
    <n v="254"/>
    <n v="5099.18"/>
    <n v="0"/>
    <n v="0"/>
    <n v="0"/>
    <n v="0"/>
    <n v="32.372999999999998"/>
    <n v="0"/>
    <n v="0"/>
    <n v="20"/>
    <n v="20"/>
    <n v="27.686"/>
    <n v="43"/>
    <n v="1118"/>
    <n v="5.7239999999999966"/>
    <n v="0"/>
  </r>
  <r>
    <x v="3"/>
    <s v="2007 PLANTER NO.07 (MIX)"/>
    <s v="PLANTER"/>
    <s v="Finished Good"/>
    <s v="Pcs."/>
    <n v="100"/>
    <n v="109"/>
    <n v="60"/>
    <n v="2.71"/>
    <n v="1620"/>
    <n v="0"/>
    <n v="0"/>
    <n v="0"/>
    <n v="0"/>
    <n v="0"/>
    <n v="0"/>
    <n v="0"/>
    <n v="0"/>
    <n v="0"/>
    <n v="0"/>
    <n v="6.54"/>
    <n v="0"/>
    <n v="0"/>
    <n v="0"/>
    <n v="0"/>
    <n v="0"/>
    <n v="60"/>
    <n v="1620"/>
    <n v="2.71"/>
    <n v="0"/>
  </r>
  <r>
    <x v="3"/>
    <s v="2009 PLANTER NO.09 (MIX)"/>
    <s v="PLANTER"/>
    <s v="Finished Good"/>
    <s v="Pcs."/>
    <n v="160"/>
    <n v="174"/>
    <n v="-48"/>
    <n v="0"/>
    <n v="-1767.84"/>
    <n v="0"/>
    <n v="0"/>
    <n v="0"/>
    <n v="0"/>
    <n v="0"/>
    <n v="0"/>
    <n v="0"/>
    <n v="0"/>
    <n v="0"/>
    <n v="0"/>
    <n v="-8.3520000000000003"/>
    <n v="0"/>
    <n v="0"/>
    <n v="0"/>
    <n v="0"/>
    <n v="0"/>
    <n v="-48"/>
    <n v="-1767.84"/>
    <n v="0"/>
    <n v="0"/>
  </r>
  <r>
    <x v="3"/>
    <s v="2009 PLANTER NO.9 (BLACK)"/>
    <s v="PLANTER"/>
    <s v="Finished Good"/>
    <s v="Pcs."/>
    <n v="160"/>
    <n v="174"/>
    <n v="207"/>
    <n v="7.0000000000000007E-2"/>
    <n v="9768"/>
    <n v="0"/>
    <n v="0"/>
    <n v="304"/>
    <n v="2703.85"/>
    <n v="118"/>
    <n v="3760.92"/>
    <n v="0"/>
    <n v="0"/>
    <n v="0"/>
    <n v="0"/>
    <n v="36.018000000000001"/>
    <n v="48.64"/>
    <n v="8.1661695999999999"/>
    <n v="0"/>
    <n v="56.806169600000004"/>
    <n v="20.532"/>
    <n v="393"/>
    <n v="7279.85"/>
    <n v="36.344169600000001"/>
    <n v="0"/>
  </r>
  <r>
    <x v="3"/>
    <s v="2009 PLANTER NO.9 (BROWN)"/>
    <s v="PLANTER"/>
    <s v="Finished Good"/>
    <s v="Pcs."/>
    <n v="160"/>
    <n v="174"/>
    <n v="1280"/>
    <n v="50.06"/>
    <n v="56320"/>
    <n v="0"/>
    <n v="0"/>
    <n v="0"/>
    <n v="0"/>
    <n v="192"/>
    <n v="6182.88"/>
    <n v="0"/>
    <n v="0"/>
    <n v="0"/>
    <n v="0"/>
    <n v="222.72"/>
    <n v="0"/>
    <n v="0"/>
    <n v="0"/>
    <n v="0"/>
    <n v="33.408000000000001"/>
    <n v="1088"/>
    <n v="47872"/>
    <n v="16.652000000000001"/>
    <n v="0"/>
  </r>
  <r>
    <x v="3"/>
    <s v="2009 PLANTER NO.9 (GREEN)"/>
    <s v="PLANTER"/>
    <s v="Finished Good"/>
    <s v="Pcs."/>
    <n v="160"/>
    <n v="174"/>
    <n v="0"/>
    <n v="0"/>
    <n v="0"/>
    <n v="0"/>
    <n v="0"/>
    <n v="268"/>
    <n v="4806.38"/>
    <n v="0"/>
    <n v="0"/>
    <n v="0"/>
    <n v="0"/>
    <n v="0"/>
    <n v="0"/>
    <n v="0"/>
    <n v="42.88"/>
    <n v="7.1991232000000016"/>
    <n v="0"/>
    <n v="50.079123200000005"/>
    <n v="0"/>
    <n v="268"/>
    <n v="4806.38"/>
    <n v="50.079123200000005"/>
    <n v="0"/>
  </r>
  <r>
    <x v="3"/>
    <s v="2009 PLANTER NO.9 (MB)"/>
    <s v="PLANTER"/>
    <s v="Finished Good"/>
    <s v="Pcs."/>
    <n v="160"/>
    <n v="174"/>
    <n v="512"/>
    <n v="13.84"/>
    <n v="22528"/>
    <n v="0"/>
    <n v="0"/>
    <n v="170"/>
    <n v="2977.67"/>
    <n v="188"/>
    <n v="6111.36"/>
    <n v="0"/>
    <n v="0"/>
    <n v="0"/>
    <n v="0"/>
    <n v="89.087999999999994"/>
    <n v="27.2"/>
    <n v="4.5666080000000004"/>
    <n v="0"/>
    <n v="31.766607999999998"/>
    <n v="32.712000000000003"/>
    <n v="494"/>
    <n v="17233.669999999998"/>
    <n v="12.894607999999991"/>
    <n v="0"/>
  </r>
  <r>
    <x v="3"/>
    <s v="2009 PLANTER NO.9 (MW)"/>
    <s v="PLANTER"/>
    <s v="Finished Good"/>
    <s v="Pcs."/>
    <n v="160"/>
    <n v="174"/>
    <n v="308"/>
    <n v="13.91"/>
    <n v="13552"/>
    <n v="0"/>
    <n v="0"/>
    <n v="178"/>
    <n v="3112.62"/>
    <n v="164"/>
    <n v="5383.08"/>
    <n v="0"/>
    <n v="0"/>
    <n v="0"/>
    <n v="0"/>
    <n v="53.591999999999999"/>
    <n v="28.48"/>
    <n v="4.7815072000000001"/>
    <n v="0"/>
    <n v="33.261507199999997"/>
    <n v="28.536000000000001"/>
    <n v="322"/>
    <n v="9448.6200000000008"/>
    <n v="18.635507199999992"/>
    <n v="0"/>
  </r>
  <r>
    <x v="3"/>
    <s v="2009 PLANTER NO.9 (R)"/>
    <s v="PLANTER"/>
    <s v="Finished Good"/>
    <s v="Pcs."/>
    <n v="160"/>
    <n v="174"/>
    <n v="195"/>
    <n v="9.52"/>
    <n v="9636"/>
    <n v="0"/>
    <n v="0"/>
    <n v="374"/>
    <n v="6651.49"/>
    <n v="186"/>
    <n v="6055.8"/>
    <n v="0"/>
    <n v="0"/>
    <n v="0"/>
    <n v="0"/>
    <n v="33.93"/>
    <n v="59.84"/>
    <n v="10.046537600000001"/>
    <n v="0"/>
    <n v="69.886537599999997"/>
    <n v="32.363999999999997"/>
    <n v="383"/>
    <n v="8103.49"/>
    <n v="47.042537599999996"/>
    <n v="0"/>
  </r>
  <r>
    <x v="3"/>
    <s v="2009 PLANTER NO.9 (WHITE)"/>
    <s v="PLANTER"/>
    <s v="Finished Good"/>
    <s v="Pcs."/>
    <n v="160"/>
    <n v="174"/>
    <n v="657"/>
    <n v="20.38"/>
    <n v="28908"/>
    <n v="0"/>
    <n v="0"/>
    <n v="0"/>
    <n v="0"/>
    <n v="152"/>
    <n v="4824"/>
    <n v="0"/>
    <n v="0"/>
    <n v="0"/>
    <n v="0"/>
    <n v="114.318"/>
    <n v="0"/>
    <n v="0"/>
    <n v="10"/>
    <n v="10"/>
    <n v="26.448"/>
    <n v="505"/>
    <n v="22220"/>
    <n v="3.9319999999999986"/>
    <n v="0"/>
  </r>
  <r>
    <x v="3"/>
    <s v="2009 PLANTER NO.9 (Y)"/>
    <s v="PLANTER"/>
    <s v="Finished Good"/>
    <s v="Pcs."/>
    <n v="160"/>
    <n v="174"/>
    <n v="600"/>
    <n v="17.809999999999999"/>
    <n v="27456"/>
    <n v="0"/>
    <n v="0"/>
    <n v="150"/>
    <n v="2656.84"/>
    <n v="176"/>
    <n v="5761.08"/>
    <n v="0"/>
    <n v="0"/>
    <n v="0"/>
    <n v="0"/>
    <n v="104.4"/>
    <n v="24"/>
    <n v="4.0293600000000005"/>
    <n v="0"/>
    <n v="28.02936"/>
    <n v="30.623999999999999"/>
    <n v="574"/>
    <n v="22368.84"/>
    <n v="15.21536"/>
    <n v="0"/>
  </r>
  <r>
    <x v="3"/>
    <s v="2012 PLANTER 12 NO.(GR)"/>
    <s v="PLANTER"/>
    <s v="Finished Good"/>
    <s v="Pcs."/>
    <n v="265"/>
    <n v="289"/>
    <n v="347"/>
    <n v="93.63"/>
    <n v="12634.68"/>
    <n v="0"/>
    <n v="0"/>
    <n v="0"/>
    <n v="0"/>
    <n v="46"/>
    <n v="2463.46"/>
    <n v="37.5"/>
    <n v="6.3285"/>
    <n v="43.828499999999998"/>
    <n v="1246.8800000000001"/>
    <n v="100.283"/>
    <n v="0"/>
    <n v="0"/>
    <n v="0"/>
    <n v="0"/>
    <n v="13.294"/>
    <n v="263.5"/>
    <n v="9858.3799999999992"/>
    <n v="80.335999999999999"/>
    <n v="0"/>
  </r>
  <r>
    <x v="3"/>
    <s v="2012 PLANTER NO.12 (BL)"/>
    <s v="PLANTER"/>
    <s v="Finished Good"/>
    <s v="Pcs."/>
    <n v="265"/>
    <n v="289"/>
    <n v="150"/>
    <n v="26.53"/>
    <n v="5112.09"/>
    <n v="0"/>
    <n v="0"/>
    <n v="0"/>
    <n v="0"/>
    <n v="124"/>
    <n v="6368.4"/>
    <n v="37.5"/>
    <n v="6.3285"/>
    <n v="43.828499999999998"/>
    <n v="1278"/>
    <n v="43.35"/>
    <n v="0"/>
    <n v="0"/>
    <n v="50"/>
    <n v="50"/>
    <n v="35.835999999999999"/>
    <n v="-11.5"/>
    <n v="-391.93"/>
    <n v="40.694000000000003"/>
    <n v="0"/>
  </r>
  <r>
    <x v="3"/>
    <s v="2012 PLANTER NO.12 (BR)"/>
    <s v="PLANTER"/>
    <s v="Finished Good"/>
    <s v="Pcs."/>
    <n v="265"/>
    <n v="289"/>
    <n v="568"/>
    <n v="1.26"/>
    <n v="23564"/>
    <n v="0"/>
    <n v="0"/>
    <n v="0"/>
    <n v="0"/>
    <n v="24"/>
    <n v="1262.4000000000001"/>
    <n v="37.5"/>
    <n v="6.3285"/>
    <n v="43.828499999999998"/>
    <n v="1555.88"/>
    <n v="164.15199999999999"/>
    <n v="0"/>
    <n v="0"/>
    <n v="10"/>
    <n v="10"/>
    <n v="6.9359999999999999"/>
    <n v="506.5"/>
    <n v="21012.62"/>
    <n v="4.3239999999999998"/>
    <n v="0"/>
  </r>
  <r>
    <x v="3"/>
    <s v="2012 PLANTER NO.12 (MB)"/>
    <s v="PLANTER"/>
    <s v="Finished Good"/>
    <s v="Pcs."/>
    <n v="265"/>
    <n v="289"/>
    <n v="201"/>
    <n v="37.020000000000003"/>
    <n v="8308.74"/>
    <n v="0"/>
    <n v="0"/>
    <n v="0"/>
    <n v="0"/>
    <n v="76"/>
    <n v="3932.28"/>
    <n v="37.5"/>
    <n v="6.3285"/>
    <n v="43.828499999999998"/>
    <n v="1550.25"/>
    <n v="58.088999999999999"/>
    <n v="0"/>
    <n v="0"/>
    <n v="40"/>
    <n v="40"/>
    <n v="21.963999999999999"/>
    <n v="87.5"/>
    <n v="3616.99"/>
    <n v="55.056000000000012"/>
    <n v="0"/>
  </r>
  <r>
    <x v="3"/>
    <s v="2012 PLANTER NO.12 (MIX)"/>
    <s v="PLANTER"/>
    <s v="Finished Good"/>
    <s v="Pcs."/>
    <n v="265"/>
    <n v="289"/>
    <n v="0"/>
    <n v="0"/>
    <n v="0"/>
    <n v="0"/>
    <n v="0"/>
    <n v="300"/>
    <n v="12380.65"/>
    <n v="300"/>
    <n v="15300"/>
    <n v="0"/>
    <n v="0"/>
    <n v="0"/>
    <n v="0"/>
    <n v="0"/>
    <n v="79.5"/>
    <n v="13.347255000000001"/>
    <n v="0"/>
    <n v="92.847255000000004"/>
    <n v="86.7"/>
    <n v="0"/>
    <n v="0"/>
    <n v="6.1472550000000012"/>
    <n v="0"/>
  </r>
  <r>
    <x v="3"/>
    <s v="2012 PLANTER NO.12 (MW)"/>
    <s v="PLANTER"/>
    <s v="Finished Good"/>
    <s v="Pcs."/>
    <n v="265"/>
    <n v="289"/>
    <n v="302"/>
    <n v="63.08"/>
    <n v="11582.16"/>
    <n v="0"/>
    <n v="0"/>
    <n v="0"/>
    <n v="0"/>
    <n v="84"/>
    <n v="4518.5"/>
    <n v="37.5"/>
    <n v="6.3285"/>
    <n v="43.828499999999998"/>
    <n v="1438.13"/>
    <n v="87.278000000000006"/>
    <n v="0"/>
    <n v="0"/>
    <n v="0"/>
    <n v="0"/>
    <n v="24.276"/>
    <n v="180.5"/>
    <n v="6922.45"/>
    <n v="38.804000000000002"/>
    <n v="0"/>
  </r>
  <r>
    <x v="3"/>
    <s v="2012 PLANTER NO.12 (R)"/>
    <s v="PLANTER"/>
    <s v="Finished Good"/>
    <s v="Pcs."/>
    <n v="265"/>
    <n v="289"/>
    <n v="266"/>
    <n v="108.71"/>
    <n v="8493.7900000000009"/>
    <n v="0"/>
    <n v="0"/>
    <n v="0"/>
    <n v="0"/>
    <n v="121"/>
    <n v="6348.48"/>
    <n v="37.5"/>
    <n v="6.3285"/>
    <n v="43.828499999999998"/>
    <n v="1197.3800000000001"/>
    <n v="76.873999999999995"/>
    <n v="0"/>
    <n v="0"/>
    <n v="0"/>
    <n v="0"/>
    <n v="34.969000000000001"/>
    <n v="107.5"/>
    <n v="3432.64"/>
    <n v="73.740999999999985"/>
    <n v="0"/>
  </r>
  <r>
    <x v="3"/>
    <s v="2012 PLANTER NO.12 (W)"/>
    <s v="PLANTER"/>
    <s v="Finished Good"/>
    <s v="Pcs."/>
    <n v="265"/>
    <n v="289"/>
    <n v="57"/>
    <n v="50.38"/>
    <n v="4232.25"/>
    <n v="0"/>
    <n v="0"/>
    <n v="0"/>
    <n v="0"/>
    <n v="24"/>
    <n v="1268.4000000000001"/>
    <n v="37.5"/>
    <n v="6.3285"/>
    <n v="43.828499999999998"/>
    <n v="2784.38"/>
    <n v="16.472999999999999"/>
    <n v="0"/>
    <n v="0"/>
    <n v="40"/>
    <n v="40"/>
    <n v="6.9359999999999999"/>
    <n v="-4.5"/>
    <n v="-334.13"/>
    <n v="83.443999999999988"/>
    <n v="0"/>
  </r>
  <r>
    <x v="3"/>
    <s v="2012 PLANTER NO.12 (Y)"/>
    <s v="PLANTER"/>
    <s v="Finished Good"/>
    <s v="Pcs."/>
    <n v="265"/>
    <n v="289"/>
    <n v="249"/>
    <n v="99.28"/>
    <n v="7833.03"/>
    <n v="0"/>
    <n v="0"/>
    <n v="0"/>
    <n v="0"/>
    <n v="87"/>
    <n v="4493.28"/>
    <n v="37.5"/>
    <n v="6.3285"/>
    <n v="43.828499999999998"/>
    <n v="1179.75"/>
    <n v="71.960999999999999"/>
    <n v="0"/>
    <n v="0"/>
    <n v="0"/>
    <n v="0"/>
    <n v="25.143000000000001"/>
    <n v="124.5"/>
    <n v="3916.51"/>
    <n v="74.137"/>
    <n v="0"/>
  </r>
  <r>
    <x v="3"/>
    <s v="2014 PLANTER NO.14 (BLACK)"/>
    <s v="PLANTER"/>
    <s v="Finished Good"/>
    <s v="Pcs."/>
    <n v="420"/>
    <n v="458"/>
    <n v="151"/>
    <n v="16.989999999999998"/>
    <n v="8371.6299999999992"/>
    <n v="0"/>
    <n v="0"/>
    <n v="140"/>
    <n v="5887.47"/>
    <n v="31"/>
    <n v="2424.33"/>
    <n v="37.5"/>
    <n v="6.3285"/>
    <n v="43.828499999999998"/>
    <n v="1827"/>
    <n v="69.158000000000001"/>
    <n v="58.8"/>
    <n v="9.871932000000001"/>
    <n v="0"/>
    <n v="68.671931999999998"/>
    <n v="14.198"/>
    <n v="222.5"/>
    <n v="10840.94"/>
    <n v="71.463932"/>
    <n v="0"/>
  </r>
  <r>
    <x v="3"/>
    <s v="2014 PLANTER NO.14 (BROWN)"/>
    <s v="PLANTER"/>
    <s v="Finished Good"/>
    <s v="Pcs."/>
    <n v="420"/>
    <n v="458"/>
    <n v="243"/>
    <n v="8.59"/>
    <n v="20894.96"/>
    <n v="0"/>
    <n v="0"/>
    <n v="0"/>
    <n v="0"/>
    <n v="7"/>
    <n v="530.25"/>
    <n v="37.5"/>
    <n v="6.3285"/>
    <n v="43.828499999999998"/>
    <n v="3224.63"/>
    <n v="111.294"/>
    <n v="0"/>
    <n v="0"/>
    <n v="10"/>
    <n v="10"/>
    <n v="3.206"/>
    <n v="198.5"/>
    <n v="17068.52"/>
    <n v="15.384"/>
    <n v="0"/>
  </r>
  <r>
    <x v="3"/>
    <s v="2014 PLANTER NO.14 (GR)"/>
    <s v="PLANTER"/>
    <s v="Finished Good"/>
    <s v="Pcs."/>
    <n v="420"/>
    <n v="458"/>
    <n v="253"/>
    <n v="93.56"/>
    <n v="12293.83"/>
    <n v="0"/>
    <n v="0"/>
    <n v="0"/>
    <n v="0"/>
    <n v="67"/>
    <n v="5075.25"/>
    <n v="37.5"/>
    <n v="6.3285"/>
    <n v="43.828499999999998"/>
    <n v="1822.13"/>
    <n v="115.874"/>
    <n v="0"/>
    <n v="0"/>
    <n v="0"/>
    <n v="0"/>
    <n v="30.686"/>
    <n v="148.5"/>
    <n v="7215.94"/>
    <n v="62.874000000000002"/>
    <n v="0"/>
  </r>
  <r>
    <x v="3"/>
    <s v="2014 PLANTER NO.14 (MB)"/>
    <s v="PLANTER"/>
    <s v="Finished Good"/>
    <s v="Pcs."/>
    <n v="420"/>
    <n v="458"/>
    <n v="223"/>
    <n v="37.119999999999997"/>
    <n v="12708.27"/>
    <n v="0"/>
    <n v="0"/>
    <n v="155"/>
    <n v="6706.94"/>
    <n v="93"/>
    <n v="7196.91"/>
    <n v="37.5"/>
    <n v="6.3285"/>
    <n v="43.828499999999998"/>
    <n v="1891.13"/>
    <n v="102.134"/>
    <n v="65.099999999999994"/>
    <n v="10.929639"/>
    <n v="0"/>
    <n v="76.029638999999989"/>
    <n v="42.594000000000001"/>
    <n v="247.5"/>
    <n v="12480.31"/>
    <n v="70.555638999999985"/>
    <n v="0"/>
  </r>
  <r>
    <x v="3"/>
    <s v="2014 PLANTER NO.14 (MIX)"/>
    <s v="PLANTER"/>
    <s v="Finished Good"/>
    <s v="Pcs."/>
    <n v="420"/>
    <n v="458"/>
    <n v="-60"/>
    <n v="2.52"/>
    <n v="-5253.6"/>
    <n v="0"/>
    <n v="0"/>
    <n v="300"/>
    <n v="15989.28"/>
    <n v="240"/>
    <n v="18180"/>
    <n v="0"/>
    <n v="0"/>
    <n v="0"/>
    <n v="0"/>
    <n v="-27.48"/>
    <n v="126"/>
    <n v="21.154140000000002"/>
    <n v="0"/>
    <n v="147.15414000000001"/>
    <n v="109.92"/>
    <n v="0"/>
    <n v="0"/>
    <n v="39.754140000000021"/>
    <n v="0"/>
  </r>
  <r>
    <x v="3"/>
    <s v="2014 PLANTER NO.14 (MW)"/>
    <s v="PLANTER"/>
    <s v="Finished Good"/>
    <s v="Pcs."/>
    <n v="420"/>
    <n v="458"/>
    <n v="283"/>
    <n v="28.69"/>
    <n v="13633.41"/>
    <n v="0"/>
    <n v="0"/>
    <n v="0"/>
    <n v="0"/>
    <n v="61"/>
    <n v="4696.83"/>
    <n v="37.5"/>
    <n v="6.3285"/>
    <n v="43.828499999999998"/>
    <n v="1806.38"/>
    <n v="129.614"/>
    <n v="0"/>
    <n v="0"/>
    <n v="70"/>
    <n v="70"/>
    <n v="27.937999999999999"/>
    <n v="184.5"/>
    <n v="8888.2099999999991"/>
    <n v="70.751999999999995"/>
    <n v="0"/>
  </r>
  <r>
    <x v="3"/>
    <s v="2014 PLANTER NO.14 (R)"/>
    <s v="PLANTER"/>
    <s v="Finished Good"/>
    <s v="Pcs."/>
    <n v="420"/>
    <n v="458"/>
    <n v="147"/>
    <n v="72.900000000000006"/>
    <n v="8066.52"/>
    <n v="0"/>
    <n v="0"/>
    <n v="190"/>
    <n v="8365.5"/>
    <n v="123"/>
    <n v="9469.41"/>
    <n v="37.5"/>
    <n v="6.3285"/>
    <n v="43.828499999999998"/>
    <n v="1752.38"/>
    <n v="67.325999999999993"/>
    <n v="79.8"/>
    <n v="13.397622000000002"/>
    <n v="0"/>
    <n v="93.197621999999996"/>
    <n v="56.334000000000003"/>
    <n v="176.5"/>
    <n v="8247.76"/>
    <n v="109.763622"/>
    <n v="0"/>
  </r>
  <r>
    <x v="3"/>
    <s v="2014 PLANTER NO.14 (WHITE)"/>
    <s v="PLANTER"/>
    <s v="Finished Good"/>
    <s v="Pcs."/>
    <n v="420"/>
    <n v="458"/>
    <n v="55"/>
    <n v="22.57"/>
    <n v="3558.84"/>
    <n v="0"/>
    <n v="0"/>
    <n v="150"/>
    <n v="6493.97"/>
    <n v="67"/>
    <n v="5075.25"/>
    <n v="37.5"/>
    <n v="6.3285"/>
    <n v="43.828499999999998"/>
    <n v="1839"/>
    <n v="25.19"/>
    <n v="63"/>
    <n v="10.577070000000001"/>
    <n v="0"/>
    <n v="73.577070000000006"/>
    <n v="30.686"/>
    <n v="100.5"/>
    <n v="4928.33"/>
    <n v="65.461070000000007"/>
    <n v="0"/>
  </r>
  <r>
    <x v="3"/>
    <s v="2014 PLANTER NO.14 (Y)"/>
    <s v="PLANTER"/>
    <s v="Finished Good"/>
    <s v="Pcs."/>
    <n v="420"/>
    <n v="458"/>
    <n v="122"/>
    <n v="36.729999999999997"/>
    <n v="6090.33"/>
    <n v="0"/>
    <n v="0"/>
    <n v="214"/>
    <n v="9243.94"/>
    <n v="103"/>
    <n v="7802.25"/>
    <n v="37.5"/>
    <n v="6.3285"/>
    <n v="43.828499999999998"/>
    <n v="1676.63"/>
    <n v="55.875999999999998"/>
    <n v="89.88"/>
    <n v="15.0899532"/>
    <n v="0"/>
    <n v="104.96995319999999"/>
    <n v="47.173999999999999"/>
    <n v="195.5"/>
    <n v="8740.15"/>
    <n v="94.525953199999975"/>
    <n v="0"/>
  </r>
  <r>
    <x v="3"/>
    <s v="2016 PALNTER (BR)"/>
    <s v="PLANTER"/>
    <s v="Finished Good"/>
    <s v="Pcs."/>
    <n v="720"/>
    <n v="785"/>
    <n v="38"/>
    <n v="28.04"/>
    <n v="4350.83"/>
    <n v="0"/>
    <n v="0"/>
    <n v="0"/>
    <n v="0"/>
    <n v="7"/>
    <n v="887.25"/>
    <n v="0"/>
    <n v="0"/>
    <n v="0"/>
    <n v="0"/>
    <n v="29.83"/>
    <n v="0"/>
    <n v="0"/>
    <n v="30"/>
    <n v="30"/>
    <n v="5.4950000000000001"/>
    <n v="31"/>
    <n v="3549.36"/>
    <n v="52.545000000000002"/>
    <n v="0"/>
  </r>
  <r>
    <x v="3"/>
    <s v="2016 PLANTER (BL)"/>
    <s v="PLANTER"/>
    <s v="Finished Good"/>
    <s v="Pcs."/>
    <n v="720"/>
    <n v="785"/>
    <n v="86"/>
    <n v="32.81"/>
    <n v="14534"/>
    <n v="0"/>
    <n v="0"/>
    <n v="0"/>
    <n v="0"/>
    <n v="29"/>
    <n v="3675.75"/>
    <n v="0"/>
    <n v="0"/>
    <n v="0"/>
    <n v="0"/>
    <n v="67.510000000000005"/>
    <n v="0"/>
    <n v="0"/>
    <n v="50"/>
    <n v="50"/>
    <n v="22.765000000000001"/>
    <n v="57"/>
    <n v="9633"/>
    <n v="60.045000000000002"/>
    <n v="0"/>
  </r>
  <r>
    <x v="3"/>
    <s v="2016 PLANTER (GR)"/>
    <s v="PLANTER"/>
    <s v="Finished Good"/>
    <s v="Pcs."/>
    <n v="720"/>
    <n v="785"/>
    <n v="135"/>
    <n v="11.35"/>
    <n v="12324.38"/>
    <n v="0"/>
    <n v="0"/>
    <n v="0"/>
    <n v="0"/>
    <n v="5"/>
    <n v="633.75"/>
    <n v="0"/>
    <n v="0"/>
    <n v="0"/>
    <n v="0"/>
    <n v="105.97499999999999"/>
    <n v="0"/>
    <n v="0"/>
    <n v="60"/>
    <n v="60"/>
    <n v="3.9249999999999998"/>
    <n v="130"/>
    <n v="11867.92"/>
    <n v="67.424999999999997"/>
    <n v="0"/>
  </r>
  <r>
    <x v="3"/>
    <s v="2016 PLANTER (MB)"/>
    <s v="PLANTER"/>
    <s v="Finished Good"/>
    <s v="Pcs."/>
    <n v="720"/>
    <n v="785"/>
    <n v="50"/>
    <n v="53.05"/>
    <n v="8450"/>
    <n v="0"/>
    <n v="0"/>
    <n v="0"/>
    <n v="0"/>
    <n v="27"/>
    <n v="3422.25"/>
    <n v="0"/>
    <n v="0"/>
    <n v="0"/>
    <n v="0"/>
    <n v="39.25"/>
    <n v="0"/>
    <n v="0"/>
    <n v="60"/>
    <n v="60"/>
    <n v="21.195"/>
    <n v="23"/>
    <n v="3887"/>
    <n v="91.85499999999999"/>
    <n v="0"/>
  </r>
  <r>
    <x v="3"/>
    <s v="2016 PLANTER (MIX)"/>
    <s v="PLANTER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2016 PLANTER (MW)"/>
    <s v="PLANTER"/>
    <s v="Finished Good"/>
    <s v="Pcs."/>
    <n v="720"/>
    <n v="785"/>
    <n v="103"/>
    <n v="33.200000000000003"/>
    <n v="13577.46"/>
    <n v="0"/>
    <n v="0"/>
    <n v="0"/>
    <n v="0"/>
    <n v="5"/>
    <n v="633.75"/>
    <n v="0"/>
    <n v="0"/>
    <n v="0"/>
    <n v="0"/>
    <n v="80.855000000000004"/>
    <n v="0"/>
    <n v="0"/>
    <n v="30"/>
    <n v="30"/>
    <n v="3.9249999999999998"/>
    <n v="98"/>
    <n v="12918.36"/>
    <n v="59.275000000000006"/>
    <n v="0"/>
  </r>
  <r>
    <x v="3"/>
    <s v="2016 PLANTER (R)"/>
    <s v="PLANTER"/>
    <s v="Finished Good"/>
    <s v="Pcs."/>
    <n v="720"/>
    <n v="785"/>
    <n v="155"/>
    <n v="143.02000000000001"/>
    <n v="13444.47"/>
    <n v="0"/>
    <n v="0"/>
    <n v="0"/>
    <n v="0"/>
    <n v="27"/>
    <n v="3422.25"/>
    <n v="0"/>
    <n v="0"/>
    <n v="0"/>
    <n v="0"/>
    <n v="121.675"/>
    <n v="0"/>
    <n v="0"/>
    <n v="0"/>
    <n v="0"/>
    <n v="21.195"/>
    <n v="128"/>
    <n v="11102.53"/>
    <n v="121.82500000000002"/>
    <n v="0"/>
  </r>
  <r>
    <x v="3"/>
    <s v="2016 PLANTER (W)"/>
    <s v="PLANTER"/>
    <s v="Finished Good"/>
    <s v="Pcs."/>
    <n v="720"/>
    <n v="785"/>
    <n v="83"/>
    <n v="31.55"/>
    <n v="14027"/>
    <n v="0"/>
    <n v="0"/>
    <n v="0"/>
    <n v="0"/>
    <n v="49"/>
    <n v="6210.75"/>
    <n v="0"/>
    <n v="0"/>
    <n v="0"/>
    <n v="0"/>
    <n v="65.155000000000001"/>
    <n v="0"/>
    <n v="0"/>
    <n v="60"/>
    <n v="60"/>
    <n v="38.465000000000003"/>
    <n v="34"/>
    <n v="5746"/>
    <n v="53.084999999999994"/>
    <n v="0"/>
  </r>
  <r>
    <x v="3"/>
    <s v="2016 PLANTER (Y)"/>
    <s v="PLANTER"/>
    <s v="Finished Good"/>
    <s v="Pcs."/>
    <n v="720"/>
    <n v="785"/>
    <n v="178"/>
    <n v="151.44999999999999"/>
    <n v="15993.27"/>
    <n v="0"/>
    <n v="0"/>
    <n v="0"/>
    <n v="0"/>
    <n v="27"/>
    <n v="3422.25"/>
    <n v="0"/>
    <n v="0"/>
    <n v="0"/>
    <n v="0"/>
    <n v="139.72999999999999"/>
    <n v="0"/>
    <n v="0"/>
    <n v="0"/>
    <n v="0"/>
    <n v="21.195"/>
    <n v="151"/>
    <n v="13567.32"/>
    <n v="130.255"/>
    <n v="0"/>
  </r>
  <r>
    <x v="3"/>
    <s v="20Ltr.Container(Blue)"/>
    <s v="GROW PACK"/>
    <s v="Trading"/>
    <s v="Pcs."/>
    <m/>
    <n v="0"/>
    <n v="0"/>
    <n v="0"/>
    <n v="0"/>
    <n v="0"/>
    <n v="0"/>
    <n v="2155"/>
    <n v="216638.52"/>
    <n v="0"/>
    <n v="0"/>
    <n v="2110"/>
    <n v="356.08359999999999"/>
    <n v="2466.0835999999999"/>
    <n v="0"/>
    <n v="0"/>
    <n v="0"/>
    <n v="0"/>
    <n v="0"/>
    <n v="0"/>
    <n v="0"/>
    <n v="45"/>
    <n v="4523.7700000000004"/>
    <n v="0"/>
    <n v="0"/>
  </r>
  <r>
    <x v="3"/>
    <s v="20Ltr.Container(Gray)"/>
    <s v="GROW PACK"/>
    <s v="Trading"/>
    <s v="Pcs."/>
    <m/>
    <n v="0"/>
    <n v="0"/>
    <n v="0"/>
    <n v="0"/>
    <n v="0"/>
    <n v="0"/>
    <n v="2757"/>
    <n v="277156.99"/>
    <n v="0"/>
    <n v="0"/>
    <n v="2725"/>
    <n v="459.87100000000004"/>
    <n v="3184.8710000000001"/>
    <n v="0"/>
    <n v="0"/>
    <n v="0"/>
    <n v="0"/>
    <n v="0"/>
    <n v="0"/>
    <n v="0"/>
    <n v="32"/>
    <n v="3216.91"/>
    <n v="0"/>
    <n v="0"/>
  </r>
  <r>
    <x v="3"/>
    <s v="20Ltr.Container(White)"/>
    <s v="GROW PACK"/>
    <s v="Trading"/>
    <s v="Pcs."/>
    <m/>
    <n v="0"/>
    <n v="0"/>
    <n v="0"/>
    <n v="0"/>
    <n v="0"/>
    <n v="0"/>
    <n v="3996"/>
    <n v="414431.18"/>
    <n v="0"/>
    <n v="0"/>
    <n v="3972"/>
    <n v="670.31472000000008"/>
    <n v="4642.3147200000003"/>
    <n v="0"/>
    <n v="0"/>
    <n v="0"/>
    <n v="0"/>
    <n v="0"/>
    <n v="0"/>
    <n v="0"/>
    <n v="24"/>
    <n v="2644.94"/>
    <n v="0"/>
    <n v="0"/>
  </r>
  <r>
    <x v="3"/>
    <s v="2107 IVY HANGING PLANTER (B)"/>
    <s v="PLANTER"/>
    <s v="Trading"/>
    <s v="Pcs."/>
    <m/>
    <n v="0"/>
    <n v="0.87"/>
    <n v="0.04"/>
    <n v="8.0399999999999991"/>
    <n v="0"/>
    <n v="0"/>
    <n v="0"/>
    <n v="0"/>
    <n v="0"/>
    <n v="0"/>
    <n v="0"/>
    <n v="0"/>
    <n v="0"/>
    <n v="0"/>
    <n v="0"/>
    <n v="0"/>
    <n v="0"/>
    <n v="0"/>
    <n v="0"/>
    <n v="0"/>
    <n v="0.87"/>
    <n v="8.0399999999999991"/>
    <n v="0.04"/>
    <n v="0"/>
  </r>
  <r>
    <x v="3"/>
    <s v="2107 IVY HANGING PLANTER (BR)"/>
    <s v="PLANTER"/>
    <s v="Trading"/>
    <s v="Pcs."/>
    <m/>
    <n v="0"/>
    <n v="0.21"/>
    <n v="0.01"/>
    <n v="2.11"/>
    <n v="0"/>
    <n v="0"/>
    <n v="0"/>
    <n v="0"/>
    <n v="0"/>
    <n v="0"/>
    <n v="0"/>
    <n v="0"/>
    <n v="0"/>
    <n v="0"/>
    <n v="0"/>
    <n v="0"/>
    <n v="0"/>
    <n v="0"/>
    <n v="0"/>
    <n v="0"/>
    <n v="0.21"/>
    <n v="2.11"/>
    <n v="0.01"/>
    <n v="0"/>
  </r>
  <r>
    <x v="3"/>
    <s v="2107 IVY HANGING PLANTER (GR)"/>
    <s v="PLANTER"/>
    <s v="Trading"/>
    <s v="Pcs."/>
    <m/>
    <n v="0"/>
    <n v="0.87"/>
    <n v="0.04"/>
    <n v="8.0399999999999991"/>
    <n v="0"/>
    <n v="0"/>
    <n v="0"/>
    <n v="0"/>
    <n v="0"/>
    <n v="0"/>
    <n v="0"/>
    <n v="0"/>
    <n v="0"/>
    <n v="0"/>
    <n v="0"/>
    <n v="0"/>
    <n v="0"/>
    <n v="0"/>
    <n v="0"/>
    <n v="0"/>
    <n v="0.87"/>
    <n v="8.0399999999999991"/>
    <n v="0.04"/>
    <n v="0"/>
  </r>
  <r>
    <x v="3"/>
    <s v="2107 IVY HANGING PLANTER (MIX)"/>
    <s v="PLANTER"/>
    <s v="Finished Good"/>
    <s v="Pcs."/>
    <n v="85"/>
    <n v="93"/>
    <n v="100"/>
    <n v="14.37"/>
    <n v="1104.25"/>
    <n v="0"/>
    <n v="0"/>
    <n v="3277"/>
    <n v="60348.74"/>
    <n v="972"/>
    <n v="25815.599999999999"/>
    <n v="0"/>
    <n v="0"/>
    <n v="0"/>
    <n v="0"/>
    <n v="9.3000000000000007"/>
    <n v="278.54500000000002"/>
    <n v="46.764920050000008"/>
    <n v="0"/>
    <n v="325.30992005000002"/>
    <n v="90.396000000000001"/>
    <n v="2405"/>
    <n v="44139.88"/>
    <n v="249.28392005000001"/>
    <n v="0"/>
  </r>
  <r>
    <x v="3"/>
    <s v="2107 IVY HANGING PLANTER (O)"/>
    <s v="PLANTER"/>
    <s v="Trading"/>
    <s v="Pcs."/>
    <m/>
    <n v="0"/>
    <n v="0.21"/>
    <n v="0.01"/>
    <n v="1.94"/>
    <n v="0"/>
    <n v="0"/>
    <n v="0"/>
    <n v="0"/>
    <n v="0"/>
    <n v="0"/>
    <n v="0"/>
    <n v="0"/>
    <n v="0"/>
    <n v="0"/>
    <n v="0"/>
    <n v="0"/>
    <n v="0"/>
    <n v="0"/>
    <n v="0"/>
    <n v="0"/>
    <n v="0.21"/>
    <n v="1.94"/>
    <n v="0.01"/>
    <n v="0"/>
  </r>
  <r>
    <x v="3"/>
    <s v="2107 IVY HANGING PLANTER (P)"/>
    <s v="PLANTER"/>
    <s v="Trading"/>
    <s v="Pcs."/>
    <m/>
    <n v="0"/>
    <n v="0.54"/>
    <n v="0.02"/>
    <n v="4.99"/>
    <n v="0"/>
    <n v="0"/>
    <n v="0"/>
    <n v="0"/>
    <n v="0"/>
    <n v="0"/>
    <n v="0"/>
    <n v="0"/>
    <n v="0"/>
    <n v="0"/>
    <n v="0"/>
    <n v="0"/>
    <n v="0"/>
    <n v="0"/>
    <n v="0"/>
    <n v="0"/>
    <n v="0.54"/>
    <n v="4.99"/>
    <n v="0.02"/>
    <n v="0"/>
  </r>
  <r>
    <x v="3"/>
    <s v="2107 IVY HANGING PLANTER (PUR)"/>
    <s v="PLANTER"/>
    <s v="Trading"/>
    <s v="Pcs."/>
    <m/>
    <n v="0"/>
    <n v="0.87"/>
    <n v="0.04"/>
    <n v="8.25"/>
    <n v="0"/>
    <n v="0"/>
    <n v="0"/>
    <n v="0"/>
    <n v="0"/>
    <n v="0"/>
    <n v="0"/>
    <n v="0"/>
    <n v="0"/>
    <n v="0"/>
    <n v="0"/>
    <n v="0"/>
    <n v="0"/>
    <n v="0"/>
    <n v="0"/>
    <n v="0"/>
    <n v="0.87"/>
    <n v="8.25"/>
    <n v="0.04"/>
    <n v="0"/>
  </r>
  <r>
    <x v="3"/>
    <s v="2107 IVY HANGING PLANTER (W)"/>
    <s v="PLANTER"/>
    <s v="Trading"/>
    <s v="Pcs."/>
    <m/>
    <n v="0"/>
    <n v="0.54"/>
    <n v="0.02"/>
    <n v="7.56"/>
    <n v="0"/>
    <n v="0"/>
    <n v="0"/>
    <n v="0"/>
    <n v="0"/>
    <n v="0"/>
    <n v="0"/>
    <n v="0"/>
    <n v="0"/>
    <n v="0"/>
    <n v="0"/>
    <n v="0"/>
    <n v="0"/>
    <n v="0"/>
    <n v="0"/>
    <n v="0"/>
    <n v="0.54"/>
    <n v="7.56"/>
    <n v="0.02"/>
    <n v="0"/>
  </r>
  <r>
    <x v="3"/>
    <s v="2107 IVY HANGING PLANTER (Y)"/>
    <s v="PLANTER"/>
    <s v="Trading"/>
    <s v="Pcs."/>
    <m/>
    <n v="0"/>
    <n v="0.54"/>
    <n v="0.02"/>
    <n v="4.93"/>
    <n v="0"/>
    <n v="0"/>
    <n v="0"/>
    <n v="0"/>
    <n v="0"/>
    <n v="0"/>
    <n v="0"/>
    <n v="0"/>
    <n v="0"/>
    <n v="0"/>
    <n v="0"/>
    <n v="0"/>
    <n v="0"/>
    <n v="0"/>
    <n v="0"/>
    <n v="0"/>
    <n v="0.54"/>
    <n v="4.93"/>
    <n v="0.02"/>
    <n v="0"/>
  </r>
  <r>
    <x v="3"/>
    <s v="2108 SATIN HANGING PLANTER (MIX)"/>
    <s v="PLANTER"/>
    <s v="Finished Good"/>
    <s v="Pcs."/>
    <n v="170"/>
    <n v="185"/>
    <n v="2697"/>
    <n v="0.17"/>
    <n v="72022.350000000006"/>
    <n v="0"/>
    <n v="0"/>
    <n v="0"/>
    <n v="0"/>
    <n v="616"/>
    <n v="23876.68"/>
    <n v="0"/>
    <n v="0"/>
    <n v="0"/>
    <n v="0"/>
    <n v="498.94499999999999"/>
    <n v="0"/>
    <n v="0"/>
    <n v="190"/>
    <n v="190"/>
    <n v="113.96"/>
    <n v="2081"/>
    <n v="55572.32"/>
    <n v="76.209999999999994"/>
    <n v="0"/>
  </r>
  <r>
    <x v="3"/>
    <s v="2109 DAISY HOOK POT (MIX)"/>
    <s v="PLANTER"/>
    <s v="Finished Good"/>
    <s v="Pcs."/>
    <n v="185"/>
    <n v="202"/>
    <n v="1735"/>
    <n v="37.33"/>
    <n v="50121.29"/>
    <n v="0"/>
    <n v="0"/>
    <n v="0"/>
    <n v="0"/>
    <n v="426"/>
    <n v="15612.6"/>
    <n v="0"/>
    <n v="0"/>
    <n v="0"/>
    <n v="0"/>
    <n v="350.47"/>
    <n v="0"/>
    <n v="0"/>
    <n v="190"/>
    <n v="190"/>
    <n v="86.052000000000007"/>
    <n v="1309"/>
    <n v="37814.86"/>
    <n v="141.27799999999996"/>
    <n v="0"/>
  </r>
  <r>
    <x v="3"/>
    <s v="220 Arya Tub 20 T (Blue)"/>
    <s v="Tub"/>
    <s v="Finished Good"/>
    <s v="Pcs."/>
    <n v="750"/>
    <n v="817"/>
    <n v="147"/>
    <n v="210.05"/>
    <n v="13381.17"/>
    <n v="0"/>
    <n v="0"/>
    <n v="708"/>
    <n v="58698.53"/>
    <n v="140"/>
    <n v="19324"/>
    <n v="0"/>
    <n v="0"/>
    <n v="0"/>
    <n v="0"/>
    <n v="120.099"/>
    <n v="531"/>
    <n v="89.149590000000003"/>
    <n v="0"/>
    <n v="620.14958999999999"/>
    <n v="114.38"/>
    <n v="715"/>
    <n v="59335.73"/>
    <n v="715.81958999999995"/>
    <n v="0"/>
  </r>
  <r>
    <x v="3"/>
    <s v="220 Arya Tub 20 T (M.baize)"/>
    <s v="Tub"/>
    <s v="Finished Good"/>
    <s v="Pcs."/>
    <n v="750"/>
    <n v="817"/>
    <n v="120"/>
    <n v="99.73"/>
    <n v="11464.06"/>
    <n v="0"/>
    <n v="0"/>
    <n v="150"/>
    <n v="12272.3"/>
    <n v="6"/>
    <n v="765"/>
    <n v="0"/>
    <n v="0"/>
    <n v="0"/>
    <n v="0"/>
    <n v="98.04"/>
    <n v="112.5"/>
    <n v="18.887625000000003"/>
    <n v="0"/>
    <n v="131.38762500000001"/>
    <n v="4.9020000000000001"/>
    <n v="264"/>
    <n v="23163.16"/>
    <n v="226.21562500000005"/>
    <n v="0"/>
  </r>
  <r>
    <x v="3"/>
    <s v="220 Arya Tub 20 T (M.white)"/>
    <s v="Tub"/>
    <s v="Finished Good"/>
    <s v="Pcs."/>
    <n v="750"/>
    <n v="817"/>
    <n v="214"/>
    <n v="110.13"/>
    <n v="19267.79"/>
    <n v="0"/>
    <n v="0"/>
    <n v="0"/>
    <n v="0"/>
    <n v="46"/>
    <n v="6457.4"/>
    <n v="0"/>
    <n v="0"/>
    <n v="0"/>
    <n v="0"/>
    <n v="174.83799999999999"/>
    <n v="0"/>
    <n v="0"/>
    <n v="0"/>
    <n v="0"/>
    <n v="37.582000000000001"/>
    <n v="168"/>
    <n v="15126.11"/>
    <n v="72.548000000000002"/>
    <n v="0"/>
  </r>
  <r>
    <x v="3"/>
    <s v="220 Arya Tub 20 T (orange)"/>
    <s v="Tub"/>
    <s v="Finished Good"/>
    <s v="Pcs."/>
    <n v="750"/>
    <n v="817"/>
    <n v="263"/>
    <n v="158.66999999999999"/>
    <n v="26541.88"/>
    <n v="0"/>
    <n v="0"/>
    <n v="0"/>
    <n v="0"/>
    <n v="27"/>
    <n v="3442.5"/>
    <n v="0"/>
    <n v="0"/>
    <n v="0"/>
    <n v="0"/>
    <n v="214.87100000000001"/>
    <n v="0"/>
    <n v="0"/>
    <n v="0"/>
    <n v="0"/>
    <n v="22.059000000000001"/>
    <n v="236"/>
    <n v="23817.05"/>
    <n v="136.61099999999999"/>
    <n v="0"/>
  </r>
  <r>
    <x v="3"/>
    <s v="220 Arya Tub 20 T (pink)"/>
    <s v="Tub"/>
    <s v="Finished Good"/>
    <s v="Pcs."/>
    <n v="750"/>
    <n v="817"/>
    <n v="285"/>
    <n v="146.63999999999999"/>
    <n v="25429.34"/>
    <n v="0"/>
    <n v="0"/>
    <n v="307"/>
    <n v="24930.51"/>
    <n v="108"/>
    <n v="14980.92"/>
    <n v="0"/>
    <n v="0"/>
    <n v="0"/>
    <n v="0"/>
    <n v="232.845"/>
    <n v="230.25"/>
    <n v="38.656672500000006"/>
    <n v="0"/>
    <n v="268.90667250000001"/>
    <n v="88.236000000000004"/>
    <n v="484"/>
    <n v="40723.47"/>
    <n v="327.31067250000001"/>
    <n v="0"/>
  </r>
  <r>
    <x v="3"/>
    <s v="220 Arya Tub 20 T (silver)"/>
    <s v="Tub"/>
    <s v="Finished Good"/>
    <s v="Pcs."/>
    <n v="750"/>
    <n v="817"/>
    <n v="187"/>
    <n v="95.09"/>
    <n v="16988.46"/>
    <n v="0"/>
    <n v="0"/>
    <n v="226"/>
    <n v="18552.88"/>
    <n v="86"/>
    <n v="11998.2"/>
    <n v="0"/>
    <n v="0"/>
    <n v="0"/>
    <n v="0"/>
    <n v="152.779"/>
    <n v="169.5"/>
    <n v="28.457355000000003"/>
    <n v="0"/>
    <n v="197.95735500000001"/>
    <n v="70.262"/>
    <n v="327"/>
    <n v="27944.12"/>
    <n v="222.78535500000004"/>
    <n v="0"/>
  </r>
  <r>
    <x v="3"/>
    <s v="225 NO. Durga ( BLUE)"/>
    <s v="Tub"/>
    <s v="Finished Good"/>
    <s v="Pcs."/>
    <n v="905"/>
    <n v="986"/>
    <n v="293"/>
    <n v="556.91999999999996"/>
    <n v="30253.759999999998"/>
    <n v="0"/>
    <n v="0"/>
    <n v="0"/>
    <n v="0"/>
    <n v="179"/>
    <n v="28312.02"/>
    <n v="0"/>
    <n v="0"/>
    <n v="0"/>
    <n v="0"/>
    <n v="288.89800000000002"/>
    <n v="0"/>
    <n v="0"/>
    <n v="220"/>
    <n v="220"/>
    <n v="176.494"/>
    <n v="114"/>
    <n v="11771.09"/>
    <n v="600.42599999999993"/>
    <n v="0"/>
  </r>
  <r>
    <x v="3"/>
    <s v="225 NO. Durga ( M. WHITE)"/>
    <s v="Tub"/>
    <s v="Finished Good"/>
    <s v="Pcs."/>
    <n v="905"/>
    <n v="986"/>
    <n v="235"/>
    <n v="152.49"/>
    <n v="23351.78"/>
    <n v="0"/>
    <n v="0"/>
    <n v="0"/>
    <n v="0"/>
    <n v="35"/>
    <n v="5610.15"/>
    <n v="0"/>
    <n v="0"/>
    <n v="0"/>
    <n v="0"/>
    <n v="231.71"/>
    <n v="0"/>
    <n v="0"/>
    <n v="0"/>
    <n v="0"/>
    <n v="34.51"/>
    <n v="200"/>
    <n v="19873.849999999999"/>
    <n v="117.98000000000002"/>
    <n v="0"/>
  </r>
  <r>
    <x v="3"/>
    <s v="225 NO. Durga ( ORG)"/>
    <s v="Tub"/>
    <s v="Finished Good"/>
    <s v="Pcs."/>
    <n v="905"/>
    <n v="986"/>
    <n v="113"/>
    <n v="134.52000000000001"/>
    <n v="9441.4699999999993"/>
    <n v="0"/>
    <n v="0"/>
    <n v="0"/>
    <n v="0"/>
    <n v="35"/>
    <n v="5548.2"/>
    <n v="0"/>
    <n v="0"/>
    <n v="0"/>
    <n v="0"/>
    <n v="111.41800000000001"/>
    <n v="0"/>
    <n v="0"/>
    <n v="130"/>
    <n v="130"/>
    <n v="34.51"/>
    <n v="78"/>
    <n v="6517.13"/>
    <n v="230.01"/>
    <n v="0"/>
  </r>
  <r>
    <x v="3"/>
    <s v="225 NO. Durga ( PINK )"/>
    <s v="Tub"/>
    <s v="Finished Good"/>
    <s v="Pcs."/>
    <n v="905"/>
    <n v="986"/>
    <n v="199"/>
    <n v="390.19"/>
    <n v="19343.740000000002"/>
    <n v="0"/>
    <n v="0"/>
    <n v="0"/>
    <n v="0"/>
    <n v="90"/>
    <n v="14325.42"/>
    <n v="0"/>
    <n v="0"/>
    <n v="0"/>
    <n v="0"/>
    <n v="196.214"/>
    <n v="0"/>
    <n v="0"/>
    <n v="50"/>
    <n v="50"/>
    <n v="88.74"/>
    <n v="109"/>
    <n v="10595.33"/>
    <n v="351.45"/>
    <n v="0"/>
  </r>
  <r>
    <x v="3"/>
    <s v="225 NO. Durga ( SIL )"/>
    <s v="Tub"/>
    <s v="Finished Good"/>
    <s v="Pcs."/>
    <n v="905"/>
    <n v="986"/>
    <n v="185"/>
    <n v="105.2"/>
    <n v="19055.560000000001"/>
    <n v="0"/>
    <n v="0"/>
    <n v="0"/>
    <n v="0"/>
    <n v="35"/>
    <n v="5610.15"/>
    <n v="0"/>
    <n v="0"/>
    <n v="0"/>
    <n v="0"/>
    <n v="182.41"/>
    <n v="0"/>
    <n v="0"/>
    <n v="80"/>
    <n v="80"/>
    <n v="34.51"/>
    <n v="150"/>
    <n v="15450.45"/>
    <n v="150.69"/>
    <n v="0"/>
  </r>
  <r>
    <x v="3"/>
    <s v="225 NO. Durga (M.Beize)"/>
    <s v="Tub"/>
    <s v="Finished Good"/>
    <s v="Pcs."/>
    <n v="905"/>
    <n v="986"/>
    <n v="158"/>
    <n v="166.35"/>
    <n v="15833.02"/>
    <n v="0"/>
    <n v="0"/>
    <n v="0"/>
    <n v="0"/>
    <n v="35"/>
    <n v="5610.15"/>
    <n v="0"/>
    <n v="0"/>
    <n v="0"/>
    <n v="0"/>
    <n v="155.78800000000001"/>
    <n v="0"/>
    <n v="0"/>
    <n v="10"/>
    <n v="10"/>
    <n v="34.51"/>
    <n v="123"/>
    <n v="12325.71"/>
    <n v="141.84"/>
    <n v="0"/>
  </r>
  <r>
    <x v="3"/>
    <s v="22MM CAP W. ROATATING HOOK"/>
    <s v="Housekeeping"/>
    <s v="Finished Good"/>
    <s v="Pcs."/>
    <n v="52"/>
    <n v="57"/>
    <n v="3087"/>
    <n v="649.26"/>
    <n v="5233.92"/>
    <n v="0"/>
    <n v="0"/>
    <n v="4437"/>
    <n v="7305.42"/>
    <n v="6289"/>
    <n v="22011.5"/>
    <n v="424"/>
    <n v="71.554240000000007"/>
    <n v="495.55423999999999"/>
    <n v="698.08"/>
    <n v="175.959"/>
    <n v="230.72399999999999"/>
    <n v="38.736252360000002"/>
    <n v="0"/>
    <n v="269.46025235999997"/>
    <n v="358.47300000000001"/>
    <n v="811"/>
    <n v="1299.76"/>
    <n v="560.24725235999995"/>
    <n v="0"/>
  </r>
  <r>
    <x v="3"/>
    <s v="230 Vijaya Tub 30 T (Blue)"/>
    <s v="Tub"/>
    <s v="Finished Good"/>
    <s v="Pcs."/>
    <n v="1010"/>
    <n v="1101"/>
    <n v="200"/>
    <n v="96.23"/>
    <n v="25053"/>
    <n v="0"/>
    <n v="0"/>
    <n v="0"/>
    <n v="0"/>
    <n v="154"/>
    <n v="27951.68"/>
    <n v="0"/>
    <n v="0"/>
    <n v="0"/>
    <n v="0"/>
    <n v="220.2"/>
    <n v="0"/>
    <n v="0"/>
    <n v="80"/>
    <n v="80"/>
    <n v="169.554"/>
    <n v="46"/>
    <n v="5762.19"/>
    <n v="6.6760000000000161"/>
    <n v="0"/>
  </r>
  <r>
    <x v="3"/>
    <s v="230 Vijaya Tub 30 T (M.baize)"/>
    <s v="Tub"/>
    <s v="Finished Good"/>
    <s v="Pcs."/>
    <n v="1010"/>
    <n v="1101"/>
    <n v="200"/>
    <n v="37.31"/>
    <n v="23639.86"/>
    <n v="0"/>
    <n v="0"/>
    <n v="0"/>
    <n v="0"/>
    <n v="65"/>
    <n v="11980.95"/>
    <n v="0"/>
    <n v="0"/>
    <n v="0"/>
    <n v="0"/>
    <n v="220.2"/>
    <n v="0"/>
    <n v="0"/>
    <n v="40"/>
    <n v="40"/>
    <n v="71.564999999999998"/>
    <n v="135"/>
    <n v="15956.9"/>
    <n v="5.7450000000000045"/>
    <n v="0"/>
  </r>
  <r>
    <x v="3"/>
    <s v="230 Vijaya Tub 30 T (M.white)"/>
    <s v="Tub"/>
    <s v="Finished Good"/>
    <s v="Pcs."/>
    <n v="1010"/>
    <n v="1101"/>
    <n v="255"/>
    <n v="35.64"/>
    <n v="30833.38"/>
    <n v="0"/>
    <n v="0"/>
    <n v="0"/>
    <n v="0"/>
    <n v="5"/>
    <n v="843.75"/>
    <n v="0"/>
    <n v="0"/>
    <n v="0"/>
    <n v="0"/>
    <n v="280.755"/>
    <n v="0"/>
    <n v="0"/>
    <n v="0"/>
    <n v="0"/>
    <n v="5.5049999999999999"/>
    <n v="250"/>
    <n v="30228.799999999999"/>
    <n v="30.135000000000002"/>
    <n v="0"/>
  </r>
  <r>
    <x v="3"/>
    <s v="230 Vijaya Tub 30 T (orange)"/>
    <s v="Tub"/>
    <s v="Finished Good"/>
    <s v="Pcs."/>
    <n v="1010"/>
    <n v="1101"/>
    <n v="137"/>
    <n v="6.7"/>
    <n v="16304.6"/>
    <n v="0"/>
    <n v="0"/>
    <n v="0"/>
    <n v="0"/>
    <n v="20"/>
    <n v="3375"/>
    <n v="0"/>
    <n v="0"/>
    <n v="0"/>
    <n v="0"/>
    <n v="150.83699999999999"/>
    <n v="0"/>
    <n v="0"/>
    <n v="30"/>
    <n v="30"/>
    <n v="22.02"/>
    <n v="117"/>
    <n v="13924.36"/>
    <n v="14.680000000000003"/>
    <n v="0"/>
  </r>
  <r>
    <x v="3"/>
    <s v="230 Vijaya Tub 30 T (pink)"/>
    <s v="Tub"/>
    <s v="Finished Good"/>
    <s v="Pcs."/>
    <n v="1010"/>
    <n v="1101"/>
    <n v="203"/>
    <n v="183.03"/>
    <n v="24085.89"/>
    <n v="0"/>
    <n v="0"/>
    <n v="0"/>
    <n v="0"/>
    <n v="57"/>
    <n v="9989.89"/>
    <n v="0"/>
    <n v="0"/>
    <n v="0"/>
    <n v="0"/>
    <n v="223.50299999999999"/>
    <n v="0"/>
    <n v="0"/>
    <n v="0"/>
    <n v="0"/>
    <n v="62.756999999999998"/>
    <n v="146"/>
    <n v="17322.86"/>
    <n v="120.273"/>
    <n v="0"/>
  </r>
  <r>
    <x v="3"/>
    <s v="230 Vijaya Tub 30 T (silver)"/>
    <s v="Tub"/>
    <s v="Finished Good"/>
    <s v="Pcs."/>
    <n v="1010"/>
    <n v="1101"/>
    <n v="227"/>
    <n v="230.65"/>
    <n v="26225.5"/>
    <n v="0"/>
    <n v="0"/>
    <n v="0"/>
    <n v="0"/>
    <n v="96"/>
    <n v="17570.099999999999"/>
    <n v="0"/>
    <n v="0"/>
    <n v="0"/>
    <n v="0"/>
    <n v="249.92699999999999"/>
    <n v="0"/>
    <n v="0"/>
    <n v="0"/>
    <n v="0"/>
    <n v="105.696"/>
    <n v="131"/>
    <n v="15134.54"/>
    <n v="124.95400000000001"/>
    <n v="0"/>
  </r>
  <r>
    <x v="3"/>
    <s v="270 Girija Tub 70 Ltr  (Blue)"/>
    <s v="Tub"/>
    <s v="Finished Good"/>
    <s v="Pcs."/>
    <n v="2000"/>
    <n v="2180"/>
    <n v="1011"/>
    <n v="2234.35"/>
    <n v="190633.47"/>
    <n v="0"/>
    <n v="0"/>
    <n v="0"/>
    <n v="0"/>
    <n v="107"/>
    <n v="36115.51"/>
    <n v="0"/>
    <n v="0"/>
    <n v="0"/>
    <n v="0"/>
    <n v="2203.98"/>
    <n v="0"/>
    <n v="0"/>
    <n v="0"/>
    <n v="0"/>
    <n v="233.26"/>
    <n v="904"/>
    <n v="170457.63"/>
    <n v="2001.09"/>
    <n v="0"/>
  </r>
  <r>
    <x v="3"/>
    <s v="270 Girija Tub 70 Ltr (orange)"/>
    <s v="Tub"/>
    <s v="Finished Good"/>
    <s v="Pcs."/>
    <n v="2000"/>
    <n v="2180"/>
    <n v="372"/>
    <n v="932.13"/>
    <n v="79447.28"/>
    <n v="0"/>
    <n v="0"/>
    <n v="0"/>
    <n v="0"/>
    <n v="89"/>
    <n v="29532.79"/>
    <n v="0"/>
    <n v="0"/>
    <n v="0"/>
    <n v="0"/>
    <n v="810.96"/>
    <n v="0"/>
    <n v="0"/>
    <n v="0"/>
    <n v="0"/>
    <n v="194.02"/>
    <n v="283"/>
    <n v="60439.72"/>
    <n v="738.11"/>
    <n v="0"/>
  </r>
  <r>
    <x v="3"/>
    <s v="270 Girija Tub 70 Ltr (pink)"/>
    <s v="Tub"/>
    <s v="Finished Good"/>
    <s v="Pcs."/>
    <n v="2000"/>
    <n v="2180"/>
    <n v="328"/>
    <n v="448.63"/>
    <n v="63826.81"/>
    <n v="0"/>
    <n v="0"/>
    <n v="0"/>
    <n v="0"/>
    <n v="75"/>
    <n v="25355.95"/>
    <n v="0"/>
    <n v="0"/>
    <n v="0"/>
    <n v="0"/>
    <n v="715.04"/>
    <n v="0"/>
    <n v="0"/>
    <n v="20"/>
    <n v="20"/>
    <n v="163.5"/>
    <n v="253"/>
    <n v="49232.26"/>
    <n v="305.13"/>
    <n v="0"/>
  </r>
  <r>
    <x v="3"/>
    <s v="270 Girija Tub 70 Ltr (scrap)"/>
    <s v="Tub"/>
    <s v="Trading"/>
    <s v="Pcs."/>
    <m/>
    <n v="0"/>
    <n v="47"/>
    <n v="2.12"/>
    <n v="0"/>
    <n v="0"/>
    <n v="0"/>
    <n v="0"/>
    <n v="0"/>
    <n v="0"/>
    <n v="0"/>
    <n v="0"/>
    <n v="0"/>
    <n v="0"/>
    <n v="0"/>
    <n v="0"/>
    <n v="0"/>
    <n v="0"/>
    <n v="0"/>
    <n v="0"/>
    <n v="0"/>
    <n v="47"/>
    <n v="0"/>
    <n v="2.12"/>
    <n v="0"/>
  </r>
  <r>
    <x v="3"/>
    <s v="3.5 Ltr Bkt Only Handle (orange)"/>
    <s v="Component"/>
    <s v="Trading"/>
    <s v="Pcs."/>
    <m/>
    <n v="0"/>
    <n v="512"/>
    <n v="3.7"/>
    <n v="1861.42"/>
    <n v="0"/>
    <n v="0"/>
    <n v="406"/>
    <n v="1360.01"/>
    <n v="0"/>
    <n v="0"/>
    <n v="445"/>
    <n v="75.098200000000006"/>
    <n v="520.09820000000002"/>
    <n v="1563.8"/>
    <n v="0"/>
    <n v="0"/>
    <n v="0"/>
    <n v="0"/>
    <n v="0"/>
    <n v="0"/>
    <n v="473"/>
    <n v="1656.76"/>
    <n v="3.7"/>
    <n v="0"/>
  </r>
  <r>
    <x v="3"/>
    <s v="3.5 Ltr Bkt Only Handle Baby Pink"/>
    <s v="Component"/>
    <s v="Trading"/>
    <s v="Pcs."/>
    <m/>
    <n v="0"/>
    <n v="354"/>
    <n v="0"/>
    <n v="1285.1500000000001"/>
    <n v="0"/>
    <n v="0"/>
    <n v="706"/>
    <n v="2374.6799999999998"/>
    <n v="0"/>
    <n v="0"/>
    <n v="838"/>
    <n v="141.42088000000001"/>
    <n v="979.42088000000001"/>
    <n v="2896.98"/>
    <n v="0"/>
    <n v="0"/>
    <n v="0"/>
    <n v="0"/>
    <n v="0"/>
    <n v="0"/>
    <n v="222"/>
    <n v="761.67"/>
    <n v="0"/>
    <n v="0"/>
  </r>
  <r>
    <x v="3"/>
    <s v="3.5 Ltr Bkt Only Handle(M.baize)"/>
    <s v="Component"/>
    <s v="Trading"/>
    <s v="Pcs."/>
    <m/>
    <n v="0"/>
    <n v="182"/>
    <n v="19.46"/>
    <n v="677.81"/>
    <n v="0"/>
    <n v="0"/>
    <n v="0"/>
    <n v="0"/>
    <n v="0"/>
    <n v="0"/>
    <n v="180"/>
    <n v="30.376800000000003"/>
    <n v="210.3768"/>
    <n v="669.6"/>
    <n v="0"/>
    <n v="0"/>
    <n v="0"/>
    <n v="0"/>
    <n v="0"/>
    <n v="0"/>
    <n v="2"/>
    <n v="7.45"/>
    <n v="19.46"/>
    <n v="0"/>
  </r>
  <r>
    <x v="3"/>
    <s v="3.5 Ltr Bkt Only Handle(M.white)"/>
    <s v="Component"/>
    <s v="Trading"/>
    <s v="Pcs."/>
    <m/>
    <n v="0"/>
    <n v="623"/>
    <n v="41.99"/>
    <n v="2315.19"/>
    <n v="0"/>
    <n v="0"/>
    <n v="0"/>
    <n v="0"/>
    <n v="0"/>
    <n v="0"/>
    <n v="260"/>
    <n v="43.877600000000001"/>
    <n v="303.87760000000003"/>
    <n v="967.2"/>
    <n v="0"/>
    <n v="0"/>
    <n v="0"/>
    <n v="0"/>
    <n v="0"/>
    <n v="0"/>
    <n v="363"/>
    <n v="1348.98"/>
    <n v="41.99"/>
    <n v="0"/>
  </r>
  <r>
    <x v="3"/>
    <s v="3.5 Ltr Bkt Only Handle(silver)"/>
    <s v="Component"/>
    <s v="Trading"/>
    <s v="Pcs."/>
    <m/>
    <n v="0"/>
    <n v="516"/>
    <n v="19.59"/>
    <n v="1892.56"/>
    <n v="0"/>
    <n v="0"/>
    <n v="438"/>
    <n v="1465.96"/>
    <n v="0"/>
    <n v="0"/>
    <n v="470"/>
    <n v="79.3172"/>
    <n v="549.31719999999996"/>
    <n v="1654.4"/>
    <n v="0"/>
    <n v="0"/>
    <n v="0"/>
    <n v="0"/>
    <n v="0"/>
    <n v="0"/>
    <n v="484"/>
    <n v="1703.9"/>
    <n v="19.59"/>
    <n v="0"/>
  </r>
  <r>
    <x v="3"/>
    <s v="3.5ltr Bkt only Handle Baby Blue"/>
    <s v="Component"/>
    <s v="Trading"/>
    <s v="Pcs."/>
    <m/>
    <n v="0"/>
    <n v="580"/>
    <n v="27.27"/>
    <n v="2121.4699999999998"/>
    <n v="0"/>
    <n v="0"/>
    <n v="1500"/>
    <n v="5075.8900000000003"/>
    <n v="0"/>
    <n v="0"/>
    <n v="1343"/>
    <n v="226.64467999999999"/>
    <n v="1569.6446799999999"/>
    <n v="4661.3"/>
    <n v="0"/>
    <n v="0"/>
    <n v="0"/>
    <n v="0"/>
    <n v="0"/>
    <n v="0"/>
    <n v="737"/>
    <n v="2540.77"/>
    <n v="27.27"/>
    <n v="0"/>
  </r>
  <r>
    <x v="3"/>
    <s v="3015 MINI CONSTRO 15C (B)"/>
    <s v="Ghamela"/>
    <s v="Finished Good"/>
    <s v="Pcs."/>
    <n v="360"/>
    <n v="392"/>
    <n v="943"/>
    <n v="177.03"/>
    <n v="37530.11"/>
    <n v="0"/>
    <n v="0"/>
    <n v="850"/>
    <n v="32330.91"/>
    <n v="1386"/>
    <n v="80185.55"/>
    <n v="0"/>
    <n v="0"/>
    <n v="0"/>
    <n v="0"/>
    <n v="369.65600000000001"/>
    <n v="306"/>
    <n v="51.374340000000004"/>
    <n v="10"/>
    <n v="367.37434000000002"/>
    <n v="543.31200000000001"/>
    <n v="407"/>
    <n v="15858.02"/>
    <n v="1.0923400000000356"/>
    <n v="0"/>
  </r>
  <r>
    <x v="3"/>
    <s v="3015 MINI CONSTRO 15C (O)"/>
    <s v="Ghamela"/>
    <s v="Finished Good"/>
    <s v="Pcs."/>
    <n v="360"/>
    <n v="392"/>
    <n v="2878"/>
    <n v="990.48"/>
    <n v="109384.52"/>
    <n v="0"/>
    <n v="0"/>
    <n v="1340"/>
    <n v="50509.03"/>
    <n v="3612"/>
    <n v="195620.87"/>
    <n v="0"/>
    <n v="0"/>
    <n v="0"/>
    <n v="0"/>
    <n v="1128.1759999999999"/>
    <n v="482.4"/>
    <n v="80.990136000000007"/>
    <n v="0"/>
    <n v="563.39013599999998"/>
    <n v="1415.904"/>
    <n v="606"/>
    <n v="22911.81"/>
    <n v="137.96613600000001"/>
    <n v="0"/>
  </r>
  <r>
    <x v="3"/>
    <s v="3015 MINI CONSTRO 15C (P)"/>
    <s v="Ghamela"/>
    <s v="Finished Good"/>
    <s v="Pcs."/>
    <n v="360"/>
    <n v="392"/>
    <n v="785"/>
    <n v="83.02"/>
    <n v="36033.370000000003"/>
    <n v="0"/>
    <n v="0"/>
    <n v="0"/>
    <n v="0"/>
    <n v="462"/>
    <n v="26003.03"/>
    <n v="0"/>
    <n v="0"/>
    <n v="0"/>
    <n v="0"/>
    <n v="307.72000000000003"/>
    <n v="0"/>
    <n v="0"/>
    <n v="100"/>
    <n v="100"/>
    <n v="181.10400000000001"/>
    <n v="323"/>
    <n v="14826.47"/>
    <n v="1.9159999999999684"/>
    <n v="0"/>
  </r>
  <r>
    <x v="3"/>
    <s v="3017 PAVANPUTRA-17C (B)"/>
    <s v="Ghamela"/>
    <s v="Finished Good"/>
    <s v="Pcs."/>
    <n v="500"/>
    <n v="545"/>
    <n v="730"/>
    <n v="244.82"/>
    <n v="43257.96"/>
    <n v="0"/>
    <n v="0"/>
    <n v="865"/>
    <n v="46503.06"/>
    <n v="622"/>
    <n v="48112.2"/>
    <n v="0"/>
    <n v="0"/>
    <n v="0"/>
    <n v="0"/>
    <n v="397.85"/>
    <n v="432.5"/>
    <n v="72.612425000000002"/>
    <n v="0"/>
    <n v="505.11242500000003"/>
    <n v="338.99"/>
    <n v="973"/>
    <n v="53775.97"/>
    <n v="410.94242499999996"/>
    <n v="0"/>
  </r>
  <r>
    <x v="3"/>
    <s v="3017 PAVANPUTRA-17C (O)"/>
    <s v="Ghamela"/>
    <s v="Finished Good"/>
    <s v="Pcs."/>
    <n v="500"/>
    <n v="545"/>
    <n v="545"/>
    <n v="248.52"/>
    <n v="31012"/>
    <n v="0"/>
    <n v="0"/>
    <n v="2190"/>
    <n v="116716.55"/>
    <n v="2365"/>
    <n v="189375.8"/>
    <n v="0"/>
    <n v="0"/>
    <n v="0"/>
    <n v="0"/>
    <n v="297.02499999999998"/>
    <n v="1095"/>
    <n v="183.83955000000003"/>
    <n v="0"/>
    <n v="1278.8395500000001"/>
    <n v="1288.925"/>
    <n v="370"/>
    <n v="19716.11"/>
    <n v="238.43455000000017"/>
    <n v="0"/>
  </r>
  <r>
    <x v="3"/>
    <s v="3017 PAVANPUTRA-17C (P)"/>
    <s v="Ghamela"/>
    <s v="Finished Good"/>
    <s v="Pcs."/>
    <n v="500"/>
    <n v="545"/>
    <n v="264"/>
    <n v="162.22999999999999"/>
    <n v="15511.78"/>
    <n v="0"/>
    <n v="0"/>
    <n v="64"/>
    <n v="7360"/>
    <n v="328"/>
    <n v="25307"/>
    <n v="0"/>
    <n v="0"/>
    <n v="0"/>
    <n v="0"/>
    <n v="143.88"/>
    <n v="32"/>
    <n v="5.3724800000000004"/>
    <n v="0"/>
    <n v="37.372480000000003"/>
    <n v="178.76"/>
    <n v="0"/>
    <n v="0"/>
    <n v="20.842479999999995"/>
    <n v="0"/>
  </r>
  <r>
    <x v="3"/>
    <s v="308 Jerry 8 No.(Blue)"/>
    <s v="Tub"/>
    <s v="Finished Good"/>
    <s v="Pcs."/>
    <n v="85"/>
    <n v="93"/>
    <n v="412"/>
    <n v="46.03"/>
    <n v="3882.17"/>
    <n v="0"/>
    <n v="0"/>
    <n v="590"/>
    <n v="5061.43"/>
    <n v="580"/>
    <n v="11746.1"/>
    <n v="0"/>
    <n v="0"/>
    <n v="0"/>
    <n v="0"/>
    <n v="38.316000000000003"/>
    <n v="50.15"/>
    <n v="8.4196835000000014"/>
    <n v="0"/>
    <n v="58.569683499999996"/>
    <n v="53.94"/>
    <n v="422"/>
    <n v="3704.19"/>
    <n v="50.6596835"/>
    <n v="0"/>
  </r>
  <r>
    <x v="3"/>
    <s v="308 Jerry 8 No.(M.Baize)"/>
    <s v="Tub"/>
    <s v="Finished Good"/>
    <s v="Pcs."/>
    <n v="85"/>
    <n v="93"/>
    <n v="878"/>
    <n v="31.99"/>
    <n v="24145"/>
    <n v="0"/>
    <n v="0"/>
    <n v="0"/>
    <n v="0"/>
    <n v="50"/>
    <n v="1087.5"/>
    <n v="0"/>
    <n v="0"/>
    <n v="0"/>
    <n v="0"/>
    <n v="81.653999999999996"/>
    <n v="0"/>
    <n v="0"/>
    <n v="0"/>
    <n v="0"/>
    <n v="4.6500000000000004"/>
    <n v="828"/>
    <n v="22770"/>
    <n v="27.339999999999996"/>
    <n v="0"/>
  </r>
  <r>
    <x v="3"/>
    <s v="308 Jerry 8 No.(M.white)"/>
    <s v="Tub"/>
    <s v="Finished Good"/>
    <s v="Pcs."/>
    <n v="85"/>
    <n v="93"/>
    <n v="2360"/>
    <n v="101.77"/>
    <n v="64900"/>
    <n v="0"/>
    <n v="0"/>
    <n v="0"/>
    <n v="0"/>
    <n v="50"/>
    <n v="1087.5"/>
    <n v="0"/>
    <n v="0"/>
    <n v="0"/>
    <n v="0"/>
    <n v="219.48"/>
    <n v="0"/>
    <n v="0"/>
    <n v="0"/>
    <n v="0"/>
    <n v="4.6500000000000004"/>
    <n v="2310"/>
    <n v="63525"/>
    <n v="97.11999999999999"/>
    <n v="0"/>
  </r>
  <r>
    <x v="3"/>
    <s v="308 Jerry 8 No.(Orange)"/>
    <s v="Tub"/>
    <s v="Finished Good"/>
    <s v="Pcs."/>
    <n v="85"/>
    <n v="93"/>
    <n v="355"/>
    <n v="5.27"/>
    <n v="9762.5"/>
    <n v="0"/>
    <n v="0"/>
    <n v="200"/>
    <n v="1701.42"/>
    <n v="400"/>
    <n v="8142.5"/>
    <n v="0"/>
    <n v="0"/>
    <n v="0"/>
    <n v="0"/>
    <n v="33.015000000000001"/>
    <n v="17"/>
    <n v="2.8541300000000001"/>
    <n v="20"/>
    <n v="39.854129999999998"/>
    <n v="37.200000000000003"/>
    <n v="155"/>
    <n v="3096.6"/>
    <n v="7.924129999999991"/>
    <n v="0"/>
  </r>
  <r>
    <x v="3"/>
    <s v="308 Jerry 8 No.(Pink)"/>
    <s v="Tub"/>
    <s v="Finished Good"/>
    <s v="Pcs."/>
    <n v="85"/>
    <n v="93"/>
    <n v="931"/>
    <n v="59.66"/>
    <n v="9086.31"/>
    <n v="0"/>
    <n v="0"/>
    <n v="208"/>
    <n v="1771.8"/>
    <n v="680"/>
    <n v="13754.1"/>
    <n v="0"/>
    <n v="0"/>
    <n v="0"/>
    <n v="0"/>
    <n v="86.582999999999998"/>
    <n v="17.68"/>
    <n v="2.9682952"/>
    <n v="0"/>
    <n v="20.6482952"/>
    <n v="63.24"/>
    <n v="459"/>
    <n v="4349.33"/>
    <n v="17.068295200000001"/>
    <n v="0"/>
  </r>
  <r>
    <x v="3"/>
    <s v="308 Jerry 8 No.(Silver)"/>
    <s v="Tub"/>
    <s v="Finished Good"/>
    <s v="Pcs."/>
    <n v="85"/>
    <n v="93"/>
    <n v="879"/>
    <n v="34.9"/>
    <n v="24172.5"/>
    <n v="0"/>
    <n v="0"/>
    <n v="0"/>
    <n v="0"/>
    <n v="50"/>
    <n v="1087.5"/>
    <n v="0"/>
    <n v="0"/>
    <n v="0"/>
    <n v="0"/>
    <n v="81.747"/>
    <n v="0"/>
    <n v="0"/>
    <n v="0"/>
    <n v="0"/>
    <n v="4.6500000000000004"/>
    <n v="829"/>
    <n v="22797.5"/>
    <n v="30.25"/>
    <n v="0"/>
  </r>
  <r>
    <x v="3"/>
    <s v="310 Tom 10 No.(Blue)"/>
    <s v="Tub"/>
    <s v="Finished Good"/>
    <s v="Pcs."/>
    <n v="160"/>
    <n v="174"/>
    <n v="545"/>
    <n v="68.66"/>
    <n v="10364.73"/>
    <n v="0"/>
    <n v="0"/>
    <n v="0"/>
    <n v="0"/>
    <n v="323"/>
    <n v="11413.71"/>
    <n v="0"/>
    <n v="0"/>
    <n v="0"/>
    <n v="0"/>
    <n v="94.83"/>
    <n v="0"/>
    <n v="0"/>
    <n v="20"/>
    <n v="20"/>
    <n v="56.201999999999998"/>
    <n v="222"/>
    <n v="4221.96"/>
    <n v="32.457999999999998"/>
    <n v="0"/>
  </r>
  <r>
    <x v="3"/>
    <s v="310 Tom 10 No.(M.Baize)"/>
    <s v="Tub"/>
    <s v="Finished Good"/>
    <s v="Pcs."/>
    <n v="160"/>
    <n v="174"/>
    <n v="509"/>
    <n v="4.04"/>
    <n v="22396"/>
    <n v="0"/>
    <n v="0"/>
    <n v="0"/>
    <n v="0"/>
    <n v="80"/>
    <n v="2663.5"/>
    <n v="0"/>
    <n v="0"/>
    <n v="0"/>
    <n v="0"/>
    <n v="88.566000000000003"/>
    <n v="0"/>
    <n v="0"/>
    <n v="10"/>
    <n v="10"/>
    <n v="13.92"/>
    <n v="429"/>
    <n v="18876"/>
    <n v="0.11999999999999922"/>
    <n v="0"/>
  </r>
  <r>
    <x v="3"/>
    <s v="310 Tom 10 No.(M.white)"/>
    <s v="Tub"/>
    <s v="Finished Good"/>
    <s v="Pcs."/>
    <n v="160"/>
    <n v="174"/>
    <n v="475"/>
    <n v="11.78"/>
    <n v="20900"/>
    <n v="0"/>
    <n v="0"/>
    <n v="0"/>
    <n v="0"/>
    <n v="30"/>
    <n v="1057.5"/>
    <n v="0"/>
    <n v="0"/>
    <n v="0"/>
    <n v="0"/>
    <n v="82.65"/>
    <n v="0"/>
    <n v="0"/>
    <n v="0"/>
    <n v="0"/>
    <n v="5.22"/>
    <n v="445"/>
    <n v="19580"/>
    <n v="6.56"/>
    <n v="0"/>
  </r>
  <r>
    <x v="3"/>
    <s v="310 Tom 10 No.(orange)"/>
    <s v="Tub"/>
    <s v="Finished Good"/>
    <s v="Pcs."/>
    <n v="160"/>
    <n v="174"/>
    <n v="735"/>
    <n v="7.03"/>
    <n v="32340"/>
    <n v="0"/>
    <n v="0"/>
    <n v="0"/>
    <n v="0"/>
    <n v="180"/>
    <n v="6826.71"/>
    <n v="0"/>
    <n v="0"/>
    <n v="0"/>
    <n v="0"/>
    <n v="127.89"/>
    <n v="0"/>
    <n v="0"/>
    <n v="30"/>
    <n v="30"/>
    <n v="31.32"/>
    <n v="555"/>
    <n v="24420"/>
    <n v="5.7100000000000009"/>
    <n v="0"/>
  </r>
  <r>
    <x v="3"/>
    <s v="310 Tom 10 No.(Pink)"/>
    <s v="Tub"/>
    <s v="Finished Good"/>
    <s v="Pcs."/>
    <n v="160"/>
    <n v="174"/>
    <n v="503"/>
    <n v="97.72"/>
    <n v="8960.3799999999992"/>
    <n v="0"/>
    <n v="0"/>
    <n v="0"/>
    <n v="0"/>
    <n v="223"/>
    <n v="7294.5"/>
    <n v="0"/>
    <n v="0"/>
    <n v="0"/>
    <n v="0"/>
    <n v="87.522000000000006"/>
    <n v="0"/>
    <n v="0"/>
    <n v="0"/>
    <n v="0"/>
    <n v="38.802"/>
    <n v="280"/>
    <n v="4987.88"/>
    <n v="58.917999999999999"/>
    <n v="0"/>
  </r>
  <r>
    <x v="3"/>
    <s v="310 Tom 10 No.(Silver)"/>
    <s v="Tub"/>
    <s v="Finished Good"/>
    <s v="Pcs."/>
    <n v="160"/>
    <n v="174"/>
    <n v="272"/>
    <n v="9.9600000000000009"/>
    <n v="9308.9500000000007"/>
    <n v="0"/>
    <n v="0"/>
    <n v="0"/>
    <n v="0"/>
    <n v="180"/>
    <n v="5875.5"/>
    <n v="0"/>
    <n v="0"/>
    <n v="0"/>
    <n v="0"/>
    <n v="47.328000000000003"/>
    <n v="0"/>
    <n v="0"/>
    <n v="30"/>
    <n v="30"/>
    <n v="31.32"/>
    <n v="92"/>
    <n v="3148.62"/>
    <n v="8.64"/>
    <n v="0"/>
  </r>
  <r>
    <x v="3"/>
    <s v="312 Cheery 12 No.(Pink)"/>
    <s v="Tub"/>
    <s v="Finished Good"/>
    <s v="Pcs."/>
    <n v="228"/>
    <n v="248"/>
    <n v="617"/>
    <n v="95.47"/>
    <n v="16333.31"/>
    <n v="0"/>
    <n v="0"/>
    <n v="0"/>
    <n v="0"/>
    <n v="234"/>
    <n v="10525.68"/>
    <n v="0"/>
    <n v="0"/>
    <n v="0"/>
    <n v="0"/>
    <n v="153.01599999999999"/>
    <n v="0"/>
    <n v="0"/>
    <n v="0"/>
    <n v="0"/>
    <n v="58.031999999999996"/>
    <n v="383"/>
    <n v="10138.83"/>
    <n v="37.438000000000002"/>
    <n v="0"/>
  </r>
  <r>
    <x v="3"/>
    <s v="312 Cherry 12 No.(Blue)"/>
    <s v="Tub"/>
    <s v="Finished Good"/>
    <s v="Pcs."/>
    <n v="228"/>
    <n v="248"/>
    <n v="522"/>
    <n v="75.09"/>
    <n v="13859.21"/>
    <n v="0"/>
    <n v="0"/>
    <n v="0"/>
    <n v="0"/>
    <n v="306"/>
    <n v="14690.47"/>
    <n v="0"/>
    <n v="0"/>
    <n v="0"/>
    <n v="0"/>
    <n v="129.45599999999999"/>
    <n v="0"/>
    <n v="0"/>
    <n v="30"/>
    <n v="30"/>
    <n v="75.888000000000005"/>
    <n v="216"/>
    <n v="5734.84"/>
    <n v="29.201999999999998"/>
    <n v="0"/>
  </r>
  <r>
    <x v="3"/>
    <s v="312 Cherry 12 No.(M.baize)"/>
    <s v="Tub"/>
    <s v="Finished Good"/>
    <s v="Pcs."/>
    <n v="228"/>
    <n v="248"/>
    <n v="293"/>
    <n v="18.62"/>
    <n v="17726.5"/>
    <n v="0"/>
    <n v="0"/>
    <n v="0"/>
    <n v="0"/>
    <n v="108"/>
    <n v="4895.6400000000003"/>
    <n v="0"/>
    <n v="0"/>
    <n v="0"/>
    <n v="0"/>
    <n v="72.664000000000001"/>
    <n v="0"/>
    <n v="0"/>
    <n v="30"/>
    <n v="30"/>
    <n v="26.783999999999999"/>
    <n v="185"/>
    <n v="11192.5"/>
    <n v="21.836000000000006"/>
    <n v="0"/>
  </r>
  <r>
    <x v="3"/>
    <s v="312 Cherry 12 No.(M.white)"/>
    <s v="Tub"/>
    <s v="Finished Good"/>
    <s v="Pcs."/>
    <n v="228"/>
    <n v="248"/>
    <n v="451"/>
    <n v="13.06"/>
    <n v="27285.5"/>
    <n v="0"/>
    <n v="0"/>
    <n v="0"/>
    <n v="0"/>
    <n v="24"/>
    <n v="1188"/>
    <n v="0"/>
    <n v="0"/>
    <n v="0"/>
    <n v="0"/>
    <n v="111.848"/>
    <n v="0"/>
    <n v="0"/>
    <n v="0"/>
    <n v="0"/>
    <n v="5.952"/>
    <n v="427"/>
    <n v="25833.5"/>
    <n v="7.1080000000000005"/>
    <n v="0"/>
  </r>
  <r>
    <x v="3"/>
    <s v="312 Cherry 12 No.(Orange)"/>
    <s v="Tub"/>
    <s v="Finished Good"/>
    <s v="Pcs."/>
    <n v="228"/>
    <n v="248"/>
    <n v="356"/>
    <n v="26.25"/>
    <n v="21538"/>
    <n v="0"/>
    <n v="0"/>
    <n v="0"/>
    <n v="0"/>
    <n v="132"/>
    <n v="6986.47"/>
    <n v="0"/>
    <n v="0"/>
    <n v="0"/>
    <n v="0"/>
    <n v="88.287999999999997"/>
    <n v="0"/>
    <n v="0"/>
    <n v="50"/>
    <n v="50"/>
    <n v="32.735999999999997"/>
    <n v="224"/>
    <n v="13552"/>
    <n v="43.514000000000003"/>
    <n v="0"/>
  </r>
  <r>
    <x v="3"/>
    <s v="312 Cherry 12 No.(Silver)"/>
    <s v="Tub"/>
    <s v="Finished Good"/>
    <s v="Pcs."/>
    <n v="228"/>
    <n v="248"/>
    <n v="504"/>
    <n v="26.24"/>
    <n v="30492"/>
    <n v="0"/>
    <n v="0"/>
    <n v="0"/>
    <n v="0"/>
    <n v="132"/>
    <n v="5955.48"/>
    <n v="0"/>
    <n v="0"/>
    <n v="0"/>
    <n v="0"/>
    <n v="124.992"/>
    <n v="0"/>
    <n v="0"/>
    <n v="50"/>
    <n v="50"/>
    <n v="32.735999999999997"/>
    <n v="372"/>
    <n v="22506"/>
    <n v="43.503999999999998"/>
    <n v="0"/>
  </r>
  <r>
    <x v="3"/>
    <s v="314 STAR 14S (BLUE)"/>
    <s v="Ghamela"/>
    <s v="Finished Good"/>
    <s v="Pcs."/>
    <n v="410"/>
    <n v="447"/>
    <n v="-51"/>
    <n v="276.60000000000002"/>
    <n v="-3135.87"/>
    <n v="0"/>
    <n v="0"/>
    <n v="1051"/>
    <n v="44618.28"/>
    <n v="480"/>
    <n v="31936"/>
    <n v="0"/>
    <n v="0"/>
    <n v="0"/>
    <n v="0"/>
    <n v="-22.797000000000001"/>
    <n v="430.91"/>
    <n v="72.345479900000015"/>
    <n v="0"/>
    <n v="503.25547990000007"/>
    <n v="214.56"/>
    <n v="520"/>
    <n v="22023.119999999999"/>
    <n v="565.29547990000015"/>
    <n v="0"/>
  </r>
  <r>
    <x v="3"/>
    <s v="314 STAR 14S (Orange)"/>
    <s v="Ghamela"/>
    <s v="Finished Good"/>
    <s v="Pcs."/>
    <n v="410"/>
    <n v="447"/>
    <n v="21"/>
    <n v="125.04"/>
    <n v="1471.19"/>
    <n v="0"/>
    <n v="0"/>
    <n v="443"/>
    <n v="18627.55"/>
    <n v="298"/>
    <n v="20274.62"/>
    <n v="0"/>
    <n v="0"/>
    <n v="0"/>
    <n v="0"/>
    <n v="9.3870000000000005"/>
    <n v="181.63"/>
    <n v="30.493860699999999"/>
    <n v="0"/>
    <n v="212.12386069999999"/>
    <n v="133.20599999999999"/>
    <n v="166"/>
    <n v="6976.86"/>
    <n v="203.9578607"/>
    <n v="0"/>
  </r>
  <r>
    <x v="3"/>
    <s v="314 STAR 14S (PINK)"/>
    <s v="Ghamela"/>
    <s v="Finished Good"/>
    <s v="Pcs."/>
    <n v="410"/>
    <n v="447"/>
    <n v="3"/>
    <n v="110.78"/>
    <n v="144.38"/>
    <n v="0"/>
    <n v="0"/>
    <n v="777"/>
    <n v="32800.14"/>
    <n v="280"/>
    <n v="18915.2"/>
    <n v="0"/>
    <n v="0"/>
    <n v="0"/>
    <n v="0"/>
    <n v="1.341"/>
    <n v="318.57"/>
    <n v="53.4847173"/>
    <n v="0"/>
    <n v="372.05471729999999"/>
    <n v="125.16"/>
    <n v="500"/>
    <n v="21083.67"/>
    <n v="357.6747173"/>
    <n v="0"/>
  </r>
  <r>
    <x v="3"/>
    <s v="314 STAR 14S (Yellow)"/>
    <s v="Ghamela"/>
    <s v="Trading"/>
    <s v="Pcs."/>
    <m/>
    <n v="0"/>
    <n v="36"/>
    <n v="1.63"/>
    <n v="1848.6"/>
    <n v="0"/>
    <n v="0"/>
    <n v="0"/>
    <n v="0"/>
    <n v="0"/>
    <n v="0"/>
    <n v="0"/>
    <n v="0"/>
    <n v="0"/>
    <n v="0"/>
    <n v="0"/>
    <n v="0"/>
    <n v="0"/>
    <n v="0"/>
    <n v="0"/>
    <n v="0"/>
    <n v="36"/>
    <n v="1848.6"/>
    <n v="1.63"/>
    <n v="0"/>
  </r>
  <r>
    <x v="3"/>
    <s v="315 NO. STAR PLUS 14 D (BLUE)"/>
    <s v="Ghamela"/>
    <s v="Finished Good"/>
    <s v="Pcs."/>
    <n v="450"/>
    <n v="490"/>
    <n v="1800"/>
    <n v="612.96"/>
    <n v="85321.3"/>
    <n v="0"/>
    <n v="0"/>
    <n v="0"/>
    <n v="0"/>
    <n v="1240"/>
    <n v="92331"/>
    <n v="0"/>
    <n v="0"/>
    <n v="0"/>
    <n v="0"/>
    <n v="882"/>
    <n v="0"/>
    <n v="0"/>
    <n v="160"/>
    <n v="160"/>
    <n v="607.6"/>
    <n v="560"/>
    <n v="26544.400000000001"/>
    <n v="165.36"/>
    <n v="0"/>
  </r>
  <r>
    <x v="3"/>
    <s v="315 NO. STAR PLUS 14 D (ORG)"/>
    <s v="Ghamela"/>
    <s v="Finished Good"/>
    <s v="Pcs."/>
    <n v="450"/>
    <n v="490"/>
    <n v="371"/>
    <n v="21.96"/>
    <n v="18499.400000000001"/>
    <n v="0"/>
    <n v="0"/>
    <n v="0"/>
    <n v="0"/>
    <n v="120"/>
    <n v="8650.2000000000007"/>
    <n v="0"/>
    <n v="0"/>
    <n v="0"/>
    <n v="0"/>
    <n v="181.79"/>
    <n v="0"/>
    <n v="0"/>
    <n v="40"/>
    <n v="40"/>
    <n v="58.8"/>
    <n v="251"/>
    <n v="12515.77"/>
    <n v="3.1600000000000037"/>
    <n v="0"/>
  </r>
  <r>
    <x v="3"/>
    <s v="315 NO. STAR PLUS 14 D (PINK)"/>
    <s v="Ghamela"/>
    <s v="Finished Good"/>
    <s v="Pcs."/>
    <n v="450"/>
    <n v="490"/>
    <n v="691"/>
    <n v="184.32"/>
    <n v="33050.94"/>
    <n v="0"/>
    <n v="0"/>
    <n v="0"/>
    <n v="0"/>
    <n v="401"/>
    <n v="29942.65"/>
    <n v="0"/>
    <n v="0"/>
    <n v="0"/>
    <n v="0"/>
    <n v="338.59"/>
    <n v="0"/>
    <n v="0"/>
    <n v="140"/>
    <n v="140"/>
    <n v="196.49"/>
    <n v="290"/>
    <n v="13870.87"/>
    <n v="127.82999999999998"/>
    <n v="0"/>
  </r>
  <r>
    <x v="3"/>
    <s v="316 SUPER POWER (BLACK)"/>
    <s v="Ghamela"/>
    <s v="Trading"/>
    <s v="Pcs."/>
    <m/>
    <n v="0"/>
    <n v="0"/>
    <n v="0"/>
    <n v="0"/>
    <n v="0"/>
    <n v="0"/>
    <n v="31"/>
    <n v="1972.71"/>
    <n v="0"/>
    <n v="0"/>
    <n v="0"/>
    <n v="0"/>
    <n v="0"/>
    <n v="0"/>
    <n v="0"/>
    <n v="0"/>
    <n v="0"/>
    <n v="0"/>
    <n v="0"/>
    <n v="0"/>
    <n v="31"/>
    <n v="1972.71"/>
    <n v="0"/>
    <n v="0"/>
  </r>
  <r>
    <x v="3"/>
    <s v="316 SUPER POWER (BLUE)"/>
    <s v="Ghamela"/>
    <s v="Finished Good"/>
    <s v="Pcs."/>
    <n v="620"/>
    <n v="676"/>
    <n v="-42"/>
    <n v="0.96"/>
    <n v="-2901.36"/>
    <n v="0"/>
    <n v="0"/>
    <n v="3041"/>
    <n v="191477.48"/>
    <n v="2104"/>
    <n v="189279.91"/>
    <n v="0"/>
    <n v="0"/>
    <n v="0"/>
    <n v="0"/>
    <n v="-28.391999999999999"/>
    <n v="1885.42"/>
    <n v="316.54316380000006"/>
    <n v="0"/>
    <n v="2201.9631638000001"/>
    <n v="1422.3040000000001"/>
    <n v="895"/>
    <n v="56222.74"/>
    <n v="780.61916380000002"/>
    <n v="0"/>
  </r>
  <r>
    <x v="3"/>
    <s v="316 SUPER POWER (ORANGE)"/>
    <s v="Ghamela"/>
    <s v="Finished Good"/>
    <s v="Pcs."/>
    <n v="620"/>
    <n v="676"/>
    <n v="121"/>
    <n v="10.1"/>
    <n v="8304.4"/>
    <n v="0"/>
    <n v="0"/>
    <n v="2357"/>
    <n v="147157.01999999999"/>
    <n v="1629"/>
    <n v="144925.14000000001"/>
    <n v="0"/>
    <n v="0"/>
    <n v="0"/>
    <n v="0"/>
    <n v="81.796000000000006"/>
    <n v="1461.34"/>
    <n v="245.34437260000001"/>
    <n v="0"/>
    <n v="1706.6843726"/>
    <n v="1101.204"/>
    <n v="849"/>
    <n v="52920.6"/>
    <n v="615.58037259999992"/>
    <n v="0"/>
  </r>
  <r>
    <x v="3"/>
    <s v="316 SUPER POWER (PINK)"/>
    <s v="Ghamela"/>
    <s v="Finished Good"/>
    <s v="Pcs."/>
    <n v="620"/>
    <n v="676"/>
    <n v="451"/>
    <n v="202.02"/>
    <n v="31054.55"/>
    <n v="0"/>
    <n v="0"/>
    <n v="1206"/>
    <n v="75493.97"/>
    <n v="1225"/>
    <n v="111263.48"/>
    <n v="0"/>
    <n v="0"/>
    <n v="0"/>
    <n v="0"/>
    <n v="304.87599999999998"/>
    <n v="747.72"/>
    <n v="125.53471080000001"/>
    <n v="0"/>
    <n v="873.2547108"/>
    <n v="828.1"/>
    <n v="432"/>
    <n v="27533.22"/>
    <n v="247.17471080000007"/>
    <n v="0"/>
  </r>
  <r>
    <x v="3"/>
    <s v="317 No. Sathi Ghamela (Blue)"/>
    <s v="Ghamela"/>
    <s v="Finished Good"/>
    <s v="Pcs."/>
    <n v="585"/>
    <n v="638"/>
    <n v="335"/>
    <n v="315.75"/>
    <n v="23108.720000000001"/>
    <n v="0"/>
    <n v="0"/>
    <n v="2470"/>
    <n v="137437.31"/>
    <n v="2048"/>
    <n v="176967.15"/>
    <n v="0"/>
    <n v="0"/>
    <n v="0"/>
    <n v="0"/>
    <n v="213.73"/>
    <n v="1444.95"/>
    <n v="242.59265550000003"/>
    <n v="110"/>
    <n v="1797.5426555000001"/>
    <n v="1306.624"/>
    <n v="757"/>
    <n v="42121.48"/>
    <n v="806.66865550000034"/>
    <n v="0"/>
  </r>
  <r>
    <x v="3"/>
    <s v="317 No. Sathi Ghamela (M.baise)"/>
    <s v="Ghamela"/>
    <s v="Finished Good"/>
    <s v="Pcs."/>
    <n v="585"/>
    <n v="638"/>
    <n v="189"/>
    <n v="26.52"/>
    <n v="13638.94"/>
    <n v="0"/>
    <n v="0"/>
    <n v="0"/>
    <n v="0"/>
    <n v="101"/>
    <n v="8936.25"/>
    <n v="0"/>
    <n v="0"/>
    <n v="0"/>
    <n v="0"/>
    <n v="120.58199999999999"/>
    <n v="0"/>
    <n v="0"/>
    <n v="90"/>
    <n v="90"/>
    <n v="64.438000000000002"/>
    <n v="88"/>
    <n v="6350.41"/>
    <n v="52.081999999999994"/>
    <n v="0"/>
  </r>
  <r>
    <x v="3"/>
    <s v="317 No. Sathi Ghamela (M.white)"/>
    <s v="Ghamela"/>
    <s v="Finished Good"/>
    <s v="Pcs."/>
    <n v="585"/>
    <n v="638"/>
    <n v="100"/>
    <n v="87.6"/>
    <n v="7113.12"/>
    <n v="0"/>
    <n v="0"/>
    <n v="0"/>
    <n v="0"/>
    <n v="100"/>
    <n v="8850"/>
    <n v="0"/>
    <n v="0"/>
    <n v="0"/>
    <n v="0"/>
    <n v="63.8"/>
    <n v="0"/>
    <n v="0"/>
    <n v="120"/>
    <n v="120"/>
    <n v="63.8"/>
    <n v="0"/>
    <n v="0"/>
    <n v="143.80000000000001"/>
    <n v="0"/>
  </r>
  <r>
    <x v="3"/>
    <s v="317 No. Sathi Ghamela (Orange)"/>
    <s v="Ghamela"/>
    <s v="Finished Good"/>
    <s v="Pcs."/>
    <n v="585"/>
    <n v="638"/>
    <n v="247"/>
    <n v="141.13999999999999"/>
    <n v="16853.75"/>
    <n v="0"/>
    <n v="0"/>
    <n v="465"/>
    <n v="25628.25"/>
    <n v="575"/>
    <n v="50285.14"/>
    <n v="0"/>
    <n v="0"/>
    <n v="0"/>
    <n v="0"/>
    <n v="157.58600000000001"/>
    <n v="272.02499999999998"/>
    <n v="45.670277249999998"/>
    <n v="80"/>
    <n v="397.69527725"/>
    <n v="366.85"/>
    <n v="137"/>
    <n v="7550.69"/>
    <n v="171.98527724999997"/>
    <n v="0"/>
  </r>
  <r>
    <x v="3"/>
    <s v="317 No. Sathi Ghamela (Pink)"/>
    <s v="Ghamela"/>
    <s v="Finished Good"/>
    <s v="Pcs."/>
    <n v="585"/>
    <n v="638"/>
    <n v="91"/>
    <n v="420.87"/>
    <n v="6209.93"/>
    <n v="0"/>
    <n v="0"/>
    <n v="981"/>
    <n v="54210.97"/>
    <n v="654"/>
    <n v="57578.12"/>
    <n v="0"/>
    <n v="0"/>
    <n v="0"/>
    <n v="0"/>
    <n v="58.058"/>
    <n v="573.88499999999999"/>
    <n v="96.349552650000007"/>
    <n v="130"/>
    <n v="800.23455264999996"/>
    <n v="417.25200000000001"/>
    <n v="418"/>
    <n v="23099.07"/>
    <n v="803.85255265000001"/>
    <n v="0"/>
  </r>
  <r>
    <x v="3"/>
    <s v="317 No. Sathi Ghamela (silver)"/>
    <s v="Ghamela"/>
    <s v="Finished Good"/>
    <s v="Pcs."/>
    <n v="585"/>
    <n v="638"/>
    <n v="31"/>
    <n v="14"/>
    <n v="2206.9"/>
    <n v="0"/>
    <n v="0"/>
    <n v="121"/>
    <n v="6662.42"/>
    <n v="131"/>
    <n v="11692.23"/>
    <n v="0"/>
    <n v="0"/>
    <n v="0"/>
    <n v="0"/>
    <n v="19.777999999999999"/>
    <n v="70.784999999999997"/>
    <n v="11.884093650000001"/>
    <n v="60"/>
    <n v="142.66909364999998"/>
    <n v="83.578000000000003"/>
    <n v="21"/>
    <n v="1156.29"/>
    <n v="73.091093649999976"/>
    <n v="0"/>
  </r>
  <r>
    <x v="3"/>
    <s v="319 NO. SULTAN ( BLUE)"/>
    <s v="Ghamela"/>
    <s v="Finished Good"/>
    <s v="Pcs."/>
    <n v="720"/>
    <n v="785"/>
    <n v="47"/>
    <n v="169.36"/>
    <n v="3739.03"/>
    <n v="0"/>
    <n v="0"/>
    <n v="1830"/>
    <n v="134853.88"/>
    <n v="939"/>
    <n v="108162.72"/>
    <n v="0"/>
    <n v="0"/>
    <n v="0"/>
    <n v="0"/>
    <n v="36.895000000000003"/>
    <n v="1317.6"/>
    <n v="221.21186399999999"/>
    <n v="0"/>
    <n v="1538.8118639999998"/>
    <n v="737.11500000000001"/>
    <n v="938"/>
    <n v="69060.98"/>
    <n v="971.0568639999999"/>
    <n v="0"/>
  </r>
  <r>
    <x v="3"/>
    <s v="319 NO. SULTAN ( ORG)"/>
    <s v="Ghamela"/>
    <s v="Finished Good"/>
    <s v="Pcs."/>
    <n v="720"/>
    <n v="785"/>
    <n v="513"/>
    <n v="291.67"/>
    <n v="39600.32"/>
    <n v="0"/>
    <n v="0"/>
    <n v="734"/>
    <n v="52821.57"/>
    <n v="370"/>
    <n v="42392.13"/>
    <n v="0"/>
    <n v="0"/>
    <n v="0"/>
    <n v="0"/>
    <n v="402.70499999999998"/>
    <n v="528.48"/>
    <n v="88.726507200000015"/>
    <n v="0"/>
    <n v="617.20650720000003"/>
    <n v="290.45"/>
    <n v="877"/>
    <n v="64506.53"/>
    <n v="618.42650720000006"/>
    <n v="0"/>
  </r>
  <r>
    <x v="3"/>
    <s v="319 NO. SULTAN ( PINK)"/>
    <s v="Ghamela"/>
    <s v="Finished Good"/>
    <s v="Pcs."/>
    <n v="720"/>
    <n v="785"/>
    <n v="666"/>
    <n v="353.11"/>
    <n v="47763.06"/>
    <n v="0"/>
    <n v="0"/>
    <n v="912"/>
    <n v="62049.03"/>
    <n v="398"/>
    <n v="45657.91"/>
    <n v="625"/>
    <n v="105.47499999999999"/>
    <n v="730.47500000000002"/>
    <n v="43575"/>
    <n v="522.80999999999995"/>
    <n v="656.64"/>
    <n v="110.24328960000001"/>
    <n v="0"/>
    <n v="766.88328960000001"/>
    <n v="312.43"/>
    <n v="555"/>
    <n v="38601.089999999997"/>
    <n v="807.56328959999996"/>
    <n v="0"/>
  </r>
  <r>
    <x v="3"/>
    <s v="319 NO. SULTAN (M.BEIZE)"/>
    <s v="Ghamela"/>
    <s v="Finished Good"/>
    <s v="Pcs."/>
    <n v="720"/>
    <n v="785"/>
    <n v="147"/>
    <n v="102.55"/>
    <n v="11111.97"/>
    <n v="0"/>
    <n v="0"/>
    <n v="0"/>
    <n v="0"/>
    <n v="40"/>
    <n v="4784.8"/>
    <n v="0"/>
    <n v="0"/>
    <n v="0"/>
    <n v="0"/>
    <n v="115.395"/>
    <n v="0"/>
    <n v="0"/>
    <n v="0"/>
    <n v="0"/>
    <n v="31.4"/>
    <n v="107"/>
    <n v="8088.3"/>
    <n v="71.150000000000006"/>
    <n v="0"/>
  </r>
  <r>
    <x v="3"/>
    <s v="319 NO. SULTAN (M.WHITE)"/>
    <s v="Ghamela"/>
    <s v="Finished Good"/>
    <s v="Pcs."/>
    <n v="720"/>
    <n v="785"/>
    <n v="107"/>
    <n v="90.94"/>
    <n v="7955.69"/>
    <n v="0"/>
    <n v="0"/>
    <n v="0"/>
    <n v="0"/>
    <n v="40"/>
    <n v="4784.8"/>
    <n v="0"/>
    <n v="0"/>
    <n v="0"/>
    <n v="0"/>
    <n v="83.995000000000005"/>
    <n v="0"/>
    <n v="0"/>
    <n v="0"/>
    <n v="0"/>
    <n v="31.4"/>
    <n v="67"/>
    <n v="4981.6000000000004"/>
    <n v="59.54"/>
    <n v="0"/>
  </r>
  <r>
    <x v="3"/>
    <s v="319 NO.SULTAN (SILVER)"/>
    <s v="Ghamela"/>
    <s v="Finished Good"/>
    <s v="Pcs."/>
    <n v="720"/>
    <n v="785"/>
    <n v="105"/>
    <n v="85.21"/>
    <n v="8400.75"/>
    <n v="0"/>
    <n v="0"/>
    <n v="110"/>
    <n v="8045.98"/>
    <n v="80"/>
    <n v="9442.4"/>
    <n v="0"/>
    <n v="0"/>
    <n v="0"/>
    <n v="0"/>
    <n v="82.424999999999997"/>
    <n v="79.2"/>
    <n v="13.296888000000001"/>
    <n v="0"/>
    <n v="92.496887999999998"/>
    <n v="62.8"/>
    <n v="135"/>
    <n v="10327.01"/>
    <n v="114.906888"/>
    <n v="0"/>
  </r>
  <r>
    <x v="3"/>
    <s v="320 NO.SAMRAT GHAMELA (B)"/>
    <s v="Ghamela"/>
    <s v="Finished Good"/>
    <s v="Pcs."/>
    <n v="800"/>
    <n v="872"/>
    <n v="536"/>
    <n v="219.7"/>
    <n v="47329.2"/>
    <n v="0"/>
    <n v="0"/>
    <n v="1449"/>
    <n v="119337.96"/>
    <n v="690"/>
    <n v="94271.39"/>
    <n v="0"/>
    <n v="0"/>
    <n v="0"/>
    <n v="0"/>
    <n v="467.392"/>
    <n v="1159.2"/>
    <n v="194.61808800000003"/>
    <n v="0"/>
    <n v="1353.818088"/>
    <n v="601.67999999999995"/>
    <n v="1295"/>
    <n v="107588.54"/>
    <n v="971.83808800000008"/>
    <n v="0"/>
  </r>
  <r>
    <x v="3"/>
    <s v="320 NO.SAMRAT GHAMELA (MB)"/>
    <s v="Ghamela"/>
    <s v="Finished Good"/>
    <s v="Pcs."/>
    <n v="800"/>
    <n v="872"/>
    <n v="47"/>
    <n v="30.31"/>
    <n v="4222.13"/>
    <n v="0"/>
    <n v="0"/>
    <n v="0"/>
    <n v="0"/>
    <n v="40"/>
    <n v="5775.2"/>
    <n v="0"/>
    <n v="0"/>
    <n v="0"/>
    <n v="0"/>
    <n v="40.984000000000002"/>
    <n v="0"/>
    <n v="0"/>
    <n v="10"/>
    <n v="10"/>
    <n v="34.880000000000003"/>
    <n v="7"/>
    <n v="628.83000000000004"/>
    <n v="5.43"/>
    <n v="0"/>
  </r>
  <r>
    <x v="3"/>
    <s v="320 NO.SAMRAT GHAMELA (MW)"/>
    <s v="Ghamela"/>
    <s v="Finished Good"/>
    <s v="Pcs."/>
    <n v="800"/>
    <n v="872"/>
    <n v="40"/>
    <n v="0.66"/>
    <n v="3631.27"/>
    <n v="0"/>
    <n v="0"/>
    <n v="0"/>
    <n v="0"/>
    <n v="40"/>
    <n v="5775.2"/>
    <n v="0"/>
    <n v="0"/>
    <n v="0"/>
    <n v="0"/>
    <n v="34.880000000000003"/>
    <n v="0"/>
    <n v="0"/>
    <n v="40"/>
    <n v="40"/>
    <n v="34.880000000000003"/>
    <n v="0"/>
    <n v="0"/>
    <n v="5.779999999999994"/>
    <n v="0"/>
  </r>
  <r>
    <x v="3"/>
    <s v="320 NO.SAMRAT GHAMELA (O)"/>
    <s v="Ghamela"/>
    <s v="Finished Good"/>
    <s v="Pcs."/>
    <n v="800"/>
    <n v="872"/>
    <n v="1138"/>
    <n v="867.1"/>
    <n v="98523.92"/>
    <n v="0"/>
    <n v="0"/>
    <n v="330"/>
    <n v="26963.35"/>
    <n v="261"/>
    <n v="34551.93"/>
    <n v="625"/>
    <n v="105.47499999999999"/>
    <n v="730.47500000000002"/>
    <n v="54112.5"/>
    <n v="992.33600000000001"/>
    <n v="264"/>
    <n v="44.322960000000002"/>
    <n v="0"/>
    <n v="308.32296000000002"/>
    <n v="227.59200000000001"/>
    <n v="582"/>
    <n v="48974.78"/>
    <n v="947.83096000000012"/>
    <n v="0"/>
  </r>
  <r>
    <x v="3"/>
    <s v="320 NO.SAMRAT GHAMELA (P)"/>
    <s v="Ghamela"/>
    <s v="Finished Good"/>
    <s v="Pcs."/>
    <n v="800"/>
    <n v="872"/>
    <n v="557"/>
    <n v="305.19"/>
    <n v="48834.67"/>
    <n v="0"/>
    <n v="0"/>
    <n v="397"/>
    <n v="32516.29"/>
    <n v="389"/>
    <n v="54379.22"/>
    <n v="0"/>
    <n v="0"/>
    <n v="0"/>
    <n v="0"/>
    <n v="485.70400000000001"/>
    <n v="317.60000000000002"/>
    <n v="53.321864000000005"/>
    <n v="0"/>
    <n v="370.92186400000003"/>
    <n v="339.20800000000003"/>
    <n v="565"/>
    <n v="47465.47"/>
    <n v="336.90386399999994"/>
    <n v="0"/>
  </r>
  <r>
    <x v="3"/>
    <s v="320 NO.SAMRAT GHAMELA (S)"/>
    <s v="Ghamela"/>
    <s v="Finished Good"/>
    <s v="Pcs."/>
    <n v="800"/>
    <n v="872"/>
    <n v="74"/>
    <n v="48.88"/>
    <n v="6681.84"/>
    <n v="0"/>
    <n v="0"/>
    <n v="0"/>
    <n v="0"/>
    <n v="40"/>
    <n v="5775.2"/>
    <n v="0"/>
    <n v="0"/>
    <n v="0"/>
    <n v="0"/>
    <n v="64.528000000000006"/>
    <n v="0"/>
    <n v="0"/>
    <n v="0"/>
    <n v="0"/>
    <n v="34.880000000000003"/>
    <n v="34"/>
    <n v="3070.03"/>
    <n v="14"/>
    <n v="0"/>
  </r>
  <r>
    <x v="3"/>
    <s v="321 Shaktiman Ghamela (B)"/>
    <s v="Ghamela"/>
    <s v="Finished Good"/>
    <s v="Pcs."/>
    <n v="1200"/>
    <n v="1308"/>
    <n v="-10"/>
    <n v="8.1999999999999993"/>
    <n v="-1391.9"/>
    <n v="0"/>
    <n v="0"/>
    <n v="609"/>
    <n v="75903.520000000004"/>
    <n v="476"/>
    <n v="75338.84"/>
    <n v="0"/>
    <n v="0"/>
    <n v="0"/>
    <n v="0"/>
    <n v="-13.08"/>
    <n v="730.8"/>
    <n v="122.694012"/>
    <n v="0"/>
    <n v="853.494012"/>
    <n v="622.60799999999995"/>
    <n v="123"/>
    <n v="15330.27"/>
    <n v="239.0860120000001"/>
    <n v="0"/>
  </r>
  <r>
    <x v="3"/>
    <s v="321 Shaktiman Ghamela (O)"/>
    <s v="Ghamela"/>
    <s v="Finished Good"/>
    <s v="Pcs."/>
    <n v="1200"/>
    <n v="1308"/>
    <n v="155"/>
    <n v="419.99"/>
    <n v="21247.97"/>
    <n v="0"/>
    <n v="0"/>
    <n v="522"/>
    <n v="64463.85"/>
    <n v="268"/>
    <n v="42654.18"/>
    <n v="0"/>
    <n v="0"/>
    <n v="0"/>
    <n v="0"/>
    <n v="202.74"/>
    <n v="626.4"/>
    <n v="105.166296"/>
    <n v="0"/>
    <n v="731.56629599999997"/>
    <n v="350.54399999999998"/>
    <n v="409"/>
    <n v="51684.480000000003"/>
    <n v="801.01229599999999"/>
    <n v="0"/>
  </r>
  <r>
    <x v="3"/>
    <s v="321 Shaktiman Ghamela (P)"/>
    <s v="Ghamela"/>
    <s v="Finished Good"/>
    <s v="Pcs."/>
    <n v="1200"/>
    <n v="1308"/>
    <n v="107"/>
    <n v="167.98"/>
    <n v="15009.61"/>
    <n v="0"/>
    <n v="0"/>
    <n v="180"/>
    <n v="22287.46"/>
    <n v="157"/>
    <n v="31137.58"/>
    <n v="0"/>
    <n v="0"/>
    <n v="0"/>
    <n v="0"/>
    <n v="139.95599999999999"/>
    <n v="216"/>
    <n v="36.264240000000001"/>
    <n v="0"/>
    <n v="252.26424"/>
    <n v="205.35599999999999"/>
    <n v="130"/>
    <n v="16539.48"/>
    <n v="214.88824"/>
    <n v="0"/>
  </r>
  <r>
    <x v="3"/>
    <s v="322 NO. BAHUBALI GHAMEAL (MB)"/>
    <s v="Ghamela"/>
    <s v="Finished Good"/>
    <s v="Pcs."/>
    <n v="1150"/>
    <n v="1253"/>
    <n v="24"/>
    <n v="97.6"/>
    <n v="3106.59"/>
    <n v="0"/>
    <n v="0"/>
    <n v="122"/>
    <n v="14556.62"/>
    <n v="24"/>
    <n v="4940.16"/>
    <n v="0"/>
    <n v="0"/>
    <n v="0"/>
    <n v="0"/>
    <n v="30.071999999999999"/>
    <n v="140.30000000000001"/>
    <n v="23.554967000000005"/>
    <n v="0"/>
    <n v="163.85496700000002"/>
    <n v="30.071999999999999"/>
    <n v="122"/>
    <n v="14556.62"/>
    <n v="231.38296700000001"/>
    <n v="0"/>
  </r>
  <r>
    <x v="3"/>
    <s v="322 NO. BAHUBALI GHAMELA (B)"/>
    <s v="Ghamela"/>
    <s v="Finished Good"/>
    <s v="Pcs."/>
    <n v="1150"/>
    <n v="1253"/>
    <n v="133"/>
    <n v="155.29"/>
    <n v="17809.830000000002"/>
    <n v="0"/>
    <n v="0"/>
    <n v="320"/>
    <n v="38704.519999999997"/>
    <n v="310"/>
    <n v="61160.01"/>
    <n v="0"/>
    <n v="0"/>
    <n v="0"/>
    <n v="0"/>
    <n v="166.649"/>
    <n v="368"/>
    <n v="61.78352000000001"/>
    <n v="0"/>
    <n v="429.78352000000001"/>
    <n v="388.43"/>
    <n v="143"/>
    <n v="17399.93"/>
    <n v="196.64352000000002"/>
    <n v="0"/>
  </r>
  <r>
    <x v="3"/>
    <s v="322 NO. BAHUBALI GHAMELA (MW)"/>
    <s v="Ghamela"/>
    <s v="Finished Good"/>
    <s v="Pcs."/>
    <n v="1150"/>
    <n v="1253"/>
    <n v="66"/>
    <n v="2.98"/>
    <n v="8498.14"/>
    <n v="0"/>
    <n v="0"/>
    <n v="0"/>
    <n v="0"/>
    <n v="36"/>
    <n v="7410.24"/>
    <n v="0"/>
    <n v="0"/>
    <n v="0"/>
    <n v="0"/>
    <n v="82.697999999999993"/>
    <n v="0"/>
    <n v="0"/>
    <n v="50"/>
    <n v="50"/>
    <n v="45.107999999999997"/>
    <n v="30"/>
    <n v="3862.79"/>
    <n v="7.8719999999999999"/>
    <n v="0"/>
  </r>
  <r>
    <x v="3"/>
    <s v="322 NO. BAHUBALI GHAMELA (O)"/>
    <s v="Ghamela"/>
    <s v="Finished Good"/>
    <s v="Pcs."/>
    <n v="1150"/>
    <n v="1253"/>
    <n v="143"/>
    <n v="111.29"/>
    <n v="21047.4"/>
    <n v="0"/>
    <n v="0"/>
    <n v="152"/>
    <n v="17804.240000000002"/>
    <n v="75"/>
    <n v="14430.6"/>
    <n v="0"/>
    <n v="0"/>
    <n v="0"/>
    <n v="0"/>
    <n v="179.179"/>
    <n v="174.8"/>
    <n v="29.347172000000004"/>
    <n v="0"/>
    <n v="204.14717200000001"/>
    <n v="93.974999999999994"/>
    <n v="220"/>
    <n v="28588.46"/>
    <n v="221.46217200000004"/>
    <n v="0"/>
  </r>
  <r>
    <x v="3"/>
    <s v="322 NO. BAHUBALI GHAMELA (P)"/>
    <s v="Ghamela"/>
    <s v="Finished Good"/>
    <s v="Pcs."/>
    <n v="1150"/>
    <n v="1253"/>
    <n v="110"/>
    <n v="120.09"/>
    <n v="14272.68"/>
    <n v="0"/>
    <n v="0"/>
    <n v="293"/>
    <n v="34410.32"/>
    <n v="234"/>
    <n v="47394.36"/>
    <n v="0"/>
    <n v="0"/>
    <n v="0"/>
    <n v="0"/>
    <n v="137.83000000000001"/>
    <n v="336.95"/>
    <n v="56.570535500000005"/>
    <n v="0"/>
    <n v="393.52053549999999"/>
    <n v="293.202"/>
    <n v="169"/>
    <n v="20017.16"/>
    <n v="220.40853549999997"/>
    <n v="0"/>
  </r>
  <r>
    <x v="3"/>
    <s v="322 NO. BAHUBALI GHAMELA (S)"/>
    <s v="Ghamela"/>
    <s v="Finished Good"/>
    <s v="Pcs."/>
    <n v="1150"/>
    <n v="1253"/>
    <n v="-3"/>
    <n v="89.28"/>
    <n v="-403.35"/>
    <n v="0"/>
    <n v="0"/>
    <n v="200"/>
    <n v="23946.42"/>
    <n v="30"/>
    <n v="6175.2"/>
    <n v="0"/>
    <n v="0"/>
    <n v="0"/>
    <n v="0"/>
    <n v="-3.7589999999999999"/>
    <n v="230"/>
    <n v="38.614699999999999"/>
    <n v="0"/>
    <n v="268.61469999999997"/>
    <n v="37.590000000000003"/>
    <n v="167"/>
    <n v="19995.259999999998"/>
    <n v="320.30469999999991"/>
    <n v="0"/>
  </r>
  <r>
    <x v="3"/>
    <s v="324 NO. SARDAR GHAMELA (B)"/>
    <s v="Ghamela"/>
    <s v="Finished Good"/>
    <s v="Pcs."/>
    <n v="1500"/>
    <n v="1635"/>
    <n v="867"/>
    <n v="1763"/>
    <n v="136440.95000000001"/>
    <n v="0"/>
    <n v="0"/>
    <n v="0"/>
    <n v="0"/>
    <n v="158"/>
    <n v="42135.11"/>
    <n v="0"/>
    <n v="0"/>
    <n v="0"/>
    <n v="0"/>
    <n v="1417.5450000000001"/>
    <n v="0"/>
    <n v="0"/>
    <n v="0"/>
    <n v="0"/>
    <n v="258.33"/>
    <n v="709"/>
    <n v="111576.28"/>
    <n v="1504.67"/>
    <n v="0"/>
  </r>
  <r>
    <x v="3"/>
    <s v="324 NO. SARDAR GHAMELA (O)"/>
    <s v="Ghamela"/>
    <s v="Finished Good"/>
    <s v="Pcs."/>
    <n v="1500"/>
    <n v="1635"/>
    <n v="383"/>
    <n v="739.68"/>
    <n v="60845.17"/>
    <n v="0"/>
    <n v="0"/>
    <n v="0"/>
    <n v="0"/>
    <n v="136"/>
    <n v="36251.550000000003"/>
    <n v="0"/>
    <n v="0"/>
    <n v="0"/>
    <n v="0"/>
    <n v="626.20500000000004"/>
    <n v="0"/>
    <n v="0"/>
    <n v="180"/>
    <n v="180"/>
    <n v="222.36"/>
    <n v="247"/>
    <n v="39239.58"/>
    <n v="697.31999999999994"/>
    <n v="0"/>
  </r>
  <r>
    <x v="3"/>
    <s v="324 NO. SARDAR GHAMELA (P)"/>
    <s v="Ghamela"/>
    <s v="Finished Good"/>
    <s v="Pcs."/>
    <n v="1500"/>
    <n v="1635"/>
    <n v="686"/>
    <n v="1016.71"/>
    <n v="107926.69"/>
    <n v="0"/>
    <n v="0"/>
    <n v="0"/>
    <n v="0"/>
    <n v="153"/>
    <n v="40684.559999999998"/>
    <n v="0"/>
    <n v="0"/>
    <n v="0"/>
    <n v="0"/>
    <n v="1121.6099999999999"/>
    <n v="0"/>
    <n v="0"/>
    <n v="0"/>
    <n v="0"/>
    <n v="250.155"/>
    <n v="533"/>
    <n v="83855.58"/>
    <n v="766.55500000000006"/>
    <n v="0"/>
  </r>
  <r>
    <x v="3"/>
    <s v="40 LTR OUTER SWING LID (B)"/>
    <s v="Bucket"/>
    <s v="Trading"/>
    <s v="Pcs."/>
    <m/>
    <n v="0"/>
    <n v="182"/>
    <n v="8.2200000000000006"/>
    <n v="7972.75"/>
    <n v="0"/>
    <n v="0"/>
    <n v="0"/>
    <n v="0"/>
    <n v="0"/>
    <n v="0"/>
    <n v="0"/>
    <n v="0"/>
    <n v="0"/>
    <n v="0"/>
    <n v="0"/>
    <n v="0"/>
    <n v="0"/>
    <n v="0"/>
    <n v="0"/>
    <n v="0"/>
    <n v="182"/>
    <n v="7972.75"/>
    <n v="8.2200000000000006"/>
    <n v="0"/>
  </r>
  <r>
    <x v="3"/>
    <s v="40 LTR OUTER SWING LID (R)"/>
    <s v="Bucket"/>
    <s v="Trading"/>
    <s v="Pcs."/>
    <m/>
    <n v="0"/>
    <n v="116"/>
    <n v="5.24"/>
    <n v="5265.28"/>
    <n v="0"/>
    <n v="0"/>
    <n v="0"/>
    <n v="0"/>
    <n v="0"/>
    <n v="0"/>
    <n v="0"/>
    <n v="0"/>
    <n v="0"/>
    <n v="0"/>
    <n v="0"/>
    <n v="0"/>
    <n v="0"/>
    <n v="0"/>
    <n v="0"/>
    <n v="0"/>
    <n v="116"/>
    <n v="5265.28"/>
    <n v="5.24"/>
    <n v="0"/>
  </r>
  <r>
    <x v="3"/>
    <s v="40 LTR OUTER SWING LID (Y)"/>
    <s v="Bucket"/>
    <s v="Trading"/>
    <s v="Pcs."/>
    <m/>
    <n v="0"/>
    <n v="52"/>
    <n v="2.35"/>
    <n v="2633.19"/>
    <n v="0"/>
    <n v="0"/>
    <n v="0"/>
    <n v="0"/>
    <n v="0"/>
    <n v="0"/>
    <n v="0"/>
    <n v="0"/>
    <n v="0"/>
    <n v="0"/>
    <n v="0"/>
    <n v="0"/>
    <n v="0"/>
    <n v="0"/>
    <n v="0"/>
    <n v="0"/>
    <n v="52"/>
    <n v="2633.19"/>
    <n v="2.35"/>
    <n v="0"/>
  </r>
  <r>
    <x v="3"/>
    <s v="4021 GAJODHAR STOOL 21&quot;(B)"/>
    <s v="Housekeeping"/>
    <s v="Trading"/>
    <s v="Pcs."/>
    <m/>
    <n v="0"/>
    <n v="537"/>
    <n v="24.25"/>
    <n v="246140.19"/>
    <n v="0"/>
    <n v="0"/>
    <n v="0"/>
    <n v="0"/>
    <n v="0"/>
    <n v="0"/>
    <n v="0"/>
    <n v="0"/>
    <n v="0"/>
    <n v="0"/>
    <n v="0"/>
    <n v="0"/>
    <n v="0"/>
    <n v="0"/>
    <n v="0"/>
    <n v="0"/>
    <n v="537"/>
    <n v="246140.19"/>
    <n v="24.25"/>
    <n v="0"/>
  </r>
  <r>
    <x v="3"/>
    <s v="4021 GAJODHAR STOOL 21&quot;(MB)"/>
    <s v="Housekeeping"/>
    <s v="Trading"/>
    <s v="Pcs."/>
    <m/>
    <n v="0"/>
    <n v="947"/>
    <n v="42.76"/>
    <n v="271379.26"/>
    <n v="0"/>
    <n v="0"/>
    <n v="0"/>
    <n v="0"/>
    <n v="0"/>
    <n v="0"/>
    <n v="0"/>
    <n v="0"/>
    <n v="0"/>
    <n v="0"/>
    <n v="0"/>
    <n v="0"/>
    <n v="0"/>
    <n v="0"/>
    <n v="0"/>
    <n v="0"/>
    <n v="947"/>
    <n v="271379.26"/>
    <n v="42.76"/>
    <n v="0"/>
  </r>
  <r>
    <x v="3"/>
    <s v="4021 GAJODHAR STOOL 21&quot;(S)"/>
    <s v="Housekeeping"/>
    <s v="Trading"/>
    <s v="Pcs."/>
    <m/>
    <n v="0"/>
    <n v="447"/>
    <n v="20.18"/>
    <n v="244817.96"/>
    <n v="0"/>
    <n v="0"/>
    <n v="0"/>
    <n v="0"/>
    <n v="0"/>
    <n v="0"/>
    <n v="0"/>
    <n v="0"/>
    <n v="0"/>
    <n v="0"/>
    <n v="0"/>
    <n v="0"/>
    <n v="0"/>
    <n v="0"/>
    <n v="0"/>
    <n v="0"/>
    <n v="447"/>
    <n v="244817.96"/>
    <n v="20.18"/>
    <n v="0"/>
  </r>
  <r>
    <x v="3"/>
    <s v="4021GAJODHAR STOOL 21&quot;(SCRAP)"/>
    <s v="Housekeeping"/>
    <s v="Trading"/>
    <s v="Pcs."/>
    <m/>
    <n v="0"/>
    <n v="26"/>
    <n v="1.17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0"/>
    <n v="1.17"/>
    <n v="0"/>
  </r>
  <r>
    <x v="3"/>
    <s v="404 Airavat Small (M.baize)"/>
    <s v="Bath Stool"/>
    <s v="Finished Good"/>
    <s v="Pcs."/>
    <n v="475"/>
    <n v="518"/>
    <n v="150"/>
    <n v="51.44"/>
    <n v="10638.06"/>
    <n v="0"/>
    <n v="0"/>
    <n v="109"/>
    <n v="7308.05"/>
    <n v="152"/>
    <n v="16683.400000000001"/>
    <n v="0"/>
    <n v="0"/>
    <n v="0"/>
    <n v="0"/>
    <n v="77.7"/>
    <n v="51.774999999999999"/>
    <n v="8.6925047500000012"/>
    <n v="0"/>
    <n v="60.467504750000003"/>
    <n v="78.736000000000004"/>
    <n v="107"/>
    <n v="7414.03"/>
    <n v="33.171504749999997"/>
    <n v="0"/>
  </r>
  <r>
    <x v="3"/>
    <s v="404 Airavat Small (orange)"/>
    <s v="Bath Stool"/>
    <s v="Finished Good"/>
    <s v="Pcs."/>
    <n v="475"/>
    <n v="518"/>
    <n v="230"/>
    <n v="121.02"/>
    <n v="15758.79"/>
    <n v="0"/>
    <n v="0"/>
    <n v="0"/>
    <n v="0"/>
    <n v="84"/>
    <n v="8883"/>
    <n v="0"/>
    <n v="0"/>
    <n v="0"/>
    <n v="0"/>
    <n v="119.14"/>
    <n v="0"/>
    <n v="0"/>
    <n v="0"/>
    <n v="0"/>
    <n v="43.512"/>
    <n v="146"/>
    <n v="10003.4"/>
    <n v="77.507999999999996"/>
    <n v="0"/>
  </r>
  <r>
    <x v="3"/>
    <s v="404 Airavat Small(M.white)"/>
    <s v="Bath Stool"/>
    <s v="Finished Good"/>
    <s v="Pcs."/>
    <n v="475"/>
    <n v="518"/>
    <n v="244"/>
    <n v="69.510000000000005"/>
    <n v="18911.810000000001"/>
    <n v="0"/>
    <n v="0"/>
    <n v="0"/>
    <n v="0"/>
    <n v="94"/>
    <n v="10342.56"/>
    <n v="0"/>
    <n v="0"/>
    <n v="0"/>
    <n v="0"/>
    <n v="126.392"/>
    <n v="0"/>
    <n v="0"/>
    <n v="0"/>
    <n v="0"/>
    <n v="48.692"/>
    <n v="150"/>
    <n v="11626.12"/>
    <n v="20.818000000000005"/>
    <n v="0"/>
  </r>
  <r>
    <x v="3"/>
    <s v="404 Airavat Small(sil)"/>
    <s v="Bath Stool"/>
    <s v="Finished Good"/>
    <s v="Pcs."/>
    <n v="475"/>
    <n v="518"/>
    <n v="66"/>
    <n v="4.99"/>
    <n v="4679.96"/>
    <n v="0"/>
    <n v="0"/>
    <n v="215"/>
    <n v="14451.13"/>
    <n v="152"/>
    <n v="16623.8"/>
    <n v="0"/>
    <n v="0"/>
    <n v="0"/>
    <n v="0"/>
    <n v="34.188000000000002"/>
    <n v="102.125"/>
    <n v="17.145766250000001"/>
    <n v="20"/>
    <n v="139.27076625000001"/>
    <n v="78.736000000000004"/>
    <n v="129"/>
    <n v="8782.6"/>
    <n v="65.524766250000013"/>
    <n v="0"/>
  </r>
  <r>
    <x v="3"/>
    <s v="404 Airawat Small (blue)"/>
    <s v="Bath Stool"/>
    <s v="Finished Good"/>
    <s v="Pcs."/>
    <n v="475"/>
    <n v="518"/>
    <n v="366"/>
    <n v="216.04"/>
    <n v="24907.1"/>
    <n v="0"/>
    <n v="0"/>
    <n v="0"/>
    <n v="0"/>
    <n v="254"/>
    <n v="27460"/>
    <n v="0"/>
    <n v="0"/>
    <n v="0"/>
    <n v="0"/>
    <n v="189.58799999999999"/>
    <n v="0"/>
    <n v="0"/>
    <n v="0"/>
    <n v="0"/>
    <n v="131.572"/>
    <n v="112"/>
    <n v="7621.84"/>
    <n v="84.467999999999989"/>
    <n v="0"/>
  </r>
  <r>
    <x v="3"/>
    <s v="404 Airawat small (pink)"/>
    <s v="Bath Stool"/>
    <s v="Finished Good"/>
    <s v="Pcs."/>
    <n v="475"/>
    <n v="518"/>
    <n v="410"/>
    <n v="189.17"/>
    <n v="28026.639999999999"/>
    <n v="0"/>
    <n v="0"/>
    <n v="0"/>
    <n v="0"/>
    <n v="160"/>
    <n v="17455.240000000002"/>
    <n v="0"/>
    <n v="0"/>
    <n v="0"/>
    <n v="0"/>
    <n v="212.38"/>
    <n v="0"/>
    <n v="0"/>
    <n v="0"/>
    <n v="0"/>
    <n v="82.88"/>
    <n v="250"/>
    <n v="17089.419999999998"/>
    <n v="106.28999999999999"/>
    <n v="0"/>
  </r>
  <r>
    <x v="3"/>
    <s v="405 Gajraj Palta (M.W)"/>
    <s v="Bath Stool"/>
    <s v="Finished Good"/>
    <s v="Pcs."/>
    <n v="580"/>
    <n v="632"/>
    <n v="97"/>
    <n v="73.3"/>
    <n v="16538.5"/>
    <n v="0"/>
    <n v="0"/>
    <n v="0"/>
    <n v="0"/>
    <n v="8"/>
    <n v="954"/>
    <n v="0"/>
    <n v="0"/>
    <n v="0"/>
    <n v="0"/>
    <n v="61.304000000000002"/>
    <n v="0"/>
    <n v="0"/>
    <n v="50"/>
    <n v="50"/>
    <n v="5.056"/>
    <n v="89"/>
    <n v="15174.5"/>
    <n v="118.244"/>
    <n v="0"/>
  </r>
  <r>
    <x v="3"/>
    <s v="405 Gajraj Palta (Pink)"/>
    <s v="Bath Stool"/>
    <s v="Finished Good"/>
    <s v="Pcs."/>
    <n v="580"/>
    <n v="632"/>
    <n v="206"/>
    <n v="125.4"/>
    <n v="24500.95"/>
    <n v="0"/>
    <n v="0"/>
    <n v="200"/>
    <n v="13401.05"/>
    <n v="58"/>
    <n v="7211.2"/>
    <n v="0"/>
    <n v="0"/>
    <n v="0"/>
    <n v="0"/>
    <n v="130.19200000000001"/>
    <n v="116"/>
    <n v="19.475239999999999"/>
    <n v="0"/>
    <n v="135.47523999999999"/>
    <n v="36.655999999999999"/>
    <n v="348"/>
    <n v="31514.47"/>
    <n v="224.21923999999996"/>
    <n v="0"/>
  </r>
  <r>
    <x v="3"/>
    <s v="405 Gajraj Patla (Blue)"/>
    <s v="Bath Stool"/>
    <s v="Finished Good"/>
    <s v="Pcs."/>
    <n v="580"/>
    <n v="632"/>
    <n v="232"/>
    <n v="166.16"/>
    <n v="17764.330000000002"/>
    <n v="0"/>
    <n v="0"/>
    <n v="300"/>
    <n v="20223.91"/>
    <n v="138"/>
    <n v="17677.38"/>
    <n v="0"/>
    <n v="0"/>
    <n v="0"/>
    <n v="0"/>
    <n v="146.624"/>
    <n v="174"/>
    <n v="29.212859999999999"/>
    <n v="40"/>
    <n v="243.21286000000001"/>
    <n v="87.215999999999994"/>
    <n v="394"/>
    <n v="27774.04"/>
    <n v="322.15685999999999"/>
    <n v="0"/>
  </r>
  <r>
    <x v="3"/>
    <s v="405 Gajraj Patla (M.B)"/>
    <s v="Bath Stool"/>
    <s v="Finished Good"/>
    <s v="Pcs."/>
    <n v="580"/>
    <n v="632"/>
    <n v="322"/>
    <n v="8.67"/>
    <n v="54901"/>
    <n v="0"/>
    <n v="0"/>
    <n v="0"/>
    <n v="0"/>
    <n v="58"/>
    <n v="7193.3"/>
    <n v="0"/>
    <n v="0"/>
    <n v="0"/>
    <n v="0"/>
    <n v="203.50399999999999"/>
    <n v="0"/>
    <n v="0"/>
    <n v="30"/>
    <n v="30"/>
    <n v="36.655999999999999"/>
    <n v="264"/>
    <n v="45012"/>
    <n v="2.0140000000000029"/>
    <n v="0"/>
  </r>
  <r>
    <x v="3"/>
    <s v="405 Gajraj Patla (O)"/>
    <s v="Bath Stool"/>
    <s v="Finished Good"/>
    <s v="Pcs."/>
    <n v="580"/>
    <n v="632"/>
    <n v="183"/>
    <n v="37.18"/>
    <n v="31201.5"/>
    <n v="0"/>
    <n v="0"/>
    <n v="0"/>
    <n v="0"/>
    <n v="58"/>
    <n v="7720.58"/>
    <n v="0"/>
    <n v="0"/>
    <n v="0"/>
    <n v="0"/>
    <n v="115.65600000000001"/>
    <n v="0"/>
    <n v="0"/>
    <n v="70"/>
    <n v="70"/>
    <n v="36.655999999999999"/>
    <n v="125"/>
    <n v="21312.5"/>
    <n v="70.524000000000001"/>
    <n v="0"/>
  </r>
  <r>
    <x v="3"/>
    <s v="405 Gajraj Patla (Silver)"/>
    <s v="Bath Stool"/>
    <s v="Finished Good"/>
    <s v="Pcs."/>
    <n v="580"/>
    <n v="632"/>
    <n v="0"/>
    <n v="85.45"/>
    <n v="0"/>
    <n v="0"/>
    <n v="0"/>
    <n v="100"/>
    <n v="6679.58"/>
    <n v="100"/>
    <n v="12428.1"/>
    <n v="0"/>
    <n v="0"/>
    <n v="0"/>
    <n v="0"/>
    <n v="0"/>
    <n v="58"/>
    <n v="9.7376199999999997"/>
    <n v="70"/>
    <n v="137.73761999999999"/>
    <n v="63.2"/>
    <n v="0"/>
    <n v="0"/>
    <n v="159.98761999999999"/>
    <n v="0"/>
  </r>
  <r>
    <x v="3"/>
    <s v="408 AAIRAWAT MEDIUM (TR.)"/>
    <s v="Bath Stool"/>
    <s v="Trading"/>
    <s v="Pcs."/>
    <m/>
    <n v="0"/>
    <n v="5"/>
    <n v="0.23"/>
    <n v="986.7"/>
    <n v="0"/>
    <n v="0"/>
    <n v="0"/>
    <n v="0"/>
    <n v="0"/>
    <n v="0"/>
    <n v="0"/>
    <n v="0"/>
    <n v="0"/>
    <n v="0"/>
    <n v="0"/>
    <n v="0"/>
    <n v="0"/>
    <n v="0"/>
    <n v="0"/>
    <n v="0"/>
    <n v="5"/>
    <n v="986.7"/>
    <n v="0.23"/>
    <n v="0"/>
  </r>
  <r>
    <x v="3"/>
    <s v="408 AIRAVAT MEDIUM (BROWN)"/>
    <s v="Bath Stool"/>
    <s v="Finished Good"/>
    <s v="Pcs."/>
    <n v="920"/>
    <n v="1003"/>
    <n v="98"/>
    <n v="25.5"/>
    <n v="24794"/>
    <n v="0"/>
    <n v="0"/>
    <n v="0"/>
    <n v="0"/>
    <n v="0"/>
    <n v="0"/>
    <n v="0"/>
    <n v="0"/>
    <n v="0"/>
    <n v="0"/>
    <n v="98.293999999999997"/>
    <n v="0"/>
    <n v="0"/>
    <n v="0"/>
    <n v="0"/>
    <n v="0"/>
    <n v="98"/>
    <n v="24794"/>
    <n v="25.5"/>
    <n v="0"/>
  </r>
  <r>
    <x v="3"/>
    <s v="408 AIRAVAT MEDIUM (M.BAIGE)"/>
    <s v="Bath Stool"/>
    <s v="Finished Good"/>
    <s v="Pcs."/>
    <n v="920"/>
    <n v="1003"/>
    <n v="263"/>
    <n v="203.35"/>
    <n v="29504.09"/>
    <n v="0"/>
    <n v="0"/>
    <n v="0"/>
    <n v="0"/>
    <n v="114"/>
    <n v="21327.9"/>
    <n v="0"/>
    <n v="0"/>
    <n v="0"/>
    <n v="0"/>
    <n v="263.78899999999999"/>
    <n v="0"/>
    <n v="0"/>
    <n v="0"/>
    <n v="0"/>
    <n v="114.342"/>
    <n v="149"/>
    <n v="16715.240000000002"/>
    <n v="89.007999999999996"/>
    <n v="0"/>
  </r>
  <r>
    <x v="3"/>
    <s v="408 AIRAVAT MEDIUM (M.WHITE)"/>
    <s v="Bath Stool"/>
    <s v="Finished Good"/>
    <s v="Pcs."/>
    <n v="920"/>
    <n v="1003"/>
    <n v="210"/>
    <n v="102.85"/>
    <n v="23069.18"/>
    <n v="0"/>
    <n v="0"/>
    <n v="0"/>
    <n v="0"/>
    <n v="54"/>
    <n v="10145.299999999999"/>
    <n v="0"/>
    <n v="0"/>
    <n v="0"/>
    <n v="0"/>
    <n v="210.63"/>
    <n v="0"/>
    <n v="0"/>
    <n v="0"/>
    <n v="0"/>
    <n v="54.161999999999999"/>
    <n v="156"/>
    <n v="17137.099999999999"/>
    <n v="48.687999999999995"/>
    <n v="0"/>
  </r>
  <r>
    <x v="3"/>
    <s v="408 AIRAVAT MEDIUM (ORG)"/>
    <s v="Bath Stool"/>
    <s v="Finished Good"/>
    <s v="Pcs."/>
    <n v="920"/>
    <n v="1003"/>
    <n v="128"/>
    <n v="74.63"/>
    <n v="13917.52"/>
    <n v="0"/>
    <n v="0"/>
    <n v="0"/>
    <n v="0"/>
    <n v="40"/>
    <n v="7590"/>
    <n v="0"/>
    <n v="0"/>
    <n v="0"/>
    <n v="0"/>
    <n v="128.38399999999999"/>
    <n v="0"/>
    <n v="0"/>
    <n v="0"/>
    <n v="0"/>
    <n v="40.119999999999997"/>
    <n v="88"/>
    <n v="9568.2999999999993"/>
    <n v="34.51"/>
    <n v="0"/>
  </r>
  <r>
    <x v="3"/>
    <s v="408 AIRAVAT MEDIUM (PINK)"/>
    <s v="Bath Stool"/>
    <s v="Finished Good"/>
    <s v="Pcs."/>
    <n v="920"/>
    <n v="1003"/>
    <n v="318"/>
    <n v="133.29"/>
    <n v="34394.11"/>
    <n v="0"/>
    <n v="0"/>
    <n v="0"/>
    <n v="0"/>
    <n v="196"/>
    <n v="36685"/>
    <n v="0"/>
    <n v="0"/>
    <n v="0"/>
    <n v="0"/>
    <n v="318.95400000000001"/>
    <n v="0"/>
    <n v="0"/>
    <n v="70"/>
    <n v="70"/>
    <n v="196.58799999999999"/>
    <n v="122"/>
    <n v="13195.23"/>
    <n v="6.7019999999999982"/>
    <n v="0"/>
  </r>
  <r>
    <x v="3"/>
    <s v="408 AIRAVAT MEDIUM (SILVER)"/>
    <s v="Bath Stool"/>
    <s v="Finished Good"/>
    <s v="Pcs."/>
    <n v="920"/>
    <n v="1003"/>
    <n v="330"/>
    <n v="328.24"/>
    <n v="35646.44"/>
    <n v="0"/>
    <n v="0"/>
    <n v="0"/>
    <n v="0"/>
    <n v="187"/>
    <n v="34996.800000000003"/>
    <n v="0"/>
    <n v="0"/>
    <n v="0"/>
    <n v="0"/>
    <n v="330.99"/>
    <n v="0"/>
    <n v="0"/>
    <n v="0"/>
    <n v="0"/>
    <n v="187.56100000000001"/>
    <n v="143"/>
    <n v="15446.78"/>
    <n v="140.679"/>
    <n v="0"/>
  </r>
  <r>
    <x v="3"/>
    <s v="408 AIRAVAT MEDIUM BLUE"/>
    <s v="Bath Stool"/>
    <s v="Finished Good"/>
    <s v="Pcs."/>
    <n v="920"/>
    <n v="1003"/>
    <n v="423"/>
    <n v="701.01"/>
    <n v="46270.29"/>
    <n v="0"/>
    <n v="0"/>
    <n v="0"/>
    <n v="0"/>
    <n v="338"/>
    <n v="63022.3"/>
    <n v="0"/>
    <n v="0"/>
    <n v="0"/>
    <n v="0"/>
    <n v="424.26900000000001"/>
    <n v="0"/>
    <n v="0"/>
    <n v="270"/>
    <n v="270"/>
    <n v="339.01400000000001"/>
    <n v="85"/>
    <n v="9297.82"/>
    <n v="631.99599999999998"/>
    <n v="0"/>
  </r>
  <r>
    <x v="3"/>
    <s v="410 AIRAWAT PATLA BIG (B)"/>
    <s v="Bath Stool"/>
    <s v="Finished Good"/>
    <s v="Pcs."/>
    <n v="1100"/>
    <n v="1199"/>
    <n v="2"/>
    <n v="123.18"/>
    <n v="484.02"/>
    <n v="0"/>
    <n v="0"/>
    <n v="0"/>
    <n v="0"/>
    <n v="0"/>
    <n v="0"/>
    <n v="0"/>
    <n v="0"/>
    <n v="0"/>
    <n v="0"/>
    <n v="2.3980000000000001"/>
    <n v="0"/>
    <n v="0"/>
    <n v="130"/>
    <n v="130"/>
    <n v="0"/>
    <n v="2"/>
    <n v="484.02"/>
    <n v="253.18"/>
    <n v="0"/>
  </r>
  <r>
    <x v="3"/>
    <s v="410 AIRAWAT PATLA BIG (MB)"/>
    <s v="Bath Stool"/>
    <s v="Finished Good"/>
    <s v="Pcs."/>
    <n v="1100"/>
    <n v="1199"/>
    <n v="24"/>
    <n v="61.86"/>
    <n v="4227.16"/>
    <n v="0"/>
    <n v="0"/>
    <n v="0"/>
    <n v="0"/>
    <n v="0"/>
    <n v="0"/>
    <n v="0"/>
    <n v="0"/>
    <n v="0"/>
    <n v="0"/>
    <n v="28.776"/>
    <n v="0"/>
    <n v="0"/>
    <n v="40"/>
    <n v="40"/>
    <n v="0"/>
    <n v="24"/>
    <n v="4227.16"/>
    <n v="101.86"/>
    <n v="0"/>
  </r>
  <r>
    <x v="3"/>
    <s v="410 AIRAWAT PATLA BIG (MW)"/>
    <s v="Bath Stool"/>
    <s v="Finished Good"/>
    <s v="Pcs."/>
    <m/>
    <m/>
    <m/>
    <n v="33.85"/>
    <m/>
    <m/>
    <m/>
    <m/>
    <m/>
    <m/>
    <m/>
    <m/>
    <m/>
    <n v="0"/>
    <m/>
    <n v="0"/>
    <n v="0"/>
    <n v="0"/>
    <n v="20"/>
    <n v="20"/>
    <n v="0"/>
    <m/>
    <m/>
    <n v="53.85"/>
    <n v="0"/>
  </r>
  <r>
    <x v="3"/>
    <s v="410 AIRAWAT PATLA BIG (O)"/>
    <s v="Bath Stool"/>
    <s v="Finished Good"/>
    <s v="Pcs."/>
    <n v="1100"/>
    <n v="1199"/>
    <n v="16"/>
    <n v="21.49"/>
    <n v="3087.32"/>
    <n v="0"/>
    <n v="0"/>
    <n v="0"/>
    <n v="0"/>
    <n v="0"/>
    <n v="0"/>
    <n v="0"/>
    <n v="0"/>
    <n v="0"/>
    <n v="0"/>
    <n v="19.184000000000001"/>
    <n v="0"/>
    <n v="0"/>
    <n v="10"/>
    <n v="10"/>
    <n v="0"/>
    <n v="16"/>
    <n v="3087.32"/>
    <n v="31.49"/>
    <n v="0"/>
  </r>
  <r>
    <x v="3"/>
    <s v="410 AIRAWAT PATLA BIG (P)"/>
    <s v="Bath Stool"/>
    <s v="Finished Good"/>
    <s v="Pcs."/>
    <n v="1100"/>
    <n v="1199"/>
    <n v="2"/>
    <n v="70.489999999999995"/>
    <n v="348.45"/>
    <n v="0"/>
    <n v="0"/>
    <n v="0"/>
    <n v="0"/>
    <n v="0"/>
    <n v="0"/>
    <n v="0"/>
    <n v="0"/>
    <n v="0"/>
    <n v="0"/>
    <n v="2.3980000000000001"/>
    <n v="0"/>
    <n v="0"/>
    <n v="80"/>
    <n v="80"/>
    <n v="0"/>
    <n v="2"/>
    <n v="348.45"/>
    <n v="150.49"/>
    <n v="0"/>
  </r>
  <r>
    <x v="3"/>
    <s v="410 AIRAWAT PATLA BIG (S)"/>
    <s v="Bath Stool"/>
    <s v="Finished Good"/>
    <s v="Pcs."/>
    <n v="1100"/>
    <n v="1199"/>
    <n v="-1"/>
    <n v="98.03"/>
    <n v="-251.16"/>
    <n v="0"/>
    <n v="0"/>
    <n v="0"/>
    <n v="0"/>
    <n v="0"/>
    <n v="0"/>
    <n v="0"/>
    <n v="0"/>
    <n v="0"/>
    <n v="0"/>
    <n v="-1.1990000000000001"/>
    <n v="0"/>
    <n v="0"/>
    <n v="60"/>
    <n v="60"/>
    <n v="0"/>
    <n v="-1"/>
    <n v="-251.16"/>
    <n v="158.03"/>
    <n v="0"/>
  </r>
  <r>
    <x v="3"/>
    <s v="412 Gajendra Bathstool (Orange)"/>
    <s v="Bath Stool"/>
    <s v="Finished Good"/>
    <s v="Pcs."/>
    <n v="1025"/>
    <n v="1117"/>
    <n v="62"/>
    <n v="24.2"/>
    <n v="10606.81"/>
    <n v="0"/>
    <n v="0"/>
    <n v="0"/>
    <n v="0"/>
    <n v="20"/>
    <n v="3775.35"/>
    <n v="0"/>
    <n v="0"/>
    <n v="0"/>
    <n v="0"/>
    <n v="69.254000000000005"/>
    <n v="0"/>
    <n v="0"/>
    <n v="90"/>
    <n v="90"/>
    <n v="22.34"/>
    <n v="42"/>
    <n v="7185.26"/>
    <n v="91.86"/>
    <n v="0"/>
  </r>
  <r>
    <x v="3"/>
    <s v="412GajendraBathStool(Blue)"/>
    <s v="Bath Stool"/>
    <s v="Finished Good"/>
    <s v="Pcs."/>
    <n v="1025"/>
    <n v="1117"/>
    <n v="160"/>
    <n v="245.03"/>
    <n v="19134.28"/>
    <n v="0"/>
    <n v="0"/>
    <n v="413"/>
    <n v="45095.17"/>
    <n v="354"/>
    <n v="61613.2"/>
    <n v="0"/>
    <n v="0"/>
    <n v="0"/>
    <n v="0"/>
    <n v="178.72"/>
    <n v="423.32499999999999"/>
    <n v="71.072034250000002"/>
    <n v="220"/>
    <n v="714.39703424999993"/>
    <n v="395.41800000000001"/>
    <n v="219"/>
    <n v="24289.759999999998"/>
    <n v="564.0090342499999"/>
    <n v="0"/>
  </r>
  <r>
    <x v="3"/>
    <s v="412GajendraBathStool(M.B)"/>
    <s v="Bath Stool"/>
    <s v="Finished Good"/>
    <s v="Pcs."/>
    <n v="1025"/>
    <n v="1117"/>
    <n v="25"/>
    <n v="145.86000000000001"/>
    <n v="2941.58"/>
    <n v="0"/>
    <n v="0"/>
    <n v="300"/>
    <n v="32332.66"/>
    <n v="230"/>
    <n v="39180.1"/>
    <n v="0"/>
    <n v="0"/>
    <n v="0"/>
    <n v="0"/>
    <n v="27.925000000000001"/>
    <n v="307.5"/>
    <n v="51.626175000000003"/>
    <n v="80"/>
    <n v="439.12617499999999"/>
    <n v="256.91000000000003"/>
    <n v="95"/>
    <n v="10268.98"/>
    <n v="328.07617499999998"/>
    <n v="0"/>
  </r>
  <r>
    <x v="3"/>
    <s v="412GajendraBathStool(M.W)"/>
    <s v="Bath Stool"/>
    <s v="Finished Good"/>
    <s v="Pcs."/>
    <n v="1025"/>
    <n v="1117"/>
    <n v="159"/>
    <n v="124.29"/>
    <n v="18765.29"/>
    <n v="0"/>
    <n v="0"/>
    <n v="150"/>
    <n v="16076.7"/>
    <n v="245"/>
    <n v="41995.45"/>
    <n v="0"/>
    <n v="0"/>
    <n v="0"/>
    <n v="0"/>
    <n v="177.60300000000001"/>
    <n v="153.75"/>
    <n v="25.813087500000002"/>
    <n v="160"/>
    <n v="339.56308749999999"/>
    <n v="273.66500000000002"/>
    <n v="64"/>
    <n v="7180.24"/>
    <n v="190.18808749999999"/>
    <n v="0"/>
  </r>
  <r>
    <x v="3"/>
    <s v="412GajendraBathStool(Pink)"/>
    <s v="Bath Stool"/>
    <s v="Finished Good"/>
    <s v="Pcs."/>
    <n v="1025"/>
    <n v="1117"/>
    <n v="102"/>
    <n v="134.51"/>
    <n v="12096.74"/>
    <n v="0"/>
    <n v="0"/>
    <n v="402"/>
    <n v="43617.48"/>
    <n v="336"/>
    <n v="58395.54"/>
    <n v="0"/>
    <n v="0"/>
    <n v="0"/>
    <n v="0"/>
    <n v="113.934"/>
    <n v="412.05"/>
    <n v="69.179074500000013"/>
    <n v="0"/>
    <n v="481.22907450000002"/>
    <n v="375.31200000000001"/>
    <n v="168"/>
    <n v="18385.16"/>
    <n v="240.4270745"/>
    <n v="0"/>
  </r>
  <r>
    <x v="3"/>
    <s v="412GajendraBathStool(Silver)"/>
    <s v="Bath Stool"/>
    <s v="Finished Good"/>
    <s v="Pcs."/>
    <n v="1025"/>
    <n v="1117"/>
    <n v="67"/>
    <n v="173.64"/>
    <n v="7948.36"/>
    <n v="0"/>
    <n v="0"/>
    <n v="300"/>
    <n v="32439.22"/>
    <n v="287"/>
    <n v="49324.959999999999"/>
    <n v="0"/>
    <n v="0"/>
    <n v="0"/>
    <n v="0"/>
    <n v="74.838999999999999"/>
    <n v="307.5"/>
    <n v="51.626175000000003"/>
    <n v="130"/>
    <n v="489.12617499999999"/>
    <n v="320.57900000000001"/>
    <n v="80"/>
    <n v="8677.56"/>
    <n v="342.18717499999997"/>
    <n v="0"/>
  </r>
  <r>
    <x v="3"/>
    <s v="415. SWEETY K. CRATE( M.B)"/>
    <s v="Kitchen Crate"/>
    <s v="Finished Good"/>
    <s v="Pcs."/>
    <n v="360"/>
    <n v="392"/>
    <n v="306"/>
    <n v="26.47"/>
    <n v="17734.87"/>
    <n v="0"/>
    <n v="0"/>
    <n v="0"/>
    <n v="0"/>
    <n v="266"/>
    <n v="19630.5"/>
    <n v="0"/>
    <n v="0"/>
    <n v="0"/>
    <n v="0"/>
    <n v="119.952"/>
    <n v="0"/>
    <n v="0"/>
    <n v="110"/>
    <n v="110"/>
    <n v="104.27200000000001"/>
    <n v="40"/>
    <n v="2318.2800000000002"/>
    <n v="32.197999999999993"/>
    <n v="0"/>
  </r>
  <r>
    <x v="3"/>
    <s v="415. SWEETY K. CRATE(B)"/>
    <s v="Kitchen Crate"/>
    <s v="Finished Good"/>
    <s v="Pcs."/>
    <n v="360"/>
    <n v="392"/>
    <n v="148"/>
    <n v="141.22999999999999"/>
    <n v="6485.05"/>
    <n v="0"/>
    <n v="0"/>
    <n v="324"/>
    <n v="12376.45"/>
    <n v="327"/>
    <n v="23049.99"/>
    <n v="0"/>
    <n v="0"/>
    <n v="0"/>
    <n v="0"/>
    <n v="58.015999999999998"/>
    <n v="116.64"/>
    <n v="19.582689600000002"/>
    <n v="220"/>
    <n v="356.22268959999997"/>
    <n v="128.184"/>
    <n v="145"/>
    <n v="5565.6"/>
    <n v="369.26868960000002"/>
    <n v="0"/>
  </r>
  <r>
    <x v="3"/>
    <s v="415. SWEETY K. CRATE(M.W)"/>
    <s v="Kitchen Crate"/>
    <s v="Finished Good"/>
    <s v="Pcs."/>
    <n v="360"/>
    <n v="392"/>
    <n v="275"/>
    <n v="12.07"/>
    <n v="13594.16"/>
    <n v="0"/>
    <n v="0"/>
    <n v="0"/>
    <n v="0"/>
    <n v="165"/>
    <n v="12138.75"/>
    <n v="0"/>
    <n v="0"/>
    <n v="0"/>
    <n v="0"/>
    <n v="107.8"/>
    <n v="0"/>
    <n v="0"/>
    <n v="60"/>
    <n v="60"/>
    <n v="64.680000000000007"/>
    <n v="110"/>
    <n v="5437.66"/>
    <n v="7.3899999999999864"/>
    <n v="0"/>
  </r>
  <r>
    <x v="3"/>
    <s v="415. SWEETY K. CRATE(P)"/>
    <s v="Kitchen Crate"/>
    <s v="Finished Good"/>
    <s v="Pcs."/>
    <n v="360"/>
    <n v="392"/>
    <n v="120"/>
    <n v="101.36"/>
    <n v="5289.23"/>
    <n v="0"/>
    <n v="0"/>
    <n v="338"/>
    <n v="12826.7"/>
    <n v="158"/>
    <n v="11533.86"/>
    <n v="0"/>
    <n v="0"/>
    <n v="0"/>
    <n v="0"/>
    <n v="47.04"/>
    <n v="121.68"/>
    <n v="20.428855200000001"/>
    <n v="20"/>
    <n v="162.10885519999999"/>
    <n v="61.936"/>
    <n v="300"/>
    <n v="11520.64"/>
    <n v="201.5328552"/>
    <n v="0"/>
  </r>
  <r>
    <x v="3"/>
    <s v="415. SWEETY K. CRATE(S)"/>
    <s v="Kitchen Crate"/>
    <s v="Finished Good"/>
    <s v="Pcs."/>
    <n v="360"/>
    <n v="392"/>
    <n v="116"/>
    <n v="154.25"/>
    <n v="5064.55"/>
    <n v="0"/>
    <n v="0"/>
    <n v="150"/>
    <n v="5673.16"/>
    <n v="65"/>
    <n v="4614.75"/>
    <n v="0"/>
    <n v="0"/>
    <n v="0"/>
    <n v="0"/>
    <n v="45.472000000000001"/>
    <n v="54"/>
    <n v="9.0660600000000002"/>
    <n v="70"/>
    <n v="133.06605999999999"/>
    <n v="25.48"/>
    <n v="201"/>
    <n v="7960.63"/>
    <n v="261.83605999999997"/>
    <n v="0"/>
  </r>
  <r>
    <x v="3"/>
    <s v="415. SWEETY K.CRATE(O)"/>
    <s v="Kitchen Crate"/>
    <s v="Finished Good"/>
    <s v="Pcs."/>
    <n v="360"/>
    <n v="392"/>
    <n v="303"/>
    <n v="9"/>
    <n v="13186.81"/>
    <n v="0"/>
    <n v="0"/>
    <n v="0"/>
    <n v="0"/>
    <n v="100"/>
    <n v="6675"/>
    <n v="0"/>
    <n v="0"/>
    <n v="0"/>
    <n v="0"/>
    <n v="118.776"/>
    <n v="0"/>
    <n v="0"/>
    <n v="70"/>
    <n v="70"/>
    <n v="39.200000000000003"/>
    <n v="203"/>
    <n v="8834.73"/>
    <n v="39.799999999999997"/>
    <n v="0"/>
  </r>
  <r>
    <x v="3"/>
    <s v="418. SUPRIYA K. CRATE (B)"/>
    <s v="Kitchen Crate"/>
    <s v="Finished Good"/>
    <s v="Pcs."/>
    <n v="610"/>
    <n v="665"/>
    <n v="83"/>
    <n v="310.07"/>
    <n v="5502.47"/>
    <n v="0"/>
    <n v="0"/>
    <n v="0"/>
    <n v="0"/>
    <n v="275"/>
    <n v="31886.35"/>
    <n v="0"/>
    <n v="0"/>
    <n v="0"/>
    <n v="0"/>
    <n v="55.195"/>
    <n v="0"/>
    <n v="0"/>
    <n v="290"/>
    <n v="290"/>
    <n v="182.875"/>
    <n v="-192"/>
    <n v="-22518"/>
    <n v="417.19499999999994"/>
    <n v="0"/>
  </r>
  <r>
    <x v="3"/>
    <s v="418.SUPRIYA K.CRATE (M.B)"/>
    <s v="Kitchen Crate"/>
    <s v="Finished Good"/>
    <s v="Pcs."/>
    <n v="610"/>
    <n v="665"/>
    <n v="10"/>
    <n v="29.87"/>
    <n v="882.75"/>
    <n v="0"/>
    <n v="0"/>
    <n v="43"/>
    <n v="2863.88"/>
    <n v="58"/>
    <n v="7063.5"/>
    <n v="0"/>
    <n v="0"/>
    <n v="0"/>
    <n v="0"/>
    <n v="6.65"/>
    <n v="26.23"/>
    <n v="4.4037547000000004"/>
    <n v="90"/>
    <n v="120.6337547"/>
    <n v="38.57"/>
    <n v="-5"/>
    <n v="-333.01"/>
    <n v="111.93375470000001"/>
    <n v="0"/>
  </r>
  <r>
    <x v="3"/>
    <s v="418.SUPRIYA K.CRATE (O)"/>
    <s v="Kitchen Crate"/>
    <s v="Finished Good"/>
    <s v="Pcs."/>
    <n v="610"/>
    <n v="665"/>
    <n v="88"/>
    <n v="89.89"/>
    <n v="10614.46"/>
    <n v="0"/>
    <n v="0"/>
    <n v="0"/>
    <n v="0"/>
    <n v="54"/>
    <n v="5913"/>
    <n v="0"/>
    <n v="0"/>
    <n v="0"/>
    <n v="0"/>
    <n v="58.52"/>
    <n v="0"/>
    <n v="0"/>
    <n v="70"/>
    <n v="70"/>
    <n v="35.909999999999997"/>
    <n v="34"/>
    <n v="4101.04"/>
    <n v="123.97999999999999"/>
    <n v="0"/>
  </r>
  <r>
    <x v="3"/>
    <s v="418.SUPRIYA K.CRATE (P)"/>
    <s v="Kitchen Crate"/>
    <s v="Finished Good"/>
    <s v="Pcs."/>
    <n v="610"/>
    <n v="665"/>
    <n v="333"/>
    <n v="155"/>
    <n v="23693.41"/>
    <n v="0"/>
    <n v="0"/>
    <n v="188"/>
    <n v="12092.03"/>
    <n v="159"/>
    <n v="19238.849999999999"/>
    <n v="0"/>
    <n v="0"/>
    <n v="0"/>
    <n v="0"/>
    <n v="221.44499999999999"/>
    <n v="114.68"/>
    <n v="19.253625200000002"/>
    <n v="50"/>
    <n v="183.93362519999999"/>
    <n v="105.735"/>
    <n v="362"/>
    <n v="24815.59"/>
    <n v="233.19862519999998"/>
    <n v="0"/>
  </r>
  <r>
    <x v="3"/>
    <s v="418.SUPRIYA K.CRATE (S)"/>
    <s v="Kitchen Crate"/>
    <s v="Finished Good"/>
    <s v="Pcs."/>
    <n v="610"/>
    <n v="665"/>
    <n v="51"/>
    <n v="166"/>
    <n v="3353.56"/>
    <n v="0"/>
    <n v="0"/>
    <n v="114"/>
    <n v="7304.02"/>
    <n v="158"/>
    <n v="19108.5"/>
    <n v="0"/>
    <n v="0"/>
    <n v="0"/>
    <n v="0"/>
    <n v="33.914999999999999"/>
    <n v="69.540000000000006"/>
    <n v="11.675070600000002"/>
    <n v="70"/>
    <n v="151.21507059999999"/>
    <n v="105.07"/>
    <n v="7"/>
    <n v="448.6"/>
    <n v="212.1450706"/>
    <n v="0"/>
  </r>
  <r>
    <x v="3"/>
    <s v="418.SUPRIYA K.CRATE( M.W.)"/>
    <s v="Kitchen Crate"/>
    <s v="Finished Good"/>
    <s v="Pcs."/>
    <n v="610"/>
    <n v="665"/>
    <n v="365"/>
    <n v="4.49"/>
    <n v="60225"/>
    <n v="0"/>
    <n v="0"/>
    <n v="0"/>
    <n v="0"/>
    <n v="59"/>
    <n v="7173"/>
    <n v="0"/>
    <n v="0"/>
    <n v="0"/>
    <n v="0"/>
    <n v="242.72499999999999"/>
    <n v="0"/>
    <n v="0"/>
    <n v="90"/>
    <n v="90"/>
    <n v="39.234999999999999"/>
    <n v="306"/>
    <n v="50490"/>
    <n v="55.254999999999995"/>
    <n v="0"/>
  </r>
  <r>
    <x v="3"/>
    <s v="421 Mini Marina 20 (Blue)"/>
    <s v="Kitchen Crate"/>
    <s v="Finished Good"/>
    <s v="Pcs."/>
    <n v="700"/>
    <n v="763"/>
    <n v="584"/>
    <n v="279.18"/>
    <n v="38802.76"/>
    <n v="0"/>
    <n v="0"/>
    <n v="0"/>
    <n v="0"/>
    <n v="124"/>
    <n v="14865.94"/>
    <n v="0"/>
    <n v="0"/>
    <n v="0"/>
    <n v="0"/>
    <n v="445.59199999999998"/>
    <n v="0"/>
    <n v="0"/>
    <n v="370"/>
    <n v="370"/>
    <n v="94.611999999999995"/>
    <n v="460"/>
    <n v="30563.83"/>
    <n v="554.5680000000001"/>
    <n v="0"/>
  </r>
  <r>
    <x v="3"/>
    <s v="421 Mini Marina 20 (Orange)"/>
    <s v="Kitchen Crate"/>
    <s v="Finished Good"/>
    <s v="Pcs."/>
    <n v="700"/>
    <n v="763"/>
    <n v="19"/>
    <n v="20.81"/>
    <n v="2363.79"/>
    <n v="0"/>
    <n v="0"/>
    <n v="0"/>
    <n v="0"/>
    <n v="18"/>
    <n v="1957.5"/>
    <n v="0"/>
    <n v="0"/>
    <n v="0"/>
    <n v="0"/>
    <n v="14.497"/>
    <n v="0"/>
    <n v="0"/>
    <n v="30"/>
    <n v="30"/>
    <n v="13.734"/>
    <n v="1"/>
    <n v="124.41"/>
    <n v="37.076000000000001"/>
    <n v="0"/>
  </r>
  <r>
    <x v="3"/>
    <s v="421 Mini Marina 20 (Pink)"/>
    <s v="Kitchen Crate"/>
    <s v="Finished Good"/>
    <s v="Pcs."/>
    <n v="700"/>
    <n v="763"/>
    <n v="50"/>
    <n v="224.22"/>
    <n v="3322.18"/>
    <n v="0"/>
    <n v="0"/>
    <n v="0"/>
    <n v="0"/>
    <n v="53"/>
    <n v="6037.93"/>
    <n v="0"/>
    <n v="0"/>
    <n v="0"/>
    <n v="0"/>
    <n v="38.15"/>
    <n v="0"/>
    <n v="0"/>
    <n v="220"/>
    <n v="220"/>
    <n v="40.439"/>
    <n v="-3"/>
    <n v="-199.32"/>
    <n v="403.78100000000001"/>
    <n v="0"/>
  </r>
  <r>
    <x v="3"/>
    <s v="422. SUJATA K.CRATE (O)"/>
    <s v="Kitchen Crate"/>
    <s v="Finished Good"/>
    <s v="Pcs."/>
    <n v="1050"/>
    <n v="1144"/>
    <n v="93"/>
    <n v="87.94"/>
    <n v="17110.310000000001"/>
    <n v="0"/>
    <n v="0"/>
    <n v="0"/>
    <n v="0"/>
    <n v="51"/>
    <n v="9415.2000000000007"/>
    <n v="0"/>
    <n v="0"/>
    <n v="0"/>
    <n v="0"/>
    <n v="106.392"/>
    <n v="0"/>
    <n v="0"/>
    <n v="100"/>
    <n v="100"/>
    <n v="58.344000000000001"/>
    <n v="42"/>
    <n v="7727.23"/>
    <n v="129.596"/>
    <n v="0"/>
  </r>
  <r>
    <x v="3"/>
    <s v="422. SUJATA K.CRATE (P)"/>
    <s v="Kitchen Crate"/>
    <s v="Finished Good"/>
    <s v="Pcs."/>
    <n v="1050"/>
    <n v="1144"/>
    <n v="47"/>
    <n v="389.06"/>
    <n v="5626.96"/>
    <n v="0"/>
    <n v="0"/>
    <n v="281"/>
    <n v="29799.59"/>
    <n v="139"/>
    <n v="26362.79"/>
    <n v="0"/>
    <n v="0"/>
    <n v="0"/>
    <n v="0"/>
    <n v="53.768000000000001"/>
    <n v="295.05"/>
    <n v="49.535944500000006"/>
    <n v="240"/>
    <n v="584.5859445000001"/>
    <n v="159.01599999999999"/>
    <n v="189"/>
    <n v="20413.46"/>
    <n v="814.62994450000008"/>
    <n v="0"/>
  </r>
  <r>
    <x v="3"/>
    <s v="422.SUJATA K.CRATE ( M.B)"/>
    <s v="Kitchen Crate"/>
    <s v="Finished Good"/>
    <s v="Pcs."/>
    <n v="1050"/>
    <n v="1144"/>
    <n v="78"/>
    <n v="153.22"/>
    <n v="9556.8799999999992"/>
    <n v="0"/>
    <n v="0"/>
    <n v="0"/>
    <n v="0"/>
    <n v="96"/>
    <n v="18430.099999999999"/>
    <n v="0"/>
    <n v="0"/>
    <n v="0"/>
    <n v="0"/>
    <n v="89.231999999999999"/>
    <n v="0"/>
    <n v="0"/>
    <n v="270"/>
    <n v="270"/>
    <n v="109.824"/>
    <n v="-18"/>
    <n v="-2554.79"/>
    <n v="313.39600000000002"/>
    <n v="0"/>
  </r>
  <r>
    <x v="3"/>
    <s v="422.SUJATA K.CRATE (B)"/>
    <s v="Kitchen Crate"/>
    <s v="Finished Good"/>
    <s v="Pcs."/>
    <n v="1050"/>
    <n v="1144"/>
    <n v="24"/>
    <n v="515.07000000000005"/>
    <n v="2912.45"/>
    <n v="0"/>
    <n v="0"/>
    <n v="305"/>
    <n v="32564.12"/>
    <n v="259"/>
    <n v="48923.69"/>
    <n v="0"/>
    <n v="0"/>
    <n v="0"/>
    <n v="0"/>
    <n v="27.456"/>
    <n v="320.25"/>
    <n v="53.766772500000009"/>
    <n v="480"/>
    <n v="854.0167725"/>
    <n v="296.29599999999999"/>
    <n v="70"/>
    <n v="7548.21"/>
    <n v="1072.7907725"/>
    <n v="0"/>
  </r>
  <r>
    <x v="3"/>
    <s v="422.SUJATA K.CRATE (M.W)"/>
    <s v="Kitchen Crate"/>
    <s v="Finished Good"/>
    <s v="Pcs."/>
    <n v="1050"/>
    <n v="1144"/>
    <n v="211"/>
    <n v="92.92"/>
    <n v="25432.03"/>
    <n v="0"/>
    <n v="0"/>
    <n v="0"/>
    <n v="0"/>
    <n v="66"/>
    <n v="12717.3"/>
    <n v="0"/>
    <n v="0"/>
    <n v="0"/>
    <n v="0"/>
    <n v="241.38399999999999"/>
    <n v="0"/>
    <n v="0"/>
    <n v="170"/>
    <n v="170"/>
    <n v="75.504000000000005"/>
    <n v="145"/>
    <n v="17476.990000000002"/>
    <n v="187.416"/>
    <n v="0"/>
  </r>
  <r>
    <x v="3"/>
    <s v="422.SUJATA K.CRATE (S)"/>
    <s v="Kitchen Crate"/>
    <s v="Finished Good"/>
    <s v="Pcs."/>
    <n v="1050"/>
    <n v="1144"/>
    <n v="62"/>
    <n v="301.72000000000003"/>
    <n v="7419.98"/>
    <n v="0"/>
    <n v="0"/>
    <n v="0"/>
    <n v="0"/>
    <n v="172"/>
    <n v="32789.25"/>
    <n v="0"/>
    <n v="0"/>
    <n v="0"/>
    <n v="0"/>
    <n v="70.927999999999997"/>
    <n v="0"/>
    <n v="0"/>
    <n v="500"/>
    <n v="500"/>
    <n v="196.768"/>
    <n v="-110"/>
    <n v="-19001.75"/>
    <n v="604.952"/>
    <n v="0"/>
  </r>
  <r>
    <x v="3"/>
    <s v="423 Marina 22&quot;(Blue)"/>
    <s v="Kitchen Crate"/>
    <s v="Finished Good"/>
    <s v="Pcs."/>
    <n v="970"/>
    <n v="1057"/>
    <n v="269"/>
    <n v="310.61"/>
    <n v="29201.61"/>
    <n v="0"/>
    <n v="0"/>
    <n v="0"/>
    <n v="0"/>
    <n v="150"/>
    <n v="22875.5"/>
    <n v="0"/>
    <n v="0"/>
    <n v="0"/>
    <n v="0"/>
    <n v="284.33300000000003"/>
    <n v="0"/>
    <n v="0"/>
    <n v="450"/>
    <n v="450"/>
    <n v="158.55000000000001"/>
    <n v="119"/>
    <n v="12918.18"/>
    <n v="602.05999999999995"/>
    <n v="0"/>
  </r>
  <r>
    <x v="3"/>
    <s v="423 Marina 22&quot;(orange)"/>
    <s v="Kitchen Crate"/>
    <s v="Finished Good"/>
    <s v="Pcs."/>
    <n v="970"/>
    <n v="1057"/>
    <n v="-13"/>
    <n v="49.06"/>
    <n v="-2788.5"/>
    <n v="0"/>
    <n v="0"/>
    <n v="0"/>
    <n v="0"/>
    <n v="0"/>
    <n v="0"/>
    <n v="0"/>
    <n v="0"/>
    <n v="0"/>
    <n v="0"/>
    <n v="-13.741"/>
    <n v="0"/>
    <n v="0"/>
    <n v="40"/>
    <n v="40"/>
    <n v="0"/>
    <n v="-13"/>
    <n v="-2788.5"/>
    <n v="89.06"/>
    <n v="0"/>
  </r>
  <r>
    <x v="3"/>
    <s v="423 Marina 22&quot;(Pink)"/>
    <s v="Kitchen Crate"/>
    <s v="Finished Good"/>
    <s v="Pcs."/>
    <n v="970"/>
    <n v="1057"/>
    <n v="87"/>
    <n v="181.79"/>
    <n v="10127.39"/>
    <n v="0"/>
    <n v="0"/>
    <n v="0"/>
    <n v="0"/>
    <n v="9"/>
    <n v="1409.22"/>
    <n v="0"/>
    <n v="0"/>
    <n v="0"/>
    <n v="0"/>
    <n v="91.959000000000003"/>
    <n v="0"/>
    <n v="0"/>
    <n v="190"/>
    <n v="190"/>
    <n v="9.5129999999999999"/>
    <n v="78"/>
    <n v="9079.73"/>
    <n v="362.27699999999999"/>
    <n v="0"/>
  </r>
  <r>
    <x v="3"/>
    <s v="5 Ltr Bkt Only Handle (M.baize)"/>
    <s v="Component"/>
    <s v="Trading"/>
    <s v="Pcs."/>
    <m/>
    <n v="0"/>
    <n v="30"/>
    <n v="1.63"/>
    <n v="121.54"/>
    <n v="0"/>
    <n v="0"/>
    <n v="260"/>
    <n v="936.96"/>
    <n v="0"/>
    <n v="0"/>
    <n v="290"/>
    <n v="48.940399999999997"/>
    <n v="338.94040000000001"/>
    <n v="1060.0999999999999"/>
    <n v="0"/>
    <n v="0"/>
    <n v="0"/>
    <n v="0"/>
    <n v="0"/>
    <n v="0"/>
    <n v="0"/>
    <n v="0"/>
    <n v="1.63"/>
    <n v="0"/>
  </r>
  <r>
    <x v="3"/>
    <s v="5 Ltr Bkt Only Handle (M.white)"/>
    <s v="Component"/>
    <s v="Trading"/>
    <s v="Pcs."/>
    <m/>
    <n v="0"/>
    <n v="102"/>
    <n v="15.76"/>
    <n v="402.15"/>
    <n v="0"/>
    <n v="0"/>
    <n v="0"/>
    <n v="0"/>
    <n v="0"/>
    <n v="0"/>
    <n v="0"/>
    <n v="0"/>
    <n v="0"/>
    <n v="0"/>
    <n v="0"/>
    <n v="0"/>
    <n v="0"/>
    <n v="0"/>
    <n v="0"/>
    <n v="0"/>
    <n v="102"/>
    <n v="402.15"/>
    <n v="15.76"/>
    <n v="0"/>
  </r>
  <r>
    <x v="3"/>
    <s v="5 Ltr Bkt Only Handle (orange)"/>
    <s v="Component"/>
    <s v="Trading"/>
    <s v="Pcs."/>
    <m/>
    <n v="0"/>
    <n v="510"/>
    <n v="2.75"/>
    <n v="1944.81"/>
    <n v="0"/>
    <n v="0"/>
    <n v="803"/>
    <n v="2905.41"/>
    <n v="0"/>
    <n v="0"/>
    <n v="1313"/>
    <n v="221.58188000000001"/>
    <n v="1534.58188"/>
    <n v="4858.1000000000004"/>
    <n v="0"/>
    <n v="0"/>
    <n v="0"/>
    <n v="0"/>
    <n v="0"/>
    <n v="0"/>
    <n v="0"/>
    <n v="0"/>
    <n v="2.75"/>
    <n v="0"/>
  </r>
  <r>
    <x v="3"/>
    <s v="5 Ltr Bkt Only Handle(blue)"/>
    <s v="Component"/>
    <s v="Trading"/>
    <s v="Pcs."/>
    <m/>
    <n v="0"/>
    <n v="677"/>
    <n v="105.69"/>
    <n v="2714.36"/>
    <n v="0"/>
    <n v="0"/>
    <n v="1661"/>
    <n v="6173.57"/>
    <n v="0"/>
    <n v="0"/>
    <n v="2338"/>
    <n v="394.56088000000005"/>
    <n v="2732.56088"/>
    <n v="8900.15"/>
    <n v="0"/>
    <n v="0"/>
    <n v="0"/>
    <n v="0"/>
    <n v="0"/>
    <n v="0"/>
    <n v="0"/>
    <n v="0"/>
    <n v="105.69"/>
    <n v="0"/>
  </r>
  <r>
    <x v="3"/>
    <s v="5 Ltr Bkt Only Handle(pink)"/>
    <s v="Component"/>
    <s v="Trading"/>
    <s v="Pcs."/>
    <m/>
    <n v="0"/>
    <n v="0"/>
    <n v="37.47"/>
    <n v="0"/>
    <n v="0"/>
    <n v="0"/>
    <n v="1618"/>
    <n v="5868.54"/>
    <n v="0"/>
    <n v="0"/>
    <n v="1533"/>
    <n v="258.70908000000003"/>
    <n v="1791.7090800000001"/>
    <n v="5564.79"/>
    <n v="0"/>
    <n v="0"/>
    <n v="0"/>
    <n v="0"/>
    <n v="0"/>
    <n v="0"/>
    <n v="85"/>
    <n v="308.43"/>
    <n v="37.47"/>
    <n v="0"/>
  </r>
  <r>
    <x v="3"/>
    <s v="5 Ltr Bkt Only Handle(sil)"/>
    <s v="Component"/>
    <s v="Trading"/>
    <s v="Pcs."/>
    <m/>
    <n v="0"/>
    <n v="72"/>
    <n v="1.54"/>
    <n v="283.89999999999998"/>
    <n v="0"/>
    <n v="0"/>
    <n v="392"/>
    <n v="1415.99"/>
    <n v="0"/>
    <n v="0"/>
    <n v="460"/>
    <n v="77.629600000000011"/>
    <n v="537.62959999999998"/>
    <n v="1683.6"/>
    <n v="0"/>
    <n v="0"/>
    <n v="0"/>
    <n v="0"/>
    <n v="0"/>
    <n v="0"/>
    <n v="4"/>
    <n v="14.65"/>
    <n v="1.54"/>
    <n v="0"/>
  </r>
  <r>
    <x v="3"/>
    <s v="503 PADMA BUCKET 3.5L (BLUE)"/>
    <s v="Bucket"/>
    <s v="Finished Good"/>
    <s v="Pcs."/>
    <n v="205"/>
    <n v="223"/>
    <n v="185"/>
    <n v="98.81"/>
    <n v="4864.74"/>
    <n v="0"/>
    <n v="0"/>
    <n v="1343"/>
    <n v="32472.87"/>
    <n v="748"/>
    <n v="27432.89"/>
    <n v="0"/>
    <n v="0"/>
    <n v="0"/>
    <n v="0"/>
    <n v="41.255000000000003"/>
    <n v="275.315"/>
    <n v="46.222635349999997"/>
    <n v="0"/>
    <n v="321.53763535000002"/>
    <n v="166.804"/>
    <n v="780"/>
    <n v="18805.77"/>
    <n v="253.54363535000002"/>
    <n v="0"/>
  </r>
  <r>
    <x v="3"/>
    <s v="503 PADMA BUCKET 3.5L (M. BEZ)"/>
    <s v="Bucket"/>
    <s v="Finished Good"/>
    <s v="Pcs."/>
    <n v="205"/>
    <n v="223"/>
    <n v="334"/>
    <n v="30.89"/>
    <n v="11392.27"/>
    <n v="0"/>
    <n v="0"/>
    <n v="180"/>
    <n v="4494.66"/>
    <n v="270"/>
    <n v="10154.86"/>
    <n v="0"/>
    <n v="0"/>
    <n v="0"/>
    <n v="0"/>
    <n v="74.481999999999999"/>
    <n v="36.9"/>
    <n v="6.1951409999999996"/>
    <n v="0"/>
    <n v="43.095140999999998"/>
    <n v="60.21"/>
    <n v="244"/>
    <n v="7120.84"/>
    <n v="13.775140999999998"/>
    <n v="0"/>
  </r>
  <r>
    <x v="3"/>
    <s v="503 PADMA BUCKET 3.5L (M. WHITE)"/>
    <s v="Bucket"/>
    <s v="Finished Good"/>
    <s v="Pcs."/>
    <n v="205"/>
    <n v="223"/>
    <n v="359"/>
    <n v="70.069999999999993"/>
    <n v="11204.73"/>
    <n v="0"/>
    <n v="0"/>
    <n v="260"/>
    <n v="6486.77"/>
    <n v="300"/>
    <n v="11330.56"/>
    <n v="0"/>
    <n v="0"/>
    <n v="0"/>
    <n v="0"/>
    <n v="80.057000000000002"/>
    <n v="53.3"/>
    <n v="8.948537"/>
    <n v="0"/>
    <n v="62.248536999999999"/>
    <n v="66.900000000000006"/>
    <n v="319"/>
    <n v="8585.9599999999991"/>
    <n v="65.418536999999986"/>
    <n v="0"/>
  </r>
  <r>
    <x v="3"/>
    <s v="503 PADMA BUCKET 3.5L (ORG)"/>
    <s v="Bucket"/>
    <s v="Finished Good"/>
    <s v="Pcs."/>
    <n v="205"/>
    <n v="223"/>
    <n v="167"/>
    <n v="23.1"/>
    <n v="4938.17"/>
    <n v="0"/>
    <n v="0"/>
    <n v="445"/>
    <n v="11063.13"/>
    <n v="233"/>
    <n v="8717.34"/>
    <n v="0"/>
    <n v="0"/>
    <n v="0"/>
    <n v="0"/>
    <n v="37.241"/>
    <n v="91.224999999999994"/>
    <n v="15.31576525"/>
    <n v="0"/>
    <n v="106.54076524999999"/>
    <n v="51.959000000000003"/>
    <n v="379"/>
    <n v="9413.1299999999992"/>
    <n v="77.681765249999984"/>
    <n v="0"/>
  </r>
  <r>
    <x v="3"/>
    <s v="503 PADMA BUCKET 3.5L (PINK)"/>
    <s v="Bucket"/>
    <s v="Finished Good"/>
    <s v="Pcs."/>
    <n v="205"/>
    <n v="223"/>
    <n v="413"/>
    <n v="38.43"/>
    <n v="11235.6"/>
    <n v="0"/>
    <n v="0"/>
    <n v="838"/>
    <n v="20849.169999999998"/>
    <n v="553"/>
    <n v="20266.21"/>
    <n v="0"/>
    <n v="0"/>
    <n v="0"/>
    <n v="0"/>
    <n v="92.099000000000004"/>
    <n v="171.79"/>
    <n v="28.841823100000003"/>
    <n v="0"/>
    <n v="200.63182309999999"/>
    <n v="123.319"/>
    <n v="698"/>
    <n v="17476.03"/>
    <n v="115.7428231"/>
    <n v="0"/>
  </r>
  <r>
    <x v="3"/>
    <s v="503 PADMA BUCKET 3.5L (SILVER)"/>
    <s v="Bucket"/>
    <s v="Finished Good"/>
    <s v="Pcs."/>
    <n v="205"/>
    <n v="223"/>
    <n v="297"/>
    <n v="72.569999999999993"/>
    <n v="8024.32"/>
    <n v="0"/>
    <n v="0"/>
    <n v="470"/>
    <n v="11674.45"/>
    <n v="240"/>
    <n v="9107.4"/>
    <n v="0"/>
    <n v="0"/>
    <n v="0"/>
    <n v="0"/>
    <n v="66.230999999999995"/>
    <n v="96.35"/>
    <n v="16.176201500000001"/>
    <n v="0"/>
    <n v="112.5262015"/>
    <n v="53.52"/>
    <n v="527"/>
    <n v="13214.47"/>
    <n v="131.5762015"/>
    <n v="0"/>
  </r>
  <r>
    <x v="3"/>
    <s v="505 TAPI BUCKET 5L (BLUE)"/>
    <s v="Bucket"/>
    <s v="Finished Good"/>
    <s v="Pcs."/>
    <n v="270"/>
    <n v="294"/>
    <n v="183"/>
    <n v="17.7"/>
    <n v="5337.94"/>
    <n v="0"/>
    <n v="0"/>
    <n v="1375"/>
    <n v="38022.18"/>
    <n v="694"/>
    <n v="30597.95"/>
    <n v="763"/>
    <n v="128.76388"/>
    <n v="891.76387999999997"/>
    <n v="21096.95"/>
    <n v="53.802"/>
    <n v="371.25"/>
    <n v="62.329162500000002"/>
    <n v="0"/>
    <n v="433.5791625"/>
    <n v="204.036"/>
    <n v="101"/>
    <n v="2792.9"/>
    <n v="247.24316249999998"/>
    <n v="0"/>
  </r>
  <r>
    <x v="3"/>
    <s v="505 TAPI BUCKET 5L (M. BEZ)"/>
    <s v="Bucket"/>
    <s v="Finished Good"/>
    <s v="Pcs."/>
    <n v="270"/>
    <n v="294"/>
    <n v="110"/>
    <n v="32.08"/>
    <n v="3427.44"/>
    <n v="0"/>
    <n v="0"/>
    <n v="290"/>
    <n v="7881.17"/>
    <n v="270"/>
    <n v="12315.35"/>
    <n v="0"/>
    <n v="0"/>
    <n v="0"/>
    <n v="0"/>
    <n v="32.340000000000003"/>
    <n v="78.3"/>
    <n v="13.145787"/>
    <n v="0"/>
    <n v="91.445786999999996"/>
    <n v="79.38"/>
    <n v="130"/>
    <n v="3644.86"/>
    <n v="44.145786999999999"/>
    <n v="0"/>
  </r>
  <r>
    <x v="3"/>
    <s v="505 TAPI BUCKET 5L (M. WHITE)"/>
    <s v="Bucket"/>
    <s v="Finished Good"/>
    <s v="Pcs."/>
    <n v="270"/>
    <n v="294"/>
    <n v="506"/>
    <n v="150.86000000000001"/>
    <n v="15611.91"/>
    <n v="0"/>
    <n v="0"/>
    <n v="0"/>
    <n v="0"/>
    <n v="222"/>
    <n v="9944.27"/>
    <n v="0"/>
    <n v="0"/>
    <n v="0"/>
    <n v="0"/>
    <n v="148.76400000000001"/>
    <n v="0"/>
    <n v="0"/>
    <n v="0"/>
    <n v="0"/>
    <n v="65.268000000000001"/>
    <n v="284"/>
    <n v="8762.42"/>
    <n v="85.592000000000013"/>
    <n v="0"/>
  </r>
  <r>
    <x v="3"/>
    <s v="505 TAPI BUCKET 5L (ORG)"/>
    <s v="Bucket"/>
    <s v="Finished Good"/>
    <s v="Pcs."/>
    <n v="270"/>
    <n v="294"/>
    <n v="-77"/>
    <n v="9.59"/>
    <n v="-2671.69"/>
    <n v="0"/>
    <n v="0"/>
    <n v="365"/>
    <n v="9971.7800000000007"/>
    <n v="399"/>
    <n v="16458.75"/>
    <n v="0"/>
    <n v="0"/>
    <n v="0"/>
    <n v="0"/>
    <n v="-22.638000000000002"/>
    <n v="98.55"/>
    <n v="16.545559500000003"/>
    <n v="20"/>
    <n v="135.09555950000001"/>
    <n v="117.306"/>
    <n v="-111"/>
    <n v="-4411.59"/>
    <n v="27.379559500000013"/>
    <n v="0"/>
  </r>
  <r>
    <x v="3"/>
    <s v="505 TAPI BUCKET 5L (PINK)"/>
    <s v="Bucket"/>
    <s v="Finished Good"/>
    <s v="Pcs."/>
    <n v="270"/>
    <n v="294"/>
    <n v="304"/>
    <n v="49.76"/>
    <n v="8735.9"/>
    <n v="0"/>
    <n v="0"/>
    <n v="550"/>
    <n v="15023.16"/>
    <n v="588"/>
    <n v="25558.85"/>
    <n v="0"/>
    <n v="0"/>
    <n v="0"/>
    <n v="0"/>
    <n v="89.376000000000005"/>
    <n v="148.5"/>
    <n v="24.931665000000002"/>
    <n v="0"/>
    <n v="173.43166500000001"/>
    <n v="172.87200000000001"/>
    <n v="266"/>
    <n v="7298.41"/>
    <n v="50.319664999999986"/>
    <n v="0"/>
  </r>
  <r>
    <x v="3"/>
    <s v="505 TAPI BUCKET 5L (SILVER)"/>
    <s v="Bucket"/>
    <s v="Finished Good"/>
    <s v="Pcs."/>
    <n v="270"/>
    <n v="294"/>
    <n v="234"/>
    <n v="38.659999999999997"/>
    <n v="7129.09"/>
    <n v="0"/>
    <n v="0"/>
    <n v="460"/>
    <n v="12540.45"/>
    <n v="578"/>
    <n v="26764.86"/>
    <n v="0"/>
    <n v="0"/>
    <n v="0"/>
    <n v="0"/>
    <n v="68.796000000000006"/>
    <n v="124.2"/>
    <n v="20.851938000000001"/>
    <n v="0"/>
    <n v="145.05193800000001"/>
    <n v="169.93199999999999"/>
    <n v="116"/>
    <n v="3205.89"/>
    <n v="13.779938000000016"/>
    <n v="0"/>
  </r>
  <r>
    <x v="3"/>
    <s v="506.GARB. BKT.10L. W. LID(P)"/>
    <s v="Housekeeping"/>
    <s v="Finished Good"/>
    <s v="Pcs."/>
    <n v="520"/>
    <n v="567"/>
    <n v="0"/>
    <n v="7.9"/>
    <n v="0"/>
    <n v="0"/>
    <n v="0"/>
    <n v="30"/>
    <n v="2950.5"/>
    <n v="30"/>
    <n v="3155.7"/>
    <n v="0"/>
    <n v="0"/>
    <n v="0"/>
    <n v="0"/>
    <n v="0"/>
    <n v="15.6"/>
    <n v="2.6190840000000004"/>
    <n v="0"/>
    <n v="18.219083999999999"/>
    <n v="17.010000000000002"/>
    <n v="0"/>
    <n v="0"/>
    <n v="9.1090839999999993"/>
    <n v="0"/>
  </r>
  <r>
    <x v="3"/>
    <s v="506.GARB. BKT.10L.W. LID(S)"/>
    <s v="Housekeeping"/>
    <s v="Finished Good"/>
    <s v="Pcs."/>
    <n v="520"/>
    <n v="567"/>
    <n v="61"/>
    <n v="101.98"/>
    <n v="4407.25"/>
    <n v="0"/>
    <n v="0"/>
    <n v="106"/>
    <n v="7502.1"/>
    <n v="146"/>
    <n v="13611.58"/>
    <n v="0"/>
    <n v="0"/>
    <n v="0"/>
    <n v="0"/>
    <n v="34.587000000000003"/>
    <n v="55.12"/>
    <n v="9.254096800000001"/>
    <n v="0"/>
    <n v="64.374096800000004"/>
    <n v="82.781999999999996"/>
    <n v="21"/>
    <n v="1484.73"/>
    <n v="83.572096800000011"/>
    <n v="0"/>
  </r>
  <r>
    <x v="3"/>
    <s v="506.GARB.Bkt. 10ltr W. Lid (RED)"/>
    <s v="Housekeeping"/>
    <s v="Trading"/>
    <s v="Pcs."/>
    <m/>
    <n v="0"/>
    <n v="7"/>
    <n v="0.32"/>
    <n v="619.01"/>
    <n v="0"/>
    <n v="0"/>
    <n v="0"/>
    <n v="0"/>
    <n v="0"/>
    <n v="0"/>
    <n v="0"/>
    <n v="0"/>
    <n v="0"/>
    <n v="0"/>
    <n v="0"/>
    <n v="0"/>
    <n v="0"/>
    <n v="0"/>
    <n v="0"/>
    <n v="0"/>
    <n v="7"/>
    <n v="619.01"/>
    <n v="0.32"/>
    <n v="0"/>
  </r>
  <r>
    <x v="3"/>
    <s v="506.GARB.BKT.10L. W. LID(B)"/>
    <s v="Housekeeping"/>
    <s v="Finished Good"/>
    <s v="Pcs."/>
    <n v="520"/>
    <n v="567"/>
    <n v="5"/>
    <n v="138.85"/>
    <n v="376.05"/>
    <n v="0"/>
    <n v="0"/>
    <n v="225"/>
    <n v="15444.45"/>
    <n v="230"/>
    <n v="21795.1"/>
    <n v="0"/>
    <n v="0"/>
    <n v="0"/>
    <n v="0"/>
    <n v="2.835"/>
    <n v="117"/>
    <n v="19.643129999999999"/>
    <n v="0"/>
    <n v="136.64312999999999"/>
    <n v="130.41"/>
    <n v="0"/>
    <n v="0"/>
    <n v="145.08312999999995"/>
    <n v="0"/>
  </r>
  <r>
    <x v="3"/>
    <s v="506.GARB.BKT.10L. W. LID(M.W )"/>
    <s v="Housekeeping"/>
    <s v="Finished Good"/>
    <s v="Pcs."/>
    <n v="520"/>
    <n v="567"/>
    <n v="92"/>
    <n v="4.1500000000000004"/>
    <n v="9179.76"/>
    <n v="0"/>
    <n v="0"/>
    <n v="0"/>
    <n v="0"/>
    <n v="0"/>
    <n v="0"/>
    <n v="0"/>
    <n v="0"/>
    <n v="0"/>
    <n v="0"/>
    <n v="52.164000000000001"/>
    <n v="0"/>
    <n v="0"/>
    <n v="0"/>
    <n v="0"/>
    <n v="0"/>
    <n v="92"/>
    <n v="9179.76"/>
    <n v="4.1500000000000004"/>
    <n v="0"/>
  </r>
  <r>
    <x v="3"/>
    <s v="506.GARB.BKT.10L. W.LID (BL)"/>
    <s v="Housekeeping"/>
    <s v="Finished Good"/>
    <s v="Pcs."/>
    <n v="520"/>
    <n v="567"/>
    <n v="87"/>
    <n v="3.93"/>
    <n v="8111.01"/>
    <n v="0"/>
    <n v="0"/>
    <n v="0"/>
    <n v="0"/>
    <n v="0"/>
    <n v="0"/>
    <n v="0"/>
    <n v="0"/>
    <n v="0"/>
    <n v="0"/>
    <n v="49.329000000000001"/>
    <n v="0"/>
    <n v="0"/>
    <n v="0"/>
    <n v="0"/>
    <n v="0"/>
    <n v="87"/>
    <n v="8111.01"/>
    <n v="3.93"/>
    <n v="0"/>
  </r>
  <r>
    <x v="3"/>
    <s v="506.GARB.BKT.10L. W.LID(D.GR)"/>
    <s v="Housekeeping"/>
    <s v="Finished Good"/>
    <s v="Pcs."/>
    <n v="520"/>
    <n v="567"/>
    <n v="121"/>
    <n v="5.46"/>
    <n v="8600.66"/>
    <n v="0"/>
    <n v="0"/>
    <n v="0"/>
    <n v="0"/>
    <n v="0"/>
    <n v="0"/>
    <n v="0"/>
    <n v="0"/>
    <n v="0"/>
    <n v="0"/>
    <n v="68.606999999999999"/>
    <n v="0"/>
    <n v="0"/>
    <n v="0"/>
    <n v="0"/>
    <n v="0"/>
    <n v="121"/>
    <n v="8600.66"/>
    <n v="5.46"/>
    <n v="0"/>
  </r>
  <r>
    <x v="3"/>
    <s v="506.GARB.BKT.10L.W. Lid (Y)"/>
    <s v="Housekeeping"/>
    <s v="Finished Good"/>
    <s v="Pcs."/>
    <m/>
    <m/>
    <m/>
    <n v="0.6"/>
    <m/>
    <m/>
    <m/>
    <m/>
    <m/>
    <m/>
    <m/>
    <m/>
    <m/>
    <n v="0"/>
    <m/>
    <n v="0"/>
    <n v="0"/>
    <n v="0"/>
    <n v="0"/>
    <n v="0"/>
    <n v="0"/>
    <m/>
    <m/>
    <n v="0.6"/>
    <n v="0"/>
  </r>
  <r>
    <x v="3"/>
    <s v="506.GARB.BKT.10L.W.LID ( D Blue)"/>
    <s v="Housekeeping"/>
    <s v="Finished Good"/>
    <s v="Pcs."/>
    <n v="520"/>
    <n v="567"/>
    <n v="87"/>
    <n v="3.93"/>
    <n v="6149.68"/>
    <n v="0"/>
    <n v="0"/>
    <n v="0"/>
    <n v="0"/>
    <n v="0"/>
    <n v="0"/>
    <n v="0"/>
    <n v="0"/>
    <n v="0"/>
    <n v="0"/>
    <n v="49.329000000000001"/>
    <n v="0"/>
    <n v="0"/>
    <n v="0"/>
    <n v="0"/>
    <n v="0"/>
    <n v="87"/>
    <n v="6149.68"/>
    <n v="3.93"/>
    <n v="0"/>
  </r>
  <r>
    <x v="3"/>
    <s v="506.GARB.BKT.10L.W.LID(M.B)"/>
    <s v="Housekeeping"/>
    <s v="Finished Good"/>
    <s v="Pcs."/>
    <m/>
    <m/>
    <m/>
    <n v="6.74"/>
    <m/>
    <m/>
    <m/>
    <m/>
    <m/>
    <m/>
    <m/>
    <m/>
    <m/>
    <n v="0"/>
    <m/>
    <n v="0"/>
    <n v="0"/>
    <n v="0"/>
    <n v="0"/>
    <n v="0"/>
    <n v="0"/>
    <m/>
    <m/>
    <n v="6.74"/>
    <n v="0"/>
  </r>
  <r>
    <x v="3"/>
    <s v="507 KAVERI BUCKET 7L (BLUE)"/>
    <s v="Bucket"/>
    <s v="Finished Good"/>
    <s v="Pcs."/>
    <n v="365"/>
    <n v="398"/>
    <n v="420"/>
    <n v="110.39"/>
    <n v="17243.89"/>
    <n v="0"/>
    <n v="0"/>
    <n v="55"/>
    <n v="2049.15"/>
    <n v="439"/>
    <n v="30546.99"/>
    <n v="0"/>
    <n v="0"/>
    <n v="0"/>
    <n v="0"/>
    <n v="167.16"/>
    <n v="20.074999999999999"/>
    <n v="3.37039175"/>
    <n v="50"/>
    <n v="73.445391749999999"/>
    <n v="174.72200000000001"/>
    <n v="36"/>
    <n v="1341.26"/>
    <n v="9.1133917499999768"/>
    <n v="0"/>
  </r>
  <r>
    <x v="3"/>
    <s v="507 KAVERI BUCKET 7L (M BEZ)"/>
    <s v="Bucket"/>
    <s v="Finished Good"/>
    <s v="Pcs."/>
    <n v="365"/>
    <n v="398"/>
    <n v="849"/>
    <n v="198.25"/>
    <n v="32914.21"/>
    <n v="0"/>
    <n v="0"/>
    <n v="0"/>
    <n v="0"/>
    <n v="241"/>
    <n v="16541.05"/>
    <n v="0"/>
    <n v="0"/>
    <n v="0"/>
    <n v="0"/>
    <n v="337.90199999999999"/>
    <n v="0"/>
    <n v="0"/>
    <n v="0"/>
    <n v="0"/>
    <n v="95.918000000000006"/>
    <n v="608"/>
    <n v="23571.08"/>
    <n v="102.33199999999999"/>
    <n v="0"/>
  </r>
  <r>
    <x v="3"/>
    <s v="507 KAVERI BUCKET 7L (M.WT)"/>
    <s v="Bucket"/>
    <s v="Finished Good"/>
    <s v="Pcs."/>
    <n v="365"/>
    <n v="398"/>
    <n v="227"/>
    <n v="35"/>
    <n v="9181.84"/>
    <n v="0"/>
    <n v="0"/>
    <n v="0"/>
    <n v="0"/>
    <n v="140"/>
    <n v="9607.6"/>
    <n v="0"/>
    <n v="0"/>
    <n v="0"/>
    <n v="0"/>
    <n v="90.346000000000004"/>
    <n v="0"/>
    <n v="0"/>
    <n v="70"/>
    <n v="70"/>
    <n v="55.72"/>
    <n v="87"/>
    <n v="3519.03"/>
    <n v="49.28"/>
    <n v="0"/>
  </r>
  <r>
    <x v="3"/>
    <s v="507 KAVERI BUCKET 7L (OR)"/>
    <s v="Bucket"/>
    <s v="Finished Good"/>
    <s v="Pcs."/>
    <n v="365"/>
    <n v="398"/>
    <n v="360"/>
    <n v="41.65"/>
    <n v="13588.11"/>
    <n v="0"/>
    <n v="0"/>
    <n v="400"/>
    <n v="14179.69"/>
    <n v="354"/>
    <n v="24754.71"/>
    <n v="0"/>
    <n v="0"/>
    <n v="0"/>
    <n v="0"/>
    <n v="143.28"/>
    <n v="146"/>
    <n v="24.511940000000003"/>
    <n v="0"/>
    <n v="170.51194000000001"/>
    <n v="140.892"/>
    <n v="406"/>
    <n v="14449.26"/>
    <n v="71.26994000000002"/>
    <n v="0"/>
  </r>
  <r>
    <x v="3"/>
    <s v="507 KAVERI BUCKET 7L (PINK)"/>
    <s v="Bucket"/>
    <s v="Finished Good"/>
    <s v="Pcs."/>
    <n v="365"/>
    <n v="398"/>
    <n v="625"/>
    <n v="135.28"/>
    <n v="25491.24"/>
    <n v="0"/>
    <n v="0"/>
    <n v="650"/>
    <n v="24172.87"/>
    <n v="502"/>
    <n v="34557.4"/>
    <n v="0"/>
    <n v="0"/>
    <n v="0"/>
    <n v="0"/>
    <n v="248.75"/>
    <n v="237.25"/>
    <n v="39.831902500000005"/>
    <n v="0"/>
    <n v="277.08190250000001"/>
    <n v="199.79599999999999"/>
    <n v="773"/>
    <n v="29304.58"/>
    <n v="212.56590250000005"/>
    <n v="0"/>
  </r>
  <r>
    <x v="3"/>
    <s v="507 KAVERI BUCKET 7L (SIL)"/>
    <s v="Bucket"/>
    <s v="Finished Good"/>
    <s v="Pcs."/>
    <n v="365"/>
    <n v="398"/>
    <n v="485"/>
    <n v="219.6"/>
    <n v="19667.75"/>
    <n v="0"/>
    <n v="0"/>
    <n v="0"/>
    <n v="0"/>
    <n v="237"/>
    <n v="16345.5"/>
    <n v="0"/>
    <n v="0"/>
    <n v="0"/>
    <n v="0"/>
    <n v="193.03"/>
    <n v="0"/>
    <n v="0"/>
    <n v="0"/>
    <n v="0"/>
    <n v="94.325999999999993"/>
    <n v="248"/>
    <n v="10056.93"/>
    <n v="125.274"/>
    <n v="0"/>
  </r>
  <r>
    <x v="3"/>
    <s v="508.GARB. BKT.13L.W. LID (BL.)"/>
    <s v="Housekeeping"/>
    <s v="Trading"/>
    <s v="Pcs."/>
    <m/>
    <n v="0"/>
    <n v="1"/>
    <n v="0.05"/>
    <n v="111.02"/>
    <n v="0"/>
    <n v="0"/>
    <n v="0"/>
    <n v="0"/>
    <n v="0"/>
    <n v="0"/>
    <n v="0"/>
    <n v="0"/>
    <n v="0"/>
    <n v="0"/>
    <n v="0"/>
    <n v="0"/>
    <n v="0"/>
    <n v="0"/>
    <n v="0"/>
    <n v="0"/>
    <n v="1"/>
    <n v="111.02"/>
    <n v="0.05"/>
    <n v="0"/>
  </r>
  <r>
    <x v="3"/>
    <s v="508.GARB. BKT.13L.W.LID (B)"/>
    <s v="Housekeeping"/>
    <s v="Finished Good"/>
    <s v="Pcs."/>
    <n v="590"/>
    <n v="643"/>
    <n v="-4"/>
    <n v="23.76"/>
    <n v="-307.27999999999997"/>
    <n v="0"/>
    <n v="0"/>
    <n v="30"/>
    <n v="2304.6"/>
    <n v="23"/>
    <n v="2553.46"/>
    <n v="0"/>
    <n v="0"/>
    <n v="0"/>
    <n v="0"/>
    <n v="-2.5720000000000001"/>
    <n v="17.7"/>
    <n v="2.9716529999999999"/>
    <n v="0"/>
    <n v="20.671652999999999"/>
    <n v="14.789"/>
    <n v="3"/>
    <n v="230.46"/>
    <n v="29.642652999999996"/>
    <n v="0"/>
  </r>
  <r>
    <x v="3"/>
    <s v="508.GARB.BKT.13L. W.LID (M.B.)"/>
    <s v="Housekeeping"/>
    <s v="Finished Good"/>
    <s v="Pcs."/>
    <n v="590"/>
    <n v="643"/>
    <n v="0"/>
    <n v="31.88"/>
    <n v="0"/>
    <n v="0"/>
    <n v="0"/>
    <n v="30"/>
    <n v="2798.4"/>
    <n v="15"/>
    <n v="1642.5"/>
    <n v="0"/>
    <n v="0"/>
    <n v="0"/>
    <n v="0"/>
    <n v="0"/>
    <n v="17.7"/>
    <n v="2.9716529999999999"/>
    <n v="0"/>
    <n v="20.671652999999999"/>
    <n v="9.6449999999999996"/>
    <n v="15"/>
    <n v="1399.2"/>
    <n v="42.906653000000006"/>
    <n v="0"/>
  </r>
  <r>
    <x v="3"/>
    <s v="508.GARB.BKT.13L. W.LID (P)"/>
    <s v="Housekeeping"/>
    <s v="Finished Good"/>
    <s v="Pcs."/>
    <n v="590"/>
    <n v="643"/>
    <n v="0"/>
    <n v="92.76"/>
    <n v="0"/>
    <n v="0"/>
    <n v="0"/>
    <n v="55"/>
    <n v="6664"/>
    <n v="55"/>
    <n v="6083.3"/>
    <n v="0"/>
    <n v="0"/>
    <n v="0"/>
    <n v="0"/>
    <n v="0"/>
    <n v="32.450000000000003"/>
    <n v="5.4480305000000007"/>
    <n v="0"/>
    <n v="37.898030500000004"/>
    <n v="35.365000000000002"/>
    <n v="0"/>
    <n v="0"/>
    <n v="95.293030499999986"/>
    <n v="0"/>
  </r>
  <r>
    <x v="3"/>
    <s v="508.GARB.BKT.13L.W. LID (S)"/>
    <s v="Housekeeping"/>
    <s v="Finished Good"/>
    <s v="Pcs."/>
    <n v="590"/>
    <n v="643"/>
    <n v="0"/>
    <n v="22.02"/>
    <n v="0"/>
    <n v="0"/>
    <n v="0"/>
    <n v="135"/>
    <n v="9483.6"/>
    <n v="135"/>
    <n v="17643.3"/>
    <n v="0"/>
    <n v="0"/>
    <n v="0"/>
    <n v="0"/>
    <n v="0"/>
    <n v="79.650000000000006"/>
    <n v="13.372438500000003"/>
    <n v="0"/>
    <n v="93.022438500000007"/>
    <n v="86.805000000000007"/>
    <n v="0"/>
    <n v="0"/>
    <n v="28.237438499999996"/>
    <n v="0"/>
  </r>
  <r>
    <x v="3"/>
    <s v="508.GARB.BKT.13L.W.LID ( GR)"/>
    <s v="Housekeeping"/>
    <s v="Finished Good"/>
    <s v="Pcs."/>
    <m/>
    <m/>
    <m/>
    <n v="11.26"/>
    <m/>
    <m/>
    <m/>
    <m/>
    <m/>
    <m/>
    <m/>
    <m/>
    <m/>
    <n v="0"/>
    <m/>
    <n v="0"/>
    <n v="0"/>
    <n v="0"/>
    <n v="0"/>
    <n v="0"/>
    <n v="0"/>
    <m/>
    <m/>
    <n v="11.26"/>
    <n v="0"/>
  </r>
  <r>
    <x v="3"/>
    <s v="508.GARB.BKT.13L.W.LID (M.W.)"/>
    <s v="Housekeeping"/>
    <s v="Finished Good"/>
    <s v="Pcs."/>
    <n v="590"/>
    <n v="643"/>
    <n v="0"/>
    <n v="4.78"/>
    <n v="0"/>
    <n v="0"/>
    <n v="0"/>
    <n v="15"/>
    <n v="1816.5"/>
    <n v="15"/>
    <n v="1642.5"/>
    <n v="0"/>
    <n v="0"/>
    <n v="0"/>
    <n v="0"/>
    <n v="0"/>
    <n v="8.85"/>
    <n v="1.4858264999999999"/>
    <n v="0"/>
    <n v="10.3358265"/>
    <n v="9.6449999999999996"/>
    <n v="0"/>
    <n v="0"/>
    <n v="5.4708265000000011"/>
    <n v="0"/>
  </r>
  <r>
    <x v="3"/>
    <s v="510 YAMUNA BUCKET 10L ( M.WT)"/>
    <s v="Bucket"/>
    <s v="Finished Good"/>
    <s v="Pcs."/>
    <n v="500"/>
    <n v="545"/>
    <n v="192"/>
    <n v="57.92"/>
    <n v="12332.64"/>
    <n v="0"/>
    <n v="0"/>
    <n v="0"/>
    <n v="0"/>
    <n v="195"/>
    <n v="17587.349999999999"/>
    <n v="0"/>
    <n v="0"/>
    <n v="0"/>
    <n v="0"/>
    <n v="104.64"/>
    <n v="0"/>
    <n v="0"/>
    <n v="50"/>
    <n v="50"/>
    <n v="106.27500000000001"/>
    <n v="-3"/>
    <n v="-192.7"/>
    <n v="1.644999999999996"/>
    <n v="0"/>
  </r>
  <r>
    <x v="3"/>
    <s v="510 YAMUNA BUCKET 10L (BLUE)"/>
    <s v="Bucket"/>
    <s v="Finished Good"/>
    <s v="Pcs."/>
    <n v="500"/>
    <n v="545"/>
    <n v="991"/>
    <n v="630.03"/>
    <n v="61213.9"/>
    <n v="0"/>
    <n v="0"/>
    <n v="0"/>
    <n v="0"/>
    <n v="785"/>
    <n v="68954.070000000007"/>
    <n v="0"/>
    <n v="0"/>
    <n v="0"/>
    <n v="0"/>
    <n v="540.09500000000003"/>
    <n v="0"/>
    <n v="0"/>
    <n v="0"/>
    <n v="0"/>
    <n v="427.82499999999999"/>
    <n v="206"/>
    <n v="12724.59"/>
    <n v="202.20499999999998"/>
    <n v="0"/>
  </r>
  <r>
    <x v="3"/>
    <s v="510 YAMUNA BUCKET 10L (M. BEZ)"/>
    <s v="Bucket"/>
    <s v="Finished Good"/>
    <s v="Pcs."/>
    <n v="500"/>
    <n v="545"/>
    <n v="218"/>
    <n v="103.55"/>
    <n v="13512.33"/>
    <n v="0"/>
    <n v="0"/>
    <n v="0"/>
    <n v="0"/>
    <n v="210"/>
    <n v="18912.3"/>
    <n v="0"/>
    <n v="0"/>
    <n v="0"/>
    <n v="0"/>
    <n v="118.81"/>
    <n v="0"/>
    <n v="0"/>
    <n v="20"/>
    <n v="20"/>
    <n v="114.45"/>
    <n v="8"/>
    <n v="495.87"/>
    <n v="9.0999999999999943"/>
    <n v="0"/>
  </r>
  <r>
    <x v="3"/>
    <s v="510 YAMUNA BUCKET 10L (ORG)"/>
    <s v="Bucket"/>
    <s v="Finished Good"/>
    <s v="Pcs."/>
    <n v="500"/>
    <n v="545"/>
    <n v="189"/>
    <n v="8.2200000000000006"/>
    <n v="12002.54"/>
    <n v="0"/>
    <n v="0"/>
    <n v="0"/>
    <n v="0"/>
    <n v="180"/>
    <n v="15441.12"/>
    <n v="0"/>
    <n v="0"/>
    <n v="0"/>
    <n v="0"/>
    <n v="103.005"/>
    <n v="0"/>
    <n v="0"/>
    <n v="90"/>
    <n v="90"/>
    <n v="98.1"/>
    <n v="9"/>
    <n v="571.54999999999995"/>
    <n v="0.12000000000000455"/>
    <n v="0"/>
  </r>
  <r>
    <x v="3"/>
    <s v="510 YAMUNA BUCKET 10L (PINK)"/>
    <s v="Bucket"/>
    <s v="Finished Good"/>
    <s v="Pcs."/>
    <n v="500"/>
    <n v="545"/>
    <n v="588"/>
    <n v="303.35000000000002"/>
    <n v="36027.629999999997"/>
    <n v="0"/>
    <n v="0"/>
    <n v="0"/>
    <n v="0"/>
    <n v="420"/>
    <n v="37389"/>
    <n v="0"/>
    <n v="0"/>
    <n v="0"/>
    <n v="0"/>
    <n v="320.45999999999998"/>
    <n v="0"/>
    <n v="0"/>
    <n v="0"/>
    <n v="0"/>
    <n v="228.9"/>
    <n v="168"/>
    <n v="10293.61"/>
    <n v="74.450000000000017"/>
    <n v="0"/>
  </r>
  <r>
    <x v="3"/>
    <s v="510 YAMUNA BUCKET 10L (SILVER)"/>
    <s v="Bucket"/>
    <s v="Finished Good"/>
    <s v="Pcs."/>
    <n v="500"/>
    <n v="545"/>
    <n v="245"/>
    <n v="160.27000000000001"/>
    <n v="14994.51"/>
    <n v="0"/>
    <n v="0"/>
    <n v="0"/>
    <n v="0"/>
    <n v="230"/>
    <n v="20618.400000000001"/>
    <n v="0"/>
    <n v="0"/>
    <n v="0"/>
    <n v="0"/>
    <n v="133.52500000000001"/>
    <n v="0"/>
    <n v="0"/>
    <n v="0"/>
    <n v="0"/>
    <n v="125.35"/>
    <n v="15"/>
    <n v="918.03"/>
    <n v="34.920000000000016"/>
    <n v="0"/>
  </r>
  <r>
    <x v="3"/>
    <s v="515 GODAVARI BUCKET 15L (BLUE)"/>
    <s v="Bucket"/>
    <s v="Finished Good"/>
    <s v="Pcs."/>
    <n v="705"/>
    <n v="768"/>
    <n v="269"/>
    <n v="356.18"/>
    <n v="22846.81"/>
    <n v="0"/>
    <n v="0"/>
    <n v="576"/>
    <n v="44810.58"/>
    <n v="509"/>
    <n v="55171"/>
    <n v="0"/>
    <n v="0"/>
    <n v="0"/>
    <n v="0"/>
    <n v="206.59200000000001"/>
    <n v="406.08"/>
    <n v="68.176771200000005"/>
    <n v="200"/>
    <n v="674.2567712"/>
    <n v="390.91199999999998"/>
    <n v="336"/>
    <n v="26902.81"/>
    <n v="639.52477120000003"/>
    <n v="0"/>
  </r>
  <r>
    <x v="3"/>
    <s v="515 GODAVARI BUCKET 15L (M WT.)"/>
    <s v="Bucket"/>
    <s v="Finished Good"/>
    <s v="Pcs."/>
    <n v="705"/>
    <n v="768"/>
    <n v="291"/>
    <n v="149.87"/>
    <n v="30913.7"/>
    <n v="0"/>
    <n v="0"/>
    <n v="0"/>
    <n v="0"/>
    <n v="164"/>
    <n v="18054.599999999999"/>
    <n v="0"/>
    <n v="0"/>
    <n v="0"/>
    <n v="0"/>
    <n v="223.488"/>
    <n v="0"/>
    <n v="0"/>
    <n v="230"/>
    <n v="230"/>
    <n v="125.952"/>
    <n v="127"/>
    <n v="13491.55"/>
    <n v="253.91800000000001"/>
    <n v="0"/>
  </r>
  <r>
    <x v="3"/>
    <s v="515 GODAVARI BUCKET 15L (M.BEZ)"/>
    <s v="Bucket"/>
    <s v="Finished Good"/>
    <s v="Pcs."/>
    <n v="705"/>
    <n v="768"/>
    <n v="111"/>
    <n v="165.6"/>
    <n v="9619.52"/>
    <n v="0"/>
    <n v="0"/>
    <n v="231"/>
    <n v="17836.419999999998"/>
    <n v="190"/>
    <n v="20793"/>
    <n v="0"/>
    <n v="0"/>
    <n v="0"/>
    <n v="0"/>
    <n v="85.248000000000005"/>
    <n v="162.85499999999999"/>
    <n v="27.341725950000001"/>
    <n v="140"/>
    <n v="330.19672594999997"/>
    <n v="145.91999999999999"/>
    <n v="152"/>
    <n v="12142.39"/>
    <n v="349.87672595000004"/>
    <n v="0"/>
  </r>
  <r>
    <x v="3"/>
    <s v="515 GODAVARI BUCKET 15L (ORANGE)"/>
    <s v="Bucket"/>
    <s v="Finished Good"/>
    <s v="Pcs."/>
    <n v="705"/>
    <n v="768"/>
    <n v="211"/>
    <n v="154.91999999999999"/>
    <n v="17550.97"/>
    <n v="0"/>
    <n v="0"/>
    <n v="121"/>
    <n v="9309.82"/>
    <n v="109"/>
    <n v="11572.6"/>
    <n v="0"/>
    <n v="0"/>
    <n v="0"/>
    <n v="0"/>
    <n v="162.048"/>
    <n v="85.305000000000007"/>
    <n v="14.321856450000002"/>
    <n v="0"/>
    <n v="99.626856450000005"/>
    <n v="83.712000000000003"/>
    <n v="223"/>
    <n v="18042.04"/>
    <n v="170.83485645000002"/>
    <n v="0"/>
  </r>
  <r>
    <x v="3"/>
    <s v="515 GODAVARI BUCKET 15L (PINK)"/>
    <s v="Bucket"/>
    <s v="Finished Good"/>
    <s v="Pcs."/>
    <n v="705"/>
    <n v="768"/>
    <n v="18"/>
    <n v="258.82"/>
    <n v="1521.97"/>
    <n v="0"/>
    <n v="0"/>
    <n v="467"/>
    <n v="36033.379999999997"/>
    <n v="383"/>
    <n v="41728.6"/>
    <n v="0"/>
    <n v="0"/>
    <n v="0"/>
    <n v="0"/>
    <n v="13.824"/>
    <n v="329.23500000000001"/>
    <n v="55.275264150000005"/>
    <n v="220"/>
    <n v="604.51026415000001"/>
    <n v="294.14400000000001"/>
    <n v="102"/>
    <n v="7895.55"/>
    <n v="569.18626414999994"/>
    <n v="0"/>
  </r>
  <r>
    <x v="3"/>
    <s v="515 GODAVARI BUCKET 15L (SIL)"/>
    <s v="Bucket"/>
    <s v="Finished Good"/>
    <s v="Pcs."/>
    <n v="705"/>
    <n v="768"/>
    <n v="146"/>
    <n v="56.8"/>
    <n v="12384.63"/>
    <n v="0"/>
    <n v="0"/>
    <n v="399"/>
    <n v="30720.1"/>
    <n v="245"/>
    <n v="26839"/>
    <n v="0"/>
    <n v="0"/>
    <n v="0"/>
    <n v="0"/>
    <n v="112.128"/>
    <n v="281.29500000000002"/>
    <n v="47.226617550000007"/>
    <n v="0"/>
    <n v="328.52161755000003"/>
    <n v="188.16"/>
    <n v="300"/>
    <n v="23727.38"/>
    <n v="197.16161755000005"/>
    <n v="0"/>
  </r>
  <r>
    <x v="3"/>
    <s v="516 DOLPHIN BKT.16L (GRAY)"/>
    <s v="Bucket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516. DOLPHIN BKT.16 L  (P.GR.)"/>
    <s v="Bucket"/>
    <s v="Finished Good"/>
    <s v="Pcs."/>
    <n v="450"/>
    <n v="490"/>
    <n v="-205"/>
    <n v="231.21"/>
    <n v="-19640.38"/>
    <n v="0"/>
    <n v="0"/>
    <n v="120"/>
    <n v="6025.59"/>
    <n v="91"/>
    <n v="7281.75"/>
    <n v="0"/>
    <n v="0"/>
    <n v="0"/>
    <n v="0"/>
    <n v="-100.45"/>
    <n v="54"/>
    <n v="9.0660600000000002"/>
    <n v="130"/>
    <n v="193.06605999999999"/>
    <n v="44.59"/>
    <n v="-176"/>
    <n v="-11549.88"/>
    <n v="379.68606"/>
    <n v="0"/>
  </r>
  <r>
    <x v="3"/>
    <s v="516. DOLPHIN BKT.16 LTR ( L.B)"/>
    <s v="Bucket"/>
    <s v="Finished Good"/>
    <s v="Pcs."/>
    <n v="450"/>
    <n v="490"/>
    <n v="78"/>
    <n v="35.4"/>
    <n v="4109.42"/>
    <n v="0"/>
    <n v="0"/>
    <n v="202"/>
    <n v="9943.15"/>
    <n v="199"/>
    <n v="15904.59"/>
    <n v="0"/>
    <n v="0"/>
    <n v="0"/>
    <n v="0"/>
    <n v="38.22"/>
    <n v="90.9"/>
    <n v="15.261201000000003"/>
    <n v="0"/>
    <n v="106.16120100000001"/>
    <n v="97.51"/>
    <n v="81"/>
    <n v="4065.21"/>
    <n v="44.051201000000006"/>
    <n v="0"/>
  </r>
  <r>
    <x v="3"/>
    <s v="516. DOLPHIN BKT.16 LTR (BLUE)"/>
    <s v="Bucket"/>
    <s v="Finished Good"/>
    <s v="Pcs."/>
    <n v="450"/>
    <n v="490"/>
    <n v="13"/>
    <n v="8.5"/>
    <n v="633.36"/>
    <n v="0"/>
    <n v="0"/>
    <n v="0"/>
    <n v="0"/>
    <n v="0"/>
    <n v="0"/>
    <n v="0"/>
    <n v="0"/>
    <n v="0"/>
    <n v="0"/>
    <n v="6.37"/>
    <n v="0"/>
    <n v="0"/>
    <n v="0"/>
    <n v="0"/>
    <n v="0"/>
    <n v="13"/>
    <n v="633.36"/>
    <n v="8.5"/>
    <n v="0"/>
  </r>
  <r>
    <x v="3"/>
    <s v="516. DOLPHIN BKT.16 LTR (M.B)"/>
    <s v="Bucket"/>
    <s v="Finished Good"/>
    <s v="Pcs."/>
    <n v="450"/>
    <n v="490"/>
    <n v="109"/>
    <n v="3.48"/>
    <n v="6184.89"/>
    <n v="0"/>
    <n v="0"/>
    <n v="0"/>
    <n v="0"/>
    <n v="70"/>
    <n v="5562.85"/>
    <n v="0"/>
    <n v="0"/>
    <n v="0"/>
    <n v="0"/>
    <n v="53.41"/>
    <n v="0"/>
    <n v="0"/>
    <n v="40"/>
    <n v="40"/>
    <n v="34.299999999999997"/>
    <n v="39"/>
    <n v="2212.94"/>
    <n v="9.18"/>
    <n v="0"/>
  </r>
  <r>
    <x v="3"/>
    <s v="516. DOLPHIN BKT.16 LTR (PINK)"/>
    <s v="Bucket"/>
    <s v="Finished Good"/>
    <s v="Pcs."/>
    <n v="450"/>
    <n v="490"/>
    <n v="457"/>
    <n v="242.24"/>
    <n v="23678.46"/>
    <n v="0"/>
    <n v="0"/>
    <n v="0"/>
    <n v="0"/>
    <n v="160"/>
    <n v="12795.85"/>
    <n v="0"/>
    <n v="0"/>
    <n v="0"/>
    <n v="0"/>
    <n v="223.93"/>
    <n v="0"/>
    <n v="0"/>
    <n v="0"/>
    <n v="0"/>
    <n v="78.400000000000006"/>
    <n v="297"/>
    <n v="15388.41"/>
    <n v="163.84"/>
    <n v="0"/>
  </r>
  <r>
    <x v="3"/>
    <s v="516. DOLPHIN BKT.16 LTR (SL)"/>
    <s v="Bucket"/>
    <s v="Finished Good"/>
    <s v="Pcs."/>
    <n v="450"/>
    <n v="490"/>
    <n v="187"/>
    <n v="296.27999999999997"/>
    <n v="9977.8700000000008"/>
    <n v="0"/>
    <n v="0"/>
    <n v="0"/>
    <n v="0"/>
    <n v="70"/>
    <n v="5596.5"/>
    <n v="0"/>
    <n v="0"/>
    <n v="0"/>
    <n v="0"/>
    <n v="91.63"/>
    <n v="0"/>
    <n v="0"/>
    <n v="180"/>
    <n v="180"/>
    <n v="34.299999999999997"/>
    <n v="117"/>
    <n v="6242.83"/>
    <n v="441.97999999999996"/>
    <n v="0"/>
  </r>
  <r>
    <x v="3"/>
    <s v="516.DOLPHIN BKT.16 LTR (BR)"/>
    <s v="Bucket"/>
    <s v="Finished Good"/>
    <s v="Pcs."/>
    <n v="450"/>
    <n v="490"/>
    <n v="43"/>
    <n v="2.92"/>
    <n v="4706.3500000000004"/>
    <n v="0"/>
    <n v="0"/>
    <n v="0"/>
    <n v="0"/>
    <n v="0"/>
    <n v="0"/>
    <n v="0"/>
    <n v="0"/>
    <n v="0"/>
    <n v="0"/>
    <n v="21.07"/>
    <n v="0"/>
    <n v="0"/>
    <n v="0"/>
    <n v="0"/>
    <n v="0"/>
    <n v="43"/>
    <n v="4706.3500000000004"/>
    <n v="2.92"/>
    <n v="0"/>
  </r>
  <r>
    <x v="3"/>
    <s v="516.DOLPHIN BKT.16 LTR (M.W)"/>
    <s v="Bucket"/>
    <s v="Finished Good"/>
    <s v="Pcs."/>
    <n v="450"/>
    <n v="490"/>
    <n v="256"/>
    <n v="63.46"/>
    <n v="13883.1"/>
    <n v="0"/>
    <n v="0"/>
    <n v="0"/>
    <n v="0"/>
    <n v="160"/>
    <n v="12753.85"/>
    <n v="0"/>
    <n v="0"/>
    <n v="0"/>
    <n v="0"/>
    <n v="125.44"/>
    <n v="0"/>
    <n v="0"/>
    <n v="20"/>
    <n v="20"/>
    <n v="78.400000000000006"/>
    <n v="96"/>
    <n v="5206.16"/>
    <n v="5.0600000000000023"/>
    <n v="0"/>
  </r>
  <r>
    <x v="3"/>
    <s v="517 Narmada Bkt 17 L (blue)"/>
    <s v="Bucket"/>
    <s v="Finished Good"/>
    <s v="Pcs."/>
    <n v="745"/>
    <n v="812"/>
    <n v="581"/>
    <n v="481.45"/>
    <n v="53806.94"/>
    <n v="0"/>
    <n v="0"/>
    <n v="396"/>
    <n v="33577.410000000003"/>
    <n v="273"/>
    <n v="37861.629999999997"/>
    <n v="0"/>
    <n v="0"/>
    <n v="0"/>
    <n v="0"/>
    <n v="471.77199999999999"/>
    <n v="295.02"/>
    <n v="49.530907800000001"/>
    <n v="0"/>
    <n v="344.5509078"/>
    <n v="221.67599999999999"/>
    <n v="704"/>
    <n v="62187.1"/>
    <n v="604.32490780000012"/>
    <n v="0"/>
  </r>
  <r>
    <x v="3"/>
    <s v="517 Narmada Bkt 17 L (G.Pigeon)"/>
    <s v="Bucket"/>
    <s v="Finished Good"/>
    <s v="Pcs."/>
    <n v="745"/>
    <n v="812"/>
    <n v="70"/>
    <n v="63.23"/>
    <n v="6480.97"/>
    <n v="0"/>
    <n v="0"/>
    <n v="0"/>
    <n v="0"/>
    <n v="0"/>
    <n v="0"/>
    <n v="0"/>
    <n v="0"/>
    <n v="0"/>
    <n v="0"/>
    <n v="56.84"/>
    <n v="0"/>
    <n v="0"/>
    <n v="0"/>
    <n v="0"/>
    <n v="0"/>
    <n v="70"/>
    <n v="6480.97"/>
    <n v="63.23"/>
    <n v="0"/>
  </r>
  <r>
    <x v="3"/>
    <s v="517 Narmada Bkt 17 L (Gray)"/>
    <s v="Bucket"/>
    <s v="Finished Good"/>
    <s v="Pcs."/>
    <n v="745"/>
    <n v="812"/>
    <n v="28"/>
    <n v="26.69"/>
    <n v="2605.98"/>
    <n v="0"/>
    <n v="0"/>
    <n v="0"/>
    <n v="0"/>
    <n v="0"/>
    <n v="0"/>
    <n v="0"/>
    <n v="0"/>
    <n v="0"/>
    <n v="0"/>
    <n v="22.736000000000001"/>
    <n v="0"/>
    <n v="0"/>
    <n v="0"/>
    <n v="0"/>
    <n v="0"/>
    <n v="28"/>
    <n v="2605.98"/>
    <n v="26.69"/>
    <n v="0"/>
  </r>
  <r>
    <x v="3"/>
    <s v="517 Narmada Bkt 17 L (M.Baize)"/>
    <s v="Bucket"/>
    <s v="Finished Good"/>
    <s v="Pcs."/>
    <n v="745"/>
    <n v="812"/>
    <n v="105"/>
    <n v="64.59"/>
    <n v="9828.92"/>
    <n v="0"/>
    <n v="0"/>
    <n v="213"/>
    <n v="17933.66"/>
    <n v="100"/>
    <n v="14206.4"/>
    <n v="0"/>
    <n v="0"/>
    <n v="0"/>
    <n v="0"/>
    <n v="85.26"/>
    <n v="158.685"/>
    <n v="26.641624650000004"/>
    <n v="0"/>
    <n v="185.32662465000001"/>
    <n v="81.2"/>
    <n v="218"/>
    <n v="18401.7"/>
    <n v="168.71662465000003"/>
    <n v="0"/>
  </r>
  <r>
    <x v="3"/>
    <s v="517 Narmada Bkt 17 L (M.white)"/>
    <s v="Bucket"/>
    <s v="Finished Good"/>
    <s v="Pcs."/>
    <n v="745"/>
    <n v="812"/>
    <n v="261"/>
    <n v="133.30000000000001"/>
    <n v="24121.41"/>
    <n v="0"/>
    <n v="0"/>
    <n v="0"/>
    <n v="0"/>
    <n v="200"/>
    <n v="28567.200000000001"/>
    <n v="0"/>
    <n v="0"/>
    <n v="0"/>
    <n v="0"/>
    <n v="211.93199999999999"/>
    <n v="0"/>
    <n v="0"/>
    <n v="90"/>
    <n v="90"/>
    <n v="162.4"/>
    <n v="61"/>
    <n v="5637.57"/>
    <n v="60.900000000000006"/>
    <n v="0"/>
  </r>
  <r>
    <x v="3"/>
    <s v="517 Narmada Bkt 17 L (orange)"/>
    <s v="Bucket"/>
    <s v="Finished Good"/>
    <s v="Pcs."/>
    <n v="745"/>
    <n v="812"/>
    <n v="267"/>
    <n v="131.26"/>
    <n v="51397.5"/>
    <n v="0"/>
    <n v="0"/>
    <n v="0"/>
    <n v="0"/>
    <n v="120"/>
    <n v="16207.67"/>
    <n v="0"/>
    <n v="0"/>
    <n v="0"/>
    <n v="0"/>
    <n v="216.804"/>
    <n v="0"/>
    <n v="0"/>
    <n v="210"/>
    <n v="210"/>
    <n v="97.44"/>
    <n v="147"/>
    <n v="28297.5"/>
    <n v="243.82"/>
    <n v="0"/>
  </r>
  <r>
    <x v="3"/>
    <s v="517 Narmada Bkt 17 L (pink)"/>
    <s v="Bucket"/>
    <s v="Finished Good"/>
    <s v="Pcs."/>
    <n v="745"/>
    <n v="812"/>
    <n v="207"/>
    <n v="106.51"/>
    <n v="18351.509999999998"/>
    <n v="0"/>
    <n v="0"/>
    <n v="0"/>
    <n v="0"/>
    <n v="17"/>
    <n v="2388.84"/>
    <n v="0"/>
    <n v="0"/>
    <n v="0"/>
    <n v="0"/>
    <n v="168.084"/>
    <n v="0"/>
    <n v="0"/>
    <n v="60"/>
    <n v="60"/>
    <n v="13.804"/>
    <n v="190"/>
    <n v="16844.38"/>
    <n v="152.70599999999999"/>
    <n v="0"/>
  </r>
  <r>
    <x v="3"/>
    <s v="517 Narmada Bkt 17 L (silver)"/>
    <s v="Bucket"/>
    <s v="Finished Good"/>
    <s v="Pcs."/>
    <n v="745"/>
    <n v="812"/>
    <n v="81"/>
    <n v="75.680000000000007"/>
    <n v="7431.31"/>
    <n v="0"/>
    <n v="0"/>
    <n v="212"/>
    <n v="17818.080000000002"/>
    <n v="80"/>
    <n v="11396"/>
    <n v="0"/>
    <n v="0"/>
    <n v="0"/>
    <n v="0"/>
    <n v="65.772000000000006"/>
    <n v="157.94"/>
    <n v="26.516546600000002"/>
    <n v="0"/>
    <n v="184.4565466"/>
    <n v="64.959999999999994"/>
    <n v="213"/>
    <n v="17909.82"/>
    <n v="195.17654659999999"/>
    <n v="0"/>
  </r>
  <r>
    <x v="3"/>
    <s v="520 GANGA BUCKET 20L (BLUE)"/>
    <s v="Bucket"/>
    <s v="Finished Good"/>
    <s v="Pcs."/>
    <n v="840"/>
    <n v="916"/>
    <n v="74"/>
    <n v="276.32"/>
    <n v="7153.4"/>
    <n v="0"/>
    <n v="0"/>
    <n v="828"/>
    <n v="73201.02"/>
    <n v="602"/>
    <n v="91870.5"/>
    <n v="0"/>
    <n v="0"/>
    <n v="0"/>
    <n v="0"/>
    <n v="67.784000000000006"/>
    <n v="695.52"/>
    <n v="116.77085280000001"/>
    <n v="60"/>
    <n v="872.29085280000004"/>
    <n v="551.43200000000002"/>
    <n v="300"/>
    <n v="26408.47"/>
    <n v="597.17885279999996"/>
    <n v="0"/>
  </r>
  <r>
    <x v="3"/>
    <s v="520 GANGA BUCKET 20L (BROWN)"/>
    <s v="Bucket"/>
    <s v="Trading"/>
    <s v="Pcs."/>
    <m/>
    <n v="0"/>
    <n v="108"/>
    <n v="4.88"/>
    <n v="22572"/>
    <n v="0"/>
    <n v="0"/>
    <n v="0"/>
    <n v="0"/>
    <n v="0"/>
    <n v="0"/>
    <n v="0"/>
    <n v="0"/>
    <n v="0"/>
    <n v="0"/>
    <n v="0"/>
    <n v="0"/>
    <n v="0"/>
    <n v="0"/>
    <n v="0"/>
    <n v="0"/>
    <n v="108"/>
    <n v="22572"/>
    <n v="4.88"/>
    <n v="0"/>
  </r>
  <r>
    <x v="3"/>
    <s v="520 GANGA BUCKET 20L (M BEZ)"/>
    <s v="Bucket"/>
    <s v="Finished Good"/>
    <s v="Pcs."/>
    <n v="840"/>
    <n v="916"/>
    <n v="117"/>
    <n v="238.05"/>
    <n v="11517.91"/>
    <n v="0"/>
    <n v="0"/>
    <n v="228"/>
    <n v="19895.73"/>
    <n v="186"/>
    <n v="28720.44"/>
    <n v="0"/>
    <n v="0"/>
    <n v="0"/>
    <n v="0"/>
    <n v="107.172"/>
    <n v="191.52"/>
    <n v="32.1542928"/>
    <n v="190"/>
    <n v="413.67429279999999"/>
    <n v="170.376"/>
    <n v="159"/>
    <n v="14168.11"/>
    <n v="481.34829280000008"/>
    <n v="0"/>
  </r>
  <r>
    <x v="3"/>
    <s v="520 GANGA BUCKET 20L (M WT)"/>
    <s v="Bucket"/>
    <s v="Finished Good"/>
    <s v="Pcs."/>
    <n v="840"/>
    <n v="916"/>
    <n v="188"/>
    <n v="143.88"/>
    <n v="18706.45"/>
    <n v="0"/>
    <n v="0"/>
    <n v="159"/>
    <n v="13866.24"/>
    <n v="204"/>
    <n v="31692.42"/>
    <n v="0"/>
    <n v="0"/>
    <n v="0"/>
    <n v="0"/>
    <n v="172.208"/>
    <n v="133.56"/>
    <n v="22.423388400000004"/>
    <n v="230"/>
    <n v="385.98338839999997"/>
    <n v="186.864"/>
    <n v="143"/>
    <n v="12928.78"/>
    <n v="342.99938839999993"/>
    <n v="0"/>
  </r>
  <r>
    <x v="3"/>
    <s v="520 GANGA BUCKET 20L (OR)"/>
    <s v="Bucket"/>
    <s v="Finished Good"/>
    <s v="Pcs."/>
    <n v="840"/>
    <n v="916"/>
    <n v="33"/>
    <n v="121.8"/>
    <n v="3171.62"/>
    <n v="0"/>
    <n v="0"/>
    <n v="319"/>
    <n v="27860.39"/>
    <n v="171"/>
    <n v="25645.23"/>
    <n v="0"/>
    <n v="0"/>
    <n v="0"/>
    <n v="0"/>
    <n v="30.228000000000002"/>
    <n v="267.95999999999998"/>
    <n v="44.987804400000002"/>
    <n v="0"/>
    <n v="312.9478044"/>
    <n v="156.636"/>
    <n v="181"/>
    <n v="15775.1"/>
    <n v="278.11180439999998"/>
    <n v="0"/>
  </r>
  <r>
    <x v="3"/>
    <s v="520 GANGA BUCKET 20L (PINK)"/>
    <s v="Bucket"/>
    <s v="Finished Good"/>
    <s v="Pcs."/>
    <n v="840"/>
    <n v="916"/>
    <n v="40"/>
    <n v="101.88"/>
    <n v="3852.63"/>
    <n v="0"/>
    <n v="0"/>
    <n v="588"/>
    <n v="51523.08"/>
    <n v="419"/>
    <n v="63567.57"/>
    <n v="0"/>
    <n v="0"/>
    <n v="0"/>
    <n v="0"/>
    <n v="36.64"/>
    <n v="493.92"/>
    <n v="82.924228800000023"/>
    <n v="90"/>
    <n v="666.8442288"/>
    <n v="383.80399999999997"/>
    <n v="209"/>
    <n v="18246.86"/>
    <n v="384.92022880000002"/>
    <n v="0"/>
  </r>
  <r>
    <x v="3"/>
    <s v="520 GANGA BUCKET 20L (SIL)"/>
    <s v="Bucket"/>
    <s v="Finished Good"/>
    <s v="Pcs."/>
    <n v="840"/>
    <n v="916"/>
    <n v="274"/>
    <n v="108.02"/>
    <n v="26705.73"/>
    <n v="0"/>
    <n v="0"/>
    <n v="115"/>
    <n v="10117.030000000001"/>
    <n v="225"/>
    <n v="35083.440000000002"/>
    <n v="0"/>
    <n v="0"/>
    <n v="0"/>
    <n v="0"/>
    <n v="250.98400000000001"/>
    <n v="96.6"/>
    <n v="16.218174000000001"/>
    <n v="170"/>
    <n v="282.818174"/>
    <n v="206.1"/>
    <n v="164"/>
    <n v="15477.32"/>
    <n v="184.73817399999999"/>
    <n v="0"/>
  </r>
  <r>
    <x v="3"/>
    <s v="565 Parrot Showel Dustpan"/>
    <s v="FRISCH"/>
    <s v="Finished Good"/>
    <s v="Pcs."/>
    <n v="110"/>
    <n v="120"/>
    <n v="85"/>
    <n v="46.43"/>
    <n v="1373.02"/>
    <n v="0"/>
    <n v="0"/>
    <n v="0"/>
    <n v="0"/>
    <n v="0"/>
    <n v="0"/>
    <n v="0"/>
    <n v="0"/>
    <n v="0"/>
    <n v="0"/>
    <n v="10.199999999999999"/>
    <n v="0"/>
    <n v="0"/>
    <n v="0"/>
    <n v="0"/>
    <n v="0"/>
    <n v="85"/>
    <n v="1373.02"/>
    <n v="46.43"/>
    <n v="0"/>
  </r>
  <r>
    <x v="3"/>
    <s v="602 Mini Super Clean With Patti"/>
    <s v="Housekeeping"/>
    <s v="Finished Good"/>
    <s v="Pcs."/>
    <n v="80"/>
    <n v="87"/>
    <n v="2593"/>
    <n v="101.06"/>
    <n v="30728.83"/>
    <n v="0"/>
    <n v="0"/>
    <n v="1535"/>
    <n v="17384.990000000002"/>
    <n v="1416"/>
    <n v="28586.52"/>
    <n v="0"/>
    <n v="0"/>
    <n v="0"/>
    <n v="0"/>
    <n v="225.59100000000001"/>
    <n v="122.8"/>
    <n v="20.616892000000004"/>
    <n v="0"/>
    <n v="143.41689199999999"/>
    <n v="123.19199999999999"/>
    <n v="2712"/>
    <n v="31480.43"/>
    <n v="121.284892"/>
    <n v="0"/>
  </r>
  <r>
    <x v="3"/>
    <s v="603 Super Clean"/>
    <s v="Housekeeping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603 Super Clean With Patti"/>
    <s v="Housekeeping"/>
    <s v="Finished Good"/>
    <s v="Pcs."/>
    <n v="110"/>
    <n v="120"/>
    <n v="5838"/>
    <n v="581.78"/>
    <n v="92840.25"/>
    <n v="0"/>
    <n v="0"/>
    <n v="3030"/>
    <n v="45351.41"/>
    <n v="2304"/>
    <n v="56675.519999999997"/>
    <n v="0"/>
    <n v="0"/>
    <n v="0"/>
    <n v="0"/>
    <n v="700.56"/>
    <n v="333.3"/>
    <n v="55.957737000000009"/>
    <n v="0"/>
    <n v="389.25773700000002"/>
    <n v="276.48"/>
    <n v="6564"/>
    <n v="101831.84"/>
    <n v="694.55773699999997"/>
    <n v="0"/>
  </r>
  <r>
    <x v="3"/>
    <s v="606 MISS CLEAN DUSTPAN(MIX)"/>
    <s v="Housekeeping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7 Ltr Bkt Only Handle(blue)"/>
    <s v="Component"/>
    <s v="Trading"/>
    <s v="Pcs."/>
    <m/>
    <n v="0"/>
    <n v="136"/>
    <n v="7.18"/>
    <n v="678.07"/>
    <n v="0"/>
    <n v="0"/>
    <n v="1040"/>
    <n v="4757.8900000000003"/>
    <n v="0"/>
    <n v="0"/>
    <n v="55"/>
    <n v="9.2818000000000005"/>
    <n v="64.281800000000004"/>
    <n v="254.1"/>
    <n v="0"/>
    <n v="0"/>
    <n v="0"/>
    <n v="0"/>
    <n v="0"/>
    <n v="0"/>
    <n v="1121"/>
    <n v="5181.7299999999996"/>
    <n v="7.18"/>
    <n v="0"/>
  </r>
  <r>
    <x v="3"/>
    <s v="7 Ltr Bkt Only Handle(M.baize)"/>
    <s v="Component"/>
    <s v="Trading"/>
    <s v="Pcs."/>
    <m/>
    <n v="0"/>
    <n v="74"/>
    <n v="30.11"/>
    <n v="267.93"/>
    <n v="0"/>
    <n v="0"/>
    <n v="0"/>
    <n v="0"/>
    <n v="0"/>
    <n v="0"/>
    <n v="0"/>
    <n v="0"/>
    <n v="0"/>
    <n v="0"/>
    <n v="0"/>
    <n v="0"/>
    <n v="0"/>
    <n v="0"/>
    <n v="0"/>
    <n v="0"/>
    <n v="74"/>
    <n v="267.93"/>
    <n v="30.11"/>
    <n v="0"/>
  </r>
  <r>
    <x v="3"/>
    <s v="7 Ltr Bkt Only Handle(M.white)"/>
    <s v="Component"/>
    <s v="Trading"/>
    <s v="Pcs."/>
    <m/>
    <n v="0"/>
    <n v="898"/>
    <n v="13.05"/>
    <n v="3253.18"/>
    <n v="0"/>
    <n v="0"/>
    <n v="0"/>
    <n v="0"/>
    <n v="0"/>
    <n v="0"/>
    <n v="0"/>
    <n v="0"/>
    <n v="0"/>
    <n v="0"/>
    <n v="0"/>
    <n v="0"/>
    <n v="0"/>
    <n v="0"/>
    <n v="0"/>
    <n v="0"/>
    <n v="898"/>
    <n v="3253.18"/>
    <n v="13.05"/>
    <n v="0"/>
  </r>
  <r>
    <x v="3"/>
    <s v="7 Ltr Bkt Only Handle(pink)"/>
    <s v="Component"/>
    <s v="Trading"/>
    <s v="Pcs."/>
    <m/>
    <n v="0"/>
    <n v="548"/>
    <n v="30.93"/>
    <n v="2725.94"/>
    <n v="0"/>
    <n v="0"/>
    <n v="600"/>
    <n v="2729.61"/>
    <n v="0"/>
    <n v="0"/>
    <n v="650"/>
    <n v="109.69400000000002"/>
    <n v="759.69399999999996"/>
    <n v="3087.5"/>
    <n v="0"/>
    <n v="0"/>
    <n v="0"/>
    <n v="0"/>
    <n v="0"/>
    <n v="0"/>
    <n v="498"/>
    <n v="2366.61"/>
    <n v="30.93"/>
    <n v="0"/>
  </r>
  <r>
    <x v="3"/>
    <s v="7 Ltr Bkt Only Handle(silver)"/>
    <s v="Component"/>
    <s v="Trading"/>
    <s v="Pcs."/>
    <m/>
    <n v="0"/>
    <n v="212"/>
    <n v="10.16"/>
    <n v="1028.75"/>
    <n v="0"/>
    <n v="0"/>
    <n v="0"/>
    <n v="0"/>
    <n v="0"/>
    <n v="0"/>
    <n v="0"/>
    <n v="0"/>
    <n v="0"/>
    <n v="0"/>
    <n v="0"/>
    <n v="0"/>
    <n v="0"/>
    <n v="0"/>
    <n v="0"/>
    <n v="0"/>
    <n v="212"/>
    <n v="1028.75"/>
    <n v="10.16"/>
    <n v="0"/>
  </r>
  <r>
    <x v="3"/>
    <s v="7 Ltr Only Handle (orange)"/>
    <s v="Component"/>
    <s v="Trading"/>
    <s v="Pcs."/>
    <m/>
    <n v="0"/>
    <n v="557"/>
    <n v="20.41"/>
    <n v="1242.28"/>
    <n v="0"/>
    <n v="0"/>
    <n v="330"/>
    <n v="1497.6"/>
    <n v="0"/>
    <n v="0"/>
    <n v="400"/>
    <n v="67.504000000000005"/>
    <n v="467.50400000000002"/>
    <n v="1236"/>
    <n v="0"/>
    <n v="0"/>
    <n v="0"/>
    <n v="0"/>
    <n v="0"/>
    <n v="0"/>
    <n v="487"/>
    <n v="1504.31"/>
    <n v="20.41"/>
    <n v="0"/>
  </r>
  <r>
    <x v="3"/>
    <s v="702 MULTIPURPOSE STAND"/>
    <s v="Kitchenware"/>
    <s v="Finished Good"/>
    <s v="Pcs."/>
    <n v="190"/>
    <n v="207"/>
    <n v="110"/>
    <n v="51.67"/>
    <n v="6025.72"/>
    <n v="0"/>
    <n v="0"/>
    <n v="1126"/>
    <n v="55834.18"/>
    <n v="564"/>
    <n v="38793.599999999999"/>
    <n v="0"/>
    <n v="0"/>
    <n v="0"/>
    <n v="0"/>
    <n v="22.77"/>
    <n v="213.94"/>
    <n v="35.918386600000005"/>
    <n v="0"/>
    <n v="249.85838660000002"/>
    <n v="116.748"/>
    <n v="672"/>
    <n v="33632.58"/>
    <n v="184.78038660000004"/>
    <n v="0"/>
  </r>
  <r>
    <x v="3"/>
    <s v="704 Annapurna Bowl (M.baize)"/>
    <s v="Kitchenware"/>
    <s v="Finished Good"/>
    <s v="Pcs."/>
    <n v="20"/>
    <n v="22"/>
    <n v="2160"/>
    <n v="105.07"/>
    <n v="9266.4"/>
    <n v="0"/>
    <n v="0"/>
    <n v="0"/>
    <n v="0"/>
    <n v="0"/>
    <n v="0"/>
    <n v="0"/>
    <n v="0"/>
    <n v="0"/>
    <n v="0"/>
    <n v="47.52"/>
    <n v="0"/>
    <n v="0"/>
    <n v="0"/>
    <n v="0"/>
    <n v="0"/>
    <n v="2160"/>
    <n v="9266.4"/>
    <n v="105.07"/>
    <n v="0"/>
  </r>
  <r>
    <x v="3"/>
    <s v="704 ANNAPURNA BOWL (WHITE)"/>
    <s v="Kitchenware"/>
    <s v="Finished Good"/>
    <s v="Pcs."/>
    <n v="20"/>
    <n v="22"/>
    <n v="2599"/>
    <n v="117.34"/>
    <n v="0"/>
    <n v="0"/>
    <n v="0"/>
    <n v="0"/>
    <n v="0"/>
    <n v="80"/>
    <n v="360"/>
    <n v="0"/>
    <n v="0"/>
    <n v="0"/>
    <n v="0"/>
    <n v="57.177999999999997"/>
    <n v="0"/>
    <n v="0"/>
    <n v="0"/>
    <n v="0"/>
    <n v="1.76"/>
    <n v="2519"/>
    <n v="0"/>
    <n v="115.58"/>
    <n v="0"/>
  </r>
  <r>
    <x v="3"/>
    <s v="704 ANNAPURNA BOWL (YELLOW)"/>
    <s v="Kitchenware"/>
    <s v="Finished Good"/>
    <s v="Pcs."/>
    <n v="20"/>
    <n v="22"/>
    <n v="1775"/>
    <n v="85.35"/>
    <n v="0"/>
    <n v="0"/>
    <n v="0"/>
    <n v="0"/>
    <n v="0"/>
    <n v="80"/>
    <n v="360"/>
    <n v="0"/>
    <n v="0"/>
    <n v="0"/>
    <n v="0"/>
    <n v="39.049999999999997"/>
    <n v="0"/>
    <n v="0"/>
    <n v="0"/>
    <n v="0"/>
    <n v="1.76"/>
    <n v="1695"/>
    <n v="0"/>
    <n v="83.589999999999989"/>
    <n v="0"/>
  </r>
  <r>
    <x v="3"/>
    <s v="708 Pot Stand (Small) (Brown)"/>
    <s v="Kitchenware"/>
    <s v="Finished Good"/>
    <s v="Pcs."/>
    <n v="135"/>
    <n v="147"/>
    <n v="641"/>
    <n v="72.42"/>
    <n v="11522.5"/>
    <n v="0"/>
    <n v="0"/>
    <n v="0"/>
    <n v="0"/>
    <n v="140"/>
    <n v="4496.8"/>
    <n v="0"/>
    <n v="0"/>
    <n v="0"/>
    <n v="0"/>
    <n v="94.227000000000004"/>
    <n v="0"/>
    <n v="0"/>
    <n v="0"/>
    <n v="0"/>
    <n v="20.58"/>
    <n v="501"/>
    <n v="9005.8799999999992"/>
    <n v="51.84"/>
    <n v="0"/>
  </r>
  <r>
    <x v="3"/>
    <s v="708 Pot Stand (Small) (M.BAIZE)"/>
    <s v="Kitchenware"/>
    <s v="Finished Good"/>
    <s v="Pcs."/>
    <n v="135"/>
    <n v="147"/>
    <n v="383"/>
    <n v="62.6"/>
    <n v="6725.91"/>
    <n v="0"/>
    <n v="0"/>
    <n v="0"/>
    <n v="0"/>
    <n v="0"/>
    <n v="0"/>
    <n v="0"/>
    <n v="0"/>
    <n v="0"/>
    <n v="0"/>
    <n v="56.301000000000002"/>
    <n v="0"/>
    <n v="0"/>
    <n v="0"/>
    <n v="0"/>
    <n v="0"/>
    <n v="383"/>
    <n v="6725.91"/>
    <n v="62.6"/>
    <n v="0"/>
  </r>
  <r>
    <x v="3"/>
    <s v="708 Pot Stand (Small) (M.WHITE)"/>
    <s v="Kitchenware"/>
    <s v="Finished Good"/>
    <s v="Pcs."/>
    <n v="135"/>
    <n v="147"/>
    <n v="333"/>
    <n v="0.78"/>
    <n v="4781.59"/>
    <n v="0"/>
    <n v="0"/>
    <n v="0"/>
    <n v="0"/>
    <n v="20"/>
    <n v="642.4"/>
    <n v="0"/>
    <n v="0"/>
    <n v="0"/>
    <n v="0"/>
    <n v="48.951000000000001"/>
    <n v="0"/>
    <n v="0"/>
    <n v="10"/>
    <n v="10"/>
    <n v="2.94"/>
    <n v="313"/>
    <n v="4494.41"/>
    <n v="7.84"/>
    <n v="0"/>
  </r>
  <r>
    <x v="3"/>
    <s v="708 Pot Stand (Small)(BLUE)"/>
    <s v="Kitchenware"/>
    <s v="Finished Good"/>
    <s v="Pcs."/>
    <n v="135"/>
    <n v="147"/>
    <n v="-62"/>
    <n v="12.03"/>
    <n v="-1117.6600000000001"/>
    <n v="0"/>
    <n v="0"/>
    <n v="0"/>
    <n v="0"/>
    <n v="26"/>
    <n v="840.4"/>
    <n v="0"/>
    <n v="0"/>
    <n v="0"/>
    <n v="0"/>
    <n v="-9.1140000000000008"/>
    <n v="0"/>
    <n v="0"/>
    <n v="60"/>
    <n v="60"/>
    <n v="3.8220000000000001"/>
    <n v="-88"/>
    <n v="-1958.06"/>
    <n v="68.207999999999998"/>
    <n v="0"/>
  </r>
  <r>
    <x v="3"/>
    <s v="708 Pot Stand (Small)(PINK)"/>
    <s v="Kitchenware"/>
    <s v="Finished Good"/>
    <s v="Pcs."/>
    <n v="135"/>
    <n v="147"/>
    <n v="143"/>
    <n v="0.71"/>
    <n v="2529.3200000000002"/>
    <n v="0"/>
    <n v="0"/>
    <n v="0"/>
    <n v="0"/>
    <n v="146"/>
    <n v="4694.8"/>
    <n v="0"/>
    <n v="0"/>
    <n v="0"/>
    <n v="0"/>
    <n v="21.021000000000001"/>
    <n v="0"/>
    <n v="0"/>
    <n v="60"/>
    <n v="60"/>
    <n v="21.462"/>
    <n v="-3"/>
    <n v="-53.06"/>
    <n v="39.248000000000005"/>
    <n v="0"/>
  </r>
  <r>
    <x v="3"/>
    <s v="709 Pot Stand (BIG) (BLUE)"/>
    <s v="Kitchenware"/>
    <s v="Finished Good"/>
    <s v="Pcs."/>
    <n v="260"/>
    <n v="283"/>
    <n v="2"/>
    <n v="8.34"/>
    <n v="63.94"/>
    <n v="0"/>
    <n v="0"/>
    <n v="0"/>
    <n v="0"/>
    <n v="24"/>
    <n v="1318.68"/>
    <n v="0"/>
    <n v="0"/>
    <n v="0"/>
    <n v="0"/>
    <n v="0.56599999999999995"/>
    <n v="0"/>
    <n v="0"/>
    <n v="30"/>
    <n v="30"/>
    <n v="6.7919999999999998"/>
    <n v="-22"/>
    <n v="-970.1"/>
    <n v="31.548000000000002"/>
    <n v="0"/>
  </r>
  <r>
    <x v="3"/>
    <s v="709 Pot Stand (Big) (BROWN)"/>
    <s v="Kitchenware"/>
    <s v="Finished Good"/>
    <s v="Pcs."/>
    <n v="260"/>
    <n v="283"/>
    <n v="187"/>
    <n v="4.37"/>
    <n v="5824.56"/>
    <n v="0"/>
    <n v="0"/>
    <n v="0"/>
    <n v="0"/>
    <n v="150"/>
    <n v="8273.0400000000009"/>
    <n v="0"/>
    <n v="0"/>
    <n v="0"/>
    <n v="0"/>
    <n v="52.920999999999999"/>
    <n v="0"/>
    <n v="0"/>
    <n v="60"/>
    <n v="60"/>
    <n v="42.45"/>
    <n v="37"/>
    <n v="1152.45"/>
    <n v="21.92"/>
    <n v="0"/>
  </r>
  <r>
    <x v="3"/>
    <s v="709 Pot Stand (BIG) (M.BAIZE)"/>
    <s v="Kitchenware"/>
    <s v="Finished Good"/>
    <s v="Pcs."/>
    <n v="260"/>
    <n v="283"/>
    <n v="370"/>
    <n v="33.630000000000003"/>
    <n v="13471.13"/>
    <n v="0"/>
    <n v="0"/>
    <n v="0"/>
    <n v="0"/>
    <n v="24"/>
    <n v="1336.56"/>
    <n v="0"/>
    <n v="0"/>
    <n v="0"/>
    <n v="0"/>
    <n v="104.71"/>
    <n v="0"/>
    <n v="0"/>
    <n v="0"/>
    <n v="0"/>
    <n v="6.7919999999999998"/>
    <n v="346"/>
    <n v="12597.33"/>
    <n v="26.838000000000001"/>
    <n v="0"/>
  </r>
  <r>
    <x v="3"/>
    <s v="709 Pot Stand (BIG) (M.WHITE)"/>
    <s v="Kitchenware"/>
    <s v="Finished Good"/>
    <s v="Pcs."/>
    <n v="260"/>
    <n v="283"/>
    <n v="331"/>
    <n v="29.78"/>
    <n v="10639.64"/>
    <n v="0"/>
    <n v="0"/>
    <n v="0"/>
    <n v="0"/>
    <n v="24"/>
    <n v="1336.56"/>
    <n v="0"/>
    <n v="0"/>
    <n v="0"/>
    <n v="0"/>
    <n v="93.673000000000002"/>
    <n v="0"/>
    <n v="0"/>
    <n v="0"/>
    <n v="0"/>
    <n v="6.7919999999999998"/>
    <n v="307"/>
    <n v="9868.19"/>
    <n v="22.988"/>
    <n v="0"/>
  </r>
  <r>
    <x v="3"/>
    <s v="709 Pot Stand (BIG) (PINK)"/>
    <s v="Kitchenware"/>
    <s v="Finished Good"/>
    <s v="Pcs."/>
    <n v="260"/>
    <n v="283"/>
    <n v="39"/>
    <n v="9.9499999999999993"/>
    <n v="1197.33"/>
    <n v="0"/>
    <n v="0"/>
    <n v="0"/>
    <n v="0"/>
    <n v="36"/>
    <n v="1951.2"/>
    <n v="0"/>
    <n v="0"/>
    <n v="0"/>
    <n v="0"/>
    <n v="11.037000000000001"/>
    <n v="0"/>
    <n v="0"/>
    <n v="60"/>
    <n v="60"/>
    <n v="10.188000000000001"/>
    <n v="3"/>
    <n v="92.1"/>
    <n v="59.762"/>
    <n v="0"/>
  </r>
  <r>
    <x v="3"/>
    <s v="710 Annapurna Roti Tray"/>
    <s v="Kitchenware"/>
    <s v="Finished Good"/>
    <s v="Pcs."/>
    <n v="95"/>
    <n v="104"/>
    <n v="3522"/>
    <n v="105.01"/>
    <n v="40949.599999999999"/>
    <n v="0"/>
    <n v="0"/>
    <n v="1610"/>
    <n v="17928.27"/>
    <n v="3309"/>
    <n v="61740.06"/>
    <n v="0"/>
    <n v="0"/>
    <n v="0"/>
    <n v="0"/>
    <n v="366.28800000000001"/>
    <n v="152.94999999999999"/>
    <n v="25.6787755"/>
    <n v="120"/>
    <n v="298.62877549999996"/>
    <n v="344.13600000000002"/>
    <n v="1823"/>
    <n v="20914.73"/>
    <n v="59.502775499999927"/>
    <n v="0"/>
  </r>
  <r>
    <x v="3"/>
    <s v="713 Annapurna Plate (M. Baize)"/>
    <s v="Kitchenware"/>
    <s v="Finished Good"/>
    <s v="Pcs."/>
    <n v="254"/>
    <n v="277"/>
    <n v="-66"/>
    <n v="162.61000000000001"/>
    <n v="-2265.12"/>
    <n v="0"/>
    <n v="0"/>
    <n v="0"/>
    <n v="0"/>
    <n v="0"/>
    <n v="0"/>
    <n v="0"/>
    <n v="0"/>
    <n v="0"/>
    <n v="0"/>
    <n v="-18.282"/>
    <n v="0"/>
    <n v="0"/>
    <n v="160"/>
    <n v="160"/>
    <n v="0"/>
    <n v="-66"/>
    <n v="-2265.12"/>
    <n v="322.61"/>
    <n v="0"/>
  </r>
  <r>
    <x v="3"/>
    <s v="713 ANNAPURNA PLATE WHITE"/>
    <s v="Kitchenware"/>
    <s v="Finished Good"/>
    <s v="Pcs."/>
    <n v="254"/>
    <n v="277"/>
    <n v="1764"/>
    <n v="42.79"/>
    <n v="0"/>
    <n v="0"/>
    <n v="0"/>
    <n v="0"/>
    <n v="0"/>
    <n v="160"/>
    <n v="5054.3999999999996"/>
    <n v="0"/>
    <n v="0"/>
    <n v="0"/>
    <n v="0"/>
    <n v="488.62799999999999"/>
    <n v="0"/>
    <n v="0"/>
    <n v="90"/>
    <n v="90"/>
    <n v="44.32"/>
    <n v="1604"/>
    <n v="0"/>
    <n v="88.47"/>
    <n v="0"/>
  </r>
  <r>
    <x v="3"/>
    <s v="713 ANNAPURNA PLATE YELLOW"/>
    <s v="Kitchenware"/>
    <s v="Finished Good"/>
    <s v="Pcs."/>
    <n v="254"/>
    <n v="277"/>
    <n v="2122"/>
    <n v="70.760000000000005"/>
    <n v="0"/>
    <n v="0"/>
    <n v="0"/>
    <n v="0"/>
    <n v="0"/>
    <n v="160"/>
    <n v="5054.3999999999996"/>
    <n v="0"/>
    <n v="0"/>
    <n v="0"/>
    <n v="0"/>
    <n v="587.79399999999998"/>
    <n v="0"/>
    <n v="0"/>
    <n v="0"/>
    <n v="0"/>
    <n v="44.32"/>
    <n v="1962"/>
    <n v="0"/>
    <n v="26.440000000000005"/>
    <n v="0"/>
  </r>
  <r>
    <x v="3"/>
    <s v="801 Garbage Bkt 10 Ltr Only Lid (red)"/>
    <s v="Component"/>
    <s v="Trading"/>
    <s v="Pcs."/>
    <m/>
    <n v="0"/>
    <n v="106"/>
    <n v="5.0599999999999996"/>
    <n v="1338.54"/>
    <n v="0"/>
    <n v="0"/>
    <n v="0"/>
    <n v="0"/>
    <n v="0"/>
    <n v="0"/>
    <n v="0"/>
    <n v="0"/>
    <n v="0"/>
    <n v="0"/>
    <n v="0"/>
    <n v="0"/>
    <n v="0"/>
    <n v="0"/>
    <n v="0"/>
    <n v="0"/>
    <n v="106"/>
    <n v="1338.54"/>
    <n v="5.0599999999999996"/>
    <n v="0"/>
  </r>
  <r>
    <x v="3"/>
    <s v="801 Garbage Bkt Only Lid 10 Ltr (yellow)"/>
    <s v="Component"/>
    <s v="Trading"/>
    <s v="Pcs."/>
    <m/>
    <n v="0"/>
    <n v="25"/>
    <n v="1.81"/>
    <n v="500"/>
    <n v="0"/>
    <n v="0"/>
    <n v="0"/>
    <n v="0"/>
    <n v="0"/>
    <n v="0"/>
    <n v="0"/>
    <n v="0"/>
    <n v="0"/>
    <n v="0"/>
    <n v="0"/>
    <n v="0"/>
    <n v="0"/>
    <n v="0"/>
    <n v="0"/>
    <n v="0"/>
    <n v="25"/>
    <n v="500"/>
    <n v="1.81"/>
    <n v="0"/>
  </r>
  <r>
    <x v="3"/>
    <s v="801 NO. GARBAGE BKT 10L ONLY LID (BLK)"/>
    <s v="Component"/>
    <s v="Trading"/>
    <s v="Pcs."/>
    <m/>
    <n v="0"/>
    <n v="40"/>
    <n v="1.81"/>
    <n v="800"/>
    <n v="0"/>
    <n v="0"/>
    <n v="0"/>
    <n v="0"/>
    <n v="0"/>
    <n v="0"/>
    <n v="0"/>
    <n v="0"/>
    <n v="0"/>
    <n v="0"/>
    <n v="0"/>
    <n v="0"/>
    <n v="0"/>
    <n v="0"/>
    <n v="0"/>
    <n v="0"/>
    <n v="40"/>
    <n v="800"/>
    <n v="1.81"/>
    <n v="0"/>
  </r>
  <r>
    <x v="3"/>
    <s v="801 NO. GARBAGE BKT 10L ONLY LID (G)"/>
    <s v="Component"/>
    <s v="Finished Good"/>
    <s v="Pcs."/>
    <n v="125"/>
    <n v="136"/>
    <n v="720"/>
    <n v="32.51"/>
    <n v="14400"/>
    <n v="0"/>
    <n v="0"/>
    <n v="0"/>
    <n v="0"/>
    <n v="0"/>
    <n v="0"/>
    <n v="0"/>
    <n v="0"/>
    <n v="0"/>
    <n v="0"/>
    <n v="97.92"/>
    <n v="0"/>
    <n v="0"/>
    <n v="0"/>
    <n v="0"/>
    <n v="0"/>
    <n v="720"/>
    <n v="14400"/>
    <n v="32.51"/>
    <n v="0"/>
  </r>
  <r>
    <x v="3"/>
    <s v="801 NO. GARBAGE BKT 10L ONLY LID (S)"/>
    <s v="Component"/>
    <s v="Trading"/>
    <s v="Pcs."/>
    <m/>
    <n v="0"/>
    <n v="620"/>
    <n v="36.159999999999997"/>
    <n v="11711.88"/>
    <n v="0"/>
    <n v="0"/>
    <n v="160"/>
    <n v="2405.64"/>
    <n v="0"/>
    <n v="0"/>
    <n v="106"/>
    <n v="17.888560000000002"/>
    <n v="123.88856"/>
    <n v="1967.94"/>
    <n v="0"/>
    <n v="0"/>
    <n v="0"/>
    <n v="0"/>
    <n v="0"/>
    <n v="0"/>
    <n v="674"/>
    <n v="12149.72"/>
    <n v="36.159999999999997"/>
    <n v="0"/>
  </r>
  <r>
    <x v="3"/>
    <s v="801 No. Garbage Bkt 10L Only Lid(D.Blue)"/>
    <s v="Component"/>
    <s v="Trading"/>
    <s v="Pcs."/>
    <m/>
    <n v="0"/>
    <n v="852"/>
    <n v="38.47"/>
    <n v="13699.85"/>
    <n v="0"/>
    <n v="0"/>
    <n v="0"/>
    <n v="0"/>
    <n v="0"/>
    <n v="0"/>
    <n v="0"/>
    <n v="0"/>
    <n v="0"/>
    <n v="0"/>
    <n v="0"/>
    <n v="0"/>
    <n v="0"/>
    <n v="0"/>
    <n v="0"/>
    <n v="0"/>
    <n v="852"/>
    <n v="13699.85"/>
    <n v="38.47"/>
    <n v="0"/>
  </r>
  <r>
    <x v="3"/>
    <s v="801.GARBAGE BKT 10L ONLY LID ( M.B)"/>
    <s v="Component"/>
    <s v="Trading"/>
    <s v="Pcs."/>
    <m/>
    <n v="0"/>
    <n v="906"/>
    <n v="47.18"/>
    <n v="14048.89"/>
    <n v="0"/>
    <n v="0"/>
    <n v="40"/>
    <n v="598.29"/>
    <n v="0"/>
    <n v="0"/>
    <n v="0"/>
    <n v="0"/>
    <n v="0"/>
    <n v="0"/>
    <n v="0"/>
    <n v="0"/>
    <n v="0"/>
    <n v="0"/>
    <n v="0"/>
    <n v="0"/>
    <n v="946"/>
    <n v="14647.18"/>
    <n v="47.18"/>
    <n v="0"/>
  </r>
  <r>
    <x v="3"/>
    <s v="801.GARBAGE BKT 10L ONLY LID (M.W.)"/>
    <s v="Component"/>
    <s v="Trading"/>
    <s v="Pcs."/>
    <m/>
    <n v="0"/>
    <n v="663"/>
    <n v="29.93"/>
    <n v="12490.08"/>
    <n v="0"/>
    <n v="0"/>
    <n v="0"/>
    <n v="0"/>
    <n v="0"/>
    <n v="0"/>
    <n v="0"/>
    <n v="0"/>
    <n v="0"/>
    <n v="0"/>
    <n v="0"/>
    <n v="0"/>
    <n v="0"/>
    <n v="0"/>
    <n v="0"/>
    <n v="0"/>
    <n v="663"/>
    <n v="12490.08"/>
    <n v="29.93"/>
    <n v="0"/>
  </r>
  <r>
    <x v="3"/>
    <s v="801.GARBAGE BKT 10L ONLY LID(B)"/>
    <s v="Component"/>
    <s v="Finished Good"/>
    <s v="Pcs."/>
    <n v="125"/>
    <n v="136"/>
    <n v="581"/>
    <n v="42.49"/>
    <n v="9361.8700000000008"/>
    <n v="0"/>
    <n v="0"/>
    <n v="350"/>
    <n v="5311.25"/>
    <n v="0"/>
    <n v="0"/>
    <n v="225"/>
    <n v="37.971000000000004"/>
    <n v="262.971"/>
    <n v="3571.55"/>
    <n v="79.016000000000005"/>
    <n v="43.75"/>
    <n v="7.3451875000000006"/>
    <n v="0"/>
    <n v="51.095187500000002"/>
    <n v="0"/>
    <n v="706"/>
    <n v="11101.95"/>
    <n v="93.585187500000004"/>
    <n v="0"/>
  </r>
  <r>
    <x v="3"/>
    <s v="801.GARBAGE BKT 10L ONLY LID(P)"/>
    <s v="Component"/>
    <s v="Finished Good"/>
    <s v="Pcs."/>
    <n v="125"/>
    <n v="136"/>
    <n v="2049"/>
    <n v="101.95"/>
    <n v="32526.13"/>
    <n v="0"/>
    <n v="0"/>
    <n v="0"/>
    <n v="0"/>
    <n v="0"/>
    <n v="0"/>
    <n v="30"/>
    <n v="5.0628000000000002"/>
    <n v="35.062800000000003"/>
    <n v="476.1"/>
    <n v="278.66399999999999"/>
    <n v="0"/>
    <n v="0"/>
    <n v="0"/>
    <n v="0"/>
    <n v="0"/>
    <n v="2019"/>
    <n v="32049.91"/>
    <n v="101.95"/>
    <n v="0"/>
  </r>
  <r>
    <x v="3"/>
    <s v="802 Garbage Bkt. Only Lid (OR)"/>
    <s v="Rajeshwari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802 NO. GARBAGE BKT 13 L ONLY LID (SILVE"/>
    <s v="Component"/>
    <s v="Trading"/>
    <s v="Pcs."/>
    <m/>
    <n v="0"/>
    <n v="118"/>
    <n v="14.27"/>
    <n v="1174.71"/>
    <n v="0"/>
    <n v="0"/>
    <n v="122"/>
    <n v="2012.72"/>
    <n v="0"/>
    <n v="0"/>
    <n v="135"/>
    <n v="22.782600000000002"/>
    <n v="157.7826"/>
    <n v="1618.5"/>
    <n v="0"/>
    <n v="0"/>
    <n v="0"/>
    <n v="0"/>
    <n v="0"/>
    <n v="0"/>
    <n v="105"/>
    <n v="1569.1"/>
    <n v="14.27"/>
    <n v="0"/>
  </r>
  <r>
    <x v="3"/>
    <s v="802 NO. GARBAGE BKT 13L ONLY LID ( BLK)"/>
    <s v="Component"/>
    <s v="Trading"/>
    <s v="Pcs."/>
    <m/>
    <n v="0"/>
    <n v="120"/>
    <n v="5.42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5.42"/>
    <n v="0"/>
  </r>
  <r>
    <x v="3"/>
    <s v="802 NO. GARBAGE BKT 13L ONLY LID (O)"/>
    <s v="Component"/>
    <s v="Trading"/>
    <s v="Pcs."/>
    <m/>
    <n v="0"/>
    <n v="1"/>
    <n v="0.05"/>
    <n v="22.04"/>
    <n v="0"/>
    <n v="0"/>
    <n v="0"/>
    <n v="0"/>
    <n v="0"/>
    <n v="0"/>
    <n v="0"/>
    <n v="0"/>
    <n v="0"/>
    <n v="0"/>
    <n v="0"/>
    <n v="0"/>
    <n v="0"/>
    <n v="0"/>
    <n v="0"/>
    <n v="0"/>
    <n v="1"/>
    <n v="22.04"/>
    <n v="0.05"/>
    <n v="0"/>
  </r>
  <r>
    <x v="3"/>
    <s v="802 No.Garbage Bkt 13 L Only Lid (D.Blue"/>
    <s v="Component"/>
    <s v="Trading"/>
    <s v="Pcs."/>
    <m/>
    <n v="0"/>
    <n v="500"/>
    <n v="22.57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22.57"/>
    <n v="0"/>
  </r>
  <r>
    <x v="3"/>
    <s v="802.GAR. BKT.13L ONLY LID (D.G)"/>
    <s v="Component"/>
    <s v="Trading"/>
    <s v="Pcs."/>
    <m/>
    <n v="0"/>
    <n v="76"/>
    <n v="5.01"/>
    <n v="0"/>
    <n v="0"/>
    <n v="0"/>
    <n v="311"/>
    <n v="5141.87"/>
    <n v="0"/>
    <n v="0"/>
    <n v="60"/>
    <n v="10.1256"/>
    <n v="70.125600000000006"/>
    <n v="797.4"/>
    <n v="0"/>
    <n v="0"/>
    <n v="0"/>
    <n v="0"/>
    <n v="0"/>
    <n v="0"/>
    <n v="327"/>
    <n v="4344.68"/>
    <n v="5.01"/>
    <n v="0"/>
  </r>
  <r>
    <x v="3"/>
    <s v="802.GARBAGE BKT 13L ONLY LID (B)"/>
    <s v="Component"/>
    <s v="Trading"/>
    <s v="Pcs."/>
    <m/>
    <n v="0"/>
    <n v="298"/>
    <n v="35.31"/>
    <n v="5333.32"/>
    <n v="0"/>
    <n v="0"/>
    <n v="160"/>
    <n v="2663.92"/>
    <n v="0"/>
    <n v="0"/>
    <n v="30"/>
    <n v="5.0628000000000002"/>
    <n v="35.062800000000003"/>
    <n v="537"/>
    <n v="0"/>
    <n v="0"/>
    <n v="0"/>
    <n v="0"/>
    <n v="0"/>
    <n v="0"/>
    <n v="428"/>
    <n v="7460.33"/>
    <n v="35.31"/>
    <n v="0"/>
  </r>
  <r>
    <x v="3"/>
    <s v="802.GARBAGE BKT 13L ONLY LID (M.B.)"/>
    <s v="Component"/>
    <s v="Trading"/>
    <s v="Pcs."/>
    <m/>
    <n v="0"/>
    <n v="610"/>
    <n v="31.56"/>
    <n v="3949.61"/>
    <n v="0"/>
    <n v="0"/>
    <n v="0"/>
    <n v="0"/>
    <n v="0"/>
    <n v="0"/>
    <n v="30"/>
    <n v="5.0628000000000002"/>
    <n v="35.062800000000003"/>
    <n v="194.1"/>
    <n v="0"/>
    <n v="0"/>
    <n v="0"/>
    <n v="0"/>
    <n v="0"/>
    <n v="0"/>
    <n v="580"/>
    <n v="3755.37"/>
    <n v="31.56"/>
    <n v="0"/>
  </r>
  <r>
    <x v="3"/>
    <s v="802.GARBAGE BKT 13L ONLY LID (P)"/>
    <s v="Component"/>
    <s v="Trading"/>
    <s v="Pcs."/>
    <m/>
    <n v="0"/>
    <n v="747"/>
    <n v="46.87"/>
    <n v="0"/>
    <n v="0"/>
    <n v="0"/>
    <n v="0"/>
    <n v="0"/>
    <n v="0"/>
    <n v="0"/>
    <n v="55"/>
    <n v="9.2818000000000005"/>
    <n v="64.281800000000004"/>
    <n v="504"/>
    <n v="0"/>
    <n v="0"/>
    <n v="0"/>
    <n v="0"/>
    <n v="0"/>
    <n v="0"/>
    <n v="692"/>
    <n v="0"/>
    <n v="46.87"/>
    <n v="0"/>
  </r>
  <r>
    <x v="3"/>
    <s v="802.GARBAGE BKT 13L ONLY LID(M.W)"/>
    <s v="Component"/>
    <s v="Trading"/>
    <s v="Pcs."/>
    <m/>
    <n v="0"/>
    <n v="707"/>
    <n v="32.549999999999997"/>
    <n v="0"/>
    <n v="0"/>
    <n v="0"/>
    <n v="0"/>
    <n v="0"/>
    <n v="0"/>
    <n v="0"/>
    <n v="15"/>
    <n v="2.5314000000000001"/>
    <n v="17.531400000000001"/>
    <n v="136.5"/>
    <n v="0"/>
    <n v="0"/>
    <n v="0"/>
    <n v="0"/>
    <n v="0"/>
    <n v="0"/>
    <n v="692"/>
    <n v="0"/>
    <n v="32.549999999999997"/>
    <n v="0"/>
  </r>
  <r>
    <x v="3"/>
    <s v="803 10 Ltr Swing Lid (Blue)"/>
    <s v="Component"/>
    <s v="Trading"/>
    <s v="Pcs."/>
    <m/>
    <n v="0"/>
    <n v="4"/>
    <n v="0.18"/>
    <n v="118.64"/>
    <n v="0"/>
    <n v="0"/>
    <n v="0"/>
    <n v="0"/>
    <n v="0"/>
    <n v="0"/>
    <n v="0"/>
    <n v="0"/>
    <n v="0"/>
    <n v="0"/>
    <n v="0"/>
    <n v="0"/>
    <n v="0"/>
    <n v="0"/>
    <n v="0"/>
    <n v="0"/>
    <n v="4"/>
    <n v="118.64"/>
    <n v="0.18"/>
    <n v="0"/>
  </r>
  <r>
    <x v="3"/>
    <s v="803 10 Ltr Swing Lid (Green)"/>
    <s v="Component"/>
    <s v="Trading"/>
    <s v="Pcs."/>
    <m/>
    <n v="0"/>
    <n v="1"/>
    <n v="0.05"/>
    <n v="29.66"/>
    <n v="0"/>
    <n v="0"/>
    <n v="0"/>
    <n v="0"/>
    <n v="0"/>
    <n v="0"/>
    <n v="0"/>
    <n v="0"/>
    <n v="0"/>
    <n v="0"/>
    <n v="0"/>
    <n v="0"/>
    <n v="0"/>
    <n v="0"/>
    <n v="0"/>
    <n v="0"/>
    <n v="1"/>
    <n v="29.66"/>
    <n v="0.05"/>
    <n v="0"/>
  </r>
  <r>
    <x v="3"/>
    <s v="803 10 Ltr Swing Lid (M. Baize)"/>
    <s v="Component"/>
    <s v="Trading"/>
    <s v="Pcs."/>
    <m/>
    <n v="0"/>
    <n v="1"/>
    <n v="0.05"/>
    <n v="29.66"/>
    <n v="0"/>
    <n v="0"/>
    <n v="0"/>
    <n v="0"/>
    <n v="0"/>
    <n v="0"/>
    <n v="0"/>
    <n v="0"/>
    <n v="0"/>
    <n v="0"/>
    <n v="0"/>
    <n v="0"/>
    <n v="0"/>
    <n v="0"/>
    <n v="0"/>
    <n v="0"/>
    <n v="1"/>
    <n v="29.66"/>
    <n v="0.05"/>
    <n v="0"/>
  </r>
  <r>
    <x v="3"/>
    <s v="803 10 Ltr Swing Lid (Pink)"/>
    <s v="Component"/>
    <s v="Trading"/>
    <s v="Pcs."/>
    <m/>
    <n v="0"/>
    <n v="25"/>
    <n v="1.1299999999999999"/>
    <n v="750"/>
    <n v="0"/>
    <n v="0"/>
    <n v="0"/>
    <n v="0"/>
    <n v="0"/>
    <n v="0"/>
    <n v="0"/>
    <n v="0"/>
    <n v="0"/>
    <n v="0"/>
    <n v="0"/>
    <n v="0"/>
    <n v="0"/>
    <n v="0"/>
    <n v="0"/>
    <n v="0"/>
    <n v="25"/>
    <n v="750"/>
    <n v="1.1299999999999999"/>
    <n v="0"/>
  </r>
  <r>
    <x v="3"/>
    <s v="804 13 Ltr Swing Lid (M.baize)"/>
    <s v="Component"/>
    <s v="Trading"/>
    <s v="Pcs."/>
    <m/>
    <n v="0"/>
    <n v="1"/>
    <n v="0.05"/>
    <n v="48.14"/>
    <n v="0"/>
    <n v="0"/>
    <n v="0"/>
    <n v="0"/>
    <n v="0"/>
    <n v="0"/>
    <n v="0"/>
    <n v="0"/>
    <n v="0"/>
    <n v="0"/>
    <n v="0"/>
    <n v="0"/>
    <n v="0"/>
    <n v="0"/>
    <n v="0"/>
    <n v="0"/>
    <n v="1"/>
    <n v="48.14"/>
    <n v="0.05"/>
    <n v="0"/>
  </r>
  <r>
    <x v="3"/>
    <s v="804 13 Ltr Swing Lid (Pink)"/>
    <s v="Component"/>
    <s v="Trading"/>
    <s v="Pcs."/>
    <m/>
    <n v="0"/>
    <n v="3"/>
    <n v="0.14000000000000001"/>
    <n v="144.41999999999999"/>
    <n v="0"/>
    <n v="0"/>
    <n v="0"/>
    <n v="0"/>
    <n v="0"/>
    <n v="0"/>
    <n v="0"/>
    <n v="0"/>
    <n v="0"/>
    <n v="0"/>
    <n v="0"/>
    <n v="0"/>
    <n v="0"/>
    <n v="0"/>
    <n v="0"/>
    <n v="0"/>
    <n v="3"/>
    <n v="144.41999999999999"/>
    <n v="0.14000000000000001"/>
    <n v="0"/>
  </r>
  <r>
    <x v="3"/>
    <s v="804 13 Ltr Swing Lid (Yellow)"/>
    <s v="Component"/>
    <s v="Trading"/>
    <s v="Pcs."/>
    <m/>
    <n v="0"/>
    <n v="1"/>
    <n v="0.05"/>
    <n v="38.14"/>
    <n v="0"/>
    <n v="0"/>
    <n v="0"/>
    <n v="0"/>
    <n v="0"/>
    <n v="0"/>
    <n v="0"/>
    <n v="0"/>
    <n v="0"/>
    <n v="0"/>
    <n v="0"/>
    <n v="0"/>
    <n v="0"/>
    <n v="0"/>
    <n v="0"/>
    <n v="0"/>
    <n v="1"/>
    <n v="38.14"/>
    <n v="0.05"/>
    <n v="0"/>
  </r>
  <r>
    <x v="3"/>
    <s v="810 Garb.Only Bkt 10Ltr (Red)"/>
    <s v="Housekeeping"/>
    <s v="Finished Good"/>
    <s v="Pcs."/>
    <n v="395"/>
    <n v="431"/>
    <n v="226"/>
    <n v="10.47"/>
    <n v="16678.8"/>
    <n v="0"/>
    <n v="0"/>
    <n v="0"/>
    <n v="0"/>
    <n v="0"/>
    <n v="0"/>
    <n v="0"/>
    <n v="0"/>
    <n v="0"/>
    <n v="0"/>
    <n v="97.406000000000006"/>
    <n v="0"/>
    <n v="0"/>
    <n v="0"/>
    <n v="0"/>
    <n v="0"/>
    <n v="226"/>
    <n v="16678.8"/>
    <n v="10.47"/>
    <n v="0"/>
  </r>
  <r>
    <x v="3"/>
    <s v="810 GARB.ONLY BKT.10L (M.W.)"/>
    <s v="Housekeeping"/>
    <s v="Trading"/>
    <s v="Pcs."/>
    <m/>
    <n v="0"/>
    <n v="463"/>
    <n v="20.9"/>
    <n v="34169.4"/>
    <n v="0"/>
    <n v="0"/>
    <n v="0"/>
    <n v="0"/>
    <n v="0"/>
    <n v="0"/>
    <n v="0"/>
    <n v="0"/>
    <n v="0"/>
    <n v="0"/>
    <n v="0"/>
    <n v="0"/>
    <n v="0"/>
    <n v="0"/>
    <n v="0"/>
    <n v="0"/>
    <n v="463"/>
    <n v="34169.4"/>
    <n v="20.9"/>
    <n v="0"/>
  </r>
  <r>
    <x v="3"/>
    <s v="810 Garb.Only Bkt.10Ltr (M.B)"/>
    <s v="Housekeeping"/>
    <s v="Trading"/>
    <s v="Pcs."/>
    <m/>
    <n v="0"/>
    <n v="136"/>
    <n v="12.42"/>
    <n v="10036.799999999999"/>
    <n v="0"/>
    <n v="0"/>
    <n v="0"/>
    <n v="0"/>
    <n v="0"/>
    <n v="0"/>
    <n v="0"/>
    <n v="0"/>
    <n v="0"/>
    <n v="0"/>
    <n v="0"/>
    <n v="0"/>
    <n v="0"/>
    <n v="0"/>
    <n v="0"/>
    <n v="0"/>
    <n v="136"/>
    <n v="10036.799999999999"/>
    <n v="12.42"/>
    <n v="0"/>
  </r>
  <r>
    <x v="3"/>
    <s v="810 Garb.Only Bkt.10Ltr (Ye)"/>
    <s v="Housekeeping"/>
    <s v="Finished Good"/>
    <s v="Pcs."/>
    <n v="395"/>
    <n v="431"/>
    <n v="125"/>
    <n v="6.32"/>
    <n v="9225"/>
    <n v="0"/>
    <n v="0"/>
    <n v="0"/>
    <n v="0"/>
    <n v="0"/>
    <n v="0"/>
    <n v="0"/>
    <n v="0"/>
    <n v="0"/>
    <n v="0"/>
    <n v="53.875"/>
    <n v="0"/>
    <n v="0"/>
    <n v="0"/>
    <n v="0"/>
    <n v="0"/>
    <n v="125"/>
    <n v="9225"/>
    <n v="6.32"/>
    <n v="0"/>
  </r>
  <r>
    <x v="3"/>
    <s v="810.GARB. ONLY BKT. 10L (SL)"/>
    <s v="Housekeeping"/>
    <s v="Trading"/>
    <s v="Pcs."/>
    <m/>
    <n v="0"/>
    <n v="-80"/>
    <n v="4.5599999999999996"/>
    <n v="-3697.6"/>
    <n v="0"/>
    <n v="0"/>
    <n v="392"/>
    <n v="16921.37"/>
    <n v="0"/>
    <n v="0"/>
    <n v="106"/>
    <n v="17.888560000000002"/>
    <n v="123.88856"/>
    <n v="4777.32"/>
    <n v="0"/>
    <n v="0"/>
    <n v="0"/>
    <n v="0"/>
    <n v="0"/>
    <n v="0"/>
    <n v="206"/>
    <n v="8892.35"/>
    <n v="4.5599999999999996"/>
    <n v="0"/>
  </r>
  <r>
    <x v="3"/>
    <s v="810.GARB. ONLY BKT.10L (D.B)"/>
    <s v="Housekeeping"/>
    <s v="Finished Good"/>
    <s v="Pcs."/>
    <n v="395"/>
    <n v="431"/>
    <n v="147"/>
    <n v="2310.4499999999998"/>
    <n v="6929.58"/>
    <n v="0"/>
    <n v="0"/>
    <n v="0"/>
    <n v="0"/>
    <n v="0"/>
    <n v="0"/>
    <n v="0"/>
    <n v="0"/>
    <n v="0"/>
    <n v="0"/>
    <n v="63.356999999999999"/>
    <n v="0"/>
    <n v="0"/>
    <n v="0"/>
    <n v="0"/>
    <n v="0"/>
    <n v="147"/>
    <n v="6929.58"/>
    <n v="2310.4499999999998"/>
    <n v="0"/>
  </r>
  <r>
    <x v="3"/>
    <s v="810.GARB.ONLY BKT.10Ltr (B)"/>
    <s v="Housekeeping"/>
    <s v="Trading"/>
    <s v="Pcs."/>
    <m/>
    <n v="0"/>
    <n v="52"/>
    <n v="18.600000000000001"/>
    <n v="2701.84"/>
    <n v="0"/>
    <n v="0"/>
    <n v="423"/>
    <n v="18435.349999999999"/>
    <n v="0"/>
    <n v="0"/>
    <n v="225"/>
    <n v="37.971000000000004"/>
    <n v="262.971"/>
    <n v="10266.4"/>
    <n v="0"/>
    <n v="0"/>
    <n v="0"/>
    <n v="0"/>
    <n v="0"/>
    <n v="0"/>
    <n v="250"/>
    <n v="10895.59"/>
    <n v="18.600000000000001"/>
    <n v="0"/>
  </r>
  <r>
    <x v="3"/>
    <s v="810.Garb.Only Bkt.10ltr (BL)"/>
    <s v="Housekeeping"/>
    <s v="Finished Good"/>
    <s v="Pcs."/>
    <n v="395"/>
    <n v="431"/>
    <n v="64"/>
    <n v="2.89"/>
    <n v="4723.2"/>
    <n v="0"/>
    <n v="0"/>
    <n v="0"/>
    <n v="0"/>
    <n v="0"/>
    <n v="0"/>
    <n v="0"/>
    <n v="0"/>
    <n v="0"/>
    <n v="0"/>
    <n v="27.584"/>
    <n v="0"/>
    <n v="0"/>
    <n v="0"/>
    <n v="0"/>
    <n v="0"/>
    <n v="64"/>
    <n v="4723.2"/>
    <n v="2.89"/>
    <n v="0"/>
  </r>
  <r>
    <x v="3"/>
    <s v="810.Garb.Only Bkt.10Ltr (P)"/>
    <s v="Housekeeping"/>
    <s v="Trading"/>
    <s v="Pcs."/>
    <m/>
    <n v="0"/>
    <n v="425"/>
    <n v="28.62"/>
    <n v="32018.44"/>
    <n v="0"/>
    <n v="0"/>
    <n v="0"/>
    <n v="0"/>
    <n v="0"/>
    <n v="0"/>
    <n v="30"/>
    <n v="5.0628000000000002"/>
    <n v="35.062800000000003"/>
    <n v="2260.1999999999998"/>
    <n v="0"/>
    <n v="0"/>
    <n v="0"/>
    <n v="0"/>
    <n v="0"/>
    <n v="0"/>
    <n v="395"/>
    <n v="29758.31"/>
    <n v="28.62"/>
    <n v="0"/>
  </r>
  <r>
    <x v="3"/>
    <s v="811 Garb.Bkt Swing10 Ltr.(P)"/>
    <s v="Housekeeping"/>
    <s v="Finished Good"/>
    <s v="Pcs."/>
    <n v="550"/>
    <n v="599"/>
    <n v="-20"/>
    <n v="48.02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68.02000000000001"/>
    <n v="0"/>
  </r>
  <r>
    <x v="3"/>
    <s v="811.Garb.Bkt Swing10Ltr(D.B)"/>
    <s v="Housekeeping"/>
    <s v="Trading"/>
    <s v="Pcs."/>
    <m/>
    <n v="0"/>
    <n v="14"/>
    <n v="0.63"/>
    <n v="1885.38"/>
    <n v="0"/>
    <n v="0"/>
    <n v="0"/>
    <n v="0"/>
    <n v="0"/>
    <n v="0"/>
    <n v="0"/>
    <n v="0"/>
    <n v="0"/>
    <n v="0"/>
    <n v="0"/>
    <n v="0"/>
    <n v="0"/>
    <n v="0"/>
    <n v="0"/>
    <n v="0"/>
    <n v="14"/>
    <n v="1885.38"/>
    <n v="0.63"/>
    <n v="0"/>
  </r>
  <r>
    <x v="3"/>
    <s v="811.Garb.Bkt.Swing10 Ltr.(Red)"/>
    <s v="Housekeeping"/>
    <s v="Finished Good"/>
    <s v="Pcs."/>
    <n v="550"/>
    <n v="599"/>
    <n v="-20"/>
    <n v="48.02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68.02000000000001"/>
    <n v="0"/>
  </r>
  <r>
    <x v="3"/>
    <s v="811.Garb.Bkt.Swing10Ltr (D.G)"/>
    <s v="Housekeeping"/>
    <s v="Trading"/>
    <s v="Pcs."/>
    <m/>
    <n v="0"/>
    <n v="8"/>
    <n v="0.36"/>
    <n v="1077.3599999999999"/>
    <n v="0"/>
    <n v="0"/>
    <n v="0"/>
    <n v="0"/>
    <n v="0"/>
    <n v="0"/>
    <n v="0"/>
    <n v="0"/>
    <n v="0"/>
    <n v="0"/>
    <n v="0"/>
    <n v="0"/>
    <n v="0"/>
    <n v="0"/>
    <n v="0"/>
    <n v="0"/>
    <n v="8"/>
    <n v="1077.3599999999999"/>
    <n v="0.36"/>
    <n v="0"/>
  </r>
  <r>
    <x v="3"/>
    <s v="811.Garb.Bkt.Swing10Ltr.(Yellow)"/>
    <s v="Housekeeping"/>
    <s v="Finished Good"/>
    <s v="Pcs."/>
    <n v="550"/>
    <n v="599"/>
    <n v="-20"/>
    <n v="48.02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68.02000000000001"/>
    <n v="0"/>
  </r>
  <r>
    <x v="3"/>
    <s v="813  NO. GARBAGE BUCKET ONLY (O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813 GARBAGE BUCKET 13 LTR ONLY (YELLOW)"/>
    <s v="Housekeeping"/>
    <s v="Finished Good"/>
    <s v="Pcs."/>
    <n v="450"/>
    <n v="490"/>
    <n v="46"/>
    <n v="2.08"/>
    <n v="0"/>
    <n v="0"/>
    <n v="0"/>
    <n v="0"/>
    <n v="0"/>
    <n v="0"/>
    <n v="0"/>
    <n v="0"/>
    <n v="0"/>
    <n v="0"/>
    <n v="0"/>
    <n v="22.54"/>
    <n v="0"/>
    <n v="0"/>
    <n v="0"/>
    <n v="0"/>
    <n v="0"/>
    <n v="46"/>
    <n v="0"/>
    <n v="2.08"/>
    <n v="0"/>
  </r>
  <r>
    <x v="3"/>
    <s v="813 GARBAGE BUCKET 13 LTR ONLY(RED)"/>
    <s v="Housekeeping"/>
    <s v="Finished Good"/>
    <s v="Pcs."/>
    <n v="450"/>
    <n v="490"/>
    <n v="223"/>
    <n v="10.07"/>
    <n v="24530"/>
    <n v="0"/>
    <n v="0"/>
    <n v="0"/>
    <n v="0"/>
    <n v="0"/>
    <n v="0"/>
    <n v="0"/>
    <n v="0"/>
    <n v="0"/>
    <n v="0"/>
    <n v="109.27"/>
    <n v="0"/>
    <n v="0"/>
    <n v="0"/>
    <n v="0"/>
    <n v="0"/>
    <n v="223"/>
    <n v="24530"/>
    <n v="10.07"/>
    <n v="0"/>
  </r>
  <r>
    <x v="3"/>
    <s v="813 GARBAGE BUCKET ONLY 13L (M.W.)"/>
    <s v="Housekeeping"/>
    <s v="Trading"/>
    <s v="Pcs."/>
    <m/>
    <n v="0"/>
    <n v="313"/>
    <n v="14.76"/>
    <n v="34430"/>
    <n v="0"/>
    <n v="0"/>
    <n v="0"/>
    <n v="0"/>
    <n v="0"/>
    <n v="0"/>
    <n v="15"/>
    <n v="2.5314000000000001"/>
    <n v="17.531400000000001"/>
    <n v="1650"/>
    <n v="0"/>
    <n v="0"/>
    <n v="0"/>
    <n v="0"/>
    <n v="0"/>
    <n v="0"/>
    <n v="298"/>
    <n v="32780"/>
    <n v="14.76"/>
    <n v="0"/>
  </r>
  <r>
    <x v="3"/>
    <s v="813 GARBAGE BUCKET ONLY 13LTR (d. blue)"/>
    <s v="Housekeeping"/>
    <s v="Finished Good"/>
    <s v="Pcs."/>
    <n v="450"/>
    <n v="490"/>
    <n v="42"/>
    <n v="1.9"/>
    <n v="0"/>
    <n v="0"/>
    <n v="0"/>
    <n v="0"/>
    <n v="0"/>
    <n v="0"/>
    <n v="0"/>
    <n v="0"/>
    <n v="0"/>
    <n v="0"/>
    <n v="0"/>
    <n v="20.58"/>
    <n v="0"/>
    <n v="0"/>
    <n v="0"/>
    <n v="0"/>
    <n v="0"/>
    <n v="42"/>
    <n v="0"/>
    <n v="1.9"/>
    <n v="0"/>
  </r>
  <r>
    <x v="3"/>
    <s v="813 NO. GARBAGE BUCKET 13L ONLY (M.B.)"/>
    <s v="Housekeeping"/>
    <s v="Trading"/>
    <s v="Pcs."/>
    <m/>
    <n v="0"/>
    <n v="303"/>
    <n v="10.7"/>
    <n v="25698.75"/>
    <n v="0"/>
    <n v="0"/>
    <n v="0"/>
    <n v="0"/>
    <n v="0"/>
    <n v="0"/>
    <n v="30"/>
    <n v="5.0628000000000002"/>
    <n v="35.062800000000003"/>
    <n v="2544.3000000000002"/>
    <n v="0"/>
    <n v="0"/>
    <n v="0"/>
    <n v="0"/>
    <n v="0"/>
    <n v="0"/>
    <n v="273"/>
    <n v="23154.31"/>
    <n v="10.7"/>
    <n v="0"/>
  </r>
  <r>
    <x v="3"/>
    <s v="813 NO. GARBAGE BUCKET ONLY (D.GREEN)"/>
    <s v="Housekeeping"/>
    <s v="Finished Good"/>
    <s v="Pcs."/>
    <n v="450"/>
    <n v="490"/>
    <n v="80"/>
    <n v="5.19"/>
    <n v="5792.95"/>
    <n v="0"/>
    <n v="0"/>
    <n v="249"/>
    <n v="12874.71"/>
    <n v="0"/>
    <n v="0"/>
    <n v="60"/>
    <n v="10.1256"/>
    <n v="70.125600000000006"/>
    <n v="4344.6000000000004"/>
    <n v="39.200000000000003"/>
    <n v="112.05"/>
    <n v="18.812074500000001"/>
    <n v="0"/>
    <n v="130.86207450000001"/>
    <n v="0"/>
    <n v="269"/>
    <n v="14322.95"/>
    <n v="136.0520745"/>
    <n v="0"/>
  </r>
  <r>
    <x v="3"/>
    <s v="813 NO. GARBAGE BUCKET ONLY (P)"/>
    <s v="Housekeeping"/>
    <s v="Trading"/>
    <s v="Pcs."/>
    <m/>
    <n v="0"/>
    <n v="237"/>
    <n v="23.84"/>
    <n v="26070"/>
    <n v="0"/>
    <n v="0"/>
    <n v="215"/>
    <n v="11122.91"/>
    <n v="0"/>
    <n v="0"/>
    <n v="55"/>
    <n v="9.2818000000000005"/>
    <n v="64.281800000000004"/>
    <n v="6050"/>
    <n v="0"/>
    <n v="0"/>
    <n v="0"/>
    <n v="0"/>
    <n v="0"/>
    <n v="0"/>
    <n v="397"/>
    <n v="31142.91"/>
    <n v="23.84"/>
    <n v="0"/>
  </r>
  <r>
    <x v="3"/>
    <s v="813 NO. GARBAGE BUCKET ONLY (S)"/>
    <s v="Housekeeping"/>
    <s v="Trading"/>
    <s v="Pcs."/>
    <m/>
    <n v="0"/>
    <n v="139"/>
    <n v="1.1299999999999999"/>
    <n v="7820.78"/>
    <n v="0"/>
    <n v="0"/>
    <n v="248"/>
    <n v="12792.01"/>
    <n v="0"/>
    <n v="0"/>
    <n v="135"/>
    <n v="22.782600000000002"/>
    <n v="157.7826"/>
    <n v="7595.1"/>
    <n v="0"/>
    <n v="0"/>
    <n v="0"/>
    <n v="0"/>
    <n v="0"/>
    <n v="0"/>
    <n v="252"/>
    <n v="13017.07"/>
    <n v="1.1299999999999999"/>
    <n v="0"/>
  </r>
  <r>
    <x v="3"/>
    <s v="813NO. GARBAGE BUCKET ONLY (B)"/>
    <s v="Housekeeping"/>
    <s v="Finished Good"/>
    <s v="Pcs."/>
    <n v="450"/>
    <n v="490"/>
    <n v="864"/>
    <n v="352.54"/>
    <n v="49179.47"/>
    <n v="0"/>
    <n v="0"/>
    <n v="320"/>
    <n v="16533.919999999998"/>
    <n v="0"/>
    <n v="0"/>
    <n v="30"/>
    <n v="5.0628000000000002"/>
    <n v="35.062800000000003"/>
    <n v="1707.6"/>
    <n v="423.36"/>
    <n v="144"/>
    <n v="24.176159999999999"/>
    <n v="0"/>
    <n v="168.17616000000001"/>
    <n v="0"/>
    <n v="1154"/>
    <n v="64005.77"/>
    <n v="520.71616000000006"/>
    <n v="0"/>
  </r>
  <r>
    <x v="3"/>
    <s v="813NO. GARBAGE BUCKET ONLY (BLAC)"/>
    <s v="Housekeeping"/>
    <s v="Finished Good"/>
    <s v="Pcs."/>
    <n v="450"/>
    <n v="490"/>
    <n v="222"/>
    <n v="10.02"/>
    <n v="24420"/>
    <n v="0"/>
    <n v="0"/>
    <n v="0"/>
    <n v="0"/>
    <n v="0"/>
    <n v="0"/>
    <n v="0"/>
    <n v="0"/>
    <n v="0"/>
    <n v="0"/>
    <n v="108.78"/>
    <n v="0"/>
    <n v="0"/>
    <n v="0"/>
    <n v="0"/>
    <n v="0"/>
    <n v="222"/>
    <n v="24420"/>
    <n v="10.02"/>
    <n v="0"/>
  </r>
  <r>
    <x v="3"/>
    <s v="814 Garb. Bkt Swing (Black)"/>
    <s v="Housekeeping"/>
    <s v="Trading"/>
    <s v="Pcs."/>
    <m/>
    <n v="0"/>
    <n v="-30"/>
    <n v="0"/>
    <n v="-4083.6"/>
    <n v="0"/>
    <n v="0"/>
    <n v="0"/>
    <n v="0"/>
    <n v="0"/>
    <n v="0"/>
    <n v="0"/>
    <n v="0"/>
    <n v="0"/>
    <n v="0"/>
    <n v="0"/>
    <n v="0"/>
    <n v="0"/>
    <n v="0"/>
    <n v="0"/>
    <n v="0"/>
    <n v="-30"/>
    <n v="-4083.6"/>
    <n v="0"/>
    <n v="0"/>
  </r>
  <r>
    <x v="3"/>
    <s v="814 Garb.bkt Swing (D.B)"/>
    <s v="Housekeeping"/>
    <s v="Finished Good"/>
    <s v="Pcs."/>
    <n v="605"/>
    <n v="659"/>
    <n v="-20"/>
    <n v="43.76"/>
    <n v="-2951.6"/>
    <n v="0"/>
    <n v="0"/>
    <n v="0"/>
    <n v="0"/>
    <n v="0"/>
    <n v="0"/>
    <n v="0"/>
    <n v="0"/>
    <n v="0"/>
    <n v="0"/>
    <n v="-13.18"/>
    <n v="0"/>
    <n v="0"/>
    <n v="20"/>
    <n v="20"/>
    <n v="0"/>
    <n v="-20"/>
    <n v="-2951.6"/>
    <n v="63.76"/>
    <n v="0"/>
  </r>
  <r>
    <x v="3"/>
    <s v="814 Garb.Bkt Swing 13 Ltr(G)"/>
    <s v="Housekeeping"/>
    <s v="Finished Good"/>
    <s v="Pcs."/>
    <n v="605"/>
    <n v="659"/>
    <n v="-25"/>
    <n v="43.53"/>
    <n v="-3280"/>
    <n v="0"/>
    <n v="0"/>
    <n v="0"/>
    <n v="0"/>
    <n v="0"/>
    <n v="0"/>
    <n v="0"/>
    <n v="0"/>
    <n v="0"/>
    <n v="0"/>
    <n v="-16.475000000000001"/>
    <n v="0"/>
    <n v="0"/>
    <n v="20"/>
    <n v="20"/>
    <n v="0"/>
    <n v="-25"/>
    <n v="-3280"/>
    <n v="63.53"/>
    <n v="0"/>
  </r>
  <r>
    <x v="3"/>
    <s v="814 Garb.Bkt Swing 13Ltr.(B)"/>
    <s v="Housekeeping"/>
    <s v="Trading"/>
    <s v="Pcs."/>
    <m/>
    <n v="0"/>
    <n v="-57"/>
    <n v="0"/>
    <n v="-8217.24"/>
    <n v="0"/>
    <n v="0"/>
    <n v="0"/>
    <n v="0"/>
    <n v="0"/>
    <n v="0"/>
    <n v="0"/>
    <n v="0"/>
    <n v="0"/>
    <n v="0"/>
    <n v="0"/>
    <n v="0"/>
    <n v="0"/>
    <n v="0"/>
    <n v="0"/>
    <n v="0"/>
    <n v="-57"/>
    <n v="-8217.24"/>
    <n v="0"/>
    <n v="0"/>
  </r>
  <r>
    <x v="3"/>
    <s v="814 Garb.Bkt Swing 13Ltr.(P)"/>
    <s v="Housekeeping"/>
    <s v="Finished Good"/>
    <s v="Pcs."/>
    <n v="605"/>
    <n v="659"/>
    <n v="-25"/>
    <n v="46.82"/>
    <n v="-3304.6"/>
    <n v="0"/>
    <n v="0"/>
    <n v="0"/>
    <n v="0"/>
    <n v="0"/>
    <n v="0"/>
    <n v="0"/>
    <n v="0"/>
    <n v="0"/>
    <n v="0"/>
    <n v="-16.475000000000001"/>
    <n v="0"/>
    <n v="0"/>
    <n v="20"/>
    <n v="20"/>
    <n v="0"/>
    <n v="-25"/>
    <n v="-3304.6"/>
    <n v="66.819999999999993"/>
    <n v="0"/>
  </r>
  <r>
    <x v="3"/>
    <s v="814 Garb.Bkt.Swing 13L(Red)"/>
    <s v="Housekeeping"/>
    <s v="Finished Good"/>
    <s v="Pcs."/>
    <n v="605"/>
    <n v="659"/>
    <n v="-35"/>
    <n v="43.53"/>
    <n v="-4641.2"/>
    <n v="0"/>
    <n v="0"/>
    <n v="0"/>
    <n v="0"/>
    <n v="0"/>
    <n v="0"/>
    <n v="0"/>
    <n v="0"/>
    <n v="0"/>
    <n v="0"/>
    <n v="-23.065000000000001"/>
    <n v="0"/>
    <n v="0"/>
    <n v="20"/>
    <n v="20"/>
    <n v="0"/>
    <n v="-35"/>
    <n v="-4641.2"/>
    <n v="63.53"/>
    <n v="0"/>
  </r>
  <r>
    <x v="3"/>
    <s v="814 Garb.Bkt.Swing 13L(Yellow)"/>
    <s v="Housekeeping"/>
    <s v="Finished Good"/>
    <s v="Pcs."/>
    <n v="605"/>
    <n v="659"/>
    <n v="-35"/>
    <n v="43.53"/>
    <n v="-4641.2"/>
    <n v="0"/>
    <n v="0"/>
    <n v="0"/>
    <n v="0"/>
    <n v="0"/>
    <n v="0"/>
    <n v="0"/>
    <n v="0"/>
    <n v="0"/>
    <n v="0"/>
    <n v="-23.065000000000001"/>
    <n v="0"/>
    <n v="0"/>
    <n v="20"/>
    <n v="20"/>
    <n v="0"/>
    <n v="-35"/>
    <n v="-4641.2"/>
    <n v="63.53"/>
    <n v="0"/>
  </r>
  <r>
    <x v="3"/>
    <s v="840 Krishna Bkt 40L (D.blue)"/>
    <s v="Housekeeping"/>
    <s v="Finished Good"/>
    <s v="Pcs."/>
    <n v="1100"/>
    <n v="1199"/>
    <n v="2"/>
    <n v="1.25"/>
    <n v="830.5"/>
    <n v="0"/>
    <n v="0"/>
    <n v="0"/>
    <n v="0"/>
    <n v="0"/>
    <n v="0"/>
    <n v="0"/>
    <n v="0"/>
    <n v="0"/>
    <n v="0"/>
    <n v="2.3980000000000001"/>
    <n v="0"/>
    <n v="0"/>
    <n v="0"/>
    <n v="0"/>
    <n v="0"/>
    <n v="2"/>
    <n v="830.5"/>
    <n v="1.25"/>
    <n v="0"/>
  </r>
  <r>
    <x v="3"/>
    <s v="840 Krishna Bkt 40L (pink)"/>
    <s v="Housekeeping"/>
    <s v="Finished Good"/>
    <s v="Pcs."/>
    <n v="1100"/>
    <n v="1199"/>
    <n v="95"/>
    <n v="5.0599999999999996"/>
    <n v="29243.85"/>
    <n v="0"/>
    <n v="0"/>
    <n v="0"/>
    <n v="0"/>
    <n v="5"/>
    <n v="1557.2"/>
    <n v="0"/>
    <n v="0"/>
    <n v="0"/>
    <n v="0"/>
    <n v="113.905"/>
    <n v="0"/>
    <n v="0"/>
    <n v="20"/>
    <n v="20"/>
    <n v="5.9950000000000001"/>
    <n v="90"/>
    <n v="27704.7"/>
    <n v="19.064999999999998"/>
    <n v="0"/>
  </r>
  <r>
    <x v="3"/>
    <s v="840 Krishna Bkt 40L(Blue)"/>
    <s v="Housekeeping"/>
    <s v="Finished Good"/>
    <s v="Pcs."/>
    <n v="1100"/>
    <n v="1199"/>
    <n v="47"/>
    <n v="229.82"/>
    <n v="14682.33"/>
    <n v="0"/>
    <n v="0"/>
    <n v="0"/>
    <n v="0"/>
    <n v="35"/>
    <n v="10012.4"/>
    <n v="0"/>
    <n v="0"/>
    <n v="0"/>
    <n v="0"/>
    <n v="56.353000000000002"/>
    <n v="0"/>
    <n v="0"/>
    <n v="200"/>
    <n v="200"/>
    <n v="41.965000000000003"/>
    <n v="12"/>
    <n v="3748.68"/>
    <n v="387.85500000000002"/>
    <n v="0"/>
  </r>
  <r>
    <x v="3"/>
    <s v="840 Krishna Bkt 40L(D.green)"/>
    <s v="Housekeeping"/>
    <s v="Finished Good"/>
    <s v="Pcs."/>
    <n v="1100"/>
    <n v="1199"/>
    <n v="124"/>
    <n v="22.52"/>
    <n v="51491"/>
    <n v="0"/>
    <n v="0"/>
    <n v="0"/>
    <n v="0"/>
    <n v="0"/>
    <n v="0"/>
    <n v="0"/>
    <n v="0"/>
    <n v="0"/>
    <n v="0"/>
    <n v="148.67599999999999"/>
    <n v="0"/>
    <n v="0"/>
    <n v="20"/>
    <n v="20"/>
    <n v="0"/>
    <n v="124"/>
    <n v="51491"/>
    <n v="42.519999999999996"/>
    <n v="0"/>
  </r>
  <r>
    <x v="3"/>
    <s v="840.Krishna Bkt. 40 L (BL)"/>
    <s v="Housekeeping"/>
    <s v="Finished Good"/>
    <s v="Pcs."/>
    <n v="1100"/>
    <n v="1199"/>
    <n v="123"/>
    <n v="14.01"/>
    <n v="51075.75"/>
    <n v="0"/>
    <n v="0"/>
    <n v="0"/>
    <n v="0"/>
    <n v="0"/>
    <n v="0"/>
    <n v="0"/>
    <n v="0"/>
    <n v="0"/>
    <n v="0"/>
    <n v="147.477"/>
    <n v="0"/>
    <n v="0"/>
    <n v="10"/>
    <n v="10"/>
    <n v="0"/>
    <n v="123"/>
    <n v="51075.75"/>
    <n v="24.009999999999998"/>
    <n v="0"/>
  </r>
  <r>
    <x v="3"/>
    <s v="840.Krishna Bkt. 40L (Red)"/>
    <s v="Housekeeping"/>
    <s v="Finished Good"/>
    <s v="Pcs."/>
    <n v="1100"/>
    <n v="1199"/>
    <n v="18"/>
    <n v="54.66"/>
    <n v="7474.5"/>
    <n v="0"/>
    <n v="0"/>
    <n v="0"/>
    <n v="0"/>
    <n v="10"/>
    <n v="2392.6"/>
    <n v="0"/>
    <n v="0"/>
    <n v="0"/>
    <n v="0"/>
    <n v="21.582000000000001"/>
    <n v="0"/>
    <n v="0"/>
    <n v="60"/>
    <n v="60"/>
    <n v="11.99"/>
    <n v="8"/>
    <n v="3322"/>
    <n v="102.67"/>
    <n v="0"/>
  </r>
  <r>
    <x v="3"/>
    <s v="840.Krishna Bkt. 40L (Y)"/>
    <s v="Housekeeping"/>
    <s v="Finished Good"/>
    <s v="Pcs."/>
    <n v="1100"/>
    <n v="1199"/>
    <n v="72"/>
    <n v="3.25"/>
    <n v="29898"/>
    <n v="0"/>
    <n v="0"/>
    <n v="0"/>
    <n v="0"/>
    <n v="0"/>
    <n v="0"/>
    <n v="0"/>
    <n v="0"/>
    <n v="0"/>
    <n v="0"/>
    <n v="86.328000000000003"/>
    <n v="0"/>
    <n v="0"/>
    <n v="0"/>
    <n v="0"/>
    <n v="0"/>
    <n v="72"/>
    <n v="29898"/>
    <n v="3.25"/>
    <n v="0"/>
  </r>
  <r>
    <x v="3"/>
    <s v="841 KRISHNA BKT LID (BLUE)"/>
    <s v="Housekeeping"/>
    <s v="Finished Good"/>
    <s v="Pcs."/>
    <n v="384"/>
    <n v="419"/>
    <n v="73"/>
    <n v="37.130000000000003"/>
    <n v="7628.5"/>
    <n v="0"/>
    <n v="0"/>
    <n v="0"/>
    <n v="0"/>
    <n v="35"/>
    <n v="2683.15"/>
    <n v="0"/>
    <n v="0"/>
    <n v="0"/>
    <n v="0"/>
    <n v="30.587"/>
    <n v="0"/>
    <n v="0"/>
    <n v="40"/>
    <n v="40"/>
    <n v="14.664999999999999"/>
    <n v="38"/>
    <n v="3971"/>
    <n v="62.464999999999996"/>
    <n v="0"/>
  </r>
  <r>
    <x v="3"/>
    <s v="841 KRISHNA BKT LID (D.BLUE)"/>
    <s v="Housekeeping"/>
    <s v="Trading"/>
    <s v="Pcs."/>
    <m/>
    <n v="0"/>
    <n v="135"/>
    <n v="6.1"/>
    <n v="0"/>
    <n v="0"/>
    <n v="0"/>
    <n v="0"/>
    <n v="0"/>
    <n v="0"/>
    <n v="0"/>
    <n v="0"/>
    <n v="0"/>
    <n v="0"/>
    <n v="0"/>
    <n v="0"/>
    <n v="0"/>
    <n v="0"/>
    <n v="0"/>
    <n v="0"/>
    <n v="0"/>
    <n v="135"/>
    <n v="0"/>
    <n v="6.1"/>
    <n v="0"/>
  </r>
  <r>
    <x v="3"/>
    <s v="841 KRISHNA BKT LID (D.GREEN)"/>
    <s v="Housekeeping"/>
    <s v="Finished Good"/>
    <s v="Pcs."/>
    <n v="384"/>
    <n v="419"/>
    <n v="270"/>
    <n v="8.4499999999999993"/>
    <n v="28215"/>
    <n v="0"/>
    <n v="0"/>
    <n v="0"/>
    <n v="0"/>
    <n v="0"/>
    <n v="0"/>
    <n v="0"/>
    <n v="0"/>
    <n v="0"/>
    <n v="0"/>
    <n v="113.13"/>
    <n v="0"/>
    <n v="0"/>
    <n v="0"/>
    <n v="0"/>
    <n v="0"/>
    <n v="270"/>
    <n v="28215"/>
    <n v="8.4499999999999993"/>
    <n v="0"/>
  </r>
  <r>
    <x v="3"/>
    <s v="841 KRISHNA BKT LID (PINK)"/>
    <s v="Housekeeping"/>
    <s v="Finished Good"/>
    <s v="Pcs."/>
    <n v="384"/>
    <n v="419"/>
    <n v="435"/>
    <n v="17.78"/>
    <n v="45457.5"/>
    <n v="0"/>
    <n v="0"/>
    <n v="0"/>
    <n v="0"/>
    <n v="5"/>
    <n v="391.9"/>
    <n v="0"/>
    <n v="0"/>
    <n v="0"/>
    <n v="0"/>
    <n v="182.26499999999999"/>
    <n v="0"/>
    <n v="0"/>
    <n v="0"/>
    <n v="0"/>
    <n v="2.0950000000000002"/>
    <n v="430"/>
    <n v="44935"/>
    <n v="15.685"/>
    <n v="0"/>
  </r>
  <r>
    <x v="3"/>
    <s v="841.KRISHNA BKT. LID (BL)"/>
    <s v="Component"/>
    <s v="Finished Good"/>
    <s v="Pcs."/>
    <n v="384"/>
    <n v="419"/>
    <n v="185"/>
    <n v="4.6100000000000003"/>
    <n v="19332.5"/>
    <n v="0"/>
    <n v="0"/>
    <n v="0"/>
    <n v="0"/>
    <n v="0"/>
    <n v="0"/>
    <n v="0"/>
    <n v="0"/>
    <n v="0"/>
    <n v="0"/>
    <n v="77.515000000000001"/>
    <n v="0"/>
    <n v="0"/>
    <n v="0"/>
    <n v="0"/>
    <n v="0"/>
    <n v="185"/>
    <n v="19332.5"/>
    <n v="4.6100000000000003"/>
    <n v="0"/>
  </r>
  <r>
    <x v="3"/>
    <s v="841.KRISHNA BKT. LID (RED)"/>
    <s v="Housekeeping"/>
    <s v="Finished Good"/>
    <s v="Pcs."/>
    <n v="384"/>
    <n v="419"/>
    <n v="158"/>
    <n v="5.92"/>
    <n v="16511"/>
    <n v="0"/>
    <n v="0"/>
    <n v="0"/>
    <n v="0"/>
    <n v="0"/>
    <n v="0"/>
    <n v="0"/>
    <n v="0"/>
    <n v="0"/>
    <n v="0"/>
    <n v="66.201999999999998"/>
    <n v="0"/>
    <n v="0"/>
    <n v="10"/>
    <n v="10"/>
    <n v="0"/>
    <n v="158"/>
    <n v="16511"/>
    <n v="15.92"/>
    <n v="0"/>
  </r>
  <r>
    <x v="3"/>
    <s v="841.KRISHNA BKT. LID (Y)"/>
    <s v="Housekeeping"/>
    <s v="Finished Good"/>
    <s v="Pcs."/>
    <n v="384"/>
    <n v="419"/>
    <n v="215"/>
    <n v="9.7100000000000009"/>
    <n v="22467.5"/>
    <n v="0"/>
    <n v="0"/>
    <n v="0"/>
    <n v="0"/>
    <n v="0"/>
    <n v="0"/>
    <n v="0"/>
    <n v="0"/>
    <n v="0"/>
    <n v="0"/>
    <n v="90.084999999999994"/>
    <n v="0"/>
    <n v="0"/>
    <n v="0"/>
    <n v="0"/>
    <n v="0"/>
    <n v="215"/>
    <n v="22467.5"/>
    <n v="9.7100000000000009"/>
    <n v="0"/>
  </r>
  <r>
    <x v="3"/>
    <s v="842 Krishana Bkt Only Swing Lid (P)"/>
    <s v="Housekeeping"/>
    <s v="Finished Good"/>
    <s v="Pcs."/>
    <n v="620"/>
    <n v="676"/>
    <n v="15"/>
    <n v="7.52"/>
    <n v="2970"/>
    <n v="0"/>
    <n v="0"/>
    <n v="0"/>
    <n v="0"/>
    <n v="0"/>
    <n v="0"/>
    <n v="0"/>
    <n v="0"/>
    <n v="0"/>
    <n v="0"/>
    <n v="10.14"/>
    <n v="0"/>
    <n v="0"/>
    <n v="10"/>
    <n v="10"/>
    <n v="0"/>
    <n v="15"/>
    <n v="2970"/>
    <n v="17.52"/>
    <n v="0"/>
  </r>
  <r>
    <x v="3"/>
    <s v="842 Krishna Bkt Only Swing Lid (B)"/>
    <s v="Housekeeping"/>
    <s v="Finished Good"/>
    <s v="Pcs."/>
    <n v="620"/>
    <n v="676"/>
    <n v="-20"/>
    <n v="36.479999999999997"/>
    <n v="-2768.4"/>
    <n v="0"/>
    <n v="0"/>
    <n v="0"/>
    <n v="0"/>
    <n v="0"/>
    <n v="0"/>
    <n v="0"/>
    <n v="0"/>
    <n v="0"/>
    <n v="0"/>
    <n v="-13.52"/>
    <n v="0"/>
    <n v="0"/>
    <n v="20"/>
    <n v="20"/>
    <n v="0"/>
    <n v="-20"/>
    <n v="-2768.4"/>
    <n v="56.48"/>
    <n v="0"/>
  </r>
  <r>
    <x v="3"/>
    <s v="842 Krishna Bkt Only Swing Lid (D.G)"/>
    <s v="Housekeeping"/>
    <s v="Finished Good"/>
    <s v="Pcs."/>
    <n v="620"/>
    <n v="676"/>
    <n v="195"/>
    <n v="2.5"/>
    <n v="38610"/>
    <n v="0"/>
    <n v="0"/>
    <n v="0"/>
    <n v="0"/>
    <n v="0"/>
    <n v="0"/>
    <n v="0"/>
    <n v="0"/>
    <n v="0"/>
    <n v="0"/>
    <n v="131.82"/>
    <n v="0"/>
    <n v="0"/>
    <n v="0"/>
    <n v="0"/>
    <n v="0"/>
    <n v="195"/>
    <n v="38610"/>
    <n v="2.5"/>
    <n v="0"/>
  </r>
  <r>
    <x v="3"/>
    <s v="842 Krishna Bkt. Only Swing Lid (Y)"/>
    <s v="Housekeeping"/>
    <s v="Trading"/>
    <s v="Pcs."/>
    <m/>
    <n v="0"/>
    <n v="23"/>
    <n v="1.04"/>
    <n v="2470.66"/>
    <n v="0"/>
    <n v="0"/>
    <n v="0"/>
    <n v="0"/>
    <n v="0"/>
    <n v="0"/>
    <n v="0"/>
    <n v="0"/>
    <n v="0"/>
    <n v="0"/>
    <n v="0"/>
    <n v="0"/>
    <n v="0"/>
    <n v="0"/>
    <n v="0"/>
    <n v="0"/>
    <n v="23"/>
    <n v="2470.66"/>
    <n v="1.04"/>
    <n v="0"/>
  </r>
  <r>
    <x v="3"/>
    <s v="842. Krishna Bkt. Only Swing Lid (R)"/>
    <s v="Housekeeping"/>
    <s v="Finished Good"/>
    <s v="Pcs."/>
    <n v="620"/>
    <n v="676"/>
    <n v="61"/>
    <n v="16.45"/>
    <n v="6418.42"/>
    <n v="0"/>
    <n v="0"/>
    <n v="0"/>
    <n v="0"/>
    <n v="10"/>
    <n v="1126.3399999999999"/>
    <n v="0"/>
    <n v="0"/>
    <n v="0"/>
    <n v="0"/>
    <n v="41.235999999999997"/>
    <n v="0"/>
    <n v="0"/>
    <n v="20"/>
    <n v="20"/>
    <n v="6.76"/>
    <n v="51"/>
    <n v="5366.22"/>
    <n v="29.690000000000005"/>
    <n v="0"/>
  </r>
  <r>
    <x v="3"/>
    <s v="842.Krishana Bkt Only Swing Lid (D.B)"/>
    <s v="Housekeeping"/>
    <s v="Trading"/>
    <s v="Pcs."/>
    <m/>
    <n v="0"/>
    <n v="42"/>
    <n v="1.9"/>
    <n v="8316"/>
    <n v="0"/>
    <n v="0"/>
    <n v="0"/>
    <n v="0"/>
    <n v="0"/>
    <n v="0"/>
    <n v="0"/>
    <n v="0"/>
    <n v="0"/>
    <n v="0"/>
    <n v="0"/>
    <n v="0"/>
    <n v="0"/>
    <n v="0"/>
    <n v="0"/>
    <n v="0"/>
    <n v="42"/>
    <n v="8316"/>
    <n v="1.9"/>
    <n v="0"/>
  </r>
  <r>
    <x v="3"/>
    <s v="901 Garb.Bkt W.Handle 10L(B)"/>
    <s v="Housekeeping"/>
    <s v="Finished Good"/>
    <s v="Pcs."/>
    <m/>
    <m/>
    <m/>
    <n v="4.09"/>
    <m/>
    <m/>
    <m/>
    <m/>
    <m/>
    <m/>
    <m/>
    <m/>
    <m/>
    <n v="0"/>
    <m/>
    <n v="0"/>
    <n v="0"/>
    <n v="0"/>
    <n v="0"/>
    <n v="0"/>
    <n v="0"/>
    <m/>
    <m/>
    <n v="4.09"/>
    <n v="0"/>
  </r>
  <r>
    <x v="3"/>
    <s v="901 Garb.Bkt W.Handle 10L(R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901.Garb.Bkt.W.Handle10L(D.B)"/>
    <s v="Housekeeping"/>
    <s v="Trading"/>
    <s v="Pcs."/>
    <m/>
    <m/>
    <m/>
    <n v="225.48"/>
    <m/>
    <m/>
    <m/>
    <m/>
    <m/>
    <m/>
    <m/>
    <m/>
    <m/>
    <n v="0"/>
    <m/>
    <n v="0"/>
    <n v="0"/>
    <n v="0"/>
    <n v="0"/>
    <n v="0"/>
    <n v="0"/>
    <m/>
    <m/>
    <n v="225.48"/>
    <n v="0"/>
  </r>
  <r>
    <x v="3"/>
    <s v="902. Garbage Bkt. With Handle 13 L (Gr)"/>
    <s v="Rajeshwari"/>
    <s v="Finished Good"/>
    <s v="Pcs."/>
    <n v="653"/>
    <n v="712"/>
    <n v="0"/>
    <n v="0"/>
    <n v="0"/>
    <n v="0"/>
    <n v="0"/>
    <n v="60"/>
    <n v="6361.8"/>
    <n v="60"/>
    <n v="11187"/>
    <n v="0"/>
    <n v="0"/>
    <n v="0"/>
    <n v="0"/>
    <n v="0"/>
    <n v="39.18"/>
    <n v="6.5779302000000008"/>
    <n v="0"/>
    <n v="45.757930200000004"/>
    <n v="42.72"/>
    <n v="0"/>
    <n v="0"/>
    <n v="3.0379302000000052"/>
    <n v="0"/>
  </r>
  <r>
    <x v="3"/>
    <s v="904 Modern Bathroom Wiper With Upvc Pipe"/>
    <s v="Housekeeping"/>
    <s v="Finished Good"/>
    <s v="Pcs."/>
    <n v="100"/>
    <n v="109"/>
    <n v="650"/>
    <n v="85"/>
    <n v="32649.5"/>
    <n v="0"/>
    <n v="0"/>
    <n v="0"/>
    <n v="0"/>
    <n v="312"/>
    <n v="21153.599999999999"/>
    <n v="0"/>
    <n v="0"/>
    <n v="0"/>
    <n v="0"/>
    <n v="70.849999999999994"/>
    <n v="0"/>
    <n v="0"/>
    <n v="0"/>
    <n v="0"/>
    <n v="34.008000000000003"/>
    <n v="338"/>
    <n v="16977.740000000002"/>
    <n v="50.991999999999997"/>
    <n v="0"/>
  </r>
  <r>
    <x v="3"/>
    <s v="905 SUPER DRY BATHROOM WIPER"/>
    <s v="Housekeeping"/>
    <s v="Finished Good"/>
    <s v="Pcs."/>
    <n v="90"/>
    <n v="98"/>
    <n v="169"/>
    <n v="21.59"/>
    <n v="8448.9500000000007"/>
    <n v="0"/>
    <n v="0"/>
    <n v="0"/>
    <n v="0"/>
    <n v="26"/>
    <n v="2054.7199999999998"/>
    <n v="0"/>
    <n v="0"/>
    <n v="0"/>
    <n v="0"/>
    <n v="16.562000000000001"/>
    <n v="0"/>
    <n v="0"/>
    <n v="0"/>
    <n v="0"/>
    <n v="2.548"/>
    <n v="143"/>
    <n v="7149.11"/>
    <n v="19.042000000000002"/>
    <n v="0"/>
  </r>
  <r>
    <x v="3"/>
    <s v="906 Modern Floor Wiper With Upvc Pipe"/>
    <s v="Housekeeping"/>
    <s v="Finished Good"/>
    <s v="Pcs."/>
    <n v="70"/>
    <n v="76"/>
    <n v="854"/>
    <n v="75.25"/>
    <n v="44523.85"/>
    <n v="0"/>
    <n v="0"/>
    <n v="0"/>
    <n v="0"/>
    <n v="120"/>
    <n v="9153.6"/>
    <n v="480"/>
    <n v="81.004800000000003"/>
    <n v="561.00480000000005"/>
    <n v="25027.200000000001"/>
    <n v="64.903999999999996"/>
    <n v="0"/>
    <n v="0"/>
    <n v="0"/>
    <n v="0"/>
    <n v="9.1199999999999992"/>
    <n v="254"/>
    <n v="13242.46"/>
    <n v="66.13"/>
    <n v="0"/>
  </r>
  <r>
    <x v="3"/>
    <s v="907 MODERN PLUS FLOOR WIPER"/>
    <s v="Housekeeping"/>
    <s v="Finished Good"/>
    <s v="Pcs."/>
    <n v="140"/>
    <n v="153"/>
    <n v="344"/>
    <n v="87.04"/>
    <n v="17622.39"/>
    <n v="0"/>
    <n v="0"/>
    <n v="424"/>
    <n v="21690.32"/>
    <n v="768"/>
    <n v="68344.320000000007"/>
    <n v="0"/>
    <n v="0"/>
    <n v="0"/>
    <n v="0"/>
    <n v="52.631999999999998"/>
    <n v="59.36"/>
    <n v="9.9659504000000005"/>
    <n v="0"/>
    <n v="69.325950399999996"/>
    <n v="117.504"/>
    <n v="0"/>
    <n v="0"/>
    <n v="38.861950399999998"/>
    <n v="0"/>
  </r>
  <r>
    <x v="3"/>
    <s v="908 SUPER DRY FLOOR WIPER"/>
    <s v="Housekeeping"/>
    <s v="Finished Good"/>
    <s v="Pcs."/>
    <n v="150"/>
    <n v="163"/>
    <n v="512"/>
    <n v="97"/>
    <n v="34997.31"/>
    <n v="0"/>
    <n v="0"/>
    <n v="0"/>
    <n v="0"/>
    <n v="480"/>
    <n v="47973.29"/>
    <n v="32"/>
    <n v="5.4003200000000007"/>
    <n v="37.400320000000001"/>
    <n v="2187.1999999999998"/>
    <n v="83.456000000000003"/>
    <n v="0"/>
    <n v="0"/>
    <n v="0"/>
    <n v="0"/>
    <n v="78.239999999999995"/>
    <n v="0"/>
    <n v="0"/>
    <n v="18.760000000000005"/>
    <n v="0"/>
  </r>
  <r>
    <x v="3"/>
    <s v="909. LITTLE CHAMP"/>
    <s v="Housekeeping"/>
    <s v="Finished Good"/>
    <s v="Pcs."/>
    <n v="135"/>
    <n v="147"/>
    <n v="1868"/>
    <n v="6.76"/>
    <n v="18546.86"/>
    <n v="0"/>
    <n v="0"/>
    <n v="0"/>
    <n v="0"/>
    <n v="552"/>
    <n v="10289.280000000001"/>
    <n v="0"/>
    <n v="0"/>
    <n v="0"/>
    <n v="0"/>
    <n v="274.596"/>
    <n v="0"/>
    <n v="0"/>
    <n v="210"/>
    <n v="210"/>
    <n v="81.144000000000005"/>
    <n v="1316"/>
    <n v="13066.2"/>
    <n v="135.61599999999999"/>
    <n v="0"/>
  </r>
  <r>
    <x v="3"/>
    <s v="910.Little Star BathroomWiper"/>
    <s v="Housekeeping"/>
    <s v="Trading"/>
    <s v="Pcs."/>
    <m/>
    <n v="0"/>
    <n v="240"/>
    <n v="10.84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0"/>
    <n v="10.84"/>
    <n v="0"/>
  </r>
  <r>
    <x v="3"/>
    <s v="911 PVC PLUNGER"/>
    <s v="Housekeeping"/>
    <s v="Trading"/>
    <s v="Pcs."/>
    <n v="0"/>
    <n v="0"/>
    <n v="1846"/>
    <n v="43.75"/>
    <n v="35984"/>
    <n v="0"/>
    <n v="0"/>
    <n v="0"/>
    <n v="0"/>
    <n v="200"/>
    <n v="6424"/>
    <n v="0"/>
    <n v="0"/>
    <n v="0"/>
    <n v="0"/>
    <n v="0"/>
    <n v="0"/>
    <n v="0"/>
    <n v="0"/>
    <n v="0"/>
    <n v="0"/>
    <n v="1646"/>
    <n v="32085.41"/>
    <n v="43.75"/>
    <n v="0"/>
  </r>
  <r>
    <x v="3"/>
    <s v="912 Modern Plus BathroomWiper"/>
    <s v="Housekeeping"/>
    <s v="Finished Good"/>
    <s v="Pcs."/>
    <n v="80"/>
    <n v="87"/>
    <n v="310"/>
    <n v="33.15"/>
    <n v="16034"/>
    <n v="0"/>
    <n v="0"/>
    <n v="0"/>
    <n v="0"/>
    <n v="72"/>
    <n v="4271.04"/>
    <n v="0"/>
    <n v="0"/>
    <n v="0"/>
    <n v="0"/>
    <n v="26.97"/>
    <n v="0"/>
    <n v="0"/>
    <n v="0"/>
    <n v="0"/>
    <n v="6.2640000000000002"/>
    <n v="238"/>
    <n v="12309.97"/>
    <n v="26.885999999999999"/>
    <n v="0"/>
  </r>
  <r>
    <x v="3"/>
    <s v="912/915 THREAD WIPER BODY(BLACK)"/>
    <s v="Rajeshwari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915 Sparkle Floor Wiper"/>
    <s v="Housekeeping"/>
    <s v="Finished Good"/>
    <s v="Pcs."/>
    <n v="100"/>
    <n v="109"/>
    <n v="375"/>
    <n v="74.900000000000006"/>
    <n v="23291.48"/>
    <n v="0"/>
    <n v="0"/>
    <n v="0"/>
    <n v="0"/>
    <n v="240"/>
    <n v="18510.240000000002"/>
    <n v="0"/>
    <n v="0"/>
    <n v="0"/>
    <n v="0"/>
    <n v="40.875"/>
    <n v="0"/>
    <n v="0"/>
    <n v="20"/>
    <n v="20"/>
    <n v="26.16"/>
    <n v="135"/>
    <n v="8384.93"/>
    <n v="68.740000000000009"/>
    <n v="0"/>
  </r>
  <r>
    <x v="3"/>
    <s v="917 POWER PLUNGER"/>
    <s v="Housekeeping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921. Splash Broom 21&quot; (Mix.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942.Mahalakshmi Grass Broom"/>
    <s v="Housekeeping"/>
    <s v="Trading"/>
    <s v="Pcs."/>
    <n v="0"/>
    <n v="0"/>
    <n v="602"/>
    <n v="60.95"/>
    <n v="48160"/>
    <n v="5117"/>
    <n v="409360"/>
    <n v="0"/>
    <n v="0"/>
    <n v="1050"/>
    <n v="101400"/>
    <n v="0"/>
    <n v="0"/>
    <n v="0"/>
    <n v="0"/>
    <n v="0"/>
    <n v="0"/>
    <n v="0"/>
    <n v="0"/>
    <n v="0"/>
    <n v="0"/>
    <n v="4669"/>
    <n v="373520"/>
    <n v="60.95"/>
    <n v="0"/>
  </r>
  <r>
    <x v="3"/>
    <s v="APOLLO WIPER ONLY BLADE"/>
    <s v="NEAT &amp; CLEAN"/>
    <s v="Trading"/>
    <s v="Pcs."/>
    <m/>
    <n v="0"/>
    <n v="-2424"/>
    <n v="0"/>
    <n v="-36456.959999999999"/>
    <n v="0"/>
    <n v="0"/>
    <n v="0"/>
    <n v="0"/>
    <n v="0"/>
    <n v="0"/>
    <n v="0"/>
    <n v="0"/>
    <n v="0"/>
    <n v="0"/>
    <n v="0"/>
    <n v="0"/>
    <n v="0"/>
    <n v="0"/>
    <n v="0"/>
    <n v="0"/>
    <n v="-2424"/>
    <n v="-36456.959999999999"/>
    <n v="0"/>
    <n v="0"/>
  </r>
  <r>
    <x v="3"/>
    <s v="BATH ROOM WIPER BLADE"/>
    <s v="Housekeeping"/>
    <s v="Trading"/>
    <s v="Pcs."/>
    <m/>
    <n v="0"/>
    <n v="1293"/>
    <n v="80.19"/>
    <n v="5635.13"/>
    <n v="0"/>
    <n v="0"/>
    <n v="0"/>
    <n v="0"/>
    <n v="0"/>
    <n v="0"/>
    <n v="424"/>
    <n v="71.554240000000007"/>
    <n v="495.55423999999999"/>
    <n v="1848.64"/>
    <n v="0"/>
    <n v="0"/>
    <n v="0"/>
    <n v="0"/>
    <n v="0"/>
    <n v="0"/>
    <n v="869"/>
    <n v="3787.26"/>
    <n v="80.19"/>
    <n v="0"/>
  </r>
  <r>
    <x v="3"/>
    <s v="Bathroom Wiper Only Body ( Blue)"/>
    <s v="Component"/>
    <s v="Trading"/>
    <s v="Pcs."/>
    <m/>
    <n v="0"/>
    <n v="210"/>
    <n v="0"/>
    <n v="1573.13"/>
    <n v="0"/>
    <n v="0"/>
    <n v="0"/>
    <n v="0"/>
    <n v="0"/>
    <n v="0"/>
    <n v="0"/>
    <n v="0"/>
    <n v="0"/>
    <n v="0"/>
    <n v="0"/>
    <n v="0"/>
    <n v="0"/>
    <n v="0"/>
    <n v="0"/>
    <n v="0"/>
    <n v="210"/>
    <n v="1573.13"/>
    <n v="0"/>
    <n v="0"/>
  </r>
  <r>
    <x v="3"/>
    <s v="Bathroom Wiper Only Body (silver)"/>
    <s v="Component"/>
    <s v="Trading"/>
    <s v="Pcs."/>
    <m/>
    <n v="0"/>
    <n v="70"/>
    <n v="0"/>
    <n v="520.78"/>
    <n v="0"/>
    <n v="0"/>
    <n v="0"/>
    <n v="0"/>
    <n v="0"/>
    <n v="0"/>
    <n v="0"/>
    <n v="0"/>
    <n v="0"/>
    <n v="0"/>
    <n v="0"/>
    <n v="0"/>
    <n v="0"/>
    <n v="0"/>
    <n v="0"/>
    <n v="0"/>
    <n v="70"/>
    <n v="520.78"/>
    <n v="0"/>
    <n v="0"/>
  </r>
  <r>
    <x v="3"/>
    <s v="Bathroom Wiper Only Body(M.B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Bathroom Wiper Only Body(pink)"/>
    <s v="Component"/>
    <s v="Trading"/>
    <s v="Pcs."/>
    <m/>
    <n v="0"/>
    <n v="254"/>
    <n v="0"/>
    <n v="1893.37"/>
    <n v="0"/>
    <n v="0"/>
    <n v="0"/>
    <n v="0"/>
    <n v="0"/>
    <n v="0"/>
    <n v="0"/>
    <n v="0"/>
    <n v="0"/>
    <n v="0"/>
    <n v="0"/>
    <n v="0"/>
    <n v="0"/>
    <n v="0"/>
    <n v="0"/>
    <n v="0"/>
    <n v="254"/>
    <n v="1893.37"/>
    <n v="0"/>
    <n v="0"/>
  </r>
  <r>
    <x v="3"/>
    <s v="BFLY-016 MULTIPURPOSE NO.16(B)"/>
    <s v="Ghamela"/>
    <s v="Finished Good"/>
    <s v="Pcs."/>
    <n v="465"/>
    <n v="507"/>
    <n v="667"/>
    <n v="415.82"/>
    <n v="38538.68"/>
    <n v="0"/>
    <n v="0"/>
    <n v="0"/>
    <n v="0"/>
    <n v="-35"/>
    <n v="-3173"/>
    <n v="0"/>
    <n v="0"/>
    <n v="0"/>
    <n v="0"/>
    <n v="338.16899999999998"/>
    <n v="0"/>
    <n v="0"/>
    <n v="0"/>
    <n v="0"/>
    <n v="-17.745000000000001"/>
    <n v="702"/>
    <n v="40560.949999999997"/>
    <n v="433.565"/>
    <n v="0"/>
  </r>
  <r>
    <x v="3"/>
    <s v="BFLY-016 MULTIPURPOSE NO.16(O)"/>
    <s v="Ghamela"/>
    <s v="Finished Good"/>
    <s v="Pcs."/>
    <n v="465"/>
    <n v="507"/>
    <n v="838"/>
    <n v="510.93"/>
    <n v="47987.71"/>
    <n v="0"/>
    <n v="0"/>
    <n v="0"/>
    <n v="0"/>
    <n v="-143"/>
    <n v="-10868"/>
    <n v="0"/>
    <n v="0"/>
    <n v="0"/>
    <n v="0"/>
    <n v="424.86599999999999"/>
    <n v="0"/>
    <n v="0"/>
    <n v="0"/>
    <n v="0"/>
    <n v="-72.501000000000005"/>
    <n v="981"/>
    <n v="56176.54"/>
    <n v="583.43100000000004"/>
    <n v="0"/>
  </r>
  <r>
    <x v="3"/>
    <s v="BFLY-016 MULTIPURPOSE NO.16(P)"/>
    <s v="Ghamela"/>
    <s v="Finished Good"/>
    <s v="Pcs."/>
    <n v="465"/>
    <n v="507"/>
    <n v="157"/>
    <n v="107.26"/>
    <n v="9029.2900000000009"/>
    <n v="0"/>
    <n v="0"/>
    <n v="0"/>
    <n v="0"/>
    <n v="-36"/>
    <n v="-2907"/>
    <n v="0"/>
    <n v="0"/>
    <n v="0"/>
    <n v="0"/>
    <n v="79.599000000000004"/>
    <n v="0"/>
    <n v="0"/>
    <n v="0"/>
    <n v="0"/>
    <n v="-18.251999999999999"/>
    <n v="193"/>
    <n v="11099.7"/>
    <n v="125.512"/>
    <n v="0"/>
  </r>
  <r>
    <x v="3"/>
    <s v="BFLY-017 ALLPURPOSE NO.17(B)"/>
    <s v="Ghamela"/>
    <s v="Finished Good"/>
    <s v="Pcs."/>
    <n v="415"/>
    <n v="452"/>
    <n v="2292"/>
    <n v="1125.28"/>
    <n v="119163.06"/>
    <n v="0"/>
    <n v="0"/>
    <n v="0"/>
    <n v="0"/>
    <n v="0"/>
    <n v="0"/>
    <n v="1875"/>
    <n v="316.42500000000001"/>
    <n v="2191.4250000000002"/>
    <n v="97481.25"/>
    <n v="1035.9839999999999"/>
    <n v="0"/>
    <n v="0"/>
    <n v="0"/>
    <n v="0"/>
    <n v="0"/>
    <n v="417"/>
    <n v="21680.19"/>
    <n v="1125.28"/>
    <n v="0"/>
  </r>
  <r>
    <x v="3"/>
    <s v="BFLY-017 ALLPURPOSE NO.17(O)"/>
    <s v="Ghamela"/>
    <s v="Finished Good"/>
    <s v="Pcs."/>
    <n v="415"/>
    <n v="452"/>
    <n v="795"/>
    <n v="387.7"/>
    <n v="41077.85"/>
    <n v="0"/>
    <n v="0"/>
    <n v="0"/>
    <n v="0"/>
    <n v="0"/>
    <n v="0"/>
    <n v="0"/>
    <n v="0"/>
    <n v="0"/>
    <n v="0"/>
    <n v="359.34"/>
    <n v="0"/>
    <n v="0"/>
    <n v="0"/>
    <n v="0"/>
    <n v="0"/>
    <n v="795"/>
    <n v="41077.85"/>
    <n v="387.7"/>
    <n v="0"/>
  </r>
  <r>
    <x v="3"/>
    <s v="BFLY-017 ALLPURPOSE NO.17(P)"/>
    <s v="Ghamela"/>
    <s v="Finished Good"/>
    <s v="Pcs."/>
    <n v="415"/>
    <n v="452"/>
    <n v="807"/>
    <n v="402.47"/>
    <n v="41857.14"/>
    <n v="0"/>
    <n v="0"/>
    <n v="0"/>
    <n v="0"/>
    <n v="0"/>
    <n v="0"/>
    <n v="0"/>
    <n v="0"/>
    <n v="0"/>
    <n v="0"/>
    <n v="364.76400000000001"/>
    <n v="0"/>
    <n v="0"/>
    <n v="0"/>
    <n v="0"/>
    <n v="0"/>
    <n v="807"/>
    <n v="41857.14"/>
    <n v="402.47"/>
    <n v="0"/>
  </r>
  <r>
    <x v="3"/>
    <s v="BOPP TAPE BRN 48MM X 55 MTR(PM)"/>
    <s v="Packing Material"/>
    <s v="Trading"/>
    <s v="Pcs."/>
    <m/>
    <n v="0"/>
    <n v="24"/>
    <n v="1.08"/>
    <n v="3050.64"/>
    <n v="0"/>
    <n v="0"/>
    <n v="0"/>
    <n v="0"/>
    <n v="0"/>
    <n v="0"/>
    <n v="0"/>
    <n v="0"/>
    <n v="0"/>
    <n v="0"/>
    <n v="0"/>
    <n v="0"/>
    <n v="0"/>
    <n v="0"/>
    <n v="0"/>
    <n v="0"/>
    <n v="24"/>
    <n v="3050.64"/>
    <n v="1.08"/>
    <n v="0"/>
  </r>
  <r>
    <x v="3"/>
    <s v="Brown Cellotape(48MM X 55 MTR(PM)"/>
    <s v="Packing Material"/>
    <s v="Trading"/>
    <s v="Pcs."/>
    <m/>
    <n v="0"/>
    <n v="24"/>
    <n v="1.08"/>
    <n v="3050.64"/>
    <n v="0"/>
    <n v="0"/>
    <n v="0"/>
    <n v="0"/>
    <n v="0"/>
    <n v="0"/>
    <n v="0"/>
    <n v="0"/>
    <n v="0"/>
    <n v="0"/>
    <n v="0"/>
    <n v="0"/>
    <n v="0"/>
    <n v="0"/>
    <n v="0"/>
    <n v="0"/>
    <n v="24"/>
    <n v="3050.64"/>
    <n v="1.08"/>
    <n v="0"/>
  </r>
  <r>
    <x v="3"/>
    <s v="BULLDOZER FLOOR WIPER ONLY BLADE"/>
    <s v="NEAT &amp; CLEAN"/>
    <s v="Finished Good"/>
    <s v="Pcs."/>
    <n v="70"/>
    <n v="76"/>
    <n v="0"/>
    <n v="0"/>
    <n v="0"/>
    <n v="0"/>
    <n v="0"/>
    <n v="2088"/>
    <n v="22183.06"/>
    <n v="2088"/>
    <n v="76086.720000000001"/>
    <n v="0"/>
    <n v="0"/>
    <n v="0"/>
    <n v="0"/>
    <n v="0"/>
    <n v="146.16"/>
    <n v="24.538802399999998"/>
    <n v="0"/>
    <n v="170.69880240000001"/>
    <n v="158.68799999999999"/>
    <n v="0"/>
    <n v="0"/>
    <n v="12.010802400000017"/>
    <n v="0"/>
  </r>
  <r>
    <x v="3"/>
    <s v="BULLDOZER FLOOR WIPER ONLY BLADE(SILICON"/>
    <s v="NEAT &amp; CLEAN"/>
    <s v="Finished Good"/>
    <s v="Pcs."/>
    <n v="80"/>
    <n v="87"/>
    <n v="0"/>
    <n v="0"/>
    <n v="0"/>
    <n v="0"/>
    <n v="0"/>
    <n v="1032"/>
    <n v="18379.55"/>
    <n v="1032"/>
    <n v="43736.160000000003"/>
    <n v="0"/>
    <n v="0"/>
    <n v="0"/>
    <n v="0"/>
    <n v="0"/>
    <n v="82.56"/>
    <n v="13.860998400000001"/>
    <n v="0"/>
    <n v="96.420998400000002"/>
    <n v="89.784000000000006"/>
    <n v="0"/>
    <n v="0"/>
    <n v="6.636998399999996"/>
    <n v="0"/>
  </r>
  <r>
    <x v="3"/>
    <s v="BUTTERFLY COATED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Cap Body  3/4 (Pink)"/>
    <s v="Component"/>
    <s v="Trading"/>
    <s v="Pcs."/>
    <m/>
    <n v="0"/>
    <n v="1648"/>
    <n v="0"/>
    <n v="1272.1400000000001"/>
    <n v="0"/>
    <n v="0"/>
    <n v="880"/>
    <n v="676.65"/>
    <n v="0"/>
    <n v="0"/>
    <n v="925"/>
    <n v="156.10300000000001"/>
    <n v="1081.1030000000001"/>
    <n v="712.25"/>
    <n v="0"/>
    <n v="0"/>
    <n v="0"/>
    <n v="0"/>
    <n v="0"/>
    <n v="0"/>
    <n v="1603"/>
    <n v="1235.05"/>
    <n v="0"/>
    <n v="0"/>
  </r>
  <r>
    <x v="3"/>
    <s v="Cap Body 3/4  (L. Blue)"/>
    <s v="Component"/>
    <s v="Trading"/>
    <s v="Pcs."/>
    <m/>
    <n v="0"/>
    <n v="1620"/>
    <n v="0"/>
    <n v="1240.48"/>
    <n v="0"/>
    <n v="0"/>
    <n v="740"/>
    <n v="563.24"/>
    <n v="0"/>
    <n v="0"/>
    <n v="900"/>
    <n v="151.88400000000001"/>
    <n v="1051.884"/>
    <n v="691"/>
    <n v="0"/>
    <n v="0"/>
    <n v="0"/>
    <n v="0"/>
    <n v="0"/>
    <n v="0"/>
    <n v="1460"/>
    <n v="1114.97"/>
    <n v="0"/>
    <n v="0"/>
  </r>
  <r>
    <x v="3"/>
    <s v="Cap Body 3/4 (BL)"/>
    <s v="Rajeshwari"/>
    <s v="Trading"/>
    <s v="Pcs."/>
    <m/>
    <n v="0"/>
    <n v="7240"/>
    <n v="0"/>
    <n v="5379.01"/>
    <n v="0"/>
    <n v="0"/>
    <n v="0"/>
    <n v="0"/>
    <n v="0"/>
    <n v="0"/>
    <n v="0"/>
    <n v="0"/>
    <n v="0"/>
    <n v="0"/>
    <n v="0"/>
    <n v="0"/>
    <n v="0"/>
    <n v="0"/>
    <n v="0"/>
    <n v="0"/>
    <n v="7240"/>
    <n v="5379.01"/>
    <n v="0"/>
    <n v="0"/>
  </r>
  <r>
    <x v="3"/>
    <s v="Cap Body 3/4 (GR)"/>
    <s v="Rajeshwari"/>
    <s v="Trading"/>
    <s v="Pcs."/>
    <m/>
    <n v="0"/>
    <n v="1608"/>
    <n v="0"/>
    <n v="1240.95"/>
    <n v="0"/>
    <n v="0"/>
    <n v="0"/>
    <n v="0"/>
    <n v="0"/>
    <n v="0"/>
    <n v="900"/>
    <n v="151.88400000000001"/>
    <n v="1051.884"/>
    <n v="693"/>
    <n v="0"/>
    <n v="0"/>
    <n v="0"/>
    <n v="0"/>
    <n v="0"/>
    <n v="0"/>
    <n v="708"/>
    <n v="546.39"/>
    <n v="0"/>
    <n v="0"/>
  </r>
  <r>
    <x v="3"/>
    <s v="Cap Body 3/4 (M.B)"/>
    <s v="Rajeshwari"/>
    <s v="Trading"/>
    <s v="Pcs."/>
    <m/>
    <n v="0"/>
    <n v="0"/>
    <n v="0"/>
    <n v="0"/>
    <n v="0"/>
    <n v="0"/>
    <n v="600"/>
    <n v="451.54"/>
    <n v="0"/>
    <n v="0"/>
    <n v="100"/>
    <n v="16.876000000000001"/>
    <n v="116.876"/>
    <n v="75"/>
    <n v="0"/>
    <n v="0"/>
    <n v="0"/>
    <n v="0"/>
    <n v="0"/>
    <n v="0"/>
    <n v="500"/>
    <n v="376.28"/>
    <n v="0"/>
    <n v="0"/>
  </r>
  <r>
    <x v="3"/>
    <s v="Cap Body 3/4 (MW)"/>
    <s v="Rajeshwari"/>
    <s v="Trading"/>
    <s v="Pcs."/>
    <m/>
    <n v="0"/>
    <n v="1648"/>
    <n v="0"/>
    <n v="1247.24"/>
    <n v="0"/>
    <n v="0"/>
    <n v="0"/>
    <n v="0"/>
    <n v="0"/>
    <n v="0"/>
    <n v="1000"/>
    <n v="168.76"/>
    <n v="1168.76"/>
    <n v="760"/>
    <n v="0"/>
    <n v="0"/>
    <n v="0"/>
    <n v="0"/>
    <n v="0"/>
    <n v="0"/>
    <n v="648"/>
    <n v="490.42"/>
    <n v="0"/>
    <n v="0"/>
  </r>
  <r>
    <x v="3"/>
    <s v="Cap Body 3/4 (silver)"/>
    <s v="Housekeeping"/>
    <s v="Trading"/>
    <s v="Pcs."/>
    <m/>
    <n v="0"/>
    <n v="0"/>
    <n v="0"/>
    <n v="0"/>
    <n v="0"/>
    <n v="0"/>
    <n v="460"/>
    <n v="348.95"/>
    <n v="0"/>
    <n v="0"/>
    <n v="100"/>
    <n v="16.876000000000001"/>
    <n v="116.876"/>
    <n v="76"/>
    <n v="0"/>
    <n v="0"/>
    <n v="0"/>
    <n v="0"/>
    <n v="0"/>
    <n v="0"/>
    <n v="360"/>
    <n v="273.08999999999997"/>
    <n v="0"/>
    <n v="0"/>
  </r>
  <r>
    <x v="3"/>
    <s v="CASTER 25mm Rev Nylon WHEEL"/>
    <s v="Component"/>
    <s v="Trading"/>
    <s v="Pcs."/>
    <m/>
    <n v="0"/>
    <n v="7280"/>
    <n v="219.43"/>
    <n v="40017.75"/>
    <n v="2420"/>
    <n v="13310"/>
    <n v="0"/>
    <n v="0"/>
    <n v="0"/>
    <n v="0"/>
    <n v="4504"/>
    <n v="760.09504000000004"/>
    <n v="5264.0950400000002"/>
    <n v="24772"/>
    <n v="0"/>
    <n v="0"/>
    <n v="0"/>
    <n v="0"/>
    <n v="0"/>
    <n v="0"/>
    <n v="5196"/>
    <n v="28569.52"/>
    <n v="219.43"/>
    <n v="0"/>
  </r>
  <r>
    <x v="3"/>
    <s v="CHAIR ARMLESS (HEAVY)"/>
    <s v="MAHANANDA"/>
    <s v="Trading"/>
    <s v="Pcs."/>
    <m/>
    <n v="0"/>
    <n v="300"/>
    <n v="13.54"/>
    <n v="137295"/>
    <n v="0"/>
    <n v="0"/>
    <n v="0"/>
    <n v="0"/>
    <n v="0"/>
    <n v="0"/>
    <n v="0"/>
    <n v="0"/>
    <n v="0"/>
    <n v="0"/>
    <n v="0"/>
    <n v="0"/>
    <n v="0"/>
    <n v="0"/>
    <n v="0"/>
    <n v="0"/>
    <n v="300"/>
    <n v="137295"/>
    <n v="13.54"/>
    <n v="0"/>
  </r>
  <r>
    <x v="3"/>
    <s v="Corrosion Rust Preventive Spray"/>
    <s v="General"/>
    <s v="Trading"/>
    <s v="Pcs."/>
    <m/>
    <n v="0"/>
    <n v="75"/>
    <n v="3.39"/>
    <n v="14625"/>
    <n v="0"/>
    <n v="0"/>
    <n v="0"/>
    <n v="0"/>
    <n v="0"/>
    <n v="0"/>
    <n v="0"/>
    <n v="0"/>
    <n v="0"/>
    <n v="0"/>
    <n v="0"/>
    <n v="0"/>
    <n v="0"/>
    <n v="0"/>
    <n v="0"/>
    <n v="0"/>
    <n v="75"/>
    <n v="14625"/>
    <n v="3.39"/>
    <n v="0"/>
  </r>
  <r>
    <x v="3"/>
    <s v="DE0001 DEVNANDAN GOLD-24 (B)"/>
    <s v="Ghamela"/>
    <s v="Finished Good"/>
    <s v="Pcs."/>
    <n v="1500"/>
    <n v="1635"/>
    <n v="1"/>
    <n v="70.8"/>
    <n v="157.21"/>
    <n v="0"/>
    <n v="0"/>
    <n v="0"/>
    <n v="0"/>
    <n v="0"/>
    <n v="0"/>
    <n v="0"/>
    <n v="0"/>
    <n v="0"/>
    <n v="0"/>
    <n v="1.635"/>
    <n v="0"/>
    <n v="0"/>
    <n v="0"/>
    <n v="0"/>
    <n v="0"/>
    <n v="1"/>
    <n v="157.21"/>
    <n v="70.8"/>
    <n v="0"/>
  </r>
  <r>
    <x v="3"/>
    <s v="DE0001 DEVNANDAN GOLD-24 (O)"/>
    <s v="Ghamela"/>
    <s v="Finished Good"/>
    <s v="Pcs."/>
    <n v="1500"/>
    <n v="1635"/>
    <n v="-1"/>
    <n v="67.3"/>
    <n v="-155.86000000000001"/>
    <n v="0"/>
    <n v="0"/>
    <n v="0"/>
    <n v="0"/>
    <n v="0"/>
    <n v="0"/>
    <n v="0"/>
    <n v="0"/>
    <n v="0"/>
    <n v="0"/>
    <n v="-1.635"/>
    <n v="0"/>
    <n v="0"/>
    <n v="0"/>
    <n v="0"/>
    <n v="0"/>
    <n v="-1"/>
    <n v="-155.86000000000001"/>
    <n v="67.3"/>
    <n v="0"/>
  </r>
  <r>
    <x v="3"/>
    <s v="DE0001 DEVNANDAN GOLD-24 (P)"/>
    <s v="Ghamela"/>
    <s v="Finished Good"/>
    <s v="Pcs."/>
    <n v="1500"/>
    <n v="1635"/>
    <n v="-3"/>
    <n v="64.260000000000005"/>
    <n v="-468.54"/>
    <n v="0"/>
    <n v="0"/>
    <n v="0"/>
    <n v="0"/>
    <n v="0"/>
    <n v="0"/>
    <n v="0"/>
    <n v="0"/>
    <n v="0"/>
    <n v="0"/>
    <n v="-4.9050000000000002"/>
    <n v="0"/>
    <n v="0"/>
    <n v="0"/>
    <n v="0"/>
    <n v="0"/>
    <n v="-3"/>
    <n v="-468.54"/>
    <n v="64.260000000000005"/>
    <n v="0"/>
  </r>
  <r>
    <x v="3"/>
    <s v="DE0002 DEVNANDAN GOLD-21(B)"/>
    <s v="Ghamela"/>
    <s v="Finished Good"/>
    <s v="Pcs."/>
    <n v="1200"/>
    <n v="1308"/>
    <n v="9"/>
    <n v="66.22"/>
    <n v="1234.51"/>
    <n v="0"/>
    <n v="0"/>
    <n v="0"/>
    <n v="0"/>
    <n v="0"/>
    <n v="0"/>
    <n v="0"/>
    <n v="0"/>
    <n v="0"/>
    <n v="0"/>
    <n v="11.772"/>
    <n v="0"/>
    <n v="0"/>
    <n v="0"/>
    <n v="0"/>
    <n v="0"/>
    <n v="9"/>
    <n v="1234.51"/>
    <n v="66.22"/>
    <n v="0"/>
  </r>
  <r>
    <x v="3"/>
    <s v="DE0002 DEVNANDAN GOLD-21(O)"/>
    <s v="Ghamela"/>
    <s v="Finished Good"/>
    <s v="Pcs."/>
    <m/>
    <m/>
    <m/>
    <n v="55.15"/>
    <m/>
    <m/>
    <m/>
    <m/>
    <m/>
    <m/>
    <m/>
    <m/>
    <m/>
    <n v="0"/>
    <m/>
    <n v="0"/>
    <n v="0"/>
    <n v="0"/>
    <n v="0"/>
    <n v="0"/>
    <n v="0"/>
    <m/>
    <m/>
    <n v="55.15"/>
    <n v="0"/>
  </r>
  <r>
    <x v="3"/>
    <s v="DE0002 DEVNANDAN GOLD-21(P)"/>
    <s v="Ghamela"/>
    <s v="Finished Good"/>
    <s v="Pcs."/>
    <m/>
    <m/>
    <m/>
    <n v="55.15"/>
    <m/>
    <m/>
    <m/>
    <m/>
    <m/>
    <m/>
    <m/>
    <m/>
    <m/>
    <n v="0"/>
    <m/>
    <n v="0"/>
    <n v="0"/>
    <n v="0"/>
    <n v="0"/>
    <n v="0"/>
    <n v="0"/>
    <m/>
    <m/>
    <n v="55.15"/>
    <n v="0"/>
  </r>
  <r>
    <x v="3"/>
    <s v="DE0005 DEVNANDAN GOLD-19(B)"/>
    <s v="Ghamela"/>
    <s v="Finished Good"/>
    <s v="Pcs."/>
    <n v="720"/>
    <n v="785"/>
    <n v="22"/>
    <n v="538.98"/>
    <n v="1789.93"/>
    <n v="0"/>
    <n v="0"/>
    <n v="0"/>
    <n v="0"/>
    <n v="0"/>
    <n v="0"/>
    <n v="0"/>
    <n v="0"/>
    <n v="0"/>
    <n v="0"/>
    <n v="17.27"/>
    <n v="0"/>
    <n v="0"/>
    <n v="0"/>
    <n v="0"/>
    <n v="0"/>
    <n v="22"/>
    <n v="1789.93"/>
    <n v="538.98"/>
    <n v="0"/>
  </r>
  <r>
    <x v="3"/>
    <s v="DE0005 DEVNANDAN GOLD-19(MIX)"/>
    <s v="Ghamela"/>
    <s v="Finished Good"/>
    <s v="Pcs."/>
    <m/>
    <m/>
    <m/>
    <n v="102.43"/>
    <m/>
    <m/>
    <m/>
    <m/>
    <m/>
    <m/>
    <m/>
    <m/>
    <m/>
    <n v="0"/>
    <m/>
    <n v="0"/>
    <n v="0"/>
    <n v="0"/>
    <n v="0"/>
    <n v="0"/>
    <n v="0"/>
    <m/>
    <m/>
    <n v="102.43"/>
    <n v="0"/>
  </r>
  <r>
    <x v="3"/>
    <s v="DE0005 DEVNANDAN GOLD-19(O)"/>
    <s v="Ghamela"/>
    <s v="Finished Good"/>
    <s v="Pcs."/>
    <n v="720"/>
    <n v="785"/>
    <n v="-4"/>
    <n v="517.12"/>
    <n v="-329.98"/>
    <n v="0"/>
    <n v="0"/>
    <n v="0"/>
    <n v="0"/>
    <n v="0"/>
    <n v="0"/>
    <n v="0"/>
    <n v="0"/>
    <n v="0"/>
    <n v="0"/>
    <n v="-3.14"/>
    <n v="0"/>
    <n v="0"/>
    <n v="0"/>
    <n v="0"/>
    <n v="0"/>
    <n v="-4"/>
    <n v="-329.98"/>
    <n v="517.12"/>
    <n v="0"/>
  </r>
  <r>
    <x v="3"/>
    <s v="DE0005 DEVNANDAN GOLD-19(P)"/>
    <s v="Ghamela"/>
    <s v="Finished Good"/>
    <s v="Pcs."/>
    <n v="720"/>
    <n v="785"/>
    <n v="-14"/>
    <n v="508.71"/>
    <n v="-1157.26"/>
    <n v="0"/>
    <n v="0"/>
    <n v="0"/>
    <n v="0"/>
    <n v="0"/>
    <n v="0"/>
    <n v="0"/>
    <n v="0"/>
    <n v="0"/>
    <n v="0"/>
    <n v="-10.99"/>
    <n v="0"/>
    <n v="0"/>
    <n v="0"/>
    <n v="0"/>
    <n v="0"/>
    <n v="-14"/>
    <n v="-1157.26"/>
    <n v="508.71"/>
    <n v="0"/>
  </r>
  <r>
    <x v="3"/>
    <s v="DE1007 DEVNANDAN BKT 5.LTR(B)"/>
    <s v="Bucket"/>
    <s v="Finished Good"/>
    <s v="Pcs."/>
    <n v="270"/>
    <n v="294"/>
    <n v="0"/>
    <n v="0"/>
    <n v="0"/>
    <n v="0"/>
    <n v="0"/>
    <n v="963"/>
    <n v="26622.1"/>
    <n v="963"/>
    <n v="33262.019999999997"/>
    <n v="0"/>
    <n v="0"/>
    <n v="0"/>
    <n v="0"/>
    <n v="0"/>
    <n v="260.01"/>
    <n v="43.653078899999997"/>
    <n v="0"/>
    <n v="303.66307889999996"/>
    <n v="283.12200000000001"/>
    <n v="0"/>
    <n v="0"/>
    <n v="20.541078899999945"/>
    <n v="0"/>
  </r>
  <r>
    <x v="3"/>
    <s v="DE1007 DEVNANDAN BKT 5.LTR(O)"/>
    <s v="Bucket"/>
    <s v="Finished Good"/>
    <s v="Pcs."/>
    <n v="270"/>
    <n v="294"/>
    <n v="0"/>
    <n v="0"/>
    <n v="0"/>
    <n v="0"/>
    <n v="0"/>
    <n v="948"/>
    <n v="25901.01"/>
    <n v="948"/>
    <n v="32743.919999999998"/>
    <n v="0"/>
    <n v="0"/>
    <n v="0"/>
    <n v="0"/>
    <n v="0"/>
    <n v="255.96"/>
    <n v="42.973124400000003"/>
    <n v="0"/>
    <n v="298.9331244"/>
    <n v="278.71199999999999"/>
    <n v="0"/>
    <n v="0"/>
    <n v="20.221124400000008"/>
    <n v="0"/>
  </r>
  <r>
    <x v="3"/>
    <s v="DE1007 DEVNANDAN BKT 5.LTR(P)"/>
    <s v="Bucket"/>
    <s v="Finished Good"/>
    <s v="Pcs."/>
    <n v="270"/>
    <n v="294"/>
    <n v="0"/>
    <n v="0"/>
    <n v="0"/>
    <n v="0"/>
    <n v="0"/>
    <n v="983"/>
    <n v="26848.17"/>
    <n v="938"/>
    <n v="32398.52"/>
    <n v="45"/>
    <n v="7.5942000000000007"/>
    <n v="52.594200000000001"/>
    <n v="1228.95"/>
    <n v="0"/>
    <n v="265.41000000000003"/>
    <n v="44.559684900000008"/>
    <n v="0"/>
    <n v="309.96968490000006"/>
    <n v="275.77199999999999"/>
    <n v="0"/>
    <n v="0"/>
    <n v="34.19768490000007"/>
    <n v="0"/>
  </r>
  <r>
    <x v="3"/>
    <s v="EMP Lock &amp; Safe 1104"/>
    <s v="EMPORIU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ENVELOP"/>
    <s v="General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Floor Wiper Sheet 16&quot; (Lining)"/>
    <s v="Component"/>
    <s v="Trading"/>
    <s v="Pcs."/>
    <m/>
    <n v="0"/>
    <n v="1701"/>
    <n v="0"/>
    <n v="11002.58"/>
    <n v="0"/>
    <n v="0"/>
    <n v="0"/>
    <n v="0"/>
    <n v="0"/>
    <n v="0"/>
    <n v="0"/>
    <n v="0"/>
    <n v="0"/>
    <n v="0"/>
    <n v="0"/>
    <n v="0"/>
    <n v="0"/>
    <n v="0"/>
    <n v="0"/>
    <n v="0"/>
    <n v="1701"/>
    <n v="11002.58"/>
    <n v="0"/>
    <n v="0"/>
  </r>
  <r>
    <x v="3"/>
    <s v="Floor Wiper Sheet 16&quot; (mix colour)"/>
    <s v="Component"/>
    <s v="Trading"/>
    <s v="Pcs."/>
    <m/>
    <n v="0"/>
    <n v="2500"/>
    <n v="0"/>
    <n v="10000"/>
    <n v="0"/>
    <n v="0"/>
    <n v="480"/>
    <n v="1920"/>
    <n v="0"/>
    <n v="0"/>
    <n v="0"/>
    <n v="0"/>
    <n v="0"/>
    <n v="0"/>
    <n v="0"/>
    <n v="0"/>
    <n v="0"/>
    <n v="0"/>
    <n v="0"/>
    <n v="0"/>
    <n v="2980"/>
    <n v="11920"/>
    <n v="0"/>
    <n v="0"/>
  </r>
  <r>
    <x v="3"/>
    <s v="FRIDPN605 Showel Dustpan With Patti"/>
    <s v="FRISCH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HAND TROLLY"/>
    <s v="Component"/>
    <s v="Trading"/>
    <s v="Pcs."/>
    <m/>
    <n v="0"/>
    <n v="1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.05"/>
    <n v="0"/>
  </r>
  <r>
    <x v="3"/>
    <s v="HDPE 17NO.TOKER(B)"/>
    <s v="Ghamela"/>
    <s v="Trading"/>
    <s v="Pcs."/>
    <m/>
    <n v="0"/>
    <n v="176"/>
    <n v="7.95"/>
    <n v="12215.2"/>
    <n v="0"/>
    <n v="0"/>
    <n v="0"/>
    <n v="0"/>
    <n v="0"/>
    <n v="0"/>
    <n v="0"/>
    <n v="0"/>
    <n v="0"/>
    <n v="0"/>
    <n v="0"/>
    <n v="0"/>
    <n v="0"/>
    <n v="0"/>
    <n v="0"/>
    <n v="0"/>
    <n v="176"/>
    <n v="12215.2"/>
    <n v="7.95"/>
    <n v="0"/>
  </r>
  <r>
    <x v="3"/>
    <s v="IRON CHAIN (HANGING PURPOSE)"/>
    <s v="Component"/>
    <s v="Trading"/>
    <s v="Pcs."/>
    <m/>
    <n v="0"/>
    <n v="13436"/>
    <n v="606.63"/>
    <n v="94052"/>
    <n v="0"/>
    <n v="0"/>
    <n v="0"/>
    <n v="0"/>
    <n v="0"/>
    <n v="0"/>
    <n v="3277"/>
    <n v="553.02652"/>
    <n v="3830.0265199999999"/>
    <n v="22939"/>
    <n v="0"/>
    <n v="0"/>
    <n v="0"/>
    <n v="0"/>
    <n v="0"/>
    <n v="0"/>
    <n v="10159"/>
    <n v="71113"/>
    <n v="606.63"/>
    <n v="0"/>
  </r>
  <r>
    <x v="3"/>
    <s v="Kitchen wiper Only Blade"/>
    <s v="Component"/>
    <s v="Trading"/>
    <s v="Pcs."/>
    <m/>
    <n v="0"/>
    <n v="493"/>
    <n v="22.26"/>
    <n v="404.77"/>
    <n v="0"/>
    <n v="0"/>
    <n v="0"/>
    <n v="0"/>
    <n v="0"/>
    <n v="0"/>
    <n v="0"/>
    <n v="0"/>
    <n v="0"/>
    <n v="0"/>
    <n v="0"/>
    <n v="0"/>
    <n v="0"/>
    <n v="0"/>
    <n v="0"/>
    <n v="0"/>
    <n v="493"/>
    <n v="404.77"/>
    <n v="22.26"/>
    <n v="0"/>
  </r>
  <r>
    <x v="3"/>
    <s v="LINEAR ONE PLY ROLL"/>
    <s v="Packing Material"/>
    <s v="Trading"/>
    <s v="Kgs."/>
    <m/>
    <n v="0"/>
    <n v="159.4"/>
    <n v="2.2799999999999998"/>
    <n v="4673"/>
    <n v="0"/>
    <n v="0"/>
    <n v="0"/>
    <n v="0"/>
    <n v="0"/>
    <n v="0"/>
    <n v="0"/>
    <n v="0"/>
    <n v="0"/>
    <n v="0"/>
    <n v="0"/>
    <n v="0"/>
    <n v="0"/>
    <n v="0"/>
    <n v="0"/>
    <n v="0"/>
    <n v="159.4"/>
    <n v="4673"/>
    <n v="2.2799999999999998"/>
    <n v="0"/>
  </r>
  <r>
    <x v="3"/>
    <s v="Little Champ Only Body"/>
    <s v="Kitchenware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Lock &amp; Safe Only Container (1104)"/>
    <s v="Rajeshwari"/>
    <s v="Trading"/>
    <s v="Pcs."/>
    <m/>
    <n v="0"/>
    <n v="100"/>
    <n v="138.11000000000001"/>
    <n v="1541.22"/>
    <n v="0"/>
    <n v="0"/>
    <n v="0"/>
    <n v="0"/>
    <n v="0"/>
    <n v="0"/>
    <n v="0"/>
    <n v="0"/>
    <n v="0"/>
    <n v="0"/>
    <n v="0"/>
    <n v="0"/>
    <n v="0"/>
    <n v="0"/>
    <n v="0"/>
    <n v="0"/>
    <n v="100"/>
    <n v="1541.22"/>
    <n v="138.11000000000001"/>
    <n v="0"/>
  </r>
  <r>
    <x v="3"/>
    <s v="Lock &amp; Safe Only Lid (1104)"/>
    <s v="Rajeshwari"/>
    <s v="Finished Good"/>
    <s v="Pcs."/>
    <n v="95"/>
    <n v="104"/>
    <n v="100"/>
    <n v="594.61"/>
    <n v="732.49"/>
    <n v="0"/>
    <n v="0"/>
    <n v="0"/>
    <n v="0"/>
    <n v="0"/>
    <n v="0"/>
    <n v="0"/>
    <n v="0"/>
    <n v="0"/>
    <n v="0"/>
    <n v="10.4"/>
    <n v="0"/>
    <n v="0"/>
    <n v="0"/>
    <n v="0"/>
    <n v="0"/>
    <n v="100"/>
    <n v="732.49"/>
    <n v="594.61"/>
    <n v="0"/>
  </r>
  <r>
    <x v="3"/>
    <s v="M.S. PIPE48&quot;"/>
    <s v="Housekeeping"/>
    <s v="Trading"/>
    <s v="Pcs."/>
    <m/>
    <n v="0"/>
    <n v="346"/>
    <n v="15.62"/>
    <n v="7958"/>
    <n v="0"/>
    <n v="0"/>
    <n v="0"/>
    <n v="0"/>
    <n v="0"/>
    <n v="0"/>
    <n v="0"/>
    <n v="0"/>
    <n v="0"/>
    <n v="0"/>
    <n v="0"/>
    <n v="0"/>
    <n v="0"/>
    <n v="0"/>
    <n v="0"/>
    <n v="0"/>
    <n v="346"/>
    <n v="7958"/>
    <n v="15.62"/>
    <n v="0"/>
  </r>
  <r>
    <x v="3"/>
    <s v="M.S.PIPE 40&quot;"/>
    <s v="Housekeeping"/>
    <s v="Trading"/>
    <s v="Pcs."/>
    <m/>
    <n v="0"/>
    <n v="470"/>
    <n v="21.22"/>
    <n v="9870"/>
    <n v="0"/>
    <n v="0"/>
    <n v="0"/>
    <n v="0"/>
    <n v="0"/>
    <n v="0"/>
    <n v="0"/>
    <n v="0"/>
    <n v="0"/>
    <n v="0"/>
    <n v="0"/>
    <n v="0"/>
    <n v="0"/>
    <n v="0"/>
    <n v="0"/>
    <n v="0"/>
    <n v="470"/>
    <n v="9870"/>
    <n v="21.22"/>
    <n v="0"/>
  </r>
  <r>
    <x v="3"/>
    <s v="MASTI FLOOR WIPER"/>
    <s v="NEAT &amp; CLEAN"/>
    <s v="Trading"/>
    <s v="Pcs."/>
    <m/>
    <n v="0"/>
    <n v="-806"/>
    <n v="0"/>
    <n v="-38354.639999999999"/>
    <n v="0"/>
    <n v="0"/>
    <n v="0"/>
    <n v="0"/>
    <n v="0"/>
    <n v="0"/>
    <n v="0"/>
    <n v="0"/>
    <n v="0"/>
    <n v="0"/>
    <n v="0"/>
    <n v="0"/>
    <n v="0"/>
    <n v="0"/>
    <n v="0"/>
    <n v="0"/>
    <n v="-806"/>
    <n v="-38354.639999999999"/>
    <n v="0"/>
    <n v="0"/>
  </r>
  <r>
    <x v="3"/>
    <s v="MASTI FLOOR WIPER ONLY BLADE"/>
    <s v="NEAT &amp; CLEAN"/>
    <s v="Finished Good"/>
    <s v="Pcs."/>
    <n v="100"/>
    <n v="109"/>
    <n v="0"/>
    <n v="0"/>
    <n v="0"/>
    <n v="0"/>
    <n v="0"/>
    <n v="2015"/>
    <n v="11007.64"/>
    <n v="2015"/>
    <n v="51221.3"/>
    <n v="0"/>
    <n v="0"/>
    <n v="0"/>
    <n v="0"/>
    <n v="0"/>
    <n v="201.5"/>
    <n v="33.829835000000003"/>
    <n v="0"/>
    <n v="235.329835"/>
    <n v="219.63499999999999"/>
    <n v="0"/>
    <n v="0"/>
    <n v="15.694835000000012"/>
    <n v="0"/>
  </r>
  <r>
    <x v="3"/>
    <s v="MASTI FLOOR WIPER ONLY BLADE SILICON"/>
    <s v="NEAT &amp; CLEAN"/>
    <s v="Trading"/>
    <s v="Pcs."/>
    <m/>
    <n v="0"/>
    <n v="0"/>
    <n v="0"/>
    <n v="0"/>
    <n v="0"/>
    <n v="0"/>
    <n v="1153"/>
    <n v="10607.17"/>
    <n v="1153"/>
    <n v="39086.699999999997"/>
    <n v="0"/>
    <n v="0"/>
    <n v="0"/>
    <n v="0"/>
    <n v="0"/>
    <n v="0"/>
    <n v="0"/>
    <n v="0"/>
    <n v="0"/>
    <n v="0"/>
    <n v="0"/>
    <n v="0"/>
    <n v="0"/>
    <n v="0"/>
  </r>
  <r>
    <x v="3"/>
    <s v="MODERN BATHROOM WIPER BLADE-904"/>
    <s v="Component"/>
    <s v="Trading"/>
    <s v="Pcs."/>
    <m/>
    <n v="0"/>
    <n v="2883"/>
    <n v="0"/>
    <n v="15755.28"/>
    <n v="0"/>
    <n v="0"/>
    <n v="0"/>
    <n v="0"/>
    <n v="0"/>
    <n v="0"/>
    <n v="1248"/>
    <n v="210.61248000000003"/>
    <n v="1458.61248"/>
    <n v="6814.08"/>
    <n v="0"/>
    <n v="0"/>
    <n v="0"/>
    <n v="0"/>
    <n v="0"/>
    <n v="0"/>
    <n v="1635"/>
    <n v="8935.1"/>
    <n v="0"/>
    <n v="0"/>
  </r>
  <r>
    <x v="3"/>
    <s v="Modern Wiper Only Body 904"/>
    <s v="Component"/>
    <s v="Trading"/>
    <s v="Pcs."/>
    <m/>
    <n v="0"/>
    <n v="3318"/>
    <n v="0"/>
    <n v="26463.3"/>
    <n v="0"/>
    <n v="0"/>
    <n v="0"/>
    <n v="0"/>
    <n v="0"/>
    <n v="0"/>
    <n v="0"/>
    <n v="0"/>
    <n v="0"/>
    <n v="0"/>
    <n v="0"/>
    <n v="0"/>
    <n v="0"/>
    <n v="0"/>
    <n v="0"/>
    <n v="0"/>
    <n v="3318"/>
    <n v="26463.3"/>
    <n v="0"/>
    <n v="0"/>
  </r>
  <r>
    <x v="3"/>
    <s v="Multipurpose Drum 210Ltr.Lid (Black)"/>
    <s v="BLOW MOULDING"/>
    <s v="Trading"/>
    <s v="Pcs."/>
    <m/>
    <n v="0"/>
    <n v="5"/>
    <n v="0.23"/>
    <n v="629.85"/>
    <n v="0"/>
    <n v="0"/>
    <n v="0"/>
    <n v="0"/>
    <n v="0"/>
    <n v="0"/>
    <n v="0"/>
    <n v="0"/>
    <n v="0"/>
    <n v="0"/>
    <n v="0"/>
    <n v="0"/>
    <n v="0"/>
    <n v="0"/>
    <n v="0"/>
    <n v="0"/>
    <n v="5"/>
    <n v="629.85"/>
    <n v="0.23"/>
    <n v="0"/>
  </r>
  <r>
    <x v="3"/>
    <s v="Multipurpose Drum 210Ltr.With Lid"/>
    <s v="BLOW MOULDING"/>
    <s v="Trading"/>
    <s v="Pcs."/>
    <m/>
    <n v="0"/>
    <n v="4"/>
    <n v="0.18"/>
    <n v="4589.88"/>
    <n v="0"/>
    <n v="0"/>
    <n v="0"/>
    <n v="0"/>
    <n v="0"/>
    <n v="0"/>
    <n v="0"/>
    <n v="0"/>
    <n v="0"/>
    <n v="0"/>
    <n v="0"/>
    <n v="0"/>
    <n v="0"/>
    <n v="0"/>
    <n v="0"/>
    <n v="0"/>
    <n v="4"/>
    <n v="4589.88"/>
    <n v="0.18"/>
    <n v="0"/>
  </r>
  <r>
    <x v="3"/>
    <s v="MULTIPURPOSE TROLLY 702 BLUE"/>
    <s v="Housekeeping"/>
    <s v="Trading"/>
    <s v="Pcs."/>
    <m/>
    <n v="0"/>
    <n v="0"/>
    <n v="0"/>
    <n v="0"/>
    <n v="0"/>
    <n v="0"/>
    <n v="385"/>
    <n v="7516.03"/>
    <n v="0"/>
    <n v="0"/>
    <n v="385"/>
    <n v="64.9726"/>
    <n v="449.9726"/>
    <n v="7515.2"/>
    <n v="0"/>
    <n v="0"/>
    <n v="0"/>
    <n v="0"/>
    <n v="0"/>
    <n v="0"/>
    <n v="0"/>
    <n v="0"/>
    <n v="0"/>
    <n v="0"/>
  </r>
  <r>
    <x v="3"/>
    <s v="MULTIPURPOSE TROLLY 702 RED"/>
    <s v="Housekeeping"/>
    <s v="Trading"/>
    <s v="Pcs."/>
    <m/>
    <n v="0"/>
    <n v="0"/>
    <n v="0"/>
    <n v="0"/>
    <n v="0"/>
    <n v="0"/>
    <n v="741"/>
    <n v="14531.12"/>
    <n v="0"/>
    <n v="0"/>
    <n v="741"/>
    <n v="125.05116000000002"/>
    <n v="866.05115999999998"/>
    <n v="14531.01"/>
    <n v="0"/>
    <n v="0"/>
    <n v="0"/>
    <n v="0"/>
    <n v="0"/>
    <n v="0"/>
    <n v="0"/>
    <n v="0"/>
    <n v="0"/>
    <n v="0"/>
  </r>
  <r>
    <x v="3"/>
    <s v="NIPPLE 12 X 1/2 BSP"/>
    <s v="General"/>
    <s v="Trading"/>
    <s v="Pcs."/>
    <m/>
    <n v="0"/>
    <n v="15"/>
    <n v="0.68"/>
    <n v="450"/>
    <n v="0"/>
    <n v="0"/>
    <n v="0"/>
    <n v="0"/>
    <n v="0"/>
    <n v="0"/>
    <n v="0"/>
    <n v="0"/>
    <n v="0"/>
    <n v="0"/>
    <n v="0"/>
    <n v="0"/>
    <n v="0"/>
    <n v="0"/>
    <n v="0"/>
    <n v="0"/>
    <n v="15"/>
    <n v="450"/>
    <n v="0.68"/>
    <n v="0"/>
  </r>
  <r>
    <x v="3"/>
    <s v="NIPPLE 20 X 1/4 BSP"/>
    <s v="General"/>
    <s v="Trading"/>
    <s v="Pcs."/>
    <m/>
    <n v="0"/>
    <n v="50"/>
    <n v="2.2599999999999998"/>
    <n v="1200"/>
    <n v="0"/>
    <n v="0"/>
    <n v="0"/>
    <n v="0"/>
    <n v="0"/>
    <n v="0"/>
    <n v="0"/>
    <n v="0"/>
    <n v="0"/>
    <n v="0"/>
    <n v="0"/>
    <n v="0"/>
    <n v="0"/>
    <n v="0"/>
    <n v="0"/>
    <n v="0"/>
    <n v="50"/>
    <n v="1200"/>
    <n v="2.2599999999999998"/>
    <n v="0"/>
  </r>
  <r>
    <x v="3"/>
    <s v="O-11LTR BKT (B)"/>
    <s v="Ossam"/>
    <s v="Finished Good"/>
    <s v="Pcs."/>
    <n v="375"/>
    <n v="409"/>
    <n v="38"/>
    <n v="43.52"/>
    <n v="6688"/>
    <n v="0"/>
    <n v="0"/>
    <n v="0"/>
    <n v="0"/>
    <n v="30"/>
    <n v="1953.6"/>
    <n v="0"/>
    <n v="0"/>
    <n v="0"/>
    <n v="0"/>
    <n v="15.542"/>
    <n v="0"/>
    <n v="0"/>
    <n v="30"/>
    <n v="30"/>
    <n v="12.27"/>
    <n v="8"/>
    <n v="1408"/>
    <n v="61.250000000000014"/>
    <n v="0"/>
  </r>
  <r>
    <x v="3"/>
    <s v="O-11LTR BKT (MW)"/>
    <s v="Ossam"/>
    <s v="Finished Good"/>
    <s v="Pcs."/>
    <n v="375"/>
    <n v="409"/>
    <n v="291"/>
    <n v="7.69"/>
    <n v="51216"/>
    <n v="0"/>
    <n v="0"/>
    <n v="0"/>
    <n v="0"/>
    <n v="0"/>
    <n v="0"/>
    <n v="0"/>
    <n v="0"/>
    <n v="0"/>
    <n v="0"/>
    <n v="119.01900000000001"/>
    <n v="0"/>
    <n v="0"/>
    <n v="0"/>
    <n v="0"/>
    <n v="0"/>
    <n v="291"/>
    <n v="51216"/>
    <n v="7.69"/>
    <n v="0"/>
  </r>
  <r>
    <x v="3"/>
    <s v="O-11LTR BKT (S)"/>
    <s v="Ossam"/>
    <s v="Finished Good"/>
    <s v="Pcs."/>
    <n v="375"/>
    <n v="409"/>
    <n v="184"/>
    <n v="8.31"/>
    <n v="32384"/>
    <n v="0"/>
    <n v="0"/>
    <n v="0"/>
    <n v="0"/>
    <n v="0"/>
    <n v="0"/>
    <n v="0"/>
    <n v="0"/>
    <n v="0"/>
    <n v="0"/>
    <n v="75.256"/>
    <n v="0"/>
    <n v="0"/>
    <n v="0"/>
    <n v="0"/>
    <n v="0"/>
    <n v="184"/>
    <n v="32384"/>
    <n v="8.31"/>
    <n v="0"/>
  </r>
  <r>
    <x v="3"/>
    <s v="O-11LTR BKT(MB)"/>
    <s v="Ossam"/>
    <s v="Finished Good"/>
    <s v="Pcs."/>
    <n v="375"/>
    <n v="409"/>
    <n v="211"/>
    <n v="49.52"/>
    <n v="37136"/>
    <n v="0"/>
    <n v="0"/>
    <n v="0"/>
    <n v="0"/>
    <n v="0"/>
    <n v="0"/>
    <n v="0"/>
    <n v="0"/>
    <n v="0"/>
    <n v="0"/>
    <n v="86.299000000000007"/>
    <n v="0"/>
    <n v="0"/>
    <n v="20"/>
    <n v="20"/>
    <n v="0"/>
    <n v="211"/>
    <n v="37136"/>
    <n v="69.52000000000001"/>
    <n v="0"/>
  </r>
  <r>
    <x v="3"/>
    <s v="O-11LTR BKT(P)"/>
    <s v="Ossam"/>
    <s v="Finished Good"/>
    <s v="Pcs."/>
    <n v="375"/>
    <n v="409"/>
    <n v="83"/>
    <n v="26.47"/>
    <n v="14608"/>
    <n v="0"/>
    <n v="0"/>
    <n v="0"/>
    <n v="0"/>
    <n v="0"/>
    <n v="0"/>
    <n v="0"/>
    <n v="0"/>
    <n v="0"/>
    <n v="0"/>
    <n v="33.947000000000003"/>
    <n v="0"/>
    <n v="0"/>
    <n v="10"/>
    <n v="10"/>
    <n v="0"/>
    <n v="83"/>
    <n v="14608"/>
    <n v="36.47"/>
    <n v="0"/>
  </r>
  <r>
    <x v="3"/>
    <s v="O-13LTR BKT (B)"/>
    <s v="Ossam"/>
    <s v="Finished Good"/>
    <s v="Pcs."/>
    <n v="460"/>
    <n v="501"/>
    <n v="52"/>
    <n v="21.84"/>
    <n v="10400"/>
    <n v="0"/>
    <n v="0"/>
    <n v="0"/>
    <n v="0"/>
    <n v="30"/>
    <n v="2220"/>
    <n v="0"/>
    <n v="0"/>
    <n v="0"/>
    <n v="0"/>
    <n v="26.052"/>
    <n v="0"/>
    <n v="0"/>
    <n v="40"/>
    <n v="40"/>
    <n v="15.03"/>
    <n v="22"/>
    <n v="4400"/>
    <n v="46.81"/>
    <n v="0"/>
  </r>
  <r>
    <x v="3"/>
    <s v="O-13LTR BKT (MB)"/>
    <s v="Ossam"/>
    <s v="Finished Good"/>
    <s v="Pcs."/>
    <n v="460"/>
    <n v="501"/>
    <n v="139"/>
    <n v="22.6"/>
    <n v="27800"/>
    <n v="0"/>
    <n v="0"/>
    <n v="0"/>
    <n v="0"/>
    <n v="0"/>
    <n v="0"/>
    <n v="0"/>
    <n v="0"/>
    <n v="0"/>
    <n v="0"/>
    <n v="69.638999999999996"/>
    <n v="0"/>
    <n v="0"/>
    <n v="10"/>
    <n v="10"/>
    <n v="0"/>
    <n v="139"/>
    <n v="27800"/>
    <n v="32.6"/>
    <n v="0"/>
  </r>
  <r>
    <x v="3"/>
    <s v="O-13LTR BKT (MW)"/>
    <s v="Ossam"/>
    <s v="Finished Good"/>
    <s v="Pcs."/>
    <n v="460"/>
    <n v="501"/>
    <n v="199"/>
    <n v="2.15"/>
    <n v="39800"/>
    <n v="0"/>
    <n v="0"/>
    <n v="0"/>
    <n v="0"/>
    <n v="0"/>
    <n v="0"/>
    <n v="0"/>
    <n v="0"/>
    <n v="0"/>
    <n v="0"/>
    <n v="99.698999999999998"/>
    <n v="0"/>
    <n v="0"/>
    <n v="0"/>
    <n v="0"/>
    <n v="0"/>
    <n v="199"/>
    <n v="39800"/>
    <n v="2.15"/>
    <n v="0"/>
  </r>
  <r>
    <x v="3"/>
    <s v="O-13LTR BKT (P)"/>
    <s v="Ossam"/>
    <s v="Finished Good"/>
    <s v="Pcs."/>
    <n v="460"/>
    <n v="501"/>
    <n v="29"/>
    <n v="47.13"/>
    <n v="5800"/>
    <n v="0"/>
    <n v="0"/>
    <n v="0"/>
    <n v="0"/>
    <n v="0"/>
    <n v="0"/>
    <n v="0"/>
    <n v="0"/>
    <n v="0"/>
    <n v="0"/>
    <n v="14.529"/>
    <n v="0"/>
    <n v="0"/>
    <n v="40"/>
    <n v="40"/>
    <n v="0"/>
    <n v="29"/>
    <n v="5800"/>
    <n v="87.13"/>
    <n v="0"/>
  </r>
  <r>
    <x v="3"/>
    <s v="O-13LTR BKT (S)"/>
    <s v="Ossam"/>
    <s v="Finished Good"/>
    <s v="Pcs."/>
    <n v="460"/>
    <n v="501"/>
    <n v="117"/>
    <n v="28.45"/>
    <n v="23400"/>
    <n v="0"/>
    <n v="0"/>
    <n v="0"/>
    <n v="0"/>
    <n v="0"/>
    <n v="0"/>
    <n v="0"/>
    <n v="0"/>
    <n v="0"/>
    <n v="0"/>
    <n v="58.616999999999997"/>
    <n v="0"/>
    <n v="0"/>
    <n v="10"/>
    <n v="10"/>
    <n v="0"/>
    <n v="117"/>
    <n v="23400"/>
    <n v="38.450000000000003"/>
    <n v="0"/>
  </r>
  <r>
    <x v="3"/>
    <s v="O-18LTR BKT (B)"/>
    <s v="Ossam"/>
    <s v="Trading"/>
    <s v="Pcs."/>
    <m/>
    <n v="0"/>
    <n v="-1"/>
    <n v="0"/>
    <n v="-236"/>
    <n v="0"/>
    <n v="0"/>
    <n v="0"/>
    <n v="0"/>
    <n v="0"/>
    <n v="0"/>
    <n v="0"/>
    <n v="0"/>
    <n v="0"/>
    <n v="0"/>
    <n v="0"/>
    <n v="0"/>
    <n v="0"/>
    <n v="0"/>
    <n v="0"/>
    <n v="0"/>
    <n v="-1"/>
    <n v="-236"/>
    <n v="0"/>
    <n v="0"/>
  </r>
  <r>
    <x v="3"/>
    <s v="O-18LTR BKT (MB)"/>
    <s v="Ossam"/>
    <s v="Trading"/>
    <s v="Pcs."/>
    <m/>
    <n v="0"/>
    <n v="10"/>
    <n v="0.45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.45"/>
    <n v="0"/>
  </r>
  <r>
    <x v="3"/>
    <s v="O-18LTR BKT (MW)"/>
    <s v="Ossam"/>
    <s v="Finished Good"/>
    <s v="Pcs."/>
    <n v="555"/>
    <n v="605"/>
    <n v="8"/>
    <n v="43.57"/>
    <n v="1888"/>
    <n v="0"/>
    <n v="0"/>
    <n v="0"/>
    <n v="0"/>
    <n v="0"/>
    <n v="0"/>
    <n v="0"/>
    <n v="0"/>
    <n v="0"/>
    <n v="0"/>
    <n v="4.84"/>
    <n v="0"/>
    <n v="0"/>
    <n v="20"/>
    <n v="20"/>
    <n v="0"/>
    <n v="8"/>
    <n v="1888"/>
    <n v="63.57"/>
    <n v="0"/>
  </r>
  <r>
    <x v="3"/>
    <s v="O-18LTR BKT (P)"/>
    <s v="Ossam"/>
    <s v="Trading"/>
    <s v="Pcs."/>
    <m/>
    <n v="0"/>
    <n v="3"/>
    <n v="0.14000000000000001"/>
    <n v="708"/>
    <n v="0"/>
    <n v="0"/>
    <n v="0"/>
    <n v="0"/>
    <n v="0"/>
    <n v="0"/>
    <n v="0"/>
    <n v="0"/>
    <n v="0"/>
    <n v="0"/>
    <n v="0"/>
    <n v="0"/>
    <n v="0"/>
    <n v="0"/>
    <n v="0"/>
    <n v="0"/>
    <n v="3"/>
    <n v="708"/>
    <n v="0.14000000000000001"/>
    <n v="0"/>
  </r>
  <r>
    <x v="3"/>
    <s v="O-18LTR BKT (S)"/>
    <s v="Ossam"/>
    <s v="Finished Good"/>
    <s v="Pcs."/>
    <n v="555"/>
    <n v="605"/>
    <n v="65"/>
    <n v="46.14"/>
    <n v="15340"/>
    <n v="0"/>
    <n v="0"/>
    <n v="0"/>
    <n v="0"/>
    <n v="0"/>
    <n v="0"/>
    <n v="0"/>
    <n v="0"/>
    <n v="0"/>
    <n v="0"/>
    <n v="39.325000000000003"/>
    <n v="0"/>
    <n v="0"/>
    <n v="20"/>
    <n v="20"/>
    <n v="0"/>
    <n v="65"/>
    <n v="15340"/>
    <n v="66.14"/>
    <n v="0"/>
  </r>
  <r>
    <x v="3"/>
    <s v="O-3 LTR BUCKET"/>
    <s v="Ossam"/>
    <s v="Finished Good"/>
    <s v="Pcs."/>
    <n v="130"/>
    <n v="142"/>
    <n v="550"/>
    <n v="8.59"/>
    <n v="41800"/>
    <n v="0"/>
    <n v="0"/>
    <n v="0"/>
    <n v="0"/>
    <n v="0"/>
    <n v="0"/>
    <n v="0"/>
    <n v="0"/>
    <n v="0"/>
    <n v="0"/>
    <n v="78.099999999999994"/>
    <n v="0"/>
    <n v="0"/>
    <n v="10"/>
    <n v="10"/>
    <n v="0"/>
    <n v="550"/>
    <n v="41800"/>
    <n v="18.59"/>
    <n v="0"/>
  </r>
  <r>
    <x v="3"/>
    <s v="O-5 LTR BUCKET"/>
    <s v="Ossam"/>
    <s v="Finished Good"/>
    <s v="Pcs."/>
    <n v="175"/>
    <n v="191"/>
    <n v="663"/>
    <n v="13.17"/>
    <n v="53040"/>
    <n v="0"/>
    <n v="0"/>
    <n v="0"/>
    <n v="0"/>
    <n v="0"/>
    <n v="0"/>
    <n v="0"/>
    <n v="0"/>
    <n v="0"/>
    <n v="0"/>
    <n v="126.633"/>
    <n v="0"/>
    <n v="0"/>
    <n v="0"/>
    <n v="0"/>
    <n v="0"/>
    <n v="663"/>
    <n v="53040"/>
    <n v="13.17"/>
    <n v="0"/>
  </r>
  <r>
    <x v="3"/>
    <s v="O-9 LTR BUCKET"/>
    <s v="Ossam"/>
    <s v="Finished Good"/>
    <s v="Pcs."/>
    <n v="350"/>
    <n v="381"/>
    <n v="454"/>
    <n v="69.89"/>
    <n v="45177.2"/>
    <n v="0"/>
    <n v="0"/>
    <n v="0"/>
    <n v="0"/>
    <n v="26"/>
    <n v="1423.76"/>
    <n v="0"/>
    <n v="0"/>
    <n v="0"/>
    <n v="0"/>
    <n v="172.97399999999999"/>
    <n v="0"/>
    <n v="0"/>
    <n v="80"/>
    <n v="80"/>
    <n v="9.9060000000000006"/>
    <n v="428"/>
    <n v="42589.96"/>
    <n v="139.98399999999998"/>
    <n v="0"/>
  </r>
  <r>
    <x v="3"/>
    <s v="Osm 5L Bkt. Only Handle (mix)"/>
    <s v="Ossam"/>
    <s v="Trading"/>
    <s v="Pcs."/>
    <m/>
    <n v="0"/>
    <n v="515"/>
    <n v="23.25"/>
    <n v="1888.37"/>
    <n v="0"/>
    <n v="0"/>
    <n v="0"/>
    <n v="0"/>
    <n v="0"/>
    <n v="0"/>
    <n v="0"/>
    <n v="0"/>
    <n v="0"/>
    <n v="0"/>
    <n v="0"/>
    <n v="0"/>
    <n v="0"/>
    <n v="0"/>
    <n v="0"/>
    <n v="0"/>
    <n v="515"/>
    <n v="1888.37"/>
    <n v="23.25"/>
    <n v="0"/>
  </r>
  <r>
    <x v="3"/>
    <s v="Osm 9L Bkt. only Handle(mix.)"/>
    <s v="Ossam"/>
    <s v="Trading"/>
    <s v="Pcs."/>
    <m/>
    <n v="0"/>
    <n v="515"/>
    <n v="23.25"/>
    <n v="1802.32"/>
    <n v="0"/>
    <n v="0"/>
    <n v="0"/>
    <n v="0"/>
    <n v="0"/>
    <n v="0"/>
    <n v="0"/>
    <n v="0"/>
    <n v="0"/>
    <n v="0"/>
    <n v="0"/>
    <n v="0"/>
    <n v="0"/>
    <n v="0"/>
    <n v="0"/>
    <n v="0"/>
    <n v="515"/>
    <n v="1802.32"/>
    <n v="23.25"/>
    <n v="0"/>
  </r>
  <r>
    <x v="3"/>
    <s v="Ossam 10L Only Handle"/>
    <s v="Ossam"/>
    <s v="Trading"/>
    <s v="Pcs."/>
    <m/>
    <n v="0"/>
    <n v="181"/>
    <n v="8.17"/>
    <n v="0"/>
    <n v="0"/>
    <n v="0"/>
    <n v="0"/>
    <n v="0"/>
    <n v="0"/>
    <n v="0"/>
    <n v="0"/>
    <n v="0"/>
    <n v="0"/>
    <n v="0"/>
    <n v="0"/>
    <n v="0"/>
    <n v="0"/>
    <n v="0"/>
    <n v="0"/>
    <n v="0"/>
    <n v="181"/>
    <n v="0"/>
    <n v="8.17"/>
    <n v="0"/>
  </r>
  <r>
    <x v="3"/>
    <s v="Ossam 15 Ltr Only Handle"/>
    <s v="Ossam"/>
    <s v="Trading"/>
    <s v="Pcs."/>
    <m/>
    <n v="0"/>
    <n v="29"/>
    <n v="1.31"/>
    <n v="168.69"/>
    <n v="0"/>
    <n v="0"/>
    <n v="0"/>
    <n v="0"/>
    <n v="0"/>
    <n v="0"/>
    <n v="0"/>
    <n v="0"/>
    <n v="0"/>
    <n v="0"/>
    <n v="0"/>
    <n v="0"/>
    <n v="0"/>
    <n v="0"/>
    <n v="0"/>
    <n v="0"/>
    <n v="29"/>
    <n v="168.69"/>
    <n v="1.31"/>
    <n v="0"/>
  </r>
  <r>
    <x v="3"/>
    <s v="Ossam 16 Ltr Bkt Only Handle"/>
    <s v="Ossam"/>
    <s v="Trading"/>
    <s v="Pcs."/>
    <m/>
    <n v="0"/>
    <n v="13"/>
    <n v="0.59"/>
    <n v="70.81"/>
    <n v="0"/>
    <n v="0"/>
    <n v="0"/>
    <n v="0"/>
    <n v="0"/>
    <n v="0"/>
    <n v="0"/>
    <n v="0"/>
    <n v="0"/>
    <n v="0"/>
    <n v="0"/>
    <n v="0"/>
    <n v="0"/>
    <n v="0"/>
    <n v="0"/>
    <n v="0"/>
    <n v="13"/>
    <n v="70.81"/>
    <n v="0.59"/>
    <n v="0"/>
  </r>
  <r>
    <x v="3"/>
    <s v="Ossam 17L Only Handle"/>
    <s v="Ossam"/>
    <s v="Trading"/>
    <s v="Pcs."/>
    <m/>
    <n v="0"/>
    <n v="12"/>
    <n v="0.54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.54"/>
    <n v="0"/>
  </r>
  <r>
    <x v="3"/>
    <s v="Ossam 3.5L Only Handle"/>
    <s v="Ossam"/>
    <s v="Trading"/>
    <s v="Pcs."/>
    <m/>
    <n v="0"/>
    <n v="360"/>
    <n v="16.25"/>
    <n v="0"/>
    <n v="0"/>
    <n v="0"/>
    <n v="0"/>
    <n v="0"/>
    <n v="0"/>
    <n v="0"/>
    <n v="0"/>
    <n v="0"/>
    <n v="0"/>
    <n v="0"/>
    <n v="0"/>
    <n v="0"/>
    <n v="0"/>
    <n v="0"/>
    <n v="0"/>
    <n v="0"/>
    <n v="360"/>
    <n v="0"/>
    <n v="16.25"/>
    <n v="0"/>
  </r>
  <r>
    <x v="3"/>
    <s v="Ossam 314 Fruit Ghamela"/>
    <s v="Ossam"/>
    <s v="Finished Good"/>
    <s v="Pcs."/>
    <n v="410"/>
    <n v="447"/>
    <n v="936"/>
    <n v="42.26"/>
    <n v="37463.29"/>
    <n v="0"/>
    <n v="0"/>
    <n v="0"/>
    <n v="0"/>
    <n v="0"/>
    <n v="0"/>
    <n v="0"/>
    <n v="0"/>
    <n v="0"/>
    <n v="0"/>
    <n v="418.392"/>
    <n v="0"/>
    <n v="0"/>
    <n v="0"/>
    <n v="0"/>
    <n v="0"/>
    <n v="936"/>
    <n v="37463.29"/>
    <n v="42.26"/>
    <n v="0"/>
  </r>
  <r>
    <x v="3"/>
    <s v="OSSAM 315 KISAN GHAMELA"/>
    <s v="Ghamela"/>
    <s v="Finished Good"/>
    <s v="Pcs."/>
    <n v="450"/>
    <n v="490"/>
    <n v="576"/>
    <n v="26.01"/>
    <n v="23594.43"/>
    <n v="0"/>
    <n v="0"/>
    <n v="0"/>
    <n v="0"/>
    <n v="0"/>
    <n v="0"/>
    <n v="0"/>
    <n v="0"/>
    <n v="0"/>
    <n v="0"/>
    <n v="282.24"/>
    <n v="0"/>
    <n v="0"/>
    <n v="0"/>
    <n v="0"/>
    <n v="0"/>
    <n v="576"/>
    <n v="23594.43"/>
    <n v="26.01"/>
    <n v="0"/>
  </r>
  <r>
    <x v="3"/>
    <s v="Ossam 316 Super Multipurpose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Ossam 317 Multipurpose"/>
    <s v="Ossam"/>
    <s v="Finished Good"/>
    <s v="Pcs."/>
    <n v="590"/>
    <n v="643"/>
    <n v="535"/>
    <n v="87.07"/>
    <n v="32946.14"/>
    <n v="0"/>
    <n v="0"/>
    <n v="0"/>
    <n v="0"/>
    <n v="209"/>
    <n v="12749"/>
    <n v="0"/>
    <n v="0"/>
    <n v="0"/>
    <n v="0"/>
    <n v="344.005"/>
    <n v="0"/>
    <n v="0"/>
    <n v="50"/>
    <n v="50"/>
    <n v="134.387"/>
    <n v="326"/>
    <n v="20075.59"/>
    <n v="2.6829999999999927"/>
    <n v="0"/>
  </r>
  <r>
    <x v="3"/>
    <s v="Ossam 319 Toofan Ghamela (mix)"/>
    <s v="Ossam"/>
    <s v="Finished Good"/>
    <s v="Pcs."/>
    <n v="730"/>
    <n v="796"/>
    <n v="9259"/>
    <n v="2530.34"/>
    <n v="497295.43"/>
    <n v="0"/>
    <n v="0"/>
    <n v="0"/>
    <n v="0"/>
    <n v="40"/>
    <n v="2960"/>
    <n v="0"/>
    <n v="0"/>
    <n v="0"/>
    <n v="0"/>
    <n v="7370.1639999999998"/>
    <n v="0"/>
    <n v="0"/>
    <n v="0"/>
    <n v="0"/>
    <n v="31.84"/>
    <n v="9219"/>
    <n v="495147.05"/>
    <n v="2498.5"/>
    <n v="0"/>
  </r>
  <r>
    <x v="3"/>
    <s v="Ossam 320 Yesholaxmi (mix)"/>
    <s v="Ossam"/>
    <s v="Trading"/>
    <s v="Pcs."/>
    <m/>
    <n v="0"/>
    <n v="194"/>
    <n v="8.76"/>
    <n v="8384.7099999999991"/>
    <n v="0"/>
    <n v="0"/>
    <n v="0"/>
    <n v="0"/>
    <n v="0"/>
    <n v="0"/>
    <n v="0"/>
    <n v="0"/>
    <n v="0"/>
    <n v="0"/>
    <n v="0"/>
    <n v="0"/>
    <n v="0"/>
    <n v="0"/>
    <n v="0"/>
    <n v="0"/>
    <n v="194"/>
    <n v="8384.7099999999991"/>
    <n v="8.76"/>
    <n v="0"/>
  </r>
  <r>
    <x v="3"/>
    <s v="Ossam 322 MahaLaxmi (mix)"/>
    <s v="Ossam"/>
    <s v="Finished Good"/>
    <s v="Pcs."/>
    <n v="1150"/>
    <n v="1253"/>
    <n v="12702"/>
    <n v="4406.3599999999997"/>
    <n v="1092314.8799999999"/>
    <n v="0"/>
    <n v="0"/>
    <n v="0"/>
    <n v="0"/>
    <n v="0"/>
    <n v="0"/>
    <n v="0"/>
    <n v="0"/>
    <n v="0"/>
    <n v="0"/>
    <n v="15915.606"/>
    <n v="0"/>
    <n v="0"/>
    <n v="0"/>
    <n v="0"/>
    <n v="0"/>
    <n v="12702"/>
    <n v="1092314.8799999999"/>
    <n v="4406.3599999999997"/>
    <n v="0"/>
  </r>
  <r>
    <x v="3"/>
    <s v="Ossam 408 Eelphanta Patla"/>
    <s v="Ossam"/>
    <s v="Finished Good"/>
    <s v="Pcs."/>
    <n v="920"/>
    <n v="1003"/>
    <n v="-69"/>
    <n v="40.26"/>
    <n v="-9043.25"/>
    <n v="0"/>
    <n v="0"/>
    <n v="0"/>
    <n v="0"/>
    <n v="0"/>
    <n v="0"/>
    <n v="0"/>
    <n v="0"/>
    <n v="0"/>
    <n v="0"/>
    <n v="-69.206999999999994"/>
    <n v="0"/>
    <n v="0"/>
    <n v="80"/>
    <n v="80"/>
    <n v="0"/>
    <n v="-69"/>
    <n v="-9043.25"/>
    <n v="120.25999999999999"/>
    <n v="0"/>
  </r>
  <r>
    <x v="3"/>
    <s v="Ossam 415 Fish Crate 15No."/>
    <s v="Kitchen Crate"/>
    <s v="Finished Good"/>
    <s v="Pcs."/>
    <n v="360"/>
    <n v="392"/>
    <n v="62"/>
    <n v="47.71"/>
    <n v="2362.54"/>
    <n v="0"/>
    <n v="0"/>
    <n v="0"/>
    <n v="0"/>
    <n v="0"/>
    <n v="0"/>
    <n v="0"/>
    <n v="0"/>
    <n v="0"/>
    <n v="0"/>
    <n v="24.303999999999998"/>
    <n v="0"/>
    <n v="0"/>
    <n v="50"/>
    <n v="50"/>
    <n v="0"/>
    <n v="62"/>
    <n v="2362.54"/>
    <n v="97.710000000000008"/>
    <n v="0"/>
  </r>
  <r>
    <x v="3"/>
    <s v="Ossam 418 K.Crate 18No."/>
    <s v="Ossam"/>
    <s v="Finished Good"/>
    <s v="Pcs."/>
    <m/>
    <m/>
    <m/>
    <n v="36.03"/>
    <m/>
    <m/>
    <m/>
    <m/>
    <m/>
    <m/>
    <m/>
    <m/>
    <m/>
    <n v="0"/>
    <m/>
    <n v="0"/>
    <n v="0"/>
    <n v="0"/>
    <n v="30"/>
    <n v="30"/>
    <n v="0"/>
    <m/>
    <m/>
    <n v="66.03"/>
    <n v="0"/>
  </r>
  <r>
    <x v="3"/>
    <s v="Ossam 422 K. Crate 22 No."/>
    <s v="Ossam"/>
    <s v="Finished Good"/>
    <s v="Pcs."/>
    <m/>
    <m/>
    <m/>
    <n v="179.85"/>
    <m/>
    <m/>
    <m/>
    <m/>
    <m/>
    <m/>
    <m/>
    <m/>
    <m/>
    <n v="0"/>
    <m/>
    <n v="0"/>
    <n v="0"/>
    <n v="0"/>
    <n v="200"/>
    <n v="200"/>
    <n v="0"/>
    <m/>
    <m/>
    <n v="379.85"/>
    <n v="0"/>
  </r>
  <r>
    <x v="3"/>
    <s v="Ossam 505 Chawa Bkt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Ossam 507 7 Ltr Chawa Plus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Ossam 510 Wild Cat Bkt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Ossam 515 Lion Bkt"/>
    <s v="Ossam"/>
    <s v="Finished Good"/>
    <s v="Pcs."/>
    <n v="705"/>
    <n v="768"/>
    <n v="401"/>
    <n v="3.65"/>
    <n v="18462.62"/>
    <n v="0"/>
    <n v="0"/>
    <n v="0"/>
    <n v="0"/>
    <n v="0"/>
    <n v="0"/>
    <n v="0"/>
    <n v="0"/>
    <n v="0"/>
    <n v="0"/>
    <n v="307.96800000000002"/>
    <n v="0"/>
    <n v="0"/>
    <n v="0"/>
    <n v="0"/>
    <n v="0"/>
    <n v="401"/>
    <n v="18462.62"/>
    <n v="3.65"/>
    <n v="0"/>
  </r>
  <r>
    <x v="3"/>
    <s v="Ossam 517 Mini Tiger 17 Ltr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Ossam 520 20 ltr bkt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Ossam 5L Only Handle"/>
    <s v="Ossam"/>
    <s v="Trading"/>
    <s v="Pcs."/>
    <m/>
    <n v="0"/>
    <n v="120"/>
    <n v="5.42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5.42"/>
    <n v="0"/>
  </r>
  <r>
    <x v="3"/>
    <s v="Ossam planter No.07"/>
    <s v="Ossam"/>
    <s v="Finished Good"/>
    <s v="Pcs."/>
    <n v="100"/>
    <n v="109"/>
    <n v="2025"/>
    <n v="170.75"/>
    <n v="22270.34"/>
    <n v="0"/>
    <n v="0"/>
    <n v="0"/>
    <n v="0"/>
    <n v="188"/>
    <n v="2091.92"/>
    <n v="0"/>
    <n v="0"/>
    <n v="0"/>
    <n v="0"/>
    <n v="220.72499999999999"/>
    <n v="0"/>
    <n v="0"/>
    <n v="0"/>
    <n v="0"/>
    <n v="20.492000000000001"/>
    <n v="1837"/>
    <n v="20202.77"/>
    <n v="150.25800000000001"/>
    <n v="0"/>
  </r>
  <r>
    <x v="3"/>
    <s v="Ossam planter No.09"/>
    <s v="Ossam"/>
    <s v="Finished Good"/>
    <s v="Pcs."/>
    <n v="265"/>
    <n v="289"/>
    <n v="354"/>
    <n v="59.28"/>
    <n v="5945"/>
    <n v="0"/>
    <n v="0"/>
    <n v="1685"/>
    <n v="17407.46"/>
    <n v="652"/>
    <n v="12993.6"/>
    <n v="0"/>
    <n v="0"/>
    <n v="0"/>
    <n v="0"/>
    <n v="102.306"/>
    <n v="446.52499999999998"/>
    <n v="74.967082250000004"/>
    <n v="0"/>
    <n v="521.49208224999995"/>
    <n v="188.428"/>
    <n v="1387"/>
    <n v="14328.83"/>
    <n v="392.34408224999993"/>
    <n v="0"/>
  </r>
  <r>
    <x v="3"/>
    <s v="Ossam Planter No.12"/>
    <s v="Ossam"/>
    <s v="Finished Good"/>
    <s v="Pcs."/>
    <n v="265"/>
    <n v="289"/>
    <n v="2463"/>
    <n v="602.57000000000005"/>
    <n v="68545.66"/>
    <n v="0"/>
    <n v="0"/>
    <n v="800"/>
    <n v="13112.11"/>
    <n v="1332"/>
    <n v="40681.800000000003"/>
    <n v="0"/>
    <n v="0"/>
    <n v="0"/>
    <n v="0"/>
    <n v="711.80700000000002"/>
    <n v="212"/>
    <n v="35.592680000000001"/>
    <n v="0"/>
    <n v="247.59268"/>
    <n v="384.94799999999998"/>
    <n v="1931"/>
    <n v="47162.98"/>
    <n v="465.21468000000004"/>
    <n v="0"/>
  </r>
  <r>
    <x v="3"/>
    <s v="Ossam Planter No.14"/>
    <s v="Ossam"/>
    <s v="Finished Good"/>
    <s v="Pcs."/>
    <n v="420"/>
    <n v="458"/>
    <n v="910"/>
    <n v="157.19999999999999"/>
    <n v="39564.33"/>
    <n v="0"/>
    <n v="0"/>
    <n v="726"/>
    <n v="32428.91"/>
    <n v="998"/>
    <n v="47441.52"/>
    <n v="0"/>
    <n v="0"/>
    <n v="0"/>
    <n v="0"/>
    <n v="416.78"/>
    <n v="304.92"/>
    <n v="51.193018800000011"/>
    <n v="20"/>
    <n v="376.11301880000002"/>
    <n v="457.084"/>
    <n v="638"/>
    <n v="28172.07"/>
    <n v="76.229018800000006"/>
    <n v="0"/>
  </r>
  <r>
    <x v="3"/>
    <s v="Ossam Planter No.16"/>
    <s v="Ossam"/>
    <s v="Finished Good"/>
    <s v="Pcs."/>
    <n v="720"/>
    <n v="785"/>
    <n v="863"/>
    <n v="493.67"/>
    <n v="62286.2"/>
    <n v="0"/>
    <n v="0"/>
    <n v="0"/>
    <n v="0"/>
    <n v="220"/>
    <n v="19878.32"/>
    <n v="0"/>
    <n v="0"/>
    <n v="0"/>
    <n v="0"/>
    <n v="677.45500000000004"/>
    <n v="0"/>
    <n v="0"/>
    <n v="0"/>
    <n v="0"/>
    <n v="172.7"/>
    <n v="643"/>
    <n v="46407.91"/>
    <n v="320.97000000000003"/>
    <n v="0"/>
  </r>
  <r>
    <x v="3"/>
    <s v="OSSAM PLANTER ONLY TRAY 07 NO."/>
    <s v="Ossam"/>
    <s v="Finished Good"/>
    <s v="Pcs."/>
    <n v="20"/>
    <n v="22"/>
    <n v="798"/>
    <n v="21.89"/>
    <n v="2972.82"/>
    <n v="0"/>
    <n v="0"/>
    <n v="0"/>
    <n v="0"/>
    <n v="144"/>
    <n v="635.04"/>
    <n v="0"/>
    <n v="0"/>
    <n v="0"/>
    <n v="0"/>
    <n v="17.556000000000001"/>
    <n v="0"/>
    <n v="0"/>
    <n v="0"/>
    <n v="0"/>
    <n v="3.1680000000000001"/>
    <n v="654"/>
    <n v="2436.37"/>
    <n v="18.722000000000001"/>
    <n v="0"/>
  </r>
  <r>
    <x v="3"/>
    <s v="OSSAM PLANTER ONLY TRAY 09 NO."/>
    <s v="Ossam"/>
    <s v="Finished Good"/>
    <s v="Pcs."/>
    <n v="35"/>
    <n v="38"/>
    <n v="1732"/>
    <n v="73.69"/>
    <n v="8394.1"/>
    <n v="0"/>
    <n v="0"/>
    <n v="0"/>
    <n v="0"/>
    <n v="240"/>
    <n v="1219.2"/>
    <n v="0"/>
    <n v="0"/>
    <n v="0"/>
    <n v="0"/>
    <n v="65.816000000000003"/>
    <n v="0"/>
    <n v="0"/>
    <n v="0"/>
    <n v="0"/>
    <n v="9.1199999999999992"/>
    <n v="1492"/>
    <n v="7230.94"/>
    <n v="64.569999999999993"/>
    <n v="0"/>
  </r>
  <r>
    <x v="3"/>
    <s v="OSSAM PLANTER ONLY TRAY 12 NO."/>
    <s v="Ossam"/>
    <s v="Finished Good"/>
    <s v="Pcs."/>
    <n v="60"/>
    <n v="65"/>
    <n v="68"/>
    <n v="0.41"/>
    <n v="499.1"/>
    <n v="0"/>
    <n v="0"/>
    <n v="2000"/>
    <n v="10130.719999999999"/>
    <n v="600"/>
    <n v="5286"/>
    <n v="0"/>
    <n v="0"/>
    <n v="0"/>
    <n v="0"/>
    <n v="4.42"/>
    <n v="120"/>
    <n v="20.146800000000002"/>
    <n v="0"/>
    <n v="140.14680000000001"/>
    <n v="39"/>
    <n v="1468"/>
    <n v="7545.73"/>
    <n v="101.55680000000001"/>
    <n v="0"/>
  </r>
  <r>
    <x v="3"/>
    <s v="OSSAM PLANTER ONLY TRAY 14 NO."/>
    <s v="Ossam"/>
    <s v="Finished Good"/>
    <s v="Pcs."/>
    <n v="60"/>
    <n v="65"/>
    <n v="175"/>
    <n v="7.66"/>
    <n v="1793.44"/>
    <n v="0"/>
    <n v="0"/>
    <n v="101"/>
    <n v="1035.25"/>
    <n v="240"/>
    <n v="2767.2"/>
    <n v="0"/>
    <n v="0"/>
    <n v="0"/>
    <n v="0"/>
    <n v="11.375"/>
    <n v="6.06"/>
    <n v="1.0174134000000001"/>
    <n v="20"/>
    <n v="27.077413399999998"/>
    <n v="15.6"/>
    <n v="36"/>
    <n v="368.98"/>
    <n v="19.137413399999993"/>
    <n v="0"/>
  </r>
  <r>
    <x v="3"/>
    <s v="OSSAM PLANTER ONLY TRAY 16 NO."/>
    <s v="Ossam"/>
    <s v="Finished Good"/>
    <s v="Pcs."/>
    <n v="90"/>
    <n v="98"/>
    <n v="-19"/>
    <n v="27.99"/>
    <n v="-364.8"/>
    <n v="0"/>
    <n v="0"/>
    <n v="435"/>
    <n v="3683.68"/>
    <n v="312"/>
    <n v="5288.4"/>
    <n v="0"/>
    <n v="0"/>
    <n v="0"/>
    <n v="0"/>
    <n v="-1.8620000000000001"/>
    <n v="39.15"/>
    <n v="6.5728935000000002"/>
    <n v="0"/>
    <n v="45.722893499999998"/>
    <n v="30.576000000000001"/>
    <n v="104"/>
    <n v="880.69"/>
    <n v="43.136893499999992"/>
    <n v="0"/>
  </r>
  <r>
    <x v="3"/>
    <s v="P.O.F BAG 135*14*15mi (912)"/>
    <s v="Packing Material"/>
    <s v="Trading"/>
    <s v="Pcs."/>
    <m/>
    <n v="0"/>
    <n v="19000"/>
    <n v="0"/>
    <n v="6099"/>
    <n v="0"/>
    <n v="0"/>
    <n v="0"/>
    <n v="0"/>
    <n v="0"/>
    <n v="0"/>
    <n v="0"/>
    <n v="0"/>
    <n v="0"/>
    <n v="0"/>
    <n v="0"/>
    <n v="0"/>
    <n v="0"/>
    <n v="0"/>
    <n v="0"/>
    <n v="0"/>
    <n v="19000"/>
    <n v="6099"/>
    <n v="0"/>
    <n v="0"/>
  </r>
  <r>
    <x v="3"/>
    <s v="Patla Leg Grip Small"/>
    <s v="Component"/>
    <s v="Trading"/>
    <s v="Pcs."/>
    <m/>
    <n v="0"/>
    <n v="9721.7099999999991"/>
    <n v="476.81"/>
    <n v="26934.799999999999"/>
    <n v="0"/>
    <n v="0"/>
    <n v="0"/>
    <n v="0"/>
    <n v="0"/>
    <n v="0"/>
    <n v="1616.22"/>
    <n v="272.75328719999999"/>
    <n v="1888.9732872"/>
    <n v="4476.93"/>
    <n v="0"/>
    <n v="0"/>
    <n v="0"/>
    <n v="0"/>
    <n v="0"/>
    <n v="0"/>
    <n v="8105.49"/>
    <n v="22456.93"/>
    <n v="476.81"/>
    <n v="0"/>
  </r>
  <r>
    <x v="3"/>
    <s v="PLASTIC PIPE CAP 22MM"/>
    <s v="Housekeeping"/>
    <s v="Trading"/>
    <s v="Pcs."/>
    <m/>
    <n v="0"/>
    <n v="605"/>
    <n v="110.62"/>
    <n v="1464.03"/>
    <n v="0"/>
    <n v="0"/>
    <n v="0"/>
    <n v="0"/>
    <n v="0"/>
    <n v="0"/>
    <n v="0"/>
    <n v="0"/>
    <n v="0"/>
    <n v="0"/>
    <n v="0"/>
    <n v="0"/>
    <n v="0"/>
    <n v="0"/>
    <n v="0"/>
    <n v="0"/>
    <n v="605"/>
    <n v="1464.03"/>
    <n v="110.62"/>
    <n v="0"/>
  </r>
  <r>
    <x v="3"/>
    <s v="PLUNGER (BLACK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PP BAGS (14X16)"/>
    <s v="Packing Material"/>
    <s v="Trading"/>
    <s v="Kgs."/>
    <m/>
    <n v="0"/>
    <n v="30"/>
    <n v="1.35"/>
    <n v="4140"/>
    <n v="0"/>
    <n v="0"/>
    <n v="0"/>
    <n v="0"/>
    <n v="0"/>
    <n v="0"/>
    <n v="0"/>
    <n v="0"/>
    <n v="0"/>
    <n v="0"/>
    <n v="0"/>
    <n v="0"/>
    <n v="0"/>
    <n v="0"/>
    <n v="0"/>
    <n v="0"/>
    <n v="30"/>
    <n v="4140"/>
    <n v="1.35"/>
    <n v="0"/>
  </r>
  <r>
    <x v="3"/>
    <s v="PPCP (GROW PACK)"/>
    <s v="GROW PACK"/>
    <s v="Trading"/>
    <s v="Kgs."/>
    <m/>
    <n v="0"/>
    <n v="9029.89"/>
    <n v="0"/>
    <n v="951200.8"/>
    <n v="0"/>
    <n v="0"/>
    <n v="25750"/>
    <n v="2712494.25"/>
    <n v="0"/>
    <n v="0"/>
    <n v="17749"/>
    <n v="2995.3212400000002"/>
    <n v="20744.321240000001"/>
    <n v="1869679.63"/>
    <n v="0"/>
    <n v="0"/>
    <n v="0"/>
    <n v="0"/>
    <n v="0"/>
    <n v="0"/>
    <n v="17030.89"/>
    <n v="1794024.99"/>
    <n v="0"/>
    <n v="0"/>
  </r>
  <r>
    <x v="3"/>
    <s v="PVC DUSTPAN STRIP 602"/>
    <s v="MAHALASA PLATO MECH"/>
    <s v="Trading"/>
    <s v="Pcs."/>
    <m/>
    <n v="0"/>
    <n v="-11224"/>
    <n v="0"/>
    <n v="-17864.689999999999"/>
    <n v="0"/>
    <n v="0"/>
    <n v="0"/>
    <n v="0"/>
    <n v="0"/>
    <n v="0"/>
    <n v="1535"/>
    <n v="259.04660000000001"/>
    <n v="1794.0466000000001"/>
    <n v="3346.3"/>
    <n v="0"/>
    <n v="0"/>
    <n v="0"/>
    <n v="0"/>
    <n v="0"/>
    <n v="0"/>
    <n v="-12759"/>
    <n v="-21212.15"/>
    <n v="0"/>
    <n v="0"/>
  </r>
  <r>
    <x v="3"/>
    <s v="PVC DUSTPAN STRIP 603"/>
    <s v="MAHALASA PLATO MECH"/>
    <s v="Trading"/>
    <s v="Pcs."/>
    <m/>
    <n v="0"/>
    <n v="-106"/>
    <n v="143.76"/>
    <n v="4595.7"/>
    <n v="0"/>
    <n v="0"/>
    <n v="0"/>
    <n v="0"/>
    <n v="0"/>
    <n v="0"/>
    <n v="3030"/>
    <n v="511.34280000000007"/>
    <n v="3541.3427999999999"/>
    <n v="7029.6"/>
    <n v="0"/>
    <n v="0"/>
    <n v="0"/>
    <n v="0"/>
    <n v="0"/>
    <n v="0"/>
    <n v="-3136"/>
    <n v="-2442.35"/>
    <n v="143.76"/>
    <n v="0"/>
  </r>
  <r>
    <x v="3"/>
    <s v="RDNG Bottam Base (Hole) (silver)"/>
    <s v="Radongrow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RDNG Bottam Plate (plain)sil"/>
    <s v="Radongrow"/>
    <s v="Trading"/>
    <s v="Pcs."/>
    <m/>
    <n v="0"/>
    <n v="-11"/>
    <n v="0"/>
    <n v="-349.87"/>
    <n v="0"/>
    <n v="0"/>
    <n v="0"/>
    <n v="0"/>
    <n v="0"/>
    <n v="0"/>
    <n v="0"/>
    <n v="0"/>
    <n v="0"/>
    <n v="0"/>
    <n v="0"/>
    <n v="0"/>
    <n v="0"/>
    <n v="0"/>
    <n v="0"/>
    <n v="0"/>
    <n v="-11"/>
    <n v="-349.87"/>
    <n v="0"/>
    <n v="0"/>
  </r>
  <r>
    <x v="3"/>
    <s v="RDNG Cap (Silver)"/>
    <s v="Radongrow"/>
    <s v="Finished Good"/>
    <s v="Pcs."/>
    <n v="65"/>
    <n v="71"/>
    <n v="2"/>
    <n v="8.2799999999999994"/>
    <n v="15.63"/>
    <n v="0"/>
    <n v="0"/>
    <n v="0"/>
    <n v="0"/>
    <n v="0"/>
    <n v="0"/>
    <n v="0"/>
    <n v="0"/>
    <n v="0"/>
    <n v="0"/>
    <n v="0.14199999999999999"/>
    <n v="0"/>
    <n v="0"/>
    <n v="0"/>
    <n v="0"/>
    <n v="0"/>
    <n v="2"/>
    <n v="15.63"/>
    <n v="8.2799999999999994"/>
    <n v="0"/>
  </r>
  <r>
    <x v="3"/>
    <s v="RDNG Distributer (silver)"/>
    <s v="Radongrow"/>
    <s v="Finished Good"/>
    <s v="Pcs."/>
    <n v="70"/>
    <n v="76"/>
    <n v="200"/>
    <n v="21.39"/>
    <n v="1721.45"/>
    <n v="0"/>
    <n v="0"/>
    <n v="0"/>
    <n v="0"/>
    <n v="0"/>
    <n v="0"/>
    <n v="0"/>
    <n v="0"/>
    <n v="0"/>
    <n v="0"/>
    <n v="15.2"/>
    <n v="0"/>
    <n v="0"/>
    <n v="10"/>
    <n v="10"/>
    <n v="0"/>
    <n v="200"/>
    <n v="1721.45"/>
    <n v="31.39"/>
    <n v="0"/>
  </r>
  <r>
    <x v="3"/>
    <s v="RDNG DWC TOP PLATE(SIL)"/>
    <s v="Radongrow"/>
    <s v="Finished Good"/>
    <s v="Pcs."/>
    <n v="275"/>
    <n v="300"/>
    <n v="-5"/>
    <n v="9.61"/>
    <n v="-68.78"/>
    <n v="0"/>
    <n v="0"/>
    <n v="0"/>
    <n v="0"/>
    <n v="0"/>
    <n v="0"/>
    <n v="0"/>
    <n v="0"/>
    <n v="0"/>
    <n v="0"/>
    <n v="-1.5"/>
    <n v="0"/>
    <n v="0"/>
    <n v="0"/>
    <n v="0"/>
    <n v="0"/>
    <n v="-5"/>
    <n v="-68.78"/>
    <n v="9.61"/>
    <n v="0"/>
  </r>
  <r>
    <x v="3"/>
    <s v="RDNG Holder (silver)"/>
    <s v="Radongrow"/>
    <s v="Finished Good"/>
    <s v="Pcs."/>
    <n v="185"/>
    <n v="202"/>
    <n v="246"/>
    <n v="460.31"/>
    <n v="5605.33"/>
    <n v="0"/>
    <n v="0"/>
    <n v="16684"/>
    <n v="318031.87"/>
    <n v="16725"/>
    <n v="444204.81"/>
    <n v="0"/>
    <n v="0"/>
    <n v="0"/>
    <n v="0"/>
    <n v="49.692"/>
    <n v="3086.54"/>
    <n v="518.19920060000004"/>
    <n v="10"/>
    <n v="3614.7392006"/>
    <n v="3378.45"/>
    <n v="205"/>
    <n v="3935.05"/>
    <n v="696.59920060000013"/>
    <n v="0"/>
  </r>
  <r>
    <x v="3"/>
    <s v="Reprocess Pe Compound"/>
    <s v="Plastic Grinding"/>
    <s v="Trading"/>
    <s v="Kgs."/>
    <m/>
    <n v="0"/>
    <n v="100"/>
    <n v="4.51"/>
    <n v="7900"/>
    <n v="0"/>
    <n v="0"/>
    <n v="0"/>
    <n v="0"/>
    <n v="0"/>
    <n v="0"/>
    <n v="0"/>
    <n v="0"/>
    <n v="0"/>
    <n v="0"/>
    <n v="0"/>
    <n v="0"/>
    <n v="0"/>
    <n v="0"/>
    <n v="0"/>
    <n v="0"/>
    <n v="100"/>
    <n v="7900"/>
    <n v="4.51"/>
    <n v="0"/>
  </r>
  <r>
    <x v="3"/>
    <s v="Rotating Cap 3/4 (black)"/>
    <s v="Housekeeping"/>
    <s v="Trading"/>
    <s v="Pcs."/>
    <m/>
    <n v="0"/>
    <n v="58"/>
    <n v="0"/>
    <n v="46.09"/>
    <n v="0"/>
    <n v="0"/>
    <n v="4000"/>
    <n v="3053.05"/>
    <n v="0"/>
    <n v="0"/>
    <n v="3925"/>
    <n v="662.38300000000004"/>
    <n v="4587.3829999999998"/>
    <n v="3055.75"/>
    <n v="0"/>
    <n v="0"/>
    <n v="0"/>
    <n v="0"/>
    <n v="0"/>
    <n v="0"/>
    <n v="133"/>
    <n v="98.4"/>
    <n v="0"/>
    <n v="0"/>
  </r>
  <r>
    <x v="3"/>
    <s v="Rubber Strip 14&quot; Wiper With Hole"/>
    <s v="Component"/>
    <s v="Trading"/>
    <s v="Pcs."/>
    <m/>
    <m/>
    <m/>
    <n v="71.2"/>
    <m/>
    <m/>
    <m/>
    <m/>
    <m/>
    <m/>
    <m/>
    <m/>
    <m/>
    <n v="0"/>
    <m/>
    <n v="0"/>
    <n v="0"/>
    <n v="0"/>
    <n v="0"/>
    <n v="0"/>
    <n v="0"/>
    <m/>
    <m/>
    <n v="71.2"/>
    <n v="0"/>
  </r>
  <r>
    <x v="3"/>
    <s v="Rubber Strip 16&quot; Wiper With Hole"/>
    <s v="Component"/>
    <s v="Trading"/>
    <s v="Pcs."/>
    <m/>
    <n v="0"/>
    <n v="-436"/>
    <n v="10.52"/>
    <n v="-6976"/>
    <n v="0"/>
    <n v="0"/>
    <n v="0"/>
    <n v="0"/>
    <n v="0"/>
    <n v="0"/>
    <n v="0"/>
    <n v="0"/>
    <n v="0"/>
    <n v="0"/>
    <n v="0"/>
    <n v="0"/>
    <n v="0"/>
    <n v="0"/>
    <n v="0"/>
    <n v="0"/>
    <n v="-436"/>
    <n v="-6976"/>
    <n v="10.52"/>
    <n v="0"/>
  </r>
  <r>
    <x v="3"/>
    <s v="S.S. PIPE 3 FEET (22MM)"/>
    <s v="Housekeeping"/>
    <s v="Trading"/>
    <s v="Pcs."/>
    <n v="0"/>
    <n v="0"/>
    <n v="1000"/>
    <n v="0"/>
    <n v="37000"/>
    <n v="0"/>
    <n v="0"/>
    <n v="0"/>
    <n v="0"/>
    <n v="1000"/>
    <n v="38200"/>
    <n v="0"/>
    <n v="0"/>
    <n v="0"/>
    <n v="0"/>
    <n v="0"/>
    <n v="0"/>
    <n v="0"/>
    <n v="0"/>
    <n v="0"/>
    <n v="0"/>
    <n v="0"/>
    <n v="0"/>
    <n v="0"/>
    <n v="0"/>
  </r>
  <r>
    <x v="3"/>
    <s v="S.S.PIPE 4 FEET (22MM)"/>
    <s v="Housekeeping"/>
    <s v="Trading"/>
    <s v="Pcs."/>
    <n v="0"/>
    <n v="0"/>
    <n v="1000"/>
    <n v="0"/>
    <n v="48000"/>
    <n v="0"/>
    <n v="0"/>
    <n v="0"/>
    <n v="0"/>
    <n v="1000"/>
    <n v="49200"/>
    <n v="0"/>
    <n v="0"/>
    <n v="0"/>
    <n v="0"/>
    <n v="0"/>
    <n v="0"/>
    <n v="0"/>
    <n v="0"/>
    <n v="0"/>
    <n v="0"/>
    <n v="0"/>
    <n v="0"/>
    <n v="0"/>
    <n v="0"/>
  </r>
  <r>
    <x v="3"/>
    <s v="SELTOS COATED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SELTOS STEEL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Silicon Profile3.6*6.5* 400mm"/>
    <s v="Component"/>
    <s v="Trading"/>
    <s v="Pcs."/>
    <m/>
    <n v="0"/>
    <n v="4908"/>
    <n v="357.81"/>
    <n v="26303.24"/>
    <n v="0"/>
    <n v="0"/>
    <n v="0"/>
    <n v="0"/>
    <n v="0"/>
    <n v="0"/>
    <n v="0"/>
    <n v="0"/>
    <n v="0"/>
    <n v="0"/>
    <n v="0"/>
    <n v="0"/>
    <n v="0"/>
    <n v="0"/>
    <n v="0"/>
    <n v="0"/>
    <n v="4908"/>
    <n v="26303.24"/>
    <n v="357.81"/>
    <n v="0"/>
  </r>
  <r>
    <x v="3"/>
    <s v="Sparkle Wiper Only Blade"/>
    <s v="Housekeeping"/>
    <s v="Trading"/>
    <s v="Pcs."/>
    <m/>
    <n v="0"/>
    <n v="890"/>
    <n v="0"/>
    <n v="7871.71"/>
    <n v="0"/>
    <n v="0"/>
    <n v="0"/>
    <n v="0"/>
    <n v="0"/>
    <n v="0"/>
    <n v="0"/>
    <n v="0"/>
    <n v="0"/>
    <n v="0"/>
    <n v="0"/>
    <n v="0"/>
    <n v="0"/>
    <n v="0"/>
    <n v="0"/>
    <n v="0"/>
    <n v="890"/>
    <n v="7871.71"/>
    <n v="0"/>
    <n v="0"/>
  </r>
  <r>
    <x v="3"/>
    <s v="Sparkle Wiper Only Body ( Blue)"/>
    <s v="Component"/>
    <s v="Trading"/>
    <s v="Pcs."/>
    <m/>
    <n v="0"/>
    <n v="327"/>
    <n v="0"/>
    <n v="2829.4"/>
    <n v="0"/>
    <n v="0"/>
    <n v="0"/>
    <n v="0"/>
    <n v="0"/>
    <n v="0"/>
    <n v="0"/>
    <n v="0"/>
    <n v="0"/>
    <n v="0"/>
    <n v="0"/>
    <n v="0"/>
    <n v="0"/>
    <n v="0"/>
    <n v="0"/>
    <n v="0"/>
    <n v="327"/>
    <n v="2829.4"/>
    <n v="0"/>
    <n v="0"/>
  </r>
  <r>
    <x v="3"/>
    <s v="Sparkle Wiper Only Body (M.B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Sparkle Wiper Only Body (PINK)"/>
    <s v="Component"/>
    <s v="Trading"/>
    <s v="Pcs."/>
    <m/>
    <n v="0"/>
    <n v="335"/>
    <n v="0"/>
    <n v="2861.82"/>
    <n v="0"/>
    <n v="0"/>
    <n v="0"/>
    <n v="0"/>
    <n v="0"/>
    <n v="0"/>
    <n v="0"/>
    <n v="0"/>
    <n v="0"/>
    <n v="0"/>
    <n v="0"/>
    <n v="0"/>
    <n v="0"/>
    <n v="0"/>
    <n v="0"/>
    <n v="0"/>
    <n v="335"/>
    <n v="2861.82"/>
    <n v="0"/>
    <n v="0"/>
  </r>
  <r>
    <x v="3"/>
    <s v="Sparkle Wiper Only Body(Sil)"/>
    <s v="Component"/>
    <s v="Trading"/>
    <s v="Pcs."/>
    <m/>
    <n v="0"/>
    <n v="150"/>
    <n v="0"/>
    <n v="1284.25"/>
    <n v="0"/>
    <n v="0"/>
    <n v="0"/>
    <n v="0"/>
    <n v="0"/>
    <n v="0"/>
    <n v="0"/>
    <n v="0"/>
    <n v="0"/>
    <n v="0"/>
    <n v="0"/>
    <n v="0"/>
    <n v="0"/>
    <n v="0"/>
    <n v="0"/>
    <n v="0"/>
    <n v="150"/>
    <n v="1284.25"/>
    <n v="0"/>
    <n v="0"/>
  </r>
  <r>
    <x v="3"/>
    <s v="SS Pipe 3/4"/>
    <s v="Fortune Steel"/>
    <s v="Finished Good"/>
    <s v="Kgs."/>
    <m/>
    <n v="0"/>
    <n v="312.2"/>
    <n v="0"/>
    <n v="52449.599999999999"/>
    <n v="0"/>
    <n v="0"/>
    <n v="0"/>
    <n v="0"/>
    <n v="0"/>
    <n v="0"/>
    <n v="0"/>
    <n v="0"/>
    <n v="0"/>
    <n v="0"/>
    <n v="0"/>
    <n v="0"/>
    <n v="0"/>
    <n v="0"/>
    <n v="0"/>
    <n v="0"/>
    <n v="312.2"/>
    <n v="52449.599999999999"/>
    <n v="0"/>
    <n v="0"/>
  </r>
  <r>
    <x v="3"/>
    <s v="Ss Pipe 3/4 2.5 Ft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Ss Pipe 3/4 3 Ft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STICKER (FRISCH SHOWEL DUSTPAN)"/>
    <s v="Sticker"/>
    <s v="Trading"/>
    <s v="Pcs."/>
    <m/>
    <n v="0"/>
    <n v="12000"/>
    <n v="541.79"/>
    <n v="16200"/>
    <n v="0"/>
    <n v="0"/>
    <n v="0"/>
    <n v="0"/>
    <n v="0"/>
    <n v="0"/>
    <n v="0"/>
    <n v="0"/>
    <n v="0"/>
    <n v="0"/>
    <n v="0"/>
    <n v="0"/>
    <n v="0"/>
    <n v="0"/>
    <n v="0"/>
    <n v="0"/>
    <n v="12000"/>
    <n v="16200"/>
    <n v="541.79"/>
    <n v="0"/>
  </r>
  <r>
    <x v="3"/>
    <s v="Sticker 50*38 White (3000pcs)"/>
    <s v="Packing Material"/>
    <s v="Trading"/>
    <s v="Pcs."/>
    <m/>
    <n v="0"/>
    <n v="146"/>
    <n v="6.59"/>
    <n v="57220"/>
    <n v="0"/>
    <n v="0"/>
    <n v="0"/>
    <n v="0"/>
    <n v="0"/>
    <n v="0"/>
    <n v="0"/>
    <n v="0"/>
    <n v="0"/>
    <n v="0"/>
    <n v="0"/>
    <n v="0"/>
    <n v="0"/>
    <n v="0"/>
    <n v="0"/>
    <n v="0"/>
    <n v="146"/>
    <n v="57220"/>
    <n v="6.59"/>
    <n v="0"/>
  </r>
  <r>
    <x v="3"/>
    <s v="STICKER DUST BIN - CHIKHALI"/>
    <s v="Packing Material"/>
    <s v="Trading"/>
    <s v="Pcs."/>
    <m/>
    <n v="0"/>
    <n v="1700"/>
    <n v="76.75"/>
    <n v="2890"/>
    <n v="0"/>
    <n v="0"/>
    <n v="0"/>
    <n v="0"/>
    <n v="0"/>
    <n v="0"/>
    <n v="0"/>
    <n v="0"/>
    <n v="0"/>
    <n v="0"/>
    <n v="0"/>
    <n v="0"/>
    <n v="0"/>
    <n v="0"/>
    <n v="0"/>
    <n v="0"/>
    <n v="1700"/>
    <n v="2890"/>
    <n v="76.75"/>
    <n v="0"/>
  </r>
  <r>
    <x v="3"/>
    <s v="STICKER MINI SUPER CLEAN 602"/>
    <s v="Packing Material"/>
    <s v="Trading"/>
    <s v="Pcs."/>
    <m/>
    <n v="0"/>
    <n v="5000"/>
    <n v="225.75"/>
    <n v="750"/>
    <n v="0"/>
    <n v="0"/>
    <n v="0"/>
    <n v="0"/>
    <n v="0"/>
    <n v="0"/>
    <n v="0"/>
    <n v="0"/>
    <n v="0"/>
    <n v="0"/>
    <n v="0"/>
    <n v="0"/>
    <n v="0"/>
    <n v="0"/>
    <n v="0"/>
    <n v="0"/>
    <n v="5000"/>
    <n v="750"/>
    <n v="225.75"/>
    <n v="0"/>
  </r>
  <r>
    <x v="3"/>
    <s v="Stool Leg 412"/>
    <s v="Bath Stool"/>
    <s v="Trading"/>
    <s v="Pcs."/>
    <m/>
    <n v="0"/>
    <n v="28178"/>
    <n v="0"/>
    <n v="25905.55"/>
    <n v="0"/>
    <n v="0"/>
    <n v="0"/>
    <n v="0"/>
    <n v="0"/>
    <n v="0"/>
    <n v="6260"/>
    <n v="1056.4376000000002"/>
    <n v="7316.4376000000002"/>
    <n v="5759.2"/>
    <n v="0"/>
    <n v="0"/>
    <n v="0"/>
    <n v="0"/>
    <n v="0"/>
    <n v="0"/>
    <n v="21918"/>
    <n v="20150.41"/>
    <n v="0"/>
    <n v="0"/>
  </r>
  <r>
    <x v="3"/>
    <s v="Stool Leg Medium"/>
    <s v="Component"/>
    <s v="Trading"/>
    <s v="Pcs."/>
    <m/>
    <n v="0"/>
    <n v="18474.02"/>
    <n v="1502.07"/>
    <n v="43551.09"/>
    <n v="0"/>
    <n v="0"/>
    <n v="0"/>
    <n v="0"/>
    <n v="0"/>
    <n v="0"/>
    <n v="0"/>
    <n v="0"/>
    <n v="0"/>
    <n v="0"/>
    <n v="0"/>
    <n v="0"/>
    <n v="0"/>
    <n v="0"/>
    <n v="0"/>
    <n v="0"/>
    <n v="18474.02"/>
    <n v="43551.09"/>
    <n v="1502.07"/>
    <n v="0"/>
  </r>
  <r>
    <x v="3"/>
    <s v="Super Dry Bathroom Wiper Blade-905"/>
    <s v="Component"/>
    <s v="Trading"/>
    <s v="Pcs."/>
    <m/>
    <n v="0"/>
    <n v="1563"/>
    <n v="0"/>
    <n v="14003.69"/>
    <n v="0"/>
    <n v="0"/>
    <n v="0"/>
    <n v="0"/>
    <n v="0"/>
    <n v="0"/>
    <n v="648"/>
    <n v="109.35648"/>
    <n v="757.35648000000003"/>
    <n v="5806.08"/>
    <n v="0"/>
    <n v="0"/>
    <n v="0"/>
    <n v="0"/>
    <n v="0"/>
    <n v="0"/>
    <n v="915"/>
    <n v="8197.94"/>
    <n v="0"/>
    <n v="0"/>
  </r>
  <r>
    <x v="3"/>
    <s v="SUPER DRY FLOOR WIPER BLADE 908"/>
    <s v="Component"/>
    <s v="Trading"/>
    <s v="Pcs."/>
    <m/>
    <n v="0"/>
    <n v="3840"/>
    <n v="0"/>
    <n v="49411.07"/>
    <n v="0"/>
    <n v="0"/>
    <n v="635"/>
    <n v="6808.46"/>
    <n v="0"/>
    <n v="0"/>
    <n v="0"/>
    <n v="0"/>
    <n v="0"/>
    <n v="0"/>
    <n v="0"/>
    <n v="0"/>
    <n v="0"/>
    <n v="0"/>
    <n v="0"/>
    <n v="0"/>
    <n v="4475"/>
    <n v="56219.53"/>
    <n v="0"/>
    <n v="0"/>
  </r>
  <r>
    <x v="3"/>
    <s v="Super Spin MOP Bkt.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SUPREME EXPANDABLE CLOTH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3"/>
    <s v="UPVC PIPE ONE SIDE THREAD (30 INCH)"/>
    <s v="Component"/>
    <s v="Trading"/>
    <s v="Pcs."/>
    <m/>
    <n v="0"/>
    <n v="1036"/>
    <n v="70.430000000000007"/>
    <n v="26346.87"/>
    <n v="1200"/>
    <n v="29640"/>
    <n v="0"/>
    <n v="0"/>
    <n v="0"/>
    <n v="0"/>
    <n v="0"/>
    <n v="0"/>
    <n v="0"/>
    <n v="0"/>
    <n v="0"/>
    <n v="0"/>
    <n v="0"/>
    <n v="0"/>
    <n v="0"/>
    <n v="0"/>
    <n v="2236"/>
    <n v="55986.87"/>
    <n v="70.430000000000007"/>
    <n v="0"/>
  </r>
  <r>
    <x v="3"/>
    <s v="UPVC PIPES ONE SIDE THREAD (1 MTR)"/>
    <s v="Component"/>
    <s v="Trading"/>
    <s v="Pcs."/>
    <m/>
    <n v="0"/>
    <n v="1"/>
    <n v="26.59"/>
    <n v="31.72"/>
    <n v="1950"/>
    <n v="61620"/>
    <n v="512"/>
    <n v="16240.64"/>
    <n v="0"/>
    <n v="0"/>
    <n v="424"/>
    <n v="71.554240000000007"/>
    <n v="495.55423999999999"/>
    <n v="13449.28"/>
    <n v="0"/>
    <n v="0"/>
    <n v="0"/>
    <n v="0"/>
    <n v="0"/>
    <n v="0"/>
    <n v="2039"/>
    <n v="64450.21"/>
    <n v="26.59"/>
    <n v="0"/>
  </r>
  <r>
    <x v="3"/>
    <s v="Wiper Lock Button"/>
    <s v="Component"/>
    <s v="Trading"/>
    <s v="Pcs."/>
    <m/>
    <n v="0"/>
    <n v="51040"/>
    <n v="0"/>
    <n v="8711.6200000000008"/>
    <n v="0"/>
    <n v="0"/>
    <n v="2560"/>
    <n v="435.2"/>
    <n v="0"/>
    <n v="0"/>
    <n v="2120"/>
    <n v="357.77120000000002"/>
    <n v="2477.7712000000001"/>
    <n v="360.4"/>
    <n v="0"/>
    <n v="0"/>
    <n v="0"/>
    <n v="0"/>
    <n v="0"/>
    <n v="0"/>
    <n v="51480"/>
    <n v="8785.0400000000009"/>
    <n v="0"/>
    <n v="0"/>
  </r>
  <r>
    <x v="3"/>
    <s v="WIPER ONLY BODDY 906/907"/>
    <s v="Component"/>
    <s v="Trading"/>
    <s v="Pcs."/>
    <m/>
    <n v="0"/>
    <n v="11232"/>
    <n v="362.05"/>
    <n v="113220.98"/>
    <n v="0"/>
    <n v="0"/>
    <n v="512"/>
    <n v="5160.96"/>
    <n v="0"/>
    <n v="0"/>
    <n v="424"/>
    <n v="71.554240000000007"/>
    <n v="495.55423999999999"/>
    <n v="4273.92"/>
    <n v="0"/>
    <n v="0"/>
    <n v="0"/>
    <n v="0"/>
    <n v="0"/>
    <n v="0"/>
    <n v="11320"/>
    <n v="114107.93"/>
    <n v="362.05"/>
    <n v="0"/>
  </r>
  <r>
    <x v="4"/>
    <s v="10 Kg Container"/>
    <s v="GROW PACK"/>
    <s v="Trading"/>
    <s v="Pcs."/>
    <m/>
    <n v="0"/>
    <n v="-294"/>
    <n v="0"/>
    <n v="-13162.29"/>
    <n v="0"/>
    <n v="0"/>
    <n v="13607"/>
    <n v="609183.37"/>
    <n v="0"/>
    <n v="0"/>
    <n v="7534"/>
    <n v="1271.4378400000001"/>
    <n v="8805.4378400000005"/>
    <n v="7005"/>
    <n v="0"/>
    <n v="0"/>
    <n v="0"/>
    <n v="0"/>
    <n v="0"/>
    <n v="0"/>
    <n v="5779"/>
    <n v="258725.08"/>
    <n v="0"/>
    <n v="0"/>
  </r>
  <r>
    <x v="4"/>
    <s v="10 Ltr Bkt Only Handle (baby Blue)"/>
    <s v="Component"/>
    <s v="Trading"/>
    <s v="Pcs."/>
    <m/>
    <n v="0"/>
    <n v="474"/>
    <n v="23.52"/>
    <n v="3991.26"/>
    <n v="0"/>
    <n v="0"/>
    <n v="2910"/>
    <n v="24691.14"/>
    <n v="0"/>
    <n v="0"/>
    <n v="1460"/>
    <n v="246.38960000000003"/>
    <n v="1706.3896"/>
    <n v="12308.6"/>
    <n v="0"/>
    <n v="0"/>
    <n v="0"/>
    <n v="0"/>
    <n v="0"/>
    <n v="0"/>
    <n v="1924"/>
    <n v="16371.62"/>
    <n v="23.52"/>
    <n v="0"/>
  </r>
  <r>
    <x v="4"/>
    <s v="10 Ltr Bkt Only Handle (D.Blue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10 Ltr Bkt Only Handle (M.white)"/>
    <s v="Component"/>
    <s v="Trading"/>
    <s v="Pcs."/>
    <m/>
    <n v="0"/>
    <n v="443"/>
    <n v="33.64"/>
    <n v="4104.29"/>
    <n v="0"/>
    <n v="0"/>
    <n v="180"/>
    <n v="1498.17"/>
    <n v="0"/>
    <n v="0"/>
    <n v="357"/>
    <n v="60.247320000000009"/>
    <n v="417.24732"/>
    <n v="3209.43"/>
    <n v="0"/>
    <n v="0"/>
    <n v="0"/>
    <n v="0"/>
    <n v="0"/>
    <n v="0"/>
    <n v="266"/>
    <n v="2392.06"/>
    <n v="33.64"/>
    <n v="0"/>
  </r>
  <r>
    <x v="4"/>
    <s v="10 Ltr Bkt Only Handle (orange)"/>
    <s v="Component"/>
    <s v="Trading"/>
    <s v="Pcs."/>
    <m/>
    <n v="0"/>
    <n v="383"/>
    <n v="0"/>
    <n v="3400.69"/>
    <n v="0"/>
    <n v="0"/>
    <n v="494"/>
    <n v="4153.79"/>
    <n v="0"/>
    <n v="0"/>
    <n v="390"/>
    <n v="65.816400000000002"/>
    <n v="455.81639999999999"/>
    <n v="3369.6"/>
    <n v="0"/>
    <n v="0"/>
    <n v="0"/>
    <n v="0"/>
    <n v="0"/>
    <n v="0"/>
    <n v="487"/>
    <n v="4184.74"/>
    <n v="0"/>
    <n v="0"/>
  </r>
  <r>
    <x v="4"/>
    <s v="10 Ltr Bkt Only Handle (silver)"/>
    <s v="Component"/>
    <s v="Trading"/>
    <s v="Pcs."/>
    <m/>
    <n v="0"/>
    <n v="443"/>
    <n v="28.35"/>
    <n v="3708.58"/>
    <n v="0"/>
    <n v="0"/>
    <n v="204"/>
    <n v="1716.77"/>
    <n v="0"/>
    <n v="0"/>
    <n v="400"/>
    <n v="67.504000000000005"/>
    <n v="467.50400000000002"/>
    <n v="3348"/>
    <n v="0"/>
    <n v="0"/>
    <n v="0"/>
    <n v="0"/>
    <n v="0"/>
    <n v="0"/>
    <n v="247"/>
    <n v="2076.75"/>
    <n v="28.35"/>
    <n v="0"/>
  </r>
  <r>
    <x v="4"/>
    <s v="10 Ltr Bkt Only Handle( Pink)"/>
    <s v="Component"/>
    <s v="Trading"/>
    <s v="Pcs."/>
    <m/>
    <n v="0"/>
    <n v="195"/>
    <n v="0"/>
    <n v="1758.96"/>
    <n v="0"/>
    <n v="0"/>
    <n v="1552"/>
    <n v="13246.97"/>
    <n v="0"/>
    <n v="0"/>
    <n v="323"/>
    <n v="54.509480000000003"/>
    <n v="377.50948"/>
    <n v="2758.42"/>
    <n v="0"/>
    <n v="0"/>
    <n v="0"/>
    <n v="0"/>
    <n v="0"/>
    <n v="0"/>
    <n v="1424"/>
    <n v="12246.58"/>
    <n v="0"/>
    <n v="0"/>
  </r>
  <r>
    <x v="4"/>
    <s v="10 Ltr Bkt Only Handle(M.baize)"/>
    <s v="Component"/>
    <s v="Trading"/>
    <s v="Pcs."/>
    <m/>
    <n v="0"/>
    <n v="404"/>
    <n v="26.59"/>
    <n v="3401.23"/>
    <n v="0"/>
    <n v="0"/>
    <n v="420"/>
    <n v="3495.44"/>
    <n v="0"/>
    <n v="0"/>
    <n v="352"/>
    <n v="59.403520000000007"/>
    <n v="411.40352000000001"/>
    <n v="2946.24"/>
    <n v="0"/>
    <n v="0"/>
    <n v="0"/>
    <n v="0"/>
    <n v="0"/>
    <n v="0"/>
    <n v="472"/>
    <n v="3950.52"/>
    <n v="26.59"/>
    <n v="0"/>
  </r>
  <r>
    <x v="4"/>
    <s v="10 Ltr Outer Swing Lid (blue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10 Ltr Swing Lid Outer ( Pink)"/>
    <s v="Component"/>
    <s v="Trading"/>
    <s v="Pcs."/>
    <m/>
    <n v="0"/>
    <n v="-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5"/>
    <n v="0"/>
    <n v="0"/>
    <n v="0"/>
  </r>
  <r>
    <x v="4"/>
    <s v="10/13 swing Ineer Lid (Black)"/>
    <s v="Component"/>
    <s v="Trading"/>
    <s v="Pcs."/>
    <m/>
    <n v="0"/>
    <n v="-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5"/>
    <n v="0"/>
    <n v="0"/>
    <n v="0"/>
  </r>
  <r>
    <x v="4"/>
    <s v="1001 Classic Tray No.1 (blue)"/>
    <s v="TRAY"/>
    <s v="Finished Good"/>
    <s v="Pcs."/>
    <n v="129"/>
    <n v="141"/>
    <n v="3"/>
    <n v="88.96"/>
    <n v="115.5"/>
    <n v="0"/>
    <n v="0"/>
    <n v="1507"/>
    <n v="54041.02"/>
    <n v="520"/>
    <n v="12631.6"/>
    <n v="0"/>
    <n v="0"/>
    <n v="0"/>
    <n v="0"/>
    <n v="0.42299999999999999"/>
    <n v="194.40299999999999"/>
    <n v="32.638319670000001"/>
    <n v="0"/>
    <n v="227.04131967000001"/>
    <n v="73.319999999999993"/>
    <n v="990"/>
    <n v="35506.6"/>
    <n v="242.68131966999999"/>
    <n v="0"/>
  </r>
  <r>
    <x v="4"/>
    <s v="1001 Classic Tray No.1 (brown)"/>
    <s v="TRAY"/>
    <s v="Finished Good"/>
    <s v="Pcs."/>
    <n v="129"/>
    <n v="141"/>
    <n v="1"/>
    <n v="0.05"/>
    <n v="37.5"/>
    <n v="0"/>
    <n v="0"/>
    <n v="1077"/>
    <n v="40387.5"/>
    <n v="265"/>
    <n v="6937.2"/>
    <n v="0"/>
    <n v="0"/>
    <n v="0"/>
    <n v="0"/>
    <n v="0.14099999999999999"/>
    <n v="138.93299999999999"/>
    <n v="23.325461370000003"/>
    <n v="0"/>
    <n v="162.25846136999999"/>
    <n v="37.365000000000002"/>
    <n v="813"/>
    <n v="30487.5"/>
    <n v="124.94346136999999"/>
    <n v="0"/>
  </r>
  <r>
    <x v="4"/>
    <s v="1001 Classic Tray No.1 (M. B)"/>
    <s v="TRAY"/>
    <s v="Finished Good"/>
    <s v="Pcs."/>
    <n v="129"/>
    <n v="141"/>
    <n v="167"/>
    <n v="3.16"/>
    <n v="6429.5"/>
    <n v="0"/>
    <n v="0"/>
    <n v="1006"/>
    <n v="38731"/>
    <n v="150"/>
    <n v="3694"/>
    <n v="0"/>
    <n v="0"/>
    <n v="0"/>
    <n v="0"/>
    <n v="23.547000000000001"/>
    <n v="129.774"/>
    <n v="21.787756860000005"/>
    <n v="0"/>
    <n v="151.56175686"/>
    <n v="21.15"/>
    <n v="1023"/>
    <n v="39385.5"/>
    <n v="133.57175685999999"/>
    <n v="0"/>
  </r>
  <r>
    <x v="4"/>
    <s v="1001 Classic Tray No.1 (Red)"/>
    <s v="TRAY"/>
    <s v="Finished Good"/>
    <s v="Pcs."/>
    <n v="129"/>
    <n v="141"/>
    <n v="110"/>
    <n v="35.67"/>
    <n v="3303.3"/>
    <n v="0"/>
    <n v="0"/>
    <n v="1183"/>
    <n v="35525.49"/>
    <n v="315"/>
    <n v="7477.2"/>
    <n v="0"/>
    <n v="0"/>
    <n v="0"/>
    <n v="0"/>
    <n v="15.51"/>
    <n v="152.607"/>
    <n v="25.621189229999999"/>
    <n v="0"/>
    <n v="178.22818923"/>
    <n v="44.414999999999999"/>
    <n v="978"/>
    <n v="29369.34"/>
    <n v="169.48318923000002"/>
    <n v="0"/>
  </r>
  <r>
    <x v="4"/>
    <s v="1002 Classic Tray No.2 (blue)"/>
    <s v="TRAY"/>
    <s v="Finished Good"/>
    <s v="Pcs."/>
    <n v="180"/>
    <n v="196"/>
    <n v="75"/>
    <n v="199.04"/>
    <n v="1389.4"/>
    <n v="0"/>
    <n v="0"/>
    <n v="1507"/>
    <n v="27924.71"/>
    <n v="550"/>
    <n v="18949"/>
    <n v="0"/>
    <n v="0"/>
    <n v="0"/>
    <n v="0"/>
    <n v="14.7"/>
    <n v="271.26"/>
    <n v="45.541841400000003"/>
    <n v="0"/>
    <n v="316.8018414"/>
    <n v="107.8"/>
    <n v="1032"/>
    <n v="19122.73"/>
    <n v="408.04184140000001"/>
    <n v="0"/>
  </r>
  <r>
    <x v="4"/>
    <s v="1002 Classic Tray No.2 (M.B)"/>
    <s v="TRAY"/>
    <s v="Finished Good"/>
    <s v="Pcs."/>
    <n v="180"/>
    <n v="196"/>
    <n v="16"/>
    <n v="79.150000000000006"/>
    <n v="461.92"/>
    <n v="0"/>
    <n v="0"/>
    <n v="1024"/>
    <n v="29562.880000000001"/>
    <n v="250"/>
    <n v="8571"/>
    <n v="0"/>
    <n v="0"/>
    <n v="0"/>
    <n v="0"/>
    <n v="3.1360000000000001"/>
    <n v="184.32"/>
    <n v="30.945484800000003"/>
    <n v="0"/>
    <n v="215.2654848"/>
    <n v="49"/>
    <n v="790"/>
    <n v="22807.3"/>
    <n v="245.4154848"/>
    <n v="0"/>
  </r>
  <r>
    <x v="4"/>
    <s v="1002 Classic Tray No.2(brown)"/>
    <s v="TRAY"/>
    <s v="Finished Good"/>
    <s v="Pcs."/>
    <n v="180"/>
    <n v="196"/>
    <n v="327"/>
    <n v="54.89"/>
    <n v="6291.62"/>
    <n v="0"/>
    <n v="0"/>
    <n v="1008"/>
    <n v="19393.919999999998"/>
    <n v="200"/>
    <n v="6764"/>
    <n v="0"/>
    <n v="0"/>
    <n v="0"/>
    <n v="0"/>
    <n v="64.091999999999999"/>
    <n v="181.44"/>
    <n v="30.461961600000006"/>
    <n v="0"/>
    <n v="211.90196159999999"/>
    <n v="39.200000000000003"/>
    <n v="1135"/>
    <n v="21837.51"/>
    <n v="227.59196159999999"/>
    <n v="0"/>
  </r>
  <r>
    <x v="4"/>
    <s v="1002 Classic Tray No.2(red)"/>
    <s v="TRAY"/>
    <s v="Finished Good"/>
    <s v="Pcs."/>
    <n v="180"/>
    <n v="196"/>
    <n v="156"/>
    <n v="82.28"/>
    <n v="2889.89"/>
    <n v="0"/>
    <n v="0"/>
    <n v="1000"/>
    <n v="18520"/>
    <n v="250"/>
    <n v="8107"/>
    <n v="0"/>
    <n v="0"/>
    <n v="0"/>
    <n v="0"/>
    <n v="30.576000000000001"/>
    <n v="180"/>
    <n v="30.220200000000006"/>
    <n v="0"/>
    <n v="210.22020000000001"/>
    <n v="49"/>
    <n v="906"/>
    <n v="16779.73"/>
    <n v="243.50020000000001"/>
    <n v="0"/>
  </r>
  <r>
    <x v="4"/>
    <s v="1002 SCRAPE"/>
    <s v="TRAY"/>
    <s v="Trading"/>
    <s v="Pcs."/>
    <m/>
    <n v="0"/>
    <n v="16"/>
    <n v="0.72"/>
    <n v="461.92"/>
    <n v="0"/>
    <n v="0"/>
    <n v="0"/>
    <n v="0"/>
    <n v="0"/>
    <n v="0"/>
    <n v="0"/>
    <n v="0"/>
    <n v="0"/>
    <n v="0"/>
    <n v="0"/>
    <n v="0"/>
    <n v="0"/>
    <n v="0"/>
    <n v="0"/>
    <n v="0"/>
    <n v="16"/>
    <n v="461.92"/>
    <n v="0.72"/>
    <n v="0"/>
  </r>
  <r>
    <x v="4"/>
    <s v="1003 Classic Tray No.3 (Blue)"/>
    <s v="TRAY"/>
    <s v="Finished Good"/>
    <s v="Pcs."/>
    <n v="240"/>
    <n v="262"/>
    <n v="197"/>
    <n v="187.07"/>
    <n v="5981.81"/>
    <n v="0"/>
    <n v="0"/>
    <n v="1000"/>
    <n v="30360"/>
    <n v="325"/>
    <n v="14692.5"/>
    <n v="0"/>
    <n v="0"/>
    <n v="0"/>
    <n v="0"/>
    <n v="51.613999999999997"/>
    <n v="240"/>
    <n v="40.293600000000005"/>
    <n v="0"/>
    <n v="280.29360000000003"/>
    <n v="85.15"/>
    <n v="872"/>
    <n v="26474.560000000001"/>
    <n v="382.21360000000004"/>
    <n v="0"/>
  </r>
  <r>
    <x v="4"/>
    <s v="1003 Classic Tray No.3 (brown)"/>
    <s v="TRAY"/>
    <s v="Finished Good"/>
    <s v="Pcs."/>
    <n v="240"/>
    <n v="262"/>
    <n v="265"/>
    <n v="78.81"/>
    <n v="8779.3700000000008"/>
    <n v="0"/>
    <n v="0"/>
    <n v="500"/>
    <n v="16565"/>
    <n v="125"/>
    <n v="5458.5"/>
    <n v="0"/>
    <n v="0"/>
    <n v="0"/>
    <n v="0"/>
    <n v="69.430000000000007"/>
    <n v="120"/>
    <n v="20.146800000000002"/>
    <n v="0"/>
    <n v="140.14680000000001"/>
    <n v="32.75"/>
    <n v="640"/>
    <n v="21203.14"/>
    <n v="186.20680000000002"/>
    <n v="0"/>
  </r>
  <r>
    <x v="4"/>
    <s v="1003 Classic Tray No.3 (M.B)"/>
    <s v="TRAY"/>
    <s v="Finished Good"/>
    <s v="Pcs."/>
    <n v="240"/>
    <n v="262"/>
    <n v="57"/>
    <n v="103.15"/>
    <n v="1497.13"/>
    <n v="0"/>
    <n v="0"/>
    <n v="500"/>
    <n v="13135"/>
    <n v="75"/>
    <n v="3150"/>
    <n v="0"/>
    <n v="0"/>
    <n v="0"/>
    <n v="0"/>
    <n v="14.933999999999999"/>
    <n v="120"/>
    <n v="20.146800000000002"/>
    <n v="0"/>
    <n v="140.14680000000001"/>
    <n v="19.649999999999999"/>
    <n v="482"/>
    <n v="12661.91"/>
    <n v="223.64680000000001"/>
    <n v="0"/>
  </r>
  <r>
    <x v="4"/>
    <s v="1003 Classic Tray No.3 (red)"/>
    <s v="TRAY"/>
    <s v="Finished Good"/>
    <s v="Pcs."/>
    <n v="240"/>
    <n v="262"/>
    <n v="8"/>
    <n v="151.66999999999999"/>
    <n v="255.99"/>
    <n v="0"/>
    <n v="0"/>
    <n v="550"/>
    <n v="17600"/>
    <n v="175"/>
    <n v="7767"/>
    <n v="0"/>
    <n v="0"/>
    <n v="0"/>
    <n v="0"/>
    <n v="2.0960000000000001"/>
    <n v="132"/>
    <n v="22.161480000000001"/>
    <n v="0"/>
    <n v="154.16148000000001"/>
    <n v="45.85"/>
    <n v="383"/>
    <n v="12255.99"/>
    <n v="259.98147999999998"/>
    <n v="0"/>
  </r>
  <r>
    <x v="4"/>
    <s v="1004 Classic Tray No.4 (Blue)"/>
    <s v="TRAY"/>
    <s v="Finished Good"/>
    <s v="Pcs."/>
    <n v="365"/>
    <n v="398"/>
    <n v="370"/>
    <n v="253.48"/>
    <n v="15481.89"/>
    <n v="0"/>
    <n v="0"/>
    <n v="0"/>
    <n v="0"/>
    <n v="341"/>
    <n v="22252.5"/>
    <n v="0"/>
    <n v="0"/>
    <n v="0"/>
    <n v="0"/>
    <n v="147.26"/>
    <n v="0"/>
    <n v="0"/>
    <n v="360"/>
    <n v="360"/>
    <n v="135.71799999999999"/>
    <n v="29"/>
    <n v="1213.44"/>
    <n v="477.76200000000006"/>
    <n v="0"/>
  </r>
  <r>
    <x v="4"/>
    <s v="1004 Classic Tray No.4 (Brown)"/>
    <s v="TRAY"/>
    <s v="Finished Good"/>
    <s v="Pcs."/>
    <n v="365"/>
    <n v="398"/>
    <n v="568"/>
    <n v="42.95"/>
    <n v="32079.87"/>
    <n v="0"/>
    <n v="0"/>
    <n v="0"/>
    <n v="0"/>
    <n v="285"/>
    <n v="18732"/>
    <n v="0"/>
    <n v="0"/>
    <n v="0"/>
    <n v="0"/>
    <n v="226.06399999999999"/>
    <n v="0"/>
    <n v="0"/>
    <n v="140"/>
    <n v="140"/>
    <n v="113.43"/>
    <n v="283"/>
    <n v="15983.46"/>
    <n v="69.519999999999982"/>
    <n v="0"/>
  </r>
  <r>
    <x v="4"/>
    <s v="1004 Classic Tray No.4 (M.B)"/>
    <s v="TRAY"/>
    <s v="Finished Good"/>
    <s v="Pcs."/>
    <n v="365"/>
    <n v="398"/>
    <n v="225"/>
    <n v="131.12"/>
    <n v="9961.2999999999993"/>
    <n v="0"/>
    <n v="0"/>
    <n v="0"/>
    <n v="0"/>
    <n v="199"/>
    <n v="13083"/>
    <n v="0"/>
    <n v="0"/>
    <n v="0"/>
    <n v="0"/>
    <n v="89.55"/>
    <n v="0"/>
    <n v="0"/>
    <n v="150"/>
    <n v="150"/>
    <n v="79.201999999999998"/>
    <n v="26"/>
    <n v="1151.08"/>
    <n v="201.91800000000001"/>
    <n v="0"/>
  </r>
  <r>
    <x v="4"/>
    <s v="1004 Classic Tray No.4 (Red)"/>
    <s v="TRAY"/>
    <s v="Finished Good"/>
    <s v="Pcs."/>
    <n v="365"/>
    <n v="398"/>
    <n v="83"/>
    <n v="200.97"/>
    <n v="3894.45"/>
    <n v="0"/>
    <n v="0"/>
    <n v="0"/>
    <n v="0"/>
    <n v="75"/>
    <n v="4612.5"/>
    <n v="0"/>
    <n v="0"/>
    <n v="0"/>
    <n v="0"/>
    <n v="33.033999999999999"/>
    <n v="0"/>
    <n v="0"/>
    <n v="180"/>
    <n v="180"/>
    <n v="29.85"/>
    <n v="8"/>
    <n v="375.37"/>
    <n v="351.12"/>
    <n v="0"/>
  </r>
  <r>
    <x v="4"/>
    <s v="1004 Classic Tray No.4 (Yellow)"/>
    <s v="TRAY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1005 Classic Tray No.5 (Blue)"/>
    <s v="TRAY"/>
    <s v="Finished Good"/>
    <s v="Pcs."/>
    <n v="448"/>
    <n v="488"/>
    <n v="307"/>
    <n v="277.61"/>
    <n v="38835.5"/>
    <n v="0"/>
    <n v="0"/>
    <n v="506"/>
    <n v="64009"/>
    <n v="225"/>
    <n v="17873.25"/>
    <n v="0"/>
    <n v="0"/>
    <n v="0"/>
    <n v="0"/>
    <n v="149.816"/>
    <n v="226.68799999999999"/>
    <n v="38.058648320000003"/>
    <n v="10"/>
    <n v="274.74664831999996"/>
    <n v="109.8"/>
    <n v="588"/>
    <n v="74382"/>
    <n v="442.55664831999997"/>
    <n v="0"/>
  </r>
  <r>
    <x v="4"/>
    <s v="1005 Classic Tray No.5 (Brown)"/>
    <s v="TRAY"/>
    <s v="Finished Good"/>
    <s v="Pcs."/>
    <n v="448"/>
    <n v="488"/>
    <n v="521"/>
    <n v="77.349999999999994"/>
    <n v="65906.5"/>
    <n v="0"/>
    <n v="0"/>
    <n v="0"/>
    <n v="0"/>
    <n v="125"/>
    <n v="9468.75"/>
    <n v="0"/>
    <n v="0"/>
    <n v="0"/>
    <n v="0"/>
    <n v="254.24799999999999"/>
    <n v="0"/>
    <n v="0"/>
    <n v="120"/>
    <n v="120"/>
    <n v="61"/>
    <n v="396"/>
    <n v="50094"/>
    <n v="136.35"/>
    <n v="0"/>
  </r>
  <r>
    <x v="4"/>
    <s v="1005 Classic Tray No.5 (M.B)"/>
    <s v="TRAY"/>
    <s v="Finished Good"/>
    <s v="Pcs."/>
    <n v="448"/>
    <n v="488"/>
    <n v="15"/>
    <n v="129.12"/>
    <n v="1897.5"/>
    <n v="0"/>
    <n v="0"/>
    <n v="510"/>
    <n v="64515"/>
    <n v="175"/>
    <n v="14085.75"/>
    <n v="0"/>
    <n v="0"/>
    <n v="0"/>
    <n v="0"/>
    <n v="7.32"/>
    <n v="228.48"/>
    <n v="38.359507200000003"/>
    <n v="0"/>
    <n v="266.83950720000001"/>
    <n v="85.4"/>
    <n v="350"/>
    <n v="44275"/>
    <n v="310.55950719999998"/>
    <n v="0"/>
  </r>
  <r>
    <x v="4"/>
    <s v="1005 Classic Tray No.5 (Red)"/>
    <s v="TRAY"/>
    <s v="Finished Good"/>
    <s v="Pcs."/>
    <n v="448"/>
    <n v="488"/>
    <n v="16"/>
    <n v="183.88"/>
    <n v="2024"/>
    <n v="0"/>
    <n v="0"/>
    <n v="509"/>
    <n v="64388.5"/>
    <n v="225"/>
    <n v="17873.25"/>
    <n v="0"/>
    <n v="0"/>
    <n v="0"/>
    <n v="0"/>
    <n v="7.8079999999999998"/>
    <n v="228.03200000000001"/>
    <n v="38.284292480000005"/>
    <n v="0"/>
    <n v="266.31629248000002"/>
    <n v="109.8"/>
    <n v="300"/>
    <n v="37950"/>
    <n v="340.39629248"/>
    <n v="0"/>
  </r>
  <r>
    <x v="4"/>
    <s v="1007 PLANTER ONLY TRAY (BL)"/>
    <s v="PLANTER"/>
    <s v="Finished Good"/>
    <s v="Pcs."/>
    <n v="20"/>
    <n v="22"/>
    <n v="100"/>
    <n v="9.5299999999999994"/>
    <n v="418.21"/>
    <n v="0"/>
    <n v="0"/>
    <n v="0"/>
    <n v="0"/>
    <n v="0"/>
    <n v="0"/>
    <n v="0"/>
    <n v="0"/>
    <n v="0"/>
    <n v="0"/>
    <n v="2.2000000000000002"/>
    <n v="0"/>
    <n v="0"/>
    <n v="0"/>
    <n v="0"/>
    <n v="0"/>
    <n v="100"/>
    <n v="418.21"/>
    <n v="9.5299999999999994"/>
    <n v="0"/>
  </r>
  <r>
    <x v="4"/>
    <s v="1007 PLANTER ONLY TRAY (BR)"/>
    <s v="PLANTER"/>
    <s v="Finished Good"/>
    <s v="Pcs."/>
    <n v="20"/>
    <n v="22"/>
    <n v="286"/>
    <n v="13.75"/>
    <n v="1223.07"/>
    <n v="0"/>
    <n v="0"/>
    <n v="0"/>
    <n v="0"/>
    <n v="0"/>
    <n v="0"/>
    <n v="0"/>
    <n v="0"/>
    <n v="0"/>
    <n v="0"/>
    <n v="6.2919999999999998"/>
    <n v="0"/>
    <n v="0"/>
    <n v="0"/>
    <n v="0"/>
    <n v="0"/>
    <n v="286"/>
    <n v="1223.07"/>
    <n v="13.75"/>
    <n v="0"/>
  </r>
  <r>
    <x v="4"/>
    <s v="1007 PLANTER ONLY TRAY (MB)"/>
    <s v="TRAY"/>
    <s v="Finished Good"/>
    <s v="Pcs."/>
    <n v="20"/>
    <n v="22"/>
    <n v="485"/>
    <n v="22.18"/>
    <n v="2054.4899999999998"/>
    <n v="0"/>
    <n v="0"/>
    <n v="0"/>
    <n v="0"/>
    <n v="0"/>
    <n v="0"/>
    <n v="0"/>
    <n v="0"/>
    <n v="0"/>
    <n v="0"/>
    <n v="10.67"/>
    <n v="0"/>
    <n v="0"/>
    <n v="0"/>
    <n v="0"/>
    <n v="0"/>
    <n v="485"/>
    <n v="2054.4899999999998"/>
    <n v="22.18"/>
    <n v="0"/>
  </r>
  <r>
    <x v="4"/>
    <s v="1007 PLANTER ONLY TRAY (MW)"/>
    <s v="TRAY"/>
    <s v="Finished Good"/>
    <s v="Pcs."/>
    <n v="20"/>
    <n v="22"/>
    <n v="512"/>
    <n v="23.12"/>
    <n v="3315.98"/>
    <n v="0"/>
    <n v="0"/>
    <n v="0"/>
    <n v="0"/>
    <n v="0"/>
    <n v="0"/>
    <n v="0"/>
    <n v="0"/>
    <n v="0"/>
    <n v="0"/>
    <n v="11.263999999999999"/>
    <n v="0"/>
    <n v="0"/>
    <n v="0"/>
    <n v="0"/>
    <n v="0"/>
    <n v="512"/>
    <n v="3315.98"/>
    <n v="23.12"/>
    <n v="0"/>
  </r>
  <r>
    <x v="4"/>
    <s v="1007 PLANTER ONLY TRAY (R)"/>
    <s v="TRAY"/>
    <s v="Finished Good"/>
    <s v="Pcs."/>
    <n v="20"/>
    <n v="22"/>
    <n v="224"/>
    <n v="12.62"/>
    <n v="959.3"/>
    <n v="0"/>
    <n v="0"/>
    <n v="0"/>
    <n v="0"/>
    <n v="0"/>
    <n v="0"/>
    <n v="0"/>
    <n v="0"/>
    <n v="0"/>
    <n v="0"/>
    <n v="4.9279999999999999"/>
    <n v="0"/>
    <n v="0"/>
    <n v="0"/>
    <n v="0"/>
    <n v="0"/>
    <n v="224"/>
    <n v="959.3"/>
    <n v="12.62"/>
    <n v="0"/>
  </r>
  <r>
    <x v="4"/>
    <s v="1007 PLANTER ONLY TRAY (W)"/>
    <s v="TRAY"/>
    <s v="Finished Good"/>
    <s v="Pcs."/>
    <n v="20"/>
    <n v="22"/>
    <n v="474"/>
    <n v="22.24"/>
    <n v="2009.88"/>
    <n v="0"/>
    <n v="0"/>
    <n v="0"/>
    <n v="0"/>
    <n v="0"/>
    <n v="0"/>
    <n v="0"/>
    <n v="0"/>
    <n v="0"/>
    <n v="0"/>
    <n v="10.428000000000001"/>
    <n v="0"/>
    <n v="0"/>
    <n v="0"/>
    <n v="0"/>
    <n v="0"/>
    <n v="474"/>
    <n v="2009.88"/>
    <n v="22.24"/>
    <n v="0"/>
  </r>
  <r>
    <x v="4"/>
    <s v="1007 PLANTER ONLY TRAY (Y)"/>
    <s v="TRAY"/>
    <s v="Finished Good"/>
    <s v="Pcs."/>
    <n v="20"/>
    <n v="22"/>
    <n v="389"/>
    <n v="19.23"/>
    <n v="1626.6"/>
    <n v="0"/>
    <n v="0"/>
    <n v="0"/>
    <n v="0"/>
    <n v="0"/>
    <n v="0"/>
    <n v="0"/>
    <n v="0"/>
    <n v="0"/>
    <n v="0"/>
    <n v="8.5579999999999998"/>
    <n v="0"/>
    <n v="0"/>
    <n v="0"/>
    <n v="0"/>
    <n v="0"/>
    <n v="389"/>
    <n v="1626.6"/>
    <n v="19.23"/>
    <n v="0"/>
  </r>
  <r>
    <x v="4"/>
    <s v="1009 PlanterOnlyTrayNo.09 (MIX)"/>
    <s v="PLANTER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1009 PlanterOnlyTrayNo.09 (W)"/>
    <s v="PLANTER"/>
    <s v="Finished Good"/>
    <s v="Pcs."/>
    <n v="35"/>
    <n v="38"/>
    <n v="1339"/>
    <n v="60.75"/>
    <n v="18411.25"/>
    <n v="0"/>
    <n v="0"/>
    <n v="0"/>
    <n v="0"/>
    <n v="12"/>
    <n v="108"/>
    <n v="0"/>
    <n v="0"/>
    <n v="0"/>
    <n v="0"/>
    <n v="50.881999999999998"/>
    <n v="0"/>
    <n v="0"/>
    <n v="0"/>
    <n v="0"/>
    <n v="0.45600000000000002"/>
    <n v="1327"/>
    <n v="18246.25"/>
    <n v="60.293999999999997"/>
    <n v="0"/>
  </r>
  <r>
    <x v="4"/>
    <s v="1009 PlanterOnlyTrayNo.09(BL)"/>
    <s v="PLANTER"/>
    <s v="Finished Good"/>
    <s v="Pcs."/>
    <n v="35"/>
    <n v="38"/>
    <n v="587"/>
    <n v="27.63"/>
    <n v="8071.25"/>
    <n v="0"/>
    <n v="0"/>
    <n v="0"/>
    <n v="0"/>
    <n v="12"/>
    <n v="108"/>
    <n v="0"/>
    <n v="0"/>
    <n v="0"/>
    <n v="0"/>
    <n v="22.306000000000001"/>
    <n v="0"/>
    <n v="0"/>
    <n v="0"/>
    <n v="0"/>
    <n v="0.45600000000000002"/>
    <n v="575"/>
    <n v="7906.25"/>
    <n v="27.173999999999999"/>
    <n v="0"/>
  </r>
  <r>
    <x v="4"/>
    <s v="1009 PlanterOnlyTrayNo.09(BR)"/>
    <s v="PLANTER"/>
    <s v="Finished Good"/>
    <s v="Pcs."/>
    <n v="35"/>
    <n v="38"/>
    <n v="1683"/>
    <n v="76.03"/>
    <n v="23141.25"/>
    <n v="0"/>
    <n v="0"/>
    <n v="0"/>
    <n v="0"/>
    <n v="24"/>
    <n v="216"/>
    <n v="0"/>
    <n v="0"/>
    <n v="0"/>
    <n v="0"/>
    <n v="63.954000000000001"/>
    <n v="0"/>
    <n v="0"/>
    <n v="0"/>
    <n v="0"/>
    <n v="0.91200000000000003"/>
    <n v="1659"/>
    <n v="22811.25"/>
    <n v="75.117999999999995"/>
    <n v="0"/>
  </r>
  <r>
    <x v="4"/>
    <s v="1009 PlanterOnlyTrayNo.09(MB)"/>
    <s v="PLANTER"/>
    <s v="Finished Good"/>
    <s v="Pcs."/>
    <n v="35"/>
    <n v="38"/>
    <n v="827"/>
    <n v="37.72"/>
    <n v="11371.25"/>
    <n v="0"/>
    <n v="0"/>
    <n v="0"/>
    <n v="0"/>
    <n v="30"/>
    <n v="277.86"/>
    <n v="0"/>
    <n v="0"/>
    <n v="0"/>
    <n v="0"/>
    <n v="31.425999999999998"/>
    <n v="0"/>
    <n v="0"/>
    <n v="0"/>
    <n v="0"/>
    <n v="1.1399999999999999"/>
    <n v="797"/>
    <n v="10958.75"/>
    <n v="36.58"/>
    <n v="0"/>
  </r>
  <r>
    <x v="4"/>
    <s v="1009 PlanterOnlyTrayNo.09(MW)"/>
    <s v="PLANTER"/>
    <s v="Finished Good"/>
    <s v="Pcs."/>
    <n v="35"/>
    <n v="38"/>
    <n v="804"/>
    <n v="36.299999999999997"/>
    <n v="11055"/>
    <n v="0"/>
    <n v="0"/>
    <n v="0"/>
    <n v="0"/>
    <n v="24"/>
    <n v="216"/>
    <n v="0"/>
    <n v="0"/>
    <n v="0"/>
    <n v="0"/>
    <n v="30.552"/>
    <n v="0"/>
    <n v="0"/>
    <n v="0"/>
    <n v="0"/>
    <n v="0.91200000000000003"/>
    <n v="780"/>
    <n v="10725"/>
    <n v="35.387999999999998"/>
    <n v="0"/>
  </r>
  <r>
    <x v="4"/>
    <s v="1009 PlanterOnlyTrayNo.09(R)"/>
    <s v="PLANTER"/>
    <s v="Finished Good"/>
    <s v="Pcs."/>
    <n v="35"/>
    <n v="38"/>
    <n v="653"/>
    <n v="29.88"/>
    <n v="8978.75"/>
    <n v="0"/>
    <n v="0"/>
    <n v="0"/>
    <n v="0"/>
    <n v="24"/>
    <n v="216"/>
    <n v="0"/>
    <n v="0"/>
    <n v="0"/>
    <n v="0"/>
    <n v="24.814"/>
    <n v="0"/>
    <n v="0"/>
    <n v="0"/>
    <n v="0"/>
    <n v="0.91200000000000003"/>
    <n v="629"/>
    <n v="8648.75"/>
    <n v="28.968"/>
    <n v="0"/>
  </r>
  <r>
    <x v="4"/>
    <s v="1009 PlanterOnlyTrayNo.09(Y)"/>
    <s v="PLANTER"/>
    <s v="Finished Good"/>
    <s v="Pcs."/>
    <n v="35"/>
    <n v="38"/>
    <n v="594"/>
    <n v="26.99"/>
    <n v="8167.5"/>
    <n v="0"/>
    <n v="0"/>
    <n v="0"/>
    <n v="0"/>
    <n v="24"/>
    <n v="216"/>
    <n v="0"/>
    <n v="0"/>
    <n v="0"/>
    <n v="0"/>
    <n v="22.571999999999999"/>
    <n v="0"/>
    <n v="0"/>
    <n v="0"/>
    <n v="0"/>
    <n v="0.91200000000000003"/>
    <n v="570"/>
    <n v="7837.5"/>
    <n v="26.077999999999999"/>
    <n v="0"/>
  </r>
  <r>
    <x v="4"/>
    <s v="101 MUG 600ML"/>
    <s v="Mug"/>
    <s v="Finished Good"/>
    <s v="Pcs."/>
    <n v="45"/>
    <n v="49"/>
    <n v="7267"/>
    <n v="381.72"/>
    <n v="47493.3"/>
    <n v="0"/>
    <n v="0"/>
    <n v="1690"/>
    <n v="11032.03"/>
    <n v="2943"/>
    <n v="39556.46"/>
    <n v="0"/>
    <n v="0"/>
    <n v="0"/>
    <n v="0"/>
    <n v="356.08300000000003"/>
    <n v="76.05"/>
    <n v="12.768034500000001"/>
    <n v="0"/>
    <n v="88.818034499999996"/>
    <n v="144.20699999999999"/>
    <n v="6014"/>
    <n v="39291.42"/>
    <n v="326.33103450000004"/>
    <n v="0"/>
  </r>
  <r>
    <x v="4"/>
    <s v="1012.PlanterOnlyTrayNo.12(BL)"/>
    <s v="PLANTER"/>
    <s v="Finished Good"/>
    <s v="Pcs."/>
    <n v="60"/>
    <n v="65"/>
    <n v="175"/>
    <n v="9.1199999999999992"/>
    <n v="1699.29"/>
    <n v="0"/>
    <n v="0"/>
    <n v="0"/>
    <n v="0"/>
    <n v="12"/>
    <n v="171"/>
    <n v="0"/>
    <n v="0"/>
    <n v="0"/>
    <n v="0"/>
    <n v="11.375"/>
    <n v="0"/>
    <n v="0"/>
    <n v="0"/>
    <n v="0"/>
    <n v="0.78"/>
    <n v="163"/>
    <n v="1582.77"/>
    <n v="8.34"/>
    <n v="0"/>
  </r>
  <r>
    <x v="4"/>
    <s v="1012.PlanterOnlyTrayNo.12(Br)"/>
    <s v="PLANTER"/>
    <s v="Finished Good"/>
    <s v="Pcs."/>
    <n v="60"/>
    <n v="65"/>
    <n v="690"/>
    <n v="31.07"/>
    <n v="6889.44"/>
    <n v="0"/>
    <n v="0"/>
    <n v="0"/>
    <n v="0"/>
    <n v="12"/>
    <n v="171"/>
    <n v="0"/>
    <n v="0"/>
    <n v="0"/>
    <n v="0"/>
    <n v="44.85"/>
    <n v="0"/>
    <n v="0"/>
    <n v="0"/>
    <n v="0"/>
    <n v="0.78"/>
    <n v="678"/>
    <n v="6769.62"/>
    <n v="30.29"/>
    <n v="0"/>
  </r>
  <r>
    <x v="4"/>
    <s v="1012.PlanterOnlyTrayNo.12(MB)"/>
    <s v="PLANTER"/>
    <s v="Finished Good"/>
    <s v="Pcs."/>
    <n v="60"/>
    <n v="65"/>
    <n v="395"/>
    <n v="17.28"/>
    <n v="4429.5600000000004"/>
    <n v="0"/>
    <n v="0"/>
    <n v="0"/>
    <n v="0"/>
    <n v="12"/>
    <n v="171"/>
    <n v="0"/>
    <n v="0"/>
    <n v="0"/>
    <n v="0"/>
    <n v="25.675000000000001"/>
    <n v="0"/>
    <n v="0"/>
    <n v="0"/>
    <n v="0"/>
    <n v="0.78"/>
    <n v="383"/>
    <n v="4294.99"/>
    <n v="16.5"/>
    <n v="0"/>
  </r>
  <r>
    <x v="4"/>
    <s v="1012.PlanterOnlyTrayNo.12(MIX)"/>
    <s v="PLANTER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1012.PlanterOnlyTrayNo.12(MW)"/>
    <s v="PLANTER"/>
    <s v="Finished Good"/>
    <s v="Pcs."/>
    <n v="60"/>
    <n v="65"/>
    <n v="424"/>
    <n v="22.3"/>
    <n v="5088.4399999999996"/>
    <n v="0"/>
    <n v="0"/>
    <n v="0"/>
    <n v="0"/>
    <n v="12"/>
    <n v="171"/>
    <n v="0"/>
    <n v="0"/>
    <n v="0"/>
    <n v="0"/>
    <n v="27.56"/>
    <n v="0"/>
    <n v="0"/>
    <n v="0"/>
    <n v="0"/>
    <n v="0.78"/>
    <n v="412"/>
    <n v="4944.43"/>
    <n v="21.52"/>
    <n v="0"/>
  </r>
  <r>
    <x v="4"/>
    <s v="1012.PlanterOnlyTrayNo.12(R)"/>
    <s v="PLANTER"/>
    <s v="Finished Good"/>
    <s v="Pcs."/>
    <n v="60"/>
    <n v="65"/>
    <n v="484"/>
    <n v="21.3"/>
    <n v="5538.43"/>
    <n v="0"/>
    <n v="0"/>
    <n v="0"/>
    <n v="0"/>
    <n v="48"/>
    <n v="688.56"/>
    <n v="0"/>
    <n v="0"/>
    <n v="0"/>
    <n v="0"/>
    <n v="31.46"/>
    <n v="0"/>
    <n v="0"/>
    <n v="0"/>
    <n v="0"/>
    <n v="3.12"/>
    <n v="436"/>
    <n v="4989.17"/>
    <n v="18.18"/>
    <n v="0"/>
  </r>
  <r>
    <x v="4"/>
    <s v="1012.PlanterOnlyTrayNo.12(W)"/>
    <s v="PLANTER"/>
    <s v="Finished Good"/>
    <s v="Pcs."/>
    <n v="60"/>
    <n v="65"/>
    <n v="367"/>
    <n v="16.010000000000002"/>
    <n v="5508.67"/>
    <n v="0"/>
    <n v="0"/>
    <n v="0"/>
    <n v="0"/>
    <n v="0"/>
    <n v="0"/>
    <n v="0"/>
    <n v="0"/>
    <n v="0"/>
    <n v="0"/>
    <n v="23.855"/>
    <n v="0"/>
    <n v="0"/>
    <n v="0"/>
    <n v="0"/>
    <n v="0"/>
    <n v="367"/>
    <n v="5508.67"/>
    <n v="16.010000000000002"/>
    <n v="0"/>
  </r>
  <r>
    <x v="4"/>
    <s v="1012.PlanterOnlyTrayNo.12(Y)"/>
    <s v="PLANTER"/>
    <s v="Finished Good"/>
    <s v="Pcs."/>
    <n v="60"/>
    <n v="65"/>
    <n v="764"/>
    <n v="33.94"/>
    <n v="8231.16"/>
    <n v="0"/>
    <n v="0"/>
    <n v="0"/>
    <n v="0"/>
    <n v="36"/>
    <n v="517.55999999999995"/>
    <n v="0"/>
    <n v="0"/>
    <n v="0"/>
    <n v="0"/>
    <n v="49.66"/>
    <n v="0"/>
    <n v="0"/>
    <n v="0"/>
    <n v="0"/>
    <n v="2.34"/>
    <n v="728"/>
    <n v="7843.3"/>
    <n v="31.599999999999998"/>
    <n v="0"/>
  </r>
  <r>
    <x v="4"/>
    <s v="1012.PlnaterOnlyTrayNo.12(GR)"/>
    <s v="TRAY"/>
    <s v="Finished Good"/>
    <s v="Pcs."/>
    <n v="60"/>
    <n v="65"/>
    <n v="-4"/>
    <n v="39.74"/>
    <n v="-61.6"/>
    <n v="0"/>
    <n v="0"/>
    <n v="0"/>
    <n v="0"/>
    <n v="40"/>
    <n v="574.55999999999995"/>
    <n v="0"/>
    <n v="0"/>
    <n v="0"/>
    <n v="0"/>
    <n v="-0.26"/>
    <n v="0"/>
    <n v="0"/>
    <n v="10"/>
    <n v="10"/>
    <n v="2.6"/>
    <n v="-44"/>
    <n v="-636.16"/>
    <n v="47.14"/>
    <n v="0"/>
  </r>
  <r>
    <x v="4"/>
    <s v="1014 Planter Only Tray (Mix)"/>
    <s v="TRAY"/>
    <s v="Finished Good"/>
    <s v="Pcs."/>
    <n v="90"/>
    <n v="98"/>
    <n v="0"/>
    <n v="0"/>
    <n v="0"/>
    <n v="0"/>
    <n v="0"/>
    <n v="0"/>
    <n v="0"/>
    <n v="60"/>
    <n v="1170"/>
    <n v="0"/>
    <n v="0"/>
    <n v="0"/>
    <n v="0"/>
    <n v="0"/>
    <n v="0"/>
    <n v="0"/>
    <n v="10"/>
    <n v="10"/>
    <n v="5.88"/>
    <n v="-60"/>
    <n v="-1170"/>
    <n v="4.12"/>
    <n v="0"/>
  </r>
  <r>
    <x v="4"/>
    <s v="1014 Planter Only Tray No.14 (Gr)"/>
    <s v="PLANTER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1014 PlanterOnlyTrayNo.14(BL)"/>
    <s v="PLANTER"/>
    <s v="Finished Good"/>
    <s v="Pcs."/>
    <n v="90"/>
    <n v="98"/>
    <n v="257"/>
    <n v="3.78"/>
    <n v="3345.39"/>
    <n v="0"/>
    <n v="0"/>
    <n v="0"/>
    <n v="0"/>
    <n v="0"/>
    <n v="0"/>
    <n v="0"/>
    <n v="0"/>
    <n v="0"/>
    <n v="0"/>
    <n v="25.186"/>
    <n v="0"/>
    <n v="0"/>
    <n v="0"/>
    <n v="0"/>
    <n v="0"/>
    <n v="257"/>
    <n v="3345.39"/>
    <n v="3.78"/>
    <n v="0"/>
  </r>
  <r>
    <x v="4"/>
    <s v="1014 PlanterOnlyTrayNo.14(BR)"/>
    <s v="PLANTER"/>
    <s v="Finished Good"/>
    <s v="Pcs."/>
    <n v="90"/>
    <n v="98"/>
    <n v="449"/>
    <n v="18.8"/>
    <n v="5786.28"/>
    <n v="0"/>
    <n v="0"/>
    <n v="0"/>
    <n v="0"/>
    <n v="0"/>
    <n v="0"/>
    <n v="0"/>
    <n v="0"/>
    <n v="0"/>
    <n v="0"/>
    <n v="44.002000000000002"/>
    <n v="0"/>
    <n v="0"/>
    <n v="0"/>
    <n v="0"/>
    <n v="0"/>
    <n v="449"/>
    <n v="5786.28"/>
    <n v="18.8"/>
    <n v="0"/>
  </r>
  <r>
    <x v="4"/>
    <s v="1014 PlanterOnlyTrayNo.14(MB)"/>
    <s v="PLANTER"/>
    <s v="Finished Good"/>
    <s v="Pcs."/>
    <n v="90"/>
    <n v="98"/>
    <n v="326"/>
    <n v="11.55"/>
    <n v="4174.2299999999996"/>
    <n v="0"/>
    <n v="0"/>
    <n v="0"/>
    <n v="0"/>
    <n v="14"/>
    <n v="288.68"/>
    <n v="0"/>
    <n v="0"/>
    <n v="0"/>
    <n v="0"/>
    <n v="31.948"/>
    <n v="0"/>
    <n v="0"/>
    <n v="0"/>
    <n v="0"/>
    <n v="1.3720000000000001"/>
    <n v="312"/>
    <n v="3994.97"/>
    <n v="10.178000000000001"/>
    <n v="0"/>
  </r>
  <r>
    <x v="4"/>
    <s v="1014 PlanterOnlyTrayNo.14(MW)"/>
    <s v="PLANTER"/>
    <s v="Finished Good"/>
    <s v="Pcs."/>
    <n v="90"/>
    <n v="98"/>
    <n v="123"/>
    <n v="4.71"/>
    <n v="2638.35"/>
    <n v="0"/>
    <n v="0"/>
    <n v="0"/>
    <n v="0"/>
    <n v="0"/>
    <n v="0"/>
    <n v="0"/>
    <n v="0"/>
    <n v="0"/>
    <n v="0"/>
    <n v="12.054"/>
    <n v="0"/>
    <n v="0"/>
    <n v="0"/>
    <n v="0"/>
    <n v="0"/>
    <n v="123"/>
    <n v="2638.35"/>
    <n v="4.71"/>
    <n v="0"/>
  </r>
  <r>
    <x v="4"/>
    <s v="1014 PlanterOnlyTrayNo.14(R)"/>
    <s v="PLANTER"/>
    <s v="Finished Good"/>
    <s v="Pcs."/>
    <n v="90"/>
    <n v="98"/>
    <n v="92"/>
    <n v="0.77"/>
    <n v="1973.4"/>
    <n v="0"/>
    <n v="0"/>
    <n v="0"/>
    <n v="0"/>
    <n v="0"/>
    <n v="0"/>
    <n v="0"/>
    <n v="0"/>
    <n v="0"/>
    <n v="0"/>
    <n v="9.016"/>
    <n v="0"/>
    <n v="0"/>
    <n v="0"/>
    <n v="0"/>
    <n v="0"/>
    <n v="92"/>
    <n v="1973.4"/>
    <n v="0.77"/>
    <n v="0"/>
  </r>
  <r>
    <x v="4"/>
    <s v="1014 PlanterOnlyTrayNo.14(W)"/>
    <s v="PLANTER"/>
    <s v="Finished Good"/>
    <s v="Pcs."/>
    <n v="90"/>
    <n v="98"/>
    <n v="295"/>
    <n v="11.83"/>
    <n v="6327.75"/>
    <n v="0"/>
    <n v="0"/>
    <n v="0"/>
    <n v="0"/>
    <n v="0"/>
    <n v="0"/>
    <n v="0"/>
    <n v="0"/>
    <n v="0"/>
    <n v="0"/>
    <n v="28.91"/>
    <n v="0"/>
    <n v="0"/>
    <n v="0"/>
    <n v="0"/>
    <n v="0"/>
    <n v="295"/>
    <n v="6327.75"/>
    <n v="11.83"/>
    <n v="0"/>
  </r>
  <r>
    <x v="4"/>
    <s v="1014 PlanterOnlyTrayNo.14(Y)"/>
    <s v="PLANTER"/>
    <s v="Finished Good"/>
    <s v="Pcs."/>
    <n v="90"/>
    <n v="98"/>
    <n v="457"/>
    <n v="19.149999999999999"/>
    <n v="7548.58"/>
    <n v="0"/>
    <n v="0"/>
    <n v="0"/>
    <n v="0"/>
    <n v="0"/>
    <n v="0"/>
    <n v="0"/>
    <n v="0"/>
    <n v="0"/>
    <n v="0"/>
    <n v="44.786000000000001"/>
    <n v="0"/>
    <n v="0"/>
    <n v="0"/>
    <n v="0"/>
    <n v="0"/>
    <n v="457"/>
    <n v="7548.58"/>
    <n v="19.149999999999999"/>
    <n v="0"/>
  </r>
  <r>
    <x v="4"/>
    <s v="1016 Planter Only Tray (Mix)"/>
    <s v="TRAY"/>
    <s v="Finished Good"/>
    <s v="Pcs."/>
    <n v="120"/>
    <n v="131"/>
    <n v="0"/>
    <n v="0"/>
    <n v="0"/>
    <n v="0"/>
    <n v="0"/>
    <n v="0"/>
    <n v="0"/>
    <n v="88"/>
    <n v="2027.52"/>
    <n v="0"/>
    <n v="0"/>
    <n v="0"/>
    <n v="0"/>
    <n v="0"/>
    <n v="0"/>
    <n v="0"/>
    <n v="20"/>
    <n v="20"/>
    <n v="11.528"/>
    <n v="-88"/>
    <n v="-2027.52"/>
    <n v="8.4719999999999995"/>
    <n v="0"/>
  </r>
  <r>
    <x v="4"/>
    <s v="1016 PLANTER TRAY (BR)"/>
    <s v="PLANTER"/>
    <s v="Finished Good"/>
    <s v="Pcs."/>
    <n v="120"/>
    <n v="131"/>
    <n v="136"/>
    <n v="5.03"/>
    <n v="0"/>
    <n v="0"/>
    <n v="0"/>
    <n v="0"/>
    <n v="0"/>
    <n v="4"/>
    <n v="92.16"/>
    <n v="0"/>
    <n v="0"/>
    <n v="0"/>
    <n v="0"/>
    <n v="17.815999999999999"/>
    <n v="0"/>
    <n v="0"/>
    <n v="0"/>
    <n v="0"/>
    <n v="0.52400000000000002"/>
    <n v="132"/>
    <n v="0"/>
    <n v="4.5060000000000002"/>
    <n v="0"/>
  </r>
  <r>
    <x v="4"/>
    <s v="1016 PLANTER TRAY (MB)"/>
    <s v="PLANTER"/>
    <s v="Finished Good"/>
    <s v="Pcs."/>
    <n v="120"/>
    <n v="131"/>
    <n v="135"/>
    <n v="4.1100000000000003"/>
    <n v="0"/>
    <n v="0"/>
    <n v="0"/>
    <n v="0"/>
    <n v="0"/>
    <n v="0"/>
    <n v="0"/>
    <n v="0"/>
    <n v="0"/>
    <n v="0"/>
    <n v="0"/>
    <n v="17.684999999999999"/>
    <n v="0"/>
    <n v="0"/>
    <n v="0"/>
    <n v="0"/>
    <n v="0"/>
    <n v="135"/>
    <n v="0"/>
    <n v="4.1100000000000003"/>
    <n v="0"/>
  </r>
  <r>
    <x v="4"/>
    <s v="1016 PLANTER TRAY (MW)"/>
    <s v="PLANTER"/>
    <s v="Finished Good"/>
    <s v="Pcs."/>
    <n v="120"/>
    <n v="131"/>
    <n v="185"/>
    <n v="8.01"/>
    <n v="0"/>
    <n v="0"/>
    <n v="0"/>
    <n v="0"/>
    <n v="0"/>
    <n v="0"/>
    <n v="0"/>
    <n v="0"/>
    <n v="0"/>
    <n v="0"/>
    <n v="0"/>
    <n v="24.234999999999999"/>
    <n v="0"/>
    <n v="0"/>
    <n v="0"/>
    <n v="0"/>
    <n v="0"/>
    <n v="185"/>
    <n v="0"/>
    <n v="8.01"/>
    <n v="0"/>
  </r>
  <r>
    <x v="4"/>
    <s v="1016 PLANTER TRAY (R)"/>
    <s v="PLANTER"/>
    <s v="Finished Good"/>
    <s v="Pcs."/>
    <n v="120"/>
    <n v="131"/>
    <n v="153"/>
    <n v="4.93"/>
    <n v="0"/>
    <n v="0"/>
    <n v="0"/>
    <n v="0"/>
    <n v="0"/>
    <n v="2"/>
    <n v="46.08"/>
    <n v="0"/>
    <n v="0"/>
    <n v="0"/>
    <n v="0"/>
    <n v="20.042999999999999"/>
    <n v="0"/>
    <n v="0"/>
    <n v="0"/>
    <n v="0"/>
    <n v="0.26200000000000001"/>
    <n v="151"/>
    <n v="0"/>
    <n v="4.6679999999999993"/>
    <n v="0"/>
  </r>
  <r>
    <x v="4"/>
    <s v="1016 PLANTER TRAY (W)"/>
    <s v="PLANTER"/>
    <s v="Finished Good"/>
    <s v="Pcs."/>
    <n v="120"/>
    <n v="131"/>
    <n v="193"/>
    <n v="6.49"/>
    <n v="0"/>
    <n v="0"/>
    <n v="0"/>
    <n v="0"/>
    <n v="0"/>
    <n v="2"/>
    <n v="46.08"/>
    <n v="0"/>
    <n v="0"/>
    <n v="0"/>
    <n v="0"/>
    <n v="25.283000000000001"/>
    <n v="0"/>
    <n v="0"/>
    <n v="0"/>
    <n v="0"/>
    <n v="0.26200000000000001"/>
    <n v="191"/>
    <n v="0"/>
    <n v="6.2279999999999998"/>
    <n v="0"/>
  </r>
  <r>
    <x v="4"/>
    <s v="1016 PLANTER TRAY (Y)"/>
    <s v="PLANTER"/>
    <s v="Finished Good"/>
    <s v="Pcs."/>
    <n v="120"/>
    <n v="131"/>
    <n v="132"/>
    <n v="3.98"/>
    <n v="0"/>
    <n v="0"/>
    <n v="0"/>
    <n v="0"/>
    <n v="0"/>
    <n v="0"/>
    <n v="0"/>
    <n v="0"/>
    <n v="0"/>
    <n v="0"/>
    <n v="0"/>
    <n v="17.292000000000002"/>
    <n v="0"/>
    <n v="0"/>
    <n v="0"/>
    <n v="0"/>
    <n v="0"/>
    <n v="132"/>
    <n v="0"/>
    <n v="3.98"/>
    <n v="0"/>
  </r>
  <r>
    <x v="4"/>
    <s v="1016 PlanterOnlyTrayNo.16 (BL)"/>
    <s v="PLANTER"/>
    <s v="Finished Good"/>
    <s v="Pcs."/>
    <n v="120"/>
    <n v="131"/>
    <n v="-16"/>
    <n v="30.69"/>
    <n v="0"/>
    <n v="0"/>
    <n v="0"/>
    <n v="0"/>
    <n v="0"/>
    <n v="0"/>
    <n v="0"/>
    <n v="0"/>
    <n v="0"/>
    <n v="0"/>
    <n v="0"/>
    <n v="-2.0960000000000001"/>
    <n v="0"/>
    <n v="0"/>
    <n v="10"/>
    <n v="10"/>
    <n v="0"/>
    <n v="-16"/>
    <n v="0"/>
    <n v="40.69"/>
    <n v="0"/>
  </r>
  <r>
    <x v="4"/>
    <s v="102 MUG 900ML"/>
    <s v="Mug"/>
    <s v="Finished Good"/>
    <s v="Pcs."/>
    <n v="66"/>
    <n v="72"/>
    <n v="8281"/>
    <n v="307.70999999999998"/>
    <n v="66996.679999999993"/>
    <n v="1"/>
    <n v="18.649999999999999"/>
    <n v="3856"/>
    <n v="30645.64"/>
    <n v="3552"/>
    <n v="58662.02"/>
    <n v="0"/>
    <n v="0"/>
    <n v="0"/>
    <n v="0"/>
    <n v="596.23199999999997"/>
    <n v="254.49600000000001"/>
    <n v="42.727333440000002"/>
    <n v="0"/>
    <n v="297.22333344000003"/>
    <n v="255.744"/>
    <n v="8586"/>
    <n v="68979.5"/>
    <n v="349.18933344000004"/>
    <n v="0"/>
  </r>
  <r>
    <x v="4"/>
    <s v="103 MUG 1200ML"/>
    <s v="Mug"/>
    <s v="Finished Good"/>
    <s v="Pcs."/>
    <n v="90"/>
    <n v="98"/>
    <n v="3046"/>
    <n v="94.5"/>
    <n v="32794.879999999997"/>
    <n v="0"/>
    <n v="0"/>
    <n v="2059"/>
    <n v="21570.81"/>
    <n v="2472"/>
    <n v="53973.3"/>
    <n v="0"/>
    <n v="0"/>
    <n v="0"/>
    <n v="0"/>
    <n v="298.50799999999998"/>
    <n v="185.31"/>
    <n v="31.111695900000004"/>
    <n v="0"/>
    <n v="216.4216959"/>
    <n v="242.256"/>
    <n v="2633"/>
    <n v="28000.94"/>
    <n v="68.665695900000031"/>
    <n v="0"/>
  </r>
  <r>
    <x v="4"/>
    <s v="108 Soap Dish (mix)"/>
    <s v="Soap Dish"/>
    <s v="Finished Good"/>
    <s v="Pcs."/>
    <n v="23"/>
    <n v="25"/>
    <n v="4959"/>
    <n v="75.72"/>
    <n v="13780.4"/>
    <n v="0"/>
    <n v="0"/>
    <n v="7412"/>
    <n v="18971.09"/>
    <n v="3950"/>
    <n v="25651.64"/>
    <n v="0"/>
    <n v="0"/>
    <n v="0"/>
    <n v="0"/>
    <n v="123.97499999999999"/>
    <n v="170.476"/>
    <n v="28.621215639999999"/>
    <n v="0"/>
    <n v="199.09721564"/>
    <n v="98.75"/>
    <n v="8421"/>
    <n v="22307.37"/>
    <n v="176.06721563999997"/>
    <n v="0"/>
  </r>
  <r>
    <x v="4"/>
    <s v="1104. Lock &amp; Safe 1550 ml."/>
    <s v="Rajeshwari"/>
    <s v="Finished Good"/>
    <s v="Pcs."/>
    <n v="130"/>
    <n v="142"/>
    <n v="417"/>
    <n v="88.86"/>
    <n v="14215.53"/>
    <n v="0"/>
    <n v="0"/>
    <n v="0"/>
    <n v="0"/>
    <n v="0"/>
    <n v="0"/>
    <n v="417"/>
    <n v="70.372920000000008"/>
    <n v="487.37292000000002"/>
    <n v="14215.53"/>
    <n v="59.213999999999999"/>
    <n v="0"/>
    <n v="0"/>
    <n v="0"/>
    <n v="0"/>
    <n v="0"/>
    <n v="0"/>
    <n v="0"/>
    <n v="88.86"/>
    <n v="0"/>
  </r>
  <r>
    <x v="4"/>
    <s v="1200 ML MUG"/>
    <s v="Mug"/>
    <s v="Trading"/>
    <s v="Pcs."/>
    <m/>
    <n v="0"/>
    <n v="7988"/>
    <n v="360.65"/>
    <n v="95468.97"/>
    <n v="0"/>
    <n v="0"/>
    <n v="0"/>
    <n v="0"/>
    <n v="0"/>
    <n v="0"/>
    <n v="0"/>
    <n v="0"/>
    <n v="0"/>
    <n v="0"/>
    <n v="0"/>
    <n v="0"/>
    <n v="0"/>
    <n v="0"/>
    <n v="0"/>
    <n v="0"/>
    <n v="7988"/>
    <n v="95468.97"/>
    <n v="360.65"/>
    <n v="0"/>
  </r>
  <r>
    <x v="4"/>
    <s v="1265 Smart Rack Thee Layer(L.W.)"/>
    <s v="CLOTH STAND"/>
    <s v="Trading"/>
    <s v="Pcs."/>
    <n v="0"/>
    <n v="0"/>
    <n v="1"/>
    <n v="6.1"/>
    <n v="1146.6099999999999"/>
    <n v="0"/>
    <n v="0"/>
    <n v="0"/>
    <n v="0"/>
    <n v="0"/>
    <n v="-159.68"/>
    <n v="0"/>
    <n v="0"/>
    <n v="0"/>
    <n v="0"/>
    <n v="0"/>
    <n v="0"/>
    <n v="0"/>
    <n v="0"/>
    <n v="0"/>
    <n v="0"/>
    <n v="1"/>
    <n v="1146.6099999999999"/>
    <n v="6.1"/>
    <n v="0"/>
  </r>
  <r>
    <x v="4"/>
    <s v="1267 Smart Rack Thee Layer"/>
    <s v="CLOTH STAND"/>
    <s v="Trading"/>
    <s v="Pcs."/>
    <n v="0"/>
    <n v="0"/>
    <n v="4"/>
    <n v="0.05"/>
    <n v="5435.76"/>
    <n v="0"/>
    <n v="0"/>
    <n v="0"/>
    <n v="0"/>
    <n v="2"/>
    <n v="3013.8"/>
    <n v="0"/>
    <n v="0"/>
    <n v="0"/>
    <n v="0"/>
    <n v="0"/>
    <n v="0"/>
    <n v="0"/>
    <n v="0"/>
    <n v="0"/>
    <n v="0"/>
    <n v="2"/>
    <n v="2717.88"/>
    <n v="0.05"/>
    <n v="0"/>
  </r>
  <r>
    <x v="4"/>
    <s v="15 Ltr Bkt  Only Handle( M.White)"/>
    <s v="Component"/>
    <s v="Trading"/>
    <s v="Pcs."/>
    <m/>
    <n v="0"/>
    <n v="5"/>
    <n v="0"/>
    <n v="0"/>
    <n v="0"/>
    <n v="0"/>
    <n v="148"/>
    <n v="1399.06"/>
    <n v="0"/>
    <n v="0"/>
    <n v="148"/>
    <n v="24.976480000000002"/>
    <n v="172.97648000000001"/>
    <n v="1352.72"/>
    <n v="0"/>
    <n v="0"/>
    <n v="0"/>
    <n v="0"/>
    <n v="0"/>
    <n v="0"/>
    <n v="5"/>
    <n v="45.72"/>
    <n v="0"/>
    <n v="0"/>
  </r>
  <r>
    <x v="4"/>
    <s v="15 Ltr Bkt Only Handle (baby Blue)"/>
    <s v="Component"/>
    <s v="Trading"/>
    <s v="Pcs."/>
    <m/>
    <n v="0"/>
    <n v="330.35"/>
    <n v="6.56"/>
    <n v="3215.29"/>
    <n v="0"/>
    <n v="0"/>
    <n v="384"/>
    <n v="3690.77"/>
    <n v="0"/>
    <n v="0"/>
    <n v="589"/>
    <n v="99.399640000000005"/>
    <n v="688.39963999999998"/>
    <n v="5695.63"/>
    <n v="0"/>
    <n v="0"/>
    <n v="0"/>
    <n v="0"/>
    <n v="0"/>
    <n v="0"/>
    <n v="125.35"/>
    <n v="1211.8399999999999"/>
    <n v="6.56"/>
    <n v="0"/>
  </r>
  <r>
    <x v="4"/>
    <s v="15 Ltr Bkt Only Handle (mbaize)"/>
    <s v="Component"/>
    <s v="Trading"/>
    <s v="Pcs."/>
    <m/>
    <n v="0"/>
    <n v="200"/>
    <n v="9.84"/>
    <n v="2007.42"/>
    <n v="0"/>
    <n v="0"/>
    <n v="0"/>
    <n v="0"/>
    <n v="0"/>
    <n v="0"/>
    <n v="134"/>
    <n v="22.61384"/>
    <n v="156.61384000000001"/>
    <n v="1345.36"/>
    <n v="0"/>
    <n v="0"/>
    <n v="0"/>
    <n v="0"/>
    <n v="0"/>
    <n v="0"/>
    <n v="66"/>
    <n v="662.45"/>
    <n v="9.84"/>
    <n v="0"/>
  </r>
  <r>
    <x v="4"/>
    <s v="15 Ltr Bkt Only Handle (orange)"/>
    <s v="Component"/>
    <s v="Trading"/>
    <s v="Pcs."/>
    <m/>
    <n v="0"/>
    <n v="69"/>
    <n v="23.3"/>
    <n v="654.70000000000005"/>
    <n v="0"/>
    <n v="0"/>
    <n v="40"/>
    <n v="380.95"/>
    <n v="0"/>
    <n v="0"/>
    <n v="100"/>
    <n v="16.876000000000001"/>
    <n v="116.876"/>
    <n v="950"/>
    <n v="0"/>
    <n v="0"/>
    <n v="0"/>
    <n v="0"/>
    <n v="0"/>
    <n v="0"/>
    <n v="9"/>
    <n v="85.51"/>
    <n v="23.3"/>
    <n v="0"/>
  </r>
  <r>
    <x v="4"/>
    <s v="15 Ltr Bkt Only Handle (sil)"/>
    <s v="Component"/>
    <s v="Trading"/>
    <s v="Pcs."/>
    <m/>
    <n v="0"/>
    <n v="150"/>
    <n v="0"/>
    <n v="1439.08"/>
    <n v="0"/>
    <n v="0"/>
    <n v="0"/>
    <n v="0"/>
    <n v="0"/>
    <n v="0"/>
    <n v="0"/>
    <n v="0"/>
    <n v="0"/>
    <n v="0"/>
    <n v="0"/>
    <n v="0"/>
    <n v="0"/>
    <n v="0"/>
    <n v="0"/>
    <n v="0"/>
    <n v="150"/>
    <n v="1439.08"/>
    <n v="0"/>
    <n v="0"/>
  </r>
  <r>
    <x v="4"/>
    <s v="15 Ltr Bkt Only Handle(baby pink)"/>
    <s v="Component"/>
    <s v="Trading"/>
    <s v="Pcs."/>
    <m/>
    <n v="0"/>
    <n v="55"/>
    <n v="6.64"/>
    <n v="524.01"/>
    <n v="0"/>
    <n v="0"/>
    <n v="388"/>
    <n v="3708.32"/>
    <n v="0"/>
    <n v="0"/>
    <n v="430"/>
    <n v="72.566800000000001"/>
    <n v="502.5668"/>
    <n v="4106.5"/>
    <n v="0"/>
    <n v="0"/>
    <n v="0"/>
    <n v="0"/>
    <n v="0"/>
    <n v="0"/>
    <n v="13"/>
    <n v="124.21"/>
    <n v="6.64"/>
    <n v="0"/>
  </r>
  <r>
    <x v="4"/>
    <s v="16 Ltr Bkt Only Handle (baby Pink)"/>
    <s v="Component"/>
    <s v="Trading"/>
    <s v="Pcs."/>
    <m/>
    <n v="0"/>
    <n v="570"/>
    <n v="25.42"/>
    <n v="3422.9"/>
    <n v="0"/>
    <n v="0"/>
    <n v="428"/>
    <n v="2444.25"/>
    <n v="0"/>
    <n v="0"/>
    <n v="0"/>
    <n v="0"/>
    <n v="0"/>
    <n v="0"/>
    <n v="0"/>
    <n v="0"/>
    <n v="0"/>
    <n v="0"/>
    <n v="0"/>
    <n v="0"/>
    <n v="998"/>
    <n v="5867.15"/>
    <n v="25.42"/>
    <n v="0"/>
  </r>
  <r>
    <x v="4"/>
    <s v="16 Ltr Bkt Only Handle (black)"/>
    <s v="Component"/>
    <s v="Trading"/>
    <s v="Pcs."/>
    <m/>
    <n v="0"/>
    <n v="457"/>
    <n v="29.44"/>
    <n v="2685.38"/>
    <n v="0"/>
    <n v="0"/>
    <n v="680"/>
    <n v="3928.39"/>
    <n v="0"/>
    <n v="0"/>
    <n v="312"/>
    <n v="52.653120000000008"/>
    <n v="364.65312"/>
    <n v="1815.84"/>
    <n v="0"/>
    <n v="0"/>
    <n v="0"/>
    <n v="0"/>
    <n v="0"/>
    <n v="0"/>
    <n v="825"/>
    <n v="4798.91"/>
    <n v="29.44"/>
    <n v="0"/>
  </r>
  <r>
    <x v="4"/>
    <s v="16 Ltr Bkt Only Handle (Blue)"/>
    <s v="Component"/>
    <s v="Trading"/>
    <s v="Pcs."/>
    <m/>
    <n v="0"/>
    <n v="210"/>
    <n v="0"/>
    <n v="1204.32"/>
    <n v="0"/>
    <n v="0"/>
    <n v="160"/>
    <n v="917.28"/>
    <n v="0"/>
    <n v="0"/>
    <n v="0"/>
    <n v="0"/>
    <n v="0"/>
    <n v="0"/>
    <n v="0"/>
    <n v="0"/>
    <n v="0"/>
    <n v="0"/>
    <n v="0"/>
    <n v="0"/>
    <n v="370"/>
    <n v="2121.6"/>
    <n v="0"/>
    <n v="0"/>
  </r>
  <r>
    <x v="4"/>
    <s v="16 Ltr Bkt Only Handle (D. Brown)"/>
    <s v="Component"/>
    <s v="Trading"/>
    <s v="Pcs."/>
    <m/>
    <n v="0"/>
    <n v="3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.05"/>
    <n v="0"/>
  </r>
  <r>
    <x v="4"/>
    <s v="16 Ltr Bkt Only Handle (light Blue)"/>
    <s v="Component"/>
    <s v="Trading"/>
    <s v="Pcs."/>
    <m/>
    <n v="0"/>
    <n v="1405"/>
    <n v="90.93"/>
    <n v="6826.61"/>
    <n v="0"/>
    <n v="0"/>
    <n v="0"/>
    <n v="0"/>
    <n v="0"/>
    <n v="0"/>
    <n v="310"/>
    <n v="52.315600000000003"/>
    <n v="362.31560000000002"/>
    <n v="1506.6"/>
    <n v="0"/>
    <n v="0"/>
    <n v="0"/>
    <n v="0"/>
    <n v="0"/>
    <n v="0"/>
    <n v="1095"/>
    <n v="5320.38"/>
    <n v="90.93"/>
    <n v="0"/>
  </r>
  <r>
    <x v="4"/>
    <s v="16 Ltr Bkt Only Handle (M. White)"/>
    <s v="Component"/>
    <s v="Trading"/>
    <s v="Pcs."/>
    <m/>
    <n v="0"/>
    <n v="356"/>
    <n v="11.02"/>
    <n v="1431.78"/>
    <n v="0"/>
    <n v="0"/>
    <n v="360"/>
    <n v="2045.36"/>
    <n v="0"/>
    <n v="0"/>
    <n v="195"/>
    <n v="32.908200000000001"/>
    <n v="227.90819999999999"/>
    <n v="947.7"/>
    <n v="0"/>
    <n v="0"/>
    <n v="0"/>
    <n v="0"/>
    <n v="0"/>
    <n v="0"/>
    <n v="521"/>
    <n v="2530.15"/>
    <n v="11.02"/>
    <n v="0"/>
  </r>
  <r>
    <x v="4"/>
    <s v="16 Ltr Bkt Only Handle (M.baize)"/>
    <s v="Component"/>
    <s v="Trading"/>
    <s v="Pcs."/>
    <m/>
    <n v="0"/>
    <n v="598"/>
    <n v="2.71"/>
    <n v="3483.98"/>
    <n v="0"/>
    <n v="0"/>
    <n v="300"/>
    <n v="1705.83"/>
    <n v="0"/>
    <n v="0"/>
    <n v="205"/>
    <n v="34.595800000000004"/>
    <n v="239.5958"/>
    <n v="1184.9000000000001"/>
    <n v="0"/>
    <n v="0"/>
    <n v="0"/>
    <n v="0"/>
    <n v="0"/>
    <n v="0"/>
    <n v="693"/>
    <n v="4005.05"/>
    <n v="2.71"/>
    <n v="0"/>
  </r>
  <r>
    <x v="4"/>
    <s v="16 Ltr Bkt Only Handle (purpal)"/>
    <s v="Component"/>
    <s v="Trading"/>
    <s v="Pcs."/>
    <m/>
    <n v="0"/>
    <n v="810"/>
    <n v="36.57"/>
    <n v="4226.66"/>
    <n v="0"/>
    <n v="0"/>
    <n v="0"/>
    <n v="0"/>
    <n v="0"/>
    <n v="0"/>
    <n v="0"/>
    <n v="0"/>
    <n v="0"/>
    <n v="0"/>
    <n v="0"/>
    <n v="0"/>
    <n v="0"/>
    <n v="0"/>
    <n v="0"/>
    <n v="0"/>
    <n v="810"/>
    <n v="4226.66"/>
    <n v="36.57"/>
    <n v="0"/>
  </r>
  <r>
    <x v="4"/>
    <s v="16 Ltr. Bkt.Only Handle (Gr.)"/>
    <s v="Component"/>
    <s v="Trading"/>
    <s v="Pcs."/>
    <m/>
    <n v="0"/>
    <n v="1808"/>
    <n v="65.02"/>
    <n v="9785.42"/>
    <n v="0"/>
    <n v="0"/>
    <n v="300"/>
    <n v="1712.65"/>
    <n v="0"/>
    <n v="0"/>
    <n v="243"/>
    <n v="41.008680000000005"/>
    <n v="284.00868000000003"/>
    <n v="1324.35"/>
    <n v="0"/>
    <n v="0"/>
    <n v="0"/>
    <n v="0"/>
    <n v="0"/>
    <n v="0"/>
    <n v="1865"/>
    <n v="10172.629999999999"/>
    <n v="65.02"/>
    <n v="0"/>
  </r>
  <r>
    <x v="4"/>
    <s v="17 Ltr Bkt Only Handle (blue)"/>
    <s v="Component"/>
    <s v="Trading"/>
    <s v="Pcs."/>
    <m/>
    <n v="0"/>
    <n v="96"/>
    <n v="48.72"/>
    <n v="1378.76"/>
    <n v="0"/>
    <n v="0"/>
    <n v="0"/>
    <n v="0"/>
    <n v="0"/>
    <n v="0"/>
    <n v="0"/>
    <n v="0"/>
    <n v="0"/>
    <n v="0"/>
    <n v="0"/>
    <n v="0"/>
    <n v="0"/>
    <n v="0"/>
    <n v="0"/>
    <n v="0"/>
    <n v="96"/>
    <n v="1378.76"/>
    <n v="48.72"/>
    <n v="0"/>
  </r>
  <r>
    <x v="4"/>
    <s v="17 LTR BKT ONLY HANDLE (G.PIGEON)"/>
    <s v="Component"/>
    <s v="Trading"/>
    <s v="Pcs."/>
    <m/>
    <n v="0"/>
    <n v="-10"/>
    <n v="0"/>
    <n v="-152.11000000000001"/>
    <n v="0"/>
    <n v="0"/>
    <n v="0"/>
    <n v="0"/>
    <n v="0"/>
    <n v="0"/>
    <n v="0"/>
    <n v="0"/>
    <n v="0"/>
    <n v="0"/>
    <n v="0"/>
    <n v="0"/>
    <n v="0"/>
    <n v="0"/>
    <n v="0"/>
    <n v="0"/>
    <n v="-10"/>
    <n v="-152.11000000000001"/>
    <n v="0"/>
    <n v="0"/>
  </r>
  <r>
    <x v="4"/>
    <s v="17 LTR BKT ONLY HANDLE (GRAY)"/>
    <s v="Component"/>
    <s v="Trading"/>
    <s v="Pcs."/>
    <m/>
    <n v="0"/>
    <n v="38"/>
    <n v="0"/>
    <n v="580.41"/>
    <n v="0"/>
    <n v="0"/>
    <n v="0"/>
    <n v="0"/>
    <n v="0"/>
    <n v="0"/>
    <n v="0"/>
    <n v="0"/>
    <n v="0"/>
    <n v="0"/>
    <n v="0"/>
    <n v="0"/>
    <n v="0"/>
    <n v="0"/>
    <n v="0"/>
    <n v="0"/>
    <n v="38"/>
    <n v="580.41"/>
    <n v="0"/>
    <n v="0"/>
  </r>
  <r>
    <x v="4"/>
    <s v="17 Ltr Bkt Only Handle (M.B)"/>
    <s v="Component"/>
    <s v="Trading"/>
    <s v="Pcs."/>
    <m/>
    <n v="0"/>
    <n v="281"/>
    <n v="6"/>
    <n v="4123.2299999999996"/>
    <n v="0"/>
    <n v="0"/>
    <n v="0"/>
    <n v="0"/>
    <n v="0"/>
    <n v="0"/>
    <n v="0"/>
    <n v="0"/>
    <n v="0"/>
    <n v="0"/>
    <n v="0"/>
    <n v="0"/>
    <n v="0"/>
    <n v="0"/>
    <n v="0"/>
    <n v="0"/>
    <n v="281"/>
    <n v="4123.2299999999996"/>
    <n v="6"/>
    <n v="0"/>
  </r>
  <r>
    <x v="4"/>
    <s v="17 Ltr Bkt Only Handle (M.W)"/>
    <s v="Component"/>
    <s v="Trading"/>
    <s v="Pcs."/>
    <m/>
    <n v="0"/>
    <n v="304"/>
    <n v="3.79"/>
    <n v="4606.6000000000004"/>
    <n v="0"/>
    <n v="0"/>
    <n v="0"/>
    <n v="0"/>
    <n v="0"/>
    <n v="0"/>
    <n v="0"/>
    <n v="0"/>
    <n v="0"/>
    <n v="0"/>
    <n v="0"/>
    <n v="0"/>
    <n v="0"/>
    <n v="0"/>
    <n v="0"/>
    <n v="0"/>
    <n v="304"/>
    <n v="4606.6000000000004"/>
    <n v="3.79"/>
    <n v="0"/>
  </r>
  <r>
    <x v="4"/>
    <s v="17 Ltr Bkt Only Handle (orange)"/>
    <s v="Component"/>
    <s v="Trading"/>
    <s v="Pcs."/>
    <m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0"/>
    <n v="0"/>
    <n v="0"/>
  </r>
  <r>
    <x v="4"/>
    <s v="17 Ltr Bkt Only Handle (pink)"/>
    <s v="Component"/>
    <s v="Trading"/>
    <s v="Pcs."/>
    <m/>
    <n v="0"/>
    <n v="630"/>
    <n v="49.12"/>
    <n v="8821.7099999999991"/>
    <n v="0"/>
    <n v="0"/>
    <n v="0"/>
    <n v="0"/>
    <n v="0"/>
    <n v="0"/>
    <n v="0"/>
    <n v="0"/>
    <n v="0"/>
    <n v="0"/>
    <n v="0"/>
    <n v="0"/>
    <n v="0"/>
    <n v="0"/>
    <n v="0"/>
    <n v="0"/>
    <n v="630"/>
    <n v="8821.7099999999991"/>
    <n v="49.12"/>
    <n v="0"/>
  </r>
  <r>
    <x v="4"/>
    <s v="17 LTR BKT ONLY HANDLE(SILVER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18 Ltr Bkt Only Handle (Gr)"/>
    <s v="Rajeshwari"/>
    <s v="Trading"/>
    <s v="Pcs."/>
    <m/>
    <n v="0"/>
    <n v="95"/>
    <n v="0"/>
    <n v="1360.92"/>
    <n v="0"/>
    <n v="0"/>
    <n v="160"/>
    <n v="2292.94"/>
    <n v="0"/>
    <n v="0"/>
    <n v="250"/>
    <n v="42.19"/>
    <n v="292.19"/>
    <n v="3582.5"/>
    <n v="0"/>
    <n v="0"/>
    <n v="0"/>
    <n v="0"/>
    <n v="0"/>
    <n v="0"/>
    <n v="5"/>
    <n v="71.64"/>
    <n v="0"/>
    <n v="0"/>
  </r>
  <r>
    <x v="4"/>
    <s v="20 Ltr Bucket Handle (orange)"/>
    <s v="Component"/>
    <s v="Trading"/>
    <s v="Pcs."/>
    <m/>
    <n v="0"/>
    <n v="522.03"/>
    <n v="4.8499999999999996"/>
    <n v="5535.84"/>
    <n v="0"/>
    <n v="0"/>
    <n v="0"/>
    <n v="0"/>
    <n v="0"/>
    <n v="0"/>
    <n v="0"/>
    <n v="0"/>
    <n v="0"/>
    <n v="0"/>
    <n v="0"/>
    <n v="0"/>
    <n v="0"/>
    <n v="0"/>
    <n v="0"/>
    <n v="0"/>
    <n v="522.03"/>
    <n v="5535.84"/>
    <n v="4.8499999999999996"/>
    <n v="0"/>
  </r>
  <r>
    <x v="4"/>
    <s v="20 LTR BUCKET ONLY HANDLE (BLUE)"/>
    <s v="Component"/>
    <s v="Trading"/>
    <s v="Pcs."/>
    <m/>
    <n v="0"/>
    <n v="978"/>
    <n v="22.94"/>
    <n v="10544.45"/>
    <n v="0"/>
    <n v="0"/>
    <n v="0"/>
    <n v="0"/>
    <n v="0"/>
    <n v="0"/>
    <n v="439"/>
    <n v="74.085639999999998"/>
    <n v="513.08564000000001"/>
    <n v="4732.42"/>
    <n v="0"/>
    <n v="0"/>
    <n v="0"/>
    <n v="0"/>
    <n v="0"/>
    <n v="0"/>
    <n v="539"/>
    <n v="5811.31"/>
    <n v="22.94"/>
    <n v="0"/>
  </r>
  <r>
    <x v="4"/>
    <s v="20 LTR BUCKET ONLY HANDLE (PINK)"/>
    <s v="Component"/>
    <s v="Trading"/>
    <s v="Pcs."/>
    <m/>
    <n v="0"/>
    <n v="619"/>
    <n v="16.93"/>
    <n v="6552.14"/>
    <n v="0"/>
    <n v="0"/>
    <n v="0"/>
    <n v="0"/>
    <n v="0"/>
    <n v="0"/>
    <n v="350"/>
    <n v="59.066000000000003"/>
    <n v="409.06600000000003"/>
    <n v="3706.5"/>
    <n v="0"/>
    <n v="0"/>
    <n v="0"/>
    <n v="0"/>
    <n v="0"/>
    <n v="0"/>
    <n v="269"/>
    <n v="2847.38"/>
    <n v="16.93"/>
    <n v="0"/>
  </r>
  <r>
    <x v="4"/>
    <s v="20 Ltr Bucket Only Handle M Baize"/>
    <s v="Component"/>
    <s v="Trading"/>
    <s v="Pcs."/>
    <m/>
    <n v="0"/>
    <n v="258"/>
    <n v="3.79"/>
    <n v="2744.5"/>
    <n v="0"/>
    <n v="0"/>
    <n v="0"/>
    <n v="0"/>
    <n v="0"/>
    <n v="0"/>
    <n v="235"/>
    <n v="39.6586"/>
    <n v="274.65859999999998"/>
    <n v="2500.4"/>
    <n v="0"/>
    <n v="0"/>
    <n v="0"/>
    <n v="0"/>
    <n v="0"/>
    <n v="0"/>
    <n v="23"/>
    <n v="244.66"/>
    <n v="3.79"/>
    <n v="0"/>
  </r>
  <r>
    <x v="4"/>
    <s v="20 Ltr Bucket Only Handle M White"/>
    <s v="Component"/>
    <s v="Trading"/>
    <s v="Pcs."/>
    <m/>
    <n v="0"/>
    <n v="76"/>
    <n v="1.54"/>
    <n v="807.48"/>
    <n v="0"/>
    <n v="0"/>
    <n v="90"/>
    <n v="957.4"/>
    <n v="0"/>
    <n v="0"/>
    <n v="162"/>
    <n v="27.339120000000001"/>
    <n v="189.33912000000001"/>
    <n v="1722.06"/>
    <n v="0"/>
    <n v="0"/>
    <n v="0"/>
    <n v="0"/>
    <n v="0"/>
    <n v="0"/>
    <n v="4"/>
    <n v="42.53"/>
    <n v="1.54"/>
    <n v="0"/>
  </r>
  <r>
    <x v="4"/>
    <s v="20 Ltr Bucket Only Handle silver"/>
    <s v="Component"/>
    <s v="Trading"/>
    <s v="Pcs."/>
    <m/>
    <n v="0"/>
    <n v="920"/>
    <n v="2.48"/>
    <n v="9949.2099999999991"/>
    <n v="0"/>
    <n v="0"/>
    <n v="0"/>
    <n v="0"/>
    <n v="0"/>
    <n v="0"/>
    <n v="315"/>
    <n v="53.159400000000005"/>
    <n v="368.15940000000001"/>
    <n v="3405.15"/>
    <n v="0"/>
    <n v="0"/>
    <n v="0"/>
    <n v="0"/>
    <n v="0"/>
    <n v="0"/>
    <n v="605"/>
    <n v="6542.69"/>
    <n v="2.48"/>
    <n v="0"/>
  </r>
  <r>
    <x v="4"/>
    <s v="20 Ltr. Container (Scrap)"/>
    <s v="GROW PACK"/>
    <s v="Trading"/>
    <s v="Kg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20 Ltr. Container Mould"/>
    <s v="Mould for Job"/>
    <s v="Trading"/>
    <s v="Pcs."/>
    <m/>
    <n v="0"/>
    <n v="1"/>
    <n v="0"/>
    <n v="2200000"/>
    <n v="0"/>
    <n v="0"/>
    <n v="0"/>
    <n v="0"/>
    <n v="0"/>
    <n v="0"/>
    <n v="1"/>
    <n v="0.16876000000000002"/>
    <n v="1.16876"/>
    <n v="2200000"/>
    <n v="0"/>
    <n v="0"/>
    <n v="0"/>
    <n v="0"/>
    <n v="0"/>
    <n v="0"/>
    <n v="0"/>
    <n v="0"/>
    <n v="0"/>
    <n v="0"/>
  </r>
  <r>
    <x v="4"/>
    <s v="2007 PLANTER 7 NO.(BL)"/>
    <s v="PLANTER"/>
    <s v="Finished Good"/>
    <s v="Pcs."/>
    <n v="100"/>
    <n v="109"/>
    <n v="91"/>
    <n v="8.7799999999999994"/>
    <n v="2366"/>
    <n v="0"/>
    <n v="0"/>
    <n v="60"/>
    <n v="692.57"/>
    <n v="120"/>
    <n v="2296.3200000000002"/>
    <n v="0"/>
    <n v="0"/>
    <n v="0"/>
    <n v="0"/>
    <n v="9.9190000000000005"/>
    <n v="6"/>
    <n v="1.0073400000000001"/>
    <n v="20"/>
    <n v="27.007339999999999"/>
    <n v="13.08"/>
    <n v="31"/>
    <n v="510.5"/>
    <n v="22.707340000000002"/>
    <n v="0"/>
  </r>
  <r>
    <x v="4"/>
    <s v="2007 PLANTER 7 NO.(BR)"/>
    <s v="PLANTER"/>
    <s v="Finished Good"/>
    <s v="Pcs."/>
    <n v="100"/>
    <n v="109"/>
    <n v="179"/>
    <n v="6.59"/>
    <n v="4654"/>
    <n v="0"/>
    <n v="0"/>
    <n v="0"/>
    <n v="0"/>
    <n v="24"/>
    <n v="455.52"/>
    <n v="0"/>
    <n v="0"/>
    <n v="0"/>
    <n v="0"/>
    <n v="19.510999999999999"/>
    <n v="0"/>
    <n v="0"/>
    <n v="10"/>
    <n v="10"/>
    <n v="2.6160000000000001"/>
    <n v="155"/>
    <n v="4030"/>
    <n v="13.974"/>
    <n v="0"/>
  </r>
  <r>
    <x v="4"/>
    <s v="2007 PLANTER 7 NO.(GR)"/>
    <s v="PLANTER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2007 PLANTER 7 NO.(MB)"/>
    <s v="PLANTER"/>
    <s v="Finished Good"/>
    <s v="Pcs."/>
    <n v="100"/>
    <n v="109"/>
    <n v="58"/>
    <n v="7.62"/>
    <n v="1508"/>
    <n v="0"/>
    <n v="0"/>
    <n v="91"/>
    <n v="273"/>
    <n v="115"/>
    <n v="2230.02"/>
    <n v="0"/>
    <n v="0"/>
    <n v="0"/>
    <n v="0"/>
    <n v="6.3220000000000001"/>
    <n v="9.1"/>
    <n v="1.5277989999999999"/>
    <n v="20"/>
    <n v="30.627799"/>
    <n v="12.535"/>
    <n v="34"/>
    <n v="-851.5"/>
    <n v="25.712799"/>
    <n v="0"/>
  </r>
  <r>
    <x v="4"/>
    <s v="2007 PLANTER 7 NO.(MW)"/>
    <s v="PLANTER"/>
    <s v="Finished Good"/>
    <s v="Pcs."/>
    <n v="100"/>
    <n v="109"/>
    <n v="152"/>
    <n v="4.5999999999999996"/>
    <n v="3952"/>
    <n v="0"/>
    <n v="0"/>
    <n v="0"/>
    <n v="0"/>
    <n v="60"/>
    <n v="1157.52"/>
    <n v="0"/>
    <n v="0"/>
    <n v="0"/>
    <n v="0"/>
    <n v="16.568000000000001"/>
    <n v="0"/>
    <n v="0"/>
    <n v="20"/>
    <n v="20"/>
    <n v="6.54"/>
    <n v="92"/>
    <n v="2392"/>
    <n v="18.060000000000002"/>
    <n v="0"/>
  </r>
  <r>
    <x v="4"/>
    <s v="2007 PLANTER 7 NO.(R)"/>
    <s v="PLANTER"/>
    <s v="Finished Good"/>
    <s v="Pcs."/>
    <n v="100"/>
    <n v="109"/>
    <n v="11"/>
    <n v="8.0500000000000007"/>
    <n v="286"/>
    <n v="0"/>
    <n v="0"/>
    <n v="0"/>
    <n v="0"/>
    <n v="0"/>
    <n v="0"/>
    <n v="0"/>
    <n v="0"/>
    <n v="0"/>
    <n v="0"/>
    <n v="1.1990000000000001"/>
    <n v="0"/>
    <n v="0"/>
    <n v="20"/>
    <n v="20"/>
    <n v="0"/>
    <n v="11"/>
    <n v="286"/>
    <n v="28.05"/>
    <n v="0"/>
  </r>
  <r>
    <x v="4"/>
    <s v="2007 PLANTER 7 NO.(W)"/>
    <s v="PLANTER"/>
    <s v="Finished Good"/>
    <s v="Pcs."/>
    <n v="100"/>
    <n v="109"/>
    <n v="494"/>
    <n v="10.81"/>
    <n v="12844"/>
    <n v="0"/>
    <n v="0"/>
    <n v="0"/>
    <n v="0"/>
    <n v="144"/>
    <n v="2733.12"/>
    <n v="0"/>
    <n v="0"/>
    <n v="0"/>
    <n v="0"/>
    <n v="53.845999999999997"/>
    <n v="0"/>
    <n v="0"/>
    <n v="10"/>
    <n v="10"/>
    <n v="15.696"/>
    <n v="350"/>
    <n v="9100"/>
    <n v="5.1140000000000025"/>
    <n v="0"/>
  </r>
  <r>
    <x v="4"/>
    <s v="2007 PLANTER 7 NO.(Y)"/>
    <s v="PLANTER"/>
    <s v="Finished Good"/>
    <s v="Pcs."/>
    <n v="100"/>
    <n v="109"/>
    <n v="43"/>
    <n v="5.72"/>
    <n v="1118"/>
    <n v="0"/>
    <n v="0"/>
    <n v="46"/>
    <n v="343.74"/>
    <n v="89"/>
    <n v="1723.02"/>
    <n v="0"/>
    <n v="0"/>
    <n v="0"/>
    <n v="0"/>
    <n v="4.6870000000000003"/>
    <n v="4.5999999999999996"/>
    <n v="0.77229400000000004"/>
    <n v="20"/>
    <n v="25.372294"/>
    <n v="9.7010000000000005"/>
    <n v="0"/>
    <n v="0"/>
    <n v="21.391293999999998"/>
    <n v="0"/>
  </r>
  <r>
    <x v="4"/>
    <s v="2007 PLANTER NO.07 (MIX)"/>
    <s v="PLANTER"/>
    <s v="Finished Good"/>
    <s v="Pcs."/>
    <n v="100"/>
    <n v="109"/>
    <n v="60"/>
    <n v="2.71"/>
    <n v="1620"/>
    <n v="0"/>
    <n v="0"/>
    <n v="0"/>
    <n v="0"/>
    <n v="0"/>
    <n v="0"/>
    <n v="0"/>
    <n v="0"/>
    <n v="0"/>
    <n v="0"/>
    <n v="6.54"/>
    <n v="0"/>
    <n v="0"/>
    <n v="0"/>
    <n v="0"/>
    <n v="0"/>
    <n v="60"/>
    <n v="1620"/>
    <n v="2.71"/>
    <n v="0"/>
  </r>
  <r>
    <x v="4"/>
    <s v="2009 PLANTER NO.09 (MIX)"/>
    <s v="PLANTER"/>
    <s v="Finished Good"/>
    <s v="Pcs."/>
    <n v="160"/>
    <n v="174"/>
    <n v="-48"/>
    <n v="0"/>
    <n v="-1767.84"/>
    <n v="0"/>
    <n v="0"/>
    <n v="638"/>
    <n v="20100.86"/>
    <n v="288"/>
    <n v="9072"/>
    <n v="0"/>
    <n v="0"/>
    <n v="0"/>
    <n v="0"/>
    <n v="-8.3520000000000003"/>
    <n v="102.08"/>
    <n v="17.138211200000001"/>
    <n v="0"/>
    <n v="119.2182112"/>
    <n v="50.112000000000002"/>
    <n v="302"/>
    <n v="7672.93"/>
    <n v="69.10621119999999"/>
    <n v="0"/>
  </r>
  <r>
    <x v="4"/>
    <s v="2009 PLANTER NO.9 (BLACK)"/>
    <s v="PLANTER"/>
    <s v="Finished Good"/>
    <s v="Pcs."/>
    <n v="160"/>
    <n v="174"/>
    <n v="393"/>
    <n v="36.340000000000003"/>
    <n v="7279.85"/>
    <n v="0"/>
    <n v="0"/>
    <n v="0"/>
    <n v="0"/>
    <n v="48"/>
    <n v="1526.88"/>
    <n v="56"/>
    <n v="9.4505600000000012"/>
    <n v="65.450559999999996"/>
    <n v="999.04"/>
    <n v="68.382000000000005"/>
    <n v="0"/>
    <n v="0"/>
    <n v="0"/>
    <n v="0"/>
    <n v="8.3520000000000003"/>
    <n v="289"/>
    <n v="5424.2"/>
    <n v="27.988000000000003"/>
    <n v="0"/>
  </r>
  <r>
    <x v="4"/>
    <s v="2009 PLANTER NO.9 (BROWN)"/>
    <s v="PLANTER"/>
    <s v="Finished Good"/>
    <s v="Pcs."/>
    <n v="160"/>
    <n v="174"/>
    <n v="1088"/>
    <n v="16.649999999999999"/>
    <n v="47872"/>
    <n v="0"/>
    <n v="0"/>
    <n v="0"/>
    <n v="0"/>
    <n v="36"/>
    <n v="1141.44"/>
    <n v="56"/>
    <n v="9.4505600000000012"/>
    <n v="65.450559999999996"/>
    <n v="2464"/>
    <n v="189.31200000000001"/>
    <n v="0"/>
    <n v="0"/>
    <n v="0"/>
    <n v="0"/>
    <n v="6.2640000000000002"/>
    <n v="996"/>
    <n v="43824"/>
    <n v="10.385999999999999"/>
    <n v="0"/>
  </r>
  <r>
    <x v="4"/>
    <s v="2009 PLANTER NO.9 (GREEN)"/>
    <s v="PLANTER"/>
    <s v="Finished Good"/>
    <s v="Pcs."/>
    <n v="160"/>
    <n v="174"/>
    <n v="268"/>
    <n v="50.08"/>
    <n v="4806.38"/>
    <n v="0"/>
    <n v="0"/>
    <n v="0"/>
    <n v="0"/>
    <n v="48"/>
    <n v="1526.88"/>
    <n v="0"/>
    <n v="0"/>
    <n v="0"/>
    <n v="0"/>
    <n v="46.631999999999998"/>
    <n v="0"/>
    <n v="0"/>
    <n v="0"/>
    <n v="0"/>
    <n v="8.3520000000000003"/>
    <n v="220"/>
    <n v="3945.54"/>
    <n v="41.727999999999994"/>
    <n v="0"/>
  </r>
  <r>
    <x v="4"/>
    <s v="2009 PLANTER NO.9 (MB)"/>
    <s v="PLANTER"/>
    <s v="Finished Good"/>
    <s v="Pcs."/>
    <n v="160"/>
    <n v="174"/>
    <n v="494"/>
    <n v="12.89"/>
    <n v="17233.669999999998"/>
    <n v="0"/>
    <n v="0"/>
    <n v="0"/>
    <n v="0"/>
    <n v="54"/>
    <n v="1724.88"/>
    <n v="56"/>
    <n v="9.4505600000000012"/>
    <n v="65.450559999999996"/>
    <n v="1953.84"/>
    <n v="85.956000000000003"/>
    <n v="0"/>
    <n v="0"/>
    <n v="0"/>
    <n v="0"/>
    <n v="9.3960000000000008"/>
    <n v="384"/>
    <n v="13396.22"/>
    <n v="3.4939999999999998"/>
    <n v="0"/>
  </r>
  <r>
    <x v="4"/>
    <s v="2009 PLANTER NO.9 (MW)"/>
    <s v="PLANTER"/>
    <s v="Finished Good"/>
    <s v="Pcs."/>
    <n v="160"/>
    <n v="174"/>
    <n v="322"/>
    <n v="18.64"/>
    <n v="9448.6200000000008"/>
    <n v="0"/>
    <n v="0"/>
    <n v="0"/>
    <n v="0"/>
    <n v="36"/>
    <n v="1148.8800000000001"/>
    <n v="56"/>
    <n v="9.4505600000000012"/>
    <n v="65.450559999999996"/>
    <n v="1643.04"/>
    <n v="56.027999999999999"/>
    <n v="0"/>
    <n v="0"/>
    <n v="0"/>
    <n v="0"/>
    <n v="6.2640000000000002"/>
    <n v="230"/>
    <n v="6749.02"/>
    <n v="12.376000000000001"/>
    <n v="0"/>
  </r>
  <r>
    <x v="4"/>
    <s v="2009 PLANTER NO.9 (R)"/>
    <s v="PLANTER"/>
    <s v="Finished Good"/>
    <s v="Pcs."/>
    <n v="160"/>
    <n v="174"/>
    <n v="383"/>
    <n v="47.04"/>
    <n v="8103.49"/>
    <n v="0"/>
    <n v="0"/>
    <n v="0"/>
    <n v="0"/>
    <n v="36"/>
    <n v="1148.8800000000001"/>
    <n v="56"/>
    <n v="9.4505600000000012"/>
    <n v="65.450559999999996"/>
    <n v="1114.96"/>
    <n v="66.641999999999996"/>
    <n v="0"/>
    <n v="0"/>
    <n v="0"/>
    <n v="0"/>
    <n v="6.2640000000000002"/>
    <n v="291"/>
    <n v="6271.74"/>
    <n v="40.775999999999996"/>
    <n v="0"/>
  </r>
  <r>
    <x v="4"/>
    <s v="2009 PLANTER NO.9 (WHITE)"/>
    <s v="PLANTER"/>
    <s v="Finished Good"/>
    <s v="Pcs."/>
    <n v="160"/>
    <n v="174"/>
    <n v="505"/>
    <n v="3.93"/>
    <n v="22220"/>
    <n v="0"/>
    <n v="0"/>
    <n v="0"/>
    <n v="0"/>
    <n v="36"/>
    <n v="1148.8800000000001"/>
    <n v="56"/>
    <n v="9.4505600000000012"/>
    <n v="65.450559999999996"/>
    <n v="2464"/>
    <n v="87.87"/>
    <n v="0"/>
    <n v="0"/>
    <n v="20"/>
    <n v="20"/>
    <n v="6.2640000000000002"/>
    <n v="413"/>
    <n v="18172"/>
    <n v="17.666"/>
    <n v="0"/>
  </r>
  <r>
    <x v="4"/>
    <s v="2009 PLANTER NO.9 (Y)"/>
    <s v="PLANTER"/>
    <s v="Finished Good"/>
    <s v="Pcs."/>
    <n v="160"/>
    <n v="174"/>
    <n v="574"/>
    <n v="15.22"/>
    <n v="22368.84"/>
    <n v="0"/>
    <n v="0"/>
    <n v="0"/>
    <n v="0"/>
    <n v="36"/>
    <n v="1148.8800000000001"/>
    <n v="56"/>
    <n v="9.4505600000000012"/>
    <n v="65.450559999999996"/>
    <n v="2094.96"/>
    <n v="99.876000000000005"/>
    <n v="0"/>
    <n v="0"/>
    <n v="0"/>
    <n v="0"/>
    <n v="6.2640000000000002"/>
    <n v="482"/>
    <n v="18927.48"/>
    <n v="8.9559999999999995"/>
    <n v="0"/>
  </r>
  <r>
    <x v="4"/>
    <s v="2012 PLANTER 12 NO.(GR)"/>
    <s v="PLANTER"/>
    <s v="Finished Good"/>
    <s v="Pcs."/>
    <n v="265"/>
    <n v="289"/>
    <n v="263.5"/>
    <n v="80.34"/>
    <n v="9858.3799999999992"/>
    <n v="0"/>
    <n v="0"/>
    <n v="0"/>
    <n v="0"/>
    <n v="119"/>
    <n v="6258.36"/>
    <n v="0"/>
    <n v="0"/>
    <n v="0"/>
    <n v="0"/>
    <n v="76.151499999999999"/>
    <n v="0"/>
    <n v="0"/>
    <n v="0"/>
    <n v="0"/>
    <n v="34.390999999999998"/>
    <n v="144.5"/>
    <n v="5901.73"/>
    <n v="45.949000000000005"/>
    <n v="0"/>
  </r>
  <r>
    <x v="4"/>
    <s v="2012 PLANTER NO.12 (BL)"/>
    <s v="PLANTER"/>
    <s v="Finished Good"/>
    <s v="Pcs."/>
    <n v="265"/>
    <n v="289"/>
    <n v="-11.5"/>
    <n v="40.69"/>
    <n v="-391.93"/>
    <n v="0"/>
    <n v="0"/>
    <n v="0"/>
    <n v="0"/>
    <n v="15"/>
    <n v="765"/>
    <n v="0"/>
    <n v="0"/>
    <n v="0"/>
    <n v="0"/>
    <n v="-3.3235000000000001"/>
    <n v="0"/>
    <n v="0"/>
    <n v="60"/>
    <n v="60"/>
    <n v="4.335"/>
    <n v="-26.5"/>
    <n v="-1156.93"/>
    <n v="96.355000000000004"/>
    <n v="0"/>
  </r>
  <r>
    <x v="4"/>
    <s v="2012 PLANTER NO.12 (BR)"/>
    <s v="PLANTER"/>
    <s v="Finished Good"/>
    <s v="Pcs."/>
    <n v="265"/>
    <n v="289"/>
    <n v="506.5"/>
    <n v="4.32"/>
    <n v="21012.62"/>
    <n v="0"/>
    <n v="0"/>
    <n v="0"/>
    <n v="0"/>
    <n v="459"/>
    <n v="24765.8"/>
    <n v="0"/>
    <n v="0"/>
    <n v="0"/>
    <n v="0"/>
    <n v="146.3785"/>
    <n v="0"/>
    <n v="0"/>
    <n v="140"/>
    <n v="140"/>
    <n v="132.65100000000001"/>
    <n v="47.5"/>
    <n v="1970.58"/>
    <n v="11.668999999999983"/>
    <n v="0"/>
  </r>
  <r>
    <x v="4"/>
    <s v="2012 PLANTER NO.12 (MB)"/>
    <s v="PLANTER"/>
    <s v="Finished Good"/>
    <s v="Pcs."/>
    <n v="265"/>
    <n v="289"/>
    <n v="87.5"/>
    <n v="55.06"/>
    <n v="3616.99"/>
    <n v="0"/>
    <n v="0"/>
    <n v="0"/>
    <n v="0"/>
    <n v="71"/>
    <n v="3754.08"/>
    <n v="0"/>
    <n v="0"/>
    <n v="0"/>
    <n v="0"/>
    <n v="25.287500000000001"/>
    <n v="0"/>
    <n v="0"/>
    <n v="60"/>
    <n v="60"/>
    <n v="20.518999999999998"/>
    <n v="16.5"/>
    <n v="682.06"/>
    <n v="94.540999999999997"/>
    <n v="0"/>
  </r>
  <r>
    <x v="4"/>
    <s v="2012 PLANTER NO.12 (MIX)"/>
    <s v="PLANTER"/>
    <s v="Finished Good"/>
    <s v="Pcs."/>
    <n v="265"/>
    <n v="289"/>
    <n v="0"/>
    <n v="6.15"/>
    <n v="0"/>
    <n v="0"/>
    <n v="0"/>
    <n v="175"/>
    <n v="7222.25"/>
    <n v="0"/>
    <n v="0"/>
    <n v="0"/>
    <n v="0"/>
    <n v="0"/>
    <n v="0"/>
    <n v="0"/>
    <n v="46.375"/>
    <n v="7.7858987500000012"/>
    <n v="0"/>
    <n v="54.160898750000001"/>
    <n v="0"/>
    <n v="175"/>
    <n v="7222.25"/>
    <n v="60.31089875"/>
    <n v="0"/>
  </r>
  <r>
    <x v="4"/>
    <s v="2012 PLANTER NO.12 (MW)"/>
    <s v="PLANTER"/>
    <s v="Finished Good"/>
    <s v="Pcs."/>
    <n v="265"/>
    <n v="289"/>
    <n v="180.5"/>
    <n v="38.799999999999997"/>
    <n v="6922.45"/>
    <n v="0"/>
    <n v="0"/>
    <n v="160"/>
    <n v="4953.3500000000004"/>
    <n v="87"/>
    <n v="4645.12"/>
    <n v="0"/>
    <n v="0"/>
    <n v="0"/>
    <n v="0"/>
    <n v="52.164499999999997"/>
    <n v="42.4"/>
    <n v="7.1185360000000006"/>
    <n v="0"/>
    <n v="49.518535999999997"/>
    <n v="25.143000000000001"/>
    <n v="253.5"/>
    <n v="8539.2199999999993"/>
    <n v="63.175535999999994"/>
    <n v="0"/>
  </r>
  <r>
    <x v="4"/>
    <s v="2012 PLANTER NO.12 (R)"/>
    <s v="PLANTER"/>
    <s v="Finished Good"/>
    <s v="Pcs."/>
    <n v="265"/>
    <n v="289"/>
    <n v="107.5"/>
    <n v="73.739999999999995"/>
    <n v="3432.64"/>
    <n v="0"/>
    <n v="0"/>
    <n v="0"/>
    <n v="0"/>
    <n v="103"/>
    <n v="5447.05"/>
    <n v="0"/>
    <n v="0"/>
    <n v="0"/>
    <n v="0"/>
    <n v="31.067499999999999"/>
    <n v="0"/>
    <n v="0"/>
    <n v="20"/>
    <n v="20"/>
    <n v="29.766999999999999"/>
    <n v="4.5"/>
    <n v="143.69"/>
    <n v="63.972999999999999"/>
    <n v="0"/>
  </r>
  <r>
    <x v="4"/>
    <s v="2012 PLANTER NO.12 (W)"/>
    <s v="PLANTER"/>
    <s v="Finished Good"/>
    <s v="Pcs."/>
    <n v="265"/>
    <n v="289"/>
    <n v="-4.5"/>
    <n v="83.44"/>
    <n v="-334.13"/>
    <n v="0"/>
    <n v="0"/>
    <n v="213"/>
    <n v="6384.95"/>
    <n v="18"/>
    <n v="918"/>
    <n v="0"/>
    <n v="0"/>
    <n v="0"/>
    <n v="0"/>
    <n v="-1.3005"/>
    <n v="56.445"/>
    <n v="9.4765510500000012"/>
    <n v="0"/>
    <n v="65.921551050000005"/>
    <n v="5.202"/>
    <n v="190.5"/>
    <n v="5710.48"/>
    <n v="144.15955105"/>
    <n v="0"/>
  </r>
  <r>
    <x v="4"/>
    <s v="2012 PLANTER NO.12 (Y)"/>
    <s v="PLANTER"/>
    <s v="Finished Good"/>
    <s v="Pcs."/>
    <n v="265"/>
    <n v="289"/>
    <n v="124.5"/>
    <n v="74.14"/>
    <n v="3916.51"/>
    <n v="0"/>
    <n v="0"/>
    <n v="0"/>
    <n v="0"/>
    <n v="73"/>
    <n v="3856.08"/>
    <n v="0"/>
    <n v="0"/>
    <n v="0"/>
    <n v="0"/>
    <n v="35.980499999999999"/>
    <n v="0"/>
    <n v="0"/>
    <n v="10"/>
    <n v="10"/>
    <n v="21.097000000000001"/>
    <n v="51.5"/>
    <n v="1620.09"/>
    <n v="63.042999999999999"/>
    <n v="0"/>
  </r>
  <r>
    <x v="4"/>
    <s v="2014 PLANTER NO.14 (BLACK)"/>
    <s v="PLANTER"/>
    <s v="Finished Good"/>
    <s v="Pcs."/>
    <n v="420"/>
    <n v="458"/>
    <n v="222.5"/>
    <n v="71.459999999999994"/>
    <n v="10840.94"/>
    <n v="0"/>
    <n v="0"/>
    <n v="0"/>
    <n v="0"/>
    <n v="12"/>
    <n v="985.08"/>
    <n v="62"/>
    <n v="10.463120000000002"/>
    <n v="72.463120000000004"/>
    <n v="3020.64"/>
    <n v="101.905"/>
    <n v="0"/>
    <n v="0"/>
    <n v="0"/>
    <n v="0"/>
    <n v="5.4960000000000004"/>
    <n v="148.5"/>
    <n v="7235.41"/>
    <n v="65.963999999999999"/>
    <n v="0"/>
  </r>
  <r>
    <x v="4"/>
    <s v="2014 PLANTER NO.14 (BROWN)"/>
    <s v="PLANTER"/>
    <s v="Finished Good"/>
    <s v="Pcs."/>
    <n v="420"/>
    <n v="458"/>
    <n v="198.5"/>
    <n v="15.38"/>
    <n v="17068.52"/>
    <n v="0"/>
    <n v="0"/>
    <n v="0"/>
    <n v="0"/>
    <n v="0"/>
    <n v="0"/>
    <n v="62"/>
    <n v="10.463120000000002"/>
    <n v="72.463120000000004"/>
    <n v="5331.38"/>
    <n v="90.912999999999997"/>
    <n v="0"/>
    <n v="0"/>
    <n v="10"/>
    <n v="10"/>
    <n v="0"/>
    <n v="136.5"/>
    <n v="11737.29"/>
    <n v="25.380000000000003"/>
    <n v="0"/>
  </r>
  <r>
    <x v="4"/>
    <s v="2014 PLANTER NO.14 (GR)"/>
    <s v="PLANTER"/>
    <s v="Finished Good"/>
    <s v="Pcs."/>
    <n v="420"/>
    <n v="458"/>
    <n v="148.5"/>
    <n v="62.87"/>
    <n v="7215.94"/>
    <n v="0"/>
    <n v="0"/>
    <n v="3"/>
    <n v="145.77000000000001"/>
    <n v="12"/>
    <n v="985.08"/>
    <n v="62"/>
    <n v="10.463120000000002"/>
    <n v="72.463120000000004"/>
    <n v="3012.58"/>
    <n v="68.013000000000005"/>
    <n v="1.26"/>
    <n v="0.21154140000000002"/>
    <n v="0"/>
    <n v="1.4715414"/>
    <n v="5.4960000000000004"/>
    <n v="77.5"/>
    <n v="3765.89"/>
    <n v="58.845541399999995"/>
    <n v="0"/>
  </r>
  <r>
    <x v="4"/>
    <s v="2014 PLANTER NO.14 (MB)"/>
    <s v="PLANTER"/>
    <s v="Finished Good"/>
    <s v="Pcs."/>
    <n v="420"/>
    <n v="458"/>
    <n v="247.5"/>
    <n v="70.56"/>
    <n v="12480.31"/>
    <n v="0"/>
    <n v="0"/>
    <n v="0"/>
    <n v="0"/>
    <n v="26"/>
    <n v="2134.34"/>
    <n v="62"/>
    <n v="10.463120000000002"/>
    <n v="72.463120000000004"/>
    <n v="3126.66"/>
    <n v="113.355"/>
    <n v="0"/>
    <n v="0"/>
    <n v="0"/>
    <n v="0"/>
    <n v="11.907999999999999"/>
    <n v="159.5"/>
    <n v="8042.86"/>
    <n v="58.652000000000001"/>
    <n v="0"/>
  </r>
  <r>
    <x v="4"/>
    <s v="2014 PLANTER NO.14 (MIX)"/>
    <s v="PLANTER"/>
    <s v="Finished Good"/>
    <s v="Pcs."/>
    <n v="420"/>
    <n v="458"/>
    <n v="0"/>
    <n v="39.75"/>
    <n v="0"/>
    <n v="0"/>
    <n v="0"/>
    <n v="595"/>
    <n v="251613.6"/>
    <n v="492"/>
    <n v="38065.800000000003"/>
    <n v="0"/>
    <n v="0"/>
    <n v="0"/>
    <n v="0"/>
    <n v="0"/>
    <n v="249.9"/>
    <n v="41.955711000000001"/>
    <n v="0"/>
    <n v="291.85571099999999"/>
    <n v="225.33600000000001"/>
    <n v="103"/>
    <n v="43556.639999999999"/>
    <n v="106.26971099999997"/>
    <n v="0"/>
  </r>
  <r>
    <x v="4"/>
    <s v="2014 PLANTER NO.14 (MW)"/>
    <s v="PLANTER"/>
    <s v="Finished Good"/>
    <s v="Pcs."/>
    <n v="420"/>
    <n v="458"/>
    <n v="184.5"/>
    <n v="70.75"/>
    <n v="8888.2099999999991"/>
    <n v="0"/>
    <n v="0"/>
    <n v="0"/>
    <n v="0"/>
    <n v="0"/>
    <n v="0"/>
    <n v="62"/>
    <n v="10.463120000000002"/>
    <n v="72.463120000000004"/>
    <n v="2986.54"/>
    <n v="84.501000000000005"/>
    <n v="0"/>
    <n v="0"/>
    <n v="70"/>
    <n v="70"/>
    <n v="0"/>
    <n v="122.5"/>
    <n v="5901.39"/>
    <n v="140.75"/>
    <n v="0"/>
  </r>
  <r>
    <x v="4"/>
    <s v="2014 PLANTER NO.14 (R)"/>
    <s v="PLANTER"/>
    <s v="Finished Good"/>
    <s v="Pcs."/>
    <n v="420"/>
    <n v="458"/>
    <n v="176.5"/>
    <n v="109.76"/>
    <n v="8247.76"/>
    <n v="0"/>
    <n v="0"/>
    <n v="0"/>
    <n v="0"/>
    <n v="12"/>
    <n v="985.08"/>
    <n v="62"/>
    <n v="10.463120000000002"/>
    <n v="72.463120000000004"/>
    <n v="2897.26"/>
    <n v="80.837000000000003"/>
    <n v="0"/>
    <n v="0"/>
    <n v="0"/>
    <n v="0"/>
    <n v="5.4960000000000004"/>
    <n v="102.5"/>
    <n v="4789.78"/>
    <n v="104.26400000000001"/>
    <n v="0"/>
  </r>
  <r>
    <x v="4"/>
    <s v="2014 PLANTER NO.14 (WHITE)"/>
    <s v="PLANTER"/>
    <s v="Finished Good"/>
    <s v="Pcs."/>
    <n v="420"/>
    <n v="458"/>
    <n v="100.5"/>
    <n v="65.459999999999994"/>
    <n v="4928.33"/>
    <n v="0"/>
    <n v="0"/>
    <n v="52"/>
    <n v="2550.08"/>
    <n v="12"/>
    <n v="985.08"/>
    <n v="62"/>
    <n v="10.463120000000002"/>
    <n v="72.463120000000004"/>
    <n v="3040.48"/>
    <n v="46.029000000000003"/>
    <n v="21.84"/>
    <n v="3.6667176000000001"/>
    <n v="0"/>
    <n v="25.506717600000002"/>
    <n v="5.4960000000000004"/>
    <n v="78.5"/>
    <n v="3849.58"/>
    <n v="85.4707176"/>
    <n v="0"/>
  </r>
  <r>
    <x v="4"/>
    <s v="2014 PLANTER NO.14 (Y)"/>
    <s v="PLANTER"/>
    <s v="Finished Good"/>
    <s v="Pcs."/>
    <n v="420"/>
    <n v="458"/>
    <n v="195.5"/>
    <n v="94.53"/>
    <n v="8740.15"/>
    <n v="0"/>
    <n v="0"/>
    <n v="0"/>
    <n v="0"/>
    <n v="0"/>
    <n v="0"/>
    <n v="62"/>
    <n v="10.463120000000002"/>
    <n v="72.463120000000004"/>
    <n v="2772.02"/>
    <n v="89.539000000000001"/>
    <n v="0"/>
    <n v="0"/>
    <n v="0"/>
    <n v="0"/>
    <n v="0"/>
    <n v="133.5"/>
    <n v="5968.34"/>
    <n v="94.53"/>
    <n v="0"/>
  </r>
  <r>
    <x v="4"/>
    <s v="2016 PALNTER (BR)"/>
    <s v="PLANTER"/>
    <s v="Finished Good"/>
    <s v="Pcs."/>
    <n v="720"/>
    <n v="785"/>
    <n v="31"/>
    <n v="52.55"/>
    <n v="3549.36"/>
    <n v="0"/>
    <n v="0"/>
    <n v="20"/>
    <n v="1444.75"/>
    <n v="28"/>
    <n v="3508.44"/>
    <n v="6"/>
    <n v="1.0125599999999999"/>
    <n v="7.0125599999999997"/>
    <n v="466.5"/>
    <n v="24.335000000000001"/>
    <n v="14.4"/>
    <n v="2.4176160000000002"/>
    <n v="40"/>
    <n v="56.817616000000001"/>
    <n v="21.98"/>
    <n v="17"/>
    <n v="1321.74"/>
    <n v="87.387615999999994"/>
    <n v="0"/>
  </r>
  <r>
    <x v="4"/>
    <s v="2016 PLANTER (BL)"/>
    <s v="PLANTER"/>
    <s v="Finished Good"/>
    <s v="Pcs."/>
    <n v="720"/>
    <n v="785"/>
    <n v="57"/>
    <n v="60.05"/>
    <n v="9633"/>
    <n v="0"/>
    <n v="0"/>
    <n v="0"/>
    <n v="0"/>
    <n v="41"/>
    <n v="5156.1899999999996"/>
    <n v="6"/>
    <n v="1.0125599999999999"/>
    <n v="7.0125599999999997"/>
    <n v="1014"/>
    <n v="44.744999999999997"/>
    <n v="0"/>
    <n v="0"/>
    <n v="90"/>
    <n v="90"/>
    <n v="32.185000000000002"/>
    <n v="10"/>
    <n v="1690"/>
    <n v="117.86500000000001"/>
    <n v="0"/>
  </r>
  <r>
    <x v="4"/>
    <s v="2016 PLANTER (GR)"/>
    <s v="PLANTER"/>
    <s v="Finished Good"/>
    <s v="Pcs."/>
    <n v="720"/>
    <n v="785"/>
    <n v="130"/>
    <n v="67.430000000000007"/>
    <n v="11867.92"/>
    <n v="0"/>
    <n v="0"/>
    <n v="0"/>
    <n v="0"/>
    <n v="41"/>
    <n v="5156.1899999999996"/>
    <n v="6"/>
    <n v="1.0125599999999999"/>
    <n v="7.0125599999999997"/>
    <n v="547.74"/>
    <n v="102.05"/>
    <n v="0"/>
    <n v="0"/>
    <n v="90"/>
    <n v="90"/>
    <n v="32.185000000000002"/>
    <n v="83"/>
    <n v="7577.21"/>
    <n v="125.245"/>
    <n v="0"/>
  </r>
  <r>
    <x v="4"/>
    <s v="2016 PLANTER (MB)"/>
    <s v="PLANTER"/>
    <s v="Finished Good"/>
    <s v="Pcs."/>
    <n v="720"/>
    <n v="785"/>
    <n v="23"/>
    <n v="91.86"/>
    <n v="3887"/>
    <n v="0"/>
    <n v="0"/>
    <n v="0"/>
    <n v="0"/>
    <n v="3"/>
    <n v="380.25"/>
    <n v="6"/>
    <n v="1.0125599999999999"/>
    <n v="7.0125599999999997"/>
    <n v="1014"/>
    <n v="18.055"/>
    <n v="0"/>
    <n v="0"/>
    <n v="70"/>
    <n v="70"/>
    <n v="2.355"/>
    <n v="14"/>
    <n v="2366"/>
    <n v="159.50500000000002"/>
    <n v="0"/>
  </r>
  <r>
    <x v="4"/>
    <s v="2016 PLANTER (MIX)"/>
    <s v="PLANTER"/>
    <s v="Finished Good"/>
    <s v="Pcs."/>
    <n v="720"/>
    <n v="785"/>
    <n v="0"/>
    <n v="0"/>
    <n v="0"/>
    <n v="0"/>
    <n v="0"/>
    <n v="116"/>
    <n v="13085.66"/>
    <n v="44"/>
    <n v="5577"/>
    <n v="0"/>
    <n v="0"/>
    <n v="0"/>
    <n v="0"/>
    <n v="0"/>
    <n v="83.52"/>
    <n v="14.0221728"/>
    <n v="0"/>
    <n v="97.542172800000003"/>
    <n v="34.54"/>
    <n v="72"/>
    <n v="8122.13"/>
    <n v="63.002172800000004"/>
    <n v="0"/>
  </r>
  <r>
    <x v="4"/>
    <s v="2016 PLANTER (MW)"/>
    <s v="PLANTER"/>
    <s v="Finished Good"/>
    <s v="Pcs."/>
    <n v="720"/>
    <n v="785"/>
    <n v="98"/>
    <n v="59.28"/>
    <n v="12918.36"/>
    <n v="0"/>
    <n v="0"/>
    <n v="0"/>
    <n v="0"/>
    <n v="36"/>
    <n v="4522.4399999999996"/>
    <n v="6"/>
    <n v="1.0125599999999999"/>
    <n v="7.0125599999999997"/>
    <n v="790.92"/>
    <n v="76.930000000000007"/>
    <n v="0"/>
    <n v="0"/>
    <n v="50"/>
    <n v="50"/>
    <n v="28.26"/>
    <n v="56"/>
    <n v="7381.92"/>
    <n v="81.02"/>
    <n v="0"/>
  </r>
  <r>
    <x v="4"/>
    <s v="2016 PLANTER (R)"/>
    <s v="PLANTER"/>
    <s v="Finished Good"/>
    <s v="Pcs."/>
    <n v="720"/>
    <n v="785"/>
    <n v="128"/>
    <n v="121.83"/>
    <n v="11102.53"/>
    <n v="0"/>
    <n v="0"/>
    <n v="0"/>
    <n v="0"/>
    <n v="41"/>
    <n v="5156.1899999999996"/>
    <n v="6"/>
    <n v="1.0125599999999999"/>
    <n v="7.0125599999999997"/>
    <n v="520.44000000000005"/>
    <n v="100.48"/>
    <n v="0"/>
    <n v="0"/>
    <n v="0"/>
    <n v="0"/>
    <n v="32.185000000000002"/>
    <n v="81"/>
    <n v="7025.82"/>
    <n v="89.644999999999996"/>
    <n v="0"/>
  </r>
  <r>
    <x v="4"/>
    <s v="2016 PLANTER (W)"/>
    <s v="PLANTER"/>
    <s v="Finished Good"/>
    <s v="Pcs."/>
    <n v="720"/>
    <n v="785"/>
    <n v="34"/>
    <n v="53.09"/>
    <n v="5746"/>
    <n v="0"/>
    <n v="0"/>
    <n v="20"/>
    <n v="1545.95"/>
    <n v="33"/>
    <n v="4159.09"/>
    <n v="6"/>
    <n v="1.0125599999999999"/>
    <n v="7.0125599999999997"/>
    <n v="489.96"/>
    <n v="26.69"/>
    <n v="14.4"/>
    <n v="2.4176160000000002"/>
    <n v="70"/>
    <n v="86.817616000000001"/>
    <n v="25.905000000000001"/>
    <n v="15"/>
    <n v="1224.96"/>
    <n v="114.00261600000002"/>
    <n v="0"/>
  </r>
  <r>
    <x v="4"/>
    <s v="2016 PLANTER (Y)"/>
    <s v="PLANTER"/>
    <s v="Finished Good"/>
    <s v="Pcs."/>
    <n v="720"/>
    <n v="785"/>
    <n v="151"/>
    <n v="130.26"/>
    <n v="13567.32"/>
    <n v="0"/>
    <n v="0"/>
    <n v="0"/>
    <n v="0"/>
    <n v="36"/>
    <n v="4522.4399999999996"/>
    <n v="6"/>
    <n v="1.0125599999999999"/>
    <n v="7.0125599999999997"/>
    <n v="539.1"/>
    <n v="118.535"/>
    <n v="0"/>
    <n v="0"/>
    <n v="0"/>
    <n v="0"/>
    <n v="28.26"/>
    <n v="109"/>
    <n v="9793.6200000000008"/>
    <n v="101.99999999999999"/>
    <n v="0"/>
  </r>
  <r>
    <x v="4"/>
    <s v="20Ltr.Container(Blue)"/>
    <s v="GROW PACK"/>
    <s v="Trading"/>
    <s v="Pcs."/>
    <m/>
    <n v="0"/>
    <n v="45"/>
    <n v="0"/>
    <n v="4523.7700000000004"/>
    <n v="0"/>
    <n v="0"/>
    <n v="5889"/>
    <n v="592011.06999999995"/>
    <n v="0"/>
    <n v="0"/>
    <n v="5934"/>
    <n v="1001.4218400000001"/>
    <n v="6935.42184"/>
    <n v="99323.64"/>
    <n v="0"/>
    <n v="0"/>
    <n v="0"/>
    <n v="0"/>
    <n v="0"/>
    <n v="0"/>
    <n v="0"/>
    <n v="0"/>
    <n v="0"/>
    <n v="0"/>
  </r>
  <r>
    <x v="4"/>
    <s v="20Ltr.Container(Gray)"/>
    <s v="GROW PACK"/>
    <s v="Trading"/>
    <s v="Pcs."/>
    <m/>
    <n v="0"/>
    <n v="32"/>
    <n v="0"/>
    <n v="3216.91"/>
    <n v="0"/>
    <n v="0"/>
    <n v="0"/>
    <n v="0"/>
    <n v="0"/>
    <n v="0"/>
    <n v="32"/>
    <n v="5.4003200000000007"/>
    <n v="37.400320000000001"/>
    <n v="3216.96"/>
    <n v="0"/>
    <n v="0"/>
    <n v="0"/>
    <n v="0"/>
    <n v="0"/>
    <n v="0"/>
    <n v="0"/>
    <n v="0"/>
    <n v="0"/>
    <n v="0"/>
  </r>
  <r>
    <x v="4"/>
    <s v="20Ltr.Container(White)"/>
    <s v="GROW PACK"/>
    <s v="Trading"/>
    <s v="Pcs."/>
    <m/>
    <n v="0"/>
    <n v="24"/>
    <n v="0"/>
    <n v="2644.94"/>
    <n v="0"/>
    <n v="0"/>
    <n v="7992"/>
    <n v="876699.38"/>
    <n v="0"/>
    <n v="0"/>
    <n v="8016"/>
    <n v="1352.78016"/>
    <n v="9368.7801600000003"/>
    <n v="19795.900000000001"/>
    <n v="0"/>
    <n v="0"/>
    <n v="0"/>
    <n v="0"/>
    <n v="0"/>
    <n v="0"/>
    <n v="0"/>
    <n v="0"/>
    <n v="0"/>
    <n v="0"/>
  </r>
  <r>
    <x v="4"/>
    <s v="2107 IVY HANGING PLANTER (B)"/>
    <s v="PLANTER"/>
    <s v="Trading"/>
    <s v="Pcs."/>
    <m/>
    <n v="0"/>
    <n v="0.87"/>
    <n v="0.04"/>
    <n v="8.0399999999999991"/>
    <n v="0"/>
    <n v="0"/>
    <n v="0"/>
    <n v="0"/>
    <n v="0"/>
    <n v="0"/>
    <n v="0"/>
    <n v="0"/>
    <n v="0"/>
    <n v="0"/>
    <n v="0"/>
    <n v="0"/>
    <n v="0"/>
    <n v="0"/>
    <n v="0"/>
    <n v="0"/>
    <n v="0.87"/>
    <n v="8.0399999999999991"/>
    <n v="0.04"/>
    <n v="0"/>
  </r>
  <r>
    <x v="4"/>
    <s v="2107 IVY HANGING PLANTER (BR)"/>
    <s v="PLANTER"/>
    <s v="Trading"/>
    <s v="Pcs."/>
    <m/>
    <n v="0"/>
    <n v="0.21"/>
    <n v="0.01"/>
    <n v="2.11"/>
    <n v="0"/>
    <n v="0"/>
    <n v="0"/>
    <n v="0"/>
    <n v="0"/>
    <n v="0"/>
    <n v="0"/>
    <n v="0"/>
    <n v="0"/>
    <n v="0"/>
    <n v="0"/>
    <n v="0"/>
    <n v="0"/>
    <n v="0"/>
    <n v="0"/>
    <n v="0"/>
    <n v="0.21"/>
    <n v="2.11"/>
    <n v="0.01"/>
    <n v="0"/>
  </r>
  <r>
    <x v="4"/>
    <s v="2107 IVY HANGING PLANTER (GR)"/>
    <s v="PLANTER"/>
    <s v="Trading"/>
    <s v="Pcs."/>
    <m/>
    <n v="0"/>
    <n v="0.87"/>
    <n v="0.04"/>
    <n v="8.0399999999999991"/>
    <n v="0"/>
    <n v="0"/>
    <n v="0"/>
    <n v="0"/>
    <n v="0"/>
    <n v="0"/>
    <n v="0"/>
    <n v="0"/>
    <n v="0"/>
    <n v="0"/>
    <n v="0"/>
    <n v="0"/>
    <n v="0"/>
    <n v="0"/>
    <n v="0"/>
    <n v="0"/>
    <n v="0.87"/>
    <n v="8.0399999999999991"/>
    <n v="0.04"/>
    <n v="0"/>
  </r>
  <r>
    <x v="4"/>
    <s v="2107 IVY HANGING PLANTER (MIX)"/>
    <s v="PLANTER"/>
    <s v="Finished Good"/>
    <s v="Pcs."/>
    <n v="85"/>
    <n v="93"/>
    <n v="2405"/>
    <n v="249.28"/>
    <n v="44139.88"/>
    <n v="0"/>
    <n v="0"/>
    <n v="0"/>
    <n v="0"/>
    <n v="1464"/>
    <n v="40089.599999999999"/>
    <n v="0"/>
    <n v="0"/>
    <n v="0"/>
    <n v="0"/>
    <n v="223.66499999999999"/>
    <n v="0"/>
    <n v="0"/>
    <n v="10"/>
    <n v="10"/>
    <n v="136.15199999999999"/>
    <n v="941"/>
    <n v="17270.53"/>
    <n v="123.12799999999999"/>
    <n v="0"/>
  </r>
  <r>
    <x v="4"/>
    <s v="2107 IVY HANGING PLANTER (O)"/>
    <s v="PLANTER"/>
    <s v="Trading"/>
    <s v="Pcs."/>
    <m/>
    <n v="0"/>
    <n v="0.21"/>
    <n v="0.01"/>
    <n v="1.94"/>
    <n v="0"/>
    <n v="0"/>
    <n v="0"/>
    <n v="0"/>
    <n v="0"/>
    <n v="0"/>
    <n v="0"/>
    <n v="0"/>
    <n v="0"/>
    <n v="0"/>
    <n v="0"/>
    <n v="0"/>
    <n v="0"/>
    <n v="0"/>
    <n v="0"/>
    <n v="0"/>
    <n v="0.21"/>
    <n v="1.94"/>
    <n v="0.01"/>
    <n v="0"/>
  </r>
  <r>
    <x v="4"/>
    <s v="2107 IVY HANGING PLANTER (P)"/>
    <s v="PLANTER"/>
    <s v="Trading"/>
    <s v="Pcs."/>
    <m/>
    <n v="0"/>
    <n v="0.54"/>
    <n v="0.02"/>
    <n v="4.99"/>
    <n v="0"/>
    <n v="0"/>
    <n v="0"/>
    <n v="0"/>
    <n v="0"/>
    <n v="0"/>
    <n v="0"/>
    <n v="0"/>
    <n v="0"/>
    <n v="0"/>
    <n v="0"/>
    <n v="0"/>
    <n v="0"/>
    <n v="0"/>
    <n v="0"/>
    <n v="0"/>
    <n v="0.54"/>
    <n v="4.99"/>
    <n v="0.02"/>
    <n v="0"/>
  </r>
  <r>
    <x v="4"/>
    <s v="2107 IVY HANGING PLANTER (PUR)"/>
    <s v="PLANTER"/>
    <s v="Trading"/>
    <s v="Pcs."/>
    <m/>
    <n v="0"/>
    <n v="0.87"/>
    <n v="0.04"/>
    <n v="8.25"/>
    <n v="0"/>
    <n v="0"/>
    <n v="0"/>
    <n v="0"/>
    <n v="0"/>
    <n v="0"/>
    <n v="0"/>
    <n v="0"/>
    <n v="0"/>
    <n v="0"/>
    <n v="0"/>
    <n v="0"/>
    <n v="0"/>
    <n v="0"/>
    <n v="0"/>
    <n v="0"/>
    <n v="0.87"/>
    <n v="8.25"/>
    <n v="0.04"/>
    <n v="0"/>
  </r>
  <r>
    <x v="4"/>
    <s v="2107 IVY HANGING PLANTER (W)"/>
    <s v="PLANTER"/>
    <s v="Trading"/>
    <s v="Pcs."/>
    <m/>
    <n v="0"/>
    <n v="0.54"/>
    <n v="0.02"/>
    <n v="7.56"/>
    <n v="0"/>
    <n v="0"/>
    <n v="0"/>
    <n v="0"/>
    <n v="0"/>
    <n v="0"/>
    <n v="0"/>
    <n v="0"/>
    <n v="0"/>
    <n v="0"/>
    <n v="0"/>
    <n v="0"/>
    <n v="0"/>
    <n v="0"/>
    <n v="0"/>
    <n v="0"/>
    <n v="0.54"/>
    <n v="7.56"/>
    <n v="0.02"/>
    <n v="0"/>
  </r>
  <r>
    <x v="4"/>
    <s v="2107 IVY HANGING PLANTER (Y)"/>
    <s v="PLANTER"/>
    <s v="Trading"/>
    <s v="Pcs."/>
    <m/>
    <n v="0"/>
    <n v="0.54"/>
    <n v="0.02"/>
    <n v="4.93"/>
    <n v="0"/>
    <n v="0"/>
    <n v="0"/>
    <n v="0"/>
    <n v="0"/>
    <n v="0"/>
    <n v="0"/>
    <n v="0"/>
    <n v="0"/>
    <n v="0"/>
    <n v="0"/>
    <n v="0"/>
    <n v="0"/>
    <n v="0"/>
    <n v="0"/>
    <n v="0"/>
    <n v="0.54"/>
    <n v="4.93"/>
    <n v="0.02"/>
    <n v="0"/>
  </r>
  <r>
    <x v="4"/>
    <s v="2108 SATIN HANGING PLANTER (MIX)"/>
    <s v="PLANTER"/>
    <s v="Finished Good"/>
    <s v="Pcs."/>
    <n v="170"/>
    <n v="185"/>
    <n v="2081"/>
    <n v="76.209999999999994"/>
    <n v="55572.32"/>
    <n v="0"/>
    <n v="0"/>
    <n v="0"/>
    <n v="0"/>
    <n v="765"/>
    <n v="29410.92"/>
    <n v="0"/>
    <n v="0"/>
    <n v="0"/>
    <n v="0"/>
    <n v="384.98500000000001"/>
    <n v="0"/>
    <n v="0"/>
    <n v="330"/>
    <n v="330"/>
    <n v="141.52500000000001"/>
    <n v="1316"/>
    <n v="35143.29"/>
    <n v="264.68499999999995"/>
    <n v="0"/>
  </r>
  <r>
    <x v="4"/>
    <s v="2109 DAISY HOOK POT (MIX)"/>
    <s v="PLANTER"/>
    <s v="Finished Good"/>
    <s v="Pcs."/>
    <n v="185"/>
    <n v="202"/>
    <n v="1309"/>
    <n v="141.28"/>
    <n v="37814.86"/>
    <n v="0"/>
    <n v="0"/>
    <n v="2509"/>
    <n v="50306.8"/>
    <n v="1080"/>
    <n v="38832.480000000003"/>
    <n v="0"/>
    <n v="0"/>
    <n v="0"/>
    <n v="0"/>
    <n v="264.41800000000001"/>
    <n v="464.16500000000002"/>
    <n v="77.928661850000012"/>
    <n v="0"/>
    <n v="542.09366184999999"/>
    <n v="218.16"/>
    <n v="2738"/>
    <n v="63194.63"/>
    <n v="465.21366184999999"/>
    <n v="0"/>
  </r>
  <r>
    <x v="4"/>
    <s v="220 Arya Tub 20 T (Blue)"/>
    <s v="Tub"/>
    <s v="Finished Good"/>
    <s v="Pcs."/>
    <n v="750"/>
    <n v="817"/>
    <n v="715"/>
    <n v="715.82"/>
    <n v="59335.73"/>
    <n v="0"/>
    <n v="0"/>
    <n v="0"/>
    <n v="0"/>
    <n v="300"/>
    <n v="41375.660000000003"/>
    <n v="0"/>
    <n v="0"/>
    <n v="0"/>
    <n v="0"/>
    <n v="584.15499999999997"/>
    <n v="0"/>
    <n v="0"/>
    <n v="0"/>
    <n v="0"/>
    <n v="245.1"/>
    <n v="415"/>
    <n v="34439.629999999997"/>
    <n v="470.72"/>
    <n v="0"/>
  </r>
  <r>
    <x v="4"/>
    <s v="220 Arya Tub 20 T (M.baize)"/>
    <s v="Tub"/>
    <s v="Finished Good"/>
    <s v="Pcs."/>
    <n v="750"/>
    <n v="817"/>
    <n v="264"/>
    <n v="226.22"/>
    <n v="23163.16"/>
    <n v="0"/>
    <n v="0"/>
    <n v="0"/>
    <n v="0"/>
    <n v="50"/>
    <n v="6815.8"/>
    <n v="0"/>
    <n v="0"/>
    <n v="0"/>
    <n v="0"/>
    <n v="215.68799999999999"/>
    <n v="0"/>
    <n v="0"/>
    <n v="30"/>
    <n v="30"/>
    <n v="40.85"/>
    <n v="214"/>
    <n v="18776.2"/>
    <n v="215.37000000000003"/>
    <n v="0"/>
  </r>
  <r>
    <x v="4"/>
    <s v="220 Arya Tub 20 T (M.white)"/>
    <s v="Tub"/>
    <s v="Finished Good"/>
    <s v="Pcs."/>
    <n v="750"/>
    <n v="817"/>
    <n v="168"/>
    <n v="72.55"/>
    <n v="15126.11"/>
    <n v="0"/>
    <n v="0"/>
    <n v="0"/>
    <n v="0"/>
    <n v="50"/>
    <n v="6815.8"/>
    <n v="0"/>
    <n v="0"/>
    <n v="0"/>
    <n v="0"/>
    <n v="137.256"/>
    <n v="0"/>
    <n v="0"/>
    <n v="20"/>
    <n v="20"/>
    <n v="40.85"/>
    <n v="118"/>
    <n v="10624.3"/>
    <n v="51.699999999999996"/>
    <n v="0"/>
  </r>
  <r>
    <x v="4"/>
    <s v="220 Arya Tub 20 T (orange)"/>
    <s v="Tub"/>
    <s v="Finished Good"/>
    <s v="Pcs."/>
    <n v="750"/>
    <n v="817"/>
    <n v="236"/>
    <n v="136.61000000000001"/>
    <n v="23817.05"/>
    <n v="0"/>
    <n v="0"/>
    <n v="0"/>
    <n v="0"/>
    <n v="40"/>
    <n v="4862.92"/>
    <n v="0"/>
    <n v="0"/>
    <n v="0"/>
    <n v="0"/>
    <n v="192.81200000000001"/>
    <n v="0"/>
    <n v="0"/>
    <n v="0"/>
    <n v="0"/>
    <n v="32.68"/>
    <n v="196"/>
    <n v="19780.27"/>
    <n v="103.93"/>
    <n v="0"/>
  </r>
  <r>
    <x v="4"/>
    <s v="220 Arya Tub 20 T (pink)"/>
    <s v="Tub"/>
    <s v="Finished Good"/>
    <s v="Pcs."/>
    <n v="750"/>
    <n v="817"/>
    <n v="484"/>
    <n v="327.31"/>
    <n v="40723.47"/>
    <n v="0"/>
    <n v="0"/>
    <n v="0"/>
    <n v="0"/>
    <n v="120"/>
    <n v="16359.26"/>
    <n v="0"/>
    <n v="0"/>
    <n v="0"/>
    <n v="0"/>
    <n v="395.428"/>
    <n v="0"/>
    <n v="0"/>
    <n v="0"/>
    <n v="0"/>
    <n v="98.04"/>
    <n v="364"/>
    <n v="30626.74"/>
    <n v="229.26999999999998"/>
    <n v="0"/>
  </r>
  <r>
    <x v="4"/>
    <s v="220 Arya Tub 20 T (silver)"/>
    <s v="Tub"/>
    <s v="Finished Good"/>
    <s v="Pcs."/>
    <n v="750"/>
    <n v="817"/>
    <n v="327"/>
    <n v="222.79"/>
    <n v="27944.12"/>
    <n v="0"/>
    <n v="0"/>
    <n v="0"/>
    <n v="0"/>
    <n v="40"/>
    <n v="5540.8"/>
    <n v="0"/>
    <n v="0"/>
    <n v="0"/>
    <n v="0"/>
    <n v="267.15899999999999"/>
    <n v="0"/>
    <n v="0"/>
    <n v="0"/>
    <n v="0"/>
    <n v="32.68"/>
    <n v="287"/>
    <n v="24525.88"/>
    <n v="190.10999999999999"/>
    <n v="0"/>
  </r>
  <r>
    <x v="4"/>
    <s v="225 NO. Durga ( BLUE)"/>
    <s v="Tub"/>
    <s v="Finished Good"/>
    <s v="Pcs."/>
    <n v="905"/>
    <n v="986"/>
    <n v="114"/>
    <n v="600.42999999999995"/>
    <n v="11771.09"/>
    <n v="0"/>
    <n v="0"/>
    <n v="0"/>
    <n v="0"/>
    <n v="117"/>
    <n v="18383.02"/>
    <n v="0"/>
    <n v="0"/>
    <n v="0"/>
    <n v="0"/>
    <n v="112.404"/>
    <n v="0"/>
    <n v="0"/>
    <n v="340"/>
    <n v="340"/>
    <n v="115.36199999999999"/>
    <n v="-3"/>
    <n v="-309.76"/>
    <n v="825.06799999999998"/>
    <n v="0"/>
  </r>
  <r>
    <x v="4"/>
    <s v="225 NO. Durga ( M. WHITE)"/>
    <s v="Tub"/>
    <s v="Finished Good"/>
    <s v="Pcs."/>
    <n v="905"/>
    <n v="986"/>
    <n v="200"/>
    <n v="117.98"/>
    <n v="19873.849999999999"/>
    <n v="0"/>
    <n v="0"/>
    <n v="0"/>
    <n v="0"/>
    <n v="75"/>
    <n v="11875.05"/>
    <n v="0"/>
    <n v="0"/>
    <n v="0"/>
    <n v="0"/>
    <n v="197.2"/>
    <n v="0"/>
    <n v="0"/>
    <n v="40"/>
    <n v="40"/>
    <n v="73.95"/>
    <n v="125"/>
    <n v="12421.15"/>
    <n v="84.030000000000015"/>
    <n v="0"/>
  </r>
  <r>
    <x v="4"/>
    <s v="225 NO. Durga ( ORG)"/>
    <s v="Tub"/>
    <s v="Finished Good"/>
    <s v="Pcs."/>
    <n v="905"/>
    <n v="986"/>
    <n v="78"/>
    <n v="230.01"/>
    <n v="6517.13"/>
    <n v="0"/>
    <n v="0"/>
    <n v="0"/>
    <n v="0"/>
    <n v="35"/>
    <n v="5340.51"/>
    <n v="0"/>
    <n v="0"/>
    <n v="0"/>
    <n v="0"/>
    <n v="76.908000000000001"/>
    <n v="0"/>
    <n v="0"/>
    <n v="170"/>
    <n v="170"/>
    <n v="34.51"/>
    <n v="43"/>
    <n v="3592.78"/>
    <n v="365.5"/>
    <n v="0"/>
  </r>
  <r>
    <x v="4"/>
    <s v="225 NO. Durga ( PINK )"/>
    <s v="Tub"/>
    <s v="Finished Good"/>
    <s v="Pcs."/>
    <n v="905"/>
    <n v="986"/>
    <n v="109"/>
    <n v="351.45"/>
    <n v="10595.33"/>
    <n v="1"/>
    <n v="177.98"/>
    <n v="0"/>
    <n v="0"/>
    <n v="103"/>
    <n v="16043"/>
    <n v="0"/>
    <n v="0"/>
    <n v="0"/>
    <n v="0"/>
    <n v="107.474"/>
    <n v="0"/>
    <n v="0"/>
    <n v="160"/>
    <n v="160"/>
    <n v="101.55800000000001"/>
    <n v="7"/>
    <n v="686.26"/>
    <n v="409.892"/>
    <n v="0"/>
  </r>
  <r>
    <x v="4"/>
    <s v="225 NO. Durga ( SIL )"/>
    <s v="Tub"/>
    <s v="Finished Good"/>
    <s v="Pcs."/>
    <n v="905"/>
    <n v="986"/>
    <n v="150"/>
    <n v="150.69"/>
    <n v="15450.45"/>
    <n v="0"/>
    <n v="0"/>
    <n v="0"/>
    <n v="0"/>
    <n v="105"/>
    <n v="16572.45"/>
    <n v="0"/>
    <n v="0"/>
    <n v="0"/>
    <n v="0"/>
    <n v="147.9"/>
    <n v="0"/>
    <n v="0"/>
    <n v="190"/>
    <n v="190"/>
    <n v="103.53"/>
    <n v="45"/>
    <n v="4635.1400000000003"/>
    <n v="237.16"/>
    <n v="0"/>
  </r>
  <r>
    <x v="4"/>
    <s v="225 NO. Durga (M.Beize)"/>
    <s v="Tub"/>
    <s v="Finished Good"/>
    <s v="Pcs."/>
    <n v="905"/>
    <n v="986"/>
    <n v="123"/>
    <n v="141.84"/>
    <n v="12325.71"/>
    <n v="0"/>
    <n v="0"/>
    <n v="0"/>
    <n v="0"/>
    <n v="75"/>
    <n v="11746.05"/>
    <n v="0"/>
    <n v="0"/>
    <n v="0"/>
    <n v="0"/>
    <n v="121.27800000000001"/>
    <n v="0"/>
    <n v="0"/>
    <n v="90"/>
    <n v="90"/>
    <n v="73.95"/>
    <n v="48"/>
    <n v="4810.03"/>
    <n v="157.88999999999999"/>
    <n v="0"/>
  </r>
  <r>
    <x v="4"/>
    <s v="22MM CAP W. ROATATING HOOK"/>
    <s v="Housekeeping"/>
    <s v="Finished Good"/>
    <s v="Pcs."/>
    <n v="52"/>
    <n v="57"/>
    <n v="811"/>
    <n v="560.25"/>
    <n v="1299.76"/>
    <n v="0"/>
    <n v="0"/>
    <n v="240"/>
    <n v="387.6"/>
    <n v="0"/>
    <n v="0"/>
    <n v="1008"/>
    <n v="170.11008000000001"/>
    <n v="1178.1100799999999"/>
    <n v="1615.2"/>
    <n v="46.226999999999997"/>
    <n v="12.48"/>
    <n v="2.0952672000000003"/>
    <n v="0"/>
    <n v="14.575267200000001"/>
    <n v="0"/>
    <n v="43"/>
    <n v="69.36"/>
    <n v="574.82526719999998"/>
    <n v="0"/>
  </r>
  <r>
    <x v="4"/>
    <s v="230 Vijaya Tub 30 T (Blue)"/>
    <s v="Tub"/>
    <s v="Finished Good"/>
    <s v="Pcs."/>
    <n v="1010"/>
    <n v="1101"/>
    <n v="46"/>
    <n v="6.68"/>
    <n v="5762.19"/>
    <n v="0"/>
    <n v="0"/>
    <n v="0"/>
    <n v="0"/>
    <n v="50"/>
    <n v="8638.51"/>
    <n v="0"/>
    <n v="0"/>
    <n v="0"/>
    <n v="0"/>
    <n v="50.646000000000001"/>
    <n v="0"/>
    <n v="0"/>
    <n v="130"/>
    <n v="130"/>
    <n v="55.05"/>
    <n v="-4"/>
    <n v="-501.06"/>
    <n v="81.63000000000001"/>
    <n v="0"/>
  </r>
  <r>
    <x v="4"/>
    <s v="230 Vijaya Tub 30 T (M.baize)"/>
    <s v="Tub"/>
    <s v="Finished Good"/>
    <s v="Pcs."/>
    <n v="1010"/>
    <n v="1101"/>
    <n v="135"/>
    <n v="5.75"/>
    <n v="15956.9"/>
    <n v="0"/>
    <n v="0"/>
    <n v="0"/>
    <n v="0"/>
    <n v="84"/>
    <n v="15157.09"/>
    <n v="0"/>
    <n v="0"/>
    <n v="0"/>
    <n v="0"/>
    <n v="148.63499999999999"/>
    <n v="0"/>
    <n v="0"/>
    <n v="130"/>
    <n v="130"/>
    <n v="92.483999999999995"/>
    <n v="51"/>
    <n v="6028.16"/>
    <n v="43.266000000000005"/>
    <n v="0"/>
  </r>
  <r>
    <x v="4"/>
    <s v="230 Vijaya Tub 30 T (M.white)"/>
    <s v="Tub"/>
    <s v="Finished Good"/>
    <s v="Pcs."/>
    <n v="1010"/>
    <n v="1101"/>
    <n v="250"/>
    <n v="30.14"/>
    <n v="30228.799999999999"/>
    <n v="0"/>
    <n v="0"/>
    <n v="0"/>
    <n v="0"/>
    <n v="20"/>
    <n v="3459.35"/>
    <n v="0"/>
    <n v="0"/>
    <n v="0"/>
    <n v="0"/>
    <n v="275.25"/>
    <n v="0"/>
    <n v="0"/>
    <n v="0"/>
    <n v="0"/>
    <n v="22.02"/>
    <n v="230"/>
    <n v="27810.49"/>
    <n v="8.120000000000001"/>
    <n v="0"/>
  </r>
  <r>
    <x v="4"/>
    <s v="230 Vijaya Tub 30 T (orange)"/>
    <s v="Tub"/>
    <s v="Finished Good"/>
    <s v="Pcs."/>
    <n v="1010"/>
    <n v="1101"/>
    <n v="117"/>
    <n v="14.68"/>
    <n v="13924.36"/>
    <n v="0"/>
    <n v="0"/>
    <n v="0"/>
    <n v="0"/>
    <n v="25"/>
    <n v="4061.86"/>
    <n v="0"/>
    <n v="0"/>
    <n v="0"/>
    <n v="0"/>
    <n v="128.81700000000001"/>
    <n v="0"/>
    <n v="0"/>
    <n v="60"/>
    <n v="60"/>
    <n v="27.524999999999999"/>
    <n v="92"/>
    <n v="10949.06"/>
    <n v="47.155000000000008"/>
    <n v="0"/>
  </r>
  <r>
    <x v="4"/>
    <s v="230 Vijaya Tub 30 T (pink)"/>
    <s v="Tub"/>
    <s v="Finished Good"/>
    <s v="Pcs."/>
    <n v="1010"/>
    <n v="1101"/>
    <n v="146"/>
    <n v="120.27"/>
    <n v="17322.86"/>
    <n v="0"/>
    <n v="0"/>
    <n v="0"/>
    <n v="0"/>
    <n v="132"/>
    <n v="23394.25"/>
    <n v="0"/>
    <n v="0"/>
    <n v="0"/>
    <n v="0"/>
    <n v="160.74600000000001"/>
    <n v="0"/>
    <n v="0"/>
    <n v="30"/>
    <n v="30"/>
    <n v="145.33199999999999"/>
    <n v="14"/>
    <n v="1661.09"/>
    <n v="4.9379999999999882"/>
    <n v="0"/>
  </r>
  <r>
    <x v="4"/>
    <s v="230 Vijaya Tub 30 T (silver)"/>
    <s v="Tub"/>
    <s v="Finished Good"/>
    <s v="Pcs."/>
    <n v="1010"/>
    <n v="1101"/>
    <n v="131"/>
    <n v="124.95"/>
    <n v="15134.54"/>
    <n v="0"/>
    <n v="0"/>
    <n v="0"/>
    <n v="0"/>
    <n v="49"/>
    <n v="8727.8700000000008"/>
    <n v="0"/>
    <n v="0"/>
    <n v="0"/>
    <n v="0"/>
    <n v="144.23099999999999"/>
    <n v="0"/>
    <n v="0"/>
    <n v="0"/>
    <n v="0"/>
    <n v="53.948999999999998"/>
    <n v="82"/>
    <n v="9473.5300000000007"/>
    <n v="71.001000000000005"/>
    <n v="0"/>
  </r>
  <r>
    <x v="4"/>
    <s v="270 Girija Tub 70 Ltr  (Blue)"/>
    <s v="Tub"/>
    <s v="Finished Good"/>
    <s v="Pcs."/>
    <n v="2000"/>
    <n v="2180"/>
    <n v="904"/>
    <n v="2001.09"/>
    <n v="170457.63"/>
    <n v="0"/>
    <n v="0"/>
    <n v="0"/>
    <n v="0"/>
    <n v="335"/>
    <n v="93321.87"/>
    <n v="0"/>
    <n v="0"/>
    <n v="0"/>
    <n v="0"/>
    <n v="1970.72"/>
    <n v="0"/>
    <n v="0"/>
    <n v="0"/>
    <n v="0"/>
    <n v="730.3"/>
    <n v="569"/>
    <n v="107290.25"/>
    <n v="1270.79"/>
    <n v="0"/>
  </r>
  <r>
    <x v="4"/>
    <s v="270 Girija Tub 70 Ltr (orange)"/>
    <s v="Tub"/>
    <s v="Finished Good"/>
    <s v="Pcs."/>
    <n v="2000"/>
    <n v="2180"/>
    <n v="283"/>
    <n v="738.11"/>
    <n v="60439.72"/>
    <n v="0"/>
    <n v="0"/>
    <n v="0"/>
    <n v="0"/>
    <n v="184"/>
    <n v="40490.31"/>
    <n v="0"/>
    <n v="0"/>
    <n v="0"/>
    <n v="0"/>
    <n v="616.94000000000005"/>
    <n v="0"/>
    <n v="0"/>
    <n v="0"/>
    <n v="0"/>
    <n v="401.12"/>
    <n v="99"/>
    <n v="21143.22"/>
    <n v="336.99"/>
    <n v="0"/>
  </r>
  <r>
    <x v="4"/>
    <s v="270 Girija Tub 70 Ltr (pink)"/>
    <s v="Tub"/>
    <s v="Finished Good"/>
    <s v="Pcs."/>
    <n v="2000"/>
    <n v="2180"/>
    <n v="253"/>
    <n v="305.13"/>
    <n v="49232.26"/>
    <n v="0"/>
    <n v="0"/>
    <n v="0"/>
    <n v="0"/>
    <n v="136"/>
    <n v="25119.81"/>
    <n v="0"/>
    <n v="0"/>
    <n v="0"/>
    <n v="0"/>
    <n v="551.54"/>
    <n v="0"/>
    <n v="0"/>
    <n v="320"/>
    <n v="320"/>
    <n v="296.48"/>
    <n v="117"/>
    <n v="22767.49"/>
    <n v="328.65"/>
    <n v="0"/>
  </r>
  <r>
    <x v="4"/>
    <s v="270 Girija Tub 70 Ltr (scrap)"/>
    <s v="Tub"/>
    <s v="Trading"/>
    <s v="Pcs."/>
    <m/>
    <n v="0"/>
    <n v="47"/>
    <n v="2.12"/>
    <n v="0"/>
    <n v="0"/>
    <n v="0"/>
    <n v="0"/>
    <n v="0"/>
    <n v="0"/>
    <n v="0"/>
    <n v="0"/>
    <n v="0"/>
    <n v="0"/>
    <n v="0"/>
    <n v="0"/>
    <n v="0"/>
    <n v="0"/>
    <n v="0"/>
    <n v="0"/>
    <n v="0"/>
    <n v="47"/>
    <n v="0"/>
    <n v="2.12"/>
    <n v="0"/>
  </r>
  <r>
    <x v="4"/>
    <s v="3.5 Ltr Bkt Only Handle (orange)"/>
    <s v="Component"/>
    <s v="Trading"/>
    <s v="Pcs."/>
    <m/>
    <n v="0"/>
    <n v="473"/>
    <n v="3.7"/>
    <n v="1656.76"/>
    <n v="0"/>
    <n v="0"/>
    <n v="0"/>
    <n v="0"/>
    <n v="0"/>
    <n v="0"/>
    <n v="0"/>
    <n v="0"/>
    <n v="0"/>
    <n v="0"/>
    <n v="0"/>
    <n v="0"/>
    <n v="0"/>
    <n v="0"/>
    <n v="0"/>
    <n v="0"/>
    <n v="473"/>
    <n v="1656.76"/>
    <n v="3.7"/>
    <n v="0"/>
  </r>
  <r>
    <x v="4"/>
    <s v="3.5 Ltr Bkt Only Handle Baby Pink"/>
    <s v="Component"/>
    <s v="Trading"/>
    <s v="Pcs."/>
    <m/>
    <n v="0"/>
    <n v="222"/>
    <n v="0"/>
    <n v="761.67"/>
    <n v="0"/>
    <n v="0"/>
    <n v="0"/>
    <n v="0"/>
    <n v="0"/>
    <n v="0"/>
    <n v="0"/>
    <n v="0"/>
    <n v="0"/>
    <n v="0"/>
    <n v="0"/>
    <n v="0"/>
    <n v="0"/>
    <n v="0"/>
    <n v="0"/>
    <n v="0"/>
    <n v="222"/>
    <n v="761.67"/>
    <n v="0"/>
    <n v="0"/>
  </r>
  <r>
    <x v="4"/>
    <s v="3.5 Ltr Bkt Only Handle(M.baize)"/>
    <s v="Component"/>
    <s v="Trading"/>
    <s v="Pcs."/>
    <m/>
    <n v="0"/>
    <n v="2"/>
    <n v="19.46"/>
    <n v="7.45"/>
    <n v="0"/>
    <n v="0"/>
    <n v="0"/>
    <n v="0"/>
    <n v="0"/>
    <n v="0"/>
    <n v="0"/>
    <n v="0"/>
    <n v="0"/>
    <n v="0"/>
    <n v="0"/>
    <n v="0"/>
    <n v="0"/>
    <n v="0"/>
    <n v="0"/>
    <n v="0"/>
    <n v="2"/>
    <n v="7.45"/>
    <n v="19.46"/>
    <n v="0"/>
  </r>
  <r>
    <x v="4"/>
    <s v="3.5 Ltr Bkt Only Handle(M.white)"/>
    <s v="Component"/>
    <s v="Trading"/>
    <s v="Pcs."/>
    <m/>
    <n v="0"/>
    <n v="363"/>
    <n v="41.99"/>
    <n v="1348.98"/>
    <n v="0"/>
    <n v="0"/>
    <n v="0"/>
    <n v="0"/>
    <n v="0"/>
    <n v="0"/>
    <n v="0"/>
    <n v="0"/>
    <n v="0"/>
    <n v="0"/>
    <n v="0"/>
    <n v="0"/>
    <n v="0"/>
    <n v="0"/>
    <n v="0"/>
    <n v="0"/>
    <n v="363"/>
    <n v="1348.98"/>
    <n v="41.99"/>
    <n v="0"/>
  </r>
  <r>
    <x v="4"/>
    <s v="3.5 Ltr Bkt Only Handle(silver)"/>
    <s v="Component"/>
    <s v="Trading"/>
    <s v="Pcs."/>
    <m/>
    <n v="0"/>
    <n v="484"/>
    <n v="19.59"/>
    <n v="1703.9"/>
    <n v="0"/>
    <n v="0"/>
    <n v="0"/>
    <n v="0"/>
    <n v="0"/>
    <n v="0"/>
    <n v="0"/>
    <n v="0"/>
    <n v="0"/>
    <n v="0"/>
    <n v="0"/>
    <n v="0"/>
    <n v="0"/>
    <n v="0"/>
    <n v="0"/>
    <n v="0"/>
    <n v="484"/>
    <n v="1703.9"/>
    <n v="19.59"/>
    <n v="0"/>
  </r>
  <r>
    <x v="4"/>
    <s v="3.5ltr Bkt only Handle Baby Blue"/>
    <s v="Component"/>
    <s v="Trading"/>
    <s v="Pcs."/>
    <m/>
    <n v="0"/>
    <n v="737"/>
    <n v="27.27"/>
    <n v="2540.77"/>
    <n v="0"/>
    <n v="0"/>
    <n v="0"/>
    <n v="0"/>
    <n v="0"/>
    <n v="0"/>
    <n v="0"/>
    <n v="0"/>
    <n v="0"/>
    <n v="0"/>
    <n v="0"/>
    <n v="0"/>
    <n v="0"/>
    <n v="0"/>
    <n v="0"/>
    <n v="0"/>
    <n v="737"/>
    <n v="2540.77"/>
    <n v="27.27"/>
    <n v="0"/>
  </r>
  <r>
    <x v="4"/>
    <s v="3015 MINI CONSTRO 15C (B)"/>
    <s v="Ghamela"/>
    <s v="Finished Good"/>
    <s v="Pcs."/>
    <n v="360"/>
    <n v="392"/>
    <n v="407"/>
    <n v="1.0900000000000001"/>
    <n v="15858.02"/>
    <n v="0"/>
    <n v="0"/>
    <n v="1605"/>
    <n v="61654.32"/>
    <n v="1297"/>
    <n v="70904.77"/>
    <n v="0"/>
    <n v="0"/>
    <n v="0"/>
    <n v="0"/>
    <n v="159.54400000000001"/>
    <n v="577.79999999999995"/>
    <n v="97.006841999999992"/>
    <n v="0"/>
    <n v="674.80684199999996"/>
    <n v="508.42399999999998"/>
    <n v="715"/>
    <n v="27319"/>
    <n v="167.47284200000001"/>
    <n v="0"/>
  </r>
  <r>
    <x v="4"/>
    <s v="3015 MINI CONSTRO 15C (O)"/>
    <s v="Ghamela"/>
    <s v="Finished Good"/>
    <s v="Pcs."/>
    <n v="360"/>
    <n v="392"/>
    <n v="606"/>
    <n v="137.97"/>
    <n v="22911.81"/>
    <n v="0"/>
    <n v="0"/>
    <n v="1578"/>
    <n v="60028.98"/>
    <n v="1844"/>
    <n v="95767.82"/>
    <n v="0"/>
    <n v="0"/>
    <n v="0"/>
    <n v="0"/>
    <n v="237.55199999999999"/>
    <n v="568.08000000000004"/>
    <n v="95.374951200000012"/>
    <n v="0"/>
    <n v="663.4549512000001"/>
    <n v="722.84799999999996"/>
    <n v="340"/>
    <n v="12731.07"/>
    <n v="78.576951200000167"/>
    <n v="0"/>
  </r>
  <r>
    <x v="4"/>
    <s v="3015 MINI CONSTRO 15C (P)"/>
    <s v="Ghamela"/>
    <s v="Finished Good"/>
    <s v="Pcs."/>
    <n v="360"/>
    <n v="392"/>
    <n v="323"/>
    <n v="1.92"/>
    <n v="14826.47"/>
    <n v="0"/>
    <n v="0"/>
    <n v="508"/>
    <n v="19179.36"/>
    <n v="412"/>
    <n v="22463.599999999999"/>
    <n v="0"/>
    <n v="0"/>
    <n v="0"/>
    <n v="0"/>
    <n v="126.616"/>
    <n v="182.88"/>
    <n v="30.703723200000002"/>
    <n v="50"/>
    <n v="263.58372320000001"/>
    <n v="161.50399999999999"/>
    <n v="419"/>
    <n v="16636.41"/>
    <n v="103.99972320000003"/>
    <n v="0"/>
  </r>
  <r>
    <x v="4"/>
    <s v="3017 PAVANPUTRA-17C (B)"/>
    <s v="Ghamela"/>
    <s v="Finished Good"/>
    <s v="Pcs."/>
    <n v="500"/>
    <n v="545"/>
    <n v="973"/>
    <n v="410.94"/>
    <n v="53775.97"/>
    <n v="0"/>
    <n v="0"/>
    <n v="324"/>
    <n v="18077.64"/>
    <n v="390"/>
    <n v="30610.98"/>
    <n v="0"/>
    <n v="0"/>
    <n v="0"/>
    <n v="0"/>
    <n v="530.28499999999997"/>
    <n v="162"/>
    <n v="27.198180000000001"/>
    <n v="0"/>
    <n v="189.19818000000001"/>
    <n v="212.55"/>
    <n v="907"/>
    <n v="50299.01"/>
    <n v="387.58818000000002"/>
    <n v="0"/>
  </r>
  <r>
    <x v="4"/>
    <s v="3017 PAVANPUTRA-17C (O)"/>
    <s v="Ghamela"/>
    <s v="Finished Good"/>
    <s v="Pcs."/>
    <n v="500"/>
    <n v="545"/>
    <n v="370"/>
    <n v="238.43"/>
    <n v="19716.11"/>
    <n v="0"/>
    <n v="0"/>
    <n v="2020"/>
    <n v="111777.74"/>
    <n v="1950"/>
    <n v="150176.47"/>
    <n v="0"/>
    <n v="0"/>
    <n v="0"/>
    <n v="0"/>
    <n v="201.65"/>
    <n v="1010"/>
    <n v="169.56890000000004"/>
    <n v="0"/>
    <n v="1179.5689"/>
    <n v="1062.75"/>
    <n v="440"/>
    <n v="24327.98"/>
    <n v="355.24890000000005"/>
    <n v="0"/>
  </r>
  <r>
    <x v="4"/>
    <s v="3017 PAVANPUTRA-17C (P)"/>
    <s v="Ghamela"/>
    <s v="Finished Good"/>
    <s v="Pcs."/>
    <m/>
    <m/>
    <m/>
    <n v="20.84"/>
    <m/>
    <m/>
    <m/>
    <m/>
    <m/>
    <m/>
    <m/>
    <m/>
    <m/>
    <n v="0"/>
    <m/>
    <n v="0"/>
    <n v="0"/>
    <n v="0"/>
    <n v="0"/>
    <n v="0"/>
    <n v="0"/>
    <m/>
    <m/>
    <n v="20.84"/>
    <n v="0"/>
  </r>
  <r>
    <x v="4"/>
    <s v="308 Jerry 8 No.(Blue)"/>
    <s v="Tub"/>
    <s v="Finished Good"/>
    <s v="Pcs."/>
    <n v="85"/>
    <n v="93"/>
    <n v="422"/>
    <n v="50.66"/>
    <n v="3704.19"/>
    <n v="0"/>
    <n v="0"/>
    <n v="0"/>
    <n v="0"/>
    <n v="75"/>
    <n v="1580.7"/>
    <n v="0"/>
    <n v="0"/>
    <n v="0"/>
    <n v="0"/>
    <n v="39.246000000000002"/>
    <n v="0"/>
    <n v="0"/>
    <n v="0"/>
    <n v="0"/>
    <n v="6.9749999999999996"/>
    <n v="347"/>
    <n v="3045.86"/>
    <n v="43.684999999999995"/>
    <n v="0"/>
  </r>
  <r>
    <x v="4"/>
    <s v="308 Jerry 8 No.(M.Baize)"/>
    <s v="Tub"/>
    <s v="Finished Good"/>
    <s v="Pcs."/>
    <n v="85"/>
    <n v="93"/>
    <n v="828"/>
    <n v="27.34"/>
    <n v="22770"/>
    <n v="0"/>
    <n v="0"/>
    <n v="0"/>
    <n v="0"/>
    <n v="50"/>
    <n v="1087.5"/>
    <n v="0"/>
    <n v="0"/>
    <n v="0"/>
    <n v="0"/>
    <n v="77.004000000000005"/>
    <n v="0"/>
    <n v="0"/>
    <n v="0"/>
    <n v="0"/>
    <n v="4.6500000000000004"/>
    <n v="778"/>
    <n v="21395"/>
    <n v="22.689999999999998"/>
    <n v="0"/>
  </r>
  <r>
    <x v="4"/>
    <s v="308 Jerry 8 No.(M.white)"/>
    <s v="Tub"/>
    <s v="Finished Good"/>
    <s v="Pcs."/>
    <n v="85"/>
    <n v="93"/>
    <n v="2310"/>
    <n v="97.12"/>
    <n v="63525"/>
    <n v="0"/>
    <n v="0"/>
    <n v="0"/>
    <n v="0"/>
    <n v="150"/>
    <n v="3095.5"/>
    <n v="0"/>
    <n v="0"/>
    <n v="0"/>
    <n v="0"/>
    <n v="214.83"/>
    <n v="0"/>
    <n v="0"/>
    <n v="0"/>
    <n v="0"/>
    <n v="13.95"/>
    <n v="2160"/>
    <n v="59400"/>
    <n v="83.17"/>
    <n v="0"/>
  </r>
  <r>
    <x v="4"/>
    <s v="308 Jerry 8 No.(Orange)"/>
    <s v="Tub"/>
    <s v="Finished Good"/>
    <s v="Pcs."/>
    <n v="85"/>
    <n v="93"/>
    <n v="155"/>
    <n v="7.92"/>
    <n v="3096.6"/>
    <n v="0"/>
    <n v="0"/>
    <n v="0"/>
    <n v="0"/>
    <n v="100"/>
    <n v="2073.89"/>
    <n v="0"/>
    <n v="0"/>
    <n v="0"/>
    <n v="0"/>
    <n v="14.414999999999999"/>
    <n v="0"/>
    <n v="0"/>
    <n v="30"/>
    <n v="30"/>
    <n v="9.3000000000000007"/>
    <n v="55"/>
    <n v="1098.8"/>
    <n v="28.62"/>
    <n v="0"/>
  </r>
  <r>
    <x v="4"/>
    <s v="308 Jerry 8 No.(Pink)"/>
    <s v="Tub"/>
    <s v="Finished Good"/>
    <s v="Pcs."/>
    <n v="85"/>
    <n v="93"/>
    <n v="459"/>
    <n v="17.07"/>
    <n v="4349.33"/>
    <n v="0"/>
    <n v="0"/>
    <n v="0"/>
    <n v="0"/>
    <n v="75"/>
    <n v="1580.7"/>
    <n v="0"/>
    <n v="0"/>
    <n v="0"/>
    <n v="0"/>
    <n v="42.686999999999998"/>
    <n v="0"/>
    <n v="0"/>
    <n v="0"/>
    <n v="0"/>
    <n v="6.9749999999999996"/>
    <n v="384"/>
    <n v="3638.66"/>
    <n v="10.095000000000001"/>
    <n v="0"/>
  </r>
  <r>
    <x v="4"/>
    <s v="308 Jerry 8 No.(Silver)"/>
    <s v="Tub"/>
    <s v="Finished Good"/>
    <s v="Pcs."/>
    <n v="85"/>
    <n v="93"/>
    <n v="829"/>
    <n v="30.25"/>
    <n v="22797.5"/>
    <n v="0"/>
    <n v="0"/>
    <n v="0"/>
    <n v="0"/>
    <n v="150"/>
    <n v="3095.5"/>
    <n v="0"/>
    <n v="0"/>
    <n v="0"/>
    <n v="0"/>
    <n v="77.096999999999994"/>
    <n v="0"/>
    <n v="0"/>
    <n v="0"/>
    <n v="0"/>
    <n v="13.95"/>
    <n v="679"/>
    <n v="18672.5"/>
    <n v="16.3"/>
    <n v="0"/>
  </r>
  <r>
    <x v="4"/>
    <s v="310 Tom 10 No.(Blue)"/>
    <s v="Tub"/>
    <s v="Finished Good"/>
    <s v="Pcs."/>
    <n v="160"/>
    <n v="174"/>
    <n v="222"/>
    <n v="32.46"/>
    <n v="4221.96"/>
    <n v="0"/>
    <n v="0"/>
    <n v="0"/>
    <n v="0"/>
    <n v="186"/>
    <n v="6093.07"/>
    <n v="0"/>
    <n v="0"/>
    <n v="0"/>
    <n v="0"/>
    <n v="38.628"/>
    <n v="0"/>
    <n v="0"/>
    <n v="50"/>
    <n v="50"/>
    <n v="32.363999999999997"/>
    <n v="36"/>
    <n v="684.64"/>
    <n v="50.096000000000011"/>
    <n v="0"/>
  </r>
  <r>
    <x v="4"/>
    <s v="310 Tom 10 No.(M.Baize)"/>
    <s v="Tub"/>
    <s v="Finished Good"/>
    <s v="Pcs."/>
    <n v="160"/>
    <n v="174"/>
    <n v="429"/>
    <n v="0.12"/>
    <n v="18876"/>
    <n v="0"/>
    <n v="0"/>
    <n v="0"/>
    <n v="0"/>
    <n v="50"/>
    <n v="1762.5"/>
    <n v="0"/>
    <n v="0"/>
    <n v="0"/>
    <n v="0"/>
    <n v="74.646000000000001"/>
    <n v="0"/>
    <n v="0"/>
    <n v="20"/>
    <n v="20"/>
    <n v="8.6999999999999993"/>
    <n v="379"/>
    <n v="16676"/>
    <n v="11.420000000000002"/>
    <n v="0"/>
  </r>
  <r>
    <x v="4"/>
    <s v="310 Tom 10 No.(M.white)"/>
    <s v="Tub"/>
    <s v="Finished Good"/>
    <s v="Pcs."/>
    <n v="160"/>
    <n v="174"/>
    <n v="445"/>
    <n v="6.56"/>
    <n v="19580"/>
    <n v="0"/>
    <n v="0"/>
    <n v="0"/>
    <n v="0"/>
    <n v="25"/>
    <n v="881.25"/>
    <n v="0"/>
    <n v="0"/>
    <n v="0"/>
    <n v="0"/>
    <n v="77.430000000000007"/>
    <n v="0"/>
    <n v="0"/>
    <n v="0"/>
    <n v="0"/>
    <n v="4.3499999999999996"/>
    <n v="420"/>
    <n v="18480"/>
    <n v="2.21"/>
    <n v="0"/>
  </r>
  <r>
    <x v="4"/>
    <s v="310 Tom 10 No.(orange)"/>
    <s v="Tub"/>
    <s v="Finished Good"/>
    <s v="Pcs."/>
    <n v="160"/>
    <n v="174"/>
    <n v="555"/>
    <n v="5.71"/>
    <n v="24420"/>
    <n v="0"/>
    <n v="0"/>
    <n v="0"/>
    <n v="0"/>
    <n v="64"/>
    <n v="2092.13"/>
    <n v="0"/>
    <n v="0"/>
    <n v="0"/>
    <n v="0"/>
    <n v="96.57"/>
    <n v="0"/>
    <n v="0"/>
    <n v="40"/>
    <n v="40"/>
    <n v="11.135999999999999"/>
    <n v="491"/>
    <n v="21604"/>
    <n v="34.573999999999998"/>
    <n v="0"/>
  </r>
  <r>
    <x v="4"/>
    <s v="310 Tom 10 No.(Pink)"/>
    <s v="Tub"/>
    <s v="Finished Good"/>
    <s v="Pcs."/>
    <n v="160"/>
    <n v="174"/>
    <n v="280"/>
    <n v="58.92"/>
    <n v="4987.88"/>
    <n v="0"/>
    <n v="0"/>
    <n v="0"/>
    <n v="0"/>
    <n v="250"/>
    <n v="8349.07"/>
    <n v="0"/>
    <n v="0"/>
    <n v="0"/>
    <n v="0"/>
    <n v="48.72"/>
    <n v="0"/>
    <n v="0"/>
    <n v="10"/>
    <n v="10"/>
    <n v="43.5"/>
    <n v="30"/>
    <n v="534.41"/>
    <n v="25.42"/>
    <n v="0"/>
  </r>
  <r>
    <x v="4"/>
    <s v="310 Tom 10 No.(Silver)"/>
    <s v="Tub"/>
    <s v="Finished Good"/>
    <s v="Pcs."/>
    <n v="160"/>
    <n v="174"/>
    <n v="92"/>
    <n v="8.64"/>
    <n v="3148.62"/>
    <n v="0"/>
    <n v="0"/>
    <n v="0"/>
    <n v="0"/>
    <n v="25"/>
    <n v="881.25"/>
    <n v="0"/>
    <n v="0"/>
    <n v="0"/>
    <n v="0"/>
    <n v="16.007999999999999"/>
    <n v="0"/>
    <n v="0"/>
    <n v="30"/>
    <n v="30"/>
    <n v="4.3499999999999996"/>
    <n v="67"/>
    <n v="2293.02"/>
    <n v="34.29"/>
    <n v="0"/>
  </r>
  <r>
    <x v="4"/>
    <s v="312 Cheery 12 No.(Pink)"/>
    <s v="Tub"/>
    <s v="Finished Good"/>
    <s v="Pcs."/>
    <n v="228"/>
    <n v="248"/>
    <n v="383"/>
    <n v="37.44"/>
    <n v="10138.83"/>
    <n v="0"/>
    <n v="0"/>
    <n v="0"/>
    <n v="0"/>
    <n v="253"/>
    <n v="11826.2"/>
    <n v="0"/>
    <n v="0"/>
    <n v="0"/>
    <n v="0"/>
    <n v="94.983999999999995"/>
    <n v="0"/>
    <n v="0"/>
    <n v="40"/>
    <n v="40"/>
    <n v="62.744"/>
    <n v="130"/>
    <n v="3441.38"/>
    <n v="14.695999999999998"/>
    <n v="0"/>
  </r>
  <r>
    <x v="4"/>
    <s v="312 Cherry 12 No.(Blue)"/>
    <s v="Tub"/>
    <s v="Finished Good"/>
    <s v="Pcs."/>
    <n v="228"/>
    <n v="248"/>
    <n v="216"/>
    <n v="29.2"/>
    <n v="5734.84"/>
    <n v="0"/>
    <n v="0"/>
    <n v="0"/>
    <n v="0"/>
    <n v="145"/>
    <n v="6480.2"/>
    <n v="0"/>
    <n v="0"/>
    <n v="0"/>
    <n v="0"/>
    <n v="53.567999999999998"/>
    <n v="0"/>
    <n v="0"/>
    <n v="60"/>
    <n v="60"/>
    <n v="35.96"/>
    <n v="71"/>
    <n v="1885.06"/>
    <n v="53.24"/>
    <n v="0"/>
  </r>
  <r>
    <x v="4"/>
    <s v="312 Cherry 12 No.(M.baize)"/>
    <s v="Tub"/>
    <s v="Finished Good"/>
    <s v="Pcs."/>
    <n v="228"/>
    <n v="248"/>
    <n v="185"/>
    <n v="21.84"/>
    <n v="11192.5"/>
    <n v="0"/>
    <n v="0"/>
    <n v="0"/>
    <n v="0"/>
    <n v="84"/>
    <n v="3960.24"/>
    <n v="0"/>
    <n v="0"/>
    <n v="0"/>
    <n v="0"/>
    <n v="45.88"/>
    <n v="0"/>
    <n v="0"/>
    <n v="50"/>
    <n v="50"/>
    <n v="20.832000000000001"/>
    <n v="101"/>
    <n v="6110.5"/>
    <n v="51.008000000000003"/>
    <n v="0"/>
  </r>
  <r>
    <x v="4"/>
    <s v="312 Cherry 12 No.(M.white)"/>
    <s v="Tub"/>
    <s v="Finished Good"/>
    <s v="Pcs."/>
    <n v="228"/>
    <n v="248"/>
    <n v="427"/>
    <n v="7.11"/>
    <n v="25833.5"/>
    <n v="0"/>
    <n v="0"/>
    <n v="0"/>
    <n v="0"/>
    <n v="72"/>
    <n v="3366.24"/>
    <n v="0"/>
    <n v="0"/>
    <n v="0"/>
    <n v="0"/>
    <n v="105.896"/>
    <n v="0"/>
    <n v="0"/>
    <n v="20"/>
    <n v="20"/>
    <n v="17.856000000000002"/>
    <n v="355"/>
    <n v="21477.5"/>
    <n v="9.2539999999999978"/>
    <n v="0"/>
  </r>
  <r>
    <x v="4"/>
    <s v="312 Cherry 12 No.(Orange)"/>
    <s v="Tub"/>
    <s v="Finished Good"/>
    <s v="Pcs."/>
    <n v="228"/>
    <n v="248"/>
    <n v="224"/>
    <n v="43.51"/>
    <n v="13552"/>
    <n v="0"/>
    <n v="0"/>
    <n v="0"/>
    <n v="0"/>
    <n v="194"/>
    <n v="9175.1299999999992"/>
    <n v="0"/>
    <n v="0"/>
    <n v="0"/>
    <n v="0"/>
    <n v="55.552"/>
    <n v="0"/>
    <n v="0"/>
    <n v="100"/>
    <n v="100"/>
    <n v="48.112000000000002"/>
    <n v="30"/>
    <n v="1815"/>
    <n v="95.397999999999996"/>
    <n v="0"/>
  </r>
  <r>
    <x v="4"/>
    <s v="312 Cherry 12 No.(Silver)"/>
    <s v="Tub"/>
    <s v="Finished Good"/>
    <s v="Pcs."/>
    <n v="228"/>
    <n v="248"/>
    <n v="372"/>
    <n v="43.5"/>
    <n v="22506"/>
    <n v="0"/>
    <n v="0"/>
    <n v="0"/>
    <n v="0"/>
    <n v="144"/>
    <n v="6545.76"/>
    <n v="0"/>
    <n v="0"/>
    <n v="0"/>
    <n v="0"/>
    <n v="92.256"/>
    <n v="0"/>
    <n v="0"/>
    <n v="90"/>
    <n v="90"/>
    <n v="35.712000000000003"/>
    <n v="228"/>
    <n v="13794"/>
    <n v="97.787999999999997"/>
    <n v="0"/>
  </r>
  <r>
    <x v="4"/>
    <s v="314 STAR 14S (BLUE)"/>
    <s v="Ghamela"/>
    <s v="Finished Good"/>
    <s v="Pcs."/>
    <n v="410"/>
    <n v="447"/>
    <n v="520"/>
    <n v="565.29999999999995"/>
    <n v="22023.119999999999"/>
    <n v="0"/>
    <n v="0"/>
    <n v="21"/>
    <n v="918.59"/>
    <n v="541"/>
    <n v="34956.25"/>
    <n v="0"/>
    <n v="0"/>
    <n v="0"/>
    <n v="0"/>
    <n v="232.44"/>
    <n v="8.61"/>
    <n v="1.4455329000000001"/>
    <n v="100"/>
    <n v="110.0555329"/>
    <n v="241.827"/>
    <n v="0"/>
    <n v="0"/>
    <n v="433.52853289999996"/>
    <n v="0"/>
  </r>
  <r>
    <x v="4"/>
    <s v="314 STAR 14S (Orange)"/>
    <s v="Ghamela"/>
    <s v="Finished Good"/>
    <s v="Pcs."/>
    <n v="410"/>
    <n v="447"/>
    <n v="166"/>
    <n v="203.96"/>
    <n v="6976.86"/>
    <n v="0"/>
    <n v="0"/>
    <n v="0"/>
    <n v="0"/>
    <n v="80"/>
    <n v="4805.71"/>
    <n v="0"/>
    <n v="0"/>
    <n v="0"/>
    <n v="0"/>
    <n v="74.201999999999998"/>
    <n v="0"/>
    <n v="0"/>
    <n v="30"/>
    <n v="30"/>
    <n v="35.76"/>
    <n v="86"/>
    <n v="3614.52"/>
    <n v="198.20000000000002"/>
    <n v="0"/>
  </r>
  <r>
    <x v="4"/>
    <s v="314 STAR 14S (PINK)"/>
    <s v="Ghamela"/>
    <s v="Finished Good"/>
    <s v="Pcs."/>
    <n v="410"/>
    <n v="447"/>
    <n v="500"/>
    <n v="357.67"/>
    <n v="21083.67"/>
    <n v="0"/>
    <n v="0"/>
    <n v="0"/>
    <n v="0"/>
    <n v="201"/>
    <n v="13115.45"/>
    <n v="0"/>
    <n v="0"/>
    <n v="0"/>
    <n v="0"/>
    <n v="223.5"/>
    <n v="0"/>
    <n v="0"/>
    <n v="0"/>
    <n v="0"/>
    <n v="89.846999999999994"/>
    <n v="299"/>
    <n v="12608.04"/>
    <n v="267.82300000000004"/>
    <n v="0"/>
  </r>
  <r>
    <x v="4"/>
    <s v="314 STAR 14S (Yellow)"/>
    <s v="Ghamela"/>
    <s v="Trading"/>
    <s v="Pcs."/>
    <m/>
    <n v="0"/>
    <n v="36"/>
    <n v="1.63"/>
    <n v="1848.6"/>
    <n v="0"/>
    <n v="0"/>
    <n v="0"/>
    <n v="0"/>
    <n v="0"/>
    <n v="0"/>
    <n v="0"/>
    <n v="0"/>
    <n v="0"/>
    <n v="0"/>
    <n v="0"/>
    <n v="0"/>
    <n v="0"/>
    <n v="0"/>
    <n v="0"/>
    <n v="0"/>
    <n v="36"/>
    <n v="1848.6"/>
    <n v="1.63"/>
    <n v="0"/>
  </r>
  <r>
    <x v="4"/>
    <s v="315 NO. STAR PLUS 14 D (BLUE)"/>
    <s v="Ghamela"/>
    <s v="Finished Good"/>
    <s v="Pcs."/>
    <n v="450"/>
    <n v="490"/>
    <n v="560"/>
    <n v="165.36"/>
    <n v="26544.400000000001"/>
    <n v="0"/>
    <n v="0"/>
    <n v="1523"/>
    <n v="70374.14"/>
    <n v="1139"/>
    <n v="81716.210000000006"/>
    <n v="0"/>
    <n v="0"/>
    <n v="0"/>
    <n v="0"/>
    <n v="274.39999999999998"/>
    <n v="685.35"/>
    <n v="115.06341150000002"/>
    <n v="0"/>
    <n v="800.41341150000005"/>
    <n v="558.11"/>
    <n v="944"/>
    <n v="43649.48"/>
    <n v="407.66341150000005"/>
    <n v="0"/>
  </r>
  <r>
    <x v="4"/>
    <s v="315 NO. STAR PLUS 14 D (ORG)"/>
    <s v="Ghamela"/>
    <s v="Finished Good"/>
    <s v="Pcs."/>
    <n v="450"/>
    <n v="490"/>
    <n v="251"/>
    <n v="3.16"/>
    <n v="12515.77"/>
    <n v="0"/>
    <n v="0"/>
    <n v="0"/>
    <n v="0"/>
    <n v="240"/>
    <n v="13878.98"/>
    <n v="0"/>
    <n v="0"/>
    <n v="0"/>
    <n v="0"/>
    <n v="122.99"/>
    <n v="0"/>
    <n v="0"/>
    <n v="160"/>
    <n v="160"/>
    <n v="117.6"/>
    <n v="11"/>
    <n v="548.5"/>
    <n v="45.56"/>
    <n v="0"/>
  </r>
  <r>
    <x v="4"/>
    <s v="315 NO. STAR PLUS 14 D (PINK)"/>
    <s v="Ghamela"/>
    <s v="Finished Good"/>
    <s v="Pcs."/>
    <n v="450"/>
    <n v="490"/>
    <n v="290"/>
    <n v="127.83"/>
    <n v="13870.87"/>
    <n v="0"/>
    <n v="0"/>
    <n v="91"/>
    <n v="4175.95"/>
    <n v="340"/>
    <n v="23322.89"/>
    <n v="0"/>
    <n v="0"/>
    <n v="0"/>
    <n v="0"/>
    <n v="142.1"/>
    <n v="40.950000000000003"/>
    <n v="6.8750955000000014"/>
    <n v="260"/>
    <n v="307.82509549999997"/>
    <n v="166.6"/>
    <n v="41"/>
    <n v="1909.69"/>
    <n v="269.05509549999999"/>
    <n v="0"/>
  </r>
  <r>
    <x v="4"/>
    <s v="316 SUPER POWER (BLACK)"/>
    <s v="Ghamela"/>
    <s v="Trading"/>
    <s v="Pcs."/>
    <m/>
    <n v="0"/>
    <n v="31"/>
    <n v="0"/>
    <n v="1972.71"/>
    <n v="0"/>
    <n v="0"/>
    <n v="0"/>
    <n v="0"/>
    <n v="0"/>
    <n v="0"/>
    <n v="0"/>
    <n v="0"/>
    <n v="0"/>
    <n v="0"/>
    <n v="0"/>
    <n v="0"/>
    <n v="0"/>
    <n v="0"/>
    <n v="0"/>
    <n v="0"/>
    <n v="31"/>
    <n v="1972.71"/>
    <n v="0"/>
    <n v="0"/>
  </r>
  <r>
    <x v="4"/>
    <s v="316 SUPER POWER (BLUE)"/>
    <s v="Ghamela"/>
    <s v="Finished Good"/>
    <s v="Pcs."/>
    <n v="620"/>
    <n v="676"/>
    <n v="895"/>
    <n v="780.62"/>
    <n v="56222.74"/>
    <n v="0"/>
    <n v="0"/>
    <n v="2078"/>
    <n v="132770.67000000001"/>
    <n v="1925"/>
    <n v="165757.93"/>
    <n v="0"/>
    <n v="0"/>
    <n v="0"/>
    <n v="0"/>
    <n v="605.02"/>
    <n v="1288.3599999999999"/>
    <n v="216.30276040000001"/>
    <n v="0"/>
    <n v="1504.6627604"/>
    <n v="1301.3"/>
    <n v="1048"/>
    <n v="68265.149999999994"/>
    <n v="983.98276039999996"/>
    <n v="0"/>
  </r>
  <r>
    <x v="4"/>
    <s v="316 SUPER POWER (ORANGE)"/>
    <s v="Ghamela"/>
    <s v="Finished Good"/>
    <s v="Pcs."/>
    <n v="620"/>
    <n v="676"/>
    <n v="849"/>
    <n v="615.58000000000004"/>
    <n v="52920.6"/>
    <n v="0"/>
    <n v="0"/>
    <n v="1091"/>
    <n v="69000.02"/>
    <n v="1325"/>
    <n v="113755.71"/>
    <n v="0"/>
    <n v="0"/>
    <n v="0"/>
    <n v="0"/>
    <n v="573.92399999999998"/>
    <n v="676.42"/>
    <n v="113.5641538"/>
    <n v="0"/>
    <n v="789.98415379999994"/>
    <n v="895.7"/>
    <n v="615"/>
    <n v="39337.74"/>
    <n v="509.86415379999994"/>
    <n v="0"/>
  </r>
  <r>
    <x v="4"/>
    <s v="316 SUPER POWER (PINK)"/>
    <s v="Ghamela"/>
    <s v="Finished Good"/>
    <s v="Pcs."/>
    <n v="620"/>
    <n v="676"/>
    <n v="432"/>
    <n v="247.17"/>
    <n v="27533.22"/>
    <n v="0"/>
    <n v="0"/>
    <n v="700"/>
    <n v="43273.06"/>
    <n v="350"/>
    <n v="29941.200000000001"/>
    <n v="0"/>
    <n v="0"/>
    <n v="0"/>
    <n v="0"/>
    <n v="292.03199999999998"/>
    <n v="434"/>
    <n v="72.864260000000002"/>
    <n v="0"/>
    <n v="506.86426"/>
    <n v="236.6"/>
    <n v="782"/>
    <n v="48744.480000000003"/>
    <n v="517.43425999999999"/>
    <n v="0"/>
  </r>
  <r>
    <x v="4"/>
    <s v="317 No. Sathi Ghamela (Blue)"/>
    <s v="Ghamela"/>
    <s v="Finished Good"/>
    <s v="Pcs."/>
    <n v="585"/>
    <n v="638"/>
    <n v="757"/>
    <n v="806.67"/>
    <n v="42121.48"/>
    <n v="1"/>
    <n v="100.85"/>
    <n v="1444"/>
    <n v="94509.85"/>
    <n v="1309"/>
    <n v="113903.91"/>
    <n v="0"/>
    <n v="0"/>
    <n v="0"/>
    <n v="0"/>
    <n v="482.96600000000001"/>
    <n v="844.74"/>
    <n v="141.82339860000002"/>
    <n v="0"/>
    <n v="986.56339860000003"/>
    <n v="835.14200000000005"/>
    <n v="893"/>
    <n v="57071.13"/>
    <n v="958.09139859999982"/>
    <n v="0"/>
  </r>
  <r>
    <x v="4"/>
    <s v="317 No. Sathi Ghamela (M.baise)"/>
    <s v="Ghamela"/>
    <s v="Finished Good"/>
    <s v="Pcs."/>
    <n v="585"/>
    <n v="638"/>
    <n v="88"/>
    <n v="52.08"/>
    <n v="6350.41"/>
    <n v="0"/>
    <n v="0"/>
    <n v="209"/>
    <n v="13511.44"/>
    <n v="83"/>
    <n v="7262.75"/>
    <n v="0"/>
    <n v="0"/>
    <n v="0"/>
    <n v="0"/>
    <n v="56.143999999999998"/>
    <n v="122.265"/>
    <n v="20.527070850000001"/>
    <n v="0"/>
    <n v="142.79207085000002"/>
    <n v="52.954000000000001"/>
    <n v="214"/>
    <n v="14229.52"/>
    <n v="141.91807084999999"/>
    <n v="0"/>
  </r>
  <r>
    <x v="4"/>
    <s v="317 No. Sathi Ghamela (M.white)"/>
    <s v="Ghamela"/>
    <s v="Finished Good"/>
    <s v="Pcs."/>
    <n v="585"/>
    <n v="638"/>
    <n v="0"/>
    <n v="143.80000000000001"/>
    <n v="0"/>
    <n v="0"/>
    <n v="0"/>
    <n v="207"/>
    <n v="13368.53"/>
    <n v="132"/>
    <n v="11489"/>
    <n v="0"/>
    <n v="0"/>
    <n v="0"/>
    <n v="0"/>
    <n v="0"/>
    <n v="121.095"/>
    <n v="20.330639550000001"/>
    <n v="60"/>
    <n v="201.42563955"/>
    <n v="84.215999999999994"/>
    <n v="75"/>
    <n v="4843.67"/>
    <n v="261.00963954999997"/>
    <n v="0"/>
  </r>
  <r>
    <x v="4"/>
    <s v="317 No. Sathi Ghamela (Orange)"/>
    <s v="Ghamela"/>
    <s v="Finished Good"/>
    <s v="Pcs."/>
    <n v="585"/>
    <n v="638"/>
    <n v="137"/>
    <n v="171.99"/>
    <n v="7550.69"/>
    <n v="0"/>
    <n v="0"/>
    <n v="555"/>
    <n v="36025.96"/>
    <n v="480"/>
    <n v="41311.050000000003"/>
    <n v="0"/>
    <n v="0"/>
    <n v="0"/>
    <n v="0"/>
    <n v="87.406000000000006"/>
    <n v="324.67500000000001"/>
    <n v="54.50968575000001"/>
    <n v="10"/>
    <n v="389.18468575000003"/>
    <n v="306.24"/>
    <n v="212"/>
    <n v="13648.03"/>
    <n v="254.93468574999997"/>
    <n v="0"/>
  </r>
  <r>
    <x v="4"/>
    <s v="317 No. Sathi Ghamela (Pink)"/>
    <s v="Ghamela"/>
    <s v="Finished Good"/>
    <s v="Pcs."/>
    <n v="585"/>
    <n v="638"/>
    <n v="418"/>
    <n v="803.85"/>
    <n v="23099.07"/>
    <n v="1"/>
    <n v="100.85"/>
    <n v="770"/>
    <n v="50094.6"/>
    <n v="625"/>
    <n v="54003.19"/>
    <n v="0"/>
    <n v="0"/>
    <n v="0"/>
    <n v="0"/>
    <n v="266.68400000000003"/>
    <n v="450.45"/>
    <n v="75.626050500000005"/>
    <n v="0"/>
    <n v="526.07605049999995"/>
    <n v="398.75"/>
    <n v="564"/>
    <n v="35976.06"/>
    <n v="931.17605049999997"/>
    <n v="0"/>
  </r>
  <r>
    <x v="4"/>
    <s v="317 No. Sathi Ghamela (silver)"/>
    <s v="Ghamela"/>
    <s v="Finished Good"/>
    <s v="Pcs."/>
    <n v="585"/>
    <n v="638"/>
    <n v="21"/>
    <n v="73.09"/>
    <n v="1156.29"/>
    <n v="0"/>
    <n v="0"/>
    <n v="285"/>
    <n v="18482.68"/>
    <n v="129"/>
    <n v="11484.37"/>
    <n v="0"/>
    <n v="0"/>
    <n v="0"/>
    <n v="0"/>
    <n v="13.398"/>
    <n v="166.72499999999999"/>
    <n v="27.991460249999999"/>
    <n v="0"/>
    <n v="194.71646024999998"/>
    <n v="82.302000000000007"/>
    <n v="177"/>
    <n v="11466.65"/>
    <n v="185.50446024999997"/>
    <n v="0"/>
  </r>
  <r>
    <x v="4"/>
    <s v="319 NO. SULTAN ( BLUE)"/>
    <s v="Ghamela"/>
    <s v="Finished Good"/>
    <s v="Pcs."/>
    <n v="720"/>
    <n v="785"/>
    <n v="938"/>
    <n v="971.06"/>
    <n v="69060.98"/>
    <n v="0"/>
    <n v="0"/>
    <n v="586"/>
    <n v="42492.43"/>
    <n v="948"/>
    <n v="101065.97"/>
    <n v="0"/>
    <n v="0"/>
    <n v="0"/>
    <n v="0"/>
    <n v="736.33"/>
    <n v="421.92"/>
    <n v="70.836148800000004"/>
    <n v="0"/>
    <n v="492.75614880000001"/>
    <n v="744.18"/>
    <n v="576"/>
    <n v="41979.06"/>
    <n v="719.63614880000011"/>
    <n v="0"/>
  </r>
  <r>
    <x v="4"/>
    <s v="319 NO. SULTAN ( ORG)"/>
    <s v="Ghamela"/>
    <s v="Finished Good"/>
    <s v="Pcs."/>
    <n v="720"/>
    <n v="785"/>
    <n v="877"/>
    <n v="618.42999999999995"/>
    <n v="64506.53"/>
    <n v="0"/>
    <n v="0"/>
    <n v="0"/>
    <n v="0"/>
    <n v="311"/>
    <n v="28788.32"/>
    <n v="0"/>
    <n v="0"/>
    <n v="0"/>
    <n v="0"/>
    <n v="688.44500000000005"/>
    <n v="0"/>
    <n v="0"/>
    <n v="0"/>
    <n v="0"/>
    <n v="244.13499999999999"/>
    <n v="566"/>
    <n v="41631.35"/>
    <n v="374.29499999999996"/>
    <n v="0"/>
  </r>
  <r>
    <x v="4"/>
    <s v="319 NO. SULTAN ( PINK)"/>
    <s v="Ghamela"/>
    <s v="Finished Good"/>
    <s v="Pcs."/>
    <n v="720"/>
    <n v="785"/>
    <n v="555"/>
    <n v="807.56"/>
    <n v="38601.089999999997"/>
    <n v="0"/>
    <n v="0"/>
    <n v="215"/>
    <n v="14367.1"/>
    <n v="384"/>
    <n v="38731.97"/>
    <n v="0"/>
    <n v="0"/>
    <n v="0"/>
    <n v="0"/>
    <n v="435.67500000000001"/>
    <n v="154.80000000000001"/>
    <n v="25.989372000000003"/>
    <n v="0"/>
    <n v="180.78937200000001"/>
    <n v="301.44"/>
    <n v="386"/>
    <n v="26439.73"/>
    <n v="686.90937199999985"/>
    <n v="0"/>
  </r>
  <r>
    <x v="4"/>
    <s v="319 NO. SULTAN (M.BEIZE)"/>
    <s v="Ghamela"/>
    <s v="Finished Good"/>
    <s v="Pcs."/>
    <n v="720"/>
    <n v="785"/>
    <n v="107"/>
    <n v="71.150000000000006"/>
    <n v="8088.3"/>
    <n v="0"/>
    <n v="0"/>
    <n v="0"/>
    <n v="0"/>
    <n v="15"/>
    <n v="1608.75"/>
    <n v="0"/>
    <n v="0"/>
    <n v="0"/>
    <n v="0"/>
    <n v="83.995000000000005"/>
    <n v="0"/>
    <n v="0"/>
    <n v="0"/>
    <n v="0"/>
    <n v="11.775"/>
    <n v="92"/>
    <n v="6954.42"/>
    <n v="59.375000000000007"/>
    <n v="0"/>
  </r>
  <r>
    <x v="4"/>
    <s v="319 NO. SULTAN (M.WHITE)"/>
    <s v="Ghamela"/>
    <s v="Finished Good"/>
    <s v="Pcs."/>
    <n v="720"/>
    <n v="785"/>
    <n v="67"/>
    <n v="59.54"/>
    <n v="4981.6000000000004"/>
    <n v="0"/>
    <n v="0"/>
    <n v="0"/>
    <n v="0"/>
    <n v="15"/>
    <n v="1608.75"/>
    <n v="0"/>
    <n v="0"/>
    <n v="0"/>
    <n v="0"/>
    <n v="52.594999999999999"/>
    <n v="0"/>
    <n v="0"/>
    <n v="0"/>
    <n v="0"/>
    <n v="11.775"/>
    <n v="52"/>
    <n v="3866.32"/>
    <n v="47.765000000000001"/>
    <n v="0"/>
  </r>
  <r>
    <x v="4"/>
    <s v="319 NO.SULTAN (SILVER)"/>
    <s v="Ghamela"/>
    <s v="Finished Good"/>
    <s v="Pcs."/>
    <n v="720"/>
    <n v="785"/>
    <n v="135"/>
    <n v="114.91"/>
    <n v="10327.01"/>
    <n v="0"/>
    <n v="0"/>
    <n v="0"/>
    <n v="0"/>
    <n v="55"/>
    <n v="6266.35"/>
    <n v="0"/>
    <n v="0"/>
    <n v="0"/>
    <n v="0"/>
    <n v="105.97499999999999"/>
    <n v="0"/>
    <n v="0"/>
    <n v="10"/>
    <n v="10"/>
    <n v="43.174999999999997"/>
    <n v="80"/>
    <n v="6119.71"/>
    <n v="81.734999999999999"/>
    <n v="0"/>
  </r>
  <r>
    <x v="4"/>
    <s v="320 NO.SAMRAT GHAMELA (B)"/>
    <s v="Ghamela"/>
    <s v="Finished Good"/>
    <s v="Pcs."/>
    <n v="800"/>
    <n v="872"/>
    <n v="1295"/>
    <n v="971.84"/>
    <n v="107588.54"/>
    <n v="0"/>
    <n v="0"/>
    <n v="730"/>
    <n v="62410.61"/>
    <n v="850"/>
    <n v="102023.75"/>
    <n v="0"/>
    <n v="0"/>
    <n v="0"/>
    <n v="0"/>
    <n v="1129.24"/>
    <n v="584"/>
    <n v="98.047760000000011"/>
    <n v="0"/>
    <n v="682.04776000000004"/>
    <n v="741.2"/>
    <n v="1175"/>
    <n v="99193.57"/>
    <n v="912.68776000000003"/>
    <n v="0"/>
  </r>
  <r>
    <x v="4"/>
    <s v="320 NO.SAMRAT GHAMELA (MB)"/>
    <s v="Ghamela"/>
    <s v="Finished Good"/>
    <s v="Pcs."/>
    <n v="800"/>
    <n v="872"/>
    <n v="7"/>
    <n v="5.43"/>
    <n v="628.83000000000004"/>
    <n v="0"/>
    <n v="0"/>
    <n v="200"/>
    <n v="16883.07"/>
    <n v="0"/>
    <n v="0"/>
    <n v="0"/>
    <n v="0"/>
    <n v="0"/>
    <n v="0"/>
    <n v="6.1040000000000001"/>
    <n v="160"/>
    <n v="26.862400000000001"/>
    <n v="0"/>
    <n v="186.86240000000001"/>
    <n v="0"/>
    <n v="207"/>
    <n v="17511.900000000001"/>
    <n v="192.29240000000001"/>
    <n v="0"/>
  </r>
  <r>
    <x v="4"/>
    <s v="320 NO.SAMRAT GHAMELA (MW)"/>
    <s v="Ghamela"/>
    <s v="Finished Good"/>
    <s v="Pcs."/>
    <n v="800"/>
    <n v="872"/>
    <n v="0"/>
    <n v="5.78"/>
    <n v="0"/>
    <n v="0"/>
    <n v="0"/>
    <n v="96"/>
    <n v="8093.5"/>
    <n v="0"/>
    <n v="0"/>
    <n v="0"/>
    <n v="0"/>
    <n v="0"/>
    <n v="0"/>
    <n v="0"/>
    <n v="76.8"/>
    <n v="12.893952000000002"/>
    <n v="0"/>
    <n v="89.693951999999996"/>
    <n v="0"/>
    <n v="96"/>
    <n v="8093.5"/>
    <n v="95.473951999999997"/>
    <n v="0"/>
  </r>
  <r>
    <x v="4"/>
    <s v="320 NO.SAMRAT GHAMELA (O)"/>
    <s v="Ghamela"/>
    <s v="Finished Good"/>
    <s v="Pcs."/>
    <n v="800"/>
    <n v="872"/>
    <n v="582"/>
    <n v="947.83"/>
    <n v="48974.78"/>
    <n v="0"/>
    <n v="0"/>
    <n v="200"/>
    <n v="16954.22"/>
    <n v="397"/>
    <n v="42680.55"/>
    <n v="0"/>
    <n v="0"/>
    <n v="0"/>
    <n v="0"/>
    <n v="507.50400000000002"/>
    <n v="160"/>
    <n v="26.862400000000001"/>
    <n v="0"/>
    <n v="186.86240000000001"/>
    <n v="346.18400000000003"/>
    <n v="385"/>
    <n v="32492.240000000002"/>
    <n v="788.50840000000017"/>
    <n v="0"/>
  </r>
  <r>
    <x v="4"/>
    <s v="320 NO.SAMRAT GHAMELA (P)"/>
    <s v="Ghamela"/>
    <s v="Finished Good"/>
    <s v="Pcs."/>
    <n v="800"/>
    <n v="872"/>
    <n v="565"/>
    <n v="336.9"/>
    <n v="47465.47"/>
    <n v="0"/>
    <n v="0"/>
    <n v="291"/>
    <n v="24726.97"/>
    <n v="233"/>
    <n v="25007.5"/>
    <n v="0"/>
    <n v="0"/>
    <n v="0"/>
    <n v="0"/>
    <n v="492.68"/>
    <n v="232.8"/>
    <n v="39.084792000000007"/>
    <n v="0"/>
    <n v="271.884792"/>
    <n v="203.17599999999999"/>
    <n v="623"/>
    <n v="52609.46"/>
    <n v="405.60879199999994"/>
    <n v="0"/>
  </r>
  <r>
    <x v="4"/>
    <s v="320 NO.SAMRAT GHAMELA (S)"/>
    <s v="Ghamela"/>
    <s v="Finished Good"/>
    <s v="Pcs."/>
    <n v="800"/>
    <n v="872"/>
    <n v="34"/>
    <n v="14"/>
    <n v="3070.03"/>
    <n v="0"/>
    <n v="0"/>
    <n v="169"/>
    <n v="14311.89"/>
    <n v="0"/>
    <n v="0"/>
    <n v="0"/>
    <n v="0"/>
    <n v="0"/>
    <n v="0"/>
    <n v="29.648"/>
    <n v="135.19999999999999"/>
    <n v="22.698728000000003"/>
    <n v="0"/>
    <n v="157.89872800000001"/>
    <n v="0"/>
    <n v="203"/>
    <n v="17381.919999999998"/>
    <n v="171.89872800000001"/>
    <n v="0"/>
  </r>
  <r>
    <x v="4"/>
    <s v="321 Shaktiman Ghamela (B)"/>
    <s v="Ghamela"/>
    <s v="Finished Good"/>
    <s v="Pcs."/>
    <n v="1200"/>
    <n v="1308"/>
    <n v="123"/>
    <n v="239.09"/>
    <n v="15330.27"/>
    <n v="0"/>
    <n v="0"/>
    <n v="612"/>
    <n v="77156.490000000005"/>
    <n v="625"/>
    <n v="61712.959999999999"/>
    <n v="0"/>
    <n v="0"/>
    <n v="0"/>
    <n v="0"/>
    <n v="160.88399999999999"/>
    <n v="734.4"/>
    <n v="123.29841600000002"/>
    <n v="0"/>
    <n v="857.69841599999995"/>
    <n v="817.5"/>
    <n v="110"/>
    <n v="13850.14"/>
    <n v="279.28841599999987"/>
    <n v="0"/>
  </r>
  <r>
    <x v="4"/>
    <s v="321 Shaktiman Ghamela (O)"/>
    <s v="Ghamela"/>
    <s v="Finished Good"/>
    <s v="Pcs."/>
    <n v="1200"/>
    <n v="1308"/>
    <n v="409"/>
    <n v="801.01"/>
    <n v="51684.480000000003"/>
    <n v="0"/>
    <n v="0"/>
    <n v="370"/>
    <n v="46254.57"/>
    <n v="550"/>
    <n v="46261.760000000002"/>
    <n v="0"/>
    <n v="0"/>
    <n v="0"/>
    <n v="0"/>
    <n v="534.97199999999998"/>
    <n v="444"/>
    <n v="74.54316"/>
    <n v="0"/>
    <n v="518.54315999999994"/>
    <n v="719.4"/>
    <n v="229"/>
    <n v="28790.81"/>
    <n v="600.15315999999996"/>
    <n v="0"/>
  </r>
  <r>
    <x v="4"/>
    <s v="321 Shaktiman Ghamela (P)"/>
    <s v="Ghamela"/>
    <s v="Finished Good"/>
    <s v="Pcs."/>
    <n v="1200"/>
    <n v="1308"/>
    <n v="130"/>
    <n v="214.89"/>
    <n v="16539.48"/>
    <n v="0"/>
    <n v="0"/>
    <n v="600"/>
    <n v="75315.600000000006"/>
    <n v="565"/>
    <n v="53401.760000000002"/>
    <n v="0"/>
    <n v="0"/>
    <n v="0"/>
    <n v="0"/>
    <n v="170.04"/>
    <n v="720"/>
    <n v="120.88080000000002"/>
    <n v="0"/>
    <n v="840.88080000000002"/>
    <n v="739.02"/>
    <n v="165"/>
    <n v="20746.61"/>
    <n v="316.75080000000003"/>
    <n v="0"/>
  </r>
  <r>
    <x v="4"/>
    <s v="322 NO. BAHUBALI GHAMEAL (MB)"/>
    <s v="Ghamela"/>
    <s v="Finished Good"/>
    <s v="Pcs."/>
    <n v="1150"/>
    <n v="1253"/>
    <n v="122"/>
    <n v="231.38"/>
    <n v="14556.62"/>
    <n v="0"/>
    <n v="0"/>
    <n v="0"/>
    <n v="0"/>
    <n v="0"/>
    <n v="0"/>
    <n v="0"/>
    <n v="0"/>
    <n v="0"/>
    <n v="0"/>
    <n v="152.86600000000001"/>
    <n v="0"/>
    <n v="0"/>
    <n v="0"/>
    <n v="0"/>
    <n v="0"/>
    <n v="122"/>
    <n v="14556.62"/>
    <n v="231.38"/>
    <n v="0"/>
  </r>
  <r>
    <x v="4"/>
    <s v="322 NO. BAHUBALI GHAMELA (B)"/>
    <s v="Ghamela"/>
    <s v="Finished Good"/>
    <s v="Pcs."/>
    <n v="1150"/>
    <n v="1253"/>
    <n v="143"/>
    <n v="196.64"/>
    <n v="17399.93"/>
    <n v="0"/>
    <n v="0"/>
    <n v="358"/>
    <n v="44367.57"/>
    <n v="424"/>
    <n v="77896.210000000006"/>
    <n v="0"/>
    <n v="0"/>
    <n v="0"/>
    <n v="0"/>
    <n v="179.179"/>
    <n v="411.7"/>
    <n v="69.12031300000001"/>
    <n v="0"/>
    <n v="480.820313"/>
    <n v="531.27200000000005"/>
    <n v="77"/>
    <n v="9540.36"/>
    <n v="146.18831299999999"/>
    <n v="0"/>
  </r>
  <r>
    <x v="4"/>
    <s v="322 NO. BAHUBALI GHAMELA (MW)"/>
    <s v="Ghamela"/>
    <s v="Finished Good"/>
    <s v="Pcs."/>
    <n v="1150"/>
    <n v="1253"/>
    <n v="30"/>
    <n v="7.87"/>
    <n v="3862.79"/>
    <n v="0"/>
    <n v="0"/>
    <n v="0"/>
    <n v="0"/>
    <n v="0"/>
    <n v="0"/>
    <n v="0"/>
    <n v="0"/>
    <n v="0"/>
    <n v="0"/>
    <n v="37.590000000000003"/>
    <n v="0"/>
    <n v="0"/>
    <n v="50"/>
    <n v="50"/>
    <n v="0"/>
    <n v="30"/>
    <n v="3862.79"/>
    <n v="57.87"/>
    <n v="0"/>
  </r>
  <r>
    <x v="4"/>
    <s v="322 NO. BAHUBALI GHAMELA (O)"/>
    <s v="Ghamela"/>
    <s v="Finished Good"/>
    <s v="Pcs."/>
    <n v="1150"/>
    <n v="1253"/>
    <n v="220"/>
    <n v="221.46"/>
    <n v="28588.46"/>
    <n v="0"/>
    <n v="0"/>
    <n v="0"/>
    <n v="0"/>
    <n v="30"/>
    <n v="5332.5"/>
    <n v="0"/>
    <n v="0"/>
    <n v="0"/>
    <n v="0"/>
    <n v="275.66000000000003"/>
    <n v="0"/>
    <n v="0"/>
    <n v="0"/>
    <n v="0"/>
    <n v="37.590000000000003"/>
    <n v="190"/>
    <n v="24690.03"/>
    <n v="183.87"/>
    <n v="0"/>
  </r>
  <r>
    <x v="4"/>
    <s v="322 NO. BAHUBALI GHAMELA (P)"/>
    <s v="Ghamela"/>
    <s v="Finished Good"/>
    <s v="Pcs."/>
    <n v="1150"/>
    <n v="1253"/>
    <n v="169"/>
    <n v="220.41"/>
    <n v="20017.16"/>
    <n v="0"/>
    <n v="0"/>
    <n v="152"/>
    <n v="18294.89"/>
    <n v="84"/>
    <n v="15861.81"/>
    <n v="0"/>
    <n v="0"/>
    <n v="0"/>
    <n v="0"/>
    <n v="211.75700000000001"/>
    <n v="174.8"/>
    <n v="29.347172000000004"/>
    <n v="0"/>
    <n v="204.14717200000001"/>
    <n v="105.252"/>
    <n v="237"/>
    <n v="28308.639999999999"/>
    <n v="319.30517200000003"/>
    <n v="0"/>
  </r>
  <r>
    <x v="4"/>
    <s v="322 NO. BAHUBALI GHAMELA (S)"/>
    <s v="Ghamela"/>
    <s v="Finished Good"/>
    <s v="Pcs."/>
    <n v="1150"/>
    <n v="1253"/>
    <n v="167"/>
    <n v="320.3"/>
    <n v="19995.259999999998"/>
    <n v="0"/>
    <n v="0"/>
    <n v="0"/>
    <n v="0"/>
    <n v="40"/>
    <n v="8017.21"/>
    <n v="0"/>
    <n v="0"/>
    <n v="0"/>
    <n v="0"/>
    <n v="209.251"/>
    <n v="0"/>
    <n v="0"/>
    <n v="0"/>
    <n v="0"/>
    <n v="50.12"/>
    <n v="127"/>
    <n v="15205.98"/>
    <n v="270.18"/>
    <n v="0"/>
  </r>
  <r>
    <x v="4"/>
    <s v="324 NO. SARDAR GHAMELA (B)"/>
    <s v="Ghamela"/>
    <s v="Finished Good"/>
    <s v="Pcs."/>
    <n v="1500"/>
    <n v="1635"/>
    <n v="709"/>
    <n v="1504.67"/>
    <n v="111576.28"/>
    <n v="0"/>
    <n v="0"/>
    <n v="0"/>
    <n v="0"/>
    <n v="159"/>
    <n v="36925.870000000003"/>
    <n v="0"/>
    <n v="0"/>
    <n v="0"/>
    <n v="0"/>
    <n v="1159.2149999999999"/>
    <n v="0"/>
    <n v="0"/>
    <n v="60"/>
    <n v="60"/>
    <n v="259.96499999999997"/>
    <n v="550"/>
    <n v="86554.23"/>
    <n v="1304.7050000000002"/>
    <n v="0"/>
  </r>
  <r>
    <x v="4"/>
    <s v="324 NO. SARDAR GHAMELA (O)"/>
    <s v="Ghamela"/>
    <s v="Finished Good"/>
    <s v="Pcs."/>
    <n v="1500"/>
    <n v="1635"/>
    <n v="247"/>
    <n v="697.32"/>
    <n v="39239.58"/>
    <n v="0"/>
    <n v="0"/>
    <n v="0"/>
    <n v="0"/>
    <n v="121"/>
    <n v="26874.39"/>
    <n v="0"/>
    <n v="0"/>
    <n v="0"/>
    <n v="0"/>
    <n v="403.84500000000003"/>
    <n v="0"/>
    <n v="0"/>
    <n v="380"/>
    <n v="380"/>
    <n v="197.83500000000001"/>
    <n v="126"/>
    <n v="20016.95"/>
    <n v="879.48500000000013"/>
    <n v="0"/>
  </r>
  <r>
    <x v="4"/>
    <s v="324 NO. SARDAR GHAMELA (P)"/>
    <s v="Ghamela"/>
    <s v="Finished Good"/>
    <s v="Pcs."/>
    <n v="1500"/>
    <n v="1635"/>
    <n v="533"/>
    <n v="766.56"/>
    <n v="83855.58"/>
    <n v="0"/>
    <n v="0"/>
    <n v="0"/>
    <n v="0"/>
    <n v="118"/>
    <n v="26606.03"/>
    <n v="0"/>
    <n v="0"/>
    <n v="0"/>
    <n v="0"/>
    <n v="871.45500000000004"/>
    <n v="0"/>
    <n v="0"/>
    <n v="140"/>
    <n v="140"/>
    <n v="192.93"/>
    <n v="415"/>
    <n v="65290.93"/>
    <n v="713.62999999999988"/>
    <n v="0"/>
  </r>
  <r>
    <x v="4"/>
    <s v="40 LTR OUTER SWING LID (B)"/>
    <s v="Bucket"/>
    <s v="Trading"/>
    <s v="Pcs."/>
    <m/>
    <n v="0"/>
    <n v="182"/>
    <n v="8.2200000000000006"/>
    <n v="7972.75"/>
    <n v="0"/>
    <n v="0"/>
    <n v="0"/>
    <n v="0"/>
    <n v="0"/>
    <n v="0"/>
    <n v="0"/>
    <n v="0"/>
    <n v="0"/>
    <n v="0"/>
    <n v="0"/>
    <n v="0"/>
    <n v="0"/>
    <n v="0"/>
    <n v="0"/>
    <n v="0"/>
    <n v="182"/>
    <n v="7972.75"/>
    <n v="8.2200000000000006"/>
    <n v="0"/>
  </r>
  <r>
    <x v="4"/>
    <s v="40 LTR OUTER SWING LID (R)"/>
    <s v="Bucket"/>
    <s v="Trading"/>
    <s v="Pcs."/>
    <m/>
    <n v="0"/>
    <n v="116"/>
    <n v="5.24"/>
    <n v="5265.28"/>
    <n v="0"/>
    <n v="0"/>
    <n v="0"/>
    <n v="0"/>
    <n v="0"/>
    <n v="0"/>
    <n v="0"/>
    <n v="0"/>
    <n v="0"/>
    <n v="0"/>
    <n v="0"/>
    <n v="0"/>
    <n v="0"/>
    <n v="0"/>
    <n v="0"/>
    <n v="0"/>
    <n v="116"/>
    <n v="5265.28"/>
    <n v="5.24"/>
    <n v="0"/>
  </r>
  <r>
    <x v="4"/>
    <s v="40 LTR OUTER SWING LID (Y)"/>
    <s v="Bucket"/>
    <s v="Trading"/>
    <s v="Pcs."/>
    <m/>
    <n v="0"/>
    <n v="52"/>
    <n v="2.35"/>
    <n v="2633.19"/>
    <n v="0"/>
    <n v="0"/>
    <n v="0"/>
    <n v="0"/>
    <n v="0"/>
    <n v="0"/>
    <n v="0"/>
    <n v="0"/>
    <n v="0"/>
    <n v="0"/>
    <n v="0"/>
    <n v="0"/>
    <n v="0"/>
    <n v="0"/>
    <n v="0"/>
    <n v="0"/>
    <n v="52"/>
    <n v="2633.19"/>
    <n v="2.35"/>
    <n v="0"/>
  </r>
  <r>
    <x v="4"/>
    <s v="4021 GAJODHAR STOOL 21&quot;(B)"/>
    <s v="Housekeeping"/>
    <s v="Trading"/>
    <s v="Pcs."/>
    <m/>
    <n v="0"/>
    <n v="537"/>
    <n v="24.25"/>
    <n v="246140.19"/>
    <n v="0"/>
    <n v="0"/>
    <n v="0"/>
    <n v="0"/>
    <n v="0"/>
    <n v="0"/>
    <n v="0"/>
    <n v="0"/>
    <n v="0"/>
    <n v="0"/>
    <n v="0"/>
    <n v="0"/>
    <n v="0"/>
    <n v="0"/>
    <n v="0"/>
    <n v="0"/>
    <n v="537"/>
    <n v="246140.19"/>
    <n v="24.25"/>
    <n v="0"/>
  </r>
  <r>
    <x v="4"/>
    <s v="4021 GAJODHAR STOOL 21&quot;(MB)"/>
    <s v="Housekeeping"/>
    <s v="Trading"/>
    <s v="Pcs."/>
    <m/>
    <n v="0"/>
    <n v="947"/>
    <n v="42.76"/>
    <n v="271379.26"/>
    <n v="0"/>
    <n v="0"/>
    <n v="0"/>
    <n v="0"/>
    <n v="0"/>
    <n v="0"/>
    <n v="0"/>
    <n v="0"/>
    <n v="0"/>
    <n v="0"/>
    <n v="0"/>
    <n v="0"/>
    <n v="0"/>
    <n v="0"/>
    <n v="0"/>
    <n v="0"/>
    <n v="947"/>
    <n v="271379.26"/>
    <n v="42.76"/>
    <n v="0"/>
  </r>
  <r>
    <x v="4"/>
    <s v="4021 GAJODHAR STOOL 21&quot;(S)"/>
    <s v="Housekeeping"/>
    <s v="Trading"/>
    <s v="Pcs."/>
    <m/>
    <n v="0"/>
    <n v="447"/>
    <n v="20.18"/>
    <n v="244817.96"/>
    <n v="0"/>
    <n v="0"/>
    <n v="0"/>
    <n v="0"/>
    <n v="0"/>
    <n v="0"/>
    <n v="0"/>
    <n v="0"/>
    <n v="0"/>
    <n v="0"/>
    <n v="0"/>
    <n v="0"/>
    <n v="0"/>
    <n v="0"/>
    <n v="0"/>
    <n v="0"/>
    <n v="447"/>
    <n v="244817.96"/>
    <n v="20.18"/>
    <n v="0"/>
  </r>
  <r>
    <x v="4"/>
    <s v="4021GAJODHAR STOOL 21&quot;(SCRAP)"/>
    <s v="Housekeeping"/>
    <s v="Trading"/>
    <s v="Pcs."/>
    <m/>
    <n v="0"/>
    <n v="26"/>
    <n v="1.17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0"/>
    <n v="1.17"/>
    <n v="0"/>
  </r>
  <r>
    <x v="4"/>
    <s v="404 Airavat Small (M.baize)"/>
    <s v="Bath Stool"/>
    <s v="Finished Good"/>
    <s v="Pcs."/>
    <n v="475"/>
    <n v="518"/>
    <n v="107"/>
    <n v="33.17"/>
    <n v="7414.03"/>
    <n v="0"/>
    <n v="0"/>
    <n v="155"/>
    <n v="10267.43"/>
    <n v="62"/>
    <n v="6770.44"/>
    <n v="0"/>
    <n v="0"/>
    <n v="0"/>
    <n v="0"/>
    <n v="55.426000000000002"/>
    <n v="73.625"/>
    <n v="12.360901250000001"/>
    <n v="0"/>
    <n v="85.985901249999998"/>
    <n v="32.116"/>
    <n v="200"/>
    <n v="13479.98"/>
    <n v="87.03990125"/>
    <n v="0"/>
  </r>
  <r>
    <x v="4"/>
    <s v="404 Airavat Small (orange)"/>
    <s v="Bath Stool"/>
    <s v="Finished Good"/>
    <s v="Pcs."/>
    <n v="475"/>
    <n v="518"/>
    <n v="146"/>
    <n v="77.510000000000005"/>
    <n v="10003.4"/>
    <n v="0"/>
    <n v="0"/>
    <n v="150"/>
    <n v="9968.56"/>
    <n v="166"/>
    <n v="17554.5"/>
    <n v="0"/>
    <n v="0"/>
    <n v="0"/>
    <n v="0"/>
    <n v="75.628"/>
    <n v="71.25"/>
    <n v="11.962162500000002"/>
    <n v="0"/>
    <n v="83.212162500000005"/>
    <n v="85.988"/>
    <n v="130"/>
    <n v="8746.5"/>
    <n v="74.734162500000025"/>
    <n v="0"/>
  </r>
  <r>
    <x v="4"/>
    <s v="404 Airavat Small(M.white)"/>
    <s v="Bath Stool"/>
    <s v="Finished Good"/>
    <s v="Pcs."/>
    <n v="475"/>
    <n v="518"/>
    <n v="150"/>
    <n v="20.82"/>
    <n v="11626.12"/>
    <n v="0"/>
    <n v="0"/>
    <n v="0"/>
    <n v="0"/>
    <n v="62"/>
    <n v="6770.44"/>
    <n v="0"/>
    <n v="0"/>
    <n v="0"/>
    <n v="0"/>
    <n v="77.7"/>
    <n v="0"/>
    <n v="0"/>
    <n v="20"/>
    <n v="20"/>
    <n v="32.116"/>
    <n v="88"/>
    <n v="6820.66"/>
    <n v="8.7040000000000006"/>
    <n v="0"/>
  </r>
  <r>
    <x v="4"/>
    <s v="404 Airavat Small(sil)"/>
    <s v="Bath Stool"/>
    <s v="Finished Good"/>
    <s v="Pcs."/>
    <n v="475"/>
    <n v="518"/>
    <n v="129"/>
    <n v="65.52"/>
    <n v="8782.6"/>
    <n v="1"/>
    <n v="116.11"/>
    <n v="219"/>
    <n v="14542.32"/>
    <n v="132"/>
    <n v="14358.44"/>
    <n v="0"/>
    <n v="0"/>
    <n v="0"/>
    <n v="0"/>
    <n v="66.822000000000003"/>
    <n v="104.02500000000001"/>
    <n v="17.464757250000002"/>
    <n v="0"/>
    <n v="121.48975725000001"/>
    <n v="68.376000000000005"/>
    <n v="217"/>
    <n v="14518.29"/>
    <n v="118.63375725"/>
    <n v="0"/>
  </r>
  <r>
    <x v="4"/>
    <s v="404 Airawat Small (blue)"/>
    <s v="Bath Stool"/>
    <s v="Finished Good"/>
    <s v="Pcs."/>
    <n v="475"/>
    <n v="518"/>
    <n v="112"/>
    <n v="84.47"/>
    <n v="7621.84"/>
    <n v="0"/>
    <n v="0"/>
    <n v="402"/>
    <n v="26878.57"/>
    <n v="166"/>
    <n v="17817.939999999999"/>
    <n v="0"/>
    <n v="0"/>
    <n v="0"/>
    <n v="0"/>
    <n v="58.015999999999998"/>
    <n v="190.95"/>
    <n v="32.058595500000003"/>
    <n v="0"/>
    <n v="223.00859549999998"/>
    <n v="85.988"/>
    <n v="348"/>
    <n v="23281.95"/>
    <n v="221.49059549999998"/>
    <n v="0"/>
  </r>
  <r>
    <x v="4"/>
    <s v="404 Airawat small (pink)"/>
    <s v="Bath Stool"/>
    <s v="Finished Good"/>
    <s v="Pcs."/>
    <n v="475"/>
    <n v="518"/>
    <n v="250"/>
    <n v="106.29"/>
    <n v="17089.419999999998"/>
    <n v="0"/>
    <n v="0"/>
    <n v="314"/>
    <n v="20901.009999999998"/>
    <n v="278"/>
    <n v="29747.360000000001"/>
    <n v="0"/>
    <n v="0"/>
    <n v="0"/>
    <n v="0"/>
    <n v="129.5"/>
    <n v="149.15"/>
    <n v="25.040793500000003"/>
    <n v="0"/>
    <n v="174.19079350000001"/>
    <n v="144.00399999999999"/>
    <n v="286"/>
    <n v="19211.849999999999"/>
    <n v="136.47679350000001"/>
    <n v="0"/>
  </r>
  <r>
    <x v="4"/>
    <s v="405 Gajraj Palta (M.W)"/>
    <s v="Bath Stool"/>
    <s v="Finished Good"/>
    <s v="Pcs."/>
    <n v="580"/>
    <n v="632"/>
    <n v="89"/>
    <n v="118.24"/>
    <n v="15174.5"/>
    <n v="0"/>
    <n v="0"/>
    <n v="0"/>
    <n v="0"/>
    <n v="10"/>
    <n v="1278.8"/>
    <n v="0"/>
    <n v="0"/>
    <n v="0"/>
    <n v="0"/>
    <n v="56.247999999999998"/>
    <n v="0"/>
    <n v="0"/>
    <n v="50"/>
    <n v="50"/>
    <n v="6.32"/>
    <n v="79"/>
    <n v="13469.5"/>
    <n v="161.92000000000002"/>
    <n v="0"/>
  </r>
  <r>
    <x v="4"/>
    <s v="405 Gajraj Palta (Pink)"/>
    <s v="Bath Stool"/>
    <s v="Finished Good"/>
    <s v="Pcs."/>
    <n v="580"/>
    <n v="632"/>
    <n v="348"/>
    <n v="224.22"/>
    <n v="31514.47"/>
    <n v="0"/>
    <n v="0"/>
    <n v="0"/>
    <n v="0"/>
    <n v="22"/>
    <n v="2813.36"/>
    <n v="0"/>
    <n v="0"/>
    <n v="0"/>
    <n v="0"/>
    <n v="219.93600000000001"/>
    <n v="0"/>
    <n v="0"/>
    <n v="0"/>
    <n v="0"/>
    <n v="13.904"/>
    <n v="326"/>
    <n v="29522.17"/>
    <n v="210.316"/>
    <n v="0"/>
  </r>
  <r>
    <x v="4"/>
    <s v="405 Gajraj Patla (Blue)"/>
    <s v="Bath Stool"/>
    <s v="Finished Good"/>
    <s v="Pcs."/>
    <n v="580"/>
    <n v="632"/>
    <n v="394"/>
    <n v="322.16000000000003"/>
    <n v="27774.04"/>
    <n v="0"/>
    <n v="0"/>
    <n v="0"/>
    <n v="0"/>
    <n v="82"/>
    <n v="10072.56"/>
    <n v="0"/>
    <n v="0"/>
    <n v="0"/>
    <n v="0"/>
    <n v="249.00800000000001"/>
    <n v="0"/>
    <n v="0"/>
    <n v="90"/>
    <n v="90"/>
    <n v="51.823999999999998"/>
    <n v="312"/>
    <n v="21993.66"/>
    <n v="360.33600000000001"/>
    <n v="0"/>
  </r>
  <r>
    <x v="4"/>
    <s v="405 Gajraj Patla (M.B)"/>
    <s v="Bath Stool"/>
    <s v="Finished Good"/>
    <s v="Pcs."/>
    <n v="580"/>
    <n v="632"/>
    <n v="264"/>
    <n v="2.0099999999999998"/>
    <n v="45012"/>
    <n v="0"/>
    <n v="0"/>
    <n v="0"/>
    <n v="0"/>
    <n v="50"/>
    <n v="6240.4"/>
    <n v="0"/>
    <n v="0"/>
    <n v="0"/>
    <n v="0"/>
    <n v="166.84800000000001"/>
    <n v="0"/>
    <n v="0"/>
    <n v="60"/>
    <n v="60"/>
    <n v="31.6"/>
    <n v="214"/>
    <n v="36487"/>
    <n v="30.409999999999997"/>
    <n v="0"/>
  </r>
  <r>
    <x v="4"/>
    <s v="405 Gajraj Patla (O)"/>
    <s v="Bath Stool"/>
    <s v="Finished Good"/>
    <s v="Pcs."/>
    <n v="580"/>
    <n v="632"/>
    <n v="125"/>
    <n v="70.52"/>
    <n v="21312.5"/>
    <n v="0"/>
    <n v="0"/>
    <n v="0"/>
    <n v="0"/>
    <n v="40"/>
    <n v="4770"/>
    <n v="0"/>
    <n v="0"/>
    <n v="0"/>
    <n v="0"/>
    <n v="79"/>
    <n v="0"/>
    <n v="0"/>
    <n v="100"/>
    <n v="100"/>
    <n v="25.28"/>
    <n v="85"/>
    <n v="14492.5"/>
    <n v="145.23999999999998"/>
    <n v="0"/>
  </r>
  <r>
    <x v="4"/>
    <s v="405 Gajraj Patla (Silver)"/>
    <s v="Bath Stool"/>
    <s v="Finished Good"/>
    <s v="Pcs."/>
    <m/>
    <m/>
    <m/>
    <n v="159.99"/>
    <m/>
    <m/>
    <m/>
    <m/>
    <m/>
    <m/>
    <m/>
    <m/>
    <m/>
    <n v="0"/>
    <m/>
    <n v="0"/>
    <n v="0"/>
    <n v="0"/>
    <n v="70"/>
    <n v="70"/>
    <n v="0"/>
    <m/>
    <m/>
    <n v="229.99"/>
    <n v="0"/>
  </r>
  <r>
    <x v="4"/>
    <s v="408 AAIRAWAT MEDIUM (TR.)"/>
    <s v="Bath Stool"/>
    <s v="Trading"/>
    <s v="Pcs."/>
    <m/>
    <n v="0"/>
    <n v="5"/>
    <n v="0.23"/>
    <n v="986.7"/>
    <n v="0"/>
    <n v="0"/>
    <n v="0"/>
    <n v="0"/>
    <n v="0"/>
    <n v="0"/>
    <n v="0"/>
    <n v="0"/>
    <n v="0"/>
    <n v="0"/>
    <n v="0"/>
    <n v="0"/>
    <n v="0"/>
    <n v="0"/>
    <n v="0"/>
    <n v="0"/>
    <n v="5"/>
    <n v="986.7"/>
    <n v="0.23"/>
    <n v="0"/>
  </r>
  <r>
    <x v="4"/>
    <s v="408 AIRAVAT MEDIUM (BROWN)"/>
    <s v="Bath Stool"/>
    <s v="Finished Good"/>
    <s v="Pcs."/>
    <n v="920"/>
    <n v="1003"/>
    <n v="98"/>
    <n v="25.5"/>
    <n v="24794"/>
    <n v="0"/>
    <n v="0"/>
    <n v="0"/>
    <n v="0"/>
    <n v="0"/>
    <n v="0"/>
    <n v="0"/>
    <n v="0"/>
    <n v="0"/>
    <n v="0"/>
    <n v="98.293999999999997"/>
    <n v="0"/>
    <n v="0"/>
    <n v="0"/>
    <n v="0"/>
    <n v="0"/>
    <n v="98"/>
    <n v="24794"/>
    <n v="25.5"/>
    <n v="0"/>
  </r>
  <r>
    <x v="4"/>
    <s v="408 AIRAVAT MEDIUM (M.BAIGE)"/>
    <s v="Bath Stool"/>
    <s v="Finished Good"/>
    <s v="Pcs."/>
    <n v="920"/>
    <n v="1003"/>
    <n v="149"/>
    <n v="89.01"/>
    <n v="16715.240000000002"/>
    <n v="0"/>
    <n v="0"/>
    <n v="0"/>
    <n v="0"/>
    <n v="46"/>
    <n v="8627.2999999999993"/>
    <n v="0"/>
    <n v="0"/>
    <n v="0"/>
    <n v="0"/>
    <n v="149.447"/>
    <n v="0"/>
    <n v="0"/>
    <n v="0"/>
    <n v="0"/>
    <n v="46.137999999999998"/>
    <n v="103"/>
    <n v="11554.83"/>
    <n v="42.872000000000007"/>
    <n v="0"/>
  </r>
  <r>
    <x v="4"/>
    <s v="408 AIRAVAT MEDIUM (M.WHITE)"/>
    <s v="Bath Stool"/>
    <s v="Finished Good"/>
    <s v="Pcs."/>
    <n v="920"/>
    <n v="1003"/>
    <n v="156"/>
    <n v="48.69"/>
    <n v="17137.099999999999"/>
    <n v="0"/>
    <n v="0"/>
    <n v="0"/>
    <n v="0"/>
    <n v="36"/>
    <n v="6729.8"/>
    <n v="0"/>
    <n v="0"/>
    <n v="0"/>
    <n v="0"/>
    <n v="156.46799999999999"/>
    <n v="0"/>
    <n v="0"/>
    <n v="0"/>
    <n v="0"/>
    <n v="36.107999999999997"/>
    <n v="120"/>
    <n v="13182.38"/>
    <n v="12.582000000000001"/>
    <n v="0"/>
  </r>
  <r>
    <x v="4"/>
    <s v="408 AIRAVAT MEDIUM (ORG)"/>
    <s v="Bath Stool"/>
    <s v="Finished Good"/>
    <s v="Pcs."/>
    <n v="920"/>
    <n v="1003"/>
    <n v="88"/>
    <n v="34.51"/>
    <n v="9568.2999999999993"/>
    <n v="0"/>
    <n v="0"/>
    <n v="64"/>
    <n v="6791.03"/>
    <n v="118"/>
    <n v="16045.5"/>
    <n v="0"/>
    <n v="0"/>
    <n v="0"/>
    <n v="0"/>
    <n v="88.263999999999996"/>
    <n v="58.88"/>
    <n v="9.8853632000000022"/>
    <n v="20"/>
    <n v="88.76536320000001"/>
    <n v="118.354"/>
    <n v="34"/>
    <n v="3659.32"/>
    <n v="4.921363200000016"/>
    <n v="0"/>
  </r>
  <r>
    <x v="4"/>
    <s v="408 AIRAVAT MEDIUM (PINK)"/>
    <s v="Bath Stool"/>
    <s v="Finished Good"/>
    <s v="Pcs."/>
    <n v="920"/>
    <n v="1003"/>
    <n v="122"/>
    <n v="6.7"/>
    <n v="13195.23"/>
    <n v="0"/>
    <n v="0"/>
    <n v="302"/>
    <n v="32105.13"/>
    <n v="304"/>
    <n v="44690.400000000001"/>
    <n v="0"/>
    <n v="0"/>
    <n v="0"/>
    <n v="0"/>
    <n v="122.366"/>
    <n v="277.83999999999997"/>
    <n v="46.646557599999994"/>
    <n v="50"/>
    <n v="374.48655759999997"/>
    <n v="304.91199999999998"/>
    <n v="120"/>
    <n v="12795.82"/>
    <n v="76.27455759999998"/>
    <n v="0"/>
  </r>
  <r>
    <x v="4"/>
    <s v="408 AIRAVAT MEDIUM (SILVER)"/>
    <s v="Bath Stool"/>
    <s v="Finished Good"/>
    <s v="Pcs."/>
    <n v="920"/>
    <n v="1003"/>
    <n v="143"/>
    <n v="140.68"/>
    <n v="15446.78"/>
    <n v="0"/>
    <n v="0"/>
    <n v="190"/>
    <n v="20143.849999999999"/>
    <n v="96"/>
    <n v="17861.8"/>
    <n v="0"/>
    <n v="0"/>
    <n v="0"/>
    <n v="0"/>
    <n v="143.429"/>
    <n v="174.8"/>
    <n v="29.347172000000004"/>
    <n v="0"/>
    <n v="204.14717200000001"/>
    <n v="96.287999999999997"/>
    <n v="237"/>
    <n v="25321.9"/>
    <n v="248.53917200000001"/>
    <n v="0"/>
  </r>
  <r>
    <x v="4"/>
    <s v="408 AIRAVAT MEDIUM BLUE"/>
    <s v="Bath Stool"/>
    <s v="Finished Good"/>
    <s v="Pcs."/>
    <n v="920"/>
    <n v="1003"/>
    <n v="85"/>
    <n v="632"/>
    <n v="9297.82"/>
    <n v="0"/>
    <n v="0"/>
    <n v="302"/>
    <n v="32271.41"/>
    <n v="296"/>
    <n v="43223"/>
    <n v="0"/>
    <n v="0"/>
    <n v="0"/>
    <n v="0"/>
    <n v="85.254999999999995"/>
    <n v="277.83999999999997"/>
    <n v="46.646557599999994"/>
    <n v="250"/>
    <n v="574.48655759999997"/>
    <n v="296.88799999999998"/>
    <n v="91"/>
    <n v="9743.0400000000009"/>
    <n v="909.59855760000005"/>
    <n v="0"/>
  </r>
  <r>
    <x v="4"/>
    <s v="410 AIRAWAT PATLA BIG (B)"/>
    <s v="Bath Stool"/>
    <s v="Finished Good"/>
    <s v="Pcs."/>
    <n v="1100"/>
    <n v="1199"/>
    <n v="2"/>
    <n v="253.18"/>
    <n v="484.02"/>
    <n v="0"/>
    <n v="0"/>
    <n v="0"/>
    <n v="0"/>
    <n v="0"/>
    <n v="0"/>
    <n v="0"/>
    <n v="0"/>
    <n v="0"/>
    <n v="0"/>
    <n v="2.3980000000000001"/>
    <n v="0"/>
    <n v="0"/>
    <n v="130"/>
    <n v="130"/>
    <n v="0"/>
    <n v="2"/>
    <n v="484.02"/>
    <n v="383.18"/>
    <n v="0"/>
  </r>
  <r>
    <x v="4"/>
    <s v="410 AIRAWAT PATLA BIG (MB)"/>
    <s v="Bath Stool"/>
    <s v="Finished Good"/>
    <s v="Pcs."/>
    <n v="1100"/>
    <n v="1199"/>
    <n v="24"/>
    <n v="101.86"/>
    <n v="4227.16"/>
    <n v="0"/>
    <n v="0"/>
    <n v="0"/>
    <n v="0"/>
    <n v="0"/>
    <n v="0"/>
    <n v="0"/>
    <n v="0"/>
    <n v="0"/>
    <n v="0"/>
    <n v="28.776"/>
    <n v="0"/>
    <n v="0"/>
    <n v="40"/>
    <n v="40"/>
    <n v="0"/>
    <n v="24"/>
    <n v="4227.16"/>
    <n v="141.86000000000001"/>
    <n v="0"/>
  </r>
  <r>
    <x v="4"/>
    <s v="410 AIRAWAT PATLA BIG (MW)"/>
    <s v="Bath Stool"/>
    <s v="Finished Good"/>
    <s v="Pcs."/>
    <m/>
    <m/>
    <m/>
    <n v="53.85"/>
    <m/>
    <m/>
    <m/>
    <m/>
    <m/>
    <m/>
    <m/>
    <m/>
    <m/>
    <n v="0"/>
    <m/>
    <n v="0"/>
    <n v="0"/>
    <n v="0"/>
    <n v="20"/>
    <n v="20"/>
    <n v="0"/>
    <m/>
    <m/>
    <n v="73.849999999999994"/>
    <n v="0"/>
  </r>
  <r>
    <x v="4"/>
    <s v="410 AIRAWAT PATLA BIG (O)"/>
    <s v="Bath Stool"/>
    <s v="Finished Good"/>
    <s v="Pcs."/>
    <n v="1100"/>
    <n v="1199"/>
    <n v="16"/>
    <n v="31.49"/>
    <n v="3087.32"/>
    <n v="0"/>
    <n v="0"/>
    <n v="0"/>
    <n v="0"/>
    <n v="0"/>
    <n v="0"/>
    <n v="0"/>
    <n v="0"/>
    <n v="0"/>
    <n v="0"/>
    <n v="19.184000000000001"/>
    <n v="0"/>
    <n v="0"/>
    <n v="10"/>
    <n v="10"/>
    <n v="0"/>
    <n v="16"/>
    <n v="3087.32"/>
    <n v="41.489999999999995"/>
    <n v="0"/>
  </r>
  <r>
    <x v="4"/>
    <s v="410 AIRAWAT PATLA BIG (P)"/>
    <s v="Bath Stool"/>
    <s v="Finished Good"/>
    <s v="Pcs."/>
    <n v="1100"/>
    <n v="1199"/>
    <n v="2"/>
    <n v="150.49"/>
    <n v="348.45"/>
    <n v="0"/>
    <n v="0"/>
    <n v="0"/>
    <n v="0"/>
    <n v="0"/>
    <n v="0"/>
    <n v="0"/>
    <n v="0"/>
    <n v="0"/>
    <n v="0"/>
    <n v="2.3980000000000001"/>
    <n v="0"/>
    <n v="0"/>
    <n v="80"/>
    <n v="80"/>
    <n v="0"/>
    <n v="2"/>
    <n v="348.45"/>
    <n v="230.49"/>
    <n v="0"/>
  </r>
  <r>
    <x v="4"/>
    <s v="410 AIRAWAT PATLA BIG (S)"/>
    <s v="Bath Stool"/>
    <s v="Finished Good"/>
    <s v="Pcs."/>
    <n v="1100"/>
    <n v="1199"/>
    <n v="-1"/>
    <n v="158.03"/>
    <n v="-251.16"/>
    <n v="0"/>
    <n v="0"/>
    <n v="0"/>
    <n v="0"/>
    <n v="0"/>
    <n v="0"/>
    <n v="0"/>
    <n v="0"/>
    <n v="0"/>
    <n v="0"/>
    <n v="-1.1990000000000001"/>
    <n v="0"/>
    <n v="0"/>
    <n v="60"/>
    <n v="60"/>
    <n v="0"/>
    <n v="-1"/>
    <n v="-251.16"/>
    <n v="218.03"/>
    <n v="0"/>
  </r>
  <r>
    <x v="4"/>
    <s v="412 Gajendra Bathstool (Orange)"/>
    <s v="Bath Stool"/>
    <s v="Finished Good"/>
    <s v="Pcs."/>
    <n v="1025"/>
    <n v="1117"/>
    <n v="42"/>
    <n v="91.86"/>
    <n v="7185.26"/>
    <n v="0"/>
    <n v="0"/>
    <n v="200"/>
    <n v="19395.48"/>
    <n v="74"/>
    <n v="10968"/>
    <n v="0"/>
    <n v="0"/>
    <n v="0"/>
    <n v="0"/>
    <n v="46.914000000000001"/>
    <n v="205"/>
    <n v="34.417450000000002"/>
    <n v="0"/>
    <n v="239.41745"/>
    <n v="82.658000000000001"/>
    <n v="168"/>
    <n v="18452.75"/>
    <n v="248.61944999999997"/>
    <n v="0"/>
  </r>
  <r>
    <x v="4"/>
    <s v="412GajendraBathStool(Blue)"/>
    <s v="Bath Stool"/>
    <s v="Finished Good"/>
    <s v="Pcs."/>
    <n v="1025"/>
    <n v="1117"/>
    <n v="219"/>
    <n v="564.01"/>
    <n v="24289.759999999998"/>
    <n v="0"/>
    <n v="0"/>
    <n v="314"/>
    <n v="34082.51"/>
    <n v="238"/>
    <n v="39852.879999999997"/>
    <n v="0"/>
    <n v="0"/>
    <n v="0"/>
    <n v="0"/>
    <n v="244.62299999999999"/>
    <n v="321.85000000000002"/>
    <n v="54.035396500000004"/>
    <n v="110"/>
    <n v="485.88539650000001"/>
    <n v="265.846"/>
    <n v="295"/>
    <n v="32255.119999999999"/>
    <n v="784.04939650000006"/>
    <n v="0"/>
  </r>
  <r>
    <x v="4"/>
    <s v="412GajendraBathStool(M.B)"/>
    <s v="Bath Stool"/>
    <s v="Finished Good"/>
    <s v="Pcs."/>
    <n v="1025"/>
    <n v="1117"/>
    <n v="95"/>
    <n v="328.08"/>
    <n v="10268.98"/>
    <n v="0"/>
    <n v="0"/>
    <n v="204"/>
    <n v="21862.54"/>
    <n v="132"/>
    <n v="23883.32"/>
    <n v="0"/>
    <n v="0"/>
    <n v="0"/>
    <n v="0"/>
    <n v="106.11499999999999"/>
    <n v="209.1"/>
    <n v="35.105799000000005"/>
    <n v="0"/>
    <n v="244.20579900000001"/>
    <n v="147.44399999999999"/>
    <n v="167"/>
    <n v="17919.91"/>
    <n v="424.84179900000004"/>
    <n v="0"/>
  </r>
  <r>
    <x v="4"/>
    <s v="412GajendraBathStool(M.W)"/>
    <s v="Bath Stool"/>
    <s v="Finished Good"/>
    <s v="Pcs."/>
    <n v="1025"/>
    <n v="1117"/>
    <n v="64"/>
    <n v="190.19"/>
    <n v="7180.24"/>
    <n v="0"/>
    <n v="0"/>
    <n v="240"/>
    <n v="25577.87"/>
    <n v="117"/>
    <n v="21213.62"/>
    <n v="0"/>
    <n v="0"/>
    <n v="0"/>
    <n v="0"/>
    <n v="71.488"/>
    <n v="246"/>
    <n v="41.300939999999997"/>
    <n v="10"/>
    <n v="297.30093999999997"/>
    <n v="130.68899999999999"/>
    <n v="187"/>
    <n v="20006.48"/>
    <n v="356.80193999999995"/>
    <n v="0"/>
  </r>
  <r>
    <x v="4"/>
    <s v="412GajendraBathStool(Pink)"/>
    <s v="Bath Stool"/>
    <s v="Finished Good"/>
    <s v="Pcs."/>
    <n v="1025"/>
    <n v="1117"/>
    <n v="168"/>
    <n v="240.43"/>
    <n v="18385.16"/>
    <n v="0"/>
    <n v="0"/>
    <n v="317"/>
    <n v="34198.080000000002"/>
    <n v="161"/>
    <n v="25989.599999999999"/>
    <n v="0"/>
    <n v="0"/>
    <n v="0"/>
    <n v="0"/>
    <n v="187.65600000000001"/>
    <n v="324.92500000000001"/>
    <n v="54.55165825000001"/>
    <n v="0"/>
    <n v="379.47665825000001"/>
    <n v="179.83699999999999"/>
    <n v="324"/>
    <n v="35081.279999999999"/>
    <n v="440.06965824999997"/>
    <n v="0"/>
  </r>
  <r>
    <x v="4"/>
    <s v="412GajendraBathStool(Silver)"/>
    <s v="Bath Stool"/>
    <s v="Finished Good"/>
    <s v="Pcs."/>
    <n v="1025"/>
    <n v="1117"/>
    <n v="80"/>
    <n v="342.19"/>
    <n v="8677.56"/>
    <n v="0"/>
    <n v="0"/>
    <n v="307"/>
    <n v="33009.279999999999"/>
    <n v="213"/>
    <n v="38303.78"/>
    <n v="0"/>
    <n v="0"/>
    <n v="0"/>
    <n v="0"/>
    <n v="89.36"/>
    <n v="314.67500000000001"/>
    <n v="52.830785750000004"/>
    <n v="0"/>
    <n v="367.50578575000003"/>
    <n v="237.92099999999999"/>
    <n v="174"/>
    <n v="18708.84"/>
    <n v="471.77478575000004"/>
    <n v="0"/>
  </r>
  <r>
    <x v="4"/>
    <s v="415. SWEETY K. CRATE( M.B)"/>
    <s v="Kitchen Crate"/>
    <s v="Finished Good"/>
    <s v="Pcs."/>
    <n v="360"/>
    <n v="392"/>
    <n v="40"/>
    <n v="32.200000000000003"/>
    <n v="2318.2800000000002"/>
    <n v="0"/>
    <n v="0"/>
    <n v="212"/>
    <n v="8083.65"/>
    <n v="150"/>
    <n v="10564.5"/>
    <n v="0"/>
    <n v="0"/>
    <n v="0"/>
    <n v="0"/>
    <n v="15.68"/>
    <n v="76.319999999999993"/>
    <n v="12.813364799999999"/>
    <n v="80"/>
    <n v="169.13336479999998"/>
    <n v="58.8"/>
    <n v="102"/>
    <n v="4210.3"/>
    <n v="142.53336479999996"/>
    <n v="0"/>
  </r>
  <r>
    <x v="4"/>
    <s v="415. SWEETY K. CRATE(B)"/>
    <s v="Kitchen Crate"/>
    <s v="Finished Good"/>
    <s v="Pcs."/>
    <n v="360"/>
    <n v="392"/>
    <n v="145"/>
    <n v="369.27"/>
    <n v="5565.6"/>
    <n v="0"/>
    <n v="0"/>
    <n v="429"/>
    <n v="16570.349999999999"/>
    <n v="350"/>
    <n v="20004.45"/>
    <n v="0"/>
    <n v="0"/>
    <n v="0"/>
    <n v="0"/>
    <n v="56.84"/>
    <n v="154.44"/>
    <n v="25.928931600000002"/>
    <n v="170"/>
    <n v="350.3689316"/>
    <n v="137.19999999999999"/>
    <n v="224"/>
    <n v="8646.9599999999991"/>
    <n v="582.43893159999993"/>
    <n v="0"/>
  </r>
  <r>
    <x v="4"/>
    <s v="415. SWEETY K. CRATE(M.W)"/>
    <s v="Kitchen Crate"/>
    <s v="Finished Good"/>
    <s v="Pcs."/>
    <n v="360"/>
    <n v="392"/>
    <n v="110"/>
    <n v="7.39"/>
    <n v="5437.66"/>
    <n v="0"/>
    <n v="0"/>
    <n v="159"/>
    <n v="6055.41"/>
    <n v="50"/>
    <n v="3337.5"/>
    <n v="0"/>
    <n v="0"/>
    <n v="0"/>
    <n v="0"/>
    <n v="43.12"/>
    <n v="57.24"/>
    <n v="9.6100235999999999"/>
    <n v="10"/>
    <n v="76.8500236"/>
    <n v="19.600000000000001"/>
    <n v="219"/>
    <n v="9356.81"/>
    <n v="64.640023600000006"/>
    <n v="0"/>
  </r>
  <r>
    <x v="4"/>
    <s v="415. SWEETY K. CRATE(P)"/>
    <s v="Kitchen Crate"/>
    <s v="Finished Good"/>
    <s v="Pcs."/>
    <n v="360"/>
    <n v="392"/>
    <n v="300"/>
    <n v="201.53"/>
    <n v="11520.64"/>
    <n v="1"/>
    <n v="98.31"/>
    <n v="211"/>
    <n v="8098.35"/>
    <n v="300"/>
    <n v="18579.45"/>
    <n v="0"/>
    <n v="0"/>
    <n v="0"/>
    <n v="0"/>
    <n v="117.6"/>
    <n v="75.959999999999994"/>
    <n v="12.752924399999999"/>
    <n v="50"/>
    <n v="138.71292439999999"/>
    <n v="117.6"/>
    <n v="212"/>
    <n v="8179.64"/>
    <n v="222.6429244"/>
    <n v="0"/>
  </r>
  <r>
    <x v="4"/>
    <s v="415. SWEETY K. CRATE(S)"/>
    <s v="Kitchen Crate"/>
    <s v="Finished Good"/>
    <s v="Pcs."/>
    <n v="360"/>
    <n v="392"/>
    <n v="201"/>
    <n v="261.83999999999997"/>
    <n v="7960.63"/>
    <n v="0"/>
    <n v="0"/>
    <n v="106"/>
    <n v="4056.91"/>
    <n v="150"/>
    <n v="10564.5"/>
    <n v="0"/>
    <n v="0"/>
    <n v="0"/>
    <n v="0"/>
    <n v="78.792000000000002"/>
    <n v="38.159999999999997"/>
    <n v="6.4066823999999993"/>
    <n v="90"/>
    <n v="134.56668239999999"/>
    <n v="58.8"/>
    <n v="157"/>
    <n v="6145.78"/>
    <n v="337.60668239999995"/>
    <n v="0"/>
  </r>
  <r>
    <x v="4"/>
    <s v="415. SWEETY K.CRATE(O)"/>
    <s v="Kitchen Crate"/>
    <s v="Finished Good"/>
    <s v="Pcs."/>
    <n v="360"/>
    <n v="392"/>
    <n v="203"/>
    <n v="39.799999999999997"/>
    <n v="8834.73"/>
    <n v="0"/>
    <n v="0"/>
    <n v="157"/>
    <n v="6003.5"/>
    <n v="100"/>
    <n v="4762.5"/>
    <n v="0"/>
    <n v="0"/>
    <n v="0"/>
    <n v="0"/>
    <n v="79.575999999999993"/>
    <n v="56.52"/>
    <n v="9.4891428000000015"/>
    <n v="40"/>
    <n v="106.00914280000001"/>
    <n v="39.200000000000003"/>
    <n v="260"/>
    <n v="10716.5"/>
    <n v="106.60914280000001"/>
    <n v="0"/>
  </r>
  <r>
    <x v="4"/>
    <s v="418. SUPRIYA K. CRATE (B)"/>
    <s v="Kitchen Crate"/>
    <s v="Finished Good"/>
    <s v="Pcs."/>
    <n v="610"/>
    <n v="665"/>
    <n v="-192"/>
    <n v="417.2"/>
    <n v="-22518"/>
    <n v="0"/>
    <n v="0"/>
    <n v="563"/>
    <n v="36493.18"/>
    <n v="258"/>
    <n v="25903.22"/>
    <n v="0"/>
    <n v="0"/>
    <n v="0"/>
    <n v="0"/>
    <n v="-127.68"/>
    <n v="343.43"/>
    <n v="57.658462700000008"/>
    <n v="60"/>
    <n v="461.08846270000004"/>
    <n v="171.57"/>
    <n v="113"/>
    <n v="7324.56"/>
    <n v="706.71846270000015"/>
    <n v="0"/>
  </r>
  <r>
    <x v="4"/>
    <s v="418.SUPRIYA K.CRATE (M.B)"/>
    <s v="Kitchen Crate"/>
    <s v="Finished Good"/>
    <s v="Pcs."/>
    <n v="610"/>
    <n v="665"/>
    <n v="-5"/>
    <n v="111.93"/>
    <n v="-333.01"/>
    <n v="0"/>
    <n v="0"/>
    <n v="214"/>
    <n v="13691.84"/>
    <n v="55"/>
    <n v="6393"/>
    <n v="0"/>
    <n v="0"/>
    <n v="0"/>
    <n v="0"/>
    <n v="-3.3250000000000002"/>
    <n v="130.54"/>
    <n v="21.916360600000004"/>
    <n v="0"/>
    <n v="152.45636059999998"/>
    <n v="36.575000000000003"/>
    <n v="154"/>
    <n v="9853.01"/>
    <n v="227.8113606"/>
    <n v="0"/>
  </r>
  <r>
    <x v="4"/>
    <s v="418.SUPRIYA K.CRATE (O)"/>
    <s v="Kitchen Crate"/>
    <s v="Finished Good"/>
    <s v="Pcs."/>
    <n v="610"/>
    <n v="665"/>
    <n v="34"/>
    <n v="123.98"/>
    <n v="4101.04"/>
    <n v="0"/>
    <n v="0"/>
    <n v="214"/>
    <n v="13749.95"/>
    <n v="96"/>
    <n v="8365.2199999999993"/>
    <n v="0"/>
    <n v="0"/>
    <n v="0"/>
    <n v="0"/>
    <n v="22.61"/>
    <n v="130.54"/>
    <n v="21.916360600000004"/>
    <n v="0"/>
    <n v="152.45636059999998"/>
    <n v="63.84"/>
    <n v="152"/>
    <n v="10940.93"/>
    <n v="212.5963606"/>
    <n v="0"/>
  </r>
  <r>
    <x v="4"/>
    <s v="418.SUPRIYA K.CRATE (P)"/>
    <s v="Kitchen Crate"/>
    <s v="Finished Good"/>
    <s v="Pcs."/>
    <n v="610"/>
    <n v="665"/>
    <n v="362"/>
    <n v="233.2"/>
    <n v="24815.59"/>
    <n v="0"/>
    <n v="0"/>
    <n v="408"/>
    <n v="26278.71"/>
    <n v="100"/>
    <n v="9731.25"/>
    <n v="0"/>
    <n v="0"/>
    <n v="0"/>
    <n v="0"/>
    <n v="240.73"/>
    <n v="248.88"/>
    <n v="41.784463199999998"/>
    <n v="0"/>
    <n v="290.6644632"/>
    <n v="66.5"/>
    <n v="670"/>
    <n v="44458.67"/>
    <n v="457.36446320000005"/>
    <n v="0"/>
  </r>
  <r>
    <x v="4"/>
    <s v="418.SUPRIYA K.CRATE (S)"/>
    <s v="Kitchen Crate"/>
    <s v="Finished Good"/>
    <s v="Pcs."/>
    <n v="610"/>
    <n v="665"/>
    <n v="7"/>
    <n v="212.15"/>
    <n v="448.6"/>
    <n v="0"/>
    <n v="0"/>
    <n v="300"/>
    <n v="19259.330000000002"/>
    <n v="57"/>
    <n v="6697.5"/>
    <n v="0"/>
    <n v="0"/>
    <n v="0"/>
    <n v="0"/>
    <n v="4.6550000000000002"/>
    <n v="183"/>
    <n v="30.723870000000002"/>
    <n v="0"/>
    <n v="213.72387000000001"/>
    <n v="37.905000000000001"/>
    <n v="250"/>
    <n v="16048.8"/>
    <n v="387.96887000000004"/>
    <n v="0"/>
  </r>
  <r>
    <x v="4"/>
    <s v="418.SUPRIYA K.CRATE( M.W.)"/>
    <s v="Kitchen Crate"/>
    <s v="Finished Good"/>
    <s v="Pcs."/>
    <n v="610"/>
    <n v="665"/>
    <n v="306"/>
    <n v="55.26"/>
    <n v="50490"/>
    <n v="0"/>
    <n v="0"/>
    <n v="0"/>
    <n v="0"/>
    <n v="49"/>
    <n v="5707.5"/>
    <n v="0"/>
    <n v="0"/>
    <n v="0"/>
    <n v="0"/>
    <n v="203.49"/>
    <n v="0"/>
    <n v="0"/>
    <n v="120"/>
    <n v="120"/>
    <n v="32.585000000000001"/>
    <n v="257"/>
    <n v="42405"/>
    <n v="142.67499999999998"/>
    <n v="0"/>
  </r>
  <r>
    <x v="4"/>
    <s v="421 Mini Marina 20 (Blue)"/>
    <s v="Kitchen Crate"/>
    <s v="Finished Good"/>
    <s v="Pcs."/>
    <n v="700"/>
    <n v="763"/>
    <n v="460"/>
    <n v="554.57000000000005"/>
    <n v="30563.83"/>
    <n v="0"/>
    <n v="0"/>
    <n v="517"/>
    <n v="34047.35"/>
    <n v="247"/>
    <n v="27918.66"/>
    <n v="0"/>
    <n v="0"/>
    <n v="0"/>
    <n v="0"/>
    <n v="350.98"/>
    <n v="361.9"/>
    <n v="60.759391000000008"/>
    <n v="140"/>
    <n v="562.65939099999991"/>
    <n v="188.46100000000001"/>
    <n v="730"/>
    <n v="48235.360000000001"/>
    <n v="928.76839099999984"/>
    <n v="0"/>
  </r>
  <r>
    <x v="4"/>
    <s v="421 Mini Marina 20 (Orange)"/>
    <s v="Kitchen Crate"/>
    <s v="Finished Good"/>
    <s v="Pcs."/>
    <n v="700"/>
    <n v="763"/>
    <n v="1"/>
    <n v="37.08"/>
    <n v="124.41"/>
    <n v="0"/>
    <n v="0"/>
    <n v="600"/>
    <n v="39127.379999999997"/>
    <n v="150"/>
    <n v="16773.900000000001"/>
    <n v="0"/>
    <n v="0"/>
    <n v="0"/>
    <n v="0"/>
    <n v="0.76300000000000001"/>
    <n v="420"/>
    <n v="70.513800000000003"/>
    <n v="0"/>
    <n v="490.5138"/>
    <n v="114.45"/>
    <n v="451"/>
    <n v="29455.17"/>
    <n v="413.1438"/>
    <n v="0"/>
  </r>
  <r>
    <x v="4"/>
    <s v="421 Mini Marina 20 (Pink)"/>
    <s v="Kitchen Crate"/>
    <s v="Finished Good"/>
    <s v="Pcs."/>
    <n v="700"/>
    <n v="763"/>
    <n v="-3"/>
    <n v="403.78"/>
    <n v="-199.32"/>
    <n v="0"/>
    <n v="0"/>
    <n v="549"/>
    <n v="35901.730000000003"/>
    <n v="152"/>
    <n v="17310.62"/>
    <n v="0"/>
    <n v="0"/>
    <n v="0"/>
    <n v="0"/>
    <n v="-2.2890000000000001"/>
    <n v="384.3"/>
    <n v="64.520127000000016"/>
    <n v="0"/>
    <n v="448.82012700000001"/>
    <n v="115.976"/>
    <n v="394"/>
    <n v="24793.040000000001"/>
    <n v="736.62412699999993"/>
    <n v="0"/>
  </r>
  <r>
    <x v="4"/>
    <s v="422. SUJATA K.CRATE (O)"/>
    <s v="Kitchen Crate"/>
    <s v="Finished Good"/>
    <s v="Pcs."/>
    <n v="1050"/>
    <n v="1144"/>
    <n v="42"/>
    <n v="129.6"/>
    <n v="7727.23"/>
    <n v="0"/>
    <n v="0"/>
    <n v="111"/>
    <n v="11948.22"/>
    <n v="39"/>
    <n v="3936.75"/>
    <n v="0"/>
    <n v="0"/>
    <n v="0"/>
    <n v="0"/>
    <n v="48.048000000000002"/>
    <n v="116.55"/>
    <n v="19.567579500000001"/>
    <n v="0"/>
    <n v="136.11757950000001"/>
    <n v="44.616"/>
    <n v="114"/>
    <n v="13120.2"/>
    <n v="221.10157950000001"/>
    <n v="0"/>
  </r>
  <r>
    <x v="4"/>
    <s v="422. SUJATA K.CRATE (P)"/>
    <s v="Kitchen Crate"/>
    <s v="Finished Good"/>
    <s v="Pcs."/>
    <n v="1050"/>
    <n v="1144"/>
    <n v="189"/>
    <n v="814.63"/>
    <n v="20413.46"/>
    <n v="0"/>
    <n v="0"/>
    <n v="310"/>
    <n v="33452.269999999997"/>
    <n v="171"/>
    <n v="28905.15"/>
    <n v="0"/>
    <n v="0"/>
    <n v="0"/>
    <n v="0"/>
    <n v="216.21600000000001"/>
    <n v="325.5"/>
    <n v="54.648195000000008"/>
    <n v="60"/>
    <n v="440.14819499999999"/>
    <n v="195.624"/>
    <n v="328"/>
    <n v="35402.379999999997"/>
    <n v="1059.1541949999998"/>
    <n v="0"/>
  </r>
  <r>
    <x v="4"/>
    <s v="422.SUJATA K.CRATE ( M.B)"/>
    <s v="Kitchen Crate"/>
    <s v="Finished Good"/>
    <s v="Pcs."/>
    <n v="1050"/>
    <n v="1144"/>
    <n v="-18"/>
    <n v="313.39999999999998"/>
    <n v="-2554.79"/>
    <n v="1"/>
    <n v="214.42"/>
    <n v="196"/>
    <n v="21004.2"/>
    <n v="75"/>
    <n v="14188.65"/>
    <n v="0"/>
    <n v="0"/>
    <n v="0"/>
    <n v="0"/>
    <n v="-20.591999999999999"/>
    <n v="205.8"/>
    <n v="34.551762000000004"/>
    <n v="120"/>
    <n v="360.35176200000001"/>
    <n v="85.8"/>
    <n v="104"/>
    <n v="11145.05"/>
    <n v="587.95176200000003"/>
    <n v="0"/>
  </r>
  <r>
    <x v="4"/>
    <s v="422.SUJATA K.CRATE (B)"/>
    <s v="Kitchen Crate"/>
    <s v="Finished Good"/>
    <s v="Pcs."/>
    <n v="1050"/>
    <n v="1144"/>
    <n v="70"/>
    <n v="1072.79"/>
    <n v="7548.21"/>
    <n v="0"/>
    <n v="0"/>
    <n v="467"/>
    <n v="50716.45"/>
    <n v="132"/>
    <n v="24803.25"/>
    <n v="0"/>
    <n v="0"/>
    <n v="0"/>
    <n v="0"/>
    <n v="80.08"/>
    <n v="490.35"/>
    <n v="82.324861500000011"/>
    <n v="60"/>
    <n v="632.67486150000002"/>
    <n v="151.00800000000001"/>
    <n v="405"/>
    <n v="43969.81"/>
    <n v="1554.4568615000001"/>
    <n v="0"/>
  </r>
  <r>
    <x v="4"/>
    <s v="422.SUJATA K.CRATE (M.W)"/>
    <s v="Kitchen Crate"/>
    <s v="Finished Good"/>
    <s v="Pcs."/>
    <n v="1050"/>
    <n v="1144"/>
    <n v="145"/>
    <n v="187.42"/>
    <n v="17476.990000000002"/>
    <n v="0"/>
    <n v="0"/>
    <n v="0"/>
    <n v="0"/>
    <n v="15"/>
    <n v="2711.25"/>
    <n v="0"/>
    <n v="0"/>
    <n v="0"/>
    <n v="0"/>
    <n v="165.88"/>
    <n v="0"/>
    <n v="0"/>
    <n v="180"/>
    <n v="180"/>
    <n v="17.16"/>
    <n v="130"/>
    <n v="15669.03"/>
    <n v="350.25999999999993"/>
    <n v="0"/>
  </r>
  <r>
    <x v="4"/>
    <s v="422.SUJATA K.CRATE (S)"/>
    <s v="Kitchen Crate"/>
    <s v="Finished Good"/>
    <s v="Pcs."/>
    <n v="1050"/>
    <n v="1144"/>
    <n v="-110"/>
    <n v="604.95000000000005"/>
    <n v="-19001.75"/>
    <n v="0"/>
    <n v="0"/>
    <n v="202"/>
    <n v="21722.16"/>
    <n v="97"/>
    <n v="18403.650000000001"/>
    <n v="0"/>
    <n v="0"/>
    <n v="0"/>
    <n v="0"/>
    <n v="-125.84"/>
    <n v="212.1"/>
    <n v="35.609469000000004"/>
    <n v="360"/>
    <n v="607.70946900000001"/>
    <n v="110.968"/>
    <n v="-5"/>
    <n v="-537.67999999999995"/>
    <n v="1101.6914690000001"/>
    <n v="0"/>
  </r>
  <r>
    <x v="4"/>
    <s v="423 Marina 22&quot;(Blue)"/>
    <s v="Kitchen Crate"/>
    <s v="Finished Good"/>
    <s v="Pcs."/>
    <n v="970"/>
    <n v="1057"/>
    <n v="119"/>
    <n v="602.05999999999995"/>
    <n v="12918.18"/>
    <n v="0"/>
    <n v="0"/>
    <n v="455"/>
    <n v="44950.23"/>
    <n v="195"/>
    <n v="29325.279999999999"/>
    <n v="0"/>
    <n v="0"/>
    <n v="0"/>
    <n v="0"/>
    <n v="125.783"/>
    <n v="441.35"/>
    <n v="74.098251500000018"/>
    <n v="140"/>
    <n v="655.44825150000008"/>
    <n v="206.11500000000001"/>
    <n v="379"/>
    <n v="37663.79"/>
    <n v="1051.3932514999999"/>
    <n v="0"/>
  </r>
  <r>
    <x v="4"/>
    <s v="423 Marina 22&quot;(orange)"/>
    <s v="Kitchen Crate"/>
    <s v="Finished Good"/>
    <s v="Pcs."/>
    <n v="970"/>
    <n v="1057"/>
    <n v="-13"/>
    <n v="89.06"/>
    <n v="-2788.5"/>
    <n v="0"/>
    <n v="0"/>
    <n v="315"/>
    <n v="30813.02"/>
    <n v="105"/>
    <n v="15513.75"/>
    <n v="0"/>
    <n v="0"/>
    <n v="0"/>
    <n v="0"/>
    <n v="-13.741"/>
    <n v="305.55"/>
    <n v="51.298789500000005"/>
    <n v="0"/>
    <n v="356.84878950000001"/>
    <n v="110.985"/>
    <n v="197"/>
    <n v="18840.38"/>
    <n v="334.9237895"/>
    <n v="0"/>
  </r>
  <r>
    <x v="4"/>
    <s v="423 Marina 22&quot;(Pink)"/>
    <s v="Kitchen Crate"/>
    <s v="Finished Good"/>
    <s v="Pcs."/>
    <n v="970"/>
    <n v="1057"/>
    <n v="78"/>
    <n v="362.28"/>
    <n v="9079.73"/>
    <n v="0"/>
    <n v="0"/>
    <n v="350"/>
    <n v="34332.589999999997"/>
    <n v="140"/>
    <n v="21312.2"/>
    <n v="0"/>
    <n v="0"/>
    <n v="0"/>
    <n v="0"/>
    <n v="82.445999999999998"/>
    <n v="339.5"/>
    <n v="56.998655000000007"/>
    <n v="0"/>
    <n v="396.49865499999999"/>
    <n v="147.97999999999999"/>
    <n v="288"/>
    <n v="29212.04"/>
    <n v="610.79865499999994"/>
    <n v="0"/>
  </r>
  <r>
    <x v="4"/>
    <s v="5 Ltr Bkt Only Handle (M.baize)"/>
    <s v="Component"/>
    <s v="Trading"/>
    <s v="Pcs."/>
    <m/>
    <n v="0"/>
    <n v="0"/>
    <n v="1.63"/>
    <n v="0"/>
    <n v="0"/>
    <n v="0"/>
    <n v="484"/>
    <n v="1783.45"/>
    <n v="0"/>
    <n v="0"/>
    <n v="332"/>
    <n v="56.028320000000001"/>
    <n v="388.02832000000001"/>
    <n v="1221.76"/>
    <n v="0"/>
    <n v="0"/>
    <n v="0"/>
    <n v="0"/>
    <n v="0"/>
    <n v="0"/>
    <n v="152"/>
    <n v="560.09"/>
    <n v="1.63"/>
    <n v="0"/>
  </r>
  <r>
    <x v="4"/>
    <s v="5 Ltr Bkt Only Handle (M.white)"/>
    <s v="Component"/>
    <s v="Trading"/>
    <s v="Pcs."/>
    <m/>
    <n v="0"/>
    <n v="102"/>
    <n v="15.76"/>
    <n v="402.15"/>
    <n v="0"/>
    <n v="0"/>
    <n v="130"/>
    <n v="479.35"/>
    <n v="0"/>
    <n v="0"/>
    <n v="0"/>
    <n v="0"/>
    <n v="0"/>
    <n v="0"/>
    <n v="0"/>
    <n v="0"/>
    <n v="0"/>
    <n v="0"/>
    <n v="0"/>
    <n v="0"/>
    <n v="232"/>
    <n v="881.5"/>
    <n v="15.76"/>
    <n v="0"/>
  </r>
  <r>
    <x v="4"/>
    <s v="5 Ltr Bkt Only Handle (orange)"/>
    <s v="Component"/>
    <s v="Trading"/>
    <s v="Pcs."/>
    <m/>
    <n v="0"/>
    <n v="0"/>
    <n v="2.75"/>
    <n v="0"/>
    <n v="0"/>
    <n v="0"/>
    <n v="620"/>
    <n v="2291.69"/>
    <n v="0"/>
    <n v="0"/>
    <n v="602"/>
    <n v="101.59352000000001"/>
    <n v="703.59352000000001"/>
    <n v="2227.4"/>
    <n v="0"/>
    <n v="0"/>
    <n v="0"/>
    <n v="0"/>
    <n v="0"/>
    <n v="0"/>
    <n v="18"/>
    <n v="66.52"/>
    <n v="2.75"/>
    <n v="0"/>
  </r>
  <r>
    <x v="4"/>
    <s v="5 Ltr Bkt Only Handle(blue)"/>
    <s v="Component"/>
    <s v="Trading"/>
    <s v="Pcs."/>
    <m/>
    <n v="0"/>
    <n v="0"/>
    <n v="105.69"/>
    <n v="0"/>
    <n v="0"/>
    <n v="0"/>
    <n v="1210"/>
    <n v="4505.7"/>
    <n v="0"/>
    <n v="0"/>
    <n v="1210"/>
    <n v="204.19960000000003"/>
    <n v="1414.1995999999999"/>
    <n v="4501.2"/>
    <n v="0"/>
    <n v="0"/>
    <n v="0"/>
    <n v="0"/>
    <n v="0"/>
    <n v="0"/>
    <n v="0"/>
    <n v="0"/>
    <n v="105.69"/>
    <n v="0"/>
  </r>
  <r>
    <x v="4"/>
    <s v="5 Ltr Bkt Only Handle(pink)"/>
    <s v="Component"/>
    <s v="Trading"/>
    <s v="Pcs."/>
    <m/>
    <n v="0"/>
    <n v="85"/>
    <n v="37.47"/>
    <n v="308.43"/>
    <n v="0"/>
    <n v="0"/>
    <n v="1020"/>
    <n v="3777.12"/>
    <n v="0"/>
    <n v="0"/>
    <n v="845"/>
    <n v="142.60220000000001"/>
    <n v="987.60220000000004"/>
    <n v="3126.5"/>
    <n v="0"/>
    <n v="0"/>
    <n v="0"/>
    <n v="0"/>
    <n v="0"/>
    <n v="0"/>
    <n v="260"/>
    <n v="961.3"/>
    <n v="37.47"/>
    <n v="0"/>
  </r>
  <r>
    <x v="4"/>
    <s v="5 Ltr Bkt Only Handle(sil)"/>
    <s v="Component"/>
    <s v="Trading"/>
    <s v="Pcs."/>
    <m/>
    <n v="0"/>
    <n v="4"/>
    <n v="1.54"/>
    <n v="14.65"/>
    <n v="0"/>
    <n v="0"/>
    <n v="472"/>
    <n v="1744.02"/>
    <n v="0"/>
    <n v="0"/>
    <n v="474"/>
    <n v="79.992239999999995"/>
    <n v="553.99224000000004"/>
    <n v="1749.06"/>
    <n v="0"/>
    <n v="0"/>
    <n v="0"/>
    <n v="0"/>
    <n v="0"/>
    <n v="0"/>
    <n v="2"/>
    <n v="7.39"/>
    <n v="1.54"/>
    <n v="0"/>
  </r>
  <r>
    <x v="4"/>
    <s v="503 PADMA BUCKET 3.5L (BLUE)"/>
    <s v="Bucket"/>
    <s v="Finished Good"/>
    <s v="Pcs."/>
    <n v="205"/>
    <n v="223"/>
    <n v="780"/>
    <n v="253.54"/>
    <n v="18805.77"/>
    <n v="0"/>
    <n v="0"/>
    <n v="0"/>
    <n v="0"/>
    <n v="687"/>
    <n v="25434.32"/>
    <n v="0"/>
    <n v="0"/>
    <n v="0"/>
    <n v="0"/>
    <n v="173.94"/>
    <n v="0"/>
    <n v="0"/>
    <n v="30"/>
    <n v="30"/>
    <n v="153.20099999999999"/>
    <n v="93"/>
    <n v="2242.2199999999998"/>
    <n v="130.33899999999997"/>
    <n v="0"/>
  </r>
  <r>
    <x v="4"/>
    <s v="503 PADMA BUCKET 3.5L (M. BEZ)"/>
    <s v="Bucket"/>
    <s v="Finished Good"/>
    <s v="Pcs."/>
    <n v="205"/>
    <n v="223"/>
    <n v="244"/>
    <n v="13.78"/>
    <n v="7120.84"/>
    <n v="1"/>
    <n v="37.29"/>
    <n v="0"/>
    <n v="0"/>
    <n v="90"/>
    <n v="3245.7"/>
    <n v="0"/>
    <n v="0"/>
    <n v="0"/>
    <n v="0"/>
    <n v="54.411999999999999"/>
    <n v="0"/>
    <n v="0"/>
    <n v="20"/>
    <n v="20"/>
    <n v="20.07"/>
    <n v="155"/>
    <n v="4529.33"/>
    <n v="13.71"/>
    <n v="0"/>
  </r>
  <r>
    <x v="4"/>
    <s v="503 PADMA BUCKET 3.5L (M. WHITE)"/>
    <s v="Bucket"/>
    <s v="Finished Good"/>
    <s v="Pcs."/>
    <n v="205"/>
    <n v="223"/>
    <n v="319"/>
    <n v="65.42"/>
    <n v="8585.9599999999991"/>
    <n v="0"/>
    <n v="0"/>
    <n v="0"/>
    <n v="0"/>
    <n v="93"/>
    <n v="3360.12"/>
    <n v="0"/>
    <n v="0"/>
    <n v="0"/>
    <n v="0"/>
    <n v="71.137"/>
    <n v="0"/>
    <n v="0"/>
    <n v="0"/>
    <n v="0"/>
    <n v="20.739000000000001"/>
    <n v="226"/>
    <n v="6082.83"/>
    <n v="44.680999999999997"/>
    <n v="0"/>
  </r>
  <r>
    <x v="4"/>
    <s v="503 PADMA BUCKET 3.5L (ORG)"/>
    <s v="Bucket"/>
    <s v="Finished Good"/>
    <s v="Pcs."/>
    <n v="205"/>
    <n v="223"/>
    <n v="379"/>
    <n v="77.680000000000007"/>
    <n v="9413.1299999999992"/>
    <n v="0"/>
    <n v="0"/>
    <n v="0"/>
    <n v="0"/>
    <n v="270"/>
    <n v="9231.74"/>
    <n v="0"/>
    <n v="0"/>
    <n v="0"/>
    <n v="0"/>
    <n v="84.516999999999996"/>
    <n v="0"/>
    <n v="0"/>
    <n v="40"/>
    <n v="40"/>
    <n v="60.21"/>
    <n v="109"/>
    <n v="2707.21"/>
    <n v="57.470000000000006"/>
    <n v="0"/>
  </r>
  <r>
    <x v="4"/>
    <s v="503 PADMA BUCKET 3.5L (PINK)"/>
    <s v="Bucket"/>
    <s v="Finished Good"/>
    <s v="Pcs."/>
    <n v="205"/>
    <n v="223"/>
    <n v="698"/>
    <n v="115.74"/>
    <n v="17476.03"/>
    <n v="0"/>
    <n v="0"/>
    <n v="0"/>
    <n v="0"/>
    <n v="360"/>
    <n v="13104.97"/>
    <n v="0"/>
    <n v="0"/>
    <n v="0"/>
    <n v="0"/>
    <n v="155.654"/>
    <n v="0"/>
    <n v="0"/>
    <n v="10"/>
    <n v="10"/>
    <n v="80.28"/>
    <n v="338"/>
    <n v="8462.59"/>
    <n v="45.459999999999994"/>
    <n v="0"/>
  </r>
  <r>
    <x v="4"/>
    <s v="503 PADMA BUCKET 3.5L (SILVER)"/>
    <s v="Bucket"/>
    <s v="Finished Good"/>
    <s v="Pcs."/>
    <n v="205"/>
    <n v="223"/>
    <n v="527"/>
    <n v="131.58000000000001"/>
    <n v="13214.47"/>
    <n v="0"/>
    <n v="0"/>
    <n v="0"/>
    <n v="0"/>
    <n v="180"/>
    <n v="6959.7"/>
    <n v="0"/>
    <n v="0"/>
    <n v="0"/>
    <n v="0"/>
    <n v="117.521"/>
    <n v="0"/>
    <n v="0"/>
    <n v="0"/>
    <n v="0"/>
    <n v="40.14"/>
    <n v="347"/>
    <n v="8700.99"/>
    <n v="91.440000000000012"/>
    <n v="0"/>
  </r>
  <r>
    <x v="4"/>
    <s v="505 TAPI BUCKET 5L (BLUE)"/>
    <s v="Bucket"/>
    <s v="Finished Good"/>
    <s v="Pcs."/>
    <n v="270"/>
    <n v="294"/>
    <n v="101"/>
    <n v="247.24"/>
    <n v="2792.9"/>
    <n v="0"/>
    <n v="0"/>
    <n v="1210"/>
    <n v="34063.410000000003"/>
    <n v="474"/>
    <n v="18842.7"/>
    <n v="0"/>
    <n v="0"/>
    <n v="0"/>
    <n v="0"/>
    <n v="29.693999999999999"/>
    <n v="326.7"/>
    <n v="54.849663"/>
    <n v="0"/>
    <n v="381.54966300000001"/>
    <n v="139.35599999999999"/>
    <n v="837"/>
    <n v="23562.87"/>
    <n v="489.43366300000002"/>
    <n v="0"/>
  </r>
  <r>
    <x v="4"/>
    <s v="505 TAPI BUCKET 5L (M. BEZ)"/>
    <s v="Bucket"/>
    <s v="Finished Good"/>
    <s v="Pcs."/>
    <n v="270"/>
    <n v="294"/>
    <n v="130"/>
    <n v="44.15"/>
    <n v="3644.86"/>
    <n v="0"/>
    <n v="0"/>
    <n v="332"/>
    <n v="9229.2900000000009"/>
    <n v="90"/>
    <n v="3855.3"/>
    <n v="0"/>
    <n v="0"/>
    <n v="0"/>
    <n v="0"/>
    <n v="38.22"/>
    <n v="89.64"/>
    <n v="15.049659600000002"/>
    <n v="0"/>
    <n v="104.6896596"/>
    <n v="26.46"/>
    <n v="372"/>
    <n v="10361.77"/>
    <n v="122.3796596"/>
    <n v="0"/>
  </r>
  <r>
    <x v="4"/>
    <s v="505 TAPI BUCKET 5L (M. WHITE)"/>
    <s v="Bucket"/>
    <s v="Finished Good"/>
    <s v="Pcs."/>
    <n v="270"/>
    <n v="294"/>
    <n v="284"/>
    <n v="85.59"/>
    <n v="8762.42"/>
    <n v="0"/>
    <n v="0"/>
    <n v="0"/>
    <n v="0"/>
    <n v="120"/>
    <n v="5464.2"/>
    <n v="0"/>
    <n v="0"/>
    <n v="0"/>
    <n v="0"/>
    <n v="83.495999999999995"/>
    <n v="0"/>
    <n v="0"/>
    <n v="0"/>
    <n v="0"/>
    <n v="35.28"/>
    <n v="164"/>
    <n v="5059.99"/>
    <n v="50.31"/>
    <n v="0"/>
  </r>
  <r>
    <x v="4"/>
    <s v="505 TAPI BUCKET 5L (ORG)"/>
    <s v="Bucket"/>
    <s v="Finished Good"/>
    <s v="Pcs."/>
    <n v="270"/>
    <n v="294"/>
    <n v="-111"/>
    <n v="27.38"/>
    <n v="-4411.59"/>
    <n v="0"/>
    <n v="0"/>
    <n v="602"/>
    <n v="16809.14"/>
    <n v="330"/>
    <n v="12462.59"/>
    <n v="0"/>
    <n v="0"/>
    <n v="0"/>
    <n v="0"/>
    <n v="-32.634"/>
    <n v="162.54"/>
    <n v="27.288840600000004"/>
    <n v="0"/>
    <n v="189.82884060000001"/>
    <n v="97.02"/>
    <n v="161"/>
    <n v="4495.18"/>
    <n v="120.18884060000001"/>
    <n v="0"/>
  </r>
  <r>
    <x v="4"/>
    <s v="505 TAPI BUCKET 5L (PINK)"/>
    <s v="Bucket"/>
    <s v="Finished Good"/>
    <s v="Pcs."/>
    <n v="270"/>
    <n v="294"/>
    <n v="266"/>
    <n v="50.32"/>
    <n v="7298.41"/>
    <n v="0"/>
    <n v="0"/>
    <n v="845"/>
    <n v="23640.31"/>
    <n v="314"/>
    <n v="11706.3"/>
    <n v="0"/>
    <n v="0"/>
    <n v="0"/>
    <n v="0"/>
    <n v="78.203999999999994"/>
    <n v="228.15"/>
    <n v="38.304103500000004"/>
    <n v="0"/>
    <n v="266.45410350000003"/>
    <n v="92.316000000000003"/>
    <n v="797"/>
    <n v="22270.71"/>
    <n v="224.45810350000002"/>
    <n v="0"/>
  </r>
  <r>
    <x v="4"/>
    <s v="505 TAPI BUCKET 5L (SILVER)"/>
    <s v="Bucket"/>
    <s v="Finished Good"/>
    <s v="Pcs."/>
    <n v="270"/>
    <n v="294"/>
    <n v="116"/>
    <n v="13.78"/>
    <n v="3205.89"/>
    <n v="0"/>
    <n v="0"/>
    <n v="474"/>
    <n v="13218.24"/>
    <n v="120"/>
    <n v="5464.2"/>
    <n v="0"/>
    <n v="0"/>
    <n v="0"/>
    <n v="0"/>
    <n v="34.103999999999999"/>
    <n v="127.98"/>
    <n v="21.486562200000002"/>
    <n v="0"/>
    <n v="149.4665622"/>
    <n v="35.28"/>
    <n v="470"/>
    <n v="13088.68"/>
    <n v="127.9665622"/>
    <n v="0"/>
  </r>
  <r>
    <x v="4"/>
    <s v="506.GARB. BKT.10L. W. LID(P)"/>
    <s v="Housekeeping"/>
    <s v="Finished Good"/>
    <s v="Pcs."/>
    <n v="520"/>
    <n v="567"/>
    <n v="0"/>
    <n v="9.11"/>
    <n v="0"/>
    <n v="0"/>
    <n v="0"/>
    <n v="105"/>
    <n v="10317.299999999999"/>
    <n v="105"/>
    <n v="9969.2000000000007"/>
    <n v="0"/>
    <n v="0"/>
    <n v="0"/>
    <n v="0"/>
    <n v="0"/>
    <n v="54.6"/>
    <n v="9.1667940000000012"/>
    <n v="0"/>
    <n v="63.766794000000004"/>
    <n v="59.534999999999997"/>
    <n v="0"/>
    <n v="0"/>
    <n v="13.341794000000007"/>
    <n v="0"/>
  </r>
  <r>
    <x v="4"/>
    <s v="506.GARB. BKT.10L.W. LID(S)"/>
    <s v="Housekeeping"/>
    <s v="Finished Good"/>
    <s v="Pcs."/>
    <n v="520"/>
    <n v="567"/>
    <n v="21"/>
    <n v="83.57"/>
    <n v="1484.73"/>
    <n v="0"/>
    <n v="0"/>
    <n v="121"/>
    <n v="8147.34"/>
    <n v="142"/>
    <n v="13317.98"/>
    <n v="0"/>
    <n v="0"/>
    <n v="0"/>
    <n v="0"/>
    <n v="11.907"/>
    <n v="62.92"/>
    <n v="10.563638800000001"/>
    <n v="0"/>
    <n v="73.483638800000008"/>
    <n v="80.513999999999996"/>
    <n v="0"/>
    <n v="0"/>
    <n v="76.539638799999992"/>
    <n v="0"/>
  </r>
  <r>
    <x v="4"/>
    <s v="506.GARB.Bkt. 10ltr W. Lid (RED)"/>
    <s v="Housekeeping"/>
    <s v="Trading"/>
    <s v="Pcs."/>
    <m/>
    <n v="0"/>
    <n v="7"/>
    <n v="0.32"/>
    <n v="619.01"/>
    <n v="0"/>
    <n v="0"/>
    <n v="0"/>
    <n v="0"/>
    <n v="0"/>
    <n v="0"/>
    <n v="0"/>
    <n v="0"/>
    <n v="0"/>
    <n v="0"/>
    <n v="0"/>
    <n v="0"/>
    <n v="0"/>
    <n v="0"/>
    <n v="0"/>
    <n v="0"/>
    <n v="7"/>
    <n v="619.01"/>
    <n v="0.32"/>
    <n v="0"/>
  </r>
  <r>
    <x v="4"/>
    <s v="506.GARB.BKT.10L. W. LID(B)"/>
    <s v="Housekeeping"/>
    <s v="Finished Good"/>
    <s v="Pcs."/>
    <n v="520"/>
    <n v="567"/>
    <n v="0"/>
    <n v="145.08000000000001"/>
    <n v="0"/>
    <n v="0"/>
    <n v="0"/>
    <n v="225"/>
    <n v="14980.25"/>
    <n v="225"/>
    <n v="21156.799999999999"/>
    <n v="0"/>
    <n v="0"/>
    <n v="0"/>
    <n v="0"/>
    <n v="0"/>
    <n v="117"/>
    <n v="19.643129999999999"/>
    <n v="0"/>
    <n v="136.64312999999999"/>
    <n v="127.575"/>
    <n v="0"/>
    <n v="0"/>
    <n v="154.14812999999998"/>
    <n v="0"/>
  </r>
  <r>
    <x v="4"/>
    <s v="506.GARB.BKT.10L. W. LID(M.W )"/>
    <s v="Housekeeping"/>
    <s v="Finished Good"/>
    <s v="Pcs."/>
    <n v="520"/>
    <n v="567"/>
    <n v="92"/>
    <n v="4.1500000000000004"/>
    <n v="9179.76"/>
    <n v="0"/>
    <n v="0"/>
    <n v="0"/>
    <n v="0"/>
    <n v="75"/>
    <n v="7089.2"/>
    <n v="0"/>
    <n v="0"/>
    <n v="0"/>
    <n v="0"/>
    <n v="52.164000000000001"/>
    <n v="0"/>
    <n v="0"/>
    <n v="40"/>
    <n v="40"/>
    <n v="42.524999999999999"/>
    <n v="17"/>
    <n v="1696.26"/>
    <n v="1.625"/>
    <n v="0"/>
  </r>
  <r>
    <x v="4"/>
    <s v="506.GARB.BKT.10L. W.LID (BL)"/>
    <s v="Housekeeping"/>
    <s v="Finished Good"/>
    <s v="Pcs."/>
    <n v="520"/>
    <n v="567"/>
    <n v="87"/>
    <n v="3.93"/>
    <n v="8111.01"/>
    <n v="0"/>
    <n v="0"/>
    <n v="0"/>
    <n v="0"/>
    <n v="0"/>
    <n v="0"/>
    <n v="0"/>
    <n v="0"/>
    <n v="0"/>
    <n v="0"/>
    <n v="49.329000000000001"/>
    <n v="0"/>
    <n v="0"/>
    <n v="0"/>
    <n v="0"/>
    <n v="0"/>
    <n v="87"/>
    <n v="8111.01"/>
    <n v="3.93"/>
    <n v="0"/>
  </r>
  <r>
    <x v="4"/>
    <s v="506.GARB.BKT.10L. W.LID(D.GR)"/>
    <s v="Housekeeping"/>
    <s v="Finished Good"/>
    <s v="Pcs."/>
    <n v="520"/>
    <n v="567"/>
    <n v="121"/>
    <n v="5.46"/>
    <n v="8600.66"/>
    <n v="0"/>
    <n v="0"/>
    <n v="0"/>
    <n v="0"/>
    <n v="0"/>
    <n v="0"/>
    <n v="0"/>
    <n v="0"/>
    <n v="0"/>
    <n v="0"/>
    <n v="68.606999999999999"/>
    <n v="0"/>
    <n v="0"/>
    <n v="0"/>
    <n v="0"/>
    <n v="0"/>
    <n v="121"/>
    <n v="8600.66"/>
    <n v="5.46"/>
    <n v="0"/>
  </r>
  <r>
    <x v="4"/>
    <s v="506.GARB.BKT.10L.W. Lid (Y)"/>
    <s v="Housekeeping"/>
    <s v="Finished Good"/>
    <s v="Pcs."/>
    <m/>
    <m/>
    <m/>
    <n v="0.6"/>
    <m/>
    <m/>
    <m/>
    <m/>
    <m/>
    <m/>
    <m/>
    <m/>
    <m/>
    <n v="0"/>
    <m/>
    <n v="0"/>
    <n v="0"/>
    <n v="0"/>
    <n v="0"/>
    <n v="0"/>
    <n v="0"/>
    <m/>
    <m/>
    <n v="0.6"/>
    <n v="0"/>
  </r>
  <r>
    <x v="4"/>
    <s v="506.GARB.BKT.10L.W.LID ( D Blue)"/>
    <s v="Housekeeping"/>
    <s v="Finished Good"/>
    <s v="Pcs."/>
    <n v="520"/>
    <n v="567"/>
    <n v="87"/>
    <n v="3.93"/>
    <n v="6149.68"/>
    <n v="0"/>
    <n v="0"/>
    <n v="0"/>
    <n v="0"/>
    <n v="20"/>
    <n v="1920"/>
    <n v="0"/>
    <n v="0"/>
    <n v="0"/>
    <n v="0"/>
    <n v="49.329000000000001"/>
    <n v="0"/>
    <n v="0"/>
    <n v="10"/>
    <n v="10"/>
    <n v="11.34"/>
    <n v="67"/>
    <n v="4735.96"/>
    <n v="2.59"/>
    <n v="0"/>
  </r>
  <r>
    <x v="4"/>
    <s v="506.GARB.BKT.10L.W.LID(M.B)"/>
    <s v="Housekeeping"/>
    <s v="Finished Good"/>
    <s v="Pcs."/>
    <n v="520"/>
    <n v="567"/>
    <n v="0"/>
    <n v="6.74"/>
    <n v="0"/>
    <n v="0"/>
    <n v="0"/>
    <n v="35"/>
    <n v="3374.7"/>
    <n v="35"/>
    <n v="3360"/>
    <n v="0"/>
    <n v="0"/>
    <n v="0"/>
    <n v="0"/>
    <n v="0"/>
    <n v="18.2"/>
    <n v="3.0555979999999998"/>
    <n v="0"/>
    <n v="21.255597999999999"/>
    <n v="19.844999999999999"/>
    <n v="0"/>
    <n v="0"/>
    <n v="8.1505980000000022"/>
    <n v="0"/>
  </r>
  <r>
    <x v="4"/>
    <s v="507 KAVERI BUCKET 7L (BLUE)"/>
    <s v="Bucket"/>
    <s v="Finished Good"/>
    <s v="Pcs."/>
    <n v="365"/>
    <n v="398"/>
    <n v="36"/>
    <n v="9.11"/>
    <n v="1341.26"/>
    <n v="0"/>
    <n v="0"/>
    <n v="710"/>
    <n v="26465.07"/>
    <n v="604"/>
    <n v="37304.239999999998"/>
    <n v="0"/>
    <n v="0"/>
    <n v="0"/>
    <n v="0"/>
    <n v="14.327999999999999"/>
    <n v="259.14999999999998"/>
    <n v="43.5086935"/>
    <n v="0"/>
    <n v="302.65869349999997"/>
    <n v="240.392"/>
    <n v="142"/>
    <n v="5292.89"/>
    <n v="71.376693499999988"/>
    <n v="0"/>
  </r>
  <r>
    <x v="4"/>
    <s v="507 KAVERI BUCKET 7L (M BEZ)"/>
    <s v="Bucket"/>
    <s v="Finished Good"/>
    <s v="Pcs."/>
    <n v="365"/>
    <n v="398"/>
    <n v="608"/>
    <n v="102.33"/>
    <n v="23571.08"/>
    <n v="0"/>
    <n v="0"/>
    <n v="335"/>
    <n v="12245.12"/>
    <n v="60"/>
    <n v="4102.6000000000004"/>
    <n v="0"/>
    <n v="0"/>
    <n v="0"/>
    <n v="0"/>
    <n v="241.98400000000001"/>
    <n v="122.27500000000001"/>
    <n v="20.528749750000003"/>
    <n v="0"/>
    <n v="142.80374975000001"/>
    <n v="23.88"/>
    <n v="883"/>
    <n v="33537.339999999997"/>
    <n v="221.25374975"/>
    <n v="0"/>
  </r>
  <r>
    <x v="4"/>
    <s v="507 KAVERI BUCKET 7L (M.WT)"/>
    <s v="Bucket"/>
    <s v="Finished Good"/>
    <s v="Pcs."/>
    <n v="365"/>
    <n v="398"/>
    <n v="87"/>
    <n v="49.28"/>
    <n v="3519.03"/>
    <n v="0"/>
    <n v="0"/>
    <n v="230"/>
    <n v="8231.9500000000007"/>
    <n v="60"/>
    <n v="4102.6000000000004"/>
    <n v="0"/>
    <n v="0"/>
    <n v="0"/>
    <n v="0"/>
    <n v="34.625999999999998"/>
    <n v="83.95"/>
    <n v="14.094365500000002"/>
    <n v="0"/>
    <n v="98.044365499999998"/>
    <n v="23.88"/>
    <n v="257"/>
    <n v="9526.81"/>
    <n v="123.4443655"/>
    <n v="0"/>
  </r>
  <r>
    <x v="4"/>
    <s v="507 KAVERI BUCKET 7L (OR)"/>
    <s v="Bucket"/>
    <s v="Finished Good"/>
    <s v="Pcs."/>
    <n v="365"/>
    <n v="398"/>
    <n v="406"/>
    <n v="71.27"/>
    <n v="14449.26"/>
    <n v="0"/>
    <n v="0"/>
    <n v="0"/>
    <n v="0"/>
    <n v="150"/>
    <n v="8037.16"/>
    <n v="0"/>
    <n v="0"/>
    <n v="0"/>
    <n v="0"/>
    <n v="161.58799999999999"/>
    <n v="0"/>
    <n v="0"/>
    <n v="10"/>
    <n v="10"/>
    <n v="59.7"/>
    <n v="256"/>
    <n v="9110.86"/>
    <n v="21.569999999999993"/>
    <n v="0"/>
  </r>
  <r>
    <x v="4"/>
    <s v="507 KAVERI BUCKET 7L (PINK)"/>
    <s v="Bucket"/>
    <s v="Finished Good"/>
    <s v="Pcs."/>
    <n v="365"/>
    <n v="398"/>
    <n v="773"/>
    <n v="212.57"/>
    <n v="29304.58"/>
    <n v="0"/>
    <n v="0"/>
    <n v="0"/>
    <n v="0"/>
    <n v="334"/>
    <n v="20847.16"/>
    <n v="0"/>
    <n v="0"/>
    <n v="0"/>
    <n v="0"/>
    <n v="307.654"/>
    <n v="0"/>
    <n v="0"/>
    <n v="0"/>
    <n v="0"/>
    <n v="132.93199999999999"/>
    <n v="439"/>
    <n v="16642.580000000002"/>
    <n v="79.638000000000005"/>
    <n v="0"/>
  </r>
  <r>
    <x v="4"/>
    <s v="507 KAVERI BUCKET 7L (SIL)"/>
    <s v="Bucket"/>
    <s v="Finished Good"/>
    <s v="Pcs."/>
    <n v="365"/>
    <n v="398"/>
    <n v="248"/>
    <n v="125.27"/>
    <n v="10056.93"/>
    <n v="2"/>
    <n v="155.94"/>
    <n v="0"/>
    <n v="0"/>
    <n v="140"/>
    <n v="9668"/>
    <n v="0"/>
    <n v="0"/>
    <n v="0"/>
    <n v="0"/>
    <n v="98.703999999999994"/>
    <n v="0"/>
    <n v="0"/>
    <n v="0"/>
    <n v="0"/>
    <n v="55.72"/>
    <n v="110"/>
    <n v="4504.0600000000004"/>
    <n v="69.55"/>
    <n v="0"/>
  </r>
  <r>
    <x v="4"/>
    <s v="508.GARB. BKT.13L.W. LID (BL.)"/>
    <s v="Housekeeping"/>
    <s v="Trading"/>
    <s v="Pcs."/>
    <m/>
    <n v="0"/>
    <n v="1"/>
    <n v="0.05"/>
    <n v="111.02"/>
    <n v="0"/>
    <n v="0"/>
    <n v="0"/>
    <n v="0"/>
    <n v="0"/>
    <n v="0"/>
    <n v="0"/>
    <n v="0"/>
    <n v="0"/>
    <n v="0"/>
    <n v="0"/>
    <n v="0"/>
    <n v="0"/>
    <n v="0"/>
    <n v="0"/>
    <n v="0"/>
    <n v="1"/>
    <n v="111.02"/>
    <n v="0.05"/>
    <n v="0"/>
  </r>
  <r>
    <x v="4"/>
    <s v="508.GARB. BKT.13L.W.LID (B)"/>
    <s v="Housekeeping"/>
    <s v="Finished Good"/>
    <s v="Pcs."/>
    <n v="590"/>
    <n v="643"/>
    <n v="3"/>
    <n v="29.64"/>
    <n v="230.46"/>
    <n v="0"/>
    <n v="0"/>
    <n v="162"/>
    <n v="12109.5"/>
    <n v="165"/>
    <n v="18249.900000000001"/>
    <n v="0"/>
    <n v="0"/>
    <n v="0"/>
    <n v="0"/>
    <n v="1.929"/>
    <n v="95.58"/>
    <n v="16.046926200000001"/>
    <n v="0"/>
    <n v="111.6269262"/>
    <n v="106.095"/>
    <n v="0"/>
    <n v="0"/>
    <n v="35.171926200000001"/>
    <n v="0"/>
  </r>
  <r>
    <x v="4"/>
    <s v="508.GARB.BKT.13L. W.LID (M.B.)"/>
    <s v="Housekeeping"/>
    <s v="Finished Good"/>
    <s v="Pcs."/>
    <n v="590"/>
    <n v="643"/>
    <n v="15"/>
    <n v="42.91"/>
    <n v="1399.2"/>
    <n v="0"/>
    <n v="0"/>
    <n v="40"/>
    <n v="3774.4"/>
    <n v="55"/>
    <n v="6083.3"/>
    <n v="0"/>
    <n v="0"/>
    <n v="0"/>
    <n v="0"/>
    <n v="9.6449999999999996"/>
    <n v="23.6"/>
    <n v="3.9622040000000003"/>
    <n v="0"/>
    <n v="27.562204000000001"/>
    <n v="35.365000000000002"/>
    <n v="0"/>
    <n v="0"/>
    <n v="35.107204000000003"/>
    <n v="0"/>
  </r>
  <r>
    <x v="4"/>
    <s v="508.GARB.BKT.13L. W.LID (P)"/>
    <s v="Housekeeping"/>
    <s v="Finished Good"/>
    <s v="Pcs."/>
    <n v="590"/>
    <n v="643"/>
    <n v="0"/>
    <n v="95.29"/>
    <n v="0"/>
    <n v="0"/>
    <n v="0"/>
    <n v="45"/>
    <n v="4279.2"/>
    <n v="45"/>
    <n v="4927.5"/>
    <n v="0"/>
    <n v="0"/>
    <n v="0"/>
    <n v="0"/>
    <n v="0"/>
    <n v="26.55"/>
    <n v="4.4574795000000007"/>
    <n v="0"/>
    <n v="31.007479500000002"/>
    <n v="28.934999999999999"/>
    <n v="0"/>
    <n v="0"/>
    <n v="97.362479500000006"/>
    <n v="0"/>
  </r>
  <r>
    <x v="4"/>
    <s v="508.GARB.BKT.13L.W. LID (S)"/>
    <s v="Housekeeping"/>
    <s v="Finished Good"/>
    <s v="Pcs."/>
    <n v="590"/>
    <n v="643"/>
    <n v="0"/>
    <n v="28.24"/>
    <n v="0"/>
    <n v="0"/>
    <n v="0"/>
    <n v="80"/>
    <n v="5544.8"/>
    <n v="80"/>
    <n v="8881.6"/>
    <n v="0"/>
    <n v="0"/>
    <n v="0"/>
    <n v="0"/>
    <n v="0"/>
    <n v="47.2"/>
    <n v="7.9244080000000006"/>
    <n v="0"/>
    <n v="55.124408000000003"/>
    <n v="51.44"/>
    <n v="0"/>
    <n v="0"/>
    <n v="31.924408"/>
    <n v="0"/>
  </r>
  <r>
    <x v="4"/>
    <s v="508.GARB.BKT.13L.W.LID ( GR)"/>
    <s v="Housekeeping"/>
    <s v="Finished Good"/>
    <s v="Pcs."/>
    <m/>
    <m/>
    <m/>
    <n v="11.26"/>
    <m/>
    <m/>
    <m/>
    <m/>
    <m/>
    <m/>
    <m/>
    <m/>
    <m/>
    <n v="0"/>
    <m/>
    <n v="0"/>
    <n v="0"/>
    <n v="0"/>
    <n v="0"/>
    <n v="0"/>
    <n v="0"/>
    <m/>
    <m/>
    <n v="11.26"/>
    <n v="0"/>
  </r>
  <r>
    <x v="4"/>
    <s v="508.GARB.BKT.13L.W.LID (M.W.)"/>
    <s v="Housekeeping"/>
    <s v="Finished Good"/>
    <s v="Pcs."/>
    <n v="590"/>
    <n v="643"/>
    <n v="0"/>
    <n v="5.47"/>
    <n v="0"/>
    <n v="0"/>
    <n v="0"/>
    <n v="55"/>
    <n v="6602.05"/>
    <n v="55"/>
    <n v="6083.3"/>
    <n v="0"/>
    <n v="0"/>
    <n v="0"/>
    <n v="0"/>
    <n v="0"/>
    <n v="32.450000000000003"/>
    <n v="5.4480305000000007"/>
    <n v="0"/>
    <n v="37.898030500000004"/>
    <n v="35.365000000000002"/>
    <n v="0"/>
    <n v="0"/>
    <n v="8.0030305000000013"/>
    <n v="0"/>
  </r>
  <r>
    <x v="4"/>
    <s v="510 YAMUNA BUCKET 10L ( M.WT)"/>
    <s v="Bucket"/>
    <s v="Finished Good"/>
    <s v="Pcs."/>
    <n v="500"/>
    <n v="545"/>
    <n v="-3"/>
    <n v="1.65"/>
    <n v="-192.7"/>
    <n v="0"/>
    <n v="0"/>
    <n v="357"/>
    <n v="20861.650000000001"/>
    <n v="105"/>
    <n v="8937.75"/>
    <n v="0"/>
    <n v="0"/>
    <n v="0"/>
    <n v="0"/>
    <n v="-1.635"/>
    <n v="178.5"/>
    <n v="29.968365000000002"/>
    <n v="0"/>
    <n v="208.46836500000001"/>
    <n v="57.225000000000001"/>
    <n v="249"/>
    <n v="14550.56"/>
    <n v="152.89336500000002"/>
    <n v="0"/>
  </r>
  <r>
    <x v="4"/>
    <s v="510 YAMUNA BUCKET 10L (BLUE)"/>
    <s v="Bucket"/>
    <s v="Finished Good"/>
    <s v="Pcs."/>
    <n v="500"/>
    <n v="545"/>
    <n v="206"/>
    <n v="202.21"/>
    <n v="12724.59"/>
    <n v="0"/>
    <n v="0"/>
    <n v="460"/>
    <n v="26877.82"/>
    <n v="517"/>
    <n v="43895.6"/>
    <n v="0"/>
    <n v="0"/>
    <n v="0"/>
    <n v="0"/>
    <n v="112.27"/>
    <n v="230"/>
    <n v="38.614699999999999"/>
    <n v="0"/>
    <n v="268.61469999999997"/>
    <n v="281.76499999999999"/>
    <n v="149"/>
    <n v="8860"/>
    <n v="189.05970000000002"/>
    <n v="0"/>
  </r>
  <r>
    <x v="4"/>
    <s v="510 YAMUNA BUCKET 10L (M. BEZ)"/>
    <s v="Bucket"/>
    <s v="Finished Good"/>
    <s v="Pcs."/>
    <n v="500"/>
    <n v="545"/>
    <n v="8"/>
    <n v="9.1"/>
    <n v="495.87"/>
    <n v="0"/>
    <n v="0"/>
    <n v="352"/>
    <n v="20370.080000000002"/>
    <n v="105"/>
    <n v="8937.75"/>
    <n v="0"/>
    <n v="0"/>
    <n v="0"/>
    <n v="0"/>
    <n v="4.3600000000000003"/>
    <n v="176"/>
    <n v="29.548640000000006"/>
    <n v="0"/>
    <n v="205.54864000000001"/>
    <n v="57.225000000000001"/>
    <n v="255"/>
    <n v="14780.05"/>
    <n v="157.42364000000001"/>
    <n v="0"/>
  </r>
  <r>
    <x v="4"/>
    <s v="510 YAMUNA BUCKET 10L (ORG)"/>
    <s v="Bucket"/>
    <s v="Finished Good"/>
    <s v="Pcs."/>
    <n v="500"/>
    <n v="545"/>
    <n v="9"/>
    <n v="0.12"/>
    <n v="571.54999999999995"/>
    <n v="0"/>
    <n v="0"/>
    <n v="390"/>
    <n v="22753.42"/>
    <n v="225"/>
    <n v="16681.72"/>
    <n v="0"/>
    <n v="0"/>
    <n v="0"/>
    <n v="0"/>
    <n v="4.9050000000000002"/>
    <n v="195"/>
    <n v="32.738550000000004"/>
    <n v="0"/>
    <n v="227.73855"/>
    <n v="122.625"/>
    <n v="174"/>
    <n v="10171.790000000001"/>
    <n v="105.23355000000001"/>
    <n v="0"/>
  </r>
  <r>
    <x v="4"/>
    <s v="510 YAMUNA BUCKET 10L (PINK)"/>
    <s v="Bucket"/>
    <s v="Finished Good"/>
    <s v="Pcs."/>
    <n v="500"/>
    <n v="545"/>
    <n v="168"/>
    <n v="74.45"/>
    <n v="10293.61"/>
    <n v="0"/>
    <n v="0"/>
    <n v="323"/>
    <n v="18850.05"/>
    <n v="244"/>
    <n v="20934.87"/>
    <n v="0"/>
    <n v="0"/>
    <n v="0"/>
    <n v="0"/>
    <n v="91.56"/>
    <n v="161.5"/>
    <n v="27.114235000000004"/>
    <n v="0"/>
    <n v="188.61423500000001"/>
    <n v="132.97999999999999"/>
    <n v="247"/>
    <n v="14660.87"/>
    <n v="130.08423500000001"/>
    <n v="0"/>
  </r>
  <r>
    <x v="4"/>
    <s v="510 YAMUNA BUCKET 10L (SILVER)"/>
    <s v="Bucket"/>
    <s v="Finished Good"/>
    <s v="Pcs."/>
    <n v="500"/>
    <n v="545"/>
    <n v="15"/>
    <n v="34.92"/>
    <n v="918.03"/>
    <n v="0"/>
    <n v="0"/>
    <n v="400"/>
    <n v="23174"/>
    <n v="330"/>
    <n v="29268.6"/>
    <n v="0"/>
    <n v="0"/>
    <n v="0"/>
    <n v="0"/>
    <n v="8.1750000000000007"/>
    <n v="200"/>
    <n v="33.578000000000003"/>
    <n v="0"/>
    <n v="233.578"/>
    <n v="179.85"/>
    <n v="85"/>
    <n v="4934.51"/>
    <n v="88.647999999999996"/>
    <n v="0"/>
  </r>
  <r>
    <x v="4"/>
    <s v="515 GODAVARI BUCKET 15L (BLUE)"/>
    <s v="Bucket"/>
    <s v="Finished Good"/>
    <s v="Pcs."/>
    <n v="705"/>
    <n v="768"/>
    <n v="336"/>
    <n v="639.52"/>
    <n v="26902.81"/>
    <n v="0"/>
    <n v="0"/>
    <n v="589"/>
    <n v="46444.58"/>
    <n v="440"/>
    <n v="43576.55"/>
    <n v="0"/>
    <n v="0"/>
    <n v="0"/>
    <n v="0"/>
    <n v="258.048"/>
    <n v="415.245"/>
    <n v="69.715483050000003"/>
    <n v="50"/>
    <n v="534.96048304999999"/>
    <n v="337.92"/>
    <n v="485"/>
    <n v="38286.51"/>
    <n v="836.5604830499999"/>
    <n v="0"/>
  </r>
  <r>
    <x v="4"/>
    <s v="515 GODAVARI BUCKET 15L (M WT.)"/>
    <s v="Bucket"/>
    <s v="Finished Good"/>
    <s v="Pcs."/>
    <n v="705"/>
    <n v="768"/>
    <n v="127"/>
    <n v="253.92"/>
    <n v="13491.55"/>
    <n v="0"/>
    <n v="0"/>
    <n v="148"/>
    <n v="11104.69"/>
    <n v="50"/>
    <n v="5386"/>
    <n v="0"/>
    <n v="0"/>
    <n v="0"/>
    <n v="0"/>
    <n v="97.536000000000001"/>
    <n v="104.34"/>
    <n v="17.517642600000002"/>
    <n v="150"/>
    <n v="271.85764260000002"/>
    <n v="38.4"/>
    <n v="225"/>
    <n v="19661.57"/>
    <n v="487.37764260000006"/>
    <n v="0"/>
  </r>
  <r>
    <x v="4"/>
    <s v="515 GODAVARI BUCKET 15L (M.BEZ)"/>
    <s v="Bucket"/>
    <s v="Finished Good"/>
    <s v="Pcs."/>
    <n v="705"/>
    <n v="768"/>
    <n v="152"/>
    <n v="349.88"/>
    <n v="12142.39"/>
    <n v="0"/>
    <n v="0"/>
    <n v="134"/>
    <n v="10186.290000000001"/>
    <n v="65"/>
    <n v="7020.6"/>
    <n v="0"/>
    <n v="0"/>
    <n v="0"/>
    <n v="0"/>
    <n v="116.736"/>
    <n v="94.47"/>
    <n v="15.860568300000002"/>
    <n v="70"/>
    <n v="180.33056829999998"/>
    <n v="49.92"/>
    <n v="221"/>
    <n v="17207.060000000001"/>
    <n v="480.29056829999996"/>
    <n v="0"/>
  </r>
  <r>
    <x v="4"/>
    <s v="515 GODAVARI BUCKET 15L (ORANGE)"/>
    <s v="Bucket"/>
    <s v="Finished Good"/>
    <s v="Pcs."/>
    <n v="705"/>
    <n v="768"/>
    <n v="223"/>
    <n v="170.83"/>
    <n v="18042.04"/>
    <n v="0"/>
    <n v="0"/>
    <n v="100"/>
    <n v="7809.86"/>
    <n v="150"/>
    <n v="14134.12"/>
    <n v="0"/>
    <n v="0"/>
    <n v="0"/>
    <n v="0"/>
    <n v="171.26400000000001"/>
    <n v="70.5"/>
    <n v="11.836245000000002"/>
    <n v="0"/>
    <n v="82.336245000000005"/>
    <n v="115.2"/>
    <n v="173"/>
    <n v="13768.72"/>
    <n v="137.96624500000001"/>
    <n v="0"/>
  </r>
  <r>
    <x v="4"/>
    <s v="515 GODAVARI BUCKET 15L (PINK)"/>
    <s v="Bucket"/>
    <s v="Finished Good"/>
    <s v="Pcs."/>
    <n v="705"/>
    <n v="768"/>
    <n v="102"/>
    <n v="569.19000000000005"/>
    <n v="7895.55"/>
    <n v="0"/>
    <n v="0"/>
    <n v="430"/>
    <n v="32667.25"/>
    <n v="300"/>
    <n v="31873.75"/>
    <n v="0"/>
    <n v="0"/>
    <n v="0"/>
    <n v="0"/>
    <n v="78.335999999999999"/>
    <n v="303.14999999999998"/>
    <n v="50.895853500000001"/>
    <n v="90"/>
    <n v="444.04585349999996"/>
    <n v="230.4"/>
    <n v="232"/>
    <n v="17625.07"/>
    <n v="782.8358535000001"/>
    <n v="0"/>
  </r>
  <r>
    <x v="4"/>
    <s v="515 GODAVARI BUCKET 15L (SIL)"/>
    <s v="Bucket"/>
    <s v="Finished Good"/>
    <s v="Pcs."/>
    <n v="705"/>
    <n v="768"/>
    <n v="300"/>
    <n v="197.16"/>
    <n v="23727.38"/>
    <n v="0"/>
    <n v="0"/>
    <n v="0"/>
    <n v="0"/>
    <n v="135"/>
    <n v="14761.8"/>
    <n v="0"/>
    <n v="0"/>
    <n v="0"/>
    <n v="0"/>
    <n v="230.4"/>
    <n v="0"/>
    <n v="0"/>
    <n v="70"/>
    <n v="70"/>
    <n v="103.68"/>
    <n v="165"/>
    <n v="13050.05"/>
    <n v="163.47999999999996"/>
    <n v="0"/>
  </r>
  <r>
    <x v="4"/>
    <s v="516 DOLPHIN BKT.16L (GRAY)"/>
    <s v="Bucket"/>
    <s v="Finished Good"/>
    <s v="Pcs."/>
    <n v="450"/>
    <n v="490"/>
    <n v="0"/>
    <n v="0"/>
    <n v="0"/>
    <n v="0"/>
    <n v="0"/>
    <n v="200"/>
    <n v="8945.44"/>
    <n v="5"/>
    <n v="305.10000000000002"/>
    <n v="0"/>
    <n v="0"/>
    <n v="0"/>
    <n v="0"/>
    <n v="0"/>
    <n v="90"/>
    <n v="15.110100000000003"/>
    <n v="0"/>
    <n v="105.1101"/>
    <n v="2.4500000000000002"/>
    <n v="195"/>
    <n v="8721.7999999999993"/>
    <n v="102.6601"/>
    <n v="0"/>
  </r>
  <r>
    <x v="4"/>
    <s v="516. DOLPHIN BKT.16 L  (P.GR.)"/>
    <s v="Bucket"/>
    <s v="Finished Good"/>
    <s v="Pcs."/>
    <n v="450"/>
    <n v="490"/>
    <n v="-176"/>
    <n v="379.69"/>
    <n v="-11549.88"/>
    <n v="0"/>
    <n v="0"/>
    <n v="243"/>
    <n v="12234.18"/>
    <n v="0"/>
    <n v="0"/>
    <n v="0"/>
    <n v="0"/>
    <n v="0"/>
    <n v="0"/>
    <n v="-86.24"/>
    <n v="109.35"/>
    <n v="18.3587715"/>
    <n v="0"/>
    <n v="127.7087715"/>
    <n v="0"/>
    <n v="67"/>
    <n v="3373.21"/>
    <n v="507.39877150000001"/>
    <n v="0"/>
  </r>
  <r>
    <x v="4"/>
    <s v="516. DOLPHIN BKT.16 LTR ( L.B)"/>
    <s v="Bucket"/>
    <s v="Finished Good"/>
    <s v="Pcs."/>
    <n v="450"/>
    <n v="490"/>
    <n v="81"/>
    <n v="44.05"/>
    <n v="4065.21"/>
    <n v="0"/>
    <n v="0"/>
    <n v="310"/>
    <n v="15322.68"/>
    <n v="206"/>
    <n v="16027.88"/>
    <n v="0"/>
    <n v="0"/>
    <n v="0"/>
    <n v="0"/>
    <n v="39.69"/>
    <n v="139.5"/>
    <n v="23.420655"/>
    <n v="0"/>
    <n v="162.92065500000001"/>
    <n v="100.94"/>
    <n v="185"/>
    <n v="9173.2999999999993"/>
    <n v="106.03065500000002"/>
    <n v="0"/>
  </r>
  <r>
    <x v="4"/>
    <s v="516. DOLPHIN BKT.16 LTR (BLUE)"/>
    <s v="Bucket"/>
    <s v="Finished Good"/>
    <s v="Pcs."/>
    <n v="450"/>
    <n v="490"/>
    <n v="13"/>
    <n v="8.5"/>
    <n v="633.36"/>
    <n v="0"/>
    <n v="0"/>
    <n v="0"/>
    <n v="0"/>
    <n v="0"/>
    <n v="0"/>
    <n v="0"/>
    <n v="0"/>
    <n v="0"/>
    <n v="0"/>
    <n v="6.37"/>
    <n v="0"/>
    <n v="0"/>
    <n v="0"/>
    <n v="0"/>
    <n v="0"/>
    <n v="13"/>
    <n v="633.36"/>
    <n v="8.5"/>
    <n v="0"/>
  </r>
  <r>
    <x v="4"/>
    <s v="516. DOLPHIN BKT.16 LTR (M.B)"/>
    <s v="Bucket"/>
    <s v="Finished Good"/>
    <s v="Pcs."/>
    <n v="450"/>
    <n v="490"/>
    <n v="39"/>
    <n v="9.18"/>
    <n v="2212.94"/>
    <n v="0"/>
    <n v="0"/>
    <n v="205"/>
    <n v="10169.49"/>
    <n v="105"/>
    <n v="8471.49"/>
    <n v="0"/>
    <n v="0"/>
    <n v="0"/>
    <n v="0"/>
    <n v="19.11"/>
    <n v="92.25"/>
    <n v="15.487852500000001"/>
    <n v="0"/>
    <n v="107.7378525"/>
    <n v="51.45"/>
    <n v="139"/>
    <n v="7053.92"/>
    <n v="65.467852500000006"/>
    <n v="0"/>
  </r>
  <r>
    <x v="4"/>
    <s v="516. DOLPHIN BKT.16 LTR (PINK)"/>
    <s v="Bucket"/>
    <s v="Finished Good"/>
    <s v="Pcs."/>
    <n v="450"/>
    <n v="490"/>
    <n v="297"/>
    <n v="163.84"/>
    <n v="15388.41"/>
    <n v="0"/>
    <n v="0"/>
    <n v="0"/>
    <n v="0"/>
    <n v="228"/>
    <n v="17833.86"/>
    <n v="0"/>
    <n v="0"/>
    <n v="0"/>
    <n v="0"/>
    <n v="145.53"/>
    <n v="0"/>
    <n v="0"/>
    <n v="0"/>
    <n v="0"/>
    <n v="111.72"/>
    <n v="69"/>
    <n v="3575.09"/>
    <n v="52.120000000000005"/>
    <n v="0"/>
  </r>
  <r>
    <x v="4"/>
    <s v="516. DOLPHIN BKT.16 LTR (SL)"/>
    <s v="Bucket"/>
    <s v="Finished Good"/>
    <s v="Pcs."/>
    <n v="450"/>
    <n v="490"/>
    <n v="117"/>
    <n v="441.98"/>
    <n v="6242.83"/>
    <n v="0"/>
    <n v="0"/>
    <n v="312"/>
    <n v="15532.05"/>
    <n v="30"/>
    <n v="2462.6999999999998"/>
    <n v="0"/>
    <n v="0"/>
    <n v="0"/>
    <n v="0"/>
    <n v="57.33"/>
    <n v="140.4"/>
    <n v="23.571756000000004"/>
    <n v="30"/>
    <n v="193.971756"/>
    <n v="14.7"/>
    <n v="399"/>
    <n v="20252.16"/>
    <n v="621.251756"/>
    <n v="0"/>
  </r>
  <r>
    <x v="4"/>
    <s v="516.DOLPHIN BKT.16 LTR (BR)"/>
    <s v="Bucket"/>
    <s v="Finished Good"/>
    <s v="Pcs."/>
    <n v="450"/>
    <n v="490"/>
    <n v="43"/>
    <n v="2.92"/>
    <n v="4706.3500000000004"/>
    <n v="0"/>
    <n v="0"/>
    <n v="0"/>
    <n v="0"/>
    <n v="0"/>
    <n v="0"/>
    <n v="0"/>
    <n v="0"/>
    <n v="0"/>
    <n v="0"/>
    <n v="21.07"/>
    <n v="0"/>
    <n v="0"/>
    <n v="0"/>
    <n v="0"/>
    <n v="0"/>
    <n v="43"/>
    <n v="4706.3500000000004"/>
    <n v="2.92"/>
    <n v="0"/>
  </r>
  <r>
    <x v="4"/>
    <s v="516.DOLPHIN BKT.16 LTR (M.W)"/>
    <s v="Bucket"/>
    <s v="Finished Good"/>
    <s v="Pcs."/>
    <n v="450"/>
    <n v="490"/>
    <n v="96"/>
    <n v="5.0599999999999996"/>
    <n v="5206.16"/>
    <n v="0"/>
    <n v="0"/>
    <n v="195"/>
    <n v="9482.0499999999993"/>
    <n v="51"/>
    <n v="4147.95"/>
    <n v="0"/>
    <n v="0"/>
    <n v="0"/>
    <n v="0"/>
    <n v="47.04"/>
    <n v="87.75"/>
    <n v="14.732347500000001"/>
    <n v="0"/>
    <n v="102.4823475"/>
    <n v="24.99"/>
    <n v="240"/>
    <n v="12113.99"/>
    <n v="82.55234750000001"/>
    <n v="0"/>
  </r>
  <r>
    <x v="4"/>
    <s v="517 Narmada Bkt 17 L (blue)"/>
    <s v="Bucket"/>
    <s v="Finished Good"/>
    <s v="Pcs."/>
    <n v="745"/>
    <n v="812"/>
    <n v="704"/>
    <n v="604.32000000000005"/>
    <n v="62187.1"/>
    <n v="0"/>
    <n v="0"/>
    <n v="0"/>
    <n v="0"/>
    <n v="296"/>
    <n v="36633.85"/>
    <n v="0"/>
    <n v="0"/>
    <n v="0"/>
    <n v="0"/>
    <n v="571.64800000000002"/>
    <n v="0"/>
    <n v="0"/>
    <n v="0"/>
    <n v="0"/>
    <n v="240.352"/>
    <n v="408"/>
    <n v="36040.239999999998"/>
    <n v="363.96800000000007"/>
    <n v="0"/>
  </r>
  <r>
    <x v="4"/>
    <s v="517 Narmada Bkt 17 L (G.Pigeon)"/>
    <s v="Bucket"/>
    <s v="Finished Good"/>
    <s v="Pcs."/>
    <n v="745"/>
    <n v="812"/>
    <n v="70"/>
    <n v="63.23"/>
    <n v="6480.97"/>
    <n v="0"/>
    <n v="0"/>
    <n v="0"/>
    <n v="0"/>
    <n v="0"/>
    <n v="0"/>
    <n v="0"/>
    <n v="0"/>
    <n v="0"/>
    <n v="0"/>
    <n v="56.84"/>
    <n v="0"/>
    <n v="0"/>
    <n v="0"/>
    <n v="0"/>
    <n v="0"/>
    <n v="70"/>
    <n v="6480.97"/>
    <n v="63.23"/>
    <n v="0"/>
  </r>
  <r>
    <x v="4"/>
    <s v="517 Narmada Bkt 17 L (Gray)"/>
    <s v="Bucket"/>
    <s v="Finished Good"/>
    <s v="Pcs."/>
    <n v="745"/>
    <n v="812"/>
    <n v="28"/>
    <n v="26.69"/>
    <n v="2605.98"/>
    <n v="0"/>
    <n v="0"/>
    <n v="0"/>
    <n v="0"/>
    <n v="0"/>
    <n v="0"/>
    <n v="0"/>
    <n v="0"/>
    <n v="0"/>
    <n v="0"/>
    <n v="22.736000000000001"/>
    <n v="0"/>
    <n v="0"/>
    <n v="0"/>
    <n v="0"/>
    <n v="0"/>
    <n v="28"/>
    <n v="2605.98"/>
    <n v="26.69"/>
    <n v="0"/>
  </r>
  <r>
    <x v="4"/>
    <s v="517 Narmada Bkt 17 L (M.Baize)"/>
    <s v="Bucket"/>
    <s v="Finished Good"/>
    <s v="Pcs."/>
    <n v="745"/>
    <n v="812"/>
    <n v="218"/>
    <n v="168.72"/>
    <n v="18401.7"/>
    <n v="0"/>
    <n v="0"/>
    <n v="0"/>
    <n v="0"/>
    <n v="108"/>
    <n v="15386.8"/>
    <n v="0"/>
    <n v="0"/>
    <n v="0"/>
    <n v="0"/>
    <n v="177.01599999999999"/>
    <n v="0"/>
    <n v="0"/>
    <n v="0"/>
    <n v="0"/>
    <n v="87.695999999999998"/>
    <n v="110"/>
    <n v="9285.26"/>
    <n v="81.024000000000001"/>
    <n v="0"/>
  </r>
  <r>
    <x v="4"/>
    <s v="517 Narmada Bkt 17 L (M.white)"/>
    <s v="Bucket"/>
    <s v="Finished Good"/>
    <s v="Pcs."/>
    <n v="745"/>
    <n v="812"/>
    <n v="61"/>
    <n v="60.9"/>
    <n v="5637.57"/>
    <n v="0"/>
    <n v="0"/>
    <n v="0"/>
    <n v="0"/>
    <n v="46"/>
    <n v="6544.7"/>
    <n v="0"/>
    <n v="0"/>
    <n v="0"/>
    <n v="0"/>
    <n v="49.531999999999996"/>
    <n v="0"/>
    <n v="0"/>
    <n v="130"/>
    <n v="130"/>
    <n v="37.351999999999997"/>
    <n v="15"/>
    <n v="1386.29"/>
    <n v="153.548"/>
    <n v="0"/>
  </r>
  <r>
    <x v="4"/>
    <s v="517 Narmada Bkt 17 L (orange)"/>
    <s v="Bucket"/>
    <s v="Finished Good"/>
    <s v="Pcs."/>
    <n v="745"/>
    <n v="812"/>
    <n v="147"/>
    <n v="243.82"/>
    <n v="28297.5"/>
    <n v="0"/>
    <n v="0"/>
    <n v="0"/>
    <n v="0"/>
    <n v="103"/>
    <n v="11512.79"/>
    <n v="0"/>
    <n v="0"/>
    <n v="0"/>
    <n v="0"/>
    <n v="119.364"/>
    <n v="0"/>
    <n v="0"/>
    <n v="290"/>
    <n v="290"/>
    <n v="83.635999999999996"/>
    <n v="44"/>
    <n v="8470"/>
    <n v="450.18399999999997"/>
    <n v="0"/>
  </r>
  <r>
    <x v="4"/>
    <s v="517 Narmada Bkt 17 L (pink)"/>
    <s v="Bucket"/>
    <s v="Finished Good"/>
    <s v="Pcs."/>
    <n v="745"/>
    <n v="812"/>
    <n v="190"/>
    <n v="152.71"/>
    <n v="16844.38"/>
    <n v="0"/>
    <n v="0"/>
    <n v="0"/>
    <n v="0"/>
    <n v="190"/>
    <n v="23603.75"/>
    <n v="0"/>
    <n v="0"/>
    <n v="0"/>
    <n v="0"/>
    <n v="154.28"/>
    <n v="0"/>
    <n v="0"/>
    <n v="220"/>
    <n v="220"/>
    <n v="154.28"/>
    <n v="0"/>
    <n v="0"/>
    <n v="218.43000000000004"/>
    <n v="0"/>
  </r>
  <r>
    <x v="4"/>
    <s v="517 Narmada Bkt 17 L (silver)"/>
    <s v="Bucket"/>
    <s v="Finished Good"/>
    <s v="Pcs."/>
    <n v="745"/>
    <n v="812"/>
    <n v="213"/>
    <n v="195.18"/>
    <n v="17909.82"/>
    <n v="0"/>
    <n v="0"/>
    <n v="0"/>
    <n v="0"/>
    <n v="120"/>
    <n v="17016.8"/>
    <n v="0"/>
    <n v="0"/>
    <n v="0"/>
    <n v="0"/>
    <n v="172.95599999999999"/>
    <n v="0"/>
    <n v="0"/>
    <n v="0"/>
    <n v="0"/>
    <n v="97.44"/>
    <n v="93"/>
    <n v="7819.78"/>
    <n v="97.740000000000009"/>
    <n v="0"/>
  </r>
  <r>
    <x v="4"/>
    <s v="520 GANGA BUCKET 20L (BLUE)"/>
    <s v="Bucket"/>
    <s v="Finished Good"/>
    <s v="Pcs."/>
    <n v="840"/>
    <n v="916"/>
    <n v="300"/>
    <n v="597.17999999999995"/>
    <n v="26408.47"/>
    <n v="1"/>
    <n v="173.74"/>
    <n v="439"/>
    <n v="38790.86"/>
    <n v="353"/>
    <n v="51034.01"/>
    <n v="0"/>
    <n v="0"/>
    <n v="0"/>
    <n v="0"/>
    <n v="274.8"/>
    <n v="368.76"/>
    <n v="61.911116399999997"/>
    <n v="0"/>
    <n v="430.67111639999996"/>
    <n v="323.34800000000001"/>
    <n v="387"/>
    <n v="34213.11"/>
    <n v="704.50311639999995"/>
    <n v="0"/>
  </r>
  <r>
    <x v="4"/>
    <s v="520 GANGA BUCKET 20L (BROWN)"/>
    <s v="Bucket"/>
    <s v="Trading"/>
    <s v="Pcs."/>
    <m/>
    <n v="0"/>
    <n v="108"/>
    <n v="4.88"/>
    <n v="22572"/>
    <n v="0"/>
    <n v="0"/>
    <n v="0"/>
    <n v="0"/>
    <n v="0"/>
    <n v="0"/>
    <n v="0"/>
    <n v="0"/>
    <n v="0"/>
    <n v="0"/>
    <n v="0"/>
    <n v="0"/>
    <n v="0"/>
    <n v="0"/>
    <n v="0"/>
    <n v="0"/>
    <n v="108"/>
    <n v="22572"/>
    <n v="4.88"/>
    <n v="0"/>
  </r>
  <r>
    <x v="4"/>
    <s v="520 GANGA BUCKET 20L (M BEZ)"/>
    <s v="Bucket"/>
    <s v="Finished Good"/>
    <s v="Pcs."/>
    <n v="840"/>
    <n v="916"/>
    <n v="159"/>
    <n v="481.35"/>
    <n v="14168.11"/>
    <n v="0"/>
    <n v="0"/>
    <n v="235"/>
    <n v="20220.59"/>
    <n v="105"/>
    <n v="15951.42"/>
    <n v="0"/>
    <n v="0"/>
    <n v="0"/>
    <n v="0"/>
    <n v="145.64400000000001"/>
    <n v="197.4"/>
    <n v="33.141486000000008"/>
    <n v="60"/>
    <n v="290.54148600000002"/>
    <n v="96.18"/>
    <n v="289"/>
    <n v="25032.400000000001"/>
    <n v="675.71148599999992"/>
    <n v="0"/>
  </r>
  <r>
    <x v="4"/>
    <s v="520 GANGA BUCKET 20L (M WT)"/>
    <s v="Bucket"/>
    <s v="Finished Good"/>
    <s v="Pcs."/>
    <n v="840"/>
    <n v="916"/>
    <n v="143"/>
    <n v="343"/>
    <n v="12928.78"/>
    <n v="1"/>
    <n v="173.74"/>
    <n v="162"/>
    <n v="13540.44"/>
    <n v="121"/>
    <n v="18475.919999999998"/>
    <n v="0"/>
    <n v="0"/>
    <n v="0"/>
    <n v="0"/>
    <n v="130.988"/>
    <n v="136.08000000000001"/>
    <n v="22.846471200000007"/>
    <n v="180"/>
    <n v="338.92647120000004"/>
    <n v="110.836"/>
    <n v="185"/>
    <n v="15838.18"/>
    <n v="571.09047120000002"/>
    <n v="0"/>
  </r>
  <r>
    <x v="4"/>
    <s v="520 GANGA BUCKET 20L (OR)"/>
    <s v="Bucket"/>
    <s v="Finished Good"/>
    <s v="Pcs."/>
    <n v="840"/>
    <n v="916"/>
    <n v="181"/>
    <n v="278.11"/>
    <n v="15775.1"/>
    <n v="0"/>
    <n v="0"/>
    <n v="0"/>
    <n v="0"/>
    <n v="62"/>
    <n v="7704"/>
    <n v="0"/>
    <n v="0"/>
    <n v="0"/>
    <n v="0"/>
    <n v="165.79599999999999"/>
    <n v="0"/>
    <n v="0"/>
    <n v="20"/>
    <n v="20"/>
    <n v="56.792000000000002"/>
    <n v="119"/>
    <n v="10371.48"/>
    <n v="241.31800000000001"/>
    <n v="0"/>
  </r>
  <r>
    <x v="4"/>
    <s v="520 GANGA BUCKET 20L (PINK)"/>
    <s v="Bucket"/>
    <s v="Finished Good"/>
    <s v="Pcs."/>
    <n v="840"/>
    <n v="916"/>
    <n v="209"/>
    <n v="384.92"/>
    <n v="18246.86"/>
    <n v="0"/>
    <n v="0"/>
    <n v="350"/>
    <n v="30278.22"/>
    <n v="255"/>
    <n v="37677.129999999997"/>
    <n v="0"/>
    <n v="0"/>
    <n v="0"/>
    <n v="0"/>
    <n v="191.44399999999999"/>
    <n v="294"/>
    <n v="49.359660000000005"/>
    <n v="0"/>
    <n v="343.35966000000002"/>
    <n v="233.58"/>
    <n v="304"/>
    <n v="26298.799999999999"/>
    <n v="494.69965999999999"/>
    <n v="0"/>
  </r>
  <r>
    <x v="4"/>
    <s v="520 GANGA BUCKET 20L (SIL)"/>
    <s v="Bucket"/>
    <s v="Finished Good"/>
    <s v="Pcs."/>
    <n v="840"/>
    <n v="916"/>
    <n v="164"/>
    <n v="184.74"/>
    <n v="15477.32"/>
    <n v="0"/>
    <n v="0"/>
    <n v="315"/>
    <n v="27237.43"/>
    <n v="138"/>
    <n v="21062.34"/>
    <n v="0"/>
    <n v="0"/>
    <n v="0"/>
    <n v="0"/>
    <n v="150.22399999999999"/>
    <n v="264.60000000000002"/>
    <n v="44.423694000000005"/>
    <n v="0"/>
    <n v="309.02369400000003"/>
    <n v="126.408"/>
    <n v="341"/>
    <n v="29691.15"/>
    <n v="367.35569400000003"/>
    <n v="0"/>
  </r>
  <r>
    <x v="4"/>
    <s v="565 Parrot Showel Dustpan"/>
    <s v="FRISCH"/>
    <s v="Finished Good"/>
    <s v="Pcs."/>
    <n v="110"/>
    <n v="120"/>
    <n v="85"/>
    <n v="46.43"/>
    <n v="1373.02"/>
    <n v="0"/>
    <n v="0"/>
    <n v="0"/>
    <n v="0"/>
    <n v="0"/>
    <n v="0"/>
    <n v="0"/>
    <n v="0"/>
    <n v="0"/>
    <n v="0"/>
    <n v="10.199999999999999"/>
    <n v="0"/>
    <n v="0"/>
    <n v="0"/>
    <n v="0"/>
    <n v="0"/>
    <n v="85"/>
    <n v="1373.02"/>
    <n v="46.43"/>
    <n v="0"/>
  </r>
  <r>
    <x v="4"/>
    <s v="602 Mini Super Clean With Patti"/>
    <s v="Housekeeping"/>
    <s v="Finished Good"/>
    <s v="Pcs."/>
    <n v="80"/>
    <n v="87"/>
    <n v="2712"/>
    <n v="121.28"/>
    <n v="31480.43"/>
    <n v="0"/>
    <n v="0"/>
    <n v="2415"/>
    <n v="27411.72"/>
    <n v="2160"/>
    <n v="41891.85"/>
    <n v="0"/>
    <n v="0"/>
    <n v="0"/>
    <n v="0"/>
    <n v="235.94399999999999"/>
    <n v="193.2"/>
    <n v="32.436348000000002"/>
    <n v="0"/>
    <n v="225.636348"/>
    <n v="187.92"/>
    <n v="2967"/>
    <n v="33995.74"/>
    <n v="158.99634799999998"/>
    <n v="0"/>
  </r>
  <r>
    <x v="4"/>
    <s v="603 Super Clean"/>
    <s v="Housekeeping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603 Super Clean With Patti"/>
    <s v="Housekeeping"/>
    <s v="Finished Good"/>
    <s v="Pcs."/>
    <n v="110"/>
    <n v="120"/>
    <n v="6564"/>
    <n v="694.56"/>
    <n v="101831.84"/>
    <n v="0"/>
    <n v="0"/>
    <n v="0"/>
    <n v="0"/>
    <n v="2481"/>
    <n v="60162.68"/>
    <n v="0"/>
    <n v="0"/>
    <n v="0"/>
    <n v="0"/>
    <n v="787.68"/>
    <n v="0"/>
    <n v="0"/>
    <n v="0"/>
    <n v="0"/>
    <n v="297.72000000000003"/>
    <n v="4083"/>
    <n v="63342.39"/>
    <n v="396.83999999999992"/>
    <n v="0"/>
  </r>
  <r>
    <x v="4"/>
    <s v="606 MISS CLEAN DUSTPAN(MIX)"/>
    <s v="Housekeeping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7 Ltr Bkt Only Handle(blue)"/>
    <s v="Component"/>
    <s v="Trading"/>
    <s v="Pcs."/>
    <m/>
    <n v="0"/>
    <n v="1121"/>
    <n v="7.18"/>
    <n v="5181.7299999999996"/>
    <n v="0"/>
    <n v="0"/>
    <n v="0"/>
    <n v="0"/>
    <n v="0"/>
    <n v="0"/>
    <n v="710"/>
    <n v="119.81960000000001"/>
    <n v="829.81960000000004"/>
    <n v="3280.2"/>
    <n v="0"/>
    <n v="0"/>
    <n v="0"/>
    <n v="0"/>
    <n v="0"/>
    <n v="0"/>
    <n v="411"/>
    <n v="1899.81"/>
    <n v="7.18"/>
    <n v="0"/>
  </r>
  <r>
    <x v="4"/>
    <s v="7 Ltr Bkt Only Handle(M.baize)"/>
    <s v="Component"/>
    <s v="Trading"/>
    <s v="Pcs."/>
    <m/>
    <n v="0"/>
    <n v="74"/>
    <n v="30.11"/>
    <n v="267.93"/>
    <n v="0"/>
    <n v="0"/>
    <n v="335"/>
    <n v="1508.55"/>
    <n v="0"/>
    <n v="0"/>
    <n v="335"/>
    <n v="56.534599999999998"/>
    <n v="391.53460000000001"/>
    <n v="1453.9"/>
    <n v="0"/>
    <n v="0"/>
    <n v="0"/>
    <n v="0"/>
    <n v="0"/>
    <n v="0"/>
    <n v="74"/>
    <n v="321.42"/>
    <n v="30.11"/>
    <n v="0"/>
  </r>
  <r>
    <x v="4"/>
    <s v="7 Ltr Bkt Only Handle(M.white)"/>
    <s v="Component"/>
    <s v="Trading"/>
    <s v="Pcs."/>
    <m/>
    <n v="0"/>
    <n v="898"/>
    <n v="13.05"/>
    <n v="3253.18"/>
    <n v="0"/>
    <n v="0"/>
    <n v="0"/>
    <n v="0"/>
    <n v="0"/>
    <n v="0"/>
    <n v="230"/>
    <n v="38.814800000000005"/>
    <n v="268.81479999999999"/>
    <n v="832.6"/>
    <n v="0"/>
    <n v="0"/>
    <n v="0"/>
    <n v="0"/>
    <n v="0"/>
    <n v="0"/>
    <n v="668"/>
    <n v="2419.96"/>
    <n v="13.05"/>
    <n v="0"/>
  </r>
  <r>
    <x v="4"/>
    <s v="7 Ltr Bkt Only Handle(pink)"/>
    <s v="Component"/>
    <s v="Trading"/>
    <s v="Pcs."/>
    <m/>
    <n v="0"/>
    <n v="498"/>
    <n v="30.93"/>
    <n v="2366.61"/>
    <n v="0"/>
    <n v="0"/>
    <n v="0"/>
    <n v="0"/>
    <n v="0"/>
    <n v="0"/>
    <n v="0"/>
    <n v="0"/>
    <n v="0"/>
    <n v="0"/>
    <n v="0"/>
    <n v="0"/>
    <n v="0"/>
    <n v="0"/>
    <n v="0"/>
    <n v="0"/>
    <n v="498"/>
    <n v="2366.61"/>
    <n v="30.93"/>
    <n v="0"/>
  </r>
  <r>
    <x v="4"/>
    <s v="7 Ltr Bkt Only Handle(silver)"/>
    <s v="Component"/>
    <s v="Trading"/>
    <s v="Pcs."/>
    <m/>
    <n v="0"/>
    <n v="212"/>
    <n v="10.16"/>
    <n v="1028.75"/>
    <n v="0"/>
    <n v="0"/>
    <n v="0"/>
    <n v="0"/>
    <n v="0"/>
    <n v="0"/>
    <n v="0"/>
    <n v="0"/>
    <n v="0"/>
    <n v="0"/>
    <n v="0"/>
    <n v="0"/>
    <n v="0"/>
    <n v="0"/>
    <n v="0"/>
    <n v="0"/>
    <n v="212"/>
    <n v="1028.75"/>
    <n v="10.16"/>
    <n v="0"/>
  </r>
  <r>
    <x v="4"/>
    <s v="7 Ltr Only Handle (orange)"/>
    <s v="Component"/>
    <s v="Trading"/>
    <s v="Pcs."/>
    <m/>
    <n v="0"/>
    <n v="487"/>
    <n v="20.41"/>
    <n v="1504.31"/>
    <n v="0"/>
    <n v="0"/>
    <n v="0"/>
    <n v="0"/>
    <n v="0"/>
    <n v="0"/>
    <n v="0"/>
    <n v="0"/>
    <n v="0"/>
    <n v="0"/>
    <n v="0"/>
    <n v="0"/>
    <n v="0"/>
    <n v="0"/>
    <n v="0"/>
    <n v="0"/>
    <n v="487"/>
    <n v="1504.31"/>
    <n v="20.41"/>
    <n v="0"/>
  </r>
  <r>
    <x v="4"/>
    <s v="702 MULTIPURPOSE STAND"/>
    <s v="Kitchenware"/>
    <s v="Finished Good"/>
    <s v="Pcs."/>
    <n v="190"/>
    <n v="207"/>
    <n v="672"/>
    <n v="184.78"/>
    <n v="33632.58"/>
    <n v="0"/>
    <n v="0"/>
    <n v="0"/>
    <n v="0"/>
    <n v="481"/>
    <n v="31976.14"/>
    <n v="0"/>
    <n v="0"/>
    <n v="0"/>
    <n v="0"/>
    <n v="139.10400000000001"/>
    <n v="0"/>
    <n v="0"/>
    <n v="80"/>
    <n v="80"/>
    <n v="99.566999999999993"/>
    <n v="191"/>
    <n v="9559.26"/>
    <n v="165.21299999999997"/>
    <n v="0"/>
  </r>
  <r>
    <x v="4"/>
    <s v="704 Annapurna Bowl (M.baize)"/>
    <s v="Kitchenware"/>
    <s v="Finished Good"/>
    <s v="Pcs."/>
    <n v="20"/>
    <n v="22"/>
    <n v="2160"/>
    <n v="105.07"/>
    <n v="9266.4"/>
    <n v="0"/>
    <n v="0"/>
    <n v="0"/>
    <n v="0"/>
    <n v="320"/>
    <n v="1344"/>
    <n v="0"/>
    <n v="0"/>
    <n v="0"/>
    <n v="0"/>
    <n v="47.52"/>
    <n v="0"/>
    <n v="0"/>
    <n v="0"/>
    <n v="0"/>
    <n v="7.04"/>
    <n v="1840"/>
    <n v="7893.6"/>
    <n v="98.029999999999987"/>
    <n v="0"/>
  </r>
  <r>
    <x v="4"/>
    <s v="704 ANNAPURNA BOWL (WHITE)"/>
    <s v="Kitchenware"/>
    <s v="Finished Good"/>
    <s v="Pcs."/>
    <n v="20"/>
    <n v="22"/>
    <n v="2519"/>
    <n v="115.58"/>
    <n v="0"/>
    <n v="0"/>
    <n v="0"/>
    <n v="0"/>
    <n v="0"/>
    <n v="120"/>
    <n v="540"/>
    <n v="0"/>
    <n v="0"/>
    <n v="0"/>
    <n v="0"/>
    <n v="55.417999999999999"/>
    <n v="0"/>
    <n v="0"/>
    <n v="0"/>
    <n v="0"/>
    <n v="2.64"/>
    <n v="2399"/>
    <n v="0"/>
    <n v="112.94"/>
    <n v="0"/>
  </r>
  <r>
    <x v="4"/>
    <s v="704 ANNAPURNA BOWL (YELLOW)"/>
    <s v="Kitchenware"/>
    <s v="Finished Good"/>
    <s v="Pcs."/>
    <n v="20"/>
    <n v="22"/>
    <n v="1695"/>
    <n v="83.59"/>
    <n v="0"/>
    <n v="0"/>
    <n v="0"/>
    <n v="0"/>
    <n v="0"/>
    <n v="120"/>
    <n v="540"/>
    <n v="0"/>
    <n v="0"/>
    <n v="0"/>
    <n v="0"/>
    <n v="37.29"/>
    <n v="0"/>
    <n v="0"/>
    <n v="0"/>
    <n v="0"/>
    <n v="2.64"/>
    <n v="1575"/>
    <n v="0"/>
    <n v="80.95"/>
    <n v="0"/>
  </r>
  <r>
    <x v="4"/>
    <s v="708 Pot Stand (Small) (Brown)"/>
    <s v="Kitchenware"/>
    <s v="Finished Good"/>
    <s v="Pcs."/>
    <n v="135"/>
    <n v="147"/>
    <n v="501"/>
    <n v="51.84"/>
    <n v="9005.8799999999992"/>
    <n v="3"/>
    <n v="108.42"/>
    <n v="0"/>
    <n v="0"/>
    <n v="140"/>
    <n v="4449.8"/>
    <n v="0"/>
    <n v="0"/>
    <n v="0"/>
    <n v="0"/>
    <n v="73.647000000000006"/>
    <n v="0"/>
    <n v="0"/>
    <n v="0"/>
    <n v="0"/>
    <n v="20.58"/>
    <n v="364"/>
    <n v="6587.86"/>
    <n v="31.260000000000005"/>
    <n v="0"/>
  </r>
  <r>
    <x v="4"/>
    <s v="708 Pot Stand (Small) (M.BAIZE)"/>
    <s v="Kitchenware"/>
    <s v="Finished Good"/>
    <s v="Pcs."/>
    <n v="135"/>
    <n v="147"/>
    <n v="383"/>
    <n v="62.6"/>
    <n v="6725.91"/>
    <n v="0"/>
    <n v="0"/>
    <n v="0"/>
    <n v="0"/>
    <n v="100"/>
    <n v="3255"/>
    <n v="0"/>
    <n v="0"/>
    <n v="0"/>
    <n v="0"/>
    <n v="56.301000000000002"/>
    <n v="0"/>
    <n v="0"/>
    <n v="0"/>
    <n v="0"/>
    <n v="14.7"/>
    <n v="283"/>
    <n v="4969.8"/>
    <n v="47.900000000000006"/>
    <n v="0"/>
  </r>
  <r>
    <x v="4"/>
    <s v="708 Pot Stand (Small) (M.WHITE)"/>
    <s v="Kitchenware"/>
    <s v="Finished Good"/>
    <s v="Pcs."/>
    <n v="135"/>
    <n v="147"/>
    <n v="313"/>
    <n v="7.84"/>
    <n v="4494.41"/>
    <n v="0"/>
    <n v="0"/>
    <n v="0"/>
    <n v="0"/>
    <n v="60"/>
    <n v="1980"/>
    <n v="0"/>
    <n v="0"/>
    <n v="0"/>
    <n v="0"/>
    <n v="46.011000000000003"/>
    <n v="0"/>
    <n v="0"/>
    <n v="20"/>
    <n v="20"/>
    <n v="8.82"/>
    <n v="253"/>
    <n v="3632.87"/>
    <n v="19.02"/>
    <n v="0"/>
  </r>
  <r>
    <x v="4"/>
    <s v="708 Pot Stand (Small)(BLUE)"/>
    <s v="Kitchenware"/>
    <s v="Finished Good"/>
    <s v="Pcs."/>
    <n v="135"/>
    <n v="147"/>
    <n v="-88"/>
    <n v="68.209999999999994"/>
    <n v="-1958.06"/>
    <n v="0"/>
    <n v="0"/>
    <n v="500"/>
    <n v="7947.21"/>
    <n v="260"/>
    <n v="8284.6"/>
    <n v="0"/>
    <n v="0"/>
    <n v="0"/>
    <n v="0"/>
    <n v="-12.936"/>
    <n v="67.5"/>
    <n v="11.332575000000002"/>
    <n v="20"/>
    <n v="98.832575000000006"/>
    <n v="38.22"/>
    <n v="152"/>
    <n v="2416"/>
    <n v="128.822575"/>
    <n v="0"/>
  </r>
  <r>
    <x v="4"/>
    <s v="708 Pot Stand (Small)(PINK)"/>
    <s v="Kitchenware"/>
    <s v="Finished Good"/>
    <s v="Pcs."/>
    <n v="135"/>
    <n v="147"/>
    <n v="-3"/>
    <n v="39.25"/>
    <n v="-53.06"/>
    <n v="0"/>
    <n v="0"/>
    <n v="480"/>
    <n v="7583.72"/>
    <n v="200"/>
    <n v="6429.8"/>
    <n v="0"/>
    <n v="0"/>
    <n v="0"/>
    <n v="0"/>
    <n v="-0.441"/>
    <n v="64.8"/>
    <n v="10.879272"/>
    <n v="10"/>
    <n v="85.679271999999997"/>
    <n v="29.4"/>
    <n v="277"/>
    <n v="4376.42"/>
    <n v="95.529271999999992"/>
    <n v="0"/>
  </r>
  <r>
    <x v="4"/>
    <s v="709 Pot Stand (BIG) (BLUE)"/>
    <s v="Kitchenware"/>
    <s v="Finished Good"/>
    <s v="Pcs."/>
    <n v="260"/>
    <n v="283"/>
    <n v="-22"/>
    <n v="31.55"/>
    <n v="-970.1"/>
    <n v="0"/>
    <n v="0"/>
    <n v="570"/>
    <n v="15971.05"/>
    <n v="228"/>
    <n v="12157.68"/>
    <n v="0"/>
    <n v="0"/>
    <n v="0"/>
    <n v="0"/>
    <n v="-6.226"/>
    <n v="148.19999999999999"/>
    <n v="24.881298000000001"/>
    <n v="0"/>
    <n v="173.081298"/>
    <n v="64.524000000000001"/>
    <n v="320"/>
    <n v="8966.36"/>
    <n v="140.10729800000001"/>
    <n v="0"/>
  </r>
  <r>
    <x v="4"/>
    <s v="709 Pot Stand (Big) (BROWN)"/>
    <s v="Kitchenware"/>
    <s v="Finished Good"/>
    <s v="Pcs."/>
    <n v="260"/>
    <n v="283"/>
    <n v="37"/>
    <n v="21.92"/>
    <n v="1152.45"/>
    <n v="0"/>
    <n v="0"/>
    <n v="182"/>
    <n v="5160.6099999999997"/>
    <n v="168"/>
    <n v="9038.76"/>
    <n v="0"/>
    <n v="0"/>
    <n v="0"/>
    <n v="0"/>
    <n v="10.471"/>
    <n v="47.32"/>
    <n v="7.9445548000000006"/>
    <n v="60"/>
    <n v="115.2645548"/>
    <n v="47.543999999999997"/>
    <n v="51"/>
    <n v="1470.17"/>
    <n v="89.640554800000004"/>
    <n v="0"/>
  </r>
  <r>
    <x v="4"/>
    <s v="709 Pot Stand (BIG) (M.BAIZE)"/>
    <s v="Kitchenware"/>
    <s v="Finished Good"/>
    <s v="Pcs."/>
    <n v="260"/>
    <n v="283"/>
    <n v="346"/>
    <n v="26.84"/>
    <n v="12597.33"/>
    <n v="3"/>
    <n v="185.61"/>
    <n v="0"/>
    <n v="0"/>
    <n v="84"/>
    <n v="4509.12"/>
    <n v="0"/>
    <n v="0"/>
    <n v="0"/>
    <n v="0"/>
    <n v="97.918000000000006"/>
    <n v="0"/>
    <n v="0"/>
    <n v="0"/>
    <n v="0"/>
    <n v="23.771999999999998"/>
    <n v="265"/>
    <n v="9708.32"/>
    <n v="3.0680000000000014"/>
    <n v="0"/>
  </r>
  <r>
    <x v="4"/>
    <s v="709 Pot Stand (BIG) (M.WHITE)"/>
    <s v="Kitchenware"/>
    <s v="Finished Good"/>
    <s v="Pcs."/>
    <n v="260"/>
    <n v="283"/>
    <n v="307"/>
    <n v="22.99"/>
    <n v="9868.19"/>
    <n v="0"/>
    <n v="0"/>
    <n v="0"/>
    <n v="0"/>
    <n v="60"/>
    <n v="3228.84"/>
    <n v="0"/>
    <n v="0"/>
    <n v="0"/>
    <n v="0"/>
    <n v="86.881"/>
    <n v="0"/>
    <n v="0"/>
    <n v="0"/>
    <n v="0"/>
    <n v="16.98"/>
    <n v="247"/>
    <n v="7939.54"/>
    <n v="6.009999999999998"/>
    <n v="0"/>
  </r>
  <r>
    <x v="4"/>
    <s v="709 Pot Stand (BIG) (PINK)"/>
    <s v="Kitchenware"/>
    <s v="Finished Good"/>
    <s v="Pcs."/>
    <n v="260"/>
    <n v="283"/>
    <n v="3"/>
    <n v="59.76"/>
    <n v="92.1"/>
    <n v="0"/>
    <n v="0"/>
    <n v="349"/>
    <n v="9718.73"/>
    <n v="168"/>
    <n v="8946.7199999999993"/>
    <n v="0"/>
    <n v="0"/>
    <n v="0"/>
    <n v="0"/>
    <n v="0.84899999999999998"/>
    <n v="90.74"/>
    <n v="15.234338600000001"/>
    <n v="0"/>
    <n v="105.9743386"/>
    <n v="47.543999999999997"/>
    <n v="184"/>
    <n v="5128.3900000000003"/>
    <n v="118.1903386"/>
    <n v="0"/>
  </r>
  <r>
    <x v="4"/>
    <s v="710 Annapurna Roti Tray"/>
    <s v="Kitchenware"/>
    <s v="Finished Good"/>
    <s v="Pcs."/>
    <n v="95"/>
    <n v="104"/>
    <n v="1823"/>
    <n v="59.5"/>
    <n v="20914.73"/>
    <n v="1"/>
    <n v="21.19"/>
    <n v="3357"/>
    <n v="37705.199999999997"/>
    <n v="2592"/>
    <n v="49091.4"/>
    <n v="0"/>
    <n v="0"/>
    <n v="0"/>
    <n v="0"/>
    <n v="189.59200000000001"/>
    <n v="318.91500000000002"/>
    <n v="53.542639350000009"/>
    <n v="10"/>
    <n v="382.45763935000002"/>
    <n v="269.56799999999998"/>
    <n v="2589"/>
    <n v="29246.5"/>
    <n v="172.38963935000004"/>
    <n v="0"/>
  </r>
  <r>
    <x v="4"/>
    <s v="713 Annapurna Plate (M. Baize)"/>
    <s v="Kitchenware"/>
    <s v="Finished Good"/>
    <s v="Pcs."/>
    <n v="254"/>
    <n v="277"/>
    <n v="-66"/>
    <n v="322.61"/>
    <n v="-2265.12"/>
    <n v="0"/>
    <n v="0"/>
    <n v="714"/>
    <n v="14573.33"/>
    <n v="300"/>
    <n v="9508.7999999999993"/>
    <n v="0"/>
    <n v="0"/>
    <n v="0"/>
    <n v="0"/>
    <n v="-18.282"/>
    <n v="181.35599999999999"/>
    <n v="30.447858840000002"/>
    <n v="30"/>
    <n v="241.80385884"/>
    <n v="83.1"/>
    <n v="348"/>
    <n v="7102.97"/>
    <n v="481.31385883999997"/>
    <n v="0"/>
  </r>
  <r>
    <x v="4"/>
    <s v="713 ANNAPURNA PLATE WHITE"/>
    <s v="Kitchenware"/>
    <s v="Finished Good"/>
    <s v="Pcs."/>
    <n v="254"/>
    <n v="277"/>
    <n v="1604"/>
    <n v="88.47"/>
    <n v="0"/>
    <n v="0"/>
    <n v="0"/>
    <n v="0"/>
    <n v="0"/>
    <n v="60"/>
    <n v="1800"/>
    <n v="0"/>
    <n v="0"/>
    <n v="0"/>
    <n v="0"/>
    <n v="444.30799999999999"/>
    <n v="0"/>
    <n v="0"/>
    <n v="100"/>
    <n v="100"/>
    <n v="16.62"/>
    <n v="1544"/>
    <n v="0"/>
    <n v="171.85"/>
    <n v="0"/>
  </r>
  <r>
    <x v="4"/>
    <s v="713 ANNAPURNA PLATE YELLOW"/>
    <s v="Kitchenware"/>
    <s v="Finished Good"/>
    <s v="Pcs."/>
    <n v="254"/>
    <n v="277"/>
    <n v="1962"/>
    <n v="26.44"/>
    <n v="0"/>
    <n v="0"/>
    <n v="0"/>
    <n v="0"/>
    <n v="0"/>
    <n v="180"/>
    <n v="5654.4"/>
    <n v="0"/>
    <n v="0"/>
    <n v="0"/>
    <n v="0"/>
    <n v="543.47400000000005"/>
    <n v="0"/>
    <n v="0"/>
    <n v="30"/>
    <n v="30"/>
    <n v="49.86"/>
    <n v="1782"/>
    <n v="0"/>
    <n v="6.5799999999999983"/>
    <n v="0"/>
  </r>
  <r>
    <x v="4"/>
    <s v="801 Garbage Bkt 10 Ltr Only Lid (red)"/>
    <s v="Component"/>
    <s v="Trading"/>
    <s v="Pcs."/>
    <m/>
    <n v="0"/>
    <n v="106"/>
    <n v="5.0599999999999996"/>
    <n v="1338.54"/>
    <n v="0"/>
    <n v="0"/>
    <n v="0"/>
    <n v="0"/>
    <n v="0"/>
    <n v="0"/>
    <n v="0"/>
    <n v="0"/>
    <n v="0"/>
    <n v="0"/>
    <n v="0"/>
    <n v="0"/>
    <n v="0"/>
    <n v="0"/>
    <n v="0"/>
    <n v="0"/>
    <n v="106"/>
    <n v="1338.54"/>
    <n v="5.0599999999999996"/>
    <n v="0"/>
  </r>
  <r>
    <x v="4"/>
    <s v="801 Garbage Bkt Only Lid 10 Ltr (yellow)"/>
    <s v="Component"/>
    <s v="Trading"/>
    <s v="Pcs."/>
    <m/>
    <n v="0"/>
    <n v="25"/>
    <n v="1.81"/>
    <n v="500"/>
    <n v="0"/>
    <n v="0"/>
    <n v="0"/>
    <n v="0"/>
    <n v="0"/>
    <n v="0"/>
    <n v="0"/>
    <n v="0"/>
    <n v="0"/>
    <n v="0"/>
    <n v="0"/>
    <n v="0"/>
    <n v="0"/>
    <n v="0"/>
    <n v="0"/>
    <n v="0"/>
    <n v="25"/>
    <n v="500"/>
    <n v="1.81"/>
    <n v="0"/>
  </r>
  <r>
    <x v="4"/>
    <s v="801 NO. GARBAGE BKT 10L ONLY LID (BLK)"/>
    <s v="Component"/>
    <s v="Trading"/>
    <s v="Pcs."/>
    <m/>
    <n v="0"/>
    <n v="40"/>
    <n v="1.81"/>
    <n v="800"/>
    <n v="0"/>
    <n v="0"/>
    <n v="0"/>
    <n v="0"/>
    <n v="0"/>
    <n v="0"/>
    <n v="0"/>
    <n v="0"/>
    <n v="0"/>
    <n v="0"/>
    <n v="0"/>
    <n v="0"/>
    <n v="0"/>
    <n v="0"/>
    <n v="0"/>
    <n v="0"/>
    <n v="40"/>
    <n v="800"/>
    <n v="1.81"/>
    <n v="0"/>
  </r>
  <r>
    <x v="4"/>
    <s v="801 NO. GARBAGE BKT 10L ONLY LID (G)"/>
    <s v="Component"/>
    <s v="Finished Good"/>
    <s v="Pcs."/>
    <n v="125"/>
    <n v="136"/>
    <n v="720"/>
    <n v="32.51"/>
    <n v="14400"/>
    <n v="0"/>
    <n v="0"/>
    <n v="0"/>
    <n v="0"/>
    <n v="1"/>
    <n v="25.42"/>
    <n v="0"/>
    <n v="0"/>
    <n v="0"/>
    <n v="0"/>
    <n v="97.92"/>
    <n v="0"/>
    <n v="0"/>
    <n v="0"/>
    <n v="0"/>
    <n v="0.13600000000000001"/>
    <n v="719"/>
    <n v="14380"/>
    <n v="32.373999999999995"/>
    <n v="0"/>
  </r>
  <r>
    <x v="4"/>
    <s v="801 NO. GARBAGE BKT 10L ONLY LID (S)"/>
    <s v="Component"/>
    <s v="Trading"/>
    <s v="Pcs."/>
    <m/>
    <n v="0"/>
    <n v="674"/>
    <n v="36.159999999999997"/>
    <n v="12149.72"/>
    <n v="0"/>
    <n v="0"/>
    <n v="1605"/>
    <n v="24434.06"/>
    <n v="0"/>
    <n v="0"/>
    <n v="121"/>
    <n v="20.41996"/>
    <n v="141.41996"/>
    <n v="2059.83"/>
    <n v="0"/>
    <n v="0"/>
    <n v="0"/>
    <n v="0"/>
    <n v="0"/>
    <n v="0"/>
    <n v="2158"/>
    <n v="34524.28"/>
    <n v="36.159999999999997"/>
    <n v="0"/>
  </r>
  <r>
    <x v="4"/>
    <s v="801 No. Garbage Bkt 10L Only Lid(D.Blue)"/>
    <s v="Component"/>
    <s v="Trading"/>
    <s v="Pcs."/>
    <m/>
    <n v="0"/>
    <n v="852"/>
    <n v="38.47"/>
    <n v="13699.85"/>
    <n v="0"/>
    <n v="0"/>
    <n v="0"/>
    <n v="0"/>
    <n v="0"/>
    <n v="0"/>
    <n v="0"/>
    <n v="0"/>
    <n v="0"/>
    <n v="0"/>
    <n v="0"/>
    <n v="0"/>
    <n v="0"/>
    <n v="0"/>
    <n v="0"/>
    <n v="0"/>
    <n v="852"/>
    <n v="13699.85"/>
    <n v="38.47"/>
    <n v="0"/>
  </r>
  <r>
    <x v="4"/>
    <s v="801.GARBAGE BKT 10L ONLY LID ( M.B)"/>
    <s v="Component"/>
    <s v="Trading"/>
    <s v="Pcs."/>
    <m/>
    <n v="0"/>
    <n v="946"/>
    <n v="47.18"/>
    <n v="14647.18"/>
    <n v="0"/>
    <n v="0"/>
    <n v="0"/>
    <n v="0"/>
    <n v="0"/>
    <n v="0"/>
    <n v="35"/>
    <n v="5.906600000000001"/>
    <n v="40.906599999999997"/>
    <n v="541.79999999999995"/>
    <n v="0"/>
    <n v="0"/>
    <n v="0"/>
    <n v="0"/>
    <n v="0"/>
    <n v="0"/>
    <n v="911"/>
    <n v="14105.26"/>
    <n v="47.18"/>
    <n v="0"/>
  </r>
  <r>
    <x v="4"/>
    <s v="801.GARBAGE BKT 10L ONLY LID (M.W.)"/>
    <s v="Component"/>
    <s v="Trading"/>
    <s v="Pcs."/>
    <m/>
    <n v="0"/>
    <n v="663"/>
    <n v="29.93"/>
    <n v="12490.08"/>
    <n v="0"/>
    <n v="0"/>
    <n v="0"/>
    <n v="0"/>
    <n v="0"/>
    <n v="0"/>
    <n v="0"/>
    <n v="0"/>
    <n v="0"/>
    <n v="0"/>
    <n v="0"/>
    <n v="0"/>
    <n v="0"/>
    <n v="0"/>
    <n v="0"/>
    <n v="0"/>
    <n v="663"/>
    <n v="12490.08"/>
    <n v="29.93"/>
    <n v="0"/>
  </r>
  <r>
    <x v="4"/>
    <s v="801.GARBAGE BKT 10L ONLY LID(B)"/>
    <s v="Component"/>
    <s v="Finished Good"/>
    <s v="Pcs."/>
    <n v="125"/>
    <n v="136"/>
    <n v="706"/>
    <n v="93.59"/>
    <n v="11101.95"/>
    <n v="0"/>
    <n v="0"/>
    <n v="1255"/>
    <n v="19239.05"/>
    <n v="2"/>
    <n v="50.84"/>
    <n v="1225"/>
    <n v="206.73100000000002"/>
    <n v="1431.731"/>
    <n v="18960.099999999999"/>
    <n v="96.016000000000005"/>
    <n v="156.875"/>
    <n v="26.337743750000005"/>
    <n v="0"/>
    <n v="183.21274375000002"/>
    <n v="0.27200000000000002"/>
    <n v="734"/>
    <n v="11348.5"/>
    <n v="276.53074375"/>
    <n v="0"/>
  </r>
  <r>
    <x v="4"/>
    <s v="801.GARBAGE BKT 10L ONLY LID(P)"/>
    <s v="Component"/>
    <s v="Finished Good"/>
    <s v="Pcs."/>
    <n v="125"/>
    <n v="136"/>
    <n v="2019"/>
    <n v="101.95"/>
    <n v="32049.91"/>
    <n v="0"/>
    <n v="0"/>
    <n v="359"/>
    <n v="5482.39"/>
    <n v="1"/>
    <n v="25.42"/>
    <n v="105"/>
    <n v="17.719799999999999"/>
    <n v="122.71979999999999"/>
    <n v="1656.9"/>
    <n v="274.584"/>
    <n v="44.875"/>
    <n v="7.5340637500000005"/>
    <n v="0"/>
    <n v="52.409063750000001"/>
    <n v="0.13600000000000001"/>
    <n v="2272"/>
    <n v="35859.21"/>
    <n v="154.22306375000002"/>
    <n v="0"/>
  </r>
  <r>
    <x v="4"/>
    <s v="802 Garbage Bkt. Only Lid (OR)"/>
    <s v="Rajeshwari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802 NO. GARBAGE BKT 13 L ONLY LID (SILVE"/>
    <s v="Component"/>
    <s v="Trading"/>
    <s v="Pcs."/>
    <m/>
    <n v="0"/>
    <n v="105"/>
    <n v="14.27"/>
    <n v="1569.1"/>
    <n v="0"/>
    <n v="0"/>
    <n v="267"/>
    <n v="4460.45"/>
    <n v="0"/>
    <n v="0"/>
    <n v="80"/>
    <n v="13.500800000000002"/>
    <n v="93.500799999999998"/>
    <n v="1252"/>
    <n v="0"/>
    <n v="0"/>
    <n v="0"/>
    <n v="0"/>
    <n v="0"/>
    <n v="0"/>
    <n v="292"/>
    <n v="4777.37"/>
    <n v="14.27"/>
    <n v="0"/>
  </r>
  <r>
    <x v="4"/>
    <s v="802 NO. GARBAGE BKT 13L ONLY LID ( BLK)"/>
    <s v="Component"/>
    <s v="Trading"/>
    <s v="Pcs."/>
    <m/>
    <n v="0"/>
    <n v="120"/>
    <n v="5.42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5.42"/>
    <n v="0"/>
  </r>
  <r>
    <x v="4"/>
    <s v="802 NO. GARBAGE BKT 13L ONLY LID (O)"/>
    <s v="Component"/>
    <s v="Trading"/>
    <s v="Pcs."/>
    <m/>
    <n v="0"/>
    <n v="1"/>
    <n v="0.05"/>
    <n v="22.04"/>
    <n v="0"/>
    <n v="0"/>
    <n v="0"/>
    <n v="0"/>
    <n v="0"/>
    <n v="0"/>
    <n v="0"/>
    <n v="0"/>
    <n v="0"/>
    <n v="0"/>
    <n v="0"/>
    <n v="0"/>
    <n v="0"/>
    <n v="0"/>
    <n v="0"/>
    <n v="0"/>
    <n v="1"/>
    <n v="22.04"/>
    <n v="0.05"/>
    <n v="0"/>
  </r>
  <r>
    <x v="4"/>
    <s v="802 No.Garbage Bkt 13 L Only Lid (D.Blue"/>
    <s v="Component"/>
    <s v="Trading"/>
    <s v="Pcs."/>
    <m/>
    <n v="0"/>
    <n v="500"/>
    <n v="22.57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22.57"/>
    <n v="0"/>
  </r>
  <r>
    <x v="4"/>
    <s v="802.GAR. BKT.13L ONLY LID (D.G)"/>
    <s v="Component"/>
    <s v="Trading"/>
    <s v="Pcs."/>
    <m/>
    <n v="0"/>
    <n v="327"/>
    <n v="5.01"/>
    <n v="4344.68"/>
    <n v="0"/>
    <n v="0"/>
    <n v="230"/>
    <n v="3850.96"/>
    <n v="0"/>
    <n v="0"/>
    <n v="250"/>
    <n v="42.19"/>
    <n v="292.19"/>
    <n v="3322.5"/>
    <n v="0"/>
    <n v="0"/>
    <n v="0"/>
    <n v="0"/>
    <n v="0"/>
    <n v="0"/>
    <n v="307"/>
    <n v="4874.0200000000004"/>
    <n v="5.01"/>
    <n v="0"/>
  </r>
  <r>
    <x v="4"/>
    <s v="802.GARBAGE BKT 13L ONLY LID (B)"/>
    <s v="Component"/>
    <s v="Trading"/>
    <s v="Pcs."/>
    <m/>
    <n v="0"/>
    <n v="428"/>
    <n v="35.31"/>
    <n v="7460.33"/>
    <n v="0"/>
    <n v="0"/>
    <n v="132"/>
    <n v="2224.83"/>
    <n v="0"/>
    <n v="0"/>
    <n v="162"/>
    <n v="27.339120000000001"/>
    <n v="189.33912000000001"/>
    <n v="2800.98"/>
    <n v="0"/>
    <n v="0"/>
    <n v="0"/>
    <n v="0"/>
    <n v="0"/>
    <n v="0"/>
    <n v="398"/>
    <n v="6883.39"/>
    <n v="35.31"/>
    <n v="0"/>
  </r>
  <r>
    <x v="4"/>
    <s v="802.GARBAGE BKT 13L ONLY LID (M.B.)"/>
    <s v="Component"/>
    <s v="Trading"/>
    <s v="Pcs."/>
    <m/>
    <n v="0"/>
    <n v="580"/>
    <n v="31.56"/>
    <n v="3755.37"/>
    <n v="0"/>
    <n v="0"/>
    <n v="218"/>
    <n v="3630.25"/>
    <n v="0"/>
    <n v="0"/>
    <n v="40"/>
    <n v="6.7504000000000008"/>
    <n v="46.750399999999999"/>
    <n v="302"/>
    <n v="0"/>
    <n v="0"/>
    <n v="0"/>
    <n v="0"/>
    <n v="0"/>
    <n v="0"/>
    <n v="758"/>
    <n v="7083.57"/>
    <n v="31.56"/>
    <n v="0"/>
  </r>
  <r>
    <x v="4"/>
    <s v="802.GARBAGE BKT 13L ONLY LID (P)"/>
    <s v="Component"/>
    <s v="Trading"/>
    <s v="Pcs."/>
    <m/>
    <n v="0"/>
    <n v="692"/>
    <n v="46.87"/>
    <n v="0"/>
    <n v="0"/>
    <n v="0"/>
    <n v="0"/>
    <n v="0"/>
    <n v="0"/>
    <n v="0"/>
    <n v="45"/>
    <n v="7.5942000000000007"/>
    <n v="52.594200000000001"/>
    <n v="658.95"/>
    <n v="0"/>
    <n v="0"/>
    <n v="0"/>
    <n v="0"/>
    <n v="0"/>
    <n v="0"/>
    <n v="647"/>
    <n v="0"/>
    <n v="46.87"/>
    <n v="0"/>
  </r>
  <r>
    <x v="4"/>
    <s v="802.GARBAGE BKT 13L ONLY LID(M.W)"/>
    <s v="Component"/>
    <s v="Trading"/>
    <s v="Pcs."/>
    <m/>
    <n v="0"/>
    <n v="692"/>
    <n v="32.549999999999997"/>
    <n v="0"/>
    <n v="0"/>
    <n v="0"/>
    <n v="225"/>
    <n v="3744.02"/>
    <n v="0"/>
    <n v="0"/>
    <n v="55"/>
    <n v="9.2818000000000005"/>
    <n v="64.281800000000004"/>
    <n v="442.05"/>
    <n v="0"/>
    <n v="0"/>
    <n v="0"/>
    <n v="0"/>
    <n v="0"/>
    <n v="0"/>
    <n v="862"/>
    <n v="3679.98"/>
    <n v="32.549999999999997"/>
    <n v="0"/>
  </r>
  <r>
    <x v="4"/>
    <s v="803 10 Ltr Swing Lid (Blue)"/>
    <s v="Component"/>
    <s v="Trading"/>
    <s v="Pcs."/>
    <m/>
    <n v="0"/>
    <n v="4"/>
    <n v="0.18"/>
    <n v="118.64"/>
    <n v="0"/>
    <n v="0"/>
    <n v="0"/>
    <n v="0"/>
    <n v="0"/>
    <n v="0"/>
    <n v="0"/>
    <n v="0"/>
    <n v="0"/>
    <n v="0"/>
    <n v="0"/>
    <n v="0"/>
    <n v="0"/>
    <n v="0"/>
    <n v="0"/>
    <n v="0"/>
    <n v="4"/>
    <n v="118.64"/>
    <n v="0.18"/>
    <n v="0"/>
  </r>
  <r>
    <x v="4"/>
    <s v="803 10 Ltr Swing Lid (Green)"/>
    <s v="Component"/>
    <s v="Trading"/>
    <s v="Pcs."/>
    <m/>
    <n v="0"/>
    <n v="1"/>
    <n v="0.05"/>
    <n v="29.66"/>
    <n v="0"/>
    <n v="0"/>
    <n v="0"/>
    <n v="0"/>
    <n v="0"/>
    <n v="0"/>
    <n v="0"/>
    <n v="0"/>
    <n v="0"/>
    <n v="0"/>
    <n v="0"/>
    <n v="0"/>
    <n v="0"/>
    <n v="0"/>
    <n v="0"/>
    <n v="0"/>
    <n v="1"/>
    <n v="29.66"/>
    <n v="0.05"/>
    <n v="0"/>
  </r>
  <r>
    <x v="4"/>
    <s v="803 10 Ltr Swing Lid (M. Baize)"/>
    <s v="Component"/>
    <s v="Trading"/>
    <s v="Pcs."/>
    <m/>
    <n v="0"/>
    <n v="1"/>
    <n v="0.05"/>
    <n v="29.66"/>
    <n v="0"/>
    <n v="0"/>
    <n v="0"/>
    <n v="0"/>
    <n v="0"/>
    <n v="0"/>
    <n v="0"/>
    <n v="0"/>
    <n v="0"/>
    <n v="0"/>
    <n v="0"/>
    <n v="0"/>
    <n v="0"/>
    <n v="0"/>
    <n v="0"/>
    <n v="0"/>
    <n v="1"/>
    <n v="29.66"/>
    <n v="0.05"/>
    <n v="0"/>
  </r>
  <r>
    <x v="4"/>
    <s v="803 10 Ltr Swing Lid (Pink)"/>
    <s v="Component"/>
    <s v="Trading"/>
    <s v="Pcs."/>
    <m/>
    <n v="0"/>
    <n v="25"/>
    <n v="1.1299999999999999"/>
    <n v="750"/>
    <n v="0"/>
    <n v="0"/>
    <n v="0"/>
    <n v="0"/>
    <n v="0"/>
    <n v="0"/>
    <n v="0"/>
    <n v="0"/>
    <n v="0"/>
    <n v="0"/>
    <n v="0"/>
    <n v="0"/>
    <n v="0"/>
    <n v="0"/>
    <n v="0"/>
    <n v="0"/>
    <n v="25"/>
    <n v="750"/>
    <n v="1.1299999999999999"/>
    <n v="0"/>
  </r>
  <r>
    <x v="4"/>
    <s v="804 13 Ltr Swing Lid (M.baize)"/>
    <s v="Component"/>
    <s v="Trading"/>
    <s v="Pcs."/>
    <m/>
    <n v="0"/>
    <n v="1"/>
    <n v="0.05"/>
    <n v="48.14"/>
    <n v="0"/>
    <n v="0"/>
    <n v="0"/>
    <n v="0"/>
    <n v="0"/>
    <n v="0"/>
    <n v="0"/>
    <n v="0"/>
    <n v="0"/>
    <n v="0"/>
    <n v="0"/>
    <n v="0"/>
    <n v="0"/>
    <n v="0"/>
    <n v="0"/>
    <n v="0"/>
    <n v="1"/>
    <n v="48.14"/>
    <n v="0.05"/>
    <n v="0"/>
  </r>
  <r>
    <x v="4"/>
    <s v="804 13 Ltr Swing Lid (Pink)"/>
    <s v="Component"/>
    <s v="Trading"/>
    <s v="Pcs."/>
    <m/>
    <n v="0"/>
    <n v="3"/>
    <n v="0.14000000000000001"/>
    <n v="144.41999999999999"/>
    <n v="0"/>
    <n v="0"/>
    <n v="0"/>
    <n v="0"/>
    <n v="0"/>
    <n v="0"/>
    <n v="0"/>
    <n v="0"/>
    <n v="0"/>
    <n v="0"/>
    <n v="0"/>
    <n v="0"/>
    <n v="0"/>
    <n v="0"/>
    <n v="0"/>
    <n v="0"/>
    <n v="3"/>
    <n v="144.41999999999999"/>
    <n v="0.14000000000000001"/>
    <n v="0"/>
  </r>
  <r>
    <x v="4"/>
    <s v="804 13 Ltr Swing Lid (Yellow)"/>
    <s v="Component"/>
    <s v="Trading"/>
    <s v="Pcs."/>
    <m/>
    <n v="0"/>
    <n v="1"/>
    <n v="0.05"/>
    <n v="38.14"/>
    <n v="0"/>
    <n v="0"/>
    <n v="0"/>
    <n v="0"/>
    <n v="0"/>
    <n v="0"/>
    <n v="0"/>
    <n v="0"/>
    <n v="0"/>
    <n v="0"/>
    <n v="0"/>
    <n v="0"/>
    <n v="0"/>
    <n v="0"/>
    <n v="0"/>
    <n v="0"/>
    <n v="1"/>
    <n v="38.14"/>
    <n v="0.05"/>
    <n v="0"/>
  </r>
  <r>
    <x v="4"/>
    <s v="810 Garb.Only Bkt 10Ltr (Red)"/>
    <s v="Housekeeping"/>
    <s v="Finished Good"/>
    <s v="Pcs."/>
    <n v="395"/>
    <n v="431"/>
    <n v="226"/>
    <n v="10.47"/>
    <n v="16678.8"/>
    <n v="0"/>
    <n v="0"/>
    <n v="0"/>
    <n v="0"/>
    <n v="0"/>
    <n v="0"/>
    <n v="0"/>
    <n v="0"/>
    <n v="0"/>
    <n v="0"/>
    <n v="97.406000000000006"/>
    <n v="0"/>
    <n v="0"/>
    <n v="0"/>
    <n v="0"/>
    <n v="0"/>
    <n v="226"/>
    <n v="16678.8"/>
    <n v="10.47"/>
    <n v="0"/>
  </r>
  <r>
    <x v="4"/>
    <s v="810 GARB.ONLY BKT.10L (M.W.)"/>
    <s v="Housekeeping"/>
    <s v="Trading"/>
    <s v="Pcs."/>
    <m/>
    <n v="0"/>
    <n v="463"/>
    <n v="20.9"/>
    <n v="34169.4"/>
    <n v="0"/>
    <n v="0"/>
    <n v="0"/>
    <n v="0"/>
    <n v="0"/>
    <n v="0"/>
    <n v="0"/>
    <n v="0"/>
    <n v="0"/>
    <n v="0"/>
    <n v="0"/>
    <n v="0"/>
    <n v="0"/>
    <n v="0"/>
    <n v="0"/>
    <n v="0"/>
    <n v="463"/>
    <n v="34169.4"/>
    <n v="20.9"/>
    <n v="0"/>
  </r>
  <r>
    <x v="4"/>
    <s v="810 Garb.Only Bkt.10Ltr (M.B)"/>
    <s v="Housekeeping"/>
    <s v="Trading"/>
    <s v="Pcs."/>
    <m/>
    <n v="0"/>
    <n v="136"/>
    <n v="12.42"/>
    <n v="10036.799999999999"/>
    <n v="0"/>
    <n v="0"/>
    <n v="0"/>
    <n v="0"/>
    <n v="0"/>
    <n v="0"/>
    <n v="35"/>
    <n v="5.906600000000001"/>
    <n v="40.906599999999997"/>
    <n v="2583"/>
    <n v="0"/>
    <n v="0"/>
    <n v="0"/>
    <n v="0"/>
    <n v="0"/>
    <n v="0"/>
    <n v="101"/>
    <n v="7453.8"/>
    <n v="12.42"/>
    <n v="0"/>
  </r>
  <r>
    <x v="4"/>
    <s v="810 Garb.Only Bkt.10Ltr (Ye)"/>
    <s v="Housekeeping"/>
    <s v="Finished Good"/>
    <s v="Pcs."/>
    <n v="395"/>
    <n v="431"/>
    <n v="125"/>
    <n v="6.32"/>
    <n v="9225"/>
    <n v="0"/>
    <n v="0"/>
    <n v="0"/>
    <n v="0"/>
    <n v="0"/>
    <n v="0"/>
    <n v="0"/>
    <n v="0"/>
    <n v="0"/>
    <n v="0"/>
    <n v="53.875"/>
    <n v="0"/>
    <n v="0"/>
    <n v="0"/>
    <n v="0"/>
    <n v="0"/>
    <n v="125"/>
    <n v="9225"/>
    <n v="6.32"/>
    <n v="0"/>
  </r>
  <r>
    <x v="4"/>
    <s v="810.GARB. ONLY BKT. 10L (SL)"/>
    <s v="Housekeeping"/>
    <s v="Trading"/>
    <s v="Pcs."/>
    <m/>
    <n v="0"/>
    <n v="206"/>
    <n v="4.5599999999999996"/>
    <n v="8892.35"/>
    <n v="0"/>
    <n v="0"/>
    <n v="0"/>
    <n v="0"/>
    <n v="0"/>
    <n v="0"/>
    <n v="121"/>
    <n v="20.41996"/>
    <n v="141.41996"/>
    <n v="5223.57"/>
    <n v="0"/>
    <n v="0"/>
    <n v="0"/>
    <n v="0"/>
    <n v="0"/>
    <n v="0"/>
    <n v="85"/>
    <n v="3669.17"/>
    <n v="4.5599999999999996"/>
    <n v="0"/>
  </r>
  <r>
    <x v="4"/>
    <s v="810.GARB. ONLY BKT.10L (D.B)"/>
    <s v="Housekeeping"/>
    <s v="Finished Good"/>
    <s v="Pcs."/>
    <n v="395"/>
    <n v="431"/>
    <n v="147"/>
    <n v="2310.4499999999998"/>
    <n v="6929.58"/>
    <n v="0"/>
    <n v="0"/>
    <n v="0"/>
    <n v="0"/>
    <n v="0"/>
    <n v="0"/>
    <n v="0"/>
    <n v="0"/>
    <n v="0"/>
    <n v="0"/>
    <n v="63.356999999999999"/>
    <n v="0"/>
    <n v="0"/>
    <n v="0"/>
    <n v="0"/>
    <n v="0"/>
    <n v="147"/>
    <n v="6929.58"/>
    <n v="2310.4499999999998"/>
    <n v="0"/>
  </r>
  <r>
    <x v="4"/>
    <s v="810.GARB.ONLY BKT.10Ltr (B)"/>
    <s v="Housekeeping"/>
    <s v="Trading"/>
    <s v="Pcs."/>
    <m/>
    <n v="0"/>
    <n v="250"/>
    <n v="18.600000000000001"/>
    <n v="10895.59"/>
    <n v="0"/>
    <n v="0"/>
    <n v="1131"/>
    <n v="49901.51"/>
    <n v="0"/>
    <n v="0"/>
    <n v="1225"/>
    <n v="206.73100000000002"/>
    <n v="1431.731"/>
    <n v="53923.65"/>
    <n v="0"/>
    <n v="0"/>
    <n v="0"/>
    <n v="0"/>
    <n v="0"/>
    <n v="0"/>
    <n v="156"/>
    <n v="6871.98"/>
    <n v="18.600000000000001"/>
    <n v="0"/>
  </r>
  <r>
    <x v="4"/>
    <s v="810.Garb.Only Bkt.10ltr (BL)"/>
    <s v="Housekeeping"/>
    <s v="Finished Good"/>
    <s v="Pcs."/>
    <n v="395"/>
    <n v="431"/>
    <n v="64"/>
    <n v="2.89"/>
    <n v="4723.2"/>
    <n v="0"/>
    <n v="0"/>
    <n v="0"/>
    <n v="0"/>
    <n v="0"/>
    <n v="0"/>
    <n v="0"/>
    <n v="0"/>
    <n v="0"/>
    <n v="0"/>
    <n v="27.584"/>
    <n v="0"/>
    <n v="0"/>
    <n v="0"/>
    <n v="0"/>
    <n v="0"/>
    <n v="64"/>
    <n v="4723.2"/>
    <n v="2.89"/>
    <n v="0"/>
  </r>
  <r>
    <x v="4"/>
    <s v="810.Garb.Only Bkt.10Ltr (P)"/>
    <s v="Housekeeping"/>
    <s v="Trading"/>
    <s v="Pcs."/>
    <m/>
    <n v="0"/>
    <n v="395"/>
    <n v="28.62"/>
    <n v="29758.31"/>
    <n v="0"/>
    <n v="0"/>
    <n v="0"/>
    <n v="0"/>
    <n v="0"/>
    <n v="0"/>
    <n v="105"/>
    <n v="17.719799999999999"/>
    <n v="122.71979999999999"/>
    <n v="7910.7"/>
    <n v="0"/>
    <n v="0"/>
    <n v="0"/>
    <n v="0"/>
    <n v="0"/>
    <n v="0"/>
    <n v="290"/>
    <n v="21847.88"/>
    <n v="28.62"/>
    <n v="0"/>
  </r>
  <r>
    <x v="4"/>
    <s v="811 Garb.Bkt Swing10 Ltr.(P)"/>
    <s v="Housekeeping"/>
    <s v="Finished Good"/>
    <s v="Pcs."/>
    <n v="550"/>
    <n v="599"/>
    <n v="-20"/>
    <n v="68.02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88.02"/>
    <n v="0"/>
  </r>
  <r>
    <x v="4"/>
    <s v="811.Garb.Bkt Swing10Ltr(D.B)"/>
    <s v="Housekeeping"/>
    <s v="Trading"/>
    <s v="Pcs."/>
    <m/>
    <n v="0"/>
    <n v="14"/>
    <n v="0.63"/>
    <n v="1885.38"/>
    <n v="0"/>
    <n v="0"/>
    <n v="0"/>
    <n v="0"/>
    <n v="0"/>
    <n v="0"/>
    <n v="0"/>
    <n v="0"/>
    <n v="0"/>
    <n v="0"/>
    <n v="0"/>
    <n v="0"/>
    <n v="0"/>
    <n v="0"/>
    <n v="0"/>
    <n v="0"/>
    <n v="14"/>
    <n v="1885.38"/>
    <n v="0.63"/>
    <n v="0"/>
  </r>
  <r>
    <x v="4"/>
    <s v="811.Garb.Bkt.Swing10 Ltr.(Red)"/>
    <s v="Housekeeping"/>
    <s v="Finished Good"/>
    <s v="Pcs."/>
    <n v="550"/>
    <n v="599"/>
    <n v="-20"/>
    <n v="68.02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88.02"/>
    <n v="0"/>
  </r>
  <r>
    <x v="4"/>
    <s v="811.Garb.Bkt.Swing10Ltr (D.G)"/>
    <s v="Housekeeping"/>
    <s v="Trading"/>
    <s v="Pcs."/>
    <m/>
    <n v="0"/>
    <n v="8"/>
    <n v="0.36"/>
    <n v="1077.3599999999999"/>
    <n v="0"/>
    <n v="0"/>
    <n v="0"/>
    <n v="0"/>
    <n v="0"/>
    <n v="0"/>
    <n v="0"/>
    <n v="0"/>
    <n v="0"/>
    <n v="0"/>
    <n v="0"/>
    <n v="0"/>
    <n v="0"/>
    <n v="0"/>
    <n v="0"/>
    <n v="0"/>
    <n v="8"/>
    <n v="1077.3599999999999"/>
    <n v="0.36"/>
    <n v="0"/>
  </r>
  <r>
    <x v="4"/>
    <s v="811.Garb.Bkt.Swing10Ltr.(Yellow)"/>
    <s v="Housekeeping"/>
    <s v="Finished Good"/>
    <s v="Pcs."/>
    <n v="550"/>
    <n v="599"/>
    <n v="-20"/>
    <n v="68.02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88.02"/>
    <n v="0"/>
  </r>
  <r>
    <x v="4"/>
    <s v="813  NO. GARBAGE BUCKET ONLY (O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813 GARBAGE BUCKET 13 LTR ONLY (YELLOW)"/>
    <s v="Housekeeping"/>
    <s v="Finished Good"/>
    <s v="Pcs."/>
    <n v="450"/>
    <n v="490"/>
    <n v="46"/>
    <n v="2.08"/>
    <n v="0"/>
    <n v="0"/>
    <n v="0"/>
    <n v="0"/>
    <n v="0"/>
    <n v="0"/>
    <n v="0"/>
    <n v="0"/>
    <n v="0"/>
    <n v="0"/>
    <n v="0"/>
    <n v="22.54"/>
    <n v="0"/>
    <n v="0"/>
    <n v="0"/>
    <n v="0"/>
    <n v="0"/>
    <n v="46"/>
    <n v="0"/>
    <n v="2.08"/>
    <n v="0"/>
  </r>
  <r>
    <x v="4"/>
    <s v="813 GARBAGE BUCKET 13 LTR ONLY(RED)"/>
    <s v="Housekeeping"/>
    <s v="Finished Good"/>
    <s v="Pcs."/>
    <n v="450"/>
    <n v="490"/>
    <n v="223"/>
    <n v="10.07"/>
    <n v="24530"/>
    <n v="0"/>
    <n v="0"/>
    <n v="0"/>
    <n v="0"/>
    <n v="0"/>
    <n v="0"/>
    <n v="0"/>
    <n v="0"/>
    <n v="0"/>
    <n v="0"/>
    <n v="109.27"/>
    <n v="0"/>
    <n v="0"/>
    <n v="0"/>
    <n v="0"/>
    <n v="0"/>
    <n v="223"/>
    <n v="24530"/>
    <n v="10.07"/>
    <n v="0"/>
  </r>
  <r>
    <x v="4"/>
    <s v="813 GARBAGE BUCKET ONLY 13L (M.W.)"/>
    <s v="Housekeeping"/>
    <s v="Trading"/>
    <s v="Pcs."/>
    <m/>
    <n v="0"/>
    <n v="298"/>
    <n v="14.76"/>
    <n v="32780"/>
    <n v="0"/>
    <n v="0"/>
    <n v="0"/>
    <n v="0"/>
    <n v="0"/>
    <n v="0"/>
    <n v="55"/>
    <n v="9.2818000000000005"/>
    <n v="64.281800000000004"/>
    <n v="6050"/>
    <n v="0"/>
    <n v="0"/>
    <n v="0"/>
    <n v="0"/>
    <n v="0"/>
    <n v="0"/>
    <n v="243"/>
    <n v="26730"/>
    <n v="14.76"/>
    <n v="0"/>
  </r>
  <r>
    <x v="4"/>
    <s v="813 GARBAGE BUCKET ONLY 13LTR (d. blue)"/>
    <s v="Housekeeping"/>
    <s v="Finished Good"/>
    <s v="Pcs."/>
    <n v="450"/>
    <n v="490"/>
    <n v="42"/>
    <n v="1.9"/>
    <n v="0"/>
    <n v="0"/>
    <n v="0"/>
    <n v="0"/>
    <n v="0"/>
    <n v="0"/>
    <n v="0"/>
    <n v="0"/>
    <n v="0"/>
    <n v="0"/>
    <n v="0"/>
    <n v="20.58"/>
    <n v="0"/>
    <n v="0"/>
    <n v="0"/>
    <n v="0"/>
    <n v="0"/>
    <n v="42"/>
    <n v="0"/>
    <n v="1.9"/>
    <n v="0"/>
  </r>
  <r>
    <x v="4"/>
    <s v="813 NO. GARBAGE BUCKET 13L ONLY (M.B.)"/>
    <s v="Housekeeping"/>
    <s v="Trading"/>
    <s v="Pcs."/>
    <m/>
    <n v="0"/>
    <n v="273"/>
    <n v="10.7"/>
    <n v="23154.31"/>
    <n v="0"/>
    <n v="0"/>
    <n v="0"/>
    <n v="0"/>
    <n v="0"/>
    <n v="0"/>
    <n v="40"/>
    <n v="6.7504000000000008"/>
    <n v="46.750399999999999"/>
    <n v="3392.4"/>
    <n v="0"/>
    <n v="0"/>
    <n v="0"/>
    <n v="0"/>
    <n v="0"/>
    <n v="0"/>
    <n v="233"/>
    <n v="19761.740000000002"/>
    <n v="10.7"/>
    <n v="0"/>
  </r>
  <r>
    <x v="4"/>
    <s v="813 NO. GARBAGE BUCKET ONLY (D.GREEN)"/>
    <s v="Housekeeping"/>
    <s v="Finished Good"/>
    <s v="Pcs."/>
    <n v="450"/>
    <n v="490"/>
    <n v="269"/>
    <n v="136.05000000000001"/>
    <n v="14322.95"/>
    <n v="0"/>
    <n v="0"/>
    <n v="0"/>
    <n v="0"/>
    <n v="0"/>
    <n v="0"/>
    <n v="250"/>
    <n v="42.19"/>
    <n v="292.19"/>
    <n v="13312.5"/>
    <n v="131.81"/>
    <n v="0"/>
    <n v="0"/>
    <n v="0"/>
    <n v="0"/>
    <n v="0"/>
    <n v="19"/>
    <n v="1011.66"/>
    <n v="136.05000000000001"/>
    <n v="0"/>
  </r>
  <r>
    <x v="4"/>
    <s v="813 NO. GARBAGE BUCKET ONLY (P)"/>
    <s v="Housekeeping"/>
    <s v="Trading"/>
    <s v="Pcs."/>
    <m/>
    <n v="0"/>
    <n v="397"/>
    <n v="23.84"/>
    <n v="31142.91"/>
    <n v="0"/>
    <n v="0"/>
    <n v="0"/>
    <n v="0"/>
    <n v="0"/>
    <n v="0"/>
    <n v="45"/>
    <n v="7.5942000000000007"/>
    <n v="52.594200000000001"/>
    <n v="3530.25"/>
    <n v="0"/>
    <n v="0"/>
    <n v="0"/>
    <n v="0"/>
    <n v="0"/>
    <n v="0"/>
    <n v="352"/>
    <n v="27612.86"/>
    <n v="23.84"/>
    <n v="0"/>
  </r>
  <r>
    <x v="4"/>
    <s v="813 NO. GARBAGE BUCKET ONLY (S)"/>
    <s v="Housekeeping"/>
    <s v="Trading"/>
    <s v="Pcs."/>
    <m/>
    <n v="0"/>
    <n v="252"/>
    <n v="1.1299999999999999"/>
    <n v="13017.07"/>
    <n v="0"/>
    <n v="0"/>
    <n v="0"/>
    <n v="0"/>
    <n v="0"/>
    <n v="0"/>
    <n v="80"/>
    <n v="13.500800000000002"/>
    <n v="93.500799999999998"/>
    <n v="4132.8"/>
    <n v="0"/>
    <n v="0"/>
    <n v="0"/>
    <n v="0"/>
    <n v="0"/>
    <n v="0"/>
    <n v="172"/>
    <n v="8884.67"/>
    <n v="1.1299999999999999"/>
    <n v="0"/>
  </r>
  <r>
    <x v="4"/>
    <s v="813NO. GARBAGE BUCKET ONLY (B)"/>
    <s v="Housekeeping"/>
    <s v="Finished Good"/>
    <s v="Pcs."/>
    <n v="450"/>
    <n v="490"/>
    <n v="1154"/>
    <n v="520.72"/>
    <n v="64005.77"/>
    <n v="0"/>
    <n v="0"/>
    <n v="0"/>
    <n v="0"/>
    <n v="0"/>
    <n v="0"/>
    <n v="162"/>
    <n v="27.339120000000001"/>
    <n v="189.33912000000001"/>
    <n v="8984.52"/>
    <n v="565.46"/>
    <n v="0"/>
    <n v="0"/>
    <n v="0"/>
    <n v="0"/>
    <n v="0"/>
    <n v="992"/>
    <n v="55020.56"/>
    <n v="520.72"/>
    <n v="0"/>
  </r>
  <r>
    <x v="4"/>
    <s v="813NO. GARBAGE BUCKET ONLY (BLAC)"/>
    <s v="Housekeeping"/>
    <s v="Finished Good"/>
    <s v="Pcs."/>
    <n v="450"/>
    <n v="490"/>
    <n v="222"/>
    <n v="10.02"/>
    <n v="24420"/>
    <n v="0"/>
    <n v="0"/>
    <n v="0"/>
    <n v="0"/>
    <n v="0"/>
    <n v="0"/>
    <n v="0"/>
    <n v="0"/>
    <n v="0"/>
    <n v="0"/>
    <n v="108.78"/>
    <n v="0"/>
    <n v="0"/>
    <n v="0"/>
    <n v="0"/>
    <n v="0"/>
    <n v="222"/>
    <n v="24420"/>
    <n v="10.02"/>
    <n v="0"/>
  </r>
  <r>
    <x v="4"/>
    <s v="814 Garb. Bkt Swing (Black)"/>
    <s v="Housekeeping"/>
    <s v="Trading"/>
    <s v="Pcs."/>
    <m/>
    <n v="0"/>
    <n v="-30"/>
    <n v="0"/>
    <n v="-4083.6"/>
    <n v="0"/>
    <n v="0"/>
    <n v="0"/>
    <n v="0"/>
    <n v="0"/>
    <n v="0"/>
    <n v="0"/>
    <n v="0"/>
    <n v="0"/>
    <n v="0"/>
    <n v="0"/>
    <n v="0"/>
    <n v="0"/>
    <n v="0"/>
    <n v="0"/>
    <n v="0"/>
    <n v="-30"/>
    <n v="-4083.6"/>
    <n v="0"/>
    <n v="0"/>
  </r>
  <r>
    <x v="4"/>
    <s v="814 Garb.bkt Swing (D.B)"/>
    <s v="Housekeeping"/>
    <s v="Finished Good"/>
    <s v="Pcs."/>
    <n v="605"/>
    <n v="659"/>
    <n v="-20"/>
    <n v="63.76"/>
    <n v="-2951.6"/>
    <n v="0"/>
    <n v="0"/>
    <n v="0"/>
    <n v="0"/>
    <n v="0"/>
    <n v="0"/>
    <n v="0"/>
    <n v="0"/>
    <n v="0"/>
    <n v="0"/>
    <n v="-13.18"/>
    <n v="0"/>
    <n v="0"/>
    <n v="20"/>
    <n v="20"/>
    <n v="0"/>
    <n v="-20"/>
    <n v="-2951.6"/>
    <n v="83.759999999999991"/>
    <n v="0"/>
  </r>
  <r>
    <x v="4"/>
    <s v="814 Garb.Bkt Swing 13 Ltr(G)"/>
    <s v="Housekeeping"/>
    <s v="Finished Good"/>
    <s v="Pcs."/>
    <n v="605"/>
    <n v="659"/>
    <n v="-25"/>
    <n v="63.53"/>
    <n v="-3280"/>
    <n v="0"/>
    <n v="0"/>
    <n v="0"/>
    <n v="0"/>
    <n v="0"/>
    <n v="0"/>
    <n v="0"/>
    <n v="0"/>
    <n v="0"/>
    <n v="0"/>
    <n v="-16.475000000000001"/>
    <n v="0"/>
    <n v="0"/>
    <n v="20"/>
    <n v="20"/>
    <n v="0"/>
    <n v="-25"/>
    <n v="-3280"/>
    <n v="83.53"/>
    <n v="0"/>
  </r>
  <r>
    <x v="4"/>
    <s v="814 Garb.Bkt Swing 13Ltr.(B)"/>
    <s v="Housekeeping"/>
    <s v="Trading"/>
    <s v="Pcs."/>
    <m/>
    <n v="0"/>
    <n v="-57"/>
    <n v="0"/>
    <n v="-8217.24"/>
    <n v="0"/>
    <n v="0"/>
    <n v="0"/>
    <n v="0"/>
    <n v="0"/>
    <n v="0"/>
    <n v="0"/>
    <n v="0"/>
    <n v="0"/>
    <n v="0"/>
    <n v="0"/>
    <n v="0"/>
    <n v="0"/>
    <n v="0"/>
    <n v="0"/>
    <n v="0"/>
    <n v="-57"/>
    <n v="-8217.24"/>
    <n v="0"/>
    <n v="0"/>
  </r>
  <r>
    <x v="4"/>
    <s v="814 Garb.Bkt Swing 13Ltr.(P)"/>
    <s v="Housekeeping"/>
    <s v="Finished Good"/>
    <s v="Pcs."/>
    <n v="605"/>
    <n v="659"/>
    <n v="-25"/>
    <n v="66.819999999999993"/>
    <n v="-3304.6"/>
    <n v="0"/>
    <n v="0"/>
    <n v="0"/>
    <n v="0"/>
    <n v="0"/>
    <n v="0"/>
    <n v="0"/>
    <n v="0"/>
    <n v="0"/>
    <n v="0"/>
    <n v="-16.475000000000001"/>
    <n v="0"/>
    <n v="0"/>
    <n v="20"/>
    <n v="20"/>
    <n v="0"/>
    <n v="-25"/>
    <n v="-3304.6"/>
    <n v="86.82"/>
    <n v="0"/>
  </r>
  <r>
    <x v="4"/>
    <s v="814 Garb.Bkt.Swing 13L(Red)"/>
    <s v="Housekeeping"/>
    <s v="Finished Good"/>
    <s v="Pcs."/>
    <n v="605"/>
    <n v="659"/>
    <n v="-35"/>
    <n v="63.53"/>
    <n v="-4641.2"/>
    <n v="0"/>
    <n v="0"/>
    <n v="0"/>
    <n v="0"/>
    <n v="0"/>
    <n v="0"/>
    <n v="0"/>
    <n v="0"/>
    <n v="0"/>
    <n v="0"/>
    <n v="-23.065000000000001"/>
    <n v="0"/>
    <n v="0"/>
    <n v="20"/>
    <n v="20"/>
    <n v="0"/>
    <n v="-35"/>
    <n v="-4641.2"/>
    <n v="83.53"/>
    <n v="0"/>
  </r>
  <r>
    <x v="4"/>
    <s v="814 Garb.Bkt.Swing 13L(Yellow)"/>
    <s v="Housekeeping"/>
    <s v="Finished Good"/>
    <s v="Pcs."/>
    <n v="605"/>
    <n v="659"/>
    <n v="-35"/>
    <n v="63.53"/>
    <n v="-4641.2"/>
    <n v="0"/>
    <n v="0"/>
    <n v="0"/>
    <n v="0"/>
    <n v="0"/>
    <n v="0"/>
    <n v="0"/>
    <n v="0"/>
    <n v="0"/>
    <n v="0"/>
    <n v="-23.065000000000001"/>
    <n v="0"/>
    <n v="0"/>
    <n v="20"/>
    <n v="20"/>
    <n v="0"/>
    <n v="-35"/>
    <n v="-4641.2"/>
    <n v="83.53"/>
    <n v="0"/>
  </r>
  <r>
    <x v="4"/>
    <s v="840 Krishna Bkt 40L (D.blue)"/>
    <s v="Housekeeping"/>
    <s v="Finished Good"/>
    <s v="Pcs."/>
    <n v="1100"/>
    <n v="1199"/>
    <n v="2"/>
    <n v="1.25"/>
    <n v="830.5"/>
    <n v="0"/>
    <n v="0"/>
    <n v="0"/>
    <n v="0"/>
    <n v="0"/>
    <n v="0"/>
    <n v="0"/>
    <n v="0"/>
    <n v="0"/>
    <n v="0"/>
    <n v="2.3980000000000001"/>
    <n v="0"/>
    <n v="0"/>
    <n v="0"/>
    <n v="0"/>
    <n v="0"/>
    <n v="2"/>
    <n v="830.5"/>
    <n v="1.25"/>
    <n v="0"/>
  </r>
  <r>
    <x v="4"/>
    <s v="840 Krishna Bkt 40L (pink)"/>
    <s v="Housekeeping"/>
    <s v="Finished Good"/>
    <s v="Pcs."/>
    <n v="1100"/>
    <n v="1199"/>
    <n v="90"/>
    <n v="19.07"/>
    <n v="27704.7"/>
    <n v="0"/>
    <n v="0"/>
    <n v="0"/>
    <n v="0"/>
    <n v="20"/>
    <n v="4875"/>
    <n v="0"/>
    <n v="0"/>
    <n v="0"/>
    <n v="0"/>
    <n v="107.91"/>
    <n v="0"/>
    <n v="0"/>
    <n v="40"/>
    <n v="40"/>
    <n v="23.98"/>
    <n v="70"/>
    <n v="21548.1"/>
    <n v="35.090000000000003"/>
    <n v="0"/>
  </r>
  <r>
    <x v="4"/>
    <s v="840 Krishna Bkt 40L(Blue)"/>
    <s v="Housekeeping"/>
    <s v="Finished Good"/>
    <s v="Pcs."/>
    <n v="1100"/>
    <n v="1199"/>
    <n v="12"/>
    <n v="387.86"/>
    <n v="3748.68"/>
    <n v="0"/>
    <n v="0"/>
    <n v="0"/>
    <n v="0"/>
    <n v="10"/>
    <n v="2437.5"/>
    <n v="0"/>
    <n v="0"/>
    <n v="0"/>
    <n v="0"/>
    <n v="14.388"/>
    <n v="0"/>
    <n v="0"/>
    <n v="210"/>
    <n v="210"/>
    <n v="11.99"/>
    <n v="2"/>
    <n v="624.78"/>
    <n v="585.87"/>
    <n v="0"/>
  </r>
  <r>
    <x v="4"/>
    <s v="840 Krishna Bkt 40L(D.green)"/>
    <s v="Housekeeping"/>
    <s v="Finished Good"/>
    <s v="Pcs."/>
    <n v="1100"/>
    <n v="1199"/>
    <n v="124"/>
    <n v="42.52"/>
    <n v="51491"/>
    <n v="0"/>
    <n v="0"/>
    <n v="0"/>
    <n v="0"/>
    <n v="0"/>
    <n v="0"/>
    <n v="0"/>
    <n v="0"/>
    <n v="0"/>
    <n v="0"/>
    <n v="148.67599999999999"/>
    <n v="0"/>
    <n v="0"/>
    <n v="20"/>
    <n v="20"/>
    <n v="0"/>
    <n v="124"/>
    <n v="51491"/>
    <n v="62.52"/>
    <n v="0"/>
  </r>
  <r>
    <x v="4"/>
    <s v="840.Krishna Bkt. 40 L (BL)"/>
    <s v="Housekeeping"/>
    <s v="Finished Good"/>
    <s v="Pcs."/>
    <n v="1100"/>
    <n v="1199"/>
    <n v="123"/>
    <n v="24.01"/>
    <n v="51075.75"/>
    <n v="0"/>
    <n v="0"/>
    <n v="0"/>
    <n v="0"/>
    <n v="0"/>
    <n v="0"/>
    <n v="0"/>
    <n v="0"/>
    <n v="0"/>
    <n v="0"/>
    <n v="147.477"/>
    <n v="0"/>
    <n v="0"/>
    <n v="10"/>
    <n v="10"/>
    <n v="0"/>
    <n v="123"/>
    <n v="51075.75"/>
    <n v="34.010000000000005"/>
    <n v="0"/>
  </r>
  <r>
    <x v="4"/>
    <s v="840.Krishna Bkt. 40L (Red)"/>
    <s v="Housekeeping"/>
    <s v="Finished Good"/>
    <s v="Pcs."/>
    <n v="1100"/>
    <n v="1199"/>
    <n v="8"/>
    <n v="102.67"/>
    <n v="3322"/>
    <n v="0"/>
    <n v="0"/>
    <n v="0"/>
    <n v="0"/>
    <n v="0"/>
    <n v="0"/>
    <n v="0"/>
    <n v="0"/>
    <n v="0"/>
    <n v="0"/>
    <n v="9.5920000000000005"/>
    <n v="0"/>
    <n v="0"/>
    <n v="60"/>
    <n v="60"/>
    <n v="0"/>
    <n v="8"/>
    <n v="3322"/>
    <n v="162.67000000000002"/>
    <n v="0"/>
  </r>
  <r>
    <x v="4"/>
    <s v="840.Krishna Bkt. 40L (Y)"/>
    <s v="Housekeeping"/>
    <s v="Finished Good"/>
    <s v="Pcs."/>
    <n v="1100"/>
    <n v="1199"/>
    <n v="72"/>
    <n v="3.25"/>
    <n v="29898"/>
    <n v="0"/>
    <n v="0"/>
    <n v="0"/>
    <n v="0"/>
    <n v="0"/>
    <n v="0"/>
    <n v="0"/>
    <n v="0"/>
    <n v="0"/>
    <n v="0"/>
    <n v="86.328000000000003"/>
    <n v="0"/>
    <n v="0"/>
    <n v="0"/>
    <n v="0"/>
    <n v="0"/>
    <n v="72"/>
    <n v="29898"/>
    <n v="3.25"/>
    <n v="0"/>
  </r>
  <r>
    <x v="4"/>
    <s v="841 KRISHNA BKT LID (BLUE)"/>
    <s v="Housekeeping"/>
    <s v="Finished Good"/>
    <s v="Pcs."/>
    <n v="384"/>
    <n v="419"/>
    <n v="38"/>
    <n v="62.47"/>
    <n v="3971"/>
    <n v="0"/>
    <n v="0"/>
    <n v="0"/>
    <n v="0"/>
    <n v="10"/>
    <n v="783.8"/>
    <n v="0"/>
    <n v="0"/>
    <n v="0"/>
    <n v="0"/>
    <n v="15.922000000000001"/>
    <n v="0"/>
    <n v="0"/>
    <n v="50"/>
    <n v="50"/>
    <n v="4.1900000000000004"/>
    <n v="28"/>
    <n v="2926"/>
    <n v="108.28"/>
    <n v="0"/>
  </r>
  <r>
    <x v="4"/>
    <s v="841 KRISHNA BKT LID (D.BLUE)"/>
    <s v="Housekeeping"/>
    <s v="Trading"/>
    <s v="Pcs."/>
    <m/>
    <n v="0"/>
    <n v="135"/>
    <n v="6.1"/>
    <n v="0"/>
    <n v="0"/>
    <n v="0"/>
    <n v="0"/>
    <n v="0"/>
    <n v="0"/>
    <n v="0"/>
    <n v="0"/>
    <n v="0"/>
    <n v="0"/>
    <n v="0"/>
    <n v="0"/>
    <n v="0"/>
    <n v="0"/>
    <n v="0"/>
    <n v="0"/>
    <n v="0"/>
    <n v="135"/>
    <n v="0"/>
    <n v="6.1"/>
    <n v="0"/>
  </r>
  <r>
    <x v="4"/>
    <s v="841 KRISHNA BKT LID (D.GREEN)"/>
    <s v="Housekeeping"/>
    <s v="Finished Good"/>
    <s v="Pcs."/>
    <n v="384"/>
    <n v="419"/>
    <n v="270"/>
    <n v="8.4499999999999993"/>
    <n v="28215"/>
    <n v="0"/>
    <n v="0"/>
    <n v="0"/>
    <n v="0"/>
    <n v="0"/>
    <n v="0"/>
    <n v="0"/>
    <n v="0"/>
    <n v="0"/>
    <n v="0"/>
    <n v="113.13"/>
    <n v="0"/>
    <n v="0"/>
    <n v="0"/>
    <n v="0"/>
    <n v="0"/>
    <n v="270"/>
    <n v="28215"/>
    <n v="8.4499999999999993"/>
    <n v="0"/>
  </r>
  <r>
    <x v="4"/>
    <s v="841 KRISHNA BKT LID (PINK)"/>
    <s v="Housekeeping"/>
    <s v="Finished Good"/>
    <s v="Pcs."/>
    <n v="384"/>
    <n v="419"/>
    <n v="430"/>
    <n v="15.69"/>
    <n v="44935"/>
    <n v="0"/>
    <n v="0"/>
    <n v="0"/>
    <n v="0"/>
    <n v="15"/>
    <n v="1170"/>
    <n v="0"/>
    <n v="0"/>
    <n v="0"/>
    <n v="0"/>
    <n v="180.17"/>
    <n v="0"/>
    <n v="0"/>
    <n v="0"/>
    <n v="0"/>
    <n v="6.2850000000000001"/>
    <n v="415"/>
    <n v="43367.5"/>
    <n v="9.4049999999999994"/>
    <n v="0"/>
  </r>
  <r>
    <x v="4"/>
    <s v="841.KRISHNA BKT. LID (BL)"/>
    <s v="Component"/>
    <s v="Finished Good"/>
    <s v="Pcs."/>
    <n v="384"/>
    <n v="419"/>
    <n v="185"/>
    <n v="4.6100000000000003"/>
    <n v="19332.5"/>
    <n v="0"/>
    <n v="0"/>
    <n v="0"/>
    <n v="0"/>
    <n v="0"/>
    <n v="0"/>
    <n v="0"/>
    <n v="0"/>
    <n v="0"/>
    <n v="0"/>
    <n v="77.515000000000001"/>
    <n v="0"/>
    <n v="0"/>
    <n v="0"/>
    <n v="0"/>
    <n v="0"/>
    <n v="185"/>
    <n v="19332.5"/>
    <n v="4.6100000000000003"/>
    <n v="0"/>
  </r>
  <r>
    <x v="4"/>
    <s v="841.KRISHNA BKT. LID (RED)"/>
    <s v="Housekeeping"/>
    <s v="Finished Good"/>
    <s v="Pcs."/>
    <n v="384"/>
    <n v="419"/>
    <n v="158"/>
    <n v="15.92"/>
    <n v="16511"/>
    <n v="0"/>
    <n v="0"/>
    <n v="0"/>
    <n v="0"/>
    <n v="0"/>
    <n v="0"/>
    <n v="0"/>
    <n v="0"/>
    <n v="0"/>
    <n v="0"/>
    <n v="66.201999999999998"/>
    <n v="0"/>
    <n v="0"/>
    <n v="10"/>
    <n v="10"/>
    <n v="0"/>
    <n v="158"/>
    <n v="16511"/>
    <n v="25.92"/>
    <n v="0"/>
  </r>
  <r>
    <x v="4"/>
    <s v="841.KRISHNA BKT. LID (Y)"/>
    <s v="Housekeeping"/>
    <s v="Finished Good"/>
    <s v="Pcs."/>
    <n v="384"/>
    <n v="419"/>
    <n v="215"/>
    <n v="9.7100000000000009"/>
    <n v="22467.5"/>
    <n v="0"/>
    <n v="0"/>
    <n v="0"/>
    <n v="0"/>
    <n v="0"/>
    <n v="0"/>
    <n v="0"/>
    <n v="0"/>
    <n v="0"/>
    <n v="0"/>
    <n v="90.084999999999994"/>
    <n v="0"/>
    <n v="0"/>
    <n v="0"/>
    <n v="0"/>
    <n v="0"/>
    <n v="215"/>
    <n v="22467.5"/>
    <n v="9.7100000000000009"/>
    <n v="0"/>
  </r>
  <r>
    <x v="4"/>
    <s v="842 Krishana Bkt Only Swing Lid (P)"/>
    <s v="Housekeeping"/>
    <s v="Finished Good"/>
    <s v="Pcs."/>
    <n v="620"/>
    <n v="676"/>
    <n v="15"/>
    <n v="17.52"/>
    <n v="2970"/>
    <n v="0"/>
    <n v="0"/>
    <n v="0"/>
    <n v="0"/>
    <n v="5"/>
    <n v="573.75"/>
    <n v="0"/>
    <n v="0"/>
    <n v="0"/>
    <n v="0"/>
    <n v="10.14"/>
    <n v="0"/>
    <n v="0"/>
    <n v="10"/>
    <n v="10"/>
    <n v="3.38"/>
    <n v="10"/>
    <n v="1980"/>
    <n v="24.14"/>
    <n v="0"/>
  </r>
  <r>
    <x v="4"/>
    <s v="842 Krishna Bkt Only Swing Lid (B)"/>
    <s v="Housekeeping"/>
    <s v="Finished Good"/>
    <s v="Pcs."/>
    <n v="620"/>
    <n v="676"/>
    <n v="-20"/>
    <n v="56.48"/>
    <n v="-2768.4"/>
    <n v="0"/>
    <n v="0"/>
    <n v="0"/>
    <n v="0"/>
    <n v="0"/>
    <n v="0"/>
    <n v="0"/>
    <n v="0"/>
    <n v="0"/>
    <n v="0"/>
    <n v="-13.52"/>
    <n v="0"/>
    <n v="0"/>
    <n v="20"/>
    <n v="20"/>
    <n v="0"/>
    <n v="-20"/>
    <n v="-2768.4"/>
    <n v="76.47999999999999"/>
    <n v="0"/>
  </r>
  <r>
    <x v="4"/>
    <s v="842 Krishna Bkt Only Swing Lid (D.G)"/>
    <s v="Housekeeping"/>
    <s v="Finished Good"/>
    <s v="Pcs."/>
    <n v="620"/>
    <n v="676"/>
    <n v="195"/>
    <n v="2.5"/>
    <n v="38610"/>
    <n v="0"/>
    <n v="0"/>
    <n v="0"/>
    <n v="0"/>
    <n v="0"/>
    <n v="0"/>
    <n v="0"/>
    <n v="0"/>
    <n v="0"/>
    <n v="0"/>
    <n v="131.82"/>
    <n v="0"/>
    <n v="0"/>
    <n v="0"/>
    <n v="0"/>
    <n v="0"/>
    <n v="195"/>
    <n v="38610"/>
    <n v="2.5"/>
    <n v="0"/>
  </r>
  <r>
    <x v="4"/>
    <s v="842 Krishna Bkt. Only Swing Lid (Y)"/>
    <s v="Housekeeping"/>
    <s v="Trading"/>
    <s v="Pcs."/>
    <m/>
    <n v="0"/>
    <n v="23"/>
    <n v="1.04"/>
    <n v="2470.66"/>
    <n v="0"/>
    <n v="0"/>
    <n v="0"/>
    <n v="0"/>
    <n v="0"/>
    <n v="0"/>
    <n v="0"/>
    <n v="0"/>
    <n v="0"/>
    <n v="0"/>
    <n v="0"/>
    <n v="0"/>
    <n v="0"/>
    <n v="0"/>
    <n v="0"/>
    <n v="0"/>
    <n v="23"/>
    <n v="2470.66"/>
    <n v="1.04"/>
    <n v="0"/>
  </r>
  <r>
    <x v="4"/>
    <s v="842. Krishna Bkt. Only Swing Lid (R)"/>
    <s v="Housekeeping"/>
    <s v="Finished Good"/>
    <s v="Pcs."/>
    <n v="620"/>
    <n v="676"/>
    <n v="51"/>
    <n v="29.69"/>
    <n v="5366.22"/>
    <n v="0"/>
    <n v="0"/>
    <n v="0"/>
    <n v="0"/>
    <n v="0"/>
    <n v="0"/>
    <n v="0"/>
    <n v="0"/>
    <n v="0"/>
    <n v="0"/>
    <n v="34.475999999999999"/>
    <n v="0"/>
    <n v="0"/>
    <n v="20"/>
    <n v="20"/>
    <n v="0"/>
    <n v="51"/>
    <n v="5366.22"/>
    <n v="49.69"/>
    <n v="0"/>
  </r>
  <r>
    <x v="4"/>
    <s v="842.Krishana Bkt Only Swing Lid (D.B)"/>
    <s v="Housekeeping"/>
    <s v="Trading"/>
    <s v="Pcs."/>
    <m/>
    <n v="0"/>
    <n v="42"/>
    <n v="1.9"/>
    <n v="8316"/>
    <n v="0"/>
    <n v="0"/>
    <n v="0"/>
    <n v="0"/>
    <n v="0"/>
    <n v="0"/>
    <n v="0"/>
    <n v="0"/>
    <n v="0"/>
    <n v="0"/>
    <n v="0"/>
    <n v="0"/>
    <n v="0"/>
    <n v="0"/>
    <n v="0"/>
    <n v="0"/>
    <n v="42"/>
    <n v="8316"/>
    <n v="1.9"/>
    <n v="0"/>
  </r>
  <r>
    <x v="4"/>
    <s v="901 Garb.Bkt W.Handle 10L(B)"/>
    <s v="Housekeeping"/>
    <s v="Finished Good"/>
    <s v="Pcs."/>
    <n v="583"/>
    <n v="635"/>
    <n v="0"/>
    <n v="4.09"/>
    <n v="0"/>
    <n v="0"/>
    <n v="0"/>
    <n v="1000"/>
    <n v="70950"/>
    <n v="1000"/>
    <n v="90680"/>
    <n v="0"/>
    <n v="0"/>
    <n v="0"/>
    <n v="0"/>
    <n v="0"/>
    <n v="583"/>
    <n v="97.879870000000011"/>
    <n v="0"/>
    <n v="680.87986999999998"/>
    <n v="635"/>
    <n v="0"/>
    <n v="0"/>
    <n v="49.969870000000014"/>
    <n v="0"/>
  </r>
  <r>
    <x v="4"/>
    <s v="901 Garb.Bkt W.Handle 10L(R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901.Garb.Bkt.W.Handle10L(D.B)"/>
    <s v="Housekeeping"/>
    <s v="Trading"/>
    <s v="Pcs."/>
    <m/>
    <m/>
    <m/>
    <n v="225.48"/>
    <m/>
    <m/>
    <m/>
    <m/>
    <m/>
    <m/>
    <m/>
    <m/>
    <m/>
    <n v="0"/>
    <m/>
    <n v="0"/>
    <n v="0"/>
    <n v="0"/>
    <n v="0"/>
    <n v="0"/>
    <n v="0"/>
    <m/>
    <m/>
    <n v="225.48"/>
    <n v="0"/>
  </r>
  <r>
    <x v="4"/>
    <s v="902. Garbage Bkt. With Handle 13 L (Gr)"/>
    <s v="Rajeshwari"/>
    <s v="Finished Good"/>
    <s v="Pcs."/>
    <n v="653"/>
    <n v="712"/>
    <n v="0"/>
    <n v="3.04"/>
    <n v="0"/>
    <n v="0"/>
    <n v="0"/>
    <n v="250"/>
    <n v="21717.5"/>
    <n v="250"/>
    <n v="46612.5"/>
    <n v="0"/>
    <n v="0"/>
    <n v="0"/>
    <n v="0"/>
    <n v="0"/>
    <n v="163.25"/>
    <n v="27.408042500000001"/>
    <n v="0"/>
    <n v="190.65804249999999"/>
    <n v="178"/>
    <n v="0"/>
    <n v="0"/>
    <n v="15.698042499999985"/>
    <n v="0"/>
  </r>
  <r>
    <x v="4"/>
    <s v="904 Modern Bathroom Wiper With Upvc Pipe"/>
    <s v="Housekeeping"/>
    <s v="Finished Good"/>
    <s v="Pcs."/>
    <n v="100"/>
    <n v="109"/>
    <n v="338"/>
    <n v="50.99"/>
    <n v="16977.740000000002"/>
    <n v="0"/>
    <n v="0"/>
    <n v="0"/>
    <n v="0"/>
    <n v="240"/>
    <n v="16272"/>
    <n v="0"/>
    <n v="0"/>
    <n v="0"/>
    <n v="0"/>
    <n v="36.841999999999999"/>
    <n v="0"/>
    <n v="0"/>
    <n v="0"/>
    <n v="0"/>
    <n v="26.16"/>
    <n v="98"/>
    <n v="4922.54"/>
    <n v="24.830000000000002"/>
    <n v="0"/>
  </r>
  <r>
    <x v="4"/>
    <s v="905 SUPER DRY BATHROOM WIPER"/>
    <s v="Housekeeping"/>
    <s v="Finished Good"/>
    <s v="Pcs."/>
    <n v="90"/>
    <n v="98"/>
    <n v="143"/>
    <n v="19.04"/>
    <n v="7149.11"/>
    <n v="0"/>
    <n v="0"/>
    <n v="0"/>
    <n v="0"/>
    <n v="48"/>
    <n v="3661.44"/>
    <n v="0"/>
    <n v="0"/>
    <n v="0"/>
    <n v="0"/>
    <n v="14.013999999999999"/>
    <n v="0"/>
    <n v="0"/>
    <n v="0"/>
    <n v="0"/>
    <n v="4.7039999999999997"/>
    <n v="95"/>
    <n v="4749.41"/>
    <n v="14.335999999999999"/>
    <n v="0"/>
  </r>
  <r>
    <x v="4"/>
    <s v="906 Modern Floor Wiper With Upvc Pipe"/>
    <s v="Housekeeping"/>
    <s v="Finished Good"/>
    <s v="Pcs."/>
    <n v="70"/>
    <n v="76"/>
    <n v="254"/>
    <n v="66.13"/>
    <n v="13242.46"/>
    <n v="0"/>
    <n v="0"/>
    <n v="0"/>
    <n v="0"/>
    <n v="192"/>
    <n v="14645.76"/>
    <n v="0"/>
    <n v="0"/>
    <n v="0"/>
    <n v="0"/>
    <n v="19.303999999999998"/>
    <n v="0"/>
    <n v="0"/>
    <n v="0"/>
    <n v="0"/>
    <n v="14.592000000000001"/>
    <n v="62"/>
    <n v="3232.41"/>
    <n v="51.537999999999997"/>
    <n v="0"/>
  </r>
  <r>
    <x v="4"/>
    <s v="907 MODERN PLUS FLOOR WIPER"/>
    <s v="Housekeeping"/>
    <s v="Finished Good"/>
    <s v="Pcs."/>
    <n v="140"/>
    <n v="153"/>
    <n v="0"/>
    <n v="38.86"/>
    <n v="0"/>
    <n v="0"/>
    <n v="0"/>
    <n v="312"/>
    <n v="15912"/>
    <n v="312"/>
    <n v="27764.880000000001"/>
    <n v="0"/>
    <n v="0"/>
    <n v="0"/>
    <n v="0"/>
    <n v="0"/>
    <n v="43.68"/>
    <n v="7.3334352000000003"/>
    <n v="0"/>
    <n v="51.013435200000004"/>
    <n v="47.735999999999997"/>
    <n v="0"/>
    <n v="0"/>
    <n v="42.137435200000006"/>
    <n v="0"/>
  </r>
  <r>
    <x v="4"/>
    <s v="908 SUPER DRY FLOOR WIPER"/>
    <s v="Housekeeping"/>
    <s v="Finished Good"/>
    <s v="Pcs."/>
    <n v="150"/>
    <n v="163"/>
    <n v="0"/>
    <n v="18.760000000000002"/>
    <n v="0"/>
    <n v="0"/>
    <n v="0"/>
    <n v="216"/>
    <n v="12787.2"/>
    <n v="216"/>
    <n v="21967.200000000001"/>
    <n v="0"/>
    <n v="0"/>
    <n v="0"/>
    <n v="0"/>
    <n v="0"/>
    <n v="32.4"/>
    <n v="5.4396360000000001"/>
    <n v="0"/>
    <n v="37.839635999999999"/>
    <n v="35.207999999999998"/>
    <n v="0"/>
    <n v="0"/>
    <n v="21.391636000000005"/>
    <n v="0"/>
  </r>
  <r>
    <x v="4"/>
    <s v="909. LITTLE CHAMP"/>
    <s v="Housekeeping"/>
    <s v="Finished Good"/>
    <s v="Pcs."/>
    <n v="135"/>
    <n v="147"/>
    <n v="1316"/>
    <n v="135.62"/>
    <n v="13066.2"/>
    <n v="0"/>
    <n v="0"/>
    <n v="130"/>
    <n v="1209"/>
    <n v="1248"/>
    <n v="23262.720000000001"/>
    <n v="0"/>
    <n v="0"/>
    <n v="0"/>
    <n v="0"/>
    <n v="193.452"/>
    <n v="17.55"/>
    <n v="2.9464695000000005"/>
    <n v="370"/>
    <n v="390.49646949999999"/>
    <n v="183.45599999999999"/>
    <n v="198"/>
    <n v="1954.7"/>
    <n v="342.66046949999998"/>
    <n v="0"/>
  </r>
  <r>
    <x v="4"/>
    <s v="910.Little Star BathroomWiper"/>
    <s v="Housekeeping"/>
    <s v="Trading"/>
    <s v="Pcs."/>
    <m/>
    <n v="0"/>
    <n v="240"/>
    <n v="10.84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0"/>
    <n v="10.84"/>
    <n v="0"/>
  </r>
  <r>
    <x v="4"/>
    <s v="911 PVC PLUNGER"/>
    <s v="Housekeeping"/>
    <s v="Trading"/>
    <s v="Pcs."/>
    <n v="0"/>
    <n v="0"/>
    <n v="1646"/>
    <n v="43.75"/>
    <n v="32085.41"/>
    <n v="9"/>
    <n v="327.96"/>
    <n v="0"/>
    <n v="0"/>
    <n v="1200"/>
    <n v="31624"/>
    <n v="0"/>
    <n v="0"/>
    <n v="0"/>
    <n v="0"/>
    <n v="0"/>
    <n v="0"/>
    <n v="0"/>
    <n v="0"/>
    <n v="0"/>
    <n v="0"/>
    <n v="455"/>
    <n v="8916.99"/>
    <n v="43.75"/>
    <n v="0"/>
  </r>
  <r>
    <x v="4"/>
    <s v="912 Modern Plus BathroomWiper"/>
    <s v="Housekeeping"/>
    <s v="Finished Good"/>
    <s v="Pcs."/>
    <n v="80"/>
    <n v="87"/>
    <n v="238"/>
    <n v="26.89"/>
    <n v="12309.97"/>
    <n v="0"/>
    <n v="0"/>
    <n v="266"/>
    <n v="15452"/>
    <n v="504"/>
    <n v="29897.279999999999"/>
    <n v="0"/>
    <n v="0"/>
    <n v="0"/>
    <n v="0"/>
    <n v="20.706"/>
    <n v="21.28"/>
    <n v="3.5726992000000006"/>
    <n v="0"/>
    <n v="24.852699200000004"/>
    <n v="43.847999999999999"/>
    <n v="0"/>
    <n v="0"/>
    <n v="7.8946992000000051"/>
    <n v="0"/>
  </r>
  <r>
    <x v="4"/>
    <s v="912/915 THREAD WIPER BODY(BLACK)"/>
    <s v="Rajeshwari"/>
    <s v="Trading"/>
    <s v="Pcs."/>
    <m/>
    <n v="0"/>
    <n v="0"/>
    <n v="0"/>
    <n v="0"/>
    <n v="0"/>
    <n v="0"/>
    <n v="2376"/>
    <n v="6671.93"/>
    <n v="0"/>
    <n v="0"/>
    <n v="480"/>
    <n v="81.004800000000003"/>
    <n v="561.00480000000005"/>
    <n v="1348.8"/>
    <n v="0"/>
    <n v="0"/>
    <n v="0"/>
    <n v="0"/>
    <n v="0"/>
    <n v="0"/>
    <n v="1896"/>
    <n v="5324.05"/>
    <n v="0"/>
    <n v="0"/>
  </r>
  <r>
    <x v="4"/>
    <s v="915 Sparkle Floor Wiper"/>
    <s v="Housekeeping"/>
    <s v="Finished Good"/>
    <s v="Pcs."/>
    <n v="100"/>
    <n v="109"/>
    <n v="135"/>
    <n v="68.739999999999995"/>
    <n v="8384.93"/>
    <n v="0"/>
    <n v="0"/>
    <n v="369"/>
    <n v="26947.200000000001"/>
    <n v="504"/>
    <n v="38445.120000000003"/>
    <n v="0"/>
    <n v="0"/>
    <n v="0"/>
    <n v="0"/>
    <n v="14.715"/>
    <n v="36.9"/>
    <n v="6.1951409999999996"/>
    <n v="30"/>
    <n v="73.095140999999998"/>
    <n v="54.936"/>
    <n v="0"/>
    <n v="0"/>
    <n v="86.899140999999986"/>
    <n v="0"/>
  </r>
  <r>
    <x v="4"/>
    <s v="917 POWER PLUNGER"/>
    <s v="Housekeeping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921. Splash Broom 21&quot; (Mix.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942.Mahalakshmi Grass Broom"/>
    <s v="Housekeeping"/>
    <s v="Trading"/>
    <s v="Pcs."/>
    <n v="0"/>
    <n v="0"/>
    <n v="4669"/>
    <n v="60.95"/>
    <n v="373520"/>
    <n v="0"/>
    <n v="0"/>
    <n v="0"/>
    <n v="0"/>
    <n v="2416"/>
    <n v="233120"/>
    <n v="0"/>
    <n v="0"/>
    <n v="0"/>
    <n v="0"/>
    <n v="0"/>
    <n v="0"/>
    <n v="0"/>
    <n v="0"/>
    <n v="0"/>
    <n v="0"/>
    <n v="2253"/>
    <n v="180240"/>
    <n v="60.95"/>
    <n v="0"/>
  </r>
  <r>
    <x v="4"/>
    <s v="APOLLO WIPER ONLY BLADE"/>
    <s v="NEAT &amp; CLEAN"/>
    <s v="Trading"/>
    <s v="Pcs."/>
    <m/>
    <n v="0"/>
    <n v="-2424"/>
    <n v="0"/>
    <n v="-36456.959999999999"/>
    <n v="0"/>
    <n v="0"/>
    <n v="0"/>
    <n v="0"/>
    <n v="0"/>
    <n v="0"/>
    <n v="0"/>
    <n v="0"/>
    <n v="0"/>
    <n v="0"/>
    <n v="0"/>
    <n v="0"/>
    <n v="0"/>
    <n v="0"/>
    <n v="0"/>
    <n v="0"/>
    <n v="-2424"/>
    <n v="-36456.959999999999"/>
    <n v="0"/>
    <n v="0"/>
  </r>
  <r>
    <x v="4"/>
    <s v="BATH ROOM WIPER BLADE"/>
    <s v="Housekeeping"/>
    <s v="Trading"/>
    <s v="Pcs."/>
    <m/>
    <n v="0"/>
    <n v="869"/>
    <n v="80.19"/>
    <n v="3787.26"/>
    <n v="0"/>
    <n v="0"/>
    <n v="2380"/>
    <n v="20815.96"/>
    <n v="0"/>
    <n v="0"/>
    <n v="552"/>
    <n v="93.15552000000001"/>
    <n v="645.15552000000002"/>
    <n v="3258.72"/>
    <n v="0"/>
    <n v="0"/>
    <n v="0"/>
    <n v="0"/>
    <n v="0"/>
    <n v="0"/>
    <n v="2697"/>
    <n v="21344.11"/>
    <n v="80.19"/>
    <n v="0"/>
  </r>
  <r>
    <x v="4"/>
    <s v="Bathroom Wiper Only Body ( Blue)"/>
    <s v="Component"/>
    <s v="Trading"/>
    <s v="Pcs."/>
    <m/>
    <n v="0"/>
    <n v="210"/>
    <n v="0"/>
    <n v="1573.13"/>
    <n v="0"/>
    <n v="0"/>
    <n v="0"/>
    <n v="0"/>
    <n v="0"/>
    <n v="0"/>
    <n v="120"/>
    <n v="20.251200000000001"/>
    <n v="140.25120000000001"/>
    <n v="898.8"/>
    <n v="0"/>
    <n v="0"/>
    <n v="0"/>
    <n v="0"/>
    <n v="0"/>
    <n v="0"/>
    <n v="90"/>
    <n v="674.2"/>
    <n v="0"/>
    <n v="0"/>
  </r>
  <r>
    <x v="4"/>
    <s v="Bathroom Wiper Only Body (silver)"/>
    <s v="Component"/>
    <s v="Trading"/>
    <s v="Pcs."/>
    <m/>
    <n v="0"/>
    <n v="70"/>
    <n v="0"/>
    <n v="520.78"/>
    <n v="0"/>
    <n v="0"/>
    <n v="0"/>
    <n v="0"/>
    <n v="0"/>
    <n v="0"/>
    <n v="0"/>
    <n v="0"/>
    <n v="0"/>
    <n v="0"/>
    <n v="0"/>
    <n v="0"/>
    <n v="0"/>
    <n v="0"/>
    <n v="0"/>
    <n v="0"/>
    <n v="70"/>
    <n v="520.78"/>
    <n v="0"/>
    <n v="0"/>
  </r>
  <r>
    <x v="4"/>
    <s v="Bathroom Wiper Only Body(M.B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Bathroom Wiper Only Body(pink)"/>
    <s v="Component"/>
    <s v="Trading"/>
    <s v="Pcs."/>
    <m/>
    <n v="0"/>
    <n v="254"/>
    <n v="0"/>
    <n v="1893.37"/>
    <n v="0"/>
    <n v="0"/>
    <n v="0"/>
    <n v="0"/>
    <n v="0"/>
    <n v="0"/>
    <n v="120"/>
    <n v="20.251200000000001"/>
    <n v="140.25120000000001"/>
    <n v="894"/>
    <n v="0"/>
    <n v="0"/>
    <n v="0"/>
    <n v="0"/>
    <n v="0"/>
    <n v="0"/>
    <n v="134"/>
    <n v="998.86"/>
    <n v="0"/>
    <n v="0"/>
  </r>
  <r>
    <x v="4"/>
    <s v="BFLY-016 MULTIPURPOSE NO.16(B)"/>
    <s v="Ghamela"/>
    <s v="Finished Good"/>
    <s v="Pcs."/>
    <n v="465"/>
    <n v="507"/>
    <n v="702"/>
    <n v="433.57"/>
    <n v="40560.949999999997"/>
    <n v="0"/>
    <n v="0"/>
    <n v="0"/>
    <n v="0"/>
    <n v="288"/>
    <n v="20254.38"/>
    <n v="0"/>
    <n v="0"/>
    <n v="0"/>
    <n v="0"/>
    <n v="355.91399999999999"/>
    <n v="0"/>
    <n v="0"/>
    <n v="0"/>
    <n v="0"/>
    <n v="146.01599999999999"/>
    <n v="414"/>
    <n v="23920.55"/>
    <n v="287.55399999999997"/>
    <n v="0"/>
  </r>
  <r>
    <x v="4"/>
    <s v="BFLY-016 MULTIPURPOSE NO.16(O)"/>
    <s v="Ghamela"/>
    <s v="Finished Good"/>
    <s v="Pcs."/>
    <n v="465"/>
    <n v="507"/>
    <n v="981"/>
    <n v="583.42999999999995"/>
    <n v="56176.54"/>
    <n v="0"/>
    <n v="0"/>
    <n v="0"/>
    <n v="0"/>
    <n v="360"/>
    <n v="25311.99"/>
    <n v="0"/>
    <n v="0"/>
    <n v="0"/>
    <n v="0"/>
    <n v="497.36700000000002"/>
    <n v="0"/>
    <n v="0"/>
    <n v="0"/>
    <n v="0"/>
    <n v="182.52"/>
    <n v="621"/>
    <n v="35561.300000000003"/>
    <n v="400.90999999999997"/>
    <n v="0"/>
  </r>
  <r>
    <x v="4"/>
    <s v="BFLY-016 MULTIPURPOSE NO.16(P)"/>
    <s v="Ghamela"/>
    <s v="Finished Good"/>
    <s v="Pcs."/>
    <n v="465"/>
    <n v="507"/>
    <n v="193"/>
    <n v="125.51"/>
    <n v="11099.7"/>
    <n v="0"/>
    <n v="0"/>
    <n v="0"/>
    <n v="0"/>
    <n v="144"/>
    <n v="10195.59"/>
    <n v="0"/>
    <n v="0"/>
    <n v="0"/>
    <n v="0"/>
    <n v="97.850999999999999"/>
    <n v="0"/>
    <n v="0"/>
    <n v="0"/>
    <n v="0"/>
    <n v="73.007999999999996"/>
    <n v="49"/>
    <n v="2818.06"/>
    <n v="52.50200000000001"/>
    <n v="0"/>
  </r>
  <r>
    <x v="4"/>
    <s v="BFLY-017 ALLPURPOSE NO.17(B)"/>
    <s v="Ghamela"/>
    <s v="Finished Good"/>
    <s v="Pcs."/>
    <n v="415"/>
    <n v="452"/>
    <n v="417"/>
    <n v="1125.28"/>
    <n v="21680.19"/>
    <n v="0"/>
    <n v="0"/>
    <n v="0"/>
    <n v="0"/>
    <n v="0"/>
    <n v="0"/>
    <n v="0"/>
    <n v="0"/>
    <n v="0"/>
    <n v="0"/>
    <n v="188.48400000000001"/>
    <n v="0"/>
    <n v="0"/>
    <n v="0"/>
    <n v="0"/>
    <n v="0"/>
    <n v="417"/>
    <n v="21680.19"/>
    <n v="1125.28"/>
    <n v="0"/>
  </r>
  <r>
    <x v="4"/>
    <s v="BFLY-017 ALLPURPOSE NO.17(O)"/>
    <s v="Ghamela"/>
    <s v="Finished Good"/>
    <s v="Pcs."/>
    <n v="415"/>
    <n v="452"/>
    <n v="795"/>
    <n v="387.7"/>
    <n v="41077.85"/>
    <n v="0"/>
    <n v="0"/>
    <n v="0"/>
    <n v="0"/>
    <n v="0"/>
    <n v="0"/>
    <n v="0"/>
    <n v="0"/>
    <n v="0"/>
    <n v="0"/>
    <n v="359.34"/>
    <n v="0"/>
    <n v="0"/>
    <n v="0"/>
    <n v="0"/>
    <n v="0"/>
    <n v="795"/>
    <n v="41077.85"/>
    <n v="387.7"/>
    <n v="0"/>
  </r>
  <r>
    <x v="4"/>
    <s v="BFLY-017 ALLPURPOSE NO.17(P)"/>
    <s v="Ghamela"/>
    <s v="Finished Good"/>
    <s v="Pcs."/>
    <n v="415"/>
    <n v="452"/>
    <n v="807"/>
    <n v="402.47"/>
    <n v="41857.14"/>
    <n v="0"/>
    <n v="0"/>
    <n v="0"/>
    <n v="0"/>
    <n v="0"/>
    <n v="0"/>
    <n v="0"/>
    <n v="0"/>
    <n v="0"/>
    <n v="0"/>
    <n v="364.76400000000001"/>
    <n v="0"/>
    <n v="0"/>
    <n v="0"/>
    <n v="0"/>
    <n v="0"/>
    <n v="807"/>
    <n v="41857.14"/>
    <n v="402.47"/>
    <n v="0"/>
  </r>
  <r>
    <x v="4"/>
    <s v="BOPP TAPE BRN 48MM X 55 MTR(PM)"/>
    <s v="Packing Material"/>
    <s v="Trading"/>
    <s v="Pcs."/>
    <m/>
    <n v="0"/>
    <n v="24"/>
    <n v="1.08"/>
    <n v="3050.64"/>
    <n v="0"/>
    <n v="0"/>
    <n v="0"/>
    <n v="0"/>
    <n v="0"/>
    <n v="0"/>
    <n v="0"/>
    <n v="0"/>
    <n v="0"/>
    <n v="0"/>
    <n v="0"/>
    <n v="0"/>
    <n v="0"/>
    <n v="0"/>
    <n v="0"/>
    <n v="0"/>
    <n v="24"/>
    <n v="3050.64"/>
    <n v="1.08"/>
    <n v="0"/>
  </r>
  <r>
    <x v="4"/>
    <s v="Brown Cellotape(48MM X 55 MTR(PM)"/>
    <s v="Packing Material"/>
    <s v="Trading"/>
    <s v="Pcs."/>
    <m/>
    <n v="0"/>
    <n v="24"/>
    <n v="1.08"/>
    <n v="3050.64"/>
    <n v="0"/>
    <n v="0"/>
    <n v="0"/>
    <n v="0"/>
    <n v="0"/>
    <n v="0"/>
    <n v="0"/>
    <n v="0"/>
    <n v="0"/>
    <n v="0"/>
    <n v="0"/>
    <n v="0"/>
    <n v="0"/>
    <n v="0"/>
    <n v="0"/>
    <n v="0"/>
    <n v="24"/>
    <n v="3050.64"/>
    <n v="1.08"/>
    <n v="0"/>
  </r>
  <r>
    <x v="4"/>
    <s v="BULLDOZER FLOOR WIPER ONLY BLADE"/>
    <s v="NEAT &amp; CLEAN"/>
    <s v="Finished Good"/>
    <s v="Pcs."/>
    <m/>
    <m/>
    <m/>
    <n v="12.01"/>
    <m/>
    <m/>
    <m/>
    <m/>
    <m/>
    <m/>
    <m/>
    <m/>
    <m/>
    <n v="0"/>
    <m/>
    <n v="0"/>
    <n v="0"/>
    <n v="0"/>
    <n v="0"/>
    <n v="0"/>
    <n v="0"/>
    <m/>
    <m/>
    <n v="12.01"/>
    <n v="0"/>
  </r>
  <r>
    <x v="4"/>
    <s v="BULLDOZER FLOOR WIPER ONLY BLADE(SILICON"/>
    <s v="NEAT &amp; CLEAN"/>
    <s v="Finished Good"/>
    <s v="Pcs."/>
    <m/>
    <m/>
    <m/>
    <n v="6.64"/>
    <m/>
    <m/>
    <m/>
    <m/>
    <m/>
    <m/>
    <m/>
    <m/>
    <m/>
    <n v="0"/>
    <m/>
    <n v="0"/>
    <n v="0"/>
    <n v="0"/>
    <n v="0"/>
    <n v="0"/>
    <n v="0"/>
    <m/>
    <m/>
    <n v="6.64"/>
    <n v="0"/>
  </r>
  <r>
    <x v="4"/>
    <s v="BUTTERFLY COATED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Cap Body  3/4 (Pink)"/>
    <s v="Component"/>
    <s v="Trading"/>
    <s v="Pcs."/>
    <m/>
    <n v="0"/>
    <n v="1603"/>
    <n v="0"/>
    <n v="1235.05"/>
    <n v="0"/>
    <n v="0"/>
    <n v="0"/>
    <n v="0"/>
    <n v="0"/>
    <n v="0"/>
    <n v="120"/>
    <n v="20.251200000000001"/>
    <n v="140.25120000000001"/>
    <n v="92.4"/>
    <n v="0"/>
    <n v="0"/>
    <n v="0"/>
    <n v="0"/>
    <n v="0"/>
    <n v="0"/>
    <n v="1483"/>
    <n v="1142.5899999999999"/>
    <n v="0"/>
    <n v="0"/>
  </r>
  <r>
    <x v="4"/>
    <s v="Cap Body 3/4  (L. Blue)"/>
    <s v="Component"/>
    <s v="Trading"/>
    <s v="Pcs."/>
    <m/>
    <n v="0"/>
    <n v="1460"/>
    <n v="0"/>
    <n v="1114.97"/>
    <n v="0"/>
    <n v="0"/>
    <n v="0"/>
    <n v="0"/>
    <n v="0"/>
    <n v="0"/>
    <n v="120"/>
    <n v="20.251200000000001"/>
    <n v="140.25120000000001"/>
    <n v="91.2"/>
    <n v="0"/>
    <n v="0"/>
    <n v="0"/>
    <n v="0"/>
    <n v="0"/>
    <n v="0"/>
    <n v="1340"/>
    <n v="1023.33"/>
    <n v="0"/>
    <n v="0"/>
  </r>
  <r>
    <x v="4"/>
    <s v="Cap Body 3/4 (BL)"/>
    <s v="Rajeshwari"/>
    <s v="Trading"/>
    <s v="Pcs."/>
    <m/>
    <n v="0"/>
    <n v="7240"/>
    <n v="0"/>
    <n v="5379.01"/>
    <n v="0"/>
    <n v="0"/>
    <n v="0"/>
    <n v="0"/>
    <n v="0"/>
    <n v="0"/>
    <n v="0"/>
    <n v="0"/>
    <n v="0"/>
    <n v="0"/>
    <n v="0"/>
    <n v="0"/>
    <n v="0"/>
    <n v="0"/>
    <n v="0"/>
    <n v="0"/>
    <n v="7240"/>
    <n v="5379.01"/>
    <n v="0"/>
    <n v="0"/>
  </r>
  <r>
    <x v="4"/>
    <s v="Cap Body 3/4 (GR)"/>
    <s v="Rajeshwari"/>
    <s v="Trading"/>
    <s v="Pcs."/>
    <m/>
    <n v="0"/>
    <n v="708"/>
    <n v="0"/>
    <n v="546.39"/>
    <n v="0"/>
    <n v="0"/>
    <n v="0"/>
    <n v="0"/>
    <n v="0"/>
    <n v="0"/>
    <n v="0"/>
    <n v="0"/>
    <n v="0"/>
    <n v="0"/>
    <n v="0"/>
    <n v="0"/>
    <n v="0"/>
    <n v="0"/>
    <n v="0"/>
    <n v="0"/>
    <n v="708"/>
    <n v="546.39"/>
    <n v="0"/>
    <n v="0"/>
  </r>
  <r>
    <x v="4"/>
    <s v="Cap Body 3/4 (M.B)"/>
    <s v="Rajeshwari"/>
    <s v="Trading"/>
    <s v="Pcs."/>
    <m/>
    <n v="0"/>
    <n v="500"/>
    <n v="0"/>
    <n v="376.28"/>
    <n v="0"/>
    <n v="0"/>
    <n v="0"/>
    <n v="0"/>
    <n v="0"/>
    <n v="0"/>
    <n v="0"/>
    <n v="0"/>
    <n v="0"/>
    <n v="0"/>
    <n v="0"/>
    <n v="0"/>
    <n v="0"/>
    <n v="0"/>
    <n v="0"/>
    <n v="0"/>
    <n v="500"/>
    <n v="376.28"/>
    <n v="0"/>
    <n v="0"/>
  </r>
  <r>
    <x v="4"/>
    <s v="Cap Body 3/4 (MW)"/>
    <s v="Rajeshwari"/>
    <s v="Trading"/>
    <s v="Pcs."/>
    <m/>
    <n v="0"/>
    <n v="648"/>
    <n v="0"/>
    <n v="490.42"/>
    <n v="0"/>
    <n v="0"/>
    <n v="0"/>
    <n v="0"/>
    <n v="0"/>
    <n v="0"/>
    <n v="0"/>
    <n v="0"/>
    <n v="0"/>
    <n v="0"/>
    <n v="0"/>
    <n v="0"/>
    <n v="0"/>
    <n v="0"/>
    <n v="0"/>
    <n v="0"/>
    <n v="648"/>
    <n v="490.42"/>
    <n v="0"/>
    <n v="0"/>
  </r>
  <r>
    <x v="4"/>
    <s v="Cap Body 3/4 (silver)"/>
    <s v="Housekeeping"/>
    <s v="Trading"/>
    <s v="Pcs."/>
    <m/>
    <n v="0"/>
    <n v="360"/>
    <n v="0"/>
    <n v="273.08999999999997"/>
    <n v="0"/>
    <n v="0"/>
    <n v="0"/>
    <n v="0"/>
    <n v="0"/>
    <n v="0"/>
    <n v="0"/>
    <n v="0"/>
    <n v="0"/>
    <n v="0"/>
    <n v="0"/>
    <n v="0"/>
    <n v="0"/>
    <n v="0"/>
    <n v="0"/>
    <n v="0"/>
    <n v="360"/>
    <n v="273.08999999999997"/>
    <n v="0"/>
    <n v="0"/>
  </r>
  <r>
    <x v="4"/>
    <s v="CASTER 25mm Rev Nylon WHEEL"/>
    <s v="Component"/>
    <s v="Trading"/>
    <s v="Pcs."/>
    <m/>
    <n v="0"/>
    <n v="5196"/>
    <n v="219.43"/>
    <n v="28569.52"/>
    <n v="0"/>
    <n v="0"/>
    <n v="0"/>
    <n v="0"/>
    <n v="0"/>
    <n v="0"/>
    <n v="0"/>
    <n v="0"/>
    <n v="0"/>
    <n v="0"/>
    <n v="0"/>
    <n v="0"/>
    <n v="0"/>
    <n v="0"/>
    <n v="0"/>
    <n v="0"/>
    <n v="5196"/>
    <n v="28569.52"/>
    <n v="219.43"/>
    <n v="0"/>
  </r>
  <r>
    <x v="4"/>
    <s v="CHAIR ARMLESS (HEAVY)"/>
    <s v="MAHANANDA"/>
    <s v="Trading"/>
    <s v="Pcs."/>
    <m/>
    <n v="0"/>
    <n v="300"/>
    <n v="13.54"/>
    <n v="137295"/>
    <n v="0"/>
    <n v="0"/>
    <n v="0"/>
    <n v="0"/>
    <n v="0"/>
    <n v="0"/>
    <n v="0"/>
    <n v="0"/>
    <n v="0"/>
    <n v="0"/>
    <n v="0"/>
    <n v="0"/>
    <n v="0"/>
    <n v="0"/>
    <n v="0"/>
    <n v="0"/>
    <n v="300"/>
    <n v="137295"/>
    <n v="13.54"/>
    <n v="0"/>
  </r>
  <r>
    <x v="4"/>
    <s v="Corrosion Rust Preventive Spray"/>
    <s v="General"/>
    <s v="Trading"/>
    <s v="Pcs."/>
    <m/>
    <n v="0"/>
    <n v="75"/>
    <n v="3.39"/>
    <n v="14625"/>
    <n v="25"/>
    <n v="4875"/>
    <n v="0"/>
    <n v="0"/>
    <n v="0"/>
    <n v="0"/>
    <n v="0"/>
    <n v="0"/>
    <n v="0"/>
    <n v="0"/>
    <n v="0"/>
    <n v="0"/>
    <n v="0"/>
    <n v="0"/>
    <n v="0"/>
    <n v="0"/>
    <n v="100"/>
    <n v="19500"/>
    <n v="3.39"/>
    <n v="0"/>
  </r>
  <r>
    <x v="4"/>
    <s v="DE0001 DEVNANDAN GOLD-24 (B)"/>
    <s v="Ghamela"/>
    <s v="Finished Good"/>
    <s v="Pcs."/>
    <n v="1500"/>
    <n v="1635"/>
    <n v="1"/>
    <n v="70.8"/>
    <n v="157.21"/>
    <n v="0"/>
    <n v="0"/>
    <n v="0"/>
    <n v="0"/>
    <n v="0"/>
    <n v="0"/>
    <n v="0"/>
    <n v="0"/>
    <n v="0"/>
    <n v="0"/>
    <n v="1.635"/>
    <n v="0"/>
    <n v="0"/>
    <n v="0"/>
    <n v="0"/>
    <n v="0"/>
    <n v="1"/>
    <n v="157.21"/>
    <n v="70.8"/>
    <n v="0"/>
  </r>
  <r>
    <x v="4"/>
    <s v="DE0001 DEVNANDAN GOLD-24 (O)"/>
    <s v="Ghamela"/>
    <s v="Finished Good"/>
    <s v="Pcs."/>
    <n v="1500"/>
    <n v="1635"/>
    <n v="-1"/>
    <n v="67.3"/>
    <n v="-155.86000000000001"/>
    <n v="0"/>
    <n v="0"/>
    <n v="0"/>
    <n v="0"/>
    <n v="0"/>
    <n v="0"/>
    <n v="0"/>
    <n v="0"/>
    <n v="0"/>
    <n v="0"/>
    <n v="-1.635"/>
    <n v="0"/>
    <n v="0"/>
    <n v="0"/>
    <n v="0"/>
    <n v="0"/>
    <n v="-1"/>
    <n v="-155.86000000000001"/>
    <n v="67.3"/>
    <n v="0"/>
  </r>
  <r>
    <x v="4"/>
    <s v="DE0001 DEVNANDAN GOLD-24 (P)"/>
    <s v="Ghamela"/>
    <s v="Finished Good"/>
    <s v="Pcs."/>
    <n v="1500"/>
    <n v="1635"/>
    <n v="-3"/>
    <n v="64.260000000000005"/>
    <n v="-468.54"/>
    <n v="0"/>
    <n v="0"/>
    <n v="0"/>
    <n v="0"/>
    <n v="0"/>
    <n v="0"/>
    <n v="0"/>
    <n v="0"/>
    <n v="0"/>
    <n v="0"/>
    <n v="-4.9050000000000002"/>
    <n v="0"/>
    <n v="0"/>
    <n v="0"/>
    <n v="0"/>
    <n v="0"/>
    <n v="-3"/>
    <n v="-468.54"/>
    <n v="64.260000000000005"/>
    <n v="0"/>
  </r>
  <r>
    <x v="4"/>
    <s v="DE0002 DEVNANDAN GOLD-21(B)"/>
    <s v="Ghamela"/>
    <s v="Finished Good"/>
    <s v="Pcs."/>
    <n v="1200"/>
    <n v="1308"/>
    <n v="9"/>
    <n v="66.22"/>
    <n v="1234.51"/>
    <n v="0"/>
    <n v="0"/>
    <n v="0"/>
    <n v="0"/>
    <n v="0"/>
    <n v="0"/>
    <n v="0"/>
    <n v="0"/>
    <n v="0"/>
    <n v="0"/>
    <n v="11.772"/>
    <n v="0"/>
    <n v="0"/>
    <n v="0"/>
    <n v="0"/>
    <n v="0"/>
    <n v="9"/>
    <n v="1234.51"/>
    <n v="66.22"/>
    <n v="0"/>
  </r>
  <r>
    <x v="4"/>
    <s v="DE0002 DEVNANDAN GOLD-21(O)"/>
    <s v="Ghamela"/>
    <s v="Finished Good"/>
    <s v="Pcs."/>
    <m/>
    <m/>
    <m/>
    <n v="55.15"/>
    <m/>
    <m/>
    <m/>
    <m/>
    <m/>
    <m/>
    <m/>
    <m/>
    <m/>
    <n v="0"/>
    <m/>
    <n v="0"/>
    <n v="0"/>
    <n v="0"/>
    <n v="0"/>
    <n v="0"/>
    <n v="0"/>
    <m/>
    <m/>
    <n v="55.15"/>
    <n v="0"/>
  </r>
  <r>
    <x v="4"/>
    <s v="DE0002 DEVNANDAN GOLD-21(P)"/>
    <s v="Ghamela"/>
    <s v="Finished Good"/>
    <s v="Pcs."/>
    <m/>
    <m/>
    <m/>
    <n v="55.15"/>
    <m/>
    <m/>
    <m/>
    <m/>
    <m/>
    <m/>
    <m/>
    <m/>
    <m/>
    <n v="0"/>
    <m/>
    <n v="0"/>
    <n v="0"/>
    <n v="0"/>
    <n v="0"/>
    <n v="0"/>
    <n v="0"/>
    <m/>
    <m/>
    <n v="55.15"/>
    <n v="0"/>
  </r>
  <r>
    <x v="4"/>
    <s v="DE0005 DEVNANDAN GOLD-19(B)"/>
    <s v="Ghamela"/>
    <s v="Finished Good"/>
    <s v="Pcs."/>
    <n v="720"/>
    <n v="785"/>
    <n v="22"/>
    <n v="538.98"/>
    <n v="1789.93"/>
    <n v="0"/>
    <n v="0"/>
    <n v="0"/>
    <n v="0"/>
    <n v="0"/>
    <n v="0"/>
    <n v="0"/>
    <n v="0"/>
    <n v="0"/>
    <n v="0"/>
    <n v="17.27"/>
    <n v="0"/>
    <n v="0"/>
    <n v="0"/>
    <n v="0"/>
    <n v="0"/>
    <n v="22"/>
    <n v="1789.93"/>
    <n v="538.98"/>
    <n v="0"/>
  </r>
  <r>
    <x v="4"/>
    <s v="DE0005 DEVNANDAN GOLD-19(MIX)"/>
    <s v="Ghamela"/>
    <s v="Finished Good"/>
    <s v="Pcs."/>
    <m/>
    <m/>
    <m/>
    <n v="102.43"/>
    <m/>
    <m/>
    <m/>
    <m/>
    <m/>
    <m/>
    <m/>
    <m/>
    <m/>
    <n v="0"/>
    <m/>
    <n v="0"/>
    <n v="0"/>
    <n v="0"/>
    <n v="0"/>
    <n v="0"/>
    <n v="0"/>
    <m/>
    <m/>
    <n v="102.43"/>
    <n v="0"/>
  </r>
  <r>
    <x v="4"/>
    <s v="DE0005 DEVNANDAN GOLD-19(O)"/>
    <s v="Ghamela"/>
    <s v="Finished Good"/>
    <s v="Pcs."/>
    <n v="720"/>
    <n v="785"/>
    <n v="-4"/>
    <n v="517.12"/>
    <n v="-329.98"/>
    <n v="0"/>
    <n v="0"/>
    <n v="0"/>
    <n v="0"/>
    <n v="0"/>
    <n v="0"/>
    <n v="0"/>
    <n v="0"/>
    <n v="0"/>
    <n v="0"/>
    <n v="-3.14"/>
    <n v="0"/>
    <n v="0"/>
    <n v="0"/>
    <n v="0"/>
    <n v="0"/>
    <n v="-4"/>
    <n v="-329.98"/>
    <n v="517.12"/>
    <n v="0"/>
  </r>
  <r>
    <x v="4"/>
    <s v="DE0005 DEVNANDAN GOLD-19(P)"/>
    <s v="Ghamela"/>
    <s v="Finished Good"/>
    <s v="Pcs."/>
    <n v="720"/>
    <n v="785"/>
    <n v="-14"/>
    <n v="508.71"/>
    <n v="-1157.26"/>
    <n v="0"/>
    <n v="0"/>
    <n v="0"/>
    <n v="0"/>
    <n v="0"/>
    <n v="0"/>
    <n v="0"/>
    <n v="0"/>
    <n v="0"/>
    <n v="0"/>
    <n v="-10.99"/>
    <n v="0"/>
    <n v="0"/>
    <n v="0"/>
    <n v="0"/>
    <n v="0"/>
    <n v="-14"/>
    <n v="-1157.26"/>
    <n v="508.71"/>
    <n v="0"/>
  </r>
  <r>
    <x v="4"/>
    <s v="DE1007 DEVNANDAN BKT 5.LTR(B)"/>
    <s v="Bucket"/>
    <s v="Finished Good"/>
    <s v="Pcs."/>
    <m/>
    <m/>
    <m/>
    <n v="20.54"/>
    <m/>
    <m/>
    <m/>
    <m/>
    <m/>
    <m/>
    <m/>
    <m/>
    <m/>
    <n v="0"/>
    <m/>
    <n v="0"/>
    <n v="0"/>
    <n v="0"/>
    <n v="0"/>
    <n v="0"/>
    <n v="0"/>
    <m/>
    <m/>
    <n v="20.54"/>
    <n v="0"/>
  </r>
  <r>
    <x v="4"/>
    <s v="DE1007 DEVNANDAN BKT 5.LTR(O)"/>
    <s v="Bucket"/>
    <s v="Finished Good"/>
    <s v="Pcs."/>
    <m/>
    <m/>
    <m/>
    <n v="20.22"/>
    <m/>
    <m/>
    <m/>
    <m/>
    <m/>
    <m/>
    <m/>
    <m/>
    <m/>
    <n v="0"/>
    <m/>
    <n v="0"/>
    <n v="0"/>
    <n v="0"/>
    <n v="0"/>
    <n v="0"/>
    <n v="0"/>
    <m/>
    <m/>
    <n v="20.22"/>
    <n v="0"/>
  </r>
  <r>
    <x v="4"/>
    <s v="DE1007 DEVNANDAN BKT 5.LTR(P)"/>
    <s v="Bucket"/>
    <s v="Finished Good"/>
    <s v="Pcs."/>
    <m/>
    <m/>
    <m/>
    <n v="34.200000000000003"/>
    <m/>
    <m/>
    <m/>
    <m/>
    <m/>
    <m/>
    <m/>
    <m/>
    <m/>
    <n v="0"/>
    <m/>
    <n v="0"/>
    <n v="0"/>
    <n v="0"/>
    <n v="0"/>
    <n v="0"/>
    <n v="0"/>
    <m/>
    <m/>
    <n v="34.200000000000003"/>
    <n v="0"/>
  </r>
  <r>
    <x v="4"/>
    <s v="EMP Lock &amp; Safe 1104"/>
    <s v="EMPORIU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ENVELOP"/>
    <s v="General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Floor Wiper Sheet 16&quot; (Lining)"/>
    <s v="Component"/>
    <s v="Trading"/>
    <s v="Pcs."/>
    <m/>
    <n v="0"/>
    <n v="1701"/>
    <n v="0"/>
    <n v="11002.58"/>
    <n v="0"/>
    <n v="0"/>
    <n v="0"/>
    <n v="0"/>
    <n v="0"/>
    <n v="0"/>
    <n v="0"/>
    <n v="0"/>
    <n v="0"/>
    <n v="0"/>
    <n v="0"/>
    <n v="0"/>
    <n v="0"/>
    <n v="0"/>
    <n v="0"/>
    <n v="0"/>
    <n v="1701"/>
    <n v="11002.58"/>
    <n v="0"/>
    <n v="0"/>
  </r>
  <r>
    <x v="4"/>
    <s v="Floor Wiper Sheet 16&quot; (mix colour)"/>
    <s v="Component"/>
    <s v="Trading"/>
    <s v="Pcs."/>
    <m/>
    <n v="0"/>
    <n v="2980"/>
    <n v="0"/>
    <n v="11920"/>
    <n v="0"/>
    <n v="0"/>
    <n v="0"/>
    <n v="0"/>
    <n v="0"/>
    <n v="0"/>
    <n v="0"/>
    <n v="0"/>
    <n v="0"/>
    <n v="0"/>
    <n v="0"/>
    <n v="0"/>
    <n v="0"/>
    <n v="0"/>
    <n v="0"/>
    <n v="0"/>
    <n v="2980"/>
    <n v="11920"/>
    <n v="0"/>
    <n v="0"/>
  </r>
  <r>
    <x v="4"/>
    <s v="FRIDPN605 Showel Dustpan With Patti"/>
    <s v="FRISCH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HAND TROLLY"/>
    <s v="Component"/>
    <s v="Trading"/>
    <s v="Pcs."/>
    <m/>
    <n v="0"/>
    <n v="1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.05"/>
    <n v="0"/>
  </r>
  <r>
    <x v="4"/>
    <s v="HDPE 17NO.TOKER(B)"/>
    <s v="Ghamela"/>
    <s v="Trading"/>
    <s v="Pcs."/>
    <m/>
    <n v="0"/>
    <n v="176"/>
    <n v="7.95"/>
    <n v="12215.2"/>
    <n v="0"/>
    <n v="0"/>
    <n v="0"/>
    <n v="0"/>
    <n v="0"/>
    <n v="0"/>
    <n v="0"/>
    <n v="0"/>
    <n v="0"/>
    <n v="0"/>
    <n v="0"/>
    <n v="0"/>
    <n v="0"/>
    <n v="0"/>
    <n v="0"/>
    <n v="0"/>
    <n v="176"/>
    <n v="12215.2"/>
    <n v="7.95"/>
    <n v="0"/>
  </r>
  <r>
    <x v="4"/>
    <s v="IRON CHAIN (HANGING PURPOSE)"/>
    <s v="Component"/>
    <s v="Trading"/>
    <s v="Pcs."/>
    <m/>
    <n v="0"/>
    <n v="10159"/>
    <n v="606.63"/>
    <n v="71113"/>
    <n v="0"/>
    <n v="0"/>
    <n v="0"/>
    <n v="0"/>
    <n v="0"/>
    <n v="0"/>
    <n v="0"/>
    <n v="0"/>
    <n v="0"/>
    <n v="0"/>
    <n v="0"/>
    <n v="0"/>
    <n v="0"/>
    <n v="0"/>
    <n v="0"/>
    <n v="0"/>
    <n v="10159"/>
    <n v="71113"/>
    <n v="606.63"/>
    <n v="0"/>
  </r>
  <r>
    <x v="4"/>
    <s v="Kitchen wiper Only Blade"/>
    <s v="Component"/>
    <s v="Trading"/>
    <s v="Pcs."/>
    <m/>
    <n v="0"/>
    <n v="493"/>
    <n v="22.26"/>
    <n v="404.77"/>
    <n v="0"/>
    <n v="0"/>
    <n v="1388"/>
    <n v="1124.43"/>
    <n v="0"/>
    <n v="0"/>
    <n v="130"/>
    <n v="21.938800000000001"/>
    <n v="151.93880000000001"/>
    <n v="106.6"/>
    <n v="0"/>
    <n v="0"/>
    <n v="0"/>
    <n v="0"/>
    <n v="0"/>
    <n v="0"/>
    <n v="1751"/>
    <n v="1422.47"/>
    <n v="22.26"/>
    <n v="0"/>
  </r>
  <r>
    <x v="4"/>
    <s v="LINEAR ONE PLY ROLL"/>
    <s v="Packing Material"/>
    <s v="Trading"/>
    <s v="Kgs."/>
    <m/>
    <n v="0"/>
    <n v="159.4"/>
    <n v="2.2799999999999998"/>
    <n v="4673"/>
    <n v="0"/>
    <n v="0"/>
    <n v="0"/>
    <n v="0"/>
    <n v="0"/>
    <n v="0"/>
    <n v="0"/>
    <n v="0"/>
    <n v="0"/>
    <n v="0"/>
    <n v="0"/>
    <n v="0"/>
    <n v="0"/>
    <n v="0"/>
    <n v="0"/>
    <n v="0"/>
    <n v="159.4"/>
    <n v="4673"/>
    <n v="2.2799999999999998"/>
    <n v="0"/>
  </r>
  <r>
    <x v="4"/>
    <s v="Little Champ Only Body"/>
    <s v="Kitchenware"/>
    <s v="Trading"/>
    <s v="Pcs."/>
    <m/>
    <n v="0"/>
    <n v="0"/>
    <n v="0"/>
    <n v="0"/>
    <n v="0"/>
    <n v="0"/>
    <n v="2178"/>
    <n v="18466.87"/>
    <n v="0"/>
    <n v="0"/>
    <n v="130"/>
    <n v="21.938800000000001"/>
    <n v="151.93880000000001"/>
    <n v="1102.4000000000001"/>
    <n v="0"/>
    <n v="0"/>
    <n v="0"/>
    <n v="0"/>
    <n v="0"/>
    <n v="0"/>
    <n v="2048"/>
    <n v="17364.62"/>
    <n v="0"/>
    <n v="0"/>
  </r>
  <r>
    <x v="4"/>
    <s v="Lock &amp; Safe Only Container (1104)"/>
    <s v="Rajeshwari"/>
    <s v="Trading"/>
    <s v="Pcs."/>
    <m/>
    <n v="0"/>
    <n v="100"/>
    <n v="138.11000000000001"/>
    <n v="1541.22"/>
    <n v="0"/>
    <n v="0"/>
    <n v="417"/>
    <n v="6425.97"/>
    <n v="0"/>
    <n v="0"/>
    <n v="0"/>
    <n v="0"/>
    <n v="0"/>
    <n v="0"/>
    <n v="0"/>
    <n v="0"/>
    <n v="0"/>
    <n v="0"/>
    <n v="0"/>
    <n v="0"/>
    <n v="517"/>
    <n v="7967.19"/>
    <n v="138.11000000000001"/>
    <n v="0"/>
  </r>
  <r>
    <x v="4"/>
    <s v="Lock &amp; Safe Only Lid (1104)"/>
    <s v="Rajeshwari"/>
    <s v="Finished Good"/>
    <s v="Pcs."/>
    <n v="95"/>
    <n v="104"/>
    <n v="100"/>
    <n v="594.61"/>
    <n v="732.49"/>
    <n v="0"/>
    <n v="0"/>
    <n v="417"/>
    <n v="3052.44"/>
    <n v="0"/>
    <n v="0"/>
    <n v="0"/>
    <n v="0"/>
    <n v="0"/>
    <n v="0"/>
    <n v="10.4"/>
    <n v="39.615000000000002"/>
    <n v="6.6509623500000012"/>
    <n v="0"/>
    <n v="46.265962350000002"/>
    <n v="0"/>
    <n v="517"/>
    <n v="3784.93"/>
    <n v="640.87596235000001"/>
    <n v="0"/>
  </r>
  <r>
    <x v="4"/>
    <s v="M.S. PIPE48&quot;"/>
    <s v="Housekeeping"/>
    <s v="Trading"/>
    <s v="Pcs."/>
    <m/>
    <n v="0"/>
    <n v="346"/>
    <n v="15.62"/>
    <n v="7958"/>
    <n v="0"/>
    <n v="0"/>
    <n v="0"/>
    <n v="0"/>
    <n v="0"/>
    <n v="0"/>
    <n v="0"/>
    <n v="0"/>
    <n v="0"/>
    <n v="0"/>
    <n v="0"/>
    <n v="0"/>
    <n v="0"/>
    <n v="0"/>
    <n v="0"/>
    <n v="0"/>
    <n v="346"/>
    <n v="7958"/>
    <n v="15.62"/>
    <n v="0"/>
  </r>
  <r>
    <x v="4"/>
    <s v="M.S.PIPE 40&quot;"/>
    <s v="Housekeeping"/>
    <s v="Trading"/>
    <s v="Pcs."/>
    <m/>
    <n v="0"/>
    <n v="470"/>
    <n v="21.22"/>
    <n v="9870"/>
    <n v="0"/>
    <n v="0"/>
    <n v="0"/>
    <n v="0"/>
    <n v="0"/>
    <n v="0"/>
    <n v="0"/>
    <n v="0"/>
    <n v="0"/>
    <n v="0"/>
    <n v="0"/>
    <n v="0"/>
    <n v="0"/>
    <n v="0"/>
    <n v="0"/>
    <n v="0"/>
    <n v="470"/>
    <n v="9870"/>
    <n v="21.22"/>
    <n v="0"/>
  </r>
  <r>
    <x v="4"/>
    <s v="MASTI FLOOR WIPER"/>
    <s v="NEAT &amp; CLEAN"/>
    <s v="Trading"/>
    <s v="Pcs."/>
    <m/>
    <n v="0"/>
    <n v="-806"/>
    <n v="0"/>
    <n v="-38354.639999999999"/>
    <n v="0"/>
    <n v="0"/>
    <n v="0"/>
    <n v="0"/>
    <n v="0"/>
    <n v="0"/>
    <n v="0"/>
    <n v="0"/>
    <n v="0"/>
    <n v="0"/>
    <n v="0"/>
    <n v="0"/>
    <n v="0"/>
    <n v="0"/>
    <n v="0"/>
    <n v="0"/>
    <n v="-806"/>
    <n v="-38354.639999999999"/>
    <n v="0"/>
    <n v="0"/>
  </r>
  <r>
    <x v="4"/>
    <s v="MASTI FLOOR WIPER ONLY BLADE"/>
    <s v="NEAT &amp; CLEAN"/>
    <s v="Finished Good"/>
    <s v="Pcs."/>
    <m/>
    <m/>
    <m/>
    <n v="15.69"/>
    <m/>
    <m/>
    <m/>
    <m/>
    <m/>
    <m/>
    <m/>
    <m/>
    <m/>
    <n v="0"/>
    <m/>
    <n v="0"/>
    <n v="0"/>
    <n v="0"/>
    <n v="0"/>
    <n v="0"/>
    <n v="0"/>
    <m/>
    <m/>
    <n v="15.69"/>
    <n v="0"/>
  </r>
  <r>
    <x v="4"/>
    <s v="MASTI FLOOR WIPER ONLY BLADE SILICON"/>
    <s v="NEAT &amp; CLEAN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MODERN BATHROOM WIPER BLADE-904"/>
    <s v="Component"/>
    <s v="Trading"/>
    <s v="Pcs."/>
    <m/>
    <n v="0"/>
    <n v="1635"/>
    <n v="0"/>
    <n v="8935.1"/>
    <n v="0"/>
    <n v="0"/>
    <n v="0"/>
    <n v="0"/>
    <n v="0"/>
    <n v="0"/>
    <n v="0"/>
    <n v="0"/>
    <n v="0"/>
    <n v="0"/>
    <n v="0"/>
    <n v="0"/>
    <n v="0"/>
    <n v="0"/>
    <n v="0"/>
    <n v="0"/>
    <n v="1635"/>
    <n v="8935.1"/>
    <n v="0"/>
    <n v="0"/>
  </r>
  <r>
    <x v="4"/>
    <s v="Modern Wiper Only Body 904"/>
    <s v="Component"/>
    <s v="Trading"/>
    <s v="Pcs."/>
    <m/>
    <n v="0"/>
    <n v="3318"/>
    <n v="0"/>
    <n v="26463.3"/>
    <n v="0"/>
    <n v="0"/>
    <n v="0"/>
    <n v="0"/>
    <n v="0"/>
    <n v="0"/>
    <n v="0"/>
    <n v="0"/>
    <n v="0"/>
    <n v="0"/>
    <n v="0"/>
    <n v="0"/>
    <n v="0"/>
    <n v="0"/>
    <n v="0"/>
    <n v="0"/>
    <n v="3318"/>
    <n v="26463.3"/>
    <n v="0"/>
    <n v="0"/>
  </r>
  <r>
    <x v="4"/>
    <s v="Multipurpose Drum 210Ltr.Lid (Black)"/>
    <s v="BLOW MOULDING"/>
    <s v="Trading"/>
    <s v="Pcs."/>
    <m/>
    <n v="0"/>
    <n v="5"/>
    <n v="0.23"/>
    <n v="629.85"/>
    <n v="0"/>
    <n v="0"/>
    <n v="0"/>
    <n v="0"/>
    <n v="0"/>
    <n v="0"/>
    <n v="0"/>
    <n v="0"/>
    <n v="0"/>
    <n v="0"/>
    <n v="0"/>
    <n v="0"/>
    <n v="0"/>
    <n v="0"/>
    <n v="0"/>
    <n v="0"/>
    <n v="5"/>
    <n v="629.85"/>
    <n v="0.23"/>
    <n v="0"/>
  </r>
  <r>
    <x v="4"/>
    <s v="Multipurpose Drum 210Ltr.With Lid"/>
    <s v="BLOW MOULDING"/>
    <s v="Trading"/>
    <s v="Pcs."/>
    <m/>
    <n v="0"/>
    <n v="4"/>
    <n v="0.18"/>
    <n v="4589.88"/>
    <n v="0"/>
    <n v="0"/>
    <n v="0"/>
    <n v="0"/>
    <n v="0"/>
    <n v="0"/>
    <n v="0"/>
    <n v="0"/>
    <n v="0"/>
    <n v="0"/>
    <n v="0"/>
    <n v="0"/>
    <n v="0"/>
    <n v="0"/>
    <n v="0"/>
    <n v="0"/>
    <n v="4"/>
    <n v="4589.88"/>
    <n v="0.18"/>
    <n v="0"/>
  </r>
  <r>
    <x v="4"/>
    <s v="MULTIPURPOSE TROLLY 702 BLUE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MULTIPURPOSE TROLLY 702 RED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NIPPLE 12 X 1/2 BSP"/>
    <s v="General"/>
    <s v="Trading"/>
    <s v="Pcs."/>
    <m/>
    <n v="0"/>
    <n v="15"/>
    <n v="0.68"/>
    <n v="450"/>
    <n v="0"/>
    <n v="0"/>
    <n v="0"/>
    <n v="0"/>
    <n v="0"/>
    <n v="0"/>
    <n v="0"/>
    <n v="0"/>
    <n v="0"/>
    <n v="0"/>
    <n v="0"/>
    <n v="0"/>
    <n v="0"/>
    <n v="0"/>
    <n v="0"/>
    <n v="0"/>
    <n v="15"/>
    <n v="450"/>
    <n v="0.68"/>
    <n v="0"/>
  </r>
  <r>
    <x v="4"/>
    <s v="NIPPLE 20 X 1/4 BSP"/>
    <s v="General"/>
    <s v="Trading"/>
    <s v="Pcs."/>
    <m/>
    <n v="0"/>
    <n v="50"/>
    <n v="2.2599999999999998"/>
    <n v="1200"/>
    <n v="0"/>
    <n v="0"/>
    <n v="0"/>
    <n v="0"/>
    <n v="0"/>
    <n v="0"/>
    <n v="0"/>
    <n v="0"/>
    <n v="0"/>
    <n v="0"/>
    <n v="0"/>
    <n v="0"/>
    <n v="0"/>
    <n v="0"/>
    <n v="0"/>
    <n v="0"/>
    <n v="50"/>
    <n v="1200"/>
    <n v="2.2599999999999998"/>
    <n v="0"/>
  </r>
  <r>
    <x v="4"/>
    <s v="O-11LTR BKT (B)"/>
    <s v="Ossam"/>
    <s v="Finished Good"/>
    <s v="Pcs."/>
    <n v="375"/>
    <n v="409"/>
    <n v="8"/>
    <n v="61.25"/>
    <n v="1408"/>
    <n v="0"/>
    <n v="0"/>
    <n v="0"/>
    <n v="0"/>
    <n v="0"/>
    <n v="0"/>
    <n v="0"/>
    <n v="0"/>
    <n v="0"/>
    <n v="0"/>
    <n v="3.2719999999999998"/>
    <n v="0"/>
    <n v="0"/>
    <n v="30"/>
    <n v="30"/>
    <n v="0"/>
    <n v="8"/>
    <n v="1408"/>
    <n v="91.25"/>
    <n v="0"/>
  </r>
  <r>
    <x v="4"/>
    <s v="O-11LTR BKT (MW)"/>
    <s v="Ossam"/>
    <s v="Finished Good"/>
    <s v="Pcs."/>
    <n v="375"/>
    <n v="409"/>
    <n v="291"/>
    <n v="7.69"/>
    <n v="51216"/>
    <n v="0"/>
    <n v="0"/>
    <n v="0"/>
    <n v="0"/>
    <n v="0"/>
    <n v="0"/>
    <n v="0"/>
    <n v="0"/>
    <n v="0"/>
    <n v="0"/>
    <n v="119.01900000000001"/>
    <n v="0"/>
    <n v="0"/>
    <n v="0"/>
    <n v="0"/>
    <n v="0"/>
    <n v="291"/>
    <n v="51216"/>
    <n v="7.69"/>
    <n v="0"/>
  </r>
  <r>
    <x v="4"/>
    <s v="O-11LTR BKT (S)"/>
    <s v="Ossam"/>
    <s v="Finished Good"/>
    <s v="Pcs."/>
    <n v="375"/>
    <n v="409"/>
    <n v="184"/>
    <n v="8.31"/>
    <n v="32384"/>
    <n v="0"/>
    <n v="0"/>
    <n v="0"/>
    <n v="0"/>
    <n v="0"/>
    <n v="0"/>
    <n v="0"/>
    <n v="0"/>
    <n v="0"/>
    <n v="0"/>
    <n v="75.256"/>
    <n v="0"/>
    <n v="0"/>
    <n v="0"/>
    <n v="0"/>
    <n v="0"/>
    <n v="184"/>
    <n v="32384"/>
    <n v="8.31"/>
    <n v="0"/>
  </r>
  <r>
    <x v="4"/>
    <s v="O-11LTR BKT(MB)"/>
    <s v="Ossam"/>
    <s v="Finished Good"/>
    <s v="Pcs."/>
    <n v="375"/>
    <n v="409"/>
    <n v="211"/>
    <n v="69.52"/>
    <n v="37136"/>
    <n v="0"/>
    <n v="0"/>
    <n v="0"/>
    <n v="0"/>
    <n v="0"/>
    <n v="0"/>
    <n v="0"/>
    <n v="0"/>
    <n v="0"/>
    <n v="0"/>
    <n v="86.299000000000007"/>
    <n v="0"/>
    <n v="0"/>
    <n v="20"/>
    <n v="20"/>
    <n v="0"/>
    <n v="211"/>
    <n v="37136"/>
    <n v="89.52"/>
    <n v="0"/>
  </r>
  <r>
    <x v="4"/>
    <s v="O-11LTR BKT(P)"/>
    <s v="Ossam"/>
    <s v="Finished Good"/>
    <s v="Pcs."/>
    <n v="375"/>
    <n v="409"/>
    <n v="83"/>
    <n v="36.47"/>
    <n v="14608"/>
    <n v="0"/>
    <n v="0"/>
    <n v="0"/>
    <n v="0"/>
    <n v="0"/>
    <n v="0"/>
    <n v="0"/>
    <n v="0"/>
    <n v="0"/>
    <n v="0"/>
    <n v="33.947000000000003"/>
    <n v="0"/>
    <n v="0"/>
    <n v="10"/>
    <n v="10"/>
    <n v="0"/>
    <n v="83"/>
    <n v="14608"/>
    <n v="46.47"/>
    <n v="0"/>
  </r>
  <r>
    <x v="4"/>
    <s v="O-13LTR BKT (B)"/>
    <s v="Ossam"/>
    <s v="Finished Good"/>
    <s v="Pcs."/>
    <n v="460"/>
    <n v="501"/>
    <n v="22"/>
    <n v="46.81"/>
    <n v="4400"/>
    <n v="0"/>
    <n v="0"/>
    <n v="0"/>
    <n v="0"/>
    <n v="0"/>
    <n v="0"/>
    <n v="0"/>
    <n v="0"/>
    <n v="0"/>
    <n v="0"/>
    <n v="11.022"/>
    <n v="0"/>
    <n v="0"/>
    <n v="40"/>
    <n v="40"/>
    <n v="0"/>
    <n v="22"/>
    <n v="4400"/>
    <n v="86.81"/>
    <n v="0"/>
  </r>
  <r>
    <x v="4"/>
    <s v="O-13LTR BKT (MB)"/>
    <s v="Ossam"/>
    <s v="Finished Good"/>
    <s v="Pcs."/>
    <n v="460"/>
    <n v="501"/>
    <n v="139"/>
    <n v="32.6"/>
    <n v="27800"/>
    <n v="0"/>
    <n v="0"/>
    <n v="0"/>
    <n v="0"/>
    <n v="0"/>
    <n v="0"/>
    <n v="0"/>
    <n v="0"/>
    <n v="0"/>
    <n v="0"/>
    <n v="69.638999999999996"/>
    <n v="0"/>
    <n v="0"/>
    <n v="10"/>
    <n v="10"/>
    <n v="0"/>
    <n v="139"/>
    <n v="27800"/>
    <n v="42.6"/>
    <n v="0"/>
  </r>
  <r>
    <x v="4"/>
    <s v="O-13LTR BKT (MW)"/>
    <s v="Ossam"/>
    <s v="Finished Good"/>
    <s v="Pcs."/>
    <n v="460"/>
    <n v="501"/>
    <n v="199"/>
    <n v="2.15"/>
    <n v="39800"/>
    <n v="0"/>
    <n v="0"/>
    <n v="0"/>
    <n v="0"/>
    <n v="0"/>
    <n v="0"/>
    <n v="0"/>
    <n v="0"/>
    <n v="0"/>
    <n v="0"/>
    <n v="99.698999999999998"/>
    <n v="0"/>
    <n v="0"/>
    <n v="0"/>
    <n v="0"/>
    <n v="0"/>
    <n v="199"/>
    <n v="39800"/>
    <n v="2.15"/>
    <n v="0"/>
  </r>
  <r>
    <x v="4"/>
    <s v="O-13LTR BKT (P)"/>
    <s v="Ossam"/>
    <s v="Finished Good"/>
    <s v="Pcs."/>
    <n v="460"/>
    <n v="501"/>
    <n v="29"/>
    <n v="87.13"/>
    <n v="5800"/>
    <n v="0"/>
    <n v="0"/>
    <n v="0"/>
    <n v="0"/>
    <n v="0"/>
    <n v="0"/>
    <n v="0"/>
    <n v="0"/>
    <n v="0"/>
    <n v="0"/>
    <n v="14.529"/>
    <n v="0"/>
    <n v="0"/>
    <n v="40"/>
    <n v="40"/>
    <n v="0"/>
    <n v="29"/>
    <n v="5800"/>
    <n v="127.13"/>
    <n v="0"/>
  </r>
  <r>
    <x v="4"/>
    <s v="O-13LTR BKT (S)"/>
    <s v="Ossam"/>
    <s v="Finished Good"/>
    <s v="Pcs."/>
    <n v="460"/>
    <n v="501"/>
    <n v="117"/>
    <n v="38.450000000000003"/>
    <n v="23400"/>
    <n v="0"/>
    <n v="0"/>
    <n v="0"/>
    <n v="0"/>
    <n v="0"/>
    <n v="0"/>
    <n v="0"/>
    <n v="0"/>
    <n v="0"/>
    <n v="0"/>
    <n v="58.616999999999997"/>
    <n v="0"/>
    <n v="0"/>
    <n v="10"/>
    <n v="10"/>
    <n v="0"/>
    <n v="117"/>
    <n v="23400"/>
    <n v="48.45"/>
    <n v="0"/>
  </r>
  <r>
    <x v="4"/>
    <s v="O-18LTR BKT (B)"/>
    <s v="Ossam"/>
    <s v="Trading"/>
    <s v="Pcs."/>
    <m/>
    <n v="0"/>
    <n v="-1"/>
    <n v="0"/>
    <n v="-236"/>
    <n v="0"/>
    <n v="0"/>
    <n v="0"/>
    <n v="0"/>
    <n v="0"/>
    <n v="0"/>
    <n v="0"/>
    <n v="0"/>
    <n v="0"/>
    <n v="0"/>
    <n v="0"/>
    <n v="0"/>
    <n v="0"/>
    <n v="0"/>
    <n v="0"/>
    <n v="0"/>
    <n v="-1"/>
    <n v="-236"/>
    <n v="0"/>
    <n v="0"/>
  </r>
  <r>
    <x v="4"/>
    <s v="O-18LTR BKT (MB)"/>
    <s v="Ossam"/>
    <s v="Trading"/>
    <s v="Pcs."/>
    <m/>
    <n v="0"/>
    <n v="10"/>
    <n v="0.45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.45"/>
    <n v="0"/>
  </r>
  <r>
    <x v="4"/>
    <s v="O-18LTR BKT (MW)"/>
    <s v="Ossam"/>
    <s v="Finished Good"/>
    <s v="Pcs."/>
    <n v="555"/>
    <n v="605"/>
    <n v="8"/>
    <n v="63.57"/>
    <n v="1888"/>
    <n v="0"/>
    <n v="0"/>
    <n v="0"/>
    <n v="0"/>
    <n v="0"/>
    <n v="0"/>
    <n v="0"/>
    <n v="0"/>
    <n v="0"/>
    <n v="0"/>
    <n v="4.84"/>
    <n v="0"/>
    <n v="0"/>
    <n v="20"/>
    <n v="20"/>
    <n v="0"/>
    <n v="8"/>
    <n v="1888"/>
    <n v="83.57"/>
    <n v="0"/>
  </r>
  <r>
    <x v="4"/>
    <s v="O-18LTR BKT (P)"/>
    <s v="Ossam"/>
    <s v="Trading"/>
    <s v="Pcs."/>
    <m/>
    <n v="0"/>
    <n v="3"/>
    <n v="0.14000000000000001"/>
    <n v="708"/>
    <n v="0"/>
    <n v="0"/>
    <n v="0"/>
    <n v="0"/>
    <n v="0"/>
    <n v="0"/>
    <n v="0"/>
    <n v="0"/>
    <n v="0"/>
    <n v="0"/>
    <n v="0"/>
    <n v="0"/>
    <n v="0"/>
    <n v="0"/>
    <n v="0"/>
    <n v="0"/>
    <n v="3"/>
    <n v="708"/>
    <n v="0.14000000000000001"/>
    <n v="0"/>
  </r>
  <r>
    <x v="4"/>
    <s v="O-18LTR BKT (S)"/>
    <s v="Ossam"/>
    <s v="Finished Good"/>
    <s v="Pcs."/>
    <n v="555"/>
    <n v="605"/>
    <n v="65"/>
    <n v="66.14"/>
    <n v="15340"/>
    <n v="0"/>
    <n v="0"/>
    <n v="0"/>
    <n v="0"/>
    <n v="0"/>
    <n v="0"/>
    <n v="0"/>
    <n v="0"/>
    <n v="0"/>
    <n v="0"/>
    <n v="39.325000000000003"/>
    <n v="0"/>
    <n v="0"/>
    <n v="20"/>
    <n v="20"/>
    <n v="0"/>
    <n v="65"/>
    <n v="15340"/>
    <n v="86.14"/>
    <n v="0"/>
  </r>
  <r>
    <x v="4"/>
    <s v="O-3 LTR BUCKET"/>
    <s v="Ossam"/>
    <s v="Finished Good"/>
    <s v="Pcs."/>
    <n v="130"/>
    <n v="142"/>
    <n v="550"/>
    <n v="18.59"/>
    <n v="41800"/>
    <n v="0"/>
    <n v="0"/>
    <n v="0"/>
    <n v="0"/>
    <n v="0"/>
    <n v="0"/>
    <n v="0"/>
    <n v="0"/>
    <n v="0"/>
    <n v="0"/>
    <n v="78.099999999999994"/>
    <n v="0"/>
    <n v="0"/>
    <n v="10"/>
    <n v="10"/>
    <n v="0"/>
    <n v="550"/>
    <n v="41800"/>
    <n v="28.59"/>
    <n v="0"/>
  </r>
  <r>
    <x v="4"/>
    <s v="O-5 LTR BUCKET"/>
    <s v="Ossam"/>
    <s v="Finished Good"/>
    <s v="Pcs."/>
    <n v="175"/>
    <n v="191"/>
    <n v="663"/>
    <n v="13.17"/>
    <n v="53040"/>
    <n v="0"/>
    <n v="0"/>
    <n v="0"/>
    <n v="0"/>
    <n v="0"/>
    <n v="0"/>
    <n v="0"/>
    <n v="0"/>
    <n v="0"/>
    <n v="0"/>
    <n v="126.633"/>
    <n v="0"/>
    <n v="0"/>
    <n v="0"/>
    <n v="0"/>
    <n v="0"/>
    <n v="663"/>
    <n v="53040"/>
    <n v="13.17"/>
    <n v="0"/>
  </r>
  <r>
    <x v="4"/>
    <s v="O-9 LTR BUCKET"/>
    <s v="Ossam"/>
    <s v="Finished Good"/>
    <s v="Pcs."/>
    <n v="350"/>
    <n v="381"/>
    <n v="428"/>
    <n v="139.97999999999999"/>
    <n v="42589.96"/>
    <n v="0"/>
    <n v="0"/>
    <n v="0"/>
    <n v="0"/>
    <n v="0"/>
    <n v="0"/>
    <n v="0"/>
    <n v="0"/>
    <n v="0"/>
    <n v="0"/>
    <n v="163.06800000000001"/>
    <n v="0"/>
    <n v="0"/>
    <n v="80"/>
    <n v="80"/>
    <n v="0"/>
    <n v="428"/>
    <n v="42589.96"/>
    <n v="219.98"/>
    <n v="0"/>
  </r>
  <r>
    <x v="4"/>
    <s v="Osm 5L Bkt. Only Handle (mix)"/>
    <s v="Ossam"/>
    <s v="Trading"/>
    <s v="Pcs."/>
    <m/>
    <n v="0"/>
    <n v="515"/>
    <n v="23.25"/>
    <n v="1888.37"/>
    <n v="0"/>
    <n v="0"/>
    <n v="0"/>
    <n v="0"/>
    <n v="0"/>
    <n v="0"/>
    <n v="0"/>
    <n v="0"/>
    <n v="0"/>
    <n v="0"/>
    <n v="0"/>
    <n v="0"/>
    <n v="0"/>
    <n v="0"/>
    <n v="0"/>
    <n v="0"/>
    <n v="515"/>
    <n v="1888.37"/>
    <n v="23.25"/>
    <n v="0"/>
  </r>
  <r>
    <x v="4"/>
    <s v="Osm 9L Bkt. only Handle(mix.)"/>
    <s v="Ossam"/>
    <s v="Trading"/>
    <s v="Pcs."/>
    <m/>
    <n v="0"/>
    <n v="515"/>
    <n v="23.25"/>
    <n v="1802.32"/>
    <n v="0"/>
    <n v="0"/>
    <n v="0"/>
    <n v="0"/>
    <n v="0"/>
    <n v="0"/>
    <n v="0"/>
    <n v="0"/>
    <n v="0"/>
    <n v="0"/>
    <n v="0"/>
    <n v="0"/>
    <n v="0"/>
    <n v="0"/>
    <n v="0"/>
    <n v="0"/>
    <n v="515"/>
    <n v="1802.32"/>
    <n v="23.25"/>
    <n v="0"/>
  </r>
  <r>
    <x v="4"/>
    <s v="Ossam 10L Only Handle"/>
    <s v="Ossam"/>
    <s v="Trading"/>
    <s v="Pcs."/>
    <m/>
    <n v="0"/>
    <n v="181"/>
    <n v="8.17"/>
    <n v="0"/>
    <n v="0"/>
    <n v="0"/>
    <n v="0"/>
    <n v="0"/>
    <n v="0"/>
    <n v="0"/>
    <n v="0"/>
    <n v="0"/>
    <n v="0"/>
    <n v="0"/>
    <n v="0"/>
    <n v="0"/>
    <n v="0"/>
    <n v="0"/>
    <n v="0"/>
    <n v="0"/>
    <n v="181"/>
    <n v="0"/>
    <n v="8.17"/>
    <n v="0"/>
  </r>
  <r>
    <x v="4"/>
    <s v="Ossam 15 Ltr Only Handle"/>
    <s v="Ossam"/>
    <s v="Trading"/>
    <s v="Pcs."/>
    <m/>
    <n v="0"/>
    <n v="29"/>
    <n v="1.31"/>
    <n v="168.69"/>
    <n v="0"/>
    <n v="0"/>
    <n v="0"/>
    <n v="0"/>
    <n v="0"/>
    <n v="0"/>
    <n v="0"/>
    <n v="0"/>
    <n v="0"/>
    <n v="0"/>
    <n v="0"/>
    <n v="0"/>
    <n v="0"/>
    <n v="0"/>
    <n v="0"/>
    <n v="0"/>
    <n v="29"/>
    <n v="168.69"/>
    <n v="1.31"/>
    <n v="0"/>
  </r>
  <r>
    <x v="4"/>
    <s v="Ossam 16 Ltr Bkt Only Handle"/>
    <s v="Ossam"/>
    <s v="Trading"/>
    <s v="Pcs."/>
    <m/>
    <n v="0"/>
    <n v="13"/>
    <n v="0.59"/>
    <n v="70.81"/>
    <n v="0"/>
    <n v="0"/>
    <n v="0"/>
    <n v="0"/>
    <n v="0"/>
    <n v="0"/>
    <n v="0"/>
    <n v="0"/>
    <n v="0"/>
    <n v="0"/>
    <n v="0"/>
    <n v="0"/>
    <n v="0"/>
    <n v="0"/>
    <n v="0"/>
    <n v="0"/>
    <n v="13"/>
    <n v="70.81"/>
    <n v="0.59"/>
    <n v="0"/>
  </r>
  <r>
    <x v="4"/>
    <s v="Ossam 17L Only Handle"/>
    <s v="Ossam"/>
    <s v="Trading"/>
    <s v="Pcs."/>
    <m/>
    <n v="0"/>
    <n v="12"/>
    <n v="0.54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.54"/>
    <n v="0"/>
  </r>
  <r>
    <x v="4"/>
    <s v="Ossam 3.5L Only Handle"/>
    <s v="Ossam"/>
    <s v="Trading"/>
    <s v="Pcs."/>
    <m/>
    <n v="0"/>
    <n v="360"/>
    <n v="16.25"/>
    <n v="0"/>
    <n v="0"/>
    <n v="0"/>
    <n v="0"/>
    <n v="0"/>
    <n v="0"/>
    <n v="0"/>
    <n v="0"/>
    <n v="0"/>
    <n v="0"/>
    <n v="0"/>
    <n v="0"/>
    <n v="0"/>
    <n v="0"/>
    <n v="0"/>
    <n v="0"/>
    <n v="0"/>
    <n v="360"/>
    <n v="0"/>
    <n v="16.25"/>
    <n v="0"/>
  </r>
  <r>
    <x v="4"/>
    <s v="Ossam 314 Fruit Ghamela"/>
    <s v="Ossam"/>
    <s v="Finished Good"/>
    <s v="Pcs."/>
    <n v="410"/>
    <n v="447"/>
    <n v="936"/>
    <n v="42.26"/>
    <n v="37463.29"/>
    <n v="0"/>
    <n v="0"/>
    <n v="0"/>
    <n v="0"/>
    <n v="0"/>
    <n v="0"/>
    <n v="0"/>
    <n v="0"/>
    <n v="0"/>
    <n v="0"/>
    <n v="418.392"/>
    <n v="0"/>
    <n v="0"/>
    <n v="0"/>
    <n v="0"/>
    <n v="0"/>
    <n v="936"/>
    <n v="37463.29"/>
    <n v="42.26"/>
    <n v="0"/>
  </r>
  <r>
    <x v="4"/>
    <s v="OSSAM 315 KISAN GHAMELA"/>
    <s v="Ghamela"/>
    <s v="Finished Good"/>
    <s v="Pcs."/>
    <n v="450"/>
    <n v="490"/>
    <n v="576"/>
    <n v="26.01"/>
    <n v="23594.43"/>
    <n v="0"/>
    <n v="0"/>
    <n v="220"/>
    <n v="5795.96"/>
    <n v="0"/>
    <n v="0"/>
    <n v="0"/>
    <n v="0"/>
    <n v="0"/>
    <n v="0"/>
    <n v="282.24"/>
    <n v="99"/>
    <n v="16.621110000000002"/>
    <n v="0"/>
    <n v="115.62111"/>
    <n v="0"/>
    <n v="796"/>
    <n v="29390.39"/>
    <n v="141.63111000000001"/>
    <n v="0"/>
  </r>
  <r>
    <x v="4"/>
    <s v="Ossam 316 Super Multipurpose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Ossam 317 Multipurpose"/>
    <s v="Ossam"/>
    <s v="Finished Good"/>
    <s v="Pcs."/>
    <n v="590"/>
    <n v="643"/>
    <n v="326"/>
    <n v="2.68"/>
    <n v="20075.59"/>
    <n v="0"/>
    <n v="0"/>
    <n v="589"/>
    <n v="22549.88"/>
    <n v="200"/>
    <n v="12204"/>
    <n v="0"/>
    <n v="0"/>
    <n v="0"/>
    <n v="0"/>
    <n v="209.61799999999999"/>
    <n v="347.51"/>
    <n v="58.343453900000007"/>
    <n v="0"/>
    <n v="405.85345389999998"/>
    <n v="128.6"/>
    <n v="715"/>
    <n v="33308.43"/>
    <n v="279.93345390000002"/>
    <n v="0"/>
  </r>
  <r>
    <x v="4"/>
    <s v="Ossam 319 Toofan Ghamela (mix)"/>
    <s v="Ossam"/>
    <s v="Finished Good"/>
    <s v="Pcs."/>
    <n v="730"/>
    <n v="796"/>
    <n v="9219"/>
    <n v="2498.5"/>
    <n v="495147.05"/>
    <n v="0"/>
    <n v="0"/>
    <n v="2416"/>
    <n v="137958.38"/>
    <n v="0"/>
    <n v="0"/>
    <n v="0"/>
    <n v="0"/>
    <n v="0"/>
    <n v="0"/>
    <n v="7338.3239999999996"/>
    <n v="1763.68"/>
    <n v="296.10423520000006"/>
    <n v="0"/>
    <n v="2059.7842352000002"/>
    <n v="0"/>
    <n v="11635"/>
    <n v="633105.43000000005"/>
    <n v="4558.2842352000007"/>
    <n v="0"/>
  </r>
  <r>
    <x v="4"/>
    <s v="Ossam 320 Yesholaxmi (mix)"/>
    <s v="Ossam"/>
    <s v="Trading"/>
    <s v="Pcs."/>
    <m/>
    <n v="0"/>
    <n v="194"/>
    <n v="8.76"/>
    <n v="8384.7099999999991"/>
    <n v="0"/>
    <n v="0"/>
    <n v="18"/>
    <n v="1415.84"/>
    <n v="0"/>
    <n v="0"/>
    <n v="0"/>
    <n v="0"/>
    <n v="0"/>
    <n v="0"/>
    <n v="0"/>
    <n v="0"/>
    <n v="0"/>
    <n v="0"/>
    <n v="0"/>
    <n v="0"/>
    <n v="212"/>
    <n v="9800.5499999999993"/>
    <n v="8.76"/>
    <n v="0"/>
  </r>
  <r>
    <x v="4"/>
    <s v="Ossam 322 MahaLaxmi (mix)"/>
    <s v="Ossam"/>
    <s v="Finished Good"/>
    <s v="Pcs."/>
    <n v="1150"/>
    <n v="1253"/>
    <n v="12702"/>
    <n v="4406.3599999999997"/>
    <n v="1092314.8799999999"/>
    <n v="0"/>
    <n v="0"/>
    <n v="1760"/>
    <n v="219899.65"/>
    <n v="0"/>
    <n v="0"/>
    <n v="0"/>
    <n v="0"/>
    <n v="0"/>
    <n v="0"/>
    <n v="15915.606"/>
    <n v="2024"/>
    <n v="339.80936000000003"/>
    <m/>
    <n v="2363.8093600000002"/>
    <n v="0"/>
    <n v="14462"/>
    <n v="1312214.53"/>
    <n v="6770.1693599999999"/>
    <n v="0"/>
  </r>
  <r>
    <x v="4"/>
    <s v="Ossam 408 Eelphanta Patla"/>
    <s v="Ossam"/>
    <s v="Finished Good"/>
    <s v="Pcs."/>
    <n v="920"/>
    <n v="1003"/>
    <n v="-69"/>
    <n v="120.26"/>
    <n v="-9043.25"/>
    <n v="0"/>
    <n v="0"/>
    <n v="0"/>
    <n v="0"/>
    <n v="0"/>
    <n v="0"/>
    <n v="0"/>
    <n v="0"/>
    <n v="0"/>
    <n v="0"/>
    <n v="-69.206999999999994"/>
    <n v="0"/>
    <n v="0"/>
    <n v="80"/>
    <n v="80"/>
    <n v="0"/>
    <n v="-69"/>
    <n v="-9043.25"/>
    <n v="200.26"/>
    <n v="0"/>
  </r>
  <r>
    <x v="4"/>
    <s v="Ossam 415 Fish Crate 15No."/>
    <s v="Kitchen Crate"/>
    <s v="Finished Good"/>
    <s v="Pcs."/>
    <n v="360"/>
    <n v="392"/>
    <n v="62"/>
    <n v="97.71"/>
    <n v="2362.54"/>
    <n v="0"/>
    <n v="0"/>
    <n v="0"/>
    <n v="0"/>
    <n v="61"/>
    <n v="3618.52"/>
    <n v="0"/>
    <n v="0"/>
    <n v="0"/>
    <n v="0"/>
    <n v="24.303999999999998"/>
    <n v="0"/>
    <n v="0"/>
    <n v="70"/>
    <n v="70"/>
    <n v="23.911999999999999"/>
    <n v="1"/>
    <n v="38.11"/>
    <n v="143.79799999999997"/>
    <n v="0"/>
  </r>
  <r>
    <x v="4"/>
    <s v="Ossam 418 K.Crate 18No."/>
    <s v="Ossam"/>
    <s v="Finished Good"/>
    <s v="Pcs."/>
    <m/>
    <m/>
    <m/>
    <n v="66.03"/>
    <m/>
    <m/>
    <m/>
    <m/>
    <m/>
    <m/>
    <m/>
    <m/>
    <m/>
    <n v="0"/>
    <m/>
    <n v="0"/>
    <n v="0"/>
    <n v="0"/>
    <n v="30"/>
    <n v="30"/>
    <n v="0"/>
    <m/>
    <m/>
    <n v="96.03"/>
    <n v="0"/>
  </r>
  <r>
    <x v="4"/>
    <s v="Ossam 422 K. Crate 22 No."/>
    <s v="Ossam"/>
    <s v="Finished Good"/>
    <s v="Pcs."/>
    <m/>
    <m/>
    <m/>
    <n v="379.85"/>
    <m/>
    <m/>
    <m/>
    <m/>
    <m/>
    <m/>
    <m/>
    <m/>
    <m/>
    <n v="0"/>
    <m/>
    <n v="0"/>
    <n v="0"/>
    <n v="0"/>
    <n v="200"/>
    <n v="200"/>
    <n v="0"/>
    <m/>
    <m/>
    <n v="579.85"/>
    <n v="0"/>
  </r>
  <r>
    <x v="4"/>
    <s v="Ossam 505 Chawa Bkt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Ossam 507 7 Ltr Chawa Plus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Ossam 510 Wild Cat Bkt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Ossam 515 Lion Bkt"/>
    <s v="Ossam"/>
    <s v="Finished Good"/>
    <s v="Pcs."/>
    <n v="705"/>
    <n v="768"/>
    <n v="401"/>
    <n v="3.65"/>
    <n v="18462.62"/>
    <n v="0"/>
    <n v="0"/>
    <n v="0"/>
    <n v="0"/>
    <n v="0"/>
    <n v="0"/>
    <n v="0"/>
    <n v="0"/>
    <n v="0"/>
    <n v="0"/>
    <n v="307.96800000000002"/>
    <n v="0"/>
    <n v="0"/>
    <n v="0"/>
    <n v="0"/>
    <n v="0"/>
    <n v="401"/>
    <n v="18462.62"/>
    <n v="3.65"/>
    <n v="0"/>
  </r>
  <r>
    <x v="4"/>
    <s v="Ossam 517 Mini Tiger 17 Ltr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Ossam 520 20 ltr bkt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Ossam 5L Only Handle"/>
    <s v="Ossam"/>
    <s v="Trading"/>
    <s v="Pcs."/>
    <m/>
    <n v="0"/>
    <n v="120"/>
    <n v="5.42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5.42"/>
    <n v="0"/>
  </r>
  <r>
    <x v="4"/>
    <s v="Ossam planter No.07"/>
    <s v="Ossam"/>
    <s v="Finished Good"/>
    <s v="Pcs."/>
    <n v="100"/>
    <n v="109"/>
    <n v="1837"/>
    <n v="150.26"/>
    <n v="20202.77"/>
    <n v="0"/>
    <n v="0"/>
    <n v="0"/>
    <n v="0"/>
    <n v="726"/>
    <n v="8000.52"/>
    <n v="0"/>
    <n v="0"/>
    <n v="0"/>
    <n v="0"/>
    <n v="200.233"/>
    <n v="0"/>
    <n v="0"/>
    <n v="0"/>
    <n v="0"/>
    <n v="79.134"/>
    <n v="1111"/>
    <n v="12218.44"/>
    <n v="71.125999999999991"/>
    <n v="0"/>
  </r>
  <r>
    <x v="4"/>
    <s v="Ossam planter No.09"/>
    <s v="Ossam"/>
    <s v="Finished Good"/>
    <s v="Pcs."/>
    <n v="265"/>
    <n v="289"/>
    <n v="1387"/>
    <n v="392.34"/>
    <n v="14328.83"/>
    <n v="0"/>
    <n v="0"/>
    <n v="0"/>
    <n v="0"/>
    <n v="852"/>
    <n v="16971.84"/>
    <n v="0"/>
    <n v="0"/>
    <n v="0"/>
    <n v="0"/>
    <n v="400.84300000000002"/>
    <n v="0"/>
    <n v="0"/>
    <n v="0"/>
    <n v="0"/>
    <n v="246.22800000000001"/>
    <n v="535"/>
    <n v="5526.97"/>
    <n v="146.11199999999997"/>
    <n v="0"/>
  </r>
  <r>
    <x v="4"/>
    <s v="Ossam Planter No.12"/>
    <s v="Ossam"/>
    <s v="Finished Good"/>
    <s v="Pcs."/>
    <n v="265"/>
    <n v="289"/>
    <n v="1931"/>
    <n v="465.21"/>
    <n v="47162.98"/>
    <n v="0"/>
    <n v="0"/>
    <n v="2056"/>
    <n v="52547.32"/>
    <n v="1240"/>
    <n v="37832.400000000001"/>
    <n v="0"/>
    <n v="0"/>
    <n v="0"/>
    <n v="0"/>
    <n v="558.05899999999997"/>
    <n v="544.84"/>
    <n v="91.473187600000017"/>
    <n v="0"/>
    <n v="636.31318759999999"/>
    <n v="358.36"/>
    <n v="2747"/>
    <n v="69979.83"/>
    <n v="743.16318760000001"/>
    <n v="0"/>
  </r>
  <r>
    <x v="4"/>
    <s v="Ossam Planter No.14"/>
    <s v="Ossam"/>
    <s v="Finished Good"/>
    <s v="Pcs."/>
    <n v="420"/>
    <n v="458"/>
    <n v="638"/>
    <n v="76.23"/>
    <n v="28172.07"/>
    <n v="0"/>
    <n v="0"/>
    <n v="2513"/>
    <n v="89457.9"/>
    <n v="1980"/>
    <n v="91930.8"/>
    <n v="0"/>
    <n v="0"/>
    <n v="0"/>
    <n v="0"/>
    <n v="292.20400000000001"/>
    <n v="1055.46"/>
    <n v="177.20117940000003"/>
    <n v="0"/>
    <n v="1232.6611794"/>
    <n v="906.84"/>
    <n v="1171"/>
    <n v="43428.19"/>
    <n v="402.05117940000002"/>
    <n v="0"/>
  </r>
  <r>
    <x v="4"/>
    <s v="Ossam Planter No.16"/>
    <s v="Ossam"/>
    <s v="Finished Good"/>
    <s v="Pcs."/>
    <n v="720"/>
    <n v="785"/>
    <n v="643"/>
    <n v="320.97000000000003"/>
    <n v="46407.91"/>
    <n v="0"/>
    <n v="0"/>
    <n v="0"/>
    <n v="0"/>
    <n v="286"/>
    <n v="25694.240000000002"/>
    <n v="0"/>
    <n v="0"/>
    <n v="0"/>
    <n v="0"/>
    <n v="504.755"/>
    <n v="0"/>
    <n v="0"/>
    <n v="0"/>
    <n v="0"/>
    <n v="224.51"/>
    <n v="357"/>
    <n v="25766.13"/>
    <n v="96.460000000000036"/>
    <n v="0"/>
  </r>
  <r>
    <x v="4"/>
    <s v="OSSAM PLANTER ONLY TRAY 07 NO."/>
    <s v="Ossam"/>
    <s v="Finished Good"/>
    <s v="Pcs."/>
    <n v="20"/>
    <n v="22"/>
    <n v="654"/>
    <n v="18.72"/>
    <n v="2436.37"/>
    <n v="0"/>
    <n v="0"/>
    <n v="0"/>
    <n v="0"/>
    <n v="216"/>
    <n v="952.56"/>
    <n v="0"/>
    <n v="0"/>
    <n v="0"/>
    <n v="0"/>
    <n v="14.388"/>
    <n v="0"/>
    <n v="0"/>
    <n v="0"/>
    <n v="0"/>
    <n v="4.7519999999999998"/>
    <n v="438"/>
    <n v="1631.69"/>
    <n v="13.968"/>
    <n v="0"/>
  </r>
  <r>
    <x v="4"/>
    <s v="OSSAM PLANTER ONLY TRAY 09 NO."/>
    <s v="Ossam"/>
    <s v="Finished Good"/>
    <s v="Pcs."/>
    <n v="35"/>
    <n v="38"/>
    <n v="1492"/>
    <n v="64.569999999999993"/>
    <n v="7230.94"/>
    <n v="0"/>
    <n v="0"/>
    <n v="0"/>
    <n v="0"/>
    <n v="250"/>
    <n v="1270"/>
    <n v="0"/>
    <n v="0"/>
    <n v="0"/>
    <n v="0"/>
    <n v="56.695999999999998"/>
    <n v="0"/>
    <n v="0"/>
    <n v="0"/>
    <n v="0"/>
    <n v="9.5"/>
    <n v="1242"/>
    <n v="6019.32"/>
    <n v="55.069999999999993"/>
    <n v="0"/>
  </r>
  <r>
    <x v="4"/>
    <s v="OSSAM PLANTER ONLY TRAY 12 NO."/>
    <s v="Ossam"/>
    <s v="Finished Good"/>
    <s v="Pcs."/>
    <n v="60"/>
    <n v="65"/>
    <n v="1468"/>
    <n v="101.56"/>
    <n v="7545.73"/>
    <n v="0"/>
    <n v="0"/>
    <n v="0"/>
    <n v="0"/>
    <n v="108"/>
    <n v="951.48"/>
    <n v="0"/>
    <n v="0"/>
    <n v="0"/>
    <n v="0"/>
    <n v="95.42"/>
    <n v="0"/>
    <n v="0"/>
    <n v="0"/>
    <n v="0"/>
    <n v="7.02"/>
    <n v="1360"/>
    <n v="6990.59"/>
    <n v="94.54"/>
    <n v="0"/>
  </r>
  <r>
    <x v="4"/>
    <s v="OSSAM PLANTER ONLY TRAY 14 NO."/>
    <s v="Ossam"/>
    <s v="Finished Good"/>
    <s v="Pcs."/>
    <n v="60"/>
    <n v="65"/>
    <n v="36"/>
    <n v="19.14"/>
    <n v="368.98"/>
    <n v="0"/>
    <n v="0"/>
    <n v="0"/>
    <n v="0"/>
    <n v="36"/>
    <n v="415.08"/>
    <n v="0"/>
    <n v="0"/>
    <n v="0"/>
    <n v="0"/>
    <n v="2.34"/>
    <n v="0"/>
    <n v="0"/>
    <n v="20"/>
    <n v="20"/>
    <n v="2.34"/>
    <n v="0"/>
    <n v="0"/>
    <n v="36.799999999999997"/>
    <n v="0"/>
  </r>
  <r>
    <x v="4"/>
    <s v="OSSAM PLANTER ONLY TRAY 16 NO."/>
    <s v="Ossam"/>
    <s v="Finished Good"/>
    <s v="Pcs."/>
    <n v="90"/>
    <n v="98"/>
    <n v="104"/>
    <n v="43.14"/>
    <n v="880.69"/>
    <n v="0"/>
    <n v="0"/>
    <n v="0"/>
    <n v="0"/>
    <n v="60"/>
    <n v="1017"/>
    <n v="0"/>
    <n v="0"/>
    <n v="0"/>
    <n v="0"/>
    <n v="10.192"/>
    <n v="0"/>
    <n v="0"/>
    <n v="10"/>
    <n v="10"/>
    <n v="5.88"/>
    <n v="44"/>
    <n v="372.6"/>
    <n v="47.26"/>
    <n v="0"/>
  </r>
  <r>
    <x v="4"/>
    <s v="P.O.F BAG 135*14*15mi (912)"/>
    <s v="Packing Material"/>
    <s v="Trading"/>
    <s v="Pcs."/>
    <m/>
    <n v="0"/>
    <n v="19000"/>
    <n v="0"/>
    <n v="6099"/>
    <n v="0"/>
    <n v="0"/>
    <n v="0"/>
    <n v="0"/>
    <n v="0"/>
    <n v="0"/>
    <n v="0"/>
    <n v="0"/>
    <n v="0"/>
    <n v="0"/>
    <n v="0"/>
    <n v="0"/>
    <n v="0"/>
    <n v="0"/>
    <n v="0"/>
    <n v="0"/>
    <n v="19000"/>
    <n v="6099"/>
    <n v="0"/>
    <n v="0"/>
  </r>
  <r>
    <x v="4"/>
    <s v="Patla Leg Grip Small"/>
    <s v="Component"/>
    <s v="Trading"/>
    <s v="Pcs."/>
    <m/>
    <n v="0"/>
    <n v="8105.49"/>
    <n v="476.81"/>
    <n v="22456.93"/>
    <n v="0"/>
    <n v="0"/>
    <n v="7275"/>
    <n v="20284.64"/>
    <n v="0"/>
    <n v="0"/>
    <n v="6185.52"/>
    <n v="1043.8683552"/>
    <n v="7229.3883552000007"/>
    <n v="17195.75"/>
    <n v="0"/>
    <n v="0"/>
    <n v="0"/>
    <n v="0"/>
    <n v="0"/>
    <n v="0"/>
    <n v="9194.9699999999993"/>
    <n v="25552.34"/>
    <n v="476.81"/>
    <n v="0"/>
  </r>
  <r>
    <x v="4"/>
    <s v="PLASTIC PIPE CAP 22MM"/>
    <s v="Housekeeping"/>
    <s v="Trading"/>
    <s v="Pcs."/>
    <m/>
    <n v="0"/>
    <n v="605"/>
    <n v="110.62"/>
    <n v="1464.03"/>
    <n v="0"/>
    <n v="0"/>
    <n v="0"/>
    <n v="0"/>
    <n v="0"/>
    <n v="0"/>
    <n v="0"/>
    <n v="0"/>
    <n v="0"/>
    <n v="0"/>
    <n v="0"/>
    <n v="0"/>
    <n v="0"/>
    <n v="0"/>
    <n v="0"/>
    <n v="0"/>
    <n v="605"/>
    <n v="1464.03"/>
    <n v="110.62"/>
    <n v="0"/>
  </r>
  <r>
    <x v="4"/>
    <s v="PLUNGER (BLACK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PP BAGS (14X16)"/>
    <s v="Packing Material"/>
    <s v="Trading"/>
    <s v="Kgs."/>
    <m/>
    <n v="0"/>
    <n v="30"/>
    <n v="1.35"/>
    <n v="4140"/>
    <n v="0"/>
    <n v="0"/>
    <n v="0"/>
    <n v="0"/>
    <n v="0"/>
    <n v="0"/>
    <n v="0"/>
    <n v="0"/>
    <n v="0"/>
    <n v="0"/>
    <n v="0"/>
    <n v="0"/>
    <n v="0"/>
    <n v="0"/>
    <n v="0"/>
    <n v="0"/>
    <n v="30"/>
    <n v="4140"/>
    <n v="1.35"/>
    <n v="0"/>
  </r>
  <r>
    <x v="4"/>
    <s v="PPCP (GROW PACK)"/>
    <s v="GROW PACK"/>
    <s v="Trading"/>
    <s v="Kgs."/>
    <m/>
    <n v="0"/>
    <n v="17030.89"/>
    <n v="0"/>
    <n v="1794024.99"/>
    <n v="0"/>
    <n v="0"/>
    <n v="21989.03"/>
    <n v="2316303.42"/>
    <n v="0"/>
    <n v="0"/>
    <n v="17229.27"/>
    <n v="2907.6116052000002"/>
    <n v="20136.8816052"/>
    <n v="1814931.32"/>
    <n v="0"/>
    <n v="0"/>
    <n v="0"/>
    <n v="0"/>
    <n v="0"/>
    <n v="0"/>
    <n v="21790.65"/>
    <n v="2295409.96"/>
    <n v="0"/>
    <n v="0"/>
  </r>
  <r>
    <x v="4"/>
    <s v="PVC DUSTPAN STRIP 602"/>
    <s v="MAHALASA PLATO MECH"/>
    <s v="Trading"/>
    <s v="Pcs."/>
    <m/>
    <n v="0"/>
    <n v="-12759"/>
    <n v="0"/>
    <n v="-21212.15"/>
    <n v="0"/>
    <n v="0"/>
    <n v="0"/>
    <n v="0"/>
    <n v="0"/>
    <n v="0"/>
    <n v="2415"/>
    <n v="407.55540000000002"/>
    <n v="2822.5554000000002"/>
    <n v="5264.7"/>
    <n v="0"/>
    <n v="0"/>
    <n v="0"/>
    <n v="0"/>
    <n v="0"/>
    <n v="0"/>
    <n v="-15174"/>
    <n v="-26478.69"/>
    <n v="0"/>
    <n v="0"/>
  </r>
  <r>
    <x v="4"/>
    <s v="PVC DUSTPAN STRIP 603"/>
    <s v="MAHALASA PLATO MECH"/>
    <s v="Trading"/>
    <s v="Pcs."/>
    <m/>
    <n v="0"/>
    <n v="-3136"/>
    <n v="143.76"/>
    <n v="-2442.35"/>
    <n v="0"/>
    <n v="0"/>
    <n v="0"/>
    <n v="0"/>
    <n v="0"/>
    <n v="0"/>
    <n v="0"/>
    <n v="0"/>
    <n v="0"/>
    <n v="0"/>
    <n v="0"/>
    <n v="0"/>
    <n v="0"/>
    <n v="0"/>
    <n v="0"/>
    <n v="0"/>
    <n v="-3136"/>
    <n v="-2442.35"/>
    <n v="143.76"/>
    <n v="0"/>
  </r>
  <r>
    <x v="4"/>
    <s v="RDNG Bottam Base (Hole) (silver)"/>
    <s v="Radongrow"/>
    <s v="Finished Good"/>
    <s v="Pcs."/>
    <n v="170"/>
    <n v="185"/>
    <n v="0"/>
    <n v="0"/>
    <n v="0"/>
    <n v="0"/>
    <n v="0"/>
    <n v="2062"/>
    <n v="34923.86"/>
    <n v="2016"/>
    <n v="54936"/>
    <n v="0"/>
    <n v="0"/>
    <n v="0"/>
    <n v="0"/>
    <n v="0"/>
    <n v="350.54"/>
    <n v="58.852160600000005"/>
    <n v="0"/>
    <n v="409.39216060000001"/>
    <n v="372.96"/>
    <n v="46"/>
    <n v="779.1"/>
    <n v="36.432160600000032"/>
    <n v="0"/>
  </r>
  <r>
    <x v="4"/>
    <s v="RDNG Bottam Plate (plain)sil"/>
    <s v="Radongrow"/>
    <s v="Trading"/>
    <s v="Pcs."/>
    <m/>
    <n v="0"/>
    <n v="-11"/>
    <n v="0"/>
    <n v="-349.87"/>
    <n v="0"/>
    <n v="0"/>
    <n v="0"/>
    <n v="0"/>
    <n v="0"/>
    <n v="0"/>
    <n v="0"/>
    <n v="0"/>
    <n v="0"/>
    <n v="0"/>
    <n v="0"/>
    <n v="0"/>
    <n v="0"/>
    <n v="0"/>
    <n v="0"/>
    <n v="0"/>
    <n v="-11"/>
    <n v="-349.87"/>
    <n v="0"/>
    <n v="0"/>
  </r>
  <r>
    <x v="4"/>
    <s v="RDNG Cap (Silver)"/>
    <s v="Radongrow"/>
    <s v="Finished Good"/>
    <s v="Pcs."/>
    <n v="65"/>
    <n v="71"/>
    <n v="2"/>
    <n v="8.2799999999999994"/>
    <n v="15.63"/>
    <n v="0"/>
    <n v="0"/>
    <n v="2270"/>
    <n v="14801.36"/>
    <n v="2037"/>
    <n v="24647.7"/>
    <n v="0"/>
    <n v="0"/>
    <n v="0"/>
    <n v="0"/>
    <n v="0.14199999999999999"/>
    <n v="147.55000000000001"/>
    <n v="24.772169500000004"/>
    <n v="0"/>
    <n v="172.32216950000003"/>
    <n v="144.62700000000001"/>
    <n v="235"/>
    <n v="1532.57"/>
    <n v="35.975169500000021"/>
    <n v="0"/>
  </r>
  <r>
    <x v="4"/>
    <s v="RDNG Distributer (silver)"/>
    <s v="Radongrow"/>
    <s v="Finished Good"/>
    <s v="Pcs."/>
    <n v="70"/>
    <n v="76"/>
    <n v="200"/>
    <n v="31.39"/>
    <n v="1721.45"/>
    <n v="0"/>
    <n v="0"/>
    <n v="32795"/>
    <n v="232542.75"/>
    <n v="32698"/>
    <n v="417715.06"/>
    <n v="0"/>
    <n v="0"/>
    <n v="0"/>
    <n v="0"/>
    <n v="15.2"/>
    <n v="2295.65"/>
    <n v="385.41667850000005"/>
    <n v="0"/>
    <n v="2681.0666785000003"/>
    <n v="2485.0479999999998"/>
    <n v="297"/>
    <n v="2130.56"/>
    <n v="227.40867850000041"/>
    <n v="0"/>
  </r>
  <r>
    <x v="4"/>
    <s v="RDNG DWC TOP PLATE(SIL)"/>
    <s v="Radongrow"/>
    <s v="Finished Good"/>
    <s v="Pcs."/>
    <n v="275"/>
    <n v="300"/>
    <n v="-5"/>
    <n v="9.61"/>
    <n v="-68.78"/>
    <n v="0"/>
    <n v="0"/>
    <n v="0"/>
    <n v="0"/>
    <n v="0"/>
    <n v="0"/>
    <n v="0"/>
    <n v="0"/>
    <n v="0"/>
    <n v="0"/>
    <n v="-1.5"/>
    <n v="0"/>
    <n v="0"/>
    <n v="0"/>
    <n v="0"/>
    <n v="0"/>
    <n v="-5"/>
    <n v="-68.78"/>
    <n v="9.61"/>
    <n v="0"/>
  </r>
  <r>
    <x v="4"/>
    <s v="RDNG Holder (silver)"/>
    <s v="Radongrow"/>
    <s v="Finished Good"/>
    <s v="Pcs."/>
    <n v="185"/>
    <n v="202"/>
    <n v="205"/>
    <n v="696.6"/>
    <n v="3935.05"/>
    <n v="0"/>
    <n v="0"/>
    <n v="12787"/>
    <n v="262425.63"/>
    <n v="12725"/>
    <n v="350701"/>
    <n v="0"/>
    <n v="0"/>
    <n v="0"/>
    <n v="0"/>
    <n v="41.41"/>
    <n v="2365.5949999999998"/>
    <n v="397.15974455000003"/>
    <n v="0"/>
    <n v="2762.7547445499999"/>
    <n v="2570.4499999999998"/>
    <n v="267"/>
    <n v="5401.98"/>
    <n v="888.90474455000003"/>
    <n v="0"/>
  </r>
  <r>
    <x v="4"/>
    <s v="Reprocess Pe Compound"/>
    <s v="Plastic Grinding"/>
    <s v="Trading"/>
    <s v="Kgs."/>
    <m/>
    <n v="0"/>
    <n v="100"/>
    <n v="4.51"/>
    <n v="7900"/>
    <n v="0"/>
    <n v="0"/>
    <n v="0"/>
    <n v="0"/>
    <n v="0"/>
    <n v="0"/>
    <n v="0"/>
    <n v="0"/>
    <n v="0"/>
    <n v="0"/>
    <n v="0"/>
    <n v="0"/>
    <n v="0"/>
    <n v="0"/>
    <n v="0"/>
    <n v="0"/>
    <n v="100"/>
    <n v="7900"/>
    <n v="4.51"/>
    <n v="0"/>
  </r>
  <r>
    <x v="4"/>
    <s v="Rotating Cap 3/4 (black)"/>
    <s v="Housekeeping"/>
    <s v="Trading"/>
    <s v="Pcs."/>
    <m/>
    <n v="0"/>
    <n v="133"/>
    <n v="0"/>
    <n v="98.4"/>
    <n v="0"/>
    <n v="0"/>
    <n v="240"/>
    <n v="182.18"/>
    <n v="0"/>
    <n v="0"/>
    <n v="240"/>
    <n v="40.502400000000002"/>
    <n v="280.50240000000002"/>
    <n v="180"/>
    <n v="0"/>
    <n v="0"/>
    <n v="0"/>
    <n v="0"/>
    <n v="0"/>
    <n v="0"/>
    <n v="133"/>
    <n v="100.83"/>
    <n v="0"/>
    <n v="0"/>
  </r>
  <r>
    <x v="4"/>
    <s v="Rubber Strip 14&quot; Wiper With Hole"/>
    <s v="Component"/>
    <s v="Trading"/>
    <s v="Pcs."/>
    <m/>
    <m/>
    <m/>
    <n v="71.2"/>
    <m/>
    <m/>
    <m/>
    <m/>
    <m/>
    <m/>
    <m/>
    <m/>
    <m/>
    <n v="0"/>
    <m/>
    <n v="0"/>
    <n v="0"/>
    <n v="0"/>
    <n v="0"/>
    <n v="0"/>
    <n v="0"/>
    <m/>
    <m/>
    <n v="71.2"/>
    <n v="0"/>
  </r>
  <r>
    <x v="4"/>
    <s v="Rubber Strip 16&quot; Wiper With Hole"/>
    <s v="Component"/>
    <s v="Trading"/>
    <s v="Pcs."/>
    <m/>
    <n v="0"/>
    <n v="-436"/>
    <n v="10.52"/>
    <n v="-6976"/>
    <n v="0"/>
    <n v="0"/>
    <n v="0"/>
    <n v="0"/>
    <n v="0"/>
    <n v="0"/>
    <n v="0"/>
    <n v="0"/>
    <n v="0"/>
    <n v="0"/>
    <n v="0"/>
    <n v="0"/>
    <n v="0"/>
    <n v="0"/>
    <n v="0"/>
    <n v="0"/>
    <n v="-436"/>
    <n v="-6976"/>
    <n v="10.52"/>
    <n v="0"/>
  </r>
  <r>
    <x v="4"/>
    <s v="S.S. PIPE 3 FEET (22MM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S.S.PIPE 4 FEET (22MM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SELTOS COATED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SELTOS STEEL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Silicon Profile3.6*6.5* 400mm"/>
    <s v="Component"/>
    <s v="Trading"/>
    <s v="Pcs."/>
    <m/>
    <n v="0"/>
    <n v="4908"/>
    <n v="357.81"/>
    <n v="26303.24"/>
    <n v="0"/>
    <n v="0"/>
    <n v="417"/>
    <n v="2235.12"/>
    <n v="0"/>
    <n v="0"/>
    <n v="0"/>
    <n v="0"/>
    <n v="0"/>
    <n v="0"/>
    <n v="0"/>
    <n v="0"/>
    <n v="0"/>
    <n v="0"/>
    <n v="0"/>
    <n v="0"/>
    <n v="5325"/>
    <n v="28538.36"/>
    <n v="357.81"/>
    <n v="0"/>
  </r>
  <r>
    <x v="4"/>
    <s v="Sparkle Wiper Only Blade"/>
    <s v="Housekeeping"/>
    <s v="Trading"/>
    <s v="Pcs."/>
    <m/>
    <n v="0"/>
    <n v="890"/>
    <n v="0"/>
    <n v="7871.71"/>
    <n v="0"/>
    <n v="0"/>
    <n v="0"/>
    <n v="0"/>
    <n v="0"/>
    <n v="0"/>
    <n v="240"/>
    <n v="40.502400000000002"/>
    <n v="280.50240000000002"/>
    <n v="2121.6"/>
    <n v="0"/>
    <n v="0"/>
    <n v="0"/>
    <n v="0"/>
    <n v="0"/>
    <n v="0"/>
    <n v="650"/>
    <n v="5749.01"/>
    <n v="0"/>
    <n v="0"/>
  </r>
  <r>
    <x v="4"/>
    <s v="Sparkle Wiper Only Body ( Blue)"/>
    <s v="Component"/>
    <s v="Trading"/>
    <s v="Pcs."/>
    <m/>
    <n v="0"/>
    <n v="327"/>
    <n v="0"/>
    <n v="2829.4"/>
    <n v="0"/>
    <n v="0"/>
    <n v="0"/>
    <n v="0"/>
    <n v="0"/>
    <n v="0"/>
    <n v="120"/>
    <n v="20.251200000000001"/>
    <n v="140.25120000000001"/>
    <n v="1038"/>
    <n v="0"/>
    <n v="0"/>
    <n v="0"/>
    <n v="0"/>
    <n v="0"/>
    <n v="0"/>
    <n v="207"/>
    <n v="1791.09"/>
    <n v="0"/>
    <n v="0"/>
  </r>
  <r>
    <x v="4"/>
    <s v="Sparkle Wiper Only Body (M.B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Sparkle Wiper Only Body (PINK)"/>
    <s v="Component"/>
    <s v="Trading"/>
    <s v="Pcs."/>
    <m/>
    <n v="0"/>
    <n v="335"/>
    <n v="0"/>
    <n v="2861.82"/>
    <n v="0"/>
    <n v="0"/>
    <n v="0"/>
    <n v="0"/>
    <n v="0"/>
    <n v="0"/>
    <n v="120"/>
    <n v="20.251200000000001"/>
    <n v="140.25120000000001"/>
    <n v="1024.8"/>
    <n v="0"/>
    <n v="0"/>
    <n v="0"/>
    <n v="0"/>
    <n v="0"/>
    <n v="0"/>
    <n v="215"/>
    <n v="1836.69"/>
    <n v="0"/>
    <n v="0"/>
  </r>
  <r>
    <x v="4"/>
    <s v="Sparkle Wiper Only Body(Sil)"/>
    <s v="Component"/>
    <s v="Trading"/>
    <s v="Pcs."/>
    <m/>
    <n v="0"/>
    <n v="150"/>
    <n v="0"/>
    <n v="1284.25"/>
    <n v="0"/>
    <n v="0"/>
    <n v="0"/>
    <n v="0"/>
    <n v="0"/>
    <n v="0"/>
    <n v="0"/>
    <n v="0"/>
    <n v="0"/>
    <n v="0"/>
    <n v="0"/>
    <n v="0"/>
    <n v="0"/>
    <n v="0"/>
    <n v="0"/>
    <n v="0"/>
    <n v="150"/>
    <n v="1284.25"/>
    <n v="0"/>
    <n v="0"/>
  </r>
  <r>
    <x v="4"/>
    <s v="SS Pipe 3/4"/>
    <s v="Fortune Steel"/>
    <s v="Finished Good"/>
    <s v="Kgs."/>
    <m/>
    <n v="0"/>
    <n v="312.2"/>
    <n v="0"/>
    <n v="52449.599999999999"/>
    <n v="0"/>
    <n v="0"/>
    <n v="0"/>
    <n v="0"/>
    <n v="0"/>
    <n v="0"/>
    <n v="64.8"/>
    <n v="10.935648"/>
    <n v="75.735647999999998"/>
    <n v="10886.4"/>
    <n v="0"/>
    <n v="0"/>
    <n v="0"/>
    <n v="0"/>
    <n v="0"/>
    <n v="0"/>
    <n v="247.4"/>
    <n v="41563.199999999997"/>
    <n v="0"/>
    <n v="0"/>
  </r>
  <r>
    <x v="4"/>
    <s v="Ss Pipe 3/4 2.5 Ft"/>
    <s v="Component"/>
    <s v="Trading"/>
    <s v="Pcs."/>
    <m/>
    <n v="0"/>
    <n v="0"/>
    <n v="0"/>
    <n v="0"/>
    <n v="0"/>
    <n v="0"/>
    <n v="240"/>
    <n v="6038.4"/>
    <n v="0"/>
    <n v="0"/>
    <n v="240"/>
    <n v="40.502400000000002"/>
    <n v="280.50240000000002"/>
    <n v="6038.4"/>
    <n v="0"/>
    <n v="0"/>
    <n v="0"/>
    <n v="0"/>
    <n v="0"/>
    <n v="0"/>
    <n v="0"/>
    <n v="0"/>
    <n v="0"/>
    <n v="0"/>
  </r>
  <r>
    <x v="4"/>
    <s v="Ss Pipe 3/4 3 Ft"/>
    <s v="Component"/>
    <s v="Trading"/>
    <s v="Pcs."/>
    <m/>
    <n v="0"/>
    <n v="0"/>
    <n v="0"/>
    <n v="0"/>
    <n v="0"/>
    <n v="0"/>
    <n v="240"/>
    <n v="7248"/>
    <n v="0"/>
    <n v="0"/>
    <n v="240"/>
    <n v="40.502400000000002"/>
    <n v="280.50240000000002"/>
    <n v="7248"/>
    <n v="0"/>
    <n v="0"/>
    <n v="0"/>
    <n v="0"/>
    <n v="0"/>
    <n v="0"/>
    <n v="0"/>
    <n v="0"/>
    <n v="0"/>
    <n v="0"/>
  </r>
  <r>
    <x v="4"/>
    <s v="STICKER (FRISCH SHOWEL DUSTPAN)"/>
    <s v="Sticker"/>
    <s v="Trading"/>
    <s v="Pcs."/>
    <m/>
    <n v="0"/>
    <n v="12000"/>
    <n v="541.79"/>
    <n v="16200"/>
    <n v="0"/>
    <n v="0"/>
    <n v="0"/>
    <n v="0"/>
    <n v="0"/>
    <n v="0"/>
    <n v="0"/>
    <n v="0"/>
    <n v="0"/>
    <n v="0"/>
    <n v="0"/>
    <n v="0"/>
    <n v="0"/>
    <n v="0"/>
    <n v="0"/>
    <n v="0"/>
    <n v="12000"/>
    <n v="16200"/>
    <n v="541.79"/>
    <n v="0"/>
  </r>
  <r>
    <x v="4"/>
    <s v="Sticker 50*38 White (3000pcs)"/>
    <s v="Packing Material"/>
    <s v="Trading"/>
    <s v="Pcs."/>
    <m/>
    <n v="0"/>
    <n v="146"/>
    <n v="6.59"/>
    <n v="57220"/>
    <n v="0"/>
    <n v="0"/>
    <n v="0"/>
    <n v="0"/>
    <n v="0"/>
    <n v="0"/>
    <n v="0"/>
    <n v="0"/>
    <n v="0"/>
    <n v="0"/>
    <n v="0"/>
    <n v="0"/>
    <n v="0"/>
    <n v="0"/>
    <n v="0"/>
    <n v="0"/>
    <n v="146"/>
    <n v="57220"/>
    <n v="6.59"/>
    <n v="0"/>
  </r>
  <r>
    <x v="4"/>
    <s v="STICKER DUST BIN - CHIKHALI"/>
    <s v="Packing Material"/>
    <s v="Trading"/>
    <s v="Pcs."/>
    <m/>
    <n v="0"/>
    <n v="1700"/>
    <n v="76.75"/>
    <n v="2890"/>
    <n v="0"/>
    <n v="0"/>
    <n v="0"/>
    <n v="0"/>
    <n v="0"/>
    <n v="0"/>
    <n v="0"/>
    <n v="0"/>
    <n v="0"/>
    <n v="0"/>
    <n v="0"/>
    <n v="0"/>
    <n v="0"/>
    <n v="0"/>
    <n v="0"/>
    <n v="0"/>
    <n v="1700"/>
    <n v="2890"/>
    <n v="76.75"/>
    <n v="0"/>
  </r>
  <r>
    <x v="4"/>
    <s v="STICKER MINI SUPER CLEAN 602"/>
    <s v="Packing Material"/>
    <s v="Trading"/>
    <s v="Pcs."/>
    <m/>
    <n v="0"/>
    <n v="5000"/>
    <n v="225.75"/>
    <n v="750"/>
    <n v="0"/>
    <n v="0"/>
    <n v="0"/>
    <n v="0"/>
    <n v="0"/>
    <n v="0"/>
    <n v="0"/>
    <n v="0"/>
    <n v="0"/>
    <n v="0"/>
    <n v="0"/>
    <n v="0"/>
    <n v="0"/>
    <n v="0"/>
    <n v="0"/>
    <n v="0"/>
    <n v="5000"/>
    <n v="750"/>
    <n v="225.75"/>
    <n v="0"/>
  </r>
  <r>
    <x v="4"/>
    <s v="Stool Leg 412"/>
    <s v="Bath Stool"/>
    <s v="Trading"/>
    <s v="Pcs."/>
    <m/>
    <n v="0"/>
    <n v="21918"/>
    <n v="0"/>
    <n v="20150.41"/>
    <n v="0"/>
    <n v="0"/>
    <n v="0"/>
    <n v="0"/>
    <n v="0"/>
    <n v="0"/>
    <n v="6328"/>
    <n v="1067.91328"/>
    <n v="7395.9132799999998"/>
    <n v="5821.76"/>
    <n v="0"/>
    <n v="0"/>
    <n v="0"/>
    <n v="0"/>
    <n v="0"/>
    <n v="0"/>
    <n v="15590"/>
    <n v="14332.74"/>
    <n v="0"/>
    <n v="0"/>
  </r>
  <r>
    <x v="4"/>
    <s v="Stool Leg Medium"/>
    <s v="Component"/>
    <s v="Trading"/>
    <s v="Pcs."/>
    <m/>
    <n v="0"/>
    <n v="18474.02"/>
    <n v="1502.07"/>
    <n v="43551.09"/>
    <n v="0"/>
    <n v="0"/>
    <n v="0"/>
    <n v="0"/>
    <n v="0"/>
    <n v="0"/>
    <n v="4290"/>
    <n v="723.98040000000003"/>
    <n v="5013.9804000000004"/>
    <n v="10124.4"/>
    <n v="0"/>
    <n v="0"/>
    <n v="0"/>
    <n v="0"/>
    <n v="0"/>
    <n v="0"/>
    <n v="14184.02"/>
    <n v="33437.74"/>
    <n v="1502.07"/>
    <n v="0"/>
  </r>
  <r>
    <x v="4"/>
    <s v="Super Dry Bathroom Wiper Blade-905"/>
    <s v="Component"/>
    <s v="Trading"/>
    <s v="Pcs."/>
    <m/>
    <n v="0"/>
    <n v="915"/>
    <n v="0"/>
    <n v="8197.94"/>
    <n v="0"/>
    <n v="0"/>
    <n v="0"/>
    <n v="0"/>
    <n v="0"/>
    <n v="0"/>
    <n v="0"/>
    <n v="0"/>
    <n v="0"/>
    <n v="0"/>
    <n v="0"/>
    <n v="0"/>
    <n v="0"/>
    <n v="0"/>
    <n v="0"/>
    <n v="0"/>
    <n v="915"/>
    <n v="8197.94"/>
    <n v="0"/>
    <n v="0"/>
  </r>
  <r>
    <x v="4"/>
    <s v="SUPER DRY FLOOR WIPER BLADE 908"/>
    <s v="Component"/>
    <s v="Trading"/>
    <s v="Pcs."/>
    <m/>
    <n v="0"/>
    <n v="4475"/>
    <n v="0"/>
    <n v="56219.53"/>
    <n v="0"/>
    <n v="0"/>
    <n v="0"/>
    <n v="0"/>
    <n v="0"/>
    <n v="0"/>
    <n v="216"/>
    <n v="36.452160000000006"/>
    <n v="252.45215999999999"/>
    <n v="2712.96"/>
    <n v="0"/>
    <n v="0"/>
    <n v="0"/>
    <n v="0"/>
    <n v="0"/>
    <n v="0"/>
    <n v="4259"/>
    <n v="53505.919999999998"/>
    <n v="0"/>
    <n v="0"/>
  </r>
  <r>
    <x v="4"/>
    <s v="Super Spin MOP Bkt.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SUPREME EXPANDABLE CLOTH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4"/>
    <s v="UPVC PIPE ONE SIDE THREAD (30 INCH)"/>
    <s v="Component"/>
    <s v="Trading"/>
    <s v="Pcs."/>
    <m/>
    <n v="0"/>
    <n v="2236"/>
    <n v="70.430000000000007"/>
    <n v="55986.87"/>
    <n v="0"/>
    <n v="0"/>
    <n v="0"/>
    <n v="0"/>
    <n v="0"/>
    <n v="0"/>
    <n v="0"/>
    <n v="0"/>
    <n v="0"/>
    <n v="0"/>
    <n v="0"/>
    <n v="0"/>
    <n v="0"/>
    <n v="0"/>
    <n v="0"/>
    <n v="0"/>
    <n v="2236"/>
    <n v="55986.87"/>
    <n v="70.430000000000007"/>
    <n v="0"/>
  </r>
  <r>
    <x v="4"/>
    <s v="UPVC PIPES ONE SIDE THREAD (1 MTR)"/>
    <s v="Component"/>
    <s v="Trading"/>
    <s v="Pcs."/>
    <m/>
    <n v="0"/>
    <n v="2039"/>
    <n v="26.59"/>
    <n v="64450.21"/>
    <n v="0"/>
    <n v="0"/>
    <n v="0"/>
    <n v="0"/>
    <n v="0"/>
    <n v="0"/>
    <n v="528"/>
    <n v="89.105280000000008"/>
    <n v="617.10527999999999"/>
    <n v="16690.080000000002"/>
    <n v="0"/>
    <n v="0"/>
    <n v="0"/>
    <n v="0"/>
    <n v="0"/>
    <n v="0"/>
    <n v="1511"/>
    <n v="47760.79"/>
    <n v="26.59"/>
    <n v="0"/>
  </r>
  <r>
    <x v="4"/>
    <s v="Wiper Lock Button"/>
    <s v="Component"/>
    <s v="Trading"/>
    <s v="Pcs."/>
    <m/>
    <n v="0"/>
    <n v="51480"/>
    <n v="0"/>
    <n v="8785.0400000000009"/>
    <n v="0"/>
    <n v="0"/>
    <n v="19200"/>
    <n v="2986.56"/>
    <n v="0"/>
    <n v="0"/>
    <n v="5040"/>
    <n v="850.55040000000008"/>
    <n v="5890.5504000000001"/>
    <n v="856.8"/>
    <n v="0"/>
    <n v="0"/>
    <n v="0"/>
    <n v="0"/>
    <n v="0"/>
    <n v="0"/>
    <n v="65640"/>
    <n v="10921.77"/>
    <n v="0"/>
    <n v="0"/>
  </r>
  <r>
    <x v="4"/>
    <s v="WIPER ONLY BODDY 906/907"/>
    <s v="Component"/>
    <s v="Trading"/>
    <s v="Pcs."/>
    <m/>
    <n v="0"/>
    <n v="11320"/>
    <n v="362.05"/>
    <n v="114107.93"/>
    <n v="0"/>
    <n v="0"/>
    <n v="0"/>
    <n v="0"/>
    <n v="0"/>
    <n v="0"/>
    <n v="528"/>
    <n v="89.105280000000008"/>
    <n v="617.10527999999999"/>
    <n v="5322.24"/>
    <n v="0"/>
    <n v="0"/>
    <n v="0"/>
    <n v="0"/>
    <n v="0"/>
    <n v="0"/>
    <n v="10792"/>
    <n v="108785.59"/>
    <n v="362.05"/>
    <n v="0"/>
  </r>
  <r>
    <x v="5"/>
    <s v="10 Kg Container"/>
    <s v="GROW PACK"/>
    <s v="Trading"/>
    <s v="Pcs."/>
    <m/>
    <n v="0"/>
    <n v="5779"/>
    <n v="0"/>
    <n v="258725.08"/>
    <n v="0"/>
    <n v="0"/>
    <n v="0"/>
    <n v="0"/>
    <n v="0"/>
    <n v="0"/>
    <n v="4000"/>
    <n v="675.04"/>
    <n v="4675.04"/>
    <n v="30000"/>
    <n v="0"/>
    <n v="0"/>
    <n v="0"/>
    <n v="0"/>
    <n v="0"/>
    <n v="0"/>
    <n v="1779"/>
    <n v="79645.600000000006"/>
    <n v="0"/>
    <n v="0"/>
  </r>
  <r>
    <x v="5"/>
    <s v="10 Ltr Bkt Only Handle (baby Blue)"/>
    <s v="Component"/>
    <s v="Trading"/>
    <s v="Pcs."/>
    <m/>
    <n v="0"/>
    <n v="1924"/>
    <n v="23.52"/>
    <n v="16371.62"/>
    <n v="0"/>
    <n v="0"/>
    <n v="0"/>
    <n v="0"/>
    <n v="0"/>
    <n v="0"/>
    <n v="1029"/>
    <n v="173.65404000000001"/>
    <n v="1202.6540399999999"/>
    <n v="8756.7900000000009"/>
    <n v="0"/>
    <n v="0"/>
    <n v="0"/>
    <n v="0"/>
    <n v="0"/>
    <n v="0"/>
    <n v="895"/>
    <n v="7615.7"/>
    <n v="23.52"/>
    <n v="0"/>
  </r>
  <r>
    <x v="5"/>
    <s v="10 Ltr Bkt Only Handle (D.Blue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10 Ltr Bkt Only Handle (M.white)"/>
    <s v="Component"/>
    <s v="Trading"/>
    <s v="Pcs."/>
    <m/>
    <n v="0"/>
    <n v="266"/>
    <n v="33.64"/>
    <n v="2392.06"/>
    <n v="0"/>
    <n v="0"/>
    <n v="380"/>
    <n v="3257.3"/>
    <n v="0"/>
    <n v="0"/>
    <n v="271"/>
    <n v="45.733960000000003"/>
    <n v="316.73396000000002"/>
    <n v="2371.25"/>
    <n v="0"/>
    <n v="0"/>
    <n v="0"/>
    <n v="0"/>
    <n v="0"/>
    <n v="0"/>
    <n v="375"/>
    <n v="3279.43"/>
    <n v="33.64"/>
    <n v="0"/>
  </r>
  <r>
    <x v="5"/>
    <s v="10 Ltr Bkt Only Handle (orange)"/>
    <s v="Component"/>
    <s v="Trading"/>
    <s v="Pcs."/>
    <m/>
    <n v="0"/>
    <n v="487"/>
    <n v="0"/>
    <n v="4184.74"/>
    <n v="0"/>
    <n v="0"/>
    <n v="300"/>
    <n v="2580.83"/>
    <n v="0"/>
    <n v="0"/>
    <n v="232"/>
    <n v="39.152320000000003"/>
    <n v="271.15232000000003"/>
    <n v="1995.2"/>
    <n v="0"/>
    <n v="0"/>
    <n v="0"/>
    <n v="0"/>
    <n v="0"/>
    <n v="0"/>
    <n v="555"/>
    <n v="4771.1499999999996"/>
    <n v="0"/>
    <n v="0"/>
  </r>
  <r>
    <x v="5"/>
    <s v="10 Ltr Bkt Only Handle (silver)"/>
    <s v="Component"/>
    <s v="Trading"/>
    <s v="Pcs."/>
    <m/>
    <n v="0"/>
    <n v="247"/>
    <n v="28.35"/>
    <n v="2076.75"/>
    <n v="0"/>
    <n v="0"/>
    <n v="630"/>
    <n v="5417.8"/>
    <n v="0"/>
    <n v="0"/>
    <n v="640"/>
    <n v="108.00640000000001"/>
    <n v="748.00639999999999"/>
    <n v="5472"/>
    <n v="0"/>
    <n v="0"/>
    <n v="0"/>
    <n v="0"/>
    <n v="0"/>
    <n v="0"/>
    <n v="237"/>
    <n v="2025.32"/>
    <n v="28.35"/>
    <n v="0"/>
  </r>
  <r>
    <x v="5"/>
    <s v="10 Ltr Bkt Only Handle( Pink)"/>
    <s v="Component"/>
    <s v="Trading"/>
    <s v="Pcs."/>
    <m/>
    <n v="0"/>
    <n v="1424"/>
    <n v="0"/>
    <n v="12246.58"/>
    <n v="0"/>
    <n v="0"/>
    <n v="0"/>
    <n v="0"/>
    <n v="0"/>
    <n v="0"/>
    <n v="415"/>
    <n v="70.03540000000001"/>
    <n v="485.03539999999998"/>
    <n v="3569"/>
    <n v="0"/>
    <n v="0"/>
    <n v="0"/>
    <n v="0"/>
    <n v="0"/>
    <n v="0"/>
    <n v="1009"/>
    <n v="8677.5300000000007"/>
    <n v="0"/>
    <n v="0"/>
  </r>
  <r>
    <x v="5"/>
    <s v="10 Ltr Bkt Only Handle(M.baize)"/>
    <s v="Component"/>
    <s v="Trading"/>
    <s v="Pcs."/>
    <m/>
    <n v="0"/>
    <n v="472"/>
    <n v="26.59"/>
    <n v="3950.52"/>
    <n v="0"/>
    <n v="0"/>
    <n v="340"/>
    <n v="2917.18"/>
    <n v="0"/>
    <n v="0"/>
    <n v="285"/>
    <n v="48.096600000000009"/>
    <n v="333.09660000000002"/>
    <n v="2411.1"/>
    <n v="0"/>
    <n v="0"/>
    <n v="0"/>
    <n v="0"/>
    <n v="0"/>
    <n v="0"/>
    <n v="527"/>
    <n v="4457.24"/>
    <n v="26.59"/>
    <n v="0"/>
  </r>
  <r>
    <x v="5"/>
    <s v="10 Ltr Outer Swing Lid (blue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10 Ltr Swing Lid Outer ( Pink)"/>
    <s v="Component"/>
    <s v="Trading"/>
    <s v="Pcs."/>
    <m/>
    <n v="0"/>
    <n v="-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5"/>
    <n v="0"/>
    <n v="0"/>
    <n v="0"/>
  </r>
  <r>
    <x v="5"/>
    <s v="10/13 swing Ineer Lid (Black)"/>
    <s v="Component"/>
    <s v="Trading"/>
    <s v="Pcs."/>
    <m/>
    <n v="0"/>
    <n v="-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5"/>
    <n v="0"/>
    <n v="0"/>
    <n v="0"/>
  </r>
  <r>
    <x v="5"/>
    <s v="1001 Classic Tray No.1 (blue)"/>
    <s v="TRAY"/>
    <s v="Finished Good"/>
    <s v="Pcs."/>
    <n v="129"/>
    <n v="141"/>
    <n v="990"/>
    <n v="242.68"/>
    <n v="35506.6"/>
    <n v="0"/>
    <n v="0"/>
    <n v="0"/>
    <n v="0"/>
    <n v="150"/>
    <n v="4137"/>
    <n v="0"/>
    <n v="0"/>
    <n v="0"/>
    <n v="0"/>
    <n v="139.59"/>
    <n v="0"/>
    <n v="0"/>
    <n v="0"/>
    <n v="0"/>
    <n v="21.15"/>
    <n v="840"/>
    <n v="30126.82"/>
    <n v="221.53"/>
    <n v="0"/>
  </r>
  <r>
    <x v="5"/>
    <s v="1001 Classic Tray No.1 (brown)"/>
    <s v="TRAY"/>
    <s v="Finished Good"/>
    <s v="Pcs."/>
    <n v="129"/>
    <n v="141"/>
    <n v="813"/>
    <n v="124.94"/>
    <n v="30487.5"/>
    <n v="0"/>
    <n v="0"/>
    <n v="0"/>
    <n v="0"/>
    <n v="50"/>
    <n v="1327"/>
    <n v="0"/>
    <n v="0"/>
    <n v="0"/>
    <n v="0"/>
    <n v="114.633"/>
    <n v="0"/>
    <n v="0"/>
    <n v="0"/>
    <n v="0"/>
    <n v="7.05"/>
    <n v="763"/>
    <n v="28612.5"/>
    <n v="117.89"/>
    <n v="0"/>
  </r>
  <r>
    <x v="5"/>
    <s v="1001 Classic Tray No.1 (M. B)"/>
    <s v="TRAY"/>
    <s v="Finished Good"/>
    <s v="Pcs."/>
    <n v="129"/>
    <n v="141"/>
    <n v="1023"/>
    <n v="133.57"/>
    <n v="39385.5"/>
    <n v="0"/>
    <n v="0"/>
    <n v="0"/>
    <n v="0"/>
    <n v="100"/>
    <n v="2732"/>
    <n v="0"/>
    <n v="0"/>
    <n v="0"/>
    <n v="0"/>
    <n v="144.24299999999999"/>
    <n v="0"/>
    <n v="0"/>
    <n v="0"/>
    <n v="0"/>
    <n v="14.1"/>
    <n v="923"/>
    <n v="35535.5"/>
    <n v="119.47"/>
    <n v="0"/>
  </r>
  <r>
    <x v="5"/>
    <s v="1001 Classic Tray No.1 (Red)"/>
    <s v="TRAY"/>
    <s v="Finished Good"/>
    <s v="Pcs."/>
    <n v="129"/>
    <n v="141"/>
    <n v="978"/>
    <n v="169.48"/>
    <n v="29369.34"/>
    <n v="0"/>
    <n v="0"/>
    <n v="0"/>
    <n v="0"/>
    <n v="100"/>
    <n v="2732"/>
    <n v="0"/>
    <n v="0"/>
    <n v="0"/>
    <n v="0"/>
    <n v="137.898"/>
    <n v="0"/>
    <n v="0"/>
    <n v="0"/>
    <n v="0"/>
    <n v="14.1"/>
    <n v="878"/>
    <n v="26366.34"/>
    <n v="155.38"/>
    <n v="0"/>
  </r>
  <r>
    <x v="5"/>
    <s v="1002 Classic Tray No.2 (blue)"/>
    <s v="TRAY"/>
    <s v="Finished Good"/>
    <s v="Pcs."/>
    <n v="180"/>
    <n v="196"/>
    <n v="1032"/>
    <n v="408.04"/>
    <n v="19122.73"/>
    <n v="0"/>
    <n v="0"/>
    <n v="0"/>
    <n v="0"/>
    <n v="150"/>
    <n v="5457"/>
    <n v="0"/>
    <n v="0"/>
    <n v="0"/>
    <n v="0"/>
    <n v="202.27199999999999"/>
    <n v="0"/>
    <n v="0"/>
    <n v="0"/>
    <n v="0"/>
    <n v="29.4"/>
    <n v="882"/>
    <n v="16343.26"/>
    <n v="378.64000000000004"/>
    <n v="0"/>
  </r>
  <r>
    <x v="5"/>
    <s v="1002 Classic Tray No.2 (M.B)"/>
    <s v="TRAY"/>
    <s v="Finished Good"/>
    <s v="Pcs."/>
    <n v="180"/>
    <n v="196"/>
    <n v="790"/>
    <n v="245.42"/>
    <n v="22807.3"/>
    <n v="0"/>
    <n v="0"/>
    <n v="0"/>
    <n v="0"/>
    <n v="100"/>
    <n v="3650"/>
    <n v="0"/>
    <n v="0"/>
    <n v="0"/>
    <n v="0"/>
    <n v="154.84"/>
    <n v="0"/>
    <n v="0"/>
    <n v="0"/>
    <n v="0"/>
    <n v="19.600000000000001"/>
    <n v="690"/>
    <n v="19920.3"/>
    <n v="225.82"/>
    <n v="0"/>
  </r>
  <r>
    <x v="5"/>
    <s v="1002 Classic Tray No.2(brown)"/>
    <s v="TRAY"/>
    <s v="Finished Good"/>
    <s v="Pcs."/>
    <n v="180"/>
    <n v="196"/>
    <n v="1135"/>
    <n v="227.59"/>
    <n v="21837.51"/>
    <n v="0"/>
    <n v="0"/>
    <n v="0"/>
    <n v="0"/>
    <n v="50"/>
    <n v="1843"/>
    <n v="0"/>
    <n v="0"/>
    <n v="0"/>
    <n v="0"/>
    <n v="222.46"/>
    <n v="0"/>
    <n v="0"/>
    <n v="0"/>
    <n v="0"/>
    <n v="9.8000000000000007"/>
    <n v="1085"/>
    <n v="20875.509999999998"/>
    <n v="217.79"/>
    <n v="0"/>
  </r>
  <r>
    <x v="5"/>
    <s v="1002 Classic Tray No.2(red)"/>
    <s v="TRAY"/>
    <s v="Finished Good"/>
    <s v="Pcs."/>
    <n v="180"/>
    <n v="196"/>
    <n v="906"/>
    <n v="243.5"/>
    <n v="16779.73"/>
    <n v="0"/>
    <n v="0"/>
    <n v="0"/>
    <n v="0"/>
    <n v="300"/>
    <n v="10878"/>
    <n v="0"/>
    <n v="0"/>
    <n v="0"/>
    <n v="0"/>
    <n v="177.57599999999999"/>
    <n v="0"/>
    <n v="0"/>
    <n v="0"/>
    <n v="0"/>
    <n v="58.8"/>
    <n v="606"/>
    <n v="11223.53"/>
    <n v="184.7"/>
    <n v="0"/>
  </r>
  <r>
    <x v="5"/>
    <s v="1002 SCRAPE"/>
    <s v="TRAY"/>
    <s v="Trading"/>
    <s v="Pcs."/>
    <m/>
    <n v="0"/>
    <n v="16"/>
    <n v="0.72"/>
    <n v="461.92"/>
    <n v="0"/>
    <n v="0"/>
    <n v="0"/>
    <n v="0"/>
    <n v="0"/>
    <n v="0"/>
    <n v="0"/>
    <n v="0"/>
    <n v="0"/>
    <n v="0"/>
    <n v="0"/>
    <n v="0"/>
    <n v="0"/>
    <n v="0"/>
    <n v="0"/>
    <n v="0"/>
    <n v="16"/>
    <n v="461.92"/>
    <n v="0.72"/>
    <n v="0"/>
  </r>
  <r>
    <x v="5"/>
    <s v="1003 Classic Tray No.3 (Blue)"/>
    <s v="TRAY"/>
    <s v="Finished Good"/>
    <s v="Pcs."/>
    <n v="240"/>
    <n v="262"/>
    <n v="872"/>
    <n v="382.21"/>
    <n v="26474.560000000001"/>
    <n v="0"/>
    <n v="0"/>
    <n v="0"/>
    <n v="0"/>
    <n v="200"/>
    <n v="8941"/>
    <n v="0"/>
    <n v="0"/>
    <n v="0"/>
    <n v="0"/>
    <n v="228.464"/>
    <n v="0"/>
    <n v="0"/>
    <n v="0"/>
    <n v="0"/>
    <n v="52.4"/>
    <n v="672"/>
    <n v="20402.400000000001"/>
    <n v="329.81"/>
    <n v="0"/>
  </r>
  <r>
    <x v="5"/>
    <s v="1003 Classic Tray No.3 (brown)"/>
    <s v="TRAY"/>
    <s v="Finished Good"/>
    <s v="Pcs."/>
    <n v="240"/>
    <n v="262"/>
    <n v="640"/>
    <n v="186.21"/>
    <n v="21203.14"/>
    <n v="0"/>
    <n v="0"/>
    <n v="0"/>
    <n v="0"/>
    <n v="100"/>
    <n v="4324"/>
    <n v="0"/>
    <n v="0"/>
    <n v="0"/>
    <n v="0"/>
    <n v="167.68"/>
    <n v="0"/>
    <n v="0"/>
    <n v="0"/>
    <n v="0"/>
    <n v="26.2"/>
    <n v="540"/>
    <n v="17890.14"/>
    <n v="160.01000000000002"/>
    <n v="0"/>
  </r>
  <r>
    <x v="5"/>
    <s v="1003 Classic Tray No.3 (M.B)"/>
    <s v="TRAY"/>
    <s v="Finished Good"/>
    <s v="Pcs."/>
    <n v="240"/>
    <n v="262"/>
    <n v="482"/>
    <n v="223.65"/>
    <n v="12661.91"/>
    <n v="0"/>
    <n v="0"/>
    <n v="0"/>
    <n v="0"/>
    <n v="100"/>
    <n v="4324"/>
    <n v="0"/>
    <n v="0"/>
    <n v="0"/>
    <n v="0"/>
    <n v="126.28400000000001"/>
    <n v="0"/>
    <n v="0"/>
    <n v="0"/>
    <n v="0"/>
    <n v="26.2"/>
    <n v="382"/>
    <n v="10034.950000000001"/>
    <n v="197.45000000000002"/>
    <n v="0"/>
  </r>
  <r>
    <x v="5"/>
    <s v="1003 Classic Tray No.3 (red)"/>
    <s v="TRAY"/>
    <s v="Finished Good"/>
    <s v="Pcs."/>
    <n v="240"/>
    <n v="262"/>
    <n v="383"/>
    <n v="259.98"/>
    <n v="12255.99"/>
    <n v="0"/>
    <n v="0"/>
    <n v="0"/>
    <n v="0"/>
    <n v="150"/>
    <n v="6632.5"/>
    <n v="0"/>
    <n v="0"/>
    <n v="0"/>
    <n v="0"/>
    <n v="100.346"/>
    <n v="0"/>
    <n v="0"/>
    <n v="20"/>
    <n v="20"/>
    <n v="39.299999999999997"/>
    <n v="233"/>
    <n v="7455.99"/>
    <n v="240.68"/>
    <n v="0"/>
  </r>
  <r>
    <x v="5"/>
    <s v="1004 Classic Tray No.4 (Blue)"/>
    <s v="TRAY"/>
    <s v="Finished Good"/>
    <s v="Pcs."/>
    <n v="365"/>
    <n v="398"/>
    <n v="29"/>
    <n v="477.76"/>
    <n v="1213.44"/>
    <n v="0"/>
    <n v="0"/>
    <n v="0"/>
    <n v="0"/>
    <n v="0"/>
    <n v="0"/>
    <n v="0"/>
    <n v="0"/>
    <n v="0"/>
    <n v="0"/>
    <n v="11.542"/>
    <n v="0"/>
    <n v="0"/>
    <n v="360"/>
    <n v="360"/>
    <n v="0"/>
    <n v="29"/>
    <n v="1213.44"/>
    <n v="837.76"/>
    <n v="0"/>
  </r>
  <r>
    <x v="5"/>
    <s v="1004 Classic Tray No.4 (Brown)"/>
    <s v="TRAY"/>
    <s v="Finished Good"/>
    <s v="Pcs."/>
    <n v="365"/>
    <n v="398"/>
    <n v="283"/>
    <n v="69.52"/>
    <n v="15983.46"/>
    <n v="0"/>
    <n v="0"/>
    <n v="0"/>
    <n v="0"/>
    <n v="50"/>
    <n v="3613.5"/>
    <n v="0"/>
    <n v="0"/>
    <n v="0"/>
    <n v="0"/>
    <n v="112.634"/>
    <n v="0"/>
    <n v="0"/>
    <n v="160"/>
    <n v="160"/>
    <n v="19.899999999999999"/>
    <n v="233"/>
    <n v="13159.53"/>
    <n v="209.61999999999998"/>
    <n v="0"/>
  </r>
  <r>
    <x v="5"/>
    <s v="1004 Classic Tray No.4 (M.B)"/>
    <s v="TRAY"/>
    <s v="Finished Good"/>
    <s v="Pcs."/>
    <n v="365"/>
    <n v="398"/>
    <n v="26"/>
    <n v="201.92"/>
    <n v="1151.08"/>
    <n v="0"/>
    <n v="0"/>
    <n v="0"/>
    <n v="0"/>
    <n v="112"/>
    <n v="8069.24"/>
    <n v="0"/>
    <n v="0"/>
    <n v="0"/>
    <n v="0"/>
    <n v="10.348000000000001"/>
    <n v="0"/>
    <n v="0"/>
    <n v="200"/>
    <n v="200"/>
    <n v="44.576000000000001"/>
    <n v="-86"/>
    <n v="-3807.4"/>
    <n v="357.34399999999994"/>
    <n v="0"/>
  </r>
  <r>
    <x v="5"/>
    <s v="1004 Classic Tray No.4 (Red)"/>
    <s v="TRAY"/>
    <s v="Finished Good"/>
    <s v="Pcs."/>
    <n v="365"/>
    <n v="398"/>
    <n v="8"/>
    <n v="351.12"/>
    <n v="375.37"/>
    <n v="0"/>
    <n v="0"/>
    <n v="0"/>
    <n v="0"/>
    <n v="0"/>
    <n v="0"/>
    <n v="0"/>
    <n v="0"/>
    <n v="0"/>
    <n v="0"/>
    <n v="3.1840000000000002"/>
    <n v="0"/>
    <n v="0"/>
    <n v="180"/>
    <n v="180"/>
    <n v="0"/>
    <n v="8"/>
    <n v="375.37"/>
    <n v="531.12"/>
    <n v="0"/>
  </r>
  <r>
    <x v="5"/>
    <s v="1004 Classic Tray No.4 (Yellow)"/>
    <s v="TRAY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1005 Classic Tray No.5 (Blue)"/>
    <s v="TRAY"/>
    <s v="Finished Good"/>
    <s v="Pcs."/>
    <n v="448"/>
    <n v="488"/>
    <n v="588"/>
    <n v="442.56"/>
    <n v="74382"/>
    <n v="0"/>
    <n v="0"/>
    <n v="0"/>
    <n v="0"/>
    <n v="151"/>
    <n v="13637.23"/>
    <n v="0"/>
    <n v="0"/>
    <n v="0"/>
    <n v="0"/>
    <n v="286.94400000000002"/>
    <n v="0"/>
    <n v="0"/>
    <n v="90"/>
    <n v="90"/>
    <n v="73.688000000000002"/>
    <n v="437"/>
    <n v="55280.5"/>
    <n v="458.87199999999996"/>
    <n v="0"/>
  </r>
  <r>
    <x v="5"/>
    <s v="1005 Classic Tray No.5 (Brown)"/>
    <s v="TRAY"/>
    <s v="Finished Good"/>
    <s v="Pcs."/>
    <n v="448"/>
    <n v="488"/>
    <n v="396"/>
    <n v="136.35"/>
    <n v="50094"/>
    <n v="0"/>
    <n v="0"/>
    <n v="0"/>
    <n v="0"/>
    <n v="99"/>
    <n v="8843.27"/>
    <n v="0"/>
    <n v="0"/>
    <n v="0"/>
    <n v="0"/>
    <n v="193.24799999999999"/>
    <n v="0"/>
    <n v="0"/>
    <n v="170"/>
    <n v="170"/>
    <n v="48.311999999999998"/>
    <n v="297"/>
    <n v="37570.5"/>
    <n v="258.03800000000001"/>
    <n v="0"/>
  </r>
  <r>
    <x v="5"/>
    <s v="1005 Classic Tray No.5 (M.B)"/>
    <s v="TRAY"/>
    <s v="Finished Good"/>
    <s v="Pcs."/>
    <n v="448"/>
    <n v="488"/>
    <n v="350"/>
    <n v="310.56"/>
    <n v="44275"/>
    <n v="0"/>
    <n v="0"/>
    <n v="0"/>
    <n v="0"/>
    <n v="100"/>
    <n v="8931.75"/>
    <n v="0"/>
    <n v="0"/>
    <n v="0"/>
    <n v="0"/>
    <n v="170.8"/>
    <n v="0"/>
    <n v="0"/>
    <n v="0"/>
    <n v="0"/>
    <n v="48.8"/>
    <n v="250"/>
    <n v="31625"/>
    <n v="261.76"/>
    <n v="0"/>
  </r>
  <r>
    <x v="5"/>
    <s v="1005 Classic Tray No.5 (Red)"/>
    <s v="TRAY"/>
    <s v="Finished Good"/>
    <s v="Pcs."/>
    <n v="448"/>
    <n v="488"/>
    <n v="300"/>
    <n v="340.4"/>
    <n v="37950"/>
    <n v="0"/>
    <n v="0"/>
    <n v="0"/>
    <n v="0"/>
    <n v="50"/>
    <n v="4314.75"/>
    <n v="0"/>
    <n v="0"/>
    <n v="0"/>
    <n v="0"/>
    <n v="146.4"/>
    <n v="0"/>
    <n v="0"/>
    <n v="10"/>
    <n v="10"/>
    <n v="24.4"/>
    <n v="250"/>
    <n v="31625"/>
    <n v="326"/>
    <n v="0"/>
  </r>
  <r>
    <x v="5"/>
    <s v="1007 PLANTER ONLY TRAY (BL)"/>
    <s v="PLANTER"/>
    <s v="Finished Good"/>
    <s v="Pcs."/>
    <n v="20"/>
    <n v="22"/>
    <n v="100"/>
    <n v="9.5299999999999994"/>
    <n v="418.21"/>
    <n v="0"/>
    <n v="0"/>
    <n v="0"/>
    <n v="0"/>
    <n v="54"/>
    <n v="366.48"/>
    <n v="0"/>
    <n v="0"/>
    <n v="0"/>
    <n v="0"/>
    <n v="2.2000000000000002"/>
    <n v="0"/>
    <n v="0"/>
    <n v="0"/>
    <n v="0"/>
    <n v="1.1879999999999999"/>
    <n v="46"/>
    <n v="192.37"/>
    <n v="8.3419999999999987"/>
    <n v="0"/>
  </r>
  <r>
    <x v="5"/>
    <s v="1007 PLANTER ONLY TRAY (BR)"/>
    <s v="PLANTER"/>
    <s v="Finished Good"/>
    <s v="Pcs."/>
    <n v="20"/>
    <n v="22"/>
    <n v="286"/>
    <n v="13.75"/>
    <n v="1223.07"/>
    <n v="0"/>
    <n v="0"/>
    <n v="0"/>
    <n v="0"/>
    <n v="66"/>
    <n v="459.36"/>
    <n v="0"/>
    <n v="0"/>
    <n v="0"/>
    <n v="0"/>
    <n v="6.2919999999999998"/>
    <n v="0"/>
    <n v="0"/>
    <n v="0"/>
    <n v="0"/>
    <n v="1.452"/>
    <n v="220"/>
    <n v="940.83"/>
    <n v="12.298"/>
    <n v="0"/>
  </r>
  <r>
    <x v="5"/>
    <s v="1007 PLANTER ONLY TRAY (MB)"/>
    <s v="TRAY"/>
    <s v="Finished Good"/>
    <s v="Pcs."/>
    <n v="20"/>
    <n v="22"/>
    <n v="485"/>
    <n v="22.18"/>
    <n v="2054.4899999999998"/>
    <n v="0"/>
    <n v="0"/>
    <n v="0"/>
    <n v="0"/>
    <n v="27"/>
    <n v="208.98"/>
    <n v="0"/>
    <n v="0"/>
    <n v="0"/>
    <n v="0"/>
    <n v="10.67"/>
    <n v="0"/>
    <n v="0"/>
    <n v="0"/>
    <n v="0"/>
    <n v="0.59399999999999997"/>
    <n v="458"/>
    <n v="1940.12"/>
    <n v="21.585999999999999"/>
    <n v="0"/>
  </r>
  <r>
    <x v="5"/>
    <s v="1007 PLANTER ONLY TRAY (MW)"/>
    <s v="TRAY"/>
    <s v="Finished Good"/>
    <s v="Pcs."/>
    <n v="20"/>
    <n v="22"/>
    <n v="512"/>
    <n v="23.12"/>
    <n v="3315.98"/>
    <n v="0"/>
    <n v="0"/>
    <n v="0"/>
    <n v="0"/>
    <n v="27"/>
    <n v="208.98"/>
    <n v="0"/>
    <n v="0"/>
    <n v="0"/>
    <n v="0"/>
    <n v="11.263999999999999"/>
    <n v="0"/>
    <n v="0"/>
    <n v="0"/>
    <n v="0"/>
    <n v="0.59399999999999997"/>
    <n v="485"/>
    <n v="3141.11"/>
    <n v="22.526"/>
    <n v="0"/>
  </r>
  <r>
    <x v="5"/>
    <s v="1007 PLANTER ONLY TRAY (R)"/>
    <s v="TRAY"/>
    <s v="Finished Good"/>
    <s v="Pcs."/>
    <n v="20"/>
    <n v="22"/>
    <n v="224"/>
    <n v="12.62"/>
    <n v="959.3"/>
    <n v="0"/>
    <n v="0"/>
    <n v="0"/>
    <n v="0"/>
    <n v="36"/>
    <n v="278.64"/>
    <n v="0"/>
    <n v="0"/>
    <n v="0"/>
    <n v="0"/>
    <n v="4.9279999999999999"/>
    <n v="0"/>
    <n v="0"/>
    <n v="0"/>
    <n v="0"/>
    <n v="0.79200000000000004"/>
    <n v="188"/>
    <n v="805.13"/>
    <n v="11.827999999999999"/>
    <n v="0"/>
  </r>
  <r>
    <x v="5"/>
    <s v="1007 PLANTER ONLY TRAY (W)"/>
    <s v="TRAY"/>
    <s v="Finished Good"/>
    <s v="Pcs."/>
    <n v="20"/>
    <n v="22"/>
    <n v="474"/>
    <n v="22.24"/>
    <n v="2009.88"/>
    <n v="0"/>
    <n v="0"/>
    <n v="0"/>
    <n v="0"/>
    <n v="54"/>
    <n v="366.48"/>
    <n v="0"/>
    <n v="0"/>
    <n v="0"/>
    <n v="0"/>
    <n v="10.428000000000001"/>
    <n v="0"/>
    <n v="0"/>
    <n v="0"/>
    <n v="0"/>
    <n v="1.1879999999999999"/>
    <n v="420"/>
    <n v="1780.91"/>
    <n v="21.052"/>
    <n v="0"/>
  </r>
  <r>
    <x v="5"/>
    <s v="1007 PLANTER ONLY TRAY (Y)"/>
    <s v="TRAY"/>
    <s v="Finished Good"/>
    <s v="Pcs."/>
    <n v="20"/>
    <n v="22"/>
    <n v="389"/>
    <n v="19.23"/>
    <n v="1626.6"/>
    <n v="0"/>
    <n v="0"/>
    <n v="0"/>
    <n v="0"/>
    <n v="36"/>
    <n v="278.64"/>
    <n v="0"/>
    <n v="0"/>
    <n v="0"/>
    <n v="0"/>
    <n v="8.5579999999999998"/>
    <n v="0"/>
    <n v="0"/>
    <n v="0"/>
    <n v="0"/>
    <n v="0.79200000000000004"/>
    <n v="353"/>
    <n v="1476.07"/>
    <n v="18.437999999999999"/>
    <n v="0"/>
  </r>
  <r>
    <x v="5"/>
    <s v="1009 PlanterOnlyTrayNo.09 (MIX)"/>
    <s v="PLANTER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1009 PlanterOnlyTrayNo.09 (W)"/>
    <s v="PLANTER"/>
    <s v="Finished Good"/>
    <s v="Pcs."/>
    <n v="35"/>
    <n v="38"/>
    <n v="1327"/>
    <n v="60.29"/>
    <n v="18246.25"/>
    <n v="0"/>
    <n v="0"/>
    <n v="0"/>
    <n v="0"/>
    <n v="60"/>
    <n v="605.76"/>
    <n v="0"/>
    <n v="0"/>
    <n v="0"/>
    <n v="0"/>
    <n v="50.426000000000002"/>
    <n v="0"/>
    <n v="0"/>
    <n v="0"/>
    <n v="0"/>
    <n v="2.2799999999999998"/>
    <n v="1267"/>
    <n v="17421.25"/>
    <n v="58.01"/>
    <n v="0"/>
  </r>
  <r>
    <x v="5"/>
    <s v="1009 PlanterOnlyTrayNo.09(BL)"/>
    <s v="PLANTER"/>
    <s v="Finished Good"/>
    <s v="Pcs."/>
    <n v="35"/>
    <n v="38"/>
    <n v="575"/>
    <n v="27.17"/>
    <n v="7906.25"/>
    <n v="0"/>
    <n v="0"/>
    <n v="0"/>
    <n v="0"/>
    <n v="72"/>
    <n v="729.6"/>
    <n v="0"/>
    <n v="0"/>
    <n v="0"/>
    <n v="0"/>
    <n v="21.85"/>
    <n v="0"/>
    <n v="0"/>
    <n v="0"/>
    <n v="0"/>
    <n v="2.7360000000000002"/>
    <n v="503"/>
    <n v="6916.25"/>
    <n v="24.434000000000001"/>
    <n v="0"/>
  </r>
  <r>
    <x v="5"/>
    <s v="1009 PlanterOnlyTrayNo.09(BR)"/>
    <s v="PLANTER"/>
    <s v="Finished Good"/>
    <s v="Pcs."/>
    <n v="35"/>
    <n v="38"/>
    <n v="1659"/>
    <n v="75.12"/>
    <n v="22811.25"/>
    <n v="0"/>
    <n v="0"/>
    <n v="0"/>
    <n v="0"/>
    <n v="72"/>
    <n v="729.6"/>
    <n v="0"/>
    <n v="0"/>
    <n v="0"/>
    <n v="0"/>
    <n v="63.042000000000002"/>
    <n v="0"/>
    <n v="0"/>
    <n v="0"/>
    <n v="0"/>
    <n v="2.7360000000000002"/>
    <n v="1587"/>
    <n v="21821.25"/>
    <n v="72.384"/>
    <n v="0"/>
  </r>
  <r>
    <x v="5"/>
    <s v="1009 PlanterOnlyTrayNo.09(MB)"/>
    <s v="PLANTER"/>
    <s v="Finished Good"/>
    <s v="Pcs."/>
    <n v="35"/>
    <n v="38"/>
    <n v="797"/>
    <n v="36.58"/>
    <n v="10958.75"/>
    <n v="0"/>
    <n v="0"/>
    <n v="0"/>
    <n v="0"/>
    <n v="12"/>
    <n v="123.84"/>
    <n v="0"/>
    <n v="0"/>
    <n v="0"/>
    <n v="0"/>
    <n v="30.286000000000001"/>
    <n v="0"/>
    <n v="0"/>
    <n v="0"/>
    <n v="0"/>
    <n v="0.45600000000000002"/>
    <n v="785"/>
    <n v="10793.75"/>
    <n v="36.123999999999995"/>
    <n v="0"/>
  </r>
  <r>
    <x v="5"/>
    <s v="1009 PlanterOnlyTrayNo.09(MW)"/>
    <s v="PLANTER"/>
    <s v="Finished Good"/>
    <s v="Pcs."/>
    <n v="35"/>
    <n v="38"/>
    <n v="780"/>
    <n v="35.39"/>
    <n v="10725"/>
    <n v="0"/>
    <n v="0"/>
    <n v="0"/>
    <n v="0"/>
    <n v="12"/>
    <n v="123.84"/>
    <n v="0"/>
    <n v="0"/>
    <n v="0"/>
    <n v="0"/>
    <n v="29.64"/>
    <n v="0"/>
    <n v="0"/>
    <n v="0"/>
    <n v="0"/>
    <n v="0.45600000000000002"/>
    <n v="768"/>
    <n v="10560"/>
    <n v="34.933999999999997"/>
    <n v="0"/>
  </r>
  <r>
    <x v="5"/>
    <s v="1009 PlanterOnlyTrayNo.09(R)"/>
    <s v="PLANTER"/>
    <s v="Finished Good"/>
    <s v="Pcs."/>
    <n v="35"/>
    <n v="38"/>
    <n v="629"/>
    <n v="28.97"/>
    <n v="8648.75"/>
    <n v="0"/>
    <n v="0"/>
    <n v="0"/>
    <n v="0"/>
    <n v="24"/>
    <n v="247.68"/>
    <n v="0"/>
    <n v="0"/>
    <n v="0"/>
    <n v="0"/>
    <n v="23.902000000000001"/>
    <n v="0"/>
    <n v="0"/>
    <n v="0"/>
    <n v="0"/>
    <n v="0.91200000000000003"/>
    <n v="605"/>
    <n v="8318.75"/>
    <n v="28.058"/>
    <n v="0"/>
  </r>
  <r>
    <x v="5"/>
    <s v="1009 PlanterOnlyTrayNo.09(Y)"/>
    <s v="PLANTER"/>
    <s v="Finished Good"/>
    <s v="Pcs."/>
    <n v="35"/>
    <n v="38"/>
    <n v="570"/>
    <n v="26.08"/>
    <n v="7837.5"/>
    <n v="0"/>
    <n v="0"/>
    <n v="0"/>
    <n v="0"/>
    <n v="24"/>
    <n v="247.68"/>
    <n v="0"/>
    <n v="0"/>
    <n v="0"/>
    <n v="0"/>
    <n v="21.66"/>
    <n v="0"/>
    <n v="0"/>
    <n v="0"/>
    <n v="0"/>
    <n v="0.91200000000000003"/>
    <n v="546"/>
    <n v="7507.5"/>
    <n v="25.167999999999999"/>
    <n v="0"/>
  </r>
  <r>
    <x v="5"/>
    <s v="101 MUG 600ML"/>
    <s v="Mug"/>
    <s v="Finished Good"/>
    <s v="Pcs."/>
    <n v="45"/>
    <n v="49"/>
    <n v="6014"/>
    <n v="326.33"/>
    <n v="39291.42"/>
    <n v="0"/>
    <n v="0"/>
    <n v="3073"/>
    <n v="19648.98"/>
    <n v="3018"/>
    <n v="42320.7"/>
    <n v="0"/>
    <n v="0"/>
    <n v="0"/>
    <n v="0"/>
    <n v="294.68599999999998"/>
    <n v="138.285"/>
    <n v="23.216668650000003"/>
    <n v="0"/>
    <n v="161.50166865"/>
    <n v="147.88200000000001"/>
    <n v="6069"/>
    <n v="39340.120000000003"/>
    <n v="339.94966864999998"/>
    <n v="0"/>
  </r>
  <r>
    <x v="5"/>
    <s v="1012.PlanterOnlyTrayNo.12(BL)"/>
    <s v="PLANTER"/>
    <s v="Finished Good"/>
    <s v="Pcs."/>
    <n v="60"/>
    <n v="65"/>
    <n v="163"/>
    <n v="8.34"/>
    <n v="1582.77"/>
    <n v="0"/>
    <n v="0"/>
    <n v="240"/>
    <n v="1789.89"/>
    <n v="36"/>
    <n v="531.84"/>
    <n v="0"/>
    <n v="0"/>
    <n v="0"/>
    <n v="0"/>
    <n v="10.595000000000001"/>
    <n v="14.4"/>
    <n v="2.4176160000000002"/>
    <n v="0"/>
    <n v="16.817616000000001"/>
    <n v="2.34"/>
    <n v="367"/>
    <n v="3040.2"/>
    <n v="22.817616000000001"/>
    <n v="0"/>
  </r>
  <r>
    <x v="5"/>
    <s v="1012.PlanterOnlyTrayNo.12(Br)"/>
    <s v="PLANTER"/>
    <s v="Finished Good"/>
    <s v="Pcs."/>
    <n v="60"/>
    <n v="65"/>
    <n v="678"/>
    <n v="30.29"/>
    <n v="6769.62"/>
    <n v="0"/>
    <n v="0"/>
    <n v="0"/>
    <n v="0"/>
    <n v="60"/>
    <n v="869.04"/>
    <n v="0"/>
    <n v="0"/>
    <n v="0"/>
    <n v="0"/>
    <n v="44.07"/>
    <n v="0"/>
    <n v="0"/>
    <n v="0"/>
    <n v="0"/>
    <n v="3.9"/>
    <n v="618"/>
    <n v="6170.53"/>
    <n v="26.39"/>
    <n v="0"/>
  </r>
  <r>
    <x v="5"/>
    <s v="1012.PlanterOnlyTrayNo.12(MB)"/>
    <s v="PLANTER"/>
    <s v="Finished Good"/>
    <s v="Pcs."/>
    <n v="60"/>
    <n v="65"/>
    <n v="383"/>
    <n v="16.5"/>
    <n v="4294.99"/>
    <n v="0"/>
    <n v="0"/>
    <n v="0"/>
    <n v="0"/>
    <n v="12"/>
    <n v="194.64"/>
    <n v="0"/>
    <n v="0"/>
    <n v="0"/>
    <n v="0"/>
    <n v="24.895"/>
    <n v="0"/>
    <n v="0"/>
    <n v="0"/>
    <n v="0"/>
    <n v="0.78"/>
    <n v="371"/>
    <n v="4160.42"/>
    <n v="15.72"/>
    <n v="0"/>
  </r>
  <r>
    <x v="5"/>
    <s v="1012.PlanterOnlyTrayNo.12(MIX)"/>
    <s v="PLANTER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1012.PlanterOnlyTrayNo.12(MW)"/>
    <s v="PLANTER"/>
    <s v="Finished Good"/>
    <s v="Pcs."/>
    <n v="60"/>
    <n v="65"/>
    <n v="412"/>
    <n v="21.52"/>
    <n v="4944.43"/>
    <n v="0"/>
    <n v="0"/>
    <n v="0"/>
    <n v="0"/>
    <n v="12"/>
    <n v="194.64"/>
    <n v="0"/>
    <n v="0"/>
    <n v="0"/>
    <n v="0"/>
    <n v="26.78"/>
    <n v="0"/>
    <n v="0"/>
    <n v="0"/>
    <n v="0"/>
    <n v="0.78"/>
    <n v="400"/>
    <n v="4800.42"/>
    <n v="20.74"/>
    <n v="0"/>
  </r>
  <r>
    <x v="5"/>
    <s v="1012.PlanterOnlyTrayNo.12(R)"/>
    <s v="PLANTER"/>
    <s v="Finished Good"/>
    <s v="Pcs."/>
    <n v="60"/>
    <n v="65"/>
    <n v="436"/>
    <n v="18.18"/>
    <n v="4989.17"/>
    <n v="0"/>
    <n v="0"/>
    <n v="0"/>
    <n v="0"/>
    <n v="12"/>
    <n v="194.64"/>
    <n v="0"/>
    <n v="0"/>
    <n v="0"/>
    <n v="0"/>
    <n v="28.34"/>
    <n v="0"/>
    <n v="0"/>
    <n v="0"/>
    <n v="0"/>
    <n v="0.78"/>
    <n v="424"/>
    <n v="4851.8500000000004"/>
    <n v="17.399999999999999"/>
    <n v="0"/>
  </r>
  <r>
    <x v="5"/>
    <s v="1012.PlanterOnlyTrayNo.12(W)"/>
    <s v="PLANTER"/>
    <s v="Finished Good"/>
    <s v="Pcs."/>
    <n v="60"/>
    <n v="65"/>
    <n v="367"/>
    <n v="16.010000000000002"/>
    <n v="5508.67"/>
    <n v="0"/>
    <n v="0"/>
    <n v="0"/>
    <n v="0"/>
    <n v="60"/>
    <n v="869.04"/>
    <n v="0"/>
    <n v="0"/>
    <n v="0"/>
    <n v="0"/>
    <n v="23.855"/>
    <n v="0"/>
    <n v="0"/>
    <n v="0"/>
    <n v="0"/>
    <n v="3.9"/>
    <n v="307"/>
    <n v="4608.07"/>
    <n v="12.110000000000001"/>
    <n v="0"/>
  </r>
  <r>
    <x v="5"/>
    <s v="1012.PlanterOnlyTrayNo.12(Y)"/>
    <s v="PLANTER"/>
    <s v="Finished Good"/>
    <s v="Pcs."/>
    <n v="60"/>
    <n v="65"/>
    <n v="728"/>
    <n v="31.6"/>
    <n v="7843.3"/>
    <n v="0"/>
    <n v="0"/>
    <n v="0"/>
    <n v="0"/>
    <n v="12"/>
    <n v="194.64"/>
    <n v="0"/>
    <n v="0"/>
    <n v="0"/>
    <n v="0"/>
    <n v="47.32"/>
    <n v="0"/>
    <n v="0"/>
    <n v="0"/>
    <n v="0"/>
    <n v="0.78"/>
    <n v="716"/>
    <n v="7714.01"/>
    <n v="30.82"/>
    <n v="0"/>
  </r>
  <r>
    <x v="5"/>
    <s v="1012.PlnaterOnlyTrayNo.12(GR)"/>
    <s v="TRAY"/>
    <s v="Finished Good"/>
    <s v="Pcs."/>
    <n v="60"/>
    <n v="65"/>
    <n v="-44"/>
    <n v="47.14"/>
    <n v="-636.16"/>
    <n v="0"/>
    <n v="0"/>
    <n v="150"/>
    <n v="1118.6199999999999"/>
    <n v="16"/>
    <n v="259.52"/>
    <n v="0"/>
    <n v="0"/>
    <n v="0"/>
    <n v="0"/>
    <n v="-2.86"/>
    <n v="9"/>
    <n v="1.51101"/>
    <n v="0"/>
    <n v="10.511010000000001"/>
    <n v="1.04"/>
    <n v="90"/>
    <n v="671.17"/>
    <n v="56.61101"/>
    <n v="0"/>
  </r>
  <r>
    <x v="5"/>
    <s v="1014 Planter Only Tray (Mix)"/>
    <s v="TRAY"/>
    <s v="Finished Good"/>
    <s v="Pcs."/>
    <n v="90"/>
    <n v="98"/>
    <n v="-60"/>
    <n v="4.12"/>
    <n v="-1170"/>
    <n v="0"/>
    <n v="0"/>
    <n v="0"/>
    <n v="0"/>
    <n v="60"/>
    <n v="1393.2"/>
    <n v="0"/>
    <n v="0"/>
    <n v="0"/>
    <n v="0"/>
    <n v="-5.88"/>
    <n v="0"/>
    <n v="0"/>
    <n v="20"/>
    <n v="20"/>
    <n v="5.88"/>
    <n v="-120"/>
    <n v="-2563.1999999999998"/>
    <n v="18.240000000000002"/>
    <n v="0"/>
  </r>
  <r>
    <x v="5"/>
    <s v="1014 Planter Only Tray No.14 (Gr)"/>
    <s v="PLANTER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1014 PlanterOnlyTrayNo.14(BL)"/>
    <s v="PLANTER"/>
    <s v="Finished Good"/>
    <s v="Pcs."/>
    <n v="90"/>
    <n v="98"/>
    <n v="257"/>
    <n v="3.78"/>
    <n v="3345.39"/>
    <n v="0"/>
    <n v="0"/>
    <n v="0"/>
    <n v="0"/>
    <n v="49"/>
    <n v="984.46"/>
    <n v="0"/>
    <n v="0"/>
    <n v="0"/>
    <n v="0"/>
    <n v="25.186"/>
    <n v="0"/>
    <n v="0"/>
    <n v="10"/>
    <n v="10"/>
    <n v="4.8019999999999996"/>
    <n v="208"/>
    <n v="2707.55"/>
    <n v="8.9779999999999998"/>
    <n v="0"/>
  </r>
  <r>
    <x v="5"/>
    <s v="1014 PlanterOnlyTrayNo.14(BR)"/>
    <s v="PLANTER"/>
    <s v="Finished Good"/>
    <s v="Pcs."/>
    <n v="90"/>
    <n v="98"/>
    <n v="449"/>
    <n v="18.8"/>
    <n v="5786.28"/>
    <n v="0"/>
    <n v="0"/>
    <n v="0"/>
    <n v="0"/>
    <n v="48"/>
    <n v="963.84"/>
    <n v="0"/>
    <n v="0"/>
    <n v="0"/>
    <n v="0"/>
    <n v="44.002000000000002"/>
    <n v="0"/>
    <n v="0"/>
    <n v="0"/>
    <n v="0"/>
    <n v="4.7039999999999997"/>
    <n v="401"/>
    <n v="5167.7"/>
    <n v="14.096"/>
    <n v="0"/>
  </r>
  <r>
    <x v="5"/>
    <s v="1014 PlanterOnlyTrayNo.14(MB)"/>
    <s v="PLANTER"/>
    <s v="Finished Good"/>
    <s v="Pcs."/>
    <n v="90"/>
    <n v="98"/>
    <n v="312"/>
    <n v="10.18"/>
    <n v="3994.97"/>
    <n v="0"/>
    <n v="0"/>
    <n v="0"/>
    <n v="0"/>
    <n v="0"/>
    <n v="0"/>
    <n v="0"/>
    <n v="0"/>
    <n v="0"/>
    <n v="0"/>
    <n v="30.576000000000001"/>
    <n v="0"/>
    <n v="0"/>
    <n v="0"/>
    <n v="0"/>
    <n v="0"/>
    <n v="312"/>
    <n v="3994.97"/>
    <n v="10.18"/>
    <n v="0"/>
  </r>
  <r>
    <x v="5"/>
    <s v="1014 PlanterOnlyTrayNo.14(MW)"/>
    <s v="PLANTER"/>
    <s v="Finished Good"/>
    <s v="Pcs."/>
    <n v="90"/>
    <n v="98"/>
    <n v="123"/>
    <n v="4.71"/>
    <n v="2638.35"/>
    <n v="0"/>
    <n v="0"/>
    <n v="0"/>
    <n v="0"/>
    <n v="0"/>
    <n v="0"/>
    <n v="0"/>
    <n v="0"/>
    <n v="0"/>
    <n v="0"/>
    <n v="12.054"/>
    <n v="0"/>
    <n v="0"/>
    <n v="0"/>
    <n v="0"/>
    <n v="0"/>
    <n v="123"/>
    <n v="2638.35"/>
    <n v="4.71"/>
    <n v="0"/>
  </r>
  <r>
    <x v="5"/>
    <s v="1014 PlanterOnlyTrayNo.14(R)"/>
    <s v="PLANTER"/>
    <s v="Finished Good"/>
    <s v="Pcs."/>
    <n v="90"/>
    <n v="98"/>
    <n v="92"/>
    <n v="0.77"/>
    <n v="1973.4"/>
    <n v="0"/>
    <n v="0"/>
    <n v="0"/>
    <n v="0"/>
    <n v="0"/>
    <n v="0"/>
    <n v="0"/>
    <n v="0"/>
    <n v="0"/>
    <n v="0"/>
    <n v="9.016"/>
    <n v="0"/>
    <n v="0"/>
    <n v="0"/>
    <n v="0"/>
    <n v="0"/>
    <n v="92"/>
    <n v="1973.4"/>
    <n v="0.77"/>
    <n v="0"/>
  </r>
  <r>
    <x v="5"/>
    <s v="1014 PlanterOnlyTrayNo.14(W)"/>
    <s v="PLANTER"/>
    <s v="Finished Good"/>
    <s v="Pcs."/>
    <n v="90"/>
    <n v="98"/>
    <n v="295"/>
    <n v="11.83"/>
    <n v="6327.75"/>
    <n v="0"/>
    <n v="0"/>
    <n v="0"/>
    <n v="0"/>
    <n v="36"/>
    <n v="722.88"/>
    <n v="0"/>
    <n v="0"/>
    <n v="0"/>
    <n v="0"/>
    <n v="28.91"/>
    <n v="0"/>
    <n v="0"/>
    <n v="0"/>
    <n v="0"/>
    <n v="3.528"/>
    <n v="259"/>
    <n v="5555.55"/>
    <n v="8.3019999999999996"/>
    <n v="0"/>
  </r>
  <r>
    <x v="5"/>
    <s v="1014 PlanterOnlyTrayNo.14(Y)"/>
    <s v="PLANTER"/>
    <s v="Finished Good"/>
    <s v="Pcs."/>
    <n v="90"/>
    <n v="98"/>
    <n v="457"/>
    <n v="19.149999999999999"/>
    <n v="7548.58"/>
    <n v="0"/>
    <n v="0"/>
    <n v="0"/>
    <n v="0"/>
    <n v="0"/>
    <n v="0"/>
    <n v="0"/>
    <n v="0"/>
    <n v="0"/>
    <n v="0"/>
    <n v="44.786000000000001"/>
    <n v="0"/>
    <n v="0"/>
    <n v="0"/>
    <n v="0"/>
    <n v="0"/>
    <n v="457"/>
    <n v="7548.58"/>
    <n v="19.149999999999999"/>
    <n v="0"/>
  </r>
  <r>
    <x v="5"/>
    <s v="1016 Planter Only Tray (Mix)"/>
    <s v="TRAY"/>
    <s v="Finished Good"/>
    <s v="Pcs."/>
    <n v="120"/>
    <n v="131"/>
    <n v="-88"/>
    <n v="8.4700000000000006"/>
    <n v="-2027.52"/>
    <n v="0"/>
    <n v="0"/>
    <n v="0"/>
    <n v="0"/>
    <n v="0"/>
    <n v="0"/>
    <n v="0"/>
    <n v="0"/>
    <n v="0"/>
    <n v="0"/>
    <n v="-11.528"/>
    <n v="0"/>
    <n v="0"/>
    <n v="20"/>
    <n v="20"/>
    <n v="0"/>
    <n v="-88"/>
    <n v="-2027.52"/>
    <n v="28.47"/>
    <n v="0"/>
  </r>
  <r>
    <x v="5"/>
    <s v="1016 PLANTER TRAY (BR)"/>
    <s v="PLANTER"/>
    <s v="Finished Good"/>
    <s v="Pcs."/>
    <n v="120"/>
    <n v="131"/>
    <n v="132"/>
    <n v="4.51"/>
    <n v="0"/>
    <n v="0"/>
    <n v="0"/>
    <n v="0"/>
    <n v="0"/>
    <n v="0"/>
    <n v="0"/>
    <n v="0"/>
    <n v="0"/>
    <n v="0"/>
    <n v="0"/>
    <n v="17.292000000000002"/>
    <n v="0"/>
    <n v="0"/>
    <n v="0"/>
    <n v="0"/>
    <n v="0"/>
    <n v="132"/>
    <n v="0"/>
    <n v="4.51"/>
    <n v="0"/>
  </r>
  <r>
    <x v="5"/>
    <s v="1016 PLANTER TRAY (MB)"/>
    <s v="PLANTER"/>
    <s v="Finished Good"/>
    <s v="Pcs."/>
    <n v="120"/>
    <n v="131"/>
    <n v="135"/>
    <n v="4.1100000000000003"/>
    <n v="0"/>
    <n v="0"/>
    <n v="0"/>
    <n v="0"/>
    <n v="0"/>
    <n v="0"/>
    <n v="0"/>
    <n v="0"/>
    <n v="0"/>
    <n v="0"/>
    <n v="0"/>
    <n v="17.684999999999999"/>
    <n v="0"/>
    <n v="0"/>
    <n v="0"/>
    <n v="0"/>
    <n v="0"/>
    <n v="135"/>
    <n v="0"/>
    <n v="4.1100000000000003"/>
    <n v="0"/>
  </r>
  <r>
    <x v="5"/>
    <s v="1016 PLANTER TRAY (MW)"/>
    <s v="PLANTER"/>
    <s v="Finished Good"/>
    <s v="Pcs."/>
    <n v="120"/>
    <n v="131"/>
    <n v="185"/>
    <n v="8.01"/>
    <n v="0"/>
    <n v="0"/>
    <n v="0"/>
    <n v="0"/>
    <n v="0"/>
    <n v="0"/>
    <n v="0"/>
    <n v="0"/>
    <n v="0"/>
    <n v="0"/>
    <n v="0"/>
    <n v="24.234999999999999"/>
    <n v="0"/>
    <n v="0"/>
    <n v="0"/>
    <n v="0"/>
    <n v="0"/>
    <n v="185"/>
    <n v="0"/>
    <n v="8.01"/>
    <n v="0"/>
  </r>
  <r>
    <x v="5"/>
    <s v="1016 PLANTER TRAY (R)"/>
    <s v="PLANTER"/>
    <s v="Finished Good"/>
    <s v="Pcs."/>
    <n v="120"/>
    <n v="131"/>
    <n v="151"/>
    <n v="4.67"/>
    <n v="0"/>
    <n v="0"/>
    <n v="0"/>
    <n v="0"/>
    <n v="0"/>
    <n v="0"/>
    <n v="0"/>
    <n v="0"/>
    <n v="0"/>
    <n v="0"/>
    <n v="0"/>
    <n v="19.780999999999999"/>
    <n v="0"/>
    <n v="0"/>
    <n v="0"/>
    <n v="0"/>
    <n v="0"/>
    <n v="151"/>
    <n v="0"/>
    <n v="4.67"/>
    <n v="0"/>
  </r>
  <r>
    <x v="5"/>
    <s v="1016 PLANTER TRAY (W)"/>
    <s v="PLANTER"/>
    <s v="Finished Good"/>
    <s v="Pcs."/>
    <n v="120"/>
    <n v="131"/>
    <n v="191"/>
    <n v="6.23"/>
    <n v="0"/>
    <n v="0"/>
    <n v="0"/>
    <n v="0"/>
    <n v="0"/>
    <n v="0"/>
    <n v="0"/>
    <n v="0"/>
    <n v="0"/>
    <n v="0"/>
    <n v="0"/>
    <n v="25.021000000000001"/>
    <n v="0"/>
    <n v="0"/>
    <n v="0"/>
    <n v="0"/>
    <n v="0"/>
    <n v="191"/>
    <n v="0"/>
    <n v="6.23"/>
    <n v="0"/>
  </r>
  <r>
    <x v="5"/>
    <s v="1016 PLANTER TRAY (Y)"/>
    <s v="PLANTER"/>
    <s v="Finished Good"/>
    <s v="Pcs."/>
    <n v="120"/>
    <n v="131"/>
    <n v="132"/>
    <n v="3.98"/>
    <n v="0"/>
    <n v="0"/>
    <n v="0"/>
    <n v="0"/>
    <n v="0"/>
    <n v="0"/>
    <n v="0"/>
    <n v="0"/>
    <n v="0"/>
    <n v="0"/>
    <n v="0"/>
    <n v="17.292000000000002"/>
    <n v="0"/>
    <n v="0"/>
    <n v="0"/>
    <n v="0"/>
    <n v="0"/>
    <n v="132"/>
    <n v="0"/>
    <n v="3.98"/>
    <n v="0"/>
  </r>
  <r>
    <x v="5"/>
    <s v="1016 PlanterOnlyTrayNo.16 (BL)"/>
    <s v="PLANTER"/>
    <s v="Finished Good"/>
    <s v="Pcs."/>
    <n v="120"/>
    <n v="131"/>
    <n v="-16"/>
    <n v="40.69"/>
    <n v="0"/>
    <n v="0"/>
    <n v="0"/>
    <n v="0"/>
    <n v="0"/>
    <n v="0"/>
    <n v="0"/>
    <n v="0"/>
    <n v="0"/>
    <n v="0"/>
    <n v="0"/>
    <n v="-2.0960000000000001"/>
    <n v="0"/>
    <n v="0"/>
    <n v="10"/>
    <n v="10"/>
    <n v="0"/>
    <n v="-16"/>
    <n v="0"/>
    <n v="50.69"/>
    <n v="0"/>
  </r>
  <r>
    <x v="5"/>
    <s v="102 MUG 900ML"/>
    <s v="Mug"/>
    <s v="Finished Good"/>
    <s v="Pcs."/>
    <n v="66"/>
    <n v="72"/>
    <n v="8586"/>
    <n v="349.19"/>
    <n v="68979.5"/>
    <n v="0"/>
    <n v="0"/>
    <n v="4230"/>
    <n v="35281.08"/>
    <n v="5689"/>
    <n v="97577.03"/>
    <n v="0"/>
    <n v="0"/>
    <n v="0"/>
    <n v="0"/>
    <n v="618.19200000000001"/>
    <n v="279.18"/>
    <n v="46.871530200000009"/>
    <n v="0"/>
    <n v="326.0515302"/>
    <n v="409.608"/>
    <n v="7127"/>
    <n v="58289.17"/>
    <n v="265.63353019999994"/>
    <n v="0"/>
  </r>
  <r>
    <x v="5"/>
    <s v="103 MUG 1200ML"/>
    <s v="Mug"/>
    <s v="Finished Good"/>
    <s v="Pcs."/>
    <n v="90"/>
    <n v="98"/>
    <n v="2633"/>
    <n v="68.67"/>
    <n v="28000.94"/>
    <n v="0"/>
    <n v="0"/>
    <n v="5576"/>
    <n v="59682.49"/>
    <n v="3252"/>
    <n v="74844.240000000005"/>
    <n v="0"/>
    <n v="0"/>
    <n v="0"/>
    <n v="0"/>
    <n v="258.03399999999999"/>
    <n v="501.84"/>
    <n v="84.253917600000008"/>
    <n v="0"/>
    <n v="586.09391759999994"/>
    <n v="318.69600000000003"/>
    <n v="4957"/>
    <n v="53011.27"/>
    <n v="336.06791759999987"/>
    <n v="0"/>
  </r>
  <r>
    <x v="5"/>
    <s v="108 Soap Dish (mix)"/>
    <s v="Soap Dish"/>
    <s v="Finished Good"/>
    <s v="Pcs."/>
    <n v="23"/>
    <n v="25"/>
    <n v="8421"/>
    <n v="176.07"/>
    <n v="22307.37"/>
    <n v="0"/>
    <n v="0"/>
    <n v="10540"/>
    <n v="27611.9"/>
    <n v="2251"/>
    <n v="15989.92"/>
    <n v="0"/>
    <n v="0"/>
    <n v="0"/>
    <n v="0"/>
    <n v="210.52500000000001"/>
    <n v="242.42"/>
    <n v="40.699893799999998"/>
    <n v="0"/>
    <n v="283.1198938"/>
    <n v="56.274999999999999"/>
    <n v="16710"/>
    <n v="43956.34"/>
    <n v="402.91489380000002"/>
    <n v="0"/>
  </r>
  <r>
    <x v="5"/>
    <s v="1104. Lock &amp; Safe 1550 ml."/>
    <s v="Rajeshwari"/>
    <s v="Finished Good"/>
    <s v="Pcs."/>
    <m/>
    <m/>
    <m/>
    <n v="88.86"/>
    <m/>
    <m/>
    <m/>
    <m/>
    <m/>
    <m/>
    <m/>
    <m/>
    <m/>
    <n v="0"/>
    <m/>
    <n v="0"/>
    <n v="0"/>
    <n v="0"/>
    <n v="0"/>
    <n v="0"/>
    <n v="0"/>
    <m/>
    <m/>
    <n v="88.86"/>
    <n v="0"/>
  </r>
  <r>
    <x v="5"/>
    <s v="1200 ML MUG"/>
    <s v="Mug"/>
    <s v="Trading"/>
    <s v="Pcs."/>
    <m/>
    <n v="0"/>
    <n v="7988"/>
    <n v="360.65"/>
    <n v="95468.97"/>
    <n v="0"/>
    <n v="0"/>
    <n v="0"/>
    <n v="0"/>
    <n v="0"/>
    <n v="0"/>
    <n v="0"/>
    <n v="0"/>
    <n v="0"/>
    <n v="0"/>
    <n v="0"/>
    <n v="0"/>
    <n v="0"/>
    <n v="0"/>
    <n v="0"/>
    <n v="0"/>
    <n v="7988"/>
    <n v="95468.97"/>
    <n v="360.65"/>
    <n v="0"/>
  </r>
  <r>
    <x v="5"/>
    <s v="1265 Smart Rack Thee Layer(L.W.)"/>
    <s v="CLOTH STAND"/>
    <s v="Trading"/>
    <s v="Pcs."/>
    <n v="0"/>
    <n v="0"/>
    <n v="1"/>
    <n v="6.1"/>
    <n v="1146.6099999999999"/>
    <n v="0"/>
    <n v="0"/>
    <n v="0"/>
    <n v="0"/>
    <n v="0"/>
    <n v="0"/>
    <n v="0"/>
    <n v="0"/>
    <n v="0"/>
    <n v="0"/>
    <n v="0"/>
    <n v="0"/>
    <n v="0"/>
    <n v="0"/>
    <n v="0"/>
    <n v="0"/>
    <n v="1"/>
    <n v="1146.6099999999999"/>
    <n v="6.1"/>
    <n v="0"/>
  </r>
  <r>
    <x v="5"/>
    <s v="1267 Smart Rack Thee Layer"/>
    <s v="CLOTH STAND"/>
    <s v="Trading"/>
    <s v="Pcs."/>
    <n v="0"/>
    <n v="0"/>
    <n v="2"/>
    <n v="0.05"/>
    <n v="2717.88"/>
    <n v="0"/>
    <n v="0"/>
    <n v="0"/>
    <n v="0"/>
    <n v="0"/>
    <n v="0"/>
    <n v="0"/>
    <n v="0"/>
    <n v="0"/>
    <n v="0"/>
    <n v="0"/>
    <n v="0"/>
    <n v="0"/>
    <n v="0"/>
    <n v="0"/>
    <n v="0"/>
    <n v="2"/>
    <n v="2717.88"/>
    <n v="0.05"/>
    <n v="0"/>
  </r>
  <r>
    <x v="5"/>
    <s v="15 Ltr Bkt  Only Handle( M.White)"/>
    <s v="Component"/>
    <s v="Trading"/>
    <s v="Pcs."/>
    <m/>
    <n v="0"/>
    <n v="5"/>
    <n v="0"/>
    <n v="45.72"/>
    <n v="0"/>
    <n v="0"/>
    <n v="100"/>
    <n v="971.64"/>
    <n v="0"/>
    <n v="0"/>
    <n v="0"/>
    <n v="0"/>
    <n v="0"/>
    <n v="0"/>
    <n v="0"/>
    <n v="0"/>
    <n v="0"/>
    <n v="0"/>
    <n v="0"/>
    <n v="0"/>
    <n v="105"/>
    <n v="1017.36"/>
    <n v="0"/>
    <n v="0"/>
  </r>
  <r>
    <x v="5"/>
    <s v="15 Ltr Bkt Only Handle (baby Blue)"/>
    <s v="Component"/>
    <s v="Trading"/>
    <s v="Pcs."/>
    <m/>
    <n v="0"/>
    <n v="125.35"/>
    <n v="6.56"/>
    <n v="1211.8399999999999"/>
    <n v="0"/>
    <n v="0"/>
    <n v="930"/>
    <n v="9137.5300000000007"/>
    <n v="0"/>
    <n v="0"/>
    <n v="0"/>
    <n v="0"/>
    <n v="0"/>
    <n v="0"/>
    <n v="0"/>
    <n v="0"/>
    <n v="0"/>
    <n v="0"/>
    <n v="0"/>
    <n v="0"/>
    <n v="1055.3499999999999"/>
    <n v="10349.370000000001"/>
    <n v="6.56"/>
    <n v="0"/>
  </r>
  <r>
    <x v="5"/>
    <s v="15 Ltr Bkt Only Handle (mbaize)"/>
    <s v="Component"/>
    <s v="Trading"/>
    <s v="Pcs."/>
    <m/>
    <n v="0"/>
    <n v="66"/>
    <n v="9.84"/>
    <n v="662.45"/>
    <n v="0"/>
    <n v="0"/>
    <n v="430"/>
    <n v="4181.84"/>
    <n v="0"/>
    <n v="0"/>
    <n v="0"/>
    <n v="0"/>
    <n v="0"/>
    <n v="0"/>
    <n v="0"/>
    <n v="0"/>
    <n v="0"/>
    <n v="0"/>
    <n v="0"/>
    <n v="0"/>
    <n v="496"/>
    <n v="4844.29"/>
    <n v="9.84"/>
    <n v="0"/>
  </r>
  <r>
    <x v="5"/>
    <s v="15 Ltr Bkt Only Handle (orange)"/>
    <s v="Component"/>
    <s v="Trading"/>
    <s v="Pcs."/>
    <m/>
    <n v="0"/>
    <n v="9"/>
    <n v="23.3"/>
    <n v="85.51"/>
    <n v="0"/>
    <n v="0"/>
    <n v="404"/>
    <n v="3942.33"/>
    <n v="0"/>
    <n v="0"/>
    <n v="0"/>
    <n v="0"/>
    <n v="0"/>
    <n v="0"/>
    <n v="0"/>
    <n v="0"/>
    <n v="0"/>
    <n v="0"/>
    <n v="0"/>
    <n v="0"/>
    <n v="413"/>
    <n v="4027.84"/>
    <n v="23.3"/>
    <n v="0"/>
  </r>
  <r>
    <x v="5"/>
    <s v="15 Ltr Bkt Only Handle (sil)"/>
    <s v="Component"/>
    <s v="Trading"/>
    <s v="Pcs."/>
    <m/>
    <n v="0"/>
    <n v="150"/>
    <n v="0"/>
    <n v="1439.08"/>
    <n v="0"/>
    <n v="0"/>
    <n v="620"/>
    <n v="6045.45"/>
    <n v="0"/>
    <n v="0"/>
    <n v="0"/>
    <n v="0"/>
    <n v="0"/>
    <n v="0"/>
    <n v="0"/>
    <n v="0"/>
    <n v="0"/>
    <n v="0"/>
    <n v="0"/>
    <n v="0"/>
    <n v="770"/>
    <n v="7484.53"/>
    <n v="0"/>
    <n v="0"/>
  </r>
  <r>
    <x v="5"/>
    <s v="15 Ltr Bkt Only Handle(baby pink)"/>
    <s v="Component"/>
    <s v="Trading"/>
    <s v="Pcs."/>
    <m/>
    <n v="0"/>
    <n v="13"/>
    <n v="6.64"/>
    <n v="124.21"/>
    <n v="0"/>
    <n v="0"/>
    <n v="0"/>
    <n v="0"/>
    <n v="0"/>
    <n v="0"/>
    <n v="0"/>
    <n v="0"/>
    <n v="0"/>
    <n v="0"/>
    <n v="0"/>
    <n v="0"/>
    <n v="0"/>
    <n v="0"/>
    <n v="0"/>
    <n v="0"/>
    <n v="13"/>
    <n v="124.21"/>
    <n v="6.64"/>
    <n v="0"/>
  </r>
  <r>
    <x v="5"/>
    <s v="16 Ltr Bkt Only Handle (baby Pink)"/>
    <s v="Component"/>
    <s v="Trading"/>
    <s v="Pcs."/>
    <m/>
    <n v="0"/>
    <n v="998"/>
    <n v="25.42"/>
    <n v="5867.15"/>
    <n v="0"/>
    <n v="0"/>
    <n v="502"/>
    <n v="2935.45"/>
    <n v="0"/>
    <n v="0"/>
    <n v="507"/>
    <n v="85.561320000000009"/>
    <n v="592.56132000000002"/>
    <n v="2976.09"/>
    <n v="0"/>
    <n v="0"/>
    <n v="0"/>
    <n v="0"/>
    <n v="0"/>
    <n v="0"/>
    <n v="993"/>
    <n v="5827.32"/>
    <n v="25.42"/>
    <n v="0"/>
  </r>
  <r>
    <x v="5"/>
    <s v="16 Ltr Bkt Only Handle (black)"/>
    <s v="Component"/>
    <s v="Trading"/>
    <s v="Pcs."/>
    <m/>
    <n v="0"/>
    <n v="825"/>
    <n v="29.44"/>
    <n v="4798.91"/>
    <n v="0"/>
    <n v="0"/>
    <n v="0"/>
    <n v="0"/>
    <n v="0"/>
    <n v="0"/>
    <n v="0"/>
    <n v="0"/>
    <n v="0"/>
    <n v="0"/>
    <n v="0"/>
    <n v="0"/>
    <n v="0"/>
    <n v="0"/>
    <n v="0"/>
    <n v="0"/>
    <n v="825"/>
    <n v="4798.91"/>
    <n v="29.44"/>
    <n v="0"/>
  </r>
  <r>
    <x v="5"/>
    <s v="16 Ltr Bkt Only Handle (Blue)"/>
    <s v="Component"/>
    <s v="Trading"/>
    <s v="Pcs."/>
    <m/>
    <n v="0"/>
    <n v="370"/>
    <n v="0"/>
    <n v="2121.6"/>
    <n v="0"/>
    <n v="0"/>
    <n v="0"/>
    <n v="0"/>
    <n v="0"/>
    <n v="0"/>
    <n v="0"/>
    <n v="0"/>
    <n v="0"/>
    <n v="0"/>
    <n v="0"/>
    <n v="0"/>
    <n v="0"/>
    <n v="0"/>
    <n v="0"/>
    <n v="0"/>
    <n v="370"/>
    <n v="2121.6"/>
    <n v="0"/>
    <n v="0"/>
  </r>
  <r>
    <x v="5"/>
    <s v="16 Ltr Bkt Only Handle (D. Brown)"/>
    <s v="Component"/>
    <s v="Trading"/>
    <s v="Pcs."/>
    <m/>
    <n v="0"/>
    <n v="3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.05"/>
    <n v="0"/>
  </r>
  <r>
    <x v="5"/>
    <s v="16 Ltr Bkt Only Handle (light Blue)"/>
    <s v="Component"/>
    <s v="Trading"/>
    <s v="Pcs."/>
    <m/>
    <n v="0"/>
    <n v="1095"/>
    <n v="90.93"/>
    <n v="5320.38"/>
    <n v="0"/>
    <n v="0"/>
    <n v="450"/>
    <n v="2657.05"/>
    <n v="0"/>
    <n v="0"/>
    <n v="530"/>
    <n v="89.442800000000005"/>
    <n v="619.44280000000003"/>
    <n v="2726.2"/>
    <n v="0"/>
    <n v="0"/>
    <n v="0"/>
    <n v="0"/>
    <n v="0"/>
    <n v="0"/>
    <n v="1015"/>
    <n v="5253.33"/>
    <n v="90.93"/>
    <n v="0"/>
  </r>
  <r>
    <x v="5"/>
    <s v="16 Ltr Bkt Only Handle (M. White)"/>
    <s v="Component"/>
    <s v="Trading"/>
    <s v="Pcs."/>
    <m/>
    <n v="0"/>
    <n v="521"/>
    <n v="11.02"/>
    <n v="2530.15"/>
    <n v="0"/>
    <n v="0"/>
    <n v="420"/>
    <n v="2443.11"/>
    <n v="0"/>
    <n v="0"/>
    <n v="0"/>
    <n v="0"/>
    <n v="0"/>
    <n v="0"/>
    <n v="0"/>
    <n v="0"/>
    <n v="0"/>
    <n v="0"/>
    <n v="0"/>
    <n v="0"/>
    <n v="941"/>
    <n v="4973.26"/>
    <n v="11.02"/>
    <n v="0"/>
  </r>
  <r>
    <x v="5"/>
    <s v="16 Ltr Bkt Only Handle (M.baize)"/>
    <s v="Component"/>
    <s v="Trading"/>
    <s v="Pcs."/>
    <m/>
    <n v="0"/>
    <n v="693"/>
    <n v="2.71"/>
    <n v="4005.05"/>
    <n v="0"/>
    <n v="0"/>
    <n v="252"/>
    <n v="1466.32"/>
    <n v="0"/>
    <n v="0"/>
    <n v="57"/>
    <n v="9.6193200000000001"/>
    <n v="66.619320000000002"/>
    <n v="330.03"/>
    <n v="0"/>
    <n v="0"/>
    <n v="0"/>
    <n v="0"/>
    <n v="0"/>
    <n v="0"/>
    <n v="888"/>
    <n v="5141.3500000000004"/>
    <n v="2.71"/>
    <n v="0"/>
  </r>
  <r>
    <x v="5"/>
    <s v="16 Ltr Bkt Only Handle (purpal)"/>
    <s v="Component"/>
    <s v="Trading"/>
    <s v="Pcs."/>
    <m/>
    <n v="0"/>
    <n v="810"/>
    <n v="36.57"/>
    <n v="4226.66"/>
    <n v="0"/>
    <n v="0"/>
    <n v="0"/>
    <n v="0"/>
    <n v="0"/>
    <n v="0"/>
    <n v="0"/>
    <n v="0"/>
    <n v="0"/>
    <n v="0"/>
    <n v="0"/>
    <n v="0"/>
    <n v="0"/>
    <n v="0"/>
    <n v="0"/>
    <n v="0"/>
    <n v="810"/>
    <n v="4226.66"/>
    <n v="36.57"/>
    <n v="0"/>
  </r>
  <r>
    <x v="5"/>
    <s v="16 Ltr. Bkt.Only Handle (Gr.)"/>
    <s v="Component"/>
    <s v="Trading"/>
    <s v="Pcs."/>
    <m/>
    <n v="0"/>
    <n v="1865"/>
    <n v="65.02"/>
    <n v="10172.629999999999"/>
    <n v="0"/>
    <n v="0"/>
    <n v="0"/>
    <n v="0"/>
    <n v="0"/>
    <n v="0"/>
    <n v="0"/>
    <n v="0"/>
    <n v="0"/>
    <n v="0"/>
    <n v="0"/>
    <n v="0"/>
    <n v="0"/>
    <n v="0"/>
    <n v="0"/>
    <n v="0"/>
    <n v="1865"/>
    <n v="10172.629999999999"/>
    <n v="65.02"/>
    <n v="0"/>
  </r>
  <r>
    <x v="5"/>
    <s v="17 Ltr Bkt Only Handle (blue)"/>
    <s v="Component"/>
    <s v="Trading"/>
    <s v="Pcs."/>
    <m/>
    <n v="0"/>
    <n v="96"/>
    <n v="48.72"/>
    <n v="1378.76"/>
    <n v="0"/>
    <n v="0"/>
    <n v="760"/>
    <n v="11257.91"/>
    <n v="0"/>
    <n v="0"/>
    <n v="790"/>
    <n v="133.32040000000001"/>
    <n v="923.32040000000006"/>
    <n v="11660.4"/>
    <n v="0"/>
    <n v="0"/>
    <n v="0"/>
    <n v="0"/>
    <n v="0"/>
    <n v="0"/>
    <n v="66"/>
    <n v="974.32"/>
    <n v="48.72"/>
    <n v="0"/>
  </r>
  <r>
    <x v="5"/>
    <s v="17 LTR BKT ONLY HANDLE (G.PIGEON)"/>
    <s v="Component"/>
    <s v="Trading"/>
    <s v="Pcs."/>
    <m/>
    <n v="0"/>
    <n v="-10"/>
    <n v="0"/>
    <n v="-152.11000000000001"/>
    <n v="0"/>
    <n v="0"/>
    <n v="0"/>
    <n v="0"/>
    <n v="0"/>
    <n v="0"/>
    <n v="0"/>
    <n v="0"/>
    <n v="0"/>
    <n v="0"/>
    <n v="0"/>
    <n v="0"/>
    <n v="0"/>
    <n v="0"/>
    <n v="0"/>
    <n v="0"/>
    <n v="-10"/>
    <n v="-152.11000000000001"/>
    <n v="0"/>
    <n v="0"/>
  </r>
  <r>
    <x v="5"/>
    <s v="17 LTR BKT ONLY HANDLE (GRAY)"/>
    <s v="Component"/>
    <s v="Trading"/>
    <s v="Pcs."/>
    <m/>
    <n v="0"/>
    <n v="38"/>
    <n v="0"/>
    <n v="580.41"/>
    <n v="0"/>
    <n v="0"/>
    <n v="0"/>
    <n v="0"/>
    <n v="0"/>
    <n v="0"/>
    <n v="0"/>
    <n v="0"/>
    <n v="0"/>
    <n v="0"/>
    <n v="0"/>
    <n v="0"/>
    <n v="0"/>
    <n v="0"/>
    <n v="0"/>
    <n v="0"/>
    <n v="38"/>
    <n v="580.41"/>
    <n v="0"/>
    <n v="0"/>
  </r>
  <r>
    <x v="5"/>
    <s v="17 Ltr Bkt Only Handle (M.B)"/>
    <s v="Component"/>
    <s v="Trading"/>
    <s v="Pcs."/>
    <m/>
    <n v="0"/>
    <n v="281"/>
    <n v="6"/>
    <n v="4123.2299999999996"/>
    <n v="0"/>
    <n v="0"/>
    <n v="400"/>
    <n v="5881.51"/>
    <n v="0"/>
    <n v="0"/>
    <n v="279"/>
    <n v="47.084040000000002"/>
    <n v="326.08404000000002"/>
    <n v="4098.51"/>
    <n v="0"/>
    <n v="0"/>
    <n v="0"/>
    <n v="0"/>
    <n v="0"/>
    <n v="0"/>
    <n v="402"/>
    <n v="5905.88"/>
    <n v="6"/>
    <n v="0"/>
  </r>
  <r>
    <x v="5"/>
    <s v="17 Ltr Bkt Only Handle (M.W)"/>
    <s v="Component"/>
    <s v="Trading"/>
    <s v="Pcs."/>
    <m/>
    <n v="0"/>
    <n v="304"/>
    <n v="3.79"/>
    <n v="4606.6000000000004"/>
    <n v="0"/>
    <n v="0"/>
    <n v="404"/>
    <n v="5937.5"/>
    <n v="0"/>
    <n v="0"/>
    <n v="112"/>
    <n v="18.901120000000002"/>
    <n v="130.90111999999999"/>
    <n v="1667.68"/>
    <n v="0"/>
    <n v="0"/>
    <n v="0"/>
    <n v="0"/>
    <n v="0"/>
    <n v="0"/>
    <n v="596"/>
    <n v="8876.11"/>
    <n v="3.79"/>
    <n v="0"/>
  </r>
  <r>
    <x v="5"/>
    <s v="17 Ltr Bkt Only Handle (orange)"/>
    <s v="Component"/>
    <s v="Trading"/>
    <s v="Pcs."/>
    <m/>
    <n v="0"/>
    <n v="8"/>
    <n v="0"/>
    <n v="0"/>
    <n v="0"/>
    <n v="0"/>
    <n v="400"/>
    <n v="5794.32"/>
    <n v="0"/>
    <n v="0"/>
    <n v="315"/>
    <n v="53.159400000000005"/>
    <n v="368.15940000000001"/>
    <n v="4473"/>
    <n v="0"/>
    <n v="0"/>
    <n v="0"/>
    <n v="0"/>
    <n v="0"/>
    <n v="0"/>
    <n v="93"/>
    <n v="1320.76"/>
    <n v="0"/>
    <n v="0"/>
  </r>
  <r>
    <x v="5"/>
    <s v="17 Ltr Bkt Only Handle (pink)"/>
    <s v="Component"/>
    <s v="Trading"/>
    <s v="Pcs."/>
    <m/>
    <n v="0"/>
    <n v="630"/>
    <n v="49.12"/>
    <n v="8821.7099999999991"/>
    <n v="0"/>
    <n v="0"/>
    <n v="206"/>
    <n v="3041.94"/>
    <n v="0"/>
    <n v="0"/>
    <n v="577"/>
    <n v="97.374520000000018"/>
    <n v="674.37452000000008"/>
    <n v="8187.63"/>
    <n v="0"/>
    <n v="0"/>
    <n v="0"/>
    <n v="0"/>
    <n v="0"/>
    <n v="0"/>
    <n v="259"/>
    <n v="3675.46"/>
    <n v="49.12"/>
    <n v="0"/>
  </r>
  <r>
    <x v="5"/>
    <s v="17 LTR BKT ONLY HANDLE(SILVER)"/>
    <s v="Component"/>
    <s v="Trading"/>
    <s v="Pcs."/>
    <m/>
    <n v="0"/>
    <n v="0"/>
    <n v="0"/>
    <n v="0"/>
    <n v="0"/>
    <n v="0"/>
    <n v="612"/>
    <n v="9017.41"/>
    <n v="0"/>
    <n v="0"/>
    <n v="460"/>
    <n v="77.629600000000011"/>
    <n v="537.62959999999998"/>
    <n v="6775.8"/>
    <n v="0"/>
    <n v="0"/>
    <n v="0"/>
    <n v="0"/>
    <n v="0"/>
    <n v="0"/>
    <n v="152"/>
    <n v="2239.62"/>
    <n v="0"/>
    <n v="0"/>
  </r>
  <r>
    <x v="5"/>
    <s v="18 Ltr Bkt Only Handle (Gr)"/>
    <s v="Rajeshwari"/>
    <s v="Trading"/>
    <s v="Pcs."/>
    <m/>
    <n v="0"/>
    <n v="5"/>
    <n v="0"/>
    <n v="71.64"/>
    <n v="0"/>
    <n v="0"/>
    <n v="0"/>
    <n v="0"/>
    <n v="0"/>
    <n v="0"/>
    <n v="0"/>
    <n v="0"/>
    <n v="0"/>
    <n v="0"/>
    <n v="0"/>
    <n v="0"/>
    <n v="0"/>
    <n v="0"/>
    <n v="0"/>
    <n v="0"/>
    <n v="5"/>
    <n v="71.64"/>
    <n v="0"/>
    <n v="0"/>
  </r>
  <r>
    <x v="5"/>
    <s v="20 Ltr Bucket Handle (orange)"/>
    <s v="Component"/>
    <s v="Trading"/>
    <s v="Pcs."/>
    <m/>
    <n v="0"/>
    <n v="522.03"/>
    <n v="4.8499999999999996"/>
    <n v="5535.84"/>
    <n v="0"/>
    <n v="0"/>
    <n v="0"/>
    <n v="0"/>
    <n v="0"/>
    <n v="0"/>
    <n v="420.05"/>
    <n v="70.88763800000001"/>
    <n v="490.93763799999999"/>
    <n v="4452.53"/>
    <n v="0"/>
    <n v="0"/>
    <n v="0"/>
    <n v="0"/>
    <n v="0"/>
    <n v="0"/>
    <n v="101.98"/>
    <n v="1081.44"/>
    <n v="4.8499999999999996"/>
    <n v="0"/>
  </r>
  <r>
    <x v="5"/>
    <s v="20 LTR BUCKET ONLY HANDLE (BLUE)"/>
    <s v="Component"/>
    <s v="Trading"/>
    <s v="Pcs."/>
    <m/>
    <n v="0"/>
    <n v="539"/>
    <n v="22.94"/>
    <n v="5811.31"/>
    <n v="0"/>
    <n v="0"/>
    <n v="410"/>
    <n v="4534.34"/>
    <n v="0"/>
    <n v="0"/>
    <n v="608"/>
    <n v="102.60608000000001"/>
    <n v="710.60608000000002"/>
    <n v="6627.2"/>
    <n v="0"/>
    <n v="0"/>
    <n v="0"/>
    <n v="0"/>
    <n v="0"/>
    <n v="0"/>
    <n v="341"/>
    <n v="3717.46"/>
    <n v="22.94"/>
    <n v="0"/>
  </r>
  <r>
    <x v="5"/>
    <s v="20 LTR BUCKET ONLY HANDLE (PINK)"/>
    <s v="Component"/>
    <s v="Trading"/>
    <s v="Pcs."/>
    <m/>
    <n v="0"/>
    <n v="269"/>
    <n v="16.93"/>
    <n v="2847.38"/>
    <n v="0"/>
    <n v="0"/>
    <n v="280"/>
    <n v="3079.27"/>
    <n v="0"/>
    <n v="0"/>
    <n v="463"/>
    <n v="78.13588"/>
    <n v="541.13588000000004"/>
    <n v="5000.3999999999996"/>
    <n v="0"/>
    <n v="0"/>
    <n v="0"/>
    <n v="0"/>
    <n v="0"/>
    <n v="0"/>
    <n v="86"/>
    <n v="928.4"/>
    <n v="16.93"/>
    <n v="0"/>
  </r>
  <r>
    <x v="5"/>
    <s v="20 Ltr Bucket Only Handle M Baize"/>
    <s v="Component"/>
    <s v="Trading"/>
    <s v="Pcs."/>
    <m/>
    <n v="0"/>
    <n v="23"/>
    <n v="3.79"/>
    <n v="244.66"/>
    <n v="0"/>
    <n v="0"/>
    <n v="80"/>
    <n v="871.28"/>
    <n v="0"/>
    <n v="0"/>
    <n v="97"/>
    <n v="16.369720000000001"/>
    <n v="113.36972"/>
    <n v="1050.51"/>
    <n v="0"/>
    <n v="0"/>
    <n v="0"/>
    <n v="0"/>
    <n v="0"/>
    <n v="0"/>
    <n v="6"/>
    <n v="65.010000000000005"/>
    <n v="3.79"/>
    <n v="0"/>
  </r>
  <r>
    <x v="5"/>
    <s v="20 Ltr Bucket Only Handle M White"/>
    <s v="Component"/>
    <s v="Trading"/>
    <s v="Pcs."/>
    <m/>
    <n v="0"/>
    <n v="4"/>
    <n v="1.54"/>
    <n v="42.53"/>
    <n v="0"/>
    <n v="0"/>
    <n v="200"/>
    <n v="2185.98"/>
    <n v="0"/>
    <n v="0"/>
    <n v="203"/>
    <n v="34.258280000000006"/>
    <n v="237.25828000000001"/>
    <n v="2216.7600000000002"/>
    <n v="0"/>
    <n v="0"/>
    <n v="0"/>
    <n v="0"/>
    <n v="0"/>
    <n v="0"/>
    <n v="1"/>
    <n v="10.92"/>
    <n v="1.54"/>
    <n v="0"/>
  </r>
  <r>
    <x v="5"/>
    <s v="20 Ltr Bucket Only Handle silver"/>
    <s v="Component"/>
    <s v="Trading"/>
    <s v="Pcs."/>
    <m/>
    <n v="0"/>
    <n v="605"/>
    <n v="2.48"/>
    <n v="6542.69"/>
    <n v="0"/>
    <n v="0"/>
    <n v="0"/>
    <n v="0"/>
    <n v="0"/>
    <n v="0"/>
    <n v="26"/>
    <n v="4.3877600000000001"/>
    <n v="30.38776"/>
    <n v="281.06"/>
    <n v="0"/>
    <n v="0"/>
    <n v="0"/>
    <n v="0"/>
    <n v="0"/>
    <n v="0"/>
    <n v="579"/>
    <n v="6261.52"/>
    <n v="2.48"/>
    <n v="0"/>
  </r>
  <r>
    <x v="5"/>
    <s v="20 Ltr. Container (Scrap)"/>
    <s v="GROW PACK"/>
    <s v="Trading"/>
    <s v="Kg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20 Ltr. Container Mould"/>
    <s v="Mould for Job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2007 PLANTER 7 NO.(BL)"/>
    <s v="PLANTER"/>
    <s v="Finished Good"/>
    <s v="Pcs."/>
    <n v="100"/>
    <n v="109"/>
    <n v="31"/>
    <n v="22.71"/>
    <n v="510.5"/>
    <n v="0"/>
    <n v="0"/>
    <n v="240"/>
    <n v="2740.69"/>
    <n v="-36"/>
    <n v="-702"/>
    <n v="0"/>
    <n v="0"/>
    <n v="0"/>
    <n v="0"/>
    <n v="3.379"/>
    <n v="24"/>
    <n v="4.0293600000000005"/>
    <n v="0"/>
    <n v="28.02936"/>
    <n v="-3.9239999999999999"/>
    <n v="307"/>
    <n v="3683.08"/>
    <n v="54.663360000000004"/>
    <n v="0"/>
  </r>
  <r>
    <x v="5"/>
    <s v="2007 PLANTER 7 NO.(BR)"/>
    <s v="PLANTER"/>
    <s v="Finished Good"/>
    <s v="Pcs."/>
    <n v="100"/>
    <n v="109"/>
    <n v="155"/>
    <n v="13.97"/>
    <n v="4030"/>
    <n v="0"/>
    <n v="0"/>
    <n v="235"/>
    <n v="2875.98"/>
    <n v="0"/>
    <n v="0"/>
    <n v="0"/>
    <n v="0"/>
    <n v="0"/>
    <n v="0"/>
    <n v="16.895"/>
    <n v="23.5"/>
    <n v="3.9454150000000006"/>
    <n v="0"/>
    <n v="27.445415000000001"/>
    <n v="0"/>
    <n v="390"/>
    <n v="6905.98"/>
    <n v="41.415415000000003"/>
    <n v="0"/>
  </r>
  <r>
    <x v="5"/>
    <s v="2007 PLANTER 7 NO.(GR)"/>
    <s v="PLANTER"/>
    <s v="Finished Good"/>
    <s v="Pcs."/>
    <n v="100"/>
    <n v="109"/>
    <n v="0"/>
    <n v="0"/>
    <n v="0"/>
    <n v="0"/>
    <n v="0"/>
    <n v="248"/>
    <n v="2958.86"/>
    <n v="0"/>
    <n v="0"/>
    <n v="0"/>
    <n v="0"/>
    <n v="0"/>
    <n v="0"/>
    <n v="0"/>
    <n v="24.8"/>
    <n v="4.163672"/>
    <n v="0"/>
    <n v="28.963672000000003"/>
    <n v="0"/>
    <n v="248"/>
    <n v="2958.86"/>
    <n v="28.963672000000003"/>
    <n v="0"/>
  </r>
  <r>
    <x v="5"/>
    <s v="2007 PLANTER 7 NO.(MB)"/>
    <s v="PLANTER"/>
    <s v="Finished Good"/>
    <s v="Pcs."/>
    <n v="100"/>
    <n v="109"/>
    <n v="34"/>
    <n v="25.71"/>
    <n v="-851.5"/>
    <n v="0"/>
    <n v="0"/>
    <n v="245"/>
    <n v="2866.17"/>
    <n v="-55"/>
    <n v="-1072.5"/>
    <n v="0"/>
    <n v="0"/>
    <n v="0"/>
    <n v="0"/>
    <n v="3.706"/>
    <n v="24.5"/>
    <n v="4.1133050000000004"/>
    <n v="0"/>
    <n v="28.613305"/>
    <n v="-5.9950000000000001"/>
    <n v="334"/>
    <n v="3115.78"/>
    <n v="60.318305000000002"/>
    <n v="0"/>
  </r>
  <r>
    <x v="5"/>
    <s v="2007 PLANTER 7 NO.(MW)"/>
    <s v="PLANTER"/>
    <s v="Finished Good"/>
    <s v="Pcs."/>
    <n v="100"/>
    <n v="109"/>
    <n v="92"/>
    <n v="18.059999999999999"/>
    <n v="2392"/>
    <n v="0"/>
    <n v="0"/>
    <n v="240"/>
    <n v="2803.62"/>
    <n v="-36"/>
    <n v="-702"/>
    <n v="0"/>
    <n v="0"/>
    <n v="0"/>
    <n v="0"/>
    <n v="10.028"/>
    <n v="24"/>
    <n v="4.0293600000000005"/>
    <n v="0"/>
    <n v="28.02936"/>
    <n v="-3.9239999999999999"/>
    <n v="368"/>
    <n v="5759"/>
    <n v="50.013359999999999"/>
    <n v="0"/>
  </r>
  <r>
    <x v="5"/>
    <s v="2007 PLANTER 7 NO.(R)"/>
    <s v="PLANTER"/>
    <s v="Finished Good"/>
    <s v="Pcs."/>
    <n v="100"/>
    <n v="109"/>
    <n v="11"/>
    <n v="28.05"/>
    <n v="286"/>
    <n v="0"/>
    <n v="0"/>
    <n v="250"/>
    <n v="2963.88"/>
    <n v="0"/>
    <n v="0"/>
    <n v="0"/>
    <n v="0"/>
    <n v="0"/>
    <n v="0"/>
    <n v="1.1990000000000001"/>
    <n v="25"/>
    <n v="4.1972500000000004"/>
    <n v="0"/>
    <n v="29.19725"/>
    <n v="0"/>
    <n v="261"/>
    <n v="3249.88"/>
    <n v="57.247250000000001"/>
    <n v="0"/>
  </r>
  <r>
    <x v="5"/>
    <s v="2007 PLANTER 7 NO.(W)"/>
    <s v="PLANTER"/>
    <s v="Finished Good"/>
    <s v="Pcs."/>
    <n v="100"/>
    <n v="109"/>
    <n v="350"/>
    <n v="5.1100000000000003"/>
    <n v="9100"/>
    <n v="0"/>
    <n v="0"/>
    <n v="240"/>
    <n v="2807.34"/>
    <n v="0"/>
    <n v="0"/>
    <n v="0"/>
    <n v="0"/>
    <n v="0"/>
    <n v="0"/>
    <n v="38.15"/>
    <n v="24"/>
    <n v="4.0293600000000005"/>
    <n v="0"/>
    <n v="28.02936"/>
    <n v="0"/>
    <n v="590"/>
    <n v="11907.34"/>
    <n v="33.139360000000003"/>
    <n v="0"/>
  </r>
  <r>
    <x v="5"/>
    <s v="2007 PLANTER 7 NO.(Y)"/>
    <s v="PLANTER"/>
    <s v="Finished Good"/>
    <s v="Pcs."/>
    <n v="100"/>
    <n v="109"/>
    <n v="0"/>
    <n v="21.39"/>
    <n v="0"/>
    <n v="0"/>
    <n v="0"/>
    <n v="244"/>
    <n v="2883.84"/>
    <n v="-65"/>
    <n v="-1267.5"/>
    <n v="0"/>
    <n v="0"/>
    <n v="0"/>
    <n v="0"/>
    <n v="0"/>
    <n v="24.4"/>
    <n v="4.0965160000000003"/>
    <n v="0"/>
    <n v="28.496516"/>
    <n v="-7.085"/>
    <n v="309"/>
    <n v="3652.08"/>
    <n v="56.971516000000001"/>
    <n v="0"/>
  </r>
  <r>
    <x v="5"/>
    <s v="2007 PLANTER NO.07 (MIX)"/>
    <s v="PLANTER"/>
    <s v="Finished Good"/>
    <s v="Pcs."/>
    <n v="100"/>
    <n v="109"/>
    <n v="60"/>
    <n v="2.71"/>
    <n v="1620"/>
    <n v="0"/>
    <n v="0"/>
    <n v="132"/>
    <n v="3564"/>
    <n v="384"/>
    <n v="8273.2800000000007"/>
    <n v="0"/>
    <n v="0"/>
    <n v="0"/>
    <n v="0"/>
    <n v="6.54"/>
    <n v="13.2"/>
    <n v="2.216148"/>
    <n v="30"/>
    <n v="45.416148"/>
    <n v="41.856000000000002"/>
    <n v="-192"/>
    <n v="-4529.28"/>
    <n v="6.2701479999999989"/>
    <n v="0"/>
  </r>
  <r>
    <x v="5"/>
    <s v="2009 PLANTER NO.09 (MIX)"/>
    <s v="PLANTER"/>
    <s v="Finished Good"/>
    <s v="Pcs."/>
    <n v="160"/>
    <n v="174"/>
    <n v="302"/>
    <n v="69.11"/>
    <n v="7672.93"/>
    <n v="0"/>
    <n v="0"/>
    <n v="226"/>
    <n v="31842.82"/>
    <n v="576"/>
    <n v="18915.84"/>
    <n v="0"/>
    <n v="0"/>
    <n v="0"/>
    <n v="0"/>
    <n v="52.548000000000002"/>
    <n v="36.159999999999997"/>
    <n v="6.0709023999999996"/>
    <n v="0"/>
    <n v="42.230902399999998"/>
    <n v="100.224"/>
    <n v="-48"/>
    <n v="-5259.84"/>
    <n v="11.116902400000001"/>
    <n v="0"/>
  </r>
  <r>
    <x v="5"/>
    <s v="2009 PLANTER NO.9 (BLACK)"/>
    <s v="PLANTER"/>
    <s v="Finished Good"/>
    <s v="Pcs."/>
    <n v="160"/>
    <n v="174"/>
    <n v="289"/>
    <n v="27.99"/>
    <n v="5424.2"/>
    <n v="0"/>
    <n v="0"/>
    <n v="0"/>
    <n v="0"/>
    <n v="0"/>
    <n v="0"/>
    <n v="82"/>
    <n v="13.838320000000001"/>
    <n v="95.838319999999996"/>
    <n v="1462.88"/>
    <n v="50.286000000000001"/>
    <n v="0"/>
    <n v="0"/>
    <n v="0"/>
    <n v="0"/>
    <n v="0"/>
    <n v="207"/>
    <n v="3961.09"/>
    <n v="27.99"/>
    <n v="0"/>
  </r>
  <r>
    <x v="5"/>
    <s v="2009 PLANTER NO.9 (BROWN)"/>
    <s v="PLANTER"/>
    <s v="Finished Good"/>
    <s v="Pcs."/>
    <n v="160"/>
    <n v="174"/>
    <n v="996"/>
    <n v="10.39"/>
    <n v="43824"/>
    <n v="0"/>
    <n v="0"/>
    <n v="0"/>
    <n v="0"/>
    <n v="0"/>
    <n v="0"/>
    <n v="82"/>
    <n v="13.838320000000001"/>
    <n v="95.838319999999996"/>
    <n v="3608"/>
    <n v="173.304"/>
    <n v="0"/>
    <n v="0"/>
    <n v="0"/>
    <n v="0"/>
    <n v="0"/>
    <n v="914"/>
    <n v="40216"/>
    <n v="10.39"/>
    <n v="0"/>
  </r>
  <r>
    <x v="5"/>
    <s v="2009 PLANTER NO.9 (GREEN)"/>
    <s v="PLANTER"/>
    <s v="Finished Good"/>
    <s v="Pcs."/>
    <n v="160"/>
    <n v="174"/>
    <n v="220"/>
    <n v="41.73"/>
    <n v="3945.54"/>
    <n v="0"/>
    <n v="0"/>
    <n v="0"/>
    <n v="0"/>
    <n v="0"/>
    <n v="0"/>
    <n v="0"/>
    <n v="0"/>
    <n v="0"/>
    <n v="0"/>
    <n v="38.28"/>
    <n v="0"/>
    <n v="0"/>
    <n v="0"/>
    <n v="0"/>
    <n v="0"/>
    <n v="220"/>
    <n v="3945.54"/>
    <n v="41.73"/>
    <n v="0"/>
  </r>
  <r>
    <x v="5"/>
    <s v="2009 PLANTER NO.9 (MB)"/>
    <s v="PLANTER"/>
    <s v="Finished Good"/>
    <s v="Pcs."/>
    <n v="160"/>
    <n v="174"/>
    <n v="384"/>
    <n v="3.49"/>
    <n v="13396.22"/>
    <n v="0"/>
    <n v="0"/>
    <n v="0"/>
    <n v="0"/>
    <n v="0"/>
    <n v="0"/>
    <n v="82"/>
    <n v="13.838320000000001"/>
    <n v="95.838319999999996"/>
    <n v="2860.98"/>
    <n v="66.816000000000003"/>
    <n v="0"/>
    <n v="0"/>
    <n v="0"/>
    <n v="0"/>
    <n v="0"/>
    <n v="302"/>
    <n v="10535.57"/>
    <n v="3.49"/>
    <n v="0"/>
  </r>
  <r>
    <x v="5"/>
    <s v="2009 PLANTER NO.9 (MW)"/>
    <s v="PLANTER"/>
    <s v="Finished Good"/>
    <s v="Pcs."/>
    <n v="160"/>
    <n v="174"/>
    <n v="230"/>
    <n v="12.38"/>
    <n v="6749.02"/>
    <n v="0"/>
    <n v="0"/>
    <n v="0"/>
    <n v="0"/>
    <n v="0"/>
    <n v="0"/>
    <n v="82"/>
    <n v="13.838320000000001"/>
    <n v="95.838319999999996"/>
    <n v="2405.88"/>
    <n v="40.020000000000003"/>
    <n v="0"/>
    <n v="0"/>
    <n v="0"/>
    <n v="0"/>
    <n v="0"/>
    <n v="148"/>
    <n v="4342.8500000000004"/>
    <n v="12.38"/>
    <n v="0"/>
  </r>
  <r>
    <x v="5"/>
    <s v="2009 PLANTER NO.9 (R)"/>
    <s v="PLANTER"/>
    <s v="Finished Good"/>
    <s v="Pcs."/>
    <n v="160"/>
    <n v="174"/>
    <n v="291"/>
    <n v="40.78"/>
    <n v="6271.74"/>
    <n v="0"/>
    <n v="0"/>
    <n v="0"/>
    <n v="0"/>
    <n v="0"/>
    <n v="0"/>
    <n v="82"/>
    <n v="13.838320000000001"/>
    <n v="95.838319999999996"/>
    <n v="1632.62"/>
    <n v="50.634"/>
    <n v="0"/>
    <n v="0"/>
    <n v="0"/>
    <n v="0"/>
    <n v="0"/>
    <n v="209"/>
    <n v="4639.1000000000004"/>
    <n v="40.78"/>
    <n v="0"/>
  </r>
  <r>
    <x v="5"/>
    <s v="2009 PLANTER NO.9 (WHITE)"/>
    <s v="PLANTER"/>
    <s v="Finished Good"/>
    <s v="Pcs."/>
    <n v="160"/>
    <n v="174"/>
    <n v="413"/>
    <n v="17.670000000000002"/>
    <n v="18172"/>
    <n v="0"/>
    <n v="0"/>
    <n v="0"/>
    <n v="0"/>
    <n v="0"/>
    <n v="0"/>
    <n v="82"/>
    <n v="13.838320000000001"/>
    <n v="95.838319999999996"/>
    <n v="3608"/>
    <n v="71.861999999999995"/>
    <n v="0"/>
    <n v="0"/>
    <n v="20"/>
    <n v="20"/>
    <n v="0"/>
    <n v="331"/>
    <n v="14564"/>
    <n v="37.67"/>
    <n v="0"/>
  </r>
  <r>
    <x v="5"/>
    <s v="2009 PLANTER NO.9 (Y)"/>
    <s v="PLANTER"/>
    <s v="Finished Good"/>
    <s v="Pcs."/>
    <n v="160"/>
    <n v="174"/>
    <n v="482"/>
    <n v="8.9600000000000009"/>
    <n v="18927.48"/>
    <n v="0"/>
    <n v="0"/>
    <n v="0"/>
    <n v="0"/>
    <n v="0"/>
    <n v="0"/>
    <n v="82"/>
    <n v="13.838320000000001"/>
    <n v="95.838319999999996"/>
    <n v="3067.62"/>
    <n v="83.867999999999995"/>
    <n v="0"/>
    <n v="0"/>
    <n v="0"/>
    <n v="0"/>
    <n v="0"/>
    <n v="400"/>
    <n v="15860.18"/>
    <n v="8.9600000000000009"/>
    <n v="0"/>
  </r>
  <r>
    <x v="5"/>
    <s v="2012 PLANTER 12 NO.(GR)"/>
    <s v="PLANTER"/>
    <s v="Finished Good"/>
    <s v="Pcs."/>
    <n v="265"/>
    <n v="289"/>
    <n v="144.5"/>
    <n v="45.95"/>
    <n v="5901.73"/>
    <n v="0"/>
    <n v="0"/>
    <n v="241"/>
    <n v="7569.98"/>
    <n v="0"/>
    <n v="0"/>
    <n v="25"/>
    <n v="4.2190000000000003"/>
    <n v="29.219000000000001"/>
    <n v="804.75"/>
    <n v="41.7605"/>
    <n v="63.865000000000002"/>
    <n v="10.722294850000001"/>
    <n v="0"/>
    <n v="74.587294850000006"/>
    <n v="0"/>
    <n v="360.5"/>
    <n v="12666.95"/>
    <n v="120.53729485000001"/>
    <n v="0"/>
  </r>
  <r>
    <x v="5"/>
    <s v="2012 PLANTER NO.12 (BL)"/>
    <s v="PLANTER"/>
    <s v="Finished Good"/>
    <s v="Pcs."/>
    <n v="265"/>
    <n v="289"/>
    <n v="-26.5"/>
    <n v="96.36"/>
    <n v="-1156.93"/>
    <n v="0"/>
    <n v="0"/>
    <n v="345"/>
    <n v="10571.21"/>
    <n v="48"/>
    <n v="2601.6"/>
    <n v="25"/>
    <n v="4.2190000000000003"/>
    <n v="29.219000000000001"/>
    <n v="766"/>
    <n v="-7.6585000000000001"/>
    <n v="91.424999999999997"/>
    <n v="15.349343250000002"/>
    <n v="0"/>
    <n v="106.77434325"/>
    <n v="13.872"/>
    <n v="245.5"/>
    <n v="7522.41"/>
    <n v="189.26234325000001"/>
    <n v="0"/>
  </r>
  <r>
    <x v="5"/>
    <s v="2012 PLANTER NO.12 (BR)"/>
    <s v="PLANTER"/>
    <s v="Finished Good"/>
    <s v="Pcs."/>
    <n v="265"/>
    <n v="289"/>
    <n v="47.5"/>
    <n v="11.67"/>
    <n v="1970.58"/>
    <n v="0"/>
    <n v="0"/>
    <n v="195"/>
    <n v="5943.77"/>
    <n v="0"/>
    <n v="0"/>
    <n v="25"/>
    <n v="4.2190000000000003"/>
    <n v="29.219000000000001"/>
    <n v="816"/>
    <n v="13.727499999999999"/>
    <n v="51.674999999999997"/>
    <n v="8.6757157500000002"/>
    <n v="80"/>
    <n v="140.35071575000001"/>
    <n v="0"/>
    <n v="217.5"/>
    <n v="7098.44"/>
    <n v="152.02071574999999"/>
    <n v="0"/>
  </r>
  <r>
    <x v="5"/>
    <s v="2012 PLANTER NO.12 (MB)"/>
    <s v="PLANTER"/>
    <s v="Finished Good"/>
    <s v="Pcs."/>
    <n v="265"/>
    <n v="289"/>
    <n v="16.5"/>
    <n v="94.54"/>
    <n v="682.06"/>
    <n v="0"/>
    <n v="0"/>
    <n v="317"/>
    <n v="9497.7099999999991"/>
    <n v="24"/>
    <n v="1300.8"/>
    <n v="25"/>
    <n v="4.2190000000000003"/>
    <n v="29.219000000000001"/>
    <n v="763"/>
    <n v="4.7685000000000004"/>
    <n v="84.004999999999995"/>
    <n v="14.103599450000001"/>
    <n v="0"/>
    <n v="98.10859945"/>
    <n v="6.9359999999999999"/>
    <n v="284.5"/>
    <n v="8684.09"/>
    <n v="185.71259945"/>
    <n v="0"/>
  </r>
  <r>
    <x v="5"/>
    <s v="2012 PLANTER NO.12 (MIX)"/>
    <s v="PLANTER"/>
    <s v="Finished Good"/>
    <s v="Pcs."/>
    <n v="265"/>
    <n v="289"/>
    <n v="175"/>
    <n v="60.31"/>
    <n v="7222.25"/>
    <n v="0"/>
    <n v="0"/>
    <n v="125"/>
    <n v="13026.75"/>
    <n v="400"/>
    <n v="21198"/>
    <n v="0"/>
    <n v="0"/>
    <n v="0"/>
    <n v="0"/>
    <n v="50.575000000000003"/>
    <n v="33.125"/>
    <n v="5.5613562500000002"/>
    <n v="20"/>
    <n v="58.686356250000003"/>
    <n v="115.6"/>
    <n v="-100"/>
    <n v="-5898"/>
    <n v="3.3963562500000108"/>
    <n v="0"/>
  </r>
  <r>
    <x v="5"/>
    <s v="2012 PLANTER NO.12 (MW)"/>
    <s v="PLANTER"/>
    <s v="Finished Good"/>
    <s v="Pcs."/>
    <n v="265"/>
    <n v="289"/>
    <n v="253.5"/>
    <n v="63.18"/>
    <n v="8539.2199999999993"/>
    <n v="0"/>
    <n v="0"/>
    <n v="0"/>
    <n v="0"/>
    <n v="0"/>
    <n v="0"/>
    <n v="25"/>
    <n v="4.2190000000000003"/>
    <n v="29.219000000000001"/>
    <n v="842.25"/>
    <n v="73.261499999999998"/>
    <n v="0"/>
    <n v="0"/>
    <n v="0"/>
    <n v="0"/>
    <n v="0"/>
    <n v="228.5"/>
    <n v="7697.09"/>
    <n v="63.18"/>
    <n v="0"/>
  </r>
  <r>
    <x v="5"/>
    <s v="2012 PLANTER NO.12 (R)"/>
    <s v="PLANTER"/>
    <s v="Finished Good"/>
    <s v="Pcs."/>
    <n v="265"/>
    <n v="289"/>
    <n v="4.5"/>
    <n v="63.97"/>
    <n v="143.69"/>
    <n v="0"/>
    <n v="0"/>
    <n v="232"/>
    <n v="7055.16"/>
    <n v="24"/>
    <n v="1300.8"/>
    <n v="25"/>
    <n v="4.2190000000000003"/>
    <n v="29.219000000000001"/>
    <n v="761"/>
    <n v="1.3005"/>
    <n v="61.48"/>
    <n v="10.321877200000001"/>
    <n v="0"/>
    <n v="71.801877199999993"/>
    <n v="6.9359999999999999"/>
    <n v="187.5"/>
    <n v="5707.33"/>
    <n v="128.8358772"/>
    <n v="0"/>
  </r>
  <r>
    <x v="5"/>
    <s v="2012 PLANTER NO.12 (W)"/>
    <s v="PLANTER"/>
    <s v="Finished Good"/>
    <s v="Pcs."/>
    <n v="265"/>
    <n v="289"/>
    <n v="190.5"/>
    <n v="144.16"/>
    <n v="5710.48"/>
    <n v="0"/>
    <n v="0"/>
    <n v="0"/>
    <n v="0"/>
    <n v="0"/>
    <n v="0"/>
    <n v="25"/>
    <n v="4.2190000000000003"/>
    <n v="29.219000000000001"/>
    <n v="749.5"/>
    <n v="55.054499999999997"/>
    <n v="0"/>
    <n v="0"/>
    <n v="0"/>
    <n v="0"/>
    <n v="0"/>
    <n v="165.5"/>
    <n v="4961.07"/>
    <n v="144.16"/>
    <n v="0"/>
  </r>
  <r>
    <x v="5"/>
    <s v="2012 PLANTER NO.12 (Y)"/>
    <s v="PLANTER"/>
    <s v="Finished Good"/>
    <s v="Pcs."/>
    <n v="265"/>
    <n v="289"/>
    <n v="51.5"/>
    <n v="63.04"/>
    <n v="1620.09"/>
    <n v="0"/>
    <n v="0"/>
    <n v="299"/>
    <n v="9060.27"/>
    <n v="0"/>
    <n v="0"/>
    <n v="25"/>
    <n v="4.2190000000000003"/>
    <n v="29.219000000000001"/>
    <n v="761.75"/>
    <n v="14.8835"/>
    <n v="79.234999999999999"/>
    <n v="13.30276415"/>
    <n v="0"/>
    <n v="92.537764150000001"/>
    <n v="0"/>
    <n v="325.5"/>
    <n v="9918.57"/>
    <n v="155.57776415000001"/>
    <n v="0"/>
  </r>
  <r>
    <x v="5"/>
    <s v="2014 PLANTER NO.14 (BLACK)"/>
    <s v="PLANTER"/>
    <s v="Finished Good"/>
    <s v="Pcs."/>
    <n v="420"/>
    <n v="458"/>
    <n v="148.5"/>
    <n v="65.959999999999994"/>
    <n v="7235.41"/>
    <n v="0"/>
    <n v="0"/>
    <n v="0"/>
    <n v="0"/>
    <n v="24"/>
    <n v="1917.6"/>
    <n v="77"/>
    <n v="12.99452"/>
    <n v="89.994519999999994"/>
    <n v="3751.44"/>
    <n v="68.013000000000005"/>
    <n v="0"/>
    <n v="0"/>
    <n v="0"/>
    <n v="0"/>
    <n v="10.992000000000001"/>
    <n v="47.5"/>
    <n v="2314.36"/>
    <n v="54.967999999999989"/>
    <n v="0"/>
  </r>
  <r>
    <x v="5"/>
    <s v="2014 PLANTER NO.14 (BROWN)"/>
    <s v="PLANTER"/>
    <s v="Finished Good"/>
    <s v="Pcs."/>
    <n v="420"/>
    <n v="458"/>
    <n v="136.5"/>
    <n v="25.38"/>
    <n v="11737.29"/>
    <n v="0"/>
    <n v="0"/>
    <n v="0"/>
    <n v="0"/>
    <n v="40"/>
    <n v="3196"/>
    <n v="77"/>
    <n v="12.99452"/>
    <n v="89.994519999999994"/>
    <n v="6621.23"/>
    <n v="62.517000000000003"/>
    <n v="0"/>
    <n v="0"/>
    <n v="30"/>
    <n v="30"/>
    <n v="18.32"/>
    <n v="19.5"/>
    <n v="1676.75"/>
    <n v="37.059999999999995"/>
    <n v="0"/>
  </r>
  <r>
    <x v="5"/>
    <s v="2014 PLANTER NO.14 (GR)"/>
    <s v="PLANTER"/>
    <s v="Finished Good"/>
    <s v="Pcs."/>
    <n v="420"/>
    <n v="458"/>
    <n v="77.5"/>
    <n v="58.85"/>
    <n v="3765.89"/>
    <n v="0"/>
    <n v="0"/>
    <n v="0"/>
    <n v="0"/>
    <n v="0"/>
    <n v="0"/>
    <n v="77"/>
    <n v="12.99452"/>
    <n v="89.994519999999994"/>
    <n v="3741.43"/>
    <n v="35.494999999999997"/>
    <n v="0"/>
    <n v="0"/>
    <n v="0"/>
    <n v="0"/>
    <n v="0"/>
    <n v="0.5"/>
    <n v="24.3"/>
    <n v="58.85"/>
    <n v="0"/>
  </r>
  <r>
    <x v="5"/>
    <s v="2014 PLANTER NO.14 (MB)"/>
    <s v="PLANTER"/>
    <s v="Finished Good"/>
    <s v="Pcs."/>
    <n v="420"/>
    <n v="458"/>
    <n v="159.5"/>
    <n v="58.65"/>
    <n v="8042.86"/>
    <n v="0"/>
    <n v="0"/>
    <n v="0"/>
    <n v="0"/>
    <n v="0"/>
    <n v="0"/>
    <n v="77"/>
    <n v="12.99452"/>
    <n v="89.994519999999994"/>
    <n v="3883.11"/>
    <n v="73.051000000000002"/>
    <n v="0"/>
    <n v="0"/>
    <n v="0"/>
    <n v="0"/>
    <n v="0"/>
    <n v="82.5"/>
    <n v="4160.1000000000004"/>
    <n v="58.65"/>
    <n v="0"/>
  </r>
  <r>
    <x v="5"/>
    <s v="2014 PLANTER NO.14 (MIX)"/>
    <s v="PLANTER"/>
    <s v="Finished Good"/>
    <s v="Pcs."/>
    <n v="420"/>
    <n v="458"/>
    <n v="103"/>
    <n v="106.27"/>
    <n v="43556.639999999999"/>
    <n v="0"/>
    <n v="0"/>
    <n v="137"/>
    <n v="57934.559999999998"/>
    <n v="300"/>
    <n v="23444.400000000001"/>
    <n v="0"/>
    <n v="0"/>
    <n v="0"/>
    <n v="0"/>
    <n v="47.173999999999999"/>
    <n v="57.54"/>
    <n v="9.6603906000000013"/>
    <n v="0"/>
    <n v="67.200390600000006"/>
    <n v="137.4"/>
    <n v="-60"/>
    <n v="-5264.4"/>
    <n v="36.070390599999996"/>
    <n v="0"/>
  </r>
  <r>
    <x v="5"/>
    <s v="2014 PLANTER NO.14 (MW)"/>
    <s v="PLANTER"/>
    <s v="Finished Good"/>
    <s v="Pcs."/>
    <n v="420"/>
    <n v="458"/>
    <n v="122.5"/>
    <n v="140.75"/>
    <n v="5901.39"/>
    <n v="0"/>
    <n v="0"/>
    <n v="0"/>
    <n v="0"/>
    <n v="0"/>
    <n v="0"/>
    <n v="77"/>
    <n v="12.99452"/>
    <n v="89.994519999999994"/>
    <n v="3709.09"/>
    <n v="56.104999999999997"/>
    <n v="0"/>
    <n v="0"/>
    <n v="70"/>
    <n v="70"/>
    <n v="0"/>
    <n v="45.5"/>
    <n v="2191.94"/>
    <n v="210.75"/>
    <n v="0"/>
  </r>
  <r>
    <x v="5"/>
    <s v="2014 PLANTER NO.14 (R)"/>
    <s v="PLANTER"/>
    <s v="Finished Good"/>
    <s v="Pcs."/>
    <n v="420"/>
    <n v="458"/>
    <n v="102.5"/>
    <n v="104.26"/>
    <n v="4789.78"/>
    <n v="0"/>
    <n v="0"/>
    <n v="0"/>
    <n v="0"/>
    <n v="1"/>
    <n v="82.09"/>
    <n v="77"/>
    <n v="12.99452"/>
    <n v="89.994519999999994"/>
    <n v="3598.21"/>
    <n v="46.945"/>
    <n v="0"/>
    <n v="0"/>
    <n v="0"/>
    <n v="0"/>
    <n v="0.45800000000000002"/>
    <n v="24.5"/>
    <n v="1144.8699999999999"/>
    <n v="103.80200000000001"/>
    <n v="0"/>
  </r>
  <r>
    <x v="5"/>
    <s v="2014 PLANTER NO.14 (WHITE)"/>
    <s v="PLANTER"/>
    <s v="Finished Good"/>
    <s v="Pcs."/>
    <n v="420"/>
    <n v="458"/>
    <n v="78.5"/>
    <n v="85.47"/>
    <n v="3849.58"/>
    <n v="0"/>
    <n v="0"/>
    <n v="0"/>
    <n v="0"/>
    <n v="0"/>
    <n v="0"/>
    <n v="77"/>
    <n v="12.99452"/>
    <n v="89.994519999999994"/>
    <n v="3776.08"/>
    <n v="35.953000000000003"/>
    <n v="0"/>
    <n v="0"/>
    <n v="0"/>
    <n v="0"/>
    <n v="0"/>
    <n v="1.5"/>
    <n v="73.56"/>
    <n v="85.47"/>
    <n v="0"/>
  </r>
  <r>
    <x v="5"/>
    <s v="2014 PLANTER NO.14 (Y)"/>
    <s v="PLANTER"/>
    <s v="Finished Good"/>
    <s v="Pcs."/>
    <n v="420"/>
    <n v="458"/>
    <n v="133.5"/>
    <n v="94.53"/>
    <n v="5968.34"/>
    <n v="0"/>
    <n v="0"/>
    <n v="0"/>
    <n v="0"/>
    <n v="0"/>
    <n v="0"/>
    <n v="77"/>
    <n v="12.99452"/>
    <n v="89.994519999999994"/>
    <n v="3442.67"/>
    <n v="61.143000000000001"/>
    <n v="0"/>
    <n v="0"/>
    <n v="0"/>
    <n v="0"/>
    <n v="0"/>
    <n v="56.5"/>
    <n v="2525.9299999999998"/>
    <n v="94.53"/>
    <n v="0"/>
  </r>
  <r>
    <x v="5"/>
    <s v="2016 PALNTER (BR)"/>
    <s v="PLANTER"/>
    <s v="Finished Good"/>
    <s v="Pcs."/>
    <n v="720"/>
    <n v="785"/>
    <n v="17"/>
    <n v="87.39"/>
    <n v="1321.74"/>
    <n v="0"/>
    <n v="0"/>
    <n v="202"/>
    <n v="15741.36"/>
    <n v="11"/>
    <n v="1394.25"/>
    <n v="16"/>
    <n v="2.7001600000000003"/>
    <n v="18.70016"/>
    <n v="1244"/>
    <n v="13.345000000000001"/>
    <n v="145.44"/>
    <n v="24.4179216"/>
    <n v="0"/>
    <n v="169.8579216"/>
    <n v="8.6349999999999998"/>
    <n v="192"/>
    <n v="14922.26"/>
    <n v="248.61292159999999"/>
    <n v="0"/>
  </r>
  <r>
    <x v="5"/>
    <s v="2016 PLANTER (BL)"/>
    <s v="PLANTER"/>
    <s v="Finished Good"/>
    <s v="Pcs."/>
    <n v="720"/>
    <n v="785"/>
    <n v="10"/>
    <n v="117.87"/>
    <n v="1690"/>
    <n v="0"/>
    <n v="0"/>
    <n v="229"/>
    <n v="18727.34"/>
    <n v="0"/>
    <n v="0"/>
    <n v="16"/>
    <n v="2.7001600000000003"/>
    <n v="18.70016"/>
    <n v="1995.2"/>
    <n v="7.85"/>
    <n v="164.88"/>
    <n v="27.681703200000001"/>
    <n v="0"/>
    <n v="192.56170320000001"/>
    <n v="0"/>
    <n v="223"/>
    <n v="18422.13"/>
    <n v="310.43170320000002"/>
    <n v="0"/>
  </r>
  <r>
    <x v="5"/>
    <s v="2016 PLANTER (GR)"/>
    <s v="PLANTER"/>
    <s v="Finished Good"/>
    <s v="Pcs."/>
    <n v="720"/>
    <n v="785"/>
    <n v="83"/>
    <n v="125.25"/>
    <n v="7577.21"/>
    <n v="0"/>
    <n v="0"/>
    <n v="185"/>
    <n v="15140.65"/>
    <n v="11"/>
    <n v="1394.25"/>
    <n v="16"/>
    <n v="2.7001600000000003"/>
    <n v="18.70016"/>
    <n v="1460.64"/>
    <n v="65.155000000000001"/>
    <n v="133.19999999999999"/>
    <n v="22.362948000000003"/>
    <n v="0"/>
    <n v="155.56294800000001"/>
    <n v="8.6349999999999998"/>
    <n v="241"/>
    <n v="20252.98"/>
    <n v="272.17794800000001"/>
    <n v="0"/>
  </r>
  <r>
    <x v="5"/>
    <s v="2016 PLANTER (MB)"/>
    <s v="PLANTER"/>
    <s v="Finished Good"/>
    <s v="Pcs."/>
    <n v="720"/>
    <n v="785"/>
    <n v="14"/>
    <n v="159.51"/>
    <n v="2366"/>
    <n v="0"/>
    <n v="0"/>
    <n v="194"/>
    <n v="15521.04"/>
    <n v="0"/>
    <n v="0"/>
    <n v="16"/>
    <n v="2.7001600000000003"/>
    <n v="18.70016"/>
    <n v="1873.12"/>
    <n v="10.99"/>
    <n v="139.68"/>
    <n v="23.450875200000006"/>
    <n v="0"/>
    <n v="163.13087520000002"/>
    <n v="0"/>
    <n v="192"/>
    <n v="16013.98"/>
    <n v="322.64087519999998"/>
    <n v="0"/>
  </r>
  <r>
    <x v="5"/>
    <s v="2016 PLANTER (MIX)"/>
    <s v="PLANTER"/>
    <s v="Finished Good"/>
    <s v="Pcs."/>
    <n v="720"/>
    <n v="785"/>
    <n v="72"/>
    <n v="63"/>
    <n v="8122.13"/>
    <n v="0"/>
    <n v="0"/>
    <n v="16"/>
    <n v="12793.12"/>
    <n v="132"/>
    <n v="17642.240000000002"/>
    <n v="0"/>
    <n v="0"/>
    <n v="0"/>
    <n v="0"/>
    <n v="56.52"/>
    <n v="11.52"/>
    <n v="1.9340928000000002"/>
    <n v="30"/>
    <n v="43.454092799999998"/>
    <n v="103.62"/>
    <n v="-44"/>
    <n v="-6488.24"/>
    <n v="2.8340927999999934"/>
    <n v="0"/>
  </r>
  <r>
    <x v="5"/>
    <s v="2016 PLANTER (MW)"/>
    <s v="PLANTER"/>
    <s v="Finished Good"/>
    <s v="Pcs."/>
    <n v="720"/>
    <n v="785"/>
    <n v="56"/>
    <n v="81.02"/>
    <n v="7381.92"/>
    <n v="0"/>
    <n v="0"/>
    <n v="151"/>
    <n v="12055.44"/>
    <n v="0"/>
    <n v="0"/>
    <n v="16"/>
    <n v="2.7001600000000003"/>
    <n v="18.70016"/>
    <n v="2109.12"/>
    <n v="43.96"/>
    <n v="108.72"/>
    <n v="18.253000800000002"/>
    <n v="0"/>
    <n v="126.97300079999999"/>
    <n v="0"/>
    <n v="191"/>
    <n v="17328.240000000002"/>
    <n v="207.9930008"/>
    <n v="0"/>
  </r>
  <r>
    <x v="5"/>
    <s v="2016 PLANTER (R)"/>
    <s v="PLANTER"/>
    <s v="Finished Good"/>
    <s v="Pcs."/>
    <n v="720"/>
    <n v="785"/>
    <n v="81"/>
    <n v="89.65"/>
    <n v="7025.82"/>
    <n v="0"/>
    <n v="0"/>
    <n v="193"/>
    <n v="15672.32"/>
    <n v="11"/>
    <n v="1394.25"/>
    <n v="16"/>
    <n v="2.7001600000000003"/>
    <n v="18.70016"/>
    <n v="1387.84"/>
    <n v="63.585000000000001"/>
    <n v="138.96"/>
    <n v="23.329994400000004"/>
    <n v="0"/>
    <n v="162.28999440000001"/>
    <n v="8.6349999999999998"/>
    <n v="247"/>
    <n v="20356.2"/>
    <n v="243.30499440000003"/>
    <n v="0"/>
  </r>
  <r>
    <x v="5"/>
    <s v="2016 PLANTER (W)"/>
    <s v="PLANTER"/>
    <s v="Finished Good"/>
    <s v="Pcs."/>
    <n v="720"/>
    <n v="785"/>
    <n v="15"/>
    <n v="114"/>
    <n v="1224.96"/>
    <n v="0"/>
    <n v="0"/>
    <n v="196"/>
    <n v="15643.34"/>
    <n v="0"/>
    <n v="0"/>
    <n v="16"/>
    <n v="2.7001600000000003"/>
    <n v="18.70016"/>
    <n v="1277.5999999999999"/>
    <n v="11.775"/>
    <n v="141.12"/>
    <n v="23.692636800000006"/>
    <n v="0"/>
    <n v="164.81263680000001"/>
    <n v="0"/>
    <n v="195"/>
    <n v="15590.72"/>
    <n v="278.81263680000001"/>
    <n v="0"/>
  </r>
  <r>
    <x v="5"/>
    <s v="2016 PLANTER (Y)"/>
    <s v="PLANTER"/>
    <s v="Finished Good"/>
    <s v="Pcs."/>
    <n v="720"/>
    <n v="785"/>
    <n v="109"/>
    <n v="102"/>
    <n v="9793.6200000000008"/>
    <n v="0"/>
    <n v="0"/>
    <n v="234"/>
    <n v="18931.830000000002"/>
    <n v="11"/>
    <n v="1394.25"/>
    <n v="16"/>
    <n v="2.7001600000000003"/>
    <n v="18.70016"/>
    <n v="1437.6"/>
    <n v="85.564999999999998"/>
    <n v="168.48"/>
    <n v="28.2861072"/>
    <n v="0"/>
    <n v="196.76610719999999"/>
    <n v="8.6349999999999998"/>
    <n v="316"/>
    <n v="26299.5"/>
    <n v="290.13110719999997"/>
    <n v="0"/>
  </r>
  <r>
    <x v="5"/>
    <s v="20Ltr.Container(Blue)"/>
    <s v="GROW PACK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20Ltr.Container(Gray)"/>
    <s v="GROW PACK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20Ltr.Container(White)"/>
    <s v="GROW PACK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2107 IVY HANGING PLANTER (B)"/>
    <s v="PLANTER"/>
    <s v="Trading"/>
    <s v="Pcs."/>
    <m/>
    <n v="0"/>
    <n v="0.87"/>
    <n v="0.04"/>
    <n v="8.0399999999999991"/>
    <n v="0"/>
    <n v="0"/>
    <n v="0"/>
    <n v="0"/>
    <n v="0"/>
    <n v="0"/>
    <n v="0"/>
    <n v="0"/>
    <n v="0"/>
    <n v="0"/>
    <n v="0"/>
    <n v="0"/>
    <n v="0"/>
    <n v="0"/>
    <n v="0"/>
    <n v="0"/>
    <n v="0.87"/>
    <n v="8.0399999999999991"/>
    <n v="0.04"/>
    <n v="0"/>
  </r>
  <r>
    <x v="5"/>
    <s v="2107 IVY HANGING PLANTER (BR)"/>
    <s v="PLANTER"/>
    <s v="Trading"/>
    <s v="Pcs."/>
    <m/>
    <n v="0"/>
    <n v="0.21"/>
    <n v="0.01"/>
    <n v="2.11"/>
    <n v="0"/>
    <n v="0"/>
    <n v="0"/>
    <n v="0"/>
    <n v="0"/>
    <n v="0"/>
    <n v="0"/>
    <n v="0"/>
    <n v="0"/>
    <n v="0"/>
    <n v="0"/>
    <n v="0"/>
    <n v="0"/>
    <n v="0"/>
    <n v="0"/>
    <n v="0"/>
    <n v="0.21"/>
    <n v="2.11"/>
    <n v="0.01"/>
    <n v="0"/>
  </r>
  <r>
    <x v="5"/>
    <s v="2107 IVY HANGING PLANTER (GR)"/>
    <s v="PLANTER"/>
    <s v="Trading"/>
    <s v="Pcs."/>
    <m/>
    <n v="0"/>
    <n v="0.87"/>
    <n v="0.04"/>
    <n v="8.0399999999999991"/>
    <n v="0"/>
    <n v="0"/>
    <n v="0"/>
    <n v="0"/>
    <n v="0"/>
    <n v="0"/>
    <n v="0"/>
    <n v="0"/>
    <n v="0"/>
    <n v="0"/>
    <n v="0"/>
    <n v="0"/>
    <n v="0"/>
    <n v="0"/>
    <n v="0"/>
    <n v="0"/>
    <n v="0.87"/>
    <n v="8.0399999999999991"/>
    <n v="0.04"/>
    <n v="0"/>
  </r>
  <r>
    <x v="5"/>
    <s v="2107 IVY HANGING PLANTER (MIX)"/>
    <s v="PLANTER"/>
    <s v="Finished Good"/>
    <s v="Pcs."/>
    <n v="85"/>
    <n v="93"/>
    <n v="941"/>
    <n v="123.13"/>
    <n v="17270.53"/>
    <n v="0"/>
    <n v="0"/>
    <n v="0"/>
    <n v="0"/>
    <n v="540"/>
    <n v="16232.4"/>
    <n v="0"/>
    <n v="0"/>
    <n v="0"/>
    <n v="0"/>
    <n v="87.513000000000005"/>
    <n v="0"/>
    <n v="0"/>
    <n v="60"/>
    <n v="60"/>
    <n v="50.22"/>
    <n v="401"/>
    <n v="7359.7"/>
    <n v="132.91"/>
    <n v="0"/>
  </r>
  <r>
    <x v="5"/>
    <s v="2107 IVY HANGING PLANTER (O)"/>
    <s v="PLANTER"/>
    <s v="Trading"/>
    <s v="Pcs."/>
    <m/>
    <n v="0"/>
    <n v="0.21"/>
    <n v="0.01"/>
    <n v="1.94"/>
    <n v="0"/>
    <n v="0"/>
    <n v="0"/>
    <n v="0"/>
    <n v="0"/>
    <n v="0"/>
    <n v="0"/>
    <n v="0"/>
    <n v="0"/>
    <n v="0"/>
    <n v="0"/>
    <n v="0"/>
    <n v="0"/>
    <n v="0"/>
    <n v="0"/>
    <n v="0"/>
    <n v="0.21"/>
    <n v="1.94"/>
    <n v="0.01"/>
    <n v="0"/>
  </r>
  <r>
    <x v="5"/>
    <s v="2107 IVY HANGING PLANTER (P)"/>
    <s v="PLANTER"/>
    <s v="Trading"/>
    <s v="Pcs."/>
    <m/>
    <n v="0"/>
    <n v="0.54"/>
    <n v="0.02"/>
    <n v="4.99"/>
    <n v="0"/>
    <n v="0"/>
    <n v="0"/>
    <n v="0"/>
    <n v="0"/>
    <n v="0"/>
    <n v="0"/>
    <n v="0"/>
    <n v="0"/>
    <n v="0"/>
    <n v="0"/>
    <n v="0"/>
    <n v="0"/>
    <n v="0"/>
    <n v="0"/>
    <n v="0"/>
    <n v="0.54"/>
    <n v="4.99"/>
    <n v="0.02"/>
    <n v="0"/>
  </r>
  <r>
    <x v="5"/>
    <s v="2107 IVY HANGING PLANTER (PUR)"/>
    <s v="PLANTER"/>
    <s v="Trading"/>
    <s v="Pcs."/>
    <m/>
    <n v="0"/>
    <n v="0.87"/>
    <n v="0.04"/>
    <n v="8.25"/>
    <n v="0"/>
    <n v="0"/>
    <n v="0"/>
    <n v="0"/>
    <n v="0"/>
    <n v="0"/>
    <n v="0"/>
    <n v="0"/>
    <n v="0"/>
    <n v="0"/>
    <n v="0"/>
    <n v="0"/>
    <n v="0"/>
    <n v="0"/>
    <n v="0"/>
    <n v="0"/>
    <n v="0.87"/>
    <n v="8.25"/>
    <n v="0.04"/>
    <n v="0"/>
  </r>
  <r>
    <x v="5"/>
    <s v="2107 IVY HANGING PLANTER (W)"/>
    <s v="PLANTER"/>
    <s v="Trading"/>
    <s v="Pcs."/>
    <m/>
    <n v="0"/>
    <n v="0.54"/>
    <n v="0.02"/>
    <n v="7.56"/>
    <n v="0"/>
    <n v="0"/>
    <n v="0"/>
    <n v="0"/>
    <n v="0"/>
    <n v="0"/>
    <n v="0"/>
    <n v="0"/>
    <n v="0"/>
    <n v="0"/>
    <n v="0"/>
    <n v="0"/>
    <n v="0"/>
    <n v="0"/>
    <n v="0"/>
    <n v="0"/>
    <n v="0.54"/>
    <n v="7.56"/>
    <n v="0.02"/>
    <n v="0"/>
  </r>
  <r>
    <x v="5"/>
    <s v="2107 IVY HANGING PLANTER (Y)"/>
    <s v="PLANTER"/>
    <s v="Trading"/>
    <s v="Pcs."/>
    <m/>
    <n v="0"/>
    <n v="0.54"/>
    <n v="0.02"/>
    <n v="4.93"/>
    <n v="0"/>
    <n v="0"/>
    <n v="0"/>
    <n v="0"/>
    <n v="0"/>
    <n v="0"/>
    <n v="0"/>
    <n v="0"/>
    <n v="0"/>
    <n v="0"/>
    <n v="0"/>
    <n v="0"/>
    <n v="0"/>
    <n v="0"/>
    <n v="0"/>
    <n v="0"/>
    <n v="0.54"/>
    <n v="4.93"/>
    <n v="0.02"/>
    <n v="0"/>
  </r>
  <r>
    <x v="5"/>
    <s v="2108 SATIN HANGING PLANTER (MIX)"/>
    <s v="PLANTER"/>
    <s v="Finished Good"/>
    <s v="Pcs."/>
    <n v="170"/>
    <n v="185"/>
    <n v="1316"/>
    <n v="264.69"/>
    <n v="35143.29"/>
    <n v="0"/>
    <n v="0"/>
    <n v="0"/>
    <n v="0"/>
    <n v="345"/>
    <n v="14304.24"/>
    <n v="0"/>
    <n v="0"/>
    <n v="0"/>
    <n v="0"/>
    <n v="243.46"/>
    <n v="0"/>
    <n v="0"/>
    <n v="390"/>
    <n v="390"/>
    <n v="63.825000000000003"/>
    <n v="971"/>
    <n v="25930.21"/>
    <n v="590.86500000000001"/>
    <n v="0"/>
  </r>
  <r>
    <x v="5"/>
    <s v="2109 DAISY HOOK POT (MIX)"/>
    <s v="PLANTER"/>
    <s v="Finished Good"/>
    <s v="Pcs."/>
    <n v="185"/>
    <n v="202"/>
    <n v="2738"/>
    <n v="465.21"/>
    <n v="63194.63"/>
    <n v="0"/>
    <n v="0"/>
    <n v="0"/>
    <n v="0"/>
    <n v="433"/>
    <n v="16249.99"/>
    <n v="0"/>
    <n v="0"/>
    <n v="0"/>
    <n v="0"/>
    <n v="553.07600000000002"/>
    <n v="0"/>
    <n v="0"/>
    <n v="0"/>
    <n v="0"/>
    <n v="87.465999999999994"/>
    <n v="2305"/>
    <n v="53200.73"/>
    <n v="377.74399999999997"/>
    <n v="0"/>
  </r>
  <r>
    <x v="5"/>
    <s v="220 Arya Tub 20 T (Blue)"/>
    <s v="Tub"/>
    <s v="Finished Good"/>
    <s v="Pcs."/>
    <n v="750"/>
    <n v="817"/>
    <n v="415"/>
    <n v="470.72"/>
    <n v="34439.629999999997"/>
    <n v="0"/>
    <n v="0"/>
    <n v="0"/>
    <n v="0"/>
    <n v="225"/>
    <n v="30990.560000000001"/>
    <n v="0"/>
    <n v="0"/>
    <n v="0"/>
    <n v="0"/>
    <n v="339.05500000000001"/>
    <n v="0"/>
    <n v="0"/>
    <n v="40"/>
    <n v="40"/>
    <n v="183.82499999999999"/>
    <n v="190"/>
    <n v="15767.54"/>
    <n v="326.89500000000004"/>
    <n v="0"/>
  </r>
  <r>
    <x v="5"/>
    <s v="220 Arya Tub 20 T (M.baize)"/>
    <s v="Tub"/>
    <s v="Finished Good"/>
    <s v="Pcs."/>
    <n v="750"/>
    <n v="817"/>
    <n v="214"/>
    <n v="215.37"/>
    <n v="18776.2"/>
    <n v="0"/>
    <n v="0"/>
    <n v="0"/>
    <n v="0"/>
    <n v="51"/>
    <n v="7283.56"/>
    <n v="0"/>
    <n v="0"/>
    <n v="0"/>
    <n v="0"/>
    <n v="174.83799999999999"/>
    <n v="0"/>
    <n v="0"/>
    <n v="70"/>
    <n v="70"/>
    <n v="41.667000000000002"/>
    <n v="163"/>
    <n v="14301.49"/>
    <n v="243.703"/>
    <n v="0"/>
  </r>
  <r>
    <x v="5"/>
    <s v="220 Arya Tub 20 T (M.white)"/>
    <s v="Tub"/>
    <s v="Finished Good"/>
    <s v="Pcs."/>
    <n v="750"/>
    <n v="817"/>
    <n v="118"/>
    <n v="51.7"/>
    <n v="10624.3"/>
    <n v="0"/>
    <n v="0"/>
    <n v="0"/>
    <n v="0"/>
    <n v="42"/>
    <n v="5958.34"/>
    <n v="0"/>
    <n v="0"/>
    <n v="0"/>
    <n v="0"/>
    <n v="96.406000000000006"/>
    <n v="0"/>
    <n v="0"/>
    <n v="60"/>
    <n v="60"/>
    <n v="34.314"/>
    <n v="76"/>
    <n v="6842.77"/>
    <n v="77.385999999999996"/>
    <n v="0"/>
  </r>
  <r>
    <x v="5"/>
    <s v="220 Arya Tub 20 T (orange)"/>
    <s v="Tub"/>
    <s v="Finished Good"/>
    <s v="Pcs."/>
    <n v="750"/>
    <n v="817"/>
    <n v="196"/>
    <n v="103.93"/>
    <n v="19780.27"/>
    <n v="0"/>
    <n v="0"/>
    <n v="0"/>
    <n v="0"/>
    <n v="5"/>
    <n v="737.3"/>
    <n v="0"/>
    <n v="0"/>
    <n v="0"/>
    <n v="0"/>
    <n v="160.13200000000001"/>
    <n v="0"/>
    <n v="0"/>
    <n v="0"/>
    <n v="0"/>
    <n v="4.085"/>
    <n v="191"/>
    <n v="19275.669999999998"/>
    <n v="99.845000000000013"/>
    <n v="0"/>
  </r>
  <r>
    <x v="5"/>
    <s v="220 Arya Tub 20 T (pink)"/>
    <s v="Tub"/>
    <s v="Finished Good"/>
    <s v="Pcs."/>
    <n v="750"/>
    <n v="817"/>
    <n v="364"/>
    <n v="229.27"/>
    <n v="30626.74"/>
    <n v="0"/>
    <n v="0"/>
    <n v="0"/>
    <n v="0"/>
    <n v="90"/>
    <n v="12556.2"/>
    <n v="0"/>
    <n v="0"/>
    <n v="0"/>
    <n v="0"/>
    <n v="297.38799999999998"/>
    <n v="0"/>
    <n v="0"/>
    <n v="0"/>
    <n v="0"/>
    <n v="73.53"/>
    <n v="274"/>
    <n v="23054.19"/>
    <n v="155.74"/>
    <n v="0"/>
  </r>
  <r>
    <x v="5"/>
    <s v="220 Arya Tub 20 T (silver)"/>
    <s v="Tub"/>
    <s v="Finished Good"/>
    <s v="Pcs."/>
    <n v="750"/>
    <n v="817"/>
    <n v="287"/>
    <n v="190.11"/>
    <n v="24525.88"/>
    <n v="0"/>
    <n v="0"/>
    <n v="0"/>
    <n v="0"/>
    <n v="78"/>
    <n v="10904.15"/>
    <n v="0"/>
    <n v="0"/>
    <n v="0"/>
    <n v="0"/>
    <n v="234.47900000000001"/>
    <n v="0"/>
    <n v="0"/>
    <n v="0"/>
    <n v="0"/>
    <n v="63.725999999999999"/>
    <n v="209"/>
    <n v="17860.310000000001"/>
    <n v="126.38400000000001"/>
    <n v="0"/>
  </r>
  <r>
    <x v="5"/>
    <s v="225 NO. Durga ( BLUE)"/>
    <s v="Tub"/>
    <s v="Finished Good"/>
    <s v="Pcs."/>
    <n v="905"/>
    <n v="986"/>
    <n v="-3"/>
    <n v="825.07"/>
    <n v="-309.76"/>
    <n v="0"/>
    <n v="0"/>
    <n v="620"/>
    <n v="60552.55"/>
    <n v="159"/>
    <n v="25275.200000000001"/>
    <n v="0"/>
    <n v="0"/>
    <n v="0"/>
    <n v="0"/>
    <n v="-2.9580000000000002"/>
    <n v="561.1"/>
    <n v="94.203079000000017"/>
    <n v="0"/>
    <n v="655.30307900000003"/>
    <n v="156.774"/>
    <n v="458"/>
    <n v="44730.76"/>
    <n v="1323.5990790000001"/>
    <n v="0"/>
  </r>
  <r>
    <x v="5"/>
    <s v="225 NO. Durga ( M. WHITE)"/>
    <s v="Tub"/>
    <s v="Finished Good"/>
    <s v="Pcs."/>
    <n v="905"/>
    <n v="986"/>
    <n v="125"/>
    <n v="84.03"/>
    <n v="12421.15"/>
    <n v="0"/>
    <n v="0"/>
    <n v="122"/>
    <n v="11349.18"/>
    <n v="5"/>
    <n v="910.55"/>
    <n v="0"/>
    <n v="0"/>
    <n v="0"/>
    <n v="0"/>
    <n v="123.25"/>
    <n v="110.41"/>
    <n v="18.536734900000003"/>
    <n v="0"/>
    <n v="128.9467349"/>
    <n v="4.93"/>
    <n v="242"/>
    <n v="23289.15"/>
    <n v="208.04673489999999"/>
    <n v="0"/>
  </r>
  <r>
    <x v="5"/>
    <s v="225 NO. Durga ( ORG)"/>
    <s v="Tub"/>
    <s v="Finished Good"/>
    <s v="Pcs."/>
    <n v="905"/>
    <n v="986"/>
    <n v="43"/>
    <n v="365.5"/>
    <n v="3592.78"/>
    <n v="0"/>
    <n v="0"/>
    <n v="136"/>
    <n v="12748.36"/>
    <n v="35"/>
    <n v="5858.6"/>
    <n v="0"/>
    <n v="0"/>
    <n v="0"/>
    <n v="0"/>
    <n v="42.398000000000003"/>
    <n v="123.08"/>
    <n v="20.663901200000002"/>
    <n v="60"/>
    <n v="203.74390120000001"/>
    <n v="34.51"/>
    <n v="144"/>
    <n v="13145.94"/>
    <n v="534.73390119999999"/>
    <n v="0"/>
  </r>
  <r>
    <x v="5"/>
    <s v="225 NO. Durga ( PINK )"/>
    <s v="Tub"/>
    <s v="Finished Good"/>
    <s v="Pcs."/>
    <n v="905"/>
    <n v="986"/>
    <n v="7"/>
    <n v="409.89"/>
    <n v="686.26"/>
    <n v="0"/>
    <n v="0"/>
    <n v="264"/>
    <n v="24747.38"/>
    <n v="8"/>
    <n v="1380.8"/>
    <n v="0"/>
    <n v="0"/>
    <n v="0"/>
    <n v="0"/>
    <n v="6.9020000000000001"/>
    <n v="238.92"/>
    <n v="40.112278800000006"/>
    <n v="0"/>
    <n v="279.03227879999997"/>
    <n v="7.8879999999999999"/>
    <n v="263"/>
    <n v="24682.83"/>
    <n v="681.03427879999992"/>
    <n v="0"/>
  </r>
  <r>
    <x v="5"/>
    <s v="225 NO. Durga ( SIL )"/>
    <s v="Tub"/>
    <s v="Finished Good"/>
    <s v="Pcs."/>
    <n v="905"/>
    <n v="986"/>
    <n v="45"/>
    <n v="237.16"/>
    <n v="4635.1400000000003"/>
    <n v="0"/>
    <n v="0"/>
    <n v="307"/>
    <n v="29702.959999999999"/>
    <n v="35"/>
    <n v="5607.95"/>
    <n v="0"/>
    <n v="0"/>
    <n v="0"/>
    <n v="0"/>
    <n v="44.37"/>
    <n v="277.83499999999998"/>
    <n v="46.64571815"/>
    <n v="0"/>
    <n v="324.48071814999997"/>
    <n v="34.51"/>
    <n v="317"/>
    <n v="30923.8"/>
    <n v="527.13071815000001"/>
    <n v="0"/>
  </r>
  <r>
    <x v="5"/>
    <s v="225 NO. Durga (M.Beize)"/>
    <s v="Tub"/>
    <s v="Finished Good"/>
    <s v="Pcs."/>
    <n v="905"/>
    <n v="986"/>
    <n v="48"/>
    <n v="157.88999999999999"/>
    <n v="4810.03"/>
    <n v="0"/>
    <n v="0"/>
    <n v="156"/>
    <n v="15046.22"/>
    <n v="8"/>
    <n v="1380.8"/>
    <n v="0"/>
    <n v="0"/>
    <n v="0"/>
    <n v="0"/>
    <n v="47.328000000000003"/>
    <n v="141.18"/>
    <n v="23.702710200000002"/>
    <n v="0"/>
    <n v="164.88271020000002"/>
    <n v="7.8879999999999999"/>
    <n v="196"/>
    <n v="19077.580000000002"/>
    <n v="314.88471020000003"/>
    <n v="0"/>
  </r>
  <r>
    <x v="5"/>
    <s v="22MM CAP W. ROATATING HOOK"/>
    <s v="Housekeeping"/>
    <s v="Finished Good"/>
    <s v="Pcs."/>
    <n v="52"/>
    <n v="57"/>
    <n v="43"/>
    <n v="574.83000000000004"/>
    <n v="69.36"/>
    <n v="0"/>
    <n v="0"/>
    <n v="1116"/>
    <n v="1842.64"/>
    <n v="0"/>
    <n v="0"/>
    <n v="1808"/>
    <n v="305.11808000000002"/>
    <n v="2113.1180800000002"/>
    <n v="2974.82"/>
    <n v="2.4510000000000001"/>
    <n v="58.031999999999996"/>
    <n v="9.7429924799999998"/>
    <n v="0"/>
    <n v="67.774992479999995"/>
    <n v="0"/>
    <n v="-649"/>
    <n v="-1064.55"/>
    <n v="642.60499248000008"/>
    <n v="0"/>
  </r>
  <r>
    <x v="5"/>
    <s v="230 Vijaya Tub 30 T (Blue)"/>
    <s v="Tub"/>
    <s v="Finished Good"/>
    <s v="Pcs."/>
    <n v="1010"/>
    <n v="1101"/>
    <n v="-4"/>
    <n v="81.63"/>
    <n v="-501.06"/>
    <n v="0"/>
    <n v="0"/>
    <n v="594"/>
    <n v="70506.710000000006"/>
    <n v="131"/>
    <n v="23312.7"/>
    <n v="0"/>
    <n v="0"/>
    <n v="0"/>
    <n v="0"/>
    <n v="-4.4039999999999999"/>
    <n v="599.94000000000005"/>
    <n v="100.72392660000001"/>
    <n v="0"/>
    <n v="700.66392660000008"/>
    <n v="144.23099999999999"/>
    <n v="459"/>
    <n v="54482.46"/>
    <n v="638.06292660000008"/>
    <n v="0"/>
  </r>
  <r>
    <x v="5"/>
    <s v="230 Vijaya Tub 30 T (M.baize)"/>
    <s v="Tub"/>
    <s v="Finished Good"/>
    <s v="Pcs."/>
    <n v="1010"/>
    <n v="1101"/>
    <n v="51"/>
    <n v="43.27"/>
    <n v="6028.16"/>
    <n v="0"/>
    <n v="0"/>
    <n v="207"/>
    <n v="23786.85"/>
    <n v="10"/>
    <n v="1824.35"/>
    <n v="0"/>
    <n v="0"/>
    <n v="0"/>
    <n v="0"/>
    <n v="56.151000000000003"/>
    <n v="209.07"/>
    <n v="35.1007623"/>
    <n v="0"/>
    <n v="244.17076229999998"/>
    <n v="11.01"/>
    <n v="248"/>
    <n v="28659.39"/>
    <n v="276.43076229999997"/>
    <n v="0"/>
  </r>
  <r>
    <x v="5"/>
    <s v="230 Vijaya Tub 30 T (M.white)"/>
    <s v="Tub"/>
    <s v="Finished Good"/>
    <s v="Pcs."/>
    <n v="1010"/>
    <n v="1101"/>
    <n v="230"/>
    <n v="8.1199999999999992"/>
    <n v="27810.49"/>
    <n v="0"/>
    <n v="0"/>
    <n v="0"/>
    <n v="0"/>
    <n v="40"/>
    <n v="7392.95"/>
    <n v="0"/>
    <n v="0"/>
    <n v="0"/>
    <n v="0"/>
    <n v="253.23"/>
    <n v="0"/>
    <n v="0"/>
    <n v="40"/>
    <n v="40"/>
    <n v="44.04"/>
    <n v="190"/>
    <n v="22973.87"/>
    <n v="4.0799999999999983"/>
    <n v="0"/>
  </r>
  <r>
    <x v="5"/>
    <s v="230 Vijaya Tub 30 T (orange)"/>
    <s v="Tub"/>
    <s v="Finished Good"/>
    <s v="Pcs."/>
    <n v="1010"/>
    <n v="1101"/>
    <n v="92"/>
    <n v="47.16"/>
    <n v="10949.06"/>
    <n v="0"/>
    <n v="0"/>
    <n v="110"/>
    <n v="12293.12"/>
    <n v="34"/>
    <n v="6051.25"/>
    <n v="0"/>
    <n v="0"/>
    <n v="0"/>
    <n v="0"/>
    <n v="101.292"/>
    <n v="111.1"/>
    <n v="18.652578999999999"/>
    <n v="0"/>
    <n v="129.752579"/>
    <n v="37.433999999999997"/>
    <n v="168"/>
    <n v="19330.14"/>
    <n v="139.478579"/>
    <n v="0"/>
  </r>
  <r>
    <x v="5"/>
    <s v="230 Vijaya Tub 30 T (pink)"/>
    <s v="Tub"/>
    <s v="Finished Good"/>
    <s v="Pcs."/>
    <n v="1010"/>
    <n v="1101"/>
    <n v="14"/>
    <n v="4.9400000000000004"/>
    <n v="1661.09"/>
    <n v="0"/>
    <n v="0"/>
    <n v="402"/>
    <n v="45022.06"/>
    <n v="55"/>
    <n v="9418.1"/>
    <n v="0"/>
    <n v="0"/>
    <n v="0"/>
    <n v="0"/>
    <n v="15.414"/>
    <n v="406.02"/>
    <n v="68.166697800000009"/>
    <n v="0"/>
    <n v="474.18669779999999"/>
    <n v="60.555"/>
    <n v="361"/>
    <n v="40511.089999999997"/>
    <n v="418.57169779999998"/>
    <n v="0"/>
  </r>
  <r>
    <x v="5"/>
    <s v="230 Vijaya Tub 30 T (silver)"/>
    <s v="Tub"/>
    <s v="Finished Good"/>
    <s v="Pcs."/>
    <n v="1010"/>
    <n v="1101"/>
    <n v="82"/>
    <n v="71"/>
    <n v="9473.5300000000007"/>
    <n v="0"/>
    <n v="0"/>
    <n v="228"/>
    <n v="24909.78"/>
    <n v="40"/>
    <n v="7392.95"/>
    <n v="0"/>
    <n v="0"/>
    <n v="0"/>
    <n v="0"/>
    <n v="90.281999999999996"/>
    <n v="230.28"/>
    <n v="38.661709200000004"/>
    <n v="0"/>
    <n v="268.94170919999999"/>
    <n v="44.04"/>
    <n v="270"/>
    <n v="29946.75"/>
    <n v="295.90170919999997"/>
    <n v="0"/>
  </r>
  <r>
    <x v="5"/>
    <s v="270 Girija Tub 70 Ltr  (Blue)"/>
    <s v="Tub"/>
    <s v="Finished Good"/>
    <s v="Pcs."/>
    <n v="2000"/>
    <n v="2180"/>
    <n v="569"/>
    <n v="1270.79"/>
    <n v="107290.25"/>
    <n v="0"/>
    <n v="0"/>
    <n v="0"/>
    <n v="0"/>
    <n v="101"/>
    <n v="34978.769999999997"/>
    <n v="0"/>
    <n v="0"/>
    <n v="0"/>
    <n v="0"/>
    <n v="1240.42"/>
    <n v="0"/>
    <n v="0"/>
    <n v="0"/>
    <n v="0"/>
    <n v="220.18"/>
    <n v="468"/>
    <n v="88245.77"/>
    <n v="1050.6099999999999"/>
    <n v="0"/>
  </r>
  <r>
    <x v="5"/>
    <s v="270 Girija Tub 70 Ltr (orange)"/>
    <s v="Tub"/>
    <s v="Finished Good"/>
    <s v="Pcs."/>
    <n v="2000"/>
    <n v="2180"/>
    <n v="99"/>
    <n v="336.99"/>
    <n v="21143.22"/>
    <n v="0"/>
    <n v="0"/>
    <n v="0"/>
    <n v="0"/>
    <n v="66"/>
    <n v="22773.040000000001"/>
    <n v="0"/>
    <n v="0"/>
    <n v="0"/>
    <n v="0"/>
    <n v="215.82"/>
    <n v="0"/>
    <n v="0"/>
    <n v="30"/>
    <n v="30"/>
    <n v="143.88"/>
    <n v="33"/>
    <n v="7047.73"/>
    <n v="223.11"/>
    <n v="0"/>
  </r>
  <r>
    <x v="5"/>
    <s v="270 Girija Tub 70 Ltr (pink)"/>
    <s v="Tub"/>
    <s v="Finished Good"/>
    <s v="Pcs."/>
    <n v="2000"/>
    <n v="2180"/>
    <n v="117"/>
    <n v="328.65"/>
    <n v="22767.49"/>
    <n v="0"/>
    <n v="0"/>
    <n v="0"/>
    <n v="0"/>
    <n v="18"/>
    <n v="6309.44"/>
    <n v="0"/>
    <n v="0"/>
    <n v="0"/>
    <n v="0"/>
    <n v="255.06"/>
    <n v="0"/>
    <n v="0"/>
    <n v="360"/>
    <n v="360"/>
    <n v="39.24"/>
    <n v="99"/>
    <n v="19264.8"/>
    <n v="649.41"/>
    <n v="0"/>
  </r>
  <r>
    <x v="5"/>
    <s v="270 Girija Tub 70 Ltr (scrap)"/>
    <s v="Tub"/>
    <s v="Trading"/>
    <s v="Pcs."/>
    <m/>
    <n v="0"/>
    <n v="47"/>
    <n v="2.12"/>
    <n v="0"/>
    <n v="0"/>
    <n v="0"/>
    <n v="0"/>
    <n v="0"/>
    <n v="0"/>
    <n v="0"/>
    <n v="0"/>
    <n v="0"/>
    <n v="0"/>
    <n v="0"/>
    <n v="0"/>
    <n v="0"/>
    <n v="0"/>
    <n v="0"/>
    <n v="0"/>
    <n v="0"/>
    <n v="47"/>
    <n v="0"/>
    <n v="2.12"/>
    <n v="0"/>
  </r>
  <r>
    <x v="5"/>
    <s v="3.5 Ltr Bkt Only Handle (orange)"/>
    <s v="Component"/>
    <s v="Trading"/>
    <s v="Pcs."/>
    <m/>
    <n v="0"/>
    <n v="473"/>
    <n v="3.7"/>
    <n v="1656.76"/>
    <n v="0"/>
    <n v="0"/>
    <n v="0"/>
    <n v="0"/>
    <n v="0"/>
    <n v="0"/>
    <n v="431"/>
    <n v="72.735560000000007"/>
    <n v="503.73556000000002"/>
    <n v="1508.5"/>
    <n v="0"/>
    <n v="0"/>
    <n v="0"/>
    <n v="0"/>
    <n v="0"/>
    <n v="0"/>
    <n v="42"/>
    <n v="147.11000000000001"/>
    <n v="3.7"/>
    <n v="0"/>
  </r>
  <r>
    <x v="5"/>
    <s v="3.5 Ltr Bkt Only Handle Baby Pink"/>
    <s v="Component"/>
    <s v="Trading"/>
    <s v="Pcs."/>
    <m/>
    <n v="0"/>
    <n v="222"/>
    <n v="0"/>
    <n v="761.67"/>
    <n v="0"/>
    <n v="0"/>
    <n v="0"/>
    <n v="0"/>
    <n v="0"/>
    <n v="0"/>
    <n v="133"/>
    <n v="22.445080000000004"/>
    <n v="155.44508000000002"/>
    <n v="456.19"/>
    <n v="0"/>
    <n v="0"/>
    <n v="0"/>
    <n v="0"/>
    <n v="0"/>
    <n v="0"/>
    <n v="89"/>
    <n v="305.35000000000002"/>
    <n v="0"/>
    <n v="0"/>
  </r>
  <r>
    <x v="5"/>
    <s v="3.5 Ltr Bkt Only Handle(M.baize)"/>
    <s v="Component"/>
    <s v="Trading"/>
    <s v="Pcs."/>
    <m/>
    <n v="0"/>
    <n v="2"/>
    <n v="19.46"/>
    <n v="7.45"/>
    <n v="0"/>
    <n v="0"/>
    <n v="60"/>
    <n v="204.95"/>
    <n v="0"/>
    <n v="0"/>
    <n v="60"/>
    <n v="10.1256"/>
    <n v="70.125600000000006"/>
    <n v="205.8"/>
    <n v="0"/>
    <n v="0"/>
    <n v="0"/>
    <n v="0"/>
    <n v="0"/>
    <n v="0"/>
    <n v="2"/>
    <n v="6.85"/>
    <n v="19.46"/>
    <n v="0"/>
  </r>
  <r>
    <x v="5"/>
    <s v="3.5 Ltr Bkt Only Handle(M.white)"/>
    <s v="Component"/>
    <s v="Trading"/>
    <s v="Pcs."/>
    <m/>
    <n v="0"/>
    <n v="363"/>
    <n v="41.99"/>
    <n v="1348.98"/>
    <n v="0"/>
    <n v="0"/>
    <n v="0"/>
    <n v="0"/>
    <n v="0"/>
    <n v="0"/>
    <n v="294"/>
    <n v="49.615440000000007"/>
    <n v="343.61544000000004"/>
    <n v="1093.68"/>
    <n v="0"/>
    <n v="0"/>
    <n v="0"/>
    <n v="0"/>
    <n v="0"/>
    <n v="0"/>
    <n v="69"/>
    <n v="256.42"/>
    <n v="41.99"/>
    <n v="0"/>
  </r>
  <r>
    <x v="5"/>
    <s v="3.5 Ltr Bkt Only Handle(silver)"/>
    <s v="Component"/>
    <s v="Trading"/>
    <s v="Pcs."/>
    <m/>
    <n v="0"/>
    <n v="484"/>
    <n v="19.59"/>
    <n v="1703.9"/>
    <n v="0"/>
    <n v="0"/>
    <n v="0"/>
    <n v="0"/>
    <n v="0"/>
    <n v="0"/>
    <n v="460"/>
    <n v="77.629600000000011"/>
    <n v="537.62959999999998"/>
    <n v="1619.2"/>
    <n v="0"/>
    <n v="0"/>
    <n v="0"/>
    <n v="0"/>
    <n v="0"/>
    <n v="0"/>
    <n v="24"/>
    <n v="84.49"/>
    <n v="19.59"/>
    <n v="0"/>
  </r>
  <r>
    <x v="5"/>
    <s v="3.5ltr Bkt only Handle Baby Blue"/>
    <s v="Component"/>
    <s v="Trading"/>
    <s v="Pcs."/>
    <m/>
    <n v="0"/>
    <n v="737"/>
    <n v="27.27"/>
    <n v="2540.77"/>
    <n v="0"/>
    <n v="0"/>
    <n v="0"/>
    <n v="0"/>
    <n v="0"/>
    <n v="0"/>
    <n v="436"/>
    <n v="73.579360000000008"/>
    <n v="509.57936000000001"/>
    <n v="1504.2"/>
    <n v="0"/>
    <n v="0"/>
    <n v="0"/>
    <n v="0"/>
    <n v="0"/>
    <n v="0"/>
    <n v="301"/>
    <n v="1037.68"/>
    <n v="27.27"/>
    <n v="0"/>
  </r>
  <r>
    <x v="5"/>
    <s v="3015 MINI CONSTRO 15C (B)"/>
    <s v="Ghamela"/>
    <s v="Finished Good"/>
    <s v="Pcs."/>
    <n v="360"/>
    <n v="392"/>
    <n v="715"/>
    <n v="167.47"/>
    <n v="27319"/>
    <n v="0"/>
    <n v="0"/>
    <n v="997"/>
    <n v="39917.120000000003"/>
    <n v="994"/>
    <n v="59143.56"/>
    <n v="0"/>
    <n v="0"/>
    <n v="0"/>
    <n v="0"/>
    <n v="280.27999999999997"/>
    <n v="358.92"/>
    <n v="60.259078800000005"/>
    <n v="0"/>
    <n v="419.17907880000001"/>
    <n v="389.64800000000002"/>
    <n v="718"/>
    <n v="28607.39"/>
    <n v="197.00107879999996"/>
    <n v="0"/>
  </r>
  <r>
    <x v="5"/>
    <s v="3015 MINI CONSTRO 15C (O)"/>
    <s v="Ghamela"/>
    <s v="Finished Good"/>
    <s v="Pcs."/>
    <n v="360"/>
    <n v="392"/>
    <n v="340"/>
    <n v="78.58"/>
    <n v="12731.07"/>
    <n v="0"/>
    <n v="0"/>
    <n v="3175"/>
    <n v="124245.09"/>
    <n v="2381"/>
    <n v="131700.79999999999"/>
    <n v="0"/>
    <n v="0"/>
    <n v="0"/>
    <n v="0"/>
    <n v="133.28"/>
    <n v="1143"/>
    <n v="191.89827000000002"/>
    <n v="0"/>
    <n v="1334.8982700000001"/>
    <n v="933.35199999999998"/>
    <n v="1134"/>
    <n v="44597.89"/>
    <n v="480.12627000000009"/>
    <n v="0"/>
  </r>
  <r>
    <x v="5"/>
    <s v="3015 MINI CONSTRO 15C (P)"/>
    <s v="Ghamela"/>
    <s v="Finished Good"/>
    <s v="Pcs."/>
    <n v="360"/>
    <n v="392"/>
    <n v="419"/>
    <n v="104"/>
    <n v="16636.41"/>
    <n v="0"/>
    <n v="0"/>
    <n v="366"/>
    <n v="14525.34"/>
    <n v="112"/>
    <n v="6772.92"/>
    <n v="0"/>
    <n v="0"/>
    <n v="0"/>
    <n v="0"/>
    <n v="164.24799999999999"/>
    <n v="131.76"/>
    <n v="22.121186400000003"/>
    <n v="0"/>
    <n v="153.88118639999999"/>
    <n v="43.904000000000003"/>
    <n v="673"/>
    <n v="26715.06"/>
    <n v="213.97718639999999"/>
    <n v="0"/>
  </r>
  <r>
    <x v="5"/>
    <s v="3017 PAVANPUTRA-17C (B)"/>
    <s v="Ghamela"/>
    <s v="Finished Good"/>
    <s v="Pcs."/>
    <n v="500"/>
    <n v="545"/>
    <n v="907"/>
    <n v="387.59"/>
    <n v="50299.01"/>
    <n v="0"/>
    <n v="0"/>
    <n v="0"/>
    <n v="0"/>
    <n v="36"/>
    <n v="2916"/>
    <n v="0"/>
    <n v="0"/>
    <n v="0"/>
    <n v="0"/>
    <n v="494.315"/>
    <n v="0"/>
    <n v="0"/>
    <n v="0"/>
    <n v="0"/>
    <n v="19.62"/>
    <n v="871"/>
    <n v="48302.58"/>
    <n v="367.96999999999997"/>
    <n v="0"/>
  </r>
  <r>
    <x v="5"/>
    <s v="3017 PAVANPUTRA-17C (O)"/>
    <s v="Ghamela"/>
    <s v="Finished Good"/>
    <s v="Pcs."/>
    <n v="500"/>
    <n v="545"/>
    <n v="440"/>
    <n v="355.25"/>
    <n v="24327.98"/>
    <n v="0"/>
    <n v="0"/>
    <n v="0"/>
    <n v="0"/>
    <n v="29"/>
    <n v="2349"/>
    <n v="0"/>
    <n v="0"/>
    <n v="0"/>
    <n v="0"/>
    <n v="239.8"/>
    <n v="0"/>
    <n v="0"/>
    <n v="0"/>
    <n v="0"/>
    <n v="15.805"/>
    <n v="411"/>
    <n v="22724.54"/>
    <n v="339.44499999999999"/>
    <n v="0"/>
  </r>
  <r>
    <x v="5"/>
    <s v="3017 PAVANPUTRA-17C (P)"/>
    <s v="Ghamela"/>
    <s v="Finished Good"/>
    <s v="Pcs."/>
    <m/>
    <m/>
    <m/>
    <n v="20.84"/>
    <m/>
    <m/>
    <m/>
    <m/>
    <m/>
    <m/>
    <m/>
    <m/>
    <m/>
    <n v="0"/>
    <m/>
    <n v="0"/>
    <n v="0"/>
    <n v="0"/>
    <n v="0"/>
    <n v="0"/>
    <n v="0"/>
    <m/>
    <m/>
    <n v="20.84"/>
    <n v="0"/>
  </r>
  <r>
    <x v="5"/>
    <s v="308 Jerry 8 No.(Blue)"/>
    <s v="Tub"/>
    <s v="Finished Good"/>
    <s v="Pcs."/>
    <n v="85"/>
    <n v="93"/>
    <n v="347"/>
    <n v="43.69"/>
    <n v="3045.86"/>
    <n v="0"/>
    <n v="0"/>
    <n v="0"/>
    <n v="0"/>
    <n v="236"/>
    <n v="5498.32"/>
    <n v="0"/>
    <n v="0"/>
    <n v="0"/>
    <n v="0"/>
    <n v="32.271000000000001"/>
    <n v="0"/>
    <n v="0"/>
    <n v="0"/>
    <n v="0"/>
    <n v="21.948"/>
    <n v="111"/>
    <n v="974.32"/>
    <n v="21.741999999999997"/>
    <n v="0"/>
  </r>
  <r>
    <x v="5"/>
    <s v="308 Jerry 8 No.(M.Baize)"/>
    <s v="Tub"/>
    <s v="Finished Good"/>
    <s v="Pcs."/>
    <n v="85"/>
    <n v="93"/>
    <n v="778"/>
    <n v="22.69"/>
    <n v="21395"/>
    <n v="0"/>
    <n v="0"/>
    <n v="0"/>
    <n v="0"/>
    <n v="50"/>
    <n v="1290.5"/>
    <n v="0"/>
    <n v="0"/>
    <n v="0"/>
    <n v="0"/>
    <n v="72.353999999999999"/>
    <n v="0"/>
    <n v="0"/>
    <n v="0"/>
    <n v="0"/>
    <n v="4.6500000000000004"/>
    <n v="728"/>
    <n v="20020"/>
    <n v="18.04"/>
    <n v="0"/>
  </r>
  <r>
    <x v="5"/>
    <s v="308 Jerry 8 No.(M.white)"/>
    <s v="Tub"/>
    <s v="Finished Good"/>
    <s v="Pcs."/>
    <n v="85"/>
    <n v="93"/>
    <n v="2160"/>
    <n v="83.17"/>
    <n v="59400"/>
    <n v="0"/>
    <n v="0"/>
    <n v="0"/>
    <n v="0"/>
    <n v="50"/>
    <n v="1290.5"/>
    <n v="0"/>
    <n v="0"/>
    <n v="0"/>
    <n v="0"/>
    <n v="200.88"/>
    <n v="0"/>
    <n v="0"/>
    <n v="0"/>
    <n v="0"/>
    <n v="4.6500000000000004"/>
    <n v="2110"/>
    <n v="58025"/>
    <n v="78.52"/>
    <n v="0"/>
  </r>
  <r>
    <x v="5"/>
    <s v="308 Jerry 8 No.(Orange)"/>
    <s v="Tub"/>
    <s v="Finished Good"/>
    <s v="Pcs."/>
    <n v="85"/>
    <n v="93"/>
    <n v="55"/>
    <n v="28.62"/>
    <n v="1098.8"/>
    <n v="0"/>
    <n v="0"/>
    <n v="0"/>
    <n v="0"/>
    <n v="80"/>
    <n v="1740"/>
    <n v="0"/>
    <n v="0"/>
    <n v="0"/>
    <n v="0"/>
    <n v="5.1150000000000002"/>
    <n v="0"/>
    <n v="0"/>
    <n v="30"/>
    <n v="30"/>
    <n v="7.44"/>
    <n v="-25"/>
    <n v="-499.45"/>
    <n v="51.180000000000007"/>
    <n v="0"/>
  </r>
  <r>
    <x v="5"/>
    <s v="308 Jerry 8 No.(Pink)"/>
    <s v="Tub"/>
    <s v="Finished Good"/>
    <s v="Pcs."/>
    <n v="85"/>
    <n v="93"/>
    <n v="384"/>
    <n v="10.1"/>
    <n v="3638.66"/>
    <n v="0"/>
    <n v="0"/>
    <n v="0"/>
    <n v="0"/>
    <n v="170"/>
    <n v="3900.5"/>
    <n v="0"/>
    <n v="0"/>
    <n v="0"/>
    <n v="0"/>
    <n v="35.712000000000003"/>
    <n v="0"/>
    <n v="0"/>
    <n v="10"/>
    <n v="10"/>
    <n v="15.81"/>
    <n v="214"/>
    <n v="2027.8"/>
    <n v="4.2900000000000009"/>
    <n v="0"/>
  </r>
  <r>
    <x v="5"/>
    <s v="308 Jerry 8 No.(Silver)"/>
    <s v="Tub"/>
    <s v="Finished Good"/>
    <s v="Pcs."/>
    <n v="85"/>
    <n v="93"/>
    <n v="679"/>
    <n v="16.3"/>
    <n v="18672.5"/>
    <n v="0"/>
    <n v="0"/>
    <n v="0"/>
    <n v="0"/>
    <n v="50"/>
    <n v="1290.5"/>
    <n v="0"/>
    <n v="0"/>
    <n v="0"/>
    <n v="0"/>
    <n v="63.146999999999998"/>
    <n v="0"/>
    <n v="0"/>
    <n v="0"/>
    <n v="0"/>
    <n v="4.6500000000000004"/>
    <n v="629"/>
    <n v="17297.5"/>
    <n v="11.65"/>
    <n v="0"/>
  </r>
  <r>
    <x v="5"/>
    <s v="310 Tom 10 No.(Blue)"/>
    <s v="Tub"/>
    <s v="Finished Good"/>
    <s v="Pcs."/>
    <n v="160"/>
    <n v="174"/>
    <n v="36"/>
    <n v="50.1"/>
    <n v="684.64"/>
    <n v="0"/>
    <n v="0"/>
    <n v="700"/>
    <n v="12188.32"/>
    <n v="120"/>
    <n v="4047.24"/>
    <n v="0"/>
    <n v="0"/>
    <n v="0"/>
    <n v="0"/>
    <n v="6.2640000000000002"/>
    <n v="112"/>
    <n v="18.80368"/>
    <n v="0"/>
    <n v="130.80367999999999"/>
    <n v="20.88"/>
    <n v="616"/>
    <n v="10774.11"/>
    <n v="160.02367999999998"/>
    <n v="0"/>
  </r>
  <r>
    <x v="5"/>
    <s v="310 Tom 10 No.(M.Baize)"/>
    <s v="Tub"/>
    <s v="Finished Good"/>
    <s v="Pcs."/>
    <n v="160"/>
    <n v="174"/>
    <n v="379"/>
    <n v="11.42"/>
    <n v="16676"/>
    <n v="0"/>
    <n v="0"/>
    <n v="0"/>
    <n v="0"/>
    <n v="34"/>
    <n v="1253.24"/>
    <n v="0"/>
    <n v="0"/>
    <n v="0"/>
    <n v="0"/>
    <n v="65.945999999999998"/>
    <n v="0"/>
    <n v="0"/>
    <n v="30"/>
    <n v="30"/>
    <n v="5.9160000000000004"/>
    <n v="345"/>
    <n v="15180"/>
    <n v="35.504000000000005"/>
    <n v="0"/>
  </r>
  <r>
    <x v="5"/>
    <s v="310 Tom 10 No.(M.white)"/>
    <s v="Tub"/>
    <s v="Finished Good"/>
    <s v="Pcs."/>
    <n v="160"/>
    <n v="174"/>
    <n v="420"/>
    <n v="2.21"/>
    <n v="18480"/>
    <n v="0"/>
    <n v="0"/>
    <n v="0"/>
    <n v="0"/>
    <n v="34"/>
    <n v="1253.24"/>
    <n v="0"/>
    <n v="0"/>
    <n v="0"/>
    <n v="0"/>
    <n v="73.08"/>
    <n v="0"/>
    <n v="0"/>
    <n v="10"/>
    <n v="10"/>
    <n v="5.9160000000000004"/>
    <n v="386"/>
    <n v="16984"/>
    <n v="6.2940000000000005"/>
    <n v="0"/>
  </r>
  <r>
    <x v="5"/>
    <s v="310 Tom 10 No.(orange)"/>
    <s v="Tub"/>
    <s v="Finished Good"/>
    <s v="Pcs."/>
    <n v="160"/>
    <n v="174"/>
    <n v="491"/>
    <n v="34.57"/>
    <n v="21604"/>
    <n v="0"/>
    <n v="0"/>
    <n v="0"/>
    <n v="0"/>
    <n v="34"/>
    <n v="1253.24"/>
    <n v="0"/>
    <n v="0"/>
    <n v="0"/>
    <n v="0"/>
    <n v="85.433999999999997"/>
    <n v="0"/>
    <n v="0"/>
    <n v="50"/>
    <n v="50"/>
    <n v="5.9160000000000004"/>
    <n v="457"/>
    <n v="20108"/>
    <n v="78.653999999999996"/>
    <n v="0"/>
  </r>
  <r>
    <x v="5"/>
    <s v="310 Tom 10 No.(Pink)"/>
    <s v="Tub"/>
    <s v="Finished Good"/>
    <s v="Pcs."/>
    <n v="160"/>
    <n v="174"/>
    <n v="30"/>
    <n v="25.42"/>
    <n v="534.41"/>
    <n v="0"/>
    <n v="0"/>
    <n v="566"/>
    <n v="9793.5499999999993"/>
    <n v="82"/>
    <n v="2785.52"/>
    <n v="0"/>
    <n v="0"/>
    <n v="0"/>
    <n v="0"/>
    <n v="5.22"/>
    <n v="90.56"/>
    <n v="15.204118400000002"/>
    <n v="0"/>
    <n v="105.7641184"/>
    <n v="14.268000000000001"/>
    <n v="514"/>
    <n v="8907"/>
    <n v="116.91611839999999"/>
    <n v="0"/>
  </r>
  <r>
    <x v="5"/>
    <s v="310 Tom 10 No.(Silver)"/>
    <s v="Tub"/>
    <s v="Finished Good"/>
    <s v="Pcs."/>
    <n v="160"/>
    <n v="174"/>
    <n v="67"/>
    <n v="34.29"/>
    <n v="2293.02"/>
    <n v="0"/>
    <n v="0"/>
    <n v="350"/>
    <n v="6036.18"/>
    <n v="32"/>
    <n v="1179.52"/>
    <n v="0"/>
    <n v="0"/>
    <n v="0"/>
    <n v="0"/>
    <n v="11.657999999999999"/>
    <n v="56"/>
    <n v="9.40184"/>
    <n v="0"/>
    <n v="65.401839999999993"/>
    <n v="5.5679999999999996"/>
    <n v="385"/>
    <n v="7690.03"/>
    <n v="94.123839999999987"/>
    <n v="0"/>
  </r>
  <r>
    <x v="5"/>
    <s v="312 Cheery 12 No.(Pink)"/>
    <s v="Tub"/>
    <s v="Finished Good"/>
    <s v="Pcs."/>
    <n v="228"/>
    <n v="248"/>
    <n v="130"/>
    <n v="14.7"/>
    <n v="3441.38"/>
    <n v="0"/>
    <n v="0"/>
    <n v="405"/>
    <n v="10124.49"/>
    <n v="108"/>
    <n v="5147.6400000000003"/>
    <n v="0"/>
    <n v="0"/>
    <n v="0"/>
    <n v="0"/>
    <n v="32.24"/>
    <n v="92.34"/>
    <n v="15.502962600000004"/>
    <n v="0"/>
    <n v="107.84296260000001"/>
    <n v="26.783999999999999"/>
    <n v="427"/>
    <n v="10827.34"/>
    <n v="95.758962600000018"/>
    <n v="0"/>
  </r>
  <r>
    <x v="5"/>
    <s v="312 Cherry 12 No.(Blue)"/>
    <s v="Tub"/>
    <s v="Finished Good"/>
    <s v="Pcs."/>
    <n v="228"/>
    <n v="248"/>
    <n v="71"/>
    <n v="53.24"/>
    <n v="1885.06"/>
    <n v="0"/>
    <n v="0"/>
    <n v="715"/>
    <n v="17985.099999999999"/>
    <n v="144"/>
    <n v="6781.32"/>
    <n v="0"/>
    <n v="0"/>
    <n v="0"/>
    <n v="0"/>
    <n v="17.608000000000001"/>
    <n v="163.02000000000001"/>
    <n v="27.369427800000004"/>
    <n v="0"/>
    <n v="190.38942780000002"/>
    <n v="35.712000000000003"/>
    <n v="642"/>
    <n v="16229.83"/>
    <n v="207.91742780000004"/>
    <n v="0"/>
  </r>
  <r>
    <x v="5"/>
    <s v="312 Cherry 12 No.(M.baize)"/>
    <s v="Tub"/>
    <s v="Finished Good"/>
    <s v="Pcs."/>
    <n v="228"/>
    <n v="248"/>
    <n v="101"/>
    <n v="51.01"/>
    <n v="6110.5"/>
    <n v="0"/>
    <n v="0"/>
    <n v="1060"/>
    <n v="26174.83"/>
    <n v="0"/>
    <n v="0"/>
    <n v="0"/>
    <n v="0"/>
    <n v="0"/>
    <n v="0"/>
    <n v="25.047999999999998"/>
    <n v="241.68"/>
    <n v="40.575655200000007"/>
    <n v="0"/>
    <n v="282.25565520000004"/>
    <n v="0"/>
    <n v="1161"/>
    <n v="32285.33"/>
    <n v="333.26565520000003"/>
    <n v="0"/>
  </r>
  <r>
    <x v="5"/>
    <s v="312 Cherry 12 No.(M.white)"/>
    <s v="Tub"/>
    <s v="Finished Good"/>
    <s v="Pcs."/>
    <n v="228"/>
    <n v="248"/>
    <n v="355"/>
    <n v="9.25"/>
    <n v="21477.5"/>
    <n v="0"/>
    <n v="0"/>
    <n v="0"/>
    <n v="0"/>
    <n v="0"/>
    <n v="0"/>
    <n v="0"/>
    <n v="0"/>
    <n v="0"/>
    <n v="0"/>
    <n v="88.04"/>
    <n v="0"/>
    <n v="0"/>
    <n v="20"/>
    <n v="20"/>
    <n v="0"/>
    <n v="355"/>
    <n v="21477.5"/>
    <n v="29.25"/>
    <n v="0"/>
  </r>
  <r>
    <x v="5"/>
    <s v="312 Cherry 12 No.(Orange)"/>
    <s v="Tub"/>
    <s v="Finished Good"/>
    <s v="Pcs."/>
    <n v="228"/>
    <n v="248"/>
    <n v="30"/>
    <n v="95.4"/>
    <n v="1815"/>
    <n v="0"/>
    <n v="0"/>
    <n v="326"/>
    <n v="8131.81"/>
    <n v="72"/>
    <n v="3936.24"/>
    <n v="0"/>
    <n v="0"/>
    <n v="0"/>
    <n v="0"/>
    <n v="7.44"/>
    <n v="74.328000000000003"/>
    <n v="12.47892792"/>
    <n v="30"/>
    <n v="116.80692792000001"/>
    <n v="17.856000000000002"/>
    <n v="284"/>
    <n v="7935.1"/>
    <n v="194.35092792"/>
    <n v="0"/>
  </r>
  <r>
    <x v="5"/>
    <s v="312 Cherry 12 No.(Silver)"/>
    <s v="Tub"/>
    <s v="Finished Good"/>
    <s v="Pcs."/>
    <n v="228"/>
    <n v="248"/>
    <n v="228"/>
    <n v="97.79"/>
    <n v="13794"/>
    <n v="0"/>
    <n v="0"/>
    <n v="0"/>
    <n v="0"/>
    <n v="0"/>
    <n v="0"/>
    <n v="0"/>
    <n v="0"/>
    <n v="0"/>
    <n v="0"/>
    <n v="56.543999999999997"/>
    <n v="0"/>
    <n v="0"/>
    <n v="90"/>
    <n v="90"/>
    <n v="0"/>
    <n v="228"/>
    <n v="13794"/>
    <n v="187.79000000000002"/>
    <n v="0"/>
  </r>
  <r>
    <x v="5"/>
    <s v="314 STAR 14S (BLUE)"/>
    <s v="Ghamela"/>
    <s v="Finished Good"/>
    <s v="Pcs."/>
    <n v="410"/>
    <n v="447"/>
    <n v="0"/>
    <n v="433.53"/>
    <n v="0"/>
    <n v="0"/>
    <n v="0"/>
    <n v="822"/>
    <n v="36615.35"/>
    <n v="372"/>
    <n v="24489.52"/>
    <n v="0"/>
    <n v="0"/>
    <n v="0"/>
    <n v="0"/>
    <n v="0"/>
    <n v="337.02"/>
    <n v="56.582287800000003"/>
    <n v="0"/>
    <n v="393.6022878"/>
    <n v="166.28399999999999"/>
    <n v="450"/>
    <n v="20044.89"/>
    <n v="660.84828779999998"/>
    <n v="0"/>
  </r>
  <r>
    <x v="5"/>
    <s v="314 STAR 14S (Orange)"/>
    <s v="Ghamela"/>
    <s v="Finished Good"/>
    <s v="Pcs."/>
    <n v="410"/>
    <n v="447"/>
    <n v="86"/>
    <n v="198.2"/>
    <n v="3614.52"/>
    <n v="0"/>
    <n v="0"/>
    <n v="182"/>
    <n v="8038.89"/>
    <n v="80"/>
    <n v="5040"/>
    <n v="0"/>
    <n v="0"/>
    <n v="0"/>
    <n v="0"/>
    <n v="38.442"/>
    <n v="74.62"/>
    <n v="12.5279518"/>
    <n v="0"/>
    <n v="87.147951800000001"/>
    <n v="35.76"/>
    <n v="188"/>
    <n v="8174.78"/>
    <n v="249.58795179999998"/>
    <n v="0"/>
  </r>
  <r>
    <x v="5"/>
    <s v="314 STAR 14S (PINK)"/>
    <s v="Ghamela"/>
    <s v="Finished Good"/>
    <s v="Pcs."/>
    <n v="410"/>
    <n v="447"/>
    <n v="299"/>
    <n v="267.82"/>
    <n v="12608.04"/>
    <n v="0"/>
    <n v="0"/>
    <n v="222"/>
    <n v="9827.41"/>
    <n v="121"/>
    <n v="8049.06"/>
    <n v="0"/>
    <n v="0"/>
    <n v="0"/>
    <n v="0"/>
    <n v="133.65299999999999"/>
    <n v="91.02"/>
    <n v="15.281347800000001"/>
    <n v="0"/>
    <n v="106.3013478"/>
    <n v="54.087000000000003"/>
    <n v="400"/>
    <n v="17224.91"/>
    <n v="320.03434779999998"/>
    <n v="0"/>
  </r>
  <r>
    <x v="5"/>
    <s v="314 STAR 14S (Yellow)"/>
    <s v="Ghamela"/>
    <s v="Trading"/>
    <s v="Pcs."/>
    <m/>
    <n v="0"/>
    <n v="36"/>
    <n v="1.63"/>
    <n v="1848.6"/>
    <n v="0"/>
    <n v="0"/>
    <n v="0"/>
    <n v="0"/>
    <n v="0"/>
    <n v="0"/>
    <n v="0"/>
    <n v="0"/>
    <n v="0"/>
    <n v="0"/>
    <n v="0"/>
    <n v="0"/>
    <n v="0"/>
    <n v="0"/>
    <n v="0"/>
    <n v="0"/>
    <n v="36"/>
    <n v="1848.6"/>
    <n v="1.63"/>
    <n v="0"/>
  </r>
  <r>
    <x v="5"/>
    <s v="315 NO. STAR PLUS 14 D (BLUE)"/>
    <s v="Ghamela"/>
    <s v="Finished Good"/>
    <s v="Pcs."/>
    <n v="450"/>
    <n v="490"/>
    <n v="944"/>
    <n v="407.66"/>
    <n v="43649.48"/>
    <n v="0"/>
    <n v="0"/>
    <n v="0"/>
    <n v="0"/>
    <n v="410"/>
    <n v="30689.7"/>
    <n v="0"/>
    <n v="0"/>
    <n v="0"/>
    <n v="0"/>
    <n v="462.56"/>
    <n v="0"/>
    <n v="0"/>
    <n v="120"/>
    <n v="120"/>
    <n v="200.9"/>
    <n v="534"/>
    <n v="24691.55"/>
    <n v="326.7600000000001"/>
    <n v="0"/>
  </r>
  <r>
    <x v="5"/>
    <s v="315 NO. STAR PLUS 14 D (ORG)"/>
    <s v="Ghamela"/>
    <s v="Finished Good"/>
    <s v="Pcs."/>
    <n v="450"/>
    <n v="490"/>
    <n v="11"/>
    <n v="45.56"/>
    <n v="548.5"/>
    <n v="0"/>
    <n v="0"/>
    <n v="0"/>
    <n v="0"/>
    <n v="0"/>
    <n v="0"/>
    <n v="0"/>
    <n v="0"/>
    <n v="0"/>
    <n v="0"/>
    <n v="5.39"/>
    <n v="0"/>
    <n v="0"/>
    <n v="160"/>
    <n v="160"/>
    <n v="0"/>
    <n v="11"/>
    <n v="548.5"/>
    <n v="205.56"/>
    <n v="0"/>
  </r>
  <r>
    <x v="5"/>
    <s v="315 NO. STAR PLUS 14 D (PINK)"/>
    <s v="Ghamela"/>
    <s v="Finished Good"/>
    <s v="Pcs."/>
    <n v="450"/>
    <n v="490"/>
    <n v="41"/>
    <n v="269.06"/>
    <n v="1909.69"/>
    <n v="0"/>
    <n v="0"/>
    <n v="10"/>
    <n v="472.11"/>
    <n v="90"/>
    <n v="6920.1"/>
    <n v="0"/>
    <n v="0"/>
    <n v="0"/>
    <n v="0"/>
    <n v="20.09"/>
    <n v="4.5"/>
    <n v="0.75550499999999998"/>
    <n v="290"/>
    <n v="295.25550500000003"/>
    <n v="44.1"/>
    <n v="-39"/>
    <n v="-1838.85"/>
    <n v="520.21550500000001"/>
    <n v="0"/>
  </r>
  <r>
    <x v="5"/>
    <s v="316 SUPER POWER (BLACK)"/>
    <s v="Ghamela"/>
    <s v="Trading"/>
    <s v="Pcs."/>
    <m/>
    <n v="0"/>
    <n v="31"/>
    <n v="0"/>
    <n v="1972.71"/>
    <n v="0"/>
    <n v="0"/>
    <n v="0"/>
    <n v="0"/>
    <n v="0"/>
    <n v="0"/>
    <n v="0"/>
    <n v="0"/>
    <n v="0"/>
    <n v="0"/>
    <n v="0"/>
    <n v="0"/>
    <n v="0"/>
    <n v="0"/>
    <n v="0"/>
    <n v="0"/>
    <n v="31"/>
    <n v="1972.71"/>
    <n v="0"/>
    <n v="0"/>
  </r>
  <r>
    <x v="5"/>
    <s v="316 SUPER POWER (BLUE)"/>
    <s v="Ghamela"/>
    <s v="Finished Good"/>
    <s v="Pcs."/>
    <n v="620"/>
    <n v="676"/>
    <n v="1048"/>
    <n v="983.98"/>
    <n v="68265.149999999994"/>
    <n v="0"/>
    <n v="0"/>
    <n v="1497"/>
    <n v="98761.3"/>
    <n v="1130"/>
    <n v="104977.60000000001"/>
    <n v="0"/>
    <n v="0"/>
    <n v="0"/>
    <n v="0"/>
    <n v="708.44799999999998"/>
    <n v="928.14"/>
    <n v="155.82542460000002"/>
    <n v="0"/>
    <n v="1083.9654246"/>
    <n v="763.88"/>
    <n v="1415"/>
    <n v="93251.88"/>
    <n v="1304.0654245999999"/>
    <n v="0"/>
  </r>
  <r>
    <x v="5"/>
    <s v="316 SUPER POWER (ORANGE)"/>
    <s v="Ghamela"/>
    <s v="Finished Good"/>
    <s v="Pcs."/>
    <n v="620"/>
    <n v="676"/>
    <n v="615"/>
    <n v="509.86"/>
    <n v="39337.74"/>
    <n v="0"/>
    <n v="0"/>
    <n v="530"/>
    <n v="34686.550000000003"/>
    <n v="335"/>
    <n v="30233.8"/>
    <n v="0"/>
    <n v="0"/>
    <n v="0"/>
    <n v="0"/>
    <n v="415.74"/>
    <n v="328.6"/>
    <n v="55.168654000000004"/>
    <n v="0"/>
    <n v="383.76865400000003"/>
    <n v="226.46"/>
    <n v="810"/>
    <n v="52547.96"/>
    <n v="667.16865400000006"/>
    <n v="0"/>
  </r>
  <r>
    <x v="5"/>
    <s v="316 SUPER POWER (PINK)"/>
    <s v="Ghamela"/>
    <s v="Finished Good"/>
    <s v="Pcs."/>
    <n v="620"/>
    <n v="676"/>
    <n v="782"/>
    <n v="517.42999999999995"/>
    <n v="48744.480000000003"/>
    <n v="0"/>
    <n v="0"/>
    <n v="522"/>
    <n v="34173.25"/>
    <n v="100"/>
    <n v="9559.1"/>
    <n v="0"/>
    <n v="0"/>
    <n v="0"/>
    <n v="0"/>
    <n v="528.63199999999995"/>
    <n v="323.64"/>
    <n v="54.335919600000004"/>
    <n v="0"/>
    <n v="377.9759196"/>
    <n v="67.599999999999994"/>
    <n v="1204"/>
    <n v="76619.210000000006"/>
    <n v="827.80591959999992"/>
    <n v="0"/>
  </r>
  <r>
    <x v="5"/>
    <s v="317 No. Sathi Ghamela (Blue)"/>
    <s v="Ghamela"/>
    <s v="Finished Good"/>
    <s v="Pcs."/>
    <n v="585"/>
    <n v="638"/>
    <n v="893"/>
    <n v="958.09"/>
    <n v="57071.13"/>
    <n v="0"/>
    <n v="0"/>
    <n v="3130"/>
    <n v="207284.48000000001"/>
    <n v="1575"/>
    <n v="140865.95000000001"/>
    <n v="0"/>
    <n v="0"/>
    <n v="0"/>
    <n v="0"/>
    <n v="569.73400000000004"/>
    <n v="1831.05"/>
    <n v="307.4149845"/>
    <n v="0"/>
    <n v="2138.4649844999999"/>
    <n v="1004.85"/>
    <n v="2448"/>
    <n v="161116.62"/>
    <n v="2091.7049845000001"/>
    <n v="0"/>
  </r>
  <r>
    <x v="5"/>
    <s v="317 No. Sathi Ghamela (M.baise)"/>
    <s v="Ghamela"/>
    <s v="Finished Good"/>
    <s v="Pcs."/>
    <n v="585"/>
    <n v="638"/>
    <n v="214"/>
    <n v="141.91999999999999"/>
    <n v="14229.52"/>
    <n v="0"/>
    <n v="0"/>
    <n v="0"/>
    <n v="0"/>
    <n v="62"/>
    <n v="5689.16"/>
    <n v="0"/>
    <n v="0"/>
    <n v="0"/>
    <n v="0"/>
    <n v="136.53200000000001"/>
    <n v="0"/>
    <n v="0"/>
    <n v="40"/>
    <n v="40"/>
    <n v="39.555999999999997"/>
    <n v="152"/>
    <n v="10106.959999999999"/>
    <n v="142.36399999999998"/>
    <n v="0"/>
  </r>
  <r>
    <x v="5"/>
    <s v="317 No. Sathi Ghamela (M.white)"/>
    <s v="Ghamela"/>
    <s v="Finished Good"/>
    <s v="Pcs."/>
    <n v="585"/>
    <n v="638"/>
    <n v="75"/>
    <n v="261.01"/>
    <n v="4843.67"/>
    <n v="0"/>
    <n v="0"/>
    <n v="0"/>
    <n v="0"/>
    <n v="64"/>
    <n v="5894.2"/>
    <n v="0"/>
    <n v="0"/>
    <n v="0"/>
    <n v="0"/>
    <n v="47.85"/>
    <n v="0"/>
    <n v="0"/>
    <n v="100"/>
    <n v="100"/>
    <n v="40.832000000000001"/>
    <n v="11"/>
    <n v="710.41"/>
    <n v="320.178"/>
    <n v="0"/>
  </r>
  <r>
    <x v="5"/>
    <s v="317 No. Sathi Ghamela (Orange)"/>
    <s v="Ghamela"/>
    <s v="Finished Good"/>
    <s v="Pcs."/>
    <n v="585"/>
    <n v="638"/>
    <n v="212"/>
    <n v="254.93"/>
    <n v="13648.03"/>
    <n v="0"/>
    <n v="0"/>
    <n v="703"/>
    <n v="45986.720000000001"/>
    <n v="104"/>
    <n v="9335.2000000000007"/>
    <n v="0"/>
    <n v="0"/>
    <n v="0"/>
    <n v="0"/>
    <n v="135.256"/>
    <n v="411.255"/>
    <n v="69.045601950000005"/>
    <n v="0"/>
    <n v="480.30060194999999"/>
    <n v="66.352000000000004"/>
    <n v="811"/>
    <n v="52893.96"/>
    <n v="668.87860194999996"/>
    <n v="0"/>
  </r>
  <r>
    <x v="5"/>
    <s v="317 No. Sathi Ghamela (Pink)"/>
    <s v="Ghamela"/>
    <s v="Finished Good"/>
    <s v="Pcs."/>
    <n v="585"/>
    <n v="638"/>
    <n v="564"/>
    <n v="931.18"/>
    <n v="35976.06"/>
    <n v="0"/>
    <n v="0"/>
    <n v="825"/>
    <n v="54074.21"/>
    <n v="460"/>
    <n v="40917.24"/>
    <n v="0"/>
    <n v="0"/>
    <n v="0"/>
    <n v="0"/>
    <n v="359.83199999999999"/>
    <n v="482.625"/>
    <n v="81.027911250000002"/>
    <n v="0"/>
    <n v="563.65291124999999"/>
    <n v="293.48"/>
    <n v="929"/>
    <n v="60440.82"/>
    <n v="1201.35291125"/>
    <n v="0"/>
  </r>
  <r>
    <x v="5"/>
    <s v="317 No. Sathi Ghamela (silver)"/>
    <s v="Ghamela"/>
    <s v="Finished Good"/>
    <s v="Pcs."/>
    <n v="585"/>
    <n v="638"/>
    <n v="177"/>
    <n v="185.5"/>
    <n v="11466.65"/>
    <n v="0"/>
    <n v="0"/>
    <n v="266"/>
    <n v="17388.05"/>
    <n v="53"/>
    <n v="4675.25"/>
    <n v="0"/>
    <n v="0"/>
    <n v="0"/>
    <n v="0"/>
    <n v="112.926"/>
    <n v="155.61000000000001"/>
    <n v="26.125362900000006"/>
    <n v="0"/>
    <n v="181.73536290000001"/>
    <n v="33.814"/>
    <n v="390"/>
    <n v="25402.560000000001"/>
    <n v="333.42136290000002"/>
    <n v="0"/>
  </r>
  <r>
    <x v="5"/>
    <s v="319 NO. SULTAN ( BLUE)"/>
    <s v="Ghamela"/>
    <s v="Finished Good"/>
    <s v="Pcs."/>
    <n v="720"/>
    <n v="785"/>
    <n v="576"/>
    <n v="719.64"/>
    <n v="41979.06"/>
    <n v="0"/>
    <n v="0"/>
    <n v="1067"/>
    <n v="82432.259999999995"/>
    <n v="664"/>
    <n v="74212.42"/>
    <n v="0"/>
    <n v="0"/>
    <n v="0"/>
    <n v="0"/>
    <n v="452.16"/>
    <n v="768.24"/>
    <n v="128.97981360000003"/>
    <n v="0"/>
    <n v="897.21981360000007"/>
    <n v="521.24"/>
    <n v="979"/>
    <n v="74517.460000000006"/>
    <n v="1095.6198136"/>
    <n v="0"/>
  </r>
  <r>
    <x v="5"/>
    <s v="319 NO. SULTAN ( ORG)"/>
    <s v="Ghamela"/>
    <s v="Finished Good"/>
    <s v="Pcs."/>
    <n v="720"/>
    <n v="785"/>
    <n v="566"/>
    <n v="374.3"/>
    <n v="41631.35"/>
    <n v="0"/>
    <n v="0"/>
    <n v="367"/>
    <n v="27752.3"/>
    <n v="118"/>
    <n v="13511.37"/>
    <n v="0"/>
    <n v="0"/>
    <n v="0"/>
    <n v="0"/>
    <n v="444.31"/>
    <n v="264.24"/>
    <n v="44.363253600000007"/>
    <n v="0"/>
    <n v="308.60325360000002"/>
    <n v="92.63"/>
    <n v="815"/>
    <n v="60608.44"/>
    <n v="590.27325359999998"/>
    <n v="0"/>
  </r>
  <r>
    <x v="5"/>
    <s v="319 NO. SULTAN ( PINK)"/>
    <s v="Ghamela"/>
    <s v="Finished Good"/>
    <s v="Pcs."/>
    <n v="720"/>
    <n v="785"/>
    <n v="386"/>
    <n v="686.91"/>
    <n v="26439.73"/>
    <n v="0"/>
    <n v="0"/>
    <n v="516"/>
    <n v="36728.379999999997"/>
    <n v="223"/>
    <n v="25820.42"/>
    <n v="0"/>
    <n v="0"/>
    <n v="0"/>
    <n v="0"/>
    <n v="303.01"/>
    <n v="371.52"/>
    <n v="62.374492799999999"/>
    <n v="0"/>
    <n v="433.89449279999997"/>
    <n v="175.05500000000001"/>
    <n v="679"/>
    <n v="47602.16"/>
    <n v="945.74949279999987"/>
    <n v="0"/>
  </r>
  <r>
    <x v="5"/>
    <s v="319 NO. SULTAN (M.BEIZE)"/>
    <s v="Ghamela"/>
    <s v="Finished Good"/>
    <s v="Pcs."/>
    <n v="720"/>
    <n v="785"/>
    <n v="92"/>
    <n v="59.38"/>
    <n v="6954.42"/>
    <n v="0"/>
    <n v="0"/>
    <n v="0"/>
    <n v="0"/>
    <n v="46"/>
    <n v="5527.42"/>
    <n v="0"/>
    <n v="0"/>
    <n v="0"/>
    <n v="0"/>
    <n v="72.22"/>
    <n v="0"/>
    <n v="0"/>
    <n v="30"/>
    <n v="30"/>
    <n v="36.11"/>
    <n v="46"/>
    <n v="3477.21"/>
    <n v="53.269999999999996"/>
    <n v="0"/>
  </r>
  <r>
    <x v="5"/>
    <s v="319 NO. SULTAN (M.WHITE)"/>
    <s v="Ghamela"/>
    <s v="Finished Good"/>
    <s v="Pcs."/>
    <n v="720"/>
    <n v="785"/>
    <n v="52"/>
    <n v="47.77"/>
    <n v="3866.32"/>
    <n v="0"/>
    <n v="0"/>
    <n v="0"/>
    <n v="0"/>
    <n v="11"/>
    <n v="1315.82"/>
    <n v="0"/>
    <n v="0"/>
    <n v="0"/>
    <n v="0"/>
    <n v="40.82"/>
    <n v="0"/>
    <n v="0"/>
    <n v="0"/>
    <n v="0"/>
    <n v="8.6349999999999998"/>
    <n v="41"/>
    <n v="3048.44"/>
    <n v="39.135000000000005"/>
    <n v="0"/>
  </r>
  <r>
    <x v="5"/>
    <s v="319 NO.SULTAN (SILVER)"/>
    <s v="Ghamela"/>
    <s v="Finished Good"/>
    <s v="Pcs."/>
    <n v="720"/>
    <n v="785"/>
    <n v="80"/>
    <n v="81.739999999999995"/>
    <n v="6119.71"/>
    <n v="0"/>
    <n v="0"/>
    <n v="0"/>
    <n v="0"/>
    <n v="71"/>
    <n v="8328.7099999999991"/>
    <n v="0"/>
    <n v="0"/>
    <n v="0"/>
    <n v="0"/>
    <n v="62.8"/>
    <n v="0"/>
    <n v="0"/>
    <n v="70"/>
    <n v="70"/>
    <n v="55.734999999999999"/>
    <n v="9"/>
    <n v="688.47"/>
    <n v="96.00500000000001"/>
    <n v="0"/>
  </r>
  <r>
    <x v="5"/>
    <s v="320 NO.SAMRAT GHAMELA (B)"/>
    <s v="Ghamela"/>
    <s v="Finished Good"/>
    <s v="Pcs."/>
    <n v="800"/>
    <n v="872"/>
    <n v="1175"/>
    <n v="912.69"/>
    <n v="99193.57"/>
    <n v="0"/>
    <n v="0"/>
    <n v="0"/>
    <n v="0"/>
    <n v="440"/>
    <n v="59103.199999999997"/>
    <n v="0"/>
    <n v="0"/>
    <n v="0"/>
    <n v="0"/>
    <n v="1024.5999999999999"/>
    <n v="0"/>
    <n v="0"/>
    <n v="0"/>
    <n v="0"/>
    <n v="383.68"/>
    <n v="735"/>
    <n v="62048.75"/>
    <n v="529.01"/>
    <n v="0"/>
  </r>
  <r>
    <x v="5"/>
    <s v="320 NO.SAMRAT GHAMELA (MB)"/>
    <s v="Ghamela"/>
    <s v="Finished Good"/>
    <s v="Pcs."/>
    <n v="800"/>
    <n v="872"/>
    <n v="207"/>
    <n v="192.29"/>
    <n v="17511.900000000001"/>
    <n v="0"/>
    <n v="0"/>
    <n v="0"/>
    <n v="0"/>
    <n v="71"/>
    <n v="9986.15"/>
    <n v="0"/>
    <n v="0"/>
    <n v="0"/>
    <n v="0"/>
    <n v="180.50399999999999"/>
    <n v="0"/>
    <n v="0"/>
    <n v="0"/>
    <n v="0"/>
    <n v="61.911999999999999"/>
    <n v="136"/>
    <n v="11505.41"/>
    <n v="130.37799999999999"/>
    <n v="0"/>
  </r>
  <r>
    <x v="5"/>
    <s v="320 NO.SAMRAT GHAMELA (MW)"/>
    <s v="Ghamela"/>
    <s v="Finished Good"/>
    <s v="Pcs."/>
    <n v="800"/>
    <n v="872"/>
    <n v="96"/>
    <n v="95.47"/>
    <n v="8093.5"/>
    <n v="0"/>
    <n v="0"/>
    <n v="0"/>
    <n v="0"/>
    <n v="65"/>
    <n v="9058.1299999999992"/>
    <n v="0"/>
    <n v="0"/>
    <n v="0"/>
    <n v="0"/>
    <n v="83.712000000000003"/>
    <n v="0"/>
    <n v="0"/>
    <n v="10"/>
    <n v="10"/>
    <n v="56.68"/>
    <n v="31"/>
    <n v="2613.52"/>
    <n v="48.79"/>
    <n v="0"/>
  </r>
  <r>
    <x v="5"/>
    <s v="320 NO.SAMRAT GHAMELA (O)"/>
    <s v="Ghamela"/>
    <s v="Finished Good"/>
    <s v="Pcs."/>
    <n v="800"/>
    <n v="872"/>
    <n v="385"/>
    <n v="788.51"/>
    <n v="32492.240000000002"/>
    <n v="0"/>
    <n v="0"/>
    <n v="0"/>
    <n v="0"/>
    <n v="90"/>
    <n v="12339.9"/>
    <n v="0"/>
    <n v="0"/>
    <n v="0"/>
    <n v="0"/>
    <n v="335.72"/>
    <n v="0"/>
    <n v="0"/>
    <n v="0"/>
    <n v="0"/>
    <n v="78.48"/>
    <n v="295"/>
    <n v="24896.65"/>
    <n v="710.03"/>
    <n v="0"/>
  </r>
  <r>
    <x v="5"/>
    <s v="320 NO.SAMRAT GHAMELA (P)"/>
    <s v="Ghamela"/>
    <s v="Finished Good"/>
    <s v="Pcs."/>
    <n v="800"/>
    <n v="872"/>
    <n v="623"/>
    <n v="405.61"/>
    <n v="52609.46"/>
    <n v="0"/>
    <n v="0"/>
    <n v="0"/>
    <n v="0"/>
    <n v="135"/>
    <n v="18712.95"/>
    <n v="0"/>
    <n v="0"/>
    <n v="0"/>
    <n v="0"/>
    <n v="543.25599999999997"/>
    <n v="0"/>
    <n v="0"/>
    <n v="0"/>
    <n v="0"/>
    <n v="117.72"/>
    <n v="488"/>
    <n v="41209.33"/>
    <n v="287.89"/>
    <n v="0"/>
  </r>
  <r>
    <x v="5"/>
    <s v="320 NO.SAMRAT GHAMELA (S)"/>
    <s v="Ghamela"/>
    <s v="Finished Good"/>
    <s v="Pcs."/>
    <n v="800"/>
    <n v="872"/>
    <n v="203"/>
    <n v="171.9"/>
    <n v="17381.919999999998"/>
    <n v="0"/>
    <n v="0"/>
    <n v="0"/>
    <n v="0"/>
    <n v="129"/>
    <n v="18220.57"/>
    <n v="0"/>
    <n v="0"/>
    <n v="0"/>
    <n v="0"/>
    <n v="177.01599999999999"/>
    <n v="0"/>
    <n v="0"/>
    <n v="0"/>
    <n v="0"/>
    <n v="112.488"/>
    <n v="74"/>
    <n v="6336.26"/>
    <n v="59.412000000000006"/>
    <n v="0"/>
  </r>
  <r>
    <x v="5"/>
    <s v="321 Shaktiman Ghamela (B)"/>
    <s v="Ghamela"/>
    <s v="Finished Good"/>
    <s v="Pcs."/>
    <n v="1200"/>
    <n v="1308"/>
    <n v="110"/>
    <n v="279.29000000000002"/>
    <n v="13850.14"/>
    <n v="0"/>
    <n v="0"/>
    <n v="0"/>
    <n v="0"/>
    <n v="61"/>
    <n v="11986.88"/>
    <n v="0"/>
    <n v="0"/>
    <n v="0"/>
    <n v="0"/>
    <n v="143.88"/>
    <n v="0"/>
    <n v="0"/>
    <n v="0"/>
    <n v="0"/>
    <n v="79.787999999999997"/>
    <n v="49"/>
    <n v="6169.61"/>
    <n v="199.50200000000001"/>
    <n v="0"/>
  </r>
  <r>
    <x v="5"/>
    <s v="321 Shaktiman Ghamela (O)"/>
    <s v="Ghamela"/>
    <s v="Finished Good"/>
    <s v="Pcs."/>
    <n v="1200"/>
    <n v="1308"/>
    <n v="229"/>
    <n v="600.15"/>
    <n v="28790.81"/>
    <n v="0"/>
    <n v="0"/>
    <n v="0"/>
    <n v="0"/>
    <n v="22"/>
    <n v="4296.72"/>
    <n v="0"/>
    <n v="0"/>
    <n v="0"/>
    <n v="0"/>
    <n v="299.53199999999998"/>
    <n v="0"/>
    <n v="0"/>
    <n v="30"/>
    <n v="30"/>
    <n v="28.776"/>
    <n v="207"/>
    <n v="26024.880000000001"/>
    <n v="601.37400000000002"/>
    <n v="0"/>
  </r>
  <r>
    <x v="5"/>
    <s v="321 Shaktiman Ghamela (P)"/>
    <s v="Ghamela"/>
    <s v="Finished Good"/>
    <s v="Pcs."/>
    <n v="1200"/>
    <n v="1308"/>
    <n v="165"/>
    <n v="316.75"/>
    <n v="20746.61"/>
    <n v="0"/>
    <n v="0"/>
    <n v="0"/>
    <n v="0"/>
    <n v="37"/>
    <n v="7264"/>
    <n v="0"/>
    <n v="0"/>
    <n v="0"/>
    <n v="0"/>
    <n v="215.82"/>
    <n v="0"/>
    <n v="0"/>
    <n v="0"/>
    <n v="0"/>
    <n v="48.396000000000001"/>
    <n v="128"/>
    <n v="16094.34"/>
    <n v="268.35399999999998"/>
    <n v="0"/>
  </r>
  <r>
    <x v="5"/>
    <s v="322 NO. BAHUBALI GHAMEAL (MB)"/>
    <s v="Ghamela"/>
    <s v="Finished Good"/>
    <s v="Pcs."/>
    <n v="1150"/>
    <n v="1253"/>
    <n v="122"/>
    <n v="231.38"/>
    <n v="14556.62"/>
    <n v="0"/>
    <n v="0"/>
    <n v="0"/>
    <n v="0"/>
    <n v="5"/>
    <n v="1032.2"/>
    <n v="0"/>
    <n v="0"/>
    <n v="0"/>
    <n v="0"/>
    <n v="152.86600000000001"/>
    <n v="0"/>
    <n v="0"/>
    <n v="0"/>
    <n v="0"/>
    <n v="6.2649999999999997"/>
    <n v="117"/>
    <n v="13960.04"/>
    <n v="225.11500000000001"/>
    <n v="0"/>
  </r>
  <r>
    <x v="5"/>
    <s v="322 NO. BAHUBALI GHAMELA (B)"/>
    <s v="Ghamela"/>
    <s v="Finished Good"/>
    <s v="Pcs."/>
    <n v="1150"/>
    <n v="1253"/>
    <n v="77"/>
    <n v="146.19"/>
    <n v="9540.36"/>
    <n v="0"/>
    <n v="0"/>
    <n v="779"/>
    <n v="97411.67"/>
    <n v="316"/>
    <n v="58704.14"/>
    <n v="0"/>
    <n v="0"/>
    <n v="0"/>
    <n v="0"/>
    <n v="96.480999999999995"/>
    <n v="895.85"/>
    <n v="150.4042565"/>
    <n v="0"/>
    <n v="1046.2542565000001"/>
    <n v="395.94799999999998"/>
    <n v="540"/>
    <n v="67510.509999999995"/>
    <n v="796.49625650000019"/>
    <n v="0"/>
  </r>
  <r>
    <x v="5"/>
    <s v="322 NO. BAHUBALI GHAMELA (MW)"/>
    <s v="Ghamela"/>
    <s v="Finished Good"/>
    <s v="Pcs."/>
    <n v="1150"/>
    <n v="1253"/>
    <n v="30"/>
    <n v="57.87"/>
    <n v="3862.79"/>
    <n v="0"/>
    <n v="0"/>
    <n v="0"/>
    <n v="0"/>
    <n v="20"/>
    <n v="4119.8"/>
    <n v="0"/>
    <n v="0"/>
    <n v="0"/>
    <n v="0"/>
    <n v="37.590000000000003"/>
    <n v="0"/>
    <n v="0"/>
    <n v="70"/>
    <n v="70"/>
    <n v="25.06"/>
    <n v="10"/>
    <n v="1287.5899999999999"/>
    <n v="102.81"/>
    <n v="0"/>
  </r>
  <r>
    <x v="5"/>
    <s v="322 NO. BAHUBALI GHAMELA (O)"/>
    <s v="Ghamela"/>
    <s v="Finished Good"/>
    <s v="Pcs."/>
    <n v="1150"/>
    <n v="1253"/>
    <n v="190"/>
    <n v="183.87"/>
    <n v="24690.03"/>
    <n v="0"/>
    <n v="0"/>
    <n v="157"/>
    <n v="19367.98"/>
    <n v="100"/>
    <n v="20138"/>
    <n v="0"/>
    <n v="0"/>
    <n v="0"/>
    <n v="0"/>
    <n v="238.07"/>
    <n v="180.55"/>
    <n v="30.312539500000003"/>
    <n v="0"/>
    <n v="210.86253950000003"/>
    <n v="125.3"/>
    <n v="247"/>
    <n v="31291.53"/>
    <n v="269.43253950000002"/>
    <n v="0"/>
  </r>
  <r>
    <x v="5"/>
    <s v="322 NO. BAHUBALI GHAMELA (P)"/>
    <s v="Ghamela"/>
    <s v="Finished Good"/>
    <s v="Pcs."/>
    <n v="1150"/>
    <n v="1253"/>
    <n v="237"/>
    <n v="319.31"/>
    <n v="28308.639999999999"/>
    <n v="0"/>
    <n v="0"/>
    <n v="225"/>
    <n v="27721.49"/>
    <n v="19"/>
    <n v="3913.36"/>
    <n v="0"/>
    <n v="0"/>
    <n v="0"/>
    <n v="0"/>
    <n v="296.96100000000001"/>
    <n v="258.75"/>
    <n v="43.441537500000003"/>
    <n v="0"/>
    <n v="302.19153749999998"/>
    <n v="23.806999999999999"/>
    <n v="443"/>
    <n v="53725.86"/>
    <n v="597.69453750000002"/>
    <n v="0"/>
  </r>
  <r>
    <x v="5"/>
    <s v="322 NO. BAHUBALI GHAMELA (S)"/>
    <s v="Ghamela"/>
    <s v="Finished Good"/>
    <s v="Pcs."/>
    <n v="1150"/>
    <n v="1253"/>
    <n v="127"/>
    <n v="270.18"/>
    <n v="15205.98"/>
    <n v="0"/>
    <n v="0"/>
    <n v="89"/>
    <n v="11223.85"/>
    <n v="31"/>
    <n v="6210.85"/>
    <n v="0"/>
    <n v="0"/>
    <n v="0"/>
    <n v="0"/>
    <n v="159.131"/>
    <n v="102.35"/>
    <n v="17.1835415"/>
    <n v="0"/>
    <n v="119.5335415"/>
    <n v="38.843000000000004"/>
    <n v="185"/>
    <n v="22636.66"/>
    <n v="350.8705415"/>
    <n v="0"/>
  </r>
  <r>
    <x v="5"/>
    <s v="324 NO. SARDAR GHAMELA (B)"/>
    <s v="Ghamela"/>
    <s v="Finished Good"/>
    <s v="Pcs."/>
    <n v="1500"/>
    <n v="1635"/>
    <n v="550"/>
    <n v="1304.71"/>
    <n v="86554.23"/>
    <n v="0"/>
    <n v="0"/>
    <n v="0"/>
    <n v="0"/>
    <n v="191"/>
    <n v="51845.15"/>
    <n v="0"/>
    <n v="0"/>
    <n v="0"/>
    <n v="0"/>
    <n v="899.25"/>
    <n v="0"/>
    <n v="0"/>
    <n v="370"/>
    <n v="370"/>
    <n v="312.28500000000003"/>
    <n v="359"/>
    <n v="56496.31"/>
    <n v="1362.425"/>
    <n v="0"/>
  </r>
  <r>
    <x v="5"/>
    <s v="324 NO. SARDAR GHAMELA (O)"/>
    <s v="Ghamela"/>
    <s v="Finished Good"/>
    <s v="Pcs."/>
    <n v="1500"/>
    <n v="1635"/>
    <n v="126"/>
    <n v="879.49"/>
    <n v="20016.95"/>
    <n v="0"/>
    <n v="0"/>
    <n v="0"/>
    <n v="0"/>
    <n v="99"/>
    <n v="26806.1"/>
    <n v="0"/>
    <n v="0"/>
    <n v="0"/>
    <n v="0"/>
    <n v="206.01"/>
    <n v="0"/>
    <n v="0"/>
    <n v="540"/>
    <n v="540"/>
    <n v="161.86500000000001"/>
    <n v="27"/>
    <n v="4289.3500000000004"/>
    <n v="1257.625"/>
    <n v="0"/>
  </r>
  <r>
    <x v="5"/>
    <s v="324 NO. SARDAR GHAMELA (P)"/>
    <s v="Ghamela"/>
    <s v="Finished Good"/>
    <s v="Pcs."/>
    <n v="1500"/>
    <n v="1635"/>
    <n v="415"/>
    <n v="713.63"/>
    <n v="65290.93"/>
    <n v="0"/>
    <n v="0"/>
    <n v="0"/>
    <n v="0"/>
    <n v="105"/>
    <n v="28695.05"/>
    <n v="0"/>
    <n v="0"/>
    <n v="0"/>
    <n v="0"/>
    <n v="678.52499999999998"/>
    <n v="0"/>
    <n v="0"/>
    <n v="310"/>
    <n v="310"/>
    <n v="171.67500000000001"/>
    <n v="310"/>
    <n v="48771.519999999997"/>
    <n v="851.95499999999993"/>
    <n v="0"/>
  </r>
  <r>
    <x v="5"/>
    <s v="40 LTR OUTER SWING LID (B)"/>
    <s v="Bucket"/>
    <s v="Trading"/>
    <s v="Pcs."/>
    <m/>
    <n v="0"/>
    <n v="182"/>
    <n v="8.2200000000000006"/>
    <n v="7972.75"/>
    <n v="0"/>
    <n v="0"/>
    <n v="0"/>
    <n v="0"/>
    <n v="0"/>
    <n v="0"/>
    <n v="0"/>
    <n v="0"/>
    <n v="0"/>
    <n v="0"/>
    <n v="0"/>
    <n v="0"/>
    <n v="0"/>
    <n v="0"/>
    <n v="0"/>
    <n v="0"/>
    <n v="182"/>
    <n v="7972.75"/>
    <n v="8.2200000000000006"/>
    <n v="0"/>
  </r>
  <r>
    <x v="5"/>
    <s v="40 LTR OUTER SWING LID (R)"/>
    <s v="Bucket"/>
    <s v="Trading"/>
    <s v="Pcs."/>
    <m/>
    <n v="0"/>
    <n v="116"/>
    <n v="5.24"/>
    <n v="5265.28"/>
    <n v="0"/>
    <n v="0"/>
    <n v="0"/>
    <n v="0"/>
    <n v="0"/>
    <n v="0"/>
    <n v="0"/>
    <n v="0"/>
    <n v="0"/>
    <n v="0"/>
    <n v="0"/>
    <n v="0"/>
    <n v="0"/>
    <n v="0"/>
    <n v="0"/>
    <n v="0"/>
    <n v="116"/>
    <n v="5265.28"/>
    <n v="5.24"/>
    <n v="0"/>
  </r>
  <r>
    <x v="5"/>
    <s v="40 LTR OUTER SWING LID (Y)"/>
    <s v="Bucket"/>
    <s v="Trading"/>
    <s v="Pcs."/>
    <m/>
    <n v="0"/>
    <n v="52"/>
    <n v="2.35"/>
    <n v="2633.19"/>
    <n v="0"/>
    <n v="0"/>
    <n v="0"/>
    <n v="0"/>
    <n v="0"/>
    <n v="0"/>
    <n v="0"/>
    <n v="0"/>
    <n v="0"/>
    <n v="0"/>
    <n v="0"/>
    <n v="0"/>
    <n v="0"/>
    <n v="0"/>
    <n v="0"/>
    <n v="0"/>
    <n v="52"/>
    <n v="2633.19"/>
    <n v="2.35"/>
    <n v="0"/>
  </r>
  <r>
    <x v="5"/>
    <s v="4021 GAJODHAR STOOL 21&quot;(B)"/>
    <s v="Housekeeping"/>
    <s v="Trading"/>
    <s v="Pcs."/>
    <m/>
    <n v="0"/>
    <n v="537"/>
    <n v="24.25"/>
    <n v="246140.19"/>
    <n v="0"/>
    <n v="0"/>
    <n v="0"/>
    <n v="0"/>
    <n v="0"/>
    <n v="0"/>
    <n v="0"/>
    <n v="0"/>
    <n v="0"/>
    <n v="0"/>
    <n v="0"/>
    <n v="0"/>
    <n v="0"/>
    <n v="0"/>
    <n v="0"/>
    <n v="0"/>
    <n v="537"/>
    <n v="246140.19"/>
    <n v="24.25"/>
    <n v="0"/>
  </r>
  <r>
    <x v="5"/>
    <s v="4021 GAJODHAR STOOL 21&quot;(MB)"/>
    <s v="Housekeeping"/>
    <s v="Trading"/>
    <s v="Pcs."/>
    <m/>
    <n v="0"/>
    <n v="947"/>
    <n v="42.76"/>
    <n v="271379.26"/>
    <n v="0"/>
    <n v="0"/>
    <n v="0"/>
    <n v="0"/>
    <n v="0"/>
    <n v="0"/>
    <n v="0"/>
    <n v="0"/>
    <n v="0"/>
    <n v="0"/>
    <n v="0"/>
    <n v="0"/>
    <n v="0"/>
    <n v="0"/>
    <n v="0"/>
    <n v="0"/>
    <n v="947"/>
    <n v="271379.26"/>
    <n v="42.76"/>
    <n v="0"/>
  </r>
  <r>
    <x v="5"/>
    <s v="4021 GAJODHAR STOOL 21&quot;(S)"/>
    <s v="Housekeeping"/>
    <s v="Trading"/>
    <s v="Pcs."/>
    <m/>
    <n v="0"/>
    <n v="447"/>
    <n v="20.18"/>
    <n v="244817.96"/>
    <n v="0"/>
    <n v="0"/>
    <n v="0"/>
    <n v="0"/>
    <n v="0"/>
    <n v="0"/>
    <n v="0"/>
    <n v="0"/>
    <n v="0"/>
    <n v="0"/>
    <n v="0"/>
    <n v="0"/>
    <n v="0"/>
    <n v="0"/>
    <n v="0"/>
    <n v="0"/>
    <n v="447"/>
    <n v="244817.96"/>
    <n v="20.18"/>
    <n v="0"/>
  </r>
  <r>
    <x v="5"/>
    <s v="4021GAJODHAR STOOL 21&quot;(SCRAP)"/>
    <s v="Housekeeping"/>
    <s v="Trading"/>
    <s v="Pcs."/>
    <m/>
    <n v="0"/>
    <n v="26"/>
    <n v="1.17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0"/>
    <n v="1.17"/>
    <n v="0"/>
  </r>
  <r>
    <x v="5"/>
    <s v="404 Airavat Small (M.baize)"/>
    <s v="Bath Stool"/>
    <s v="Finished Good"/>
    <s v="Pcs."/>
    <n v="475"/>
    <n v="518"/>
    <n v="200"/>
    <n v="87.04"/>
    <n v="13479.98"/>
    <n v="0"/>
    <n v="0"/>
    <n v="110"/>
    <n v="7607.39"/>
    <n v="20"/>
    <n v="2254.04"/>
    <n v="0"/>
    <n v="0"/>
    <n v="0"/>
    <n v="0"/>
    <n v="103.6"/>
    <n v="52.25"/>
    <n v="8.7722525000000005"/>
    <n v="0"/>
    <n v="61.0222525"/>
    <n v="10.36"/>
    <n v="290"/>
    <n v="19739.37"/>
    <n v="137.70225249999999"/>
    <n v="0"/>
  </r>
  <r>
    <x v="5"/>
    <s v="404 Airavat Small (orange)"/>
    <s v="Bath Stool"/>
    <s v="Finished Good"/>
    <s v="Pcs."/>
    <n v="475"/>
    <n v="518"/>
    <n v="130"/>
    <n v="74.73"/>
    <n v="8746.5"/>
    <n v="0"/>
    <n v="0"/>
    <n v="203"/>
    <n v="14080.91"/>
    <n v="142"/>
    <n v="15551.42"/>
    <n v="0"/>
    <n v="0"/>
    <n v="0"/>
    <n v="0"/>
    <n v="67.34"/>
    <n v="96.424999999999997"/>
    <n v="16.18879325"/>
    <n v="0"/>
    <n v="112.61379325"/>
    <n v="73.555999999999997"/>
    <n v="191"/>
    <n v="13233.45"/>
    <n v="113.78779325000001"/>
    <n v="0"/>
  </r>
  <r>
    <x v="5"/>
    <s v="404 Airavat Small(M.white)"/>
    <s v="Bath Stool"/>
    <s v="Finished Good"/>
    <s v="Pcs."/>
    <n v="475"/>
    <n v="518"/>
    <n v="88"/>
    <n v="8.6999999999999993"/>
    <n v="6820.66"/>
    <n v="0"/>
    <n v="0"/>
    <n v="180"/>
    <n v="12403.87"/>
    <n v="26"/>
    <n v="2915.04"/>
    <n v="0"/>
    <n v="0"/>
    <n v="0"/>
    <n v="0"/>
    <n v="45.584000000000003"/>
    <n v="85.5"/>
    <n v="14.354595000000002"/>
    <n v="0"/>
    <n v="99.854595000000003"/>
    <n v="13.468"/>
    <n v="242"/>
    <n v="17209.330000000002"/>
    <n v="95.086595000000003"/>
    <n v="0"/>
  </r>
  <r>
    <x v="5"/>
    <s v="404 Airavat Small(sil)"/>
    <s v="Bath Stool"/>
    <s v="Finished Good"/>
    <s v="Pcs."/>
    <n v="475"/>
    <n v="518"/>
    <n v="217"/>
    <n v="118.63"/>
    <n v="14518.29"/>
    <n v="0"/>
    <n v="0"/>
    <n v="261"/>
    <n v="18089.18"/>
    <n v="158"/>
    <n v="17372.5"/>
    <n v="0"/>
    <n v="0"/>
    <n v="0"/>
    <n v="0"/>
    <n v="112.40600000000001"/>
    <n v="123.97499999999999"/>
    <n v="20.814162750000001"/>
    <n v="0"/>
    <n v="144.78916275"/>
    <n v="81.843999999999994"/>
    <n v="320"/>
    <n v="22036.55"/>
    <n v="181.57516275"/>
    <n v="0"/>
  </r>
  <r>
    <x v="5"/>
    <s v="404 Airawat Small (blue)"/>
    <s v="Bath Stool"/>
    <s v="Finished Good"/>
    <s v="Pcs."/>
    <n v="475"/>
    <n v="518"/>
    <n v="348"/>
    <n v="221.49"/>
    <n v="23281.95"/>
    <n v="0"/>
    <n v="0"/>
    <n v="585"/>
    <n v="40817.17"/>
    <n v="328"/>
    <n v="35962.980000000003"/>
    <n v="0"/>
    <n v="0"/>
    <n v="0"/>
    <n v="0"/>
    <n v="180.26400000000001"/>
    <n v="277.875"/>
    <n v="46.65243375"/>
    <n v="0"/>
    <n v="324.52743375"/>
    <n v="169.904"/>
    <n v="605"/>
    <n v="42091.14"/>
    <n v="376.11343375000001"/>
    <n v="0"/>
  </r>
  <r>
    <x v="5"/>
    <s v="404 Airawat small (pink)"/>
    <s v="Bath Stool"/>
    <s v="Finished Good"/>
    <s v="Pcs."/>
    <n v="475"/>
    <n v="518"/>
    <n v="286"/>
    <n v="136.47999999999999"/>
    <n v="19211.849999999999"/>
    <n v="0"/>
    <n v="0"/>
    <n v="480"/>
    <n v="33340.550000000003"/>
    <n v="262"/>
    <n v="28715.38"/>
    <n v="0"/>
    <n v="0"/>
    <n v="0"/>
    <n v="0"/>
    <n v="148.148"/>
    <n v="228"/>
    <n v="38.278919999999999"/>
    <n v="0"/>
    <n v="266.27891999999997"/>
    <n v="135.71600000000001"/>
    <n v="504"/>
    <n v="34927.230000000003"/>
    <n v="267.04291999999998"/>
    <n v="0"/>
  </r>
  <r>
    <x v="5"/>
    <s v="405 Gajraj Palta (M.W)"/>
    <s v="Bath Stool"/>
    <s v="Finished Good"/>
    <s v="Pcs."/>
    <n v="580"/>
    <n v="632"/>
    <n v="79"/>
    <n v="161.91999999999999"/>
    <n v="13469.5"/>
    <n v="0"/>
    <n v="0"/>
    <n v="62"/>
    <n v="4325.1400000000003"/>
    <n v="10"/>
    <n v="1278.8"/>
    <n v="0"/>
    <n v="0"/>
    <n v="0"/>
    <n v="0"/>
    <n v="49.927999999999997"/>
    <n v="35.96"/>
    <n v="6.037324400000001"/>
    <n v="20"/>
    <n v="61.997324400000004"/>
    <n v="6.32"/>
    <n v="131"/>
    <n v="16532.61"/>
    <n v="217.59732439999999"/>
    <n v="0"/>
  </r>
  <r>
    <x v="5"/>
    <s v="405 Gajraj Palta (Pink)"/>
    <s v="Bath Stool"/>
    <s v="Finished Good"/>
    <s v="Pcs."/>
    <n v="580"/>
    <n v="632"/>
    <n v="326"/>
    <n v="210.32"/>
    <n v="29522.17"/>
    <n v="0"/>
    <n v="0"/>
    <n v="107"/>
    <n v="7515.82"/>
    <n v="20"/>
    <n v="2471.3000000000002"/>
    <n v="0"/>
    <n v="0"/>
    <n v="0"/>
    <n v="0"/>
    <n v="206.03200000000001"/>
    <n v="62.06"/>
    <n v="10.419253400000002"/>
    <n v="0"/>
    <n v="72.479253400000005"/>
    <n v="12.64"/>
    <n v="413"/>
    <n v="35327.230000000003"/>
    <n v="270.15925340000001"/>
    <n v="0"/>
  </r>
  <r>
    <x v="5"/>
    <s v="405 Gajraj Patla (Blue)"/>
    <s v="Bath Stool"/>
    <s v="Finished Good"/>
    <s v="Pcs."/>
    <n v="580"/>
    <n v="632"/>
    <n v="312"/>
    <n v="360.34"/>
    <n v="21993.66"/>
    <n v="0"/>
    <n v="0"/>
    <n v="423"/>
    <n v="29879.41"/>
    <n v="60"/>
    <n v="7241.3"/>
    <n v="0"/>
    <n v="0"/>
    <n v="0"/>
    <n v="0"/>
    <n v="197.184"/>
    <n v="245.34"/>
    <n v="41.190132600000005"/>
    <n v="0"/>
    <n v="286.5301326"/>
    <n v="37.92"/>
    <n v="675"/>
    <n v="47638.53"/>
    <n v="608.95013260000007"/>
    <n v="0"/>
  </r>
  <r>
    <x v="5"/>
    <s v="405 Gajraj Patla (M.B)"/>
    <s v="Bath Stool"/>
    <s v="Finished Good"/>
    <s v="Pcs."/>
    <n v="580"/>
    <n v="632"/>
    <n v="214"/>
    <n v="30.41"/>
    <n v="36487"/>
    <n v="0"/>
    <n v="0"/>
    <n v="0"/>
    <n v="0"/>
    <n v="10"/>
    <n v="1278.8"/>
    <n v="0"/>
    <n v="0"/>
    <n v="0"/>
    <n v="0"/>
    <n v="135.24799999999999"/>
    <n v="0"/>
    <n v="0"/>
    <n v="70"/>
    <n v="70"/>
    <n v="6.32"/>
    <n v="204"/>
    <n v="34782"/>
    <n v="94.09"/>
    <n v="0"/>
  </r>
  <r>
    <x v="5"/>
    <s v="405 Gajraj Patla (O)"/>
    <s v="Bath Stool"/>
    <s v="Finished Good"/>
    <s v="Pcs."/>
    <n v="580"/>
    <n v="632"/>
    <n v="85"/>
    <n v="145.24"/>
    <n v="14492.5"/>
    <n v="0"/>
    <n v="0"/>
    <n v="165"/>
    <n v="11567.45"/>
    <n v="10"/>
    <n v="1192.5"/>
    <n v="0"/>
    <n v="0"/>
    <n v="0"/>
    <n v="0"/>
    <n v="53.72"/>
    <n v="95.7"/>
    <n v="16.067073000000004"/>
    <n v="0"/>
    <n v="111.76707300000001"/>
    <n v="6.32"/>
    <n v="240"/>
    <n v="25017.55"/>
    <n v="250.687073"/>
    <n v="0"/>
  </r>
  <r>
    <x v="5"/>
    <s v="405 Gajraj Patla (Silver)"/>
    <s v="Bath Stool"/>
    <s v="Finished Good"/>
    <s v="Pcs."/>
    <n v="580"/>
    <n v="632"/>
    <n v="0"/>
    <n v="229.99"/>
    <n v="0"/>
    <n v="0"/>
    <n v="0"/>
    <n v="362"/>
    <n v="25355.54"/>
    <n v="90"/>
    <n v="11183.5"/>
    <n v="0"/>
    <n v="0"/>
    <n v="0"/>
    <n v="0"/>
    <n v="0"/>
    <n v="209.96"/>
    <n v="35.250184400000002"/>
    <n v="0"/>
    <n v="245.2101844"/>
    <n v="56.88"/>
    <n v="272"/>
    <n v="19051.669999999998"/>
    <n v="418.32018440000002"/>
    <n v="0"/>
  </r>
  <r>
    <x v="5"/>
    <s v="408 AAIRAWAT MEDIUM (TR.)"/>
    <s v="Bath Stool"/>
    <s v="Trading"/>
    <s v="Pcs."/>
    <m/>
    <n v="0"/>
    <n v="5"/>
    <n v="0.23"/>
    <n v="986.7"/>
    <n v="0"/>
    <n v="0"/>
    <n v="0"/>
    <n v="0"/>
    <n v="0"/>
    <n v="0"/>
    <n v="0"/>
    <n v="0"/>
    <n v="0"/>
    <n v="0"/>
    <n v="0"/>
    <n v="0"/>
    <n v="0"/>
    <n v="0"/>
    <n v="0"/>
    <n v="0"/>
    <n v="5"/>
    <n v="986.7"/>
    <n v="0.23"/>
    <n v="0"/>
  </r>
  <r>
    <x v="5"/>
    <s v="408 AIRAVAT MEDIUM (BROWN)"/>
    <s v="Bath Stool"/>
    <s v="Finished Good"/>
    <s v="Pcs."/>
    <n v="920"/>
    <n v="1003"/>
    <n v="98"/>
    <n v="25.5"/>
    <n v="24794"/>
    <n v="0"/>
    <n v="0"/>
    <n v="0"/>
    <n v="0"/>
    <n v="0"/>
    <n v="0"/>
    <n v="0"/>
    <n v="0"/>
    <n v="0"/>
    <n v="0"/>
    <n v="98.293999999999997"/>
    <n v="0"/>
    <n v="0"/>
    <n v="0"/>
    <n v="0"/>
    <n v="0"/>
    <n v="98"/>
    <n v="24794"/>
    <n v="25.5"/>
    <n v="0"/>
  </r>
  <r>
    <x v="5"/>
    <s v="408 AIRAVAT MEDIUM (M.BAIGE)"/>
    <s v="Bath Stool"/>
    <s v="Finished Good"/>
    <s v="Pcs."/>
    <n v="920"/>
    <n v="1003"/>
    <n v="103"/>
    <n v="42.87"/>
    <n v="11554.83"/>
    <n v="0"/>
    <n v="0"/>
    <n v="95"/>
    <n v="9993.57"/>
    <n v="40"/>
    <n v="7778.64"/>
    <n v="0"/>
    <n v="0"/>
    <n v="0"/>
    <n v="0"/>
    <n v="103.309"/>
    <n v="87.4"/>
    <n v="14.673586000000002"/>
    <n v="0"/>
    <n v="102.07358600000001"/>
    <n v="40.119999999999997"/>
    <n v="158"/>
    <n v="17154.89"/>
    <n v="104.82358600000001"/>
    <n v="0"/>
  </r>
  <r>
    <x v="5"/>
    <s v="408 AIRAVAT MEDIUM (M.WHITE)"/>
    <s v="Bath Stool"/>
    <s v="Finished Good"/>
    <s v="Pcs."/>
    <n v="920"/>
    <n v="1003"/>
    <n v="120"/>
    <n v="12.58"/>
    <n v="13182.38"/>
    <n v="0"/>
    <n v="0"/>
    <n v="99"/>
    <n v="10404.68"/>
    <n v="58"/>
    <n v="11194.14"/>
    <n v="0"/>
    <n v="0"/>
    <n v="0"/>
    <n v="0"/>
    <n v="120.36"/>
    <n v="91.08"/>
    <n v="15.291421200000002"/>
    <n v="0"/>
    <n v="106.3714212"/>
    <n v="58.173999999999999"/>
    <n v="161"/>
    <n v="17320.2"/>
    <n v="60.777421199999999"/>
    <n v="0"/>
  </r>
  <r>
    <x v="5"/>
    <s v="408 AIRAVAT MEDIUM (ORG)"/>
    <s v="Bath Stool"/>
    <s v="Finished Good"/>
    <s v="Pcs."/>
    <n v="920"/>
    <n v="1003"/>
    <n v="34"/>
    <n v="4.92"/>
    <n v="3659.32"/>
    <n v="0"/>
    <n v="0"/>
    <n v="117"/>
    <n v="12349.74"/>
    <n v="52"/>
    <n v="9867"/>
    <n v="0"/>
    <n v="0"/>
    <n v="0"/>
    <n v="0"/>
    <n v="34.101999999999997"/>
    <n v="107.64"/>
    <n v="18.071679600000003"/>
    <n v="0"/>
    <n v="125.7116796"/>
    <n v="52.155999999999999"/>
    <n v="99"/>
    <n v="10496.01"/>
    <n v="78.475679599999978"/>
    <n v="0"/>
  </r>
  <r>
    <x v="5"/>
    <s v="408 AIRAVAT MEDIUM (PINK)"/>
    <s v="Bath Stool"/>
    <s v="Finished Good"/>
    <s v="Pcs."/>
    <n v="920"/>
    <n v="1003"/>
    <n v="120"/>
    <n v="76.27"/>
    <n v="12795.82"/>
    <n v="0"/>
    <n v="0"/>
    <n v="306"/>
    <n v="32352.32"/>
    <n v="192"/>
    <n v="36418.239999999998"/>
    <n v="0"/>
    <n v="0"/>
    <n v="0"/>
    <n v="0"/>
    <n v="120.36"/>
    <n v="281.52"/>
    <n v="47.264392800000003"/>
    <n v="0"/>
    <n v="328.78439279999998"/>
    <n v="192.57599999999999"/>
    <n v="234"/>
    <n v="24763.42"/>
    <n v="212.47839279999997"/>
    <n v="0"/>
  </r>
  <r>
    <x v="5"/>
    <s v="408 AIRAVAT MEDIUM (SILVER)"/>
    <s v="Bath Stool"/>
    <s v="Finished Good"/>
    <s v="Pcs."/>
    <n v="920"/>
    <n v="1003"/>
    <n v="237"/>
    <n v="248.54"/>
    <n v="25321.9"/>
    <n v="0"/>
    <n v="0"/>
    <n v="96"/>
    <n v="10124.83"/>
    <n v="144"/>
    <n v="27059.4"/>
    <n v="0"/>
    <n v="0"/>
    <n v="0"/>
    <n v="0"/>
    <n v="237.71100000000001"/>
    <n v="88.32"/>
    <n v="14.828044800000001"/>
    <n v="0"/>
    <n v="103.14804479999999"/>
    <n v="144.43199999999999"/>
    <n v="189"/>
    <n v="20109.32"/>
    <n v="207.25604480000001"/>
    <n v="0"/>
  </r>
  <r>
    <x v="5"/>
    <s v="408 AIRAVAT MEDIUM BLUE"/>
    <s v="Bath Stool"/>
    <s v="Finished Good"/>
    <s v="Pcs."/>
    <n v="920"/>
    <n v="1003"/>
    <n v="91"/>
    <n v="909.6"/>
    <n v="9743.0400000000009"/>
    <n v="0"/>
    <n v="0"/>
    <n v="403"/>
    <n v="42823.519999999997"/>
    <n v="329"/>
    <n v="61806.79"/>
    <n v="0"/>
    <n v="0"/>
    <n v="0"/>
    <n v="0"/>
    <n v="91.272999999999996"/>
    <n v="370.76"/>
    <n v="62.246896400000004"/>
    <n v="140"/>
    <n v="573.00689639999996"/>
    <n v="329.98700000000002"/>
    <n v="165"/>
    <n v="17533.2"/>
    <n v="1152.6198964"/>
    <n v="0"/>
  </r>
  <r>
    <x v="5"/>
    <s v="410 AIRAWAT PATLA BIG (B)"/>
    <s v="Bath Stool"/>
    <s v="Finished Good"/>
    <s v="Pcs."/>
    <n v="1100"/>
    <n v="1199"/>
    <n v="2"/>
    <n v="383.18"/>
    <n v="484.02"/>
    <n v="0"/>
    <n v="0"/>
    <n v="0"/>
    <n v="0"/>
    <n v="0"/>
    <n v="0"/>
    <n v="0"/>
    <n v="0"/>
    <n v="0"/>
    <n v="0"/>
    <n v="2.3980000000000001"/>
    <n v="0"/>
    <n v="0"/>
    <n v="130"/>
    <n v="130"/>
    <n v="0"/>
    <n v="2"/>
    <n v="484.02"/>
    <n v="513.18000000000006"/>
    <n v="0"/>
  </r>
  <r>
    <x v="5"/>
    <s v="410 AIRAWAT PATLA BIG (MB)"/>
    <s v="Bath Stool"/>
    <s v="Finished Good"/>
    <s v="Pcs."/>
    <n v="1100"/>
    <n v="1199"/>
    <n v="24"/>
    <n v="141.86000000000001"/>
    <n v="4227.16"/>
    <n v="0"/>
    <n v="0"/>
    <n v="0"/>
    <n v="0"/>
    <n v="0"/>
    <n v="0"/>
    <n v="0"/>
    <n v="0"/>
    <n v="0"/>
    <n v="0"/>
    <n v="28.776"/>
    <n v="0"/>
    <n v="0"/>
    <n v="40"/>
    <n v="40"/>
    <n v="0"/>
    <n v="24"/>
    <n v="4227.16"/>
    <n v="181.86"/>
    <n v="0"/>
  </r>
  <r>
    <x v="5"/>
    <s v="410 AIRAWAT PATLA BIG (MW)"/>
    <s v="Bath Stool"/>
    <s v="Finished Good"/>
    <s v="Pcs."/>
    <m/>
    <m/>
    <m/>
    <n v="73.849999999999994"/>
    <m/>
    <m/>
    <m/>
    <m/>
    <m/>
    <m/>
    <m/>
    <m/>
    <m/>
    <n v="0"/>
    <m/>
    <n v="0"/>
    <n v="0"/>
    <n v="0"/>
    <n v="20"/>
    <n v="20"/>
    <n v="0"/>
    <m/>
    <m/>
    <n v="93.85"/>
    <n v="0"/>
  </r>
  <r>
    <x v="5"/>
    <s v="410 AIRAWAT PATLA BIG (O)"/>
    <s v="Bath Stool"/>
    <s v="Finished Good"/>
    <s v="Pcs."/>
    <n v="1100"/>
    <n v="1199"/>
    <n v="16"/>
    <n v="41.49"/>
    <n v="3087.32"/>
    <n v="0"/>
    <n v="0"/>
    <n v="0"/>
    <n v="0"/>
    <n v="0"/>
    <n v="0"/>
    <n v="0"/>
    <n v="0"/>
    <n v="0"/>
    <n v="0"/>
    <n v="19.184000000000001"/>
    <n v="0"/>
    <n v="0"/>
    <n v="10"/>
    <n v="10"/>
    <n v="0"/>
    <n v="16"/>
    <n v="3087.32"/>
    <n v="51.49"/>
    <n v="0"/>
  </r>
  <r>
    <x v="5"/>
    <s v="410 AIRAWAT PATLA BIG (P)"/>
    <s v="Bath Stool"/>
    <s v="Finished Good"/>
    <s v="Pcs."/>
    <n v="1100"/>
    <n v="1199"/>
    <n v="2"/>
    <n v="230.49"/>
    <n v="348.45"/>
    <n v="0"/>
    <n v="0"/>
    <n v="0"/>
    <n v="0"/>
    <n v="0"/>
    <n v="0"/>
    <n v="0"/>
    <n v="0"/>
    <n v="0"/>
    <n v="0"/>
    <n v="2.3980000000000001"/>
    <n v="0"/>
    <n v="0"/>
    <n v="80"/>
    <n v="80"/>
    <n v="0"/>
    <n v="2"/>
    <n v="348.45"/>
    <n v="310.49"/>
    <n v="0"/>
  </r>
  <r>
    <x v="5"/>
    <s v="410 AIRAWAT PATLA BIG (S)"/>
    <s v="Bath Stool"/>
    <s v="Finished Good"/>
    <s v="Pcs."/>
    <n v="1100"/>
    <n v="1199"/>
    <n v="-1"/>
    <n v="218.03"/>
    <n v="-251.16"/>
    <n v="0"/>
    <n v="0"/>
    <n v="0"/>
    <n v="0"/>
    <n v="0"/>
    <n v="0"/>
    <n v="0"/>
    <n v="0"/>
    <n v="0"/>
    <n v="0"/>
    <n v="-1.1990000000000001"/>
    <n v="0"/>
    <n v="0"/>
    <n v="60"/>
    <n v="60"/>
    <n v="0"/>
    <n v="-1"/>
    <n v="-251.16"/>
    <n v="278.02999999999997"/>
    <n v="0"/>
  </r>
  <r>
    <x v="5"/>
    <s v="412 Gajendra Bathstool (Orange)"/>
    <s v="Bath Stool"/>
    <s v="Finished Good"/>
    <s v="Pcs."/>
    <n v="1025"/>
    <n v="1117"/>
    <n v="168"/>
    <n v="248.62"/>
    <n v="18452.75"/>
    <n v="0"/>
    <n v="0"/>
    <n v="0"/>
    <n v="0"/>
    <n v="50"/>
    <n v="9992.85"/>
    <n v="0"/>
    <n v="0"/>
    <n v="0"/>
    <n v="0"/>
    <n v="187.65600000000001"/>
    <n v="0"/>
    <n v="0"/>
    <n v="0"/>
    <n v="0"/>
    <n v="55.85"/>
    <n v="118"/>
    <n v="12960.86"/>
    <n v="192.77"/>
    <n v="0"/>
  </r>
  <r>
    <x v="5"/>
    <s v="412GajendraBathStool(Blue)"/>
    <s v="Bath Stool"/>
    <s v="Finished Good"/>
    <s v="Pcs."/>
    <n v="1025"/>
    <n v="1117"/>
    <n v="295"/>
    <n v="784.05"/>
    <n v="32255.119999999999"/>
    <n v="0"/>
    <n v="0"/>
    <n v="524"/>
    <n v="59674.5"/>
    <n v="338"/>
    <n v="58381.440000000002"/>
    <n v="0"/>
    <n v="0"/>
    <n v="0"/>
    <n v="0"/>
    <n v="329.51499999999999"/>
    <n v="537.1"/>
    <n v="90.17371900000002"/>
    <n v="0"/>
    <n v="627.27371900000003"/>
    <n v="377.54599999999999"/>
    <n v="481"/>
    <n v="54651.77"/>
    <n v="1033.7777189999999"/>
    <n v="0"/>
  </r>
  <r>
    <x v="5"/>
    <s v="412GajendraBathStool(M.B)"/>
    <s v="Bath Stool"/>
    <s v="Finished Good"/>
    <s v="Pcs."/>
    <n v="1025"/>
    <n v="1117"/>
    <n v="167"/>
    <n v="424.84"/>
    <n v="17919.91"/>
    <n v="0"/>
    <n v="0"/>
    <n v="271"/>
    <n v="30492.98"/>
    <n v="208"/>
    <n v="36304.29"/>
    <n v="0"/>
    <n v="0"/>
    <n v="0"/>
    <n v="0"/>
    <n v="186.53899999999999"/>
    <n v="277.77499999999998"/>
    <n v="46.635644750000004"/>
    <n v="0"/>
    <n v="324.41064474999996"/>
    <n v="232.33600000000001"/>
    <n v="230"/>
    <n v="25680.34"/>
    <n v="516.91464474999998"/>
    <n v="0"/>
  </r>
  <r>
    <x v="5"/>
    <s v="412GajendraBathStool(M.W)"/>
    <s v="Bath Stool"/>
    <s v="Finished Good"/>
    <s v="Pcs."/>
    <n v="1025"/>
    <n v="1117"/>
    <n v="187"/>
    <n v="356.8"/>
    <n v="20006.48"/>
    <n v="0"/>
    <n v="0"/>
    <n v="256"/>
    <n v="28643.16"/>
    <n v="208"/>
    <n v="36304.29"/>
    <n v="0"/>
    <n v="0"/>
    <n v="0"/>
    <n v="0"/>
    <n v="208.87899999999999"/>
    <n v="262.39999999999998"/>
    <n v="44.054336000000006"/>
    <n v="0"/>
    <n v="306.45433600000001"/>
    <n v="232.33600000000001"/>
    <n v="235"/>
    <n v="26035.27"/>
    <n v="430.91833599999995"/>
    <n v="0"/>
  </r>
  <r>
    <x v="5"/>
    <s v="412GajendraBathStool(Pink)"/>
    <s v="Bath Stool"/>
    <s v="Finished Good"/>
    <s v="Pcs."/>
    <n v="1025"/>
    <n v="1117"/>
    <n v="324"/>
    <n v="440.07"/>
    <n v="35081.279999999999"/>
    <n v="0"/>
    <n v="0"/>
    <n v="398"/>
    <n v="45050.25"/>
    <n v="323"/>
    <n v="56195.09"/>
    <n v="0"/>
    <n v="0"/>
    <n v="0"/>
    <n v="0"/>
    <n v="361.90800000000002"/>
    <n v="407.95"/>
    <n v="68.490725500000011"/>
    <n v="0"/>
    <n v="476.44072549999999"/>
    <n v="360.791"/>
    <n v="399"/>
    <n v="44750.9"/>
    <n v="555.7197255000001"/>
    <n v="0"/>
  </r>
  <r>
    <x v="5"/>
    <s v="412GajendraBathStool(Silver)"/>
    <s v="Bath Stool"/>
    <s v="Finished Good"/>
    <s v="Pcs."/>
    <n v="1025"/>
    <n v="1117"/>
    <n v="174"/>
    <n v="471.77"/>
    <n v="18708.84"/>
    <n v="0"/>
    <n v="0"/>
    <n v="315"/>
    <n v="35552.58"/>
    <n v="243"/>
    <n v="42533.59"/>
    <n v="0"/>
    <n v="0"/>
    <n v="0"/>
    <n v="0"/>
    <n v="194.358"/>
    <n v="322.875"/>
    <n v="54.207483750000002"/>
    <n v="0"/>
    <n v="377.08248374999999"/>
    <n v="271.43099999999998"/>
    <n v="246"/>
    <n v="27597.38"/>
    <n v="577.42148374999988"/>
    <n v="0"/>
  </r>
  <r>
    <x v="5"/>
    <s v="415. SWEETY K. CRATE( M.B)"/>
    <s v="Kitchen Crate"/>
    <s v="Finished Good"/>
    <s v="Pcs."/>
    <n v="360"/>
    <n v="392"/>
    <n v="102"/>
    <n v="142.53"/>
    <n v="4210.3"/>
    <n v="0"/>
    <n v="0"/>
    <n v="300"/>
    <n v="11904.11"/>
    <n v="60"/>
    <n v="4221.3"/>
    <n v="0"/>
    <n v="0"/>
    <n v="0"/>
    <n v="0"/>
    <n v="39.984000000000002"/>
    <n v="108"/>
    <n v="18.13212"/>
    <n v="0"/>
    <n v="126.13212"/>
    <n v="23.52"/>
    <n v="342"/>
    <n v="13706.21"/>
    <n v="245.14212000000001"/>
    <n v="0"/>
  </r>
  <r>
    <x v="5"/>
    <s v="415. SWEETY K. CRATE(B)"/>
    <s v="Kitchen Crate"/>
    <s v="Finished Good"/>
    <s v="Pcs."/>
    <n v="360"/>
    <n v="392"/>
    <n v="224"/>
    <n v="582.44000000000005"/>
    <n v="8646.9599999999991"/>
    <n v="0"/>
    <n v="0"/>
    <n v="1029"/>
    <n v="41331.730000000003"/>
    <n v="324"/>
    <n v="22587.7"/>
    <n v="0"/>
    <n v="0"/>
    <n v="0"/>
    <n v="0"/>
    <n v="87.808000000000007"/>
    <n v="370.44"/>
    <n v="62.193171600000007"/>
    <n v="0"/>
    <n v="432.63317160000003"/>
    <n v="127.008"/>
    <n v="929"/>
    <n v="37285.97"/>
    <n v="888.06517159999999"/>
    <n v="0"/>
  </r>
  <r>
    <x v="5"/>
    <s v="415. SWEETY K. CRATE(M.W)"/>
    <s v="Kitchen Crate"/>
    <s v="Finished Good"/>
    <s v="Pcs."/>
    <n v="360"/>
    <n v="392"/>
    <n v="219"/>
    <n v="64.64"/>
    <n v="9356.81"/>
    <n v="0"/>
    <n v="0"/>
    <n v="206"/>
    <n v="8165"/>
    <n v="63"/>
    <n v="4455.75"/>
    <n v="0"/>
    <n v="0"/>
    <n v="0"/>
    <n v="0"/>
    <n v="85.847999999999999"/>
    <n v="74.16"/>
    <n v="12.4507224"/>
    <n v="0"/>
    <n v="86.6107224"/>
    <n v="24.696000000000002"/>
    <n v="362"/>
    <n v="14920.6"/>
    <n v="126.5547224"/>
    <n v="0"/>
  </r>
  <r>
    <x v="5"/>
    <s v="415. SWEETY K. CRATE(P)"/>
    <s v="Kitchen Crate"/>
    <s v="Finished Good"/>
    <s v="Pcs."/>
    <n v="360"/>
    <n v="392"/>
    <n v="212"/>
    <n v="222.64"/>
    <n v="8179.64"/>
    <n v="0"/>
    <n v="0"/>
    <n v="598"/>
    <n v="23873.74"/>
    <n v="161"/>
    <n v="10997.25"/>
    <n v="0"/>
    <n v="0"/>
    <n v="0"/>
    <n v="0"/>
    <n v="83.103999999999999"/>
    <n v="215.28"/>
    <n v="36.143359200000006"/>
    <n v="0"/>
    <n v="251.42335919999999"/>
    <n v="63.112000000000002"/>
    <n v="649"/>
    <n v="25765.51"/>
    <n v="410.95135919999996"/>
    <n v="0"/>
  </r>
  <r>
    <x v="5"/>
    <s v="415. SWEETY K. CRATE(S)"/>
    <s v="Kitchen Crate"/>
    <s v="Finished Good"/>
    <s v="Pcs."/>
    <n v="360"/>
    <n v="392"/>
    <n v="157"/>
    <n v="337.61"/>
    <n v="6145.78"/>
    <n v="0"/>
    <n v="0"/>
    <n v="295"/>
    <n v="11742.79"/>
    <n v="38"/>
    <n v="2787"/>
    <n v="0"/>
    <n v="0"/>
    <n v="0"/>
    <n v="0"/>
    <n v="61.543999999999997"/>
    <n v="106.2"/>
    <n v="17.829918000000003"/>
    <n v="0"/>
    <n v="124.02991800000001"/>
    <n v="14.896000000000001"/>
    <n v="414"/>
    <n v="16385.849999999999"/>
    <n v="446.74391800000001"/>
    <n v="0"/>
  </r>
  <r>
    <x v="5"/>
    <s v="415. SWEETY K.CRATE(O)"/>
    <s v="Kitchen Crate"/>
    <s v="Finished Good"/>
    <s v="Pcs."/>
    <n v="360"/>
    <n v="392"/>
    <n v="260"/>
    <n v="106.61"/>
    <n v="10716.5"/>
    <n v="0"/>
    <n v="0"/>
    <n v="318"/>
    <n v="12649.48"/>
    <n v="122"/>
    <n v="8521"/>
    <n v="0"/>
    <n v="0"/>
    <n v="0"/>
    <n v="0"/>
    <n v="101.92"/>
    <n v="114.48"/>
    <n v="19.2200472"/>
    <n v="0"/>
    <n v="133.7000472"/>
    <n v="47.823999999999998"/>
    <n v="456"/>
    <n v="18394.57"/>
    <n v="192.48604719999997"/>
    <n v="0"/>
  </r>
  <r>
    <x v="5"/>
    <s v="418. SUPRIYA K. CRATE (B)"/>
    <s v="Kitchen Crate"/>
    <s v="Finished Good"/>
    <s v="Pcs."/>
    <n v="610"/>
    <n v="665"/>
    <n v="113"/>
    <n v="706.72"/>
    <n v="7324.56"/>
    <n v="0"/>
    <n v="0"/>
    <n v="50"/>
    <n v="3404.03"/>
    <n v="245"/>
    <n v="29722.76"/>
    <n v="0"/>
    <n v="0"/>
    <n v="0"/>
    <n v="0"/>
    <n v="75.144999999999996"/>
    <n v="30.5"/>
    <n v="5.1206450000000006"/>
    <n v="190"/>
    <n v="225.620645"/>
    <n v="162.92500000000001"/>
    <n v="-82"/>
    <n v="-8016.27"/>
    <n v="769.41564500000004"/>
    <n v="0"/>
  </r>
  <r>
    <x v="5"/>
    <s v="418.SUPRIYA K.CRATE (M.B)"/>
    <s v="Kitchen Crate"/>
    <s v="Finished Good"/>
    <s v="Pcs."/>
    <n v="610"/>
    <n v="665"/>
    <n v="154"/>
    <n v="227.81"/>
    <n v="9853.01"/>
    <n v="0"/>
    <n v="0"/>
    <n v="0"/>
    <n v="0"/>
    <n v="20"/>
    <n v="2377.9"/>
    <n v="0"/>
    <n v="0"/>
    <n v="0"/>
    <n v="0"/>
    <n v="102.41"/>
    <n v="0"/>
    <n v="0"/>
    <n v="0"/>
    <n v="0"/>
    <n v="13.3"/>
    <n v="134"/>
    <n v="8573.39"/>
    <n v="214.51"/>
    <n v="0"/>
  </r>
  <r>
    <x v="5"/>
    <s v="418.SUPRIYA K.CRATE (O)"/>
    <s v="Kitchen Crate"/>
    <s v="Finished Good"/>
    <s v="Pcs."/>
    <n v="610"/>
    <n v="665"/>
    <n v="152"/>
    <n v="212.6"/>
    <n v="10940.93"/>
    <n v="0"/>
    <n v="0"/>
    <n v="0"/>
    <n v="0"/>
    <n v="35"/>
    <n v="4144"/>
    <n v="0"/>
    <n v="0"/>
    <n v="0"/>
    <n v="0"/>
    <n v="101.08"/>
    <n v="0"/>
    <n v="0"/>
    <n v="10"/>
    <n v="10"/>
    <n v="23.274999999999999"/>
    <n v="117"/>
    <n v="8421.64"/>
    <n v="199.32499999999999"/>
    <n v="0"/>
  </r>
  <r>
    <x v="5"/>
    <s v="418.SUPRIYA K.CRATE (P)"/>
    <s v="Kitchen Crate"/>
    <s v="Finished Good"/>
    <s v="Pcs."/>
    <n v="610"/>
    <n v="665"/>
    <n v="670"/>
    <n v="457.36"/>
    <n v="44458.67"/>
    <n v="0"/>
    <n v="0"/>
    <n v="0"/>
    <n v="0"/>
    <n v="104"/>
    <n v="12612.44"/>
    <n v="0"/>
    <n v="0"/>
    <n v="0"/>
    <n v="0"/>
    <n v="445.55"/>
    <n v="0"/>
    <n v="0"/>
    <n v="0"/>
    <n v="0"/>
    <n v="69.16"/>
    <n v="566"/>
    <n v="37557.620000000003"/>
    <n v="388.20000000000005"/>
    <n v="0"/>
  </r>
  <r>
    <x v="5"/>
    <s v="418.SUPRIYA K.CRATE (S)"/>
    <s v="Kitchen Crate"/>
    <s v="Finished Good"/>
    <s v="Pcs."/>
    <n v="610"/>
    <n v="665"/>
    <n v="250"/>
    <n v="387.97"/>
    <n v="16048.8"/>
    <n v="0"/>
    <n v="0"/>
    <n v="0"/>
    <n v="0"/>
    <n v="60"/>
    <n v="7117.5"/>
    <n v="0"/>
    <n v="0"/>
    <n v="0"/>
    <n v="0"/>
    <n v="166.25"/>
    <n v="0"/>
    <n v="0"/>
    <n v="0"/>
    <n v="0"/>
    <n v="39.9"/>
    <n v="190"/>
    <n v="12197.09"/>
    <n v="348.07000000000005"/>
    <n v="0"/>
  </r>
  <r>
    <x v="5"/>
    <s v="418.SUPRIYA K.CRATE( M.W.)"/>
    <s v="Kitchen Crate"/>
    <s v="Finished Good"/>
    <s v="Pcs."/>
    <n v="610"/>
    <n v="665"/>
    <n v="257"/>
    <n v="142.68"/>
    <n v="42405"/>
    <n v="0"/>
    <n v="0"/>
    <n v="0"/>
    <n v="0"/>
    <n v="10"/>
    <n v="1282.9000000000001"/>
    <n v="0"/>
    <n v="0"/>
    <n v="0"/>
    <n v="0"/>
    <n v="170.905"/>
    <n v="0"/>
    <n v="0"/>
    <n v="130"/>
    <n v="130"/>
    <n v="6.65"/>
    <n v="247"/>
    <n v="40755"/>
    <n v="266.03000000000003"/>
    <n v="0"/>
  </r>
  <r>
    <x v="5"/>
    <s v="421 Mini Marina 20 (Blue)"/>
    <s v="Kitchen Crate"/>
    <s v="Finished Good"/>
    <s v="Pcs."/>
    <n v="700"/>
    <n v="763"/>
    <n v="730"/>
    <n v="928.77"/>
    <n v="48235.360000000001"/>
    <n v="0"/>
    <n v="0"/>
    <n v="0"/>
    <n v="0"/>
    <n v="85"/>
    <n v="9612.4"/>
    <n v="0"/>
    <n v="0"/>
    <n v="0"/>
    <n v="0"/>
    <n v="556.99"/>
    <n v="0"/>
    <n v="0"/>
    <n v="200"/>
    <n v="200"/>
    <n v="64.855000000000004"/>
    <n v="645"/>
    <n v="42618.91"/>
    <n v="1063.915"/>
    <n v="0"/>
  </r>
  <r>
    <x v="5"/>
    <s v="421 Mini Marina 20 (Orange)"/>
    <s v="Kitchen Crate"/>
    <s v="Finished Good"/>
    <s v="Pcs."/>
    <n v="700"/>
    <n v="763"/>
    <n v="451"/>
    <n v="413.14"/>
    <n v="29455.17"/>
    <n v="0"/>
    <n v="0"/>
    <n v="0"/>
    <n v="0"/>
    <n v="30"/>
    <n v="3262.5"/>
    <n v="0"/>
    <n v="0"/>
    <n v="0"/>
    <n v="0"/>
    <n v="344.113"/>
    <n v="0"/>
    <n v="0"/>
    <n v="0"/>
    <n v="0"/>
    <n v="22.89"/>
    <n v="421"/>
    <n v="27495.85"/>
    <n v="390.25"/>
    <n v="0"/>
  </r>
  <r>
    <x v="5"/>
    <s v="421 Mini Marina 20 (Pink)"/>
    <s v="Kitchen Crate"/>
    <s v="Finished Good"/>
    <s v="Pcs."/>
    <n v="700"/>
    <n v="763"/>
    <n v="394"/>
    <n v="736.62"/>
    <n v="24793.040000000001"/>
    <n v="0"/>
    <n v="0"/>
    <n v="0"/>
    <n v="0"/>
    <n v="105"/>
    <n v="12004.8"/>
    <n v="0"/>
    <n v="0"/>
    <n v="0"/>
    <n v="0"/>
    <n v="300.62200000000001"/>
    <n v="0"/>
    <n v="0"/>
    <n v="0"/>
    <n v="0"/>
    <n v="80.114999999999995"/>
    <n v="289"/>
    <n v="18185.759999999998"/>
    <n v="656.505"/>
    <n v="0"/>
  </r>
  <r>
    <x v="5"/>
    <s v="422. SUJATA K.CRATE (O)"/>
    <s v="Kitchen Crate"/>
    <s v="Finished Good"/>
    <s v="Pcs."/>
    <n v="1050"/>
    <n v="1144"/>
    <n v="114"/>
    <n v="221.1"/>
    <n v="13120.2"/>
    <n v="0"/>
    <n v="0"/>
    <n v="0"/>
    <n v="0"/>
    <n v="62"/>
    <n v="11591.9"/>
    <n v="0"/>
    <n v="0"/>
    <n v="0"/>
    <n v="0"/>
    <n v="130.416"/>
    <n v="0"/>
    <n v="0"/>
    <n v="70"/>
    <n v="70"/>
    <n v="70.927999999999997"/>
    <n v="52"/>
    <n v="5984.65"/>
    <n v="220.17200000000003"/>
    <n v="0"/>
  </r>
  <r>
    <x v="5"/>
    <s v="422. SUJATA K.CRATE (P)"/>
    <s v="Kitchen Crate"/>
    <s v="Finished Good"/>
    <s v="Pcs."/>
    <n v="1050"/>
    <n v="1144"/>
    <n v="328"/>
    <n v="1059.1500000000001"/>
    <n v="35402.379999999997"/>
    <n v="0"/>
    <n v="0"/>
    <n v="0"/>
    <n v="0"/>
    <n v="93"/>
    <n v="18068.990000000002"/>
    <n v="0"/>
    <n v="0"/>
    <n v="0"/>
    <n v="0"/>
    <n v="375.23200000000003"/>
    <n v="0"/>
    <n v="0"/>
    <n v="160"/>
    <n v="160"/>
    <n v="106.392"/>
    <n v="235"/>
    <n v="25364.52"/>
    <n v="1112.758"/>
    <n v="0"/>
  </r>
  <r>
    <x v="5"/>
    <s v="422.SUJATA K.CRATE ( M.B)"/>
    <s v="Kitchen Crate"/>
    <s v="Finished Good"/>
    <s v="Pcs."/>
    <n v="1050"/>
    <n v="1144"/>
    <n v="104"/>
    <n v="587.95000000000005"/>
    <n v="11145.05"/>
    <n v="0"/>
    <n v="0"/>
    <n v="0"/>
    <n v="0"/>
    <n v="14"/>
    <n v="2677.4"/>
    <n v="0"/>
    <n v="0"/>
    <n v="0"/>
    <n v="0"/>
    <n v="118.976"/>
    <n v="0"/>
    <n v="0"/>
    <n v="130"/>
    <n v="130"/>
    <n v="16.015999999999998"/>
    <n v="90"/>
    <n v="9644.75"/>
    <n v="701.93400000000008"/>
    <n v="0"/>
  </r>
  <r>
    <x v="5"/>
    <s v="422.SUJATA K.CRATE (B)"/>
    <s v="Kitchen Crate"/>
    <s v="Finished Good"/>
    <s v="Pcs."/>
    <n v="1050"/>
    <n v="1144"/>
    <n v="405"/>
    <n v="1554.46"/>
    <n v="43969.81"/>
    <n v="0"/>
    <n v="0"/>
    <n v="0"/>
    <n v="0"/>
    <n v="221"/>
    <n v="42156.83"/>
    <n v="0"/>
    <n v="0"/>
    <n v="0"/>
    <n v="0"/>
    <n v="463.32"/>
    <n v="0"/>
    <n v="0"/>
    <n v="310"/>
    <n v="310"/>
    <n v="252.82400000000001"/>
    <n v="184"/>
    <n v="19976.419999999998"/>
    <n v="1611.636"/>
    <n v="0"/>
  </r>
  <r>
    <x v="5"/>
    <s v="422.SUJATA K.CRATE (M.W)"/>
    <s v="Kitchen Crate"/>
    <s v="Finished Good"/>
    <s v="Pcs."/>
    <n v="1050"/>
    <n v="1144"/>
    <n v="130"/>
    <n v="350.26"/>
    <n v="15669.03"/>
    <n v="0"/>
    <n v="0"/>
    <n v="0"/>
    <n v="0"/>
    <n v="44"/>
    <n v="8493.7999999999993"/>
    <n v="0"/>
    <n v="0"/>
    <n v="0"/>
    <n v="0"/>
    <n v="148.72"/>
    <n v="0"/>
    <n v="0"/>
    <n v="240"/>
    <n v="240"/>
    <n v="50.335999999999999"/>
    <n v="86"/>
    <n v="10365.67"/>
    <n v="539.92399999999998"/>
    <n v="0"/>
  </r>
  <r>
    <x v="5"/>
    <s v="422.SUJATA K.CRATE (S)"/>
    <s v="Kitchen Crate"/>
    <s v="Finished Good"/>
    <s v="Pcs."/>
    <n v="1050"/>
    <n v="1144"/>
    <n v="-5"/>
    <n v="1101.69"/>
    <n v="-537.67999999999995"/>
    <n v="0"/>
    <n v="0"/>
    <n v="40"/>
    <n v="4421.51"/>
    <n v="70"/>
    <n v="13431.8"/>
    <n v="0"/>
    <n v="0"/>
    <n v="0"/>
    <n v="0"/>
    <n v="-5.72"/>
    <n v="42"/>
    <n v="7.05138"/>
    <n v="390"/>
    <n v="439.05137999999999"/>
    <n v="80.08"/>
    <n v="-35"/>
    <n v="-6867.05"/>
    <n v="1460.66138"/>
    <n v="0"/>
  </r>
  <r>
    <x v="5"/>
    <s v="423 Marina 22&quot;(Blue)"/>
    <s v="Kitchen Crate"/>
    <s v="Finished Good"/>
    <s v="Pcs."/>
    <n v="970"/>
    <n v="1057"/>
    <n v="379"/>
    <n v="1051.3900000000001"/>
    <n v="37663.79"/>
    <n v="0"/>
    <n v="0"/>
    <n v="0"/>
    <n v="0"/>
    <n v="91"/>
    <n v="14803.73"/>
    <n v="0"/>
    <n v="0"/>
    <n v="0"/>
    <n v="0"/>
    <n v="400.60300000000001"/>
    <n v="0"/>
    <n v="0"/>
    <n v="240"/>
    <n v="240"/>
    <n v="96.186999999999998"/>
    <n v="288"/>
    <n v="28620.51"/>
    <n v="1195.2030000000002"/>
    <n v="0"/>
  </r>
  <r>
    <x v="5"/>
    <s v="423 Marina 22&quot;(orange)"/>
    <s v="Kitchen Crate"/>
    <s v="Finished Good"/>
    <s v="Pcs."/>
    <n v="970"/>
    <n v="1057"/>
    <n v="197"/>
    <n v="334.92"/>
    <n v="18840.38"/>
    <n v="0"/>
    <n v="0"/>
    <n v="0"/>
    <n v="0"/>
    <n v="8"/>
    <n v="1374.32"/>
    <n v="0"/>
    <n v="0"/>
    <n v="0"/>
    <n v="0"/>
    <n v="208.22900000000001"/>
    <n v="0"/>
    <n v="0"/>
    <n v="0"/>
    <n v="0"/>
    <n v="8.4559999999999995"/>
    <n v="189"/>
    <n v="18075.29"/>
    <n v="326.464"/>
    <n v="0"/>
  </r>
  <r>
    <x v="5"/>
    <s v="423 Marina 22&quot;(Pink)"/>
    <s v="Kitchen Crate"/>
    <s v="Finished Good"/>
    <s v="Pcs."/>
    <n v="970"/>
    <n v="1057"/>
    <n v="288"/>
    <n v="610.79999999999995"/>
    <n v="29212.04"/>
    <n v="0"/>
    <n v="0"/>
    <n v="0"/>
    <n v="0"/>
    <n v="82"/>
    <n v="13323.08"/>
    <n v="0"/>
    <n v="0"/>
    <n v="0"/>
    <n v="0"/>
    <n v="304.416"/>
    <n v="0"/>
    <n v="0"/>
    <n v="30"/>
    <n v="30"/>
    <n v="86.674000000000007"/>
    <n v="206"/>
    <n v="20894.72"/>
    <n v="554.12599999999998"/>
    <n v="0"/>
  </r>
  <r>
    <x v="5"/>
    <s v="5 Ltr Bkt Only Handle (M.baize)"/>
    <s v="Component"/>
    <s v="Trading"/>
    <s v="Pcs."/>
    <m/>
    <n v="0"/>
    <n v="152"/>
    <n v="1.63"/>
    <n v="560.09"/>
    <n v="0"/>
    <n v="0"/>
    <n v="0"/>
    <n v="0"/>
    <n v="0"/>
    <n v="0"/>
    <n v="0"/>
    <n v="0"/>
    <n v="0"/>
    <n v="0"/>
    <n v="0"/>
    <n v="0"/>
    <n v="0"/>
    <n v="0"/>
    <n v="0"/>
    <n v="0"/>
    <n v="152"/>
    <n v="560.09"/>
    <n v="1.63"/>
    <n v="0"/>
  </r>
  <r>
    <x v="5"/>
    <s v="5 Ltr Bkt Only Handle (M.white)"/>
    <s v="Component"/>
    <s v="Trading"/>
    <s v="Pcs."/>
    <m/>
    <n v="0"/>
    <n v="232"/>
    <n v="15.76"/>
    <n v="881.5"/>
    <n v="0"/>
    <n v="0"/>
    <n v="0"/>
    <n v="0"/>
    <n v="0"/>
    <n v="0"/>
    <n v="0"/>
    <n v="0"/>
    <n v="0"/>
    <n v="0"/>
    <n v="0"/>
    <n v="0"/>
    <n v="0"/>
    <n v="0"/>
    <n v="0"/>
    <n v="0"/>
    <n v="232"/>
    <n v="881.5"/>
    <n v="15.76"/>
    <n v="0"/>
  </r>
  <r>
    <x v="5"/>
    <s v="5 Ltr Bkt Only Handle (orange)"/>
    <s v="Component"/>
    <s v="Trading"/>
    <s v="Pcs."/>
    <m/>
    <n v="0"/>
    <n v="18"/>
    <n v="2.75"/>
    <n v="66.52"/>
    <n v="0"/>
    <n v="0"/>
    <n v="100"/>
    <n v="376.05"/>
    <n v="0"/>
    <n v="0"/>
    <n v="100"/>
    <n v="16.876000000000001"/>
    <n v="116.876"/>
    <n v="375"/>
    <n v="0"/>
    <n v="0"/>
    <n v="0"/>
    <n v="0"/>
    <n v="0"/>
    <n v="0"/>
    <n v="18"/>
    <n v="67.510000000000005"/>
    <n v="2.75"/>
    <n v="0"/>
  </r>
  <r>
    <x v="5"/>
    <s v="5 Ltr Bkt Only Handle(blue)"/>
    <s v="Component"/>
    <s v="Trading"/>
    <s v="Pcs."/>
    <m/>
    <m/>
    <m/>
    <n v="105.69"/>
    <m/>
    <m/>
    <m/>
    <m/>
    <m/>
    <m/>
    <m/>
    <m/>
    <m/>
    <n v="0"/>
    <m/>
    <n v="0"/>
    <n v="0"/>
    <n v="0"/>
    <n v="0"/>
    <n v="0"/>
    <n v="0"/>
    <m/>
    <m/>
    <n v="105.69"/>
    <n v="0"/>
  </r>
  <r>
    <x v="5"/>
    <s v="5 Ltr Bkt Only Handle(pink)"/>
    <s v="Component"/>
    <s v="Trading"/>
    <s v="Pcs."/>
    <m/>
    <n v="0"/>
    <n v="260"/>
    <n v="37.47"/>
    <n v="961.3"/>
    <n v="0"/>
    <n v="0"/>
    <n v="0"/>
    <n v="0"/>
    <n v="0"/>
    <n v="0"/>
    <n v="0"/>
    <n v="0"/>
    <n v="0"/>
    <n v="0"/>
    <n v="0"/>
    <n v="0"/>
    <n v="0"/>
    <n v="0"/>
    <n v="0"/>
    <n v="0"/>
    <n v="260"/>
    <n v="961.3"/>
    <n v="37.47"/>
    <n v="0"/>
  </r>
  <r>
    <x v="5"/>
    <s v="5 Ltr Bkt Only Handle(sil)"/>
    <s v="Component"/>
    <s v="Trading"/>
    <s v="Pcs."/>
    <m/>
    <n v="0"/>
    <n v="2"/>
    <n v="1.54"/>
    <n v="7.39"/>
    <n v="0"/>
    <n v="0"/>
    <n v="0"/>
    <n v="0"/>
    <n v="0"/>
    <n v="0"/>
    <n v="0"/>
    <n v="0"/>
    <n v="0"/>
    <n v="0"/>
    <n v="0"/>
    <n v="0"/>
    <n v="0"/>
    <n v="0"/>
    <n v="0"/>
    <n v="0"/>
    <n v="2"/>
    <n v="7.39"/>
    <n v="1.54"/>
    <n v="0"/>
  </r>
  <r>
    <x v="5"/>
    <s v="503 PADMA BUCKET 3.5L (BLUE)"/>
    <s v="Bucket"/>
    <s v="Finished Good"/>
    <s v="Pcs."/>
    <n v="205"/>
    <n v="223"/>
    <n v="93"/>
    <n v="130.34"/>
    <n v="2242.2199999999998"/>
    <n v="0"/>
    <n v="0"/>
    <n v="436"/>
    <n v="10847.47"/>
    <n v="330"/>
    <n v="12440.7"/>
    <n v="0"/>
    <n v="0"/>
    <n v="0"/>
    <n v="0"/>
    <n v="20.739000000000001"/>
    <n v="89.38"/>
    <n v="15.006008200000002"/>
    <n v="0"/>
    <n v="104.38600819999999"/>
    <n v="73.59"/>
    <n v="199"/>
    <n v="4924.09"/>
    <n v="161.13600819999999"/>
    <n v="0"/>
  </r>
  <r>
    <x v="5"/>
    <s v="503 PADMA BUCKET 3.5L (M. BEZ)"/>
    <s v="Bucket"/>
    <s v="Finished Good"/>
    <s v="Pcs."/>
    <n v="205"/>
    <n v="223"/>
    <n v="155"/>
    <n v="13.71"/>
    <n v="4529.33"/>
    <n v="0"/>
    <n v="0"/>
    <n v="60"/>
    <n v="1526.74"/>
    <n v="60"/>
    <n v="2370"/>
    <n v="0"/>
    <n v="0"/>
    <n v="0"/>
    <n v="0"/>
    <n v="34.564999999999998"/>
    <n v="12.3"/>
    <n v="2.0650470000000003"/>
    <n v="20"/>
    <n v="34.365047000000004"/>
    <n v="13.38"/>
    <n v="155"/>
    <n v="4366.01"/>
    <n v="34.695047000000002"/>
    <n v="0"/>
  </r>
  <r>
    <x v="5"/>
    <s v="503 PADMA BUCKET 3.5L (M. WHITE)"/>
    <s v="Bucket"/>
    <s v="Finished Good"/>
    <s v="Pcs."/>
    <n v="205"/>
    <n v="223"/>
    <n v="226"/>
    <n v="44.68"/>
    <n v="6082.83"/>
    <n v="0"/>
    <n v="0"/>
    <n v="294"/>
    <n v="7558.96"/>
    <n v="30"/>
    <n v="1194.3"/>
    <n v="0"/>
    <n v="0"/>
    <n v="0"/>
    <n v="0"/>
    <n v="50.398000000000003"/>
    <n v="60.27"/>
    <n v="10.118730300000001"/>
    <n v="0"/>
    <n v="70.388730300000006"/>
    <n v="6.69"/>
    <n v="490"/>
    <n v="12854.76"/>
    <n v="108.3787303"/>
    <n v="0"/>
  </r>
  <r>
    <x v="5"/>
    <s v="503 PADMA BUCKET 3.5L (ORG)"/>
    <s v="Bucket"/>
    <s v="Finished Good"/>
    <s v="Pcs."/>
    <n v="205"/>
    <n v="223"/>
    <n v="109"/>
    <n v="57.47"/>
    <n v="2707.21"/>
    <n v="0"/>
    <n v="0"/>
    <n v="431"/>
    <n v="11035.39"/>
    <n v="180"/>
    <n v="6670.8"/>
    <n v="0"/>
    <n v="0"/>
    <n v="0"/>
    <n v="0"/>
    <n v="24.306999999999999"/>
    <n v="88.355000000000004"/>
    <n v="14.833920950000001"/>
    <n v="0"/>
    <n v="103.18892095000001"/>
    <n v="40.14"/>
    <n v="360"/>
    <n v="9161.73"/>
    <n v="120.51892095000001"/>
    <n v="0"/>
  </r>
  <r>
    <x v="5"/>
    <s v="503 PADMA BUCKET 3.5L (PINK)"/>
    <s v="Bucket"/>
    <s v="Finished Good"/>
    <s v="Pcs."/>
    <n v="205"/>
    <n v="223"/>
    <n v="338"/>
    <n v="45.46"/>
    <n v="8462.59"/>
    <n v="0"/>
    <n v="0"/>
    <n v="133"/>
    <n v="3401.12"/>
    <n v="332"/>
    <n v="12657.68"/>
    <n v="0"/>
    <n v="0"/>
    <n v="0"/>
    <n v="0"/>
    <n v="75.373999999999995"/>
    <n v="27.265000000000001"/>
    <n v="4.57752085"/>
    <n v="50"/>
    <n v="81.84252085"/>
    <n v="74.036000000000001"/>
    <n v="139"/>
    <n v="3501.18"/>
    <n v="53.266520850000006"/>
    <n v="0"/>
  </r>
  <r>
    <x v="5"/>
    <s v="503 PADMA BUCKET 3.5L (SILVER)"/>
    <s v="Bucket"/>
    <s v="Finished Good"/>
    <s v="Pcs."/>
    <n v="205"/>
    <n v="223"/>
    <n v="347"/>
    <n v="91.44"/>
    <n v="8700.99"/>
    <n v="0"/>
    <n v="0"/>
    <n v="460"/>
    <n v="11778.34"/>
    <n v="240"/>
    <n v="9216.6"/>
    <n v="0"/>
    <n v="0"/>
    <n v="0"/>
    <n v="0"/>
    <n v="77.381"/>
    <n v="94.3"/>
    <n v="15.832027"/>
    <n v="0"/>
    <n v="110.13202699999999"/>
    <n v="53.52"/>
    <n v="567"/>
    <n v="14388.81"/>
    <n v="148.05202699999998"/>
    <n v="0"/>
  </r>
  <r>
    <x v="5"/>
    <s v="505 TAPI BUCKET 5L (BLUE)"/>
    <s v="Bucket"/>
    <s v="Finished Good"/>
    <s v="Pcs."/>
    <n v="270"/>
    <n v="294"/>
    <n v="837"/>
    <n v="489.43"/>
    <n v="23562.87"/>
    <n v="0"/>
    <n v="0"/>
    <n v="0"/>
    <n v="0"/>
    <n v="848"/>
    <n v="37938.959999999999"/>
    <n v="0"/>
    <n v="0"/>
    <n v="0"/>
    <n v="0"/>
    <n v="246.078"/>
    <n v="0"/>
    <n v="0"/>
    <n v="0"/>
    <n v="0"/>
    <n v="249.31200000000001"/>
    <n v="-11"/>
    <n v="-309.67"/>
    <n v="240.11799999999999"/>
    <n v="0"/>
  </r>
  <r>
    <x v="5"/>
    <s v="505 TAPI BUCKET 5L (M. BEZ)"/>
    <s v="Bucket"/>
    <s v="Finished Good"/>
    <s v="Pcs."/>
    <n v="270"/>
    <n v="294"/>
    <n v="372"/>
    <n v="122.38"/>
    <n v="10361.77"/>
    <n v="0"/>
    <n v="0"/>
    <n v="0"/>
    <n v="0"/>
    <n v="120"/>
    <n v="5669.1"/>
    <n v="0"/>
    <n v="0"/>
    <n v="0"/>
    <n v="0"/>
    <n v="109.36799999999999"/>
    <n v="0"/>
    <n v="0"/>
    <n v="0"/>
    <n v="0"/>
    <n v="35.28"/>
    <n v="252"/>
    <n v="7019.25"/>
    <n v="87.1"/>
    <n v="0"/>
  </r>
  <r>
    <x v="5"/>
    <s v="505 TAPI BUCKET 5L (M. WHITE)"/>
    <s v="Bucket"/>
    <s v="Finished Good"/>
    <s v="Pcs."/>
    <n v="270"/>
    <n v="294"/>
    <n v="164"/>
    <n v="50.31"/>
    <n v="5059.99"/>
    <n v="0"/>
    <n v="0"/>
    <n v="0"/>
    <n v="0"/>
    <n v="30"/>
    <n v="1423.2"/>
    <n v="0"/>
    <n v="0"/>
    <n v="0"/>
    <n v="0"/>
    <n v="48.216000000000001"/>
    <n v="0"/>
    <n v="0"/>
    <n v="0"/>
    <n v="0"/>
    <n v="8.82"/>
    <n v="134"/>
    <n v="4134.38"/>
    <n v="41.49"/>
    <n v="0"/>
  </r>
  <r>
    <x v="5"/>
    <s v="505 TAPI BUCKET 5L (ORG)"/>
    <s v="Bucket"/>
    <s v="Finished Good"/>
    <s v="Pcs."/>
    <n v="270"/>
    <n v="294"/>
    <n v="161"/>
    <n v="120.19"/>
    <n v="4495.18"/>
    <n v="0"/>
    <n v="0"/>
    <n v="100"/>
    <n v="2854.72"/>
    <n v="360"/>
    <n v="15751.5"/>
    <n v="0"/>
    <n v="0"/>
    <n v="0"/>
    <n v="0"/>
    <n v="47.334000000000003"/>
    <n v="27"/>
    <n v="4.5330300000000001"/>
    <n v="0"/>
    <n v="31.53303"/>
    <n v="105.84"/>
    <n v="-99"/>
    <n v="-4426.4799999999996"/>
    <n v="45.883029999999991"/>
    <n v="0"/>
  </r>
  <r>
    <x v="5"/>
    <s v="505 TAPI BUCKET 5L (PINK)"/>
    <s v="Bucket"/>
    <s v="Finished Good"/>
    <s v="Pcs."/>
    <n v="270"/>
    <n v="294"/>
    <n v="797"/>
    <n v="224.46"/>
    <n v="22270.71"/>
    <n v="0"/>
    <n v="0"/>
    <n v="0"/>
    <n v="0"/>
    <n v="510"/>
    <n v="23142.9"/>
    <n v="0"/>
    <n v="0"/>
    <n v="0"/>
    <n v="0"/>
    <n v="234.31800000000001"/>
    <n v="0"/>
    <n v="0"/>
    <n v="0"/>
    <n v="0"/>
    <n v="149.94"/>
    <n v="287"/>
    <n v="8019.69"/>
    <n v="74.52000000000001"/>
    <n v="0"/>
  </r>
  <r>
    <x v="5"/>
    <s v="505 TAPI BUCKET 5L (SILVER)"/>
    <s v="Bucket"/>
    <s v="Finished Good"/>
    <s v="Pcs."/>
    <n v="270"/>
    <n v="294"/>
    <n v="470"/>
    <n v="127.97"/>
    <n v="13088.68"/>
    <n v="0"/>
    <n v="0"/>
    <n v="0"/>
    <n v="0"/>
    <n v="420"/>
    <n v="19505.7"/>
    <n v="0"/>
    <n v="0"/>
    <n v="0"/>
    <n v="0"/>
    <n v="138.18"/>
    <n v="0"/>
    <n v="0"/>
    <n v="0"/>
    <n v="0"/>
    <n v="123.48"/>
    <n v="50"/>
    <n v="1392.41"/>
    <n v="4.4899999999999949"/>
    <n v="0"/>
  </r>
  <r>
    <x v="5"/>
    <s v="506.GARB. BKT.10L. W. LID(P)"/>
    <s v="Housekeeping"/>
    <s v="Finished Good"/>
    <s v="Pcs."/>
    <n v="520"/>
    <n v="567"/>
    <n v="0"/>
    <n v="13.34"/>
    <n v="0"/>
    <n v="0"/>
    <n v="0"/>
    <n v="40"/>
    <n v="3930.4"/>
    <n v="60"/>
    <n v="5955.8"/>
    <n v="0"/>
    <n v="0"/>
    <n v="0"/>
    <n v="0"/>
    <n v="0"/>
    <n v="20.8"/>
    <n v="3.4921120000000001"/>
    <n v="0"/>
    <n v="24.292111999999999"/>
    <n v="34.020000000000003"/>
    <n v="-20"/>
    <n v="-2226.6"/>
    <n v="3.6121119999999962"/>
    <n v="0"/>
  </r>
  <r>
    <x v="5"/>
    <s v="506.GARB. BKT.10L.W. LID(S)"/>
    <s v="Housekeeping"/>
    <s v="Finished Good"/>
    <s v="Pcs."/>
    <n v="520"/>
    <n v="567"/>
    <n v="0"/>
    <n v="76.540000000000006"/>
    <n v="0"/>
    <n v="0"/>
    <n v="0"/>
    <n v="40"/>
    <n v="2652.4"/>
    <n v="50"/>
    <n v="4842.5"/>
    <n v="0"/>
    <n v="0"/>
    <n v="0"/>
    <n v="0"/>
    <n v="0"/>
    <n v="20.8"/>
    <n v="3.4921120000000001"/>
    <n v="0"/>
    <n v="24.292111999999999"/>
    <n v="28.35"/>
    <n v="-10"/>
    <n v="-1113.3"/>
    <n v="72.482112000000001"/>
    <n v="0"/>
  </r>
  <r>
    <x v="5"/>
    <s v="506.GARB.Bkt. 10ltr W. Lid (RED)"/>
    <s v="Housekeeping"/>
    <s v="Trading"/>
    <s v="Pcs."/>
    <m/>
    <n v="0"/>
    <n v="7"/>
    <n v="0.32"/>
    <n v="619.01"/>
    <n v="0"/>
    <n v="0"/>
    <n v="0"/>
    <n v="0"/>
    <n v="0"/>
    <n v="0"/>
    <n v="0"/>
    <n v="0"/>
    <n v="0"/>
    <n v="0"/>
    <n v="0"/>
    <n v="0"/>
    <n v="0"/>
    <n v="0"/>
    <n v="0"/>
    <n v="0"/>
    <n v="7"/>
    <n v="619.01"/>
    <n v="0.32"/>
    <n v="0"/>
  </r>
  <r>
    <x v="5"/>
    <s v="506.GARB.BKT.10L. W. LID(B)"/>
    <s v="Housekeeping"/>
    <s v="Finished Good"/>
    <s v="Pcs."/>
    <n v="520"/>
    <n v="567"/>
    <n v="0"/>
    <n v="154.15"/>
    <n v="0"/>
    <n v="0"/>
    <n v="0"/>
    <n v="40"/>
    <n v="2666"/>
    <n v="50"/>
    <n v="4842.5"/>
    <n v="0"/>
    <n v="0"/>
    <n v="0"/>
    <n v="0"/>
    <n v="0"/>
    <n v="20.8"/>
    <n v="3.4921120000000001"/>
    <n v="0"/>
    <n v="24.292111999999999"/>
    <n v="28.35"/>
    <n v="-10"/>
    <n v="-1113.3"/>
    <n v="150.09211200000001"/>
    <n v="0"/>
  </r>
  <r>
    <x v="5"/>
    <s v="506.GARB.BKT.10L. W. LID(M.W )"/>
    <s v="Housekeeping"/>
    <s v="Finished Good"/>
    <s v="Pcs."/>
    <n v="520"/>
    <n v="567"/>
    <n v="17"/>
    <n v="1.63"/>
    <n v="1696.26"/>
    <n v="0"/>
    <n v="0"/>
    <n v="0"/>
    <n v="0"/>
    <n v="10"/>
    <n v="1113.3"/>
    <n v="0"/>
    <n v="0"/>
    <n v="0"/>
    <n v="0"/>
    <n v="9.6389999999999993"/>
    <n v="0"/>
    <n v="0"/>
    <n v="50"/>
    <n v="50"/>
    <n v="5.67"/>
    <n v="7"/>
    <n v="698.46"/>
    <n v="45.96"/>
    <n v="0"/>
  </r>
  <r>
    <x v="5"/>
    <s v="506.GARB.BKT.10L. W.LID (BL)"/>
    <s v="Housekeeping"/>
    <s v="Finished Good"/>
    <s v="Pcs."/>
    <n v="520"/>
    <n v="567"/>
    <n v="87"/>
    <n v="3.93"/>
    <n v="8111.01"/>
    <n v="0"/>
    <n v="0"/>
    <n v="0"/>
    <n v="0"/>
    <n v="0"/>
    <n v="0"/>
    <n v="0"/>
    <n v="0"/>
    <n v="0"/>
    <n v="0"/>
    <n v="49.329000000000001"/>
    <n v="0"/>
    <n v="0"/>
    <n v="0"/>
    <n v="0"/>
    <n v="0"/>
    <n v="87"/>
    <n v="8111.01"/>
    <n v="3.93"/>
    <n v="0"/>
  </r>
  <r>
    <x v="5"/>
    <s v="506.GARB.BKT.10L. W.LID(D.GR)"/>
    <s v="Housekeeping"/>
    <s v="Finished Good"/>
    <s v="Pcs."/>
    <n v="520"/>
    <n v="567"/>
    <n v="121"/>
    <n v="5.46"/>
    <n v="8600.66"/>
    <n v="0"/>
    <n v="0"/>
    <n v="0"/>
    <n v="0"/>
    <n v="0"/>
    <n v="0"/>
    <n v="0"/>
    <n v="0"/>
    <n v="0"/>
    <n v="0"/>
    <n v="68.606999999999999"/>
    <n v="0"/>
    <n v="0"/>
    <n v="0"/>
    <n v="0"/>
    <n v="0"/>
    <n v="121"/>
    <n v="8600.66"/>
    <n v="5.46"/>
    <n v="0"/>
  </r>
  <r>
    <x v="5"/>
    <s v="506.GARB.BKT.10L.W. Lid (Y)"/>
    <s v="Housekeeping"/>
    <s v="Finished Good"/>
    <s v="Pcs."/>
    <m/>
    <m/>
    <m/>
    <n v="0.6"/>
    <m/>
    <m/>
    <m/>
    <m/>
    <m/>
    <m/>
    <m/>
    <m/>
    <m/>
    <n v="0"/>
    <m/>
    <n v="0"/>
    <n v="0"/>
    <n v="0"/>
    <n v="0"/>
    <n v="0"/>
    <n v="0"/>
    <m/>
    <m/>
    <n v="0.6"/>
    <n v="0"/>
  </r>
  <r>
    <x v="5"/>
    <s v="506.GARB.BKT.10L.W.LID ( D Blue)"/>
    <s v="Housekeeping"/>
    <s v="Finished Good"/>
    <s v="Pcs."/>
    <n v="520"/>
    <n v="567"/>
    <n v="67"/>
    <n v="2.59"/>
    <n v="4735.96"/>
    <n v="0"/>
    <n v="0"/>
    <n v="0"/>
    <n v="0"/>
    <n v="0"/>
    <n v="0"/>
    <n v="0"/>
    <n v="0"/>
    <n v="0"/>
    <n v="0"/>
    <n v="37.988999999999997"/>
    <n v="0"/>
    <n v="0"/>
    <n v="10"/>
    <n v="10"/>
    <n v="0"/>
    <n v="67"/>
    <n v="4735.96"/>
    <n v="12.59"/>
    <n v="0"/>
  </r>
  <r>
    <x v="5"/>
    <s v="506.GARB.BKT.10L.W.LID(M.B)"/>
    <s v="Housekeeping"/>
    <s v="Finished Good"/>
    <s v="Pcs."/>
    <n v="520"/>
    <n v="567"/>
    <n v="0"/>
    <n v="8.15"/>
    <n v="0"/>
    <n v="0"/>
    <n v="0"/>
    <n v="0"/>
    <n v="0"/>
    <n v="10"/>
    <n v="1113.3"/>
    <n v="0"/>
    <n v="0"/>
    <n v="0"/>
    <n v="0"/>
    <n v="0"/>
    <n v="0"/>
    <n v="0"/>
    <n v="0"/>
    <n v="0"/>
    <n v="5.67"/>
    <n v="-10"/>
    <n v="-1113.3"/>
    <n v="2.4800000000000004"/>
    <n v="0"/>
  </r>
  <r>
    <x v="5"/>
    <s v="507 KAVERI BUCKET 7L (BLUE)"/>
    <s v="Bucket"/>
    <s v="Finished Good"/>
    <s v="Pcs."/>
    <n v="365"/>
    <n v="398"/>
    <n v="142"/>
    <n v="71.38"/>
    <n v="5292.89"/>
    <n v="0"/>
    <n v="0"/>
    <n v="1146"/>
    <n v="42806.67"/>
    <n v="180"/>
    <n v="12240.4"/>
    <n v="0"/>
    <n v="0"/>
    <n v="0"/>
    <n v="0"/>
    <n v="56.515999999999998"/>
    <n v="418.29"/>
    <n v="70.22670810000001"/>
    <n v="0"/>
    <n v="488.51670810000002"/>
    <n v="71.64"/>
    <n v="1108"/>
    <n v="41380.080000000002"/>
    <n v="488.25670810000008"/>
    <n v="0"/>
  </r>
  <r>
    <x v="5"/>
    <s v="507 KAVERI BUCKET 7L (M BEZ)"/>
    <s v="Bucket"/>
    <s v="Finished Good"/>
    <s v="Pcs."/>
    <n v="365"/>
    <n v="398"/>
    <n v="883"/>
    <n v="221.25"/>
    <n v="33537.339999999997"/>
    <n v="0"/>
    <n v="0"/>
    <n v="0"/>
    <n v="0"/>
    <n v="40"/>
    <n v="2737.4"/>
    <n v="0"/>
    <n v="0"/>
    <n v="0"/>
    <n v="0"/>
    <n v="351.43400000000003"/>
    <n v="0"/>
    <n v="0"/>
    <n v="0"/>
    <n v="0"/>
    <n v="15.92"/>
    <n v="843"/>
    <n v="32018.1"/>
    <n v="205.33"/>
    <n v="0"/>
  </r>
  <r>
    <x v="5"/>
    <s v="507 KAVERI BUCKET 7L (M.WT)"/>
    <s v="Bucket"/>
    <s v="Finished Good"/>
    <s v="Pcs."/>
    <n v="365"/>
    <n v="398"/>
    <n v="257"/>
    <n v="123.44"/>
    <n v="9526.81"/>
    <n v="0"/>
    <n v="0"/>
    <n v="0"/>
    <n v="0"/>
    <n v="40"/>
    <n v="2737.4"/>
    <n v="0"/>
    <n v="0"/>
    <n v="0"/>
    <n v="0"/>
    <n v="102.286"/>
    <n v="0"/>
    <n v="0"/>
    <n v="10"/>
    <n v="10"/>
    <n v="15.92"/>
    <n v="217"/>
    <n v="8044.03"/>
    <n v="117.52"/>
    <n v="0"/>
  </r>
  <r>
    <x v="5"/>
    <s v="507 KAVERI BUCKET 7L (OR)"/>
    <s v="Bucket"/>
    <s v="Finished Good"/>
    <s v="Pcs."/>
    <n v="365"/>
    <n v="398"/>
    <n v="256"/>
    <n v="21.57"/>
    <n v="9110.86"/>
    <n v="0"/>
    <n v="0"/>
    <n v="0"/>
    <n v="0"/>
    <n v="120"/>
    <n v="8010"/>
    <n v="0"/>
    <n v="0"/>
    <n v="0"/>
    <n v="0"/>
    <n v="101.88800000000001"/>
    <n v="0"/>
    <n v="0"/>
    <n v="60"/>
    <n v="60"/>
    <n v="47.76"/>
    <n v="136"/>
    <n v="4840.1400000000003"/>
    <n v="33.809999999999995"/>
    <n v="0"/>
  </r>
  <r>
    <x v="5"/>
    <s v="507 KAVERI BUCKET 7L (PINK)"/>
    <s v="Bucket"/>
    <s v="Finished Good"/>
    <s v="Pcs."/>
    <n v="365"/>
    <n v="398"/>
    <n v="439"/>
    <n v="79.64"/>
    <n v="16642.580000000002"/>
    <n v="0"/>
    <n v="0"/>
    <n v="220"/>
    <n v="8199.41"/>
    <n v="181"/>
    <n v="12415.12"/>
    <n v="0"/>
    <n v="0"/>
    <n v="0"/>
    <n v="0"/>
    <n v="174.72200000000001"/>
    <n v="80.3"/>
    <n v="13.481567"/>
    <n v="0"/>
    <n v="93.781566999999995"/>
    <n v="72.037999999999997"/>
    <n v="478"/>
    <n v="18008.689999999999"/>
    <n v="101.38356699999999"/>
    <n v="0"/>
  </r>
  <r>
    <x v="5"/>
    <s v="507 KAVERI BUCKET 7L (SIL)"/>
    <s v="Bucket"/>
    <s v="Finished Good"/>
    <s v="Pcs."/>
    <n v="365"/>
    <n v="398"/>
    <n v="110"/>
    <n v="69.55"/>
    <n v="4504.0600000000004"/>
    <n v="0"/>
    <n v="0"/>
    <n v="550"/>
    <n v="20391.38"/>
    <n v="100"/>
    <n v="6900.4"/>
    <n v="0"/>
    <n v="0"/>
    <n v="0"/>
    <n v="0"/>
    <n v="43.78"/>
    <n v="200.75"/>
    <n v="33.703917500000003"/>
    <n v="0"/>
    <n v="234.45391749999999"/>
    <n v="39.799999999999997"/>
    <n v="560"/>
    <n v="21123.41"/>
    <n v="264.20391749999999"/>
    <n v="0"/>
  </r>
  <r>
    <x v="5"/>
    <s v="508.GARB. BKT.13L.W. LID (BL.)"/>
    <s v="Housekeeping"/>
    <s v="Trading"/>
    <s v="Pcs."/>
    <m/>
    <n v="0"/>
    <n v="1"/>
    <n v="0.05"/>
    <n v="111.02"/>
    <n v="0"/>
    <n v="0"/>
    <n v="0"/>
    <n v="0"/>
    <n v="0"/>
    <n v="0"/>
    <n v="0"/>
    <n v="0"/>
    <n v="0"/>
    <n v="0"/>
    <n v="0"/>
    <n v="0"/>
    <n v="0"/>
    <n v="0"/>
    <n v="0"/>
    <n v="0"/>
    <n v="1"/>
    <n v="111.02"/>
    <n v="0.05"/>
    <n v="0"/>
  </r>
  <r>
    <x v="5"/>
    <s v="508.GARB. BKT.13L.W.LID (B)"/>
    <s v="Housekeeping"/>
    <s v="Finished Good"/>
    <s v="Pcs."/>
    <n v="590"/>
    <n v="643"/>
    <n v="0"/>
    <n v="35.17"/>
    <n v="0"/>
    <n v="0"/>
    <n v="0"/>
    <n v="40"/>
    <n v="2990"/>
    <n v="40"/>
    <n v="4440.8"/>
    <n v="0"/>
    <n v="0"/>
    <n v="0"/>
    <n v="0"/>
    <n v="0"/>
    <n v="23.6"/>
    <n v="3.9622040000000003"/>
    <n v="0"/>
    <n v="27.562204000000001"/>
    <n v="25.72"/>
    <n v="0"/>
    <n v="0"/>
    <n v="37.012204000000004"/>
    <n v="0"/>
  </r>
  <r>
    <x v="5"/>
    <s v="508.GARB.BKT.13L. W.LID (M.B.)"/>
    <s v="Housekeeping"/>
    <s v="Finished Good"/>
    <s v="Pcs."/>
    <m/>
    <m/>
    <m/>
    <n v="35.11"/>
    <m/>
    <m/>
    <m/>
    <m/>
    <m/>
    <m/>
    <m/>
    <m/>
    <m/>
    <n v="0"/>
    <m/>
    <n v="0"/>
    <n v="0"/>
    <n v="0"/>
    <n v="0"/>
    <n v="0"/>
    <n v="0"/>
    <m/>
    <m/>
    <n v="35.11"/>
    <n v="0"/>
  </r>
  <r>
    <x v="5"/>
    <s v="508.GARB.BKT.13L. W.LID (P)"/>
    <s v="Housekeeping"/>
    <s v="Finished Good"/>
    <s v="Pcs."/>
    <n v="590"/>
    <n v="643"/>
    <n v="0"/>
    <n v="97.36"/>
    <n v="0"/>
    <n v="0"/>
    <n v="0"/>
    <n v="40"/>
    <n v="3636.8"/>
    <n v="40"/>
    <n v="4440.8"/>
    <n v="0"/>
    <n v="0"/>
    <n v="0"/>
    <n v="0"/>
    <n v="0"/>
    <n v="23.6"/>
    <n v="3.9622040000000003"/>
    <n v="0"/>
    <n v="27.562204000000001"/>
    <n v="25.72"/>
    <n v="0"/>
    <n v="0"/>
    <n v="99.202203999999995"/>
    <n v="0"/>
  </r>
  <r>
    <x v="5"/>
    <s v="508.GARB.BKT.13L.W. LID (S)"/>
    <s v="Housekeeping"/>
    <s v="Finished Good"/>
    <s v="Pcs."/>
    <n v="590"/>
    <n v="643"/>
    <n v="0"/>
    <n v="31.92"/>
    <n v="0"/>
    <n v="0"/>
    <n v="0"/>
    <n v="40"/>
    <n v="2800.8"/>
    <n v="40"/>
    <n v="4440.8"/>
    <n v="0"/>
    <n v="0"/>
    <n v="0"/>
    <n v="0"/>
    <n v="0"/>
    <n v="23.6"/>
    <n v="3.9622040000000003"/>
    <n v="0"/>
    <n v="27.562204000000001"/>
    <n v="25.72"/>
    <n v="0"/>
    <n v="0"/>
    <n v="33.762204000000004"/>
    <n v="0"/>
  </r>
  <r>
    <x v="5"/>
    <s v="508.GARB.BKT.13L.W.LID ( GR)"/>
    <s v="Housekeeping"/>
    <s v="Finished Good"/>
    <s v="Pcs."/>
    <n v="590"/>
    <n v="643"/>
    <n v="0"/>
    <n v="11.26"/>
    <n v="0"/>
    <n v="0"/>
    <n v="0"/>
    <n v="40"/>
    <n v="2863.2"/>
    <n v="40"/>
    <n v="4440.8"/>
    <n v="0"/>
    <n v="0"/>
    <n v="0"/>
    <n v="0"/>
    <n v="0"/>
    <n v="23.6"/>
    <n v="3.9622040000000003"/>
    <n v="0"/>
    <n v="27.562204000000001"/>
    <n v="25.72"/>
    <n v="0"/>
    <n v="0"/>
    <n v="13.102204"/>
    <n v="0"/>
  </r>
  <r>
    <x v="5"/>
    <s v="508.GARB.BKT.13L.W.LID (M.W.)"/>
    <s v="Housekeeping"/>
    <s v="Finished Good"/>
    <s v="Pcs."/>
    <m/>
    <m/>
    <m/>
    <n v="8"/>
    <m/>
    <m/>
    <m/>
    <m/>
    <m/>
    <m/>
    <m/>
    <m/>
    <m/>
    <n v="0"/>
    <m/>
    <n v="0"/>
    <n v="0"/>
    <n v="0"/>
    <n v="0"/>
    <n v="0"/>
    <n v="0"/>
    <m/>
    <m/>
    <n v="8"/>
    <n v="0"/>
  </r>
  <r>
    <x v="5"/>
    <s v="510 YAMUNA BUCKET 10L ( M.WT)"/>
    <s v="Bucket"/>
    <s v="Finished Good"/>
    <s v="Pcs."/>
    <n v="500"/>
    <n v="545"/>
    <n v="249"/>
    <n v="152.88999999999999"/>
    <n v="14550.56"/>
    <n v="0"/>
    <n v="0"/>
    <n v="271"/>
    <n v="16247.64"/>
    <n v="115"/>
    <n v="10218.35"/>
    <n v="0"/>
    <n v="0"/>
    <n v="0"/>
    <n v="0"/>
    <n v="135.70500000000001"/>
    <n v="135.5"/>
    <n v="22.749095000000001"/>
    <n v="0"/>
    <n v="158.24909500000001"/>
    <n v="62.674999999999997"/>
    <n v="405"/>
    <n v="23987.06"/>
    <n v="248.46409499999999"/>
    <n v="0"/>
  </r>
  <r>
    <x v="5"/>
    <s v="510 YAMUNA BUCKET 10L (BLUE)"/>
    <s v="Bucket"/>
    <s v="Finished Good"/>
    <s v="Pcs."/>
    <n v="500"/>
    <n v="545"/>
    <n v="149"/>
    <n v="189.06"/>
    <n v="8860"/>
    <n v="0"/>
    <n v="0"/>
    <n v="1029"/>
    <n v="62018.94"/>
    <n v="430"/>
    <n v="36806.300000000003"/>
    <n v="0"/>
    <n v="0"/>
    <n v="0"/>
    <n v="0"/>
    <n v="81.204999999999998"/>
    <n v="514.5"/>
    <n v="86.379405000000006"/>
    <n v="0"/>
    <n v="600.87940500000002"/>
    <n v="234.35"/>
    <n v="748"/>
    <n v="45006.33"/>
    <n v="555.58940500000006"/>
    <n v="0"/>
  </r>
  <r>
    <x v="5"/>
    <s v="510 YAMUNA BUCKET 10L (M. BEZ)"/>
    <s v="Bucket"/>
    <s v="Finished Good"/>
    <s v="Pcs."/>
    <n v="500"/>
    <n v="545"/>
    <n v="255"/>
    <n v="157.41999999999999"/>
    <n v="14780.05"/>
    <n v="0"/>
    <n v="0"/>
    <n v="285"/>
    <n v="17019.53"/>
    <n v="70"/>
    <n v="6264.5"/>
    <n v="0"/>
    <n v="0"/>
    <n v="0"/>
    <n v="0"/>
    <n v="138.97499999999999"/>
    <n v="142.5"/>
    <n v="23.924325000000003"/>
    <n v="0"/>
    <n v="166.42432500000001"/>
    <n v="38.15"/>
    <n v="470"/>
    <n v="27677.42"/>
    <n v="285.69432500000005"/>
    <n v="0"/>
  </r>
  <r>
    <x v="5"/>
    <s v="510 YAMUNA BUCKET 10L (ORG)"/>
    <s v="Bucket"/>
    <s v="Finished Good"/>
    <s v="Pcs."/>
    <n v="500"/>
    <n v="545"/>
    <n v="174"/>
    <n v="105.23"/>
    <n v="10171.790000000001"/>
    <n v="0"/>
    <n v="0"/>
    <n v="232"/>
    <n v="13934.22"/>
    <n v="122"/>
    <n v="9760.1"/>
    <n v="0"/>
    <n v="0"/>
    <n v="0"/>
    <n v="0"/>
    <n v="94.83"/>
    <n v="116"/>
    <n v="19.475239999999999"/>
    <n v="0"/>
    <n v="135.47523999999999"/>
    <n v="66.489999999999995"/>
    <n v="284"/>
    <n v="16862.34"/>
    <n v="174.21523999999999"/>
    <n v="0"/>
  </r>
  <r>
    <x v="5"/>
    <s v="510 YAMUNA BUCKET 10L (PINK)"/>
    <s v="Bucket"/>
    <s v="Finished Good"/>
    <s v="Pcs."/>
    <n v="500"/>
    <n v="545"/>
    <n v="247"/>
    <n v="130.08000000000001"/>
    <n v="14660.87"/>
    <n v="0"/>
    <n v="0"/>
    <n v="415"/>
    <n v="24970.45"/>
    <n v="208"/>
    <n v="17832.8"/>
    <n v="0"/>
    <n v="0"/>
    <n v="0"/>
    <n v="0"/>
    <n v="134.61500000000001"/>
    <n v="207.5"/>
    <n v="34.837175000000002"/>
    <n v="0"/>
    <n v="242.337175"/>
    <n v="113.36"/>
    <n v="454"/>
    <n v="27179.19"/>
    <n v="259.05717500000003"/>
    <n v="0"/>
  </r>
  <r>
    <x v="5"/>
    <s v="510 YAMUNA BUCKET 10L (SILVER)"/>
    <s v="Bucket"/>
    <s v="Finished Good"/>
    <s v="Pcs."/>
    <n v="500"/>
    <n v="545"/>
    <n v="85"/>
    <n v="88.65"/>
    <n v="4934.51"/>
    <n v="0"/>
    <n v="0"/>
    <n v="640"/>
    <n v="38312.080000000002"/>
    <n v="229"/>
    <n v="20281.849999999999"/>
    <n v="0"/>
    <n v="0"/>
    <n v="0"/>
    <n v="0"/>
    <n v="46.325000000000003"/>
    <n v="320"/>
    <n v="53.724800000000002"/>
    <n v="0"/>
    <n v="373.72480000000002"/>
    <n v="124.80500000000001"/>
    <n v="496"/>
    <n v="29586.639999999999"/>
    <n v="337.56980000000004"/>
    <n v="0"/>
  </r>
  <r>
    <x v="5"/>
    <s v="515 GODAVARI BUCKET 15L (BLUE)"/>
    <s v="Bucket"/>
    <s v="Finished Good"/>
    <s v="Pcs."/>
    <n v="705"/>
    <n v="768"/>
    <n v="485"/>
    <n v="836.56"/>
    <n v="38286.51"/>
    <n v="0"/>
    <n v="0"/>
    <n v="0"/>
    <n v="0"/>
    <n v="375"/>
    <n v="40844.1"/>
    <n v="0"/>
    <n v="0"/>
    <n v="0"/>
    <n v="0"/>
    <n v="372.48"/>
    <n v="0"/>
    <n v="0"/>
    <n v="340"/>
    <n v="340"/>
    <n v="288"/>
    <n v="110"/>
    <n v="8683.5400000000009"/>
    <n v="888.56"/>
    <n v="0"/>
  </r>
  <r>
    <x v="5"/>
    <s v="515 GODAVARI BUCKET 15L (M WT.)"/>
    <s v="Bucket"/>
    <s v="Finished Good"/>
    <s v="Pcs."/>
    <n v="705"/>
    <n v="768"/>
    <n v="225"/>
    <n v="487.38"/>
    <n v="19661.57"/>
    <n v="0"/>
    <n v="0"/>
    <n v="0"/>
    <n v="0"/>
    <n v="9"/>
    <n v="970.52"/>
    <n v="0"/>
    <n v="0"/>
    <n v="0"/>
    <n v="0"/>
    <n v="172.8"/>
    <n v="0"/>
    <n v="0"/>
    <n v="150"/>
    <n v="150"/>
    <n v="6.9119999999999999"/>
    <n v="216"/>
    <n v="18875.11"/>
    <n v="630.46799999999996"/>
    <n v="0"/>
  </r>
  <r>
    <x v="5"/>
    <s v="515 GODAVARI BUCKET 15L (M.BEZ)"/>
    <s v="Bucket"/>
    <s v="Finished Good"/>
    <s v="Pcs."/>
    <n v="705"/>
    <n v="768"/>
    <n v="221"/>
    <n v="480.29"/>
    <n v="17207.060000000001"/>
    <n v="0"/>
    <n v="0"/>
    <n v="0"/>
    <n v="0"/>
    <n v="99"/>
    <n v="10871.32"/>
    <n v="0"/>
    <n v="0"/>
    <n v="0"/>
    <n v="0"/>
    <n v="169.72800000000001"/>
    <n v="0"/>
    <n v="0"/>
    <n v="150"/>
    <n v="150"/>
    <n v="76.031999999999996"/>
    <n v="122"/>
    <n v="9498.92"/>
    <n v="554.25799999999992"/>
    <n v="0"/>
  </r>
  <r>
    <x v="5"/>
    <s v="515 GODAVARI BUCKET 15L (ORANGE)"/>
    <s v="Bucket"/>
    <s v="Finished Good"/>
    <s v="Pcs."/>
    <n v="705"/>
    <n v="768"/>
    <n v="173"/>
    <n v="137.97"/>
    <n v="13768.72"/>
    <n v="0"/>
    <n v="0"/>
    <n v="0"/>
    <n v="0"/>
    <n v="65"/>
    <n v="6952.6"/>
    <n v="0"/>
    <n v="0"/>
    <n v="0"/>
    <n v="0"/>
    <n v="132.864"/>
    <n v="0"/>
    <n v="0"/>
    <n v="30"/>
    <n v="30"/>
    <n v="49.92"/>
    <n v="108"/>
    <n v="8595.5"/>
    <n v="118.05"/>
    <n v="0"/>
  </r>
  <r>
    <x v="5"/>
    <s v="515 GODAVARI BUCKET 15L (PINK)"/>
    <s v="Bucket"/>
    <s v="Finished Good"/>
    <s v="Pcs."/>
    <n v="705"/>
    <n v="768"/>
    <n v="232"/>
    <n v="782.84"/>
    <n v="17625.07"/>
    <n v="0"/>
    <n v="0"/>
    <n v="0"/>
    <n v="0"/>
    <n v="180"/>
    <n v="19546.400000000001"/>
    <n v="0"/>
    <n v="0"/>
    <n v="0"/>
    <n v="0"/>
    <n v="178.17599999999999"/>
    <n v="0"/>
    <n v="0"/>
    <n v="230"/>
    <n v="230"/>
    <n v="138.24"/>
    <n v="52"/>
    <n v="3950.45"/>
    <n v="874.6"/>
    <n v="0"/>
  </r>
  <r>
    <x v="5"/>
    <s v="515 GODAVARI BUCKET 15L (SIL)"/>
    <s v="Bucket"/>
    <s v="Finished Good"/>
    <s v="Pcs."/>
    <n v="705"/>
    <n v="768"/>
    <n v="165"/>
    <n v="163.47999999999999"/>
    <n v="13050.05"/>
    <n v="0"/>
    <n v="0"/>
    <n v="0"/>
    <n v="0"/>
    <n v="150"/>
    <n v="16436.7"/>
    <n v="0"/>
    <n v="0"/>
    <n v="0"/>
    <n v="0"/>
    <n v="126.72"/>
    <n v="0"/>
    <n v="0"/>
    <n v="190"/>
    <n v="190"/>
    <n v="115.2"/>
    <n v="15"/>
    <n v="1186.3699999999999"/>
    <n v="238.28000000000003"/>
    <n v="0"/>
  </r>
  <r>
    <x v="5"/>
    <s v="516 DOLPHIN BKT.16L (GRAY)"/>
    <s v="Bucket"/>
    <s v="Finished Good"/>
    <s v="Pcs."/>
    <n v="450"/>
    <n v="490"/>
    <n v="195"/>
    <n v="102.66"/>
    <n v="8721.7999999999993"/>
    <n v="0"/>
    <n v="0"/>
    <n v="0"/>
    <n v="0"/>
    <n v="0"/>
    <n v="0"/>
    <n v="0"/>
    <n v="0"/>
    <n v="0"/>
    <n v="0"/>
    <n v="95.55"/>
    <n v="0"/>
    <n v="0"/>
    <n v="0"/>
    <n v="0"/>
    <n v="0"/>
    <n v="195"/>
    <n v="8721.7999999999993"/>
    <n v="102.66"/>
    <n v="0"/>
  </r>
  <r>
    <x v="5"/>
    <s v="516. DOLPHIN BKT.16 L  (P.GR.)"/>
    <s v="Bucket"/>
    <s v="Finished Good"/>
    <s v="Pcs."/>
    <n v="450"/>
    <n v="490"/>
    <n v="67"/>
    <n v="507.4"/>
    <n v="3373.21"/>
    <n v="0"/>
    <n v="0"/>
    <n v="0"/>
    <n v="0"/>
    <n v="100"/>
    <n v="8421.7000000000007"/>
    <n v="0"/>
    <n v="0"/>
    <n v="0"/>
    <n v="0"/>
    <n v="32.83"/>
    <n v="0"/>
    <n v="0"/>
    <n v="50"/>
    <n v="50"/>
    <n v="49"/>
    <n v="-33"/>
    <n v="-2821.34"/>
    <n v="508.4"/>
    <n v="0"/>
  </r>
  <r>
    <x v="5"/>
    <s v="516. DOLPHIN BKT.16 LTR ( L.B)"/>
    <s v="Bucket"/>
    <s v="Finished Good"/>
    <s v="Pcs."/>
    <n v="450"/>
    <n v="490"/>
    <n v="185"/>
    <n v="106.03"/>
    <n v="9173.2999999999993"/>
    <n v="0"/>
    <n v="0"/>
    <n v="530"/>
    <n v="26375.63"/>
    <n v="321"/>
    <n v="26324.34"/>
    <n v="0"/>
    <n v="0"/>
    <n v="0"/>
    <n v="0"/>
    <n v="90.65"/>
    <n v="238.5"/>
    <n v="40.041765000000005"/>
    <n v="0"/>
    <n v="278.541765"/>
    <n v="157.29"/>
    <n v="394"/>
    <n v="19581.36"/>
    <n v="227.28176500000004"/>
    <n v="0"/>
  </r>
  <r>
    <x v="5"/>
    <s v="516. DOLPHIN BKT.16 LTR (BLUE)"/>
    <s v="Bucket"/>
    <s v="Finished Good"/>
    <s v="Pcs."/>
    <n v="450"/>
    <n v="490"/>
    <n v="13"/>
    <n v="8.5"/>
    <n v="633.36"/>
    <n v="0"/>
    <n v="0"/>
    <n v="0"/>
    <n v="0"/>
    <n v="0"/>
    <n v="0"/>
    <n v="0"/>
    <n v="0"/>
    <n v="0"/>
    <n v="0"/>
    <n v="6.37"/>
    <n v="0"/>
    <n v="0"/>
    <n v="0"/>
    <n v="0"/>
    <n v="0"/>
    <n v="13"/>
    <n v="633.36"/>
    <n v="8.5"/>
    <n v="0"/>
  </r>
  <r>
    <x v="5"/>
    <s v="516. DOLPHIN BKT.16 LTR (M.B)"/>
    <s v="Bucket"/>
    <s v="Finished Good"/>
    <s v="Pcs."/>
    <n v="450"/>
    <n v="490"/>
    <n v="139"/>
    <n v="65.47"/>
    <n v="7053.92"/>
    <n v="0"/>
    <n v="0"/>
    <n v="57"/>
    <n v="2905.45"/>
    <n v="85"/>
    <n v="7131.25"/>
    <n v="0"/>
    <n v="0"/>
    <n v="0"/>
    <n v="0"/>
    <n v="68.11"/>
    <n v="25.65"/>
    <n v="4.3063785000000001"/>
    <n v="0"/>
    <n v="29.9563785"/>
    <n v="41.65"/>
    <n v="111"/>
    <n v="5641.57"/>
    <n v="53.7763785"/>
    <n v="0"/>
  </r>
  <r>
    <x v="5"/>
    <s v="516. DOLPHIN BKT.16 LTR (PINK)"/>
    <s v="Bucket"/>
    <s v="Finished Good"/>
    <s v="Pcs."/>
    <n v="450"/>
    <n v="490"/>
    <n v="69"/>
    <n v="52.12"/>
    <n v="3575.09"/>
    <n v="0"/>
    <n v="0"/>
    <n v="507"/>
    <n v="25340.35"/>
    <n v="315"/>
    <n v="25831.8"/>
    <n v="0"/>
    <n v="0"/>
    <n v="0"/>
    <n v="0"/>
    <n v="33.81"/>
    <n v="228.15"/>
    <n v="38.304103500000004"/>
    <n v="0"/>
    <n v="266.45410350000003"/>
    <n v="154.35"/>
    <n v="261"/>
    <n v="13053.37"/>
    <n v="164.22410350000004"/>
    <n v="0"/>
  </r>
  <r>
    <x v="5"/>
    <s v="516. DOLPHIN BKT.16 LTR (SL)"/>
    <s v="Bucket"/>
    <s v="Finished Good"/>
    <s v="Pcs."/>
    <n v="450"/>
    <n v="490"/>
    <n v="399"/>
    <n v="621.25"/>
    <n v="20252.16"/>
    <n v="0"/>
    <n v="0"/>
    <n v="0"/>
    <n v="0"/>
    <n v="79"/>
    <n v="6534.91"/>
    <n v="0"/>
    <n v="0"/>
    <n v="0"/>
    <n v="0"/>
    <n v="195.51"/>
    <n v="0"/>
    <n v="0"/>
    <n v="70"/>
    <n v="70"/>
    <n v="38.71"/>
    <n v="320"/>
    <n v="16242.33"/>
    <n v="652.54"/>
    <n v="0"/>
  </r>
  <r>
    <x v="5"/>
    <s v="516.DOLPHIN BKT.16 LTR (BR)"/>
    <s v="Bucket"/>
    <s v="Finished Good"/>
    <s v="Pcs."/>
    <n v="450"/>
    <n v="490"/>
    <n v="43"/>
    <n v="2.92"/>
    <n v="4706.3500000000004"/>
    <n v="0"/>
    <n v="0"/>
    <n v="0"/>
    <n v="0"/>
    <n v="0"/>
    <n v="0"/>
    <n v="0"/>
    <n v="0"/>
    <n v="0"/>
    <n v="0"/>
    <n v="21.07"/>
    <n v="0"/>
    <n v="0"/>
    <n v="0"/>
    <n v="0"/>
    <n v="0"/>
    <n v="43"/>
    <n v="4706.3500000000004"/>
    <n v="2.92"/>
    <n v="0"/>
  </r>
  <r>
    <x v="5"/>
    <s v="516.DOLPHIN BKT.16 LTR (M.W)"/>
    <s v="Bucket"/>
    <s v="Finished Good"/>
    <s v="Pcs."/>
    <n v="450"/>
    <n v="490"/>
    <n v="240"/>
    <n v="82.55"/>
    <n v="12113.99"/>
    <n v="0"/>
    <n v="0"/>
    <n v="0"/>
    <n v="0"/>
    <n v="18"/>
    <n v="1581.42"/>
    <n v="0"/>
    <n v="0"/>
    <n v="0"/>
    <n v="0"/>
    <n v="117.6"/>
    <n v="0"/>
    <n v="0"/>
    <n v="0"/>
    <n v="0"/>
    <n v="8.82"/>
    <n v="222"/>
    <n v="11205.45"/>
    <n v="73.72999999999999"/>
    <n v="0"/>
  </r>
  <r>
    <x v="5"/>
    <s v="517 Narmada Bkt 17 L (blue)"/>
    <s v="Bucket"/>
    <s v="Finished Good"/>
    <s v="Pcs."/>
    <n v="745"/>
    <n v="812"/>
    <n v="408"/>
    <n v="363.97"/>
    <n v="36040.239999999998"/>
    <n v="0"/>
    <n v="0"/>
    <n v="790"/>
    <n v="70091.539999999994"/>
    <n v="206"/>
    <n v="28465.68"/>
    <n v="0"/>
    <n v="0"/>
    <n v="0"/>
    <n v="0"/>
    <n v="331.29599999999999"/>
    <n v="588.54999999999995"/>
    <n v="98.811659500000005"/>
    <n v="0"/>
    <n v="687.36165949999997"/>
    <n v="167.27199999999999"/>
    <n v="992"/>
    <n v="87899.33"/>
    <n v="884.05965950000018"/>
    <n v="0"/>
  </r>
  <r>
    <x v="5"/>
    <s v="517 Narmada Bkt 17 L (G.Pigeon)"/>
    <s v="Bucket"/>
    <s v="Finished Good"/>
    <s v="Pcs."/>
    <n v="745"/>
    <n v="812"/>
    <n v="70"/>
    <n v="63.23"/>
    <n v="6480.97"/>
    <n v="0"/>
    <n v="0"/>
    <n v="0"/>
    <n v="0"/>
    <n v="0"/>
    <n v="0"/>
    <n v="0"/>
    <n v="0"/>
    <n v="0"/>
    <n v="0"/>
    <n v="56.84"/>
    <n v="0"/>
    <n v="0"/>
    <n v="0"/>
    <n v="0"/>
    <n v="0"/>
    <n v="70"/>
    <n v="6480.97"/>
    <n v="63.23"/>
    <n v="0"/>
  </r>
  <r>
    <x v="5"/>
    <s v="517 Narmada Bkt 17 L (Gray)"/>
    <s v="Bucket"/>
    <s v="Finished Good"/>
    <s v="Pcs."/>
    <n v="745"/>
    <n v="812"/>
    <n v="28"/>
    <n v="26.69"/>
    <n v="2605.98"/>
    <n v="0"/>
    <n v="0"/>
    <n v="0"/>
    <n v="0"/>
    <n v="0"/>
    <n v="0"/>
    <n v="0"/>
    <n v="0"/>
    <n v="0"/>
    <n v="0"/>
    <n v="22.736000000000001"/>
    <n v="0"/>
    <n v="0"/>
    <n v="0"/>
    <n v="0"/>
    <n v="0"/>
    <n v="28"/>
    <n v="2605.98"/>
    <n v="26.69"/>
    <n v="0"/>
  </r>
  <r>
    <x v="5"/>
    <s v="517 Narmada Bkt 17 L (M.Baize)"/>
    <s v="Bucket"/>
    <s v="Finished Good"/>
    <s v="Pcs."/>
    <n v="745"/>
    <n v="812"/>
    <n v="110"/>
    <n v="81.02"/>
    <n v="9285.26"/>
    <n v="0"/>
    <n v="0"/>
    <n v="279"/>
    <n v="24483.71"/>
    <n v="69"/>
    <n v="9662.65"/>
    <n v="0"/>
    <n v="0"/>
    <n v="0"/>
    <n v="0"/>
    <n v="89.32"/>
    <n v="207.85499999999999"/>
    <n v="34.896775949999999"/>
    <n v="0"/>
    <n v="242.75177595"/>
    <n v="56.027999999999999"/>
    <n v="320"/>
    <n v="27879.49"/>
    <n v="267.74377594999999"/>
    <n v="0"/>
  </r>
  <r>
    <x v="5"/>
    <s v="517 Narmada Bkt 17 L (M.white)"/>
    <s v="Bucket"/>
    <s v="Finished Good"/>
    <s v="Pcs."/>
    <n v="745"/>
    <n v="812"/>
    <n v="15"/>
    <n v="153.55000000000001"/>
    <n v="1386.29"/>
    <n v="0"/>
    <n v="0"/>
    <n v="112"/>
    <n v="9841.74"/>
    <n v="52"/>
    <n v="7314.2"/>
    <n v="0"/>
    <n v="0"/>
    <n v="0"/>
    <n v="0"/>
    <n v="12.18"/>
    <n v="83.44"/>
    <n v="14.0087416"/>
    <n v="80"/>
    <n v="177.44874160000001"/>
    <n v="42.223999999999997"/>
    <n v="75"/>
    <n v="6618.4"/>
    <n v="288.77474160000003"/>
    <n v="0"/>
  </r>
  <r>
    <x v="5"/>
    <s v="517 Narmada Bkt 17 L (orange)"/>
    <s v="Bucket"/>
    <s v="Finished Good"/>
    <s v="Pcs."/>
    <n v="745"/>
    <n v="812"/>
    <n v="44"/>
    <n v="450.18"/>
    <n v="8470"/>
    <n v="0"/>
    <n v="0"/>
    <n v="315"/>
    <n v="26402.14"/>
    <n v="45"/>
    <n v="5771.25"/>
    <n v="0"/>
    <n v="0"/>
    <n v="0"/>
    <n v="0"/>
    <n v="35.728000000000002"/>
    <n v="234.67500000000001"/>
    <n v="39.399585750000007"/>
    <n v="60"/>
    <n v="334.07458575000004"/>
    <n v="36.54"/>
    <n v="314"/>
    <n v="30500.98"/>
    <n v="747.71458575000008"/>
    <n v="0"/>
  </r>
  <r>
    <x v="5"/>
    <s v="517 Narmada Bkt 17 L (pink)"/>
    <s v="Bucket"/>
    <s v="Finished Good"/>
    <s v="Pcs."/>
    <n v="745"/>
    <n v="812"/>
    <n v="0"/>
    <n v="218.43"/>
    <n v="0"/>
    <n v="0"/>
    <n v="0"/>
    <n v="577"/>
    <n v="50600.7"/>
    <n v="154"/>
    <n v="21112.32"/>
    <n v="0"/>
    <n v="0"/>
    <n v="0"/>
    <n v="0"/>
    <n v="0"/>
    <n v="429.86500000000001"/>
    <n v="72.170034850000008"/>
    <n v="0"/>
    <n v="502.03503484999999"/>
    <n v="125.048"/>
    <n v="423"/>
    <n v="37096.410000000003"/>
    <n v="595.41703484999994"/>
    <n v="0"/>
  </r>
  <r>
    <x v="5"/>
    <s v="517 Narmada Bkt 17 L (silver)"/>
    <s v="Bucket"/>
    <s v="Finished Good"/>
    <s v="Pcs."/>
    <n v="745"/>
    <n v="812"/>
    <n v="93"/>
    <n v="97.74"/>
    <n v="7819.78"/>
    <n v="0"/>
    <n v="0"/>
    <n v="460"/>
    <n v="40490.080000000002"/>
    <n v="154"/>
    <n v="21699.9"/>
    <n v="0"/>
    <n v="0"/>
    <n v="0"/>
    <n v="0"/>
    <n v="75.516000000000005"/>
    <n v="342.7"/>
    <n v="57.535903000000005"/>
    <n v="0"/>
    <n v="400.23590300000001"/>
    <n v="125.048"/>
    <n v="399"/>
    <n v="34986.410000000003"/>
    <n v="372.92790300000001"/>
    <n v="0"/>
  </r>
  <r>
    <x v="5"/>
    <s v="520 GANGA BUCKET 20L (BLUE)"/>
    <s v="Bucket"/>
    <s v="Finished Good"/>
    <s v="Pcs."/>
    <n v="840"/>
    <n v="916"/>
    <n v="387"/>
    <n v="704.5"/>
    <n v="34213.11"/>
    <n v="0"/>
    <n v="0"/>
    <n v="608"/>
    <n v="56049.05"/>
    <n v="402"/>
    <n v="61243.02"/>
    <n v="0"/>
    <n v="0"/>
    <n v="0"/>
    <n v="0"/>
    <n v="354.49200000000002"/>
    <n v="510.72"/>
    <n v="85.744780800000001"/>
    <n v="0"/>
    <n v="596.46478079999997"/>
    <n v="368.23200000000003"/>
    <n v="593"/>
    <n v="54570.95"/>
    <n v="932.7327808"/>
    <n v="0"/>
  </r>
  <r>
    <x v="5"/>
    <s v="520 GANGA BUCKET 20L (BROWN)"/>
    <s v="Bucket"/>
    <s v="Trading"/>
    <s v="Pcs."/>
    <m/>
    <n v="0"/>
    <n v="108"/>
    <n v="4.88"/>
    <n v="22572"/>
    <n v="0"/>
    <n v="0"/>
    <n v="0"/>
    <n v="0"/>
    <n v="0"/>
    <n v="0"/>
    <n v="0"/>
    <n v="0"/>
    <n v="0"/>
    <n v="0"/>
    <n v="0"/>
    <n v="0"/>
    <n v="0"/>
    <n v="0"/>
    <n v="0"/>
    <n v="0"/>
    <n v="108"/>
    <n v="22572"/>
    <n v="4.88"/>
    <n v="0"/>
  </r>
  <r>
    <x v="5"/>
    <s v="520 GANGA BUCKET 20L (M BEZ)"/>
    <s v="Bucket"/>
    <s v="Finished Good"/>
    <s v="Pcs."/>
    <n v="840"/>
    <n v="916"/>
    <n v="289"/>
    <n v="675.71"/>
    <n v="25032.400000000001"/>
    <n v="0"/>
    <n v="0"/>
    <n v="97"/>
    <n v="8837.34"/>
    <n v="73"/>
    <n v="11354.94"/>
    <n v="0"/>
    <n v="0"/>
    <n v="0"/>
    <n v="0"/>
    <n v="264.72399999999999"/>
    <n v="81.48"/>
    <n v="13.6796772"/>
    <n v="30"/>
    <n v="125.1596772"/>
    <n v="66.867999999999995"/>
    <n v="313"/>
    <n v="27495.16"/>
    <n v="734.00167720000013"/>
    <n v="0"/>
  </r>
  <r>
    <x v="5"/>
    <s v="520 GANGA BUCKET 20L (M WT)"/>
    <s v="Bucket"/>
    <s v="Finished Good"/>
    <s v="Pcs."/>
    <n v="840"/>
    <n v="916"/>
    <n v="185"/>
    <n v="571.09"/>
    <n v="15838.18"/>
    <n v="0"/>
    <n v="0"/>
    <n v="203"/>
    <n v="18597.82"/>
    <n v="20"/>
    <n v="3122.43"/>
    <n v="0"/>
    <n v="0"/>
    <n v="0"/>
    <n v="0"/>
    <n v="169.46"/>
    <n v="170.52"/>
    <n v="28.628602800000003"/>
    <n v="0"/>
    <n v="199.14860280000002"/>
    <n v="18.32"/>
    <n v="368"/>
    <n v="32704.21"/>
    <n v="751.91860280000003"/>
    <n v="0"/>
  </r>
  <r>
    <x v="5"/>
    <s v="520 GANGA BUCKET 20L (OR)"/>
    <s v="Bucket"/>
    <s v="Finished Good"/>
    <s v="Pcs."/>
    <n v="840"/>
    <n v="916"/>
    <n v="119"/>
    <n v="241.32"/>
    <n v="10371.48"/>
    <n v="0"/>
    <n v="0"/>
    <n v="423"/>
    <n v="38552.29"/>
    <n v="109"/>
    <n v="16330.68"/>
    <n v="0"/>
    <n v="0"/>
    <n v="0"/>
    <n v="0"/>
    <n v="109.004"/>
    <n v="355.32"/>
    <n v="59.654674800000002"/>
    <n v="0"/>
    <n v="414.9746748"/>
    <n v="99.843999999999994"/>
    <n v="433"/>
    <n v="39400.800000000003"/>
    <n v="556.45067479999989"/>
    <n v="0"/>
  </r>
  <r>
    <x v="5"/>
    <s v="520 GANGA BUCKET 20L (PINK)"/>
    <s v="Bucket"/>
    <s v="Finished Good"/>
    <s v="Pcs."/>
    <n v="840"/>
    <n v="916"/>
    <n v="304"/>
    <n v="494.7"/>
    <n v="26298.799999999999"/>
    <n v="0"/>
    <n v="0"/>
    <n v="463"/>
    <n v="42402.86"/>
    <n v="250"/>
    <n v="38158.199999999997"/>
    <n v="0"/>
    <n v="0"/>
    <n v="0"/>
    <n v="0"/>
    <n v="278.464"/>
    <n v="388.92"/>
    <n v="65.295778800000008"/>
    <n v="0"/>
    <n v="454.21577880000001"/>
    <n v="229"/>
    <n v="517"/>
    <n v="47047.42"/>
    <n v="719.9157788"/>
    <n v="0"/>
  </r>
  <r>
    <x v="5"/>
    <s v="520 GANGA BUCKET 20L (SIL)"/>
    <s v="Bucket"/>
    <s v="Finished Good"/>
    <s v="Pcs."/>
    <n v="840"/>
    <n v="916"/>
    <n v="341"/>
    <n v="367.36"/>
    <n v="29691.15"/>
    <n v="0"/>
    <n v="0"/>
    <n v="26"/>
    <n v="2375.09"/>
    <n v="83"/>
    <n v="12762.72"/>
    <n v="0"/>
    <n v="0"/>
    <n v="0"/>
    <n v="0"/>
    <n v="312.35599999999999"/>
    <n v="21.84"/>
    <n v="3.6667176000000001"/>
    <n v="40"/>
    <n v="65.506717600000002"/>
    <n v="76.028000000000006"/>
    <n v="284"/>
    <n v="24837.06"/>
    <n v="356.8387176"/>
    <n v="0"/>
  </r>
  <r>
    <x v="5"/>
    <s v="565 Parrot Showel Dustpan"/>
    <s v="FRISCH"/>
    <s v="Finished Good"/>
    <s v="Pcs."/>
    <n v="110"/>
    <n v="120"/>
    <n v="85"/>
    <n v="46.43"/>
    <n v="1373.02"/>
    <n v="0"/>
    <n v="0"/>
    <n v="4157"/>
    <n v="64648.95"/>
    <n v="4080"/>
    <n v="95064"/>
    <n v="0"/>
    <n v="0"/>
    <n v="0"/>
    <n v="0"/>
    <n v="10.199999999999999"/>
    <n v="457.27"/>
    <n v="76.771060300000002"/>
    <n v="0"/>
    <n v="534.04106030000003"/>
    <n v="489.6"/>
    <n v="162"/>
    <n v="2521.35"/>
    <n v="90.871060299999954"/>
    <n v="0"/>
  </r>
  <r>
    <x v="5"/>
    <s v="602 Mini Super Clean With Patti"/>
    <s v="Housekeeping"/>
    <s v="Finished Good"/>
    <s v="Pcs."/>
    <n v="80"/>
    <n v="87"/>
    <n v="2967"/>
    <n v="159"/>
    <n v="33995.74"/>
    <n v="0"/>
    <n v="0"/>
    <n v="0"/>
    <n v="0"/>
    <n v="1141"/>
    <n v="23510.62"/>
    <n v="0"/>
    <n v="0"/>
    <n v="0"/>
    <n v="0"/>
    <n v="258.12900000000002"/>
    <n v="0"/>
    <n v="0"/>
    <n v="0"/>
    <n v="0"/>
    <n v="99.266999999999996"/>
    <n v="1826"/>
    <n v="20922.21"/>
    <n v="59.733000000000004"/>
    <n v="0"/>
  </r>
  <r>
    <x v="5"/>
    <s v="603 Super Clean"/>
    <s v="Housekeeping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603 Super Clean With Patti"/>
    <s v="Housekeeping"/>
    <s v="Finished Good"/>
    <s v="Pcs."/>
    <n v="110"/>
    <n v="120"/>
    <n v="4083"/>
    <n v="396.84"/>
    <n v="63342.39"/>
    <n v="0"/>
    <n v="0"/>
    <n v="4863"/>
    <n v="75402.42"/>
    <n v="2557"/>
    <n v="63483.51"/>
    <n v="0"/>
    <n v="0"/>
    <n v="0"/>
    <n v="0"/>
    <n v="489.96"/>
    <n v="534.92999999999995"/>
    <n v="89.809397699999991"/>
    <n v="0"/>
    <n v="624.73939769999993"/>
    <n v="306.83999999999997"/>
    <n v="6389"/>
    <n v="99084.44"/>
    <n v="714.73939769999993"/>
    <n v="0"/>
  </r>
  <r>
    <x v="5"/>
    <s v="606 MISS CLEAN DUSTPAN(MIX)"/>
    <s v="Housekeeping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7 Ltr Bkt Only Handle(blue)"/>
    <s v="Component"/>
    <s v="Trading"/>
    <s v="Pcs."/>
    <m/>
    <n v="0"/>
    <n v="411"/>
    <n v="7.18"/>
    <n v="1899.81"/>
    <n v="0"/>
    <n v="0"/>
    <n v="890"/>
    <n v="4185.42"/>
    <n v="0"/>
    <n v="0"/>
    <n v="1146"/>
    <n v="193.39896000000002"/>
    <n v="1339.39896"/>
    <n v="5363.28"/>
    <n v="0"/>
    <n v="0"/>
    <n v="0"/>
    <n v="0"/>
    <n v="0"/>
    <n v="0"/>
    <n v="155"/>
    <n v="724.99"/>
    <n v="7.18"/>
    <n v="0"/>
  </r>
  <r>
    <x v="5"/>
    <s v="7 Ltr Bkt Only Handle(M.baize)"/>
    <s v="Component"/>
    <s v="Trading"/>
    <s v="Pcs."/>
    <m/>
    <n v="0"/>
    <n v="74"/>
    <n v="30.11"/>
    <n v="321.42"/>
    <n v="0"/>
    <n v="0"/>
    <n v="0"/>
    <n v="0"/>
    <n v="0"/>
    <n v="0"/>
    <n v="0"/>
    <n v="0"/>
    <n v="0"/>
    <n v="0"/>
    <n v="0"/>
    <n v="0"/>
    <n v="0"/>
    <n v="0"/>
    <n v="0"/>
    <n v="0"/>
    <n v="74"/>
    <n v="321.42"/>
    <n v="30.11"/>
    <n v="0"/>
  </r>
  <r>
    <x v="5"/>
    <s v="7 Ltr Bkt Only Handle(M.white)"/>
    <s v="Component"/>
    <s v="Trading"/>
    <s v="Pcs."/>
    <m/>
    <n v="0"/>
    <n v="668"/>
    <n v="13.05"/>
    <n v="2419.96"/>
    <n v="0"/>
    <n v="0"/>
    <n v="0"/>
    <n v="0"/>
    <n v="0"/>
    <n v="0"/>
    <n v="0"/>
    <n v="0"/>
    <n v="0"/>
    <n v="0"/>
    <n v="0"/>
    <n v="0"/>
    <n v="0"/>
    <n v="0"/>
    <n v="0"/>
    <n v="0"/>
    <n v="668"/>
    <n v="2419.96"/>
    <n v="13.05"/>
    <n v="0"/>
  </r>
  <r>
    <x v="5"/>
    <s v="7 Ltr Bkt Only Handle(pink)"/>
    <s v="Component"/>
    <s v="Trading"/>
    <s v="Pcs."/>
    <m/>
    <n v="0"/>
    <n v="498"/>
    <n v="30.93"/>
    <n v="2366.61"/>
    <n v="0"/>
    <n v="0"/>
    <n v="610"/>
    <n v="2853.55"/>
    <n v="0"/>
    <n v="0"/>
    <n v="220"/>
    <n v="37.127200000000002"/>
    <n v="257.12720000000002"/>
    <n v="1036.2"/>
    <n v="0"/>
    <n v="0"/>
    <n v="0"/>
    <n v="0"/>
    <n v="0"/>
    <n v="0"/>
    <n v="888"/>
    <n v="4183.67"/>
    <n v="30.93"/>
    <n v="0"/>
  </r>
  <r>
    <x v="5"/>
    <s v="7 Ltr Bkt Only Handle(silver)"/>
    <s v="Component"/>
    <s v="Trading"/>
    <s v="Pcs."/>
    <m/>
    <n v="0"/>
    <n v="212"/>
    <n v="10.16"/>
    <n v="1028.75"/>
    <n v="0"/>
    <n v="0"/>
    <n v="520"/>
    <n v="2424.98"/>
    <n v="0"/>
    <n v="0"/>
    <n v="550"/>
    <n v="92.818000000000012"/>
    <n v="642.81799999999998"/>
    <n v="2596"/>
    <n v="0"/>
    <n v="0"/>
    <n v="0"/>
    <n v="0"/>
    <n v="0"/>
    <n v="0"/>
    <n v="182"/>
    <n v="858.71"/>
    <n v="10.16"/>
    <n v="0"/>
  </r>
  <r>
    <x v="5"/>
    <s v="7 Ltr Only Handle (orange)"/>
    <s v="Component"/>
    <s v="Trading"/>
    <s v="Pcs."/>
    <m/>
    <n v="0"/>
    <n v="487"/>
    <n v="20.41"/>
    <n v="1504.31"/>
    <n v="0"/>
    <n v="0"/>
    <n v="0"/>
    <n v="0"/>
    <n v="0"/>
    <n v="0"/>
    <n v="0"/>
    <n v="0"/>
    <n v="0"/>
    <n v="0"/>
    <n v="0"/>
    <n v="0"/>
    <n v="0"/>
    <n v="0"/>
    <n v="0"/>
    <n v="0"/>
    <n v="487"/>
    <n v="1504.31"/>
    <n v="20.41"/>
    <n v="0"/>
  </r>
  <r>
    <x v="5"/>
    <s v="702 MULTIPURPOSE STAND"/>
    <s v="Kitchenware"/>
    <s v="Finished Good"/>
    <s v="Pcs."/>
    <n v="190"/>
    <n v="207"/>
    <n v="191"/>
    <n v="165.21"/>
    <n v="9559.26"/>
    <n v="0"/>
    <n v="0"/>
    <n v="600"/>
    <n v="30361.64"/>
    <n v="433"/>
    <n v="31155.07"/>
    <n v="0"/>
    <n v="0"/>
    <n v="0"/>
    <n v="0"/>
    <n v="39.536999999999999"/>
    <n v="114"/>
    <n v="19.13946"/>
    <n v="40"/>
    <n v="173.13945999999999"/>
    <n v="89.631"/>
    <n v="358"/>
    <n v="18077.8"/>
    <n v="248.71846000000002"/>
    <n v="0"/>
  </r>
  <r>
    <x v="5"/>
    <s v="704 Annapurna Bowl (M.baize)"/>
    <s v="Kitchenware"/>
    <s v="Finished Good"/>
    <s v="Pcs."/>
    <n v="20"/>
    <n v="22"/>
    <n v="1840"/>
    <n v="98.03"/>
    <n v="7893.6"/>
    <n v="0"/>
    <n v="0"/>
    <n v="0"/>
    <n v="0"/>
    <n v="300"/>
    <n v="1548"/>
    <n v="0"/>
    <n v="0"/>
    <n v="0"/>
    <n v="0"/>
    <n v="40.479999999999997"/>
    <n v="0"/>
    <n v="0"/>
    <n v="0"/>
    <n v="0"/>
    <n v="6.6"/>
    <n v="1540"/>
    <n v="6606.6"/>
    <n v="91.43"/>
    <n v="0"/>
  </r>
  <r>
    <x v="5"/>
    <s v="704 ANNAPURNA BOWL (WHITE)"/>
    <s v="Kitchenware"/>
    <s v="Finished Good"/>
    <s v="Pcs."/>
    <n v="20"/>
    <n v="22"/>
    <n v="2399"/>
    <n v="112.94"/>
    <n v="0"/>
    <n v="0"/>
    <n v="0"/>
    <n v="0"/>
    <n v="0"/>
    <n v="1080"/>
    <n v="4683.6000000000004"/>
    <n v="0"/>
    <n v="0"/>
    <n v="0"/>
    <n v="0"/>
    <n v="52.777999999999999"/>
    <n v="0"/>
    <n v="0"/>
    <n v="0"/>
    <n v="0"/>
    <n v="23.76"/>
    <n v="1319"/>
    <n v="0"/>
    <n v="89.179999999999993"/>
    <n v="0"/>
  </r>
  <r>
    <x v="5"/>
    <s v="704 ANNAPURNA BOWL (YELLOW)"/>
    <s v="Kitchenware"/>
    <s v="Finished Good"/>
    <s v="Pcs."/>
    <n v="20"/>
    <n v="22"/>
    <n v="1575"/>
    <n v="80.95"/>
    <n v="0"/>
    <n v="0"/>
    <n v="0"/>
    <n v="0"/>
    <n v="0"/>
    <n v="400"/>
    <n v="2064"/>
    <n v="0"/>
    <n v="0"/>
    <n v="0"/>
    <n v="0"/>
    <n v="34.65"/>
    <n v="0"/>
    <n v="0"/>
    <n v="0"/>
    <n v="0"/>
    <n v="8.8000000000000007"/>
    <n v="1175"/>
    <n v="0"/>
    <n v="72.150000000000006"/>
    <n v="0"/>
  </r>
  <r>
    <x v="5"/>
    <s v="708 Pot Stand (Small) (Brown)"/>
    <s v="Kitchenware"/>
    <s v="Finished Good"/>
    <s v="Pcs."/>
    <n v="135"/>
    <n v="147"/>
    <n v="364"/>
    <n v="31.26"/>
    <n v="6587.86"/>
    <n v="0"/>
    <n v="0"/>
    <n v="0"/>
    <n v="0"/>
    <n v="80"/>
    <n v="2604.8000000000002"/>
    <n v="0"/>
    <n v="0"/>
    <n v="0"/>
    <n v="0"/>
    <n v="53.508000000000003"/>
    <n v="0"/>
    <n v="0"/>
    <n v="0"/>
    <n v="0"/>
    <n v="11.76"/>
    <n v="284"/>
    <n v="5139.9799999999996"/>
    <n v="19.5"/>
    <n v="0"/>
  </r>
  <r>
    <x v="5"/>
    <s v="708 Pot Stand (Small) (M.BAIZE)"/>
    <s v="Kitchenware"/>
    <s v="Finished Good"/>
    <s v="Pcs."/>
    <n v="135"/>
    <n v="147"/>
    <n v="283"/>
    <n v="47.9"/>
    <n v="4969.8"/>
    <n v="0"/>
    <n v="0"/>
    <n v="0"/>
    <n v="0"/>
    <n v="0"/>
    <n v="0"/>
    <n v="0"/>
    <n v="0"/>
    <n v="0"/>
    <n v="0"/>
    <n v="41.600999999999999"/>
    <n v="0"/>
    <n v="0"/>
    <n v="0"/>
    <n v="0"/>
    <n v="0"/>
    <n v="283"/>
    <n v="4969.8"/>
    <n v="47.9"/>
    <n v="0"/>
  </r>
  <r>
    <x v="5"/>
    <s v="708 Pot Stand (Small) (M.WHITE)"/>
    <s v="Kitchenware"/>
    <s v="Finished Good"/>
    <s v="Pcs."/>
    <n v="135"/>
    <n v="147"/>
    <n v="253"/>
    <n v="19.02"/>
    <n v="3632.87"/>
    <n v="0"/>
    <n v="0"/>
    <n v="0"/>
    <n v="0"/>
    <n v="0"/>
    <n v="0"/>
    <n v="0"/>
    <n v="0"/>
    <n v="0"/>
    <n v="0"/>
    <n v="37.191000000000003"/>
    <n v="0"/>
    <n v="0"/>
    <n v="20"/>
    <n v="20"/>
    <n v="0"/>
    <n v="253"/>
    <n v="3632.87"/>
    <n v="39.019999999999996"/>
    <n v="0"/>
  </r>
  <r>
    <x v="5"/>
    <s v="708 Pot Stand (Small)(BLUE)"/>
    <s v="Kitchenware"/>
    <s v="Finished Good"/>
    <s v="Pcs."/>
    <n v="135"/>
    <n v="147"/>
    <n v="152"/>
    <n v="128.82"/>
    <n v="2416"/>
    <n v="0"/>
    <n v="0"/>
    <n v="0"/>
    <n v="0"/>
    <n v="156"/>
    <n v="5046.8"/>
    <n v="0"/>
    <n v="0"/>
    <n v="0"/>
    <n v="0"/>
    <n v="22.344000000000001"/>
    <n v="0"/>
    <n v="0"/>
    <n v="40"/>
    <n v="40"/>
    <n v="22.931999999999999"/>
    <n v="-4"/>
    <n v="-63.58"/>
    <n v="145.88800000000001"/>
    <n v="0"/>
  </r>
  <r>
    <x v="5"/>
    <s v="708 Pot Stand (Small)(PINK)"/>
    <s v="Kitchenware"/>
    <s v="Finished Good"/>
    <s v="Pcs."/>
    <n v="135"/>
    <n v="147"/>
    <n v="277"/>
    <n v="95.53"/>
    <n v="4376.42"/>
    <n v="0"/>
    <n v="0"/>
    <n v="0"/>
    <n v="0"/>
    <n v="180"/>
    <n v="5816.8"/>
    <n v="0"/>
    <n v="0"/>
    <n v="0"/>
    <n v="0"/>
    <n v="40.719000000000001"/>
    <n v="0"/>
    <n v="0"/>
    <n v="40"/>
    <n v="40"/>
    <n v="26.46"/>
    <n v="97"/>
    <n v="1532.54"/>
    <n v="109.07"/>
    <n v="0"/>
  </r>
  <r>
    <x v="5"/>
    <s v="709 Pot Stand (BIG) (BLUE)"/>
    <s v="Kitchenware"/>
    <s v="Finished Good"/>
    <s v="Pcs."/>
    <n v="260"/>
    <n v="283"/>
    <n v="320"/>
    <n v="140.11000000000001"/>
    <n v="8966.36"/>
    <n v="0"/>
    <n v="0"/>
    <n v="0"/>
    <n v="0"/>
    <n v="168"/>
    <n v="9177.1200000000008"/>
    <n v="0"/>
    <n v="0"/>
    <n v="0"/>
    <n v="0"/>
    <n v="90.56"/>
    <n v="0"/>
    <n v="0"/>
    <n v="0"/>
    <n v="0"/>
    <n v="47.543999999999997"/>
    <n v="152"/>
    <n v="4259.01"/>
    <n v="92.566000000000017"/>
    <n v="0"/>
  </r>
  <r>
    <x v="5"/>
    <s v="709 Pot Stand (Big) (BROWN)"/>
    <s v="Kitchenware"/>
    <s v="Finished Good"/>
    <s v="Pcs."/>
    <n v="260"/>
    <n v="283"/>
    <n v="51"/>
    <n v="89.64"/>
    <n v="1470.17"/>
    <n v="0"/>
    <n v="0"/>
    <n v="0"/>
    <n v="0"/>
    <n v="80"/>
    <n v="4367.29"/>
    <n v="0"/>
    <n v="0"/>
    <n v="0"/>
    <n v="0"/>
    <n v="14.433"/>
    <n v="0"/>
    <n v="0"/>
    <n v="80"/>
    <n v="80"/>
    <n v="22.64"/>
    <n v="-29"/>
    <n v="-835.98"/>
    <n v="147"/>
    <n v="0"/>
  </r>
  <r>
    <x v="5"/>
    <s v="709 Pot Stand (BIG) (M.BAIZE)"/>
    <s v="Kitchenware"/>
    <s v="Finished Good"/>
    <s v="Pcs."/>
    <n v="260"/>
    <n v="283"/>
    <n v="265"/>
    <n v="3.07"/>
    <n v="9708.32"/>
    <n v="0"/>
    <n v="0"/>
    <n v="0"/>
    <n v="0"/>
    <n v="12"/>
    <n v="668.28"/>
    <n v="0"/>
    <n v="0"/>
    <n v="0"/>
    <n v="0"/>
    <n v="74.995000000000005"/>
    <n v="0"/>
    <n v="0"/>
    <n v="10"/>
    <n v="10"/>
    <n v="3.3959999999999999"/>
    <n v="253"/>
    <n v="9268.7000000000007"/>
    <n v="9.6739999999999995"/>
    <n v="0"/>
  </r>
  <r>
    <x v="5"/>
    <s v="709 Pot Stand (BIG) (M.WHITE)"/>
    <s v="Kitchenware"/>
    <s v="Finished Good"/>
    <s v="Pcs."/>
    <n v="260"/>
    <n v="283"/>
    <n v="247"/>
    <n v="6.01"/>
    <n v="7939.54"/>
    <n v="0"/>
    <n v="0"/>
    <n v="0"/>
    <n v="0"/>
    <n v="12"/>
    <n v="668.28"/>
    <n v="0"/>
    <n v="0"/>
    <n v="0"/>
    <n v="0"/>
    <n v="69.900999999999996"/>
    <n v="0"/>
    <n v="0"/>
    <n v="0"/>
    <n v="0"/>
    <n v="3.3959999999999999"/>
    <n v="235"/>
    <n v="7553.81"/>
    <n v="2.6139999999999999"/>
    <n v="0"/>
  </r>
  <r>
    <x v="5"/>
    <s v="709 Pot Stand (BIG) (PINK)"/>
    <s v="Kitchenware"/>
    <s v="Finished Good"/>
    <s v="Pcs."/>
    <n v="260"/>
    <n v="283"/>
    <n v="184"/>
    <n v="118.19"/>
    <n v="5128.3900000000003"/>
    <n v="0"/>
    <n v="0"/>
    <n v="0"/>
    <n v="0"/>
    <n v="158"/>
    <n v="8635.1200000000008"/>
    <n v="0"/>
    <n v="0"/>
    <n v="0"/>
    <n v="0"/>
    <n v="52.072000000000003"/>
    <n v="0"/>
    <n v="0"/>
    <n v="40"/>
    <n v="40"/>
    <n v="44.713999999999999"/>
    <n v="26"/>
    <n v="724.66"/>
    <n v="113.476"/>
    <n v="0"/>
  </r>
  <r>
    <x v="5"/>
    <s v="710 Annapurna Roti Tray"/>
    <s v="Kitchenware"/>
    <s v="Finished Good"/>
    <s v="Pcs."/>
    <n v="95"/>
    <n v="104"/>
    <n v="2589"/>
    <n v="172.39"/>
    <n v="29246.5"/>
    <n v="0"/>
    <n v="0"/>
    <n v="5319"/>
    <n v="61312.6"/>
    <n v="2245"/>
    <n v="44221.1"/>
    <n v="0"/>
    <n v="0"/>
    <n v="0"/>
    <n v="0"/>
    <n v="269.25599999999997"/>
    <n v="505.30500000000001"/>
    <n v="84.835656450000002"/>
    <n v="0"/>
    <n v="590.14065645000005"/>
    <n v="233.48"/>
    <n v="5663"/>
    <n v="64914.69"/>
    <n v="529.05065645000002"/>
    <n v="0"/>
  </r>
  <r>
    <x v="5"/>
    <s v="713 Annapurna Plate (M. Baize)"/>
    <s v="Kitchenware"/>
    <s v="Finished Good"/>
    <s v="Pcs."/>
    <n v="254"/>
    <n v="277"/>
    <n v="348"/>
    <n v="481.31"/>
    <n v="7102.97"/>
    <n v="0"/>
    <n v="0"/>
    <n v="0"/>
    <n v="0"/>
    <n v="0"/>
    <n v="0"/>
    <n v="0"/>
    <n v="0"/>
    <n v="0"/>
    <n v="0"/>
    <n v="96.396000000000001"/>
    <n v="0"/>
    <n v="0"/>
    <n v="30"/>
    <n v="30"/>
    <n v="0"/>
    <n v="348"/>
    <n v="7102.97"/>
    <n v="511.31"/>
    <n v="0"/>
  </r>
  <r>
    <x v="5"/>
    <s v="713 ANNAPURNA PLATE WHITE"/>
    <s v="Kitchenware"/>
    <s v="Finished Good"/>
    <s v="Pcs."/>
    <n v="254"/>
    <n v="277"/>
    <n v="1544"/>
    <n v="171.85"/>
    <n v="0"/>
    <n v="0"/>
    <n v="0"/>
    <n v="0"/>
    <n v="0"/>
    <n v="384"/>
    <n v="12334.08"/>
    <n v="0"/>
    <n v="0"/>
    <n v="0"/>
    <n v="0"/>
    <n v="427.68799999999999"/>
    <n v="0"/>
    <n v="0"/>
    <n v="210"/>
    <n v="210"/>
    <n v="106.36799999999999"/>
    <n v="1160"/>
    <n v="0"/>
    <n v="275.48200000000003"/>
    <n v="0"/>
  </r>
  <r>
    <x v="5"/>
    <s v="713 ANNAPURNA PLATE YELLOW"/>
    <s v="Kitchenware"/>
    <s v="Finished Good"/>
    <s v="Pcs."/>
    <n v="254"/>
    <n v="277"/>
    <n v="1782"/>
    <n v="6.58"/>
    <n v="0"/>
    <n v="0"/>
    <n v="0"/>
    <n v="0"/>
    <n v="0"/>
    <n v="0"/>
    <n v="0"/>
    <n v="0"/>
    <n v="0"/>
    <n v="0"/>
    <n v="0"/>
    <n v="493.61399999999998"/>
    <n v="0"/>
    <n v="0"/>
    <n v="30"/>
    <n v="30"/>
    <n v="0"/>
    <n v="1782"/>
    <n v="0"/>
    <n v="36.58"/>
    <n v="0"/>
  </r>
  <r>
    <x v="5"/>
    <s v="801 Garbage Bkt 10 Ltr Only Lid (red)"/>
    <s v="Component"/>
    <s v="Trading"/>
    <s v="Pcs."/>
    <m/>
    <n v="0"/>
    <n v="106"/>
    <n v="5.0599999999999996"/>
    <n v="1338.54"/>
    <n v="0"/>
    <n v="0"/>
    <n v="0"/>
    <n v="0"/>
    <n v="0"/>
    <n v="0"/>
    <n v="0"/>
    <n v="0"/>
    <n v="0"/>
    <n v="0"/>
    <n v="0"/>
    <n v="0"/>
    <n v="0"/>
    <n v="0"/>
    <n v="0"/>
    <n v="0"/>
    <n v="106"/>
    <n v="1338.54"/>
    <n v="5.0599999999999996"/>
    <n v="0"/>
  </r>
  <r>
    <x v="5"/>
    <s v="801 Garbage Bkt Only Lid 10 Ltr (yellow)"/>
    <s v="Component"/>
    <s v="Trading"/>
    <s v="Pcs."/>
    <m/>
    <n v="0"/>
    <n v="25"/>
    <n v="1.81"/>
    <n v="500"/>
    <n v="0"/>
    <n v="0"/>
    <n v="0"/>
    <n v="0"/>
    <n v="0"/>
    <n v="0"/>
    <n v="0"/>
    <n v="0"/>
    <n v="0"/>
    <n v="0"/>
    <n v="0"/>
    <n v="0"/>
    <n v="0"/>
    <n v="0"/>
    <n v="0"/>
    <n v="0"/>
    <n v="25"/>
    <n v="500"/>
    <n v="1.81"/>
    <n v="0"/>
  </r>
  <r>
    <x v="5"/>
    <s v="801 NO. GARBAGE BKT 10L ONLY LID (BLK)"/>
    <s v="Component"/>
    <s v="Trading"/>
    <s v="Pcs."/>
    <m/>
    <n v="0"/>
    <n v="40"/>
    <n v="1.81"/>
    <n v="800"/>
    <n v="0"/>
    <n v="0"/>
    <n v="0"/>
    <n v="0"/>
    <n v="0"/>
    <n v="0"/>
    <n v="0"/>
    <n v="0"/>
    <n v="0"/>
    <n v="0"/>
    <n v="0"/>
    <n v="0"/>
    <n v="0"/>
    <n v="0"/>
    <n v="0"/>
    <n v="0"/>
    <n v="40"/>
    <n v="800"/>
    <n v="1.81"/>
    <n v="0"/>
  </r>
  <r>
    <x v="5"/>
    <s v="801 NO. GARBAGE BKT 10L ONLY LID (G)"/>
    <s v="Component"/>
    <s v="Finished Good"/>
    <s v="Pcs."/>
    <n v="125"/>
    <n v="136"/>
    <n v="719"/>
    <n v="32.369999999999997"/>
    <n v="14380"/>
    <n v="0"/>
    <n v="0"/>
    <n v="0"/>
    <n v="0"/>
    <n v="0"/>
    <n v="0"/>
    <n v="0"/>
    <n v="0"/>
    <n v="0"/>
    <n v="0"/>
    <n v="97.784000000000006"/>
    <n v="0"/>
    <n v="0"/>
    <n v="0"/>
    <n v="0"/>
    <n v="0"/>
    <n v="719"/>
    <n v="14380"/>
    <n v="32.369999999999997"/>
    <n v="0"/>
  </r>
  <r>
    <x v="5"/>
    <s v="801 NO. GARBAGE BKT 10L ONLY LID (S)"/>
    <s v="Component"/>
    <s v="Trading"/>
    <s v="Pcs."/>
    <m/>
    <n v="0"/>
    <n v="2158"/>
    <n v="36.159999999999997"/>
    <n v="34524.28"/>
    <n v="0"/>
    <n v="0"/>
    <n v="0"/>
    <n v="0"/>
    <n v="0"/>
    <n v="0"/>
    <n v="40"/>
    <n v="6.7504000000000008"/>
    <n v="46.750399999999999"/>
    <n v="640"/>
    <n v="0"/>
    <n v="0"/>
    <n v="0"/>
    <n v="0"/>
    <n v="0"/>
    <n v="0"/>
    <n v="2118"/>
    <n v="33884.35"/>
    <n v="36.159999999999997"/>
    <n v="0"/>
  </r>
  <r>
    <x v="5"/>
    <s v="801 No. Garbage Bkt 10L Only Lid(D.Blue)"/>
    <s v="Component"/>
    <s v="Trading"/>
    <s v="Pcs."/>
    <m/>
    <n v="0"/>
    <n v="852"/>
    <n v="38.47"/>
    <n v="13699.85"/>
    <n v="0"/>
    <n v="0"/>
    <n v="0"/>
    <n v="0"/>
    <n v="0"/>
    <n v="0"/>
    <n v="0"/>
    <n v="0"/>
    <n v="0"/>
    <n v="0"/>
    <n v="0"/>
    <n v="0"/>
    <n v="0"/>
    <n v="0"/>
    <n v="0"/>
    <n v="0"/>
    <n v="852"/>
    <n v="13699.85"/>
    <n v="38.47"/>
    <n v="0"/>
  </r>
  <r>
    <x v="5"/>
    <s v="801.GARBAGE BKT 10L ONLY LID ( M.B)"/>
    <s v="Component"/>
    <s v="Trading"/>
    <s v="Pcs."/>
    <m/>
    <n v="0"/>
    <n v="911"/>
    <n v="47.18"/>
    <n v="14105.26"/>
    <n v="0"/>
    <n v="0"/>
    <n v="0"/>
    <n v="0"/>
    <n v="0"/>
    <n v="0"/>
    <n v="0"/>
    <n v="0"/>
    <n v="0"/>
    <n v="0"/>
    <n v="0"/>
    <n v="0"/>
    <n v="0"/>
    <n v="0"/>
    <n v="0"/>
    <n v="0"/>
    <n v="911"/>
    <n v="14105.26"/>
    <n v="47.18"/>
    <n v="0"/>
  </r>
  <r>
    <x v="5"/>
    <s v="801.GARBAGE BKT 10L ONLY LID (M.W.)"/>
    <s v="Component"/>
    <s v="Trading"/>
    <s v="Pcs."/>
    <m/>
    <n v="0"/>
    <n v="663"/>
    <n v="29.93"/>
    <n v="12490.08"/>
    <n v="0"/>
    <n v="0"/>
    <n v="0"/>
    <n v="0"/>
    <n v="0"/>
    <n v="0"/>
    <n v="0"/>
    <n v="0"/>
    <n v="0"/>
    <n v="0"/>
    <n v="0"/>
    <n v="0"/>
    <n v="0"/>
    <n v="0"/>
    <n v="0"/>
    <n v="0"/>
    <n v="663"/>
    <n v="12490.08"/>
    <n v="29.93"/>
    <n v="0"/>
  </r>
  <r>
    <x v="5"/>
    <s v="801.GARBAGE BKT 10L ONLY LID(B)"/>
    <s v="Component"/>
    <s v="Finished Good"/>
    <s v="Pcs."/>
    <n v="125"/>
    <n v="136"/>
    <n v="734"/>
    <n v="276.52999999999997"/>
    <n v="11348.5"/>
    <n v="0"/>
    <n v="0"/>
    <n v="0"/>
    <n v="0"/>
    <n v="0"/>
    <n v="0"/>
    <n v="40"/>
    <n v="6.7504000000000008"/>
    <n v="46.750399999999999"/>
    <n v="618.4"/>
    <n v="99.823999999999998"/>
    <n v="0"/>
    <n v="0"/>
    <n v="0"/>
    <n v="0"/>
    <n v="0"/>
    <n v="694"/>
    <n v="10730.05"/>
    <n v="276.52999999999997"/>
    <n v="0"/>
  </r>
  <r>
    <x v="5"/>
    <s v="801.GARBAGE BKT 10L ONLY LID(P)"/>
    <s v="Component"/>
    <s v="Finished Good"/>
    <s v="Pcs."/>
    <n v="125"/>
    <n v="136"/>
    <n v="2272"/>
    <n v="154.22"/>
    <n v="35859.21"/>
    <n v="0"/>
    <n v="0"/>
    <n v="0"/>
    <n v="0"/>
    <n v="0"/>
    <n v="0"/>
    <n v="40"/>
    <n v="6.7504000000000008"/>
    <n v="46.750399999999999"/>
    <n v="631.20000000000005"/>
    <n v="308.99200000000002"/>
    <n v="0"/>
    <n v="0"/>
    <n v="0"/>
    <n v="0"/>
    <n v="0"/>
    <n v="2232"/>
    <n v="35227.89"/>
    <n v="154.22"/>
    <n v="0"/>
  </r>
  <r>
    <x v="5"/>
    <s v="802 Garbage Bkt. Only Lid (OR)"/>
    <s v="Rajeshwari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802 NO. GARBAGE BKT 13 L ONLY LID (SILVE"/>
    <s v="Component"/>
    <s v="Trading"/>
    <s v="Pcs."/>
    <m/>
    <n v="0"/>
    <n v="292"/>
    <n v="14.27"/>
    <n v="4777.37"/>
    <n v="0"/>
    <n v="0"/>
    <n v="0"/>
    <n v="0"/>
    <n v="0"/>
    <n v="0"/>
    <n v="40"/>
    <n v="6.7504000000000008"/>
    <n v="46.750399999999999"/>
    <n v="654.4"/>
    <n v="0"/>
    <n v="0"/>
    <n v="0"/>
    <n v="0"/>
    <n v="0"/>
    <n v="0"/>
    <n v="252"/>
    <n v="4122.9399999999996"/>
    <n v="14.27"/>
    <n v="0"/>
  </r>
  <r>
    <x v="5"/>
    <s v="802 NO. GARBAGE BKT 13L ONLY LID ( BLK)"/>
    <s v="Component"/>
    <s v="Trading"/>
    <s v="Pcs."/>
    <m/>
    <n v="0"/>
    <n v="120"/>
    <n v="5.42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5.42"/>
    <n v="0"/>
  </r>
  <r>
    <x v="5"/>
    <s v="802 NO. GARBAGE BKT 13L ONLY LID (O)"/>
    <s v="Component"/>
    <s v="Trading"/>
    <s v="Pcs."/>
    <m/>
    <n v="0"/>
    <n v="1"/>
    <n v="0.05"/>
    <n v="22.04"/>
    <n v="0"/>
    <n v="0"/>
    <n v="0"/>
    <n v="0"/>
    <n v="0"/>
    <n v="0"/>
    <n v="0"/>
    <n v="0"/>
    <n v="0"/>
    <n v="0"/>
    <n v="0"/>
    <n v="0"/>
    <n v="0"/>
    <n v="0"/>
    <n v="0"/>
    <n v="0"/>
    <n v="1"/>
    <n v="22.04"/>
    <n v="0.05"/>
    <n v="0"/>
  </r>
  <r>
    <x v="5"/>
    <s v="802 No.Garbage Bkt 13 L Only Lid (D.Blue"/>
    <s v="Component"/>
    <s v="Trading"/>
    <s v="Pcs."/>
    <m/>
    <n v="0"/>
    <n v="500"/>
    <n v="22.57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22.57"/>
    <n v="0"/>
  </r>
  <r>
    <x v="5"/>
    <s v="802.GAR. BKT.13L ONLY LID (D.G)"/>
    <s v="Component"/>
    <s v="Trading"/>
    <s v="Pcs."/>
    <m/>
    <n v="0"/>
    <n v="307"/>
    <n v="5.01"/>
    <n v="4874.0200000000004"/>
    <n v="0"/>
    <n v="0"/>
    <n v="0"/>
    <n v="0"/>
    <n v="0"/>
    <n v="0"/>
    <n v="40"/>
    <n v="6.7504000000000008"/>
    <n v="46.750399999999999"/>
    <n v="635.20000000000005"/>
    <n v="0"/>
    <n v="0"/>
    <n v="0"/>
    <n v="0"/>
    <n v="0"/>
    <n v="0"/>
    <n v="267"/>
    <n v="4238.97"/>
    <n v="5.01"/>
    <n v="0"/>
  </r>
  <r>
    <x v="5"/>
    <s v="802.GARBAGE BKT 13L ONLY LID (B)"/>
    <s v="Component"/>
    <s v="Trading"/>
    <s v="Pcs."/>
    <m/>
    <n v="0"/>
    <n v="398"/>
    <n v="35.31"/>
    <n v="6883.39"/>
    <n v="0"/>
    <n v="0"/>
    <n v="0"/>
    <n v="0"/>
    <n v="0"/>
    <n v="0"/>
    <n v="40"/>
    <n v="6.7504000000000008"/>
    <n v="46.750399999999999"/>
    <n v="691.6"/>
    <n v="0"/>
    <n v="0"/>
    <n v="0"/>
    <n v="0"/>
    <n v="0"/>
    <n v="0"/>
    <n v="358"/>
    <n v="6191.59"/>
    <n v="35.31"/>
    <n v="0"/>
  </r>
  <r>
    <x v="5"/>
    <s v="802.GARBAGE BKT 13L ONLY LID (M.B.)"/>
    <s v="Component"/>
    <s v="Trading"/>
    <s v="Pcs."/>
    <m/>
    <n v="0"/>
    <n v="758"/>
    <n v="31.56"/>
    <n v="7083.57"/>
    <n v="0"/>
    <n v="0"/>
    <n v="0"/>
    <n v="0"/>
    <n v="0"/>
    <n v="0"/>
    <n v="0"/>
    <n v="0"/>
    <n v="0"/>
    <n v="0"/>
    <n v="0"/>
    <n v="0"/>
    <n v="0"/>
    <n v="0"/>
    <n v="0"/>
    <n v="0"/>
    <n v="758"/>
    <n v="7083.57"/>
    <n v="31.56"/>
    <n v="0"/>
  </r>
  <r>
    <x v="5"/>
    <s v="802.GARBAGE BKT 13L ONLY LID (P)"/>
    <s v="Component"/>
    <s v="Trading"/>
    <s v="Pcs."/>
    <m/>
    <n v="0"/>
    <n v="647"/>
    <n v="46.87"/>
    <n v="0"/>
    <n v="0"/>
    <n v="0"/>
    <n v="0"/>
    <n v="0"/>
    <n v="0"/>
    <n v="0"/>
    <n v="40"/>
    <n v="6.7504000000000008"/>
    <n v="46.750399999999999"/>
    <n v="418.8"/>
    <n v="0"/>
    <n v="0"/>
    <n v="0"/>
    <n v="0"/>
    <n v="0"/>
    <n v="0"/>
    <n v="607"/>
    <n v="0"/>
    <n v="46.87"/>
    <n v="0"/>
  </r>
  <r>
    <x v="5"/>
    <s v="802.GARBAGE BKT 13L ONLY LID(M.W)"/>
    <s v="Component"/>
    <s v="Trading"/>
    <s v="Pcs."/>
    <m/>
    <n v="0"/>
    <n v="862"/>
    <n v="32.549999999999997"/>
    <n v="3679.98"/>
    <n v="0"/>
    <n v="0"/>
    <n v="0"/>
    <n v="0"/>
    <n v="0"/>
    <n v="0"/>
    <n v="0"/>
    <n v="0"/>
    <n v="0"/>
    <n v="0"/>
    <n v="0"/>
    <n v="0"/>
    <n v="0"/>
    <n v="0"/>
    <n v="0"/>
    <n v="0"/>
    <n v="862"/>
    <n v="3679.98"/>
    <n v="32.549999999999997"/>
    <n v="0"/>
  </r>
  <r>
    <x v="5"/>
    <s v="803 10 Ltr Swing Lid (Blue)"/>
    <s v="Component"/>
    <s v="Trading"/>
    <s v="Pcs."/>
    <m/>
    <n v="0"/>
    <n v="4"/>
    <n v="0.18"/>
    <n v="118.64"/>
    <n v="0"/>
    <n v="0"/>
    <n v="0"/>
    <n v="0"/>
    <n v="0"/>
    <n v="0"/>
    <n v="0"/>
    <n v="0"/>
    <n v="0"/>
    <n v="0"/>
    <n v="0"/>
    <n v="0"/>
    <n v="0"/>
    <n v="0"/>
    <n v="0"/>
    <n v="0"/>
    <n v="4"/>
    <n v="118.64"/>
    <n v="0.18"/>
    <n v="0"/>
  </r>
  <r>
    <x v="5"/>
    <s v="803 10 Ltr Swing Lid (Green)"/>
    <s v="Component"/>
    <s v="Trading"/>
    <s v="Pcs."/>
    <m/>
    <n v="0"/>
    <n v="1"/>
    <n v="0.05"/>
    <n v="29.66"/>
    <n v="0"/>
    <n v="0"/>
    <n v="0"/>
    <n v="0"/>
    <n v="0"/>
    <n v="0"/>
    <n v="0"/>
    <n v="0"/>
    <n v="0"/>
    <n v="0"/>
    <n v="0"/>
    <n v="0"/>
    <n v="0"/>
    <n v="0"/>
    <n v="0"/>
    <n v="0"/>
    <n v="1"/>
    <n v="29.66"/>
    <n v="0.05"/>
    <n v="0"/>
  </r>
  <r>
    <x v="5"/>
    <s v="803 10 Ltr Swing Lid (M. Baize)"/>
    <s v="Component"/>
    <s v="Trading"/>
    <s v="Pcs."/>
    <m/>
    <n v="0"/>
    <n v="1"/>
    <n v="0.05"/>
    <n v="29.66"/>
    <n v="0"/>
    <n v="0"/>
    <n v="0"/>
    <n v="0"/>
    <n v="0"/>
    <n v="0"/>
    <n v="0"/>
    <n v="0"/>
    <n v="0"/>
    <n v="0"/>
    <n v="0"/>
    <n v="0"/>
    <n v="0"/>
    <n v="0"/>
    <n v="0"/>
    <n v="0"/>
    <n v="1"/>
    <n v="29.66"/>
    <n v="0.05"/>
    <n v="0"/>
  </r>
  <r>
    <x v="5"/>
    <s v="803 10 Ltr Swing Lid (Pink)"/>
    <s v="Component"/>
    <s v="Trading"/>
    <s v="Pcs."/>
    <m/>
    <n v="0"/>
    <n v="25"/>
    <n v="1.1299999999999999"/>
    <n v="750"/>
    <n v="0"/>
    <n v="0"/>
    <n v="0"/>
    <n v="0"/>
    <n v="0"/>
    <n v="0"/>
    <n v="0"/>
    <n v="0"/>
    <n v="0"/>
    <n v="0"/>
    <n v="0"/>
    <n v="0"/>
    <n v="0"/>
    <n v="0"/>
    <n v="0"/>
    <n v="0"/>
    <n v="25"/>
    <n v="750"/>
    <n v="1.1299999999999999"/>
    <n v="0"/>
  </r>
  <r>
    <x v="5"/>
    <s v="804 13 Ltr Swing Lid (M.baize)"/>
    <s v="Component"/>
    <s v="Trading"/>
    <s v="Pcs."/>
    <m/>
    <n v="0"/>
    <n v="1"/>
    <n v="0.05"/>
    <n v="48.14"/>
    <n v="0"/>
    <n v="0"/>
    <n v="0"/>
    <n v="0"/>
    <n v="0"/>
    <n v="0"/>
    <n v="0"/>
    <n v="0"/>
    <n v="0"/>
    <n v="0"/>
    <n v="0"/>
    <n v="0"/>
    <n v="0"/>
    <n v="0"/>
    <n v="0"/>
    <n v="0"/>
    <n v="1"/>
    <n v="48.14"/>
    <n v="0.05"/>
    <n v="0"/>
  </r>
  <r>
    <x v="5"/>
    <s v="804 13 Ltr Swing Lid (Pink)"/>
    <s v="Component"/>
    <s v="Trading"/>
    <s v="Pcs."/>
    <m/>
    <n v="0"/>
    <n v="3"/>
    <n v="0.14000000000000001"/>
    <n v="144.41999999999999"/>
    <n v="0"/>
    <n v="0"/>
    <n v="0"/>
    <n v="0"/>
    <n v="0"/>
    <n v="0"/>
    <n v="0"/>
    <n v="0"/>
    <n v="0"/>
    <n v="0"/>
    <n v="0"/>
    <n v="0"/>
    <n v="0"/>
    <n v="0"/>
    <n v="0"/>
    <n v="0"/>
    <n v="3"/>
    <n v="144.41999999999999"/>
    <n v="0.14000000000000001"/>
    <n v="0"/>
  </r>
  <r>
    <x v="5"/>
    <s v="804 13 Ltr Swing Lid (Yellow)"/>
    <s v="Component"/>
    <s v="Trading"/>
    <s v="Pcs."/>
    <m/>
    <n v="0"/>
    <n v="1"/>
    <n v="0.05"/>
    <n v="38.14"/>
    <n v="0"/>
    <n v="0"/>
    <n v="0"/>
    <n v="0"/>
    <n v="0"/>
    <n v="0"/>
    <n v="0"/>
    <n v="0"/>
    <n v="0"/>
    <n v="0"/>
    <n v="0"/>
    <n v="0"/>
    <n v="0"/>
    <n v="0"/>
    <n v="0"/>
    <n v="0"/>
    <n v="1"/>
    <n v="38.14"/>
    <n v="0.05"/>
    <n v="0"/>
  </r>
  <r>
    <x v="5"/>
    <s v="810 Garb.Only Bkt 10Ltr (Red)"/>
    <s v="Housekeeping"/>
    <s v="Finished Good"/>
    <s v="Pcs."/>
    <n v="395"/>
    <n v="431"/>
    <n v="226"/>
    <n v="10.47"/>
    <n v="16678.8"/>
    <n v="0"/>
    <n v="0"/>
    <n v="0"/>
    <n v="0"/>
    <n v="0"/>
    <n v="0"/>
    <n v="0"/>
    <n v="0"/>
    <n v="0"/>
    <n v="0"/>
    <n v="97.406000000000006"/>
    <n v="0"/>
    <n v="0"/>
    <n v="0"/>
    <n v="0"/>
    <n v="0"/>
    <n v="226"/>
    <n v="16678.8"/>
    <n v="10.47"/>
    <n v="0"/>
  </r>
  <r>
    <x v="5"/>
    <s v="810 GARB.ONLY BKT.10L (M.W.)"/>
    <s v="Housekeeping"/>
    <s v="Trading"/>
    <s v="Pcs."/>
    <m/>
    <n v="0"/>
    <n v="463"/>
    <n v="20.9"/>
    <n v="34169.4"/>
    <n v="0"/>
    <n v="0"/>
    <n v="0"/>
    <n v="0"/>
    <n v="0"/>
    <n v="0"/>
    <n v="0"/>
    <n v="0"/>
    <n v="0"/>
    <n v="0"/>
    <n v="0"/>
    <n v="0"/>
    <n v="0"/>
    <n v="0"/>
    <n v="0"/>
    <n v="0"/>
    <n v="463"/>
    <n v="34169.4"/>
    <n v="20.9"/>
    <n v="0"/>
  </r>
  <r>
    <x v="5"/>
    <s v="810 Garb.Only Bkt.10Ltr (M.B)"/>
    <s v="Housekeeping"/>
    <s v="Trading"/>
    <s v="Pcs."/>
    <m/>
    <n v="0"/>
    <n v="101"/>
    <n v="12.42"/>
    <n v="7453.8"/>
    <n v="0"/>
    <n v="0"/>
    <n v="0"/>
    <n v="0"/>
    <n v="0"/>
    <n v="0"/>
    <n v="0"/>
    <n v="0"/>
    <n v="0"/>
    <n v="0"/>
    <n v="0"/>
    <n v="0"/>
    <n v="0"/>
    <n v="0"/>
    <n v="0"/>
    <n v="0"/>
    <n v="101"/>
    <n v="7453.8"/>
    <n v="12.42"/>
    <n v="0"/>
  </r>
  <r>
    <x v="5"/>
    <s v="810 Garb.Only Bkt.10Ltr (Ye)"/>
    <s v="Housekeeping"/>
    <s v="Finished Good"/>
    <s v="Pcs."/>
    <n v="395"/>
    <n v="431"/>
    <n v="125"/>
    <n v="6.32"/>
    <n v="9225"/>
    <n v="0"/>
    <n v="0"/>
    <n v="0"/>
    <n v="0"/>
    <n v="0"/>
    <n v="0"/>
    <n v="0"/>
    <n v="0"/>
    <n v="0"/>
    <n v="0"/>
    <n v="53.875"/>
    <n v="0"/>
    <n v="0"/>
    <n v="0"/>
    <n v="0"/>
    <n v="0"/>
    <n v="125"/>
    <n v="9225"/>
    <n v="6.32"/>
    <n v="0"/>
  </r>
  <r>
    <x v="5"/>
    <s v="810.GARB. ONLY BKT. 10L (SL)"/>
    <s v="Housekeeping"/>
    <s v="Trading"/>
    <s v="Pcs."/>
    <m/>
    <n v="0"/>
    <n v="85"/>
    <n v="4.5599999999999996"/>
    <n v="3669.17"/>
    <n v="0"/>
    <n v="0"/>
    <n v="0"/>
    <n v="0"/>
    <n v="0"/>
    <n v="0"/>
    <n v="40"/>
    <n v="6.7504000000000008"/>
    <n v="46.750399999999999"/>
    <n v="1726.8"/>
    <n v="0"/>
    <n v="0"/>
    <n v="0"/>
    <n v="0"/>
    <n v="0"/>
    <n v="0"/>
    <n v="45"/>
    <n v="1942.5"/>
    <n v="4.5599999999999996"/>
    <n v="0"/>
  </r>
  <r>
    <x v="5"/>
    <s v="810.GARB. ONLY BKT.10L (D.B)"/>
    <s v="Housekeeping"/>
    <s v="Finished Good"/>
    <s v="Pcs."/>
    <n v="395"/>
    <n v="431"/>
    <n v="147"/>
    <n v="2310.4499999999998"/>
    <n v="6929.58"/>
    <n v="0"/>
    <n v="0"/>
    <n v="0"/>
    <n v="0"/>
    <n v="0"/>
    <n v="0"/>
    <n v="0"/>
    <n v="0"/>
    <n v="0"/>
    <n v="0"/>
    <n v="63.356999999999999"/>
    <n v="0"/>
    <n v="0"/>
    <n v="0"/>
    <n v="0"/>
    <n v="0"/>
    <n v="147"/>
    <n v="6929.58"/>
    <n v="2310.4499999999998"/>
    <n v="0"/>
  </r>
  <r>
    <x v="5"/>
    <s v="810.GARB.ONLY BKT.10Ltr (B)"/>
    <s v="Housekeeping"/>
    <s v="Trading"/>
    <s v="Pcs."/>
    <m/>
    <n v="0"/>
    <n v="156"/>
    <n v="18.600000000000001"/>
    <n v="6871.98"/>
    <n v="0"/>
    <n v="0"/>
    <n v="0"/>
    <n v="0"/>
    <n v="0"/>
    <n v="0"/>
    <n v="40"/>
    <n v="6.7504000000000008"/>
    <n v="46.750399999999999"/>
    <n v="1762"/>
    <n v="0"/>
    <n v="0"/>
    <n v="0"/>
    <n v="0"/>
    <n v="0"/>
    <n v="0"/>
    <n v="116"/>
    <n v="5109.93"/>
    <n v="18.600000000000001"/>
    <n v="0"/>
  </r>
  <r>
    <x v="5"/>
    <s v="810.Garb.Only Bkt.10ltr (BL)"/>
    <s v="Housekeeping"/>
    <s v="Finished Good"/>
    <s v="Pcs."/>
    <n v="395"/>
    <n v="431"/>
    <n v="64"/>
    <n v="2.89"/>
    <n v="4723.2"/>
    <n v="0"/>
    <n v="0"/>
    <n v="0"/>
    <n v="0"/>
    <n v="0"/>
    <n v="0"/>
    <n v="0"/>
    <n v="0"/>
    <n v="0"/>
    <n v="0"/>
    <n v="27.584"/>
    <n v="0"/>
    <n v="0"/>
    <n v="0"/>
    <n v="0"/>
    <n v="0"/>
    <n v="64"/>
    <n v="4723.2"/>
    <n v="2.89"/>
    <n v="0"/>
  </r>
  <r>
    <x v="5"/>
    <s v="810.Garb.Only Bkt.10Ltr (P)"/>
    <s v="Housekeeping"/>
    <s v="Trading"/>
    <s v="Pcs."/>
    <m/>
    <n v="0"/>
    <n v="290"/>
    <n v="28.62"/>
    <n v="21847.88"/>
    <n v="0"/>
    <n v="0"/>
    <n v="0"/>
    <n v="0"/>
    <n v="0"/>
    <n v="0"/>
    <n v="40"/>
    <n v="6.7504000000000008"/>
    <n v="46.750399999999999"/>
    <n v="3013.6"/>
    <n v="0"/>
    <n v="0"/>
    <n v="0"/>
    <n v="0"/>
    <n v="0"/>
    <n v="0"/>
    <n v="250"/>
    <n v="18834.38"/>
    <n v="28.62"/>
    <n v="0"/>
  </r>
  <r>
    <x v="5"/>
    <s v="811 Garb.Bkt Swing10 Ltr.(P)"/>
    <s v="Housekeeping"/>
    <s v="Finished Good"/>
    <s v="Pcs."/>
    <n v="550"/>
    <n v="599"/>
    <n v="-20"/>
    <n v="88.02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108.02"/>
    <n v="0"/>
  </r>
  <r>
    <x v="5"/>
    <s v="811.Garb.Bkt Swing10Ltr(D.B)"/>
    <s v="Housekeeping"/>
    <s v="Trading"/>
    <s v="Pcs."/>
    <m/>
    <n v="0"/>
    <n v="14"/>
    <n v="0.63"/>
    <n v="1885.38"/>
    <n v="0"/>
    <n v="0"/>
    <n v="0"/>
    <n v="0"/>
    <n v="0"/>
    <n v="0"/>
    <n v="0"/>
    <n v="0"/>
    <n v="0"/>
    <n v="0"/>
    <n v="0"/>
    <n v="0"/>
    <n v="0"/>
    <n v="0"/>
    <n v="0"/>
    <n v="0"/>
    <n v="14"/>
    <n v="1885.38"/>
    <n v="0.63"/>
    <n v="0"/>
  </r>
  <r>
    <x v="5"/>
    <s v="811.Garb.Bkt.Swing10 Ltr.(Red)"/>
    <s v="Housekeeping"/>
    <s v="Finished Good"/>
    <s v="Pcs."/>
    <n v="550"/>
    <n v="599"/>
    <n v="-20"/>
    <n v="88.02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108.02"/>
    <n v="0"/>
  </r>
  <r>
    <x v="5"/>
    <s v="811.Garb.Bkt.Swing10Ltr (D.G)"/>
    <s v="Housekeeping"/>
    <s v="Trading"/>
    <s v="Pcs."/>
    <m/>
    <n v="0"/>
    <n v="8"/>
    <n v="0.36"/>
    <n v="1077.3599999999999"/>
    <n v="0"/>
    <n v="0"/>
    <n v="0"/>
    <n v="0"/>
    <n v="0"/>
    <n v="0"/>
    <n v="0"/>
    <n v="0"/>
    <n v="0"/>
    <n v="0"/>
    <n v="0"/>
    <n v="0"/>
    <n v="0"/>
    <n v="0"/>
    <n v="0"/>
    <n v="0"/>
    <n v="8"/>
    <n v="1077.3599999999999"/>
    <n v="0.36"/>
    <n v="0"/>
  </r>
  <r>
    <x v="5"/>
    <s v="811.Garb.Bkt.Swing10Ltr.(Yellow)"/>
    <s v="Housekeeping"/>
    <s v="Finished Good"/>
    <s v="Pcs."/>
    <n v="550"/>
    <n v="599"/>
    <n v="-20"/>
    <n v="88.02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108.02"/>
    <n v="0"/>
  </r>
  <r>
    <x v="5"/>
    <s v="813  NO. GARBAGE BUCKET ONLY (O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813 GARBAGE BUCKET 13 LTR ONLY (YELLOW)"/>
    <s v="Housekeeping"/>
    <s v="Finished Good"/>
    <s v="Pcs."/>
    <n v="450"/>
    <n v="490"/>
    <n v="46"/>
    <n v="2.08"/>
    <n v="0"/>
    <n v="0"/>
    <n v="0"/>
    <n v="0"/>
    <n v="0"/>
    <n v="0"/>
    <n v="0"/>
    <n v="0"/>
    <n v="0"/>
    <n v="0"/>
    <n v="0"/>
    <n v="22.54"/>
    <n v="0"/>
    <n v="0"/>
    <n v="0"/>
    <n v="0"/>
    <n v="0"/>
    <n v="46"/>
    <n v="0"/>
    <n v="2.08"/>
    <n v="0"/>
  </r>
  <r>
    <x v="5"/>
    <s v="813 GARBAGE BUCKET 13 LTR ONLY(RED)"/>
    <s v="Housekeeping"/>
    <s v="Finished Good"/>
    <s v="Pcs."/>
    <n v="450"/>
    <n v="490"/>
    <n v="223"/>
    <n v="10.07"/>
    <n v="24530"/>
    <n v="0"/>
    <n v="0"/>
    <n v="0"/>
    <n v="0"/>
    <n v="0"/>
    <n v="0"/>
    <n v="0"/>
    <n v="0"/>
    <n v="0"/>
    <n v="0"/>
    <n v="109.27"/>
    <n v="0"/>
    <n v="0"/>
    <n v="0"/>
    <n v="0"/>
    <n v="0"/>
    <n v="223"/>
    <n v="24530"/>
    <n v="10.07"/>
    <n v="0"/>
  </r>
  <r>
    <x v="5"/>
    <s v="813 GARBAGE BUCKET ONLY 13L (M.W.)"/>
    <s v="Housekeeping"/>
    <s v="Trading"/>
    <s v="Pcs."/>
    <m/>
    <n v="0"/>
    <n v="243"/>
    <n v="14.76"/>
    <n v="26730"/>
    <n v="0"/>
    <n v="0"/>
    <n v="0"/>
    <n v="0"/>
    <n v="0"/>
    <n v="0"/>
    <n v="0"/>
    <n v="0"/>
    <n v="0"/>
    <n v="0"/>
    <n v="0"/>
    <n v="0"/>
    <n v="0"/>
    <n v="0"/>
    <n v="0"/>
    <n v="0"/>
    <n v="243"/>
    <n v="26730"/>
    <n v="14.76"/>
    <n v="0"/>
  </r>
  <r>
    <x v="5"/>
    <s v="813 GARBAGE BUCKET ONLY 13LTR (d. blue)"/>
    <s v="Housekeeping"/>
    <s v="Finished Good"/>
    <s v="Pcs."/>
    <n v="450"/>
    <n v="490"/>
    <n v="42"/>
    <n v="1.9"/>
    <n v="0"/>
    <n v="0"/>
    <n v="0"/>
    <n v="0"/>
    <n v="0"/>
    <n v="0"/>
    <n v="0"/>
    <n v="0"/>
    <n v="0"/>
    <n v="0"/>
    <n v="0"/>
    <n v="20.58"/>
    <n v="0"/>
    <n v="0"/>
    <n v="0"/>
    <n v="0"/>
    <n v="0"/>
    <n v="42"/>
    <n v="0"/>
    <n v="1.9"/>
    <n v="0"/>
  </r>
  <r>
    <x v="5"/>
    <s v="813 NO. GARBAGE BUCKET 13L ONLY (M.B.)"/>
    <s v="Housekeeping"/>
    <s v="Trading"/>
    <s v="Pcs."/>
    <m/>
    <n v="0"/>
    <n v="233"/>
    <n v="10.7"/>
    <n v="19761.740000000002"/>
    <n v="0"/>
    <n v="0"/>
    <n v="0"/>
    <n v="0"/>
    <n v="0"/>
    <n v="0"/>
    <n v="0"/>
    <n v="0"/>
    <n v="0"/>
    <n v="0"/>
    <n v="0"/>
    <n v="0"/>
    <n v="0"/>
    <n v="0"/>
    <n v="0"/>
    <n v="0"/>
    <n v="233"/>
    <n v="19761.740000000002"/>
    <n v="10.7"/>
    <n v="0"/>
  </r>
  <r>
    <x v="5"/>
    <s v="813 NO. GARBAGE BUCKET ONLY (D.GREEN)"/>
    <s v="Housekeeping"/>
    <s v="Finished Good"/>
    <s v="Pcs."/>
    <n v="450"/>
    <n v="490"/>
    <n v="19"/>
    <n v="136.05000000000001"/>
    <n v="1011.66"/>
    <n v="0"/>
    <n v="0"/>
    <n v="40"/>
    <n v="2156.38"/>
    <n v="0"/>
    <n v="0"/>
    <n v="40"/>
    <n v="6.7504000000000008"/>
    <n v="46.750399999999999"/>
    <n v="2148"/>
    <n v="9.31"/>
    <n v="18"/>
    <n v="3.0220199999999999"/>
    <n v="0"/>
    <n v="21.022020000000001"/>
    <n v="0"/>
    <n v="19"/>
    <n v="1020.22"/>
    <n v="157.07202000000001"/>
    <n v="0"/>
  </r>
  <r>
    <x v="5"/>
    <s v="813 NO. GARBAGE BUCKET ONLY (P)"/>
    <s v="Housekeeping"/>
    <s v="Trading"/>
    <s v="Pcs."/>
    <m/>
    <n v="0"/>
    <n v="352"/>
    <n v="23.84"/>
    <n v="27612.86"/>
    <n v="0"/>
    <n v="0"/>
    <n v="0"/>
    <n v="0"/>
    <n v="0"/>
    <n v="0"/>
    <n v="40"/>
    <n v="6.7504000000000008"/>
    <n v="46.750399999999999"/>
    <n v="3138"/>
    <n v="0"/>
    <n v="0"/>
    <n v="0"/>
    <n v="0"/>
    <n v="0"/>
    <n v="0"/>
    <n v="312"/>
    <n v="24475.040000000001"/>
    <n v="23.84"/>
    <n v="0"/>
  </r>
  <r>
    <x v="5"/>
    <s v="813 NO. GARBAGE BUCKET ONLY (S)"/>
    <s v="Housekeeping"/>
    <s v="Trading"/>
    <s v="Pcs."/>
    <m/>
    <n v="0"/>
    <n v="172"/>
    <n v="1.1299999999999999"/>
    <n v="8884.67"/>
    <n v="0"/>
    <n v="0"/>
    <n v="0"/>
    <n v="0"/>
    <n v="0"/>
    <n v="0"/>
    <n v="40"/>
    <n v="6.7504000000000008"/>
    <n v="46.750399999999999"/>
    <n v="2066.4"/>
    <n v="0"/>
    <n v="0"/>
    <n v="0"/>
    <n v="0"/>
    <n v="0"/>
    <n v="0"/>
    <n v="132"/>
    <n v="6818.47"/>
    <n v="1.1299999999999999"/>
    <n v="0"/>
  </r>
  <r>
    <x v="5"/>
    <s v="813NO. GARBAGE BUCKET ONLY (B)"/>
    <s v="Housekeeping"/>
    <s v="Finished Good"/>
    <s v="Pcs."/>
    <n v="450"/>
    <n v="490"/>
    <n v="992"/>
    <n v="520.72"/>
    <n v="55020.56"/>
    <n v="0"/>
    <n v="0"/>
    <n v="0"/>
    <n v="0"/>
    <n v="0"/>
    <n v="0"/>
    <n v="40"/>
    <n v="6.7504000000000008"/>
    <n v="46.750399999999999"/>
    <n v="2218.4"/>
    <n v="486.08"/>
    <n v="0"/>
    <n v="0"/>
    <n v="0"/>
    <n v="0"/>
    <n v="0"/>
    <n v="952"/>
    <n v="52801.99"/>
    <n v="520.72"/>
    <n v="0"/>
  </r>
  <r>
    <x v="5"/>
    <s v="813NO. GARBAGE BUCKET ONLY (BLAC)"/>
    <s v="Housekeeping"/>
    <s v="Finished Good"/>
    <s v="Pcs."/>
    <n v="450"/>
    <n v="490"/>
    <n v="222"/>
    <n v="10.02"/>
    <n v="24420"/>
    <n v="0"/>
    <n v="0"/>
    <n v="0"/>
    <n v="0"/>
    <n v="0"/>
    <n v="0"/>
    <n v="0"/>
    <n v="0"/>
    <n v="0"/>
    <n v="0"/>
    <n v="108.78"/>
    <n v="0"/>
    <n v="0"/>
    <n v="0"/>
    <n v="0"/>
    <n v="0"/>
    <n v="222"/>
    <n v="24420"/>
    <n v="10.02"/>
    <n v="0"/>
  </r>
  <r>
    <x v="5"/>
    <s v="814 Garb. Bkt Swing (Black)"/>
    <s v="Housekeeping"/>
    <s v="Trading"/>
    <s v="Pcs."/>
    <m/>
    <n v="0"/>
    <n v="-30"/>
    <n v="0"/>
    <n v="-4083.6"/>
    <n v="0"/>
    <n v="0"/>
    <n v="0"/>
    <n v="0"/>
    <n v="0"/>
    <n v="0"/>
    <n v="0"/>
    <n v="0"/>
    <n v="0"/>
    <n v="0"/>
    <n v="0"/>
    <n v="0"/>
    <n v="0"/>
    <n v="0"/>
    <n v="0"/>
    <n v="0"/>
    <n v="-30"/>
    <n v="-4083.6"/>
    <n v="0"/>
    <n v="0"/>
  </r>
  <r>
    <x v="5"/>
    <s v="814 Garb.bkt Swing (D.B)"/>
    <s v="Housekeeping"/>
    <s v="Finished Good"/>
    <s v="Pcs."/>
    <n v="605"/>
    <n v="659"/>
    <n v="-20"/>
    <n v="83.76"/>
    <n v="-2951.6"/>
    <n v="0"/>
    <n v="0"/>
    <n v="0"/>
    <n v="0"/>
    <n v="0"/>
    <n v="0"/>
    <n v="0"/>
    <n v="0"/>
    <n v="0"/>
    <n v="0"/>
    <n v="-13.18"/>
    <n v="0"/>
    <n v="0"/>
    <n v="20"/>
    <n v="20"/>
    <n v="0"/>
    <n v="-20"/>
    <n v="-2951.6"/>
    <n v="103.76"/>
    <n v="0"/>
  </r>
  <r>
    <x v="5"/>
    <s v="814 Garb.Bkt Swing 13 Ltr(G)"/>
    <s v="Housekeeping"/>
    <s v="Finished Good"/>
    <s v="Pcs."/>
    <n v="605"/>
    <n v="659"/>
    <n v="-25"/>
    <n v="83.53"/>
    <n v="-3280"/>
    <n v="0"/>
    <n v="0"/>
    <n v="0"/>
    <n v="0"/>
    <n v="0"/>
    <n v="0"/>
    <n v="0"/>
    <n v="0"/>
    <n v="0"/>
    <n v="0"/>
    <n v="-16.475000000000001"/>
    <n v="0"/>
    <n v="0"/>
    <n v="20"/>
    <n v="20"/>
    <n v="0"/>
    <n v="-25"/>
    <n v="-3280"/>
    <n v="103.53"/>
    <n v="0"/>
  </r>
  <r>
    <x v="5"/>
    <s v="814 Garb.Bkt Swing 13Ltr.(B)"/>
    <s v="Housekeeping"/>
    <s v="Trading"/>
    <s v="Pcs."/>
    <m/>
    <n v="0"/>
    <n v="-57"/>
    <n v="0"/>
    <n v="-8217.24"/>
    <n v="0"/>
    <n v="0"/>
    <n v="0"/>
    <n v="0"/>
    <n v="0"/>
    <n v="0"/>
    <n v="0"/>
    <n v="0"/>
    <n v="0"/>
    <n v="0"/>
    <n v="0"/>
    <n v="0"/>
    <n v="0"/>
    <n v="0"/>
    <n v="0"/>
    <n v="0"/>
    <n v="-57"/>
    <n v="-8217.24"/>
    <n v="0"/>
    <n v="0"/>
  </r>
  <r>
    <x v="5"/>
    <s v="814 Garb.Bkt Swing 13Ltr.(P)"/>
    <s v="Housekeeping"/>
    <s v="Finished Good"/>
    <s v="Pcs."/>
    <n v="605"/>
    <n v="659"/>
    <n v="-25"/>
    <n v="86.82"/>
    <n v="-3304.6"/>
    <n v="0"/>
    <n v="0"/>
    <n v="0"/>
    <n v="0"/>
    <n v="0"/>
    <n v="0"/>
    <n v="0"/>
    <n v="0"/>
    <n v="0"/>
    <n v="0"/>
    <n v="-16.475000000000001"/>
    <n v="0"/>
    <n v="0"/>
    <n v="20"/>
    <n v="20"/>
    <n v="0"/>
    <n v="-25"/>
    <n v="-3304.6"/>
    <n v="106.82"/>
    <n v="0"/>
  </r>
  <r>
    <x v="5"/>
    <s v="814 Garb.Bkt.Swing 13L(Red)"/>
    <s v="Housekeeping"/>
    <s v="Finished Good"/>
    <s v="Pcs."/>
    <n v="605"/>
    <n v="659"/>
    <n v="-35"/>
    <n v="83.53"/>
    <n v="-4641.2"/>
    <n v="0"/>
    <n v="0"/>
    <n v="0"/>
    <n v="0"/>
    <n v="0"/>
    <n v="0"/>
    <n v="0"/>
    <n v="0"/>
    <n v="0"/>
    <n v="0"/>
    <n v="-23.065000000000001"/>
    <n v="0"/>
    <n v="0"/>
    <n v="20"/>
    <n v="20"/>
    <n v="0"/>
    <n v="-35"/>
    <n v="-4641.2"/>
    <n v="103.53"/>
    <n v="0"/>
  </r>
  <r>
    <x v="5"/>
    <s v="814 Garb.Bkt.Swing 13L(Yellow)"/>
    <s v="Housekeeping"/>
    <s v="Finished Good"/>
    <s v="Pcs."/>
    <n v="605"/>
    <n v="659"/>
    <n v="-35"/>
    <n v="83.53"/>
    <n v="-4641.2"/>
    <n v="0"/>
    <n v="0"/>
    <n v="0"/>
    <n v="0"/>
    <n v="0"/>
    <n v="0"/>
    <n v="0"/>
    <n v="0"/>
    <n v="0"/>
    <n v="0"/>
    <n v="-23.065000000000001"/>
    <n v="0"/>
    <n v="0"/>
    <n v="20"/>
    <n v="20"/>
    <n v="0"/>
    <n v="-35"/>
    <n v="-4641.2"/>
    <n v="103.53"/>
    <n v="0"/>
  </r>
  <r>
    <x v="5"/>
    <s v="840 Krishna Bkt 40L (D.blue)"/>
    <s v="Housekeeping"/>
    <s v="Finished Good"/>
    <s v="Pcs."/>
    <n v="1100"/>
    <n v="1199"/>
    <n v="2"/>
    <n v="1.25"/>
    <n v="830.5"/>
    <n v="0"/>
    <n v="0"/>
    <n v="0"/>
    <n v="0"/>
    <n v="0"/>
    <n v="0"/>
    <n v="0"/>
    <n v="0"/>
    <n v="0"/>
    <n v="0"/>
    <n v="2.3980000000000001"/>
    <n v="0"/>
    <n v="0"/>
    <n v="0"/>
    <n v="0"/>
    <n v="0"/>
    <n v="2"/>
    <n v="830.5"/>
    <n v="1.25"/>
    <n v="0"/>
  </r>
  <r>
    <x v="5"/>
    <s v="840 Krishna Bkt 40L (pink)"/>
    <s v="Housekeeping"/>
    <s v="Finished Good"/>
    <s v="Pcs."/>
    <n v="1100"/>
    <n v="1199"/>
    <n v="70"/>
    <n v="35.090000000000003"/>
    <n v="21548.1"/>
    <n v="0"/>
    <n v="0"/>
    <n v="0"/>
    <n v="0"/>
    <n v="9"/>
    <n v="2484.69"/>
    <n v="0"/>
    <n v="0"/>
    <n v="0"/>
    <n v="0"/>
    <n v="83.93"/>
    <n v="0"/>
    <n v="0"/>
    <n v="50"/>
    <n v="50"/>
    <n v="10.791"/>
    <n v="61"/>
    <n v="18777.63"/>
    <n v="74.299000000000007"/>
    <n v="0"/>
  </r>
  <r>
    <x v="5"/>
    <s v="840 Krishna Bkt 40L(Blue)"/>
    <s v="Housekeeping"/>
    <s v="Finished Good"/>
    <s v="Pcs."/>
    <n v="1100"/>
    <n v="1199"/>
    <n v="2"/>
    <n v="585.87"/>
    <n v="624.78"/>
    <n v="0"/>
    <n v="0"/>
    <n v="0"/>
    <n v="0"/>
    <n v="0"/>
    <n v="0"/>
    <n v="0"/>
    <n v="0"/>
    <n v="0"/>
    <n v="0"/>
    <n v="2.3980000000000001"/>
    <n v="0"/>
    <n v="0"/>
    <n v="210"/>
    <n v="210"/>
    <n v="0"/>
    <n v="2"/>
    <n v="624.78"/>
    <n v="795.87"/>
    <n v="0"/>
  </r>
  <r>
    <x v="5"/>
    <s v="840 Krishna Bkt 40L(D.green)"/>
    <s v="Housekeeping"/>
    <s v="Finished Good"/>
    <s v="Pcs."/>
    <n v="1100"/>
    <n v="1199"/>
    <n v="124"/>
    <n v="62.52"/>
    <n v="51491"/>
    <n v="0"/>
    <n v="0"/>
    <n v="0"/>
    <n v="0"/>
    <n v="4"/>
    <n v="820"/>
    <n v="0"/>
    <n v="0"/>
    <n v="0"/>
    <n v="0"/>
    <n v="148.67599999999999"/>
    <n v="0"/>
    <n v="0"/>
    <n v="30"/>
    <n v="30"/>
    <n v="4.7960000000000003"/>
    <n v="120"/>
    <n v="49830"/>
    <n v="87.724000000000004"/>
    <n v="0"/>
  </r>
  <r>
    <x v="5"/>
    <s v="840.Krishna Bkt. 40 L (BL)"/>
    <s v="Housekeeping"/>
    <s v="Finished Good"/>
    <s v="Pcs."/>
    <n v="1100"/>
    <n v="1199"/>
    <n v="123"/>
    <n v="34.01"/>
    <n v="51075.75"/>
    <n v="0"/>
    <n v="0"/>
    <n v="0"/>
    <n v="0"/>
    <n v="0"/>
    <n v="0"/>
    <n v="0"/>
    <n v="0"/>
    <n v="0"/>
    <n v="0"/>
    <n v="147.477"/>
    <n v="0"/>
    <n v="0"/>
    <n v="10"/>
    <n v="10"/>
    <n v="0"/>
    <n v="123"/>
    <n v="51075.75"/>
    <n v="44.01"/>
    <n v="0"/>
  </r>
  <r>
    <x v="5"/>
    <s v="840.Krishna Bkt. 40L (Red)"/>
    <s v="Housekeeping"/>
    <s v="Finished Good"/>
    <s v="Pcs."/>
    <n v="1100"/>
    <n v="1199"/>
    <n v="8"/>
    <n v="162.66999999999999"/>
    <n v="3322"/>
    <n v="0"/>
    <n v="0"/>
    <n v="0"/>
    <n v="0"/>
    <n v="14"/>
    <n v="3667.41"/>
    <n v="0"/>
    <n v="0"/>
    <n v="0"/>
    <n v="0"/>
    <n v="9.5920000000000005"/>
    <n v="0"/>
    <n v="0"/>
    <n v="80"/>
    <n v="80"/>
    <n v="16.786000000000001"/>
    <n v="-6"/>
    <n v="-1764.5"/>
    <n v="225.88399999999999"/>
    <n v="0"/>
  </r>
  <r>
    <x v="5"/>
    <s v="840.Krishna Bkt. 40L (Y)"/>
    <s v="Housekeeping"/>
    <s v="Finished Good"/>
    <s v="Pcs."/>
    <n v="1100"/>
    <n v="1199"/>
    <n v="72"/>
    <n v="3.25"/>
    <n v="29898"/>
    <n v="0"/>
    <n v="0"/>
    <n v="0"/>
    <n v="0"/>
    <n v="3"/>
    <n v="615"/>
    <n v="0"/>
    <n v="0"/>
    <n v="0"/>
    <n v="0"/>
    <n v="86.328000000000003"/>
    <n v="0"/>
    <n v="0"/>
    <n v="10"/>
    <n v="10"/>
    <n v="3.597"/>
    <n v="69"/>
    <n v="28652.25"/>
    <n v="9.6530000000000005"/>
    <n v="0"/>
  </r>
  <r>
    <x v="5"/>
    <s v="841 KRISHNA BKT LID (BLUE)"/>
    <s v="Housekeeping"/>
    <s v="Finished Good"/>
    <s v="Pcs."/>
    <n v="384"/>
    <n v="419"/>
    <n v="28"/>
    <n v="108.28"/>
    <n v="2926"/>
    <n v="0"/>
    <n v="0"/>
    <n v="0"/>
    <n v="0"/>
    <n v="0"/>
    <n v="0"/>
    <n v="0"/>
    <n v="0"/>
    <n v="0"/>
    <n v="0"/>
    <n v="11.731999999999999"/>
    <n v="0"/>
    <n v="0"/>
    <n v="50"/>
    <n v="50"/>
    <n v="0"/>
    <n v="28"/>
    <n v="2926"/>
    <n v="158.28"/>
    <n v="0"/>
  </r>
  <r>
    <x v="5"/>
    <s v="841 KRISHNA BKT LID (D.BLUE)"/>
    <s v="Housekeeping"/>
    <s v="Trading"/>
    <s v="Pcs."/>
    <m/>
    <n v="0"/>
    <n v="135"/>
    <n v="6.1"/>
    <n v="0"/>
    <n v="0"/>
    <n v="0"/>
    <n v="0"/>
    <n v="0"/>
    <n v="0"/>
    <n v="0"/>
    <n v="0"/>
    <n v="0"/>
    <n v="0"/>
    <n v="0"/>
    <n v="0"/>
    <n v="0"/>
    <n v="0"/>
    <n v="0"/>
    <n v="0"/>
    <n v="0"/>
    <n v="135"/>
    <n v="0"/>
    <n v="6.1"/>
    <n v="0"/>
  </r>
  <r>
    <x v="5"/>
    <s v="841 KRISHNA BKT LID (D.GREEN)"/>
    <s v="Housekeeping"/>
    <s v="Finished Good"/>
    <s v="Pcs."/>
    <n v="384"/>
    <n v="419"/>
    <n v="270"/>
    <n v="8.4499999999999993"/>
    <n v="28215"/>
    <n v="0"/>
    <n v="0"/>
    <n v="0"/>
    <n v="0"/>
    <n v="0"/>
    <n v="0"/>
    <n v="0"/>
    <n v="0"/>
    <n v="0"/>
    <n v="0"/>
    <n v="113.13"/>
    <n v="0"/>
    <n v="0"/>
    <n v="0"/>
    <n v="0"/>
    <n v="0"/>
    <n v="270"/>
    <n v="28215"/>
    <n v="8.4499999999999993"/>
    <n v="0"/>
  </r>
  <r>
    <x v="5"/>
    <s v="841 KRISHNA BKT LID (PINK)"/>
    <s v="Housekeeping"/>
    <s v="Finished Good"/>
    <s v="Pcs."/>
    <n v="384"/>
    <n v="419"/>
    <n v="415"/>
    <n v="9.41"/>
    <n v="43367.5"/>
    <n v="0"/>
    <n v="0"/>
    <n v="0"/>
    <n v="0"/>
    <n v="0"/>
    <n v="0"/>
    <n v="0"/>
    <n v="0"/>
    <n v="0"/>
    <n v="0"/>
    <n v="173.88499999999999"/>
    <n v="0"/>
    <n v="0"/>
    <n v="0"/>
    <n v="0"/>
    <n v="0"/>
    <n v="415"/>
    <n v="43367.5"/>
    <n v="9.41"/>
    <n v="0"/>
  </r>
  <r>
    <x v="5"/>
    <s v="841.KRISHNA BKT. LID (BL)"/>
    <s v="Component"/>
    <s v="Finished Good"/>
    <s v="Pcs."/>
    <n v="384"/>
    <n v="419"/>
    <n v="185"/>
    <n v="4.6100000000000003"/>
    <n v="19332.5"/>
    <n v="0"/>
    <n v="0"/>
    <n v="0"/>
    <n v="0"/>
    <n v="0"/>
    <n v="0"/>
    <n v="0"/>
    <n v="0"/>
    <n v="0"/>
    <n v="0"/>
    <n v="77.515000000000001"/>
    <n v="0"/>
    <n v="0"/>
    <n v="0"/>
    <n v="0"/>
    <n v="0"/>
    <n v="185"/>
    <n v="19332.5"/>
    <n v="4.6100000000000003"/>
    <n v="0"/>
  </r>
  <r>
    <x v="5"/>
    <s v="841.KRISHNA BKT. LID (RED)"/>
    <s v="Housekeeping"/>
    <s v="Finished Good"/>
    <s v="Pcs."/>
    <n v="384"/>
    <n v="419"/>
    <n v="158"/>
    <n v="25.92"/>
    <n v="16511"/>
    <n v="0"/>
    <n v="0"/>
    <n v="0"/>
    <n v="0"/>
    <n v="0"/>
    <n v="0"/>
    <n v="0"/>
    <n v="0"/>
    <n v="0"/>
    <n v="0"/>
    <n v="66.201999999999998"/>
    <n v="0"/>
    <n v="0"/>
    <n v="10"/>
    <n v="10"/>
    <n v="0"/>
    <n v="158"/>
    <n v="16511"/>
    <n v="35.92"/>
    <n v="0"/>
  </r>
  <r>
    <x v="5"/>
    <s v="841.KRISHNA BKT. LID (Y)"/>
    <s v="Housekeeping"/>
    <s v="Finished Good"/>
    <s v="Pcs."/>
    <n v="384"/>
    <n v="419"/>
    <n v="215"/>
    <n v="9.7100000000000009"/>
    <n v="22467.5"/>
    <n v="0"/>
    <n v="0"/>
    <n v="0"/>
    <n v="0"/>
    <n v="0"/>
    <n v="0"/>
    <n v="0"/>
    <n v="0"/>
    <n v="0"/>
    <n v="0"/>
    <n v="90.084999999999994"/>
    <n v="0"/>
    <n v="0"/>
    <n v="0"/>
    <n v="0"/>
    <n v="0"/>
    <n v="215"/>
    <n v="22467.5"/>
    <n v="9.7100000000000009"/>
    <n v="0"/>
  </r>
  <r>
    <x v="5"/>
    <s v="842 Krishana Bkt Only Swing Lid (P)"/>
    <s v="Housekeeping"/>
    <s v="Finished Good"/>
    <s v="Pcs."/>
    <n v="620"/>
    <n v="676"/>
    <n v="10"/>
    <n v="24.14"/>
    <n v="1980"/>
    <n v="0"/>
    <n v="0"/>
    <n v="0"/>
    <n v="0"/>
    <n v="0"/>
    <n v="0"/>
    <n v="0"/>
    <n v="0"/>
    <n v="0"/>
    <n v="0"/>
    <n v="6.76"/>
    <n v="0"/>
    <n v="0"/>
    <n v="10"/>
    <n v="10"/>
    <n v="0"/>
    <n v="10"/>
    <n v="1980"/>
    <n v="34.14"/>
    <n v="0"/>
  </r>
  <r>
    <x v="5"/>
    <s v="842 Krishna Bkt Only Swing Lid (B)"/>
    <s v="Housekeeping"/>
    <s v="Finished Good"/>
    <s v="Pcs."/>
    <n v="620"/>
    <n v="676"/>
    <n v="-20"/>
    <n v="76.48"/>
    <n v="-2768.4"/>
    <n v="0"/>
    <n v="0"/>
    <n v="0"/>
    <n v="0"/>
    <n v="0"/>
    <n v="0"/>
    <n v="0"/>
    <n v="0"/>
    <n v="0"/>
    <n v="0"/>
    <n v="-13.52"/>
    <n v="0"/>
    <n v="0"/>
    <n v="20"/>
    <n v="20"/>
    <n v="0"/>
    <n v="-20"/>
    <n v="-2768.4"/>
    <n v="96.48"/>
    <n v="0"/>
  </r>
  <r>
    <x v="5"/>
    <s v="842 Krishna Bkt Only Swing Lid (D.G)"/>
    <s v="Housekeeping"/>
    <s v="Finished Good"/>
    <s v="Pcs."/>
    <n v="620"/>
    <n v="676"/>
    <n v="195"/>
    <n v="2.5"/>
    <n v="38610"/>
    <n v="0"/>
    <n v="0"/>
    <n v="0"/>
    <n v="0"/>
    <n v="0"/>
    <n v="0"/>
    <n v="0"/>
    <n v="0"/>
    <n v="0"/>
    <n v="0"/>
    <n v="131.82"/>
    <n v="0"/>
    <n v="0"/>
    <n v="0"/>
    <n v="0"/>
    <n v="0"/>
    <n v="195"/>
    <n v="38610"/>
    <n v="2.5"/>
    <n v="0"/>
  </r>
  <r>
    <x v="5"/>
    <s v="842 Krishna Bkt. Only Swing Lid (Y)"/>
    <s v="Housekeeping"/>
    <s v="Trading"/>
    <s v="Pcs."/>
    <m/>
    <n v="0"/>
    <n v="23"/>
    <n v="1.04"/>
    <n v="2470.66"/>
    <n v="0"/>
    <n v="0"/>
    <n v="0"/>
    <n v="0"/>
    <n v="0"/>
    <n v="0"/>
    <n v="0"/>
    <n v="0"/>
    <n v="0"/>
    <n v="0"/>
    <n v="0"/>
    <n v="0"/>
    <n v="0"/>
    <n v="0"/>
    <n v="0"/>
    <n v="0"/>
    <n v="23"/>
    <n v="2470.66"/>
    <n v="1.04"/>
    <n v="0"/>
  </r>
  <r>
    <x v="5"/>
    <s v="842. Krishna Bkt. Only Swing Lid (R)"/>
    <s v="Housekeeping"/>
    <s v="Finished Good"/>
    <s v="Pcs."/>
    <n v="620"/>
    <n v="676"/>
    <n v="51"/>
    <n v="49.69"/>
    <n v="5366.22"/>
    <n v="0"/>
    <n v="0"/>
    <n v="0"/>
    <n v="0"/>
    <n v="0"/>
    <n v="0"/>
    <n v="0"/>
    <n v="0"/>
    <n v="0"/>
    <n v="0"/>
    <n v="34.475999999999999"/>
    <n v="0"/>
    <n v="0"/>
    <n v="20"/>
    <n v="20"/>
    <n v="0"/>
    <n v="51"/>
    <n v="5366.22"/>
    <n v="69.69"/>
    <n v="0"/>
  </r>
  <r>
    <x v="5"/>
    <s v="842.Krishana Bkt Only Swing Lid (D.B)"/>
    <s v="Housekeeping"/>
    <s v="Trading"/>
    <s v="Pcs."/>
    <m/>
    <n v="0"/>
    <n v="42"/>
    <n v="1.9"/>
    <n v="8316"/>
    <n v="0"/>
    <n v="0"/>
    <n v="0"/>
    <n v="0"/>
    <n v="0"/>
    <n v="0"/>
    <n v="0"/>
    <n v="0"/>
    <n v="0"/>
    <n v="0"/>
    <n v="0"/>
    <n v="0"/>
    <n v="0"/>
    <n v="0"/>
    <n v="0"/>
    <n v="0"/>
    <n v="42"/>
    <n v="8316"/>
    <n v="1.9"/>
    <n v="0"/>
  </r>
  <r>
    <x v="5"/>
    <s v="901 Garb.Bkt W.Handle 10L(B)"/>
    <s v="Housekeeping"/>
    <s v="Finished Good"/>
    <s v="Pcs."/>
    <m/>
    <m/>
    <m/>
    <n v="49.97"/>
    <m/>
    <m/>
    <m/>
    <m/>
    <m/>
    <m/>
    <m/>
    <m/>
    <m/>
    <n v="0"/>
    <m/>
    <n v="0"/>
    <n v="0"/>
    <n v="0"/>
    <n v="0"/>
    <n v="0"/>
    <n v="0"/>
    <m/>
    <m/>
    <n v="49.97"/>
    <n v="0"/>
  </r>
  <r>
    <x v="5"/>
    <s v="901 Garb.Bkt W.Handle 10L(R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901.Garb.Bkt.W.Handle10L(D.B)"/>
    <s v="Housekeeping"/>
    <s v="Trading"/>
    <s v="Pcs."/>
    <m/>
    <m/>
    <m/>
    <n v="225.48"/>
    <m/>
    <m/>
    <m/>
    <m/>
    <m/>
    <m/>
    <m/>
    <m/>
    <m/>
    <n v="0"/>
    <m/>
    <n v="0"/>
    <n v="0"/>
    <n v="0"/>
    <n v="0"/>
    <n v="0"/>
    <n v="0"/>
    <m/>
    <m/>
    <n v="225.48"/>
    <n v="0"/>
  </r>
  <r>
    <x v="5"/>
    <s v="902. Garbage Bkt. With Handle 13 L (Gr)"/>
    <s v="Rajeshwari"/>
    <s v="Finished Good"/>
    <s v="Pcs."/>
    <m/>
    <m/>
    <m/>
    <n v="15.7"/>
    <m/>
    <m/>
    <m/>
    <m/>
    <m/>
    <m/>
    <m/>
    <m/>
    <m/>
    <n v="0"/>
    <m/>
    <n v="0"/>
    <n v="0"/>
    <n v="0"/>
    <n v="0"/>
    <n v="0"/>
    <n v="0"/>
    <m/>
    <m/>
    <n v="15.7"/>
    <n v="0"/>
  </r>
  <r>
    <x v="5"/>
    <s v="904 Modern Bathroom Wiper With Upvc Pipe"/>
    <s v="Housekeeping"/>
    <s v="Finished Good"/>
    <s v="Pcs."/>
    <n v="100"/>
    <n v="109"/>
    <n v="98"/>
    <n v="24.83"/>
    <n v="4922.54"/>
    <n v="0"/>
    <n v="0"/>
    <n v="502"/>
    <n v="21808.080000000002"/>
    <n v="528"/>
    <n v="37840.800000000003"/>
    <n v="0"/>
    <n v="0"/>
    <n v="0"/>
    <n v="0"/>
    <n v="10.682"/>
    <n v="50.2"/>
    <n v="8.4280780000000011"/>
    <n v="0"/>
    <n v="58.628078000000002"/>
    <n v="57.552"/>
    <n v="72"/>
    <n v="3127.68"/>
    <n v="25.906078000000001"/>
    <n v="0"/>
  </r>
  <r>
    <x v="5"/>
    <s v="905 SUPER DRY BATHROOM WIPER"/>
    <s v="Housekeeping"/>
    <s v="Finished Good"/>
    <s v="Pcs."/>
    <n v="90"/>
    <n v="98"/>
    <n v="95"/>
    <n v="14.34"/>
    <n v="4749.41"/>
    <n v="0"/>
    <n v="0"/>
    <n v="0"/>
    <n v="0"/>
    <n v="48"/>
    <n v="4171.68"/>
    <n v="0"/>
    <n v="0"/>
    <n v="0"/>
    <n v="0"/>
    <n v="9.31"/>
    <n v="0"/>
    <n v="0"/>
    <n v="0"/>
    <n v="0"/>
    <n v="4.7039999999999997"/>
    <n v="47"/>
    <n v="2349.71"/>
    <n v="9.6359999999999992"/>
    <n v="0"/>
  </r>
  <r>
    <x v="5"/>
    <s v="906 Modern Floor Wiper With Upvc Pipe"/>
    <s v="Housekeeping"/>
    <s v="Finished Good"/>
    <s v="Pcs."/>
    <n v="70"/>
    <n v="76"/>
    <n v="62"/>
    <n v="51.54"/>
    <n v="3232.41"/>
    <n v="0"/>
    <n v="0"/>
    <n v="370"/>
    <n v="18752.419999999998"/>
    <n v="432"/>
    <n v="34917.599999999999"/>
    <n v="0"/>
    <n v="0"/>
    <n v="0"/>
    <n v="0"/>
    <n v="4.7119999999999997"/>
    <n v="25.9"/>
    <n v="4.3483510000000001"/>
    <n v="0"/>
    <n v="30.248351"/>
    <n v="32.832000000000001"/>
    <n v="0"/>
    <n v="0"/>
    <n v="48.956351000000005"/>
    <n v="0"/>
  </r>
  <r>
    <x v="5"/>
    <s v="907 MODERN PLUS FLOOR WIPER"/>
    <s v="Housekeeping"/>
    <s v="Finished Good"/>
    <s v="Pcs."/>
    <n v="140"/>
    <n v="153"/>
    <n v="0"/>
    <n v="42.14"/>
    <n v="0"/>
    <n v="0"/>
    <n v="0"/>
    <n v="384"/>
    <n v="20963.52"/>
    <n v="336"/>
    <n v="30641.759999999998"/>
    <n v="0"/>
    <n v="0"/>
    <n v="0"/>
    <n v="0"/>
    <n v="0"/>
    <n v="53.76"/>
    <n v="9.0257664000000002"/>
    <n v="0"/>
    <n v="62.7857664"/>
    <n v="51.408000000000001"/>
    <n v="48"/>
    <n v="2619.84"/>
    <n v="53.517766399999999"/>
    <n v="0"/>
  </r>
  <r>
    <x v="5"/>
    <s v="908 SUPER DRY FLOOR WIPER"/>
    <s v="Housekeeping"/>
    <s v="Finished Good"/>
    <s v="Pcs."/>
    <n v="150"/>
    <n v="163"/>
    <n v="0"/>
    <n v="21.39"/>
    <n v="0"/>
    <n v="0"/>
    <n v="0"/>
    <n v="288"/>
    <n v="17062.080000000002"/>
    <n v="216"/>
    <n v="22302"/>
    <n v="0"/>
    <n v="0"/>
    <n v="0"/>
    <n v="0"/>
    <n v="0"/>
    <n v="43.2"/>
    <n v="7.2528480000000011"/>
    <n v="0"/>
    <n v="50.452848000000003"/>
    <n v="35.207999999999998"/>
    <n v="72"/>
    <n v="4264.5600000000004"/>
    <n v="36.634848000000005"/>
    <n v="0"/>
  </r>
  <r>
    <x v="5"/>
    <s v="909. LITTLE CHAMP"/>
    <s v="Housekeeping"/>
    <s v="Finished Good"/>
    <s v="Pcs."/>
    <n v="135"/>
    <n v="147"/>
    <n v="198"/>
    <n v="342.66"/>
    <n v="1954.7"/>
    <n v="0"/>
    <n v="0"/>
    <n v="2048"/>
    <n v="19025.919999999998"/>
    <n v="2008"/>
    <n v="39893.519999999997"/>
    <n v="0"/>
    <n v="0"/>
    <n v="0"/>
    <n v="0"/>
    <n v="29.106000000000002"/>
    <n v="276.48"/>
    <n v="46.418227200000011"/>
    <n v="340"/>
    <n v="662.89822720000006"/>
    <n v="295.17599999999999"/>
    <n v="238"/>
    <n v="2223.23"/>
    <n v="710.38222720000022"/>
    <n v="0"/>
  </r>
  <r>
    <x v="5"/>
    <s v="910.Little Star BathroomWiper"/>
    <s v="Housekeeping"/>
    <s v="Trading"/>
    <s v="Pcs."/>
    <m/>
    <n v="0"/>
    <n v="240"/>
    <n v="10.84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0"/>
    <n v="10.84"/>
    <n v="0"/>
  </r>
  <r>
    <x v="5"/>
    <s v="911 PVC PLUNGER"/>
    <s v="Housekeeping"/>
    <s v="Trading"/>
    <s v="Pcs."/>
    <n v="0"/>
    <n v="0"/>
    <n v="455"/>
    <n v="43.75"/>
    <n v="8916.99"/>
    <n v="0"/>
    <n v="0"/>
    <n v="0"/>
    <n v="0"/>
    <n v="200"/>
    <n v="6194"/>
    <n v="0"/>
    <n v="0"/>
    <n v="0"/>
    <n v="0"/>
    <n v="0"/>
    <n v="0"/>
    <n v="0"/>
    <n v="0"/>
    <n v="0"/>
    <n v="0"/>
    <n v="255"/>
    <n v="4997.43"/>
    <n v="43.75"/>
    <n v="0"/>
  </r>
  <r>
    <x v="5"/>
    <s v="912 Modern Plus BathroomWiper"/>
    <s v="Housekeeping"/>
    <s v="Finished Good"/>
    <s v="Pcs."/>
    <n v="80"/>
    <n v="87"/>
    <n v="0"/>
    <n v="7.89"/>
    <n v="0"/>
    <n v="0"/>
    <n v="0"/>
    <n v="120"/>
    <n v="6801"/>
    <n v="384"/>
    <n v="25112.16"/>
    <n v="0"/>
    <n v="0"/>
    <n v="0"/>
    <n v="0"/>
    <n v="0"/>
    <n v="9.6"/>
    <n v="1.6117440000000003"/>
    <n v="20"/>
    <n v="31.211743999999999"/>
    <n v="33.408000000000001"/>
    <n v="-264"/>
    <n v="-17993.759999999998"/>
    <n v="5.6937439999999953"/>
    <n v="0"/>
  </r>
  <r>
    <x v="5"/>
    <s v="912/915 THREAD WIPER BODY(BLACK)"/>
    <s v="Rajeshwari"/>
    <s v="Trading"/>
    <s v="Pcs."/>
    <m/>
    <n v="0"/>
    <n v="1896"/>
    <n v="0"/>
    <n v="5324.05"/>
    <n v="0"/>
    <n v="0"/>
    <n v="0"/>
    <n v="0"/>
    <n v="0"/>
    <n v="0"/>
    <n v="264"/>
    <n v="44.552640000000004"/>
    <n v="308.55264"/>
    <n v="741.84"/>
    <n v="0"/>
    <n v="0"/>
    <n v="0"/>
    <n v="0"/>
    <n v="0"/>
    <n v="0"/>
    <n v="1632"/>
    <n v="4582.7299999999996"/>
    <n v="0"/>
    <n v="0"/>
  </r>
  <r>
    <x v="5"/>
    <s v="915 Sparkle Floor Wiper"/>
    <s v="Housekeeping"/>
    <s v="Finished Good"/>
    <s v="Pcs."/>
    <n v="100"/>
    <n v="109"/>
    <n v="0"/>
    <n v="86.9"/>
    <n v="0"/>
    <n v="0"/>
    <n v="0"/>
    <n v="144"/>
    <n v="9190.7999999999993"/>
    <n v="144"/>
    <n v="13057.44"/>
    <n v="0"/>
    <n v="0"/>
    <n v="0"/>
    <n v="0"/>
    <n v="0"/>
    <n v="14.4"/>
    <n v="2.4176160000000002"/>
    <n v="30"/>
    <n v="46.817616000000001"/>
    <n v="15.696"/>
    <n v="0"/>
    <n v="0"/>
    <n v="118.02161600000002"/>
    <n v="0"/>
  </r>
  <r>
    <x v="5"/>
    <s v="917 POWER PLUNGER"/>
    <s v="Housekeeping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921. Splash Broom 21&quot; (Mix.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942.Mahalakshmi Grass Broom"/>
    <s v="Housekeeping"/>
    <s v="Trading"/>
    <s v="Pcs."/>
    <n v="0"/>
    <n v="0"/>
    <n v="2253"/>
    <n v="60.95"/>
    <n v="180240"/>
    <n v="5850"/>
    <n v="468000"/>
    <n v="0"/>
    <n v="0"/>
    <n v="2100"/>
    <n v="202837.5"/>
    <n v="0"/>
    <n v="0"/>
    <n v="0"/>
    <n v="0"/>
    <n v="0"/>
    <n v="0"/>
    <n v="0"/>
    <n v="0"/>
    <n v="0"/>
    <n v="0"/>
    <n v="6003"/>
    <n v="480240"/>
    <n v="60.95"/>
    <n v="0"/>
  </r>
  <r>
    <x v="5"/>
    <s v="APOLLO WIPER ONLY BLADE"/>
    <s v="NEAT &amp; CLEAN"/>
    <s v="Trading"/>
    <s v="Pcs."/>
    <m/>
    <n v="0"/>
    <n v="-2424"/>
    <n v="0"/>
    <n v="-36456.959999999999"/>
    <n v="0"/>
    <n v="0"/>
    <n v="0"/>
    <n v="0"/>
    <n v="0"/>
    <n v="0"/>
    <n v="0"/>
    <n v="0"/>
    <n v="0"/>
    <n v="0"/>
    <n v="0"/>
    <n v="0"/>
    <n v="0"/>
    <n v="0"/>
    <n v="0"/>
    <n v="0"/>
    <n v="-2424"/>
    <n v="-36456.959999999999"/>
    <n v="0"/>
    <n v="0"/>
  </r>
  <r>
    <x v="5"/>
    <s v="BATH ROOM WIPER BLADE"/>
    <s v="Housekeeping"/>
    <s v="Trading"/>
    <s v="Pcs."/>
    <m/>
    <n v="0"/>
    <n v="2697"/>
    <n v="80.19"/>
    <n v="21344.11"/>
    <n v="0"/>
    <n v="0"/>
    <n v="2192"/>
    <n v="19170.86"/>
    <n v="0"/>
    <n v="0"/>
    <n v="504"/>
    <n v="85.055040000000005"/>
    <n v="589.05503999999996"/>
    <n v="3986.64"/>
    <n v="0"/>
    <n v="0"/>
    <n v="0"/>
    <n v="0"/>
    <n v="0"/>
    <n v="0"/>
    <n v="4385"/>
    <n v="36526.300000000003"/>
    <n v="80.19"/>
    <n v="0"/>
  </r>
  <r>
    <x v="5"/>
    <s v="Bathroom Wiper Only Body ( Blue)"/>
    <s v="Component"/>
    <s v="Trading"/>
    <s v="Pcs."/>
    <m/>
    <n v="0"/>
    <n v="90"/>
    <n v="0"/>
    <n v="674.2"/>
    <n v="0"/>
    <n v="0"/>
    <n v="210"/>
    <n v="1529.05"/>
    <n v="0"/>
    <n v="0"/>
    <n v="30"/>
    <n v="5.0628000000000002"/>
    <n v="35.062800000000003"/>
    <n v="220.2"/>
    <n v="0"/>
    <n v="0"/>
    <n v="0"/>
    <n v="0"/>
    <n v="0"/>
    <n v="0"/>
    <n v="270"/>
    <n v="1982.92"/>
    <n v="0"/>
    <n v="0"/>
  </r>
  <r>
    <x v="5"/>
    <s v="Bathroom Wiper Only Body (silver)"/>
    <s v="Component"/>
    <s v="Trading"/>
    <s v="Pcs."/>
    <m/>
    <n v="0"/>
    <n v="70"/>
    <n v="0"/>
    <n v="520.78"/>
    <n v="0"/>
    <n v="0"/>
    <n v="330"/>
    <n v="2391.83"/>
    <n v="0"/>
    <n v="0"/>
    <n v="30"/>
    <n v="5.0628000000000002"/>
    <n v="35.062800000000003"/>
    <n v="218.4"/>
    <n v="0"/>
    <n v="0"/>
    <n v="0"/>
    <n v="0"/>
    <n v="0"/>
    <n v="0"/>
    <n v="370"/>
    <n v="2694.16"/>
    <n v="0"/>
    <n v="0"/>
  </r>
  <r>
    <x v="5"/>
    <s v="Bathroom Wiper Only Body(M.B)"/>
    <s v="Component"/>
    <s v="Trading"/>
    <s v="Pcs."/>
    <m/>
    <n v="0"/>
    <n v="0"/>
    <n v="0"/>
    <n v="0"/>
    <n v="0"/>
    <n v="0"/>
    <n v="335"/>
    <n v="2424.79"/>
    <n v="0"/>
    <n v="0"/>
    <n v="30"/>
    <n v="5.0628000000000002"/>
    <n v="35.062800000000003"/>
    <n v="217.2"/>
    <n v="0"/>
    <n v="0"/>
    <n v="0"/>
    <n v="0"/>
    <n v="0"/>
    <n v="0"/>
    <n v="305"/>
    <n v="2207.64"/>
    <n v="0"/>
    <n v="0"/>
  </r>
  <r>
    <x v="5"/>
    <s v="Bathroom Wiper Only Body(pink)"/>
    <s v="Component"/>
    <s v="Trading"/>
    <s v="Pcs."/>
    <m/>
    <n v="0"/>
    <n v="134"/>
    <n v="0"/>
    <n v="998.86"/>
    <n v="0"/>
    <n v="0"/>
    <n v="625"/>
    <n v="4529.7299999999996"/>
    <n v="0"/>
    <n v="0"/>
    <n v="30"/>
    <n v="5.0628000000000002"/>
    <n v="35.062800000000003"/>
    <n v="218.4"/>
    <n v="0"/>
    <n v="0"/>
    <n v="0"/>
    <n v="0"/>
    <n v="0"/>
    <n v="0"/>
    <n v="729"/>
    <n v="5310.07"/>
    <n v="0"/>
    <n v="0"/>
  </r>
  <r>
    <x v="5"/>
    <s v="BFLY-016 MULTIPURPOSE NO.16(B)"/>
    <s v="Ghamela"/>
    <s v="Finished Good"/>
    <s v="Pcs."/>
    <n v="465"/>
    <n v="507"/>
    <n v="414"/>
    <n v="287.55"/>
    <n v="23920.55"/>
    <n v="0"/>
    <n v="0"/>
    <n v="0"/>
    <n v="0"/>
    <n v="27"/>
    <n v="1923.75"/>
    <n v="0"/>
    <n v="0"/>
    <n v="0"/>
    <n v="0"/>
    <n v="209.898"/>
    <n v="0"/>
    <n v="0"/>
    <n v="0"/>
    <n v="0"/>
    <n v="13.689"/>
    <n v="387"/>
    <n v="22360.51"/>
    <n v="273.86099999999999"/>
    <n v="0"/>
  </r>
  <r>
    <x v="5"/>
    <s v="BFLY-016 MULTIPURPOSE NO.16(O)"/>
    <s v="Ghamela"/>
    <s v="Finished Good"/>
    <s v="Pcs."/>
    <n v="465"/>
    <n v="507"/>
    <n v="621"/>
    <n v="400.91"/>
    <n v="35561.300000000003"/>
    <n v="0"/>
    <n v="0"/>
    <n v="0"/>
    <n v="0"/>
    <n v="216"/>
    <n v="15390"/>
    <n v="0"/>
    <n v="0"/>
    <n v="0"/>
    <n v="0"/>
    <n v="314.84699999999998"/>
    <n v="0"/>
    <n v="0"/>
    <n v="0"/>
    <n v="0"/>
    <n v="109.512"/>
    <n v="405"/>
    <n v="23192.15"/>
    <n v="291.39800000000002"/>
    <n v="0"/>
  </r>
  <r>
    <x v="5"/>
    <s v="BFLY-016 MULTIPURPOSE NO.16(P)"/>
    <s v="Ghamela"/>
    <s v="Finished Good"/>
    <s v="Pcs."/>
    <n v="465"/>
    <n v="507"/>
    <n v="49"/>
    <n v="52.5"/>
    <n v="2818.06"/>
    <n v="0"/>
    <n v="0"/>
    <n v="0"/>
    <n v="0"/>
    <n v="0"/>
    <n v="0"/>
    <n v="0"/>
    <n v="0"/>
    <n v="0"/>
    <n v="0"/>
    <n v="24.843"/>
    <n v="0"/>
    <n v="0"/>
    <n v="0"/>
    <n v="0"/>
    <n v="0"/>
    <n v="49"/>
    <n v="2818.06"/>
    <n v="52.5"/>
    <n v="0"/>
  </r>
  <r>
    <x v="5"/>
    <s v="BFLY-017 ALLPURPOSE NO.17(B)"/>
    <s v="Ghamela"/>
    <s v="Finished Good"/>
    <s v="Pcs."/>
    <n v="415"/>
    <n v="452"/>
    <n v="417"/>
    <n v="1125.28"/>
    <n v="21680.19"/>
    <n v="0"/>
    <n v="0"/>
    <n v="0"/>
    <n v="0"/>
    <n v="0"/>
    <n v="0"/>
    <n v="0"/>
    <n v="0"/>
    <n v="0"/>
    <n v="0"/>
    <n v="188.48400000000001"/>
    <n v="0"/>
    <n v="0"/>
    <n v="0"/>
    <n v="0"/>
    <n v="0"/>
    <n v="417"/>
    <n v="21680.19"/>
    <n v="1125.28"/>
    <n v="0"/>
  </r>
  <r>
    <x v="5"/>
    <s v="BFLY-017 ALLPURPOSE NO.17(O)"/>
    <s v="Ghamela"/>
    <s v="Finished Good"/>
    <s v="Pcs."/>
    <n v="415"/>
    <n v="452"/>
    <n v="795"/>
    <n v="387.7"/>
    <n v="41077.85"/>
    <n v="0"/>
    <n v="0"/>
    <n v="0"/>
    <n v="0"/>
    <n v="0"/>
    <n v="0"/>
    <n v="0"/>
    <n v="0"/>
    <n v="0"/>
    <n v="0"/>
    <n v="359.34"/>
    <n v="0"/>
    <n v="0"/>
    <n v="0"/>
    <n v="0"/>
    <n v="0"/>
    <n v="795"/>
    <n v="41077.85"/>
    <n v="387.7"/>
    <n v="0"/>
  </r>
  <r>
    <x v="5"/>
    <s v="BFLY-017 ALLPURPOSE NO.17(P)"/>
    <s v="Ghamela"/>
    <s v="Finished Good"/>
    <s v="Pcs."/>
    <n v="415"/>
    <n v="452"/>
    <n v="807"/>
    <n v="402.47"/>
    <n v="41857.14"/>
    <n v="0"/>
    <n v="0"/>
    <n v="0"/>
    <n v="0"/>
    <n v="0"/>
    <n v="0"/>
    <n v="0"/>
    <n v="0"/>
    <n v="0"/>
    <n v="0"/>
    <n v="364.76400000000001"/>
    <n v="0"/>
    <n v="0"/>
    <n v="0"/>
    <n v="0"/>
    <n v="0"/>
    <n v="807"/>
    <n v="41857.14"/>
    <n v="402.47"/>
    <n v="0"/>
  </r>
  <r>
    <x v="5"/>
    <s v="BOPP TAPE BRN 48MM X 55 MTR(PM)"/>
    <s v="Packing Material"/>
    <s v="Trading"/>
    <s v="Pcs."/>
    <m/>
    <n v="0"/>
    <n v="24"/>
    <n v="1.08"/>
    <n v="3050.64"/>
    <n v="0"/>
    <n v="0"/>
    <n v="0"/>
    <n v="0"/>
    <n v="0"/>
    <n v="0"/>
    <n v="0"/>
    <n v="0"/>
    <n v="0"/>
    <n v="0"/>
    <n v="0"/>
    <n v="0"/>
    <n v="0"/>
    <n v="0"/>
    <n v="0"/>
    <n v="0"/>
    <n v="24"/>
    <n v="3050.64"/>
    <n v="1.08"/>
    <n v="0"/>
  </r>
  <r>
    <x v="5"/>
    <s v="Brown Cellotape(48MM X 55 MTR(PM)"/>
    <s v="Packing Material"/>
    <s v="Trading"/>
    <s v="Pcs."/>
    <m/>
    <n v="0"/>
    <n v="24"/>
    <n v="1.08"/>
    <n v="3050.64"/>
    <n v="0"/>
    <n v="0"/>
    <n v="0"/>
    <n v="0"/>
    <n v="0"/>
    <n v="0"/>
    <n v="0"/>
    <n v="0"/>
    <n v="0"/>
    <n v="0"/>
    <n v="0"/>
    <n v="0"/>
    <n v="0"/>
    <n v="0"/>
    <n v="0"/>
    <n v="0"/>
    <n v="24"/>
    <n v="3050.64"/>
    <n v="1.08"/>
    <n v="0"/>
  </r>
  <r>
    <x v="5"/>
    <s v="BULLDOZER FLOOR WIPER ONLY BLADE"/>
    <s v="NEAT &amp; CLEAN"/>
    <s v="Finished Good"/>
    <s v="Pcs."/>
    <m/>
    <m/>
    <m/>
    <n v="12.01"/>
    <m/>
    <m/>
    <m/>
    <m/>
    <m/>
    <m/>
    <m/>
    <m/>
    <m/>
    <n v="0"/>
    <m/>
    <n v="0"/>
    <n v="0"/>
    <n v="0"/>
    <n v="0"/>
    <n v="0"/>
    <n v="0"/>
    <m/>
    <m/>
    <n v="12.01"/>
    <n v="0"/>
  </r>
  <r>
    <x v="5"/>
    <s v="BULLDOZER FLOOR WIPER ONLY BLADE(SILICON"/>
    <s v="NEAT &amp; CLEAN"/>
    <s v="Finished Good"/>
    <s v="Pcs."/>
    <m/>
    <m/>
    <m/>
    <n v="6.64"/>
    <m/>
    <m/>
    <m/>
    <m/>
    <m/>
    <m/>
    <m/>
    <m/>
    <m/>
    <n v="0"/>
    <m/>
    <n v="0"/>
    <n v="0"/>
    <n v="0"/>
    <n v="0"/>
    <n v="0"/>
    <n v="0"/>
    <m/>
    <m/>
    <n v="6.64"/>
    <n v="0"/>
  </r>
  <r>
    <x v="5"/>
    <s v="BUTTERFLY COATED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Cap Body  3/4 (Pink)"/>
    <s v="Component"/>
    <s v="Trading"/>
    <s v="Pcs."/>
    <m/>
    <n v="0"/>
    <n v="1483"/>
    <n v="0"/>
    <n v="1142.5899999999999"/>
    <n v="0"/>
    <n v="0"/>
    <n v="880"/>
    <n v="690.23"/>
    <n v="0"/>
    <n v="0"/>
    <n v="620"/>
    <n v="104.63120000000001"/>
    <n v="724.63120000000004"/>
    <n v="483.6"/>
    <n v="0"/>
    <n v="0"/>
    <n v="0"/>
    <n v="0"/>
    <n v="0"/>
    <n v="0"/>
    <n v="1743"/>
    <n v="1351.93"/>
    <n v="0"/>
    <n v="0"/>
  </r>
  <r>
    <x v="5"/>
    <s v="Cap Body 3/4  (L. Blue)"/>
    <s v="Component"/>
    <s v="Trading"/>
    <s v="Pcs."/>
    <m/>
    <n v="0"/>
    <n v="1340"/>
    <n v="0"/>
    <n v="1023.33"/>
    <n v="0"/>
    <n v="0"/>
    <n v="740"/>
    <n v="577.17999999999995"/>
    <n v="0"/>
    <n v="0"/>
    <n v="100"/>
    <n v="16.876000000000001"/>
    <n v="116.876"/>
    <n v="77"/>
    <n v="0"/>
    <n v="0"/>
    <n v="0"/>
    <n v="0"/>
    <n v="0"/>
    <n v="0"/>
    <n v="1980"/>
    <n v="1523.56"/>
    <n v="0"/>
    <n v="0"/>
  </r>
  <r>
    <x v="5"/>
    <s v="Cap Body 3/4 (BL)"/>
    <s v="Rajeshwari"/>
    <s v="Trading"/>
    <s v="Pcs."/>
    <m/>
    <n v="0"/>
    <n v="7240"/>
    <n v="0"/>
    <n v="5379.01"/>
    <n v="0"/>
    <n v="0"/>
    <n v="0"/>
    <n v="0"/>
    <n v="0"/>
    <n v="0"/>
    <n v="0"/>
    <n v="0"/>
    <n v="0"/>
    <n v="0"/>
    <n v="0"/>
    <n v="0"/>
    <n v="0"/>
    <n v="0"/>
    <n v="0"/>
    <n v="0"/>
    <n v="7240"/>
    <n v="5379.01"/>
    <n v="0"/>
    <n v="0"/>
  </r>
  <r>
    <x v="5"/>
    <s v="Cap Body 3/4 (GR)"/>
    <s v="Rajeshwari"/>
    <s v="Trading"/>
    <s v="Pcs."/>
    <m/>
    <n v="0"/>
    <n v="708"/>
    <n v="0"/>
    <n v="546.39"/>
    <n v="0"/>
    <n v="0"/>
    <n v="0"/>
    <n v="0"/>
    <n v="0"/>
    <n v="0"/>
    <n v="0"/>
    <n v="0"/>
    <n v="0"/>
    <n v="0"/>
    <n v="0"/>
    <n v="0"/>
    <n v="0"/>
    <n v="0"/>
    <n v="0"/>
    <n v="0"/>
    <n v="708"/>
    <n v="546.39"/>
    <n v="0"/>
    <n v="0"/>
  </r>
  <r>
    <x v="5"/>
    <s v="Cap Body 3/4 (M.B)"/>
    <s v="Rajeshwari"/>
    <s v="Trading"/>
    <s v="Pcs."/>
    <m/>
    <n v="0"/>
    <n v="500"/>
    <n v="0"/>
    <n v="376.28"/>
    <n v="0"/>
    <n v="0"/>
    <n v="0"/>
    <n v="0"/>
    <n v="0"/>
    <n v="0"/>
    <n v="100"/>
    <n v="16.876000000000001"/>
    <n v="116.876"/>
    <n v="75"/>
    <n v="0"/>
    <n v="0"/>
    <n v="0"/>
    <n v="0"/>
    <n v="0"/>
    <n v="0"/>
    <n v="400"/>
    <n v="301.02"/>
    <n v="0"/>
    <n v="0"/>
  </r>
  <r>
    <x v="5"/>
    <s v="Cap Body 3/4 (MW)"/>
    <s v="Rajeshwari"/>
    <s v="Trading"/>
    <s v="Pcs."/>
    <m/>
    <n v="0"/>
    <n v="648"/>
    <n v="0"/>
    <n v="490.42"/>
    <n v="0"/>
    <n v="0"/>
    <n v="400"/>
    <n v="308.5"/>
    <n v="0"/>
    <n v="0"/>
    <n v="100"/>
    <n v="16.876000000000001"/>
    <n v="116.876"/>
    <n v="76"/>
    <n v="0"/>
    <n v="0"/>
    <n v="0"/>
    <n v="0"/>
    <n v="0"/>
    <n v="0"/>
    <n v="948"/>
    <n v="722.69"/>
    <n v="0"/>
    <n v="0"/>
  </r>
  <r>
    <x v="5"/>
    <s v="Cap Body 3/4 (silver)"/>
    <s v="Housekeeping"/>
    <s v="Trading"/>
    <s v="Pcs."/>
    <m/>
    <n v="0"/>
    <n v="360"/>
    <n v="0"/>
    <n v="273.08999999999997"/>
    <n v="0"/>
    <n v="0"/>
    <n v="0"/>
    <n v="0"/>
    <n v="0"/>
    <n v="0"/>
    <n v="196"/>
    <n v="33.076960000000007"/>
    <n v="229.07696000000001"/>
    <n v="148.96"/>
    <n v="0"/>
    <n v="0"/>
    <n v="0"/>
    <n v="0"/>
    <n v="0"/>
    <n v="0"/>
    <n v="164"/>
    <n v="124.41"/>
    <n v="0"/>
    <n v="0"/>
  </r>
  <r>
    <x v="5"/>
    <s v="CASTER 25mm Rev Nylon WHEEL"/>
    <s v="Component"/>
    <s v="Trading"/>
    <s v="Pcs."/>
    <m/>
    <n v="0"/>
    <n v="5196"/>
    <n v="219.43"/>
    <n v="28569.52"/>
    <n v="2420"/>
    <n v="13310"/>
    <n v="0"/>
    <n v="0"/>
    <n v="0"/>
    <n v="0"/>
    <n v="2400"/>
    <n v="405.024"/>
    <n v="2805.0239999999999"/>
    <n v="13200"/>
    <n v="0"/>
    <n v="0"/>
    <n v="0"/>
    <n v="0"/>
    <n v="0"/>
    <n v="0"/>
    <n v="5216"/>
    <n v="28682.2"/>
    <n v="219.43"/>
    <n v="0"/>
  </r>
  <r>
    <x v="5"/>
    <s v="CHAIR ARMLESS (HEAVY)"/>
    <s v="MAHANANDA"/>
    <s v="Trading"/>
    <s v="Pcs."/>
    <m/>
    <n v="0"/>
    <n v="300"/>
    <n v="13.54"/>
    <n v="137295"/>
    <n v="0"/>
    <n v="0"/>
    <n v="0"/>
    <n v="0"/>
    <n v="0"/>
    <n v="0"/>
    <n v="0"/>
    <n v="0"/>
    <n v="0"/>
    <n v="0"/>
    <n v="0"/>
    <n v="0"/>
    <n v="0"/>
    <n v="0"/>
    <n v="0"/>
    <n v="0"/>
    <n v="300"/>
    <n v="137295"/>
    <n v="13.54"/>
    <n v="0"/>
  </r>
  <r>
    <x v="5"/>
    <s v="Corrosion Rust Preventive Spray"/>
    <s v="General"/>
    <s v="Trading"/>
    <s v="Pcs."/>
    <m/>
    <n v="0"/>
    <n v="100"/>
    <n v="3.39"/>
    <n v="19500"/>
    <n v="0"/>
    <n v="0"/>
    <n v="0"/>
    <n v="0"/>
    <n v="0"/>
    <n v="0"/>
    <n v="0"/>
    <n v="0"/>
    <n v="0"/>
    <n v="0"/>
    <n v="0"/>
    <n v="0"/>
    <n v="0"/>
    <n v="0"/>
    <n v="0"/>
    <n v="0"/>
    <n v="100"/>
    <n v="19500"/>
    <n v="3.39"/>
    <n v="0"/>
  </r>
  <r>
    <x v="5"/>
    <s v="DE0001 DEVNANDAN GOLD-24 (B)"/>
    <s v="Ghamela"/>
    <s v="Finished Good"/>
    <s v="Pcs."/>
    <n v="1500"/>
    <n v="1635"/>
    <n v="1"/>
    <n v="70.8"/>
    <n v="157.21"/>
    <n v="0"/>
    <n v="0"/>
    <n v="0"/>
    <n v="0"/>
    <n v="0"/>
    <n v="0"/>
    <n v="0"/>
    <n v="0"/>
    <n v="0"/>
    <n v="0"/>
    <n v="1.635"/>
    <n v="0"/>
    <n v="0"/>
    <n v="0"/>
    <n v="0"/>
    <n v="0"/>
    <n v="1"/>
    <n v="157.21"/>
    <n v="70.8"/>
    <n v="0"/>
  </r>
  <r>
    <x v="5"/>
    <s v="DE0001 DEVNANDAN GOLD-24 (O)"/>
    <s v="Ghamela"/>
    <s v="Finished Good"/>
    <s v="Pcs."/>
    <n v="1500"/>
    <n v="1635"/>
    <n v="-1"/>
    <n v="67.3"/>
    <n v="-155.86000000000001"/>
    <n v="0"/>
    <n v="0"/>
    <n v="0"/>
    <n v="0"/>
    <n v="0"/>
    <n v="0"/>
    <n v="0"/>
    <n v="0"/>
    <n v="0"/>
    <n v="0"/>
    <n v="-1.635"/>
    <n v="0"/>
    <n v="0"/>
    <n v="0"/>
    <n v="0"/>
    <n v="0"/>
    <n v="-1"/>
    <n v="-155.86000000000001"/>
    <n v="67.3"/>
    <n v="0"/>
  </r>
  <r>
    <x v="5"/>
    <s v="DE0001 DEVNANDAN GOLD-24 (P)"/>
    <s v="Ghamela"/>
    <s v="Finished Good"/>
    <s v="Pcs."/>
    <n v="1500"/>
    <n v="1635"/>
    <n v="-3"/>
    <n v="64.260000000000005"/>
    <n v="-468.54"/>
    <n v="0"/>
    <n v="0"/>
    <n v="0"/>
    <n v="0"/>
    <n v="0"/>
    <n v="0"/>
    <n v="0"/>
    <n v="0"/>
    <n v="0"/>
    <n v="0"/>
    <n v="-4.9050000000000002"/>
    <n v="0"/>
    <n v="0"/>
    <n v="0"/>
    <n v="0"/>
    <n v="0"/>
    <n v="-3"/>
    <n v="-468.54"/>
    <n v="64.260000000000005"/>
    <n v="0"/>
  </r>
  <r>
    <x v="5"/>
    <s v="DE0002 DEVNANDAN GOLD-21(B)"/>
    <s v="Ghamela"/>
    <s v="Finished Good"/>
    <s v="Pcs."/>
    <n v="1200"/>
    <n v="1308"/>
    <n v="9"/>
    <n v="66.22"/>
    <n v="1234.51"/>
    <n v="0"/>
    <n v="0"/>
    <n v="0"/>
    <n v="0"/>
    <n v="0"/>
    <n v="0"/>
    <n v="0"/>
    <n v="0"/>
    <n v="0"/>
    <n v="0"/>
    <n v="11.772"/>
    <n v="0"/>
    <n v="0"/>
    <n v="0"/>
    <n v="0"/>
    <n v="0"/>
    <n v="9"/>
    <n v="1234.51"/>
    <n v="66.22"/>
    <n v="0"/>
  </r>
  <r>
    <x v="5"/>
    <s v="DE0002 DEVNANDAN GOLD-21(O)"/>
    <s v="Ghamela"/>
    <s v="Finished Good"/>
    <s v="Pcs."/>
    <m/>
    <m/>
    <m/>
    <n v="55.15"/>
    <m/>
    <m/>
    <m/>
    <m/>
    <m/>
    <m/>
    <m/>
    <m/>
    <m/>
    <n v="0"/>
    <m/>
    <n v="0"/>
    <n v="0"/>
    <n v="0"/>
    <n v="0"/>
    <n v="0"/>
    <n v="0"/>
    <m/>
    <m/>
    <n v="55.15"/>
    <n v="0"/>
  </r>
  <r>
    <x v="5"/>
    <s v="DE0002 DEVNANDAN GOLD-21(P)"/>
    <s v="Ghamela"/>
    <s v="Finished Good"/>
    <s v="Pcs."/>
    <m/>
    <m/>
    <m/>
    <n v="55.15"/>
    <m/>
    <m/>
    <m/>
    <m/>
    <m/>
    <m/>
    <m/>
    <m/>
    <m/>
    <n v="0"/>
    <m/>
    <n v="0"/>
    <n v="0"/>
    <n v="0"/>
    <n v="0"/>
    <n v="0"/>
    <n v="0"/>
    <m/>
    <m/>
    <n v="55.15"/>
    <n v="0"/>
  </r>
  <r>
    <x v="5"/>
    <s v="DE0005 DEVNANDAN GOLD-19(B)"/>
    <s v="Ghamela"/>
    <s v="Finished Good"/>
    <s v="Pcs."/>
    <n v="720"/>
    <n v="785"/>
    <n v="22"/>
    <n v="538.98"/>
    <n v="1789.93"/>
    <n v="0"/>
    <n v="0"/>
    <n v="0"/>
    <n v="0"/>
    <n v="0"/>
    <n v="0"/>
    <n v="0"/>
    <n v="0"/>
    <n v="0"/>
    <n v="0"/>
    <n v="17.27"/>
    <n v="0"/>
    <n v="0"/>
    <n v="0"/>
    <n v="0"/>
    <n v="0"/>
    <n v="22"/>
    <n v="1789.93"/>
    <n v="538.98"/>
    <n v="0"/>
  </r>
  <r>
    <x v="5"/>
    <s v="DE0005 DEVNANDAN GOLD-19(MIX)"/>
    <s v="Ghamela"/>
    <s v="Finished Good"/>
    <s v="Pcs."/>
    <m/>
    <m/>
    <m/>
    <n v="102.43"/>
    <m/>
    <m/>
    <m/>
    <m/>
    <m/>
    <m/>
    <m/>
    <m/>
    <m/>
    <n v="0"/>
    <m/>
    <n v="0"/>
    <n v="0"/>
    <n v="0"/>
    <n v="0"/>
    <n v="0"/>
    <n v="0"/>
    <m/>
    <m/>
    <n v="102.43"/>
    <n v="0"/>
  </r>
  <r>
    <x v="5"/>
    <s v="DE0005 DEVNANDAN GOLD-19(O)"/>
    <s v="Ghamela"/>
    <s v="Finished Good"/>
    <s v="Pcs."/>
    <n v="720"/>
    <n v="785"/>
    <n v="-4"/>
    <n v="517.12"/>
    <n v="-329.98"/>
    <n v="0"/>
    <n v="0"/>
    <n v="0"/>
    <n v="0"/>
    <n v="0"/>
    <n v="0"/>
    <n v="0"/>
    <n v="0"/>
    <n v="0"/>
    <n v="0"/>
    <n v="-3.14"/>
    <n v="0"/>
    <n v="0"/>
    <n v="0"/>
    <n v="0"/>
    <n v="0"/>
    <n v="-4"/>
    <n v="-329.98"/>
    <n v="517.12"/>
    <n v="0"/>
  </r>
  <r>
    <x v="5"/>
    <s v="DE0005 DEVNANDAN GOLD-19(P)"/>
    <s v="Ghamela"/>
    <s v="Finished Good"/>
    <s v="Pcs."/>
    <n v="720"/>
    <n v="785"/>
    <n v="-14"/>
    <n v="508.71"/>
    <n v="-1157.26"/>
    <n v="0"/>
    <n v="0"/>
    <n v="0"/>
    <n v="0"/>
    <n v="0"/>
    <n v="0"/>
    <n v="0"/>
    <n v="0"/>
    <n v="0"/>
    <n v="0"/>
    <n v="-10.99"/>
    <n v="0"/>
    <n v="0"/>
    <n v="0"/>
    <n v="0"/>
    <n v="0"/>
    <n v="-14"/>
    <n v="-1157.26"/>
    <n v="508.71"/>
    <n v="0"/>
  </r>
  <r>
    <x v="5"/>
    <s v="DE1007 DEVNANDAN BKT 5.LTR(B)"/>
    <s v="Bucket"/>
    <s v="Finished Good"/>
    <s v="Pcs."/>
    <m/>
    <m/>
    <m/>
    <n v="20.54"/>
    <m/>
    <m/>
    <m/>
    <m/>
    <m/>
    <m/>
    <m/>
    <m/>
    <m/>
    <n v="0"/>
    <m/>
    <n v="0"/>
    <n v="0"/>
    <n v="0"/>
    <n v="0"/>
    <n v="0"/>
    <n v="0"/>
    <m/>
    <m/>
    <n v="20.54"/>
    <n v="0"/>
  </r>
  <r>
    <x v="5"/>
    <s v="DE1007 DEVNANDAN BKT 5.LTR(O)"/>
    <s v="Bucket"/>
    <s v="Finished Good"/>
    <s v="Pcs."/>
    <m/>
    <m/>
    <m/>
    <n v="20.22"/>
    <m/>
    <m/>
    <m/>
    <m/>
    <m/>
    <m/>
    <m/>
    <m/>
    <m/>
    <n v="0"/>
    <m/>
    <n v="0"/>
    <n v="0"/>
    <n v="0"/>
    <n v="0"/>
    <n v="0"/>
    <n v="0"/>
    <m/>
    <m/>
    <n v="20.22"/>
    <n v="0"/>
  </r>
  <r>
    <x v="5"/>
    <s v="DE1007 DEVNANDAN BKT 5.LTR(P)"/>
    <s v="Bucket"/>
    <s v="Finished Good"/>
    <s v="Pcs."/>
    <m/>
    <m/>
    <m/>
    <n v="34.200000000000003"/>
    <m/>
    <m/>
    <m/>
    <m/>
    <m/>
    <m/>
    <m/>
    <m/>
    <m/>
    <n v="0"/>
    <m/>
    <n v="0"/>
    <n v="0"/>
    <n v="0"/>
    <n v="0"/>
    <n v="0"/>
    <n v="0"/>
    <m/>
    <m/>
    <n v="34.200000000000003"/>
    <n v="0"/>
  </r>
  <r>
    <x v="5"/>
    <s v="EMP Lock &amp; Safe 1104"/>
    <s v="EMPORIUM"/>
    <s v="Finished Good"/>
    <s v="Pcs."/>
    <n v="130"/>
    <n v="142"/>
    <n v="0"/>
    <n v="0"/>
    <n v="0"/>
    <n v="0"/>
    <n v="0"/>
    <n v="1062"/>
    <n v="35821.26"/>
    <n v="1062"/>
    <n v="46197"/>
    <n v="0"/>
    <n v="0"/>
    <n v="0"/>
    <n v="0"/>
    <n v="0"/>
    <n v="138.06"/>
    <n v="23.178893400000003"/>
    <n v="0"/>
    <n v="161.23889339999999"/>
    <n v="150.804"/>
    <n v="0"/>
    <n v="0"/>
    <n v="10.434893399999993"/>
    <n v="0"/>
  </r>
  <r>
    <x v="5"/>
    <s v="ENVELOP"/>
    <s v="General"/>
    <s v="Trading"/>
    <s v="Pcs."/>
    <m/>
    <n v="0"/>
    <n v="0"/>
    <n v="0"/>
    <n v="0"/>
    <n v="1000"/>
    <n v="1700"/>
    <n v="0"/>
    <n v="0"/>
    <n v="0"/>
    <n v="0"/>
    <n v="0"/>
    <n v="0"/>
    <n v="0"/>
    <n v="0"/>
    <n v="0"/>
    <n v="0"/>
    <n v="0"/>
    <n v="0"/>
    <n v="0"/>
    <n v="0"/>
    <n v="1000"/>
    <n v="1700"/>
    <n v="0"/>
    <n v="0"/>
  </r>
  <r>
    <x v="5"/>
    <s v="Floor Wiper Sheet 16&quot; (Lining)"/>
    <s v="Component"/>
    <s v="Trading"/>
    <s v="Pcs."/>
    <m/>
    <n v="0"/>
    <n v="1701"/>
    <n v="0"/>
    <n v="11002.58"/>
    <n v="0"/>
    <n v="0"/>
    <n v="0"/>
    <n v="0"/>
    <n v="0"/>
    <n v="0"/>
    <n v="0"/>
    <n v="0"/>
    <n v="0"/>
    <n v="0"/>
    <n v="0"/>
    <n v="0"/>
    <n v="0"/>
    <n v="0"/>
    <n v="0"/>
    <n v="0"/>
    <n v="1701"/>
    <n v="11002.58"/>
    <n v="0"/>
    <n v="0"/>
  </r>
  <r>
    <x v="5"/>
    <s v="Floor Wiper Sheet 16&quot; (mix colour)"/>
    <s v="Component"/>
    <s v="Trading"/>
    <s v="Pcs."/>
    <m/>
    <n v="0"/>
    <n v="2980"/>
    <n v="0"/>
    <n v="11920"/>
    <n v="0"/>
    <n v="0"/>
    <n v="0"/>
    <n v="0"/>
    <n v="0"/>
    <n v="0"/>
    <n v="370"/>
    <n v="62.441200000000009"/>
    <n v="432.44119999999998"/>
    <n v="1480"/>
    <n v="0"/>
    <n v="0"/>
    <n v="0"/>
    <n v="0"/>
    <n v="0"/>
    <n v="0"/>
    <n v="2610"/>
    <n v="10440"/>
    <n v="0"/>
    <n v="0"/>
  </r>
  <r>
    <x v="5"/>
    <s v="FRIDPN605 Showel Dustpan With Patti"/>
    <s v="FRISCH"/>
    <s v="Finished Good"/>
    <s v="Pcs."/>
    <n v="110"/>
    <n v="120"/>
    <n v="0"/>
    <n v="0"/>
    <n v="0"/>
    <n v="0"/>
    <n v="0"/>
    <n v="3970"/>
    <n v="61560.04"/>
    <n v="4032"/>
    <n v="93945.600000000006"/>
    <n v="0"/>
    <n v="0"/>
    <n v="0"/>
    <n v="0"/>
    <n v="0"/>
    <n v="436.7"/>
    <n v="73.317563000000007"/>
    <n v="0"/>
    <n v="510.017563"/>
    <n v="483.84"/>
    <n v="-62"/>
    <n v="-961.39"/>
    <n v="26.177563000000021"/>
    <n v="0"/>
  </r>
  <r>
    <x v="5"/>
    <s v="HAND TROLLY"/>
    <s v="Component"/>
    <s v="Trading"/>
    <s v="Pcs."/>
    <m/>
    <n v="0"/>
    <n v="1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.05"/>
    <n v="0"/>
  </r>
  <r>
    <x v="5"/>
    <s v="HDPE 17NO.TOKER(B)"/>
    <s v="Ghamela"/>
    <s v="Trading"/>
    <s v="Pcs."/>
    <m/>
    <n v="0"/>
    <n v="176"/>
    <n v="7.95"/>
    <n v="12215.2"/>
    <n v="0"/>
    <n v="0"/>
    <n v="0"/>
    <n v="0"/>
    <n v="0"/>
    <n v="0"/>
    <n v="0"/>
    <n v="0"/>
    <n v="0"/>
    <n v="0"/>
    <n v="0"/>
    <n v="0"/>
    <n v="0"/>
    <n v="0"/>
    <n v="0"/>
    <n v="0"/>
    <n v="176"/>
    <n v="12215.2"/>
    <n v="7.95"/>
    <n v="0"/>
  </r>
  <r>
    <x v="5"/>
    <s v="IRON CHAIN (HANGING PURPOSE)"/>
    <s v="Component"/>
    <s v="Trading"/>
    <s v="Pcs."/>
    <m/>
    <n v="0"/>
    <n v="10159"/>
    <n v="606.63"/>
    <n v="71113"/>
    <n v="0"/>
    <n v="0"/>
    <n v="0"/>
    <n v="0"/>
    <n v="0"/>
    <n v="0"/>
    <n v="0"/>
    <n v="0"/>
    <n v="0"/>
    <n v="0"/>
    <n v="0"/>
    <n v="0"/>
    <n v="0"/>
    <n v="0"/>
    <n v="0"/>
    <n v="0"/>
    <n v="10159"/>
    <n v="71113"/>
    <n v="606.63"/>
    <n v="0"/>
  </r>
  <r>
    <x v="5"/>
    <s v="Kitchen wiper Only Blade"/>
    <s v="Component"/>
    <s v="Trading"/>
    <s v="Pcs."/>
    <m/>
    <n v="0"/>
    <n v="1751"/>
    <n v="22.26"/>
    <n v="1422.47"/>
    <n v="0"/>
    <n v="0"/>
    <n v="2350"/>
    <n v="1904.44"/>
    <n v="0"/>
    <n v="0"/>
    <n v="2048"/>
    <n v="345.62048000000004"/>
    <n v="2393.62048"/>
    <n v="1658.88"/>
    <n v="0"/>
    <n v="0"/>
    <n v="0"/>
    <n v="0"/>
    <n v="0"/>
    <n v="0"/>
    <n v="2053"/>
    <n v="1665.48"/>
    <n v="22.26"/>
    <n v="0"/>
  </r>
  <r>
    <x v="5"/>
    <s v="LINEAR ONE PLY ROLL"/>
    <s v="Packing Material"/>
    <s v="Trading"/>
    <s v="Kgs."/>
    <m/>
    <n v="0"/>
    <n v="159.4"/>
    <n v="2.2799999999999998"/>
    <n v="4673"/>
    <n v="0"/>
    <n v="0"/>
    <n v="0"/>
    <n v="0"/>
    <n v="0"/>
    <n v="0"/>
    <n v="0"/>
    <n v="0"/>
    <n v="0"/>
    <n v="0"/>
    <n v="0"/>
    <n v="0"/>
    <n v="0"/>
    <n v="0"/>
    <n v="0"/>
    <n v="0"/>
    <n v="159.4"/>
    <n v="4673"/>
    <n v="2.2799999999999998"/>
    <n v="0"/>
  </r>
  <r>
    <x v="5"/>
    <s v="Little Champ Only Body"/>
    <s v="Kitchenware"/>
    <s v="Trading"/>
    <s v="Pcs."/>
    <m/>
    <n v="0"/>
    <n v="2048"/>
    <n v="0"/>
    <n v="17364.62"/>
    <n v="0"/>
    <n v="0"/>
    <n v="0"/>
    <n v="0"/>
    <n v="0"/>
    <n v="0"/>
    <n v="2048"/>
    <n v="345.62048000000004"/>
    <n v="2393.62048"/>
    <n v="17367.04"/>
    <n v="0"/>
    <n v="0"/>
    <n v="0"/>
    <n v="0"/>
    <n v="0"/>
    <n v="0"/>
    <n v="0"/>
    <n v="0"/>
    <n v="0"/>
    <n v="0"/>
  </r>
  <r>
    <x v="5"/>
    <s v="Lock &amp; Safe Only Container (1104)"/>
    <s v="Rajeshwari"/>
    <s v="Trading"/>
    <s v="Pcs."/>
    <m/>
    <n v="0"/>
    <n v="517"/>
    <n v="138.11000000000001"/>
    <n v="7967.19"/>
    <n v="0"/>
    <n v="0"/>
    <n v="953"/>
    <n v="14337.94"/>
    <n v="0"/>
    <n v="0"/>
    <n v="1062"/>
    <n v="179.22312000000002"/>
    <n v="1241.2231200000001"/>
    <n v="16110.54"/>
    <n v="0"/>
    <n v="0"/>
    <n v="0"/>
    <n v="0"/>
    <n v="0"/>
    <n v="0"/>
    <n v="408"/>
    <n v="6190.81"/>
    <n v="138.11000000000001"/>
    <n v="0"/>
  </r>
  <r>
    <x v="5"/>
    <s v="Lock &amp; Safe Only Lid (1104)"/>
    <s v="Rajeshwari"/>
    <s v="Finished Good"/>
    <s v="Pcs."/>
    <n v="95"/>
    <n v="104"/>
    <n v="517"/>
    <n v="640.88"/>
    <n v="3784.93"/>
    <n v="0"/>
    <n v="0"/>
    <n v="710"/>
    <n v="5052.08"/>
    <n v="0"/>
    <n v="0"/>
    <n v="1062"/>
    <n v="179.22312000000002"/>
    <n v="1241.2231200000001"/>
    <n v="7646.4"/>
    <n v="53.768000000000001"/>
    <n v="67.45"/>
    <n v="11.324180500000002"/>
    <n v="0"/>
    <n v="78.7741805"/>
    <n v="0"/>
    <n v="165"/>
    <n v="1188.3499999999999"/>
    <n v="719.65418049999994"/>
    <n v="0"/>
  </r>
  <r>
    <x v="5"/>
    <s v="M.S. PIPE48&quot;"/>
    <s v="Housekeeping"/>
    <s v="Trading"/>
    <s v="Pcs."/>
    <m/>
    <n v="0"/>
    <n v="346"/>
    <n v="15.62"/>
    <n v="7958"/>
    <n v="0"/>
    <n v="0"/>
    <n v="0"/>
    <n v="0"/>
    <n v="0"/>
    <n v="0"/>
    <n v="0"/>
    <n v="0"/>
    <n v="0"/>
    <n v="0"/>
    <n v="0"/>
    <n v="0"/>
    <n v="0"/>
    <n v="0"/>
    <n v="0"/>
    <n v="0"/>
    <n v="346"/>
    <n v="7958"/>
    <n v="15.62"/>
    <n v="0"/>
  </r>
  <r>
    <x v="5"/>
    <s v="M.S.PIPE 40&quot;"/>
    <s v="Housekeeping"/>
    <s v="Trading"/>
    <s v="Pcs."/>
    <m/>
    <n v="0"/>
    <n v="470"/>
    <n v="21.22"/>
    <n v="9870"/>
    <n v="0"/>
    <n v="0"/>
    <n v="0"/>
    <n v="0"/>
    <n v="0"/>
    <n v="0"/>
    <n v="0"/>
    <n v="0"/>
    <n v="0"/>
    <n v="0"/>
    <n v="0"/>
    <n v="0"/>
    <n v="0"/>
    <n v="0"/>
    <n v="0"/>
    <n v="0"/>
    <n v="470"/>
    <n v="9870"/>
    <n v="21.22"/>
    <n v="0"/>
  </r>
  <r>
    <x v="5"/>
    <s v="MASTI FLOOR WIPER"/>
    <s v="NEAT &amp; CLEAN"/>
    <s v="Trading"/>
    <s v="Pcs."/>
    <m/>
    <n v="0"/>
    <n v="-806"/>
    <n v="0"/>
    <n v="-38354.639999999999"/>
    <n v="0"/>
    <n v="0"/>
    <n v="0"/>
    <n v="0"/>
    <n v="0"/>
    <n v="0"/>
    <n v="0"/>
    <n v="0"/>
    <n v="0"/>
    <n v="0"/>
    <n v="0"/>
    <n v="0"/>
    <n v="0"/>
    <n v="0"/>
    <n v="0"/>
    <n v="0"/>
    <n v="-806"/>
    <n v="-38354.639999999999"/>
    <n v="0"/>
    <n v="0"/>
  </r>
  <r>
    <x v="5"/>
    <s v="MASTI FLOOR WIPER ONLY BLADE"/>
    <s v="NEAT &amp; CLEAN"/>
    <s v="Finished Good"/>
    <s v="Pcs."/>
    <m/>
    <m/>
    <m/>
    <n v="15.69"/>
    <m/>
    <m/>
    <m/>
    <m/>
    <m/>
    <m/>
    <m/>
    <m/>
    <m/>
    <n v="0"/>
    <m/>
    <n v="0"/>
    <n v="0"/>
    <n v="0"/>
    <n v="0"/>
    <n v="0"/>
    <n v="0"/>
    <m/>
    <m/>
    <n v="15.69"/>
    <n v="0"/>
  </r>
  <r>
    <x v="5"/>
    <s v="MASTI FLOOR WIPER ONLY BLADE SILICON"/>
    <s v="NEAT &amp; CLEAN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MODERN BATHROOM WIPER BLADE-904"/>
    <s v="Component"/>
    <s v="Trading"/>
    <s v="Pcs."/>
    <m/>
    <n v="0"/>
    <n v="1635"/>
    <n v="0"/>
    <n v="8935.1"/>
    <n v="0"/>
    <n v="0"/>
    <n v="0"/>
    <n v="0"/>
    <n v="0"/>
    <n v="0"/>
    <n v="502"/>
    <n v="84.717520000000007"/>
    <n v="586.71752000000004"/>
    <n v="2740.92"/>
    <n v="0"/>
    <n v="0"/>
    <n v="0"/>
    <n v="0"/>
    <n v="0"/>
    <n v="0"/>
    <n v="1133"/>
    <n v="6191.73"/>
    <n v="0"/>
    <n v="0"/>
  </r>
  <r>
    <x v="5"/>
    <s v="Modern Wiper Only Body 904"/>
    <s v="Component"/>
    <s v="Trading"/>
    <s v="Pcs."/>
    <m/>
    <n v="0"/>
    <n v="3318"/>
    <n v="0"/>
    <n v="26463.3"/>
    <n v="0"/>
    <n v="0"/>
    <n v="2584"/>
    <n v="20460.78"/>
    <n v="0"/>
    <n v="0"/>
    <n v="502"/>
    <n v="84.717520000000007"/>
    <n v="586.71752000000004"/>
    <n v="3990.9"/>
    <n v="0"/>
    <n v="0"/>
    <n v="0"/>
    <n v="0"/>
    <n v="0"/>
    <n v="0"/>
    <n v="5400"/>
    <n v="42932.91"/>
    <n v="0"/>
    <n v="0"/>
  </r>
  <r>
    <x v="5"/>
    <s v="Multipurpose Drum 210Ltr.Lid (Black)"/>
    <s v="BLOW MOULDING"/>
    <s v="Trading"/>
    <s v="Pcs."/>
    <m/>
    <n v="0"/>
    <n v="5"/>
    <n v="0.23"/>
    <n v="629.85"/>
    <n v="0"/>
    <n v="0"/>
    <n v="0"/>
    <n v="0"/>
    <n v="0"/>
    <n v="0"/>
    <n v="0"/>
    <n v="0"/>
    <n v="0"/>
    <n v="0"/>
    <n v="0"/>
    <n v="0"/>
    <n v="0"/>
    <n v="0"/>
    <n v="0"/>
    <n v="0"/>
    <n v="5"/>
    <n v="629.85"/>
    <n v="0.23"/>
    <n v="0"/>
  </r>
  <r>
    <x v="5"/>
    <s v="Multipurpose Drum 210Ltr.With Lid"/>
    <s v="BLOW MOULDING"/>
    <s v="Trading"/>
    <s v="Pcs."/>
    <m/>
    <n v="0"/>
    <n v="4"/>
    <n v="0.18"/>
    <n v="4589.88"/>
    <n v="0"/>
    <n v="0"/>
    <n v="0"/>
    <n v="0"/>
    <n v="0"/>
    <n v="0"/>
    <n v="0"/>
    <n v="0"/>
    <n v="0"/>
    <n v="0"/>
    <n v="0"/>
    <n v="0"/>
    <n v="0"/>
    <n v="0"/>
    <n v="0"/>
    <n v="0"/>
    <n v="4"/>
    <n v="4589.88"/>
    <n v="0.18"/>
    <n v="0"/>
  </r>
  <r>
    <x v="5"/>
    <s v="MULTIPURPOSE TROLLY 702 BLUE"/>
    <s v="Housekeeping"/>
    <s v="Trading"/>
    <s v="Pcs."/>
    <m/>
    <n v="0"/>
    <n v="0"/>
    <n v="0"/>
    <n v="0"/>
    <n v="0"/>
    <n v="0"/>
    <n v="300"/>
    <n v="6167.4"/>
    <n v="0"/>
    <n v="0"/>
    <n v="300"/>
    <n v="50.628"/>
    <n v="350.62799999999999"/>
    <n v="6168"/>
    <n v="0"/>
    <n v="0"/>
    <n v="0"/>
    <n v="0"/>
    <n v="0"/>
    <n v="0"/>
    <n v="0"/>
    <n v="0"/>
    <n v="0"/>
    <n v="0"/>
  </r>
  <r>
    <x v="5"/>
    <s v="MULTIPURPOSE TROLLY 702 RED"/>
    <s v="Housekeeping"/>
    <s v="Trading"/>
    <s v="Pcs."/>
    <m/>
    <n v="0"/>
    <n v="0"/>
    <n v="0"/>
    <n v="0"/>
    <n v="0"/>
    <n v="0"/>
    <n v="300"/>
    <n v="6189.71"/>
    <n v="0"/>
    <n v="0"/>
    <n v="300"/>
    <n v="50.628"/>
    <n v="350.62799999999999"/>
    <n v="6189"/>
    <n v="0"/>
    <n v="0"/>
    <n v="0"/>
    <n v="0"/>
    <n v="0"/>
    <n v="0"/>
    <n v="0"/>
    <n v="0"/>
    <n v="0"/>
    <n v="0"/>
  </r>
  <r>
    <x v="5"/>
    <s v="NIPPLE 12 X 1/2 BSP"/>
    <s v="General"/>
    <s v="Trading"/>
    <s v="Pcs."/>
    <m/>
    <n v="0"/>
    <n v="15"/>
    <n v="0.68"/>
    <n v="450"/>
    <n v="0"/>
    <n v="0"/>
    <n v="0"/>
    <n v="0"/>
    <n v="0"/>
    <n v="0"/>
    <n v="0"/>
    <n v="0"/>
    <n v="0"/>
    <n v="0"/>
    <n v="0"/>
    <n v="0"/>
    <n v="0"/>
    <n v="0"/>
    <n v="0"/>
    <n v="0"/>
    <n v="15"/>
    <n v="450"/>
    <n v="0.68"/>
    <n v="0"/>
  </r>
  <r>
    <x v="5"/>
    <s v="NIPPLE 20 X 1/4 BSP"/>
    <s v="General"/>
    <s v="Trading"/>
    <s v="Pcs."/>
    <m/>
    <n v="0"/>
    <n v="50"/>
    <n v="2.2599999999999998"/>
    <n v="1200"/>
    <n v="0"/>
    <n v="0"/>
    <n v="0"/>
    <n v="0"/>
    <n v="0"/>
    <n v="0"/>
    <n v="0"/>
    <n v="0"/>
    <n v="0"/>
    <n v="0"/>
    <n v="0"/>
    <n v="0"/>
    <n v="0"/>
    <n v="0"/>
    <n v="0"/>
    <n v="0"/>
    <n v="50"/>
    <n v="1200"/>
    <n v="2.2599999999999998"/>
    <n v="0"/>
  </r>
  <r>
    <x v="5"/>
    <s v="O-11LTR BKT (B)"/>
    <s v="Ossam"/>
    <s v="Finished Good"/>
    <s v="Pcs."/>
    <n v="375"/>
    <n v="409"/>
    <n v="8"/>
    <n v="91.25"/>
    <n v="1408"/>
    <n v="0"/>
    <n v="0"/>
    <n v="0"/>
    <n v="0"/>
    <n v="0"/>
    <n v="0"/>
    <n v="0"/>
    <n v="0"/>
    <n v="0"/>
    <n v="0"/>
    <n v="3.2719999999999998"/>
    <n v="0"/>
    <n v="0"/>
    <n v="30"/>
    <n v="30"/>
    <n v="0"/>
    <n v="8"/>
    <n v="1408"/>
    <n v="121.25"/>
    <n v="0"/>
  </r>
  <r>
    <x v="5"/>
    <s v="O-11LTR BKT (MW)"/>
    <s v="Ossam"/>
    <s v="Finished Good"/>
    <s v="Pcs."/>
    <n v="375"/>
    <n v="409"/>
    <n v="291"/>
    <n v="7.69"/>
    <n v="51216"/>
    <n v="0"/>
    <n v="0"/>
    <n v="0"/>
    <n v="0"/>
    <n v="0"/>
    <n v="0"/>
    <n v="0"/>
    <n v="0"/>
    <n v="0"/>
    <n v="0"/>
    <n v="119.01900000000001"/>
    <n v="0"/>
    <n v="0"/>
    <n v="0"/>
    <n v="0"/>
    <n v="0"/>
    <n v="291"/>
    <n v="51216"/>
    <n v="7.69"/>
    <n v="0"/>
  </r>
  <r>
    <x v="5"/>
    <s v="O-11LTR BKT (S)"/>
    <s v="Ossam"/>
    <s v="Finished Good"/>
    <s v="Pcs."/>
    <n v="375"/>
    <n v="409"/>
    <n v="184"/>
    <n v="8.31"/>
    <n v="32384"/>
    <n v="0"/>
    <n v="0"/>
    <n v="0"/>
    <n v="0"/>
    <n v="0"/>
    <n v="0"/>
    <n v="0"/>
    <n v="0"/>
    <n v="0"/>
    <n v="0"/>
    <n v="75.256"/>
    <n v="0"/>
    <n v="0"/>
    <n v="0"/>
    <n v="0"/>
    <n v="0"/>
    <n v="184"/>
    <n v="32384"/>
    <n v="8.31"/>
    <n v="0"/>
  </r>
  <r>
    <x v="5"/>
    <s v="O-11LTR BKT(MB)"/>
    <s v="Ossam"/>
    <s v="Finished Good"/>
    <s v="Pcs."/>
    <n v="375"/>
    <n v="409"/>
    <n v="211"/>
    <n v="89.52"/>
    <n v="37136"/>
    <n v="0"/>
    <n v="0"/>
    <n v="0"/>
    <n v="0"/>
    <n v="0"/>
    <n v="0"/>
    <n v="0"/>
    <n v="0"/>
    <n v="0"/>
    <n v="0"/>
    <n v="86.299000000000007"/>
    <n v="0"/>
    <n v="0"/>
    <n v="20"/>
    <n v="20"/>
    <n v="0"/>
    <n v="211"/>
    <n v="37136"/>
    <n v="109.52"/>
    <n v="0"/>
  </r>
  <r>
    <x v="5"/>
    <s v="O-11LTR BKT(P)"/>
    <s v="Ossam"/>
    <s v="Finished Good"/>
    <s v="Pcs."/>
    <n v="375"/>
    <n v="409"/>
    <n v="83"/>
    <n v="46.47"/>
    <n v="14608"/>
    <n v="0"/>
    <n v="0"/>
    <n v="0"/>
    <n v="0"/>
    <n v="0"/>
    <n v="0"/>
    <n v="0"/>
    <n v="0"/>
    <n v="0"/>
    <n v="0"/>
    <n v="33.947000000000003"/>
    <n v="0"/>
    <n v="0"/>
    <n v="10"/>
    <n v="10"/>
    <n v="0"/>
    <n v="83"/>
    <n v="14608"/>
    <n v="56.47"/>
    <n v="0"/>
  </r>
  <r>
    <x v="5"/>
    <s v="O-13LTR BKT (B)"/>
    <s v="Ossam"/>
    <s v="Finished Good"/>
    <s v="Pcs."/>
    <n v="460"/>
    <n v="501"/>
    <n v="22"/>
    <n v="86.81"/>
    <n v="4400"/>
    <n v="0"/>
    <n v="0"/>
    <n v="0"/>
    <n v="0"/>
    <n v="0"/>
    <n v="0"/>
    <n v="0"/>
    <n v="0"/>
    <n v="0"/>
    <n v="0"/>
    <n v="11.022"/>
    <n v="0"/>
    <n v="0"/>
    <n v="40"/>
    <n v="40"/>
    <n v="0"/>
    <n v="22"/>
    <n v="4400"/>
    <n v="126.81"/>
    <n v="0"/>
  </r>
  <r>
    <x v="5"/>
    <s v="O-13LTR BKT (MB)"/>
    <s v="Ossam"/>
    <s v="Finished Good"/>
    <s v="Pcs."/>
    <n v="460"/>
    <n v="501"/>
    <n v="139"/>
    <n v="42.6"/>
    <n v="27800"/>
    <n v="0"/>
    <n v="0"/>
    <n v="0"/>
    <n v="0"/>
    <n v="0"/>
    <n v="0"/>
    <n v="0"/>
    <n v="0"/>
    <n v="0"/>
    <n v="0"/>
    <n v="69.638999999999996"/>
    <n v="0"/>
    <n v="0"/>
    <n v="10"/>
    <n v="10"/>
    <n v="0"/>
    <n v="139"/>
    <n v="27800"/>
    <n v="52.6"/>
    <n v="0"/>
  </r>
  <r>
    <x v="5"/>
    <s v="O-13LTR BKT (MW)"/>
    <s v="Ossam"/>
    <s v="Finished Good"/>
    <s v="Pcs."/>
    <n v="460"/>
    <n v="501"/>
    <n v="199"/>
    <n v="2.15"/>
    <n v="39800"/>
    <n v="0"/>
    <n v="0"/>
    <n v="0"/>
    <n v="0"/>
    <n v="0"/>
    <n v="0"/>
    <n v="0"/>
    <n v="0"/>
    <n v="0"/>
    <n v="0"/>
    <n v="99.698999999999998"/>
    <n v="0"/>
    <n v="0"/>
    <n v="0"/>
    <n v="0"/>
    <n v="0"/>
    <n v="199"/>
    <n v="39800"/>
    <n v="2.15"/>
    <n v="0"/>
  </r>
  <r>
    <x v="5"/>
    <s v="O-13LTR BKT (P)"/>
    <s v="Ossam"/>
    <s v="Finished Good"/>
    <s v="Pcs."/>
    <n v="460"/>
    <n v="501"/>
    <n v="29"/>
    <n v="127.13"/>
    <n v="5800"/>
    <n v="0"/>
    <n v="0"/>
    <n v="0"/>
    <n v="0"/>
    <n v="0"/>
    <n v="0"/>
    <n v="0"/>
    <n v="0"/>
    <n v="0"/>
    <n v="0"/>
    <n v="14.529"/>
    <n v="0"/>
    <n v="0"/>
    <n v="40"/>
    <n v="40"/>
    <n v="0"/>
    <n v="29"/>
    <n v="5800"/>
    <n v="167.13"/>
    <n v="0"/>
  </r>
  <r>
    <x v="5"/>
    <s v="O-13LTR BKT (S)"/>
    <s v="Ossam"/>
    <s v="Finished Good"/>
    <s v="Pcs."/>
    <n v="460"/>
    <n v="501"/>
    <n v="117"/>
    <n v="48.45"/>
    <n v="23400"/>
    <n v="0"/>
    <n v="0"/>
    <n v="0"/>
    <n v="0"/>
    <n v="0"/>
    <n v="0"/>
    <n v="0"/>
    <n v="0"/>
    <n v="0"/>
    <n v="0"/>
    <n v="58.616999999999997"/>
    <n v="0"/>
    <n v="0"/>
    <n v="10"/>
    <n v="10"/>
    <n v="0"/>
    <n v="117"/>
    <n v="23400"/>
    <n v="58.45"/>
    <n v="0"/>
  </r>
  <r>
    <x v="5"/>
    <s v="O-18LTR BKT (B)"/>
    <s v="Ossam"/>
    <s v="Trading"/>
    <s v="Pcs."/>
    <m/>
    <n v="0"/>
    <n v="-1"/>
    <n v="0"/>
    <n v="-236"/>
    <n v="0"/>
    <n v="0"/>
    <n v="0"/>
    <n v="0"/>
    <n v="0"/>
    <n v="0"/>
    <n v="0"/>
    <n v="0"/>
    <n v="0"/>
    <n v="0"/>
    <n v="0"/>
    <n v="0"/>
    <n v="0"/>
    <n v="0"/>
    <n v="0"/>
    <n v="0"/>
    <n v="-1"/>
    <n v="-236"/>
    <n v="0"/>
    <n v="0"/>
  </r>
  <r>
    <x v="5"/>
    <s v="O-18LTR BKT (MB)"/>
    <s v="Ossam"/>
    <s v="Trading"/>
    <s v="Pcs."/>
    <m/>
    <n v="0"/>
    <n v="10"/>
    <n v="0.45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.45"/>
    <n v="0"/>
  </r>
  <r>
    <x v="5"/>
    <s v="O-18LTR BKT (MW)"/>
    <s v="Ossam"/>
    <s v="Finished Good"/>
    <s v="Pcs."/>
    <n v="555"/>
    <n v="605"/>
    <n v="8"/>
    <n v="83.57"/>
    <n v="1888"/>
    <n v="0"/>
    <n v="0"/>
    <n v="0"/>
    <n v="0"/>
    <n v="0"/>
    <n v="0"/>
    <n v="0"/>
    <n v="0"/>
    <n v="0"/>
    <n v="0"/>
    <n v="4.84"/>
    <n v="0"/>
    <n v="0"/>
    <n v="20"/>
    <n v="20"/>
    <n v="0"/>
    <n v="8"/>
    <n v="1888"/>
    <n v="103.57"/>
    <n v="0"/>
  </r>
  <r>
    <x v="5"/>
    <s v="O-18LTR BKT (P)"/>
    <s v="Ossam"/>
    <s v="Trading"/>
    <s v="Pcs."/>
    <m/>
    <n v="0"/>
    <n v="3"/>
    <n v="0.14000000000000001"/>
    <n v="708"/>
    <n v="0"/>
    <n v="0"/>
    <n v="0"/>
    <n v="0"/>
    <n v="0"/>
    <n v="0"/>
    <n v="0"/>
    <n v="0"/>
    <n v="0"/>
    <n v="0"/>
    <n v="0"/>
    <n v="0"/>
    <n v="0"/>
    <n v="0"/>
    <n v="0"/>
    <n v="0"/>
    <n v="3"/>
    <n v="708"/>
    <n v="0.14000000000000001"/>
    <n v="0"/>
  </r>
  <r>
    <x v="5"/>
    <s v="O-18LTR BKT (S)"/>
    <s v="Ossam"/>
    <s v="Finished Good"/>
    <s v="Pcs."/>
    <n v="555"/>
    <n v="605"/>
    <n v="65"/>
    <n v="86.14"/>
    <n v="15340"/>
    <n v="0"/>
    <n v="0"/>
    <n v="0"/>
    <n v="0"/>
    <n v="0"/>
    <n v="0"/>
    <n v="0"/>
    <n v="0"/>
    <n v="0"/>
    <n v="0"/>
    <n v="39.325000000000003"/>
    <n v="0"/>
    <n v="0"/>
    <n v="20"/>
    <n v="20"/>
    <n v="0"/>
    <n v="65"/>
    <n v="15340"/>
    <n v="106.14"/>
    <n v="0"/>
  </r>
  <r>
    <x v="5"/>
    <s v="O-3 LTR BUCKET"/>
    <s v="Ossam"/>
    <s v="Finished Good"/>
    <s v="Pcs."/>
    <n v="130"/>
    <n v="142"/>
    <n v="550"/>
    <n v="28.59"/>
    <n v="41800"/>
    <n v="0"/>
    <n v="0"/>
    <n v="0"/>
    <n v="0"/>
    <n v="0"/>
    <n v="0"/>
    <n v="0"/>
    <n v="0"/>
    <n v="0"/>
    <n v="0"/>
    <n v="78.099999999999994"/>
    <n v="0"/>
    <n v="0"/>
    <n v="10"/>
    <n v="10"/>
    <n v="0"/>
    <n v="550"/>
    <n v="41800"/>
    <n v="38.590000000000003"/>
    <n v="0"/>
  </r>
  <r>
    <x v="5"/>
    <s v="O-5 LTR BUCKET"/>
    <s v="Ossam"/>
    <s v="Finished Good"/>
    <s v="Pcs."/>
    <n v="175"/>
    <n v="191"/>
    <n v="663"/>
    <n v="13.17"/>
    <n v="53040"/>
    <n v="0"/>
    <n v="0"/>
    <n v="0"/>
    <n v="0"/>
    <n v="0"/>
    <n v="0"/>
    <n v="0"/>
    <n v="0"/>
    <n v="0"/>
    <n v="0"/>
    <n v="126.633"/>
    <n v="0"/>
    <n v="0"/>
    <n v="0"/>
    <n v="0"/>
    <n v="0"/>
    <n v="663"/>
    <n v="53040"/>
    <n v="13.17"/>
    <n v="0"/>
  </r>
  <r>
    <x v="5"/>
    <s v="O-9 LTR BUCKET"/>
    <s v="Ossam"/>
    <s v="Finished Good"/>
    <s v="Pcs."/>
    <n v="350"/>
    <n v="381"/>
    <n v="428"/>
    <n v="219.98"/>
    <n v="42589.96"/>
    <n v="0"/>
    <n v="0"/>
    <n v="0"/>
    <n v="0"/>
    <n v="0"/>
    <n v="0"/>
    <n v="0"/>
    <n v="0"/>
    <n v="0"/>
    <n v="0"/>
    <n v="163.06800000000001"/>
    <n v="0"/>
    <n v="0"/>
    <n v="80"/>
    <n v="80"/>
    <n v="0"/>
    <n v="428"/>
    <n v="42589.96"/>
    <n v="299.98"/>
    <n v="0"/>
  </r>
  <r>
    <x v="5"/>
    <s v="Osm 5L Bkt. Only Handle (mix)"/>
    <s v="Ossam"/>
    <s v="Trading"/>
    <s v="Pcs."/>
    <m/>
    <n v="0"/>
    <n v="515"/>
    <n v="23.25"/>
    <n v="1888.37"/>
    <n v="0"/>
    <n v="0"/>
    <n v="0"/>
    <n v="0"/>
    <n v="0"/>
    <n v="0"/>
    <n v="0"/>
    <n v="0"/>
    <n v="0"/>
    <n v="0"/>
    <n v="0"/>
    <n v="0"/>
    <n v="0"/>
    <n v="0"/>
    <n v="0"/>
    <n v="0"/>
    <n v="515"/>
    <n v="1888.37"/>
    <n v="23.25"/>
    <n v="0"/>
  </r>
  <r>
    <x v="5"/>
    <s v="Osm 9L Bkt. only Handle(mix.)"/>
    <s v="Ossam"/>
    <s v="Trading"/>
    <s v="Pcs."/>
    <m/>
    <n v="0"/>
    <n v="515"/>
    <n v="23.25"/>
    <n v="1802.32"/>
    <n v="0"/>
    <n v="0"/>
    <n v="0"/>
    <n v="0"/>
    <n v="0"/>
    <n v="0"/>
    <n v="0"/>
    <n v="0"/>
    <n v="0"/>
    <n v="0"/>
    <n v="0"/>
    <n v="0"/>
    <n v="0"/>
    <n v="0"/>
    <n v="0"/>
    <n v="0"/>
    <n v="515"/>
    <n v="1802.32"/>
    <n v="23.25"/>
    <n v="0"/>
  </r>
  <r>
    <x v="5"/>
    <s v="Ossam 10L Only Handle"/>
    <s v="Ossam"/>
    <s v="Trading"/>
    <s v="Pcs."/>
    <m/>
    <n v="0"/>
    <n v="181"/>
    <n v="8.17"/>
    <n v="0"/>
    <n v="0"/>
    <n v="0"/>
    <n v="0"/>
    <n v="0"/>
    <n v="0"/>
    <n v="0"/>
    <n v="0"/>
    <n v="0"/>
    <n v="0"/>
    <n v="0"/>
    <n v="0"/>
    <n v="0"/>
    <n v="0"/>
    <n v="0"/>
    <n v="0"/>
    <n v="0"/>
    <n v="181"/>
    <n v="0"/>
    <n v="8.17"/>
    <n v="0"/>
  </r>
  <r>
    <x v="5"/>
    <s v="Ossam 15 Ltr Only Handle"/>
    <s v="Ossam"/>
    <s v="Trading"/>
    <s v="Pcs."/>
    <m/>
    <n v="0"/>
    <n v="29"/>
    <n v="1.31"/>
    <n v="168.69"/>
    <n v="0"/>
    <n v="0"/>
    <n v="0"/>
    <n v="0"/>
    <n v="0"/>
    <n v="0"/>
    <n v="0"/>
    <n v="0"/>
    <n v="0"/>
    <n v="0"/>
    <n v="0"/>
    <n v="0"/>
    <n v="0"/>
    <n v="0"/>
    <n v="0"/>
    <n v="0"/>
    <n v="29"/>
    <n v="168.69"/>
    <n v="1.31"/>
    <n v="0"/>
  </r>
  <r>
    <x v="5"/>
    <s v="Ossam 16 Ltr Bkt Only Handle"/>
    <s v="Ossam"/>
    <s v="Trading"/>
    <s v="Pcs."/>
    <m/>
    <n v="0"/>
    <n v="13"/>
    <n v="0.59"/>
    <n v="70.81"/>
    <n v="0"/>
    <n v="0"/>
    <n v="0"/>
    <n v="0"/>
    <n v="0"/>
    <n v="0"/>
    <n v="0"/>
    <n v="0"/>
    <n v="0"/>
    <n v="0"/>
    <n v="0"/>
    <n v="0"/>
    <n v="0"/>
    <n v="0"/>
    <n v="0"/>
    <n v="0"/>
    <n v="13"/>
    <n v="70.81"/>
    <n v="0.59"/>
    <n v="0"/>
  </r>
  <r>
    <x v="5"/>
    <s v="Ossam 17L Only Handle"/>
    <s v="Ossam"/>
    <s v="Trading"/>
    <s v="Pcs."/>
    <m/>
    <n v="0"/>
    <n v="12"/>
    <n v="0.54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.54"/>
    <n v="0"/>
  </r>
  <r>
    <x v="5"/>
    <s v="Ossam 3.5L Only Handle"/>
    <s v="Ossam"/>
    <s v="Trading"/>
    <s v="Pcs."/>
    <m/>
    <n v="0"/>
    <n v="360"/>
    <n v="16.25"/>
    <n v="0"/>
    <n v="0"/>
    <n v="0"/>
    <n v="0"/>
    <n v="0"/>
    <n v="0"/>
    <n v="0"/>
    <n v="0"/>
    <n v="0"/>
    <n v="0"/>
    <n v="0"/>
    <n v="0"/>
    <n v="0"/>
    <n v="0"/>
    <n v="0"/>
    <n v="0"/>
    <n v="0"/>
    <n v="360"/>
    <n v="0"/>
    <n v="16.25"/>
    <n v="0"/>
  </r>
  <r>
    <x v="5"/>
    <s v="Ossam 314 Fruit Ghamela"/>
    <s v="Ossam"/>
    <s v="Finished Good"/>
    <s v="Pcs."/>
    <n v="410"/>
    <n v="447"/>
    <n v="936"/>
    <n v="42.26"/>
    <n v="37463.29"/>
    <n v="0"/>
    <n v="0"/>
    <n v="0"/>
    <n v="0"/>
    <n v="0"/>
    <n v="0"/>
    <n v="0"/>
    <n v="0"/>
    <n v="0"/>
    <n v="0"/>
    <n v="418.392"/>
    <n v="0"/>
    <n v="0"/>
    <n v="0"/>
    <n v="0"/>
    <n v="0"/>
    <n v="936"/>
    <n v="37463.29"/>
    <n v="42.26"/>
    <n v="0"/>
  </r>
  <r>
    <x v="5"/>
    <s v="OSSAM 315 KISAN GHAMELA"/>
    <s v="Ghamela"/>
    <s v="Finished Good"/>
    <s v="Pcs."/>
    <n v="450"/>
    <n v="490"/>
    <n v="796"/>
    <n v="141.63"/>
    <n v="29390.39"/>
    <n v="0"/>
    <n v="0"/>
    <n v="0"/>
    <n v="0"/>
    <n v="0"/>
    <n v="0"/>
    <n v="0"/>
    <n v="0"/>
    <n v="0"/>
    <n v="0"/>
    <n v="390.04"/>
    <n v="0"/>
    <n v="0"/>
    <n v="0"/>
    <n v="0"/>
    <n v="0"/>
    <n v="796"/>
    <n v="29390.39"/>
    <n v="141.63"/>
    <n v="0"/>
  </r>
  <r>
    <x v="5"/>
    <s v="Ossam 316 Super Multipurpose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Ossam 317 Multipurpose"/>
    <s v="Ossam"/>
    <s v="Finished Good"/>
    <s v="Pcs."/>
    <n v="590"/>
    <n v="643"/>
    <n v="715"/>
    <n v="279.93"/>
    <n v="33308.43"/>
    <n v="0"/>
    <n v="0"/>
    <n v="0"/>
    <n v="0"/>
    <n v="251"/>
    <n v="15316.02"/>
    <n v="0"/>
    <n v="0"/>
    <n v="0"/>
    <n v="0"/>
    <n v="459.745"/>
    <n v="0"/>
    <n v="0"/>
    <n v="0"/>
    <n v="0"/>
    <n v="161.393"/>
    <n v="464"/>
    <n v="21615.54"/>
    <n v="118.53700000000001"/>
    <n v="0"/>
  </r>
  <r>
    <x v="5"/>
    <s v="Ossam 319 Toofan Ghamela (mix)"/>
    <s v="Ossam"/>
    <s v="Finished Good"/>
    <s v="Pcs."/>
    <n v="730"/>
    <n v="796"/>
    <n v="11635"/>
    <n v="4558.28"/>
    <n v="633105.43000000005"/>
    <n v="0"/>
    <n v="0"/>
    <n v="0"/>
    <n v="0"/>
    <n v="0"/>
    <n v="0"/>
    <n v="0"/>
    <n v="0"/>
    <n v="0"/>
    <n v="0"/>
    <n v="9261.4599999999991"/>
    <n v="0"/>
    <n v="0"/>
    <n v="0"/>
    <n v="0"/>
    <n v="0"/>
    <n v="11635"/>
    <n v="633105.43000000005"/>
    <n v="4558.28"/>
    <n v="0"/>
  </r>
  <r>
    <x v="5"/>
    <s v="Ossam 320 Yesholaxmi (mix)"/>
    <s v="Ossam"/>
    <s v="Trading"/>
    <s v="Pcs."/>
    <m/>
    <n v="0"/>
    <n v="212"/>
    <n v="8.76"/>
    <n v="9800.5499999999993"/>
    <n v="0"/>
    <n v="0"/>
    <n v="0"/>
    <n v="0"/>
    <n v="0"/>
    <n v="0"/>
    <n v="0"/>
    <n v="0"/>
    <n v="0"/>
    <n v="0"/>
    <n v="0"/>
    <n v="0"/>
    <n v="0"/>
    <n v="0"/>
    <n v="0"/>
    <n v="0"/>
    <n v="212"/>
    <n v="9800.5499999999993"/>
    <n v="8.76"/>
    <n v="0"/>
  </r>
  <r>
    <x v="5"/>
    <s v="Ossam 322 MahaLaxmi (mix)"/>
    <s v="Ossam"/>
    <s v="Finished Good"/>
    <s v="Pcs."/>
    <n v="1150"/>
    <n v="1253"/>
    <n v="14462"/>
    <n v="6770.17"/>
    <n v="1312214.53"/>
    <n v="0"/>
    <n v="0"/>
    <n v="195"/>
    <n v="19107.2"/>
    <n v="0"/>
    <n v="0"/>
    <n v="0"/>
    <n v="0"/>
    <n v="0"/>
    <n v="0"/>
    <n v="18120.885999999999"/>
    <n v="224.25"/>
    <n v="37.649332500000007"/>
    <m/>
    <n v="261.89933250000001"/>
    <n v="0"/>
    <n v="14657"/>
    <n v="1331321.73"/>
    <n v="7032.0693325000002"/>
    <n v="0"/>
  </r>
  <r>
    <x v="5"/>
    <s v="Ossam 408 Eelphanta Patla"/>
    <s v="Ossam"/>
    <s v="Finished Good"/>
    <s v="Pcs."/>
    <n v="920"/>
    <n v="1003"/>
    <n v="-69"/>
    <n v="200.26"/>
    <n v="-9043.25"/>
    <n v="0"/>
    <n v="0"/>
    <n v="0"/>
    <n v="0"/>
    <n v="44"/>
    <n v="5779.84"/>
    <n v="0"/>
    <n v="0"/>
    <n v="0"/>
    <n v="0"/>
    <n v="-69.206999999999994"/>
    <n v="0"/>
    <n v="0"/>
    <n v="130"/>
    <n v="130"/>
    <n v="44.131999999999998"/>
    <n v="-113"/>
    <n v="-14823.09"/>
    <n v="286.12799999999999"/>
    <n v="0"/>
  </r>
  <r>
    <x v="5"/>
    <s v="Ossam 415 Fish Crate 15No."/>
    <s v="Kitchen Crate"/>
    <s v="Finished Good"/>
    <s v="Pcs."/>
    <n v="360"/>
    <n v="392"/>
    <n v="1"/>
    <n v="143.80000000000001"/>
    <n v="38.11"/>
    <n v="0"/>
    <n v="0"/>
    <n v="0"/>
    <n v="0"/>
    <n v="0"/>
    <n v="0"/>
    <n v="0"/>
    <n v="0"/>
    <n v="0"/>
    <n v="0"/>
    <n v="0.39200000000000002"/>
    <n v="0"/>
    <n v="0"/>
    <n v="70"/>
    <n v="70"/>
    <n v="0"/>
    <n v="1"/>
    <n v="38.11"/>
    <n v="213.8"/>
    <n v="0"/>
  </r>
  <r>
    <x v="5"/>
    <s v="Ossam 418 K.Crate 18No."/>
    <s v="Ossam"/>
    <s v="Finished Good"/>
    <s v="Pcs."/>
    <m/>
    <m/>
    <m/>
    <n v="96.03"/>
    <m/>
    <m/>
    <m/>
    <m/>
    <m/>
    <m/>
    <m/>
    <m/>
    <m/>
    <n v="0"/>
    <m/>
    <n v="0"/>
    <n v="0"/>
    <n v="0"/>
    <n v="30"/>
    <n v="30"/>
    <n v="0"/>
    <m/>
    <m/>
    <n v="126.03"/>
    <n v="0"/>
  </r>
  <r>
    <x v="5"/>
    <s v="Ossam 422 K. Crate 22 No."/>
    <s v="Ossam"/>
    <s v="Finished Good"/>
    <s v="Pcs."/>
    <m/>
    <m/>
    <m/>
    <n v="579.85"/>
    <m/>
    <m/>
    <m/>
    <m/>
    <m/>
    <m/>
    <m/>
    <m/>
    <m/>
    <n v="0"/>
    <m/>
    <n v="0"/>
    <n v="0"/>
    <n v="0"/>
    <n v="200"/>
    <n v="200"/>
    <n v="0"/>
    <m/>
    <m/>
    <n v="779.85"/>
    <n v="0"/>
  </r>
  <r>
    <x v="5"/>
    <s v="Ossam 505 Chawa Bkt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Ossam 507 7 Ltr Chawa Plus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Ossam 510 Wild Cat Bkt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Ossam 515 Lion Bkt"/>
    <s v="Ossam"/>
    <s v="Finished Good"/>
    <s v="Pcs."/>
    <n v="705"/>
    <n v="768"/>
    <n v="401"/>
    <n v="3.65"/>
    <n v="18462.62"/>
    <n v="0"/>
    <n v="0"/>
    <n v="0"/>
    <n v="0"/>
    <n v="0"/>
    <n v="0"/>
    <n v="0"/>
    <n v="0"/>
    <n v="0"/>
    <n v="0"/>
    <n v="307.96800000000002"/>
    <n v="0"/>
    <n v="0"/>
    <n v="0"/>
    <n v="0"/>
    <n v="0"/>
    <n v="401"/>
    <n v="18462.62"/>
    <n v="3.65"/>
    <n v="0"/>
  </r>
  <r>
    <x v="5"/>
    <s v="Ossam 517 Mini Tiger 17 Ltr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Ossam 520 20 ltr bkt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Ossam 5L Only Handle"/>
    <s v="Ossam"/>
    <s v="Trading"/>
    <s v="Pcs."/>
    <m/>
    <n v="0"/>
    <n v="120"/>
    <n v="5.42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5.42"/>
    <n v="0"/>
  </r>
  <r>
    <x v="5"/>
    <s v="Ossam planter No.07"/>
    <s v="Ossam"/>
    <s v="Finished Good"/>
    <s v="Pcs."/>
    <n v="100"/>
    <n v="109"/>
    <n v="1111"/>
    <n v="71.13"/>
    <n v="12218.44"/>
    <n v="0"/>
    <n v="0"/>
    <n v="400"/>
    <n v="4348.1899999999996"/>
    <n v="108"/>
    <n v="1190.1600000000001"/>
    <n v="0"/>
    <n v="0"/>
    <n v="0"/>
    <n v="0"/>
    <n v="121.099"/>
    <n v="40"/>
    <n v="6.7156000000000002"/>
    <n v="0"/>
    <n v="46.715600000000002"/>
    <n v="11.772"/>
    <n v="1403"/>
    <n v="15382.52"/>
    <n v="106.07359999999998"/>
    <n v="0"/>
  </r>
  <r>
    <x v="5"/>
    <s v="Ossam planter No.09"/>
    <s v="Ossam"/>
    <s v="Finished Good"/>
    <s v="Pcs."/>
    <n v="265"/>
    <n v="289"/>
    <n v="535"/>
    <n v="146.11000000000001"/>
    <n v="5526.97"/>
    <n v="0"/>
    <n v="0"/>
    <n v="0"/>
    <n v="0"/>
    <n v="180"/>
    <n v="3585.6"/>
    <n v="0"/>
    <n v="0"/>
    <n v="0"/>
    <n v="0"/>
    <n v="154.61500000000001"/>
    <n v="0"/>
    <n v="0"/>
    <n v="0"/>
    <n v="0"/>
    <n v="52.02"/>
    <n v="355"/>
    <n v="3667.43"/>
    <n v="94.09"/>
    <n v="0"/>
  </r>
  <r>
    <x v="5"/>
    <s v="Ossam Planter No.12"/>
    <s v="Ossam"/>
    <s v="Finished Good"/>
    <s v="Pcs."/>
    <n v="265"/>
    <n v="289"/>
    <n v="2747"/>
    <n v="743.16"/>
    <n v="69979.83"/>
    <n v="0"/>
    <n v="0"/>
    <n v="4903"/>
    <n v="121303.91"/>
    <n v="3788"/>
    <n v="115571.88"/>
    <n v="0"/>
    <n v="0"/>
    <n v="0"/>
    <n v="0"/>
    <n v="793.88300000000004"/>
    <n v="1299.2950000000001"/>
    <n v="218.13863755000003"/>
    <n v="0"/>
    <n v="1517.4336375500002"/>
    <n v="1094.732"/>
    <n v="3862"/>
    <n v="96456.13"/>
    <n v="1165.8616375500001"/>
    <n v="0"/>
  </r>
  <r>
    <x v="5"/>
    <s v="Ossam Planter No.14"/>
    <s v="Ossam"/>
    <s v="Finished Good"/>
    <s v="Pcs."/>
    <n v="420"/>
    <n v="458"/>
    <n v="1171"/>
    <n v="402.05"/>
    <n v="43428.19"/>
    <n v="0"/>
    <n v="0"/>
    <n v="0"/>
    <n v="0"/>
    <n v="461"/>
    <n v="21879.06"/>
    <n v="0"/>
    <n v="0"/>
    <n v="0"/>
    <n v="0"/>
    <n v="536.31799999999998"/>
    <n v="0"/>
    <n v="0"/>
    <n v="0"/>
    <n v="0"/>
    <n v="211.13800000000001"/>
    <n v="710"/>
    <n v="26331.35"/>
    <n v="190.91200000000001"/>
    <n v="0"/>
  </r>
  <r>
    <x v="5"/>
    <s v="Ossam Planter No.16"/>
    <s v="Ossam"/>
    <s v="Finished Good"/>
    <s v="Pcs."/>
    <n v="720"/>
    <n v="785"/>
    <n v="357"/>
    <n v="96.46"/>
    <n v="25766.13"/>
    <n v="0"/>
    <n v="0"/>
    <n v="745"/>
    <n v="59237.98"/>
    <n v="105"/>
    <n v="9433.2000000000007"/>
    <n v="0"/>
    <n v="0"/>
    <n v="0"/>
    <n v="0"/>
    <n v="280.245"/>
    <n v="536.4"/>
    <n v="90.056196"/>
    <n v="0"/>
    <n v="626.45619599999998"/>
    <n v="82.424999999999997"/>
    <n v="997"/>
    <n v="76904.81"/>
    <n v="640.49119600000006"/>
    <n v="0"/>
  </r>
  <r>
    <x v="5"/>
    <s v="OSSAM PLANTER ONLY TRAY 07 NO."/>
    <s v="Ossam"/>
    <s v="Finished Good"/>
    <s v="Pcs."/>
    <n v="20"/>
    <n v="22"/>
    <n v="438"/>
    <n v="13.97"/>
    <n v="1631.69"/>
    <n v="0"/>
    <n v="0"/>
    <n v="0"/>
    <n v="0"/>
    <n v="0"/>
    <n v="0"/>
    <n v="0"/>
    <n v="0"/>
    <n v="0"/>
    <n v="0"/>
    <n v="9.6359999999999992"/>
    <n v="0"/>
    <n v="0"/>
    <n v="0"/>
    <n v="0"/>
    <n v="0"/>
    <n v="438"/>
    <n v="1631.69"/>
    <n v="13.97"/>
    <n v="0"/>
  </r>
  <r>
    <x v="5"/>
    <s v="OSSAM PLANTER ONLY TRAY 09 NO."/>
    <s v="Ossam"/>
    <s v="Finished Good"/>
    <s v="Pcs."/>
    <n v="35"/>
    <n v="38"/>
    <n v="1242"/>
    <n v="55.07"/>
    <n v="6019.32"/>
    <n v="0"/>
    <n v="0"/>
    <n v="0"/>
    <n v="0"/>
    <n v="0"/>
    <n v="0"/>
    <n v="0"/>
    <n v="0"/>
    <n v="0"/>
    <n v="0"/>
    <n v="47.195999999999998"/>
    <n v="0"/>
    <n v="0"/>
    <n v="0"/>
    <n v="0"/>
    <n v="0"/>
    <n v="1242"/>
    <n v="6019.32"/>
    <n v="55.07"/>
    <n v="0"/>
  </r>
  <r>
    <x v="5"/>
    <s v="OSSAM PLANTER ONLY TRAY 12 NO."/>
    <s v="Ossam"/>
    <s v="Finished Good"/>
    <s v="Pcs."/>
    <n v="60"/>
    <n v="65"/>
    <n v="1360"/>
    <n v="94.54"/>
    <n v="6990.59"/>
    <n v="0"/>
    <n v="0"/>
    <n v="0"/>
    <n v="0"/>
    <n v="1108"/>
    <n v="9761.48"/>
    <n v="0"/>
    <n v="0"/>
    <n v="0"/>
    <n v="0"/>
    <n v="88.4"/>
    <n v="0"/>
    <n v="0"/>
    <n v="0"/>
    <n v="0"/>
    <n v="72.02"/>
    <n v="252"/>
    <n v="1295.32"/>
    <n v="22.52000000000001"/>
    <n v="0"/>
  </r>
  <r>
    <x v="5"/>
    <s v="OSSAM PLANTER ONLY TRAY 14 NO."/>
    <s v="Ossam"/>
    <s v="Finished Good"/>
    <s v="Pcs."/>
    <m/>
    <m/>
    <m/>
    <n v="36.799999999999997"/>
    <m/>
    <m/>
    <m/>
    <m/>
    <m/>
    <m/>
    <m/>
    <m/>
    <m/>
    <n v="0"/>
    <m/>
    <n v="0"/>
    <n v="0"/>
    <n v="0"/>
    <n v="20"/>
    <n v="20"/>
    <n v="0"/>
    <m/>
    <m/>
    <n v="56.8"/>
    <n v="0"/>
  </r>
  <r>
    <x v="5"/>
    <s v="OSSAM PLANTER ONLY TRAY 16 NO."/>
    <s v="Ossam"/>
    <s v="Finished Good"/>
    <s v="Pcs."/>
    <n v="90"/>
    <n v="98"/>
    <n v="44"/>
    <n v="47.26"/>
    <n v="372.6"/>
    <n v="0"/>
    <n v="0"/>
    <n v="0"/>
    <n v="0"/>
    <n v="0"/>
    <n v="0"/>
    <n v="0"/>
    <n v="0"/>
    <n v="0"/>
    <n v="0"/>
    <n v="4.3120000000000003"/>
    <n v="0"/>
    <n v="0"/>
    <n v="10"/>
    <n v="10"/>
    <n v="0"/>
    <n v="44"/>
    <n v="372.6"/>
    <n v="57.26"/>
    <n v="0"/>
  </r>
  <r>
    <x v="5"/>
    <s v="P.O.F BAG 135*14*15mi (912)"/>
    <s v="Packing Material"/>
    <s v="Trading"/>
    <s v="Pcs."/>
    <m/>
    <n v="0"/>
    <n v="19000"/>
    <n v="0"/>
    <n v="6099"/>
    <n v="0"/>
    <n v="0"/>
    <n v="0"/>
    <n v="0"/>
    <n v="0"/>
    <n v="0"/>
    <n v="0"/>
    <n v="0"/>
    <n v="0"/>
    <n v="0"/>
    <n v="0"/>
    <n v="0"/>
    <n v="0"/>
    <n v="0"/>
    <n v="0"/>
    <n v="0"/>
    <n v="19000"/>
    <n v="6099"/>
    <n v="0"/>
    <n v="0"/>
  </r>
  <r>
    <x v="5"/>
    <s v="Patla Leg Grip Small"/>
    <s v="Component"/>
    <s v="Trading"/>
    <s v="Pcs."/>
    <m/>
    <n v="0"/>
    <n v="9194.9699999999993"/>
    <n v="476.81"/>
    <n v="25552.34"/>
    <n v="0"/>
    <n v="0"/>
    <n v="9325"/>
    <n v="26000.799999999999"/>
    <n v="0"/>
    <n v="0"/>
    <n v="9094.81"/>
    <n v="1534.8401355999999"/>
    <n v="10629.650135599999"/>
    <n v="25283.57"/>
    <n v="0"/>
    <n v="0"/>
    <n v="0"/>
    <n v="0"/>
    <n v="0"/>
    <n v="0"/>
    <n v="9425.16"/>
    <n v="26236.84"/>
    <n v="476.81"/>
    <n v="0"/>
  </r>
  <r>
    <x v="5"/>
    <s v="PLASTIC PIPE CAP 22MM"/>
    <s v="Housekeeping"/>
    <s v="Trading"/>
    <s v="Pcs."/>
    <m/>
    <n v="0"/>
    <n v="605"/>
    <n v="110.62"/>
    <n v="1464.03"/>
    <n v="0"/>
    <n v="0"/>
    <n v="0"/>
    <n v="0"/>
    <n v="0"/>
    <n v="0"/>
    <n v="0"/>
    <n v="0"/>
    <n v="0"/>
    <n v="0"/>
    <n v="0"/>
    <n v="0"/>
    <n v="0"/>
    <n v="0"/>
    <n v="0"/>
    <n v="0"/>
    <n v="605"/>
    <n v="1464.03"/>
    <n v="110.62"/>
    <n v="0"/>
  </r>
  <r>
    <x v="5"/>
    <s v="PLUNGER (BLACK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PP BAGS (14X16)"/>
    <s v="Packing Material"/>
    <s v="Trading"/>
    <s v="Kgs."/>
    <m/>
    <n v="0"/>
    <n v="30"/>
    <n v="1.35"/>
    <n v="4140"/>
    <n v="0"/>
    <n v="0"/>
    <n v="0"/>
    <n v="0"/>
    <n v="0"/>
    <n v="0"/>
    <n v="0"/>
    <n v="0"/>
    <n v="0"/>
    <n v="0"/>
    <n v="0"/>
    <n v="0"/>
    <n v="0"/>
    <n v="0"/>
    <n v="0"/>
    <n v="0"/>
    <n v="30"/>
    <n v="4140"/>
    <n v="1.35"/>
    <n v="0"/>
  </r>
  <r>
    <x v="5"/>
    <s v="PPCP (GROW PACK)"/>
    <s v="GROW PACK"/>
    <s v="Trading"/>
    <s v="Kgs."/>
    <m/>
    <n v="0"/>
    <n v="21790.65"/>
    <n v="0"/>
    <n v="2295409.96"/>
    <n v="0"/>
    <n v="0"/>
    <n v="0"/>
    <n v="0"/>
    <n v="0"/>
    <n v="0"/>
    <n v="250"/>
    <n v="42.19"/>
    <n v="292.19"/>
    <n v="26335"/>
    <n v="0"/>
    <n v="0"/>
    <n v="0"/>
    <n v="0"/>
    <n v="0"/>
    <n v="0"/>
    <n v="21540.65"/>
    <n v="2269075.16"/>
    <n v="0"/>
    <n v="0"/>
  </r>
  <r>
    <x v="5"/>
    <s v="PVC DUSTPAN STRIP 602"/>
    <s v="MAHALASA PLATO MECH"/>
    <s v="Trading"/>
    <s v="Pcs."/>
    <m/>
    <n v="0"/>
    <n v="-15174"/>
    <n v="0"/>
    <n v="-26478.69"/>
    <n v="5000"/>
    <n v="10500"/>
    <n v="0"/>
    <n v="0"/>
    <n v="0"/>
    <n v="0"/>
    <n v="0"/>
    <n v="0"/>
    <n v="0"/>
    <n v="0"/>
    <n v="0"/>
    <n v="0"/>
    <n v="0"/>
    <n v="0"/>
    <n v="0"/>
    <n v="0"/>
    <n v="-10174"/>
    <n v="-15978.69"/>
    <n v="0"/>
    <n v="0"/>
  </r>
  <r>
    <x v="5"/>
    <s v="PVC DUSTPAN STRIP 603"/>
    <s v="MAHALASA PLATO MECH"/>
    <s v="Trading"/>
    <s v="Pcs."/>
    <m/>
    <n v="0"/>
    <n v="-3136"/>
    <n v="143.76"/>
    <n v="-2442.35"/>
    <n v="10000"/>
    <n v="23000"/>
    <n v="0"/>
    <n v="0"/>
    <n v="0"/>
    <n v="0"/>
    <n v="12990"/>
    <n v="2192.1924000000004"/>
    <n v="15182.1924"/>
    <n v="30006.9"/>
    <n v="0"/>
    <n v="0"/>
    <n v="0"/>
    <n v="0"/>
    <n v="0"/>
    <n v="0"/>
    <n v="-6126"/>
    <n v="-9479.9699999999993"/>
    <n v="143.76"/>
    <n v="0"/>
  </r>
  <r>
    <x v="5"/>
    <s v="RDNG Bottam Base (Hole) (silver)"/>
    <s v="Radongrow"/>
    <s v="Finished Good"/>
    <s v="Pcs."/>
    <n v="170"/>
    <n v="185"/>
    <n v="46"/>
    <n v="36.43"/>
    <n v="779.1"/>
    <n v="0"/>
    <n v="0"/>
    <n v="0"/>
    <n v="0"/>
    <n v="0"/>
    <n v="0"/>
    <n v="0"/>
    <n v="0"/>
    <n v="0"/>
    <n v="0"/>
    <n v="8.51"/>
    <n v="0"/>
    <n v="0"/>
    <n v="0"/>
    <n v="0"/>
    <n v="0"/>
    <n v="46"/>
    <n v="779.1"/>
    <n v="36.43"/>
    <n v="0"/>
  </r>
  <r>
    <x v="5"/>
    <s v="RDNG Bottam Plate (plain)sil"/>
    <s v="Radongrow"/>
    <s v="Trading"/>
    <s v="Pcs."/>
    <m/>
    <n v="0"/>
    <n v="-11"/>
    <n v="0"/>
    <n v="-349.87"/>
    <n v="0"/>
    <n v="0"/>
    <n v="0"/>
    <n v="0"/>
    <n v="0"/>
    <n v="0"/>
    <n v="0"/>
    <n v="0"/>
    <n v="0"/>
    <n v="0"/>
    <n v="0"/>
    <n v="0"/>
    <n v="0"/>
    <n v="0"/>
    <n v="0"/>
    <n v="0"/>
    <n v="-11"/>
    <n v="-349.87"/>
    <n v="0"/>
    <n v="0"/>
  </r>
  <r>
    <x v="5"/>
    <s v="RDNG Cap (Silver)"/>
    <s v="Radongrow"/>
    <s v="Finished Good"/>
    <s v="Pcs."/>
    <n v="65"/>
    <n v="71"/>
    <n v="235"/>
    <n v="35.979999999999997"/>
    <n v="1532.57"/>
    <n v="0"/>
    <n v="0"/>
    <n v="0"/>
    <n v="0"/>
    <n v="0"/>
    <n v="0"/>
    <n v="0"/>
    <n v="0"/>
    <n v="0"/>
    <n v="0"/>
    <n v="16.684999999999999"/>
    <n v="0"/>
    <n v="0"/>
    <n v="0"/>
    <n v="0"/>
    <n v="0"/>
    <n v="235"/>
    <n v="1532.57"/>
    <n v="35.979999999999997"/>
    <n v="0"/>
  </r>
  <r>
    <x v="5"/>
    <s v="RDNG Distributer (silver)"/>
    <s v="Radongrow"/>
    <s v="Finished Good"/>
    <s v="Pcs."/>
    <n v="70"/>
    <n v="76"/>
    <n v="297"/>
    <n v="227.41"/>
    <n v="2130.56"/>
    <n v="0"/>
    <n v="0"/>
    <n v="0"/>
    <n v="0"/>
    <n v="0"/>
    <n v="0"/>
    <n v="0"/>
    <n v="0"/>
    <n v="0"/>
    <n v="0"/>
    <n v="22.571999999999999"/>
    <n v="0"/>
    <n v="0"/>
    <n v="0"/>
    <n v="0"/>
    <n v="0"/>
    <n v="297"/>
    <n v="2130.56"/>
    <n v="227.41"/>
    <n v="0"/>
  </r>
  <r>
    <x v="5"/>
    <s v="RDNG DWC TOP PLATE(SIL)"/>
    <s v="Radongrow"/>
    <s v="Finished Good"/>
    <s v="Pcs."/>
    <n v="275"/>
    <n v="300"/>
    <n v="-5"/>
    <n v="9.61"/>
    <n v="-68.78"/>
    <n v="0"/>
    <n v="0"/>
    <n v="0"/>
    <n v="0"/>
    <n v="0"/>
    <n v="0"/>
    <n v="0"/>
    <n v="0"/>
    <n v="0"/>
    <n v="0"/>
    <n v="-1.5"/>
    <n v="0"/>
    <n v="0"/>
    <n v="0"/>
    <n v="0"/>
    <n v="0"/>
    <n v="-5"/>
    <n v="-68.78"/>
    <n v="9.61"/>
    <n v="0"/>
  </r>
  <r>
    <x v="5"/>
    <s v="RDNG Holder (silver)"/>
    <s v="Radongrow"/>
    <s v="Finished Good"/>
    <s v="Pcs."/>
    <n v="185"/>
    <n v="202"/>
    <n v="267"/>
    <n v="888.9"/>
    <n v="5401.98"/>
    <n v="0"/>
    <n v="0"/>
    <n v="0"/>
    <n v="0"/>
    <n v="0"/>
    <n v="0"/>
    <n v="0"/>
    <n v="0"/>
    <n v="0"/>
    <n v="0"/>
    <n v="53.933999999999997"/>
    <n v="0"/>
    <n v="0"/>
    <n v="0"/>
    <n v="0"/>
    <n v="0"/>
    <n v="267"/>
    <n v="5401.98"/>
    <n v="888.9"/>
    <n v="0"/>
  </r>
  <r>
    <x v="5"/>
    <s v="Reprocess Pe Compound"/>
    <s v="Plastic Grinding"/>
    <s v="Trading"/>
    <s v="Kgs."/>
    <m/>
    <n v="0"/>
    <n v="100"/>
    <n v="4.51"/>
    <n v="7900"/>
    <n v="0"/>
    <n v="0"/>
    <n v="0"/>
    <n v="0"/>
    <n v="0"/>
    <n v="0"/>
    <n v="0"/>
    <n v="0"/>
    <n v="0"/>
    <n v="0"/>
    <n v="0"/>
    <n v="0"/>
    <n v="0"/>
    <n v="0"/>
    <n v="0"/>
    <n v="0"/>
    <n v="100"/>
    <n v="7900"/>
    <n v="4.51"/>
    <n v="0"/>
  </r>
  <r>
    <x v="5"/>
    <s v="Rotating Cap 3/4 (black)"/>
    <s v="Housekeeping"/>
    <s v="Trading"/>
    <s v="Pcs."/>
    <m/>
    <n v="0"/>
    <n v="133"/>
    <n v="0"/>
    <n v="100.83"/>
    <n v="0"/>
    <n v="0"/>
    <n v="2060"/>
    <n v="1618.08"/>
    <n v="0"/>
    <n v="0"/>
    <n v="1116"/>
    <n v="188.33616000000001"/>
    <n v="1304.3361600000001"/>
    <n v="870.48"/>
    <n v="0"/>
    <n v="0"/>
    <n v="0"/>
    <n v="0"/>
    <n v="0"/>
    <n v="0"/>
    <n v="1077"/>
    <n v="844.17"/>
    <n v="0"/>
    <n v="0"/>
  </r>
  <r>
    <x v="5"/>
    <s v="Rubber Strip 14&quot; Wiper With Hole"/>
    <s v="Component"/>
    <s v="Trading"/>
    <s v="Pcs."/>
    <m/>
    <m/>
    <m/>
    <n v="71.2"/>
    <m/>
    <m/>
    <m/>
    <m/>
    <m/>
    <m/>
    <m/>
    <m/>
    <m/>
    <n v="0"/>
    <m/>
    <n v="0"/>
    <n v="0"/>
    <n v="0"/>
    <n v="0"/>
    <n v="0"/>
    <n v="0"/>
    <m/>
    <m/>
    <n v="71.2"/>
    <n v="0"/>
  </r>
  <r>
    <x v="5"/>
    <s v="Rubber Strip 16&quot; Wiper With Hole"/>
    <s v="Component"/>
    <s v="Trading"/>
    <s v="Pcs."/>
    <m/>
    <n v="0"/>
    <n v="-436"/>
    <n v="10.52"/>
    <n v="-6976"/>
    <n v="0"/>
    <n v="0"/>
    <n v="0"/>
    <n v="0"/>
    <n v="0"/>
    <n v="0"/>
    <n v="0"/>
    <n v="0"/>
    <n v="0"/>
    <n v="0"/>
    <n v="0"/>
    <n v="0"/>
    <n v="0"/>
    <n v="0"/>
    <n v="0"/>
    <n v="0"/>
    <n v="-436"/>
    <n v="-6976"/>
    <n v="10.52"/>
    <n v="0"/>
  </r>
  <r>
    <x v="5"/>
    <s v="S.S. PIPE 3 FEET (22MM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S.S.PIPE 4 FEET (22MM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SELTOS COATED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SELTOS STEEL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Silicon Profile3.6*6.5* 400mm"/>
    <s v="Component"/>
    <s v="Trading"/>
    <s v="Pcs."/>
    <m/>
    <n v="0"/>
    <n v="5325"/>
    <n v="357.81"/>
    <n v="28538.36"/>
    <n v="0"/>
    <n v="0"/>
    <n v="0"/>
    <n v="0"/>
    <n v="0"/>
    <n v="0"/>
    <n v="1062"/>
    <n v="179.22312000000002"/>
    <n v="1241.2231200000001"/>
    <n v="5692.32"/>
    <n v="0"/>
    <n v="0"/>
    <n v="0"/>
    <n v="0"/>
    <n v="0"/>
    <n v="0"/>
    <n v="4263"/>
    <n v="22846.77"/>
    <n v="357.81"/>
    <n v="0"/>
  </r>
  <r>
    <x v="5"/>
    <s v="Sparkle Wiper Only Blade"/>
    <s v="Housekeeping"/>
    <s v="Trading"/>
    <s v="Pcs."/>
    <m/>
    <n v="0"/>
    <n v="650"/>
    <n v="0"/>
    <n v="5749.01"/>
    <n v="0"/>
    <n v="0"/>
    <n v="0"/>
    <n v="0"/>
    <n v="0"/>
    <n v="0"/>
    <n v="144"/>
    <n v="24.301440000000003"/>
    <n v="168.30144000000001"/>
    <n v="1272.96"/>
    <n v="0"/>
    <n v="0"/>
    <n v="0"/>
    <n v="0"/>
    <n v="0"/>
    <n v="0"/>
    <n v="506"/>
    <n v="4475.3900000000003"/>
    <n v="0"/>
    <n v="0"/>
  </r>
  <r>
    <x v="5"/>
    <s v="Sparkle Wiper Only Body ( Blue)"/>
    <s v="Component"/>
    <s v="Trading"/>
    <s v="Pcs."/>
    <m/>
    <n v="0"/>
    <n v="207"/>
    <n v="0"/>
    <n v="1791.09"/>
    <n v="0"/>
    <n v="0"/>
    <n v="455"/>
    <n v="3849.34"/>
    <n v="0"/>
    <n v="0"/>
    <n v="72"/>
    <n v="12.150720000000002"/>
    <n v="84.150720000000007"/>
    <n v="613.44000000000005"/>
    <n v="0"/>
    <n v="0"/>
    <n v="0"/>
    <n v="0"/>
    <n v="0"/>
    <n v="0"/>
    <n v="590"/>
    <n v="5026.97"/>
    <n v="0"/>
    <n v="0"/>
  </r>
  <r>
    <x v="5"/>
    <s v="Sparkle Wiper Only Body (M.B)"/>
    <s v="Component"/>
    <s v="Trading"/>
    <s v="Pcs."/>
    <m/>
    <n v="0"/>
    <n v="0"/>
    <n v="0"/>
    <n v="0"/>
    <n v="0"/>
    <n v="0"/>
    <n v="833"/>
    <n v="6951.45"/>
    <n v="0"/>
    <n v="0"/>
    <n v="0"/>
    <n v="0"/>
    <n v="0"/>
    <n v="0"/>
    <n v="0"/>
    <n v="0"/>
    <n v="0"/>
    <n v="0"/>
    <n v="0"/>
    <n v="0"/>
    <n v="833"/>
    <n v="6951.45"/>
    <n v="0"/>
    <n v="0"/>
  </r>
  <r>
    <x v="5"/>
    <s v="Sparkle Wiper Only Body (PINK)"/>
    <s v="Component"/>
    <s v="Trading"/>
    <s v="Pcs."/>
    <m/>
    <n v="0"/>
    <n v="215"/>
    <n v="0"/>
    <n v="1836.69"/>
    <n v="0"/>
    <n v="0"/>
    <n v="682"/>
    <n v="5740.02"/>
    <n v="0"/>
    <n v="0"/>
    <n v="72"/>
    <n v="12.150720000000002"/>
    <n v="84.150720000000007"/>
    <n v="608.4"/>
    <n v="0"/>
    <n v="0"/>
    <n v="0"/>
    <n v="0"/>
    <n v="0"/>
    <n v="0"/>
    <n v="825"/>
    <n v="6968.55"/>
    <n v="0"/>
    <n v="0"/>
  </r>
  <r>
    <x v="5"/>
    <s v="Sparkle Wiper Only Body(Sil)"/>
    <s v="Component"/>
    <s v="Trading"/>
    <s v="Pcs."/>
    <m/>
    <n v="0"/>
    <n v="150"/>
    <n v="0"/>
    <n v="1284.25"/>
    <n v="0"/>
    <n v="0"/>
    <n v="0"/>
    <n v="0"/>
    <n v="0"/>
    <n v="0"/>
    <n v="0"/>
    <n v="0"/>
    <n v="0"/>
    <n v="0"/>
    <n v="0"/>
    <n v="0"/>
    <n v="0"/>
    <n v="0"/>
    <n v="0"/>
    <n v="0"/>
    <n v="150"/>
    <n v="1284.25"/>
    <n v="0"/>
    <n v="0"/>
  </r>
  <r>
    <x v="5"/>
    <s v="SS Pipe 3/4"/>
    <s v="Fortune Steel"/>
    <s v="Finished Good"/>
    <s v="Kgs."/>
    <m/>
    <n v="0"/>
    <n v="247.4"/>
    <n v="0"/>
    <n v="41563.199999999997"/>
    <n v="0"/>
    <n v="0"/>
    <n v="0"/>
    <n v="0"/>
    <n v="0"/>
    <n v="0"/>
    <n v="14.4"/>
    <n v="2.4301440000000003"/>
    <n v="16.830144000000001"/>
    <n v="2419.1999999999998"/>
    <n v="0"/>
    <n v="0"/>
    <n v="0"/>
    <n v="0"/>
    <n v="0"/>
    <n v="0"/>
    <n v="233"/>
    <n v="39144"/>
    <n v="0"/>
    <n v="0"/>
  </r>
  <r>
    <x v="5"/>
    <s v="Ss Pipe 3/4 2.5 Ft"/>
    <s v="Component"/>
    <s v="Trading"/>
    <s v="Pcs."/>
    <m/>
    <n v="0"/>
    <n v="0"/>
    <n v="0"/>
    <n v="0"/>
    <n v="0"/>
    <n v="0"/>
    <n v="120"/>
    <n v="3019.2"/>
    <n v="0"/>
    <n v="0"/>
    <n v="120"/>
    <n v="20.251200000000001"/>
    <n v="140.25120000000001"/>
    <n v="3019.2"/>
    <n v="0"/>
    <n v="0"/>
    <n v="0"/>
    <n v="0"/>
    <n v="0"/>
    <n v="0"/>
    <n v="0"/>
    <n v="0"/>
    <n v="0"/>
    <n v="0"/>
  </r>
  <r>
    <x v="5"/>
    <s v="Ss Pipe 3/4 3 Ft"/>
    <s v="Component"/>
    <s v="Trading"/>
    <s v="Pcs."/>
    <m/>
    <n v="0"/>
    <n v="0"/>
    <n v="0"/>
    <n v="0"/>
    <n v="0"/>
    <n v="0"/>
    <n v="0"/>
    <n v="0"/>
    <n v="0"/>
    <n v="0"/>
    <n v="144"/>
    <n v="24.301440000000003"/>
    <n v="168.30144000000001"/>
    <n v="4348.8"/>
    <n v="0"/>
    <n v="0"/>
    <n v="0"/>
    <n v="0"/>
    <n v="0"/>
    <n v="0"/>
    <n v="-144"/>
    <n v="-4348.8"/>
    <n v="0"/>
    <n v="0"/>
  </r>
  <r>
    <x v="5"/>
    <s v="STICKER (FRISCH SHOWEL DUSTPAN)"/>
    <s v="Sticker"/>
    <s v="Trading"/>
    <s v="Pcs."/>
    <m/>
    <n v="0"/>
    <n v="12000"/>
    <n v="541.79"/>
    <n v="16200"/>
    <n v="0"/>
    <n v="0"/>
    <n v="0"/>
    <n v="0"/>
    <n v="0"/>
    <n v="0"/>
    <n v="0"/>
    <n v="0"/>
    <n v="0"/>
    <n v="0"/>
    <n v="0"/>
    <n v="0"/>
    <n v="0"/>
    <n v="0"/>
    <n v="0"/>
    <n v="0"/>
    <n v="12000"/>
    <n v="16200"/>
    <n v="541.79"/>
    <n v="0"/>
  </r>
  <r>
    <x v="5"/>
    <s v="Sticker 50*38 White (3000pcs)"/>
    <s v="Packing Material"/>
    <s v="Trading"/>
    <s v="Pcs."/>
    <m/>
    <n v="0"/>
    <n v="146"/>
    <n v="6.59"/>
    <n v="57220"/>
    <n v="56"/>
    <n v="21840"/>
    <n v="0"/>
    <n v="0"/>
    <n v="0"/>
    <n v="0"/>
    <n v="0"/>
    <n v="0"/>
    <n v="0"/>
    <n v="0"/>
    <n v="0"/>
    <n v="0"/>
    <n v="0"/>
    <n v="0"/>
    <n v="0"/>
    <n v="0"/>
    <n v="202"/>
    <n v="79060"/>
    <n v="6.59"/>
    <n v="0"/>
  </r>
  <r>
    <x v="5"/>
    <s v="STICKER DUST BIN - CHIKHALI"/>
    <s v="Packing Material"/>
    <s v="Trading"/>
    <s v="Pcs."/>
    <m/>
    <n v="0"/>
    <n v="1700"/>
    <n v="76.75"/>
    <n v="2890"/>
    <n v="0"/>
    <n v="0"/>
    <n v="0"/>
    <n v="0"/>
    <n v="0"/>
    <n v="0"/>
    <n v="0"/>
    <n v="0"/>
    <n v="0"/>
    <n v="0"/>
    <n v="0"/>
    <n v="0"/>
    <n v="0"/>
    <n v="0"/>
    <n v="0"/>
    <n v="0"/>
    <n v="1700"/>
    <n v="2890"/>
    <n v="76.75"/>
    <n v="0"/>
  </r>
  <r>
    <x v="5"/>
    <s v="STICKER MINI SUPER CLEAN 602"/>
    <s v="Packing Material"/>
    <s v="Trading"/>
    <s v="Pcs."/>
    <m/>
    <n v="0"/>
    <n v="5000"/>
    <n v="225.75"/>
    <n v="750"/>
    <n v="0"/>
    <n v="0"/>
    <n v="0"/>
    <n v="0"/>
    <n v="0"/>
    <n v="0"/>
    <n v="0"/>
    <n v="0"/>
    <n v="0"/>
    <n v="0"/>
    <n v="0"/>
    <n v="0"/>
    <n v="0"/>
    <n v="0"/>
    <n v="0"/>
    <n v="0"/>
    <n v="5000"/>
    <n v="750"/>
    <n v="225.75"/>
    <n v="0"/>
  </r>
  <r>
    <x v="5"/>
    <s v="Stool Leg 412"/>
    <s v="Bath Stool"/>
    <s v="Trading"/>
    <s v="Pcs."/>
    <m/>
    <n v="0"/>
    <n v="15590"/>
    <n v="0"/>
    <n v="14332.74"/>
    <n v="0"/>
    <n v="0"/>
    <n v="0"/>
    <n v="0"/>
    <n v="0"/>
    <n v="0"/>
    <n v="7056"/>
    <n v="1190.7705600000002"/>
    <n v="8246.7705600000008"/>
    <n v="6491.52"/>
    <n v="0"/>
    <n v="0"/>
    <n v="0"/>
    <n v="0"/>
    <n v="0"/>
    <n v="0"/>
    <n v="8534"/>
    <n v="7845.77"/>
    <n v="0"/>
    <n v="0"/>
  </r>
  <r>
    <x v="5"/>
    <s v="Stool Leg Medium"/>
    <s v="Component"/>
    <s v="Trading"/>
    <s v="Pcs."/>
    <m/>
    <n v="0"/>
    <n v="14184.02"/>
    <n v="1502.07"/>
    <n v="33437.74"/>
    <n v="0"/>
    <n v="0"/>
    <n v="9190"/>
    <n v="21451.73"/>
    <n v="0"/>
    <n v="0"/>
    <n v="5580"/>
    <n v="941.68079999999998"/>
    <n v="6521.6808000000001"/>
    <n v="13113"/>
    <n v="0"/>
    <n v="0"/>
    <n v="0"/>
    <n v="0"/>
    <n v="0"/>
    <n v="0"/>
    <n v="17794.02"/>
    <n v="41785.89"/>
    <n v="1502.07"/>
    <n v="0"/>
  </r>
  <r>
    <x v="5"/>
    <s v="Super Dry Bathroom Wiper Blade-905"/>
    <s v="Component"/>
    <s v="Trading"/>
    <s v="Pcs."/>
    <m/>
    <n v="0"/>
    <n v="915"/>
    <n v="0"/>
    <n v="8197.94"/>
    <n v="0"/>
    <n v="0"/>
    <n v="0"/>
    <n v="0"/>
    <n v="0"/>
    <n v="0"/>
    <n v="0"/>
    <n v="0"/>
    <n v="0"/>
    <n v="0"/>
    <n v="0"/>
    <n v="0"/>
    <n v="0"/>
    <n v="0"/>
    <n v="0"/>
    <n v="0"/>
    <n v="915"/>
    <n v="8197.94"/>
    <n v="0"/>
    <n v="0"/>
  </r>
  <r>
    <x v="5"/>
    <s v="SUPER DRY FLOOR WIPER BLADE 908"/>
    <s v="Component"/>
    <s v="Trading"/>
    <s v="Pcs."/>
    <m/>
    <n v="0"/>
    <n v="4259"/>
    <n v="0"/>
    <n v="53505.919999999998"/>
    <n v="0"/>
    <n v="0"/>
    <n v="1280"/>
    <n v="13599.35"/>
    <n v="0"/>
    <n v="0"/>
    <n v="288"/>
    <n v="48.602880000000006"/>
    <n v="336.60288000000003"/>
    <n v="3617.28"/>
    <n v="0"/>
    <n v="0"/>
    <n v="0"/>
    <n v="0"/>
    <n v="0"/>
    <n v="0"/>
    <n v="5251"/>
    <n v="63487.12"/>
    <n v="0"/>
    <n v="0"/>
  </r>
  <r>
    <x v="5"/>
    <s v="Super Spin MOP Bkt.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SUPREME EXPANDABLE CLOTH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5"/>
    <s v="UPVC PIPE ONE SIDE THREAD (30 INCH)"/>
    <s v="Component"/>
    <s v="Trading"/>
    <s v="Pcs."/>
    <m/>
    <n v="0"/>
    <n v="2236"/>
    <n v="70.430000000000007"/>
    <n v="55986.87"/>
    <n v="0"/>
    <n v="0"/>
    <n v="0"/>
    <n v="0"/>
    <n v="0"/>
    <n v="0"/>
    <n v="502"/>
    <n v="84.717520000000007"/>
    <n v="586.71752000000004"/>
    <n v="12570.08"/>
    <n v="0"/>
    <n v="0"/>
    <n v="0"/>
    <n v="0"/>
    <n v="0"/>
    <n v="0"/>
    <n v="1734"/>
    <n v="43417.37"/>
    <n v="70.430000000000007"/>
    <n v="0"/>
  </r>
  <r>
    <x v="5"/>
    <s v="UPVC PIPES ONE SIDE THREAD (1 MTR)"/>
    <s v="Component"/>
    <s v="Trading"/>
    <s v="Pcs."/>
    <m/>
    <n v="0"/>
    <n v="1511"/>
    <n v="26.59"/>
    <n v="47760.79"/>
    <n v="1500"/>
    <n v="47400"/>
    <n v="0"/>
    <n v="0"/>
    <n v="0"/>
    <n v="0"/>
    <n v="1042"/>
    <n v="175.84792000000002"/>
    <n v="1217.8479199999999"/>
    <n v="32934.26"/>
    <n v="0"/>
    <n v="0"/>
    <n v="0"/>
    <n v="0"/>
    <n v="0"/>
    <n v="0"/>
    <n v="1969"/>
    <n v="62226.400000000001"/>
    <n v="26.59"/>
    <n v="0"/>
  </r>
  <r>
    <x v="5"/>
    <s v="Wiper Lock Button"/>
    <s v="Component"/>
    <s v="Trading"/>
    <s v="Pcs."/>
    <m/>
    <n v="0"/>
    <n v="65640"/>
    <n v="0"/>
    <n v="10921.77"/>
    <n v="0"/>
    <n v="0"/>
    <n v="0"/>
    <n v="0"/>
    <n v="0"/>
    <n v="0"/>
    <n v="9040"/>
    <n v="1525.5904"/>
    <n v="10565.590400000001"/>
    <n v="1536.8"/>
    <n v="0"/>
    <n v="0"/>
    <n v="0"/>
    <n v="0"/>
    <n v="0"/>
    <n v="0"/>
    <n v="56600"/>
    <n v="9417.59"/>
    <n v="0"/>
    <n v="0"/>
  </r>
  <r>
    <x v="5"/>
    <s v="WIPER ONLY BODDY 906/907"/>
    <s v="Component"/>
    <s v="Trading"/>
    <s v="Pcs."/>
    <m/>
    <n v="0"/>
    <n v="10792"/>
    <n v="362.05"/>
    <n v="108785.59"/>
    <n v="0"/>
    <n v="0"/>
    <n v="950"/>
    <n v="9619.0499999999993"/>
    <n v="0"/>
    <n v="0"/>
    <n v="1042"/>
    <n v="175.84792000000002"/>
    <n v="1217.8479199999999"/>
    <n v="10503.36"/>
    <n v="0"/>
    <n v="0"/>
    <n v="0"/>
    <n v="0"/>
    <n v="0"/>
    <n v="0"/>
    <n v="10700"/>
    <n v="107898.01"/>
    <n v="362.05"/>
    <n v="0"/>
  </r>
  <r>
    <x v="6"/>
    <s v="10 Kg Container"/>
    <s v="GROW PACK"/>
    <s v="Trading"/>
    <s v="Pcs."/>
    <m/>
    <n v="0"/>
    <n v="1779"/>
    <n v="0"/>
    <n v="79645.600000000006"/>
    <n v="0"/>
    <n v="0"/>
    <n v="0"/>
    <n v="0"/>
    <n v="0"/>
    <n v="0"/>
    <n v="1831"/>
    <n v="308.99956000000003"/>
    <n v="2139.9995600000002"/>
    <n v="13732.5"/>
    <n v="0"/>
    <n v="0"/>
    <n v="0"/>
    <n v="0"/>
    <n v="0"/>
    <n v="0"/>
    <n v="-52"/>
    <n v="-2328.0300000000002"/>
    <n v="0"/>
    <n v="0"/>
  </r>
  <r>
    <x v="6"/>
    <s v="10 Ltr Bkt Only Handle (baby Blue)"/>
    <s v="Component"/>
    <s v="Trading"/>
    <s v="Pcs."/>
    <m/>
    <n v="0"/>
    <n v="895"/>
    <n v="23.52"/>
    <n v="7615.7"/>
    <n v="0"/>
    <n v="0"/>
    <n v="1020"/>
    <n v="8959.75"/>
    <n v="0"/>
    <n v="0"/>
    <n v="1441"/>
    <n v="243.18316000000002"/>
    <n v="1684.18316"/>
    <n v="12479.06"/>
    <n v="0"/>
    <n v="0"/>
    <n v="0"/>
    <n v="0"/>
    <n v="0"/>
    <n v="0"/>
    <n v="474"/>
    <n v="4102.75"/>
    <n v="23.52"/>
    <n v="0"/>
  </r>
  <r>
    <x v="6"/>
    <s v="10 Ltr Bkt Only Handle (D.Blue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10 Ltr Bkt Only Handle (M.white)"/>
    <s v="Component"/>
    <s v="Trading"/>
    <s v="Pcs."/>
    <m/>
    <n v="0"/>
    <n v="375"/>
    <n v="33.64"/>
    <n v="3279.43"/>
    <n v="0"/>
    <n v="0"/>
    <n v="0"/>
    <n v="0"/>
    <n v="0"/>
    <n v="0"/>
    <n v="202"/>
    <n v="34.08952"/>
    <n v="236.08951999999999"/>
    <n v="1767.5"/>
    <n v="0"/>
    <n v="0"/>
    <n v="0"/>
    <n v="0"/>
    <n v="0"/>
    <n v="0"/>
    <n v="173"/>
    <n v="1512.91"/>
    <n v="33.64"/>
    <n v="0"/>
  </r>
  <r>
    <x v="6"/>
    <s v="10 Ltr Bkt Only Handle (orange)"/>
    <s v="Component"/>
    <s v="Trading"/>
    <s v="Pcs."/>
    <m/>
    <n v="0"/>
    <n v="555"/>
    <n v="0"/>
    <n v="4771.1499999999996"/>
    <n v="0"/>
    <n v="0"/>
    <n v="0"/>
    <n v="0"/>
    <n v="0"/>
    <n v="0"/>
    <n v="522"/>
    <n v="88.092720000000014"/>
    <n v="610.09271999999999"/>
    <n v="4489.2"/>
    <n v="0"/>
    <n v="0"/>
    <n v="0"/>
    <n v="0"/>
    <n v="0"/>
    <n v="0"/>
    <n v="33"/>
    <n v="283.69"/>
    <n v="0"/>
    <n v="0"/>
  </r>
  <r>
    <x v="6"/>
    <s v="10 Ltr Bkt Only Handle (silver)"/>
    <s v="Component"/>
    <s v="Trading"/>
    <s v="Pcs."/>
    <m/>
    <n v="0"/>
    <n v="237"/>
    <n v="28.35"/>
    <n v="2025.32"/>
    <n v="0"/>
    <n v="0"/>
    <n v="0"/>
    <n v="0"/>
    <n v="0"/>
    <n v="0"/>
    <n v="210"/>
    <n v="35.439599999999999"/>
    <n v="245.43959999999998"/>
    <n v="1795.5"/>
    <n v="0"/>
    <n v="0"/>
    <n v="0"/>
    <n v="0"/>
    <n v="0"/>
    <n v="0"/>
    <n v="27"/>
    <n v="230.73"/>
    <n v="28.35"/>
    <n v="0"/>
  </r>
  <r>
    <x v="6"/>
    <s v="10 Ltr Bkt Only Handle( Pink)"/>
    <s v="Component"/>
    <s v="Trading"/>
    <s v="Pcs."/>
    <m/>
    <n v="0"/>
    <n v="1009"/>
    <n v="0"/>
    <n v="8677.5300000000007"/>
    <n v="0"/>
    <n v="0"/>
    <n v="630"/>
    <n v="5478.64"/>
    <n v="0"/>
    <n v="0"/>
    <n v="865"/>
    <n v="145.97740000000002"/>
    <n v="1010.9774"/>
    <n v="7473.6"/>
    <n v="0"/>
    <n v="0"/>
    <n v="0"/>
    <n v="0"/>
    <n v="0"/>
    <n v="0"/>
    <n v="774"/>
    <n v="6685.1"/>
    <n v="0"/>
    <n v="0"/>
  </r>
  <r>
    <x v="6"/>
    <s v="10 Ltr Bkt Only Handle(M.baize)"/>
    <s v="Component"/>
    <s v="Trading"/>
    <s v="Pcs."/>
    <m/>
    <n v="0"/>
    <n v="527"/>
    <n v="26.59"/>
    <n v="4457.24"/>
    <n v="0"/>
    <n v="0"/>
    <n v="0"/>
    <n v="0"/>
    <n v="0"/>
    <n v="0"/>
    <n v="221"/>
    <n v="37.295960000000008"/>
    <n v="258.29596000000004"/>
    <n v="1869.66"/>
    <n v="0"/>
    <n v="0"/>
    <n v="0"/>
    <n v="0"/>
    <n v="0"/>
    <n v="0"/>
    <n v="306"/>
    <n v="2588.0700000000002"/>
    <n v="26.59"/>
    <n v="0"/>
  </r>
  <r>
    <x v="6"/>
    <s v="10 Ltr Outer Swing Lid (blue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10 Ltr Swing Lid Outer ( Pink)"/>
    <s v="Component"/>
    <s v="Trading"/>
    <s v="Pcs."/>
    <m/>
    <n v="0"/>
    <n v="-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5"/>
    <n v="0"/>
    <n v="0"/>
    <n v="0"/>
  </r>
  <r>
    <x v="6"/>
    <s v="10/13 swing Ineer Lid (Black)"/>
    <s v="Component"/>
    <s v="Trading"/>
    <s v="Pcs."/>
    <m/>
    <n v="0"/>
    <n v="-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5"/>
    <n v="0"/>
    <n v="0"/>
    <n v="0"/>
  </r>
  <r>
    <x v="6"/>
    <s v="1001 Classic Tray No.1 (blue)"/>
    <s v="TRAY"/>
    <s v="Finished Good"/>
    <s v="Pcs."/>
    <n v="129"/>
    <n v="141"/>
    <n v="840"/>
    <n v="221.53"/>
    <n v="30126.82"/>
    <n v="0"/>
    <n v="0"/>
    <n v="0"/>
    <n v="0"/>
    <n v="250"/>
    <n v="6411.75"/>
    <n v="0"/>
    <n v="0"/>
    <n v="0"/>
    <n v="0"/>
    <n v="118.44"/>
    <n v="0"/>
    <n v="0"/>
    <n v="0"/>
    <n v="0"/>
    <n v="35.25"/>
    <n v="590"/>
    <n v="15871"/>
    <n v="186.28"/>
    <n v="0"/>
  </r>
  <r>
    <x v="6"/>
    <s v="1001 Classic Tray No.1 (brown)"/>
    <s v="TRAY"/>
    <s v="Finished Good"/>
    <s v="Pcs."/>
    <n v="129"/>
    <n v="141"/>
    <n v="763"/>
    <n v="117.89"/>
    <n v="28612.5"/>
    <n v="0"/>
    <n v="0"/>
    <n v="0"/>
    <n v="0"/>
    <n v="25"/>
    <n v="643.75"/>
    <n v="0"/>
    <n v="0"/>
    <n v="0"/>
    <n v="0"/>
    <n v="107.583"/>
    <n v="0"/>
    <n v="0"/>
    <n v="0"/>
    <n v="0"/>
    <n v="3.5249999999999999"/>
    <n v="738"/>
    <n v="20752.560000000001"/>
    <n v="114.36499999999999"/>
    <n v="0"/>
  </r>
  <r>
    <x v="6"/>
    <s v="1001 Classic Tray No.1 (M. B)"/>
    <s v="TRAY"/>
    <s v="Finished Good"/>
    <s v="Pcs."/>
    <n v="129"/>
    <n v="141"/>
    <n v="923"/>
    <n v="119.47"/>
    <n v="35535.5"/>
    <n v="0"/>
    <n v="0"/>
    <n v="0"/>
    <n v="0"/>
    <n v="25"/>
    <n v="643.75"/>
    <n v="0"/>
    <n v="0"/>
    <n v="0"/>
    <n v="0"/>
    <n v="130.143"/>
    <n v="0"/>
    <n v="0"/>
    <n v="0"/>
    <n v="0"/>
    <n v="3.5249999999999999"/>
    <n v="898"/>
    <n v="25934.240000000002"/>
    <n v="115.94499999999999"/>
    <n v="0"/>
  </r>
  <r>
    <x v="6"/>
    <s v="1001 Classic Tray No.1 (Red)"/>
    <s v="TRAY"/>
    <s v="Finished Good"/>
    <s v="Pcs."/>
    <n v="129"/>
    <n v="141"/>
    <n v="878"/>
    <n v="155.38"/>
    <n v="26366.34"/>
    <n v="0"/>
    <n v="0"/>
    <n v="0"/>
    <n v="0"/>
    <n v="50"/>
    <n v="1365.75"/>
    <n v="0"/>
    <n v="0"/>
    <n v="0"/>
    <n v="0"/>
    <n v="123.798"/>
    <n v="0"/>
    <n v="0"/>
    <n v="0"/>
    <n v="0"/>
    <n v="7.05"/>
    <n v="828"/>
    <n v="18646.560000000001"/>
    <n v="148.32999999999998"/>
    <n v="0"/>
  </r>
  <r>
    <x v="6"/>
    <s v="1002 Classic Tray No.2 (blue)"/>
    <s v="TRAY"/>
    <s v="Finished Good"/>
    <s v="Pcs."/>
    <n v="180"/>
    <n v="196"/>
    <n v="882"/>
    <n v="378.64"/>
    <n v="16343.26"/>
    <n v="0"/>
    <n v="0"/>
    <n v="0"/>
    <n v="0"/>
    <n v="375"/>
    <n v="13079"/>
    <n v="0"/>
    <n v="0"/>
    <n v="0"/>
    <n v="0"/>
    <n v="172.87200000000001"/>
    <n v="0"/>
    <n v="0"/>
    <n v="10"/>
    <n v="10"/>
    <n v="73.5"/>
    <n v="507"/>
    <n v="7047.3"/>
    <n v="315.14"/>
    <n v="0"/>
  </r>
  <r>
    <x v="6"/>
    <s v="1002 Classic Tray No.2 (M.B)"/>
    <s v="TRAY"/>
    <s v="Finished Good"/>
    <s v="Pcs."/>
    <n v="180"/>
    <n v="196"/>
    <n v="690"/>
    <n v="225.82"/>
    <n v="19920.3"/>
    <n v="0"/>
    <n v="0"/>
    <n v="0"/>
    <n v="0"/>
    <n v="25"/>
    <n v="894"/>
    <n v="0"/>
    <n v="0"/>
    <n v="0"/>
    <n v="0"/>
    <n v="135.24"/>
    <n v="0"/>
    <n v="0"/>
    <n v="0"/>
    <n v="0"/>
    <n v="4.9000000000000004"/>
    <n v="665"/>
    <n v="14397.25"/>
    <n v="220.92"/>
    <n v="0"/>
  </r>
  <r>
    <x v="6"/>
    <s v="1002 Classic Tray No.2(brown)"/>
    <s v="TRAY"/>
    <s v="Finished Good"/>
    <s v="Pcs."/>
    <n v="180"/>
    <n v="196"/>
    <n v="1085"/>
    <n v="217.79"/>
    <n v="20875.509999999998"/>
    <n v="0"/>
    <n v="0"/>
    <n v="0"/>
    <n v="0"/>
    <n v="75"/>
    <n v="2701"/>
    <n v="0"/>
    <n v="0"/>
    <n v="0"/>
    <n v="0"/>
    <n v="212.66"/>
    <n v="0"/>
    <n v="0"/>
    <n v="0"/>
    <n v="0"/>
    <n v="14.7"/>
    <n v="1010"/>
    <n v="14574.3"/>
    <n v="203.09"/>
    <n v="0"/>
  </r>
  <r>
    <x v="6"/>
    <s v="1002 Classic Tray No.2(red)"/>
    <s v="TRAY"/>
    <s v="Finished Good"/>
    <s v="Pcs."/>
    <n v="180"/>
    <n v="196"/>
    <n v="606"/>
    <n v="184.7"/>
    <n v="11223.53"/>
    <n v="0"/>
    <n v="0"/>
    <n v="0"/>
    <n v="0"/>
    <n v="175"/>
    <n v="5851"/>
    <n v="0"/>
    <n v="0"/>
    <n v="0"/>
    <n v="0"/>
    <n v="118.776"/>
    <n v="0"/>
    <n v="0"/>
    <n v="0"/>
    <n v="0"/>
    <n v="34.299999999999997"/>
    <n v="431"/>
    <n v="5986.59"/>
    <n v="150.39999999999998"/>
    <n v="0"/>
  </r>
  <r>
    <x v="6"/>
    <s v="1002 SCRAPE"/>
    <s v="TRAY"/>
    <s v="Trading"/>
    <s v="Pcs."/>
    <m/>
    <n v="0"/>
    <n v="16"/>
    <n v="0.72"/>
    <n v="461.92"/>
    <n v="0"/>
    <n v="0"/>
    <n v="0"/>
    <n v="0"/>
    <n v="0"/>
    <n v="0"/>
    <n v="0"/>
    <n v="0"/>
    <n v="0"/>
    <n v="0"/>
    <n v="0"/>
    <n v="0"/>
    <n v="0"/>
    <n v="0"/>
    <n v="0"/>
    <n v="0"/>
    <n v="16"/>
    <n v="461.92"/>
    <n v="0.72"/>
    <n v="0"/>
  </r>
  <r>
    <x v="6"/>
    <s v="1003 Classic Tray No.3 (Blue)"/>
    <s v="TRAY"/>
    <s v="Finished Good"/>
    <s v="Pcs."/>
    <n v="240"/>
    <n v="262"/>
    <n v="672"/>
    <n v="329.81"/>
    <n v="20402.400000000001"/>
    <n v="0"/>
    <n v="0"/>
    <n v="0"/>
    <n v="0"/>
    <n v="175"/>
    <n v="7915"/>
    <n v="0"/>
    <n v="0"/>
    <n v="0"/>
    <n v="0"/>
    <n v="176.06399999999999"/>
    <n v="0"/>
    <n v="0"/>
    <n v="40"/>
    <n v="40"/>
    <n v="45.85"/>
    <n v="497"/>
    <n v="11316.69"/>
    <n v="323.95999999999998"/>
    <n v="0"/>
  </r>
  <r>
    <x v="6"/>
    <s v="1003 Classic Tray No.3 (brown)"/>
    <s v="TRAY"/>
    <s v="Finished Good"/>
    <s v="Pcs."/>
    <n v="240"/>
    <n v="262"/>
    <n v="540"/>
    <n v="160.01"/>
    <n v="17890.14"/>
    <n v="0"/>
    <n v="0"/>
    <n v="0"/>
    <n v="0"/>
    <n v="125"/>
    <n v="5815"/>
    <n v="0"/>
    <n v="0"/>
    <n v="0"/>
    <n v="0"/>
    <n v="141.47999999999999"/>
    <n v="0"/>
    <n v="0"/>
    <n v="0"/>
    <n v="0"/>
    <n v="32.75"/>
    <n v="415"/>
    <n v="10312.75"/>
    <n v="127.25999999999999"/>
    <n v="0"/>
  </r>
  <r>
    <x v="6"/>
    <s v="1003 Classic Tray No.3 (M.B)"/>
    <s v="TRAY"/>
    <s v="Finished Good"/>
    <s v="Pcs."/>
    <n v="240"/>
    <n v="262"/>
    <n v="382"/>
    <n v="197.45"/>
    <n v="10034.950000000001"/>
    <n v="0"/>
    <n v="0"/>
    <n v="0"/>
    <n v="0"/>
    <n v="25"/>
    <n v="1198"/>
    <n v="0"/>
    <n v="0"/>
    <n v="0"/>
    <n v="0"/>
    <n v="100.084"/>
    <n v="0"/>
    <n v="0"/>
    <n v="0"/>
    <n v="0"/>
    <n v="6.55"/>
    <n v="357"/>
    <n v="7032.9"/>
    <n v="190.89999999999998"/>
    <n v="0"/>
  </r>
  <r>
    <x v="6"/>
    <s v="1003 Classic Tray No.3 (red)"/>
    <s v="TRAY"/>
    <s v="Finished Good"/>
    <s v="Pcs."/>
    <n v="240"/>
    <n v="262"/>
    <n v="233"/>
    <n v="240.68"/>
    <n v="7455.99"/>
    <n v="0"/>
    <n v="0"/>
    <n v="0"/>
    <n v="0"/>
    <n v="125"/>
    <n v="5606.5"/>
    <n v="0"/>
    <n v="0"/>
    <n v="0"/>
    <n v="0"/>
    <n v="61.045999999999999"/>
    <n v="0"/>
    <n v="0"/>
    <n v="60"/>
    <n v="60"/>
    <n v="32.75"/>
    <n v="108"/>
    <n v="2592"/>
    <n v="267.93"/>
    <n v="0"/>
  </r>
  <r>
    <x v="6"/>
    <s v="1004 Classic Tray No.4 (Blue)"/>
    <s v="TRAY"/>
    <s v="Finished Good"/>
    <s v="Pcs."/>
    <n v="365"/>
    <n v="398"/>
    <n v="29"/>
    <n v="837.76"/>
    <n v="1213.44"/>
    <n v="0"/>
    <n v="0"/>
    <n v="1085"/>
    <n v="42115.33"/>
    <n v="150"/>
    <n v="10302"/>
    <n v="0"/>
    <n v="0"/>
    <n v="0"/>
    <n v="0"/>
    <n v="11.542"/>
    <n v="396.02499999999998"/>
    <n v="66.488637249999996"/>
    <n v="0"/>
    <n v="462.51363724999999"/>
    <n v="59.7"/>
    <n v="964"/>
    <n v="37494.550000000003"/>
    <n v="1240.5736372499998"/>
    <n v="0"/>
  </r>
  <r>
    <x v="6"/>
    <s v="1004 Classic Tray No.4 (Brown)"/>
    <s v="TRAY"/>
    <s v="Finished Good"/>
    <s v="Pcs."/>
    <n v="365"/>
    <n v="398"/>
    <n v="233"/>
    <n v="209.62"/>
    <n v="13159.53"/>
    <n v="0"/>
    <n v="0"/>
    <n v="0"/>
    <n v="0"/>
    <n v="0"/>
    <n v="0"/>
    <n v="0"/>
    <n v="0"/>
    <n v="0"/>
    <n v="0"/>
    <n v="92.733999999999995"/>
    <n v="0"/>
    <n v="0"/>
    <n v="160"/>
    <n v="160"/>
    <n v="0"/>
    <n v="233"/>
    <n v="13159.53"/>
    <n v="369.62"/>
    <n v="0"/>
  </r>
  <r>
    <x v="6"/>
    <s v="1004 Classic Tray No.4 (M.B)"/>
    <s v="TRAY"/>
    <s v="Finished Good"/>
    <s v="Pcs."/>
    <n v="365"/>
    <n v="398"/>
    <n v="-86"/>
    <n v="357.34"/>
    <n v="-3807.4"/>
    <n v="0"/>
    <n v="0"/>
    <n v="503"/>
    <n v="19367.91"/>
    <n v="50"/>
    <n v="3613.5"/>
    <n v="0"/>
    <n v="0"/>
    <n v="0"/>
    <n v="0"/>
    <n v="-34.228000000000002"/>
    <n v="183.595"/>
    <n v="30.82376455"/>
    <n v="0"/>
    <n v="214.41876454999999"/>
    <n v="19.899999999999999"/>
    <n v="367"/>
    <n v="14131.26"/>
    <n v="551.85876455000005"/>
    <n v="0"/>
  </r>
  <r>
    <x v="6"/>
    <s v="1004 Classic Tray No.4 (Red)"/>
    <s v="TRAY"/>
    <s v="Finished Good"/>
    <s v="Pcs."/>
    <n v="365"/>
    <n v="398"/>
    <n v="8"/>
    <n v="531.12"/>
    <n v="375.37"/>
    <n v="0"/>
    <n v="0"/>
    <n v="615"/>
    <n v="23497.84"/>
    <n v="150"/>
    <n v="10302"/>
    <n v="0"/>
    <n v="0"/>
    <n v="0"/>
    <n v="0"/>
    <n v="3.1840000000000002"/>
    <n v="224.47499999999999"/>
    <n v="37.687107750000003"/>
    <n v="0"/>
    <n v="262.16210775000002"/>
    <n v="59.7"/>
    <n v="473"/>
    <n v="18125.240000000002"/>
    <n v="733.58210774999998"/>
    <n v="0"/>
  </r>
  <r>
    <x v="6"/>
    <s v="1004 Classic Tray No.4 (Yellow)"/>
    <s v="TRAY"/>
    <s v="Finished Good"/>
    <s v="Pcs."/>
    <n v="365"/>
    <n v="398"/>
    <n v="0"/>
    <n v="0"/>
    <n v="0"/>
    <n v="0"/>
    <n v="0"/>
    <n v="753"/>
    <n v="28954.44"/>
    <n v="600"/>
    <n v="44550"/>
    <n v="0"/>
    <n v="0"/>
    <n v="0"/>
    <n v="0"/>
    <n v="0"/>
    <n v="274.84500000000003"/>
    <n v="46.14372705000001"/>
    <n v="0"/>
    <n v="320.98872705000002"/>
    <n v="238.8"/>
    <n v="153"/>
    <n v="5883.17"/>
    <n v="82.188727050000011"/>
    <n v="0"/>
  </r>
  <r>
    <x v="6"/>
    <s v="1005 Classic Tray No.5 (Blue)"/>
    <s v="TRAY"/>
    <s v="Finished Good"/>
    <s v="Pcs."/>
    <n v="448"/>
    <n v="488"/>
    <n v="437"/>
    <n v="458.87"/>
    <n v="55280.5"/>
    <n v="0"/>
    <n v="0"/>
    <n v="0"/>
    <n v="0"/>
    <n v="225"/>
    <n v="19784"/>
    <n v="0"/>
    <n v="0"/>
    <n v="0"/>
    <n v="0"/>
    <n v="213.256"/>
    <n v="0"/>
    <n v="0"/>
    <n v="200"/>
    <n v="200"/>
    <n v="109.8"/>
    <n v="212"/>
    <n v="20114.560000000001"/>
    <n v="549.07000000000005"/>
    <n v="0"/>
  </r>
  <r>
    <x v="6"/>
    <s v="1005 Classic Tray No.5 (Brown)"/>
    <s v="TRAY"/>
    <s v="Finished Good"/>
    <s v="Pcs."/>
    <n v="448"/>
    <n v="488"/>
    <n v="297"/>
    <n v="258.04000000000002"/>
    <n v="37570.5"/>
    <n v="0"/>
    <n v="0"/>
    <n v="0"/>
    <n v="0"/>
    <n v="25"/>
    <n v="2145.5"/>
    <n v="0"/>
    <n v="0"/>
    <n v="0"/>
    <n v="0"/>
    <n v="144.93600000000001"/>
    <n v="0"/>
    <n v="0"/>
    <n v="180"/>
    <n v="180"/>
    <n v="12.2"/>
    <n v="272"/>
    <n v="25807.360000000001"/>
    <n v="425.84000000000003"/>
    <n v="0"/>
  </r>
  <r>
    <x v="6"/>
    <s v="1005 Classic Tray No.5 (M.B)"/>
    <s v="TRAY"/>
    <s v="Finished Good"/>
    <s v="Pcs."/>
    <n v="448"/>
    <n v="488"/>
    <n v="250"/>
    <n v="261.76"/>
    <n v="31625"/>
    <n v="0"/>
    <n v="0"/>
    <n v="0"/>
    <n v="0"/>
    <n v="25"/>
    <n v="2145.5"/>
    <n v="0"/>
    <n v="0"/>
    <n v="0"/>
    <n v="0"/>
    <n v="122"/>
    <n v="0"/>
    <n v="0"/>
    <n v="0"/>
    <n v="0"/>
    <n v="12.2"/>
    <n v="225"/>
    <n v="21348"/>
    <n v="249.56"/>
    <n v="0"/>
  </r>
  <r>
    <x v="6"/>
    <s v="1005 Classic Tray No.5 (Red)"/>
    <s v="TRAY"/>
    <s v="Finished Good"/>
    <s v="Pcs."/>
    <n v="448"/>
    <n v="488"/>
    <n v="250"/>
    <n v="326"/>
    <n v="31625"/>
    <n v="0"/>
    <n v="0"/>
    <n v="0"/>
    <n v="0"/>
    <n v="125"/>
    <n v="10550"/>
    <n v="0"/>
    <n v="0"/>
    <n v="0"/>
    <n v="0"/>
    <n v="122"/>
    <n v="0"/>
    <n v="0"/>
    <n v="70"/>
    <n v="70"/>
    <n v="61"/>
    <n v="125"/>
    <n v="11860"/>
    <n v="335"/>
    <n v="0"/>
  </r>
  <r>
    <x v="6"/>
    <s v="1007 PLANTER ONLY TRAY (BL)"/>
    <s v="PLANTER"/>
    <s v="Finished Good"/>
    <s v="Pcs."/>
    <n v="20"/>
    <n v="22"/>
    <n v="46"/>
    <n v="8.34"/>
    <n v="192.37"/>
    <n v="0"/>
    <n v="0"/>
    <n v="0"/>
    <n v="0"/>
    <n v="0"/>
    <n v="0"/>
    <n v="0"/>
    <n v="0"/>
    <n v="0"/>
    <n v="0"/>
    <n v="1.012"/>
    <n v="0"/>
    <n v="0"/>
    <n v="0"/>
    <n v="0"/>
    <n v="0"/>
    <n v="46"/>
    <n v="192.37"/>
    <n v="8.34"/>
    <n v="0"/>
  </r>
  <r>
    <x v="6"/>
    <s v="1007 PLANTER ONLY TRAY (BR)"/>
    <s v="PLANTER"/>
    <s v="Finished Good"/>
    <s v="Pcs."/>
    <n v="20"/>
    <n v="22"/>
    <n v="220"/>
    <n v="12.3"/>
    <n v="940.83"/>
    <n v="0"/>
    <n v="0"/>
    <n v="0"/>
    <n v="0"/>
    <n v="0"/>
    <n v="0"/>
    <n v="0"/>
    <n v="0"/>
    <n v="0"/>
    <n v="0"/>
    <n v="4.84"/>
    <n v="0"/>
    <n v="0"/>
    <n v="0"/>
    <n v="0"/>
    <n v="0"/>
    <n v="220"/>
    <n v="706.2"/>
    <n v="12.3"/>
    <n v="0"/>
  </r>
  <r>
    <x v="6"/>
    <s v="1007 PLANTER ONLY TRAY (MB)"/>
    <s v="TRAY"/>
    <s v="Finished Good"/>
    <s v="Pcs."/>
    <n v="20"/>
    <n v="22"/>
    <n v="458"/>
    <n v="21.59"/>
    <n v="1940.12"/>
    <n v="0"/>
    <n v="0"/>
    <n v="0"/>
    <n v="0"/>
    <n v="0"/>
    <n v="0"/>
    <n v="0"/>
    <n v="0"/>
    <n v="0"/>
    <n v="0"/>
    <n v="10.076000000000001"/>
    <n v="0"/>
    <n v="0"/>
    <n v="0"/>
    <n v="0"/>
    <n v="0"/>
    <n v="458"/>
    <n v="1940.12"/>
    <n v="21.59"/>
    <n v="0"/>
  </r>
  <r>
    <x v="6"/>
    <s v="1007 PLANTER ONLY TRAY (MW)"/>
    <s v="TRAY"/>
    <s v="Finished Good"/>
    <s v="Pcs."/>
    <n v="20"/>
    <n v="22"/>
    <n v="485"/>
    <n v="22.53"/>
    <n v="3141.11"/>
    <n v="0"/>
    <n v="0"/>
    <n v="0"/>
    <n v="0"/>
    <n v="0"/>
    <n v="0"/>
    <n v="0"/>
    <n v="0"/>
    <n v="0"/>
    <n v="0"/>
    <n v="10.67"/>
    <n v="0"/>
    <n v="0"/>
    <n v="0"/>
    <n v="0"/>
    <n v="0"/>
    <n v="485"/>
    <n v="3141.11"/>
    <n v="22.53"/>
    <n v="0"/>
  </r>
  <r>
    <x v="6"/>
    <s v="1007 PLANTER ONLY TRAY (R)"/>
    <s v="TRAY"/>
    <s v="Finished Good"/>
    <s v="Pcs."/>
    <n v="20"/>
    <n v="22"/>
    <n v="188"/>
    <n v="11.83"/>
    <n v="805.13"/>
    <n v="0"/>
    <n v="0"/>
    <n v="0"/>
    <n v="0"/>
    <n v="5"/>
    <n v="37.549999999999997"/>
    <n v="0"/>
    <n v="0"/>
    <n v="0"/>
    <n v="0"/>
    <n v="4.1360000000000001"/>
    <n v="0"/>
    <n v="0"/>
    <n v="0"/>
    <n v="0"/>
    <n v="0.11"/>
    <n v="183"/>
    <n v="783.72"/>
    <n v="11.72"/>
    <n v="0"/>
  </r>
  <r>
    <x v="6"/>
    <s v="1007 PLANTER ONLY TRAY (W)"/>
    <s v="TRAY"/>
    <s v="Finished Good"/>
    <s v="Pcs."/>
    <n v="20"/>
    <n v="22"/>
    <n v="420"/>
    <n v="21.05"/>
    <n v="1780.91"/>
    <n v="0"/>
    <n v="0"/>
    <n v="0"/>
    <n v="0"/>
    <n v="0"/>
    <n v="0"/>
    <n v="0"/>
    <n v="0"/>
    <n v="0"/>
    <n v="0"/>
    <n v="9.24"/>
    <n v="0"/>
    <n v="0"/>
    <n v="0"/>
    <n v="0"/>
    <n v="0"/>
    <n v="420"/>
    <n v="1780.91"/>
    <n v="21.05"/>
    <n v="0"/>
  </r>
  <r>
    <x v="6"/>
    <s v="1007 PLANTER ONLY TRAY (Y)"/>
    <s v="TRAY"/>
    <s v="Finished Good"/>
    <s v="Pcs."/>
    <n v="20"/>
    <n v="22"/>
    <n v="353"/>
    <n v="18.440000000000001"/>
    <n v="1476.07"/>
    <n v="0"/>
    <n v="0"/>
    <n v="0"/>
    <n v="0"/>
    <n v="5"/>
    <n v="37.549999999999997"/>
    <n v="0"/>
    <n v="0"/>
    <n v="0"/>
    <n v="0"/>
    <n v="7.766"/>
    <n v="0"/>
    <n v="0"/>
    <n v="0"/>
    <n v="0"/>
    <n v="0.11"/>
    <n v="348"/>
    <n v="1455.16"/>
    <n v="18.330000000000002"/>
    <n v="0"/>
  </r>
  <r>
    <x v="6"/>
    <s v="1009 PlanterOnlyTrayNo.09 (MIX)"/>
    <s v="PLANTER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1009 PlanterOnlyTrayNo.09 (W)"/>
    <s v="PLANTER"/>
    <s v="Finished Good"/>
    <s v="Pcs."/>
    <n v="35"/>
    <n v="38"/>
    <n v="1267"/>
    <n v="58.01"/>
    <n v="17421.25"/>
    <n v="0"/>
    <n v="0"/>
    <n v="0"/>
    <n v="0"/>
    <n v="0"/>
    <n v="0"/>
    <n v="0"/>
    <n v="0"/>
    <n v="0"/>
    <n v="0"/>
    <n v="48.146000000000001"/>
    <n v="0"/>
    <n v="0"/>
    <n v="0"/>
    <n v="0"/>
    <n v="0"/>
    <n v="1267"/>
    <n v="17421.25"/>
    <n v="58.01"/>
    <n v="0"/>
  </r>
  <r>
    <x v="6"/>
    <s v="1009 PlanterOnlyTrayNo.09(BL)"/>
    <s v="PLANTER"/>
    <s v="Finished Good"/>
    <s v="Pcs."/>
    <n v="35"/>
    <n v="38"/>
    <n v="503"/>
    <n v="24.43"/>
    <n v="6916.25"/>
    <n v="0"/>
    <n v="0"/>
    <n v="0"/>
    <n v="0"/>
    <n v="0"/>
    <n v="0"/>
    <n v="0"/>
    <n v="0"/>
    <n v="0"/>
    <n v="0"/>
    <n v="19.114000000000001"/>
    <n v="0"/>
    <n v="0"/>
    <n v="0"/>
    <n v="0"/>
    <n v="0"/>
    <n v="503"/>
    <n v="6916.25"/>
    <n v="24.43"/>
    <n v="0"/>
  </r>
  <r>
    <x v="6"/>
    <s v="1009 PlanterOnlyTrayNo.09(BR)"/>
    <s v="PLANTER"/>
    <s v="Finished Good"/>
    <s v="Pcs."/>
    <n v="35"/>
    <n v="38"/>
    <n v="1587"/>
    <n v="72.38"/>
    <n v="21821.25"/>
    <n v="0"/>
    <n v="0"/>
    <n v="0"/>
    <n v="0"/>
    <n v="0"/>
    <n v="0"/>
    <n v="0"/>
    <n v="0"/>
    <n v="0"/>
    <n v="0"/>
    <n v="60.305999999999997"/>
    <n v="0"/>
    <n v="0"/>
    <n v="0"/>
    <n v="0"/>
    <n v="0"/>
    <n v="1587"/>
    <n v="21821.25"/>
    <n v="72.38"/>
    <n v="0"/>
  </r>
  <r>
    <x v="6"/>
    <s v="1009 PlanterOnlyTrayNo.09(MB)"/>
    <s v="PLANTER"/>
    <s v="Finished Good"/>
    <s v="Pcs."/>
    <n v="35"/>
    <n v="38"/>
    <n v="785"/>
    <n v="36.119999999999997"/>
    <n v="10793.75"/>
    <n v="0"/>
    <n v="0"/>
    <n v="0"/>
    <n v="0"/>
    <n v="0"/>
    <n v="0"/>
    <n v="0"/>
    <n v="0"/>
    <n v="0"/>
    <n v="0"/>
    <n v="29.83"/>
    <n v="0"/>
    <n v="0"/>
    <n v="0"/>
    <n v="0"/>
    <n v="0"/>
    <n v="785"/>
    <n v="10793.75"/>
    <n v="36.119999999999997"/>
    <n v="0"/>
  </r>
  <r>
    <x v="6"/>
    <s v="1009 PlanterOnlyTrayNo.09(MW)"/>
    <s v="PLANTER"/>
    <s v="Finished Good"/>
    <s v="Pcs."/>
    <n v="35"/>
    <n v="38"/>
    <n v="768"/>
    <n v="34.93"/>
    <n v="10560"/>
    <n v="0"/>
    <n v="0"/>
    <n v="0"/>
    <n v="0"/>
    <n v="0"/>
    <n v="0"/>
    <n v="0"/>
    <n v="0"/>
    <n v="0"/>
    <n v="0"/>
    <n v="29.184000000000001"/>
    <n v="0"/>
    <n v="0"/>
    <n v="0"/>
    <n v="0"/>
    <n v="0"/>
    <n v="768"/>
    <n v="10560"/>
    <n v="34.93"/>
    <n v="0"/>
  </r>
  <r>
    <x v="6"/>
    <s v="1009 PlanterOnlyTrayNo.09(R)"/>
    <s v="PLANTER"/>
    <s v="Finished Good"/>
    <s v="Pcs."/>
    <n v="35"/>
    <n v="38"/>
    <n v="605"/>
    <n v="28.06"/>
    <n v="8318.75"/>
    <n v="0"/>
    <n v="0"/>
    <n v="0"/>
    <n v="0"/>
    <n v="0"/>
    <n v="0"/>
    <n v="0"/>
    <n v="0"/>
    <n v="0"/>
    <n v="0"/>
    <n v="22.99"/>
    <n v="0"/>
    <n v="0"/>
    <n v="0"/>
    <n v="0"/>
    <n v="0"/>
    <n v="605"/>
    <n v="8318.75"/>
    <n v="28.06"/>
    <n v="0"/>
  </r>
  <r>
    <x v="6"/>
    <s v="1009 PlanterOnlyTrayNo.09(Y)"/>
    <s v="PLANTER"/>
    <s v="Finished Good"/>
    <s v="Pcs."/>
    <n v="35"/>
    <n v="38"/>
    <n v="546"/>
    <n v="25.17"/>
    <n v="7507.5"/>
    <n v="0"/>
    <n v="0"/>
    <n v="0"/>
    <n v="0"/>
    <n v="0"/>
    <n v="0"/>
    <n v="0"/>
    <n v="0"/>
    <n v="0"/>
    <n v="0"/>
    <n v="20.748000000000001"/>
    <n v="0"/>
    <n v="0"/>
    <n v="0"/>
    <n v="0"/>
    <n v="0"/>
    <n v="546"/>
    <n v="7507.5"/>
    <n v="25.17"/>
    <n v="0"/>
  </r>
  <r>
    <x v="6"/>
    <s v="101 MUG 600ML"/>
    <s v="Mug"/>
    <s v="Finished Good"/>
    <s v="Pcs."/>
    <n v="45"/>
    <n v="49"/>
    <n v="6069"/>
    <n v="339.95"/>
    <n v="39340.120000000003"/>
    <n v="0"/>
    <n v="0"/>
    <n v="8409"/>
    <n v="54611.41"/>
    <n v="6636"/>
    <n v="94753.32"/>
    <n v="0"/>
    <n v="0"/>
    <n v="0"/>
    <n v="0"/>
    <n v="297.38099999999997"/>
    <n v="378.40499999999997"/>
    <n v="63.53041545"/>
    <n v="0"/>
    <n v="441.93541544999999"/>
    <n v="325.16399999999999"/>
    <n v="7842"/>
    <n v="40702.660000000003"/>
    <n v="456.72141544999999"/>
    <n v="0"/>
  </r>
  <r>
    <x v="6"/>
    <s v="1012.PlanterOnlyTrayNo.12(BL)"/>
    <s v="PLANTER"/>
    <s v="Finished Good"/>
    <s v="Pcs."/>
    <n v="60"/>
    <n v="65"/>
    <n v="367"/>
    <n v="22.82"/>
    <n v="3040.2"/>
    <n v="0"/>
    <n v="0"/>
    <n v="0"/>
    <n v="0"/>
    <n v="17"/>
    <n v="247.25"/>
    <n v="0"/>
    <n v="0"/>
    <n v="0"/>
    <n v="0"/>
    <n v="23.855"/>
    <n v="0"/>
    <n v="0"/>
    <n v="0"/>
    <n v="0"/>
    <n v="1.105"/>
    <n v="350"/>
    <n v="2173.5"/>
    <n v="21.715"/>
    <n v="0"/>
  </r>
  <r>
    <x v="6"/>
    <s v="1012.PlanterOnlyTrayNo.12(Br)"/>
    <s v="PLANTER"/>
    <s v="Finished Good"/>
    <s v="Pcs."/>
    <n v="60"/>
    <n v="65"/>
    <n v="618"/>
    <n v="26.39"/>
    <n v="6170.53"/>
    <n v="0"/>
    <n v="0"/>
    <n v="0"/>
    <n v="0"/>
    <n v="17"/>
    <n v="247.25"/>
    <n v="0"/>
    <n v="0"/>
    <n v="0"/>
    <n v="0"/>
    <n v="40.17"/>
    <n v="0"/>
    <n v="0"/>
    <n v="0"/>
    <n v="0"/>
    <n v="1.105"/>
    <n v="601"/>
    <n v="4495.4799999999996"/>
    <n v="25.285"/>
    <n v="0"/>
  </r>
  <r>
    <x v="6"/>
    <s v="1012.PlanterOnlyTrayNo.12(MB)"/>
    <s v="PLANTER"/>
    <s v="Finished Good"/>
    <s v="Pcs."/>
    <n v="60"/>
    <n v="65"/>
    <n v="371"/>
    <n v="15.72"/>
    <n v="4160.42"/>
    <n v="0"/>
    <n v="0"/>
    <n v="0"/>
    <n v="0"/>
    <n v="12"/>
    <n v="168.6"/>
    <n v="0"/>
    <n v="0"/>
    <n v="0"/>
    <n v="0"/>
    <n v="24.114999999999998"/>
    <n v="0"/>
    <n v="0"/>
    <n v="0"/>
    <n v="0"/>
    <n v="0.78"/>
    <n v="359"/>
    <n v="3019.19"/>
    <n v="14.940000000000001"/>
    <n v="0"/>
  </r>
  <r>
    <x v="6"/>
    <s v="1012.PlanterOnlyTrayNo.12(MIX)"/>
    <s v="PLANTER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1012.PlanterOnlyTrayNo.12(MW)"/>
    <s v="PLANTER"/>
    <s v="Finished Good"/>
    <s v="Pcs."/>
    <n v="60"/>
    <n v="65"/>
    <n v="400"/>
    <n v="20.74"/>
    <n v="4800.42"/>
    <n v="0"/>
    <n v="0"/>
    <n v="0"/>
    <n v="0"/>
    <n v="12"/>
    <n v="168.6"/>
    <n v="0"/>
    <n v="0"/>
    <n v="0"/>
    <n v="0"/>
    <n v="26"/>
    <n v="0"/>
    <n v="0"/>
    <n v="0"/>
    <n v="0"/>
    <n v="0.78"/>
    <n v="388"/>
    <n v="3492"/>
    <n v="19.959999999999997"/>
    <n v="0"/>
  </r>
  <r>
    <x v="6"/>
    <s v="1012.PlanterOnlyTrayNo.12(R)"/>
    <s v="PLANTER"/>
    <s v="Finished Good"/>
    <s v="Pcs."/>
    <n v="60"/>
    <n v="65"/>
    <n v="424"/>
    <n v="17.399999999999999"/>
    <n v="4851.8500000000004"/>
    <n v="0"/>
    <n v="0"/>
    <n v="0"/>
    <n v="0"/>
    <n v="12"/>
    <n v="168.6"/>
    <n v="0"/>
    <n v="0"/>
    <n v="0"/>
    <n v="0"/>
    <n v="27.56"/>
    <n v="0"/>
    <n v="0"/>
    <n v="0"/>
    <n v="0"/>
    <n v="0.78"/>
    <n v="412"/>
    <n v="3534.96"/>
    <n v="16.619999999999997"/>
    <n v="0"/>
  </r>
  <r>
    <x v="6"/>
    <s v="1012.PlanterOnlyTrayNo.12(W)"/>
    <s v="PLANTER"/>
    <s v="Finished Good"/>
    <s v="Pcs."/>
    <n v="60"/>
    <n v="65"/>
    <n v="307"/>
    <n v="12.11"/>
    <n v="4608.07"/>
    <n v="0"/>
    <n v="0"/>
    <n v="0"/>
    <n v="0"/>
    <n v="0"/>
    <n v="0"/>
    <n v="0"/>
    <n v="0"/>
    <n v="0"/>
    <n v="0"/>
    <n v="19.954999999999998"/>
    <n v="0"/>
    <n v="0"/>
    <n v="0"/>
    <n v="0"/>
    <n v="0"/>
    <n v="307"/>
    <n v="3456.82"/>
    <n v="12.11"/>
    <n v="0"/>
  </r>
  <r>
    <x v="6"/>
    <s v="1012.PlanterOnlyTrayNo.12(Y)"/>
    <s v="PLANTER"/>
    <s v="Finished Good"/>
    <s v="Pcs."/>
    <n v="60"/>
    <n v="65"/>
    <n v="716"/>
    <n v="30.82"/>
    <n v="7714.01"/>
    <n v="0"/>
    <n v="0"/>
    <n v="0"/>
    <n v="0"/>
    <n v="12"/>
    <n v="168.6"/>
    <n v="0"/>
    <n v="0"/>
    <n v="0"/>
    <n v="0"/>
    <n v="46.54"/>
    <n v="0"/>
    <n v="0"/>
    <n v="0"/>
    <n v="0"/>
    <n v="0.78"/>
    <n v="704"/>
    <n v="5688.32"/>
    <n v="30.04"/>
    <n v="0"/>
  </r>
  <r>
    <x v="6"/>
    <s v="1012.PlnaterOnlyTrayNo.12(GR)"/>
    <s v="TRAY"/>
    <s v="Finished Good"/>
    <s v="Pcs."/>
    <n v="60"/>
    <n v="65"/>
    <n v="90"/>
    <n v="56.61"/>
    <n v="671.17"/>
    <n v="0"/>
    <n v="0"/>
    <n v="0"/>
    <n v="0"/>
    <n v="12"/>
    <n v="168.6"/>
    <n v="0"/>
    <n v="0"/>
    <n v="0"/>
    <n v="0"/>
    <n v="5.85"/>
    <n v="0"/>
    <n v="0"/>
    <n v="0"/>
    <n v="0"/>
    <n v="0.78"/>
    <n v="78"/>
    <n v="581.67999999999995"/>
    <n v="55.83"/>
    <n v="0"/>
  </r>
  <r>
    <x v="6"/>
    <s v="1014 Planter Only Tray (Mix)"/>
    <s v="TRAY"/>
    <s v="Finished Good"/>
    <s v="Pcs."/>
    <n v="90"/>
    <n v="98"/>
    <n v="-120"/>
    <n v="18.239999999999998"/>
    <n v="-2563.1999999999998"/>
    <n v="0"/>
    <n v="0"/>
    <n v="0"/>
    <n v="0"/>
    <n v="0"/>
    <n v="0"/>
    <n v="0"/>
    <n v="0"/>
    <n v="0"/>
    <n v="0"/>
    <n v="-11.76"/>
    <n v="0"/>
    <n v="0"/>
    <n v="20"/>
    <n v="20"/>
    <n v="0"/>
    <n v="-120"/>
    <n v="-2563.1999999999998"/>
    <n v="38.239999999999995"/>
    <n v="0"/>
  </r>
  <r>
    <x v="6"/>
    <s v="1014 Planter Only Tray No.14 (Gr)"/>
    <s v="PLANTER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1014 PlanterOnlyTrayNo.14(BL)"/>
    <s v="PLANTER"/>
    <s v="Finished Good"/>
    <s v="Pcs."/>
    <n v="90"/>
    <n v="98"/>
    <n v="208"/>
    <n v="8.98"/>
    <n v="2707.55"/>
    <n v="0"/>
    <n v="0"/>
    <n v="0"/>
    <n v="0"/>
    <n v="36"/>
    <n v="722.88"/>
    <n v="0"/>
    <n v="0"/>
    <n v="0"/>
    <n v="0"/>
    <n v="20.384"/>
    <n v="0"/>
    <n v="0"/>
    <n v="10"/>
    <n v="10"/>
    <n v="3.528"/>
    <n v="172"/>
    <n v="1704.78"/>
    <n v="15.452"/>
    <n v="0"/>
  </r>
  <r>
    <x v="6"/>
    <s v="1014 PlanterOnlyTrayNo.14(BR)"/>
    <s v="PLANTER"/>
    <s v="Finished Good"/>
    <s v="Pcs."/>
    <n v="90"/>
    <n v="98"/>
    <n v="401"/>
    <n v="14.1"/>
    <n v="5167.7"/>
    <n v="0"/>
    <n v="0"/>
    <n v="0"/>
    <n v="0"/>
    <n v="0"/>
    <n v="0"/>
    <n v="0"/>
    <n v="0"/>
    <n v="0"/>
    <n v="0"/>
    <n v="39.298000000000002"/>
    <n v="0"/>
    <n v="0"/>
    <n v="0"/>
    <n v="0"/>
    <n v="0"/>
    <n v="401"/>
    <n v="3880.89"/>
    <n v="14.1"/>
    <n v="0"/>
  </r>
  <r>
    <x v="6"/>
    <s v="1014 PlanterOnlyTrayNo.14(MB)"/>
    <s v="PLANTER"/>
    <s v="Finished Good"/>
    <s v="Pcs."/>
    <n v="90"/>
    <n v="98"/>
    <n v="312"/>
    <n v="10.18"/>
    <n v="3994.97"/>
    <n v="0"/>
    <n v="0"/>
    <n v="0"/>
    <n v="0"/>
    <n v="0"/>
    <n v="0"/>
    <n v="0"/>
    <n v="0"/>
    <n v="0"/>
    <n v="0"/>
    <n v="30.576000000000001"/>
    <n v="0"/>
    <n v="0"/>
    <n v="0"/>
    <n v="0"/>
    <n v="0"/>
    <n v="312"/>
    <n v="2995.2"/>
    <n v="10.18"/>
    <n v="0"/>
  </r>
  <r>
    <x v="6"/>
    <s v="1014 PlanterOnlyTrayNo.14(MW)"/>
    <s v="PLANTER"/>
    <s v="Finished Good"/>
    <s v="Pcs."/>
    <n v="90"/>
    <n v="98"/>
    <n v="123"/>
    <n v="4.71"/>
    <n v="2638.35"/>
    <n v="0"/>
    <n v="0"/>
    <n v="0"/>
    <n v="0"/>
    <n v="0"/>
    <n v="0"/>
    <n v="0"/>
    <n v="0"/>
    <n v="0"/>
    <n v="0"/>
    <n v="12.054"/>
    <n v="0"/>
    <n v="0"/>
    <n v="0"/>
    <n v="0"/>
    <n v="0"/>
    <n v="123"/>
    <n v="1979.07"/>
    <n v="4.71"/>
    <n v="0"/>
  </r>
  <r>
    <x v="6"/>
    <s v="1014 PlanterOnlyTrayNo.14(R)"/>
    <s v="PLANTER"/>
    <s v="Finished Good"/>
    <s v="Pcs."/>
    <n v="90"/>
    <n v="98"/>
    <n v="92"/>
    <n v="0.77"/>
    <n v="1973.4"/>
    <n v="0"/>
    <n v="0"/>
    <n v="0"/>
    <n v="0"/>
    <n v="0"/>
    <n v="0"/>
    <n v="0"/>
    <n v="0"/>
    <n v="0"/>
    <n v="0"/>
    <n v="9.016"/>
    <n v="0"/>
    <n v="0"/>
    <n v="0"/>
    <n v="0"/>
    <n v="0"/>
    <n v="92"/>
    <n v="1973.4"/>
    <n v="0.77"/>
    <n v="0"/>
  </r>
  <r>
    <x v="6"/>
    <s v="1014 PlanterOnlyTrayNo.14(W)"/>
    <s v="PLANTER"/>
    <s v="Finished Good"/>
    <s v="Pcs."/>
    <n v="90"/>
    <n v="98"/>
    <n v="259"/>
    <n v="8.3000000000000007"/>
    <n v="5555.55"/>
    <n v="0"/>
    <n v="0"/>
    <n v="0"/>
    <n v="0"/>
    <n v="0"/>
    <n v="0"/>
    <n v="0"/>
    <n v="0"/>
    <n v="0"/>
    <n v="0"/>
    <n v="25.382000000000001"/>
    <n v="0"/>
    <n v="0"/>
    <n v="0"/>
    <n v="0"/>
    <n v="0"/>
    <n v="259"/>
    <n v="4274.51"/>
    <n v="8.3000000000000007"/>
    <n v="0"/>
  </r>
  <r>
    <x v="6"/>
    <s v="1014 PlanterOnlyTrayNo.14(Y)"/>
    <s v="PLANTER"/>
    <s v="Finished Good"/>
    <s v="Pcs."/>
    <n v="90"/>
    <n v="98"/>
    <n v="457"/>
    <n v="19.149999999999999"/>
    <n v="7548.58"/>
    <n v="0"/>
    <n v="0"/>
    <n v="0"/>
    <n v="0"/>
    <n v="0"/>
    <n v="0"/>
    <n v="0"/>
    <n v="0"/>
    <n v="0"/>
    <n v="0"/>
    <n v="44.786000000000001"/>
    <n v="0"/>
    <n v="0"/>
    <n v="0"/>
    <n v="0"/>
    <n v="0"/>
    <n v="457"/>
    <n v="5662.23"/>
    <n v="19.149999999999999"/>
    <n v="0"/>
  </r>
  <r>
    <x v="6"/>
    <s v="1016 Planter Only Tray (Mix)"/>
    <s v="TRAY"/>
    <s v="Finished Good"/>
    <s v="Pcs."/>
    <n v="120"/>
    <n v="131"/>
    <n v="-88"/>
    <n v="28.47"/>
    <n v="-2027.52"/>
    <n v="0"/>
    <n v="0"/>
    <n v="0"/>
    <n v="0"/>
    <n v="0"/>
    <n v="0"/>
    <n v="0"/>
    <n v="0"/>
    <n v="0"/>
    <n v="0"/>
    <n v="-11.528"/>
    <n v="0"/>
    <n v="0"/>
    <n v="20"/>
    <n v="20"/>
    <n v="0"/>
    <n v="-88"/>
    <n v="-2027.52"/>
    <n v="48.47"/>
    <n v="0"/>
  </r>
  <r>
    <x v="6"/>
    <s v="1016 PLANTER TRAY (BR)"/>
    <s v="PLANTER"/>
    <s v="Finished Good"/>
    <s v="Pcs."/>
    <n v="120"/>
    <n v="131"/>
    <n v="132"/>
    <n v="4.51"/>
    <n v="0"/>
    <n v="0"/>
    <n v="0"/>
    <n v="0"/>
    <n v="0"/>
    <n v="0"/>
    <n v="0"/>
    <n v="0"/>
    <n v="0"/>
    <n v="0"/>
    <n v="0"/>
    <n v="17.292000000000002"/>
    <n v="0"/>
    <n v="0"/>
    <n v="0"/>
    <n v="0"/>
    <n v="0"/>
    <n v="132"/>
    <n v="0"/>
    <n v="4.51"/>
    <n v="0"/>
  </r>
  <r>
    <x v="6"/>
    <s v="1016 PLANTER TRAY (MB)"/>
    <s v="PLANTER"/>
    <s v="Finished Good"/>
    <s v="Pcs."/>
    <n v="120"/>
    <n v="131"/>
    <n v="135"/>
    <n v="4.1100000000000003"/>
    <n v="0"/>
    <n v="0"/>
    <n v="0"/>
    <n v="0"/>
    <n v="0"/>
    <n v="0"/>
    <n v="0"/>
    <n v="0"/>
    <n v="0"/>
    <n v="0"/>
    <n v="0"/>
    <n v="17.684999999999999"/>
    <n v="0"/>
    <n v="0"/>
    <n v="0"/>
    <n v="0"/>
    <n v="0"/>
    <n v="135"/>
    <n v="0"/>
    <n v="4.1100000000000003"/>
    <n v="0"/>
  </r>
  <r>
    <x v="6"/>
    <s v="1016 PLANTER TRAY (MW)"/>
    <s v="PLANTER"/>
    <s v="Finished Good"/>
    <s v="Pcs."/>
    <n v="120"/>
    <n v="131"/>
    <n v="185"/>
    <n v="8.01"/>
    <n v="0"/>
    <n v="0"/>
    <n v="0"/>
    <n v="0"/>
    <n v="0"/>
    <n v="0"/>
    <n v="0"/>
    <n v="0"/>
    <n v="0"/>
    <n v="0"/>
    <n v="0"/>
    <n v="24.234999999999999"/>
    <n v="0"/>
    <n v="0"/>
    <n v="0"/>
    <n v="0"/>
    <n v="0"/>
    <n v="185"/>
    <n v="0"/>
    <n v="8.01"/>
    <n v="0"/>
  </r>
  <r>
    <x v="6"/>
    <s v="1016 PLANTER TRAY (R)"/>
    <s v="PLANTER"/>
    <s v="Finished Good"/>
    <s v="Pcs."/>
    <n v="120"/>
    <n v="131"/>
    <n v="151"/>
    <n v="4.67"/>
    <n v="0"/>
    <n v="0"/>
    <n v="0"/>
    <n v="0"/>
    <n v="0"/>
    <n v="0"/>
    <n v="0"/>
    <n v="0"/>
    <n v="0"/>
    <n v="0"/>
    <n v="0"/>
    <n v="19.780999999999999"/>
    <n v="0"/>
    <n v="0"/>
    <n v="0"/>
    <n v="0"/>
    <n v="0"/>
    <n v="151"/>
    <n v="0"/>
    <n v="4.67"/>
    <n v="0"/>
  </r>
  <r>
    <x v="6"/>
    <s v="1016 PLANTER TRAY (W)"/>
    <s v="PLANTER"/>
    <s v="Finished Good"/>
    <s v="Pcs."/>
    <n v="120"/>
    <n v="131"/>
    <n v="191"/>
    <n v="6.23"/>
    <n v="0"/>
    <n v="0"/>
    <n v="0"/>
    <n v="0"/>
    <n v="0"/>
    <n v="0"/>
    <n v="0"/>
    <n v="0"/>
    <n v="0"/>
    <n v="0"/>
    <n v="0"/>
    <n v="25.021000000000001"/>
    <n v="0"/>
    <n v="0"/>
    <n v="0"/>
    <n v="0"/>
    <n v="0"/>
    <n v="191"/>
    <n v="0"/>
    <n v="6.23"/>
    <n v="0"/>
  </r>
  <r>
    <x v="6"/>
    <s v="1016 PLANTER TRAY (Y)"/>
    <s v="PLANTER"/>
    <s v="Finished Good"/>
    <s v="Pcs."/>
    <n v="120"/>
    <n v="131"/>
    <n v="132"/>
    <n v="3.98"/>
    <n v="0"/>
    <n v="0"/>
    <n v="0"/>
    <n v="0"/>
    <n v="0"/>
    <n v="0"/>
    <n v="0"/>
    <n v="0"/>
    <n v="0"/>
    <n v="0"/>
    <n v="0"/>
    <n v="17.292000000000002"/>
    <n v="0"/>
    <n v="0"/>
    <n v="0"/>
    <n v="0"/>
    <n v="0"/>
    <n v="132"/>
    <n v="0"/>
    <n v="3.98"/>
    <n v="0"/>
  </r>
  <r>
    <x v="6"/>
    <s v="1016 PlanterOnlyTrayNo.16 (BL)"/>
    <s v="PLANTER"/>
    <s v="Finished Good"/>
    <s v="Pcs."/>
    <n v="120"/>
    <n v="131"/>
    <n v="-16"/>
    <n v="50.69"/>
    <n v="0"/>
    <n v="0"/>
    <n v="0"/>
    <n v="0"/>
    <n v="0"/>
    <n v="0"/>
    <n v="0"/>
    <n v="0"/>
    <n v="0"/>
    <n v="0"/>
    <n v="0"/>
    <n v="-2.0960000000000001"/>
    <n v="0"/>
    <n v="0"/>
    <n v="10"/>
    <n v="10"/>
    <n v="0"/>
    <n v="-16"/>
    <n v="0"/>
    <n v="60.69"/>
    <n v="0"/>
  </r>
  <r>
    <x v="6"/>
    <s v="102 MUG 900ML"/>
    <s v="Mug"/>
    <s v="Finished Good"/>
    <s v="Pcs."/>
    <n v="66"/>
    <n v="72"/>
    <n v="7127"/>
    <n v="265.63"/>
    <n v="58289.17"/>
    <n v="0"/>
    <n v="0"/>
    <n v="10131"/>
    <n v="85862.71"/>
    <n v="6536"/>
    <n v="113998.12"/>
    <n v="0"/>
    <n v="0"/>
    <n v="0"/>
    <n v="0"/>
    <n v="513.14400000000001"/>
    <n v="668.64599999999996"/>
    <n v="112.25897694000001"/>
    <n v="0"/>
    <n v="780.90497693999998"/>
    <n v="470.59199999999998"/>
    <n v="10722"/>
    <n v="68747.88"/>
    <n v="575.94297693999999"/>
    <n v="0"/>
  </r>
  <r>
    <x v="6"/>
    <s v="103 MUG 1200ML"/>
    <s v="Mug"/>
    <s v="Finished Good"/>
    <s v="Pcs."/>
    <n v="90"/>
    <n v="98"/>
    <n v="4957"/>
    <n v="336.07"/>
    <n v="53011.27"/>
    <n v="0"/>
    <n v="0"/>
    <n v="1100"/>
    <n v="12126.62"/>
    <n v="4152"/>
    <n v="95347.68"/>
    <n v="0"/>
    <n v="0"/>
    <n v="0"/>
    <n v="0"/>
    <n v="485.786"/>
    <n v="99"/>
    <n v="16.621110000000002"/>
    <n v="0"/>
    <n v="115.62111"/>
    <n v="406.89600000000002"/>
    <n v="1905"/>
    <n v="15913.04"/>
    <n v="44.795109999999966"/>
    <n v="0"/>
  </r>
  <r>
    <x v="6"/>
    <s v="108 Soap Dish (mix)"/>
    <s v="Soap Dish"/>
    <s v="Finished Good"/>
    <s v="Pcs."/>
    <n v="23"/>
    <n v="25"/>
    <n v="16710"/>
    <n v="402.91"/>
    <n v="43956.34"/>
    <n v="0"/>
    <n v="0"/>
    <n v="200"/>
    <n v="522.45000000000005"/>
    <n v="5000"/>
    <n v="34951"/>
    <n v="0"/>
    <n v="0"/>
    <n v="0"/>
    <n v="0"/>
    <n v="417.75"/>
    <n v="4.5999999999999996"/>
    <n v="0.77229400000000004"/>
    <n v="0"/>
    <n v="5.3722940000000001"/>
    <n v="125"/>
    <n v="11910"/>
    <n v="31327.17"/>
    <n v="283.28229400000004"/>
    <n v="0"/>
  </r>
  <r>
    <x v="6"/>
    <s v="1104. Lock &amp; Safe 1550 ml."/>
    <s v="Rajeshwari"/>
    <s v="Finished Good"/>
    <s v="Pcs."/>
    <m/>
    <m/>
    <m/>
    <n v="88.86"/>
    <m/>
    <m/>
    <m/>
    <m/>
    <m/>
    <m/>
    <m/>
    <m/>
    <m/>
    <n v="0"/>
    <m/>
    <n v="0"/>
    <n v="0"/>
    <n v="0"/>
    <n v="0"/>
    <n v="0"/>
    <n v="0"/>
    <m/>
    <m/>
    <n v="88.86"/>
    <n v="0"/>
  </r>
  <r>
    <x v="6"/>
    <s v="1200 ML MUG"/>
    <s v="Mug"/>
    <s v="Trading"/>
    <s v="Pcs."/>
    <m/>
    <n v="0"/>
    <n v="7988"/>
    <n v="360.65"/>
    <n v="95468.97"/>
    <n v="0"/>
    <n v="0"/>
    <n v="0"/>
    <n v="0"/>
    <n v="0"/>
    <n v="0"/>
    <n v="0"/>
    <n v="0"/>
    <n v="0"/>
    <n v="0"/>
    <n v="0"/>
    <n v="0"/>
    <n v="0"/>
    <n v="0"/>
    <n v="0"/>
    <n v="0"/>
    <n v="7988"/>
    <n v="95468.97"/>
    <n v="360.65"/>
    <n v="0"/>
  </r>
  <r>
    <x v="6"/>
    <s v="1265 Smart Rack Thee Layer(L.W.)"/>
    <s v="CLOTH STAND"/>
    <s v="Trading"/>
    <s v="Pcs."/>
    <n v="0"/>
    <n v="0"/>
    <n v="1"/>
    <n v="6.1"/>
    <n v="1146.6099999999999"/>
    <n v="0"/>
    <n v="0"/>
    <n v="0"/>
    <n v="0"/>
    <n v="0"/>
    <n v="0"/>
    <n v="0"/>
    <n v="0"/>
    <n v="0"/>
    <n v="0"/>
    <n v="0"/>
    <n v="0"/>
    <n v="0"/>
    <n v="0"/>
    <n v="0"/>
    <n v="0"/>
    <n v="1"/>
    <n v="1146.6099999999999"/>
    <n v="6.1"/>
    <n v="0"/>
  </r>
  <r>
    <x v="6"/>
    <s v="1267 Smart Rack Thee Layer"/>
    <s v="CLOTH STAND"/>
    <s v="Trading"/>
    <s v="Pcs."/>
    <n v="0"/>
    <n v="0"/>
    <n v="2"/>
    <n v="0.05"/>
    <n v="2717.88"/>
    <n v="0"/>
    <n v="0"/>
    <n v="0"/>
    <n v="0"/>
    <n v="0"/>
    <n v="0"/>
    <n v="0"/>
    <n v="0"/>
    <n v="0"/>
    <n v="0"/>
    <n v="0"/>
    <n v="0"/>
    <n v="0"/>
    <n v="0"/>
    <n v="0"/>
    <n v="0"/>
    <n v="2"/>
    <n v="2717.88"/>
    <n v="0.05"/>
    <n v="0"/>
  </r>
  <r>
    <x v="6"/>
    <s v="15 Ltr Bkt  Only Handle( M.White)"/>
    <s v="Component"/>
    <s v="Trading"/>
    <s v="Pcs."/>
    <m/>
    <n v="0"/>
    <n v="105"/>
    <n v="0"/>
    <n v="1017.36"/>
    <n v="0"/>
    <n v="0"/>
    <n v="0"/>
    <n v="0"/>
    <n v="0"/>
    <n v="0"/>
    <n v="100"/>
    <n v="16.876000000000001"/>
    <n v="116.876"/>
    <n v="969"/>
    <n v="0"/>
    <n v="0"/>
    <n v="0"/>
    <n v="0"/>
    <n v="0"/>
    <n v="0"/>
    <n v="5"/>
    <n v="48.45"/>
    <n v="0"/>
    <n v="0"/>
  </r>
  <r>
    <x v="6"/>
    <s v="15 Ltr Bkt Only Handle (baby Blue)"/>
    <s v="Component"/>
    <s v="Trading"/>
    <s v="Pcs."/>
    <m/>
    <n v="0"/>
    <n v="1055.3499999999999"/>
    <n v="6.56"/>
    <n v="10349.370000000001"/>
    <n v="0"/>
    <n v="0"/>
    <n v="0"/>
    <n v="0"/>
    <n v="0"/>
    <n v="0"/>
    <n v="869"/>
    <n v="146.65244000000001"/>
    <n v="1015.6524400000001"/>
    <n v="8524.89"/>
    <n v="0"/>
    <n v="0"/>
    <n v="0"/>
    <n v="0"/>
    <n v="0"/>
    <n v="0"/>
    <n v="186.35"/>
    <n v="1827.46"/>
    <n v="6.56"/>
    <n v="0"/>
  </r>
  <r>
    <x v="6"/>
    <s v="15 Ltr Bkt Only Handle (mbaize)"/>
    <s v="Component"/>
    <s v="Trading"/>
    <s v="Pcs."/>
    <m/>
    <n v="0"/>
    <n v="496"/>
    <n v="9.84"/>
    <n v="4844.29"/>
    <n v="0"/>
    <n v="0"/>
    <n v="0"/>
    <n v="0"/>
    <n v="0"/>
    <n v="0"/>
    <n v="225"/>
    <n v="37.971000000000004"/>
    <n v="262.971"/>
    <n v="2198.25"/>
    <n v="0"/>
    <n v="0"/>
    <n v="0"/>
    <n v="0"/>
    <n v="0"/>
    <n v="0"/>
    <n v="271"/>
    <n v="2646.78"/>
    <n v="9.84"/>
    <n v="0"/>
  </r>
  <r>
    <x v="6"/>
    <s v="15 Ltr Bkt Only Handle (orange)"/>
    <s v="Component"/>
    <s v="Trading"/>
    <s v="Pcs."/>
    <m/>
    <n v="0"/>
    <n v="413"/>
    <n v="23.3"/>
    <n v="4027.84"/>
    <n v="0"/>
    <n v="0"/>
    <n v="0"/>
    <n v="0"/>
    <n v="0"/>
    <n v="0"/>
    <n v="320"/>
    <n v="54.003200000000007"/>
    <n v="374.00319999999999"/>
    <n v="3120"/>
    <n v="0"/>
    <n v="0"/>
    <n v="0"/>
    <n v="0"/>
    <n v="0"/>
    <n v="0"/>
    <n v="93"/>
    <n v="907"/>
    <n v="23.3"/>
    <n v="0"/>
  </r>
  <r>
    <x v="6"/>
    <s v="15 Ltr Bkt Only Handle (sil)"/>
    <s v="Component"/>
    <s v="Trading"/>
    <s v="Pcs."/>
    <m/>
    <n v="0"/>
    <n v="770"/>
    <n v="0"/>
    <n v="7484.53"/>
    <n v="0"/>
    <n v="0"/>
    <n v="0"/>
    <n v="0"/>
    <n v="0"/>
    <n v="0"/>
    <n v="520"/>
    <n v="87.755200000000002"/>
    <n v="607.75520000000006"/>
    <n v="5054.3999999999996"/>
    <n v="0"/>
    <n v="0"/>
    <n v="0"/>
    <n v="0"/>
    <n v="0"/>
    <n v="0"/>
    <n v="250"/>
    <n v="2430.04"/>
    <n v="0"/>
    <n v="0"/>
  </r>
  <r>
    <x v="6"/>
    <s v="15 Ltr Bkt Only Handle(baby pink)"/>
    <s v="Component"/>
    <s v="Trading"/>
    <s v="Pcs."/>
    <m/>
    <n v="0"/>
    <n v="13"/>
    <n v="6.64"/>
    <n v="124.21"/>
    <n v="0"/>
    <n v="0"/>
    <n v="0"/>
    <n v="0"/>
    <n v="0"/>
    <n v="0"/>
    <n v="612"/>
    <n v="103.28112000000002"/>
    <n v="715.28111999999999"/>
    <n v="5844.6"/>
    <n v="0"/>
    <n v="0"/>
    <n v="0"/>
    <n v="0"/>
    <n v="0"/>
    <n v="0"/>
    <n v="-599"/>
    <n v="-5721.98"/>
    <n v="6.64"/>
    <n v="0"/>
  </r>
  <r>
    <x v="6"/>
    <s v="16 Ltr Bkt Only Handle (baby Pink)"/>
    <s v="Component"/>
    <s v="Trading"/>
    <s v="Pcs."/>
    <m/>
    <n v="0"/>
    <n v="993"/>
    <n v="25.42"/>
    <n v="5827.32"/>
    <n v="0"/>
    <n v="0"/>
    <n v="0"/>
    <n v="0"/>
    <n v="0"/>
    <n v="0"/>
    <n v="0"/>
    <n v="0"/>
    <n v="0"/>
    <n v="0"/>
    <n v="0"/>
    <n v="0"/>
    <n v="0"/>
    <n v="0"/>
    <n v="0"/>
    <n v="0"/>
    <n v="993"/>
    <n v="5827.32"/>
    <n v="25.42"/>
    <n v="0"/>
  </r>
  <r>
    <x v="6"/>
    <s v="16 Ltr Bkt Only Handle (black)"/>
    <s v="Component"/>
    <s v="Trading"/>
    <s v="Pcs."/>
    <m/>
    <n v="0"/>
    <n v="825"/>
    <n v="29.44"/>
    <n v="4798.91"/>
    <n v="0"/>
    <n v="0"/>
    <n v="0"/>
    <n v="0"/>
    <n v="0"/>
    <n v="0"/>
    <n v="0"/>
    <n v="0"/>
    <n v="0"/>
    <n v="0"/>
    <n v="0"/>
    <n v="0"/>
    <n v="0"/>
    <n v="0"/>
    <n v="0"/>
    <n v="0"/>
    <n v="825"/>
    <n v="4798.91"/>
    <n v="29.44"/>
    <n v="0"/>
  </r>
  <r>
    <x v="6"/>
    <s v="16 Ltr Bkt Only Handle (Blue)"/>
    <s v="Component"/>
    <s v="Trading"/>
    <s v="Pcs."/>
    <m/>
    <n v="0"/>
    <n v="370"/>
    <n v="0"/>
    <n v="2121.6"/>
    <n v="0"/>
    <n v="0"/>
    <n v="0"/>
    <n v="0"/>
    <n v="0"/>
    <n v="0"/>
    <n v="0"/>
    <n v="0"/>
    <n v="0"/>
    <n v="0"/>
    <n v="0"/>
    <n v="0"/>
    <n v="0"/>
    <n v="0"/>
    <n v="0"/>
    <n v="0"/>
    <n v="370"/>
    <n v="2121.6"/>
    <n v="0"/>
    <n v="0"/>
  </r>
  <r>
    <x v="6"/>
    <s v="16 Ltr Bkt Only Handle (D. Brown)"/>
    <s v="Component"/>
    <s v="Trading"/>
    <s v="Pcs."/>
    <m/>
    <n v="0"/>
    <n v="3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.05"/>
    <n v="0"/>
  </r>
  <r>
    <x v="6"/>
    <s v="16 Ltr Bkt Only Handle (light Blue)"/>
    <s v="Component"/>
    <s v="Trading"/>
    <s v="Pcs."/>
    <m/>
    <n v="0"/>
    <n v="1015"/>
    <n v="90.93"/>
    <n v="5253.33"/>
    <n v="0"/>
    <n v="0"/>
    <n v="0"/>
    <n v="0"/>
    <n v="0"/>
    <n v="0"/>
    <n v="0"/>
    <n v="0"/>
    <n v="0"/>
    <n v="0"/>
    <n v="0"/>
    <n v="0"/>
    <n v="0"/>
    <n v="0"/>
    <n v="0"/>
    <n v="0"/>
    <n v="1015"/>
    <n v="5253.33"/>
    <n v="90.93"/>
    <n v="0"/>
  </r>
  <r>
    <x v="6"/>
    <s v="16 Ltr Bkt Only Handle (M. White)"/>
    <s v="Component"/>
    <s v="Trading"/>
    <s v="Pcs."/>
    <m/>
    <n v="0"/>
    <n v="941"/>
    <n v="11.02"/>
    <n v="4973.26"/>
    <n v="0"/>
    <n v="0"/>
    <n v="0"/>
    <n v="0"/>
    <n v="0"/>
    <n v="0"/>
    <n v="0"/>
    <n v="0"/>
    <n v="0"/>
    <n v="0"/>
    <n v="0"/>
    <n v="0"/>
    <n v="0"/>
    <n v="0"/>
    <n v="0"/>
    <n v="0"/>
    <n v="941"/>
    <n v="4973.26"/>
    <n v="11.02"/>
    <n v="0"/>
  </r>
  <r>
    <x v="6"/>
    <s v="16 Ltr Bkt Only Handle (M.baize)"/>
    <s v="Component"/>
    <s v="Trading"/>
    <s v="Pcs."/>
    <m/>
    <n v="0"/>
    <n v="888"/>
    <n v="2.71"/>
    <n v="5141.3500000000004"/>
    <n v="0"/>
    <n v="0"/>
    <n v="0"/>
    <n v="0"/>
    <n v="0"/>
    <n v="0"/>
    <n v="0"/>
    <n v="0"/>
    <n v="0"/>
    <n v="0"/>
    <n v="0"/>
    <n v="0"/>
    <n v="0"/>
    <n v="0"/>
    <n v="0"/>
    <n v="0"/>
    <n v="888"/>
    <n v="5141.3500000000004"/>
    <n v="2.71"/>
    <n v="0"/>
  </r>
  <r>
    <x v="6"/>
    <s v="16 Ltr Bkt Only Handle (purpal)"/>
    <s v="Component"/>
    <s v="Trading"/>
    <s v="Pcs."/>
    <m/>
    <n v="0"/>
    <n v="810"/>
    <n v="36.57"/>
    <n v="4226.66"/>
    <n v="0"/>
    <n v="0"/>
    <n v="0"/>
    <n v="0"/>
    <n v="0"/>
    <n v="0"/>
    <n v="0"/>
    <n v="0"/>
    <n v="0"/>
    <n v="0"/>
    <n v="0"/>
    <n v="0"/>
    <n v="0"/>
    <n v="0"/>
    <n v="0"/>
    <n v="0"/>
    <n v="810"/>
    <n v="4226.66"/>
    <n v="36.57"/>
    <n v="0"/>
  </r>
  <r>
    <x v="6"/>
    <s v="16 Ltr. Bkt.Only Handle (Gr.)"/>
    <s v="Component"/>
    <s v="Trading"/>
    <s v="Pcs."/>
    <m/>
    <n v="0"/>
    <n v="1865"/>
    <n v="65.02"/>
    <n v="10172.629999999999"/>
    <n v="0"/>
    <n v="0"/>
    <n v="0"/>
    <n v="0"/>
    <n v="0"/>
    <n v="0"/>
    <n v="0"/>
    <n v="0"/>
    <n v="0"/>
    <n v="0"/>
    <n v="0"/>
    <n v="0"/>
    <n v="0"/>
    <n v="0"/>
    <n v="0"/>
    <n v="0"/>
    <n v="1865"/>
    <n v="10172.629999999999"/>
    <n v="65.02"/>
    <n v="0"/>
  </r>
  <r>
    <x v="6"/>
    <s v="17 Ltr Bkt Only Handle (blue)"/>
    <s v="Component"/>
    <s v="Trading"/>
    <s v="Pcs."/>
    <m/>
    <n v="0"/>
    <n v="66"/>
    <n v="48.72"/>
    <n v="974.32"/>
    <n v="0"/>
    <n v="0"/>
    <n v="0"/>
    <n v="0"/>
    <n v="0"/>
    <n v="0"/>
    <n v="0"/>
    <n v="0"/>
    <n v="0"/>
    <n v="0"/>
    <n v="0"/>
    <n v="0"/>
    <n v="0"/>
    <n v="0"/>
    <n v="0"/>
    <n v="0"/>
    <n v="66"/>
    <n v="974.32"/>
    <n v="48.72"/>
    <n v="0"/>
  </r>
  <r>
    <x v="6"/>
    <s v="17 LTR BKT ONLY HANDLE (G.PIGEON)"/>
    <s v="Component"/>
    <s v="Trading"/>
    <s v="Pcs."/>
    <m/>
    <n v="0"/>
    <n v="-10"/>
    <n v="0"/>
    <n v="-152.11000000000001"/>
    <n v="0"/>
    <n v="0"/>
    <n v="0"/>
    <n v="0"/>
    <n v="0"/>
    <n v="0"/>
    <n v="0"/>
    <n v="0"/>
    <n v="0"/>
    <n v="0"/>
    <n v="0"/>
    <n v="0"/>
    <n v="0"/>
    <n v="0"/>
    <n v="0"/>
    <n v="0"/>
    <n v="-10"/>
    <n v="-152.11000000000001"/>
    <n v="0"/>
    <n v="0"/>
  </r>
  <r>
    <x v="6"/>
    <s v="17 LTR BKT ONLY HANDLE (GRAY)"/>
    <s v="Component"/>
    <s v="Trading"/>
    <s v="Pcs."/>
    <m/>
    <n v="0"/>
    <n v="38"/>
    <n v="0"/>
    <n v="580.41"/>
    <n v="0"/>
    <n v="0"/>
    <n v="0"/>
    <n v="0"/>
    <n v="0"/>
    <n v="0"/>
    <n v="0"/>
    <n v="0"/>
    <n v="0"/>
    <n v="0"/>
    <n v="0"/>
    <n v="0"/>
    <n v="0"/>
    <n v="0"/>
    <n v="0"/>
    <n v="0"/>
    <n v="38"/>
    <n v="580.41"/>
    <n v="0"/>
    <n v="0"/>
  </r>
  <r>
    <x v="6"/>
    <s v="17 Ltr Bkt Only Handle (M.B)"/>
    <s v="Component"/>
    <s v="Trading"/>
    <s v="Pcs."/>
    <m/>
    <n v="0"/>
    <n v="402"/>
    <n v="6"/>
    <n v="5905.88"/>
    <n v="0"/>
    <n v="0"/>
    <n v="0"/>
    <n v="0"/>
    <n v="0"/>
    <n v="0"/>
    <n v="0"/>
    <n v="0"/>
    <n v="0"/>
    <n v="0"/>
    <n v="0"/>
    <n v="0"/>
    <n v="0"/>
    <n v="0"/>
    <n v="0"/>
    <n v="0"/>
    <n v="402"/>
    <n v="5905.88"/>
    <n v="6"/>
    <n v="0"/>
  </r>
  <r>
    <x v="6"/>
    <s v="17 Ltr Bkt Only Handle (M.W)"/>
    <s v="Component"/>
    <s v="Trading"/>
    <s v="Pcs."/>
    <m/>
    <n v="0"/>
    <n v="596"/>
    <n v="3.79"/>
    <n v="8876.11"/>
    <n v="0"/>
    <n v="0"/>
    <n v="0"/>
    <n v="0"/>
    <n v="0"/>
    <n v="0"/>
    <n v="0"/>
    <n v="0"/>
    <n v="0"/>
    <n v="0"/>
    <n v="0"/>
    <n v="0"/>
    <n v="0"/>
    <n v="0"/>
    <n v="0"/>
    <n v="0"/>
    <n v="596"/>
    <n v="8876.11"/>
    <n v="3.79"/>
    <n v="0"/>
  </r>
  <r>
    <x v="6"/>
    <s v="17 Ltr Bkt Only Handle (orange)"/>
    <s v="Component"/>
    <s v="Trading"/>
    <s v="Pcs."/>
    <m/>
    <n v="0"/>
    <n v="93"/>
    <n v="0"/>
    <n v="1320.76"/>
    <n v="0"/>
    <n v="0"/>
    <n v="0"/>
    <n v="0"/>
    <n v="0"/>
    <n v="0"/>
    <n v="0"/>
    <n v="0"/>
    <n v="0"/>
    <n v="0"/>
    <n v="0"/>
    <n v="0"/>
    <n v="0"/>
    <n v="0"/>
    <n v="0"/>
    <n v="0"/>
    <n v="93"/>
    <n v="1320.76"/>
    <n v="0"/>
    <n v="0"/>
  </r>
  <r>
    <x v="6"/>
    <s v="17 Ltr Bkt Only Handle (pink)"/>
    <s v="Component"/>
    <s v="Trading"/>
    <s v="Pcs."/>
    <m/>
    <n v="0"/>
    <n v="259"/>
    <n v="49.12"/>
    <n v="3675.46"/>
    <n v="0"/>
    <n v="0"/>
    <n v="0"/>
    <n v="0"/>
    <n v="0"/>
    <n v="0"/>
    <n v="0"/>
    <n v="0"/>
    <n v="0"/>
    <n v="0"/>
    <n v="0"/>
    <n v="0"/>
    <n v="0"/>
    <n v="0"/>
    <n v="0"/>
    <n v="0"/>
    <n v="259"/>
    <n v="3675.46"/>
    <n v="49.12"/>
    <n v="0"/>
  </r>
  <r>
    <x v="6"/>
    <s v="17 LTR BKT ONLY HANDLE(SILVER)"/>
    <s v="Component"/>
    <s v="Trading"/>
    <s v="Pcs."/>
    <m/>
    <n v="0"/>
    <n v="152"/>
    <n v="0"/>
    <n v="2239.62"/>
    <n v="0"/>
    <n v="0"/>
    <n v="0"/>
    <n v="0"/>
    <n v="0"/>
    <n v="0"/>
    <n v="0"/>
    <n v="0"/>
    <n v="0"/>
    <n v="0"/>
    <n v="0"/>
    <n v="0"/>
    <n v="0"/>
    <n v="0"/>
    <n v="0"/>
    <n v="0"/>
    <n v="152"/>
    <n v="2239.62"/>
    <n v="0"/>
    <n v="0"/>
  </r>
  <r>
    <x v="6"/>
    <s v="18 Ltr Bkt Only Handle (Gr)"/>
    <s v="Rajeshwari"/>
    <s v="Trading"/>
    <s v="Pcs."/>
    <m/>
    <n v="0"/>
    <n v="5"/>
    <n v="0"/>
    <n v="71.64"/>
    <n v="0"/>
    <n v="0"/>
    <n v="0"/>
    <n v="0"/>
    <n v="0"/>
    <n v="0"/>
    <n v="0"/>
    <n v="0"/>
    <n v="0"/>
    <n v="0"/>
    <n v="0"/>
    <n v="0"/>
    <n v="0"/>
    <n v="0"/>
    <n v="0"/>
    <n v="0"/>
    <n v="5"/>
    <n v="71.64"/>
    <n v="0"/>
    <n v="0"/>
  </r>
  <r>
    <x v="6"/>
    <s v="20 Ltr Bucket Handle (orange)"/>
    <s v="Component"/>
    <s v="Trading"/>
    <s v="Pcs."/>
    <m/>
    <n v="0"/>
    <n v="101.98"/>
    <n v="4.8499999999999996"/>
    <n v="1081.44"/>
    <n v="0"/>
    <n v="0"/>
    <n v="0"/>
    <n v="0"/>
    <n v="0"/>
    <n v="0"/>
    <n v="0"/>
    <n v="0"/>
    <n v="0"/>
    <n v="0"/>
    <n v="0"/>
    <n v="0"/>
    <n v="0"/>
    <n v="0"/>
    <n v="0"/>
    <n v="0"/>
    <n v="101.98"/>
    <n v="1081.44"/>
    <n v="4.8499999999999996"/>
    <n v="0"/>
  </r>
  <r>
    <x v="6"/>
    <s v="20 LTR BUCKET ONLY HANDLE (BLUE)"/>
    <s v="Component"/>
    <s v="Trading"/>
    <s v="Pcs."/>
    <m/>
    <n v="0"/>
    <n v="341"/>
    <n v="22.94"/>
    <n v="3717.46"/>
    <n v="0"/>
    <n v="0"/>
    <n v="0"/>
    <n v="0"/>
    <n v="0"/>
    <n v="0"/>
    <n v="0"/>
    <n v="0"/>
    <n v="0"/>
    <n v="0"/>
    <n v="0"/>
    <n v="0"/>
    <n v="0"/>
    <n v="0"/>
    <n v="0"/>
    <n v="0"/>
    <n v="341"/>
    <n v="3717.46"/>
    <n v="22.94"/>
    <n v="0"/>
  </r>
  <r>
    <x v="6"/>
    <s v="20 LTR BUCKET ONLY HANDLE (PINK)"/>
    <s v="Component"/>
    <s v="Trading"/>
    <s v="Pcs."/>
    <m/>
    <n v="0"/>
    <n v="86"/>
    <n v="16.93"/>
    <n v="928.4"/>
    <n v="0"/>
    <n v="0"/>
    <n v="0"/>
    <n v="0"/>
    <n v="0"/>
    <n v="0"/>
    <n v="0"/>
    <n v="0"/>
    <n v="0"/>
    <n v="0"/>
    <n v="0"/>
    <n v="0"/>
    <n v="0"/>
    <n v="0"/>
    <n v="0"/>
    <n v="0"/>
    <n v="86"/>
    <n v="928.4"/>
    <n v="16.93"/>
    <n v="0"/>
  </r>
  <r>
    <x v="6"/>
    <s v="20 Ltr Bucket Only Handle M Baize"/>
    <s v="Component"/>
    <s v="Trading"/>
    <s v="Pcs."/>
    <m/>
    <n v="0"/>
    <n v="6"/>
    <n v="3.79"/>
    <n v="65.010000000000005"/>
    <n v="0"/>
    <n v="0"/>
    <n v="0"/>
    <n v="0"/>
    <n v="0"/>
    <n v="0"/>
    <n v="0"/>
    <n v="0"/>
    <n v="0"/>
    <n v="0"/>
    <n v="0"/>
    <n v="0"/>
    <n v="0"/>
    <n v="0"/>
    <n v="0"/>
    <n v="0"/>
    <n v="6"/>
    <n v="65.010000000000005"/>
    <n v="3.79"/>
    <n v="0"/>
  </r>
  <r>
    <x v="6"/>
    <s v="20 Ltr Bucket Only Handle M White"/>
    <s v="Component"/>
    <s v="Trading"/>
    <s v="Pcs."/>
    <m/>
    <n v="0"/>
    <n v="1"/>
    <n v="1.54"/>
    <n v="10.92"/>
    <n v="0"/>
    <n v="0"/>
    <n v="0"/>
    <n v="0"/>
    <n v="0"/>
    <n v="0"/>
    <n v="0"/>
    <n v="0"/>
    <n v="0"/>
    <n v="0"/>
    <n v="0"/>
    <n v="0"/>
    <n v="0"/>
    <n v="0"/>
    <n v="0"/>
    <n v="0"/>
    <n v="1"/>
    <n v="10.92"/>
    <n v="1.54"/>
    <n v="0"/>
  </r>
  <r>
    <x v="6"/>
    <s v="20 Ltr Bucket Only Handle silver"/>
    <s v="Component"/>
    <s v="Trading"/>
    <s v="Pcs."/>
    <m/>
    <n v="0"/>
    <n v="579"/>
    <n v="2.48"/>
    <n v="6261.52"/>
    <n v="0"/>
    <n v="0"/>
    <n v="0"/>
    <n v="0"/>
    <n v="0"/>
    <n v="0"/>
    <n v="0"/>
    <n v="0"/>
    <n v="0"/>
    <n v="0"/>
    <n v="0"/>
    <n v="0"/>
    <n v="0"/>
    <n v="0"/>
    <n v="0"/>
    <n v="0"/>
    <n v="579"/>
    <n v="6261.52"/>
    <n v="2.48"/>
    <n v="0"/>
  </r>
  <r>
    <x v="6"/>
    <s v="20 Ltr. Container (Scrap)"/>
    <s v="GROW PACK"/>
    <s v="Trading"/>
    <s v="Kgs."/>
    <m/>
    <n v="0"/>
    <n v="0"/>
    <n v="0"/>
    <n v="0"/>
    <n v="0"/>
    <n v="0"/>
    <n v="0"/>
    <n v="0"/>
    <n v="0"/>
    <n v="0"/>
    <n v="109"/>
    <n v="18.394840000000002"/>
    <n v="127.39484"/>
    <n v="0"/>
    <n v="0"/>
    <n v="0"/>
    <n v="0"/>
    <n v="0"/>
    <n v="0"/>
    <n v="0"/>
    <n v="-109"/>
    <n v="0"/>
    <n v="0"/>
    <n v="0"/>
  </r>
  <r>
    <x v="6"/>
    <s v="20 Ltr. Container Mould"/>
    <s v="Mould for Job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2007 PLANTER 7 NO.(BL)"/>
    <s v="PLANTER"/>
    <s v="Finished Good"/>
    <s v="Pcs."/>
    <n v="100"/>
    <n v="109"/>
    <n v="307"/>
    <n v="54.66"/>
    <n v="3683.08"/>
    <n v="0"/>
    <n v="0"/>
    <n v="0"/>
    <n v="0"/>
    <n v="0"/>
    <n v="0"/>
    <n v="0"/>
    <n v="0"/>
    <n v="0"/>
    <n v="0"/>
    <n v="33.463000000000001"/>
    <n v="0"/>
    <n v="0"/>
    <n v="0"/>
    <n v="0"/>
    <n v="0"/>
    <n v="307"/>
    <n v="3683.08"/>
    <n v="54.66"/>
    <n v="0"/>
  </r>
  <r>
    <x v="6"/>
    <s v="2007 PLANTER 7 NO.(BR)"/>
    <s v="PLANTER"/>
    <s v="Finished Good"/>
    <s v="Pcs."/>
    <n v="100"/>
    <n v="109"/>
    <n v="390"/>
    <n v="41.42"/>
    <n v="6905.98"/>
    <n v="0"/>
    <n v="0"/>
    <n v="0"/>
    <n v="0"/>
    <n v="192"/>
    <n v="3744"/>
    <n v="0"/>
    <n v="0"/>
    <n v="0"/>
    <n v="0"/>
    <n v="42.51"/>
    <n v="0"/>
    <n v="0"/>
    <n v="0"/>
    <n v="0"/>
    <n v="20.928000000000001"/>
    <n v="198"/>
    <n v="3506.11"/>
    <n v="20.492000000000001"/>
    <n v="0"/>
  </r>
  <r>
    <x v="6"/>
    <s v="2007 PLANTER 7 NO.(GR)"/>
    <s v="PLANTER"/>
    <s v="Finished Good"/>
    <s v="Pcs."/>
    <n v="100"/>
    <n v="109"/>
    <n v="248"/>
    <n v="28.96"/>
    <n v="2958.86"/>
    <n v="0"/>
    <n v="0"/>
    <n v="0"/>
    <n v="0"/>
    <n v="0"/>
    <n v="0"/>
    <n v="0"/>
    <n v="0"/>
    <n v="0"/>
    <n v="0"/>
    <n v="27.032"/>
    <n v="0"/>
    <n v="0"/>
    <n v="0"/>
    <n v="0"/>
    <n v="0"/>
    <n v="248"/>
    <n v="2958.86"/>
    <n v="28.96"/>
    <n v="0"/>
  </r>
  <r>
    <x v="6"/>
    <s v="2007 PLANTER 7 NO.(MB)"/>
    <s v="PLANTER"/>
    <s v="Finished Good"/>
    <s v="Pcs."/>
    <n v="100"/>
    <n v="109"/>
    <n v="334"/>
    <n v="60.32"/>
    <n v="3115.78"/>
    <n v="0"/>
    <n v="0"/>
    <n v="0"/>
    <n v="0"/>
    <n v="0"/>
    <n v="0"/>
    <n v="0"/>
    <n v="0"/>
    <n v="0"/>
    <n v="0"/>
    <n v="36.405999999999999"/>
    <n v="0"/>
    <n v="0"/>
    <n v="0"/>
    <n v="0"/>
    <n v="0"/>
    <n v="334"/>
    <n v="3115.78"/>
    <n v="60.32"/>
    <n v="0"/>
  </r>
  <r>
    <x v="6"/>
    <s v="2007 PLANTER 7 NO.(MW)"/>
    <s v="PLANTER"/>
    <s v="Finished Good"/>
    <s v="Pcs."/>
    <n v="100"/>
    <n v="109"/>
    <n v="368"/>
    <n v="50.01"/>
    <n v="5759"/>
    <n v="0"/>
    <n v="0"/>
    <n v="0"/>
    <n v="0"/>
    <n v="0"/>
    <n v="0"/>
    <n v="0"/>
    <n v="0"/>
    <n v="0"/>
    <n v="0"/>
    <n v="40.112000000000002"/>
    <n v="0"/>
    <n v="0"/>
    <n v="0"/>
    <n v="0"/>
    <n v="0"/>
    <n v="368"/>
    <n v="5759"/>
    <n v="50.01"/>
    <n v="0"/>
  </r>
  <r>
    <x v="6"/>
    <s v="2007 PLANTER 7 NO.(R)"/>
    <s v="PLANTER"/>
    <s v="Finished Good"/>
    <s v="Pcs."/>
    <n v="100"/>
    <n v="109"/>
    <n v="261"/>
    <n v="57.25"/>
    <n v="3249.88"/>
    <n v="0"/>
    <n v="0"/>
    <n v="0"/>
    <n v="0"/>
    <n v="0"/>
    <n v="0"/>
    <n v="0"/>
    <n v="0"/>
    <n v="0"/>
    <n v="0"/>
    <n v="28.449000000000002"/>
    <n v="0"/>
    <n v="0"/>
    <n v="0"/>
    <n v="0"/>
    <n v="0"/>
    <n v="261"/>
    <n v="3249.88"/>
    <n v="57.25"/>
    <n v="0"/>
  </r>
  <r>
    <x v="6"/>
    <s v="2007 PLANTER 7 NO.(W)"/>
    <s v="PLANTER"/>
    <s v="Finished Good"/>
    <s v="Pcs."/>
    <n v="100"/>
    <n v="109"/>
    <n v="590"/>
    <n v="33.14"/>
    <n v="11907.34"/>
    <n v="0"/>
    <n v="0"/>
    <n v="0"/>
    <n v="0"/>
    <n v="0"/>
    <n v="0"/>
    <n v="0"/>
    <n v="0"/>
    <n v="0"/>
    <n v="0"/>
    <n v="64.31"/>
    <n v="0"/>
    <n v="0"/>
    <n v="0"/>
    <n v="0"/>
    <n v="0"/>
    <n v="590"/>
    <n v="11907.34"/>
    <n v="33.14"/>
    <n v="0"/>
  </r>
  <r>
    <x v="6"/>
    <s v="2007 PLANTER 7 NO.(Y)"/>
    <s v="PLANTER"/>
    <s v="Finished Good"/>
    <s v="Pcs."/>
    <n v="100"/>
    <n v="109"/>
    <n v="309"/>
    <n v="56.97"/>
    <n v="3652.08"/>
    <n v="0"/>
    <n v="0"/>
    <n v="0"/>
    <n v="0"/>
    <n v="0"/>
    <n v="0"/>
    <n v="0"/>
    <n v="0"/>
    <n v="0"/>
    <n v="0"/>
    <n v="33.680999999999997"/>
    <n v="0"/>
    <n v="0"/>
    <n v="0"/>
    <n v="0"/>
    <n v="0"/>
    <n v="309"/>
    <n v="3652.08"/>
    <n v="56.97"/>
    <n v="0"/>
  </r>
  <r>
    <x v="6"/>
    <s v="2007 PLANTER NO.07 (MIX)"/>
    <s v="PLANTER"/>
    <s v="Finished Good"/>
    <s v="Pcs."/>
    <n v="100"/>
    <n v="109"/>
    <n v="-192"/>
    <n v="6.27"/>
    <n v="-4529.28"/>
    <n v="0"/>
    <n v="0"/>
    <n v="0"/>
    <n v="0"/>
    <n v="54"/>
    <n v="1236.06"/>
    <n v="0"/>
    <n v="0"/>
    <n v="0"/>
    <n v="0"/>
    <n v="-20.928000000000001"/>
    <n v="0"/>
    <n v="0"/>
    <n v="30"/>
    <n v="30"/>
    <n v="5.8860000000000001"/>
    <n v="-246"/>
    <n v="-5765.34"/>
    <n v="30.383999999999997"/>
    <n v="0"/>
  </r>
  <r>
    <x v="6"/>
    <s v="2009 PLANTER NO.09 (MIX)"/>
    <s v="PLANTER"/>
    <s v="Finished Good"/>
    <s v="Pcs."/>
    <n v="160"/>
    <n v="174"/>
    <n v="-48"/>
    <n v="11.12"/>
    <n v="-5259.84"/>
    <n v="0"/>
    <n v="0"/>
    <n v="288"/>
    <n v="8975.52"/>
    <n v="192"/>
    <n v="6252.48"/>
    <n v="0"/>
    <n v="0"/>
    <n v="0"/>
    <n v="0"/>
    <n v="-8.3520000000000003"/>
    <n v="46.08"/>
    <n v="7.7363712000000007"/>
    <n v="0"/>
    <n v="53.816371199999999"/>
    <n v="33.408000000000001"/>
    <n v="48"/>
    <n v="-1447.92"/>
    <n v="31.528371199999995"/>
    <n v="0"/>
  </r>
  <r>
    <x v="6"/>
    <s v="2009 PLANTER NO.9 (BLACK)"/>
    <s v="PLANTER"/>
    <s v="Finished Good"/>
    <s v="Pcs."/>
    <n v="160"/>
    <n v="174"/>
    <n v="207"/>
    <n v="27.99"/>
    <n v="3961.09"/>
    <n v="0"/>
    <n v="0"/>
    <n v="0"/>
    <n v="0"/>
    <n v="36"/>
    <n v="1156.32"/>
    <n v="36"/>
    <n v="6.0753600000000008"/>
    <n v="42.075360000000003"/>
    <n v="642.24"/>
    <n v="36.018000000000001"/>
    <n v="0"/>
    <n v="0"/>
    <n v="0"/>
    <n v="0"/>
    <n v="6.2640000000000002"/>
    <n v="135"/>
    <n v="2676.41"/>
    <n v="21.725999999999999"/>
    <n v="0"/>
  </r>
  <r>
    <x v="6"/>
    <s v="2009 PLANTER NO.9 (BROWN)"/>
    <s v="PLANTER"/>
    <s v="Finished Good"/>
    <s v="Pcs."/>
    <n v="160"/>
    <n v="174"/>
    <n v="914"/>
    <n v="10.39"/>
    <n v="40216"/>
    <n v="0"/>
    <n v="0"/>
    <n v="0"/>
    <n v="0"/>
    <n v="0"/>
    <n v="0"/>
    <n v="36"/>
    <n v="6.0753600000000008"/>
    <n v="42.075360000000003"/>
    <n v="1584"/>
    <n v="159.036"/>
    <n v="0"/>
    <n v="0"/>
    <n v="0"/>
    <n v="0"/>
    <n v="0"/>
    <n v="878"/>
    <n v="31482"/>
    <n v="10.39"/>
    <n v="0"/>
  </r>
  <r>
    <x v="6"/>
    <s v="2009 PLANTER NO.9 (GREEN)"/>
    <s v="PLANTER"/>
    <s v="Finished Good"/>
    <s v="Pcs."/>
    <n v="160"/>
    <n v="174"/>
    <n v="220"/>
    <n v="41.73"/>
    <n v="3945.54"/>
    <n v="0"/>
    <n v="0"/>
    <n v="0"/>
    <n v="0"/>
    <n v="12"/>
    <n v="396"/>
    <n v="36"/>
    <n v="6.0753600000000008"/>
    <n v="42.075360000000003"/>
    <n v="645.48"/>
    <n v="38.28"/>
    <n v="0"/>
    <n v="0"/>
    <n v="0"/>
    <n v="0"/>
    <n v="2.0880000000000001"/>
    <n v="172"/>
    <n v="2636.27"/>
    <n v="39.641999999999996"/>
    <n v="0"/>
  </r>
  <r>
    <x v="6"/>
    <s v="2009 PLANTER NO.9 (MB)"/>
    <s v="PLANTER"/>
    <s v="Finished Good"/>
    <s v="Pcs."/>
    <n v="160"/>
    <n v="174"/>
    <n v="302"/>
    <n v="3.49"/>
    <n v="10535.57"/>
    <n v="0"/>
    <n v="0"/>
    <n v="0"/>
    <n v="0"/>
    <n v="0"/>
    <n v="0"/>
    <n v="36"/>
    <n v="6.0753600000000008"/>
    <n v="42.075360000000003"/>
    <n v="1256.04"/>
    <n v="52.548000000000002"/>
    <n v="0"/>
    <n v="0"/>
    <n v="0"/>
    <n v="0"/>
    <n v="0"/>
    <n v="266"/>
    <n v="9279.67"/>
    <n v="3.49"/>
    <n v="0"/>
  </r>
  <r>
    <x v="6"/>
    <s v="2009 PLANTER NO.9 (MW)"/>
    <s v="PLANTER"/>
    <s v="Finished Good"/>
    <s v="Pcs."/>
    <n v="160"/>
    <n v="174"/>
    <n v="148"/>
    <n v="12.38"/>
    <n v="4342.8500000000004"/>
    <n v="0"/>
    <n v="0"/>
    <n v="0"/>
    <n v="0"/>
    <n v="0"/>
    <n v="0"/>
    <n v="36"/>
    <n v="6.0753600000000008"/>
    <n v="42.075360000000003"/>
    <n v="1056.24"/>
    <n v="25.751999999999999"/>
    <n v="0"/>
    <n v="0"/>
    <n v="0"/>
    <n v="0"/>
    <n v="0"/>
    <n v="112"/>
    <n v="3286.48"/>
    <n v="12.38"/>
    <n v="0"/>
  </r>
  <r>
    <x v="6"/>
    <s v="2009 PLANTER NO.9 (R)"/>
    <s v="PLANTER"/>
    <s v="Finished Good"/>
    <s v="Pcs."/>
    <n v="160"/>
    <n v="174"/>
    <n v="209"/>
    <n v="40.78"/>
    <n v="4639.1000000000004"/>
    <n v="0"/>
    <n v="0"/>
    <n v="0"/>
    <n v="0"/>
    <n v="12"/>
    <n v="396"/>
    <n v="36"/>
    <n v="6.0753600000000008"/>
    <n v="42.075360000000003"/>
    <n v="716.76"/>
    <n v="36.366"/>
    <n v="0"/>
    <n v="0"/>
    <n v="0"/>
    <n v="0"/>
    <n v="2.0880000000000001"/>
    <n v="161"/>
    <n v="3683.41"/>
    <n v="38.692"/>
    <n v="0"/>
  </r>
  <r>
    <x v="6"/>
    <s v="2009 PLANTER NO.9 (WHITE)"/>
    <s v="PLANTER"/>
    <s v="Finished Good"/>
    <s v="Pcs."/>
    <n v="160"/>
    <n v="174"/>
    <n v="331"/>
    <n v="37.67"/>
    <n v="14564"/>
    <n v="0"/>
    <n v="0"/>
    <n v="0"/>
    <n v="0"/>
    <n v="0"/>
    <n v="0"/>
    <n v="36"/>
    <n v="6.0753600000000008"/>
    <n v="42.075360000000003"/>
    <n v="1584"/>
    <n v="57.594000000000001"/>
    <n v="0"/>
    <n v="0"/>
    <n v="20"/>
    <n v="20"/>
    <n v="0"/>
    <n v="295"/>
    <n v="12980"/>
    <n v="57.67"/>
    <n v="0"/>
  </r>
  <r>
    <x v="6"/>
    <s v="2009 PLANTER NO.9 (Y)"/>
    <s v="PLANTER"/>
    <s v="Finished Good"/>
    <s v="Pcs."/>
    <n v="160"/>
    <n v="174"/>
    <n v="400"/>
    <n v="8.9600000000000009"/>
    <n v="15860.18"/>
    <n v="0"/>
    <n v="0"/>
    <n v="0"/>
    <n v="0"/>
    <n v="0"/>
    <n v="0"/>
    <n v="36"/>
    <n v="6.0753600000000008"/>
    <n v="42.075360000000003"/>
    <n v="1346.76"/>
    <n v="69.599999999999994"/>
    <n v="0"/>
    <n v="0"/>
    <n v="0"/>
    <n v="0"/>
    <n v="0"/>
    <n v="364"/>
    <n v="14513.56"/>
    <n v="8.9600000000000009"/>
    <n v="0"/>
  </r>
  <r>
    <x v="6"/>
    <s v="2012 PLANTER 12 NO.(GR)"/>
    <s v="PLANTER"/>
    <s v="Finished Good"/>
    <s v="Pcs."/>
    <n v="265"/>
    <n v="289"/>
    <n v="360.5"/>
    <n v="120.54"/>
    <n v="12666.95"/>
    <n v="0"/>
    <n v="0"/>
    <n v="0"/>
    <n v="0"/>
    <n v="12"/>
    <n v="668.28"/>
    <n v="19"/>
    <n v="3.2064400000000002"/>
    <n v="22.206440000000001"/>
    <n v="611.61"/>
    <n v="104.1845"/>
    <n v="0"/>
    <n v="0"/>
    <n v="0"/>
    <n v="0"/>
    <n v="3.468"/>
    <n v="329.5"/>
    <n v="10461.469999999999"/>
    <n v="117.072"/>
    <n v="0"/>
  </r>
  <r>
    <x v="6"/>
    <s v="2012 PLANTER NO.12 (BL)"/>
    <s v="PLANTER"/>
    <s v="Finished Good"/>
    <s v="Pcs."/>
    <n v="265"/>
    <n v="289"/>
    <n v="245.5"/>
    <n v="189.26"/>
    <n v="7522.41"/>
    <n v="0"/>
    <n v="0"/>
    <n v="0"/>
    <n v="0"/>
    <n v="36"/>
    <n v="1951.2"/>
    <n v="15"/>
    <n v="2.5314000000000001"/>
    <n v="17.531400000000001"/>
    <n v="459.6"/>
    <n v="70.9495"/>
    <n v="0"/>
    <n v="0"/>
    <n v="0"/>
    <n v="0"/>
    <n v="10.404"/>
    <n v="194.5"/>
    <n v="5193.59"/>
    <n v="178.85599999999999"/>
    <n v="0"/>
  </r>
  <r>
    <x v="6"/>
    <s v="2012 PLANTER NO.12 (BR)"/>
    <s v="PLANTER"/>
    <s v="Finished Good"/>
    <s v="Pcs."/>
    <n v="265"/>
    <n v="289"/>
    <n v="217.5"/>
    <n v="152.02000000000001"/>
    <n v="7098.44"/>
    <n v="0"/>
    <n v="0"/>
    <n v="0"/>
    <n v="0"/>
    <n v="100"/>
    <n v="5100"/>
    <n v="15"/>
    <n v="2.5314000000000001"/>
    <n v="17.531400000000001"/>
    <n v="489.6"/>
    <n v="62.857500000000002"/>
    <n v="0"/>
    <n v="0"/>
    <n v="110"/>
    <n v="110"/>
    <n v="28.9"/>
    <n v="102.5"/>
    <n v="3345.24"/>
    <n v="233.11999999999998"/>
    <n v="0"/>
  </r>
  <r>
    <x v="6"/>
    <s v="2012 PLANTER NO.12 (MB)"/>
    <s v="PLANTER"/>
    <s v="Finished Good"/>
    <s v="Pcs."/>
    <n v="265"/>
    <n v="289"/>
    <n v="284.5"/>
    <n v="185.71"/>
    <n v="8684.09"/>
    <n v="0"/>
    <n v="0"/>
    <n v="0"/>
    <n v="0"/>
    <n v="36"/>
    <n v="1969.08"/>
    <n v="15"/>
    <n v="2.5314000000000001"/>
    <n v="17.531400000000001"/>
    <n v="457.8"/>
    <n v="82.220500000000001"/>
    <n v="0"/>
    <n v="0"/>
    <n v="0"/>
    <n v="0"/>
    <n v="10.404"/>
    <n v="233.5"/>
    <n v="5600.55"/>
    <n v="175.30600000000001"/>
    <n v="0"/>
  </r>
  <r>
    <x v="6"/>
    <s v="2012 PLANTER NO.12 (MIX)"/>
    <s v="PLANTER"/>
    <s v="Finished Good"/>
    <s v="Pcs."/>
    <n v="265"/>
    <n v="289"/>
    <n v="-100"/>
    <n v="3.4"/>
    <n v="-5898"/>
    <n v="0"/>
    <n v="0"/>
    <n v="124"/>
    <n v="3949.31"/>
    <n v="124"/>
    <n v="6473.28"/>
    <n v="0"/>
    <n v="0"/>
    <n v="0"/>
    <n v="0"/>
    <n v="-28.9"/>
    <n v="32.86"/>
    <n v="5.5168654000000004"/>
    <n v="20"/>
    <n v="58.3768654"/>
    <n v="35.835999999999999"/>
    <n v="-100"/>
    <n v="-5100"/>
    <n v="25.9408654"/>
    <n v="0"/>
  </r>
  <r>
    <x v="6"/>
    <s v="2012 PLANTER NO.12 (MW)"/>
    <s v="PLANTER"/>
    <s v="Finished Good"/>
    <s v="Pcs."/>
    <n v="265"/>
    <n v="289"/>
    <n v="228.5"/>
    <n v="63.18"/>
    <n v="7697.09"/>
    <n v="0"/>
    <n v="0"/>
    <n v="0"/>
    <n v="0"/>
    <n v="0"/>
    <n v="0"/>
    <n v="15"/>
    <n v="2.5314000000000001"/>
    <n v="17.531400000000001"/>
    <n v="505.35"/>
    <n v="66.036500000000004"/>
    <n v="0"/>
    <n v="0"/>
    <n v="0"/>
    <n v="0"/>
    <n v="0"/>
    <n v="213.5"/>
    <n v="7191.81"/>
    <n v="63.18"/>
    <n v="0"/>
  </r>
  <r>
    <x v="6"/>
    <s v="2012 PLANTER NO.12 (R)"/>
    <s v="PLANTER"/>
    <s v="Finished Good"/>
    <s v="Pcs."/>
    <n v="265"/>
    <n v="289"/>
    <n v="187.5"/>
    <n v="128.84"/>
    <n v="5707.33"/>
    <n v="0"/>
    <n v="0"/>
    <n v="0"/>
    <n v="0"/>
    <n v="12"/>
    <n v="668.28"/>
    <n v="15"/>
    <n v="2.5314000000000001"/>
    <n v="17.531400000000001"/>
    <n v="456.6"/>
    <n v="54.1875"/>
    <n v="0"/>
    <n v="0"/>
    <n v="0"/>
    <n v="0"/>
    <n v="3.468"/>
    <n v="160.5"/>
    <n v="3896.29"/>
    <n v="125.372"/>
    <n v="0"/>
  </r>
  <r>
    <x v="6"/>
    <s v="2012 PLANTER NO.12 (W)"/>
    <s v="PLANTER"/>
    <s v="Finished Good"/>
    <s v="Pcs."/>
    <n v="265"/>
    <n v="289"/>
    <n v="165.5"/>
    <n v="144.16"/>
    <n v="4961.07"/>
    <n v="0"/>
    <n v="0"/>
    <n v="0"/>
    <n v="0"/>
    <n v="24"/>
    <n v="1300.8"/>
    <n v="15"/>
    <n v="2.5314000000000001"/>
    <n v="17.531400000000001"/>
    <n v="449.7"/>
    <n v="47.829500000000003"/>
    <n v="0"/>
    <n v="0"/>
    <n v="0"/>
    <n v="0"/>
    <n v="6.9359999999999999"/>
    <n v="126.5"/>
    <n v="3792"/>
    <n v="137.22399999999999"/>
    <n v="0"/>
  </r>
  <r>
    <x v="6"/>
    <s v="2012 PLANTER NO.12 (Y)"/>
    <s v="PLANTER"/>
    <s v="Finished Good"/>
    <s v="Pcs."/>
    <n v="265"/>
    <n v="289"/>
    <n v="325.5"/>
    <n v="155.58000000000001"/>
    <n v="9918.57"/>
    <n v="0"/>
    <n v="0"/>
    <n v="0"/>
    <n v="0"/>
    <n v="12"/>
    <n v="668.28"/>
    <n v="15"/>
    <n v="2.5314000000000001"/>
    <n v="17.531400000000001"/>
    <n v="457.05"/>
    <n v="94.069500000000005"/>
    <n v="0"/>
    <n v="0"/>
    <n v="0"/>
    <n v="0"/>
    <n v="3.468"/>
    <n v="298.5"/>
    <n v="9095.83"/>
    <n v="152.11200000000002"/>
    <n v="0"/>
  </r>
  <r>
    <x v="6"/>
    <s v="2014 PLANTER NO.14 (BLACK)"/>
    <s v="PLANTER"/>
    <s v="Finished Good"/>
    <s v="Pcs."/>
    <n v="420"/>
    <n v="458"/>
    <n v="47.5"/>
    <n v="54.97"/>
    <n v="2314.36"/>
    <n v="0"/>
    <n v="0"/>
    <n v="211"/>
    <n v="9298.77"/>
    <n v="0"/>
    <n v="0"/>
    <n v="15"/>
    <n v="2.5314000000000001"/>
    <n v="17.531400000000001"/>
    <n v="730.8"/>
    <n v="21.754999999999999"/>
    <n v="88.62"/>
    <n v="14.878411800000002"/>
    <n v="0"/>
    <n v="103.49841180000001"/>
    <n v="0"/>
    <n v="243.5"/>
    <n v="9816.74"/>
    <n v="158.46841180000001"/>
    <n v="0"/>
  </r>
  <r>
    <x v="6"/>
    <s v="2014 PLANTER NO.14 (BROWN)"/>
    <s v="PLANTER"/>
    <s v="Finished Good"/>
    <s v="Pcs."/>
    <n v="420"/>
    <n v="458"/>
    <n v="19.5"/>
    <n v="37.06"/>
    <n v="1676.75"/>
    <n v="0"/>
    <n v="0"/>
    <n v="252"/>
    <n v="11516.83"/>
    <n v="60"/>
    <n v="4545"/>
    <n v="15"/>
    <n v="2.5314000000000001"/>
    <n v="17.531400000000001"/>
    <n v="1289.8499999999999"/>
    <n v="8.9309999999999992"/>
    <n v="105.84"/>
    <n v="17.769477600000002"/>
    <n v="0"/>
    <n v="123.60947760000001"/>
    <n v="27.48"/>
    <n v="196.5"/>
    <n v="9548.94"/>
    <n v="133.1894776"/>
    <n v="0"/>
  </r>
  <r>
    <x v="6"/>
    <s v="2014 PLANTER NO.14 (GR)"/>
    <s v="PLANTER"/>
    <s v="Finished Good"/>
    <s v="Pcs."/>
    <n v="420"/>
    <n v="458"/>
    <n v="0.5"/>
    <n v="58.85"/>
    <n v="24.3"/>
    <n v="0"/>
    <n v="0"/>
    <n v="208"/>
    <n v="9743.0300000000007"/>
    <n v="0"/>
    <n v="0"/>
    <n v="15"/>
    <n v="2.5314000000000001"/>
    <n v="17.531400000000001"/>
    <n v="729"/>
    <n v="0.22900000000000001"/>
    <n v="87.36"/>
    <n v="14.666870400000001"/>
    <n v="0"/>
    <n v="102.02687040000001"/>
    <n v="0"/>
    <n v="193.5"/>
    <n v="7894.07"/>
    <n v="160.8768704"/>
    <n v="0"/>
  </r>
  <r>
    <x v="6"/>
    <s v="2014 PLANTER NO.14 (MB)"/>
    <s v="PLANTER"/>
    <s v="Finished Good"/>
    <s v="Pcs."/>
    <n v="420"/>
    <n v="458"/>
    <n v="82.5"/>
    <n v="58.65"/>
    <n v="4160.1000000000004"/>
    <n v="0"/>
    <n v="0"/>
    <n v="199"/>
    <n v="9017.84"/>
    <n v="0"/>
    <n v="0"/>
    <n v="15"/>
    <n v="2.5314000000000001"/>
    <n v="17.531400000000001"/>
    <n v="756.45"/>
    <n v="37.784999999999997"/>
    <n v="83.58"/>
    <n v="14.032246200000001"/>
    <n v="0"/>
    <n v="97.612246200000001"/>
    <n v="0"/>
    <n v="266.5"/>
    <n v="10720.25"/>
    <n v="156.26224619999999"/>
    <n v="0"/>
  </r>
  <r>
    <x v="6"/>
    <s v="2014 PLANTER NO.14 (MIX)"/>
    <s v="PLANTER"/>
    <s v="Finished Good"/>
    <s v="Pcs."/>
    <n v="420"/>
    <n v="458"/>
    <n v="-60"/>
    <n v="36.07"/>
    <n v="-5264.4"/>
    <n v="0"/>
    <n v="0"/>
    <n v="120"/>
    <n v="6395.85"/>
    <n v="84"/>
    <n v="6587.64"/>
    <n v="0"/>
    <n v="0"/>
    <n v="0"/>
    <n v="0"/>
    <n v="-27.48"/>
    <n v="50.4"/>
    <n v="8.4616559999999996"/>
    <n v="0"/>
    <n v="58.861655999999996"/>
    <n v="38.472000000000001"/>
    <n v="-24"/>
    <n v="-1279.17"/>
    <n v="56.459656000000003"/>
    <n v="0"/>
  </r>
  <r>
    <x v="6"/>
    <s v="2014 PLANTER NO.14 (MW)"/>
    <s v="PLANTER"/>
    <s v="Finished Good"/>
    <s v="Pcs."/>
    <n v="420"/>
    <n v="458"/>
    <n v="45.5"/>
    <n v="210.75"/>
    <n v="2191.94"/>
    <n v="0"/>
    <n v="0"/>
    <n v="209"/>
    <n v="9459.68"/>
    <n v="0"/>
    <n v="0"/>
    <n v="15"/>
    <n v="2.5314000000000001"/>
    <n v="17.531400000000001"/>
    <n v="722.55"/>
    <n v="20.838999999999999"/>
    <n v="87.78"/>
    <n v="14.737384200000001"/>
    <n v="0"/>
    <n v="102.51738420000001"/>
    <n v="0"/>
    <n v="239.5"/>
    <n v="10964.88"/>
    <n v="313.26738420000004"/>
    <n v="0"/>
  </r>
  <r>
    <x v="6"/>
    <s v="2014 PLANTER NO.14 (R)"/>
    <s v="PLANTER"/>
    <s v="Finished Good"/>
    <s v="Pcs."/>
    <n v="420"/>
    <n v="458"/>
    <n v="24.5"/>
    <n v="103.8"/>
    <n v="1144.8699999999999"/>
    <n v="0"/>
    <n v="0"/>
    <n v="214"/>
    <n v="9843.9699999999993"/>
    <n v="0"/>
    <n v="0"/>
    <n v="15"/>
    <n v="2.5314000000000001"/>
    <n v="17.531400000000001"/>
    <n v="700.95"/>
    <n v="11.221"/>
    <n v="89.88"/>
    <n v="15.0899532"/>
    <n v="0"/>
    <n v="104.96995319999999"/>
    <n v="0"/>
    <n v="223.5"/>
    <n v="8569"/>
    <n v="208.76995319999997"/>
    <n v="0"/>
  </r>
  <r>
    <x v="6"/>
    <s v="2014 PLANTER NO.14 (WHITE)"/>
    <s v="PLANTER"/>
    <s v="Finished Good"/>
    <s v="Pcs."/>
    <n v="420"/>
    <n v="458"/>
    <n v="1.5"/>
    <n v="85.47"/>
    <n v="73.56"/>
    <n v="0"/>
    <n v="0"/>
    <n v="211"/>
    <n v="9370.31"/>
    <n v="0"/>
    <n v="0"/>
    <n v="15"/>
    <n v="2.5314000000000001"/>
    <n v="17.531400000000001"/>
    <n v="735.6"/>
    <n v="0.68700000000000006"/>
    <n v="88.62"/>
    <n v="14.878411800000002"/>
    <n v="0"/>
    <n v="103.49841180000001"/>
    <n v="0"/>
    <n v="197.5"/>
    <n v="8777.24"/>
    <n v="188.96841180000001"/>
    <n v="0"/>
  </r>
  <r>
    <x v="6"/>
    <s v="2014 PLANTER NO.14 (Y)"/>
    <s v="PLANTER"/>
    <s v="Finished Good"/>
    <s v="Pcs."/>
    <n v="420"/>
    <n v="458"/>
    <n v="56.5"/>
    <n v="94.53"/>
    <n v="2525.9299999999998"/>
    <n v="0"/>
    <n v="0"/>
    <n v="209"/>
    <n v="9582.68"/>
    <n v="0"/>
    <n v="0"/>
    <n v="15"/>
    <n v="2.5314000000000001"/>
    <n v="17.531400000000001"/>
    <n v="670.65"/>
    <n v="25.876999999999999"/>
    <n v="87.78"/>
    <n v="14.737384200000001"/>
    <n v="0"/>
    <n v="102.51738420000001"/>
    <n v="0"/>
    <n v="250.5"/>
    <n v="9601.02"/>
    <n v="197.04738420000001"/>
    <n v="0"/>
  </r>
  <r>
    <x v="6"/>
    <s v="2016 PALNTER (BR)"/>
    <s v="PLANTER"/>
    <s v="Finished Good"/>
    <s v="Pcs."/>
    <n v="720"/>
    <n v="785"/>
    <n v="192"/>
    <n v="248.61"/>
    <n v="14922.26"/>
    <n v="0"/>
    <n v="0"/>
    <n v="0"/>
    <n v="0"/>
    <n v="44"/>
    <n v="5577"/>
    <n v="10"/>
    <n v="1.6876000000000002"/>
    <n v="11.6876"/>
    <n v="777.2"/>
    <n v="150.72"/>
    <n v="0"/>
    <n v="0"/>
    <n v="0"/>
    <n v="0"/>
    <n v="34.54"/>
    <n v="138"/>
    <n v="8044.02"/>
    <n v="214.07000000000002"/>
    <n v="0"/>
  </r>
  <r>
    <x v="6"/>
    <s v="2016 PLANTER (BL)"/>
    <s v="PLANTER"/>
    <s v="Finished Good"/>
    <s v="Pcs."/>
    <n v="720"/>
    <n v="785"/>
    <n v="223"/>
    <n v="310.43"/>
    <n v="18422.13"/>
    <n v="0"/>
    <n v="0"/>
    <n v="0"/>
    <n v="0"/>
    <n v="24"/>
    <n v="2960.88"/>
    <n v="10"/>
    <n v="1.6876000000000002"/>
    <n v="11.6876"/>
    <n v="826.1"/>
    <n v="175.05500000000001"/>
    <n v="0"/>
    <n v="0"/>
    <n v="0"/>
    <n v="0"/>
    <n v="18.84"/>
    <n v="189"/>
    <n v="11710.44"/>
    <n v="291.59000000000003"/>
    <n v="0"/>
  </r>
  <r>
    <x v="6"/>
    <s v="2016 PLANTER (GR)"/>
    <s v="PLANTER"/>
    <s v="Finished Good"/>
    <s v="Pcs."/>
    <n v="720"/>
    <n v="785"/>
    <n v="241"/>
    <n v="272.18"/>
    <n v="20252.98"/>
    <n v="0"/>
    <n v="0"/>
    <n v="0"/>
    <n v="0"/>
    <n v="0"/>
    <n v="0"/>
    <n v="10"/>
    <n v="1.6876000000000002"/>
    <n v="11.6876"/>
    <n v="840.4"/>
    <n v="189.185"/>
    <n v="0"/>
    <n v="0"/>
    <n v="0"/>
    <n v="0"/>
    <n v="0"/>
    <n v="231"/>
    <n v="14559.93"/>
    <n v="272.18"/>
    <n v="0"/>
  </r>
  <r>
    <x v="6"/>
    <s v="2016 PLANTER (MB)"/>
    <s v="PLANTER"/>
    <s v="Finished Good"/>
    <s v="Pcs."/>
    <n v="720"/>
    <n v="785"/>
    <n v="192"/>
    <n v="322.64"/>
    <n v="16013.98"/>
    <n v="0"/>
    <n v="0"/>
    <n v="0"/>
    <n v="0"/>
    <n v="0"/>
    <n v="0"/>
    <n v="10"/>
    <n v="1.6876000000000002"/>
    <n v="11.6876"/>
    <n v="834.1"/>
    <n v="150.72"/>
    <n v="0"/>
    <n v="0"/>
    <n v="0"/>
    <n v="0"/>
    <n v="0"/>
    <n v="182"/>
    <n v="11385.92"/>
    <n v="322.64"/>
    <n v="0"/>
  </r>
  <r>
    <x v="6"/>
    <s v="2016 PLANTER (MIX)"/>
    <s v="PLANTER"/>
    <s v="Finished Good"/>
    <s v="Pcs."/>
    <n v="720"/>
    <n v="785"/>
    <n v="-44"/>
    <n v="2.83"/>
    <n v="-6488.24"/>
    <n v="0"/>
    <n v="0"/>
    <n v="80"/>
    <n v="6680.9"/>
    <n v="12"/>
    <n v="1716.48"/>
    <n v="0"/>
    <n v="0"/>
    <n v="0"/>
    <n v="0"/>
    <n v="-34.54"/>
    <n v="57.6"/>
    <n v="9.6704640000000008"/>
    <n v="0"/>
    <n v="67.270464000000004"/>
    <n v="9.42"/>
    <n v="24"/>
    <n v="2004.27"/>
    <n v="60.680464000000001"/>
    <n v="0"/>
  </r>
  <r>
    <x v="6"/>
    <s v="2016 PLANTER (MW)"/>
    <s v="PLANTER"/>
    <s v="Finished Good"/>
    <s v="Pcs."/>
    <n v="720"/>
    <n v="785"/>
    <n v="191"/>
    <n v="207.99"/>
    <n v="17328.240000000002"/>
    <n v="0"/>
    <n v="0"/>
    <n v="0"/>
    <n v="0"/>
    <n v="0"/>
    <n v="0"/>
    <n v="10"/>
    <n v="1.6876000000000002"/>
    <n v="11.6876"/>
    <n v="907.2"/>
    <n v="149.935"/>
    <n v="0"/>
    <n v="0"/>
    <n v="0"/>
    <n v="0"/>
    <n v="0"/>
    <n v="181"/>
    <n v="12315.24"/>
    <n v="207.99"/>
    <n v="0"/>
  </r>
  <r>
    <x v="6"/>
    <s v="2016 PLANTER (R)"/>
    <s v="PLANTER"/>
    <s v="Finished Good"/>
    <s v="Pcs."/>
    <n v="720"/>
    <n v="785"/>
    <n v="247"/>
    <n v="243.3"/>
    <n v="20356.2"/>
    <n v="0"/>
    <n v="0"/>
    <n v="0"/>
    <n v="0"/>
    <n v="0"/>
    <n v="0"/>
    <n v="10"/>
    <n v="1.6876000000000002"/>
    <n v="11.6876"/>
    <n v="824.1"/>
    <n v="193.89500000000001"/>
    <n v="0"/>
    <n v="0"/>
    <n v="0"/>
    <n v="0"/>
    <n v="0"/>
    <n v="237"/>
    <n v="14648.97"/>
    <n v="243.3"/>
    <n v="0"/>
  </r>
  <r>
    <x v="6"/>
    <s v="2016 PLANTER (W)"/>
    <s v="PLANTER"/>
    <s v="Finished Good"/>
    <s v="Pcs."/>
    <n v="720"/>
    <n v="785"/>
    <n v="195"/>
    <n v="278.81"/>
    <n v="15590.72"/>
    <n v="0"/>
    <n v="0"/>
    <n v="0"/>
    <n v="0"/>
    <n v="0"/>
    <n v="0"/>
    <n v="10"/>
    <n v="1.6876000000000002"/>
    <n v="11.6876"/>
    <n v="799.5"/>
    <n v="153.07499999999999"/>
    <n v="0"/>
    <n v="0"/>
    <n v="0"/>
    <n v="0"/>
    <n v="0"/>
    <n v="185"/>
    <n v="11092.6"/>
    <n v="278.81"/>
    <n v="0"/>
  </r>
  <r>
    <x v="6"/>
    <s v="2016 PLANTER (Y)"/>
    <s v="PLANTER"/>
    <s v="Finished Good"/>
    <s v="Pcs."/>
    <n v="720"/>
    <n v="785"/>
    <n v="316"/>
    <n v="290.13"/>
    <n v="26299.5"/>
    <n v="0"/>
    <n v="0"/>
    <n v="0"/>
    <n v="0"/>
    <n v="0"/>
    <n v="0"/>
    <n v="10"/>
    <n v="1.6876000000000002"/>
    <n v="11.6876"/>
    <n v="832.3"/>
    <n v="248.06"/>
    <n v="0"/>
    <n v="0"/>
    <n v="0"/>
    <n v="0"/>
    <n v="0"/>
    <n v="306"/>
    <n v="19100.52"/>
    <n v="290.13"/>
    <n v="0"/>
  </r>
  <r>
    <x v="6"/>
    <s v="20Ltr.Container(Blue)"/>
    <s v="GROW PACK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20Ltr.Container(Gray)"/>
    <s v="GROW PACK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20Ltr.Container(White)"/>
    <s v="GROW PACK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2107 IVY HANGING PLANTER (B)"/>
    <s v="PLANTER"/>
    <s v="Trading"/>
    <s v="Pcs."/>
    <m/>
    <n v="0"/>
    <n v="0.87"/>
    <n v="0.04"/>
    <n v="8.0399999999999991"/>
    <n v="0"/>
    <n v="0"/>
    <n v="0"/>
    <n v="0"/>
    <n v="0"/>
    <n v="0"/>
    <n v="0"/>
    <n v="0"/>
    <n v="0"/>
    <n v="0"/>
    <n v="0"/>
    <n v="0"/>
    <n v="0"/>
    <n v="0"/>
    <n v="0"/>
    <n v="0"/>
    <n v="0.87"/>
    <n v="8.0399999999999991"/>
    <n v="0.04"/>
    <n v="0"/>
  </r>
  <r>
    <x v="6"/>
    <s v="2107 IVY HANGING PLANTER (BR)"/>
    <s v="PLANTER"/>
    <s v="Trading"/>
    <s v="Pcs."/>
    <m/>
    <n v="0"/>
    <n v="0.21"/>
    <n v="0.01"/>
    <n v="2.11"/>
    <n v="0"/>
    <n v="0"/>
    <n v="0"/>
    <n v="0"/>
    <n v="0"/>
    <n v="0"/>
    <n v="0"/>
    <n v="0"/>
    <n v="0"/>
    <n v="0"/>
    <n v="0"/>
    <n v="0"/>
    <n v="0"/>
    <n v="0"/>
    <n v="0"/>
    <n v="0"/>
    <n v="0.21"/>
    <n v="2.11"/>
    <n v="0.01"/>
    <n v="0"/>
  </r>
  <r>
    <x v="6"/>
    <s v="2107 IVY HANGING PLANTER (GR)"/>
    <s v="PLANTER"/>
    <s v="Trading"/>
    <s v="Pcs."/>
    <m/>
    <n v="0"/>
    <n v="0.87"/>
    <n v="0.04"/>
    <n v="8.0399999999999991"/>
    <n v="0"/>
    <n v="0"/>
    <n v="0"/>
    <n v="0"/>
    <n v="0"/>
    <n v="0"/>
    <n v="0"/>
    <n v="0"/>
    <n v="0"/>
    <n v="0"/>
    <n v="0"/>
    <n v="0"/>
    <n v="0"/>
    <n v="0"/>
    <n v="0"/>
    <n v="0"/>
    <n v="0.87"/>
    <n v="8.0399999999999991"/>
    <n v="0.04"/>
    <n v="0"/>
  </r>
  <r>
    <x v="6"/>
    <s v="2107 IVY HANGING PLANTER (MIX)"/>
    <s v="PLANTER"/>
    <s v="Finished Good"/>
    <s v="Pcs."/>
    <n v="85"/>
    <n v="93"/>
    <n v="401"/>
    <n v="132.91"/>
    <n v="7359.7"/>
    <n v="0"/>
    <n v="0"/>
    <n v="0"/>
    <n v="0"/>
    <n v="12"/>
    <n v="386.16"/>
    <n v="0"/>
    <n v="0"/>
    <n v="0"/>
    <n v="0"/>
    <n v="37.292999999999999"/>
    <n v="0"/>
    <n v="0"/>
    <n v="60"/>
    <n v="60"/>
    <n v="1.1160000000000001"/>
    <n v="389"/>
    <n v="7139.46"/>
    <n v="191.79399999999998"/>
    <n v="0"/>
  </r>
  <r>
    <x v="6"/>
    <s v="2107 IVY HANGING PLANTER (O)"/>
    <s v="PLANTER"/>
    <s v="Trading"/>
    <s v="Pcs."/>
    <m/>
    <n v="0"/>
    <n v="0.21"/>
    <n v="0.01"/>
    <n v="1.94"/>
    <n v="0"/>
    <n v="0"/>
    <n v="0"/>
    <n v="0"/>
    <n v="0"/>
    <n v="0"/>
    <n v="0"/>
    <n v="0"/>
    <n v="0"/>
    <n v="0"/>
    <n v="0"/>
    <n v="0"/>
    <n v="0"/>
    <n v="0"/>
    <n v="0"/>
    <n v="0"/>
    <n v="0.21"/>
    <n v="1.94"/>
    <n v="0.01"/>
    <n v="0"/>
  </r>
  <r>
    <x v="6"/>
    <s v="2107 IVY HANGING PLANTER (P)"/>
    <s v="PLANTER"/>
    <s v="Trading"/>
    <s v="Pcs."/>
    <m/>
    <n v="0"/>
    <n v="0.54"/>
    <n v="0.02"/>
    <n v="4.99"/>
    <n v="0"/>
    <n v="0"/>
    <n v="0"/>
    <n v="0"/>
    <n v="0"/>
    <n v="0"/>
    <n v="0"/>
    <n v="0"/>
    <n v="0"/>
    <n v="0"/>
    <n v="0"/>
    <n v="0"/>
    <n v="0"/>
    <n v="0"/>
    <n v="0"/>
    <n v="0"/>
    <n v="0.54"/>
    <n v="4.99"/>
    <n v="0.02"/>
    <n v="0"/>
  </r>
  <r>
    <x v="6"/>
    <s v="2107 IVY HANGING PLANTER (PUR)"/>
    <s v="PLANTER"/>
    <s v="Trading"/>
    <s v="Pcs."/>
    <m/>
    <n v="0"/>
    <n v="0.87"/>
    <n v="0.04"/>
    <n v="8.25"/>
    <n v="0"/>
    <n v="0"/>
    <n v="0"/>
    <n v="0"/>
    <n v="0"/>
    <n v="0"/>
    <n v="0"/>
    <n v="0"/>
    <n v="0"/>
    <n v="0"/>
    <n v="0"/>
    <n v="0"/>
    <n v="0"/>
    <n v="0"/>
    <n v="0"/>
    <n v="0"/>
    <n v="0.87"/>
    <n v="8.25"/>
    <n v="0.04"/>
    <n v="0"/>
  </r>
  <r>
    <x v="6"/>
    <s v="2107 IVY HANGING PLANTER (W)"/>
    <s v="PLANTER"/>
    <s v="Trading"/>
    <s v="Pcs."/>
    <m/>
    <n v="0"/>
    <n v="0.54"/>
    <n v="0.02"/>
    <n v="7.56"/>
    <n v="0"/>
    <n v="0"/>
    <n v="0"/>
    <n v="0"/>
    <n v="0"/>
    <n v="0"/>
    <n v="0"/>
    <n v="0"/>
    <n v="0"/>
    <n v="0"/>
    <n v="0"/>
    <n v="0"/>
    <n v="0"/>
    <n v="0"/>
    <n v="0"/>
    <n v="0"/>
    <n v="0.54"/>
    <n v="7.56"/>
    <n v="0.02"/>
    <n v="0"/>
  </r>
  <r>
    <x v="6"/>
    <s v="2107 IVY HANGING PLANTER (Y)"/>
    <s v="PLANTER"/>
    <s v="Trading"/>
    <s v="Pcs."/>
    <m/>
    <n v="0"/>
    <n v="0.54"/>
    <n v="0.02"/>
    <n v="4.93"/>
    <n v="0"/>
    <n v="0"/>
    <n v="0"/>
    <n v="0"/>
    <n v="0"/>
    <n v="0"/>
    <n v="0"/>
    <n v="0"/>
    <n v="0"/>
    <n v="0"/>
    <n v="0"/>
    <n v="0"/>
    <n v="0"/>
    <n v="0"/>
    <n v="0"/>
    <n v="0"/>
    <n v="0.54"/>
    <n v="4.93"/>
    <n v="0.02"/>
    <n v="0"/>
  </r>
  <r>
    <x v="6"/>
    <s v="2108 SATIN HANGING PLANTER (MIX)"/>
    <s v="PLANTER"/>
    <s v="Finished Good"/>
    <s v="Pcs."/>
    <n v="170"/>
    <n v="185"/>
    <n v="971"/>
    <n v="590.87"/>
    <n v="25930.21"/>
    <n v="0"/>
    <n v="0"/>
    <n v="0"/>
    <n v="0"/>
    <n v="12"/>
    <n v="540.72"/>
    <n v="0"/>
    <n v="0"/>
    <n v="0"/>
    <n v="0"/>
    <n v="179.63499999999999"/>
    <n v="0"/>
    <n v="0"/>
    <n v="400"/>
    <n v="400"/>
    <n v="2.2200000000000002"/>
    <n v="959"/>
    <n v="20262.04"/>
    <n v="988.65"/>
    <n v="0"/>
  </r>
  <r>
    <x v="6"/>
    <s v="2109 DAISY HOOK POT (MIX)"/>
    <s v="PLANTER"/>
    <s v="Finished Good"/>
    <s v="Pcs."/>
    <n v="185"/>
    <n v="202"/>
    <n v="2305"/>
    <n v="377.74"/>
    <n v="53200.73"/>
    <n v="0"/>
    <n v="0"/>
    <n v="0"/>
    <n v="0"/>
    <n v="228"/>
    <n v="8200.56"/>
    <n v="0"/>
    <n v="0"/>
    <n v="0"/>
    <n v="0"/>
    <n v="465.61"/>
    <n v="0"/>
    <n v="0"/>
    <n v="0"/>
    <n v="0"/>
    <n v="46.055999999999997"/>
    <n v="2077"/>
    <n v="47938.37"/>
    <n v="331.68400000000003"/>
    <n v="0"/>
  </r>
  <r>
    <x v="6"/>
    <s v="220 Arya Tub 20 T (Blue)"/>
    <s v="Tub"/>
    <s v="Finished Good"/>
    <s v="Pcs."/>
    <n v="750"/>
    <n v="817"/>
    <n v="190"/>
    <n v="326.89999999999998"/>
    <n v="15767.54"/>
    <n v="0"/>
    <n v="0"/>
    <n v="0"/>
    <n v="0"/>
    <n v="167"/>
    <n v="22854.44"/>
    <n v="0"/>
    <n v="0"/>
    <n v="0"/>
    <n v="0"/>
    <n v="155.22999999999999"/>
    <n v="0"/>
    <n v="0"/>
    <n v="170"/>
    <n v="170"/>
    <n v="136.43899999999999"/>
    <n v="23"/>
    <n v="1431.52"/>
    <n v="360.46100000000001"/>
    <n v="0"/>
  </r>
  <r>
    <x v="6"/>
    <s v="220 Arya Tub 20 T (M.baize)"/>
    <s v="Tub"/>
    <s v="Finished Good"/>
    <s v="Pcs."/>
    <n v="750"/>
    <n v="817"/>
    <n v="163"/>
    <n v="243.7"/>
    <n v="14301.49"/>
    <n v="0"/>
    <n v="0"/>
    <n v="0"/>
    <n v="0"/>
    <n v="60"/>
    <n v="8356.4"/>
    <n v="0"/>
    <n v="0"/>
    <n v="0"/>
    <n v="0"/>
    <n v="133.17099999999999"/>
    <n v="0"/>
    <n v="0"/>
    <n v="120"/>
    <n v="120"/>
    <n v="49.02"/>
    <n v="103"/>
    <n v="6777.4"/>
    <n v="314.68"/>
    <n v="0"/>
  </r>
  <r>
    <x v="6"/>
    <s v="220 Arya Tub 20 T (M.white)"/>
    <s v="Tub"/>
    <s v="Finished Good"/>
    <s v="Pcs."/>
    <n v="750"/>
    <n v="817"/>
    <n v="76"/>
    <n v="77.39"/>
    <n v="6842.77"/>
    <n v="0"/>
    <n v="0"/>
    <n v="0"/>
    <n v="0"/>
    <n v="55"/>
    <n v="7641.2"/>
    <n v="0"/>
    <n v="0"/>
    <n v="0"/>
    <n v="0"/>
    <n v="62.091999999999999"/>
    <n v="0"/>
    <n v="0"/>
    <n v="100"/>
    <n v="100"/>
    <n v="44.935000000000002"/>
    <n v="21"/>
    <n v="1418.13"/>
    <n v="132.45499999999998"/>
    <n v="0"/>
  </r>
  <r>
    <x v="6"/>
    <s v="220 Arya Tub 20 T (orange)"/>
    <s v="Tub"/>
    <s v="Finished Good"/>
    <s v="Pcs."/>
    <n v="750"/>
    <n v="817"/>
    <n v="191"/>
    <n v="99.85"/>
    <n v="19275.669999999998"/>
    <n v="0"/>
    <n v="0"/>
    <n v="0"/>
    <n v="0"/>
    <n v="70"/>
    <n v="9080.4"/>
    <n v="0"/>
    <n v="0"/>
    <n v="0"/>
    <n v="0"/>
    <n v="156.047"/>
    <n v="0"/>
    <n v="0"/>
    <n v="10"/>
    <n v="10"/>
    <n v="57.19"/>
    <n v="121"/>
    <n v="9158.49"/>
    <n v="52.66"/>
    <n v="0"/>
  </r>
  <r>
    <x v="6"/>
    <s v="220 Arya Tub 20 T (pink)"/>
    <s v="Tub"/>
    <s v="Finished Good"/>
    <s v="Pcs."/>
    <n v="750"/>
    <n v="817"/>
    <n v="274"/>
    <n v="155.74"/>
    <n v="23054.19"/>
    <n v="0"/>
    <n v="0"/>
    <n v="0"/>
    <n v="0"/>
    <n v="150"/>
    <n v="20895.2"/>
    <n v="0"/>
    <n v="0"/>
    <n v="0"/>
    <n v="0"/>
    <n v="223.858"/>
    <n v="0"/>
    <n v="0"/>
    <n v="50"/>
    <n v="50"/>
    <n v="122.55"/>
    <n v="124"/>
    <n v="7824.4"/>
    <n v="83.190000000000012"/>
    <n v="0"/>
  </r>
  <r>
    <x v="6"/>
    <s v="220 Arya Tub 20 T (silver)"/>
    <s v="Tub"/>
    <s v="Finished Good"/>
    <s v="Pcs."/>
    <n v="750"/>
    <n v="817"/>
    <n v="209"/>
    <n v="126.38"/>
    <n v="17860.310000000001"/>
    <n v="0"/>
    <n v="0"/>
    <n v="0"/>
    <n v="0"/>
    <n v="138"/>
    <n v="19289.96"/>
    <n v="0"/>
    <n v="0"/>
    <n v="0"/>
    <n v="0"/>
    <n v="170.75299999999999"/>
    <n v="0"/>
    <n v="0"/>
    <n v="110"/>
    <n v="110"/>
    <n v="112.746"/>
    <n v="71"/>
    <n v="4551.1000000000004"/>
    <n v="123.634"/>
    <n v="0"/>
  </r>
  <r>
    <x v="6"/>
    <s v="225 NO. Durga ( BLUE)"/>
    <s v="Tub"/>
    <s v="Finished Good"/>
    <s v="Pcs."/>
    <n v="905"/>
    <n v="986"/>
    <n v="458"/>
    <n v="1323.6"/>
    <n v="44730.76"/>
    <n v="0"/>
    <n v="0"/>
    <n v="0"/>
    <n v="0"/>
    <n v="225"/>
    <n v="35631.839999999997"/>
    <n v="0"/>
    <n v="0"/>
    <n v="0"/>
    <n v="0"/>
    <n v="451.58800000000002"/>
    <n v="0"/>
    <n v="0"/>
    <n v="60"/>
    <n v="60"/>
    <n v="221.85"/>
    <n v="233"/>
    <n v="17067.25"/>
    <n v="1161.75"/>
    <n v="0"/>
  </r>
  <r>
    <x v="6"/>
    <s v="225 NO. Durga ( M. WHITE)"/>
    <s v="Tub"/>
    <s v="Finished Good"/>
    <s v="Pcs."/>
    <n v="905"/>
    <n v="986"/>
    <n v="242"/>
    <n v="208.05"/>
    <n v="23289.15"/>
    <n v="0"/>
    <n v="0"/>
    <n v="0"/>
    <n v="0"/>
    <n v="47"/>
    <n v="7539.89"/>
    <n v="0"/>
    <n v="0"/>
    <n v="0"/>
    <n v="0"/>
    <n v="238.61199999999999"/>
    <n v="0"/>
    <n v="0"/>
    <n v="0"/>
    <n v="0"/>
    <n v="46.341999999999999"/>
    <n v="195"/>
    <n v="14075.1"/>
    <n v="161.70800000000003"/>
    <n v="0"/>
  </r>
  <r>
    <x v="6"/>
    <s v="225 NO. Durga ( ORG)"/>
    <s v="Tub"/>
    <s v="Finished Good"/>
    <s v="Pcs."/>
    <n v="905"/>
    <n v="986"/>
    <n v="144"/>
    <n v="534.73"/>
    <n v="13145.94"/>
    <n v="0"/>
    <n v="0"/>
    <n v="0"/>
    <n v="0"/>
    <n v="48"/>
    <n v="7723"/>
    <n v="0"/>
    <n v="0"/>
    <n v="0"/>
    <n v="0"/>
    <n v="141.98400000000001"/>
    <n v="0"/>
    <n v="0"/>
    <n v="110"/>
    <n v="110"/>
    <n v="47.328000000000003"/>
    <n v="96"/>
    <n v="6573.12"/>
    <n v="597.40200000000004"/>
    <n v="0"/>
  </r>
  <r>
    <x v="6"/>
    <s v="225 NO. Durga ( PINK )"/>
    <s v="Tub"/>
    <s v="Finished Good"/>
    <s v="Pcs."/>
    <n v="905"/>
    <n v="986"/>
    <n v="263"/>
    <n v="681.03"/>
    <n v="24682.83"/>
    <n v="0"/>
    <n v="0"/>
    <n v="0"/>
    <n v="0"/>
    <n v="125"/>
    <n v="19839.400000000001"/>
    <n v="0"/>
    <n v="0"/>
    <n v="0"/>
    <n v="0"/>
    <n v="259.31799999999998"/>
    <n v="0"/>
    <n v="0"/>
    <n v="10"/>
    <n v="10"/>
    <n v="123.25"/>
    <n v="138"/>
    <n v="9713.82"/>
    <n v="567.78"/>
    <n v="0"/>
  </r>
  <r>
    <x v="6"/>
    <s v="225 NO. Durga ( SIL )"/>
    <s v="Tub"/>
    <s v="Finished Good"/>
    <s v="Pcs."/>
    <n v="905"/>
    <n v="986"/>
    <n v="317"/>
    <n v="527.13"/>
    <n v="30923.8"/>
    <n v="0"/>
    <n v="0"/>
    <n v="0"/>
    <n v="0"/>
    <n v="77"/>
    <n v="12257.36"/>
    <n v="0"/>
    <n v="0"/>
    <n v="0"/>
    <n v="0"/>
    <n v="312.56200000000001"/>
    <n v="0"/>
    <n v="0"/>
    <n v="0"/>
    <n v="0"/>
    <n v="75.921999999999997"/>
    <n v="240"/>
    <n v="17558.400000000001"/>
    <n v="451.20799999999997"/>
    <n v="0"/>
  </r>
  <r>
    <x v="6"/>
    <s v="225 NO. Durga (M.Beize)"/>
    <s v="Tub"/>
    <s v="Finished Good"/>
    <s v="Pcs."/>
    <n v="905"/>
    <n v="986"/>
    <n v="196"/>
    <n v="314.88"/>
    <n v="19077.580000000002"/>
    <n v="0"/>
    <n v="0"/>
    <n v="0"/>
    <n v="0"/>
    <n v="18"/>
    <n v="3039.21"/>
    <n v="0"/>
    <n v="0"/>
    <n v="0"/>
    <n v="0"/>
    <n v="193.256"/>
    <n v="0"/>
    <n v="0"/>
    <n v="0"/>
    <n v="0"/>
    <n v="17.748000000000001"/>
    <n v="178"/>
    <n v="12994"/>
    <n v="297.13200000000001"/>
    <n v="0"/>
  </r>
  <r>
    <x v="6"/>
    <s v="22MM CAP W. ROATATING HOOK"/>
    <s v="Housekeeping"/>
    <s v="Finished Good"/>
    <s v="Pcs."/>
    <n v="52"/>
    <n v="57"/>
    <n v="-649"/>
    <n v="642.6"/>
    <n v="-1064.55"/>
    <n v="0"/>
    <n v="0"/>
    <n v="0"/>
    <n v="0"/>
    <n v="0"/>
    <n v="0"/>
    <n v="456"/>
    <n v="76.954560000000001"/>
    <n v="532.95456000000001"/>
    <n v="747.84"/>
    <n v="-36.993000000000002"/>
    <n v="0"/>
    <n v="0"/>
    <n v="0"/>
    <n v="0"/>
    <n v="0"/>
    <n v="-1105"/>
    <n v="-1812.39"/>
    <n v="642.6"/>
    <n v="0"/>
  </r>
  <r>
    <x v="6"/>
    <s v="230 Vijaya Tub 30 T (Blue)"/>
    <s v="Tub"/>
    <s v="Finished Good"/>
    <s v="Pcs."/>
    <n v="1010"/>
    <n v="1101"/>
    <n v="459"/>
    <n v="638.05999999999995"/>
    <n v="54482.46"/>
    <n v="0"/>
    <n v="0"/>
    <n v="0"/>
    <n v="0"/>
    <n v="172"/>
    <n v="22950.74"/>
    <n v="0"/>
    <n v="0"/>
    <n v="0"/>
    <n v="0"/>
    <n v="505.35899999999998"/>
    <n v="0"/>
    <n v="0"/>
    <n v="0"/>
    <n v="0"/>
    <n v="189.37200000000001"/>
    <n v="287"/>
    <n v="25548.74"/>
    <n v="448.68799999999993"/>
    <n v="0"/>
  </r>
  <r>
    <x v="6"/>
    <s v="230 Vijaya Tub 30 T (M.baize)"/>
    <s v="Tub"/>
    <s v="Finished Good"/>
    <s v="Pcs."/>
    <n v="1010"/>
    <n v="1101"/>
    <n v="248"/>
    <n v="276.43"/>
    <n v="28659.39"/>
    <n v="0"/>
    <n v="0"/>
    <n v="0"/>
    <n v="0"/>
    <n v="18"/>
    <n v="3338.28"/>
    <n v="0"/>
    <n v="0"/>
    <n v="0"/>
    <n v="0"/>
    <n v="273.048"/>
    <n v="0"/>
    <n v="0"/>
    <n v="0"/>
    <n v="0"/>
    <n v="19.818000000000001"/>
    <n v="230"/>
    <n v="19934.099999999999"/>
    <n v="256.61200000000002"/>
    <n v="0"/>
  </r>
  <r>
    <x v="6"/>
    <s v="230 Vijaya Tub 30 T (M.white)"/>
    <s v="Tub"/>
    <s v="Finished Good"/>
    <s v="Pcs."/>
    <n v="1010"/>
    <n v="1101"/>
    <n v="190"/>
    <n v="4.08"/>
    <n v="22973.87"/>
    <n v="0"/>
    <n v="0"/>
    <n v="0"/>
    <n v="0"/>
    <n v="11"/>
    <n v="2025.72"/>
    <n v="0"/>
    <n v="0"/>
    <n v="0"/>
    <n v="0"/>
    <n v="209.19"/>
    <n v="0"/>
    <n v="0"/>
    <n v="50"/>
    <n v="50"/>
    <n v="12.111000000000001"/>
    <n v="179"/>
    <n v="16233.51"/>
    <n v="41.968999999999994"/>
    <n v="0"/>
  </r>
  <r>
    <x v="6"/>
    <s v="230 Vijaya Tub 30 T (orange)"/>
    <s v="Tub"/>
    <s v="Finished Good"/>
    <s v="Pcs."/>
    <n v="1010"/>
    <n v="1101"/>
    <n v="168"/>
    <n v="139.47999999999999"/>
    <n v="19330.14"/>
    <n v="0"/>
    <n v="0"/>
    <n v="0"/>
    <n v="0"/>
    <n v="11"/>
    <n v="1877.74"/>
    <n v="0"/>
    <n v="0"/>
    <n v="0"/>
    <n v="0"/>
    <n v="184.96799999999999"/>
    <n v="0"/>
    <n v="0"/>
    <n v="0"/>
    <n v="0"/>
    <n v="12.111000000000001"/>
    <n v="157"/>
    <n v="13549.1"/>
    <n v="127.36899999999999"/>
    <n v="0"/>
  </r>
  <r>
    <x v="6"/>
    <s v="230 Vijaya Tub 30 T (pink)"/>
    <s v="Tub"/>
    <s v="Finished Good"/>
    <s v="Pcs."/>
    <n v="1010"/>
    <n v="1101"/>
    <n v="361"/>
    <n v="418.57"/>
    <n v="40511.089999999997"/>
    <n v="0"/>
    <n v="0"/>
    <n v="0"/>
    <n v="0"/>
    <n v="104"/>
    <n v="18867.099999999999"/>
    <n v="0"/>
    <n v="0"/>
    <n v="0"/>
    <n v="0"/>
    <n v="397.46100000000001"/>
    <n v="0"/>
    <n v="0"/>
    <n v="0"/>
    <n v="0"/>
    <n v="114.504"/>
    <n v="257"/>
    <n v="21629.119999999999"/>
    <n v="304.06599999999997"/>
    <n v="0"/>
  </r>
  <r>
    <x v="6"/>
    <s v="230 Vijaya Tub 30 T (silver)"/>
    <s v="Tub"/>
    <s v="Finished Good"/>
    <s v="Pcs."/>
    <n v="1010"/>
    <n v="1101"/>
    <n v="270"/>
    <n v="295.89999999999998"/>
    <n v="29946.75"/>
    <n v="0"/>
    <n v="0"/>
    <n v="0"/>
    <n v="0"/>
    <n v="44"/>
    <n v="7997.72"/>
    <n v="0"/>
    <n v="0"/>
    <n v="0"/>
    <n v="0"/>
    <n v="297.27"/>
    <n v="0"/>
    <n v="0"/>
    <n v="0"/>
    <n v="0"/>
    <n v="48.444000000000003"/>
    <n v="226"/>
    <n v="18798.68"/>
    <n v="247.45599999999996"/>
    <n v="0"/>
  </r>
  <r>
    <x v="6"/>
    <s v="270 Girija Tub 70 Ltr  (Blue)"/>
    <s v="Tub"/>
    <s v="Finished Good"/>
    <s v="Pcs."/>
    <n v="2000"/>
    <n v="2180"/>
    <n v="468"/>
    <n v="1050.6099999999999"/>
    <n v="88245.77"/>
    <n v="0"/>
    <n v="0"/>
    <n v="0"/>
    <n v="0"/>
    <n v="145"/>
    <n v="50626.2"/>
    <n v="0"/>
    <n v="0"/>
    <n v="0"/>
    <n v="0"/>
    <n v="1020.24"/>
    <n v="0"/>
    <n v="0"/>
    <n v="0"/>
    <n v="0"/>
    <n v="316.10000000000002"/>
    <n v="323"/>
    <n v="52679.040000000001"/>
    <n v="734.50999999999988"/>
    <n v="0"/>
  </r>
  <r>
    <x v="6"/>
    <s v="270 Girija Tub 70 Ltr (orange)"/>
    <s v="Tub"/>
    <s v="Finished Good"/>
    <s v="Pcs."/>
    <n v="2000"/>
    <n v="2180"/>
    <n v="33"/>
    <n v="223.11"/>
    <n v="7047.73"/>
    <n v="0"/>
    <n v="0"/>
    <n v="0"/>
    <n v="0"/>
    <n v="15"/>
    <n v="4916.25"/>
    <n v="0"/>
    <n v="0"/>
    <n v="0"/>
    <n v="0"/>
    <n v="71.94"/>
    <n v="0"/>
    <n v="0"/>
    <n v="60"/>
    <n v="60"/>
    <n v="32.700000000000003"/>
    <n v="18"/>
    <n v="3844.22"/>
    <n v="250.41000000000003"/>
    <n v="0"/>
  </r>
  <r>
    <x v="6"/>
    <s v="270 Girija Tub 70 Ltr (pink)"/>
    <s v="Tub"/>
    <s v="Finished Good"/>
    <s v="Pcs."/>
    <n v="2000"/>
    <n v="2180"/>
    <n v="99"/>
    <n v="649.41"/>
    <n v="19264.8"/>
    <n v="0"/>
    <n v="0"/>
    <n v="0"/>
    <n v="0"/>
    <n v="45"/>
    <n v="15168.85"/>
    <n v="0"/>
    <n v="0"/>
    <n v="0"/>
    <n v="0"/>
    <n v="215.82"/>
    <n v="0"/>
    <n v="0"/>
    <n v="450"/>
    <n v="450"/>
    <n v="98.1"/>
    <n v="54"/>
    <n v="8274.31"/>
    <n v="1001.3099999999998"/>
    <n v="0"/>
  </r>
  <r>
    <x v="6"/>
    <s v="270 Girija Tub 70 Ltr (scrap)"/>
    <s v="Tub"/>
    <s v="Trading"/>
    <s v="Pcs."/>
    <m/>
    <n v="0"/>
    <n v="47"/>
    <n v="2.12"/>
    <n v="0"/>
    <n v="0"/>
    <n v="0"/>
    <n v="0"/>
    <n v="0"/>
    <n v="0"/>
    <n v="0"/>
    <n v="0"/>
    <n v="0"/>
    <n v="0"/>
    <n v="0"/>
    <n v="0"/>
    <n v="0"/>
    <n v="0"/>
    <n v="0"/>
    <n v="0"/>
    <n v="0"/>
    <n v="47"/>
    <n v="0"/>
    <n v="2.12"/>
    <n v="0"/>
  </r>
  <r>
    <x v="6"/>
    <s v="3.5 Ltr Bkt Only Handle (orange)"/>
    <s v="Component"/>
    <s v="Trading"/>
    <s v="Pcs."/>
    <m/>
    <n v="0"/>
    <n v="42"/>
    <n v="3.7"/>
    <n v="147.11000000000001"/>
    <n v="0"/>
    <n v="0"/>
    <n v="460"/>
    <n v="1600.6"/>
    <n v="0"/>
    <n v="0"/>
    <n v="468"/>
    <n v="78.979680000000002"/>
    <n v="546.97968000000003"/>
    <n v="1628.64"/>
    <n v="0"/>
    <n v="0"/>
    <n v="0"/>
    <n v="0"/>
    <n v="0"/>
    <n v="0"/>
    <n v="34"/>
    <n v="118.37"/>
    <n v="3.7"/>
    <n v="0"/>
  </r>
  <r>
    <x v="6"/>
    <s v="3.5 Ltr Bkt Only Handle Baby Pink"/>
    <s v="Component"/>
    <s v="Trading"/>
    <s v="Pcs."/>
    <m/>
    <n v="0"/>
    <n v="89"/>
    <n v="0"/>
    <n v="305.35000000000002"/>
    <n v="0"/>
    <n v="0"/>
    <n v="830"/>
    <n v="2892.22"/>
    <n v="0"/>
    <n v="0"/>
    <n v="845"/>
    <n v="142.60220000000001"/>
    <n v="987.60220000000004"/>
    <n v="2940.6"/>
    <n v="0"/>
    <n v="0"/>
    <n v="0"/>
    <n v="0"/>
    <n v="0"/>
    <n v="0"/>
    <n v="74"/>
    <n v="257.48"/>
    <n v="0"/>
    <n v="0"/>
  </r>
  <r>
    <x v="6"/>
    <s v="3.5 Ltr Bkt Only Handle(M.baize)"/>
    <s v="Component"/>
    <s v="Trading"/>
    <s v="Pcs."/>
    <m/>
    <n v="0"/>
    <n v="2"/>
    <n v="19.46"/>
    <n v="6.85"/>
    <n v="0"/>
    <n v="0"/>
    <n v="540"/>
    <n v="1872.3"/>
    <n v="0"/>
    <n v="0"/>
    <n v="495"/>
    <n v="83.536200000000008"/>
    <n v="578.53620000000001"/>
    <n v="1717.65"/>
    <n v="0"/>
    <n v="0"/>
    <n v="0"/>
    <n v="0"/>
    <n v="0"/>
    <n v="0"/>
    <n v="47"/>
    <n v="162.94999999999999"/>
    <n v="19.46"/>
    <n v="0"/>
  </r>
  <r>
    <x v="6"/>
    <s v="3.5 Ltr Bkt Only Handle(M.white)"/>
    <s v="Component"/>
    <s v="Trading"/>
    <s v="Pcs."/>
    <m/>
    <n v="0"/>
    <n v="69"/>
    <n v="41.99"/>
    <n v="256.42"/>
    <n v="0"/>
    <n v="0"/>
    <n v="240"/>
    <n v="831.61"/>
    <n v="0"/>
    <n v="0"/>
    <n v="57"/>
    <n v="9.6193200000000001"/>
    <n v="66.619320000000002"/>
    <n v="200.64"/>
    <n v="0"/>
    <n v="0"/>
    <n v="0"/>
    <n v="0"/>
    <n v="0"/>
    <n v="0"/>
    <n v="252"/>
    <n v="887.33"/>
    <n v="41.99"/>
    <n v="0"/>
  </r>
  <r>
    <x v="6"/>
    <s v="3.5 Ltr Bkt Only Handle(silver)"/>
    <s v="Component"/>
    <s v="Trading"/>
    <s v="Pcs."/>
    <m/>
    <n v="0"/>
    <n v="24"/>
    <n v="19.59"/>
    <n v="84.49"/>
    <n v="0"/>
    <n v="0"/>
    <n v="530"/>
    <n v="1842.16"/>
    <n v="0"/>
    <n v="0"/>
    <n v="335"/>
    <n v="56.534599999999998"/>
    <n v="391.53460000000001"/>
    <n v="1165.8"/>
    <n v="0"/>
    <n v="0"/>
    <n v="0"/>
    <n v="0"/>
    <n v="0"/>
    <n v="0"/>
    <n v="219"/>
    <n v="761.62"/>
    <n v="19.59"/>
    <n v="0"/>
  </r>
  <r>
    <x v="6"/>
    <s v="3.5ltr Bkt only Handle Baby Blue"/>
    <s v="Component"/>
    <s v="Trading"/>
    <s v="Pcs."/>
    <m/>
    <n v="0"/>
    <n v="301"/>
    <n v="27.27"/>
    <n v="1037.68"/>
    <n v="0"/>
    <n v="0"/>
    <n v="1070"/>
    <n v="3748.44"/>
    <n v="0"/>
    <n v="0"/>
    <n v="1162"/>
    <n v="196.09912"/>
    <n v="1358.0991200000001"/>
    <n v="4055.38"/>
    <n v="0"/>
    <n v="0"/>
    <n v="0"/>
    <n v="0"/>
    <n v="0"/>
    <n v="0"/>
    <n v="209"/>
    <n v="729.61"/>
    <n v="27.27"/>
    <n v="0"/>
  </r>
  <r>
    <x v="6"/>
    <s v="3015 MINI CONSTRO 15C (B)"/>
    <s v="Ghamela"/>
    <s v="Finished Good"/>
    <s v="Pcs."/>
    <n v="360"/>
    <n v="392"/>
    <n v="718"/>
    <n v="197"/>
    <n v="28607.39"/>
    <n v="0"/>
    <n v="0"/>
    <n v="0"/>
    <n v="0"/>
    <n v="546"/>
    <n v="34187.58"/>
    <n v="0"/>
    <n v="0"/>
    <n v="0"/>
    <n v="0"/>
    <n v="281.45600000000002"/>
    <n v="0"/>
    <n v="0"/>
    <n v="30"/>
    <n v="30"/>
    <n v="214.03200000000001"/>
    <n v="172"/>
    <n v="5159.29"/>
    <n v="12.967999999999989"/>
    <n v="0"/>
  </r>
  <r>
    <x v="6"/>
    <s v="3015 MINI CONSTRO 15C (O)"/>
    <s v="Ghamela"/>
    <s v="Finished Good"/>
    <s v="Pcs."/>
    <n v="360"/>
    <n v="392"/>
    <n v="1134"/>
    <n v="480.13"/>
    <n v="44597.89"/>
    <n v="0"/>
    <n v="0"/>
    <n v="0"/>
    <n v="0"/>
    <n v="378"/>
    <n v="23931.18"/>
    <n v="0"/>
    <n v="0"/>
    <n v="0"/>
    <n v="0"/>
    <n v="444.52800000000002"/>
    <n v="0"/>
    <n v="0"/>
    <n v="0"/>
    <n v="0"/>
    <n v="148.17599999999999"/>
    <n v="756"/>
    <n v="24778.639999999999"/>
    <n v="331.95400000000001"/>
    <n v="0"/>
  </r>
  <r>
    <x v="6"/>
    <s v="3015 MINI CONSTRO 15C (P)"/>
    <s v="Ghamela"/>
    <s v="Finished Good"/>
    <s v="Pcs."/>
    <n v="360"/>
    <n v="392"/>
    <n v="673"/>
    <n v="213.98"/>
    <n v="26715.06"/>
    <n v="0"/>
    <n v="0"/>
    <n v="0"/>
    <n v="0"/>
    <n v="336"/>
    <n v="20966.400000000001"/>
    <n v="0"/>
    <n v="0"/>
    <n v="0"/>
    <n v="0"/>
    <n v="263.81599999999997"/>
    <n v="0"/>
    <n v="0"/>
    <n v="70"/>
    <n v="70"/>
    <n v="131.71199999999999"/>
    <n v="337"/>
    <n v="13377.38"/>
    <n v="152.26800000000003"/>
    <n v="0"/>
  </r>
  <r>
    <x v="6"/>
    <s v="3017 PAVANPUTRA-17C (B)"/>
    <s v="Ghamela"/>
    <s v="Finished Good"/>
    <s v="Pcs."/>
    <n v="500"/>
    <n v="545"/>
    <n v="871"/>
    <n v="367.97"/>
    <n v="48302.58"/>
    <n v="0"/>
    <n v="0"/>
    <n v="0"/>
    <n v="0"/>
    <n v="100"/>
    <n v="9338.2999999999993"/>
    <n v="0"/>
    <n v="0"/>
    <n v="0"/>
    <n v="0"/>
    <n v="474.69499999999999"/>
    <n v="0"/>
    <n v="0"/>
    <n v="0"/>
    <n v="0"/>
    <n v="54.5"/>
    <n v="771"/>
    <n v="42756.93"/>
    <n v="313.47000000000003"/>
    <n v="0"/>
  </r>
  <r>
    <x v="6"/>
    <s v="3017 PAVANPUTRA-17C (O)"/>
    <s v="Ghamela"/>
    <s v="Finished Good"/>
    <s v="Pcs."/>
    <n v="500"/>
    <n v="545"/>
    <n v="411"/>
    <n v="339.45"/>
    <n v="22724.54"/>
    <n v="0"/>
    <n v="0"/>
    <n v="0"/>
    <n v="0"/>
    <n v="95"/>
    <n v="8880.5499999999993"/>
    <n v="0"/>
    <n v="0"/>
    <n v="0"/>
    <n v="0"/>
    <n v="223.995"/>
    <n v="0"/>
    <n v="0"/>
    <n v="0"/>
    <n v="0"/>
    <n v="51.774999999999999"/>
    <n v="316"/>
    <n v="17471.91"/>
    <n v="287.67500000000001"/>
    <n v="0"/>
  </r>
  <r>
    <x v="6"/>
    <s v="3017 PAVANPUTRA-17C (P)"/>
    <s v="Ghamela"/>
    <s v="Finished Good"/>
    <s v="Pcs."/>
    <m/>
    <m/>
    <m/>
    <n v="20.84"/>
    <m/>
    <m/>
    <m/>
    <m/>
    <m/>
    <m/>
    <m/>
    <m/>
    <m/>
    <n v="0"/>
    <m/>
    <n v="0"/>
    <n v="0"/>
    <n v="0"/>
    <n v="0"/>
    <n v="0"/>
    <n v="0"/>
    <m/>
    <m/>
    <n v="20.84"/>
    <n v="0"/>
  </r>
  <r>
    <x v="6"/>
    <s v="308 Jerry 8 No.(Blue)"/>
    <s v="Tub"/>
    <s v="Finished Good"/>
    <s v="Pcs."/>
    <n v="85"/>
    <n v="93"/>
    <n v="111"/>
    <n v="21.74"/>
    <n v="974.32"/>
    <n v="0"/>
    <n v="0"/>
    <n v="1000"/>
    <n v="8972.65"/>
    <n v="211"/>
    <n v="4736.33"/>
    <n v="0"/>
    <n v="0"/>
    <n v="0"/>
    <n v="0"/>
    <n v="10.323"/>
    <n v="85"/>
    <n v="14.27065"/>
    <n v="0"/>
    <n v="99.270650000000003"/>
    <n v="19.623000000000001"/>
    <n v="900"/>
    <n v="6500.17"/>
    <n v="101.38764999999999"/>
    <n v="0"/>
  </r>
  <r>
    <x v="6"/>
    <s v="308 Jerry 8 No.(M.Baize)"/>
    <s v="Tub"/>
    <s v="Finished Good"/>
    <s v="Pcs."/>
    <n v="85"/>
    <n v="93"/>
    <n v="728"/>
    <n v="18.04"/>
    <n v="20020"/>
    <n v="0"/>
    <n v="0"/>
    <n v="0"/>
    <n v="0"/>
    <n v="60"/>
    <n v="1476.8"/>
    <n v="0"/>
    <n v="0"/>
    <n v="0"/>
    <n v="0"/>
    <n v="67.703999999999994"/>
    <n v="0"/>
    <n v="0"/>
    <n v="0"/>
    <n v="0"/>
    <n v="5.58"/>
    <n v="668"/>
    <n v="18518.5"/>
    <n v="12.459999999999999"/>
    <n v="0"/>
  </r>
  <r>
    <x v="6"/>
    <s v="308 Jerry 8 No.(M.white)"/>
    <s v="Tub"/>
    <s v="Finished Good"/>
    <s v="Pcs."/>
    <n v="85"/>
    <n v="93"/>
    <n v="2110"/>
    <n v="78.52"/>
    <n v="58025"/>
    <n v="0"/>
    <n v="0"/>
    <n v="0"/>
    <n v="0"/>
    <n v="10"/>
    <n v="250.3"/>
    <n v="0"/>
    <n v="0"/>
    <n v="0"/>
    <n v="0"/>
    <n v="196.23"/>
    <n v="0"/>
    <n v="0"/>
    <n v="0"/>
    <n v="0"/>
    <n v="0.93"/>
    <n v="2100"/>
    <n v="57750"/>
    <n v="77.589999999999989"/>
    <n v="0"/>
  </r>
  <r>
    <x v="6"/>
    <s v="308 Jerry 8 No.(Orange)"/>
    <s v="Tub"/>
    <s v="Finished Good"/>
    <s v="Pcs."/>
    <n v="85"/>
    <n v="93"/>
    <n v="-25"/>
    <n v="51.18"/>
    <n v="-499.45"/>
    <n v="0"/>
    <n v="0"/>
    <n v="525"/>
    <n v="4671.6899999999996"/>
    <n v="60"/>
    <n v="1476.8"/>
    <n v="0"/>
    <n v="0"/>
    <n v="0"/>
    <n v="0"/>
    <n v="-2.3250000000000002"/>
    <n v="44.625"/>
    <n v="7.4920912500000005"/>
    <n v="0"/>
    <n v="52.117091250000001"/>
    <n v="5.58"/>
    <n v="440"/>
    <n v="3133.75"/>
    <n v="97.717091249999996"/>
    <n v="0"/>
  </r>
  <r>
    <x v="6"/>
    <s v="308 Jerry 8 No.(Pink)"/>
    <s v="Tub"/>
    <s v="Finished Good"/>
    <s v="Pcs."/>
    <n v="85"/>
    <n v="93"/>
    <n v="214"/>
    <n v="4.29"/>
    <n v="2027.8"/>
    <n v="0"/>
    <n v="0"/>
    <n v="710"/>
    <n v="6332.67"/>
    <n v="409"/>
    <n v="8810.27"/>
    <n v="0"/>
    <n v="0"/>
    <n v="0"/>
    <n v="0"/>
    <n v="19.902000000000001"/>
    <n v="60.35"/>
    <n v="10.1321615"/>
    <n v="0"/>
    <n v="70.482161500000004"/>
    <n v="38.036999999999999"/>
    <n v="515"/>
    <n v="3111.6"/>
    <n v="36.735161500000011"/>
    <n v="0"/>
  </r>
  <r>
    <x v="6"/>
    <s v="308 Jerry 8 No.(Silver)"/>
    <s v="Tub"/>
    <s v="Finished Good"/>
    <s v="Pcs."/>
    <n v="85"/>
    <n v="93"/>
    <n v="629"/>
    <n v="11.65"/>
    <n v="17297.5"/>
    <n v="0"/>
    <n v="0"/>
    <n v="0"/>
    <n v="0"/>
    <n v="10"/>
    <n v="250.3"/>
    <n v="0"/>
    <n v="0"/>
    <n v="0"/>
    <n v="0"/>
    <n v="58.497"/>
    <n v="0"/>
    <n v="0"/>
    <n v="0"/>
    <n v="0"/>
    <n v="0.93"/>
    <n v="619"/>
    <n v="17022.5"/>
    <n v="10.72"/>
    <n v="0"/>
  </r>
  <r>
    <x v="6"/>
    <s v="310 Tom 10 No.(Blue)"/>
    <s v="Tub"/>
    <s v="Finished Good"/>
    <s v="Pcs."/>
    <n v="160"/>
    <n v="174"/>
    <n v="616"/>
    <n v="160.02000000000001"/>
    <n v="10774.11"/>
    <n v="0"/>
    <n v="0"/>
    <n v="0"/>
    <n v="0"/>
    <n v="275"/>
    <n v="9383"/>
    <n v="0"/>
    <n v="0"/>
    <n v="0"/>
    <n v="0"/>
    <n v="107.184"/>
    <n v="0"/>
    <n v="0"/>
    <n v="0"/>
    <n v="0"/>
    <n v="47.85"/>
    <n v="341"/>
    <n v="4473.92"/>
    <n v="112.17000000000002"/>
    <n v="0"/>
  </r>
  <r>
    <x v="6"/>
    <s v="310 Tom 10 No.(M.Baize)"/>
    <s v="Tub"/>
    <s v="Finished Good"/>
    <s v="Pcs."/>
    <n v="160"/>
    <n v="174"/>
    <n v="345"/>
    <n v="35.5"/>
    <n v="15180"/>
    <n v="0"/>
    <n v="0"/>
    <n v="0"/>
    <n v="0"/>
    <n v="75"/>
    <n v="2646"/>
    <n v="0"/>
    <n v="0"/>
    <n v="0"/>
    <n v="0"/>
    <n v="60.03"/>
    <n v="0"/>
    <n v="0"/>
    <n v="40"/>
    <n v="40"/>
    <n v="13.05"/>
    <n v="270"/>
    <n v="8910"/>
    <n v="62.45"/>
    <n v="0"/>
  </r>
  <r>
    <x v="6"/>
    <s v="310 Tom 10 No.(M.white)"/>
    <s v="Tub"/>
    <s v="Finished Good"/>
    <s v="Pcs."/>
    <n v="160"/>
    <n v="174"/>
    <n v="386"/>
    <n v="6.29"/>
    <n v="16984"/>
    <n v="0"/>
    <n v="0"/>
    <n v="0"/>
    <n v="0"/>
    <n v="0"/>
    <n v="0"/>
    <n v="0"/>
    <n v="0"/>
    <n v="0"/>
    <n v="0"/>
    <n v="67.164000000000001"/>
    <n v="0"/>
    <n v="0"/>
    <n v="10"/>
    <n v="10"/>
    <n v="0"/>
    <n v="386"/>
    <n v="12738"/>
    <n v="16.29"/>
    <n v="0"/>
  </r>
  <r>
    <x v="6"/>
    <s v="310 Tom 10 No.(orange)"/>
    <s v="Tub"/>
    <s v="Finished Good"/>
    <s v="Pcs."/>
    <n v="160"/>
    <n v="174"/>
    <n v="457"/>
    <n v="78.650000000000006"/>
    <n v="20108"/>
    <n v="0"/>
    <n v="0"/>
    <n v="0"/>
    <n v="0"/>
    <n v="175"/>
    <n v="6171"/>
    <n v="0"/>
    <n v="0"/>
    <n v="0"/>
    <n v="0"/>
    <n v="79.518000000000001"/>
    <n v="0"/>
    <n v="0"/>
    <n v="80"/>
    <n v="80"/>
    <n v="30.45"/>
    <n v="282"/>
    <n v="9306"/>
    <n v="128.20000000000002"/>
    <n v="0"/>
  </r>
  <r>
    <x v="6"/>
    <s v="310 Tom 10 No.(Pink)"/>
    <s v="Tub"/>
    <s v="Finished Good"/>
    <s v="Pcs."/>
    <n v="160"/>
    <n v="174"/>
    <n v="514"/>
    <n v="116.92"/>
    <n v="8907"/>
    <n v="0"/>
    <n v="0"/>
    <n v="0"/>
    <n v="0"/>
    <n v="175"/>
    <n v="5858"/>
    <n v="0"/>
    <n v="0"/>
    <n v="0"/>
    <n v="0"/>
    <n v="89.436000000000007"/>
    <n v="0"/>
    <n v="0"/>
    <n v="0"/>
    <n v="0"/>
    <n v="30.45"/>
    <n v="339"/>
    <n v="4407"/>
    <n v="86.47"/>
    <n v="0"/>
  </r>
  <r>
    <x v="6"/>
    <s v="310 Tom 10 No.(Silver)"/>
    <s v="Tub"/>
    <s v="Finished Good"/>
    <s v="Pcs."/>
    <n v="160"/>
    <n v="174"/>
    <n v="385"/>
    <n v="94.12"/>
    <n v="7690.03"/>
    <n v="0"/>
    <n v="0"/>
    <n v="0"/>
    <n v="0"/>
    <n v="0"/>
    <n v="0"/>
    <n v="0"/>
    <n v="0"/>
    <n v="0"/>
    <n v="0"/>
    <n v="66.989999999999995"/>
    <n v="0"/>
    <n v="0"/>
    <n v="0"/>
    <n v="0"/>
    <n v="0"/>
    <n v="385"/>
    <n v="5767.3"/>
    <n v="94.12"/>
    <n v="0"/>
  </r>
  <r>
    <x v="6"/>
    <s v="312 Cheery 12 No.(Pink)"/>
    <s v="Tub"/>
    <s v="Finished Good"/>
    <s v="Pcs."/>
    <n v="228"/>
    <n v="248"/>
    <n v="427"/>
    <n v="95.76"/>
    <n v="10827.34"/>
    <n v="0"/>
    <n v="0"/>
    <n v="0"/>
    <n v="0"/>
    <n v="154"/>
    <n v="6916.94"/>
    <n v="0"/>
    <n v="0"/>
    <n v="0"/>
    <n v="0"/>
    <n v="105.896"/>
    <n v="0"/>
    <n v="0"/>
    <n v="0"/>
    <n v="0"/>
    <n v="38.192"/>
    <n v="273"/>
    <n v="6922.39"/>
    <n v="57.568000000000005"/>
    <n v="0"/>
  </r>
  <r>
    <x v="6"/>
    <s v="312 Cherry 12 No.(Blue)"/>
    <s v="Tub"/>
    <s v="Finished Good"/>
    <s v="Pcs."/>
    <n v="228"/>
    <n v="248"/>
    <n v="642"/>
    <n v="207.92"/>
    <n v="16229.83"/>
    <n v="0"/>
    <n v="0"/>
    <n v="0"/>
    <n v="0"/>
    <n v="298"/>
    <n v="14044.94"/>
    <n v="0"/>
    <n v="0"/>
    <n v="0"/>
    <n v="0"/>
    <n v="159.21600000000001"/>
    <n v="0"/>
    <n v="0"/>
    <n v="0"/>
    <n v="0"/>
    <n v="73.903999999999996"/>
    <n v="344"/>
    <n v="8696.35"/>
    <n v="134.01599999999999"/>
    <n v="0"/>
  </r>
  <r>
    <x v="6"/>
    <s v="312 Cherry 12 No.(M.baize)"/>
    <s v="Tub"/>
    <s v="Finished Good"/>
    <s v="Pcs."/>
    <n v="228"/>
    <n v="248"/>
    <n v="1161"/>
    <n v="333.27"/>
    <n v="32285.33"/>
    <n v="0"/>
    <n v="0"/>
    <n v="0"/>
    <n v="0"/>
    <n v="10"/>
    <n v="557.9"/>
    <n v="0"/>
    <n v="0"/>
    <n v="0"/>
    <n v="0"/>
    <n v="287.928"/>
    <n v="0"/>
    <n v="0"/>
    <n v="0"/>
    <n v="0"/>
    <n v="2.48"/>
    <n v="1151"/>
    <n v="32007.25"/>
    <n v="330.78999999999996"/>
    <n v="0"/>
  </r>
  <r>
    <x v="6"/>
    <s v="312 Cherry 12 No.(M.white)"/>
    <s v="Tub"/>
    <s v="Finished Good"/>
    <s v="Pcs."/>
    <n v="228"/>
    <n v="248"/>
    <n v="355"/>
    <n v="29.25"/>
    <n v="21477.5"/>
    <n v="0"/>
    <n v="0"/>
    <n v="0"/>
    <n v="0"/>
    <n v="0"/>
    <n v="0"/>
    <n v="0"/>
    <n v="0"/>
    <n v="0"/>
    <n v="0"/>
    <n v="88.04"/>
    <n v="0"/>
    <n v="0"/>
    <n v="20"/>
    <n v="20"/>
    <n v="0"/>
    <n v="355"/>
    <n v="21477.5"/>
    <n v="49.25"/>
    <n v="0"/>
  </r>
  <r>
    <x v="6"/>
    <s v="312 Cherry 12 No.(Orange)"/>
    <s v="Tub"/>
    <s v="Finished Good"/>
    <s v="Pcs."/>
    <n v="228"/>
    <n v="248"/>
    <n v="284"/>
    <n v="194.35"/>
    <n v="7935.1"/>
    <n v="0"/>
    <n v="0"/>
    <n v="0"/>
    <n v="0"/>
    <n v="10"/>
    <n v="557.9"/>
    <n v="0"/>
    <n v="0"/>
    <n v="0"/>
    <n v="0"/>
    <n v="70.432000000000002"/>
    <n v="0"/>
    <n v="0"/>
    <n v="30"/>
    <n v="30"/>
    <n v="2.48"/>
    <n v="274"/>
    <n v="7655.7"/>
    <n v="221.87"/>
    <n v="0"/>
  </r>
  <r>
    <x v="6"/>
    <s v="312 Cherry 12 No.(Silver)"/>
    <s v="Tub"/>
    <s v="Finished Good"/>
    <s v="Pcs."/>
    <n v="228"/>
    <n v="248"/>
    <n v="228"/>
    <n v="187.79"/>
    <n v="13794"/>
    <n v="0"/>
    <n v="0"/>
    <n v="0"/>
    <n v="0"/>
    <n v="0"/>
    <n v="0"/>
    <n v="0"/>
    <n v="0"/>
    <n v="0"/>
    <n v="0"/>
    <n v="56.543999999999997"/>
    <n v="0"/>
    <n v="0"/>
    <n v="90"/>
    <n v="90"/>
    <n v="0"/>
    <n v="228"/>
    <n v="13794"/>
    <n v="277.78999999999996"/>
    <n v="0"/>
  </r>
  <r>
    <x v="6"/>
    <s v="314 STAR 14S (BLUE)"/>
    <s v="Ghamela"/>
    <s v="Finished Good"/>
    <s v="Pcs."/>
    <n v="410"/>
    <n v="447"/>
    <n v="450"/>
    <n v="660.85"/>
    <n v="20044.89"/>
    <n v="0"/>
    <n v="0"/>
    <n v="0"/>
    <n v="0"/>
    <n v="260"/>
    <n v="17505.2"/>
    <n v="0"/>
    <n v="0"/>
    <n v="0"/>
    <n v="0"/>
    <n v="201.15"/>
    <n v="0"/>
    <n v="0"/>
    <n v="0"/>
    <n v="0"/>
    <n v="116.22"/>
    <n v="190"/>
    <n v="6457.44"/>
    <n v="544.63"/>
    <n v="0"/>
  </r>
  <r>
    <x v="6"/>
    <s v="314 STAR 14S (Orange)"/>
    <s v="Ghamela"/>
    <s v="Finished Good"/>
    <s v="Pcs."/>
    <n v="410"/>
    <n v="447"/>
    <n v="188"/>
    <n v="249.59"/>
    <n v="8174.78"/>
    <n v="0"/>
    <n v="0"/>
    <n v="0"/>
    <n v="0"/>
    <n v="98"/>
    <n v="6616.72"/>
    <n v="0"/>
    <n v="0"/>
    <n v="0"/>
    <n v="0"/>
    <n v="84.036000000000001"/>
    <n v="0"/>
    <n v="0"/>
    <n v="20"/>
    <n v="20"/>
    <n v="43.805999999999997"/>
    <n v="90"/>
    <n v="3913.46"/>
    <n v="225.78400000000005"/>
    <n v="0"/>
  </r>
  <r>
    <x v="6"/>
    <s v="314 STAR 14S (PINK)"/>
    <s v="Ghamela"/>
    <s v="Finished Good"/>
    <s v="Pcs."/>
    <n v="410"/>
    <n v="447"/>
    <n v="400"/>
    <n v="320.02999999999997"/>
    <n v="17224.91"/>
    <n v="0"/>
    <n v="0"/>
    <n v="0"/>
    <n v="0"/>
    <n v="82"/>
    <n v="5848.48"/>
    <n v="0"/>
    <n v="0"/>
    <n v="0"/>
    <n v="0"/>
    <n v="178.8"/>
    <n v="0"/>
    <n v="0"/>
    <n v="0"/>
    <n v="0"/>
    <n v="36.654000000000003"/>
    <n v="318"/>
    <n v="10465.120000000001"/>
    <n v="283.37599999999998"/>
    <n v="0"/>
  </r>
  <r>
    <x v="6"/>
    <s v="314 STAR 14S (Yellow)"/>
    <s v="Ghamela"/>
    <s v="Trading"/>
    <s v="Pcs."/>
    <m/>
    <n v="0"/>
    <n v="36"/>
    <n v="1.63"/>
    <n v="1848.6"/>
    <n v="0"/>
    <n v="0"/>
    <n v="0"/>
    <n v="0"/>
    <n v="0"/>
    <n v="0"/>
    <n v="0"/>
    <n v="0"/>
    <n v="0"/>
    <n v="0"/>
    <n v="0"/>
    <n v="0"/>
    <n v="0"/>
    <n v="0"/>
    <n v="0"/>
    <n v="0"/>
    <n v="36"/>
    <n v="1848.6"/>
    <n v="1.63"/>
    <n v="0"/>
  </r>
  <r>
    <x v="6"/>
    <s v="315 NO. STAR PLUS 14 D (BLUE)"/>
    <s v="Ghamela"/>
    <s v="Finished Good"/>
    <s v="Pcs."/>
    <n v="450"/>
    <n v="490"/>
    <n v="534"/>
    <n v="326.76"/>
    <n v="24691.55"/>
    <n v="0"/>
    <n v="0"/>
    <n v="2312"/>
    <n v="110053.03"/>
    <n v="1713"/>
    <n v="128042.92"/>
    <n v="0"/>
    <n v="0"/>
    <n v="0"/>
    <n v="0"/>
    <n v="261.66000000000003"/>
    <n v="1040.4000000000001"/>
    <n v="174.67275600000005"/>
    <n v="0"/>
    <n v="1215.072756"/>
    <n v="839.37"/>
    <n v="1133"/>
    <n v="40391.449999999997"/>
    <n v="702.46275600000001"/>
    <n v="0"/>
  </r>
  <r>
    <x v="6"/>
    <s v="315 NO. STAR PLUS 14 D (ORG)"/>
    <s v="Ghamela"/>
    <s v="Finished Good"/>
    <s v="Pcs."/>
    <n v="450"/>
    <n v="490"/>
    <n v="11"/>
    <n v="205.56"/>
    <n v="548.5"/>
    <n v="0"/>
    <n v="0"/>
    <n v="0"/>
    <n v="0"/>
    <n v="40"/>
    <n v="2730"/>
    <n v="0"/>
    <n v="0"/>
    <n v="0"/>
    <n v="0"/>
    <n v="5.39"/>
    <n v="0"/>
    <n v="0"/>
    <n v="180"/>
    <n v="180"/>
    <n v="19.600000000000001"/>
    <n v="-29"/>
    <n v="-1446.05"/>
    <n v="365.96"/>
    <n v="0"/>
  </r>
  <r>
    <x v="6"/>
    <s v="315 NO. STAR PLUS 14 D (PINK)"/>
    <s v="Ghamela"/>
    <s v="Finished Good"/>
    <s v="Pcs."/>
    <n v="450"/>
    <n v="490"/>
    <n v="-39"/>
    <n v="520.22"/>
    <n v="-1838.85"/>
    <n v="0"/>
    <n v="0"/>
    <n v="1070"/>
    <n v="50594.21"/>
    <n v="817"/>
    <n v="61061.88"/>
    <n v="0"/>
    <n v="0"/>
    <n v="0"/>
    <n v="0"/>
    <n v="-19.11"/>
    <n v="481.5"/>
    <n v="80.83903500000001"/>
    <n v="130"/>
    <n v="692.33903499999997"/>
    <n v="400.33"/>
    <n v="214"/>
    <n v="7588.44"/>
    <n v="812.22903500000007"/>
    <n v="0"/>
  </r>
  <r>
    <x v="6"/>
    <s v="316 SUPER POWER (BLACK)"/>
    <s v="Ghamela"/>
    <s v="Trading"/>
    <s v="Pcs."/>
    <m/>
    <n v="0"/>
    <n v="31"/>
    <n v="0"/>
    <n v="1972.71"/>
    <n v="0"/>
    <n v="0"/>
    <n v="0"/>
    <n v="0"/>
    <n v="0"/>
    <n v="0"/>
    <n v="0"/>
    <n v="0"/>
    <n v="0"/>
    <n v="0"/>
    <n v="0"/>
    <n v="0"/>
    <n v="0"/>
    <n v="0"/>
    <n v="0"/>
    <n v="0"/>
    <n v="31"/>
    <n v="1972.71"/>
    <n v="0"/>
    <n v="0"/>
  </r>
  <r>
    <x v="6"/>
    <s v="316 SUPER POWER (BLUE)"/>
    <s v="Ghamela"/>
    <s v="Finished Good"/>
    <s v="Pcs."/>
    <n v="620"/>
    <n v="676"/>
    <n v="1415"/>
    <n v="1304.07"/>
    <n v="93251.88"/>
    <n v="0"/>
    <n v="0"/>
    <n v="0"/>
    <n v="0"/>
    <n v="1070"/>
    <n v="102219.45"/>
    <n v="0"/>
    <n v="0"/>
    <n v="0"/>
    <n v="0"/>
    <n v="956.54"/>
    <n v="0"/>
    <n v="0"/>
    <n v="0"/>
    <n v="0"/>
    <n v="723.32"/>
    <n v="345"/>
    <n v="17049.900000000001"/>
    <n v="580.74999999999989"/>
    <n v="0"/>
  </r>
  <r>
    <x v="6"/>
    <s v="316 SUPER POWER (ORANGE)"/>
    <s v="Ghamela"/>
    <s v="Finished Good"/>
    <s v="Pcs."/>
    <n v="620"/>
    <n v="676"/>
    <n v="810"/>
    <n v="667.17"/>
    <n v="52547.96"/>
    <n v="0"/>
    <n v="0"/>
    <n v="0"/>
    <n v="0"/>
    <n v="546"/>
    <n v="53416.62"/>
    <n v="0"/>
    <n v="0"/>
    <n v="0"/>
    <n v="0"/>
    <n v="547.55999999999995"/>
    <n v="0"/>
    <n v="0"/>
    <n v="0"/>
    <n v="0"/>
    <n v="369.096"/>
    <n v="264"/>
    <n v="12843.6"/>
    <n v="298.07399999999996"/>
    <n v="0"/>
  </r>
  <r>
    <x v="6"/>
    <s v="316 SUPER POWER (PINK)"/>
    <s v="Ghamela"/>
    <s v="Finished Good"/>
    <s v="Pcs."/>
    <n v="620"/>
    <n v="676"/>
    <n v="1204"/>
    <n v="827.81"/>
    <n v="76619.210000000006"/>
    <n v="0"/>
    <n v="0"/>
    <n v="0"/>
    <n v="0"/>
    <n v="535"/>
    <n v="51403.85"/>
    <n v="0"/>
    <n v="0"/>
    <n v="0"/>
    <n v="0"/>
    <n v="813.904"/>
    <n v="0"/>
    <n v="0"/>
    <n v="0"/>
    <n v="0"/>
    <n v="361.66"/>
    <n v="669"/>
    <n v="32726.73"/>
    <n v="466.14999999999992"/>
    <n v="0"/>
  </r>
  <r>
    <x v="6"/>
    <s v="317 No. Sathi Ghamela (Blue)"/>
    <s v="Ghamela"/>
    <s v="Finished Good"/>
    <s v="Pcs."/>
    <n v="585"/>
    <n v="638"/>
    <n v="2448"/>
    <n v="2091.6999999999998"/>
    <n v="161116.62"/>
    <n v="0"/>
    <n v="0"/>
    <n v="960"/>
    <n v="66277.64"/>
    <n v="2605"/>
    <n v="230950.75"/>
    <n v="0"/>
    <n v="0"/>
    <n v="0"/>
    <n v="0"/>
    <n v="1561.8240000000001"/>
    <n v="561.6"/>
    <n v="94.287024000000017"/>
    <n v="0"/>
    <n v="655.887024"/>
    <n v="1661.99"/>
    <n v="803"/>
    <n v="40334.69"/>
    <n v="1085.5970239999999"/>
    <n v="0"/>
  </r>
  <r>
    <x v="6"/>
    <s v="317 No. Sathi Ghamela (M.baise)"/>
    <s v="Ghamela"/>
    <s v="Finished Good"/>
    <s v="Pcs."/>
    <n v="585"/>
    <n v="638"/>
    <n v="152"/>
    <n v="142.36000000000001"/>
    <n v="10106.959999999999"/>
    <n v="0"/>
    <n v="0"/>
    <n v="0"/>
    <n v="0"/>
    <n v="20"/>
    <n v="1811.3"/>
    <n v="0"/>
    <n v="0"/>
    <n v="0"/>
    <n v="0"/>
    <n v="96.975999999999999"/>
    <n v="0"/>
    <n v="0"/>
    <n v="60"/>
    <n v="60"/>
    <n v="12.76"/>
    <n v="132"/>
    <n v="6582.84"/>
    <n v="189.60000000000002"/>
    <n v="0"/>
  </r>
  <r>
    <x v="6"/>
    <s v="317 No. Sathi Ghamela (M.white)"/>
    <s v="Ghamela"/>
    <s v="Finished Good"/>
    <s v="Pcs."/>
    <n v="585"/>
    <n v="638"/>
    <n v="11"/>
    <n v="320.18"/>
    <n v="710.41"/>
    <n v="0"/>
    <n v="0"/>
    <n v="0"/>
    <n v="0"/>
    <n v="14"/>
    <n v="1281.32"/>
    <n v="0"/>
    <n v="0"/>
    <n v="0"/>
    <n v="0"/>
    <n v="7.0179999999999998"/>
    <n v="0"/>
    <n v="0"/>
    <n v="110"/>
    <n v="110"/>
    <n v="8.9320000000000004"/>
    <n v="-3"/>
    <n v="-193.75"/>
    <n v="421.24799999999999"/>
    <n v="0"/>
  </r>
  <r>
    <x v="6"/>
    <s v="317 No. Sathi Ghamela (Orange)"/>
    <s v="Ghamela"/>
    <s v="Finished Good"/>
    <s v="Pcs."/>
    <n v="585"/>
    <n v="638"/>
    <n v="811"/>
    <n v="668.88"/>
    <n v="52893.96"/>
    <n v="0"/>
    <n v="0"/>
    <n v="0"/>
    <n v="0"/>
    <n v="310"/>
    <n v="28474.7"/>
    <n v="0"/>
    <n v="0"/>
    <n v="0"/>
    <n v="0"/>
    <n v="517.41800000000001"/>
    <n v="0"/>
    <n v="0"/>
    <n v="0"/>
    <n v="0"/>
    <n v="197.78"/>
    <n v="501"/>
    <n v="24508.92"/>
    <n v="471.1"/>
    <n v="0"/>
  </r>
  <r>
    <x v="6"/>
    <s v="317 No. Sathi Ghamela (Pink)"/>
    <s v="Ghamela"/>
    <s v="Finished Good"/>
    <s v="Pcs."/>
    <n v="585"/>
    <n v="638"/>
    <n v="929"/>
    <n v="1201.3499999999999"/>
    <n v="60440.82"/>
    <n v="0"/>
    <n v="0"/>
    <n v="0"/>
    <n v="0"/>
    <n v="885"/>
    <n v="80233.95"/>
    <n v="0"/>
    <n v="0"/>
    <n v="0"/>
    <n v="0"/>
    <n v="592.702"/>
    <n v="0"/>
    <n v="0"/>
    <n v="300"/>
    <n v="300"/>
    <n v="564.63"/>
    <n v="44"/>
    <n v="2862.64"/>
    <n v="936.71999999999991"/>
    <n v="0"/>
  </r>
  <r>
    <x v="6"/>
    <s v="317 No. Sathi Ghamela (silver)"/>
    <s v="Ghamela"/>
    <s v="Finished Good"/>
    <s v="Pcs."/>
    <n v="585"/>
    <n v="638"/>
    <n v="390"/>
    <n v="333.42"/>
    <n v="25402.560000000001"/>
    <n v="0"/>
    <n v="0"/>
    <n v="0"/>
    <n v="0"/>
    <n v="66"/>
    <n v="5874.48"/>
    <n v="0"/>
    <n v="0"/>
    <n v="0"/>
    <n v="0"/>
    <n v="248.82"/>
    <n v="0"/>
    <n v="0"/>
    <n v="0"/>
    <n v="0"/>
    <n v="42.107999999999997"/>
    <n v="324"/>
    <n v="15827.4"/>
    <n v="291.31200000000001"/>
    <n v="0"/>
  </r>
  <r>
    <x v="6"/>
    <s v="319 NO. SULTAN ( BLUE)"/>
    <s v="Ghamela"/>
    <s v="Finished Good"/>
    <s v="Pcs."/>
    <n v="720"/>
    <n v="785"/>
    <n v="979"/>
    <n v="1095.6199999999999"/>
    <n v="74517.460000000006"/>
    <n v="0"/>
    <n v="0"/>
    <n v="997"/>
    <n v="79462.13"/>
    <n v="996"/>
    <n v="115081.22"/>
    <n v="0"/>
    <n v="0"/>
    <n v="0"/>
    <n v="0"/>
    <n v="768.51499999999999"/>
    <n v="717.84"/>
    <n v="120.51815760000001"/>
    <n v="0"/>
    <n v="838.35815760000003"/>
    <n v="781.86"/>
    <n v="980"/>
    <n v="63472.39"/>
    <n v="1152.1181575999999"/>
    <n v="0"/>
  </r>
  <r>
    <x v="6"/>
    <s v="319 NO. SULTAN ( ORG)"/>
    <s v="Ghamela"/>
    <s v="Finished Good"/>
    <s v="Pcs."/>
    <n v="720"/>
    <n v="785"/>
    <n v="815"/>
    <n v="590.27"/>
    <n v="60608.44"/>
    <n v="0"/>
    <n v="0"/>
    <n v="140"/>
    <n v="10924.63"/>
    <n v="323"/>
    <n v="37089.81"/>
    <n v="0"/>
    <n v="0"/>
    <n v="0"/>
    <n v="0"/>
    <n v="639.77499999999998"/>
    <n v="100.8"/>
    <n v="16.923311999999999"/>
    <n v="0"/>
    <n v="117.72331199999999"/>
    <n v="253.55500000000001"/>
    <n v="632"/>
    <n v="41371.050000000003"/>
    <n v="454.43831199999994"/>
    <n v="0"/>
  </r>
  <r>
    <x v="6"/>
    <s v="319 NO. SULTAN ( PINK)"/>
    <s v="Ghamela"/>
    <s v="Finished Good"/>
    <s v="Pcs."/>
    <n v="720"/>
    <n v="785"/>
    <n v="679"/>
    <n v="945.75"/>
    <n v="47602.16"/>
    <n v="0"/>
    <n v="0"/>
    <n v="311"/>
    <n v="22834.2"/>
    <n v="476"/>
    <n v="55688.42"/>
    <n v="0"/>
    <n v="0"/>
    <n v="0"/>
    <n v="0"/>
    <n v="533.01499999999999"/>
    <n v="223.92"/>
    <n v="37.5939288"/>
    <n v="0"/>
    <n v="261.51392879999997"/>
    <n v="373.66"/>
    <n v="514"/>
    <n v="28121.14"/>
    <n v="833.60392879999995"/>
    <n v="0"/>
  </r>
  <r>
    <x v="6"/>
    <s v="319 NO. SULTAN (M.BEIZE)"/>
    <s v="Ghamela"/>
    <s v="Finished Good"/>
    <s v="Pcs."/>
    <n v="720"/>
    <n v="785"/>
    <n v="46"/>
    <n v="53.27"/>
    <n v="3477.21"/>
    <n v="0"/>
    <n v="0"/>
    <n v="0"/>
    <n v="0"/>
    <n v="9"/>
    <n v="1056.82"/>
    <n v="0"/>
    <n v="0"/>
    <n v="0"/>
    <n v="0"/>
    <n v="36.11"/>
    <n v="0"/>
    <n v="0"/>
    <n v="40"/>
    <n v="40"/>
    <n v="7.0650000000000004"/>
    <n v="37"/>
    <n v="2796.89"/>
    <n v="86.205000000000013"/>
    <n v="0"/>
  </r>
  <r>
    <x v="6"/>
    <s v="319 NO. SULTAN (M.WHITE)"/>
    <s v="Ghamela"/>
    <s v="Finished Good"/>
    <s v="Pcs."/>
    <n v="720"/>
    <n v="785"/>
    <n v="41"/>
    <n v="39.14"/>
    <n v="3048.44"/>
    <n v="0"/>
    <n v="0"/>
    <n v="0"/>
    <n v="0"/>
    <n v="40"/>
    <n v="4679.75"/>
    <n v="0"/>
    <n v="0"/>
    <n v="0"/>
    <n v="0"/>
    <n v="32.185000000000002"/>
    <n v="0"/>
    <n v="0"/>
    <n v="0"/>
    <n v="0"/>
    <n v="31.4"/>
    <n v="1"/>
    <n v="74.349999999999994"/>
    <n v="7.740000000000002"/>
    <n v="0"/>
  </r>
  <r>
    <x v="6"/>
    <s v="319 NO.SULTAN (SILVER)"/>
    <s v="Ghamela"/>
    <s v="Finished Good"/>
    <s v="Pcs."/>
    <n v="720"/>
    <n v="785"/>
    <n v="9"/>
    <n v="96.01"/>
    <n v="688.47"/>
    <n v="0"/>
    <n v="0"/>
    <n v="0"/>
    <n v="0"/>
    <n v="0"/>
    <n v="0"/>
    <n v="0"/>
    <n v="0"/>
    <n v="0"/>
    <n v="0"/>
    <n v="7.0650000000000004"/>
    <n v="0"/>
    <n v="0"/>
    <n v="70"/>
    <n v="70"/>
    <n v="0"/>
    <n v="9"/>
    <n v="688.47"/>
    <n v="166.01"/>
    <n v="0"/>
  </r>
  <r>
    <x v="6"/>
    <s v="320 NO.SAMRAT GHAMELA (B)"/>
    <s v="Ghamela"/>
    <s v="Finished Good"/>
    <s v="Pcs."/>
    <n v="800"/>
    <n v="872"/>
    <n v="735"/>
    <n v="529.01"/>
    <n v="62048.75"/>
    <n v="0"/>
    <n v="0"/>
    <n v="1009"/>
    <n v="87749.55"/>
    <n v="1015"/>
    <n v="133238.79999999999"/>
    <n v="0"/>
    <n v="0"/>
    <n v="0"/>
    <n v="0"/>
    <n v="640.91999999999996"/>
    <n v="807.2"/>
    <n v="135.52080800000002"/>
    <n v="0"/>
    <n v="942.72080800000003"/>
    <n v="885.08"/>
    <n v="729"/>
    <n v="46597.75"/>
    <n v="586.65080799999998"/>
    <n v="0"/>
  </r>
  <r>
    <x v="6"/>
    <s v="320 NO.SAMRAT GHAMELA (MB)"/>
    <s v="Ghamela"/>
    <s v="Finished Good"/>
    <s v="Pcs."/>
    <n v="800"/>
    <n v="872"/>
    <n v="136"/>
    <n v="130.38"/>
    <n v="11505.41"/>
    <n v="0"/>
    <n v="0"/>
    <n v="0"/>
    <n v="0"/>
    <n v="45"/>
    <n v="6479.65"/>
    <n v="0"/>
    <n v="0"/>
    <n v="0"/>
    <n v="0"/>
    <n v="118.592"/>
    <n v="0"/>
    <n v="0"/>
    <n v="0"/>
    <n v="0"/>
    <n v="39.24"/>
    <n v="91"/>
    <n v="5773.95"/>
    <n v="91.139999999999986"/>
    <n v="0"/>
  </r>
  <r>
    <x v="6"/>
    <s v="320 NO.SAMRAT GHAMELA (MW)"/>
    <s v="Ghamela"/>
    <s v="Finished Good"/>
    <s v="Pcs."/>
    <n v="800"/>
    <n v="872"/>
    <n v="31"/>
    <n v="48.79"/>
    <n v="2613.52"/>
    <n v="0"/>
    <n v="0"/>
    <n v="0"/>
    <n v="0"/>
    <n v="5"/>
    <n v="704.45"/>
    <n v="0"/>
    <n v="0"/>
    <n v="0"/>
    <n v="0"/>
    <n v="27.032"/>
    <n v="0"/>
    <n v="0"/>
    <n v="10"/>
    <n v="10"/>
    <n v="4.3600000000000003"/>
    <n v="26"/>
    <n v="1643.98"/>
    <n v="54.43"/>
    <n v="0"/>
  </r>
  <r>
    <x v="6"/>
    <s v="320 NO.SAMRAT GHAMELA (O)"/>
    <s v="Ghamela"/>
    <s v="Finished Good"/>
    <s v="Pcs."/>
    <n v="800"/>
    <n v="872"/>
    <n v="295"/>
    <n v="710.03"/>
    <n v="24896.65"/>
    <n v="0"/>
    <n v="0"/>
    <n v="414"/>
    <n v="35649.57"/>
    <n v="205"/>
    <n v="25697.05"/>
    <n v="0"/>
    <n v="0"/>
    <n v="0"/>
    <n v="0"/>
    <n v="257.24"/>
    <n v="331.2"/>
    <n v="55.605168000000006"/>
    <n v="0"/>
    <n v="386.80516799999998"/>
    <n v="178.76"/>
    <n v="504"/>
    <n v="33160.980000000003"/>
    <n v="918.07516800000008"/>
    <n v="0"/>
  </r>
  <r>
    <x v="6"/>
    <s v="320 NO.SAMRAT GHAMELA (P)"/>
    <s v="Ghamela"/>
    <s v="Finished Good"/>
    <s v="Pcs."/>
    <n v="800"/>
    <n v="872"/>
    <n v="488"/>
    <n v="287.89"/>
    <n v="41209.33"/>
    <n v="0"/>
    <n v="0"/>
    <n v="254"/>
    <n v="21771.55"/>
    <n v="470"/>
    <n v="64738.65"/>
    <n v="0"/>
    <n v="0"/>
    <n v="0"/>
    <n v="0"/>
    <n v="425.536"/>
    <n v="203.2"/>
    <n v="34.115248000000001"/>
    <n v="0"/>
    <n v="237.315248"/>
    <n v="409.84"/>
    <n v="272"/>
    <n v="17751.12"/>
    <n v="115.36524800000001"/>
    <n v="0"/>
  </r>
  <r>
    <x v="6"/>
    <s v="320 NO.SAMRAT GHAMELA (S)"/>
    <s v="Ghamela"/>
    <s v="Finished Good"/>
    <s v="Pcs."/>
    <n v="800"/>
    <n v="872"/>
    <n v="74"/>
    <n v="59.41"/>
    <n v="6336.26"/>
    <n v="0"/>
    <n v="0"/>
    <n v="0"/>
    <n v="0"/>
    <n v="40"/>
    <n v="5775.2"/>
    <n v="0"/>
    <n v="0"/>
    <n v="0"/>
    <n v="0"/>
    <n v="64.528000000000006"/>
    <n v="0"/>
    <n v="0"/>
    <n v="0"/>
    <n v="0"/>
    <n v="34.880000000000003"/>
    <n v="34"/>
    <n v="2183.48"/>
    <n v="24.529999999999994"/>
    <n v="0"/>
  </r>
  <r>
    <x v="6"/>
    <s v="321 Shaktiman Ghamela (B)"/>
    <s v="Ghamela"/>
    <s v="Finished Good"/>
    <s v="Pcs."/>
    <n v="1200"/>
    <n v="1308"/>
    <n v="49"/>
    <n v="199.5"/>
    <n v="6169.61"/>
    <n v="0"/>
    <n v="0"/>
    <n v="770"/>
    <n v="102621.55"/>
    <n v="660"/>
    <n v="112346.25"/>
    <n v="0"/>
    <n v="0"/>
    <n v="0"/>
    <n v="0"/>
    <n v="64.091999999999999"/>
    <n v="924"/>
    <n v="155.13036000000002"/>
    <n v="0"/>
    <n v="1079.1303600000001"/>
    <n v="863.28"/>
    <n v="159"/>
    <n v="15852.3"/>
    <n v="415.35036000000014"/>
    <n v="0"/>
  </r>
  <r>
    <x v="6"/>
    <s v="321 Shaktiman Ghamela (O)"/>
    <s v="Ghamela"/>
    <s v="Finished Good"/>
    <s v="Pcs."/>
    <n v="1200"/>
    <n v="1308"/>
    <n v="207"/>
    <n v="601.37"/>
    <n v="26024.880000000001"/>
    <n v="0"/>
    <n v="0"/>
    <n v="150"/>
    <n v="20129.43"/>
    <n v="225"/>
    <n v="38182.15"/>
    <n v="0"/>
    <n v="0"/>
    <n v="0"/>
    <n v="0"/>
    <n v="270.75599999999997"/>
    <n v="180"/>
    <n v="30.220200000000006"/>
    <n v="120"/>
    <n v="330.22019999999998"/>
    <n v="294.3"/>
    <n v="132"/>
    <n v="12819.84"/>
    <n v="637.29019999999991"/>
    <n v="0"/>
  </r>
  <r>
    <x v="6"/>
    <s v="321 Shaktiman Ghamela (P)"/>
    <s v="Ghamela"/>
    <s v="Finished Good"/>
    <s v="Pcs."/>
    <n v="1200"/>
    <n v="1308"/>
    <n v="128"/>
    <n v="268.35000000000002"/>
    <n v="16094.34"/>
    <n v="0"/>
    <n v="0"/>
    <n v="208"/>
    <n v="27965.4"/>
    <n v="180"/>
    <n v="36054.050000000003"/>
    <n v="0"/>
    <n v="0"/>
    <n v="0"/>
    <n v="0"/>
    <n v="167.42400000000001"/>
    <n v="249.6"/>
    <n v="41.905344000000007"/>
    <n v="0"/>
    <n v="291.50534399999998"/>
    <n v="235.44"/>
    <n v="156"/>
    <n v="15523.56"/>
    <n v="324.41534400000006"/>
    <n v="0"/>
  </r>
  <r>
    <x v="6"/>
    <s v="322 NO. BAHUBALI GHAMEAL (MB)"/>
    <s v="Ghamela"/>
    <s v="Finished Good"/>
    <s v="Pcs."/>
    <n v="1150"/>
    <n v="1253"/>
    <n v="117"/>
    <n v="225.12"/>
    <n v="13960.04"/>
    <n v="0"/>
    <n v="0"/>
    <n v="0"/>
    <n v="0"/>
    <n v="30"/>
    <n v="6175.2"/>
    <n v="0"/>
    <n v="0"/>
    <n v="0"/>
    <n v="0"/>
    <n v="146.601"/>
    <n v="0"/>
    <n v="0"/>
    <n v="0"/>
    <n v="0"/>
    <n v="37.590000000000003"/>
    <n v="87"/>
    <n v="7785.63"/>
    <n v="187.53"/>
    <n v="0"/>
  </r>
  <r>
    <x v="6"/>
    <s v="322 NO. BAHUBALI GHAMELA (B)"/>
    <s v="Ghamela"/>
    <s v="Finished Good"/>
    <s v="Pcs."/>
    <n v="1150"/>
    <n v="1253"/>
    <n v="540"/>
    <n v="796.5"/>
    <n v="67510.509999999995"/>
    <n v="0"/>
    <n v="0"/>
    <n v="0"/>
    <n v="0"/>
    <n v="480"/>
    <n v="94740.65"/>
    <n v="0"/>
    <n v="0"/>
    <n v="0"/>
    <n v="0"/>
    <n v="676.62"/>
    <n v="0"/>
    <n v="0"/>
    <n v="0"/>
    <n v="0"/>
    <n v="601.44000000000005"/>
    <n v="60"/>
    <n v="5625.6"/>
    <n v="195.05999999999995"/>
    <n v="0"/>
  </r>
  <r>
    <x v="6"/>
    <s v="322 NO. BAHUBALI GHAMELA (MW)"/>
    <s v="Ghamela"/>
    <s v="Finished Good"/>
    <s v="Pcs."/>
    <n v="1150"/>
    <n v="1253"/>
    <n v="10"/>
    <n v="102.81"/>
    <n v="1287.5899999999999"/>
    <n v="0"/>
    <n v="0"/>
    <n v="0"/>
    <n v="0"/>
    <n v="0"/>
    <n v="0"/>
    <n v="0"/>
    <n v="0"/>
    <n v="0"/>
    <n v="0"/>
    <n v="12.53"/>
    <n v="0"/>
    <n v="0"/>
    <n v="70"/>
    <n v="70"/>
    <n v="0"/>
    <n v="10"/>
    <n v="1287.5899999999999"/>
    <n v="172.81"/>
    <n v="0"/>
  </r>
  <r>
    <x v="6"/>
    <s v="322 NO. BAHUBALI GHAMELA (O)"/>
    <s v="Ghamela"/>
    <s v="Finished Good"/>
    <s v="Pcs."/>
    <n v="1150"/>
    <n v="1253"/>
    <n v="247"/>
    <n v="269.43"/>
    <n v="31291.53"/>
    <n v="0"/>
    <n v="0"/>
    <n v="0"/>
    <n v="0"/>
    <n v="15"/>
    <n v="2778.8"/>
    <n v="0"/>
    <n v="0"/>
    <n v="0"/>
    <n v="0"/>
    <n v="309.49099999999999"/>
    <n v="0"/>
    <n v="0"/>
    <n v="0"/>
    <n v="0"/>
    <n v="18.795000000000002"/>
    <n v="232"/>
    <n v="22044.639999999999"/>
    <n v="250.63499999999999"/>
    <n v="0"/>
  </r>
  <r>
    <x v="6"/>
    <s v="322 NO. BAHUBALI GHAMELA (P)"/>
    <s v="Ghamela"/>
    <s v="Finished Good"/>
    <s v="Pcs."/>
    <n v="1150"/>
    <n v="1253"/>
    <n v="443"/>
    <n v="597.69000000000005"/>
    <n v="53725.86"/>
    <n v="0"/>
    <n v="0"/>
    <n v="0"/>
    <n v="0"/>
    <n v="176"/>
    <n v="34860.85"/>
    <n v="0"/>
    <n v="0"/>
    <n v="0"/>
    <n v="0"/>
    <n v="555.07899999999995"/>
    <n v="0"/>
    <n v="0"/>
    <n v="0"/>
    <n v="0"/>
    <n v="220.52799999999999"/>
    <n v="267"/>
    <n v="24286.32"/>
    <n v="377.16200000000003"/>
    <n v="0"/>
  </r>
  <r>
    <x v="6"/>
    <s v="322 NO. BAHUBALI GHAMELA (S)"/>
    <s v="Ghamela"/>
    <s v="Finished Good"/>
    <s v="Pcs."/>
    <n v="1150"/>
    <n v="1253"/>
    <n v="185"/>
    <n v="350.87"/>
    <n v="22636.66"/>
    <n v="0"/>
    <n v="0"/>
    <n v="0"/>
    <n v="0"/>
    <n v="60"/>
    <n v="12185.7"/>
    <n v="0"/>
    <n v="0"/>
    <n v="0"/>
    <n v="0"/>
    <n v="231.80500000000001"/>
    <n v="0"/>
    <n v="0"/>
    <n v="0"/>
    <n v="0"/>
    <n v="75.180000000000007"/>
    <n v="125"/>
    <n v="11471.25"/>
    <n v="275.69"/>
    <n v="0"/>
  </r>
  <r>
    <x v="6"/>
    <s v="324 NO. SARDAR GHAMELA (B)"/>
    <s v="Ghamela"/>
    <s v="Finished Good"/>
    <s v="Pcs."/>
    <n v="1500"/>
    <n v="1635"/>
    <n v="359"/>
    <n v="1362.43"/>
    <n v="56496.31"/>
    <n v="0"/>
    <n v="0"/>
    <n v="0"/>
    <n v="0"/>
    <n v="151"/>
    <n v="41059.33"/>
    <n v="0"/>
    <n v="0"/>
    <n v="0"/>
    <n v="0"/>
    <n v="586.96500000000003"/>
    <n v="0"/>
    <n v="0"/>
    <n v="620"/>
    <n v="620"/>
    <n v="246.88499999999999"/>
    <n v="208"/>
    <n v="24550.240000000002"/>
    <n v="1735.5450000000001"/>
    <n v="0"/>
  </r>
  <r>
    <x v="6"/>
    <s v="324 NO. SARDAR GHAMELA (O)"/>
    <s v="Ghamela"/>
    <s v="Finished Good"/>
    <s v="Pcs."/>
    <n v="1500"/>
    <n v="1635"/>
    <n v="27"/>
    <n v="1257.6300000000001"/>
    <n v="4289.3500000000004"/>
    <n v="0"/>
    <n v="0"/>
    <n v="0"/>
    <n v="0"/>
    <n v="0"/>
    <n v="0"/>
    <n v="0"/>
    <n v="0"/>
    <n v="0"/>
    <n v="0"/>
    <n v="44.145000000000003"/>
    <n v="0"/>
    <n v="0"/>
    <n v="540"/>
    <n v="540"/>
    <n v="0"/>
    <n v="27"/>
    <n v="3216.78"/>
    <n v="1797.63"/>
    <n v="0"/>
  </r>
  <r>
    <x v="6"/>
    <s v="324 NO. SARDAR GHAMELA (P)"/>
    <s v="Ghamela"/>
    <s v="Finished Good"/>
    <s v="Pcs."/>
    <n v="1500"/>
    <n v="1635"/>
    <n v="310"/>
    <n v="851.96"/>
    <n v="48771.519999999997"/>
    <n v="0"/>
    <n v="0"/>
    <n v="0"/>
    <n v="0"/>
    <n v="121"/>
    <n v="33015.730000000003"/>
    <n v="0"/>
    <n v="0"/>
    <n v="0"/>
    <n v="0"/>
    <n v="506.85"/>
    <n v="0"/>
    <n v="0"/>
    <n v="510"/>
    <n v="510"/>
    <n v="197.83500000000001"/>
    <n v="189"/>
    <n v="22302"/>
    <n v="1164.125"/>
    <n v="0"/>
  </r>
  <r>
    <x v="6"/>
    <s v="40 LTR OUTER SWING LID (B)"/>
    <s v="Bucket"/>
    <s v="Trading"/>
    <s v="Pcs."/>
    <m/>
    <n v="0"/>
    <n v="182"/>
    <n v="8.2200000000000006"/>
    <n v="7972.75"/>
    <n v="0"/>
    <n v="0"/>
    <n v="0"/>
    <n v="0"/>
    <n v="0"/>
    <n v="0"/>
    <n v="0"/>
    <n v="0"/>
    <n v="0"/>
    <n v="0"/>
    <n v="0"/>
    <n v="0"/>
    <n v="0"/>
    <n v="0"/>
    <n v="0"/>
    <n v="0"/>
    <n v="182"/>
    <n v="7972.75"/>
    <n v="8.2200000000000006"/>
    <n v="0"/>
  </r>
  <r>
    <x v="6"/>
    <s v="40 LTR OUTER SWING LID (R)"/>
    <s v="Bucket"/>
    <s v="Trading"/>
    <s v="Pcs."/>
    <m/>
    <n v="0"/>
    <n v="116"/>
    <n v="5.24"/>
    <n v="5265.28"/>
    <n v="0"/>
    <n v="0"/>
    <n v="0"/>
    <n v="0"/>
    <n v="0"/>
    <n v="0"/>
    <n v="0"/>
    <n v="0"/>
    <n v="0"/>
    <n v="0"/>
    <n v="0"/>
    <n v="0"/>
    <n v="0"/>
    <n v="0"/>
    <n v="0"/>
    <n v="0"/>
    <n v="116"/>
    <n v="5265.28"/>
    <n v="5.24"/>
    <n v="0"/>
  </r>
  <r>
    <x v="6"/>
    <s v="40 LTR OUTER SWING LID (Y)"/>
    <s v="Bucket"/>
    <s v="Trading"/>
    <s v="Pcs."/>
    <m/>
    <n v="0"/>
    <n v="52"/>
    <n v="2.35"/>
    <n v="2633.19"/>
    <n v="0"/>
    <n v="0"/>
    <n v="0"/>
    <n v="0"/>
    <n v="0"/>
    <n v="0"/>
    <n v="0"/>
    <n v="0"/>
    <n v="0"/>
    <n v="0"/>
    <n v="0"/>
    <n v="0"/>
    <n v="0"/>
    <n v="0"/>
    <n v="0"/>
    <n v="0"/>
    <n v="52"/>
    <n v="2633.19"/>
    <n v="2.35"/>
    <n v="0"/>
  </r>
  <r>
    <x v="6"/>
    <s v="4021 GAJODHAR STOOL 21&quot;(B)"/>
    <s v="Housekeeping"/>
    <s v="Trading"/>
    <s v="Pcs."/>
    <m/>
    <n v="0"/>
    <n v="537"/>
    <n v="24.25"/>
    <n v="246140.19"/>
    <n v="0"/>
    <n v="0"/>
    <n v="0"/>
    <n v="0"/>
    <n v="0"/>
    <n v="0"/>
    <n v="0"/>
    <n v="0"/>
    <n v="0"/>
    <n v="0"/>
    <n v="0"/>
    <n v="0"/>
    <n v="0"/>
    <n v="0"/>
    <n v="0"/>
    <n v="0"/>
    <n v="537"/>
    <n v="246140.19"/>
    <n v="24.25"/>
    <n v="0"/>
  </r>
  <r>
    <x v="6"/>
    <s v="4021 GAJODHAR STOOL 21&quot;(MB)"/>
    <s v="Housekeeping"/>
    <s v="Trading"/>
    <s v="Pcs."/>
    <m/>
    <n v="0"/>
    <n v="947"/>
    <n v="42.76"/>
    <n v="271379.26"/>
    <n v="0"/>
    <n v="0"/>
    <n v="0"/>
    <n v="0"/>
    <n v="0"/>
    <n v="0"/>
    <n v="0"/>
    <n v="0"/>
    <n v="0"/>
    <n v="0"/>
    <n v="0"/>
    <n v="0"/>
    <n v="0"/>
    <n v="0"/>
    <n v="0"/>
    <n v="0"/>
    <n v="947"/>
    <n v="271379.26"/>
    <n v="42.76"/>
    <n v="0"/>
  </r>
  <r>
    <x v="6"/>
    <s v="4021 GAJODHAR STOOL 21&quot;(S)"/>
    <s v="Housekeeping"/>
    <s v="Trading"/>
    <s v="Pcs."/>
    <m/>
    <n v="0"/>
    <n v="447"/>
    <n v="20.18"/>
    <n v="244817.96"/>
    <n v="0"/>
    <n v="0"/>
    <n v="0"/>
    <n v="0"/>
    <n v="0"/>
    <n v="0"/>
    <n v="0"/>
    <n v="0"/>
    <n v="0"/>
    <n v="0"/>
    <n v="0"/>
    <n v="0"/>
    <n v="0"/>
    <n v="0"/>
    <n v="0"/>
    <n v="0"/>
    <n v="447"/>
    <n v="244817.96"/>
    <n v="20.18"/>
    <n v="0"/>
  </r>
  <r>
    <x v="6"/>
    <s v="4021GAJODHAR STOOL 21&quot;(SCRAP)"/>
    <s v="Housekeeping"/>
    <s v="Trading"/>
    <s v="Pcs."/>
    <m/>
    <n v="0"/>
    <n v="26"/>
    <n v="1.17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0"/>
    <n v="1.17"/>
    <n v="0"/>
  </r>
  <r>
    <x v="6"/>
    <s v="404 Airavat Small (M.baize)"/>
    <s v="Bath Stool"/>
    <s v="Finished Good"/>
    <s v="Pcs."/>
    <n v="475"/>
    <n v="518"/>
    <n v="290"/>
    <n v="137.69999999999999"/>
    <n v="19739.37"/>
    <n v="0"/>
    <n v="0"/>
    <n v="0"/>
    <n v="0"/>
    <n v="78"/>
    <n v="8798.86"/>
    <n v="0"/>
    <n v="0"/>
    <n v="0"/>
    <n v="0"/>
    <n v="150.22"/>
    <n v="0"/>
    <n v="0"/>
    <n v="0"/>
    <n v="0"/>
    <n v="40.404000000000003"/>
    <n v="212"/>
    <n v="10822.6"/>
    <n v="97.295999999999992"/>
    <n v="0"/>
  </r>
  <r>
    <x v="6"/>
    <s v="404 Airavat Small (orange)"/>
    <s v="Bath Stool"/>
    <s v="Finished Good"/>
    <s v="Pcs."/>
    <n v="475"/>
    <n v="518"/>
    <n v="191"/>
    <n v="113.79"/>
    <n v="13233.45"/>
    <n v="0"/>
    <n v="0"/>
    <n v="0"/>
    <n v="0"/>
    <n v="104"/>
    <n v="11402.62"/>
    <n v="0"/>
    <n v="0"/>
    <n v="0"/>
    <n v="0"/>
    <n v="98.938000000000002"/>
    <n v="0"/>
    <n v="0"/>
    <n v="10"/>
    <n v="10"/>
    <n v="53.872"/>
    <n v="87"/>
    <n v="4521.3900000000003"/>
    <n v="69.918000000000006"/>
    <n v="0"/>
  </r>
  <r>
    <x v="6"/>
    <s v="404 Airavat Small(M.white)"/>
    <s v="Bath Stool"/>
    <s v="Finished Good"/>
    <s v="Pcs."/>
    <n v="475"/>
    <n v="518"/>
    <n v="242"/>
    <n v="95.09"/>
    <n v="17209.330000000002"/>
    <n v="0"/>
    <n v="0"/>
    <n v="67"/>
    <n v="4615.82"/>
    <n v="70"/>
    <n v="7876.8"/>
    <n v="0"/>
    <n v="0"/>
    <n v="0"/>
    <n v="0"/>
    <n v="125.35599999999999"/>
    <n v="31.824999999999999"/>
    <n v="5.3430992499999999"/>
    <n v="0"/>
    <n v="37.168099249999997"/>
    <n v="36.26"/>
    <n v="239"/>
    <n v="12659.83"/>
    <n v="95.998099249999996"/>
    <n v="0"/>
  </r>
  <r>
    <x v="6"/>
    <s v="404 Airavat Small(sil)"/>
    <s v="Bath Stool"/>
    <s v="Finished Good"/>
    <s v="Pcs."/>
    <n v="475"/>
    <n v="518"/>
    <n v="320"/>
    <n v="181.58"/>
    <n v="22036.55"/>
    <n v="0"/>
    <n v="0"/>
    <n v="0"/>
    <n v="0"/>
    <n v="166"/>
    <n v="18421.5"/>
    <n v="0"/>
    <n v="0"/>
    <n v="0"/>
    <n v="0"/>
    <n v="165.76"/>
    <n v="0"/>
    <n v="0"/>
    <n v="0"/>
    <n v="0"/>
    <n v="85.988"/>
    <n v="154"/>
    <n v="7952.56"/>
    <n v="95.592000000000013"/>
    <n v="0"/>
  </r>
  <r>
    <x v="6"/>
    <s v="404 Airawat Small (blue)"/>
    <s v="Bath Stool"/>
    <s v="Finished Good"/>
    <s v="Pcs."/>
    <n v="475"/>
    <n v="518"/>
    <n v="605"/>
    <n v="376.11"/>
    <n v="42091.14"/>
    <n v="0"/>
    <n v="0"/>
    <n v="0"/>
    <n v="0"/>
    <n v="350"/>
    <n v="38294.92"/>
    <n v="0"/>
    <n v="0"/>
    <n v="0"/>
    <n v="0"/>
    <n v="313.39"/>
    <n v="0"/>
    <n v="0"/>
    <n v="0"/>
    <n v="0"/>
    <n v="181.3"/>
    <n v="255"/>
    <n v="13305.9"/>
    <n v="194.81"/>
    <n v="0"/>
  </r>
  <r>
    <x v="6"/>
    <s v="404 Airawat small (pink)"/>
    <s v="Bath Stool"/>
    <s v="Finished Good"/>
    <s v="Pcs."/>
    <n v="475"/>
    <n v="518"/>
    <n v="504"/>
    <n v="267.04000000000002"/>
    <n v="34927.230000000003"/>
    <n v="0"/>
    <n v="0"/>
    <n v="0"/>
    <n v="0"/>
    <n v="302"/>
    <n v="32972.42"/>
    <n v="0"/>
    <n v="0"/>
    <n v="0"/>
    <n v="0"/>
    <n v="261.072"/>
    <n v="0"/>
    <n v="0"/>
    <n v="0"/>
    <n v="0"/>
    <n v="156.43600000000001"/>
    <n v="202"/>
    <n v="10499.96"/>
    <n v="110.60400000000001"/>
    <n v="0"/>
  </r>
  <r>
    <x v="6"/>
    <s v="405 Gajraj Palta (M.W)"/>
    <s v="Bath Stool"/>
    <s v="Finished Good"/>
    <s v="Pcs."/>
    <n v="580"/>
    <n v="632"/>
    <n v="131"/>
    <n v="217.6"/>
    <n v="16532.61"/>
    <n v="0"/>
    <n v="0"/>
    <n v="0"/>
    <n v="0"/>
    <n v="40"/>
    <n v="5234.3999999999996"/>
    <n v="0"/>
    <n v="0"/>
    <n v="0"/>
    <n v="0"/>
    <n v="82.792000000000002"/>
    <n v="0"/>
    <n v="0"/>
    <n v="40"/>
    <n v="40"/>
    <n v="25.28"/>
    <n v="91"/>
    <n v="8644.7000000000007"/>
    <n v="232.32000000000002"/>
    <n v="0"/>
  </r>
  <r>
    <x v="6"/>
    <s v="405 Gajraj Palta (Pink)"/>
    <s v="Bath Stool"/>
    <s v="Finished Good"/>
    <s v="Pcs."/>
    <n v="580"/>
    <n v="632"/>
    <n v="413"/>
    <n v="270.16000000000003"/>
    <n v="35327.230000000003"/>
    <n v="0"/>
    <n v="0"/>
    <n v="0"/>
    <n v="0"/>
    <n v="97"/>
    <n v="12649.29"/>
    <n v="0"/>
    <n v="0"/>
    <n v="0"/>
    <n v="0"/>
    <n v="261.01600000000002"/>
    <n v="0"/>
    <n v="0"/>
    <n v="10"/>
    <n v="10"/>
    <n v="61.304000000000002"/>
    <n v="316"/>
    <n v="22754.42"/>
    <n v="218.85600000000002"/>
    <n v="0"/>
  </r>
  <r>
    <x v="6"/>
    <s v="405 Gajraj Patla (Blue)"/>
    <s v="Bath Stool"/>
    <s v="Finished Good"/>
    <s v="Pcs."/>
    <n v="580"/>
    <n v="632"/>
    <n v="675"/>
    <n v="608.95000000000005"/>
    <n v="47638.53"/>
    <n v="0"/>
    <n v="0"/>
    <n v="0"/>
    <n v="0"/>
    <n v="133"/>
    <n v="17235.91"/>
    <n v="0"/>
    <n v="0"/>
    <n v="0"/>
    <n v="0"/>
    <n v="426.6"/>
    <n v="0"/>
    <n v="0"/>
    <n v="0"/>
    <n v="0"/>
    <n v="84.055999999999997"/>
    <n v="542"/>
    <n v="32961.29"/>
    <n v="524.89400000000001"/>
    <n v="0"/>
  </r>
  <r>
    <x v="6"/>
    <s v="405 Gajraj Patla (M.B)"/>
    <s v="Bath Stool"/>
    <s v="Finished Good"/>
    <s v="Pcs."/>
    <n v="580"/>
    <n v="632"/>
    <n v="204"/>
    <n v="94.09"/>
    <n v="34782"/>
    <n v="0"/>
    <n v="0"/>
    <n v="0"/>
    <n v="0"/>
    <n v="30"/>
    <n v="3882.7"/>
    <n v="0"/>
    <n v="0"/>
    <n v="0"/>
    <n v="0"/>
    <n v="128.928"/>
    <n v="0"/>
    <n v="0"/>
    <n v="90"/>
    <n v="90"/>
    <n v="18.96"/>
    <n v="174"/>
    <n v="23274"/>
    <n v="165.13"/>
    <n v="0"/>
  </r>
  <r>
    <x v="6"/>
    <s v="405 Gajraj Patla (O)"/>
    <s v="Bath Stool"/>
    <s v="Finished Good"/>
    <s v="Pcs."/>
    <n v="580"/>
    <n v="632"/>
    <n v="240"/>
    <n v="250.69"/>
    <n v="25017.55"/>
    <n v="0"/>
    <n v="0"/>
    <n v="0"/>
    <n v="0"/>
    <n v="50"/>
    <n v="6523.7"/>
    <n v="0"/>
    <n v="0"/>
    <n v="0"/>
    <n v="0"/>
    <n v="151.68"/>
    <n v="0"/>
    <n v="0"/>
    <n v="30"/>
    <n v="30"/>
    <n v="31.6"/>
    <n v="190"/>
    <n v="15896.59"/>
    <n v="249.09"/>
    <n v="0"/>
  </r>
  <r>
    <x v="6"/>
    <s v="405 Gajraj Patla (Silver)"/>
    <s v="Bath Stool"/>
    <s v="Finished Good"/>
    <s v="Pcs."/>
    <n v="580"/>
    <n v="632"/>
    <n v="272"/>
    <n v="418.32"/>
    <n v="19051.669999999998"/>
    <n v="0"/>
    <n v="0"/>
    <n v="0"/>
    <n v="0"/>
    <n v="90"/>
    <n v="11350.3"/>
    <n v="0"/>
    <n v="0"/>
    <n v="0"/>
    <n v="0"/>
    <n v="171.904"/>
    <n v="0"/>
    <n v="0"/>
    <n v="0"/>
    <n v="0"/>
    <n v="56.88"/>
    <n v="182"/>
    <n v="10120.870000000001"/>
    <n v="361.44"/>
    <n v="0"/>
  </r>
  <r>
    <x v="6"/>
    <s v="408 AAIRAWAT MEDIUM (TR.)"/>
    <s v="Bath Stool"/>
    <s v="Trading"/>
    <s v="Pcs."/>
    <m/>
    <n v="0"/>
    <n v="5"/>
    <n v="0.23"/>
    <n v="986.7"/>
    <n v="0"/>
    <n v="0"/>
    <n v="0"/>
    <n v="0"/>
    <n v="0"/>
    <n v="0"/>
    <n v="0"/>
    <n v="0"/>
    <n v="0"/>
    <n v="0"/>
    <n v="0"/>
    <n v="0"/>
    <n v="0"/>
    <n v="0"/>
    <n v="0"/>
    <n v="0"/>
    <n v="5"/>
    <n v="986.7"/>
    <n v="0.23"/>
    <n v="0"/>
  </r>
  <r>
    <x v="6"/>
    <s v="408 AIRAVAT MEDIUM (BROWN)"/>
    <s v="Bath Stool"/>
    <s v="Finished Good"/>
    <s v="Pcs."/>
    <n v="920"/>
    <n v="1003"/>
    <n v="98"/>
    <n v="25.5"/>
    <n v="24794"/>
    <n v="0"/>
    <n v="0"/>
    <n v="0"/>
    <n v="0"/>
    <n v="0"/>
    <n v="0"/>
    <n v="0"/>
    <n v="0"/>
    <n v="0"/>
    <n v="0"/>
    <n v="98.293999999999997"/>
    <n v="0"/>
    <n v="0"/>
    <n v="0"/>
    <n v="0"/>
    <n v="0"/>
    <n v="98"/>
    <n v="24794"/>
    <n v="25.5"/>
    <n v="0"/>
  </r>
  <r>
    <x v="6"/>
    <s v="408 AIRAVAT MEDIUM (M.BAIGE)"/>
    <s v="Bath Stool"/>
    <s v="Finished Good"/>
    <s v="Pcs."/>
    <n v="920"/>
    <n v="1003"/>
    <n v="158"/>
    <n v="104.82"/>
    <n v="17154.89"/>
    <n v="0"/>
    <n v="0"/>
    <n v="0"/>
    <n v="0"/>
    <n v="96"/>
    <n v="18719.259999999998"/>
    <n v="0"/>
    <n v="0"/>
    <n v="0"/>
    <n v="0"/>
    <n v="158.47399999999999"/>
    <n v="0"/>
    <n v="0"/>
    <n v="0"/>
    <n v="0"/>
    <n v="96.287999999999997"/>
    <n v="62"/>
    <n v="5049.28"/>
    <n v="8.5319999999999965"/>
    <n v="0"/>
  </r>
  <r>
    <x v="6"/>
    <s v="408 AIRAVAT MEDIUM (M.WHITE)"/>
    <s v="Bath Stool"/>
    <s v="Finished Good"/>
    <s v="Pcs."/>
    <n v="920"/>
    <n v="1003"/>
    <n v="161"/>
    <n v="60.78"/>
    <n v="17320.2"/>
    <n v="0"/>
    <n v="0"/>
    <n v="0"/>
    <n v="0"/>
    <n v="112"/>
    <n v="21477.48"/>
    <n v="0"/>
    <n v="0"/>
    <n v="0"/>
    <n v="0"/>
    <n v="161.483"/>
    <n v="0"/>
    <n v="0"/>
    <n v="60"/>
    <n v="60"/>
    <n v="112.336"/>
    <n v="49"/>
    <n v="3953.32"/>
    <n v="8.4440000000000026"/>
    <n v="0"/>
  </r>
  <r>
    <x v="6"/>
    <s v="408 AIRAVAT MEDIUM (ORG)"/>
    <s v="Bath Stool"/>
    <s v="Finished Good"/>
    <s v="Pcs."/>
    <n v="920"/>
    <n v="1003"/>
    <n v="99"/>
    <n v="78.48"/>
    <n v="10496.01"/>
    <n v="0"/>
    <n v="0"/>
    <n v="0"/>
    <n v="0"/>
    <n v="62"/>
    <n v="12355.56"/>
    <n v="0"/>
    <n v="0"/>
    <n v="0"/>
    <n v="0"/>
    <n v="99.296999999999997"/>
    <n v="0"/>
    <n v="0"/>
    <n v="10"/>
    <n v="10"/>
    <n v="62.186"/>
    <n v="37"/>
    <n v="2942.24"/>
    <n v="26.294000000000004"/>
    <n v="0"/>
  </r>
  <r>
    <x v="6"/>
    <s v="408 AIRAVAT MEDIUM (PINK)"/>
    <s v="Bath Stool"/>
    <s v="Finished Good"/>
    <s v="Pcs."/>
    <n v="920"/>
    <n v="1003"/>
    <n v="234"/>
    <n v="212.48"/>
    <n v="24763.42"/>
    <n v="0"/>
    <n v="0"/>
    <n v="138"/>
    <n v="15073.56"/>
    <n v="304"/>
    <n v="57547.54"/>
    <n v="0"/>
    <n v="0"/>
    <n v="0"/>
    <n v="0"/>
    <n v="234.702"/>
    <n v="126.96"/>
    <n v="21.315314400000002"/>
    <n v="70"/>
    <n v="218.27531439999998"/>
    <n v="304.91199999999998"/>
    <n v="68"/>
    <n v="5461.76"/>
    <n v="125.8433144"/>
    <n v="0"/>
  </r>
  <r>
    <x v="6"/>
    <s v="408 AIRAVAT MEDIUM (SILVER)"/>
    <s v="Bath Stool"/>
    <s v="Finished Good"/>
    <s v="Pcs."/>
    <n v="920"/>
    <n v="1003"/>
    <n v="189"/>
    <n v="207.26"/>
    <n v="20109.32"/>
    <n v="0"/>
    <n v="0"/>
    <n v="139"/>
    <n v="15147.27"/>
    <n v="184"/>
    <n v="34582.879999999997"/>
    <n v="0"/>
    <n v="0"/>
    <n v="0"/>
    <n v="0"/>
    <n v="189.56700000000001"/>
    <n v="127.88"/>
    <n v="21.469773199999999"/>
    <n v="0"/>
    <n v="149.34977319999999"/>
    <n v="184.55199999999999"/>
    <n v="144"/>
    <n v="11609.28"/>
    <n v="172.05777319999996"/>
    <n v="0"/>
  </r>
  <r>
    <x v="6"/>
    <s v="408 AIRAVAT MEDIUM BLUE"/>
    <s v="Bath Stool"/>
    <s v="Finished Good"/>
    <s v="Pcs."/>
    <n v="920"/>
    <n v="1003"/>
    <n v="165"/>
    <n v="1152.6199999999999"/>
    <n v="17533.2"/>
    <n v="0"/>
    <n v="0"/>
    <n v="305"/>
    <n v="33479.22"/>
    <n v="316"/>
    <n v="59678.1"/>
    <n v="0"/>
    <n v="0"/>
    <n v="0"/>
    <n v="0"/>
    <n v="165.495"/>
    <n v="280.60000000000002"/>
    <n v="47.10993400000001"/>
    <n v="130"/>
    <n v="457.70993400000003"/>
    <n v="316.94799999999998"/>
    <n v="154"/>
    <n v="12535.6"/>
    <n v="1293.381934"/>
    <n v="0"/>
  </r>
  <r>
    <x v="6"/>
    <s v="410 AIRAWAT PATLA BIG (B)"/>
    <s v="Bath Stool"/>
    <s v="Finished Good"/>
    <s v="Pcs."/>
    <n v="1100"/>
    <n v="1199"/>
    <n v="2"/>
    <n v="513.17999999999995"/>
    <n v="484.02"/>
    <n v="0"/>
    <n v="0"/>
    <n v="0"/>
    <n v="0"/>
    <n v="0"/>
    <n v="0"/>
    <n v="0"/>
    <n v="0"/>
    <n v="0"/>
    <n v="0"/>
    <n v="2.3980000000000001"/>
    <n v="0"/>
    <n v="0"/>
    <n v="130"/>
    <n v="130"/>
    <n v="0"/>
    <n v="2"/>
    <n v="484.02"/>
    <n v="643.17999999999995"/>
    <n v="0"/>
  </r>
  <r>
    <x v="6"/>
    <s v="410 AIRAWAT PATLA BIG (MB)"/>
    <s v="Bath Stool"/>
    <s v="Finished Good"/>
    <s v="Pcs."/>
    <n v="1100"/>
    <n v="1199"/>
    <n v="24"/>
    <n v="181.86"/>
    <n v="4227.16"/>
    <n v="0"/>
    <n v="0"/>
    <n v="0"/>
    <n v="0"/>
    <n v="0"/>
    <n v="0"/>
    <n v="0"/>
    <n v="0"/>
    <n v="0"/>
    <n v="0"/>
    <n v="28.776"/>
    <n v="0"/>
    <n v="0"/>
    <n v="40"/>
    <n v="40"/>
    <n v="0"/>
    <n v="24"/>
    <n v="4227.16"/>
    <n v="221.86"/>
    <n v="0"/>
  </r>
  <r>
    <x v="6"/>
    <s v="410 AIRAWAT PATLA BIG (MW)"/>
    <s v="Bath Stool"/>
    <s v="Finished Good"/>
    <s v="Pcs."/>
    <m/>
    <m/>
    <m/>
    <n v="93.85"/>
    <m/>
    <m/>
    <m/>
    <m/>
    <m/>
    <m/>
    <m/>
    <m/>
    <m/>
    <n v="0"/>
    <m/>
    <n v="0"/>
    <n v="0"/>
    <n v="0"/>
    <n v="20"/>
    <n v="20"/>
    <n v="0"/>
    <m/>
    <m/>
    <n v="113.85"/>
    <n v="0"/>
  </r>
  <r>
    <x v="6"/>
    <s v="410 AIRAWAT PATLA BIG (O)"/>
    <s v="Bath Stool"/>
    <s v="Finished Good"/>
    <s v="Pcs."/>
    <n v="1100"/>
    <n v="1199"/>
    <n v="16"/>
    <n v="51.49"/>
    <n v="3087.32"/>
    <n v="0"/>
    <n v="0"/>
    <n v="0"/>
    <n v="0"/>
    <n v="0"/>
    <n v="0"/>
    <n v="0"/>
    <n v="0"/>
    <n v="0"/>
    <n v="0"/>
    <n v="19.184000000000001"/>
    <n v="0"/>
    <n v="0"/>
    <n v="10"/>
    <n v="10"/>
    <n v="0"/>
    <n v="16"/>
    <n v="3087.32"/>
    <n v="61.49"/>
    <n v="0"/>
  </r>
  <r>
    <x v="6"/>
    <s v="410 AIRAWAT PATLA BIG (P)"/>
    <s v="Bath Stool"/>
    <s v="Finished Good"/>
    <s v="Pcs."/>
    <n v="1100"/>
    <n v="1199"/>
    <n v="2"/>
    <n v="310.49"/>
    <n v="348.45"/>
    <n v="0"/>
    <n v="0"/>
    <n v="0"/>
    <n v="0"/>
    <n v="0"/>
    <n v="0"/>
    <n v="0"/>
    <n v="0"/>
    <n v="0"/>
    <n v="0"/>
    <n v="2.3980000000000001"/>
    <n v="0"/>
    <n v="0"/>
    <n v="80"/>
    <n v="80"/>
    <n v="0"/>
    <n v="2"/>
    <n v="348.45"/>
    <n v="390.49"/>
    <n v="0"/>
  </r>
  <r>
    <x v="6"/>
    <s v="410 AIRAWAT PATLA BIG (S)"/>
    <s v="Bath Stool"/>
    <s v="Finished Good"/>
    <s v="Pcs."/>
    <n v="1100"/>
    <n v="1199"/>
    <n v="-1"/>
    <n v="278.02999999999997"/>
    <n v="-251.16"/>
    <n v="0"/>
    <n v="0"/>
    <n v="0"/>
    <n v="0"/>
    <n v="0"/>
    <n v="0"/>
    <n v="0"/>
    <n v="0"/>
    <n v="0"/>
    <n v="0"/>
    <n v="-1.1990000000000001"/>
    <n v="0"/>
    <n v="0"/>
    <n v="60"/>
    <n v="60"/>
    <n v="0"/>
    <n v="-1"/>
    <n v="-251.16"/>
    <n v="338.03"/>
    <n v="0"/>
  </r>
  <r>
    <x v="6"/>
    <s v="412 Gajendra Bathstool (Orange)"/>
    <s v="Bath Stool"/>
    <s v="Finished Good"/>
    <s v="Pcs."/>
    <n v="1025"/>
    <n v="1117"/>
    <n v="118"/>
    <n v="192.77"/>
    <n v="12960.86"/>
    <n v="0"/>
    <n v="0"/>
    <n v="0"/>
    <n v="0"/>
    <n v="21"/>
    <n v="4552.1499999999996"/>
    <n v="0"/>
    <n v="0"/>
    <n v="0"/>
    <n v="0"/>
    <n v="131.80600000000001"/>
    <n v="0"/>
    <n v="0"/>
    <n v="20"/>
    <n v="20"/>
    <n v="23.457000000000001"/>
    <n v="97"/>
    <n v="7990.86"/>
    <n v="189.31300000000002"/>
    <n v="0"/>
  </r>
  <r>
    <x v="6"/>
    <s v="412GajendraBathStool(Blue)"/>
    <s v="Bath Stool"/>
    <s v="Finished Good"/>
    <s v="Pcs."/>
    <n v="1025"/>
    <n v="1117"/>
    <n v="481"/>
    <n v="1033.78"/>
    <n v="54651.77"/>
    <n v="0"/>
    <n v="0"/>
    <n v="0"/>
    <n v="0"/>
    <n v="146"/>
    <n v="27976.05"/>
    <n v="0"/>
    <n v="0"/>
    <n v="0"/>
    <n v="0"/>
    <n v="537.27700000000004"/>
    <n v="0"/>
    <n v="0"/>
    <n v="20"/>
    <n v="20"/>
    <n v="163.08199999999999"/>
    <n v="335"/>
    <n v="28548.7"/>
    <n v="890.69799999999998"/>
    <n v="0"/>
  </r>
  <r>
    <x v="6"/>
    <s v="412GajendraBathStool(M.B)"/>
    <s v="Bath Stool"/>
    <s v="Finished Good"/>
    <s v="Pcs."/>
    <n v="1025"/>
    <n v="1117"/>
    <n v="230"/>
    <n v="516.91"/>
    <n v="25680.34"/>
    <n v="0"/>
    <n v="0"/>
    <n v="0"/>
    <n v="0"/>
    <n v="11"/>
    <n v="2407.35"/>
    <n v="0"/>
    <n v="0"/>
    <n v="0"/>
    <n v="0"/>
    <n v="256.91000000000003"/>
    <n v="0"/>
    <n v="0"/>
    <n v="0"/>
    <n v="0"/>
    <n v="12.287000000000001"/>
    <n v="219"/>
    <n v="18339.060000000001"/>
    <n v="504.62299999999999"/>
    <n v="0"/>
  </r>
  <r>
    <x v="6"/>
    <s v="412GajendraBathStool(M.W)"/>
    <s v="Bath Stool"/>
    <s v="Finished Good"/>
    <s v="Pcs."/>
    <n v="1025"/>
    <n v="1117"/>
    <n v="235"/>
    <n v="430.92"/>
    <n v="26035.27"/>
    <n v="0"/>
    <n v="0"/>
    <n v="0"/>
    <n v="0"/>
    <n v="6"/>
    <n v="1313.1"/>
    <n v="0"/>
    <n v="0"/>
    <n v="0"/>
    <n v="0"/>
    <n v="262.495"/>
    <n v="0"/>
    <n v="0"/>
    <n v="0"/>
    <n v="0"/>
    <n v="6.702"/>
    <n v="229"/>
    <n v="19027.61"/>
    <n v="424.21800000000002"/>
    <n v="0"/>
  </r>
  <r>
    <x v="6"/>
    <s v="412GajendraBathStool(Pink)"/>
    <s v="Bath Stool"/>
    <s v="Finished Good"/>
    <s v="Pcs."/>
    <n v="1025"/>
    <n v="1117"/>
    <n v="399"/>
    <n v="555.72"/>
    <n v="44750.9"/>
    <n v="0"/>
    <n v="0"/>
    <n v="0"/>
    <n v="0"/>
    <n v="91"/>
    <n v="17460.349999999999"/>
    <n v="0"/>
    <n v="0"/>
    <n v="0"/>
    <n v="0"/>
    <n v="445.68299999999999"/>
    <n v="0"/>
    <n v="0"/>
    <n v="0"/>
    <n v="0"/>
    <n v="101.64700000000001"/>
    <n v="308"/>
    <n v="25908.959999999999"/>
    <n v="454.07300000000004"/>
    <n v="0"/>
  </r>
  <r>
    <x v="6"/>
    <s v="412GajendraBathStool(Silver)"/>
    <s v="Bath Stool"/>
    <s v="Finished Good"/>
    <s v="Pcs."/>
    <n v="1025"/>
    <n v="1117"/>
    <n v="246"/>
    <n v="577.41999999999996"/>
    <n v="27597.38"/>
    <n v="0"/>
    <n v="0"/>
    <n v="0"/>
    <n v="0"/>
    <n v="60"/>
    <n v="11111.1"/>
    <n v="0"/>
    <n v="0"/>
    <n v="0"/>
    <n v="0"/>
    <n v="274.78199999999998"/>
    <n v="0"/>
    <n v="0"/>
    <n v="0"/>
    <n v="0"/>
    <n v="67.02"/>
    <n v="186"/>
    <n v="15650.04"/>
    <n v="510.4"/>
    <n v="0"/>
  </r>
  <r>
    <x v="6"/>
    <s v="415. SWEETY K. CRATE( M.B)"/>
    <s v="Kitchen Crate"/>
    <s v="Finished Good"/>
    <s v="Pcs."/>
    <n v="360"/>
    <n v="392"/>
    <n v="342"/>
    <n v="245.14"/>
    <n v="13706.21"/>
    <n v="0"/>
    <n v="0"/>
    <n v="0"/>
    <n v="0"/>
    <n v="22"/>
    <n v="1589.94"/>
    <n v="0"/>
    <n v="0"/>
    <n v="0"/>
    <n v="0"/>
    <n v="134.06399999999999"/>
    <n v="0"/>
    <n v="0"/>
    <n v="0"/>
    <n v="0"/>
    <n v="8.6240000000000006"/>
    <n v="320"/>
    <n v="9819.5300000000007"/>
    <n v="236.51599999999999"/>
    <n v="0"/>
  </r>
  <r>
    <x v="6"/>
    <s v="415. SWEETY K. CRATE(B)"/>
    <s v="Kitchen Crate"/>
    <s v="Finished Good"/>
    <s v="Pcs."/>
    <n v="360"/>
    <n v="392"/>
    <n v="929"/>
    <n v="888.07"/>
    <n v="37285.97"/>
    <n v="0"/>
    <n v="0"/>
    <n v="0"/>
    <n v="0"/>
    <n v="345"/>
    <n v="24416.55"/>
    <n v="0"/>
    <n v="0"/>
    <n v="0"/>
    <n v="0"/>
    <n v="364.16800000000001"/>
    <n v="0"/>
    <n v="0"/>
    <n v="0"/>
    <n v="0"/>
    <n v="135.24"/>
    <n v="584"/>
    <n v="17618.54"/>
    <n v="752.83"/>
    <n v="0"/>
  </r>
  <r>
    <x v="6"/>
    <s v="415. SWEETY K. CRATE(M.W)"/>
    <s v="Kitchen Crate"/>
    <s v="Finished Good"/>
    <s v="Pcs."/>
    <n v="360"/>
    <n v="392"/>
    <n v="362"/>
    <n v="126.55"/>
    <n v="14920.6"/>
    <n v="0"/>
    <n v="0"/>
    <n v="0"/>
    <n v="0"/>
    <n v="28"/>
    <n v="2023.56"/>
    <n v="0"/>
    <n v="0"/>
    <n v="0"/>
    <n v="0"/>
    <n v="141.904"/>
    <n v="0"/>
    <n v="0"/>
    <n v="0"/>
    <n v="0"/>
    <n v="10.976000000000001"/>
    <n v="334"/>
    <n v="10368.469999999999"/>
    <n v="115.574"/>
    <n v="0"/>
  </r>
  <r>
    <x v="6"/>
    <s v="415. SWEETY K. CRATE(P)"/>
    <s v="Kitchen Crate"/>
    <s v="Finished Good"/>
    <s v="Pcs."/>
    <n v="360"/>
    <n v="392"/>
    <n v="649"/>
    <n v="410.95"/>
    <n v="25765.51"/>
    <n v="0"/>
    <n v="0"/>
    <n v="0"/>
    <n v="0"/>
    <n v="80"/>
    <n v="5661.3"/>
    <n v="0"/>
    <n v="0"/>
    <n v="0"/>
    <n v="0"/>
    <n v="254.40799999999999"/>
    <n v="0"/>
    <n v="0"/>
    <n v="0"/>
    <n v="0"/>
    <n v="31.36"/>
    <n v="569"/>
    <n v="16939.13"/>
    <n v="379.59"/>
    <n v="0"/>
  </r>
  <r>
    <x v="6"/>
    <s v="415. SWEETY K. CRATE(S)"/>
    <s v="Kitchen Crate"/>
    <s v="Finished Good"/>
    <s v="Pcs."/>
    <n v="360"/>
    <n v="392"/>
    <n v="414"/>
    <n v="446.74"/>
    <n v="16385.849999999999"/>
    <n v="0"/>
    <n v="0"/>
    <n v="0"/>
    <n v="0"/>
    <n v="15"/>
    <n v="1084.05"/>
    <n v="0"/>
    <n v="0"/>
    <n v="0"/>
    <n v="0"/>
    <n v="162.28800000000001"/>
    <n v="0"/>
    <n v="0"/>
    <n v="0"/>
    <n v="0"/>
    <n v="5.88"/>
    <n v="399"/>
    <n v="11931.41"/>
    <n v="440.86"/>
    <n v="0"/>
  </r>
  <r>
    <x v="6"/>
    <s v="415. SWEETY K.CRATE(O)"/>
    <s v="Kitchen Crate"/>
    <s v="Finished Good"/>
    <s v="Pcs."/>
    <n v="360"/>
    <n v="392"/>
    <n v="456"/>
    <n v="192.49"/>
    <n v="18394.57"/>
    <n v="0"/>
    <n v="0"/>
    <n v="0"/>
    <n v="0"/>
    <n v="80"/>
    <n v="5385.3"/>
    <n v="0"/>
    <n v="0"/>
    <n v="0"/>
    <n v="0"/>
    <n v="178.75200000000001"/>
    <n v="0"/>
    <n v="0"/>
    <n v="0"/>
    <n v="0"/>
    <n v="31.36"/>
    <n v="376"/>
    <n v="11434.53"/>
    <n v="161.13"/>
    <n v="0"/>
  </r>
  <r>
    <x v="6"/>
    <s v="418. SUPRIYA K. CRATE (B)"/>
    <s v="Kitchen Crate"/>
    <s v="Finished Good"/>
    <s v="Pcs."/>
    <n v="610"/>
    <n v="665"/>
    <n v="-82"/>
    <n v="769.42"/>
    <n v="-8016.27"/>
    <n v="0"/>
    <n v="0"/>
    <n v="512"/>
    <n v="34928.699999999997"/>
    <n v="240"/>
    <n v="28854"/>
    <n v="0"/>
    <n v="0"/>
    <n v="0"/>
    <n v="0"/>
    <n v="-54.53"/>
    <n v="312.32"/>
    <n v="52.435404800000008"/>
    <n v="0"/>
    <n v="364.75540480000001"/>
    <n v="159.6"/>
    <n v="190"/>
    <n v="12961.83"/>
    <n v="974.5754048"/>
    <n v="0"/>
  </r>
  <r>
    <x v="6"/>
    <s v="418.SUPRIYA K.CRATE (M.B)"/>
    <s v="Kitchen Crate"/>
    <s v="Finished Good"/>
    <s v="Pcs."/>
    <n v="610"/>
    <n v="665"/>
    <n v="134"/>
    <n v="214.51"/>
    <n v="8573.39"/>
    <n v="0"/>
    <n v="0"/>
    <n v="0"/>
    <n v="0"/>
    <n v="30"/>
    <n v="3682.95"/>
    <n v="0"/>
    <n v="0"/>
    <n v="0"/>
    <n v="0"/>
    <n v="89.11"/>
    <n v="0"/>
    <n v="0"/>
    <n v="10"/>
    <n v="10"/>
    <n v="19.95"/>
    <n v="104"/>
    <n v="6653.97"/>
    <n v="204.56"/>
    <n v="0"/>
  </r>
  <r>
    <x v="6"/>
    <s v="418.SUPRIYA K.CRATE (O)"/>
    <s v="Kitchen Crate"/>
    <s v="Finished Good"/>
    <s v="Pcs."/>
    <n v="610"/>
    <n v="665"/>
    <n v="117"/>
    <n v="199.33"/>
    <n v="8421.64"/>
    <n v="0"/>
    <n v="0"/>
    <n v="92"/>
    <n v="6279.19"/>
    <n v="15"/>
    <n v="1642.5"/>
    <n v="0"/>
    <n v="0"/>
    <n v="0"/>
    <n v="0"/>
    <n v="77.805000000000007"/>
    <n v="56.12"/>
    <n v="9.4219868000000009"/>
    <n v="0"/>
    <n v="65.541986800000004"/>
    <n v="9.9749999999999996"/>
    <n v="194"/>
    <n v="13645.75"/>
    <n v="254.89698680000001"/>
    <n v="0"/>
  </r>
  <r>
    <x v="6"/>
    <s v="418.SUPRIYA K.CRATE (P)"/>
    <s v="Kitchen Crate"/>
    <s v="Finished Good"/>
    <s v="Pcs."/>
    <n v="610"/>
    <n v="665"/>
    <n v="566"/>
    <n v="388.2"/>
    <n v="37557.620000000003"/>
    <n v="0"/>
    <n v="0"/>
    <n v="29"/>
    <n v="1952.02"/>
    <n v="90"/>
    <n v="10758.75"/>
    <n v="0"/>
    <n v="0"/>
    <n v="0"/>
    <n v="0"/>
    <n v="376.39"/>
    <n v="17.690000000000001"/>
    <n v="2.9699741000000004"/>
    <n v="0"/>
    <n v="20.659974100000003"/>
    <n v="59.85"/>
    <n v="505"/>
    <n v="33533.39"/>
    <n v="349.00997409999997"/>
    <n v="0"/>
  </r>
  <r>
    <x v="6"/>
    <s v="418.SUPRIYA K.CRATE (S)"/>
    <s v="Kitchen Crate"/>
    <s v="Finished Good"/>
    <s v="Pcs."/>
    <n v="610"/>
    <n v="665"/>
    <n v="190"/>
    <n v="348.07"/>
    <n v="12197.09"/>
    <n v="0"/>
    <n v="0"/>
    <n v="264"/>
    <n v="17636.2"/>
    <n v="38"/>
    <n v="4679.55"/>
    <n v="0"/>
    <n v="0"/>
    <n v="0"/>
    <n v="0"/>
    <n v="126.35"/>
    <n v="161.04"/>
    <n v="27.037005600000001"/>
    <n v="0"/>
    <n v="188.07700560000001"/>
    <n v="25.27"/>
    <n v="416"/>
    <n v="27354.83"/>
    <n v="510.87700560000007"/>
    <n v="0"/>
  </r>
  <r>
    <x v="6"/>
    <s v="418.SUPRIYA K.CRATE( M.W.)"/>
    <s v="Kitchen Crate"/>
    <s v="Finished Good"/>
    <s v="Pcs."/>
    <n v="610"/>
    <n v="665"/>
    <n v="247"/>
    <n v="266.02999999999997"/>
    <n v="40755"/>
    <n v="0"/>
    <n v="0"/>
    <n v="0"/>
    <n v="0"/>
    <n v="52"/>
    <n v="6398.85"/>
    <n v="0"/>
    <n v="0"/>
    <n v="0"/>
    <n v="0"/>
    <n v="164.255"/>
    <n v="0"/>
    <n v="0"/>
    <n v="160"/>
    <n v="160"/>
    <n v="34.58"/>
    <n v="195"/>
    <n v="32175"/>
    <n v="391.45"/>
    <n v="0"/>
  </r>
  <r>
    <x v="6"/>
    <s v="421 Mini Marina 20 (Blue)"/>
    <s v="Kitchen Crate"/>
    <s v="Finished Good"/>
    <s v="Pcs."/>
    <n v="700"/>
    <n v="763"/>
    <n v="645"/>
    <n v="1063.92"/>
    <n v="42618.91"/>
    <n v="0"/>
    <n v="0"/>
    <n v="0"/>
    <n v="0"/>
    <n v="215"/>
    <n v="24906.3"/>
    <n v="0"/>
    <n v="0"/>
    <n v="0"/>
    <n v="0"/>
    <n v="492.13499999999999"/>
    <n v="0"/>
    <n v="0"/>
    <n v="370"/>
    <n v="370"/>
    <n v="164.04499999999999"/>
    <n v="430"/>
    <n v="25288.46"/>
    <n v="1269.875"/>
    <n v="0"/>
  </r>
  <r>
    <x v="6"/>
    <s v="421 Mini Marina 20 (Orange)"/>
    <s v="Kitchen Crate"/>
    <s v="Finished Good"/>
    <s v="Pcs."/>
    <n v="700"/>
    <n v="763"/>
    <n v="421"/>
    <n v="390.25"/>
    <n v="27495.85"/>
    <n v="0"/>
    <n v="0"/>
    <n v="0"/>
    <n v="0"/>
    <n v="60"/>
    <n v="6525"/>
    <n v="0"/>
    <n v="0"/>
    <n v="0"/>
    <n v="0"/>
    <n v="321.22300000000001"/>
    <n v="0"/>
    <n v="0"/>
    <n v="0"/>
    <n v="0"/>
    <n v="45.78"/>
    <n v="361"/>
    <n v="23577.21"/>
    <n v="344.47"/>
    <n v="0"/>
  </r>
  <r>
    <x v="6"/>
    <s v="421 Mini Marina 20 (Pink)"/>
    <s v="Kitchen Crate"/>
    <s v="Finished Good"/>
    <s v="Pcs."/>
    <n v="700"/>
    <n v="763"/>
    <n v="289"/>
    <n v="656.51"/>
    <n v="18185.759999999998"/>
    <n v="0"/>
    <n v="0"/>
    <n v="0"/>
    <n v="0"/>
    <n v="125"/>
    <n v="14133.6"/>
    <n v="0"/>
    <n v="0"/>
    <n v="0"/>
    <n v="0"/>
    <n v="220.50700000000001"/>
    <n v="0"/>
    <n v="0"/>
    <n v="60"/>
    <n v="60"/>
    <n v="95.375"/>
    <n v="164"/>
    <n v="8714.5400000000009"/>
    <n v="621.13499999999999"/>
    <n v="0"/>
  </r>
  <r>
    <x v="6"/>
    <s v="422. SUJATA K.CRATE (O)"/>
    <s v="Kitchen Crate"/>
    <s v="Finished Good"/>
    <s v="Pcs."/>
    <n v="1050"/>
    <n v="1144"/>
    <n v="52"/>
    <n v="220.17"/>
    <n v="5984.65"/>
    <n v="0"/>
    <n v="0"/>
    <n v="0"/>
    <n v="0"/>
    <n v="14"/>
    <n v="2763.42"/>
    <n v="0"/>
    <n v="0"/>
    <n v="0"/>
    <n v="0"/>
    <n v="59.488"/>
    <n v="0"/>
    <n v="0"/>
    <n v="90"/>
    <n v="90"/>
    <n v="16.015999999999998"/>
    <n v="38"/>
    <n v="3280.16"/>
    <n v="294.15399999999994"/>
    <n v="0"/>
  </r>
  <r>
    <x v="6"/>
    <s v="422. SUJATA K.CRATE (P)"/>
    <s v="Kitchen Crate"/>
    <s v="Finished Good"/>
    <s v="Pcs."/>
    <n v="1050"/>
    <n v="1144"/>
    <n v="235"/>
    <n v="1112.76"/>
    <n v="25364.52"/>
    <n v="0"/>
    <n v="0"/>
    <n v="81"/>
    <n v="9268.74"/>
    <n v="142"/>
    <n v="27193.81"/>
    <n v="0"/>
    <n v="0"/>
    <n v="0"/>
    <n v="0"/>
    <n v="268.83999999999997"/>
    <n v="85.05"/>
    <n v="14.279044499999999"/>
    <n v="230"/>
    <n v="329.32904450000001"/>
    <n v="162.44800000000001"/>
    <n v="174"/>
    <n v="14375.88"/>
    <n v="1279.6410444999999"/>
    <n v="0"/>
  </r>
  <r>
    <x v="6"/>
    <s v="422.SUJATA K.CRATE ( M.B)"/>
    <s v="Kitchen Crate"/>
    <s v="Finished Good"/>
    <s v="Pcs."/>
    <n v="1050"/>
    <n v="1144"/>
    <n v="90"/>
    <n v="701.93"/>
    <n v="9644.75"/>
    <n v="0"/>
    <n v="0"/>
    <n v="0"/>
    <n v="0"/>
    <n v="46"/>
    <n v="8882.2199999999993"/>
    <n v="0"/>
    <n v="0"/>
    <n v="0"/>
    <n v="0"/>
    <n v="102.96"/>
    <n v="0"/>
    <n v="0"/>
    <n v="190"/>
    <n v="190"/>
    <n v="52.624000000000002"/>
    <n v="44"/>
    <n v="4715.21"/>
    <n v="839.30599999999993"/>
    <n v="0"/>
  </r>
  <r>
    <x v="6"/>
    <s v="422.SUJATA K.CRATE (B)"/>
    <s v="Kitchen Crate"/>
    <s v="Finished Good"/>
    <s v="Pcs."/>
    <n v="1050"/>
    <n v="1144"/>
    <n v="184"/>
    <n v="1611.64"/>
    <n v="19976.419999999998"/>
    <n v="0"/>
    <n v="0"/>
    <n v="283"/>
    <n v="32550.85"/>
    <n v="424"/>
    <n v="80695.100000000006"/>
    <n v="0"/>
    <n v="0"/>
    <n v="0"/>
    <n v="0"/>
    <n v="210.49600000000001"/>
    <n v="297.14999999999998"/>
    <n v="49.888513500000002"/>
    <n v="450"/>
    <n v="797.03851349999991"/>
    <n v="485.05599999999998"/>
    <n v="43"/>
    <n v="3709.18"/>
    <n v="1923.6225135"/>
    <n v="0"/>
  </r>
  <r>
    <x v="6"/>
    <s v="422.SUJATA K.CRATE (M.W)"/>
    <s v="Kitchen Crate"/>
    <s v="Finished Good"/>
    <s v="Pcs."/>
    <n v="1050"/>
    <n v="1144"/>
    <n v="86"/>
    <n v="539.91999999999996"/>
    <n v="10365.67"/>
    <n v="0"/>
    <n v="0"/>
    <n v="0"/>
    <n v="0"/>
    <n v="38"/>
    <n v="7326"/>
    <n v="0"/>
    <n v="0"/>
    <n v="0"/>
    <n v="0"/>
    <n v="98.384"/>
    <n v="0"/>
    <n v="0"/>
    <n v="280"/>
    <n v="280"/>
    <n v="43.472000000000001"/>
    <n v="48"/>
    <n v="4339.2"/>
    <n v="776.44799999999998"/>
    <n v="0"/>
  </r>
  <r>
    <x v="6"/>
    <s v="422.SUJATA K.CRATE (S)"/>
    <s v="Kitchen Crate"/>
    <s v="Finished Good"/>
    <s v="Pcs."/>
    <n v="1050"/>
    <n v="1144"/>
    <n v="-35"/>
    <n v="1460.66"/>
    <n v="-6867.05"/>
    <n v="0"/>
    <n v="0"/>
    <n v="150"/>
    <n v="17114.36"/>
    <n v="124"/>
    <n v="23554.2"/>
    <n v="0"/>
    <n v="0"/>
    <n v="0"/>
    <n v="0"/>
    <n v="-40.04"/>
    <n v="157.5"/>
    <n v="26.442675000000005"/>
    <n v="350"/>
    <n v="533.94267500000001"/>
    <n v="141.85599999999999"/>
    <n v="-9"/>
    <n v="-3264.99"/>
    <n v="1852.7466750000001"/>
    <n v="0"/>
  </r>
  <r>
    <x v="6"/>
    <s v="423 Marina 22&quot;(Blue)"/>
    <s v="Kitchen Crate"/>
    <s v="Finished Good"/>
    <s v="Pcs."/>
    <n v="970"/>
    <n v="1057"/>
    <n v="288"/>
    <n v="1195.2"/>
    <n v="28620.51"/>
    <n v="0"/>
    <n v="0"/>
    <n v="0"/>
    <n v="0"/>
    <n v="140"/>
    <n v="21353.4"/>
    <n v="0"/>
    <n v="0"/>
    <n v="0"/>
    <n v="0"/>
    <n v="304.416"/>
    <n v="0"/>
    <n v="0"/>
    <n v="390"/>
    <n v="390"/>
    <n v="147.97999999999999"/>
    <n v="148"/>
    <n v="11031.92"/>
    <n v="1437.22"/>
    <n v="0"/>
  </r>
  <r>
    <x v="6"/>
    <s v="423 Marina 22&quot;(orange)"/>
    <s v="Kitchen Crate"/>
    <s v="Finished Good"/>
    <s v="Pcs."/>
    <n v="970"/>
    <n v="1057"/>
    <n v="189"/>
    <n v="326.45999999999998"/>
    <n v="18075.29"/>
    <n v="0"/>
    <n v="0"/>
    <n v="0"/>
    <n v="0"/>
    <n v="40"/>
    <n v="6004.45"/>
    <n v="0"/>
    <n v="0"/>
    <n v="0"/>
    <n v="0"/>
    <n v="199.773"/>
    <n v="0"/>
    <n v="0"/>
    <n v="0"/>
    <n v="0"/>
    <n v="42.28"/>
    <n v="149"/>
    <n v="10687.77"/>
    <n v="284.17999999999995"/>
    <n v="0"/>
  </r>
  <r>
    <x v="6"/>
    <s v="423 Marina 22&quot;(Pink)"/>
    <s v="Kitchen Crate"/>
    <s v="Finished Good"/>
    <s v="Pcs."/>
    <n v="970"/>
    <n v="1057"/>
    <n v="206"/>
    <n v="554.13"/>
    <n v="20894.72"/>
    <n v="0"/>
    <n v="0"/>
    <n v="0"/>
    <n v="0"/>
    <n v="135"/>
    <n v="20829.25"/>
    <n v="0"/>
    <n v="0"/>
    <n v="0"/>
    <n v="0"/>
    <n v="217.74199999999999"/>
    <n v="0"/>
    <n v="0"/>
    <n v="170"/>
    <n v="170"/>
    <n v="142.69499999999999"/>
    <n v="71"/>
    <n v="5400.97"/>
    <n v="581.43499999999995"/>
    <n v="0"/>
  </r>
  <r>
    <x v="6"/>
    <s v="5 Ltr Bkt Only Handle (M.baize)"/>
    <s v="Component"/>
    <s v="Trading"/>
    <s v="Pcs."/>
    <m/>
    <n v="0"/>
    <n v="152"/>
    <n v="1.63"/>
    <n v="560.09"/>
    <n v="0"/>
    <n v="0"/>
    <n v="0"/>
    <n v="0"/>
    <n v="0"/>
    <n v="0"/>
    <n v="244"/>
    <n v="41.177440000000004"/>
    <n v="285.17743999999999"/>
    <n v="897.92"/>
    <n v="0"/>
    <n v="0"/>
    <n v="0"/>
    <n v="0"/>
    <n v="0"/>
    <n v="0"/>
    <n v="-92"/>
    <n v="-339"/>
    <n v="1.63"/>
    <n v="0"/>
  </r>
  <r>
    <x v="6"/>
    <s v="5 Ltr Bkt Only Handle (M.white)"/>
    <s v="Component"/>
    <s v="Trading"/>
    <s v="Pcs."/>
    <m/>
    <n v="0"/>
    <n v="232"/>
    <n v="15.76"/>
    <n v="881.5"/>
    <n v="0"/>
    <n v="0"/>
    <n v="0"/>
    <n v="0"/>
    <n v="0"/>
    <n v="0"/>
    <n v="290"/>
    <n v="48.940399999999997"/>
    <n v="338.94040000000001"/>
    <n v="1102"/>
    <n v="0"/>
    <n v="0"/>
    <n v="0"/>
    <n v="0"/>
    <n v="0"/>
    <n v="0"/>
    <n v="-58"/>
    <n v="-220.38"/>
    <n v="15.76"/>
    <n v="0"/>
  </r>
  <r>
    <x v="6"/>
    <s v="5 Ltr Bkt Only Handle (orange)"/>
    <s v="Component"/>
    <s v="Trading"/>
    <s v="Pcs."/>
    <m/>
    <n v="0"/>
    <n v="18"/>
    <n v="2.75"/>
    <n v="67.510000000000005"/>
    <n v="0"/>
    <n v="0"/>
    <n v="500"/>
    <n v="1889.82"/>
    <n v="0"/>
    <n v="0"/>
    <n v="495"/>
    <n v="83.536200000000008"/>
    <n v="578.53620000000001"/>
    <n v="1871.1"/>
    <n v="0"/>
    <n v="0"/>
    <n v="0"/>
    <n v="0"/>
    <n v="0"/>
    <n v="0"/>
    <n v="23"/>
    <n v="86.91"/>
    <n v="2.75"/>
    <n v="0"/>
  </r>
  <r>
    <x v="6"/>
    <s v="5 Ltr Bkt Only Handle(blue)"/>
    <s v="Component"/>
    <s v="Trading"/>
    <s v="Pcs."/>
    <m/>
    <n v="0"/>
    <n v="0"/>
    <n v="105.69"/>
    <n v="0"/>
    <n v="0"/>
    <n v="0"/>
    <n v="1100"/>
    <n v="4185.5200000000004"/>
    <n v="0"/>
    <n v="0"/>
    <n v="1065"/>
    <n v="179.72940000000003"/>
    <n v="1244.7293999999999"/>
    <n v="4047"/>
    <n v="0"/>
    <n v="0"/>
    <n v="0"/>
    <n v="0"/>
    <n v="0"/>
    <n v="0"/>
    <n v="35"/>
    <n v="133.18"/>
    <n v="105.69"/>
    <n v="0"/>
  </r>
  <r>
    <x v="6"/>
    <s v="5 Ltr Bkt Only Handle(pink)"/>
    <s v="Component"/>
    <s v="Trading"/>
    <s v="Pcs."/>
    <m/>
    <n v="0"/>
    <n v="260"/>
    <n v="37.47"/>
    <n v="961.3"/>
    <n v="0"/>
    <n v="0"/>
    <n v="630"/>
    <n v="2382.63"/>
    <n v="0"/>
    <n v="0"/>
    <n v="870"/>
    <n v="146.8212"/>
    <n v="1016.8212"/>
    <n v="3271.2"/>
    <n v="0"/>
    <n v="0"/>
    <n v="0"/>
    <n v="0"/>
    <n v="0"/>
    <n v="0"/>
    <n v="20"/>
    <n v="75.14"/>
    <n v="37.47"/>
    <n v="0"/>
  </r>
  <r>
    <x v="6"/>
    <s v="5 Ltr Bkt Only Handle(sil)"/>
    <s v="Component"/>
    <s v="Trading"/>
    <s v="Pcs."/>
    <m/>
    <n v="0"/>
    <n v="2"/>
    <n v="1.54"/>
    <n v="7.39"/>
    <n v="0"/>
    <n v="0"/>
    <n v="450"/>
    <n v="1698.63"/>
    <n v="0"/>
    <n v="0"/>
    <n v="430"/>
    <n v="72.566800000000001"/>
    <n v="502.5668"/>
    <n v="1621.1"/>
    <n v="0"/>
    <n v="0"/>
    <n v="0"/>
    <n v="0"/>
    <n v="0"/>
    <n v="0"/>
    <n v="22"/>
    <n v="83.04"/>
    <n v="1.54"/>
    <n v="0"/>
  </r>
  <r>
    <x v="6"/>
    <s v="503 PADMA BUCKET 3.5L (BLUE)"/>
    <s v="Bucket"/>
    <s v="Finished Good"/>
    <s v="Pcs."/>
    <n v="205"/>
    <n v="223"/>
    <n v="199"/>
    <n v="161.13999999999999"/>
    <n v="4924.09"/>
    <n v="0"/>
    <n v="0"/>
    <n v="1162"/>
    <n v="29219.86"/>
    <n v="795"/>
    <n v="29524.5"/>
    <n v="0"/>
    <n v="0"/>
    <n v="0"/>
    <n v="0"/>
    <n v="44.377000000000002"/>
    <n v="238.21"/>
    <n v="39.993076900000005"/>
    <n v="0"/>
    <n v="278.20307690000004"/>
    <n v="177.285"/>
    <n v="566"/>
    <n v="10663.44"/>
    <n v="262.05807690000006"/>
    <n v="0"/>
  </r>
  <r>
    <x v="6"/>
    <s v="503 PADMA BUCKET 3.5L (M. BEZ)"/>
    <s v="Bucket"/>
    <s v="Finished Good"/>
    <s v="Pcs."/>
    <n v="205"/>
    <n v="223"/>
    <n v="155"/>
    <n v="34.700000000000003"/>
    <n v="4366.01"/>
    <n v="0"/>
    <n v="0"/>
    <n v="495"/>
    <n v="12728.36"/>
    <n v="250"/>
    <n v="9632.24"/>
    <n v="0"/>
    <n v="0"/>
    <n v="0"/>
    <n v="0"/>
    <n v="34.564999999999998"/>
    <n v="101.47499999999999"/>
    <n v="17.036637750000001"/>
    <n v="0"/>
    <n v="118.51163774999999"/>
    <n v="55.75"/>
    <n v="400"/>
    <n v="7848"/>
    <n v="97.461637749999994"/>
    <n v="0"/>
  </r>
  <r>
    <x v="6"/>
    <s v="503 PADMA BUCKET 3.5L (M. WHITE)"/>
    <s v="Bucket"/>
    <s v="Finished Good"/>
    <s v="Pcs."/>
    <n v="205"/>
    <n v="223"/>
    <n v="490"/>
    <n v="108.38"/>
    <n v="12854.76"/>
    <n v="0"/>
    <n v="0"/>
    <n v="57"/>
    <n v="1468.14"/>
    <n v="230"/>
    <n v="8955.4599999999991"/>
    <n v="0"/>
    <n v="0"/>
    <n v="0"/>
    <n v="0"/>
    <n v="109.27"/>
    <n v="11.685"/>
    <n v="1.9617946500000003"/>
    <n v="0"/>
    <n v="13.64679465"/>
    <n v="51.29"/>
    <n v="317"/>
    <n v="6225.88"/>
    <n v="70.736794650000007"/>
    <n v="0"/>
  </r>
  <r>
    <x v="6"/>
    <s v="503 PADMA BUCKET 3.5L (ORG)"/>
    <s v="Bucket"/>
    <s v="Finished Good"/>
    <s v="Pcs."/>
    <n v="205"/>
    <n v="223"/>
    <n v="360"/>
    <n v="120.52"/>
    <n v="9161.73"/>
    <n v="0"/>
    <n v="0"/>
    <n v="468"/>
    <n v="12081.31"/>
    <n v="480"/>
    <n v="17463"/>
    <n v="0"/>
    <n v="0"/>
    <n v="0"/>
    <n v="0"/>
    <n v="80.28"/>
    <n v="95.94"/>
    <n v="16.107366599999999"/>
    <n v="0"/>
    <n v="112.0473666"/>
    <n v="107.04"/>
    <n v="348"/>
    <n v="6699"/>
    <n v="125.52736660000001"/>
    <n v="0"/>
  </r>
  <r>
    <x v="6"/>
    <s v="503 PADMA BUCKET 3.5L (PINK)"/>
    <s v="Bucket"/>
    <s v="Finished Good"/>
    <s v="Pcs."/>
    <n v="205"/>
    <n v="223"/>
    <n v="139"/>
    <n v="53.27"/>
    <n v="3501.18"/>
    <n v="0"/>
    <n v="0"/>
    <n v="845"/>
    <n v="21848.92"/>
    <n v="615"/>
    <n v="22972.2"/>
    <n v="0"/>
    <n v="0"/>
    <n v="0"/>
    <n v="0"/>
    <n v="30.997"/>
    <n v="173.22499999999999"/>
    <n v="29.082745250000002"/>
    <n v="0"/>
    <n v="202.30774524999998"/>
    <n v="137.14500000000001"/>
    <n v="369"/>
    <n v="7136.46"/>
    <n v="118.43274524999998"/>
    <n v="0"/>
  </r>
  <r>
    <x v="6"/>
    <s v="503 PADMA BUCKET 3.5L (SILVER)"/>
    <s v="Bucket"/>
    <s v="Finished Good"/>
    <s v="Pcs."/>
    <n v="205"/>
    <n v="223"/>
    <n v="567"/>
    <n v="148.05000000000001"/>
    <n v="14388.81"/>
    <n v="0"/>
    <n v="0"/>
    <n v="335"/>
    <n v="8638.91"/>
    <n v="270"/>
    <n v="10398"/>
    <n v="0"/>
    <n v="0"/>
    <n v="0"/>
    <n v="0"/>
    <n v="126.441"/>
    <n v="68.674999999999997"/>
    <n v="11.52984575"/>
    <n v="0"/>
    <n v="80.204845750000004"/>
    <n v="60.21"/>
    <n v="632"/>
    <n v="12109.12"/>
    <n v="168.04484575000001"/>
    <n v="0"/>
  </r>
  <r>
    <x v="6"/>
    <s v="505 TAPI BUCKET 5L (BLUE)"/>
    <s v="Bucket"/>
    <s v="Finished Good"/>
    <s v="Pcs."/>
    <n v="270"/>
    <n v="294"/>
    <n v="-11"/>
    <n v="240.12"/>
    <n v="-309.67"/>
    <n v="0"/>
    <n v="0"/>
    <n v="1065"/>
    <n v="30727.72"/>
    <n v="737"/>
    <n v="33109.949999999997"/>
    <n v="0"/>
    <n v="0"/>
    <n v="0"/>
    <n v="0"/>
    <n v="-3.234"/>
    <n v="287.55"/>
    <n v="48.276769500000007"/>
    <n v="0"/>
    <n v="335.82676950000001"/>
    <n v="216.678"/>
    <n v="317"/>
    <n v="6859.88"/>
    <n v="359.26876950000008"/>
    <n v="0"/>
  </r>
  <r>
    <x v="6"/>
    <s v="505 TAPI BUCKET 5L (M. BEZ)"/>
    <s v="Bucket"/>
    <s v="Finished Good"/>
    <s v="Pcs."/>
    <n v="270"/>
    <n v="294"/>
    <n v="252"/>
    <n v="87.1"/>
    <n v="7019.25"/>
    <n v="0"/>
    <n v="0"/>
    <n v="244"/>
    <n v="6935.32"/>
    <n v="255"/>
    <n v="11902.95"/>
    <n v="0"/>
    <n v="0"/>
    <n v="0"/>
    <n v="0"/>
    <n v="74.087999999999994"/>
    <n v="65.88"/>
    <n v="11.060593200000001"/>
    <n v="0"/>
    <n v="76.940593199999995"/>
    <n v="74.97"/>
    <n v="241"/>
    <n v="5092.33"/>
    <n v="89.07059319999999"/>
    <n v="0"/>
  </r>
  <r>
    <x v="6"/>
    <s v="505 TAPI BUCKET 5L (M. WHITE)"/>
    <s v="Bucket"/>
    <s v="Finished Good"/>
    <s v="Pcs."/>
    <n v="270"/>
    <n v="294"/>
    <n v="134"/>
    <n v="41.49"/>
    <n v="4134.38"/>
    <n v="0"/>
    <n v="0"/>
    <n v="290"/>
    <n v="8240.6200000000008"/>
    <n v="195"/>
    <n v="9132.75"/>
    <n v="0"/>
    <n v="0"/>
    <n v="0"/>
    <n v="0"/>
    <n v="39.396000000000001"/>
    <n v="78.3"/>
    <n v="13.145787"/>
    <n v="0"/>
    <n v="91.445786999999996"/>
    <n v="57.33"/>
    <n v="229"/>
    <n v="4992.2"/>
    <n v="75.605787000000007"/>
    <n v="0"/>
  </r>
  <r>
    <x v="6"/>
    <s v="505 TAPI BUCKET 5L (ORG)"/>
    <s v="Bucket"/>
    <s v="Finished Good"/>
    <s v="Pcs."/>
    <n v="270"/>
    <n v="294"/>
    <n v="-99"/>
    <n v="45.88"/>
    <n v="-4426.4799999999996"/>
    <n v="0"/>
    <n v="0"/>
    <n v="495"/>
    <n v="14169.45"/>
    <n v="435"/>
    <n v="18838.349999999999"/>
    <n v="0"/>
    <n v="0"/>
    <n v="0"/>
    <n v="0"/>
    <n v="-29.106000000000002"/>
    <n v="133.65"/>
    <n v="22.438498500000005"/>
    <n v="0"/>
    <n v="156.08849850000001"/>
    <n v="127.89"/>
    <n v="-39"/>
    <n v="-1624.43"/>
    <n v="74.078498500000009"/>
    <n v="0"/>
  </r>
  <r>
    <x v="6"/>
    <s v="505 TAPI BUCKET 5L (PINK)"/>
    <s v="Bucket"/>
    <s v="Finished Good"/>
    <s v="Pcs."/>
    <n v="270"/>
    <n v="294"/>
    <n v="287"/>
    <n v="74.52"/>
    <n v="8019.69"/>
    <n v="0"/>
    <n v="0"/>
    <n v="870"/>
    <n v="24932.98"/>
    <n v="523"/>
    <n v="23320.65"/>
    <n v="0"/>
    <n v="0"/>
    <n v="0"/>
    <n v="0"/>
    <n v="84.378"/>
    <n v="234.9"/>
    <n v="39.437361000000003"/>
    <n v="0"/>
    <n v="274.33736099999999"/>
    <n v="153.762"/>
    <n v="634"/>
    <n v="13567.6"/>
    <n v="195.09536099999997"/>
    <n v="0"/>
  </r>
  <r>
    <x v="6"/>
    <s v="505 TAPI BUCKET 5L (SILVER)"/>
    <s v="Bucket"/>
    <s v="Finished Good"/>
    <s v="Pcs."/>
    <n v="270"/>
    <n v="294"/>
    <n v="50"/>
    <n v="4.49"/>
    <n v="1392.41"/>
    <n v="0"/>
    <n v="0"/>
    <n v="430"/>
    <n v="12293.67"/>
    <n v="165"/>
    <n v="7727.85"/>
    <n v="0"/>
    <n v="0"/>
    <n v="0"/>
    <n v="0"/>
    <n v="14.7"/>
    <n v="116.1"/>
    <n v="19.492028999999999"/>
    <n v="0"/>
    <n v="135.592029"/>
    <n v="48.51"/>
    <n v="315"/>
    <n v="6734.7"/>
    <n v="91.572029000000015"/>
    <n v="0"/>
  </r>
  <r>
    <x v="6"/>
    <s v="506.GARB. BKT.10L. W. LID(P)"/>
    <s v="Housekeeping"/>
    <s v="Finished Good"/>
    <s v="Pcs."/>
    <n v="520"/>
    <n v="567"/>
    <n v="-20"/>
    <n v="3.61"/>
    <n v="-2226.6"/>
    <n v="0"/>
    <n v="0"/>
    <n v="0"/>
    <n v="0"/>
    <n v="10"/>
    <n v="1080"/>
    <n v="0"/>
    <n v="0"/>
    <n v="0"/>
    <n v="0"/>
    <n v="-11.34"/>
    <n v="0"/>
    <n v="0"/>
    <n v="10"/>
    <n v="10"/>
    <n v="5.67"/>
    <n v="-30"/>
    <n v="-3306.6"/>
    <n v="7.9399999999999995"/>
    <n v="0"/>
  </r>
  <r>
    <x v="6"/>
    <s v="506.GARB. BKT.10L.W. LID(S)"/>
    <s v="Housekeeping"/>
    <s v="Finished Good"/>
    <s v="Pcs."/>
    <n v="520"/>
    <n v="567"/>
    <n v="-10"/>
    <n v="72.48"/>
    <n v="-1113.3"/>
    <n v="0"/>
    <n v="0"/>
    <n v="0"/>
    <n v="0"/>
    <n v="54"/>
    <n v="5034.42"/>
    <n v="0"/>
    <n v="0"/>
    <n v="0"/>
    <n v="0"/>
    <n v="-5.67"/>
    <n v="0"/>
    <n v="0"/>
    <n v="0"/>
    <n v="0"/>
    <n v="30.617999999999999"/>
    <n v="-64"/>
    <n v="-6147.72"/>
    <n v="41.862000000000009"/>
    <n v="0"/>
  </r>
  <r>
    <x v="6"/>
    <s v="506.GARB.Bkt. 10ltr W. Lid (RED)"/>
    <s v="Housekeeping"/>
    <s v="Trading"/>
    <s v="Pcs."/>
    <m/>
    <n v="0"/>
    <n v="7"/>
    <n v="0.32"/>
    <n v="619.01"/>
    <n v="0"/>
    <n v="0"/>
    <n v="0"/>
    <n v="0"/>
    <n v="0"/>
    <n v="0"/>
    <n v="0"/>
    <n v="0"/>
    <n v="0"/>
    <n v="0"/>
    <n v="0"/>
    <n v="0"/>
    <n v="0"/>
    <n v="0"/>
    <n v="0"/>
    <n v="0"/>
    <n v="7"/>
    <n v="619.01"/>
    <n v="0.32"/>
    <n v="0"/>
  </r>
  <r>
    <x v="6"/>
    <s v="506.GARB.BKT.10L. W. LID(B)"/>
    <s v="Housekeeping"/>
    <s v="Finished Good"/>
    <s v="Pcs."/>
    <n v="520"/>
    <n v="567"/>
    <n v="-10"/>
    <n v="150.09"/>
    <n v="-1113.3"/>
    <n v="0"/>
    <n v="0"/>
    <n v="0"/>
    <n v="0"/>
    <n v="65"/>
    <n v="6207.65"/>
    <n v="0"/>
    <n v="0"/>
    <n v="0"/>
    <n v="0"/>
    <n v="-5.67"/>
    <n v="0"/>
    <n v="0"/>
    <n v="0"/>
    <n v="0"/>
    <n v="36.854999999999997"/>
    <n v="-75"/>
    <n v="-7320.95"/>
    <n v="113.23500000000001"/>
    <n v="0"/>
  </r>
  <r>
    <x v="6"/>
    <s v="506.GARB.BKT.10L. W. LID(M.W )"/>
    <s v="Housekeeping"/>
    <s v="Finished Good"/>
    <s v="Pcs."/>
    <n v="520"/>
    <n v="567"/>
    <n v="7"/>
    <n v="45.96"/>
    <n v="698.46"/>
    <n v="0"/>
    <n v="0"/>
    <n v="0"/>
    <n v="0"/>
    <n v="25"/>
    <n v="2478.4499999999998"/>
    <n v="0"/>
    <n v="0"/>
    <n v="0"/>
    <n v="0"/>
    <n v="3.9689999999999999"/>
    <n v="0"/>
    <n v="0"/>
    <n v="60"/>
    <n v="60"/>
    <n v="14.175000000000001"/>
    <n v="-18"/>
    <n v="-1878.24"/>
    <n v="91.785000000000011"/>
    <n v="0"/>
  </r>
  <r>
    <x v="6"/>
    <s v="506.GARB.BKT.10L. W.LID (BL)"/>
    <s v="Housekeeping"/>
    <s v="Finished Good"/>
    <s v="Pcs."/>
    <n v="520"/>
    <n v="567"/>
    <n v="87"/>
    <n v="3.93"/>
    <n v="8111.01"/>
    <n v="0"/>
    <n v="0"/>
    <n v="0"/>
    <n v="0"/>
    <n v="0"/>
    <n v="0"/>
    <n v="0"/>
    <n v="0"/>
    <n v="0"/>
    <n v="0"/>
    <n v="49.329000000000001"/>
    <n v="0"/>
    <n v="0"/>
    <n v="0"/>
    <n v="0"/>
    <n v="0"/>
    <n v="87"/>
    <n v="8111.01"/>
    <n v="3.93"/>
    <n v="0"/>
  </r>
  <r>
    <x v="6"/>
    <s v="506.GARB.BKT.10L. W.LID(D.GR)"/>
    <s v="Housekeeping"/>
    <s v="Finished Good"/>
    <s v="Pcs."/>
    <n v="520"/>
    <n v="567"/>
    <n v="121"/>
    <n v="5.46"/>
    <n v="8600.66"/>
    <n v="0"/>
    <n v="0"/>
    <n v="0"/>
    <n v="0"/>
    <n v="0"/>
    <n v="0"/>
    <n v="0"/>
    <n v="0"/>
    <n v="0"/>
    <n v="0"/>
    <n v="68.606999999999999"/>
    <n v="0"/>
    <n v="0"/>
    <n v="0"/>
    <n v="0"/>
    <n v="0"/>
    <n v="121"/>
    <n v="8600.66"/>
    <n v="5.46"/>
    <n v="0"/>
  </r>
  <r>
    <x v="6"/>
    <s v="506.GARB.BKT.10L.W. Lid (Y)"/>
    <s v="Housekeeping"/>
    <s v="Finished Good"/>
    <s v="Pcs."/>
    <m/>
    <m/>
    <m/>
    <n v="0.6"/>
    <m/>
    <m/>
    <m/>
    <m/>
    <m/>
    <m/>
    <m/>
    <m/>
    <m/>
    <n v="0"/>
    <m/>
    <n v="0"/>
    <n v="0"/>
    <n v="0"/>
    <n v="0"/>
    <n v="0"/>
    <n v="0"/>
    <m/>
    <m/>
    <n v="0.6"/>
    <n v="0"/>
  </r>
  <r>
    <x v="6"/>
    <s v="506.GARB.BKT.10L.W.LID ( D Blue)"/>
    <s v="Housekeeping"/>
    <s v="Finished Good"/>
    <s v="Pcs."/>
    <n v="520"/>
    <n v="567"/>
    <n v="67"/>
    <n v="12.59"/>
    <n v="4735.96"/>
    <n v="0"/>
    <n v="0"/>
    <n v="0"/>
    <n v="0"/>
    <n v="0"/>
    <n v="0"/>
    <n v="0"/>
    <n v="0"/>
    <n v="0"/>
    <n v="0"/>
    <n v="37.988999999999997"/>
    <n v="0"/>
    <n v="0"/>
    <n v="10"/>
    <n v="10"/>
    <n v="0"/>
    <n v="67"/>
    <n v="4735.96"/>
    <n v="22.59"/>
    <n v="0"/>
  </r>
  <r>
    <x v="6"/>
    <s v="506.GARB.BKT.10L.W.LID(M.B)"/>
    <s v="Housekeeping"/>
    <s v="Finished Good"/>
    <s v="Pcs."/>
    <n v="520"/>
    <n v="567"/>
    <n v="-10"/>
    <n v="2.48"/>
    <n v="-1113.3"/>
    <n v="0"/>
    <n v="0"/>
    <n v="0"/>
    <n v="0"/>
    <n v="16"/>
    <n v="1491.68"/>
    <n v="0"/>
    <n v="0"/>
    <n v="0"/>
    <n v="0"/>
    <n v="-5.67"/>
    <n v="0"/>
    <n v="0"/>
    <n v="10"/>
    <n v="10"/>
    <n v="9.0719999999999992"/>
    <n v="-26"/>
    <n v="-2604.98"/>
    <n v="3.4080000000000013"/>
    <n v="0"/>
  </r>
  <r>
    <x v="6"/>
    <s v="507 KAVERI BUCKET 7L (BLUE)"/>
    <s v="Bucket"/>
    <s v="Finished Good"/>
    <s v="Pcs."/>
    <n v="365"/>
    <n v="398"/>
    <n v="1108"/>
    <n v="488.26"/>
    <n v="41380.080000000002"/>
    <n v="0"/>
    <n v="0"/>
    <n v="0"/>
    <n v="0"/>
    <n v="740"/>
    <n v="51273"/>
    <n v="0"/>
    <n v="0"/>
    <n v="0"/>
    <n v="0"/>
    <n v="440.98399999999998"/>
    <n v="0"/>
    <n v="0"/>
    <n v="0"/>
    <n v="0"/>
    <n v="294.52"/>
    <n v="368"/>
    <n v="10307.68"/>
    <n v="193.74"/>
    <n v="0"/>
  </r>
  <r>
    <x v="6"/>
    <s v="507 KAVERI BUCKET 7L (M BEZ)"/>
    <s v="Bucket"/>
    <s v="Finished Good"/>
    <s v="Pcs."/>
    <n v="365"/>
    <n v="398"/>
    <n v="843"/>
    <n v="205.33"/>
    <n v="32018.1"/>
    <n v="0"/>
    <n v="0"/>
    <n v="0"/>
    <n v="0"/>
    <n v="200"/>
    <n v="14347.4"/>
    <n v="0"/>
    <n v="0"/>
    <n v="0"/>
    <n v="0"/>
    <n v="335.51400000000001"/>
    <n v="0"/>
    <n v="0"/>
    <n v="0"/>
    <n v="0"/>
    <n v="79.599999999999994"/>
    <n v="643"/>
    <n v="18319.07"/>
    <n v="125.73000000000002"/>
    <n v="0"/>
  </r>
  <r>
    <x v="6"/>
    <s v="507 KAVERI BUCKET 7L (M.WT)"/>
    <s v="Bucket"/>
    <s v="Finished Good"/>
    <s v="Pcs."/>
    <n v="365"/>
    <n v="398"/>
    <n v="217"/>
    <n v="117.52"/>
    <n v="8044.03"/>
    <n v="0"/>
    <n v="0"/>
    <n v="0"/>
    <n v="0"/>
    <n v="180"/>
    <n v="12945"/>
    <n v="0"/>
    <n v="0"/>
    <n v="0"/>
    <n v="0"/>
    <n v="86.366"/>
    <n v="0"/>
    <n v="0"/>
    <n v="80"/>
    <n v="80"/>
    <n v="71.64"/>
    <n v="37"/>
    <n v="1371.56"/>
    <n v="125.87999999999998"/>
    <n v="0"/>
  </r>
  <r>
    <x v="6"/>
    <s v="507 KAVERI BUCKET 7L (OR)"/>
    <s v="Bucket"/>
    <s v="Finished Good"/>
    <s v="Pcs."/>
    <n v="365"/>
    <n v="398"/>
    <n v="136"/>
    <n v="33.81"/>
    <n v="4840.1400000000003"/>
    <n v="0"/>
    <n v="0"/>
    <n v="0"/>
    <n v="0"/>
    <n v="160"/>
    <n v="11270.4"/>
    <n v="0"/>
    <n v="0"/>
    <n v="0"/>
    <n v="0"/>
    <n v="54.128"/>
    <n v="0"/>
    <n v="0"/>
    <n v="120"/>
    <n v="120"/>
    <n v="63.68"/>
    <n v="-24"/>
    <n v="-854.14"/>
    <n v="90.13"/>
    <n v="0"/>
  </r>
  <r>
    <x v="6"/>
    <s v="507 KAVERI BUCKET 7L (PINK)"/>
    <s v="Bucket"/>
    <s v="Finished Good"/>
    <s v="Pcs."/>
    <n v="365"/>
    <n v="398"/>
    <n v="478"/>
    <n v="101.38"/>
    <n v="18008.689999999999"/>
    <n v="0"/>
    <n v="0"/>
    <n v="0"/>
    <n v="0"/>
    <n v="305"/>
    <n v="21447.3"/>
    <n v="0"/>
    <n v="0"/>
    <n v="0"/>
    <n v="0"/>
    <n v="190.244"/>
    <n v="0"/>
    <n v="0"/>
    <n v="30"/>
    <n v="30"/>
    <n v="121.39"/>
    <n v="173"/>
    <n v="4888.9799999999996"/>
    <n v="9.9899999999999949"/>
    <n v="0"/>
  </r>
  <r>
    <x v="6"/>
    <s v="507 KAVERI BUCKET 7L (SIL)"/>
    <s v="Bucket"/>
    <s v="Finished Good"/>
    <s v="Pcs."/>
    <n v="365"/>
    <n v="398"/>
    <n v="560"/>
    <n v="264.2"/>
    <n v="21123.41"/>
    <n v="0"/>
    <n v="0"/>
    <n v="0"/>
    <n v="0"/>
    <n v="260"/>
    <n v="18094.2"/>
    <n v="0"/>
    <n v="0"/>
    <n v="0"/>
    <n v="0"/>
    <n v="222.88"/>
    <n v="0"/>
    <n v="0"/>
    <n v="0"/>
    <n v="0"/>
    <n v="103.48"/>
    <n v="300"/>
    <n v="8487"/>
    <n v="160.71999999999997"/>
    <n v="0"/>
  </r>
  <r>
    <x v="6"/>
    <s v="508.GARB. BKT.13L.W. LID (BL.)"/>
    <s v="Housekeeping"/>
    <s v="Trading"/>
    <s v="Pcs."/>
    <m/>
    <n v="0"/>
    <n v="1"/>
    <n v="0.05"/>
    <n v="111.02"/>
    <n v="0"/>
    <n v="0"/>
    <n v="0"/>
    <n v="0"/>
    <n v="0"/>
    <n v="0"/>
    <n v="0"/>
    <n v="0"/>
    <n v="0"/>
    <n v="0"/>
    <n v="0"/>
    <n v="0"/>
    <n v="0"/>
    <n v="0"/>
    <n v="0"/>
    <n v="0"/>
    <n v="1"/>
    <n v="111.02"/>
    <n v="0.05"/>
    <n v="0"/>
  </r>
  <r>
    <x v="6"/>
    <s v="508.GARB. BKT.13L.W.LID (B)"/>
    <s v="Housekeeping"/>
    <s v="Finished Good"/>
    <s v="Pcs."/>
    <n v="590"/>
    <n v="643"/>
    <n v="0"/>
    <n v="37.01"/>
    <n v="0"/>
    <n v="0"/>
    <n v="0"/>
    <n v="0"/>
    <n v="0"/>
    <n v="55"/>
    <n v="6542.2"/>
    <n v="0"/>
    <n v="0"/>
    <n v="0"/>
    <n v="0"/>
    <n v="0"/>
    <n v="0"/>
    <n v="0"/>
    <n v="0"/>
    <n v="0"/>
    <n v="35.365000000000002"/>
    <n v="-55"/>
    <n v="-6542.2"/>
    <n v="1.644999999999996"/>
    <n v="0"/>
  </r>
  <r>
    <x v="6"/>
    <s v="508.GARB.BKT.13L. W.LID (M.B.)"/>
    <s v="Housekeeping"/>
    <s v="Finished Good"/>
    <s v="Pcs."/>
    <n v="590"/>
    <n v="643"/>
    <n v="0"/>
    <n v="35.11"/>
    <n v="0"/>
    <n v="0"/>
    <n v="0"/>
    <n v="0"/>
    <n v="0"/>
    <n v="15"/>
    <n v="1665.3"/>
    <n v="0"/>
    <n v="0"/>
    <n v="0"/>
    <n v="0"/>
    <n v="0"/>
    <n v="0"/>
    <n v="0"/>
    <n v="0"/>
    <n v="0"/>
    <n v="9.6449999999999996"/>
    <n v="-15"/>
    <n v="-1665.3"/>
    <n v="25.465"/>
    <n v="0"/>
  </r>
  <r>
    <x v="6"/>
    <s v="508.GARB.BKT.13L. W.LID (P)"/>
    <s v="Housekeeping"/>
    <s v="Finished Good"/>
    <s v="Pcs."/>
    <n v="590"/>
    <n v="643"/>
    <n v="0"/>
    <n v="99.2"/>
    <n v="0"/>
    <n v="0"/>
    <n v="0"/>
    <n v="0"/>
    <n v="0"/>
    <n v="40"/>
    <n v="4876.8999999999996"/>
    <n v="0"/>
    <n v="0"/>
    <n v="0"/>
    <n v="0"/>
    <n v="0"/>
    <n v="0"/>
    <n v="0"/>
    <n v="0"/>
    <n v="0"/>
    <n v="25.72"/>
    <n v="-40"/>
    <n v="-4876.8999999999996"/>
    <n v="73.48"/>
    <n v="0"/>
  </r>
  <r>
    <x v="6"/>
    <s v="508.GARB.BKT.13L.W. LID (S)"/>
    <s v="Housekeeping"/>
    <s v="Finished Good"/>
    <s v="Pcs."/>
    <n v="590"/>
    <n v="643"/>
    <n v="0"/>
    <n v="33.76"/>
    <n v="0"/>
    <n v="0"/>
    <n v="0"/>
    <n v="0"/>
    <n v="0"/>
    <n v="65"/>
    <n v="7345.2"/>
    <n v="0"/>
    <n v="0"/>
    <n v="0"/>
    <n v="0"/>
    <n v="0"/>
    <n v="0"/>
    <n v="0"/>
    <n v="10"/>
    <n v="10"/>
    <n v="41.795000000000002"/>
    <n v="-65"/>
    <n v="-7345.2"/>
    <n v="1.9649999999999963"/>
    <n v="0"/>
  </r>
  <r>
    <x v="6"/>
    <s v="508.GARB.BKT.13L.W.LID ( GR)"/>
    <s v="Housekeeping"/>
    <s v="Finished Good"/>
    <s v="Pcs."/>
    <m/>
    <m/>
    <m/>
    <n v="13.1"/>
    <m/>
    <m/>
    <m/>
    <m/>
    <m/>
    <m/>
    <m/>
    <m/>
    <m/>
    <n v="0"/>
    <m/>
    <n v="0"/>
    <n v="0"/>
    <n v="0"/>
    <n v="0"/>
    <n v="0"/>
    <n v="0"/>
    <m/>
    <m/>
    <n v="13.1"/>
    <n v="0"/>
  </r>
  <r>
    <x v="6"/>
    <s v="508.GARB.BKT.13L.W.LID (M.W.)"/>
    <s v="Housekeeping"/>
    <s v="Finished Good"/>
    <s v="Pcs."/>
    <n v="590"/>
    <n v="643"/>
    <n v="0"/>
    <n v="8"/>
    <n v="0"/>
    <n v="0"/>
    <n v="0"/>
    <n v="0"/>
    <n v="0"/>
    <n v="15"/>
    <n v="1665.3"/>
    <n v="0"/>
    <n v="0"/>
    <n v="0"/>
    <n v="0"/>
    <n v="0"/>
    <n v="0"/>
    <n v="0"/>
    <n v="10"/>
    <n v="10"/>
    <n v="9.6449999999999996"/>
    <n v="-15"/>
    <n v="-1665.3"/>
    <n v="8.3550000000000004"/>
    <n v="0"/>
  </r>
  <r>
    <x v="6"/>
    <s v="510 YAMUNA BUCKET 10L ( M.WT)"/>
    <s v="Bucket"/>
    <s v="Finished Good"/>
    <s v="Pcs."/>
    <n v="500"/>
    <n v="545"/>
    <n v="405"/>
    <n v="248.46"/>
    <n v="23987.06"/>
    <n v="0"/>
    <n v="0"/>
    <n v="202"/>
    <n v="12542.4"/>
    <n v="60"/>
    <n v="5313"/>
    <n v="0"/>
    <n v="0"/>
    <n v="0"/>
    <n v="0"/>
    <n v="220.72499999999999"/>
    <n v="101"/>
    <n v="16.956890000000001"/>
    <n v="0"/>
    <n v="117.95689"/>
    <n v="32.700000000000003"/>
    <n v="547"/>
    <n v="24707.99"/>
    <n v="333.71689000000003"/>
    <n v="0"/>
  </r>
  <r>
    <x v="6"/>
    <s v="510 YAMUNA BUCKET 10L (BLUE)"/>
    <s v="Bucket"/>
    <s v="Finished Good"/>
    <s v="Pcs."/>
    <n v="500"/>
    <n v="545"/>
    <n v="748"/>
    <n v="555.59"/>
    <n v="45006.33"/>
    <n v="0"/>
    <n v="0"/>
    <n v="1441"/>
    <n v="90083.33"/>
    <n v="810"/>
    <n v="70656.149999999994"/>
    <n v="0"/>
    <n v="0"/>
    <n v="0"/>
    <n v="0"/>
    <n v="407.66"/>
    <n v="720.5"/>
    <n v="120.96474500000001"/>
    <n v="0"/>
    <n v="841.46474499999999"/>
    <n v="441.45"/>
    <n v="1379"/>
    <n v="65256.49"/>
    <n v="955.60474499999987"/>
    <n v="0"/>
  </r>
  <r>
    <x v="6"/>
    <s v="510 YAMUNA BUCKET 10L (M. BEZ)"/>
    <s v="Bucket"/>
    <s v="Finished Good"/>
    <s v="Pcs."/>
    <n v="500"/>
    <n v="545"/>
    <n v="470"/>
    <n v="285.69"/>
    <n v="27677.42"/>
    <n v="0"/>
    <n v="0"/>
    <n v="221"/>
    <n v="13666.86"/>
    <n v="180"/>
    <n v="15789.6"/>
    <n v="0"/>
    <n v="0"/>
    <n v="0"/>
    <n v="0"/>
    <n v="256.14999999999998"/>
    <n v="110.5"/>
    <n v="18.551845"/>
    <n v="0"/>
    <n v="129.05184500000001"/>
    <n v="98.1"/>
    <n v="511"/>
    <n v="23764.13"/>
    <n v="316.64184499999999"/>
    <n v="0"/>
  </r>
  <r>
    <x v="6"/>
    <s v="510 YAMUNA BUCKET 10L (ORG)"/>
    <s v="Bucket"/>
    <s v="Finished Good"/>
    <s v="Pcs."/>
    <n v="500"/>
    <n v="545"/>
    <n v="284"/>
    <n v="174.22"/>
    <n v="16862.34"/>
    <n v="0"/>
    <n v="0"/>
    <n v="522"/>
    <n v="32455.200000000001"/>
    <n v="300"/>
    <n v="25002.3"/>
    <n v="0"/>
    <n v="0"/>
    <n v="0"/>
    <n v="0"/>
    <n v="154.78"/>
    <n v="261"/>
    <n v="43.819290000000002"/>
    <n v="0"/>
    <n v="304.81929000000002"/>
    <n v="163.5"/>
    <n v="506"/>
    <n v="23035.82"/>
    <n v="315.53929000000005"/>
    <n v="0"/>
  </r>
  <r>
    <x v="6"/>
    <s v="510 YAMUNA BUCKET 10L (PINK)"/>
    <s v="Bucket"/>
    <s v="Finished Good"/>
    <s v="Pcs."/>
    <n v="500"/>
    <n v="545"/>
    <n v="454"/>
    <n v="259.06"/>
    <n v="27179.19"/>
    <n v="0"/>
    <n v="0"/>
    <n v="865"/>
    <n v="53906.77"/>
    <n v="525"/>
    <n v="45176.4"/>
    <n v="0"/>
    <n v="0"/>
    <n v="0"/>
    <n v="0"/>
    <n v="247.43"/>
    <n v="432.5"/>
    <n v="72.612425000000002"/>
    <n v="0"/>
    <n v="505.11242500000003"/>
    <n v="286.125"/>
    <n v="794"/>
    <n v="36034.120000000003"/>
    <n v="478.04742499999998"/>
    <n v="0"/>
  </r>
  <r>
    <x v="6"/>
    <s v="510 YAMUNA BUCKET 10L (SILVER)"/>
    <s v="Bucket"/>
    <s v="Finished Good"/>
    <s v="Pcs."/>
    <n v="500"/>
    <n v="545"/>
    <n v="496"/>
    <n v="337.57"/>
    <n v="29586.639999999999"/>
    <n v="0"/>
    <n v="0"/>
    <n v="210"/>
    <n v="13009.9"/>
    <n v="330"/>
    <n v="29343.599999999999"/>
    <n v="0"/>
    <n v="0"/>
    <n v="0"/>
    <n v="0"/>
    <n v="270.32"/>
    <n v="105"/>
    <n v="17.628450000000001"/>
    <n v="0"/>
    <n v="122.62845"/>
    <n v="179.85"/>
    <n v="376"/>
    <n v="17304.75"/>
    <n v="280.34844999999996"/>
    <n v="0"/>
  </r>
  <r>
    <x v="6"/>
    <s v="515 GODAVARI BUCKET 15L (BLUE)"/>
    <s v="Bucket"/>
    <s v="Finished Good"/>
    <s v="Pcs."/>
    <n v="705"/>
    <n v="768"/>
    <n v="110"/>
    <n v="888.56"/>
    <n v="8683.5400000000009"/>
    <n v="0"/>
    <n v="0"/>
    <n v="869"/>
    <n v="70133.64"/>
    <n v="603"/>
    <n v="66467.199999999997"/>
    <n v="0"/>
    <n v="0"/>
    <n v="0"/>
    <n v="0"/>
    <n v="84.48"/>
    <n v="612.64499999999998"/>
    <n v="102.85696905"/>
    <n v="80"/>
    <n v="795.50196904999996"/>
    <n v="463.10399999999998"/>
    <n v="376"/>
    <n v="23749.89"/>
    <n v="1220.9579690499997"/>
    <n v="0"/>
  </r>
  <r>
    <x v="6"/>
    <s v="515 GODAVARI BUCKET 15L (M WT.)"/>
    <s v="Bucket"/>
    <s v="Finished Good"/>
    <s v="Pcs."/>
    <n v="705"/>
    <n v="768"/>
    <n v="216"/>
    <n v="630.47"/>
    <n v="18875.11"/>
    <n v="0"/>
    <n v="0"/>
    <n v="100"/>
    <n v="7967.14"/>
    <n v="115"/>
    <n v="13035.8"/>
    <n v="0"/>
    <n v="0"/>
    <n v="0"/>
    <n v="0"/>
    <n v="165.88800000000001"/>
    <n v="70.5"/>
    <n v="11.836245000000002"/>
    <n v="160"/>
    <n v="242.33624500000002"/>
    <n v="88.32"/>
    <n v="201"/>
    <n v="12803.7"/>
    <n v="784.48624500000005"/>
    <n v="0"/>
  </r>
  <r>
    <x v="6"/>
    <s v="515 GODAVARI BUCKET 15L (M.BEZ)"/>
    <s v="Bucket"/>
    <s v="Finished Good"/>
    <s v="Pcs."/>
    <n v="705"/>
    <n v="768"/>
    <n v="122"/>
    <n v="554.26"/>
    <n v="9498.92"/>
    <n v="0"/>
    <n v="0"/>
    <n v="225"/>
    <n v="17955.439999999999"/>
    <n v="90"/>
    <n v="10118.299999999999"/>
    <n v="0"/>
    <n v="0"/>
    <n v="0"/>
    <n v="0"/>
    <n v="93.695999999999998"/>
    <n v="158.625"/>
    <n v="26.631551250000001"/>
    <n v="30"/>
    <n v="215.25655125"/>
    <n v="69.12"/>
    <n v="257"/>
    <n v="15250.38"/>
    <n v="700.39655125000002"/>
    <n v="0"/>
  </r>
  <r>
    <x v="6"/>
    <s v="515 GODAVARI BUCKET 15L (ORANGE)"/>
    <s v="Bucket"/>
    <s v="Finished Good"/>
    <s v="Pcs."/>
    <n v="705"/>
    <n v="768"/>
    <n v="108"/>
    <n v="118.05"/>
    <n v="8595.5"/>
    <n v="0"/>
    <n v="0"/>
    <n v="320"/>
    <n v="25623.7"/>
    <n v="130"/>
    <n v="14401.8"/>
    <n v="0"/>
    <n v="0"/>
    <n v="0"/>
    <n v="0"/>
    <n v="82.944000000000003"/>
    <n v="225.6"/>
    <n v="37.875984000000003"/>
    <n v="0"/>
    <n v="263.47598399999998"/>
    <n v="99.84"/>
    <n v="298"/>
    <n v="17868.080000000002"/>
    <n v="281.68598399999996"/>
    <n v="0"/>
  </r>
  <r>
    <x v="6"/>
    <s v="515 GODAVARI BUCKET 15L (PINK)"/>
    <s v="Bucket"/>
    <s v="Finished Good"/>
    <s v="Pcs."/>
    <n v="705"/>
    <n v="768"/>
    <n v="52"/>
    <n v="874.6"/>
    <n v="3950.45"/>
    <n v="0"/>
    <n v="0"/>
    <n v="612"/>
    <n v="48967.53"/>
    <n v="275"/>
    <n v="30199.599999999999"/>
    <n v="0"/>
    <n v="0"/>
    <n v="0"/>
    <n v="0"/>
    <n v="39.936"/>
    <n v="431.46"/>
    <n v="72.437819399999995"/>
    <n v="0"/>
    <n v="503.8978194"/>
    <n v="211.2"/>
    <n v="389"/>
    <n v="23254.42"/>
    <n v="1167.2978194"/>
    <n v="0"/>
  </r>
  <r>
    <x v="6"/>
    <s v="515 GODAVARI BUCKET 15L (SIL)"/>
    <s v="Bucket"/>
    <s v="Finished Good"/>
    <s v="Pcs."/>
    <n v="705"/>
    <n v="768"/>
    <n v="15"/>
    <n v="238.28"/>
    <n v="1186.3699999999999"/>
    <n v="0"/>
    <n v="0"/>
    <n v="520"/>
    <n v="41480.65"/>
    <n v="200"/>
    <n v="21939.1"/>
    <n v="0"/>
    <n v="0"/>
    <n v="0"/>
    <n v="0"/>
    <n v="11.52"/>
    <n v="366.6"/>
    <n v="61.548474000000006"/>
    <n v="0"/>
    <n v="428.14847400000002"/>
    <n v="153.6"/>
    <n v="335"/>
    <n v="20036.349999999999"/>
    <n v="512.82847400000003"/>
    <n v="0"/>
  </r>
  <r>
    <x v="6"/>
    <s v="516 DOLPHIN BKT.16L (GRAY)"/>
    <s v="Bucket"/>
    <s v="Finished Good"/>
    <s v="Pcs."/>
    <n v="450"/>
    <n v="490"/>
    <n v="195"/>
    <n v="102.66"/>
    <n v="8721.7999999999993"/>
    <n v="0"/>
    <n v="0"/>
    <n v="0"/>
    <n v="0"/>
    <n v="0"/>
    <n v="0"/>
    <n v="0"/>
    <n v="0"/>
    <n v="0"/>
    <n v="0"/>
    <n v="95.55"/>
    <n v="0"/>
    <n v="0"/>
    <n v="0"/>
    <n v="0"/>
    <n v="0"/>
    <n v="195"/>
    <n v="7392.45"/>
    <n v="102.66"/>
    <n v="0"/>
  </r>
  <r>
    <x v="6"/>
    <s v="516. DOLPHIN BKT.16 L  (P.GR.)"/>
    <s v="Bucket"/>
    <s v="Finished Good"/>
    <s v="Pcs."/>
    <n v="450"/>
    <n v="490"/>
    <n v="-33"/>
    <n v="508.4"/>
    <n v="-2821.34"/>
    <n v="0"/>
    <n v="0"/>
    <n v="0"/>
    <n v="0"/>
    <n v="105"/>
    <n v="8986.65"/>
    <n v="0"/>
    <n v="0"/>
    <n v="0"/>
    <n v="0"/>
    <n v="-16.170000000000002"/>
    <n v="0"/>
    <n v="0"/>
    <n v="100"/>
    <n v="100"/>
    <n v="51.45"/>
    <n v="-138"/>
    <n v="-11807.99"/>
    <n v="556.94999999999993"/>
    <n v="0"/>
  </r>
  <r>
    <x v="6"/>
    <s v="516. DOLPHIN BKT.16 LTR ( L.B)"/>
    <s v="Bucket"/>
    <s v="Finished Good"/>
    <s v="Pcs."/>
    <n v="450"/>
    <n v="490"/>
    <n v="394"/>
    <n v="227.28"/>
    <n v="19581.36"/>
    <n v="0"/>
    <n v="0"/>
    <n v="0"/>
    <n v="0"/>
    <n v="210"/>
    <n v="17561.099999999999"/>
    <n v="0"/>
    <n v="0"/>
    <n v="0"/>
    <n v="0"/>
    <n v="193.06"/>
    <n v="0"/>
    <n v="0"/>
    <n v="0"/>
    <n v="0"/>
    <n v="102.9"/>
    <n v="184"/>
    <n v="9144.6"/>
    <n v="124.38"/>
    <n v="0"/>
  </r>
  <r>
    <x v="6"/>
    <s v="516. DOLPHIN BKT.16 LTR (BLUE)"/>
    <s v="Bucket"/>
    <s v="Finished Good"/>
    <s v="Pcs."/>
    <n v="450"/>
    <n v="490"/>
    <n v="13"/>
    <n v="8.5"/>
    <n v="633.36"/>
    <n v="0"/>
    <n v="0"/>
    <n v="0"/>
    <n v="0"/>
    <n v="45"/>
    <n v="3595.5"/>
    <n v="0"/>
    <n v="0"/>
    <n v="0"/>
    <n v="0"/>
    <n v="6.37"/>
    <n v="0"/>
    <n v="0"/>
    <n v="20"/>
    <n v="20"/>
    <n v="22.05"/>
    <n v="-32"/>
    <n v="-1559.04"/>
    <n v="6.4499999999999993"/>
    <n v="0"/>
  </r>
  <r>
    <x v="6"/>
    <s v="516. DOLPHIN BKT.16 LTR (M.B)"/>
    <s v="Bucket"/>
    <s v="Finished Good"/>
    <s v="Pcs."/>
    <n v="450"/>
    <n v="490"/>
    <n v="111"/>
    <n v="53.78"/>
    <n v="5641.57"/>
    <n v="0"/>
    <n v="0"/>
    <n v="0"/>
    <n v="0"/>
    <n v="45"/>
    <n v="4171.6499999999996"/>
    <n v="0"/>
    <n v="0"/>
    <n v="0"/>
    <n v="0"/>
    <n v="54.39"/>
    <n v="0"/>
    <n v="0"/>
    <n v="10"/>
    <n v="10"/>
    <n v="22.05"/>
    <n v="66"/>
    <n v="2515.92"/>
    <n v="41.730000000000004"/>
    <n v="0"/>
  </r>
  <r>
    <x v="6"/>
    <s v="516. DOLPHIN BKT.16 LTR (PINK)"/>
    <s v="Bucket"/>
    <s v="Finished Good"/>
    <s v="Pcs."/>
    <n v="450"/>
    <n v="490"/>
    <n v="261"/>
    <n v="164.22"/>
    <n v="13053.37"/>
    <n v="0"/>
    <n v="0"/>
    <n v="0"/>
    <n v="0"/>
    <n v="240"/>
    <n v="19958.099999999999"/>
    <n v="0"/>
    <n v="0"/>
    <n v="0"/>
    <n v="0"/>
    <n v="127.89"/>
    <n v="0"/>
    <n v="0"/>
    <n v="0"/>
    <n v="0"/>
    <n v="117.6"/>
    <n v="21"/>
    <n v="787.71"/>
    <n v="46.620000000000005"/>
    <n v="0"/>
  </r>
  <r>
    <x v="6"/>
    <s v="516. DOLPHIN BKT.16 LTR (SL)"/>
    <s v="Bucket"/>
    <s v="Finished Good"/>
    <s v="Pcs."/>
    <n v="450"/>
    <n v="490"/>
    <n v="320"/>
    <n v="652.54"/>
    <n v="16242.33"/>
    <n v="0"/>
    <n v="0"/>
    <n v="0"/>
    <n v="0"/>
    <n v="30"/>
    <n v="2809.2"/>
    <n v="0"/>
    <n v="0"/>
    <n v="0"/>
    <n v="0"/>
    <n v="156.80000000000001"/>
    <n v="0"/>
    <n v="0"/>
    <n v="90"/>
    <n v="90"/>
    <n v="14.7"/>
    <n v="290"/>
    <n v="11040.3"/>
    <n v="727.83999999999992"/>
    <n v="0"/>
  </r>
  <r>
    <x v="6"/>
    <s v="516.DOLPHIN BKT.16 LTR (BR)"/>
    <s v="Bucket"/>
    <s v="Finished Good"/>
    <s v="Pcs."/>
    <n v="450"/>
    <n v="490"/>
    <n v="43"/>
    <n v="2.92"/>
    <n v="4706.3500000000004"/>
    <n v="0"/>
    <n v="0"/>
    <n v="0"/>
    <n v="0"/>
    <n v="0"/>
    <n v="0"/>
    <n v="0"/>
    <n v="0"/>
    <n v="0"/>
    <n v="0"/>
    <n v="21.07"/>
    <n v="0"/>
    <n v="0"/>
    <n v="0"/>
    <n v="0"/>
    <n v="0"/>
    <n v="43"/>
    <n v="4706.3500000000004"/>
    <n v="2.92"/>
    <n v="0"/>
  </r>
  <r>
    <x v="6"/>
    <s v="516.DOLPHIN BKT.16 LTR (M.W)"/>
    <s v="Bucket"/>
    <s v="Finished Good"/>
    <s v="Pcs."/>
    <n v="450"/>
    <n v="490"/>
    <n v="222"/>
    <n v="73.73"/>
    <n v="11205.45"/>
    <n v="0"/>
    <n v="0"/>
    <n v="0"/>
    <n v="0"/>
    <n v="30"/>
    <n v="2809.2"/>
    <n v="0"/>
    <n v="0"/>
    <n v="0"/>
    <n v="0"/>
    <n v="108.78"/>
    <n v="0"/>
    <n v="0"/>
    <n v="0"/>
    <n v="0"/>
    <n v="14.7"/>
    <n v="192"/>
    <n v="7269.12"/>
    <n v="59.03"/>
    <n v="0"/>
  </r>
  <r>
    <x v="6"/>
    <s v="517 Narmada Bkt 17 L (blue)"/>
    <s v="Bucket"/>
    <s v="Finished Good"/>
    <s v="Pcs."/>
    <n v="745"/>
    <n v="812"/>
    <n v="992"/>
    <n v="884.06"/>
    <n v="87899.33"/>
    <n v="0"/>
    <n v="0"/>
    <n v="0"/>
    <n v="0"/>
    <n v="320"/>
    <n v="44691.5"/>
    <n v="0"/>
    <n v="0"/>
    <n v="0"/>
    <n v="0"/>
    <n v="805.50400000000002"/>
    <n v="0"/>
    <n v="0"/>
    <n v="0"/>
    <n v="0"/>
    <n v="259.83999999999997"/>
    <n v="672"/>
    <n v="44661.120000000003"/>
    <n v="624.22"/>
    <n v="0"/>
  </r>
  <r>
    <x v="6"/>
    <s v="517 Narmada Bkt 17 L (G.Pigeon)"/>
    <s v="Bucket"/>
    <s v="Finished Good"/>
    <s v="Pcs."/>
    <n v="745"/>
    <n v="812"/>
    <n v="70"/>
    <n v="63.23"/>
    <n v="6480.97"/>
    <n v="0"/>
    <n v="0"/>
    <n v="0"/>
    <n v="0"/>
    <n v="0"/>
    <n v="0"/>
    <n v="0"/>
    <n v="0"/>
    <n v="0"/>
    <n v="0"/>
    <n v="56.84"/>
    <n v="0"/>
    <n v="0"/>
    <n v="0"/>
    <n v="0"/>
    <n v="0"/>
    <n v="70"/>
    <n v="4860.8"/>
    <n v="63.23"/>
    <n v="0"/>
  </r>
  <r>
    <x v="6"/>
    <s v="517 Narmada Bkt 17 L (Gray)"/>
    <s v="Bucket"/>
    <s v="Finished Good"/>
    <s v="Pcs."/>
    <n v="745"/>
    <n v="812"/>
    <n v="28"/>
    <n v="26.69"/>
    <n v="2605.98"/>
    <n v="0"/>
    <n v="0"/>
    <n v="0"/>
    <n v="0"/>
    <n v="0"/>
    <n v="0"/>
    <n v="0"/>
    <n v="0"/>
    <n v="0"/>
    <n v="0"/>
    <n v="22.736000000000001"/>
    <n v="0"/>
    <n v="0"/>
    <n v="0"/>
    <n v="0"/>
    <n v="0"/>
    <n v="28"/>
    <n v="2605.98"/>
    <n v="26.69"/>
    <n v="0"/>
  </r>
  <r>
    <x v="6"/>
    <s v="517 Narmada Bkt 17 L (M.Baize)"/>
    <s v="Bucket"/>
    <s v="Finished Good"/>
    <s v="Pcs."/>
    <n v="745"/>
    <n v="812"/>
    <n v="320"/>
    <n v="267.74"/>
    <n v="27879.49"/>
    <n v="0"/>
    <n v="0"/>
    <n v="0"/>
    <n v="0"/>
    <n v="89"/>
    <n v="12843.68"/>
    <n v="0"/>
    <n v="0"/>
    <n v="0"/>
    <n v="0"/>
    <n v="259.83999999999997"/>
    <n v="0"/>
    <n v="0"/>
    <n v="0"/>
    <n v="0"/>
    <n v="72.268000000000001"/>
    <n v="231"/>
    <n v="15093.54"/>
    <n v="195.47200000000001"/>
    <n v="0"/>
  </r>
  <r>
    <x v="6"/>
    <s v="517 Narmada Bkt 17 L (M.white)"/>
    <s v="Bucket"/>
    <s v="Finished Good"/>
    <s v="Pcs."/>
    <n v="745"/>
    <n v="812"/>
    <n v="75"/>
    <n v="288.77"/>
    <n v="6618.4"/>
    <n v="0"/>
    <n v="0"/>
    <n v="0"/>
    <n v="0"/>
    <n v="150"/>
    <n v="21541.200000000001"/>
    <n v="0"/>
    <n v="0"/>
    <n v="0"/>
    <n v="0"/>
    <n v="60.9"/>
    <n v="0"/>
    <n v="0"/>
    <n v="200"/>
    <n v="200"/>
    <n v="121.8"/>
    <n v="-75"/>
    <n v="-9909.2800000000007"/>
    <n v="366.96999999999997"/>
    <n v="0"/>
  </r>
  <r>
    <x v="6"/>
    <s v="517 Narmada Bkt 17 L (orange)"/>
    <s v="Bucket"/>
    <s v="Finished Good"/>
    <s v="Pcs."/>
    <n v="745"/>
    <n v="812"/>
    <n v="314"/>
    <n v="747.71"/>
    <n v="30500.98"/>
    <n v="0"/>
    <n v="0"/>
    <n v="0"/>
    <n v="0"/>
    <n v="80"/>
    <n v="10643.6"/>
    <n v="0"/>
    <n v="0"/>
    <n v="0"/>
    <n v="0"/>
    <n v="254.96799999999999"/>
    <n v="0"/>
    <n v="0"/>
    <n v="120"/>
    <n v="120"/>
    <n v="64.959999999999994"/>
    <n v="234"/>
    <n v="17049.240000000002"/>
    <n v="802.75"/>
    <n v="0"/>
  </r>
  <r>
    <x v="6"/>
    <s v="517 Narmada Bkt 17 L (pink)"/>
    <s v="Bucket"/>
    <s v="Finished Good"/>
    <s v="Pcs."/>
    <n v="745"/>
    <n v="812"/>
    <n v="423"/>
    <n v="595.41999999999996"/>
    <n v="37096.410000000003"/>
    <n v="0"/>
    <n v="0"/>
    <n v="0"/>
    <n v="0"/>
    <n v="180"/>
    <n v="25063"/>
    <n v="0"/>
    <n v="0"/>
    <n v="0"/>
    <n v="0"/>
    <n v="343.476"/>
    <n v="0"/>
    <n v="0"/>
    <n v="0"/>
    <n v="0"/>
    <n v="146.16"/>
    <n v="243"/>
    <n v="15984.54"/>
    <n v="449.26"/>
    <n v="0"/>
  </r>
  <r>
    <x v="6"/>
    <s v="517 Narmada Bkt 17 L (silver)"/>
    <s v="Bucket"/>
    <s v="Finished Good"/>
    <s v="Pcs."/>
    <n v="745"/>
    <n v="812"/>
    <n v="399"/>
    <n v="372.93"/>
    <n v="34986.410000000003"/>
    <n v="0"/>
    <n v="0"/>
    <n v="0"/>
    <n v="0"/>
    <n v="179"/>
    <n v="25553.38"/>
    <n v="0"/>
    <n v="0"/>
    <n v="0"/>
    <n v="0"/>
    <n v="323.988"/>
    <n v="0"/>
    <n v="0"/>
    <n v="0"/>
    <n v="0"/>
    <n v="145.34800000000001"/>
    <n v="220"/>
    <n v="14469.4"/>
    <n v="227.58199999999999"/>
    <n v="0"/>
  </r>
  <r>
    <x v="6"/>
    <s v="520 GANGA BUCKET 20L (BLUE)"/>
    <s v="Bucket"/>
    <s v="Finished Good"/>
    <s v="Pcs."/>
    <n v="840"/>
    <n v="916"/>
    <n v="593"/>
    <n v="932.73"/>
    <n v="54570.95"/>
    <n v="0"/>
    <n v="0"/>
    <n v="0"/>
    <n v="0"/>
    <n v="369"/>
    <n v="56993.13"/>
    <n v="0"/>
    <n v="0"/>
    <n v="0"/>
    <n v="0"/>
    <n v="543.18799999999999"/>
    <n v="0"/>
    <n v="0"/>
    <n v="60"/>
    <n v="60"/>
    <n v="338.00400000000002"/>
    <n v="224"/>
    <n v="15460.48"/>
    <n v="654.726"/>
    <n v="0"/>
  </r>
  <r>
    <x v="6"/>
    <s v="520 GANGA BUCKET 20L (BROWN)"/>
    <s v="Bucket"/>
    <s v="Trading"/>
    <s v="Pcs."/>
    <m/>
    <n v="0"/>
    <n v="108"/>
    <n v="4.88"/>
    <n v="22572"/>
    <n v="0"/>
    <n v="0"/>
    <n v="0"/>
    <n v="0"/>
    <n v="0"/>
    <n v="0"/>
    <n v="0"/>
    <n v="0"/>
    <n v="0"/>
    <n v="0"/>
    <n v="0"/>
    <n v="0"/>
    <n v="0"/>
    <n v="0"/>
    <n v="0"/>
    <n v="0"/>
    <n v="108"/>
    <n v="22572"/>
    <n v="4.88"/>
    <n v="0"/>
  </r>
  <r>
    <x v="6"/>
    <s v="520 GANGA BUCKET 20L (M BEZ)"/>
    <s v="Bucket"/>
    <s v="Finished Good"/>
    <s v="Pcs."/>
    <n v="840"/>
    <n v="916"/>
    <n v="313"/>
    <n v="734"/>
    <n v="27495.16"/>
    <n v="0"/>
    <n v="0"/>
    <n v="0"/>
    <n v="0"/>
    <n v="158"/>
    <n v="24765.01"/>
    <n v="0"/>
    <n v="0"/>
    <n v="0"/>
    <n v="0"/>
    <n v="286.70800000000003"/>
    <n v="0"/>
    <n v="0"/>
    <n v="180"/>
    <n v="180"/>
    <n v="144.72800000000001"/>
    <n v="155"/>
    <n v="10211.4"/>
    <n v="769.27199999999993"/>
    <n v="0"/>
  </r>
  <r>
    <x v="6"/>
    <s v="520 GANGA BUCKET 20L (M WT)"/>
    <s v="Bucket"/>
    <s v="Finished Good"/>
    <s v="Pcs."/>
    <n v="840"/>
    <n v="916"/>
    <n v="368"/>
    <n v="751.92"/>
    <n v="32704.21"/>
    <n v="0"/>
    <n v="0"/>
    <n v="0"/>
    <n v="0"/>
    <n v="103"/>
    <n v="16283.63"/>
    <n v="0"/>
    <n v="0"/>
    <n v="0"/>
    <n v="0"/>
    <n v="337.08800000000002"/>
    <n v="0"/>
    <n v="0"/>
    <n v="100"/>
    <n v="100"/>
    <n v="94.347999999999999"/>
    <n v="265"/>
    <n v="17662.25"/>
    <n v="757.572"/>
    <n v="0"/>
  </r>
  <r>
    <x v="6"/>
    <s v="520 GANGA BUCKET 20L (OR)"/>
    <s v="Bucket"/>
    <s v="Finished Good"/>
    <s v="Pcs."/>
    <n v="840"/>
    <n v="916"/>
    <n v="433"/>
    <n v="556.45000000000005"/>
    <n v="39400.800000000003"/>
    <n v="0"/>
    <n v="0"/>
    <n v="0"/>
    <n v="0"/>
    <n v="135"/>
    <n v="20496.419999999998"/>
    <n v="0"/>
    <n v="0"/>
    <n v="0"/>
    <n v="0"/>
    <n v="396.62799999999999"/>
    <n v="0"/>
    <n v="0"/>
    <n v="0"/>
    <n v="0"/>
    <n v="123.66"/>
    <n v="298"/>
    <n v="21791.83"/>
    <n v="432.79000000000008"/>
    <n v="0"/>
  </r>
  <r>
    <x v="6"/>
    <s v="520 GANGA BUCKET 20L (PINK)"/>
    <s v="Bucket"/>
    <s v="Finished Good"/>
    <s v="Pcs."/>
    <n v="840"/>
    <n v="916"/>
    <n v="517"/>
    <n v="719.92"/>
    <n v="47047.42"/>
    <n v="0"/>
    <n v="0"/>
    <n v="0"/>
    <n v="0"/>
    <n v="216"/>
    <n v="33364.800000000003"/>
    <n v="0"/>
    <n v="0"/>
    <n v="0"/>
    <n v="0"/>
    <n v="473.572"/>
    <n v="0"/>
    <n v="0"/>
    <n v="0"/>
    <n v="0"/>
    <n v="197.85599999999999"/>
    <n v="301"/>
    <n v="21248.53"/>
    <n v="522.06399999999996"/>
    <n v="0"/>
  </r>
  <r>
    <x v="6"/>
    <s v="520 GANGA BUCKET 20L (SIL)"/>
    <s v="Bucket"/>
    <s v="Finished Good"/>
    <s v="Pcs."/>
    <n v="840"/>
    <n v="916"/>
    <n v="284"/>
    <n v="356.84"/>
    <n v="24837.06"/>
    <n v="0"/>
    <n v="0"/>
    <n v="0"/>
    <n v="0"/>
    <n v="99"/>
    <n v="15104.43"/>
    <n v="0"/>
    <n v="0"/>
    <n v="0"/>
    <n v="0"/>
    <n v="260.14400000000001"/>
    <n v="0"/>
    <n v="0"/>
    <n v="130"/>
    <n v="130"/>
    <n v="90.683999999999997"/>
    <n v="185"/>
    <n v="12637.03"/>
    <n v="396.15599999999995"/>
    <n v="0"/>
  </r>
  <r>
    <x v="6"/>
    <s v="565 Parrot Showel Dustpan"/>
    <s v="FRISCH"/>
    <s v="Finished Good"/>
    <s v="Pcs."/>
    <n v="110"/>
    <n v="120"/>
    <n v="162"/>
    <n v="90.87"/>
    <n v="2521.35"/>
    <n v="0"/>
    <n v="0"/>
    <n v="0"/>
    <n v="0"/>
    <n v="0"/>
    <n v="0"/>
    <n v="0"/>
    <n v="0"/>
    <n v="0"/>
    <n v="0"/>
    <n v="19.440000000000001"/>
    <n v="0"/>
    <n v="0"/>
    <n v="0"/>
    <n v="0"/>
    <n v="0"/>
    <n v="162"/>
    <n v="2521.35"/>
    <n v="90.87"/>
    <n v="0"/>
  </r>
  <r>
    <x v="6"/>
    <s v="602 Mini Super Clean With Patti"/>
    <s v="Housekeeping"/>
    <s v="Finished Good"/>
    <s v="Pcs."/>
    <n v="80"/>
    <n v="87"/>
    <n v="1826"/>
    <n v="59.73"/>
    <n v="20922.21"/>
    <n v="0"/>
    <n v="0"/>
    <n v="4675"/>
    <n v="53772.72"/>
    <n v="3840"/>
    <n v="78458.399999999994"/>
    <n v="0"/>
    <n v="0"/>
    <n v="0"/>
    <n v="0"/>
    <n v="158.86199999999999"/>
    <n v="374"/>
    <n v="62.790860000000002"/>
    <n v="0"/>
    <n v="436.79086000000001"/>
    <n v="334.08"/>
    <n v="2661"/>
    <n v="24775.7"/>
    <n v="162.44086000000004"/>
    <n v="0"/>
  </r>
  <r>
    <x v="6"/>
    <s v="603 Super Clean"/>
    <s v="Housekeeping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603 Super Clean With Patti"/>
    <s v="Housekeeping"/>
    <s v="Finished Good"/>
    <s v="Pcs."/>
    <n v="110"/>
    <n v="120"/>
    <n v="6389"/>
    <n v="714.74"/>
    <n v="99084.44"/>
    <n v="0"/>
    <n v="0"/>
    <n v="3048"/>
    <n v="48307.519999999997"/>
    <n v="5064"/>
    <n v="126790.56"/>
    <n v="0"/>
    <n v="0"/>
    <n v="0"/>
    <n v="0"/>
    <n v="766.68"/>
    <n v="335.28"/>
    <n v="56.290159199999998"/>
    <n v="0"/>
    <n v="391.57015919999998"/>
    <n v="607.67999999999995"/>
    <n v="4373"/>
    <n v="53022.42"/>
    <n v="498.63015920000009"/>
    <n v="0"/>
  </r>
  <r>
    <x v="6"/>
    <s v="606 MISS CLEAN DUSTPAN(MIX)"/>
    <s v="Housekeeping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7 Ltr Bkt Only Handle(blue)"/>
    <s v="Component"/>
    <s v="Trading"/>
    <s v="Pcs."/>
    <m/>
    <n v="0"/>
    <n v="155"/>
    <n v="7.18"/>
    <n v="724.99"/>
    <n v="0"/>
    <n v="0"/>
    <n v="0"/>
    <n v="0"/>
    <n v="0"/>
    <n v="0"/>
    <n v="0"/>
    <n v="0"/>
    <n v="0"/>
    <n v="0"/>
    <n v="0"/>
    <n v="0"/>
    <n v="0"/>
    <n v="0"/>
    <n v="0"/>
    <n v="0"/>
    <n v="155"/>
    <n v="724.99"/>
    <n v="7.18"/>
    <n v="0"/>
  </r>
  <r>
    <x v="6"/>
    <s v="7 Ltr Bkt Only Handle(M.baize)"/>
    <s v="Component"/>
    <s v="Trading"/>
    <s v="Pcs."/>
    <m/>
    <n v="0"/>
    <n v="74"/>
    <n v="30.11"/>
    <n v="321.42"/>
    <n v="0"/>
    <n v="0"/>
    <n v="0"/>
    <n v="0"/>
    <n v="0"/>
    <n v="0"/>
    <n v="0"/>
    <n v="0"/>
    <n v="0"/>
    <n v="0"/>
    <n v="0"/>
    <n v="0"/>
    <n v="0"/>
    <n v="0"/>
    <n v="0"/>
    <n v="0"/>
    <n v="74"/>
    <n v="321.42"/>
    <n v="30.11"/>
    <n v="0"/>
  </r>
  <r>
    <x v="6"/>
    <s v="7 Ltr Bkt Only Handle(M.white)"/>
    <s v="Component"/>
    <s v="Trading"/>
    <s v="Pcs."/>
    <m/>
    <n v="0"/>
    <n v="668"/>
    <n v="13.05"/>
    <n v="2419.96"/>
    <n v="0"/>
    <n v="0"/>
    <n v="0"/>
    <n v="0"/>
    <n v="0"/>
    <n v="0"/>
    <n v="0"/>
    <n v="0"/>
    <n v="0"/>
    <n v="0"/>
    <n v="0"/>
    <n v="0"/>
    <n v="0"/>
    <n v="0"/>
    <n v="0"/>
    <n v="0"/>
    <n v="668"/>
    <n v="2419.96"/>
    <n v="13.05"/>
    <n v="0"/>
  </r>
  <r>
    <x v="6"/>
    <s v="7 Ltr Bkt Only Handle(pink)"/>
    <s v="Component"/>
    <s v="Trading"/>
    <s v="Pcs."/>
    <m/>
    <n v="0"/>
    <n v="888"/>
    <n v="30.93"/>
    <n v="4183.67"/>
    <n v="0"/>
    <n v="0"/>
    <n v="0"/>
    <n v="0"/>
    <n v="0"/>
    <n v="0"/>
    <n v="0"/>
    <n v="0"/>
    <n v="0"/>
    <n v="0"/>
    <n v="0"/>
    <n v="0"/>
    <n v="0"/>
    <n v="0"/>
    <n v="0"/>
    <n v="0"/>
    <n v="888"/>
    <n v="4183.67"/>
    <n v="30.93"/>
    <n v="0"/>
  </r>
  <r>
    <x v="6"/>
    <s v="7 Ltr Bkt Only Handle(silver)"/>
    <s v="Component"/>
    <s v="Trading"/>
    <s v="Pcs."/>
    <m/>
    <n v="0"/>
    <n v="182"/>
    <n v="10.16"/>
    <n v="858.71"/>
    <n v="0"/>
    <n v="0"/>
    <n v="0"/>
    <n v="0"/>
    <n v="0"/>
    <n v="0"/>
    <n v="0"/>
    <n v="0"/>
    <n v="0"/>
    <n v="0"/>
    <n v="0"/>
    <n v="0"/>
    <n v="0"/>
    <n v="0"/>
    <n v="0"/>
    <n v="0"/>
    <n v="182"/>
    <n v="858.71"/>
    <n v="10.16"/>
    <n v="0"/>
  </r>
  <r>
    <x v="6"/>
    <s v="7 Ltr Only Handle (orange)"/>
    <s v="Component"/>
    <s v="Trading"/>
    <s v="Pcs."/>
    <m/>
    <n v="0"/>
    <n v="487"/>
    <n v="20.41"/>
    <n v="1504.31"/>
    <n v="0"/>
    <n v="0"/>
    <n v="0"/>
    <n v="0"/>
    <n v="0"/>
    <n v="0"/>
    <n v="0"/>
    <n v="0"/>
    <n v="0"/>
    <n v="0"/>
    <n v="0"/>
    <n v="0"/>
    <n v="0"/>
    <n v="0"/>
    <n v="0"/>
    <n v="0"/>
    <n v="487"/>
    <n v="1504.31"/>
    <n v="20.41"/>
    <n v="0"/>
  </r>
  <r>
    <x v="6"/>
    <s v="702 MULTIPURPOSE STAND"/>
    <s v="Kitchenware"/>
    <s v="Finished Good"/>
    <s v="Pcs."/>
    <n v="190"/>
    <n v="207"/>
    <n v="358"/>
    <n v="248.72"/>
    <n v="18077.8"/>
    <n v="0"/>
    <n v="0"/>
    <n v="0"/>
    <n v="0"/>
    <n v="204"/>
    <n v="13124.04"/>
    <n v="0"/>
    <n v="0"/>
    <n v="0"/>
    <n v="0"/>
    <n v="74.105999999999995"/>
    <n v="0"/>
    <n v="0"/>
    <n v="80"/>
    <n v="80"/>
    <n v="42.228000000000002"/>
    <n v="154"/>
    <n v="7776.48"/>
    <n v="286.49200000000002"/>
    <n v="0"/>
  </r>
  <r>
    <x v="6"/>
    <s v="704 Annapurna Bowl (M.baize)"/>
    <s v="Kitchenware"/>
    <s v="Finished Good"/>
    <s v="Pcs."/>
    <n v="20"/>
    <n v="22"/>
    <n v="1540"/>
    <n v="91.43"/>
    <n v="6606.6"/>
    <n v="0"/>
    <n v="0"/>
    <n v="0"/>
    <n v="0"/>
    <n v="0"/>
    <n v="0"/>
    <n v="0"/>
    <n v="0"/>
    <n v="0"/>
    <n v="0"/>
    <n v="33.880000000000003"/>
    <n v="0"/>
    <n v="0"/>
    <n v="0"/>
    <n v="0"/>
    <n v="0"/>
    <n v="1540"/>
    <n v="6606.6"/>
    <n v="91.43"/>
    <n v="0"/>
  </r>
  <r>
    <x v="6"/>
    <s v="704 ANNAPURNA BOWL (WHITE)"/>
    <s v="Kitchenware"/>
    <s v="Finished Good"/>
    <s v="Pcs."/>
    <n v="20"/>
    <n v="22"/>
    <n v="1319"/>
    <n v="89.18"/>
    <n v="0"/>
    <n v="0"/>
    <n v="0"/>
    <n v="0"/>
    <n v="0"/>
    <n v="0"/>
    <n v="0"/>
    <n v="0"/>
    <n v="0"/>
    <n v="0"/>
    <n v="0"/>
    <n v="29.018000000000001"/>
    <n v="0"/>
    <n v="0"/>
    <n v="0"/>
    <n v="0"/>
    <n v="0"/>
    <n v="1319"/>
    <n v="0"/>
    <n v="89.18"/>
    <n v="0"/>
  </r>
  <r>
    <x v="6"/>
    <s v="704 ANNAPURNA BOWL (YELLOW)"/>
    <s v="Kitchenware"/>
    <s v="Finished Good"/>
    <s v="Pcs."/>
    <n v="20"/>
    <n v="22"/>
    <n v="1175"/>
    <n v="72.150000000000006"/>
    <n v="0"/>
    <n v="0"/>
    <n v="0"/>
    <n v="0"/>
    <n v="0"/>
    <n v="0"/>
    <n v="0"/>
    <n v="0"/>
    <n v="0"/>
    <n v="0"/>
    <n v="0"/>
    <n v="25.85"/>
    <n v="0"/>
    <n v="0"/>
    <n v="0"/>
    <n v="0"/>
    <n v="0"/>
    <n v="1175"/>
    <n v="0"/>
    <n v="72.150000000000006"/>
    <n v="0"/>
  </r>
  <r>
    <x v="6"/>
    <s v="708 Pot Stand (Small) (Brown)"/>
    <s v="Kitchenware"/>
    <s v="Finished Good"/>
    <s v="Pcs."/>
    <n v="135"/>
    <n v="147"/>
    <n v="284"/>
    <n v="19.5"/>
    <n v="5139.9799999999996"/>
    <n v="0"/>
    <n v="0"/>
    <n v="0"/>
    <n v="0"/>
    <n v="140"/>
    <n v="4496.8"/>
    <n v="0"/>
    <n v="0"/>
    <n v="0"/>
    <n v="0"/>
    <n v="41.747999999999998"/>
    <n v="0"/>
    <n v="0"/>
    <n v="10"/>
    <n v="10"/>
    <n v="20.58"/>
    <n v="144"/>
    <n v="2606.19"/>
    <n v="8.9200000000000017"/>
    <n v="0"/>
  </r>
  <r>
    <x v="6"/>
    <s v="708 Pot Stand (Small) (M.BAIZE)"/>
    <s v="Kitchenware"/>
    <s v="Finished Good"/>
    <s v="Pcs."/>
    <n v="135"/>
    <n v="147"/>
    <n v="283"/>
    <n v="47.9"/>
    <n v="4969.8"/>
    <n v="0"/>
    <n v="0"/>
    <n v="0"/>
    <n v="0"/>
    <n v="120"/>
    <n v="3854.4"/>
    <n v="0"/>
    <n v="0"/>
    <n v="0"/>
    <n v="0"/>
    <n v="41.600999999999999"/>
    <n v="0"/>
    <n v="0"/>
    <n v="0"/>
    <n v="0"/>
    <n v="17.64"/>
    <n v="163"/>
    <n v="2862.46"/>
    <n v="30.259999999999998"/>
    <n v="0"/>
  </r>
  <r>
    <x v="6"/>
    <s v="708 Pot Stand (Small) (M.WHITE)"/>
    <s v="Kitchenware"/>
    <s v="Finished Good"/>
    <s v="Pcs."/>
    <n v="135"/>
    <n v="147"/>
    <n v="253"/>
    <n v="39.020000000000003"/>
    <n v="3632.87"/>
    <n v="0"/>
    <n v="0"/>
    <n v="0"/>
    <n v="0"/>
    <n v="80"/>
    <n v="2569.6"/>
    <n v="0"/>
    <n v="0"/>
    <n v="0"/>
    <n v="0"/>
    <n v="37.191000000000003"/>
    <n v="0"/>
    <n v="0"/>
    <n v="30"/>
    <n v="30"/>
    <n v="11.76"/>
    <n v="173"/>
    <n v="2484.13"/>
    <n v="57.260000000000012"/>
    <n v="0"/>
  </r>
  <r>
    <x v="6"/>
    <s v="708 Pot Stand (Small)(BLUE)"/>
    <s v="Kitchenware"/>
    <s v="Finished Good"/>
    <s v="Pcs."/>
    <n v="135"/>
    <n v="147"/>
    <n v="-4"/>
    <n v="145.88999999999999"/>
    <n v="-63.58"/>
    <n v="0"/>
    <n v="0"/>
    <n v="0"/>
    <n v="0"/>
    <n v="92"/>
    <n v="2955.04"/>
    <n v="0"/>
    <n v="0"/>
    <n v="0"/>
    <n v="0"/>
    <n v="-0.58799999999999997"/>
    <n v="0"/>
    <n v="0"/>
    <n v="50"/>
    <n v="50"/>
    <n v="13.523999999999999"/>
    <n v="-96"/>
    <n v="-3018.62"/>
    <n v="182.36599999999999"/>
    <n v="0"/>
  </r>
  <r>
    <x v="6"/>
    <s v="708 Pot Stand (Small)(PINK)"/>
    <s v="Kitchenware"/>
    <s v="Finished Good"/>
    <s v="Pcs."/>
    <n v="135"/>
    <n v="147"/>
    <n v="97"/>
    <n v="109.07"/>
    <n v="1532.54"/>
    <n v="0"/>
    <n v="0"/>
    <n v="0"/>
    <n v="0"/>
    <n v="80"/>
    <n v="2569.6"/>
    <n v="0"/>
    <n v="0"/>
    <n v="0"/>
    <n v="0"/>
    <n v="14.259"/>
    <n v="0"/>
    <n v="0"/>
    <n v="50"/>
    <n v="50"/>
    <n v="11.76"/>
    <n v="17"/>
    <n v="268.58999999999997"/>
    <n v="147.31"/>
    <n v="0"/>
  </r>
  <r>
    <x v="6"/>
    <s v="709 Pot Stand (BIG) (BLUE)"/>
    <s v="Kitchenware"/>
    <s v="Finished Good"/>
    <s v="Pcs."/>
    <n v="260"/>
    <n v="283"/>
    <n v="152"/>
    <n v="92.57"/>
    <n v="4259.01"/>
    <n v="0"/>
    <n v="0"/>
    <n v="363"/>
    <n v="10627.19"/>
    <n v="144"/>
    <n v="7822.68"/>
    <n v="0"/>
    <n v="0"/>
    <n v="0"/>
    <n v="0"/>
    <n v="43.015999999999998"/>
    <n v="94.38"/>
    <n v="15.845458200000001"/>
    <n v="0"/>
    <n v="110.22545819999999"/>
    <n v="40.752000000000002"/>
    <n v="371"/>
    <n v="8054.41"/>
    <n v="162.04345819999998"/>
    <n v="0"/>
  </r>
  <r>
    <x v="6"/>
    <s v="709 Pot Stand (Big) (BROWN)"/>
    <s v="Kitchenware"/>
    <s v="Finished Good"/>
    <s v="Pcs."/>
    <n v="260"/>
    <n v="283"/>
    <n v="-29"/>
    <n v="147"/>
    <n v="-835.98"/>
    <n v="0"/>
    <n v="0"/>
    <n v="299"/>
    <n v="8415.0300000000007"/>
    <n v="120"/>
    <n v="6521.88"/>
    <n v="0"/>
    <n v="0"/>
    <n v="0"/>
    <n v="0"/>
    <n v="-8.2070000000000007"/>
    <n v="77.739999999999995"/>
    <n v="13.051768600000001"/>
    <n v="20"/>
    <n v="110.7917686"/>
    <n v="33.96"/>
    <n v="150"/>
    <n v="3165"/>
    <n v="223.8317686"/>
    <n v="0"/>
  </r>
  <r>
    <x v="6"/>
    <s v="709 Pot Stand (BIG) (M.BAIZE)"/>
    <s v="Kitchenware"/>
    <s v="Finished Good"/>
    <s v="Pcs."/>
    <n v="260"/>
    <n v="283"/>
    <n v="253"/>
    <n v="9.67"/>
    <n v="9268.7000000000007"/>
    <n v="0"/>
    <n v="0"/>
    <n v="0"/>
    <n v="0"/>
    <n v="36"/>
    <n v="1969.08"/>
    <n v="0"/>
    <n v="0"/>
    <n v="0"/>
    <n v="0"/>
    <n v="71.599000000000004"/>
    <n v="0"/>
    <n v="0"/>
    <n v="20"/>
    <n v="20"/>
    <n v="10.188000000000001"/>
    <n v="217"/>
    <n v="5963.16"/>
    <n v="19.481999999999999"/>
    <n v="0"/>
  </r>
  <r>
    <x v="6"/>
    <s v="709 Pot Stand (BIG) (M.WHITE)"/>
    <s v="Kitchenware"/>
    <s v="Finished Good"/>
    <s v="Pcs."/>
    <n v="260"/>
    <n v="283"/>
    <n v="235"/>
    <n v="2.61"/>
    <n v="7553.81"/>
    <n v="0"/>
    <n v="0"/>
    <n v="0"/>
    <n v="0"/>
    <n v="36"/>
    <n v="1964.61"/>
    <n v="0"/>
    <n v="0"/>
    <n v="0"/>
    <n v="0"/>
    <n v="66.504999999999995"/>
    <n v="0"/>
    <n v="0"/>
    <n v="10"/>
    <n v="10"/>
    <n v="10.188000000000001"/>
    <n v="199"/>
    <n v="4795.8999999999996"/>
    <n v="2.4219999999999988"/>
    <n v="0"/>
  </r>
  <r>
    <x v="6"/>
    <s v="709 Pot Stand (BIG) (PINK)"/>
    <s v="Kitchenware"/>
    <s v="Finished Good"/>
    <s v="Pcs."/>
    <n v="260"/>
    <n v="283"/>
    <n v="26"/>
    <n v="113.48"/>
    <n v="724.66"/>
    <n v="0"/>
    <n v="0"/>
    <n v="315"/>
    <n v="9165.67"/>
    <n v="132"/>
    <n v="7190.16"/>
    <n v="0"/>
    <n v="0"/>
    <n v="0"/>
    <n v="0"/>
    <n v="7.3579999999999997"/>
    <n v="81.900000000000006"/>
    <n v="13.750191000000003"/>
    <n v="0"/>
    <n v="95.650191000000007"/>
    <n v="37.356000000000002"/>
    <n v="209"/>
    <n v="4545.75"/>
    <n v="171.77419100000003"/>
    <n v="0"/>
  </r>
  <r>
    <x v="6"/>
    <s v="710 Annapurna Roti Tray"/>
    <s v="Kitchenware"/>
    <s v="Finished Good"/>
    <s v="Pcs."/>
    <n v="95"/>
    <n v="104"/>
    <n v="5663"/>
    <n v="529.04999999999995"/>
    <n v="64914.69"/>
    <n v="0"/>
    <n v="0"/>
    <n v="4590"/>
    <n v="52997.84"/>
    <n v="2736"/>
    <n v="50978.879999999997"/>
    <n v="0"/>
    <n v="0"/>
    <n v="0"/>
    <n v="0"/>
    <n v="588.952"/>
    <n v="436.05"/>
    <n v="73.20843450000001"/>
    <n v="0"/>
    <n v="509.25843450000002"/>
    <n v="284.54399999999998"/>
    <n v="7517"/>
    <n v="72057.58"/>
    <n v="753.76443449999999"/>
    <n v="0"/>
  </r>
  <r>
    <x v="6"/>
    <s v="713 Annapurna Plate (M. Baize)"/>
    <s v="Kitchenware"/>
    <s v="Finished Good"/>
    <s v="Pcs."/>
    <n v="254"/>
    <n v="277"/>
    <n v="348"/>
    <n v="511.31"/>
    <n v="7102.97"/>
    <n v="0"/>
    <n v="0"/>
    <n v="0"/>
    <n v="0"/>
    <n v="0"/>
    <n v="0"/>
    <n v="0"/>
    <n v="0"/>
    <n v="0"/>
    <n v="0"/>
    <n v="96.396000000000001"/>
    <n v="0"/>
    <n v="0"/>
    <n v="30"/>
    <n v="30"/>
    <n v="0"/>
    <n v="348"/>
    <n v="7102.97"/>
    <n v="541.30999999999995"/>
    <n v="0"/>
  </r>
  <r>
    <x v="6"/>
    <s v="713 ANNAPURNA PLATE WHITE"/>
    <s v="Kitchenware"/>
    <s v="Finished Good"/>
    <s v="Pcs."/>
    <n v="254"/>
    <n v="277"/>
    <n v="1160"/>
    <n v="275.48"/>
    <n v="0"/>
    <n v="0"/>
    <n v="0"/>
    <n v="0"/>
    <n v="0"/>
    <n v="0"/>
    <n v="0"/>
    <n v="0"/>
    <n v="0"/>
    <n v="0"/>
    <n v="0"/>
    <n v="321.32"/>
    <n v="0"/>
    <n v="0"/>
    <n v="210"/>
    <n v="210"/>
    <n v="0"/>
    <n v="1160"/>
    <n v="0"/>
    <n v="485.48"/>
    <n v="0"/>
  </r>
  <r>
    <x v="6"/>
    <s v="713 ANNAPURNA PLATE YELLOW"/>
    <s v="Kitchenware"/>
    <s v="Finished Good"/>
    <s v="Pcs."/>
    <n v="254"/>
    <n v="277"/>
    <n v="1782"/>
    <n v="36.58"/>
    <n v="0"/>
    <n v="0"/>
    <n v="0"/>
    <n v="0"/>
    <n v="0"/>
    <n v="0"/>
    <n v="0"/>
    <n v="0"/>
    <n v="0"/>
    <n v="0"/>
    <n v="0"/>
    <n v="493.61399999999998"/>
    <n v="0"/>
    <n v="0"/>
    <n v="30"/>
    <n v="30"/>
    <n v="0"/>
    <n v="1782"/>
    <n v="0"/>
    <n v="66.58"/>
    <n v="0"/>
  </r>
  <r>
    <x v="6"/>
    <s v="801 Garbage Bkt 10 Ltr Only Lid (red)"/>
    <s v="Component"/>
    <s v="Trading"/>
    <s v="Pcs."/>
    <m/>
    <n v="0"/>
    <n v="106"/>
    <n v="5.0599999999999996"/>
    <n v="1338.54"/>
    <n v="0"/>
    <n v="0"/>
    <n v="0"/>
    <n v="0"/>
    <n v="0"/>
    <n v="0"/>
    <n v="0"/>
    <n v="0"/>
    <n v="0"/>
    <n v="0"/>
    <n v="0"/>
    <n v="0"/>
    <n v="0"/>
    <n v="0"/>
    <n v="0"/>
    <n v="0"/>
    <n v="106"/>
    <n v="1338.54"/>
    <n v="5.0599999999999996"/>
    <n v="0"/>
  </r>
  <r>
    <x v="6"/>
    <s v="801 Garbage Bkt Only Lid 10 Ltr (yellow)"/>
    <s v="Component"/>
    <s v="Trading"/>
    <s v="Pcs."/>
    <m/>
    <n v="0"/>
    <n v="25"/>
    <n v="1.81"/>
    <n v="500"/>
    <n v="0"/>
    <n v="0"/>
    <n v="0"/>
    <n v="0"/>
    <n v="0"/>
    <n v="0"/>
    <n v="0"/>
    <n v="0"/>
    <n v="0"/>
    <n v="0"/>
    <n v="0"/>
    <n v="0"/>
    <n v="0"/>
    <n v="0"/>
    <n v="0"/>
    <n v="0"/>
    <n v="25"/>
    <n v="500"/>
    <n v="1.81"/>
    <n v="0"/>
  </r>
  <r>
    <x v="6"/>
    <s v="801 NO. GARBAGE BKT 10L ONLY LID (BLK)"/>
    <s v="Component"/>
    <s v="Trading"/>
    <s v="Pcs."/>
    <m/>
    <n v="0"/>
    <n v="40"/>
    <n v="1.81"/>
    <n v="800"/>
    <n v="0"/>
    <n v="0"/>
    <n v="0"/>
    <n v="0"/>
    <n v="0"/>
    <n v="0"/>
    <n v="0"/>
    <n v="0"/>
    <n v="0"/>
    <n v="0"/>
    <n v="0"/>
    <n v="0"/>
    <n v="0"/>
    <n v="0"/>
    <n v="0"/>
    <n v="0"/>
    <n v="40"/>
    <n v="800"/>
    <n v="1.81"/>
    <n v="0"/>
  </r>
  <r>
    <x v="6"/>
    <s v="801 NO. GARBAGE BKT 10L ONLY LID (G)"/>
    <s v="Component"/>
    <s v="Finished Good"/>
    <s v="Pcs."/>
    <n v="125"/>
    <n v="136"/>
    <n v="719"/>
    <n v="32.369999999999997"/>
    <n v="14380"/>
    <n v="0"/>
    <n v="0"/>
    <n v="0"/>
    <n v="0"/>
    <n v="0"/>
    <n v="0"/>
    <n v="0"/>
    <n v="0"/>
    <n v="0"/>
    <n v="0"/>
    <n v="97.784000000000006"/>
    <n v="0"/>
    <n v="0"/>
    <n v="0"/>
    <n v="0"/>
    <n v="0"/>
    <n v="719"/>
    <n v="14380"/>
    <n v="32.369999999999997"/>
    <n v="0"/>
  </r>
  <r>
    <x v="6"/>
    <s v="801 NO. GARBAGE BKT 10L ONLY LID (S)"/>
    <s v="Component"/>
    <s v="Trading"/>
    <s v="Pcs."/>
    <m/>
    <n v="0"/>
    <n v="2118"/>
    <n v="36.159999999999997"/>
    <n v="33884.35"/>
    <n v="0"/>
    <n v="0"/>
    <n v="0"/>
    <n v="0"/>
    <n v="0"/>
    <n v="0"/>
    <n v="0"/>
    <n v="0"/>
    <n v="0"/>
    <n v="0"/>
    <n v="0"/>
    <n v="0"/>
    <n v="0"/>
    <n v="0"/>
    <n v="0"/>
    <n v="0"/>
    <n v="2118"/>
    <n v="33884.35"/>
    <n v="36.159999999999997"/>
    <n v="0"/>
  </r>
  <r>
    <x v="6"/>
    <s v="801 No. Garbage Bkt 10L Only Lid(D.Blue)"/>
    <s v="Component"/>
    <s v="Trading"/>
    <s v="Pcs."/>
    <m/>
    <n v="0"/>
    <n v="852"/>
    <n v="38.47"/>
    <n v="13699.85"/>
    <n v="0"/>
    <n v="0"/>
    <n v="0"/>
    <n v="0"/>
    <n v="0"/>
    <n v="0"/>
    <n v="0"/>
    <n v="0"/>
    <n v="0"/>
    <n v="0"/>
    <n v="0"/>
    <n v="0"/>
    <n v="0"/>
    <n v="0"/>
    <n v="0"/>
    <n v="0"/>
    <n v="852"/>
    <n v="13699.85"/>
    <n v="38.47"/>
    <n v="0"/>
  </r>
  <r>
    <x v="6"/>
    <s v="801.GARBAGE BKT 10L ONLY LID ( M.B)"/>
    <s v="Component"/>
    <s v="Trading"/>
    <s v="Pcs."/>
    <m/>
    <n v="0"/>
    <n v="911"/>
    <n v="47.18"/>
    <n v="14105.26"/>
    <n v="0"/>
    <n v="0"/>
    <n v="0"/>
    <n v="0"/>
    <n v="0"/>
    <n v="0"/>
    <n v="0"/>
    <n v="0"/>
    <n v="0"/>
    <n v="0"/>
    <n v="0"/>
    <n v="0"/>
    <n v="0"/>
    <n v="0"/>
    <n v="0"/>
    <n v="0"/>
    <n v="911"/>
    <n v="14105.26"/>
    <n v="47.18"/>
    <n v="0"/>
  </r>
  <r>
    <x v="6"/>
    <s v="801.GARBAGE BKT 10L ONLY LID (M.W.)"/>
    <s v="Component"/>
    <s v="Trading"/>
    <s v="Pcs."/>
    <m/>
    <n v="0"/>
    <n v="663"/>
    <n v="29.93"/>
    <n v="12490.08"/>
    <n v="0"/>
    <n v="0"/>
    <n v="0"/>
    <n v="0"/>
    <n v="0"/>
    <n v="0"/>
    <n v="0"/>
    <n v="0"/>
    <n v="0"/>
    <n v="0"/>
    <n v="0"/>
    <n v="0"/>
    <n v="0"/>
    <n v="0"/>
    <n v="0"/>
    <n v="0"/>
    <n v="663"/>
    <n v="12490.08"/>
    <n v="29.93"/>
    <n v="0"/>
  </r>
  <r>
    <x v="6"/>
    <s v="801.GARBAGE BKT 10L ONLY LID(B)"/>
    <s v="Component"/>
    <s v="Finished Good"/>
    <s v="Pcs."/>
    <n v="125"/>
    <n v="136"/>
    <n v="694"/>
    <n v="276.52999999999997"/>
    <n v="10730.05"/>
    <n v="0"/>
    <n v="0"/>
    <n v="0"/>
    <n v="0"/>
    <n v="0"/>
    <n v="0"/>
    <n v="0"/>
    <n v="0"/>
    <n v="0"/>
    <n v="0"/>
    <n v="94.384"/>
    <n v="0"/>
    <n v="0"/>
    <n v="0"/>
    <n v="0"/>
    <n v="0"/>
    <n v="694"/>
    <n v="10730.05"/>
    <n v="276.52999999999997"/>
    <n v="0"/>
  </r>
  <r>
    <x v="6"/>
    <s v="801.GARBAGE BKT 10L ONLY LID(P)"/>
    <s v="Component"/>
    <s v="Finished Good"/>
    <s v="Pcs."/>
    <n v="125"/>
    <n v="136"/>
    <n v="2232"/>
    <n v="154.22"/>
    <n v="35227.89"/>
    <n v="0"/>
    <n v="0"/>
    <n v="0"/>
    <n v="0"/>
    <n v="0"/>
    <n v="0"/>
    <n v="0"/>
    <n v="0"/>
    <n v="0"/>
    <n v="0"/>
    <n v="303.55200000000002"/>
    <n v="0"/>
    <n v="0"/>
    <n v="0"/>
    <n v="0"/>
    <n v="0"/>
    <n v="2232"/>
    <n v="35227.89"/>
    <n v="154.22"/>
    <n v="0"/>
  </r>
  <r>
    <x v="6"/>
    <s v="802 Garbage Bkt. Only Lid (OR)"/>
    <s v="Rajeshwari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802 NO. GARBAGE BKT 13 L ONLY LID (SILVE"/>
    <s v="Component"/>
    <s v="Trading"/>
    <s v="Pcs."/>
    <m/>
    <n v="0"/>
    <n v="252"/>
    <n v="14.27"/>
    <n v="4122.9399999999996"/>
    <n v="0"/>
    <n v="0"/>
    <n v="0"/>
    <n v="0"/>
    <n v="0"/>
    <n v="0"/>
    <n v="0"/>
    <n v="0"/>
    <n v="0"/>
    <n v="0"/>
    <n v="0"/>
    <n v="0"/>
    <n v="0"/>
    <n v="0"/>
    <n v="0"/>
    <n v="0"/>
    <n v="252"/>
    <n v="4122.9399999999996"/>
    <n v="14.27"/>
    <n v="0"/>
  </r>
  <r>
    <x v="6"/>
    <s v="802 NO. GARBAGE BKT 13L ONLY LID ( BLK)"/>
    <s v="Component"/>
    <s v="Trading"/>
    <s v="Pcs."/>
    <m/>
    <n v="0"/>
    <n v="120"/>
    <n v="5.42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5.42"/>
    <n v="0"/>
  </r>
  <r>
    <x v="6"/>
    <s v="802 NO. GARBAGE BKT 13L ONLY LID (O)"/>
    <s v="Component"/>
    <s v="Trading"/>
    <s v="Pcs."/>
    <m/>
    <n v="0"/>
    <n v="1"/>
    <n v="0.05"/>
    <n v="22.04"/>
    <n v="0"/>
    <n v="0"/>
    <n v="0"/>
    <n v="0"/>
    <n v="0"/>
    <n v="0"/>
    <n v="0"/>
    <n v="0"/>
    <n v="0"/>
    <n v="0"/>
    <n v="0"/>
    <n v="0"/>
    <n v="0"/>
    <n v="0"/>
    <n v="0"/>
    <n v="0"/>
    <n v="1"/>
    <n v="22.04"/>
    <n v="0.05"/>
    <n v="0"/>
  </r>
  <r>
    <x v="6"/>
    <s v="802 No.Garbage Bkt 13 L Only Lid (D.Blue"/>
    <s v="Component"/>
    <s v="Trading"/>
    <s v="Pcs."/>
    <m/>
    <n v="0"/>
    <n v="500"/>
    <n v="22.57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22.57"/>
    <n v="0"/>
  </r>
  <r>
    <x v="6"/>
    <s v="802.GAR. BKT.13L ONLY LID (D.G)"/>
    <s v="Component"/>
    <s v="Trading"/>
    <s v="Pcs."/>
    <m/>
    <n v="0"/>
    <n v="267"/>
    <n v="5.01"/>
    <n v="4238.97"/>
    <n v="0"/>
    <n v="0"/>
    <n v="0"/>
    <n v="0"/>
    <n v="0"/>
    <n v="0"/>
    <n v="0"/>
    <n v="0"/>
    <n v="0"/>
    <n v="0"/>
    <n v="0"/>
    <n v="0"/>
    <n v="0"/>
    <n v="0"/>
    <n v="0"/>
    <n v="0"/>
    <n v="267"/>
    <n v="4238.97"/>
    <n v="5.01"/>
    <n v="0"/>
  </r>
  <r>
    <x v="6"/>
    <s v="802.GARBAGE BKT 13L ONLY LID (B)"/>
    <s v="Component"/>
    <s v="Trading"/>
    <s v="Pcs."/>
    <m/>
    <n v="0"/>
    <n v="358"/>
    <n v="35.31"/>
    <n v="6191.59"/>
    <n v="0"/>
    <n v="0"/>
    <n v="0"/>
    <n v="0"/>
    <n v="0"/>
    <n v="0"/>
    <n v="0"/>
    <n v="0"/>
    <n v="0"/>
    <n v="0"/>
    <n v="0"/>
    <n v="0"/>
    <n v="0"/>
    <n v="0"/>
    <n v="0"/>
    <n v="0"/>
    <n v="358"/>
    <n v="6191.59"/>
    <n v="35.31"/>
    <n v="0"/>
  </r>
  <r>
    <x v="6"/>
    <s v="802.GARBAGE BKT 13L ONLY LID (M.B.)"/>
    <s v="Component"/>
    <s v="Trading"/>
    <s v="Pcs."/>
    <m/>
    <n v="0"/>
    <n v="758"/>
    <n v="31.56"/>
    <n v="7083.57"/>
    <n v="0"/>
    <n v="0"/>
    <n v="0"/>
    <n v="0"/>
    <n v="0"/>
    <n v="0"/>
    <n v="0"/>
    <n v="0"/>
    <n v="0"/>
    <n v="0"/>
    <n v="0"/>
    <n v="0"/>
    <n v="0"/>
    <n v="0"/>
    <n v="0"/>
    <n v="0"/>
    <n v="758"/>
    <n v="7083.57"/>
    <n v="31.56"/>
    <n v="0"/>
  </r>
  <r>
    <x v="6"/>
    <s v="802.GARBAGE BKT 13L ONLY LID (P)"/>
    <s v="Component"/>
    <s v="Trading"/>
    <s v="Pcs."/>
    <m/>
    <n v="0"/>
    <n v="607"/>
    <n v="46.87"/>
    <n v="0"/>
    <n v="0"/>
    <n v="0"/>
    <n v="0"/>
    <n v="0"/>
    <n v="0"/>
    <n v="0"/>
    <n v="0"/>
    <n v="0"/>
    <n v="0"/>
    <n v="0"/>
    <n v="0"/>
    <n v="0"/>
    <n v="0"/>
    <n v="0"/>
    <n v="0"/>
    <n v="0"/>
    <n v="607"/>
    <n v="0"/>
    <n v="46.87"/>
    <n v="0"/>
  </r>
  <r>
    <x v="6"/>
    <s v="802.GARBAGE BKT 13L ONLY LID(M.W)"/>
    <s v="Component"/>
    <s v="Trading"/>
    <s v="Pcs."/>
    <m/>
    <n v="0"/>
    <n v="862"/>
    <n v="32.549999999999997"/>
    <n v="3679.98"/>
    <n v="0"/>
    <n v="0"/>
    <n v="0"/>
    <n v="0"/>
    <n v="0"/>
    <n v="0"/>
    <n v="0"/>
    <n v="0"/>
    <n v="0"/>
    <n v="0"/>
    <n v="0"/>
    <n v="0"/>
    <n v="0"/>
    <n v="0"/>
    <n v="0"/>
    <n v="0"/>
    <n v="862"/>
    <n v="3679.98"/>
    <n v="32.549999999999997"/>
    <n v="0"/>
  </r>
  <r>
    <x v="6"/>
    <s v="803 10 Ltr Swing Lid (Blue)"/>
    <s v="Component"/>
    <s v="Trading"/>
    <s v="Pcs."/>
    <m/>
    <n v="0"/>
    <n v="4"/>
    <n v="0.18"/>
    <n v="118.64"/>
    <n v="0"/>
    <n v="0"/>
    <n v="0"/>
    <n v="0"/>
    <n v="0"/>
    <n v="0"/>
    <n v="0"/>
    <n v="0"/>
    <n v="0"/>
    <n v="0"/>
    <n v="0"/>
    <n v="0"/>
    <n v="0"/>
    <n v="0"/>
    <n v="0"/>
    <n v="0"/>
    <n v="4"/>
    <n v="118.64"/>
    <n v="0.18"/>
    <n v="0"/>
  </r>
  <r>
    <x v="6"/>
    <s v="803 10 Ltr Swing Lid (Green)"/>
    <s v="Component"/>
    <s v="Trading"/>
    <s v="Pcs."/>
    <m/>
    <n v="0"/>
    <n v="1"/>
    <n v="0.05"/>
    <n v="29.66"/>
    <n v="0"/>
    <n v="0"/>
    <n v="0"/>
    <n v="0"/>
    <n v="0"/>
    <n v="0"/>
    <n v="0"/>
    <n v="0"/>
    <n v="0"/>
    <n v="0"/>
    <n v="0"/>
    <n v="0"/>
    <n v="0"/>
    <n v="0"/>
    <n v="0"/>
    <n v="0"/>
    <n v="1"/>
    <n v="29.66"/>
    <n v="0.05"/>
    <n v="0"/>
  </r>
  <r>
    <x v="6"/>
    <s v="803 10 Ltr Swing Lid (M. Baize)"/>
    <s v="Component"/>
    <s v="Trading"/>
    <s v="Pcs."/>
    <m/>
    <n v="0"/>
    <n v="1"/>
    <n v="0.05"/>
    <n v="29.66"/>
    <n v="0"/>
    <n v="0"/>
    <n v="0"/>
    <n v="0"/>
    <n v="0"/>
    <n v="0"/>
    <n v="0"/>
    <n v="0"/>
    <n v="0"/>
    <n v="0"/>
    <n v="0"/>
    <n v="0"/>
    <n v="0"/>
    <n v="0"/>
    <n v="0"/>
    <n v="0"/>
    <n v="1"/>
    <n v="29.66"/>
    <n v="0.05"/>
    <n v="0"/>
  </r>
  <r>
    <x v="6"/>
    <s v="803 10 Ltr Swing Lid (Pink)"/>
    <s v="Component"/>
    <s v="Trading"/>
    <s v="Pcs."/>
    <m/>
    <n v="0"/>
    <n v="25"/>
    <n v="1.1299999999999999"/>
    <n v="750"/>
    <n v="0"/>
    <n v="0"/>
    <n v="0"/>
    <n v="0"/>
    <n v="0"/>
    <n v="0"/>
    <n v="0"/>
    <n v="0"/>
    <n v="0"/>
    <n v="0"/>
    <n v="0"/>
    <n v="0"/>
    <n v="0"/>
    <n v="0"/>
    <n v="0"/>
    <n v="0"/>
    <n v="25"/>
    <n v="750"/>
    <n v="1.1299999999999999"/>
    <n v="0"/>
  </r>
  <r>
    <x v="6"/>
    <s v="804 13 Ltr Swing Lid (M.baize)"/>
    <s v="Component"/>
    <s v="Trading"/>
    <s v="Pcs."/>
    <m/>
    <n v="0"/>
    <n v="1"/>
    <n v="0.05"/>
    <n v="48.14"/>
    <n v="0"/>
    <n v="0"/>
    <n v="0"/>
    <n v="0"/>
    <n v="0"/>
    <n v="0"/>
    <n v="0"/>
    <n v="0"/>
    <n v="0"/>
    <n v="0"/>
    <n v="0"/>
    <n v="0"/>
    <n v="0"/>
    <n v="0"/>
    <n v="0"/>
    <n v="0"/>
    <n v="1"/>
    <n v="48.14"/>
    <n v="0.05"/>
    <n v="0"/>
  </r>
  <r>
    <x v="6"/>
    <s v="804 13 Ltr Swing Lid (Pink)"/>
    <s v="Component"/>
    <s v="Trading"/>
    <s v="Pcs."/>
    <m/>
    <n v="0"/>
    <n v="3"/>
    <n v="0.14000000000000001"/>
    <n v="144.41999999999999"/>
    <n v="0"/>
    <n v="0"/>
    <n v="0"/>
    <n v="0"/>
    <n v="0"/>
    <n v="0"/>
    <n v="0"/>
    <n v="0"/>
    <n v="0"/>
    <n v="0"/>
    <n v="0"/>
    <n v="0"/>
    <n v="0"/>
    <n v="0"/>
    <n v="0"/>
    <n v="0"/>
    <n v="3"/>
    <n v="144.41999999999999"/>
    <n v="0.14000000000000001"/>
    <n v="0"/>
  </r>
  <r>
    <x v="6"/>
    <s v="804 13 Ltr Swing Lid (Yellow)"/>
    <s v="Component"/>
    <s v="Trading"/>
    <s v="Pcs."/>
    <m/>
    <n v="0"/>
    <n v="1"/>
    <n v="0.05"/>
    <n v="38.14"/>
    <n v="0"/>
    <n v="0"/>
    <n v="0"/>
    <n v="0"/>
    <n v="0"/>
    <n v="0"/>
    <n v="0"/>
    <n v="0"/>
    <n v="0"/>
    <n v="0"/>
    <n v="0"/>
    <n v="0"/>
    <n v="0"/>
    <n v="0"/>
    <n v="0"/>
    <n v="0"/>
    <n v="1"/>
    <n v="38.14"/>
    <n v="0.05"/>
    <n v="0"/>
  </r>
  <r>
    <x v="6"/>
    <s v="810 Garb.Only Bkt 10Ltr (Red)"/>
    <s v="Housekeeping"/>
    <s v="Finished Good"/>
    <s v="Pcs."/>
    <n v="395"/>
    <n v="431"/>
    <n v="226"/>
    <n v="10.47"/>
    <n v="16678.8"/>
    <n v="0"/>
    <n v="0"/>
    <n v="0"/>
    <n v="0"/>
    <n v="0"/>
    <n v="0"/>
    <n v="0"/>
    <n v="0"/>
    <n v="0"/>
    <n v="0"/>
    <n v="97.406000000000006"/>
    <n v="0"/>
    <n v="0"/>
    <n v="0"/>
    <n v="0"/>
    <n v="0"/>
    <n v="226"/>
    <n v="14136.3"/>
    <n v="10.47"/>
    <n v="0"/>
  </r>
  <r>
    <x v="6"/>
    <s v="810 GARB.ONLY BKT.10L (M.W.)"/>
    <s v="Housekeeping"/>
    <s v="Trading"/>
    <s v="Pcs."/>
    <m/>
    <n v="0"/>
    <n v="463"/>
    <n v="20.9"/>
    <n v="34169.4"/>
    <n v="0"/>
    <n v="0"/>
    <n v="0"/>
    <n v="0"/>
    <n v="0"/>
    <n v="0"/>
    <n v="0"/>
    <n v="0"/>
    <n v="0"/>
    <n v="0"/>
    <n v="0"/>
    <n v="0"/>
    <n v="0"/>
    <n v="0"/>
    <n v="0"/>
    <n v="0"/>
    <n v="463"/>
    <n v="28960.65"/>
    <n v="20.9"/>
    <n v="0"/>
  </r>
  <r>
    <x v="6"/>
    <s v="810 Garb.Only Bkt.10Ltr (M.B)"/>
    <s v="Housekeeping"/>
    <s v="Trading"/>
    <s v="Pcs."/>
    <m/>
    <n v="0"/>
    <n v="101"/>
    <n v="12.42"/>
    <n v="7453.8"/>
    <n v="0"/>
    <n v="0"/>
    <n v="0"/>
    <n v="0"/>
    <n v="0"/>
    <n v="0"/>
    <n v="0"/>
    <n v="0"/>
    <n v="0"/>
    <n v="0"/>
    <n v="0"/>
    <n v="0"/>
    <n v="0"/>
    <n v="0"/>
    <n v="0"/>
    <n v="0"/>
    <n v="101"/>
    <n v="7453.8"/>
    <n v="12.42"/>
    <n v="0"/>
  </r>
  <r>
    <x v="6"/>
    <s v="810 Garb.Only Bkt.10Ltr (Ye)"/>
    <s v="Housekeeping"/>
    <s v="Finished Good"/>
    <s v="Pcs."/>
    <n v="395"/>
    <n v="431"/>
    <n v="125"/>
    <n v="6.32"/>
    <n v="9225"/>
    <n v="0"/>
    <n v="0"/>
    <n v="0"/>
    <n v="0"/>
    <n v="0"/>
    <n v="0"/>
    <n v="0"/>
    <n v="0"/>
    <n v="0"/>
    <n v="0"/>
    <n v="53.875"/>
    <n v="0"/>
    <n v="0"/>
    <n v="0"/>
    <n v="0"/>
    <n v="0"/>
    <n v="125"/>
    <n v="9225"/>
    <n v="6.32"/>
    <n v="0"/>
  </r>
  <r>
    <x v="6"/>
    <s v="810.GARB. ONLY BKT. 10L (SL)"/>
    <s v="Housekeeping"/>
    <s v="Trading"/>
    <s v="Pcs."/>
    <m/>
    <n v="0"/>
    <n v="45"/>
    <n v="4.5599999999999996"/>
    <n v="1942.5"/>
    <n v="0"/>
    <n v="0"/>
    <n v="0"/>
    <n v="0"/>
    <n v="0"/>
    <n v="0"/>
    <n v="0"/>
    <n v="0"/>
    <n v="0"/>
    <n v="0"/>
    <n v="0"/>
    <n v="0"/>
    <n v="0"/>
    <n v="0"/>
    <n v="0"/>
    <n v="0"/>
    <n v="45"/>
    <n v="1942.5"/>
    <n v="4.5599999999999996"/>
    <n v="0"/>
  </r>
  <r>
    <x v="6"/>
    <s v="810.GARB. ONLY BKT.10L (D.B)"/>
    <s v="Housekeeping"/>
    <s v="Finished Good"/>
    <s v="Pcs."/>
    <n v="395"/>
    <n v="431"/>
    <n v="147"/>
    <n v="2310.4499999999998"/>
    <n v="6929.58"/>
    <n v="0"/>
    <n v="0"/>
    <n v="0"/>
    <n v="0"/>
    <n v="0"/>
    <n v="0"/>
    <n v="0"/>
    <n v="0"/>
    <n v="0"/>
    <n v="0"/>
    <n v="63.356999999999999"/>
    <n v="0"/>
    <n v="0"/>
    <n v="0"/>
    <n v="0"/>
    <n v="0"/>
    <n v="147"/>
    <n v="5872.65"/>
    <n v="2310.4499999999998"/>
    <n v="0"/>
  </r>
  <r>
    <x v="6"/>
    <s v="810.GARB.ONLY BKT.10Ltr (B)"/>
    <s v="Housekeeping"/>
    <s v="Trading"/>
    <s v="Pcs."/>
    <m/>
    <n v="0"/>
    <n v="116"/>
    <n v="18.600000000000001"/>
    <n v="5109.93"/>
    <n v="0"/>
    <n v="0"/>
    <n v="0"/>
    <n v="0"/>
    <n v="0"/>
    <n v="0"/>
    <n v="0"/>
    <n v="0"/>
    <n v="0"/>
    <n v="0"/>
    <n v="0"/>
    <n v="0"/>
    <n v="0"/>
    <n v="0"/>
    <n v="0"/>
    <n v="0"/>
    <n v="116"/>
    <n v="5109.93"/>
    <n v="18.600000000000001"/>
    <n v="0"/>
  </r>
  <r>
    <x v="6"/>
    <s v="810.Garb.Only Bkt.10ltr (BL)"/>
    <s v="Housekeeping"/>
    <s v="Finished Good"/>
    <s v="Pcs."/>
    <n v="395"/>
    <n v="431"/>
    <n v="64"/>
    <n v="2.89"/>
    <n v="4723.2"/>
    <n v="0"/>
    <n v="0"/>
    <n v="0"/>
    <n v="0"/>
    <n v="0"/>
    <n v="0"/>
    <n v="0"/>
    <n v="0"/>
    <n v="0"/>
    <n v="0"/>
    <n v="27.584"/>
    <n v="0"/>
    <n v="0"/>
    <n v="0"/>
    <n v="0"/>
    <n v="0"/>
    <n v="64"/>
    <n v="4723.2"/>
    <n v="2.89"/>
    <n v="0"/>
  </r>
  <r>
    <x v="6"/>
    <s v="810.Garb.Only Bkt.10Ltr (P)"/>
    <s v="Housekeeping"/>
    <s v="Trading"/>
    <s v="Pcs."/>
    <m/>
    <n v="0"/>
    <n v="250"/>
    <n v="28.62"/>
    <n v="18834.38"/>
    <n v="0"/>
    <n v="0"/>
    <n v="0"/>
    <n v="0"/>
    <n v="0"/>
    <n v="0"/>
    <n v="0"/>
    <n v="0"/>
    <n v="0"/>
    <n v="0"/>
    <n v="0"/>
    <n v="0"/>
    <n v="0"/>
    <n v="0"/>
    <n v="0"/>
    <n v="0"/>
    <n v="250"/>
    <n v="15962.5"/>
    <n v="28.62"/>
    <n v="0"/>
  </r>
  <r>
    <x v="6"/>
    <s v="811 Garb.Bkt Swing10 Ltr.(P)"/>
    <s v="Housekeeping"/>
    <s v="Finished Good"/>
    <s v="Pcs."/>
    <n v="550"/>
    <n v="599"/>
    <n v="-20"/>
    <n v="108.02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128.01999999999998"/>
    <n v="0"/>
  </r>
  <r>
    <x v="6"/>
    <s v="811.Garb.Bkt Swing10Ltr(D.B)"/>
    <s v="Housekeeping"/>
    <s v="Trading"/>
    <s v="Pcs."/>
    <m/>
    <n v="0"/>
    <n v="14"/>
    <n v="0.63"/>
    <n v="1885.38"/>
    <n v="0"/>
    <n v="0"/>
    <n v="0"/>
    <n v="0"/>
    <n v="0"/>
    <n v="0"/>
    <n v="0"/>
    <n v="0"/>
    <n v="0"/>
    <n v="0"/>
    <n v="0"/>
    <n v="0"/>
    <n v="0"/>
    <n v="0"/>
    <n v="0"/>
    <n v="0"/>
    <n v="14"/>
    <n v="1885.38"/>
    <n v="0.63"/>
    <n v="0"/>
  </r>
  <r>
    <x v="6"/>
    <s v="811.Garb.Bkt.Swing10 Ltr.(Red)"/>
    <s v="Housekeeping"/>
    <s v="Finished Good"/>
    <s v="Pcs."/>
    <n v="550"/>
    <n v="599"/>
    <n v="-20"/>
    <n v="108.02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128.01999999999998"/>
    <n v="0"/>
  </r>
  <r>
    <x v="6"/>
    <s v="811.Garb.Bkt.Swing10Ltr (D.G)"/>
    <s v="Housekeeping"/>
    <s v="Trading"/>
    <s v="Pcs."/>
    <m/>
    <n v="0"/>
    <n v="8"/>
    <n v="0.36"/>
    <n v="1077.3599999999999"/>
    <n v="0"/>
    <n v="0"/>
    <n v="0"/>
    <n v="0"/>
    <n v="0"/>
    <n v="0"/>
    <n v="0"/>
    <n v="0"/>
    <n v="0"/>
    <n v="0"/>
    <n v="0"/>
    <n v="0"/>
    <n v="0"/>
    <n v="0"/>
    <n v="0"/>
    <n v="0"/>
    <n v="8"/>
    <n v="1077.3599999999999"/>
    <n v="0.36"/>
    <n v="0"/>
  </r>
  <r>
    <x v="6"/>
    <s v="811.Garb.Bkt.Swing10Ltr.(Yellow)"/>
    <s v="Housekeeping"/>
    <s v="Finished Good"/>
    <s v="Pcs."/>
    <n v="550"/>
    <n v="599"/>
    <n v="-20"/>
    <n v="108.02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128.01999999999998"/>
    <n v="0"/>
  </r>
  <r>
    <x v="6"/>
    <s v="813  NO. GARBAGE BUCKET ONLY (O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813 GARBAGE BUCKET 13 LTR ONLY (YELLOW)"/>
    <s v="Housekeeping"/>
    <s v="Finished Good"/>
    <s v="Pcs."/>
    <n v="450"/>
    <n v="490"/>
    <n v="46"/>
    <n v="2.08"/>
    <n v="0"/>
    <n v="0"/>
    <n v="0"/>
    <n v="0"/>
    <n v="0"/>
    <n v="0"/>
    <n v="0"/>
    <n v="0"/>
    <n v="0"/>
    <n v="0"/>
    <n v="0"/>
    <n v="22.54"/>
    <n v="0"/>
    <n v="0"/>
    <n v="0"/>
    <n v="0"/>
    <n v="0"/>
    <n v="46"/>
    <n v="0"/>
    <n v="2.08"/>
    <n v="0"/>
  </r>
  <r>
    <x v="6"/>
    <s v="813 GARBAGE BUCKET 13 LTR ONLY(RED)"/>
    <s v="Housekeeping"/>
    <s v="Finished Good"/>
    <s v="Pcs."/>
    <n v="450"/>
    <n v="490"/>
    <n v="223"/>
    <n v="10.07"/>
    <n v="24530"/>
    <n v="0"/>
    <n v="0"/>
    <n v="0"/>
    <n v="0"/>
    <n v="0"/>
    <n v="0"/>
    <n v="0"/>
    <n v="0"/>
    <n v="0"/>
    <n v="0"/>
    <n v="109.27"/>
    <n v="0"/>
    <n v="0"/>
    <n v="0"/>
    <n v="0"/>
    <n v="0"/>
    <n v="223"/>
    <n v="24530"/>
    <n v="10.07"/>
    <n v="0"/>
  </r>
  <r>
    <x v="6"/>
    <s v="813 GARBAGE BUCKET ONLY 13L (M.W.)"/>
    <s v="Housekeeping"/>
    <s v="Trading"/>
    <s v="Pcs."/>
    <m/>
    <n v="0"/>
    <n v="243"/>
    <n v="14.76"/>
    <n v="26730"/>
    <n v="0"/>
    <n v="0"/>
    <n v="0"/>
    <n v="0"/>
    <n v="0"/>
    <n v="0"/>
    <n v="0"/>
    <n v="0"/>
    <n v="0"/>
    <n v="0"/>
    <n v="0"/>
    <n v="0"/>
    <n v="0"/>
    <n v="0"/>
    <n v="0"/>
    <n v="0"/>
    <n v="243"/>
    <n v="26730"/>
    <n v="14.76"/>
    <n v="0"/>
  </r>
  <r>
    <x v="6"/>
    <s v="813 GARBAGE BUCKET ONLY 13LTR (d. blue)"/>
    <s v="Housekeeping"/>
    <s v="Finished Good"/>
    <s v="Pcs."/>
    <n v="450"/>
    <n v="490"/>
    <n v="42"/>
    <n v="1.9"/>
    <n v="0"/>
    <n v="0"/>
    <n v="0"/>
    <n v="0"/>
    <n v="0"/>
    <n v="0"/>
    <n v="0"/>
    <n v="0"/>
    <n v="0"/>
    <n v="0"/>
    <n v="0"/>
    <n v="20.58"/>
    <n v="0"/>
    <n v="0"/>
    <n v="0"/>
    <n v="0"/>
    <n v="0"/>
    <n v="42"/>
    <n v="0"/>
    <n v="1.9"/>
    <n v="0"/>
  </r>
  <r>
    <x v="6"/>
    <s v="813 NO. GARBAGE BUCKET 13L ONLY (M.B.)"/>
    <s v="Housekeeping"/>
    <s v="Trading"/>
    <s v="Pcs."/>
    <m/>
    <n v="0"/>
    <n v="233"/>
    <n v="10.7"/>
    <n v="19761.740000000002"/>
    <n v="0"/>
    <n v="0"/>
    <n v="0"/>
    <n v="0"/>
    <n v="0"/>
    <n v="0"/>
    <n v="0"/>
    <n v="0"/>
    <n v="0"/>
    <n v="0"/>
    <n v="0"/>
    <n v="0"/>
    <n v="0"/>
    <n v="0"/>
    <n v="0"/>
    <n v="0"/>
    <n v="233"/>
    <n v="19761.740000000002"/>
    <n v="10.7"/>
    <n v="0"/>
  </r>
  <r>
    <x v="6"/>
    <s v="813 NO. GARBAGE BUCKET ONLY (D.GREEN)"/>
    <s v="Housekeeping"/>
    <s v="Finished Good"/>
    <s v="Pcs."/>
    <n v="450"/>
    <n v="490"/>
    <n v="19"/>
    <n v="157.07"/>
    <n v="1020.22"/>
    <n v="0"/>
    <n v="0"/>
    <n v="0"/>
    <n v="0"/>
    <n v="0"/>
    <n v="0"/>
    <n v="0"/>
    <n v="0"/>
    <n v="0"/>
    <n v="0"/>
    <n v="9.31"/>
    <n v="0"/>
    <n v="0"/>
    <n v="0"/>
    <n v="0"/>
    <n v="0"/>
    <n v="19"/>
    <n v="1020.22"/>
    <n v="157.07"/>
    <n v="0"/>
  </r>
  <r>
    <x v="6"/>
    <s v="813 NO. GARBAGE BUCKET ONLY (P)"/>
    <s v="Housekeeping"/>
    <s v="Trading"/>
    <s v="Pcs."/>
    <m/>
    <n v="0"/>
    <n v="312"/>
    <n v="23.84"/>
    <n v="24475.040000000001"/>
    <n v="0"/>
    <n v="0"/>
    <n v="0"/>
    <n v="0"/>
    <n v="0"/>
    <n v="0"/>
    <n v="0"/>
    <n v="0"/>
    <n v="0"/>
    <n v="0"/>
    <n v="0"/>
    <n v="0"/>
    <n v="0"/>
    <n v="0"/>
    <n v="0"/>
    <n v="0"/>
    <n v="312"/>
    <n v="24475.040000000001"/>
    <n v="23.84"/>
    <n v="0"/>
  </r>
  <r>
    <x v="6"/>
    <s v="813 NO. GARBAGE BUCKET ONLY (S)"/>
    <s v="Housekeeping"/>
    <s v="Trading"/>
    <s v="Pcs."/>
    <m/>
    <n v="0"/>
    <n v="132"/>
    <n v="1.1299999999999999"/>
    <n v="6818.47"/>
    <n v="0"/>
    <n v="0"/>
    <n v="0"/>
    <n v="0"/>
    <n v="0"/>
    <n v="0"/>
    <n v="0"/>
    <n v="0"/>
    <n v="0"/>
    <n v="0"/>
    <n v="0"/>
    <n v="0"/>
    <n v="0"/>
    <n v="0"/>
    <n v="0"/>
    <n v="0"/>
    <n v="132"/>
    <n v="6818.47"/>
    <n v="1.1299999999999999"/>
    <n v="0"/>
  </r>
  <r>
    <x v="6"/>
    <s v="813NO. GARBAGE BUCKET ONLY (B)"/>
    <s v="Housekeeping"/>
    <s v="Finished Good"/>
    <s v="Pcs."/>
    <n v="450"/>
    <n v="490"/>
    <n v="952"/>
    <n v="520.72"/>
    <n v="52801.99"/>
    <n v="0"/>
    <n v="0"/>
    <n v="0"/>
    <n v="0"/>
    <n v="0"/>
    <n v="0"/>
    <n v="0"/>
    <n v="0"/>
    <n v="0"/>
    <n v="0"/>
    <n v="466.48"/>
    <n v="0"/>
    <n v="0"/>
    <n v="0"/>
    <n v="0"/>
    <n v="0"/>
    <n v="952"/>
    <n v="52801.99"/>
    <n v="520.72"/>
    <n v="0"/>
  </r>
  <r>
    <x v="6"/>
    <s v="813NO. GARBAGE BUCKET ONLY (BLAC)"/>
    <s v="Housekeeping"/>
    <s v="Finished Good"/>
    <s v="Pcs."/>
    <n v="450"/>
    <n v="490"/>
    <n v="222"/>
    <n v="10.02"/>
    <n v="24420"/>
    <n v="0"/>
    <n v="0"/>
    <n v="0"/>
    <n v="0"/>
    <n v="0"/>
    <n v="0"/>
    <n v="0"/>
    <n v="0"/>
    <n v="0"/>
    <n v="0"/>
    <n v="108.78"/>
    <n v="0"/>
    <n v="0"/>
    <n v="0"/>
    <n v="0"/>
    <n v="0"/>
    <n v="222"/>
    <n v="24420"/>
    <n v="10.02"/>
    <n v="0"/>
  </r>
  <r>
    <x v="6"/>
    <s v="814 Garb. Bkt Swing (Black)"/>
    <s v="Housekeeping"/>
    <s v="Trading"/>
    <s v="Pcs."/>
    <m/>
    <n v="0"/>
    <n v="-30"/>
    <n v="0"/>
    <n v="-4083.6"/>
    <n v="0"/>
    <n v="0"/>
    <n v="0"/>
    <n v="0"/>
    <n v="0"/>
    <n v="0"/>
    <n v="0"/>
    <n v="0"/>
    <n v="0"/>
    <n v="0"/>
    <n v="0"/>
    <n v="0"/>
    <n v="0"/>
    <n v="0"/>
    <n v="0"/>
    <n v="0"/>
    <n v="-30"/>
    <n v="-4083.6"/>
    <n v="0"/>
    <n v="0"/>
  </r>
  <r>
    <x v="6"/>
    <s v="814 Garb.bkt Swing (D.B)"/>
    <s v="Housekeeping"/>
    <s v="Finished Good"/>
    <s v="Pcs."/>
    <n v="605"/>
    <n v="659"/>
    <n v="-20"/>
    <n v="103.76"/>
    <n v="-2951.6"/>
    <n v="0"/>
    <n v="0"/>
    <n v="0"/>
    <n v="0"/>
    <n v="0"/>
    <n v="0"/>
    <n v="0"/>
    <n v="0"/>
    <n v="0"/>
    <n v="0"/>
    <n v="-13.18"/>
    <n v="0"/>
    <n v="0"/>
    <n v="20"/>
    <n v="20"/>
    <n v="0"/>
    <n v="-20"/>
    <n v="-2951.6"/>
    <n v="123.76"/>
    <n v="0"/>
  </r>
  <r>
    <x v="6"/>
    <s v="814 Garb.Bkt Swing 13 Ltr(G)"/>
    <s v="Housekeeping"/>
    <s v="Finished Good"/>
    <s v="Pcs."/>
    <n v="605"/>
    <n v="659"/>
    <n v="-25"/>
    <n v="103.53"/>
    <n v="-3280"/>
    <n v="0"/>
    <n v="0"/>
    <n v="0"/>
    <n v="0"/>
    <n v="0"/>
    <n v="0"/>
    <n v="0"/>
    <n v="0"/>
    <n v="0"/>
    <n v="0"/>
    <n v="-16.475000000000001"/>
    <n v="0"/>
    <n v="0"/>
    <n v="20"/>
    <n v="20"/>
    <n v="0"/>
    <n v="-25"/>
    <n v="-3280"/>
    <n v="123.53"/>
    <n v="0"/>
  </r>
  <r>
    <x v="6"/>
    <s v="814 Garb.Bkt Swing 13Ltr.(B)"/>
    <s v="Housekeeping"/>
    <s v="Trading"/>
    <s v="Pcs."/>
    <m/>
    <n v="0"/>
    <n v="-57"/>
    <n v="0"/>
    <n v="-8217.24"/>
    <n v="0"/>
    <n v="0"/>
    <n v="0"/>
    <n v="0"/>
    <n v="0"/>
    <n v="0"/>
    <n v="0"/>
    <n v="0"/>
    <n v="0"/>
    <n v="0"/>
    <n v="0"/>
    <n v="0"/>
    <n v="0"/>
    <n v="0"/>
    <n v="0"/>
    <n v="0"/>
    <n v="-57"/>
    <n v="-8217.24"/>
    <n v="0"/>
    <n v="0"/>
  </r>
  <r>
    <x v="6"/>
    <s v="814 Garb.Bkt Swing 13Ltr.(P)"/>
    <s v="Housekeeping"/>
    <s v="Finished Good"/>
    <s v="Pcs."/>
    <n v="605"/>
    <n v="659"/>
    <n v="-25"/>
    <n v="106.82"/>
    <n v="-3304.6"/>
    <n v="0"/>
    <n v="0"/>
    <n v="0"/>
    <n v="0"/>
    <n v="0"/>
    <n v="0"/>
    <n v="0"/>
    <n v="0"/>
    <n v="0"/>
    <n v="0"/>
    <n v="-16.475000000000001"/>
    <n v="0"/>
    <n v="0"/>
    <n v="20"/>
    <n v="20"/>
    <n v="0"/>
    <n v="-25"/>
    <n v="-3304.6"/>
    <n v="126.82"/>
    <n v="0"/>
  </r>
  <r>
    <x v="6"/>
    <s v="814 Garb.Bkt.Swing 13L(Red)"/>
    <s v="Housekeeping"/>
    <s v="Finished Good"/>
    <s v="Pcs."/>
    <n v="605"/>
    <n v="659"/>
    <n v="-35"/>
    <n v="103.53"/>
    <n v="-4641.2"/>
    <n v="0"/>
    <n v="0"/>
    <n v="0"/>
    <n v="0"/>
    <n v="0"/>
    <n v="0"/>
    <n v="0"/>
    <n v="0"/>
    <n v="0"/>
    <n v="0"/>
    <n v="-23.065000000000001"/>
    <n v="0"/>
    <n v="0"/>
    <n v="20"/>
    <n v="20"/>
    <n v="0"/>
    <n v="-35"/>
    <n v="-4641.2"/>
    <n v="123.53"/>
    <n v="0"/>
  </r>
  <r>
    <x v="6"/>
    <s v="814 Garb.Bkt.Swing 13L(Yellow)"/>
    <s v="Housekeeping"/>
    <s v="Finished Good"/>
    <s v="Pcs."/>
    <n v="605"/>
    <n v="659"/>
    <n v="-35"/>
    <n v="103.53"/>
    <n v="-4641.2"/>
    <n v="0"/>
    <n v="0"/>
    <n v="0"/>
    <n v="0"/>
    <n v="0"/>
    <n v="0"/>
    <n v="0"/>
    <n v="0"/>
    <n v="0"/>
    <n v="0"/>
    <n v="-23.065000000000001"/>
    <n v="0"/>
    <n v="0"/>
    <n v="20"/>
    <n v="20"/>
    <n v="0"/>
    <n v="-35"/>
    <n v="-4641.2"/>
    <n v="123.53"/>
    <n v="0"/>
  </r>
  <r>
    <x v="6"/>
    <s v="840 Krishna Bkt 40L (D.blue)"/>
    <s v="Housekeeping"/>
    <s v="Finished Good"/>
    <s v="Pcs."/>
    <n v="1100"/>
    <n v="1199"/>
    <n v="2"/>
    <n v="1.25"/>
    <n v="830.5"/>
    <n v="0"/>
    <n v="0"/>
    <n v="0"/>
    <n v="0"/>
    <n v="0"/>
    <n v="0"/>
    <n v="0"/>
    <n v="0"/>
    <n v="0"/>
    <n v="0"/>
    <n v="2.3980000000000001"/>
    <n v="0"/>
    <n v="0"/>
    <n v="0"/>
    <n v="0"/>
    <n v="0"/>
    <n v="2"/>
    <n v="830.5"/>
    <n v="1.25"/>
    <n v="0"/>
  </r>
  <r>
    <x v="6"/>
    <s v="840 Krishna Bkt 40L (pink)"/>
    <s v="Housekeeping"/>
    <s v="Finished Good"/>
    <s v="Pcs."/>
    <n v="1100"/>
    <n v="1199"/>
    <n v="61"/>
    <n v="74.3"/>
    <n v="18777.63"/>
    <n v="0"/>
    <n v="0"/>
    <n v="0"/>
    <n v="0"/>
    <n v="10"/>
    <n v="2753.5"/>
    <n v="0"/>
    <n v="0"/>
    <n v="0"/>
    <n v="0"/>
    <n v="73.138999999999996"/>
    <n v="0"/>
    <n v="0"/>
    <n v="60"/>
    <n v="60"/>
    <n v="11.99"/>
    <n v="51"/>
    <n v="11851.33"/>
    <n v="122.31000000000002"/>
    <n v="0"/>
  </r>
  <r>
    <x v="6"/>
    <s v="840 Krishna Bkt 40L(Blue)"/>
    <s v="Housekeeping"/>
    <s v="Finished Good"/>
    <s v="Pcs."/>
    <n v="1100"/>
    <n v="1199"/>
    <n v="2"/>
    <n v="795.87"/>
    <n v="624.78"/>
    <n v="0"/>
    <n v="0"/>
    <n v="0"/>
    <n v="0"/>
    <n v="10"/>
    <n v="3031.3"/>
    <n v="0"/>
    <n v="0"/>
    <n v="0"/>
    <n v="0"/>
    <n v="2.3980000000000001"/>
    <n v="0"/>
    <n v="0"/>
    <n v="220"/>
    <n v="220"/>
    <n v="11.99"/>
    <n v="-8"/>
    <n v="-2499.12"/>
    <n v="1003.88"/>
    <n v="0"/>
  </r>
  <r>
    <x v="6"/>
    <s v="840 Krishna Bkt 40L(D.green)"/>
    <s v="Housekeeping"/>
    <s v="Finished Good"/>
    <s v="Pcs."/>
    <n v="1100"/>
    <n v="1199"/>
    <n v="120"/>
    <n v="87.72"/>
    <n v="49830"/>
    <n v="0"/>
    <n v="0"/>
    <n v="0"/>
    <n v="0"/>
    <n v="5"/>
    <n v="1376.75"/>
    <n v="0"/>
    <n v="0"/>
    <n v="0"/>
    <n v="0"/>
    <n v="143.88"/>
    <n v="0"/>
    <n v="0"/>
    <n v="30"/>
    <n v="30"/>
    <n v="5.9950000000000001"/>
    <n v="115"/>
    <n v="35815.599999999999"/>
    <n v="111.72499999999999"/>
    <n v="0"/>
  </r>
  <r>
    <x v="6"/>
    <s v="840.Krishna Bkt. 40 L (BL)"/>
    <s v="Housekeeping"/>
    <s v="Finished Good"/>
    <s v="Pcs."/>
    <n v="1100"/>
    <n v="1199"/>
    <n v="123"/>
    <n v="44.01"/>
    <n v="51075.75"/>
    <n v="0"/>
    <n v="0"/>
    <n v="0"/>
    <n v="0"/>
    <n v="0"/>
    <n v="0"/>
    <n v="0"/>
    <n v="0"/>
    <n v="0"/>
    <n v="0"/>
    <n v="147.477"/>
    <n v="0"/>
    <n v="0"/>
    <n v="10"/>
    <n v="10"/>
    <n v="0"/>
    <n v="123"/>
    <n v="38307.120000000003"/>
    <n v="54.01"/>
    <n v="0"/>
  </r>
  <r>
    <x v="6"/>
    <s v="840.Krishna Bkt. 40L (Red)"/>
    <s v="Housekeeping"/>
    <s v="Finished Good"/>
    <s v="Pcs."/>
    <n v="1100"/>
    <n v="1199"/>
    <n v="-6"/>
    <n v="225.88"/>
    <n v="-1764.5"/>
    <n v="0"/>
    <n v="0"/>
    <n v="0"/>
    <n v="0"/>
    <n v="5"/>
    <n v="1376.75"/>
    <n v="0"/>
    <n v="0"/>
    <n v="0"/>
    <n v="0"/>
    <n v="-7.194"/>
    <n v="0"/>
    <n v="0"/>
    <n v="90"/>
    <n v="90"/>
    <n v="5.9950000000000001"/>
    <n v="-11"/>
    <n v="-3141.25"/>
    <n v="309.88499999999999"/>
    <n v="0"/>
  </r>
  <r>
    <x v="6"/>
    <s v="840.Krishna Bkt. 40L (Y)"/>
    <s v="Housekeeping"/>
    <s v="Finished Good"/>
    <s v="Pcs."/>
    <n v="1100"/>
    <n v="1199"/>
    <n v="69"/>
    <n v="9.65"/>
    <n v="28652.25"/>
    <n v="0"/>
    <n v="0"/>
    <n v="0"/>
    <n v="0"/>
    <n v="0"/>
    <n v="0"/>
    <n v="0"/>
    <n v="0"/>
    <n v="0"/>
    <n v="0"/>
    <n v="82.730999999999995"/>
    <n v="0"/>
    <n v="0"/>
    <n v="10"/>
    <n v="10"/>
    <n v="0"/>
    <n v="69"/>
    <n v="21489.360000000001"/>
    <n v="19.649999999999999"/>
    <n v="0"/>
  </r>
  <r>
    <x v="6"/>
    <s v="841 KRISHNA BKT LID (BLUE)"/>
    <s v="Housekeeping"/>
    <s v="Finished Good"/>
    <s v="Pcs."/>
    <n v="384"/>
    <n v="419"/>
    <n v="28"/>
    <n v="158.28"/>
    <n v="2926"/>
    <n v="0"/>
    <n v="0"/>
    <n v="0"/>
    <n v="0"/>
    <n v="10"/>
    <n v="762.8"/>
    <n v="0"/>
    <n v="0"/>
    <n v="0"/>
    <n v="0"/>
    <n v="11.731999999999999"/>
    <n v="0"/>
    <n v="0"/>
    <n v="50"/>
    <n v="50"/>
    <n v="4.1900000000000004"/>
    <n v="18"/>
    <n v="1881"/>
    <n v="204.09"/>
    <n v="0"/>
  </r>
  <r>
    <x v="6"/>
    <s v="841 KRISHNA BKT LID (D.BLUE)"/>
    <s v="Housekeeping"/>
    <s v="Trading"/>
    <s v="Pcs."/>
    <m/>
    <n v="0"/>
    <n v="135"/>
    <n v="6.1"/>
    <n v="0"/>
    <n v="0"/>
    <n v="0"/>
    <n v="0"/>
    <n v="0"/>
    <n v="0"/>
    <n v="0"/>
    <n v="0"/>
    <n v="0"/>
    <n v="0"/>
    <n v="0"/>
    <n v="0"/>
    <n v="0"/>
    <n v="0"/>
    <n v="0"/>
    <n v="0"/>
    <n v="0"/>
    <n v="135"/>
    <n v="0"/>
    <n v="6.1"/>
    <n v="0"/>
  </r>
  <r>
    <x v="6"/>
    <s v="841 KRISHNA BKT LID (D.GREEN)"/>
    <s v="Housekeeping"/>
    <s v="Finished Good"/>
    <s v="Pcs."/>
    <n v="384"/>
    <n v="419"/>
    <n v="270"/>
    <n v="8.4499999999999993"/>
    <n v="28215"/>
    <n v="0"/>
    <n v="0"/>
    <n v="0"/>
    <n v="0"/>
    <n v="0"/>
    <n v="0"/>
    <n v="0"/>
    <n v="0"/>
    <n v="0"/>
    <n v="0"/>
    <n v="113.13"/>
    <n v="0"/>
    <n v="0"/>
    <n v="0"/>
    <n v="0"/>
    <n v="0"/>
    <n v="270"/>
    <n v="28215"/>
    <n v="8.4499999999999993"/>
    <n v="0"/>
  </r>
  <r>
    <x v="6"/>
    <s v="841 KRISHNA BKT LID (PINK)"/>
    <s v="Housekeeping"/>
    <s v="Finished Good"/>
    <s v="Pcs."/>
    <n v="384"/>
    <n v="419"/>
    <n v="415"/>
    <n v="9.41"/>
    <n v="43367.5"/>
    <n v="0"/>
    <n v="0"/>
    <n v="0"/>
    <n v="0"/>
    <n v="8"/>
    <n v="703.76"/>
    <n v="0"/>
    <n v="0"/>
    <n v="0"/>
    <n v="0"/>
    <n v="173.88499999999999"/>
    <n v="0"/>
    <n v="0"/>
    <n v="0"/>
    <n v="0"/>
    <n v="3.3519999999999999"/>
    <n v="407"/>
    <n v="42531.5"/>
    <n v="6.0579999999999998"/>
    <n v="0"/>
  </r>
  <r>
    <x v="6"/>
    <s v="841.KRISHNA BKT. LID (BL)"/>
    <s v="Component"/>
    <s v="Finished Good"/>
    <s v="Pcs."/>
    <n v="384"/>
    <n v="419"/>
    <n v="185"/>
    <n v="4.6100000000000003"/>
    <n v="19332.5"/>
    <n v="0"/>
    <n v="0"/>
    <n v="0"/>
    <n v="0"/>
    <n v="0"/>
    <n v="0"/>
    <n v="0"/>
    <n v="0"/>
    <n v="0"/>
    <n v="0"/>
    <n v="77.515000000000001"/>
    <n v="0"/>
    <n v="0"/>
    <n v="0"/>
    <n v="0"/>
    <n v="0"/>
    <n v="185"/>
    <n v="19332.5"/>
    <n v="4.6100000000000003"/>
    <n v="0"/>
  </r>
  <r>
    <x v="6"/>
    <s v="841.KRISHNA BKT. LID (RED)"/>
    <s v="Housekeeping"/>
    <s v="Finished Good"/>
    <s v="Pcs."/>
    <n v="384"/>
    <n v="419"/>
    <n v="158"/>
    <n v="35.92"/>
    <n v="16511"/>
    <n v="0"/>
    <n v="0"/>
    <n v="0"/>
    <n v="0"/>
    <n v="2"/>
    <n v="175.94"/>
    <n v="0"/>
    <n v="0"/>
    <n v="0"/>
    <n v="0"/>
    <n v="66.201999999999998"/>
    <n v="0"/>
    <n v="0"/>
    <n v="10"/>
    <n v="10"/>
    <n v="0.83799999999999997"/>
    <n v="156"/>
    <n v="16302"/>
    <n v="45.082000000000001"/>
    <n v="0"/>
  </r>
  <r>
    <x v="6"/>
    <s v="841.KRISHNA BKT. LID (Y)"/>
    <s v="Housekeeping"/>
    <s v="Finished Good"/>
    <s v="Pcs."/>
    <n v="384"/>
    <n v="419"/>
    <n v="215"/>
    <n v="9.7100000000000009"/>
    <n v="22467.5"/>
    <n v="0"/>
    <n v="0"/>
    <n v="0"/>
    <n v="0"/>
    <n v="0"/>
    <n v="0"/>
    <n v="0"/>
    <n v="0"/>
    <n v="0"/>
    <n v="0"/>
    <n v="90.084999999999994"/>
    <n v="0"/>
    <n v="0"/>
    <n v="0"/>
    <n v="0"/>
    <n v="0"/>
    <n v="215"/>
    <n v="22467.5"/>
    <n v="9.7100000000000009"/>
    <n v="0"/>
  </r>
  <r>
    <x v="6"/>
    <s v="842 Krishana Bkt Only Swing Lid (P)"/>
    <s v="Housekeeping"/>
    <s v="Finished Good"/>
    <s v="Pcs."/>
    <n v="620"/>
    <n v="676"/>
    <n v="10"/>
    <n v="34.14"/>
    <n v="1980"/>
    <n v="0"/>
    <n v="0"/>
    <n v="0"/>
    <n v="0"/>
    <n v="0"/>
    <n v="0"/>
    <n v="0"/>
    <n v="0"/>
    <n v="0"/>
    <n v="0"/>
    <n v="6.76"/>
    <n v="0"/>
    <n v="0"/>
    <n v="10"/>
    <n v="10"/>
    <n v="0"/>
    <n v="10"/>
    <n v="1980"/>
    <n v="44.14"/>
    <n v="0"/>
  </r>
  <r>
    <x v="6"/>
    <s v="842 Krishna Bkt Only Swing Lid (B)"/>
    <s v="Housekeeping"/>
    <s v="Finished Good"/>
    <s v="Pcs."/>
    <n v="620"/>
    <n v="676"/>
    <n v="-20"/>
    <n v="96.48"/>
    <n v="-2768.4"/>
    <n v="0"/>
    <n v="0"/>
    <n v="0"/>
    <n v="0"/>
    <n v="0"/>
    <n v="0"/>
    <n v="0"/>
    <n v="0"/>
    <n v="0"/>
    <n v="0"/>
    <n v="-13.52"/>
    <n v="0"/>
    <n v="0"/>
    <n v="20"/>
    <n v="20"/>
    <n v="0"/>
    <n v="-20"/>
    <n v="-2768.4"/>
    <n v="116.48"/>
    <n v="0"/>
  </r>
  <r>
    <x v="6"/>
    <s v="842 Krishna Bkt Only Swing Lid (D.G)"/>
    <s v="Housekeeping"/>
    <s v="Finished Good"/>
    <s v="Pcs."/>
    <n v="620"/>
    <n v="676"/>
    <n v="195"/>
    <n v="2.5"/>
    <n v="38610"/>
    <n v="0"/>
    <n v="0"/>
    <n v="0"/>
    <n v="0"/>
    <n v="5"/>
    <n v="647.25"/>
    <n v="0"/>
    <n v="0"/>
    <n v="0"/>
    <n v="0"/>
    <n v="131.82"/>
    <n v="0"/>
    <n v="0"/>
    <n v="10"/>
    <n v="10"/>
    <n v="3.38"/>
    <n v="190"/>
    <n v="37620"/>
    <n v="9.120000000000001"/>
    <n v="0"/>
  </r>
  <r>
    <x v="6"/>
    <s v="842 Krishna Bkt. Only Swing Lid (Y)"/>
    <s v="Housekeeping"/>
    <s v="Trading"/>
    <s v="Pcs."/>
    <m/>
    <n v="0"/>
    <n v="23"/>
    <n v="1.04"/>
    <n v="2470.66"/>
    <n v="0"/>
    <n v="0"/>
    <n v="0"/>
    <n v="0"/>
    <n v="0"/>
    <n v="0"/>
    <n v="0"/>
    <n v="0"/>
    <n v="0"/>
    <n v="0"/>
    <n v="0"/>
    <n v="0"/>
    <n v="0"/>
    <n v="0"/>
    <n v="0"/>
    <n v="0"/>
    <n v="23"/>
    <n v="2470.66"/>
    <n v="1.04"/>
    <n v="0"/>
  </r>
  <r>
    <x v="6"/>
    <s v="842. Krishna Bkt. Only Swing Lid (R)"/>
    <s v="Housekeeping"/>
    <s v="Finished Good"/>
    <s v="Pcs."/>
    <n v="620"/>
    <n v="676"/>
    <n v="51"/>
    <n v="69.69"/>
    <n v="5366.22"/>
    <n v="0"/>
    <n v="0"/>
    <n v="0"/>
    <n v="0"/>
    <n v="0"/>
    <n v="0"/>
    <n v="0"/>
    <n v="0"/>
    <n v="0"/>
    <n v="0"/>
    <n v="34.475999999999999"/>
    <n v="0"/>
    <n v="0"/>
    <n v="20"/>
    <n v="20"/>
    <n v="0"/>
    <n v="51"/>
    <n v="5366.22"/>
    <n v="89.69"/>
    <n v="0"/>
  </r>
  <r>
    <x v="6"/>
    <s v="842.Krishana Bkt Only Swing Lid (D.B)"/>
    <s v="Housekeeping"/>
    <s v="Trading"/>
    <s v="Pcs."/>
    <m/>
    <n v="0"/>
    <n v="42"/>
    <n v="1.9"/>
    <n v="8316"/>
    <n v="0"/>
    <n v="0"/>
    <n v="0"/>
    <n v="0"/>
    <n v="0"/>
    <n v="0"/>
    <n v="0"/>
    <n v="0"/>
    <n v="0"/>
    <n v="0"/>
    <n v="0"/>
    <n v="0"/>
    <n v="0"/>
    <n v="0"/>
    <n v="0"/>
    <n v="0"/>
    <n v="42"/>
    <n v="8316"/>
    <n v="1.9"/>
    <n v="0"/>
  </r>
  <r>
    <x v="6"/>
    <s v="901 Garb.Bkt W.Handle 10L(B)"/>
    <s v="Housekeeping"/>
    <s v="Finished Good"/>
    <s v="Pcs."/>
    <m/>
    <m/>
    <m/>
    <n v="49.97"/>
    <m/>
    <m/>
    <m/>
    <m/>
    <m/>
    <m/>
    <m/>
    <m/>
    <m/>
    <n v="0"/>
    <m/>
    <n v="0"/>
    <n v="0"/>
    <n v="0"/>
    <n v="0"/>
    <n v="0"/>
    <n v="0"/>
    <m/>
    <m/>
    <n v="49.97"/>
    <n v="0"/>
  </r>
  <r>
    <x v="6"/>
    <s v="901 Garb.Bkt W.Handle 10L(R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901.Garb.Bkt.W.Handle10L(D.B)"/>
    <s v="Housekeeping"/>
    <s v="Trading"/>
    <s v="Pcs."/>
    <m/>
    <m/>
    <m/>
    <n v="225.48"/>
    <m/>
    <m/>
    <m/>
    <m/>
    <m/>
    <m/>
    <m/>
    <m/>
    <m/>
    <n v="0"/>
    <m/>
    <n v="0"/>
    <n v="0"/>
    <n v="0"/>
    <n v="0"/>
    <n v="0"/>
    <n v="0"/>
    <m/>
    <m/>
    <n v="225.48"/>
    <n v="0"/>
  </r>
  <r>
    <x v="6"/>
    <s v="902. Garbage Bkt. With Handle 13 L (Gr)"/>
    <s v="Rajeshwari"/>
    <s v="Finished Good"/>
    <s v="Pcs."/>
    <m/>
    <m/>
    <m/>
    <n v="15.7"/>
    <m/>
    <m/>
    <m/>
    <m/>
    <m/>
    <m/>
    <m/>
    <m/>
    <m/>
    <n v="0"/>
    <m/>
    <n v="0"/>
    <n v="0"/>
    <n v="0"/>
    <n v="0"/>
    <n v="0"/>
    <n v="0"/>
    <m/>
    <m/>
    <n v="15.7"/>
    <n v="0"/>
  </r>
  <r>
    <x v="6"/>
    <s v="904 Modern Bathroom Wiper With Upvc Pipe"/>
    <s v="Housekeeping"/>
    <s v="Finished Good"/>
    <s v="Pcs."/>
    <n v="100"/>
    <n v="109"/>
    <n v="72"/>
    <n v="25.91"/>
    <n v="3127.68"/>
    <n v="0"/>
    <n v="0"/>
    <n v="0"/>
    <n v="0"/>
    <n v="12"/>
    <n v="944.04"/>
    <n v="0"/>
    <n v="0"/>
    <n v="0"/>
    <n v="0"/>
    <n v="7.8479999999999999"/>
    <n v="0"/>
    <n v="0"/>
    <n v="0"/>
    <n v="0"/>
    <n v="1.3080000000000001"/>
    <n v="60"/>
    <n v="2606.4"/>
    <n v="24.602"/>
    <n v="0"/>
  </r>
  <r>
    <x v="6"/>
    <s v="905 SUPER DRY BATHROOM WIPER"/>
    <s v="Housekeeping"/>
    <s v="Finished Good"/>
    <s v="Pcs."/>
    <n v="90"/>
    <n v="98"/>
    <n v="47"/>
    <n v="9.64"/>
    <n v="2349.71"/>
    <n v="0"/>
    <n v="0"/>
    <n v="120"/>
    <n v="5632.8"/>
    <n v="108"/>
    <n v="8387.0400000000009"/>
    <n v="0"/>
    <n v="0"/>
    <n v="0"/>
    <n v="0"/>
    <n v="4.6059999999999999"/>
    <n v="10.8"/>
    <n v="1.8132120000000003"/>
    <n v="0"/>
    <n v="12.613212000000001"/>
    <n v="10.584"/>
    <n v="59"/>
    <n v="2810.14"/>
    <n v="11.669212000000002"/>
    <n v="0"/>
  </r>
  <r>
    <x v="6"/>
    <s v="906 Modern Floor Wiper With Upvc Pipe"/>
    <s v="Housekeeping"/>
    <s v="Finished Good"/>
    <s v="Pcs."/>
    <n v="70"/>
    <n v="76"/>
    <n v="0"/>
    <n v="48.96"/>
    <n v="0"/>
    <n v="0"/>
    <n v="0"/>
    <n v="120"/>
    <n v="6080.4"/>
    <n v="120"/>
    <n v="9451.2000000000007"/>
    <n v="0"/>
    <n v="0"/>
    <n v="0"/>
    <n v="0"/>
    <n v="0"/>
    <n v="8.4"/>
    <n v="1.4102760000000001"/>
    <n v="0"/>
    <n v="9.810276"/>
    <n v="9.1199999999999992"/>
    <n v="0"/>
    <n v="0"/>
    <n v="49.650276000000005"/>
    <n v="0"/>
  </r>
  <r>
    <x v="6"/>
    <s v="907 MODERN PLUS FLOOR WIPER"/>
    <s v="Housekeeping"/>
    <s v="Finished Good"/>
    <s v="Pcs."/>
    <n v="140"/>
    <n v="153"/>
    <n v="48"/>
    <n v="53.52"/>
    <n v="2619.84"/>
    <n v="0"/>
    <n v="0"/>
    <n v="96"/>
    <n v="5280"/>
    <n v="120"/>
    <n v="11100.48"/>
    <n v="0"/>
    <n v="0"/>
    <n v="0"/>
    <n v="0"/>
    <n v="7.3440000000000003"/>
    <n v="13.44"/>
    <n v="2.2564416"/>
    <n v="0"/>
    <n v="15.6964416"/>
    <n v="18.36"/>
    <n v="24"/>
    <n v="1316.64"/>
    <n v="50.856441599999997"/>
    <n v="0"/>
  </r>
  <r>
    <x v="6"/>
    <s v="908 SUPER DRY FLOOR WIPER"/>
    <s v="Housekeeping"/>
    <s v="Finished Good"/>
    <s v="Pcs."/>
    <n v="150"/>
    <n v="163"/>
    <n v="72"/>
    <n v="36.630000000000003"/>
    <n v="4264.5600000000004"/>
    <n v="0"/>
    <n v="0"/>
    <n v="120"/>
    <n v="7051.2"/>
    <n v="120"/>
    <n v="12595.44"/>
    <n v="0"/>
    <n v="0"/>
    <n v="0"/>
    <n v="0"/>
    <n v="11.736000000000001"/>
    <n v="18"/>
    <n v="3.0220199999999999"/>
    <n v="0"/>
    <n v="21.022020000000001"/>
    <n v="19.559999999999999"/>
    <n v="72"/>
    <n v="4240.3900000000003"/>
    <n v="38.092020000000005"/>
    <n v="0"/>
  </r>
  <r>
    <x v="6"/>
    <s v="909. LITTLE CHAMP"/>
    <s v="Housekeeping"/>
    <s v="Finished Good"/>
    <s v="Pcs."/>
    <n v="135"/>
    <n v="147"/>
    <n v="238"/>
    <n v="710.38"/>
    <n v="2223.23"/>
    <n v="0"/>
    <n v="0"/>
    <n v="4692"/>
    <n v="44949.36"/>
    <n v="648"/>
    <n v="12352.32"/>
    <n v="0"/>
    <n v="0"/>
    <n v="0"/>
    <n v="0"/>
    <n v="34.985999999999997"/>
    <n v="633.41999999999996"/>
    <n v="106.34488380000001"/>
    <n v="0"/>
    <n v="739.76488380000001"/>
    <n v="95.256"/>
    <n v="4282"/>
    <n v="36800.980000000003"/>
    <n v="1354.8888838"/>
    <n v="0"/>
  </r>
  <r>
    <x v="6"/>
    <s v="910.Little Star BathroomWiper"/>
    <s v="Housekeeping"/>
    <s v="Trading"/>
    <s v="Pcs."/>
    <m/>
    <n v="0"/>
    <n v="240"/>
    <n v="10.84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0"/>
    <n v="10.84"/>
    <n v="0"/>
  </r>
  <r>
    <x v="6"/>
    <s v="911 PVC PLUNGER"/>
    <s v="Housekeeping"/>
    <s v="Trading"/>
    <s v="Pcs."/>
    <n v="0"/>
    <n v="0"/>
    <n v="255"/>
    <n v="43.75"/>
    <n v="4997.43"/>
    <n v="0"/>
    <n v="0"/>
    <n v="0"/>
    <n v="0"/>
    <n v="12"/>
    <n v="360.48"/>
    <n v="0"/>
    <n v="0"/>
    <n v="0"/>
    <n v="0"/>
    <n v="0"/>
    <n v="0"/>
    <n v="0"/>
    <n v="0"/>
    <n v="0"/>
    <n v="0"/>
    <n v="243"/>
    <n v="4762.26"/>
    <n v="43.75"/>
    <n v="0"/>
  </r>
  <r>
    <x v="6"/>
    <s v="912 Modern Plus BathroomWiper"/>
    <s v="Housekeeping"/>
    <s v="Finished Good"/>
    <s v="Pcs."/>
    <n v="80"/>
    <n v="87"/>
    <n v="-264"/>
    <n v="5.69"/>
    <n v="-17993.759999999998"/>
    <n v="0"/>
    <n v="0"/>
    <n v="192"/>
    <n v="10793.28"/>
    <n v="24"/>
    <n v="1630.56"/>
    <n v="0"/>
    <n v="0"/>
    <n v="0"/>
    <n v="0"/>
    <n v="-22.968"/>
    <n v="15.36"/>
    <n v="2.5787904000000004"/>
    <n v="0"/>
    <n v="17.938790399999998"/>
    <n v="2.0880000000000001"/>
    <n v="-96"/>
    <n v="-5677.68"/>
    <n v="21.540790399999999"/>
    <n v="0"/>
  </r>
  <r>
    <x v="6"/>
    <s v="912/915 THREAD WIPER BODY(BLACK)"/>
    <s v="Rajeshwari"/>
    <s v="Trading"/>
    <s v="Pcs."/>
    <m/>
    <n v="0"/>
    <n v="1632"/>
    <n v="0"/>
    <n v="4582.7299999999996"/>
    <n v="0"/>
    <n v="0"/>
    <n v="0"/>
    <n v="0"/>
    <n v="0"/>
    <n v="0"/>
    <n v="192"/>
    <n v="32.401919999999997"/>
    <n v="224.40191999999999"/>
    <n v="539.52"/>
    <n v="0"/>
    <n v="0"/>
    <n v="0"/>
    <n v="0"/>
    <n v="0"/>
    <n v="0"/>
    <n v="1440"/>
    <n v="4043.57"/>
    <n v="0"/>
    <n v="0"/>
  </r>
  <r>
    <x v="6"/>
    <s v="915 Sparkle Floor Wiper"/>
    <s v="Housekeeping"/>
    <s v="Finished Good"/>
    <s v="Pcs."/>
    <n v="100"/>
    <n v="109"/>
    <n v="0"/>
    <n v="118.02"/>
    <n v="0"/>
    <n v="0"/>
    <n v="0"/>
    <n v="0"/>
    <n v="0"/>
    <n v="24"/>
    <n v="2128.3200000000002"/>
    <n v="0"/>
    <n v="0"/>
    <n v="0"/>
    <n v="0"/>
    <n v="0"/>
    <n v="0"/>
    <n v="0"/>
    <n v="30"/>
    <n v="30"/>
    <n v="2.6160000000000001"/>
    <n v="-24"/>
    <n v="-2128.3200000000002"/>
    <n v="145.40399999999997"/>
    <n v="0"/>
  </r>
  <r>
    <x v="6"/>
    <s v="917 POWER PLUNGER"/>
    <s v="Housekeeping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921. Splash Broom 21&quot; (Mix.)"/>
    <s v="Housekeeping"/>
    <s v="Trading"/>
    <s v="Pcs."/>
    <n v="0"/>
    <n v="0"/>
    <n v="0"/>
    <n v="0"/>
    <n v="0"/>
    <n v="9875"/>
    <n v="454250"/>
    <n v="0"/>
    <n v="0"/>
    <n v="3725"/>
    <n v="212304"/>
    <n v="0"/>
    <n v="0"/>
    <n v="0"/>
    <n v="0"/>
    <n v="0"/>
    <n v="0"/>
    <n v="0"/>
    <n v="0"/>
    <n v="0"/>
    <n v="0"/>
    <n v="6150"/>
    <n v="212175"/>
    <n v="0"/>
    <n v="0"/>
  </r>
  <r>
    <x v="6"/>
    <s v="942.Mahalakshmi Grass Broom"/>
    <s v="Housekeeping"/>
    <s v="Trading"/>
    <s v="Pcs."/>
    <n v="0"/>
    <n v="0"/>
    <n v="6003"/>
    <n v="60.95"/>
    <n v="480240"/>
    <n v="1863"/>
    <n v="149040"/>
    <n v="0"/>
    <n v="0"/>
    <n v="4563"/>
    <n v="437763"/>
    <n v="0"/>
    <n v="0"/>
    <n v="0"/>
    <n v="0"/>
    <n v="0"/>
    <n v="0"/>
    <n v="0"/>
    <n v="0"/>
    <n v="0"/>
    <n v="0"/>
    <n v="3303"/>
    <n v="260945.88"/>
    <n v="60.95"/>
    <n v="0"/>
  </r>
  <r>
    <x v="6"/>
    <s v="APOLLO WIPER ONLY BLADE"/>
    <s v="NEAT &amp; CLEAN"/>
    <s v="Trading"/>
    <s v="Pcs."/>
    <m/>
    <n v="0"/>
    <n v="-2424"/>
    <n v="0"/>
    <n v="-36456.959999999999"/>
    <n v="0"/>
    <n v="0"/>
    <n v="0"/>
    <n v="0"/>
    <n v="0"/>
    <n v="0"/>
    <n v="0"/>
    <n v="0"/>
    <n v="0"/>
    <n v="0"/>
    <n v="0"/>
    <n v="0"/>
    <n v="0"/>
    <n v="0"/>
    <n v="0"/>
    <n v="0"/>
    <n v="-2424"/>
    <n v="-36456.959999999999"/>
    <n v="0"/>
    <n v="0"/>
  </r>
  <r>
    <x v="6"/>
    <s v="BATH ROOM WIPER BLADE"/>
    <s v="Housekeeping"/>
    <s v="Trading"/>
    <s v="Pcs."/>
    <m/>
    <n v="0"/>
    <n v="4385"/>
    <n v="80.19"/>
    <n v="36526.300000000003"/>
    <n v="0"/>
    <n v="0"/>
    <n v="0"/>
    <n v="0"/>
    <n v="0"/>
    <n v="0"/>
    <n v="288"/>
    <n v="48.602880000000006"/>
    <n v="336.60288000000003"/>
    <n v="2399.04"/>
    <n v="0"/>
    <n v="0"/>
    <n v="0"/>
    <n v="0"/>
    <n v="0"/>
    <n v="0"/>
    <n v="4097"/>
    <n v="34127.32"/>
    <n v="80.19"/>
    <n v="0"/>
  </r>
  <r>
    <x v="6"/>
    <s v="Bathroom Wiper Only Body ( Blue)"/>
    <s v="Component"/>
    <s v="Trading"/>
    <s v="Pcs."/>
    <m/>
    <n v="0"/>
    <n v="270"/>
    <n v="0"/>
    <n v="1982.92"/>
    <n v="0"/>
    <n v="0"/>
    <n v="0"/>
    <n v="0"/>
    <n v="0"/>
    <n v="0"/>
    <n v="48"/>
    <n v="8.1004799999999992"/>
    <n v="56.100479999999997"/>
    <n v="352.32"/>
    <n v="0"/>
    <n v="0"/>
    <n v="0"/>
    <n v="0"/>
    <n v="0"/>
    <n v="0"/>
    <n v="222"/>
    <n v="1630.4"/>
    <n v="0"/>
    <n v="0"/>
  </r>
  <r>
    <x v="6"/>
    <s v="Bathroom Wiper Only Body (silver)"/>
    <s v="Component"/>
    <s v="Trading"/>
    <s v="Pcs."/>
    <m/>
    <n v="0"/>
    <n v="370"/>
    <n v="0"/>
    <n v="2694.16"/>
    <n v="0"/>
    <n v="0"/>
    <n v="0"/>
    <n v="0"/>
    <n v="0"/>
    <n v="0"/>
    <n v="48"/>
    <n v="8.1004799999999992"/>
    <n v="56.100479999999997"/>
    <n v="349.44"/>
    <n v="0"/>
    <n v="0"/>
    <n v="0"/>
    <n v="0"/>
    <n v="0"/>
    <n v="0"/>
    <n v="322"/>
    <n v="2344.65"/>
    <n v="0"/>
    <n v="0"/>
  </r>
  <r>
    <x v="6"/>
    <s v="Bathroom Wiper Only Body(M.B)"/>
    <s v="Component"/>
    <s v="Trading"/>
    <s v="Pcs."/>
    <m/>
    <n v="0"/>
    <n v="305"/>
    <n v="0"/>
    <n v="2207.64"/>
    <n v="0"/>
    <n v="0"/>
    <n v="0"/>
    <n v="0"/>
    <n v="0"/>
    <n v="0"/>
    <n v="48"/>
    <n v="8.1004799999999992"/>
    <n v="56.100479999999997"/>
    <n v="347.52"/>
    <n v="0"/>
    <n v="0"/>
    <n v="0"/>
    <n v="0"/>
    <n v="0"/>
    <n v="0"/>
    <n v="257"/>
    <n v="1860.21"/>
    <n v="0"/>
    <n v="0"/>
  </r>
  <r>
    <x v="6"/>
    <s v="Bathroom Wiper Only Body(pink)"/>
    <s v="Component"/>
    <s v="Trading"/>
    <s v="Pcs."/>
    <m/>
    <n v="0"/>
    <n v="729"/>
    <n v="0"/>
    <n v="5310.07"/>
    <n v="0"/>
    <n v="0"/>
    <n v="0"/>
    <n v="0"/>
    <n v="0"/>
    <n v="0"/>
    <n v="48"/>
    <n v="8.1004799999999992"/>
    <n v="56.100479999999997"/>
    <n v="349.44"/>
    <n v="0"/>
    <n v="0"/>
    <n v="0"/>
    <n v="0"/>
    <n v="0"/>
    <n v="0"/>
    <n v="681"/>
    <n v="4960.4399999999996"/>
    <n v="0"/>
    <n v="0"/>
  </r>
  <r>
    <x v="6"/>
    <s v="BFLY-016 MULTIPURPOSE NO.16(B)"/>
    <s v="Ghamela"/>
    <s v="Finished Good"/>
    <s v="Pcs."/>
    <n v="465"/>
    <n v="507"/>
    <n v="387"/>
    <n v="273.86"/>
    <n v="22360.51"/>
    <n v="0"/>
    <n v="0"/>
    <n v="0"/>
    <n v="0"/>
    <n v="0"/>
    <n v="0"/>
    <n v="0"/>
    <n v="0"/>
    <n v="0"/>
    <n v="0"/>
    <n v="196.209"/>
    <n v="0"/>
    <n v="0"/>
    <n v="0"/>
    <n v="0"/>
    <n v="0"/>
    <n v="387"/>
    <n v="22360.51"/>
    <n v="273.86"/>
    <n v="0"/>
  </r>
  <r>
    <x v="6"/>
    <s v="BFLY-016 MULTIPURPOSE NO.16(O)"/>
    <s v="Ghamela"/>
    <s v="Finished Good"/>
    <s v="Pcs."/>
    <n v="465"/>
    <n v="507"/>
    <n v="405"/>
    <n v="291.39999999999998"/>
    <n v="23192.15"/>
    <n v="0"/>
    <n v="0"/>
    <n v="0"/>
    <n v="0"/>
    <n v="0"/>
    <n v="0"/>
    <n v="0"/>
    <n v="0"/>
    <n v="0"/>
    <n v="0"/>
    <n v="205.33500000000001"/>
    <n v="0"/>
    <n v="0"/>
    <n v="0"/>
    <n v="0"/>
    <n v="0"/>
    <n v="405"/>
    <n v="23192.15"/>
    <n v="291.39999999999998"/>
    <n v="0"/>
  </r>
  <r>
    <x v="6"/>
    <s v="BFLY-016 MULTIPURPOSE NO.16(P)"/>
    <s v="Ghamela"/>
    <s v="Finished Good"/>
    <s v="Pcs."/>
    <n v="465"/>
    <n v="507"/>
    <n v="49"/>
    <n v="52.5"/>
    <n v="2818.06"/>
    <n v="0"/>
    <n v="0"/>
    <n v="0"/>
    <n v="0"/>
    <n v="0"/>
    <n v="0"/>
    <n v="0"/>
    <n v="0"/>
    <n v="0"/>
    <n v="0"/>
    <n v="24.843"/>
    <n v="0"/>
    <n v="0"/>
    <n v="0"/>
    <n v="0"/>
    <n v="0"/>
    <n v="49"/>
    <n v="2818.06"/>
    <n v="52.5"/>
    <n v="0"/>
  </r>
  <r>
    <x v="6"/>
    <s v="BFLY-017 ALLPURPOSE NO.17(B)"/>
    <s v="Ghamela"/>
    <s v="Finished Good"/>
    <s v="Pcs."/>
    <n v="415"/>
    <n v="452"/>
    <n v="417"/>
    <n v="1125.28"/>
    <n v="21680.19"/>
    <n v="0"/>
    <n v="0"/>
    <n v="0"/>
    <n v="0"/>
    <n v="75"/>
    <n v="4653.75"/>
    <n v="0"/>
    <n v="0"/>
    <n v="0"/>
    <n v="0"/>
    <n v="188.48400000000001"/>
    <n v="0"/>
    <n v="0"/>
    <n v="0"/>
    <n v="0"/>
    <n v="33.9"/>
    <n v="342"/>
    <n v="16480.79"/>
    <n v="1091.3799999999999"/>
    <n v="0"/>
  </r>
  <r>
    <x v="6"/>
    <s v="BFLY-017 ALLPURPOSE NO.17(O)"/>
    <s v="Ghamela"/>
    <s v="Finished Good"/>
    <s v="Pcs."/>
    <n v="415"/>
    <n v="452"/>
    <n v="795"/>
    <n v="387.7"/>
    <n v="41077.85"/>
    <n v="0"/>
    <n v="0"/>
    <n v="0"/>
    <n v="0"/>
    <n v="0"/>
    <n v="0"/>
    <n v="0"/>
    <n v="0"/>
    <n v="0"/>
    <n v="0"/>
    <n v="359.34"/>
    <n v="0"/>
    <n v="0"/>
    <n v="0"/>
    <n v="0"/>
    <n v="0"/>
    <n v="795"/>
    <n v="34617.72"/>
    <n v="387.7"/>
    <n v="0"/>
  </r>
  <r>
    <x v="6"/>
    <s v="BFLY-017 ALLPURPOSE NO.17(P)"/>
    <s v="Ghamela"/>
    <s v="Finished Good"/>
    <s v="Pcs."/>
    <n v="415"/>
    <n v="452"/>
    <n v="807"/>
    <n v="402.47"/>
    <n v="41857.14"/>
    <n v="0"/>
    <n v="0"/>
    <n v="0"/>
    <n v="0"/>
    <n v="75"/>
    <n v="4653.75"/>
    <n v="0"/>
    <n v="0"/>
    <n v="0"/>
    <n v="0"/>
    <n v="364.76400000000001"/>
    <n v="0"/>
    <n v="0"/>
    <n v="0"/>
    <n v="0"/>
    <n v="33.9"/>
    <n v="732"/>
    <n v="36670.31"/>
    <n v="368.57000000000005"/>
    <n v="0"/>
  </r>
  <r>
    <x v="6"/>
    <s v="BOPP TAPE BRN 48MM X 55 MTR(PM)"/>
    <s v="Packing Material"/>
    <s v="Trading"/>
    <s v="Pcs."/>
    <m/>
    <n v="0"/>
    <n v="24"/>
    <n v="1.08"/>
    <n v="3050.64"/>
    <n v="0"/>
    <n v="0"/>
    <n v="0"/>
    <n v="0"/>
    <n v="0"/>
    <n v="0"/>
    <n v="0"/>
    <n v="0"/>
    <n v="0"/>
    <n v="0"/>
    <n v="0"/>
    <n v="0"/>
    <n v="0"/>
    <n v="0"/>
    <n v="0"/>
    <n v="0"/>
    <n v="24"/>
    <n v="3050.64"/>
    <n v="1.08"/>
    <n v="0"/>
  </r>
  <r>
    <x v="6"/>
    <s v="Brown Cellotape(48MM X 55 MTR(PM)"/>
    <s v="Packing Material"/>
    <s v="Trading"/>
    <s v="Pcs."/>
    <m/>
    <n v="0"/>
    <n v="24"/>
    <n v="1.08"/>
    <n v="3050.64"/>
    <n v="0"/>
    <n v="0"/>
    <n v="0"/>
    <n v="0"/>
    <n v="0"/>
    <n v="0"/>
    <n v="0"/>
    <n v="0"/>
    <n v="0"/>
    <n v="0"/>
    <n v="0"/>
    <n v="0"/>
    <n v="0"/>
    <n v="0"/>
    <n v="0"/>
    <n v="0"/>
    <n v="24"/>
    <n v="3050.64"/>
    <n v="1.08"/>
    <n v="0"/>
  </r>
  <r>
    <x v="6"/>
    <s v="BULLDOZER FLOOR WIPER ONLY BLADE"/>
    <s v="NEAT &amp; CLEAN"/>
    <s v="Finished Good"/>
    <s v="Pcs."/>
    <m/>
    <m/>
    <m/>
    <n v="12.01"/>
    <m/>
    <m/>
    <m/>
    <m/>
    <m/>
    <m/>
    <m/>
    <m/>
    <m/>
    <n v="0"/>
    <m/>
    <n v="0"/>
    <n v="0"/>
    <n v="0"/>
    <n v="0"/>
    <n v="0"/>
    <n v="0"/>
    <m/>
    <m/>
    <n v="12.01"/>
    <n v="0"/>
  </r>
  <r>
    <x v="6"/>
    <s v="BULLDOZER FLOOR WIPER ONLY BLADE(SILICON"/>
    <s v="NEAT &amp; CLEAN"/>
    <s v="Finished Good"/>
    <s v="Pcs."/>
    <m/>
    <m/>
    <m/>
    <n v="6.64"/>
    <m/>
    <m/>
    <m/>
    <m/>
    <m/>
    <m/>
    <m/>
    <m/>
    <m/>
    <n v="0"/>
    <m/>
    <n v="0"/>
    <n v="0"/>
    <n v="0"/>
    <n v="0"/>
    <n v="0"/>
    <n v="0"/>
    <m/>
    <m/>
    <n v="6.64"/>
    <n v="0"/>
  </r>
  <r>
    <x v="6"/>
    <s v="BUTTERFLY COATED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Cap Body  3/4 (Pink)"/>
    <s v="Component"/>
    <s v="Trading"/>
    <s v="Pcs."/>
    <m/>
    <n v="0"/>
    <n v="1743"/>
    <n v="0"/>
    <n v="1351.93"/>
    <n v="0"/>
    <n v="0"/>
    <n v="0"/>
    <n v="0"/>
    <n v="0"/>
    <n v="0"/>
    <n v="0"/>
    <n v="0"/>
    <n v="0"/>
    <n v="0"/>
    <n v="0"/>
    <n v="0"/>
    <n v="0"/>
    <n v="0"/>
    <n v="0"/>
    <n v="0"/>
    <n v="1743"/>
    <n v="1351.93"/>
    <n v="0"/>
    <n v="0"/>
  </r>
  <r>
    <x v="6"/>
    <s v="Cap Body 3/4  (L. Blue)"/>
    <s v="Component"/>
    <s v="Trading"/>
    <s v="Pcs."/>
    <m/>
    <n v="0"/>
    <n v="1980"/>
    <n v="0"/>
    <n v="1523.56"/>
    <n v="0"/>
    <n v="0"/>
    <n v="0"/>
    <n v="0"/>
    <n v="0"/>
    <n v="0"/>
    <n v="0"/>
    <n v="0"/>
    <n v="0"/>
    <n v="0"/>
    <n v="0"/>
    <n v="0"/>
    <n v="0"/>
    <n v="0"/>
    <n v="0"/>
    <n v="0"/>
    <n v="1980"/>
    <n v="1523.56"/>
    <n v="0"/>
    <n v="0"/>
  </r>
  <r>
    <x v="6"/>
    <s v="Cap Body 3/4 (BL)"/>
    <s v="Rajeshwari"/>
    <s v="Trading"/>
    <s v="Pcs."/>
    <m/>
    <n v="0"/>
    <n v="7240"/>
    <n v="0"/>
    <n v="5379.01"/>
    <n v="0"/>
    <n v="0"/>
    <n v="0"/>
    <n v="0"/>
    <n v="0"/>
    <n v="0"/>
    <n v="0"/>
    <n v="0"/>
    <n v="0"/>
    <n v="0"/>
    <n v="0"/>
    <n v="0"/>
    <n v="0"/>
    <n v="0"/>
    <n v="0"/>
    <n v="0"/>
    <n v="7240"/>
    <n v="5379.01"/>
    <n v="0"/>
    <n v="0"/>
  </r>
  <r>
    <x v="6"/>
    <s v="Cap Body 3/4 (GR)"/>
    <s v="Rajeshwari"/>
    <s v="Trading"/>
    <s v="Pcs."/>
    <m/>
    <n v="0"/>
    <n v="708"/>
    <n v="0"/>
    <n v="546.39"/>
    <n v="0"/>
    <n v="0"/>
    <n v="0"/>
    <n v="0"/>
    <n v="0"/>
    <n v="0"/>
    <n v="0"/>
    <n v="0"/>
    <n v="0"/>
    <n v="0"/>
    <n v="0"/>
    <n v="0"/>
    <n v="0"/>
    <n v="0"/>
    <n v="0"/>
    <n v="0"/>
    <n v="708"/>
    <n v="546.39"/>
    <n v="0"/>
    <n v="0"/>
  </r>
  <r>
    <x v="6"/>
    <s v="Cap Body 3/4 (M.B)"/>
    <s v="Rajeshwari"/>
    <s v="Trading"/>
    <s v="Pcs."/>
    <m/>
    <n v="0"/>
    <n v="400"/>
    <n v="0"/>
    <n v="301.02"/>
    <n v="0"/>
    <n v="0"/>
    <n v="0"/>
    <n v="0"/>
    <n v="0"/>
    <n v="0"/>
    <n v="0"/>
    <n v="0"/>
    <n v="0"/>
    <n v="0"/>
    <n v="0"/>
    <n v="0"/>
    <n v="0"/>
    <n v="0"/>
    <n v="0"/>
    <n v="0"/>
    <n v="400"/>
    <n v="301.02"/>
    <n v="0"/>
    <n v="0"/>
  </r>
  <r>
    <x v="6"/>
    <s v="Cap Body 3/4 (MW)"/>
    <s v="Rajeshwari"/>
    <s v="Trading"/>
    <s v="Pcs."/>
    <m/>
    <n v="0"/>
    <n v="948"/>
    <n v="0"/>
    <n v="722.69"/>
    <n v="0"/>
    <n v="0"/>
    <n v="0"/>
    <n v="0"/>
    <n v="0"/>
    <n v="0"/>
    <n v="0"/>
    <n v="0"/>
    <n v="0"/>
    <n v="0"/>
    <n v="0"/>
    <n v="0"/>
    <n v="0"/>
    <n v="0"/>
    <n v="0"/>
    <n v="0"/>
    <n v="948"/>
    <n v="722.69"/>
    <n v="0"/>
    <n v="0"/>
  </r>
  <r>
    <x v="6"/>
    <s v="Cap Body 3/4 (silver)"/>
    <s v="Housekeeping"/>
    <s v="Trading"/>
    <s v="Pcs."/>
    <m/>
    <n v="0"/>
    <n v="164"/>
    <n v="0"/>
    <n v="124.41"/>
    <n v="0"/>
    <n v="0"/>
    <n v="0"/>
    <n v="0"/>
    <n v="0"/>
    <n v="0"/>
    <n v="0"/>
    <n v="0"/>
    <n v="0"/>
    <n v="0"/>
    <n v="0"/>
    <n v="0"/>
    <n v="0"/>
    <n v="0"/>
    <n v="0"/>
    <n v="0"/>
    <n v="164"/>
    <n v="124.41"/>
    <n v="0"/>
    <n v="0"/>
  </r>
  <r>
    <x v="6"/>
    <s v="CASTER 25mm Rev Nylon WHEEL"/>
    <s v="Component"/>
    <s v="Trading"/>
    <s v="Pcs."/>
    <m/>
    <n v="0"/>
    <n v="5216"/>
    <n v="219.43"/>
    <n v="28682.2"/>
    <n v="0"/>
    <n v="0"/>
    <n v="0"/>
    <n v="0"/>
    <n v="0"/>
    <n v="0"/>
    <n v="0"/>
    <n v="0"/>
    <n v="0"/>
    <n v="0"/>
    <n v="0"/>
    <n v="0"/>
    <n v="0"/>
    <n v="0"/>
    <n v="0"/>
    <n v="0"/>
    <n v="5216"/>
    <n v="28682.2"/>
    <n v="219.43"/>
    <n v="0"/>
  </r>
  <r>
    <x v="6"/>
    <s v="CHAIR ARMLESS (HEAVY)"/>
    <s v="MAHANANDA"/>
    <s v="Trading"/>
    <s v="Pcs."/>
    <m/>
    <n v="0"/>
    <n v="300"/>
    <n v="13.54"/>
    <n v="137295"/>
    <n v="0"/>
    <n v="0"/>
    <n v="0"/>
    <n v="0"/>
    <n v="0"/>
    <n v="0"/>
    <n v="0"/>
    <n v="0"/>
    <n v="0"/>
    <n v="0"/>
    <n v="0"/>
    <n v="0"/>
    <n v="0"/>
    <n v="0"/>
    <n v="0"/>
    <n v="0"/>
    <n v="300"/>
    <n v="137295"/>
    <n v="13.54"/>
    <n v="0"/>
  </r>
  <r>
    <x v="6"/>
    <s v="Corrosion Rust Preventive Spray"/>
    <s v="General"/>
    <s v="Trading"/>
    <s v="Pcs."/>
    <m/>
    <n v="0"/>
    <n v="100"/>
    <n v="3.39"/>
    <n v="19500"/>
    <n v="0"/>
    <n v="0"/>
    <n v="0"/>
    <n v="0"/>
    <n v="0"/>
    <n v="0"/>
    <n v="0"/>
    <n v="0"/>
    <n v="0"/>
    <n v="0"/>
    <n v="0"/>
    <n v="0"/>
    <n v="0"/>
    <n v="0"/>
    <n v="0"/>
    <n v="0"/>
    <n v="100"/>
    <n v="19500"/>
    <n v="3.39"/>
    <n v="0"/>
  </r>
  <r>
    <x v="6"/>
    <s v="DE0001 DEVNANDAN GOLD-24 (B)"/>
    <s v="Ghamela"/>
    <s v="Finished Good"/>
    <s v="Pcs."/>
    <n v="1500"/>
    <n v="1635"/>
    <n v="1"/>
    <n v="70.8"/>
    <n v="157.21"/>
    <n v="0"/>
    <n v="0"/>
    <n v="0"/>
    <n v="0"/>
    <n v="0"/>
    <n v="0"/>
    <n v="0"/>
    <n v="0"/>
    <n v="0"/>
    <n v="0"/>
    <n v="1.635"/>
    <n v="0"/>
    <n v="0"/>
    <n v="0"/>
    <n v="0"/>
    <n v="0"/>
    <n v="1"/>
    <n v="157.21"/>
    <n v="70.8"/>
    <n v="0"/>
  </r>
  <r>
    <x v="6"/>
    <s v="DE0001 DEVNANDAN GOLD-24 (O)"/>
    <s v="Ghamela"/>
    <s v="Finished Good"/>
    <s v="Pcs."/>
    <n v="1500"/>
    <n v="1635"/>
    <n v="-1"/>
    <n v="67.3"/>
    <n v="-155.86000000000001"/>
    <n v="0"/>
    <n v="0"/>
    <n v="0"/>
    <n v="0"/>
    <n v="0"/>
    <n v="0"/>
    <n v="0"/>
    <n v="0"/>
    <n v="0"/>
    <n v="0"/>
    <n v="-1.635"/>
    <n v="0"/>
    <n v="0"/>
    <n v="0"/>
    <n v="0"/>
    <n v="0"/>
    <n v="-1"/>
    <n v="-155.86000000000001"/>
    <n v="67.3"/>
    <n v="0"/>
  </r>
  <r>
    <x v="6"/>
    <s v="DE0001 DEVNANDAN GOLD-24 (P)"/>
    <s v="Ghamela"/>
    <s v="Finished Good"/>
    <s v="Pcs."/>
    <n v="1500"/>
    <n v="1635"/>
    <n v="-3"/>
    <n v="64.260000000000005"/>
    <n v="-468.54"/>
    <n v="0"/>
    <n v="0"/>
    <n v="0"/>
    <n v="0"/>
    <n v="0"/>
    <n v="0"/>
    <n v="0"/>
    <n v="0"/>
    <n v="0"/>
    <n v="0"/>
    <n v="-4.9050000000000002"/>
    <n v="0"/>
    <n v="0"/>
    <n v="0"/>
    <n v="0"/>
    <n v="0"/>
    <n v="-3"/>
    <n v="-468.54"/>
    <n v="64.260000000000005"/>
    <n v="0"/>
  </r>
  <r>
    <x v="6"/>
    <s v="DE0002 DEVNANDAN GOLD-21(B)"/>
    <s v="Ghamela"/>
    <s v="Finished Good"/>
    <s v="Pcs."/>
    <n v="1200"/>
    <n v="1308"/>
    <n v="9"/>
    <n v="66.22"/>
    <n v="1234.51"/>
    <n v="0"/>
    <n v="0"/>
    <n v="0"/>
    <n v="0"/>
    <n v="0"/>
    <n v="0"/>
    <n v="0"/>
    <n v="0"/>
    <n v="0"/>
    <n v="0"/>
    <n v="11.772"/>
    <n v="0"/>
    <n v="0"/>
    <n v="0"/>
    <n v="0"/>
    <n v="0"/>
    <n v="9"/>
    <n v="1234.51"/>
    <n v="66.22"/>
    <n v="0"/>
  </r>
  <r>
    <x v="6"/>
    <s v="DE0002 DEVNANDAN GOLD-21(O)"/>
    <s v="Ghamela"/>
    <s v="Finished Good"/>
    <s v="Pcs."/>
    <m/>
    <m/>
    <m/>
    <n v="55.15"/>
    <m/>
    <m/>
    <m/>
    <m/>
    <m/>
    <m/>
    <m/>
    <m/>
    <m/>
    <n v="0"/>
    <m/>
    <n v="0"/>
    <n v="0"/>
    <n v="0"/>
    <n v="0"/>
    <n v="0"/>
    <n v="0"/>
    <m/>
    <m/>
    <n v="55.15"/>
    <n v="0"/>
  </r>
  <r>
    <x v="6"/>
    <s v="DE0002 DEVNANDAN GOLD-21(P)"/>
    <s v="Ghamela"/>
    <s v="Finished Good"/>
    <s v="Pcs."/>
    <m/>
    <m/>
    <m/>
    <n v="55.15"/>
    <m/>
    <m/>
    <m/>
    <m/>
    <m/>
    <m/>
    <m/>
    <m/>
    <m/>
    <n v="0"/>
    <m/>
    <n v="0"/>
    <n v="0"/>
    <n v="0"/>
    <n v="0"/>
    <n v="0"/>
    <n v="0"/>
    <m/>
    <m/>
    <n v="55.15"/>
    <n v="0"/>
  </r>
  <r>
    <x v="6"/>
    <s v="DE0005 DEVNANDAN GOLD-19(B)"/>
    <s v="Ghamela"/>
    <s v="Finished Good"/>
    <s v="Pcs."/>
    <n v="720"/>
    <n v="785"/>
    <n v="22"/>
    <n v="538.98"/>
    <n v="1789.93"/>
    <n v="0"/>
    <n v="0"/>
    <n v="0"/>
    <n v="0"/>
    <n v="0"/>
    <n v="0"/>
    <n v="0"/>
    <n v="0"/>
    <n v="0"/>
    <n v="0"/>
    <n v="17.27"/>
    <n v="0"/>
    <n v="0"/>
    <n v="0"/>
    <n v="0"/>
    <n v="0"/>
    <n v="22"/>
    <n v="1789.93"/>
    <n v="538.98"/>
    <n v="0"/>
  </r>
  <r>
    <x v="6"/>
    <s v="DE0005 DEVNANDAN GOLD-19(MIX)"/>
    <s v="Ghamela"/>
    <s v="Finished Good"/>
    <s v="Pcs."/>
    <m/>
    <m/>
    <m/>
    <n v="102.43"/>
    <m/>
    <m/>
    <m/>
    <m/>
    <m/>
    <m/>
    <m/>
    <m/>
    <m/>
    <n v="0"/>
    <m/>
    <n v="0"/>
    <n v="0"/>
    <n v="0"/>
    <n v="0"/>
    <n v="0"/>
    <n v="0"/>
    <m/>
    <m/>
    <n v="102.43"/>
    <n v="0"/>
  </r>
  <r>
    <x v="6"/>
    <s v="DE0005 DEVNANDAN GOLD-19(O)"/>
    <s v="Ghamela"/>
    <s v="Finished Good"/>
    <s v="Pcs."/>
    <n v="720"/>
    <n v="785"/>
    <n v="-4"/>
    <n v="517.12"/>
    <n v="-329.98"/>
    <n v="0"/>
    <n v="0"/>
    <n v="0"/>
    <n v="0"/>
    <n v="0"/>
    <n v="0"/>
    <n v="0"/>
    <n v="0"/>
    <n v="0"/>
    <n v="0"/>
    <n v="-3.14"/>
    <n v="0"/>
    <n v="0"/>
    <n v="0"/>
    <n v="0"/>
    <n v="0"/>
    <n v="-4"/>
    <n v="-329.98"/>
    <n v="517.12"/>
    <n v="0"/>
  </r>
  <r>
    <x v="6"/>
    <s v="DE0005 DEVNANDAN GOLD-19(P)"/>
    <s v="Ghamela"/>
    <s v="Finished Good"/>
    <s v="Pcs."/>
    <n v="720"/>
    <n v="785"/>
    <n v="-14"/>
    <n v="508.71"/>
    <n v="-1157.26"/>
    <n v="0"/>
    <n v="0"/>
    <n v="0"/>
    <n v="0"/>
    <n v="0"/>
    <n v="0"/>
    <n v="0"/>
    <n v="0"/>
    <n v="0"/>
    <n v="0"/>
    <n v="-10.99"/>
    <n v="0"/>
    <n v="0"/>
    <n v="0"/>
    <n v="0"/>
    <n v="0"/>
    <n v="-14"/>
    <n v="-1157.26"/>
    <n v="508.71"/>
    <n v="0"/>
  </r>
  <r>
    <x v="6"/>
    <s v="DE1007 DEVNANDAN BKT 5.LTR(B)"/>
    <s v="Bucket"/>
    <s v="Finished Good"/>
    <s v="Pcs."/>
    <m/>
    <m/>
    <m/>
    <n v="20.54"/>
    <m/>
    <m/>
    <m/>
    <m/>
    <m/>
    <m/>
    <m/>
    <m/>
    <m/>
    <n v="0"/>
    <m/>
    <n v="0"/>
    <n v="0"/>
    <n v="0"/>
    <n v="0"/>
    <n v="0"/>
    <n v="0"/>
    <m/>
    <m/>
    <n v="20.54"/>
    <n v="0"/>
  </r>
  <r>
    <x v="6"/>
    <s v="DE1007 DEVNANDAN BKT 5.LTR(O)"/>
    <s v="Bucket"/>
    <s v="Finished Good"/>
    <s v="Pcs."/>
    <m/>
    <m/>
    <m/>
    <n v="20.22"/>
    <m/>
    <m/>
    <m/>
    <m/>
    <m/>
    <m/>
    <m/>
    <m/>
    <m/>
    <n v="0"/>
    <m/>
    <n v="0"/>
    <n v="0"/>
    <n v="0"/>
    <n v="0"/>
    <n v="0"/>
    <n v="0"/>
    <m/>
    <m/>
    <n v="20.22"/>
    <n v="0"/>
  </r>
  <r>
    <x v="6"/>
    <s v="DE1007 DEVNANDAN BKT 5.LTR(P)"/>
    <s v="Bucket"/>
    <s v="Finished Good"/>
    <s v="Pcs."/>
    <m/>
    <m/>
    <m/>
    <n v="34.200000000000003"/>
    <m/>
    <m/>
    <m/>
    <m/>
    <m/>
    <m/>
    <m/>
    <m/>
    <m/>
    <n v="0"/>
    <m/>
    <n v="0"/>
    <n v="0"/>
    <n v="0"/>
    <n v="0"/>
    <n v="0"/>
    <n v="0"/>
    <m/>
    <m/>
    <n v="34.200000000000003"/>
    <n v="0"/>
  </r>
  <r>
    <x v="6"/>
    <s v="EMP Lock &amp; Safe 1104"/>
    <s v="EMPORIUM"/>
    <s v="Finished Good"/>
    <s v="Pcs."/>
    <m/>
    <m/>
    <m/>
    <n v="10.43"/>
    <m/>
    <m/>
    <m/>
    <m/>
    <m/>
    <m/>
    <m/>
    <m/>
    <m/>
    <n v="0"/>
    <m/>
    <n v="0"/>
    <n v="0"/>
    <n v="0"/>
    <n v="0"/>
    <n v="0"/>
    <n v="0"/>
    <m/>
    <m/>
    <n v="10.43"/>
    <n v="0"/>
  </r>
  <r>
    <x v="6"/>
    <s v="ENVELOP"/>
    <s v="General"/>
    <s v="Trading"/>
    <s v="Pcs."/>
    <m/>
    <n v="0"/>
    <n v="1000"/>
    <n v="0"/>
    <n v="1700"/>
    <n v="0"/>
    <n v="0"/>
    <n v="0"/>
    <n v="0"/>
    <n v="0"/>
    <n v="0"/>
    <n v="0"/>
    <n v="0"/>
    <n v="0"/>
    <n v="0"/>
    <n v="0"/>
    <n v="0"/>
    <n v="0"/>
    <n v="0"/>
    <n v="0"/>
    <n v="0"/>
    <n v="1000"/>
    <n v="1700"/>
    <n v="0"/>
    <n v="0"/>
  </r>
  <r>
    <x v="6"/>
    <s v="Floor Wiper Sheet 16&quot; (Lining)"/>
    <s v="Component"/>
    <s v="Trading"/>
    <s v="Pcs."/>
    <m/>
    <n v="0"/>
    <n v="1701"/>
    <n v="0"/>
    <n v="11002.58"/>
    <n v="0"/>
    <n v="0"/>
    <n v="0"/>
    <n v="0"/>
    <n v="0"/>
    <n v="0"/>
    <n v="0"/>
    <n v="0"/>
    <n v="0"/>
    <n v="0"/>
    <n v="0"/>
    <n v="0"/>
    <n v="0"/>
    <n v="0"/>
    <n v="0"/>
    <n v="0"/>
    <n v="1701"/>
    <n v="11002.58"/>
    <n v="0"/>
    <n v="0"/>
  </r>
  <r>
    <x v="6"/>
    <s v="Floor Wiper Sheet 16&quot; (mix colour)"/>
    <s v="Component"/>
    <s v="Trading"/>
    <s v="Pcs."/>
    <m/>
    <n v="0"/>
    <n v="2610"/>
    <n v="0"/>
    <n v="10440"/>
    <n v="0"/>
    <n v="0"/>
    <n v="0"/>
    <n v="0"/>
    <n v="0"/>
    <n v="0"/>
    <n v="120"/>
    <n v="20.251200000000001"/>
    <n v="140.25120000000001"/>
    <n v="480"/>
    <n v="0"/>
    <n v="0"/>
    <n v="0"/>
    <n v="0"/>
    <n v="0"/>
    <n v="0"/>
    <n v="2490"/>
    <n v="9960"/>
    <n v="0"/>
    <n v="0"/>
  </r>
  <r>
    <x v="6"/>
    <s v="FRIDPN605 Showel Dustpan With Patti"/>
    <s v="FRISCH"/>
    <s v="Finished Good"/>
    <s v="Pcs."/>
    <n v="110"/>
    <n v="120"/>
    <n v="-62"/>
    <n v="26.18"/>
    <n v="-961.39"/>
    <n v="0"/>
    <n v="0"/>
    <n v="0"/>
    <n v="0"/>
    <n v="0"/>
    <n v="0"/>
    <n v="0"/>
    <n v="0"/>
    <n v="0"/>
    <n v="0"/>
    <n v="-7.44"/>
    <n v="0"/>
    <n v="0"/>
    <n v="0"/>
    <n v="0"/>
    <n v="0"/>
    <n v="-62"/>
    <n v="-961.39"/>
    <n v="26.18"/>
    <n v="0"/>
  </r>
  <r>
    <x v="6"/>
    <s v="HAND TROLLY"/>
    <s v="Component"/>
    <s v="Trading"/>
    <s v="Pcs."/>
    <m/>
    <n v="0"/>
    <n v="1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.05"/>
    <n v="0"/>
  </r>
  <r>
    <x v="6"/>
    <s v="HDPE 17NO.TOKER(B)"/>
    <s v="Ghamela"/>
    <s v="Trading"/>
    <s v="Pcs."/>
    <m/>
    <n v="0"/>
    <n v="176"/>
    <n v="7.95"/>
    <n v="12215.2"/>
    <n v="0"/>
    <n v="0"/>
    <n v="0"/>
    <n v="0"/>
    <n v="0"/>
    <n v="0"/>
    <n v="0"/>
    <n v="0"/>
    <n v="0"/>
    <n v="0"/>
    <n v="0"/>
    <n v="0"/>
    <n v="0"/>
    <n v="0"/>
    <n v="0"/>
    <n v="0"/>
    <n v="176"/>
    <n v="12215.2"/>
    <n v="7.95"/>
    <n v="0"/>
  </r>
  <r>
    <x v="6"/>
    <s v="IRON CHAIN (HANGING PURPOSE)"/>
    <s v="Component"/>
    <s v="Trading"/>
    <s v="Pcs."/>
    <m/>
    <n v="0"/>
    <n v="10159"/>
    <n v="606.63"/>
    <n v="71113"/>
    <n v="0"/>
    <n v="0"/>
    <n v="0"/>
    <n v="0"/>
    <n v="0"/>
    <n v="0"/>
    <n v="0"/>
    <n v="0"/>
    <n v="0"/>
    <n v="0"/>
    <n v="0"/>
    <n v="0"/>
    <n v="0"/>
    <n v="0"/>
    <n v="0"/>
    <n v="0"/>
    <n v="10159"/>
    <n v="71113"/>
    <n v="606.63"/>
    <n v="0"/>
  </r>
  <r>
    <x v="6"/>
    <s v="Kitchen wiper Only Blade"/>
    <s v="Component"/>
    <s v="Trading"/>
    <s v="Pcs."/>
    <m/>
    <n v="0"/>
    <n v="2053"/>
    <n v="22.26"/>
    <n v="1665.48"/>
    <n v="0"/>
    <n v="0"/>
    <n v="3500"/>
    <n v="2836.4"/>
    <n v="0"/>
    <n v="0"/>
    <n v="4692"/>
    <n v="791.82192000000009"/>
    <n v="5483.8219200000003"/>
    <n v="3800.52"/>
    <n v="0"/>
    <n v="0"/>
    <n v="0"/>
    <n v="0"/>
    <n v="0"/>
    <n v="0"/>
    <n v="861"/>
    <n v="698.02"/>
    <n v="22.26"/>
    <n v="0"/>
  </r>
  <r>
    <x v="6"/>
    <s v="LINEAR ONE PLY ROLL"/>
    <s v="Packing Material"/>
    <s v="Trading"/>
    <s v="Kgs."/>
    <m/>
    <n v="0"/>
    <n v="159.4"/>
    <n v="2.2799999999999998"/>
    <n v="4673"/>
    <n v="0"/>
    <n v="0"/>
    <n v="0"/>
    <n v="0"/>
    <n v="0"/>
    <n v="0"/>
    <n v="0"/>
    <n v="0"/>
    <n v="0"/>
    <n v="0"/>
    <n v="0"/>
    <n v="0"/>
    <n v="0"/>
    <n v="0"/>
    <n v="0"/>
    <n v="0"/>
    <n v="159.4"/>
    <n v="4673"/>
    <n v="2.2799999999999998"/>
    <n v="0"/>
  </r>
  <r>
    <x v="6"/>
    <s v="Little Champ Only Body"/>
    <s v="Kitchenware"/>
    <s v="Trading"/>
    <s v="Pcs."/>
    <m/>
    <n v="0"/>
    <n v="0"/>
    <n v="0"/>
    <n v="0"/>
    <n v="0"/>
    <n v="0"/>
    <n v="4692"/>
    <n v="41153.15"/>
    <n v="0"/>
    <n v="0"/>
    <n v="4692"/>
    <n v="791.82192000000009"/>
    <n v="5483.8219200000003"/>
    <n v="41148.839999999997"/>
    <n v="0"/>
    <n v="0"/>
    <n v="0"/>
    <n v="0"/>
    <n v="0"/>
    <n v="0"/>
    <n v="0"/>
    <n v="0"/>
    <n v="0"/>
    <n v="0"/>
  </r>
  <r>
    <x v="6"/>
    <s v="Lock &amp; Safe Only Container (1104)"/>
    <s v="Rajeshwari"/>
    <s v="Trading"/>
    <s v="Pcs."/>
    <m/>
    <n v="0"/>
    <n v="408"/>
    <n v="138.11000000000001"/>
    <n v="6190.81"/>
    <n v="0"/>
    <n v="0"/>
    <n v="0"/>
    <n v="0"/>
    <n v="0"/>
    <n v="0"/>
    <n v="0"/>
    <n v="0"/>
    <n v="0"/>
    <n v="0"/>
    <n v="0"/>
    <n v="0"/>
    <n v="0"/>
    <n v="0"/>
    <n v="0"/>
    <n v="0"/>
    <n v="408"/>
    <n v="6190.81"/>
    <n v="138.11000000000001"/>
    <n v="0"/>
  </r>
  <r>
    <x v="6"/>
    <s v="Lock &amp; Safe Only Lid (1104)"/>
    <s v="Rajeshwari"/>
    <s v="Finished Good"/>
    <s v="Pcs."/>
    <n v="95"/>
    <n v="104"/>
    <n v="165"/>
    <n v="719.65"/>
    <n v="1188.3499999999999"/>
    <n v="0"/>
    <n v="0"/>
    <n v="0"/>
    <n v="0"/>
    <n v="0"/>
    <n v="0"/>
    <n v="0"/>
    <n v="0"/>
    <n v="0"/>
    <n v="0"/>
    <n v="17.16"/>
    <n v="0"/>
    <n v="0"/>
    <n v="0"/>
    <n v="0"/>
    <n v="0"/>
    <n v="165"/>
    <n v="1188.3499999999999"/>
    <n v="719.65"/>
    <n v="0"/>
  </r>
  <r>
    <x v="6"/>
    <s v="M.S. PIPE48&quot;"/>
    <s v="Housekeeping"/>
    <s v="Trading"/>
    <s v="Pcs."/>
    <m/>
    <n v="0"/>
    <n v="346"/>
    <n v="15.62"/>
    <n v="7958"/>
    <n v="0"/>
    <n v="0"/>
    <n v="0"/>
    <n v="0"/>
    <n v="0"/>
    <n v="0"/>
    <n v="0"/>
    <n v="0"/>
    <n v="0"/>
    <n v="0"/>
    <n v="0"/>
    <n v="0"/>
    <n v="0"/>
    <n v="0"/>
    <n v="0"/>
    <n v="0"/>
    <n v="346"/>
    <n v="7958"/>
    <n v="15.62"/>
    <n v="0"/>
  </r>
  <r>
    <x v="6"/>
    <s v="M.S.PIPE 40&quot;"/>
    <s v="Housekeeping"/>
    <s v="Trading"/>
    <s v="Pcs."/>
    <m/>
    <n v="0"/>
    <n v="470"/>
    <n v="21.22"/>
    <n v="9870"/>
    <n v="0"/>
    <n v="0"/>
    <n v="0"/>
    <n v="0"/>
    <n v="0"/>
    <n v="0"/>
    <n v="0"/>
    <n v="0"/>
    <n v="0"/>
    <n v="0"/>
    <n v="0"/>
    <n v="0"/>
    <n v="0"/>
    <n v="0"/>
    <n v="0"/>
    <n v="0"/>
    <n v="470"/>
    <n v="9870"/>
    <n v="21.22"/>
    <n v="0"/>
  </r>
  <r>
    <x v="6"/>
    <s v="MASTI FLOOR WIPER"/>
    <s v="NEAT &amp; CLEAN"/>
    <s v="Trading"/>
    <s v="Pcs."/>
    <m/>
    <n v="0"/>
    <n v="-806"/>
    <n v="0"/>
    <n v="-38354.639999999999"/>
    <n v="0"/>
    <n v="0"/>
    <n v="0"/>
    <n v="0"/>
    <n v="0"/>
    <n v="0"/>
    <n v="0"/>
    <n v="0"/>
    <n v="0"/>
    <n v="0"/>
    <n v="0"/>
    <n v="0"/>
    <n v="0"/>
    <n v="0"/>
    <n v="0"/>
    <n v="0"/>
    <n v="-806"/>
    <n v="-38354.639999999999"/>
    <n v="0"/>
    <n v="0"/>
  </r>
  <r>
    <x v="6"/>
    <s v="MASTI FLOOR WIPER ONLY BLADE"/>
    <s v="NEAT &amp; CLEAN"/>
    <s v="Finished Good"/>
    <s v="Pcs."/>
    <m/>
    <m/>
    <m/>
    <n v="15.69"/>
    <m/>
    <m/>
    <m/>
    <m/>
    <m/>
    <m/>
    <m/>
    <m/>
    <m/>
    <n v="0"/>
    <m/>
    <n v="0"/>
    <n v="0"/>
    <n v="0"/>
    <n v="0"/>
    <n v="0"/>
    <n v="0"/>
    <m/>
    <m/>
    <n v="15.69"/>
    <n v="0"/>
  </r>
  <r>
    <x v="6"/>
    <s v="MASTI FLOOR WIPER ONLY BLADE SILICON"/>
    <s v="NEAT &amp; CLEAN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MODERN BATHROOM WIPER BLADE-904"/>
    <s v="Component"/>
    <s v="Trading"/>
    <s v="Pcs."/>
    <m/>
    <n v="0"/>
    <n v="1133"/>
    <n v="0"/>
    <n v="6191.73"/>
    <n v="0"/>
    <n v="0"/>
    <n v="0"/>
    <n v="0"/>
    <n v="0"/>
    <n v="0"/>
    <n v="0"/>
    <n v="0"/>
    <n v="0"/>
    <n v="0"/>
    <n v="0"/>
    <n v="0"/>
    <n v="0"/>
    <n v="0"/>
    <n v="0"/>
    <n v="0"/>
    <n v="1133"/>
    <n v="6191.73"/>
    <n v="0"/>
    <n v="0"/>
  </r>
  <r>
    <x v="6"/>
    <s v="Modern Wiper Only Body 904"/>
    <s v="Component"/>
    <s v="Trading"/>
    <s v="Pcs."/>
    <m/>
    <n v="0"/>
    <n v="5400"/>
    <n v="0"/>
    <n v="42932.91"/>
    <n v="0"/>
    <n v="0"/>
    <n v="0"/>
    <n v="0"/>
    <n v="0"/>
    <n v="0"/>
    <n v="120"/>
    <n v="20.251200000000001"/>
    <n v="140.25120000000001"/>
    <n v="954"/>
    <n v="0"/>
    <n v="0"/>
    <n v="0"/>
    <n v="0"/>
    <n v="0"/>
    <n v="0"/>
    <n v="5280"/>
    <n v="41978.85"/>
    <n v="0"/>
    <n v="0"/>
  </r>
  <r>
    <x v="6"/>
    <s v="Multipurpose Drum 210Ltr.Lid (Black)"/>
    <s v="BLOW MOULDING"/>
    <s v="Trading"/>
    <s v="Pcs."/>
    <m/>
    <n v="0"/>
    <n v="5"/>
    <n v="0.23"/>
    <n v="629.85"/>
    <n v="0"/>
    <n v="0"/>
    <n v="0"/>
    <n v="0"/>
    <n v="0"/>
    <n v="0"/>
    <n v="0"/>
    <n v="0"/>
    <n v="0"/>
    <n v="0"/>
    <n v="0"/>
    <n v="0"/>
    <n v="0"/>
    <n v="0"/>
    <n v="0"/>
    <n v="0"/>
    <n v="5"/>
    <n v="629.85"/>
    <n v="0.23"/>
    <n v="0"/>
  </r>
  <r>
    <x v="6"/>
    <s v="Multipurpose Drum 210Ltr.With Lid"/>
    <s v="BLOW MOULDING"/>
    <s v="Trading"/>
    <s v="Pcs."/>
    <m/>
    <n v="0"/>
    <n v="4"/>
    <n v="0.18"/>
    <n v="4589.88"/>
    <n v="0"/>
    <n v="0"/>
    <n v="0"/>
    <n v="0"/>
    <n v="0"/>
    <n v="0"/>
    <n v="0"/>
    <n v="0"/>
    <n v="0"/>
    <n v="0"/>
    <n v="0"/>
    <n v="0"/>
    <n v="0"/>
    <n v="0"/>
    <n v="0"/>
    <n v="0"/>
    <n v="4"/>
    <n v="4589.88"/>
    <n v="0.18"/>
    <n v="0"/>
  </r>
  <r>
    <x v="6"/>
    <s v="MULTIPURPOSE TROLLY 702 BLUE"/>
    <s v="Housekeeping"/>
    <s v="Trading"/>
    <s v="Pcs."/>
    <m/>
    <n v="0"/>
    <n v="0"/>
    <n v="0"/>
    <n v="0"/>
    <n v="0"/>
    <n v="0"/>
    <n v="305"/>
    <n v="6303.64"/>
    <n v="0"/>
    <n v="0"/>
    <n v="0"/>
    <n v="0"/>
    <n v="0"/>
    <n v="0"/>
    <n v="0"/>
    <n v="0"/>
    <n v="0"/>
    <n v="0"/>
    <n v="0"/>
    <n v="0"/>
    <n v="305"/>
    <n v="6303.64"/>
    <n v="0"/>
    <n v="0"/>
  </r>
  <r>
    <x v="6"/>
    <s v="MULTIPURPOSE TROLLY 702 RED"/>
    <s v="Housekeeping"/>
    <s v="Trading"/>
    <s v="Pcs."/>
    <m/>
    <n v="0"/>
    <n v="0"/>
    <n v="0"/>
    <n v="0"/>
    <n v="0"/>
    <n v="0"/>
    <n v="250"/>
    <n v="5177.09"/>
    <n v="0"/>
    <n v="0"/>
    <n v="0"/>
    <n v="0"/>
    <n v="0"/>
    <n v="0"/>
    <n v="0"/>
    <n v="0"/>
    <n v="0"/>
    <n v="0"/>
    <n v="0"/>
    <n v="0"/>
    <n v="250"/>
    <n v="5177.09"/>
    <n v="0"/>
    <n v="0"/>
  </r>
  <r>
    <x v="6"/>
    <s v="NIPPLE 12 X 1/2 BSP"/>
    <s v="General"/>
    <s v="Trading"/>
    <s v="Pcs."/>
    <m/>
    <n v="0"/>
    <n v="15"/>
    <n v="0.68"/>
    <n v="450"/>
    <n v="0"/>
    <n v="0"/>
    <n v="0"/>
    <n v="0"/>
    <n v="0"/>
    <n v="0"/>
    <n v="0"/>
    <n v="0"/>
    <n v="0"/>
    <n v="0"/>
    <n v="0"/>
    <n v="0"/>
    <n v="0"/>
    <n v="0"/>
    <n v="0"/>
    <n v="0"/>
    <n v="15"/>
    <n v="450"/>
    <n v="0.68"/>
    <n v="0"/>
  </r>
  <r>
    <x v="6"/>
    <s v="NIPPLE 20 X 1/4 BSP"/>
    <s v="General"/>
    <s v="Trading"/>
    <s v="Pcs."/>
    <m/>
    <n v="0"/>
    <n v="50"/>
    <n v="2.2599999999999998"/>
    <n v="1200"/>
    <n v="0"/>
    <n v="0"/>
    <n v="0"/>
    <n v="0"/>
    <n v="0"/>
    <n v="0"/>
    <n v="0"/>
    <n v="0"/>
    <n v="0"/>
    <n v="0"/>
    <n v="0"/>
    <n v="0"/>
    <n v="0"/>
    <n v="0"/>
    <n v="0"/>
    <n v="0"/>
    <n v="50"/>
    <n v="1200"/>
    <n v="2.2599999999999998"/>
    <n v="0"/>
  </r>
  <r>
    <x v="6"/>
    <s v="O-11LTR BKT (B)"/>
    <s v="Ossam"/>
    <s v="Finished Good"/>
    <s v="Pcs."/>
    <n v="375"/>
    <n v="409"/>
    <n v="8"/>
    <n v="121.25"/>
    <n v="1408"/>
    <n v="0"/>
    <n v="0"/>
    <n v="0"/>
    <n v="0"/>
    <n v="0"/>
    <n v="0"/>
    <n v="0"/>
    <n v="0"/>
    <n v="0"/>
    <n v="0"/>
    <n v="3.2719999999999998"/>
    <n v="0"/>
    <n v="0"/>
    <n v="30"/>
    <n v="30"/>
    <n v="0"/>
    <n v="8"/>
    <n v="1408"/>
    <n v="151.25"/>
    <n v="0"/>
  </r>
  <r>
    <x v="6"/>
    <s v="O-11LTR BKT (MW)"/>
    <s v="Ossam"/>
    <s v="Finished Good"/>
    <s v="Pcs."/>
    <n v="375"/>
    <n v="409"/>
    <n v="291"/>
    <n v="7.69"/>
    <n v="51216"/>
    <n v="0"/>
    <n v="0"/>
    <n v="0"/>
    <n v="0"/>
    <n v="0"/>
    <n v="0"/>
    <n v="0"/>
    <n v="0"/>
    <n v="0"/>
    <n v="0"/>
    <n v="119.01900000000001"/>
    <n v="0"/>
    <n v="0"/>
    <n v="0"/>
    <n v="0"/>
    <n v="0"/>
    <n v="291"/>
    <n v="51216"/>
    <n v="7.69"/>
    <n v="0"/>
  </r>
  <r>
    <x v="6"/>
    <s v="O-11LTR BKT (S)"/>
    <s v="Ossam"/>
    <s v="Finished Good"/>
    <s v="Pcs."/>
    <n v="375"/>
    <n v="409"/>
    <n v="184"/>
    <n v="8.31"/>
    <n v="32384"/>
    <n v="0"/>
    <n v="0"/>
    <n v="0"/>
    <n v="0"/>
    <n v="0"/>
    <n v="0"/>
    <n v="0"/>
    <n v="0"/>
    <n v="0"/>
    <n v="0"/>
    <n v="75.256"/>
    <n v="0"/>
    <n v="0"/>
    <n v="0"/>
    <n v="0"/>
    <n v="0"/>
    <n v="184"/>
    <n v="32384"/>
    <n v="8.31"/>
    <n v="0"/>
  </r>
  <r>
    <x v="6"/>
    <s v="O-11LTR BKT(MB)"/>
    <s v="Ossam"/>
    <s v="Finished Good"/>
    <s v="Pcs."/>
    <n v="375"/>
    <n v="409"/>
    <n v="211"/>
    <n v="109.52"/>
    <n v="37136"/>
    <n v="0"/>
    <n v="0"/>
    <n v="0"/>
    <n v="0"/>
    <n v="0"/>
    <n v="0"/>
    <n v="0"/>
    <n v="0"/>
    <n v="0"/>
    <n v="0"/>
    <n v="86.299000000000007"/>
    <n v="0"/>
    <n v="0"/>
    <n v="20"/>
    <n v="20"/>
    <n v="0"/>
    <n v="211"/>
    <n v="37136"/>
    <n v="129.51999999999998"/>
    <n v="0"/>
  </r>
  <r>
    <x v="6"/>
    <s v="O-11LTR BKT(P)"/>
    <s v="Ossam"/>
    <s v="Finished Good"/>
    <s v="Pcs."/>
    <n v="375"/>
    <n v="409"/>
    <n v="83"/>
    <n v="56.47"/>
    <n v="14608"/>
    <n v="0"/>
    <n v="0"/>
    <n v="0"/>
    <n v="0"/>
    <n v="0"/>
    <n v="0"/>
    <n v="0"/>
    <n v="0"/>
    <n v="0"/>
    <n v="0"/>
    <n v="33.947000000000003"/>
    <n v="0"/>
    <n v="0"/>
    <n v="10"/>
    <n v="10"/>
    <n v="0"/>
    <n v="83"/>
    <n v="14608"/>
    <n v="66.47"/>
    <n v="0"/>
  </r>
  <r>
    <x v="6"/>
    <s v="O-13LTR BKT (B)"/>
    <s v="Ossam"/>
    <s v="Finished Good"/>
    <s v="Pcs."/>
    <n v="460"/>
    <n v="501"/>
    <n v="22"/>
    <n v="126.81"/>
    <n v="4400"/>
    <n v="0"/>
    <n v="0"/>
    <n v="0"/>
    <n v="0"/>
    <n v="0"/>
    <n v="0"/>
    <n v="0"/>
    <n v="0"/>
    <n v="0"/>
    <n v="0"/>
    <n v="11.022"/>
    <n v="0"/>
    <n v="0"/>
    <n v="40"/>
    <n v="40"/>
    <n v="0"/>
    <n v="22"/>
    <n v="4400"/>
    <n v="166.81"/>
    <n v="0"/>
  </r>
  <r>
    <x v="6"/>
    <s v="O-13LTR BKT (MB)"/>
    <s v="Ossam"/>
    <s v="Finished Good"/>
    <s v="Pcs."/>
    <n v="460"/>
    <n v="501"/>
    <n v="139"/>
    <n v="52.6"/>
    <n v="27800"/>
    <n v="0"/>
    <n v="0"/>
    <n v="0"/>
    <n v="0"/>
    <n v="0"/>
    <n v="0"/>
    <n v="0"/>
    <n v="0"/>
    <n v="0"/>
    <n v="0"/>
    <n v="69.638999999999996"/>
    <n v="0"/>
    <n v="0"/>
    <n v="10"/>
    <n v="10"/>
    <n v="0"/>
    <n v="139"/>
    <n v="10286"/>
    <n v="62.6"/>
    <n v="0"/>
  </r>
  <r>
    <x v="6"/>
    <s v="O-13LTR BKT (MW)"/>
    <s v="Ossam"/>
    <s v="Finished Good"/>
    <s v="Pcs."/>
    <n v="460"/>
    <n v="501"/>
    <n v="199"/>
    <n v="2.15"/>
    <n v="39800"/>
    <n v="0"/>
    <n v="0"/>
    <n v="0"/>
    <n v="0"/>
    <n v="0"/>
    <n v="0"/>
    <n v="0"/>
    <n v="0"/>
    <n v="0"/>
    <n v="0"/>
    <n v="99.698999999999998"/>
    <n v="0"/>
    <n v="0"/>
    <n v="0"/>
    <n v="0"/>
    <n v="0"/>
    <n v="199"/>
    <n v="14726"/>
    <n v="2.15"/>
    <n v="0"/>
  </r>
  <r>
    <x v="6"/>
    <s v="O-13LTR BKT (P)"/>
    <s v="Ossam"/>
    <s v="Finished Good"/>
    <s v="Pcs."/>
    <n v="460"/>
    <n v="501"/>
    <n v="29"/>
    <n v="167.13"/>
    <n v="5800"/>
    <n v="0"/>
    <n v="0"/>
    <n v="0"/>
    <n v="0"/>
    <n v="0"/>
    <n v="0"/>
    <n v="0"/>
    <n v="0"/>
    <n v="0"/>
    <n v="0"/>
    <n v="14.529"/>
    <n v="0"/>
    <n v="0"/>
    <n v="40"/>
    <n v="40"/>
    <n v="0"/>
    <n v="29"/>
    <n v="5800"/>
    <n v="207.13"/>
    <n v="0"/>
  </r>
  <r>
    <x v="6"/>
    <s v="O-13LTR BKT (S)"/>
    <s v="Ossam"/>
    <s v="Finished Good"/>
    <s v="Pcs."/>
    <n v="460"/>
    <n v="501"/>
    <n v="117"/>
    <n v="58.45"/>
    <n v="23400"/>
    <n v="0"/>
    <n v="0"/>
    <n v="0"/>
    <n v="0"/>
    <n v="0"/>
    <n v="0"/>
    <n v="0"/>
    <n v="0"/>
    <n v="0"/>
    <n v="0"/>
    <n v="58.616999999999997"/>
    <n v="0"/>
    <n v="0"/>
    <n v="10"/>
    <n v="10"/>
    <n v="0"/>
    <n v="117"/>
    <n v="23400"/>
    <n v="68.45"/>
    <n v="0"/>
  </r>
  <r>
    <x v="6"/>
    <s v="O-18LTR BKT (B)"/>
    <s v="Ossam"/>
    <s v="Trading"/>
    <s v="Pcs."/>
    <m/>
    <n v="0"/>
    <n v="-1"/>
    <n v="0"/>
    <n v="-236"/>
    <n v="0"/>
    <n v="0"/>
    <n v="0"/>
    <n v="0"/>
    <n v="0"/>
    <n v="0"/>
    <n v="0"/>
    <n v="0"/>
    <n v="0"/>
    <n v="0"/>
    <n v="0"/>
    <n v="0"/>
    <n v="0"/>
    <n v="0"/>
    <n v="0"/>
    <n v="0"/>
    <n v="-1"/>
    <n v="-236"/>
    <n v="0"/>
    <n v="0"/>
  </r>
  <r>
    <x v="6"/>
    <s v="O-18LTR BKT (MB)"/>
    <s v="Ossam"/>
    <s v="Trading"/>
    <s v="Pcs."/>
    <m/>
    <n v="0"/>
    <n v="10"/>
    <n v="0.45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.45"/>
    <n v="0"/>
  </r>
  <r>
    <x v="6"/>
    <s v="O-18LTR BKT (MW)"/>
    <s v="Ossam"/>
    <s v="Finished Good"/>
    <s v="Pcs."/>
    <n v="555"/>
    <n v="605"/>
    <n v="8"/>
    <n v="103.57"/>
    <n v="1888"/>
    <n v="0"/>
    <n v="0"/>
    <n v="0"/>
    <n v="0"/>
    <n v="0"/>
    <n v="0"/>
    <n v="0"/>
    <n v="0"/>
    <n v="0"/>
    <n v="0"/>
    <n v="4.84"/>
    <n v="0"/>
    <n v="0"/>
    <n v="20"/>
    <n v="20"/>
    <n v="0"/>
    <n v="8"/>
    <n v="1888"/>
    <n v="123.57"/>
    <n v="0"/>
  </r>
  <r>
    <x v="6"/>
    <s v="O-18LTR BKT (P)"/>
    <s v="Ossam"/>
    <s v="Trading"/>
    <s v="Pcs."/>
    <m/>
    <n v="0"/>
    <n v="3"/>
    <n v="0.14000000000000001"/>
    <n v="708"/>
    <n v="0"/>
    <n v="0"/>
    <n v="0"/>
    <n v="0"/>
    <n v="0"/>
    <n v="0"/>
    <n v="0"/>
    <n v="0"/>
    <n v="0"/>
    <n v="0"/>
    <n v="0"/>
    <n v="0"/>
    <n v="0"/>
    <n v="0"/>
    <n v="0"/>
    <n v="0"/>
    <n v="3"/>
    <n v="708"/>
    <n v="0.14000000000000001"/>
    <n v="0"/>
  </r>
  <r>
    <x v="6"/>
    <s v="O-18LTR BKT (S)"/>
    <s v="Ossam"/>
    <s v="Finished Good"/>
    <s v="Pcs."/>
    <n v="555"/>
    <n v="605"/>
    <n v="65"/>
    <n v="106.14"/>
    <n v="15340"/>
    <n v="0"/>
    <n v="0"/>
    <n v="0"/>
    <n v="0"/>
    <n v="0"/>
    <n v="0"/>
    <n v="0"/>
    <n v="0"/>
    <n v="0"/>
    <n v="0"/>
    <n v="39.325000000000003"/>
    <n v="0"/>
    <n v="0"/>
    <n v="20"/>
    <n v="20"/>
    <n v="0"/>
    <n v="65"/>
    <n v="15340"/>
    <n v="126.14"/>
    <n v="0"/>
  </r>
  <r>
    <x v="6"/>
    <s v="O-3 LTR BUCKET"/>
    <s v="Ossam"/>
    <s v="Finished Good"/>
    <s v="Pcs."/>
    <n v="130"/>
    <n v="142"/>
    <n v="550"/>
    <n v="38.590000000000003"/>
    <n v="41800"/>
    <n v="0"/>
    <n v="0"/>
    <n v="0"/>
    <n v="0"/>
    <n v="0"/>
    <n v="0"/>
    <n v="0"/>
    <n v="0"/>
    <n v="0"/>
    <n v="0"/>
    <n v="78.099999999999994"/>
    <n v="0"/>
    <n v="0"/>
    <n v="10"/>
    <n v="10"/>
    <n v="0"/>
    <n v="550"/>
    <n v="15466"/>
    <n v="48.59"/>
    <n v="0"/>
  </r>
  <r>
    <x v="6"/>
    <s v="O-5 LTR BUCKET"/>
    <s v="Ossam"/>
    <s v="Finished Good"/>
    <s v="Pcs."/>
    <n v="175"/>
    <n v="191"/>
    <n v="663"/>
    <n v="13.17"/>
    <n v="53040"/>
    <n v="0"/>
    <n v="0"/>
    <n v="0"/>
    <n v="0"/>
    <n v="0"/>
    <n v="0"/>
    <n v="0"/>
    <n v="0"/>
    <n v="0"/>
    <n v="0"/>
    <n v="126.633"/>
    <n v="0"/>
    <n v="0"/>
    <n v="0"/>
    <n v="0"/>
    <n v="0"/>
    <n v="663"/>
    <n v="19624.8"/>
    <n v="13.17"/>
    <n v="0"/>
  </r>
  <r>
    <x v="6"/>
    <s v="O-9 LTR BUCKET"/>
    <s v="Ossam"/>
    <s v="Finished Good"/>
    <s v="Pcs."/>
    <n v="350"/>
    <n v="381"/>
    <n v="428"/>
    <n v="299.98"/>
    <n v="42589.96"/>
    <n v="0"/>
    <n v="0"/>
    <n v="0"/>
    <n v="0"/>
    <n v="0"/>
    <n v="0"/>
    <n v="0"/>
    <n v="0"/>
    <n v="0"/>
    <n v="0"/>
    <n v="163.06800000000001"/>
    <n v="0"/>
    <n v="0"/>
    <n v="80"/>
    <n v="80"/>
    <n v="0"/>
    <n v="428"/>
    <n v="42589.96"/>
    <n v="379.98"/>
    <n v="0"/>
  </r>
  <r>
    <x v="6"/>
    <s v="Osm 5L Bkt. Only Handle (mix)"/>
    <s v="Ossam"/>
    <s v="Trading"/>
    <s v="Pcs."/>
    <m/>
    <n v="0"/>
    <n v="515"/>
    <n v="23.25"/>
    <n v="1888.37"/>
    <n v="0"/>
    <n v="0"/>
    <n v="0"/>
    <n v="0"/>
    <n v="0"/>
    <n v="0"/>
    <n v="0"/>
    <n v="0"/>
    <n v="0"/>
    <n v="0"/>
    <n v="0"/>
    <n v="0"/>
    <n v="0"/>
    <n v="0"/>
    <n v="0"/>
    <n v="0"/>
    <n v="515"/>
    <n v="1888.37"/>
    <n v="23.25"/>
    <n v="0"/>
  </r>
  <r>
    <x v="6"/>
    <s v="Osm 9L Bkt. only Handle(mix.)"/>
    <s v="Ossam"/>
    <s v="Trading"/>
    <s v="Pcs."/>
    <m/>
    <n v="0"/>
    <n v="515"/>
    <n v="23.25"/>
    <n v="1802.32"/>
    <n v="0"/>
    <n v="0"/>
    <n v="0"/>
    <n v="0"/>
    <n v="0"/>
    <n v="0"/>
    <n v="0"/>
    <n v="0"/>
    <n v="0"/>
    <n v="0"/>
    <n v="0"/>
    <n v="0"/>
    <n v="0"/>
    <n v="0"/>
    <n v="0"/>
    <n v="0"/>
    <n v="515"/>
    <n v="1802.32"/>
    <n v="23.25"/>
    <n v="0"/>
  </r>
  <r>
    <x v="6"/>
    <s v="Ossam 10L Only Handle"/>
    <s v="Ossam"/>
    <s v="Trading"/>
    <s v="Pcs."/>
    <m/>
    <n v="0"/>
    <n v="181"/>
    <n v="8.17"/>
    <n v="0"/>
    <n v="0"/>
    <n v="0"/>
    <n v="0"/>
    <n v="0"/>
    <n v="0"/>
    <n v="0"/>
    <n v="0"/>
    <n v="0"/>
    <n v="0"/>
    <n v="0"/>
    <n v="0"/>
    <n v="0"/>
    <n v="0"/>
    <n v="0"/>
    <n v="0"/>
    <n v="0"/>
    <n v="181"/>
    <n v="0"/>
    <n v="8.17"/>
    <n v="0"/>
  </r>
  <r>
    <x v="6"/>
    <s v="Ossam 15 Ltr Only Handle"/>
    <s v="Ossam"/>
    <s v="Trading"/>
    <s v="Pcs."/>
    <m/>
    <n v="0"/>
    <n v="29"/>
    <n v="1.31"/>
    <n v="168.69"/>
    <n v="0"/>
    <n v="0"/>
    <n v="0"/>
    <n v="0"/>
    <n v="0"/>
    <n v="0"/>
    <n v="0"/>
    <n v="0"/>
    <n v="0"/>
    <n v="0"/>
    <n v="0"/>
    <n v="0"/>
    <n v="0"/>
    <n v="0"/>
    <n v="0"/>
    <n v="0"/>
    <n v="29"/>
    <n v="168.69"/>
    <n v="1.31"/>
    <n v="0"/>
  </r>
  <r>
    <x v="6"/>
    <s v="Ossam 16 Ltr Bkt Only Handle"/>
    <s v="Ossam"/>
    <s v="Trading"/>
    <s v="Pcs."/>
    <m/>
    <n v="0"/>
    <n v="13"/>
    <n v="0.59"/>
    <n v="70.81"/>
    <n v="0"/>
    <n v="0"/>
    <n v="0"/>
    <n v="0"/>
    <n v="0"/>
    <n v="0"/>
    <n v="0"/>
    <n v="0"/>
    <n v="0"/>
    <n v="0"/>
    <n v="0"/>
    <n v="0"/>
    <n v="0"/>
    <n v="0"/>
    <n v="0"/>
    <n v="0"/>
    <n v="13"/>
    <n v="70.81"/>
    <n v="0.59"/>
    <n v="0"/>
  </r>
  <r>
    <x v="6"/>
    <s v="Ossam 17L Only Handle"/>
    <s v="Ossam"/>
    <s v="Trading"/>
    <s v="Pcs."/>
    <m/>
    <n v="0"/>
    <n v="12"/>
    <n v="0.54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.54"/>
    <n v="0"/>
  </r>
  <r>
    <x v="6"/>
    <s v="Ossam 3.5L Only Handle"/>
    <s v="Ossam"/>
    <s v="Trading"/>
    <s v="Pcs."/>
    <m/>
    <n v="0"/>
    <n v="360"/>
    <n v="16.25"/>
    <n v="0"/>
    <n v="0"/>
    <n v="0"/>
    <n v="0"/>
    <n v="0"/>
    <n v="0"/>
    <n v="0"/>
    <n v="0"/>
    <n v="0"/>
    <n v="0"/>
    <n v="0"/>
    <n v="0"/>
    <n v="0"/>
    <n v="0"/>
    <n v="0"/>
    <n v="0"/>
    <n v="0"/>
    <n v="360"/>
    <n v="0"/>
    <n v="16.25"/>
    <n v="0"/>
  </r>
  <r>
    <x v="6"/>
    <s v="Ossam 314 Fruit Ghamela"/>
    <s v="Ossam"/>
    <s v="Finished Good"/>
    <s v="Pcs."/>
    <n v="410"/>
    <n v="447"/>
    <n v="936"/>
    <n v="42.26"/>
    <n v="37463.29"/>
    <n v="0"/>
    <n v="0"/>
    <n v="0"/>
    <n v="0"/>
    <n v="0"/>
    <n v="0"/>
    <n v="0"/>
    <n v="0"/>
    <n v="0"/>
    <n v="0"/>
    <n v="418.392"/>
    <n v="0"/>
    <n v="0"/>
    <n v="0"/>
    <n v="0"/>
    <n v="0"/>
    <n v="936"/>
    <n v="37463.29"/>
    <n v="42.26"/>
    <n v="0"/>
  </r>
  <r>
    <x v="6"/>
    <s v="OSSAM 315 KISAN GHAMELA"/>
    <s v="Ghamela"/>
    <s v="Finished Good"/>
    <s v="Pcs."/>
    <n v="450"/>
    <n v="490"/>
    <n v="796"/>
    <n v="141.63"/>
    <n v="29390.39"/>
    <n v="0"/>
    <n v="0"/>
    <n v="0"/>
    <n v="0"/>
    <n v="0"/>
    <n v="0"/>
    <n v="0"/>
    <n v="0"/>
    <n v="0"/>
    <n v="0"/>
    <n v="390.04"/>
    <n v="0"/>
    <n v="0"/>
    <n v="0"/>
    <n v="0"/>
    <n v="0"/>
    <n v="796"/>
    <n v="29390.39"/>
    <n v="141.63"/>
    <n v="0"/>
  </r>
  <r>
    <x v="6"/>
    <s v="Ossam 316 Super Multipurpose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Ossam 317 Multipurpose"/>
    <s v="Ossam"/>
    <s v="Finished Good"/>
    <s v="Pcs."/>
    <n v="590"/>
    <n v="643"/>
    <n v="464"/>
    <n v="118.54"/>
    <n v="21615.54"/>
    <n v="0"/>
    <n v="0"/>
    <n v="500"/>
    <n v="19142.38"/>
    <n v="548"/>
    <n v="33428"/>
    <n v="0"/>
    <n v="0"/>
    <n v="0"/>
    <n v="0"/>
    <n v="298.35199999999998"/>
    <n v="295"/>
    <n v="49.527549999999998"/>
    <n v="0"/>
    <n v="344.52755000000002"/>
    <n v="352.36399999999998"/>
    <n v="416"/>
    <n v="17512.97"/>
    <n v="110.70355000000006"/>
    <n v="0"/>
  </r>
  <r>
    <x v="6"/>
    <s v="Ossam 319 Toofan Ghamela (mix)"/>
    <s v="Ossam"/>
    <s v="Finished Good"/>
    <s v="Pcs."/>
    <n v="730"/>
    <n v="796"/>
    <n v="11635"/>
    <n v="4558.28"/>
    <n v="633105.43000000005"/>
    <n v="0"/>
    <n v="0"/>
    <n v="0"/>
    <n v="0"/>
    <n v="80"/>
    <n v="5920"/>
    <n v="0"/>
    <n v="0"/>
    <n v="0"/>
    <n v="0"/>
    <n v="9261.4599999999991"/>
    <n v="0"/>
    <n v="0"/>
    <n v="0"/>
    <n v="0"/>
    <n v="63.68"/>
    <n v="11555"/>
    <n v="628749.23"/>
    <n v="4494.5999999999995"/>
    <n v="0"/>
  </r>
  <r>
    <x v="6"/>
    <s v="Ossam 320 Yesholaxmi (mix)"/>
    <s v="Ossam"/>
    <s v="Trading"/>
    <s v="Pcs."/>
    <m/>
    <n v="0"/>
    <n v="212"/>
    <n v="8.76"/>
    <n v="9800.5499999999993"/>
    <n v="0"/>
    <n v="0"/>
    <n v="0"/>
    <n v="0"/>
    <n v="0"/>
    <n v="0"/>
    <n v="0"/>
    <n v="0"/>
    <n v="0"/>
    <n v="0"/>
    <n v="0"/>
    <n v="0"/>
    <n v="0"/>
    <n v="0"/>
    <n v="0"/>
    <n v="0"/>
    <n v="212"/>
    <n v="9800.5499999999993"/>
    <n v="8.76"/>
    <n v="0"/>
  </r>
  <r>
    <x v="6"/>
    <s v="Ossam 322 MahaLaxmi (mix)"/>
    <s v="Ossam"/>
    <s v="Finished Good"/>
    <s v="Pcs."/>
    <n v="1150"/>
    <n v="1253"/>
    <n v="14657"/>
    <n v="7032.07"/>
    <n v="1331321.73"/>
    <n v="0"/>
    <n v="0"/>
    <n v="0"/>
    <n v="0"/>
    <n v="0"/>
    <n v="0"/>
    <n v="0"/>
    <n v="0"/>
    <n v="0"/>
    <n v="0"/>
    <n v="18365.221000000001"/>
    <n v="0"/>
    <n v="0"/>
    <n v="0"/>
    <n v="0"/>
    <n v="0"/>
    <n v="14657"/>
    <n v="1331320.58"/>
    <n v="7032.07"/>
    <n v="0"/>
  </r>
  <r>
    <x v="6"/>
    <s v="Ossam 408 Eelphanta Patla"/>
    <s v="Ossam"/>
    <s v="Finished Good"/>
    <s v="Pcs."/>
    <n v="920"/>
    <n v="1003"/>
    <n v="-113"/>
    <n v="286.13"/>
    <n v="-14823.09"/>
    <n v="0"/>
    <n v="0"/>
    <n v="170"/>
    <n v="18419.419999999998"/>
    <n v="170"/>
    <n v="22331.200000000001"/>
    <n v="0"/>
    <n v="0"/>
    <n v="0"/>
    <n v="0"/>
    <n v="-113.339"/>
    <n v="156.4"/>
    <n v="26.257996000000002"/>
    <n v="120"/>
    <n v="302.65799600000003"/>
    <n v="170.51"/>
    <n v="-113"/>
    <n v="-13394.02"/>
    <n v="418.27799600000003"/>
    <n v="0"/>
  </r>
  <r>
    <x v="6"/>
    <s v="Ossam 415 Fish Crate 15No."/>
    <s v="Kitchen Crate"/>
    <s v="Finished Good"/>
    <s v="Pcs."/>
    <n v="360"/>
    <n v="392"/>
    <n v="1"/>
    <n v="213.8"/>
    <n v="38.11"/>
    <n v="0"/>
    <n v="0"/>
    <n v="0"/>
    <n v="0"/>
    <n v="0"/>
    <n v="0"/>
    <n v="0"/>
    <n v="0"/>
    <n v="0"/>
    <n v="0"/>
    <n v="0.39200000000000002"/>
    <n v="0"/>
    <n v="0"/>
    <n v="70"/>
    <n v="70"/>
    <n v="0"/>
    <n v="1"/>
    <n v="38.11"/>
    <n v="283.8"/>
    <n v="0"/>
  </r>
  <r>
    <x v="6"/>
    <s v="Ossam 418 K.Crate 18No."/>
    <s v="Ossam"/>
    <s v="Finished Good"/>
    <s v="Pcs."/>
    <m/>
    <m/>
    <m/>
    <n v="126.03"/>
    <m/>
    <m/>
    <m/>
    <m/>
    <m/>
    <m/>
    <m/>
    <m/>
    <m/>
    <n v="0"/>
    <m/>
    <n v="0"/>
    <n v="0"/>
    <n v="0"/>
    <n v="30"/>
    <n v="30"/>
    <n v="0"/>
    <m/>
    <m/>
    <n v="156.03"/>
    <n v="0"/>
  </r>
  <r>
    <x v="6"/>
    <s v="Ossam 422 K. Crate 22 No."/>
    <s v="Ossam"/>
    <s v="Finished Good"/>
    <s v="Pcs."/>
    <m/>
    <m/>
    <m/>
    <n v="779.85"/>
    <m/>
    <m/>
    <m/>
    <m/>
    <m/>
    <m/>
    <m/>
    <m/>
    <m/>
    <n v="0"/>
    <m/>
    <n v="0"/>
    <n v="0"/>
    <n v="0"/>
    <n v="200"/>
    <n v="200"/>
    <n v="0"/>
    <m/>
    <m/>
    <n v="979.85"/>
    <n v="0"/>
  </r>
  <r>
    <x v="6"/>
    <s v="Ossam 505 Chawa Bkt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Ossam 507 7 Ltr Chawa Plus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Ossam 510 Wild Cat Bkt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Ossam 515 Lion Bkt"/>
    <s v="Ossam"/>
    <s v="Finished Good"/>
    <s v="Pcs."/>
    <n v="705"/>
    <n v="768"/>
    <n v="401"/>
    <n v="3.65"/>
    <n v="18462.62"/>
    <n v="0"/>
    <n v="0"/>
    <n v="0"/>
    <n v="0"/>
    <n v="0"/>
    <n v="0"/>
    <n v="0"/>
    <n v="0"/>
    <n v="0"/>
    <n v="0"/>
    <n v="307.96800000000002"/>
    <n v="0"/>
    <n v="0"/>
    <n v="0"/>
    <n v="0"/>
    <n v="0"/>
    <n v="401"/>
    <n v="18462.62"/>
    <n v="3.65"/>
    <n v="0"/>
  </r>
  <r>
    <x v="6"/>
    <s v="Ossam 517 Mini Tiger 17 Ltr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Ossam 520 20 ltr bkt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Ossam 5L Only Handle"/>
    <s v="Ossam"/>
    <s v="Trading"/>
    <s v="Pcs."/>
    <m/>
    <n v="0"/>
    <n v="120"/>
    <n v="5.42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5.42"/>
    <n v="0"/>
  </r>
  <r>
    <x v="6"/>
    <s v="Ossam planter No.07"/>
    <s v="Ossam"/>
    <s v="Finished Good"/>
    <s v="Pcs."/>
    <n v="100"/>
    <n v="109"/>
    <n v="1403"/>
    <n v="106.07"/>
    <n v="15382.52"/>
    <n v="0"/>
    <n v="0"/>
    <n v="0"/>
    <n v="0"/>
    <n v="288"/>
    <n v="3528.96"/>
    <n v="0"/>
    <n v="0"/>
    <n v="0"/>
    <n v="0"/>
    <n v="152.92699999999999"/>
    <n v="0"/>
    <n v="0"/>
    <n v="0"/>
    <n v="0"/>
    <n v="31.391999999999999"/>
    <n v="1115"/>
    <n v="12224.88"/>
    <n v="74.677999999999997"/>
    <n v="0"/>
  </r>
  <r>
    <x v="6"/>
    <s v="Ossam planter No.09"/>
    <s v="Ossam"/>
    <s v="Finished Good"/>
    <s v="Pcs."/>
    <n v="265"/>
    <n v="289"/>
    <n v="355"/>
    <n v="94.09"/>
    <n v="3667.43"/>
    <n v="0"/>
    <n v="0"/>
    <n v="0"/>
    <n v="0"/>
    <n v="421"/>
    <n v="8814"/>
    <n v="0"/>
    <n v="0"/>
    <n v="0"/>
    <n v="0"/>
    <n v="102.595"/>
    <n v="0"/>
    <n v="0"/>
    <n v="30"/>
    <n v="30"/>
    <n v="121.669"/>
    <n v="-66"/>
    <n v="-681.83"/>
    <n v="2.4210000000000065"/>
    <n v="0"/>
  </r>
  <r>
    <x v="6"/>
    <s v="Ossam Planter No.12"/>
    <s v="Ossam"/>
    <s v="Finished Good"/>
    <s v="Pcs."/>
    <n v="265"/>
    <n v="289"/>
    <n v="3862"/>
    <n v="1165.8599999999999"/>
    <n v="96456.13"/>
    <n v="0"/>
    <n v="0"/>
    <n v="0"/>
    <n v="0"/>
    <n v="692"/>
    <n v="21565.919999999998"/>
    <n v="0"/>
    <n v="0"/>
    <n v="0"/>
    <n v="0"/>
    <n v="1116.1179999999999"/>
    <n v="0"/>
    <n v="0"/>
    <n v="0"/>
    <n v="0"/>
    <n v="199.988"/>
    <n v="3170"/>
    <n v="79172.95"/>
    <n v="965.87199999999984"/>
    <n v="0"/>
  </r>
  <r>
    <x v="6"/>
    <s v="Ossam Planter No.14"/>
    <s v="Ossam"/>
    <s v="Finished Good"/>
    <s v="Pcs."/>
    <n v="420"/>
    <n v="458"/>
    <n v="710"/>
    <n v="190.91"/>
    <n v="26331.35"/>
    <n v="0"/>
    <n v="0"/>
    <n v="1000"/>
    <n v="35856.03"/>
    <n v="618"/>
    <n v="29744.28"/>
    <n v="0"/>
    <n v="0"/>
    <n v="0"/>
    <n v="0"/>
    <n v="325.18"/>
    <n v="420"/>
    <n v="70.513800000000003"/>
    <n v="0"/>
    <n v="490.5138"/>
    <n v="283.04399999999998"/>
    <n v="1092"/>
    <n v="39712.639999999999"/>
    <n v="398.37980000000005"/>
    <n v="0"/>
  </r>
  <r>
    <x v="6"/>
    <s v="Ossam Planter No.16"/>
    <s v="Ossam"/>
    <s v="Finished Good"/>
    <s v="Pcs."/>
    <n v="720"/>
    <n v="785"/>
    <n v="997"/>
    <n v="640.49"/>
    <n v="76904.81"/>
    <n v="0"/>
    <n v="0"/>
    <n v="0"/>
    <n v="0"/>
    <n v="44"/>
    <n v="4562.8"/>
    <n v="0"/>
    <n v="0"/>
    <n v="0"/>
    <n v="0"/>
    <n v="782.64499999999998"/>
    <n v="0"/>
    <n v="0"/>
    <n v="0"/>
    <n v="0"/>
    <n v="34.54"/>
    <n v="953"/>
    <n v="62342.41"/>
    <n v="605.95000000000005"/>
    <n v="0"/>
  </r>
  <r>
    <x v="6"/>
    <s v="OSSAM PLANTER ONLY TRAY 07 NO."/>
    <s v="Ossam"/>
    <s v="Finished Good"/>
    <s v="Pcs."/>
    <n v="20"/>
    <n v="22"/>
    <n v="438"/>
    <n v="13.97"/>
    <n v="1631.69"/>
    <n v="0"/>
    <n v="0"/>
    <n v="0"/>
    <n v="0"/>
    <n v="252"/>
    <n v="1111.32"/>
    <n v="0"/>
    <n v="0"/>
    <n v="0"/>
    <n v="0"/>
    <n v="9.6359999999999992"/>
    <n v="0"/>
    <n v="0"/>
    <n v="0"/>
    <n v="0"/>
    <n v="5.5439999999999996"/>
    <n v="186"/>
    <n v="587.76"/>
    <n v="8.4260000000000019"/>
    <n v="0"/>
  </r>
  <r>
    <x v="6"/>
    <s v="OSSAM PLANTER ONLY TRAY 09 NO."/>
    <s v="Ossam"/>
    <s v="Finished Good"/>
    <s v="Pcs."/>
    <n v="35"/>
    <n v="38"/>
    <n v="1242"/>
    <n v="55.07"/>
    <n v="6019.32"/>
    <n v="0"/>
    <n v="0"/>
    <n v="0"/>
    <n v="0"/>
    <n v="330"/>
    <n v="1676.4"/>
    <n v="0"/>
    <n v="0"/>
    <n v="0"/>
    <n v="0"/>
    <n v="47.195999999999998"/>
    <n v="0"/>
    <n v="0"/>
    <n v="0"/>
    <n v="0"/>
    <n v="12.54"/>
    <n v="912"/>
    <n v="3748.32"/>
    <n v="42.53"/>
    <n v="0"/>
  </r>
  <r>
    <x v="6"/>
    <s v="OSSAM PLANTER ONLY TRAY 12 NO."/>
    <s v="Ossam"/>
    <s v="Finished Good"/>
    <s v="Pcs."/>
    <n v="60"/>
    <n v="65"/>
    <n v="252"/>
    <n v="22.52"/>
    <n v="1295.32"/>
    <n v="0"/>
    <n v="0"/>
    <n v="0"/>
    <n v="0"/>
    <n v="336"/>
    <n v="2960.16"/>
    <n v="0"/>
    <n v="0"/>
    <n v="0"/>
    <n v="0"/>
    <n v="16.38"/>
    <n v="0"/>
    <n v="0"/>
    <n v="10"/>
    <n v="10"/>
    <n v="21.84"/>
    <n v="-84"/>
    <n v="-431.77"/>
    <n v="10.679999999999996"/>
    <n v="0"/>
  </r>
  <r>
    <x v="6"/>
    <s v="OSSAM PLANTER ONLY TRAY 14 NO."/>
    <s v="Ossam"/>
    <s v="Finished Good"/>
    <s v="Pcs."/>
    <m/>
    <m/>
    <m/>
    <n v="56.8"/>
    <m/>
    <m/>
    <m/>
    <m/>
    <m/>
    <m/>
    <m/>
    <m/>
    <m/>
    <n v="0"/>
    <m/>
    <n v="0"/>
    <n v="0"/>
    <n v="0"/>
    <n v="20"/>
    <n v="20"/>
    <n v="0"/>
    <m/>
    <m/>
    <n v="76.8"/>
    <n v="0"/>
  </r>
  <r>
    <x v="6"/>
    <s v="OSSAM PLANTER ONLY TRAY 16 NO."/>
    <s v="Ossam"/>
    <s v="Finished Good"/>
    <s v="Pcs."/>
    <n v="90"/>
    <n v="98"/>
    <n v="44"/>
    <n v="57.26"/>
    <n v="372.6"/>
    <n v="0"/>
    <n v="0"/>
    <n v="0"/>
    <n v="0"/>
    <n v="36"/>
    <n v="610.20000000000005"/>
    <n v="0"/>
    <n v="0"/>
    <n v="0"/>
    <n v="0"/>
    <n v="4.3120000000000003"/>
    <n v="0"/>
    <n v="0"/>
    <n v="10"/>
    <n v="10"/>
    <n v="3.528"/>
    <n v="8"/>
    <n v="67.75"/>
    <n v="63.731999999999992"/>
    <n v="0"/>
  </r>
  <r>
    <x v="6"/>
    <s v="P.O.F BAG 135*14*15mi (912)"/>
    <s v="Packing Material"/>
    <s v="Trading"/>
    <s v="Pcs."/>
    <m/>
    <n v="0"/>
    <n v="19000"/>
    <n v="0"/>
    <n v="6099"/>
    <n v="0"/>
    <n v="0"/>
    <n v="0"/>
    <n v="0"/>
    <n v="0"/>
    <n v="0"/>
    <n v="0"/>
    <n v="0"/>
    <n v="0"/>
    <n v="0"/>
    <n v="0"/>
    <n v="0"/>
    <n v="0"/>
    <n v="0"/>
    <n v="0"/>
    <n v="0"/>
    <n v="19000"/>
    <n v="6099"/>
    <n v="0"/>
    <n v="0"/>
  </r>
  <r>
    <x v="6"/>
    <s v="Patla Leg Grip Small"/>
    <s v="Component"/>
    <s v="Trading"/>
    <s v="Pcs."/>
    <m/>
    <n v="0"/>
    <n v="9425.16"/>
    <n v="476.81"/>
    <n v="26236.84"/>
    <n v="0"/>
    <n v="0"/>
    <n v="0"/>
    <n v="0"/>
    <n v="0"/>
    <n v="0"/>
    <n v="335"/>
    <n v="56.534599999999998"/>
    <n v="391.53460000000001"/>
    <n v="931.3"/>
    <n v="0"/>
    <n v="0"/>
    <n v="0"/>
    <n v="0"/>
    <n v="0"/>
    <n v="0"/>
    <n v="9090.16"/>
    <n v="25304.3"/>
    <n v="476.81"/>
    <n v="0"/>
  </r>
  <r>
    <x v="6"/>
    <s v="PLASTIC PIPE CAP 22MM"/>
    <s v="Housekeeping"/>
    <s v="Trading"/>
    <s v="Pcs."/>
    <m/>
    <n v="0"/>
    <n v="605"/>
    <n v="110.62"/>
    <n v="1464.03"/>
    <n v="0"/>
    <n v="0"/>
    <n v="0"/>
    <n v="0"/>
    <n v="0"/>
    <n v="0"/>
    <n v="0"/>
    <n v="0"/>
    <n v="0"/>
    <n v="0"/>
    <n v="0"/>
    <n v="0"/>
    <n v="0"/>
    <n v="0"/>
    <n v="0"/>
    <n v="0"/>
    <n v="605"/>
    <n v="1464.03"/>
    <n v="110.62"/>
    <n v="0"/>
  </r>
  <r>
    <x v="6"/>
    <s v="PLUNGER (BLACK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PP BAGS (14X16)"/>
    <s v="Packing Material"/>
    <s v="Trading"/>
    <s v="Kgs."/>
    <m/>
    <n v="0"/>
    <n v="30"/>
    <n v="1.35"/>
    <n v="4140"/>
    <n v="0"/>
    <n v="0"/>
    <n v="0"/>
    <n v="0"/>
    <n v="0"/>
    <n v="0"/>
    <n v="0"/>
    <n v="0"/>
    <n v="0"/>
    <n v="0"/>
    <n v="0"/>
    <n v="0"/>
    <n v="0"/>
    <n v="0"/>
    <n v="0"/>
    <n v="0"/>
    <n v="30"/>
    <n v="4140"/>
    <n v="1.35"/>
    <n v="0"/>
  </r>
  <r>
    <x v="6"/>
    <s v="PPCP (GROW PACK)"/>
    <s v="GROW PACK"/>
    <s v="Trading"/>
    <s v="Kgs."/>
    <m/>
    <n v="0"/>
    <n v="21540.65"/>
    <n v="0"/>
    <n v="2269075.16"/>
    <n v="0"/>
    <n v="0"/>
    <n v="0"/>
    <n v="0"/>
    <n v="0"/>
    <n v="0"/>
    <n v="21904"/>
    <n v="3696.5190400000006"/>
    <n v="25600.519039999999"/>
    <n v="2307367.36"/>
    <n v="0"/>
    <n v="0"/>
    <n v="0"/>
    <n v="0"/>
    <n v="0"/>
    <n v="0"/>
    <n v="-363.35"/>
    <n v="-38274.730000000003"/>
    <n v="0"/>
    <n v="0"/>
  </r>
  <r>
    <x v="6"/>
    <s v="PVC DUSTPAN STRIP 602"/>
    <s v="MAHALASA PLATO MECH"/>
    <s v="Trading"/>
    <s v="Pcs."/>
    <m/>
    <n v="0"/>
    <n v="-10174"/>
    <n v="0"/>
    <n v="-15978.69"/>
    <n v="5000"/>
    <n v="10500"/>
    <n v="0"/>
    <n v="0"/>
    <n v="0"/>
    <n v="0"/>
    <n v="4675"/>
    <n v="788.95299999999997"/>
    <n v="5463.9529999999995"/>
    <n v="9817.5"/>
    <n v="0"/>
    <n v="0"/>
    <n v="0"/>
    <n v="0"/>
    <n v="0"/>
    <n v="0"/>
    <n v="-9849"/>
    <n v="-15309.03"/>
    <n v="0"/>
    <n v="0"/>
  </r>
  <r>
    <x v="6"/>
    <s v="PVC DUSTPAN STRIP 603"/>
    <s v="MAHALASA PLATO MECH"/>
    <s v="Trading"/>
    <s v="Pcs."/>
    <m/>
    <n v="0"/>
    <n v="-6126"/>
    <n v="143.76"/>
    <n v="-9479.9699999999993"/>
    <n v="10000"/>
    <n v="23000"/>
    <n v="0"/>
    <n v="0"/>
    <n v="0"/>
    <n v="0"/>
    <n v="3048"/>
    <n v="514.38048000000003"/>
    <n v="3562.3804799999998"/>
    <n v="7040.88"/>
    <n v="0"/>
    <n v="0"/>
    <n v="0"/>
    <n v="0"/>
    <n v="0"/>
    <n v="0"/>
    <n v="826"/>
    <n v="6471.94"/>
    <n v="143.76"/>
    <n v="0"/>
  </r>
  <r>
    <x v="6"/>
    <s v="RDNG Bottam Base (Hole) (silver)"/>
    <s v="Radongrow"/>
    <s v="Finished Good"/>
    <s v="Pcs."/>
    <n v="170"/>
    <n v="185"/>
    <n v="46"/>
    <n v="36.43"/>
    <n v="779.1"/>
    <n v="0"/>
    <n v="0"/>
    <n v="0"/>
    <n v="0"/>
    <n v="0"/>
    <n v="0"/>
    <n v="0"/>
    <n v="0"/>
    <n v="0"/>
    <n v="0"/>
    <n v="8.51"/>
    <n v="0"/>
    <n v="0"/>
    <n v="0"/>
    <n v="0"/>
    <n v="0"/>
    <n v="46"/>
    <n v="779.1"/>
    <n v="36.43"/>
    <n v="0"/>
  </r>
  <r>
    <x v="6"/>
    <s v="RDNG Bottam Plate (plain)sil"/>
    <s v="Radongrow"/>
    <s v="Trading"/>
    <s v="Pcs."/>
    <m/>
    <n v="0"/>
    <n v="-11"/>
    <n v="0"/>
    <n v="-349.87"/>
    <n v="0"/>
    <n v="0"/>
    <n v="0"/>
    <n v="0"/>
    <n v="0"/>
    <n v="0"/>
    <n v="0"/>
    <n v="0"/>
    <n v="0"/>
    <n v="0"/>
    <n v="0"/>
    <n v="0"/>
    <n v="0"/>
    <n v="0"/>
    <n v="0"/>
    <n v="0"/>
    <n v="-11"/>
    <n v="-349.87"/>
    <n v="0"/>
    <n v="0"/>
  </r>
  <r>
    <x v="6"/>
    <s v="RDNG Cap (Silver)"/>
    <s v="Radongrow"/>
    <s v="Finished Good"/>
    <s v="Pcs."/>
    <n v="65"/>
    <n v="71"/>
    <n v="235"/>
    <n v="35.979999999999997"/>
    <n v="1532.57"/>
    <n v="0"/>
    <n v="0"/>
    <n v="0"/>
    <n v="0"/>
    <n v="0"/>
    <n v="0"/>
    <n v="0"/>
    <n v="0"/>
    <n v="0"/>
    <n v="0"/>
    <n v="16.684999999999999"/>
    <n v="0"/>
    <n v="0"/>
    <n v="0"/>
    <n v="0"/>
    <n v="0"/>
    <n v="235"/>
    <n v="1532.57"/>
    <n v="35.979999999999997"/>
    <n v="0"/>
  </r>
  <r>
    <x v="6"/>
    <s v="RDNG Distributer (silver)"/>
    <s v="Radongrow"/>
    <s v="Finished Good"/>
    <s v="Pcs."/>
    <n v="70"/>
    <n v="76"/>
    <n v="297"/>
    <n v="227.41"/>
    <n v="2130.56"/>
    <n v="0"/>
    <n v="0"/>
    <n v="0"/>
    <n v="0"/>
    <n v="0"/>
    <n v="0"/>
    <n v="0"/>
    <n v="0"/>
    <n v="0"/>
    <n v="0"/>
    <n v="22.571999999999999"/>
    <n v="0"/>
    <n v="0"/>
    <n v="0"/>
    <n v="0"/>
    <n v="0"/>
    <n v="297"/>
    <n v="2130.56"/>
    <n v="227.41"/>
    <n v="0"/>
  </r>
  <r>
    <x v="6"/>
    <s v="RDNG DWC TOP PLATE(SIL)"/>
    <s v="Radongrow"/>
    <s v="Finished Good"/>
    <s v="Pcs."/>
    <n v="275"/>
    <n v="300"/>
    <n v="-5"/>
    <n v="9.61"/>
    <n v="-68.78"/>
    <n v="0"/>
    <n v="0"/>
    <n v="0"/>
    <n v="0"/>
    <n v="0"/>
    <n v="0"/>
    <n v="0"/>
    <n v="0"/>
    <n v="0"/>
    <n v="0"/>
    <n v="-1.5"/>
    <n v="0"/>
    <n v="0"/>
    <n v="0"/>
    <n v="0"/>
    <n v="0"/>
    <n v="-5"/>
    <n v="-68.78"/>
    <n v="9.61"/>
    <n v="0"/>
  </r>
  <r>
    <x v="6"/>
    <s v="RDNG Holder (silver)"/>
    <s v="Radongrow"/>
    <s v="Finished Good"/>
    <s v="Pcs."/>
    <n v="185"/>
    <n v="202"/>
    <n v="267"/>
    <n v="888.9"/>
    <n v="5401.98"/>
    <n v="0"/>
    <n v="0"/>
    <n v="0"/>
    <n v="0"/>
    <n v="0"/>
    <n v="0"/>
    <n v="0"/>
    <n v="0"/>
    <n v="0"/>
    <n v="0"/>
    <n v="53.933999999999997"/>
    <n v="0"/>
    <n v="0"/>
    <n v="0"/>
    <n v="0"/>
    <n v="0"/>
    <n v="267"/>
    <n v="5401.98"/>
    <n v="888.9"/>
    <n v="0"/>
  </r>
  <r>
    <x v="6"/>
    <s v="Reprocess Pe Compound"/>
    <s v="Plastic Grinding"/>
    <s v="Trading"/>
    <s v="Kgs."/>
    <m/>
    <n v="0"/>
    <n v="100"/>
    <n v="4.51"/>
    <n v="7900"/>
    <n v="0"/>
    <n v="0"/>
    <n v="0"/>
    <n v="0"/>
    <n v="0"/>
    <n v="0"/>
    <n v="0"/>
    <n v="0"/>
    <n v="0"/>
    <n v="0"/>
    <n v="0"/>
    <n v="0"/>
    <n v="0"/>
    <n v="0"/>
    <n v="0"/>
    <n v="0"/>
    <n v="100"/>
    <n v="7900"/>
    <n v="4.51"/>
    <n v="0"/>
  </r>
  <r>
    <x v="6"/>
    <s v="Rotating Cap 3/4 (black)"/>
    <s v="Housekeeping"/>
    <s v="Trading"/>
    <s v="Pcs."/>
    <m/>
    <n v="0"/>
    <n v="1077"/>
    <n v="0"/>
    <n v="844.17"/>
    <n v="0"/>
    <n v="0"/>
    <n v="0"/>
    <n v="0"/>
    <n v="0"/>
    <n v="0"/>
    <n v="192"/>
    <n v="32.401919999999997"/>
    <n v="224.40191999999999"/>
    <n v="149.76"/>
    <n v="0"/>
    <n v="0"/>
    <n v="0"/>
    <n v="0"/>
    <n v="0"/>
    <n v="0"/>
    <n v="885"/>
    <n v="693.69"/>
    <n v="0"/>
    <n v="0"/>
  </r>
  <r>
    <x v="6"/>
    <s v="Rubber Strip 14&quot; Wiper With Hole"/>
    <s v="Component"/>
    <s v="Trading"/>
    <s v="Pcs."/>
    <m/>
    <m/>
    <m/>
    <n v="71.2"/>
    <m/>
    <m/>
    <m/>
    <m/>
    <m/>
    <m/>
    <m/>
    <m/>
    <m/>
    <n v="0"/>
    <m/>
    <n v="0"/>
    <n v="0"/>
    <n v="0"/>
    <n v="0"/>
    <n v="0"/>
    <n v="0"/>
    <m/>
    <m/>
    <n v="71.2"/>
    <n v="0"/>
  </r>
  <r>
    <x v="6"/>
    <s v="Rubber Strip 16&quot; Wiper With Hole"/>
    <s v="Component"/>
    <s v="Trading"/>
    <s v="Pcs."/>
    <m/>
    <n v="0"/>
    <n v="-436"/>
    <n v="10.52"/>
    <n v="-6976"/>
    <n v="0"/>
    <n v="0"/>
    <n v="0"/>
    <n v="0"/>
    <n v="0"/>
    <n v="0"/>
    <n v="0"/>
    <n v="0"/>
    <n v="0"/>
    <n v="0"/>
    <n v="0"/>
    <n v="0"/>
    <n v="0"/>
    <n v="0"/>
    <n v="0"/>
    <n v="0"/>
    <n v="-436"/>
    <n v="-6976"/>
    <n v="10.52"/>
    <n v="0"/>
  </r>
  <r>
    <x v="6"/>
    <s v="S.S. PIPE 3 FEET (22MM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S.S.PIPE 4 FEET (22MM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SELTOS COATED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SELTOS STEEL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Silicon Profile3.6*6.5* 400mm"/>
    <s v="Component"/>
    <s v="Trading"/>
    <s v="Pcs."/>
    <m/>
    <n v="0"/>
    <n v="4263"/>
    <n v="357.81"/>
    <n v="22846.77"/>
    <n v="0"/>
    <n v="0"/>
    <n v="0"/>
    <n v="0"/>
    <n v="0"/>
    <n v="0"/>
    <n v="0"/>
    <n v="0"/>
    <n v="0"/>
    <n v="0"/>
    <n v="0"/>
    <n v="0"/>
    <n v="0"/>
    <n v="0"/>
    <n v="0"/>
    <n v="0"/>
    <n v="4263"/>
    <n v="22846.77"/>
    <n v="357.81"/>
    <n v="0"/>
  </r>
  <r>
    <x v="6"/>
    <s v="Sparkle Wiper Only Blade"/>
    <s v="Housekeeping"/>
    <s v="Trading"/>
    <s v="Pcs."/>
    <m/>
    <n v="0"/>
    <n v="506"/>
    <n v="0"/>
    <n v="4475.3900000000003"/>
    <n v="0"/>
    <n v="0"/>
    <n v="0"/>
    <n v="0"/>
    <n v="0"/>
    <n v="0"/>
    <n v="0"/>
    <n v="0"/>
    <n v="0"/>
    <n v="0"/>
    <n v="0"/>
    <n v="0"/>
    <n v="0"/>
    <n v="0"/>
    <n v="0"/>
    <n v="0"/>
    <n v="506"/>
    <n v="4475.3900000000003"/>
    <n v="0"/>
    <n v="0"/>
  </r>
  <r>
    <x v="6"/>
    <s v="Sparkle Wiper Only Body ( Blue)"/>
    <s v="Component"/>
    <s v="Trading"/>
    <s v="Pcs."/>
    <m/>
    <n v="0"/>
    <n v="590"/>
    <n v="0"/>
    <n v="5026.97"/>
    <n v="0"/>
    <n v="0"/>
    <n v="0"/>
    <n v="0"/>
    <n v="0"/>
    <n v="0"/>
    <n v="0"/>
    <n v="0"/>
    <n v="0"/>
    <n v="0"/>
    <n v="0"/>
    <n v="0"/>
    <n v="0"/>
    <n v="0"/>
    <n v="0"/>
    <n v="0"/>
    <n v="590"/>
    <n v="5026.97"/>
    <n v="0"/>
    <n v="0"/>
  </r>
  <r>
    <x v="6"/>
    <s v="Sparkle Wiper Only Body (M.B)"/>
    <s v="Component"/>
    <s v="Trading"/>
    <s v="Pcs."/>
    <m/>
    <n v="0"/>
    <n v="833"/>
    <n v="0"/>
    <n v="6951.45"/>
    <n v="0"/>
    <n v="0"/>
    <n v="0"/>
    <n v="0"/>
    <n v="0"/>
    <n v="0"/>
    <n v="0"/>
    <n v="0"/>
    <n v="0"/>
    <n v="0"/>
    <n v="0"/>
    <n v="0"/>
    <n v="0"/>
    <n v="0"/>
    <n v="0"/>
    <n v="0"/>
    <n v="833"/>
    <n v="6951.45"/>
    <n v="0"/>
    <n v="0"/>
  </r>
  <r>
    <x v="6"/>
    <s v="Sparkle Wiper Only Body (PINK)"/>
    <s v="Component"/>
    <s v="Trading"/>
    <s v="Pcs."/>
    <m/>
    <n v="0"/>
    <n v="825"/>
    <n v="0"/>
    <n v="6968.55"/>
    <n v="0"/>
    <n v="0"/>
    <n v="0"/>
    <n v="0"/>
    <n v="0"/>
    <n v="0"/>
    <n v="0"/>
    <n v="0"/>
    <n v="0"/>
    <n v="0"/>
    <n v="0"/>
    <n v="0"/>
    <n v="0"/>
    <n v="0"/>
    <n v="0"/>
    <n v="0"/>
    <n v="825"/>
    <n v="6968.55"/>
    <n v="0"/>
    <n v="0"/>
  </r>
  <r>
    <x v="6"/>
    <s v="Sparkle Wiper Only Body(Sil)"/>
    <s v="Component"/>
    <s v="Trading"/>
    <s v="Pcs."/>
    <m/>
    <n v="0"/>
    <n v="150"/>
    <n v="0"/>
    <n v="1284.25"/>
    <n v="0"/>
    <n v="0"/>
    <n v="0"/>
    <n v="0"/>
    <n v="0"/>
    <n v="0"/>
    <n v="0"/>
    <n v="0"/>
    <n v="0"/>
    <n v="0"/>
    <n v="0"/>
    <n v="0"/>
    <n v="0"/>
    <n v="0"/>
    <n v="0"/>
    <n v="0"/>
    <n v="150"/>
    <n v="1284.25"/>
    <n v="0"/>
    <n v="0"/>
  </r>
  <r>
    <x v="6"/>
    <s v="SS Pipe 3/4"/>
    <s v="Fortune Steel"/>
    <s v="Finished Good"/>
    <s v="Kgs."/>
    <m/>
    <n v="0"/>
    <n v="233"/>
    <n v="0"/>
    <n v="39144"/>
    <n v="0"/>
    <n v="0"/>
    <n v="0"/>
    <n v="0"/>
    <n v="0"/>
    <n v="0"/>
    <n v="28.8"/>
    <n v="4.8602880000000006"/>
    <n v="33.660288000000001"/>
    <n v="4838.3999999999996"/>
    <n v="0"/>
    <n v="0"/>
    <n v="0"/>
    <n v="0"/>
    <n v="0"/>
    <n v="0"/>
    <n v="204.2"/>
    <n v="34305.599999999999"/>
    <n v="0"/>
    <n v="0"/>
  </r>
  <r>
    <x v="6"/>
    <s v="Ss Pipe 3/4 2.5 Ft"/>
    <s v="Component"/>
    <s v="Trading"/>
    <s v="Pcs."/>
    <m/>
    <n v="0"/>
    <n v="0"/>
    <n v="0"/>
    <n v="0"/>
    <n v="0"/>
    <n v="0"/>
    <n v="240"/>
    <n v="6038.4"/>
    <n v="0"/>
    <n v="0"/>
    <n v="192"/>
    <n v="32.401919999999997"/>
    <n v="224.40191999999999"/>
    <n v="4830.72"/>
    <n v="0"/>
    <n v="0"/>
    <n v="0"/>
    <n v="0"/>
    <n v="0"/>
    <n v="0"/>
    <n v="48"/>
    <n v="1207.68"/>
    <n v="0"/>
    <n v="0"/>
  </r>
  <r>
    <x v="6"/>
    <s v="Ss Pipe 3/4 3 Ft"/>
    <s v="Component"/>
    <s v="Trading"/>
    <s v="Pcs."/>
    <m/>
    <n v="0"/>
    <n v="-144"/>
    <n v="0"/>
    <n v="-4348.8"/>
    <n v="0"/>
    <n v="0"/>
    <n v="0"/>
    <n v="0"/>
    <n v="0"/>
    <n v="0"/>
    <n v="0"/>
    <n v="0"/>
    <n v="0"/>
    <n v="0"/>
    <n v="0"/>
    <n v="0"/>
    <n v="0"/>
    <n v="0"/>
    <n v="0"/>
    <n v="0"/>
    <n v="-144"/>
    <n v="-4348.8"/>
    <n v="0"/>
    <n v="0"/>
  </r>
  <r>
    <x v="6"/>
    <s v="STICKER (FRISCH SHOWEL DUSTPAN)"/>
    <s v="Sticker"/>
    <s v="Trading"/>
    <s v="Pcs."/>
    <m/>
    <n v="0"/>
    <n v="12000"/>
    <n v="541.79"/>
    <n v="16200"/>
    <n v="0"/>
    <n v="0"/>
    <n v="0"/>
    <n v="0"/>
    <n v="0"/>
    <n v="0"/>
    <n v="0"/>
    <n v="0"/>
    <n v="0"/>
    <n v="0"/>
    <n v="0"/>
    <n v="0"/>
    <n v="0"/>
    <n v="0"/>
    <n v="0"/>
    <n v="0"/>
    <n v="12000"/>
    <n v="16200"/>
    <n v="541.79"/>
    <n v="0"/>
  </r>
  <r>
    <x v="6"/>
    <s v="Sticker 50*38 White (3000pcs)"/>
    <s v="Packing Material"/>
    <s v="Trading"/>
    <s v="Pcs."/>
    <m/>
    <n v="0"/>
    <n v="202"/>
    <n v="6.59"/>
    <n v="79060"/>
    <n v="0"/>
    <n v="0"/>
    <n v="0"/>
    <n v="0"/>
    <n v="0"/>
    <n v="0"/>
    <n v="0"/>
    <n v="0"/>
    <n v="0"/>
    <n v="0"/>
    <n v="0"/>
    <n v="0"/>
    <n v="0"/>
    <n v="0"/>
    <n v="0"/>
    <n v="0"/>
    <n v="202"/>
    <n v="79060"/>
    <n v="6.59"/>
    <n v="0"/>
  </r>
  <r>
    <x v="6"/>
    <s v="STICKER DUST BIN - CHIKHALI"/>
    <s v="Packing Material"/>
    <s v="Trading"/>
    <s v="Pcs."/>
    <m/>
    <n v="0"/>
    <n v="1700"/>
    <n v="76.75"/>
    <n v="2890"/>
    <n v="0"/>
    <n v="0"/>
    <n v="0"/>
    <n v="0"/>
    <n v="0"/>
    <n v="0"/>
    <n v="0"/>
    <n v="0"/>
    <n v="0"/>
    <n v="0"/>
    <n v="0"/>
    <n v="0"/>
    <n v="0"/>
    <n v="0"/>
    <n v="0"/>
    <n v="0"/>
    <n v="1700"/>
    <n v="2890"/>
    <n v="76.75"/>
    <n v="0"/>
  </r>
  <r>
    <x v="6"/>
    <s v="STICKER MINI SUPER CLEAN 602"/>
    <s v="Packing Material"/>
    <s v="Trading"/>
    <s v="Pcs."/>
    <m/>
    <n v="0"/>
    <n v="5000"/>
    <n v="225.75"/>
    <n v="750"/>
    <n v="0"/>
    <n v="0"/>
    <n v="0"/>
    <n v="0"/>
    <n v="0"/>
    <n v="0"/>
    <n v="0"/>
    <n v="0"/>
    <n v="0"/>
    <n v="0"/>
    <n v="0"/>
    <n v="0"/>
    <n v="0"/>
    <n v="0"/>
    <n v="0"/>
    <n v="0"/>
    <n v="5000"/>
    <n v="750"/>
    <n v="225.75"/>
    <n v="0"/>
  </r>
  <r>
    <x v="6"/>
    <s v="Stool Leg 412"/>
    <s v="Bath Stool"/>
    <s v="Trading"/>
    <s v="Pcs."/>
    <m/>
    <n v="0"/>
    <n v="8534"/>
    <n v="0"/>
    <n v="7845.77"/>
    <n v="0"/>
    <n v="0"/>
    <n v="0"/>
    <n v="0"/>
    <n v="0"/>
    <n v="0"/>
    <n v="0"/>
    <n v="0"/>
    <n v="0"/>
    <n v="0"/>
    <n v="0"/>
    <n v="0"/>
    <n v="0"/>
    <n v="0"/>
    <n v="0"/>
    <n v="0"/>
    <n v="8534"/>
    <n v="7845.77"/>
    <n v="0"/>
    <n v="0"/>
  </r>
  <r>
    <x v="6"/>
    <s v="Stool Leg Medium"/>
    <s v="Component"/>
    <s v="Trading"/>
    <s v="Pcs."/>
    <m/>
    <n v="0"/>
    <n v="17794.02"/>
    <n v="1502.07"/>
    <n v="41785.89"/>
    <n v="0"/>
    <n v="0"/>
    <n v="0"/>
    <n v="0"/>
    <n v="0"/>
    <n v="0"/>
    <n v="3760"/>
    <n v="634.5376"/>
    <n v="4394.5375999999997"/>
    <n v="8836"/>
    <n v="0"/>
    <n v="0"/>
    <n v="0"/>
    <n v="0"/>
    <n v="0"/>
    <n v="0"/>
    <n v="14034.02"/>
    <n v="32956.25"/>
    <n v="1502.07"/>
    <n v="0"/>
  </r>
  <r>
    <x v="6"/>
    <s v="Super Dry Bathroom Wiper Blade-905"/>
    <s v="Component"/>
    <s v="Trading"/>
    <s v="Pcs."/>
    <m/>
    <n v="0"/>
    <n v="915"/>
    <n v="0"/>
    <n v="8197.94"/>
    <n v="0"/>
    <n v="0"/>
    <n v="0"/>
    <n v="0"/>
    <n v="0"/>
    <n v="0"/>
    <n v="120"/>
    <n v="20.251200000000001"/>
    <n v="140.25120000000001"/>
    <n v="1075.2"/>
    <n v="0"/>
    <n v="0"/>
    <n v="0"/>
    <n v="0"/>
    <n v="0"/>
    <n v="0"/>
    <n v="795"/>
    <n v="7122.8"/>
    <n v="0"/>
    <n v="0"/>
  </r>
  <r>
    <x v="6"/>
    <s v="SUPER DRY FLOOR WIPER BLADE 908"/>
    <s v="Component"/>
    <s v="Trading"/>
    <s v="Pcs."/>
    <m/>
    <n v="0"/>
    <n v="5251"/>
    <n v="0"/>
    <n v="63487.12"/>
    <n v="0"/>
    <n v="0"/>
    <n v="0"/>
    <n v="0"/>
    <n v="0"/>
    <n v="0"/>
    <n v="120"/>
    <n v="20.251200000000001"/>
    <n v="140.25120000000001"/>
    <n v="1450.8"/>
    <n v="0"/>
    <n v="0"/>
    <n v="0"/>
    <n v="0"/>
    <n v="0"/>
    <n v="0"/>
    <n v="5131"/>
    <n v="62036.26"/>
    <n v="0"/>
    <n v="0"/>
  </r>
  <r>
    <x v="6"/>
    <s v="Super Spin MOP Bkt.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SUPREME EXPANDABLE CLOTH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6"/>
    <s v="UPVC PIPE ONE SIDE THREAD (30 INCH)"/>
    <s v="Component"/>
    <s v="Trading"/>
    <s v="Pcs."/>
    <m/>
    <n v="0"/>
    <n v="1734"/>
    <n v="70.430000000000007"/>
    <n v="43417.37"/>
    <n v="0"/>
    <n v="0"/>
    <n v="0"/>
    <n v="0"/>
    <n v="0"/>
    <n v="0"/>
    <n v="120"/>
    <n v="20.251200000000001"/>
    <n v="140.25120000000001"/>
    <n v="3004.8"/>
    <n v="0"/>
    <n v="0"/>
    <n v="0"/>
    <n v="0"/>
    <n v="0"/>
    <n v="0"/>
    <n v="1614"/>
    <n v="40412.71"/>
    <n v="70.430000000000007"/>
    <n v="0"/>
  </r>
  <r>
    <x v="6"/>
    <s v="UPVC PIPES ONE SIDE THREAD (1 MTR)"/>
    <s v="Component"/>
    <s v="Trading"/>
    <s v="Pcs."/>
    <m/>
    <n v="0"/>
    <n v="1969"/>
    <n v="26.59"/>
    <n v="62226.400000000001"/>
    <n v="0"/>
    <n v="0"/>
    <n v="0"/>
    <n v="0"/>
    <n v="0"/>
    <n v="0"/>
    <n v="336"/>
    <n v="56.703360000000004"/>
    <n v="392.70335999999998"/>
    <n v="10617.6"/>
    <n v="0"/>
    <n v="0"/>
    <n v="0"/>
    <n v="0"/>
    <n v="0"/>
    <n v="0"/>
    <n v="1633"/>
    <n v="51607.77"/>
    <n v="26.59"/>
    <n v="0"/>
  </r>
  <r>
    <x v="6"/>
    <s v="Wiper Lock Button"/>
    <s v="Component"/>
    <s v="Trading"/>
    <s v="Pcs."/>
    <m/>
    <n v="0"/>
    <n v="56600"/>
    <n v="0"/>
    <n v="9417.59"/>
    <n v="0"/>
    <n v="0"/>
    <n v="33120"/>
    <n v="5447.05"/>
    <n v="0"/>
    <n v="0"/>
    <n v="3240"/>
    <n v="546.78240000000005"/>
    <n v="3786.7824000000001"/>
    <n v="550.79999999999995"/>
    <n v="0"/>
    <n v="0"/>
    <n v="0"/>
    <n v="0"/>
    <n v="0"/>
    <n v="0"/>
    <n v="86480"/>
    <n v="14327.84"/>
    <n v="0"/>
    <n v="0"/>
  </r>
  <r>
    <x v="6"/>
    <s v="WIPER ONLY BODDY 906/907"/>
    <s v="Component"/>
    <s v="Trading"/>
    <s v="Pcs."/>
    <m/>
    <n v="0"/>
    <n v="10700"/>
    <n v="362.05"/>
    <n v="107898.01"/>
    <n v="0"/>
    <n v="0"/>
    <n v="0"/>
    <n v="0"/>
    <n v="0"/>
    <n v="0"/>
    <n v="336"/>
    <n v="56.703360000000004"/>
    <n v="392.70335999999998"/>
    <n v="3386.88"/>
    <n v="0"/>
    <n v="0"/>
    <n v="0"/>
    <n v="0"/>
    <n v="0"/>
    <n v="0"/>
    <n v="10364"/>
    <n v="104509.81"/>
    <n v="362.05"/>
    <n v="0"/>
  </r>
  <r>
    <x v="7"/>
    <s v="10 Kg Container"/>
    <s v="GROW PACK"/>
    <s v="Trading"/>
    <s v="Pcs."/>
    <m/>
    <n v="0"/>
    <n v="-52"/>
    <n v="0"/>
    <n v="-2328.0300000000002"/>
    <n v="0"/>
    <n v="0"/>
    <n v="0"/>
    <n v="0"/>
    <n v="0"/>
    <n v="0"/>
    <n v="0"/>
    <n v="0"/>
    <n v="0"/>
    <n v="0"/>
    <n v="0"/>
    <n v="0"/>
    <n v="0"/>
    <n v="0"/>
    <n v="0"/>
    <n v="0"/>
    <n v="-52"/>
    <n v="-2328.0300000000002"/>
    <n v="0"/>
    <n v="0"/>
  </r>
  <r>
    <x v="7"/>
    <s v="10 Ltr Bkt Only Handle (baby Blue)"/>
    <s v="Component"/>
    <s v="Trading"/>
    <s v="Pcs."/>
    <m/>
    <n v="0"/>
    <n v="474"/>
    <n v="23.52"/>
    <n v="4102.75"/>
    <n v="0"/>
    <n v="0"/>
    <n v="0"/>
    <n v="0"/>
    <n v="0"/>
    <n v="0"/>
    <n v="555"/>
    <n v="93.661799999999999"/>
    <n v="648.66179999999997"/>
    <n v="0"/>
    <n v="0"/>
    <n v="0"/>
    <n v="0"/>
    <n v="0"/>
    <n v="0"/>
    <n v="0"/>
    <n v="-81"/>
    <n v="4102.75"/>
    <n v="23.52"/>
    <n v="0"/>
  </r>
  <r>
    <x v="7"/>
    <s v="10 Ltr Bkt Only Handle (D.Blue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10 Ltr Bkt Only Handle (M.white)"/>
    <s v="Component"/>
    <s v="Trading"/>
    <s v="Pcs."/>
    <m/>
    <n v="0"/>
    <n v="173"/>
    <n v="33.64"/>
    <n v="1512.91"/>
    <n v="0"/>
    <n v="0"/>
    <n v="0"/>
    <n v="0"/>
    <n v="0"/>
    <n v="0"/>
    <n v="0"/>
    <n v="0"/>
    <n v="0"/>
    <n v="0"/>
    <n v="0"/>
    <n v="0"/>
    <n v="0"/>
    <n v="0"/>
    <n v="0"/>
    <n v="0"/>
    <n v="173"/>
    <n v="1512.91"/>
    <n v="33.64"/>
    <n v="0"/>
  </r>
  <r>
    <x v="7"/>
    <s v="10 Ltr Bkt Only Handle (orange)"/>
    <s v="Component"/>
    <s v="Trading"/>
    <s v="Pcs."/>
    <m/>
    <n v="0"/>
    <n v="33"/>
    <n v="0"/>
    <n v="283.69"/>
    <n v="0"/>
    <n v="0"/>
    <n v="0"/>
    <n v="0"/>
    <n v="0"/>
    <n v="0"/>
    <n v="0"/>
    <n v="0"/>
    <n v="0"/>
    <n v="0"/>
    <n v="0"/>
    <n v="0"/>
    <n v="0"/>
    <n v="0"/>
    <n v="0"/>
    <n v="0"/>
    <n v="33"/>
    <n v="283.69"/>
    <n v="0"/>
    <n v="0"/>
  </r>
  <r>
    <x v="7"/>
    <s v="10 Ltr Bkt Only Handle (silver)"/>
    <s v="Component"/>
    <s v="Trading"/>
    <s v="Pcs."/>
    <m/>
    <n v="0"/>
    <n v="27"/>
    <n v="28.35"/>
    <n v="230.73"/>
    <n v="0"/>
    <n v="0"/>
    <n v="0"/>
    <n v="0"/>
    <n v="0"/>
    <n v="0"/>
    <n v="168"/>
    <n v="28.351680000000002"/>
    <n v="196.35167999999999"/>
    <n v="0"/>
    <n v="0"/>
    <n v="0"/>
    <n v="0"/>
    <n v="0"/>
    <n v="0"/>
    <n v="0"/>
    <n v="-141"/>
    <n v="230.73"/>
    <n v="28.35"/>
    <n v="0"/>
  </r>
  <r>
    <x v="7"/>
    <s v="10 Ltr Bkt Only Handle( Pink)"/>
    <s v="Component"/>
    <s v="Trading"/>
    <s v="Pcs."/>
    <m/>
    <n v="0"/>
    <n v="774"/>
    <n v="0"/>
    <n v="6685.1"/>
    <n v="0"/>
    <n v="0"/>
    <n v="1800"/>
    <n v="15617.43"/>
    <n v="0"/>
    <n v="0"/>
    <n v="2170"/>
    <n v="366.20920000000007"/>
    <n v="2536.2092000000002"/>
    <n v="18835.599999999999"/>
    <n v="0"/>
    <n v="0"/>
    <n v="0"/>
    <n v="0"/>
    <n v="0"/>
    <n v="0"/>
    <n v="404"/>
    <n v="3474.85"/>
    <n v="0"/>
    <n v="0"/>
  </r>
  <r>
    <x v="7"/>
    <s v="10 Ltr Bkt Only Handle(M.baize)"/>
    <s v="Component"/>
    <s v="Trading"/>
    <s v="Pcs."/>
    <m/>
    <n v="0"/>
    <n v="306"/>
    <n v="26.59"/>
    <n v="2588.0700000000002"/>
    <n v="0"/>
    <n v="0"/>
    <n v="0"/>
    <n v="0"/>
    <n v="0"/>
    <n v="0"/>
    <n v="0"/>
    <n v="0"/>
    <n v="0"/>
    <n v="0"/>
    <n v="0"/>
    <n v="0"/>
    <n v="0"/>
    <n v="0"/>
    <n v="0"/>
    <n v="0"/>
    <n v="306"/>
    <n v="2588.0700000000002"/>
    <n v="26.59"/>
    <n v="0"/>
  </r>
  <r>
    <x v="7"/>
    <s v="10 Ltr Outer Swing Lid (blue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10 Ltr Swing Lid Outer ( Pink)"/>
    <s v="Component"/>
    <s v="Trading"/>
    <s v="Pcs."/>
    <m/>
    <n v="0"/>
    <n v="-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5"/>
    <n v="0"/>
    <n v="0"/>
    <n v="0"/>
  </r>
  <r>
    <x v="7"/>
    <s v="10/13 swing Ineer Lid (Black)"/>
    <s v="Component"/>
    <s v="Trading"/>
    <s v="Pcs."/>
    <m/>
    <n v="0"/>
    <n v="-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5"/>
    <n v="0"/>
    <n v="0"/>
    <n v="0"/>
  </r>
  <r>
    <x v="7"/>
    <s v="1001 Classic Tray No.1 (blue)"/>
    <s v="TRAY"/>
    <s v="Finished Good"/>
    <s v="Pcs."/>
    <n v="129"/>
    <n v="141"/>
    <n v="590"/>
    <n v="186.28"/>
    <n v="15871"/>
    <n v="0"/>
    <n v="0"/>
    <n v="0"/>
    <n v="0"/>
    <n v="300"/>
    <n v="7712.5"/>
    <n v="0"/>
    <n v="0"/>
    <n v="0"/>
    <n v="0"/>
    <n v="83.19"/>
    <n v="0"/>
    <n v="0"/>
    <n v="0"/>
    <n v="0"/>
    <n v="42.3"/>
    <n v="290"/>
    <n v="7801"/>
    <n v="143.98000000000002"/>
    <n v="0"/>
  </r>
  <r>
    <x v="7"/>
    <s v="1001 Classic Tray No.1 (brown)"/>
    <s v="TRAY"/>
    <s v="Finished Good"/>
    <s v="Pcs."/>
    <n v="129"/>
    <n v="141"/>
    <n v="738"/>
    <n v="114.37"/>
    <n v="20752.560000000001"/>
    <n v="0"/>
    <n v="0"/>
    <n v="0"/>
    <n v="0"/>
    <n v="100"/>
    <n v="2666.5"/>
    <n v="0"/>
    <n v="0"/>
    <n v="0"/>
    <n v="0"/>
    <n v="104.05800000000001"/>
    <n v="0"/>
    <n v="0"/>
    <n v="0"/>
    <n v="0"/>
    <n v="14.1"/>
    <n v="638"/>
    <n v="17940.560000000001"/>
    <n v="100.27000000000001"/>
    <n v="0"/>
  </r>
  <r>
    <x v="7"/>
    <s v="1001 Classic Tray No.1 (M. B)"/>
    <s v="TRAY"/>
    <s v="Finished Good"/>
    <s v="Pcs."/>
    <n v="129"/>
    <n v="141"/>
    <n v="898"/>
    <n v="115.95"/>
    <n v="25934.240000000002"/>
    <n v="0"/>
    <n v="0"/>
    <n v="0"/>
    <n v="0"/>
    <n v="50"/>
    <n v="1261.5"/>
    <n v="0"/>
    <n v="0"/>
    <n v="0"/>
    <n v="0"/>
    <n v="126.61799999999999"/>
    <n v="0"/>
    <n v="0"/>
    <n v="0"/>
    <n v="0"/>
    <n v="7.05"/>
    <n v="848"/>
    <n v="24490.240000000002"/>
    <n v="108.9"/>
    <n v="0"/>
  </r>
  <r>
    <x v="7"/>
    <s v="1001 Classic Tray No.1 (Red)"/>
    <s v="TRAY"/>
    <s v="Finished Good"/>
    <s v="Pcs."/>
    <n v="129"/>
    <n v="141"/>
    <n v="828"/>
    <n v="148.33000000000001"/>
    <n v="18646.560000000001"/>
    <n v="0"/>
    <n v="0"/>
    <n v="0"/>
    <n v="0"/>
    <n v="100"/>
    <n v="2666.5"/>
    <n v="0"/>
    <n v="0"/>
    <n v="0"/>
    <n v="0"/>
    <n v="116.748"/>
    <n v="0"/>
    <n v="0"/>
    <n v="0"/>
    <n v="0"/>
    <n v="14.1"/>
    <n v="728"/>
    <n v="16394.560000000001"/>
    <n v="134.23000000000002"/>
    <n v="0"/>
  </r>
  <r>
    <x v="7"/>
    <s v="1002 Classic Tray No.2 (blue)"/>
    <s v="TRAY"/>
    <s v="Finished Good"/>
    <s v="Pcs."/>
    <n v="180"/>
    <n v="196"/>
    <n v="507"/>
    <n v="315.14"/>
    <n v="7047.3"/>
    <n v="0"/>
    <n v="0"/>
    <n v="0"/>
    <n v="0"/>
    <n v="308"/>
    <n v="10707.32"/>
    <n v="0"/>
    <n v="0"/>
    <n v="0"/>
    <n v="0"/>
    <n v="99.372"/>
    <n v="0"/>
    <n v="0"/>
    <n v="70"/>
    <n v="70"/>
    <n v="60.368000000000002"/>
    <n v="199"/>
    <n v="2766.1"/>
    <n v="324.77199999999999"/>
    <n v="0"/>
  </r>
  <r>
    <x v="7"/>
    <s v="1002 Classic Tray No.2 (M.B)"/>
    <s v="TRAY"/>
    <s v="Finished Good"/>
    <s v="Pcs."/>
    <n v="180"/>
    <n v="196"/>
    <n v="665"/>
    <n v="220.92"/>
    <n v="14397.25"/>
    <n v="0"/>
    <n v="0"/>
    <n v="0"/>
    <n v="0"/>
    <n v="109"/>
    <n v="3923.36"/>
    <n v="0"/>
    <n v="0"/>
    <n v="0"/>
    <n v="0"/>
    <n v="130.34"/>
    <n v="0"/>
    <n v="0"/>
    <n v="0"/>
    <n v="0"/>
    <n v="21.364000000000001"/>
    <n v="556"/>
    <n v="12037.4"/>
    <n v="199.55599999999998"/>
    <n v="0"/>
  </r>
  <r>
    <x v="7"/>
    <s v="1002 Classic Tray No.2(brown)"/>
    <s v="TRAY"/>
    <s v="Finished Good"/>
    <s v="Pcs."/>
    <n v="180"/>
    <n v="196"/>
    <n v="1010"/>
    <n v="203.09"/>
    <n v="14574.3"/>
    <n v="0"/>
    <n v="0"/>
    <n v="0"/>
    <n v="0"/>
    <n v="133"/>
    <n v="4764.32"/>
    <n v="0"/>
    <n v="0"/>
    <n v="0"/>
    <n v="0"/>
    <n v="197.96"/>
    <n v="0"/>
    <n v="0"/>
    <n v="0"/>
    <n v="0"/>
    <n v="26.068000000000001"/>
    <n v="877"/>
    <n v="12655.11"/>
    <n v="177.02199999999999"/>
    <n v="0"/>
  </r>
  <r>
    <x v="7"/>
    <s v="1002 Classic Tray No.2(red)"/>
    <s v="TRAY"/>
    <s v="Finished Good"/>
    <s v="Pcs."/>
    <n v="180"/>
    <n v="196"/>
    <n v="431"/>
    <n v="150.4"/>
    <n v="5986.59"/>
    <n v="0"/>
    <n v="0"/>
    <n v="0"/>
    <n v="0"/>
    <n v="225"/>
    <n v="7634"/>
    <n v="0"/>
    <n v="0"/>
    <n v="0"/>
    <n v="0"/>
    <n v="84.475999999999999"/>
    <n v="0"/>
    <n v="0"/>
    <n v="30"/>
    <n v="30"/>
    <n v="44.1"/>
    <n v="206"/>
    <n v="2861.34"/>
    <n v="136.30000000000001"/>
    <n v="0"/>
  </r>
  <r>
    <x v="7"/>
    <s v="1002 SCRAPE"/>
    <s v="TRAY"/>
    <s v="Trading"/>
    <s v="Pcs."/>
    <m/>
    <n v="0"/>
    <n v="16"/>
    <n v="0.72"/>
    <n v="461.92"/>
    <n v="0"/>
    <n v="0"/>
    <n v="0"/>
    <n v="0"/>
    <n v="0"/>
    <n v="0"/>
    <n v="0"/>
    <n v="0"/>
    <n v="0"/>
    <n v="0"/>
    <n v="0"/>
    <n v="0"/>
    <n v="0"/>
    <n v="0"/>
    <n v="0"/>
    <n v="0"/>
    <n v="16"/>
    <n v="461.92"/>
    <n v="0.72"/>
    <n v="0"/>
  </r>
  <r>
    <x v="7"/>
    <s v="1003 Classic Tray No.3 (Blue)"/>
    <s v="TRAY"/>
    <s v="Finished Good"/>
    <s v="Pcs."/>
    <n v="240"/>
    <n v="262"/>
    <n v="497"/>
    <n v="323.95999999999998"/>
    <n v="11316.69"/>
    <n v="0"/>
    <n v="0"/>
    <n v="0"/>
    <n v="0"/>
    <n v="223"/>
    <n v="10370.879999999999"/>
    <n v="0"/>
    <n v="0"/>
    <n v="0"/>
    <n v="0"/>
    <n v="130.214"/>
    <n v="0"/>
    <n v="0"/>
    <n v="100"/>
    <n v="100"/>
    <n v="58.426000000000002"/>
    <n v="274"/>
    <n v="6238.98"/>
    <n v="365.53399999999999"/>
    <n v="0"/>
  </r>
  <r>
    <x v="7"/>
    <s v="1003 Classic Tray No.3 (brown)"/>
    <s v="TRAY"/>
    <s v="Finished Good"/>
    <s v="Pcs."/>
    <n v="240"/>
    <n v="262"/>
    <n v="415"/>
    <n v="127.26"/>
    <n v="10312.75"/>
    <n v="0"/>
    <n v="0"/>
    <n v="0"/>
    <n v="0"/>
    <n v="71"/>
    <n v="3332.86"/>
    <n v="0"/>
    <n v="0"/>
    <n v="0"/>
    <n v="0"/>
    <n v="108.73"/>
    <n v="0"/>
    <n v="0"/>
    <n v="10"/>
    <n v="10"/>
    <n v="18.602"/>
    <n v="344"/>
    <n v="8548.4"/>
    <n v="118.65799999999999"/>
    <n v="0"/>
  </r>
  <r>
    <x v="7"/>
    <s v="1003 Classic Tray No.3 (M.B)"/>
    <s v="TRAY"/>
    <s v="Finished Good"/>
    <s v="Pcs."/>
    <n v="240"/>
    <n v="262"/>
    <n v="357"/>
    <n v="190.9"/>
    <n v="7032.9"/>
    <n v="0"/>
    <n v="0"/>
    <n v="0"/>
    <n v="0"/>
    <n v="131"/>
    <n v="6116.26"/>
    <n v="0"/>
    <n v="0"/>
    <n v="0"/>
    <n v="0"/>
    <n v="93.534000000000006"/>
    <n v="0"/>
    <n v="0"/>
    <n v="10"/>
    <n v="10"/>
    <n v="34.322000000000003"/>
    <n v="226"/>
    <n v="4452.2"/>
    <n v="166.578"/>
    <n v="0"/>
  </r>
  <r>
    <x v="7"/>
    <s v="1003 Classic Tray No.3 (red)"/>
    <s v="TRAY"/>
    <s v="Finished Good"/>
    <s v="Pcs."/>
    <n v="240"/>
    <n v="262"/>
    <n v="108"/>
    <n v="267.93"/>
    <n v="2592"/>
    <n v="0"/>
    <n v="0"/>
    <n v="0"/>
    <n v="0"/>
    <n v="50"/>
    <n v="2360"/>
    <n v="0"/>
    <n v="0"/>
    <n v="0"/>
    <n v="0"/>
    <n v="28.295999999999999"/>
    <n v="0"/>
    <n v="0"/>
    <n v="70"/>
    <n v="70"/>
    <n v="13.1"/>
    <n v="58"/>
    <n v="1392"/>
    <n v="324.83"/>
    <n v="0"/>
  </r>
  <r>
    <x v="7"/>
    <s v="1004 Classic Tray No.4 (Blue)"/>
    <s v="TRAY"/>
    <s v="Finished Good"/>
    <s v="Pcs."/>
    <n v="365"/>
    <n v="398"/>
    <n v="964"/>
    <n v="1240.57"/>
    <n v="37494.550000000003"/>
    <n v="0"/>
    <n v="0"/>
    <n v="0"/>
    <n v="0"/>
    <n v="135"/>
    <n v="9825.75"/>
    <n v="0"/>
    <n v="0"/>
    <n v="0"/>
    <n v="0"/>
    <n v="383.67200000000003"/>
    <n v="0"/>
    <n v="0"/>
    <n v="10"/>
    <n v="10"/>
    <n v="53.73"/>
    <n v="829"/>
    <n v="24181.93"/>
    <n v="1196.8399999999999"/>
    <n v="0"/>
  </r>
  <r>
    <x v="7"/>
    <s v="1004 Classic Tray No.4 (Brown)"/>
    <s v="TRAY"/>
    <s v="Finished Good"/>
    <s v="Pcs."/>
    <n v="365"/>
    <n v="398"/>
    <n v="233"/>
    <n v="369.62"/>
    <n v="13159.53"/>
    <n v="0"/>
    <n v="0"/>
    <n v="0"/>
    <n v="0"/>
    <n v="75"/>
    <n v="5469.75"/>
    <n v="0"/>
    <n v="0"/>
    <n v="0"/>
    <n v="0"/>
    <n v="92.733999999999995"/>
    <n v="0"/>
    <n v="0"/>
    <n v="190"/>
    <n v="190"/>
    <n v="29.85"/>
    <n v="158"/>
    <n v="6692.88"/>
    <n v="529.77"/>
    <n v="0"/>
  </r>
  <r>
    <x v="7"/>
    <s v="1004 Classic Tray No.4 (M.B)"/>
    <s v="TRAY"/>
    <s v="Finished Good"/>
    <s v="Pcs."/>
    <n v="365"/>
    <n v="398"/>
    <n v="367"/>
    <n v="551.86"/>
    <n v="14131.26"/>
    <n v="0"/>
    <n v="0"/>
    <n v="0"/>
    <n v="0"/>
    <n v="0"/>
    <n v="0"/>
    <n v="0"/>
    <n v="0"/>
    <n v="0"/>
    <n v="0"/>
    <n v="146.066"/>
    <n v="0"/>
    <n v="0"/>
    <n v="0"/>
    <n v="0"/>
    <n v="0"/>
    <n v="367"/>
    <n v="10598.96"/>
    <n v="551.86"/>
    <n v="0"/>
  </r>
  <r>
    <x v="7"/>
    <s v="1004 Classic Tray No.4 (Red)"/>
    <s v="TRAY"/>
    <s v="Finished Good"/>
    <s v="Pcs."/>
    <n v="365"/>
    <n v="398"/>
    <n v="473"/>
    <n v="733.58"/>
    <n v="18125.240000000002"/>
    <n v="0"/>
    <n v="0"/>
    <n v="0"/>
    <n v="0"/>
    <n v="90"/>
    <n v="6583.5"/>
    <n v="0"/>
    <n v="0"/>
    <n v="0"/>
    <n v="0"/>
    <n v="188.25399999999999"/>
    <n v="0"/>
    <n v="0"/>
    <n v="20"/>
    <n v="20"/>
    <n v="35.82"/>
    <n v="383"/>
    <n v="11007.42"/>
    <n v="717.76"/>
    <n v="0"/>
  </r>
  <r>
    <x v="7"/>
    <s v="1004 Classic Tray No.4 (Yellow)"/>
    <s v="TRAY"/>
    <s v="Finished Good"/>
    <s v="Pcs."/>
    <n v="365"/>
    <n v="398"/>
    <n v="153"/>
    <n v="82.19"/>
    <n v="5883.17"/>
    <n v="0"/>
    <n v="0"/>
    <n v="0"/>
    <n v="0"/>
    <n v="50"/>
    <n v="3613.5"/>
    <n v="0"/>
    <n v="0"/>
    <n v="0"/>
    <n v="0"/>
    <n v="60.893999999999998"/>
    <n v="0"/>
    <n v="0"/>
    <n v="0"/>
    <n v="0"/>
    <n v="19.899999999999999"/>
    <n v="103"/>
    <n v="2970.52"/>
    <n v="62.29"/>
    <n v="0"/>
  </r>
  <r>
    <x v="7"/>
    <s v="1005 Classic Tray No.5 (Blue)"/>
    <s v="TRAY"/>
    <s v="Finished Good"/>
    <s v="Pcs."/>
    <n v="448"/>
    <n v="488"/>
    <n v="212"/>
    <n v="549.07000000000005"/>
    <n v="20114.560000000001"/>
    <n v="0"/>
    <n v="0"/>
    <n v="0"/>
    <n v="0"/>
    <n v="70"/>
    <n v="6527.3"/>
    <n v="0"/>
    <n v="0"/>
    <n v="0"/>
    <n v="0"/>
    <n v="103.456"/>
    <n v="0"/>
    <n v="0"/>
    <n v="230"/>
    <n v="230"/>
    <n v="34.159999999999997"/>
    <n v="142"/>
    <n v="13472.96"/>
    <n v="744.91000000000008"/>
    <n v="0"/>
  </r>
  <r>
    <x v="7"/>
    <s v="1005 Classic Tray No.5 (Brown)"/>
    <s v="TRAY"/>
    <s v="Finished Good"/>
    <s v="Pcs."/>
    <n v="448"/>
    <n v="488"/>
    <n v="272"/>
    <n v="425.84"/>
    <n v="25807.360000000001"/>
    <n v="0"/>
    <n v="0"/>
    <n v="0"/>
    <n v="0"/>
    <n v="46"/>
    <n v="4138.3100000000004"/>
    <n v="0"/>
    <n v="0"/>
    <n v="0"/>
    <n v="0"/>
    <n v="132.73599999999999"/>
    <n v="0"/>
    <n v="0"/>
    <n v="200"/>
    <n v="200"/>
    <n v="22.448"/>
    <n v="226"/>
    <n v="21442.880000000001"/>
    <n v="603.39199999999994"/>
    <n v="0"/>
  </r>
  <r>
    <x v="7"/>
    <s v="1005 Classic Tray No.5 (M.B)"/>
    <s v="TRAY"/>
    <s v="Finished Good"/>
    <s v="Pcs."/>
    <n v="448"/>
    <n v="488"/>
    <n v="225"/>
    <n v="249.56"/>
    <n v="21348"/>
    <n v="0"/>
    <n v="0"/>
    <n v="0"/>
    <n v="0"/>
    <n v="46"/>
    <n v="4138.3100000000004"/>
    <n v="0"/>
    <n v="0"/>
    <n v="0"/>
    <n v="0"/>
    <n v="109.8"/>
    <n v="0"/>
    <n v="0"/>
    <n v="0"/>
    <n v="0"/>
    <n v="22.448"/>
    <n v="179"/>
    <n v="16983.52"/>
    <n v="227.11199999999999"/>
    <n v="0"/>
  </r>
  <r>
    <x v="7"/>
    <s v="1005 Classic Tray No.5 (Red)"/>
    <s v="TRAY"/>
    <s v="Finished Good"/>
    <s v="Pcs."/>
    <n v="448"/>
    <n v="488"/>
    <n v="125"/>
    <n v="335"/>
    <n v="11860"/>
    <n v="0"/>
    <n v="0"/>
    <n v="0"/>
    <n v="0"/>
    <n v="45"/>
    <n v="4054.2"/>
    <n v="0"/>
    <n v="0"/>
    <n v="0"/>
    <n v="0"/>
    <n v="61"/>
    <n v="0"/>
    <n v="0"/>
    <n v="90"/>
    <n v="90"/>
    <n v="21.96"/>
    <n v="80"/>
    <n v="7590.4"/>
    <n v="403.04"/>
    <n v="0"/>
  </r>
  <r>
    <x v="7"/>
    <s v="1007 PLANTER ONLY TRAY (BL)"/>
    <s v="PLANTER"/>
    <s v="Finished Good"/>
    <s v="Pcs."/>
    <n v="20"/>
    <n v="22"/>
    <n v="46"/>
    <n v="8.34"/>
    <n v="192.37"/>
    <n v="0"/>
    <n v="0"/>
    <n v="0"/>
    <n v="0"/>
    <n v="0"/>
    <n v="0"/>
    <n v="0"/>
    <n v="0"/>
    <n v="0"/>
    <n v="0"/>
    <n v="1.012"/>
    <n v="0"/>
    <n v="0"/>
    <n v="0"/>
    <n v="0"/>
    <n v="0"/>
    <n v="46"/>
    <n v="192.37"/>
    <n v="8.34"/>
    <n v="0"/>
  </r>
  <r>
    <x v="7"/>
    <s v="1007 PLANTER ONLY TRAY (BR)"/>
    <s v="PLANTER"/>
    <s v="Finished Good"/>
    <s v="Pcs."/>
    <n v="20"/>
    <n v="22"/>
    <n v="220"/>
    <n v="12.3"/>
    <n v="706.2"/>
    <n v="0"/>
    <n v="0"/>
    <n v="0"/>
    <n v="0"/>
    <n v="0"/>
    <n v="0"/>
    <n v="0"/>
    <n v="0"/>
    <n v="0"/>
    <n v="0"/>
    <n v="4.84"/>
    <n v="0"/>
    <n v="0"/>
    <n v="0"/>
    <n v="0"/>
    <n v="0"/>
    <n v="220"/>
    <n v="706.2"/>
    <n v="12.3"/>
    <n v="0"/>
  </r>
  <r>
    <x v="7"/>
    <s v="1007 PLANTER ONLY TRAY (MB)"/>
    <s v="TRAY"/>
    <s v="Finished Good"/>
    <s v="Pcs."/>
    <n v="20"/>
    <n v="22"/>
    <n v="458"/>
    <n v="21.59"/>
    <n v="1940.12"/>
    <n v="0"/>
    <n v="0"/>
    <n v="0"/>
    <n v="0"/>
    <n v="8"/>
    <n v="58.88"/>
    <n v="0"/>
    <n v="0"/>
    <n v="0"/>
    <n v="0"/>
    <n v="10.076000000000001"/>
    <n v="0"/>
    <n v="0"/>
    <n v="0"/>
    <n v="0"/>
    <n v="0.17599999999999999"/>
    <n v="450"/>
    <n v="1881.24"/>
    <n v="21.414000000000001"/>
    <n v="0"/>
  </r>
  <r>
    <x v="7"/>
    <s v="1007 PLANTER ONLY TRAY (MW)"/>
    <s v="TRAY"/>
    <s v="Finished Good"/>
    <s v="Pcs."/>
    <n v="20"/>
    <n v="22"/>
    <n v="485"/>
    <n v="22.53"/>
    <n v="3141.11"/>
    <n v="0"/>
    <n v="0"/>
    <n v="0"/>
    <n v="0"/>
    <n v="0"/>
    <n v="0"/>
    <n v="0"/>
    <n v="0"/>
    <n v="0"/>
    <n v="0"/>
    <n v="10.67"/>
    <n v="0"/>
    <n v="0"/>
    <n v="0"/>
    <n v="0"/>
    <n v="0"/>
    <n v="485"/>
    <n v="3141.11"/>
    <n v="22.53"/>
    <n v="0"/>
  </r>
  <r>
    <x v="7"/>
    <s v="1007 PLANTER ONLY TRAY (R)"/>
    <s v="TRAY"/>
    <s v="Finished Good"/>
    <s v="Pcs."/>
    <n v="20"/>
    <n v="22"/>
    <n v="183"/>
    <n v="11.72"/>
    <n v="783.72"/>
    <n v="0"/>
    <n v="0"/>
    <n v="0"/>
    <n v="0"/>
    <n v="0"/>
    <n v="0"/>
    <n v="0"/>
    <n v="0"/>
    <n v="0"/>
    <n v="0"/>
    <n v="4.0259999999999998"/>
    <n v="0"/>
    <n v="0"/>
    <n v="0"/>
    <n v="0"/>
    <n v="0"/>
    <n v="183"/>
    <n v="783.72"/>
    <n v="11.72"/>
    <n v="0"/>
  </r>
  <r>
    <x v="7"/>
    <s v="1007 PLANTER ONLY TRAY (W)"/>
    <s v="TRAY"/>
    <s v="Finished Good"/>
    <s v="Pcs."/>
    <n v="20"/>
    <n v="22"/>
    <n v="420"/>
    <n v="21.05"/>
    <n v="1780.91"/>
    <n v="0"/>
    <n v="0"/>
    <n v="0"/>
    <n v="0"/>
    <n v="8"/>
    <n v="58.88"/>
    <n v="0"/>
    <n v="0"/>
    <n v="0"/>
    <n v="0"/>
    <n v="9.24"/>
    <n v="0"/>
    <n v="0"/>
    <n v="0"/>
    <n v="0"/>
    <n v="0.17599999999999999"/>
    <n v="412"/>
    <n v="1722.03"/>
    <n v="20.874000000000002"/>
    <n v="0"/>
  </r>
  <r>
    <x v="7"/>
    <s v="1007 PLANTER ONLY TRAY (Y)"/>
    <s v="TRAY"/>
    <s v="Finished Good"/>
    <s v="Pcs."/>
    <n v="20"/>
    <n v="22"/>
    <n v="348"/>
    <n v="18.329999999999998"/>
    <n v="1455.16"/>
    <n v="0"/>
    <n v="0"/>
    <n v="0"/>
    <n v="0"/>
    <n v="9"/>
    <n v="66.239999999999995"/>
    <n v="0"/>
    <n v="0"/>
    <n v="0"/>
    <n v="0"/>
    <n v="7.6559999999999997"/>
    <n v="0"/>
    <n v="0"/>
    <n v="0"/>
    <n v="0"/>
    <n v="0.19800000000000001"/>
    <n v="339"/>
    <n v="1388.92"/>
    <n v="18.131999999999998"/>
    <n v="0"/>
  </r>
  <r>
    <x v="7"/>
    <s v="1009 PlanterOnlyTrayNo.09 (MIX)"/>
    <s v="PLANTER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1009 PlanterOnlyTrayNo.09 (W)"/>
    <s v="PLANTER"/>
    <s v="Finished Good"/>
    <s v="Pcs."/>
    <n v="35"/>
    <n v="38"/>
    <n v="1267"/>
    <n v="58.01"/>
    <n v="17421.25"/>
    <n v="0"/>
    <n v="0"/>
    <n v="0"/>
    <n v="0"/>
    <n v="54"/>
    <n v="539.52"/>
    <n v="0"/>
    <n v="0"/>
    <n v="0"/>
    <n v="0"/>
    <n v="48.146000000000001"/>
    <n v="0"/>
    <n v="0"/>
    <n v="0"/>
    <n v="0"/>
    <n v="2.052"/>
    <n v="1213"/>
    <n v="16881.73"/>
    <n v="55.957999999999998"/>
    <n v="0"/>
  </r>
  <r>
    <x v="7"/>
    <s v="1009 PlanterOnlyTrayNo.09(BL)"/>
    <s v="PLANTER"/>
    <s v="Finished Good"/>
    <s v="Pcs."/>
    <n v="35"/>
    <n v="38"/>
    <n v="503"/>
    <n v="24.43"/>
    <n v="6916.25"/>
    <n v="0"/>
    <n v="0"/>
    <n v="0"/>
    <n v="0"/>
    <n v="28"/>
    <n v="278.92"/>
    <n v="0"/>
    <n v="0"/>
    <n v="0"/>
    <n v="0"/>
    <n v="19.114000000000001"/>
    <n v="0"/>
    <n v="0"/>
    <n v="0"/>
    <n v="0"/>
    <n v="1.0640000000000001"/>
    <n v="475"/>
    <n v="6637.33"/>
    <n v="23.366"/>
    <n v="0"/>
  </r>
  <r>
    <x v="7"/>
    <s v="1009 PlanterOnlyTrayNo.09(BR)"/>
    <s v="PLANTER"/>
    <s v="Finished Good"/>
    <s v="Pcs."/>
    <n v="35"/>
    <n v="38"/>
    <n v="1587"/>
    <n v="72.38"/>
    <n v="21821.25"/>
    <n v="0"/>
    <n v="0"/>
    <n v="0"/>
    <n v="0"/>
    <n v="51"/>
    <n v="489.6"/>
    <n v="0"/>
    <n v="0"/>
    <n v="0"/>
    <n v="0"/>
    <n v="60.305999999999997"/>
    <n v="0"/>
    <n v="0"/>
    <n v="0"/>
    <n v="0"/>
    <n v="1.9379999999999999"/>
    <n v="1536"/>
    <n v="21331.65"/>
    <n v="70.441999999999993"/>
    <n v="0"/>
  </r>
  <r>
    <x v="7"/>
    <s v="1009 PlanterOnlyTrayNo.09(MB)"/>
    <s v="PLANTER"/>
    <s v="Finished Good"/>
    <s v="Pcs."/>
    <n v="35"/>
    <n v="38"/>
    <n v="785"/>
    <n v="36.119999999999997"/>
    <n v="10793.75"/>
    <n v="0"/>
    <n v="0"/>
    <n v="0"/>
    <n v="0"/>
    <n v="88"/>
    <n v="844.8"/>
    <n v="0"/>
    <n v="0"/>
    <n v="0"/>
    <n v="0"/>
    <n v="29.83"/>
    <n v="0"/>
    <n v="0"/>
    <n v="0"/>
    <n v="0"/>
    <n v="3.3439999999999999"/>
    <n v="697"/>
    <n v="9948.9500000000007"/>
    <n v="32.775999999999996"/>
    <n v="0"/>
  </r>
  <r>
    <x v="7"/>
    <s v="1009 PlanterOnlyTrayNo.09(MW)"/>
    <s v="PLANTER"/>
    <s v="Finished Good"/>
    <s v="Pcs."/>
    <n v="35"/>
    <n v="38"/>
    <n v="768"/>
    <n v="34.93"/>
    <n v="10560"/>
    <n v="0"/>
    <n v="0"/>
    <n v="0"/>
    <n v="0"/>
    <n v="79"/>
    <n v="779.52"/>
    <n v="0"/>
    <n v="0"/>
    <n v="0"/>
    <n v="0"/>
    <n v="29.184000000000001"/>
    <n v="0"/>
    <n v="0"/>
    <n v="0"/>
    <n v="0"/>
    <n v="3.0019999999999998"/>
    <n v="689"/>
    <n v="9780.48"/>
    <n v="31.928000000000001"/>
    <n v="0"/>
  </r>
  <r>
    <x v="7"/>
    <s v="1009 PlanterOnlyTrayNo.09(R)"/>
    <s v="PLANTER"/>
    <s v="Finished Good"/>
    <s v="Pcs."/>
    <n v="35"/>
    <n v="38"/>
    <n v="605"/>
    <n v="28.06"/>
    <n v="8318.75"/>
    <n v="0"/>
    <n v="0"/>
    <n v="0"/>
    <n v="0"/>
    <n v="19"/>
    <n v="182.4"/>
    <n v="0"/>
    <n v="0"/>
    <n v="0"/>
    <n v="0"/>
    <n v="22.99"/>
    <n v="0"/>
    <n v="0"/>
    <n v="0"/>
    <n v="0"/>
    <n v="0.72199999999999998"/>
    <n v="586"/>
    <n v="8136.35"/>
    <n v="27.337999999999997"/>
    <n v="0"/>
  </r>
  <r>
    <x v="7"/>
    <s v="1009 PlanterOnlyTrayNo.09(Y)"/>
    <s v="PLANTER"/>
    <s v="Finished Good"/>
    <s v="Pcs."/>
    <n v="35"/>
    <n v="38"/>
    <n v="546"/>
    <n v="25.17"/>
    <n v="7507.5"/>
    <n v="0"/>
    <n v="0"/>
    <n v="0"/>
    <n v="0"/>
    <n v="88"/>
    <n v="844.8"/>
    <n v="0"/>
    <n v="0"/>
    <n v="0"/>
    <n v="0"/>
    <n v="20.748000000000001"/>
    <n v="0"/>
    <n v="0"/>
    <n v="0"/>
    <n v="0"/>
    <n v="3.3439999999999999"/>
    <n v="458"/>
    <n v="6662.7"/>
    <n v="21.826000000000001"/>
    <n v="0"/>
  </r>
  <r>
    <x v="7"/>
    <s v="101 MUG 600ML"/>
    <s v="Mug"/>
    <s v="Finished Good"/>
    <s v="Pcs."/>
    <n v="45"/>
    <n v="49"/>
    <n v="7842"/>
    <n v="456.72"/>
    <n v="40702.660000000003"/>
    <n v="0"/>
    <n v="0"/>
    <n v="0"/>
    <n v="0"/>
    <n v="3768"/>
    <n v="54150"/>
    <n v="0"/>
    <n v="0"/>
    <n v="0"/>
    <n v="0"/>
    <n v="384.25799999999998"/>
    <n v="0"/>
    <n v="0"/>
    <n v="0"/>
    <n v="0"/>
    <n v="184.63200000000001"/>
    <n v="4074"/>
    <n v="22352.5"/>
    <n v="272.08800000000002"/>
    <n v="0"/>
  </r>
  <r>
    <x v="7"/>
    <s v="1012.PlanterOnlyTrayNo.12(BL)"/>
    <s v="PLANTER"/>
    <s v="Finished Good"/>
    <s v="Pcs."/>
    <n v="60"/>
    <n v="65"/>
    <n v="350"/>
    <n v="21.72"/>
    <n v="2173.5"/>
    <n v="0"/>
    <n v="0"/>
    <n v="0"/>
    <n v="0"/>
    <n v="119"/>
    <n v="1782.35"/>
    <n v="0"/>
    <n v="0"/>
    <n v="0"/>
    <n v="0"/>
    <n v="22.75"/>
    <n v="0"/>
    <n v="0"/>
    <n v="0"/>
    <n v="0"/>
    <n v="7.7350000000000003"/>
    <n v="231"/>
    <n v="1434.51"/>
    <n v="13.984999999999999"/>
    <n v="0"/>
  </r>
  <r>
    <x v="7"/>
    <s v="1012.PlanterOnlyTrayNo.12(Br)"/>
    <s v="PLANTER"/>
    <s v="Finished Good"/>
    <s v="Pcs."/>
    <n v="60"/>
    <n v="65"/>
    <n v="601"/>
    <n v="25.29"/>
    <n v="4495.4799999999996"/>
    <n v="0"/>
    <n v="0"/>
    <n v="0"/>
    <n v="0"/>
    <n v="0"/>
    <n v="0"/>
    <n v="0"/>
    <n v="0"/>
    <n v="0"/>
    <n v="0"/>
    <n v="39.064999999999998"/>
    <n v="0"/>
    <n v="0"/>
    <n v="0"/>
    <n v="0"/>
    <n v="0"/>
    <n v="601"/>
    <n v="4495.4799999999996"/>
    <n v="25.29"/>
    <n v="0"/>
  </r>
  <r>
    <x v="7"/>
    <s v="1012.PlanterOnlyTrayNo.12(MB)"/>
    <s v="PLANTER"/>
    <s v="Finished Good"/>
    <s v="Pcs."/>
    <n v="60"/>
    <n v="65"/>
    <n v="359"/>
    <n v="14.94"/>
    <n v="3019.19"/>
    <n v="0"/>
    <n v="0"/>
    <n v="0"/>
    <n v="0"/>
    <n v="56"/>
    <n v="852.96"/>
    <n v="0"/>
    <n v="0"/>
    <n v="0"/>
    <n v="0"/>
    <n v="23.335000000000001"/>
    <n v="0"/>
    <n v="0"/>
    <n v="0"/>
    <n v="0"/>
    <n v="3.64"/>
    <n v="303"/>
    <n v="2548.23"/>
    <n v="11.299999999999999"/>
    <n v="0"/>
  </r>
  <r>
    <x v="7"/>
    <s v="1012.PlanterOnlyTrayNo.12(MIX)"/>
    <s v="PLANTER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1012.PlanterOnlyTrayNo.12(MW)"/>
    <s v="PLANTER"/>
    <s v="Finished Good"/>
    <s v="Pcs."/>
    <n v="60"/>
    <n v="65"/>
    <n v="388"/>
    <n v="19.96"/>
    <n v="3492"/>
    <n v="0"/>
    <n v="0"/>
    <n v="0"/>
    <n v="0"/>
    <n v="84"/>
    <n v="1221.5999999999999"/>
    <n v="0"/>
    <n v="0"/>
    <n v="0"/>
    <n v="0"/>
    <n v="25.22"/>
    <n v="0"/>
    <n v="0"/>
    <n v="0"/>
    <n v="0"/>
    <n v="5.46"/>
    <n v="304"/>
    <n v="2736"/>
    <n v="14.5"/>
    <n v="0"/>
  </r>
  <r>
    <x v="7"/>
    <s v="1012.PlanterOnlyTrayNo.12(R)"/>
    <s v="PLANTER"/>
    <s v="Finished Good"/>
    <s v="Pcs."/>
    <n v="60"/>
    <n v="65"/>
    <n v="412"/>
    <n v="16.62"/>
    <n v="3534.96"/>
    <n v="0"/>
    <n v="0"/>
    <n v="0"/>
    <n v="0"/>
    <n v="48"/>
    <n v="729.6"/>
    <n v="0"/>
    <n v="0"/>
    <n v="0"/>
    <n v="0"/>
    <n v="26.78"/>
    <n v="0"/>
    <n v="0"/>
    <n v="0"/>
    <n v="0"/>
    <n v="3.12"/>
    <n v="364"/>
    <n v="3123.12"/>
    <n v="13.5"/>
    <n v="0"/>
  </r>
  <r>
    <x v="7"/>
    <s v="1012.PlanterOnlyTrayNo.12(W)"/>
    <s v="PLANTER"/>
    <s v="Finished Good"/>
    <s v="Pcs."/>
    <n v="60"/>
    <n v="65"/>
    <n v="307"/>
    <n v="12.11"/>
    <n v="3456.82"/>
    <n v="0"/>
    <n v="0"/>
    <n v="0"/>
    <n v="0"/>
    <n v="53"/>
    <n v="751.5"/>
    <n v="0"/>
    <n v="0"/>
    <n v="0"/>
    <n v="0"/>
    <n v="19.954999999999998"/>
    <n v="0"/>
    <n v="0"/>
    <n v="0"/>
    <n v="0"/>
    <n v="3.4449999999999998"/>
    <n v="254"/>
    <n v="2860.04"/>
    <n v="8.6649999999999991"/>
    <n v="0"/>
  </r>
  <r>
    <x v="7"/>
    <s v="1012.PlanterOnlyTrayNo.12(Y)"/>
    <s v="PLANTER"/>
    <s v="Finished Good"/>
    <s v="Pcs."/>
    <n v="60"/>
    <n v="65"/>
    <n v="704"/>
    <n v="30.04"/>
    <n v="5688.32"/>
    <n v="0"/>
    <n v="0"/>
    <n v="0"/>
    <n v="0"/>
    <n v="94"/>
    <n v="1430.12"/>
    <n v="0"/>
    <n v="0"/>
    <n v="0"/>
    <n v="0"/>
    <n v="45.76"/>
    <n v="0"/>
    <n v="0"/>
    <n v="0"/>
    <n v="0"/>
    <n v="6.11"/>
    <n v="610"/>
    <n v="4928.8"/>
    <n v="23.93"/>
    <n v="0"/>
  </r>
  <r>
    <x v="7"/>
    <s v="1012.PlnaterOnlyTrayNo.12(GR)"/>
    <s v="TRAY"/>
    <s v="Finished Good"/>
    <s v="Pcs."/>
    <n v="60"/>
    <n v="65"/>
    <n v="78"/>
    <n v="55.83"/>
    <n v="581.67999999999995"/>
    <n v="0"/>
    <n v="0"/>
    <n v="0"/>
    <n v="0"/>
    <n v="90"/>
    <n v="1369.32"/>
    <n v="0"/>
    <n v="0"/>
    <n v="0"/>
    <n v="0"/>
    <n v="5.07"/>
    <n v="0"/>
    <n v="0"/>
    <n v="10"/>
    <n v="10"/>
    <n v="5.85"/>
    <n v="-12"/>
    <n v="-787.64"/>
    <n v="59.98"/>
    <n v="0"/>
  </r>
  <r>
    <x v="7"/>
    <s v="1014 Planter Only Tray (Mix)"/>
    <s v="TRAY"/>
    <s v="Finished Good"/>
    <s v="Pcs."/>
    <n v="90"/>
    <n v="98"/>
    <n v="-120"/>
    <n v="38.24"/>
    <n v="-2563.1999999999998"/>
    <n v="0"/>
    <n v="0"/>
    <n v="0"/>
    <n v="0"/>
    <n v="25"/>
    <n v="552"/>
    <n v="0"/>
    <n v="0"/>
    <n v="0"/>
    <n v="0"/>
    <n v="-11.76"/>
    <n v="0"/>
    <n v="0"/>
    <n v="20"/>
    <n v="20"/>
    <n v="2.4500000000000002"/>
    <n v="-145"/>
    <n v="-3115.2"/>
    <n v="55.79"/>
    <n v="0"/>
  </r>
  <r>
    <x v="7"/>
    <s v="1014 Planter Only Tray No.14 (Gr)"/>
    <s v="PLANTER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1014 PlanterOnlyTrayNo.14(BL)"/>
    <s v="PLANTER"/>
    <s v="Finished Good"/>
    <s v="Pcs."/>
    <n v="90"/>
    <n v="98"/>
    <n v="172"/>
    <n v="15.45"/>
    <n v="1704.78"/>
    <n v="0"/>
    <n v="0"/>
    <n v="0"/>
    <n v="0"/>
    <n v="0"/>
    <n v="0"/>
    <n v="0"/>
    <n v="0"/>
    <n v="0"/>
    <n v="0"/>
    <n v="16.856000000000002"/>
    <n v="0"/>
    <n v="0"/>
    <n v="10"/>
    <n v="10"/>
    <n v="0"/>
    <n v="172"/>
    <n v="1704.78"/>
    <n v="25.45"/>
    <n v="0"/>
  </r>
  <r>
    <x v="7"/>
    <s v="1014 PlanterOnlyTrayNo.14(BR)"/>
    <s v="PLANTER"/>
    <s v="Finished Good"/>
    <s v="Pcs."/>
    <n v="90"/>
    <n v="98"/>
    <n v="401"/>
    <n v="14.1"/>
    <n v="3880.89"/>
    <n v="0"/>
    <n v="0"/>
    <n v="0"/>
    <n v="0"/>
    <n v="0"/>
    <n v="0"/>
    <n v="0"/>
    <n v="0"/>
    <n v="0"/>
    <n v="0"/>
    <n v="39.298000000000002"/>
    <n v="0"/>
    <n v="0"/>
    <n v="0"/>
    <n v="0"/>
    <n v="0"/>
    <n v="401"/>
    <n v="3880.89"/>
    <n v="14.1"/>
    <n v="0"/>
  </r>
  <r>
    <x v="7"/>
    <s v="1014 PlanterOnlyTrayNo.14(MB)"/>
    <s v="PLANTER"/>
    <s v="Finished Good"/>
    <s v="Pcs."/>
    <n v="90"/>
    <n v="98"/>
    <n v="312"/>
    <n v="10.18"/>
    <n v="2995.2"/>
    <n v="0"/>
    <n v="0"/>
    <n v="0"/>
    <n v="0"/>
    <n v="0"/>
    <n v="0"/>
    <n v="0"/>
    <n v="0"/>
    <n v="0"/>
    <n v="0"/>
    <n v="30.576000000000001"/>
    <n v="0"/>
    <n v="0"/>
    <n v="0"/>
    <n v="0"/>
    <n v="0"/>
    <n v="312"/>
    <n v="2995.2"/>
    <n v="10.18"/>
    <n v="0"/>
  </r>
  <r>
    <x v="7"/>
    <s v="1014 PlanterOnlyTrayNo.14(MW)"/>
    <s v="PLANTER"/>
    <s v="Finished Good"/>
    <s v="Pcs."/>
    <n v="90"/>
    <n v="98"/>
    <n v="123"/>
    <n v="4.71"/>
    <n v="1979.07"/>
    <n v="0"/>
    <n v="0"/>
    <n v="0"/>
    <n v="0"/>
    <n v="0"/>
    <n v="0"/>
    <n v="0"/>
    <n v="0"/>
    <n v="0"/>
    <n v="0"/>
    <n v="12.054"/>
    <n v="0"/>
    <n v="0"/>
    <n v="0"/>
    <n v="0"/>
    <n v="0"/>
    <n v="123"/>
    <n v="1979.07"/>
    <n v="4.71"/>
    <n v="0"/>
  </r>
  <r>
    <x v="7"/>
    <s v="1014 PlanterOnlyTrayNo.14(R)"/>
    <s v="PLANTER"/>
    <s v="Finished Good"/>
    <s v="Pcs."/>
    <n v="90"/>
    <n v="98"/>
    <n v="92"/>
    <n v="0.77"/>
    <n v="1973.4"/>
    <n v="0"/>
    <n v="0"/>
    <n v="0"/>
    <n v="0"/>
    <n v="0"/>
    <n v="0"/>
    <n v="0"/>
    <n v="0"/>
    <n v="0"/>
    <n v="0"/>
    <n v="9.016"/>
    <n v="0"/>
    <n v="0"/>
    <n v="0"/>
    <n v="0"/>
    <n v="0"/>
    <n v="92"/>
    <n v="1973.4"/>
    <n v="0.77"/>
    <n v="0"/>
  </r>
  <r>
    <x v="7"/>
    <s v="1014 PlanterOnlyTrayNo.14(W)"/>
    <s v="PLANTER"/>
    <s v="Finished Good"/>
    <s v="Pcs."/>
    <n v="90"/>
    <n v="98"/>
    <n v="259"/>
    <n v="8.3000000000000007"/>
    <n v="4274.51"/>
    <n v="0"/>
    <n v="0"/>
    <n v="0"/>
    <n v="0"/>
    <n v="0"/>
    <n v="0"/>
    <n v="0"/>
    <n v="0"/>
    <n v="0"/>
    <n v="0"/>
    <n v="25.382000000000001"/>
    <n v="0"/>
    <n v="0"/>
    <n v="0"/>
    <n v="0"/>
    <n v="0"/>
    <n v="259"/>
    <n v="4274.51"/>
    <n v="8.3000000000000007"/>
    <n v="0"/>
  </r>
  <r>
    <x v="7"/>
    <s v="1014 PlanterOnlyTrayNo.14(Y)"/>
    <s v="PLANTER"/>
    <s v="Finished Good"/>
    <s v="Pcs."/>
    <n v="90"/>
    <n v="98"/>
    <n v="457"/>
    <n v="19.149999999999999"/>
    <n v="5662.23"/>
    <n v="0"/>
    <n v="0"/>
    <n v="0"/>
    <n v="0"/>
    <n v="0"/>
    <n v="0"/>
    <n v="0"/>
    <n v="0"/>
    <n v="0"/>
    <n v="0"/>
    <n v="44.786000000000001"/>
    <n v="0"/>
    <n v="0"/>
    <n v="0"/>
    <n v="0"/>
    <n v="0"/>
    <n v="457"/>
    <n v="5662.23"/>
    <n v="19.149999999999999"/>
    <n v="0"/>
  </r>
  <r>
    <x v="7"/>
    <s v="1016 Planter Only Tray (Mix)"/>
    <s v="TRAY"/>
    <s v="Finished Good"/>
    <s v="Pcs."/>
    <n v="120"/>
    <n v="131"/>
    <n v="-88"/>
    <n v="48.47"/>
    <n v="-2027.52"/>
    <n v="0"/>
    <n v="0"/>
    <n v="0"/>
    <n v="0"/>
    <n v="25"/>
    <n v="630.75"/>
    <n v="0"/>
    <n v="0"/>
    <n v="0"/>
    <n v="0"/>
    <n v="-11.528"/>
    <n v="0"/>
    <n v="0"/>
    <n v="20"/>
    <n v="20"/>
    <n v="3.2749999999999999"/>
    <n v="-113"/>
    <n v="-2658.27"/>
    <n v="65.194999999999993"/>
    <n v="0"/>
  </r>
  <r>
    <x v="7"/>
    <s v="1016 PLANTER TRAY (BR)"/>
    <s v="PLANTER"/>
    <s v="Finished Good"/>
    <s v="Pcs."/>
    <n v="120"/>
    <n v="131"/>
    <n v="132"/>
    <n v="4.51"/>
    <n v="0"/>
    <n v="0"/>
    <n v="0"/>
    <n v="0"/>
    <n v="0"/>
    <n v="0"/>
    <n v="0"/>
    <n v="0"/>
    <n v="0"/>
    <n v="0"/>
    <n v="0"/>
    <n v="17.292000000000002"/>
    <n v="0"/>
    <n v="0"/>
    <n v="0"/>
    <n v="0"/>
    <n v="0"/>
    <n v="132"/>
    <n v="0"/>
    <n v="4.51"/>
    <n v="0"/>
  </r>
  <r>
    <x v="7"/>
    <s v="1016 PLANTER TRAY (MB)"/>
    <s v="PLANTER"/>
    <s v="Finished Good"/>
    <s v="Pcs."/>
    <n v="120"/>
    <n v="131"/>
    <n v="135"/>
    <n v="4.1100000000000003"/>
    <n v="0"/>
    <n v="0"/>
    <n v="0"/>
    <n v="0"/>
    <n v="0"/>
    <n v="0"/>
    <n v="0"/>
    <n v="0"/>
    <n v="0"/>
    <n v="0"/>
    <n v="0"/>
    <n v="17.684999999999999"/>
    <n v="0"/>
    <n v="0"/>
    <n v="0"/>
    <n v="0"/>
    <n v="0"/>
    <n v="135"/>
    <n v="0"/>
    <n v="4.1100000000000003"/>
    <n v="0"/>
  </r>
  <r>
    <x v="7"/>
    <s v="1016 PLANTER TRAY (MW)"/>
    <s v="PLANTER"/>
    <s v="Finished Good"/>
    <s v="Pcs."/>
    <n v="120"/>
    <n v="131"/>
    <n v="185"/>
    <n v="8.01"/>
    <n v="0"/>
    <n v="0"/>
    <n v="0"/>
    <n v="0"/>
    <n v="0"/>
    <n v="0"/>
    <n v="0"/>
    <n v="0"/>
    <n v="0"/>
    <n v="0"/>
    <n v="0"/>
    <n v="24.234999999999999"/>
    <n v="0"/>
    <n v="0"/>
    <n v="0"/>
    <n v="0"/>
    <n v="0"/>
    <n v="185"/>
    <n v="0"/>
    <n v="8.01"/>
    <n v="0"/>
  </r>
  <r>
    <x v="7"/>
    <s v="1016 PLANTER TRAY (R)"/>
    <s v="PLANTER"/>
    <s v="Finished Good"/>
    <s v="Pcs."/>
    <n v="120"/>
    <n v="131"/>
    <n v="151"/>
    <n v="4.67"/>
    <n v="0"/>
    <n v="0"/>
    <n v="0"/>
    <n v="0"/>
    <n v="0"/>
    <n v="0"/>
    <n v="0"/>
    <n v="0"/>
    <n v="0"/>
    <n v="0"/>
    <n v="0"/>
    <n v="19.780999999999999"/>
    <n v="0"/>
    <n v="0"/>
    <n v="0"/>
    <n v="0"/>
    <n v="0"/>
    <n v="151"/>
    <n v="0"/>
    <n v="4.67"/>
    <n v="0"/>
  </r>
  <r>
    <x v="7"/>
    <s v="1016 PLANTER TRAY (W)"/>
    <s v="PLANTER"/>
    <s v="Finished Good"/>
    <s v="Pcs."/>
    <n v="120"/>
    <n v="131"/>
    <n v="191"/>
    <n v="6.23"/>
    <n v="0"/>
    <n v="0"/>
    <n v="0"/>
    <n v="0"/>
    <n v="0"/>
    <n v="0"/>
    <n v="0"/>
    <n v="0"/>
    <n v="0"/>
    <n v="0"/>
    <n v="0"/>
    <n v="25.021000000000001"/>
    <n v="0"/>
    <n v="0"/>
    <n v="0"/>
    <n v="0"/>
    <n v="0"/>
    <n v="191"/>
    <n v="0"/>
    <n v="6.23"/>
    <n v="0"/>
  </r>
  <r>
    <x v="7"/>
    <s v="1016 PLANTER TRAY (Y)"/>
    <s v="PLANTER"/>
    <s v="Finished Good"/>
    <s v="Pcs."/>
    <n v="120"/>
    <n v="131"/>
    <n v="132"/>
    <n v="3.98"/>
    <n v="0"/>
    <n v="0"/>
    <n v="0"/>
    <n v="0"/>
    <n v="0"/>
    <n v="0"/>
    <n v="0"/>
    <n v="0"/>
    <n v="0"/>
    <n v="0"/>
    <n v="0"/>
    <n v="17.292000000000002"/>
    <n v="0"/>
    <n v="0"/>
    <n v="0"/>
    <n v="0"/>
    <n v="0"/>
    <n v="132"/>
    <n v="0"/>
    <n v="3.98"/>
    <n v="0"/>
  </r>
  <r>
    <x v="7"/>
    <s v="1016 PlanterOnlyTrayNo.16 (BL)"/>
    <s v="PLANTER"/>
    <s v="Finished Good"/>
    <s v="Pcs."/>
    <n v="120"/>
    <n v="131"/>
    <n v="-16"/>
    <n v="60.69"/>
    <n v="0"/>
    <n v="0"/>
    <n v="0"/>
    <n v="0"/>
    <n v="0"/>
    <n v="0"/>
    <n v="0"/>
    <n v="0"/>
    <n v="0"/>
    <n v="0"/>
    <n v="0"/>
    <n v="-2.0960000000000001"/>
    <n v="0"/>
    <n v="0"/>
    <n v="10"/>
    <n v="10"/>
    <n v="0"/>
    <n v="-16"/>
    <n v="0"/>
    <n v="70.69"/>
    <n v="0"/>
  </r>
  <r>
    <x v="7"/>
    <s v="102 MUG 900ML"/>
    <s v="Mug"/>
    <s v="Finished Good"/>
    <s v="Pcs."/>
    <n v="66"/>
    <n v="72"/>
    <n v="10722"/>
    <n v="575.94000000000005"/>
    <n v="68747.88"/>
    <n v="0"/>
    <n v="0"/>
    <n v="2735"/>
    <n v="15791.14"/>
    <n v="4498"/>
    <n v="79482.34"/>
    <n v="0"/>
    <n v="0"/>
    <n v="0"/>
    <n v="0"/>
    <n v="771.98400000000004"/>
    <n v="180.51"/>
    <n v="30.3058239"/>
    <n v="0"/>
    <n v="210.8158239"/>
    <n v="323.85599999999999"/>
    <n v="8959"/>
    <n v="56340.09"/>
    <n v="462.8998239"/>
    <n v="0"/>
  </r>
  <r>
    <x v="7"/>
    <s v="103 MUG 1200ML"/>
    <s v="Mug"/>
    <s v="Finished Good"/>
    <s v="Pcs."/>
    <n v="90"/>
    <n v="98"/>
    <n v="1905"/>
    <n v="44.8"/>
    <n v="15913.04"/>
    <n v="0"/>
    <n v="0"/>
    <n v="2605"/>
    <n v="28468.13"/>
    <n v="1440"/>
    <n v="34477.919999999998"/>
    <n v="0"/>
    <n v="0"/>
    <n v="0"/>
    <n v="0"/>
    <n v="186.69"/>
    <n v="234.45"/>
    <n v="39.361810500000004"/>
    <n v="0"/>
    <n v="273.81181049999998"/>
    <n v="141.12"/>
    <n v="3070"/>
    <n v="30426.97"/>
    <n v="177.49181049999999"/>
    <n v="0"/>
  </r>
  <r>
    <x v="7"/>
    <s v="108 Soap Dish (mix)"/>
    <s v="Soap Dish"/>
    <s v="Finished Good"/>
    <s v="Pcs."/>
    <n v="23"/>
    <n v="25"/>
    <n v="11910"/>
    <n v="283.27999999999997"/>
    <n v="31327.17"/>
    <n v="0"/>
    <n v="0"/>
    <n v="0"/>
    <n v="0"/>
    <n v="4600"/>
    <n v="33431"/>
    <n v="0"/>
    <n v="0"/>
    <n v="0"/>
    <n v="0"/>
    <n v="297.75"/>
    <n v="0"/>
    <n v="0"/>
    <n v="0"/>
    <n v="0"/>
    <n v="115"/>
    <n v="7310"/>
    <n v="-2103.83"/>
    <n v="168.27999999999997"/>
    <n v="0"/>
  </r>
  <r>
    <x v="7"/>
    <s v="1104. Lock &amp; Safe 1550 ml."/>
    <s v="Rajeshwari"/>
    <s v="Finished Good"/>
    <s v="Pcs."/>
    <m/>
    <m/>
    <m/>
    <n v="88.86"/>
    <m/>
    <m/>
    <m/>
    <m/>
    <m/>
    <m/>
    <m/>
    <m/>
    <m/>
    <n v="0"/>
    <m/>
    <n v="0"/>
    <n v="0"/>
    <n v="0"/>
    <n v="0"/>
    <n v="0"/>
    <n v="0"/>
    <m/>
    <m/>
    <n v="88.86"/>
    <n v="0"/>
  </r>
  <r>
    <x v="7"/>
    <s v="1200 ML MUG"/>
    <s v="Mug"/>
    <s v="Trading"/>
    <s v="Pcs."/>
    <m/>
    <n v="0"/>
    <n v="7988"/>
    <n v="360.65"/>
    <n v="95468.97"/>
    <n v="0"/>
    <n v="0"/>
    <n v="0"/>
    <n v="0"/>
    <n v="0"/>
    <n v="0"/>
    <n v="0"/>
    <n v="0"/>
    <n v="0"/>
    <n v="0"/>
    <n v="0"/>
    <n v="0"/>
    <n v="0"/>
    <n v="0"/>
    <n v="0"/>
    <n v="0"/>
    <n v="7988"/>
    <n v="95468.97"/>
    <n v="360.65"/>
    <n v="0"/>
  </r>
  <r>
    <x v="7"/>
    <s v="1265 Smart Rack Thee Layer(L.W.)"/>
    <s v="CLOTH STAND"/>
    <s v="Trading"/>
    <s v="Pcs."/>
    <n v="0"/>
    <n v="0"/>
    <n v="1"/>
    <n v="6.1"/>
    <n v="1146.6099999999999"/>
    <n v="0"/>
    <n v="0"/>
    <n v="0"/>
    <n v="0"/>
    <n v="4"/>
    <n v="5020.2"/>
    <n v="0"/>
    <n v="0"/>
    <n v="0"/>
    <n v="0"/>
    <n v="0"/>
    <n v="0"/>
    <n v="0"/>
    <n v="0"/>
    <n v="0"/>
    <n v="0"/>
    <n v="-3"/>
    <n v="-4033.27"/>
    <n v="6.1"/>
    <n v="0"/>
  </r>
  <r>
    <x v="7"/>
    <s v="1267 Smart Rack Thee Layer"/>
    <s v="CLOTH STAND"/>
    <s v="Trading"/>
    <s v="Pcs."/>
    <n v="0"/>
    <n v="0"/>
    <n v="2"/>
    <n v="0.05"/>
    <n v="2717.88"/>
    <n v="0"/>
    <n v="0"/>
    <n v="0"/>
    <n v="0"/>
    <n v="0"/>
    <n v="-383.44"/>
    <n v="0"/>
    <n v="0"/>
    <n v="0"/>
    <n v="0"/>
    <n v="0"/>
    <n v="0"/>
    <n v="0"/>
    <n v="0"/>
    <n v="0"/>
    <n v="0"/>
    <n v="2"/>
    <n v="2717.88"/>
    <n v="0.05"/>
    <n v="0"/>
  </r>
  <r>
    <x v="7"/>
    <s v="15 Ltr Bkt  Only Handle( M.White)"/>
    <s v="Component"/>
    <s v="Trading"/>
    <s v="Pcs."/>
    <m/>
    <n v="0"/>
    <n v="5"/>
    <n v="0"/>
    <n v="48.45"/>
    <n v="0"/>
    <n v="0"/>
    <n v="0"/>
    <n v="0"/>
    <n v="0"/>
    <n v="0"/>
    <n v="0"/>
    <n v="0"/>
    <n v="0"/>
    <n v="0"/>
    <n v="0"/>
    <n v="0"/>
    <n v="0"/>
    <n v="0"/>
    <n v="0"/>
    <n v="0"/>
    <n v="5"/>
    <n v="48.45"/>
    <n v="0"/>
    <n v="0"/>
  </r>
  <r>
    <x v="7"/>
    <s v="15 Ltr Bkt Only Handle (baby Blue)"/>
    <s v="Component"/>
    <s v="Trading"/>
    <s v="Pcs."/>
    <m/>
    <n v="0"/>
    <n v="186.35"/>
    <n v="6.56"/>
    <n v="1827.46"/>
    <n v="0"/>
    <n v="0"/>
    <n v="0"/>
    <n v="0"/>
    <n v="0"/>
    <n v="0"/>
    <n v="0"/>
    <n v="0"/>
    <n v="0"/>
    <n v="0"/>
    <n v="0"/>
    <n v="0"/>
    <n v="0"/>
    <n v="0"/>
    <n v="0"/>
    <n v="0"/>
    <n v="186.35"/>
    <n v="1827.46"/>
    <n v="6.56"/>
    <n v="0"/>
  </r>
  <r>
    <x v="7"/>
    <s v="15 Ltr Bkt Only Handle (mbaize)"/>
    <s v="Component"/>
    <s v="Trading"/>
    <s v="Pcs."/>
    <m/>
    <n v="0"/>
    <n v="271"/>
    <n v="9.84"/>
    <n v="2646.78"/>
    <n v="0"/>
    <n v="0"/>
    <n v="0"/>
    <n v="0"/>
    <n v="0"/>
    <n v="0"/>
    <n v="0"/>
    <n v="0"/>
    <n v="0"/>
    <n v="0"/>
    <n v="0"/>
    <n v="0"/>
    <n v="0"/>
    <n v="0"/>
    <n v="0"/>
    <n v="0"/>
    <n v="271"/>
    <n v="2646.78"/>
    <n v="9.84"/>
    <n v="0"/>
  </r>
  <r>
    <x v="7"/>
    <s v="15 Ltr Bkt Only Handle (orange)"/>
    <s v="Component"/>
    <s v="Trading"/>
    <s v="Pcs."/>
    <m/>
    <n v="0"/>
    <n v="93"/>
    <n v="23.3"/>
    <n v="907"/>
    <n v="0"/>
    <n v="0"/>
    <n v="0"/>
    <n v="0"/>
    <n v="0"/>
    <n v="0"/>
    <n v="0"/>
    <n v="0"/>
    <n v="0"/>
    <n v="0"/>
    <n v="0"/>
    <n v="0"/>
    <n v="0"/>
    <n v="0"/>
    <n v="0"/>
    <n v="0"/>
    <n v="93"/>
    <n v="907"/>
    <n v="23.3"/>
    <n v="0"/>
  </r>
  <r>
    <x v="7"/>
    <s v="15 Ltr Bkt Only Handle (sil)"/>
    <s v="Component"/>
    <s v="Trading"/>
    <s v="Pcs."/>
    <m/>
    <n v="0"/>
    <n v="250"/>
    <n v="0"/>
    <n v="2430.04"/>
    <n v="0"/>
    <n v="0"/>
    <n v="0"/>
    <n v="0"/>
    <n v="0"/>
    <n v="0"/>
    <n v="0"/>
    <n v="0"/>
    <n v="0"/>
    <n v="0"/>
    <n v="0"/>
    <n v="0"/>
    <n v="0"/>
    <n v="0"/>
    <n v="0"/>
    <n v="0"/>
    <n v="250"/>
    <n v="2430.04"/>
    <n v="0"/>
    <n v="0"/>
  </r>
  <r>
    <x v="7"/>
    <s v="15 Ltr Bkt Only Handle(baby pink)"/>
    <s v="Component"/>
    <s v="Trading"/>
    <s v="Pcs."/>
    <m/>
    <n v="0"/>
    <n v="-599"/>
    <n v="6.64"/>
    <n v="-5721.98"/>
    <n v="0"/>
    <n v="0"/>
    <n v="0"/>
    <n v="0"/>
    <n v="0"/>
    <n v="0"/>
    <n v="0"/>
    <n v="0"/>
    <n v="0"/>
    <n v="0"/>
    <n v="0"/>
    <n v="0"/>
    <n v="0"/>
    <n v="0"/>
    <n v="0"/>
    <n v="0"/>
    <n v="-599"/>
    <n v="-5721.98"/>
    <n v="6.64"/>
    <n v="0"/>
  </r>
  <r>
    <x v="7"/>
    <s v="16 Ltr Bkt Only Handle (baby Pink)"/>
    <s v="Component"/>
    <s v="Trading"/>
    <s v="Pcs."/>
    <m/>
    <n v="0"/>
    <n v="993"/>
    <n v="25.42"/>
    <n v="5827.32"/>
    <n v="0"/>
    <n v="0"/>
    <n v="0"/>
    <n v="0"/>
    <n v="0"/>
    <n v="0"/>
    <n v="0"/>
    <n v="0"/>
    <n v="0"/>
    <n v="0"/>
    <n v="0"/>
    <n v="0"/>
    <n v="0"/>
    <n v="0"/>
    <n v="0"/>
    <n v="0"/>
    <n v="993"/>
    <n v="5827.32"/>
    <n v="25.42"/>
    <n v="0"/>
  </r>
  <r>
    <x v="7"/>
    <s v="16 Ltr Bkt Only Handle (black)"/>
    <s v="Component"/>
    <s v="Trading"/>
    <s v="Pcs."/>
    <m/>
    <n v="0"/>
    <n v="825"/>
    <n v="29.44"/>
    <n v="4798.91"/>
    <n v="0"/>
    <n v="0"/>
    <n v="0"/>
    <n v="0"/>
    <n v="0"/>
    <n v="0"/>
    <n v="0"/>
    <n v="0"/>
    <n v="0"/>
    <n v="0"/>
    <n v="0"/>
    <n v="0"/>
    <n v="0"/>
    <n v="0"/>
    <n v="0"/>
    <n v="0"/>
    <n v="825"/>
    <n v="4798.91"/>
    <n v="29.44"/>
    <n v="0"/>
  </r>
  <r>
    <x v="7"/>
    <s v="16 Ltr Bkt Only Handle (Blue)"/>
    <s v="Component"/>
    <s v="Trading"/>
    <s v="Pcs."/>
    <m/>
    <n v="0"/>
    <n v="370"/>
    <n v="0"/>
    <n v="2121.6"/>
    <n v="0"/>
    <n v="0"/>
    <n v="0"/>
    <n v="0"/>
    <n v="0"/>
    <n v="0"/>
    <n v="0"/>
    <n v="0"/>
    <n v="0"/>
    <n v="0"/>
    <n v="0"/>
    <n v="0"/>
    <n v="0"/>
    <n v="0"/>
    <n v="0"/>
    <n v="0"/>
    <n v="370"/>
    <n v="2121.6"/>
    <n v="0"/>
    <n v="0"/>
  </r>
  <r>
    <x v="7"/>
    <s v="16 Ltr Bkt Only Handle (D. Brown)"/>
    <s v="Component"/>
    <s v="Trading"/>
    <s v="Pcs."/>
    <m/>
    <n v="0"/>
    <n v="3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.05"/>
    <n v="0"/>
  </r>
  <r>
    <x v="7"/>
    <s v="16 Ltr Bkt Only Handle (light Blue)"/>
    <s v="Component"/>
    <s v="Trading"/>
    <s v="Pcs."/>
    <m/>
    <n v="0"/>
    <n v="1015"/>
    <n v="90.93"/>
    <n v="5253.33"/>
    <n v="0"/>
    <n v="0"/>
    <n v="0"/>
    <n v="0"/>
    <n v="0"/>
    <n v="0"/>
    <n v="0"/>
    <n v="0"/>
    <n v="0"/>
    <n v="0"/>
    <n v="0"/>
    <n v="0"/>
    <n v="0"/>
    <n v="0"/>
    <n v="0"/>
    <n v="0"/>
    <n v="1015"/>
    <n v="5253.33"/>
    <n v="90.93"/>
    <n v="0"/>
  </r>
  <r>
    <x v="7"/>
    <s v="16 Ltr Bkt Only Handle (M. White)"/>
    <s v="Component"/>
    <s v="Trading"/>
    <s v="Pcs."/>
    <m/>
    <n v="0"/>
    <n v="941"/>
    <n v="11.02"/>
    <n v="4973.26"/>
    <n v="0"/>
    <n v="0"/>
    <n v="0"/>
    <n v="0"/>
    <n v="0"/>
    <n v="0"/>
    <n v="0"/>
    <n v="0"/>
    <n v="0"/>
    <n v="0"/>
    <n v="0"/>
    <n v="0"/>
    <n v="0"/>
    <n v="0"/>
    <n v="0"/>
    <n v="0"/>
    <n v="941"/>
    <n v="4973.26"/>
    <n v="11.02"/>
    <n v="0"/>
  </r>
  <r>
    <x v="7"/>
    <s v="16 Ltr Bkt Only Handle (M.baize)"/>
    <s v="Component"/>
    <s v="Trading"/>
    <s v="Pcs."/>
    <m/>
    <n v="0"/>
    <n v="888"/>
    <n v="2.71"/>
    <n v="5141.3500000000004"/>
    <n v="0"/>
    <n v="0"/>
    <n v="0"/>
    <n v="0"/>
    <n v="0"/>
    <n v="0"/>
    <n v="0"/>
    <n v="0"/>
    <n v="0"/>
    <n v="0"/>
    <n v="0"/>
    <n v="0"/>
    <n v="0"/>
    <n v="0"/>
    <n v="0"/>
    <n v="0"/>
    <n v="888"/>
    <n v="5141.3500000000004"/>
    <n v="2.71"/>
    <n v="0"/>
  </r>
  <r>
    <x v="7"/>
    <s v="16 Ltr Bkt Only Handle (purpal)"/>
    <s v="Component"/>
    <s v="Trading"/>
    <s v="Pcs."/>
    <m/>
    <n v="0"/>
    <n v="810"/>
    <n v="36.57"/>
    <n v="4226.66"/>
    <n v="0"/>
    <n v="0"/>
    <n v="0"/>
    <n v="0"/>
    <n v="0"/>
    <n v="0"/>
    <n v="0"/>
    <n v="0"/>
    <n v="0"/>
    <n v="0"/>
    <n v="0"/>
    <n v="0"/>
    <n v="0"/>
    <n v="0"/>
    <n v="0"/>
    <n v="0"/>
    <n v="810"/>
    <n v="4226.66"/>
    <n v="36.57"/>
    <n v="0"/>
  </r>
  <r>
    <x v="7"/>
    <s v="16 Ltr. Bkt.Only Handle (Gr.)"/>
    <s v="Component"/>
    <s v="Trading"/>
    <s v="Pcs."/>
    <m/>
    <n v="0"/>
    <n v="1865"/>
    <n v="65.02"/>
    <n v="10172.629999999999"/>
    <n v="0"/>
    <n v="0"/>
    <n v="0"/>
    <n v="0"/>
    <n v="0"/>
    <n v="0"/>
    <n v="0"/>
    <n v="0"/>
    <n v="0"/>
    <n v="0"/>
    <n v="0"/>
    <n v="0"/>
    <n v="0"/>
    <n v="0"/>
    <n v="0"/>
    <n v="0"/>
    <n v="1865"/>
    <n v="10172.629999999999"/>
    <n v="65.02"/>
    <n v="0"/>
  </r>
  <r>
    <x v="7"/>
    <s v="17 Ltr Bkt Only Handle (blue)"/>
    <s v="Component"/>
    <s v="Trading"/>
    <s v="Pcs."/>
    <m/>
    <n v="0"/>
    <n v="66"/>
    <n v="48.72"/>
    <n v="974.32"/>
    <n v="0"/>
    <n v="0"/>
    <n v="0"/>
    <n v="0"/>
    <n v="0"/>
    <n v="0"/>
    <n v="0"/>
    <n v="0"/>
    <n v="0"/>
    <n v="0"/>
    <n v="0"/>
    <n v="0"/>
    <n v="0"/>
    <n v="0"/>
    <n v="0"/>
    <n v="0"/>
    <n v="66"/>
    <n v="974.32"/>
    <n v="48.72"/>
    <n v="0"/>
  </r>
  <r>
    <x v="7"/>
    <s v="17 LTR BKT ONLY HANDLE (G.PIGEON)"/>
    <s v="Component"/>
    <s v="Trading"/>
    <s v="Pcs."/>
    <m/>
    <n v="0"/>
    <n v="-10"/>
    <n v="0"/>
    <n v="-152.11000000000001"/>
    <n v="0"/>
    <n v="0"/>
    <n v="0"/>
    <n v="0"/>
    <n v="0"/>
    <n v="0"/>
    <n v="0"/>
    <n v="0"/>
    <n v="0"/>
    <n v="0"/>
    <n v="0"/>
    <n v="0"/>
    <n v="0"/>
    <n v="0"/>
    <n v="0"/>
    <n v="0"/>
    <n v="-10"/>
    <n v="-152.11000000000001"/>
    <n v="0"/>
    <n v="0"/>
  </r>
  <r>
    <x v="7"/>
    <s v="17 LTR BKT ONLY HANDLE (GRAY)"/>
    <s v="Component"/>
    <s v="Trading"/>
    <s v="Pcs."/>
    <m/>
    <n v="0"/>
    <n v="38"/>
    <n v="0"/>
    <n v="580.41"/>
    <n v="0"/>
    <n v="0"/>
    <n v="0"/>
    <n v="0"/>
    <n v="0"/>
    <n v="0"/>
    <n v="0"/>
    <n v="0"/>
    <n v="0"/>
    <n v="0"/>
    <n v="0"/>
    <n v="0"/>
    <n v="0"/>
    <n v="0"/>
    <n v="0"/>
    <n v="0"/>
    <n v="38"/>
    <n v="580.41"/>
    <n v="0"/>
    <n v="0"/>
  </r>
  <r>
    <x v="7"/>
    <s v="17 Ltr Bkt Only Handle (M.B)"/>
    <s v="Component"/>
    <s v="Trading"/>
    <s v="Pcs."/>
    <m/>
    <n v="0"/>
    <n v="402"/>
    <n v="6"/>
    <n v="5905.88"/>
    <n v="0"/>
    <n v="0"/>
    <n v="0"/>
    <n v="0"/>
    <n v="0"/>
    <n v="0"/>
    <n v="0"/>
    <n v="0"/>
    <n v="0"/>
    <n v="0"/>
    <n v="0"/>
    <n v="0"/>
    <n v="0"/>
    <n v="0"/>
    <n v="0"/>
    <n v="0"/>
    <n v="402"/>
    <n v="5905.88"/>
    <n v="6"/>
    <n v="0"/>
  </r>
  <r>
    <x v="7"/>
    <s v="17 Ltr Bkt Only Handle (M.W)"/>
    <s v="Component"/>
    <s v="Trading"/>
    <s v="Pcs."/>
    <m/>
    <n v="0"/>
    <n v="596"/>
    <n v="3.79"/>
    <n v="8876.11"/>
    <n v="0"/>
    <n v="0"/>
    <n v="0"/>
    <n v="0"/>
    <n v="0"/>
    <n v="0"/>
    <n v="0"/>
    <n v="0"/>
    <n v="0"/>
    <n v="0"/>
    <n v="0"/>
    <n v="0"/>
    <n v="0"/>
    <n v="0"/>
    <n v="0"/>
    <n v="0"/>
    <n v="596"/>
    <n v="8876.11"/>
    <n v="3.79"/>
    <n v="0"/>
  </r>
  <r>
    <x v="7"/>
    <s v="17 Ltr Bkt Only Handle (orange)"/>
    <s v="Component"/>
    <s v="Trading"/>
    <s v="Pcs."/>
    <m/>
    <n v="0"/>
    <n v="93"/>
    <n v="0"/>
    <n v="1320.76"/>
    <n v="0"/>
    <n v="0"/>
    <n v="0"/>
    <n v="0"/>
    <n v="0"/>
    <n v="0"/>
    <n v="0"/>
    <n v="0"/>
    <n v="0"/>
    <n v="0"/>
    <n v="0"/>
    <n v="0"/>
    <n v="0"/>
    <n v="0"/>
    <n v="0"/>
    <n v="0"/>
    <n v="93"/>
    <n v="1320.76"/>
    <n v="0"/>
    <n v="0"/>
  </r>
  <r>
    <x v="7"/>
    <s v="17 Ltr Bkt Only Handle (pink)"/>
    <s v="Component"/>
    <s v="Trading"/>
    <s v="Pcs."/>
    <m/>
    <n v="0"/>
    <n v="259"/>
    <n v="49.12"/>
    <n v="3675.46"/>
    <n v="0"/>
    <n v="0"/>
    <n v="0"/>
    <n v="0"/>
    <n v="0"/>
    <n v="0"/>
    <n v="0"/>
    <n v="0"/>
    <n v="0"/>
    <n v="0"/>
    <n v="0"/>
    <n v="0"/>
    <n v="0"/>
    <n v="0"/>
    <n v="0"/>
    <n v="0"/>
    <n v="259"/>
    <n v="3675.46"/>
    <n v="49.12"/>
    <n v="0"/>
  </r>
  <r>
    <x v="7"/>
    <s v="17 LTR BKT ONLY HANDLE(SILVER)"/>
    <s v="Component"/>
    <s v="Trading"/>
    <s v="Pcs."/>
    <m/>
    <n v="0"/>
    <n v="152"/>
    <n v="0"/>
    <n v="2239.62"/>
    <n v="0"/>
    <n v="0"/>
    <n v="0"/>
    <n v="0"/>
    <n v="0"/>
    <n v="0"/>
    <n v="0"/>
    <n v="0"/>
    <n v="0"/>
    <n v="0"/>
    <n v="0"/>
    <n v="0"/>
    <n v="0"/>
    <n v="0"/>
    <n v="0"/>
    <n v="0"/>
    <n v="152"/>
    <n v="2239.62"/>
    <n v="0"/>
    <n v="0"/>
  </r>
  <r>
    <x v="7"/>
    <s v="18 Ltr Bkt Only Handle (Gr)"/>
    <s v="Rajeshwari"/>
    <s v="Trading"/>
    <s v="Pcs."/>
    <m/>
    <n v="0"/>
    <n v="5"/>
    <n v="0"/>
    <n v="71.64"/>
    <n v="0"/>
    <n v="0"/>
    <n v="0"/>
    <n v="0"/>
    <n v="0"/>
    <n v="0"/>
    <n v="0"/>
    <n v="0"/>
    <n v="0"/>
    <n v="0"/>
    <n v="0"/>
    <n v="0"/>
    <n v="0"/>
    <n v="0"/>
    <n v="0"/>
    <n v="0"/>
    <n v="5"/>
    <n v="71.64"/>
    <n v="0"/>
    <n v="0"/>
  </r>
  <r>
    <x v="7"/>
    <s v="20 Ltr Bucket Handle (orange)"/>
    <s v="Component"/>
    <s v="Trading"/>
    <s v="Pcs."/>
    <m/>
    <n v="0"/>
    <n v="101.98"/>
    <n v="4.8499999999999996"/>
    <n v="1081.44"/>
    <n v="0"/>
    <n v="0"/>
    <n v="310"/>
    <n v="3430.72"/>
    <n v="0"/>
    <n v="0"/>
    <n v="304.86"/>
    <n v="51.448173600000011"/>
    <n v="356.30817360000003"/>
    <n v="3374.8"/>
    <n v="0"/>
    <n v="0"/>
    <n v="0"/>
    <n v="0"/>
    <n v="0"/>
    <n v="0"/>
    <n v="107.12"/>
    <n v="1138.32"/>
    <n v="4.8499999999999996"/>
    <n v="0"/>
  </r>
  <r>
    <x v="7"/>
    <s v="20 LTR BUCKET ONLY HANDLE (BLUE)"/>
    <s v="Component"/>
    <s v="Trading"/>
    <s v="Pcs."/>
    <m/>
    <n v="0"/>
    <n v="341"/>
    <n v="22.94"/>
    <n v="3717.46"/>
    <n v="0"/>
    <n v="0"/>
    <n v="828"/>
    <n v="9185.1200000000008"/>
    <n v="0"/>
    <n v="0"/>
    <n v="835"/>
    <n v="140.91460000000001"/>
    <n v="975.91460000000006"/>
    <n v="9260.15"/>
    <n v="0"/>
    <n v="0"/>
    <n v="0"/>
    <n v="0"/>
    <n v="0"/>
    <n v="0"/>
    <n v="334"/>
    <n v="3639.81"/>
    <n v="22.94"/>
    <n v="0"/>
  </r>
  <r>
    <x v="7"/>
    <s v="20 LTR BUCKET ONLY HANDLE (PINK)"/>
    <s v="Component"/>
    <s v="Trading"/>
    <s v="Pcs."/>
    <m/>
    <n v="0"/>
    <n v="86"/>
    <n v="16.93"/>
    <n v="928.4"/>
    <n v="0"/>
    <n v="0"/>
    <n v="670"/>
    <n v="7396.22"/>
    <n v="0"/>
    <n v="0"/>
    <n v="468"/>
    <n v="78.979680000000002"/>
    <n v="546.97968000000003"/>
    <n v="5166.72"/>
    <n v="0"/>
    <n v="0"/>
    <n v="0"/>
    <n v="0"/>
    <n v="0"/>
    <n v="0"/>
    <n v="288"/>
    <n v="3158.31"/>
    <n v="16.93"/>
    <n v="0"/>
  </r>
  <r>
    <x v="7"/>
    <s v="20 Ltr Bucket Only Handle M Baize"/>
    <s v="Component"/>
    <s v="Trading"/>
    <s v="Pcs."/>
    <m/>
    <n v="0"/>
    <n v="6"/>
    <n v="3.79"/>
    <n v="65.010000000000005"/>
    <n v="0"/>
    <n v="0"/>
    <n v="240"/>
    <n v="2566.56"/>
    <n v="0"/>
    <n v="0"/>
    <n v="27"/>
    <n v="4.5565200000000008"/>
    <n v="31.556519999999999"/>
    <n v="288.63"/>
    <n v="0"/>
    <n v="0"/>
    <n v="0"/>
    <n v="0"/>
    <n v="0"/>
    <n v="0"/>
    <n v="219"/>
    <n v="2342.83"/>
    <n v="3.79"/>
    <n v="0"/>
  </r>
  <r>
    <x v="7"/>
    <s v="20 Ltr Bucket Only Handle M White"/>
    <s v="Component"/>
    <s v="Trading"/>
    <s v="Pcs."/>
    <m/>
    <n v="0"/>
    <n v="1"/>
    <n v="1.54"/>
    <n v="10.92"/>
    <n v="0"/>
    <n v="0"/>
    <n v="360"/>
    <n v="3834.79"/>
    <n v="0"/>
    <n v="0"/>
    <n v="205"/>
    <n v="34.595800000000004"/>
    <n v="239.5958"/>
    <n v="2183.25"/>
    <n v="0"/>
    <n v="0"/>
    <n v="0"/>
    <n v="0"/>
    <n v="0"/>
    <n v="0"/>
    <n v="156"/>
    <n v="1662.01"/>
    <n v="1.54"/>
    <n v="0"/>
  </r>
  <r>
    <x v="7"/>
    <s v="20 Ltr Bucket Only Handle silver"/>
    <s v="Component"/>
    <s v="Trading"/>
    <s v="Pcs."/>
    <m/>
    <n v="0"/>
    <n v="579"/>
    <n v="2.48"/>
    <n v="6261.52"/>
    <n v="0"/>
    <n v="0"/>
    <n v="0"/>
    <n v="0"/>
    <n v="0"/>
    <n v="0"/>
    <n v="263"/>
    <n v="44.383879999999998"/>
    <n v="307.38387999999998"/>
    <n v="0"/>
    <n v="0"/>
    <n v="0"/>
    <n v="0"/>
    <n v="0"/>
    <n v="0"/>
    <n v="0"/>
    <n v="316"/>
    <n v="6261.52"/>
    <n v="2.48"/>
    <n v="0"/>
  </r>
  <r>
    <x v="7"/>
    <s v="20 Ltr. Container (Scrap)"/>
    <s v="GROW PACK"/>
    <s v="Trading"/>
    <s v="Kgs."/>
    <m/>
    <n v="0"/>
    <n v="-1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09"/>
    <n v="0"/>
    <n v="0"/>
    <n v="0"/>
  </r>
  <r>
    <x v="7"/>
    <s v="20 Ltr. Container Mould"/>
    <s v="Mould for Job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2007 PLANTER 7 NO.(BL)"/>
    <s v="PLANTER"/>
    <s v="Finished Good"/>
    <s v="Pcs."/>
    <n v="100"/>
    <n v="109"/>
    <n v="307"/>
    <n v="54.66"/>
    <n v="3683.08"/>
    <n v="0"/>
    <n v="0"/>
    <n v="0"/>
    <n v="0"/>
    <n v="0"/>
    <n v="0"/>
    <n v="1000"/>
    <n v="168.76"/>
    <n v="1168.76"/>
    <n v="9000"/>
    <n v="33.463000000000001"/>
    <n v="0"/>
    <n v="0"/>
    <n v="0"/>
    <n v="0"/>
    <n v="0"/>
    <n v="-693"/>
    <n v="-6216.02"/>
    <n v="54.66"/>
    <n v="0"/>
  </r>
  <r>
    <x v="7"/>
    <s v="2007 PLANTER 7 NO.(BR)"/>
    <s v="PLANTER"/>
    <s v="Finished Good"/>
    <s v="Pcs."/>
    <n v="100"/>
    <n v="109"/>
    <n v="198"/>
    <n v="20.49"/>
    <n v="3506.11"/>
    <n v="0"/>
    <n v="0"/>
    <n v="0"/>
    <n v="0"/>
    <n v="0"/>
    <n v="0"/>
    <n v="1000"/>
    <n v="168.76"/>
    <n v="1168.76"/>
    <n v="13280"/>
    <n v="21.582000000000001"/>
    <n v="0"/>
    <n v="0"/>
    <n v="0"/>
    <n v="0"/>
    <n v="0"/>
    <n v="-802"/>
    <n v="-10615.14"/>
    <n v="20.49"/>
    <n v="0"/>
  </r>
  <r>
    <x v="7"/>
    <s v="2007 PLANTER 7 NO.(GR)"/>
    <s v="PLANTER"/>
    <s v="Finished Good"/>
    <s v="Pcs."/>
    <n v="100"/>
    <n v="109"/>
    <n v="248"/>
    <n v="28.96"/>
    <n v="2958.86"/>
    <n v="0"/>
    <n v="0"/>
    <n v="0"/>
    <n v="0"/>
    <n v="0"/>
    <n v="0"/>
    <n v="0"/>
    <n v="0"/>
    <n v="0"/>
    <n v="0"/>
    <n v="27.032"/>
    <n v="0"/>
    <n v="0"/>
    <n v="0"/>
    <n v="0"/>
    <n v="0"/>
    <n v="248"/>
    <n v="2243.4499999999998"/>
    <n v="28.96"/>
    <n v="0"/>
  </r>
  <r>
    <x v="7"/>
    <s v="2007 PLANTER 7 NO.(MB)"/>
    <s v="PLANTER"/>
    <s v="Finished Good"/>
    <s v="Pcs."/>
    <n v="100"/>
    <n v="109"/>
    <n v="334"/>
    <n v="60.32"/>
    <n v="3115.78"/>
    <n v="0"/>
    <n v="0"/>
    <n v="0"/>
    <n v="0"/>
    <n v="0"/>
    <n v="0"/>
    <n v="1000"/>
    <n v="168.76"/>
    <n v="1168.76"/>
    <n v="8780"/>
    <n v="36.405999999999999"/>
    <n v="0"/>
    <n v="0"/>
    <n v="0"/>
    <n v="0"/>
    <n v="0"/>
    <n v="-666"/>
    <n v="-6364.7"/>
    <n v="60.32"/>
    <n v="0"/>
  </r>
  <r>
    <x v="7"/>
    <s v="2007 PLANTER 7 NO.(MW)"/>
    <s v="PLANTER"/>
    <s v="Finished Good"/>
    <s v="Pcs."/>
    <n v="100"/>
    <n v="109"/>
    <n v="368"/>
    <n v="50.01"/>
    <n v="5759"/>
    <n v="0"/>
    <n v="0"/>
    <n v="0"/>
    <n v="0"/>
    <n v="0"/>
    <n v="0"/>
    <n v="1000"/>
    <n v="168.76"/>
    <n v="1168.76"/>
    <n v="11740"/>
    <n v="40.112000000000002"/>
    <n v="0"/>
    <n v="0"/>
    <n v="0"/>
    <n v="0"/>
    <n v="0"/>
    <n v="-632"/>
    <n v="-7388.4"/>
    <n v="50.01"/>
    <n v="0"/>
  </r>
  <r>
    <x v="7"/>
    <s v="2007 PLANTER 7 NO.(R)"/>
    <s v="PLANTER"/>
    <s v="Finished Good"/>
    <s v="Pcs."/>
    <n v="100"/>
    <n v="109"/>
    <n v="261"/>
    <n v="57.25"/>
    <n v="3249.88"/>
    <n v="0"/>
    <n v="0"/>
    <n v="0"/>
    <n v="0"/>
    <n v="0"/>
    <n v="0"/>
    <n v="1000"/>
    <n v="168.76"/>
    <n v="1168.76"/>
    <n v="9340"/>
    <n v="28.449000000000002"/>
    <n v="0"/>
    <n v="0"/>
    <n v="0"/>
    <n v="0"/>
    <n v="0"/>
    <n v="-739"/>
    <n v="-6899.15"/>
    <n v="57.25"/>
    <n v="0"/>
  </r>
  <r>
    <x v="7"/>
    <s v="2007 PLANTER 7 NO.(W)"/>
    <s v="PLANTER"/>
    <s v="Finished Good"/>
    <s v="Pcs."/>
    <n v="100"/>
    <n v="109"/>
    <n v="590"/>
    <n v="33.14"/>
    <n v="11907.34"/>
    <n v="0"/>
    <n v="0"/>
    <n v="0"/>
    <n v="0"/>
    <n v="0"/>
    <n v="0"/>
    <n v="1000"/>
    <n v="168.76"/>
    <n v="1168.76"/>
    <n v="15140"/>
    <n v="64.31"/>
    <n v="0"/>
    <n v="0"/>
    <n v="0"/>
    <n v="0"/>
    <n v="0"/>
    <n v="-410"/>
    <n v="-6207.4"/>
    <n v="33.14"/>
    <n v="0"/>
  </r>
  <r>
    <x v="7"/>
    <s v="2007 PLANTER 7 NO.(Y)"/>
    <s v="PLANTER"/>
    <s v="Finished Good"/>
    <s v="Pcs."/>
    <n v="100"/>
    <n v="109"/>
    <n v="309"/>
    <n v="56.97"/>
    <n v="3652.08"/>
    <n v="0"/>
    <n v="0"/>
    <n v="0"/>
    <n v="0"/>
    <n v="0"/>
    <n v="0"/>
    <n v="1000"/>
    <n v="168.76"/>
    <n v="1168.76"/>
    <n v="8860"/>
    <n v="33.680999999999997"/>
    <n v="0"/>
    <n v="0"/>
    <n v="0"/>
    <n v="0"/>
    <n v="0"/>
    <n v="-691"/>
    <n v="-6095.63"/>
    <n v="56.97"/>
    <n v="0"/>
  </r>
  <r>
    <x v="7"/>
    <s v="2007 PLANTER NO.07 (MIX)"/>
    <s v="PLANTER"/>
    <s v="Finished Good"/>
    <s v="Pcs."/>
    <n v="100"/>
    <n v="109"/>
    <n v="-246"/>
    <n v="30.38"/>
    <n v="-5765.34"/>
    <n v="0"/>
    <n v="0"/>
    <n v="1000"/>
    <n v="77140"/>
    <n v="409"/>
    <n v="9619.31"/>
    <n v="0"/>
    <n v="0"/>
    <n v="0"/>
    <n v="0"/>
    <n v="-26.814"/>
    <n v="100"/>
    <n v="16.789000000000001"/>
    <n v="0"/>
    <n v="116.789"/>
    <n v="44.581000000000003"/>
    <n v="345"/>
    <n v="39824.400000000001"/>
    <n v="102.58800000000001"/>
    <n v="0"/>
  </r>
  <r>
    <x v="7"/>
    <s v="2009 PLANTER NO.09 (MIX)"/>
    <s v="PLANTER"/>
    <s v="Finished Good"/>
    <s v="Pcs."/>
    <n v="160"/>
    <n v="174"/>
    <n v="48"/>
    <n v="31.53"/>
    <n v="-1447.92"/>
    <n v="0"/>
    <n v="0"/>
    <n v="604"/>
    <n v="12714.24"/>
    <n v="601"/>
    <n v="20906.400000000001"/>
    <n v="0"/>
    <n v="0"/>
    <n v="0"/>
    <n v="0"/>
    <n v="8.3520000000000003"/>
    <n v="96.64"/>
    <n v="16.224889600000001"/>
    <n v="0"/>
    <n v="112.8648896"/>
    <n v="104.574"/>
    <n v="51"/>
    <n v="-1368.72"/>
    <n v="39.820889600000001"/>
    <n v="0"/>
  </r>
  <r>
    <x v="7"/>
    <s v="2009 PLANTER NO.9 (BLACK)"/>
    <s v="PLANTER"/>
    <s v="Finished Good"/>
    <s v="Pcs."/>
    <n v="160"/>
    <n v="174"/>
    <n v="135"/>
    <n v="21.73"/>
    <n v="2676.41"/>
    <n v="0"/>
    <n v="0"/>
    <n v="0"/>
    <n v="0"/>
    <n v="0"/>
    <n v="0"/>
    <n v="24"/>
    <n v="4.0502399999999996"/>
    <n v="28.050239999999999"/>
    <n v="321.12"/>
    <n v="23.49"/>
    <n v="0"/>
    <n v="0"/>
    <n v="0"/>
    <n v="0"/>
    <n v="0"/>
    <n v="111"/>
    <n v="1552"/>
    <n v="21.73"/>
    <n v="0"/>
  </r>
  <r>
    <x v="7"/>
    <s v="2009 PLANTER NO.9 (BROWN)"/>
    <s v="PLANTER"/>
    <s v="Finished Good"/>
    <s v="Pcs."/>
    <n v="160"/>
    <n v="174"/>
    <n v="878"/>
    <n v="10.39"/>
    <n v="31482"/>
    <n v="0"/>
    <n v="0"/>
    <n v="0"/>
    <n v="0"/>
    <n v="0"/>
    <n v="0"/>
    <n v="264"/>
    <n v="44.552640000000004"/>
    <n v="308.55264"/>
    <n v="8712"/>
    <n v="152.77199999999999"/>
    <n v="0"/>
    <n v="0"/>
    <n v="0"/>
    <n v="0"/>
    <n v="0"/>
    <n v="614"/>
    <n v="19910"/>
    <n v="10.39"/>
    <n v="0"/>
  </r>
  <r>
    <x v="7"/>
    <s v="2009 PLANTER NO.9 (GREEN)"/>
    <s v="PLANTER"/>
    <s v="Finished Good"/>
    <s v="Pcs."/>
    <n v="160"/>
    <n v="174"/>
    <n v="172"/>
    <n v="39.64"/>
    <n v="2636.27"/>
    <n v="0"/>
    <n v="0"/>
    <n v="0"/>
    <n v="0"/>
    <n v="0"/>
    <n v="0"/>
    <n v="100"/>
    <n v="16.876000000000001"/>
    <n v="116.876"/>
    <n v="1345"/>
    <n v="29.928000000000001"/>
    <n v="0"/>
    <n v="0"/>
    <n v="0"/>
    <n v="0"/>
    <n v="0"/>
    <n v="72"/>
    <n v="842.84"/>
    <n v="39.64"/>
    <n v="0"/>
  </r>
  <r>
    <x v="7"/>
    <s v="2009 PLANTER NO.9 (MB)"/>
    <s v="PLANTER"/>
    <s v="Finished Good"/>
    <s v="Pcs."/>
    <n v="160"/>
    <n v="174"/>
    <n v="266"/>
    <n v="3.49"/>
    <n v="9279.67"/>
    <n v="0"/>
    <n v="0"/>
    <n v="0"/>
    <n v="0"/>
    <n v="0"/>
    <n v="0"/>
    <n v="36"/>
    <n v="6.0753600000000008"/>
    <n v="42.075360000000003"/>
    <n v="341.4"/>
    <n v="46.283999999999999"/>
    <n v="0"/>
    <n v="0"/>
    <n v="0"/>
    <n v="0"/>
    <n v="0"/>
    <n v="230"/>
    <n v="6323.53"/>
    <n v="3.49"/>
    <n v="0"/>
  </r>
  <r>
    <x v="7"/>
    <s v="2009 PLANTER NO.9 (MW)"/>
    <s v="PLANTER"/>
    <s v="Finished Good"/>
    <s v="Pcs."/>
    <n v="160"/>
    <n v="174"/>
    <n v="112"/>
    <n v="12.38"/>
    <n v="3286.48"/>
    <n v="0"/>
    <n v="0"/>
    <n v="0"/>
    <n v="0"/>
    <n v="0"/>
    <n v="0"/>
    <n v="36"/>
    <n v="6.0753600000000008"/>
    <n v="42.075360000000003"/>
    <n v="318.60000000000002"/>
    <n v="19.488"/>
    <n v="0"/>
    <n v="0"/>
    <n v="0"/>
    <n v="0"/>
    <n v="0"/>
    <n v="76"/>
    <n v="1939.76"/>
    <n v="12.38"/>
    <n v="0"/>
  </r>
  <r>
    <x v="7"/>
    <s v="2009 PLANTER NO.9 (R)"/>
    <s v="PLANTER"/>
    <s v="Finished Good"/>
    <s v="Pcs."/>
    <n v="160"/>
    <n v="174"/>
    <n v="161"/>
    <n v="38.69"/>
    <n v="3683.41"/>
    <n v="0"/>
    <n v="0"/>
    <n v="0"/>
    <n v="0"/>
    <n v="0"/>
    <n v="0"/>
    <n v="60"/>
    <n v="10.1256"/>
    <n v="70.125600000000006"/>
    <n v="229.2"/>
    <n v="28.013999999999999"/>
    <n v="0"/>
    <n v="0"/>
    <n v="0"/>
    <n v="0"/>
    <n v="0"/>
    <n v="101"/>
    <n v="2358.58"/>
    <n v="38.69"/>
    <n v="0"/>
  </r>
  <r>
    <x v="7"/>
    <s v="2009 PLANTER NO.9 (WHITE)"/>
    <s v="PLANTER"/>
    <s v="Finished Good"/>
    <s v="Pcs."/>
    <n v="160"/>
    <n v="174"/>
    <n v="295"/>
    <n v="57.67"/>
    <n v="12980"/>
    <n v="0"/>
    <n v="0"/>
    <n v="0"/>
    <n v="0"/>
    <n v="0"/>
    <n v="0"/>
    <n v="60"/>
    <n v="10.1256"/>
    <n v="70.125600000000006"/>
    <n v="471.48"/>
    <n v="51.33"/>
    <n v="0"/>
    <n v="0"/>
    <n v="20"/>
    <n v="20"/>
    <n v="0"/>
    <n v="235"/>
    <n v="9208.57"/>
    <n v="77.67"/>
    <n v="0"/>
  </r>
  <r>
    <x v="7"/>
    <s v="2009 PLANTER NO.9 (Y)"/>
    <s v="PLANTER"/>
    <s v="Finished Good"/>
    <s v="Pcs."/>
    <n v="160"/>
    <n v="174"/>
    <n v="364"/>
    <n v="8.9600000000000009"/>
    <n v="14513.56"/>
    <n v="0"/>
    <n v="0"/>
    <n v="0"/>
    <n v="0"/>
    <n v="0"/>
    <n v="0"/>
    <n v="24"/>
    <n v="4.0502399999999996"/>
    <n v="28.050239999999999"/>
    <n v="673.44"/>
    <n v="63.335999999999999"/>
    <n v="0"/>
    <n v="0"/>
    <n v="0"/>
    <n v="0"/>
    <n v="0"/>
    <n v="340"/>
    <n v="10101.69"/>
    <n v="8.9600000000000009"/>
    <n v="0"/>
  </r>
  <r>
    <x v="7"/>
    <s v="2012 PLANTER 12 NO.(GR)"/>
    <s v="PLANTER"/>
    <s v="Finished Good"/>
    <s v="Pcs."/>
    <n v="265"/>
    <n v="289"/>
    <n v="329.5"/>
    <n v="117.07"/>
    <n v="10461.469999999999"/>
    <n v="0"/>
    <n v="0"/>
    <n v="0"/>
    <n v="0"/>
    <n v="0"/>
    <n v="0"/>
    <n v="90"/>
    <n v="15.188400000000001"/>
    <n v="105.1884"/>
    <n v="2172.6"/>
    <n v="95.225499999999997"/>
    <n v="0"/>
    <n v="0"/>
    <n v="0"/>
    <n v="0"/>
    <n v="0"/>
    <n v="239.5"/>
    <n v="6678.78"/>
    <n v="117.07"/>
    <n v="0"/>
  </r>
  <r>
    <x v="7"/>
    <s v="2012 PLANTER NO.12 (BL)"/>
    <s v="PLANTER"/>
    <s v="Finished Good"/>
    <s v="Pcs."/>
    <n v="265"/>
    <n v="289"/>
    <n v="194.5"/>
    <n v="178.86"/>
    <n v="5193.59"/>
    <n v="0"/>
    <n v="0"/>
    <n v="0"/>
    <n v="0"/>
    <n v="0"/>
    <n v="0"/>
    <n v="60"/>
    <n v="10.1256"/>
    <n v="70.125600000000006"/>
    <n v="1378.8"/>
    <n v="56.210500000000003"/>
    <n v="0"/>
    <n v="0"/>
    <n v="0"/>
    <n v="0"/>
    <n v="0"/>
    <n v="134.5"/>
    <n v="3125.29"/>
    <n v="178.86"/>
    <n v="0"/>
  </r>
  <r>
    <x v="7"/>
    <s v="2012 PLANTER NO.12 (BR)"/>
    <s v="PLANTER"/>
    <s v="Finished Good"/>
    <s v="Pcs."/>
    <n v="265"/>
    <n v="289"/>
    <n v="102.5"/>
    <n v="233.12"/>
    <n v="3345.24"/>
    <n v="0"/>
    <n v="0"/>
    <n v="0"/>
    <n v="0"/>
    <n v="0"/>
    <n v="0"/>
    <n v="94"/>
    <n v="15.863440000000001"/>
    <n v="109.86344"/>
    <n v="2301.12"/>
    <n v="29.622499999999999"/>
    <n v="0"/>
    <n v="0"/>
    <n v="110"/>
    <n v="110"/>
    <n v="0"/>
    <n v="8.5"/>
    <n v="228.47"/>
    <n v="343.12"/>
    <n v="0"/>
  </r>
  <r>
    <x v="7"/>
    <s v="2012 PLANTER NO.12 (MB)"/>
    <s v="PLANTER"/>
    <s v="Finished Good"/>
    <s v="Pcs."/>
    <n v="265"/>
    <n v="289"/>
    <n v="233.5"/>
    <n v="175.31"/>
    <n v="5600.55"/>
    <n v="0"/>
    <n v="0"/>
    <n v="0"/>
    <n v="0"/>
    <n v="0"/>
    <n v="0"/>
    <n v="80"/>
    <n v="13.500800000000002"/>
    <n v="93.500799999999998"/>
    <n v="1831.2"/>
    <n v="67.481499999999997"/>
    <n v="0"/>
    <n v="0"/>
    <n v="0"/>
    <n v="0"/>
    <n v="0"/>
    <n v="153.5"/>
    <n v="3769.35"/>
    <n v="175.31"/>
    <n v="0"/>
  </r>
  <r>
    <x v="7"/>
    <s v="2012 PLANTER NO.12 (MIX)"/>
    <s v="PLANTER"/>
    <s v="Finished Good"/>
    <s v="Pcs."/>
    <n v="265"/>
    <n v="289"/>
    <n v="-100"/>
    <n v="25.94"/>
    <n v="-5100"/>
    <n v="0"/>
    <n v="0"/>
    <n v="644"/>
    <n v="15480.12"/>
    <n v="400"/>
    <n v="22972"/>
    <n v="0"/>
    <n v="0"/>
    <n v="0"/>
    <n v="0"/>
    <n v="-28.9"/>
    <n v="170.66"/>
    <n v="28.652107399999998"/>
    <n v="0"/>
    <n v="199.3121074"/>
    <n v="115.6"/>
    <n v="144"/>
    <n v="766.57"/>
    <n v="109.65210740000001"/>
    <n v="0"/>
  </r>
  <r>
    <x v="7"/>
    <s v="2012 PLANTER NO.12 (MW)"/>
    <s v="PLANTER"/>
    <s v="Finished Good"/>
    <s v="Pcs."/>
    <n v="265"/>
    <n v="289"/>
    <n v="213.5"/>
    <n v="63.18"/>
    <n v="7191.81"/>
    <n v="0"/>
    <n v="0"/>
    <n v="0"/>
    <n v="0"/>
    <n v="0"/>
    <n v="0"/>
    <n v="80"/>
    <n v="13.500800000000002"/>
    <n v="93.500799999999998"/>
    <n v="2021.6"/>
    <n v="61.701500000000003"/>
    <n v="0"/>
    <n v="0"/>
    <n v="0"/>
    <n v="0"/>
    <n v="0"/>
    <n v="133.5"/>
    <n v="3487.15"/>
    <n v="63.18"/>
    <n v="0"/>
  </r>
  <r>
    <x v="7"/>
    <s v="2012 PLANTER NO.12 (R)"/>
    <s v="PLANTER"/>
    <s v="Finished Good"/>
    <s v="Pcs."/>
    <n v="265"/>
    <n v="289"/>
    <n v="160.5"/>
    <n v="125.37"/>
    <n v="3896.29"/>
    <n v="0"/>
    <n v="0"/>
    <n v="0"/>
    <n v="0"/>
    <n v="0"/>
    <n v="0"/>
    <n v="80"/>
    <n v="13.500800000000002"/>
    <n v="93.500799999999998"/>
    <n v="1826.4"/>
    <n v="46.384500000000003"/>
    <n v="0"/>
    <n v="0"/>
    <n v="0"/>
    <n v="0"/>
    <n v="0"/>
    <n v="80.5"/>
    <n v="2069.89"/>
    <n v="125.37"/>
    <n v="0"/>
  </r>
  <r>
    <x v="7"/>
    <s v="2012 PLANTER NO.12 (W)"/>
    <s v="PLANTER"/>
    <s v="Finished Good"/>
    <s v="Pcs."/>
    <n v="265"/>
    <n v="289"/>
    <n v="126.5"/>
    <n v="137.22"/>
    <n v="3792"/>
    <n v="0"/>
    <n v="0"/>
    <n v="0"/>
    <n v="0"/>
    <n v="0"/>
    <n v="0"/>
    <n v="80"/>
    <n v="13.500800000000002"/>
    <n v="93.500799999999998"/>
    <n v="1798.4"/>
    <n v="36.558500000000002"/>
    <n v="0"/>
    <n v="0"/>
    <n v="0"/>
    <n v="0"/>
    <n v="0"/>
    <n v="46.5"/>
    <n v="1094.05"/>
    <n v="137.22"/>
    <n v="0"/>
  </r>
  <r>
    <x v="7"/>
    <s v="2012 PLANTER NO.12 (Y)"/>
    <s v="PLANTER"/>
    <s v="Finished Good"/>
    <s v="Pcs."/>
    <n v="265"/>
    <n v="289"/>
    <n v="298.5"/>
    <n v="152.11000000000001"/>
    <n v="9095.83"/>
    <n v="0"/>
    <n v="0"/>
    <n v="0"/>
    <n v="0"/>
    <n v="0"/>
    <n v="0"/>
    <n v="80"/>
    <n v="13.500800000000002"/>
    <n v="93.500799999999998"/>
    <n v="1828"/>
    <n v="86.266499999999994"/>
    <n v="0"/>
    <n v="0"/>
    <n v="0"/>
    <n v="0"/>
    <n v="0"/>
    <n v="218.5"/>
    <n v="5057.51"/>
    <n v="152.11000000000001"/>
    <n v="0"/>
  </r>
  <r>
    <x v="7"/>
    <s v="2014 PLANTER NO.14 (BLACK)"/>
    <s v="PLANTER"/>
    <s v="Finished Good"/>
    <s v="Pcs."/>
    <n v="420"/>
    <n v="458"/>
    <n v="243.5"/>
    <n v="158.47"/>
    <n v="9816.74"/>
    <n v="0"/>
    <n v="0"/>
    <n v="0"/>
    <n v="0"/>
    <n v="0"/>
    <n v="0"/>
    <n v="33"/>
    <n v="5.5690800000000005"/>
    <n v="38.56908"/>
    <n v="1112.0999999999999"/>
    <n v="111.523"/>
    <n v="0"/>
    <n v="0"/>
    <n v="0"/>
    <n v="0"/>
    <n v="0"/>
    <n v="210.5"/>
    <n v="7133.14"/>
    <n v="158.47"/>
    <n v="0"/>
  </r>
  <r>
    <x v="7"/>
    <s v="2014 PLANTER NO.14 (BROWN)"/>
    <s v="PLANTER"/>
    <s v="Finished Good"/>
    <s v="Pcs."/>
    <n v="420"/>
    <n v="458"/>
    <n v="196.5"/>
    <n v="133.19"/>
    <n v="9548.94"/>
    <n v="0"/>
    <n v="0"/>
    <n v="0"/>
    <n v="0"/>
    <n v="0"/>
    <n v="0"/>
    <n v="53"/>
    <n v="8.9442800000000009"/>
    <n v="61.944279999999999"/>
    <n v="1931.85"/>
    <n v="89.997"/>
    <n v="0"/>
    <n v="0"/>
    <n v="0"/>
    <n v="0"/>
    <n v="0"/>
    <n v="143.5"/>
    <n v="5795.32"/>
    <n v="133.19"/>
    <n v="0"/>
  </r>
  <r>
    <x v="7"/>
    <s v="2014 PLANTER NO.14 (GR)"/>
    <s v="PLANTER"/>
    <s v="Finished Good"/>
    <s v="Pcs."/>
    <n v="420"/>
    <n v="458"/>
    <n v="193.5"/>
    <n v="160.88"/>
    <n v="7894.07"/>
    <n v="0"/>
    <n v="0"/>
    <n v="0"/>
    <n v="0"/>
    <n v="0"/>
    <n v="0"/>
    <n v="33"/>
    <n v="5.5690800000000005"/>
    <n v="38.56908"/>
    <n v="1159.6199999999999"/>
    <n v="88.623000000000005"/>
    <n v="0"/>
    <n v="0"/>
    <n v="0"/>
    <n v="0"/>
    <n v="0"/>
    <n v="160.5"/>
    <n v="5680.94"/>
    <n v="160.88"/>
    <n v="0"/>
  </r>
  <r>
    <x v="7"/>
    <s v="2014 PLANTER NO.14 (MB)"/>
    <s v="PLANTER"/>
    <s v="Finished Good"/>
    <s v="Pcs."/>
    <n v="420"/>
    <n v="458"/>
    <n v="266.5"/>
    <n v="156.26"/>
    <n v="10720.25"/>
    <n v="0"/>
    <n v="0"/>
    <n v="0"/>
    <n v="0"/>
    <n v="0"/>
    <n v="0"/>
    <n v="53"/>
    <n v="8.9442800000000009"/>
    <n v="61.944279999999999"/>
    <n v="1860.83"/>
    <n v="122.057"/>
    <n v="0"/>
    <n v="0"/>
    <n v="0"/>
    <n v="0"/>
    <n v="0"/>
    <n v="213.5"/>
    <n v="7513.54"/>
    <n v="156.26"/>
    <n v="0"/>
  </r>
  <r>
    <x v="7"/>
    <s v="2014 PLANTER NO.14 (MIX)"/>
    <s v="PLANTER"/>
    <s v="Finished Good"/>
    <s v="Pcs."/>
    <n v="420"/>
    <n v="458"/>
    <n v="-24"/>
    <n v="56.46"/>
    <n v="-1279.17"/>
    <n v="0"/>
    <n v="0"/>
    <n v="344"/>
    <n v="12112.19"/>
    <n v="252"/>
    <n v="21459.72"/>
    <n v="0"/>
    <n v="0"/>
    <n v="0"/>
    <n v="0"/>
    <n v="-10.992000000000001"/>
    <n v="144.47999999999999"/>
    <n v="24.2567472"/>
    <n v="0"/>
    <n v="168.7367472"/>
    <n v="115.416"/>
    <n v="68"/>
    <n v="1954.79"/>
    <n v="109.78074720000001"/>
    <n v="0"/>
  </r>
  <r>
    <x v="7"/>
    <s v="2014 PLANTER NO.14 (MW)"/>
    <s v="PLANTER"/>
    <s v="Finished Good"/>
    <s v="Pcs."/>
    <n v="420"/>
    <n v="458"/>
    <n v="239.5"/>
    <n v="313.27"/>
    <n v="10964.88"/>
    <n v="0"/>
    <n v="0"/>
    <n v="0"/>
    <n v="0"/>
    <n v="0"/>
    <n v="0"/>
    <n v="73"/>
    <n v="12.31948"/>
    <n v="85.319479999999999"/>
    <n v="2506.8200000000002"/>
    <n v="109.691"/>
    <n v="0"/>
    <n v="0"/>
    <n v="0"/>
    <n v="0"/>
    <n v="0"/>
    <n v="166.5"/>
    <n v="5769.1"/>
    <n v="313.27"/>
    <n v="0"/>
  </r>
  <r>
    <x v="7"/>
    <s v="2014 PLANTER NO.14 (R)"/>
    <s v="PLANTER"/>
    <s v="Finished Good"/>
    <s v="Pcs."/>
    <n v="420"/>
    <n v="458"/>
    <n v="223.5"/>
    <n v="208.77"/>
    <n v="8569"/>
    <n v="0"/>
    <n v="0"/>
    <n v="0"/>
    <n v="0"/>
    <n v="0"/>
    <n v="0"/>
    <n v="33"/>
    <n v="5.5690800000000005"/>
    <n v="38.56908"/>
    <n v="1140.1500000000001"/>
    <n v="102.363"/>
    <n v="0"/>
    <n v="0"/>
    <n v="0"/>
    <n v="0"/>
    <n v="0"/>
    <n v="190.5"/>
    <n v="6622.11"/>
    <n v="208.77"/>
    <n v="0"/>
  </r>
  <r>
    <x v="7"/>
    <s v="2014 PLANTER NO.14 (WHITE)"/>
    <s v="PLANTER"/>
    <s v="Finished Good"/>
    <s v="Pcs."/>
    <n v="420"/>
    <n v="458"/>
    <n v="197.5"/>
    <n v="188.97"/>
    <n v="8777.24"/>
    <n v="0"/>
    <n v="0"/>
    <n v="0"/>
    <n v="0"/>
    <n v="0"/>
    <n v="0"/>
    <n v="33"/>
    <n v="5.5690800000000005"/>
    <n v="38.56908"/>
    <n v="1099.8900000000001"/>
    <n v="90.454999999999998"/>
    <n v="0"/>
    <n v="0"/>
    <n v="0"/>
    <n v="0"/>
    <n v="0"/>
    <n v="164.5"/>
    <n v="5566.12"/>
    <n v="188.97"/>
    <n v="0"/>
  </r>
  <r>
    <x v="7"/>
    <s v="2014 PLANTER NO.14 (Y)"/>
    <s v="PLANTER"/>
    <s v="Finished Good"/>
    <s v="Pcs."/>
    <n v="420"/>
    <n v="458"/>
    <n v="250.5"/>
    <n v="197.05"/>
    <n v="9601.02"/>
    <n v="0"/>
    <n v="0"/>
    <n v="0"/>
    <n v="0"/>
    <n v="0"/>
    <n v="0"/>
    <n v="33"/>
    <n v="5.5690800000000005"/>
    <n v="38.56908"/>
    <n v="1128.93"/>
    <n v="114.729"/>
    <n v="0"/>
    <n v="0"/>
    <n v="0"/>
    <n v="0"/>
    <n v="0"/>
    <n v="217.5"/>
    <n v="7446.37"/>
    <n v="197.05"/>
    <n v="0"/>
  </r>
  <r>
    <x v="7"/>
    <s v="2016 PALNTER (BR)"/>
    <s v="PLANTER"/>
    <s v="Finished Good"/>
    <s v="Pcs."/>
    <n v="720"/>
    <n v="785"/>
    <n v="138"/>
    <n v="214.07"/>
    <n v="8044.02"/>
    <n v="0"/>
    <n v="0"/>
    <n v="0"/>
    <n v="0"/>
    <n v="0"/>
    <n v="0"/>
    <n v="0"/>
    <n v="0"/>
    <n v="0"/>
    <n v="0"/>
    <n v="108.33"/>
    <n v="0"/>
    <n v="0"/>
    <n v="0"/>
    <n v="0"/>
    <n v="0"/>
    <n v="138"/>
    <n v="8044.02"/>
    <n v="214.07"/>
    <n v="0"/>
  </r>
  <r>
    <x v="7"/>
    <s v="2016 PLANTER (BL)"/>
    <s v="PLANTER"/>
    <s v="Finished Good"/>
    <s v="Pcs."/>
    <n v="720"/>
    <n v="785"/>
    <n v="189"/>
    <n v="291.58999999999997"/>
    <n v="11710.44"/>
    <n v="0"/>
    <n v="0"/>
    <n v="0"/>
    <n v="0"/>
    <n v="0"/>
    <n v="0"/>
    <n v="0"/>
    <n v="0"/>
    <n v="0"/>
    <n v="0"/>
    <n v="148.36500000000001"/>
    <n v="0"/>
    <n v="0"/>
    <n v="0"/>
    <n v="0"/>
    <n v="0"/>
    <n v="189"/>
    <n v="11710.44"/>
    <n v="291.58999999999997"/>
    <n v="0"/>
  </r>
  <r>
    <x v="7"/>
    <s v="2016 PLANTER (GR)"/>
    <s v="PLANTER"/>
    <s v="Finished Good"/>
    <s v="Pcs."/>
    <n v="720"/>
    <n v="785"/>
    <n v="231"/>
    <n v="272.18"/>
    <n v="14559.93"/>
    <n v="0"/>
    <n v="0"/>
    <n v="0"/>
    <n v="0"/>
    <n v="0"/>
    <n v="0"/>
    <n v="0"/>
    <n v="0"/>
    <n v="0"/>
    <n v="0"/>
    <n v="181.33500000000001"/>
    <n v="0"/>
    <n v="0"/>
    <n v="0"/>
    <n v="0"/>
    <n v="0"/>
    <n v="231"/>
    <n v="14559.93"/>
    <n v="272.18"/>
    <n v="0"/>
  </r>
  <r>
    <x v="7"/>
    <s v="2016 PLANTER (MB)"/>
    <s v="PLANTER"/>
    <s v="Finished Good"/>
    <s v="Pcs."/>
    <n v="720"/>
    <n v="785"/>
    <n v="182"/>
    <n v="322.64"/>
    <n v="11385.92"/>
    <n v="0"/>
    <n v="0"/>
    <n v="0"/>
    <n v="0"/>
    <n v="0"/>
    <n v="0"/>
    <n v="0"/>
    <n v="0"/>
    <n v="0"/>
    <n v="0"/>
    <n v="142.87"/>
    <n v="0"/>
    <n v="0"/>
    <n v="0"/>
    <n v="0"/>
    <n v="0"/>
    <n v="182"/>
    <n v="11385.92"/>
    <n v="322.64"/>
    <n v="0"/>
  </r>
  <r>
    <x v="7"/>
    <s v="2016 PLANTER (MIX)"/>
    <s v="PLANTER"/>
    <s v="Finished Good"/>
    <s v="Pcs."/>
    <n v="720"/>
    <n v="785"/>
    <n v="24"/>
    <n v="60.68"/>
    <n v="2004.27"/>
    <n v="0"/>
    <n v="0"/>
    <n v="0"/>
    <n v="0"/>
    <n v="12"/>
    <n v="1682.16"/>
    <n v="0"/>
    <n v="0"/>
    <n v="0"/>
    <n v="0"/>
    <n v="18.84"/>
    <n v="0"/>
    <n v="0"/>
    <n v="0"/>
    <n v="0"/>
    <n v="9.42"/>
    <n v="12"/>
    <n v="322.11"/>
    <n v="51.26"/>
    <n v="0"/>
  </r>
  <r>
    <x v="7"/>
    <s v="2016 PLANTER (MW)"/>
    <s v="PLANTER"/>
    <s v="Finished Good"/>
    <s v="Pcs."/>
    <n v="720"/>
    <n v="785"/>
    <n v="181"/>
    <n v="207.99"/>
    <n v="12315.24"/>
    <n v="0"/>
    <n v="0"/>
    <n v="0"/>
    <n v="0"/>
    <n v="0"/>
    <n v="0"/>
    <n v="0"/>
    <n v="0"/>
    <n v="0"/>
    <n v="0"/>
    <n v="142.08500000000001"/>
    <n v="0"/>
    <n v="0"/>
    <n v="0"/>
    <n v="0"/>
    <n v="0"/>
    <n v="181"/>
    <n v="12315.24"/>
    <n v="207.99"/>
    <n v="0"/>
  </r>
  <r>
    <x v="7"/>
    <s v="2016 PLANTER (R)"/>
    <s v="PLANTER"/>
    <s v="Finished Good"/>
    <s v="Pcs."/>
    <n v="720"/>
    <n v="785"/>
    <n v="237"/>
    <n v="243.3"/>
    <n v="14648.97"/>
    <n v="0"/>
    <n v="0"/>
    <n v="0"/>
    <n v="0"/>
    <n v="0"/>
    <n v="0"/>
    <n v="0"/>
    <n v="0"/>
    <n v="0"/>
    <n v="0"/>
    <n v="186.04499999999999"/>
    <n v="0"/>
    <n v="0"/>
    <n v="0"/>
    <n v="0"/>
    <n v="0"/>
    <n v="237"/>
    <n v="14648.97"/>
    <n v="243.3"/>
    <n v="0"/>
  </r>
  <r>
    <x v="7"/>
    <s v="2016 PLANTER (W)"/>
    <s v="PLANTER"/>
    <s v="Finished Good"/>
    <s v="Pcs."/>
    <n v="720"/>
    <n v="785"/>
    <n v="185"/>
    <n v="278.81"/>
    <n v="11092.6"/>
    <n v="0"/>
    <n v="0"/>
    <n v="0"/>
    <n v="0"/>
    <n v="0"/>
    <n v="0"/>
    <n v="0"/>
    <n v="0"/>
    <n v="0"/>
    <n v="0"/>
    <n v="145.22499999999999"/>
    <n v="0"/>
    <n v="0"/>
    <n v="0"/>
    <n v="0"/>
    <n v="0"/>
    <n v="185"/>
    <n v="11092.6"/>
    <n v="278.81"/>
    <n v="0"/>
  </r>
  <r>
    <x v="7"/>
    <s v="2016 PLANTER (Y)"/>
    <s v="PLANTER"/>
    <s v="Finished Good"/>
    <s v="Pcs."/>
    <n v="720"/>
    <n v="785"/>
    <n v="306"/>
    <n v="290.13"/>
    <n v="19100.52"/>
    <n v="0"/>
    <n v="0"/>
    <n v="0"/>
    <n v="0"/>
    <n v="0"/>
    <n v="0"/>
    <n v="0"/>
    <n v="0"/>
    <n v="0"/>
    <n v="0"/>
    <n v="240.21"/>
    <n v="0"/>
    <n v="0"/>
    <n v="0"/>
    <n v="0"/>
    <n v="0"/>
    <n v="306"/>
    <n v="19100.52"/>
    <n v="290.13"/>
    <n v="0"/>
  </r>
  <r>
    <x v="7"/>
    <s v="20Ltr.Container(Blue)"/>
    <s v="GROW PACK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20Ltr.Container(Gray)"/>
    <s v="GROW PACK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20Ltr.Container(White)"/>
    <s v="GROW PACK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2107 IVY HANGING PLANTER (B)"/>
    <s v="PLANTER"/>
    <s v="Trading"/>
    <s v="Pcs."/>
    <m/>
    <n v="0"/>
    <n v="0.87"/>
    <n v="0.04"/>
    <n v="8.0399999999999991"/>
    <n v="0"/>
    <n v="0"/>
    <n v="0"/>
    <n v="0"/>
    <n v="0"/>
    <n v="0"/>
    <n v="0"/>
    <n v="0"/>
    <n v="0"/>
    <n v="0"/>
    <n v="0"/>
    <n v="0"/>
    <n v="0"/>
    <n v="0"/>
    <n v="0"/>
    <n v="0"/>
    <n v="0.87"/>
    <n v="8.0399999999999991"/>
    <n v="0.04"/>
    <n v="0"/>
  </r>
  <r>
    <x v="7"/>
    <s v="2107 IVY HANGING PLANTER (BR)"/>
    <s v="PLANTER"/>
    <s v="Trading"/>
    <s v="Pcs."/>
    <m/>
    <n v="0"/>
    <n v="0.21"/>
    <n v="0.01"/>
    <n v="2.11"/>
    <n v="0"/>
    <n v="0"/>
    <n v="0"/>
    <n v="0"/>
    <n v="0"/>
    <n v="0"/>
    <n v="0"/>
    <n v="0"/>
    <n v="0"/>
    <n v="0"/>
    <n v="0"/>
    <n v="0"/>
    <n v="0"/>
    <n v="0"/>
    <n v="0"/>
    <n v="0"/>
    <n v="0.21"/>
    <n v="2.11"/>
    <n v="0.01"/>
    <n v="0"/>
  </r>
  <r>
    <x v="7"/>
    <s v="2107 IVY HANGING PLANTER (GR)"/>
    <s v="PLANTER"/>
    <s v="Trading"/>
    <s v="Pcs."/>
    <m/>
    <n v="0"/>
    <n v="0.87"/>
    <n v="0.04"/>
    <n v="8.0399999999999991"/>
    <n v="0"/>
    <n v="0"/>
    <n v="0"/>
    <n v="0"/>
    <n v="0"/>
    <n v="0"/>
    <n v="0"/>
    <n v="0"/>
    <n v="0"/>
    <n v="0"/>
    <n v="0"/>
    <n v="0"/>
    <n v="0"/>
    <n v="0"/>
    <n v="0"/>
    <n v="0"/>
    <n v="0.87"/>
    <n v="8.0399999999999991"/>
    <n v="0.04"/>
    <n v="0"/>
  </r>
  <r>
    <x v="7"/>
    <s v="2107 IVY HANGING PLANTER (MIX)"/>
    <s v="PLANTER"/>
    <s v="Finished Good"/>
    <s v="Pcs."/>
    <n v="85"/>
    <n v="93"/>
    <n v="389"/>
    <n v="191.79"/>
    <n v="7139.46"/>
    <n v="0"/>
    <n v="0"/>
    <n v="0"/>
    <n v="0"/>
    <n v="304"/>
    <n v="9598.56"/>
    <n v="0"/>
    <n v="0"/>
    <n v="0"/>
    <n v="0"/>
    <n v="36.177"/>
    <n v="0"/>
    <n v="0"/>
    <n v="90"/>
    <n v="90"/>
    <n v="28.271999999999998"/>
    <n v="85"/>
    <n v="-3093.23"/>
    <n v="253.51799999999997"/>
    <n v="0"/>
  </r>
  <r>
    <x v="7"/>
    <s v="2107 IVY HANGING PLANTER (O)"/>
    <s v="PLANTER"/>
    <s v="Trading"/>
    <s v="Pcs."/>
    <m/>
    <n v="0"/>
    <n v="0.21"/>
    <n v="0.01"/>
    <n v="1.94"/>
    <n v="0"/>
    <n v="0"/>
    <n v="0"/>
    <n v="0"/>
    <n v="0"/>
    <n v="0"/>
    <n v="0"/>
    <n v="0"/>
    <n v="0"/>
    <n v="0"/>
    <n v="0"/>
    <n v="0"/>
    <n v="0"/>
    <n v="0"/>
    <n v="0"/>
    <n v="0"/>
    <n v="0.21"/>
    <n v="1.94"/>
    <n v="0.01"/>
    <n v="0"/>
  </r>
  <r>
    <x v="7"/>
    <s v="2107 IVY HANGING PLANTER (P)"/>
    <s v="PLANTER"/>
    <s v="Trading"/>
    <s v="Pcs."/>
    <m/>
    <n v="0"/>
    <n v="0.54"/>
    <n v="0.02"/>
    <n v="4.99"/>
    <n v="0"/>
    <n v="0"/>
    <n v="0"/>
    <n v="0"/>
    <n v="0"/>
    <n v="0"/>
    <n v="0"/>
    <n v="0"/>
    <n v="0"/>
    <n v="0"/>
    <n v="0"/>
    <n v="0"/>
    <n v="0"/>
    <n v="0"/>
    <n v="0"/>
    <n v="0"/>
    <n v="0.54"/>
    <n v="4.99"/>
    <n v="0.02"/>
    <n v="0"/>
  </r>
  <r>
    <x v="7"/>
    <s v="2107 IVY HANGING PLANTER (PUR)"/>
    <s v="PLANTER"/>
    <s v="Trading"/>
    <s v="Pcs."/>
    <m/>
    <n v="0"/>
    <n v="0.87"/>
    <n v="0.04"/>
    <n v="8.25"/>
    <n v="0"/>
    <n v="0"/>
    <n v="0"/>
    <n v="0"/>
    <n v="0"/>
    <n v="0"/>
    <n v="0"/>
    <n v="0"/>
    <n v="0"/>
    <n v="0"/>
    <n v="0"/>
    <n v="0"/>
    <n v="0"/>
    <n v="0"/>
    <n v="0"/>
    <n v="0"/>
    <n v="0.87"/>
    <n v="8.25"/>
    <n v="0.04"/>
    <n v="0"/>
  </r>
  <r>
    <x v="7"/>
    <s v="2107 IVY HANGING PLANTER (W)"/>
    <s v="PLANTER"/>
    <s v="Trading"/>
    <s v="Pcs."/>
    <m/>
    <n v="0"/>
    <n v="0.54"/>
    <n v="0.02"/>
    <n v="7.56"/>
    <n v="0"/>
    <n v="0"/>
    <n v="0"/>
    <n v="0"/>
    <n v="0"/>
    <n v="0"/>
    <n v="0"/>
    <n v="0"/>
    <n v="0"/>
    <n v="0"/>
    <n v="0"/>
    <n v="0"/>
    <n v="0"/>
    <n v="0"/>
    <n v="0"/>
    <n v="0"/>
    <n v="0.54"/>
    <n v="7.56"/>
    <n v="0.02"/>
    <n v="0"/>
  </r>
  <r>
    <x v="7"/>
    <s v="2107 IVY HANGING PLANTER (Y)"/>
    <s v="PLANTER"/>
    <s v="Trading"/>
    <s v="Pcs."/>
    <m/>
    <n v="0"/>
    <n v="0.54"/>
    <n v="0.02"/>
    <n v="4.93"/>
    <n v="0"/>
    <n v="0"/>
    <n v="0"/>
    <n v="0"/>
    <n v="0"/>
    <n v="0"/>
    <n v="0"/>
    <n v="0"/>
    <n v="0"/>
    <n v="0"/>
    <n v="0"/>
    <n v="0"/>
    <n v="0"/>
    <n v="0"/>
    <n v="0"/>
    <n v="0"/>
    <n v="0.54"/>
    <n v="4.93"/>
    <n v="0.02"/>
    <n v="0"/>
  </r>
  <r>
    <x v="7"/>
    <s v="2108 SATIN HANGING PLANTER (MIX)"/>
    <s v="PLANTER"/>
    <s v="Finished Good"/>
    <s v="Pcs."/>
    <n v="170"/>
    <n v="185"/>
    <n v="959"/>
    <n v="988.65"/>
    <n v="20262.04"/>
    <n v="0"/>
    <n v="0"/>
    <n v="0"/>
    <n v="0"/>
    <n v="453"/>
    <n v="19048.88"/>
    <n v="0"/>
    <n v="0"/>
    <n v="0"/>
    <n v="0"/>
    <n v="177.41499999999999"/>
    <n v="0"/>
    <n v="0"/>
    <n v="480"/>
    <n v="480"/>
    <n v="83.805000000000007"/>
    <n v="506"/>
    <n v="11192.98"/>
    <n v="1384.845"/>
    <n v="0"/>
  </r>
  <r>
    <x v="7"/>
    <s v="2109 DAISY HOOK POT (MIX)"/>
    <s v="PLANTER"/>
    <s v="Finished Good"/>
    <s v="Pcs."/>
    <n v="185"/>
    <n v="202"/>
    <n v="2077"/>
    <n v="331.68"/>
    <n v="47938.37"/>
    <n v="0"/>
    <n v="0"/>
    <n v="0"/>
    <n v="0"/>
    <n v="241"/>
    <n v="9201.99"/>
    <n v="0"/>
    <n v="0"/>
    <n v="0"/>
    <n v="0"/>
    <n v="419.55399999999997"/>
    <n v="0"/>
    <n v="0"/>
    <n v="50"/>
    <n v="50"/>
    <n v="48.682000000000002"/>
    <n v="1836"/>
    <n v="38736.379999999997"/>
    <n v="332.99799999999999"/>
    <n v="0"/>
  </r>
  <r>
    <x v="7"/>
    <s v="220 Arya Tub 20 T (Blue)"/>
    <s v="Tub"/>
    <s v="Finished Good"/>
    <s v="Pcs."/>
    <n v="750"/>
    <n v="817"/>
    <n v="23"/>
    <n v="360.46"/>
    <n v="1431.52"/>
    <n v="0"/>
    <n v="0"/>
    <n v="500"/>
    <n v="44977.07"/>
    <n v="290"/>
    <n v="40328.559999999998"/>
    <n v="0"/>
    <n v="0"/>
    <n v="0"/>
    <n v="0"/>
    <n v="18.791"/>
    <n v="375"/>
    <n v="62.958750000000009"/>
    <n v="0"/>
    <n v="437.95875000000001"/>
    <n v="236.93"/>
    <n v="233"/>
    <n v="20959.310000000001"/>
    <n v="561.48874999999998"/>
    <n v="0"/>
  </r>
  <r>
    <x v="7"/>
    <s v="220 Arya Tub 20 T (M.baize)"/>
    <s v="Tub"/>
    <s v="Finished Good"/>
    <s v="Pcs."/>
    <n v="750"/>
    <n v="817"/>
    <n v="103"/>
    <n v="314.68"/>
    <n v="6777.4"/>
    <n v="0"/>
    <n v="0"/>
    <n v="0"/>
    <n v="0"/>
    <n v="50"/>
    <n v="7137.88"/>
    <n v="0"/>
    <n v="0"/>
    <n v="0"/>
    <n v="0"/>
    <n v="84.150999999999996"/>
    <n v="0"/>
    <n v="0"/>
    <n v="160"/>
    <n v="160"/>
    <n v="40.85"/>
    <n v="53"/>
    <n v="3487.4"/>
    <n v="433.83"/>
    <n v="0"/>
  </r>
  <r>
    <x v="7"/>
    <s v="220 Arya Tub 20 T (M.white)"/>
    <s v="Tub"/>
    <s v="Finished Good"/>
    <s v="Pcs."/>
    <n v="750"/>
    <n v="817"/>
    <n v="21"/>
    <n v="132.46"/>
    <n v="1418.13"/>
    <n v="0"/>
    <n v="0"/>
    <n v="0"/>
    <n v="0"/>
    <n v="10"/>
    <n v="1474.6"/>
    <n v="0"/>
    <n v="0"/>
    <n v="0"/>
    <n v="0"/>
    <n v="17.157"/>
    <n v="0"/>
    <n v="0"/>
    <n v="110"/>
    <n v="110"/>
    <n v="8.17"/>
    <n v="11"/>
    <n v="742.83"/>
    <n v="234.29000000000002"/>
    <n v="0"/>
  </r>
  <r>
    <x v="7"/>
    <s v="220 Arya Tub 20 T (orange)"/>
    <s v="Tub"/>
    <s v="Finished Good"/>
    <s v="Pcs."/>
    <n v="750"/>
    <n v="817"/>
    <n v="121"/>
    <n v="52.66"/>
    <n v="9158.49"/>
    <n v="0"/>
    <n v="0"/>
    <n v="0"/>
    <n v="0"/>
    <n v="95"/>
    <n v="12997.1"/>
    <n v="0"/>
    <n v="0"/>
    <n v="0"/>
    <n v="0"/>
    <n v="98.856999999999999"/>
    <n v="0"/>
    <n v="0"/>
    <n v="90"/>
    <n v="90"/>
    <n v="77.614999999999995"/>
    <n v="26"/>
    <n v="1967.94"/>
    <n v="65.045000000000002"/>
    <n v="0"/>
  </r>
  <r>
    <x v="7"/>
    <s v="220 Arya Tub 20 T (pink)"/>
    <s v="Tub"/>
    <s v="Finished Good"/>
    <s v="Pcs."/>
    <n v="750"/>
    <n v="817"/>
    <n v="124"/>
    <n v="83.19"/>
    <n v="7824.4"/>
    <n v="0"/>
    <n v="0"/>
    <n v="300"/>
    <n v="26480.91"/>
    <n v="136"/>
    <n v="19040.88"/>
    <n v="0"/>
    <n v="0"/>
    <n v="0"/>
    <n v="0"/>
    <n v="101.30800000000001"/>
    <n v="225"/>
    <n v="37.775250000000007"/>
    <n v="0"/>
    <n v="262.77525000000003"/>
    <n v="111.11199999999999"/>
    <n v="288"/>
    <n v="24147.15"/>
    <n v="234.85325000000003"/>
    <n v="0"/>
  </r>
  <r>
    <x v="7"/>
    <s v="220 Arya Tub 20 T (silver)"/>
    <s v="Tub"/>
    <s v="Finished Good"/>
    <s v="Pcs."/>
    <n v="750"/>
    <n v="817"/>
    <n v="71"/>
    <n v="123.63"/>
    <n v="4551.1000000000004"/>
    <n v="0"/>
    <n v="0"/>
    <n v="250"/>
    <n v="22215.85"/>
    <n v="101"/>
    <n v="14076.34"/>
    <n v="0"/>
    <n v="0"/>
    <n v="0"/>
    <n v="0"/>
    <n v="58.006999999999998"/>
    <n v="187.5"/>
    <n v="31.479375000000005"/>
    <n v="0"/>
    <n v="218.979375"/>
    <n v="82.516999999999996"/>
    <n v="220"/>
    <n v="18948.93"/>
    <n v="260.092375"/>
    <n v="0"/>
  </r>
  <r>
    <x v="7"/>
    <s v="225 NO. Durga ( BLUE)"/>
    <s v="Tub"/>
    <s v="Finished Good"/>
    <s v="Pcs."/>
    <n v="905"/>
    <n v="986"/>
    <n v="233"/>
    <n v="1161.75"/>
    <n v="17067.25"/>
    <n v="0"/>
    <n v="0"/>
    <n v="0"/>
    <n v="0"/>
    <n v="178"/>
    <n v="28248.46"/>
    <n v="0"/>
    <n v="0"/>
    <n v="0"/>
    <n v="0"/>
    <n v="229.738"/>
    <n v="0"/>
    <n v="0"/>
    <n v="240"/>
    <n v="240"/>
    <n v="175.50800000000001"/>
    <n v="55"/>
    <n v="4028.75"/>
    <n v="1226.242"/>
    <n v="0"/>
  </r>
  <r>
    <x v="7"/>
    <s v="225 NO. Durga ( M. WHITE)"/>
    <s v="Tub"/>
    <s v="Finished Good"/>
    <s v="Pcs."/>
    <n v="905"/>
    <n v="986"/>
    <n v="195"/>
    <n v="161.71"/>
    <n v="14075.1"/>
    <n v="0"/>
    <n v="0"/>
    <n v="0"/>
    <n v="0"/>
    <n v="31"/>
    <n v="5066.3599999999997"/>
    <n v="0"/>
    <n v="0"/>
    <n v="0"/>
    <n v="0"/>
    <n v="192.27"/>
    <n v="0"/>
    <n v="0"/>
    <n v="0"/>
    <n v="0"/>
    <n v="30.565999999999999"/>
    <n v="164"/>
    <n v="11837.52"/>
    <n v="131.14400000000001"/>
    <n v="0"/>
  </r>
  <r>
    <x v="7"/>
    <s v="225 NO. Durga ( ORG)"/>
    <s v="Tub"/>
    <s v="Finished Good"/>
    <s v="Pcs."/>
    <n v="905"/>
    <n v="986"/>
    <n v="96"/>
    <n v="597.4"/>
    <n v="6573.12"/>
    <n v="0"/>
    <n v="0"/>
    <n v="0"/>
    <n v="0"/>
    <n v="69"/>
    <n v="10993.94"/>
    <n v="0"/>
    <n v="0"/>
    <n v="0"/>
    <n v="0"/>
    <n v="94.656000000000006"/>
    <n v="0"/>
    <n v="0"/>
    <n v="180"/>
    <n v="180"/>
    <n v="68.034000000000006"/>
    <n v="27"/>
    <n v="1848.69"/>
    <n v="709.36599999999999"/>
    <n v="0"/>
  </r>
  <r>
    <x v="7"/>
    <s v="225 NO. Durga ( PINK )"/>
    <s v="Tub"/>
    <s v="Finished Good"/>
    <s v="Pcs."/>
    <n v="905"/>
    <n v="986"/>
    <n v="138"/>
    <n v="567.78"/>
    <n v="9713.82"/>
    <n v="0"/>
    <n v="0"/>
    <n v="0"/>
    <n v="0"/>
    <n v="86"/>
    <n v="13712.32"/>
    <n v="0"/>
    <n v="0"/>
    <n v="0"/>
    <n v="0"/>
    <n v="136.06800000000001"/>
    <n v="0"/>
    <n v="0"/>
    <n v="90"/>
    <n v="90"/>
    <n v="84.796000000000006"/>
    <n v="52"/>
    <n v="3660.28"/>
    <n v="572.98399999999992"/>
    <n v="0"/>
  </r>
  <r>
    <x v="7"/>
    <s v="225 NO. Durga ( SIL )"/>
    <s v="Tub"/>
    <s v="Finished Good"/>
    <s v="Pcs."/>
    <n v="905"/>
    <n v="986"/>
    <n v="240"/>
    <n v="451.21"/>
    <n v="17558.400000000001"/>
    <n v="0"/>
    <n v="0"/>
    <n v="0"/>
    <n v="0"/>
    <n v="72"/>
    <n v="11850.11"/>
    <n v="0"/>
    <n v="0"/>
    <n v="0"/>
    <n v="0"/>
    <n v="236.64"/>
    <n v="0"/>
    <n v="0"/>
    <n v="40"/>
    <n v="40"/>
    <n v="70.992000000000004"/>
    <n v="168"/>
    <n v="12290.88"/>
    <n v="420.21799999999996"/>
    <n v="0"/>
  </r>
  <r>
    <x v="7"/>
    <s v="225 NO. Durga (M.Beize)"/>
    <s v="Tub"/>
    <s v="Finished Good"/>
    <s v="Pcs."/>
    <n v="905"/>
    <n v="986"/>
    <n v="178"/>
    <n v="297.13"/>
    <n v="12994"/>
    <n v="0"/>
    <n v="0"/>
    <n v="0"/>
    <n v="0"/>
    <n v="71"/>
    <n v="11369.35"/>
    <n v="0"/>
    <n v="0"/>
    <n v="0"/>
    <n v="0"/>
    <n v="175.50800000000001"/>
    <n v="0"/>
    <n v="0"/>
    <n v="20"/>
    <n v="20"/>
    <n v="70.006"/>
    <n v="107"/>
    <n v="7811"/>
    <n v="247.124"/>
    <n v="0"/>
  </r>
  <r>
    <x v="7"/>
    <s v="22MM CAP W. ROATATING HOOK"/>
    <s v="Housekeeping"/>
    <s v="Finished Good"/>
    <s v="Pcs."/>
    <n v="52"/>
    <n v="57"/>
    <n v="-1105"/>
    <n v="642.6"/>
    <n v="-1812.39"/>
    <n v="0"/>
    <n v="0"/>
    <n v="0"/>
    <n v="0"/>
    <n v="0"/>
    <n v="0"/>
    <n v="0"/>
    <n v="0"/>
    <n v="0"/>
    <n v="0"/>
    <n v="-62.984999999999999"/>
    <n v="0"/>
    <n v="0"/>
    <n v="0"/>
    <n v="0"/>
    <n v="0"/>
    <n v="-1105"/>
    <n v="-1812.39"/>
    <n v="642.6"/>
    <n v="0"/>
  </r>
  <r>
    <x v="7"/>
    <s v="230 Vijaya Tub 30 T (Blue)"/>
    <s v="Tub"/>
    <s v="Finished Good"/>
    <s v="Pcs."/>
    <n v="1010"/>
    <n v="1101"/>
    <n v="287"/>
    <n v="448.69"/>
    <n v="25548.74"/>
    <n v="0"/>
    <n v="0"/>
    <n v="0"/>
    <n v="0"/>
    <n v="188"/>
    <n v="34578.31"/>
    <n v="0"/>
    <n v="0"/>
    <n v="0"/>
    <n v="0"/>
    <n v="315.98700000000002"/>
    <n v="0"/>
    <n v="0"/>
    <n v="0"/>
    <n v="0"/>
    <n v="206.988"/>
    <n v="99"/>
    <n v="8812.98"/>
    <n v="241.702"/>
    <n v="0"/>
  </r>
  <r>
    <x v="7"/>
    <s v="230 Vijaya Tub 30 T (M.baize)"/>
    <s v="Tub"/>
    <s v="Finished Good"/>
    <s v="Pcs."/>
    <n v="1010"/>
    <n v="1101"/>
    <n v="230"/>
    <n v="256.61"/>
    <n v="19934.099999999999"/>
    <n v="0"/>
    <n v="0"/>
    <n v="0"/>
    <n v="0"/>
    <n v="10"/>
    <n v="1961.2"/>
    <n v="0"/>
    <n v="0"/>
    <n v="0"/>
    <n v="0"/>
    <n v="253.23"/>
    <n v="0"/>
    <n v="0"/>
    <n v="0"/>
    <n v="0"/>
    <n v="11.01"/>
    <n v="220"/>
    <n v="19067.400000000001"/>
    <n v="245.60000000000002"/>
    <n v="0"/>
  </r>
  <r>
    <x v="7"/>
    <s v="230 Vijaya Tub 30 T (M.white)"/>
    <s v="Tub"/>
    <s v="Finished Good"/>
    <s v="Pcs."/>
    <n v="1010"/>
    <n v="1101"/>
    <n v="179"/>
    <n v="41.97"/>
    <n v="16233.51"/>
    <n v="0"/>
    <n v="0"/>
    <n v="0"/>
    <n v="0"/>
    <n v="26"/>
    <n v="4941.62"/>
    <n v="0"/>
    <n v="0"/>
    <n v="0"/>
    <n v="0"/>
    <n v="197.07900000000001"/>
    <n v="0"/>
    <n v="0"/>
    <n v="80"/>
    <n v="80"/>
    <n v="28.626000000000001"/>
    <n v="153"/>
    <n v="13875.57"/>
    <n v="93.343999999999994"/>
    <n v="0"/>
  </r>
  <r>
    <x v="7"/>
    <s v="230 Vijaya Tub 30 T (orange)"/>
    <s v="Tub"/>
    <s v="Finished Good"/>
    <s v="Pcs."/>
    <n v="1010"/>
    <n v="1101"/>
    <n v="157"/>
    <n v="127.37"/>
    <n v="13549.1"/>
    <n v="0"/>
    <n v="0"/>
    <n v="0"/>
    <n v="0"/>
    <n v="35"/>
    <n v="6427.61"/>
    <n v="0"/>
    <n v="0"/>
    <n v="0"/>
    <n v="0"/>
    <n v="172.857"/>
    <n v="0"/>
    <n v="0"/>
    <n v="20"/>
    <n v="20"/>
    <n v="38.534999999999997"/>
    <n v="122"/>
    <n v="10528.6"/>
    <n v="108.83500000000001"/>
    <n v="0"/>
  </r>
  <r>
    <x v="7"/>
    <s v="230 Vijaya Tub 30 T (pink)"/>
    <s v="Tub"/>
    <s v="Finished Good"/>
    <s v="Pcs."/>
    <n v="1010"/>
    <n v="1101"/>
    <n v="257"/>
    <n v="304.07"/>
    <n v="21629.119999999999"/>
    <n v="0"/>
    <n v="0"/>
    <n v="0"/>
    <n v="0"/>
    <n v="83"/>
    <n v="15521.74"/>
    <n v="0"/>
    <n v="0"/>
    <n v="0"/>
    <n v="0"/>
    <n v="282.95699999999999"/>
    <n v="0"/>
    <n v="0"/>
    <n v="0"/>
    <n v="0"/>
    <n v="91.382999999999996"/>
    <n v="174"/>
    <n v="14643.84"/>
    <n v="212.68700000000001"/>
    <n v="0"/>
  </r>
  <r>
    <x v="7"/>
    <s v="230 Vijaya Tub 30 T (silver)"/>
    <s v="Tub"/>
    <s v="Finished Good"/>
    <s v="Pcs."/>
    <n v="1010"/>
    <n v="1101"/>
    <n v="226"/>
    <n v="247.46"/>
    <n v="18798.68"/>
    <n v="0"/>
    <n v="0"/>
    <n v="0"/>
    <n v="0"/>
    <n v="15"/>
    <n v="2784.3"/>
    <n v="0"/>
    <n v="0"/>
    <n v="0"/>
    <n v="0"/>
    <n v="248.82599999999999"/>
    <n v="0"/>
    <n v="0"/>
    <n v="0"/>
    <n v="0"/>
    <n v="16.515000000000001"/>
    <n v="211"/>
    <n v="17550.98"/>
    <n v="230.94499999999999"/>
    <n v="0"/>
  </r>
  <r>
    <x v="7"/>
    <s v="270 Girija Tub 70 Ltr  (Blue)"/>
    <s v="Tub"/>
    <s v="Finished Good"/>
    <s v="Pcs."/>
    <n v="2000"/>
    <n v="2180"/>
    <n v="323"/>
    <n v="734.51"/>
    <n v="52679.040000000001"/>
    <n v="0"/>
    <n v="0"/>
    <n v="912"/>
    <n v="190132.8"/>
    <n v="120"/>
    <n v="41009.83"/>
    <n v="0"/>
    <n v="0"/>
    <n v="0"/>
    <n v="0"/>
    <n v="704.14"/>
    <n v="1824"/>
    <n v="306.23136"/>
    <n v="0"/>
    <n v="2130.2313599999998"/>
    <n v="261.60000000000002"/>
    <n v="1115"/>
    <n v="225541.28"/>
    <n v="2603.1413600000001"/>
    <n v="0"/>
  </r>
  <r>
    <x v="7"/>
    <s v="270 Girija Tub 70 Ltr (orange)"/>
    <s v="Tub"/>
    <s v="Finished Good"/>
    <s v="Pcs."/>
    <n v="2000"/>
    <n v="2180"/>
    <n v="18"/>
    <n v="250.41"/>
    <n v="3844.22"/>
    <n v="0"/>
    <n v="0"/>
    <n v="529"/>
    <n v="108899.94"/>
    <n v="69"/>
    <n v="23213.599999999999"/>
    <n v="0"/>
    <n v="0"/>
    <n v="0"/>
    <n v="0"/>
    <n v="39.24"/>
    <n v="1058"/>
    <n v="177.62762000000004"/>
    <n v="0"/>
    <n v="1235.62762"/>
    <n v="150.41999999999999"/>
    <n v="478"/>
    <n v="98532.11"/>
    <n v="1335.61762"/>
    <n v="0"/>
  </r>
  <r>
    <x v="7"/>
    <s v="270 Girija Tub 70 Ltr (pink)"/>
    <s v="Tub"/>
    <s v="Finished Good"/>
    <s v="Pcs."/>
    <n v="2000"/>
    <n v="2180"/>
    <n v="54"/>
    <n v="1001.31"/>
    <n v="8274.31"/>
    <n v="0"/>
    <n v="0"/>
    <n v="482"/>
    <n v="120687.98"/>
    <n v="86"/>
    <n v="29480.22"/>
    <n v="0"/>
    <n v="0"/>
    <n v="0"/>
    <n v="0"/>
    <n v="117.72"/>
    <n v="964"/>
    <n v="161.84596000000002"/>
    <n v="0"/>
    <n v="1125.8459600000001"/>
    <n v="187.48"/>
    <n v="450"/>
    <n v="111894.35"/>
    <n v="1939.67596"/>
    <n v="0"/>
  </r>
  <r>
    <x v="7"/>
    <s v="270 Girija Tub 70 Ltr (scrap)"/>
    <s v="Tub"/>
    <s v="Trading"/>
    <s v="Pcs."/>
    <m/>
    <n v="0"/>
    <n v="47"/>
    <n v="2.12"/>
    <n v="0"/>
    <n v="0"/>
    <n v="0"/>
    <n v="0"/>
    <n v="0"/>
    <n v="0"/>
    <n v="0"/>
    <n v="0"/>
    <n v="0"/>
    <n v="0"/>
    <n v="0"/>
    <n v="0"/>
    <n v="0"/>
    <n v="0"/>
    <n v="0"/>
    <n v="0"/>
    <n v="0"/>
    <n v="47"/>
    <n v="0"/>
    <n v="2.12"/>
    <n v="0"/>
  </r>
  <r>
    <x v="7"/>
    <s v="3.5 Ltr Bkt Only Handle (orange)"/>
    <s v="Component"/>
    <s v="Trading"/>
    <s v="Pcs."/>
    <m/>
    <n v="0"/>
    <n v="34"/>
    <n v="3.7"/>
    <n v="118.37"/>
    <n v="0"/>
    <n v="0"/>
    <n v="600"/>
    <n v="2055.25"/>
    <n v="0"/>
    <n v="0"/>
    <n v="0"/>
    <n v="0"/>
    <n v="0"/>
    <n v="0"/>
    <n v="0"/>
    <n v="0"/>
    <n v="0"/>
    <n v="0"/>
    <n v="0"/>
    <n v="0"/>
    <n v="634"/>
    <n v="2173.62"/>
    <n v="3.7"/>
    <n v="0"/>
  </r>
  <r>
    <x v="7"/>
    <s v="3.5 Ltr Bkt Only Handle Baby Pink"/>
    <s v="Component"/>
    <s v="Trading"/>
    <s v="Pcs."/>
    <m/>
    <n v="0"/>
    <n v="74"/>
    <n v="0"/>
    <n v="257.48"/>
    <n v="0"/>
    <n v="0"/>
    <n v="810"/>
    <n v="2945.22"/>
    <n v="0"/>
    <n v="0"/>
    <n v="0"/>
    <n v="0"/>
    <n v="0"/>
    <n v="0"/>
    <n v="0"/>
    <n v="0"/>
    <n v="0"/>
    <n v="0"/>
    <n v="0"/>
    <n v="0"/>
    <n v="884"/>
    <n v="3202.7"/>
    <n v="0"/>
    <n v="0"/>
  </r>
  <r>
    <x v="7"/>
    <s v="3.5 Ltr Bkt Only Handle(M.baize)"/>
    <s v="Component"/>
    <s v="Trading"/>
    <s v="Pcs."/>
    <m/>
    <n v="0"/>
    <n v="47"/>
    <n v="19.46"/>
    <n v="162.94999999999999"/>
    <n v="0"/>
    <n v="0"/>
    <n v="508"/>
    <n v="1780.54"/>
    <n v="0"/>
    <n v="0"/>
    <n v="0"/>
    <n v="0"/>
    <n v="0"/>
    <n v="0"/>
    <n v="0"/>
    <n v="0"/>
    <n v="0"/>
    <n v="0"/>
    <n v="0"/>
    <n v="0"/>
    <n v="555"/>
    <n v="1943.49"/>
    <n v="19.46"/>
    <n v="0"/>
  </r>
  <r>
    <x v="7"/>
    <s v="3.5 Ltr Bkt Only Handle(M.white)"/>
    <s v="Component"/>
    <s v="Trading"/>
    <s v="Pcs."/>
    <m/>
    <n v="0"/>
    <n v="252"/>
    <n v="41.99"/>
    <n v="887.33"/>
    <n v="0"/>
    <n v="0"/>
    <n v="500"/>
    <n v="1752.71"/>
    <n v="0"/>
    <n v="0"/>
    <n v="0"/>
    <n v="0"/>
    <n v="0"/>
    <n v="0"/>
    <n v="0"/>
    <n v="0"/>
    <n v="0"/>
    <n v="0"/>
    <n v="0"/>
    <n v="0"/>
    <n v="752"/>
    <n v="2640.04"/>
    <n v="41.99"/>
    <n v="0"/>
  </r>
  <r>
    <x v="7"/>
    <s v="3.5 Ltr Bkt Only Handle(silver)"/>
    <s v="Component"/>
    <s v="Trading"/>
    <s v="Pcs."/>
    <m/>
    <n v="0"/>
    <n v="219"/>
    <n v="19.59"/>
    <n v="761.62"/>
    <n v="0"/>
    <n v="0"/>
    <n v="540"/>
    <n v="1850.88"/>
    <n v="0"/>
    <n v="0"/>
    <n v="0"/>
    <n v="0"/>
    <n v="0"/>
    <n v="0"/>
    <n v="0"/>
    <n v="0"/>
    <n v="0"/>
    <n v="0"/>
    <n v="0"/>
    <n v="0"/>
    <n v="759"/>
    <n v="2612.5"/>
    <n v="19.59"/>
    <n v="0"/>
  </r>
  <r>
    <x v="7"/>
    <s v="3.5ltr Bkt only Handle Baby Blue"/>
    <s v="Component"/>
    <s v="Trading"/>
    <s v="Pcs."/>
    <m/>
    <n v="0"/>
    <n v="209"/>
    <n v="27.27"/>
    <n v="729.61"/>
    <n v="0"/>
    <n v="0"/>
    <n v="1140"/>
    <n v="4050.83"/>
    <n v="0"/>
    <n v="0"/>
    <n v="0"/>
    <n v="0"/>
    <n v="0"/>
    <n v="0"/>
    <n v="0"/>
    <n v="0"/>
    <n v="0"/>
    <n v="0"/>
    <n v="0"/>
    <n v="0"/>
    <n v="1349"/>
    <n v="4780.4399999999996"/>
    <n v="27.27"/>
    <n v="0"/>
  </r>
  <r>
    <x v="7"/>
    <s v="3015 MINI CONSTRO 15C (B)"/>
    <s v="Ghamela"/>
    <s v="Finished Good"/>
    <s v="Pcs."/>
    <n v="360"/>
    <n v="392"/>
    <n v="172"/>
    <n v="12.97"/>
    <n v="5159.29"/>
    <n v="0"/>
    <n v="0"/>
    <n v="528"/>
    <n v="21849.25"/>
    <n v="121"/>
    <n v="7547.98"/>
    <n v="0"/>
    <n v="0"/>
    <n v="0"/>
    <n v="0"/>
    <n v="67.424000000000007"/>
    <n v="190.08"/>
    <n v="31.912531200000004"/>
    <n v="0"/>
    <n v="221.99253120000003"/>
    <n v="47.432000000000002"/>
    <n v="579"/>
    <n v="22621.35"/>
    <n v="187.53053120000004"/>
    <n v="0"/>
  </r>
  <r>
    <x v="7"/>
    <s v="3015 MINI CONSTRO 15C (O)"/>
    <s v="Ghamela"/>
    <s v="Finished Good"/>
    <s v="Pcs."/>
    <n v="360"/>
    <n v="392"/>
    <n v="756"/>
    <n v="331.95"/>
    <n v="24778.639999999999"/>
    <n v="0"/>
    <n v="0"/>
    <n v="3725"/>
    <n v="155424.07999999999"/>
    <n v="4331"/>
    <n v="250217.78"/>
    <n v="0"/>
    <n v="0"/>
    <n v="0"/>
    <n v="0"/>
    <n v="296.35199999999998"/>
    <n v="1341"/>
    <n v="225.14049000000003"/>
    <n v="0"/>
    <n v="1566.14049"/>
    <n v="1697.752"/>
    <n v="150"/>
    <n v="3925.8"/>
    <n v="200.33849000000009"/>
    <n v="0"/>
  </r>
  <r>
    <x v="7"/>
    <s v="3015 MINI CONSTRO 15C (P)"/>
    <s v="Ghamela"/>
    <s v="Finished Good"/>
    <s v="Pcs."/>
    <n v="360"/>
    <n v="392"/>
    <n v="337"/>
    <n v="152.27000000000001"/>
    <n v="13377.38"/>
    <n v="0"/>
    <n v="0"/>
    <n v="269"/>
    <n v="11048.63"/>
    <n v="84"/>
    <n v="5058.4799999999996"/>
    <n v="0"/>
    <n v="0"/>
    <n v="0"/>
    <n v="0"/>
    <n v="132.10400000000001"/>
    <n v="96.84"/>
    <n v="16.258467600000003"/>
    <n v="0"/>
    <n v="113.09846760000001"/>
    <n v="32.927999999999997"/>
    <n v="522"/>
    <n v="20975.88"/>
    <n v="232.44046760000003"/>
    <n v="0"/>
  </r>
  <r>
    <x v="7"/>
    <s v="3017 PAVANPUTRA-17C (B)"/>
    <s v="Ghamela"/>
    <s v="Finished Good"/>
    <s v="Pcs."/>
    <n v="500"/>
    <n v="545"/>
    <n v="771"/>
    <n v="313.47000000000003"/>
    <n v="42756.93"/>
    <n v="0"/>
    <n v="0"/>
    <n v="0"/>
    <n v="0"/>
    <n v="8"/>
    <n v="717.76"/>
    <n v="0"/>
    <n v="0"/>
    <n v="0"/>
    <n v="0"/>
    <n v="420.19499999999999"/>
    <n v="0"/>
    <n v="0"/>
    <n v="0"/>
    <n v="0"/>
    <n v="4.3600000000000003"/>
    <n v="763"/>
    <n v="35495.9"/>
    <n v="309.11"/>
    <n v="0"/>
  </r>
  <r>
    <x v="7"/>
    <s v="3017 PAVANPUTRA-17C (O)"/>
    <s v="Ghamela"/>
    <s v="Finished Good"/>
    <s v="Pcs."/>
    <n v="500"/>
    <n v="545"/>
    <n v="316"/>
    <n v="287.68"/>
    <n v="17471.91"/>
    <n v="0"/>
    <n v="0"/>
    <n v="0"/>
    <n v="0"/>
    <n v="329"/>
    <n v="25422.880000000001"/>
    <n v="0"/>
    <n v="0"/>
    <n v="0"/>
    <n v="0"/>
    <n v="172.22"/>
    <n v="0"/>
    <n v="0"/>
    <n v="0"/>
    <n v="0"/>
    <n v="179.30500000000001"/>
    <n v="-13"/>
    <n v="373.07"/>
    <n v="108.375"/>
    <n v="0"/>
  </r>
  <r>
    <x v="7"/>
    <s v="3017 PAVANPUTRA-17C (P)"/>
    <s v="Ghamela"/>
    <s v="Finished Good"/>
    <s v="Pcs."/>
    <m/>
    <m/>
    <m/>
    <n v="20.84"/>
    <m/>
    <m/>
    <m/>
    <m/>
    <m/>
    <m/>
    <m/>
    <m/>
    <m/>
    <n v="0"/>
    <m/>
    <n v="0"/>
    <n v="0"/>
    <n v="0"/>
    <n v="0"/>
    <n v="0"/>
    <n v="0"/>
    <m/>
    <m/>
    <n v="20.84"/>
    <n v="0"/>
  </r>
  <r>
    <x v="7"/>
    <s v="308 Jerry 8 No.(Blue)"/>
    <s v="Tub"/>
    <s v="Finished Good"/>
    <s v="Pcs."/>
    <n v="85"/>
    <n v="93"/>
    <n v="900"/>
    <n v="101.39"/>
    <n v="6500.17"/>
    <n v="0"/>
    <n v="0"/>
    <n v="0"/>
    <n v="0"/>
    <n v="287"/>
    <n v="6421.94"/>
    <n v="0"/>
    <n v="0"/>
    <n v="0"/>
    <n v="0"/>
    <n v="83.7"/>
    <n v="0"/>
    <n v="0"/>
    <n v="0"/>
    <n v="0"/>
    <n v="26.690999999999999"/>
    <n v="613"/>
    <n v="78.23"/>
    <n v="74.698999999999998"/>
    <n v="0"/>
  </r>
  <r>
    <x v="7"/>
    <s v="308 Jerry 8 No.(M.Baize)"/>
    <s v="Tub"/>
    <s v="Finished Good"/>
    <s v="Pcs."/>
    <n v="85"/>
    <n v="93"/>
    <n v="668"/>
    <n v="12.46"/>
    <n v="18518.5"/>
    <n v="0"/>
    <n v="0"/>
    <n v="0"/>
    <n v="0"/>
    <n v="0"/>
    <n v="0"/>
    <n v="0"/>
    <n v="0"/>
    <n v="0"/>
    <n v="0"/>
    <n v="62.124000000000002"/>
    <n v="0"/>
    <n v="0"/>
    <n v="0"/>
    <n v="0"/>
    <n v="0"/>
    <n v="668"/>
    <n v="18518.5"/>
    <n v="12.46"/>
    <n v="0"/>
  </r>
  <r>
    <x v="7"/>
    <s v="308 Jerry 8 No.(M.white)"/>
    <s v="Tub"/>
    <s v="Finished Good"/>
    <s v="Pcs."/>
    <n v="85"/>
    <n v="93"/>
    <n v="2100"/>
    <n v="77.59"/>
    <n v="57750"/>
    <n v="0"/>
    <n v="0"/>
    <n v="0"/>
    <n v="0"/>
    <n v="60"/>
    <n v="1237.2"/>
    <n v="0"/>
    <n v="0"/>
    <n v="0"/>
    <n v="0"/>
    <n v="195.3"/>
    <n v="0"/>
    <n v="0"/>
    <n v="0"/>
    <n v="0"/>
    <n v="5.58"/>
    <n v="2040"/>
    <n v="56512.800000000003"/>
    <n v="72.010000000000005"/>
    <n v="0"/>
  </r>
  <r>
    <x v="7"/>
    <s v="308 Jerry 8 No.(Orange)"/>
    <s v="Tub"/>
    <s v="Finished Good"/>
    <s v="Pcs."/>
    <n v="85"/>
    <n v="93"/>
    <n v="440"/>
    <n v="97.72"/>
    <n v="3133.75"/>
    <n v="0"/>
    <n v="0"/>
    <n v="0"/>
    <n v="0"/>
    <n v="201"/>
    <n v="4648.62"/>
    <n v="0"/>
    <n v="0"/>
    <n v="0"/>
    <n v="0"/>
    <n v="40.92"/>
    <n v="0"/>
    <n v="0"/>
    <n v="10"/>
    <n v="10"/>
    <n v="18.693000000000001"/>
    <n v="239"/>
    <n v="-1514.87"/>
    <n v="89.027000000000001"/>
    <n v="0"/>
  </r>
  <r>
    <x v="7"/>
    <s v="308 Jerry 8 No.(Pink)"/>
    <s v="Tub"/>
    <s v="Finished Good"/>
    <s v="Pcs."/>
    <n v="85"/>
    <n v="93"/>
    <n v="515"/>
    <n v="36.74"/>
    <n v="3111.6"/>
    <n v="0"/>
    <n v="0"/>
    <n v="0"/>
    <n v="0"/>
    <n v="202"/>
    <n v="4669.24"/>
    <n v="0"/>
    <n v="0"/>
    <n v="0"/>
    <n v="0"/>
    <n v="47.895000000000003"/>
    <n v="0"/>
    <n v="0"/>
    <n v="0"/>
    <n v="0"/>
    <n v="18.786000000000001"/>
    <n v="313"/>
    <n v="-1557.64"/>
    <n v="17.954000000000001"/>
    <n v="0"/>
  </r>
  <r>
    <x v="7"/>
    <s v="308 Jerry 8 No.(Silver)"/>
    <s v="Tub"/>
    <s v="Finished Good"/>
    <s v="Pcs."/>
    <n v="85"/>
    <n v="93"/>
    <n v="619"/>
    <n v="10.72"/>
    <n v="17022.5"/>
    <n v="0"/>
    <n v="0"/>
    <n v="0"/>
    <n v="0"/>
    <n v="0"/>
    <n v="0"/>
    <n v="0"/>
    <n v="0"/>
    <n v="0"/>
    <n v="0"/>
    <n v="57.567"/>
    <n v="0"/>
    <n v="0"/>
    <n v="0"/>
    <n v="0"/>
    <n v="0"/>
    <n v="619"/>
    <n v="17022.5"/>
    <n v="10.72"/>
    <n v="0"/>
  </r>
  <r>
    <x v="7"/>
    <s v="310 Tom 10 No.(Blue)"/>
    <s v="Tub"/>
    <s v="Finished Good"/>
    <s v="Pcs."/>
    <n v="160"/>
    <n v="174"/>
    <n v="341"/>
    <n v="112.17"/>
    <n v="4473.92"/>
    <n v="0"/>
    <n v="0"/>
    <n v="0"/>
    <n v="0"/>
    <n v="176"/>
    <n v="5830.76"/>
    <n v="0"/>
    <n v="0"/>
    <n v="0"/>
    <n v="0"/>
    <n v="59.334000000000003"/>
    <n v="0"/>
    <n v="0"/>
    <n v="20"/>
    <n v="20"/>
    <n v="30.623999999999999"/>
    <n v="165"/>
    <n v="2164.8000000000002"/>
    <n v="101.54600000000002"/>
    <n v="0"/>
  </r>
  <r>
    <x v="7"/>
    <s v="310 Tom 10 No.(M.Baize)"/>
    <s v="Tub"/>
    <s v="Finished Good"/>
    <s v="Pcs."/>
    <n v="160"/>
    <n v="174"/>
    <n v="270"/>
    <n v="62.45"/>
    <n v="8910"/>
    <n v="0"/>
    <n v="0"/>
    <n v="0"/>
    <n v="0"/>
    <n v="16"/>
    <n v="544.32000000000005"/>
    <n v="0"/>
    <n v="0"/>
    <n v="0"/>
    <n v="0"/>
    <n v="46.98"/>
    <n v="0"/>
    <n v="0"/>
    <n v="50"/>
    <n v="50"/>
    <n v="2.7839999999999998"/>
    <n v="254"/>
    <n v="8382"/>
    <n v="109.666"/>
    <n v="0"/>
  </r>
  <r>
    <x v="7"/>
    <s v="310 Tom 10 No.(M.white)"/>
    <s v="Tub"/>
    <s v="Finished Good"/>
    <s v="Pcs."/>
    <n v="160"/>
    <n v="174"/>
    <n v="386"/>
    <n v="16.29"/>
    <n v="12738"/>
    <n v="0"/>
    <n v="0"/>
    <n v="0"/>
    <n v="0"/>
    <n v="16"/>
    <n v="538.20000000000005"/>
    <n v="0"/>
    <n v="0"/>
    <n v="0"/>
    <n v="0"/>
    <n v="67.164000000000001"/>
    <n v="0"/>
    <n v="0"/>
    <n v="10"/>
    <n v="10"/>
    <n v="2.7839999999999998"/>
    <n v="370"/>
    <n v="12210"/>
    <n v="23.506"/>
    <n v="0"/>
  </r>
  <r>
    <x v="7"/>
    <s v="310 Tom 10 No.(orange)"/>
    <s v="Tub"/>
    <s v="Finished Good"/>
    <s v="Pcs."/>
    <n v="160"/>
    <n v="174"/>
    <n v="282"/>
    <n v="128.19999999999999"/>
    <n v="9306"/>
    <n v="0"/>
    <n v="0"/>
    <n v="0"/>
    <n v="0"/>
    <n v="106"/>
    <n v="3702"/>
    <n v="0"/>
    <n v="0"/>
    <n v="0"/>
    <n v="0"/>
    <n v="49.067999999999998"/>
    <n v="0"/>
    <n v="0"/>
    <n v="100"/>
    <n v="100"/>
    <n v="18.443999999999999"/>
    <n v="176"/>
    <n v="5808"/>
    <n v="209.756"/>
    <n v="0"/>
  </r>
  <r>
    <x v="7"/>
    <s v="310 Tom 10 No.(Pink)"/>
    <s v="Tub"/>
    <s v="Finished Good"/>
    <s v="Pcs."/>
    <n v="160"/>
    <n v="174"/>
    <n v="339"/>
    <n v="86.47"/>
    <n v="4407"/>
    <n v="0"/>
    <n v="0"/>
    <n v="0"/>
    <n v="0"/>
    <n v="93"/>
    <n v="3181.2"/>
    <n v="0"/>
    <n v="0"/>
    <n v="0"/>
    <n v="0"/>
    <n v="58.985999999999997"/>
    <n v="0"/>
    <n v="0"/>
    <n v="0"/>
    <n v="0"/>
    <n v="16.181999999999999"/>
    <n v="246"/>
    <n v="3198"/>
    <n v="70.287999999999997"/>
    <n v="0"/>
  </r>
  <r>
    <x v="7"/>
    <s v="310 Tom 10 No.(Silver)"/>
    <s v="Tub"/>
    <s v="Finished Good"/>
    <s v="Pcs."/>
    <n v="160"/>
    <n v="174"/>
    <n v="385"/>
    <n v="94.12"/>
    <n v="5767.3"/>
    <n v="0"/>
    <n v="0"/>
    <n v="0"/>
    <n v="0"/>
    <n v="18"/>
    <n v="602.16"/>
    <n v="0"/>
    <n v="0"/>
    <n v="0"/>
    <n v="0"/>
    <n v="66.989999999999995"/>
    <n v="0"/>
    <n v="0"/>
    <n v="0"/>
    <n v="0"/>
    <n v="3.1320000000000001"/>
    <n v="367"/>
    <n v="5497.66"/>
    <n v="90.988"/>
    <n v="0"/>
  </r>
  <r>
    <x v="7"/>
    <s v="312 Cheery 12 No.(Pink)"/>
    <s v="Tub"/>
    <s v="Finished Good"/>
    <s v="Pcs."/>
    <n v="228"/>
    <n v="248"/>
    <n v="273"/>
    <n v="57.57"/>
    <n v="6922.39"/>
    <n v="0"/>
    <n v="0"/>
    <n v="0"/>
    <n v="0"/>
    <n v="74"/>
    <n v="3506.44"/>
    <n v="0"/>
    <n v="0"/>
    <n v="0"/>
    <n v="0"/>
    <n v="67.703999999999994"/>
    <n v="0"/>
    <n v="0"/>
    <n v="20"/>
    <n v="20"/>
    <n v="18.352"/>
    <n v="199"/>
    <n v="3415.95"/>
    <n v="59.217999999999989"/>
    <n v="0"/>
  </r>
  <r>
    <x v="7"/>
    <s v="312 Cherry 12 No.(Blue)"/>
    <s v="Tub"/>
    <s v="Finished Good"/>
    <s v="Pcs."/>
    <n v="228"/>
    <n v="248"/>
    <n v="344"/>
    <n v="134.02000000000001"/>
    <n v="8696.35"/>
    <n v="0"/>
    <n v="0"/>
    <n v="0"/>
    <n v="0"/>
    <n v="202"/>
    <n v="9343.84"/>
    <n v="0"/>
    <n v="0"/>
    <n v="0"/>
    <n v="0"/>
    <n v="85.311999999999998"/>
    <n v="0"/>
    <n v="0"/>
    <n v="30"/>
    <n v="30"/>
    <n v="50.095999999999997"/>
    <n v="142"/>
    <n v="-647.49"/>
    <n v="113.92400000000001"/>
    <n v="0"/>
  </r>
  <r>
    <x v="7"/>
    <s v="312 Cherry 12 No.(M.baize)"/>
    <s v="Tub"/>
    <s v="Finished Good"/>
    <s v="Pcs."/>
    <n v="228"/>
    <n v="248"/>
    <n v="1151"/>
    <n v="330.79"/>
    <n v="32007.25"/>
    <n v="0"/>
    <n v="0"/>
    <n v="0"/>
    <n v="0"/>
    <n v="0"/>
    <n v="0"/>
    <n v="0"/>
    <n v="0"/>
    <n v="0"/>
    <n v="0"/>
    <n v="285.44799999999998"/>
    <n v="0"/>
    <n v="0"/>
    <n v="0"/>
    <n v="0"/>
    <n v="0"/>
    <n v="1151"/>
    <n v="32007.25"/>
    <n v="330.79"/>
    <n v="0"/>
  </r>
  <r>
    <x v="7"/>
    <s v="312 Cherry 12 No.(M.white)"/>
    <s v="Tub"/>
    <s v="Finished Good"/>
    <s v="Pcs."/>
    <n v="228"/>
    <n v="248"/>
    <n v="355"/>
    <n v="49.25"/>
    <n v="21477.5"/>
    <n v="0"/>
    <n v="0"/>
    <n v="0"/>
    <n v="0"/>
    <n v="0"/>
    <n v="0"/>
    <n v="0"/>
    <n v="0"/>
    <n v="0"/>
    <n v="0"/>
    <n v="88.04"/>
    <n v="0"/>
    <n v="0"/>
    <n v="20"/>
    <n v="20"/>
    <n v="0"/>
    <n v="355"/>
    <n v="21477.5"/>
    <n v="69.25"/>
    <n v="0"/>
  </r>
  <r>
    <x v="7"/>
    <s v="312 Cherry 12 No.(Orange)"/>
    <s v="Tub"/>
    <s v="Finished Good"/>
    <s v="Pcs."/>
    <n v="228"/>
    <n v="248"/>
    <n v="274"/>
    <n v="221.87"/>
    <n v="7655.7"/>
    <n v="0"/>
    <n v="0"/>
    <n v="0"/>
    <n v="0"/>
    <n v="36"/>
    <n v="1782"/>
    <n v="0"/>
    <n v="0"/>
    <n v="0"/>
    <n v="0"/>
    <n v="67.951999999999998"/>
    <n v="0"/>
    <n v="0"/>
    <n v="40"/>
    <n v="40"/>
    <n v="8.9280000000000008"/>
    <n v="238"/>
    <n v="5873.7"/>
    <n v="252.94200000000001"/>
    <n v="0"/>
  </r>
  <r>
    <x v="7"/>
    <s v="312 Cherry 12 No.(Silver)"/>
    <s v="Tub"/>
    <s v="Finished Good"/>
    <s v="Pcs."/>
    <n v="228"/>
    <n v="248"/>
    <n v="228"/>
    <n v="277.79000000000002"/>
    <n v="13794"/>
    <n v="0"/>
    <n v="0"/>
    <n v="0"/>
    <n v="0"/>
    <n v="0"/>
    <n v="0"/>
    <n v="0"/>
    <n v="0"/>
    <n v="0"/>
    <n v="0"/>
    <n v="56.543999999999997"/>
    <n v="0"/>
    <n v="0"/>
    <n v="90"/>
    <n v="90"/>
    <n v="0"/>
    <n v="228"/>
    <n v="13794"/>
    <n v="367.79"/>
    <n v="0"/>
  </r>
  <r>
    <x v="7"/>
    <s v="314 STAR 14S (BLUE)"/>
    <s v="Ghamela"/>
    <s v="Finished Good"/>
    <s v="Pcs."/>
    <n v="410"/>
    <n v="447"/>
    <n v="190"/>
    <n v="544.63"/>
    <n v="6457.44"/>
    <n v="0"/>
    <n v="0"/>
    <n v="0"/>
    <n v="0"/>
    <n v="180"/>
    <n v="12647.4"/>
    <n v="0"/>
    <n v="0"/>
    <n v="0"/>
    <n v="0"/>
    <n v="84.93"/>
    <n v="0"/>
    <n v="0"/>
    <n v="70"/>
    <n v="70"/>
    <n v="80.459999999999994"/>
    <n v="10"/>
    <n v="445.44"/>
    <n v="534.16999999999996"/>
    <n v="0"/>
  </r>
  <r>
    <x v="7"/>
    <s v="314 STAR 14S (Orange)"/>
    <s v="Ghamela"/>
    <s v="Finished Good"/>
    <s v="Pcs."/>
    <n v="410"/>
    <n v="447"/>
    <n v="90"/>
    <n v="225.78"/>
    <n v="3913.46"/>
    <n v="0"/>
    <n v="0"/>
    <n v="0"/>
    <n v="0"/>
    <n v="80"/>
    <n v="5460.8"/>
    <n v="0"/>
    <n v="0"/>
    <n v="0"/>
    <n v="0"/>
    <n v="40.229999999999997"/>
    <n v="0"/>
    <n v="0"/>
    <n v="50"/>
    <n v="50"/>
    <n v="35.76"/>
    <n v="10"/>
    <n v="-1547.34"/>
    <n v="240.01999999999998"/>
    <n v="0"/>
  </r>
  <r>
    <x v="7"/>
    <s v="314 STAR 14S (PINK)"/>
    <s v="Ghamela"/>
    <s v="Finished Good"/>
    <s v="Pcs."/>
    <n v="410"/>
    <n v="447"/>
    <n v="318"/>
    <n v="283.38"/>
    <n v="10465.120000000001"/>
    <n v="0"/>
    <n v="0"/>
    <n v="0"/>
    <n v="0"/>
    <n v="200"/>
    <n v="13841.2"/>
    <n v="0"/>
    <n v="0"/>
    <n v="0"/>
    <n v="0"/>
    <n v="142.14599999999999"/>
    <n v="0"/>
    <n v="0"/>
    <n v="40"/>
    <n v="40"/>
    <n v="89.4"/>
    <n v="118"/>
    <n v="4005.12"/>
    <n v="233.98"/>
    <n v="0"/>
  </r>
  <r>
    <x v="7"/>
    <s v="314 STAR 14S (Yellow)"/>
    <s v="Ghamela"/>
    <s v="Trading"/>
    <s v="Pcs."/>
    <m/>
    <n v="0"/>
    <n v="36"/>
    <n v="1.63"/>
    <n v="1848.6"/>
    <n v="0"/>
    <n v="0"/>
    <n v="0"/>
    <n v="0"/>
    <n v="0"/>
    <n v="0"/>
    <n v="0"/>
    <n v="0"/>
    <n v="0"/>
    <n v="0"/>
    <n v="0"/>
    <n v="0"/>
    <n v="0"/>
    <n v="0"/>
    <n v="0"/>
    <n v="0"/>
    <n v="36"/>
    <n v="1848.6"/>
    <n v="1.63"/>
    <n v="0"/>
  </r>
  <r>
    <x v="7"/>
    <s v="315 NO. STAR PLUS 14 D (BLUE)"/>
    <s v="Ghamela"/>
    <s v="Finished Good"/>
    <s v="Pcs."/>
    <n v="450"/>
    <n v="490"/>
    <n v="1133"/>
    <n v="702.46"/>
    <n v="40391.449999999997"/>
    <n v="0"/>
    <n v="0"/>
    <n v="0"/>
    <n v="0"/>
    <n v="800"/>
    <n v="59938.400000000001"/>
    <n v="0"/>
    <n v="0"/>
    <n v="0"/>
    <n v="0"/>
    <n v="555.16999999999996"/>
    <n v="0"/>
    <n v="0"/>
    <n v="130"/>
    <n v="130"/>
    <n v="392"/>
    <n v="333"/>
    <n v="11871.45"/>
    <n v="440.46000000000004"/>
    <n v="0"/>
  </r>
  <r>
    <x v="7"/>
    <s v="315 NO. STAR PLUS 14 D (ORG)"/>
    <s v="Ghamela"/>
    <s v="Finished Good"/>
    <s v="Pcs."/>
    <n v="450"/>
    <n v="490"/>
    <n v="-29"/>
    <n v="365.96"/>
    <n v="-1446.05"/>
    <n v="0"/>
    <n v="0"/>
    <n v="0"/>
    <n v="0"/>
    <n v="24"/>
    <n v="1816.8"/>
    <n v="0"/>
    <n v="0"/>
    <n v="0"/>
    <n v="0"/>
    <n v="-14.21"/>
    <n v="0"/>
    <n v="0"/>
    <n v="190"/>
    <n v="190"/>
    <n v="11.76"/>
    <n v="-53"/>
    <n v="-3262.85"/>
    <n v="544.20000000000005"/>
    <n v="0"/>
  </r>
  <r>
    <x v="7"/>
    <s v="315 NO. STAR PLUS 14 D (PINK)"/>
    <s v="Ghamela"/>
    <s v="Finished Good"/>
    <s v="Pcs."/>
    <n v="450"/>
    <n v="490"/>
    <n v="214"/>
    <n v="812.23"/>
    <n v="7588.44"/>
    <n v="0"/>
    <n v="0"/>
    <n v="0"/>
    <n v="0"/>
    <n v="356"/>
    <n v="26790"/>
    <n v="0"/>
    <n v="0"/>
    <n v="0"/>
    <n v="0"/>
    <n v="104.86"/>
    <n v="0"/>
    <n v="0"/>
    <n v="310"/>
    <n v="310"/>
    <n v="174.44"/>
    <n v="-142"/>
    <n v="-7204.52"/>
    <n v="947.79"/>
    <n v="0"/>
  </r>
  <r>
    <x v="7"/>
    <s v="316 SUPER POWER (BLACK)"/>
    <s v="Ghamela"/>
    <s v="Trading"/>
    <s v="Pcs."/>
    <m/>
    <n v="0"/>
    <n v="31"/>
    <n v="0"/>
    <n v="1972.71"/>
    <n v="0"/>
    <n v="0"/>
    <n v="0"/>
    <n v="0"/>
    <n v="0"/>
    <n v="0"/>
    <n v="0"/>
    <n v="0"/>
    <n v="0"/>
    <n v="0"/>
    <n v="0"/>
    <n v="0"/>
    <n v="0"/>
    <n v="0"/>
    <n v="0"/>
    <n v="0"/>
    <n v="31"/>
    <n v="1972.71"/>
    <n v="0"/>
    <n v="0"/>
  </r>
  <r>
    <x v="7"/>
    <s v="316 SUPER POWER (BLUE)"/>
    <s v="Ghamela"/>
    <s v="Finished Good"/>
    <s v="Pcs."/>
    <n v="620"/>
    <n v="676"/>
    <n v="345"/>
    <n v="580.75"/>
    <n v="17049.900000000001"/>
    <n v="0"/>
    <n v="0"/>
    <n v="770"/>
    <n v="52091.199999999997"/>
    <n v="731"/>
    <n v="68352.83"/>
    <n v="0"/>
    <n v="0"/>
    <n v="0"/>
    <n v="0"/>
    <n v="233.22"/>
    <n v="477.4"/>
    <n v="80.150686000000007"/>
    <n v="0"/>
    <n v="557.55068600000004"/>
    <n v="494.15600000000001"/>
    <n v="384"/>
    <n v="25852.93"/>
    <n v="644.14468600000009"/>
    <n v="0"/>
  </r>
  <r>
    <x v="7"/>
    <s v="316 SUPER POWER (ORANGE)"/>
    <s v="Ghamela"/>
    <s v="Finished Good"/>
    <s v="Pcs."/>
    <n v="620"/>
    <n v="676"/>
    <n v="264"/>
    <n v="298.07"/>
    <n v="12843.6"/>
    <n v="0"/>
    <n v="0"/>
    <n v="623"/>
    <n v="41849.89"/>
    <n v="750"/>
    <n v="67804"/>
    <n v="0"/>
    <n v="0"/>
    <n v="0"/>
    <n v="0"/>
    <n v="178.464"/>
    <n v="386.26"/>
    <n v="64.849191399999995"/>
    <n v="0"/>
    <n v="451.10919139999999"/>
    <n v="507"/>
    <n v="137"/>
    <n v="8608.68"/>
    <n v="242.17919140000004"/>
    <n v="0"/>
  </r>
  <r>
    <x v="7"/>
    <s v="316 SUPER POWER (PINK)"/>
    <s v="Ghamela"/>
    <s v="Finished Good"/>
    <s v="Pcs."/>
    <n v="620"/>
    <n v="676"/>
    <n v="669"/>
    <n v="466.15"/>
    <n v="32726.73"/>
    <n v="0"/>
    <n v="0"/>
    <n v="233"/>
    <n v="17163.57"/>
    <n v="231"/>
    <n v="22415.83"/>
    <n v="0"/>
    <n v="0"/>
    <n v="0"/>
    <n v="0"/>
    <n v="452.24400000000003"/>
    <n v="144.46"/>
    <n v="24.253389400000007"/>
    <n v="0"/>
    <n v="168.71338940000001"/>
    <n v="156.15600000000001"/>
    <n v="671"/>
    <n v="37359.53"/>
    <n v="478.70738939999995"/>
    <n v="0"/>
  </r>
  <r>
    <x v="7"/>
    <s v="317 No. Sathi Ghamela (Blue)"/>
    <s v="Ghamela"/>
    <s v="Finished Good"/>
    <s v="Pcs."/>
    <n v="585"/>
    <n v="638"/>
    <n v="803"/>
    <n v="1085.5999999999999"/>
    <n v="40334.69"/>
    <n v="0"/>
    <n v="0"/>
    <n v="750"/>
    <n v="51232.02"/>
    <n v="1256"/>
    <n v="112881.75"/>
    <n v="0"/>
    <n v="0"/>
    <n v="0"/>
    <n v="0"/>
    <n v="512.31399999999996"/>
    <n v="438.75"/>
    <n v="73.661737500000015"/>
    <n v="120"/>
    <n v="632.41173750000007"/>
    <n v="801.32799999999997"/>
    <n v="297"/>
    <n v="17950.830000000002"/>
    <n v="916.68373750000001"/>
    <n v="0"/>
  </r>
  <r>
    <x v="7"/>
    <s v="317 No. Sathi Ghamela (M.baise)"/>
    <s v="Ghamela"/>
    <s v="Finished Good"/>
    <s v="Pcs."/>
    <n v="585"/>
    <n v="638"/>
    <n v="132"/>
    <n v="189.6"/>
    <n v="6582.84"/>
    <n v="0"/>
    <n v="0"/>
    <n v="0"/>
    <n v="0"/>
    <n v="0"/>
    <n v="0"/>
    <n v="0"/>
    <n v="0"/>
    <n v="0"/>
    <n v="0"/>
    <n v="84.215999999999994"/>
    <n v="0"/>
    <n v="0"/>
    <n v="60"/>
    <n v="60"/>
    <n v="0"/>
    <n v="132"/>
    <n v="6582.84"/>
    <n v="249.6"/>
    <n v="0"/>
  </r>
  <r>
    <x v="7"/>
    <s v="317 No. Sathi Ghamela (M.white)"/>
    <s v="Ghamela"/>
    <s v="Finished Good"/>
    <s v="Pcs."/>
    <n v="585"/>
    <n v="638"/>
    <n v="-3"/>
    <n v="421.25"/>
    <n v="-193.75"/>
    <n v="0"/>
    <n v="0"/>
    <n v="0"/>
    <n v="0"/>
    <n v="0"/>
    <n v="0"/>
    <n v="0"/>
    <n v="0"/>
    <n v="0"/>
    <n v="0"/>
    <n v="-1.9139999999999999"/>
    <n v="0"/>
    <n v="0"/>
    <n v="110"/>
    <n v="110"/>
    <n v="0"/>
    <n v="-3"/>
    <n v="-193.75"/>
    <n v="531.25"/>
    <n v="0"/>
  </r>
  <r>
    <x v="7"/>
    <s v="317 No. Sathi Ghamela (Orange)"/>
    <s v="Ghamela"/>
    <s v="Finished Good"/>
    <s v="Pcs."/>
    <n v="585"/>
    <n v="638"/>
    <n v="501"/>
    <n v="471.1"/>
    <n v="24508.92"/>
    <n v="0"/>
    <n v="0"/>
    <n v="215"/>
    <n v="14662.76"/>
    <n v="206"/>
    <n v="18795.25"/>
    <n v="0"/>
    <n v="0"/>
    <n v="0"/>
    <n v="0"/>
    <n v="319.63799999999998"/>
    <n v="125.77500000000001"/>
    <n v="21.116364750000002"/>
    <n v="0"/>
    <n v="146.89136475000001"/>
    <n v="131.428"/>
    <n v="510"/>
    <n v="28152.13"/>
    <n v="486.56336475000001"/>
    <n v="0"/>
  </r>
  <r>
    <x v="7"/>
    <s v="317 No. Sathi Ghamela (Pink)"/>
    <s v="Ghamela"/>
    <s v="Finished Good"/>
    <s v="Pcs."/>
    <n v="585"/>
    <n v="638"/>
    <n v="44"/>
    <n v="936.72"/>
    <n v="2862.64"/>
    <n v="0"/>
    <n v="0"/>
    <n v="630"/>
    <n v="42964.21"/>
    <n v="556"/>
    <n v="50207"/>
    <n v="0"/>
    <n v="0"/>
    <n v="0"/>
    <n v="0"/>
    <n v="28.071999999999999"/>
    <n v="368.55"/>
    <n v="61.875859500000004"/>
    <n v="220"/>
    <n v="650.4258595"/>
    <n v="354.72800000000001"/>
    <n v="118"/>
    <n v="7909.22"/>
    <n v="1232.4178594999998"/>
    <n v="0"/>
  </r>
  <r>
    <x v="7"/>
    <s v="317 No. Sathi Ghamela (silver)"/>
    <s v="Ghamela"/>
    <s v="Finished Good"/>
    <s v="Pcs."/>
    <n v="585"/>
    <n v="638"/>
    <n v="324"/>
    <n v="291.31"/>
    <n v="15827.4"/>
    <n v="0"/>
    <n v="0"/>
    <n v="107"/>
    <n v="7297.99"/>
    <n v="100"/>
    <n v="8833"/>
    <n v="0"/>
    <n v="0"/>
    <n v="0"/>
    <n v="0"/>
    <n v="206.71199999999999"/>
    <n v="62.594999999999999"/>
    <n v="10.509074550000001"/>
    <n v="0"/>
    <n v="73.104074550000007"/>
    <n v="63.8"/>
    <n v="331"/>
    <n v="17759.87"/>
    <n v="300.61407455"/>
    <n v="0"/>
  </r>
  <r>
    <x v="7"/>
    <s v="319 NO. SULTAN ( BLUE)"/>
    <s v="Ghamela"/>
    <s v="Finished Good"/>
    <s v="Pcs."/>
    <n v="720"/>
    <n v="785"/>
    <n v="980"/>
    <n v="1152.1199999999999"/>
    <n v="63472.39"/>
    <n v="0"/>
    <n v="0"/>
    <n v="576"/>
    <n v="46097.62"/>
    <n v="720"/>
    <n v="83210.02"/>
    <n v="0"/>
    <n v="0"/>
    <n v="0"/>
    <n v="0"/>
    <n v="769.3"/>
    <n v="414.72"/>
    <n v="69.627340800000013"/>
    <n v="0"/>
    <n v="484.34734080000004"/>
    <n v="565.20000000000005"/>
    <n v="836"/>
    <n v="58524.13"/>
    <n v="1071.2673407999998"/>
    <n v="0"/>
  </r>
  <r>
    <x v="7"/>
    <s v="319 NO. SULTAN ( ORG)"/>
    <s v="Ghamela"/>
    <s v="Finished Good"/>
    <s v="Pcs."/>
    <n v="720"/>
    <n v="785"/>
    <n v="632"/>
    <n v="454.44"/>
    <n v="41371.050000000003"/>
    <n v="0"/>
    <n v="0"/>
    <n v="336"/>
    <n v="26360.63"/>
    <n v="90"/>
    <n v="10497.67"/>
    <n v="0"/>
    <n v="0"/>
    <n v="0"/>
    <n v="0"/>
    <n v="496.12"/>
    <n v="241.92"/>
    <n v="40.615948799999998"/>
    <n v="0"/>
    <n v="282.53594879999997"/>
    <n v="70.650000000000006"/>
    <n v="878"/>
    <n v="57290.64"/>
    <n v="666.32594879999999"/>
    <n v="0"/>
  </r>
  <r>
    <x v="7"/>
    <s v="319 NO. SULTAN ( PINK)"/>
    <s v="Ghamela"/>
    <s v="Finished Good"/>
    <s v="Pcs."/>
    <n v="720"/>
    <n v="785"/>
    <n v="514"/>
    <n v="833.6"/>
    <n v="28121.14"/>
    <n v="0"/>
    <n v="0"/>
    <n v="426"/>
    <n v="33590.879999999997"/>
    <n v="360"/>
    <n v="42352.47"/>
    <n v="0"/>
    <n v="0"/>
    <n v="0"/>
    <n v="0"/>
    <n v="403.49"/>
    <n v="306.72000000000003"/>
    <n v="51.495220800000006"/>
    <n v="0"/>
    <n v="358.21522080000005"/>
    <n v="282.60000000000002"/>
    <n v="580"/>
    <n v="39547.9"/>
    <n v="909.21522080000011"/>
    <n v="0"/>
  </r>
  <r>
    <x v="7"/>
    <s v="319 NO. SULTAN (M.BEIZE)"/>
    <s v="Ghamela"/>
    <s v="Finished Good"/>
    <s v="Pcs."/>
    <n v="720"/>
    <n v="785"/>
    <n v="37"/>
    <n v="86.21"/>
    <n v="2796.89"/>
    <n v="0"/>
    <n v="0"/>
    <n v="0"/>
    <n v="0"/>
    <n v="0"/>
    <n v="0"/>
    <n v="0"/>
    <n v="0"/>
    <n v="0"/>
    <n v="0"/>
    <n v="29.045000000000002"/>
    <n v="0"/>
    <n v="0"/>
    <n v="40"/>
    <n v="40"/>
    <n v="0"/>
    <n v="37"/>
    <n v="2796.89"/>
    <n v="126.21"/>
    <n v="0"/>
  </r>
  <r>
    <x v="7"/>
    <s v="319 NO. SULTAN (M.WHITE)"/>
    <s v="Ghamela"/>
    <s v="Finished Good"/>
    <s v="Pcs."/>
    <n v="720"/>
    <n v="785"/>
    <n v="1"/>
    <n v="7.74"/>
    <n v="74.349999999999994"/>
    <n v="0"/>
    <n v="0"/>
    <n v="0"/>
    <n v="0"/>
    <n v="0"/>
    <n v="0"/>
    <n v="0"/>
    <n v="0"/>
    <n v="0"/>
    <n v="0"/>
    <n v="0.78500000000000003"/>
    <n v="0"/>
    <n v="0"/>
    <n v="0"/>
    <n v="0"/>
    <n v="0"/>
    <n v="1"/>
    <n v="74.349999999999994"/>
    <n v="7.74"/>
    <n v="0"/>
  </r>
  <r>
    <x v="7"/>
    <s v="319 NO.SULTAN (SILVER)"/>
    <s v="Ghamela"/>
    <s v="Finished Good"/>
    <s v="Pcs."/>
    <n v="720"/>
    <n v="785"/>
    <n v="9"/>
    <n v="166.01"/>
    <n v="688.47"/>
    <n v="0"/>
    <n v="0"/>
    <n v="0"/>
    <n v="0"/>
    <n v="0"/>
    <n v="0"/>
    <n v="0"/>
    <n v="0"/>
    <n v="0"/>
    <n v="0"/>
    <n v="7.0650000000000004"/>
    <n v="0"/>
    <n v="0"/>
    <n v="70"/>
    <n v="70"/>
    <n v="0"/>
    <n v="9"/>
    <n v="688.47"/>
    <n v="236.01"/>
    <n v="0"/>
  </r>
  <r>
    <x v="7"/>
    <s v="320 NO.SAMRAT GHAMELA (B)"/>
    <s v="Ghamela"/>
    <s v="Finished Good"/>
    <s v="Pcs."/>
    <n v="800"/>
    <n v="872"/>
    <n v="729"/>
    <n v="586.65"/>
    <n v="46597.75"/>
    <n v="0"/>
    <n v="0"/>
    <n v="0"/>
    <n v="0"/>
    <n v="480"/>
    <n v="65267.32"/>
    <n v="0"/>
    <n v="0"/>
    <n v="0"/>
    <n v="0"/>
    <n v="635.68799999999999"/>
    <n v="0"/>
    <n v="0"/>
    <n v="0"/>
    <n v="0"/>
    <n v="418.56"/>
    <n v="249"/>
    <n v="15632.95"/>
    <n v="168.08999999999997"/>
    <n v="0"/>
  </r>
  <r>
    <x v="7"/>
    <s v="320 NO.SAMRAT GHAMELA (MB)"/>
    <s v="Ghamela"/>
    <s v="Finished Good"/>
    <s v="Pcs."/>
    <n v="800"/>
    <n v="872"/>
    <n v="91"/>
    <n v="91.14"/>
    <n v="5773.95"/>
    <n v="0"/>
    <n v="0"/>
    <n v="0"/>
    <n v="0"/>
    <n v="40"/>
    <n v="5775.2"/>
    <n v="0"/>
    <n v="0"/>
    <n v="0"/>
    <n v="0"/>
    <n v="79.352000000000004"/>
    <n v="0"/>
    <n v="0"/>
    <n v="0"/>
    <n v="0"/>
    <n v="34.880000000000003"/>
    <n v="51"/>
    <n v="3235.95"/>
    <n v="56.26"/>
    <n v="0"/>
  </r>
  <r>
    <x v="7"/>
    <s v="320 NO.SAMRAT GHAMELA (MW)"/>
    <s v="Ghamela"/>
    <s v="Finished Good"/>
    <s v="Pcs."/>
    <n v="800"/>
    <n v="872"/>
    <n v="26"/>
    <n v="54.43"/>
    <n v="1643.98"/>
    <n v="0"/>
    <n v="0"/>
    <n v="0"/>
    <n v="0"/>
    <n v="5"/>
    <n v="690.4"/>
    <n v="0"/>
    <n v="0"/>
    <n v="0"/>
    <n v="0"/>
    <n v="22.672000000000001"/>
    <n v="0"/>
    <n v="0"/>
    <n v="10"/>
    <n v="10"/>
    <n v="4.3600000000000003"/>
    <n v="21"/>
    <n v="1327.83"/>
    <n v="60.070000000000007"/>
    <n v="0"/>
  </r>
  <r>
    <x v="7"/>
    <s v="320 NO.SAMRAT GHAMELA (O)"/>
    <s v="Ghamela"/>
    <s v="Finished Good"/>
    <s v="Pcs."/>
    <n v="800"/>
    <n v="872"/>
    <n v="504"/>
    <n v="918.08"/>
    <n v="33160.980000000003"/>
    <n v="0"/>
    <n v="0"/>
    <n v="0"/>
    <n v="0"/>
    <n v="80"/>
    <n v="10925.2"/>
    <n v="0"/>
    <n v="0"/>
    <n v="0"/>
    <n v="0"/>
    <n v="439.488"/>
    <n v="0"/>
    <n v="0"/>
    <n v="0"/>
    <n v="0"/>
    <n v="69.760000000000005"/>
    <n v="424"/>
    <n v="28032.98"/>
    <n v="848.32"/>
    <n v="0"/>
  </r>
  <r>
    <x v="7"/>
    <s v="320 NO.SAMRAT GHAMELA (P)"/>
    <s v="Ghamela"/>
    <s v="Finished Good"/>
    <s v="Pcs."/>
    <n v="800"/>
    <n v="872"/>
    <n v="272"/>
    <n v="115.37"/>
    <n v="17751.12"/>
    <n v="0"/>
    <n v="0"/>
    <n v="0"/>
    <n v="0"/>
    <n v="173"/>
    <n v="24624.84"/>
    <n v="0"/>
    <n v="0"/>
    <n v="0"/>
    <n v="0"/>
    <n v="237.184"/>
    <n v="0"/>
    <n v="0"/>
    <n v="40"/>
    <n v="40"/>
    <n v="150.85599999999999"/>
    <n v="99"/>
    <n v="6731.02"/>
    <n v="4.51400000000001"/>
    <n v="0"/>
  </r>
  <r>
    <x v="7"/>
    <s v="320 NO.SAMRAT GHAMELA (S)"/>
    <s v="Ghamela"/>
    <s v="Finished Good"/>
    <s v="Pcs."/>
    <n v="800"/>
    <n v="872"/>
    <n v="34"/>
    <n v="24.53"/>
    <n v="2183.48"/>
    <n v="0"/>
    <n v="0"/>
    <n v="0"/>
    <n v="0"/>
    <n v="0"/>
    <n v="0"/>
    <n v="0"/>
    <n v="0"/>
    <n v="0"/>
    <n v="0"/>
    <n v="29.648"/>
    <n v="0"/>
    <n v="0"/>
    <n v="0"/>
    <n v="0"/>
    <n v="0"/>
    <n v="34"/>
    <n v="2183.48"/>
    <n v="24.53"/>
    <n v="0"/>
  </r>
  <r>
    <x v="7"/>
    <s v="321 Shaktiman Ghamela (B)"/>
    <s v="Ghamela"/>
    <s v="Finished Good"/>
    <s v="Pcs."/>
    <n v="1200"/>
    <n v="1308"/>
    <n v="159"/>
    <n v="415.35"/>
    <n v="15852.3"/>
    <n v="0"/>
    <n v="0"/>
    <n v="502"/>
    <n v="66890.509999999995"/>
    <n v="311"/>
    <n v="54911.46"/>
    <n v="0"/>
    <n v="0"/>
    <n v="0"/>
    <n v="0"/>
    <n v="207.97200000000001"/>
    <n v="602.4"/>
    <n v="101.13693600000001"/>
    <n v="0"/>
    <n v="703.53693599999997"/>
    <n v="406.78800000000001"/>
    <n v="350"/>
    <n v="46636.86"/>
    <n v="712.09893599999987"/>
    <n v="0"/>
  </r>
  <r>
    <x v="7"/>
    <s v="321 Shaktiman Ghamela (O)"/>
    <s v="Ghamela"/>
    <s v="Finished Good"/>
    <s v="Pcs."/>
    <n v="1200"/>
    <n v="1308"/>
    <n v="132"/>
    <n v="637.29"/>
    <n v="12819.84"/>
    <n v="0"/>
    <n v="0"/>
    <n v="228"/>
    <n v="29878.98"/>
    <n v="195"/>
    <n v="32717.85"/>
    <n v="0"/>
    <n v="0"/>
    <n v="0"/>
    <n v="0"/>
    <n v="172.65600000000001"/>
    <n v="273.60000000000002"/>
    <n v="45.934704000000011"/>
    <n v="50"/>
    <n v="369.53470400000003"/>
    <n v="255.06"/>
    <n v="165"/>
    <n v="21599.73"/>
    <n v="751.76470399999994"/>
    <n v="0"/>
  </r>
  <r>
    <x v="7"/>
    <s v="321 Shaktiman Ghamela (P)"/>
    <s v="Ghamela"/>
    <s v="Finished Good"/>
    <s v="Pcs."/>
    <n v="1200"/>
    <n v="1308"/>
    <n v="156"/>
    <n v="324.42"/>
    <n v="15523.56"/>
    <n v="0"/>
    <n v="0"/>
    <n v="428"/>
    <n v="57029.66"/>
    <n v="139"/>
    <n v="26819.34"/>
    <n v="0"/>
    <n v="0"/>
    <n v="0"/>
    <n v="0"/>
    <n v="204.048"/>
    <n v="513.6"/>
    <n v="86.228304000000009"/>
    <n v="0"/>
    <n v="599.828304"/>
    <n v="181.81200000000001"/>
    <n v="445"/>
    <n v="56544.41"/>
    <n v="742.43630399999995"/>
    <n v="0"/>
  </r>
  <r>
    <x v="7"/>
    <s v="322 NO. BAHUBALI GHAMEAL (MB)"/>
    <s v="Ghamela"/>
    <s v="Finished Good"/>
    <s v="Pcs."/>
    <n v="1150"/>
    <n v="1253"/>
    <n v="87"/>
    <n v="187.53"/>
    <n v="7785.63"/>
    <n v="0"/>
    <n v="0"/>
    <n v="0"/>
    <n v="0"/>
    <n v="0"/>
    <n v="0"/>
    <n v="0"/>
    <n v="0"/>
    <n v="0"/>
    <n v="0"/>
    <n v="109.011"/>
    <n v="0"/>
    <n v="0"/>
    <n v="0"/>
    <n v="0"/>
    <n v="0"/>
    <n v="87"/>
    <n v="7785.63"/>
    <n v="187.53"/>
    <n v="0"/>
  </r>
  <r>
    <x v="7"/>
    <s v="322 NO. BAHUBALI GHAMELA (B)"/>
    <s v="Ghamela"/>
    <s v="Finished Good"/>
    <s v="Pcs."/>
    <n v="1150"/>
    <n v="1253"/>
    <n v="60"/>
    <n v="195.06"/>
    <n v="5625.6"/>
    <n v="0"/>
    <n v="0"/>
    <n v="430"/>
    <n v="55632.99"/>
    <n v="370"/>
    <n v="72152.5"/>
    <n v="0"/>
    <n v="0"/>
    <n v="0"/>
    <n v="0"/>
    <n v="75.180000000000007"/>
    <n v="494.5"/>
    <n v="83.021604999999994"/>
    <n v="0"/>
    <n v="577.52160500000002"/>
    <n v="463.61"/>
    <n v="120"/>
    <n v="15238.06"/>
    <n v="308.97160500000007"/>
    <n v="0"/>
  </r>
  <r>
    <x v="7"/>
    <s v="322 NO. BAHUBALI GHAMELA (MW)"/>
    <s v="Ghamela"/>
    <s v="Finished Good"/>
    <s v="Pcs."/>
    <n v="1150"/>
    <n v="1253"/>
    <n v="10"/>
    <n v="172.81"/>
    <n v="1287.5899999999999"/>
    <n v="0"/>
    <n v="0"/>
    <n v="0"/>
    <n v="0"/>
    <n v="0"/>
    <n v="0"/>
    <n v="0"/>
    <n v="0"/>
    <n v="0"/>
    <n v="0"/>
    <n v="12.53"/>
    <n v="0"/>
    <n v="0"/>
    <n v="70"/>
    <n v="70"/>
    <n v="0"/>
    <n v="10"/>
    <n v="1287.5899999999999"/>
    <n v="242.81"/>
    <n v="0"/>
  </r>
  <r>
    <x v="7"/>
    <s v="322 NO. BAHUBALI GHAMELA (O)"/>
    <s v="Ghamela"/>
    <s v="Finished Good"/>
    <s v="Pcs."/>
    <n v="1150"/>
    <n v="1253"/>
    <n v="232"/>
    <n v="250.64"/>
    <n v="22044.639999999999"/>
    <n v="0"/>
    <n v="0"/>
    <n v="258"/>
    <n v="32590.09"/>
    <n v="55"/>
    <n v="10955.18"/>
    <n v="0"/>
    <n v="0"/>
    <n v="0"/>
    <n v="0"/>
    <n v="290.69600000000003"/>
    <n v="296.7"/>
    <n v="49.812962999999996"/>
    <n v="0"/>
    <n v="346.51296300000001"/>
    <n v="68.915000000000006"/>
    <n v="435"/>
    <n v="48839.25"/>
    <n v="528.23796300000004"/>
    <n v="0"/>
  </r>
  <r>
    <x v="7"/>
    <s v="322 NO. BAHUBALI GHAMELA (P)"/>
    <s v="Ghamela"/>
    <s v="Finished Good"/>
    <s v="Pcs."/>
    <n v="1150"/>
    <n v="1253"/>
    <n v="267"/>
    <n v="377.16"/>
    <n v="24286.32"/>
    <n v="0"/>
    <n v="0"/>
    <n v="327"/>
    <n v="41306.089999999997"/>
    <n v="196"/>
    <n v="39850.78"/>
    <n v="0"/>
    <n v="0"/>
    <n v="0"/>
    <n v="0"/>
    <n v="334.55099999999999"/>
    <n v="376.05"/>
    <n v="63.13503450000001"/>
    <n v="0"/>
    <n v="439.18503450000003"/>
    <n v="245.58799999999999"/>
    <n v="398"/>
    <n v="44771.43"/>
    <n v="570.75703450000015"/>
    <n v="0"/>
  </r>
  <r>
    <x v="7"/>
    <s v="322 NO. BAHUBALI GHAMELA (S)"/>
    <s v="Ghamela"/>
    <s v="Finished Good"/>
    <s v="Pcs."/>
    <n v="1150"/>
    <n v="1253"/>
    <n v="125"/>
    <n v="275.69"/>
    <n v="11471.25"/>
    <n v="0"/>
    <n v="0"/>
    <n v="0"/>
    <n v="0"/>
    <n v="0"/>
    <n v="0"/>
    <n v="0"/>
    <n v="0"/>
    <n v="0"/>
    <n v="0"/>
    <n v="156.625"/>
    <n v="0"/>
    <n v="0"/>
    <n v="0"/>
    <n v="0"/>
    <n v="0"/>
    <n v="125"/>
    <n v="11471.25"/>
    <n v="275.69"/>
    <n v="0"/>
  </r>
  <r>
    <x v="7"/>
    <s v="324 NO. SARDAR GHAMELA (B)"/>
    <s v="Ghamela"/>
    <s v="Finished Good"/>
    <s v="Pcs."/>
    <n v="1500"/>
    <n v="1635"/>
    <n v="208"/>
    <n v="1735.55"/>
    <n v="24550.240000000002"/>
    <n v="0"/>
    <n v="0"/>
    <n v="0"/>
    <n v="0"/>
    <n v="178"/>
    <n v="47377.09"/>
    <n v="0"/>
    <n v="0"/>
    <n v="0"/>
    <n v="0"/>
    <n v="340.08"/>
    <n v="0"/>
    <n v="0"/>
    <n v="910"/>
    <n v="910"/>
    <n v="291.02999999999997"/>
    <n v="30"/>
    <n v="3540.9"/>
    <n v="2354.5200000000004"/>
    <n v="0"/>
  </r>
  <r>
    <x v="7"/>
    <s v="324 NO. SARDAR GHAMELA (O)"/>
    <s v="Ghamela"/>
    <s v="Finished Good"/>
    <s v="Pcs."/>
    <n v="1500"/>
    <n v="1635"/>
    <n v="27"/>
    <n v="1797.63"/>
    <n v="3216.78"/>
    <n v="0"/>
    <n v="0"/>
    <n v="0"/>
    <n v="0"/>
    <n v="0"/>
    <n v="0"/>
    <n v="0"/>
    <n v="0"/>
    <n v="0"/>
    <n v="0"/>
    <n v="44.145000000000003"/>
    <n v="0"/>
    <n v="0"/>
    <n v="540"/>
    <n v="540"/>
    <n v="0"/>
    <n v="27"/>
    <n v="3216.78"/>
    <n v="2337.63"/>
    <n v="0"/>
  </r>
  <r>
    <x v="7"/>
    <s v="324 NO. SARDAR GHAMELA (P)"/>
    <s v="Ghamela"/>
    <s v="Finished Good"/>
    <s v="Pcs."/>
    <n v="1500"/>
    <n v="1635"/>
    <n v="189"/>
    <n v="1164.1300000000001"/>
    <n v="22302"/>
    <n v="0"/>
    <n v="0"/>
    <n v="0"/>
    <n v="0"/>
    <n v="116"/>
    <n v="31105.73"/>
    <n v="0"/>
    <n v="0"/>
    <n v="0"/>
    <n v="0"/>
    <n v="309.01499999999999"/>
    <n v="0"/>
    <n v="0"/>
    <n v="700"/>
    <n v="700"/>
    <n v="189.66"/>
    <n v="73"/>
    <n v="8614"/>
    <n v="1674.47"/>
    <n v="0"/>
  </r>
  <r>
    <x v="7"/>
    <s v="40 LTR OUTER SWING LID (B)"/>
    <s v="Bucket"/>
    <s v="Trading"/>
    <s v="Pcs."/>
    <m/>
    <n v="0"/>
    <n v="182"/>
    <n v="8.2200000000000006"/>
    <n v="7972.75"/>
    <n v="0"/>
    <n v="0"/>
    <n v="0"/>
    <n v="0"/>
    <n v="0"/>
    <n v="0"/>
    <n v="0"/>
    <n v="0"/>
    <n v="0"/>
    <n v="0"/>
    <n v="0"/>
    <n v="0"/>
    <n v="0"/>
    <n v="0"/>
    <n v="0"/>
    <n v="0"/>
    <n v="182"/>
    <n v="7972.75"/>
    <n v="8.2200000000000006"/>
    <n v="0"/>
  </r>
  <r>
    <x v="7"/>
    <s v="40 LTR OUTER SWING LID (R)"/>
    <s v="Bucket"/>
    <s v="Trading"/>
    <s v="Pcs."/>
    <m/>
    <n v="0"/>
    <n v="116"/>
    <n v="5.24"/>
    <n v="5265.28"/>
    <n v="0"/>
    <n v="0"/>
    <n v="0"/>
    <n v="0"/>
    <n v="0"/>
    <n v="0"/>
    <n v="0"/>
    <n v="0"/>
    <n v="0"/>
    <n v="0"/>
    <n v="0"/>
    <n v="0"/>
    <n v="0"/>
    <n v="0"/>
    <n v="0"/>
    <n v="0"/>
    <n v="116"/>
    <n v="5265.28"/>
    <n v="5.24"/>
    <n v="0"/>
  </r>
  <r>
    <x v="7"/>
    <s v="40 LTR OUTER SWING LID (Y)"/>
    <s v="Bucket"/>
    <s v="Trading"/>
    <s v="Pcs."/>
    <m/>
    <n v="0"/>
    <n v="52"/>
    <n v="2.35"/>
    <n v="2633.19"/>
    <n v="0"/>
    <n v="0"/>
    <n v="0"/>
    <n v="0"/>
    <n v="0"/>
    <n v="0"/>
    <n v="0"/>
    <n v="0"/>
    <n v="0"/>
    <n v="0"/>
    <n v="0"/>
    <n v="0"/>
    <n v="0"/>
    <n v="0"/>
    <n v="0"/>
    <n v="0"/>
    <n v="52"/>
    <n v="2633.19"/>
    <n v="2.35"/>
    <n v="0"/>
  </r>
  <r>
    <x v="7"/>
    <s v="4021 GAJODHAR STOOL 21&quot;(B)"/>
    <s v="Housekeeping"/>
    <s v="Trading"/>
    <s v="Pcs."/>
    <m/>
    <n v="0"/>
    <n v="537"/>
    <n v="24.25"/>
    <n v="246140.19"/>
    <n v="0"/>
    <n v="0"/>
    <n v="0"/>
    <n v="0"/>
    <n v="0"/>
    <n v="0"/>
    <n v="0"/>
    <n v="0"/>
    <n v="0"/>
    <n v="0"/>
    <n v="0"/>
    <n v="0"/>
    <n v="0"/>
    <n v="0"/>
    <n v="0"/>
    <n v="0"/>
    <n v="537"/>
    <n v="246140.19"/>
    <n v="24.25"/>
    <n v="0"/>
  </r>
  <r>
    <x v="7"/>
    <s v="4021 GAJODHAR STOOL 21&quot;(MB)"/>
    <s v="Housekeeping"/>
    <s v="Trading"/>
    <s v="Pcs."/>
    <m/>
    <n v="0"/>
    <n v="947"/>
    <n v="42.76"/>
    <n v="271379.26"/>
    <n v="0"/>
    <n v="0"/>
    <n v="0"/>
    <n v="0"/>
    <n v="0"/>
    <n v="0"/>
    <n v="0"/>
    <n v="0"/>
    <n v="0"/>
    <n v="0"/>
    <n v="0"/>
    <n v="0"/>
    <n v="0"/>
    <n v="0"/>
    <n v="0"/>
    <n v="0"/>
    <n v="947"/>
    <n v="271379.26"/>
    <n v="42.76"/>
    <n v="0"/>
  </r>
  <r>
    <x v="7"/>
    <s v="4021 GAJODHAR STOOL 21&quot;(S)"/>
    <s v="Housekeeping"/>
    <s v="Trading"/>
    <s v="Pcs."/>
    <m/>
    <n v="0"/>
    <n v="447"/>
    <n v="20.18"/>
    <n v="244817.96"/>
    <n v="0"/>
    <n v="0"/>
    <n v="0"/>
    <n v="0"/>
    <n v="0"/>
    <n v="0"/>
    <n v="0"/>
    <n v="0"/>
    <n v="0"/>
    <n v="0"/>
    <n v="0"/>
    <n v="0"/>
    <n v="0"/>
    <n v="0"/>
    <n v="0"/>
    <n v="0"/>
    <n v="447"/>
    <n v="244817.96"/>
    <n v="20.18"/>
    <n v="0"/>
  </r>
  <r>
    <x v="7"/>
    <s v="4021GAJODHAR STOOL 21&quot;(SCRAP)"/>
    <s v="Housekeeping"/>
    <s v="Trading"/>
    <s v="Pcs."/>
    <m/>
    <n v="0"/>
    <n v="26"/>
    <n v="1.17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0"/>
    <n v="1.17"/>
    <n v="0"/>
  </r>
  <r>
    <x v="7"/>
    <s v="404 Airavat Small (M.baize)"/>
    <s v="Bath Stool"/>
    <s v="Finished Good"/>
    <s v="Pcs."/>
    <n v="475"/>
    <n v="518"/>
    <n v="212"/>
    <n v="97.3"/>
    <n v="10822.6"/>
    <n v="0"/>
    <n v="0"/>
    <n v="0"/>
    <n v="0"/>
    <n v="152"/>
    <n v="17155.46"/>
    <n v="0"/>
    <n v="0"/>
    <n v="0"/>
    <n v="0"/>
    <n v="109.816"/>
    <n v="0"/>
    <n v="0"/>
    <n v="0"/>
    <n v="0"/>
    <n v="78.736000000000004"/>
    <n v="60"/>
    <n v="3063"/>
    <n v="18.563999999999993"/>
    <n v="0"/>
  </r>
  <r>
    <x v="7"/>
    <s v="404 Airavat Small (orange)"/>
    <s v="Bath Stool"/>
    <s v="Finished Good"/>
    <s v="Pcs."/>
    <n v="475"/>
    <n v="518"/>
    <n v="87"/>
    <n v="69.92"/>
    <n v="4521.3900000000003"/>
    <n v="0"/>
    <n v="0"/>
    <n v="0"/>
    <n v="0"/>
    <n v="75"/>
    <n v="8601.39"/>
    <n v="0"/>
    <n v="0"/>
    <n v="0"/>
    <n v="0"/>
    <n v="45.066000000000003"/>
    <n v="0"/>
    <n v="0"/>
    <n v="40"/>
    <n v="40"/>
    <n v="38.85"/>
    <n v="12"/>
    <n v="623.64"/>
    <n v="71.069999999999993"/>
    <n v="0"/>
  </r>
  <r>
    <x v="7"/>
    <s v="404 Airavat Small(M.white)"/>
    <s v="Bath Stool"/>
    <s v="Finished Good"/>
    <s v="Pcs."/>
    <n v="475"/>
    <n v="518"/>
    <n v="239"/>
    <n v="96"/>
    <n v="12659.83"/>
    <n v="0"/>
    <n v="0"/>
    <n v="0"/>
    <n v="0"/>
    <n v="95"/>
    <n v="10827.72"/>
    <n v="0"/>
    <n v="0"/>
    <n v="0"/>
    <n v="0"/>
    <n v="123.80200000000001"/>
    <n v="0"/>
    <n v="0"/>
    <n v="0"/>
    <n v="0"/>
    <n v="49.21"/>
    <n v="144"/>
    <n v="7627.68"/>
    <n v="46.79"/>
    <n v="0"/>
  </r>
  <r>
    <x v="7"/>
    <s v="404 Airavat Small(sil)"/>
    <s v="Bath Stool"/>
    <s v="Finished Good"/>
    <s v="Pcs."/>
    <n v="475"/>
    <n v="518"/>
    <n v="154"/>
    <n v="95.59"/>
    <n v="7952.56"/>
    <n v="0"/>
    <n v="0"/>
    <n v="0"/>
    <n v="0"/>
    <n v="124"/>
    <n v="13930.54"/>
    <n v="0"/>
    <n v="0"/>
    <n v="0"/>
    <n v="0"/>
    <n v="79.772000000000006"/>
    <n v="0"/>
    <n v="0"/>
    <n v="50"/>
    <n v="50"/>
    <n v="64.231999999999999"/>
    <n v="30"/>
    <n v="1549.2"/>
    <n v="81.358000000000004"/>
    <n v="0"/>
  </r>
  <r>
    <x v="7"/>
    <s v="404 Airawat Small (blue)"/>
    <s v="Bath Stool"/>
    <s v="Finished Good"/>
    <s v="Pcs."/>
    <n v="475"/>
    <n v="518"/>
    <n v="255"/>
    <n v="194.81"/>
    <n v="13305.9"/>
    <n v="0"/>
    <n v="0"/>
    <n v="0"/>
    <n v="0"/>
    <n v="237"/>
    <n v="26932.86"/>
    <n v="0"/>
    <n v="0"/>
    <n v="0"/>
    <n v="0"/>
    <n v="132.09"/>
    <n v="0"/>
    <n v="0"/>
    <n v="0"/>
    <n v="0"/>
    <n v="122.76600000000001"/>
    <n v="18"/>
    <n v="939.24"/>
    <n v="72.043999999999997"/>
    <n v="0"/>
  </r>
  <r>
    <x v="7"/>
    <s v="404 Airawat small (pink)"/>
    <s v="Bath Stool"/>
    <s v="Finished Good"/>
    <s v="Pcs."/>
    <n v="475"/>
    <n v="518"/>
    <n v="202"/>
    <n v="110.6"/>
    <n v="10499.96"/>
    <n v="0"/>
    <n v="0"/>
    <n v="0"/>
    <n v="0"/>
    <n v="63"/>
    <n v="7238.15"/>
    <n v="0"/>
    <n v="0"/>
    <n v="0"/>
    <n v="0"/>
    <n v="104.636"/>
    <n v="0"/>
    <n v="0"/>
    <n v="0"/>
    <n v="0"/>
    <n v="32.634"/>
    <n v="139"/>
    <n v="7225.22"/>
    <n v="77.965999999999994"/>
    <n v="0"/>
  </r>
  <r>
    <x v="7"/>
    <s v="405 Gajraj Palta (M.W)"/>
    <s v="Bath Stool"/>
    <s v="Finished Good"/>
    <s v="Pcs."/>
    <n v="580"/>
    <n v="632"/>
    <n v="91"/>
    <n v="232.32"/>
    <n v="8644.7000000000007"/>
    <n v="0"/>
    <n v="0"/>
    <n v="0"/>
    <n v="0"/>
    <n v="20"/>
    <n v="2672.3"/>
    <n v="0"/>
    <n v="0"/>
    <n v="0"/>
    <n v="0"/>
    <n v="57.512"/>
    <n v="0"/>
    <n v="0"/>
    <n v="60"/>
    <n v="60"/>
    <n v="12.64"/>
    <n v="71"/>
    <n v="6751.7"/>
    <n v="279.68"/>
    <n v="0"/>
  </r>
  <r>
    <x v="7"/>
    <s v="405 Gajraj Palta (Pink)"/>
    <s v="Bath Stool"/>
    <s v="Finished Good"/>
    <s v="Pcs."/>
    <n v="580"/>
    <n v="632"/>
    <n v="316"/>
    <n v="218.86"/>
    <n v="22754.42"/>
    <n v="0"/>
    <n v="0"/>
    <n v="0"/>
    <n v="0"/>
    <n v="20"/>
    <n v="2672.3"/>
    <n v="0"/>
    <n v="0"/>
    <n v="0"/>
    <n v="0"/>
    <n v="199.71199999999999"/>
    <n v="0"/>
    <n v="0"/>
    <n v="20"/>
    <n v="20"/>
    <n v="12.64"/>
    <n v="296"/>
    <n v="19333.41"/>
    <n v="226.22000000000003"/>
    <n v="0"/>
  </r>
  <r>
    <x v="7"/>
    <s v="405 Gajraj Patla (Blue)"/>
    <s v="Bath Stool"/>
    <s v="Finished Good"/>
    <s v="Pcs."/>
    <n v="580"/>
    <n v="632"/>
    <n v="542"/>
    <n v="524.89"/>
    <n v="32961.29"/>
    <n v="0"/>
    <n v="0"/>
    <n v="0"/>
    <n v="0"/>
    <n v="100"/>
    <n v="12629.1"/>
    <n v="0"/>
    <n v="0"/>
    <n v="0"/>
    <n v="0"/>
    <n v="342.54399999999998"/>
    <n v="0"/>
    <n v="0"/>
    <n v="0"/>
    <n v="0"/>
    <n v="63.2"/>
    <n v="442"/>
    <n v="25903.73"/>
    <n v="461.69"/>
    <n v="0"/>
  </r>
  <r>
    <x v="7"/>
    <s v="405 Gajraj Patla (M.B)"/>
    <s v="Bath Stool"/>
    <s v="Finished Good"/>
    <s v="Pcs."/>
    <n v="580"/>
    <n v="632"/>
    <n v="174"/>
    <n v="165.13"/>
    <n v="23274"/>
    <n v="0"/>
    <n v="0"/>
    <n v="0"/>
    <n v="0"/>
    <n v="20"/>
    <n v="2672.3"/>
    <n v="0"/>
    <n v="0"/>
    <n v="0"/>
    <n v="0"/>
    <n v="109.968"/>
    <n v="0"/>
    <n v="0"/>
    <n v="100"/>
    <n v="100"/>
    <n v="12.64"/>
    <n v="154"/>
    <n v="20716.400000000001"/>
    <n v="252.49"/>
    <n v="0"/>
  </r>
  <r>
    <x v="7"/>
    <s v="405 Gajraj Patla (O)"/>
    <s v="Bath Stool"/>
    <s v="Finished Good"/>
    <s v="Pcs."/>
    <n v="580"/>
    <n v="632"/>
    <n v="190"/>
    <n v="249.09"/>
    <n v="15896.59"/>
    <n v="0"/>
    <n v="0"/>
    <n v="0"/>
    <n v="0"/>
    <n v="0"/>
    <n v="0"/>
    <n v="0"/>
    <n v="0"/>
    <n v="0"/>
    <n v="0"/>
    <n v="120.08"/>
    <n v="0"/>
    <n v="0"/>
    <n v="30"/>
    <n v="30"/>
    <n v="0"/>
    <n v="190"/>
    <n v="15896.59"/>
    <n v="279.09000000000003"/>
    <n v="0"/>
  </r>
  <r>
    <x v="7"/>
    <s v="405 Gajraj Patla (Silver)"/>
    <s v="Bath Stool"/>
    <s v="Finished Good"/>
    <s v="Pcs."/>
    <n v="580"/>
    <n v="632"/>
    <n v="182"/>
    <n v="361.44"/>
    <n v="10120.870000000001"/>
    <n v="0"/>
    <n v="0"/>
    <n v="0"/>
    <n v="0"/>
    <n v="90"/>
    <n v="11338.2"/>
    <n v="0"/>
    <n v="0"/>
    <n v="0"/>
    <n v="0"/>
    <n v="115.024"/>
    <n v="0"/>
    <n v="0"/>
    <n v="0"/>
    <n v="0"/>
    <n v="56.88"/>
    <n v="92"/>
    <n v="4867.79"/>
    <n v="304.56"/>
    <n v="0"/>
  </r>
  <r>
    <x v="7"/>
    <s v="408 AAIRAWAT MEDIUM (TR.)"/>
    <s v="Bath Stool"/>
    <s v="Trading"/>
    <s v="Pcs."/>
    <m/>
    <n v="0"/>
    <n v="5"/>
    <n v="0.23"/>
    <n v="986.7"/>
    <n v="0"/>
    <n v="0"/>
    <n v="0"/>
    <n v="0"/>
    <n v="0"/>
    <n v="0"/>
    <n v="0"/>
    <n v="0"/>
    <n v="0"/>
    <n v="0"/>
    <n v="0"/>
    <n v="0"/>
    <n v="0"/>
    <n v="0"/>
    <n v="0"/>
    <n v="0"/>
    <n v="5"/>
    <n v="986.7"/>
    <n v="0.23"/>
    <n v="0"/>
  </r>
  <r>
    <x v="7"/>
    <s v="408 AIRAVAT MEDIUM (BROWN)"/>
    <s v="Bath Stool"/>
    <s v="Finished Good"/>
    <s v="Pcs."/>
    <n v="920"/>
    <n v="1003"/>
    <n v="98"/>
    <n v="25.5"/>
    <n v="24794"/>
    <n v="0"/>
    <n v="0"/>
    <n v="0"/>
    <n v="0"/>
    <n v="0"/>
    <n v="0"/>
    <n v="0"/>
    <n v="0"/>
    <n v="0"/>
    <n v="0"/>
    <n v="98.293999999999997"/>
    <n v="0"/>
    <n v="0"/>
    <n v="0"/>
    <n v="0"/>
    <n v="0"/>
    <n v="98"/>
    <n v="24794"/>
    <n v="25.5"/>
    <n v="0"/>
  </r>
  <r>
    <x v="7"/>
    <s v="408 AIRAVAT MEDIUM (M.BAIGE)"/>
    <s v="Bath Stool"/>
    <s v="Finished Good"/>
    <s v="Pcs."/>
    <n v="920"/>
    <n v="1003"/>
    <n v="62"/>
    <n v="8.5299999999999994"/>
    <n v="5049.28"/>
    <n v="0"/>
    <n v="0"/>
    <n v="238"/>
    <n v="23735.200000000001"/>
    <n v="93"/>
    <n v="19853.099999999999"/>
    <n v="0"/>
    <n v="0"/>
    <n v="0"/>
    <n v="0"/>
    <n v="62.186"/>
    <n v="218.96"/>
    <n v="36.761194400000001"/>
    <n v="0"/>
    <n v="255.7211944"/>
    <n v="93.278999999999996"/>
    <n v="207"/>
    <n v="20616.03"/>
    <n v="170.97219439999998"/>
    <n v="0"/>
  </r>
  <r>
    <x v="7"/>
    <s v="408 AIRAVAT MEDIUM (M.WHITE)"/>
    <s v="Bath Stool"/>
    <s v="Finished Good"/>
    <s v="Pcs."/>
    <n v="920"/>
    <n v="1003"/>
    <n v="49"/>
    <n v="8.44"/>
    <n v="3953.32"/>
    <n v="0"/>
    <n v="0"/>
    <n v="290"/>
    <n v="31948.799999999999"/>
    <n v="99"/>
    <n v="19290.919999999998"/>
    <n v="0"/>
    <n v="0"/>
    <n v="0"/>
    <n v="0"/>
    <n v="49.146999999999998"/>
    <n v="266.8"/>
    <n v="44.79305200000001"/>
    <n v="0"/>
    <n v="311.593052"/>
    <n v="99.296999999999997"/>
    <n v="240"/>
    <n v="25817.24"/>
    <n v="220.736052"/>
    <n v="0"/>
  </r>
  <r>
    <x v="7"/>
    <s v="408 AIRAVAT MEDIUM (ORG)"/>
    <s v="Bath Stool"/>
    <s v="Finished Good"/>
    <s v="Pcs."/>
    <n v="920"/>
    <n v="1003"/>
    <n v="37"/>
    <n v="26.29"/>
    <n v="2942.24"/>
    <n v="0"/>
    <n v="0"/>
    <n v="303"/>
    <n v="34343.49"/>
    <n v="22"/>
    <n v="4702.38"/>
    <n v="0"/>
    <n v="0"/>
    <n v="0"/>
    <n v="0"/>
    <n v="37.110999999999997"/>
    <n v="278.76"/>
    <n v="46.801016400000002"/>
    <n v="0"/>
    <n v="325.56101639999997"/>
    <n v="22.065999999999999"/>
    <n v="318"/>
    <n v="35536.29"/>
    <n v="329.78501640000002"/>
    <n v="0"/>
  </r>
  <r>
    <x v="7"/>
    <s v="408 AIRAVAT MEDIUM (PINK)"/>
    <s v="Bath Stool"/>
    <s v="Finished Good"/>
    <s v="Pcs."/>
    <n v="920"/>
    <n v="1003"/>
    <n v="68"/>
    <n v="125.84"/>
    <n v="5461.76"/>
    <n v="0"/>
    <n v="0"/>
    <n v="415"/>
    <n v="47123.53"/>
    <n v="189"/>
    <n v="38134.620000000003"/>
    <n v="0"/>
    <n v="0"/>
    <n v="0"/>
    <n v="0"/>
    <n v="68.203999999999994"/>
    <n v="381.8"/>
    <n v="64.100402000000003"/>
    <n v="0"/>
    <n v="445.90040199999999"/>
    <n v="189.56700000000001"/>
    <n v="294"/>
    <n v="33383.9"/>
    <n v="382.17340200000001"/>
    <n v="0"/>
  </r>
  <r>
    <x v="7"/>
    <s v="408 AIRAVAT MEDIUM (SILVER)"/>
    <s v="Bath Stool"/>
    <s v="Finished Good"/>
    <s v="Pcs."/>
    <n v="920"/>
    <n v="1003"/>
    <n v="144"/>
    <n v="172.06"/>
    <n v="11609.28"/>
    <n v="0"/>
    <n v="0"/>
    <n v="330"/>
    <n v="37245.15"/>
    <n v="135"/>
    <n v="26764.84"/>
    <n v="0"/>
    <n v="0"/>
    <n v="0"/>
    <n v="0"/>
    <n v="144.43199999999999"/>
    <n v="303.60000000000002"/>
    <n v="50.971404000000014"/>
    <n v="0"/>
    <n v="354.57140400000003"/>
    <n v="135.405"/>
    <n v="339"/>
    <n v="36748.32"/>
    <n v="391.226404"/>
    <n v="0"/>
  </r>
  <r>
    <x v="7"/>
    <s v="408 AIRAVAT MEDIUM BLUE"/>
    <s v="Bath Stool"/>
    <s v="Finished Good"/>
    <s v="Pcs."/>
    <n v="920"/>
    <n v="1003"/>
    <n v="154"/>
    <n v="1293.3800000000001"/>
    <n v="12535.6"/>
    <n v="0"/>
    <n v="0"/>
    <n v="495"/>
    <n v="56430.69"/>
    <n v="244"/>
    <n v="48097.8"/>
    <n v="0"/>
    <n v="0"/>
    <n v="0"/>
    <n v="0"/>
    <n v="154.46199999999999"/>
    <n v="455.4"/>
    <n v="76.45710600000001"/>
    <n v="0"/>
    <n v="531.85710599999993"/>
    <n v="244.732"/>
    <n v="405"/>
    <n v="46170.68"/>
    <n v="1580.5051060000001"/>
    <n v="0"/>
  </r>
  <r>
    <x v="7"/>
    <s v="410 AIRAWAT PATLA BIG (B)"/>
    <s v="Bath Stool"/>
    <s v="Finished Good"/>
    <s v="Pcs."/>
    <n v="1100"/>
    <n v="1199"/>
    <n v="2"/>
    <n v="643.17999999999995"/>
    <n v="484.02"/>
    <n v="0"/>
    <n v="0"/>
    <n v="0"/>
    <n v="0"/>
    <n v="0"/>
    <n v="0"/>
    <n v="0"/>
    <n v="0"/>
    <n v="0"/>
    <n v="0"/>
    <n v="2.3980000000000001"/>
    <n v="0"/>
    <n v="0"/>
    <n v="130"/>
    <n v="130"/>
    <n v="0"/>
    <n v="2"/>
    <n v="484.02"/>
    <n v="773.18"/>
    <n v="0"/>
  </r>
  <r>
    <x v="7"/>
    <s v="410 AIRAWAT PATLA BIG (MB)"/>
    <s v="Bath Stool"/>
    <s v="Finished Good"/>
    <s v="Pcs."/>
    <n v="1100"/>
    <n v="1199"/>
    <n v="24"/>
    <n v="221.86"/>
    <n v="4227.16"/>
    <n v="0"/>
    <n v="0"/>
    <n v="0"/>
    <n v="0"/>
    <n v="0"/>
    <n v="0"/>
    <n v="0"/>
    <n v="0"/>
    <n v="0"/>
    <n v="0"/>
    <n v="28.776"/>
    <n v="0"/>
    <n v="0"/>
    <n v="40"/>
    <n v="40"/>
    <n v="0"/>
    <n v="24"/>
    <n v="4227.16"/>
    <n v="261.86"/>
    <n v="0"/>
  </r>
  <r>
    <x v="7"/>
    <s v="410 AIRAWAT PATLA BIG (MW)"/>
    <s v="Bath Stool"/>
    <s v="Finished Good"/>
    <s v="Pcs."/>
    <m/>
    <m/>
    <m/>
    <n v="113.85"/>
    <m/>
    <m/>
    <m/>
    <m/>
    <m/>
    <m/>
    <m/>
    <m/>
    <m/>
    <n v="0"/>
    <m/>
    <n v="0"/>
    <n v="0"/>
    <n v="0"/>
    <n v="20"/>
    <n v="20"/>
    <n v="0"/>
    <m/>
    <m/>
    <n v="133.85"/>
    <n v="0"/>
  </r>
  <r>
    <x v="7"/>
    <s v="410 AIRAWAT PATLA BIG (O)"/>
    <s v="Bath Stool"/>
    <s v="Finished Good"/>
    <s v="Pcs."/>
    <n v="1100"/>
    <n v="1199"/>
    <n v="16"/>
    <n v="61.49"/>
    <n v="3087.32"/>
    <n v="0"/>
    <n v="0"/>
    <n v="0"/>
    <n v="0"/>
    <n v="0"/>
    <n v="0"/>
    <n v="0"/>
    <n v="0"/>
    <n v="0"/>
    <n v="0"/>
    <n v="19.184000000000001"/>
    <n v="0"/>
    <n v="0"/>
    <n v="10"/>
    <n v="10"/>
    <n v="0"/>
    <n v="16"/>
    <n v="3087.32"/>
    <n v="71.490000000000009"/>
    <n v="0"/>
  </r>
  <r>
    <x v="7"/>
    <s v="410 AIRAWAT PATLA BIG (P)"/>
    <s v="Bath Stool"/>
    <s v="Finished Good"/>
    <s v="Pcs."/>
    <n v="1100"/>
    <n v="1199"/>
    <n v="2"/>
    <n v="390.49"/>
    <n v="348.45"/>
    <n v="0"/>
    <n v="0"/>
    <n v="0"/>
    <n v="0"/>
    <n v="0"/>
    <n v="0"/>
    <n v="0"/>
    <n v="0"/>
    <n v="0"/>
    <n v="0"/>
    <n v="2.3980000000000001"/>
    <n v="0"/>
    <n v="0"/>
    <n v="80"/>
    <n v="80"/>
    <n v="0"/>
    <n v="2"/>
    <n v="348.45"/>
    <n v="470.49"/>
    <n v="0"/>
  </r>
  <r>
    <x v="7"/>
    <s v="410 AIRAWAT PATLA BIG (S)"/>
    <s v="Bath Stool"/>
    <s v="Finished Good"/>
    <s v="Pcs."/>
    <n v="1100"/>
    <n v="1199"/>
    <n v="-1"/>
    <n v="338.03"/>
    <n v="-251.16"/>
    <n v="0"/>
    <n v="0"/>
    <n v="0"/>
    <n v="0"/>
    <n v="0"/>
    <n v="0"/>
    <n v="0"/>
    <n v="0"/>
    <n v="0"/>
    <n v="0"/>
    <n v="-1.1990000000000001"/>
    <n v="0"/>
    <n v="0"/>
    <n v="60"/>
    <n v="60"/>
    <n v="0"/>
    <n v="-1"/>
    <n v="-251.16"/>
    <n v="398.03"/>
    <n v="0"/>
  </r>
  <r>
    <x v="7"/>
    <s v="412 Gajendra Bathstool (Orange)"/>
    <s v="Bath Stool"/>
    <s v="Finished Good"/>
    <s v="Pcs."/>
    <n v="1025"/>
    <n v="1117"/>
    <n v="97"/>
    <n v="189.31"/>
    <n v="7990.86"/>
    <n v="0"/>
    <n v="0"/>
    <n v="0"/>
    <n v="0"/>
    <n v="22"/>
    <n v="4774.21"/>
    <n v="0"/>
    <n v="0"/>
    <n v="0"/>
    <n v="0"/>
    <n v="108.349"/>
    <n v="0"/>
    <n v="0"/>
    <n v="40"/>
    <n v="40"/>
    <n v="24.574000000000002"/>
    <n v="75"/>
    <n v="6178.5"/>
    <n v="204.73599999999999"/>
    <n v="0"/>
  </r>
  <r>
    <x v="7"/>
    <s v="412GajendraBathStool(Blue)"/>
    <s v="Bath Stool"/>
    <s v="Finished Good"/>
    <s v="Pcs."/>
    <n v="1025"/>
    <n v="1117"/>
    <n v="335"/>
    <n v="890.7"/>
    <n v="28548.7"/>
    <n v="0"/>
    <n v="0"/>
    <n v="0"/>
    <n v="0"/>
    <n v="159"/>
    <n v="30792.87"/>
    <n v="0"/>
    <n v="0"/>
    <n v="0"/>
    <n v="0"/>
    <n v="374.19499999999999"/>
    <n v="0"/>
    <n v="0"/>
    <n v="200"/>
    <n v="200"/>
    <n v="177.60300000000001"/>
    <n v="176"/>
    <n v="14998.72"/>
    <n v="913.09699999999998"/>
    <n v="0"/>
  </r>
  <r>
    <x v="7"/>
    <s v="412GajendraBathStool(M.B)"/>
    <s v="Bath Stool"/>
    <s v="Finished Good"/>
    <s v="Pcs."/>
    <n v="1025"/>
    <n v="1117"/>
    <n v="219"/>
    <n v="504.62"/>
    <n v="18339.060000000001"/>
    <n v="0"/>
    <n v="0"/>
    <n v="0"/>
    <n v="0"/>
    <n v="50"/>
    <n v="9738.85"/>
    <n v="0"/>
    <n v="0"/>
    <n v="0"/>
    <n v="0"/>
    <n v="244.62299999999999"/>
    <n v="0"/>
    <n v="0"/>
    <n v="0"/>
    <n v="0"/>
    <n v="55.85"/>
    <n v="169"/>
    <n v="14152.06"/>
    <n v="448.77"/>
    <n v="0"/>
  </r>
  <r>
    <x v="7"/>
    <s v="412GajendraBathStool(M.W)"/>
    <s v="Bath Stool"/>
    <s v="Finished Good"/>
    <s v="Pcs."/>
    <n v="1025"/>
    <n v="1117"/>
    <n v="229"/>
    <n v="424.22"/>
    <n v="19027.61"/>
    <n v="0"/>
    <n v="0"/>
    <n v="0"/>
    <n v="0"/>
    <n v="48"/>
    <n v="9265.3700000000008"/>
    <n v="0"/>
    <n v="0"/>
    <n v="0"/>
    <n v="0"/>
    <n v="255.79300000000001"/>
    <n v="0"/>
    <n v="0"/>
    <n v="0"/>
    <n v="0"/>
    <n v="53.616"/>
    <n v="181"/>
    <n v="15039.29"/>
    <n v="370.60400000000004"/>
    <n v="0"/>
  </r>
  <r>
    <x v="7"/>
    <s v="412GajendraBathStool(Pink)"/>
    <s v="Bath Stool"/>
    <s v="Finished Good"/>
    <s v="Pcs."/>
    <n v="1025"/>
    <n v="1117"/>
    <n v="308"/>
    <n v="454.07"/>
    <n v="25908.959999999999"/>
    <n v="0"/>
    <n v="0"/>
    <n v="0"/>
    <n v="0"/>
    <n v="53"/>
    <n v="10619.39"/>
    <n v="0"/>
    <n v="0"/>
    <n v="0"/>
    <n v="0"/>
    <n v="344.036"/>
    <n v="0"/>
    <n v="0"/>
    <n v="0"/>
    <n v="0"/>
    <n v="59.201000000000001"/>
    <n v="255"/>
    <n v="21450.6"/>
    <n v="394.86899999999997"/>
    <n v="0"/>
  </r>
  <r>
    <x v="7"/>
    <s v="412GajendraBathStool(Silver)"/>
    <s v="Bath Stool"/>
    <s v="Finished Good"/>
    <s v="Pcs."/>
    <n v="1025"/>
    <n v="1117"/>
    <n v="186"/>
    <n v="510.4"/>
    <n v="15650.04"/>
    <n v="0"/>
    <n v="0"/>
    <n v="0"/>
    <n v="0"/>
    <n v="109"/>
    <n v="20988.51"/>
    <n v="0"/>
    <n v="0"/>
    <n v="0"/>
    <n v="0"/>
    <n v="207.762"/>
    <n v="0"/>
    <n v="0"/>
    <n v="90"/>
    <n v="90"/>
    <n v="121.753"/>
    <n v="77"/>
    <n v="6478.78"/>
    <n v="478.64699999999999"/>
    <n v="0"/>
  </r>
  <r>
    <x v="7"/>
    <s v="415. SWEETY K. CRATE( M.B)"/>
    <s v="Kitchen Crate"/>
    <s v="Finished Good"/>
    <s v="Pcs."/>
    <n v="360"/>
    <n v="392"/>
    <n v="320"/>
    <n v="236.52"/>
    <n v="9819.5300000000007"/>
    <n v="0"/>
    <n v="0"/>
    <n v="0"/>
    <n v="0"/>
    <n v="95"/>
    <n v="6843.47"/>
    <n v="0"/>
    <n v="0"/>
    <n v="0"/>
    <n v="0"/>
    <n v="125.44"/>
    <n v="0"/>
    <n v="0"/>
    <n v="30"/>
    <n v="30"/>
    <n v="37.24"/>
    <n v="225"/>
    <n v="6963.83"/>
    <n v="229.27999999999997"/>
    <n v="0"/>
  </r>
  <r>
    <x v="7"/>
    <s v="415. SWEETY K. CRATE(B)"/>
    <s v="Kitchen Crate"/>
    <s v="Finished Good"/>
    <s v="Pcs."/>
    <n v="360"/>
    <n v="392"/>
    <n v="584"/>
    <n v="752.83"/>
    <n v="17618.54"/>
    <n v="0"/>
    <n v="0"/>
    <n v="0"/>
    <n v="0"/>
    <n v="336"/>
    <n v="24449"/>
    <n v="0"/>
    <n v="0"/>
    <n v="0"/>
    <n v="0"/>
    <n v="228.928"/>
    <n v="0"/>
    <n v="0"/>
    <n v="130"/>
    <n v="130"/>
    <n v="131.71199999999999"/>
    <n v="248"/>
    <n v="7504.94"/>
    <n v="751.11800000000005"/>
    <n v="0"/>
  </r>
  <r>
    <x v="7"/>
    <s v="415. SWEETY K. CRATE(M.W)"/>
    <s v="Kitchen Crate"/>
    <s v="Finished Good"/>
    <s v="Pcs."/>
    <n v="360"/>
    <n v="392"/>
    <n v="334"/>
    <n v="115.57"/>
    <n v="10368.469999999999"/>
    <n v="0"/>
    <n v="0"/>
    <n v="0"/>
    <n v="0"/>
    <n v="99"/>
    <n v="7126.68"/>
    <n v="0"/>
    <n v="0"/>
    <n v="0"/>
    <n v="0"/>
    <n v="130.928"/>
    <n v="0"/>
    <n v="0"/>
    <n v="0"/>
    <n v="0"/>
    <n v="38.808"/>
    <n v="235"/>
    <n v="7307.39"/>
    <n v="76.762"/>
    <n v="0"/>
  </r>
  <r>
    <x v="7"/>
    <s v="415. SWEETY K. CRATE(P)"/>
    <s v="Kitchen Crate"/>
    <s v="Finished Good"/>
    <s v="Pcs."/>
    <n v="360"/>
    <n v="392"/>
    <n v="569"/>
    <n v="379.59"/>
    <n v="16939.13"/>
    <n v="0"/>
    <n v="0"/>
    <n v="0"/>
    <n v="0"/>
    <n v="221"/>
    <n v="16014.4"/>
    <n v="0"/>
    <n v="0"/>
    <n v="0"/>
    <n v="0"/>
    <n v="223.048"/>
    <n v="0"/>
    <n v="0"/>
    <n v="0"/>
    <n v="0"/>
    <n v="86.632000000000005"/>
    <n v="348"/>
    <n v="10359.959999999999"/>
    <n v="292.95799999999997"/>
    <n v="0"/>
  </r>
  <r>
    <x v="7"/>
    <s v="415. SWEETY K. CRATE(S)"/>
    <s v="Kitchen Crate"/>
    <s v="Finished Good"/>
    <s v="Pcs."/>
    <n v="360"/>
    <n v="392"/>
    <n v="399"/>
    <n v="440.86"/>
    <n v="11931.41"/>
    <n v="0"/>
    <n v="0"/>
    <n v="0"/>
    <n v="0"/>
    <n v="189"/>
    <n v="13627.82"/>
    <n v="0"/>
    <n v="0"/>
    <n v="0"/>
    <n v="0"/>
    <n v="156.40799999999999"/>
    <n v="0"/>
    <n v="0"/>
    <n v="60"/>
    <n v="60"/>
    <n v="74.087999999999994"/>
    <n v="210"/>
    <n v="6321.89"/>
    <n v="426.77200000000005"/>
    <n v="0"/>
  </r>
  <r>
    <x v="7"/>
    <s v="415. SWEETY K.CRATE(O)"/>
    <s v="Kitchen Crate"/>
    <s v="Finished Good"/>
    <s v="Pcs."/>
    <n v="360"/>
    <n v="392"/>
    <n v="376"/>
    <n v="161.13"/>
    <n v="11434.53"/>
    <n v="0"/>
    <n v="0"/>
    <n v="0"/>
    <n v="0"/>
    <n v="0"/>
    <n v="0"/>
    <n v="0"/>
    <n v="0"/>
    <n v="0"/>
    <n v="0"/>
    <n v="147.392"/>
    <n v="0"/>
    <n v="0"/>
    <n v="0"/>
    <n v="0"/>
    <n v="0"/>
    <n v="376"/>
    <n v="11434.53"/>
    <n v="161.13"/>
    <n v="0"/>
  </r>
  <r>
    <x v="7"/>
    <s v="418. SUPRIYA K. CRATE (B)"/>
    <s v="Kitchen Crate"/>
    <s v="Finished Good"/>
    <s v="Pcs."/>
    <n v="610"/>
    <n v="665"/>
    <n v="190"/>
    <n v="974.58"/>
    <n v="12961.83"/>
    <n v="0"/>
    <n v="0"/>
    <n v="92"/>
    <n v="6353.08"/>
    <n v="220"/>
    <n v="26808.92"/>
    <n v="0"/>
    <n v="0"/>
    <n v="0"/>
    <n v="0"/>
    <n v="126.35"/>
    <n v="56.12"/>
    <n v="9.4219868000000009"/>
    <n v="60"/>
    <n v="125.5419868"/>
    <n v="146.30000000000001"/>
    <n v="62"/>
    <n v="4177.7299999999996"/>
    <n v="953.8219868000001"/>
    <n v="0"/>
  </r>
  <r>
    <x v="7"/>
    <s v="418.SUPRIYA K.CRATE (M.B)"/>
    <s v="Kitchen Crate"/>
    <s v="Finished Good"/>
    <s v="Pcs."/>
    <n v="610"/>
    <n v="665"/>
    <n v="104"/>
    <n v="204.56"/>
    <n v="6653.97"/>
    <n v="0"/>
    <n v="0"/>
    <n v="0"/>
    <n v="0"/>
    <n v="40"/>
    <n v="4894.3500000000004"/>
    <n v="0"/>
    <n v="0"/>
    <n v="0"/>
    <n v="0"/>
    <n v="69.16"/>
    <n v="0"/>
    <n v="0"/>
    <n v="40"/>
    <n v="40"/>
    <n v="26.6"/>
    <n v="64"/>
    <n v="3134.72"/>
    <n v="217.96"/>
    <n v="0"/>
  </r>
  <r>
    <x v="7"/>
    <s v="418.SUPRIYA K.CRATE (O)"/>
    <s v="Kitchen Crate"/>
    <s v="Finished Good"/>
    <s v="Pcs."/>
    <n v="610"/>
    <n v="665"/>
    <n v="194"/>
    <n v="254.9"/>
    <n v="13645.75"/>
    <n v="0"/>
    <n v="0"/>
    <n v="0"/>
    <n v="0"/>
    <n v="17"/>
    <n v="2073.3200000000002"/>
    <n v="0"/>
    <n v="0"/>
    <n v="0"/>
    <n v="0"/>
    <n v="129.01"/>
    <n v="0"/>
    <n v="0"/>
    <n v="0"/>
    <n v="0"/>
    <n v="11.305"/>
    <n v="177"/>
    <n v="10111.99"/>
    <n v="243.595"/>
    <n v="0"/>
  </r>
  <r>
    <x v="7"/>
    <s v="418.SUPRIYA K.CRATE (P)"/>
    <s v="Kitchen Crate"/>
    <s v="Finished Good"/>
    <s v="Pcs."/>
    <n v="610"/>
    <n v="665"/>
    <n v="505"/>
    <n v="349.01"/>
    <n v="33533.39"/>
    <n v="0"/>
    <n v="0"/>
    <n v="198"/>
    <n v="13506.04"/>
    <n v="112"/>
    <n v="13831.36"/>
    <n v="0"/>
    <n v="0"/>
    <n v="0"/>
    <n v="0"/>
    <n v="335.82499999999999"/>
    <n v="120.78"/>
    <n v="20.2777542"/>
    <n v="0"/>
    <n v="141.05775420000001"/>
    <n v="74.48"/>
    <n v="591"/>
    <n v="33828.129999999997"/>
    <n v="415.58775419999995"/>
    <n v="0"/>
  </r>
  <r>
    <x v="7"/>
    <s v="418.SUPRIYA K.CRATE (S)"/>
    <s v="Kitchen Crate"/>
    <s v="Finished Good"/>
    <s v="Pcs."/>
    <n v="610"/>
    <n v="665"/>
    <n v="416"/>
    <n v="510.88"/>
    <n v="27354.83"/>
    <n v="0"/>
    <n v="0"/>
    <n v="0"/>
    <n v="0"/>
    <n v="55"/>
    <n v="6787.7"/>
    <n v="0"/>
    <n v="0"/>
    <n v="0"/>
    <n v="0"/>
    <n v="276.64"/>
    <n v="0"/>
    <n v="0"/>
    <n v="0"/>
    <n v="0"/>
    <n v="36.575000000000003"/>
    <n v="361"/>
    <n v="18067.509999999998"/>
    <n v="474.30500000000001"/>
    <n v="0"/>
  </r>
  <r>
    <x v="7"/>
    <s v="418.SUPRIYA K.CRATE( M.W.)"/>
    <s v="Kitchen Crate"/>
    <s v="Finished Good"/>
    <s v="Pcs."/>
    <n v="610"/>
    <n v="665"/>
    <n v="195"/>
    <n v="391.45"/>
    <n v="32175"/>
    <n v="0"/>
    <n v="0"/>
    <n v="0"/>
    <n v="0"/>
    <n v="56"/>
    <n v="6874.35"/>
    <n v="0"/>
    <n v="0"/>
    <n v="0"/>
    <n v="0"/>
    <n v="129.67500000000001"/>
    <n v="0"/>
    <n v="0"/>
    <n v="200"/>
    <n v="200"/>
    <n v="37.24"/>
    <n v="139"/>
    <n v="19057.5"/>
    <n v="554.21"/>
    <n v="0"/>
  </r>
  <r>
    <x v="7"/>
    <s v="421 Mini Marina 20 (Blue)"/>
    <s v="Kitchen Crate"/>
    <s v="Finished Good"/>
    <s v="Pcs."/>
    <n v="700"/>
    <n v="763"/>
    <n v="430"/>
    <n v="1269.8800000000001"/>
    <n v="25288.46"/>
    <n v="0"/>
    <n v="0"/>
    <n v="0"/>
    <n v="0"/>
    <n v="141"/>
    <n v="16797.3"/>
    <n v="0"/>
    <n v="0"/>
    <n v="0"/>
    <n v="0"/>
    <n v="328.09"/>
    <n v="0"/>
    <n v="0"/>
    <n v="470"/>
    <n v="470"/>
    <n v="107.583"/>
    <n v="289"/>
    <n v="8491.16"/>
    <n v="1632.297"/>
    <n v="0"/>
  </r>
  <r>
    <x v="7"/>
    <s v="421 Mini Marina 20 (Orange)"/>
    <s v="Kitchen Crate"/>
    <s v="Finished Good"/>
    <s v="Pcs."/>
    <n v="700"/>
    <n v="763"/>
    <n v="361"/>
    <n v="344.47"/>
    <n v="23577.21"/>
    <n v="0"/>
    <n v="0"/>
    <n v="0"/>
    <n v="0"/>
    <n v="30"/>
    <n v="3701.41"/>
    <n v="0"/>
    <n v="0"/>
    <n v="0"/>
    <n v="0"/>
    <n v="275.44299999999998"/>
    <n v="0"/>
    <n v="0"/>
    <n v="0"/>
    <n v="0"/>
    <n v="22.89"/>
    <n v="331"/>
    <n v="19875.8"/>
    <n v="321.58000000000004"/>
    <n v="0"/>
  </r>
  <r>
    <x v="7"/>
    <s v="421 Mini Marina 20 (Pink)"/>
    <s v="Kitchen Crate"/>
    <s v="Finished Good"/>
    <s v="Pcs."/>
    <n v="700"/>
    <n v="763"/>
    <n v="164"/>
    <n v="621.14"/>
    <n v="8714.5400000000009"/>
    <n v="0"/>
    <n v="0"/>
    <n v="0"/>
    <n v="0"/>
    <n v="112"/>
    <n v="13366.64"/>
    <n v="0"/>
    <n v="0"/>
    <n v="0"/>
    <n v="0"/>
    <n v="125.13200000000001"/>
    <n v="0"/>
    <n v="0"/>
    <n v="150"/>
    <n v="150"/>
    <n v="85.456000000000003"/>
    <n v="52"/>
    <n v="-4652.1000000000004"/>
    <n v="685.68399999999997"/>
    <n v="0"/>
  </r>
  <r>
    <x v="7"/>
    <s v="422. SUJATA K.CRATE (O)"/>
    <s v="Kitchen Crate"/>
    <s v="Finished Good"/>
    <s v="Pcs."/>
    <n v="1050"/>
    <n v="1144"/>
    <n v="38"/>
    <n v="294.14999999999998"/>
    <n v="3280.16"/>
    <n v="0"/>
    <n v="0"/>
    <n v="90"/>
    <n v="9947.98"/>
    <n v="26"/>
    <n v="5105.5600000000004"/>
    <n v="0"/>
    <n v="0"/>
    <n v="0"/>
    <n v="0"/>
    <n v="43.472000000000001"/>
    <n v="94.5"/>
    <n v="15.865605"/>
    <n v="10"/>
    <n v="120.365605"/>
    <n v="29.744"/>
    <n v="102"/>
    <n v="10704.44"/>
    <n v="384.77160500000002"/>
    <n v="0"/>
  </r>
  <r>
    <x v="7"/>
    <s v="422. SUJATA K.CRATE (P)"/>
    <s v="Kitchen Crate"/>
    <s v="Finished Good"/>
    <s v="Pcs."/>
    <n v="1050"/>
    <n v="1144"/>
    <n v="174"/>
    <n v="1279.6400000000001"/>
    <n v="14375.88"/>
    <n v="0"/>
    <n v="0"/>
    <n v="240"/>
    <n v="26843.360000000001"/>
    <n v="241"/>
    <n v="46243.7"/>
    <n v="0"/>
    <n v="0"/>
    <n v="0"/>
    <n v="0"/>
    <n v="199.05600000000001"/>
    <n v="252"/>
    <n v="42.308280000000003"/>
    <n v="210"/>
    <n v="504.30828000000002"/>
    <n v="275.70400000000001"/>
    <n v="173"/>
    <n v="18581.310000000001"/>
    <n v="1508.2442800000001"/>
    <n v="0"/>
  </r>
  <r>
    <x v="7"/>
    <s v="422.SUJATA K.CRATE ( M.B)"/>
    <s v="Kitchen Crate"/>
    <s v="Finished Good"/>
    <s v="Pcs."/>
    <n v="1050"/>
    <n v="1144"/>
    <n v="44"/>
    <n v="839.31"/>
    <n v="4715.21"/>
    <n v="0"/>
    <n v="0"/>
    <n v="191"/>
    <n v="20508.71"/>
    <n v="84"/>
    <n v="16036.26"/>
    <n v="0"/>
    <n v="0"/>
    <n v="0"/>
    <n v="0"/>
    <n v="50.335999999999999"/>
    <n v="200.55"/>
    <n v="33.670339500000004"/>
    <n v="50"/>
    <n v="284.22033950000002"/>
    <n v="96.096000000000004"/>
    <n v="151"/>
    <n v="16204.39"/>
    <n v="1027.4343395000001"/>
    <n v="0"/>
  </r>
  <r>
    <x v="7"/>
    <s v="422.SUJATA K.CRATE (B)"/>
    <s v="Kitchen Crate"/>
    <s v="Finished Good"/>
    <s v="Pcs."/>
    <n v="1050"/>
    <n v="1144"/>
    <n v="43"/>
    <n v="1923.62"/>
    <n v="3709.18"/>
    <n v="0"/>
    <n v="0"/>
    <n v="345"/>
    <n v="38792.07"/>
    <n v="196"/>
    <n v="37467.86"/>
    <n v="0"/>
    <n v="0"/>
    <n v="0"/>
    <n v="0"/>
    <n v="49.192"/>
    <n v="362.25"/>
    <n v="60.818152500000004"/>
    <n v="250"/>
    <n v="673.0681525"/>
    <n v="224.22399999999999"/>
    <n v="192"/>
    <n v="21588.639999999999"/>
    <n v="2372.4641524999997"/>
    <n v="0"/>
  </r>
  <r>
    <x v="7"/>
    <s v="422.SUJATA K.CRATE (M.W)"/>
    <s v="Kitchen Crate"/>
    <s v="Finished Good"/>
    <s v="Pcs."/>
    <n v="1050"/>
    <n v="1144"/>
    <n v="48"/>
    <n v="776.45"/>
    <n v="4339.2"/>
    <n v="0"/>
    <n v="0"/>
    <n v="175"/>
    <n v="18842.68"/>
    <n v="15"/>
    <n v="2892"/>
    <n v="0"/>
    <n v="0"/>
    <n v="0"/>
    <n v="0"/>
    <n v="54.911999999999999"/>
    <n v="183.75"/>
    <n v="30.849787500000001"/>
    <n v="80"/>
    <n v="294.59978749999999"/>
    <n v="17.16"/>
    <n v="208"/>
    <n v="21825.88"/>
    <n v="1053.8897875"/>
    <n v="0"/>
  </r>
  <r>
    <x v="7"/>
    <s v="422.SUJATA K.CRATE (S)"/>
    <s v="Kitchen Crate"/>
    <s v="Finished Good"/>
    <s v="Pcs."/>
    <n v="1050"/>
    <n v="1144"/>
    <n v="-9"/>
    <n v="1852.75"/>
    <n v="-3264.99"/>
    <n v="0"/>
    <n v="0"/>
    <n v="208"/>
    <n v="23182.58"/>
    <n v="140"/>
    <n v="26719.54"/>
    <n v="0"/>
    <n v="0"/>
    <n v="0"/>
    <n v="0"/>
    <n v="-10.295999999999999"/>
    <n v="218.4"/>
    <n v="36.667176000000005"/>
    <n v="260"/>
    <n v="515.06717600000002"/>
    <n v="160.16"/>
    <n v="59"/>
    <n v="6619.35"/>
    <n v="2207.6571760000002"/>
    <n v="0"/>
  </r>
  <r>
    <x v="7"/>
    <s v="423 Marina 22&quot;(Blue)"/>
    <s v="Kitchen Crate"/>
    <s v="Finished Good"/>
    <s v="Pcs."/>
    <n v="970"/>
    <n v="1057"/>
    <n v="148"/>
    <n v="1437.22"/>
    <n v="11031.92"/>
    <n v="0"/>
    <n v="0"/>
    <n v="0"/>
    <n v="0"/>
    <n v="272"/>
    <n v="43761.66"/>
    <n v="0"/>
    <n v="0"/>
    <n v="0"/>
    <n v="0"/>
    <n v="156.43600000000001"/>
    <n v="0"/>
    <n v="0"/>
    <n v="680"/>
    <n v="680"/>
    <n v="287.50400000000002"/>
    <n v="-124"/>
    <n v="-19640.21"/>
    <n v="1829.7160000000003"/>
    <n v="0"/>
  </r>
  <r>
    <x v="7"/>
    <s v="423 Marina 22&quot;(orange)"/>
    <s v="Kitchen Crate"/>
    <s v="Finished Good"/>
    <s v="Pcs."/>
    <n v="970"/>
    <n v="1057"/>
    <n v="149"/>
    <n v="284.18"/>
    <n v="10687.77"/>
    <n v="0"/>
    <n v="0"/>
    <n v="0"/>
    <n v="0"/>
    <n v="105"/>
    <n v="16511.560000000001"/>
    <n v="0"/>
    <n v="0"/>
    <n v="0"/>
    <n v="0"/>
    <n v="157.49299999999999"/>
    <n v="0"/>
    <n v="0"/>
    <n v="0"/>
    <n v="0"/>
    <n v="110.985"/>
    <n v="44"/>
    <n v="3156.12"/>
    <n v="173.19499999999999"/>
    <n v="0"/>
  </r>
  <r>
    <x v="7"/>
    <s v="423 Marina 22&quot;(Pink)"/>
    <s v="Kitchen Crate"/>
    <s v="Finished Good"/>
    <s v="Pcs."/>
    <n v="970"/>
    <n v="1057"/>
    <n v="71"/>
    <n v="581.44000000000005"/>
    <n v="5400.97"/>
    <n v="0"/>
    <n v="0"/>
    <n v="0"/>
    <n v="0"/>
    <n v="0"/>
    <n v="0"/>
    <n v="0"/>
    <n v="0"/>
    <n v="0"/>
    <n v="0"/>
    <n v="75.046999999999997"/>
    <n v="0"/>
    <n v="0"/>
    <n v="170"/>
    <n v="170"/>
    <n v="0"/>
    <n v="71"/>
    <n v="5400.97"/>
    <n v="751.44"/>
    <n v="0"/>
  </r>
  <r>
    <x v="7"/>
    <s v="5 Ltr Bkt Only Handle (M.baize)"/>
    <s v="Component"/>
    <s v="Trading"/>
    <s v="Pcs."/>
    <m/>
    <n v="0"/>
    <n v="-92"/>
    <n v="1.63"/>
    <n v="-339"/>
    <n v="0"/>
    <n v="0"/>
    <n v="0"/>
    <n v="0"/>
    <n v="0"/>
    <n v="0"/>
    <n v="200"/>
    <n v="33.752000000000002"/>
    <n v="233.75200000000001"/>
    <n v="0"/>
    <n v="0"/>
    <n v="0"/>
    <n v="0"/>
    <n v="0"/>
    <n v="0"/>
    <n v="0"/>
    <n v="-292"/>
    <n v="-339"/>
    <n v="1.63"/>
    <n v="0"/>
  </r>
  <r>
    <x v="7"/>
    <s v="5 Ltr Bkt Only Handle (M.white)"/>
    <s v="Component"/>
    <s v="Trading"/>
    <s v="Pcs."/>
    <m/>
    <n v="0"/>
    <n v="-58"/>
    <n v="15.76"/>
    <n v="-220.38"/>
    <n v="0"/>
    <n v="0"/>
    <n v="340"/>
    <n v="1285.49"/>
    <n v="0"/>
    <n v="0"/>
    <n v="200"/>
    <n v="33.752000000000002"/>
    <n v="233.75200000000001"/>
    <n v="756"/>
    <n v="0"/>
    <n v="0"/>
    <n v="0"/>
    <n v="0"/>
    <n v="0"/>
    <n v="0"/>
    <n v="82"/>
    <n v="308.94"/>
    <n v="15.76"/>
    <n v="0"/>
  </r>
  <r>
    <x v="7"/>
    <s v="5 Ltr Bkt Only Handle (orange)"/>
    <s v="Component"/>
    <s v="Trading"/>
    <s v="Pcs."/>
    <m/>
    <n v="0"/>
    <n v="23"/>
    <n v="2.75"/>
    <n v="86.91"/>
    <n v="0"/>
    <n v="0"/>
    <n v="320"/>
    <n v="1245.6099999999999"/>
    <n v="0"/>
    <n v="0"/>
    <n v="326"/>
    <n v="55.01576"/>
    <n v="381.01576"/>
    <n v="1268.1400000000001"/>
    <n v="0"/>
    <n v="0"/>
    <n v="0"/>
    <n v="0"/>
    <n v="0"/>
    <n v="0"/>
    <n v="17"/>
    <n v="63.55"/>
    <n v="2.75"/>
    <n v="0"/>
  </r>
  <r>
    <x v="7"/>
    <s v="5 Ltr Bkt Only Handle(blue)"/>
    <s v="Component"/>
    <s v="Trading"/>
    <s v="Pcs."/>
    <m/>
    <n v="0"/>
    <n v="35"/>
    <n v="105.69"/>
    <n v="133.18"/>
    <n v="0"/>
    <n v="0"/>
    <n v="500"/>
    <n v="1960.19"/>
    <n v="0"/>
    <n v="0"/>
    <n v="590"/>
    <n v="99.568399999999997"/>
    <n v="689.5684"/>
    <n v="2312.8000000000002"/>
    <n v="0"/>
    <n v="0"/>
    <n v="0"/>
    <n v="0"/>
    <n v="0"/>
    <n v="0"/>
    <n v="-55"/>
    <n v="-219.65"/>
    <n v="105.69"/>
    <n v="0"/>
  </r>
  <r>
    <x v="7"/>
    <s v="5 Ltr Bkt Only Handle(pink)"/>
    <s v="Component"/>
    <s v="Trading"/>
    <s v="Pcs."/>
    <m/>
    <n v="0"/>
    <n v="20"/>
    <n v="37.47"/>
    <n v="75.14"/>
    <n v="0"/>
    <n v="0"/>
    <n v="260"/>
    <n v="1012.57"/>
    <n v="0"/>
    <n v="0"/>
    <n v="250"/>
    <n v="42.19"/>
    <n v="292.19"/>
    <n v="972.5"/>
    <n v="0"/>
    <n v="0"/>
    <n v="0"/>
    <n v="0"/>
    <n v="0"/>
    <n v="0"/>
    <n v="30"/>
    <n v="114.08"/>
    <n v="37.47"/>
    <n v="0"/>
  </r>
  <r>
    <x v="7"/>
    <s v="5 Ltr Bkt Only Handle(sil)"/>
    <s v="Component"/>
    <s v="Trading"/>
    <s v="Pcs."/>
    <m/>
    <n v="0"/>
    <n v="22"/>
    <n v="1.54"/>
    <n v="83.04"/>
    <n v="0"/>
    <n v="0"/>
    <n v="0"/>
    <n v="0"/>
    <n v="0"/>
    <n v="0"/>
    <n v="190"/>
    <n v="32.064399999999999"/>
    <n v="222.06440000000001"/>
    <n v="0"/>
    <n v="0"/>
    <n v="0"/>
    <n v="0"/>
    <n v="0"/>
    <n v="0"/>
    <n v="0"/>
    <n v="-168"/>
    <n v="83.04"/>
    <n v="1.54"/>
    <n v="0"/>
  </r>
  <r>
    <x v="7"/>
    <s v="503 PADMA BUCKET 3.5L (BLUE)"/>
    <s v="Bucket"/>
    <s v="Finished Good"/>
    <s v="Pcs."/>
    <n v="205"/>
    <n v="223"/>
    <n v="566"/>
    <n v="262.06"/>
    <n v="10663.44"/>
    <n v="0"/>
    <n v="0"/>
    <n v="0"/>
    <n v="0"/>
    <n v="270"/>
    <n v="10439.4"/>
    <n v="0"/>
    <n v="0"/>
    <n v="0"/>
    <n v="0"/>
    <n v="126.218"/>
    <n v="0"/>
    <n v="0"/>
    <n v="0"/>
    <n v="0"/>
    <n v="60.21"/>
    <n v="296"/>
    <n v="5576.64"/>
    <n v="201.85"/>
    <n v="0"/>
  </r>
  <r>
    <x v="7"/>
    <s v="503 PADMA BUCKET 3.5L (M. BEZ)"/>
    <s v="Bucket"/>
    <s v="Finished Good"/>
    <s v="Pcs."/>
    <n v="205"/>
    <n v="223"/>
    <n v="400"/>
    <n v="97.46"/>
    <n v="7848"/>
    <n v="0"/>
    <n v="0"/>
    <n v="0"/>
    <n v="0"/>
    <n v="185"/>
    <n v="7217.65"/>
    <n v="0"/>
    <n v="0"/>
    <n v="0"/>
    <n v="0"/>
    <n v="89.2"/>
    <n v="0"/>
    <n v="0"/>
    <n v="0"/>
    <n v="0"/>
    <n v="41.255000000000003"/>
    <n v="215"/>
    <n v="4218.3"/>
    <n v="56.204999999999991"/>
    <n v="0"/>
  </r>
  <r>
    <x v="7"/>
    <s v="503 PADMA BUCKET 3.5L (M. WHITE)"/>
    <s v="Bucket"/>
    <s v="Finished Good"/>
    <s v="Pcs."/>
    <n v="205"/>
    <n v="223"/>
    <n v="317"/>
    <n v="70.739999999999995"/>
    <n v="6225.88"/>
    <n v="0"/>
    <n v="0"/>
    <n v="0"/>
    <n v="0"/>
    <n v="180"/>
    <n v="7019.7"/>
    <n v="0"/>
    <n v="0"/>
    <n v="0"/>
    <n v="0"/>
    <n v="70.691000000000003"/>
    <n v="0"/>
    <n v="0"/>
    <n v="0"/>
    <n v="0"/>
    <n v="40.14"/>
    <n v="137"/>
    <n v="2690.68"/>
    <n v="30.599999999999994"/>
    <n v="0"/>
  </r>
  <r>
    <x v="7"/>
    <s v="503 PADMA BUCKET 3.5L (ORG)"/>
    <s v="Bucket"/>
    <s v="Finished Good"/>
    <s v="Pcs."/>
    <n v="205"/>
    <n v="223"/>
    <n v="348"/>
    <n v="125.53"/>
    <n v="6699"/>
    <n v="0"/>
    <n v="0"/>
    <n v="0"/>
    <n v="0"/>
    <n v="72"/>
    <n v="2840.84"/>
    <n v="0"/>
    <n v="0"/>
    <n v="0"/>
    <n v="0"/>
    <n v="77.603999999999999"/>
    <n v="0"/>
    <n v="0"/>
    <n v="0"/>
    <n v="0"/>
    <n v="16.056000000000001"/>
    <n v="276"/>
    <n v="5313"/>
    <n v="109.474"/>
    <n v="0"/>
  </r>
  <r>
    <x v="7"/>
    <s v="503 PADMA BUCKET 3.5L (PINK)"/>
    <s v="Bucket"/>
    <s v="Finished Good"/>
    <s v="Pcs."/>
    <n v="205"/>
    <n v="223"/>
    <n v="369"/>
    <n v="118.43"/>
    <n v="7136.46"/>
    <n v="0"/>
    <n v="0"/>
    <n v="0"/>
    <n v="0"/>
    <n v="245"/>
    <n v="9535.93"/>
    <n v="0"/>
    <n v="0"/>
    <n v="0"/>
    <n v="0"/>
    <n v="82.287000000000006"/>
    <n v="0"/>
    <n v="0"/>
    <n v="40"/>
    <n v="40"/>
    <n v="54.634999999999998"/>
    <n v="124"/>
    <n v="2398.16"/>
    <n v="103.79500000000002"/>
    <n v="0"/>
  </r>
  <r>
    <x v="7"/>
    <s v="503 PADMA BUCKET 3.5L (SILVER)"/>
    <s v="Bucket"/>
    <s v="Finished Good"/>
    <s v="Pcs."/>
    <n v="205"/>
    <n v="223"/>
    <n v="632"/>
    <n v="168.04"/>
    <n v="12109.12"/>
    <n v="0"/>
    <n v="0"/>
    <n v="0"/>
    <n v="0"/>
    <n v="216"/>
    <n v="8359.5"/>
    <n v="0"/>
    <n v="0"/>
    <n v="0"/>
    <n v="0"/>
    <n v="140.93600000000001"/>
    <n v="0"/>
    <n v="0"/>
    <n v="0"/>
    <n v="0"/>
    <n v="48.167999999999999"/>
    <n v="416"/>
    <n v="7970.56"/>
    <n v="119.87199999999999"/>
    <n v="0"/>
  </r>
  <r>
    <x v="7"/>
    <s v="505 TAPI BUCKET 5L (BLUE)"/>
    <s v="Bucket"/>
    <s v="Finished Good"/>
    <s v="Pcs."/>
    <n v="270"/>
    <n v="294"/>
    <n v="317"/>
    <n v="359.27"/>
    <n v="6859.88"/>
    <n v="0"/>
    <n v="0"/>
    <n v="590"/>
    <n v="5903.93"/>
    <n v="547"/>
    <n v="25311.39"/>
    <n v="0"/>
    <n v="0"/>
    <n v="0"/>
    <n v="0"/>
    <n v="93.197999999999993"/>
    <n v="159.30000000000001"/>
    <n v="26.744877000000006"/>
    <n v="0"/>
    <n v="186.04487700000001"/>
    <n v="160.81800000000001"/>
    <n v="360"/>
    <n v="3602.4"/>
    <n v="384.49687700000004"/>
    <n v="0"/>
  </r>
  <r>
    <x v="7"/>
    <s v="505 TAPI BUCKET 5L (M. BEZ)"/>
    <s v="Bucket"/>
    <s v="Finished Good"/>
    <s v="Pcs."/>
    <n v="270"/>
    <n v="294"/>
    <n v="241"/>
    <n v="89.07"/>
    <n v="5092.33"/>
    <n v="0"/>
    <n v="0"/>
    <n v="200"/>
    <n v="4960.75"/>
    <n v="246"/>
    <n v="11413.86"/>
    <n v="0"/>
    <n v="0"/>
    <n v="0"/>
    <n v="0"/>
    <n v="70.853999999999999"/>
    <n v="54"/>
    <n v="9.0660600000000002"/>
    <n v="0"/>
    <n v="63.06606"/>
    <n v="72.323999999999998"/>
    <n v="195"/>
    <n v="4535.6499999999996"/>
    <n v="79.812059999999988"/>
    <n v="0"/>
  </r>
  <r>
    <x v="7"/>
    <s v="505 TAPI BUCKET 5L (M. WHITE)"/>
    <s v="Bucket"/>
    <s v="Finished Good"/>
    <s v="Pcs."/>
    <n v="270"/>
    <n v="294"/>
    <n v="229"/>
    <n v="75.61"/>
    <n v="4992.2"/>
    <n v="0"/>
    <n v="0"/>
    <n v="200"/>
    <n v="5732.79"/>
    <n v="186"/>
    <n v="8526.06"/>
    <n v="0"/>
    <n v="0"/>
    <n v="0"/>
    <n v="0"/>
    <n v="67.325999999999993"/>
    <n v="54"/>
    <n v="9.0660600000000002"/>
    <n v="0"/>
    <n v="63.06606"/>
    <n v="54.683999999999997"/>
    <n v="243"/>
    <n v="6299.17"/>
    <n v="83.992060000000009"/>
    <n v="0"/>
  </r>
  <r>
    <x v="7"/>
    <s v="505 TAPI BUCKET 5L (ORG)"/>
    <s v="Bucket"/>
    <s v="Finished Good"/>
    <s v="Pcs."/>
    <n v="270"/>
    <n v="294"/>
    <n v="-39"/>
    <n v="74.08"/>
    <n v="-1624.43"/>
    <n v="0"/>
    <n v="0"/>
    <n v="326"/>
    <n v="9398.0300000000007"/>
    <n v="90"/>
    <n v="4260.3"/>
    <n v="0"/>
    <n v="0"/>
    <n v="0"/>
    <n v="0"/>
    <n v="-11.465999999999999"/>
    <n v="88.02"/>
    <n v="14.777677800000001"/>
    <n v="0"/>
    <n v="102.7976778"/>
    <n v="26.46"/>
    <n v="197"/>
    <n v="5845.14"/>
    <n v="150.41767780000001"/>
    <n v="0"/>
  </r>
  <r>
    <x v="7"/>
    <s v="505 TAPI BUCKET 5L (PINK)"/>
    <s v="Bucket"/>
    <s v="Finished Good"/>
    <s v="Pcs."/>
    <n v="270"/>
    <n v="294"/>
    <n v="634"/>
    <n v="195.1"/>
    <n v="13567.6"/>
    <n v="0"/>
    <n v="0"/>
    <n v="250"/>
    <n v="7419.43"/>
    <n v="337"/>
    <n v="15549.62"/>
    <n v="0"/>
    <n v="0"/>
    <n v="0"/>
    <n v="0"/>
    <n v="186.39599999999999"/>
    <n v="67.5"/>
    <n v="11.332575000000002"/>
    <n v="0"/>
    <n v="78.832575000000006"/>
    <n v="99.078000000000003"/>
    <n v="547"/>
    <n v="13262.84"/>
    <n v="174.85457499999998"/>
    <n v="0"/>
  </r>
  <r>
    <x v="7"/>
    <s v="505 TAPI BUCKET 5L (SILVER)"/>
    <s v="Bucket"/>
    <s v="Finished Good"/>
    <s v="Pcs."/>
    <n v="270"/>
    <n v="294"/>
    <n v="315"/>
    <n v="91.57"/>
    <n v="6734.7"/>
    <n v="0"/>
    <n v="0"/>
    <n v="190"/>
    <n v="4862.66"/>
    <n v="279"/>
    <n v="13027.97"/>
    <n v="0"/>
    <n v="0"/>
    <n v="0"/>
    <n v="0"/>
    <n v="92.61"/>
    <n v="51.3"/>
    <n v="8.6127570000000002"/>
    <n v="0"/>
    <n v="59.912756999999999"/>
    <n v="82.025999999999996"/>
    <n v="226"/>
    <n v="5464.42"/>
    <n v="69.456756999999996"/>
    <n v="0"/>
  </r>
  <r>
    <x v="7"/>
    <s v="506.GARB. BKT.10L. W. LID(P)"/>
    <s v="Housekeeping"/>
    <s v="Finished Good"/>
    <s v="Pcs."/>
    <n v="520"/>
    <n v="567"/>
    <n v="-30"/>
    <n v="7.94"/>
    <n v="-3306.6"/>
    <n v="0"/>
    <n v="0"/>
    <n v="165"/>
    <n v="11713.35"/>
    <n v="5"/>
    <n v="529.20000000000005"/>
    <n v="0"/>
    <n v="0"/>
    <n v="0"/>
    <n v="0"/>
    <n v="-17.010000000000002"/>
    <n v="85.8"/>
    <n v="14.404962000000001"/>
    <n v="0"/>
    <n v="100.20496199999999"/>
    <n v="2.835"/>
    <n v="130"/>
    <n v="8051.8"/>
    <n v="105.309962"/>
    <n v="0"/>
  </r>
  <r>
    <x v="7"/>
    <s v="506.GARB. BKT.10L.W. LID(S)"/>
    <s v="Housekeeping"/>
    <s v="Finished Good"/>
    <s v="Pcs."/>
    <n v="520"/>
    <n v="567"/>
    <n v="-64"/>
    <n v="41.86"/>
    <n v="-6147.72"/>
    <n v="0"/>
    <n v="0"/>
    <n v="0"/>
    <n v="0"/>
    <n v="0"/>
    <n v="0"/>
    <n v="0"/>
    <n v="0"/>
    <n v="0"/>
    <n v="0"/>
    <n v="-36.287999999999997"/>
    <n v="0"/>
    <n v="0"/>
    <n v="0"/>
    <n v="0"/>
    <n v="0"/>
    <n v="-64"/>
    <n v="-6147.72"/>
    <n v="41.86"/>
    <n v="0"/>
  </r>
  <r>
    <x v="7"/>
    <s v="506.GARB.Bkt. 10ltr W. Lid (RED)"/>
    <s v="Housekeeping"/>
    <s v="Trading"/>
    <s v="Pcs."/>
    <m/>
    <n v="0"/>
    <n v="7"/>
    <n v="0.32"/>
    <n v="619.01"/>
    <n v="0"/>
    <n v="0"/>
    <n v="0"/>
    <n v="0"/>
    <n v="0"/>
    <n v="0"/>
    <n v="0"/>
    <n v="0"/>
    <n v="0"/>
    <n v="0"/>
    <n v="0"/>
    <n v="0"/>
    <n v="0"/>
    <n v="0"/>
    <n v="0"/>
    <n v="0"/>
    <n v="7"/>
    <n v="619.01"/>
    <n v="0.32"/>
    <n v="0"/>
  </r>
  <r>
    <x v="7"/>
    <s v="506.GARB.BKT.10L. W. LID(B)"/>
    <s v="Housekeeping"/>
    <s v="Finished Good"/>
    <s v="Pcs."/>
    <n v="520"/>
    <n v="567"/>
    <n v="-75"/>
    <n v="113.24"/>
    <n v="-7320.95"/>
    <n v="0"/>
    <n v="0"/>
    <n v="0"/>
    <n v="0"/>
    <n v="3"/>
    <n v="317.52"/>
    <n v="0"/>
    <n v="0"/>
    <n v="0"/>
    <n v="0"/>
    <n v="-42.524999999999999"/>
    <n v="0"/>
    <n v="0"/>
    <n v="0"/>
    <n v="0"/>
    <n v="1.7010000000000001"/>
    <n v="-78"/>
    <n v="-7638.47"/>
    <n v="111.539"/>
    <n v="0"/>
  </r>
  <r>
    <x v="7"/>
    <s v="506.GARB.BKT.10L. W. LID(M.W )"/>
    <s v="Housekeeping"/>
    <s v="Finished Good"/>
    <s v="Pcs."/>
    <n v="520"/>
    <n v="567"/>
    <n v="-18"/>
    <n v="91.79"/>
    <n v="-1878.24"/>
    <n v="0"/>
    <n v="0"/>
    <n v="0"/>
    <n v="0"/>
    <n v="4"/>
    <n v="423.36"/>
    <n v="0"/>
    <n v="0"/>
    <n v="0"/>
    <n v="0"/>
    <n v="-10.206"/>
    <n v="0"/>
    <n v="0"/>
    <n v="70"/>
    <n v="70"/>
    <n v="2.2679999999999998"/>
    <n v="-22"/>
    <n v="-2301.6"/>
    <n v="159.52200000000002"/>
    <n v="0"/>
  </r>
  <r>
    <x v="7"/>
    <s v="506.GARB.BKT.10L. W.LID (BL)"/>
    <s v="Housekeeping"/>
    <s v="Finished Good"/>
    <s v="Pcs."/>
    <n v="520"/>
    <n v="567"/>
    <n v="87"/>
    <n v="3.93"/>
    <n v="8111.01"/>
    <n v="0"/>
    <n v="0"/>
    <n v="0"/>
    <n v="0"/>
    <n v="0"/>
    <n v="0"/>
    <n v="0"/>
    <n v="0"/>
    <n v="0"/>
    <n v="0"/>
    <n v="49.329000000000001"/>
    <n v="0"/>
    <n v="0"/>
    <n v="0"/>
    <n v="0"/>
    <n v="0"/>
    <n v="87"/>
    <n v="8111.01"/>
    <n v="3.93"/>
    <n v="0"/>
  </r>
  <r>
    <x v="7"/>
    <s v="506.GARB.BKT.10L. W.LID(D.GR)"/>
    <s v="Housekeeping"/>
    <s v="Finished Good"/>
    <s v="Pcs."/>
    <n v="520"/>
    <n v="567"/>
    <n v="121"/>
    <n v="5.46"/>
    <n v="8600.66"/>
    <n v="0"/>
    <n v="0"/>
    <n v="0"/>
    <n v="0"/>
    <n v="0"/>
    <n v="0"/>
    <n v="0"/>
    <n v="0"/>
    <n v="0"/>
    <n v="0"/>
    <n v="68.606999999999999"/>
    <n v="0"/>
    <n v="0"/>
    <n v="0"/>
    <n v="0"/>
    <n v="0"/>
    <n v="121"/>
    <n v="8600.66"/>
    <n v="5.46"/>
    <n v="0"/>
  </r>
  <r>
    <x v="7"/>
    <s v="506.GARB.BKT.10L.W. Lid (Y)"/>
    <s v="Housekeeping"/>
    <s v="Finished Good"/>
    <s v="Pcs."/>
    <m/>
    <m/>
    <m/>
    <n v="0.6"/>
    <m/>
    <m/>
    <m/>
    <m/>
    <m/>
    <m/>
    <m/>
    <m/>
    <m/>
    <n v="0"/>
    <m/>
    <n v="0"/>
    <n v="0"/>
    <n v="0"/>
    <n v="0"/>
    <n v="0"/>
    <n v="0"/>
    <m/>
    <m/>
    <n v="0.6"/>
    <n v="0"/>
  </r>
  <r>
    <x v="7"/>
    <s v="506.GARB.BKT.10L.W.LID ( D Blue)"/>
    <s v="Housekeeping"/>
    <s v="Finished Good"/>
    <s v="Pcs."/>
    <n v="520"/>
    <n v="567"/>
    <n v="67"/>
    <n v="22.59"/>
    <n v="4735.96"/>
    <n v="0"/>
    <n v="0"/>
    <n v="0"/>
    <n v="0"/>
    <n v="0"/>
    <n v="0"/>
    <n v="0"/>
    <n v="0"/>
    <n v="0"/>
    <n v="0"/>
    <n v="37.988999999999997"/>
    <n v="0"/>
    <n v="0"/>
    <n v="10"/>
    <n v="10"/>
    <n v="0"/>
    <n v="67"/>
    <n v="4735.96"/>
    <n v="32.590000000000003"/>
    <n v="0"/>
  </r>
  <r>
    <x v="7"/>
    <s v="506.GARB.BKT.10L.W.LID(M.B)"/>
    <s v="Housekeeping"/>
    <s v="Finished Good"/>
    <s v="Pcs."/>
    <n v="520"/>
    <n v="567"/>
    <n v="-26"/>
    <n v="3.41"/>
    <n v="-2604.98"/>
    <n v="0"/>
    <n v="0"/>
    <n v="0"/>
    <n v="0"/>
    <n v="79"/>
    <n v="7722.02"/>
    <n v="0"/>
    <n v="0"/>
    <n v="0"/>
    <n v="0"/>
    <n v="-14.742000000000001"/>
    <n v="0"/>
    <n v="0"/>
    <n v="60"/>
    <n v="60"/>
    <n v="44.792999999999999"/>
    <n v="-105"/>
    <n v="-10327"/>
    <n v="18.616999999999997"/>
    <n v="0"/>
  </r>
  <r>
    <x v="7"/>
    <s v="507 KAVERI BUCKET 7L (BLUE)"/>
    <s v="Bucket"/>
    <s v="Finished Good"/>
    <s v="Pcs."/>
    <n v="365"/>
    <n v="398"/>
    <n v="368"/>
    <n v="193.74"/>
    <n v="10307.68"/>
    <n v="0"/>
    <n v="0"/>
    <n v="335"/>
    <n v="13670.48"/>
    <n v="370"/>
    <n v="26335"/>
    <n v="0"/>
    <n v="0"/>
    <n v="0"/>
    <n v="0"/>
    <n v="146.464"/>
    <n v="122.27500000000001"/>
    <n v="20.528749750000003"/>
    <n v="0"/>
    <n v="142.80374975000001"/>
    <n v="147.26"/>
    <n v="333"/>
    <n v="11694.84"/>
    <n v="189.28374975000003"/>
    <n v="0"/>
  </r>
  <r>
    <x v="7"/>
    <s v="507 KAVERI BUCKET 7L (M BEZ)"/>
    <s v="Bucket"/>
    <s v="Finished Good"/>
    <s v="Pcs."/>
    <n v="365"/>
    <n v="398"/>
    <n v="643"/>
    <n v="125.73"/>
    <n v="18319.07"/>
    <n v="0"/>
    <n v="0"/>
    <n v="0"/>
    <n v="0"/>
    <n v="39"/>
    <n v="2734.68"/>
    <n v="0"/>
    <n v="0"/>
    <n v="0"/>
    <n v="0"/>
    <n v="255.91399999999999"/>
    <n v="0"/>
    <n v="0"/>
    <n v="0"/>
    <n v="0"/>
    <n v="15.522"/>
    <n v="604"/>
    <n v="17207.96"/>
    <n v="110.208"/>
    <n v="0"/>
  </r>
  <r>
    <x v="7"/>
    <s v="507 KAVERI BUCKET 7L (M.WT)"/>
    <s v="Bucket"/>
    <s v="Finished Good"/>
    <s v="Pcs."/>
    <n v="365"/>
    <n v="398"/>
    <n v="37"/>
    <n v="125.88"/>
    <n v="1371.56"/>
    <n v="0"/>
    <n v="0"/>
    <n v="200"/>
    <n v="7747.97"/>
    <n v="41"/>
    <n v="2874.92"/>
    <n v="0"/>
    <n v="0"/>
    <n v="0"/>
    <n v="0"/>
    <n v="14.726000000000001"/>
    <n v="73"/>
    <n v="12.255970000000001"/>
    <n v="10"/>
    <n v="95.255970000000005"/>
    <n v="16.318000000000001"/>
    <n v="196"/>
    <n v="7531.19"/>
    <n v="204.81796999999997"/>
    <n v="0"/>
  </r>
  <r>
    <x v="7"/>
    <s v="507 KAVERI BUCKET 7L (OR)"/>
    <s v="Bucket"/>
    <s v="Finished Good"/>
    <s v="Pcs."/>
    <n v="365"/>
    <n v="398"/>
    <n v="-24"/>
    <n v="90.13"/>
    <n v="-854.14"/>
    <n v="0"/>
    <n v="0"/>
    <n v="0"/>
    <n v="0"/>
    <n v="24"/>
    <n v="1860.2"/>
    <n v="0"/>
    <n v="0"/>
    <n v="0"/>
    <n v="0"/>
    <n v="-9.5519999999999996"/>
    <n v="0"/>
    <n v="0"/>
    <n v="130"/>
    <n v="130"/>
    <n v="9.5519999999999996"/>
    <n v="-48"/>
    <n v="-2714.34"/>
    <n v="210.578"/>
    <n v="0"/>
  </r>
  <r>
    <x v="7"/>
    <s v="507 KAVERI BUCKET 7L (PINK)"/>
    <s v="Bucket"/>
    <s v="Finished Good"/>
    <s v="Pcs."/>
    <n v="365"/>
    <n v="398"/>
    <n v="173"/>
    <n v="9.99"/>
    <n v="4888.9799999999996"/>
    <n v="0"/>
    <n v="0"/>
    <n v="400"/>
    <n v="16257.81"/>
    <n v="226"/>
    <n v="16286.2"/>
    <n v="0"/>
    <n v="0"/>
    <n v="0"/>
    <n v="0"/>
    <n v="68.853999999999999"/>
    <n v="146"/>
    <n v="24.511940000000003"/>
    <n v="0"/>
    <n v="170.51194000000001"/>
    <n v="89.947999999999993"/>
    <n v="347"/>
    <n v="13031.3"/>
    <n v="90.553940000000026"/>
    <n v="0"/>
  </r>
  <r>
    <x v="7"/>
    <s v="507 KAVERI BUCKET 7L (SIL)"/>
    <s v="Bucket"/>
    <s v="Finished Good"/>
    <s v="Pcs."/>
    <n v="365"/>
    <n v="398"/>
    <n v="300"/>
    <n v="160.72"/>
    <n v="8487"/>
    <n v="0"/>
    <n v="0"/>
    <n v="0"/>
    <n v="0"/>
    <n v="120"/>
    <n v="8340"/>
    <n v="0"/>
    <n v="0"/>
    <n v="0"/>
    <n v="0"/>
    <n v="119.4"/>
    <n v="0"/>
    <n v="0"/>
    <n v="0"/>
    <n v="0"/>
    <n v="47.76"/>
    <n v="180"/>
    <n v="5092.2"/>
    <n v="112.96000000000001"/>
    <n v="0"/>
  </r>
  <r>
    <x v="7"/>
    <s v="508.GARB. BKT.13L.W. LID (BL.)"/>
    <s v="Housekeeping"/>
    <s v="Trading"/>
    <s v="Pcs."/>
    <m/>
    <n v="0"/>
    <n v="1"/>
    <n v="0.05"/>
    <n v="111.02"/>
    <n v="0"/>
    <n v="0"/>
    <n v="0"/>
    <n v="0"/>
    <n v="0"/>
    <n v="0"/>
    <n v="0"/>
    <n v="0"/>
    <n v="0"/>
    <n v="0"/>
    <n v="0"/>
    <n v="0"/>
    <n v="0"/>
    <n v="0"/>
    <n v="0"/>
    <n v="0"/>
    <n v="1"/>
    <n v="111.02"/>
    <n v="0.05"/>
    <n v="0"/>
  </r>
  <r>
    <x v="7"/>
    <s v="508.GARB. BKT.13L.W.LID (B)"/>
    <s v="Housekeeping"/>
    <s v="Finished Good"/>
    <s v="Pcs."/>
    <n v="590"/>
    <n v="643"/>
    <n v="-55"/>
    <n v="1.65"/>
    <n v="-6542.2"/>
    <n v="0"/>
    <n v="0"/>
    <n v="0"/>
    <n v="0"/>
    <n v="35"/>
    <n v="4169.5"/>
    <n v="0"/>
    <n v="0"/>
    <n v="0"/>
    <n v="0"/>
    <n v="-35.365000000000002"/>
    <n v="0"/>
    <n v="0"/>
    <n v="30"/>
    <n v="30"/>
    <n v="22.504999999999999"/>
    <n v="-90"/>
    <n v="-10711.7"/>
    <n v="9.1449999999999996"/>
    <n v="0"/>
  </r>
  <r>
    <x v="7"/>
    <s v="508.GARB.BKT.13L. W.LID (M.B.)"/>
    <s v="Housekeeping"/>
    <s v="Finished Good"/>
    <s v="Pcs."/>
    <n v="590"/>
    <n v="643"/>
    <n v="-15"/>
    <n v="25.47"/>
    <n v="-1665.3"/>
    <n v="0"/>
    <n v="0"/>
    <n v="0"/>
    <n v="0"/>
    <n v="44"/>
    <n v="4925.84"/>
    <n v="0"/>
    <n v="0"/>
    <n v="0"/>
    <n v="0"/>
    <n v="-9.6449999999999996"/>
    <n v="0"/>
    <n v="0"/>
    <n v="10"/>
    <n v="10"/>
    <n v="28.292000000000002"/>
    <n v="-59"/>
    <n v="-6591.14"/>
    <n v="7.1779999999999973"/>
    <n v="0"/>
  </r>
  <r>
    <x v="7"/>
    <s v="508.GARB.BKT.13L. W.LID (P)"/>
    <s v="Housekeeping"/>
    <s v="Finished Good"/>
    <s v="Pcs."/>
    <n v="590"/>
    <n v="643"/>
    <n v="-40"/>
    <n v="73.48"/>
    <n v="-4876.8999999999996"/>
    <n v="0"/>
    <n v="0"/>
    <n v="0"/>
    <n v="0"/>
    <n v="15"/>
    <n v="1949.1"/>
    <n v="0"/>
    <n v="0"/>
    <n v="0"/>
    <n v="0"/>
    <n v="-25.72"/>
    <n v="0"/>
    <n v="0"/>
    <n v="0"/>
    <n v="0"/>
    <n v="9.6449999999999996"/>
    <n v="-55"/>
    <n v="-6826"/>
    <n v="63.835000000000008"/>
    <n v="0"/>
  </r>
  <r>
    <x v="7"/>
    <s v="508.GARB.BKT.13L.W. LID (S)"/>
    <s v="Housekeeping"/>
    <s v="Finished Good"/>
    <s v="Pcs."/>
    <n v="590"/>
    <n v="643"/>
    <n v="-65"/>
    <n v="1.97"/>
    <n v="-7345.2"/>
    <n v="0"/>
    <n v="0"/>
    <n v="0"/>
    <n v="0"/>
    <n v="0"/>
    <n v="0"/>
    <n v="0"/>
    <n v="0"/>
    <n v="0"/>
    <n v="0"/>
    <n v="-41.795000000000002"/>
    <n v="0"/>
    <n v="0"/>
    <n v="10"/>
    <n v="10"/>
    <n v="0"/>
    <n v="-65"/>
    <n v="-7345.2"/>
    <n v="11.97"/>
    <n v="0"/>
  </r>
  <r>
    <x v="7"/>
    <s v="508.GARB.BKT.13L.W.LID ( GR)"/>
    <s v="Housekeeping"/>
    <s v="Finished Good"/>
    <s v="Pcs."/>
    <n v="590"/>
    <n v="643"/>
    <n v="0"/>
    <n v="13.1"/>
    <n v="0"/>
    <n v="0"/>
    <n v="0"/>
    <n v="0"/>
    <n v="0"/>
    <n v="4"/>
    <n v="485.04"/>
    <n v="0"/>
    <n v="0"/>
    <n v="0"/>
    <n v="0"/>
    <n v="0"/>
    <n v="0"/>
    <n v="0"/>
    <n v="0"/>
    <n v="0"/>
    <n v="2.5720000000000001"/>
    <n v="-4"/>
    <n v="-485.04"/>
    <n v="10.527999999999999"/>
    <n v="0"/>
  </r>
  <r>
    <x v="7"/>
    <s v="508.GARB.BKT.13L.W.LID (M.W.)"/>
    <s v="Housekeeping"/>
    <s v="Finished Good"/>
    <s v="Pcs."/>
    <n v="590"/>
    <n v="643"/>
    <n v="-15"/>
    <n v="8.36"/>
    <n v="-1665.3"/>
    <n v="0"/>
    <n v="0"/>
    <n v="0"/>
    <n v="0"/>
    <n v="4"/>
    <n v="485.04"/>
    <n v="0"/>
    <n v="0"/>
    <n v="0"/>
    <n v="0"/>
    <n v="-9.6449999999999996"/>
    <n v="0"/>
    <n v="0"/>
    <n v="10"/>
    <n v="10"/>
    <n v="2.5720000000000001"/>
    <n v="-19"/>
    <n v="-2150.34"/>
    <n v="15.788"/>
    <n v="0"/>
  </r>
  <r>
    <x v="7"/>
    <s v="510 YAMUNA BUCKET 10L ( M.WT)"/>
    <s v="Bucket"/>
    <s v="Finished Good"/>
    <s v="Pcs."/>
    <n v="500"/>
    <n v="545"/>
    <n v="547"/>
    <n v="333.72"/>
    <n v="24707.99"/>
    <n v="0"/>
    <n v="0"/>
    <n v="0"/>
    <n v="0"/>
    <n v="199"/>
    <n v="17623.29"/>
    <n v="0"/>
    <n v="0"/>
    <n v="0"/>
    <n v="0"/>
    <n v="298.11500000000001"/>
    <n v="0"/>
    <n v="0"/>
    <n v="0"/>
    <n v="0"/>
    <n v="108.455"/>
    <n v="348"/>
    <n v="15719.16"/>
    <n v="225.26500000000004"/>
    <n v="0"/>
  </r>
  <r>
    <x v="7"/>
    <s v="510 YAMUNA BUCKET 10L (BLUE)"/>
    <s v="Bucket"/>
    <s v="Finished Good"/>
    <s v="Pcs."/>
    <n v="500"/>
    <n v="545"/>
    <n v="1379"/>
    <n v="955.6"/>
    <n v="65256.49"/>
    <n v="0"/>
    <n v="0"/>
    <n v="555"/>
    <n v="28914.14"/>
    <n v="544"/>
    <n v="48222.54"/>
    <n v="0"/>
    <n v="0"/>
    <n v="0"/>
    <n v="0"/>
    <n v="751.55499999999995"/>
    <n v="277.5"/>
    <n v="46.589475"/>
    <n v="0"/>
    <n v="324.08947499999999"/>
    <n v="296.48"/>
    <n v="1390"/>
    <n v="68680.850000000006"/>
    <n v="983.20947500000011"/>
    <n v="0"/>
  </r>
  <r>
    <x v="7"/>
    <s v="510 YAMUNA BUCKET 10L (M. BEZ)"/>
    <s v="Bucket"/>
    <s v="Finished Good"/>
    <s v="Pcs."/>
    <n v="500"/>
    <n v="545"/>
    <n v="511"/>
    <n v="316.64"/>
    <n v="23764.13"/>
    <n v="0"/>
    <n v="0"/>
    <n v="0"/>
    <n v="0"/>
    <n v="214"/>
    <n v="19037.189999999999"/>
    <n v="0"/>
    <n v="0"/>
    <n v="0"/>
    <n v="0"/>
    <n v="278.495"/>
    <n v="0"/>
    <n v="0"/>
    <n v="0"/>
    <n v="0"/>
    <n v="116.63"/>
    <n v="297"/>
    <n v="14097.75"/>
    <n v="200.01"/>
    <n v="0"/>
  </r>
  <r>
    <x v="7"/>
    <s v="510 YAMUNA BUCKET 10L (ORG)"/>
    <s v="Bucket"/>
    <s v="Finished Good"/>
    <s v="Pcs."/>
    <n v="500"/>
    <n v="545"/>
    <n v="506"/>
    <n v="315.54000000000002"/>
    <n v="23035.82"/>
    <n v="0"/>
    <n v="0"/>
    <n v="0"/>
    <n v="0"/>
    <n v="79"/>
    <n v="6937.59"/>
    <n v="0"/>
    <n v="0"/>
    <n v="0"/>
    <n v="0"/>
    <n v="275.77"/>
    <n v="0"/>
    <n v="0"/>
    <n v="0"/>
    <n v="0"/>
    <n v="43.055"/>
    <n v="427"/>
    <n v="19467.39"/>
    <n v="272.48500000000001"/>
    <n v="0"/>
  </r>
  <r>
    <x v="7"/>
    <s v="510 YAMUNA BUCKET 10L (PINK)"/>
    <s v="Bucket"/>
    <s v="Finished Good"/>
    <s v="Pcs."/>
    <n v="500"/>
    <n v="545"/>
    <n v="794"/>
    <n v="478.05"/>
    <n v="36034.120000000003"/>
    <n v="0"/>
    <n v="0"/>
    <n v="2170"/>
    <n v="131558.16"/>
    <n v="360"/>
    <n v="31891.5"/>
    <n v="0"/>
    <n v="0"/>
    <n v="0"/>
    <n v="0"/>
    <n v="432.73"/>
    <n v="1085"/>
    <n v="182.16065000000003"/>
    <n v="0"/>
    <n v="1267.16065"/>
    <n v="196.2"/>
    <n v="2604"/>
    <n v="149862.94"/>
    <n v="1549.0106499999999"/>
    <n v="0"/>
  </r>
  <r>
    <x v="7"/>
    <s v="510 YAMUNA BUCKET 10L (SILVER)"/>
    <s v="Bucket"/>
    <s v="Finished Good"/>
    <s v="Pcs."/>
    <n v="500"/>
    <n v="545"/>
    <n v="376"/>
    <n v="280.35000000000002"/>
    <n v="17304.75"/>
    <n v="0"/>
    <n v="0"/>
    <n v="168"/>
    <n v="5552.91"/>
    <n v="214"/>
    <n v="18944.79"/>
    <n v="0"/>
    <n v="0"/>
    <n v="0"/>
    <n v="0"/>
    <n v="204.92"/>
    <n v="84"/>
    <n v="14.10276"/>
    <n v="0"/>
    <n v="98.102760000000004"/>
    <n v="116.63"/>
    <n v="330"/>
    <n v="13405.93"/>
    <n v="261.82276000000002"/>
    <n v="0"/>
  </r>
  <r>
    <x v="7"/>
    <s v="515 GODAVARI BUCKET 15L (BLUE)"/>
    <s v="Bucket"/>
    <s v="Finished Good"/>
    <s v="Pcs."/>
    <n v="705"/>
    <n v="768"/>
    <n v="376"/>
    <n v="1220.96"/>
    <n v="23749.89"/>
    <n v="0"/>
    <n v="0"/>
    <n v="0"/>
    <n v="0"/>
    <n v="360"/>
    <n v="39373.199999999997"/>
    <n v="0"/>
    <n v="0"/>
    <n v="0"/>
    <n v="0"/>
    <n v="288.76799999999997"/>
    <n v="0"/>
    <n v="0"/>
    <n v="360"/>
    <n v="360"/>
    <n v="276.48"/>
    <n v="16"/>
    <n v="1361.4"/>
    <n v="1304.48"/>
    <n v="0"/>
  </r>
  <r>
    <x v="7"/>
    <s v="515 GODAVARI BUCKET 15L (M WT.)"/>
    <s v="Bucket"/>
    <s v="Finished Good"/>
    <s v="Pcs."/>
    <n v="705"/>
    <n v="768"/>
    <n v="201"/>
    <n v="784.49"/>
    <n v="12803.7"/>
    <n v="0"/>
    <n v="0"/>
    <n v="0"/>
    <n v="0"/>
    <n v="60"/>
    <n v="6504"/>
    <n v="0"/>
    <n v="0"/>
    <n v="0"/>
    <n v="0"/>
    <n v="154.36799999999999"/>
    <n v="0"/>
    <n v="0"/>
    <n v="210"/>
    <n v="210"/>
    <n v="46.08"/>
    <n v="141"/>
    <n v="8981.7000000000007"/>
    <n v="948.41"/>
    <n v="0"/>
  </r>
  <r>
    <x v="7"/>
    <s v="515 GODAVARI BUCKET 15L (M.BEZ)"/>
    <s v="Bucket"/>
    <s v="Finished Good"/>
    <s v="Pcs."/>
    <n v="705"/>
    <n v="768"/>
    <n v="257"/>
    <n v="700.4"/>
    <n v="15250.38"/>
    <n v="0"/>
    <n v="0"/>
    <n v="0"/>
    <n v="0"/>
    <n v="124"/>
    <n v="13585.2"/>
    <n v="0"/>
    <n v="0"/>
    <n v="0"/>
    <n v="0"/>
    <n v="197.376"/>
    <n v="0"/>
    <n v="0"/>
    <n v="130"/>
    <n v="130"/>
    <n v="95.231999999999999"/>
    <n v="133"/>
    <n v="7892.22"/>
    <n v="735.16800000000001"/>
    <n v="0"/>
  </r>
  <r>
    <x v="7"/>
    <s v="515 GODAVARI BUCKET 15L (ORANGE)"/>
    <s v="Bucket"/>
    <s v="Finished Good"/>
    <s v="Pcs."/>
    <n v="705"/>
    <n v="768"/>
    <n v="298"/>
    <n v="281.69"/>
    <n v="17868.080000000002"/>
    <n v="0"/>
    <n v="0"/>
    <n v="0"/>
    <n v="0"/>
    <n v="20"/>
    <n v="2447.8000000000002"/>
    <n v="0"/>
    <n v="0"/>
    <n v="0"/>
    <n v="0"/>
    <n v="228.864"/>
    <n v="0"/>
    <n v="0"/>
    <n v="0"/>
    <n v="0"/>
    <n v="15.36"/>
    <n v="278"/>
    <n v="16668.88"/>
    <n v="266.33"/>
    <n v="0"/>
  </r>
  <r>
    <x v="7"/>
    <s v="515 GODAVARI BUCKET 15L (PINK)"/>
    <s v="Bucket"/>
    <s v="Finished Good"/>
    <s v="Pcs."/>
    <n v="705"/>
    <n v="768"/>
    <n v="389"/>
    <n v="1167.3"/>
    <n v="23254.42"/>
    <n v="0"/>
    <n v="0"/>
    <n v="0"/>
    <n v="0"/>
    <n v="204"/>
    <n v="22723.200000000001"/>
    <n v="0"/>
    <n v="0"/>
    <n v="0"/>
    <n v="0"/>
    <n v="298.75200000000001"/>
    <n v="0"/>
    <n v="0"/>
    <n v="90"/>
    <n v="90"/>
    <n v="156.672"/>
    <n v="185"/>
    <n v="11059.3"/>
    <n v="1100.6279999999999"/>
    <n v="0"/>
  </r>
  <r>
    <x v="7"/>
    <s v="515 GODAVARI BUCKET 15L (SIL)"/>
    <s v="Bucket"/>
    <s v="Finished Good"/>
    <s v="Pcs."/>
    <n v="705"/>
    <n v="768"/>
    <n v="335"/>
    <n v="512.83000000000004"/>
    <n v="20036.349999999999"/>
    <n v="0"/>
    <n v="0"/>
    <n v="0"/>
    <n v="0"/>
    <n v="204"/>
    <n v="22673.200000000001"/>
    <n v="0"/>
    <n v="0"/>
    <n v="0"/>
    <n v="0"/>
    <n v="257.27999999999997"/>
    <n v="0"/>
    <n v="0"/>
    <n v="70"/>
    <n v="70"/>
    <n v="156.672"/>
    <n v="131"/>
    <n v="7835.11"/>
    <n v="426.15800000000002"/>
    <n v="0"/>
  </r>
  <r>
    <x v="7"/>
    <s v="516 DOLPHIN BKT.16L (GRAY)"/>
    <s v="Bucket"/>
    <s v="Finished Good"/>
    <s v="Pcs."/>
    <n v="450"/>
    <n v="490"/>
    <n v="195"/>
    <n v="102.66"/>
    <n v="7392.45"/>
    <n v="0"/>
    <n v="0"/>
    <n v="0"/>
    <n v="0"/>
    <n v="0"/>
    <n v="0"/>
    <n v="0"/>
    <n v="0"/>
    <n v="0"/>
    <n v="0"/>
    <n v="95.55"/>
    <n v="0"/>
    <n v="0"/>
    <n v="0"/>
    <n v="0"/>
    <n v="0"/>
    <n v="195"/>
    <n v="7392.45"/>
    <n v="102.66"/>
    <n v="0"/>
  </r>
  <r>
    <x v="7"/>
    <s v="516. DOLPHIN BKT.16 L  (P.GR.)"/>
    <s v="Bucket"/>
    <s v="Finished Good"/>
    <s v="Pcs."/>
    <n v="450"/>
    <n v="490"/>
    <n v="-138"/>
    <n v="556.95000000000005"/>
    <n v="-11807.99"/>
    <n v="0"/>
    <n v="0"/>
    <n v="0"/>
    <n v="0"/>
    <n v="38"/>
    <n v="3558.32"/>
    <n v="0"/>
    <n v="0"/>
    <n v="0"/>
    <n v="0"/>
    <n v="-67.62"/>
    <n v="0"/>
    <n v="0"/>
    <n v="120"/>
    <n v="120"/>
    <n v="18.62"/>
    <n v="-176"/>
    <n v="-15366.31"/>
    <n v="658.33"/>
    <n v="0"/>
  </r>
  <r>
    <x v="7"/>
    <s v="516. DOLPHIN BKT.16 LTR ( L.B)"/>
    <s v="Bucket"/>
    <s v="Finished Good"/>
    <s v="Pcs."/>
    <n v="450"/>
    <n v="490"/>
    <n v="184"/>
    <n v="124.38"/>
    <n v="9144.6"/>
    <n v="0"/>
    <n v="0"/>
    <n v="0"/>
    <n v="0"/>
    <n v="0"/>
    <n v="0"/>
    <n v="0"/>
    <n v="0"/>
    <n v="0"/>
    <n v="0"/>
    <n v="90.16"/>
    <n v="0"/>
    <n v="0"/>
    <n v="0"/>
    <n v="0"/>
    <n v="0"/>
    <n v="184"/>
    <n v="9144.6"/>
    <n v="124.38"/>
    <n v="0"/>
  </r>
  <r>
    <x v="7"/>
    <s v="516. DOLPHIN BKT.16 LTR (BLUE)"/>
    <s v="Bucket"/>
    <s v="Finished Good"/>
    <s v="Pcs."/>
    <n v="450"/>
    <n v="490"/>
    <n v="-32"/>
    <n v="6.45"/>
    <n v="-1559.04"/>
    <n v="0"/>
    <n v="0"/>
    <n v="0"/>
    <n v="0"/>
    <n v="0"/>
    <n v="0"/>
    <n v="0"/>
    <n v="0"/>
    <n v="0"/>
    <n v="0"/>
    <n v="-15.68"/>
    <n v="0"/>
    <n v="0"/>
    <n v="20"/>
    <n v="20"/>
    <n v="0"/>
    <n v="-32"/>
    <n v="-1559.04"/>
    <n v="26.45"/>
    <n v="0"/>
  </r>
  <r>
    <x v="7"/>
    <s v="516. DOLPHIN BKT.16 LTR (M.B)"/>
    <s v="Bucket"/>
    <s v="Finished Good"/>
    <s v="Pcs."/>
    <n v="450"/>
    <n v="490"/>
    <n v="66"/>
    <n v="41.73"/>
    <n v="2515.92"/>
    <n v="0"/>
    <n v="0"/>
    <n v="0"/>
    <n v="0"/>
    <n v="66"/>
    <n v="5768.04"/>
    <n v="0"/>
    <n v="0"/>
    <n v="0"/>
    <n v="0"/>
    <n v="32.340000000000003"/>
    <n v="0"/>
    <n v="0"/>
    <n v="50"/>
    <n v="50"/>
    <n v="32.340000000000003"/>
    <n v="0"/>
    <n v="0"/>
    <n v="59.389999999999986"/>
    <n v="0"/>
  </r>
  <r>
    <x v="7"/>
    <s v="516. DOLPHIN BKT.16 LTR (PINK)"/>
    <s v="Bucket"/>
    <s v="Finished Good"/>
    <s v="Pcs."/>
    <n v="450"/>
    <n v="490"/>
    <n v="21"/>
    <n v="46.62"/>
    <n v="787.71"/>
    <n v="0"/>
    <n v="0"/>
    <n v="0"/>
    <n v="0"/>
    <n v="24"/>
    <n v="2247.36"/>
    <n v="0"/>
    <n v="0"/>
    <n v="0"/>
    <n v="0"/>
    <n v="10.29"/>
    <n v="0"/>
    <n v="0"/>
    <n v="0"/>
    <n v="0"/>
    <n v="11.76"/>
    <n v="-3"/>
    <n v="-112.53"/>
    <n v="34.86"/>
    <n v="0"/>
  </r>
  <r>
    <x v="7"/>
    <s v="516. DOLPHIN BKT.16 LTR (SL)"/>
    <s v="Bucket"/>
    <s v="Finished Good"/>
    <s v="Pcs."/>
    <n v="450"/>
    <n v="490"/>
    <n v="290"/>
    <n v="727.84"/>
    <n v="11040.3"/>
    <n v="0"/>
    <n v="0"/>
    <n v="0"/>
    <n v="0"/>
    <n v="95"/>
    <n v="8756.9"/>
    <n v="0"/>
    <n v="0"/>
    <n v="0"/>
    <n v="0"/>
    <n v="142.1"/>
    <n v="0"/>
    <n v="0"/>
    <n v="130"/>
    <n v="130"/>
    <n v="46.55"/>
    <n v="195"/>
    <n v="7423.65"/>
    <n v="811.29000000000008"/>
    <n v="0"/>
  </r>
  <r>
    <x v="7"/>
    <s v="516.DOLPHIN BKT.16 LTR (BR)"/>
    <s v="Bucket"/>
    <s v="Finished Good"/>
    <s v="Pcs."/>
    <n v="450"/>
    <n v="490"/>
    <n v="43"/>
    <n v="2.92"/>
    <n v="4706.3500000000004"/>
    <n v="0"/>
    <n v="0"/>
    <n v="0"/>
    <n v="0"/>
    <n v="0"/>
    <n v="0"/>
    <n v="0"/>
    <n v="0"/>
    <n v="0"/>
    <n v="0"/>
    <n v="21.07"/>
    <n v="0"/>
    <n v="0"/>
    <n v="0"/>
    <n v="0"/>
    <n v="0"/>
    <n v="43"/>
    <n v="4706.3500000000004"/>
    <n v="2.92"/>
    <n v="0"/>
  </r>
  <r>
    <x v="7"/>
    <s v="516.DOLPHIN BKT.16 LTR (M.W)"/>
    <s v="Bucket"/>
    <s v="Finished Good"/>
    <s v="Pcs."/>
    <n v="450"/>
    <n v="490"/>
    <n v="192"/>
    <n v="59.03"/>
    <n v="7269.12"/>
    <n v="0"/>
    <n v="0"/>
    <n v="0"/>
    <n v="0"/>
    <n v="107"/>
    <n v="9468.3799999999992"/>
    <n v="0"/>
    <n v="0"/>
    <n v="0"/>
    <n v="0"/>
    <n v="94.08"/>
    <n v="0"/>
    <n v="0"/>
    <n v="20"/>
    <n v="20"/>
    <n v="52.43"/>
    <n v="85"/>
    <n v="3218.1"/>
    <n v="26.6"/>
    <n v="0"/>
  </r>
  <r>
    <x v="7"/>
    <s v="517 Narmada Bkt 17 L (blue)"/>
    <s v="Bucket"/>
    <s v="Finished Good"/>
    <s v="Pcs."/>
    <n v="745"/>
    <n v="812"/>
    <n v="672"/>
    <n v="624.22"/>
    <n v="44661.120000000003"/>
    <n v="0"/>
    <n v="0"/>
    <n v="0"/>
    <n v="0"/>
    <n v="220"/>
    <n v="31251.8"/>
    <n v="0"/>
    <n v="0"/>
    <n v="0"/>
    <n v="0"/>
    <n v="545.66399999999999"/>
    <n v="0"/>
    <n v="0"/>
    <n v="0"/>
    <n v="0"/>
    <n v="178.64"/>
    <n v="452"/>
    <n v="30039.919999999998"/>
    <n v="445.58000000000004"/>
    <n v="0"/>
  </r>
  <r>
    <x v="7"/>
    <s v="517 Narmada Bkt 17 L (G.Pigeon)"/>
    <s v="Bucket"/>
    <s v="Finished Good"/>
    <s v="Pcs."/>
    <n v="745"/>
    <n v="812"/>
    <n v="70"/>
    <n v="63.23"/>
    <n v="4860.8"/>
    <n v="0"/>
    <n v="0"/>
    <n v="0"/>
    <n v="0"/>
    <n v="0"/>
    <n v="0"/>
    <n v="0"/>
    <n v="0"/>
    <n v="0"/>
    <n v="0"/>
    <n v="56.84"/>
    <n v="0"/>
    <n v="0"/>
    <n v="0"/>
    <n v="0"/>
    <n v="0"/>
    <n v="70"/>
    <n v="4860.8"/>
    <n v="63.23"/>
    <n v="0"/>
  </r>
  <r>
    <x v="7"/>
    <s v="517 Narmada Bkt 17 L (Gray)"/>
    <s v="Bucket"/>
    <s v="Finished Good"/>
    <s v="Pcs."/>
    <n v="745"/>
    <n v="812"/>
    <n v="28"/>
    <n v="26.69"/>
    <n v="2605.98"/>
    <n v="0"/>
    <n v="0"/>
    <n v="0"/>
    <n v="0"/>
    <n v="0"/>
    <n v="0"/>
    <n v="0"/>
    <n v="0"/>
    <n v="0"/>
    <n v="0"/>
    <n v="22.736000000000001"/>
    <n v="0"/>
    <n v="0"/>
    <n v="0"/>
    <n v="0"/>
    <n v="0"/>
    <n v="28"/>
    <n v="2605.98"/>
    <n v="26.69"/>
    <n v="0"/>
  </r>
  <r>
    <x v="7"/>
    <s v="517 Narmada Bkt 17 L (M.Baize)"/>
    <s v="Bucket"/>
    <s v="Finished Good"/>
    <s v="Pcs."/>
    <n v="745"/>
    <n v="812"/>
    <n v="231"/>
    <n v="195.47"/>
    <n v="15093.54"/>
    <n v="0"/>
    <n v="0"/>
    <n v="0"/>
    <n v="0"/>
    <n v="120"/>
    <n v="17084.400000000001"/>
    <n v="0"/>
    <n v="0"/>
    <n v="0"/>
    <n v="0"/>
    <n v="187.572"/>
    <n v="0"/>
    <n v="0"/>
    <n v="0"/>
    <n v="0"/>
    <n v="97.44"/>
    <n v="111"/>
    <n v="7252.74"/>
    <n v="98.03"/>
    <n v="0"/>
  </r>
  <r>
    <x v="7"/>
    <s v="517 Narmada Bkt 17 L (M.white)"/>
    <s v="Bucket"/>
    <s v="Finished Good"/>
    <s v="Pcs."/>
    <n v="745"/>
    <n v="812"/>
    <n v="-75"/>
    <n v="366.97"/>
    <n v="-9909.2800000000007"/>
    <n v="0"/>
    <n v="0"/>
    <n v="0"/>
    <n v="0"/>
    <n v="60"/>
    <n v="8662.7999999999993"/>
    <n v="0"/>
    <n v="0"/>
    <n v="0"/>
    <n v="0"/>
    <n v="-60.9"/>
    <n v="0"/>
    <n v="0"/>
    <n v="250"/>
    <n v="250"/>
    <n v="48.72"/>
    <n v="-135"/>
    <n v="-18572.080000000002"/>
    <n v="568.25"/>
    <n v="0"/>
  </r>
  <r>
    <x v="7"/>
    <s v="517 Narmada Bkt 17 L (orange)"/>
    <s v="Bucket"/>
    <s v="Finished Good"/>
    <s v="Pcs."/>
    <n v="745"/>
    <n v="812"/>
    <n v="234"/>
    <n v="802.75"/>
    <n v="17049.240000000002"/>
    <n v="0"/>
    <n v="0"/>
    <n v="0"/>
    <n v="0"/>
    <n v="20"/>
    <n v="2810.4"/>
    <n v="0"/>
    <n v="0"/>
    <n v="0"/>
    <n v="0"/>
    <n v="190.00800000000001"/>
    <n v="0"/>
    <n v="0"/>
    <n v="140"/>
    <n v="140"/>
    <n v="16.239999999999998"/>
    <n v="214"/>
    <n v="15592.04"/>
    <n v="926.51"/>
    <n v="0"/>
  </r>
  <r>
    <x v="7"/>
    <s v="517 Narmada Bkt 17 L (pink)"/>
    <s v="Bucket"/>
    <s v="Finished Good"/>
    <s v="Pcs."/>
    <n v="745"/>
    <n v="812"/>
    <n v="243"/>
    <n v="449.26"/>
    <n v="15984.54"/>
    <n v="0"/>
    <n v="0"/>
    <n v="0"/>
    <n v="0"/>
    <n v="100"/>
    <n v="14235"/>
    <n v="0"/>
    <n v="0"/>
    <n v="0"/>
    <n v="0"/>
    <n v="197.316"/>
    <n v="0"/>
    <n v="0"/>
    <n v="70"/>
    <n v="70"/>
    <n v="81.2"/>
    <n v="143"/>
    <n v="9406.5400000000009"/>
    <n v="438.06"/>
    <n v="0"/>
  </r>
  <r>
    <x v="7"/>
    <s v="517 Narmada Bkt 17 L (silver)"/>
    <s v="Bucket"/>
    <s v="Finished Good"/>
    <s v="Pcs."/>
    <n v="745"/>
    <n v="812"/>
    <n v="220"/>
    <n v="227.58"/>
    <n v="14469.4"/>
    <n v="0"/>
    <n v="0"/>
    <n v="0"/>
    <n v="0"/>
    <n v="80"/>
    <n v="11386.4"/>
    <n v="0"/>
    <n v="0"/>
    <n v="0"/>
    <n v="0"/>
    <n v="178.64"/>
    <n v="0"/>
    <n v="0"/>
    <n v="0"/>
    <n v="0"/>
    <n v="64.959999999999994"/>
    <n v="140"/>
    <n v="9207.7999999999993"/>
    <n v="162.62"/>
    <n v="0"/>
  </r>
  <r>
    <x v="7"/>
    <s v="520 GANGA BUCKET 20L (BLUE)"/>
    <s v="Bucket"/>
    <s v="Finished Good"/>
    <s v="Pcs."/>
    <n v="840"/>
    <n v="916"/>
    <n v="224"/>
    <n v="654.73"/>
    <n v="15460.48"/>
    <n v="0"/>
    <n v="0"/>
    <n v="835"/>
    <n v="52381.25"/>
    <n v="278"/>
    <n v="43077.760000000002"/>
    <n v="0"/>
    <n v="0"/>
    <n v="0"/>
    <n v="0"/>
    <n v="205.184"/>
    <n v="701.4"/>
    <n v="117.75804600000001"/>
    <n v="0"/>
    <n v="819.15804600000001"/>
    <n v="254.648"/>
    <n v="781"/>
    <n v="48993.72"/>
    <n v="1219.2400460000001"/>
    <n v="0"/>
  </r>
  <r>
    <x v="7"/>
    <s v="520 GANGA BUCKET 20L (BROWN)"/>
    <s v="Bucket"/>
    <s v="Trading"/>
    <s v="Pcs."/>
    <m/>
    <n v="0"/>
    <n v="108"/>
    <n v="4.88"/>
    <n v="22572"/>
    <n v="0"/>
    <n v="0"/>
    <n v="0"/>
    <n v="0"/>
    <n v="0"/>
    <n v="0"/>
    <n v="0"/>
    <n v="0"/>
    <n v="0"/>
    <n v="0"/>
    <n v="0"/>
    <n v="0"/>
    <n v="0"/>
    <n v="0"/>
    <n v="0"/>
    <n v="0"/>
    <n v="108"/>
    <n v="22572"/>
    <n v="4.88"/>
    <n v="0"/>
  </r>
  <r>
    <x v="7"/>
    <s v="520 GANGA BUCKET 20L (M BEZ)"/>
    <s v="Bucket"/>
    <s v="Finished Good"/>
    <s v="Pcs."/>
    <n v="840"/>
    <n v="916"/>
    <n v="155"/>
    <n v="769.27"/>
    <n v="10211.4"/>
    <n v="0"/>
    <n v="0"/>
    <n v="27"/>
    <n v="1593.55"/>
    <n v="142"/>
    <n v="22390.2"/>
    <n v="0"/>
    <n v="0"/>
    <n v="0"/>
    <n v="0"/>
    <n v="141.97999999999999"/>
    <n v="22.68"/>
    <n v="3.8077452000000007"/>
    <n v="280"/>
    <n v="306.48774520000001"/>
    <n v="130.072"/>
    <n v="40"/>
    <n v="2449.9899999999998"/>
    <n v="945.68574520000004"/>
    <n v="0"/>
  </r>
  <r>
    <x v="7"/>
    <s v="520 GANGA BUCKET 20L (M WT)"/>
    <s v="Bucket"/>
    <s v="Finished Good"/>
    <s v="Pcs."/>
    <n v="840"/>
    <n v="916"/>
    <n v="265"/>
    <n v="757.57"/>
    <n v="17662.25"/>
    <n v="0"/>
    <n v="0"/>
    <n v="205"/>
    <n v="18049.36"/>
    <n v="215"/>
    <n v="33250.53"/>
    <n v="0"/>
    <n v="0"/>
    <n v="0"/>
    <n v="0"/>
    <n v="242.74"/>
    <n v="172.2"/>
    <n v="28.910657999999998"/>
    <n v="90"/>
    <n v="291.110658"/>
    <n v="196.94"/>
    <n v="255"/>
    <n v="21169.1"/>
    <n v="851.74065799999994"/>
    <n v="0"/>
  </r>
  <r>
    <x v="7"/>
    <s v="520 GANGA BUCKET 20L (OR)"/>
    <s v="Bucket"/>
    <s v="Finished Good"/>
    <s v="Pcs."/>
    <n v="840"/>
    <n v="916"/>
    <n v="298"/>
    <n v="432.79"/>
    <n v="21791.83"/>
    <n v="0"/>
    <n v="0"/>
    <n v="307"/>
    <n v="27922.7"/>
    <n v="230"/>
    <n v="32919.78"/>
    <n v="0"/>
    <n v="0"/>
    <n v="0"/>
    <n v="0"/>
    <n v="272.96800000000002"/>
    <n v="257.88"/>
    <n v="43.295473200000004"/>
    <n v="0"/>
    <n v="301.1754732"/>
    <n v="210.68"/>
    <n v="375"/>
    <n v="34019.33"/>
    <n v="523.28547320000007"/>
    <n v="0"/>
  </r>
  <r>
    <x v="7"/>
    <s v="520 GANGA BUCKET 20L (PINK)"/>
    <s v="Bucket"/>
    <s v="Finished Good"/>
    <s v="Pcs."/>
    <n v="840"/>
    <n v="916"/>
    <n v="301"/>
    <n v="522.05999999999995"/>
    <n v="21248.53"/>
    <n v="0"/>
    <n v="0"/>
    <n v="468"/>
    <n v="42676.29"/>
    <n v="262"/>
    <n v="41402.400000000001"/>
    <n v="0"/>
    <n v="0"/>
    <n v="0"/>
    <n v="0"/>
    <n v="275.71600000000001"/>
    <n v="393.12"/>
    <n v="66.000916799999999"/>
    <n v="0"/>
    <n v="459.12091680000003"/>
    <n v="239.99199999999999"/>
    <n v="507"/>
    <n v="45652.160000000003"/>
    <n v="741.18891680000002"/>
    <n v="0"/>
  </r>
  <r>
    <x v="7"/>
    <s v="520 GANGA BUCKET 20L (SIL)"/>
    <s v="Bucket"/>
    <s v="Finished Good"/>
    <s v="Pcs."/>
    <n v="840"/>
    <n v="916"/>
    <n v="185"/>
    <n v="396.16"/>
    <n v="12637.03"/>
    <n v="0"/>
    <n v="0"/>
    <n v="263"/>
    <n v="20910.509999999998"/>
    <n v="171"/>
    <n v="26651.49"/>
    <n v="0"/>
    <n v="0"/>
    <n v="0"/>
    <n v="0"/>
    <n v="169.46"/>
    <n v="220.92"/>
    <n v="37.090258800000001"/>
    <n v="30"/>
    <n v="288.01025879999997"/>
    <n v="156.636"/>
    <n v="277"/>
    <n v="22206.39"/>
    <n v="527.53425880000009"/>
    <n v="0"/>
  </r>
  <r>
    <x v="7"/>
    <s v="565 Parrot Showel Dustpan"/>
    <s v="FRISCH"/>
    <s v="Finished Good"/>
    <s v="Pcs."/>
    <n v="110"/>
    <n v="120"/>
    <n v="162"/>
    <n v="90.87"/>
    <n v="2521.35"/>
    <n v="0"/>
    <n v="0"/>
    <n v="0"/>
    <n v="0"/>
    <n v="0"/>
    <n v="0"/>
    <n v="0"/>
    <n v="0"/>
    <n v="0"/>
    <n v="0"/>
    <n v="19.440000000000001"/>
    <n v="0"/>
    <n v="0"/>
    <n v="0"/>
    <n v="0"/>
    <n v="0"/>
    <n v="162"/>
    <n v="2521.35"/>
    <n v="90.87"/>
    <n v="0"/>
  </r>
  <r>
    <x v="7"/>
    <s v="602 Mini Super Clean With Patti"/>
    <s v="Housekeeping"/>
    <s v="Finished Good"/>
    <s v="Pcs."/>
    <n v="80"/>
    <n v="87"/>
    <n v="2661"/>
    <n v="162.44"/>
    <n v="24775.7"/>
    <n v="0"/>
    <n v="0"/>
    <n v="0"/>
    <n v="0"/>
    <n v="1522"/>
    <n v="33096.26"/>
    <n v="0"/>
    <n v="0"/>
    <n v="0"/>
    <n v="0"/>
    <n v="231.50700000000001"/>
    <n v="0"/>
    <n v="0"/>
    <n v="0"/>
    <n v="0"/>
    <n v="132.41399999999999"/>
    <n v="1139"/>
    <n v="11686.5"/>
    <n v="30.02600000000001"/>
    <n v="0"/>
  </r>
  <r>
    <x v="7"/>
    <s v="603 Super Clean"/>
    <s v="Housekeeping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603 Super Clean With Patti"/>
    <s v="Housekeeping"/>
    <s v="Finished Good"/>
    <s v="Pcs."/>
    <n v="110"/>
    <n v="120"/>
    <n v="4373"/>
    <n v="498.63"/>
    <n v="53022.42"/>
    <n v="0"/>
    <n v="0"/>
    <n v="0"/>
    <n v="0"/>
    <n v="1810"/>
    <n v="45609.279999999999"/>
    <n v="0"/>
    <n v="0"/>
    <n v="0"/>
    <n v="0"/>
    <n v="524.76"/>
    <n v="0"/>
    <n v="0"/>
    <n v="0"/>
    <n v="0"/>
    <n v="217.2"/>
    <n v="2563"/>
    <n v="31845.42"/>
    <n v="281.43"/>
    <n v="0"/>
  </r>
  <r>
    <x v="7"/>
    <s v="606 MISS CLEAN DUSTPAN(MIX)"/>
    <s v="Housekeeping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7 Ltr Bkt Only Handle(blue)"/>
    <s v="Component"/>
    <s v="Trading"/>
    <s v="Pcs."/>
    <m/>
    <n v="0"/>
    <n v="155"/>
    <n v="7.18"/>
    <n v="724.99"/>
    <n v="0"/>
    <n v="0"/>
    <n v="600"/>
    <n v="2967.08"/>
    <n v="0"/>
    <n v="0"/>
    <n v="335"/>
    <n v="56.534599999999998"/>
    <n v="391.53460000000001"/>
    <n v="1658.25"/>
    <n v="0"/>
    <n v="0"/>
    <n v="0"/>
    <n v="0"/>
    <n v="0"/>
    <n v="0"/>
    <n v="420"/>
    <n v="2035.45"/>
    <n v="7.18"/>
    <n v="0"/>
  </r>
  <r>
    <x v="7"/>
    <s v="7 Ltr Bkt Only Handle(M.baize)"/>
    <s v="Component"/>
    <s v="Trading"/>
    <s v="Pcs."/>
    <m/>
    <n v="0"/>
    <n v="74"/>
    <n v="30.11"/>
    <n v="321.42"/>
    <n v="0"/>
    <n v="0"/>
    <n v="0"/>
    <n v="0"/>
    <n v="0"/>
    <n v="0"/>
    <n v="0"/>
    <n v="0"/>
    <n v="0"/>
    <n v="0"/>
    <n v="0"/>
    <n v="0"/>
    <n v="0"/>
    <n v="0"/>
    <n v="0"/>
    <n v="0"/>
    <n v="74"/>
    <n v="321.42"/>
    <n v="30.11"/>
    <n v="0"/>
  </r>
  <r>
    <x v="7"/>
    <s v="7 Ltr Bkt Only Handle(M.white)"/>
    <s v="Component"/>
    <s v="Trading"/>
    <s v="Pcs."/>
    <m/>
    <n v="0"/>
    <n v="668"/>
    <n v="13.05"/>
    <n v="2419.96"/>
    <n v="0"/>
    <n v="0"/>
    <n v="280"/>
    <n v="1339.24"/>
    <n v="0"/>
    <n v="0"/>
    <n v="200"/>
    <n v="33.752000000000002"/>
    <n v="233.75200000000001"/>
    <n v="956"/>
    <n v="0"/>
    <n v="0"/>
    <n v="0"/>
    <n v="0"/>
    <n v="0"/>
    <n v="0"/>
    <n v="748"/>
    <n v="2802.6"/>
    <n v="13.05"/>
    <n v="0"/>
  </r>
  <r>
    <x v="7"/>
    <s v="7 Ltr Bkt Only Handle(pink)"/>
    <s v="Component"/>
    <s v="Trading"/>
    <s v="Pcs."/>
    <m/>
    <n v="0"/>
    <n v="888"/>
    <n v="30.93"/>
    <n v="4183.67"/>
    <n v="0"/>
    <n v="0"/>
    <n v="530"/>
    <n v="2622.93"/>
    <n v="0"/>
    <n v="0"/>
    <n v="400"/>
    <n v="67.504000000000005"/>
    <n v="467.50400000000002"/>
    <n v="1980"/>
    <n v="0"/>
    <n v="0"/>
    <n v="0"/>
    <n v="0"/>
    <n v="0"/>
    <n v="0"/>
    <n v="1018"/>
    <n v="4827.03"/>
    <n v="30.93"/>
    <n v="0"/>
  </r>
  <r>
    <x v="7"/>
    <s v="7 Ltr Bkt Only Handle(silver)"/>
    <s v="Component"/>
    <s v="Trading"/>
    <s v="Pcs."/>
    <m/>
    <n v="0"/>
    <n v="182"/>
    <n v="10.16"/>
    <n v="858.71"/>
    <n v="0"/>
    <n v="0"/>
    <n v="320"/>
    <n v="1575.98"/>
    <n v="0"/>
    <n v="0"/>
    <n v="0"/>
    <n v="0"/>
    <n v="0"/>
    <n v="0"/>
    <n v="0"/>
    <n v="0"/>
    <n v="0"/>
    <n v="0"/>
    <n v="0"/>
    <n v="0"/>
    <n v="502"/>
    <n v="2434.69"/>
    <n v="10.16"/>
    <n v="0"/>
  </r>
  <r>
    <x v="7"/>
    <s v="7 Ltr Only Handle (orange)"/>
    <s v="Component"/>
    <s v="Trading"/>
    <s v="Pcs."/>
    <m/>
    <n v="0"/>
    <n v="487"/>
    <n v="20.41"/>
    <n v="1504.31"/>
    <n v="0"/>
    <n v="0"/>
    <n v="240"/>
    <n v="629.74"/>
    <n v="0"/>
    <n v="0"/>
    <n v="0"/>
    <n v="0"/>
    <n v="0"/>
    <n v="0"/>
    <n v="0"/>
    <n v="0"/>
    <n v="0"/>
    <n v="0"/>
    <n v="0"/>
    <n v="0"/>
    <n v="727"/>
    <n v="2134.0500000000002"/>
    <n v="20.41"/>
    <n v="0"/>
  </r>
  <r>
    <x v="7"/>
    <s v="702 MULTIPURPOSE STAND"/>
    <s v="Kitchenware"/>
    <s v="Finished Good"/>
    <s v="Pcs."/>
    <n v="190"/>
    <n v="207"/>
    <n v="154"/>
    <n v="286.49"/>
    <n v="7776.48"/>
    <n v="0"/>
    <n v="0"/>
    <n v="400"/>
    <n v="2400"/>
    <n v="392"/>
    <n v="27904.28"/>
    <n v="0"/>
    <n v="0"/>
    <n v="0"/>
    <n v="0"/>
    <n v="31.878"/>
    <n v="76"/>
    <n v="12.759640000000001"/>
    <n v="70"/>
    <n v="158.75963999999999"/>
    <n v="81.144000000000005"/>
    <n v="162"/>
    <n v="7824.48"/>
    <n v="364.10563999999999"/>
    <n v="0"/>
  </r>
  <r>
    <x v="7"/>
    <s v="704 Annapurna Bowl (M.baize)"/>
    <s v="Kitchenware"/>
    <s v="Finished Good"/>
    <s v="Pcs."/>
    <n v="20"/>
    <n v="22"/>
    <n v="1540"/>
    <n v="91.43"/>
    <n v="6606.6"/>
    <n v="0"/>
    <n v="0"/>
    <n v="0"/>
    <n v="0"/>
    <n v="10"/>
    <n v="49.1"/>
    <n v="0"/>
    <n v="0"/>
    <n v="0"/>
    <n v="0"/>
    <n v="33.880000000000003"/>
    <n v="0"/>
    <n v="0"/>
    <n v="0"/>
    <n v="0"/>
    <n v="0.22"/>
    <n v="1530"/>
    <n v="6557.5"/>
    <n v="91.210000000000008"/>
    <n v="0"/>
  </r>
  <r>
    <x v="7"/>
    <s v="704 ANNAPURNA BOWL (WHITE)"/>
    <s v="Kitchenware"/>
    <s v="Finished Good"/>
    <s v="Pcs."/>
    <n v="20"/>
    <n v="22"/>
    <n v="1319"/>
    <n v="89.18"/>
    <n v="0"/>
    <n v="0"/>
    <n v="0"/>
    <n v="0"/>
    <n v="0"/>
    <n v="0"/>
    <n v="0"/>
    <n v="0"/>
    <n v="0"/>
    <n v="0"/>
    <n v="0"/>
    <n v="29.018000000000001"/>
    <n v="0"/>
    <n v="0"/>
    <n v="0"/>
    <n v="0"/>
    <n v="0"/>
    <n v="1319"/>
    <n v="0"/>
    <n v="89.18"/>
    <n v="0"/>
  </r>
  <r>
    <x v="7"/>
    <s v="704 ANNAPURNA BOWL (YELLOW)"/>
    <s v="Kitchenware"/>
    <s v="Finished Good"/>
    <s v="Pcs."/>
    <n v="20"/>
    <n v="22"/>
    <n v="1175"/>
    <n v="72.150000000000006"/>
    <n v="0"/>
    <n v="0"/>
    <n v="0"/>
    <n v="0"/>
    <n v="0"/>
    <n v="15"/>
    <n v="73.650000000000006"/>
    <n v="0"/>
    <n v="0"/>
    <n v="0"/>
    <n v="0"/>
    <n v="25.85"/>
    <n v="0"/>
    <n v="0"/>
    <n v="0"/>
    <n v="0"/>
    <n v="0.33"/>
    <n v="1160"/>
    <n v="-73.650000000000006"/>
    <n v="71.820000000000007"/>
    <n v="0"/>
  </r>
  <r>
    <x v="7"/>
    <s v="708 Pot Stand (Small) (Brown)"/>
    <s v="Kitchenware"/>
    <s v="Finished Good"/>
    <s v="Pcs."/>
    <n v="135"/>
    <n v="147"/>
    <n v="144"/>
    <n v="8.92"/>
    <n v="2606.19"/>
    <n v="0"/>
    <n v="0"/>
    <n v="350"/>
    <n v="5787.61"/>
    <n v="159"/>
    <n v="5440.16"/>
    <n v="0"/>
    <n v="0"/>
    <n v="0"/>
    <n v="0"/>
    <n v="21.167999999999999"/>
    <n v="47.25"/>
    <n v="7.9328025000000002"/>
    <n v="0"/>
    <n v="55.182802500000001"/>
    <n v="23.373000000000001"/>
    <n v="335"/>
    <n v="5764.57"/>
    <n v="40.729802499999991"/>
    <n v="0"/>
  </r>
  <r>
    <x v="7"/>
    <s v="708 Pot Stand (Small) (M.BAIZE)"/>
    <s v="Kitchenware"/>
    <s v="Finished Good"/>
    <s v="Pcs."/>
    <n v="135"/>
    <n v="147"/>
    <n v="163"/>
    <n v="30.26"/>
    <n v="2862.46"/>
    <n v="0"/>
    <n v="0"/>
    <n v="315"/>
    <n v="5187.7700000000004"/>
    <n v="40"/>
    <n v="1474.4"/>
    <n v="0"/>
    <n v="0"/>
    <n v="0"/>
    <n v="0"/>
    <n v="23.960999999999999"/>
    <n v="42.524999999999999"/>
    <n v="7.1395222499999997"/>
    <n v="0"/>
    <n v="49.664522249999997"/>
    <n v="5.88"/>
    <n v="438"/>
    <n v="7391.47"/>
    <n v="74.04452225"/>
    <n v="0"/>
  </r>
  <r>
    <x v="7"/>
    <s v="708 Pot Stand (Small) (M.WHITE)"/>
    <s v="Kitchenware"/>
    <s v="Finished Good"/>
    <s v="Pcs."/>
    <n v="135"/>
    <n v="147"/>
    <n v="173"/>
    <n v="57.26"/>
    <n v="2484.13"/>
    <n v="0"/>
    <n v="0"/>
    <n v="302"/>
    <n v="5029.09"/>
    <n v="26"/>
    <n v="947.44"/>
    <n v="0"/>
    <n v="0"/>
    <n v="0"/>
    <n v="0"/>
    <n v="25.431000000000001"/>
    <n v="40.770000000000003"/>
    <n v="6.8448753000000009"/>
    <n v="0"/>
    <n v="47.614875300000001"/>
    <n v="3.8220000000000001"/>
    <n v="449"/>
    <n v="7080.25"/>
    <n v="101.0528753"/>
    <n v="0"/>
  </r>
  <r>
    <x v="7"/>
    <s v="708 Pot Stand (Small)(BLUE)"/>
    <s v="Kitchenware"/>
    <s v="Finished Good"/>
    <s v="Pcs."/>
    <n v="135"/>
    <n v="147"/>
    <n v="-96"/>
    <n v="182.37"/>
    <n v="-3018.62"/>
    <n v="0"/>
    <n v="0"/>
    <n v="430"/>
    <n v="7388.7"/>
    <n v="80"/>
    <n v="2569.6"/>
    <n v="0"/>
    <n v="0"/>
    <n v="0"/>
    <n v="0"/>
    <n v="-14.112"/>
    <n v="58.05"/>
    <n v="9.7460144999999994"/>
    <n v="0"/>
    <n v="67.796014499999998"/>
    <n v="11.76"/>
    <n v="254"/>
    <n v="2995.44"/>
    <n v="238.40601450000003"/>
    <n v="0"/>
  </r>
  <r>
    <x v="7"/>
    <s v="708 Pot Stand (Small)(PINK)"/>
    <s v="Kitchenware"/>
    <s v="Finished Good"/>
    <s v="Pcs."/>
    <n v="135"/>
    <n v="147"/>
    <n v="17"/>
    <n v="147.31"/>
    <n v="268.58999999999997"/>
    <n v="0"/>
    <n v="0"/>
    <n v="500"/>
    <n v="8547.85"/>
    <n v="110"/>
    <n v="3628"/>
    <n v="0"/>
    <n v="0"/>
    <n v="0"/>
    <n v="0"/>
    <n v="2.4990000000000001"/>
    <n v="67.5"/>
    <n v="11.332575000000002"/>
    <n v="0"/>
    <n v="78.832575000000006"/>
    <n v="16.170000000000002"/>
    <n v="407"/>
    <n v="6935.88"/>
    <n v="209.97257500000001"/>
    <n v="0"/>
  </r>
  <r>
    <x v="7"/>
    <s v="709 Pot Stand (BIG) (BLUE)"/>
    <s v="Kitchenware"/>
    <s v="Finished Good"/>
    <s v="Pcs."/>
    <n v="260"/>
    <n v="283"/>
    <n v="371"/>
    <n v="162.04"/>
    <n v="8054.41"/>
    <n v="0"/>
    <n v="0"/>
    <n v="0"/>
    <n v="0"/>
    <n v="115"/>
    <n v="6530.67"/>
    <n v="0"/>
    <n v="0"/>
    <n v="0"/>
    <n v="0"/>
    <n v="104.99299999999999"/>
    <n v="0"/>
    <n v="0"/>
    <n v="0"/>
    <n v="0"/>
    <n v="32.545000000000002"/>
    <n v="256"/>
    <n v="5557.76"/>
    <n v="129.495"/>
    <n v="0"/>
  </r>
  <r>
    <x v="7"/>
    <s v="709 Pot Stand (Big) (BROWN)"/>
    <s v="Kitchenware"/>
    <s v="Finished Good"/>
    <s v="Pcs."/>
    <n v="260"/>
    <n v="283"/>
    <n v="150"/>
    <n v="223.83"/>
    <n v="3165"/>
    <n v="0"/>
    <n v="0"/>
    <n v="0"/>
    <n v="0"/>
    <n v="104"/>
    <n v="5840.56"/>
    <n v="0"/>
    <n v="0"/>
    <n v="0"/>
    <n v="0"/>
    <n v="42.45"/>
    <n v="0"/>
    <n v="0"/>
    <n v="50"/>
    <n v="50"/>
    <n v="29.431999999999999"/>
    <n v="46"/>
    <n v="970.6"/>
    <n v="244.39800000000005"/>
    <n v="0"/>
  </r>
  <r>
    <x v="7"/>
    <s v="709 Pot Stand (BIG) (M.BAIZE)"/>
    <s v="Kitchenware"/>
    <s v="Finished Good"/>
    <s v="Pcs."/>
    <n v="260"/>
    <n v="283"/>
    <n v="217"/>
    <n v="19.48"/>
    <n v="5963.16"/>
    <n v="0"/>
    <n v="0"/>
    <n v="0"/>
    <n v="0"/>
    <n v="60"/>
    <n v="3452.61"/>
    <n v="0"/>
    <n v="0"/>
    <n v="0"/>
    <n v="0"/>
    <n v="61.411000000000001"/>
    <n v="0"/>
    <n v="0"/>
    <n v="30"/>
    <n v="30"/>
    <n v="16.98"/>
    <n v="157"/>
    <n v="4314.3599999999997"/>
    <n v="32.5"/>
    <n v="0"/>
  </r>
  <r>
    <x v="7"/>
    <s v="709 Pot Stand (BIG) (M.WHITE)"/>
    <s v="Kitchenware"/>
    <s v="Finished Good"/>
    <s v="Pcs."/>
    <n v="260"/>
    <n v="283"/>
    <n v="199"/>
    <n v="2.42"/>
    <n v="4795.8999999999996"/>
    <n v="0"/>
    <n v="0"/>
    <n v="0"/>
    <n v="0"/>
    <n v="39"/>
    <n v="2293.41"/>
    <n v="0"/>
    <n v="0"/>
    <n v="0"/>
    <n v="0"/>
    <n v="56.317"/>
    <n v="0"/>
    <n v="0"/>
    <n v="20"/>
    <n v="20"/>
    <n v="11.037000000000001"/>
    <n v="160"/>
    <n v="3856"/>
    <n v="11.383000000000001"/>
    <n v="0"/>
  </r>
  <r>
    <x v="7"/>
    <s v="709 Pot Stand (BIG) (PINK)"/>
    <s v="Kitchenware"/>
    <s v="Finished Good"/>
    <s v="Pcs."/>
    <n v="260"/>
    <n v="283"/>
    <n v="209"/>
    <n v="171.77"/>
    <n v="4545.75"/>
    <n v="0"/>
    <n v="0"/>
    <n v="0"/>
    <n v="0"/>
    <n v="48"/>
    <n v="2871.48"/>
    <n v="0"/>
    <n v="0"/>
    <n v="0"/>
    <n v="0"/>
    <n v="59.146999999999998"/>
    <n v="0"/>
    <n v="0"/>
    <n v="0"/>
    <n v="0"/>
    <n v="13.584"/>
    <n v="161"/>
    <n v="3501.75"/>
    <n v="158.18600000000001"/>
    <n v="0"/>
  </r>
  <r>
    <x v="7"/>
    <s v="710 Annapurna Roti Tray"/>
    <s v="Kitchenware"/>
    <s v="Finished Good"/>
    <s v="Pcs."/>
    <n v="95"/>
    <n v="104"/>
    <n v="7517"/>
    <n v="753.76"/>
    <n v="72057.58"/>
    <n v="0"/>
    <n v="0"/>
    <n v="0"/>
    <n v="0"/>
    <n v="1573"/>
    <n v="29758.19"/>
    <n v="0"/>
    <n v="0"/>
    <n v="0"/>
    <n v="0"/>
    <n v="781.76800000000003"/>
    <n v="0"/>
    <n v="0"/>
    <n v="0"/>
    <n v="0"/>
    <n v="163.59200000000001"/>
    <n v="5944"/>
    <n v="58498.32"/>
    <n v="590.16800000000001"/>
    <n v="0"/>
  </r>
  <r>
    <x v="7"/>
    <s v="713 Annapurna Plate (M. Baize)"/>
    <s v="Kitchenware"/>
    <s v="Finished Good"/>
    <s v="Pcs."/>
    <n v="254"/>
    <n v="277"/>
    <n v="348"/>
    <n v="541.30999999999995"/>
    <n v="7102.97"/>
    <n v="0"/>
    <n v="0"/>
    <n v="0"/>
    <n v="0"/>
    <n v="82"/>
    <n v="2850.84"/>
    <n v="0"/>
    <n v="0"/>
    <n v="0"/>
    <n v="0"/>
    <n v="96.396000000000001"/>
    <n v="0"/>
    <n v="0"/>
    <n v="60"/>
    <n v="60"/>
    <n v="22.713999999999999"/>
    <n v="266"/>
    <n v="4252.13"/>
    <n v="578.596"/>
    <n v="0"/>
  </r>
  <r>
    <x v="7"/>
    <s v="713 ANNAPURNA PLATE WHITE"/>
    <s v="Kitchenware"/>
    <s v="Finished Good"/>
    <s v="Pcs."/>
    <n v="254"/>
    <n v="277"/>
    <n v="1160"/>
    <n v="485.48"/>
    <n v="0"/>
    <n v="0"/>
    <n v="0"/>
    <n v="0"/>
    <n v="0"/>
    <n v="72"/>
    <n v="2521.44"/>
    <n v="0"/>
    <n v="0"/>
    <n v="0"/>
    <n v="0"/>
    <n v="321.32"/>
    <n v="0"/>
    <n v="0"/>
    <n v="230"/>
    <n v="230"/>
    <n v="19.943999999999999"/>
    <n v="1088"/>
    <n v="-2521.44"/>
    <n v="695.53600000000006"/>
    <n v="0"/>
  </r>
  <r>
    <x v="7"/>
    <s v="713 ANNAPURNA PLATE YELLOW"/>
    <s v="Kitchenware"/>
    <s v="Finished Good"/>
    <s v="Pcs."/>
    <n v="254"/>
    <n v="277"/>
    <n v="1782"/>
    <n v="66.58"/>
    <n v="0"/>
    <n v="0"/>
    <n v="0"/>
    <n v="0"/>
    <n v="0"/>
    <n v="87"/>
    <n v="3015.54"/>
    <n v="0"/>
    <n v="0"/>
    <n v="0"/>
    <n v="0"/>
    <n v="493.61399999999998"/>
    <n v="0"/>
    <n v="0"/>
    <n v="50"/>
    <n v="50"/>
    <n v="24.099"/>
    <n v="1695"/>
    <n v="-3015.54"/>
    <n v="92.480999999999995"/>
    <n v="0"/>
  </r>
  <r>
    <x v="7"/>
    <s v="801 Garbage Bkt 10 Ltr Only Lid (red)"/>
    <s v="Component"/>
    <s v="Trading"/>
    <s v="Pcs."/>
    <m/>
    <n v="0"/>
    <n v="106"/>
    <n v="5.0599999999999996"/>
    <n v="1338.54"/>
    <n v="0"/>
    <n v="0"/>
    <n v="0"/>
    <n v="0"/>
    <n v="0"/>
    <n v="0"/>
    <n v="0"/>
    <n v="0"/>
    <n v="0"/>
    <n v="0"/>
    <n v="0"/>
    <n v="0"/>
    <n v="0"/>
    <n v="0"/>
    <n v="0"/>
    <n v="0"/>
    <n v="106"/>
    <n v="1338.54"/>
    <n v="5.0599999999999996"/>
    <n v="0"/>
  </r>
  <r>
    <x v="7"/>
    <s v="801 Garbage Bkt Only Lid 10 Ltr (yellow)"/>
    <s v="Component"/>
    <s v="Trading"/>
    <s v="Pcs."/>
    <m/>
    <n v="0"/>
    <n v="25"/>
    <n v="1.81"/>
    <n v="500"/>
    <n v="0"/>
    <n v="0"/>
    <n v="0"/>
    <n v="0"/>
    <n v="0"/>
    <n v="0"/>
    <n v="0"/>
    <n v="0"/>
    <n v="0"/>
    <n v="0"/>
    <n v="0"/>
    <n v="0"/>
    <n v="0"/>
    <n v="0"/>
    <n v="0"/>
    <n v="0"/>
    <n v="25"/>
    <n v="500"/>
    <n v="1.81"/>
    <n v="0"/>
  </r>
  <r>
    <x v="7"/>
    <s v="801 NO. GARBAGE BKT 10L ONLY LID (BLK)"/>
    <s v="Component"/>
    <s v="Trading"/>
    <s v="Pcs."/>
    <m/>
    <n v="0"/>
    <n v="40"/>
    <n v="1.81"/>
    <n v="800"/>
    <n v="0"/>
    <n v="0"/>
    <n v="0"/>
    <n v="0"/>
    <n v="0"/>
    <n v="0"/>
    <n v="0"/>
    <n v="0"/>
    <n v="0"/>
    <n v="0"/>
    <n v="0"/>
    <n v="0"/>
    <n v="0"/>
    <n v="0"/>
    <n v="0"/>
    <n v="0"/>
    <n v="40"/>
    <n v="800"/>
    <n v="1.81"/>
    <n v="0"/>
  </r>
  <r>
    <x v="7"/>
    <s v="801 NO. GARBAGE BKT 10L ONLY LID (G)"/>
    <s v="Component"/>
    <s v="Finished Good"/>
    <s v="Pcs."/>
    <n v="125"/>
    <n v="136"/>
    <n v="719"/>
    <n v="32.369999999999997"/>
    <n v="14380"/>
    <n v="0"/>
    <n v="0"/>
    <n v="0"/>
    <n v="0"/>
    <n v="0"/>
    <n v="0"/>
    <n v="0"/>
    <n v="0"/>
    <n v="0"/>
    <n v="0"/>
    <n v="97.784000000000006"/>
    <n v="0"/>
    <n v="0"/>
    <n v="0"/>
    <n v="0"/>
    <n v="0"/>
    <n v="719"/>
    <n v="14380"/>
    <n v="32.369999999999997"/>
    <n v="0"/>
  </r>
  <r>
    <x v="7"/>
    <s v="801 NO. GARBAGE BKT 10L ONLY LID (S)"/>
    <s v="Component"/>
    <s v="Trading"/>
    <s v="Pcs."/>
    <m/>
    <n v="0"/>
    <n v="2118"/>
    <n v="36.159999999999997"/>
    <n v="33884.35"/>
    <n v="0"/>
    <n v="0"/>
    <n v="0"/>
    <n v="0"/>
    <n v="0"/>
    <n v="0"/>
    <n v="0"/>
    <n v="0"/>
    <n v="0"/>
    <n v="0"/>
    <n v="0"/>
    <n v="0"/>
    <n v="0"/>
    <n v="0"/>
    <n v="0"/>
    <n v="0"/>
    <n v="2118"/>
    <n v="33884.35"/>
    <n v="36.159999999999997"/>
    <n v="0"/>
  </r>
  <r>
    <x v="7"/>
    <s v="801 No. Garbage Bkt 10L Only Lid(D.Blue)"/>
    <s v="Component"/>
    <s v="Trading"/>
    <s v="Pcs."/>
    <m/>
    <n v="0"/>
    <n v="852"/>
    <n v="38.47"/>
    <n v="13699.85"/>
    <n v="0"/>
    <n v="0"/>
    <n v="0"/>
    <n v="0"/>
    <n v="0"/>
    <n v="0"/>
    <n v="0"/>
    <n v="0"/>
    <n v="0"/>
    <n v="0"/>
    <n v="0"/>
    <n v="0"/>
    <n v="0"/>
    <n v="0"/>
    <n v="0"/>
    <n v="0"/>
    <n v="852"/>
    <n v="13699.85"/>
    <n v="38.47"/>
    <n v="0"/>
  </r>
  <r>
    <x v="7"/>
    <s v="801.GARBAGE BKT 10L ONLY LID ( M.B)"/>
    <s v="Component"/>
    <s v="Trading"/>
    <s v="Pcs."/>
    <m/>
    <n v="0"/>
    <n v="911"/>
    <n v="47.18"/>
    <n v="14105.26"/>
    <n v="0"/>
    <n v="0"/>
    <n v="0"/>
    <n v="0"/>
    <n v="0"/>
    <n v="0"/>
    <n v="0"/>
    <n v="0"/>
    <n v="0"/>
    <n v="0"/>
    <n v="0"/>
    <n v="0"/>
    <n v="0"/>
    <n v="0"/>
    <n v="0"/>
    <n v="0"/>
    <n v="911"/>
    <n v="14105.26"/>
    <n v="47.18"/>
    <n v="0"/>
  </r>
  <r>
    <x v="7"/>
    <s v="801.GARBAGE BKT 10L ONLY LID (M.W.)"/>
    <s v="Component"/>
    <s v="Trading"/>
    <s v="Pcs."/>
    <m/>
    <n v="0"/>
    <n v="663"/>
    <n v="29.93"/>
    <n v="12490.08"/>
    <n v="0"/>
    <n v="0"/>
    <n v="0"/>
    <n v="0"/>
    <n v="0"/>
    <n v="0"/>
    <n v="0"/>
    <n v="0"/>
    <n v="0"/>
    <n v="0"/>
    <n v="0"/>
    <n v="0"/>
    <n v="0"/>
    <n v="0"/>
    <n v="0"/>
    <n v="0"/>
    <n v="663"/>
    <n v="12490.08"/>
    <n v="29.93"/>
    <n v="0"/>
  </r>
  <r>
    <x v="7"/>
    <s v="801.GARBAGE BKT 10L ONLY LID(B)"/>
    <s v="Component"/>
    <s v="Finished Good"/>
    <s v="Pcs."/>
    <n v="125"/>
    <n v="136"/>
    <n v="694"/>
    <n v="276.52999999999997"/>
    <n v="10730.05"/>
    <n v="0"/>
    <n v="0"/>
    <n v="0"/>
    <n v="0"/>
    <n v="0"/>
    <n v="0"/>
    <n v="0"/>
    <n v="0"/>
    <n v="0"/>
    <n v="0"/>
    <n v="94.384"/>
    <n v="0"/>
    <n v="0"/>
    <n v="0"/>
    <n v="0"/>
    <n v="0"/>
    <n v="694"/>
    <n v="10730.05"/>
    <n v="276.52999999999997"/>
    <n v="0"/>
  </r>
  <r>
    <x v="7"/>
    <s v="801.GARBAGE BKT 10L ONLY LID(P)"/>
    <s v="Component"/>
    <s v="Finished Good"/>
    <s v="Pcs."/>
    <n v="125"/>
    <n v="136"/>
    <n v="2232"/>
    <n v="154.22"/>
    <n v="35227.89"/>
    <n v="0"/>
    <n v="0"/>
    <n v="0"/>
    <n v="0"/>
    <n v="0"/>
    <n v="0"/>
    <n v="165"/>
    <n v="27.845400000000005"/>
    <n v="192.84540000000001"/>
    <n v="0"/>
    <n v="303.55200000000002"/>
    <n v="0"/>
    <n v="0"/>
    <n v="0"/>
    <n v="0"/>
    <n v="0"/>
    <n v="2067"/>
    <n v="35227.89"/>
    <n v="154.22"/>
    <n v="0"/>
  </r>
  <r>
    <x v="7"/>
    <s v="802 Garbage Bkt. Only Lid (OR)"/>
    <s v="Rajeshwari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802 NO. GARBAGE BKT 13 L ONLY LID (SILVE"/>
    <s v="Component"/>
    <s v="Trading"/>
    <s v="Pcs."/>
    <m/>
    <n v="0"/>
    <n v="252"/>
    <n v="14.27"/>
    <n v="4122.9399999999996"/>
    <n v="0"/>
    <n v="0"/>
    <n v="0"/>
    <n v="0"/>
    <n v="0"/>
    <n v="0"/>
    <n v="0"/>
    <n v="0"/>
    <n v="0"/>
    <n v="0"/>
    <n v="0"/>
    <n v="0"/>
    <n v="0"/>
    <n v="0"/>
    <n v="0"/>
    <n v="0"/>
    <n v="252"/>
    <n v="4122.9399999999996"/>
    <n v="14.27"/>
    <n v="0"/>
  </r>
  <r>
    <x v="7"/>
    <s v="802 NO. GARBAGE BKT 13L ONLY LID ( BLK)"/>
    <s v="Component"/>
    <s v="Trading"/>
    <s v="Pcs."/>
    <m/>
    <n v="0"/>
    <n v="120"/>
    <n v="5.42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5.42"/>
    <n v="0"/>
  </r>
  <r>
    <x v="7"/>
    <s v="802 NO. GARBAGE BKT 13L ONLY LID (O)"/>
    <s v="Component"/>
    <s v="Trading"/>
    <s v="Pcs."/>
    <m/>
    <n v="0"/>
    <n v="1"/>
    <n v="0.05"/>
    <n v="22.04"/>
    <n v="0"/>
    <n v="0"/>
    <n v="0"/>
    <n v="0"/>
    <n v="0"/>
    <n v="0"/>
    <n v="0"/>
    <n v="0"/>
    <n v="0"/>
    <n v="0"/>
    <n v="0"/>
    <n v="0"/>
    <n v="0"/>
    <n v="0"/>
    <n v="0"/>
    <n v="0"/>
    <n v="1"/>
    <n v="22.04"/>
    <n v="0.05"/>
    <n v="0"/>
  </r>
  <r>
    <x v="7"/>
    <s v="802 No.Garbage Bkt 13 L Only Lid (D.Blue"/>
    <s v="Component"/>
    <s v="Trading"/>
    <s v="Pcs."/>
    <m/>
    <n v="0"/>
    <n v="500"/>
    <n v="22.57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22.57"/>
    <n v="0"/>
  </r>
  <r>
    <x v="7"/>
    <s v="802.GAR. BKT.13L ONLY LID (D.G)"/>
    <s v="Component"/>
    <s v="Trading"/>
    <s v="Pcs."/>
    <m/>
    <n v="0"/>
    <n v="267"/>
    <n v="5.01"/>
    <n v="4238.97"/>
    <n v="0"/>
    <n v="0"/>
    <n v="0"/>
    <n v="0"/>
    <n v="0"/>
    <n v="0"/>
    <n v="0"/>
    <n v="0"/>
    <n v="0"/>
    <n v="0"/>
    <n v="0"/>
    <n v="0"/>
    <n v="0"/>
    <n v="0"/>
    <n v="0"/>
    <n v="0"/>
    <n v="267"/>
    <n v="4238.97"/>
    <n v="5.01"/>
    <n v="0"/>
  </r>
  <r>
    <x v="7"/>
    <s v="802.GARBAGE BKT 13L ONLY LID (B)"/>
    <s v="Component"/>
    <s v="Trading"/>
    <s v="Pcs."/>
    <m/>
    <n v="0"/>
    <n v="358"/>
    <n v="35.31"/>
    <n v="6191.59"/>
    <n v="0"/>
    <n v="0"/>
    <n v="0"/>
    <n v="0"/>
    <n v="0"/>
    <n v="0"/>
    <n v="0"/>
    <n v="0"/>
    <n v="0"/>
    <n v="0"/>
    <n v="0"/>
    <n v="0"/>
    <n v="0"/>
    <n v="0"/>
    <n v="0"/>
    <n v="0"/>
    <n v="358"/>
    <n v="6191.59"/>
    <n v="35.31"/>
    <n v="0"/>
  </r>
  <r>
    <x v="7"/>
    <s v="802.GARBAGE BKT 13L ONLY LID (M.B.)"/>
    <s v="Component"/>
    <s v="Trading"/>
    <s v="Pcs."/>
    <m/>
    <n v="0"/>
    <n v="758"/>
    <n v="31.56"/>
    <n v="7083.57"/>
    <n v="0"/>
    <n v="0"/>
    <n v="0"/>
    <n v="0"/>
    <n v="0"/>
    <n v="0"/>
    <n v="0"/>
    <n v="0"/>
    <n v="0"/>
    <n v="0"/>
    <n v="0"/>
    <n v="0"/>
    <n v="0"/>
    <n v="0"/>
    <n v="0"/>
    <n v="0"/>
    <n v="758"/>
    <n v="7083.57"/>
    <n v="31.56"/>
    <n v="0"/>
  </r>
  <r>
    <x v="7"/>
    <s v="802.GARBAGE BKT 13L ONLY LID (P)"/>
    <s v="Component"/>
    <s v="Trading"/>
    <s v="Pcs."/>
    <m/>
    <n v="0"/>
    <n v="607"/>
    <n v="46.87"/>
    <n v="0"/>
    <n v="0"/>
    <n v="0"/>
    <n v="0"/>
    <n v="0"/>
    <n v="0"/>
    <n v="0"/>
    <n v="0"/>
    <n v="0"/>
    <n v="0"/>
    <n v="0"/>
    <n v="0"/>
    <n v="0"/>
    <n v="0"/>
    <n v="0"/>
    <n v="0"/>
    <n v="0"/>
    <n v="607"/>
    <n v="0"/>
    <n v="46.87"/>
    <n v="0"/>
  </r>
  <r>
    <x v="7"/>
    <s v="802.GARBAGE BKT 13L ONLY LID(M.W)"/>
    <s v="Component"/>
    <s v="Trading"/>
    <s v="Pcs."/>
    <m/>
    <n v="0"/>
    <n v="862"/>
    <n v="32.549999999999997"/>
    <n v="3679.98"/>
    <n v="0"/>
    <n v="0"/>
    <n v="0"/>
    <n v="0"/>
    <n v="0"/>
    <n v="0"/>
    <n v="0"/>
    <n v="0"/>
    <n v="0"/>
    <n v="0"/>
    <n v="0"/>
    <n v="0"/>
    <n v="0"/>
    <n v="0"/>
    <n v="0"/>
    <n v="0"/>
    <n v="862"/>
    <n v="3679.98"/>
    <n v="32.549999999999997"/>
    <n v="0"/>
  </r>
  <r>
    <x v="7"/>
    <s v="803 10 Ltr Swing Lid (Blue)"/>
    <s v="Component"/>
    <s v="Trading"/>
    <s v="Pcs."/>
    <m/>
    <n v="0"/>
    <n v="4"/>
    <n v="0.18"/>
    <n v="118.64"/>
    <n v="0"/>
    <n v="0"/>
    <n v="0"/>
    <n v="0"/>
    <n v="0"/>
    <n v="0"/>
    <n v="0"/>
    <n v="0"/>
    <n v="0"/>
    <n v="0"/>
    <n v="0"/>
    <n v="0"/>
    <n v="0"/>
    <n v="0"/>
    <n v="0"/>
    <n v="0"/>
    <n v="4"/>
    <n v="118.64"/>
    <n v="0.18"/>
    <n v="0"/>
  </r>
  <r>
    <x v="7"/>
    <s v="803 10 Ltr Swing Lid (Green)"/>
    <s v="Component"/>
    <s v="Trading"/>
    <s v="Pcs."/>
    <m/>
    <n v="0"/>
    <n v="1"/>
    <n v="0.05"/>
    <n v="29.66"/>
    <n v="0"/>
    <n v="0"/>
    <n v="0"/>
    <n v="0"/>
    <n v="0"/>
    <n v="0"/>
    <n v="0"/>
    <n v="0"/>
    <n v="0"/>
    <n v="0"/>
    <n v="0"/>
    <n v="0"/>
    <n v="0"/>
    <n v="0"/>
    <n v="0"/>
    <n v="0"/>
    <n v="1"/>
    <n v="29.66"/>
    <n v="0.05"/>
    <n v="0"/>
  </r>
  <r>
    <x v="7"/>
    <s v="803 10 Ltr Swing Lid (M. Baize)"/>
    <s v="Component"/>
    <s v="Trading"/>
    <s v="Pcs."/>
    <m/>
    <n v="0"/>
    <n v="1"/>
    <n v="0.05"/>
    <n v="29.66"/>
    <n v="0"/>
    <n v="0"/>
    <n v="0"/>
    <n v="0"/>
    <n v="0"/>
    <n v="0"/>
    <n v="0"/>
    <n v="0"/>
    <n v="0"/>
    <n v="0"/>
    <n v="0"/>
    <n v="0"/>
    <n v="0"/>
    <n v="0"/>
    <n v="0"/>
    <n v="0"/>
    <n v="1"/>
    <n v="29.66"/>
    <n v="0.05"/>
    <n v="0"/>
  </r>
  <r>
    <x v="7"/>
    <s v="803 10 Ltr Swing Lid (Pink)"/>
    <s v="Component"/>
    <s v="Trading"/>
    <s v="Pcs."/>
    <m/>
    <n v="0"/>
    <n v="25"/>
    <n v="1.1299999999999999"/>
    <n v="750"/>
    <n v="0"/>
    <n v="0"/>
    <n v="0"/>
    <n v="0"/>
    <n v="0"/>
    <n v="0"/>
    <n v="0"/>
    <n v="0"/>
    <n v="0"/>
    <n v="0"/>
    <n v="0"/>
    <n v="0"/>
    <n v="0"/>
    <n v="0"/>
    <n v="0"/>
    <n v="0"/>
    <n v="25"/>
    <n v="750"/>
    <n v="1.1299999999999999"/>
    <n v="0"/>
  </r>
  <r>
    <x v="7"/>
    <s v="804 13 Ltr Swing Lid (M.baize)"/>
    <s v="Component"/>
    <s v="Trading"/>
    <s v="Pcs."/>
    <m/>
    <n v="0"/>
    <n v="1"/>
    <n v="0.05"/>
    <n v="48.14"/>
    <n v="0"/>
    <n v="0"/>
    <n v="0"/>
    <n v="0"/>
    <n v="0"/>
    <n v="0"/>
    <n v="0"/>
    <n v="0"/>
    <n v="0"/>
    <n v="0"/>
    <n v="0"/>
    <n v="0"/>
    <n v="0"/>
    <n v="0"/>
    <n v="0"/>
    <n v="0"/>
    <n v="1"/>
    <n v="48.14"/>
    <n v="0.05"/>
    <n v="0"/>
  </r>
  <r>
    <x v="7"/>
    <s v="804 13 Ltr Swing Lid (Pink)"/>
    <s v="Component"/>
    <s v="Trading"/>
    <s v="Pcs."/>
    <m/>
    <n v="0"/>
    <n v="3"/>
    <n v="0.14000000000000001"/>
    <n v="144.41999999999999"/>
    <n v="0"/>
    <n v="0"/>
    <n v="0"/>
    <n v="0"/>
    <n v="0"/>
    <n v="0"/>
    <n v="0"/>
    <n v="0"/>
    <n v="0"/>
    <n v="0"/>
    <n v="0"/>
    <n v="0"/>
    <n v="0"/>
    <n v="0"/>
    <n v="0"/>
    <n v="0"/>
    <n v="3"/>
    <n v="144.41999999999999"/>
    <n v="0.14000000000000001"/>
    <n v="0"/>
  </r>
  <r>
    <x v="7"/>
    <s v="804 13 Ltr Swing Lid (Yellow)"/>
    <s v="Component"/>
    <s v="Trading"/>
    <s v="Pcs."/>
    <m/>
    <n v="0"/>
    <n v="1"/>
    <n v="0.05"/>
    <n v="38.14"/>
    <n v="0"/>
    <n v="0"/>
    <n v="0"/>
    <n v="0"/>
    <n v="0"/>
    <n v="0"/>
    <n v="0"/>
    <n v="0"/>
    <n v="0"/>
    <n v="0"/>
    <n v="0"/>
    <n v="0"/>
    <n v="0"/>
    <n v="0"/>
    <n v="0"/>
    <n v="0"/>
    <n v="1"/>
    <n v="38.14"/>
    <n v="0.05"/>
    <n v="0"/>
  </r>
  <r>
    <x v="7"/>
    <s v="810 Garb.Only Bkt 10Ltr (Red)"/>
    <s v="Housekeeping"/>
    <s v="Finished Good"/>
    <s v="Pcs."/>
    <n v="395"/>
    <n v="431"/>
    <n v="226"/>
    <n v="10.47"/>
    <n v="14136.3"/>
    <n v="0"/>
    <n v="0"/>
    <n v="0"/>
    <n v="0"/>
    <n v="60"/>
    <n v="4635"/>
    <n v="0"/>
    <n v="0"/>
    <n v="0"/>
    <n v="0"/>
    <n v="97.406000000000006"/>
    <n v="0"/>
    <n v="0"/>
    <n v="20"/>
    <n v="20"/>
    <n v="25.86"/>
    <n v="166"/>
    <n v="10383.299999999999"/>
    <n v="4.6099999999999994"/>
    <n v="0"/>
  </r>
  <r>
    <x v="7"/>
    <s v="810 GARB.ONLY BKT.10L (M.W.)"/>
    <s v="Housekeeping"/>
    <s v="Trading"/>
    <s v="Pcs."/>
    <m/>
    <n v="0"/>
    <n v="463"/>
    <n v="20.9"/>
    <n v="28960.65"/>
    <n v="0"/>
    <n v="0"/>
    <n v="0"/>
    <n v="0"/>
    <n v="0"/>
    <n v="0"/>
    <n v="0"/>
    <n v="0"/>
    <n v="0"/>
    <n v="0"/>
    <n v="0"/>
    <n v="0"/>
    <n v="0"/>
    <n v="0"/>
    <n v="0"/>
    <n v="0"/>
    <n v="463"/>
    <n v="28960.65"/>
    <n v="20.9"/>
    <n v="0"/>
  </r>
  <r>
    <x v="7"/>
    <s v="810 Garb.Only Bkt.10Ltr (M.B)"/>
    <s v="Housekeeping"/>
    <s v="Trading"/>
    <s v="Pcs."/>
    <m/>
    <n v="0"/>
    <n v="101"/>
    <n v="12.42"/>
    <n v="7453.8"/>
    <n v="0"/>
    <n v="0"/>
    <n v="0"/>
    <n v="0"/>
    <n v="0"/>
    <n v="0"/>
    <n v="0"/>
    <n v="0"/>
    <n v="0"/>
    <n v="0"/>
    <n v="0"/>
    <n v="0"/>
    <n v="0"/>
    <n v="0"/>
    <n v="0"/>
    <n v="0"/>
    <n v="101"/>
    <n v="7453.8"/>
    <n v="12.42"/>
    <n v="0"/>
  </r>
  <r>
    <x v="7"/>
    <s v="810 Garb.Only Bkt.10Ltr (Ye)"/>
    <s v="Housekeeping"/>
    <s v="Finished Good"/>
    <s v="Pcs."/>
    <n v="395"/>
    <n v="431"/>
    <n v="125"/>
    <n v="6.32"/>
    <n v="9225"/>
    <n v="0"/>
    <n v="0"/>
    <n v="0"/>
    <n v="0"/>
    <n v="61"/>
    <n v="4712.25"/>
    <n v="0"/>
    <n v="0"/>
    <n v="0"/>
    <n v="0"/>
    <n v="53.875"/>
    <n v="0"/>
    <n v="0"/>
    <n v="20"/>
    <n v="20"/>
    <n v="26.291"/>
    <n v="64"/>
    <n v="4512.75"/>
    <n v="2.8999999999999915E-2"/>
    <n v="0"/>
  </r>
  <r>
    <x v="7"/>
    <s v="810.GARB. ONLY BKT. 10L (SL)"/>
    <s v="Housekeeping"/>
    <s v="Trading"/>
    <s v="Pcs."/>
    <m/>
    <n v="0"/>
    <n v="45"/>
    <n v="4.5599999999999996"/>
    <n v="1942.5"/>
    <n v="0"/>
    <n v="0"/>
    <n v="0"/>
    <n v="0"/>
    <n v="0"/>
    <n v="0"/>
    <n v="0"/>
    <n v="0"/>
    <n v="0"/>
    <n v="0"/>
    <n v="0"/>
    <n v="0"/>
    <n v="0"/>
    <n v="0"/>
    <n v="0"/>
    <n v="0"/>
    <n v="45"/>
    <n v="1942.5"/>
    <n v="4.5599999999999996"/>
    <n v="0"/>
  </r>
  <r>
    <x v="7"/>
    <s v="810.GARB. ONLY BKT.10L (D.B)"/>
    <s v="Housekeeping"/>
    <s v="Finished Good"/>
    <s v="Pcs."/>
    <n v="395"/>
    <n v="431"/>
    <n v="147"/>
    <n v="2310.4499999999998"/>
    <n v="5872.65"/>
    <n v="0"/>
    <n v="0"/>
    <n v="0"/>
    <n v="0"/>
    <n v="60"/>
    <n v="4635"/>
    <n v="0"/>
    <n v="0"/>
    <n v="0"/>
    <n v="0"/>
    <n v="63.356999999999999"/>
    <n v="0"/>
    <n v="0"/>
    <n v="0"/>
    <n v="0"/>
    <n v="25.86"/>
    <n v="87"/>
    <n v="3475.65"/>
    <n v="2284.5899999999997"/>
    <n v="0"/>
  </r>
  <r>
    <x v="7"/>
    <s v="810.GARB.ONLY BKT.10Ltr (B)"/>
    <s v="Housekeeping"/>
    <s v="Trading"/>
    <s v="Pcs."/>
    <m/>
    <n v="0"/>
    <n v="116"/>
    <n v="18.600000000000001"/>
    <n v="5109.93"/>
    <n v="0"/>
    <n v="0"/>
    <n v="0"/>
    <n v="0"/>
    <n v="0"/>
    <n v="0"/>
    <n v="0"/>
    <n v="0"/>
    <n v="0"/>
    <n v="0"/>
    <n v="0"/>
    <n v="0"/>
    <n v="0"/>
    <n v="0"/>
    <n v="0"/>
    <n v="0"/>
    <n v="116"/>
    <n v="5109.93"/>
    <n v="18.600000000000001"/>
    <n v="0"/>
  </r>
  <r>
    <x v="7"/>
    <s v="810.Garb.Only Bkt.10ltr (BL)"/>
    <s v="Housekeeping"/>
    <s v="Finished Good"/>
    <s v="Pcs."/>
    <n v="395"/>
    <n v="431"/>
    <n v="64"/>
    <n v="2.89"/>
    <n v="4723.2"/>
    <n v="0"/>
    <n v="0"/>
    <n v="0"/>
    <n v="0"/>
    <n v="59"/>
    <n v="4557.75"/>
    <n v="0"/>
    <n v="0"/>
    <n v="0"/>
    <n v="0"/>
    <n v="27.584"/>
    <n v="0"/>
    <n v="0"/>
    <n v="30"/>
    <n v="30"/>
    <n v="25.428999999999998"/>
    <n v="5"/>
    <n v="165.45"/>
    <n v="7.4610000000000021"/>
    <n v="0"/>
  </r>
  <r>
    <x v="7"/>
    <s v="810.Garb.Only Bkt.10Ltr (P)"/>
    <s v="Housekeeping"/>
    <s v="Trading"/>
    <s v="Pcs."/>
    <m/>
    <n v="0"/>
    <n v="250"/>
    <n v="28.62"/>
    <n v="15962.5"/>
    <n v="0"/>
    <n v="0"/>
    <n v="0"/>
    <n v="0"/>
    <n v="0"/>
    <n v="0"/>
    <n v="165"/>
    <n v="27.845400000000005"/>
    <n v="192.84540000000001"/>
    <n v="10535.25"/>
    <n v="0"/>
    <n v="0"/>
    <n v="0"/>
    <n v="0"/>
    <n v="0"/>
    <n v="0"/>
    <n v="85"/>
    <n v="5427.25"/>
    <n v="28.62"/>
    <n v="0"/>
  </r>
  <r>
    <x v="7"/>
    <s v="811 Garb.Bkt Swing10 Ltr.(P)"/>
    <s v="Housekeeping"/>
    <s v="Finished Good"/>
    <s v="Pcs."/>
    <n v="550"/>
    <n v="599"/>
    <n v="-20"/>
    <n v="128.02000000000001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148.02000000000001"/>
    <n v="0"/>
  </r>
  <r>
    <x v="7"/>
    <s v="811.Garb.Bkt Swing10Ltr(D.B)"/>
    <s v="Housekeeping"/>
    <s v="Trading"/>
    <s v="Pcs."/>
    <m/>
    <n v="0"/>
    <n v="14"/>
    <n v="0.63"/>
    <n v="1885.38"/>
    <n v="0"/>
    <n v="0"/>
    <n v="0"/>
    <n v="0"/>
    <n v="0"/>
    <n v="0"/>
    <n v="0"/>
    <n v="0"/>
    <n v="0"/>
    <n v="0"/>
    <n v="0"/>
    <n v="0"/>
    <n v="0"/>
    <n v="0"/>
    <n v="0"/>
    <n v="0"/>
    <n v="14"/>
    <n v="1885.38"/>
    <n v="0.63"/>
    <n v="0"/>
  </r>
  <r>
    <x v="7"/>
    <s v="811.Garb.Bkt.Swing10 Ltr.(Red)"/>
    <s v="Housekeeping"/>
    <s v="Finished Good"/>
    <s v="Pcs."/>
    <n v="550"/>
    <n v="599"/>
    <n v="-20"/>
    <n v="128.02000000000001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148.02000000000001"/>
    <n v="0"/>
  </r>
  <r>
    <x v="7"/>
    <s v="811.Garb.Bkt.Swing10Ltr (D.G)"/>
    <s v="Housekeeping"/>
    <s v="Trading"/>
    <s v="Pcs."/>
    <m/>
    <n v="0"/>
    <n v="8"/>
    <n v="0.36"/>
    <n v="1077.3599999999999"/>
    <n v="0"/>
    <n v="0"/>
    <n v="0"/>
    <n v="0"/>
    <n v="0"/>
    <n v="0"/>
    <n v="0"/>
    <n v="0"/>
    <n v="0"/>
    <n v="0"/>
    <n v="0"/>
    <n v="0"/>
    <n v="0"/>
    <n v="0"/>
    <n v="0"/>
    <n v="0"/>
    <n v="8"/>
    <n v="1077.3599999999999"/>
    <n v="0.36"/>
    <n v="0"/>
  </r>
  <r>
    <x v="7"/>
    <s v="811.Garb.Bkt.Swing10Ltr.(Yellow)"/>
    <s v="Housekeeping"/>
    <s v="Finished Good"/>
    <s v="Pcs."/>
    <n v="550"/>
    <n v="599"/>
    <n v="-20"/>
    <n v="128.02000000000001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148.02000000000001"/>
    <n v="0"/>
  </r>
  <r>
    <x v="7"/>
    <s v="813  NO. GARBAGE BUCKET ONLY (O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813 GARBAGE BUCKET 13 LTR ONLY (YELLOW)"/>
    <s v="Housekeeping"/>
    <s v="Finished Good"/>
    <s v="Pcs."/>
    <n v="450"/>
    <n v="490"/>
    <n v="46"/>
    <n v="2.08"/>
    <n v="0"/>
    <n v="0"/>
    <n v="0"/>
    <n v="0"/>
    <n v="0"/>
    <n v="48"/>
    <n v="4356"/>
    <n v="0"/>
    <n v="0"/>
    <n v="0"/>
    <n v="0"/>
    <n v="22.54"/>
    <n v="0"/>
    <n v="0"/>
    <n v="30"/>
    <n v="30"/>
    <n v="23.52"/>
    <n v="-2"/>
    <n v="-4356"/>
    <n v="8.5599999999999987"/>
    <n v="0"/>
  </r>
  <r>
    <x v="7"/>
    <s v="813 GARBAGE BUCKET 13 LTR ONLY(RED)"/>
    <s v="Housekeeping"/>
    <s v="Finished Good"/>
    <s v="Pcs."/>
    <n v="450"/>
    <n v="490"/>
    <n v="223"/>
    <n v="10.07"/>
    <n v="24530"/>
    <n v="0"/>
    <n v="0"/>
    <n v="0"/>
    <n v="0"/>
    <n v="65"/>
    <n v="5898.75"/>
    <n v="0"/>
    <n v="0"/>
    <n v="0"/>
    <n v="0"/>
    <n v="109.27"/>
    <n v="0"/>
    <n v="0"/>
    <n v="30"/>
    <n v="30"/>
    <n v="31.85"/>
    <n v="158"/>
    <n v="18631.25"/>
    <n v="8.2199999999999989"/>
    <n v="0"/>
  </r>
  <r>
    <x v="7"/>
    <s v="813 GARBAGE BUCKET ONLY 13L (M.W.)"/>
    <s v="Housekeeping"/>
    <s v="Trading"/>
    <s v="Pcs."/>
    <m/>
    <n v="0"/>
    <n v="243"/>
    <n v="14.76"/>
    <n v="26730"/>
    <n v="0"/>
    <n v="0"/>
    <n v="0"/>
    <n v="0"/>
    <n v="0"/>
    <n v="0"/>
    <n v="0"/>
    <n v="0"/>
    <n v="0"/>
    <n v="0"/>
    <n v="0"/>
    <n v="0"/>
    <n v="0"/>
    <n v="0"/>
    <n v="0"/>
    <n v="0"/>
    <n v="243"/>
    <n v="26730"/>
    <n v="14.76"/>
    <n v="0"/>
  </r>
  <r>
    <x v="7"/>
    <s v="813 GARBAGE BUCKET ONLY 13LTR (d. blue)"/>
    <s v="Housekeeping"/>
    <s v="Finished Good"/>
    <s v="Pcs."/>
    <n v="450"/>
    <n v="490"/>
    <n v="42"/>
    <n v="1.9"/>
    <n v="0"/>
    <n v="0"/>
    <n v="0"/>
    <n v="0"/>
    <n v="0"/>
    <n v="28"/>
    <n v="2541"/>
    <n v="0"/>
    <n v="0"/>
    <n v="0"/>
    <n v="0"/>
    <n v="20.58"/>
    <n v="0"/>
    <n v="0"/>
    <n v="20"/>
    <n v="20"/>
    <n v="13.72"/>
    <n v="14"/>
    <n v="-2541"/>
    <n v="8.1799999999999979"/>
    <n v="0"/>
  </r>
  <r>
    <x v="7"/>
    <s v="813 NO. GARBAGE BUCKET 13L ONLY (M.B.)"/>
    <s v="Housekeeping"/>
    <s v="Trading"/>
    <s v="Pcs."/>
    <m/>
    <n v="0"/>
    <n v="233"/>
    <n v="10.7"/>
    <n v="19761.740000000002"/>
    <n v="0"/>
    <n v="0"/>
    <n v="0"/>
    <n v="0"/>
    <n v="0"/>
    <n v="0"/>
    <n v="0"/>
    <n v="0"/>
    <n v="0"/>
    <n v="0"/>
    <n v="0"/>
    <n v="0"/>
    <n v="0"/>
    <n v="0"/>
    <n v="0"/>
    <n v="0"/>
    <n v="233"/>
    <n v="19761.740000000002"/>
    <n v="10.7"/>
    <n v="0"/>
  </r>
  <r>
    <x v="7"/>
    <s v="813 NO. GARBAGE BUCKET ONLY (D.GREEN)"/>
    <s v="Housekeeping"/>
    <s v="Finished Good"/>
    <s v="Pcs."/>
    <n v="450"/>
    <n v="490"/>
    <n v="19"/>
    <n v="157.07"/>
    <n v="1020.22"/>
    <n v="0"/>
    <n v="0"/>
    <n v="0"/>
    <n v="0"/>
    <n v="10"/>
    <n v="907.5"/>
    <n v="0"/>
    <n v="0"/>
    <n v="0"/>
    <n v="0"/>
    <n v="9.31"/>
    <n v="0"/>
    <n v="0"/>
    <n v="0"/>
    <n v="0"/>
    <n v="4.9000000000000004"/>
    <n v="9"/>
    <n v="112.72"/>
    <n v="152.16999999999999"/>
    <n v="0"/>
  </r>
  <r>
    <x v="7"/>
    <s v="813 NO. GARBAGE BUCKET ONLY (P)"/>
    <s v="Housekeeping"/>
    <s v="Trading"/>
    <s v="Pcs."/>
    <m/>
    <n v="0"/>
    <n v="312"/>
    <n v="23.84"/>
    <n v="24475.040000000001"/>
    <n v="0"/>
    <n v="0"/>
    <n v="0"/>
    <n v="0"/>
    <n v="0"/>
    <n v="0"/>
    <n v="0"/>
    <n v="0"/>
    <n v="0"/>
    <n v="0"/>
    <n v="0"/>
    <n v="0"/>
    <n v="0"/>
    <n v="0"/>
    <n v="0"/>
    <n v="0"/>
    <n v="312"/>
    <n v="24475.040000000001"/>
    <n v="23.84"/>
    <n v="0"/>
  </r>
  <r>
    <x v="7"/>
    <s v="813 NO. GARBAGE BUCKET ONLY (S)"/>
    <s v="Housekeeping"/>
    <s v="Trading"/>
    <s v="Pcs."/>
    <m/>
    <n v="0"/>
    <n v="132"/>
    <n v="1.1299999999999999"/>
    <n v="6818.47"/>
    <n v="0"/>
    <n v="0"/>
    <n v="0"/>
    <n v="0"/>
    <n v="0"/>
    <n v="0"/>
    <n v="0"/>
    <n v="0"/>
    <n v="0"/>
    <n v="0"/>
    <n v="0"/>
    <n v="0"/>
    <n v="0"/>
    <n v="0"/>
    <n v="0"/>
    <n v="0"/>
    <n v="132"/>
    <n v="6818.47"/>
    <n v="1.1299999999999999"/>
    <n v="0"/>
  </r>
  <r>
    <x v="7"/>
    <s v="813NO. GARBAGE BUCKET ONLY (B)"/>
    <s v="Housekeeping"/>
    <s v="Finished Good"/>
    <s v="Pcs."/>
    <n v="450"/>
    <n v="490"/>
    <n v="952"/>
    <n v="520.72"/>
    <n v="52801.99"/>
    <n v="0"/>
    <n v="0"/>
    <n v="0"/>
    <n v="0"/>
    <n v="21"/>
    <n v="1905.75"/>
    <n v="0"/>
    <n v="0"/>
    <n v="0"/>
    <n v="0"/>
    <n v="466.48"/>
    <n v="0"/>
    <n v="0"/>
    <n v="0"/>
    <n v="0"/>
    <n v="10.29"/>
    <n v="931"/>
    <n v="50896.24"/>
    <n v="510.43"/>
    <n v="0"/>
  </r>
  <r>
    <x v="7"/>
    <s v="813NO. GARBAGE BUCKET ONLY (BLAC)"/>
    <s v="Housekeeping"/>
    <s v="Finished Good"/>
    <s v="Pcs."/>
    <n v="450"/>
    <n v="490"/>
    <n v="222"/>
    <n v="10.02"/>
    <n v="24420"/>
    <n v="0"/>
    <n v="0"/>
    <n v="0"/>
    <n v="0"/>
    <n v="68"/>
    <n v="6171"/>
    <n v="0"/>
    <n v="0"/>
    <n v="0"/>
    <n v="0"/>
    <n v="108.78"/>
    <n v="0"/>
    <n v="0"/>
    <n v="30"/>
    <n v="30"/>
    <n v="33.32"/>
    <n v="154"/>
    <n v="18249"/>
    <n v="6.6999999999999957"/>
    <n v="0"/>
  </r>
  <r>
    <x v="7"/>
    <s v="814 Garb. Bkt Swing (Black)"/>
    <s v="Housekeeping"/>
    <s v="Trading"/>
    <s v="Pcs."/>
    <m/>
    <n v="0"/>
    <n v="-30"/>
    <n v="0"/>
    <n v="-4083.6"/>
    <n v="0"/>
    <n v="0"/>
    <n v="0"/>
    <n v="0"/>
    <n v="0"/>
    <n v="0"/>
    <n v="0"/>
    <n v="0"/>
    <n v="0"/>
    <n v="0"/>
    <n v="0"/>
    <n v="0"/>
    <n v="0"/>
    <n v="0"/>
    <n v="0"/>
    <n v="0"/>
    <n v="-30"/>
    <n v="-4083.6"/>
    <n v="0"/>
    <n v="0"/>
  </r>
  <r>
    <x v="7"/>
    <s v="814 Garb.bkt Swing (D.B)"/>
    <s v="Housekeeping"/>
    <s v="Finished Good"/>
    <s v="Pcs."/>
    <n v="605"/>
    <n v="659"/>
    <n v="-20"/>
    <n v="123.76"/>
    <n v="-2951.6"/>
    <n v="0"/>
    <n v="0"/>
    <n v="0"/>
    <n v="0"/>
    <n v="0"/>
    <n v="0"/>
    <n v="0"/>
    <n v="0"/>
    <n v="0"/>
    <n v="0"/>
    <n v="-13.18"/>
    <n v="0"/>
    <n v="0"/>
    <n v="20"/>
    <n v="20"/>
    <n v="0"/>
    <n v="-20"/>
    <n v="-2951.6"/>
    <n v="143.76"/>
    <n v="0"/>
  </r>
  <r>
    <x v="7"/>
    <s v="814 Garb.Bkt Swing 13 Ltr(G)"/>
    <s v="Housekeeping"/>
    <s v="Finished Good"/>
    <s v="Pcs."/>
    <n v="605"/>
    <n v="659"/>
    <n v="-25"/>
    <n v="123.53"/>
    <n v="-3280"/>
    <n v="0"/>
    <n v="0"/>
    <n v="0"/>
    <n v="0"/>
    <n v="0"/>
    <n v="0"/>
    <n v="0"/>
    <n v="0"/>
    <n v="0"/>
    <n v="0"/>
    <n v="-16.475000000000001"/>
    <n v="0"/>
    <n v="0"/>
    <n v="20"/>
    <n v="20"/>
    <n v="0"/>
    <n v="-25"/>
    <n v="-3280"/>
    <n v="143.53"/>
    <n v="0"/>
  </r>
  <r>
    <x v="7"/>
    <s v="814 Garb.Bkt Swing 13Ltr.(B)"/>
    <s v="Housekeeping"/>
    <s v="Trading"/>
    <s v="Pcs."/>
    <m/>
    <n v="0"/>
    <n v="-57"/>
    <n v="0"/>
    <n v="-8217.24"/>
    <n v="0"/>
    <n v="0"/>
    <n v="0"/>
    <n v="0"/>
    <n v="0"/>
    <n v="0"/>
    <n v="0"/>
    <n v="0"/>
    <n v="0"/>
    <n v="0"/>
    <n v="0"/>
    <n v="0"/>
    <n v="0"/>
    <n v="0"/>
    <n v="0"/>
    <n v="0"/>
    <n v="-57"/>
    <n v="-8217.24"/>
    <n v="0"/>
    <n v="0"/>
  </r>
  <r>
    <x v="7"/>
    <s v="814 Garb.Bkt Swing 13Ltr.(P)"/>
    <s v="Housekeeping"/>
    <s v="Finished Good"/>
    <s v="Pcs."/>
    <n v="605"/>
    <n v="659"/>
    <n v="-25"/>
    <n v="126.82"/>
    <n v="-3304.6"/>
    <n v="0"/>
    <n v="0"/>
    <n v="0"/>
    <n v="0"/>
    <n v="0"/>
    <n v="0"/>
    <n v="0"/>
    <n v="0"/>
    <n v="0"/>
    <n v="0"/>
    <n v="-16.475000000000001"/>
    <n v="0"/>
    <n v="0"/>
    <n v="20"/>
    <n v="20"/>
    <n v="0"/>
    <n v="-25"/>
    <n v="-3304.6"/>
    <n v="146.82"/>
    <n v="0"/>
  </r>
  <r>
    <x v="7"/>
    <s v="814 Garb.Bkt.Swing 13L(Red)"/>
    <s v="Housekeeping"/>
    <s v="Finished Good"/>
    <s v="Pcs."/>
    <n v="605"/>
    <n v="659"/>
    <n v="-35"/>
    <n v="123.53"/>
    <n v="-4641.2"/>
    <n v="0"/>
    <n v="0"/>
    <n v="0"/>
    <n v="0"/>
    <n v="0"/>
    <n v="0"/>
    <n v="0"/>
    <n v="0"/>
    <n v="0"/>
    <n v="0"/>
    <n v="-23.065000000000001"/>
    <n v="0"/>
    <n v="0"/>
    <n v="20"/>
    <n v="20"/>
    <n v="0"/>
    <n v="-35"/>
    <n v="-4641.2"/>
    <n v="143.53"/>
    <n v="0"/>
  </r>
  <r>
    <x v="7"/>
    <s v="814 Garb.Bkt.Swing 13L(Yellow)"/>
    <s v="Housekeeping"/>
    <s v="Finished Good"/>
    <s v="Pcs."/>
    <n v="605"/>
    <n v="659"/>
    <n v="-35"/>
    <n v="123.53"/>
    <n v="-4641.2"/>
    <n v="0"/>
    <n v="0"/>
    <n v="0"/>
    <n v="0"/>
    <n v="0"/>
    <n v="0"/>
    <n v="0"/>
    <n v="0"/>
    <n v="0"/>
    <n v="0"/>
    <n v="-23.065000000000001"/>
    <n v="0"/>
    <n v="0"/>
    <n v="20"/>
    <n v="20"/>
    <n v="0"/>
    <n v="-35"/>
    <n v="-4641.2"/>
    <n v="143.53"/>
    <n v="0"/>
  </r>
  <r>
    <x v="7"/>
    <s v="840 Krishna Bkt 40L (D.blue)"/>
    <s v="Housekeeping"/>
    <s v="Finished Good"/>
    <s v="Pcs."/>
    <n v="1100"/>
    <n v="1199"/>
    <n v="2"/>
    <n v="1.25"/>
    <n v="830.5"/>
    <n v="0"/>
    <n v="0"/>
    <n v="0"/>
    <n v="0"/>
    <n v="0"/>
    <n v="0"/>
    <n v="0"/>
    <n v="0"/>
    <n v="0"/>
    <n v="0"/>
    <n v="2.3980000000000001"/>
    <n v="0"/>
    <n v="0"/>
    <n v="0"/>
    <n v="0"/>
    <n v="0"/>
    <n v="2"/>
    <n v="830.5"/>
    <n v="1.25"/>
    <n v="0"/>
  </r>
  <r>
    <x v="7"/>
    <s v="840 Krishna Bkt 40L (pink)"/>
    <s v="Housekeeping"/>
    <s v="Finished Good"/>
    <s v="Pcs."/>
    <n v="1100"/>
    <n v="1199"/>
    <n v="51"/>
    <n v="122.31"/>
    <n v="11851.33"/>
    <n v="0"/>
    <n v="0"/>
    <n v="0"/>
    <n v="0"/>
    <n v="5"/>
    <n v="1349.25"/>
    <n v="0"/>
    <n v="0"/>
    <n v="0"/>
    <n v="0"/>
    <n v="61.149000000000001"/>
    <n v="0"/>
    <n v="0"/>
    <n v="70"/>
    <n v="70"/>
    <n v="5.9950000000000001"/>
    <n v="46"/>
    <n v="10696.98"/>
    <n v="186.315"/>
    <n v="0"/>
  </r>
  <r>
    <x v="7"/>
    <s v="840 Krishna Bkt 40L(Blue)"/>
    <s v="Housekeeping"/>
    <s v="Finished Good"/>
    <s v="Pcs."/>
    <n v="1100"/>
    <n v="1199"/>
    <n v="-8"/>
    <n v="1003.88"/>
    <n v="-2499.12"/>
    <n v="0"/>
    <n v="0"/>
    <n v="0"/>
    <n v="0"/>
    <n v="0"/>
    <n v="0"/>
    <n v="0"/>
    <n v="0"/>
    <n v="0"/>
    <n v="0"/>
    <n v="-9.5920000000000005"/>
    <n v="0"/>
    <n v="0"/>
    <n v="220"/>
    <n v="220"/>
    <n v="0"/>
    <n v="-8"/>
    <n v="-2499.12"/>
    <n v="1223.8800000000001"/>
    <n v="0"/>
  </r>
  <r>
    <x v="7"/>
    <s v="840 Krishna Bkt 40L(D.green)"/>
    <s v="Housekeeping"/>
    <s v="Finished Good"/>
    <s v="Pcs."/>
    <n v="1100"/>
    <n v="1199"/>
    <n v="115"/>
    <n v="111.73"/>
    <n v="35815.599999999999"/>
    <n v="0"/>
    <n v="0"/>
    <n v="0"/>
    <n v="0"/>
    <n v="0"/>
    <n v="0"/>
    <n v="0"/>
    <n v="0"/>
    <n v="0"/>
    <n v="0"/>
    <n v="137.88499999999999"/>
    <n v="0"/>
    <n v="0"/>
    <n v="30"/>
    <n v="30"/>
    <n v="0"/>
    <n v="115"/>
    <n v="35815.599999999999"/>
    <n v="141.73000000000002"/>
    <n v="0"/>
  </r>
  <r>
    <x v="7"/>
    <s v="840.Krishna Bkt. 40 L (BL)"/>
    <s v="Housekeeping"/>
    <s v="Finished Good"/>
    <s v="Pcs."/>
    <n v="1100"/>
    <n v="1199"/>
    <n v="123"/>
    <n v="54.01"/>
    <n v="38307.120000000003"/>
    <n v="0"/>
    <n v="0"/>
    <n v="0"/>
    <n v="0"/>
    <n v="2"/>
    <n v="539.70000000000005"/>
    <n v="0"/>
    <n v="0"/>
    <n v="0"/>
    <n v="0"/>
    <n v="147.477"/>
    <n v="0"/>
    <n v="0"/>
    <n v="10"/>
    <n v="10"/>
    <n v="2.3980000000000001"/>
    <n v="121"/>
    <n v="37684.239999999998"/>
    <n v="61.611999999999988"/>
    <n v="0"/>
  </r>
  <r>
    <x v="7"/>
    <s v="840.Krishna Bkt. 40L (Red)"/>
    <s v="Housekeeping"/>
    <s v="Finished Good"/>
    <s v="Pcs."/>
    <n v="1100"/>
    <n v="1199"/>
    <n v="-11"/>
    <n v="309.89"/>
    <n v="-3141.25"/>
    <n v="0"/>
    <n v="0"/>
    <n v="0"/>
    <n v="0"/>
    <n v="2"/>
    <n v="539.70000000000005"/>
    <n v="0"/>
    <n v="0"/>
    <n v="0"/>
    <n v="0"/>
    <n v="-13.189"/>
    <n v="0"/>
    <n v="0"/>
    <n v="90"/>
    <n v="90"/>
    <n v="2.3980000000000001"/>
    <n v="-13"/>
    <n v="-3680.95"/>
    <n v="397.49199999999996"/>
    <n v="0"/>
  </r>
  <r>
    <x v="7"/>
    <s v="840.Krishna Bkt. 40L (Y)"/>
    <s v="Housekeeping"/>
    <s v="Finished Good"/>
    <s v="Pcs."/>
    <n v="1100"/>
    <n v="1199"/>
    <n v="69"/>
    <n v="19.649999999999999"/>
    <n v="21489.360000000001"/>
    <n v="0"/>
    <n v="0"/>
    <n v="0"/>
    <n v="0"/>
    <n v="3"/>
    <n v="809.55"/>
    <n v="0"/>
    <n v="0"/>
    <n v="0"/>
    <n v="0"/>
    <n v="82.730999999999995"/>
    <n v="0"/>
    <n v="0"/>
    <n v="10"/>
    <n v="10"/>
    <n v="3.597"/>
    <n v="66"/>
    <n v="20555.04"/>
    <n v="26.052999999999997"/>
    <n v="0"/>
  </r>
  <r>
    <x v="7"/>
    <s v="841 KRISHNA BKT LID (BLUE)"/>
    <s v="Housekeeping"/>
    <s v="Finished Good"/>
    <s v="Pcs."/>
    <n v="384"/>
    <n v="419"/>
    <n v="18"/>
    <n v="204.09"/>
    <n v="1881"/>
    <n v="0"/>
    <n v="0"/>
    <n v="0"/>
    <n v="0"/>
    <n v="0"/>
    <n v="0"/>
    <n v="0"/>
    <n v="0"/>
    <n v="0"/>
    <n v="0"/>
    <n v="7.5419999999999998"/>
    <n v="0"/>
    <n v="0"/>
    <n v="50"/>
    <n v="50"/>
    <n v="0"/>
    <n v="18"/>
    <n v="1881"/>
    <n v="254.09"/>
    <n v="0"/>
  </r>
  <r>
    <x v="7"/>
    <s v="841 KRISHNA BKT LID (D.BLUE)"/>
    <s v="Housekeeping"/>
    <s v="Trading"/>
    <s v="Pcs."/>
    <m/>
    <n v="0"/>
    <n v="135"/>
    <n v="6.1"/>
    <n v="0"/>
    <n v="0"/>
    <n v="0"/>
    <n v="0"/>
    <n v="0"/>
    <n v="0"/>
    <n v="0"/>
    <n v="0"/>
    <n v="0"/>
    <n v="0"/>
    <n v="0"/>
    <n v="0"/>
    <n v="0"/>
    <n v="0"/>
    <n v="0"/>
    <n v="0"/>
    <n v="0"/>
    <n v="135"/>
    <n v="0"/>
    <n v="6.1"/>
    <n v="0"/>
  </r>
  <r>
    <x v="7"/>
    <s v="841 KRISHNA BKT LID (D.GREEN)"/>
    <s v="Housekeeping"/>
    <s v="Finished Good"/>
    <s v="Pcs."/>
    <n v="384"/>
    <n v="419"/>
    <n v="270"/>
    <n v="8.4499999999999993"/>
    <n v="28215"/>
    <n v="0"/>
    <n v="0"/>
    <n v="0"/>
    <n v="0"/>
    <n v="0"/>
    <n v="0"/>
    <n v="0"/>
    <n v="0"/>
    <n v="0"/>
    <n v="0"/>
    <n v="113.13"/>
    <n v="0"/>
    <n v="0"/>
    <n v="0"/>
    <n v="0"/>
    <n v="0"/>
    <n v="270"/>
    <n v="28215"/>
    <n v="8.4499999999999993"/>
    <n v="0"/>
  </r>
  <r>
    <x v="7"/>
    <s v="841 KRISHNA BKT LID (PINK)"/>
    <s v="Housekeeping"/>
    <s v="Finished Good"/>
    <s v="Pcs."/>
    <n v="384"/>
    <n v="419"/>
    <n v="407"/>
    <n v="6.06"/>
    <n v="42531.5"/>
    <n v="0"/>
    <n v="0"/>
    <n v="0"/>
    <n v="0"/>
    <n v="9"/>
    <n v="775.89"/>
    <n v="0"/>
    <n v="0"/>
    <n v="0"/>
    <n v="0"/>
    <n v="170.53299999999999"/>
    <n v="0"/>
    <n v="0"/>
    <n v="0"/>
    <n v="0"/>
    <n v="3.7709999999999999"/>
    <n v="398"/>
    <n v="41755.61"/>
    <n v="2.2889999999999997"/>
    <n v="0"/>
  </r>
  <r>
    <x v="7"/>
    <s v="841.KRISHNA BKT. LID (BL)"/>
    <s v="Component"/>
    <s v="Finished Good"/>
    <s v="Pcs."/>
    <n v="384"/>
    <n v="419"/>
    <n v="185"/>
    <n v="4.6100000000000003"/>
    <n v="19332.5"/>
    <n v="0"/>
    <n v="0"/>
    <n v="0"/>
    <n v="0"/>
    <n v="2"/>
    <n v="172.42"/>
    <n v="0"/>
    <n v="0"/>
    <n v="0"/>
    <n v="0"/>
    <n v="77.515000000000001"/>
    <n v="0"/>
    <n v="0"/>
    <n v="0"/>
    <n v="0"/>
    <n v="0.83799999999999997"/>
    <n v="183"/>
    <n v="19160.080000000002"/>
    <n v="3.7720000000000002"/>
    <n v="0"/>
  </r>
  <r>
    <x v="7"/>
    <s v="841.KRISHNA BKT. LID (RED)"/>
    <s v="Housekeeping"/>
    <s v="Finished Good"/>
    <s v="Pcs."/>
    <n v="384"/>
    <n v="419"/>
    <n v="156"/>
    <n v="45.08"/>
    <n v="16302"/>
    <n v="0"/>
    <n v="0"/>
    <n v="0"/>
    <n v="0"/>
    <n v="4"/>
    <n v="344.84"/>
    <n v="0"/>
    <n v="0"/>
    <n v="0"/>
    <n v="0"/>
    <n v="65.364000000000004"/>
    <n v="0"/>
    <n v="0"/>
    <n v="10"/>
    <n v="10"/>
    <n v="1.6759999999999999"/>
    <n v="152"/>
    <n v="15957.16"/>
    <n v="53.403999999999996"/>
    <n v="0"/>
  </r>
  <r>
    <x v="7"/>
    <s v="841.KRISHNA BKT. LID (Y)"/>
    <s v="Housekeeping"/>
    <s v="Finished Good"/>
    <s v="Pcs."/>
    <n v="384"/>
    <n v="419"/>
    <n v="215"/>
    <n v="9.7100000000000009"/>
    <n v="22467.5"/>
    <n v="0"/>
    <n v="0"/>
    <n v="0"/>
    <n v="0"/>
    <n v="5"/>
    <n v="431.05"/>
    <n v="0"/>
    <n v="0"/>
    <n v="0"/>
    <n v="0"/>
    <n v="90.084999999999994"/>
    <n v="0"/>
    <n v="0"/>
    <n v="0"/>
    <n v="0"/>
    <n v="2.0950000000000002"/>
    <n v="210"/>
    <n v="22036.45"/>
    <n v="7.6150000000000002"/>
    <n v="0"/>
  </r>
  <r>
    <x v="7"/>
    <s v="842 Krishana Bkt Only Swing Lid (P)"/>
    <s v="Housekeeping"/>
    <s v="Finished Good"/>
    <s v="Pcs."/>
    <n v="620"/>
    <n v="676"/>
    <n v="10"/>
    <n v="44.14"/>
    <n v="1980"/>
    <n v="0"/>
    <n v="0"/>
    <n v="0"/>
    <n v="0"/>
    <n v="0"/>
    <n v="0"/>
    <n v="0"/>
    <n v="0"/>
    <n v="0"/>
    <n v="0"/>
    <n v="6.76"/>
    <n v="0"/>
    <n v="0"/>
    <n v="10"/>
    <n v="10"/>
    <n v="0"/>
    <n v="10"/>
    <n v="1980"/>
    <n v="54.14"/>
    <n v="0"/>
  </r>
  <r>
    <x v="7"/>
    <s v="842 Krishna Bkt Only Swing Lid (B)"/>
    <s v="Housekeeping"/>
    <s v="Finished Good"/>
    <s v="Pcs."/>
    <n v="620"/>
    <n v="676"/>
    <n v="-20"/>
    <n v="116.48"/>
    <n v="-2768.4"/>
    <n v="0"/>
    <n v="0"/>
    <n v="0"/>
    <n v="0"/>
    <n v="0"/>
    <n v="0"/>
    <n v="0"/>
    <n v="0"/>
    <n v="0"/>
    <n v="0"/>
    <n v="-13.52"/>
    <n v="0"/>
    <n v="0"/>
    <n v="20"/>
    <n v="20"/>
    <n v="0"/>
    <n v="-20"/>
    <n v="-2768.4"/>
    <n v="136.48000000000002"/>
    <n v="0"/>
  </r>
  <r>
    <x v="7"/>
    <s v="842 Krishna Bkt Only Swing Lid (D.G)"/>
    <s v="Housekeeping"/>
    <s v="Finished Good"/>
    <s v="Pcs."/>
    <n v="620"/>
    <n v="676"/>
    <n v="190"/>
    <n v="9.1199999999999992"/>
    <n v="37620"/>
    <n v="0"/>
    <n v="0"/>
    <n v="0"/>
    <n v="0"/>
    <n v="0"/>
    <n v="0"/>
    <n v="0"/>
    <n v="0"/>
    <n v="0"/>
    <n v="0"/>
    <n v="128.44"/>
    <n v="0"/>
    <n v="0"/>
    <n v="10"/>
    <n v="10"/>
    <n v="0"/>
    <n v="190"/>
    <n v="37620"/>
    <n v="19.119999999999997"/>
    <n v="0"/>
  </r>
  <r>
    <x v="7"/>
    <s v="842 Krishna Bkt. Only Swing Lid (Y)"/>
    <s v="Housekeeping"/>
    <s v="Trading"/>
    <s v="Pcs."/>
    <m/>
    <n v="0"/>
    <n v="23"/>
    <n v="1.04"/>
    <n v="2470.66"/>
    <n v="0"/>
    <n v="0"/>
    <n v="0"/>
    <n v="0"/>
    <n v="0"/>
    <n v="0"/>
    <n v="0"/>
    <n v="0"/>
    <n v="0"/>
    <n v="0"/>
    <n v="0"/>
    <n v="0"/>
    <n v="0"/>
    <n v="0"/>
    <n v="0"/>
    <n v="0"/>
    <n v="23"/>
    <n v="2470.66"/>
    <n v="1.04"/>
    <n v="0"/>
  </r>
  <r>
    <x v="7"/>
    <s v="842. Krishna Bkt. Only Swing Lid (R)"/>
    <s v="Housekeeping"/>
    <s v="Finished Good"/>
    <s v="Pcs."/>
    <n v="620"/>
    <n v="676"/>
    <n v="51"/>
    <n v="89.69"/>
    <n v="5366.22"/>
    <n v="0"/>
    <n v="0"/>
    <n v="0"/>
    <n v="0"/>
    <n v="0"/>
    <n v="0"/>
    <n v="0"/>
    <n v="0"/>
    <n v="0"/>
    <n v="0"/>
    <n v="34.475999999999999"/>
    <n v="0"/>
    <n v="0"/>
    <n v="20"/>
    <n v="20"/>
    <n v="0"/>
    <n v="51"/>
    <n v="5366.22"/>
    <n v="109.69"/>
    <n v="0"/>
  </r>
  <r>
    <x v="7"/>
    <s v="842.Krishana Bkt Only Swing Lid (D.B)"/>
    <s v="Housekeeping"/>
    <s v="Trading"/>
    <s v="Pcs."/>
    <m/>
    <n v="0"/>
    <n v="42"/>
    <n v="1.9"/>
    <n v="8316"/>
    <n v="0"/>
    <n v="0"/>
    <n v="0"/>
    <n v="0"/>
    <n v="0"/>
    <n v="0"/>
    <n v="0"/>
    <n v="0"/>
    <n v="0"/>
    <n v="0"/>
    <n v="0"/>
    <n v="0"/>
    <n v="0"/>
    <n v="0"/>
    <n v="0"/>
    <n v="0"/>
    <n v="42"/>
    <n v="8316"/>
    <n v="1.9"/>
    <n v="0"/>
  </r>
  <r>
    <x v="7"/>
    <s v="901 Garb.Bkt W.Handle 10L(B)"/>
    <s v="Housekeeping"/>
    <s v="Finished Good"/>
    <s v="Pcs."/>
    <m/>
    <m/>
    <m/>
    <n v="49.97"/>
    <m/>
    <m/>
    <m/>
    <m/>
    <m/>
    <m/>
    <m/>
    <m/>
    <m/>
    <n v="0"/>
    <m/>
    <n v="0"/>
    <n v="0"/>
    <n v="0"/>
    <n v="0"/>
    <n v="0"/>
    <n v="0"/>
    <m/>
    <m/>
    <n v="49.97"/>
    <n v="0"/>
  </r>
  <r>
    <x v="7"/>
    <s v="901 Garb.Bkt W.Handle 10L(R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901.Garb.Bkt.W.Handle10L(D.B)"/>
    <s v="Housekeeping"/>
    <s v="Trading"/>
    <s v="Pcs."/>
    <m/>
    <m/>
    <m/>
    <n v="225.48"/>
    <m/>
    <m/>
    <m/>
    <m/>
    <m/>
    <m/>
    <m/>
    <m/>
    <m/>
    <n v="0"/>
    <m/>
    <n v="0"/>
    <n v="0"/>
    <n v="0"/>
    <n v="0"/>
    <n v="0"/>
    <n v="0"/>
    <m/>
    <m/>
    <n v="225.48"/>
    <n v="0"/>
  </r>
  <r>
    <x v="7"/>
    <s v="902. Garbage Bkt. With Handle 13 L (Gr)"/>
    <s v="Rajeshwari"/>
    <s v="Finished Good"/>
    <s v="Pcs."/>
    <m/>
    <m/>
    <m/>
    <n v="15.7"/>
    <m/>
    <m/>
    <m/>
    <m/>
    <m/>
    <m/>
    <m/>
    <m/>
    <m/>
    <n v="0"/>
    <m/>
    <n v="0"/>
    <n v="0"/>
    <n v="0"/>
    <n v="0"/>
    <n v="0"/>
    <n v="0"/>
    <m/>
    <m/>
    <n v="15.7"/>
    <n v="0"/>
  </r>
  <r>
    <x v="7"/>
    <s v="904 Modern Bathroom Wiper With Upvc Pipe"/>
    <s v="Housekeeping"/>
    <s v="Finished Good"/>
    <s v="Pcs."/>
    <n v="100"/>
    <n v="109"/>
    <n v="60"/>
    <n v="24.6"/>
    <n v="2606.4"/>
    <n v="0"/>
    <n v="0"/>
    <n v="0"/>
    <n v="0"/>
    <n v="24"/>
    <n v="1627.2"/>
    <n v="0"/>
    <n v="0"/>
    <n v="0"/>
    <n v="0"/>
    <n v="6.54"/>
    <n v="0"/>
    <n v="0"/>
    <n v="0"/>
    <n v="0"/>
    <n v="2.6160000000000001"/>
    <n v="36"/>
    <n v="979.2"/>
    <n v="21.984000000000002"/>
    <n v="0"/>
  </r>
  <r>
    <x v="7"/>
    <s v="905 SUPER DRY BATHROOM WIPER"/>
    <s v="Housekeeping"/>
    <s v="Finished Good"/>
    <s v="Pcs."/>
    <n v="90"/>
    <n v="98"/>
    <n v="59"/>
    <n v="11.67"/>
    <n v="2810.14"/>
    <n v="0"/>
    <n v="0"/>
    <n v="0"/>
    <n v="0"/>
    <n v="24"/>
    <n v="1830.72"/>
    <n v="0"/>
    <n v="0"/>
    <n v="0"/>
    <n v="0"/>
    <n v="5.782"/>
    <n v="0"/>
    <n v="0"/>
    <n v="0"/>
    <n v="0"/>
    <n v="2.3519999999999999"/>
    <n v="35"/>
    <n v="979.42"/>
    <n v="9.3179999999999996"/>
    <n v="0"/>
  </r>
  <r>
    <x v="7"/>
    <s v="906 Modern Floor Wiper With Upvc Pipe"/>
    <s v="Housekeeping"/>
    <s v="Finished Good"/>
    <s v="Pcs."/>
    <n v="70"/>
    <n v="76"/>
    <n v="0"/>
    <n v="49.65"/>
    <n v="0"/>
    <n v="0"/>
    <n v="0"/>
    <n v="0"/>
    <n v="0"/>
    <n v="24"/>
    <n v="1830.72"/>
    <n v="0"/>
    <n v="0"/>
    <n v="0"/>
    <n v="0"/>
    <n v="0"/>
    <n v="0"/>
    <n v="0"/>
    <n v="0"/>
    <n v="0"/>
    <n v="1.8240000000000001"/>
    <n v="-24"/>
    <n v="-1830.72"/>
    <n v="47.826000000000001"/>
    <n v="0"/>
  </r>
  <r>
    <x v="7"/>
    <s v="907 MODERN PLUS FLOOR WIPER"/>
    <s v="Housekeeping"/>
    <s v="Finished Good"/>
    <s v="Pcs."/>
    <n v="140"/>
    <n v="153"/>
    <n v="24"/>
    <n v="50.86"/>
    <n v="1316.64"/>
    <n v="0"/>
    <n v="0"/>
    <n v="0"/>
    <n v="0"/>
    <n v="24"/>
    <n v="2135.7600000000002"/>
    <n v="0"/>
    <n v="0"/>
    <n v="0"/>
    <n v="0"/>
    <n v="3.6720000000000002"/>
    <n v="0"/>
    <n v="0"/>
    <n v="0"/>
    <n v="0"/>
    <n v="3.6720000000000002"/>
    <n v="0"/>
    <n v="0"/>
    <n v="47.188000000000002"/>
    <n v="0"/>
  </r>
  <r>
    <x v="7"/>
    <s v="908 SUPER DRY FLOOR WIPER"/>
    <s v="Housekeeping"/>
    <s v="Finished Good"/>
    <s v="Pcs."/>
    <n v="150"/>
    <n v="163"/>
    <n v="72"/>
    <n v="38.090000000000003"/>
    <n v="4240.3900000000003"/>
    <n v="0"/>
    <n v="0"/>
    <n v="0"/>
    <n v="0"/>
    <n v="24"/>
    <n v="2440.8000000000002"/>
    <n v="0"/>
    <n v="0"/>
    <n v="0"/>
    <n v="0"/>
    <n v="11.736000000000001"/>
    <n v="0"/>
    <n v="0"/>
    <n v="0"/>
    <n v="0"/>
    <n v="3.9119999999999999"/>
    <n v="48"/>
    <n v="1799.59"/>
    <n v="34.178000000000004"/>
    <n v="0"/>
  </r>
  <r>
    <x v="7"/>
    <s v="909. LITTLE CHAMP"/>
    <s v="Housekeeping"/>
    <s v="Finished Good"/>
    <s v="Pcs."/>
    <n v="135"/>
    <n v="147"/>
    <n v="4282"/>
    <n v="1354.89"/>
    <n v="36800.980000000003"/>
    <n v="0"/>
    <n v="0"/>
    <n v="0"/>
    <n v="0"/>
    <n v="960"/>
    <n v="19898.88"/>
    <n v="0"/>
    <n v="0"/>
    <n v="0"/>
    <n v="0"/>
    <n v="629.45399999999995"/>
    <n v="0"/>
    <n v="0"/>
    <n v="0"/>
    <n v="0"/>
    <n v="141.12"/>
    <n v="3322"/>
    <n v="29015.38"/>
    <n v="1213.77"/>
    <n v="0"/>
  </r>
  <r>
    <x v="7"/>
    <s v="910.Little Star BathroomWiper"/>
    <s v="Housekeeping"/>
    <s v="Trading"/>
    <s v="Pcs."/>
    <m/>
    <n v="0"/>
    <n v="240"/>
    <n v="10.84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0"/>
    <n v="10.84"/>
    <n v="0"/>
  </r>
  <r>
    <x v="7"/>
    <s v="911 PVC PLUNGER"/>
    <s v="Housekeeping"/>
    <s v="Trading"/>
    <s v="Pcs."/>
    <n v="0"/>
    <n v="0"/>
    <n v="243"/>
    <n v="43.75"/>
    <n v="4762.26"/>
    <n v="0"/>
    <n v="0"/>
    <n v="0"/>
    <n v="0"/>
    <n v="0"/>
    <n v="0"/>
    <n v="0"/>
    <n v="0"/>
    <n v="0"/>
    <n v="0"/>
    <n v="0"/>
    <n v="0"/>
    <n v="0"/>
    <n v="0"/>
    <n v="0"/>
    <n v="0"/>
    <n v="243"/>
    <n v="4762.26"/>
    <n v="43.75"/>
    <n v="0"/>
  </r>
  <r>
    <x v="7"/>
    <s v="912 Modern Plus BathroomWiper"/>
    <s v="Housekeeping"/>
    <s v="Finished Good"/>
    <s v="Pcs."/>
    <n v="80"/>
    <n v="87"/>
    <n v="-96"/>
    <n v="21.54"/>
    <n v="-5677.68"/>
    <n v="0"/>
    <n v="0"/>
    <n v="0"/>
    <n v="0"/>
    <n v="72"/>
    <n v="4794.4799999999996"/>
    <n v="0"/>
    <n v="0"/>
    <n v="0"/>
    <n v="0"/>
    <n v="-8.3520000000000003"/>
    <n v="0"/>
    <n v="0"/>
    <n v="10"/>
    <n v="10"/>
    <n v="6.2640000000000002"/>
    <n v="-168"/>
    <n v="-10472.16"/>
    <n v="25.276"/>
    <n v="0"/>
  </r>
  <r>
    <x v="7"/>
    <s v="912/915 THREAD WIPER BODY(BLACK)"/>
    <s v="Rajeshwari"/>
    <s v="Trading"/>
    <s v="Pcs."/>
    <m/>
    <n v="0"/>
    <n v="1440"/>
    <n v="0"/>
    <n v="4043.57"/>
    <n v="0"/>
    <n v="0"/>
    <n v="0"/>
    <n v="0"/>
    <n v="0"/>
    <n v="0"/>
    <n v="0"/>
    <n v="0"/>
    <n v="0"/>
    <n v="0"/>
    <n v="0"/>
    <n v="0"/>
    <n v="0"/>
    <n v="0"/>
    <n v="0"/>
    <n v="0"/>
    <n v="1440"/>
    <n v="4043.57"/>
    <n v="0"/>
    <n v="0"/>
  </r>
  <r>
    <x v="7"/>
    <s v="915 Sparkle Floor Wiper"/>
    <s v="Housekeeping"/>
    <s v="Finished Good"/>
    <s v="Pcs."/>
    <n v="100"/>
    <n v="109"/>
    <n v="-24"/>
    <n v="145.4"/>
    <n v="-2128.3200000000002"/>
    <n v="0"/>
    <n v="0"/>
    <n v="0"/>
    <n v="0"/>
    <n v="48"/>
    <n v="4171.68"/>
    <n v="0"/>
    <n v="0"/>
    <n v="0"/>
    <n v="0"/>
    <n v="-2.6160000000000001"/>
    <n v="0"/>
    <n v="0"/>
    <n v="30"/>
    <n v="30"/>
    <n v="5.2320000000000002"/>
    <n v="-72"/>
    <n v="-6300"/>
    <n v="170.16800000000001"/>
    <n v="0"/>
  </r>
  <r>
    <x v="7"/>
    <s v="917 POWER PLUNGER"/>
    <s v="Housekeeping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921. Splash Broom 21&quot; (Mix.)"/>
    <s v="Housekeeping"/>
    <s v="Trading"/>
    <s v="Pcs."/>
    <n v="0"/>
    <n v="0"/>
    <n v="6150"/>
    <n v="0"/>
    <n v="212175"/>
    <n v="0"/>
    <n v="0"/>
    <n v="0"/>
    <n v="0"/>
    <n v="1425"/>
    <n v="80085"/>
    <n v="0"/>
    <n v="0"/>
    <n v="0"/>
    <n v="0"/>
    <n v="0"/>
    <n v="0"/>
    <n v="0"/>
    <n v="0"/>
    <n v="0"/>
    <n v="0"/>
    <n v="4725"/>
    <n v="163012.5"/>
    <n v="0"/>
    <n v="0"/>
  </r>
  <r>
    <x v="7"/>
    <s v="942.Mahalakshmi Grass Broom"/>
    <s v="Housekeeping"/>
    <s v="Trading"/>
    <s v="Pcs."/>
    <n v="0"/>
    <n v="0"/>
    <n v="3303"/>
    <n v="60.95"/>
    <n v="260945.88"/>
    <n v="2100"/>
    <n v="168000"/>
    <n v="0"/>
    <n v="0"/>
    <n v="4200"/>
    <n v="401775"/>
    <n v="0"/>
    <n v="0"/>
    <n v="0"/>
    <n v="0"/>
    <n v="0"/>
    <n v="0"/>
    <n v="0"/>
    <n v="0"/>
    <n v="0"/>
    <n v="0"/>
    <n v="1203"/>
    <n v="96198.22"/>
    <n v="60.95"/>
    <n v="0"/>
  </r>
  <r>
    <x v="7"/>
    <s v="APOLLO WIPER ONLY BLADE"/>
    <s v="NEAT &amp; CLEAN"/>
    <s v="Trading"/>
    <s v="Pcs."/>
    <m/>
    <n v="0"/>
    <n v="-2424"/>
    <n v="0"/>
    <n v="-36456.959999999999"/>
    <n v="0"/>
    <n v="0"/>
    <n v="0"/>
    <n v="0"/>
    <n v="0"/>
    <n v="0"/>
    <n v="0"/>
    <n v="0"/>
    <n v="0"/>
    <n v="0"/>
    <n v="0"/>
    <n v="0"/>
    <n v="0"/>
    <n v="0"/>
    <n v="0"/>
    <n v="0"/>
    <n v="-2424"/>
    <n v="-36456.959999999999"/>
    <n v="0"/>
    <n v="0"/>
  </r>
  <r>
    <x v="7"/>
    <s v="BATH ROOM WIPER BLADE"/>
    <s v="Housekeeping"/>
    <s v="Trading"/>
    <s v="Pcs."/>
    <m/>
    <n v="0"/>
    <n v="4097"/>
    <n v="80.19"/>
    <n v="34127.32"/>
    <n v="0"/>
    <n v="0"/>
    <n v="0"/>
    <n v="0"/>
    <n v="0"/>
    <n v="0"/>
    <n v="0"/>
    <n v="0"/>
    <n v="0"/>
    <n v="0"/>
    <n v="0"/>
    <n v="0"/>
    <n v="0"/>
    <n v="0"/>
    <n v="0"/>
    <n v="0"/>
    <n v="4097"/>
    <n v="34127.32"/>
    <n v="80.19"/>
    <n v="0"/>
  </r>
  <r>
    <x v="7"/>
    <s v="Bathroom Wiper Only Body ( Blue)"/>
    <s v="Component"/>
    <s v="Trading"/>
    <s v="Pcs."/>
    <m/>
    <n v="0"/>
    <n v="222"/>
    <n v="0"/>
    <n v="1630.4"/>
    <n v="0"/>
    <n v="0"/>
    <n v="0"/>
    <n v="0"/>
    <n v="0"/>
    <n v="0"/>
    <n v="0"/>
    <n v="0"/>
    <n v="0"/>
    <n v="0"/>
    <n v="0"/>
    <n v="0"/>
    <n v="0"/>
    <n v="0"/>
    <n v="0"/>
    <n v="0"/>
    <n v="222"/>
    <n v="1630.4"/>
    <n v="0"/>
    <n v="0"/>
  </r>
  <r>
    <x v="7"/>
    <s v="Bathroom Wiper Only Body (silver)"/>
    <s v="Component"/>
    <s v="Trading"/>
    <s v="Pcs."/>
    <m/>
    <n v="0"/>
    <n v="322"/>
    <n v="0"/>
    <n v="2344.65"/>
    <n v="0"/>
    <n v="0"/>
    <n v="0"/>
    <n v="0"/>
    <n v="0"/>
    <n v="0"/>
    <n v="0"/>
    <n v="0"/>
    <n v="0"/>
    <n v="0"/>
    <n v="0"/>
    <n v="0"/>
    <n v="0"/>
    <n v="0"/>
    <n v="0"/>
    <n v="0"/>
    <n v="322"/>
    <n v="2344.65"/>
    <n v="0"/>
    <n v="0"/>
  </r>
  <r>
    <x v="7"/>
    <s v="Bathroom Wiper Only Body(M.B)"/>
    <s v="Component"/>
    <s v="Trading"/>
    <s v="Pcs."/>
    <m/>
    <n v="0"/>
    <n v="257"/>
    <n v="0"/>
    <n v="1860.21"/>
    <n v="0"/>
    <n v="0"/>
    <n v="0"/>
    <n v="0"/>
    <n v="0"/>
    <n v="0"/>
    <n v="0"/>
    <n v="0"/>
    <n v="0"/>
    <n v="0"/>
    <n v="0"/>
    <n v="0"/>
    <n v="0"/>
    <n v="0"/>
    <n v="0"/>
    <n v="0"/>
    <n v="257"/>
    <n v="1860.21"/>
    <n v="0"/>
    <n v="0"/>
  </r>
  <r>
    <x v="7"/>
    <s v="Bathroom Wiper Only Body(pink)"/>
    <s v="Component"/>
    <s v="Trading"/>
    <s v="Pcs."/>
    <m/>
    <n v="0"/>
    <n v="681"/>
    <n v="0"/>
    <n v="4960.4399999999996"/>
    <n v="0"/>
    <n v="0"/>
    <n v="0"/>
    <n v="0"/>
    <n v="0"/>
    <n v="0"/>
    <n v="0"/>
    <n v="0"/>
    <n v="0"/>
    <n v="0"/>
    <n v="0"/>
    <n v="0"/>
    <n v="0"/>
    <n v="0"/>
    <n v="0"/>
    <n v="0"/>
    <n v="681"/>
    <n v="4960.4399999999996"/>
    <n v="0"/>
    <n v="0"/>
  </r>
  <r>
    <x v="7"/>
    <s v="BFLY-016 MULTIPURPOSE NO.16(B)"/>
    <s v="Ghamela"/>
    <s v="Finished Good"/>
    <s v="Pcs."/>
    <n v="465"/>
    <n v="507"/>
    <n v="387"/>
    <n v="273.86"/>
    <n v="22360.51"/>
    <n v="0"/>
    <n v="0"/>
    <n v="832"/>
    <n v="47656.57"/>
    <n v="72"/>
    <n v="5130"/>
    <n v="0"/>
    <n v="0"/>
    <n v="0"/>
    <n v="0"/>
    <n v="196.209"/>
    <n v="386.88"/>
    <n v="64.953283200000001"/>
    <n v="0"/>
    <n v="451.83328319999998"/>
    <n v="36.503999999999998"/>
    <n v="1147"/>
    <n v="65892.95"/>
    <n v="689.18928319999998"/>
    <n v="0"/>
  </r>
  <r>
    <x v="7"/>
    <s v="BFLY-016 MULTIPURPOSE NO.16(O)"/>
    <s v="Ghamela"/>
    <s v="Finished Good"/>
    <s v="Pcs."/>
    <n v="465"/>
    <n v="507"/>
    <n v="405"/>
    <n v="291.39999999999998"/>
    <n v="23192.15"/>
    <n v="0"/>
    <n v="0"/>
    <n v="922"/>
    <n v="52676.18"/>
    <n v="216"/>
    <n v="15390"/>
    <n v="0"/>
    <n v="0"/>
    <n v="0"/>
    <n v="0"/>
    <n v="205.33500000000001"/>
    <n v="428.73"/>
    <n v="71.979479700000013"/>
    <n v="0"/>
    <n v="500.70947970000003"/>
    <n v="109.512"/>
    <n v="1111"/>
    <n v="63541.86"/>
    <n v="682.59747970000012"/>
    <n v="0"/>
  </r>
  <r>
    <x v="7"/>
    <s v="BFLY-016 MULTIPURPOSE NO.16(P)"/>
    <s v="Ghamela"/>
    <s v="Finished Good"/>
    <s v="Pcs."/>
    <n v="465"/>
    <n v="507"/>
    <n v="49"/>
    <n v="52.5"/>
    <n v="2818.06"/>
    <n v="0"/>
    <n v="0"/>
    <n v="609"/>
    <n v="34722.720000000001"/>
    <n v="0"/>
    <n v="0"/>
    <n v="0"/>
    <n v="0"/>
    <n v="0"/>
    <n v="0"/>
    <n v="24.843"/>
    <n v="283.185"/>
    <n v="47.543929650000003"/>
    <n v="0"/>
    <n v="330.72892965"/>
    <n v="0"/>
    <n v="658"/>
    <n v="37540.78"/>
    <n v="383.22892965"/>
    <n v="0"/>
  </r>
  <r>
    <x v="7"/>
    <s v="BFLY-017 ALLPURPOSE NO.17(B)"/>
    <s v="Ghamela"/>
    <s v="Finished Good"/>
    <s v="Pcs."/>
    <n v="415"/>
    <n v="452"/>
    <n v="342"/>
    <n v="1091.3800000000001"/>
    <n v="16480.79"/>
    <n v="0"/>
    <n v="0"/>
    <n v="0"/>
    <n v="0"/>
    <n v="75"/>
    <n v="4781.25"/>
    <n v="0"/>
    <n v="0"/>
    <n v="0"/>
    <n v="0"/>
    <n v="154.584"/>
    <n v="0"/>
    <n v="0"/>
    <n v="0"/>
    <n v="0"/>
    <n v="33.9"/>
    <n v="267"/>
    <n v="13556.54"/>
    <n v="1057.48"/>
    <n v="0"/>
  </r>
  <r>
    <x v="7"/>
    <s v="BFLY-017 ALLPURPOSE NO.17(O)"/>
    <s v="Ghamela"/>
    <s v="Finished Good"/>
    <s v="Pcs."/>
    <n v="415"/>
    <n v="452"/>
    <n v="795"/>
    <n v="387.7"/>
    <n v="34617.72"/>
    <n v="0"/>
    <n v="0"/>
    <n v="0"/>
    <n v="0"/>
    <n v="0"/>
    <n v="0"/>
    <n v="0"/>
    <n v="0"/>
    <n v="0"/>
    <n v="0"/>
    <n v="359.34"/>
    <n v="0"/>
    <n v="0"/>
    <n v="0"/>
    <n v="0"/>
    <n v="0"/>
    <n v="795"/>
    <n v="34617.72"/>
    <n v="387.7"/>
    <n v="0"/>
  </r>
  <r>
    <x v="7"/>
    <s v="BFLY-017 ALLPURPOSE NO.17(P)"/>
    <s v="Ghamela"/>
    <s v="Finished Good"/>
    <s v="Pcs."/>
    <n v="415"/>
    <n v="452"/>
    <n v="732"/>
    <n v="368.57"/>
    <n v="36670.31"/>
    <n v="0"/>
    <n v="0"/>
    <n v="0"/>
    <n v="0"/>
    <n v="0"/>
    <n v="0"/>
    <n v="0"/>
    <n v="0"/>
    <n v="0"/>
    <n v="0"/>
    <n v="330.86399999999998"/>
    <n v="0"/>
    <n v="0"/>
    <n v="0"/>
    <n v="0"/>
    <n v="0"/>
    <n v="732"/>
    <n v="36670.31"/>
    <n v="368.57"/>
    <n v="0"/>
  </r>
  <r>
    <x v="7"/>
    <s v="BOPP TAPE BRN 48MM X 55 MTR(PM)"/>
    <s v="Packing Material"/>
    <s v="Trading"/>
    <s v="Pcs."/>
    <m/>
    <n v="0"/>
    <n v="24"/>
    <n v="1.08"/>
    <n v="3050.64"/>
    <n v="0"/>
    <n v="0"/>
    <n v="0"/>
    <n v="0"/>
    <n v="0"/>
    <n v="0"/>
    <n v="0"/>
    <n v="0"/>
    <n v="0"/>
    <n v="0"/>
    <n v="0"/>
    <n v="0"/>
    <n v="0"/>
    <n v="0"/>
    <n v="0"/>
    <n v="0"/>
    <n v="24"/>
    <n v="3050.64"/>
    <n v="1.08"/>
    <n v="0"/>
  </r>
  <r>
    <x v="7"/>
    <s v="Brown Cellotape(48MM X 55 MTR(PM)"/>
    <s v="Packing Material"/>
    <s v="Trading"/>
    <s v="Pcs."/>
    <m/>
    <n v="0"/>
    <n v="24"/>
    <n v="1.08"/>
    <n v="3050.64"/>
    <n v="0"/>
    <n v="0"/>
    <n v="0"/>
    <n v="0"/>
    <n v="0"/>
    <n v="0"/>
    <n v="0"/>
    <n v="0"/>
    <n v="0"/>
    <n v="0"/>
    <n v="0"/>
    <n v="0"/>
    <n v="0"/>
    <n v="0"/>
    <n v="0"/>
    <n v="0"/>
    <n v="24"/>
    <n v="3050.64"/>
    <n v="1.08"/>
    <n v="0"/>
  </r>
  <r>
    <x v="7"/>
    <s v="BULLDOZER FLOOR WIPER ONLY BLADE"/>
    <s v="NEAT &amp; CLEAN"/>
    <s v="Finished Good"/>
    <s v="Pcs."/>
    <m/>
    <m/>
    <m/>
    <n v="12.01"/>
    <m/>
    <m/>
    <m/>
    <m/>
    <m/>
    <m/>
    <m/>
    <m/>
    <m/>
    <n v="0"/>
    <m/>
    <n v="0"/>
    <n v="0"/>
    <n v="0"/>
    <n v="0"/>
    <n v="0"/>
    <n v="0"/>
    <m/>
    <m/>
    <n v="12.01"/>
    <n v="0"/>
  </r>
  <r>
    <x v="7"/>
    <s v="BULLDOZER FLOOR WIPER ONLY BLADE(SILICON"/>
    <s v="NEAT &amp; CLEAN"/>
    <s v="Finished Good"/>
    <s v="Pcs."/>
    <m/>
    <m/>
    <m/>
    <n v="6.64"/>
    <m/>
    <m/>
    <m/>
    <m/>
    <m/>
    <m/>
    <m/>
    <m/>
    <m/>
    <n v="0"/>
    <m/>
    <n v="0"/>
    <n v="0"/>
    <n v="0"/>
    <n v="0"/>
    <n v="0"/>
    <n v="0"/>
    <m/>
    <m/>
    <n v="6.64"/>
    <n v="0"/>
  </r>
  <r>
    <x v="7"/>
    <s v="BUTTERFLY COATED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Cap Body  3/4 (Pink)"/>
    <s v="Component"/>
    <s v="Trading"/>
    <s v="Pcs."/>
    <m/>
    <n v="0"/>
    <n v="1743"/>
    <n v="0"/>
    <n v="1351.93"/>
    <n v="0"/>
    <n v="0"/>
    <n v="0"/>
    <n v="0"/>
    <n v="0"/>
    <n v="0"/>
    <n v="0"/>
    <n v="0"/>
    <n v="0"/>
    <n v="0"/>
    <n v="0"/>
    <n v="0"/>
    <n v="0"/>
    <n v="0"/>
    <n v="0"/>
    <n v="0"/>
    <n v="1743"/>
    <n v="1351.93"/>
    <n v="0"/>
    <n v="0"/>
  </r>
  <r>
    <x v="7"/>
    <s v="Cap Body 3/4  (L. Blue)"/>
    <s v="Component"/>
    <s v="Trading"/>
    <s v="Pcs."/>
    <m/>
    <n v="0"/>
    <n v="1980"/>
    <n v="0"/>
    <n v="1523.56"/>
    <n v="0"/>
    <n v="0"/>
    <n v="0"/>
    <n v="0"/>
    <n v="0"/>
    <n v="0"/>
    <n v="0"/>
    <n v="0"/>
    <n v="0"/>
    <n v="0"/>
    <n v="0"/>
    <n v="0"/>
    <n v="0"/>
    <n v="0"/>
    <n v="0"/>
    <n v="0"/>
    <n v="1980"/>
    <n v="1523.56"/>
    <n v="0"/>
    <n v="0"/>
  </r>
  <r>
    <x v="7"/>
    <s v="Cap Body 3/4 (BL)"/>
    <s v="Rajeshwari"/>
    <s v="Trading"/>
    <s v="Pcs."/>
    <m/>
    <n v="0"/>
    <n v="7240"/>
    <n v="0"/>
    <n v="5379.01"/>
    <n v="0"/>
    <n v="0"/>
    <n v="0"/>
    <n v="0"/>
    <n v="0"/>
    <n v="0"/>
    <n v="0"/>
    <n v="0"/>
    <n v="0"/>
    <n v="0"/>
    <n v="0"/>
    <n v="0"/>
    <n v="0"/>
    <n v="0"/>
    <n v="0"/>
    <n v="0"/>
    <n v="7240"/>
    <n v="5379.01"/>
    <n v="0"/>
    <n v="0"/>
  </r>
  <r>
    <x v="7"/>
    <s v="Cap Body 3/4 (GR)"/>
    <s v="Rajeshwari"/>
    <s v="Trading"/>
    <s v="Pcs."/>
    <m/>
    <n v="0"/>
    <n v="708"/>
    <n v="0"/>
    <n v="546.39"/>
    <n v="0"/>
    <n v="0"/>
    <n v="0"/>
    <n v="0"/>
    <n v="0"/>
    <n v="0"/>
    <n v="0"/>
    <n v="0"/>
    <n v="0"/>
    <n v="0"/>
    <n v="0"/>
    <n v="0"/>
    <n v="0"/>
    <n v="0"/>
    <n v="0"/>
    <n v="0"/>
    <n v="708"/>
    <n v="546.39"/>
    <n v="0"/>
    <n v="0"/>
  </r>
  <r>
    <x v="7"/>
    <s v="Cap Body 3/4 (M.B)"/>
    <s v="Rajeshwari"/>
    <s v="Trading"/>
    <s v="Pcs."/>
    <m/>
    <n v="0"/>
    <n v="400"/>
    <n v="0"/>
    <n v="301.02"/>
    <n v="0"/>
    <n v="0"/>
    <n v="0"/>
    <n v="0"/>
    <n v="0"/>
    <n v="0"/>
    <n v="0"/>
    <n v="0"/>
    <n v="0"/>
    <n v="0"/>
    <n v="0"/>
    <n v="0"/>
    <n v="0"/>
    <n v="0"/>
    <n v="0"/>
    <n v="0"/>
    <n v="400"/>
    <n v="301.02"/>
    <n v="0"/>
    <n v="0"/>
  </r>
  <r>
    <x v="7"/>
    <s v="Cap Body 3/4 (MW)"/>
    <s v="Rajeshwari"/>
    <s v="Trading"/>
    <s v="Pcs."/>
    <m/>
    <n v="0"/>
    <n v="948"/>
    <n v="0"/>
    <n v="722.69"/>
    <n v="0"/>
    <n v="0"/>
    <n v="0"/>
    <n v="0"/>
    <n v="0"/>
    <n v="0"/>
    <n v="0"/>
    <n v="0"/>
    <n v="0"/>
    <n v="0"/>
    <n v="0"/>
    <n v="0"/>
    <n v="0"/>
    <n v="0"/>
    <n v="0"/>
    <n v="0"/>
    <n v="948"/>
    <n v="722.69"/>
    <n v="0"/>
    <n v="0"/>
  </r>
  <r>
    <x v="7"/>
    <s v="Cap Body 3/4 (silver)"/>
    <s v="Housekeeping"/>
    <s v="Trading"/>
    <s v="Pcs."/>
    <m/>
    <n v="0"/>
    <n v="164"/>
    <n v="0"/>
    <n v="124.41"/>
    <n v="0"/>
    <n v="0"/>
    <n v="0"/>
    <n v="0"/>
    <n v="0"/>
    <n v="0"/>
    <n v="0"/>
    <n v="0"/>
    <n v="0"/>
    <n v="0"/>
    <n v="0"/>
    <n v="0"/>
    <n v="0"/>
    <n v="0"/>
    <n v="0"/>
    <n v="0"/>
    <n v="164"/>
    <n v="124.41"/>
    <n v="0"/>
    <n v="0"/>
  </r>
  <r>
    <x v="7"/>
    <s v="CASTER 25mm Rev Nylon WHEEL"/>
    <s v="Component"/>
    <s v="Trading"/>
    <s v="Pcs."/>
    <m/>
    <n v="0"/>
    <n v="5216"/>
    <n v="219.43"/>
    <n v="28682.2"/>
    <n v="2424"/>
    <n v="13332"/>
    <n v="0"/>
    <n v="0"/>
    <n v="0"/>
    <n v="0"/>
    <n v="1600"/>
    <n v="270.01600000000002"/>
    <n v="1870.0160000000001"/>
    <n v="0"/>
    <n v="0"/>
    <n v="0"/>
    <n v="0"/>
    <n v="0"/>
    <n v="0"/>
    <n v="0"/>
    <n v="6040"/>
    <n v="42014.2"/>
    <n v="219.43"/>
    <n v="0"/>
  </r>
  <r>
    <x v="7"/>
    <s v="CHAIR ARMLESS (HEAVY)"/>
    <s v="MAHANANDA"/>
    <s v="Trading"/>
    <s v="Pcs."/>
    <m/>
    <n v="0"/>
    <n v="300"/>
    <n v="13.54"/>
    <n v="137295"/>
    <n v="0"/>
    <n v="0"/>
    <n v="0"/>
    <n v="0"/>
    <n v="0"/>
    <n v="0"/>
    <n v="0"/>
    <n v="0"/>
    <n v="0"/>
    <n v="0"/>
    <n v="0"/>
    <n v="0"/>
    <n v="0"/>
    <n v="0"/>
    <n v="0"/>
    <n v="0"/>
    <n v="300"/>
    <n v="137295"/>
    <n v="13.54"/>
    <n v="0"/>
  </r>
  <r>
    <x v="7"/>
    <s v="Corrosion Rust Preventive Spray"/>
    <s v="General"/>
    <s v="Trading"/>
    <s v="Pcs."/>
    <m/>
    <n v="0"/>
    <n v="100"/>
    <n v="3.39"/>
    <n v="19500"/>
    <n v="0"/>
    <n v="0"/>
    <n v="0"/>
    <n v="0"/>
    <n v="0"/>
    <n v="0"/>
    <n v="0"/>
    <n v="0"/>
    <n v="0"/>
    <n v="0"/>
    <n v="0"/>
    <n v="0"/>
    <n v="0"/>
    <n v="0"/>
    <n v="0"/>
    <n v="0"/>
    <n v="100"/>
    <n v="19500"/>
    <n v="3.39"/>
    <n v="0"/>
  </r>
  <r>
    <x v="7"/>
    <s v="DE0001 DEVNANDAN GOLD-24 (B)"/>
    <s v="Ghamela"/>
    <s v="Finished Good"/>
    <s v="Pcs."/>
    <n v="1500"/>
    <n v="1635"/>
    <n v="1"/>
    <n v="70.8"/>
    <n v="157.21"/>
    <n v="0"/>
    <n v="0"/>
    <n v="0"/>
    <n v="0"/>
    <n v="0"/>
    <n v="0"/>
    <n v="0"/>
    <n v="0"/>
    <n v="0"/>
    <n v="0"/>
    <n v="1.635"/>
    <n v="0"/>
    <n v="0"/>
    <n v="0"/>
    <n v="0"/>
    <n v="0"/>
    <n v="1"/>
    <n v="157.21"/>
    <n v="70.8"/>
    <n v="0"/>
  </r>
  <r>
    <x v="7"/>
    <s v="DE0001 DEVNANDAN GOLD-24 (O)"/>
    <s v="Ghamela"/>
    <s v="Finished Good"/>
    <s v="Pcs."/>
    <n v="1500"/>
    <n v="1635"/>
    <n v="-1"/>
    <n v="67.3"/>
    <n v="-155.86000000000001"/>
    <n v="0"/>
    <n v="0"/>
    <n v="0"/>
    <n v="0"/>
    <n v="0"/>
    <n v="0"/>
    <n v="0"/>
    <n v="0"/>
    <n v="0"/>
    <n v="0"/>
    <n v="-1.635"/>
    <n v="0"/>
    <n v="0"/>
    <n v="0"/>
    <n v="0"/>
    <n v="0"/>
    <n v="-1"/>
    <n v="-155.86000000000001"/>
    <n v="67.3"/>
    <n v="0"/>
  </r>
  <r>
    <x v="7"/>
    <s v="DE0001 DEVNANDAN GOLD-24 (P)"/>
    <s v="Ghamela"/>
    <s v="Finished Good"/>
    <s v="Pcs."/>
    <n v="1500"/>
    <n v="1635"/>
    <n v="-3"/>
    <n v="64.260000000000005"/>
    <n v="-468.54"/>
    <n v="0"/>
    <n v="0"/>
    <n v="0"/>
    <n v="0"/>
    <n v="0"/>
    <n v="0"/>
    <n v="0"/>
    <n v="0"/>
    <n v="0"/>
    <n v="0"/>
    <n v="-4.9050000000000002"/>
    <n v="0"/>
    <n v="0"/>
    <n v="0"/>
    <n v="0"/>
    <n v="0"/>
    <n v="-3"/>
    <n v="-468.54"/>
    <n v="64.260000000000005"/>
    <n v="0"/>
  </r>
  <r>
    <x v="7"/>
    <s v="DE0002 DEVNANDAN GOLD-21(B)"/>
    <s v="Ghamela"/>
    <s v="Finished Good"/>
    <s v="Pcs."/>
    <n v="1200"/>
    <n v="1308"/>
    <n v="9"/>
    <n v="66.22"/>
    <n v="1234.51"/>
    <n v="0"/>
    <n v="0"/>
    <n v="0"/>
    <n v="0"/>
    <n v="0"/>
    <n v="0"/>
    <n v="0"/>
    <n v="0"/>
    <n v="0"/>
    <n v="0"/>
    <n v="11.772"/>
    <n v="0"/>
    <n v="0"/>
    <n v="0"/>
    <n v="0"/>
    <n v="0"/>
    <n v="9"/>
    <n v="1234.51"/>
    <n v="66.22"/>
    <n v="0"/>
  </r>
  <r>
    <x v="7"/>
    <s v="DE0002 DEVNANDAN GOLD-21(O)"/>
    <s v="Ghamela"/>
    <s v="Finished Good"/>
    <s v="Pcs."/>
    <m/>
    <m/>
    <m/>
    <n v="55.15"/>
    <m/>
    <m/>
    <m/>
    <m/>
    <m/>
    <m/>
    <m/>
    <m/>
    <m/>
    <n v="0"/>
    <m/>
    <n v="0"/>
    <n v="0"/>
    <n v="0"/>
    <n v="0"/>
    <n v="0"/>
    <n v="0"/>
    <m/>
    <m/>
    <n v="55.15"/>
    <n v="0"/>
  </r>
  <r>
    <x v="7"/>
    <s v="DE0002 DEVNANDAN GOLD-21(P)"/>
    <s v="Ghamela"/>
    <s v="Finished Good"/>
    <s v="Pcs."/>
    <m/>
    <m/>
    <m/>
    <n v="55.15"/>
    <m/>
    <m/>
    <m/>
    <m/>
    <m/>
    <m/>
    <m/>
    <m/>
    <m/>
    <n v="0"/>
    <m/>
    <n v="0"/>
    <n v="0"/>
    <n v="0"/>
    <n v="0"/>
    <n v="0"/>
    <n v="0"/>
    <m/>
    <m/>
    <n v="55.15"/>
    <n v="0"/>
  </r>
  <r>
    <x v="7"/>
    <s v="DE0005 DEVNANDAN GOLD-19(B)"/>
    <s v="Ghamela"/>
    <s v="Finished Good"/>
    <s v="Pcs."/>
    <n v="720"/>
    <n v="785"/>
    <n v="22"/>
    <n v="538.98"/>
    <n v="1789.93"/>
    <n v="0"/>
    <n v="0"/>
    <n v="0"/>
    <n v="0"/>
    <n v="0"/>
    <n v="0"/>
    <n v="0"/>
    <n v="0"/>
    <n v="0"/>
    <n v="0"/>
    <n v="17.27"/>
    <n v="0"/>
    <n v="0"/>
    <n v="0"/>
    <n v="0"/>
    <n v="0"/>
    <n v="22"/>
    <n v="1789.93"/>
    <n v="538.98"/>
    <n v="0"/>
  </r>
  <r>
    <x v="7"/>
    <s v="DE0005 DEVNANDAN GOLD-19(MIX)"/>
    <s v="Ghamela"/>
    <s v="Finished Good"/>
    <s v="Pcs."/>
    <m/>
    <m/>
    <m/>
    <n v="102.43"/>
    <m/>
    <m/>
    <m/>
    <m/>
    <m/>
    <m/>
    <m/>
    <m/>
    <m/>
    <n v="0"/>
    <m/>
    <n v="0"/>
    <n v="0"/>
    <n v="0"/>
    <n v="0"/>
    <n v="0"/>
    <n v="0"/>
    <m/>
    <m/>
    <n v="102.43"/>
    <n v="0"/>
  </r>
  <r>
    <x v="7"/>
    <s v="DE0005 DEVNANDAN GOLD-19(O)"/>
    <s v="Ghamela"/>
    <s v="Finished Good"/>
    <s v="Pcs."/>
    <n v="720"/>
    <n v="785"/>
    <n v="-4"/>
    <n v="517.12"/>
    <n v="-329.98"/>
    <n v="0"/>
    <n v="0"/>
    <n v="0"/>
    <n v="0"/>
    <n v="0"/>
    <n v="0"/>
    <n v="0"/>
    <n v="0"/>
    <n v="0"/>
    <n v="0"/>
    <n v="-3.14"/>
    <n v="0"/>
    <n v="0"/>
    <n v="0"/>
    <n v="0"/>
    <n v="0"/>
    <n v="-4"/>
    <n v="-329.98"/>
    <n v="517.12"/>
    <n v="0"/>
  </r>
  <r>
    <x v="7"/>
    <s v="DE0005 DEVNANDAN GOLD-19(P)"/>
    <s v="Ghamela"/>
    <s v="Finished Good"/>
    <s v="Pcs."/>
    <n v="720"/>
    <n v="785"/>
    <n v="-14"/>
    <n v="508.71"/>
    <n v="-1157.26"/>
    <n v="0"/>
    <n v="0"/>
    <n v="0"/>
    <n v="0"/>
    <n v="0"/>
    <n v="0"/>
    <n v="0"/>
    <n v="0"/>
    <n v="0"/>
    <n v="0"/>
    <n v="-10.99"/>
    <n v="0"/>
    <n v="0"/>
    <n v="0"/>
    <n v="0"/>
    <n v="0"/>
    <n v="-14"/>
    <n v="-1157.26"/>
    <n v="508.71"/>
    <n v="0"/>
  </r>
  <r>
    <x v="7"/>
    <s v="DE1007 DEVNANDAN BKT 5.LTR(B)"/>
    <s v="Bucket"/>
    <s v="Finished Good"/>
    <s v="Pcs."/>
    <m/>
    <m/>
    <m/>
    <n v="20.54"/>
    <m/>
    <m/>
    <m/>
    <m/>
    <m/>
    <m/>
    <m/>
    <m/>
    <m/>
    <n v="0"/>
    <m/>
    <n v="0"/>
    <n v="0"/>
    <n v="0"/>
    <n v="0"/>
    <n v="0"/>
    <n v="0"/>
    <m/>
    <m/>
    <n v="20.54"/>
    <n v="0"/>
  </r>
  <r>
    <x v="7"/>
    <s v="DE1007 DEVNANDAN BKT 5.LTR(O)"/>
    <s v="Bucket"/>
    <s v="Finished Good"/>
    <s v="Pcs."/>
    <m/>
    <m/>
    <m/>
    <n v="20.22"/>
    <m/>
    <m/>
    <m/>
    <m/>
    <m/>
    <m/>
    <m/>
    <m/>
    <m/>
    <n v="0"/>
    <m/>
    <n v="0"/>
    <n v="0"/>
    <n v="0"/>
    <n v="0"/>
    <n v="0"/>
    <n v="0"/>
    <m/>
    <m/>
    <n v="20.22"/>
    <n v="0"/>
  </r>
  <r>
    <x v="7"/>
    <s v="DE1007 DEVNANDAN BKT 5.LTR(P)"/>
    <s v="Bucket"/>
    <s v="Finished Good"/>
    <s v="Pcs."/>
    <m/>
    <m/>
    <m/>
    <n v="34.200000000000003"/>
    <m/>
    <m/>
    <m/>
    <m/>
    <m/>
    <m/>
    <m/>
    <m/>
    <m/>
    <n v="0"/>
    <m/>
    <n v="0"/>
    <n v="0"/>
    <n v="0"/>
    <n v="0"/>
    <n v="0"/>
    <n v="0"/>
    <m/>
    <m/>
    <n v="34.200000000000003"/>
    <n v="0"/>
  </r>
  <r>
    <x v="7"/>
    <s v="EMP Lock &amp; Safe 1104"/>
    <s v="EMPORIUM"/>
    <s v="Finished Good"/>
    <s v="Pcs."/>
    <m/>
    <m/>
    <m/>
    <n v="10.43"/>
    <m/>
    <m/>
    <m/>
    <m/>
    <m/>
    <m/>
    <m/>
    <m/>
    <m/>
    <n v="0"/>
    <m/>
    <n v="0"/>
    <n v="0"/>
    <n v="0"/>
    <n v="0"/>
    <n v="0"/>
    <n v="0"/>
    <m/>
    <m/>
    <n v="10.43"/>
    <n v="0"/>
  </r>
  <r>
    <x v="7"/>
    <s v="ENVELOP"/>
    <s v="General"/>
    <s v="Trading"/>
    <s v="Pcs."/>
    <m/>
    <n v="0"/>
    <n v="1000"/>
    <n v="0"/>
    <n v="1700"/>
    <n v="0"/>
    <n v="0"/>
    <n v="0"/>
    <n v="0"/>
    <n v="0"/>
    <n v="0"/>
    <n v="0"/>
    <n v="0"/>
    <n v="0"/>
    <n v="0"/>
    <n v="0"/>
    <n v="0"/>
    <n v="0"/>
    <n v="0"/>
    <n v="0"/>
    <n v="0"/>
    <n v="1000"/>
    <n v="1700"/>
    <n v="0"/>
    <n v="0"/>
  </r>
  <r>
    <x v="7"/>
    <s v="Floor Wiper Sheet 16&quot; (Lining)"/>
    <s v="Component"/>
    <s v="Trading"/>
    <s v="Pcs."/>
    <m/>
    <n v="0"/>
    <n v="1701"/>
    <n v="0"/>
    <n v="11002.58"/>
    <n v="0"/>
    <n v="0"/>
    <n v="0"/>
    <n v="0"/>
    <n v="0"/>
    <n v="0"/>
    <n v="0"/>
    <n v="0"/>
    <n v="0"/>
    <n v="0"/>
    <n v="0"/>
    <n v="0"/>
    <n v="0"/>
    <n v="0"/>
    <n v="0"/>
    <n v="0"/>
    <n v="1701"/>
    <n v="11002.58"/>
    <n v="0"/>
    <n v="0"/>
  </r>
  <r>
    <x v="7"/>
    <s v="Floor Wiper Sheet 16&quot; (mix colour)"/>
    <s v="Component"/>
    <s v="Trading"/>
    <s v="Pcs."/>
    <m/>
    <n v="0"/>
    <n v="2490"/>
    <n v="0"/>
    <n v="9960"/>
    <n v="0"/>
    <n v="0"/>
    <n v="0"/>
    <n v="0"/>
    <n v="0"/>
    <n v="0"/>
    <n v="0"/>
    <n v="0"/>
    <n v="0"/>
    <n v="0"/>
    <n v="0"/>
    <n v="0"/>
    <n v="0"/>
    <n v="0"/>
    <n v="0"/>
    <n v="0"/>
    <n v="2490"/>
    <n v="9960"/>
    <n v="0"/>
    <n v="0"/>
  </r>
  <r>
    <x v="7"/>
    <s v="FRIDPN605 Showel Dustpan With Patti"/>
    <s v="FRISCH"/>
    <s v="Finished Good"/>
    <s v="Pcs."/>
    <n v="110"/>
    <n v="120"/>
    <n v="-62"/>
    <n v="26.18"/>
    <n v="-961.39"/>
    <n v="0"/>
    <n v="0"/>
    <n v="0"/>
    <n v="0"/>
    <n v="0"/>
    <n v="0"/>
    <n v="0"/>
    <n v="0"/>
    <n v="0"/>
    <n v="0"/>
    <n v="-7.44"/>
    <n v="0"/>
    <n v="0"/>
    <n v="0"/>
    <n v="0"/>
    <n v="0"/>
    <n v="-62"/>
    <n v="-961.39"/>
    <n v="26.18"/>
    <n v="0"/>
  </r>
  <r>
    <x v="7"/>
    <s v="HAND TROLLY"/>
    <s v="Component"/>
    <s v="Trading"/>
    <s v="Pcs."/>
    <m/>
    <n v="0"/>
    <n v="1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.05"/>
    <n v="0"/>
  </r>
  <r>
    <x v="7"/>
    <s v="HDPE 17NO.TOKER(B)"/>
    <s v="Ghamela"/>
    <s v="Trading"/>
    <s v="Pcs."/>
    <m/>
    <n v="0"/>
    <n v="176"/>
    <n v="7.95"/>
    <n v="12215.2"/>
    <n v="0"/>
    <n v="0"/>
    <n v="0"/>
    <n v="0"/>
    <n v="0"/>
    <n v="0"/>
    <n v="0"/>
    <n v="0"/>
    <n v="0"/>
    <n v="0"/>
    <n v="0"/>
    <n v="0"/>
    <n v="0"/>
    <n v="0"/>
    <n v="0"/>
    <n v="0"/>
    <n v="176"/>
    <n v="12215.2"/>
    <n v="7.95"/>
    <n v="0"/>
  </r>
  <r>
    <x v="7"/>
    <s v="IRON CHAIN (HANGING PURPOSE)"/>
    <s v="Component"/>
    <s v="Trading"/>
    <s v="Pcs."/>
    <m/>
    <n v="0"/>
    <n v="10159"/>
    <n v="606.63"/>
    <n v="71113"/>
    <n v="0"/>
    <n v="0"/>
    <n v="0"/>
    <n v="0"/>
    <n v="0"/>
    <n v="0"/>
    <n v="0"/>
    <n v="0"/>
    <n v="0"/>
    <n v="0"/>
    <n v="0"/>
    <n v="0"/>
    <n v="0"/>
    <n v="0"/>
    <n v="0"/>
    <n v="0"/>
    <n v="10159"/>
    <n v="71113"/>
    <n v="606.63"/>
    <n v="0"/>
  </r>
  <r>
    <x v="7"/>
    <s v="Kitchen wiper Only Blade"/>
    <s v="Component"/>
    <s v="Trading"/>
    <s v="Pcs."/>
    <m/>
    <n v="0"/>
    <n v="861"/>
    <n v="22.26"/>
    <n v="698.02"/>
    <n v="0"/>
    <n v="0"/>
    <n v="0"/>
    <n v="0"/>
    <n v="0"/>
    <n v="0"/>
    <n v="0"/>
    <n v="0"/>
    <n v="0"/>
    <n v="0"/>
    <n v="0"/>
    <n v="0"/>
    <n v="0"/>
    <n v="0"/>
    <n v="0"/>
    <n v="0"/>
    <n v="861"/>
    <n v="698.02"/>
    <n v="22.26"/>
    <n v="0"/>
  </r>
  <r>
    <x v="7"/>
    <s v="LINEAR ONE PLY ROLL"/>
    <s v="Packing Material"/>
    <s v="Trading"/>
    <s v="Kgs."/>
    <m/>
    <n v="0"/>
    <n v="159.4"/>
    <n v="2.2799999999999998"/>
    <n v="4673"/>
    <n v="0"/>
    <n v="0"/>
    <n v="0"/>
    <n v="0"/>
    <n v="0"/>
    <n v="0"/>
    <n v="0"/>
    <n v="0"/>
    <n v="0"/>
    <n v="0"/>
    <n v="0"/>
    <n v="0"/>
    <n v="0"/>
    <n v="0"/>
    <n v="0"/>
    <n v="0"/>
    <n v="159.4"/>
    <n v="4673"/>
    <n v="2.2799999999999998"/>
    <n v="0"/>
  </r>
  <r>
    <x v="7"/>
    <s v="Little Champ Only Body"/>
    <s v="Kitchenware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Lock &amp; Safe Only Container (1104)"/>
    <s v="Rajeshwari"/>
    <s v="Trading"/>
    <s v="Pcs."/>
    <m/>
    <n v="0"/>
    <n v="408"/>
    <n v="138.11000000000001"/>
    <n v="6190.81"/>
    <n v="0"/>
    <n v="0"/>
    <n v="0"/>
    <n v="0"/>
    <n v="0"/>
    <n v="0"/>
    <n v="0"/>
    <n v="0"/>
    <n v="0"/>
    <n v="0"/>
    <n v="0"/>
    <n v="0"/>
    <n v="0"/>
    <n v="0"/>
    <n v="0"/>
    <n v="0"/>
    <n v="408"/>
    <n v="6190.81"/>
    <n v="138.11000000000001"/>
    <n v="0"/>
  </r>
  <r>
    <x v="7"/>
    <s v="Lock &amp; Safe Only Lid (1104)"/>
    <s v="Rajeshwari"/>
    <s v="Finished Good"/>
    <s v="Pcs."/>
    <n v="95"/>
    <n v="104"/>
    <n v="165"/>
    <n v="719.65"/>
    <n v="1188.3499999999999"/>
    <n v="0"/>
    <n v="0"/>
    <n v="0"/>
    <n v="0"/>
    <n v="0"/>
    <n v="0"/>
    <n v="0"/>
    <n v="0"/>
    <n v="0"/>
    <n v="0"/>
    <n v="17.16"/>
    <n v="0"/>
    <n v="0"/>
    <n v="0"/>
    <n v="0"/>
    <n v="0"/>
    <n v="165"/>
    <n v="1188.3499999999999"/>
    <n v="719.65"/>
    <n v="0"/>
  </r>
  <r>
    <x v="7"/>
    <s v="M.S. PIPE48&quot;"/>
    <s v="Housekeeping"/>
    <s v="Trading"/>
    <s v="Pcs."/>
    <m/>
    <n v="0"/>
    <n v="346"/>
    <n v="15.62"/>
    <n v="7958"/>
    <n v="0"/>
    <n v="0"/>
    <n v="0"/>
    <n v="0"/>
    <n v="0"/>
    <n v="0"/>
    <n v="0"/>
    <n v="0"/>
    <n v="0"/>
    <n v="0"/>
    <n v="0"/>
    <n v="0"/>
    <n v="0"/>
    <n v="0"/>
    <n v="0"/>
    <n v="0"/>
    <n v="346"/>
    <n v="7958"/>
    <n v="15.62"/>
    <n v="0"/>
  </r>
  <r>
    <x v="7"/>
    <s v="M.S.PIPE 40&quot;"/>
    <s v="Housekeeping"/>
    <s v="Trading"/>
    <s v="Pcs."/>
    <m/>
    <n v="0"/>
    <n v="470"/>
    <n v="21.22"/>
    <n v="9870"/>
    <n v="0"/>
    <n v="0"/>
    <n v="0"/>
    <n v="0"/>
    <n v="0"/>
    <n v="0"/>
    <n v="0"/>
    <n v="0"/>
    <n v="0"/>
    <n v="0"/>
    <n v="0"/>
    <n v="0"/>
    <n v="0"/>
    <n v="0"/>
    <n v="0"/>
    <n v="0"/>
    <n v="470"/>
    <n v="9870"/>
    <n v="21.22"/>
    <n v="0"/>
  </r>
  <r>
    <x v="7"/>
    <s v="MASTI FLOOR WIPER"/>
    <s v="NEAT &amp; CLEAN"/>
    <s v="Trading"/>
    <s v="Pcs."/>
    <m/>
    <n v="0"/>
    <n v="-806"/>
    <n v="0"/>
    <n v="-38354.639999999999"/>
    <n v="0"/>
    <n v="0"/>
    <n v="0"/>
    <n v="0"/>
    <n v="0"/>
    <n v="0"/>
    <n v="0"/>
    <n v="0"/>
    <n v="0"/>
    <n v="0"/>
    <n v="0"/>
    <n v="0"/>
    <n v="0"/>
    <n v="0"/>
    <n v="0"/>
    <n v="0"/>
    <n v="-806"/>
    <n v="-38354.639999999999"/>
    <n v="0"/>
    <n v="0"/>
  </r>
  <r>
    <x v="7"/>
    <s v="MASTI FLOOR WIPER ONLY BLADE"/>
    <s v="NEAT &amp; CLEAN"/>
    <s v="Finished Good"/>
    <s v="Pcs."/>
    <m/>
    <m/>
    <m/>
    <n v="15.69"/>
    <m/>
    <m/>
    <m/>
    <m/>
    <m/>
    <m/>
    <m/>
    <m/>
    <m/>
    <n v="0"/>
    <m/>
    <n v="0"/>
    <n v="0"/>
    <n v="0"/>
    <n v="0"/>
    <n v="0"/>
    <n v="0"/>
    <m/>
    <m/>
    <n v="15.69"/>
    <n v="0"/>
  </r>
  <r>
    <x v="7"/>
    <s v="MASTI FLOOR WIPER ONLY BLADE SILICON"/>
    <s v="NEAT &amp; CLEAN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MODERN BATHROOM WIPER BLADE-904"/>
    <s v="Component"/>
    <s v="Trading"/>
    <s v="Pcs."/>
    <m/>
    <n v="0"/>
    <n v="1133"/>
    <n v="0"/>
    <n v="6191.73"/>
    <n v="0"/>
    <n v="0"/>
    <n v="0"/>
    <n v="0"/>
    <n v="0"/>
    <n v="0"/>
    <n v="0"/>
    <n v="0"/>
    <n v="0"/>
    <n v="0"/>
    <n v="0"/>
    <n v="0"/>
    <n v="0"/>
    <n v="0"/>
    <n v="0"/>
    <n v="0"/>
    <n v="1133"/>
    <n v="6191.73"/>
    <n v="0"/>
    <n v="0"/>
  </r>
  <r>
    <x v="7"/>
    <s v="Modern Wiper Only Body 904"/>
    <s v="Component"/>
    <s v="Trading"/>
    <s v="Pcs."/>
    <m/>
    <n v="0"/>
    <n v="5280"/>
    <n v="0"/>
    <n v="41978.85"/>
    <n v="0"/>
    <n v="0"/>
    <n v="0"/>
    <n v="0"/>
    <n v="0"/>
    <n v="0"/>
    <n v="0"/>
    <n v="0"/>
    <n v="0"/>
    <n v="0"/>
    <n v="0"/>
    <n v="0"/>
    <n v="0"/>
    <n v="0"/>
    <n v="0"/>
    <n v="0"/>
    <n v="5280"/>
    <n v="41978.85"/>
    <n v="0"/>
    <n v="0"/>
  </r>
  <r>
    <x v="7"/>
    <s v="Multipurpose Drum 210Ltr.Lid (Black)"/>
    <s v="BLOW MOULDING"/>
    <s v="Trading"/>
    <s v="Pcs."/>
    <m/>
    <n v="0"/>
    <n v="5"/>
    <n v="0.23"/>
    <n v="629.85"/>
    <n v="0"/>
    <n v="0"/>
    <n v="0"/>
    <n v="0"/>
    <n v="0"/>
    <n v="0"/>
    <n v="0"/>
    <n v="0"/>
    <n v="0"/>
    <n v="0"/>
    <n v="0"/>
    <n v="0"/>
    <n v="0"/>
    <n v="0"/>
    <n v="0"/>
    <n v="0"/>
    <n v="5"/>
    <n v="629.85"/>
    <n v="0.23"/>
    <n v="0"/>
  </r>
  <r>
    <x v="7"/>
    <s v="Multipurpose Drum 210Ltr.With Lid"/>
    <s v="BLOW MOULDING"/>
    <s v="Trading"/>
    <s v="Pcs."/>
    <m/>
    <n v="0"/>
    <n v="4"/>
    <n v="0.18"/>
    <n v="4589.88"/>
    <n v="0"/>
    <n v="0"/>
    <n v="0"/>
    <n v="0"/>
    <n v="0"/>
    <n v="0"/>
    <n v="0"/>
    <n v="0"/>
    <n v="0"/>
    <n v="0"/>
    <n v="0"/>
    <n v="0"/>
    <n v="0"/>
    <n v="0"/>
    <n v="0"/>
    <n v="0"/>
    <n v="4"/>
    <n v="4589.88"/>
    <n v="0.18"/>
    <n v="0"/>
  </r>
  <r>
    <x v="7"/>
    <s v="MULTIPURPOSE TROLLY 702 BLUE"/>
    <s v="Housekeeping"/>
    <s v="Trading"/>
    <s v="Pcs."/>
    <m/>
    <n v="0"/>
    <n v="305"/>
    <n v="0"/>
    <n v="6303.64"/>
    <n v="0"/>
    <n v="0"/>
    <n v="0"/>
    <n v="0"/>
    <n v="0"/>
    <n v="0"/>
    <n v="200"/>
    <n v="33.752000000000002"/>
    <n v="233.75200000000001"/>
    <n v="0"/>
    <n v="0"/>
    <n v="0"/>
    <n v="0"/>
    <n v="0"/>
    <n v="0"/>
    <n v="0"/>
    <n v="105"/>
    <n v="6303.64"/>
    <n v="0"/>
    <n v="0"/>
  </r>
  <r>
    <x v="7"/>
    <s v="MULTIPURPOSE TROLLY 702 RED"/>
    <s v="Housekeeping"/>
    <s v="Trading"/>
    <s v="Pcs."/>
    <m/>
    <n v="0"/>
    <n v="250"/>
    <n v="0"/>
    <n v="5177.09"/>
    <n v="0"/>
    <n v="0"/>
    <n v="0"/>
    <n v="0"/>
    <n v="0"/>
    <n v="0"/>
    <n v="200"/>
    <n v="33.752000000000002"/>
    <n v="233.75200000000001"/>
    <n v="0"/>
    <n v="0"/>
    <n v="0"/>
    <n v="0"/>
    <n v="0"/>
    <n v="0"/>
    <n v="0"/>
    <n v="50"/>
    <n v="5177.09"/>
    <n v="0"/>
    <n v="0"/>
  </r>
  <r>
    <x v="7"/>
    <s v="NIPPLE 12 X 1/2 BSP"/>
    <s v="General"/>
    <s v="Trading"/>
    <s v="Pcs."/>
    <m/>
    <n v="0"/>
    <n v="15"/>
    <n v="0.68"/>
    <n v="450"/>
    <n v="0"/>
    <n v="0"/>
    <n v="0"/>
    <n v="0"/>
    <n v="0"/>
    <n v="0"/>
    <n v="0"/>
    <n v="0"/>
    <n v="0"/>
    <n v="0"/>
    <n v="0"/>
    <n v="0"/>
    <n v="0"/>
    <n v="0"/>
    <n v="0"/>
    <n v="0"/>
    <n v="15"/>
    <n v="450"/>
    <n v="0.68"/>
    <n v="0"/>
  </r>
  <r>
    <x v="7"/>
    <s v="NIPPLE 20 X 1/4 BSP"/>
    <s v="General"/>
    <s v="Trading"/>
    <s v="Pcs."/>
    <m/>
    <n v="0"/>
    <n v="50"/>
    <n v="2.2599999999999998"/>
    <n v="1200"/>
    <n v="0"/>
    <n v="0"/>
    <n v="0"/>
    <n v="0"/>
    <n v="0"/>
    <n v="0"/>
    <n v="0"/>
    <n v="0"/>
    <n v="0"/>
    <n v="0"/>
    <n v="0"/>
    <n v="0"/>
    <n v="0"/>
    <n v="0"/>
    <n v="0"/>
    <n v="0"/>
    <n v="50"/>
    <n v="1200"/>
    <n v="2.2599999999999998"/>
    <n v="0"/>
  </r>
  <r>
    <x v="7"/>
    <s v="O-11LTR BKT (B)"/>
    <s v="Ossam"/>
    <s v="Finished Good"/>
    <s v="Pcs."/>
    <n v="375"/>
    <n v="409"/>
    <n v="8"/>
    <n v="151.25"/>
    <n v="1408"/>
    <n v="0"/>
    <n v="0"/>
    <n v="0"/>
    <n v="0"/>
    <n v="0"/>
    <n v="0"/>
    <n v="0"/>
    <n v="0"/>
    <n v="0"/>
    <n v="0"/>
    <n v="3.2719999999999998"/>
    <n v="0"/>
    <n v="0"/>
    <n v="30"/>
    <n v="30"/>
    <n v="0"/>
    <n v="8"/>
    <n v="1408"/>
    <n v="181.25"/>
    <n v="0"/>
  </r>
  <r>
    <x v="7"/>
    <s v="O-11LTR BKT (MW)"/>
    <s v="Ossam"/>
    <s v="Finished Good"/>
    <s v="Pcs."/>
    <n v="375"/>
    <n v="409"/>
    <n v="291"/>
    <n v="7.69"/>
    <n v="51216"/>
    <n v="0"/>
    <n v="0"/>
    <n v="0"/>
    <n v="0"/>
    <n v="0"/>
    <n v="0"/>
    <n v="0"/>
    <n v="0"/>
    <n v="0"/>
    <n v="0"/>
    <n v="119.01900000000001"/>
    <n v="0"/>
    <n v="0"/>
    <n v="0"/>
    <n v="0"/>
    <n v="0"/>
    <n v="291"/>
    <n v="51216"/>
    <n v="7.69"/>
    <n v="0"/>
  </r>
  <r>
    <x v="7"/>
    <s v="O-11LTR BKT (S)"/>
    <s v="Ossam"/>
    <s v="Finished Good"/>
    <s v="Pcs."/>
    <n v="375"/>
    <n v="409"/>
    <n v="184"/>
    <n v="8.31"/>
    <n v="32384"/>
    <n v="0"/>
    <n v="0"/>
    <n v="0"/>
    <n v="0"/>
    <n v="0"/>
    <n v="0"/>
    <n v="0"/>
    <n v="0"/>
    <n v="0"/>
    <n v="0"/>
    <n v="75.256"/>
    <n v="0"/>
    <n v="0"/>
    <n v="0"/>
    <n v="0"/>
    <n v="0"/>
    <n v="184"/>
    <n v="32384"/>
    <n v="8.31"/>
    <n v="0"/>
  </r>
  <r>
    <x v="7"/>
    <s v="O-11LTR BKT(MB)"/>
    <s v="Ossam"/>
    <s v="Finished Good"/>
    <s v="Pcs."/>
    <n v="375"/>
    <n v="409"/>
    <n v="211"/>
    <n v="129.52000000000001"/>
    <n v="37136"/>
    <n v="0"/>
    <n v="0"/>
    <n v="0"/>
    <n v="0"/>
    <n v="0"/>
    <n v="0"/>
    <n v="0"/>
    <n v="0"/>
    <n v="0"/>
    <n v="0"/>
    <n v="86.299000000000007"/>
    <n v="0"/>
    <n v="0"/>
    <n v="20"/>
    <n v="20"/>
    <n v="0"/>
    <n v="211"/>
    <n v="37136"/>
    <n v="149.52000000000001"/>
    <n v="0"/>
  </r>
  <r>
    <x v="7"/>
    <s v="O-11LTR BKT(P)"/>
    <s v="Ossam"/>
    <s v="Finished Good"/>
    <s v="Pcs."/>
    <n v="375"/>
    <n v="409"/>
    <n v="83"/>
    <n v="66.47"/>
    <n v="14608"/>
    <n v="0"/>
    <n v="0"/>
    <n v="0"/>
    <n v="0"/>
    <n v="0"/>
    <n v="0"/>
    <n v="0"/>
    <n v="0"/>
    <n v="0"/>
    <n v="0"/>
    <n v="33.947000000000003"/>
    <n v="0"/>
    <n v="0"/>
    <n v="10"/>
    <n v="10"/>
    <n v="0"/>
    <n v="83"/>
    <n v="14608"/>
    <n v="76.47"/>
    <n v="0"/>
  </r>
  <r>
    <x v="7"/>
    <s v="O-13LTR BKT (B)"/>
    <s v="Ossam"/>
    <s v="Finished Good"/>
    <s v="Pcs."/>
    <n v="460"/>
    <n v="501"/>
    <n v="22"/>
    <n v="166.81"/>
    <n v="4400"/>
    <n v="0"/>
    <n v="0"/>
    <n v="0"/>
    <n v="0"/>
    <n v="0"/>
    <n v="0"/>
    <n v="0"/>
    <n v="0"/>
    <n v="0"/>
    <n v="0"/>
    <n v="11.022"/>
    <n v="0"/>
    <n v="0"/>
    <n v="40"/>
    <n v="40"/>
    <n v="0"/>
    <n v="22"/>
    <n v="4400"/>
    <n v="206.81"/>
    <n v="0"/>
  </r>
  <r>
    <x v="7"/>
    <s v="O-13LTR BKT (MB)"/>
    <s v="Ossam"/>
    <s v="Finished Good"/>
    <s v="Pcs."/>
    <n v="460"/>
    <n v="501"/>
    <n v="139"/>
    <n v="62.6"/>
    <n v="10286"/>
    <n v="0"/>
    <n v="0"/>
    <n v="0"/>
    <n v="0"/>
    <n v="0"/>
    <n v="0"/>
    <n v="0"/>
    <n v="0"/>
    <n v="0"/>
    <n v="0"/>
    <n v="69.638999999999996"/>
    <n v="0"/>
    <n v="0"/>
    <n v="10"/>
    <n v="10"/>
    <n v="0"/>
    <n v="139"/>
    <n v="10286"/>
    <n v="72.599999999999994"/>
    <n v="0"/>
  </r>
  <r>
    <x v="7"/>
    <s v="O-13LTR BKT (MW)"/>
    <s v="Ossam"/>
    <s v="Finished Good"/>
    <s v="Pcs."/>
    <n v="460"/>
    <n v="501"/>
    <n v="199"/>
    <n v="2.15"/>
    <n v="14726"/>
    <n v="0"/>
    <n v="0"/>
    <n v="0"/>
    <n v="0"/>
    <n v="0"/>
    <n v="0"/>
    <n v="0"/>
    <n v="0"/>
    <n v="0"/>
    <n v="0"/>
    <n v="99.698999999999998"/>
    <n v="0"/>
    <n v="0"/>
    <n v="0"/>
    <n v="0"/>
    <n v="0"/>
    <n v="199"/>
    <n v="14726"/>
    <n v="2.15"/>
    <n v="0"/>
  </r>
  <r>
    <x v="7"/>
    <s v="O-13LTR BKT (P)"/>
    <s v="Ossam"/>
    <s v="Finished Good"/>
    <s v="Pcs."/>
    <n v="460"/>
    <n v="501"/>
    <n v="29"/>
    <n v="207.13"/>
    <n v="5800"/>
    <n v="0"/>
    <n v="0"/>
    <n v="0"/>
    <n v="0"/>
    <n v="0"/>
    <n v="0"/>
    <n v="0"/>
    <n v="0"/>
    <n v="0"/>
    <n v="0"/>
    <n v="14.529"/>
    <n v="0"/>
    <n v="0"/>
    <n v="40"/>
    <n v="40"/>
    <n v="0"/>
    <n v="29"/>
    <n v="5800"/>
    <n v="247.13"/>
    <n v="0"/>
  </r>
  <r>
    <x v="7"/>
    <s v="O-13LTR BKT (S)"/>
    <s v="Ossam"/>
    <s v="Finished Good"/>
    <s v="Pcs."/>
    <n v="460"/>
    <n v="501"/>
    <n v="117"/>
    <n v="68.45"/>
    <n v="23400"/>
    <n v="0"/>
    <n v="0"/>
    <n v="0"/>
    <n v="0"/>
    <n v="0"/>
    <n v="0"/>
    <n v="0"/>
    <n v="0"/>
    <n v="0"/>
    <n v="0"/>
    <n v="58.616999999999997"/>
    <n v="0"/>
    <n v="0"/>
    <n v="10"/>
    <n v="10"/>
    <n v="0"/>
    <n v="117"/>
    <n v="23400"/>
    <n v="78.45"/>
    <n v="0"/>
  </r>
  <r>
    <x v="7"/>
    <s v="O-18LTR BKT (B)"/>
    <s v="Ossam"/>
    <s v="Trading"/>
    <s v="Pcs."/>
    <m/>
    <n v="0"/>
    <n v="-1"/>
    <n v="0"/>
    <n v="-236"/>
    <n v="0"/>
    <n v="0"/>
    <n v="0"/>
    <n v="0"/>
    <n v="0"/>
    <n v="0"/>
    <n v="0"/>
    <n v="0"/>
    <n v="0"/>
    <n v="0"/>
    <n v="0"/>
    <n v="0"/>
    <n v="0"/>
    <n v="0"/>
    <n v="0"/>
    <n v="0"/>
    <n v="-1"/>
    <n v="-236"/>
    <n v="0"/>
    <n v="0"/>
  </r>
  <r>
    <x v="7"/>
    <s v="O-18LTR BKT (MB)"/>
    <s v="Ossam"/>
    <s v="Trading"/>
    <s v="Pcs."/>
    <m/>
    <n v="0"/>
    <n v="10"/>
    <n v="0.45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.45"/>
    <n v="0"/>
  </r>
  <r>
    <x v="7"/>
    <s v="O-18LTR BKT (MW)"/>
    <s v="Ossam"/>
    <s v="Finished Good"/>
    <s v="Pcs."/>
    <n v="555"/>
    <n v="605"/>
    <n v="8"/>
    <n v="123.57"/>
    <n v="1888"/>
    <n v="0"/>
    <n v="0"/>
    <n v="0"/>
    <n v="0"/>
    <n v="0"/>
    <n v="0"/>
    <n v="0"/>
    <n v="0"/>
    <n v="0"/>
    <n v="0"/>
    <n v="4.84"/>
    <n v="0"/>
    <n v="0"/>
    <n v="20"/>
    <n v="20"/>
    <n v="0"/>
    <n v="8"/>
    <n v="1888"/>
    <n v="143.57"/>
    <n v="0"/>
  </r>
  <r>
    <x v="7"/>
    <s v="O-18LTR BKT (P)"/>
    <s v="Ossam"/>
    <s v="Trading"/>
    <s v="Pcs."/>
    <m/>
    <n v="0"/>
    <n v="3"/>
    <n v="0.14000000000000001"/>
    <n v="708"/>
    <n v="0"/>
    <n v="0"/>
    <n v="0"/>
    <n v="0"/>
    <n v="0"/>
    <n v="0"/>
    <n v="0"/>
    <n v="0"/>
    <n v="0"/>
    <n v="0"/>
    <n v="0"/>
    <n v="0"/>
    <n v="0"/>
    <n v="0"/>
    <n v="0"/>
    <n v="0"/>
    <n v="3"/>
    <n v="708"/>
    <n v="0.14000000000000001"/>
    <n v="0"/>
  </r>
  <r>
    <x v="7"/>
    <s v="O-18LTR BKT (S)"/>
    <s v="Ossam"/>
    <s v="Finished Good"/>
    <s v="Pcs."/>
    <n v="555"/>
    <n v="605"/>
    <n v="65"/>
    <n v="126.14"/>
    <n v="15340"/>
    <n v="0"/>
    <n v="0"/>
    <n v="0"/>
    <n v="0"/>
    <n v="0"/>
    <n v="0"/>
    <n v="0"/>
    <n v="0"/>
    <n v="0"/>
    <n v="0"/>
    <n v="39.325000000000003"/>
    <n v="0"/>
    <n v="0"/>
    <n v="20"/>
    <n v="20"/>
    <n v="0"/>
    <n v="65"/>
    <n v="15340"/>
    <n v="146.13999999999999"/>
    <n v="0"/>
  </r>
  <r>
    <x v="7"/>
    <s v="O-3 LTR BUCKET"/>
    <s v="Ossam"/>
    <s v="Finished Good"/>
    <s v="Pcs."/>
    <n v="130"/>
    <n v="142"/>
    <n v="550"/>
    <n v="48.59"/>
    <n v="15466"/>
    <n v="0"/>
    <n v="0"/>
    <n v="0"/>
    <n v="0"/>
    <n v="0"/>
    <n v="0"/>
    <n v="0"/>
    <n v="0"/>
    <n v="0"/>
    <n v="0"/>
    <n v="78.099999999999994"/>
    <n v="0"/>
    <n v="0"/>
    <n v="10"/>
    <n v="10"/>
    <n v="0"/>
    <n v="550"/>
    <n v="15466"/>
    <n v="58.59"/>
    <n v="0"/>
  </r>
  <r>
    <x v="7"/>
    <s v="O-5 LTR BUCKET"/>
    <s v="Ossam"/>
    <s v="Finished Good"/>
    <s v="Pcs."/>
    <n v="175"/>
    <n v="191"/>
    <n v="663"/>
    <n v="13.17"/>
    <n v="19624.8"/>
    <n v="0"/>
    <n v="0"/>
    <n v="0"/>
    <n v="0"/>
    <n v="0"/>
    <n v="0"/>
    <n v="0"/>
    <n v="0"/>
    <n v="0"/>
    <n v="0"/>
    <n v="126.633"/>
    <n v="0"/>
    <n v="0"/>
    <n v="0"/>
    <n v="0"/>
    <n v="0"/>
    <n v="663"/>
    <n v="19624.8"/>
    <n v="13.17"/>
    <n v="0"/>
  </r>
  <r>
    <x v="7"/>
    <s v="O-9 LTR BUCKET"/>
    <s v="Ossam"/>
    <s v="Finished Good"/>
    <s v="Pcs."/>
    <n v="350"/>
    <n v="381"/>
    <n v="428"/>
    <n v="379.98"/>
    <n v="42589.96"/>
    <n v="0"/>
    <n v="0"/>
    <n v="0"/>
    <n v="0"/>
    <n v="0"/>
    <n v="0"/>
    <n v="0"/>
    <n v="0"/>
    <n v="0"/>
    <n v="0"/>
    <n v="163.06800000000001"/>
    <n v="0"/>
    <n v="0"/>
    <n v="80"/>
    <n v="80"/>
    <n v="0"/>
    <n v="428"/>
    <n v="42589.96"/>
    <n v="459.98"/>
    <n v="0"/>
  </r>
  <r>
    <x v="7"/>
    <s v="Osm 5L Bkt. Only Handle (mix)"/>
    <s v="Ossam"/>
    <s v="Trading"/>
    <s v="Pcs."/>
    <m/>
    <n v="0"/>
    <n v="515"/>
    <n v="23.25"/>
    <n v="1888.37"/>
    <n v="0"/>
    <n v="0"/>
    <n v="0"/>
    <n v="0"/>
    <n v="0"/>
    <n v="0"/>
    <n v="0"/>
    <n v="0"/>
    <n v="0"/>
    <n v="0"/>
    <n v="0"/>
    <n v="0"/>
    <n v="0"/>
    <n v="0"/>
    <n v="0"/>
    <n v="0"/>
    <n v="515"/>
    <n v="1888.37"/>
    <n v="23.25"/>
    <n v="0"/>
  </r>
  <r>
    <x v="7"/>
    <s v="Osm 9L Bkt. only Handle(mix.)"/>
    <s v="Ossam"/>
    <s v="Trading"/>
    <s v="Pcs."/>
    <m/>
    <n v="0"/>
    <n v="515"/>
    <n v="23.25"/>
    <n v="1802.32"/>
    <n v="0"/>
    <n v="0"/>
    <n v="0"/>
    <n v="0"/>
    <n v="0"/>
    <n v="0"/>
    <n v="0"/>
    <n v="0"/>
    <n v="0"/>
    <n v="0"/>
    <n v="0"/>
    <n v="0"/>
    <n v="0"/>
    <n v="0"/>
    <n v="0"/>
    <n v="0"/>
    <n v="515"/>
    <n v="1802.32"/>
    <n v="23.25"/>
    <n v="0"/>
  </r>
  <r>
    <x v="7"/>
    <s v="Ossam 10L Only Handle"/>
    <s v="Ossam"/>
    <s v="Trading"/>
    <s v="Pcs."/>
    <m/>
    <n v="0"/>
    <n v="181"/>
    <n v="8.17"/>
    <n v="0"/>
    <n v="0"/>
    <n v="0"/>
    <n v="0"/>
    <n v="0"/>
    <n v="0"/>
    <n v="0"/>
    <n v="0"/>
    <n v="0"/>
    <n v="0"/>
    <n v="0"/>
    <n v="0"/>
    <n v="0"/>
    <n v="0"/>
    <n v="0"/>
    <n v="0"/>
    <n v="0"/>
    <n v="181"/>
    <n v="0"/>
    <n v="8.17"/>
    <n v="0"/>
  </r>
  <r>
    <x v="7"/>
    <s v="Ossam 15 Ltr Only Handle"/>
    <s v="Ossam"/>
    <s v="Trading"/>
    <s v="Pcs."/>
    <m/>
    <n v="0"/>
    <n v="29"/>
    <n v="1.31"/>
    <n v="168.69"/>
    <n v="0"/>
    <n v="0"/>
    <n v="0"/>
    <n v="0"/>
    <n v="0"/>
    <n v="0"/>
    <n v="0"/>
    <n v="0"/>
    <n v="0"/>
    <n v="0"/>
    <n v="0"/>
    <n v="0"/>
    <n v="0"/>
    <n v="0"/>
    <n v="0"/>
    <n v="0"/>
    <n v="29"/>
    <n v="168.69"/>
    <n v="1.31"/>
    <n v="0"/>
  </r>
  <r>
    <x v="7"/>
    <s v="Ossam 16 Ltr Bkt Only Handle"/>
    <s v="Ossam"/>
    <s v="Trading"/>
    <s v="Pcs."/>
    <m/>
    <n v="0"/>
    <n v="13"/>
    <n v="0.59"/>
    <n v="70.81"/>
    <n v="0"/>
    <n v="0"/>
    <n v="0"/>
    <n v="0"/>
    <n v="0"/>
    <n v="0"/>
    <n v="0"/>
    <n v="0"/>
    <n v="0"/>
    <n v="0"/>
    <n v="0"/>
    <n v="0"/>
    <n v="0"/>
    <n v="0"/>
    <n v="0"/>
    <n v="0"/>
    <n v="13"/>
    <n v="70.81"/>
    <n v="0.59"/>
    <n v="0"/>
  </r>
  <r>
    <x v="7"/>
    <s v="Ossam 17L Only Handle"/>
    <s v="Ossam"/>
    <s v="Trading"/>
    <s v="Pcs."/>
    <m/>
    <n v="0"/>
    <n v="12"/>
    <n v="0.54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.54"/>
    <n v="0"/>
  </r>
  <r>
    <x v="7"/>
    <s v="Ossam 3.5L Only Handle"/>
    <s v="Ossam"/>
    <s v="Trading"/>
    <s v="Pcs."/>
    <m/>
    <n v="0"/>
    <n v="360"/>
    <n v="16.25"/>
    <n v="0"/>
    <n v="0"/>
    <n v="0"/>
    <n v="0"/>
    <n v="0"/>
    <n v="0"/>
    <n v="0"/>
    <n v="0"/>
    <n v="0"/>
    <n v="0"/>
    <n v="0"/>
    <n v="0"/>
    <n v="0"/>
    <n v="0"/>
    <n v="0"/>
    <n v="0"/>
    <n v="0"/>
    <n v="360"/>
    <n v="0"/>
    <n v="16.25"/>
    <n v="0"/>
  </r>
  <r>
    <x v="7"/>
    <s v="Ossam 314 Fruit Ghamela"/>
    <s v="Ossam"/>
    <s v="Finished Good"/>
    <s v="Pcs."/>
    <n v="410"/>
    <n v="447"/>
    <n v="936"/>
    <n v="42.26"/>
    <n v="37463.29"/>
    <n v="0"/>
    <n v="0"/>
    <n v="0"/>
    <n v="0"/>
    <n v="80"/>
    <n v="4203.2"/>
    <n v="0"/>
    <n v="0"/>
    <n v="0"/>
    <n v="0"/>
    <n v="418.392"/>
    <n v="0"/>
    <n v="0"/>
    <n v="0"/>
    <n v="0"/>
    <n v="35.76"/>
    <n v="856"/>
    <n v="33260.089999999997"/>
    <n v="6.5"/>
    <n v="0"/>
  </r>
  <r>
    <x v="7"/>
    <s v="OSSAM 315 KISAN GHAMELA"/>
    <s v="Ghamela"/>
    <s v="Finished Good"/>
    <s v="Pcs."/>
    <n v="450"/>
    <n v="490"/>
    <n v="796"/>
    <n v="141.63"/>
    <n v="29390.39"/>
    <n v="0"/>
    <n v="0"/>
    <n v="0"/>
    <n v="0"/>
    <n v="0"/>
    <n v="0"/>
    <n v="0"/>
    <n v="0"/>
    <n v="0"/>
    <n v="0"/>
    <n v="390.04"/>
    <n v="0"/>
    <n v="0"/>
    <n v="0"/>
    <n v="0"/>
    <n v="0"/>
    <n v="796"/>
    <n v="29390.39"/>
    <n v="141.63"/>
    <n v="0"/>
  </r>
  <r>
    <x v="7"/>
    <s v="Ossam 316 Super Multipurpose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Ossam 317 Multipurpose"/>
    <s v="Ossam"/>
    <s v="Finished Good"/>
    <s v="Pcs."/>
    <n v="590"/>
    <n v="643"/>
    <n v="416"/>
    <n v="110.7"/>
    <n v="17512.97"/>
    <n v="0"/>
    <n v="0"/>
    <n v="0"/>
    <n v="0"/>
    <n v="0"/>
    <n v="0"/>
    <n v="0"/>
    <n v="0"/>
    <n v="0"/>
    <n v="0"/>
    <n v="267.488"/>
    <n v="0"/>
    <n v="0"/>
    <n v="0"/>
    <n v="0"/>
    <n v="0"/>
    <n v="416"/>
    <n v="17512.97"/>
    <n v="110.7"/>
    <n v="0"/>
  </r>
  <r>
    <x v="7"/>
    <s v="Ossam 319 Toofan Ghamela (mix)"/>
    <s v="Ossam"/>
    <s v="Finished Good"/>
    <s v="Pcs."/>
    <n v="730"/>
    <n v="796"/>
    <n v="11555"/>
    <n v="4494.6000000000004"/>
    <n v="628749.23"/>
    <n v="0"/>
    <n v="0"/>
    <n v="0"/>
    <n v="0"/>
    <n v="0"/>
    <n v="0"/>
    <n v="0"/>
    <n v="0"/>
    <n v="0"/>
    <n v="0"/>
    <n v="9197.7800000000007"/>
    <n v="0"/>
    <n v="0"/>
    <n v="0"/>
    <n v="0"/>
    <n v="0"/>
    <n v="11555"/>
    <n v="628749.23"/>
    <n v="4494.6000000000004"/>
    <n v="0"/>
  </r>
  <r>
    <x v="7"/>
    <s v="Ossam 320 Yesholaxmi (mix)"/>
    <s v="Ossam"/>
    <s v="Trading"/>
    <s v="Pcs."/>
    <m/>
    <n v="0"/>
    <n v="212"/>
    <n v="8.76"/>
    <n v="9800.5499999999993"/>
    <n v="0"/>
    <n v="0"/>
    <n v="0"/>
    <n v="0"/>
    <n v="0"/>
    <n v="0"/>
    <n v="0"/>
    <n v="0"/>
    <n v="0"/>
    <n v="0"/>
    <n v="0"/>
    <n v="0"/>
    <n v="0"/>
    <n v="0"/>
    <n v="0"/>
    <n v="0"/>
    <n v="212"/>
    <n v="9800.5499999999993"/>
    <n v="8.76"/>
    <n v="0"/>
  </r>
  <r>
    <x v="7"/>
    <s v="Ossam 322 MahaLaxmi (mix)"/>
    <s v="Ossam"/>
    <s v="Finished Good"/>
    <s v="Pcs."/>
    <n v="1150"/>
    <n v="1253"/>
    <n v="14657"/>
    <n v="7032.07"/>
    <n v="1331320.58"/>
    <n v="0"/>
    <n v="0"/>
    <n v="0"/>
    <n v="0"/>
    <n v="0"/>
    <n v="0"/>
    <n v="0"/>
    <n v="0"/>
    <n v="0"/>
    <n v="0"/>
    <n v="18365.221000000001"/>
    <n v="0"/>
    <n v="0"/>
    <n v="0"/>
    <n v="0"/>
    <n v="0"/>
    <n v="14657"/>
    <n v="1331320.58"/>
    <n v="7032.07"/>
    <n v="0"/>
  </r>
  <r>
    <x v="7"/>
    <s v="Ossam 408 Eelphanta Patla"/>
    <s v="Ossam"/>
    <s v="Finished Good"/>
    <s v="Pcs."/>
    <n v="920"/>
    <n v="1003"/>
    <n v="-113"/>
    <n v="418.28"/>
    <n v="-13394.02"/>
    <n v="0"/>
    <n v="0"/>
    <n v="0"/>
    <n v="0"/>
    <n v="0"/>
    <n v="0"/>
    <n v="0"/>
    <n v="0"/>
    <n v="0"/>
    <n v="0"/>
    <n v="-113.339"/>
    <n v="0"/>
    <n v="0"/>
    <n v="120"/>
    <n v="120"/>
    <n v="0"/>
    <n v="-113"/>
    <n v="-13394.02"/>
    <n v="538.28"/>
    <n v="0"/>
  </r>
  <r>
    <x v="7"/>
    <s v="Ossam 415 Fish Crate 15No."/>
    <s v="Kitchen Crate"/>
    <s v="Finished Good"/>
    <s v="Pcs."/>
    <n v="360"/>
    <n v="392"/>
    <n v="1"/>
    <n v="283.8"/>
    <n v="38.11"/>
    <n v="0"/>
    <n v="0"/>
    <n v="0"/>
    <n v="0"/>
    <n v="0"/>
    <n v="0"/>
    <n v="0"/>
    <n v="0"/>
    <n v="0"/>
    <n v="0"/>
    <n v="0.39200000000000002"/>
    <n v="0"/>
    <n v="0"/>
    <n v="70"/>
    <n v="70"/>
    <n v="0"/>
    <n v="1"/>
    <n v="38.11"/>
    <n v="353.8"/>
    <n v="0"/>
  </r>
  <r>
    <x v="7"/>
    <s v="Ossam 418 K.Crate 18No."/>
    <s v="Ossam"/>
    <s v="Finished Good"/>
    <s v="Pcs."/>
    <n v="620"/>
    <n v="676"/>
    <n v="0"/>
    <n v="156.03"/>
    <n v="0"/>
    <n v="0"/>
    <n v="0"/>
    <n v="350"/>
    <n v="18863.93"/>
    <n v="0"/>
    <n v="0"/>
    <n v="0"/>
    <n v="0"/>
    <n v="0"/>
    <n v="0"/>
    <n v="0"/>
    <n v="217"/>
    <n v="36.432130000000001"/>
    <n v="0"/>
    <n v="253.43213"/>
    <n v="0"/>
    <n v="350"/>
    <n v="18863.93"/>
    <n v="409.46213"/>
    <n v="0"/>
  </r>
  <r>
    <x v="7"/>
    <s v="Ossam 422 K. Crate 22 No."/>
    <s v="Ossam"/>
    <s v="Finished Good"/>
    <s v="Pcs."/>
    <n v="1080"/>
    <n v="1177"/>
    <n v="0"/>
    <n v="979.85"/>
    <n v="0"/>
    <n v="0"/>
    <n v="0"/>
    <n v="237"/>
    <n v="19611.169999999998"/>
    <n v="0"/>
    <n v="0"/>
    <n v="0"/>
    <n v="0"/>
    <n v="0"/>
    <n v="0"/>
    <n v="0"/>
    <n v="255.96"/>
    <n v="42.973124400000003"/>
    <n v="0"/>
    <n v="298.9331244"/>
    <n v="0"/>
    <n v="237"/>
    <n v="19611.169999999998"/>
    <n v="1278.7831243999999"/>
    <n v="0"/>
  </r>
  <r>
    <x v="7"/>
    <s v="Ossam 505 Chawa Bkt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Ossam 507 7 Ltr Chawa Plus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Ossam 510 Wild Cat Bkt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Ossam 515 Lion Bkt"/>
    <s v="Ossam"/>
    <s v="Finished Good"/>
    <s v="Pcs."/>
    <n v="705"/>
    <n v="768"/>
    <n v="401"/>
    <n v="3.65"/>
    <n v="18462.62"/>
    <n v="0"/>
    <n v="0"/>
    <n v="0"/>
    <n v="0"/>
    <n v="0"/>
    <n v="0"/>
    <n v="0"/>
    <n v="0"/>
    <n v="0"/>
    <n v="0"/>
    <n v="307.96800000000002"/>
    <n v="0"/>
    <n v="0"/>
    <n v="0"/>
    <n v="0"/>
    <n v="0"/>
    <n v="401"/>
    <n v="18462.62"/>
    <n v="3.65"/>
    <n v="0"/>
  </r>
  <r>
    <x v="7"/>
    <s v="Ossam 517 Mini Tiger 17 Ltr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Ossam 520 20 ltr bkt"/>
    <s v="Ossam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Ossam 5L Only Handle"/>
    <s v="Ossam"/>
    <s v="Trading"/>
    <s v="Pcs."/>
    <m/>
    <n v="0"/>
    <n v="120"/>
    <n v="5.42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5.42"/>
    <n v="0"/>
  </r>
  <r>
    <x v="7"/>
    <s v="Ossam planter No.07"/>
    <s v="Ossam"/>
    <s v="Finished Good"/>
    <s v="Pcs."/>
    <n v="100"/>
    <n v="109"/>
    <n v="1115"/>
    <n v="74.680000000000007"/>
    <n v="12224.88"/>
    <n v="0"/>
    <n v="0"/>
    <n v="0"/>
    <n v="0"/>
    <n v="0"/>
    <n v="0"/>
    <n v="0"/>
    <n v="0"/>
    <n v="0"/>
    <n v="0"/>
    <n v="121.535"/>
    <n v="0"/>
    <n v="0"/>
    <n v="0"/>
    <n v="0"/>
    <n v="0"/>
    <n v="1115"/>
    <n v="12224.88"/>
    <n v="74.680000000000007"/>
    <n v="0"/>
  </r>
  <r>
    <x v="7"/>
    <s v="Ossam planter No.09"/>
    <s v="Ossam"/>
    <s v="Finished Good"/>
    <s v="Pcs."/>
    <n v="265"/>
    <n v="289"/>
    <n v="-66"/>
    <n v="2.42"/>
    <n v="-681.83"/>
    <n v="0"/>
    <n v="0"/>
    <n v="0"/>
    <n v="0"/>
    <n v="36"/>
    <n v="717.12"/>
    <n v="0"/>
    <n v="0"/>
    <n v="0"/>
    <n v="0"/>
    <n v="-19.074000000000002"/>
    <n v="0"/>
    <n v="0"/>
    <n v="40"/>
    <n v="40"/>
    <n v="10.404"/>
    <n v="-102"/>
    <n v="-1398.95"/>
    <n v="32.016000000000005"/>
    <n v="0"/>
  </r>
  <r>
    <x v="7"/>
    <s v="Ossam Planter No.12"/>
    <s v="Ossam"/>
    <s v="Finished Good"/>
    <s v="Pcs."/>
    <n v="265"/>
    <n v="289"/>
    <n v="3170"/>
    <n v="965.87"/>
    <n v="79172.95"/>
    <n v="0"/>
    <n v="0"/>
    <n v="1658"/>
    <n v="37732.26"/>
    <n v="100"/>
    <n v="3051"/>
    <n v="0"/>
    <n v="0"/>
    <n v="0"/>
    <n v="0"/>
    <n v="916.13"/>
    <n v="439.37"/>
    <n v="73.765829300000007"/>
    <n v="0"/>
    <n v="513.13582930000007"/>
    <n v="28.9"/>
    <n v="4728"/>
    <n v="114629.44"/>
    <n v="1450.1058293000001"/>
    <n v="0"/>
  </r>
  <r>
    <x v="7"/>
    <s v="Ossam Planter No.14"/>
    <s v="Ossam"/>
    <s v="Finished Good"/>
    <s v="Pcs."/>
    <n v="420"/>
    <n v="458"/>
    <n v="1092"/>
    <n v="398.38"/>
    <n v="39712.639999999999"/>
    <n v="0"/>
    <n v="0"/>
    <n v="0"/>
    <n v="0"/>
    <n v="60"/>
    <n v="2847.6"/>
    <n v="0"/>
    <n v="0"/>
    <n v="0"/>
    <n v="0"/>
    <n v="500.13600000000002"/>
    <n v="0"/>
    <n v="0"/>
    <n v="0"/>
    <n v="0"/>
    <n v="27.48"/>
    <n v="1032"/>
    <n v="36865.040000000001"/>
    <n v="370.9"/>
    <n v="0"/>
  </r>
  <r>
    <x v="7"/>
    <s v="Ossam Planter No.16"/>
    <s v="Ossam"/>
    <s v="Finished Good"/>
    <s v="Pcs."/>
    <n v="720"/>
    <n v="785"/>
    <n v="953"/>
    <n v="605.95000000000005"/>
    <n v="62342.41"/>
    <n v="0"/>
    <n v="0"/>
    <n v="0"/>
    <n v="0"/>
    <n v="198"/>
    <n v="17788.32"/>
    <n v="0"/>
    <n v="0"/>
    <n v="0"/>
    <n v="0"/>
    <n v="748.10500000000002"/>
    <n v="0"/>
    <n v="0"/>
    <n v="0"/>
    <n v="0"/>
    <n v="155.43"/>
    <n v="755"/>
    <n v="49397.17"/>
    <n v="450.52000000000004"/>
    <n v="0"/>
  </r>
  <r>
    <x v="7"/>
    <s v="OSSAM PLANTER ONLY TRAY 07 NO."/>
    <s v="Ossam"/>
    <s v="Finished Good"/>
    <s v="Pcs."/>
    <n v="20"/>
    <n v="22"/>
    <n v="186"/>
    <n v="8.43"/>
    <n v="587.76"/>
    <n v="0"/>
    <n v="0"/>
    <n v="0"/>
    <n v="0"/>
    <n v="0"/>
    <n v="0"/>
    <n v="0"/>
    <n v="0"/>
    <n v="0"/>
    <n v="0"/>
    <n v="4.0919999999999996"/>
    <n v="0"/>
    <n v="0"/>
    <n v="0"/>
    <n v="0"/>
    <n v="0"/>
    <n v="186"/>
    <n v="587.76"/>
    <n v="8.43"/>
    <n v="0"/>
  </r>
  <r>
    <x v="7"/>
    <s v="OSSAM PLANTER ONLY TRAY 09 NO."/>
    <s v="Ossam"/>
    <s v="Finished Good"/>
    <s v="Pcs."/>
    <n v="35"/>
    <n v="38"/>
    <n v="912"/>
    <n v="42.53"/>
    <n v="3748.32"/>
    <n v="0"/>
    <n v="0"/>
    <n v="0"/>
    <n v="0"/>
    <n v="0"/>
    <n v="0"/>
    <n v="0"/>
    <n v="0"/>
    <n v="0"/>
    <n v="0"/>
    <n v="34.655999999999999"/>
    <n v="0"/>
    <n v="0"/>
    <n v="0"/>
    <n v="0"/>
    <n v="0"/>
    <n v="912"/>
    <n v="3748.32"/>
    <n v="42.53"/>
    <n v="0"/>
  </r>
  <r>
    <x v="7"/>
    <s v="OSSAM PLANTER ONLY TRAY 12 NO."/>
    <s v="Ossam"/>
    <s v="Finished Good"/>
    <s v="Pcs."/>
    <n v="60"/>
    <n v="65"/>
    <n v="-84"/>
    <n v="10.68"/>
    <n v="-431.77"/>
    <n v="0"/>
    <n v="0"/>
    <n v="0"/>
    <n v="0"/>
    <n v="54"/>
    <n v="475.74"/>
    <n v="0"/>
    <n v="0"/>
    <n v="0"/>
    <n v="0"/>
    <n v="-5.46"/>
    <n v="0"/>
    <n v="0"/>
    <n v="20"/>
    <n v="20"/>
    <n v="3.51"/>
    <n v="-138"/>
    <n v="-907.51"/>
    <n v="27.17"/>
    <n v="0"/>
  </r>
  <r>
    <x v="7"/>
    <s v="OSSAM PLANTER ONLY TRAY 14 NO."/>
    <s v="Ossam"/>
    <s v="Finished Good"/>
    <s v="Pcs."/>
    <m/>
    <m/>
    <m/>
    <n v="76.8"/>
    <m/>
    <m/>
    <m/>
    <m/>
    <m/>
    <m/>
    <m/>
    <m/>
    <m/>
    <n v="0"/>
    <m/>
    <n v="0"/>
    <n v="0"/>
    <n v="0"/>
    <n v="20"/>
    <n v="20"/>
    <n v="0"/>
    <m/>
    <m/>
    <n v="96.8"/>
    <n v="0"/>
  </r>
  <r>
    <x v="7"/>
    <s v="OSSAM PLANTER ONLY TRAY 16 NO."/>
    <s v="Ossam"/>
    <s v="Finished Good"/>
    <s v="Pcs."/>
    <n v="90"/>
    <n v="98"/>
    <n v="8"/>
    <n v="63.73"/>
    <n v="67.75"/>
    <n v="0"/>
    <n v="0"/>
    <n v="0"/>
    <n v="0"/>
    <n v="0"/>
    <n v="0"/>
    <n v="0"/>
    <n v="0"/>
    <n v="0"/>
    <n v="0"/>
    <n v="0.78400000000000003"/>
    <n v="0"/>
    <n v="0"/>
    <n v="10"/>
    <n v="10"/>
    <n v="0"/>
    <n v="8"/>
    <n v="67.75"/>
    <n v="73.72999999999999"/>
    <n v="0"/>
  </r>
  <r>
    <x v="7"/>
    <s v="P.O.F BAG 135*14*15mi (912)"/>
    <s v="Packing Material"/>
    <s v="Trading"/>
    <s v="Pcs."/>
    <m/>
    <n v="0"/>
    <n v="19000"/>
    <n v="0"/>
    <n v="6099"/>
    <n v="0"/>
    <n v="0"/>
    <n v="0"/>
    <n v="0"/>
    <n v="0"/>
    <n v="0"/>
    <n v="0"/>
    <n v="0"/>
    <n v="0"/>
    <n v="0"/>
    <n v="0"/>
    <n v="0"/>
    <n v="0"/>
    <n v="0"/>
    <n v="0"/>
    <n v="0"/>
    <n v="19000"/>
    <n v="6099"/>
    <n v="0"/>
    <n v="0"/>
  </r>
  <r>
    <x v="7"/>
    <s v="Patla Leg Grip Small"/>
    <s v="Component"/>
    <s v="Trading"/>
    <s v="Pcs."/>
    <m/>
    <n v="0"/>
    <n v="9090.16"/>
    <n v="476.81"/>
    <n v="25304.3"/>
    <n v="0"/>
    <n v="0"/>
    <n v="10740"/>
    <n v="29945.25"/>
    <n v="0"/>
    <n v="0"/>
    <n v="0"/>
    <n v="0"/>
    <n v="0"/>
    <n v="0"/>
    <n v="0"/>
    <n v="0"/>
    <n v="0"/>
    <n v="0"/>
    <n v="0"/>
    <n v="0"/>
    <n v="19830.16"/>
    <n v="55249.55"/>
    <n v="476.81"/>
    <n v="0"/>
  </r>
  <r>
    <x v="7"/>
    <s v="PLASTIC PIPE CAP 22MM"/>
    <s v="Housekeeping"/>
    <s v="Trading"/>
    <s v="Pcs."/>
    <m/>
    <n v="0"/>
    <n v="605"/>
    <n v="110.62"/>
    <n v="1464.03"/>
    <n v="0"/>
    <n v="0"/>
    <n v="0"/>
    <n v="0"/>
    <n v="0"/>
    <n v="0"/>
    <n v="0"/>
    <n v="0"/>
    <n v="0"/>
    <n v="0"/>
    <n v="0"/>
    <n v="0"/>
    <n v="0"/>
    <n v="0"/>
    <n v="0"/>
    <n v="0"/>
    <n v="605"/>
    <n v="1464.03"/>
    <n v="110.62"/>
    <n v="0"/>
  </r>
  <r>
    <x v="7"/>
    <s v="PLUNGER (BLACK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PP BAGS (14X16)"/>
    <s v="Packing Material"/>
    <s v="Trading"/>
    <s v="Kgs."/>
    <m/>
    <n v="0"/>
    <n v="30"/>
    <n v="1.35"/>
    <n v="4140"/>
    <n v="0"/>
    <n v="0"/>
    <n v="0"/>
    <n v="0"/>
    <n v="0"/>
    <n v="0"/>
    <n v="0"/>
    <n v="0"/>
    <n v="0"/>
    <n v="0"/>
    <n v="0"/>
    <n v="0"/>
    <n v="0"/>
    <n v="0"/>
    <n v="0"/>
    <n v="0"/>
    <n v="30"/>
    <n v="4140"/>
    <n v="1.35"/>
    <n v="0"/>
  </r>
  <r>
    <x v="7"/>
    <s v="PPCP (GROW PACK)"/>
    <s v="GROW PACK"/>
    <s v="Trading"/>
    <s v="Kgs."/>
    <m/>
    <n v="0"/>
    <n v="-363.35"/>
    <n v="0"/>
    <n v="-38274.730000000003"/>
    <n v="0"/>
    <n v="0"/>
    <n v="0"/>
    <n v="0"/>
    <n v="0"/>
    <n v="0"/>
    <n v="0"/>
    <n v="0"/>
    <n v="0"/>
    <n v="0"/>
    <n v="0"/>
    <n v="0"/>
    <n v="0"/>
    <n v="0"/>
    <n v="0"/>
    <n v="0"/>
    <n v="-363.35"/>
    <n v="-38274.730000000003"/>
    <n v="0"/>
    <n v="0"/>
  </r>
  <r>
    <x v="7"/>
    <s v="PVC DUSTPAN STRIP 602"/>
    <s v="MAHALASA PLATO MECH"/>
    <s v="Trading"/>
    <s v="Pcs."/>
    <m/>
    <n v="0"/>
    <n v="-9849"/>
    <n v="0"/>
    <n v="-15309.03"/>
    <n v="0"/>
    <n v="0"/>
    <n v="0"/>
    <n v="0"/>
    <n v="0"/>
    <n v="0"/>
    <n v="0"/>
    <n v="0"/>
    <n v="0"/>
    <n v="0"/>
    <n v="0"/>
    <n v="0"/>
    <n v="0"/>
    <n v="0"/>
    <n v="0"/>
    <n v="0"/>
    <n v="-9849"/>
    <n v="-15309.03"/>
    <n v="0"/>
    <n v="0"/>
  </r>
  <r>
    <x v="7"/>
    <s v="PVC DUSTPAN STRIP 603"/>
    <s v="MAHALASA PLATO MECH"/>
    <s v="Trading"/>
    <s v="Pcs."/>
    <m/>
    <n v="0"/>
    <n v="826"/>
    <n v="143.76"/>
    <n v="6471.94"/>
    <n v="0"/>
    <n v="0"/>
    <n v="0"/>
    <n v="0"/>
    <n v="0"/>
    <n v="0"/>
    <n v="0"/>
    <n v="0"/>
    <n v="0"/>
    <n v="0"/>
    <n v="0"/>
    <n v="0"/>
    <n v="0"/>
    <n v="0"/>
    <n v="0"/>
    <n v="0"/>
    <n v="826"/>
    <n v="6468.3"/>
    <n v="143.76"/>
    <n v="0"/>
  </r>
  <r>
    <x v="7"/>
    <s v="RDNG Bottam Base (Hole) (silver)"/>
    <s v="Radongrow"/>
    <s v="Finished Good"/>
    <s v="Pcs."/>
    <n v="170"/>
    <n v="185"/>
    <n v="46"/>
    <n v="36.43"/>
    <n v="779.1"/>
    <n v="0"/>
    <n v="0"/>
    <n v="1565"/>
    <n v="100626.44"/>
    <n v="1545"/>
    <n v="42101.25"/>
    <n v="0"/>
    <n v="0"/>
    <n v="0"/>
    <n v="0"/>
    <n v="8.51"/>
    <n v="266.05"/>
    <n v="44.667134500000003"/>
    <n v="0"/>
    <n v="310.71713450000004"/>
    <n v="285.82499999999999"/>
    <n v="66"/>
    <n v="2065.06"/>
    <n v="61.322134500000061"/>
    <n v="0"/>
  </r>
  <r>
    <x v="7"/>
    <s v="RDNG Bottam Plate (plain)sil"/>
    <s v="Radongrow"/>
    <s v="Trading"/>
    <s v="Pcs."/>
    <m/>
    <n v="0"/>
    <n v="-11"/>
    <n v="0"/>
    <n v="-349.87"/>
    <n v="0"/>
    <n v="0"/>
    <n v="0"/>
    <n v="0"/>
    <n v="0"/>
    <n v="0"/>
    <n v="0"/>
    <n v="0"/>
    <n v="0"/>
    <n v="0"/>
    <n v="0"/>
    <n v="0"/>
    <n v="0"/>
    <n v="0"/>
    <n v="0"/>
    <n v="0"/>
    <n v="-11"/>
    <n v="-349.87"/>
    <n v="0"/>
    <n v="0"/>
  </r>
  <r>
    <x v="7"/>
    <s v="RDNG Cap (Silver)"/>
    <s v="Radongrow"/>
    <s v="Finished Good"/>
    <s v="Pcs."/>
    <n v="65"/>
    <n v="71"/>
    <n v="235"/>
    <n v="35.979999999999997"/>
    <n v="1532.57"/>
    <n v="0"/>
    <n v="0"/>
    <n v="0"/>
    <n v="0"/>
    <n v="0"/>
    <n v="0"/>
    <n v="0"/>
    <n v="0"/>
    <n v="0"/>
    <n v="0"/>
    <n v="16.684999999999999"/>
    <n v="0"/>
    <n v="0"/>
    <n v="0"/>
    <n v="0"/>
    <n v="0"/>
    <n v="235"/>
    <n v="1532.57"/>
    <n v="35.979999999999997"/>
    <n v="0"/>
  </r>
  <r>
    <x v="7"/>
    <s v="RDNG Distributer (silver)"/>
    <s v="Radongrow"/>
    <s v="Finished Good"/>
    <s v="Pcs."/>
    <n v="70"/>
    <n v="76"/>
    <n v="297"/>
    <n v="227.41"/>
    <n v="2130.56"/>
    <n v="0"/>
    <n v="0"/>
    <n v="11548"/>
    <n v="51809.120000000003"/>
    <n v="11520"/>
    <n v="151718.39999999999"/>
    <n v="0"/>
    <n v="0"/>
    <n v="0"/>
    <n v="0"/>
    <n v="22.571999999999999"/>
    <n v="808.36"/>
    <n v="135.71556040000002"/>
    <n v="0"/>
    <n v="944.07556040000009"/>
    <n v="875.52"/>
    <n v="325"/>
    <n v="2256.1799999999998"/>
    <n v="295.96556040000019"/>
    <n v="0"/>
  </r>
  <r>
    <x v="7"/>
    <s v="RDNG DWC TOP PLATE(SIL)"/>
    <s v="Radongrow"/>
    <s v="Finished Good"/>
    <s v="Pcs."/>
    <n v="275"/>
    <n v="300"/>
    <n v="-5"/>
    <n v="9.61"/>
    <n v="-68.78"/>
    <n v="0"/>
    <n v="0"/>
    <n v="0"/>
    <n v="0"/>
    <n v="0"/>
    <n v="0"/>
    <n v="0"/>
    <n v="0"/>
    <n v="0"/>
    <n v="0"/>
    <n v="-1.5"/>
    <n v="0"/>
    <n v="0"/>
    <n v="0"/>
    <n v="0"/>
    <n v="0"/>
    <n v="-5"/>
    <n v="-68.78"/>
    <n v="9.61"/>
    <n v="0"/>
  </r>
  <r>
    <x v="7"/>
    <s v="RDNG Holder (silver)"/>
    <s v="Radongrow"/>
    <s v="Finished Good"/>
    <s v="Pcs."/>
    <n v="185"/>
    <n v="202"/>
    <n v="267"/>
    <n v="888.9"/>
    <n v="5401.98"/>
    <n v="0"/>
    <n v="0"/>
    <n v="11160"/>
    <n v="132018.85999999999"/>
    <n v="11155"/>
    <n v="307431.8"/>
    <n v="0"/>
    <n v="0"/>
    <n v="0"/>
    <n v="0"/>
    <n v="53.933999999999997"/>
    <n v="2064.6"/>
    <n v="346.62569400000001"/>
    <n v="0"/>
    <n v="2411.2256939999997"/>
    <n v="2253.31"/>
    <n v="272"/>
    <n v="5461.13"/>
    <n v="1046.8156939999999"/>
    <n v="0"/>
  </r>
  <r>
    <x v="7"/>
    <s v="Reprocess Pe Compound"/>
    <s v="Plastic Grinding"/>
    <s v="Trading"/>
    <s v="Kgs."/>
    <m/>
    <n v="0"/>
    <n v="100"/>
    <n v="4.51"/>
    <n v="7900"/>
    <n v="0"/>
    <n v="0"/>
    <n v="0"/>
    <n v="0"/>
    <n v="0"/>
    <n v="0"/>
    <n v="0"/>
    <n v="0"/>
    <n v="0"/>
    <n v="0"/>
    <n v="0"/>
    <n v="0"/>
    <n v="0"/>
    <n v="0"/>
    <n v="0"/>
    <n v="0"/>
    <n v="100"/>
    <n v="7900"/>
    <n v="4.51"/>
    <n v="0"/>
  </r>
  <r>
    <x v="7"/>
    <s v="Rotating Cap 3/4 (black)"/>
    <s v="Housekeeping"/>
    <s v="Trading"/>
    <s v="Pcs."/>
    <m/>
    <n v="0"/>
    <n v="885"/>
    <n v="0"/>
    <n v="693.69"/>
    <n v="0"/>
    <n v="0"/>
    <n v="0"/>
    <n v="0"/>
    <n v="0"/>
    <n v="0"/>
    <n v="0"/>
    <n v="0"/>
    <n v="0"/>
    <n v="0"/>
    <n v="0"/>
    <n v="0"/>
    <n v="0"/>
    <n v="0"/>
    <n v="0"/>
    <n v="0"/>
    <n v="885"/>
    <n v="693.69"/>
    <n v="0"/>
    <n v="0"/>
  </r>
  <r>
    <x v="7"/>
    <s v="Rubber Strip 14&quot; Wiper With Hole"/>
    <s v="Component"/>
    <s v="Trading"/>
    <s v="Pcs."/>
    <m/>
    <m/>
    <m/>
    <n v="71.2"/>
    <m/>
    <m/>
    <m/>
    <m/>
    <m/>
    <m/>
    <m/>
    <m/>
    <m/>
    <n v="0"/>
    <m/>
    <n v="0"/>
    <n v="0"/>
    <n v="0"/>
    <n v="0"/>
    <n v="0"/>
    <n v="0"/>
    <m/>
    <m/>
    <n v="71.2"/>
    <n v="0"/>
  </r>
  <r>
    <x v="7"/>
    <s v="Rubber Strip 16&quot; Wiper With Hole"/>
    <s v="Component"/>
    <s v="Trading"/>
    <s v="Pcs."/>
    <m/>
    <n v="0"/>
    <n v="-436"/>
    <n v="10.52"/>
    <n v="-6976"/>
    <n v="0"/>
    <n v="0"/>
    <n v="0"/>
    <n v="0"/>
    <n v="0"/>
    <n v="0"/>
    <n v="0"/>
    <n v="0"/>
    <n v="0"/>
    <n v="0"/>
    <n v="0"/>
    <n v="0"/>
    <n v="0"/>
    <n v="0"/>
    <n v="0"/>
    <n v="0"/>
    <n v="-436"/>
    <n v="-6976"/>
    <n v="10.52"/>
    <n v="0"/>
  </r>
  <r>
    <x v="7"/>
    <s v="S.S. PIPE 3 FEET (22MM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S.S.PIPE 4 FEET (22MM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SELTOS COATED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SELTOS STEEL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Silicon Profile3.6*6.5* 400mm"/>
    <s v="Component"/>
    <s v="Trading"/>
    <s v="Pcs."/>
    <m/>
    <n v="0"/>
    <n v="4263"/>
    <n v="357.81"/>
    <n v="22846.77"/>
    <n v="0"/>
    <n v="0"/>
    <n v="0"/>
    <n v="0"/>
    <n v="0"/>
    <n v="0"/>
    <n v="0"/>
    <n v="0"/>
    <n v="0"/>
    <n v="0"/>
    <n v="0"/>
    <n v="0"/>
    <n v="0"/>
    <n v="0"/>
    <n v="0"/>
    <n v="0"/>
    <n v="4263"/>
    <n v="22846.77"/>
    <n v="357.81"/>
    <n v="0"/>
  </r>
  <r>
    <x v="7"/>
    <s v="Sparkle Wiper Only Blade"/>
    <s v="Housekeeping"/>
    <s v="Trading"/>
    <s v="Pcs."/>
    <m/>
    <n v="0"/>
    <n v="506"/>
    <n v="0"/>
    <n v="4475.3900000000003"/>
    <n v="0"/>
    <n v="0"/>
    <n v="0"/>
    <n v="0"/>
    <n v="0"/>
    <n v="0"/>
    <n v="0"/>
    <n v="0"/>
    <n v="0"/>
    <n v="0"/>
    <n v="0"/>
    <n v="0"/>
    <n v="0"/>
    <n v="0"/>
    <n v="0"/>
    <n v="0"/>
    <n v="506"/>
    <n v="4475.3900000000003"/>
    <n v="0"/>
    <n v="0"/>
  </r>
  <r>
    <x v="7"/>
    <s v="Sparkle Wiper Only Body ( Blue)"/>
    <s v="Component"/>
    <s v="Trading"/>
    <s v="Pcs."/>
    <m/>
    <n v="0"/>
    <n v="590"/>
    <n v="0"/>
    <n v="5026.97"/>
    <n v="0"/>
    <n v="0"/>
    <n v="0"/>
    <n v="0"/>
    <n v="0"/>
    <n v="0"/>
    <n v="0"/>
    <n v="0"/>
    <n v="0"/>
    <n v="0"/>
    <n v="0"/>
    <n v="0"/>
    <n v="0"/>
    <n v="0"/>
    <n v="0"/>
    <n v="0"/>
    <n v="590"/>
    <n v="5026.97"/>
    <n v="0"/>
    <n v="0"/>
  </r>
  <r>
    <x v="7"/>
    <s v="Sparkle Wiper Only Body (M.B)"/>
    <s v="Component"/>
    <s v="Trading"/>
    <s v="Pcs."/>
    <m/>
    <n v="0"/>
    <n v="833"/>
    <n v="0"/>
    <n v="6951.45"/>
    <n v="0"/>
    <n v="0"/>
    <n v="0"/>
    <n v="0"/>
    <n v="0"/>
    <n v="0"/>
    <n v="0"/>
    <n v="0"/>
    <n v="0"/>
    <n v="0"/>
    <n v="0"/>
    <n v="0"/>
    <n v="0"/>
    <n v="0"/>
    <n v="0"/>
    <n v="0"/>
    <n v="833"/>
    <n v="6951.45"/>
    <n v="0"/>
    <n v="0"/>
  </r>
  <r>
    <x v="7"/>
    <s v="Sparkle Wiper Only Body (PINK)"/>
    <s v="Component"/>
    <s v="Trading"/>
    <s v="Pcs."/>
    <m/>
    <n v="0"/>
    <n v="825"/>
    <n v="0"/>
    <n v="6968.55"/>
    <n v="0"/>
    <n v="0"/>
    <n v="0"/>
    <n v="0"/>
    <n v="0"/>
    <n v="0"/>
    <n v="0"/>
    <n v="0"/>
    <n v="0"/>
    <n v="0"/>
    <n v="0"/>
    <n v="0"/>
    <n v="0"/>
    <n v="0"/>
    <n v="0"/>
    <n v="0"/>
    <n v="825"/>
    <n v="6968.55"/>
    <n v="0"/>
    <n v="0"/>
  </r>
  <r>
    <x v="7"/>
    <s v="Sparkle Wiper Only Body(Sil)"/>
    <s v="Component"/>
    <s v="Trading"/>
    <s v="Pcs."/>
    <m/>
    <n v="0"/>
    <n v="150"/>
    <n v="0"/>
    <n v="1284.25"/>
    <n v="0"/>
    <n v="0"/>
    <n v="0"/>
    <n v="0"/>
    <n v="0"/>
    <n v="0"/>
    <n v="0"/>
    <n v="0"/>
    <n v="0"/>
    <n v="0"/>
    <n v="0"/>
    <n v="0"/>
    <n v="0"/>
    <n v="0"/>
    <n v="0"/>
    <n v="0"/>
    <n v="150"/>
    <n v="1284.25"/>
    <n v="0"/>
    <n v="0"/>
  </r>
  <r>
    <x v="7"/>
    <s v="SS Pipe 3/4"/>
    <s v="Fortune Steel"/>
    <s v="Finished Good"/>
    <s v="Kgs."/>
    <m/>
    <n v="0"/>
    <n v="204.2"/>
    <n v="0"/>
    <n v="34305.599999999999"/>
    <n v="0"/>
    <n v="0"/>
    <n v="0"/>
    <n v="0"/>
    <n v="0"/>
    <n v="0"/>
    <n v="0"/>
    <n v="0"/>
    <n v="0"/>
    <n v="0"/>
    <n v="0"/>
    <n v="0"/>
    <n v="0"/>
    <n v="0"/>
    <n v="0"/>
    <n v="0"/>
    <n v="204.2"/>
    <n v="34305.599999999999"/>
    <n v="0"/>
    <n v="0"/>
  </r>
  <r>
    <x v="7"/>
    <s v="Ss Pipe 3/4 2.5 Ft"/>
    <s v="Component"/>
    <s v="Trading"/>
    <s v="Pcs."/>
    <m/>
    <n v="0"/>
    <n v="48"/>
    <n v="0"/>
    <n v="1207.68"/>
    <n v="0"/>
    <n v="0"/>
    <n v="0"/>
    <n v="0"/>
    <n v="0"/>
    <n v="0"/>
    <n v="0"/>
    <n v="0"/>
    <n v="0"/>
    <n v="0"/>
    <n v="0"/>
    <n v="0"/>
    <n v="0"/>
    <n v="0"/>
    <n v="0"/>
    <n v="0"/>
    <n v="48"/>
    <n v="1207.68"/>
    <n v="0"/>
    <n v="0"/>
  </r>
  <r>
    <x v="7"/>
    <s v="Ss Pipe 3/4 3 Ft"/>
    <s v="Component"/>
    <s v="Trading"/>
    <s v="Pcs."/>
    <m/>
    <n v="0"/>
    <n v="-144"/>
    <n v="0"/>
    <n v="-4348.8"/>
    <n v="0"/>
    <n v="0"/>
    <n v="0"/>
    <n v="0"/>
    <n v="0"/>
    <n v="0"/>
    <n v="0"/>
    <n v="0"/>
    <n v="0"/>
    <n v="0"/>
    <n v="0"/>
    <n v="0"/>
    <n v="0"/>
    <n v="0"/>
    <n v="0"/>
    <n v="0"/>
    <n v="-144"/>
    <n v="-4348.8"/>
    <n v="0"/>
    <n v="0"/>
  </r>
  <r>
    <x v="7"/>
    <s v="STICKER (FRISCH SHOWEL DUSTPAN)"/>
    <s v="Sticker"/>
    <s v="Trading"/>
    <s v="Pcs."/>
    <m/>
    <n v="0"/>
    <n v="12000"/>
    <n v="541.79"/>
    <n v="16200"/>
    <n v="0"/>
    <n v="0"/>
    <n v="0"/>
    <n v="0"/>
    <n v="0"/>
    <n v="0"/>
    <n v="0"/>
    <n v="0"/>
    <n v="0"/>
    <n v="0"/>
    <n v="0"/>
    <n v="0"/>
    <n v="0"/>
    <n v="0"/>
    <n v="0"/>
    <n v="0"/>
    <n v="12000"/>
    <n v="16200"/>
    <n v="541.79"/>
    <n v="0"/>
  </r>
  <r>
    <x v="7"/>
    <s v="Sticker 50*38 White (3000pcs)"/>
    <s v="Packing Material"/>
    <s v="Trading"/>
    <s v="Pcs."/>
    <m/>
    <n v="0"/>
    <n v="202"/>
    <n v="6.59"/>
    <n v="79060"/>
    <n v="0"/>
    <n v="0"/>
    <n v="0"/>
    <n v="0"/>
    <n v="0"/>
    <n v="0"/>
    <n v="0"/>
    <n v="0"/>
    <n v="0"/>
    <n v="0"/>
    <n v="0"/>
    <n v="0"/>
    <n v="0"/>
    <n v="0"/>
    <n v="0"/>
    <n v="0"/>
    <n v="202"/>
    <n v="79060"/>
    <n v="6.59"/>
    <n v="0"/>
  </r>
  <r>
    <x v="7"/>
    <s v="STICKER DUST BIN - CHIKHALI"/>
    <s v="Packing Material"/>
    <s v="Trading"/>
    <s v="Pcs."/>
    <m/>
    <n v="0"/>
    <n v="1700"/>
    <n v="76.75"/>
    <n v="2890"/>
    <n v="0"/>
    <n v="0"/>
    <n v="0"/>
    <n v="0"/>
    <n v="0"/>
    <n v="0"/>
    <n v="0"/>
    <n v="0"/>
    <n v="0"/>
    <n v="0"/>
    <n v="0"/>
    <n v="0"/>
    <n v="0"/>
    <n v="0"/>
    <n v="0"/>
    <n v="0"/>
    <n v="1700"/>
    <n v="2890"/>
    <n v="76.75"/>
    <n v="0"/>
  </r>
  <r>
    <x v="7"/>
    <s v="STICKER MINI SUPER CLEAN 602"/>
    <s v="Packing Material"/>
    <s v="Trading"/>
    <s v="Pcs."/>
    <m/>
    <n v="0"/>
    <n v="5000"/>
    <n v="225.75"/>
    <n v="750"/>
    <n v="0"/>
    <n v="0"/>
    <n v="0"/>
    <n v="0"/>
    <n v="0"/>
    <n v="0"/>
    <n v="0"/>
    <n v="0"/>
    <n v="0"/>
    <n v="0"/>
    <n v="0"/>
    <n v="0"/>
    <n v="0"/>
    <n v="0"/>
    <n v="0"/>
    <n v="0"/>
    <n v="5000"/>
    <n v="750"/>
    <n v="225.75"/>
    <n v="0"/>
  </r>
  <r>
    <x v="7"/>
    <s v="Stool Leg 412"/>
    <s v="Bath Stool"/>
    <s v="Trading"/>
    <s v="Pcs."/>
    <m/>
    <n v="0"/>
    <n v="8534"/>
    <n v="0"/>
    <n v="7845.77"/>
    <n v="0"/>
    <n v="0"/>
    <n v="0"/>
    <n v="0"/>
    <n v="0"/>
    <n v="0"/>
    <n v="0"/>
    <n v="0"/>
    <n v="0"/>
    <n v="0"/>
    <n v="0"/>
    <n v="0"/>
    <n v="0"/>
    <n v="0"/>
    <n v="0"/>
    <n v="0"/>
    <n v="8534"/>
    <n v="7845.77"/>
    <n v="0"/>
    <n v="0"/>
  </r>
  <r>
    <x v="7"/>
    <s v="Stool Leg Medium"/>
    <s v="Component"/>
    <s v="Trading"/>
    <s v="Pcs."/>
    <m/>
    <n v="0"/>
    <n v="14034.02"/>
    <n v="1502.07"/>
    <n v="32956.25"/>
    <n v="0"/>
    <n v="0"/>
    <n v="10460"/>
    <n v="24416.240000000002"/>
    <n v="0"/>
    <n v="0"/>
    <n v="10355"/>
    <n v="1747.5098"/>
    <n v="12102.5098"/>
    <n v="24127.15"/>
    <n v="0"/>
    <n v="0"/>
    <n v="0"/>
    <n v="0"/>
    <n v="0"/>
    <n v="0"/>
    <n v="14139.02"/>
    <n v="33201.35"/>
    <n v="1502.07"/>
    <n v="0"/>
  </r>
  <r>
    <x v="7"/>
    <s v="Super Dry Bathroom Wiper Blade-905"/>
    <s v="Component"/>
    <s v="Trading"/>
    <s v="Pcs."/>
    <m/>
    <n v="0"/>
    <n v="795"/>
    <n v="0"/>
    <n v="7122.8"/>
    <n v="0"/>
    <n v="0"/>
    <n v="0"/>
    <n v="0"/>
    <n v="0"/>
    <n v="0"/>
    <n v="0"/>
    <n v="0"/>
    <n v="0"/>
    <n v="0"/>
    <n v="0"/>
    <n v="0"/>
    <n v="0"/>
    <n v="0"/>
    <n v="0"/>
    <n v="0"/>
    <n v="795"/>
    <n v="7122.8"/>
    <n v="0"/>
    <n v="0"/>
  </r>
  <r>
    <x v="7"/>
    <s v="SUPER DRY FLOOR WIPER BLADE 908"/>
    <s v="Component"/>
    <s v="Trading"/>
    <s v="Pcs."/>
    <m/>
    <n v="0"/>
    <n v="5131"/>
    <n v="0"/>
    <n v="62036.26"/>
    <n v="0"/>
    <n v="0"/>
    <n v="0"/>
    <n v="0"/>
    <n v="0"/>
    <n v="0"/>
    <n v="0"/>
    <n v="0"/>
    <n v="0"/>
    <n v="0"/>
    <n v="0"/>
    <n v="0"/>
    <n v="0"/>
    <n v="0"/>
    <n v="0"/>
    <n v="0"/>
    <n v="5131"/>
    <n v="62036.26"/>
    <n v="0"/>
    <n v="0"/>
  </r>
  <r>
    <x v="7"/>
    <s v="Super Spin MOP Bkt.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SUPREME EXPANDABLE CLOTH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7"/>
    <s v="UPVC PIPE ONE SIDE THREAD (30 INCH)"/>
    <s v="Component"/>
    <s v="Trading"/>
    <s v="Pcs."/>
    <m/>
    <n v="0"/>
    <n v="1614"/>
    <n v="70.430000000000007"/>
    <n v="40412.71"/>
    <n v="0"/>
    <n v="0"/>
    <n v="0"/>
    <n v="0"/>
    <n v="0"/>
    <n v="0"/>
    <n v="0"/>
    <n v="0"/>
    <n v="0"/>
    <n v="0"/>
    <n v="0"/>
    <n v="0"/>
    <n v="0"/>
    <n v="0"/>
    <n v="0"/>
    <n v="0"/>
    <n v="1614"/>
    <n v="40412.71"/>
    <n v="70.430000000000007"/>
    <n v="0"/>
  </r>
  <r>
    <x v="7"/>
    <s v="UPVC PIPES ONE SIDE THREAD (1 MTR)"/>
    <s v="Component"/>
    <s v="Trading"/>
    <s v="Pcs."/>
    <m/>
    <n v="0"/>
    <n v="1633"/>
    <n v="26.59"/>
    <n v="51607.77"/>
    <n v="0"/>
    <n v="0"/>
    <n v="0"/>
    <n v="0"/>
    <n v="0"/>
    <n v="0"/>
    <n v="0"/>
    <n v="0"/>
    <n v="0"/>
    <n v="0"/>
    <n v="0"/>
    <n v="0"/>
    <n v="0"/>
    <n v="0"/>
    <n v="0"/>
    <n v="0"/>
    <n v="1633"/>
    <n v="51607.77"/>
    <n v="26.59"/>
    <n v="0"/>
  </r>
  <r>
    <x v="7"/>
    <s v="Wiper Lock Button"/>
    <s v="Component"/>
    <s v="Trading"/>
    <s v="Pcs."/>
    <m/>
    <n v="0"/>
    <n v="86480"/>
    <n v="0"/>
    <n v="14327.84"/>
    <n v="0"/>
    <n v="0"/>
    <n v="0"/>
    <n v="0"/>
    <n v="0"/>
    <n v="0"/>
    <n v="0"/>
    <n v="0"/>
    <n v="0"/>
    <n v="0"/>
    <n v="0"/>
    <n v="0"/>
    <n v="0"/>
    <n v="0"/>
    <n v="0"/>
    <n v="0"/>
    <n v="86480"/>
    <n v="14327.84"/>
    <n v="0"/>
    <n v="0"/>
  </r>
  <r>
    <x v="7"/>
    <s v="WIPER ONLY BODDY 906/907"/>
    <s v="Component"/>
    <s v="Trading"/>
    <s v="Pcs."/>
    <m/>
    <n v="0"/>
    <n v="10364"/>
    <n v="362.05"/>
    <n v="104509.81"/>
    <n v="0"/>
    <n v="0"/>
    <n v="0"/>
    <n v="0"/>
    <n v="0"/>
    <n v="0"/>
    <n v="0"/>
    <n v="0"/>
    <n v="0"/>
    <n v="0"/>
    <n v="0"/>
    <n v="0"/>
    <n v="0"/>
    <n v="0"/>
    <n v="0"/>
    <n v="0"/>
    <n v="10364"/>
    <n v="104509.81"/>
    <n v="362.05"/>
    <n v="0"/>
  </r>
  <r>
    <x v="8"/>
    <s v="10 Kg Container"/>
    <s v="GROW PACK"/>
    <s v="Trading"/>
    <s v="Pcs."/>
    <m/>
    <n v="0"/>
    <n v="-52"/>
    <n v="0"/>
    <n v="-2328.0300000000002"/>
    <n v="0"/>
    <n v="0"/>
    <n v="0"/>
    <n v="0"/>
    <n v="0"/>
    <n v="0"/>
    <n v="0"/>
    <n v="0"/>
    <n v="0"/>
    <n v="0"/>
    <n v="0"/>
    <n v="0"/>
    <n v="0"/>
    <n v="0"/>
    <n v="0"/>
    <n v="0"/>
    <n v="-52"/>
    <n v="-2328.0300000000002"/>
    <n v="0"/>
    <n v="0"/>
  </r>
  <r>
    <x v="8"/>
    <s v="10 Ltr Bkt Only Handle (baby Blue)"/>
    <s v="Component"/>
    <s v="Trading"/>
    <s v="Pcs."/>
    <m/>
    <n v="0"/>
    <n v="-81"/>
    <n v="23.52"/>
    <n v="4102.75"/>
    <n v="0"/>
    <n v="0"/>
    <n v="180"/>
    <n v="1538.68"/>
    <n v="0"/>
    <n v="0"/>
    <n v="0"/>
    <n v="0"/>
    <n v="0"/>
    <n v="0"/>
    <n v="0"/>
    <n v="0"/>
    <n v="0"/>
    <n v="0"/>
    <n v="0"/>
    <n v="0"/>
    <n v="99"/>
    <n v="5641.43"/>
    <n v="23.52"/>
    <n v="0"/>
  </r>
  <r>
    <x v="8"/>
    <s v="10 Ltr Bkt Only Handle (D.Blue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8"/>
    <s v="10 Ltr Bkt Only Handle (M.white)"/>
    <s v="Component"/>
    <s v="Trading"/>
    <s v="Pcs."/>
    <m/>
    <n v="0"/>
    <n v="173"/>
    <n v="33.64"/>
    <n v="1512.91"/>
    <n v="0"/>
    <n v="0"/>
    <n v="420"/>
    <n v="3543.58"/>
    <n v="0"/>
    <n v="0"/>
    <n v="0"/>
    <n v="0"/>
    <n v="0"/>
    <n v="0"/>
    <n v="0"/>
    <n v="0"/>
    <n v="0"/>
    <n v="0"/>
    <n v="0"/>
    <n v="0"/>
    <n v="593"/>
    <n v="5056.49"/>
    <n v="33.64"/>
    <n v="0"/>
  </r>
  <r>
    <x v="8"/>
    <s v="10 Ltr Bkt Only Handle (orange)"/>
    <s v="Component"/>
    <s v="Trading"/>
    <s v="Pcs."/>
    <m/>
    <n v="0"/>
    <n v="33"/>
    <n v="0"/>
    <n v="283.69"/>
    <n v="0"/>
    <n v="0"/>
    <n v="604"/>
    <n v="5119.7"/>
    <n v="0"/>
    <n v="0"/>
    <n v="0"/>
    <n v="0"/>
    <n v="0"/>
    <n v="0"/>
    <n v="0"/>
    <n v="0"/>
    <n v="0"/>
    <n v="0"/>
    <n v="0"/>
    <n v="0"/>
    <n v="637"/>
    <n v="5403.39"/>
    <n v="0"/>
    <n v="0"/>
  </r>
  <r>
    <x v="8"/>
    <s v="10 Ltr Bkt Only Handle (silver)"/>
    <s v="Component"/>
    <s v="Trading"/>
    <s v="Pcs."/>
    <m/>
    <n v="0"/>
    <n v="-141"/>
    <n v="28.35"/>
    <n v="230.73"/>
    <n v="0"/>
    <n v="0"/>
    <n v="860"/>
    <n v="7288.22"/>
    <n v="0"/>
    <n v="0"/>
    <n v="0"/>
    <n v="0"/>
    <n v="0"/>
    <n v="0"/>
    <n v="0"/>
    <n v="0"/>
    <n v="0"/>
    <n v="0"/>
    <n v="0"/>
    <n v="0"/>
    <n v="719"/>
    <n v="7518.95"/>
    <n v="28.35"/>
    <n v="0"/>
  </r>
  <r>
    <x v="8"/>
    <s v="10 Ltr Bkt Only Handle( Pink)"/>
    <s v="Component"/>
    <s v="Trading"/>
    <s v="Pcs."/>
    <m/>
    <n v="0"/>
    <n v="404"/>
    <n v="0"/>
    <n v="3474.85"/>
    <n v="0"/>
    <n v="0"/>
    <n v="600"/>
    <n v="5096.07"/>
    <n v="0"/>
    <n v="0"/>
    <n v="0"/>
    <n v="0"/>
    <n v="0"/>
    <n v="0"/>
    <n v="0"/>
    <n v="0"/>
    <n v="0"/>
    <n v="0"/>
    <n v="0"/>
    <n v="0"/>
    <n v="1004"/>
    <n v="8638.59"/>
    <n v="0"/>
    <n v="0"/>
  </r>
  <r>
    <x v="8"/>
    <s v="10 Ltr Bkt Only Handle(M.baize)"/>
    <s v="Component"/>
    <s v="Trading"/>
    <s v="Pcs."/>
    <m/>
    <n v="0"/>
    <n v="306"/>
    <n v="26.59"/>
    <n v="2588.0700000000002"/>
    <n v="0"/>
    <n v="0"/>
    <n v="410"/>
    <n v="3490.66"/>
    <n v="0"/>
    <n v="0"/>
    <n v="0"/>
    <n v="0"/>
    <n v="0"/>
    <n v="0"/>
    <n v="0"/>
    <n v="0"/>
    <n v="0"/>
    <n v="0"/>
    <n v="0"/>
    <n v="0"/>
    <n v="716"/>
    <n v="6078.73"/>
    <n v="26.59"/>
    <n v="0"/>
  </r>
  <r>
    <x v="8"/>
    <s v="10 Ltr Outer Swing Lid (blue)"/>
    <s v="Component"/>
    <s v="Trading"/>
    <s v="Pcs."/>
    <m/>
    <n v="0"/>
    <n v="0"/>
    <n v="0"/>
    <n v="0"/>
    <n v="0"/>
    <n v="0"/>
    <n v="200"/>
    <n v="2574.4299999999998"/>
    <n v="0"/>
    <n v="0"/>
    <n v="0"/>
    <n v="0"/>
    <n v="0"/>
    <n v="0"/>
    <n v="0"/>
    <n v="0"/>
    <n v="0"/>
    <n v="0"/>
    <n v="0"/>
    <n v="0"/>
    <n v="200"/>
    <n v="2574.4299999999998"/>
    <n v="0"/>
    <n v="0"/>
  </r>
  <r>
    <x v="8"/>
    <s v="10 Ltr Swing Lid Outer ( Pink)"/>
    <s v="Component"/>
    <s v="Trading"/>
    <s v="Pcs."/>
    <m/>
    <n v="0"/>
    <n v="-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5"/>
    <n v="0"/>
    <n v="0"/>
    <n v="0"/>
  </r>
  <r>
    <x v="8"/>
    <s v="10/13 swing Ineer Lid (Black)"/>
    <s v="Component"/>
    <s v="Trading"/>
    <s v="Pcs."/>
    <m/>
    <n v="0"/>
    <n v="-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5"/>
    <n v="0"/>
    <n v="0"/>
    <n v="0"/>
  </r>
  <r>
    <x v="8"/>
    <s v="1001 Classic Tray No.1 (blue)"/>
    <s v="TRAY"/>
    <s v="Finished Good"/>
    <s v="Pcs."/>
    <n v="129"/>
    <n v="141"/>
    <n v="290"/>
    <n v="143.97999999999999"/>
    <n v="7801"/>
    <n v="0"/>
    <n v="0"/>
    <n v="0"/>
    <n v="0"/>
    <n v="307"/>
    <n v="8762.61"/>
    <n v="0"/>
    <n v="0"/>
    <n v="0"/>
    <n v="0"/>
    <n v="40.89"/>
    <n v="0"/>
    <n v="0"/>
    <n v="40"/>
    <n v="40"/>
    <n v="43.286999999999999"/>
    <n v="-17"/>
    <n v="-445.61"/>
    <n v="140.69299999999998"/>
    <n v="0"/>
  </r>
  <r>
    <x v="8"/>
    <s v="1001 Classic Tray No.1 (brown)"/>
    <s v="TRAY"/>
    <s v="Finished Good"/>
    <s v="Pcs."/>
    <n v="129"/>
    <n v="141"/>
    <n v="638"/>
    <n v="100.27"/>
    <n v="17940.560000000001"/>
    <n v="0"/>
    <n v="0"/>
    <n v="0"/>
    <n v="0"/>
    <n v="165"/>
    <n v="4449.95"/>
    <n v="0"/>
    <n v="0"/>
    <n v="0"/>
    <n v="0"/>
    <n v="89.957999999999998"/>
    <n v="0"/>
    <n v="0"/>
    <n v="0"/>
    <n v="0"/>
    <n v="23.265000000000001"/>
    <n v="473"/>
    <n v="13300.76"/>
    <n v="77.004999999999995"/>
    <n v="0"/>
  </r>
  <r>
    <x v="8"/>
    <s v="1001 Classic Tray No.1 (M. B)"/>
    <s v="TRAY"/>
    <s v="Finished Good"/>
    <s v="Pcs."/>
    <n v="129"/>
    <n v="141"/>
    <n v="848"/>
    <n v="108.9"/>
    <n v="24490.240000000002"/>
    <n v="0"/>
    <n v="0"/>
    <n v="0"/>
    <n v="0"/>
    <n v="118"/>
    <n v="3120.64"/>
    <n v="0"/>
    <n v="0"/>
    <n v="0"/>
    <n v="0"/>
    <n v="119.568"/>
    <n v="0"/>
    <n v="0"/>
    <n v="0"/>
    <n v="0"/>
    <n v="16.638000000000002"/>
    <n v="730"/>
    <n v="21082.400000000001"/>
    <n v="92.262"/>
    <n v="0"/>
  </r>
  <r>
    <x v="8"/>
    <s v="1001 Classic Tray No.1 (Red)"/>
    <s v="TRAY"/>
    <s v="Finished Good"/>
    <s v="Pcs."/>
    <n v="129"/>
    <n v="141"/>
    <n v="728"/>
    <n v="134.22999999999999"/>
    <n v="16394.560000000001"/>
    <n v="0"/>
    <n v="0"/>
    <n v="0"/>
    <n v="0"/>
    <n v="234"/>
    <n v="5774.32"/>
    <n v="0"/>
    <n v="0"/>
    <n v="0"/>
    <n v="0"/>
    <n v="102.648"/>
    <n v="0"/>
    <n v="0"/>
    <n v="0"/>
    <n v="0"/>
    <n v="32.994"/>
    <n v="494"/>
    <n v="11124.88"/>
    <n v="101.23599999999999"/>
    <n v="0"/>
  </r>
  <r>
    <x v="8"/>
    <s v="1002 Classic Tray No.2 (blue)"/>
    <s v="TRAY"/>
    <s v="Finished Good"/>
    <s v="Pcs."/>
    <n v="180"/>
    <n v="196"/>
    <n v="199"/>
    <n v="324.77"/>
    <n v="2766.1"/>
    <n v="0"/>
    <n v="0"/>
    <n v="0"/>
    <n v="0"/>
    <n v="137"/>
    <n v="4910.4799999999996"/>
    <n v="0"/>
    <n v="0"/>
    <n v="0"/>
    <n v="0"/>
    <n v="39.003999999999998"/>
    <n v="0"/>
    <n v="0"/>
    <n v="100"/>
    <n v="100"/>
    <n v="26.852"/>
    <n v="62"/>
    <n v="861.8"/>
    <n v="397.91800000000001"/>
    <n v="0"/>
  </r>
  <r>
    <x v="8"/>
    <s v="1002 Classic Tray No.2 (M.B)"/>
    <s v="TRAY"/>
    <s v="Finished Good"/>
    <s v="Pcs."/>
    <n v="180"/>
    <n v="196"/>
    <n v="556"/>
    <n v="199.56"/>
    <n v="12037.4"/>
    <n v="0"/>
    <n v="0"/>
    <n v="0"/>
    <n v="0"/>
    <n v="112"/>
    <n v="3979.48"/>
    <n v="0"/>
    <n v="0"/>
    <n v="0"/>
    <n v="0"/>
    <n v="108.976"/>
    <n v="0"/>
    <n v="0"/>
    <n v="0"/>
    <n v="0"/>
    <n v="21.952000000000002"/>
    <n v="444"/>
    <n v="9612.6"/>
    <n v="177.608"/>
    <n v="0"/>
  </r>
  <r>
    <x v="8"/>
    <s v="1002 Classic Tray No.2(brown)"/>
    <s v="TRAY"/>
    <s v="Finished Good"/>
    <s v="Pcs."/>
    <n v="180"/>
    <n v="196"/>
    <n v="877"/>
    <n v="177.02"/>
    <n v="12655.11"/>
    <n v="0"/>
    <n v="0"/>
    <n v="0"/>
    <n v="0"/>
    <n v="114"/>
    <n v="4049.56"/>
    <n v="0"/>
    <n v="0"/>
    <n v="0"/>
    <n v="0"/>
    <n v="171.892"/>
    <n v="0"/>
    <n v="0"/>
    <n v="0"/>
    <n v="0"/>
    <n v="22.344000000000001"/>
    <n v="763"/>
    <n v="11010.09"/>
    <n v="154.67600000000002"/>
    <n v="0"/>
  </r>
  <r>
    <x v="8"/>
    <s v="1002 Classic Tray No.2(red)"/>
    <s v="TRAY"/>
    <s v="Finished Good"/>
    <s v="Pcs."/>
    <n v="180"/>
    <n v="196"/>
    <n v="206"/>
    <n v="136.30000000000001"/>
    <n v="2861.34"/>
    <n v="0"/>
    <n v="0"/>
    <n v="0"/>
    <n v="0"/>
    <n v="111"/>
    <n v="3944.44"/>
    <n v="0"/>
    <n v="0"/>
    <n v="0"/>
    <n v="0"/>
    <n v="40.375999999999998"/>
    <n v="0"/>
    <n v="0"/>
    <n v="50"/>
    <n v="50"/>
    <n v="21.756"/>
    <n v="95"/>
    <n v="1319.55"/>
    <n v="164.54400000000001"/>
    <n v="0"/>
  </r>
  <r>
    <x v="8"/>
    <s v="1002 SCRAPE"/>
    <s v="TRAY"/>
    <s v="Trading"/>
    <s v="Pcs."/>
    <m/>
    <n v="0"/>
    <n v="16"/>
    <n v="0.72"/>
    <n v="461.92"/>
    <n v="0"/>
    <n v="0"/>
    <n v="0"/>
    <n v="0"/>
    <n v="0"/>
    <n v="0"/>
    <n v="0"/>
    <n v="0"/>
    <n v="0"/>
    <n v="0"/>
    <n v="0"/>
    <n v="0"/>
    <n v="0"/>
    <n v="0"/>
    <n v="0"/>
    <n v="0"/>
    <n v="16"/>
    <n v="461.92"/>
    <n v="0.72"/>
    <n v="0"/>
  </r>
  <r>
    <x v="8"/>
    <s v="1003 Classic Tray No.3 (Blue)"/>
    <s v="TRAY"/>
    <s v="Finished Good"/>
    <s v="Pcs."/>
    <n v="240"/>
    <n v="262"/>
    <n v="274"/>
    <n v="365.53"/>
    <n v="6238.98"/>
    <n v="0"/>
    <n v="0"/>
    <n v="0"/>
    <n v="0"/>
    <n v="250"/>
    <n v="11252.5"/>
    <n v="0"/>
    <n v="0"/>
    <n v="0"/>
    <n v="0"/>
    <n v="71.787999999999997"/>
    <n v="0"/>
    <n v="0"/>
    <n v="160"/>
    <n v="160"/>
    <n v="65.5"/>
    <n v="24"/>
    <n v="546.48"/>
    <n v="460.03"/>
    <n v="0"/>
  </r>
  <r>
    <x v="8"/>
    <s v="1003 Classic Tray No.3 (brown)"/>
    <s v="TRAY"/>
    <s v="Finished Good"/>
    <s v="Pcs."/>
    <n v="240"/>
    <n v="262"/>
    <n v="344"/>
    <n v="118.66"/>
    <n v="8548.4"/>
    <n v="0"/>
    <n v="0"/>
    <n v="0"/>
    <n v="0"/>
    <n v="36"/>
    <n v="1662.12"/>
    <n v="0"/>
    <n v="0"/>
    <n v="0"/>
    <n v="0"/>
    <n v="90.128"/>
    <n v="0"/>
    <n v="0"/>
    <n v="20"/>
    <n v="20"/>
    <n v="9.4320000000000004"/>
    <n v="308"/>
    <n v="7653.8"/>
    <n v="129.22800000000001"/>
    <n v="0"/>
  </r>
  <r>
    <x v="8"/>
    <s v="1003 Classic Tray No.3 (M.B)"/>
    <s v="TRAY"/>
    <s v="Finished Good"/>
    <s v="Pcs."/>
    <n v="240"/>
    <n v="262"/>
    <n v="226"/>
    <n v="166.58"/>
    <n v="4452.2"/>
    <n v="0"/>
    <n v="0"/>
    <n v="0"/>
    <n v="0"/>
    <n v="62"/>
    <n v="2872.02"/>
    <n v="0"/>
    <n v="0"/>
    <n v="0"/>
    <n v="0"/>
    <n v="59.212000000000003"/>
    <n v="0"/>
    <n v="0"/>
    <n v="20"/>
    <n v="20"/>
    <n v="16.244"/>
    <n v="164"/>
    <n v="3230.8"/>
    <n v="170.33600000000001"/>
    <n v="0"/>
  </r>
  <r>
    <x v="8"/>
    <s v="1003 Classic Tray No.3 (red)"/>
    <s v="TRAY"/>
    <s v="Finished Good"/>
    <s v="Pcs."/>
    <n v="240"/>
    <n v="262"/>
    <n v="58"/>
    <n v="324.83"/>
    <n v="1392"/>
    <n v="0"/>
    <n v="0"/>
    <n v="0"/>
    <n v="0"/>
    <n v="112"/>
    <n v="4972.0200000000004"/>
    <n v="0"/>
    <n v="0"/>
    <n v="0"/>
    <n v="0"/>
    <n v="15.196"/>
    <n v="0"/>
    <n v="0"/>
    <n v="100"/>
    <n v="100"/>
    <n v="29.344000000000001"/>
    <n v="-54"/>
    <n v="-1571.52"/>
    <n v="395.48599999999999"/>
    <n v="0"/>
  </r>
  <r>
    <x v="8"/>
    <s v="1004 Classic Tray No.4 (Blue)"/>
    <s v="TRAY"/>
    <s v="Finished Good"/>
    <s v="Pcs."/>
    <n v="365"/>
    <n v="398"/>
    <n v="829"/>
    <n v="1196.8399999999999"/>
    <n v="24181.93"/>
    <n v="0"/>
    <n v="0"/>
    <n v="0"/>
    <n v="0"/>
    <n v="181"/>
    <n v="12665.19"/>
    <n v="0"/>
    <n v="0"/>
    <n v="0"/>
    <n v="0"/>
    <n v="329.94200000000001"/>
    <n v="0"/>
    <n v="0"/>
    <n v="80"/>
    <n v="80"/>
    <n v="72.037999999999997"/>
    <n v="648"/>
    <n v="18902.16"/>
    <n v="1204.8019999999999"/>
    <n v="0"/>
  </r>
  <r>
    <x v="8"/>
    <s v="1004 Classic Tray No.4 (Brown)"/>
    <s v="TRAY"/>
    <s v="Finished Good"/>
    <s v="Pcs."/>
    <n v="365"/>
    <n v="398"/>
    <n v="158"/>
    <n v="529.77"/>
    <n v="6692.88"/>
    <n v="0"/>
    <n v="0"/>
    <n v="0"/>
    <n v="0"/>
    <n v="25"/>
    <n v="1856.25"/>
    <n v="0"/>
    <n v="0"/>
    <n v="0"/>
    <n v="0"/>
    <n v="62.884"/>
    <n v="0"/>
    <n v="0"/>
    <n v="200"/>
    <n v="200"/>
    <n v="9.9499999999999993"/>
    <n v="133"/>
    <n v="5633.88"/>
    <n v="719.81999999999994"/>
    <n v="0"/>
  </r>
  <r>
    <x v="8"/>
    <s v="1004 Classic Tray No.4 (M.B)"/>
    <s v="TRAY"/>
    <s v="Finished Good"/>
    <s v="Pcs."/>
    <n v="365"/>
    <n v="398"/>
    <n v="367"/>
    <n v="551.86"/>
    <n v="10598.96"/>
    <n v="0"/>
    <n v="0"/>
    <n v="0"/>
    <n v="0"/>
    <n v="156"/>
    <n v="11347.44"/>
    <n v="0"/>
    <n v="0"/>
    <n v="0"/>
    <n v="0"/>
    <n v="146.066"/>
    <n v="0"/>
    <n v="0"/>
    <n v="70"/>
    <n v="70"/>
    <n v="62.088000000000001"/>
    <n v="211"/>
    <n v="6093.68"/>
    <n v="559.77200000000005"/>
    <n v="0"/>
  </r>
  <r>
    <x v="8"/>
    <s v="1004 Classic Tray No.4 (Red)"/>
    <s v="TRAY"/>
    <s v="Finished Good"/>
    <s v="Pcs."/>
    <n v="365"/>
    <n v="398"/>
    <n v="383"/>
    <n v="717.76"/>
    <n v="11007.42"/>
    <n v="0"/>
    <n v="0"/>
    <n v="0"/>
    <n v="0"/>
    <n v="100"/>
    <n v="6688.5"/>
    <n v="0"/>
    <n v="0"/>
    <n v="0"/>
    <n v="0"/>
    <n v="152.434"/>
    <n v="0"/>
    <n v="0"/>
    <n v="60"/>
    <n v="60"/>
    <n v="39.799999999999997"/>
    <n v="283"/>
    <n v="8133.42"/>
    <n v="737.96"/>
    <n v="0"/>
  </r>
  <r>
    <x v="8"/>
    <s v="1004 Classic Tray No.4 (Yellow)"/>
    <s v="TRAY"/>
    <s v="Finished Good"/>
    <s v="Pcs."/>
    <n v="365"/>
    <n v="398"/>
    <n v="103"/>
    <n v="62.29"/>
    <n v="2970.52"/>
    <n v="0"/>
    <n v="0"/>
    <n v="0"/>
    <n v="0"/>
    <n v="50"/>
    <n v="3613.5"/>
    <n v="0"/>
    <n v="0"/>
    <n v="0"/>
    <n v="0"/>
    <n v="40.994"/>
    <n v="0"/>
    <n v="0"/>
    <n v="0"/>
    <n v="0"/>
    <n v="19.899999999999999"/>
    <n v="53"/>
    <n v="1528.52"/>
    <n v="42.39"/>
    <n v="0"/>
  </r>
  <r>
    <x v="8"/>
    <s v="1005 Classic Tray No.5 (Blue)"/>
    <s v="TRAY"/>
    <s v="Finished Good"/>
    <s v="Pcs."/>
    <n v="448"/>
    <n v="488"/>
    <n v="142"/>
    <n v="744.91"/>
    <n v="13472.96"/>
    <n v="0"/>
    <n v="0"/>
    <n v="0"/>
    <n v="0"/>
    <n v="50"/>
    <n v="4617"/>
    <n v="0"/>
    <n v="0"/>
    <n v="0"/>
    <n v="0"/>
    <n v="69.296000000000006"/>
    <n v="0"/>
    <n v="0"/>
    <n v="250"/>
    <n v="250"/>
    <n v="24.4"/>
    <n v="92"/>
    <n v="8728.9599999999991"/>
    <n v="970.51"/>
    <n v="0"/>
  </r>
  <r>
    <x v="8"/>
    <s v="1005 Classic Tray No.5 (Brown)"/>
    <s v="TRAY"/>
    <s v="Finished Good"/>
    <s v="Pcs."/>
    <n v="448"/>
    <n v="488"/>
    <n v="226"/>
    <n v="603.39"/>
    <n v="21442.880000000001"/>
    <n v="0"/>
    <n v="0"/>
    <n v="400"/>
    <n v="17100"/>
    <n v="6"/>
    <n v="504.66"/>
    <n v="0"/>
    <n v="0"/>
    <n v="0"/>
    <n v="0"/>
    <n v="110.288"/>
    <n v="179.2"/>
    <n v="30.085888000000001"/>
    <n v="0"/>
    <n v="209.285888"/>
    <n v="2.9279999999999999"/>
    <n v="620"/>
    <n v="38173.46"/>
    <n v="809.74788799999999"/>
    <n v="0"/>
  </r>
  <r>
    <x v="8"/>
    <s v="1005 Classic Tray No.5 (M.B)"/>
    <s v="TRAY"/>
    <s v="Finished Good"/>
    <s v="Pcs."/>
    <n v="448"/>
    <n v="488"/>
    <n v="179"/>
    <n v="227.11"/>
    <n v="16983.52"/>
    <n v="0"/>
    <n v="0"/>
    <n v="500"/>
    <n v="22271.759999999998"/>
    <n v="56"/>
    <n v="5121.72"/>
    <n v="0"/>
    <n v="0"/>
    <n v="0"/>
    <n v="0"/>
    <n v="87.352000000000004"/>
    <n v="224"/>
    <n v="37.60736"/>
    <n v="0"/>
    <n v="261.60735999999997"/>
    <n v="27.327999999999999"/>
    <n v="623"/>
    <n v="34182.080000000002"/>
    <n v="461.38936000000001"/>
    <n v="0"/>
  </r>
  <r>
    <x v="8"/>
    <s v="1005 Classic Tray No.5 (Red)"/>
    <s v="TRAY"/>
    <s v="Finished Good"/>
    <s v="Pcs."/>
    <n v="448"/>
    <n v="488"/>
    <n v="80"/>
    <n v="403.04"/>
    <n v="7590.4"/>
    <n v="0"/>
    <n v="0"/>
    <n v="300"/>
    <n v="13474.84"/>
    <n v="50"/>
    <n v="4617"/>
    <n v="0"/>
    <n v="0"/>
    <n v="0"/>
    <n v="0"/>
    <n v="39.04"/>
    <n v="134.4"/>
    <n v="22.564416000000001"/>
    <n v="0"/>
    <n v="156.964416"/>
    <n v="24.4"/>
    <n v="330"/>
    <n v="16321.24"/>
    <n v="535.60441600000001"/>
    <n v="0"/>
  </r>
  <r>
    <x v="8"/>
    <s v="1007 PLANTER ONLY TRAY (BL)"/>
    <s v="PLANTER"/>
    <s v="Finished Good"/>
    <s v="Pcs."/>
    <n v="20"/>
    <n v="22"/>
    <n v="46"/>
    <n v="8.34"/>
    <n v="192.37"/>
    <n v="0"/>
    <n v="0"/>
    <n v="0"/>
    <n v="0"/>
    <n v="0"/>
    <n v="0"/>
    <n v="0"/>
    <n v="0"/>
    <n v="0"/>
    <n v="0"/>
    <n v="1.012"/>
    <n v="0"/>
    <n v="0"/>
    <n v="0"/>
    <n v="0"/>
    <n v="0"/>
    <n v="46"/>
    <n v="192.37"/>
    <n v="8.34"/>
    <n v="0"/>
  </r>
  <r>
    <x v="8"/>
    <s v="1007 PLANTER ONLY TRAY (BR)"/>
    <s v="PLANTER"/>
    <s v="Finished Good"/>
    <s v="Pcs."/>
    <n v="20"/>
    <n v="22"/>
    <n v="220"/>
    <n v="12.3"/>
    <n v="706.2"/>
    <n v="0"/>
    <n v="0"/>
    <n v="0"/>
    <n v="0"/>
    <n v="0"/>
    <n v="0"/>
    <n v="0"/>
    <n v="0"/>
    <n v="0"/>
    <n v="0"/>
    <n v="4.84"/>
    <n v="0"/>
    <n v="0"/>
    <n v="0"/>
    <n v="0"/>
    <n v="0"/>
    <n v="220"/>
    <n v="706.2"/>
    <n v="12.3"/>
    <n v="0"/>
  </r>
  <r>
    <x v="8"/>
    <s v="1007 PLANTER ONLY TRAY (MB)"/>
    <s v="TRAY"/>
    <s v="Finished Good"/>
    <s v="Pcs."/>
    <n v="20"/>
    <n v="22"/>
    <n v="450"/>
    <n v="21.41"/>
    <n v="1881.24"/>
    <n v="0"/>
    <n v="0"/>
    <n v="0"/>
    <n v="0"/>
    <n v="15"/>
    <n v="110.4"/>
    <n v="0"/>
    <n v="0"/>
    <n v="0"/>
    <n v="0"/>
    <n v="9.9"/>
    <n v="0"/>
    <n v="0"/>
    <n v="0"/>
    <n v="0"/>
    <n v="0.33"/>
    <n v="435"/>
    <n v="1770.84"/>
    <n v="21.080000000000002"/>
    <n v="0"/>
  </r>
  <r>
    <x v="8"/>
    <s v="1007 PLANTER ONLY TRAY (MW)"/>
    <s v="TRAY"/>
    <s v="Finished Good"/>
    <s v="Pcs."/>
    <n v="20"/>
    <n v="22"/>
    <n v="485"/>
    <n v="22.53"/>
    <n v="3141.11"/>
    <n v="0"/>
    <n v="0"/>
    <n v="0"/>
    <n v="0"/>
    <n v="9"/>
    <n v="66.239999999999995"/>
    <n v="0"/>
    <n v="0"/>
    <n v="0"/>
    <n v="0"/>
    <n v="10.67"/>
    <n v="0"/>
    <n v="0"/>
    <n v="0"/>
    <n v="0"/>
    <n v="0.19800000000000001"/>
    <n v="476"/>
    <n v="3074.87"/>
    <n v="22.332000000000001"/>
    <n v="0"/>
  </r>
  <r>
    <x v="8"/>
    <s v="1007 PLANTER ONLY TRAY (R)"/>
    <s v="TRAY"/>
    <s v="Finished Good"/>
    <s v="Pcs."/>
    <n v="20"/>
    <n v="22"/>
    <n v="183"/>
    <n v="11.72"/>
    <n v="783.72"/>
    <n v="0"/>
    <n v="0"/>
    <n v="0"/>
    <n v="0"/>
    <n v="48"/>
    <n v="302.88"/>
    <n v="0"/>
    <n v="0"/>
    <n v="0"/>
    <n v="0"/>
    <n v="4.0259999999999998"/>
    <n v="0"/>
    <n v="0"/>
    <n v="0"/>
    <n v="0"/>
    <n v="1.056"/>
    <n v="135"/>
    <n v="480.84"/>
    <n v="10.664000000000001"/>
    <n v="0"/>
  </r>
  <r>
    <x v="8"/>
    <s v="1007 PLANTER ONLY TRAY (W)"/>
    <s v="TRAY"/>
    <s v="Finished Good"/>
    <s v="Pcs."/>
    <n v="20"/>
    <n v="22"/>
    <n v="412"/>
    <n v="20.87"/>
    <n v="1722.03"/>
    <n v="0"/>
    <n v="0"/>
    <n v="0"/>
    <n v="0"/>
    <n v="62"/>
    <n v="405.92"/>
    <n v="0"/>
    <n v="0"/>
    <n v="0"/>
    <n v="0"/>
    <n v="9.0640000000000001"/>
    <n v="0"/>
    <n v="0"/>
    <n v="0"/>
    <n v="0"/>
    <n v="1.3640000000000001"/>
    <n v="350"/>
    <n v="1316.11"/>
    <n v="19.506"/>
    <n v="0"/>
  </r>
  <r>
    <x v="8"/>
    <s v="1007 PLANTER ONLY TRAY (Y)"/>
    <s v="TRAY"/>
    <s v="Finished Good"/>
    <s v="Pcs."/>
    <n v="20"/>
    <n v="22"/>
    <n v="339"/>
    <n v="18.13"/>
    <n v="1388.92"/>
    <n v="0"/>
    <n v="0"/>
    <n v="0"/>
    <n v="0"/>
    <n v="0"/>
    <n v="0"/>
    <n v="0"/>
    <n v="0"/>
    <n v="0"/>
    <n v="0"/>
    <n v="7.4580000000000002"/>
    <n v="0"/>
    <n v="0"/>
    <n v="0"/>
    <n v="0"/>
    <n v="0"/>
    <n v="339"/>
    <n v="1388.92"/>
    <n v="18.13"/>
    <n v="0"/>
  </r>
  <r>
    <x v="8"/>
    <s v="1009 PlanterOnlyTrayNo.09 (MIX)"/>
    <s v="PLANTER"/>
    <s v="Finished Good"/>
    <s v="Pcs."/>
    <n v="35"/>
    <n v="38"/>
    <n v="0"/>
    <n v="0"/>
    <n v="0"/>
    <n v="0"/>
    <n v="0"/>
    <n v="0"/>
    <n v="0"/>
    <n v="144"/>
    <n v="1382.4"/>
    <n v="0"/>
    <n v="0"/>
    <n v="0"/>
    <n v="0"/>
    <n v="0"/>
    <n v="0"/>
    <n v="0"/>
    <n v="10"/>
    <n v="10"/>
    <n v="5.4720000000000004"/>
    <n v="-144"/>
    <n v="-1382.4"/>
    <n v="4.5279999999999996"/>
    <n v="0"/>
  </r>
  <r>
    <x v="8"/>
    <s v="1009 PlanterOnlyTrayNo.09 (W)"/>
    <s v="PLANTER"/>
    <s v="Finished Good"/>
    <s v="Pcs."/>
    <n v="35"/>
    <n v="38"/>
    <n v="1213"/>
    <n v="55.96"/>
    <n v="16881.73"/>
    <n v="0"/>
    <n v="0"/>
    <n v="0"/>
    <n v="0"/>
    <n v="48"/>
    <n v="481.92"/>
    <n v="0"/>
    <n v="0"/>
    <n v="0"/>
    <n v="0"/>
    <n v="46.094000000000001"/>
    <n v="0"/>
    <n v="0"/>
    <n v="0"/>
    <n v="0"/>
    <n v="1.8240000000000001"/>
    <n v="1165"/>
    <n v="16399.810000000001"/>
    <n v="54.136000000000003"/>
    <n v="0"/>
  </r>
  <r>
    <x v="8"/>
    <s v="1009 PlanterOnlyTrayNo.09(BL)"/>
    <s v="PLANTER"/>
    <s v="Finished Good"/>
    <s v="Pcs."/>
    <n v="35"/>
    <n v="38"/>
    <n v="475"/>
    <n v="23.37"/>
    <n v="6637.33"/>
    <n v="0"/>
    <n v="0"/>
    <n v="0"/>
    <n v="0"/>
    <n v="0"/>
    <n v="0"/>
    <n v="0"/>
    <n v="0"/>
    <n v="0"/>
    <n v="0"/>
    <n v="18.05"/>
    <n v="0"/>
    <n v="0"/>
    <n v="0"/>
    <n v="0"/>
    <n v="0"/>
    <n v="475"/>
    <n v="6637.33"/>
    <n v="23.37"/>
    <n v="0"/>
  </r>
  <r>
    <x v="8"/>
    <s v="1009 PlanterOnlyTrayNo.09(BR)"/>
    <s v="PLANTER"/>
    <s v="Finished Good"/>
    <s v="Pcs."/>
    <n v="35"/>
    <n v="38"/>
    <n v="1536"/>
    <n v="70.44"/>
    <n v="21331.65"/>
    <n v="0"/>
    <n v="0"/>
    <n v="0"/>
    <n v="0"/>
    <n v="0"/>
    <n v="0"/>
    <n v="0"/>
    <n v="0"/>
    <n v="0"/>
    <n v="0"/>
    <n v="58.368000000000002"/>
    <n v="0"/>
    <n v="0"/>
    <n v="0"/>
    <n v="0"/>
    <n v="0"/>
    <n v="1536"/>
    <n v="21331.65"/>
    <n v="70.44"/>
    <n v="0"/>
  </r>
  <r>
    <x v="8"/>
    <s v="1009 PlanterOnlyTrayNo.09(MB)"/>
    <s v="PLANTER"/>
    <s v="Finished Good"/>
    <s v="Pcs."/>
    <n v="35"/>
    <n v="38"/>
    <n v="697"/>
    <n v="32.78"/>
    <n v="9948.9500000000007"/>
    <n v="0"/>
    <n v="0"/>
    <n v="0"/>
    <n v="0"/>
    <n v="0"/>
    <n v="0"/>
    <n v="0"/>
    <n v="0"/>
    <n v="0"/>
    <n v="0"/>
    <n v="26.486000000000001"/>
    <n v="0"/>
    <n v="0"/>
    <n v="0"/>
    <n v="0"/>
    <n v="0"/>
    <n v="697"/>
    <n v="9948.9500000000007"/>
    <n v="32.78"/>
    <n v="0"/>
  </r>
  <r>
    <x v="8"/>
    <s v="1009 PlanterOnlyTrayNo.09(MW)"/>
    <s v="PLANTER"/>
    <s v="Finished Good"/>
    <s v="Pcs."/>
    <n v="35"/>
    <n v="38"/>
    <n v="689"/>
    <n v="31.93"/>
    <n v="9780.48"/>
    <n v="0"/>
    <n v="0"/>
    <n v="0"/>
    <n v="0"/>
    <n v="0"/>
    <n v="0"/>
    <n v="0"/>
    <n v="0"/>
    <n v="0"/>
    <n v="0"/>
    <n v="26.181999999999999"/>
    <n v="0"/>
    <n v="0"/>
    <n v="0"/>
    <n v="0"/>
    <n v="0"/>
    <n v="689"/>
    <n v="9780.48"/>
    <n v="31.93"/>
    <n v="0"/>
  </r>
  <r>
    <x v="8"/>
    <s v="1009 PlanterOnlyTrayNo.09(R)"/>
    <s v="PLANTER"/>
    <s v="Finished Good"/>
    <s v="Pcs."/>
    <n v="35"/>
    <n v="38"/>
    <n v="586"/>
    <n v="27.34"/>
    <n v="8136.35"/>
    <n v="0"/>
    <n v="0"/>
    <n v="0"/>
    <n v="0"/>
    <n v="36"/>
    <n v="361.44"/>
    <n v="0"/>
    <n v="0"/>
    <n v="0"/>
    <n v="0"/>
    <n v="22.268000000000001"/>
    <n v="0"/>
    <n v="0"/>
    <n v="0"/>
    <n v="0"/>
    <n v="1.3680000000000001"/>
    <n v="550"/>
    <n v="7774.91"/>
    <n v="25.972000000000001"/>
    <n v="0"/>
  </r>
  <r>
    <x v="8"/>
    <s v="1009 PlanterOnlyTrayNo.09(Y)"/>
    <s v="PLANTER"/>
    <s v="Finished Good"/>
    <s v="Pcs."/>
    <n v="35"/>
    <n v="38"/>
    <n v="458"/>
    <n v="21.83"/>
    <n v="6662.7"/>
    <n v="0"/>
    <n v="0"/>
    <n v="0"/>
    <n v="0"/>
    <n v="0"/>
    <n v="0"/>
    <n v="0"/>
    <n v="0"/>
    <n v="0"/>
    <n v="0"/>
    <n v="17.404"/>
    <n v="0"/>
    <n v="0"/>
    <n v="0"/>
    <n v="0"/>
    <n v="0"/>
    <n v="458"/>
    <n v="6662.7"/>
    <n v="21.83"/>
    <n v="0"/>
  </r>
  <r>
    <x v="8"/>
    <s v="101 MUG 600ML"/>
    <s v="Mug"/>
    <s v="Finished Good"/>
    <s v="Pcs."/>
    <n v="45"/>
    <n v="49"/>
    <n v="4074"/>
    <n v="272.08999999999997"/>
    <n v="22352.5"/>
    <n v="0"/>
    <n v="0"/>
    <n v="3669"/>
    <n v="23614.61"/>
    <n v="4046"/>
    <n v="56671.8"/>
    <n v="0"/>
    <n v="0"/>
    <n v="0"/>
    <n v="0"/>
    <n v="199.626"/>
    <n v="165.10499999999999"/>
    <n v="27.71947845"/>
    <n v="0"/>
    <n v="192.82447844999999"/>
    <n v="198.25399999999999"/>
    <n v="3697"/>
    <n v="22736.75"/>
    <n v="266.66047844999991"/>
    <n v="0"/>
  </r>
  <r>
    <x v="8"/>
    <s v="1012.PlanterOnlyTrayNo.12(BL)"/>
    <s v="PLANTER"/>
    <s v="Finished Good"/>
    <s v="Pcs."/>
    <n v="60"/>
    <n v="65"/>
    <n v="231"/>
    <n v="13.99"/>
    <n v="1434.51"/>
    <n v="0"/>
    <n v="0"/>
    <n v="0"/>
    <n v="0"/>
    <n v="24"/>
    <n v="337.2"/>
    <n v="0"/>
    <n v="0"/>
    <n v="0"/>
    <n v="0"/>
    <n v="15.015000000000001"/>
    <n v="0"/>
    <n v="0"/>
    <n v="0"/>
    <n v="0"/>
    <n v="1.56"/>
    <n v="207"/>
    <n v="1285.47"/>
    <n v="12.43"/>
    <n v="0"/>
  </r>
  <r>
    <x v="8"/>
    <s v="1012.PlanterOnlyTrayNo.12(Br)"/>
    <s v="PLANTER"/>
    <s v="Finished Good"/>
    <s v="Pcs."/>
    <n v="60"/>
    <n v="65"/>
    <n v="601"/>
    <n v="25.29"/>
    <n v="4495.4799999999996"/>
    <n v="0"/>
    <n v="0"/>
    <n v="0"/>
    <n v="0"/>
    <n v="6"/>
    <n v="92.52"/>
    <n v="0"/>
    <n v="0"/>
    <n v="0"/>
    <n v="0"/>
    <n v="39.064999999999998"/>
    <n v="0"/>
    <n v="0"/>
    <n v="0"/>
    <n v="0"/>
    <n v="0.39"/>
    <n v="595"/>
    <n v="4450.6000000000004"/>
    <n v="24.9"/>
    <n v="0"/>
  </r>
  <r>
    <x v="8"/>
    <s v="1012.PlanterOnlyTrayNo.12(MB)"/>
    <s v="PLANTER"/>
    <s v="Finished Good"/>
    <s v="Pcs."/>
    <n v="60"/>
    <n v="65"/>
    <n v="303"/>
    <n v="11.3"/>
    <n v="2548.23"/>
    <n v="0"/>
    <n v="0"/>
    <n v="0"/>
    <n v="0"/>
    <n v="6"/>
    <n v="92.52"/>
    <n v="0"/>
    <n v="0"/>
    <n v="0"/>
    <n v="0"/>
    <n v="19.695"/>
    <n v="0"/>
    <n v="0"/>
    <n v="0"/>
    <n v="0"/>
    <n v="0.39"/>
    <n v="297"/>
    <n v="2497.77"/>
    <n v="10.91"/>
    <n v="0"/>
  </r>
  <r>
    <x v="8"/>
    <s v="1012.PlanterOnlyTrayNo.12(MIX)"/>
    <s v="PLANTER"/>
    <s v="Finished Good"/>
    <s v="Pcs."/>
    <n v="60"/>
    <n v="65"/>
    <n v="0"/>
    <n v="0"/>
    <n v="0"/>
    <n v="0"/>
    <n v="0"/>
    <n v="0"/>
    <n v="0"/>
    <n v="200"/>
    <n v="3040"/>
    <n v="0"/>
    <n v="0"/>
    <n v="0"/>
    <n v="0"/>
    <n v="0"/>
    <n v="0"/>
    <n v="0"/>
    <n v="20"/>
    <n v="20"/>
    <n v="13"/>
    <n v="-200"/>
    <n v="-3040"/>
    <n v="7"/>
    <n v="0"/>
  </r>
  <r>
    <x v="8"/>
    <s v="1012.PlanterOnlyTrayNo.12(MW)"/>
    <s v="PLANTER"/>
    <s v="Finished Good"/>
    <s v="Pcs."/>
    <n v="60"/>
    <n v="65"/>
    <n v="304"/>
    <n v="14.5"/>
    <n v="2736"/>
    <n v="0"/>
    <n v="0"/>
    <n v="0"/>
    <n v="0"/>
    <n v="0"/>
    <n v="0"/>
    <n v="0"/>
    <n v="0"/>
    <n v="0"/>
    <n v="0"/>
    <n v="19.760000000000002"/>
    <n v="0"/>
    <n v="0"/>
    <n v="0"/>
    <n v="0"/>
    <n v="0"/>
    <n v="304"/>
    <n v="2736"/>
    <n v="14.5"/>
    <n v="0"/>
  </r>
  <r>
    <x v="8"/>
    <s v="1012.PlanterOnlyTrayNo.12(R)"/>
    <s v="PLANTER"/>
    <s v="Finished Good"/>
    <s v="Pcs."/>
    <n v="60"/>
    <n v="65"/>
    <n v="364"/>
    <n v="13.5"/>
    <n v="3123.12"/>
    <n v="0"/>
    <n v="0"/>
    <n v="0"/>
    <n v="0"/>
    <n v="40"/>
    <n v="570.22"/>
    <n v="0"/>
    <n v="0"/>
    <n v="0"/>
    <n v="0"/>
    <n v="23.66"/>
    <n v="0"/>
    <n v="0"/>
    <n v="0"/>
    <n v="0"/>
    <n v="2.6"/>
    <n v="324"/>
    <n v="2779.92"/>
    <n v="10.9"/>
    <n v="0"/>
  </r>
  <r>
    <x v="8"/>
    <s v="1012.PlanterOnlyTrayNo.12(W)"/>
    <s v="PLANTER"/>
    <s v="Finished Good"/>
    <s v="Pcs."/>
    <n v="60"/>
    <n v="65"/>
    <n v="254"/>
    <n v="8.67"/>
    <n v="2860.04"/>
    <n v="0"/>
    <n v="0"/>
    <n v="0"/>
    <n v="0"/>
    <n v="0"/>
    <n v="0"/>
    <n v="0"/>
    <n v="0"/>
    <n v="0"/>
    <n v="0"/>
    <n v="16.510000000000002"/>
    <n v="0"/>
    <n v="0"/>
    <n v="0"/>
    <n v="0"/>
    <n v="0"/>
    <n v="254"/>
    <n v="2860.04"/>
    <n v="8.67"/>
    <n v="0"/>
  </r>
  <r>
    <x v="8"/>
    <s v="1012.PlanterOnlyTrayNo.12(Y)"/>
    <s v="PLANTER"/>
    <s v="Finished Good"/>
    <s v="Pcs."/>
    <n v="60"/>
    <n v="65"/>
    <n v="610"/>
    <n v="23.93"/>
    <n v="4928.8"/>
    <n v="0"/>
    <n v="0"/>
    <n v="0"/>
    <n v="0"/>
    <n v="0"/>
    <n v="0"/>
    <n v="0"/>
    <n v="0"/>
    <n v="0"/>
    <n v="0"/>
    <n v="39.65"/>
    <n v="0"/>
    <n v="0"/>
    <n v="0"/>
    <n v="0"/>
    <n v="0"/>
    <n v="610"/>
    <n v="4928.8"/>
    <n v="23.93"/>
    <n v="0"/>
  </r>
  <r>
    <x v="8"/>
    <s v="1012.PlnaterOnlyTrayNo.12(GR)"/>
    <s v="TRAY"/>
    <s v="Finished Good"/>
    <s v="Pcs."/>
    <n v="60"/>
    <n v="65"/>
    <n v="-12"/>
    <n v="59.98"/>
    <n v="-787.64"/>
    <n v="0"/>
    <n v="0"/>
    <n v="0"/>
    <n v="0"/>
    <n v="6"/>
    <n v="92.52"/>
    <n v="0"/>
    <n v="0"/>
    <n v="0"/>
    <n v="0"/>
    <n v="-0.78"/>
    <n v="0"/>
    <n v="0"/>
    <n v="10"/>
    <n v="10"/>
    <n v="0.39"/>
    <n v="-18"/>
    <n v="-880.16"/>
    <n v="69.589999999999989"/>
    <n v="0"/>
  </r>
  <r>
    <x v="8"/>
    <s v="1014 Planter Only Tray (Mix)"/>
    <s v="TRAY"/>
    <s v="Finished Good"/>
    <s v="Pcs."/>
    <n v="90"/>
    <n v="98"/>
    <n v="-145"/>
    <n v="55.79"/>
    <n v="-3115.2"/>
    <n v="0"/>
    <n v="0"/>
    <n v="0"/>
    <n v="0"/>
    <n v="24"/>
    <n v="529.91999999999996"/>
    <n v="0"/>
    <n v="0"/>
    <n v="0"/>
    <n v="0"/>
    <n v="-14.21"/>
    <n v="0"/>
    <n v="0"/>
    <n v="20"/>
    <n v="20"/>
    <n v="2.3519999999999999"/>
    <n v="-169"/>
    <n v="-3645.12"/>
    <n v="73.437999999999988"/>
    <n v="0"/>
  </r>
  <r>
    <x v="8"/>
    <s v="1014 Planter Only Tray No.14 (Gr)"/>
    <s v="PLANTER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8"/>
    <s v="1014 PlanterOnlyTrayNo.14(BL)"/>
    <s v="PLANTER"/>
    <s v="Finished Good"/>
    <s v="Pcs."/>
    <n v="90"/>
    <n v="98"/>
    <n v="172"/>
    <n v="25.45"/>
    <n v="1704.78"/>
    <n v="0"/>
    <n v="0"/>
    <n v="0"/>
    <n v="0"/>
    <n v="24"/>
    <n v="481.92"/>
    <n v="0"/>
    <n v="0"/>
    <n v="0"/>
    <n v="0"/>
    <n v="16.856000000000002"/>
    <n v="0"/>
    <n v="0"/>
    <n v="10"/>
    <n v="10"/>
    <n v="2.3519999999999999"/>
    <n v="148"/>
    <n v="1470.54"/>
    <n v="33.098000000000006"/>
    <n v="0"/>
  </r>
  <r>
    <x v="8"/>
    <s v="1014 PlanterOnlyTrayNo.14(BR)"/>
    <s v="PLANTER"/>
    <s v="Finished Good"/>
    <s v="Pcs."/>
    <n v="90"/>
    <n v="98"/>
    <n v="401"/>
    <n v="14.1"/>
    <n v="3880.89"/>
    <n v="0"/>
    <n v="0"/>
    <n v="0"/>
    <n v="0"/>
    <n v="0"/>
    <n v="0"/>
    <n v="0"/>
    <n v="0"/>
    <n v="0"/>
    <n v="0"/>
    <n v="39.298000000000002"/>
    <n v="0"/>
    <n v="0"/>
    <n v="0"/>
    <n v="0"/>
    <n v="0"/>
    <n v="401"/>
    <n v="3880.89"/>
    <n v="14.1"/>
    <n v="0"/>
  </r>
  <r>
    <x v="8"/>
    <s v="1014 PlanterOnlyTrayNo.14(MB)"/>
    <s v="PLANTER"/>
    <s v="Finished Good"/>
    <s v="Pcs."/>
    <n v="90"/>
    <n v="98"/>
    <n v="312"/>
    <n v="10.18"/>
    <n v="2995.2"/>
    <n v="0"/>
    <n v="0"/>
    <n v="0"/>
    <n v="0"/>
    <n v="0"/>
    <n v="0"/>
    <n v="0"/>
    <n v="0"/>
    <n v="0"/>
    <n v="0"/>
    <n v="30.576000000000001"/>
    <n v="0"/>
    <n v="0"/>
    <n v="0"/>
    <n v="0"/>
    <n v="0"/>
    <n v="312"/>
    <n v="2995.2"/>
    <n v="10.18"/>
    <n v="0"/>
  </r>
  <r>
    <x v="8"/>
    <s v="1014 PlanterOnlyTrayNo.14(MW)"/>
    <s v="PLANTER"/>
    <s v="Finished Good"/>
    <s v="Pcs."/>
    <n v="90"/>
    <n v="98"/>
    <n v="123"/>
    <n v="4.71"/>
    <n v="1979.07"/>
    <n v="0"/>
    <n v="0"/>
    <n v="0"/>
    <n v="0"/>
    <n v="0"/>
    <n v="0"/>
    <n v="0"/>
    <n v="0"/>
    <n v="0"/>
    <n v="0"/>
    <n v="12.054"/>
    <n v="0"/>
    <n v="0"/>
    <n v="0"/>
    <n v="0"/>
    <n v="0"/>
    <n v="123"/>
    <n v="1979.07"/>
    <n v="4.71"/>
    <n v="0"/>
  </r>
  <r>
    <x v="8"/>
    <s v="1014 PlanterOnlyTrayNo.14(R)"/>
    <s v="PLANTER"/>
    <s v="Finished Good"/>
    <s v="Pcs."/>
    <n v="90"/>
    <n v="98"/>
    <n v="92"/>
    <n v="0.77"/>
    <n v="1973.4"/>
    <n v="0"/>
    <n v="0"/>
    <n v="0"/>
    <n v="0"/>
    <n v="36"/>
    <n v="722.88"/>
    <n v="0"/>
    <n v="0"/>
    <n v="0"/>
    <n v="0"/>
    <n v="9.016"/>
    <n v="0"/>
    <n v="0"/>
    <n v="10"/>
    <n v="10"/>
    <n v="3.528"/>
    <n v="56"/>
    <n v="1250.52"/>
    <n v="7.2419999999999991"/>
    <n v="0"/>
  </r>
  <r>
    <x v="8"/>
    <s v="1014 PlanterOnlyTrayNo.14(W)"/>
    <s v="PLANTER"/>
    <s v="Finished Good"/>
    <s v="Pcs."/>
    <n v="90"/>
    <n v="98"/>
    <n v="259"/>
    <n v="8.3000000000000007"/>
    <n v="4274.51"/>
    <n v="0"/>
    <n v="0"/>
    <n v="0"/>
    <n v="0"/>
    <n v="0"/>
    <n v="0"/>
    <n v="0"/>
    <n v="0"/>
    <n v="0"/>
    <n v="0"/>
    <n v="25.382000000000001"/>
    <n v="0"/>
    <n v="0"/>
    <n v="0"/>
    <n v="0"/>
    <n v="0"/>
    <n v="259"/>
    <n v="4274.51"/>
    <n v="8.3000000000000007"/>
    <n v="0"/>
  </r>
  <r>
    <x v="8"/>
    <s v="1014 PlanterOnlyTrayNo.14(Y)"/>
    <s v="PLANTER"/>
    <s v="Finished Good"/>
    <s v="Pcs."/>
    <n v="90"/>
    <n v="98"/>
    <n v="457"/>
    <n v="19.149999999999999"/>
    <n v="5662.23"/>
    <n v="0"/>
    <n v="0"/>
    <n v="0"/>
    <n v="0"/>
    <n v="0"/>
    <n v="0"/>
    <n v="0"/>
    <n v="0"/>
    <n v="0"/>
    <n v="0"/>
    <n v="44.786000000000001"/>
    <n v="0"/>
    <n v="0"/>
    <n v="0"/>
    <n v="0"/>
    <n v="0"/>
    <n v="457"/>
    <n v="5662.23"/>
    <n v="19.149999999999999"/>
    <n v="0"/>
  </r>
  <r>
    <x v="8"/>
    <s v="1016 Planter Only Tray (Mix)"/>
    <s v="TRAY"/>
    <s v="Finished Good"/>
    <s v="Pcs."/>
    <n v="120"/>
    <n v="131"/>
    <n v="-113"/>
    <n v="65.2"/>
    <n v="-2658.27"/>
    <n v="0"/>
    <n v="0"/>
    <n v="0"/>
    <n v="0"/>
    <n v="24"/>
    <n v="605.52"/>
    <n v="0"/>
    <n v="0"/>
    <n v="0"/>
    <n v="0"/>
    <n v="-14.803000000000001"/>
    <n v="0"/>
    <n v="0"/>
    <n v="20"/>
    <n v="20"/>
    <n v="3.1440000000000001"/>
    <n v="-137"/>
    <n v="-3263.79"/>
    <n v="82.055999999999997"/>
    <n v="0"/>
  </r>
  <r>
    <x v="8"/>
    <s v="1016 PLANTER TRAY (BR)"/>
    <s v="PLANTER"/>
    <s v="Finished Good"/>
    <s v="Pcs."/>
    <n v="120"/>
    <n v="131"/>
    <n v="132"/>
    <n v="4.51"/>
    <n v="0"/>
    <n v="0"/>
    <n v="0"/>
    <n v="0"/>
    <n v="0"/>
    <n v="0"/>
    <n v="0"/>
    <n v="0"/>
    <n v="0"/>
    <n v="0"/>
    <n v="0"/>
    <n v="17.292000000000002"/>
    <n v="0"/>
    <n v="0"/>
    <n v="0"/>
    <n v="0"/>
    <n v="0"/>
    <n v="132"/>
    <n v="0"/>
    <n v="4.51"/>
    <n v="0"/>
  </r>
  <r>
    <x v="8"/>
    <s v="1016 PLANTER TRAY (MB)"/>
    <s v="PLANTER"/>
    <s v="Finished Good"/>
    <s v="Pcs."/>
    <n v="120"/>
    <n v="131"/>
    <n v="135"/>
    <n v="4.1100000000000003"/>
    <n v="0"/>
    <n v="0"/>
    <n v="0"/>
    <n v="0"/>
    <n v="0"/>
    <n v="0"/>
    <n v="0"/>
    <n v="0"/>
    <n v="0"/>
    <n v="0"/>
    <n v="0"/>
    <n v="17.684999999999999"/>
    <n v="0"/>
    <n v="0"/>
    <n v="0"/>
    <n v="0"/>
    <n v="0"/>
    <n v="135"/>
    <n v="0"/>
    <n v="4.1100000000000003"/>
    <n v="0"/>
  </r>
  <r>
    <x v="8"/>
    <s v="1016 PLANTER TRAY (MW)"/>
    <s v="PLANTER"/>
    <s v="Finished Good"/>
    <s v="Pcs."/>
    <n v="120"/>
    <n v="131"/>
    <n v="185"/>
    <n v="8.01"/>
    <n v="0"/>
    <n v="0"/>
    <n v="0"/>
    <n v="0"/>
    <n v="0"/>
    <n v="0"/>
    <n v="0"/>
    <n v="0"/>
    <n v="0"/>
    <n v="0"/>
    <n v="0"/>
    <n v="24.234999999999999"/>
    <n v="0"/>
    <n v="0"/>
    <n v="0"/>
    <n v="0"/>
    <n v="0"/>
    <n v="185"/>
    <n v="0"/>
    <n v="8.01"/>
    <n v="0"/>
  </r>
  <r>
    <x v="8"/>
    <s v="1016 PLANTER TRAY (R)"/>
    <s v="PLANTER"/>
    <s v="Finished Good"/>
    <s v="Pcs."/>
    <n v="120"/>
    <n v="131"/>
    <n v="151"/>
    <n v="4.67"/>
    <n v="0"/>
    <n v="0"/>
    <n v="0"/>
    <n v="0"/>
    <n v="0"/>
    <n v="36"/>
    <n v="807.48"/>
    <n v="0"/>
    <n v="0"/>
    <n v="0"/>
    <n v="0"/>
    <n v="19.780999999999999"/>
    <n v="0"/>
    <n v="0"/>
    <n v="10"/>
    <n v="10"/>
    <n v="4.7160000000000002"/>
    <n v="115"/>
    <n v="0"/>
    <n v="9.9540000000000006"/>
    <n v="0"/>
  </r>
  <r>
    <x v="8"/>
    <s v="1016 PLANTER TRAY (W)"/>
    <s v="PLANTER"/>
    <s v="Finished Good"/>
    <s v="Pcs."/>
    <n v="120"/>
    <n v="131"/>
    <n v="191"/>
    <n v="6.23"/>
    <n v="0"/>
    <n v="0"/>
    <n v="0"/>
    <n v="0"/>
    <n v="0"/>
    <n v="0"/>
    <n v="0"/>
    <n v="0"/>
    <n v="0"/>
    <n v="0"/>
    <n v="0"/>
    <n v="25.021000000000001"/>
    <n v="0"/>
    <n v="0"/>
    <n v="0"/>
    <n v="0"/>
    <n v="0"/>
    <n v="191"/>
    <n v="0"/>
    <n v="6.23"/>
    <n v="0"/>
  </r>
  <r>
    <x v="8"/>
    <s v="1016 PLANTER TRAY (Y)"/>
    <s v="PLANTER"/>
    <s v="Finished Good"/>
    <s v="Pcs."/>
    <n v="120"/>
    <n v="131"/>
    <n v="132"/>
    <n v="3.98"/>
    <n v="0"/>
    <n v="0"/>
    <n v="0"/>
    <n v="0"/>
    <n v="0"/>
    <n v="0"/>
    <n v="0"/>
    <n v="0"/>
    <n v="0"/>
    <n v="0"/>
    <n v="0"/>
    <n v="17.292000000000002"/>
    <n v="0"/>
    <n v="0"/>
    <n v="0"/>
    <n v="0"/>
    <n v="0"/>
    <n v="132"/>
    <n v="0"/>
    <n v="3.98"/>
    <n v="0"/>
  </r>
  <r>
    <x v="8"/>
    <s v="1016 PlanterOnlyTrayNo.16 (BL)"/>
    <s v="PLANTER"/>
    <s v="Finished Good"/>
    <s v="Pcs."/>
    <n v="120"/>
    <n v="131"/>
    <n v="-16"/>
    <n v="70.69"/>
    <n v="0"/>
    <n v="0"/>
    <n v="0"/>
    <n v="0"/>
    <n v="0"/>
    <n v="0"/>
    <n v="0"/>
    <n v="0"/>
    <n v="0"/>
    <n v="0"/>
    <n v="0"/>
    <n v="-2.0960000000000001"/>
    <n v="0"/>
    <n v="0"/>
    <n v="10"/>
    <n v="10"/>
    <n v="0"/>
    <n v="-16"/>
    <n v="0"/>
    <n v="80.69"/>
    <n v="0"/>
  </r>
  <r>
    <x v="8"/>
    <s v="102 MUG 900ML"/>
    <s v="Mug"/>
    <s v="Finished Good"/>
    <s v="Pcs."/>
    <n v="66"/>
    <n v="72"/>
    <n v="8959"/>
    <n v="462.9"/>
    <n v="56340.09"/>
    <n v="0"/>
    <n v="0"/>
    <n v="3550"/>
    <n v="19728.21"/>
    <n v="4838"/>
    <n v="84929.98"/>
    <n v="0"/>
    <n v="0"/>
    <n v="0"/>
    <n v="0"/>
    <n v="645.048"/>
    <n v="234.3"/>
    <n v="39.336627"/>
    <n v="0"/>
    <n v="273.63662700000003"/>
    <n v="348.33600000000001"/>
    <n v="7671"/>
    <n v="47264.29"/>
    <n v="388.20062699999994"/>
    <n v="0"/>
  </r>
  <r>
    <x v="8"/>
    <s v="103 MUG 1200ML"/>
    <s v="Mug"/>
    <s v="Finished Good"/>
    <s v="Pcs."/>
    <n v="90"/>
    <n v="98"/>
    <n v="3070"/>
    <n v="177.49"/>
    <n v="30426.97"/>
    <n v="0"/>
    <n v="0"/>
    <n v="4841"/>
    <n v="52274.559999999998"/>
    <n v="2378"/>
    <n v="57584.9"/>
    <n v="0"/>
    <n v="0"/>
    <n v="0"/>
    <n v="0"/>
    <n v="300.86"/>
    <n v="435.69"/>
    <n v="73.147994100000005"/>
    <n v="0"/>
    <n v="508.8379941"/>
    <n v="233.04400000000001"/>
    <n v="5533"/>
    <n v="58417.63"/>
    <n v="453.28399410000009"/>
    <n v="0"/>
  </r>
  <r>
    <x v="8"/>
    <s v="108 Soap Dish (mix)"/>
    <s v="Soap Dish"/>
    <s v="Finished Good"/>
    <s v="Pcs."/>
    <n v="23"/>
    <n v="25"/>
    <n v="7310"/>
    <n v="168.28"/>
    <n v="-2103.83"/>
    <n v="0"/>
    <n v="0"/>
    <n v="4220"/>
    <n v="10766.08"/>
    <n v="1632"/>
    <n v="11138.74"/>
    <n v="0"/>
    <n v="0"/>
    <n v="0"/>
    <n v="0"/>
    <n v="182.75"/>
    <n v="97.06"/>
    <n v="16.295403400000001"/>
    <n v="0"/>
    <n v="113.3554034"/>
    <n v="40.799999999999997"/>
    <n v="9898"/>
    <n v="23123.64"/>
    <n v="240.83540339999996"/>
    <n v="0"/>
  </r>
  <r>
    <x v="8"/>
    <s v="1104. Lock &amp; Safe 1550 ml."/>
    <s v="Rajeshwari"/>
    <s v="Finished Good"/>
    <s v="Pcs."/>
    <m/>
    <m/>
    <m/>
    <n v="88.86"/>
    <m/>
    <m/>
    <m/>
    <m/>
    <m/>
    <m/>
    <m/>
    <m/>
    <m/>
    <n v="0"/>
    <m/>
    <n v="0"/>
    <n v="0"/>
    <n v="0"/>
    <n v="0"/>
    <n v="0"/>
    <n v="0"/>
    <m/>
    <m/>
    <n v="88.86"/>
    <n v="0"/>
  </r>
  <r>
    <x v="8"/>
    <s v="1200 ML MUG"/>
    <s v="Mug"/>
    <s v="Trading"/>
    <s v="Pcs."/>
    <m/>
    <n v="0"/>
    <n v="7988"/>
    <n v="360.65"/>
    <n v="95468.97"/>
    <n v="0"/>
    <n v="0"/>
    <n v="0"/>
    <n v="0"/>
    <n v="0"/>
    <n v="0"/>
    <n v="0"/>
    <n v="0"/>
    <n v="0"/>
    <n v="0"/>
    <n v="0"/>
    <n v="0"/>
    <n v="0"/>
    <n v="0"/>
    <n v="0"/>
    <n v="0"/>
    <n v="7988"/>
    <n v="95468.97"/>
    <n v="360.65"/>
    <n v="0"/>
  </r>
  <r>
    <x v="8"/>
    <s v="1265 Smart Rack Thee Layer(L.W.)"/>
    <s v="CLOTH STAND"/>
    <s v="Trading"/>
    <s v="Pcs."/>
    <n v="0"/>
    <n v="0"/>
    <n v="-3"/>
    <n v="6.1"/>
    <n v="-4033.27"/>
    <n v="0"/>
    <n v="0"/>
    <n v="0"/>
    <n v="0"/>
    <n v="-3"/>
    <n v="-4004.67"/>
    <n v="0"/>
    <n v="0"/>
    <n v="0"/>
    <n v="0"/>
    <n v="0"/>
    <n v="0"/>
    <n v="0"/>
    <n v="0"/>
    <n v="0"/>
    <n v="0"/>
    <n v="0"/>
    <n v="0"/>
    <n v="6.1"/>
    <n v="0"/>
  </r>
  <r>
    <x v="8"/>
    <s v="1267 Smart Rack Thee Layer"/>
    <s v="CLOTH STAND"/>
    <s v="Trading"/>
    <s v="Pcs."/>
    <n v="0"/>
    <n v="0"/>
    <n v="2"/>
    <n v="0.05"/>
    <n v="2717.88"/>
    <n v="0"/>
    <n v="0"/>
    <n v="0"/>
    <n v="0"/>
    <n v="-1"/>
    <n v="-1602.76"/>
    <n v="0"/>
    <n v="0"/>
    <n v="0"/>
    <n v="0"/>
    <n v="0"/>
    <n v="0"/>
    <n v="0"/>
    <n v="0"/>
    <n v="0"/>
    <n v="0"/>
    <n v="3"/>
    <n v="4076.81"/>
    <n v="0.05"/>
    <n v="0"/>
  </r>
  <r>
    <x v="8"/>
    <s v="15 Ltr Bkt  Only Handle( M.White)"/>
    <s v="Component"/>
    <s v="Trading"/>
    <s v="Pcs."/>
    <m/>
    <n v="0"/>
    <n v="5"/>
    <n v="0"/>
    <n v="48.45"/>
    <n v="0"/>
    <n v="0"/>
    <n v="310"/>
    <n v="2936.27"/>
    <n v="0"/>
    <n v="0"/>
    <n v="305"/>
    <n v="51.471800000000002"/>
    <n v="356.47180000000003"/>
    <n v="2888.35"/>
    <n v="0"/>
    <n v="0"/>
    <n v="0"/>
    <n v="0"/>
    <n v="0"/>
    <n v="0"/>
    <n v="10"/>
    <n v="95.81"/>
    <n v="0"/>
    <n v="0"/>
  </r>
  <r>
    <x v="8"/>
    <s v="15 Ltr Bkt Only Handle (baby Blue)"/>
    <s v="Component"/>
    <s v="Trading"/>
    <s v="Pcs."/>
    <m/>
    <n v="0"/>
    <n v="186.35"/>
    <n v="6.56"/>
    <n v="1827.46"/>
    <n v="0"/>
    <n v="0"/>
    <n v="834"/>
    <n v="8035.23"/>
    <n v="0"/>
    <n v="0"/>
    <n v="650"/>
    <n v="109.69400000000002"/>
    <n v="759.69399999999996"/>
    <n v="6259.5"/>
    <n v="0"/>
    <n v="0"/>
    <n v="0"/>
    <n v="0"/>
    <n v="0"/>
    <n v="0"/>
    <n v="370.35"/>
    <n v="3600.22"/>
    <n v="6.56"/>
    <n v="0"/>
  </r>
  <r>
    <x v="8"/>
    <s v="15 Ltr Bkt Only Handle (mbaize)"/>
    <s v="Component"/>
    <s v="Trading"/>
    <s v="Pcs."/>
    <m/>
    <n v="0"/>
    <n v="271"/>
    <n v="9.84"/>
    <n v="2646.78"/>
    <n v="0"/>
    <n v="0"/>
    <n v="414"/>
    <n v="3960.61"/>
    <n v="0"/>
    <n v="0"/>
    <n v="410"/>
    <n v="69.191600000000008"/>
    <n v="479.19159999999999"/>
    <n v="3923.7"/>
    <n v="0"/>
    <n v="0"/>
    <n v="0"/>
    <n v="0"/>
    <n v="0"/>
    <n v="0"/>
    <n v="275"/>
    <n v="2685.05"/>
    <n v="9.84"/>
    <n v="0"/>
  </r>
  <r>
    <x v="8"/>
    <s v="15 Ltr Bkt Only Handle (orange)"/>
    <s v="Component"/>
    <s v="Trading"/>
    <s v="Pcs."/>
    <m/>
    <n v="0"/>
    <n v="93"/>
    <n v="23.3"/>
    <n v="907"/>
    <n v="0"/>
    <n v="0"/>
    <n v="404"/>
    <n v="3867.2"/>
    <n v="0"/>
    <n v="0"/>
    <n v="305"/>
    <n v="51.471800000000002"/>
    <n v="356.47180000000003"/>
    <n v="2918.85"/>
    <n v="0"/>
    <n v="0"/>
    <n v="0"/>
    <n v="0"/>
    <n v="0"/>
    <n v="0"/>
    <n v="192"/>
    <n v="1854.66"/>
    <n v="23.3"/>
    <n v="0"/>
  </r>
  <r>
    <x v="8"/>
    <s v="15 Ltr Bkt Only Handle (sil)"/>
    <s v="Component"/>
    <s v="Trading"/>
    <s v="Pcs."/>
    <m/>
    <n v="0"/>
    <n v="250"/>
    <n v="0"/>
    <n v="2430.04"/>
    <n v="0"/>
    <n v="0"/>
    <n v="200"/>
    <n v="1905.48"/>
    <n v="0"/>
    <n v="0"/>
    <n v="305"/>
    <n v="51.471800000000002"/>
    <n v="356.47180000000003"/>
    <n v="2906.65"/>
    <n v="0"/>
    <n v="0"/>
    <n v="0"/>
    <n v="0"/>
    <n v="0"/>
    <n v="0"/>
    <n v="145"/>
    <n v="1429.66"/>
    <n v="0"/>
    <n v="0"/>
  </r>
  <r>
    <x v="8"/>
    <s v="15 Ltr Bkt Only Handle(baby pink)"/>
    <s v="Component"/>
    <s v="Trading"/>
    <s v="Pcs."/>
    <m/>
    <n v="0"/>
    <n v="-599"/>
    <n v="6.64"/>
    <n v="-5721.98"/>
    <n v="0"/>
    <n v="0"/>
    <n v="600"/>
    <n v="5712.86"/>
    <n v="0"/>
    <n v="0"/>
    <n v="427"/>
    <n v="72.060520000000011"/>
    <n v="499.06052"/>
    <n v="4065.04"/>
    <n v="0"/>
    <n v="0"/>
    <n v="0"/>
    <n v="0"/>
    <n v="0"/>
    <n v="0"/>
    <n v="-426"/>
    <n v="-4074.77"/>
    <n v="6.64"/>
    <n v="0"/>
  </r>
  <r>
    <x v="8"/>
    <s v="16 Ltr Bkt Only Handle (baby Pink)"/>
    <s v="Component"/>
    <s v="Trading"/>
    <s v="Pcs."/>
    <m/>
    <n v="0"/>
    <n v="993"/>
    <n v="25.42"/>
    <n v="5827.32"/>
    <n v="0"/>
    <n v="0"/>
    <n v="910"/>
    <n v="5227.3500000000004"/>
    <n v="0"/>
    <n v="0"/>
    <n v="1005"/>
    <n v="169.60380000000001"/>
    <n v="1174.6038000000001"/>
    <n v="5768.7"/>
    <n v="0"/>
    <n v="0"/>
    <n v="0"/>
    <n v="0"/>
    <n v="0"/>
    <n v="0"/>
    <n v="898"/>
    <n v="5281.61"/>
    <n v="25.42"/>
    <n v="0"/>
  </r>
  <r>
    <x v="8"/>
    <s v="16 Ltr Bkt Only Handle (black)"/>
    <s v="Component"/>
    <s v="Trading"/>
    <s v="Pcs."/>
    <m/>
    <n v="0"/>
    <n v="825"/>
    <n v="29.44"/>
    <n v="4798.91"/>
    <n v="0"/>
    <n v="0"/>
    <n v="0"/>
    <n v="0"/>
    <n v="0"/>
    <n v="0"/>
    <n v="692"/>
    <n v="116.78192000000001"/>
    <n v="808.78192000000001"/>
    <n v="0"/>
    <n v="0"/>
    <n v="0"/>
    <n v="0"/>
    <n v="0"/>
    <n v="0"/>
    <n v="0"/>
    <n v="133"/>
    <n v="4798.91"/>
    <n v="29.44"/>
    <n v="0"/>
  </r>
  <r>
    <x v="8"/>
    <s v="16 Ltr Bkt Only Handle (Blue)"/>
    <s v="Component"/>
    <s v="Trading"/>
    <s v="Pcs."/>
    <m/>
    <n v="0"/>
    <n v="370"/>
    <n v="0"/>
    <n v="2121.6"/>
    <n v="0"/>
    <n v="0"/>
    <n v="0"/>
    <n v="0"/>
    <n v="0"/>
    <n v="0"/>
    <n v="0"/>
    <n v="0"/>
    <n v="0"/>
    <n v="0"/>
    <n v="0"/>
    <n v="0"/>
    <n v="0"/>
    <n v="0"/>
    <n v="0"/>
    <n v="0"/>
    <n v="370"/>
    <n v="2121.6"/>
    <n v="0"/>
    <n v="0"/>
  </r>
  <r>
    <x v="8"/>
    <s v="16 Ltr Bkt Only Handle (D. Brown)"/>
    <s v="Component"/>
    <s v="Trading"/>
    <s v="Pcs."/>
    <m/>
    <n v="0"/>
    <n v="3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.05"/>
    <n v="0"/>
  </r>
  <r>
    <x v="8"/>
    <s v="16 Ltr Bkt Only Handle (light Blue)"/>
    <s v="Component"/>
    <s v="Trading"/>
    <s v="Pcs."/>
    <m/>
    <n v="0"/>
    <n v="1015"/>
    <n v="90.93"/>
    <n v="5253.33"/>
    <n v="0"/>
    <n v="0"/>
    <n v="820"/>
    <n v="4699.29"/>
    <n v="0"/>
    <n v="0"/>
    <n v="820"/>
    <n v="138.38320000000002"/>
    <n v="958.38319999999999"/>
    <n v="4706.8"/>
    <n v="0"/>
    <n v="0"/>
    <n v="0"/>
    <n v="0"/>
    <n v="0"/>
    <n v="0"/>
    <n v="1015"/>
    <n v="5253.33"/>
    <n v="90.93"/>
    <n v="0"/>
  </r>
  <r>
    <x v="8"/>
    <s v="16 Ltr Bkt Only Handle (M. White)"/>
    <s v="Component"/>
    <s v="Trading"/>
    <s v="Pcs."/>
    <m/>
    <n v="0"/>
    <n v="941"/>
    <n v="11.02"/>
    <n v="4973.26"/>
    <n v="0"/>
    <n v="0"/>
    <n v="680"/>
    <n v="3960.59"/>
    <n v="0"/>
    <n v="0"/>
    <n v="675"/>
    <n v="113.91300000000001"/>
    <n v="788.91300000000001"/>
    <n v="0"/>
    <n v="0"/>
    <n v="0"/>
    <n v="0"/>
    <n v="0"/>
    <n v="0"/>
    <n v="0"/>
    <n v="946"/>
    <n v="5002.38"/>
    <n v="11.02"/>
    <n v="0"/>
  </r>
  <r>
    <x v="8"/>
    <s v="16 Ltr Bkt Only Handle (M.baize)"/>
    <s v="Component"/>
    <s v="Trading"/>
    <s v="Pcs."/>
    <m/>
    <n v="0"/>
    <n v="888"/>
    <n v="2.71"/>
    <n v="5141.3500000000004"/>
    <n v="0"/>
    <n v="0"/>
    <n v="600"/>
    <n v="3520.05"/>
    <n v="0"/>
    <n v="0"/>
    <n v="678"/>
    <n v="114.41928000000001"/>
    <n v="792.41928000000007"/>
    <n v="3979.86"/>
    <n v="0"/>
    <n v="0"/>
    <n v="0"/>
    <n v="0"/>
    <n v="0"/>
    <n v="0"/>
    <n v="810"/>
    <n v="4683.74"/>
    <n v="2.71"/>
    <n v="0"/>
  </r>
  <r>
    <x v="8"/>
    <s v="16 Ltr Bkt Only Handle (purpal)"/>
    <s v="Component"/>
    <s v="Trading"/>
    <s v="Pcs."/>
    <m/>
    <n v="0"/>
    <n v="810"/>
    <n v="36.57"/>
    <n v="4226.66"/>
    <n v="0"/>
    <n v="0"/>
    <n v="0"/>
    <n v="0"/>
    <n v="0"/>
    <n v="0"/>
    <n v="0"/>
    <n v="0"/>
    <n v="0"/>
    <n v="0"/>
    <n v="0"/>
    <n v="0"/>
    <n v="0"/>
    <n v="0"/>
    <n v="0"/>
    <n v="0"/>
    <n v="810"/>
    <n v="4226.66"/>
    <n v="36.57"/>
    <n v="0"/>
  </r>
  <r>
    <x v="8"/>
    <s v="16 Ltr. Bkt.Only Handle (Gr.)"/>
    <s v="Component"/>
    <s v="Trading"/>
    <s v="Pcs."/>
    <m/>
    <n v="0"/>
    <n v="1865"/>
    <n v="65.02"/>
    <n v="10172.629999999999"/>
    <n v="0"/>
    <n v="0"/>
    <n v="0"/>
    <n v="0"/>
    <n v="0"/>
    <n v="0"/>
    <n v="0"/>
    <n v="0"/>
    <n v="0"/>
    <n v="0"/>
    <n v="0"/>
    <n v="0"/>
    <n v="0"/>
    <n v="0"/>
    <n v="0"/>
    <n v="0"/>
    <n v="1865"/>
    <n v="10172.629999999999"/>
    <n v="65.02"/>
    <n v="0"/>
  </r>
  <r>
    <x v="8"/>
    <s v="17 Ltr Bkt Only Handle (blue)"/>
    <s v="Component"/>
    <s v="Trading"/>
    <s v="Pcs."/>
    <m/>
    <n v="0"/>
    <n v="66"/>
    <n v="48.72"/>
    <n v="974.32"/>
    <n v="0"/>
    <n v="0"/>
    <n v="600"/>
    <n v="8725.58"/>
    <n v="0"/>
    <n v="0"/>
    <n v="610"/>
    <n v="102.9436"/>
    <n v="712.94360000000006"/>
    <n v="8869.4"/>
    <n v="0"/>
    <n v="0"/>
    <n v="0"/>
    <n v="0"/>
    <n v="0"/>
    <n v="0"/>
    <n v="56"/>
    <n v="828.89"/>
    <n v="48.72"/>
    <n v="0"/>
  </r>
  <r>
    <x v="8"/>
    <s v="17 LTR BKT ONLY HANDLE (G.PIGEON)"/>
    <s v="Component"/>
    <s v="Trading"/>
    <s v="Pcs."/>
    <m/>
    <n v="0"/>
    <n v="-10"/>
    <n v="0"/>
    <n v="-152.11000000000001"/>
    <n v="0"/>
    <n v="0"/>
    <n v="0"/>
    <n v="0"/>
    <n v="0"/>
    <n v="0"/>
    <n v="0"/>
    <n v="0"/>
    <n v="0"/>
    <n v="0"/>
    <n v="0"/>
    <n v="0"/>
    <n v="0"/>
    <n v="0"/>
    <n v="0"/>
    <n v="0"/>
    <n v="-10"/>
    <n v="-152.11000000000001"/>
    <n v="0"/>
    <n v="0"/>
  </r>
  <r>
    <x v="8"/>
    <s v="17 LTR BKT ONLY HANDLE (GRAY)"/>
    <s v="Component"/>
    <s v="Trading"/>
    <s v="Pcs."/>
    <m/>
    <n v="0"/>
    <n v="38"/>
    <n v="0"/>
    <n v="580.41"/>
    <n v="0"/>
    <n v="0"/>
    <n v="0"/>
    <n v="0"/>
    <n v="0"/>
    <n v="0"/>
    <n v="0"/>
    <n v="0"/>
    <n v="0"/>
    <n v="0"/>
    <n v="0"/>
    <n v="0"/>
    <n v="0"/>
    <n v="0"/>
    <n v="0"/>
    <n v="0"/>
    <n v="38"/>
    <n v="580.41"/>
    <n v="0"/>
    <n v="0"/>
  </r>
  <r>
    <x v="8"/>
    <s v="17 Ltr Bkt Only Handle (M.B)"/>
    <s v="Component"/>
    <s v="Trading"/>
    <s v="Pcs."/>
    <m/>
    <n v="0"/>
    <n v="402"/>
    <n v="6"/>
    <n v="5905.88"/>
    <n v="0"/>
    <n v="0"/>
    <n v="310"/>
    <n v="4485.3900000000003"/>
    <n v="0"/>
    <n v="0"/>
    <n v="340"/>
    <n v="57.378399999999999"/>
    <n v="397.3784"/>
    <n v="4919.8"/>
    <n v="0"/>
    <n v="0"/>
    <n v="0"/>
    <n v="0"/>
    <n v="0"/>
    <n v="0"/>
    <n v="372"/>
    <n v="5471.81"/>
    <n v="6"/>
    <n v="0"/>
  </r>
  <r>
    <x v="8"/>
    <s v="17 Ltr Bkt Only Handle (M.W)"/>
    <s v="Component"/>
    <s v="Trading"/>
    <s v="Pcs."/>
    <m/>
    <n v="0"/>
    <n v="596"/>
    <n v="3.79"/>
    <n v="8876.11"/>
    <n v="0"/>
    <n v="0"/>
    <n v="0"/>
    <n v="0"/>
    <n v="0"/>
    <n v="0"/>
    <n v="270"/>
    <n v="45.565200000000004"/>
    <n v="315.5652"/>
    <n v="0"/>
    <n v="0"/>
    <n v="0"/>
    <n v="0"/>
    <n v="0"/>
    <n v="0"/>
    <n v="0"/>
    <n v="326"/>
    <n v="8876.11"/>
    <n v="3.79"/>
    <n v="0"/>
  </r>
  <r>
    <x v="8"/>
    <s v="17 Ltr Bkt Only Handle (orange)"/>
    <s v="Component"/>
    <s v="Trading"/>
    <s v="Pcs."/>
    <m/>
    <n v="0"/>
    <n v="93"/>
    <n v="0"/>
    <n v="1320.76"/>
    <n v="0"/>
    <n v="0"/>
    <n v="436"/>
    <n v="6311.8"/>
    <n v="0"/>
    <n v="0"/>
    <n v="205"/>
    <n v="34.595800000000004"/>
    <n v="239.5958"/>
    <n v="2968.4"/>
    <n v="0"/>
    <n v="0"/>
    <n v="0"/>
    <n v="0"/>
    <n v="0"/>
    <n v="0"/>
    <n v="324"/>
    <n v="4664.8599999999997"/>
    <n v="0"/>
    <n v="0"/>
  </r>
  <r>
    <x v="8"/>
    <s v="17 Ltr Bkt Only Handle (pink)"/>
    <s v="Component"/>
    <s v="Trading"/>
    <s v="Pcs."/>
    <m/>
    <n v="0"/>
    <n v="259"/>
    <n v="49.12"/>
    <n v="3675.46"/>
    <n v="0"/>
    <n v="0"/>
    <n v="540"/>
    <n v="7829.21"/>
    <n v="0"/>
    <n v="0"/>
    <n v="450"/>
    <n v="75.942000000000007"/>
    <n v="525.94200000000001"/>
    <n v="6525"/>
    <n v="0"/>
    <n v="0"/>
    <n v="0"/>
    <n v="0"/>
    <n v="0"/>
    <n v="0"/>
    <n v="349"/>
    <n v="4980.33"/>
    <n v="49.12"/>
    <n v="0"/>
  </r>
  <r>
    <x v="8"/>
    <s v="17 LTR BKT ONLY HANDLE(SILVER)"/>
    <s v="Component"/>
    <s v="Trading"/>
    <s v="Pcs."/>
    <m/>
    <n v="0"/>
    <n v="152"/>
    <n v="0"/>
    <n v="2239.62"/>
    <n v="0"/>
    <n v="0"/>
    <n v="400"/>
    <n v="5769.83"/>
    <n v="0"/>
    <n v="0"/>
    <n v="380"/>
    <n v="64.128799999999998"/>
    <n v="444.12880000000001"/>
    <n v="5479.6"/>
    <n v="0"/>
    <n v="0"/>
    <n v="0"/>
    <n v="0"/>
    <n v="0"/>
    <n v="0"/>
    <n v="172"/>
    <n v="2528.11"/>
    <n v="0"/>
    <n v="0"/>
  </r>
  <r>
    <x v="8"/>
    <s v="18 Ltr Bkt Only Handle (Gr)"/>
    <s v="Rajeshwari"/>
    <s v="Trading"/>
    <s v="Pcs."/>
    <m/>
    <n v="0"/>
    <n v="5"/>
    <n v="0"/>
    <n v="71.64"/>
    <n v="0"/>
    <n v="0"/>
    <n v="0"/>
    <n v="0"/>
    <n v="0"/>
    <n v="0"/>
    <n v="0"/>
    <n v="0"/>
    <n v="0"/>
    <n v="0"/>
    <n v="0"/>
    <n v="0"/>
    <n v="0"/>
    <n v="0"/>
    <n v="0"/>
    <n v="0"/>
    <n v="5"/>
    <n v="71.64"/>
    <n v="0"/>
    <n v="0"/>
  </r>
  <r>
    <x v="8"/>
    <s v="20 Ltr Bucket Handle (orange)"/>
    <s v="Component"/>
    <s v="Trading"/>
    <s v="Pcs."/>
    <m/>
    <n v="0"/>
    <n v="107.12"/>
    <n v="4.8499999999999996"/>
    <n v="1138.32"/>
    <n v="0"/>
    <n v="0"/>
    <n v="0"/>
    <n v="0"/>
    <n v="0"/>
    <n v="0"/>
    <n v="0"/>
    <n v="0"/>
    <n v="0"/>
    <n v="0"/>
    <n v="0"/>
    <n v="0"/>
    <n v="0"/>
    <n v="0"/>
    <n v="0"/>
    <n v="0"/>
    <n v="107.12"/>
    <n v="1138.32"/>
    <n v="4.8499999999999996"/>
    <n v="0"/>
  </r>
  <r>
    <x v="8"/>
    <s v="20 LTR BUCKET ONLY HANDLE (BLUE)"/>
    <s v="Component"/>
    <s v="Trading"/>
    <s v="Pcs."/>
    <m/>
    <n v="0"/>
    <n v="334"/>
    <n v="22.94"/>
    <n v="3639.81"/>
    <n v="0"/>
    <n v="0"/>
    <n v="0"/>
    <n v="0"/>
    <n v="0"/>
    <n v="0"/>
    <n v="0"/>
    <n v="0"/>
    <n v="0"/>
    <n v="0"/>
    <n v="0"/>
    <n v="0"/>
    <n v="0"/>
    <n v="0"/>
    <n v="0"/>
    <n v="0"/>
    <n v="334"/>
    <n v="3639.81"/>
    <n v="22.94"/>
    <n v="0"/>
  </r>
  <r>
    <x v="8"/>
    <s v="20 LTR BUCKET ONLY HANDLE (PINK)"/>
    <s v="Component"/>
    <s v="Trading"/>
    <s v="Pcs."/>
    <m/>
    <n v="0"/>
    <n v="288"/>
    <n v="16.93"/>
    <n v="3158.31"/>
    <n v="0"/>
    <n v="0"/>
    <n v="0"/>
    <n v="0"/>
    <n v="0"/>
    <n v="0"/>
    <n v="0"/>
    <n v="0"/>
    <n v="0"/>
    <n v="0"/>
    <n v="0"/>
    <n v="0"/>
    <n v="0"/>
    <n v="0"/>
    <n v="0"/>
    <n v="0"/>
    <n v="288"/>
    <n v="3158.31"/>
    <n v="16.93"/>
    <n v="0"/>
  </r>
  <r>
    <x v="8"/>
    <s v="20 Ltr Bucket Only Handle M Baize"/>
    <s v="Component"/>
    <s v="Trading"/>
    <s v="Pcs."/>
    <m/>
    <n v="0"/>
    <n v="219"/>
    <n v="3.79"/>
    <n v="2342.83"/>
    <n v="0"/>
    <n v="0"/>
    <n v="0"/>
    <n v="0"/>
    <n v="0"/>
    <n v="0"/>
    <n v="313"/>
    <n v="52.82188"/>
    <n v="365.82188000000002"/>
    <n v="3345.97"/>
    <n v="0"/>
    <n v="0"/>
    <n v="0"/>
    <n v="0"/>
    <n v="0"/>
    <n v="0"/>
    <n v="-94"/>
    <n v="-1004.39"/>
    <n v="3.79"/>
    <n v="0"/>
  </r>
  <r>
    <x v="8"/>
    <s v="20 Ltr Bucket Only Handle M White"/>
    <s v="Component"/>
    <s v="Trading"/>
    <s v="Pcs."/>
    <m/>
    <n v="0"/>
    <n v="156"/>
    <n v="1.54"/>
    <n v="1662.01"/>
    <n v="0"/>
    <n v="0"/>
    <n v="0"/>
    <n v="0"/>
    <n v="0"/>
    <n v="0"/>
    <n v="0"/>
    <n v="0"/>
    <n v="0"/>
    <n v="0"/>
    <n v="0"/>
    <n v="0"/>
    <n v="0"/>
    <n v="0"/>
    <n v="0"/>
    <n v="0"/>
    <n v="156"/>
    <n v="1662.01"/>
    <n v="1.54"/>
    <n v="0"/>
  </r>
  <r>
    <x v="8"/>
    <s v="20 Ltr Bucket Only Handle silver"/>
    <s v="Component"/>
    <s v="Trading"/>
    <s v="Pcs."/>
    <m/>
    <n v="0"/>
    <n v="316"/>
    <n v="2.48"/>
    <n v="6261.52"/>
    <n v="0"/>
    <n v="0"/>
    <n v="0"/>
    <n v="0"/>
    <n v="0"/>
    <n v="0"/>
    <n v="0"/>
    <n v="0"/>
    <n v="0"/>
    <n v="0"/>
    <n v="0"/>
    <n v="0"/>
    <n v="0"/>
    <n v="0"/>
    <n v="0"/>
    <n v="0"/>
    <n v="316"/>
    <n v="6261.52"/>
    <n v="2.48"/>
    <n v="0"/>
  </r>
  <r>
    <x v="8"/>
    <s v="20 Ltr. Container (Scrap)"/>
    <s v="GROW PACK"/>
    <s v="Trading"/>
    <s v="Kgs."/>
    <m/>
    <n v="0"/>
    <n v="-1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09"/>
    <n v="0"/>
    <n v="0"/>
    <n v="0"/>
  </r>
  <r>
    <x v="8"/>
    <s v="20 Ltr. Container Mould"/>
    <s v="Mould for Job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8"/>
    <s v="2007 PLANTER 7 NO.(BL)"/>
    <s v="PLANTER"/>
    <s v="Finished Good"/>
    <s v="Pcs."/>
    <n v="100"/>
    <n v="109"/>
    <n v="-693"/>
    <n v="54.66"/>
    <n v="-6216.02"/>
    <n v="0"/>
    <n v="0"/>
    <n v="0"/>
    <n v="0"/>
    <n v="0"/>
    <n v="0"/>
    <n v="0"/>
    <n v="0"/>
    <n v="0"/>
    <n v="0"/>
    <n v="-75.537000000000006"/>
    <n v="0"/>
    <n v="0"/>
    <n v="0"/>
    <n v="0"/>
    <n v="0"/>
    <n v="-693"/>
    <n v="-6216.02"/>
    <n v="54.66"/>
    <n v="0"/>
  </r>
  <r>
    <x v="8"/>
    <s v="2007 PLANTER 7 NO.(BR)"/>
    <s v="PLANTER"/>
    <s v="Finished Good"/>
    <s v="Pcs."/>
    <n v="100"/>
    <n v="109"/>
    <n v="-802"/>
    <n v="20.49"/>
    <n v="-10615.14"/>
    <n v="0"/>
    <n v="0"/>
    <n v="0"/>
    <n v="0"/>
    <n v="0"/>
    <n v="0"/>
    <n v="0"/>
    <n v="0"/>
    <n v="0"/>
    <n v="0"/>
    <n v="-87.418000000000006"/>
    <n v="0"/>
    <n v="0"/>
    <n v="0"/>
    <n v="0"/>
    <n v="0"/>
    <n v="-802"/>
    <n v="-10615.14"/>
    <n v="20.49"/>
    <n v="0"/>
  </r>
  <r>
    <x v="8"/>
    <s v="2007 PLANTER 7 NO.(GR)"/>
    <s v="PLANTER"/>
    <s v="Finished Good"/>
    <s v="Pcs."/>
    <n v="100"/>
    <n v="109"/>
    <n v="248"/>
    <n v="28.96"/>
    <n v="2243.4499999999998"/>
    <n v="0"/>
    <n v="0"/>
    <n v="0"/>
    <n v="0"/>
    <n v="0"/>
    <n v="0"/>
    <n v="0"/>
    <n v="0"/>
    <n v="0"/>
    <n v="0"/>
    <n v="27.032"/>
    <n v="0"/>
    <n v="0"/>
    <n v="0"/>
    <n v="0"/>
    <n v="0"/>
    <n v="248"/>
    <n v="2243.4499999999998"/>
    <n v="28.96"/>
    <n v="0"/>
  </r>
  <r>
    <x v="8"/>
    <s v="2007 PLANTER 7 NO.(MB)"/>
    <s v="PLANTER"/>
    <s v="Finished Good"/>
    <s v="Pcs."/>
    <n v="100"/>
    <n v="109"/>
    <n v="-666"/>
    <n v="60.32"/>
    <n v="-6364.7"/>
    <n v="0"/>
    <n v="0"/>
    <n v="0"/>
    <n v="0"/>
    <n v="0"/>
    <n v="0"/>
    <n v="0"/>
    <n v="0"/>
    <n v="0"/>
    <n v="0"/>
    <n v="-72.593999999999994"/>
    <n v="0"/>
    <n v="0"/>
    <n v="0"/>
    <n v="0"/>
    <n v="0"/>
    <n v="-666"/>
    <n v="-6364.7"/>
    <n v="60.32"/>
    <n v="0"/>
  </r>
  <r>
    <x v="8"/>
    <s v="2007 PLANTER 7 NO.(MW)"/>
    <s v="PLANTER"/>
    <s v="Finished Good"/>
    <s v="Pcs."/>
    <n v="100"/>
    <n v="109"/>
    <n v="-632"/>
    <n v="50.01"/>
    <n v="-7388.4"/>
    <n v="0"/>
    <n v="0"/>
    <n v="0"/>
    <n v="0"/>
    <n v="0"/>
    <n v="0"/>
    <n v="0"/>
    <n v="0"/>
    <n v="0"/>
    <n v="0"/>
    <n v="-68.888000000000005"/>
    <n v="0"/>
    <n v="0"/>
    <n v="0"/>
    <n v="0"/>
    <n v="0"/>
    <n v="-632"/>
    <n v="-7388.4"/>
    <n v="50.01"/>
    <n v="0"/>
  </r>
  <r>
    <x v="8"/>
    <s v="2007 PLANTER 7 NO.(R)"/>
    <s v="PLANTER"/>
    <s v="Finished Good"/>
    <s v="Pcs."/>
    <n v="100"/>
    <n v="109"/>
    <n v="-739"/>
    <n v="57.25"/>
    <n v="-6899.15"/>
    <n v="0"/>
    <n v="0"/>
    <n v="0"/>
    <n v="0"/>
    <n v="0"/>
    <n v="0"/>
    <n v="0"/>
    <n v="0"/>
    <n v="0"/>
    <n v="0"/>
    <n v="-80.551000000000002"/>
    <n v="0"/>
    <n v="0"/>
    <n v="0"/>
    <n v="0"/>
    <n v="0"/>
    <n v="-739"/>
    <n v="-6899.15"/>
    <n v="57.25"/>
    <n v="0"/>
  </r>
  <r>
    <x v="8"/>
    <s v="2007 PLANTER 7 NO.(W)"/>
    <s v="PLANTER"/>
    <s v="Finished Good"/>
    <s v="Pcs."/>
    <n v="100"/>
    <n v="109"/>
    <n v="-410"/>
    <n v="33.14"/>
    <n v="-6207.4"/>
    <n v="0"/>
    <n v="0"/>
    <n v="0"/>
    <n v="0"/>
    <n v="0"/>
    <n v="0"/>
    <n v="0"/>
    <n v="0"/>
    <n v="0"/>
    <n v="0"/>
    <n v="-44.69"/>
    <n v="0"/>
    <n v="0"/>
    <n v="0"/>
    <n v="0"/>
    <n v="0"/>
    <n v="-410"/>
    <n v="-6207.4"/>
    <n v="33.14"/>
    <n v="0"/>
  </r>
  <r>
    <x v="8"/>
    <s v="2007 PLANTER 7 NO.(Y)"/>
    <s v="PLANTER"/>
    <s v="Finished Good"/>
    <s v="Pcs."/>
    <n v="100"/>
    <n v="109"/>
    <n v="-691"/>
    <n v="56.97"/>
    <n v="-6095.63"/>
    <n v="0"/>
    <n v="0"/>
    <n v="0"/>
    <n v="0"/>
    <n v="0"/>
    <n v="0"/>
    <n v="0"/>
    <n v="0"/>
    <n v="0"/>
    <n v="0"/>
    <n v="-75.319000000000003"/>
    <n v="0"/>
    <n v="0"/>
    <n v="0"/>
    <n v="0"/>
    <n v="0"/>
    <n v="-691"/>
    <n v="-6095.63"/>
    <n v="56.97"/>
    <n v="0"/>
  </r>
  <r>
    <x v="8"/>
    <s v="2007 PLANTER NO.07 (MIX)"/>
    <s v="PLANTER"/>
    <s v="Finished Good"/>
    <s v="Pcs."/>
    <n v="100"/>
    <n v="109"/>
    <n v="345"/>
    <n v="102.59"/>
    <n v="39824.400000000001"/>
    <n v="0"/>
    <n v="0"/>
    <n v="0"/>
    <n v="0"/>
    <n v="276"/>
    <n v="6413.4"/>
    <n v="0"/>
    <n v="0"/>
    <n v="0"/>
    <n v="0"/>
    <n v="37.604999999999997"/>
    <n v="0"/>
    <n v="0"/>
    <n v="0"/>
    <n v="0"/>
    <n v="30.084"/>
    <n v="69"/>
    <n v="18533.759999999998"/>
    <n v="72.506"/>
    <n v="0"/>
  </r>
  <r>
    <x v="8"/>
    <s v="2009 PLANTER NO.09 (MIX)"/>
    <s v="PLANTER"/>
    <s v="Finished Good"/>
    <s v="Pcs."/>
    <n v="160"/>
    <n v="174"/>
    <n v="51"/>
    <n v="39.82"/>
    <n v="-1368.72"/>
    <n v="0"/>
    <n v="0"/>
    <n v="288"/>
    <n v="7872.48"/>
    <n v="288"/>
    <n v="10146.24"/>
    <n v="0"/>
    <n v="0"/>
    <n v="0"/>
    <n v="0"/>
    <n v="8.8740000000000006"/>
    <n v="46.08"/>
    <n v="7.7363712000000007"/>
    <n v="0"/>
    <n v="53.816371199999999"/>
    <n v="50.112000000000002"/>
    <n v="51"/>
    <n v="-1365.94"/>
    <n v="43.524371199999997"/>
    <n v="0"/>
  </r>
  <r>
    <x v="8"/>
    <s v="2009 PLANTER NO.9 (BLACK)"/>
    <s v="PLANTER"/>
    <s v="Finished Good"/>
    <s v="Pcs."/>
    <n v="160"/>
    <n v="174"/>
    <n v="111"/>
    <n v="21.73"/>
    <n v="1552"/>
    <n v="0"/>
    <n v="0"/>
    <n v="0"/>
    <n v="0"/>
    <n v="0"/>
    <n v="0"/>
    <n v="36"/>
    <n v="6.0753600000000008"/>
    <n v="42.075360000000003"/>
    <n v="481.68"/>
    <n v="19.314"/>
    <n v="0"/>
    <n v="0"/>
    <n v="0"/>
    <n v="0"/>
    <n v="0"/>
    <n v="75"/>
    <n v="1070.32"/>
    <n v="21.73"/>
    <n v="0"/>
  </r>
  <r>
    <x v="8"/>
    <s v="2009 PLANTER NO.9 (BROWN)"/>
    <s v="PLANTER"/>
    <s v="Finished Good"/>
    <s v="Pcs."/>
    <n v="160"/>
    <n v="174"/>
    <n v="614"/>
    <n v="10.39"/>
    <n v="19910"/>
    <n v="0"/>
    <n v="0"/>
    <n v="0"/>
    <n v="0"/>
    <n v="0"/>
    <n v="0"/>
    <n v="48"/>
    <n v="8.1004799999999992"/>
    <n v="56.100479999999997"/>
    <n v="1584"/>
    <n v="106.836"/>
    <n v="0"/>
    <n v="0"/>
    <n v="0"/>
    <n v="0"/>
    <n v="0"/>
    <n v="566"/>
    <n v="18326"/>
    <n v="10.39"/>
    <n v="0"/>
  </r>
  <r>
    <x v="8"/>
    <s v="2009 PLANTER NO.9 (GREEN)"/>
    <s v="PLANTER"/>
    <s v="Finished Good"/>
    <s v="Pcs."/>
    <n v="160"/>
    <n v="174"/>
    <n v="72"/>
    <n v="39.64"/>
    <n v="842.84"/>
    <n v="0"/>
    <n v="0"/>
    <n v="0"/>
    <n v="0"/>
    <n v="0"/>
    <n v="0"/>
    <n v="0"/>
    <n v="0"/>
    <n v="0"/>
    <n v="0"/>
    <n v="12.528"/>
    <n v="0"/>
    <n v="0"/>
    <n v="0"/>
    <n v="0"/>
    <n v="0"/>
    <n v="72"/>
    <n v="842.84"/>
    <n v="39.64"/>
    <n v="0"/>
  </r>
  <r>
    <x v="8"/>
    <s v="2009 PLANTER NO.9 (MB)"/>
    <s v="PLANTER"/>
    <s v="Finished Good"/>
    <s v="Pcs."/>
    <n v="160"/>
    <n v="174"/>
    <n v="230"/>
    <n v="3.49"/>
    <n v="6323.53"/>
    <n v="0"/>
    <n v="0"/>
    <n v="0"/>
    <n v="0"/>
    <n v="0"/>
    <n v="0"/>
    <n v="48"/>
    <n v="8.1004799999999992"/>
    <n v="56.100479999999997"/>
    <n v="1365.6"/>
    <n v="40.020000000000003"/>
    <n v="0"/>
    <n v="0"/>
    <n v="0"/>
    <n v="0"/>
    <n v="0"/>
    <n v="182"/>
    <n v="4958.1400000000003"/>
    <n v="3.49"/>
    <n v="0"/>
  </r>
  <r>
    <x v="8"/>
    <s v="2009 PLANTER NO.9 (MW)"/>
    <s v="PLANTER"/>
    <s v="Finished Good"/>
    <s v="Pcs."/>
    <n v="160"/>
    <n v="174"/>
    <n v="76"/>
    <n v="12.38"/>
    <n v="1939.76"/>
    <n v="0"/>
    <n v="0"/>
    <n v="0"/>
    <n v="0"/>
    <n v="0"/>
    <n v="0"/>
    <n v="36"/>
    <n v="6.0753600000000008"/>
    <n v="42.075360000000003"/>
    <n v="955.8"/>
    <n v="13.224"/>
    <n v="0"/>
    <n v="0"/>
    <n v="0"/>
    <n v="0"/>
    <n v="0"/>
    <n v="40"/>
    <n v="983.9"/>
    <n v="12.38"/>
    <n v="0"/>
  </r>
  <r>
    <x v="8"/>
    <s v="2009 PLANTER NO.9 (R)"/>
    <s v="PLANTER"/>
    <s v="Finished Good"/>
    <s v="Pcs."/>
    <n v="160"/>
    <n v="174"/>
    <n v="101"/>
    <n v="38.69"/>
    <n v="2358.58"/>
    <n v="0"/>
    <n v="0"/>
    <n v="0"/>
    <n v="0"/>
    <n v="0"/>
    <n v="0"/>
    <n v="48"/>
    <n v="8.1004799999999992"/>
    <n v="56.100479999999997"/>
    <n v="916.8"/>
    <n v="17.574000000000002"/>
    <n v="0"/>
    <n v="0"/>
    <n v="0"/>
    <n v="0"/>
    <n v="0"/>
    <n v="53"/>
    <n v="1441.95"/>
    <n v="38.69"/>
    <n v="0"/>
  </r>
  <r>
    <x v="8"/>
    <s v="2009 PLANTER NO.9 (WHITE)"/>
    <s v="PLANTER"/>
    <s v="Finished Good"/>
    <s v="Pcs."/>
    <n v="160"/>
    <n v="174"/>
    <n v="235"/>
    <n v="77.67"/>
    <n v="9208.57"/>
    <n v="0"/>
    <n v="0"/>
    <n v="0"/>
    <n v="0"/>
    <n v="0"/>
    <n v="0"/>
    <n v="36"/>
    <n v="6.0753600000000008"/>
    <n v="42.075360000000003"/>
    <n v="1414.44"/>
    <n v="40.89"/>
    <n v="0"/>
    <n v="0"/>
    <n v="20"/>
    <n v="20"/>
    <n v="0"/>
    <n v="199"/>
    <n v="7794.28"/>
    <n v="97.67"/>
    <n v="0"/>
  </r>
  <r>
    <x v="8"/>
    <s v="2009 PLANTER NO.9 (Y)"/>
    <s v="PLANTER"/>
    <s v="Finished Good"/>
    <s v="Pcs."/>
    <n v="160"/>
    <n v="174"/>
    <n v="340"/>
    <n v="8.9600000000000009"/>
    <n v="10101.69"/>
    <n v="0"/>
    <n v="0"/>
    <n v="0"/>
    <n v="0"/>
    <n v="0"/>
    <n v="0"/>
    <n v="36"/>
    <n v="6.0753600000000008"/>
    <n v="42.075360000000003"/>
    <n v="1010.16"/>
    <n v="59.16"/>
    <n v="0"/>
    <n v="0"/>
    <n v="0"/>
    <n v="0"/>
    <n v="0"/>
    <n v="304"/>
    <n v="9091.5300000000007"/>
    <n v="8.9600000000000009"/>
    <n v="0"/>
  </r>
  <r>
    <x v="8"/>
    <s v="2012 PLANTER 12 NO.(GR)"/>
    <s v="PLANTER"/>
    <s v="Finished Good"/>
    <s v="Pcs."/>
    <n v="265"/>
    <n v="289"/>
    <n v="239.5"/>
    <n v="117.07"/>
    <n v="6678.78"/>
    <n v="0"/>
    <n v="0"/>
    <n v="0"/>
    <n v="0"/>
    <n v="0"/>
    <n v="0"/>
    <n v="44"/>
    <n v="7.4254400000000009"/>
    <n v="51.425440000000002"/>
    <n v="1062.1600000000001"/>
    <n v="69.215500000000006"/>
    <n v="0"/>
    <n v="0"/>
    <n v="0"/>
    <n v="0"/>
    <n v="0"/>
    <n v="195.5"/>
    <n v="5616.62"/>
    <n v="117.07"/>
    <n v="0"/>
  </r>
  <r>
    <x v="8"/>
    <s v="2012 PLANTER NO.12 (BL)"/>
    <s v="PLANTER"/>
    <s v="Finished Good"/>
    <s v="Pcs."/>
    <n v="265"/>
    <n v="289"/>
    <n v="134.5"/>
    <n v="178.86"/>
    <n v="3125.29"/>
    <n v="0"/>
    <n v="0"/>
    <n v="0"/>
    <n v="0"/>
    <n v="24"/>
    <n v="1300.8"/>
    <n v="55"/>
    <n v="9.2818000000000005"/>
    <n v="64.281800000000004"/>
    <n v="1263.9000000000001"/>
    <n v="38.8705"/>
    <n v="0"/>
    <n v="0"/>
    <n v="0"/>
    <n v="0"/>
    <n v="6.9359999999999999"/>
    <n v="55.5"/>
    <n v="1309.8699999999999"/>
    <n v="171.92400000000001"/>
    <n v="0"/>
  </r>
  <r>
    <x v="8"/>
    <s v="2012 PLANTER NO.12 (BR)"/>
    <s v="PLANTER"/>
    <s v="Finished Good"/>
    <s v="Pcs."/>
    <n v="265"/>
    <n v="289"/>
    <n v="8.5"/>
    <n v="343.12"/>
    <n v="228.47"/>
    <n v="0"/>
    <n v="0"/>
    <n v="0"/>
    <n v="0"/>
    <n v="0"/>
    <n v="0"/>
    <n v="5"/>
    <n v="0.84380000000000011"/>
    <n v="5.8437999999999999"/>
    <n v="122.4"/>
    <n v="2.4565000000000001"/>
    <n v="0"/>
    <n v="0"/>
    <n v="110"/>
    <n v="110"/>
    <n v="0"/>
    <n v="3.5"/>
    <n v="106.07"/>
    <n v="453.12"/>
    <n v="0"/>
  </r>
  <r>
    <x v="8"/>
    <s v="2012 PLANTER NO.12 (MB)"/>
    <s v="PLANTER"/>
    <s v="Finished Good"/>
    <s v="Pcs."/>
    <n v="265"/>
    <n v="289"/>
    <n v="153.5"/>
    <n v="175.31"/>
    <n v="3769.35"/>
    <n v="0"/>
    <n v="0"/>
    <n v="0"/>
    <n v="0"/>
    <n v="0"/>
    <n v="0"/>
    <n v="44"/>
    <n v="7.4254400000000009"/>
    <n v="51.425440000000002"/>
    <n v="1007.16"/>
    <n v="44.361499999999999"/>
    <n v="0"/>
    <n v="0"/>
    <n v="0"/>
    <n v="0"/>
    <n v="0"/>
    <n v="109.5"/>
    <n v="2762.19"/>
    <n v="175.31"/>
    <n v="0"/>
  </r>
  <r>
    <x v="8"/>
    <s v="2012 PLANTER NO.12 (MIX)"/>
    <s v="PLANTER"/>
    <s v="Finished Good"/>
    <s v="Pcs."/>
    <n v="265"/>
    <n v="289"/>
    <n v="144"/>
    <n v="109.65"/>
    <n v="766.57"/>
    <n v="0"/>
    <n v="0"/>
    <n v="352"/>
    <n v="8389.66"/>
    <n v="148"/>
    <n v="8589.36"/>
    <n v="0"/>
    <n v="0"/>
    <n v="0"/>
    <n v="0"/>
    <n v="41.616"/>
    <n v="93.28"/>
    <n v="15.660779200000002"/>
    <n v="0"/>
    <n v="108.94077920000001"/>
    <n v="42.771999999999998"/>
    <n v="348"/>
    <n v="5597.82"/>
    <n v="175.81877920000002"/>
    <n v="0"/>
  </r>
  <r>
    <x v="8"/>
    <s v="2012 PLANTER NO.12 (MW)"/>
    <s v="PLANTER"/>
    <s v="Finished Good"/>
    <s v="Pcs."/>
    <n v="265"/>
    <n v="289"/>
    <n v="133.5"/>
    <n v="63.18"/>
    <n v="3487.15"/>
    <n v="0"/>
    <n v="0"/>
    <n v="0"/>
    <n v="0"/>
    <n v="50"/>
    <n v="2784.5"/>
    <n v="44"/>
    <n v="7.4254400000000009"/>
    <n v="51.425440000000002"/>
    <n v="1111.8800000000001"/>
    <n v="38.581499999999998"/>
    <n v="0"/>
    <n v="0"/>
    <n v="0"/>
    <n v="0"/>
    <n v="14.45"/>
    <n v="39.5"/>
    <n v="1111.77"/>
    <n v="48.730000000000004"/>
    <n v="0"/>
  </r>
  <r>
    <x v="8"/>
    <s v="2012 PLANTER NO.12 (R)"/>
    <s v="PLANTER"/>
    <s v="Finished Good"/>
    <s v="Pcs."/>
    <n v="265"/>
    <n v="289"/>
    <n v="80.5"/>
    <n v="125.37"/>
    <n v="2069.89"/>
    <n v="0"/>
    <n v="0"/>
    <n v="0"/>
    <n v="0"/>
    <n v="0"/>
    <n v="0"/>
    <n v="48"/>
    <n v="8.1004799999999992"/>
    <n v="56.100479999999997"/>
    <n v="1095.8399999999999"/>
    <n v="23.264500000000002"/>
    <n v="0"/>
    <n v="0"/>
    <n v="0"/>
    <n v="0"/>
    <n v="0"/>
    <n v="32.5"/>
    <n v="974.05"/>
    <n v="125.37"/>
    <n v="0"/>
  </r>
  <r>
    <x v="8"/>
    <s v="2012 PLANTER NO.12 (W)"/>
    <s v="PLANTER"/>
    <s v="Finished Good"/>
    <s v="Pcs."/>
    <n v="265"/>
    <n v="289"/>
    <n v="46.5"/>
    <n v="137.22"/>
    <n v="1094.05"/>
    <n v="0"/>
    <n v="0"/>
    <n v="0"/>
    <n v="0"/>
    <n v="0"/>
    <n v="0"/>
    <n v="24"/>
    <n v="4.0502399999999996"/>
    <n v="28.050239999999999"/>
    <n v="539.52"/>
    <n v="13.438499999999999"/>
    <n v="0"/>
    <n v="0"/>
    <n v="0"/>
    <n v="0"/>
    <n v="0"/>
    <n v="22.5"/>
    <n v="554.53"/>
    <n v="137.22"/>
    <n v="0"/>
  </r>
  <r>
    <x v="8"/>
    <s v="2012 PLANTER NO.12 (Y)"/>
    <s v="PLANTER"/>
    <s v="Finished Good"/>
    <s v="Pcs."/>
    <n v="265"/>
    <n v="289"/>
    <n v="218.5"/>
    <n v="152.11000000000001"/>
    <n v="5057.51"/>
    <n v="0"/>
    <n v="0"/>
    <n v="0"/>
    <n v="0"/>
    <n v="0"/>
    <n v="0"/>
    <n v="88"/>
    <n v="14.850880000000002"/>
    <n v="102.85088"/>
    <n v="2010.8"/>
    <n v="63.146500000000003"/>
    <n v="0"/>
    <n v="0"/>
    <n v="0"/>
    <n v="0"/>
    <n v="0"/>
    <n v="130.5"/>
    <n v="3046.71"/>
    <n v="152.11000000000001"/>
    <n v="0"/>
  </r>
  <r>
    <x v="8"/>
    <s v="2014 PLANTER NO.14 (BLACK)"/>
    <s v="PLANTER"/>
    <s v="Finished Good"/>
    <s v="Pcs."/>
    <n v="420"/>
    <n v="458"/>
    <n v="210.5"/>
    <n v="158.47"/>
    <n v="7133.14"/>
    <n v="0"/>
    <n v="0"/>
    <n v="0"/>
    <n v="0"/>
    <n v="24"/>
    <n v="1917.6"/>
    <n v="9"/>
    <n v="1.5188400000000002"/>
    <n v="10.518840000000001"/>
    <n v="303.3"/>
    <n v="96.409000000000006"/>
    <n v="0"/>
    <n v="0"/>
    <n v="0"/>
    <n v="0"/>
    <n v="10.992000000000001"/>
    <n v="177.5"/>
    <n v="6021.04"/>
    <n v="147.47800000000001"/>
    <n v="0"/>
  </r>
  <r>
    <x v="8"/>
    <s v="2014 PLANTER NO.14 (BROWN)"/>
    <s v="PLANTER"/>
    <s v="Finished Good"/>
    <s v="Pcs."/>
    <n v="420"/>
    <n v="458"/>
    <n v="143.5"/>
    <n v="133.19"/>
    <n v="5795.32"/>
    <n v="0"/>
    <n v="0"/>
    <n v="0"/>
    <n v="0"/>
    <n v="0"/>
    <n v="0"/>
    <n v="9"/>
    <n v="1.5188400000000002"/>
    <n v="10.518840000000001"/>
    <n v="328.05"/>
    <n v="65.722999999999999"/>
    <n v="0"/>
    <n v="0"/>
    <n v="0"/>
    <n v="0"/>
    <n v="0"/>
    <n v="134.5"/>
    <n v="5467.27"/>
    <n v="133.19"/>
    <n v="0"/>
  </r>
  <r>
    <x v="8"/>
    <s v="2014 PLANTER NO.14 (GR)"/>
    <s v="PLANTER"/>
    <s v="Finished Good"/>
    <s v="Pcs."/>
    <n v="420"/>
    <n v="458"/>
    <n v="160.5"/>
    <n v="160.88"/>
    <n v="5680.94"/>
    <n v="0"/>
    <n v="0"/>
    <n v="0"/>
    <n v="0"/>
    <n v="0"/>
    <n v="0"/>
    <n v="9"/>
    <n v="1.5188400000000002"/>
    <n v="10.518840000000001"/>
    <n v="316.26"/>
    <n v="73.509"/>
    <n v="0"/>
    <n v="0"/>
    <n v="0"/>
    <n v="0"/>
    <n v="0"/>
    <n v="151.5"/>
    <n v="5364.68"/>
    <n v="160.88"/>
    <n v="0"/>
  </r>
  <r>
    <x v="8"/>
    <s v="2014 PLANTER NO.14 (MB)"/>
    <s v="PLANTER"/>
    <s v="Finished Good"/>
    <s v="Pcs."/>
    <n v="420"/>
    <n v="458"/>
    <n v="213.5"/>
    <n v="156.26"/>
    <n v="7513.54"/>
    <n v="0"/>
    <n v="0"/>
    <n v="0"/>
    <n v="0"/>
    <n v="0"/>
    <n v="0"/>
    <n v="9"/>
    <n v="1.5188400000000002"/>
    <n v="10.518840000000001"/>
    <n v="315.99"/>
    <n v="97.783000000000001"/>
    <n v="0"/>
    <n v="0"/>
    <n v="0"/>
    <n v="0"/>
    <n v="0"/>
    <n v="204.5"/>
    <n v="7197.55"/>
    <n v="156.26"/>
    <n v="0"/>
  </r>
  <r>
    <x v="8"/>
    <s v="2014 PLANTER NO.14 (MIX)"/>
    <s v="PLANTER"/>
    <s v="Finished Good"/>
    <s v="Pcs."/>
    <n v="420"/>
    <n v="458"/>
    <n v="68"/>
    <n v="109.78"/>
    <n v="1954.79"/>
    <n v="0"/>
    <n v="0"/>
    <n v="72"/>
    <n v="2527.4699999999998"/>
    <n v="96"/>
    <n v="8267.16"/>
    <n v="0"/>
    <n v="0"/>
    <n v="0"/>
    <n v="0"/>
    <n v="31.143999999999998"/>
    <n v="30.24"/>
    <n v="5.0769935999999998"/>
    <n v="0"/>
    <n v="35.316993599999996"/>
    <n v="43.968000000000004"/>
    <n v="44"/>
    <n v="1108.8900000000001"/>
    <n v="101.12899359999999"/>
    <n v="0"/>
  </r>
  <r>
    <x v="8"/>
    <s v="2014 PLANTER NO.14 (MW)"/>
    <s v="PLANTER"/>
    <s v="Finished Good"/>
    <s v="Pcs."/>
    <n v="420"/>
    <n v="458"/>
    <n v="166.5"/>
    <n v="313.27"/>
    <n v="5769.1"/>
    <n v="0"/>
    <n v="0"/>
    <n v="0"/>
    <n v="0"/>
    <n v="30"/>
    <n v="2462.6999999999998"/>
    <n v="9"/>
    <n v="1.5188400000000002"/>
    <n v="10.518840000000001"/>
    <n v="309.06"/>
    <n v="76.257000000000005"/>
    <n v="0"/>
    <n v="0"/>
    <n v="0"/>
    <n v="0"/>
    <n v="13.74"/>
    <n v="127.5"/>
    <n v="4429.84"/>
    <n v="299.52999999999997"/>
    <n v="0"/>
  </r>
  <r>
    <x v="8"/>
    <s v="2014 PLANTER NO.14 (R)"/>
    <s v="PLANTER"/>
    <s v="Finished Good"/>
    <s v="Pcs."/>
    <n v="420"/>
    <n v="458"/>
    <n v="190.5"/>
    <n v="208.77"/>
    <n v="6622.11"/>
    <n v="0"/>
    <n v="0"/>
    <n v="0"/>
    <n v="0"/>
    <n v="0"/>
    <n v="0"/>
    <n v="9"/>
    <n v="1.5188400000000002"/>
    <n v="10.518840000000001"/>
    <n v="310.95"/>
    <n v="87.248999999999995"/>
    <n v="0"/>
    <n v="0"/>
    <n v="0"/>
    <n v="0"/>
    <n v="0"/>
    <n v="181.5"/>
    <n v="6311.16"/>
    <n v="208.77"/>
    <n v="0"/>
  </r>
  <r>
    <x v="8"/>
    <s v="2014 PLANTER NO.14 (WHITE)"/>
    <s v="PLANTER"/>
    <s v="Finished Good"/>
    <s v="Pcs."/>
    <n v="420"/>
    <n v="458"/>
    <n v="164.5"/>
    <n v="188.97"/>
    <n v="5566.12"/>
    <n v="0"/>
    <n v="0"/>
    <n v="0"/>
    <n v="0"/>
    <n v="0"/>
    <n v="0"/>
    <n v="9"/>
    <n v="1.5188400000000002"/>
    <n v="10.518840000000001"/>
    <n v="299.97000000000003"/>
    <n v="75.340999999999994"/>
    <n v="0"/>
    <n v="0"/>
    <n v="0"/>
    <n v="0"/>
    <n v="0"/>
    <n v="155.5"/>
    <n v="5266.15"/>
    <n v="188.97"/>
    <n v="0"/>
  </r>
  <r>
    <x v="8"/>
    <s v="2014 PLANTER NO.14 (Y)"/>
    <s v="PLANTER"/>
    <s v="Finished Good"/>
    <s v="Pcs."/>
    <n v="420"/>
    <n v="458"/>
    <n v="217.5"/>
    <n v="197.05"/>
    <n v="7446.37"/>
    <n v="0"/>
    <n v="0"/>
    <n v="0"/>
    <n v="0"/>
    <n v="0"/>
    <n v="0"/>
    <n v="9"/>
    <n v="1.5188400000000002"/>
    <n v="10.518840000000001"/>
    <n v="307.89"/>
    <n v="99.614999999999995"/>
    <n v="0"/>
    <n v="0"/>
    <n v="0"/>
    <n v="0"/>
    <n v="0"/>
    <n v="208.5"/>
    <n v="7138.48"/>
    <n v="197.05"/>
    <n v="0"/>
  </r>
  <r>
    <x v="8"/>
    <s v="2016 PALNTER (BR)"/>
    <s v="PLANTER"/>
    <s v="Finished Good"/>
    <s v="Pcs."/>
    <n v="720"/>
    <n v="785"/>
    <n v="138"/>
    <n v="214.07"/>
    <n v="8044.02"/>
    <n v="0"/>
    <n v="0"/>
    <n v="0"/>
    <n v="0"/>
    <n v="60"/>
    <n v="7605"/>
    <n v="11"/>
    <n v="1.8563600000000002"/>
    <n v="12.85636"/>
    <n v="641.19000000000005"/>
    <n v="108.33"/>
    <n v="0"/>
    <n v="0"/>
    <n v="0"/>
    <n v="0"/>
    <n v="47.1"/>
    <n v="67"/>
    <n v="3905.43"/>
    <n v="166.97"/>
    <n v="0"/>
  </r>
  <r>
    <x v="8"/>
    <s v="2016 PLANTER (BL)"/>
    <s v="PLANTER"/>
    <s v="Finished Good"/>
    <s v="Pcs."/>
    <n v="720"/>
    <n v="785"/>
    <n v="189"/>
    <n v="291.58999999999997"/>
    <n v="11710.44"/>
    <n v="0"/>
    <n v="0"/>
    <n v="0"/>
    <n v="0"/>
    <n v="4"/>
    <n v="507"/>
    <n v="11"/>
    <n v="1.8563600000000002"/>
    <n v="12.85636"/>
    <n v="681.56"/>
    <n v="148.36500000000001"/>
    <n v="0"/>
    <n v="0"/>
    <n v="0"/>
    <n v="0"/>
    <n v="3.14"/>
    <n v="174"/>
    <n v="10781.04"/>
    <n v="288.45"/>
    <n v="0"/>
  </r>
  <r>
    <x v="8"/>
    <s v="2016 PLANTER (GR)"/>
    <s v="PLANTER"/>
    <s v="Finished Good"/>
    <s v="Pcs."/>
    <n v="720"/>
    <n v="785"/>
    <n v="231"/>
    <n v="272.18"/>
    <n v="14559.93"/>
    <n v="0"/>
    <n v="0"/>
    <n v="0"/>
    <n v="0"/>
    <n v="4"/>
    <n v="507"/>
    <n v="11"/>
    <n v="1.8563600000000002"/>
    <n v="12.85636"/>
    <n v="693.33"/>
    <n v="181.33500000000001"/>
    <n v="0"/>
    <n v="0"/>
    <n v="0"/>
    <n v="0"/>
    <n v="3.14"/>
    <n v="216"/>
    <n v="13614.48"/>
    <n v="269.04000000000002"/>
    <n v="0"/>
  </r>
  <r>
    <x v="8"/>
    <s v="2016 PLANTER (MB)"/>
    <s v="PLANTER"/>
    <s v="Finished Good"/>
    <s v="Pcs."/>
    <n v="720"/>
    <n v="785"/>
    <n v="182"/>
    <n v="322.64"/>
    <n v="11385.92"/>
    <n v="0"/>
    <n v="0"/>
    <n v="0"/>
    <n v="0"/>
    <n v="4"/>
    <n v="507"/>
    <n v="11"/>
    <n v="1.8563600000000002"/>
    <n v="12.85636"/>
    <n v="688.16"/>
    <n v="142.87"/>
    <n v="0"/>
    <n v="0"/>
    <n v="0"/>
    <n v="0"/>
    <n v="3.14"/>
    <n v="167"/>
    <n v="10447.52"/>
    <n v="319.5"/>
    <n v="0"/>
  </r>
  <r>
    <x v="8"/>
    <s v="2016 PLANTER (MIX)"/>
    <s v="PLANTER"/>
    <s v="Finished Good"/>
    <s v="Pcs."/>
    <n v="720"/>
    <n v="785"/>
    <n v="12"/>
    <n v="51.26"/>
    <n v="322.11"/>
    <n v="0"/>
    <n v="0"/>
    <n v="88"/>
    <n v="5522.77"/>
    <n v="64"/>
    <n v="9291.84"/>
    <n v="0"/>
    <n v="0"/>
    <n v="0"/>
    <n v="0"/>
    <n v="9.42"/>
    <n v="63.36"/>
    <n v="10.637510400000002"/>
    <n v="0"/>
    <n v="73.997510399999996"/>
    <n v="50.24"/>
    <n v="36"/>
    <n v="2757.37"/>
    <n v="75.017510399999992"/>
    <n v="0"/>
  </r>
  <r>
    <x v="8"/>
    <s v="2016 PLANTER (MW)"/>
    <s v="PLANTER"/>
    <s v="Finished Good"/>
    <s v="Pcs."/>
    <n v="720"/>
    <n v="785"/>
    <n v="181"/>
    <n v="207.99"/>
    <n v="12315.24"/>
    <n v="0"/>
    <n v="0"/>
    <n v="0"/>
    <n v="0"/>
    <n v="4"/>
    <n v="507"/>
    <n v="11"/>
    <n v="1.8563600000000002"/>
    <n v="12.85636"/>
    <n v="748.44"/>
    <n v="142.08500000000001"/>
    <n v="0"/>
    <n v="0"/>
    <n v="0"/>
    <n v="0"/>
    <n v="3.14"/>
    <n v="166"/>
    <n v="11294.64"/>
    <n v="204.85000000000002"/>
    <n v="0"/>
  </r>
  <r>
    <x v="8"/>
    <s v="2016 PLANTER (R)"/>
    <s v="PLANTER"/>
    <s v="Finished Good"/>
    <s v="Pcs."/>
    <n v="720"/>
    <n v="785"/>
    <n v="237"/>
    <n v="243.3"/>
    <n v="14648.97"/>
    <n v="0"/>
    <n v="0"/>
    <n v="0"/>
    <n v="0"/>
    <n v="4"/>
    <n v="507"/>
    <n v="11"/>
    <n v="1.8563600000000002"/>
    <n v="12.85636"/>
    <n v="679.91"/>
    <n v="186.04499999999999"/>
    <n v="0"/>
    <n v="0"/>
    <n v="0"/>
    <n v="0"/>
    <n v="3.14"/>
    <n v="222"/>
    <n v="13721.82"/>
    <n v="240.16000000000003"/>
    <n v="0"/>
  </r>
  <r>
    <x v="8"/>
    <s v="2016 PLANTER (W)"/>
    <s v="PLANTER"/>
    <s v="Finished Good"/>
    <s v="Pcs."/>
    <n v="720"/>
    <n v="785"/>
    <n v="185"/>
    <n v="278.81"/>
    <n v="11092.6"/>
    <n v="0"/>
    <n v="0"/>
    <n v="0"/>
    <n v="0"/>
    <n v="4"/>
    <n v="507"/>
    <n v="11"/>
    <n v="1.8563600000000002"/>
    <n v="12.85636"/>
    <n v="659.56"/>
    <n v="145.22499999999999"/>
    <n v="0"/>
    <n v="0"/>
    <n v="0"/>
    <n v="0"/>
    <n v="3.14"/>
    <n v="170"/>
    <n v="10193.200000000001"/>
    <n v="275.67"/>
    <n v="0"/>
  </r>
  <r>
    <x v="8"/>
    <s v="2016 PLANTER (Y)"/>
    <s v="PLANTER"/>
    <s v="Finished Good"/>
    <s v="Pcs."/>
    <n v="720"/>
    <n v="785"/>
    <n v="306"/>
    <n v="290.13"/>
    <n v="19100.52"/>
    <n v="0"/>
    <n v="0"/>
    <n v="0"/>
    <n v="0"/>
    <n v="4"/>
    <n v="507"/>
    <n v="11"/>
    <n v="1.8563600000000002"/>
    <n v="12.85636"/>
    <n v="686.62"/>
    <n v="240.21"/>
    <n v="0"/>
    <n v="0"/>
    <n v="0"/>
    <n v="0"/>
    <n v="3.14"/>
    <n v="291"/>
    <n v="18164.22"/>
    <n v="286.99"/>
    <n v="0"/>
  </r>
  <r>
    <x v="8"/>
    <s v="20Ltr.Container(Blue)"/>
    <s v="GROW PACK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8"/>
    <s v="20Ltr.Container(Gray)"/>
    <s v="GROW PACK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8"/>
    <s v="20Ltr.Container(White)"/>
    <s v="GROW PACK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8"/>
    <s v="2107 IVY HANGING PLANTER (B)"/>
    <s v="PLANTER"/>
    <s v="Trading"/>
    <s v="Pcs."/>
    <m/>
    <n v="0"/>
    <n v="0.87"/>
    <n v="0.04"/>
    <n v="8.0399999999999991"/>
    <n v="0"/>
    <n v="0"/>
    <n v="0"/>
    <n v="0"/>
    <n v="0"/>
    <n v="0"/>
    <n v="0"/>
    <n v="0"/>
    <n v="0"/>
    <n v="0"/>
    <n v="0"/>
    <n v="0"/>
    <n v="0"/>
    <n v="0"/>
    <n v="0"/>
    <n v="0"/>
    <n v="0.87"/>
    <n v="8.0399999999999991"/>
    <n v="0.04"/>
    <n v="0"/>
  </r>
  <r>
    <x v="8"/>
    <s v="2107 IVY HANGING PLANTER (BR)"/>
    <s v="PLANTER"/>
    <s v="Trading"/>
    <s v="Pcs."/>
    <m/>
    <n v="0"/>
    <n v="0.21"/>
    <n v="0.01"/>
    <n v="2.11"/>
    <n v="0"/>
    <n v="0"/>
    <n v="0"/>
    <n v="0"/>
    <n v="0"/>
    <n v="0"/>
    <n v="0"/>
    <n v="0"/>
    <n v="0"/>
    <n v="0"/>
    <n v="0"/>
    <n v="0"/>
    <n v="0"/>
    <n v="0"/>
    <n v="0"/>
    <n v="0"/>
    <n v="0.21"/>
    <n v="2.11"/>
    <n v="0.01"/>
    <n v="0"/>
  </r>
  <r>
    <x v="8"/>
    <s v="2107 IVY HANGING PLANTER (GR)"/>
    <s v="PLANTER"/>
    <s v="Trading"/>
    <s v="Pcs."/>
    <m/>
    <n v="0"/>
    <n v="0.87"/>
    <n v="0.04"/>
    <n v="8.0399999999999991"/>
    <n v="0"/>
    <n v="0"/>
    <n v="0"/>
    <n v="0"/>
    <n v="0"/>
    <n v="0"/>
    <n v="0"/>
    <n v="0"/>
    <n v="0"/>
    <n v="0"/>
    <n v="0"/>
    <n v="0"/>
    <n v="0"/>
    <n v="0"/>
    <n v="0"/>
    <n v="0"/>
    <n v="0.87"/>
    <n v="8.0399999999999991"/>
    <n v="0.04"/>
    <n v="0"/>
  </r>
  <r>
    <x v="8"/>
    <s v="2107 IVY HANGING PLANTER (MIX)"/>
    <s v="PLANTER"/>
    <s v="Finished Good"/>
    <s v="Pcs."/>
    <n v="85"/>
    <n v="93"/>
    <n v="85"/>
    <n v="253.52"/>
    <n v="-3093.23"/>
    <n v="0"/>
    <n v="0"/>
    <n v="0"/>
    <n v="0"/>
    <n v="0"/>
    <n v="0"/>
    <n v="0"/>
    <n v="0"/>
    <n v="0"/>
    <n v="0"/>
    <n v="7.9050000000000002"/>
    <n v="0"/>
    <n v="0"/>
    <n v="90"/>
    <n v="90"/>
    <n v="0"/>
    <n v="85"/>
    <n v="-3093.23"/>
    <n v="343.52"/>
    <n v="0"/>
  </r>
  <r>
    <x v="8"/>
    <s v="2107 IVY HANGING PLANTER (O)"/>
    <s v="PLANTER"/>
    <s v="Trading"/>
    <s v="Pcs."/>
    <m/>
    <n v="0"/>
    <n v="0.21"/>
    <n v="0.01"/>
    <n v="1.94"/>
    <n v="0"/>
    <n v="0"/>
    <n v="0"/>
    <n v="0"/>
    <n v="0"/>
    <n v="0"/>
    <n v="0"/>
    <n v="0"/>
    <n v="0"/>
    <n v="0"/>
    <n v="0"/>
    <n v="0"/>
    <n v="0"/>
    <n v="0"/>
    <n v="0"/>
    <n v="0"/>
    <n v="0.21"/>
    <n v="1.94"/>
    <n v="0.01"/>
    <n v="0"/>
  </r>
  <r>
    <x v="8"/>
    <s v="2107 IVY HANGING PLANTER (P)"/>
    <s v="PLANTER"/>
    <s v="Trading"/>
    <s v="Pcs."/>
    <m/>
    <n v="0"/>
    <n v="0.54"/>
    <n v="0.02"/>
    <n v="4.99"/>
    <n v="0"/>
    <n v="0"/>
    <n v="0"/>
    <n v="0"/>
    <n v="0"/>
    <n v="0"/>
    <n v="0"/>
    <n v="0"/>
    <n v="0"/>
    <n v="0"/>
    <n v="0"/>
    <n v="0"/>
    <n v="0"/>
    <n v="0"/>
    <n v="0"/>
    <n v="0"/>
    <n v="0.54"/>
    <n v="4.99"/>
    <n v="0.02"/>
    <n v="0"/>
  </r>
  <r>
    <x v="8"/>
    <s v="2107 IVY HANGING PLANTER (PUR)"/>
    <s v="PLANTER"/>
    <s v="Trading"/>
    <s v="Pcs."/>
    <m/>
    <n v="0"/>
    <n v="0.87"/>
    <n v="0.04"/>
    <n v="8.25"/>
    <n v="0"/>
    <n v="0"/>
    <n v="0"/>
    <n v="0"/>
    <n v="0"/>
    <n v="0"/>
    <n v="0"/>
    <n v="0"/>
    <n v="0"/>
    <n v="0"/>
    <n v="0"/>
    <n v="0"/>
    <n v="0"/>
    <n v="0"/>
    <n v="0"/>
    <n v="0"/>
    <n v="0.87"/>
    <n v="8.25"/>
    <n v="0.04"/>
    <n v="0"/>
  </r>
  <r>
    <x v="8"/>
    <s v="2107 IVY HANGING PLANTER (W)"/>
    <s v="PLANTER"/>
    <s v="Trading"/>
    <s v="Pcs."/>
    <m/>
    <n v="0"/>
    <n v="0.54"/>
    <n v="0.02"/>
    <n v="7.56"/>
    <n v="0"/>
    <n v="0"/>
    <n v="0"/>
    <n v="0"/>
    <n v="0"/>
    <n v="0"/>
    <n v="0"/>
    <n v="0"/>
    <n v="0"/>
    <n v="0"/>
    <n v="0"/>
    <n v="0"/>
    <n v="0"/>
    <n v="0"/>
    <n v="0"/>
    <n v="0"/>
    <n v="0.54"/>
    <n v="7.56"/>
    <n v="0.02"/>
    <n v="0"/>
  </r>
  <r>
    <x v="8"/>
    <s v="2107 IVY HANGING PLANTER (Y)"/>
    <s v="PLANTER"/>
    <s v="Trading"/>
    <s v="Pcs."/>
    <m/>
    <n v="0"/>
    <n v="0.54"/>
    <n v="0.02"/>
    <n v="4.93"/>
    <n v="0"/>
    <n v="0"/>
    <n v="0"/>
    <n v="0"/>
    <n v="0"/>
    <n v="0"/>
    <n v="0"/>
    <n v="0"/>
    <n v="0"/>
    <n v="0"/>
    <n v="0"/>
    <n v="0"/>
    <n v="0"/>
    <n v="0"/>
    <n v="0"/>
    <n v="0"/>
    <n v="0.54"/>
    <n v="4.93"/>
    <n v="0.02"/>
    <n v="0"/>
  </r>
  <r>
    <x v="8"/>
    <s v="2108 SATIN HANGING PLANTER (MIX)"/>
    <s v="PLANTER"/>
    <s v="Finished Good"/>
    <s v="Pcs."/>
    <n v="170"/>
    <n v="185"/>
    <n v="506"/>
    <n v="1384.85"/>
    <n v="11192.98"/>
    <n v="0"/>
    <n v="0"/>
    <n v="1291"/>
    <n v="24966.240000000002"/>
    <n v="223"/>
    <n v="8762.68"/>
    <n v="0"/>
    <n v="0"/>
    <n v="0"/>
    <n v="0"/>
    <n v="93.61"/>
    <n v="219.47"/>
    <n v="36.846818300000002"/>
    <n v="270"/>
    <n v="526.31681830000002"/>
    <n v="41.255000000000003"/>
    <n v="1574"/>
    <n v="31694.76"/>
    <n v="1869.9118182999998"/>
    <n v="0"/>
  </r>
  <r>
    <x v="8"/>
    <s v="2109 DAISY HOOK POT (MIX)"/>
    <s v="PLANTER"/>
    <s v="Finished Good"/>
    <s v="Pcs."/>
    <n v="185"/>
    <n v="202"/>
    <n v="1836"/>
    <n v="333"/>
    <n v="38736.379999999997"/>
    <n v="0"/>
    <n v="0"/>
    <n v="0"/>
    <n v="0"/>
    <n v="206"/>
    <n v="8034.74"/>
    <n v="0"/>
    <n v="0"/>
    <n v="0"/>
    <n v="0"/>
    <n v="370.87200000000001"/>
    <n v="0"/>
    <n v="0"/>
    <n v="90"/>
    <n v="90"/>
    <n v="41.612000000000002"/>
    <n v="1630"/>
    <n v="30701.64"/>
    <n v="381.38799999999998"/>
    <n v="0"/>
  </r>
  <r>
    <x v="8"/>
    <s v="220 Arya Tub 20 T (Blue)"/>
    <s v="Tub"/>
    <s v="Finished Good"/>
    <s v="Pcs."/>
    <n v="750"/>
    <n v="817"/>
    <n v="233"/>
    <n v="561.49"/>
    <n v="20959.310000000001"/>
    <n v="0"/>
    <n v="0"/>
    <n v="515"/>
    <n v="44865.32"/>
    <n v="469"/>
    <n v="63574.79"/>
    <n v="0"/>
    <n v="0"/>
    <n v="0"/>
    <n v="0"/>
    <n v="190.36099999999999"/>
    <n v="386.25"/>
    <n v="64.847512500000008"/>
    <n v="0"/>
    <n v="451.09751249999999"/>
    <n v="383.173"/>
    <n v="279"/>
    <n v="24350.39"/>
    <n v="629.4145125"/>
    <n v="0"/>
  </r>
  <r>
    <x v="8"/>
    <s v="220 Arya Tub 20 T (M.baize)"/>
    <s v="Tub"/>
    <s v="Finished Good"/>
    <s v="Pcs."/>
    <n v="750"/>
    <n v="817"/>
    <n v="53"/>
    <n v="433.83"/>
    <n v="3487.4"/>
    <n v="0"/>
    <n v="0"/>
    <n v="201"/>
    <n v="17407.22"/>
    <n v="127"/>
    <n v="17770.169999999998"/>
    <n v="0"/>
    <n v="0"/>
    <n v="0"/>
    <n v="0"/>
    <n v="43.301000000000002"/>
    <n v="150.75"/>
    <n v="25.309417500000006"/>
    <n v="90"/>
    <n v="266.0594175"/>
    <n v="103.759"/>
    <n v="127"/>
    <n v="10998.59"/>
    <n v="596.13041750000002"/>
    <n v="0"/>
  </r>
  <r>
    <x v="8"/>
    <s v="220 Arya Tub 20 T (M.white)"/>
    <s v="Tub"/>
    <s v="Finished Good"/>
    <s v="Pcs."/>
    <n v="750"/>
    <n v="817"/>
    <n v="11"/>
    <n v="234.29"/>
    <n v="742.83"/>
    <n v="0"/>
    <n v="0"/>
    <n v="195"/>
    <n v="16695.009999999998"/>
    <n v="43"/>
    <n v="6119.33"/>
    <n v="0"/>
    <n v="0"/>
    <n v="0"/>
    <n v="0"/>
    <n v="8.9870000000000001"/>
    <n v="146.25"/>
    <n v="24.553912500000003"/>
    <n v="0"/>
    <n v="170.8039125"/>
    <n v="35.131"/>
    <n v="163"/>
    <n v="13955.31"/>
    <n v="369.96291250000002"/>
    <n v="0"/>
  </r>
  <r>
    <x v="8"/>
    <s v="220 Arya Tub 20 T (orange)"/>
    <s v="Tub"/>
    <s v="Finished Good"/>
    <s v="Pcs."/>
    <n v="750"/>
    <n v="817"/>
    <n v="26"/>
    <n v="65.05"/>
    <n v="1967.94"/>
    <n v="0"/>
    <n v="0"/>
    <n v="302"/>
    <n v="26034.75"/>
    <n v="80"/>
    <n v="10064"/>
    <n v="0"/>
    <n v="0"/>
    <n v="0"/>
    <n v="0"/>
    <n v="21.242000000000001"/>
    <n v="226.5"/>
    <n v="38.027085"/>
    <n v="0"/>
    <n v="264.527085"/>
    <n v="65.36"/>
    <n v="248"/>
    <n v="21172.77"/>
    <n v="264.217085"/>
    <n v="0"/>
  </r>
  <r>
    <x v="8"/>
    <s v="220 Arya Tub 20 T (pink)"/>
    <s v="Tub"/>
    <s v="Finished Good"/>
    <s v="Pcs."/>
    <n v="750"/>
    <n v="817"/>
    <n v="288"/>
    <n v="234.85"/>
    <n v="24147.15"/>
    <n v="0"/>
    <n v="0"/>
    <n v="209"/>
    <n v="17797.71"/>
    <n v="190"/>
    <n v="25372.3"/>
    <n v="0"/>
    <n v="0"/>
    <n v="0"/>
    <n v="0"/>
    <n v="235.29599999999999"/>
    <n v="156.75"/>
    <n v="26.316757500000005"/>
    <n v="0"/>
    <n v="183.06675749999999"/>
    <n v="155.22999999999999"/>
    <n v="307"/>
    <n v="25942.6"/>
    <n v="262.6867575"/>
    <n v="0"/>
  </r>
  <r>
    <x v="8"/>
    <s v="220 Arya Tub 20 T (silver)"/>
    <s v="Tub"/>
    <s v="Finished Good"/>
    <s v="Pcs."/>
    <n v="750"/>
    <n v="817"/>
    <n v="220"/>
    <n v="260.08999999999997"/>
    <n v="18948.93"/>
    <n v="0"/>
    <n v="0"/>
    <n v="0"/>
    <n v="0"/>
    <n v="122"/>
    <n v="17058.62"/>
    <n v="0"/>
    <n v="0"/>
    <n v="0"/>
    <n v="0"/>
    <n v="179.74"/>
    <n v="0"/>
    <n v="0"/>
    <n v="70"/>
    <n v="70"/>
    <n v="99.674000000000007"/>
    <n v="98"/>
    <n v="8440.89"/>
    <n v="230.41599999999997"/>
    <n v="0"/>
  </r>
  <r>
    <x v="8"/>
    <s v="225 NO. Durga ( BLUE)"/>
    <s v="Tub"/>
    <s v="Finished Good"/>
    <s v="Pcs."/>
    <n v="905"/>
    <n v="986"/>
    <n v="55"/>
    <n v="1226.24"/>
    <n v="4028.75"/>
    <n v="0"/>
    <n v="0"/>
    <n v="515"/>
    <n v="49315.76"/>
    <n v="233"/>
    <n v="36955.839999999997"/>
    <n v="0"/>
    <n v="0"/>
    <n v="0"/>
    <n v="0"/>
    <n v="54.23"/>
    <n v="466.07499999999999"/>
    <n v="78.249331749999996"/>
    <n v="0"/>
    <n v="544.32433174999994"/>
    <n v="229.738"/>
    <n v="337"/>
    <n v="31538.76"/>
    <n v="1540.8263317499998"/>
    <n v="0"/>
  </r>
  <r>
    <x v="8"/>
    <s v="225 NO. Durga ( M. WHITE)"/>
    <s v="Tub"/>
    <s v="Finished Good"/>
    <s v="Pcs."/>
    <n v="905"/>
    <n v="986"/>
    <n v="164"/>
    <n v="131.13999999999999"/>
    <n v="11837.52"/>
    <n v="0"/>
    <n v="0"/>
    <n v="70"/>
    <n v="6344.72"/>
    <n v="10"/>
    <n v="1608.8"/>
    <n v="0"/>
    <n v="0"/>
    <n v="0"/>
    <n v="0"/>
    <n v="161.70400000000001"/>
    <n v="63.35"/>
    <n v="10.635831500000002"/>
    <n v="0"/>
    <n v="73.985831500000003"/>
    <n v="9.86"/>
    <n v="224"/>
    <n v="17405.22"/>
    <n v="195.26583149999999"/>
    <n v="0"/>
  </r>
  <r>
    <x v="8"/>
    <s v="225 NO. Durga ( ORG)"/>
    <s v="Tub"/>
    <s v="Finished Good"/>
    <s v="Pcs."/>
    <n v="905"/>
    <n v="986"/>
    <n v="27"/>
    <n v="709.37"/>
    <n v="1848.69"/>
    <n v="0"/>
    <n v="0"/>
    <n v="300"/>
    <n v="27595.27"/>
    <n v="8"/>
    <n v="1384.96"/>
    <n v="0"/>
    <n v="0"/>
    <n v="0"/>
    <n v="0"/>
    <n v="26.622"/>
    <n v="271.5"/>
    <n v="45.582135000000008"/>
    <n v="0"/>
    <n v="317.08213499999999"/>
    <n v="7.8879999999999999"/>
    <n v="319"/>
    <n v="28723.62"/>
    <n v="1018.564135"/>
    <n v="0"/>
  </r>
  <r>
    <x v="8"/>
    <s v="225 NO. Durga ( PINK )"/>
    <s v="Tub"/>
    <s v="Finished Good"/>
    <s v="Pcs."/>
    <n v="905"/>
    <n v="986"/>
    <n v="52"/>
    <n v="572.98"/>
    <n v="3660.28"/>
    <n v="0"/>
    <n v="0"/>
    <n v="265"/>
    <n v="24374.31"/>
    <n v="76"/>
    <n v="12133.1"/>
    <n v="0"/>
    <n v="0"/>
    <n v="0"/>
    <n v="0"/>
    <n v="51.271999999999998"/>
    <n v="239.82499999999999"/>
    <n v="40.264219250000004"/>
    <n v="0"/>
    <n v="280.08921924999999"/>
    <n v="74.936000000000007"/>
    <n v="241"/>
    <n v="21768"/>
    <n v="778.13321925000002"/>
    <n v="0"/>
  </r>
  <r>
    <x v="8"/>
    <s v="225 NO. Durga ( SIL )"/>
    <s v="Tub"/>
    <s v="Finished Good"/>
    <s v="Pcs."/>
    <n v="905"/>
    <n v="986"/>
    <n v="168"/>
    <n v="420.22"/>
    <n v="12290.88"/>
    <n v="0"/>
    <n v="0"/>
    <n v="115"/>
    <n v="10863.58"/>
    <n v="130"/>
    <n v="20527.400000000001"/>
    <n v="0"/>
    <n v="0"/>
    <n v="0"/>
    <n v="0"/>
    <n v="165.648"/>
    <n v="104.075"/>
    <n v="17.473151750000003"/>
    <n v="50"/>
    <n v="171.54815174999999"/>
    <n v="128.18"/>
    <n v="153"/>
    <n v="12518.13"/>
    <n v="463.58815175000001"/>
    <n v="0"/>
  </r>
  <r>
    <x v="8"/>
    <s v="225 NO. Durga (M.Beize)"/>
    <s v="Tub"/>
    <s v="Finished Good"/>
    <s v="Pcs."/>
    <n v="905"/>
    <n v="986"/>
    <n v="107"/>
    <n v="247.12"/>
    <n v="7811"/>
    <n v="0"/>
    <n v="0"/>
    <n v="166"/>
    <n v="15759.99"/>
    <n v="14"/>
    <n v="2301.2800000000002"/>
    <n v="0"/>
    <n v="0"/>
    <n v="0"/>
    <n v="0"/>
    <n v="105.502"/>
    <n v="150.22999999999999"/>
    <n v="25.222114700000002"/>
    <n v="0"/>
    <n v="175.45211469999998"/>
    <n v="13.804"/>
    <n v="259"/>
    <n v="22362.22"/>
    <n v="408.76811470000001"/>
    <n v="0"/>
  </r>
  <r>
    <x v="8"/>
    <s v="22MM CAP W. ROATATING HOOK"/>
    <s v="Housekeeping"/>
    <s v="Finished Good"/>
    <s v="Pcs."/>
    <n v="52"/>
    <n v="57"/>
    <n v="-1105"/>
    <n v="642.6"/>
    <n v="-1812.39"/>
    <n v="0"/>
    <n v="0"/>
    <n v="0"/>
    <n v="0"/>
    <n v="0"/>
    <n v="0"/>
    <n v="624"/>
    <n v="105.30624000000002"/>
    <n v="729.30624"/>
    <n v="0"/>
    <n v="-62.984999999999999"/>
    <n v="0"/>
    <n v="0"/>
    <n v="0"/>
    <n v="0"/>
    <n v="0"/>
    <n v="-1729"/>
    <n v="-1812.39"/>
    <n v="642.6"/>
    <n v="0"/>
  </r>
  <r>
    <x v="8"/>
    <s v="230 Vijaya Tub 30 T (Blue)"/>
    <s v="Tub"/>
    <s v="Finished Good"/>
    <s v="Pcs."/>
    <n v="1010"/>
    <n v="1101"/>
    <n v="99"/>
    <n v="241.7"/>
    <n v="8812.98"/>
    <n v="0"/>
    <n v="0"/>
    <n v="313"/>
    <n v="37554.9"/>
    <n v="170"/>
    <n v="30450.799999999999"/>
    <n v="0"/>
    <n v="0"/>
    <n v="0"/>
    <n v="0"/>
    <n v="108.999"/>
    <n v="316.13"/>
    <n v="53.075065700000003"/>
    <n v="0"/>
    <n v="369.20506569999998"/>
    <n v="187.17"/>
    <n v="242"/>
    <n v="28543.97"/>
    <n v="423.73506570000006"/>
    <n v="0"/>
  </r>
  <r>
    <x v="8"/>
    <s v="230 Vijaya Tub 30 T (M.baize)"/>
    <s v="Tub"/>
    <s v="Finished Good"/>
    <s v="Pcs."/>
    <n v="1010"/>
    <n v="1101"/>
    <n v="220"/>
    <n v="245.6"/>
    <n v="19067.400000000001"/>
    <n v="0"/>
    <n v="0"/>
    <n v="44"/>
    <n v="5145.49"/>
    <n v="14"/>
    <n v="2601.96"/>
    <n v="0"/>
    <n v="0"/>
    <n v="0"/>
    <n v="0"/>
    <n v="242.22"/>
    <n v="44.44"/>
    <n v="7.4610316000000001"/>
    <n v="0"/>
    <n v="51.901031599999996"/>
    <n v="15.414"/>
    <n v="250"/>
    <n v="22978.53"/>
    <n v="282.08703159999999"/>
    <n v="0"/>
  </r>
  <r>
    <x v="8"/>
    <s v="230 Vijaya Tub 30 T (M.white)"/>
    <s v="Tub"/>
    <s v="Finished Good"/>
    <s v="Pcs."/>
    <n v="1010"/>
    <n v="1101"/>
    <n v="153"/>
    <n v="93.34"/>
    <n v="13875.57"/>
    <n v="0"/>
    <n v="0"/>
    <n v="0"/>
    <n v="0"/>
    <n v="70"/>
    <n v="12845.2"/>
    <n v="0"/>
    <n v="0"/>
    <n v="0"/>
    <n v="0"/>
    <n v="168.453"/>
    <n v="0"/>
    <n v="0"/>
    <n v="160"/>
    <n v="160"/>
    <n v="77.069999999999993"/>
    <n v="83"/>
    <n v="7527.27"/>
    <n v="176.27"/>
    <n v="0"/>
  </r>
  <r>
    <x v="8"/>
    <s v="230 Vijaya Tub 30 T (orange)"/>
    <s v="Tub"/>
    <s v="Finished Good"/>
    <s v="Pcs."/>
    <n v="1010"/>
    <n v="1101"/>
    <n v="122"/>
    <n v="108.84"/>
    <n v="10528.6"/>
    <n v="0"/>
    <n v="0"/>
    <n v="165"/>
    <n v="18615.41"/>
    <n v="130"/>
    <n v="23158.400000000001"/>
    <n v="0"/>
    <n v="0"/>
    <n v="0"/>
    <n v="0"/>
    <n v="134.322"/>
    <n v="166.65"/>
    <n v="27.978868500000004"/>
    <n v="0"/>
    <n v="194.62886850000001"/>
    <n v="143.13"/>
    <n v="157"/>
    <n v="17036.5"/>
    <n v="160.33886849999999"/>
    <n v="0"/>
  </r>
  <r>
    <x v="8"/>
    <s v="230 Vijaya Tub 30 T (pink)"/>
    <s v="Tub"/>
    <s v="Finished Good"/>
    <s v="Pcs."/>
    <n v="1010"/>
    <n v="1101"/>
    <n v="174"/>
    <n v="212.69"/>
    <n v="14643.84"/>
    <n v="0"/>
    <n v="0"/>
    <n v="150"/>
    <n v="16972.150000000001"/>
    <n v="118"/>
    <n v="20756.560000000001"/>
    <n v="0"/>
    <n v="0"/>
    <n v="0"/>
    <n v="0"/>
    <n v="191.57400000000001"/>
    <n v="151.5"/>
    <n v="25.435334999999998"/>
    <n v="0"/>
    <n v="176.93533500000001"/>
    <n v="129.91800000000001"/>
    <n v="206"/>
    <n v="20905.560000000001"/>
    <n v="259.707335"/>
    <n v="0"/>
  </r>
  <r>
    <x v="8"/>
    <s v="230 Vijaya Tub 30 T (silver)"/>
    <s v="Tub"/>
    <s v="Finished Good"/>
    <s v="Pcs."/>
    <n v="1010"/>
    <n v="1101"/>
    <n v="211"/>
    <n v="230.95"/>
    <n v="17550.98"/>
    <n v="0"/>
    <n v="0"/>
    <n v="0"/>
    <n v="0"/>
    <n v="100"/>
    <n v="18265.599999999999"/>
    <n v="0"/>
    <n v="0"/>
    <n v="0"/>
    <n v="0"/>
    <n v="232.31100000000001"/>
    <n v="0"/>
    <n v="0"/>
    <n v="0"/>
    <n v="0"/>
    <n v="110.1"/>
    <n v="111"/>
    <n v="9232.98"/>
    <n v="120.85"/>
    <n v="0"/>
  </r>
  <r>
    <x v="8"/>
    <s v="270 Girija Tub 70 Ltr  (Blue)"/>
    <s v="Tub"/>
    <s v="Finished Good"/>
    <s v="Pcs."/>
    <n v="2000"/>
    <n v="2180"/>
    <n v="1115"/>
    <n v="2603.14"/>
    <n v="225541.28"/>
    <n v="0"/>
    <n v="0"/>
    <n v="0"/>
    <n v="0"/>
    <n v="138"/>
    <n v="46707.11"/>
    <n v="0"/>
    <n v="0"/>
    <n v="0"/>
    <n v="0"/>
    <n v="2430.6999999999998"/>
    <n v="0"/>
    <n v="0"/>
    <n v="0"/>
    <n v="0"/>
    <n v="300.83999999999997"/>
    <n v="977"/>
    <n v="197316.47"/>
    <n v="2302.2999999999997"/>
    <n v="0"/>
  </r>
  <r>
    <x v="8"/>
    <s v="270 Girija Tub 70 Ltr (orange)"/>
    <s v="Tub"/>
    <s v="Finished Good"/>
    <s v="Pcs."/>
    <n v="2000"/>
    <n v="2180"/>
    <n v="478"/>
    <n v="1335.62"/>
    <n v="98532.11"/>
    <n v="0"/>
    <n v="0"/>
    <n v="0"/>
    <n v="0"/>
    <n v="110"/>
    <n v="36628.050000000003"/>
    <n v="0"/>
    <n v="0"/>
    <n v="0"/>
    <n v="0"/>
    <n v="1042.04"/>
    <n v="0"/>
    <n v="0"/>
    <n v="0"/>
    <n v="0"/>
    <n v="239.8"/>
    <n v="368"/>
    <n v="75887.509999999995"/>
    <n v="1095.82"/>
    <n v="0"/>
  </r>
  <r>
    <x v="8"/>
    <s v="270 Girija Tub 70 Ltr (pink)"/>
    <s v="Tub"/>
    <s v="Finished Good"/>
    <s v="Pcs."/>
    <n v="2000"/>
    <n v="2180"/>
    <n v="450"/>
    <n v="1939.68"/>
    <n v="111894.35"/>
    <n v="0"/>
    <n v="0"/>
    <n v="0"/>
    <n v="0"/>
    <n v="122"/>
    <n v="41405.589999999997"/>
    <n v="0"/>
    <n v="0"/>
    <n v="0"/>
    <n v="0"/>
    <n v="981"/>
    <n v="0"/>
    <n v="0"/>
    <n v="0"/>
    <n v="0"/>
    <n v="265.95999999999998"/>
    <n v="328"/>
    <n v="81346.77"/>
    <n v="1673.72"/>
    <n v="0"/>
  </r>
  <r>
    <x v="8"/>
    <s v="270 Girija Tub 70 Ltr (scrap)"/>
    <s v="Tub"/>
    <s v="Trading"/>
    <s v="Pcs."/>
    <m/>
    <n v="0"/>
    <n v="47"/>
    <n v="2.12"/>
    <n v="0"/>
    <n v="0"/>
    <n v="0"/>
    <n v="0"/>
    <n v="0"/>
    <n v="0"/>
    <n v="0"/>
    <n v="0"/>
    <n v="0"/>
    <n v="0"/>
    <n v="0"/>
    <n v="0"/>
    <n v="0"/>
    <n v="0"/>
    <n v="0"/>
    <n v="0"/>
    <n v="0"/>
    <n v="47"/>
    <n v="0"/>
    <n v="2.12"/>
    <n v="0"/>
  </r>
  <r>
    <x v="8"/>
    <s v="3.5 Ltr Bkt Only Handle (orange)"/>
    <s v="Component"/>
    <s v="Trading"/>
    <s v="Pcs."/>
    <m/>
    <n v="0"/>
    <n v="634"/>
    <n v="3.7"/>
    <n v="2173.62"/>
    <n v="0"/>
    <n v="0"/>
    <n v="0"/>
    <n v="0"/>
    <n v="0"/>
    <n v="0"/>
    <n v="620"/>
    <n v="104.63120000000001"/>
    <n v="724.63120000000004"/>
    <n v="2126.6"/>
    <n v="0"/>
    <n v="0"/>
    <n v="0"/>
    <n v="0"/>
    <n v="0"/>
    <n v="0"/>
    <n v="14"/>
    <n v="49.86"/>
    <n v="3.7"/>
    <n v="0"/>
  </r>
  <r>
    <x v="8"/>
    <s v="3.5 Ltr Bkt Only Handle Baby Pink"/>
    <s v="Component"/>
    <s v="Trading"/>
    <s v="Pcs."/>
    <m/>
    <n v="0"/>
    <n v="884"/>
    <n v="0"/>
    <n v="3202.7"/>
    <n v="0"/>
    <n v="0"/>
    <n v="0"/>
    <n v="0"/>
    <n v="0"/>
    <n v="0"/>
    <n v="812"/>
    <n v="137.03312000000003"/>
    <n v="949.03312000000005"/>
    <n v="2955.68"/>
    <n v="0"/>
    <n v="0"/>
    <n v="0"/>
    <n v="0"/>
    <n v="0"/>
    <n v="0"/>
    <n v="72"/>
    <n v="250.21"/>
    <n v="0"/>
    <n v="0"/>
  </r>
  <r>
    <x v="8"/>
    <s v="3.5 Ltr Bkt Only Handle(M.baize)"/>
    <s v="Component"/>
    <s v="Trading"/>
    <s v="Pcs."/>
    <m/>
    <n v="0"/>
    <n v="555"/>
    <n v="19.46"/>
    <n v="1943.49"/>
    <n v="0"/>
    <n v="0"/>
    <n v="0"/>
    <n v="0"/>
    <n v="0"/>
    <n v="0"/>
    <n v="540"/>
    <n v="91.130400000000009"/>
    <n v="631.13040000000001"/>
    <n v="1895.4"/>
    <n v="0"/>
    <n v="0"/>
    <n v="0"/>
    <n v="0"/>
    <n v="0"/>
    <n v="0"/>
    <n v="15"/>
    <n v="50.79"/>
    <n v="19.46"/>
    <n v="0"/>
  </r>
  <r>
    <x v="8"/>
    <s v="3.5 Ltr Bkt Only Handle(M.white)"/>
    <s v="Component"/>
    <s v="Trading"/>
    <s v="Pcs."/>
    <m/>
    <n v="0"/>
    <n v="752"/>
    <n v="41.99"/>
    <n v="2640.04"/>
    <n v="0"/>
    <n v="0"/>
    <n v="0"/>
    <n v="0"/>
    <n v="0"/>
    <n v="0"/>
    <n v="500"/>
    <n v="84.38"/>
    <n v="584.38"/>
    <n v="1755"/>
    <n v="0"/>
    <n v="0"/>
    <n v="0"/>
    <n v="0"/>
    <n v="0"/>
    <n v="0"/>
    <n v="252"/>
    <n v="887.33"/>
    <n v="41.99"/>
    <n v="0"/>
  </r>
  <r>
    <x v="8"/>
    <s v="3.5 Ltr Bkt Only Handle(silver)"/>
    <s v="Component"/>
    <s v="Trading"/>
    <s v="Pcs."/>
    <m/>
    <n v="0"/>
    <n v="759"/>
    <n v="19.59"/>
    <n v="2612.5"/>
    <n v="0"/>
    <n v="0"/>
    <n v="0"/>
    <n v="0"/>
    <n v="0"/>
    <n v="0"/>
    <n v="525"/>
    <n v="88.599000000000018"/>
    <n v="613.59900000000005"/>
    <n v="1800.75"/>
    <n v="0"/>
    <n v="0"/>
    <n v="0"/>
    <n v="0"/>
    <n v="0"/>
    <n v="0"/>
    <n v="234"/>
    <n v="813.03"/>
    <n v="19.59"/>
    <n v="0"/>
  </r>
  <r>
    <x v="8"/>
    <s v="3.5ltr Bkt only Handle Baby Blue"/>
    <s v="Component"/>
    <s v="Trading"/>
    <s v="Pcs."/>
    <m/>
    <n v="0"/>
    <n v="1349"/>
    <n v="27.27"/>
    <n v="4780.4399999999996"/>
    <n v="0"/>
    <n v="0"/>
    <n v="0"/>
    <n v="0"/>
    <n v="0"/>
    <n v="0"/>
    <n v="1110"/>
    <n v="187.3236"/>
    <n v="1297.3235999999999"/>
    <n v="3940.5"/>
    <n v="0"/>
    <n v="0"/>
    <n v="0"/>
    <n v="0"/>
    <n v="0"/>
    <n v="0"/>
    <n v="239"/>
    <n v="836.21"/>
    <n v="27.27"/>
    <n v="0"/>
  </r>
  <r>
    <x v="8"/>
    <s v="3015 MINI CONSTRO 15C (B)"/>
    <s v="Ghamela"/>
    <s v="Finished Good"/>
    <s v="Pcs."/>
    <n v="360"/>
    <n v="392"/>
    <n v="579"/>
    <n v="187.53"/>
    <n v="22621.35"/>
    <n v="0"/>
    <n v="0"/>
    <n v="397"/>
    <n v="15723.41"/>
    <n v="535"/>
    <n v="32981.86"/>
    <n v="0"/>
    <n v="0"/>
    <n v="0"/>
    <n v="0"/>
    <n v="226.96799999999999"/>
    <n v="142.91999999999999"/>
    <n v="23.994838800000004"/>
    <n v="0"/>
    <n v="166.91483879999998"/>
    <n v="209.72"/>
    <n v="441"/>
    <n v="17442.580000000002"/>
    <n v="144.72483879999996"/>
    <n v="0"/>
  </r>
  <r>
    <x v="8"/>
    <s v="3015 MINI CONSTRO 15C (O)"/>
    <s v="Ghamela"/>
    <s v="Finished Good"/>
    <s v="Pcs."/>
    <n v="360"/>
    <n v="392"/>
    <n v="150"/>
    <n v="200.34"/>
    <n v="3925.8"/>
    <n v="0"/>
    <n v="0"/>
    <n v="4879"/>
    <n v="191429.04"/>
    <n v="4545"/>
    <n v="261971.1"/>
    <n v="0"/>
    <n v="0"/>
    <n v="0"/>
    <n v="0"/>
    <n v="58.8"/>
    <n v="1756.44"/>
    <n v="294.88871160000002"/>
    <n v="0"/>
    <n v="2051.3287116000001"/>
    <n v="1781.64"/>
    <n v="484"/>
    <n v="19062.169999999998"/>
    <n v="470.02871160000018"/>
    <n v="0"/>
  </r>
  <r>
    <x v="8"/>
    <s v="3015 MINI CONSTRO 15C (P)"/>
    <s v="Ghamela"/>
    <s v="Finished Good"/>
    <s v="Pcs."/>
    <n v="360"/>
    <n v="392"/>
    <n v="522"/>
    <n v="232.44"/>
    <n v="20975.88"/>
    <n v="0"/>
    <n v="0"/>
    <n v="0"/>
    <n v="0"/>
    <n v="168"/>
    <n v="10116.959999999999"/>
    <n v="0"/>
    <n v="0"/>
    <n v="0"/>
    <n v="0"/>
    <n v="204.624"/>
    <n v="0"/>
    <n v="0"/>
    <n v="60"/>
    <n v="60"/>
    <n v="65.855999999999995"/>
    <n v="354"/>
    <n v="14075.62"/>
    <n v="226.584"/>
    <n v="0"/>
  </r>
  <r>
    <x v="8"/>
    <s v="3017 PAVANPUTRA-17C (B)"/>
    <s v="Ghamela"/>
    <s v="Finished Good"/>
    <s v="Pcs."/>
    <n v="500"/>
    <n v="545"/>
    <n v="763"/>
    <n v="309.11"/>
    <n v="35495.9"/>
    <n v="0"/>
    <n v="0"/>
    <n v="198"/>
    <n v="11097.69"/>
    <n v="287"/>
    <n v="26089.59"/>
    <n v="0"/>
    <n v="0"/>
    <n v="0"/>
    <n v="0"/>
    <n v="415.83499999999998"/>
    <n v="99"/>
    <n v="16.621110000000002"/>
    <n v="0"/>
    <n v="115.62111"/>
    <n v="156.41499999999999"/>
    <n v="674"/>
    <n v="34122.67"/>
    <n v="268.31610999999998"/>
    <n v="0"/>
  </r>
  <r>
    <x v="8"/>
    <s v="3017 PAVANPUTRA-17C (O)"/>
    <s v="Ghamela"/>
    <s v="Finished Good"/>
    <s v="Pcs."/>
    <n v="500"/>
    <n v="545"/>
    <n v="-13"/>
    <n v="108.38"/>
    <n v="373.07"/>
    <n v="0"/>
    <n v="0"/>
    <n v="4297"/>
    <n v="239004.61"/>
    <n v="3483"/>
    <n v="272451.51"/>
    <n v="0"/>
    <n v="0"/>
    <n v="0"/>
    <n v="0"/>
    <n v="-7.085"/>
    <n v="2148.5"/>
    <n v="360.71166500000004"/>
    <n v="0"/>
    <n v="2509.2116649999998"/>
    <n v="1898.2349999999999"/>
    <n v="801"/>
    <n v="44425.55"/>
    <n v="719.35666500000002"/>
    <n v="0"/>
  </r>
  <r>
    <x v="8"/>
    <s v="3017 PAVANPUTRA-17C (P)"/>
    <s v="Ghamela"/>
    <s v="Finished Good"/>
    <s v="Pcs."/>
    <m/>
    <m/>
    <m/>
    <n v="20.84"/>
    <m/>
    <m/>
    <m/>
    <m/>
    <m/>
    <m/>
    <m/>
    <m/>
    <m/>
    <n v="0"/>
    <m/>
    <n v="0"/>
    <n v="0"/>
    <n v="0"/>
    <n v="0"/>
    <n v="0"/>
    <n v="0"/>
    <m/>
    <m/>
    <n v="20.84"/>
    <n v="0"/>
  </r>
  <r>
    <x v="8"/>
    <s v="308 Jerry 8 No.(Blue)"/>
    <s v="Tub"/>
    <s v="Finished Good"/>
    <s v="Pcs."/>
    <n v="85"/>
    <n v="93"/>
    <n v="613"/>
    <n v="74.7"/>
    <n v="78.23"/>
    <n v="0"/>
    <n v="0"/>
    <n v="0"/>
    <n v="0"/>
    <n v="124"/>
    <n v="2549.8000000000002"/>
    <n v="0"/>
    <n v="0"/>
    <n v="0"/>
    <n v="0"/>
    <n v="57.009"/>
    <n v="0"/>
    <n v="0"/>
    <n v="0"/>
    <n v="0"/>
    <n v="11.532"/>
    <n v="489"/>
    <n v="-2471.5700000000002"/>
    <n v="63.168000000000006"/>
    <n v="0"/>
  </r>
  <r>
    <x v="8"/>
    <s v="308 Jerry 8 No.(M.Baize)"/>
    <s v="Tub"/>
    <s v="Finished Good"/>
    <s v="Pcs."/>
    <n v="85"/>
    <n v="93"/>
    <n v="668"/>
    <n v="12.46"/>
    <n v="18518.5"/>
    <n v="0"/>
    <n v="0"/>
    <n v="0"/>
    <n v="0"/>
    <n v="0"/>
    <n v="0"/>
    <n v="0"/>
    <n v="0"/>
    <n v="0"/>
    <n v="0"/>
    <n v="62.124000000000002"/>
    <n v="0"/>
    <n v="0"/>
    <n v="0"/>
    <n v="0"/>
    <n v="0"/>
    <n v="668"/>
    <n v="18518.5"/>
    <n v="12.46"/>
    <n v="0"/>
  </r>
  <r>
    <x v="8"/>
    <s v="308 Jerry 8 No.(M.white)"/>
    <s v="Tub"/>
    <s v="Finished Good"/>
    <s v="Pcs."/>
    <n v="85"/>
    <n v="93"/>
    <n v="2040"/>
    <n v="72.010000000000005"/>
    <n v="56512.800000000003"/>
    <n v="0"/>
    <n v="0"/>
    <n v="0"/>
    <n v="0"/>
    <n v="0"/>
    <n v="0"/>
    <n v="0"/>
    <n v="0"/>
    <n v="0"/>
    <n v="0"/>
    <n v="189.72"/>
    <n v="0"/>
    <n v="0"/>
    <n v="0"/>
    <n v="0"/>
    <n v="0"/>
    <n v="2040"/>
    <n v="56512.800000000003"/>
    <n v="72.010000000000005"/>
    <n v="0"/>
  </r>
  <r>
    <x v="8"/>
    <s v="308 Jerry 8 No.(Orange)"/>
    <s v="Tub"/>
    <s v="Finished Good"/>
    <s v="Pcs."/>
    <n v="85"/>
    <n v="93"/>
    <n v="239"/>
    <n v="89.03"/>
    <n v="-1514.87"/>
    <n v="0"/>
    <n v="0"/>
    <n v="0"/>
    <n v="0"/>
    <n v="0"/>
    <n v="0"/>
    <n v="0"/>
    <n v="0"/>
    <n v="0"/>
    <n v="0"/>
    <n v="22.227"/>
    <n v="0"/>
    <n v="0"/>
    <n v="10"/>
    <n v="10"/>
    <n v="0"/>
    <n v="239"/>
    <n v="-1514.87"/>
    <n v="99.03"/>
    <n v="0"/>
  </r>
  <r>
    <x v="8"/>
    <s v="308 Jerry 8 No.(Pink)"/>
    <s v="Tub"/>
    <s v="Finished Good"/>
    <s v="Pcs."/>
    <n v="85"/>
    <n v="93"/>
    <n v="313"/>
    <n v="17.95"/>
    <n v="-1557.64"/>
    <n v="0"/>
    <n v="0"/>
    <n v="0"/>
    <n v="0"/>
    <n v="100"/>
    <n v="2008"/>
    <n v="0"/>
    <n v="0"/>
    <n v="0"/>
    <n v="0"/>
    <n v="29.109000000000002"/>
    <n v="0"/>
    <n v="0"/>
    <n v="10"/>
    <n v="10"/>
    <n v="9.3000000000000007"/>
    <n v="213"/>
    <n v="-3565.64"/>
    <n v="18.649999999999999"/>
    <n v="0"/>
  </r>
  <r>
    <x v="8"/>
    <s v="308 Jerry 8 No.(Silver)"/>
    <s v="Tub"/>
    <s v="Finished Good"/>
    <s v="Pcs."/>
    <n v="85"/>
    <n v="93"/>
    <n v="619"/>
    <n v="10.72"/>
    <n v="17022.5"/>
    <n v="0"/>
    <n v="0"/>
    <n v="0"/>
    <n v="0"/>
    <n v="100"/>
    <n v="2008"/>
    <n v="0"/>
    <n v="0"/>
    <n v="0"/>
    <n v="0"/>
    <n v="57.567"/>
    <n v="0"/>
    <n v="0"/>
    <n v="0"/>
    <n v="0"/>
    <n v="9.3000000000000007"/>
    <n v="519"/>
    <n v="15014.5"/>
    <n v="1.42"/>
    <n v="0"/>
  </r>
  <r>
    <x v="8"/>
    <s v="310 Tom 10 No.(Blue)"/>
    <s v="Tub"/>
    <s v="Finished Good"/>
    <s v="Pcs."/>
    <n v="160"/>
    <n v="174"/>
    <n v="165"/>
    <n v="101.55"/>
    <n v="2164.8000000000002"/>
    <n v="0"/>
    <n v="0"/>
    <n v="980"/>
    <n v="16776.2"/>
    <n v="100"/>
    <n v="3212"/>
    <n v="0"/>
    <n v="0"/>
    <n v="0"/>
    <n v="0"/>
    <n v="28.71"/>
    <n v="156.80000000000001"/>
    <n v="26.325152000000003"/>
    <n v="0"/>
    <n v="183.12515200000001"/>
    <n v="17.399999999999999"/>
    <n v="1045"/>
    <n v="17629"/>
    <n v="267.27515200000005"/>
    <n v="0"/>
  </r>
  <r>
    <x v="8"/>
    <s v="310 Tom 10 No.(M.Baize)"/>
    <s v="Tub"/>
    <s v="Finished Good"/>
    <s v="Pcs."/>
    <n v="160"/>
    <n v="174"/>
    <n v="254"/>
    <n v="109.67"/>
    <n v="8382"/>
    <n v="0"/>
    <n v="0"/>
    <n v="225"/>
    <n v="3892.64"/>
    <n v="0"/>
    <n v="0"/>
    <n v="0"/>
    <n v="0"/>
    <n v="0"/>
    <n v="0"/>
    <n v="44.195999999999998"/>
    <n v="36"/>
    <n v="6.0440399999999999"/>
    <n v="0"/>
    <n v="42.044040000000003"/>
    <n v="0"/>
    <n v="479"/>
    <n v="12274.64"/>
    <n v="151.71404000000001"/>
    <n v="0"/>
  </r>
  <r>
    <x v="8"/>
    <s v="310 Tom 10 No.(M.white)"/>
    <s v="Tub"/>
    <s v="Finished Good"/>
    <s v="Pcs."/>
    <n v="160"/>
    <n v="174"/>
    <n v="370"/>
    <n v="23.51"/>
    <n v="12210"/>
    <n v="0"/>
    <n v="0"/>
    <n v="0"/>
    <n v="0"/>
    <n v="0"/>
    <n v="0"/>
    <n v="0"/>
    <n v="0"/>
    <n v="0"/>
    <n v="0"/>
    <n v="64.38"/>
    <n v="0"/>
    <n v="0"/>
    <n v="10"/>
    <n v="10"/>
    <n v="0"/>
    <n v="370"/>
    <n v="12210"/>
    <n v="33.510000000000005"/>
    <n v="0"/>
  </r>
  <r>
    <x v="8"/>
    <s v="310 Tom 10 No.(orange)"/>
    <s v="Tub"/>
    <s v="Finished Good"/>
    <s v="Pcs."/>
    <n v="160"/>
    <n v="174"/>
    <n v="176"/>
    <n v="209.76"/>
    <n v="5808"/>
    <n v="0"/>
    <n v="0"/>
    <n v="605"/>
    <n v="10415.43"/>
    <n v="150"/>
    <n v="5146.5"/>
    <n v="0"/>
    <n v="0"/>
    <n v="0"/>
    <n v="0"/>
    <n v="30.623999999999999"/>
    <n v="96.8"/>
    <n v="16.251752"/>
    <n v="10"/>
    <n v="123.05175199999999"/>
    <n v="26.1"/>
    <n v="631"/>
    <n v="11273.43"/>
    <n v="306.71175199999993"/>
    <n v="0"/>
  </r>
  <r>
    <x v="8"/>
    <s v="310 Tom 10 No.(Pink)"/>
    <s v="Tub"/>
    <s v="Finished Good"/>
    <s v="Pcs."/>
    <n v="160"/>
    <n v="174"/>
    <n v="246"/>
    <n v="70.290000000000006"/>
    <n v="3198"/>
    <n v="0"/>
    <n v="0"/>
    <n v="825"/>
    <n v="14010.37"/>
    <n v="212"/>
    <n v="7172.98"/>
    <n v="0"/>
    <n v="0"/>
    <n v="0"/>
    <n v="0"/>
    <n v="42.804000000000002"/>
    <n v="132"/>
    <n v="22.161480000000001"/>
    <n v="0"/>
    <n v="154.16148000000001"/>
    <n v="36.887999999999998"/>
    <n v="859"/>
    <n v="14407.11"/>
    <n v="187.56348"/>
    <n v="0"/>
  </r>
  <r>
    <x v="8"/>
    <s v="310 Tom 10 No.(Silver)"/>
    <s v="Tub"/>
    <s v="Finished Good"/>
    <s v="Pcs."/>
    <n v="160"/>
    <n v="174"/>
    <n v="367"/>
    <n v="90.99"/>
    <n v="5497.66"/>
    <n v="0"/>
    <n v="0"/>
    <n v="0"/>
    <n v="0"/>
    <n v="0"/>
    <n v="0"/>
    <n v="0"/>
    <n v="0"/>
    <n v="0"/>
    <n v="0"/>
    <n v="63.857999999999997"/>
    <n v="0"/>
    <n v="0"/>
    <n v="0"/>
    <n v="0"/>
    <n v="0"/>
    <n v="367"/>
    <n v="5497.66"/>
    <n v="90.99"/>
    <n v="0"/>
  </r>
  <r>
    <x v="8"/>
    <s v="312 Cheery 12 No.(Pink)"/>
    <s v="Tub"/>
    <s v="Finished Good"/>
    <s v="Pcs."/>
    <n v="228"/>
    <n v="248"/>
    <n v="199"/>
    <n v="59.22"/>
    <n v="3415.95"/>
    <n v="0"/>
    <n v="0"/>
    <n v="0"/>
    <n v="0"/>
    <n v="100"/>
    <n v="4543.0600000000004"/>
    <n v="0"/>
    <n v="0"/>
    <n v="0"/>
    <n v="0"/>
    <n v="49.351999999999997"/>
    <n v="0"/>
    <n v="0"/>
    <n v="40"/>
    <n v="40"/>
    <n v="24.8"/>
    <n v="99"/>
    <n v="-1127.1099999999999"/>
    <n v="74.42"/>
    <n v="0"/>
  </r>
  <r>
    <x v="8"/>
    <s v="312 Cherry 12 No.(Blue)"/>
    <s v="Tub"/>
    <s v="Finished Good"/>
    <s v="Pcs."/>
    <n v="228"/>
    <n v="248"/>
    <n v="142"/>
    <n v="113.92"/>
    <n v="-647.49"/>
    <n v="0"/>
    <n v="0"/>
    <n v="0"/>
    <n v="0"/>
    <n v="72"/>
    <n v="3179.52"/>
    <n v="0"/>
    <n v="0"/>
    <n v="0"/>
    <n v="0"/>
    <n v="35.216000000000001"/>
    <n v="0"/>
    <n v="0"/>
    <n v="50"/>
    <n v="50"/>
    <n v="17.856000000000002"/>
    <n v="70"/>
    <n v="-3827.01"/>
    <n v="146.06400000000002"/>
    <n v="0"/>
  </r>
  <r>
    <x v="8"/>
    <s v="312 Cherry 12 No.(M.baize)"/>
    <s v="Tub"/>
    <s v="Finished Good"/>
    <s v="Pcs."/>
    <n v="228"/>
    <n v="248"/>
    <n v="1151"/>
    <n v="330.79"/>
    <n v="32007.25"/>
    <n v="0"/>
    <n v="0"/>
    <n v="0"/>
    <n v="0"/>
    <n v="44"/>
    <n v="2071.04"/>
    <n v="0"/>
    <n v="0"/>
    <n v="0"/>
    <n v="0"/>
    <n v="285.44799999999998"/>
    <n v="0"/>
    <n v="0"/>
    <n v="0"/>
    <n v="0"/>
    <n v="10.912000000000001"/>
    <n v="1107"/>
    <n v="29936.21"/>
    <n v="319.87800000000004"/>
    <n v="0"/>
  </r>
  <r>
    <x v="8"/>
    <s v="312 Cherry 12 No.(M.white)"/>
    <s v="Tub"/>
    <s v="Finished Good"/>
    <s v="Pcs."/>
    <n v="228"/>
    <n v="248"/>
    <n v="355"/>
    <n v="69.25"/>
    <n v="21477.5"/>
    <n v="0"/>
    <n v="0"/>
    <n v="0"/>
    <n v="0"/>
    <n v="36"/>
    <n v="1633.68"/>
    <n v="0"/>
    <n v="0"/>
    <n v="0"/>
    <n v="0"/>
    <n v="88.04"/>
    <n v="0"/>
    <n v="0"/>
    <n v="20"/>
    <n v="20"/>
    <n v="8.9280000000000008"/>
    <n v="319"/>
    <n v="19843.82"/>
    <n v="80.322000000000003"/>
    <n v="0"/>
  </r>
  <r>
    <x v="8"/>
    <s v="312 Cherry 12 No.(Orange)"/>
    <s v="Tub"/>
    <s v="Finished Good"/>
    <s v="Pcs."/>
    <n v="228"/>
    <n v="248"/>
    <n v="238"/>
    <n v="252.94"/>
    <n v="5873.7"/>
    <n v="0"/>
    <n v="0"/>
    <n v="0"/>
    <n v="0"/>
    <n v="72"/>
    <n v="3564"/>
    <n v="0"/>
    <n v="0"/>
    <n v="0"/>
    <n v="0"/>
    <n v="59.024000000000001"/>
    <n v="0"/>
    <n v="0"/>
    <n v="60"/>
    <n v="60"/>
    <n v="17.856000000000002"/>
    <n v="166"/>
    <n v="2309.6999999999998"/>
    <n v="295.084"/>
    <n v="0"/>
  </r>
  <r>
    <x v="8"/>
    <s v="312 Cherry 12 No.(Silver)"/>
    <s v="Tub"/>
    <s v="Finished Good"/>
    <s v="Pcs."/>
    <n v="228"/>
    <n v="248"/>
    <n v="228"/>
    <n v="367.79"/>
    <n v="13794"/>
    <n v="0"/>
    <n v="0"/>
    <n v="0"/>
    <n v="0"/>
    <n v="54"/>
    <n v="2450.52"/>
    <n v="0"/>
    <n v="0"/>
    <n v="0"/>
    <n v="0"/>
    <n v="56.543999999999997"/>
    <n v="0"/>
    <n v="0"/>
    <n v="100"/>
    <n v="100"/>
    <n v="13.391999999999999"/>
    <n v="174"/>
    <n v="11343.48"/>
    <n v="454.39800000000002"/>
    <n v="0"/>
  </r>
  <r>
    <x v="8"/>
    <s v="314 STAR 14S (BLUE)"/>
    <s v="Ghamela"/>
    <s v="Finished Good"/>
    <s v="Pcs."/>
    <n v="410"/>
    <n v="447"/>
    <n v="10"/>
    <n v="534.16999999999996"/>
    <n v="445.44"/>
    <n v="0"/>
    <n v="0"/>
    <n v="505"/>
    <n v="22404.28"/>
    <n v="418"/>
    <n v="27499.360000000001"/>
    <n v="0"/>
    <n v="0"/>
    <n v="0"/>
    <n v="0"/>
    <n v="4.47"/>
    <n v="207.05"/>
    <n v="34.761624500000011"/>
    <n v="20"/>
    <n v="261.81162449999999"/>
    <n v="186.846"/>
    <n v="97"/>
    <n v="4305.1899999999996"/>
    <n v="609.13562449999995"/>
    <n v="0"/>
  </r>
  <r>
    <x v="8"/>
    <s v="314 STAR 14S (Orange)"/>
    <s v="Ghamela"/>
    <s v="Finished Good"/>
    <s v="Pcs."/>
    <n v="410"/>
    <n v="447"/>
    <n v="10"/>
    <n v="240.02"/>
    <n v="-1547.34"/>
    <n v="0"/>
    <n v="0"/>
    <n v="248"/>
    <n v="10899.31"/>
    <n v="80"/>
    <n v="5295.6"/>
    <n v="0"/>
    <n v="0"/>
    <n v="0"/>
    <n v="0"/>
    <n v="4.47"/>
    <n v="101.68"/>
    <n v="17.071055200000004"/>
    <n v="0"/>
    <n v="118.75105520000001"/>
    <n v="35.76"/>
    <n v="178"/>
    <n v="7780.96"/>
    <n v="323.01105520000004"/>
    <n v="0"/>
  </r>
  <r>
    <x v="8"/>
    <s v="314 STAR 14S (PINK)"/>
    <s v="Ghamela"/>
    <s v="Finished Good"/>
    <s v="Pcs."/>
    <n v="410"/>
    <n v="447"/>
    <n v="118"/>
    <n v="233.98"/>
    <n v="4005.12"/>
    <n v="0"/>
    <n v="0"/>
    <n v="218"/>
    <n v="9662.0400000000009"/>
    <n v="106"/>
    <n v="7267.13"/>
    <n v="0"/>
    <n v="0"/>
    <n v="0"/>
    <n v="0"/>
    <n v="52.746000000000002"/>
    <n v="89.38"/>
    <n v="15.006008200000002"/>
    <n v="0"/>
    <n v="104.38600819999999"/>
    <n v="47.381999999999998"/>
    <n v="230"/>
    <n v="9369.81"/>
    <n v="290.98400820000001"/>
    <n v="0"/>
  </r>
  <r>
    <x v="8"/>
    <s v="314 STAR 14S (Yellow)"/>
    <s v="Ghamela"/>
    <s v="Trading"/>
    <s v="Pcs."/>
    <m/>
    <n v="0"/>
    <n v="36"/>
    <n v="1.63"/>
    <n v="1848.6"/>
    <n v="0"/>
    <n v="0"/>
    <n v="0"/>
    <n v="0"/>
    <n v="0"/>
    <n v="0"/>
    <n v="0"/>
    <n v="0"/>
    <n v="0"/>
    <n v="0"/>
    <n v="0"/>
    <n v="0"/>
    <n v="0"/>
    <n v="0"/>
    <n v="0"/>
    <n v="0"/>
    <n v="36"/>
    <n v="1848.6"/>
    <n v="1.63"/>
    <n v="0"/>
  </r>
  <r>
    <x v="8"/>
    <s v="315 NO. STAR PLUS 14 D (BLUE)"/>
    <s v="Ghamela"/>
    <s v="Finished Good"/>
    <s v="Pcs."/>
    <n v="450"/>
    <n v="490"/>
    <n v="333"/>
    <n v="440.46"/>
    <n v="11871.45"/>
    <n v="0"/>
    <n v="0"/>
    <n v="2813"/>
    <n v="131575.45000000001"/>
    <n v="1720"/>
    <n v="129306.8"/>
    <n v="0"/>
    <n v="0"/>
    <n v="0"/>
    <n v="0"/>
    <n v="163.16999999999999"/>
    <n v="1265.8499999999999"/>
    <n v="212.52355650000001"/>
    <n v="0"/>
    <n v="1478.3735564999999"/>
    <n v="842.8"/>
    <n v="1426"/>
    <n v="67181.600000000006"/>
    <n v="1076.0335565"/>
    <n v="0"/>
  </r>
  <r>
    <x v="8"/>
    <s v="315 NO. STAR PLUS 14 D (ORG)"/>
    <s v="Ghamela"/>
    <s v="Finished Good"/>
    <s v="Pcs."/>
    <n v="450"/>
    <n v="490"/>
    <n v="-53"/>
    <n v="544.20000000000005"/>
    <n v="-3262.85"/>
    <n v="0"/>
    <n v="0"/>
    <n v="417"/>
    <n v="18964.77"/>
    <n v="40"/>
    <n v="2730"/>
    <n v="0"/>
    <n v="0"/>
    <n v="0"/>
    <n v="0"/>
    <n v="-25.97"/>
    <n v="187.65"/>
    <n v="31.504558500000002"/>
    <n v="0"/>
    <n v="219.15455850000001"/>
    <n v="19.600000000000001"/>
    <n v="324"/>
    <n v="14608.06"/>
    <n v="743.75455850000003"/>
    <n v="0"/>
  </r>
  <r>
    <x v="8"/>
    <s v="315 NO. STAR PLUS 14 D (PINK)"/>
    <s v="Ghamela"/>
    <s v="Finished Good"/>
    <s v="Pcs."/>
    <n v="450"/>
    <n v="490"/>
    <n v="-142"/>
    <n v="947.79"/>
    <n v="-7204.52"/>
    <n v="0"/>
    <n v="0"/>
    <n v="1353"/>
    <n v="63245.11"/>
    <n v="800"/>
    <n v="59748.800000000003"/>
    <n v="0"/>
    <n v="0"/>
    <n v="0"/>
    <n v="0"/>
    <n v="-69.58"/>
    <n v="608.85"/>
    <n v="102.21982650000001"/>
    <n v="0"/>
    <n v="711.06982650000009"/>
    <n v="392"/>
    <n v="411"/>
    <n v="19383.830000000002"/>
    <n v="1266.8598265000001"/>
    <n v="0"/>
  </r>
  <r>
    <x v="8"/>
    <s v="316 SUPER POWER (BLACK)"/>
    <s v="Ghamela"/>
    <s v="Trading"/>
    <s v="Pcs."/>
    <m/>
    <n v="0"/>
    <n v="31"/>
    <n v="0"/>
    <n v="1972.71"/>
    <n v="0"/>
    <n v="0"/>
    <n v="0"/>
    <n v="0"/>
    <n v="0"/>
    <n v="0"/>
    <n v="0"/>
    <n v="0"/>
    <n v="0"/>
    <n v="0"/>
    <n v="0"/>
    <n v="0"/>
    <n v="0"/>
    <n v="0"/>
    <n v="0"/>
    <n v="0"/>
    <n v="31"/>
    <n v="1972.71"/>
    <n v="0"/>
    <n v="0"/>
  </r>
  <r>
    <x v="8"/>
    <s v="316 SUPER POWER (BLUE)"/>
    <s v="Ghamela"/>
    <s v="Finished Good"/>
    <s v="Pcs."/>
    <n v="620"/>
    <n v="676"/>
    <n v="384"/>
    <n v="644.14"/>
    <n v="25852.93"/>
    <n v="0"/>
    <n v="0"/>
    <n v="2891"/>
    <n v="186625.31"/>
    <n v="1543"/>
    <n v="144158.65"/>
    <n v="0"/>
    <n v="0"/>
    <n v="0"/>
    <n v="0"/>
    <n v="259.584"/>
    <n v="1792.42"/>
    <n v="300.92939380000001"/>
    <n v="0"/>
    <n v="2093.3493938000001"/>
    <n v="1043.068"/>
    <n v="1732"/>
    <n v="112728.13"/>
    <n v="1694.4213938"/>
    <n v="0"/>
  </r>
  <r>
    <x v="8"/>
    <s v="316 SUPER POWER (ORANGE)"/>
    <s v="Ghamela"/>
    <s v="Finished Good"/>
    <s v="Pcs."/>
    <n v="620"/>
    <n v="676"/>
    <n v="137"/>
    <n v="242.18"/>
    <n v="8608.68"/>
    <n v="0"/>
    <n v="0"/>
    <n v="2837"/>
    <n v="181588.68"/>
    <n v="1626"/>
    <n v="144568.12"/>
    <n v="0"/>
    <n v="0"/>
    <n v="0"/>
    <n v="0"/>
    <n v="92.611999999999995"/>
    <n v="1758.94"/>
    <n v="295.30843660000005"/>
    <n v="0"/>
    <n v="2054.2484365999999"/>
    <n v="1099.1759999999999"/>
    <n v="1348"/>
    <n v="86119.95"/>
    <n v="1197.2524365999998"/>
    <n v="0"/>
  </r>
  <r>
    <x v="8"/>
    <s v="316 SUPER POWER (PINK)"/>
    <s v="Ghamela"/>
    <s v="Finished Good"/>
    <s v="Pcs."/>
    <n v="620"/>
    <n v="676"/>
    <n v="671"/>
    <n v="478.71"/>
    <n v="37359.53"/>
    <n v="0"/>
    <n v="0"/>
    <n v="940"/>
    <n v="60111.44"/>
    <n v="233"/>
    <n v="22001.25"/>
    <n v="0"/>
    <n v="0"/>
    <n v="0"/>
    <n v="0"/>
    <n v="453.596"/>
    <n v="582.79999999999995"/>
    <n v="97.846291999999991"/>
    <n v="0"/>
    <n v="680.6462919999999"/>
    <n v="157.50800000000001"/>
    <n v="1378"/>
    <n v="84343.51"/>
    <n v="1001.8482919999999"/>
    <n v="0"/>
  </r>
  <r>
    <x v="8"/>
    <s v="317 No. Sathi Ghamela (Blue)"/>
    <s v="Ghamela"/>
    <s v="Finished Good"/>
    <s v="Pcs."/>
    <n v="585"/>
    <n v="638"/>
    <n v="297"/>
    <n v="916.68"/>
    <n v="17950.830000000002"/>
    <n v="0"/>
    <n v="0"/>
    <n v="5293"/>
    <n v="344118.45"/>
    <n v="3813"/>
    <n v="335212.98"/>
    <n v="0"/>
    <n v="0"/>
    <n v="0"/>
    <n v="0"/>
    <n v="189.48599999999999"/>
    <n v="3096.4050000000002"/>
    <n v="519.85543545000007"/>
    <n v="0"/>
    <n v="3616.2604354500004"/>
    <n v="2432.694"/>
    <n v="1777"/>
    <n v="115664.92"/>
    <n v="2100.2464354500003"/>
    <n v="0"/>
  </r>
  <r>
    <x v="8"/>
    <s v="317 No. Sathi Ghamela (M.baise)"/>
    <s v="Ghamela"/>
    <s v="Finished Good"/>
    <s v="Pcs."/>
    <n v="585"/>
    <n v="638"/>
    <n v="132"/>
    <n v="249.6"/>
    <n v="6582.84"/>
    <n v="0"/>
    <n v="0"/>
    <n v="0"/>
    <n v="0"/>
    <n v="100"/>
    <n v="9075"/>
    <n v="0"/>
    <n v="0"/>
    <n v="0"/>
    <n v="0"/>
    <n v="84.215999999999994"/>
    <n v="0"/>
    <n v="0"/>
    <n v="120"/>
    <n v="120"/>
    <n v="63.8"/>
    <n v="32"/>
    <n v="1595.84"/>
    <n v="305.8"/>
    <n v="0"/>
  </r>
  <r>
    <x v="8"/>
    <s v="317 No. Sathi Ghamela (M.white)"/>
    <s v="Ghamela"/>
    <s v="Finished Good"/>
    <s v="Pcs."/>
    <n v="585"/>
    <n v="638"/>
    <n v="-3"/>
    <n v="531.25"/>
    <n v="-193.75"/>
    <n v="0"/>
    <n v="0"/>
    <n v="0"/>
    <n v="0"/>
    <n v="0"/>
    <n v="0"/>
    <n v="0"/>
    <n v="0"/>
    <n v="0"/>
    <n v="0"/>
    <n v="-1.9139999999999999"/>
    <n v="0"/>
    <n v="0"/>
    <n v="110"/>
    <n v="110"/>
    <n v="0"/>
    <n v="-3"/>
    <n v="-193.75"/>
    <n v="641.25"/>
    <n v="0"/>
  </r>
  <r>
    <x v="8"/>
    <s v="317 No. Sathi Ghamela (Orange)"/>
    <s v="Ghamela"/>
    <s v="Finished Good"/>
    <s v="Pcs."/>
    <n v="585"/>
    <n v="638"/>
    <n v="510"/>
    <n v="486.56"/>
    <n v="28152.13"/>
    <n v="0"/>
    <n v="0"/>
    <n v="515"/>
    <n v="33333.26"/>
    <n v="352"/>
    <n v="32199.16"/>
    <n v="0"/>
    <n v="0"/>
    <n v="0"/>
    <n v="0"/>
    <n v="325.38"/>
    <n v="301.27499999999998"/>
    <n v="50.581059750000001"/>
    <n v="0"/>
    <n v="351.85605974999999"/>
    <n v="224.57599999999999"/>
    <n v="673"/>
    <n v="40370.410000000003"/>
    <n v="613.84005974999991"/>
    <n v="0"/>
  </r>
  <r>
    <x v="8"/>
    <s v="317 No. Sathi Ghamela (Pink)"/>
    <s v="Ghamela"/>
    <s v="Finished Good"/>
    <s v="Pcs."/>
    <n v="585"/>
    <n v="638"/>
    <n v="118"/>
    <n v="1232.42"/>
    <n v="7909.22"/>
    <n v="0"/>
    <n v="0"/>
    <n v="2283"/>
    <n v="148807.24"/>
    <n v="868"/>
    <n v="77957.13"/>
    <n v="0"/>
    <n v="0"/>
    <n v="0"/>
    <n v="0"/>
    <n v="75.284000000000006"/>
    <n v="1335.5550000000001"/>
    <n v="224.22632895000004"/>
    <n v="0"/>
    <n v="1559.78132895"/>
    <n v="553.78399999999999"/>
    <n v="1533"/>
    <n v="99590.7"/>
    <n v="2238.41732895"/>
    <n v="0"/>
  </r>
  <r>
    <x v="8"/>
    <s v="317 No. Sathi Ghamela (silver)"/>
    <s v="Ghamela"/>
    <s v="Finished Good"/>
    <s v="Pcs."/>
    <n v="585"/>
    <n v="638"/>
    <n v="331"/>
    <n v="300.61"/>
    <n v="17759.87"/>
    <n v="0"/>
    <n v="0"/>
    <n v="0"/>
    <n v="0"/>
    <n v="96"/>
    <n v="8600.68"/>
    <n v="0"/>
    <n v="0"/>
    <n v="0"/>
    <n v="0"/>
    <n v="211.178"/>
    <n v="0"/>
    <n v="0"/>
    <n v="0"/>
    <n v="0"/>
    <n v="61.247999999999998"/>
    <n v="235"/>
    <n v="12608.97"/>
    <n v="239.36200000000002"/>
    <n v="0"/>
  </r>
  <r>
    <x v="8"/>
    <s v="319 NO. SULTAN ( BLUE)"/>
    <s v="Ghamela"/>
    <s v="Finished Good"/>
    <s v="Pcs."/>
    <n v="720"/>
    <n v="785"/>
    <n v="836"/>
    <n v="1071.27"/>
    <n v="58524.13"/>
    <n v="0"/>
    <n v="0"/>
    <n v="1985"/>
    <n v="157973.03"/>
    <n v="1611"/>
    <n v="183137.81"/>
    <n v="0"/>
    <n v="0"/>
    <n v="0"/>
    <n v="0"/>
    <n v="656.26"/>
    <n v="1429.2"/>
    <n v="239.94838800000002"/>
    <n v="0"/>
    <n v="1669.1483880000001"/>
    <n v="1264.635"/>
    <n v="1210"/>
    <n v="94058.79"/>
    <n v="1475.7833880000001"/>
    <n v="0"/>
  </r>
  <r>
    <x v="8"/>
    <s v="319 NO. SULTAN ( ORG)"/>
    <s v="Ghamela"/>
    <s v="Finished Good"/>
    <s v="Pcs."/>
    <n v="720"/>
    <n v="785"/>
    <n v="878"/>
    <n v="666.33"/>
    <n v="57290.64"/>
    <n v="0"/>
    <n v="0"/>
    <n v="310"/>
    <n v="23495.73"/>
    <n v="435"/>
    <n v="46893.35"/>
    <n v="0"/>
    <n v="0"/>
    <n v="0"/>
    <n v="0"/>
    <n v="689.23"/>
    <n v="223.2"/>
    <n v="37.473048000000006"/>
    <n v="0"/>
    <n v="260.67304799999999"/>
    <n v="341.47500000000002"/>
    <n v="753"/>
    <n v="52323.63"/>
    <n v="585.52804800000001"/>
    <n v="0"/>
  </r>
  <r>
    <x v="8"/>
    <s v="319 NO. SULTAN ( PINK)"/>
    <s v="Ghamela"/>
    <s v="Finished Good"/>
    <s v="Pcs."/>
    <n v="720"/>
    <n v="785"/>
    <n v="580"/>
    <n v="909.22"/>
    <n v="39547.9"/>
    <n v="0"/>
    <n v="0"/>
    <n v="599"/>
    <n v="42476.52"/>
    <n v="569"/>
    <n v="65519.38"/>
    <n v="0"/>
    <n v="0"/>
    <n v="0"/>
    <n v="0"/>
    <n v="455.3"/>
    <n v="431.28"/>
    <n v="72.407599200000007"/>
    <n v="0"/>
    <n v="503.68759919999997"/>
    <n v="446.66500000000002"/>
    <n v="610"/>
    <n v="42940.98"/>
    <n v="966.24259920000009"/>
    <n v="0"/>
  </r>
  <r>
    <x v="8"/>
    <s v="319 NO. SULTAN (M.BEIZE)"/>
    <s v="Ghamela"/>
    <s v="Finished Good"/>
    <s v="Pcs."/>
    <n v="720"/>
    <n v="785"/>
    <n v="37"/>
    <n v="126.21"/>
    <n v="2796.89"/>
    <n v="0"/>
    <n v="0"/>
    <n v="171"/>
    <n v="12016.96"/>
    <n v="40"/>
    <n v="4784.8"/>
    <n v="0"/>
    <n v="0"/>
    <n v="0"/>
    <n v="0"/>
    <n v="29.045000000000002"/>
    <n v="123.12"/>
    <n v="20.670616800000001"/>
    <n v="0"/>
    <n v="143.79061680000001"/>
    <n v="31.4"/>
    <n v="168"/>
    <n v="12051.2"/>
    <n v="238.60061679999998"/>
    <n v="0"/>
  </r>
  <r>
    <x v="8"/>
    <s v="319 NO. SULTAN (M.WHITE)"/>
    <s v="Ghamela"/>
    <s v="Finished Good"/>
    <s v="Pcs."/>
    <n v="720"/>
    <n v="785"/>
    <n v="1"/>
    <n v="7.74"/>
    <n v="74.349999999999994"/>
    <n v="0"/>
    <n v="0"/>
    <n v="180"/>
    <n v="12647.37"/>
    <n v="40"/>
    <n v="4784.8"/>
    <n v="0"/>
    <n v="0"/>
    <n v="0"/>
    <n v="0"/>
    <n v="0.78500000000000003"/>
    <n v="129.6"/>
    <n v="21.758544000000001"/>
    <n v="0"/>
    <n v="151.35854399999999"/>
    <n v="31.4"/>
    <n v="141"/>
    <n v="9924.41"/>
    <n v="127.698544"/>
    <n v="0"/>
  </r>
  <r>
    <x v="8"/>
    <s v="319 NO.SULTAN (SILVER)"/>
    <s v="Ghamela"/>
    <s v="Finished Good"/>
    <s v="Pcs."/>
    <n v="720"/>
    <n v="785"/>
    <n v="9"/>
    <n v="236.01"/>
    <n v="688.47"/>
    <n v="0"/>
    <n v="0"/>
    <n v="244"/>
    <n v="18264.64"/>
    <n v="120"/>
    <n v="14100"/>
    <n v="0"/>
    <n v="0"/>
    <n v="0"/>
    <n v="0"/>
    <n v="7.0650000000000004"/>
    <n v="175.68"/>
    <n v="29.494915200000005"/>
    <n v="0"/>
    <n v="205.17491520000002"/>
    <n v="94.2"/>
    <n v="133"/>
    <n v="10051.379999999999"/>
    <n v="346.98491519999999"/>
    <n v="0"/>
  </r>
  <r>
    <x v="8"/>
    <s v="320 NO.SAMRAT GHAMELA (B)"/>
    <s v="Ghamela"/>
    <s v="Finished Good"/>
    <s v="Pcs."/>
    <n v="800"/>
    <n v="872"/>
    <n v="249"/>
    <n v="168.09"/>
    <n v="15632.95"/>
    <n v="0"/>
    <n v="0"/>
    <n v="1005"/>
    <n v="86606.01"/>
    <n v="769"/>
    <n v="101379.62"/>
    <n v="0"/>
    <n v="0"/>
    <n v="0"/>
    <n v="0"/>
    <n v="217.12799999999999"/>
    <n v="804"/>
    <n v="134.98356000000001"/>
    <n v="0"/>
    <n v="938.98356000000001"/>
    <n v="670.56799999999998"/>
    <n v="485"/>
    <n v="41798.1"/>
    <n v="436.50556000000006"/>
    <n v="0"/>
  </r>
  <r>
    <x v="8"/>
    <s v="320 NO.SAMRAT GHAMELA (MB)"/>
    <s v="Ghamela"/>
    <s v="Finished Good"/>
    <s v="Pcs."/>
    <n v="800"/>
    <n v="872"/>
    <n v="51"/>
    <n v="56.26"/>
    <n v="3235.95"/>
    <n v="0"/>
    <n v="0"/>
    <n v="80"/>
    <n v="6888.89"/>
    <n v="0"/>
    <n v="0"/>
    <n v="0"/>
    <n v="0"/>
    <n v="0"/>
    <n v="0"/>
    <n v="44.472000000000001"/>
    <n v="64"/>
    <n v="10.744960000000001"/>
    <n v="0"/>
    <n v="74.744960000000006"/>
    <n v="0"/>
    <n v="131"/>
    <n v="10124.84"/>
    <n v="131.00496000000001"/>
    <n v="0"/>
  </r>
  <r>
    <x v="8"/>
    <s v="320 NO.SAMRAT GHAMELA (MW)"/>
    <s v="Ghamela"/>
    <s v="Finished Good"/>
    <s v="Pcs."/>
    <n v="800"/>
    <n v="872"/>
    <n v="21"/>
    <n v="60.07"/>
    <n v="1327.83"/>
    <n v="0"/>
    <n v="0"/>
    <n v="90"/>
    <n v="7665.08"/>
    <n v="40"/>
    <n v="5775.2"/>
    <n v="0"/>
    <n v="0"/>
    <n v="0"/>
    <n v="0"/>
    <n v="18.312000000000001"/>
    <n v="72"/>
    <n v="12.08808"/>
    <n v="0"/>
    <n v="84.088080000000005"/>
    <n v="34.880000000000003"/>
    <n v="71"/>
    <n v="5752.22"/>
    <n v="109.27808000000002"/>
    <n v="0"/>
  </r>
  <r>
    <x v="8"/>
    <s v="320 NO.SAMRAT GHAMELA (O)"/>
    <s v="Ghamela"/>
    <s v="Finished Good"/>
    <s v="Pcs."/>
    <n v="800"/>
    <n v="872"/>
    <n v="424"/>
    <n v="848.32"/>
    <n v="28032.98"/>
    <n v="0"/>
    <n v="0"/>
    <n v="265"/>
    <n v="22742.07"/>
    <n v="280"/>
    <n v="36635.199999999997"/>
    <n v="0"/>
    <n v="0"/>
    <n v="0"/>
    <n v="0"/>
    <n v="369.72800000000001"/>
    <n v="212"/>
    <n v="35.592680000000001"/>
    <n v="0"/>
    <n v="247.59268"/>
    <n v="244.16"/>
    <n v="409"/>
    <n v="31167.24"/>
    <n v="851.75268000000017"/>
    <n v="0"/>
  </r>
  <r>
    <x v="8"/>
    <s v="320 NO.SAMRAT GHAMELA (P)"/>
    <s v="Ghamela"/>
    <s v="Finished Good"/>
    <s v="Pcs."/>
    <n v="800"/>
    <n v="872"/>
    <n v="99"/>
    <n v="4.51"/>
    <n v="6731.02"/>
    <n v="0"/>
    <n v="0"/>
    <n v="590"/>
    <n v="48559.61"/>
    <n v="363"/>
    <n v="50739.14"/>
    <n v="0"/>
    <n v="0"/>
    <n v="0"/>
    <n v="0"/>
    <n v="86.328000000000003"/>
    <n v="472"/>
    <n v="79.244079999999997"/>
    <n v="0"/>
    <n v="551.24407999999994"/>
    <n v="316.536"/>
    <n v="326"/>
    <n v="26883.87"/>
    <n v="239.21807999999993"/>
    <n v="0"/>
  </r>
  <r>
    <x v="8"/>
    <s v="320 NO.SAMRAT GHAMELA (S)"/>
    <s v="Ghamela"/>
    <s v="Finished Good"/>
    <s v="Pcs."/>
    <n v="800"/>
    <n v="872"/>
    <n v="34"/>
    <n v="24.53"/>
    <n v="2183.48"/>
    <n v="0"/>
    <n v="0"/>
    <n v="164"/>
    <n v="13986.13"/>
    <n v="120"/>
    <n v="17016.8"/>
    <n v="0"/>
    <n v="0"/>
    <n v="0"/>
    <n v="0"/>
    <n v="29.648"/>
    <n v="131.19999999999999"/>
    <n v="22.027168000000003"/>
    <n v="0"/>
    <n v="153.22716800000001"/>
    <n v="104.64"/>
    <n v="78"/>
    <n v="6369.84"/>
    <n v="73.117168000000007"/>
    <n v="0"/>
  </r>
  <r>
    <x v="8"/>
    <s v="321 Shaktiman Ghamela (B)"/>
    <s v="Ghamela"/>
    <s v="Finished Good"/>
    <s v="Pcs."/>
    <n v="1200"/>
    <n v="1308"/>
    <n v="350"/>
    <n v="712.1"/>
    <n v="46636.86"/>
    <n v="0"/>
    <n v="0"/>
    <n v="449"/>
    <n v="56305.9"/>
    <n v="93"/>
    <n v="18293.22"/>
    <n v="0"/>
    <n v="0"/>
    <n v="0"/>
    <n v="0"/>
    <n v="457.8"/>
    <n v="538.79999999999995"/>
    <n v="90.459132000000011"/>
    <n v="0"/>
    <n v="629.25913199999991"/>
    <n v="121.64400000000001"/>
    <n v="706"/>
    <n v="90707.98"/>
    <n v="1219.715132"/>
    <n v="0"/>
  </r>
  <r>
    <x v="8"/>
    <s v="321 Shaktiman Ghamela (O)"/>
    <s v="Ghamela"/>
    <s v="Finished Good"/>
    <s v="Pcs."/>
    <n v="1200"/>
    <n v="1308"/>
    <n v="165"/>
    <n v="751.76"/>
    <n v="21599.73"/>
    <n v="0"/>
    <n v="0"/>
    <n v="455"/>
    <n v="56824.39"/>
    <n v="60"/>
    <n v="11500.5"/>
    <n v="0"/>
    <n v="0"/>
    <n v="0"/>
    <n v="0"/>
    <n v="215.82"/>
    <n v="546"/>
    <n v="91.667940000000016"/>
    <n v="0"/>
    <n v="637.66794000000004"/>
    <n v="78.48"/>
    <n v="560"/>
    <n v="70561.23"/>
    <n v="1310.94794"/>
    <n v="0"/>
  </r>
  <r>
    <x v="8"/>
    <s v="321 Shaktiman Ghamela (P)"/>
    <s v="Ghamela"/>
    <s v="Finished Good"/>
    <s v="Pcs."/>
    <n v="1200"/>
    <n v="1308"/>
    <n v="445"/>
    <n v="742.44"/>
    <n v="56544.41"/>
    <n v="0"/>
    <n v="0"/>
    <n v="480"/>
    <n v="60098.1"/>
    <n v="99"/>
    <n v="19343.88"/>
    <n v="0"/>
    <n v="0"/>
    <n v="0"/>
    <n v="0"/>
    <n v="582.05999999999995"/>
    <n v="576"/>
    <n v="96.704639999999998"/>
    <n v="0"/>
    <n v="672.70464000000004"/>
    <n v="129.49199999999999"/>
    <n v="826"/>
    <n v="104072.6"/>
    <n v="1285.65264"/>
    <n v="0"/>
  </r>
  <r>
    <x v="8"/>
    <s v="322 NO. BAHUBALI GHAMEAL (MB)"/>
    <s v="Ghamela"/>
    <s v="Finished Good"/>
    <s v="Pcs."/>
    <n v="1150"/>
    <n v="1253"/>
    <n v="87"/>
    <n v="187.53"/>
    <n v="7785.63"/>
    <n v="0"/>
    <n v="0"/>
    <n v="0"/>
    <n v="0"/>
    <n v="15"/>
    <n v="3087.6"/>
    <n v="0"/>
    <n v="0"/>
    <n v="0"/>
    <n v="0"/>
    <n v="109.011"/>
    <n v="0"/>
    <n v="0"/>
    <n v="0"/>
    <n v="0"/>
    <n v="18.795000000000002"/>
    <n v="72"/>
    <n v="6443.28"/>
    <n v="168.73500000000001"/>
    <n v="0"/>
  </r>
  <r>
    <x v="8"/>
    <s v="322 NO. BAHUBALI GHAMELA (B)"/>
    <s v="Ghamela"/>
    <s v="Finished Good"/>
    <s v="Pcs."/>
    <n v="1150"/>
    <n v="1253"/>
    <n v="120"/>
    <n v="308.97000000000003"/>
    <n v="15238.06"/>
    <n v="0"/>
    <n v="0"/>
    <n v="351"/>
    <n v="43314.22"/>
    <n v="327"/>
    <n v="63305.55"/>
    <n v="0"/>
    <n v="0"/>
    <n v="0"/>
    <n v="0"/>
    <n v="150.36000000000001"/>
    <n v="403.65"/>
    <n v="67.768798500000003"/>
    <n v="0"/>
    <n v="471.41879849999998"/>
    <n v="409.73099999999999"/>
    <n v="144"/>
    <n v="17831.98"/>
    <n v="370.65779850000001"/>
    <n v="0"/>
  </r>
  <r>
    <x v="8"/>
    <s v="322 NO. BAHUBALI GHAMELA (MW)"/>
    <s v="Ghamela"/>
    <s v="Finished Good"/>
    <s v="Pcs."/>
    <n v="1150"/>
    <n v="1253"/>
    <n v="10"/>
    <n v="242.81"/>
    <n v="1287.5899999999999"/>
    <n v="0"/>
    <n v="0"/>
    <n v="0"/>
    <n v="0"/>
    <n v="0"/>
    <n v="0"/>
    <n v="0"/>
    <n v="0"/>
    <n v="0"/>
    <n v="0"/>
    <n v="12.53"/>
    <n v="0"/>
    <n v="0"/>
    <n v="70"/>
    <n v="70"/>
    <n v="0"/>
    <n v="10"/>
    <n v="1287.5899999999999"/>
    <n v="312.81"/>
    <n v="0"/>
  </r>
  <r>
    <x v="8"/>
    <s v="322 NO. BAHUBALI GHAMELA (O)"/>
    <s v="Ghamela"/>
    <s v="Finished Good"/>
    <s v="Pcs."/>
    <n v="1150"/>
    <n v="1253"/>
    <n v="435"/>
    <n v="528.24"/>
    <n v="48839.25"/>
    <n v="0"/>
    <n v="0"/>
    <n v="0"/>
    <n v="0"/>
    <n v="60"/>
    <n v="12021"/>
    <n v="0"/>
    <n v="0"/>
    <n v="0"/>
    <n v="0"/>
    <n v="545.05499999999995"/>
    <n v="0"/>
    <n v="0"/>
    <n v="0"/>
    <n v="0"/>
    <n v="75.180000000000007"/>
    <n v="375"/>
    <n v="42102.81"/>
    <n v="453.06"/>
    <n v="0"/>
  </r>
  <r>
    <x v="8"/>
    <s v="322 NO. BAHUBALI GHAMELA (P)"/>
    <s v="Ghamela"/>
    <s v="Finished Good"/>
    <s v="Pcs."/>
    <n v="1150"/>
    <n v="1253"/>
    <n v="398"/>
    <n v="570.76"/>
    <n v="44771.43"/>
    <n v="0"/>
    <n v="0"/>
    <n v="60"/>
    <n v="7250.62"/>
    <n v="111"/>
    <n v="22635"/>
    <n v="0"/>
    <n v="0"/>
    <n v="0"/>
    <n v="0"/>
    <n v="498.69400000000002"/>
    <n v="69"/>
    <n v="11.58441"/>
    <n v="0"/>
    <n v="80.584410000000005"/>
    <n v="139.083"/>
    <n v="347"/>
    <n v="39440.699999999997"/>
    <n v="512.26141000000007"/>
    <n v="0"/>
  </r>
  <r>
    <x v="8"/>
    <s v="322 NO. BAHUBALI GHAMELA (S)"/>
    <s v="Ghamela"/>
    <s v="Finished Good"/>
    <s v="Pcs."/>
    <n v="1150"/>
    <n v="1253"/>
    <n v="125"/>
    <n v="275.69"/>
    <n v="11471.25"/>
    <n v="0"/>
    <n v="0"/>
    <n v="0"/>
    <n v="0"/>
    <n v="30"/>
    <n v="6175.2"/>
    <n v="0"/>
    <n v="0"/>
    <n v="0"/>
    <n v="0"/>
    <n v="156.625"/>
    <n v="0"/>
    <n v="0"/>
    <n v="0"/>
    <n v="0"/>
    <n v="37.590000000000003"/>
    <n v="95"/>
    <n v="8718.15"/>
    <n v="238.1"/>
    <n v="0"/>
  </r>
  <r>
    <x v="8"/>
    <s v="324 NO. SARDAR GHAMELA (B)"/>
    <s v="Ghamela"/>
    <s v="Finished Good"/>
    <s v="Pcs."/>
    <n v="1500"/>
    <n v="1635"/>
    <n v="30"/>
    <n v="2354.52"/>
    <n v="3540.9"/>
    <n v="0"/>
    <n v="0"/>
    <n v="596"/>
    <n v="62665.38"/>
    <n v="155"/>
    <n v="41092.76"/>
    <n v="0"/>
    <n v="0"/>
    <n v="0"/>
    <n v="0"/>
    <n v="49.05"/>
    <n v="894"/>
    <n v="150.09366000000003"/>
    <n v="120"/>
    <n v="1164.09366"/>
    <n v="253.42500000000001"/>
    <n v="471"/>
    <n v="49710"/>
    <n v="3265.1886599999998"/>
    <n v="0"/>
  </r>
  <r>
    <x v="8"/>
    <s v="324 NO. SARDAR GHAMELA (O)"/>
    <s v="Ghamela"/>
    <s v="Finished Good"/>
    <s v="Pcs."/>
    <n v="1500"/>
    <n v="1635"/>
    <n v="27"/>
    <n v="2337.63"/>
    <n v="3216.78"/>
    <n v="0"/>
    <n v="0"/>
    <n v="495"/>
    <n v="76750.28"/>
    <n v="45"/>
    <n v="11668.8"/>
    <n v="0"/>
    <n v="0"/>
    <n v="0"/>
    <n v="0"/>
    <n v="44.145000000000003"/>
    <n v="742.5"/>
    <n v="124.658325"/>
    <n v="0"/>
    <n v="867.15832499999999"/>
    <n v="73.575000000000003"/>
    <n v="477"/>
    <n v="73073.350000000006"/>
    <n v="3131.2133250000002"/>
    <n v="0"/>
  </r>
  <r>
    <x v="8"/>
    <s v="324 NO. SARDAR GHAMELA (P)"/>
    <s v="Ghamela"/>
    <s v="Finished Good"/>
    <s v="Pcs."/>
    <n v="1500"/>
    <n v="1635"/>
    <n v="73"/>
    <n v="1674.47"/>
    <n v="8614"/>
    <n v="0"/>
    <n v="0"/>
    <n v="396"/>
    <n v="98676.53"/>
    <n v="149"/>
    <n v="39191.599999999999"/>
    <n v="0"/>
    <n v="0"/>
    <n v="0"/>
    <n v="0"/>
    <n v="119.355"/>
    <n v="594"/>
    <n v="99.72666000000001"/>
    <n v="250"/>
    <n v="943.72666000000004"/>
    <n v="243.61500000000001"/>
    <n v="320"/>
    <n v="78305.19"/>
    <n v="2374.5816599999998"/>
    <n v="0"/>
  </r>
  <r>
    <x v="8"/>
    <s v="40 LTR OUTER SWING LID (B)"/>
    <s v="Bucket"/>
    <s v="Trading"/>
    <s v="Pcs."/>
    <m/>
    <n v="0"/>
    <n v="182"/>
    <n v="8.2200000000000006"/>
    <n v="7972.75"/>
    <n v="0"/>
    <n v="0"/>
    <n v="0"/>
    <n v="0"/>
    <n v="0"/>
    <n v="0"/>
    <n v="0"/>
    <n v="0"/>
    <n v="0"/>
    <n v="0"/>
    <n v="0"/>
    <n v="0"/>
    <n v="0"/>
    <n v="0"/>
    <n v="0"/>
    <n v="0"/>
    <n v="182"/>
    <n v="7972.75"/>
    <n v="8.2200000000000006"/>
    <n v="0"/>
  </r>
  <r>
    <x v="8"/>
    <s v="40 LTR OUTER SWING LID (R)"/>
    <s v="Bucket"/>
    <s v="Trading"/>
    <s v="Pcs."/>
    <m/>
    <n v="0"/>
    <n v="116"/>
    <n v="5.24"/>
    <n v="5265.28"/>
    <n v="0"/>
    <n v="0"/>
    <n v="0"/>
    <n v="0"/>
    <n v="0"/>
    <n v="0"/>
    <n v="0"/>
    <n v="0"/>
    <n v="0"/>
    <n v="0"/>
    <n v="0"/>
    <n v="0"/>
    <n v="0"/>
    <n v="0"/>
    <n v="0"/>
    <n v="0"/>
    <n v="116"/>
    <n v="5265.28"/>
    <n v="5.24"/>
    <n v="0"/>
  </r>
  <r>
    <x v="8"/>
    <s v="40 LTR OUTER SWING LID (Y)"/>
    <s v="Bucket"/>
    <s v="Trading"/>
    <s v="Pcs."/>
    <m/>
    <n v="0"/>
    <n v="52"/>
    <n v="2.35"/>
    <n v="2633.19"/>
    <n v="0"/>
    <n v="0"/>
    <n v="0"/>
    <n v="0"/>
    <n v="0"/>
    <n v="0"/>
    <n v="0"/>
    <n v="0"/>
    <n v="0"/>
    <n v="0"/>
    <n v="0"/>
    <n v="0"/>
    <n v="0"/>
    <n v="0"/>
    <n v="0"/>
    <n v="0"/>
    <n v="52"/>
    <n v="2633.19"/>
    <n v="2.35"/>
    <n v="0"/>
  </r>
  <r>
    <x v="8"/>
    <s v="4021 GAJODHAR STOOL 21&quot;(B)"/>
    <s v="Housekeeping"/>
    <s v="Trading"/>
    <s v="Pcs."/>
    <m/>
    <n v="0"/>
    <n v="537"/>
    <n v="24.25"/>
    <n v="246140.19"/>
    <n v="0"/>
    <n v="0"/>
    <n v="0"/>
    <n v="0"/>
    <n v="0"/>
    <n v="0"/>
    <n v="0"/>
    <n v="0"/>
    <n v="0"/>
    <n v="0"/>
    <n v="0"/>
    <n v="0"/>
    <n v="0"/>
    <n v="0"/>
    <n v="0"/>
    <n v="0"/>
    <n v="537"/>
    <n v="246140.19"/>
    <n v="24.25"/>
    <n v="0"/>
  </r>
  <r>
    <x v="8"/>
    <s v="4021 GAJODHAR STOOL 21&quot;(MB)"/>
    <s v="Housekeeping"/>
    <s v="Trading"/>
    <s v="Pcs."/>
    <m/>
    <n v="0"/>
    <n v="947"/>
    <n v="42.76"/>
    <n v="271379.26"/>
    <n v="0"/>
    <n v="0"/>
    <n v="0"/>
    <n v="0"/>
    <n v="0"/>
    <n v="0"/>
    <n v="0"/>
    <n v="0"/>
    <n v="0"/>
    <n v="0"/>
    <n v="0"/>
    <n v="0"/>
    <n v="0"/>
    <n v="0"/>
    <n v="0"/>
    <n v="0"/>
    <n v="947"/>
    <n v="271379.26"/>
    <n v="42.76"/>
    <n v="0"/>
  </r>
  <r>
    <x v="8"/>
    <s v="4021 GAJODHAR STOOL 21&quot;(S)"/>
    <s v="Housekeeping"/>
    <s v="Trading"/>
    <s v="Pcs."/>
    <m/>
    <n v="0"/>
    <n v="447"/>
    <n v="20.18"/>
    <n v="244817.96"/>
    <n v="0"/>
    <n v="0"/>
    <n v="0"/>
    <n v="0"/>
    <n v="0"/>
    <n v="0"/>
    <n v="0"/>
    <n v="0"/>
    <n v="0"/>
    <n v="0"/>
    <n v="0"/>
    <n v="0"/>
    <n v="0"/>
    <n v="0"/>
    <n v="0"/>
    <n v="0"/>
    <n v="447"/>
    <n v="244817.96"/>
    <n v="20.18"/>
    <n v="0"/>
  </r>
  <r>
    <x v="8"/>
    <s v="4021GAJODHAR STOOL 21&quot;(SCRAP)"/>
    <s v="Housekeeping"/>
    <s v="Trading"/>
    <s v="Pcs."/>
    <m/>
    <n v="0"/>
    <n v="26"/>
    <n v="1.17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0"/>
    <n v="1.17"/>
    <n v="0"/>
  </r>
  <r>
    <x v="8"/>
    <s v="404 Airavat Small (M.baize)"/>
    <s v="Bath Stool"/>
    <s v="Finished Good"/>
    <s v="Pcs."/>
    <n v="475"/>
    <n v="518"/>
    <n v="60"/>
    <n v="18.559999999999999"/>
    <n v="3063"/>
    <n v="0"/>
    <n v="0"/>
    <n v="295"/>
    <n v="19914.400000000001"/>
    <n v="50"/>
    <n v="5601.28"/>
    <n v="0"/>
    <n v="0"/>
    <n v="0"/>
    <n v="0"/>
    <n v="31.08"/>
    <n v="140.125"/>
    <n v="23.52558625"/>
    <n v="0"/>
    <n v="163.65058625"/>
    <n v="25.9"/>
    <n v="305"/>
    <n v="19990.150000000001"/>
    <n v="156.31058625"/>
    <n v="0"/>
  </r>
  <r>
    <x v="8"/>
    <s v="404 Airavat Small (orange)"/>
    <s v="Bath Stool"/>
    <s v="Finished Good"/>
    <s v="Pcs."/>
    <n v="475"/>
    <n v="518"/>
    <n v="12"/>
    <n v="71.069999999999993"/>
    <n v="623.64"/>
    <n v="0"/>
    <n v="0"/>
    <n v="330"/>
    <n v="22191.19"/>
    <n v="114"/>
    <n v="12191.22"/>
    <n v="0"/>
    <n v="0"/>
    <n v="0"/>
    <n v="0"/>
    <n v="6.2160000000000002"/>
    <n v="156.75"/>
    <n v="26.316757500000005"/>
    <n v="0"/>
    <n v="183.06675749999999"/>
    <n v="59.052"/>
    <n v="228"/>
    <n v="15209.89"/>
    <n v="195.08475749999999"/>
    <n v="0"/>
  </r>
  <r>
    <x v="8"/>
    <s v="404 Airavat Small(M.white)"/>
    <s v="Bath Stool"/>
    <s v="Finished Good"/>
    <s v="Pcs."/>
    <n v="475"/>
    <n v="518"/>
    <n v="144"/>
    <n v="46.79"/>
    <n v="7627.68"/>
    <n v="0"/>
    <n v="0"/>
    <n v="325"/>
    <n v="21718.71"/>
    <n v="47"/>
    <n v="5243.3"/>
    <n v="0"/>
    <n v="0"/>
    <n v="0"/>
    <n v="0"/>
    <n v="74.591999999999999"/>
    <n v="154.375"/>
    <n v="25.918018750000002"/>
    <n v="0"/>
    <n v="180.29301874999999"/>
    <n v="24.346"/>
    <n v="422"/>
    <n v="26732.28"/>
    <n v="202.73701874999998"/>
    <n v="0"/>
  </r>
  <r>
    <x v="8"/>
    <s v="404 Airavat Small(sil)"/>
    <s v="Bath Stool"/>
    <s v="Finished Good"/>
    <s v="Pcs."/>
    <n v="475"/>
    <n v="518"/>
    <n v="30"/>
    <n v="81.36"/>
    <n v="1549.2"/>
    <n v="0"/>
    <n v="0"/>
    <n v="311"/>
    <n v="20916.25"/>
    <n v="135"/>
    <n v="14742.52"/>
    <n v="0"/>
    <n v="0"/>
    <n v="0"/>
    <n v="0"/>
    <n v="15.54"/>
    <n v="147.72499999999999"/>
    <n v="24.801550250000002"/>
    <n v="0"/>
    <n v="172.52655024999999"/>
    <n v="69.930000000000007"/>
    <n v="206"/>
    <n v="13580.13"/>
    <n v="183.95655024999996"/>
    <n v="0"/>
  </r>
  <r>
    <x v="8"/>
    <s v="404 Airawat Small (blue)"/>
    <s v="Bath Stool"/>
    <s v="Finished Good"/>
    <s v="Pcs."/>
    <n v="475"/>
    <n v="518"/>
    <n v="18"/>
    <n v="72.040000000000006"/>
    <n v="939.24"/>
    <n v="0"/>
    <n v="0"/>
    <n v="595"/>
    <n v="40394.04"/>
    <n v="429"/>
    <n v="46892.74"/>
    <n v="0"/>
    <n v="0"/>
    <n v="0"/>
    <n v="0"/>
    <n v="9.3239999999999998"/>
    <n v="282.625"/>
    <n v="47.449911250000007"/>
    <n v="0"/>
    <n v="330.07491125000001"/>
    <n v="222.22200000000001"/>
    <n v="184"/>
    <n v="12411.3"/>
    <n v="179.89291125000003"/>
    <n v="0"/>
  </r>
  <r>
    <x v="8"/>
    <s v="404 Airawat small (pink)"/>
    <s v="Bath Stool"/>
    <s v="Finished Good"/>
    <s v="Pcs."/>
    <n v="475"/>
    <n v="518"/>
    <n v="139"/>
    <n v="77.97"/>
    <n v="7225.22"/>
    <n v="0"/>
    <n v="0"/>
    <n v="513"/>
    <n v="34713.379999999997"/>
    <n v="300"/>
    <n v="32639.7"/>
    <n v="0"/>
    <n v="0"/>
    <n v="0"/>
    <n v="0"/>
    <n v="72.001999999999995"/>
    <n v="243.67500000000001"/>
    <n v="40.910595750000006"/>
    <n v="0"/>
    <n v="284.58559575000004"/>
    <n v="155.4"/>
    <n v="352"/>
    <n v="22641.7"/>
    <n v="207.15559575000006"/>
    <n v="0"/>
  </r>
  <r>
    <x v="8"/>
    <s v="405 Gajraj Palta (M.W)"/>
    <s v="Bath Stool"/>
    <s v="Finished Good"/>
    <s v="Pcs."/>
    <n v="580"/>
    <n v="632"/>
    <n v="71"/>
    <n v="279.68"/>
    <n v="6751.7"/>
    <n v="0"/>
    <n v="0"/>
    <n v="0"/>
    <n v="0"/>
    <n v="30"/>
    <n v="3768"/>
    <n v="0"/>
    <n v="0"/>
    <n v="0"/>
    <n v="0"/>
    <n v="44.872"/>
    <n v="0"/>
    <n v="0"/>
    <n v="70"/>
    <n v="70"/>
    <n v="18.96"/>
    <n v="41"/>
    <n v="3912.2"/>
    <n v="330.72"/>
    <n v="0"/>
  </r>
  <r>
    <x v="8"/>
    <s v="405 Gajraj Palta (Pink)"/>
    <s v="Bath Stool"/>
    <s v="Finished Good"/>
    <s v="Pcs."/>
    <n v="580"/>
    <n v="632"/>
    <n v="296"/>
    <n v="226.22"/>
    <n v="19333.41"/>
    <n v="0"/>
    <n v="0"/>
    <n v="0"/>
    <n v="0"/>
    <n v="100"/>
    <n v="12508.2"/>
    <n v="0"/>
    <n v="0"/>
    <n v="0"/>
    <n v="0"/>
    <n v="187.072"/>
    <n v="0"/>
    <n v="0"/>
    <n v="80"/>
    <n v="80"/>
    <n v="63.2"/>
    <n v="196"/>
    <n v="12917.41"/>
    <n v="243.02000000000004"/>
    <n v="0"/>
  </r>
  <r>
    <x v="8"/>
    <s v="405 Gajraj Patla (Blue)"/>
    <s v="Bath Stool"/>
    <s v="Finished Good"/>
    <s v="Pcs."/>
    <n v="580"/>
    <n v="632"/>
    <n v="442"/>
    <n v="461.69"/>
    <n v="25903.73"/>
    <n v="0"/>
    <n v="0"/>
    <n v="0"/>
    <n v="0"/>
    <n v="140"/>
    <n v="17198.099999999999"/>
    <n v="0"/>
    <n v="0"/>
    <n v="0"/>
    <n v="0"/>
    <n v="279.34399999999999"/>
    <n v="0"/>
    <n v="0"/>
    <n v="80"/>
    <n v="80"/>
    <n v="88.48"/>
    <n v="302"/>
    <n v="18492.13"/>
    <n v="453.21000000000004"/>
    <n v="0"/>
  </r>
  <r>
    <x v="8"/>
    <s v="405 Gajraj Patla (M.B)"/>
    <s v="Bath Stool"/>
    <s v="Finished Good"/>
    <s v="Pcs."/>
    <n v="580"/>
    <n v="632"/>
    <n v="154"/>
    <n v="252.49"/>
    <n v="20716.400000000001"/>
    <n v="0"/>
    <n v="0"/>
    <n v="0"/>
    <n v="0"/>
    <n v="10"/>
    <n v="1278.8"/>
    <n v="0"/>
    <n v="0"/>
    <n v="0"/>
    <n v="0"/>
    <n v="97.328000000000003"/>
    <n v="0"/>
    <n v="0"/>
    <n v="110"/>
    <n v="110"/>
    <n v="6.32"/>
    <n v="144"/>
    <n v="19437.599999999999"/>
    <n v="356.17"/>
    <n v="0"/>
  </r>
  <r>
    <x v="8"/>
    <s v="405 Gajraj Patla (O)"/>
    <s v="Bath Stool"/>
    <s v="Finished Good"/>
    <s v="Pcs."/>
    <n v="580"/>
    <n v="632"/>
    <n v="190"/>
    <n v="279.08999999999997"/>
    <n v="15896.59"/>
    <n v="0"/>
    <n v="0"/>
    <n v="0"/>
    <n v="0"/>
    <n v="60"/>
    <n v="7155"/>
    <n v="0"/>
    <n v="0"/>
    <n v="0"/>
    <n v="0"/>
    <n v="120.08"/>
    <n v="0"/>
    <n v="0"/>
    <n v="60"/>
    <n v="60"/>
    <n v="37.92"/>
    <n v="130"/>
    <n v="11205.79"/>
    <n v="301.16999999999996"/>
    <n v="0"/>
  </r>
  <r>
    <x v="8"/>
    <s v="405 Gajraj Patla (Silver)"/>
    <s v="Bath Stool"/>
    <s v="Finished Good"/>
    <s v="Pcs."/>
    <n v="580"/>
    <n v="632"/>
    <n v="92"/>
    <n v="304.56"/>
    <n v="4867.79"/>
    <n v="0"/>
    <n v="0"/>
    <n v="0"/>
    <n v="0"/>
    <n v="50"/>
    <n v="6223"/>
    <n v="0"/>
    <n v="0"/>
    <n v="0"/>
    <n v="0"/>
    <n v="58.143999999999998"/>
    <n v="0"/>
    <n v="0"/>
    <n v="20"/>
    <n v="20"/>
    <n v="31.6"/>
    <n v="42"/>
    <n v="2241.29"/>
    <n v="292.95999999999998"/>
    <n v="0"/>
  </r>
  <r>
    <x v="8"/>
    <s v="408 AAIRAWAT MEDIUM (TR.)"/>
    <s v="Bath Stool"/>
    <s v="Trading"/>
    <s v="Pcs."/>
    <m/>
    <n v="0"/>
    <n v="5"/>
    <n v="0.23"/>
    <n v="986.7"/>
    <n v="0"/>
    <n v="0"/>
    <n v="0"/>
    <n v="0"/>
    <n v="0"/>
    <n v="0"/>
    <n v="0"/>
    <n v="0"/>
    <n v="0"/>
    <n v="0"/>
    <n v="0"/>
    <n v="0"/>
    <n v="0"/>
    <n v="0"/>
    <n v="0"/>
    <n v="0"/>
    <n v="5"/>
    <n v="986.7"/>
    <n v="0.23"/>
    <n v="0"/>
  </r>
  <r>
    <x v="8"/>
    <s v="408 AIRAVAT MEDIUM (BROWN)"/>
    <s v="Bath Stool"/>
    <s v="Finished Good"/>
    <s v="Pcs."/>
    <n v="920"/>
    <n v="1003"/>
    <n v="98"/>
    <n v="25.5"/>
    <n v="24794"/>
    <n v="0"/>
    <n v="0"/>
    <n v="0"/>
    <n v="0"/>
    <n v="0"/>
    <n v="0"/>
    <n v="0"/>
    <n v="0"/>
    <n v="0"/>
    <n v="0"/>
    <n v="98.293999999999997"/>
    <n v="0"/>
    <n v="0"/>
    <n v="0"/>
    <n v="0"/>
    <n v="0"/>
    <n v="98"/>
    <n v="24794"/>
    <n v="25.5"/>
    <n v="0"/>
  </r>
  <r>
    <x v="8"/>
    <s v="408 AIRAVAT MEDIUM (M.BAIGE)"/>
    <s v="Bath Stool"/>
    <s v="Finished Good"/>
    <s v="Pcs."/>
    <n v="920"/>
    <n v="1003"/>
    <n v="207"/>
    <n v="170.97"/>
    <n v="20616.03"/>
    <n v="0"/>
    <n v="0"/>
    <n v="0"/>
    <n v="0"/>
    <n v="68"/>
    <n v="12650"/>
    <n v="0"/>
    <n v="0"/>
    <n v="0"/>
    <n v="0"/>
    <n v="207.62100000000001"/>
    <n v="0"/>
    <n v="0"/>
    <n v="0"/>
    <n v="0"/>
    <n v="68.203999999999994"/>
    <n v="139"/>
    <n v="13843.62"/>
    <n v="102.76600000000001"/>
    <n v="0"/>
  </r>
  <r>
    <x v="8"/>
    <s v="408 AIRAVAT MEDIUM (M.WHITE)"/>
    <s v="Bath Stool"/>
    <s v="Finished Good"/>
    <s v="Pcs."/>
    <n v="920"/>
    <n v="1003"/>
    <n v="240"/>
    <n v="220.74"/>
    <n v="25817.24"/>
    <n v="0"/>
    <n v="0"/>
    <n v="0"/>
    <n v="0"/>
    <n v="39"/>
    <n v="7299.05"/>
    <n v="0"/>
    <n v="0"/>
    <n v="0"/>
    <n v="0"/>
    <n v="240.72"/>
    <n v="0"/>
    <n v="0"/>
    <n v="0"/>
    <n v="0"/>
    <n v="39.116999999999997"/>
    <n v="201"/>
    <n v="21621.94"/>
    <n v="181.62300000000002"/>
    <n v="0"/>
  </r>
  <r>
    <x v="8"/>
    <s v="408 AIRAVAT MEDIUM (ORG)"/>
    <s v="Bath Stool"/>
    <s v="Finished Good"/>
    <s v="Pcs."/>
    <n v="920"/>
    <n v="1003"/>
    <n v="318"/>
    <n v="329.79"/>
    <n v="35536.29"/>
    <n v="0"/>
    <n v="0"/>
    <n v="120"/>
    <n v="13118.01"/>
    <n v="156"/>
    <n v="29959.16"/>
    <n v="0"/>
    <n v="0"/>
    <n v="0"/>
    <n v="0"/>
    <n v="318.95400000000001"/>
    <n v="110.4"/>
    <n v="18.535056000000001"/>
    <n v="0"/>
    <n v="128.935056"/>
    <n v="156.46799999999999"/>
    <n v="282"/>
    <n v="31260.799999999999"/>
    <n v="302.25705600000003"/>
    <n v="0"/>
  </r>
  <r>
    <x v="8"/>
    <s v="408 AIRAVAT MEDIUM (PINK)"/>
    <s v="Bath Stool"/>
    <s v="Finished Good"/>
    <s v="Pcs."/>
    <n v="920"/>
    <n v="1003"/>
    <n v="294"/>
    <n v="382.17"/>
    <n v="33383.9"/>
    <n v="0"/>
    <n v="0"/>
    <n v="275"/>
    <n v="30632.65"/>
    <n v="148"/>
    <n v="28453.439999999999"/>
    <n v="0"/>
    <n v="0"/>
    <n v="0"/>
    <n v="0"/>
    <n v="294.88200000000001"/>
    <n v="253"/>
    <n v="42.476170000000003"/>
    <n v="0"/>
    <n v="295.47617000000002"/>
    <n v="148.44399999999999"/>
    <n v="421"/>
    <n v="47232.78"/>
    <n v="529.20217000000002"/>
    <n v="0"/>
  </r>
  <r>
    <x v="8"/>
    <s v="408 AIRAVAT MEDIUM (SILVER)"/>
    <s v="Bath Stool"/>
    <s v="Finished Good"/>
    <s v="Pcs."/>
    <n v="920"/>
    <n v="1003"/>
    <n v="339"/>
    <n v="391.23"/>
    <n v="36748.32"/>
    <n v="0"/>
    <n v="0"/>
    <n v="68"/>
    <n v="7434.67"/>
    <n v="192"/>
    <n v="35805.68"/>
    <n v="0"/>
    <n v="0"/>
    <n v="0"/>
    <n v="0"/>
    <n v="340.017"/>
    <n v="62.56"/>
    <n v="10.5031984"/>
    <n v="0"/>
    <n v="73.063198400000005"/>
    <n v="192.57599999999999"/>
    <n v="215"/>
    <n v="23359.03"/>
    <n v="271.71719840000003"/>
    <n v="0"/>
  </r>
  <r>
    <x v="8"/>
    <s v="408 AIRAVAT MEDIUM BLUE"/>
    <s v="Bath Stool"/>
    <s v="Finished Good"/>
    <s v="Pcs."/>
    <n v="920"/>
    <n v="1003"/>
    <n v="405"/>
    <n v="1580.51"/>
    <n v="46170.68"/>
    <n v="0"/>
    <n v="0"/>
    <n v="551"/>
    <n v="60718.9"/>
    <n v="416"/>
    <n v="78262.960000000006"/>
    <n v="0"/>
    <n v="0"/>
    <n v="0"/>
    <n v="0"/>
    <n v="406.21499999999997"/>
    <n v="506.92"/>
    <n v="85.106798800000021"/>
    <n v="0"/>
    <n v="592.02679880000005"/>
    <n v="417.24799999999999"/>
    <n v="540"/>
    <n v="59727.34"/>
    <n v="1755.2887987999998"/>
    <n v="0"/>
  </r>
  <r>
    <x v="8"/>
    <s v="410 AIRAWAT PATLA BIG (B)"/>
    <s v="Bath Stool"/>
    <s v="Finished Good"/>
    <s v="Pcs."/>
    <n v="1100"/>
    <n v="1199"/>
    <n v="2"/>
    <n v="773.18"/>
    <n v="484.02"/>
    <n v="0"/>
    <n v="0"/>
    <n v="0"/>
    <n v="0"/>
    <n v="0"/>
    <n v="0"/>
    <n v="0"/>
    <n v="0"/>
    <n v="0"/>
    <n v="0"/>
    <n v="2.3980000000000001"/>
    <n v="0"/>
    <n v="0"/>
    <n v="130"/>
    <n v="130"/>
    <n v="0"/>
    <n v="2"/>
    <n v="484.02"/>
    <n v="903.18"/>
    <n v="0"/>
  </r>
  <r>
    <x v="8"/>
    <s v="410 AIRAWAT PATLA BIG (MB)"/>
    <s v="Bath Stool"/>
    <s v="Finished Good"/>
    <s v="Pcs."/>
    <n v="1100"/>
    <n v="1199"/>
    <n v="24"/>
    <n v="261.86"/>
    <n v="4227.16"/>
    <n v="0"/>
    <n v="0"/>
    <n v="0"/>
    <n v="0"/>
    <n v="0"/>
    <n v="0"/>
    <n v="0"/>
    <n v="0"/>
    <n v="0"/>
    <n v="0"/>
    <n v="28.776"/>
    <n v="0"/>
    <n v="0"/>
    <n v="40"/>
    <n v="40"/>
    <n v="0"/>
    <n v="24"/>
    <n v="4227.16"/>
    <n v="301.86"/>
    <n v="0"/>
  </r>
  <r>
    <x v="8"/>
    <s v="410 AIRAWAT PATLA BIG (MW)"/>
    <s v="Bath Stool"/>
    <s v="Finished Good"/>
    <s v="Pcs."/>
    <m/>
    <m/>
    <m/>
    <n v="133.85"/>
    <m/>
    <m/>
    <m/>
    <m/>
    <m/>
    <m/>
    <m/>
    <m/>
    <m/>
    <n v="0"/>
    <m/>
    <n v="0"/>
    <n v="0"/>
    <n v="0"/>
    <n v="20"/>
    <n v="20"/>
    <n v="0"/>
    <m/>
    <m/>
    <n v="153.85"/>
    <n v="0"/>
  </r>
  <r>
    <x v="8"/>
    <s v="410 AIRAWAT PATLA BIG (O)"/>
    <s v="Bath Stool"/>
    <s v="Finished Good"/>
    <s v="Pcs."/>
    <n v="1100"/>
    <n v="1199"/>
    <n v="16"/>
    <n v="71.489999999999995"/>
    <n v="3087.32"/>
    <n v="0"/>
    <n v="0"/>
    <n v="0"/>
    <n v="0"/>
    <n v="0"/>
    <n v="0"/>
    <n v="0"/>
    <n v="0"/>
    <n v="0"/>
    <n v="0"/>
    <n v="19.184000000000001"/>
    <n v="0"/>
    <n v="0"/>
    <n v="10"/>
    <n v="10"/>
    <n v="0"/>
    <n v="16"/>
    <n v="3087.32"/>
    <n v="81.489999999999995"/>
    <n v="0"/>
  </r>
  <r>
    <x v="8"/>
    <s v="410 AIRAWAT PATLA BIG (P)"/>
    <s v="Bath Stool"/>
    <s v="Finished Good"/>
    <s v="Pcs."/>
    <n v="1100"/>
    <n v="1199"/>
    <n v="2"/>
    <n v="470.49"/>
    <n v="348.45"/>
    <n v="0"/>
    <n v="0"/>
    <n v="0"/>
    <n v="0"/>
    <n v="0"/>
    <n v="0"/>
    <n v="0"/>
    <n v="0"/>
    <n v="0"/>
    <n v="0"/>
    <n v="2.3980000000000001"/>
    <n v="0"/>
    <n v="0"/>
    <n v="80"/>
    <n v="80"/>
    <n v="0"/>
    <n v="2"/>
    <n v="348.45"/>
    <n v="550.49"/>
    <n v="0"/>
  </r>
  <r>
    <x v="8"/>
    <s v="410 AIRAWAT PATLA BIG (S)"/>
    <s v="Bath Stool"/>
    <s v="Finished Good"/>
    <s v="Pcs."/>
    <n v="1100"/>
    <n v="1199"/>
    <n v="-1"/>
    <n v="398.03"/>
    <n v="-251.16"/>
    <n v="0"/>
    <n v="0"/>
    <n v="0"/>
    <n v="0"/>
    <n v="0"/>
    <n v="0"/>
    <n v="0"/>
    <n v="0"/>
    <n v="0"/>
    <n v="0"/>
    <n v="-1.1990000000000001"/>
    <n v="0"/>
    <n v="0"/>
    <n v="60"/>
    <n v="60"/>
    <n v="0"/>
    <n v="-1"/>
    <n v="-251.16"/>
    <n v="458.03"/>
    <n v="0"/>
  </r>
  <r>
    <x v="8"/>
    <s v="412 Gajendra Bathstool (Orange)"/>
    <s v="Bath Stool"/>
    <s v="Finished Good"/>
    <s v="Pcs."/>
    <n v="1025"/>
    <n v="1117"/>
    <n v="75"/>
    <n v="204.74"/>
    <n v="6178.5"/>
    <n v="0"/>
    <n v="0"/>
    <n v="0"/>
    <n v="0"/>
    <n v="44"/>
    <n v="8317.52"/>
    <n v="0"/>
    <n v="0"/>
    <n v="0"/>
    <n v="0"/>
    <n v="83.775000000000006"/>
    <n v="0"/>
    <n v="0"/>
    <n v="90"/>
    <n v="90"/>
    <n v="49.148000000000003"/>
    <n v="31"/>
    <n v="2553.7800000000002"/>
    <n v="245.59200000000001"/>
    <n v="0"/>
  </r>
  <r>
    <x v="8"/>
    <s v="412GajendraBathStool(Blue)"/>
    <s v="Bath Stool"/>
    <s v="Finished Good"/>
    <s v="Pcs."/>
    <n v="1025"/>
    <n v="1117"/>
    <n v="176"/>
    <n v="913.1"/>
    <n v="14998.72"/>
    <n v="0"/>
    <n v="0"/>
    <n v="0"/>
    <n v="0"/>
    <n v="130"/>
    <n v="24093.13"/>
    <n v="0"/>
    <n v="0"/>
    <n v="0"/>
    <n v="0"/>
    <n v="196.59200000000001"/>
    <n v="0"/>
    <n v="0"/>
    <n v="350"/>
    <n v="350"/>
    <n v="145.21"/>
    <n v="46"/>
    <n v="3920.12"/>
    <n v="1117.8899999999999"/>
    <n v="0"/>
  </r>
  <r>
    <x v="8"/>
    <s v="412GajendraBathStool(M.B)"/>
    <s v="Bath Stool"/>
    <s v="Finished Good"/>
    <s v="Pcs."/>
    <n v="1025"/>
    <n v="1117"/>
    <n v="169"/>
    <n v="448.77"/>
    <n v="14152.06"/>
    <n v="0"/>
    <n v="0"/>
    <n v="0"/>
    <n v="0"/>
    <n v="20"/>
    <n v="3785.81"/>
    <n v="0"/>
    <n v="0"/>
    <n v="0"/>
    <n v="0"/>
    <n v="188.773"/>
    <n v="0"/>
    <n v="0"/>
    <n v="0"/>
    <n v="0"/>
    <n v="22.34"/>
    <n v="149"/>
    <n v="12477.26"/>
    <n v="426.43"/>
    <n v="0"/>
  </r>
  <r>
    <x v="8"/>
    <s v="412GajendraBathStool(M.W)"/>
    <s v="Bath Stool"/>
    <s v="Finished Good"/>
    <s v="Pcs."/>
    <n v="1025"/>
    <n v="1117"/>
    <n v="181"/>
    <n v="370.6"/>
    <n v="15039.29"/>
    <n v="0"/>
    <n v="0"/>
    <n v="0"/>
    <n v="0"/>
    <n v="19"/>
    <n v="3598.12"/>
    <n v="0"/>
    <n v="0"/>
    <n v="0"/>
    <n v="0"/>
    <n v="202.17699999999999"/>
    <n v="0"/>
    <n v="0"/>
    <n v="20"/>
    <n v="20"/>
    <n v="21.222999999999999"/>
    <n v="162"/>
    <n v="13460.58"/>
    <n v="369.37700000000001"/>
    <n v="0"/>
  </r>
  <r>
    <x v="8"/>
    <s v="412GajendraBathStool(Pink)"/>
    <s v="Bath Stool"/>
    <s v="Finished Good"/>
    <s v="Pcs."/>
    <n v="1025"/>
    <n v="1117"/>
    <n v="255"/>
    <n v="394.87"/>
    <n v="21450.6"/>
    <n v="0"/>
    <n v="0"/>
    <n v="0"/>
    <n v="0"/>
    <n v="94"/>
    <n v="17729.02"/>
    <n v="0"/>
    <n v="0"/>
    <n v="0"/>
    <n v="0"/>
    <n v="284.83499999999998"/>
    <n v="0"/>
    <n v="0"/>
    <n v="0"/>
    <n v="0"/>
    <n v="104.998"/>
    <n v="161"/>
    <n v="13543.32"/>
    <n v="289.87200000000001"/>
    <n v="0"/>
  </r>
  <r>
    <x v="8"/>
    <s v="412GajendraBathStool(Silver)"/>
    <s v="Bath Stool"/>
    <s v="Finished Good"/>
    <s v="Pcs."/>
    <n v="1025"/>
    <n v="1117"/>
    <n v="77"/>
    <n v="478.65"/>
    <n v="6478.78"/>
    <n v="0"/>
    <n v="0"/>
    <n v="0"/>
    <n v="0"/>
    <n v="45"/>
    <n v="8220.6"/>
    <n v="0"/>
    <n v="0"/>
    <n v="0"/>
    <n v="0"/>
    <n v="86.009"/>
    <n v="0"/>
    <n v="0"/>
    <n v="140"/>
    <n v="140"/>
    <n v="50.265000000000001"/>
    <n v="32"/>
    <n v="2692.48"/>
    <n v="568.38499999999999"/>
    <n v="0"/>
  </r>
  <r>
    <x v="8"/>
    <s v="415. SWEETY K. CRATE( M.B)"/>
    <s v="Kitchen Crate"/>
    <s v="Finished Good"/>
    <s v="Pcs."/>
    <n v="360"/>
    <n v="392"/>
    <n v="225"/>
    <n v="229.28"/>
    <n v="6963.83"/>
    <n v="0"/>
    <n v="0"/>
    <n v="340"/>
    <n v="13587.34"/>
    <n v="42"/>
    <n v="3119.35"/>
    <n v="0"/>
    <n v="0"/>
    <n v="0"/>
    <n v="0"/>
    <n v="88.2"/>
    <n v="122.4"/>
    <n v="20.549736000000003"/>
    <n v="0"/>
    <n v="142.949736"/>
    <n v="16.463999999999999"/>
    <n v="523"/>
    <n v="19178.580000000002"/>
    <n v="355.765736"/>
    <n v="0"/>
  </r>
  <r>
    <x v="8"/>
    <s v="415. SWEETY K. CRATE(B)"/>
    <s v="Kitchen Crate"/>
    <s v="Finished Good"/>
    <s v="Pcs."/>
    <n v="360"/>
    <n v="392"/>
    <n v="248"/>
    <n v="751.12"/>
    <n v="7504.94"/>
    <n v="0"/>
    <n v="0"/>
    <n v="988"/>
    <n v="39403.550000000003"/>
    <n v="155"/>
    <n v="11312.25"/>
    <n v="0"/>
    <n v="0"/>
    <n v="0"/>
    <n v="0"/>
    <n v="97.215999999999994"/>
    <n v="355.68"/>
    <n v="59.715115200000007"/>
    <n v="0"/>
    <n v="415.39511520000002"/>
    <n v="60.76"/>
    <n v="1081"/>
    <n v="41981.08"/>
    <n v="1105.7551152000001"/>
    <n v="0"/>
  </r>
  <r>
    <x v="8"/>
    <s v="415. SWEETY K. CRATE(M.W)"/>
    <s v="Kitchen Crate"/>
    <s v="Finished Good"/>
    <s v="Pcs."/>
    <n v="360"/>
    <n v="392"/>
    <n v="235"/>
    <n v="76.760000000000005"/>
    <n v="7307.39"/>
    <n v="0"/>
    <n v="0"/>
    <n v="300"/>
    <n v="11777.93"/>
    <n v="38"/>
    <n v="2822.15"/>
    <n v="0"/>
    <n v="0"/>
    <n v="0"/>
    <n v="0"/>
    <n v="92.12"/>
    <n v="108"/>
    <n v="18.13212"/>
    <n v="0"/>
    <n v="126.13212"/>
    <n v="14.896000000000001"/>
    <n v="497"/>
    <n v="17846.080000000002"/>
    <n v="187.99612000000002"/>
    <n v="0"/>
  </r>
  <r>
    <x v="8"/>
    <s v="415. SWEETY K. CRATE(P)"/>
    <s v="Kitchen Crate"/>
    <s v="Finished Good"/>
    <s v="Pcs."/>
    <n v="360"/>
    <n v="392"/>
    <n v="348"/>
    <n v="292.95999999999998"/>
    <n v="10359.959999999999"/>
    <n v="0"/>
    <n v="0"/>
    <n v="410"/>
    <n v="16231.3"/>
    <n v="156"/>
    <n v="11386.5"/>
    <n v="0"/>
    <n v="0"/>
    <n v="0"/>
    <n v="0"/>
    <n v="136.416"/>
    <n v="147.6"/>
    <n v="24.780563999999998"/>
    <n v="0"/>
    <n v="172.38056399999999"/>
    <n v="61.152000000000001"/>
    <n v="602"/>
    <n v="21756.05"/>
    <n v="404.18856399999999"/>
    <n v="0"/>
  </r>
  <r>
    <x v="8"/>
    <s v="415. SWEETY K. CRATE(S)"/>
    <s v="Kitchen Crate"/>
    <s v="Finished Good"/>
    <s v="Pcs."/>
    <n v="360"/>
    <n v="392"/>
    <n v="210"/>
    <n v="426.77"/>
    <n v="6321.89"/>
    <n v="0"/>
    <n v="0"/>
    <n v="404"/>
    <n v="16006.38"/>
    <n v="150"/>
    <n v="11038.5"/>
    <n v="0"/>
    <n v="0"/>
    <n v="0"/>
    <n v="0"/>
    <n v="82.32"/>
    <n v="145.44"/>
    <n v="24.4179216"/>
    <n v="0"/>
    <n v="169.8579216"/>
    <n v="58.8"/>
    <n v="464"/>
    <n v="17478.68"/>
    <n v="537.82792160000008"/>
    <n v="0"/>
  </r>
  <r>
    <x v="8"/>
    <s v="415. SWEETY K.CRATE(O)"/>
    <s v="Kitchen Crate"/>
    <s v="Finished Good"/>
    <s v="Pcs."/>
    <n v="360"/>
    <n v="392"/>
    <n v="376"/>
    <n v="161.13"/>
    <n v="11434.53"/>
    <n v="0"/>
    <n v="0"/>
    <n v="310"/>
    <n v="12223.33"/>
    <n v="75"/>
    <n v="5471"/>
    <n v="0"/>
    <n v="0"/>
    <n v="0"/>
    <n v="0"/>
    <n v="147.392"/>
    <n v="111.6"/>
    <n v="18.736524000000003"/>
    <n v="0"/>
    <n v="130.336524"/>
    <n v="29.4"/>
    <n v="611"/>
    <n v="21276.18"/>
    <n v="262.06652400000002"/>
    <n v="0"/>
  </r>
  <r>
    <x v="8"/>
    <s v="418. SUPRIYA K. CRATE (B)"/>
    <s v="Kitchen Crate"/>
    <s v="Finished Good"/>
    <s v="Pcs."/>
    <n v="610"/>
    <n v="665"/>
    <n v="62"/>
    <n v="953.82"/>
    <n v="4177.7299999999996"/>
    <n v="0"/>
    <n v="0"/>
    <n v="0"/>
    <n v="0"/>
    <n v="171"/>
    <n v="20417.05"/>
    <n v="0"/>
    <n v="0"/>
    <n v="0"/>
    <n v="0"/>
    <n v="41.23"/>
    <n v="0"/>
    <n v="0"/>
    <n v="170"/>
    <n v="170"/>
    <n v="113.715"/>
    <n v="-109"/>
    <n v="-15148.32"/>
    <n v="1010.1050000000001"/>
    <n v="0"/>
  </r>
  <r>
    <x v="8"/>
    <s v="418.SUPRIYA K.CRATE (M.B)"/>
    <s v="Kitchen Crate"/>
    <s v="Finished Good"/>
    <s v="Pcs."/>
    <n v="610"/>
    <n v="665"/>
    <n v="64"/>
    <n v="217.96"/>
    <n v="3134.72"/>
    <n v="0"/>
    <n v="0"/>
    <n v="0"/>
    <n v="0"/>
    <n v="60"/>
    <n v="7260"/>
    <n v="0"/>
    <n v="0"/>
    <n v="0"/>
    <n v="0"/>
    <n v="42.56"/>
    <n v="0"/>
    <n v="0"/>
    <n v="80"/>
    <n v="80"/>
    <n v="39.9"/>
    <n v="4"/>
    <n v="255.92"/>
    <n v="258.06000000000006"/>
    <n v="0"/>
  </r>
  <r>
    <x v="8"/>
    <s v="418.SUPRIYA K.CRATE (O)"/>
    <s v="Kitchen Crate"/>
    <s v="Finished Good"/>
    <s v="Pcs."/>
    <n v="610"/>
    <n v="665"/>
    <n v="177"/>
    <n v="243.6"/>
    <n v="10111.99"/>
    <n v="0"/>
    <n v="0"/>
    <n v="0"/>
    <n v="0"/>
    <n v="40"/>
    <n v="4566.8999999999996"/>
    <n v="0"/>
    <n v="0"/>
    <n v="0"/>
    <n v="0"/>
    <n v="117.705"/>
    <n v="0"/>
    <n v="0"/>
    <n v="0"/>
    <n v="0"/>
    <n v="26.6"/>
    <n v="137"/>
    <n v="8001.59"/>
    <n v="217"/>
    <n v="0"/>
  </r>
  <r>
    <x v="8"/>
    <s v="418.SUPRIYA K.CRATE (P)"/>
    <s v="Kitchen Crate"/>
    <s v="Finished Good"/>
    <s v="Pcs."/>
    <n v="610"/>
    <n v="665"/>
    <n v="591"/>
    <n v="415.59"/>
    <n v="33828.129999999997"/>
    <n v="0"/>
    <n v="0"/>
    <n v="0"/>
    <n v="0"/>
    <n v="152"/>
    <n v="18450.8"/>
    <n v="0"/>
    <n v="0"/>
    <n v="0"/>
    <n v="0"/>
    <n v="393.01499999999999"/>
    <n v="0"/>
    <n v="0"/>
    <n v="0"/>
    <n v="0"/>
    <n v="101.08"/>
    <n v="439"/>
    <n v="25270.76"/>
    <n v="314.51"/>
    <n v="0"/>
  </r>
  <r>
    <x v="8"/>
    <s v="418.SUPRIYA K.CRATE (S)"/>
    <s v="Kitchen Crate"/>
    <s v="Finished Good"/>
    <s v="Pcs."/>
    <n v="610"/>
    <n v="665"/>
    <n v="361"/>
    <n v="474.31"/>
    <n v="18067.509999999998"/>
    <n v="0"/>
    <n v="0"/>
    <n v="0"/>
    <n v="0"/>
    <n v="175"/>
    <n v="21317.3"/>
    <n v="0"/>
    <n v="0"/>
    <n v="0"/>
    <n v="0"/>
    <n v="240.065"/>
    <n v="0"/>
    <n v="0"/>
    <n v="0"/>
    <n v="0"/>
    <n v="116.375"/>
    <n v="186"/>
    <n v="9436.51"/>
    <n v="357.935"/>
    <n v="0"/>
  </r>
  <r>
    <x v="8"/>
    <s v="418.SUPRIYA K.CRATE( M.W.)"/>
    <s v="Kitchen Crate"/>
    <s v="Finished Good"/>
    <s v="Pcs."/>
    <n v="610"/>
    <n v="665"/>
    <n v="139"/>
    <n v="554.21"/>
    <n v="19057.5"/>
    <n v="0"/>
    <n v="0"/>
    <n v="0"/>
    <n v="0"/>
    <n v="20"/>
    <n v="2475"/>
    <n v="0"/>
    <n v="0"/>
    <n v="0"/>
    <n v="0"/>
    <n v="92.435000000000002"/>
    <n v="0"/>
    <n v="0"/>
    <n v="210"/>
    <n v="210"/>
    <n v="13.3"/>
    <n v="119"/>
    <n v="16582.5"/>
    <n v="750.91000000000008"/>
    <n v="0"/>
  </r>
  <r>
    <x v="8"/>
    <s v="421 Mini Marina 20 (Blue)"/>
    <s v="Kitchen Crate"/>
    <s v="Finished Good"/>
    <s v="Pcs."/>
    <n v="700"/>
    <n v="763"/>
    <n v="289"/>
    <n v="1632.3"/>
    <n v="8491.16"/>
    <n v="0"/>
    <n v="0"/>
    <n v="0"/>
    <n v="0"/>
    <n v="102"/>
    <n v="11656.2"/>
    <n v="0"/>
    <n v="0"/>
    <n v="0"/>
    <n v="0"/>
    <n v="220.50700000000001"/>
    <n v="0"/>
    <n v="0"/>
    <n v="550"/>
    <n v="550"/>
    <n v="77.825999999999993"/>
    <n v="187"/>
    <n v="-3165.04"/>
    <n v="2104.4740000000002"/>
    <n v="0"/>
  </r>
  <r>
    <x v="8"/>
    <s v="421 Mini Marina 20 (Orange)"/>
    <s v="Kitchen Crate"/>
    <s v="Finished Good"/>
    <s v="Pcs."/>
    <n v="700"/>
    <n v="763"/>
    <n v="331"/>
    <n v="321.58"/>
    <n v="19875.8"/>
    <n v="0"/>
    <n v="0"/>
    <n v="0"/>
    <n v="0"/>
    <n v="72"/>
    <n v="8193.9"/>
    <n v="0"/>
    <n v="0"/>
    <n v="0"/>
    <n v="0"/>
    <n v="252.553"/>
    <n v="0"/>
    <n v="0"/>
    <n v="0"/>
    <n v="0"/>
    <n v="54.936"/>
    <n v="259"/>
    <n v="11682.57"/>
    <n v="266.64400000000001"/>
    <n v="0"/>
  </r>
  <r>
    <x v="8"/>
    <s v="421 Mini Marina 20 (Pink)"/>
    <s v="Kitchen Crate"/>
    <s v="Finished Good"/>
    <s v="Pcs."/>
    <n v="700"/>
    <n v="763"/>
    <n v="52"/>
    <n v="685.68"/>
    <n v="-4652.1000000000004"/>
    <n v="0"/>
    <n v="0"/>
    <n v="0"/>
    <n v="0"/>
    <n v="108"/>
    <n v="12301.8"/>
    <n v="0"/>
    <n v="0"/>
    <n v="0"/>
    <n v="0"/>
    <n v="39.676000000000002"/>
    <n v="0"/>
    <n v="0"/>
    <n v="230"/>
    <n v="230"/>
    <n v="82.403999999999996"/>
    <n v="-56"/>
    <n v="-16953.900000000001"/>
    <n v="833.27599999999995"/>
    <n v="0"/>
  </r>
  <r>
    <x v="8"/>
    <s v="422. SUJATA K.CRATE (O)"/>
    <s v="Kitchen Crate"/>
    <s v="Finished Good"/>
    <s v="Pcs."/>
    <n v="1050"/>
    <n v="1144"/>
    <n v="102"/>
    <n v="384.77"/>
    <n v="10704.44"/>
    <n v="0"/>
    <n v="0"/>
    <n v="0"/>
    <n v="0"/>
    <n v="19"/>
    <n v="3510.29"/>
    <n v="0"/>
    <n v="0"/>
    <n v="0"/>
    <n v="0"/>
    <n v="116.688"/>
    <n v="0"/>
    <n v="0"/>
    <n v="30"/>
    <n v="30"/>
    <n v="21.736000000000001"/>
    <n v="83"/>
    <n v="8710.48"/>
    <n v="393.03399999999999"/>
    <n v="0"/>
  </r>
  <r>
    <x v="8"/>
    <s v="422. SUJATA K.CRATE (P)"/>
    <s v="Kitchen Crate"/>
    <s v="Finished Good"/>
    <s v="Pcs."/>
    <n v="1050"/>
    <n v="1144"/>
    <n v="173"/>
    <n v="1508.24"/>
    <n v="18581.310000000001"/>
    <n v="0"/>
    <n v="0"/>
    <n v="0"/>
    <n v="0"/>
    <n v="100"/>
    <n v="19291.400000000001"/>
    <n v="0"/>
    <n v="0"/>
    <n v="0"/>
    <n v="0"/>
    <n v="197.91200000000001"/>
    <n v="0"/>
    <n v="0"/>
    <n v="320"/>
    <n v="320"/>
    <n v="114.4"/>
    <n v="73"/>
    <n v="7840.67"/>
    <n v="1713.84"/>
    <n v="0"/>
  </r>
  <r>
    <x v="8"/>
    <s v="422.SUJATA K.CRATE ( M.B)"/>
    <s v="Kitchen Crate"/>
    <s v="Finished Good"/>
    <s v="Pcs."/>
    <n v="1050"/>
    <n v="1144"/>
    <n v="151"/>
    <n v="1027.43"/>
    <n v="16204.39"/>
    <n v="0"/>
    <n v="0"/>
    <n v="0"/>
    <n v="0"/>
    <n v="54"/>
    <n v="10573.54"/>
    <n v="0"/>
    <n v="0"/>
    <n v="0"/>
    <n v="0"/>
    <n v="172.744"/>
    <n v="0"/>
    <n v="0"/>
    <n v="110"/>
    <n v="110"/>
    <n v="61.776000000000003"/>
    <n v="97"/>
    <n v="10406.11"/>
    <n v="1075.654"/>
    <n v="0"/>
  </r>
  <r>
    <x v="8"/>
    <s v="422.SUJATA K.CRATE (B)"/>
    <s v="Kitchen Crate"/>
    <s v="Finished Good"/>
    <s v="Pcs."/>
    <n v="1050"/>
    <n v="1144"/>
    <n v="192"/>
    <n v="2372.46"/>
    <n v="21588.639999999999"/>
    <n v="0"/>
    <n v="0"/>
    <n v="0"/>
    <n v="0"/>
    <n v="158"/>
    <n v="30184.09"/>
    <n v="0"/>
    <n v="0"/>
    <n v="0"/>
    <n v="0"/>
    <n v="219.648"/>
    <n v="0"/>
    <n v="0"/>
    <n v="430"/>
    <n v="430"/>
    <n v="180.75200000000001"/>
    <n v="34"/>
    <n v="3822.98"/>
    <n v="2621.7080000000001"/>
    <n v="0"/>
  </r>
  <r>
    <x v="8"/>
    <s v="422.SUJATA K.CRATE (M.W)"/>
    <s v="Kitchen Crate"/>
    <s v="Finished Good"/>
    <s v="Pcs."/>
    <n v="1050"/>
    <n v="1144"/>
    <n v="208"/>
    <n v="1053.8900000000001"/>
    <n v="21825.88"/>
    <n v="0"/>
    <n v="0"/>
    <n v="0"/>
    <n v="0"/>
    <n v="78"/>
    <n v="14984.88"/>
    <n v="0"/>
    <n v="0"/>
    <n v="0"/>
    <n v="0"/>
    <n v="237.952"/>
    <n v="0"/>
    <n v="0"/>
    <n v="170"/>
    <n v="170"/>
    <n v="89.231999999999999"/>
    <n v="130"/>
    <n v="13641.18"/>
    <n v="1134.6580000000001"/>
    <n v="0"/>
  </r>
  <r>
    <x v="8"/>
    <s v="422.SUJATA K.CRATE (S)"/>
    <s v="Kitchen Crate"/>
    <s v="Finished Good"/>
    <s v="Pcs."/>
    <n v="1050"/>
    <n v="1144"/>
    <n v="59"/>
    <n v="2207.66"/>
    <n v="6619.35"/>
    <n v="0"/>
    <n v="0"/>
    <n v="0"/>
    <n v="0"/>
    <n v="92"/>
    <n v="17757.580000000002"/>
    <n v="0"/>
    <n v="0"/>
    <n v="0"/>
    <n v="0"/>
    <n v="67.495999999999995"/>
    <n v="0"/>
    <n v="0"/>
    <n v="360"/>
    <n v="360"/>
    <n v="105.248"/>
    <n v="-33"/>
    <n v="-6117.15"/>
    <n v="2462.4119999999998"/>
    <n v="0"/>
  </r>
  <r>
    <x v="8"/>
    <s v="423 Marina 22&quot;(Blue)"/>
    <s v="Kitchen Crate"/>
    <s v="Finished Good"/>
    <s v="Pcs."/>
    <n v="970"/>
    <n v="1057"/>
    <n v="-124"/>
    <n v="1829.72"/>
    <n v="-19640.21"/>
    <n v="0"/>
    <n v="0"/>
    <n v="630"/>
    <n v="60425.08"/>
    <n v="70"/>
    <n v="10651.55"/>
    <n v="0"/>
    <n v="0"/>
    <n v="0"/>
    <n v="0"/>
    <n v="-131.06800000000001"/>
    <n v="611.1"/>
    <n v="102.59757900000001"/>
    <n v="40"/>
    <n v="753.69757900000002"/>
    <n v="73.989999999999995"/>
    <n v="436"/>
    <n v="41817.99"/>
    <n v="2509.4275790000002"/>
    <n v="0"/>
  </r>
  <r>
    <x v="8"/>
    <s v="423 Marina 22&quot;(orange)"/>
    <s v="Kitchen Crate"/>
    <s v="Finished Good"/>
    <s v="Pcs."/>
    <n v="970"/>
    <n v="1057"/>
    <n v="44"/>
    <n v="173.2"/>
    <n v="3156.12"/>
    <n v="0"/>
    <n v="0"/>
    <n v="665"/>
    <n v="63137.5"/>
    <n v="140"/>
    <n v="21303.1"/>
    <n v="0"/>
    <n v="0"/>
    <n v="0"/>
    <n v="0"/>
    <n v="46.508000000000003"/>
    <n v="645.04999999999995"/>
    <n v="108.2974445"/>
    <n v="0"/>
    <n v="753.34744449999994"/>
    <n v="147.97999999999999"/>
    <n v="569"/>
    <n v="54022.91"/>
    <n v="778.56744449999997"/>
    <n v="0"/>
  </r>
  <r>
    <x v="8"/>
    <s v="423 Marina 22&quot;(Pink)"/>
    <s v="Kitchen Crate"/>
    <s v="Finished Good"/>
    <s v="Pcs."/>
    <n v="970"/>
    <n v="1057"/>
    <n v="71"/>
    <n v="751.44"/>
    <n v="5400.97"/>
    <n v="0"/>
    <n v="0"/>
    <n v="280"/>
    <n v="26841.02"/>
    <n v="70"/>
    <n v="10651.55"/>
    <n v="0"/>
    <n v="0"/>
    <n v="0"/>
    <n v="0"/>
    <n v="75.046999999999997"/>
    <n v="271.60000000000002"/>
    <n v="45.598924000000004"/>
    <n v="0"/>
    <n v="317.19892400000003"/>
    <n v="73.989999999999995"/>
    <n v="281"/>
    <n v="25811.97"/>
    <n v="994.64892400000008"/>
    <n v="0"/>
  </r>
  <r>
    <x v="8"/>
    <s v="5 Ltr Bkt Only Handle (M.baize)"/>
    <s v="Component"/>
    <s v="Trading"/>
    <s v="Pcs."/>
    <m/>
    <n v="0"/>
    <n v="-292"/>
    <n v="1.63"/>
    <n v="-339"/>
    <n v="0"/>
    <n v="0"/>
    <n v="640"/>
    <n v="2353.06"/>
    <n v="0"/>
    <n v="0"/>
    <n v="110"/>
    <n v="18.563600000000001"/>
    <n v="128.56360000000001"/>
    <n v="588.5"/>
    <n v="0"/>
    <n v="0"/>
    <n v="0"/>
    <n v="0"/>
    <n v="0"/>
    <n v="0"/>
    <n v="238"/>
    <n v="1425.8"/>
    <n v="1.63"/>
    <n v="0"/>
  </r>
  <r>
    <x v="8"/>
    <s v="5 Ltr Bkt Only Handle (M.white)"/>
    <s v="Component"/>
    <s v="Trading"/>
    <s v="Pcs."/>
    <m/>
    <n v="0"/>
    <n v="82"/>
    <n v="15.76"/>
    <n v="308.94"/>
    <n v="0"/>
    <n v="0"/>
    <n v="400"/>
    <n v="1457.1"/>
    <n v="0"/>
    <n v="0"/>
    <n v="195"/>
    <n v="32.908200000000001"/>
    <n v="227.90819999999999"/>
    <n v="717.6"/>
    <n v="0"/>
    <n v="0"/>
    <n v="0"/>
    <n v="0"/>
    <n v="0"/>
    <n v="0"/>
    <n v="287"/>
    <n v="1048.72"/>
    <n v="15.76"/>
    <n v="0"/>
  </r>
  <r>
    <x v="8"/>
    <s v="5 Ltr Bkt Only Handle (orange)"/>
    <s v="Component"/>
    <s v="Trading"/>
    <s v="Pcs."/>
    <m/>
    <n v="0"/>
    <n v="17"/>
    <n v="2.75"/>
    <n v="63.55"/>
    <n v="0"/>
    <n v="0"/>
    <n v="620"/>
    <n v="2282.33"/>
    <n v="0"/>
    <n v="0"/>
    <n v="636"/>
    <n v="107.33136"/>
    <n v="743.33136000000002"/>
    <n v="2340.48"/>
    <n v="0"/>
    <n v="0"/>
    <n v="0"/>
    <n v="0"/>
    <n v="0"/>
    <n v="0"/>
    <n v="1"/>
    <n v="5.92"/>
    <n v="2.75"/>
    <n v="0"/>
  </r>
  <r>
    <x v="8"/>
    <s v="5 Ltr Bkt Only Handle(blue)"/>
    <s v="Component"/>
    <s v="Trading"/>
    <s v="Pcs."/>
    <m/>
    <n v="0"/>
    <n v="-55"/>
    <n v="105.69"/>
    <n v="-219.65"/>
    <n v="0"/>
    <n v="0"/>
    <n v="1290"/>
    <n v="4772.2"/>
    <n v="0"/>
    <n v="0"/>
    <n v="1195"/>
    <n v="201.66819999999998"/>
    <n v="1396.6682000000001"/>
    <n v="4421.5"/>
    <n v="0"/>
    <n v="0"/>
    <n v="0"/>
    <n v="0"/>
    <n v="0"/>
    <n v="0"/>
    <n v="40"/>
    <n v="151.68"/>
    <n v="105.69"/>
    <n v="0"/>
  </r>
  <r>
    <x v="8"/>
    <s v="5 Ltr Bkt Only Handle(pink)"/>
    <s v="Component"/>
    <s v="Trading"/>
    <s v="Pcs."/>
    <m/>
    <n v="0"/>
    <n v="30"/>
    <n v="37.47"/>
    <n v="114.08"/>
    <n v="0"/>
    <n v="0"/>
    <n v="620"/>
    <n v="2287.17"/>
    <n v="0"/>
    <n v="0"/>
    <n v="630"/>
    <n v="106.31880000000001"/>
    <n v="736.31880000000001"/>
    <n v="2324.6999999999998"/>
    <n v="0"/>
    <n v="0"/>
    <n v="0"/>
    <n v="0"/>
    <n v="0"/>
    <n v="0"/>
    <n v="20"/>
    <n v="75.14"/>
    <n v="37.47"/>
    <n v="0"/>
  </r>
  <r>
    <x v="8"/>
    <s v="5 Ltr Bkt Only Handle(sil)"/>
    <s v="Component"/>
    <s v="Trading"/>
    <s v="Pcs."/>
    <m/>
    <n v="0"/>
    <n v="-168"/>
    <n v="1.54"/>
    <n v="83.04"/>
    <n v="0"/>
    <n v="0"/>
    <n v="860"/>
    <n v="3149.61"/>
    <n v="0"/>
    <n v="0"/>
    <n v="630"/>
    <n v="106.31880000000001"/>
    <n v="736.31880000000001"/>
    <n v="3351.6"/>
    <n v="0"/>
    <n v="0"/>
    <n v="0"/>
    <n v="0"/>
    <n v="0"/>
    <n v="0"/>
    <n v="62"/>
    <n v="271.08"/>
    <n v="1.54"/>
    <n v="0"/>
  </r>
  <r>
    <x v="8"/>
    <s v="503 PADMA BUCKET 3.5L (BLUE)"/>
    <s v="Bucket"/>
    <s v="Finished Good"/>
    <s v="Pcs."/>
    <n v="205"/>
    <n v="223"/>
    <n v="296"/>
    <n v="201.85"/>
    <n v="5576.64"/>
    <n v="0"/>
    <n v="0"/>
    <n v="1110"/>
    <n v="27160.42"/>
    <n v="1164"/>
    <n v="42905.760000000002"/>
    <n v="0"/>
    <n v="0"/>
    <n v="0"/>
    <n v="0"/>
    <n v="66.007999999999996"/>
    <n v="227.55"/>
    <n v="38.203369500000001"/>
    <n v="0"/>
    <n v="265.75336950000002"/>
    <n v="259.572"/>
    <n v="242"/>
    <n v="5763.12"/>
    <n v="208.03136949999998"/>
    <n v="0"/>
  </r>
  <r>
    <x v="8"/>
    <s v="503 PADMA BUCKET 3.5L (M. BEZ)"/>
    <s v="Bucket"/>
    <s v="Finished Good"/>
    <s v="Pcs."/>
    <n v="205"/>
    <n v="223"/>
    <n v="215"/>
    <n v="56.21"/>
    <n v="4218.3"/>
    <n v="0"/>
    <n v="0"/>
    <n v="540"/>
    <n v="13607.25"/>
    <n v="42"/>
    <n v="1582.33"/>
    <n v="0"/>
    <n v="0"/>
    <n v="0"/>
    <n v="0"/>
    <n v="47.945"/>
    <n v="110.7"/>
    <n v="18.585423000000002"/>
    <n v="0"/>
    <n v="129.28542300000001"/>
    <n v="9.3659999999999997"/>
    <n v="713"/>
    <n v="16833.93"/>
    <n v="176.12942300000003"/>
    <n v="0"/>
  </r>
  <r>
    <x v="8"/>
    <s v="503 PADMA BUCKET 3.5L (M. WHITE)"/>
    <s v="Bucket"/>
    <s v="Finished Good"/>
    <s v="Pcs."/>
    <n v="205"/>
    <n v="223"/>
    <n v="137"/>
    <n v="30.6"/>
    <n v="2690.68"/>
    <n v="0"/>
    <n v="0"/>
    <n v="500"/>
    <n v="12482.99"/>
    <n v="40"/>
    <n v="1503.95"/>
    <n v="0"/>
    <n v="0"/>
    <n v="0"/>
    <n v="0"/>
    <n v="30.550999999999998"/>
    <n v="102.5"/>
    <n v="17.208725000000001"/>
    <n v="0"/>
    <n v="119.708725"/>
    <n v="8.92"/>
    <n v="597"/>
    <n v="14220.85"/>
    <n v="141.38872500000002"/>
    <n v="0"/>
  </r>
  <r>
    <x v="8"/>
    <s v="503 PADMA BUCKET 3.5L (ORG)"/>
    <s v="Bucket"/>
    <s v="Finished Good"/>
    <s v="Pcs."/>
    <n v="205"/>
    <n v="223"/>
    <n v="276"/>
    <n v="109.47"/>
    <n v="5313"/>
    <n v="0"/>
    <n v="0"/>
    <n v="620"/>
    <n v="15584.81"/>
    <n v="660"/>
    <n v="22988.400000000001"/>
    <n v="0"/>
    <n v="0"/>
    <n v="0"/>
    <n v="0"/>
    <n v="61.548000000000002"/>
    <n v="127.1"/>
    <n v="21.338819000000004"/>
    <n v="0"/>
    <n v="148.438819"/>
    <n v="147.18"/>
    <n v="236"/>
    <n v="5932.28"/>
    <n v="110.72881899999999"/>
    <n v="0"/>
  </r>
  <r>
    <x v="8"/>
    <s v="503 PADMA BUCKET 3.5L (PINK)"/>
    <s v="Bucket"/>
    <s v="Finished Good"/>
    <s v="Pcs."/>
    <n v="205"/>
    <n v="223"/>
    <n v="124"/>
    <n v="103.8"/>
    <n v="2398.16"/>
    <n v="0"/>
    <n v="0"/>
    <n v="812"/>
    <n v="20620.16"/>
    <n v="576"/>
    <n v="20867.939999999999"/>
    <n v="0"/>
    <n v="0"/>
    <n v="0"/>
    <n v="0"/>
    <n v="27.652000000000001"/>
    <n v="166.46"/>
    <n v="27.946969400000004"/>
    <n v="0"/>
    <n v="194.40696940000001"/>
    <n v="128.44800000000001"/>
    <n v="360"/>
    <n v="8853.2000000000007"/>
    <n v="169.75896939999998"/>
    <n v="0"/>
  </r>
  <r>
    <x v="8"/>
    <s v="503 PADMA BUCKET 3.5L (SILVER)"/>
    <s v="Bucket"/>
    <s v="Finished Good"/>
    <s v="Pcs."/>
    <n v="205"/>
    <n v="223"/>
    <n v="416"/>
    <n v="119.87"/>
    <n v="7970.56"/>
    <n v="0"/>
    <n v="0"/>
    <n v="525"/>
    <n v="13066.43"/>
    <n v="245"/>
    <n v="9326.1"/>
    <n v="0"/>
    <n v="0"/>
    <n v="0"/>
    <n v="0"/>
    <n v="92.768000000000001"/>
    <n v="107.625"/>
    <n v="18.069161250000001"/>
    <n v="0"/>
    <n v="125.69416125000001"/>
    <n v="54.634999999999998"/>
    <n v="696"/>
    <n v="15711.26"/>
    <n v="190.92916125000002"/>
    <n v="0"/>
  </r>
  <r>
    <x v="8"/>
    <s v="505 TAPI BUCKET 5L (BLUE)"/>
    <s v="Bucket"/>
    <s v="Finished Good"/>
    <s v="Pcs."/>
    <n v="270"/>
    <n v="294"/>
    <n v="360"/>
    <n v="384.5"/>
    <n v="3602.4"/>
    <n v="0"/>
    <n v="0"/>
    <n v="1195"/>
    <n v="33197.69"/>
    <n v="975"/>
    <n v="42552.9"/>
    <n v="0"/>
    <n v="0"/>
    <n v="0"/>
    <n v="0"/>
    <n v="105.84"/>
    <n v="322.64999999999998"/>
    <n v="54.169708499999999"/>
    <n v="0"/>
    <n v="376.81970849999999"/>
    <n v="286.64999999999998"/>
    <n v="580"/>
    <n v="16112.62"/>
    <n v="474.66970849999996"/>
    <n v="0"/>
  </r>
  <r>
    <x v="8"/>
    <s v="505 TAPI BUCKET 5L (M. BEZ)"/>
    <s v="Bucket"/>
    <s v="Finished Good"/>
    <s v="Pcs."/>
    <n v="270"/>
    <n v="294"/>
    <n v="195"/>
    <n v="79.81"/>
    <n v="4535.6499999999996"/>
    <n v="0"/>
    <n v="0"/>
    <n v="110"/>
    <n v="3214.63"/>
    <n v="138"/>
    <n v="6270.59"/>
    <n v="0"/>
    <n v="0"/>
    <n v="0"/>
    <n v="0"/>
    <n v="57.33"/>
    <n v="29.7"/>
    <n v="4.9863330000000001"/>
    <n v="0"/>
    <n v="34.686332999999998"/>
    <n v="40.572000000000003"/>
    <n v="167"/>
    <n v="4243.6099999999997"/>
    <n v="73.92433299999999"/>
    <n v="0"/>
  </r>
  <r>
    <x v="8"/>
    <s v="505 TAPI BUCKET 5L (M. WHITE)"/>
    <s v="Bucket"/>
    <s v="Finished Good"/>
    <s v="Pcs."/>
    <n v="270"/>
    <n v="294"/>
    <n v="243"/>
    <n v="83.99"/>
    <n v="6299.17"/>
    <n v="0"/>
    <n v="0"/>
    <n v="195"/>
    <n v="5303.77"/>
    <n v="155"/>
    <n v="7180.95"/>
    <n v="0"/>
    <n v="0"/>
    <n v="0"/>
    <n v="0"/>
    <n v="71.441999999999993"/>
    <n v="52.65"/>
    <n v="8.8394085000000011"/>
    <n v="0"/>
    <n v="61.489408499999996"/>
    <n v="45.57"/>
    <n v="283"/>
    <n v="7522.4"/>
    <n v="99.909408499999984"/>
    <n v="0"/>
  </r>
  <r>
    <x v="8"/>
    <s v="505 TAPI BUCKET 5L (ORG)"/>
    <s v="Bucket"/>
    <s v="Finished Good"/>
    <s v="Pcs."/>
    <n v="270"/>
    <n v="294"/>
    <n v="197"/>
    <n v="150.41999999999999"/>
    <n v="5845.14"/>
    <n v="0"/>
    <n v="0"/>
    <n v="636"/>
    <n v="17533.599999999999"/>
    <n v="375"/>
    <n v="15533.4"/>
    <n v="0"/>
    <n v="0"/>
    <n v="0"/>
    <n v="0"/>
    <n v="57.917999999999999"/>
    <n v="171.72"/>
    <n v="28.830070800000001"/>
    <n v="0"/>
    <n v="200.55007080000001"/>
    <n v="110.25"/>
    <n v="458"/>
    <n v="12616.88"/>
    <n v="240.72007080000003"/>
    <n v="0"/>
  </r>
  <r>
    <x v="8"/>
    <s v="505 TAPI BUCKET 5L (PINK)"/>
    <s v="Bucket"/>
    <s v="Finished Good"/>
    <s v="Pcs."/>
    <n v="270"/>
    <n v="294"/>
    <n v="547"/>
    <n v="174.85"/>
    <n v="13262.84"/>
    <n v="0"/>
    <n v="0"/>
    <n v="630"/>
    <n v="17412.650000000001"/>
    <n v="600"/>
    <n v="25800.6"/>
    <n v="0"/>
    <n v="0"/>
    <n v="0"/>
    <n v="0"/>
    <n v="160.81800000000001"/>
    <n v="170.1"/>
    <n v="28.558088999999999"/>
    <n v="0"/>
    <n v="198.65808899999999"/>
    <n v="176.4"/>
    <n v="577"/>
    <n v="15396.45"/>
    <n v="197.10808899999998"/>
    <n v="0"/>
  </r>
  <r>
    <x v="8"/>
    <s v="505 TAPI BUCKET 5L (SILVER)"/>
    <s v="Bucket"/>
    <s v="Finished Good"/>
    <s v="Pcs."/>
    <n v="270"/>
    <n v="294"/>
    <n v="226"/>
    <n v="69.459999999999994"/>
    <n v="5464.42"/>
    <n v="0"/>
    <n v="0"/>
    <n v="630"/>
    <n v="18312.07"/>
    <n v="274"/>
    <n v="12580.09"/>
    <n v="0"/>
    <n v="0"/>
    <n v="0"/>
    <n v="0"/>
    <n v="66.444000000000003"/>
    <n v="170.1"/>
    <n v="28.558088999999999"/>
    <n v="0"/>
    <n v="198.65808899999999"/>
    <n v="80.555999999999997"/>
    <n v="582"/>
    <n v="16165.78"/>
    <n v="187.56208900000001"/>
    <n v="0"/>
  </r>
  <r>
    <x v="8"/>
    <s v="506.GARB. BKT.10L. W. LID(P)"/>
    <s v="Housekeeping"/>
    <s v="Finished Good"/>
    <s v="Pcs."/>
    <n v="520"/>
    <n v="567"/>
    <n v="130"/>
    <n v="105.31"/>
    <n v="8051.8"/>
    <n v="0"/>
    <n v="0"/>
    <n v="200"/>
    <n v="16746"/>
    <n v="245"/>
    <n v="24109"/>
    <n v="0"/>
    <n v="0"/>
    <n v="0"/>
    <n v="0"/>
    <n v="73.709999999999994"/>
    <n v="104"/>
    <n v="17.460560000000001"/>
    <n v="0"/>
    <n v="121.46056"/>
    <n v="138.91499999999999"/>
    <n v="85"/>
    <n v="6322.35"/>
    <n v="87.855559999999997"/>
    <n v="0"/>
  </r>
  <r>
    <x v="8"/>
    <s v="506.GARB. BKT.10L.W. LID(S)"/>
    <s v="Housekeeping"/>
    <s v="Finished Good"/>
    <s v="Pcs."/>
    <n v="520"/>
    <n v="567"/>
    <n v="-64"/>
    <n v="41.86"/>
    <n v="-6147.72"/>
    <n v="0"/>
    <n v="0"/>
    <n v="300"/>
    <n v="20313"/>
    <n v="80"/>
    <n v="7525.6"/>
    <n v="0"/>
    <n v="0"/>
    <n v="0"/>
    <n v="0"/>
    <n v="-36.287999999999997"/>
    <n v="156"/>
    <n v="26.190840000000001"/>
    <n v="0"/>
    <n v="182.19084000000001"/>
    <n v="45.36"/>
    <n v="156"/>
    <n v="8748.48"/>
    <n v="178.69083999999998"/>
    <n v="0"/>
  </r>
  <r>
    <x v="8"/>
    <s v="506.GARB.Bkt. 10ltr W. Lid (RED)"/>
    <s v="Housekeeping"/>
    <s v="Trading"/>
    <s v="Pcs."/>
    <m/>
    <n v="0"/>
    <n v="7"/>
    <n v="0.32"/>
    <n v="619.01"/>
    <n v="0"/>
    <n v="0"/>
    <n v="0"/>
    <n v="0"/>
    <n v="0"/>
    <n v="0"/>
    <n v="0"/>
    <n v="0"/>
    <n v="0"/>
    <n v="0"/>
    <n v="0"/>
    <n v="0"/>
    <n v="0"/>
    <n v="0"/>
    <n v="0"/>
    <n v="0"/>
    <n v="7"/>
    <n v="619.01"/>
    <n v="0.32"/>
    <n v="0"/>
  </r>
  <r>
    <x v="8"/>
    <s v="506.GARB.BKT.10L. W. LID(B)"/>
    <s v="Housekeeping"/>
    <s v="Finished Good"/>
    <s v="Pcs."/>
    <n v="520"/>
    <n v="567"/>
    <n v="-78"/>
    <n v="111.54"/>
    <n v="-7638.47"/>
    <n v="0"/>
    <n v="0"/>
    <n v="400"/>
    <n v="27436"/>
    <n v="120"/>
    <n v="11288.4"/>
    <n v="0"/>
    <n v="0"/>
    <n v="0"/>
    <n v="0"/>
    <n v="-44.225999999999999"/>
    <n v="208"/>
    <n v="34.921120000000002"/>
    <n v="0"/>
    <n v="242.92112"/>
    <n v="68.040000000000006"/>
    <n v="202"/>
    <n v="11678.48"/>
    <n v="286.42111999999997"/>
    <n v="0"/>
  </r>
  <r>
    <x v="8"/>
    <s v="506.GARB.BKT.10L. W. LID(M.W )"/>
    <s v="Housekeeping"/>
    <s v="Finished Good"/>
    <s v="Pcs."/>
    <n v="520"/>
    <n v="567"/>
    <n v="-22"/>
    <n v="159.52000000000001"/>
    <n v="-2301.6"/>
    <n v="0"/>
    <n v="0"/>
    <n v="0"/>
    <n v="0"/>
    <n v="25"/>
    <n v="2633"/>
    <n v="0"/>
    <n v="0"/>
    <n v="0"/>
    <n v="0"/>
    <n v="-12.474"/>
    <n v="0"/>
    <n v="0"/>
    <n v="80"/>
    <n v="80"/>
    <n v="14.175000000000001"/>
    <n v="-47"/>
    <n v="-4934.6000000000004"/>
    <n v="225.345"/>
    <n v="0"/>
  </r>
  <r>
    <x v="8"/>
    <s v="506.GARB.BKT.10L. W.LID (BL)"/>
    <s v="Housekeeping"/>
    <s v="Finished Good"/>
    <s v="Pcs."/>
    <n v="520"/>
    <n v="567"/>
    <n v="87"/>
    <n v="3.93"/>
    <n v="8111.01"/>
    <n v="0"/>
    <n v="0"/>
    <n v="0"/>
    <n v="0"/>
    <n v="0"/>
    <n v="0"/>
    <n v="0"/>
    <n v="0"/>
    <n v="0"/>
    <n v="0"/>
    <n v="49.329000000000001"/>
    <n v="0"/>
    <n v="0"/>
    <n v="0"/>
    <n v="0"/>
    <n v="0"/>
    <n v="87"/>
    <n v="8111.01"/>
    <n v="3.93"/>
    <n v="0"/>
  </r>
  <r>
    <x v="8"/>
    <s v="506.GARB.BKT.10L. W.LID(D.GR)"/>
    <s v="Housekeeping"/>
    <s v="Finished Good"/>
    <s v="Pcs."/>
    <n v="520"/>
    <n v="567"/>
    <n v="121"/>
    <n v="5.46"/>
    <n v="8600.66"/>
    <n v="0"/>
    <n v="0"/>
    <n v="0"/>
    <n v="0"/>
    <n v="0"/>
    <n v="0"/>
    <n v="0"/>
    <n v="0"/>
    <n v="0"/>
    <n v="0"/>
    <n v="68.606999999999999"/>
    <n v="0"/>
    <n v="0"/>
    <n v="0"/>
    <n v="0"/>
    <n v="0"/>
    <n v="121"/>
    <n v="8600.66"/>
    <n v="5.46"/>
    <n v="0"/>
  </r>
  <r>
    <x v="8"/>
    <s v="506.GARB.BKT.10L.W. Lid (Y)"/>
    <s v="Housekeeping"/>
    <s v="Finished Good"/>
    <s v="Pcs."/>
    <m/>
    <m/>
    <m/>
    <n v="0.6"/>
    <m/>
    <m/>
    <m/>
    <m/>
    <m/>
    <m/>
    <m/>
    <m/>
    <m/>
    <n v="0"/>
    <m/>
    <n v="0"/>
    <n v="0"/>
    <n v="0"/>
    <n v="0"/>
    <n v="0"/>
    <n v="0"/>
    <m/>
    <m/>
    <n v="0.6"/>
    <n v="0"/>
  </r>
  <r>
    <x v="8"/>
    <s v="506.GARB.BKT.10L.W.LID ( D Blue)"/>
    <s v="Housekeeping"/>
    <s v="Finished Good"/>
    <s v="Pcs."/>
    <n v="520"/>
    <n v="567"/>
    <n v="67"/>
    <n v="32.590000000000003"/>
    <n v="4735.96"/>
    <n v="0"/>
    <n v="0"/>
    <n v="0"/>
    <n v="0"/>
    <n v="0"/>
    <n v="0"/>
    <n v="0"/>
    <n v="0"/>
    <n v="0"/>
    <n v="0"/>
    <n v="37.988999999999997"/>
    <n v="0"/>
    <n v="0"/>
    <n v="10"/>
    <n v="10"/>
    <n v="0"/>
    <n v="67"/>
    <n v="4735.96"/>
    <n v="42.59"/>
    <n v="0"/>
  </r>
  <r>
    <x v="8"/>
    <s v="506.GARB.BKT.10L.W.LID(M.B)"/>
    <s v="Housekeeping"/>
    <s v="Finished Good"/>
    <s v="Pcs."/>
    <n v="520"/>
    <n v="567"/>
    <n v="-105"/>
    <n v="18.62"/>
    <n v="-10327"/>
    <n v="0"/>
    <n v="0"/>
    <n v="0"/>
    <n v="0"/>
    <n v="20"/>
    <n v="2103.8000000000002"/>
    <n v="0"/>
    <n v="0"/>
    <n v="0"/>
    <n v="0"/>
    <n v="-59.534999999999997"/>
    <n v="0"/>
    <n v="0"/>
    <n v="70"/>
    <n v="70"/>
    <n v="11.34"/>
    <n v="-125"/>
    <n v="-12430.8"/>
    <n v="77.28"/>
    <n v="0"/>
  </r>
  <r>
    <x v="8"/>
    <s v="507 KAVERI BUCKET 7L (BLUE)"/>
    <s v="Bucket"/>
    <s v="Finished Good"/>
    <s v="Pcs."/>
    <n v="365"/>
    <n v="398"/>
    <n v="333"/>
    <n v="189.28"/>
    <n v="11694.84"/>
    <n v="0"/>
    <n v="0"/>
    <n v="1173"/>
    <n v="47452.97"/>
    <n v="342"/>
    <n v="23725.040000000001"/>
    <n v="0"/>
    <n v="0"/>
    <n v="0"/>
    <n v="0"/>
    <n v="132.53399999999999"/>
    <n v="428.14499999999998"/>
    <n v="71.881264049999999"/>
    <n v="0"/>
    <n v="500.02626405000001"/>
    <n v="136.11600000000001"/>
    <n v="1164"/>
    <n v="46552.07"/>
    <n v="553.19026405"/>
    <n v="0"/>
  </r>
  <r>
    <x v="8"/>
    <s v="507 KAVERI BUCKET 7L (M BEZ)"/>
    <s v="Bucket"/>
    <s v="Finished Good"/>
    <s v="Pcs."/>
    <n v="365"/>
    <n v="398"/>
    <n v="604"/>
    <n v="110.21"/>
    <n v="17207.96"/>
    <n v="0"/>
    <n v="0"/>
    <n v="425"/>
    <n v="16566.55"/>
    <n v="171"/>
    <n v="11908.47"/>
    <n v="0"/>
    <n v="0"/>
    <n v="0"/>
    <n v="0"/>
    <n v="240.392"/>
    <n v="155.125"/>
    <n v="26.043936250000002"/>
    <n v="0"/>
    <n v="181.16893625"/>
    <n v="68.058000000000007"/>
    <n v="858"/>
    <n v="28771.59"/>
    <n v="223.32093624999999"/>
    <n v="0"/>
  </r>
  <r>
    <x v="8"/>
    <s v="507 KAVERI BUCKET 7L (M.WT)"/>
    <s v="Bucket"/>
    <s v="Finished Good"/>
    <s v="Pcs."/>
    <n v="365"/>
    <n v="398"/>
    <n v="196"/>
    <n v="204.82"/>
    <n v="7531.19"/>
    <n v="0"/>
    <n v="0"/>
    <n v="425"/>
    <n v="16390.810000000001"/>
    <n v="109"/>
    <n v="7679.37"/>
    <n v="0"/>
    <n v="0"/>
    <n v="0"/>
    <n v="0"/>
    <n v="78.007999999999996"/>
    <n v="155.125"/>
    <n v="26.043936250000002"/>
    <n v="0"/>
    <n v="181.16893625"/>
    <n v="43.381999999999998"/>
    <n v="512"/>
    <n v="19700.28"/>
    <n v="342.60693624999999"/>
    <n v="0"/>
  </r>
  <r>
    <x v="8"/>
    <s v="507 KAVERI BUCKET 7L (OR)"/>
    <s v="Bucket"/>
    <s v="Finished Good"/>
    <s v="Pcs."/>
    <n v="365"/>
    <n v="398"/>
    <n v="-48"/>
    <n v="210.58"/>
    <n v="-2714.34"/>
    <n v="0"/>
    <n v="0"/>
    <n v="437"/>
    <n v="16605.810000000001"/>
    <n v="200"/>
    <n v="13803"/>
    <n v="0"/>
    <n v="0"/>
    <n v="0"/>
    <n v="0"/>
    <n v="-19.103999999999999"/>
    <n v="159.505"/>
    <n v="26.779294450000002"/>
    <n v="30"/>
    <n v="216.28429445"/>
    <n v="79.599999999999994"/>
    <n v="189"/>
    <n v="7239.76"/>
    <n v="347.26429444999997"/>
    <n v="0"/>
  </r>
  <r>
    <x v="8"/>
    <s v="507 KAVERI BUCKET 7L (PINK)"/>
    <s v="Bucket"/>
    <s v="Finished Good"/>
    <s v="Pcs."/>
    <n v="365"/>
    <n v="398"/>
    <n v="347"/>
    <n v="90.55"/>
    <n v="13031.3"/>
    <n v="0"/>
    <n v="0"/>
    <n v="930"/>
    <n v="37397.919999999998"/>
    <n v="360"/>
    <n v="24882.6"/>
    <n v="0"/>
    <n v="0"/>
    <n v="0"/>
    <n v="0"/>
    <n v="138.10599999999999"/>
    <n v="339.45"/>
    <n v="56.990260500000005"/>
    <n v="0"/>
    <n v="396.44026050000002"/>
    <n v="143.28"/>
    <n v="917"/>
    <n v="36856.94"/>
    <n v="343.7102605"/>
    <n v="0"/>
  </r>
  <r>
    <x v="8"/>
    <s v="507 KAVERI BUCKET 7L (SIL)"/>
    <s v="Bucket"/>
    <s v="Finished Good"/>
    <s v="Pcs."/>
    <n v="365"/>
    <n v="398"/>
    <n v="180"/>
    <n v="112.96"/>
    <n v="5092.2"/>
    <n v="0"/>
    <n v="0"/>
    <n v="517"/>
    <n v="20634.53"/>
    <n v="122"/>
    <n v="8475.9599999999991"/>
    <n v="0"/>
    <n v="0"/>
    <n v="0"/>
    <n v="0"/>
    <n v="71.64"/>
    <n v="188.70500000000001"/>
    <n v="31.681682450000004"/>
    <n v="0"/>
    <n v="220.38668245000002"/>
    <n v="48.555999999999997"/>
    <n v="575"/>
    <n v="22073.38"/>
    <n v="284.79068245000002"/>
    <n v="0"/>
  </r>
  <r>
    <x v="8"/>
    <s v="508.GARB. BKT.13L.W. LID (BL.)"/>
    <s v="Housekeeping"/>
    <s v="Trading"/>
    <s v="Pcs."/>
    <m/>
    <n v="0"/>
    <n v="1"/>
    <n v="0.05"/>
    <n v="111.02"/>
    <n v="0"/>
    <n v="0"/>
    <n v="0"/>
    <n v="0"/>
    <n v="0"/>
    <n v="0"/>
    <n v="0"/>
    <n v="0"/>
    <n v="0"/>
    <n v="0"/>
    <n v="0"/>
    <n v="0"/>
    <n v="0"/>
    <n v="0"/>
    <n v="0"/>
    <n v="0"/>
    <n v="1"/>
    <n v="111.02"/>
    <n v="0.05"/>
    <n v="0"/>
  </r>
  <r>
    <x v="8"/>
    <s v="508.GARB. BKT.13L.W.LID (B)"/>
    <s v="Housekeeping"/>
    <s v="Finished Good"/>
    <s v="Pcs."/>
    <n v="590"/>
    <n v="643"/>
    <n v="-90"/>
    <n v="9.15"/>
    <n v="-10711.7"/>
    <n v="0"/>
    <n v="0"/>
    <n v="400"/>
    <n v="28480"/>
    <n v="80"/>
    <n v="8881.6"/>
    <n v="0"/>
    <n v="0"/>
    <n v="0"/>
    <n v="0"/>
    <n v="-57.87"/>
    <n v="236"/>
    <n v="39.622039999999998"/>
    <n v="0"/>
    <n v="275.62203999999997"/>
    <n v="51.44"/>
    <n v="230"/>
    <n v="15251.6"/>
    <n v="233.33203999999995"/>
    <n v="0"/>
  </r>
  <r>
    <x v="8"/>
    <s v="508.GARB.BKT.13L. W.LID (M.B.)"/>
    <s v="Housekeeping"/>
    <s v="Finished Good"/>
    <s v="Pcs."/>
    <n v="590"/>
    <n v="643"/>
    <n v="-59"/>
    <n v="7.18"/>
    <n v="-6591.14"/>
    <n v="0"/>
    <n v="0"/>
    <n v="200"/>
    <n v="14236"/>
    <n v="5"/>
    <n v="606.29999999999995"/>
    <n v="0"/>
    <n v="0"/>
    <n v="0"/>
    <n v="0"/>
    <n v="-37.936999999999998"/>
    <n v="118"/>
    <n v="19.811019999999999"/>
    <n v="0"/>
    <n v="137.81101999999998"/>
    <n v="3.2149999999999999"/>
    <n v="136"/>
    <n v="9082.8799999999992"/>
    <n v="141.77601999999999"/>
    <n v="0"/>
  </r>
  <r>
    <x v="8"/>
    <s v="508.GARB.BKT.13L. W.LID (P)"/>
    <s v="Housekeeping"/>
    <s v="Finished Good"/>
    <s v="Pcs."/>
    <n v="590"/>
    <n v="643"/>
    <n v="-55"/>
    <n v="63.84"/>
    <n v="-6826"/>
    <n v="0"/>
    <n v="0"/>
    <n v="400"/>
    <n v="28412"/>
    <n v="120"/>
    <n v="13940.4"/>
    <n v="0"/>
    <n v="0"/>
    <n v="0"/>
    <n v="0"/>
    <n v="-35.365000000000002"/>
    <n v="236"/>
    <n v="39.622039999999998"/>
    <n v="0"/>
    <n v="275.62203999999997"/>
    <n v="77.16"/>
    <n v="225"/>
    <n v="15452.95"/>
    <n v="262.30204000000003"/>
    <n v="0"/>
  </r>
  <r>
    <x v="8"/>
    <s v="508.GARB.BKT.13L.W. LID (S)"/>
    <s v="Housekeeping"/>
    <s v="Finished Good"/>
    <s v="Pcs."/>
    <n v="590"/>
    <n v="643"/>
    <n v="-65"/>
    <n v="11.97"/>
    <n v="-7345.2"/>
    <n v="0"/>
    <n v="0"/>
    <n v="400"/>
    <n v="28364"/>
    <n v="85"/>
    <n v="9487.9"/>
    <n v="0"/>
    <n v="0"/>
    <n v="0"/>
    <n v="0"/>
    <n v="-41.795000000000002"/>
    <n v="236"/>
    <n v="39.622039999999998"/>
    <n v="0"/>
    <n v="275.62203999999997"/>
    <n v="54.655000000000001"/>
    <n v="250"/>
    <n v="14991.45"/>
    <n v="232.93704"/>
    <n v="0"/>
  </r>
  <r>
    <x v="8"/>
    <s v="508.GARB.BKT.13L.W.LID ( GR)"/>
    <s v="Housekeeping"/>
    <s v="Finished Good"/>
    <s v="Pcs."/>
    <n v="590"/>
    <n v="643"/>
    <n v="-4"/>
    <n v="10.53"/>
    <n v="-485.04"/>
    <n v="0"/>
    <n v="0"/>
    <n v="0"/>
    <n v="0"/>
    <n v="0"/>
    <n v="0"/>
    <n v="0"/>
    <n v="0"/>
    <n v="0"/>
    <n v="0"/>
    <n v="-2.5720000000000001"/>
    <n v="0"/>
    <n v="0"/>
    <n v="0"/>
    <n v="0"/>
    <n v="0"/>
    <n v="-4"/>
    <n v="-485.04"/>
    <n v="10.53"/>
    <n v="0"/>
  </r>
  <r>
    <x v="8"/>
    <s v="508.GARB.BKT.13L.W.LID (M.W.)"/>
    <s v="Housekeeping"/>
    <s v="Finished Good"/>
    <s v="Pcs."/>
    <n v="590"/>
    <n v="643"/>
    <n v="-19"/>
    <n v="15.79"/>
    <n v="-2150.34"/>
    <n v="0"/>
    <n v="0"/>
    <n v="0"/>
    <n v="0"/>
    <n v="0"/>
    <n v="0"/>
    <n v="0"/>
    <n v="0"/>
    <n v="0"/>
    <n v="0"/>
    <n v="-12.217000000000001"/>
    <n v="0"/>
    <n v="0"/>
    <n v="10"/>
    <n v="10"/>
    <n v="0"/>
    <n v="-19"/>
    <n v="-2150.34"/>
    <n v="25.79"/>
    <n v="0"/>
  </r>
  <r>
    <x v="8"/>
    <s v="510 YAMUNA BUCKET 10L ( M.WT)"/>
    <s v="Bucket"/>
    <s v="Finished Good"/>
    <s v="Pcs."/>
    <n v="500"/>
    <n v="545"/>
    <n v="348"/>
    <n v="225.27"/>
    <n v="15719.16"/>
    <n v="0"/>
    <n v="0"/>
    <n v="0"/>
    <n v="0"/>
    <n v="128"/>
    <n v="11051.4"/>
    <n v="0"/>
    <n v="0"/>
    <n v="0"/>
    <n v="0"/>
    <n v="189.66"/>
    <n v="0"/>
    <n v="0"/>
    <n v="0"/>
    <n v="0"/>
    <n v="69.760000000000005"/>
    <n v="220"/>
    <n v="9937.4"/>
    <n v="155.51"/>
    <n v="0"/>
  </r>
  <r>
    <x v="8"/>
    <s v="510 YAMUNA BUCKET 10L (BLUE)"/>
    <s v="Bucket"/>
    <s v="Finished Good"/>
    <s v="Pcs."/>
    <n v="500"/>
    <n v="545"/>
    <n v="1390"/>
    <n v="983.21"/>
    <n v="68680.850000000006"/>
    <n v="0"/>
    <n v="0"/>
    <n v="0"/>
    <n v="0"/>
    <n v="900"/>
    <n v="79088.850000000006"/>
    <n v="0"/>
    <n v="0"/>
    <n v="0"/>
    <n v="0"/>
    <n v="757.55"/>
    <n v="0"/>
    <n v="0"/>
    <n v="0"/>
    <n v="0"/>
    <n v="490.5"/>
    <n v="490"/>
    <n v="24847.7"/>
    <n v="492.71000000000004"/>
    <n v="0"/>
  </r>
  <r>
    <x v="8"/>
    <s v="510 YAMUNA BUCKET 10L (M. BEZ)"/>
    <s v="Bucket"/>
    <s v="Finished Good"/>
    <s v="Pcs."/>
    <n v="500"/>
    <n v="545"/>
    <n v="297"/>
    <n v="200.01"/>
    <n v="14097.75"/>
    <n v="0"/>
    <n v="0"/>
    <n v="0"/>
    <n v="0"/>
    <n v="233"/>
    <n v="20543.849999999999"/>
    <n v="0"/>
    <n v="0"/>
    <n v="0"/>
    <n v="0"/>
    <n v="161.86500000000001"/>
    <n v="0"/>
    <n v="0"/>
    <n v="0"/>
    <n v="0"/>
    <n v="126.985"/>
    <n v="64"/>
    <n v="3573.14"/>
    <n v="73.024999999999991"/>
    <n v="0"/>
  </r>
  <r>
    <x v="8"/>
    <s v="510 YAMUNA BUCKET 10L (ORG)"/>
    <s v="Bucket"/>
    <s v="Finished Good"/>
    <s v="Pcs."/>
    <n v="500"/>
    <n v="545"/>
    <n v="427"/>
    <n v="272.49"/>
    <n v="19467.39"/>
    <n v="0"/>
    <n v="0"/>
    <n v="0"/>
    <n v="0"/>
    <n v="255"/>
    <n v="21961.65"/>
    <n v="0"/>
    <n v="0"/>
    <n v="0"/>
    <n v="0"/>
    <n v="232.715"/>
    <n v="0"/>
    <n v="0"/>
    <n v="0"/>
    <n v="0"/>
    <n v="138.97499999999999"/>
    <n v="172"/>
    <n v="7949.04"/>
    <n v="133.51500000000001"/>
    <n v="0"/>
  </r>
  <r>
    <x v="8"/>
    <s v="510 YAMUNA BUCKET 10L (PINK)"/>
    <s v="Bucket"/>
    <s v="Finished Good"/>
    <s v="Pcs."/>
    <n v="500"/>
    <n v="545"/>
    <n v="2604"/>
    <n v="1549.01"/>
    <n v="149862.94"/>
    <n v="0"/>
    <n v="0"/>
    <n v="0"/>
    <n v="0"/>
    <n v="2465"/>
    <n v="187414.7"/>
    <n v="0"/>
    <n v="0"/>
    <n v="0"/>
    <n v="0"/>
    <n v="1419.18"/>
    <n v="0"/>
    <n v="0"/>
    <n v="0"/>
    <n v="0"/>
    <n v="1343.425"/>
    <n v="139"/>
    <n v="7552.15"/>
    <n v="205.58500000000004"/>
    <n v="0"/>
  </r>
  <r>
    <x v="8"/>
    <s v="510 YAMUNA BUCKET 10L (SILVER)"/>
    <s v="Bucket"/>
    <s v="Finished Good"/>
    <s v="Pcs."/>
    <n v="500"/>
    <n v="545"/>
    <n v="330"/>
    <n v="261.82"/>
    <n v="13405.93"/>
    <n v="0"/>
    <n v="0"/>
    <n v="0"/>
    <n v="0"/>
    <n v="317"/>
    <n v="27982.05"/>
    <n v="0"/>
    <n v="0"/>
    <n v="0"/>
    <n v="0"/>
    <n v="179.85"/>
    <n v="0"/>
    <n v="0"/>
    <n v="0"/>
    <n v="0"/>
    <n v="172.76499999999999"/>
    <n v="13"/>
    <n v="849.12"/>
    <n v="89.055000000000007"/>
    <n v="0"/>
  </r>
  <r>
    <x v="8"/>
    <s v="515 GODAVARI BUCKET 15L (BLUE)"/>
    <s v="Bucket"/>
    <s v="Finished Good"/>
    <s v="Pcs."/>
    <n v="705"/>
    <n v="768"/>
    <n v="16"/>
    <n v="1304.48"/>
    <n v="1361.4"/>
    <n v="0"/>
    <n v="0"/>
    <n v="650"/>
    <n v="50984.38"/>
    <n v="450"/>
    <n v="48961.9"/>
    <n v="0"/>
    <n v="0"/>
    <n v="0"/>
    <n v="0"/>
    <n v="12.288"/>
    <n v="458.25"/>
    <n v="76.935592499999998"/>
    <n v="170"/>
    <n v="705.18559249999998"/>
    <n v="345.6"/>
    <n v="216"/>
    <n v="16983.919999999998"/>
    <n v="1664.0655925000001"/>
    <n v="0"/>
  </r>
  <r>
    <x v="8"/>
    <s v="515 GODAVARI BUCKET 15L (M WT.)"/>
    <s v="Bucket"/>
    <s v="Finished Good"/>
    <s v="Pcs."/>
    <n v="705"/>
    <n v="768"/>
    <n v="141"/>
    <n v="948.41"/>
    <n v="8981.7000000000007"/>
    <n v="0"/>
    <n v="0"/>
    <n v="305"/>
    <n v="23463.03"/>
    <n v="192"/>
    <n v="21243.1"/>
    <n v="0"/>
    <n v="0"/>
    <n v="0"/>
    <n v="0"/>
    <n v="108.288"/>
    <n v="215.02500000000001"/>
    <n v="36.100547250000005"/>
    <n v="100"/>
    <n v="351.12554725000001"/>
    <n v="147.45599999999999"/>
    <n v="254"/>
    <n v="18979.72"/>
    <n v="1152.0795472500001"/>
    <n v="0"/>
  </r>
  <r>
    <x v="8"/>
    <s v="515 GODAVARI BUCKET 15L (M.BEZ)"/>
    <s v="Bucket"/>
    <s v="Finished Good"/>
    <s v="Pcs."/>
    <n v="705"/>
    <n v="768"/>
    <n v="133"/>
    <n v="735.17"/>
    <n v="7892.22"/>
    <n v="0"/>
    <n v="0"/>
    <n v="410"/>
    <n v="31894.33"/>
    <n v="134"/>
    <n v="14889.5"/>
    <n v="0"/>
    <n v="0"/>
    <n v="0"/>
    <n v="0"/>
    <n v="102.14400000000001"/>
    <n v="289.05"/>
    <n v="48.528604500000007"/>
    <n v="0"/>
    <n v="337.57860450000004"/>
    <n v="102.91200000000001"/>
    <n v="409"/>
    <n v="30952.68"/>
    <n v="969.83660450000002"/>
    <n v="0"/>
  </r>
  <r>
    <x v="8"/>
    <s v="515 GODAVARI BUCKET 15L (ORANGE)"/>
    <s v="Bucket"/>
    <s v="Finished Good"/>
    <s v="Pcs."/>
    <n v="705"/>
    <n v="768"/>
    <n v="278"/>
    <n v="266.33"/>
    <n v="16668.88"/>
    <n v="0"/>
    <n v="0"/>
    <n v="305"/>
    <n v="23745.040000000001"/>
    <n v="120"/>
    <n v="12736"/>
    <n v="0"/>
    <n v="0"/>
    <n v="0"/>
    <n v="0"/>
    <n v="213.50399999999999"/>
    <n v="215.02500000000001"/>
    <n v="36.100547250000005"/>
    <n v="0"/>
    <n v="251.12554725000001"/>
    <n v="92.16"/>
    <n v="463"/>
    <n v="32784.74"/>
    <n v="425.29554725000003"/>
    <n v="0"/>
  </r>
  <r>
    <x v="8"/>
    <s v="515 GODAVARI BUCKET 15L (PINK)"/>
    <s v="Bucket"/>
    <s v="Finished Good"/>
    <s v="Pcs."/>
    <n v="705"/>
    <n v="768"/>
    <n v="185"/>
    <n v="1100.6300000000001"/>
    <n v="11059.3"/>
    <n v="0"/>
    <n v="0"/>
    <n v="427"/>
    <n v="33290.949999999997"/>
    <n v="280"/>
    <n v="30258.799999999999"/>
    <n v="0"/>
    <n v="0"/>
    <n v="0"/>
    <n v="0"/>
    <n v="142.08000000000001"/>
    <n v="301.03500000000003"/>
    <n v="50.54076615000001"/>
    <n v="0"/>
    <n v="351.57576615000005"/>
    <n v="215.04"/>
    <n v="332"/>
    <n v="25308.71"/>
    <n v="1237.1657661500003"/>
    <n v="0"/>
  </r>
  <r>
    <x v="8"/>
    <s v="515 GODAVARI BUCKET 15L (SIL)"/>
    <s v="Bucket"/>
    <s v="Finished Good"/>
    <s v="Pcs."/>
    <n v="705"/>
    <n v="768"/>
    <n v="131"/>
    <n v="426.16"/>
    <n v="7835.11"/>
    <n v="0"/>
    <n v="0"/>
    <n v="305"/>
    <n v="23562.37"/>
    <n v="212"/>
    <n v="23351.5"/>
    <n v="0"/>
    <n v="0"/>
    <n v="0"/>
    <n v="0"/>
    <n v="100.608"/>
    <n v="215.02500000000001"/>
    <n v="36.100547250000005"/>
    <n v="0"/>
    <n v="251.12554725000001"/>
    <n v="162.816"/>
    <n v="224"/>
    <n v="16745.060000000001"/>
    <n v="514.46954725000001"/>
    <n v="0"/>
  </r>
  <r>
    <x v="8"/>
    <s v="516 DOLPHIN BKT.16L (GRAY)"/>
    <s v="Bucket"/>
    <s v="Finished Good"/>
    <s v="Pcs."/>
    <n v="450"/>
    <n v="490"/>
    <n v="195"/>
    <n v="102.66"/>
    <n v="7392.45"/>
    <n v="0"/>
    <n v="0"/>
    <n v="0"/>
    <n v="0"/>
    <n v="0"/>
    <n v="0"/>
    <n v="0"/>
    <n v="0"/>
    <n v="0"/>
    <n v="0"/>
    <n v="95.55"/>
    <n v="0"/>
    <n v="0"/>
    <n v="0"/>
    <n v="0"/>
    <n v="0"/>
    <n v="195"/>
    <n v="7392.45"/>
    <n v="102.66"/>
    <n v="0"/>
  </r>
  <r>
    <x v="8"/>
    <s v="516. DOLPHIN BKT.16 L  (P.GR.)"/>
    <s v="Bucket"/>
    <s v="Finished Good"/>
    <s v="Pcs."/>
    <n v="450"/>
    <n v="490"/>
    <n v="-176"/>
    <n v="658.33"/>
    <n v="-15366.31"/>
    <n v="0"/>
    <n v="0"/>
    <n v="0"/>
    <n v="0"/>
    <n v="0"/>
    <n v="0"/>
    <n v="0"/>
    <n v="0"/>
    <n v="0"/>
    <n v="0"/>
    <n v="-86.24"/>
    <n v="0"/>
    <n v="0"/>
    <n v="120"/>
    <n v="120"/>
    <n v="0"/>
    <n v="-176"/>
    <n v="-15366.31"/>
    <n v="778.33"/>
    <n v="0"/>
  </r>
  <r>
    <x v="8"/>
    <s v="516. DOLPHIN BKT.16 LTR ( L.B)"/>
    <s v="Bucket"/>
    <s v="Finished Good"/>
    <s v="Pcs."/>
    <n v="450"/>
    <n v="490"/>
    <n v="184"/>
    <n v="124.38"/>
    <n v="9144.6"/>
    <n v="0"/>
    <n v="0"/>
    <n v="820"/>
    <n v="41291.519999999997"/>
    <n v="630"/>
    <n v="47110.8"/>
    <n v="0"/>
    <n v="0"/>
    <n v="0"/>
    <n v="0"/>
    <n v="90.16"/>
    <n v="369"/>
    <n v="61.951410000000003"/>
    <n v="0"/>
    <n v="430.95141000000001"/>
    <n v="308.7"/>
    <n v="374"/>
    <n v="18712.14"/>
    <n v="246.63141000000002"/>
    <n v="0"/>
  </r>
  <r>
    <x v="8"/>
    <s v="516. DOLPHIN BKT.16 LTR (BLUE)"/>
    <s v="Bucket"/>
    <s v="Finished Good"/>
    <s v="Pcs."/>
    <n v="450"/>
    <n v="490"/>
    <n v="-32"/>
    <n v="26.45"/>
    <n v="-1559.04"/>
    <n v="0"/>
    <n v="0"/>
    <n v="0"/>
    <n v="0"/>
    <n v="0"/>
    <n v="0"/>
    <n v="0"/>
    <n v="0"/>
    <n v="0"/>
    <n v="0"/>
    <n v="-15.68"/>
    <n v="0"/>
    <n v="0"/>
    <n v="20"/>
    <n v="20"/>
    <n v="0"/>
    <n v="-32"/>
    <n v="-1559.04"/>
    <n v="46.45"/>
    <n v="0"/>
  </r>
  <r>
    <x v="8"/>
    <s v="516. DOLPHIN BKT.16 LTR (M.B)"/>
    <s v="Bucket"/>
    <s v="Finished Good"/>
    <s v="Pcs."/>
    <n v="450"/>
    <n v="490"/>
    <n v="0"/>
    <n v="59.39"/>
    <n v="0"/>
    <n v="0"/>
    <n v="0"/>
    <n v="678"/>
    <n v="35272.370000000003"/>
    <n v="310"/>
    <n v="22502.1"/>
    <n v="0"/>
    <n v="0"/>
    <n v="0"/>
    <n v="0"/>
    <n v="0"/>
    <n v="305.10000000000002"/>
    <n v="51.223239000000014"/>
    <n v="0"/>
    <n v="356.32323900000006"/>
    <n v="151.9"/>
    <n v="368"/>
    <n v="19144.89"/>
    <n v="263.81323900000007"/>
    <n v="0"/>
  </r>
  <r>
    <x v="8"/>
    <s v="516. DOLPHIN BKT.16 LTR (PINK)"/>
    <s v="Bucket"/>
    <s v="Finished Good"/>
    <s v="Pcs."/>
    <n v="450"/>
    <n v="490"/>
    <n v="-3"/>
    <n v="34.86"/>
    <n v="-112.53"/>
    <n v="0"/>
    <n v="0"/>
    <n v="1005"/>
    <n v="52295.05"/>
    <n v="720"/>
    <n v="53358.6"/>
    <n v="0"/>
    <n v="0"/>
    <n v="0"/>
    <n v="0"/>
    <n v="-1.47"/>
    <n v="452.25"/>
    <n v="75.928252500000013"/>
    <n v="0"/>
    <n v="528.17825249999999"/>
    <n v="352.8"/>
    <n v="282"/>
    <n v="14673.83"/>
    <n v="210.23825249999999"/>
    <n v="0"/>
  </r>
  <r>
    <x v="8"/>
    <s v="516. DOLPHIN BKT.16 LTR (SL)"/>
    <s v="Bucket"/>
    <s v="Finished Good"/>
    <s v="Pcs."/>
    <n v="450"/>
    <n v="490"/>
    <n v="195"/>
    <n v="811.29"/>
    <n v="7423.65"/>
    <n v="0"/>
    <n v="0"/>
    <n v="692"/>
    <n v="31629.86"/>
    <n v="160"/>
    <n v="12167.7"/>
    <n v="0"/>
    <n v="0"/>
    <n v="0"/>
    <n v="0"/>
    <n v="95.55"/>
    <n v="311.39999999999998"/>
    <n v="52.280946"/>
    <n v="0"/>
    <n v="363.68094599999995"/>
    <n v="78.400000000000006"/>
    <n v="727"/>
    <n v="32323.200000000001"/>
    <n v="1096.5709459999998"/>
    <n v="0"/>
  </r>
  <r>
    <x v="8"/>
    <s v="516.DOLPHIN BKT.16 LTR (BR)"/>
    <s v="Bucket"/>
    <s v="Finished Good"/>
    <s v="Pcs."/>
    <n v="450"/>
    <n v="490"/>
    <n v="43"/>
    <n v="2.92"/>
    <n v="4706.3500000000004"/>
    <n v="0"/>
    <n v="0"/>
    <n v="0"/>
    <n v="0"/>
    <n v="0"/>
    <n v="0"/>
    <n v="0"/>
    <n v="0"/>
    <n v="0"/>
    <n v="0"/>
    <n v="21.07"/>
    <n v="0"/>
    <n v="0"/>
    <n v="0"/>
    <n v="0"/>
    <n v="0"/>
    <n v="43"/>
    <n v="4706.3500000000004"/>
    <n v="2.92"/>
    <n v="0"/>
  </r>
  <r>
    <x v="8"/>
    <s v="516.DOLPHIN BKT.16 LTR (M.W)"/>
    <s v="Bucket"/>
    <s v="Finished Good"/>
    <s v="Pcs."/>
    <n v="450"/>
    <n v="490"/>
    <n v="85"/>
    <n v="26.6"/>
    <n v="3218.1"/>
    <n v="0"/>
    <n v="0"/>
    <n v="675"/>
    <n v="30677.73"/>
    <n v="15"/>
    <n v="1291.3499999999999"/>
    <n v="0"/>
    <n v="0"/>
    <n v="0"/>
    <n v="0"/>
    <n v="41.65"/>
    <n v="303.75"/>
    <n v="50.996587500000004"/>
    <n v="0"/>
    <n v="354.74658750000003"/>
    <n v="7.35"/>
    <n v="745"/>
    <n v="33226.83"/>
    <n v="373.99658750000003"/>
    <n v="0"/>
  </r>
  <r>
    <x v="8"/>
    <s v="517 Narmada Bkt 17 L (blue)"/>
    <s v="Bucket"/>
    <s v="Finished Good"/>
    <s v="Pcs."/>
    <n v="745"/>
    <n v="812"/>
    <n v="452"/>
    <n v="445.58"/>
    <n v="30039.919999999998"/>
    <n v="0"/>
    <n v="0"/>
    <n v="610"/>
    <n v="53453.89"/>
    <n v="365"/>
    <n v="50143.8"/>
    <n v="0"/>
    <n v="0"/>
    <n v="0"/>
    <n v="0"/>
    <n v="367.024"/>
    <n v="454.45"/>
    <n v="76.297610500000005"/>
    <n v="0"/>
    <n v="530.74761049999995"/>
    <n v="296.38"/>
    <n v="697"/>
    <n v="56246.07"/>
    <n v="679.9476105"/>
    <n v="0"/>
  </r>
  <r>
    <x v="8"/>
    <s v="517 Narmada Bkt 17 L (G.Pigeon)"/>
    <s v="Bucket"/>
    <s v="Finished Good"/>
    <s v="Pcs."/>
    <n v="745"/>
    <n v="812"/>
    <n v="70"/>
    <n v="63.23"/>
    <n v="4860.8"/>
    <n v="0"/>
    <n v="0"/>
    <n v="0"/>
    <n v="0"/>
    <n v="0"/>
    <n v="0"/>
    <n v="0"/>
    <n v="0"/>
    <n v="0"/>
    <n v="0"/>
    <n v="56.84"/>
    <n v="0"/>
    <n v="0"/>
    <n v="0"/>
    <n v="0"/>
    <n v="0"/>
    <n v="70"/>
    <n v="4860.8"/>
    <n v="63.23"/>
    <n v="0"/>
  </r>
  <r>
    <x v="8"/>
    <s v="517 Narmada Bkt 17 L (Gray)"/>
    <s v="Bucket"/>
    <s v="Finished Good"/>
    <s v="Pcs."/>
    <n v="745"/>
    <n v="812"/>
    <n v="28"/>
    <n v="26.69"/>
    <n v="2605.98"/>
    <n v="0"/>
    <n v="0"/>
    <n v="0"/>
    <n v="0"/>
    <n v="0"/>
    <n v="0"/>
    <n v="0"/>
    <n v="0"/>
    <n v="0"/>
    <n v="0"/>
    <n v="22.736000000000001"/>
    <n v="0"/>
    <n v="0"/>
    <n v="0"/>
    <n v="0"/>
    <n v="0"/>
    <n v="28"/>
    <n v="2605.98"/>
    <n v="26.69"/>
    <n v="0"/>
  </r>
  <r>
    <x v="8"/>
    <s v="517 Narmada Bkt 17 L (M.Baize)"/>
    <s v="Bucket"/>
    <s v="Finished Good"/>
    <s v="Pcs."/>
    <n v="745"/>
    <n v="812"/>
    <n v="111"/>
    <n v="98.03"/>
    <n v="7252.74"/>
    <n v="0"/>
    <n v="0"/>
    <n v="340"/>
    <n v="29644.13"/>
    <n v="135"/>
    <n v="19305.400000000001"/>
    <n v="0"/>
    <n v="0"/>
    <n v="0"/>
    <n v="0"/>
    <n v="90.132000000000005"/>
    <n v="253.3"/>
    <n v="42.526537000000005"/>
    <n v="0"/>
    <n v="295.82653700000003"/>
    <n v="109.62"/>
    <n v="316"/>
    <n v="26974.71"/>
    <n v="284.236537"/>
    <n v="0"/>
  </r>
  <r>
    <x v="8"/>
    <s v="517 Narmada Bkt 17 L (M.white)"/>
    <s v="Bucket"/>
    <s v="Finished Good"/>
    <s v="Pcs."/>
    <n v="745"/>
    <n v="812"/>
    <n v="-135"/>
    <n v="568.25"/>
    <n v="-18572.080000000002"/>
    <n v="0"/>
    <n v="0"/>
    <n v="270"/>
    <n v="19230.3"/>
    <n v="96"/>
    <n v="13685.08"/>
    <n v="0"/>
    <n v="0"/>
    <n v="0"/>
    <n v="0"/>
    <n v="-109.62"/>
    <n v="201.15"/>
    <n v="33.7710735"/>
    <n v="90"/>
    <n v="324.92107350000003"/>
    <n v="77.951999999999998"/>
    <n v="39"/>
    <n v="-1789.81"/>
    <n v="815.21907350000004"/>
    <n v="0"/>
  </r>
  <r>
    <x v="8"/>
    <s v="517 Narmada Bkt 17 L (orange)"/>
    <s v="Bucket"/>
    <s v="Finished Good"/>
    <s v="Pcs."/>
    <n v="745"/>
    <n v="812"/>
    <n v="214"/>
    <n v="926.51"/>
    <n v="15592.04"/>
    <n v="0"/>
    <n v="0"/>
    <n v="205"/>
    <n v="17798.650000000001"/>
    <n v="176"/>
    <n v="23287.279999999999"/>
    <n v="0"/>
    <n v="0"/>
    <n v="0"/>
    <n v="0"/>
    <n v="173.768"/>
    <n v="152.72499999999999"/>
    <n v="25.641000250000001"/>
    <n v="100"/>
    <n v="278.36600024999996"/>
    <n v="142.91200000000001"/>
    <n v="243"/>
    <n v="20031.240000000002"/>
    <n v="1061.9640002499998"/>
    <n v="0"/>
  </r>
  <r>
    <x v="8"/>
    <s v="517 Narmada Bkt 17 L (pink)"/>
    <s v="Bucket"/>
    <s v="Finished Good"/>
    <s v="Pcs."/>
    <n v="745"/>
    <n v="812"/>
    <n v="143"/>
    <n v="438.06"/>
    <n v="9406.5400000000009"/>
    <n v="0"/>
    <n v="0"/>
    <n v="450"/>
    <n v="39353.760000000002"/>
    <n v="225"/>
    <n v="30988.2"/>
    <n v="0"/>
    <n v="0"/>
    <n v="0"/>
    <n v="0"/>
    <n v="116.116"/>
    <n v="335.25"/>
    <n v="56.285122500000007"/>
    <n v="0"/>
    <n v="391.5351225"/>
    <n v="182.7"/>
    <n v="368"/>
    <n v="31203.17"/>
    <n v="646.89512250000007"/>
    <n v="0"/>
  </r>
  <r>
    <x v="8"/>
    <s v="517 Narmada Bkt 17 L (silver)"/>
    <s v="Bucket"/>
    <s v="Finished Good"/>
    <s v="Pcs."/>
    <n v="745"/>
    <n v="812"/>
    <n v="140"/>
    <n v="162.62"/>
    <n v="9207.7999999999993"/>
    <n v="0"/>
    <n v="0"/>
    <n v="380"/>
    <n v="32971.07"/>
    <n v="158"/>
    <n v="22340.44"/>
    <n v="0"/>
    <n v="0"/>
    <n v="0"/>
    <n v="0"/>
    <n v="113.68"/>
    <n v="283.10000000000002"/>
    <n v="47.529659000000009"/>
    <n v="0"/>
    <n v="330.62965900000006"/>
    <n v="128.29599999999999"/>
    <n v="362"/>
    <n v="30922.54"/>
    <n v="364.95365900000007"/>
    <n v="0"/>
  </r>
  <r>
    <x v="8"/>
    <s v="520 GANGA BUCKET 20L (BLUE)"/>
    <s v="Bucket"/>
    <s v="Finished Good"/>
    <s v="Pcs."/>
    <n v="840"/>
    <n v="916"/>
    <n v="781"/>
    <n v="1219.24"/>
    <n v="48993.72"/>
    <n v="0"/>
    <n v="0"/>
    <n v="0"/>
    <n v="0"/>
    <n v="572"/>
    <n v="87918.399999999994"/>
    <n v="0"/>
    <n v="0"/>
    <n v="0"/>
    <n v="0"/>
    <n v="715.39599999999996"/>
    <n v="0"/>
    <n v="0"/>
    <n v="20"/>
    <n v="20"/>
    <n v="523.952"/>
    <n v="209"/>
    <n v="13111.01"/>
    <n v="715.28800000000001"/>
    <n v="0"/>
  </r>
  <r>
    <x v="8"/>
    <s v="520 GANGA BUCKET 20L (BROWN)"/>
    <s v="Bucket"/>
    <s v="Trading"/>
    <s v="Pcs."/>
    <m/>
    <n v="0"/>
    <n v="108"/>
    <n v="4.88"/>
    <n v="22572"/>
    <n v="0"/>
    <n v="0"/>
    <n v="0"/>
    <n v="0"/>
    <n v="0"/>
    <n v="0"/>
    <n v="0"/>
    <n v="0"/>
    <n v="0"/>
    <n v="0"/>
    <n v="0"/>
    <n v="0"/>
    <n v="0"/>
    <n v="0"/>
    <n v="0"/>
    <n v="0"/>
    <n v="108"/>
    <n v="22572"/>
    <n v="4.88"/>
    <n v="0"/>
  </r>
  <r>
    <x v="8"/>
    <s v="520 GANGA BUCKET 20L (M BEZ)"/>
    <s v="Bucket"/>
    <s v="Finished Good"/>
    <s v="Pcs."/>
    <n v="840"/>
    <n v="916"/>
    <n v="40"/>
    <n v="945.69"/>
    <n v="2449.9899999999998"/>
    <n v="0"/>
    <n v="0"/>
    <n v="313"/>
    <n v="27436.86"/>
    <n v="128"/>
    <n v="20001.96"/>
    <n v="0"/>
    <n v="0"/>
    <n v="0"/>
    <n v="0"/>
    <n v="36.64"/>
    <n v="262.92"/>
    <n v="44.14163880000001"/>
    <n v="90"/>
    <n v="397.06163880000003"/>
    <n v="117.248"/>
    <n v="225"/>
    <n v="19049.689999999999"/>
    <n v="1225.5036388000001"/>
    <n v="0"/>
  </r>
  <r>
    <x v="8"/>
    <s v="520 GANGA BUCKET 20L (M WT)"/>
    <s v="Bucket"/>
    <s v="Finished Good"/>
    <s v="Pcs."/>
    <n v="840"/>
    <n v="916"/>
    <n v="255"/>
    <n v="851.74"/>
    <n v="21169.1"/>
    <n v="0"/>
    <n v="0"/>
    <n v="0"/>
    <n v="0"/>
    <n v="115"/>
    <n v="18075.75"/>
    <n v="0"/>
    <n v="0"/>
    <n v="0"/>
    <n v="0"/>
    <n v="233.58"/>
    <n v="0"/>
    <n v="0"/>
    <n v="200"/>
    <n v="200"/>
    <n v="105.34"/>
    <n v="140"/>
    <n v="11622.25"/>
    <n v="946.4"/>
    <n v="0"/>
  </r>
  <r>
    <x v="8"/>
    <s v="520 GANGA BUCKET 20L (OR)"/>
    <s v="Bucket"/>
    <s v="Finished Good"/>
    <s v="Pcs."/>
    <n v="840"/>
    <n v="916"/>
    <n v="375"/>
    <n v="523.29"/>
    <n v="34019.33"/>
    <n v="0"/>
    <n v="0"/>
    <n v="0"/>
    <n v="0"/>
    <n v="170"/>
    <n v="25827.18"/>
    <n v="0"/>
    <n v="0"/>
    <n v="0"/>
    <n v="0"/>
    <n v="343.5"/>
    <n v="0"/>
    <n v="0"/>
    <n v="0"/>
    <n v="0"/>
    <n v="155.72"/>
    <n v="205"/>
    <n v="18606.91"/>
    <n v="367.56999999999994"/>
    <n v="0"/>
  </r>
  <r>
    <x v="8"/>
    <s v="520 GANGA BUCKET 20L (PINK)"/>
    <s v="Bucket"/>
    <s v="Finished Good"/>
    <s v="Pcs."/>
    <n v="840"/>
    <n v="916"/>
    <n v="507"/>
    <n v="741.19"/>
    <n v="45652.160000000003"/>
    <n v="0"/>
    <n v="0"/>
    <n v="0"/>
    <n v="0"/>
    <n v="422"/>
    <n v="64589.760000000002"/>
    <n v="0"/>
    <n v="0"/>
    <n v="0"/>
    <n v="0"/>
    <n v="464.41199999999998"/>
    <n v="0"/>
    <n v="0"/>
    <n v="120"/>
    <n v="120"/>
    <n v="386.55200000000002"/>
    <n v="85"/>
    <n v="7680.03"/>
    <n v="474.63800000000003"/>
    <n v="0"/>
  </r>
  <r>
    <x v="8"/>
    <s v="520 GANGA BUCKET 20L (SIL)"/>
    <s v="Bucket"/>
    <s v="Finished Good"/>
    <s v="Pcs."/>
    <n v="840"/>
    <n v="916"/>
    <n v="277"/>
    <n v="527.53"/>
    <n v="22206.39"/>
    <n v="0"/>
    <n v="0"/>
    <n v="0"/>
    <n v="0"/>
    <n v="185"/>
    <n v="28657.53"/>
    <n v="0"/>
    <n v="0"/>
    <n v="0"/>
    <n v="0"/>
    <n v="253.732"/>
    <n v="0"/>
    <n v="0"/>
    <n v="200"/>
    <n v="200"/>
    <n v="169.46"/>
    <n v="92"/>
    <n v="7497.48"/>
    <n v="558.06999999999994"/>
    <n v="0"/>
  </r>
  <r>
    <x v="8"/>
    <s v="565 Parrot Showel Dustpan"/>
    <s v="FRISCH"/>
    <s v="Finished Good"/>
    <s v="Pcs."/>
    <n v="110"/>
    <n v="120"/>
    <n v="162"/>
    <n v="90.87"/>
    <n v="2521.35"/>
    <n v="0"/>
    <n v="0"/>
    <n v="0"/>
    <n v="0"/>
    <n v="0"/>
    <n v="0"/>
    <n v="0"/>
    <n v="0"/>
    <n v="0"/>
    <n v="0"/>
    <n v="19.440000000000001"/>
    <n v="0"/>
    <n v="0"/>
    <n v="0"/>
    <n v="0"/>
    <n v="0"/>
    <n v="162"/>
    <n v="2521.35"/>
    <n v="90.87"/>
    <n v="0"/>
  </r>
  <r>
    <x v="8"/>
    <s v="602 Mini Super Clean With Patti"/>
    <s v="Housekeeping"/>
    <s v="Finished Good"/>
    <s v="Pcs."/>
    <n v="80"/>
    <n v="87"/>
    <n v="1139"/>
    <n v="30.03"/>
    <n v="11686.5"/>
    <n v="0"/>
    <n v="0"/>
    <n v="6261"/>
    <n v="71436.649999999994"/>
    <n v="1740"/>
    <n v="35253"/>
    <n v="0"/>
    <n v="0"/>
    <n v="0"/>
    <n v="0"/>
    <n v="99.093000000000004"/>
    <n v="500.88"/>
    <n v="84.092743200000001"/>
    <n v="0"/>
    <n v="584.97274319999997"/>
    <n v="151.38"/>
    <n v="5660"/>
    <n v="64035.92"/>
    <n v="463.62274319999995"/>
    <n v="0"/>
  </r>
  <r>
    <x v="8"/>
    <s v="603 Super Clean"/>
    <s v="Housekeeping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8"/>
    <s v="603 Super Clean With Patti"/>
    <s v="Housekeeping"/>
    <s v="Finished Good"/>
    <s v="Pcs."/>
    <n v="110"/>
    <n v="120"/>
    <n v="2563"/>
    <n v="281.43"/>
    <n v="31845.42"/>
    <n v="0"/>
    <n v="0"/>
    <n v="4040"/>
    <n v="63048.43"/>
    <n v="2520"/>
    <n v="62904.24"/>
    <n v="0"/>
    <n v="0"/>
    <n v="0"/>
    <n v="0"/>
    <n v="307.56"/>
    <n v="444.4"/>
    <n v="74.610315999999997"/>
    <n v="0"/>
    <n v="519.01031599999999"/>
    <n v="302.39999999999998"/>
    <n v="4083"/>
    <n v="59716.17"/>
    <n v="498.04031599999996"/>
    <n v="0"/>
  </r>
  <r>
    <x v="8"/>
    <s v="606 MISS CLEAN DUSTPAN(MIX)"/>
    <s v="Housekeeping"/>
    <s v="Finished Good"/>
    <s v="Pcs."/>
    <n v="110"/>
    <n v="120"/>
    <n v="0"/>
    <n v="0"/>
    <n v="0"/>
    <n v="0"/>
    <n v="0"/>
    <n v="0"/>
    <n v="0"/>
    <n v="234"/>
    <n v="5370.3"/>
    <n v="0"/>
    <n v="0"/>
    <n v="0"/>
    <n v="0"/>
    <n v="0"/>
    <n v="0"/>
    <n v="0"/>
    <n v="30"/>
    <n v="30"/>
    <n v="28.08"/>
    <n v="-234"/>
    <n v="-5370.3"/>
    <n v="1.9200000000000017"/>
    <n v="0"/>
  </r>
  <r>
    <x v="8"/>
    <s v="7 Ltr Bkt Only Handle(blue)"/>
    <s v="Component"/>
    <s v="Trading"/>
    <s v="Pcs."/>
    <m/>
    <n v="0"/>
    <n v="420"/>
    <n v="7.18"/>
    <n v="2035.45"/>
    <n v="0"/>
    <n v="0"/>
    <n v="1000"/>
    <n v="4819.97"/>
    <n v="0"/>
    <n v="0"/>
    <n v="1173"/>
    <n v="197.95548000000002"/>
    <n v="1370.9554800000001"/>
    <n v="5689.05"/>
    <n v="0"/>
    <n v="0"/>
    <n v="0"/>
    <n v="0"/>
    <n v="0"/>
    <n v="0"/>
    <n v="247"/>
    <n v="1170.8399999999999"/>
    <n v="7.18"/>
    <n v="0"/>
  </r>
  <r>
    <x v="8"/>
    <s v="7 Ltr Bkt Only Handle(M.baize)"/>
    <s v="Component"/>
    <s v="Trading"/>
    <s v="Pcs."/>
    <m/>
    <n v="0"/>
    <n v="74"/>
    <n v="30.11"/>
    <n v="321.42"/>
    <n v="0"/>
    <n v="0"/>
    <n v="410"/>
    <n v="1952.1"/>
    <n v="0"/>
    <n v="0"/>
    <n v="425"/>
    <n v="71.722999999999999"/>
    <n v="496.72300000000001"/>
    <n v="2023"/>
    <n v="0"/>
    <n v="0"/>
    <n v="0"/>
    <n v="0"/>
    <n v="0"/>
    <n v="0"/>
    <n v="59"/>
    <n v="250"/>
    <n v="30.11"/>
    <n v="0"/>
  </r>
  <r>
    <x v="8"/>
    <s v="7 Ltr Bkt Only Handle(M.white)"/>
    <s v="Component"/>
    <s v="Trading"/>
    <s v="Pcs."/>
    <m/>
    <n v="0"/>
    <n v="748"/>
    <n v="13.05"/>
    <n v="2802.6"/>
    <n v="0"/>
    <n v="0"/>
    <n v="430"/>
    <n v="2026.95"/>
    <n v="0"/>
    <n v="0"/>
    <n v="425"/>
    <n v="71.722999999999999"/>
    <n v="496.72300000000001"/>
    <n v="2014.5"/>
    <n v="0"/>
    <n v="0"/>
    <n v="0"/>
    <n v="0"/>
    <n v="0"/>
    <n v="0"/>
    <n v="753"/>
    <n v="2821.56"/>
    <n v="13.05"/>
    <n v="0"/>
  </r>
  <r>
    <x v="8"/>
    <s v="7 Ltr Bkt Only Handle(pink)"/>
    <s v="Component"/>
    <s v="Trading"/>
    <s v="Pcs."/>
    <m/>
    <n v="0"/>
    <n v="1018"/>
    <n v="30.93"/>
    <n v="4827.03"/>
    <n v="0"/>
    <n v="0"/>
    <n v="832"/>
    <n v="3957.2"/>
    <n v="0"/>
    <n v="0"/>
    <n v="930"/>
    <n v="156.9468"/>
    <n v="1086.9467999999999"/>
    <n v="4490.3999999999996"/>
    <n v="0"/>
    <n v="0"/>
    <n v="0"/>
    <n v="0"/>
    <n v="0"/>
    <n v="0"/>
    <n v="920"/>
    <n v="4336.7"/>
    <n v="30.93"/>
    <n v="0"/>
  </r>
  <r>
    <x v="8"/>
    <s v="7 Ltr Bkt Only Handle(silver)"/>
    <s v="Component"/>
    <s v="Trading"/>
    <s v="Pcs."/>
    <m/>
    <n v="0"/>
    <n v="502"/>
    <n v="10.16"/>
    <n v="2434.69"/>
    <n v="0"/>
    <n v="0"/>
    <n v="570"/>
    <n v="2702.74"/>
    <n v="0"/>
    <n v="0"/>
    <n v="517"/>
    <n v="87.248919999999998"/>
    <n v="604.24892"/>
    <n v="2486.77"/>
    <n v="0"/>
    <n v="0"/>
    <n v="0"/>
    <n v="0"/>
    <n v="0"/>
    <n v="0"/>
    <n v="555"/>
    <n v="2651.93"/>
    <n v="10.16"/>
    <n v="0"/>
  </r>
  <r>
    <x v="8"/>
    <s v="7 Ltr Only Handle (orange)"/>
    <s v="Component"/>
    <s v="Trading"/>
    <s v="Pcs."/>
    <m/>
    <n v="0"/>
    <n v="727"/>
    <n v="20.41"/>
    <n v="2134.0500000000002"/>
    <n v="0"/>
    <n v="0"/>
    <n v="620"/>
    <n v="2841.74"/>
    <n v="0"/>
    <n v="0"/>
    <n v="437"/>
    <n v="73.748120000000014"/>
    <n v="510.74812000000003"/>
    <n v="1765.48"/>
    <n v="0"/>
    <n v="0"/>
    <n v="0"/>
    <n v="0"/>
    <n v="0"/>
    <n v="0"/>
    <n v="910"/>
    <n v="3211.79"/>
    <n v="20.41"/>
    <n v="0"/>
  </r>
  <r>
    <x v="8"/>
    <s v="702 MULTIPURPOSE STAND"/>
    <s v="Kitchenware"/>
    <s v="Finished Good"/>
    <s v="Pcs."/>
    <n v="190"/>
    <n v="207"/>
    <n v="162"/>
    <n v="364.11"/>
    <n v="7824.48"/>
    <n v="0"/>
    <n v="0"/>
    <n v="410"/>
    <n v="41097.699999999997"/>
    <n v="366"/>
    <n v="25505.22"/>
    <n v="0"/>
    <n v="0"/>
    <n v="0"/>
    <n v="0"/>
    <n v="33.533999999999999"/>
    <n v="77.900000000000006"/>
    <n v="13.078631000000003"/>
    <n v="60"/>
    <n v="150.97863100000001"/>
    <n v="75.762"/>
    <n v="206"/>
    <n v="12906.61"/>
    <n v="439.32663100000008"/>
    <n v="0"/>
  </r>
  <r>
    <x v="8"/>
    <s v="704 Annapurna Bowl (M.baize)"/>
    <s v="Kitchenware"/>
    <s v="Finished Good"/>
    <s v="Pcs."/>
    <n v="20"/>
    <n v="22"/>
    <n v="1530"/>
    <n v="91.21"/>
    <n v="6557.5"/>
    <n v="0"/>
    <n v="0"/>
    <n v="0"/>
    <n v="0"/>
    <n v="10"/>
    <n v="49.1"/>
    <n v="0"/>
    <n v="0"/>
    <n v="0"/>
    <n v="0"/>
    <n v="33.659999999999997"/>
    <n v="0"/>
    <n v="0"/>
    <n v="0"/>
    <n v="0"/>
    <n v="0.22"/>
    <n v="1520"/>
    <n v="6508.4"/>
    <n v="90.99"/>
    <n v="0"/>
  </r>
  <r>
    <x v="8"/>
    <s v="704 ANNAPURNA BOWL (WHITE)"/>
    <s v="Kitchenware"/>
    <s v="Finished Good"/>
    <s v="Pcs."/>
    <n v="20"/>
    <n v="22"/>
    <n v="1319"/>
    <n v="89.18"/>
    <n v="0"/>
    <n v="0"/>
    <n v="0"/>
    <n v="0"/>
    <n v="0"/>
    <n v="130"/>
    <n v="531.5"/>
    <n v="0"/>
    <n v="0"/>
    <n v="0"/>
    <n v="0"/>
    <n v="29.018000000000001"/>
    <n v="0"/>
    <n v="0"/>
    <n v="0"/>
    <n v="0"/>
    <n v="2.86"/>
    <n v="1189"/>
    <n v="-531.5"/>
    <n v="86.320000000000007"/>
    <n v="0"/>
  </r>
  <r>
    <x v="8"/>
    <s v="704 ANNAPURNA BOWL (YELLOW)"/>
    <s v="Kitchenware"/>
    <s v="Finished Good"/>
    <s v="Pcs."/>
    <n v="20"/>
    <n v="22"/>
    <n v="1160"/>
    <n v="71.819999999999993"/>
    <n v="-73.650000000000006"/>
    <n v="0"/>
    <n v="0"/>
    <n v="0"/>
    <n v="0"/>
    <n v="10"/>
    <n v="49.1"/>
    <n v="0"/>
    <n v="0"/>
    <n v="0"/>
    <n v="0"/>
    <n v="25.52"/>
    <n v="0"/>
    <n v="0"/>
    <n v="0"/>
    <n v="0"/>
    <n v="0.22"/>
    <n v="1150"/>
    <n v="-122.75"/>
    <n v="71.599999999999994"/>
    <n v="0"/>
  </r>
  <r>
    <x v="8"/>
    <s v="708 Pot Stand (Small) (Brown)"/>
    <s v="Kitchenware"/>
    <s v="Finished Good"/>
    <s v="Pcs."/>
    <n v="135"/>
    <n v="147"/>
    <n v="335"/>
    <n v="40.729999999999997"/>
    <n v="5764.57"/>
    <n v="0"/>
    <n v="0"/>
    <n v="0"/>
    <n v="0"/>
    <n v="310"/>
    <n v="10083.280000000001"/>
    <n v="0"/>
    <n v="0"/>
    <n v="0"/>
    <n v="0"/>
    <n v="49.244999999999997"/>
    <n v="0"/>
    <n v="0"/>
    <n v="20"/>
    <n v="20"/>
    <n v="45.57"/>
    <n v="25"/>
    <n v="-1056.3499999999999"/>
    <n v="15.159999999999997"/>
    <n v="0"/>
  </r>
  <r>
    <x v="8"/>
    <s v="708 Pot Stand (Small) (M.BAIZE)"/>
    <s v="Kitchenware"/>
    <s v="Finished Good"/>
    <s v="Pcs."/>
    <n v="135"/>
    <n v="147"/>
    <n v="438"/>
    <n v="74.040000000000006"/>
    <n v="7391.47"/>
    <n v="0"/>
    <n v="0"/>
    <n v="0"/>
    <n v="0"/>
    <n v="103"/>
    <n v="3443.88"/>
    <n v="0"/>
    <n v="0"/>
    <n v="0"/>
    <n v="0"/>
    <n v="64.385999999999996"/>
    <n v="0"/>
    <n v="0"/>
    <n v="0"/>
    <n v="0"/>
    <n v="15.141"/>
    <n v="335"/>
    <n v="5695.15"/>
    <n v="58.899000000000008"/>
    <n v="0"/>
  </r>
  <r>
    <x v="8"/>
    <s v="708 Pot Stand (Small) (M.WHITE)"/>
    <s v="Kitchenware"/>
    <s v="Finished Good"/>
    <s v="Pcs."/>
    <n v="135"/>
    <n v="147"/>
    <n v="449"/>
    <n v="101.05"/>
    <n v="7080.25"/>
    <n v="0"/>
    <n v="0"/>
    <n v="0"/>
    <n v="0"/>
    <n v="174"/>
    <n v="5744.64"/>
    <n v="0"/>
    <n v="0"/>
    <n v="0"/>
    <n v="0"/>
    <n v="66.003"/>
    <n v="0"/>
    <n v="0"/>
    <n v="10"/>
    <n v="10"/>
    <n v="25.577999999999999"/>
    <n v="275"/>
    <n v="4182.7"/>
    <n v="85.471999999999994"/>
    <n v="0"/>
  </r>
  <r>
    <x v="8"/>
    <s v="708 Pot Stand (Small)(BLUE)"/>
    <s v="Kitchenware"/>
    <s v="Finished Good"/>
    <s v="Pcs."/>
    <n v="135"/>
    <n v="147"/>
    <n v="254"/>
    <n v="238.41"/>
    <n v="2995.44"/>
    <n v="0"/>
    <n v="0"/>
    <n v="0"/>
    <n v="0"/>
    <n v="250"/>
    <n v="8204.8799999999992"/>
    <n v="0"/>
    <n v="0"/>
    <n v="0"/>
    <n v="0"/>
    <n v="37.338000000000001"/>
    <n v="0"/>
    <n v="0"/>
    <n v="30"/>
    <n v="30"/>
    <n v="36.75"/>
    <n v="4"/>
    <n v="-1300.32"/>
    <n v="231.65999999999997"/>
    <n v="0"/>
  </r>
  <r>
    <x v="8"/>
    <s v="708 Pot Stand (Small)(PINK)"/>
    <s v="Kitchenware"/>
    <s v="Finished Good"/>
    <s v="Pcs."/>
    <n v="135"/>
    <n v="147"/>
    <n v="407"/>
    <n v="209.97"/>
    <n v="6935.88"/>
    <n v="0"/>
    <n v="0"/>
    <n v="0"/>
    <n v="0"/>
    <n v="239"/>
    <n v="7863.56"/>
    <n v="0"/>
    <n v="0"/>
    <n v="0"/>
    <n v="0"/>
    <n v="59.829000000000001"/>
    <n v="0"/>
    <n v="0"/>
    <n v="20"/>
    <n v="20"/>
    <n v="35.133000000000003"/>
    <n v="168"/>
    <n v="2850.03"/>
    <n v="194.83699999999999"/>
    <n v="0"/>
  </r>
  <r>
    <x v="8"/>
    <s v="709 Pot Stand (BIG) (BLUE)"/>
    <s v="Kitchenware"/>
    <s v="Finished Good"/>
    <s v="Pcs."/>
    <n v="260"/>
    <n v="283"/>
    <n v="256"/>
    <n v="129.5"/>
    <n v="5557.76"/>
    <n v="0"/>
    <n v="0"/>
    <n v="0"/>
    <n v="0"/>
    <n v="167"/>
    <n v="9137.7999999999993"/>
    <n v="0"/>
    <n v="0"/>
    <n v="0"/>
    <n v="0"/>
    <n v="72.447999999999993"/>
    <n v="0"/>
    <n v="0"/>
    <n v="0"/>
    <n v="0"/>
    <n v="47.261000000000003"/>
    <n v="89"/>
    <n v="1932.19"/>
    <n v="82.239000000000004"/>
    <n v="0"/>
  </r>
  <r>
    <x v="8"/>
    <s v="709 Pot Stand (Big) (BROWN)"/>
    <s v="Kitchenware"/>
    <s v="Finished Good"/>
    <s v="Pcs."/>
    <n v="260"/>
    <n v="283"/>
    <n v="46"/>
    <n v="244.4"/>
    <n v="970.6"/>
    <n v="0"/>
    <n v="0"/>
    <n v="0"/>
    <n v="0"/>
    <n v="73"/>
    <n v="3975.97"/>
    <n v="0"/>
    <n v="0"/>
    <n v="0"/>
    <n v="0"/>
    <n v="13.018000000000001"/>
    <n v="0"/>
    <n v="0"/>
    <n v="70"/>
    <n v="70"/>
    <n v="20.658999999999999"/>
    <n v="-27"/>
    <n v="-1001.49"/>
    <n v="293.74099999999999"/>
    <n v="0"/>
  </r>
  <r>
    <x v="8"/>
    <s v="709 Pot Stand (BIG) (M.BAIZE)"/>
    <s v="Kitchenware"/>
    <s v="Finished Good"/>
    <s v="Pcs."/>
    <n v="260"/>
    <n v="283"/>
    <n v="157"/>
    <n v="32.5"/>
    <n v="4314.3599999999997"/>
    <n v="0"/>
    <n v="0"/>
    <n v="0"/>
    <n v="0"/>
    <n v="90"/>
    <n v="4965.8999999999996"/>
    <n v="0"/>
    <n v="0"/>
    <n v="0"/>
    <n v="0"/>
    <n v="44.430999999999997"/>
    <n v="0"/>
    <n v="0"/>
    <n v="60"/>
    <n v="60"/>
    <n v="25.47"/>
    <n v="67"/>
    <n v="1841.16"/>
    <n v="67.03"/>
    <n v="0"/>
  </r>
  <r>
    <x v="8"/>
    <s v="709 Pot Stand (BIG) (M.WHITE)"/>
    <s v="Kitchenware"/>
    <s v="Finished Good"/>
    <s v="Pcs."/>
    <n v="260"/>
    <n v="283"/>
    <n v="160"/>
    <n v="11.38"/>
    <n v="3856"/>
    <n v="0"/>
    <n v="0"/>
    <n v="0"/>
    <n v="0"/>
    <n v="75"/>
    <n v="4143.96"/>
    <n v="0"/>
    <n v="0"/>
    <n v="0"/>
    <n v="0"/>
    <n v="45.28"/>
    <n v="0"/>
    <n v="0"/>
    <n v="40"/>
    <n v="40"/>
    <n v="21.225000000000001"/>
    <n v="85"/>
    <n v="2048.5"/>
    <n v="30.155000000000001"/>
    <n v="0"/>
  </r>
  <r>
    <x v="8"/>
    <s v="709 Pot Stand (BIG) (PINK)"/>
    <s v="Kitchenware"/>
    <s v="Finished Good"/>
    <s v="Pcs."/>
    <n v="260"/>
    <n v="283"/>
    <n v="161"/>
    <n v="158.19"/>
    <n v="3501.75"/>
    <n v="0"/>
    <n v="0"/>
    <n v="0"/>
    <n v="0"/>
    <n v="182"/>
    <n v="9928.4599999999991"/>
    <n v="0"/>
    <n v="0"/>
    <n v="0"/>
    <n v="0"/>
    <n v="45.563000000000002"/>
    <n v="0"/>
    <n v="0"/>
    <n v="50"/>
    <n v="50"/>
    <n v="51.506"/>
    <n v="-21"/>
    <n v="-939.35"/>
    <n v="156.684"/>
    <n v="0"/>
  </r>
  <r>
    <x v="8"/>
    <s v="710 Annapurna Roti Tray"/>
    <s v="Kitchenware"/>
    <s v="Finished Good"/>
    <s v="Pcs."/>
    <n v="95"/>
    <n v="104"/>
    <n v="5944"/>
    <n v="590.16999999999996"/>
    <n v="58498.32"/>
    <n v="0"/>
    <n v="0"/>
    <n v="0"/>
    <n v="0"/>
    <n v="3302"/>
    <n v="61723.72"/>
    <n v="0"/>
    <n v="0"/>
    <n v="0"/>
    <n v="0"/>
    <n v="618.17600000000004"/>
    <n v="0"/>
    <n v="0"/>
    <n v="0"/>
    <n v="0"/>
    <n v="343.40800000000002"/>
    <n v="2642"/>
    <n v="30035.08"/>
    <n v="246.76199999999994"/>
    <n v="0"/>
  </r>
  <r>
    <x v="8"/>
    <s v="713 Annapurna Plate (M. Baize)"/>
    <s v="Kitchenware"/>
    <s v="Finished Good"/>
    <s v="Pcs."/>
    <n v="254"/>
    <n v="277"/>
    <n v="266"/>
    <n v="578.6"/>
    <n v="4252.13"/>
    <n v="0"/>
    <n v="0"/>
    <n v="0"/>
    <n v="0"/>
    <n v="12"/>
    <n v="399.48"/>
    <n v="0"/>
    <n v="0"/>
    <n v="0"/>
    <n v="0"/>
    <n v="73.682000000000002"/>
    <n v="0"/>
    <n v="0"/>
    <n v="60"/>
    <n v="60"/>
    <n v="3.3239999999999998"/>
    <n v="254"/>
    <n v="3852.65"/>
    <n v="635.27600000000007"/>
    <n v="0"/>
  </r>
  <r>
    <x v="8"/>
    <s v="713 ANNAPURNA PLATE WHITE"/>
    <s v="Kitchenware"/>
    <s v="Finished Good"/>
    <s v="Pcs."/>
    <n v="254"/>
    <n v="277"/>
    <n v="1088"/>
    <n v="695.54"/>
    <n v="-2521.44"/>
    <n v="0"/>
    <n v="0"/>
    <n v="0"/>
    <n v="0"/>
    <n v="72"/>
    <n v="2326.6799999999998"/>
    <n v="0"/>
    <n v="0"/>
    <n v="0"/>
    <n v="0"/>
    <n v="301.37599999999998"/>
    <n v="0"/>
    <n v="0"/>
    <n v="250"/>
    <n v="250"/>
    <n v="19.943999999999999"/>
    <n v="1016"/>
    <n v="-4848.12"/>
    <n v="925.596"/>
    <n v="0"/>
  </r>
  <r>
    <x v="8"/>
    <s v="713 ANNAPURNA PLATE YELLOW"/>
    <s v="Kitchenware"/>
    <s v="Finished Good"/>
    <s v="Pcs."/>
    <n v="254"/>
    <n v="277"/>
    <n v="1695"/>
    <n v="92.48"/>
    <n v="-3015.54"/>
    <n v="0"/>
    <n v="0"/>
    <n v="0"/>
    <n v="0"/>
    <n v="12"/>
    <n v="399.48"/>
    <n v="0"/>
    <n v="0"/>
    <n v="0"/>
    <n v="0"/>
    <n v="469.51499999999999"/>
    <n v="0"/>
    <n v="0"/>
    <n v="60"/>
    <n v="60"/>
    <n v="3.3239999999999998"/>
    <n v="1683"/>
    <n v="-3415.02"/>
    <n v="149.15600000000001"/>
    <n v="0"/>
  </r>
  <r>
    <x v="8"/>
    <s v="801 Garbage Bkt 10 Ltr Only Lid (red)"/>
    <s v="Component"/>
    <s v="Trading"/>
    <s v="Pcs."/>
    <m/>
    <n v="0"/>
    <n v="106"/>
    <n v="5.0599999999999996"/>
    <n v="1338.54"/>
    <n v="0"/>
    <n v="0"/>
    <n v="0"/>
    <n v="0"/>
    <n v="0"/>
    <n v="0"/>
    <n v="0"/>
    <n v="0"/>
    <n v="0"/>
    <n v="0"/>
    <n v="0"/>
    <n v="0"/>
    <n v="0"/>
    <n v="0"/>
    <n v="0"/>
    <n v="0"/>
    <n v="106"/>
    <n v="1338.54"/>
    <n v="5.0599999999999996"/>
    <n v="0"/>
  </r>
  <r>
    <x v="8"/>
    <s v="801 Garbage Bkt Only Lid 10 Ltr (yellow)"/>
    <s v="Component"/>
    <s v="Trading"/>
    <s v="Pcs."/>
    <m/>
    <n v="0"/>
    <n v="25"/>
    <n v="1.81"/>
    <n v="500"/>
    <n v="0"/>
    <n v="0"/>
    <n v="0"/>
    <n v="0"/>
    <n v="0"/>
    <n v="0"/>
    <n v="0"/>
    <n v="0"/>
    <n v="0"/>
    <n v="0"/>
    <n v="0"/>
    <n v="0"/>
    <n v="0"/>
    <n v="0"/>
    <n v="0"/>
    <n v="0"/>
    <n v="25"/>
    <n v="500"/>
    <n v="1.81"/>
    <n v="0"/>
  </r>
  <r>
    <x v="8"/>
    <s v="801 NO. GARBAGE BKT 10L ONLY LID (BLK)"/>
    <s v="Component"/>
    <s v="Trading"/>
    <s v="Pcs."/>
    <m/>
    <n v="0"/>
    <n v="40"/>
    <n v="1.81"/>
    <n v="800"/>
    <n v="0"/>
    <n v="0"/>
    <n v="0"/>
    <n v="0"/>
    <n v="0"/>
    <n v="0"/>
    <n v="0"/>
    <n v="0"/>
    <n v="0"/>
    <n v="0"/>
    <n v="0"/>
    <n v="0"/>
    <n v="0"/>
    <n v="0"/>
    <n v="0"/>
    <n v="0"/>
    <n v="40"/>
    <n v="800"/>
    <n v="1.81"/>
    <n v="0"/>
  </r>
  <r>
    <x v="8"/>
    <s v="801 NO. GARBAGE BKT 10L ONLY LID (G)"/>
    <s v="Component"/>
    <s v="Finished Good"/>
    <s v="Pcs."/>
    <n v="125"/>
    <n v="136"/>
    <n v="719"/>
    <n v="32.369999999999997"/>
    <n v="14380"/>
    <n v="0"/>
    <n v="0"/>
    <n v="0"/>
    <n v="0"/>
    <n v="0"/>
    <n v="0"/>
    <n v="0"/>
    <n v="0"/>
    <n v="0"/>
    <n v="0"/>
    <n v="97.784000000000006"/>
    <n v="0"/>
    <n v="0"/>
    <n v="0"/>
    <n v="0"/>
    <n v="0"/>
    <n v="719"/>
    <n v="14380"/>
    <n v="32.369999999999997"/>
    <n v="0"/>
  </r>
  <r>
    <x v="8"/>
    <s v="801 NO. GARBAGE BKT 10L ONLY LID (S)"/>
    <s v="Component"/>
    <s v="Trading"/>
    <s v="Pcs."/>
    <m/>
    <n v="0"/>
    <n v="2118"/>
    <n v="36.159999999999997"/>
    <n v="33884.35"/>
    <n v="0"/>
    <n v="0"/>
    <n v="342"/>
    <n v="5221.68"/>
    <n v="0"/>
    <n v="0"/>
    <n v="300"/>
    <n v="50.628"/>
    <n v="350.62799999999999"/>
    <n v="4581"/>
    <n v="0"/>
    <n v="0"/>
    <n v="0"/>
    <n v="0"/>
    <n v="0"/>
    <n v="0"/>
    <n v="2160"/>
    <n v="34525.61"/>
    <n v="36.159999999999997"/>
    <n v="0"/>
  </r>
  <r>
    <x v="8"/>
    <s v="801 No. Garbage Bkt 10L Only Lid(D.Blue)"/>
    <s v="Component"/>
    <s v="Trading"/>
    <s v="Pcs."/>
    <m/>
    <n v="0"/>
    <n v="852"/>
    <n v="38.47"/>
    <n v="13699.85"/>
    <n v="0"/>
    <n v="0"/>
    <n v="0"/>
    <n v="0"/>
    <n v="0"/>
    <n v="0"/>
    <n v="0"/>
    <n v="0"/>
    <n v="0"/>
    <n v="0"/>
    <n v="0"/>
    <n v="0"/>
    <n v="0"/>
    <n v="0"/>
    <n v="0"/>
    <n v="0"/>
    <n v="852"/>
    <n v="13699.85"/>
    <n v="38.47"/>
    <n v="0"/>
  </r>
  <r>
    <x v="8"/>
    <s v="801.GARBAGE BKT 10L ONLY LID ( M.B)"/>
    <s v="Component"/>
    <s v="Trading"/>
    <s v="Pcs."/>
    <m/>
    <n v="0"/>
    <n v="911"/>
    <n v="47.18"/>
    <n v="14105.26"/>
    <n v="0"/>
    <n v="0"/>
    <n v="190"/>
    <n v="2907.37"/>
    <n v="0"/>
    <n v="0"/>
    <n v="0"/>
    <n v="0"/>
    <n v="0"/>
    <n v="0"/>
    <n v="0"/>
    <n v="0"/>
    <n v="0"/>
    <n v="0"/>
    <n v="0"/>
    <n v="0"/>
    <n v="1101"/>
    <n v="17012.63"/>
    <n v="47.18"/>
    <n v="0"/>
  </r>
  <r>
    <x v="8"/>
    <s v="801.GARBAGE BKT 10L ONLY LID (M.W.)"/>
    <s v="Component"/>
    <s v="Trading"/>
    <s v="Pcs."/>
    <m/>
    <n v="0"/>
    <n v="663"/>
    <n v="29.93"/>
    <n v="12490.08"/>
    <n v="0"/>
    <n v="0"/>
    <n v="0"/>
    <n v="0"/>
    <n v="0"/>
    <n v="0"/>
    <n v="0"/>
    <n v="0"/>
    <n v="0"/>
    <n v="0"/>
    <n v="0"/>
    <n v="0"/>
    <n v="0"/>
    <n v="0"/>
    <n v="0"/>
    <n v="0"/>
    <n v="663"/>
    <n v="12490.08"/>
    <n v="29.93"/>
    <n v="0"/>
  </r>
  <r>
    <x v="8"/>
    <s v="801.GARBAGE BKT 10L ONLY LID(B)"/>
    <s v="Component"/>
    <s v="Finished Good"/>
    <s v="Pcs."/>
    <n v="125"/>
    <n v="136"/>
    <n v="694"/>
    <n v="276.52999999999997"/>
    <n v="10730.05"/>
    <n v="0"/>
    <n v="0"/>
    <n v="423"/>
    <n v="6503.75"/>
    <n v="0"/>
    <n v="0"/>
    <n v="400"/>
    <n v="67.504000000000005"/>
    <n v="467.50400000000002"/>
    <n v="6152"/>
    <n v="94.384"/>
    <n v="52.875"/>
    <n v="8.8771837500000004"/>
    <n v="0"/>
    <n v="61.75218375"/>
    <n v="0"/>
    <n v="717"/>
    <n v="11083.68"/>
    <n v="338.28218374999994"/>
    <n v="0"/>
  </r>
  <r>
    <x v="8"/>
    <s v="801.GARBAGE BKT 10L ONLY LID(P)"/>
    <s v="Component"/>
    <s v="Finished Good"/>
    <s v="Pcs."/>
    <n v="125"/>
    <n v="136"/>
    <n v="2067"/>
    <n v="154.22"/>
    <n v="35227.89"/>
    <n v="0"/>
    <n v="0"/>
    <n v="358"/>
    <n v="5481.5"/>
    <n v="0"/>
    <n v="0"/>
    <n v="200"/>
    <n v="33.752000000000002"/>
    <n v="233.75200000000001"/>
    <n v="5680"/>
    <n v="281.11200000000002"/>
    <n v="44.75"/>
    <n v="7.5130775000000005"/>
    <n v="0"/>
    <n v="52.263077500000001"/>
    <n v="0"/>
    <n v="2225"/>
    <n v="35029.08"/>
    <n v="206.48307750000001"/>
    <n v="0"/>
  </r>
  <r>
    <x v="8"/>
    <s v="802 Garbage Bkt. Only Lid (OR)"/>
    <s v="Rajeshwari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8"/>
    <s v="802 NO. GARBAGE BKT 13 L ONLY LID (SILVE"/>
    <s v="Component"/>
    <s v="Trading"/>
    <s v="Pcs."/>
    <m/>
    <n v="0"/>
    <n v="252"/>
    <n v="14.27"/>
    <n v="4122.9399999999996"/>
    <n v="0"/>
    <n v="0"/>
    <n v="525"/>
    <n v="8797.7000000000007"/>
    <n v="0"/>
    <n v="0"/>
    <n v="400"/>
    <n v="67.504000000000005"/>
    <n v="467.50400000000002"/>
    <n v="6704"/>
    <n v="0"/>
    <n v="0"/>
    <n v="0"/>
    <n v="0"/>
    <n v="0"/>
    <n v="0"/>
    <n v="377"/>
    <n v="6217.63"/>
    <n v="14.27"/>
    <n v="0"/>
  </r>
  <r>
    <x v="8"/>
    <s v="802 NO. GARBAGE BKT 13L ONLY LID ( BLK)"/>
    <s v="Component"/>
    <s v="Trading"/>
    <s v="Pcs."/>
    <m/>
    <n v="0"/>
    <n v="120"/>
    <n v="5.42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5.42"/>
    <n v="0"/>
  </r>
  <r>
    <x v="8"/>
    <s v="802 NO. GARBAGE BKT 13L ONLY LID (O)"/>
    <s v="Component"/>
    <s v="Trading"/>
    <s v="Pcs."/>
    <m/>
    <n v="0"/>
    <n v="1"/>
    <n v="0.05"/>
    <n v="22.04"/>
    <n v="0"/>
    <n v="0"/>
    <n v="0"/>
    <n v="0"/>
    <n v="0"/>
    <n v="0"/>
    <n v="0"/>
    <n v="0"/>
    <n v="0"/>
    <n v="0"/>
    <n v="0"/>
    <n v="0"/>
    <n v="0"/>
    <n v="0"/>
    <n v="0"/>
    <n v="0"/>
    <n v="1"/>
    <n v="22.04"/>
    <n v="0.05"/>
    <n v="0"/>
  </r>
  <r>
    <x v="8"/>
    <s v="802 No.Garbage Bkt 13 L Only Lid (D.Blue"/>
    <s v="Component"/>
    <s v="Trading"/>
    <s v="Pcs."/>
    <m/>
    <n v="0"/>
    <n v="500"/>
    <n v="22.57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22.57"/>
    <n v="0"/>
  </r>
  <r>
    <x v="8"/>
    <s v="802.GAR. BKT.13L ONLY LID (D.G)"/>
    <s v="Component"/>
    <s v="Trading"/>
    <s v="Pcs."/>
    <m/>
    <n v="0"/>
    <n v="267"/>
    <n v="5.01"/>
    <n v="4238.97"/>
    <n v="0"/>
    <n v="0"/>
    <n v="0"/>
    <n v="0"/>
    <n v="0"/>
    <n v="0"/>
    <n v="0"/>
    <n v="0"/>
    <n v="0"/>
    <n v="0"/>
    <n v="0"/>
    <n v="0"/>
    <n v="0"/>
    <n v="0"/>
    <n v="0"/>
    <n v="0"/>
    <n v="267"/>
    <n v="4238.97"/>
    <n v="5.01"/>
    <n v="0"/>
  </r>
  <r>
    <x v="8"/>
    <s v="802.GARBAGE BKT 13L ONLY LID (B)"/>
    <s v="Component"/>
    <s v="Trading"/>
    <s v="Pcs."/>
    <m/>
    <n v="0"/>
    <n v="358"/>
    <n v="35.31"/>
    <n v="6191.59"/>
    <n v="0"/>
    <n v="0"/>
    <n v="558"/>
    <n v="9445.66"/>
    <n v="0"/>
    <n v="0"/>
    <n v="400"/>
    <n v="67.504000000000005"/>
    <n v="467.50400000000002"/>
    <n v="6768"/>
    <n v="0"/>
    <n v="0"/>
    <n v="0"/>
    <n v="0"/>
    <n v="0"/>
    <n v="0"/>
    <n v="516"/>
    <n v="8868.76"/>
    <n v="35.31"/>
    <n v="0"/>
  </r>
  <r>
    <x v="8"/>
    <s v="802.GARBAGE BKT 13L ONLY LID (M.B.)"/>
    <s v="Component"/>
    <s v="Trading"/>
    <s v="Pcs."/>
    <m/>
    <n v="0"/>
    <n v="758"/>
    <n v="31.56"/>
    <n v="7083.57"/>
    <n v="0"/>
    <n v="0"/>
    <n v="215"/>
    <n v="3620.57"/>
    <n v="0"/>
    <n v="0"/>
    <n v="200"/>
    <n v="33.752000000000002"/>
    <n v="233.75200000000001"/>
    <n v="3368"/>
    <n v="0"/>
    <n v="0"/>
    <n v="0"/>
    <n v="0"/>
    <n v="0"/>
    <n v="0"/>
    <n v="773"/>
    <n v="7336.17"/>
    <n v="31.56"/>
    <n v="0"/>
  </r>
  <r>
    <x v="8"/>
    <s v="802.GARBAGE BKT 13L ONLY LID (P)"/>
    <s v="Component"/>
    <s v="Trading"/>
    <s v="Pcs."/>
    <m/>
    <n v="0"/>
    <n v="607"/>
    <n v="46.87"/>
    <n v="0"/>
    <n v="0"/>
    <n v="0"/>
    <n v="516"/>
    <n v="8645.08"/>
    <n v="0"/>
    <n v="0"/>
    <n v="400"/>
    <n v="67.504000000000005"/>
    <n v="467.50400000000002"/>
    <n v="6700"/>
    <n v="0"/>
    <n v="0"/>
    <n v="0"/>
    <n v="0"/>
    <n v="0"/>
    <n v="0"/>
    <n v="723"/>
    <n v="1943.47"/>
    <n v="46.87"/>
    <n v="0"/>
  </r>
  <r>
    <x v="8"/>
    <s v="802.GARBAGE BKT 13L ONLY LID(M.W)"/>
    <s v="Component"/>
    <s v="Trading"/>
    <s v="Pcs."/>
    <m/>
    <n v="0"/>
    <n v="862"/>
    <n v="32.549999999999997"/>
    <n v="3679.98"/>
    <n v="0"/>
    <n v="0"/>
    <n v="0"/>
    <n v="0"/>
    <n v="0"/>
    <n v="0"/>
    <n v="0"/>
    <n v="0"/>
    <n v="0"/>
    <n v="0"/>
    <n v="0"/>
    <n v="0"/>
    <n v="0"/>
    <n v="0"/>
    <n v="0"/>
    <n v="0"/>
    <n v="862"/>
    <n v="3679.98"/>
    <n v="32.549999999999997"/>
    <n v="0"/>
  </r>
  <r>
    <x v="8"/>
    <s v="803 10 Ltr Swing Lid (Blue)"/>
    <s v="Component"/>
    <s v="Trading"/>
    <s v="Pcs."/>
    <m/>
    <n v="0"/>
    <n v="4"/>
    <n v="0.18"/>
    <n v="118.64"/>
    <n v="0"/>
    <n v="0"/>
    <n v="0"/>
    <n v="0"/>
    <n v="0"/>
    <n v="0"/>
    <n v="0"/>
    <n v="0"/>
    <n v="0"/>
    <n v="0"/>
    <n v="0"/>
    <n v="0"/>
    <n v="0"/>
    <n v="0"/>
    <n v="0"/>
    <n v="0"/>
    <n v="4"/>
    <n v="118.64"/>
    <n v="0.18"/>
    <n v="0"/>
  </r>
  <r>
    <x v="8"/>
    <s v="803 10 Ltr Swing Lid (Green)"/>
    <s v="Component"/>
    <s v="Trading"/>
    <s v="Pcs."/>
    <m/>
    <n v="0"/>
    <n v="1"/>
    <n v="0.05"/>
    <n v="29.66"/>
    <n v="0"/>
    <n v="0"/>
    <n v="0"/>
    <n v="0"/>
    <n v="0"/>
    <n v="0"/>
    <n v="0"/>
    <n v="0"/>
    <n v="0"/>
    <n v="0"/>
    <n v="0"/>
    <n v="0"/>
    <n v="0"/>
    <n v="0"/>
    <n v="0"/>
    <n v="0"/>
    <n v="1"/>
    <n v="29.66"/>
    <n v="0.05"/>
    <n v="0"/>
  </r>
  <r>
    <x v="8"/>
    <s v="803 10 Ltr Swing Lid (M. Baize)"/>
    <s v="Component"/>
    <s v="Trading"/>
    <s v="Pcs."/>
    <m/>
    <n v="0"/>
    <n v="1"/>
    <n v="0.05"/>
    <n v="29.66"/>
    <n v="0"/>
    <n v="0"/>
    <n v="0"/>
    <n v="0"/>
    <n v="0"/>
    <n v="0"/>
    <n v="0"/>
    <n v="0"/>
    <n v="0"/>
    <n v="0"/>
    <n v="0"/>
    <n v="0"/>
    <n v="0"/>
    <n v="0"/>
    <n v="0"/>
    <n v="0"/>
    <n v="1"/>
    <n v="29.66"/>
    <n v="0.05"/>
    <n v="0"/>
  </r>
  <r>
    <x v="8"/>
    <s v="803 10 Ltr Swing Lid (Pink)"/>
    <s v="Component"/>
    <s v="Trading"/>
    <s v="Pcs."/>
    <m/>
    <n v="0"/>
    <n v="25"/>
    <n v="1.1299999999999999"/>
    <n v="750"/>
    <n v="0"/>
    <n v="0"/>
    <n v="0"/>
    <n v="0"/>
    <n v="0"/>
    <n v="0"/>
    <n v="0"/>
    <n v="0"/>
    <n v="0"/>
    <n v="0"/>
    <n v="0"/>
    <n v="0"/>
    <n v="0"/>
    <n v="0"/>
    <n v="0"/>
    <n v="0"/>
    <n v="25"/>
    <n v="750"/>
    <n v="1.1299999999999999"/>
    <n v="0"/>
  </r>
  <r>
    <x v="8"/>
    <s v="804 13 Ltr Swing Lid (M.baize)"/>
    <s v="Component"/>
    <s v="Trading"/>
    <s v="Pcs."/>
    <m/>
    <n v="0"/>
    <n v="1"/>
    <n v="0.05"/>
    <n v="48.14"/>
    <n v="0"/>
    <n v="0"/>
    <n v="0"/>
    <n v="0"/>
    <n v="0"/>
    <n v="0"/>
    <n v="0"/>
    <n v="0"/>
    <n v="0"/>
    <n v="0"/>
    <n v="0"/>
    <n v="0"/>
    <n v="0"/>
    <n v="0"/>
    <n v="0"/>
    <n v="0"/>
    <n v="1"/>
    <n v="48.14"/>
    <n v="0.05"/>
    <n v="0"/>
  </r>
  <r>
    <x v="8"/>
    <s v="804 13 Ltr Swing Lid (Pink)"/>
    <s v="Component"/>
    <s v="Trading"/>
    <s v="Pcs."/>
    <m/>
    <n v="0"/>
    <n v="3"/>
    <n v="0.14000000000000001"/>
    <n v="144.41999999999999"/>
    <n v="0"/>
    <n v="0"/>
    <n v="0"/>
    <n v="0"/>
    <n v="0"/>
    <n v="0"/>
    <n v="0"/>
    <n v="0"/>
    <n v="0"/>
    <n v="0"/>
    <n v="0"/>
    <n v="0"/>
    <n v="0"/>
    <n v="0"/>
    <n v="0"/>
    <n v="0"/>
    <n v="3"/>
    <n v="144.41999999999999"/>
    <n v="0.14000000000000001"/>
    <n v="0"/>
  </r>
  <r>
    <x v="8"/>
    <s v="804 13 Ltr Swing Lid (Yellow)"/>
    <s v="Component"/>
    <s v="Trading"/>
    <s v="Pcs."/>
    <m/>
    <n v="0"/>
    <n v="1"/>
    <n v="0.05"/>
    <n v="38.14"/>
    <n v="0"/>
    <n v="0"/>
    <n v="0"/>
    <n v="0"/>
    <n v="0"/>
    <n v="0"/>
    <n v="0"/>
    <n v="0"/>
    <n v="0"/>
    <n v="0"/>
    <n v="0"/>
    <n v="0"/>
    <n v="0"/>
    <n v="0"/>
    <n v="0"/>
    <n v="0"/>
    <n v="1"/>
    <n v="38.14"/>
    <n v="0.05"/>
    <n v="0"/>
  </r>
  <r>
    <x v="8"/>
    <s v="810 Garb.Only Bkt 10Ltr (Red)"/>
    <s v="Housekeeping"/>
    <s v="Finished Good"/>
    <s v="Pcs."/>
    <n v="395"/>
    <n v="431"/>
    <n v="166"/>
    <n v="4.6100000000000003"/>
    <n v="10383.299999999999"/>
    <n v="0"/>
    <n v="0"/>
    <n v="0"/>
    <n v="0"/>
    <n v="0"/>
    <n v="0"/>
    <n v="0"/>
    <n v="0"/>
    <n v="0"/>
    <n v="0"/>
    <n v="71.546000000000006"/>
    <n v="0"/>
    <n v="0"/>
    <n v="20"/>
    <n v="20"/>
    <n v="0"/>
    <n v="166"/>
    <n v="10383.299999999999"/>
    <n v="24.61"/>
    <n v="0"/>
  </r>
  <r>
    <x v="8"/>
    <s v="810 GARB.ONLY BKT.10L (M.W.)"/>
    <s v="Housekeeping"/>
    <s v="Trading"/>
    <s v="Pcs."/>
    <m/>
    <n v="0"/>
    <n v="463"/>
    <n v="20.9"/>
    <n v="28960.65"/>
    <n v="0"/>
    <n v="0"/>
    <n v="0"/>
    <n v="0"/>
    <n v="0"/>
    <n v="0"/>
    <n v="0"/>
    <n v="0"/>
    <n v="0"/>
    <n v="0"/>
    <n v="0"/>
    <n v="0"/>
    <n v="0"/>
    <n v="0"/>
    <n v="0"/>
    <n v="0"/>
    <n v="463"/>
    <n v="28960.65"/>
    <n v="20.9"/>
    <n v="0"/>
  </r>
  <r>
    <x v="8"/>
    <s v="810 Garb.Only Bkt.10Ltr (M.B)"/>
    <s v="Housekeeping"/>
    <s v="Trading"/>
    <s v="Pcs."/>
    <m/>
    <n v="0"/>
    <n v="101"/>
    <n v="12.42"/>
    <n v="7453.8"/>
    <n v="0"/>
    <n v="0"/>
    <n v="305"/>
    <n v="13886.85"/>
    <n v="0"/>
    <n v="0"/>
    <n v="0"/>
    <n v="0"/>
    <n v="0"/>
    <n v="0"/>
    <n v="0"/>
    <n v="0"/>
    <n v="0"/>
    <n v="0"/>
    <n v="0"/>
    <n v="0"/>
    <n v="406"/>
    <n v="21340.65"/>
    <n v="12.42"/>
    <n v="0"/>
  </r>
  <r>
    <x v="8"/>
    <s v="810 Garb.Only Bkt.10Ltr (Ye)"/>
    <s v="Housekeeping"/>
    <s v="Finished Good"/>
    <s v="Pcs."/>
    <n v="395"/>
    <n v="431"/>
    <n v="64"/>
    <n v="0.03"/>
    <n v="4512.75"/>
    <n v="0"/>
    <n v="0"/>
    <n v="0"/>
    <n v="0"/>
    <n v="0"/>
    <n v="0"/>
    <n v="0"/>
    <n v="0"/>
    <n v="0"/>
    <n v="0"/>
    <n v="27.584"/>
    <n v="0"/>
    <n v="0"/>
    <n v="20"/>
    <n v="20"/>
    <n v="0"/>
    <n v="64"/>
    <n v="4512.75"/>
    <n v="20.03"/>
    <n v="0"/>
  </r>
  <r>
    <x v="8"/>
    <s v="810.GARB. ONLY BKT. 10L (SL)"/>
    <s v="Housekeeping"/>
    <s v="Trading"/>
    <s v="Pcs."/>
    <m/>
    <n v="0"/>
    <n v="45"/>
    <n v="4.5599999999999996"/>
    <n v="1942.5"/>
    <n v="0"/>
    <n v="0"/>
    <n v="505"/>
    <n v="22875.63"/>
    <n v="0"/>
    <n v="0"/>
    <n v="300"/>
    <n v="50.628"/>
    <n v="350.62799999999999"/>
    <n v="13590"/>
    <n v="0"/>
    <n v="0"/>
    <n v="0"/>
    <n v="0"/>
    <n v="0"/>
    <n v="0"/>
    <n v="250"/>
    <n v="11228.65"/>
    <n v="4.5599999999999996"/>
    <n v="0"/>
  </r>
  <r>
    <x v="8"/>
    <s v="810.GARB. ONLY BKT.10L (D.B)"/>
    <s v="Housekeeping"/>
    <s v="Finished Good"/>
    <s v="Pcs."/>
    <n v="395"/>
    <n v="431"/>
    <n v="87"/>
    <n v="2284.59"/>
    <n v="3475.65"/>
    <n v="0"/>
    <n v="0"/>
    <n v="0"/>
    <n v="0"/>
    <n v="0"/>
    <n v="0"/>
    <n v="0"/>
    <n v="0"/>
    <n v="0"/>
    <n v="0"/>
    <n v="37.497"/>
    <n v="0"/>
    <n v="0"/>
    <n v="0"/>
    <n v="0"/>
    <n v="0"/>
    <n v="87"/>
    <n v="3475.65"/>
    <n v="2284.59"/>
    <n v="0"/>
  </r>
  <r>
    <x v="8"/>
    <s v="810.GARB.ONLY BKT.10Ltr (B)"/>
    <s v="Housekeeping"/>
    <s v="Trading"/>
    <s v="Pcs."/>
    <m/>
    <n v="0"/>
    <n v="116"/>
    <n v="18.600000000000001"/>
    <n v="5109.93"/>
    <n v="0"/>
    <n v="0"/>
    <n v="806"/>
    <n v="37133.949999999997"/>
    <n v="0"/>
    <n v="0"/>
    <n v="400"/>
    <n v="67.504000000000005"/>
    <n v="467.50400000000002"/>
    <n v="18428"/>
    <n v="0"/>
    <n v="0"/>
    <n v="0"/>
    <n v="0"/>
    <n v="0"/>
    <n v="0"/>
    <n v="522"/>
    <n v="23815.119999999999"/>
    <n v="18.600000000000001"/>
    <n v="0"/>
  </r>
  <r>
    <x v="8"/>
    <s v="810.Garb.Only Bkt.10ltr (BL)"/>
    <s v="Housekeeping"/>
    <s v="Finished Good"/>
    <s v="Pcs."/>
    <n v="395"/>
    <n v="431"/>
    <n v="5"/>
    <n v="7.46"/>
    <n v="165.45"/>
    <n v="0"/>
    <n v="0"/>
    <n v="0"/>
    <n v="0"/>
    <n v="0"/>
    <n v="0"/>
    <n v="0"/>
    <n v="0"/>
    <n v="0"/>
    <n v="0"/>
    <n v="2.1549999999999998"/>
    <n v="0"/>
    <n v="0"/>
    <n v="30"/>
    <n v="30"/>
    <n v="0"/>
    <n v="5"/>
    <n v="165.45"/>
    <n v="37.46"/>
    <n v="0"/>
  </r>
  <r>
    <x v="8"/>
    <s v="810.Garb.Only Bkt.10Ltr (P)"/>
    <s v="Housekeeping"/>
    <s v="Trading"/>
    <s v="Pcs."/>
    <m/>
    <n v="0"/>
    <n v="85"/>
    <n v="28.62"/>
    <n v="5427.25"/>
    <n v="0"/>
    <n v="0"/>
    <n v="490"/>
    <n v="22279.47"/>
    <n v="0"/>
    <n v="0"/>
    <n v="200"/>
    <n v="33.752000000000002"/>
    <n v="233.75200000000001"/>
    <n v="9638"/>
    <n v="0"/>
    <n v="0"/>
    <n v="0"/>
    <n v="0"/>
    <n v="0"/>
    <n v="0"/>
    <n v="375"/>
    <n v="18069.599999999999"/>
    <n v="28.62"/>
    <n v="0"/>
  </r>
  <r>
    <x v="8"/>
    <s v="811 Garb.Bkt Swing10 Ltr.(P)"/>
    <s v="Housekeeping"/>
    <s v="Finished Good"/>
    <s v="Pcs."/>
    <n v="550"/>
    <n v="599"/>
    <n v="-20"/>
    <n v="148.02000000000001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168.02"/>
    <n v="0"/>
  </r>
  <r>
    <x v="8"/>
    <s v="811.Garb.Bkt Swing10Ltr(D.B)"/>
    <s v="Housekeeping"/>
    <s v="Trading"/>
    <s v="Pcs."/>
    <m/>
    <n v="0"/>
    <n v="14"/>
    <n v="0.63"/>
    <n v="1885.38"/>
    <n v="0"/>
    <n v="0"/>
    <n v="0"/>
    <n v="0"/>
    <n v="0"/>
    <n v="0"/>
    <n v="0"/>
    <n v="0"/>
    <n v="0"/>
    <n v="0"/>
    <n v="0"/>
    <n v="0"/>
    <n v="0"/>
    <n v="0"/>
    <n v="0"/>
    <n v="0"/>
    <n v="14"/>
    <n v="1885.38"/>
    <n v="0.63"/>
    <n v="0"/>
  </r>
  <r>
    <x v="8"/>
    <s v="811.Garb.Bkt.Swing10 Ltr.(Red)"/>
    <s v="Housekeeping"/>
    <s v="Finished Good"/>
    <s v="Pcs."/>
    <n v="550"/>
    <n v="599"/>
    <n v="-20"/>
    <n v="148.02000000000001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168.02"/>
    <n v="0"/>
  </r>
  <r>
    <x v="8"/>
    <s v="811.Garb.Bkt.Swing10Ltr (D.G)"/>
    <s v="Housekeeping"/>
    <s v="Trading"/>
    <s v="Pcs."/>
    <m/>
    <n v="0"/>
    <n v="8"/>
    <n v="0.36"/>
    <n v="1077.3599999999999"/>
    <n v="0"/>
    <n v="0"/>
    <n v="0"/>
    <n v="0"/>
    <n v="0"/>
    <n v="0"/>
    <n v="0"/>
    <n v="0"/>
    <n v="0"/>
    <n v="0"/>
    <n v="0"/>
    <n v="0"/>
    <n v="0"/>
    <n v="0"/>
    <n v="0"/>
    <n v="0"/>
    <n v="8"/>
    <n v="1077.3599999999999"/>
    <n v="0.36"/>
    <n v="0"/>
  </r>
  <r>
    <x v="8"/>
    <s v="811.Garb.Bkt.Swing10Ltr.(Yellow)"/>
    <s v="Housekeeping"/>
    <s v="Finished Good"/>
    <s v="Pcs."/>
    <n v="550"/>
    <n v="599"/>
    <n v="-20"/>
    <n v="148.02000000000001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168.02"/>
    <n v="0"/>
  </r>
  <r>
    <x v="8"/>
    <s v="813  NO. GARBAGE BUCKET ONLY (O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8"/>
    <s v="813 GARBAGE BUCKET 13 LTR ONLY (YELLOW)"/>
    <s v="Housekeeping"/>
    <s v="Finished Good"/>
    <s v="Pcs."/>
    <n v="450"/>
    <n v="490"/>
    <n v="-2"/>
    <n v="8.56"/>
    <n v="-4356"/>
    <n v="0"/>
    <n v="0"/>
    <n v="0"/>
    <n v="0"/>
    <n v="0"/>
    <n v="0"/>
    <n v="0"/>
    <n v="0"/>
    <n v="0"/>
    <n v="0"/>
    <n v="-0.98"/>
    <n v="0"/>
    <n v="0"/>
    <n v="30"/>
    <n v="30"/>
    <n v="0"/>
    <n v="-2"/>
    <n v="-4356"/>
    <n v="38.56"/>
    <n v="0"/>
  </r>
  <r>
    <x v="8"/>
    <s v="813 GARBAGE BUCKET 13 LTR ONLY(RED)"/>
    <s v="Housekeeping"/>
    <s v="Finished Good"/>
    <s v="Pcs."/>
    <n v="450"/>
    <n v="490"/>
    <n v="158"/>
    <n v="8.2200000000000006"/>
    <n v="18631.25"/>
    <n v="0"/>
    <n v="0"/>
    <n v="0"/>
    <n v="0"/>
    <n v="0"/>
    <n v="0"/>
    <n v="0"/>
    <n v="0"/>
    <n v="0"/>
    <n v="0"/>
    <n v="77.42"/>
    <n v="0"/>
    <n v="0"/>
    <n v="30"/>
    <n v="30"/>
    <n v="0"/>
    <n v="158"/>
    <n v="18631.25"/>
    <n v="38.22"/>
    <n v="0"/>
  </r>
  <r>
    <x v="8"/>
    <s v="813 GARBAGE BUCKET ONLY 13L (M.W.)"/>
    <s v="Housekeeping"/>
    <s v="Trading"/>
    <s v="Pcs."/>
    <m/>
    <n v="0"/>
    <n v="243"/>
    <n v="14.76"/>
    <n v="26730"/>
    <n v="0"/>
    <n v="0"/>
    <n v="0"/>
    <n v="0"/>
    <n v="0"/>
    <n v="0"/>
    <n v="0"/>
    <n v="0"/>
    <n v="0"/>
    <n v="0"/>
    <n v="0"/>
    <n v="0"/>
    <n v="0"/>
    <n v="0"/>
    <n v="0"/>
    <n v="0"/>
    <n v="243"/>
    <n v="26730"/>
    <n v="14.76"/>
    <n v="0"/>
  </r>
  <r>
    <x v="8"/>
    <s v="813 GARBAGE BUCKET ONLY 13LTR (d. blue)"/>
    <s v="Housekeeping"/>
    <s v="Finished Good"/>
    <s v="Pcs."/>
    <n v="450"/>
    <n v="490"/>
    <n v="14"/>
    <n v="8.18"/>
    <n v="-2541"/>
    <n v="0"/>
    <n v="0"/>
    <n v="0"/>
    <n v="0"/>
    <n v="0"/>
    <n v="0"/>
    <n v="0"/>
    <n v="0"/>
    <n v="0"/>
    <n v="0"/>
    <n v="6.86"/>
    <n v="0"/>
    <n v="0"/>
    <n v="20"/>
    <n v="20"/>
    <n v="0"/>
    <n v="14"/>
    <n v="-2541"/>
    <n v="28.18"/>
    <n v="0"/>
  </r>
  <r>
    <x v="8"/>
    <s v="813 NO. GARBAGE BUCKET 13L ONLY (M.B.)"/>
    <s v="Housekeeping"/>
    <s v="Trading"/>
    <s v="Pcs."/>
    <m/>
    <n v="0"/>
    <n v="233"/>
    <n v="10.7"/>
    <n v="19761.740000000002"/>
    <n v="0"/>
    <n v="0"/>
    <n v="370"/>
    <n v="19366.39"/>
    <n v="0"/>
    <n v="0"/>
    <n v="200"/>
    <n v="33.752000000000002"/>
    <n v="233.75200000000001"/>
    <n v="10468"/>
    <n v="0"/>
    <n v="0"/>
    <n v="0"/>
    <n v="0"/>
    <n v="0"/>
    <n v="0"/>
    <n v="403"/>
    <n v="28659.81"/>
    <n v="10.7"/>
    <n v="0"/>
  </r>
  <r>
    <x v="8"/>
    <s v="813 NO. GARBAGE BUCKET ONLY (D.GREEN)"/>
    <s v="Housekeeping"/>
    <s v="Finished Good"/>
    <s v="Pcs."/>
    <n v="450"/>
    <n v="490"/>
    <n v="9"/>
    <n v="152.16999999999999"/>
    <n v="112.72"/>
    <n v="0"/>
    <n v="0"/>
    <n v="0"/>
    <n v="0"/>
    <n v="0"/>
    <n v="0"/>
    <n v="0"/>
    <n v="0"/>
    <n v="0"/>
    <n v="0"/>
    <n v="4.41"/>
    <n v="0"/>
    <n v="0"/>
    <n v="0"/>
    <n v="0"/>
    <n v="0"/>
    <n v="9"/>
    <n v="112.72"/>
    <n v="152.16999999999999"/>
    <n v="0"/>
  </r>
  <r>
    <x v="8"/>
    <s v="813 NO. GARBAGE BUCKET ONLY (P)"/>
    <s v="Housekeeping"/>
    <s v="Trading"/>
    <s v="Pcs."/>
    <m/>
    <n v="0"/>
    <n v="312"/>
    <n v="23.84"/>
    <n v="24475.040000000001"/>
    <n v="0"/>
    <n v="0"/>
    <n v="510"/>
    <n v="26660.34"/>
    <n v="0"/>
    <n v="0"/>
    <n v="400"/>
    <n v="67.504000000000005"/>
    <n v="467.50400000000002"/>
    <n v="20912"/>
    <n v="0"/>
    <n v="0"/>
    <n v="0"/>
    <n v="0"/>
    <n v="0"/>
    <n v="0"/>
    <n v="422"/>
    <n v="30225.31"/>
    <n v="23.84"/>
    <n v="0"/>
  </r>
  <r>
    <x v="8"/>
    <s v="813 NO. GARBAGE BUCKET ONLY (S)"/>
    <s v="Housekeeping"/>
    <s v="Trading"/>
    <s v="Pcs."/>
    <m/>
    <n v="0"/>
    <n v="132"/>
    <n v="1.1299999999999999"/>
    <n v="6818.47"/>
    <n v="0"/>
    <n v="0"/>
    <n v="540"/>
    <n v="28159.98"/>
    <n v="0"/>
    <n v="0"/>
    <n v="400"/>
    <n v="67.504000000000005"/>
    <n v="467.50400000000002"/>
    <n v="20860"/>
    <n v="0"/>
    <n v="0"/>
    <n v="0"/>
    <n v="0"/>
    <n v="0"/>
    <n v="0"/>
    <n v="272"/>
    <n v="14119.21"/>
    <n v="1.1299999999999999"/>
    <n v="0"/>
  </r>
  <r>
    <x v="8"/>
    <s v="813NO. GARBAGE BUCKET ONLY (B)"/>
    <s v="Housekeeping"/>
    <s v="Finished Good"/>
    <s v="Pcs."/>
    <n v="450"/>
    <n v="490"/>
    <n v="931"/>
    <n v="510.43"/>
    <n v="50896.24"/>
    <n v="0"/>
    <n v="0"/>
    <n v="532"/>
    <n v="27812.29"/>
    <n v="0"/>
    <n v="0"/>
    <n v="400"/>
    <n v="67.504000000000005"/>
    <n v="467.50400000000002"/>
    <n v="20912"/>
    <n v="456.19"/>
    <n v="239.4"/>
    <n v="40.192866000000002"/>
    <n v="0"/>
    <n v="279.59286600000001"/>
    <n v="0"/>
    <n v="1063"/>
    <n v="58604.93"/>
    <n v="790.02286600000002"/>
    <n v="0"/>
  </r>
  <r>
    <x v="8"/>
    <s v="813NO. GARBAGE BUCKET ONLY (BLAC)"/>
    <s v="Housekeeping"/>
    <s v="Finished Good"/>
    <s v="Pcs."/>
    <n v="450"/>
    <n v="490"/>
    <n v="154"/>
    <n v="6.7"/>
    <n v="18249"/>
    <n v="0"/>
    <n v="0"/>
    <n v="0"/>
    <n v="0"/>
    <n v="0"/>
    <n v="0"/>
    <n v="0"/>
    <n v="0"/>
    <n v="0"/>
    <n v="0"/>
    <n v="75.459999999999994"/>
    <n v="0"/>
    <n v="0"/>
    <n v="30"/>
    <n v="30"/>
    <n v="0"/>
    <n v="154"/>
    <n v="18249"/>
    <n v="36.700000000000003"/>
    <n v="0"/>
  </r>
  <r>
    <x v="8"/>
    <s v="814 Garb. Bkt Swing (Black)"/>
    <s v="Housekeeping"/>
    <s v="Trading"/>
    <s v="Pcs."/>
    <m/>
    <n v="0"/>
    <n v="-30"/>
    <n v="0"/>
    <n v="-4083.6"/>
    <n v="0"/>
    <n v="0"/>
    <n v="0"/>
    <n v="0"/>
    <n v="0"/>
    <n v="0"/>
    <n v="0"/>
    <n v="0"/>
    <n v="0"/>
    <n v="0"/>
    <n v="0"/>
    <n v="0"/>
    <n v="0"/>
    <n v="0"/>
    <n v="0"/>
    <n v="0"/>
    <n v="-30"/>
    <n v="-4083.6"/>
    <n v="0"/>
    <n v="0"/>
  </r>
  <r>
    <x v="8"/>
    <s v="814 Garb.bkt Swing (D.B)"/>
    <s v="Housekeeping"/>
    <s v="Finished Good"/>
    <s v="Pcs."/>
    <n v="605"/>
    <n v="659"/>
    <n v="-20"/>
    <n v="143.76"/>
    <n v="-2951.6"/>
    <n v="0"/>
    <n v="0"/>
    <n v="0"/>
    <n v="0"/>
    <n v="0"/>
    <n v="0"/>
    <n v="0"/>
    <n v="0"/>
    <n v="0"/>
    <n v="0"/>
    <n v="-13.18"/>
    <n v="0"/>
    <n v="0"/>
    <n v="20"/>
    <n v="20"/>
    <n v="0"/>
    <n v="-20"/>
    <n v="-2951.6"/>
    <n v="163.76"/>
    <n v="0"/>
  </r>
  <r>
    <x v="8"/>
    <s v="814 Garb.Bkt Swing 13 Ltr(G)"/>
    <s v="Housekeeping"/>
    <s v="Finished Good"/>
    <s v="Pcs."/>
    <n v="605"/>
    <n v="659"/>
    <n v="-25"/>
    <n v="143.53"/>
    <n v="-3280"/>
    <n v="0"/>
    <n v="0"/>
    <n v="0"/>
    <n v="0"/>
    <n v="0"/>
    <n v="0"/>
    <n v="0"/>
    <n v="0"/>
    <n v="0"/>
    <n v="0"/>
    <n v="-16.475000000000001"/>
    <n v="0"/>
    <n v="0"/>
    <n v="20"/>
    <n v="20"/>
    <n v="0"/>
    <n v="-25"/>
    <n v="-3280"/>
    <n v="163.53"/>
    <n v="0"/>
  </r>
  <r>
    <x v="8"/>
    <s v="814 Garb.Bkt Swing 13Ltr.(B)"/>
    <s v="Housekeeping"/>
    <s v="Trading"/>
    <s v="Pcs."/>
    <m/>
    <n v="0"/>
    <n v="-57"/>
    <n v="0"/>
    <n v="-8217.24"/>
    <n v="0"/>
    <n v="0"/>
    <n v="0"/>
    <n v="0"/>
    <n v="0"/>
    <n v="0"/>
    <n v="0"/>
    <n v="0"/>
    <n v="0"/>
    <n v="0"/>
    <n v="0"/>
    <n v="0"/>
    <n v="0"/>
    <n v="0"/>
    <n v="0"/>
    <n v="0"/>
    <n v="-57"/>
    <n v="-8217.24"/>
    <n v="0"/>
    <n v="0"/>
  </r>
  <r>
    <x v="8"/>
    <s v="814 Garb.Bkt Swing 13Ltr.(P)"/>
    <s v="Housekeeping"/>
    <s v="Finished Good"/>
    <s v="Pcs."/>
    <n v="605"/>
    <n v="659"/>
    <n v="-25"/>
    <n v="146.82"/>
    <n v="-3304.6"/>
    <n v="0"/>
    <n v="0"/>
    <n v="0"/>
    <n v="0"/>
    <n v="0"/>
    <n v="0"/>
    <n v="0"/>
    <n v="0"/>
    <n v="0"/>
    <n v="0"/>
    <n v="-16.475000000000001"/>
    <n v="0"/>
    <n v="0"/>
    <n v="20"/>
    <n v="20"/>
    <n v="0"/>
    <n v="-25"/>
    <n v="-3304.6"/>
    <n v="166.82"/>
    <n v="0"/>
  </r>
  <r>
    <x v="8"/>
    <s v="814 Garb.Bkt.Swing 13L(Red)"/>
    <s v="Housekeeping"/>
    <s v="Finished Good"/>
    <s v="Pcs."/>
    <n v="605"/>
    <n v="659"/>
    <n v="-35"/>
    <n v="143.53"/>
    <n v="-4641.2"/>
    <n v="0"/>
    <n v="0"/>
    <n v="0"/>
    <n v="0"/>
    <n v="0"/>
    <n v="0"/>
    <n v="0"/>
    <n v="0"/>
    <n v="0"/>
    <n v="0"/>
    <n v="-23.065000000000001"/>
    <n v="0"/>
    <n v="0"/>
    <n v="20"/>
    <n v="20"/>
    <n v="0"/>
    <n v="-35"/>
    <n v="-4641.2"/>
    <n v="163.53"/>
    <n v="0"/>
  </r>
  <r>
    <x v="8"/>
    <s v="814 Garb.Bkt.Swing 13L(Yellow)"/>
    <s v="Housekeeping"/>
    <s v="Finished Good"/>
    <s v="Pcs."/>
    <n v="605"/>
    <n v="659"/>
    <n v="-35"/>
    <n v="143.53"/>
    <n v="-4641.2"/>
    <n v="0"/>
    <n v="0"/>
    <n v="0"/>
    <n v="0"/>
    <n v="0"/>
    <n v="0"/>
    <n v="0"/>
    <n v="0"/>
    <n v="0"/>
    <n v="0"/>
    <n v="-23.065000000000001"/>
    <n v="0"/>
    <n v="0"/>
    <n v="20"/>
    <n v="20"/>
    <n v="0"/>
    <n v="-35"/>
    <n v="-4641.2"/>
    <n v="163.53"/>
    <n v="0"/>
  </r>
  <r>
    <x v="8"/>
    <s v="840 Krishna Bkt 40L (D.blue)"/>
    <s v="Housekeeping"/>
    <s v="Finished Good"/>
    <s v="Pcs."/>
    <n v="1100"/>
    <n v="1199"/>
    <n v="2"/>
    <n v="1.25"/>
    <n v="830.5"/>
    <n v="0"/>
    <n v="0"/>
    <n v="0"/>
    <n v="0"/>
    <n v="0"/>
    <n v="0"/>
    <n v="0"/>
    <n v="0"/>
    <n v="0"/>
    <n v="0"/>
    <n v="2.3980000000000001"/>
    <n v="0"/>
    <n v="0"/>
    <n v="0"/>
    <n v="0"/>
    <n v="0"/>
    <n v="2"/>
    <n v="830.5"/>
    <n v="1.25"/>
    <n v="0"/>
  </r>
  <r>
    <x v="8"/>
    <s v="840 Krishna Bkt 40L (pink)"/>
    <s v="Housekeeping"/>
    <s v="Finished Good"/>
    <s v="Pcs."/>
    <n v="1100"/>
    <n v="1199"/>
    <n v="46"/>
    <n v="186.32"/>
    <n v="10696.98"/>
    <n v="0"/>
    <n v="0"/>
    <n v="0"/>
    <n v="0"/>
    <n v="7"/>
    <n v="2096.9"/>
    <n v="0"/>
    <n v="0"/>
    <n v="0"/>
    <n v="0"/>
    <n v="55.154000000000003"/>
    <n v="0"/>
    <n v="0"/>
    <n v="80"/>
    <n v="80"/>
    <n v="8.3930000000000007"/>
    <n v="39"/>
    <n v="9080.89"/>
    <n v="257.92700000000002"/>
    <n v="0"/>
  </r>
  <r>
    <x v="8"/>
    <s v="840 Krishna Bkt 40L(Blue)"/>
    <s v="Housekeeping"/>
    <s v="Finished Good"/>
    <s v="Pcs."/>
    <n v="1100"/>
    <n v="1199"/>
    <n v="-8"/>
    <n v="1223.8800000000001"/>
    <n v="-2499.12"/>
    <n v="0"/>
    <n v="0"/>
    <n v="0"/>
    <n v="0"/>
    <n v="0"/>
    <n v="0"/>
    <n v="0"/>
    <n v="0"/>
    <n v="0"/>
    <n v="0"/>
    <n v="-9.5920000000000005"/>
    <n v="0"/>
    <n v="0"/>
    <n v="220"/>
    <n v="220"/>
    <n v="0"/>
    <n v="-8"/>
    <n v="-2499.12"/>
    <n v="1443.88"/>
    <n v="0"/>
  </r>
  <r>
    <x v="8"/>
    <s v="840 Krishna Bkt 40L(D.green)"/>
    <s v="Housekeeping"/>
    <s v="Finished Good"/>
    <s v="Pcs."/>
    <n v="1100"/>
    <n v="1199"/>
    <n v="115"/>
    <n v="141.72999999999999"/>
    <n v="35815.599999999999"/>
    <n v="0"/>
    <n v="0"/>
    <n v="0"/>
    <n v="0"/>
    <n v="7"/>
    <n v="2096.9"/>
    <n v="0"/>
    <n v="0"/>
    <n v="0"/>
    <n v="0"/>
    <n v="137.88499999999999"/>
    <n v="0"/>
    <n v="0"/>
    <n v="40"/>
    <n v="40"/>
    <n v="8.3930000000000007"/>
    <n v="108"/>
    <n v="33635.519999999997"/>
    <n v="173.33699999999999"/>
    <n v="0"/>
  </r>
  <r>
    <x v="8"/>
    <s v="840.Krishna Bkt. 40 L (BL)"/>
    <s v="Housekeeping"/>
    <s v="Finished Good"/>
    <s v="Pcs."/>
    <n v="1100"/>
    <n v="1199"/>
    <n v="121"/>
    <n v="61.61"/>
    <n v="37684.239999999998"/>
    <n v="0"/>
    <n v="0"/>
    <n v="0"/>
    <n v="0"/>
    <n v="2"/>
    <n v="539.70000000000005"/>
    <n v="0"/>
    <n v="0"/>
    <n v="0"/>
    <n v="0"/>
    <n v="145.07900000000001"/>
    <n v="0"/>
    <n v="0"/>
    <n v="20"/>
    <n v="20"/>
    <n v="2.3980000000000001"/>
    <n v="119"/>
    <n v="37061.360000000001"/>
    <n v="79.212000000000003"/>
    <n v="0"/>
  </r>
  <r>
    <x v="8"/>
    <s v="840.Krishna Bkt. 40L (Red)"/>
    <s v="Housekeeping"/>
    <s v="Finished Good"/>
    <s v="Pcs."/>
    <n v="1100"/>
    <n v="1199"/>
    <n v="-13"/>
    <n v="397.49"/>
    <n v="-3680.95"/>
    <n v="0"/>
    <n v="0"/>
    <n v="0"/>
    <n v="0"/>
    <n v="0"/>
    <n v="0"/>
    <n v="0"/>
    <n v="0"/>
    <n v="0"/>
    <n v="0"/>
    <n v="-15.587"/>
    <n v="0"/>
    <n v="0"/>
    <n v="90"/>
    <n v="90"/>
    <n v="0"/>
    <n v="-13"/>
    <n v="-3680.95"/>
    <n v="487.49"/>
    <n v="0"/>
  </r>
  <r>
    <x v="8"/>
    <s v="840.Krishna Bkt. 40L (Y)"/>
    <s v="Housekeeping"/>
    <s v="Finished Good"/>
    <s v="Pcs."/>
    <n v="1100"/>
    <n v="1199"/>
    <n v="66"/>
    <n v="26.05"/>
    <n v="20555.04"/>
    <n v="0"/>
    <n v="0"/>
    <n v="0"/>
    <n v="0"/>
    <n v="0"/>
    <n v="0"/>
    <n v="0"/>
    <n v="0"/>
    <n v="0"/>
    <n v="0"/>
    <n v="79.134"/>
    <n v="0"/>
    <n v="0"/>
    <n v="10"/>
    <n v="10"/>
    <n v="0"/>
    <n v="66"/>
    <n v="20555.04"/>
    <n v="36.049999999999997"/>
    <n v="0"/>
  </r>
  <r>
    <x v="8"/>
    <s v="841 KRISHNA BKT LID (BLUE)"/>
    <s v="Housekeeping"/>
    <s v="Finished Good"/>
    <s v="Pcs."/>
    <n v="384"/>
    <n v="419"/>
    <n v="18"/>
    <n v="254.09"/>
    <n v="1881"/>
    <n v="0"/>
    <n v="0"/>
    <n v="0"/>
    <n v="0"/>
    <n v="0"/>
    <n v="0"/>
    <n v="0"/>
    <n v="0"/>
    <n v="0"/>
    <n v="0"/>
    <n v="7.5419999999999998"/>
    <n v="0"/>
    <n v="0"/>
    <n v="50"/>
    <n v="50"/>
    <n v="0"/>
    <n v="18"/>
    <n v="1881"/>
    <n v="304.09000000000003"/>
    <n v="0"/>
  </r>
  <r>
    <x v="8"/>
    <s v="841 KRISHNA BKT LID (D.BLUE)"/>
    <s v="Housekeeping"/>
    <s v="Trading"/>
    <s v="Pcs."/>
    <m/>
    <n v="0"/>
    <n v="135"/>
    <n v="6.1"/>
    <n v="0"/>
    <n v="0"/>
    <n v="0"/>
    <n v="0"/>
    <n v="0"/>
    <n v="0"/>
    <n v="0"/>
    <n v="0"/>
    <n v="0"/>
    <n v="0"/>
    <n v="0"/>
    <n v="0"/>
    <n v="0"/>
    <n v="0"/>
    <n v="0"/>
    <n v="0"/>
    <n v="0"/>
    <n v="135"/>
    <n v="0"/>
    <n v="6.1"/>
    <n v="0"/>
  </r>
  <r>
    <x v="8"/>
    <s v="841 KRISHNA BKT LID (D.GREEN)"/>
    <s v="Housekeeping"/>
    <s v="Finished Good"/>
    <s v="Pcs."/>
    <n v="384"/>
    <n v="419"/>
    <n v="270"/>
    <n v="8.4499999999999993"/>
    <n v="28215"/>
    <n v="0"/>
    <n v="0"/>
    <n v="0"/>
    <n v="0"/>
    <n v="5"/>
    <n v="391.9"/>
    <n v="0"/>
    <n v="0"/>
    <n v="0"/>
    <n v="0"/>
    <n v="113.13"/>
    <n v="0"/>
    <n v="0"/>
    <n v="0"/>
    <n v="0"/>
    <n v="2.0950000000000002"/>
    <n v="265"/>
    <n v="27823.1"/>
    <n v="6.3549999999999986"/>
    <n v="0"/>
  </r>
  <r>
    <x v="8"/>
    <s v="841 KRISHNA BKT LID (PINK)"/>
    <s v="Housekeeping"/>
    <s v="Finished Good"/>
    <s v="Pcs."/>
    <n v="384"/>
    <n v="419"/>
    <n v="398"/>
    <n v="2.29"/>
    <n v="41755.61"/>
    <n v="0"/>
    <n v="0"/>
    <n v="0"/>
    <n v="0"/>
    <n v="7"/>
    <n v="564.32000000000005"/>
    <n v="0"/>
    <n v="0"/>
    <n v="0"/>
    <n v="0"/>
    <n v="166.762"/>
    <n v="0"/>
    <n v="0"/>
    <n v="10"/>
    <n v="10"/>
    <n v="2.9329999999999998"/>
    <n v="391"/>
    <n v="41191.29"/>
    <n v="9.3569999999999993"/>
    <n v="0"/>
  </r>
  <r>
    <x v="8"/>
    <s v="841.KRISHNA BKT. LID (BL)"/>
    <s v="Component"/>
    <s v="Finished Good"/>
    <s v="Pcs."/>
    <n v="384"/>
    <n v="419"/>
    <n v="183"/>
    <n v="3.77"/>
    <n v="19160.080000000002"/>
    <n v="0"/>
    <n v="0"/>
    <n v="0"/>
    <n v="0"/>
    <n v="2"/>
    <n v="172.42"/>
    <n v="0"/>
    <n v="0"/>
    <n v="0"/>
    <n v="0"/>
    <n v="76.677000000000007"/>
    <n v="0"/>
    <n v="0"/>
    <n v="0"/>
    <n v="0"/>
    <n v="0.83799999999999997"/>
    <n v="181"/>
    <n v="18987.66"/>
    <n v="2.9319999999999999"/>
    <n v="0"/>
  </r>
  <r>
    <x v="8"/>
    <s v="841.KRISHNA BKT. LID (RED)"/>
    <s v="Housekeeping"/>
    <s v="Finished Good"/>
    <s v="Pcs."/>
    <n v="384"/>
    <n v="419"/>
    <n v="152"/>
    <n v="53.4"/>
    <n v="15957.16"/>
    <n v="0"/>
    <n v="0"/>
    <n v="0"/>
    <n v="0"/>
    <n v="0"/>
    <n v="0"/>
    <n v="0"/>
    <n v="0"/>
    <n v="0"/>
    <n v="0"/>
    <n v="63.688000000000002"/>
    <n v="0"/>
    <n v="0"/>
    <n v="10"/>
    <n v="10"/>
    <n v="0"/>
    <n v="152"/>
    <n v="15957.16"/>
    <n v="63.4"/>
    <n v="0"/>
  </r>
  <r>
    <x v="8"/>
    <s v="841.KRISHNA BKT. LID (Y)"/>
    <s v="Housekeeping"/>
    <s v="Finished Good"/>
    <s v="Pcs."/>
    <n v="384"/>
    <n v="419"/>
    <n v="210"/>
    <n v="7.62"/>
    <n v="22036.45"/>
    <n v="0"/>
    <n v="0"/>
    <n v="0"/>
    <n v="0"/>
    <n v="0"/>
    <n v="0"/>
    <n v="0"/>
    <n v="0"/>
    <n v="0"/>
    <n v="0"/>
    <n v="87.99"/>
    <n v="0"/>
    <n v="0"/>
    <n v="0"/>
    <n v="0"/>
    <n v="0"/>
    <n v="210"/>
    <n v="22036.45"/>
    <n v="7.62"/>
    <n v="0"/>
  </r>
  <r>
    <x v="8"/>
    <s v="842 Krishana Bkt Only Swing Lid (P)"/>
    <s v="Housekeeping"/>
    <s v="Finished Good"/>
    <s v="Pcs."/>
    <n v="620"/>
    <n v="676"/>
    <n v="10"/>
    <n v="54.14"/>
    <n v="1980"/>
    <n v="0"/>
    <n v="0"/>
    <n v="0"/>
    <n v="0"/>
    <n v="0"/>
    <n v="0"/>
    <n v="0"/>
    <n v="0"/>
    <n v="0"/>
    <n v="0"/>
    <n v="6.76"/>
    <n v="0"/>
    <n v="0"/>
    <n v="10"/>
    <n v="10"/>
    <n v="0"/>
    <n v="10"/>
    <n v="1980"/>
    <n v="64.14"/>
    <n v="0"/>
  </r>
  <r>
    <x v="8"/>
    <s v="842 Krishna Bkt Only Swing Lid (B)"/>
    <s v="Housekeeping"/>
    <s v="Finished Good"/>
    <s v="Pcs."/>
    <n v="620"/>
    <n v="676"/>
    <n v="-20"/>
    <n v="136.47999999999999"/>
    <n v="-2768.4"/>
    <n v="0"/>
    <n v="0"/>
    <n v="0"/>
    <n v="0"/>
    <n v="0"/>
    <n v="0"/>
    <n v="0"/>
    <n v="0"/>
    <n v="0"/>
    <n v="0"/>
    <n v="-13.52"/>
    <n v="0"/>
    <n v="0"/>
    <n v="20"/>
    <n v="20"/>
    <n v="0"/>
    <n v="-20"/>
    <n v="-2768.4"/>
    <n v="156.47999999999999"/>
    <n v="0"/>
  </r>
  <r>
    <x v="8"/>
    <s v="842 Krishna Bkt Only Swing Lid (D.G)"/>
    <s v="Housekeeping"/>
    <s v="Finished Good"/>
    <s v="Pcs."/>
    <n v="620"/>
    <n v="676"/>
    <n v="190"/>
    <n v="19.12"/>
    <n v="37620"/>
    <n v="0"/>
    <n v="0"/>
    <n v="0"/>
    <n v="0"/>
    <n v="2"/>
    <n v="253.72"/>
    <n v="0"/>
    <n v="0"/>
    <n v="0"/>
    <n v="0"/>
    <n v="128.44"/>
    <n v="0"/>
    <n v="0"/>
    <n v="10"/>
    <n v="10"/>
    <n v="1.3520000000000001"/>
    <n v="188"/>
    <n v="37366.28"/>
    <n v="27.768000000000001"/>
    <n v="0"/>
  </r>
  <r>
    <x v="8"/>
    <s v="842 Krishna Bkt. Only Swing Lid (Y)"/>
    <s v="Housekeeping"/>
    <s v="Trading"/>
    <s v="Pcs."/>
    <m/>
    <n v="0"/>
    <n v="23"/>
    <n v="1.04"/>
    <n v="2470.66"/>
    <n v="0"/>
    <n v="0"/>
    <n v="0"/>
    <n v="0"/>
    <n v="0"/>
    <n v="0"/>
    <n v="0"/>
    <n v="0"/>
    <n v="0"/>
    <n v="0"/>
    <n v="0"/>
    <n v="0"/>
    <n v="0"/>
    <n v="0"/>
    <n v="0"/>
    <n v="0"/>
    <n v="23"/>
    <n v="2470.66"/>
    <n v="1.04"/>
    <n v="0"/>
  </r>
  <r>
    <x v="8"/>
    <s v="842. Krishna Bkt. Only Swing Lid (R)"/>
    <s v="Housekeeping"/>
    <s v="Finished Good"/>
    <s v="Pcs."/>
    <n v="620"/>
    <n v="676"/>
    <n v="51"/>
    <n v="109.69"/>
    <n v="5366.22"/>
    <n v="0"/>
    <n v="0"/>
    <n v="0"/>
    <n v="0"/>
    <n v="0"/>
    <n v="0"/>
    <n v="0"/>
    <n v="0"/>
    <n v="0"/>
    <n v="0"/>
    <n v="34.475999999999999"/>
    <n v="0"/>
    <n v="0"/>
    <n v="20"/>
    <n v="20"/>
    <n v="0"/>
    <n v="51"/>
    <n v="5366.22"/>
    <n v="129.69"/>
    <n v="0"/>
  </r>
  <r>
    <x v="8"/>
    <s v="842.Krishana Bkt Only Swing Lid (D.B)"/>
    <s v="Housekeeping"/>
    <s v="Trading"/>
    <s v="Pcs."/>
    <m/>
    <n v="0"/>
    <n v="42"/>
    <n v="1.9"/>
    <n v="8316"/>
    <n v="0"/>
    <n v="0"/>
    <n v="0"/>
    <n v="0"/>
    <n v="0"/>
    <n v="0"/>
    <n v="0"/>
    <n v="0"/>
    <n v="0"/>
    <n v="0"/>
    <n v="0"/>
    <n v="0"/>
    <n v="0"/>
    <n v="0"/>
    <n v="0"/>
    <n v="0"/>
    <n v="42"/>
    <n v="8316"/>
    <n v="1.9"/>
    <n v="0"/>
  </r>
  <r>
    <x v="8"/>
    <s v="901 Garb.Bkt W.Handle 10L(B)"/>
    <s v="Housekeeping"/>
    <s v="Finished Good"/>
    <s v="Pcs."/>
    <m/>
    <m/>
    <m/>
    <n v="49.97"/>
    <m/>
    <m/>
    <m/>
    <m/>
    <m/>
    <m/>
    <m/>
    <m/>
    <m/>
    <n v="0"/>
    <m/>
    <n v="0"/>
    <n v="0"/>
    <n v="0"/>
    <n v="0"/>
    <n v="0"/>
    <n v="0"/>
    <m/>
    <m/>
    <n v="49.97"/>
    <n v="0"/>
  </r>
  <r>
    <x v="8"/>
    <s v="901 Garb.Bkt W.Handle 10L(R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8"/>
    <s v="901.Garb.Bkt.W.Handle10L(D.B)"/>
    <s v="Housekeeping"/>
    <s v="Trading"/>
    <s v="Pcs."/>
    <m/>
    <m/>
    <m/>
    <n v="225.48"/>
    <m/>
    <m/>
    <m/>
    <m/>
    <m/>
    <m/>
    <m/>
    <m/>
    <m/>
    <n v="0"/>
    <m/>
    <n v="0"/>
    <n v="0"/>
    <n v="0"/>
    <n v="0"/>
    <n v="0"/>
    <n v="0"/>
    <m/>
    <m/>
    <n v="225.48"/>
    <n v="0"/>
  </r>
  <r>
    <x v="8"/>
    <s v="902. Garbage Bkt. With Handle 13 L (Gr)"/>
    <s v="Rajeshwari"/>
    <s v="Finished Good"/>
    <s v="Pcs."/>
    <m/>
    <m/>
    <m/>
    <n v="15.7"/>
    <m/>
    <m/>
    <m/>
    <m/>
    <m/>
    <m/>
    <m/>
    <m/>
    <m/>
    <n v="0"/>
    <m/>
    <n v="0"/>
    <n v="0"/>
    <n v="0"/>
    <n v="0"/>
    <n v="0"/>
    <n v="0"/>
    <m/>
    <m/>
    <n v="15.7"/>
    <n v="0"/>
  </r>
  <r>
    <x v="8"/>
    <s v="904 Modern Bathroom Wiper With Upvc Pipe"/>
    <s v="Housekeeping"/>
    <s v="Finished Good"/>
    <s v="Pcs."/>
    <n v="100"/>
    <n v="109"/>
    <n v="36"/>
    <n v="21.98"/>
    <n v="979.2"/>
    <n v="0"/>
    <n v="0"/>
    <n v="240"/>
    <n v="600"/>
    <n v="121"/>
    <n v="9096.6"/>
    <n v="0"/>
    <n v="0"/>
    <n v="0"/>
    <n v="0"/>
    <n v="3.9239999999999999"/>
    <n v="24"/>
    <n v="4.0293600000000005"/>
    <n v="0"/>
    <n v="28.02936"/>
    <n v="13.189"/>
    <n v="155"/>
    <n v="2843.9"/>
    <n v="36.820360000000001"/>
    <n v="0"/>
  </r>
  <r>
    <x v="8"/>
    <s v="905 SUPER DRY BATHROOM WIPER"/>
    <s v="Housekeeping"/>
    <s v="Finished Good"/>
    <s v="Pcs."/>
    <n v="90"/>
    <n v="98"/>
    <n v="35"/>
    <n v="9.32"/>
    <n v="979.42"/>
    <n v="0"/>
    <n v="0"/>
    <n v="0"/>
    <n v="0"/>
    <n v="1"/>
    <n v="76.28"/>
    <n v="0"/>
    <n v="0"/>
    <n v="0"/>
    <n v="0"/>
    <n v="3.43"/>
    <n v="0"/>
    <n v="0"/>
    <n v="0"/>
    <n v="0"/>
    <n v="9.8000000000000004E-2"/>
    <n v="34"/>
    <n v="903.14"/>
    <n v="9.2219999999999995"/>
    <n v="0"/>
  </r>
  <r>
    <x v="8"/>
    <s v="906 Modern Floor Wiper With Upvc Pipe"/>
    <s v="Housekeeping"/>
    <s v="Finished Good"/>
    <s v="Pcs."/>
    <n v="70"/>
    <n v="76"/>
    <n v="-24"/>
    <n v="47.83"/>
    <n v="-1830.72"/>
    <n v="0"/>
    <n v="0"/>
    <n v="384"/>
    <n v="960"/>
    <n v="120"/>
    <n v="10174.08"/>
    <n v="0"/>
    <n v="0"/>
    <n v="0"/>
    <n v="0"/>
    <n v="-1.8240000000000001"/>
    <n v="26.88"/>
    <n v="4.5128832000000001"/>
    <n v="0"/>
    <n v="31.3928832"/>
    <n v="9.1199999999999992"/>
    <n v="240"/>
    <n v="600"/>
    <n v="70.102883199999994"/>
    <n v="0"/>
  </r>
  <r>
    <x v="8"/>
    <s v="907 MODERN PLUS FLOOR WIPER"/>
    <s v="Housekeeping"/>
    <s v="Finished Good"/>
    <s v="Pcs."/>
    <n v="140"/>
    <n v="153"/>
    <n v="0"/>
    <n v="47.19"/>
    <n v="0"/>
    <n v="0"/>
    <n v="0"/>
    <n v="0"/>
    <n v="0"/>
    <n v="1"/>
    <n v="88.99"/>
    <n v="0"/>
    <n v="0"/>
    <n v="0"/>
    <n v="0"/>
    <n v="0"/>
    <n v="0"/>
    <n v="0"/>
    <n v="0"/>
    <n v="0"/>
    <n v="0.153"/>
    <n v="-1"/>
    <n v="-908.11"/>
    <n v="47.036999999999999"/>
    <n v="0"/>
  </r>
  <r>
    <x v="8"/>
    <s v="908 SUPER DRY FLOOR WIPER"/>
    <s v="Housekeeping"/>
    <s v="Finished Good"/>
    <s v="Pcs."/>
    <n v="150"/>
    <n v="163"/>
    <n v="48"/>
    <n v="34.18"/>
    <n v="1799.59"/>
    <n v="0"/>
    <n v="0"/>
    <n v="0"/>
    <n v="0"/>
    <n v="25"/>
    <n v="2542.5"/>
    <n v="0"/>
    <n v="0"/>
    <n v="0"/>
    <n v="0"/>
    <n v="7.8239999999999998"/>
    <n v="0"/>
    <n v="0"/>
    <n v="0"/>
    <n v="0"/>
    <n v="4.0750000000000002"/>
    <n v="23"/>
    <n v="-742.91"/>
    <n v="30.105"/>
    <n v="0"/>
  </r>
  <r>
    <x v="8"/>
    <s v="909. LITTLE CHAMP"/>
    <s v="Housekeeping"/>
    <s v="Finished Good"/>
    <s v="Pcs."/>
    <n v="135"/>
    <n v="147"/>
    <n v="3322"/>
    <n v="1213.77"/>
    <n v="29015.38"/>
    <n v="0"/>
    <n v="0"/>
    <n v="0"/>
    <n v="0"/>
    <n v="2"/>
    <n v="37.28"/>
    <n v="0"/>
    <n v="0"/>
    <n v="0"/>
    <n v="0"/>
    <n v="488.334"/>
    <n v="0"/>
    <n v="0"/>
    <n v="0"/>
    <n v="0"/>
    <n v="0.29399999999999998"/>
    <n v="3320"/>
    <n v="28999.16"/>
    <n v="1213.4759999999999"/>
    <n v="0"/>
  </r>
  <r>
    <x v="8"/>
    <s v="910.Little Star BathroomWiper"/>
    <s v="Housekeeping"/>
    <s v="Trading"/>
    <s v="Pcs."/>
    <m/>
    <n v="0"/>
    <n v="240"/>
    <n v="10.84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0"/>
    <n v="10.84"/>
    <n v="0"/>
  </r>
  <r>
    <x v="8"/>
    <s v="911 PVC PLUNGER"/>
    <s v="Housekeeping"/>
    <s v="Trading"/>
    <s v="Pcs."/>
    <n v="0"/>
    <n v="0"/>
    <n v="243"/>
    <n v="43.75"/>
    <n v="4762.26"/>
    <n v="0"/>
    <n v="0"/>
    <n v="0"/>
    <n v="0"/>
    <n v="0"/>
    <n v="0"/>
    <n v="0"/>
    <n v="0"/>
    <n v="0"/>
    <n v="0"/>
    <n v="0"/>
    <n v="0"/>
    <n v="0"/>
    <n v="0"/>
    <n v="0"/>
    <n v="0"/>
    <n v="243"/>
    <n v="4762.26"/>
    <n v="43.75"/>
    <n v="0"/>
  </r>
  <r>
    <x v="8"/>
    <s v="912 Modern Plus BathroomWiper"/>
    <s v="Housekeeping"/>
    <s v="Finished Good"/>
    <s v="Pcs."/>
    <n v="80"/>
    <n v="87"/>
    <n v="-168"/>
    <n v="25.28"/>
    <n v="-10472.16"/>
    <n v="0"/>
    <n v="0"/>
    <n v="0"/>
    <n v="0"/>
    <n v="85"/>
    <n v="5901.28"/>
    <n v="0"/>
    <n v="0"/>
    <n v="0"/>
    <n v="0"/>
    <n v="-14.616"/>
    <n v="0"/>
    <n v="0"/>
    <n v="20"/>
    <n v="20"/>
    <n v="7.3949999999999996"/>
    <n v="-253"/>
    <n v="-16253.71"/>
    <n v="37.885000000000005"/>
    <n v="0"/>
  </r>
  <r>
    <x v="8"/>
    <s v="912/915 THREAD WIPER BODY(BLACK)"/>
    <s v="Rajeshwari"/>
    <s v="Trading"/>
    <s v="Pcs."/>
    <m/>
    <n v="0"/>
    <n v="1440"/>
    <n v="0"/>
    <n v="4043.57"/>
    <n v="0"/>
    <n v="0"/>
    <n v="0"/>
    <n v="0"/>
    <n v="0"/>
    <n v="0"/>
    <n v="0"/>
    <n v="0"/>
    <n v="0"/>
    <n v="0"/>
    <n v="0"/>
    <n v="0"/>
    <n v="0"/>
    <n v="0"/>
    <n v="0"/>
    <n v="0"/>
    <n v="1440"/>
    <n v="4043.57"/>
    <n v="0"/>
    <n v="0"/>
  </r>
  <r>
    <x v="8"/>
    <s v="915 Sparkle Floor Wiper"/>
    <s v="Housekeeping"/>
    <s v="Finished Good"/>
    <s v="Pcs."/>
    <n v="100"/>
    <n v="109"/>
    <n v="-72"/>
    <n v="170.17"/>
    <n v="-6300"/>
    <n v="0"/>
    <n v="0"/>
    <n v="0"/>
    <n v="0"/>
    <n v="25"/>
    <n v="2270.6"/>
    <n v="0"/>
    <n v="0"/>
    <n v="0"/>
    <n v="0"/>
    <n v="-7.8479999999999999"/>
    <n v="0"/>
    <n v="0"/>
    <n v="40"/>
    <n v="40"/>
    <n v="2.7250000000000001"/>
    <n v="-97"/>
    <n v="-8506.26"/>
    <n v="207.44499999999999"/>
    <n v="0"/>
  </r>
  <r>
    <x v="8"/>
    <s v="917 POWER PLUNGER"/>
    <s v="Housekeeping"/>
    <s v="Finished Good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8"/>
    <s v="921. Splash Broom 21&quot; (Mix.)"/>
    <s v="Housekeeping"/>
    <s v="Trading"/>
    <s v="Pcs."/>
    <n v="0"/>
    <n v="0"/>
    <n v="4725"/>
    <n v="0"/>
    <n v="163012.5"/>
    <n v="0"/>
    <n v="0"/>
    <n v="0"/>
    <n v="0"/>
    <n v="1075"/>
    <n v="60553"/>
    <n v="0"/>
    <n v="0"/>
    <n v="0"/>
    <n v="0"/>
    <n v="0"/>
    <n v="0"/>
    <n v="0"/>
    <n v="0"/>
    <n v="0"/>
    <n v="0"/>
    <n v="3650"/>
    <n v="125925"/>
    <n v="0"/>
    <n v="0"/>
  </r>
  <r>
    <x v="8"/>
    <s v="942.Mahalakshmi Grass Broom"/>
    <s v="Housekeeping"/>
    <s v="Trading"/>
    <s v="Pcs."/>
    <n v="0"/>
    <n v="0"/>
    <n v="1203"/>
    <n v="60.95"/>
    <n v="96198.22"/>
    <n v="1900"/>
    <n v="152000"/>
    <n v="0"/>
    <n v="0"/>
    <n v="2651"/>
    <n v="254757"/>
    <n v="0"/>
    <n v="0"/>
    <n v="0"/>
    <n v="0"/>
    <n v="0"/>
    <n v="0"/>
    <n v="0"/>
    <n v="0"/>
    <n v="0"/>
    <n v="0"/>
    <n v="452"/>
    <n v="36158.36"/>
    <n v="60.95"/>
    <n v="0"/>
  </r>
  <r>
    <x v="8"/>
    <s v="APOLLO WIPER ONLY BLADE"/>
    <s v="NEAT &amp; CLEAN"/>
    <s v="Trading"/>
    <s v="Pcs."/>
    <m/>
    <n v="0"/>
    <n v="-2424"/>
    <n v="0"/>
    <n v="-36456.959999999999"/>
    <n v="0"/>
    <n v="0"/>
    <n v="0"/>
    <n v="0"/>
    <n v="0"/>
    <n v="0"/>
    <n v="0"/>
    <n v="0"/>
    <n v="0"/>
    <n v="0"/>
    <n v="0"/>
    <n v="0"/>
    <n v="0"/>
    <n v="0"/>
    <n v="0"/>
    <n v="0"/>
    <n v="-2424"/>
    <n v="-36456.959999999999"/>
    <n v="0"/>
    <n v="0"/>
  </r>
  <r>
    <x v="8"/>
    <s v="BATH ROOM WIPER BLADE"/>
    <s v="Housekeeping"/>
    <s v="Trading"/>
    <s v="Pcs."/>
    <m/>
    <n v="0"/>
    <n v="4097"/>
    <n v="80.19"/>
    <n v="34127.32"/>
    <n v="0"/>
    <n v="0"/>
    <n v="0"/>
    <n v="0"/>
    <n v="0"/>
    <n v="0"/>
    <n v="0"/>
    <n v="0"/>
    <n v="0"/>
    <n v="0"/>
    <n v="0"/>
    <n v="0"/>
    <n v="0"/>
    <n v="0"/>
    <n v="0"/>
    <n v="0"/>
    <n v="4097"/>
    <n v="34127.32"/>
    <n v="80.19"/>
    <n v="0"/>
  </r>
  <r>
    <x v="8"/>
    <s v="Bathroom Wiper Only Body ( Blue)"/>
    <s v="Component"/>
    <s v="Trading"/>
    <s v="Pcs."/>
    <m/>
    <n v="0"/>
    <n v="222"/>
    <n v="0"/>
    <n v="1630.4"/>
    <n v="0"/>
    <n v="0"/>
    <n v="0"/>
    <n v="0"/>
    <n v="0"/>
    <n v="0"/>
    <n v="0"/>
    <n v="0"/>
    <n v="0"/>
    <n v="0"/>
    <n v="0"/>
    <n v="0"/>
    <n v="0"/>
    <n v="0"/>
    <n v="0"/>
    <n v="0"/>
    <n v="222"/>
    <n v="1630.4"/>
    <n v="0"/>
    <n v="0"/>
  </r>
  <r>
    <x v="8"/>
    <s v="Bathroom Wiper Only Body (silver)"/>
    <s v="Component"/>
    <s v="Trading"/>
    <s v="Pcs."/>
    <m/>
    <n v="0"/>
    <n v="322"/>
    <n v="0"/>
    <n v="2344.65"/>
    <n v="0"/>
    <n v="0"/>
    <n v="0"/>
    <n v="0"/>
    <n v="0"/>
    <n v="0"/>
    <n v="0"/>
    <n v="0"/>
    <n v="0"/>
    <n v="0"/>
    <n v="0"/>
    <n v="0"/>
    <n v="0"/>
    <n v="0"/>
    <n v="0"/>
    <n v="0"/>
    <n v="322"/>
    <n v="2344.65"/>
    <n v="0"/>
    <n v="0"/>
  </r>
  <r>
    <x v="8"/>
    <s v="Bathroom Wiper Only Body(M.B)"/>
    <s v="Component"/>
    <s v="Trading"/>
    <s v="Pcs."/>
    <m/>
    <n v="0"/>
    <n v="257"/>
    <n v="0"/>
    <n v="1860.21"/>
    <n v="0"/>
    <n v="0"/>
    <n v="0"/>
    <n v="0"/>
    <n v="0"/>
    <n v="0"/>
    <n v="0"/>
    <n v="0"/>
    <n v="0"/>
    <n v="0"/>
    <n v="0"/>
    <n v="0"/>
    <n v="0"/>
    <n v="0"/>
    <n v="0"/>
    <n v="0"/>
    <n v="257"/>
    <n v="1860.21"/>
    <n v="0"/>
    <n v="0"/>
  </r>
  <r>
    <x v="8"/>
    <s v="Bathroom Wiper Only Body(pink)"/>
    <s v="Component"/>
    <s v="Trading"/>
    <s v="Pcs."/>
    <m/>
    <n v="0"/>
    <n v="681"/>
    <n v="0"/>
    <n v="4960.4399999999996"/>
    <n v="0"/>
    <n v="0"/>
    <n v="0"/>
    <n v="0"/>
    <n v="0"/>
    <n v="0"/>
    <n v="0"/>
    <n v="0"/>
    <n v="0"/>
    <n v="0"/>
    <n v="0"/>
    <n v="0"/>
    <n v="0"/>
    <n v="0"/>
    <n v="0"/>
    <n v="0"/>
    <n v="681"/>
    <n v="4960.4399999999996"/>
    <n v="0"/>
    <n v="0"/>
  </r>
  <r>
    <x v="8"/>
    <s v="BFLY-016 MULTIPURPOSE NO.16(B)"/>
    <s v="Ghamela"/>
    <s v="Finished Good"/>
    <s v="Pcs."/>
    <n v="465"/>
    <n v="507"/>
    <n v="1147"/>
    <n v="689.19"/>
    <n v="65892.95"/>
    <n v="0"/>
    <n v="0"/>
    <n v="714"/>
    <n v="38624.22"/>
    <n v="793"/>
    <n v="56364.45"/>
    <n v="0"/>
    <n v="0"/>
    <n v="0"/>
    <n v="0"/>
    <n v="581.529"/>
    <n v="332.01"/>
    <n v="55.741158900000002"/>
    <n v="0"/>
    <n v="387.75115890000001"/>
    <n v="402.05099999999999"/>
    <n v="1068"/>
    <n v="59204.02"/>
    <n v="674.89015890000019"/>
    <n v="0"/>
  </r>
  <r>
    <x v="8"/>
    <s v="BFLY-016 MULTIPURPOSE NO.16(O)"/>
    <s v="Ghamela"/>
    <s v="Finished Good"/>
    <s v="Pcs."/>
    <n v="465"/>
    <n v="507"/>
    <n v="1111"/>
    <n v="682.6"/>
    <n v="63541.86"/>
    <n v="0"/>
    <n v="0"/>
    <n v="507"/>
    <n v="27092.81"/>
    <n v="792"/>
    <n v="56430"/>
    <n v="0"/>
    <n v="0"/>
    <n v="0"/>
    <n v="0"/>
    <n v="563.27700000000004"/>
    <n v="235.755"/>
    <n v="39.580906950000006"/>
    <n v="0"/>
    <n v="275.33590694999998"/>
    <n v="401.54399999999998"/>
    <n v="826"/>
    <n v="45689.34"/>
    <n v="556.39190695000002"/>
    <n v="0"/>
  </r>
  <r>
    <x v="8"/>
    <s v="BFLY-016 MULTIPURPOSE NO.16(P)"/>
    <s v="Ghamela"/>
    <s v="Finished Good"/>
    <s v="Pcs."/>
    <n v="465"/>
    <n v="507"/>
    <n v="658"/>
    <n v="383.23"/>
    <n v="37540.78"/>
    <n v="0"/>
    <n v="0"/>
    <n v="412"/>
    <n v="22072.44"/>
    <n v="505"/>
    <n v="35844.449999999997"/>
    <n v="0"/>
    <n v="0"/>
    <n v="0"/>
    <n v="0"/>
    <n v="333.60599999999999"/>
    <n v="191.58"/>
    <n v="32.164366200000003"/>
    <n v="0"/>
    <n v="223.7443662"/>
    <n v="256.03500000000003"/>
    <n v="565"/>
    <n v="30820.15"/>
    <n v="350.93936620000005"/>
    <n v="0"/>
  </r>
  <r>
    <x v="8"/>
    <s v="BFLY-017 ALLPURPOSE NO.17(B)"/>
    <s v="Ghamela"/>
    <s v="Finished Good"/>
    <s v="Pcs."/>
    <n v="415"/>
    <n v="452"/>
    <n v="267"/>
    <n v="1057.48"/>
    <n v="13556.54"/>
    <n v="0"/>
    <n v="0"/>
    <n v="549"/>
    <n v="26784.73"/>
    <n v="0"/>
    <n v="0"/>
    <n v="0"/>
    <n v="0"/>
    <n v="0"/>
    <n v="0"/>
    <n v="120.684"/>
    <n v="227.83500000000001"/>
    <n v="38.251218150000007"/>
    <n v="0"/>
    <n v="266.08621815000004"/>
    <n v="0"/>
    <n v="816"/>
    <n v="40341.269999999997"/>
    <n v="1323.5662181500002"/>
    <n v="0"/>
  </r>
  <r>
    <x v="8"/>
    <s v="BFLY-017 ALLPURPOSE NO.17(O)"/>
    <s v="Ghamela"/>
    <s v="Finished Good"/>
    <s v="Pcs."/>
    <n v="415"/>
    <n v="452"/>
    <n v="795"/>
    <n v="387.7"/>
    <n v="34617.72"/>
    <n v="0"/>
    <n v="0"/>
    <n v="385"/>
    <n v="17641.11"/>
    <n v="0"/>
    <n v="0"/>
    <n v="0"/>
    <n v="0"/>
    <n v="0"/>
    <n v="0"/>
    <n v="359.34"/>
    <n v="159.77500000000001"/>
    <n v="26.824624750000002"/>
    <n v="0"/>
    <n v="186.59962475"/>
    <n v="0"/>
    <n v="1180"/>
    <n v="52258.83"/>
    <n v="574.29962475000002"/>
    <n v="0"/>
  </r>
  <r>
    <x v="8"/>
    <s v="BFLY-017 ALLPURPOSE NO.17(P)"/>
    <s v="Ghamela"/>
    <s v="Finished Good"/>
    <s v="Pcs."/>
    <n v="415"/>
    <n v="452"/>
    <n v="732"/>
    <n v="368.57"/>
    <n v="36670.31"/>
    <n v="0"/>
    <n v="0"/>
    <n v="184"/>
    <n v="8910.6200000000008"/>
    <n v="0"/>
    <n v="0"/>
    <n v="0"/>
    <n v="0"/>
    <n v="0"/>
    <n v="0"/>
    <n v="330.86399999999998"/>
    <n v="76.36"/>
    <n v="12.820080400000002"/>
    <n v="0"/>
    <n v="89.180080400000008"/>
    <n v="0"/>
    <n v="916"/>
    <n v="45580.93"/>
    <n v="457.7500804"/>
    <n v="0"/>
  </r>
  <r>
    <x v="8"/>
    <s v="BOPP TAPE BRN 48MM X 55 MTR(PM)"/>
    <s v="Packing Material"/>
    <s v="Trading"/>
    <s v="Pcs."/>
    <m/>
    <n v="0"/>
    <n v="24"/>
    <n v="1.08"/>
    <n v="3050.64"/>
    <n v="0"/>
    <n v="0"/>
    <n v="0"/>
    <n v="0"/>
    <n v="0"/>
    <n v="0"/>
    <n v="0"/>
    <n v="0"/>
    <n v="0"/>
    <n v="0"/>
    <n v="0"/>
    <n v="0"/>
    <n v="0"/>
    <n v="0"/>
    <n v="0"/>
    <n v="0"/>
    <n v="24"/>
    <n v="3050.64"/>
    <n v="1.08"/>
    <n v="0"/>
  </r>
  <r>
    <x v="8"/>
    <s v="Brown Cellotape(48MM X 55 MTR(PM)"/>
    <s v="Packing Material"/>
    <s v="Trading"/>
    <s v="Pcs."/>
    <m/>
    <n v="0"/>
    <n v="24"/>
    <n v="1.08"/>
    <n v="3050.64"/>
    <n v="0"/>
    <n v="0"/>
    <n v="0"/>
    <n v="0"/>
    <n v="0"/>
    <n v="0"/>
    <n v="0"/>
    <n v="0"/>
    <n v="0"/>
    <n v="0"/>
    <n v="0"/>
    <n v="0"/>
    <n v="0"/>
    <n v="0"/>
    <n v="0"/>
    <n v="0"/>
    <n v="24"/>
    <n v="3050.64"/>
    <n v="1.08"/>
    <n v="0"/>
  </r>
  <r>
    <x v="8"/>
    <s v="BULLDOZER FLOOR WIPER ONLY BLADE"/>
    <s v="NEAT &amp; CLEAN"/>
    <s v="Finished Good"/>
    <s v="Pcs."/>
    <m/>
    <m/>
    <m/>
    <n v="12.01"/>
    <m/>
    <m/>
    <m/>
    <m/>
    <m/>
    <m/>
    <m/>
    <m/>
    <m/>
    <n v="0"/>
    <m/>
    <n v="0"/>
    <n v="0"/>
    <n v="0"/>
    <n v="0"/>
    <n v="0"/>
    <n v="0"/>
    <m/>
    <m/>
    <n v="12.01"/>
    <n v="0"/>
  </r>
  <r>
    <x v="8"/>
    <s v="BULLDOZER FLOOR WIPER ONLY BLADE(SILICON"/>
    <s v="NEAT &amp; CLEAN"/>
    <s v="Finished Good"/>
    <s v="Pcs."/>
    <m/>
    <m/>
    <m/>
    <n v="6.64"/>
    <m/>
    <m/>
    <m/>
    <m/>
    <m/>
    <m/>
    <m/>
    <m/>
    <m/>
    <n v="0"/>
    <m/>
    <n v="0"/>
    <n v="0"/>
    <n v="0"/>
    <n v="0"/>
    <n v="0"/>
    <n v="0"/>
    <m/>
    <m/>
    <n v="6.64"/>
    <n v="0"/>
  </r>
  <r>
    <x v="8"/>
    <s v="BUTTERFLY COATED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8"/>
    <s v="Cap Body  3/4 (Pink)"/>
    <s v="Component"/>
    <s v="Trading"/>
    <s v="Pcs."/>
    <m/>
    <n v="0"/>
    <n v="1743"/>
    <n v="0"/>
    <n v="1351.93"/>
    <n v="0"/>
    <n v="0"/>
    <n v="0"/>
    <n v="0"/>
    <n v="0"/>
    <n v="0"/>
    <n v="0"/>
    <n v="0"/>
    <n v="0"/>
    <n v="0"/>
    <n v="0"/>
    <n v="0"/>
    <n v="0"/>
    <n v="0"/>
    <n v="0"/>
    <n v="0"/>
    <n v="1743"/>
    <n v="1351.93"/>
    <n v="0"/>
    <n v="0"/>
  </r>
  <r>
    <x v="8"/>
    <s v="Cap Body 3/4  (L. Blue)"/>
    <s v="Component"/>
    <s v="Trading"/>
    <s v="Pcs."/>
    <m/>
    <n v="0"/>
    <n v="1980"/>
    <n v="0"/>
    <n v="1523.56"/>
    <n v="0"/>
    <n v="0"/>
    <n v="0"/>
    <n v="0"/>
    <n v="0"/>
    <n v="0"/>
    <n v="0"/>
    <n v="0"/>
    <n v="0"/>
    <n v="0"/>
    <n v="0"/>
    <n v="0"/>
    <n v="0"/>
    <n v="0"/>
    <n v="0"/>
    <n v="0"/>
    <n v="1980"/>
    <n v="1523.56"/>
    <n v="0"/>
    <n v="0"/>
  </r>
  <r>
    <x v="8"/>
    <s v="Cap Body 3/4 (BL)"/>
    <s v="Rajeshwari"/>
    <s v="Trading"/>
    <s v="Pcs."/>
    <m/>
    <n v="0"/>
    <n v="7240"/>
    <n v="0"/>
    <n v="5379.01"/>
    <n v="0"/>
    <n v="0"/>
    <n v="0"/>
    <n v="0"/>
    <n v="0"/>
    <n v="0"/>
    <n v="0"/>
    <n v="0"/>
    <n v="0"/>
    <n v="0"/>
    <n v="0"/>
    <n v="0"/>
    <n v="0"/>
    <n v="0"/>
    <n v="0"/>
    <n v="0"/>
    <n v="7240"/>
    <n v="5379.01"/>
    <n v="0"/>
    <n v="0"/>
  </r>
  <r>
    <x v="8"/>
    <s v="Cap Body 3/4 (GR)"/>
    <s v="Rajeshwari"/>
    <s v="Trading"/>
    <s v="Pcs."/>
    <m/>
    <n v="0"/>
    <n v="708"/>
    <n v="0"/>
    <n v="546.39"/>
    <n v="0"/>
    <n v="0"/>
    <n v="0"/>
    <n v="0"/>
    <n v="0"/>
    <n v="0"/>
    <n v="0"/>
    <n v="0"/>
    <n v="0"/>
    <n v="0"/>
    <n v="0"/>
    <n v="0"/>
    <n v="0"/>
    <n v="0"/>
    <n v="0"/>
    <n v="0"/>
    <n v="708"/>
    <n v="546.39"/>
    <n v="0"/>
    <n v="0"/>
  </r>
  <r>
    <x v="8"/>
    <s v="Cap Body 3/4 (M.B)"/>
    <s v="Rajeshwari"/>
    <s v="Trading"/>
    <s v="Pcs."/>
    <m/>
    <n v="0"/>
    <n v="400"/>
    <n v="0"/>
    <n v="301.02"/>
    <n v="0"/>
    <n v="0"/>
    <n v="0"/>
    <n v="0"/>
    <n v="0"/>
    <n v="0"/>
    <n v="0"/>
    <n v="0"/>
    <n v="0"/>
    <n v="0"/>
    <n v="0"/>
    <n v="0"/>
    <n v="0"/>
    <n v="0"/>
    <n v="0"/>
    <n v="0"/>
    <n v="400"/>
    <n v="301.02"/>
    <n v="0"/>
    <n v="0"/>
  </r>
  <r>
    <x v="8"/>
    <s v="Cap Body 3/4 (MW)"/>
    <s v="Rajeshwari"/>
    <s v="Trading"/>
    <s v="Pcs."/>
    <m/>
    <n v="0"/>
    <n v="948"/>
    <n v="0"/>
    <n v="722.69"/>
    <n v="0"/>
    <n v="0"/>
    <n v="0"/>
    <n v="0"/>
    <n v="0"/>
    <n v="0"/>
    <n v="0"/>
    <n v="0"/>
    <n v="0"/>
    <n v="0"/>
    <n v="0"/>
    <n v="0"/>
    <n v="0"/>
    <n v="0"/>
    <n v="0"/>
    <n v="0"/>
    <n v="948"/>
    <n v="722.69"/>
    <n v="0"/>
    <n v="0"/>
  </r>
  <r>
    <x v="8"/>
    <s v="Cap Body 3/4 (silver)"/>
    <s v="Housekeeping"/>
    <s v="Trading"/>
    <s v="Pcs."/>
    <m/>
    <n v="0"/>
    <n v="164"/>
    <n v="0"/>
    <n v="124.41"/>
    <n v="0"/>
    <n v="0"/>
    <n v="0"/>
    <n v="0"/>
    <n v="0"/>
    <n v="0"/>
    <n v="0"/>
    <n v="0"/>
    <n v="0"/>
    <n v="0"/>
    <n v="0"/>
    <n v="0"/>
    <n v="0"/>
    <n v="0"/>
    <n v="0"/>
    <n v="0"/>
    <n v="164"/>
    <n v="124.41"/>
    <n v="0"/>
    <n v="0"/>
  </r>
  <r>
    <x v="8"/>
    <s v="CASTER 25mm Rev Nylon WHEEL"/>
    <s v="Component"/>
    <s v="Trading"/>
    <s v="Pcs."/>
    <m/>
    <n v="0"/>
    <n v="6040"/>
    <n v="219.43"/>
    <n v="42014.2"/>
    <n v="2484"/>
    <n v="13662"/>
    <n v="0"/>
    <n v="0"/>
    <n v="0"/>
    <n v="0"/>
    <n v="1640"/>
    <n v="276.76640000000003"/>
    <n v="1916.7664"/>
    <n v="25338"/>
    <n v="0"/>
    <n v="0"/>
    <n v="0"/>
    <n v="0"/>
    <n v="0"/>
    <n v="0"/>
    <n v="6884"/>
    <n v="30330.400000000001"/>
    <n v="219.43"/>
    <n v="0"/>
  </r>
  <r>
    <x v="8"/>
    <s v="CHAIR ARMLESS (HEAVY)"/>
    <s v="MAHANANDA"/>
    <s v="Trading"/>
    <s v="Pcs."/>
    <m/>
    <n v="0"/>
    <n v="300"/>
    <n v="13.54"/>
    <n v="137295"/>
    <n v="0"/>
    <n v="0"/>
    <n v="0"/>
    <n v="0"/>
    <n v="0"/>
    <n v="0"/>
    <n v="0"/>
    <n v="0"/>
    <n v="0"/>
    <n v="0"/>
    <n v="0"/>
    <n v="0"/>
    <n v="0"/>
    <n v="0"/>
    <n v="0"/>
    <n v="0"/>
    <n v="300"/>
    <n v="137295"/>
    <n v="13.54"/>
    <n v="0"/>
  </r>
  <r>
    <x v="8"/>
    <s v="Corrosion Rust Preventive Spray"/>
    <s v="General"/>
    <s v="Trading"/>
    <s v="Pcs."/>
    <m/>
    <n v="0"/>
    <n v="100"/>
    <n v="3.39"/>
    <n v="19500"/>
    <n v="25"/>
    <n v="4875"/>
    <n v="0"/>
    <n v="0"/>
    <n v="0"/>
    <n v="0"/>
    <n v="0"/>
    <n v="0"/>
    <n v="0"/>
    <n v="0"/>
    <n v="0"/>
    <n v="0"/>
    <n v="0"/>
    <n v="0"/>
    <n v="0"/>
    <n v="0"/>
    <n v="125"/>
    <n v="24375"/>
    <n v="3.39"/>
    <n v="0"/>
  </r>
  <r>
    <x v="8"/>
    <s v="DE0001 DEVNANDAN GOLD-24 (B)"/>
    <s v="Ghamela"/>
    <s v="Finished Good"/>
    <s v="Pcs."/>
    <n v="1500"/>
    <n v="1635"/>
    <n v="1"/>
    <n v="70.8"/>
    <n v="157.21"/>
    <n v="0"/>
    <n v="0"/>
    <n v="0"/>
    <n v="0"/>
    <n v="0"/>
    <n v="0"/>
    <n v="0"/>
    <n v="0"/>
    <n v="0"/>
    <n v="0"/>
    <n v="1.635"/>
    <n v="0"/>
    <n v="0"/>
    <n v="0"/>
    <n v="0"/>
    <n v="0"/>
    <n v="1"/>
    <n v="157.21"/>
    <n v="70.8"/>
    <n v="0"/>
  </r>
  <r>
    <x v="8"/>
    <s v="DE0001 DEVNANDAN GOLD-24 (O)"/>
    <s v="Ghamela"/>
    <s v="Finished Good"/>
    <s v="Pcs."/>
    <n v="1500"/>
    <n v="1635"/>
    <n v="-1"/>
    <n v="67.3"/>
    <n v="-155.86000000000001"/>
    <n v="0"/>
    <n v="0"/>
    <n v="0"/>
    <n v="0"/>
    <n v="0"/>
    <n v="0"/>
    <n v="0"/>
    <n v="0"/>
    <n v="0"/>
    <n v="0"/>
    <n v="-1.635"/>
    <n v="0"/>
    <n v="0"/>
    <n v="0"/>
    <n v="0"/>
    <n v="0"/>
    <n v="-1"/>
    <n v="-155.86000000000001"/>
    <n v="67.3"/>
    <n v="0"/>
  </r>
  <r>
    <x v="8"/>
    <s v="DE0001 DEVNANDAN GOLD-24 (P)"/>
    <s v="Ghamela"/>
    <s v="Finished Good"/>
    <s v="Pcs."/>
    <n v="1500"/>
    <n v="1635"/>
    <n v="-3"/>
    <n v="64.260000000000005"/>
    <n v="-468.54"/>
    <n v="0"/>
    <n v="0"/>
    <n v="0"/>
    <n v="0"/>
    <n v="0"/>
    <n v="0"/>
    <n v="0"/>
    <n v="0"/>
    <n v="0"/>
    <n v="0"/>
    <n v="-4.9050000000000002"/>
    <n v="0"/>
    <n v="0"/>
    <n v="0"/>
    <n v="0"/>
    <n v="0"/>
    <n v="-3"/>
    <n v="-468.54"/>
    <n v="64.260000000000005"/>
    <n v="0"/>
  </r>
  <r>
    <x v="8"/>
    <s v="DE0002 DEVNANDAN GOLD-21(B)"/>
    <s v="Ghamela"/>
    <s v="Finished Good"/>
    <s v="Pcs."/>
    <n v="1200"/>
    <n v="1308"/>
    <n v="9"/>
    <n v="66.22"/>
    <n v="1234.51"/>
    <n v="0"/>
    <n v="0"/>
    <n v="0"/>
    <n v="0"/>
    <n v="0"/>
    <n v="0"/>
    <n v="0"/>
    <n v="0"/>
    <n v="0"/>
    <n v="0"/>
    <n v="11.772"/>
    <n v="0"/>
    <n v="0"/>
    <n v="0"/>
    <n v="0"/>
    <n v="0"/>
    <n v="9"/>
    <n v="1234.51"/>
    <n v="66.22"/>
    <n v="0"/>
  </r>
  <r>
    <x v="8"/>
    <s v="DE0002 DEVNANDAN GOLD-21(O)"/>
    <s v="Ghamela"/>
    <s v="Finished Good"/>
    <s v="Pcs."/>
    <m/>
    <m/>
    <m/>
    <n v="55.15"/>
    <m/>
    <m/>
    <m/>
    <m/>
    <m/>
    <m/>
    <m/>
    <m/>
    <m/>
    <n v="0"/>
    <m/>
    <n v="0"/>
    <n v="0"/>
    <n v="0"/>
    <n v="0"/>
    <n v="0"/>
    <n v="0"/>
    <m/>
    <m/>
    <n v="55.15"/>
    <n v="0"/>
  </r>
  <r>
    <x v="8"/>
    <s v="DE0002 DEVNANDAN GOLD-21(P)"/>
    <s v="Ghamela"/>
    <s v="Finished Good"/>
    <s v="Pcs."/>
    <m/>
    <m/>
    <m/>
    <n v="55.15"/>
    <m/>
    <m/>
    <m/>
    <m/>
    <m/>
    <m/>
    <m/>
    <m/>
    <m/>
    <n v="0"/>
    <m/>
    <n v="0"/>
    <n v="0"/>
    <n v="0"/>
    <n v="0"/>
    <n v="0"/>
    <n v="0"/>
    <m/>
    <m/>
    <n v="55.15"/>
    <n v="0"/>
  </r>
  <r>
    <x v="8"/>
    <s v="DE0005 DEVNANDAN GOLD-19(B)"/>
    <s v="Ghamela"/>
    <s v="Finished Good"/>
    <s v="Pcs."/>
    <n v="720"/>
    <n v="785"/>
    <n v="22"/>
    <n v="538.98"/>
    <n v="1789.93"/>
    <n v="0"/>
    <n v="0"/>
    <n v="0"/>
    <n v="0"/>
    <n v="0"/>
    <n v="0"/>
    <n v="0"/>
    <n v="0"/>
    <n v="0"/>
    <n v="0"/>
    <n v="17.27"/>
    <n v="0"/>
    <n v="0"/>
    <n v="0"/>
    <n v="0"/>
    <n v="0"/>
    <n v="22"/>
    <n v="1789.93"/>
    <n v="538.98"/>
    <n v="0"/>
  </r>
  <r>
    <x v="8"/>
    <s v="DE0005 DEVNANDAN GOLD-19(MIX)"/>
    <s v="Ghamela"/>
    <s v="Finished Good"/>
    <s v="Pcs."/>
    <m/>
    <m/>
    <m/>
    <n v="102.43"/>
    <m/>
    <m/>
    <m/>
    <m/>
    <m/>
    <m/>
    <m/>
    <m/>
    <m/>
    <n v="0"/>
    <m/>
    <n v="0"/>
    <n v="0"/>
    <n v="0"/>
    <n v="0"/>
    <n v="0"/>
    <n v="0"/>
    <m/>
    <m/>
    <n v="102.43"/>
    <n v="0"/>
  </r>
  <r>
    <x v="8"/>
    <s v="DE0005 DEVNANDAN GOLD-19(O)"/>
    <s v="Ghamela"/>
    <s v="Finished Good"/>
    <s v="Pcs."/>
    <n v="720"/>
    <n v="785"/>
    <n v="-4"/>
    <n v="517.12"/>
    <n v="-329.98"/>
    <n v="0"/>
    <n v="0"/>
    <n v="0"/>
    <n v="0"/>
    <n v="0"/>
    <n v="0"/>
    <n v="0"/>
    <n v="0"/>
    <n v="0"/>
    <n v="0"/>
    <n v="-3.14"/>
    <n v="0"/>
    <n v="0"/>
    <n v="0"/>
    <n v="0"/>
    <n v="0"/>
    <n v="-4"/>
    <n v="-329.98"/>
    <n v="517.12"/>
    <n v="0"/>
  </r>
  <r>
    <x v="8"/>
    <s v="DE0005 DEVNANDAN GOLD-19(P)"/>
    <s v="Ghamela"/>
    <s v="Finished Good"/>
    <s v="Pcs."/>
    <n v="720"/>
    <n v="785"/>
    <n v="-14"/>
    <n v="508.71"/>
    <n v="-1157.26"/>
    <n v="0"/>
    <n v="0"/>
    <n v="0"/>
    <n v="0"/>
    <n v="0"/>
    <n v="0"/>
    <n v="0"/>
    <n v="0"/>
    <n v="0"/>
    <n v="0"/>
    <n v="-10.99"/>
    <n v="0"/>
    <n v="0"/>
    <n v="0"/>
    <n v="0"/>
    <n v="0"/>
    <n v="-14"/>
    <n v="-1157.26"/>
    <n v="508.71"/>
    <n v="0"/>
  </r>
  <r>
    <x v="8"/>
    <s v="DE1007 DEVNANDAN BKT 5.LTR(B)"/>
    <s v="Bucket"/>
    <s v="Finished Good"/>
    <s v="Pcs."/>
    <m/>
    <m/>
    <m/>
    <n v="20.54"/>
    <m/>
    <m/>
    <m/>
    <m/>
    <m/>
    <m/>
    <m/>
    <m/>
    <m/>
    <n v="0"/>
    <m/>
    <n v="0"/>
    <n v="0"/>
    <n v="0"/>
    <n v="0"/>
    <n v="0"/>
    <n v="0"/>
    <m/>
    <m/>
    <n v="20.54"/>
    <n v="0"/>
  </r>
  <r>
    <x v="8"/>
    <s v="DE1007 DEVNANDAN BKT 5.LTR(O)"/>
    <s v="Bucket"/>
    <s v="Finished Good"/>
    <s v="Pcs."/>
    <m/>
    <m/>
    <m/>
    <n v="20.22"/>
    <m/>
    <m/>
    <m/>
    <m/>
    <m/>
    <m/>
    <m/>
    <m/>
    <m/>
    <n v="0"/>
    <m/>
    <n v="0"/>
    <n v="0"/>
    <n v="0"/>
    <n v="0"/>
    <n v="0"/>
    <n v="0"/>
    <m/>
    <m/>
    <n v="20.22"/>
    <n v="0"/>
  </r>
  <r>
    <x v="8"/>
    <s v="DE1007 DEVNANDAN BKT 5.LTR(P)"/>
    <s v="Bucket"/>
    <s v="Finished Good"/>
    <s v="Pcs."/>
    <m/>
    <m/>
    <m/>
    <n v="34.200000000000003"/>
    <m/>
    <m/>
    <m/>
    <m/>
    <m/>
    <m/>
    <m/>
    <m/>
    <m/>
    <n v="0"/>
    <m/>
    <n v="0"/>
    <n v="0"/>
    <n v="0"/>
    <n v="0"/>
    <n v="0"/>
    <n v="0"/>
    <m/>
    <m/>
    <n v="34.200000000000003"/>
    <n v="0"/>
  </r>
  <r>
    <x v="8"/>
    <s v="EMP Lock &amp; Safe 1104"/>
    <s v="EMPORIUM"/>
    <s v="Finished Good"/>
    <s v="Pcs."/>
    <m/>
    <m/>
    <m/>
    <n v="10.43"/>
    <m/>
    <m/>
    <m/>
    <m/>
    <m/>
    <m/>
    <m/>
    <m/>
    <m/>
    <n v="0"/>
    <m/>
    <n v="0"/>
    <n v="0"/>
    <n v="0"/>
    <n v="0"/>
    <n v="0"/>
    <n v="0"/>
    <m/>
    <m/>
    <n v="10.43"/>
    <n v="0"/>
  </r>
  <r>
    <x v="8"/>
    <s v="ENVELOP"/>
    <s v="General"/>
    <s v="Trading"/>
    <s v="Pcs."/>
    <m/>
    <n v="0"/>
    <n v="1000"/>
    <n v="0"/>
    <n v="1700"/>
    <n v="0"/>
    <n v="0"/>
    <n v="0"/>
    <n v="0"/>
    <n v="0"/>
    <n v="0"/>
    <n v="0"/>
    <n v="0"/>
    <n v="0"/>
    <n v="0"/>
    <n v="0"/>
    <n v="0"/>
    <n v="0"/>
    <n v="0"/>
    <n v="0"/>
    <n v="0"/>
    <n v="1000"/>
    <n v="1700"/>
    <n v="0"/>
    <n v="0"/>
  </r>
  <r>
    <x v="8"/>
    <s v="Floor Wiper Sheet 16&quot; (Lining)"/>
    <s v="Component"/>
    <s v="Trading"/>
    <s v="Pcs."/>
    <m/>
    <n v="0"/>
    <n v="1701"/>
    <n v="0"/>
    <n v="11002.58"/>
    <n v="0"/>
    <n v="0"/>
    <n v="0"/>
    <n v="0"/>
    <n v="0"/>
    <n v="0"/>
    <n v="0"/>
    <n v="0"/>
    <n v="0"/>
    <n v="0"/>
    <n v="0"/>
    <n v="0"/>
    <n v="0"/>
    <n v="0"/>
    <n v="0"/>
    <n v="0"/>
    <n v="1701"/>
    <n v="11002.58"/>
    <n v="0"/>
    <n v="0"/>
  </r>
  <r>
    <x v="8"/>
    <s v="Floor Wiper Sheet 16&quot; (mix colour)"/>
    <s v="Component"/>
    <s v="Trading"/>
    <s v="Pcs."/>
    <m/>
    <n v="0"/>
    <n v="2490"/>
    <n v="0"/>
    <n v="9960"/>
    <n v="0"/>
    <n v="0"/>
    <n v="0"/>
    <n v="0"/>
    <n v="0"/>
    <n v="0"/>
    <n v="384"/>
    <n v="64.803839999999994"/>
    <n v="448.80383999999998"/>
    <n v="0"/>
    <n v="0"/>
    <n v="0"/>
    <n v="0"/>
    <n v="0"/>
    <n v="0"/>
    <n v="0"/>
    <n v="2106"/>
    <n v="9960"/>
    <n v="0"/>
    <n v="0"/>
  </r>
  <r>
    <x v="8"/>
    <s v="FRIDPN605 Showel Dustpan With Patti"/>
    <s v="FRISCH"/>
    <s v="Finished Good"/>
    <s v="Pcs."/>
    <n v="110"/>
    <n v="120"/>
    <n v="-62"/>
    <n v="26.18"/>
    <n v="-961.39"/>
    <n v="0"/>
    <n v="0"/>
    <n v="0"/>
    <n v="0"/>
    <n v="0"/>
    <n v="0"/>
    <n v="0"/>
    <n v="0"/>
    <n v="0"/>
    <n v="0"/>
    <n v="-7.44"/>
    <n v="0"/>
    <n v="0"/>
    <n v="0"/>
    <n v="0"/>
    <n v="0"/>
    <n v="-62"/>
    <n v="-961.39"/>
    <n v="26.18"/>
    <n v="0"/>
  </r>
  <r>
    <x v="8"/>
    <s v="HAND TROLLY"/>
    <s v="Component"/>
    <s v="Trading"/>
    <s v="Pcs."/>
    <m/>
    <n v="0"/>
    <n v="1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.05"/>
    <n v="0"/>
  </r>
  <r>
    <x v="8"/>
    <s v="HDPE 17NO.TOKER(B)"/>
    <s v="Ghamela"/>
    <s v="Trading"/>
    <s v="Pcs."/>
    <m/>
    <n v="0"/>
    <n v="176"/>
    <n v="7.95"/>
    <n v="12215.2"/>
    <n v="0"/>
    <n v="0"/>
    <n v="0"/>
    <n v="0"/>
    <n v="0"/>
    <n v="0"/>
    <n v="0"/>
    <n v="0"/>
    <n v="0"/>
    <n v="0"/>
    <n v="0"/>
    <n v="0"/>
    <n v="0"/>
    <n v="0"/>
    <n v="0"/>
    <n v="0"/>
    <n v="176"/>
    <n v="12215.2"/>
    <n v="7.95"/>
    <n v="0"/>
  </r>
  <r>
    <x v="8"/>
    <s v="IRON CHAIN (HANGING PURPOSE)"/>
    <s v="Component"/>
    <s v="Trading"/>
    <s v="Pcs."/>
    <m/>
    <n v="0"/>
    <n v="10159"/>
    <n v="606.63"/>
    <n v="71113"/>
    <n v="0"/>
    <n v="0"/>
    <n v="0"/>
    <n v="0"/>
    <n v="0"/>
    <n v="0"/>
    <n v="1291"/>
    <n v="217.86916000000002"/>
    <n v="1508.86916"/>
    <n v="0"/>
    <n v="0"/>
    <n v="0"/>
    <n v="0"/>
    <n v="0"/>
    <n v="0"/>
    <n v="0"/>
    <n v="8868"/>
    <n v="71113"/>
    <n v="606.63"/>
    <n v="0"/>
  </r>
  <r>
    <x v="8"/>
    <s v="Kitchen wiper Only Blade"/>
    <s v="Component"/>
    <s v="Trading"/>
    <s v="Pcs."/>
    <m/>
    <n v="0"/>
    <n v="861"/>
    <n v="22.26"/>
    <n v="698.02"/>
    <n v="0"/>
    <n v="0"/>
    <n v="0"/>
    <n v="0"/>
    <n v="0"/>
    <n v="0"/>
    <n v="0"/>
    <n v="0"/>
    <n v="0"/>
    <n v="0"/>
    <n v="0"/>
    <n v="0"/>
    <n v="0"/>
    <n v="0"/>
    <n v="0"/>
    <n v="0"/>
    <n v="861"/>
    <n v="698.02"/>
    <n v="22.26"/>
    <n v="0"/>
  </r>
  <r>
    <x v="8"/>
    <s v="LINEAR ONE PLY ROLL"/>
    <s v="Packing Material"/>
    <s v="Trading"/>
    <s v="Kgs."/>
    <m/>
    <n v="0"/>
    <n v="159.4"/>
    <n v="2.2799999999999998"/>
    <n v="4673"/>
    <n v="0"/>
    <n v="0"/>
    <n v="0"/>
    <n v="0"/>
    <n v="0"/>
    <n v="0"/>
    <n v="0"/>
    <n v="0"/>
    <n v="0"/>
    <n v="0"/>
    <n v="0"/>
    <n v="0"/>
    <n v="0"/>
    <n v="0"/>
    <n v="0"/>
    <n v="0"/>
    <n v="159.4"/>
    <n v="4673"/>
    <n v="2.2799999999999998"/>
    <n v="0"/>
  </r>
  <r>
    <x v="8"/>
    <s v="Little Champ Only Body"/>
    <s v="Kitchenware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8"/>
    <s v="Lock &amp; Safe Only Container (1104)"/>
    <s v="Rajeshwari"/>
    <s v="Trading"/>
    <s v="Pcs."/>
    <m/>
    <n v="0"/>
    <n v="408"/>
    <n v="138.11000000000001"/>
    <n v="6190.81"/>
    <n v="0"/>
    <n v="0"/>
    <n v="0"/>
    <n v="0"/>
    <n v="0"/>
    <n v="0"/>
    <n v="0"/>
    <n v="0"/>
    <n v="0"/>
    <n v="0"/>
    <n v="0"/>
    <n v="0"/>
    <n v="0"/>
    <n v="0"/>
    <n v="0"/>
    <n v="0"/>
    <n v="408"/>
    <n v="6190.81"/>
    <n v="138.11000000000001"/>
    <n v="0"/>
  </r>
  <r>
    <x v="8"/>
    <s v="Lock &amp; Safe Only Lid (1104)"/>
    <s v="Rajeshwari"/>
    <s v="Finished Good"/>
    <s v="Pcs."/>
    <n v="95"/>
    <n v="104"/>
    <n v="165"/>
    <n v="719.65"/>
    <n v="1188.3499999999999"/>
    <n v="0"/>
    <n v="0"/>
    <n v="0"/>
    <n v="0"/>
    <n v="0"/>
    <n v="0"/>
    <n v="0"/>
    <n v="0"/>
    <n v="0"/>
    <n v="0"/>
    <n v="17.16"/>
    <n v="0"/>
    <n v="0"/>
    <n v="0"/>
    <n v="0"/>
    <n v="0"/>
    <n v="165"/>
    <n v="1188.3499999999999"/>
    <n v="719.65"/>
    <n v="0"/>
  </r>
  <r>
    <x v="8"/>
    <s v="M.S. PIPE48&quot;"/>
    <s v="Housekeeping"/>
    <s v="Trading"/>
    <s v="Pcs."/>
    <m/>
    <n v="0"/>
    <n v="346"/>
    <n v="15.62"/>
    <n v="7958"/>
    <n v="0"/>
    <n v="0"/>
    <n v="0"/>
    <n v="0"/>
    <n v="0"/>
    <n v="0"/>
    <n v="0"/>
    <n v="0"/>
    <n v="0"/>
    <n v="0"/>
    <n v="0"/>
    <n v="0"/>
    <n v="0"/>
    <n v="0"/>
    <n v="0"/>
    <n v="0"/>
    <n v="346"/>
    <n v="7958"/>
    <n v="15.62"/>
    <n v="0"/>
  </r>
  <r>
    <x v="8"/>
    <s v="M.S.PIPE 40&quot;"/>
    <s v="Housekeeping"/>
    <s v="Trading"/>
    <s v="Pcs."/>
    <m/>
    <n v="0"/>
    <n v="470"/>
    <n v="21.22"/>
    <n v="9870"/>
    <n v="0"/>
    <n v="0"/>
    <n v="0"/>
    <n v="0"/>
    <n v="0"/>
    <n v="0"/>
    <n v="0"/>
    <n v="0"/>
    <n v="0"/>
    <n v="0"/>
    <n v="0"/>
    <n v="0"/>
    <n v="0"/>
    <n v="0"/>
    <n v="0"/>
    <n v="0"/>
    <n v="470"/>
    <n v="9870"/>
    <n v="21.22"/>
    <n v="0"/>
  </r>
  <r>
    <x v="8"/>
    <s v="MASTI FLOOR WIPER"/>
    <s v="NEAT &amp; CLEAN"/>
    <s v="Trading"/>
    <s v="Pcs."/>
    <m/>
    <n v="0"/>
    <n v="-806"/>
    <n v="0"/>
    <n v="-38354.639999999999"/>
    <n v="0"/>
    <n v="0"/>
    <n v="0"/>
    <n v="0"/>
    <n v="0"/>
    <n v="0"/>
    <n v="0"/>
    <n v="0"/>
    <n v="0"/>
    <n v="0"/>
    <n v="0"/>
    <n v="0"/>
    <n v="0"/>
    <n v="0"/>
    <n v="0"/>
    <n v="0"/>
    <n v="-806"/>
    <n v="-38354.639999999999"/>
    <n v="0"/>
    <n v="0"/>
  </r>
  <r>
    <x v="8"/>
    <s v="MASTI FLOOR WIPER ONLY BLADE"/>
    <s v="NEAT &amp; CLEAN"/>
    <s v="Finished Good"/>
    <s v="Pcs."/>
    <m/>
    <m/>
    <m/>
    <n v="15.69"/>
    <m/>
    <m/>
    <m/>
    <m/>
    <m/>
    <m/>
    <m/>
    <m/>
    <m/>
    <n v="0"/>
    <m/>
    <n v="0"/>
    <n v="0"/>
    <n v="0"/>
    <n v="0"/>
    <n v="0"/>
    <n v="0"/>
    <m/>
    <m/>
    <n v="15.69"/>
    <n v="0"/>
  </r>
  <r>
    <x v="8"/>
    <s v="MASTI FLOOR WIPER ONLY BLADE SILICON"/>
    <s v="NEAT &amp; CLEAN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8"/>
    <s v="MODERN BATHROOM WIPER BLADE-904"/>
    <s v="Component"/>
    <s v="Trading"/>
    <s v="Pcs."/>
    <m/>
    <n v="0"/>
    <n v="1133"/>
    <n v="0"/>
    <n v="6191.73"/>
    <n v="0"/>
    <n v="0"/>
    <n v="0"/>
    <n v="0"/>
    <n v="0"/>
    <n v="0"/>
    <n v="240"/>
    <n v="40.502400000000002"/>
    <n v="280.50240000000002"/>
    <n v="0"/>
    <n v="0"/>
    <n v="0"/>
    <n v="0"/>
    <n v="0"/>
    <n v="0"/>
    <n v="0"/>
    <n v="893"/>
    <n v="6191.73"/>
    <n v="0"/>
    <n v="0"/>
  </r>
  <r>
    <x v="8"/>
    <s v="Modern Wiper Only Body 904"/>
    <s v="Component"/>
    <s v="Trading"/>
    <s v="Pcs."/>
    <m/>
    <n v="0"/>
    <n v="5280"/>
    <n v="0"/>
    <n v="41978.85"/>
    <n v="0"/>
    <n v="0"/>
    <n v="0"/>
    <n v="0"/>
    <n v="0"/>
    <n v="0"/>
    <n v="240"/>
    <n v="40.502400000000002"/>
    <n v="280.50240000000002"/>
    <n v="0"/>
    <n v="0"/>
    <n v="0"/>
    <n v="0"/>
    <n v="0"/>
    <n v="0"/>
    <n v="0"/>
    <n v="5040"/>
    <n v="41978.85"/>
    <n v="0"/>
    <n v="0"/>
  </r>
  <r>
    <x v="8"/>
    <s v="Multipurpose Drum 210Ltr.Lid (Black)"/>
    <s v="BLOW MOULDING"/>
    <s v="Trading"/>
    <s v="Pcs."/>
    <m/>
    <n v="0"/>
    <n v="5"/>
    <n v="0.23"/>
    <n v="629.85"/>
    <n v="0"/>
    <n v="0"/>
    <n v="0"/>
    <n v="0"/>
    <n v="0"/>
    <n v="0"/>
    <n v="0"/>
    <n v="0"/>
    <n v="0"/>
    <n v="0"/>
    <n v="0"/>
    <n v="0"/>
    <n v="0"/>
    <n v="0"/>
    <n v="0"/>
    <n v="0"/>
    <n v="5"/>
    <n v="629.85"/>
    <n v="0.23"/>
    <n v="0"/>
  </r>
  <r>
    <x v="8"/>
    <s v="Multipurpose Drum 210Ltr.With Lid"/>
    <s v="BLOW MOULDING"/>
    <s v="Trading"/>
    <s v="Pcs."/>
    <m/>
    <n v="0"/>
    <n v="4"/>
    <n v="0.18"/>
    <n v="4589.88"/>
    <n v="0"/>
    <n v="0"/>
    <n v="0"/>
    <n v="0"/>
    <n v="0"/>
    <n v="0"/>
    <n v="0"/>
    <n v="0"/>
    <n v="0"/>
    <n v="0"/>
    <n v="0"/>
    <n v="0"/>
    <n v="0"/>
    <n v="0"/>
    <n v="0"/>
    <n v="0"/>
    <n v="4"/>
    <n v="4589.88"/>
    <n v="0.18"/>
    <n v="0"/>
  </r>
  <r>
    <x v="8"/>
    <s v="MULTIPURPOSE TROLLY 702 BLUE"/>
    <s v="Housekeeping"/>
    <s v="Trading"/>
    <s v="Pcs."/>
    <m/>
    <n v="0"/>
    <n v="105"/>
    <n v="0"/>
    <n v="6303.64"/>
    <n v="0"/>
    <n v="0"/>
    <n v="480"/>
    <n v="9748.7999999999993"/>
    <n v="0"/>
    <n v="0"/>
    <n v="200"/>
    <n v="33.752000000000002"/>
    <n v="233.75200000000001"/>
    <n v="6964"/>
    <n v="0"/>
    <n v="0"/>
    <n v="0"/>
    <n v="0"/>
    <n v="0"/>
    <n v="0"/>
    <n v="385"/>
    <n v="9089.01"/>
    <n v="0"/>
    <n v="0"/>
  </r>
  <r>
    <x v="8"/>
    <s v="MULTIPURPOSE TROLLY 702 RED"/>
    <s v="Housekeeping"/>
    <s v="Trading"/>
    <s v="Pcs."/>
    <m/>
    <n v="0"/>
    <n v="50"/>
    <n v="0"/>
    <n v="5177.09"/>
    <n v="0"/>
    <n v="0"/>
    <n v="615"/>
    <n v="12520.41"/>
    <n v="0"/>
    <n v="0"/>
    <n v="210"/>
    <n v="35.439599999999999"/>
    <n v="245.43959999999998"/>
    <n v="6335.7"/>
    <n v="0"/>
    <n v="0"/>
    <n v="0"/>
    <n v="0"/>
    <n v="0"/>
    <n v="0"/>
    <n v="455"/>
    <n v="11361.87"/>
    <n v="0"/>
    <n v="0"/>
  </r>
  <r>
    <x v="8"/>
    <s v="NIPPLE 12 X 1/2 BSP"/>
    <s v="General"/>
    <s v="Trading"/>
    <s v="Pcs."/>
    <m/>
    <n v="0"/>
    <n v="15"/>
    <n v="0.68"/>
    <n v="450"/>
    <n v="0"/>
    <n v="0"/>
    <n v="0"/>
    <n v="0"/>
    <n v="0"/>
    <n v="0"/>
    <n v="0"/>
    <n v="0"/>
    <n v="0"/>
    <n v="0"/>
    <n v="0"/>
    <n v="0"/>
    <n v="0"/>
    <n v="0"/>
    <n v="0"/>
    <n v="0"/>
    <n v="15"/>
    <n v="450"/>
    <n v="0.68"/>
    <n v="0"/>
  </r>
  <r>
    <x v="8"/>
    <s v="NIPPLE 20 X 1/4 BSP"/>
    <s v="General"/>
    <s v="Trading"/>
    <s v="Pcs."/>
    <m/>
    <n v="0"/>
    <n v="50"/>
    <n v="2.2599999999999998"/>
    <n v="1200"/>
    <n v="0"/>
    <n v="0"/>
    <n v="0"/>
    <n v="0"/>
    <n v="0"/>
    <n v="0"/>
    <n v="0"/>
    <n v="0"/>
    <n v="0"/>
    <n v="0"/>
    <n v="0"/>
    <n v="0"/>
    <n v="0"/>
    <n v="0"/>
    <n v="0"/>
    <n v="0"/>
    <n v="50"/>
    <n v="1200"/>
    <n v="2.2599999999999998"/>
    <n v="0"/>
  </r>
  <r>
    <x v="8"/>
    <s v="O-11LTR BKT (B)"/>
    <s v="Ossam"/>
    <s v="Finished Good"/>
    <s v="Pcs."/>
    <n v="375"/>
    <n v="409"/>
    <n v="8"/>
    <n v="181.25"/>
    <n v="1408"/>
    <n v="0"/>
    <n v="0"/>
    <n v="0"/>
    <n v="0"/>
    <n v="0"/>
    <n v="0"/>
    <n v="0"/>
    <n v="0"/>
    <n v="0"/>
    <n v="0"/>
    <n v="3.2719999999999998"/>
    <n v="0"/>
    <n v="0"/>
    <n v="30"/>
    <n v="30"/>
    <n v="0"/>
    <n v="8"/>
    <n v="1408"/>
    <n v="211.25"/>
    <n v="0"/>
  </r>
  <r>
    <x v="8"/>
    <s v="O-11LTR BKT (MW)"/>
    <s v="Ossam"/>
    <s v="Finished Good"/>
    <s v="Pcs."/>
    <n v="375"/>
    <n v="409"/>
    <n v="291"/>
    <n v="7.69"/>
    <n v="51216"/>
    <n v="0"/>
    <n v="0"/>
    <n v="0"/>
    <n v="0"/>
    <n v="35"/>
    <n v="2279.1999999999998"/>
    <n v="0"/>
    <n v="0"/>
    <n v="0"/>
    <n v="0"/>
    <n v="119.01900000000001"/>
    <n v="0"/>
    <n v="0"/>
    <n v="10"/>
    <n v="10"/>
    <n v="14.315"/>
    <n v="256"/>
    <n v="48936.800000000003"/>
    <n v="3.3750000000000018"/>
    <n v="0"/>
  </r>
  <r>
    <x v="8"/>
    <s v="O-11LTR BKT (S)"/>
    <s v="Ossam"/>
    <s v="Finished Good"/>
    <s v="Pcs."/>
    <n v="375"/>
    <n v="409"/>
    <n v="184"/>
    <n v="8.31"/>
    <n v="32384"/>
    <n v="0"/>
    <n v="0"/>
    <n v="0"/>
    <n v="0"/>
    <n v="62"/>
    <n v="4037.44"/>
    <n v="0"/>
    <n v="0"/>
    <n v="0"/>
    <n v="0"/>
    <n v="75.256"/>
    <n v="0"/>
    <n v="0"/>
    <n v="20"/>
    <n v="20"/>
    <n v="25.358000000000001"/>
    <n v="122"/>
    <n v="28346.560000000001"/>
    <n v="2.9520000000000017"/>
    <n v="0"/>
  </r>
  <r>
    <x v="8"/>
    <s v="O-11LTR BKT(MB)"/>
    <s v="Ossam"/>
    <s v="Finished Good"/>
    <s v="Pcs."/>
    <n v="375"/>
    <n v="409"/>
    <n v="211"/>
    <n v="149.52000000000001"/>
    <n v="37136"/>
    <n v="0"/>
    <n v="0"/>
    <n v="0"/>
    <n v="0"/>
    <n v="65"/>
    <n v="4232.8"/>
    <n v="0"/>
    <n v="0"/>
    <n v="0"/>
    <n v="0"/>
    <n v="86.299000000000007"/>
    <n v="0"/>
    <n v="0"/>
    <n v="40"/>
    <n v="40"/>
    <n v="26.585000000000001"/>
    <n v="146"/>
    <n v="32903.199999999997"/>
    <n v="162.935"/>
    <n v="0"/>
  </r>
  <r>
    <x v="8"/>
    <s v="O-11LTR BKT(P)"/>
    <s v="Ossam"/>
    <s v="Finished Good"/>
    <s v="Pcs."/>
    <n v="375"/>
    <n v="409"/>
    <n v="83"/>
    <n v="76.47"/>
    <n v="14608"/>
    <n v="0"/>
    <n v="0"/>
    <n v="0"/>
    <n v="0"/>
    <n v="0"/>
    <n v="0"/>
    <n v="0"/>
    <n v="0"/>
    <n v="0"/>
    <n v="0"/>
    <n v="33.947000000000003"/>
    <n v="0"/>
    <n v="0"/>
    <n v="10"/>
    <n v="10"/>
    <n v="0"/>
    <n v="83"/>
    <n v="14608"/>
    <n v="86.47"/>
    <n v="0"/>
  </r>
  <r>
    <x v="8"/>
    <s v="O-13LTR BKT (B)"/>
    <s v="Ossam"/>
    <s v="Finished Good"/>
    <s v="Pcs."/>
    <n v="460"/>
    <n v="501"/>
    <n v="22"/>
    <n v="206.81"/>
    <n v="4400"/>
    <n v="0"/>
    <n v="0"/>
    <n v="0"/>
    <n v="0"/>
    <n v="0"/>
    <n v="0"/>
    <n v="0"/>
    <n v="0"/>
    <n v="0"/>
    <n v="0"/>
    <n v="11.022"/>
    <n v="0"/>
    <n v="0"/>
    <n v="40"/>
    <n v="40"/>
    <n v="0"/>
    <n v="22"/>
    <n v="4400"/>
    <n v="246.81"/>
    <n v="0"/>
  </r>
  <r>
    <x v="8"/>
    <s v="O-13LTR BKT (MB)"/>
    <s v="Ossam"/>
    <s v="Finished Good"/>
    <s v="Pcs."/>
    <n v="460"/>
    <n v="501"/>
    <n v="139"/>
    <n v="72.599999999999994"/>
    <n v="10286"/>
    <n v="0"/>
    <n v="0"/>
    <n v="0"/>
    <n v="0"/>
    <n v="0"/>
    <n v="0"/>
    <n v="0"/>
    <n v="0"/>
    <n v="0"/>
    <n v="0"/>
    <n v="69.638999999999996"/>
    <n v="0"/>
    <n v="0"/>
    <n v="10"/>
    <n v="10"/>
    <n v="0"/>
    <n v="139"/>
    <n v="10286"/>
    <n v="82.6"/>
    <n v="0"/>
  </r>
  <r>
    <x v="8"/>
    <s v="O-13LTR BKT (MW)"/>
    <s v="Ossam"/>
    <s v="Finished Good"/>
    <s v="Pcs."/>
    <n v="460"/>
    <n v="501"/>
    <n v="199"/>
    <n v="2.15"/>
    <n v="14726"/>
    <n v="0"/>
    <n v="0"/>
    <n v="0"/>
    <n v="0"/>
    <n v="25"/>
    <n v="1850"/>
    <n v="0"/>
    <n v="0"/>
    <n v="0"/>
    <n v="0"/>
    <n v="99.698999999999998"/>
    <n v="0"/>
    <n v="0"/>
    <n v="20"/>
    <n v="20"/>
    <n v="12.525"/>
    <n v="174"/>
    <n v="12876"/>
    <n v="9.6249999999999982"/>
    <n v="0"/>
  </r>
  <r>
    <x v="8"/>
    <s v="O-13LTR BKT (P)"/>
    <s v="Ossam"/>
    <s v="Finished Good"/>
    <s v="Pcs."/>
    <n v="460"/>
    <n v="501"/>
    <n v="29"/>
    <n v="247.13"/>
    <n v="5800"/>
    <n v="0"/>
    <n v="0"/>
    <n v="0"/>
    <n v="0"/>
    <n v="0"/>
    <n v="0"/>
    <n v="0"/>
    <n v="0"/>
    <n v="0"/>
    <n v="0"/>
    <n v="14.529"/>
    <n v="0"/>
    <n v="0"/>
    <n v="40"/>
    <n v="40"/>
    <n v="0"/>
    <n v="29"/>
    <n v="5800"/>
    <n v="287.13"/>
    <n v="0"/>
  </r>
  <r>
    <x v="8"/>
    <s v="O-13LTR BKT (S)"/>
    <s v="Ossam"/>
    <s v="Finished Good"/>
    <s v="Pcs."/>
    <n v="460"/>
    <n v="501"/>
    <n v="117"/>
    <n v="78.45"/>
    <n v="23400"/>
    <n v="0"/>
    <n v="0"/>
    <n v="0"/>
    <n v="0"/>
    <n v="0"/>
    <n v="0"/>
    <n v="0"/>
    <n v="0"/>
    <n v="0"/>
    <n v="0"/>
    <n v="58.616999999999997"/>
    <n v="0"/>
    <n v="0"/>
    <n v="10"/>
    <n v="10"/>
    <n v="0"/>
    <n v="117"/>
    <n v="23400"/>
    <n v="88.45"/>
    <n v="0"/>
  </r>
  <r>
    <x v="8"/>
    <s v="O-18LTR BKT (B)"/>
    <s v="Ossam"/>
    <s v="Trading"/>
    <s v="Pcs."/>
    <m/>
    <n v="0"/>
    <n v="-1"/>
    <n v="0"/>
    <n v="-236"/>
    <n v="0"/>
    <n v="0"/>
    <n v="0"/>
    <n v="0"/>
    <n v="0"/>
    <n v="0"/>
    <n v="0"/>
    <n v="0"/>
    <n v="0"/>
    <n v="0"/>
    <n v="0"/>
    <n v="0"/>
    <n v="0"/>
    <n v="0"/>
    <n v="0"/>
    <n v="0"/>
    <n v="-1"/>
    <n v="-236"/>
    <n v="0"/>
    <n v="0"/>
  </r>
  <r>
    <x v="8"/>
    <s v="O-18LTR BKT (MB)"/>
    <s v="Ossam"/>
    <s v="Trading"/>
    <s v="Pcs."/>
    <m/>
    <n v="0"/>
    <n v="10"/>
    <n v="0.45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.45"/>
    <n v="0"/>
  </r>
  <r>
    <x v="8"/>
    <s v="O-18LTR BKT (MW)"/>
    <s v="Ossam"/>
    <s v="Finished Good"/>
    <s v="Pcs."/>
    <n v="555"/>
    <n v="605"/>
    <n v="8"/>
    <n v="143.57"/>
    <n v="1888"/>
    <n v="0"/>
    <n v="0"/>
    <n v="0"/>
    <n v="0"/>
    <n v="0"/>
    <n v="0"/>
    <n v="0"/>
    <n v="0"/>
    <n v="0"/>
    <n v="0"/>
    <n v="4.84"/>
    <n v="0"/>
    <n v="0"/>
    <n v="20"/>
    <n v="20"/>
    <n v="0"/>
    <n v="8"/>
    <n v="1888"/>
    <n v="163.57"/>
    <n v="0"/>
  </r>
  <r>
    <x v="8"/>
    <s v="O-18LTR BKT (P)"/>
    <s v="Ossam"/>
    <s v="Trading"/>
    <s v="Pcs."/>
    <m/>
    <n v="0"/>
    <n v="3"/>
    <n v="0.14000000000000001"/>
    <n v="708"/>
    <n v="0"/>
    <n v="0"/>
    <n v="0"/>
    <n v="0"/>
    <n v="0"/>
    <n v="0"/>
    <n v="0"/>
    <n v="0"/>
    <n v="0"/>
    <n v="0"/>
    <n v="0"/>
    <n v="0"/>
    <n v="0"/>
    <n v="0"/>
    <n v="0"/>
    <n v="0"/>
    <n v="3"/>
    <n v="708"/>
    <n v="0.14000000000000001"/>
    <n v="0"/>
  </r>
  <r>
    <x v="8"/>
    <s v="O-18LTR BKT (S)"/>
    <s v="Ossam"/>
    <s v="Finished Good"/>
    <s v="Pcs."/>
    <n v="555"/>
    <n v="605"/>
    <n v="65"/>
    <n v="146.13999999999999"/>
    <n v="15340"/>
    <n v="0"/>
    <n v="0"/>
    <n v="0"/>
    <n v="0"/>
    <n v="0"/>
    <n v="0"/>
    <n v="0"/>
    <n v="0"/>
    <n v="0"/>
    <n v="0"/>
    <n v="39.325000000000003"/>
    <n v="0"/>
    <n v="0"/>
    <n v="20"/>
    <n v="20"/>
    <n v="0"/>
    <n v="65"/>
    <n v="15340"/>
    <n v="166.14"/>
    <n v="0"/>
  </r>
  <r>
    <x v="8"/>
    <s v="O-3 LTR BUCKET"/>
    <s v="Ossam"/>
    <s v="Finished Good"/>
    <s v="Pcs."/>
    <n v="130"/>
    <n v="142"/>
    <n v="550"/>
    <n v="58.59"/>
    <n v="15466"/>
    <n v="0"/>
    <n v="0"/>
    <n v="0"/>
    <n v="0"/>
    <n v="114"/>
    <n v="3205.68"/>
    <n v="0"/>
    <n v="0"/>
    <n v="0"/>
    <n v="0"/>
    <n v="78.099999999999994"/>
    <n v="0"/>
    <n v="0"/>
    <n v="20"/>
    <n v="20"/>
    <n v="16.187999999999999"/>
    <n v="436"/>
    <n v="12260.32"/>
    <n v="62.402000000000001"/>
    <n v="0"/>
  </r>
  <r>
    <x v="8"/>
    <s v="O-5 LTR BUCKET"/>
    <s v="Ossam"/>
    <s v="Finished Good"/>
    <s v="Pcs."/>
    <n v="175"/>
    <n v="191"/>
    <n v="663"/>
    <n v="13.17"/>
    <n v="19624.8"/>
    <n v="0"/>
    <n v="0"/>
    <n v="0"/>
    <n v="0"/>
    <n v="90"/>
    <n v="2664"/>
    <n v="0"/>
    <n v="0"/>
    <n v="0"/>
    <n v="0"/>
    <n v="126.633"/>
    <n v="0"/>
    <n v="0"/>
    <n v="10"/>
    <n v="10"/>
    <n v="17.190000000000001"/>
    <n v="573"/>
    <n v="16960.8"/>
    <n v="5.98"/>
    <n v="0"/>
  </r>
  <r>
    <x v="8"/>
    <s v="O-9 LTR BUCKET"/>
    <s v="Ossam"/>
    <s v="Finished Good"/>
    <s v="Pcs."/>
    <n v="350"/>
    <n v="381"/>
    <n v="428"/>
    <n v="459.98"/>
    <n v="42589.96"/>
    <n v="0"/>
    <n v="0"/>
    <n v="0"/>
    <n v="0"/>
    <n v="60"/>
    <n v="3285.6"/>
    <n v="0"/>
    <n v="0"/>
    <n v="0"/>
    <n v="0"/>
    <n v="163.06800000000001"/>
    <n v="0"/>
    <n v="0"/>
    <n v="100"/>
    <n v="100"/>
    <n v="22.86"/>
    <n v="368"/>
    <n v="39304.36"/>
    <n v="537.12"/>
    <n v="0"/>
  </r>
  <r>
    <x v="8"/>
    <s v="Osm 5L Bkt. Only Handle (mix)"/>
    <s v="Ossam"/>
    <s v="Trading"/>
    <s v="Pcs."/>
    <m/>
    <n v="0"/>
    <n v="515"/>
    <n v="23.25"/>
    <n v="1888.37"/>
    <n v="0"/>
    <n v="0"/>
    <n v="0"/>
    <n v="0"/>
    <n v="0"/>
    <n v="0"/>
    <n v="0"/>
    <n v="0"/>
    <n v="0"/>
    <n v="0"/>
    <n v="0"/>
    <n v="0"/>
    <n v="0"/>
    <n v="0"/>
    <n v="0"/>
    <n v="0"/>
    <n v="515"/>
    <n v="1888.37"/>
    <n v="23.25"/>
    <n v="0"/>
  </r>
  <r>
    <x v="8"/>
    <s v="Osm 9L Bkt. only Handle(mix.)"/>
    <s v="Ossam"/>
    <s v="Trading"/>
    <s v="Pcs."/>
    <m/>
    <n v="0"/>
    <n v="515"/>
    <n v="23.25"/>
    <n v="1802.32"/>
    <n v="0"/>
    <n v="0"/>
    <n v="0"/>
    <n v="0"/>
    <n v="0"/>
    <n v="0"/>
    <n v="0"/>
    <n v="0"/>
    <n v="0"/>
    <n v="0"/>
    <n v="0"/>
    <n v="0"/>
    <n v="0"/>
    <n v="0"/>
    <n v="0"/>
    <n v="0"/>
    <n v="515"/>
    <n v="1802.32"/>
    <n v="23.25"/>
    <n v="0"/>
  </r>
  <r>
    <x v="8"/>
    <s v="Ossam 10L Only Handle"/>
    <s v="Ossam"/>
    <s v="Trading"/>
    <s v="Pcs."/>
    <m/>
    <n v="0"/>
    <n v="181"/>
    <n v="8.17"/>
    <n v="0"/>
    <n v="0"/>
    <n v="0"/>
    <n v="0"/>
    <n v="0"/>
    <n v="0"/>
    <n v="0"/>
    <n v="0"/>
    <n v="0"/>
    <n v="0"/>
    <n v="0"/>
    <n v="0"/>
    <n v="0"/>
    <n v="0"/>
    <n v="0"/>
    <n v="0"/>
    <n v="0"/>
    <n v="181"/>
    <n v="0"/>
    <n v="8.17"/>
    <n v="0"/>
  </r>
  <r>
    <x v="8"/>
    <s v="Ossam 15 Ltr Only Handle"/>
    <s v="Ossam"/>
    <s v="Trading"/>
    <s v="Pcs."/>
    <m/>
    <n v="0"/>
    <n v="29"/>
    <n v="1.31"/>
    <n v="168.69"/>
    <n v="0"/>
    <n v="0"/>
    <n v="0"/>
    <n v="0"/>
    <n v="0"/>
    <n v="0"/>
    <n v="0"/>
    <n v="0"/>
    <n v="0"/>
    <n v="0"/>
    <n v="0"/>
    <n v="0"/>
    <n v="0"/>
    <n v="0"/>
    <n v="0"/>
    <n v="0"/>
    <n v="29"/>
    <n v="168.69"/>
    <n v="1.31"/>
    <n v="0"/>
  </r>
  <r>
    <x v="8"/>
    <s v="Ossam 16 Ltr Bkt Only Handle"/>
    <s v="Ossam"/>
    <s v="Trading"/>
    <s v="Pcs."/>
    <m/>
    <n v="0"/>
    <n v="13"/>
    <n v="0.59"/>
    <n v="70.81"/>
    <n v="0"/>
    <n v="0"/>
    <n v="0"/>
    <n v="0"/>
    <n v="0"/>
    <n v="0"/>
    <n v="0"/>
    <n v="0"/>
    <n v="0"/>
    <n v="0"/>
    <n v="0"/>
    <n v="0"/>
    <n v="0"/>
    <n v="0"/>
    <n v="0"/>
    <n v="0"/>
    <n v="13"/>
    <n v="70.81"/>
    <n v="0.59"/>
    <n v="0"/>
  </r>
  <r>
    <x v="8"/>
    <s v="Ossam 17L Only Handle"/>
    <s v="Ossam"/>
    <s v="Trading"/>
    <s v="Pcs."/>
    <m/>
    <n v="0"/>
    <n v="12"/>
    <n v="0.54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.54"/>
    <n v="0"/>
  </r>
  <r>
    <x v="8"/>
    <s v="Ossam 3.5L Only Handle"/>
    <s v="Ossam"/>
    <s v="Trading"/>
    <s v="Pcs."/>
    <m/>
    <n v="0"/>
    <n v="360"/>
    <n v="16.25"/>
    <n v="0"/>
    <n v="0"/>
    <n v="0"/>
    <n v="0"/>
    <n v="0"/>
    <n v="0"/>
    <n v="0"/>
    <n v="0"/>
    <n v="0"/>
    <n v="0"/>
    <n v="0"/>
    <n v="0"/>
    <n v="0"/>
    <n v="0"/>
    <n v="0"/>
    <n v="0"/>
    <n v="0"/>
    <n v="360"/>
    <n v="0"/>
    <n v="16.25"/>
    <n v="0"/>
  </r>
  <r>
    <x v="8"/>
    <s v="Ossam 314 Fruit Ghamela"/>
    <s v="Ossam"/>
    <s v="Finished Good"/>
    <s v="Pcs."/>
    <n v="410"/>
    <n v="447"/>
    <n v="856"/>
    <n v="6.5"/>
    <n v="33260.089999999997"/>
    <n v="0"/>
    <n v="0"/>
    <n v="0"/>
    <n v="0"/>
    <n v="0"/>
    <n v="0"/>
    <n v="0"/>
    <n v="0"/>
    <n v="0"/>
    <n v="0"/>
    <n v="382.63200000000001"/>
    <n v="0"/>
    <n v="0"/>
    <n v="0"/>
    <n v="0"/>
    <n v="0"/>
    <n v="856"/>
    <n v="33260.089999999997"/>
    <n v="6.5"/>
    <n v="0"/>
  </r>
  <r>
    <x v="8"/>
    <s v="OSSAM 315 KISAN GHAMELA"/>
    <s v="Ghamela"/>
    <s v="Finished Good"/>
    <s v="Pcs."/>
    <n v="450"/>
    <n v="490"/>
    <n v="796"/>
    <n v="141.63"/>
    <n v="29390.39"/>
    <n v="0"/>
    <n v="0"/>
    <n v="0"/>
    <n v="0"/>
    <n v="0"/>
    <n v="0"/>
    <n v="0"/>
    <n v="0"/>
    <n v="0"/>
    <n v="0"/>
    <n v="390.04"/>
    <n v="0"/>
    <n v="0"/>
    <n v="0"/>
    <n v="0"/>
    <n v="0"/>
    <n v="796"/>
    <n v="29390.39"/>
    <n v="141.63"/>
    <n v="0"/>
  </r>
  <r>
    <x v="8"/>
    <s v="Ossam 316 Super Multipurpose"/>
    <s v="Ossam"/>
    <s v="Finished Good"/>
    <s v="Pcs."/>
    <n v="620"/>
    <n v="676"/>
    <n v="0"/>
    <n v="0"/>
    <n v="0"/>
    <n v="0"/>
    <n v="0"/>
    <n v="0"/>
    <n v="0"/>
    <n v="200"/>
    <n v="5548"/>
    <n v="0"/>
    <n v="0"/>
    <n v="0"/>
    <n v="0"/>
    <n v="0"/>
    <n v="0"/>
    <n v="0"/>
    <n v="140"/>
    <n v="140"/>
    <n v="135.19999999999999"/>
    <n v="-200"/>
    <n v="-5548"/>
    <n v="4.8000000000000114"/>
    <n v="0"/>
  </r>
  <r>
    <x v="8"/>
    <s v="Ossam 317 Multipurpose"/>
    <s v="Ossam"/>
    <s v="Finished Good"/>
    <s v="Pcs."/>
    <n v="590"/>
    <n v="643"/>
    <n v="416"/>
    <n v="110.7"/>
    <n v="17512.97"/>
    <n v="0"/>
    <n v="0"/>
    <n v="0"/>
    <n v="0"/>
    <n v="150"/>
    <n v="9150"/>
    <n v="0"/>
    <n v="0"/>
    <n v="0"/>
    <n v="0"/>
    <n v="267.488"/>
    <n v="0"/>
    <n v="0"/>
    <n v="40"/>
    <n v="40"/>
    <n v="96.45"/>
    <n v="266"/>
    <n v="8362.9699999999993"/>
    <n v="54.249999999999986"/>
    <n v="0"/>
  </r>
  <r>
    <x v="8"/>
    <s v="Ossam 319 Toofan Ghamela (mix)"/>
    <s v="Ossam"/>
    <s v="Finished Good"/>
    <s v="Pcs."/>
    <n v="730"/>
    <n v="796"/>
    <n v="11555"/>
    <n v="4494.6000000000004"/>
    <n v="628749.23"/>
    <n v="0"/>
    <n v="0"/>
    <n v="0"/>
    <n v="0"/>
    <n v="0"/>
    <n v="0"/>
    <n v="0"/>
    <n v="0"/>
    <n v="0"/>
    <n v="0"/>
    <n v="9197.7800000000007"/>
    <n v="0"/>
    <n v="0"/>
    <n v="0"/>
    <n v="0"/>
    <n v="0"/>
    <n v="11555"/>
    <n v="628749.23"/>
    <n v="4494.6000000000004"/>
    <n v="0"/>
  </r>
  <r>
    <x v="8"/>
    <s v="Ossam 320 Yesholaxmi (mix)"/>
    <s v="Ossam"/>
    <s v="Trading"/>
    <s v="Pcs."/>
    <m/>
    <n v="0"/>
    <n v="212"/>
    <n v="8.76"/>
    <n v="9800.5499999999993"/>
    <n v="0"/>
    <n v="0"/>
    <n v="0"/>
    <n v="0"/>
    <n v="0"/>
    <n v="0"/>
    <n v="0"/>
    <n v="0"/>
    <n v="0"/>
    <n v="0"/>
    <n v="0"/>
    <n v="0"/>
    <n v="0"/>
    <n v="0"/>
    <n v="0"/>
    <n v="0"/>
    <n v="212"/>
    <n v="9800.5499999999993"/>
    <n v="8.76"/>
    <n v="0"/>
  </r>
  <r>
    <x v="8"/>
    <s v="Ossam 322 MahaLaxmi (mix)"/>
    <s v="Ossam"/>
    <s v="Finished Good"/>
    <s v="Pcs."/>
    <n v="1150"/>
    <n v="1253"/>
    <n v="14657"/>
    <n v="7032.07"/>
    <n v="1331320.58"/>
    <n v="0"/>
    <n v="0"/>
    <n v="0"/>
    <n v="0"/>
    <n v="1530"/>
    <n v="88200"/>
    <n v="0"/>
    <n v="0"/>
    <n v="0"/>
    <n v="0"/>
    <n v="18365.221000000001"/>
    <n v="0"/>
    <n v="0"/>
    <n v="0"/>
    <n v="0"/>
    <n v="1917.09"/>
    <n v="13127"/>
    <n v="1192350.68"/>
    <n v="5114.9799999999996"/>
    <n v="0"/>
  </r>
  <r>
    <x v="8"/>
    <s v="Ossam 408 Eelphanta Patla"/>
    <s v="Ossam"/>
    <s v="Finished Good"/>
    <s v="Pcs."/>
    <n v="920"/>
    <n v="1003"/>
    <n v="-113"/>
    <n v="538.28"/>
    <n v="-13394.02"/>
    <n v="0"/>
    <n v="0"/>
    <n v="0"/>
    <n v="0"/>
    <n v="200"/>
    <n v="11712"/>
    <n v="0"/>
    <n v="0"/>
    <n v="0"/>
    <n v="0"/>
    <n v="-113.339"/>
    <n v="0"/>
    <n v="0"/>
    <n v="320"/>
    <n v="320"/>
    <n v="200.6"/>
    <n v="-313"/>
    <n v="-25106.02"/>
    <n v="657.68"/>
    <n v="0"/>
  </r>
  <r>
    <x v="8"/>
    <s v="Ossam 415 Fish Crate 15No."/>
    <s v="Kitchen Crate"/>
    <s v="Finished Good"/>
    <s v="Pcs."/>
    <n v="360"/>
    <n v="392"/>
    <n v="1"/>
    <n v="353.8"/>
    <n v="38.11"/>
    <n v="0"/>
    <n v="0"/>
    <n v="0"/>
    <n v="0"/>
    <n v="0"/>
    <n v="0"/>
    <n v="0"/>
    <n v="0"/>
    <n v="0"/>
    <n v="0"/>
    <n v="0.39200000000000002"/>
    <n v="0"/>
    <n v="0"/>
    <n v="70"/>
    <n v="70"/>
    <n v="0"/>
    <n v="1"/>
    <n v="38.11"/>
    <n v="423.8"/>
    <n v="0"/>
  </r>
  <r>
    <x v="8"/>
    <s v="Ossam 418 K.Crate 18No."/>
    <s v="Ossam"/>
    <s v="Finished Good"/>
    <s v="Pcs."/>
    <n v="620"/>
    <n v="676"/>
    <n v="350"/>
    <n v="409.46"/>
    <n v="18863.93"/>
    <n v="0"/>
    <n v="0"/>
    <n v="0"/>
    <n v="0"/>
    <n v="300"/>
    <n v="23898"/>
    <n v="0"/>
    <n v="0"/>
    <n v="0"/>
    <n v="0"/>
    <n v="236.6"/>
    <n v="0"/>
    <n v="0"/>
    <n v="0"/>
    <n v="0"/>
    <n v="202.8"/>
    <n v="50"/>
    <n v="2694.85"/>
    <n v="206.65999999999997"/>
    <n v="0"/>
  </r>
  <r>
    <x v="8"/>
    <s v="Ossam 422 K. Crate 22 No."/>
    <s v="Ossam"/>
    <s v="Finished Good"/>
    <s v="Pcs."/>
    <n v="1080"/>
    <n v="1177"/>
    <n v="237"/>
    <n v="1278.78"/>
    <n v="19611.169999999998"/>
    <n v="0"/>
    <n v="0"/>
    <n v="0"/>
    <n v="0"/>
    <n v="270"/>
    <n v="27192.6"/>
    <n v="0"/>
    <n v="0"/>
    <n v="0"/>
    <n v="0"/>
    <n v="278.94900000000001"/>
    <n v="0"/>
    <n v="0"/>
    <n v="210"/>
    <n v="210"/>
    <n v="317.79000000000002"/>
    <n v="-33"/>
    <n v="-2730.67"/>
    <n v="1170.99"/>
    <n v="0"/>
  </r>
  <r>
    <x v="8"/>
    <s v="Ossam 505 Chawa Bkt"/>
    <s v="Ossam"/>
    <s v="Finished Good"/>
    <s v="Pcs."/>
    <n v="270"/>
    <n v="294"/>
    <n v="0"/>
    <n v="0"/>
    <n v="0"/>
    <n v="0"/>
    <n v="0"/>
    <n v="0"/>
    <n v="0"/>
    <n v="360"/>
    <n v="9198"/>
    <n v="0"/>
    <n v="0"/>
    <n v="0"/>
    <n v="0"/>
    <n v="0"/>
    <n v="0"/>
    <n v="0"/>
    <n v="110"/>
    <n v="110"/>
    <n v="105.84"/>
    <n v="-360"/>
    <n v="-9198"/>
    <n v="4.1599999999999966"/>
    <n v="0"/>
  </r>
  <r>
    <x v="8"/>
    <s v="Ossam 507 7 Ltr Chawa Plus"/>
    <s v="Ossam"/>
    <s v="Finished Good"/>
    <s v="Pcs."/>
    <n v="365"/>
    <n v="398"/>
    <n v="0"/>
    <n v="0"/>
    <n v="0"/>
    <n v="0"/>
    <n v="0"/>
    <n v="0"/>
    <n v="0"/>
    <n v="300"/>
    <n v="9855"/>
    <n v="0"/>
    <n v="0"/>
    <n v="0"/>
    <n v="0"/>
    <n v="0"/>
    <n v="0"/>
    <n v="0"/>
    <n v="120"/>
    <n v="120"/>
    <n v="119.4"/>
    <n v="-300"/>
    <n v="-9855"/>
    <n v="0.59999999999999432"/>
    <n v="0"/>
  </r>
  <r>
    <x v="8"/>
    <s v="Ossam 510 Wild Cat Bkt"/>
    <s v="Ossam"/>
    <s v="Finished Good"/>
    <s v="Pcs."/>
    <n v="500"/>
    <n v="545"/>
    <n v="0"/>
    <n v="0"/>
    <n v="0"/>
    <n v="0"/>
    <n v="0"/>
    <n v="0"/>
    <n v="0"/>
    <n v="240"/>
    <n v="9636"/>
    <n v="0"/>
    <n v="0"/>
    <n v="0"/>
    <n v="0"/>
    <n v="0"/>
    <n v="0"/>
    <n v="0"/>
    <n v="140"/>
    <n v="140"/>
    <n v="130.80000000000001"/>
    <n v="-240"/>
    <n v="-9636"/>
    <n v="9.1999999999999886"/>
    <n v="0"/>
  </r>
  <r>
    <x v="8"/>
    <s v="Ossam 515 Lion Bkt"/>
    <s v="Ossam"/>
    <s v="Finished Good"/>
    <s v="Pcs."/>
    <n v="705"/>
    <n v="768"/>
    <n v="401"/>
    <n v="3.65"/>
    <n v="18462.62"/>
    <n v="0"/>
    <n v="0"/>
    <n v="0"/>
    <n v="0"/>
    <n v="200"/>
    <n v="10074"/>
    <n v="0"/>
    <n v="0"/>
    <n v="0"/>
    <n v="0"/>
    <n v="307.96800000000002"/>
    <n v="0"/>
    <n v="0"/>
    <n v="150"/>
    <n v="150"/>
    <n v="153.6"/>
    <n v="201"/>
    <n v="8388.6200000000008"/>
    <n v="5.0000000000011369E-2"/>
    <n v="0"/>
  </r>
  <r>
    <x v="8"/>
    <s v="Ossam 517 Mini Tiger 17 Ltr"/>
    <s v="Ossam"/>
    <s v="Finished Good"/>
    <s v="Pcs."/>
    <n v="745"/>
    <n v="812"/>
    <n v="0"/>
    <n v="0"/>
    <n v="0"/>
    <n v="0"/>
    <n v="0"/>
    <n v="0"/>
    <n v="0"/>
    <n v="120"/>
    <n v="7008"/>
    <n v="0"/>
    <n v="0"/>
    <n v="0"/>
    <n v="0"/>
    <n v="0"/>
    <n v="0"/>
    <n v="0"/>
    <n v="100"/>
    <n v="100"/>
    <n v="97.44"/>
    <n v="-120"/>
    <n v="-7008"/>
    <n v="2.5600000000000023"/>
    <n v="0"/>
  </r>
  <r>
    <x v="8"/>
    <s v="Ossam 520 20 ltr bkt"/>
    <s v="Ossam"/>
    <s v="Finished Good"/>
    <s v="Pcs."/>
    <n v="840"/>
    <n v="916"/>
    <n v="0"/>
    <n v="0"/>
    <n v="0"/>
    <n v="0"/>
    <n v="0"/>
    <n v="0"/>
    <n v="0"/>
    <n v="108"/>
    <n v="7484.4"/>
    <n v="0"/>
    <n v="0"/>
    <n v="0"/>
    <n v="0"/>
    <n v="0"/>
    <n v="0"/>
    <n v="0"/>
    <n v="100"/>
    <n v="100"/>
    <n v="98.927999999999997"/>
    <n v="-108"/>
    <n v="-7484.4"/>
    <n v="1.0720000000000027"/>
    <n v="0"/>
  </r>
  <r>
    <x v="8"/>
    <s v="Ossam 5L Only Handle"/>
    <s v="Ossam"/>
    <s v="Trading"/>
    <s v="Pcs."/>
    <m/>
    <n v="0"/>
    <n v="120"/>
    <n v="5.42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5.42"/>
    <n v="0"/>
  </r>
  <r>
    <x v="8"/>
    <s v="Ossam planter No.07"/>
    <s v="Ossam"/>
    <s v="Finished Good"/>
    <s v="Pcs."/>
    <n v="100"/>
    <n v="109"/>
    <n v="1115"/>
    <n v="74.680000000000007"/>
    <n v="12224.88"/>
    <n v="0"/>
    <n v="0"/>
    <n v="0"/>
    <n v="0"/>
    <n v="108"/>
    <n v="1190.1600000000001"/>
    <n v="0"/>
    <n v="0"/>
    <n v="0"/>
    <n v="0"/>
    <n v="121.535"/>
    <n v="0"/>
    <n v="0"/>
    <n v="0"/>
    <n v="0"/>
    <n v="11.772"/>
    <n v="1007"/>
    <n v="11034.72"/>
    <n v="62.908000000000008"/>
    <n v="0"/>
  </r>
  <r>
    <x v="8"/>
    <s v="Ossam planter No.09"/>
    <s v="Ossam"/>
    <s v="Finished Good"/>
    <s v="Pcs."/>
    <n v="265"/>
    <n v="289"/>
    <n v="-102"/>
    <n v="32.020000000000003"/>
    <n v="-1398.95"/>
    <n v="0"/>
    <n v="0"/>
    <n v="0"/>
    <n v="0"/>
    <n v="24"/>
    <n v="478.08"/>
    <n v="0"/>
    <n v="0"/>
    <n v="0"/>
    <n v="0"/>
    <n v="-29.478000000000002"/>
    <n v="0"/>
    <n v="0"/>
    <n v="50"/>
    <n v="50"/>
    <n v="6.9359999999999999"/>
    <n v="-126"/>
    <n v="-1877.03"/>
    <n v="75.084000000000003"/>
    <n v="0"/>
  </r>
  <r>
    <x v="8"/>
    <s v="Ossam Planter No.12"/>
    <s v="Ossam"/>
    <s v="Finished Good"/>
    <s v="Pcs."/>
    <n v="265"/>
    <n v="289"/>
    <n v="4728"/>
    <n v="1450.11"/>
    <n v="114629.44"/>
    <n v="0"/>
    <n v="0"/>
    <n v="0"/>
    <n v="0"/>
    <n v="679"/>
    <n v="20716.29"/>
    <n v="0"/>
    <n v="0"/>
    <n v="0"/>
    <n v="0"/>
    <n v="1366.3920000000001"/>
    <n v="0"/>
    <n v="0"/>
    <n v="0"/>
    <n v="0"/>
    <n v="196.23099999999999"/>
    <n v="4049"/>
    <n v="99176.960000000006"/>
    <n v="1253.8789999999999"/>
    <n v="0"/>
  </r>
  <r>
    <x v="8"/>
    <s v="Ossam Planter No.14"/>
    <s v="Ossam"/>
    <s v="Finished Good"/>
    <s v="Pcs."/>
    <n v="420"/>
    <n v="458"/>
    <n v="1032"/>
    <n v="370.9"/>
    <n v="36865.040000000001"/>
    <n v="0"/>
    <n v="0"/>
    <n v="0"/>
    <n v="0"/>
    <n v="180"/>
    <n v="8542.7999999999993"/>
    <n v="0"/>
    <n v="0"/>
    <n v="0"/>
    <n v="0"/>
    <n v="472.65600000000001"/>
    <n v="0"/>
    <n v="0"/>
    <n v="0"/>
    <n v="0"/>
    <n v="82.44"/>
    <n v="852"/>
    <n v="28322.240000000002"/>
    <n v="288.45999999999998"/>
    <n v="0"/>
  </r>
  <r>
    <x v="8"/>
    <s v="Ossam Planter No.16"/>
    <s v="Ossam"/>
    <s v="Finished Good"/>
    <s v="Pcs."/>
    <n v="720"/>
    <n v="785"/>
    <n v="755"/>
    <n v="450.52"/>
    <n v="49397.17"/>
    <n v="0"/>
    <n v="0"/>
    <n v="0"/>
    <n v="0"/>
    <n v="209"/>
    <n v="18776.560000000001"/>
    <n v="0"/>
    <n v="0"/>
    <n v="0"/>
    <n v="0"/>
    <n v="592.67499999999995"/>
    <n v="0"/>
    <n v="0"/>
    <n v="0"/>
    <n v="0"/>
    <n v="164.065"/>
    <n v="546"/>
    <n v="35732.75"/>
    <n v="286.45499999999998"/>
    <n v="0"/>
  </r>
  <r>
    <x v="8"/>
    <s v="OSSAM PLANTER ONLY TRAY 07 NO."/>
    <s v="Ossam"/>
    <s v="Finished Good"/>
    <s v="Pcs."/>
    <n v="20"/>
    <n v="22"/>
    <n v="186"/>
    <n v="8.43"/>
    <n v="587.76"/>
    <n v="0"/>
    <n v="0"/>
    <n v="0"/>
    <n v="0"/>
    <n v="0"/>
    <n v="0"/>
    <n v="0"/>
    <n v="0"/>
    <n v="0"/>
    <n v="0"/>
    <n v="4.0919999999999996"/>
    <n v="0"/>
    <n v="0"/>
    <n v="0"/>
    <n v="0"/>
    <n v="0"/>
    <n v="186"/>
    <n v="587.76"/>
    <n v="8.43"/>
    <n v="0"/>
  </r>
  <r>
    <x v="8"/>
    <s v="OSSAM PLANTER ONLY TRAY 09 NO."/>
    <s v="Ossam"/>
    <s v="Finished Good"/>
    <s v="Pcs."/>
    <n v="35"/>
    <n v="38"/>
    <n v="912"/>
    <n v="42.53"/>
    <n v="3748.32"/>
    <n v="0"/>
    <n v="0"/>
    <n v="0"/>
    <n v="0"/>
    <n v="143"/>
    <n v="726.44"/>
    <n v="0"/>
    <n v="0"/>
    <n v="0"/>
    <n v="0"/>
    <n v="34.655999999999999"/>
    <n v="0"/>
    <n v="0"/>
    <n v="0"/>
    <n v="0"/>
    <n v="5.4340000000000002"/>
    <n v="769"/>
    <n v="3160.59"/>
    <n v="37.096000000000004"/>
    <n v="0"/>
  </r>
  <r>
    <x v="8"/>
    <s v="OSSAM PLANTER ONLY TRAY 12 NO."/>
    <s v="Ossam"/>
    <s v="Finished Good"/>
    <s v="Pcs."/>
    <n v="60"/>
    <n v="65"/>
    <n v="-138"/>
    <n v="27.17"/>
    <n v="-907.51"/>
    <n v="0"/>
    <n v="0"/>
    <n v="0"/>
    <n v="0"/>
    <n v="132"/>
    <n v="1162.92"/>
    <n v="0"/>
    <n v="0"/>
    <n v="0"/>
    <n v="0"/>
    <n v="-8.9700000000000006"/>
    <n v="0"/>
    <n v="0"/>
    <n v="30"/>
    <n v="30"/>
    <n v="8.58"/>
    <n v="-270"/>
    <n v="-2070.4299999999998"/>
    <n v="48.59"/>
    <n v="0"/>
  </r>
  <r>
    <x v="8"/>
    <s v="OSSAM PLANTER ONLY TRAY 14 NO."/>
    <s v="Ossam"/>
    <s v="Finished Good"/>
    <s v="Pcs."/>
    <m/>
    <m/>
    <m/>
    <n v="96.8"/>
    <m/>
    <m/>
    <m/>
    <m/>
    <m/>
    <m/>
    <m/>
    <m/>
    <m/>
    <n v="0"/>
    <m/>
    <n v="0"/>
    <n v="0"/>
    <n v="0"/>
    <n v="20"/>
    <n v="20"/>
    <n v="0"/>
    <m/>
    <m/>
    <n v="116.8"/>
    <n v="0"/>
  </r>
  <r>
    <x v="8"/>
    <s v="OSSAM PLANTER ONLY TRAY 16 NO."/>
    <s v="Ossam"/>
    <s v="Finished Good"/>
    <s v="Pcs."/>
    <n v="90"/>
    <n v="98"/>
    <n v="8"/>
    <n v="73.73"/>
    <n v="67.75"/>
    <n v="0"/>
    <n v="0"/>
    <n v="0"/>
    <n v="0"/>
    <n v="0"/>
    <n v="0"/>
    <n v="0"/>
    <n v="0"/>
    <n v="0"/>
    <n v="0"/>
    <n v="0.78400000000000003"/>
    <n v="0"/>
    <n v="0"/>
    <n v="10"/>
    <n v="10"/>
    <n v="0"/>
    <n v="8"/>
    <n v="67.75"/>
    <n v="83.73"/>
    <n v="0"/>
  </r>
  <r>
    <x v="8"/>
    <s v="P.O.F BAG 135*14*15mi (912)"/>
    <s v="Packing Material"/>
    <s v="Trading"/>
    <s v="Pcs."/>
    <m/>
    <n v="0"/>
    <n v="19000"/>
    <n v="0"/>
    <n v="6099"/>
    <n v="0"/>
    <n v="0"/>
    <n v="0"/>
    <n v="0"/>
    <n v="0"/>
    <n v="0"/>
    <n v="0"/>
    <n v="0"/>
    <n v="0"/>
    <n v="0"/>
    <n v="0"/>
    <n v="0"/>
    <n v="0"/>
    <n v="0"/>
    <n v="0"/>
    <n v="0"/>
    <n v="19000"/>
    <n v="6099"/>
    <n v="0"/>
    <n v="0"/>
  </r>
  <r>
    <x v="8"/>
    <s v="Patla Leg Grip Small"/>
    <s v="Component"/>
    <s v="Trading"/>
    <s v="Pcs."/>
    <m/>
    <n v="0"/>
    <n v="19830.16"/>
    <n v="476.81"/>
    <n v="55249.55"/>
    <n v="0"/>
    <n v="0"/>
    <n v="0"/>
    <n v="0"/>
    <n v="0"/>
    <n v="0"/>
    <n v="11844.85"/>
    <n v="1998.9368860000002"/>
    <n v="13843.786886"/>
    <n v="33047.129999999997"/>
    <n v="0"/>
    <n v="0"/>
    <n v="0"/>
    <n v="0"/>
    <n v="0"/>
    <n v="0"/>
    <n v="7985.31"/>
    <n v="22223.75"/>
    <n v="476.81"/>
    <n v="0"/>
  </r>
  <r>
    <x v="8"/>
    <s v="PLASTIC PIPE CAP 22MM"/>
    <s v="Housekeeping"/>
    <s v="Trading"/>
    <s v="Pcs."/>
    <m/>
    <n v="0"/>
    <n v="605"/>
    <n v="110.62"/>
    <n v="1464.03"/>
    <n v="0"/>
    <n v="0"/>
    <n v="0"/>
    <n v="0"/>
    <n v="0"/>
    <n v="0"/>
    <n v="0"/>
    <n v="0"/>
    <n v="0"/>
    <n v="0"/>
    <n v="0"/>
    <n v="0"/>
    <n v="0"/>
    <n v="0"/>
    <n v="0"/>
    <n v="0"/>
    <n v="605"/>
    <n v="1464.03"/>
    <n v="110.62"/>
    <n v="0"/>
  </r>
  <r>
    <x v="8"/>
    <s v="PLUNGER (BLACK)"/>
    <s v="Component"/>
    <s v="Trading"/>
    <s v="Pcs."/>
    <m/>
    <n v="0"/>
    <n v="0"/>
    <n v="0"/>
    <n v="0"/>
    <n v="0"/>
    <n v="0"/>
    <n v="700"/>
    <n v="11846.08"/>
    <n v="0"/>
    <n v="0"/>
    <n v="0"/>
    <n v="0"/>
    <n v="0"/>
    <n v="0"/>
    <n v="0"/>
    <n v="0"/>
    <n v="0"/>
    <n v="0"/>
    <n v="0"/>
    <n v="0"/>
    <n v="700"/>
    <n v="11846.08"/>
    <n v="0"/>
    <n v="0"/>
  </r>
  <r>
    <x v="8"/>
    <s v="PP BAGS (14X16)"/>
    <s v="Packing Material"/>
    <s v="Trading"/>
    <s v="Kgs."/>
    <m/>
    <n v="0"/>
    <n v="30"/>
    <n v="1.35"/>
    <n v="4140"/>
    <n v="0"/>
    <n v="0"/>
    <n v="0"/>
    <n v="0"/>
    <n v="0"/>
    <n v="0"/>
    <n v="0"/>
    <n v="0"/>
    <n v="0"/>
    <n v="0"/>
    <n v="0"/>
    <n v="0"/>
    <n v="0"/>
    <n v="0"/>
    <n v="0"/>
    <n v="0"/>
    <n v="30"/>
    <n v="4140"/>
    <n v="1.35"/>
    <n v="0"/>
  </r>
  <r>
    <x v="8"/>
    <s v="PPCP (GROW PACK)"/>
    <s v="GROW PACK"/>
    <s v="Trading"/>
    <s v="Kgs."/>
    <m/>
    <n v="0"/>
    <n v="-363.35"/>
    <n v="0"/>
    <n v="-38274.730000000003"/>
    <n v="0"/>
    <n v="0"/>
    <n v="0"/>
    <n v="0"/>
    <n v="0"/>
    <n v="0"/>
    <n v="0"/>
    <n v="0"/>
    <n v="0"/>
    <n v="0"/>
    <n v="0"/>
    <n v="0"/>
    <n v="0"/>
    <n v="0"/>
    <n v="0"/>
    <n v="0"/>
    <n v="-363.35"/>
    <n v="-38274.730000000003"/>
    <n v="0"/>
    <n v="0"/>
  </r>
  <r>
    <x v="8"/>
    <s v="PVC DUSTPAN STRIP 602"/>
    <s v="MAHALASA PLATO MECH"/>
    <s v="Trading"/>
    <s v="Pcs."/>
    <m/>
    <n v="0"/>
    <n v="-9849"/>
    <n v="0"/>
    <n v="-15309.03"/>
    <n v="15000"/>
    <n v="31500"/>
    <n v="0"/>
    <n v="0"/>
    <n v="0"/>
    <n v="0"/>
    <n v="5873"/>
    <n v="991.12748000000011"/>
    <n v="6864.1274800000001"/>
    <n v="12333.3"/>
    <n v="0"/>
    <n v="0"/>
    <n v="0"/>
    <n v="0"/>
    <n v="0"/>
    <n v="0"/>
    <n v="-722"/>
    <n v="3857.67"/>
    <n v="0"/>
    <n v="0"/>
  </r>
  <r>
    <x v="8"/>
    <s v="PVC DUSTPAN STRIP 603"/>
    <s v="MAHALASA PLATO MECH"/>
    <s v="Trading"/>
    <s v="Pcs."/>
    <m/>
    <n v="0"/>
    <n v="826"/>
    <n v="143.76"/>
    <n v="6468.3"/>
    <n v="15000"/>
    <n v="36000"/>
    <n v="0"/>
    <n v="0"/>
    <n v="0"/>
    <n v="0"/>
    <n v="4040"/>
    <n v="681.79040000000009"/>
    <n v="4721.7903999999999"/>
    <n v="9655.6"/>
    <n v="0"/>
    <n v="0"/>
    <n v="0"/>
    <n v="0"/>
    <n v="0"/>
    <n v="0"/>
    <n v="11786"/>
    <n v="32792.76"/>
    <n v="143.76"/>
    <n v="0"/>
  </r>
  <r>
    <x v="8"/>
    <s v="RDNG Bottam Base (Hole) (silver)"/>
    <s v="Radongrow"/>
    <s v="Finished Good"/>
    <s v="Pcs."/>
    <n v="170"/>
    <n v="185"/>
    <n v="66"/>
    <n v="61.32"/>
    <n v="2065.06"/>
    <n v="0"/>
    <n v="0"/>
    <n v="0"/>
    <n v="0"/>
    <n v="0"/>
    <n v="0"/>
    <n v="0"/>
    <n v="0"/>
    <n v="0"/>
    <n v="0"/>
    <n v="12.21"/>
    <n v="0"/>
    <n v="0"/>
    <n v="0"/>
    <n v="0"/>
    <n v="0"/>
    <n v="66"/>
    <n v="2065.06"/>
    <n v="61.32"/>
    <n v="0"/>
  </r>
  <r>
    <x v="8"/>
    <s v="RDNG Bottam Plate (plain)sil"/>
    <s v="Radongrow"/>
    <s v="Trading"/>
    <s v="Pcs."/>
    <m/>
    <n v="0"/>
    <n v="-11"/>
    <n v="0"/>
    <n v="-349.87"/>
    <n v="0"/>
    <n v="0"/>
    <n v="0"/>
    <n v="0"/>
    <n v="0"/>
    <n v="0"/>
    <n v="0"/>
    <n v="0"/>
    <n v="0"/>
    <n v="0"/>
    <n v="0"/>
    <n v="0"/>
    <n v="0"/>
    <n v="0"/>
    <n v="0"/>
    <n v="0"/>
    <n v="-11"/>
    <n v="-349.87"/>
    <n v="0"/>
    <n v="0"/>
  </r>
  <r>
    <x v="8"/>
    <s v="RDNG Cap (Silver)"/>
    <s v="Radongrow"/>
    <s v="Finished Good"/>
    <s v="Pcs."/>
    <n v="65"/>
    <n v="71"/>
    <n v="235"/>
    <n v="35.979999999999997"/>
    <n v="1532.57"/>
    <n v="0"/>
    <n v="0"/>
    <n v="0"/>
    <n v="0"/>
    <n v="0"/>
    <n v="0"/>
    <n v="0"/>
    <n v="0"/>
    <n v="0"/>
    <n v="0"/>
    <n v="16.684999999999999"/>
    <n v="0"/>
    <n v="0"/>
    <n v="0"/>
    <n v="0"/>
    <n v="0"/>
    <n v="235"/>
    <n v="1532.57"/>
    <n v="35.979999999999997"/>
    <n v="0"/>
  </r>
  <r>
    <x v="8"/>
    <s v="RDNG Distributer (silver)"/>
    <s v="Radongrow"/>
    <s v="Finished Good"/>
    <s v="Pcs."/>
    <n v="70"/>
    <n v="76"/>
    <n v="325"/>
    <n v="295.97000000000003"/>
    <n v="2256.1799999999998"/>
    <n v="0"/>
    <n v="0"/>
    <n v="14005"/>
    <n v="99304.54"/>
    <n v="14030"/>
    <n v="177339.2"/>
    <n v="0"/>
    <n v="0"/>
    <n v="0"/>
    <n v="0"/>
    <n v="24.7"/>
    <n v="980.35"/>
    <n v="164.59096150000002"/>
    <n v="0"/>
    <n v="1144.9409615"/>
    <n v="1066.28"/>
    <n v="300"/>
    <n v="2151.83"/>
    <n v="374.63096150000001"/>
    <n v="0"/>
  </r>
  <r>
    <x v="8"/>
    <s v="RDNG DWC TOP PLATE(SIL)"/>
    <s v="Radongrow"/>
    <s v="Finished Good"/>
    <s v="Pcs."/>
    <n v="275"/>
    <n v="300"/>
    <n v="-5"/>
    <n v="9.61"/>
    <n v="-68.78"/>
    <n v="0"/>
    <n v="0"/>
    <n v="0"/>
    <n v="0"/>
    <n v="0"/>
    <n v="0"/>
    <n v="0"/>
    <n v="0"/>
    <n v="0"/>
    <n v="0"/>
    <n v="-1.5"/>
    <n v="0"/>
    <n v="0"/>
    <n v="0"/>
    <n v="0"/>
    <n v="0"/>
    <n v="-5"/>
    <n v="-68.78"/>
    <n v="9.61"/>
    <n v="0"/>
  </r>
  <r>
    <x v="8"/>
    <s v="RDNG Holder (silver)"/>
    <s v="Radongrow"/>
    <s v="Finished Good"/>
    <s v="Pcs."/>
    <n v="185"/>
    <n v="202"/>
    <n v="272"/>
    <n v="1046.82"/>
    <n v="5461.13"/>
    <n v="0"/>
    <n v="0"/>
    <n v="16182"/>
    <n v="303574.49"/>
    <n v="12500"/>
    <n v="330750"/>
    <n v="0"/>
    <n v="0"/>
    <n v="0"/>
    <n v="0"/>
    <n v="54.944000000000003"/>
    <n v="2993.67"/>
    <n v="502.60725630000007"/>
    <n v="0"/>
    <n v="3496.2772563000003"/>
    <n v="2525"/>
    <n v="3954"/>
    <n v="74450.009999999995"/>
    <n v="2018.0972563000005"/>
    <n v="0"/>
  </r>
  <r>
    <x v="8"/>
    <s v="Reprocess Pe Compound"/>
    <s v="Plastic Grinding"/>
    <s v="Trading"/>
    <s v="Kgs."/>
    <m/>
    <n v="0"/>
    <n v="100"/>
    <n v="4.51"/>
    <n v="7900"/>
    <n v="0"/>
    <n v="0"/>
    <n v="0"/>
    <n v="0"/>
    <n v="0"/>
    <n v="0"/>
    <n v="0"/>
    <n v="0"/>
    <n v="0"/>
    <n v="0"/>
    <n v="0"/>
    <n v="0"/>
    <n v="0"/>
    <n v="0"/>
    <n v="0"/>
    <n v="0"/>
    <n v="100"/>
    <n v="7900"/>
    <n v="4.51"/>
    <n v="0"/>
  </r>
  <r>
    <x v="8"/>
    <s v="Rotating Cap 3/4 (black)"/>
    <s v="Housekeeping"/>
    <s v="Trading"/>
    <s v="Pcs."/>
    <m/>
    <n v="0"/>
    <n v="885"/>
    <n v="0"/>
    <n v="693.69"/>
    <n v="0"/>
    <n v="0"/>
    <n v="2700"/>
    <n v="2069.79"/>
    <n v="0"/>
    <n v="0"/>
    <n v="0"/>
    <n v="0"/>
    <n v="0"/>
    <n v="0"/>
    <n v="0"/>
    <n v="0"/>
    <n v="0"/>
    <n v="0"/>
    <n v="0"/>
    <n v="0"/>
    <n v="3585"/>
    <n v="2763.48"/>
    <n v="0"/>
    <n v="0"/>
  </r>
  <r>
    <x v="8"/>
    <s v="Rubber Strip 14&quot; Wiper With Hole"/>
    <s v="Component"/>
    <s v="Trading"/>
    <s v="Pcs."/>
    <m/>
    <m/>
    <m/>
    <n v="71.2"/>
    <m/>
    <m/>
    <m/>
    <m/>
    <m/>
    <m/>
    <m/>
    <m/>
    <m/>
    <n v="0"/>
    <m/>
    <n v="0"/>
    <n v="0"/>
    <n v="0"/>
    <n v="0"/>
    <n v="0"/>
    <n v="0"/>
    <m/>
    <m/>
    <n v="71.2"/>
    <n v="0"/>
  </r>
  <r>
    <x v="8"/>
    <s v="Rubber Strip 16&quot; Wiper With Hole"/>
    <s v="Component"/>
    <s v="Trading"/>
    <s v="Pcs."/>
    <m/>
    <n v="0"/>
    <n v="-436"/>
    <n v="10.52"/>
    <n v="-6976"/>
    <n v="0"/>
    <n v="0"/>
    <n v="0"/>
    <n v="0"/>
    <n v="0"/>
    <n v="0"/>
    <n v="0"/>
    <n v="0"/>
    <n v="0"/>
    <n v="0"/>
    <n v="0"/>
    <n v="0"/>
    <n v="0"/>
    <n v="0"/>
    <n v="0"/>
    <n v="0"/>
    <n v="-436"/>
    <n v="-6976"/>
    <n v="10.52"/>
    <n v="0"/>
  </r>
  <r>
    <x v="8"/>
    <s v="S.S. PIPE 3 FEET (22MM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8"/>
    <s v="S.S.PIPE 4 FEET (22MM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8"/>
    <s v="SELTOS COATED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8"/>
    <s v="SELTOS STEEL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8"/>
    <s v="Silicon Profile3.6*6.5* 400mm"/>
    <s v="Component"/>
    <s v="Trading"/>
    <s v="Pcs."/>
    <m/>
    <n v="0"/>
    <n v="4263"/>
    <n v="357.81"/>
    <n v="22846.77"/>
    <n v="0"/>
    <n v="0"/>
    <n v="0"/>
    <n v="0"/>
    <n v="0"/>
    <n v="0"/>
    <n v="0"/>
    <n v="0"/>
    <n v="0"/>
    <n v="0"/>
    <n v="0"/>
    <n v="0"/>
    <n v="0"/>
    <n v="0"/>
    <n v="0"/>
    <n v="0"/>
    <n v="4263"/>
    <n v="22846.77"/>
    <n v="357.81"/>
    <n v="0"/>
  </r>
  <r>
    <x v="8"/>
    <s v="Sparkle Wiper Only Blade"/>
    <s v="Housekeeping"/>
    <s v="Trading"/>
    <s v="Pcs."/>
    <m/>
    <n v="0"/>
    <n v="506"/>
    <n v="0"/>
    <n v="4475.3900000000003"/>
    <n v="0"/>
    <n v="0"/>
    <n v="0"/>
    <n v="0"/>
    <n v="0"/>
    <n v="0"/>
    <n v="0"/>
    <n v="0"/>
    <n v="0"/>
    <n v="0"/>
    <n v="0"/>
    <n v="0"/>
    <n v="0"/>
    <n v="0"/>
    <n v="0"/>
    <n v="0"/>
    <n v="506"/>
    <n v="4475.3900000000003"/>
    <n v="0"/>
    <n v="0"/>
  </r>
  <r>
    <x v="8"/>
    <s v="Sparkle Wiper Only Body ( Blue)"/>
    <s v="Component"/>
    <s v="Trading"/>
    <s v="Pcs."/>
    <m/>
    <n v="0"/>
    <n v="590"/>
    <n v="0"/>
    <n v="5026.97"/>
    <n v="0"/>
    <n v="0"/>
    <n v="0"/>
    <n v="0"/>
    <n v="0"/>
    <n v="0"/>
    <n v="0"/>
    <n v="0"/>
    <n v="0"/>
    <n v="0"/>
    <n v="0"/>
    <n v="0"/>
    <n v="0"/>
    <n v="0"/>
    <n v="0"/>
    <n v="0"/>
    <n v="590"/>
    <n v="5026.97"/>
    <n v="0"/>
    <n v="0"/>
  </r>
  <r>
    <x v="8"/>
    <s v="Sparkle Wiper Only Body (M.B)"/>
    <s v="Component"/>
    <s v="Trading"/>
    <s v="Pcs."/>
    <m/>
    <n v="0"/>
    <n v="833"/>
    <n v="0"/>
    <n v="6951.45"/>
    <n v="0"/>
    <n v="0"/>
    <n v="0"/>
    <n v="0"/>
    <n v="0"/>
    <n v="0"/>
    <n v="0"/>
    <n v="0"/>
    <n v="0"/>
    <n v="0"/>
    <n v="0"/>
    <n v="0"/>
    <n v="0"/>
    <n v="0"/>
    <n v="0"/>
    <n v="0"/>
    <n v="833"/>
    <n v="6951.45"/>
    <n v="0"/>
    <n v="0"/>
  </r>
  <r>
    <x v="8"/>
    <s v="Sparkle Wiper Only Body (PINK)"/>
    <s v="Component"/>
    <s v="Trading"/>
    <s v="Pcs."/>
    <m/>
    <n v="0"/>
    <n v="825"/>
    <n v="0"/>
    <n v="6968.55"/>
    <n v="0"/>
    <n v="0"/>
    <n v="0"/>
    <n v="0"/>
    <n v="0"/>
    <n v="0"/>
    <n v="0"/>
    <n v="0"/>
    <n v="0"/>
    <n v="0"/>
    <n v="0"/>
    <n v="0"/>
    <n v="0"/>
    <n v="0"/>
    <n v="0"/>
    <n v="0"/>
    <n v="825"/>
    <n v="6968.55"/>
    <n v="0"/>
    <n v="0"/>
  </r>
  <r>
    <x v="8"/>
    <s v="Sparkle Wiper Only Body(Sil)"/>
    <s v="Component"/>
    <s v="Trading"/>
    <s v="Pcs."/>
    <m/>
    <n v="0"/>
    <n v="150"/>
    <n v="0"/>
    <n v="1284.25"/>
    <n v="0"/>
    <n v="0"/>
    <n v="0"/>
    <n v="0"/>
    <n v="0"/>
    <n v="0"/>
    <n v="0"/>
    <n v="0"/>
    <n v="0"/>
    <n v="0"/>
    <n v="0"/>
    <n v="0"/>
    <n v="0"/>
    <n v="0"/>
    <n v="0"/>
    <n v="0"/>
    <n v="150"/>
    <n v="1284.25"/>
    <n v="0"/>
    <n v="0"/>
  </r>
  <r>
    <x v="8"/>
    <s v="SS Pipe 3/4"/>
    <s v="Fortune Steel"/>
    <s v="Finished Good"/>
    <s v="Kgs."/>
    <m/>
    <n v="0"/>
    <n v="204.2"/>
    <n v="0"/>
    <n v="34305.599999999999"/>
    <n v="0"/>
    <n v="0"/>
    <n v="0"/>
    <n v="0"/>
    <n v="0"/>
    <n v="0"/>
    <n v="0"/>
    <n v="0"/>
    <n v="0"/>
    <n v="0"/>
    <n v="0"/>
    <n v="0"/>
    <n v="0"/>
    <n v="0"/>
    <n v="0"/>
    <n v="0"/>
    <n v="204.2"/>
    <n v="34305.599999999999"/>
    <n v="0"/>
    <n v="0"/>
  </r>
  <r>
    <x v="8"/>
    <s v="Ss Pipe 3/4 2.5 Ft"/>
    <s v="Component"/>
    <s v="Trading"/>
    <s v="Pcs."/>
    <m/>
    <n v="0"/>
    <n v="48"/>
    <n v="0"/>
    <n v="1207.68"/>
    <n v="0"/>
    <n v="0"/>
    <n v="0"/>
    <n v="0"/>
    <n v="0"/>
    <n v="0"/>
    <n v="0"/>
    <n v="0"/>
    <n v="0"/>
    <n v="0"/>
    <n v="0"/>
    <n v="0"/>
    <n v="0"/>
    <n v="0"/>
    <n v="0"/>
    <n v="0"/>
    <n v="48"/>
    <n v="1207.68"/>
    <n v="0"/>
    <n v="0"/>
  </r>
  <r>
    <x v="8"/>
    <s v="Ss Pipe 3/4 3 Ft"/>
    <s v="Component"/>
    <s v="Trading"/>
    <s v="Pcs."/>
    <m/>
    <n v="0"/>
    <n v="-144"/>
    <n v="0"/>
    <n v="-4348.8"/>
    <n v="0"/>
    <n v="0"/>
    <n v="0"/>
    <n v="0"/>
    <n v="0"/>
    <n v="0"/>
    <n v="0"/>
    <n v="0"/>
    <n v="0"/>
    <n v="0"/>
    <n v="0"/>
    <n v="0"/>
    <n v="0"/>
    <n v="0"/>
    <n v="0"/>
    <n v="0"/>
    <n v="-144"/>
    <n v="-4348.8"/>
    <n v="0"/>
    <n v="0"/>
  </r>
  <r>
    <x v="8"/>
    <s v="STICKER (FRISCH SHOWEL DUSTPAN)"/>
    <s v="Sticker"/>
    <s v="Trading"/>
    <s v="Pcs."/>
    <m/>
    <n v="0"/>
    <n v="12000"/>
    <n v="541.79"/>
    <n v="16200"/>
    <n v="0"/>
    <n v="0"/>
    <n v="0"/>
    <n v="0"/>
    <n v="0"/>
    <n v="0"/>
    <n v="0"/>
    <n v="0"/>
    <n v="0"/>
    <n v="0"/>
    <n v="0"/>
    <n v="0"/>
    <n v="0"/>
    <n v="0"/>
    <n v="0"/>
    <n v="0"/>
    <n v="12000"/>
    <n v="16200"/>
    <n v="541.79"/>
    <n v="0"/>
  </r>
  <r>
    <x v="8"/>
    <s v="Sticker 50*38 White (3000pcs)"/>
    <s v="Packing Material"/>
    <s v="Trading"/>
    <s v="Pcs."/>
    <m/>
    <n v="0"/>
    <n v="202"/>
    <n v="6.59"/>
    <n v="79060"/>
    <n v="0"/>
    <n v="0"/>
    <n v="0"/>
    <n v="0"/>
    <n v="0"/>
    <n v="0"/>
    <n v="0"/>
    <n v="0"/>
    <n v="0"/>
    <n v="0"/>
    <n v="0"/>
    <n v="0"/>
    <n v="0"/>
    <n v="0"/>
    <n v="0"/>
    <n v="0"/>
    <n v="202"/>
    <n v="79060"/>
    <n v="6.59"/>
    <n v="0"/>
  </r>
  <r>
    <x v="8"/>
    <s v="STICKER DUST BIN - CHIKHALI"/>
    <s v="Packing Material"/>
    <s v="Trading"/>
    <s v="Pcs."/>
    <m/>
    <n v="0"/>
    <n v="1700"/>
    <n v="76.75"/>
    <n v="2890"/>
    <n v="0"/>
    <n v="0"/>
    <n v="0"/>
    <n v="0"/>
    <n v="0"/>
    <n v="0"/>
    <n v="0"/>
    <n v="0"/>
    <n v="0"/>
    <n v="0"/>
    <n v="0"/>
    <n v="0"/>
    <n v="0"/>
    <n v="0"/>
    <n v="0"/>
    <n v="0"/>
    <n v="1700"/>
    <n v="2890"/>
    <n v="76.75"/>
    <n v="0"/>
  </r>
  <r>
    <x v="8"/>
    <s v="STICKER MINI SUPER CLEAN 602"/>
    <s v="Packing Material"/>
    <s v="Trading"/>
    <s v="Pcs."/>
    <m/>
    <n v="0"/>
    <n v="5000"/>
    <n v="225.75"/>
    <n v="750"/>
    <n v="0"/>
    <n v="0"/>
    <n v="0"/>
    <n v="0"/>
    <n v="0"/>
    <n v="0"/>
    <n v="0"/>
    <n v="0"/>
    <n v="0"/>
    <n v="0"/>
    <n v="0"/>
    <n v="0"/>
    <n v="0"/>
    <n v="0"/>
    <n v="0"/>
    <n v="0"/>
    <n v="5000"/>
    <n v="750"/>
    <n v="225.75"/>
    <n v="0"/>
  </r>
  <r>
    <x v="8"/>
    <s v="Stool Leg 412"/>
    <s v="Bath Stool"/>
    <s v="Trading"/>
    <s v="Pcs."/>
    <m/>
    <n v="0"/>
    <n v="8534"/>
    <n v="0"/>
    <n v="7845.77"/>
    <n v="0"/>
    <n v="0"/>
    <n v="13120"/>
    <n v="12033.66"/>
    <n v="0"/>
    <n v="0"/>
    <n v="0"/>
    <n v="0"/>
    <n v="0"/>
    <n v="0"/>
    <n v="0"/>
    <n v="0"/>
    <n v="0"/>
    <n v="0"/>
    <n v="0"/>
    <n v="0"/>
    <n v="21654"/>
    <n v="19879.43"/>
    <n v="0"/>
    <n v="0"/>
  </r>
  <r>
    <x v="8"/>
    <s v="Stool Leg Medium"/>
    <s v="Component"/>
    <s v="Trading"/>
    <s v="Pcs."/>
    <m/>
    <n v="0"/>
    <n v="14139.02"/>
    <n v="1502.07"/>
    <n v="33201.35"/>
    <n v="0"/>
    <n v="0"/>
    <n v="0"/>
    <n v="0"/>
    <n v="0"/>
    <n v="0"/>
    <n v="5070"/>
    <n v="855.61320000000012"/>
    <n v="5925.6131999999998"/>
    <n v="11813.1"/>
    <n v="0"/>
    <n v="0"/>
    <n v="0"/>
    <n v="0"/>
    <n v="0"/>
    <n v="0"/>
    <n v="9069.02"/>
    <n v="21384.82"/>
    <n v="1502.07"/>
    <n v="0"/>
  </r>
  <r>
    <x v="8"/>
    <s v="Super Dry Bathroom Wiper Blade-905"/>
    <s v="Component"/>
    <s v="Trading"/>
    <s v="Pcs."/>
    <m/>
    <n v="0"/>
    <n v="795"/>
    <n v="0"/>
    <n v="7122.8"/>
    <n v="0"/>
    <n v="0"/>
    <n v="0"/>
    <n v="0"/>
    <n v="0"/>
    <n v="0"/>
    <n v="0"/>
    <n v="0"/>
    <n v="0"/>
    <n v="0"/>
    <n v="0"/>
    <n v="0"/>
    <n v="0"/>
    <n v="0"/>
    <n v="0"/>
    <n v="0"/>
    <n v="795"/>
    <n v="7122.8"/>
    <n v="0"/>
    <n v="0"/>
  </r>
  <r>
    <x v="8"/>
    <s v="SUPER DRY FLOOR WIPER BLADE 908"/>
    <s v="Component"/>
    <s v="Trading"/>
    <s v="Pcs."/>
    <m/>
    <n v="0"/>
    <n v="5131"/>
    <n v="0"/>
    <n v="62036.26"/>
    <n v="0"/>
    <n v="0"/>
    <n v="0"/>
    <n v="0"/>
    <n v="0"/>
    <n v="0"/>
    <n v="0"/>
    <n v="0"/>
    <n v="0"/>
    <n v="0"/>
    <n v="0"/>
    <n v="0"/>
    <n v="0"/>
    <n v="0"/>
    <n v="0"/>
    <n v="0"/>
    <n v="5131"/>
    <n v="62036.26"/>
    <n v="0"/>
    <n v="0"/>
  </r>
  <r>
    <x v="8"/>
    <s v="Super Spin MOP Bkt.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8"/>
    <s v="SUPREME EXPANDABLE CLOTH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8"/>
    <s v="UPVC PIPE ONE SIDE THREAD (30 INCH)"/>
    <s v="Component"/>
    <s v="Trading"/>
    <s v="Pcs."/>
    <m/>
    <n v="0"/>
    <n v="1614"/>
    <n v="70.430000000000007"/>
    <n v="40412.71"/>
    <n v="0"/>
    <n v="0"/>
    <n v="0"/>
    <n v="0"/>
    <n v="0"/>
    <n v="0"/>
    <n v="240"/>
    <n v="40.502400000000002"/>
    <n v="280.50240000000002"/>
    <n v="0"/>
    <n v="0"/>
    <n v="0"/>
    <n v="0"/>
    <n v="0"/>
    <n v="0"/>
    <n v="0"/>
    <n v="1374"/>
    <n v="40412.71"/>
    <n v="70.430000000000007"/>
    <n v="0"/>
  </r>
  <r>
    <x v="8"/>
    <s v="UPVC PIPES ONE SIDE THREAD (1 MTR)"/>
    <s v="Component"/>
    <s v="Trading"/>
    <s v="Pcs."/>
    <m/>
    <n v="0"/>
    <n v="1633"/>
    <n v="26.59"/>
    <n v="51607.77"/>
    <n v="0"/>
    <n v="0"/>
    <n v="0"/>
    <n v="0"/>
    <n v="0"/>
    <n v="0"/>
    <n v="384"/>
    <n v="64.803839999999994"/>
    <n v="448.80383999999998"/>
    <n v="0"/>
    <n v="0"/>
    <n v="0"/>
    <n v="0"/>
    <n v="0"/>
    <n v="0"/>
    <n v="0"/>
    <n v="1249"/>
    <n v="51607.77"/>
    <n v="26.59"/>
    <n v="0"/>
  </r>
  <r>
    <x v="8"/>
    <s v="Wiper Lock Button"/>
    <s v="Component"/>
    <s v="Trading"/>
    <s v="Pcs."/>
    <m/>
    <n v="0"/>
    <n v="86480"/>
    <n v="0"/>
    <n v="14327.84"/>
    <n v="0"/>
    <n v="0"/>
    <n v="0"/>
    <n v="0"/>
    <n v="0"/>
    <n v="0"/>
    <n v="3120"/>
    <n v="526.53120000000001"/>
    <n v="3646.5311999999999"/>
    <n v="0"/>
    <n v="0"/>
    <n v="0"/>
    <n v="0"/>
    <n v="0"/>
    <n v="0"/>
    <n v="0"/>
    <n v="83360"/>
    <n v="14327.84"/>
    <n v="0"/>
    <n v="0"/>
  </r>
  <r>
    <x v="8"/>
    <s v="WIPER ONLY BODDY 906/907"/>
    <s v="Component"/>
    <s v="Trading"/>
    <s v="Pcs."/>
    <m/>
    <n v="0"/>
    <n v="10364"/>
    <n v="362.05"/>
    <n v="104509.81"/>
    <n v="0"/>
    <n v="0"/>
    <n v="0"/>
    <n v="0"/>
    <n v="0"/>
    <n v="0"/>
    <n v="384"/>
    <n v="64.803839999999994"/>
    <n v="448.80383999999998"/>
    <n v="0"/>
    <n v="0"/>
    <n v="0"/>
    <n v="0"/>
    <n v="0"/>
    <n v="0"/>
    <n v="0"/>
    <n v="9980"/>
    <n v="104509.81"/>
    <n v="362.05"/>
    <n v="0"/>
  </r>
  <r>
    <x v="9"/>
    <s v="10 Kg Container"/>
    <s v="GROW PACK"/>
    <s v="Trading"/>
    <s v="Pcs."/>
    <m/>
    <n v="0"/>
    <n v="-52"/>
    <n v="0"/>
    <n v="-2328.0300000000002"/>
    <n v="0"/>
    <n v="0"/>
    <n v="0"/>
    <n v="0"/>
    <n v="0"/>
    <n v="0"/>
    <n v="0"/>
    <n v="0"/>
    <n v="0"/>
    <n v="0"/>
    <n v="0"/>
    <n v="0"/>
    <n v="0"/>
    <n v="0"/>
    <n v="0"/>
    <n v="0"/>
    <n v="-52"/>
    <n v="-2328.0300000000002"/>
    <n v="0"/>
    <n v="0"/>
  </r>
  <r>
    <x v="9"/>
    <s v="10 Ltr Bkt Only Handle (baby Blue)"/>
    <s v="Component"/>
    <s v="Trading"/>
    <s v="Pcs."/>
    <m/>
    <n v="0"/>
    <n v="99"/>
    <n v="23.52"/>
    <n v="5641.43"/>
    <n v="0"/>
    <n v="0"/>
    <n v="0"/>
    <n v="0"/>
    <n v="0"/>
    <n v="0"/>
    <n v="525"/>
    <n v="88.599000000000018"/>
    <n v="613.59900000000005"/>
    <n v="2152.5"/>
    <n v="0"/>
    <n v="0"/>
    <n v="0"/>
    <n v="0"/>
    <n v="0"/>
    <n v="0"/>
    <n v="-426"/>
    <n v="3488.93"/>
    <n v="23.52"/>
    <n v="0"/>
  </r>
  <r>
    <x v="9"/>
    <s v="10 Ltr Bkt Only Handle (D.Blue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9"/>
    <s v="10 Ltr Bkt Only Handle (M.white)"/>
    <s v="Component"/>
    <s v="Trading"/>
    <s v="Pcs."/>
    <m/>
    <n v="0"/>
    <n v="593"/>
    <n v="33.64"/>
    <n v="5056.49"/>
    <n v="0"/>
    <n v="0"/>
    <n v="0"/>
    <n v="0"/>
    <n v="0"/>
    <n v="0"/>
    <n v="367"/>
    <n v="61.934920000000005"/>
    <n v="428.93492000000003"/>
    <n v="3097.48"/>
    <n v="0"/>
    <n v="0"/>
    <n v="0"/>
    <n v="0"/>
    <n v="0"/>
    <n v="0"/>
    <n v="226"/>
    <n v="1960.08"/>
    <n v="33.64"/>
    <n v="0"/>
  </r>
  <r>
    <x v="9"/>
    <s v="10 Ltr Bkt Only Handle (orange)"/>
    <s v="Component"/>
    <s v="Trading"/>
    <s v="Pcs."/>
    <m/>
    <n v="0"/>
    <n v="637"/>
    <n v="0"/>
    <n v="5403.39"/>
    <n v="0"/>
    <n v="0"/>
    <n v="0"/>
    <n v="0"/>
    <n v="0"/>
    <n v="0"/>
    <n v="528"/>
    <n v="89.105280000000008"/>
    <n v="617.10527999999999"/>
    <n v="4477.4399999999996"/>
    <n v="0"/>
    <n v="0"/>
    <n v="0"/>
    <n v="0"/>
    <n v="0"/>
    <n v="0"/>
    <n v="109"/>
    <n v="927.89"/>
    <n v="0"/>
    <n v="0"/>
  </r>
  <r>
    <x v="9"/>
    <s v="10 Ltr Bkt Only Handle (silver)"/>
    <s v="Component"/>
    <s v="Trading"/>
    <s v="Pcs."/>
    <m/>
    <n v="0"/>
    <n v="719"/>
    <n v="28.35"/>
    <n v="7518.95"/>
    <n v="0"/>
    <n v="0"/>
    <n v="0"/>
    <n v="0"/>
    <n v="0"/>
    <n v="0"/>
    <n v="430"/>
    <n v="72.566800000000001"/>
    <n v="502.5668"/>
    <n v="4527.8999999999996"/>
    <n v="0"/>
    <n v="0"/>
    <n v="0"/>
    <n v="0"/>
    <n v="0"/>
    <n v="0"/>
    <n v="289"/>
    <n v="2990.14"/>
    <n v="28.35"/>
    <n v="0"/>
  </r>
  <r>
    <x v="9"/>
    <s v="10 Ltr Bkt Only Handle( Pink)"/>
    <s v="Component"/>
    <s v="Trading"/>
    <s v="Pcs."/>
    <m/>
    <n v="0"/>
    <n v="1004"/>
    <n v="0"/>
    <n v="8638.59"/>
    <n v="0"/>
    <n v="0"/>
    <n v="0"/>
    <n v="0"/>
    <n v="0"/>
    <n v="0"/>
    <n v="590"/>
    <n v="99.568399999999997"/>
    <n v="689.5684"/>
    <n v="5009.1000000000004"/>
    <n v="0"/>
    <n v="0"/>
    <n v="0"/>
    <n v="0"/>
    <n v="0"/>
    <n v="0"/>
    <n v="414"/>
    <n v="3627.5"/>
    <n v="0"/>
    <n v="0"/>
  </r>
  <r>
    <x v="9"/>
    <s v="10 Ltr Bkt Only Handle(M.baize)"/>
    <s v="Component"/>
    <s v="Trading"/>
    <s v="Pcs."/>
    <m/>
    <n v="0"/>
    <n v="716"/>
    <n v="26.59"/>
    <n v="6078.73"/>
    <n v="0"/>
    <n v="0"/>
    <n v="0"/>
    <n v="0"/>
    <n v="0"/>
    <n v="0"/>
    <n v="403"/>
    <n v="68.010280000000009"/>
    <n v="471.01028000000002"/>
    <n v="3429.53"/>
    <n v="0"/>
    <n v="0"/>
    <n v="0"/>
    <n v="0"/>
    <n v="0"/>
    <n v="0"/>
    <n v="313"/>
    <n v="2647.67"/>
    <n v="26.59"/>
    <n v="0"/>
  </r>
  <r>
    <x v="9"/>
    <s v="10 Ltr Outer Swing Lid (blue)"/>
    <s v="Component"/>
    <s v="Trading"/>
    <s v="Pcs."/>
    <m/>
    <n v="0"/>
    <n v="200"/>
    <n v="0"/>
    <n v="2574.4299999999998"/>
    <n v="0"/>
    <n v="0"/>
    <n v="0"/>
    <n v="0"/>
    <n v="0"/>
    <n v="0"/>
    <n v="0"/>
    <n v="0"/>
    <n v="0"/>
    <n v="0"/>
    <n v="0"/>
    <n v="0"/>
    <n v="0"/>
    <n v="0"/>
    <n v="0"/>
    <n v="0"/>
    <n v="200"/>
    <n v="2574.4299999999998"/>
    <n v="0"/>
    <n v="0"/>
  </r>
  <r>
    <x v="9"/>
    <s v="10 Ltr Swing Lid Outer ( Pink)"/>
    <s v="Component"/>
    <s v="Trading"/>
    <s v="Pcs."/>
    <m/>
    <n v="0"/>
    <n v="-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5"/>
    <n v="0"/>
    <n v="0"/>
    <n v="0"/>
  </r>
  <r>
    <x v="9"/>
    <s v="10/13 swing Ineer Lid (Black)"/>
    <s v="Component"/>
    <s v="Trading"/>
    <s v="Pcs."/>
    <m/>
    <n v="0"/>
    <n v="-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5"/>
    <n v="0"/>
    <n v="0"/>
    <n v="0"/>
  </r>
  <r>
    <x v="9"/>
    <s v="1001 Classic Tray No.1 (blue)"/>
    <s v="TRAY"/>
    <s v="Finished Good"/>
    <s v="Pcs."/>
    <n v="129"/>
    <n v="141"/>
    <n v="-17"/>
    <n v="140.69"/>
    <n v="-445.61"/>
    <n v="0"/>
    <n v="0"/>
    <n v="0"/>
    <n v="0"/>
    <n v="0"/>
    <n v="-65.5"/>
    <n v="0"/>
    <n v="0"/>
    <n v="0"/>
    <n v="0"/>
    <n v="-2.3969999999999998"/>
    <n v="0"/>
    <n v="0"/>
    <n v="40"/>
    <n v="40"/>
    <n v="0"/>
    <n v="-17"/>
    <n v="-445.61"/>
    <n v="180.69"/>
    <n v="0"/>
  </r>
  <r>
    <x v="9"/>
    <s v="1001 Classic Tray No.1 (brown)"/>
    <s v="TRAY"/>
    <s v="Finished Good"/>
    <s v="Pcs."/>
    <n v="129"/>
    <n v="141"/>
    <n v="473"/>
    <n v="77.010000000000005"/>
    <n v="13300.76"/>
    <n v="0"/>
    <n v="0"/>
    <n v="0"/>
    <n v="0"/>
    <n v="0"/>
    <n v="0"/>
    <n v="0"/>
    <n v="0"/>
    <n v="0"/>
    <n v="0"/>
    <n v="66.692999999999998"/>
    <n v="0"/>
    <n v="0"/>
    <n v="0"/>
    <n v="0"/>
    <n v="0"/>
    <n v="473"/>
    <n v="13300.76"/>
    <n v="77.010000000000005"/>
    <n v="0"/>
  </r>
  <r>
    <x v="9"/>
    <s v="1001 Classic Tray No.1 (M. B)"/>
    <s v="TRAY"/>
    <s v="Finished Good"/>
    <s v="Pcs."/>
    <n v="129"/>
    <n v="141"/>
    <n v="730"/>
    <n v="92.26"/>
    <n v="21082.400000000001"/>
    <n v="0"/>
    <n v="0"/>
    <n v="0"/>
    <n v="0"/>
    <n v="50"/>
    <n v="1444"/>
    <n v="0"/>
    <n v="0"/>
    <n v="0"/>
    <n v="0"/>
    <n v="102.93"/>
    <n v="0"/>
    <n v="0"/>
    <n v="0"/>
    <n v="0"/>
    <n v="7.05"/>
    <n v="680"/>
    <n v="19638.400000000001"/>
    <n v="85.210000000000008"/>
    <n v="0"/>
  </r>
  <r>
    <x v="9"/>
    <s v="1001 Classic Tray No.1 (Red)"/>
    <s v="TRAY"/>
    <s v="Finished Good"/>
    <s v="Pcs."/>
    <n v="129"/>
    <n v="141"/>
    <n v="494"/>
    <n v="101.24"/>
    <n v="11124.88"/>
    <n v="0"/>
    <n v="0"/>
    <n v="0"/>
    <n v="0"/>
    <n v="125"/>
    <n v="3494.16"/>
    <n v="0"/>
    <n v="0"/>
    <n v="0"/>
    <n v="0"/>
    <n v="69.653999999999996"/>
    <n v="0"/>
    <n v="0"/>
    <n v="0"/>
    <n v="0"/>
    <n v="17.625"/>
    <n v="369"/>
    <n v="8309.8799999999992"/>
    <n v="83.614999999999995"/>
    <n v="0"/>
  </r>
  <r>
    <x v="9"/>
    <s v="1002 Classic Tray No.2 (blue)"/>
    <s v="TRAY"/>
    <s v="Finished Good"/>
    <s v="Pcs."/>
    <n v="180"/>
    <n v="196"/>
    <n v="62"/>
    <n v="397.92"/>
    <n v="861.8"/>
    <n v="0"/>
    <n v="0"/>
    <n v="0"/>
    <n v="0"/>
    <n v="0"/>
    <n v="-91"/>
    <n v="0"/>
    <n v="0"/>
    <n v="0"/>
    <n v="0"/>
    <n v="12.151999999999999"/>
    <n v="0"/>
    <n v="0"/>
    <n v="100"/>
    <n v="100"/>
    <n v="0"/>
    <n v="62"/>
    <n v="861.8"/>
    <n v="497.92"/>
    <n v="0"/>
  </r>
  <r>
    <x v="9"/>
    <s v="1002 Classic Tray No.2 (M.B)"/>
    <s v="TRAY"/>
    <s v="Finished Good"/>
    <s v="Pcs."/>
    <n v="180"/>
    <n v="196"/>
    <n v="444"/>
    <n v="177.61"/>
    <n v="9612.6"/>
    <n v="0"/>
    <n v="0"/>
    <n v="0"/>
    <n v="0"/>
    <n v="125"/>
    <n v="4584.5"/>
    <n v="0"/>
    <n v="0"/>
    <n v="0"/>
    <n v="0"/>
    <n v="87.024000000000001"/>
    <n v="0"/>
    <n v="0"/>
    <n v="0"/>
    <n v="0"/>
    <n v="24.5"/>
    <n v="319"/>
    <n v="6906.35"/>
    <n v="153.11000000000001"/>
    <n v="0"/>
  </r>
  <r>
    <x v="9"/>
    <s v="1002 Classic Tray No.2(brown)"/>
    <s v="TRAY"/>
    <s v="Finished Good"/>
    <s v="Pcs."/>
    <n v="180"/>
    <n v="196"/>
    <n v="763"/>
    <n v="154.68"/>
    <n v="11010.09"/>
    <n v="0"/>
    <n v="0"/>
    <n v="0"/>
    <n v="0"/>
    <n v="74"/>
    <n v="2691.38"/>
    <n v="0"/>
    <n v="0"/>
    <n v="0"/>
    <n v="0"/>
    <n v="149.548"/>
    <n v="0"/>
    <n v="0"/>
    <n v="0"/>
    <n v="0"/>
    <n v="14.504"/>
    <n v="689"/>
    <n v="9942.27"/>
    <n v="140.17600000000002"/>
    <n v="0"/>
  </r>
  <r>
    <x v="9"/>
    <s v="1002 Classic Tray No.2(red)"/>
    <s v="TRAY"/>
    <s v="Finished Good"/>
    <s v="Pcs."/>
    <n v="180"/>
    <n v="196"/>
    <n v="95"/>
    <n v="164.54"/>
    <n v="1319.55"/>
    <n v="0"/>
    <n v="0"/>
    <n v="0"/>
    <n v="0"/>
    <n v="49"/>
    <n v="1711.64"/>
    <n v="0"/>
    <n v="0"/>
    <n v="0"/>
    <n v="0"/>
    <n v="18.62"/>
    <n v="0"/>
    <n v="0"/>
    <n v="60"/>
    <n v="60"/>
    <n v="9.6039999999999992"/>
    <n v="46"/>
    <n v="638.94000000000005"/>
    <n v="214.93599999999998"/>
    <n v="0"/>
  </r>
  <r>
    <x v="9"/>
    <s v="1002 SCRAPE"/>
    <s v="TRAY"/>
    <s v="Trading"/>
    <s v="Pcs."/>
    <m/>
    <n v="0"/>
    <n v="16"/>
    <n v="0.72"/>
    <n v="461.92"/>
    <n v="0"/>
    <n v="0"/>
    <n v="0"/>
    <n v="0"/>
    <n v="0"/>
    <n v="0"/>
    <n v="0"/>
    <n v="0"/>
    <n v="0"/>
    <n v="0"/>
    <n v="0"/>
    <n v="0"/>
    <n v="0"/>
    <n v="0"/>
    <n v="0"/>
    <n v="0"/>
    <n v="16"/>
    <n v="461.92"/>
    <n v="0.72"/>
    <n v="0"/>
  </r>
  <r>
    <x v="9"/>
    <s v="1003 Classic Tray No.3 (Blue)"/>
    <s v="TRAY"/>
    <s v="Finished Good"/>
    <s v="Pcs."/>
    <n v="240"/>
    <n v="262"/>
    <n v="24"/>
    <n v="460.03"/>
    <n v="546.48"/>
    <n v="0"/>
    <n v="0"/>
    <n v="655"/>
    <n v="16276.75"/>
    <n v="325"/>
    <n v="14755.5"/>
    <n v="0"/>
    <n v="0"/>
    <n v="0"/>
    <n v="0"/>
    <n v="6.2880000000000003"/>
    <n v="157.19999999999999"/>
    <n v="26.392308"/>
    <n v="70"/>
    <n v="253.592308"/>
    <n v="85.15"/>
    <n v="354"/>
    <n v="8796.9"/>
    <n v="628.472308"/>
    <n v="0"/>
  </r>
  <r>
    <x v="9"/>
    <s v="1003 Classic Tray No.3 (brown)"/>
    <s v="TRAY"/>
    <s v="Finished Good"/>
    <s v="Pcs."/>
    <n v="240"/>
    <n v="262"/>
    <n v="308"/>
    <n v="129.22999999999999"/>
    <n v="7653.8"/>
    <n v="0"/>
    <n v="0"/>
    <n v="430"/>
    <n v="10212.5"/>
    <n v="100"/>
    <n v="4656.5"/>
    <n v="0"/>
    <n v="0"/>
    <n v="0"/>
    <n v="0"/>
    <n v="80.695999999999998"/>
    <n v="103.2"/>
    <n v="17.326248000000003"/>
    <n v="0"/>
    <n v="120.52624800000001"/>
    <n v="26.2"/>
    <n v="638"/>
    <n v="15415.68"/>
    <n v="223.55624800000001"/>
    <n v="0"/>
  </r>
  <r>
    <x v="9"/>
    <s v="1003 Classic Tray No.3 (M.B)"/>
    <s v="TRAY"/>
    <s v="Finished Good"/>
    <s v="Pcs."/>
    <n v="240"/>
    <n v="262"/>
    <n v="164"/>
    <n v="170.34"/>
    <n v="3230.8"/>
    <n v="0"/>
    <n v="0"/>
    <n v="642"/>
    <n v="18303.419999999998"/>
    <n v="200"/>
    <n v="9334.5"/>
    <n v="0"/>
    <n v="0"/>
    <n v="0"/>
    <n v="0"/>
    <n v="42.968000000000004"/>
    <n v="154.08000000000001"/>
    <n v="25.868491200000005"/>
    <n v="0"/>
    <n v="179.94849120000001"/>
    <n v="52.4"/>
    <n v="606"/>
    <n v="17163.12"/>
    <n v="297.88849120000003"/>
    <n v="0"/>
  </r>
  <r>
    <x v="9"/>
    <s v="1003 Classic Tray No.3 (red)"/>
    <s v="TRAY"/>
    <s v="Finished Good"/>
    <s v="Pcs."/>
    <n v="240"/>
    <n v="262"/>
    <n v="-54"/>
    <n v="395.49"/>
    <n v="-1571.52"/>
    <n v="0"/>
    <n v="0"/>
    <n v="505"/>
    <n v="12210.9"/>
    <n v="125"/>
    <n v="5548.34"/>
    <n v="0"/>
    <n v="0"/>
    <n v="0"/>
    <n v="0"/>
    <n v="-14.148"/>
    <n v="121.2"/>
    <n v="20.348268000000004"/>
    <n v="0"/>
    <n v="141.54826800000001"/>
    <n v="32.75"/>
    <n v="326"/>
    <n v="7882.68"/>
    <n v="504.28826800000002"/>
    <n v="0"/>
  </r>
  <r>
    <x v="9"/>
    <s v="1004 Classic Tray No.4 (Blue)"/>
    <s v="TRAY"/>
    <s v="Finished Good"/>
    <s v="Pcs."/>
    <n v="365"/>
    <n v="398"/>
    <n v="648"/>
    <n v="1204.8"/>
    <n v="18902.16"/>
    <n v="0"/>
    <n v="0"/>
    <n v="0"/>
    <n v="0"/>
    <n v="400"/>
    <n v="28656.5"/>
    <n v="0"/>
    <n v="0"/>
    <n v="0"/>
    <n v="0"/>
    <n v="257.904"/>
    <n v="0"/>
    <n v="0"/>
    <n v="240"/>
    <n v="240"/>
    <n v="159.19999999999999"/>
    <n v="248"/>
    <n v="7234.16"/>
    <n v="1285.5999999999999"/>
    <n v="0"/>
  </r>
  <r>
    <x v="9"/>
    <s v="1004 Classic Tray No.4 (Brown)"/>
    <s v="TRAY"/>
    <s v="Finished Good"/>
    <s v="Pcs."/>
    <n v="365"/>
    <n v="398"/>
    <n v="133"/>
    <n v="719.82"/>
    <n v="5633.88"/>
    <n v="0"/>
    <n v="0"/>
    <n v="0"/>
    <n v="0"/>
    <n v="25"/>
    <n v="1788"/>
    <n v="0"/>
    <n v="0"/>
    <n v="0"/>
    <n v="0"/>
    <n v="52.933999999999997"/>
    <n v="0"/>
    <n v="0"/>
    <n v="210"/>
    <n v="210"/>
    <n v="9.9499999999999993"/>
    <n v="108"/>
    <n v="4574.88"/>
    <n v="919.87"/>
    <n v="0"/>
  </r>
  <r>
    <x v="9"/>
    <s v="1004 Classic Tray No.4 (M.B)"/>
    <s v="TRAY"/>
    <s v="Finished Good"/>
    <s v="Pcs."/>
    <n v="365"/>
    <n v="398"/>
    <n v="211"/>
    <n v="559.77"/>
    <n v="6093.68"/>
    <n v="0"/>
    <n v="0"/>
    <n v="0"/>
    <n v="0"/>
    <n v="50"/>
    <n v="3487.75"/>
    <n v="0"/>
    <n v="0"/>
    <n v="0"/>
    <n v="0"/>
    <n v="83.977999999999994"/>
    <n v="0"/>
    <n v="0"/>
    <n v="90"/>
    <n v="90"/>
    <n v="19.899999999999999"/>
    <n v="161"/>
    <n v="4649.68"/>
    <n v="629.87"/>
    <n v="0"/>
  </r>
  <r>
    <x v="9"/>
    <s v="1004 Classic Tray No.4 (Red)"/>
    <s v="TRAY"/>
    <s v="Finished Good"/>
    <s v="Pcs."/>
    <n v="365"/>
    <n v="398"/>
    <n v="283"/>
    <n v="737.96"/>
    <n v="8133.42"/>
    <n v="0"/>
    <n v="0"/>
    <n v="0"/>
    <n v="0"/>
    <n v="99"/>
    <n v="7010.23"/>
    <n v="0"/>
    <n v="0"/>
    <n v="0"/>
    <n v="0"/>
    <n v="112.634"/>
    <n v="0"/>
    <n v="0"/>
    <n v="100"/>
    <n v="100"/>
    <n v="39.402000000000001"/>
    <n v="184"/>
    <n v="5288.16"/>
    <n v="798.55799999999999"/>
    <n v="0"/>
  </r>
  <r>
    <x v="9"/>
    <s v="1004 Classic Tray No.4 (Yellow)"/>
    <s v="TRAY"/>
    <s v="Finished Good"/>
    <s v="Pcs."/>
    <n v="365"/>
    <n v="398"/>
    <n v="53"/>
    <n v="42.39"/>
    <n v="1528.52"/>
    <n v="0"/>
    <n v="0"/>
    <n v="0"/>
    <n v="0"/>
    <n v="0"/>
    <n v="0"/>
    <n v="0"/>
    <n v="0"/>
    <n v="0"/>
    <n v="0"/>
    <n v="21.094000000000001"/>
    <n v="0"/>
    <n v="0"/>
    <n v="0"/>
    <n v="0"/>
    <n v="0"/>
    <n v="53"/>
    <n v="1528.52"/>
    <n v="42.39"/>
    <n v="0"/>
  </r>
  <r>
    <x v="9"/>
    <s v="1005 Classic Tray No.5 (Blue)"/>
    <s v="TRAY"/>
    <s v="Finished Good"/>
    <s v="Pcs."/>
    <n v="448"/>
    <n v="488"/>
    <n v="92"/>
    <n v="970.51"/>
    <n v="8728.9599999999991"/>
    <n v="0"/>
    <n v="0"/>
    <n v="700"/>
    <n v="31311.82"/>
    <n v="173"/>
    <n v="15137.24"/>
    <n v="0"/>
    <n v="0"/>
    <n v="0"/>
    <n v="0"/>
    <n v="44.896000000000001"/>
    <n v="313.60000000000002"/>
    <n v="52.650304000000006"/>
    <n v="0"/>
    <n v="366.25030400000003"/>
    <n v="84.424000000000007"/>
    <n v="619"/>
    <n v="31294.5"/>
    <n v="1252.3363039999999"/>
    <n v="0"/>
  </r>
  <r>
    <x v="9"/>
    <s v="1005 Classic Tray No.5 (Brown)"/>
    <s v="TRAY"/>
    <s v="Finished Good"/>
    <s v="Pcs."/>
    <n v="448"/>
    <n v="488"/>
    <n v="620"/>
    <n v="809.75"/>
    <n v="38173.46"/>
    <n v="0"/>
    <n v="0"/>
    <n v="0"/>
    <n v="0"/>
    <n v="50"/>
    <n v="3959.66"/>
    <n v="0"/>
    <n v="0"/>
    <n v="0"/>
    <n v="0"/>
    <n v="302.56"/>
    <n v="0"/>
    <n v="0"/>
    <n v="20"/>
    <n v="20"/>
    <n v="24.4"/>
    <n v="570"/>
    <n v="35094.959999999999"/>
    <n v="805.35"/>
    <n v="0"/>
  </r>
  <r>
    <x v="9"/>
    <s v="1005 Classic Tray No.5 (M.B)"/>
    <s v="TRAY"/>
    <s v="Finished Good"/>
    <s v="Pcs."/>
    <n v="448"/>
    <n v="488"/>
    <n v="623"/>
    <n v="461.39"/>
    <n v="34182.080000000002"/>
    <n v="0"/>
    <n v="0"/>
    <n v="0"/>
    <n v="0"/>
    <n v="75"/>
    <n v="6202.25"/>
    <n v="0"/>
    <n v="0"/>
    <n v="0"/>
    <n v="0"/>
    <n v="304.024"/>
    <n v="0"/>
    <n v="0"/>
    <n v="0"/>
    <n v="0"/>
    <n v="36.6"/>
    <n v="548"/>
    <n v="30067.07"/>
    <n v="424.78999999999996"/>
    <n v="0"/>
  </r>
  <r>
    <x v="9"/>
    <s v="1005 Classic Tray No.5 (Red)"/>
    <s v="TRAY"/>
    <s v="Finished Good"/>
    <s v="Pcs."/>
    <n v="448"/>
    <n v="488"/>
    <n v="330"/>
    <n v="535.6"/>
    <n v="16321.24"/>
    <n v="0"/>
    <n v="0"/>
    <n v="200"/>
    <n v="8766.61"/>
    <n v="49"/>
    <n v="3786.12"/>
    <n v="0"/>
    <n v="0"/>
    <n v="0"/>
    <n v="0"/>
    <n v="161.04"/>
    <n v="89.6"/>
    <n v="15.042944"/>
    <n v="0"/>
    <n v="104.642944"/>
    <n v="23.911999999999999"/>
    <n v="481"/>
    <n v="22768.41"/>
    <n v="616.33094400000004"/>
    <n v="0"/>
  </r>
  <r>
    <x v="9"/>
    <s v="1007 PLANTER ONLY TRAY (BL)"/>
    <s v="PLANTER"/>
    <s v="Finished Good"/>
    <s v="Pcs."/>
    <n v="20"/>
    <n v="22"/>
    <n v="46"/>
    <n v="8.34"/>
    <n v="192.37"/>
    <n v="0"/>
    <n v="0"/>
    <n v="0"/>
    <n v="0"/>
    <n v="0"/>
    <n v="0"/>
    <n v="0"/>
    <n v="0"/>
    <n v="0"/>
    <n v="0"/>
    <n v="1.012"/>
    <n v="0"/>
    <n v="0"/>
    <n v="0"/>
    <n v="0"/>
    <n v="0"/>
    <n v="46"/>
    <n v="192.37"/>
    <n v="8.34"/>
    <n v="0"/>
  </r>
  <r>
    <x v="9"/>
    <s v="1007 PLANTER ONLY TRAY (BR)"/>
    <s v="PLANTER"/>
    <s v="Finished Good"/>
    <s v="Pcs."/>
    <n v="20"/>
    <n v="22"/>
    <n v="220"/>
    <n v="12.3"/>
    <n v="706.2"/>
    <n v="0"/>
    <n v="0"/>
    <n v="0"/>
    <n v="0"/>
    <n v="0"/>
    <n v="0"/>
    <n v="0"/>
    <n v="0"/>
    <n v="0"/>
    <n v="0"/>
    <n v="4.84"/>
    <n v="0"/>
    <n v="0"/>
    <n v="0"/>
    <n v="0"/>
    <n v="0"/>
    <n v="220"/>
    <n v="706.2"/>
    <n v="12.3"/>
    <n v="0"/>
  </r>
  <r>
    <x v="9"/>
    <s v="1007 PLANTER ONLY TRAY (MB)"/>
    <s v="TRAY"/>
    <s v="Finished Good"/>
    <s v="Pcs."/>
    <n v="20"/>
    <n v="22"/>
    <n v="435"/>
    <n v="21.08"/>
    <n v="1770.84"/>
    <n v="0"/>
    <n v="0"/>
    <n v="0"/>
    <n v="0"/>
    <n v="12"/>
    <n v="75.72"/>
    <n v="0"/>
    <n v="0"/>
    <n v="0"/>
    <n v="0"/>
    <n v="9.57"/>
    <n v="0"/>
    <n v="0"/>
    <n v="0"/>
    <n v="0"/>
    <n v="0.26400000000000001"/>
    <n v="423"/>
    <n v="1695.12"/>
    <n v="20.815999999999999"/>
    <n v="0"/>
  </r>
  <r>
    <x v="9"/>
    <s v="1007 PLANTER ONLY TRAY (MW)"/>
    <s v="TRAY"/>
    <s v="Finished Good"/>
    <s v="Pcs."/>
    <n v="20"/>
    <n v="22"/>
    <n v="476"/>
    <n v="22.33"/>
    <n v="3074.87"/>
    <n v="0"/>
    <n v="0"/>
    <n v="0"/>
    <n v="0"/>
    <n v="0"/>
    <n v="0"/>
    <n v="0"/>
    <n v="0"/>
    <n v="0"/>
    <n v="0"/>
    <n v="10.472"/>
    <n v="0"/>
    <n v="0"/>
    <n v="0"/>
    <n v="0"/>
    <n v="0"/>
    <n v="476"/>
    <n v="3074.87"/>
    <n v="22.33"/>
    <n v="0"/>
  </r>
  <r>
    <x v="9"/>
    <s v="1007 PLANTER ONLY TRAY (R)"/>
    <s v="TRAY"/>
    <s v="Finished Good"/>
    <s v="Pcs."/>
    <n v="20"/>
    <n v="22"/>
    <n v="135"/>
    <n v="10.66"/>
    <n v="480.84"/>
    <n v="0"/>
    <n v="0"/>
    <n v="0"/>
    <n v="0"/>
    <n v="0"/>
    <n v="-1.52"/>
    <n v="0"/>
    <n v="0"/>
    <n v="0"/>
    <n v="0"/>
    <n v="2.97"/>
    <n v="0"/>
    <n v="0"/>
    <n v="0"/>
    <n v="0"/>
    <n v="0"/>
    <n v="135"/>
    <n v="476.64"/>
    <n v="10.66"/>
    <n v="0"/>
  </r>
  <r>
    <x v="9"/>
    <s v="1007 PLANTER ONLY TRAY (W)"/>
    <s v="TRAY"/>
    <s v="Finished Good"/>
    <s v="Pcs."/>
    <n v="20"/>
    <n v="22"/>
    <n v="350"/>
    <n v="19.510000000000002"/>
    <n v="1316.11"/>
    <n v="0"/>
    <n v="0"/>
    <n v="0"/>
    <n v="0"/>
    <n v="12"/>
    <n v="75.72"/>
    <n v="0"/>
    <n v="0"/>
    <n v="0"/>
    <n v="0"/>
    <n v="7.7"/>
    <n v="0"/>
    <n v="0"/>
    <n v="0"/>
    <n v="0"/>
    <n v="0.26400000000000001"/>
    <n v="338"/>
    <n v="1240.3900000000001"/>
    <n v="19.246000000000002"/>
    <n v="0"/>
  </r>
  <r>
    <x v="9"/>
    <s v="1007 PLANTER ONLY TRAY (Y)"/>
    <s v="TRAY"/>
    <s v="Finished Good"/>
    <s v="Pcs."/>
    <n v="20"/>
    <n v="22"/>
    <n v="339"/>
    <n v="18.13"/>
    <n v="1388.92"/>
    <n v="0"/>
    <n v="0"/>
    <n v="0"/>
    <n v="0"/>
    <n v="12"/>
    <n v="75.72"/>
    <n v="0"/>
    <n v="0"/>
    <n v="0"/>
    <n v="0"/>
    <n v="7.4580000000000002"/>
    <n v="0"/>
    <n v="0"/>
    <n v="0"/>
    <n v="0"/>
    <n v="0.26400000000000001"/>
    <n v="327"/>
    <n v="1313.2"/>
    <n v="17.866"/>
    <n v="0"/>
  </r>
  <r>
    <x v="9"/>
    <s v="1009 PlanterOnlyTrayNo.09 (MIX)"/>
    <s v="PLANTER"/>
    <s v="Finished Good"/>
    <s v="Pcs."/>
    <n v="35"/>
    <n v="38"/>
    <n v="-144"/>
    <n v="4.53"/>
    <n v="-1382.4"/>
    <n v="0"/>
    <n v="0"/>
    <n v="0"/>
    <n v="0"/>
    <n v="60"/>
    <n v="602.4"/>
    <n v="0"/>
    <n v="0"/>
    <n v="0"/>
    <n v="0"/>
    <n v="-5.4720000000000004"/>
    <n v="0"/>
    <n v="0"/>
    <n v="10"/>
    <n v="10"/>
    <n v="2.2799999999999998"/>
    <n v="-204"/>
    <n v="-1984.8"/>
    <n v="12.250000000000002"/>
    <n v="0"/>
  </r>
  <r>
    <x v="9"/>
    <s v="1009 PlanterOnlyTrayNo.09 (W)"/>
    <s v="PLANTER"/>
    <s v="Finished Good"/>
    <s v="Pcs."/>
    <n v="35"/>
    <n v="38"/>
    <n v="1165"/>
    <n v="54.14"/>
    <n v="16399.810000000001"/>
    <n v="0"/>
    <n v="0"/>
    <n v="0"/>
    <n v="0"/>
    <n v="0"/>
    <n v="0"/>
    <n v="0"/>
    <n v="0"/>
    <n v="0"/>
    <n v="0"/>
    <n v="44.27"/>
    <n v="0"/>
    <n v="0"/>
    <n v="0"/>
    <n v="0"/>
    <n v="0"/>
    <n v="1165"/>
    <n v="16399.810000000001"/>
    <n v="54.14"/>
    <n v="0"/>
  </r>
  <r>
    <x v="9"/>
    <s v="1009 PlanterOnlyTrayNo.09(BL)"/>
    <s v="PLANTER"/>
    <s v="Finished Good"/>
    <s v="Pcs."/>
    <n v="35"/>
    <n v="38"/>
    <n v="475"/>
    <n v="23.37"/>
    <n v="6637.33"/>
    <n v="0"/>
    <n v="0"/>
    <n v="0"/>
    <n v="0"/>
    <n v="0"/>
    <n v="0"/>
    <n v="0"/>
    <n v="0"/>
    <n v="0"/>
    <n v="0"/>
    <n v="18.05"/>
    <n v="0"/>
    <n v="0"/>
    <n v="0"/>
    <n v="0"/>
    <n v="0"/>
    <n v="475"/>
    <n v="6637.33"/>
    <n v="23.37"/>
    <n v="0"/>
  </r>
  <r>
    <x v="9"/>
    <s v="1009 PlanterOnlyTrayNo.09(BR)"/>
    <s v="PLANTER"/>
    <s v="Finished Good"/>
    <s v="Pcs."/>
    <n v="35"/>
    <n v="38"/>
    <n v="1536"/>
    <n v="70.44"/>
    <n v="21331.65"/>
    <n v="0"/>
    <n v="0"/>
    <n v="0"/>
    <n v="0"/>
    <n v="0"/>
    <n v="0"/>
    <n v="0"/>
    <n v="0"/>
    <n v="0"/>
    <n v="0"/>
    <n v="58.368000000000002"/>
    <n v="0"/>
    <n v="0"/>
    <n v="0"/>
    <n v="0"/>
    <n v="0"/>
    <n v="1536"/>
    <n v="21331.65"/>
    <n v="70.44"/>
    <n v="0"/>
  </r>
  <r>
    <x v="9"/>
    <s v="1009 PlanterOnlyTrayNo.09(MB)"/>
    <s v="PLANTER"/>
    <s v="Finished Good"/>
    <s v="Pcs."/>
    <n v="35"/>
    <n v="38"/>
    <n v="697"/>
    <n v="32.78"/>
    <n v="9948.9500000000007"/>
    <n v="0"/>
    <n v="0"/>
    <n v="0"/>
    <n v="0"/>
    <n v="0"/>
    <n v="0"/>
    <n v="0"/>
    <n v="0"/>
    <n v="0"/>
    <n v="0"/>
    <n v="26.486000000000001"/>
    <n v="0"/>
    <n v="0"/>
    <n v="0"/>
    <n v="0"/>
    <n v="0"/>
    <n v="697"/>
    <n v="9948.9500000000007"/>
    <n v="32.78"/>
    <n v="0"/>
  </r>
  <r>
    <x v="9"/>
    <s v="1009 PlanterOnlyTrayNo.09(MW)"/>
    <s v="PLANTER"/>
    <s v="Finished Good"/>
    <s v="Pcs."/>
    <n v="35"/>
    <n v="38"/>
    <n v="689"/>
    <n v="31.93"/>
    <n v="9780.48"/>
    <n v="0"/>
    <n v="0"/>
    <n v="0"/>
    <n v="0"/>
    <n v="0"/>
    <n v="0"/>
    <n v="0"/>
    <n v="0"/>
    <n v="0"/>
    <n v="0"/>
    <n v="26.181999999999999"/>
    <n v="0"/>
    <n v="0"/>
    <n v="0"/>
    <n v="0"/>
    <n v="0"/>
    <n v="689"/>
    <n v="9780.48"/>
    <n v="31.93"/>
    <n v="0"/>
  </r>
  <r>
    <x v="9"/>
    <s v="1009 PlanterOnlyTrayNo.09(R)"/>
    <s v="PLANTER"/>
    <s v="Finished Good"/>
    <s v="Pcs."/>
    <n v="35"/>
    <n v="38"/>
    <n v="550"/>
    <n v="25.97"/>
    <n v="7774.91"/>
    <n v="0"/>
    <n v="0"/>
    <n v="0"/>
    <n v="0"/>
    <n v="0"/>
    <n v="0"/>
    <n v="0"/>
    <n v="0"/>
    <n v="0"/>
    <n v="0"/>
    <n v="20.9"/>
    <n v="0"/>
    <n v="0"/>
    <n v="0"/>
    <n v="0"/>
    <n v="0"/>
    <n v="550"/>
    <n v="7774.91"/>
    <n v="25.97"/>
    <n v="0"/>
  </r>
  <r>
    <x v="9"/>
    <s v="1009 PlanterOnlyTrayNo.09(Y)"/>
    <s v="PLANTER"/>
    <s v="Finished Good"/>
    <s v="Pcs."/>
    <n v="35"/>
    <n v="38"/>
    <n v="458"/>
    <n v="21.83"/>
    <n v="6662.7"/>
    <n v="0"/>
    <n v="0"/>
    <n v="0"/>
    <n v="0"/>
    <n v="0"/>
    <n v="0"/>
    <n v="0"/>
    <n v="0"/>
    <n v="0"/>
    <n v="0"/>
    <n v="17.404"/>
    <n v="0"/>
    <n v="0"/>
    <n v="0"/>
    <n v="0"/>
    <n v="0"/>
    <n v="458"/>
    <n v="6662.7"/>
    <n v="21.83"/>
    <n v="0"/>
  </r>
  <r>
    <x v="9"/>
    <s v="101 MUG 600ML"/>
    <s v="Mug"/>
    <s v="Finished Good"/>
    <s v="Pcs."/>
    <n v="45"/>
    <n v="49"/>
    <n v="3697"/>
    <n v="266.66000000000003"/>
    <n v="22736.75"/>
    <n v="0"/>
    <n v="0"/>
    <n v="5810"/>
    <n v="36844.31"/>
    <n v="2897"/>
    <n v="40504.14"/>
    <n v="0"/>
    <n v="0"/>
    <n v="0"/>
    <n v="0"/>
    <n v="181.15299999999999"/>
    <n v="261.45"/>
    <n v="43.894840500000001"/>
    <n v="0"/>
    <n v="305.34484049999998"/>
    <n v="141.953"/>
    <n v="6610"/>
    <n v="41596.660000000003"/>
    <n v="430.05184050000003"/>
    <n v="0"/>
  </r>
  <r>
    <x v="9"/>
    <s v="1012.PlanterOnlyTrayNo.12(BL)"/>
    <s v="PLANTER"/>
    <s v="Finished Good"/>
    <s v="Pcs."/>
    <n v="60"/>
    <n v="65"/>
    <n v="207"/>
    <n v="12.43"/>
    <n v="1285.47"/>
    <n v="0"/>
    <n v="0"/>
    <n v="0"/>
    <n v="0"/>
    <n v="12"/>
    <n v="165.4"/>
    <n v="0"/>
    <n v="0"/>
    <n v="0"/>
    <n v="0"/>
    <n v="13.455"/>
    <n v="0"/>
    <n v="0"/>
    <n v="0"/>
    <n v="0"/>
    <n v="0.78"/>
    <n v="195"/>
    <n v="1210.95"/>
    <n v="11.65"/>
    <n v="0"/>
  </r>
  <r>
    <x v="9"/>
    <s v="1012.PlanterOnlyTrayNo.12(Br)"/>
    <s v="PLANTER"/>
    <s v="Finished Good"/>
    <s v="Pcs."/>
    <n v="60"/>
    <n v="65"/>
    <n v="595"/>
    <n v="24.9"/>
    <n v="4450.6000000000004"/>
    <n v="0"/>
    <n v="0"/>
    <n v="0"/>
    <n v="0"/>
    <n v="246"/>
    <n v="3570.08"/>
    <n v="0"/>
    <n v="0"/>
    <n v="0"/>
    <n v="0"/>
    <n v="38.674999999999997"/>
    <n v="0"/>
    <n v="0"/>
    <n v="0"/>
    <n v="0"/>
    <n v="15.99"/>
    <n v="349"/>
    <n v="2610.52"/>
    <n v="8.9099999999999984"/>
    <n v="0"/>
  </r>
  <r>
    <x v="9"/>
    <s v="1012.PlanterOnlyTrayNo.12(MB)"/>
    <s v="PLANTER"/>
    <s v="Finished Good"/>
    <s v="Pcs."/>
    <n v="60"/>
    <n v="65"/>
    <n v="297"/>
    <n v="10.91"/>
    <n v="2497.77"/>
    <n v="0"/>
    <n v="0"/>
    <n v="0"/>
    <n v="0"/>
    <n v="0"/>
    <n v="0"/>
    <n v="0"/>
    <n v="0"/>
    <n v="0"/>
    <n v="0"/>
    <n v="19.305"/>
    <n v="0"/>
    <n v="0"/>
    <n v="0"/>
    <n v="0"/>
    <n v="0"/>
    <n v="297"/>
    <n v="2497.77"/>
    <n v="10.91"/>
    <n v="0"/>
  </r>
  <r>
    <x v="9"/>
    <s v="1012.PlanterOnlyTrayNo.12(MIX)"/>
    <s v="PLANTER"/>
    <s v="Finished Good"/>
    <s v="Pcs."/>
    <n v="60"/>
    <n v="65"/>
    <n v="-200"/>
    <n v="7"/>
    <n v="-3040"/>
    <n v="0"/>
    <n v="0"/>
    <n v="0"/>
    <n v="0"/>
    <n v="0"/>
    <n v="0"/>
    <n v="0"/>
    <n v="0"/>
    <n v="0"/>
    <n v="0"/>
    <n v="-13"/>
    <n v="0"/>
    <n v="0"/>
    <n v="20"/>
    <n v="20"/>
    <n v="0"/>
    <n v="-200"/>
    <n v="-3040"/>
    <n v="27"/>
    <n v="0"/>
  </r>
  <r>
    <x v="9"/>
    <s v="1012.PlanterOnlyTrayNo.12(MW)"/>
    <s v="PLANTER"/>
    <s v="Finished Good"/>
    <s v="Pcs."/>
    <n v="60"/>
    <n v="65"/>
    <n v="304"/>
    <n v="14.5"/>
    <n v="2736"/>
    <n v="0"/>
    <n v="0"/>
    <n v="0"/>
    <n v="0"/>
    <n v="12"/>
    <n v="168.6"/>
    <n v="0"/>
    <n v="0"/>
    <n v="0"/>
    <n v="0"/>
    <n v="19.760000000000002"/>
    <n v="0"/>
    <n v="0"/>
    <n v="0"/>
    <n v="0"/>
    <n v="0.78"/>
    <n v="292"/>
    <n v="2628"/>
    <n v="13.72"/>
    <n v="0"/>
  </r>
  <r>
    <x v="9"/>
    <s v="1012.PlanterOnlyTrayNo.12(R)"/>
    <s v="PLANTER"/>
    <s v="Finished Good"/>
    <s v="Pcs."/>
    <n v="60"/>
    <n v="65"/>
    <n v="324"/>
    <n v="10.9"/>
    <n v="2779.92"/>
    <n v="0"/>
    <n v="0"/>
    <n v="0"/>
    <n v="0"/>
    <n v="12"/>
    <n v="168.6"/>
    <n v="0"/>
    <n v="0"/>
    <n v="0"/>
    <n v="0"/>
    <n v="21.06"/>
    <n v="0"/>
    <n v="0"/>
    <n v="0"/>
    <n v="0"/>
    <n v="0.78"/>
    <n v="312"/>
    <n v="2676.96"/>
    <n v="10.120000000000001"/>
    <n v="0"/>
  </r>
  <r>
    <x v="9"/>
    <s v="1012.PlanterOnlyTrayNo.12(W)"/>
    <s v="PLANTER"/>
    <s v="Finished Good"/>
    <s v="Pcs."/>
    <n v="60"/>
    <n v="65"/>
    <n v="254"/>
    <n v="8.67"/>
    <n v="2860.04"/>
    <n v="0"/>
    <n v="0"/>
    <n v="0"/>
    <n v="0"/>
    <n v="0"/>
    <n v="0"/>
    <n v="0"/>
    <n v="0"/>
    <n v="0"/>
    <n v="0"/>
    <n v="16.510000000000002"/>
    <n v="0"/>
    <n v="0"/>
    <n v="0"/>
    <n v="0"/>
    <n v="0"/>
    <n v="254"/>
    <n v="2860.04"/>
    <n v="8.67"/>
    <n v="0"/>
  </r>
  <r>
    <x v="9"/>
    <s v="1012.PlanterOnlyTrayNo.12(Y)"/>
    <s v="PLANTER"/>
    <s v="Finished Good"/>
    <s v="Pcs."/>
    <n v="60"/>
    <n v="65"/>
    <n v="610"/>
    <n v="23.93"/>
    <n v="4928.8"/>
    <n v="0"/>
    <n v="0"/>
    <n v="0"/>
    <n v="0"/>
    <n v="44"/>
    <n v="687.64"/>
    <n v="0"/>
    <n v="0"/>
    <n v="0"/>
    <n v="0"/>
    <n v="39.65"/>
    <n v="0"/>
    <n v="0"/>
    <n v="0"/>
    <n v="0"/>
    <n v="2.86"/>
    <n v="566"/>
    <n v="4573.28"/>
    <n v="21.07"/>
    <n v="0"/>
  </r>
  <r>
    <x v="9"/>
    <s v="1012.PlnaterOnlyTrayNo.12(GR)"/>
    <s v="TRAY"/>
    <s v="Finished Good"/>
    <s v="Pcs."/>
    <n v="60"/>
    <n v="65"/>
    <n v="-18"/>
    <n v="69.59"/>
    <n v="-880.16"/>
    <n v="0"/>
    <n v="0"/>
    <n v="0"/>
    <n v="0"/>
    <n v="46"/>
    <n v="720.08"/>
    <n v="0"/>
    <n v="0"/>
    <n v="0"/>
    <n v="0"/>
    <n v="-1.17"/>
    <n v="0"/>
    <n v="0"/>
    <n v="10"/>
    <n v="10"/>
    <n v="2.99"/>
    <n v="-64"/>
    <n v="-1600.24"/>
    <n v="76.600000000000009"/>
    <n v="0"/>
  </r>
  <r>
    <x v="9"/>
    <s v="1014 Planter Only Tray (Mix)"/>
    <s v="TRAY"/>
    <s v="Finished Good"/>
    <s v="Pcs."/>
    <n v="90"/>
    <n v="98"/>
    <n v="-169"/>
    <n v="73.44"/>
    <n v="-3645.12"/>
    <n v="0"/>
    <n v="0"/>
    <n v="0"/>
    <n v="0"/>
    <n v="0"/>
    <n v="0"/>
    <n v="0"/>
    <n v="0"/>
    <n v="0"/>
    <n v="0"/>
    <n v="-16.562000000000001"/>
    <n v="0"/>
    <n v="0"/>
    <n v="20"/>
    <n v="20"/>
    <n v="0"/>
    <n v="-169"/>
    <n v="-3645.12"/>
    <n v="93.44"/>
    <n v="0"/>
  </r>
  <r>
    <x v="9"/>
    <s v="1014 Planter Only Tray No.14 (Gr)"/>
    <s v="PLANTER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9"/>
    <s v="1014 PlanterOnlyTrayNo.14(BL)"/>
    <s v="PLANTER"/>
    <s v="Finished Good"/>
    <s v="Pcs."/>
    <n v="90"/>
    <n v="98"/>
    <n v="148"/>
    <n v="33.1"/>
    <n v="1470.54"/>
    <n v="0"/>
    <n v="0"/>
    <n v="0"/>
    <n v="0"/>
    <n v="16"/>
    <n v="323.44"/>
    <n v="0"/>
    <n v="0"/>
    <n v="0"/>
    <n v="0"/>
    <n v="14.504"/>
    <n v="0"/>
    <n v="0"/>
    <n v="10"/>
    <n v="10"/>
    <n v="1.5680000000000001"/>
    <n v="132"/>
    <n v="1314.38"/>
    <n v="41.532000000000004"/>
    <n v="0"/>
  </r>
  <r>
    <x v="9"/>
    <s v="1014 PlanterOnlyTrayNo.14(BR)"/>
    <s v="PLANTER"/>
    <s v="Finished Good"/>
    <s v="Pcs."/>
    <n v="90"/>
    <n v="98"/>
    <n v="401"/>
    <n v="14.1"/>
    <n v="3880.89"/>
    <n v="0"/>
    <n v="0"/>
    <n v="0"/>
    <n v="0"/>
    <n v="31"/>
    <n v="671.74"/>
    <n v="0"/>
    <n v="0"/>
    <n v="0"/>
    <n v="0"/>
    <n v="39.298000000000002"/>
    <n v="0"/>
    <n v="0"/>
    <n v="0"/>
    <n v="0"/>
    <n v="3.0379999999999998"/>
    <n v="370"/>
    <n v="3581.12"/>
    <n v="11.061999999999999"/>
    <n v="0"/>
  </r>
  <r>
    <x v="9"/>
    <s v="1014 PlanterOnlyTrayNo.14(MB)"/>
    <s v="PLANTER"/>
    <s v="Finished Good"/>
    <s v="Pcs."/>
    <n v="90"/>
    <n v="98"/>
    <n v="312"/>
    <n v="10.18"/>
    <n v="2995.2"/>
    <n v="0"/>
    <n v="0"/>
    <n v="0"/>
    <n v="0"/>
    <n v="12"/>
    <n v="240.96"/>
    <n v="0"/>
    <n v="0"/>
    <n v="0"/>
    <n v="0"/>
    <n v="30.576000000000001"/>
    <n v="0"/>
    <n v="0"/>
    <n v="0"/>
    <n v="0"/>
    <n v="1.1759999999999999"/>
    <n v="300"/>
    <n v="2880"/>
    <n v="9.0039999999999996"/>
    <n v="0"/>
  </r>
  <r>
    <x v="9"/>
    <s v="1014 PlanterOnlyTrayNo.14(MW)"/>
    <s v="PLANTER"/>
    <s v="Finished Good"/>
    <s v="Pcs."/>
    <n v="90"/>
    <n v="98"/>
    <n v="123"/>
    <n v="4.71"/>
    <n v="1979.07"/>
    <n v="0"/>
    <n v="0"/>
    <n v="0"/>
    <n v="0"/>
    <n v="0"/>
    <n v="0"/>
    <n v="0"/>
    <n v="0"/>
    <n v="0"/>
    <n v="0"/>
    <n v="12.054"/>
    <n v="0"/>
    <n v="0"/>
    <n v="0"/>
    <n v="0"/>
    <n v="0"/>
    <n v="123"/>
    <n v="1979.07"/>
    <n v="4.71"/>
    <n v="0"/>
  </r>
  <r>
    <x v="9"/>
    <s v="1014 PlanterOnlyTrayNo.14(R)"/>
    <s v="PLANTER"/>
    <s v="Finished Good"/>
    <s v="Pcs."/>
    <n v="90"/>
    <n v="98"/>
    <n v="56"/>
    <n v="7.24"/>
    <n v="1250.52"/>
    <n v="0"/>
    <n v="0"/>
    <n v="0"/>
    <n v="0"/>
    <n v="0"/>
    <n v="0"/>
    <n v="0"/>
    <n v="0"/>
    <n v="0"/>
    <n v="0"/>
    <n v="5.4880000000000004"/>
    <n v="0"/>
    <n v="0"/>
    <n v="10"/>
    <n v="10"/>
    <n v="0"/>
    <n v="56"/>
    <n v="1250.52"/>
    <n v="17.240000000000002"/>
    <n v="0"/>
  </r>
  <r>
    <x v="9"/>
    <s v="1014 PlanterOnlyTrayNo.14(W)"/>
    <s v="PLANTER"/>
    <s v="Finished Good"/>
    <s v="Pcs."/>
    <n v="90"/>
    <n v="98"/>
    <n v="259"/>
    <n v="8.3000000000000007"/>
    <n v="4274.51"/>
    <n v="0"/>
    <n v="0"/>
    <n v="0"/>
    <n v="0"/>
    <n v="0"/>
    <n v="0"/>
    <n v="0"/>
    <n v="0"/>
    <n v="0"/>
    <n v="0"/>
    <n v="25.382000000000001"/>
    <n v="0"/>
    <n v="0"/>
    <n v="0"/>
    <n v="0"/>
    <n v="0"/>
    <n v="259"/>
    <n v="4274.51"/>
    <n v="8.3000000000000007"/>
    <n v="0"/>
  </r>
  <r>
    <x v="9"/>
    <s v="1014 PlanterOnlyTrayNo.14(Y)"/>
    <s v="PLANTER"/>
    <s v="Finished Good"/>
    <s v="Pcs."/>
    <n v="90"/>
    <n v="98"/>
    <n v="457"/>
    <n v="19.149999999999999"/>
    <n v="5662.23"/>
    <n v="0"/>
    <n v="0"/>
    <n v="0"/>
    <n v="0"/>
    <n v="19"/>
    <n v="430.78"/>
    <n v="0"/>
    <n v="0"/>
    <n v="0"/>
    <n v="0"/>
    <n v="44.786000000000001"/>
    <n v="0"/>
    <n v="0"/>
    <n v="0"/>
    <n v="0"/>
    <n v="1.8620000000000001"/>
    <n v="438"/>
    <n v="5426.82"/>
    <n v="17.287999999999997"/>
    <n v="0"/>
  </r>
  <r>
    <x v="9"/>
    <s v="1016 Planter Only Tray (Mix)"/>
    <s v="TRAY"/>
    <s v="Finished Good"/>
    <s v="Pcs."/>
    <n v="120"/>
    <n v="131"/>
    <n v="-137"/>
    <n v="82.06"/>
    <n v="-3263.79"/>
    <n v="0"/>
    <n v="0"/>
    <n v="0"/>
    <n v="0"/>
    <n v="0"/>
    <n v="0"/>
    <n v="0"/>
    <n v="0"/>
    <n v="0"/>
    <n v="0"/>
    <n v="-17.946999999999999"/>
    <n v="0"/>
    <n v="0"/>
    <n v="20"/>
    <n v="20"/>
    <n v="0"/>
    <n v="-137"/>
    <n v="-3263.79"/>
    <n v="102.06"/>
    <n v="0"/>
  </r>
  <r>
    <x v="9"/>
    <s v="1016 PLANTER TRAY (BR)"/>
    <s v="PLANTER"/>
    <s v="Finished Good"/>
    <s v="Pcs."/>
    <n v="120"/>
    <n v="131"/>
    <n v="132"/>
    <n v="4.51"/>
    <n v="0"/>
    <n v="0"/>
    <n v="0"/>
    <n v="0"/>
    <n v="0"/>
    <n v="24"/>
    <n v="538.32000000000005"/>
    <n v="0"/>
    <n v="0"/>
    <n v="0"/>
    <n v="0"/>
    <n v="17.292000000000002"/>
    <n v="0"/>
    <n v="0"/>
    <n v="0"/>
    <n v="0"/>
    <n v="3.1440000000000001"/>
    <n v="108"/>
    <n v="0"/>
    <n v="1.3659999999999997"/>
    <n v="0"/>
  </r>
  <r>
    <x v="9"/>
    <s v="1016 PLANTER TRAY (MB)"/>
    <s v="PLANTER"/>
    <s v="Finished Good"/>
    <s v="Pcs."/>
    <n v="120"/>
    <n v="131"/>
    <n v="135"/>
    <n v="4.1100000000000003"/>
    <n v="0"/>
    <n v="0"/>
    <n v="0"/>
    <n v="0"/>
    <n v="0"/>
    <n v="12"/>
    <n v="269.16000000000003"/>
    <n v="0"/>
    <n v="0"/>
    <n v="0"/>
    <n v="0"/>
    <n v="17.684999999999999"/>
    <n v="0"/>
    <n v="0"/>
    <n v="0"/>
    <n v="0"/>
    <n v="1.5720000000000001"/>
    <n v="123"/>
    <n v="0"/>
    <n v="2.5380000000000003"/>
    <n v="0"/>
  </r>
  <r>
    <x v="9"/>
    <s v="1016 PLANTER TRAY (MW)"/>
    <s v="PLANTER"/>
    <s v="Finished Good"/>
    <s v="Pcs."/>
    <n v="120"/>
    <n v="131"/>
    <n v="185"/>
    <n v="8.01"/>
    <n v="0"/>
    <n v="0"/>
    <n v="0"/>
    <n v="0"/>
    <n v="0"/>
    <n v="12"/>
    <n v="269.16000000000003"/>
    <n v="0"/>
    <n v="0"/>
    <n v="0"/>
    <n v="0"/>
    <n v="24.234999999999999"/>
    <n v="0"/>
    <n v="0"/>
    <n v="0"/>
    <n v="0"/>
    <n v="1.5720000000000001"/>
    <n v="173"/>
    <n v="0"/>
    <n v="6.4379999999999997"/>
    <n v="0"/>
  </r>
  <r>
    <x v="9"/>
    <s v="1016 PLANTER TRAY (R)"/>
    <s v="PLANTER"/>
    <s v="Finished Good"/>
    <s v="Pcs."/>
    <n v="120"/>
    <n v="131"/>
    <n v="115"/>
    <n v="9.9499999999999993"/>
    <n v="0"/>
    <n v="0"/>
    <n v="0"/>
    <n v="0"/>
    <n v="0"/>
    <n v="12"/>
    <n v="269.16000000000003"/>
    <n v="0"/>
    <n v="0"/>
    <n v="0"/>
    <n v="0"/>
    <n v="15.065"/>
    <n v="0"/>
    <n v="0"/>
    <n v="10"/>
    <n v="10"/>
    <n v="1.5720000000000001"/>
    <n v="103"/>
    <n v="0"/>
    <n v="18.378"/>
    <n v="0"/>
  </r>
  <r>
    <x v="9"/>
    <s v="1016 PLANTER TRAY (W)"/>
    <s v="PLANTER"/>
    <s v="Finished Good"/>
    <s v="Pcs."/>
    <n v="120"/>
    <n v="131"/>
    <n v="191"/>
    <n v="6.23"/>
    <n v="0"/>
    <n v="0"/>
    <n v="0"/>
    <n v="0"/>
    <n v="0"/>
    <n v="12"/>
    <n v="269.16000000000003"/>
    <n v="0"/>
    <n v="0"/>
    <n v="0"/>
    <n v="0"/>
    <n v="25.021000000000001"/>
    <n v="0"/>
    <n v="0"/>
    <n v="0"/>
    <n v="0"/>
    <n v="1.5720000000000001"/>
    <n v="179"/>
    <n v="0"/>
    <n v="4.6580000000000004"/>
    <n v="0"/>
  </r>
  <r>
    <x v="9"/>
    <s v="1016 PLANTER TRAY (Y)"/>
    <s v="PLANTER"/>
    <s v="Finished Good"/>
    <s v="Pcs."/>
    <n v="120"/>
    <n v="131"/>
    <n v="132"/>
    <n v="3.98"/>
    <n v="0"/>
    <n v="0"/>
    <n v="0"/>
    <n v="0"/>
    <n v="0"/>
    <n v="0"/>
    <n v="0"/>
    <n v="0"/>
    <n v="0"/>
    <n v="0"/>
    <n v="0"/>
    <n v="17.292000000000002"/>
    <n v="0"/>
    <n v="0"/>
    <n v="0"/>
    <n v="0"/>
    <n v="0"/>
    <n v="132"/>
    <n v="0"/>
    <n v="3.98"/>
    <n v="0"/>
  </r>
  <r>
    <x v="9"/>
    <s v="1016 PlanterOnlyTrayNo.16 (BL)"/>
    <s v="PLANTER"/>
    <s v="Finished Good"/>
    <s v="Pcs."/>
    <n v="120"/>
    <n v="131"/>
    <n v="-16"/>
    <n v="80.69"/>
    <n v="0"/>
    <n v="0"/>
    <n v="0"/>
    <n v="0"/>
    <n v="0"/>
    <n v="0"/>
    <n v="0"/>
    <n v="0"/>
    <n v="0"/>
    <n v="0"/>
    <n v="0"/>
    <n v="-2.0960000000000001"/>
    <n v="0"/>
    <n v="0"/>
    <n v="10"/>
    <n v="10"/>
    <n v="0"/>
    <n v="-16"/>
    <n v="0"/>
    <n v="90.69"/>
    <n v="0"/>
  </r>
  <r>
    <x v="9"/>
    <s v="102 MUG 900ML"/>
    <s v="Mug"/>
    <s v="Finished Good"/>
    <s v="Pcs."/>
    <n v="66"/>
    <n v="72"/>
    <n v="7671"/>
    <n v="388.2"/>
    <n v="47264.29"/>
    <n v="0"/>
    <n v="0"/>
    <n v="4878"/>
    <n v="41831.71"/>
    <n v="4115"/>
    <n v="71540.89"/>
    <n v="0"/>
    <n v="0"/>
    <n v="0"/>
    <n v="0"/>
    <n v="552.31200000000001"/>
    <n v="321.94799999999998"/>
    <n v="54.05184972"/>
    <n v="0"/>
    <n v="375.99984971999999"/>
    <n v="296.27999999999997"/>
    <n v="8434"/>
    <n v="60739.17"/>
    <n v="467.91984972"/>
    <n v="0"/>
  </r>
  <r>
    <x v="9"/>
    <s v="103 MUG 1200ML"/>
    <s v="Mug"/>
    <s v="Finished Good"/>
    <s v="Pcs."/>
    <n v="90"/>
    <n v="98"/>
    <n v="5533"/>
    <n v="453.28"/>
    <n v="58417.63"/>
    <n v="0"/>
    <n v="0"/>
    <n v="3045"/>
    <n v="34053.32"/>
    <n v="2818"/>
    <n v="65878.73"/>
    <n v="0"/>
    <n v="0"/>
    <n v="0"/>
    <n v="0"/>
    <n v="542.23400000000004"/>
    <n v="274.05"/>
    <n v="46.010254500000009"/>
    <n v="0"/>
    <n v="320.06025450000004"/>
    <n v="276.16399999999999"/>
    <n v="5760"/>
    <n v="62623.65"/>
    <n v="497.17625450000003"/>
    <n v="0"/>
  </r>
  <r>
    <x v="9"/>
    <s v="108 Soap Dish (mix)"/>
    <s v="Soap Dish"/>
    <s v="Finished Good"/>
    <s v="Pcs."/>
    <n v="23"/>
    <n v="25"/>
    <n v="9898"/>
    <n v="240.84"/>
    <n v="23123.64"/>
    <n v="0"/>
    <n v="0"/>
    <n v="11548"/>
    <n v="31543.23"/>
    <n v="4337"/>
    <n v="30499.52"/>
    <n v="0"/>
    <n v="0"/>
    <n v="0"/>
    <n v="0"/>
    <n v="247.45"/>
    <n v="265.60399999999998"/>
    <n v="44.592255560000005"/>
    <n v="0"/>
    <n v="310.19625556"/>
    <n v="108.425"/>
    <n v="17109"/>
    <n v="45417.88"/>
    <n v="442.61125555999996"/>
    <n v="0"/>
  </r>
  <r>
    <x v="9"/>
    <s v="1104. Lock &amp; Safe 1550 ml."/>
    <s v="Rajeshwari"/>
    <s v="Finished Good"/>
    <s v="Pcs."/>
    <m/>
    <m/>
    <m/>
    <n v="88.86"/>
    <m/>
    <m/>
    <m/>
    <m/>
    <m/>
    <m/>
    <m/>
    <m/>
    <m/>
    <n v="0"/>
    <m/>
    <n v="0"/>
    <n v="0"/>
    <n v="0"/>
    <n v="0"/>
    <n v="0"/>
    <n v="0"/>
    <m/>
    <m/>
    <n v="88.86"/>
    <n v="0"/>
  </r>
  <r>
    <x v="9"/>
    <s v="1200 ML MUG"/>
    <s v="Mug"/>
    <s v="Trading"/>
    <s v="Pcs."/>
    <m/>
    <n v="0"/>
    <n v="7988"/>
    <n v="360.65"/>
    <n v="95468.97"/>
    <n v="0"/>
    <n v="0"/>
    <n v="0"/>
    <n v="0"/>
    <n v="0"/>
    <n v="0"/>
    <n v="0"/>
    <n v="0"/>
    <n v="0"/>
    <n v="0"/>
    <n v="0"/>
    <n v="0"/>
    <n v="0"/>
    <n v="0"/>
    <n v="0"/>
    <n v="0"/>
    <n v="7988"/>
    <n v="95468.97"/>
    <n v="360.65"/>
    <n v="0"/>
  </r>
  <r>
    <x v="9"/>
    <s v="1265 Smart Rack Thee Layer(L.W.)"/>
    <s v="CLOTH STAND"/>
    <s v="Trading"/>
    <s v="Pcs."/>
    <m/>
    <m/>
    <m/>
    <n v="6.1"/>
    <m/>
    <m/>
    <m/>
    <m/>
    <m/>
    <m/>
    <m/>
    <m/>
    <m/>
    <n v="0"/>
    <m/>
    <n v="0"/>
    <n v="0"/>
    <n v="0"/>
    <n v="0"/>
    <n v="0"/>
    <n v="0"/>
    <m/>
    <m/>
    <n v="6.1"/>
    <n v="0"/>
  </r>
  <r>
    <x v="9"/>
    <s v="1267 Smart Rack Thee Layer"/>
    <s v="CLOTH STAND"/>
    <s v="Trading"/>
    <s v="Pcs."/>
    <n v="0"/>
    <n v="0"/>
    <n v="3"/>
    <n v="0.05"/>
    <n v="4076.81"/>
    <n v="0"/>
    <n v="0"/>
    <n v="0"/>
    <n v="0"/>
    <n v="0"/>
    <n v="0"/>
    <n v="0"/>
    <n v="0"/>
    <n v="0"/>
    <n v="0"/>
    <n v="0"/>
    <n v="0"/>
    <n v="0"/>
    <n v="0"/>
    <n v="0"/>
    <n v="0"/>
    <n v="3"/>
    <n v="4076.81"/>
    <n v="0.05"/>
    <n v="0"/>
  </r>
  <r>
    <x v="9"/>
    <s v="15 Ltr Bkt  Only Handle( M.White)"/>
    <s v="Component"/>
    <s v="Trading"/>
    <s v="Pcs."/>
    <m/>
    <n v="0"/>
    <n v="10"/>
    <n v="0"/>
    <n v="95.81"/>
    <n v="0"/>
    <n v="0"/>
    <n v="0"/>
    <n v="0"/>
    <n v="0"/>
    <n v="0"/>
    <n v="0"/>
    <n v="0"/>
    <n v="0"/>
    <n v="0"/>
    <n v="0"/>
    <n v="0"/>
    <n v="0"/>
    <n v="0"/>
    <n v="0"/>
    <n v="0"/>
    <n v="10"/>
    <n v="95.81"/>
    <n v="0"/>
    <n v="0"/>
  </r>
  <r>
    <x v="9"/>
    <s v="15 Ltr Bkt Only Handle (baby Blue)"/>
    <s v="Component"/>
    <s v="Trading"/>
    <s v="Pcs."/>
    <m/>
    <n v="0"/>
    <n v="370.35"/>
    <n v="6.56"/>
    <n v="3600.22"/>
    <n v="0"/>
    <n v="0"/>
    <n v="1290"/>
    <n v="13226.11"/>
    <n v="0"/>
    <n v="0"/>
    <n v="827"/>
    <n v="139.56452000000002"/>
    <n v="966.56452000000002"/>
    <n v="8418.86"/>
    <n v="0"/>
    <n v="0"/>
    <n v="0"/>
    <n v="0"/>
    <n v="0"/>
    <n v="0"/>
    <n v="833.35"/>
    <n v="8411.09"/>
    <n v="6.56"/>
    <n v="0"/>
  </r>
  <r>
    <x v="9"/>
    <s v="15 Ltr Bkt Only Handle (mbaize)"/>
    <s v="Component"/>
    <s v="Trading"/>
    <s v="Pcs."/>
    <m/>
    <n v="0"/>
    <n v="275"/>
    <n v="9.84"/>
    <n v="2685.05"/>
    <n v="0"/>
    <n v="0"/>
    <n v="0"/>
    <n v="0"/>
    <n v="0"/>
    <n v="0"/>
    <n v="0"/>
    <n v="0"/>
    <n v="0"/>
    <n v="0"/>
    <n v="0"/>
    <n v="0"/>
    <n v="0"/>
    <n v="0"/>
    <n v="0"/>
    <n v="0"/>
    <n v="275"/>
    <n v="2685.05"/>
    <n v="9.84"/>
    <n v="0"/>
  </r>
  <r>
    <x v="9"/>
    <s v="15 Ltr Bkt Only Handle (orange)"/>
    <s v="Component"/>
    <s v="Trading"/>
    <s v="Pcs."/>
    <m/>
    <n v="0"/>
    <n v="192"/>
    <n v="23.3"/>
    <n v="1854.66"/>
    <n v="0"/>
    <n v="0"/>
    <n v="0"/>
    <n v="0"/>
    <n v="0"/>
    <n v="0"/>
    <n v="0"/>
    <n v="0"/>
    <n v="0"/>
    <n v="0"/>
    <n v="0"/>
    <n v="0"/>
    <n v="0"/>
    <n v="0"/>
    <n v="0"/>
    <n v="0"/>
    <n v="192"/>
    <n v="1854.66"/>
    <n v="23.3"/>
    <n v="0"/>
  </r>
  <r>
    <x v="9"/>
    <s v="15 Ltr Bkt Only Handle (sil)"/>
    <s v="Component"/>
    <s v="Trading"/>
    <s v="Pcs."/>
    <m/>
    <n v="0"/>
    <n v="145"/>
    <n v="0"/>
    <n v="1429.66"/>
    <n v="0"/>
    <n v="0"/>
    <n v="712"/>
    <n v="7189.42"/>
    <n v="0"/>
    <n v="0"/>
    <n v="335"/>
    <n v="56.534599999999998"/>
    <n v="391.53460000000001"/>
    <n v="3396.9"/>
    <n v="0"/>
    <n v="0"/>
    <n v="0"/>
    <n v="0"/>
    <n v="0"/>
    <n v="0"/>
    <n v="522"/>
    <n v="5188.91"/>
    <n v="0"/>
    <n v="0"/>
  </r>
  <r>
    <x v="9"/>
    <s v="15 Ltr Bkt Only Handle(baby pink)"/>
    <s v="Component"/>
    <s v="Trading"/>
    <s v="Pcs."/>
    <m/>
    <n v="0"/>
    <n v="-426"/>
    <n v="6.64"/>
    <n v="-4074.77"/>
    <n v="0"/>
    <n v="0"/>
    <n v="920"/>
    <n v="9342.44"/>
    <n v="0"/>
    <n v="0"/>
    <n v="538"/>
    <n v="90.792880000000011"/>
    <n v="628.79287999999997"/>
    <n v="5406.9"/>
    <n v="0"/>
    <n v="0"/>
    <n v="0"/>
    <n v="0"/>
    <n v="0"/>
    <n v="0"/>
    <n v="-44"/>
    <n v="-141.69"/>
    <n v="6.64"/>
    <n v="0"/>
  </r>
  <r>
    <x v="9"/>
    <s v="16 Ltr Bkt Only Handle (baby Pink)"/>
    <s v="Component"/>
    <s v="Trading"/>
    <s v="Pcs."/>
    <m/>
    <n v="0"/>
    <n v="898"/>
    <n v="25.42"/>
    <n v="5281.61"/>
    <n v="0"/>
    <n v="0"/>
    <n v="808"/>
    <n v="4781.97"/>
    <n v="0"/>
    <n v="0"/>
    <n v="535"/>
    <n v="90.286599999999993"/>
    <n v="625.28660000000002"/>
    <n v="3167.2"/>
    <n v="0"/>
    <n v="0"/>
    <n v="0"/>
    <n v="0"/>
    <n v="0"/>
    <n v="0"/>
    <n v="1171"/>
    <n v="6880.77"/>
    <n v="25.42"/>
    <n v="0"/>
  </r>
  <r>
    <x v="9"/>
    <s v="16 Ltr Bkt Only Handle (black)"/>
    <s v="Component"/>
    <s v="Trading"/>
    <s v="Pcs."/>
    <m/>
    <n v="0"/>
    <n v="133"/>
    <n v="29.44"/>
    <n v="4798.91"/>
    <n v="0"/>
    <n v="0"/>
    <n v="0"/>
    <n v="0"/>
    <n v="0"/>
    <n v="0"/>
    <n v="0"/>
    <n v="0"/>
    <n v="0"/>
    <n v="0"/>
    <n v="0"/>
    <n v="0"/>
    <n v="0"/>
    <n v="0"/>
    <n v="0"/>
    <n v="0"/>
    <n v="133"/>
    <n v="4798.91"/>
    <n v="29.44"/>
    <n v="0"/>
  </r>
  <r>
    <x v="9"/>
    <s v="16 Ltr Bkt Only Handle (Blue)"/>
    <s v="Component"/>
    <s v="Trading"/>
    <s v="Pcs."/>
    <m/>
    <n v="0"/>
    <n v="370"/>
    <n v="0"/>
    <n v="2121.6"/>
    <n v="0"/>
    <n v="0"/>
    <n v="0"/>
    <n v="0"/>
    <n v="0"/>
    <n v="0"/>
    <n v="0"/>
    <n v="0"/>
    <n v="0"/>
    <n v="0"/>
    <n v="0"/>
    <n v="0"/>
    <n v="0"/>
    <n v="0"/>
    <n v="0"/>
    <n v="0"/>
    <n v="370"/>
    <n v="2121.6"/>
    <n v="0"/>
    <n v="0"/>
  </r>
  <r>
    <x v="9"/>
    <s v="16 Ltr Bkt Only Handle (D. Brown)"/>
    <s v="Component"/>
    <s v="Trading"/>
    <s v="Pcs."/>
    <m/>
    <n v="0"/>
    <n v="3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.05"/>
    <n v="0"/>
  </r>
  <r>
    <x v="9"/>
    <s v="16 Ltr Bkt Only Handle (light Blue)"/>
    <s v="Component"/>
    <s v="Trading"/>
    <s v="Pcs."/>
    <m/>
    <n v="0"/>
    <n v="1015"/>
    <n v="90.93"/>
    <n v="5253.33"/>
    <n v="0"/>
    <n v="0"/>
    <n v="1016"/>
    <n v="6390.63"/>
    <n v="0"/>
    <n v="0"/>
    <n v="559"/>
    <n v="94.336840000000009"/>
    <n v="653.33684000000005"/>
    <n v="3516.11"/>
    <n v="0"/>
    <n v="0"/>
    <n v="0"/>
    <n v="0"/>
    <n v="0"/>
    <n v="0"/>
    <n v="1472"/>
    <n v="8127.86"/>
    <n v="90.93"/>
    <n v="0"/>
  </r>
  <r>
    <x v="9"/>
    <s v="16 Ltr Bkt Only Handle (M. White)"/>
    <s v="Component"/>
    <s v="Trading"/>
    <s v="Pcs."/>
    <m/>
    <n v="0"/>
    <n v="946"/>
    <n v="11.02"/>
    <n v="5002.38"/>
    <n v="0"/>
    <n v="0"/>
    <n v="0"/>
    <n v="0"/>
    <n v="0"/>
    <n v="0"/>
    <n v="0"/>
    <n v="0"/>
    <n v="0"/>
    <n v="0"/>
    <n v="0"/>
    <n v="0"/>
    <n v="0"/>
    <n v="0"/>
    <n v="0"/>
    <n v="0"/>
    <n v="946"/>
    <n v="5002.38"/>
    <n v="11.02"/>
    <n v="0"/>
  </r>
  <r>
    <x v="9"/>
    <s v="16 Ltr Bkt Only Handle (M.baize)"/>
    <s v="Component"/>
    <s v="Trading"/>
    <s v="Pcs."/>
    <m/>
    <n v="0"/>
    <n v="810"/>
    <n v="2.71"/>
    <n v="4683.74"/>
    <n v="0"/>
    <n v="0"/>
    <n v="0"/>
    <n v="0"/>
    <n v="0"/>
    <n v="0"/>
    <n v="0"/>
    <n v="0"/>
    <n v="0"/>
    <n v="0"/>
    <n v="0"/>
    <n v="0"/>
    <n v="0"/>
    <n v="0"/>
    <n v="0"/>
    <n v="0"/>
    <n v="810"/>
    <n v="4683.74"/>
    <n v="2.71"/>
    <n v="0"/>
  </r>
  <r>
    <x v="9"/>
    <s v="16 Ltr Bkt Only Handle (purpal)"/>
    <s v="Component"/>
    <s v="Trading"/>
    <s v="Pcs."/>
    <m/>
    <n v="0"/>
    <n v="810"/>
    <n v="36.57"/>
    <n v="4226.66"/>
    <n v="0"/>
    <n v="0"/>
    <n v="0"/>
    <n v="0"/>
    <n v="0"/>
    <n v="0"/>
    <n v="0"/>
    <n v="0"/>
    <n v="0"/>
    <n v="0"/>
    <n v="0"/>
    <n v="0"/>
    <n v="0"/>
    <n v="0"/>
    <n v="0"/>
    <n v="0"/>
    <n v="810"/>
    <n v="4226.66"/>
    <n v="36.57"/>
    <n v="0"/>
  </r>
  <r>
    <x v="9"/>
    <s v="16 Ltr. Bkt.Only Handle (Gr.)"/>
    <s v="Component"/>
    <s v="Trading"/>
    <s v="Pcs."/>
    <m/>
    <n v="0"/>
    <n v="1865"/>
    <n v="65.02"/>
    <n v="10172.629999999999"/>
    <n v="0"/>
    <n v="0"/>
    <n v="0"/>
    <n v="0"/>
    <n v="0"/>
    <n v="0"/>
    <n v="126"/>
    <n v="21.263760000000001"/>
    <n v="147.26375999999999"/>
    <n v="0"/>
    <n v="0"/>
    <n v="0"/>
    <n v="0"/>
    <n v="0"/>
    <n v="0"/>
    <n v="0"/>
    <n v="1739"/>
    <n v="10172.629999999999"/>
    <n v="65.02"/>
    <n v="0"/>
  </r>
  <r>
    <x v="9"/>
    <s v="17 Ltr Bkt Only Handle (blue)"/>
    <s v="Component"/>
    <s v="Trading"/>
    <s v="Pcs."/>
    <m/>
    <n v="0"/>
    <n v="56"/>
    <n v="48.72"/>
    <n v="828.89"/>
    <n v="0"/>
    <n v="0"/>
    <n v="0"/>
    <n v="0"/>
    <n v="0"/>
    <n v="0"/>
    <n v="0"/>
    <n v="0"/>
    <n v="0"/>
    <n v="0"/>
    <n v="0"/>
    <n v="0"/>
    <n v="0"/>
    <n v="0"/>
    <n v="0"/>
    <n v="0"/>
    <n v="56"/>
    <n v="828.89"/>
    <n v="48.72"/>
    <n v="0"/>
  </r>
  <r>
    <x v="9"/>
    <s v="17 LTR BKT ONLY HANDLE (G.PIGEON)"/>
    <s v="Component"/>
    <s v="Trading"/>
    <s v="Pcs."/>
    <m/>
    <n v="0"/>
    <n v="-10"/>
    <n v="0"/>
    <n v="-152.11000000000001"/>
    <n v="0"/>
    <n v="0"/>
    <n v="0"/>
    <n v="0"/>
    <n v="0"/>
    <n v="0"/>
    <n v="0"/>
    <n v="0"/>
    <n v="0"/>
    <n v="0"/>
    <n v="0"/>
    <n v="0"/>
    <n v="0"/>
    <n v="0"/>
    <n v="0"/>
    <n v="0"/>
    <n v="-10"/>
    <n v="-152.11000000000001"/>
    <n v="0"/>
    <n v="0"/>
  </r>
  <r>
    <x v="9"/>
    <s v="17 LTR BKT ONLY HANDLE (GRAY)"/>
    <s v="Component"/>
    <s v="Trading"/>
    <s v="Pcs."/>
    <m/>
    <n v="0"/>
    <n v="38"/>
    <n v="0"/>
    <n v="580.41"/>
    <n v="0"/>
    <n v="0"/>
    <n v="0"/>
    <n v="0"/>
    <n v="0"/>
    <n v="0"/>
    <n v="0"/>
    <n v="0"/>
    <n v="0"/>
    <n v="0"/>
    <n v="0"/>
    <n v="0"/>
    <n v="0"/>
    <n v="0"/>
    <n v="0"/>
    <n v="0"/>
    <n v="38"/>
    <n v="580.41"/>
    <n v="0"/>
    <n v="0"/>
  </r>
  <r>
    <x v="9"/>
    <s v="17 Ltr Bkt Only Handle (M.B)"/>
    <s v="Component"/>
    <s v="Trading"/>
    <s v="Pcs."/>
    <m/>
    <n v="0"/>
    <n v="372"/>
    <n v="6"/>
    <n v="5471.81"/>
    <n v="0"/>
    <n v="0"/>
    <n v="0"/>
    <n v="0"/>
    <n v="0"/>
    <n v="0"/>
    <n v="0"/>
    <n v="0"/>
    <n v="0"/>
    <n v="0"/>
    <n v="0"/>
    <n v="0"/>
    <n v="0"/>
    <n v="0"/>
    <n v="0"/>
    <n v="0"/>
    <n v="372"/>
    <n v="5471.81"/>
    <n v="6"/>
    <n v="0"/>
  </r>
  <r>
    <x v="9"/>
    <s v="17 Ltr Bkt Only Handle (M.W)"/>
    <s v="Component"/>
    <s v="Trading"/>
    <s v="Pcs."/>
    <m/>
    <n v="0"/>
    <n v="326"/>
    <n v="3.79"/>
    <n v="8876.11"/>
    <n v="0"/>
    <n v="0"/>
    <n v="0"/>
    <n v="0"/>
    <n v="0"/>
    <n v="0"/>
    <n v="0"/>
    <n v="0"/>
    <n v="0"/>
    <n v="0"/>
    <n v="0"/>
    <n v="0"/>
    <n v="0"/>
    <n v="0"/>
    <n v="0"/>
    <n v="0"/>
    <n v="326"/>
    <n v="8876.11"/>
    <n v="3.79"/>
    <n v="0"/>
  </r>
  <r>
    <x v="9"/>
    <s v="17 Ltr Bkt Only Handle (orange)"/>
    <s v="Component"/>
    <s v="Trading"/>
    <s v="Pcs."/>
    <m/>
    <n v="0"/>
    <n v="324"/>
    <n v="0"/>
    <n v="4664.8599999999997"/>
    <n v="0"/>
    <n v="0"/>
    <n v="2180"/>
    <n v="25727.74"/>
    <n v="0"/>
    <n v="0"/>
    <n v="2100"/>
    <n v="354.39600000000007"/>
    <n v="2454.3960000000002"/>
    <n v="25326"/>
    <n v="0"/>
    <n v="0"/>
    <n v="0"/>
    <n v="0"/>
    <n v="0"/>
    <n v="0"/>
    <n v="404"/>
    <n v="5070.8"/>
    <n v="0"/>
    <n v="0"/>
  </r>
  <r>
    <x v="9"/>
    <s v="17 Ltr Bkt Only Handle (pink)"/>
    <s v="Component"/>
    <s v="Trading"/>
    <s v="Pcs."/>
    <m/>
    <n v="0"/>
    <n v="349"/>
    <n v="49.12"/>
    <n v="4980.33"/>
    <n v="0"/>
    <n v="0"/>
    <n v="0"/>
    <n v="0"/>
    <n v="0"/>
    <n v="0"/>
    <n v="0"/>
    <n v="0"/>
    <n v="0"/>
    <n v="0"/>
    <n v="0"/>
    <n v="0"/>
    <n v="0"/>
    <n v="0"/>
    <n v="0"/>
    <n v="0"/>
    <n v="349"/>
    <n v="4980.33"/>
    <n v="49.12"/>
    <n v="0"/>
  </r>
  <r>
    <x v="9"/>
    <s v="17 LTR BKT ONLY HANDLE(SILVER)"/>
    <s v="Component"/>
    <s v="Trading"/>
    <s v="Pcs."/>
    <m/>
    <n v="0"/>
    <n v="172"/>
    <n v="0"/>
    <n v="2528.11"/>
    <n v="0"/>
    <n v="0"/>
    <n v="0"/>
    <n v="0"/>
    <n v="0"/>
    <n v="0"/>
    <n v="0"/>
    <n v="0"/>
    <n v="0"/>
    <n v="0"/>
    <n v="0"/>
    <n v="0"/>
    <n v="0"/>
    <n v="0"/>
    <n v="0"/>
    <n v="0"/>
    <n v="172"/>
    <n v="2528.11"/>
    <n v="0"/>
    <n v="0"/>
  </r>
  <r>
    <x v="9"/>
    <s v="18 Ltr Bkt Only Handle (Gr)"/>
    <s v="Rajeshwari"/>
    <s v="Trading"/>
    <s v="Pcs."/>
    <m/>
    <n v="0"/>
    <n v="5"/>
    <n v="0"/>
    <n v="71.64"/>
    <n v="0"/>
    <n v="0"/>
    <n v="0"/>
    <n v="0"/>
    <n v="0"/>
    <n v="0"/>
    <n v="0"/>
    <n v="0"/>
    <n v="0"/>
    <n v="0"/>
    <n v="0"/>
    <n v="0"/>
    <n v="0"/>
    <n v="0"/>
    <n v="0"/>
    <n v="0"/>
    <n v="5"/>
    <n v="71.64"/>
    <n v="0"/>
    <n v="0"/>
  </r>
  <r>
    <x v="9"/>
    <s v="20 Ltr Bucket Handle (orange)"/>
    <s v="Component"/>
    <s v="Trading"/>
    <s v="Pcs."/>
    <m/>
    <n v="0"/>
    <n v="107.12"/>
    <n v="4.8499999999999996"/>
    <n v="1138.32"/>
    <n v="0"/>
    <n v="0"/>
    <n v="620"/>
    <n v="6759.03"/>
    <n v="0"/>
    <n v="0"/>
    <n v="196.62"/>
    <n v="33.1815912"/>
    <n v="229.80159120000002"/>
    <n v="2109.73"/>
    <n v="0"/>
    <n v="0"/>
    <n v="0"/>
    <n v="0"/>
    <n v="0"/>
    <n v="0"/>
    <n v="530.5"/>
    <n v="5788.17"/>
    <n v="4.8499999999999996"/>
    <n v="0"/>
  </r>
  <r>
    <x v="9"/>
    <s v="20 LTR BUCKET ONLY HANDLE (BLUE)"/>
    <s v="Component"/>
    <s v="Trading"/>
    <s v="Pcs."/>
    <m/>
    <n v="0"/>
    <n v="334"/>
    <n v="22.94"/>
    <n v="3639.81"/>
    <n v="0"/>
    <n v="0"/>
    <n v="1200"/>
    <n v="13186.63"/>
    <n v="0"/>
    <n v="0"/>
    <n v="515"/>
    <n v="86.911400000000015"/>
    <n v="601.91139999999996"/>
    <n v="5587.75"/>
    <n v="0"/>
    <n v="0"/>
    <n v="0"/>
    <n v="0"/>
    <n v="0"/>
    <n v="0"/>
    <n v="1019"/>
    <n v="11237.98"/>
    <n v="22.94"/>
    <n v="0"/>
  </r>
  <r>
    <x v="9"/>
    <s v="20 LTR BUCKET ONLY HANDLE (PINK)"/>
    <s v="Component"/>
    <s v="Trading"/>
    <s v="Pcs."/>
    <m/>
    <n v="0"/>
    <n v="288"/>
    <n v="16.93"/>
    <n v="3158.31"/>
    <n v="0"/>
    <n v="0"/>
    <n v="944"/>
    <n v="10343.15"/>
    <n v="0"/>
    <n v="0"/>
    <n v="311"/>
    <n v="52.484360000000009"/>
    <n v="363.48436000000004"/>
    <n v="3383.68"/>
    <n v="0"/>
    <n v="0"/>
    <n v="0"/>
    <n v="0"/>
    <n v="0"/>
    <n v="0"/>
    <n v="921"/>
    <n v="10119.299999999999"/>
    <n v="16.93"/>
    <n v="0"/>
  </r>
  <r>
    <x v="9"/>
    <s v="20 Ltr Bucket Only Handle M Baize"/>
    <s v="Component"/>
    <s v="Trading"/>
    <s v="Pcs."/>
    <m/>
    <n v="0"/>
    <n v="-94"/>
    <n v="3.79"/>
    <n v="-1004.39"/>
    <n v="0"/>
    <n v="0"/>
    <n v="200"/>
    <n v="2194.9699999999998"/>
    <n v="0"/>
    <n v="0"/>
    <n v="0"/>
    <n v="0"/>
    <n v="0"/>
    <n v="0"/>
    <n v="0"/>
    <n v="0"/>
    <n v="0"/>
    <n v="0"/>
    <n v="0"/>
    <n v="0"/>
    <n v="106"/>
    <n v="1162.49"/>
    <n v="3.79"/>
    <n v="0"/>
  </r>
  <r>
    <x v="9"/>
    <s v="20 Ltr Bucket Only Handle M White"/>
    <s v="Component"/>
    <s v="Trading"/>
    <s v="Pcs."/>
    <m/>
    <n v="0"/>
    <n v="156"/>
    <n v="1.54"/>
    <n v="1662.01"/>
    <n v="0"/>
    <n v="0"/>
    <n v="210"/>
    <n v="2308.6799999999998"/>
    <n v="0"/>
    <n v="0"/>
    <n v="0"/>
    <n v="0"/>
    <n v="0"/>
    <n v="0"/>
    <n v="0"/>
    <n v="0"/>
    <n v="0"/>
    <n v="0"/>
    <n v="0"/>
    <n v="0"/>
    <n v="366"/>
    <n v="3970.69"/>
    <n v="1.54"/>
    <n v="0"/>
  </r>
  <r>
    <x v="9"/>
    <s v="20 Ltr Bucket Only Handle silver"/>
    <s v="Component"/>
    <s v="Trading"/>
    <s v="Pcs."/>
    <m/>
    <n v="0"/>
    <n v="316"/>
    <n v="2.48"/>
    <n v="6261.52"/>
    <n v="0"/>
    <n v="0"/>
    <n v="604"/>
    <n v="6595.86"/>
    <n v="0"/>
    <n v="0"/>
    <n v="177"/>
    <n v="29.870520000000003"/>
    <n v="206.87052"/>
    <n v="4419.6899999999996"/>
    <n v="0"/>
    <n v="0"/>
    <n v="0"/>
    <n v="0"/>
    <n v="0"/>
    <n v="0"/>
    <n v="743"/>
    <n v="8066.7"/>
    <n v="2.48"/>
    <n v="0"/>
  </r>
  <r>
    <x v="9"/>
    <s v="20 Ltr. Container (Scrap)"/>
    <s v="GROW PACK"/>
    <s v="Trading"/>
    <s v="Kgs."/>
    <m/>
    <n v="0"/>
    <n v="-1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09"/>
    <n v="0"/>
    <n v="0"/>
    <n v="0"/>
  </r>
  <r>
    <x v="9"/>
    <s v="20 Ltr. Container Mould"/>
    <s v="Mould for Job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9"/>
    <s v="2007 PLANTER 7 NO.(BL)"/>
    <s v="PLANTER"/>
    <s v="Finished Good"/>
    <s v="Pcs."/>
    <n v="100"/>
    <n v="109"/>
    <n v="-693"/>
    <n v="54.66"/>
    <n v="-6216.02"/>
    <n v="0"/>
    <n v="0"/>
    <n v="279"/>
    <n v="3517.16"/>
    <n v="0"/>
    <n v="0"/>
    <n v="0"/>
    <n v="0"/>
    <n v="0"/>
    <n v="0"/>
    <n v="-75.537000000000006"/>
    <n v="27.9"/>
    <n v="4.6841310000000007"/>
    <n v="0"/>
    <n v="32.584130999999999"/>
    <n v="0"/>
    <n v="-414"/>
    <n v="-4951.6000000000004"/>
    <n v="87.244130999999996"/>
    <n v="0"/>
  </r>
  <r>
    <x v="9"/>
    <s v="2007 PLANTER 7 NO.(BR)"/>
    <s v="PLANTER"/>
    <s v="Finished Good"/>
    <s v="Pcs."/>
    <n v="100"/>
    <n v="109"/>
    <n v="-802"/>
    <n v="20.49"/>
    <n v="-10615.14"/>
    <n v="0"/>
    <n v="0"/>
    <n v="240"/>
    <n v="2868.7"/>
    <n v="0"/>
    <n v="0"/>
    <n v="0"/>
    <n v="0"/>
    <n v="0"/>
    <n v="0"/>
    <n v="-87.418000000000006"/>
    <n v="24"/>
    <n v="4.0293600000000005"/>
    <n v="0"/>
    <n v="28.02936"/>
    <n v="0"/>
    <n v="-562"/>
    <n v="-6671.5"/>
    <n v="48.519359999999999"/>
    <n v="0"/>
  </r>
  <r>
    <x v="9"/>
    <s v="2007 PLANTER 7 NO.(GR)"/>
    <s v="PLANTER"/>
    <s v="Finished Good"/>
    <s v="Pcs."/>
    <n v="100"/>
    <n v="109"/>
    <n v="248"/>
    <n v="28.96"/>
    <n v="2243.4499999999998"/>
    <n v="0"/>
    <n v="0"/>
    <n v="288"/>
    <n v="3588.43"/>
    <n v="9"/>
    <n v="170.82"/>
    <n v="0"/>
    <n v="0"/>
    <n v="0"/>
    <n v="0"/>
    <n v="27.032"/>
    <n v="28.8"/>
    <n v="4.8352320000000004"/>
    <n v="0"/>
    <n v="33.635232000000002"/>
    <n v="0.98099999999999998"/>
    <n v="527"/>
    <n v="5751.33"/>
    <n v="61.614232000000001"/>
    <n v="0"/>
  </r>
  <r>
    <x v="9"/>
    <s v="2007 PLANTER 7 NO.(MB)"/>
    <s v="PLANTER"/>
    <s v="Finished Good"/>
    <s v="Pcs."/>
    <n v="100"/>
    <n v="109"/>
    <n v="-666"/>
    <n v="60.32"/>
    <n v="-6364.7"/>
    <n v="0"/>
    <n v="0"/>
    <n v="320"/>
    <n v="3911.87"/>
    <n v="60"/>
    <n v="1138.8"/>
    <n v="0"/>
    <n v="0"/>
    <n v="0"/>
    <n v="0"/>
    <n v="-72.593999999999994"/>
    <n v="32"/>
    <n v="5.3724800000000004"/>
    <n v="0"/>
    <n v="37.372480000000003"/>
    <n v="6.54"/>
    <n v="-406"/>
    <n v="-6128.46"/>
    <n v="91.152479999999997"/>
    <n v="0"/>
  </r>
  <r>
    <x v="9"/>
    <s v="2007 PLANTER 7 NO.(MW)"/>
    <s v="PLANTER"/>
    <s v="Finished Good"/>
    <s v="Pcs."/>
    <n v="100"/>
    <n v="109"/>
    <n v="-632"/>
    <n v="50.01"/>
    <n v="-7388.4"/>
    <n v="0"/>
    <n v="0"/>
    <n v="290"/>
    <n v="3648.19"/>
    <n v="60"/>
    <n v="1138.8"/>
    <n v="0"/>
    <n v="0"/>
    <n v="0"/>
    <n v="0"/>
    <n v="-68.888000000000005"/>
    <n v="29"/>
    <n v="4.8688099999999999"/>
    <n v="0"/>
    <n v="33.868809999999996"/>
    <n v="6.54"/>
    <n v="-402"/>
    <n v="-5339.79"/>
    <n v="77.338809999999981"/>
    <n v="0"/>
  </r>
  <r>
    <x v="9"/>
    <s v="2007 PLANTER 7 NO.(R)"/>
    <s v="PLANTER"/>
    <s v="Finished Good"/>
    <s v="Pcs."/>
    <n v="100"/>
    <n v="109"/>
    <n v="-739"/>
    <n v="57.25"/>
    <n v="-6899.15"/>
    <n v="0"/>
    <n v="0"/>
    <n v="180"/>
    <n v="2281.5100000000002"/>
    <n v="0"/>
    <n v="0"/>
    <n v="0"/>
    <n v="0"/>
    <n v="0"/>
    <n v="0"/>
    <n v="-80.551000000000002"/>
    <n v="18"/>
    <n v="3.0220199999999999"/>
    <n v="0"/>
    <n v="21.022020000000001"/>
    <n v="0"/>
    <n v="-559"/>
    <n v="-7085.58"/>
    <n v="78.272019999999998"/>
    <n v="0"/>
  </r>
  <r>
    <x v="9"/>
    <s v="2007 PLANTER 7 NO.(W)"/>
    <s v="PLANTER"/>
    <s v="Finished Good"/>
    <s v="Pcs."/>
    <n v="100"/>
    <n v="109"/>
    <n v="-410"/>
    <n v="33.14"/>
    <n v="-6207.4"/>
    <n v="0"/>
    <n v="0"/>
    <n v="270"/>
    <n v="3428.67"/>
    <n v="12"/>
    <n v="227.76"/>
    <n v="0"/>
    <n v="0"/>
    <n v="0"/>
    <n v="0"/>
    <n v="-44.69"/>
    <n v="27"/>
    <n v="4.5330300000000001"/>
    <n v="0"/>
    <n v="31.53303"/>
    <n v="1.3080000000000001"/>
    <n v="-152"/>
    <n v="-1930.21"/>
    <n v="63.365029999999997"/>
    <n v="0"/>
  </r>
  <r>
    <x v="9"/>
    <s v="2007 PLANTER 7 NO.(Y)"/>
    <s v="PLANTER"/>
    <s v="Finished Good"/>
    <s v="Pcs."/>
    <n v="100"/>
    <n v="109"/>
    <n v="-691"/>
    <n v="56.97"/>
    <n v="-6095.63"/>
    <n v="0"/>
    <n v="0"/>
    <n v="214"/>
    <n v="2815.01"/>
    <n v="12"/>
    <n v="227.76"/>
    <n v="0"/>
    <n v="0"/>
    <n v="0"/>
    <n v="0"/>
    <n v="-75.319000000000003"/>
    <n v="21.4"/>
    <n v="3.5928460000000002"/>
    <n v="0"/>
    <n v="24.992846"/>
    <n v="1.3080000000000001"/>
    <n v="-489"/>
    <n v="-6444.45"/>
    <n v="80.654845999999992"/>
    <n v="0"/>
  </r>
  <r>
    <x v="9"/>
    <s v="2007 PLANTER NO.07 (MIX)"/>
    <s v="PLANTER"/>
    <s v="Finished Good"/>
    <s v="Pcs."/>
    <n v="100"/>
    <n v="109"/>
    <n v="69"/>
    <n v="72.510000000000005"/>
    <n v="18533.759999999998"/>
    <n v="0"/>
    <n v="0"/>
    <n v="0"/>
    <n v="0"/>
    <n v="167"/>
    <n v="3107.02"/>
    <n v="0"/>
    <n v="0"/>
    <n v="0"/>
    <n v="0"/>
    <n v="7.5209999999999999"/>
    <n v="0"/>
    <n v="0"/>
    <n v="10"/>
    <n v="10"/>
    <n v="18.202999999999999"/>
    <n v="-98"/>
    <n v="5651.38"/>
    <n v="64.307000000000002"/>
    <n v="0"/>
  </r>
  <r>
    <x v="9"/>
    <s v="2009 PLANTER NO.09 (MIX)"/>
    <s v="PLANTER"/>
    <s v="Finished Good"/>
    <s v="Pcs."/>
    <n v="160"/>
    <n v="174"/>
    <n v="51"/>
    <n v="43.52"/>
    <n v="-1365.94"/>
    <n v="0"/>
    <n v="0"/>
    <n v="0"/>
    <n v="0"/>
    <n v="290"/>
    <n v="9586.56"/>
    <n v="0"/>
    <n v="0"/>
    <n v="0"/>
    <n v="0"/>
    <n v="8.8740000000000006"/>
    <n v="0"/>
    <n v="0"/>
    <n v="10"/>
    <n v="10"/>
    <n v="50.46"/>
    <n v="-239"/>
    <n v="-10365.280000000001"/>
    <n v="3.0600000000000023"/>
    <n v="0"/>
  </r>
  <r>
    <x v="9"/>
    <s v="2009 PLANTER NO.9 (BLACK)"/>
    <s v="PLANTER"/>
    <s v="Finished Good"/>
    <s v="Pcs."/>
    <n v="160"/>
    <n v="174"/>
    <n v="75"/>
    <n v="21.73"/>
    <n v="1070.32"/>
    <n v="0"/>
    <n v="0"/>
    <n v="285"/>
    <n v="3285.92"/>
    <n v="0"/>
    <n v="0"/>
    <n v="0"/>
    <n v="0"/>
    <n v="0"/>
    <n v="0"/>
    <n v="13.05"/>
    <n v="45.6"/>
    <n v="7.6557840000000006"/>
    <n v="0"/>
    <n v="53.255784000000006"/>
    <n v="0"/>
    <n v="360"/>
    <n v="4356.24"/>
    <n v="74.98578400000001"/>
    <n v="0"/>
  </r>
  <r>
    <x v="9"/>
    <s v="2009 PLANTER NO.9 (BROWN)"/>
    <s v="PLANTER"/>
    <s v="Finished Good"/>
    <s v="Pcs."/>
    <n v="160"/>
    <n v="174"/>
    <n v="566"/>
    <n v="10.39"/>
    <n v="18326"/>
    <n v="0"/>
    <n v="0"/>
    <n v="336"/>
    <n v="6195.74"/>
    <n v="36"/>
    <n v="1326.96"/>
    <n v="0"/>
    <n v="0"/>
    <n v="0"/>
    <n v="0"/>
    <n v="98.483999999999995"/>
    <n v="53.76"/>
    <n v="9.0257664000000002"/>
    <n v="0"/>
    <n v="62.7857664"/>
    <n v="6.2640000000000002"/>
    <n v="866"/>
    <n v="23522.31"/>
    <n v="66.911766400000005"/>
    <n v="0"/>
  </r>
  <r>
    <x v="9"/>
    <s v="2009 PLANTER NO.9 (GREEN)"/>
    <s v="PLANTER"/>
    <s v="Finished Good"/>
    <s v="Pcs."/>
    <n v="160"/>
    <n v="174"/>
    <n v="72"/>
    <n v="39.64"/>
    <n v="842.84"/>
    <n v="0"/>
    <n v="0"/>
    <n v="268"/>
    <n v="4910.76"/>
    <n v="36"/>
    <n v="1326.96"/>
    <n v="0"/>
    <n v="0"/>
    <n v="0"/>
    <n v="0"/>
    <n v="12.528"/>
    <n v="42.88"/>
    <n v="7.1991232000000016"/>
    <n v="0"/>
    <n v="50.079123200000005"/>
    <n v="6.2640000000000002"/>
    <n v="304"/>
    <n v="5141.62"/>
    <n v="83.455123200000017"/>
    <n v="0"/>
  </r>
  <r>
    <x v="9"/>
    <s v="2009 PLANTER NO.9 (MB)"/>
    <s v="PLANTER"/>
    <s v="Finished Good"/>
    <s v="Pcs."/>
    <n v="160"/>
    <n v="174"/>
    <n v="182"/>
    <n v="3.49"/>
    <n v="4958.1400000000003"/>
    <n v="0"/>
    <n v="0"/>
    <n v="280"/>
    <n v="5057.8100000000004"/>
    <n v="10"/>
    <n v="321.2"/>
    <n v="0"/>
    <n v="0"/>
    <n v="0"/>
    <n v="0"/>
    <n v="31.667999999999999"/>
    <n v="44.8"/>
    <n v="7.5214720000000002"/>
    <n v="0"/>
    <n v="52.321472"/>
    <n v="1.74"/>
    <n v="452"/>
    <n v="9731.49"/>
    <n v="54.071472"/>
    <n v="0"/>
  </r>
  <r>
    <x v="9"/>
    <s v="2009 PLANTER NO.9 (MW)"/>
    <s v="PLANTER"/>
    <s v="Finished Good"/>
    <s v="Pcs."/>
    <n v="160"/>
    <n v="174"/>
    <n v="40"/>
    <n v="12.38"/>
    <n v="983.9"/>
    <n v="0"/>
    <n v="0"/>
    <n v="310"/>
    <n v="5546.58"/>
    <n v="0"/>
    <n v="0"/>
    <n v="0"/>
    <n v="0"/>
    <n v="0"/>
    <n v="0"/>
    <n v="6.96"/>
    <n v="49.6"/>
    <n v="8.3273440000000001"/>
    <n v="0"/>
    <n v="57.927344000000005"/>
    <n v="0"/>
    <n v="350"/>
    <n v="6530.48"/>
    <n v="70.307344000000001"/>
    <n v="0"/>
  </r>
  <r>
    <x v="9"/>
    <s v="2009 PLANTER NO.9 (R)"/>
    <s v="PLANTER"/>
    <s v="Finished Good"/>
    <s v="Pcs."/>
    <n v="160"/>
    <n v="174"/>
    <n v="53"/>
    <n v="38.69"/>
    <n v="1441.95"/>
    <n v="0"/>
    <n v="0"/>
    <n v="328"/>
    <n v="5961.93"/>
    <n v="36"/>
    <n v="1326.96"/>
    <n v="0"/>
    <n v="0"/>
    <n v="0"/>
    <n v="0"/>
    <n v="9.2219999999999995"/>
    <n v="52.48"/>
    <n v="8.8108672000000006"/>
    <n v="0"/>
    <n v="61.290867199999994"/>
    <n v="6.2640000000000002"/>
    <n v="345"/>
    <n v="6741.09"/>
    <n v="93.716867199999996"/>
    <n v="0"/>
  </r>
  <r>
    <x v="9"/>
    <s v="2009 PLANTER NO.9 (WHITE)"/>
    <s v="PLANTER"/>
    <s v="Finished Good"/>
    <s v="Pcs."/>
    <n v="160"/>
    <n v="174"/>
    <n v="199"/>
    <n v="97.67"/>
    <n v="7794.28"/>
    <n v="0"/>
    <n v="0"/>
    <n v="380"/>
    <n v="6717.16"/>
    <n v="0"/>
    <n v="0"/>
    <n v="0"/>
    <n v="0"/>
    <n v="0"/>
    <n v="0"/>
    <n v="34.625999999999998"/>
    <n v="60.8"/>
    <n v="10.207712000000001"/>
    <n v="0"/>
    <n v="71.007711999999998"/>
    <n v="0"/>
    <n v="579"/>
    <n v="14511.44"/>
    <n v="168.67771199999999"/>
    <n v="0"/>
  </r>
  <r>
    <x v="9"/>
    <s v="2009 PLANTER NO.9 (Y)"/>
    <s v="PLANTER"/>
    <s v="Finished Good"/>
    <s v="Pcs."/>
    <n v="160"/>
    <n v="174"/>
    <n v="304"/>
    <n v="8.9600000000000009"/>
    <n v="9091.5300000000007"/>
    <n v="0"/>
    <n v="0"/>
    <n v="310"/>
    <n v="5622.15"/>
    <n v="59"/>
    <n v="2065.7199999999998"/>
    <n v="0"/>
    <n v="0"/>
    <n v="0"/>
    <n v="0"/>
    <n v="52.896000000000001"/>
    <n v="49.6"/>
    <n v="8.3273440000000001"/>
    <n v="0"/>
    <n v="57.927344000000005"/>
    <n v="10.266"/>
    <n v="555"/>
    <n v="13234.78"/>
    <n v="56.621344000000015"/>
    <n v="0"/>
  </r>
  <r>
    <x v="9"/>
    <s v="2012 PLANTER 12 NO.(GR)"/>
    <s v="PLANTER"/>
    <s v="Finished Good"/>
    <s v="Pcs."/>
    <n v="265"/>
    <n v="289"/>
    <n v="195.5"/>
    <n v="117.07"/>
    <n v="5616.62"/>
    <n v="0"/>
    <n v="0"/>
    <n v="201"/>
    <n v="6456.03"/>
    <n v="46"/>
    <n v="2655.72"/>
    <n v="0"/>
    <n v="0"/>
    <n v="0"/>
    <n v="0"/>
    <n v="56.499499999999998"/>
    <n v="53.265000000000001"/>
    <n v="8.9426608500000011"/>
    <n v="0"/>
    <n v="62.207660850000003"/>
    <n v="13.294"/>
    <n v="350.5"/>
    <n v="10911.96"/>
    <n v="165.98366084999998"/>
    <n v="0"/>
  </r>
  <r>
    <x v="9"/>
    <s v="2012 PLANTER NO.12 (BL)"/>
    <s v="PLANTER"/>
    <s v="Finished Good"/>
    <s v="Pcs."/>
    <n v="265"/>
    <n v="289"/>
    <n v="55.5"/>
    <n v="171.92"/>
    <n v="1309.8699999999999"/>
    <n v="0"/>
    <n v="0"/>
    <n v="105"/>
    <n v="3549.84"/>
    <n v="12"/>
    <n v="650.4"/>
    <n v="0"/>
    <n v="0"/>
    <n v="0"/>
    <n v="0"/>
    <n v="16.0395"/>
    <n v="27.824999999999999"/>
    <n v="4.6715392500000004"/>
    <n v="0"/>
    <n v="32.496539249999998"/>
    <n v="3.468"/>
    <n v="148.5"/>
    <n v="4583.95"/>
    <n v="200.94853924999998"/>
    <n v="0"/>
  </r>
  <r>
    <x v="9"/>
    <s v="2012 PLANTER NO.12 (BR)"/>
    <s v="PLANTER"/>
    <s v="Finished Good"/>
    <s v="Pcs."/>
    <n v="265"/>
    <n v="289"/>
    <n v="3.5"/>
    <n v="453.12"/>
    <n v="106.07"/>
    <n v="0"/>
    <n v="0"/>
    <n v="212"/>
    <n v="6313.28"/>
    <n v="34"/>
    <n v="2005.32"/>
    <n v="0"/>
    <n v="0"/>
    <n v="0"/>
    <n v="0"/>
    <n v="1.0115000000000001"/>
    <n v="56.18"/>
    <n v="9.4320602000000004"/>
    <n v="60"/>
    <n v="125.6120602"/>
    <n v="9.8260000000000005"/>
    <n v="181.5"/>
    <n v="5412.14"/>
    <n v="568.90606019999996"/>
    <n v="0"/>
  </r>
  <r>
    <x v="9"/>
    <s v="2012 PLANTER NO.12 (MB)"/>
    <s v="PLANTER"/>
    <s v="Finished Good"/>
    <s v="Pcs."/>
    <n v="265"/>
    <n v="289"/>
    <n v="109.5"/>
    <n v="175.31"/>
    <n v="2762.19"/>
    <n v="0"/>
    <n v="0"/>
    <n v="184"/>
    <n v="5650.88"/>
    <n v="36"/>
    <n v="1951.2"/>
    <n v="0"/>
    <n v="0"/>
    <n v="0"/>
    <n v="0"/>
    <n v="31.645499999999998"/>
    <n v="48.76"/>
    <n v="8.1863164000000008"/>
    <n v="0"/>
    <n v="56.946316400000001"/>
    <n v="10.404"/>
    <n v="257.5"/>
    <n v="7389.77"/>
    <n v="221.85231640000001"/>
    <n v="0"/>
  </r>
  <r>
    <x v="9"/>
    <s v="2012 PLANTER NO.12 (MIX)"/>
    <s v="PLANTER"/>
    <s v="Finished Good"/>
    <s v="Pcs."/>
    <n v="265"/>
    <n v="289"/>
    <n v="348"/>
    <n v="175.82"/>
    <n v="5597.82"/>
    <n v="0"/>
    <n v="0"/>
    <n v="0"/>
    <n v="0"/>
    <n v="378"/>
    <n v="20191.259999999998"/>
    <n v="0"/>
    <n v="0"/>
    <n v="0"/>
    <n v="0"/>
    <n v="100.572"/>
    <n v="0"/>
    <n v="0"/>
    <n v="0"/>
    <n v="0"/>
    <n v="109.242"/>
    <n v="-30"/>
    <n v="-3428.47"/>
    <n v="66.577999999999989"/>
    <n v="0"/>
  </r>
  <r>
    <x v="9"/>
    <s v="2012 PLANTER NO.12 (MW)"/>
    <s v="PLANTER"/>
    <s v="Finished Good"/>
    <s v="Pcs."/>
    <n v="265"/>
    <n v="289"/>
    <n v="39.5"/>
    <n v="48.73"/>
    <n v="1111.77"/>
    <n v="0"/>
    <n v="0"/>
    <n v="145"/>
    <n v="4603.6400000000003"/>
    <n v="12"/>
    <n v="650.4"/>
    <n v="0"/>
    <n v="0"/>
    <n v="0"/>
    <n v="0"/>
    <n v="11.4155"/>
    <n v="38.424999999999997"/>
    <n v="6.4511732500000001"/>
    <n v="0"/>
    <n v="44.876173249999994"/>
    <n v="3.468"/>
    <n v="172.5"/>
    <n v="5412.17"/>
    <n v="90.13817324999998"/>
    <n v="0"/>
  </r>
  <r>
    <x v="9"/>
    <s v="2012 PLANTER NO.12 (R)"/>
    <s v="PLANTER"/>
    <s v="Finished Good"/>
    <s v="Pcs."/>
    <n v="265"/>
    <n v="289"/>
    <n v="32.5"/>
    <n v="125.37"/>
    <n v="974.05"/>
    <n v="0"/>
    <n v="0"/>
    <n v="100"/>
    <n v="3113.65"/>
    <n v="12"/>
    <n v="650.4"/>
    <n v="0"/>
    <n v="0"/>
    <n v="0"/>
    <n v="0"/>
    <n v="9.3925000000000001"/>
    <n v="26.5"/>
    <n v="4.4490850000000002"/>
    <n v="0"/>
    <n v="30.949085"/>
    <n v="3.468"/>
    <n v="120.5"/>
    <n v="3716.02"/>
    <n v="152.85108500000001"/>
    <n v="0"/>
  </r>
  <r>
    <x v="9"/>
    <s v="2012 PLANTER NO.12 (W)"/>
    <s v="PLANTER"/>
    <s v="Finished Good"/>
    <s v="Pcs."/>
    <n v="265"/>
    <n v="289"/>
    <n v="22.5"/>
    <n v="137.22"/>
    <n v="554.53"/>
    <n v="0"/>
    <n v="0"/>
    <n v="100"/>
    <n v="2994.27"/>
    <n v="0"/>
    <n v="0"/>
    <n v="0"/>
    <n v="0"/>
    <n v="0"/>
    <n v="0"/>
    <n v="6.5025000000000004"/>
    <n v="26.5"/>
    <n v="4.4490850000000002"/>
    <n v="0"/>
    <n v="30.949085"/>
    <n v="0"/>
    <n v="122.5"/>
    <n v="3548.8"/>
    <n v="168.169085"/>
    <n v="0"/>
  </r>
  <r>
    <x v="9"/>
    <s v="2012 PLANTER NO.12 (Y)"/>
    <s v="PLANTER"/>
    <s v="Finished Good"/>
    <s v="Pcs."/>
    <n v="265"/>
    <n v="289"/>
    <n v="130.5"/>
    <n v="152.11000000000001"/>
    <n v="3046.71"/>
    <n v="0"/>
    <n v="0"/>
    <n v="100"/>
    <n v="3107.35"/>
    <n v="32"/>
    <n v="1887.36"/>
    <n v="0"/>
    <n v="0"/>
    <n v="0"/>
    <n v="0"/>
    <n v="37.714500000000001"/>
    <n v="26.5"/>
    <n v="4.4490850000000002"/>
    <n v="0"/>
    <n v="30.949085"/>
    <n v="9.2479999999999993"/>
    <n v="198.5"/>
    <n v="5422.86"/>
    <n v="173.81108500000002"/>
    <n v="0"/>
  </r>
  <r>
    <x v="9"/>
    <s v="2014 PLANTER NO.14 (BLACK)"/>
    <s v="PLANTER"/>
    <s v="Finished Good"/>
    <s v="Pcs."/>
    <n v="420"/>
    <n v="458"/>
    <n v="177.5"/>
    <n v="147.47999999999999"/>
    <n v="6021.04"/>
    <n v="0"/>
    <n v="0"/>
    <n v="0"/>
    <n v="0"/>
    <n v="28"/>
    <n v="2245.96"/>
    <n v="0"/>
    <n v="0"/>
    <n v="0"/>
    <n v="0"/>
    <n v="81.295000000000002"/>
    <n v="0"/>
    <n v="0"/>
    <n v="0"/>
    <n v="0"/>
    <n v="12.824"/>
    <n v="149.5"/>
    <n v="5077.4399999999996"/>
    <n v="134.65599999999998"/>
    <n v="0"/>
  </r>
  <r>
    <x v="9"/>
    <s v="2014 PLANTER NO.14 (BROWN)"/>
    <s v="PLANTER"/>
    <s v="Finished Good"/>
    <s v="Pcs."/>
    <n v="420"/>
    <n v="458"/>
    <n v="134.5"/>
    <n v="133.19"/>
    <n v="5467.27"/>
    <n v="0"/>
    <n v="0"/>
    <n v="0"/>
    <n v="0"/>
    <n v="31"/>
    <n v="2603.2600000000002"/>
    <n v="0"/>
    <n v="0"/>
    <n v="0"/>
    <n v="0"/>
    <n v="61.600999999999999"/>
    <n v="0"/>
    <n v="0"/>
    <n v="0"/>
    <n v="0"/>
    <n v="14.198"/>
    <n v="103.5"/>
    <n v="4337.32"/>
    <n v="118.99199999999999"/>
    <n v="0"/>
  </r>
  <r>
    <x v="9"/>
    <s v="2014 PLANTER NO.14 (GR)"/>
    <s v="PLANTER"/>
    <s v="Finished Good"/>
    <s v="Pcs."/>
    <n v="420"/>
    <n v="458"/>
    <n v="151.5"/>
    <n v="160.88"/>
    <n v="5364.68"/>
    <n v="0"/>
    <n v="0"/>
    <n v="0"/>
    <n v="0"/>
    <n v="27"/>
    <n v="2274.9"/>
    <n v="0"/>
    <n v="0"/>
    <n v="0"/>
    <n v="0"/>
    <n v="69.387"/>
    <n v="0"/>
    <n v="0"/>
    <n v="0"/>
    <n v="0"/>
    <n v="12.366"/>
    <n v="124.5"/>
    <n v="4415.8999999999996"/>
    <n v="148.51400000000001"/>
    <n v="0"/>
  </r>
  <r>
    <x v="9"/>
    <s v="2014 PLANTER NO.14 (MB)"/>
    <s v="PLANTER"/>
    <s v="Finished Good"/>
    <s v="Pcs."/>
    <n v="420"/>
    <n v="458"/>
    <n v="204.5"/>
    <n v="156.26"/>
    <n v="7197.55"/>
    <n v="0"/>
    <n v="0"/>
    <n v="0"/>
    <n v="0"/>
    <n v="0"/>
    <n v="0"/>
    <n v="0"/>
    <n v="0"/>
    <n v="0"/>
    <n v="0"/>
    <n v="93.661000000000001"/>
    <n v="0"/>
    <n v="0"/>
    <n v="0"/>
    <n v="0"/>
    <n v="0"/>
    <n v="204.5"/>
    <n v="7197.55"/>
    <n v="156.26"/>
    <n v="0"/>
  </r>
  <r>
    <x v="9"/>
    <s v="2014 PLANTER NO.14 (MIX)"/>
    <s v="PLANTER"/>
    <s v="Finished Good"/>
    <s v="Pcs."/>
    <n v="420"/>
    <n v="458"/>
    <n v="44"/>
    <n v="101.13"/>
    <n v="1108.8900000000001"/>
    <n v="0"/>
    <n v="0"/>
    <n v="0"/>
    <n v="0"/>
    <n v="216"/>
    <n v="17116.080000000002"/>
    <n v="0"/>
    <n v="0"/>
    <n v="0"/>
    <n v="0"/>
    <n v="20.152000000000001"/>
    <n v="0"/>
    <n v="0"/>
    <n v="30"/>
    <n v="30"/>
    <n v="98.927999999999997"/>
    <n v="-172"/>
    <n v="-12180.86"/>
    <n v="32.201999999999998"/>
    <n v="0"/>
  </r>
  <r>
    <x v="9"/>
    <s v="2014 PLANTER NO.14 (MW)"/>
    <s v="PLANTER"/>
    <s v="Finished Good"/>
    <s v="Pcs."/>
    <n v="420"/>
    <n v="458"/>
    <n v="127.5"/>
    <n v="299.52999999999997"/>
    <n v="4429.84"/>
    <n v="0"/>
    <n v="0"/>
    <n v="0"/>
    <n v="0"/>
    <n v="60"/>
    <n v="4925.3999999999996"/>
    <n v="0"/>
    <n v="0"/>
    <n v="0"/>
    <n v="0"/>
    <n v="58.395000000000003"/>
    <n v="0"/>
    <n v="0"/>
    <n v="10"/>
    <n v="10"/>
    <n v="27.48"/>
    <n v="67.5"/>
    <n v="2369.44"/>
    <n v="282.04999999999995"/>
    <n v="0"/>
  </r>
  <r>
    <x v="9"/>
    <s v="2014 PLANTER NO.14 (R)"/>
    <s v="PLANTER"/>
    <s v="Finished Good"/>
    <s v="Pcs."/>
    <n v="420"/>
    <n v="458"/>
    <n v="181.5"/>
    <n v="208.77"/>
    <n v="6311.16"/>
    <n v="0"/>
    <n v="0"/>
    <n v="0"/>
    <n v="0"/>
    <n v="15"/>
    <n v="1316.1"/>
    <n v="0"/>
    <n v="0"/>
    <n v="0"/>
    <n v="0"/>
    <n v="83.126999999999995"/>
    <n v="0"/>
    <n v="0"/>
    <n v="0"/>
    <n v="0"/>
    <n v="6.87"/>
    <n v="166.5"/>
    <n v="5792.91"/>
    <n v="201.9"/>
    <n v="0"/>
  </r>
  <r>
    <x v="9"/>
    <s v="2014 PLANTER NO.14 (WHITE)"/>
    <s v="PLANTER"/>
    <s v="Finished Good"/>
    <s v="Pcs."/>
    <n v="420"/>
    <n v="458"/>
    <n v="155.5"/>
    <n v="188.97"/>
    <n v="5266.15"/>
    <n v="0"/>
    <n v="0"/>
    <n v="0"/>
    <n v="0"/>
    <n v="0"/>
    <n v="0"/>
    <n v="0"/>
    <n v="0"/>
    <n v="0"/>
    <n v="0"/>
    <n v="71.218999999999994"/>
    <n v="0"/>
    <n v="0"/>
    <n v="0"/>
    <n v="0"/>
    <n v="0"/>
    <n v="155.5"/>
    <n v="5266.15"/>
    <n v="188.97"/>
    <n v="0"/>
  </r>
  <r>
    <x v="9"/>
    <s v="2014 PLANTER NO.14 (Y)"/>
    <s v="PLANTER"/>
    <s v="Finished Good"/>
    <s v="Pcs."/>
    <n v="420"/>
    <n v="458"/>
    <n v="208.5"/>
    <n v="197.05"/>
    <n v="7138.48"/>
    <n v="0"/>
    <n v="0"/>
    <n v="0"/>
    <n v="0"/>
    <n v="19"/>
    <n v="1644.46"/>
    <n v="0"/>
    <n v="0"/>
    <n v="0"/>
    <n v="0"/>
    <n v="95.492999999999995"/>
    <n v="0"/>
    <n v="0"/>
    <n v="0"/>
    <n v="0"/>
    <n v="8.702"/>
    <n v="189.5"/>
    <n v="6488.49"/>
    <n v="188.34800000000001"/>
    <n v="0"/>
  </r>
  <r>
    <x v="9"/>
    <s v="2016 PALNTER (BR)"/>
    <s v="PLANTER"/>
    <s v="Finished Good"/>
    <s v="Pcs."/>
    <n v="720"/>
    <n v="785"/>
    <n v="67"/>
    <n v="166.97"/>
    <n v="3905.43"/>
    <n v="0"/>
    <n v="0"/>
    <n v="0"/>
    <n v="0"/>
    <n v="27"/>
    <n v="3692.34"/>
    <n v="0"/>
    <n v="0"/>
    <n v="0"/>
    <n v="0"/>
    <n v="52.594999999999999"/>
    <n v="0"/>
    <n v="0"/>
    <n v="0"/>
    <n v="0"/>
    <n v="21.195"/>
    <n v="40"/>
    <n v="2331.6"/>
    <n v="145.77500000000001"/>
    <n v="0"/>
  </r>
  <r>
    <x v="9"/>
    <s v="2016 PLANTER (BL)"/>
    <s v="PLANTER"/>
    <s v="Finished Good"/>
    <s v="Pcs."/>
    <n v="720"/>
    <n v="785"/>
    <n v="174"/>
    <n v="288.45"/>
    <n v="10781.04"/>
    <n v="0"/>
    <n v="0"/>
    <n v="0"/>
    <n v="0"/>
    <n v="12"/>
    <n v="1480.44"/>
    <n v="0"/>
    <n v="0"/>
    <n v="0"/>
    <n v="0"/>
    <n v="136.59"/>
    <n v="0"/>
    <n v="0"/>
    <n v="0"/>
    <n v="0"/>
    <n v="9.42"/>
    <n v="162"/>
    <n v="10037.52"/>
    <n v="279.02999999999997"/>
    <n v="0"/>
  </r>
  <r>
    <x v="9"/>
    <s v="2016 PLANTER (GR)"/>
    <s v="PLANTER"/>
    <s v="Finished Good"/>
    <s v="Pcs."/>
    <n v="720"/>
    <n v="785"/>
    <n v="216"/>
    <n v="269.04000000000002"/>
    <n v="13614.48"/>
    <n v="0"/>
    <n v="0"/>
    <n v="0"/>
    <n v="0"/>
    <n v="12"/>
    <n v="1480.44"/>
    <n v="0"/>
    <n v="0"/>
    <n v="0"/>
    <n v="0"/>
    <n v="169.56"/>
    <n v="0"/>
    <n v="0"/>
    <n v="0"/>
    <n v="0"/>
    <n v="9.42"/>
    <n v="204"/>
    <n v="12858.12"/>
    <n v="259.62"/>
    <n v="0"/>
  </r>
  <r>
    <x v="9"/>
    <s v="2016 PLANTER (MB)"/>
    <s v="PLANTER"/>
    <s v="Finished Good"/>
    <s v="Pcs."/>
    <n v="720"/>
    <n v="785"/>
    <n v="167"/>
    <n v="319.5"/>
    <n v="10447.52"/>
    <n v="0"/>
    <n v="0"/>
    <n v="0"/>
    <n v="0"/>
    <n v="12"/>
    <n v="1480.44"/>
    <n v="0"/>
    <n v="0"/>
    <n v="0"/>
    <n v="0"/>
    <n v="131.095"/>
    <n v="0"/>
    <n v="0"/>
    <n v="0"/>
    <n v="0"/>
    <n v="9.42"/>
    <n v="155"/>
    <n v="9696.7999999999993"/>
    <n v="310.08"/>
    <n v="0"/>
  </r>
  <r>
    <x v="9"/>
    <s v="2016 PLANTER (MIX)"/>
    <s v="PLANTER"/>
    <s v="Finished Good"/>
    <s v="Pcs."/>
    <n v="720"/>
    <n v="785"/>
    <n v="36"/>
    <n v="75.02"/>
    <n v="2757.37"/>
    <n v="0"/>
    <n v="0"/>
    <n v="0"/>
    <n v="0"/>
    <n v="44"/>
    <n v="6080.56"/>
    <n v="0"/>
    <n v="0"/>
    <n v="0"/>
    <n v="0"/>
    <n v="28.26"/>
    <n v="0"/>
    <n v="0"/>
    <n v="0"/>
    <n v="0"/>
    <n v="34.54"/>
    <n v="-8"/>
    <n v="-933.06"/>
    <n v="40.479999999999997"/>
    <n v="0"/>
  </r>
  <r>
    <x v="9"/>
    <s v="2016 PLANTER (MW)"/>
    <s v="PLANTER"/>
    <s v="Finished Good"/>
    <s v="Pcs."/>
    <n v="720"/>
    <n v="785"/>
    <n v="166"/>
    <n v="204.85"/>
    <n v="11294.64"/>
    <n v="0"/>
    <n v="0"/>
    <n v="0"/>
    <n v="0"/>
    <n v="0"/>
    <n v="0"/>
    <n v="0"/>
    <n v="0"/>
    <n v="0"/>
    <n v="0"/>
    <n v="130.31"/>
    <n v="0"/>
    <n v="0"/>
    <n v="0"/>
    <n v="0"/>
    <n v="0"/>
    <n v="166"/>
    <n v="11294.64"/>
    <n v="204.85"/>
    <n v="0"/>
  </r>
  <r>
    <x v="9"/>
    <s v="2016 PLANTER (R)"/>
    <s v="PLANTER"/>
    <s v="Finished Good"/>
    <s v="Pcs."/>
    <n v="720"/>
    <n v="785"/>
    <n v="222"/>
    <n v="240.16"/>
    <n v="13721.82"/>
    <n v="0"/>
    <n v="0"/>
    <n v="0"/>
    <n v="0"/>
    <n v="15"/>
    <n v="2211.9"/>
    <n v="0"/>
    <n v="0"/>
    <n v="0"/>
    <n v="0"/>
    <n v="174.27"/>
    <n v="0"/>
    <n v="0"/>
    <n v="0"/>
    <n v="0"/>
    <n v="11.775"/>
    <n v="207"/>
    <n v="12794.67"/>
    <n v="228.38499999999999"/>
    <n v="0"/>
  </r>
  <r>
    <x v="9"/>
    <s v="2016 PLANTER (W)"/>
    <s v="PLANTER"/>
    <s v="Finished Good"/>
    <s v="Pcs."/>
    <n v="720"/>
    <n v="785"/>
    <n v="170"/>
    <n v="275.67"/>
    <n v="10193.200000000001"/>
    <n v="0"/>
    <n v="0"/>
    <n v="0"/>
    <n v="0"/>
    <n v="12"/>
    <n v="1480.44"/>
    <n v="0"/>
    <n v="0"/>
    <n v="0"/>
    <n v="0"/>
    <n v="133.44999999999999"/>
    <n v="0"/>
    <n v="0"/>
    <n v="0"/>
    <n v="0"/>
    <n v="9.42"/>
    <n v="158"/>
    <n v="9473.68"/>
    <n v="266.25"/>
    <n v="0"/>
  </r>
  <r>
    <x v="9"/>
    <s v="2016 PLANTER (Y)"/>
    <s v="PLANTER"/>
    <s v="Finished Good"/>
    <s v="Pcs."/>
    <n v="720"/>
    <n v="785"/>
    <n v="291"/>
    <n v="286.99"/>
    <n v="18164.22"/>
    <n v="0"/>
    <n v="0"/>
    <n v="0"/>
    <n v="0"/>
    <n v="26"/>
    <n v="3544.88"/>
    <n v="0"/>
    <n v="0"/>
    <n v="0"/>
    <n v="0"/>
    <n v="228.435"/>
    <n v="0"/>
    <n v="0"/>
    <n v="0"/>
    <n v="0"/>
    <n v="20.41"/>
    <n v="265"/>
    <n v="16541.3"/>
    <n v="266.58"/>
    <n v="0"/>
  </r>
  <r>
    <x v="9"/>
    <s v="20Ltr.Container(Blue)"/>
    <s v="GROW PACK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9"/>
    <s v="20Ltr.Container(Gray)"/>
    <s v="GROW PACK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9"/>
    <s v="20Ltr.Container(White)"/>
    <s v="GROW PACK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9"/>
    <s v="2107 IVY HANGING PLANTER (B)"/>
    <s v="PLANTER"/>
    <s v="Trading"/>
    <s v="Pcs."/>
    <m/>
    <n v="0"/>
    <n v="0.87"/>
    <n v="0.04"/>
    <n v="8.0399999999999991"/>
    <n v="0"/>
    <n v="0"/>
    <n v="0"/>
    <n v="0"/>
    <n v="0"/>
    <n v="0"/>
    <n v="0"/>
    <n v="0"/>
    <n v="0"/>
    <n v="0"/>
    <n v="0"/>
    <n v="0"/>
    <n v="0"/>
    <n v="0"/>
    <n v="0"/>
    <n v="0"/>
    <n v="0.87"/>
    <n v="8.0399999999999991"/>
    <n v="0.04"/>
    <n v="0"/>
  </r>
  <r>
    <x v="9"/>
    <s v="2107 IVY HANGING PLANTER (BR)"/>
    <s v="PLANTER"/>
    <s v="Trading"/>
    <s v="Pcs."/>
    <m/>
    <n v="0"/>
    <n v="0.21"/>
    <n v="0.01"/>
    <n v="2.11"/>
    <n v="0"/>
    <n v="0"/>
    <n v="0"/>
    <n v="0"/>
    <n v="0"/>
    <n v="0"/>
    <n v="0"/>
    <n v="0"/>
    <n v="0"/>
    <n v="0"/>
    <n v="0"/>
    <n v="0"/>
    <n v="0"/>
    <n v="0"/>
    <n v="0"/>
    <n v="0"/>
    <n v="0.21"/>
    <n v="2.11"/>
    <n v="0.01"/>
    <n v="0"/>
  </r>
  <r>
    <x v="9"/>
    <s v="2107 IVY HANGING PLANTER (GR)"/>
    <s v="PLANTER"/>
    <s v="Trading"/>
    <s v="Pcs."/>
    <m/>
    <n v="0"/>
    <n v="0.87"/>
    <n v="0.04"/>
    <n v="8.0399999999999991"/>
    <n v="0"/>
    <n v="0"/>
    <n v="0"/>
    <n v="0"/>
    <n v="0"/>
    <n v="0"/>
    <n v="0"/>
    <n v="0"/>
    <n v="0"/>
    <n v="0"/>
    <n v="0"/>
    <n v="0"/>
    <n v="0"/>
    <n v="0"/>
    <n v="0"/>
    <n v="0"/>
    <n v="0.87"/>
    <n v="8.0399999999999991"/>
    <n v="0.04"/>
    <n v="0"/>
  </r>
  <r>
    <x v="9"/>
    <s v="2107 IVY HANGING PLANTER (MIX)"/>
    <s v="PLANTER"/>
    <s v="Finished Good"/>
    <s v="Pcs."/>
    <n v="85"/>
    <n v="93"/>
    <n v="85"/>
    <n v="343.52"/>
    <n v="-3093.23"/>
    <n v="0"/>
    <n v="0"/>
    <n v="3083"/>
    <n v="35505.89"/>
    <n v="1518"/>
    <n v="47293.56"/>
    <n v="0"/>
    <n v="0"/>
    <n v="0"/>
    <n v="0"/>
    <n v="7.9050000000000002"/>
    <n v="262.05500000000001"/>
    <n v="43.996413950000004"/>
    <n v="0"/>
    <n v="306.05141394999998"/>
    <n v="141.17400000000001"/>
    <n v="1650"/>
    <n v="22265.34"/>
    <n v="508.39741394999999"/>
    <n v="0"/>
  </r>
  <r>
    <x v="9"/>
    <s v="2107 IVY HANGING PLANTER (O)"/>
    <s v="PLANTER"/>
    <s v="Trading"/>
    <s v="Pcs."/>
    <m/>
    <n v="0"/>
    <n v="0.21"/>
    <n v="0.01"/>
    <n v="1.94"/>
    <n v="0"/>
    <n v="0"/>
    <n v="0"/>
    <n v="0"/>
    <n v="0"/>
    <n v="0"/>
    <n v="0"/>
    <n v="0"/>
    <n v="0"/>
    <n v="0"/>
    <n v="0"/>
    <n v="0"/>
    <n v="0"/>
    <n v="0"/>
    <n v="0"/>
    <n v="0"/>
    <n v="0.21"/>
    <n v="1.94"/>
    <n v="0.01"/>
    <n v="0"/>
  </r>
  <r>
    <x v="9"/>
    <s v="2107 IVY HANGING PLANTER (P)"/>
    <s v="PLANTER"/>
    <s v="Trading"/>
    <s v="Pcs."/>
    <m/>
    <n v="0"/>
    <n v="0.54"/>
    <n v="0.02"/>
    <n v="4.99"/>
    <n v="0"/>
    <n v="0"/>
    <n v="0"/>
    <n v="0"/>
    <n v="0"/>
    <n v="0"/>
    <n v="0"/>
    <n v="0"/>
    <n v="0"/>
    <n v="0"/>
    <n v="0"/>
    <n v="0"/>
    <n v="0"/>
    <n v="0"/>
    <n v="0"/>
    <n v="0"/>
    <n v="0.54"/>
    <n v="4.99"/>
    <n v="0.02"/>
    <n v="0"/>
  </r>
  <r>
    <x v="9"/>
    <s v="2107 IVY HANGING PLANTER (PUR)"/>
    <s v="PLANTER"/>
    <s v="Trading"/>
    <s v="Pcs."/>
    <m/>
    <n v="0"/>
    <n v="0.87"/>
    <n v="0.04"/>
    <n v="8.25"/>
    <n v="0"/>
    <n v="0"/>
    <n v="0"/>
    <n v="0"/>
    <n v="0"/>
    <n v="0"/>
    <n v="0"/>
    <n v="0"/>
    <n v="0"/>
    <n v="0"/>
    <n v="0"/>
    <n v="0"/>
    <n v="0"/>
    <n v="0"/>
    <n v="0"/>
    <n v="0"/>
    <n v="0.87"/>
    <n v="8.25"/>
    <n v="0.04"/>
    <n v="0"/>
  </r>
  <r>
    <x v="9"/>
    <s v="2107 IVY HANGING PLANTER (W)"/>
    <s v="PLANTER"/>
    <s v="Trading"/>
    <s v="Pcs."/>
    <m/>
    <n v="0"/>
    <n v="0.54"/>
    <n v="0.02"/>
    <n v="7.56"/>
    <n v="0"/>
    <n v="0"/>
    <n v="0"/>
    <n v="0"/>
    <n v="0"/>
    <n v="0"/>
    <n v="0"/>
    <n v="0"/>
    <n v="0"/>
    <n v="0"/>
    <n v="0"/>
    <n v="0"/>
    <n v="0"/>
    <n v="0"/>
    <n v="0"/>
    <n v="0"/>
    <n v="0.54"/>
    <n v="7.56"/>
    <n v="0.02"/>
    <n v="0"/>
  </r>
  <r>
    <x v="9"/>
    <s v="2107 IVY HANGING PLANTER (Y)"/>
    <s v="PLANTER"/>
    <s v="Trading"/>
    <s v="Pcs."/>
    <m/>
    <n v="0"/>
    <n v="0.54"/>
    <n v="0.02"/>
    <n v="4.93"/>
    <n v="0"/>
    <n v="0"/>
    <n v="0"/>
    <n v="0"/>
    <n v="0"/>
    <n v="0"/>
    <n v="0"/>
    <n v="0"/>
    <n v="0"/>
    <n v="0"/>
    <n v="0"/>
    <n v="0"/>
    <n v="0"/>
    <n v="0"/>
    <n v="0"/>
    <n v="0"/>
    <n v="0.54"/>
    <n v="4.93"/>
    <n v="0.02"/>
    <n v="0"/>
  </r>
  <r>
    <x v="9"/>
    <s v="2108 SATIN HANGING PLANTER (MIX)"/>
    <s v="PLANTER"/>
    <s v="Finished Good"/>
    <s v="Pcs."/>
    <n v="170"/>
    <n v="185"/>
    <n v="1574"/>
    <n v="1869.91"/>
    <n v="31694.76"/>
    <n v="0"/>
    <n v="0"/>
    <n v="1654"/>
    <n v="33049.86"/>
    <n v="1108"/>
    <n v="44885.120000000003"/>
    <n v="0"/>
    <n v="0"/>
    <n v="0"/>
    <n v="0"/>
    <n v="291.19"/>
    <n v="281.18"/>
    <n v="47.207310200000002"/>
    <n v="140"/>
    <n v="468.3873102"/>
    <n v="204.98"/>
    <n v="2120"/>
    <n v="42902.84"/>
    <n v="2133.3173102000001"/>
    <n v="0"/>
  </r>
  <r>
    <x v="9"/>
    <s v="2109 DAISY HOOK POT (MIX)"/>
    <s v="PLANTER"/>
    <s v="Finished Good"/>
    <s v="Pcs."/>
    <n v="185"/>
    <n v="202"/>
    <n v="1630"/>
    <n v="381.39"/>
    <n v="30701.64"/>
    <n v="0"/>
    <n v="0"/>
    <n v="0"/>
    <n v="0"/>
    <n v="172"/>
    <n v="6883.12"/>
    <n v="0"/>
    <n v="0"/>
    <n v="0"/>
    <n v="0"/>
    <n v="329.26"/>
    <n v="0"/>
    <n v="0"/>
    <n v="130"/>
    <n v="130"/>
    <n v="34.744"/>
    <n v="1458"/>
    <n v="23799.98"/>
    <n v="476.64599999999996"/>
    <n v="0"/>
  </r>
  <r>
    <x v="9"/>
    <s v="220 Arya Tub 20 T (Blue)"/>
    <s v="Tub"/>
    <s v="Finished Good"/>
    <s v="Pcs."/>
    <n v="750"/>
    <n v="817"/>
    <n v="279"/>
    <n v="629.41"/>
    <n v="24350.39"/>
    <n v="0"/>
    <n v="0"/>
    <n v="0"/>
    <n v="0"/>
    <n v="286"/>
    <n v="39102.6"/>
    <n v="0"/>
    <n v="0"/>
    <n v="0"/>
    <n v="0"/>
    <n v="227.94300000000001"/>
    <n v="0"/>
    <n v="0"/>
    <n v="140"/>
    <n v="140"/>
    <n v="233.66200000000001"/>
    <n v="-7"/>
    <n v="-610.91999999999996"/>
    <n v="535.74799999999993"/>
    <n v="0"/>
  </r>
  <r>
    <x v="9"/>
    <s v="220 Arya Tub 20 T (M.baize)"/>
    <s v="Tub"/>
    <s v="Finished Good"/>
    <s v="Pcs."/>
    <n v="750"/>
    <n v="817"/>
    <n v="127"/>
    <n v="596.13"/>
    <n v="10998.59"/>
    <n v="0"/>
    <n v="0"/>
    <n v="0"/>
    <n v="0"/>
    <n v="28"/>
    <n v="3984.68"/>
    <n v="0"/>
    <n v="0"/>
    <n v="0"/>
    <n v="0"/>
    <n v="103.759"/>
    <n v="0"/>
    <n v="0"/>
    <n v="110"/>
    <n v="110"/>
    <n v="22.876000000000001"/>
    <n v="99"/>
    <n v="8573.7099999999991"/>
    <n v="683.25400000000002"/>
    <n v="0"/>
  </r>
  <r>
    <x v="9"/>
    <s v="220 Arya Tub 20 T (M.white)"/>
    <s v="Tub"/>
    <s v="Finished Good"/>
    <s v="Pcs."/>
    <n v="750"/>
    <n v="817"/>
    <n v="163"/>
    <n v="369.96"/>
    <n v="13955.31"/>
    <n v="0"/>
    <n v="0"/>
    <n v="0"/>
    <n v="0"/>
    <n v="9"/>
    <n v="1280.79"/>
    <n v="0"/>
    <n v="0"/>
    <n v="0"/>
    <n v="0"/>
    <n v="133.17099999999999"/>
    <n v="0"/>
    <n v="0"/>
    <n v="0"/>
    <n v="0"/>
    <n v="7.3529999999999998"/>
    <n v="154"/>
    <n v="13184.78"/>
    <n v="362.60699999999997"/>
    <n v="0"/>
  </r>
  <r>
    <x v="9"/>
    <s v="220 Arya Tub 20 T (orange)"/>
    <s v="Tub"/>
    <s v="Finished Good"/>
    <s v="Pcs."/>
    <n v="750"/>
    <n v="817"/>
    <n v="248"/>
    <n v="264.22000000000003"/>
    <n v="21172.77"/>
    <n v="0"/>
    <n v="0"/>
    <n v="0"/>
    <n v="0"/>
    <n v="42"/>
    <n v="5923.96"/>
    <n v="0"/>
    <n v="0"/>
    <n v="0"/>
    <n v="0"/>
    <n v="202.61600000000001"/>
    <n v="0"/>
    <n v="0"/>
    <n v="0"/>
    <n v="0"/>
    <n v="34.314"/>
    <n v="206"/>
    <n v="17587.060000000001"/>
    <n v="229.90600000000003"/>
    <n v="0"/>
  </r>
  <r>
    <x v="9"/>
    <s v="220 Arya Tub 20 T (pink)"/>
    <s v="Tub"/>
    <s v="Finished Good"/>
    <s v="Pcs."/>
    <n v="750"/>
    <n v="817"/>
    <n v="307"/>
    <n v="262.69"/>
    <n v="25942.6"/>
    <n v="0"/>
    <n v="0"/>
    <n v="0"/>
    <n v="0"/>
    <n v="127"/>
    <n v="17774.62"/>
    <n v="0"/>
    <n v="0"/>
    <n v="0"/>
    <n v="0"/>
    <n v="250.81899999999999"/>
    <n v="0"/>
    <n v="0"/>
    <n v="0"/>
    <n v="0"/>
    <n v="103.759"/>
    <n v="180"/>
    <n v="15210.64"/>
    <n v="158.93099999999998"/>
    <n v="0"/>
  </r>
  <r>
    <x v="9"/>
    <s v="220 Arya Tub 20 T (silver)"/>
    <s v="Tub"/>
    <s v="Finished Good"/>
    <s v="Pcs."/>
    <n v="750"/>
    <n v="817"/>
    <n v="98"/>
    <n v="230.42"/>
    <n v="8440.89"/>
    <n v="0"/>
    <n v="0"/>
    <n v="0"/>
    <n v="0"/>
    <n v="37"/>
    <n v="5113.87"/>
    <n v="0"/>
    <n v="0"/>
    <n v="0"/>
    <n v="0"/>
    <n v="80.066000000000003"/>
    <n v="0"/>
    <n v="0"/>
    <n v="100"/>
    <n v="100"/>
    <n v="30.228999999999999"/>
    <n v="61"/>
    <n v="5254.02"/>
    <n v="300.19099999999997"/>
    <n v="0"/>
  </r>
  <r>
    <x v="9"/>
    <s v="225 NO. Durga ( BLUE)"/>
    <s v="Tub"/>
    <s v="Finished Good"/>
    <s v="Pcs."/>
    <n v="905"/>
    <n v="986"/>
    <n v="337"/>
    <n v="1540.83"/>
    <n v="31538.76"/>
    <n v="0"/>
    <n v="0"/>
    <n v="0"/>
    <n v="0"/>
    <n v="188"/>
    <n v="29967.439999999999"/>
    <n v="0"/>
    <n v="0"/>
    <n v="0"/>
    <n v="0"/>
    <n v="332.28199999999998"/>
    <n v="0"/>
    <n v="0"/>
    <n v="110"/>
    <n v="110"/>
    <n v="185.36799999999999"/>
    <n v="149"/>
    <n v="13944.44"/>
    <n v="1465.462"/>
    <n v="0"/>
  </r>
  <r>
    <x v="9"/>
    <s v="225 NO. Durga ( M. WHITE)"/>
    <s v="Tub"/>
    <s v="Finished Good"/>
    <s v="Pcs."/>
    <n v="905"/>
    <n v="986"/>
    <n v="224"/>
    <n v="195.27"/>
    <n v="17405.22"/>
    <n v="0"/>
    <n v="0"/>
    <n v="0"/>
    <n v="0"/>
    <n v="2"/>
    <n v="321.76"/>
    <n v="0"/>
    <n v="0"/>
    <n v="0"/>
    <n v="0"/>
    <n v="220.864"/>
    <n v="0"/>
    <n v="0"/>
    <n v="0"/>
    <n v="0"/>
    <n v="1.972"/>
    <n v="222"/>
    <n v="17249.82"/>
    <n v="193.298"/>
    <n v="0"/>
  </r>
  <r>
    <x v="9"/>
    <s v="225 NO. Durga ( ORG)"/>
    <s v="Tub"/>
    <s v="Finished Good"/>
    <s v="Pcs."/>
    <n v="905"/>
    <n v="986"/>
    <n v="319"/>
    <n v="1018.56"/>
    <n v="28723.62"/>
    <n v="0"/>
    <n v="0"/>
    <n v="0"/>
    <n v="0"/>
    <n v="64"/>
    <n v="10213.39"/>
    <n v="0"/>
    <n v="0"/>
    <n v="0"/>
    <n v="0"/>
    <n v="314.53399999999999"/>
    <n v="0"/>
    <n v="0"/>
    <n v="0"/>
    <n v="0"/>
    <n v="63.103999999999999"/>
    <n v="255"/>
    <n v="22960.89"/>
    <n v="955.4559999999999"/>
    <n v="0"/>
  </r>
  <r>
    <x v="9"/>
    <s v="225 NO. Durga ( PINK )"/>
    <s v="Tub"/>
    <s v="Finished Good"/>
    <s v="Pcs."/>
    <n v="905"/>
    <n v="986"/>
    <n v="241"/>
    <n v="778.13"/>
    <n v="21768"/>
    <n v="0"/>
    <n v="0"/>
    <n v="0"/>
    <n v="0"/>
    <n v="94"/>
    <n v="15093.27"/>
    <n v="0"/>
    <n v="0"/>
    <n v="0"/>
    <n v="0"/>
    <n v="237.626"/>
    <n v="0"/>
    <n v="0"/>
    <n v="0"/>
    <n v="0"/>
    <n v="92.683999999999997"/>
    <n v="147"/>
    <n v="13277.58"/>
    <n v="685.44600000000003"/>
    <n v="0"/>
  </r>
  <r>
    <x v="9"/>
    <s v="225 NO. Durga ( SIL )"/>
    <s v="Tub"/>
    <s v="Finished Good"/>
    <s v="Pcs."/>
    <n v="905"/>
    <n v="986"/>
    <n v="153"/>
    <n v="463.59"/>
    <n v="12518.13"/>
    <n v="0"/>
    <n v="0"/>
    <n v="0"/>
    <n v="0"/>
    <n v="23"/>
    <n v="3571.24"/>
    <n v="0"/>
    <n v="0"/>
    <n v="0"/>
    <n v="0"/>
    <n v="150.858"/>
    <n v="0"/>
    <n v="0"/>
    <n v="70"/>
    <n v="70"/>
    <n v="22.678000000000001"/>
    <n v="130"/>
    <n v="10636.31"/>
    <n v="510.91199999999992"/>
    <n v="0"/>
  </r>
  <r>
    <x v="9"/>
    <s v="225 NO. Durga (M.Beize)"/>
    <s v="Tub"/>
    <s v="Finished Good"/>
    <s v="Pcs."/>
    <n v="905"/>
    <n v="986"/>
    <n v="259"/>
    <n v="408.77"/>
    <n v="22362.22"/>
    <n v="0"/>
    <n v="0"/>
    <n v="0"/>
    <n v="0"/>
    <n v="13"/>
    <n v="2091.44"/>
    <n v="0"/>
    <n v="0"/>
    <n v="0"/>
    <n v="0"/>
    <n v="255.374"/>
    <n v="0"/>
    <n v="0"/>
    <n v="0"/>
    <n v="0"/>
    <n v="12.818"/>
    <n v="246"/>
    <n v="21239.79"/>
    <n v="395.952"/>
    <n v="0"/>
  </r>
  <r>
    <x v="9"/>
    <s v="22MM CAP W. ROATATING HOOK"/>
    <s v="Housekeeping"/>
    <s v="Finished Good"/>
    <s v="Pcs."/>
    <n v="52"/>
    <n v="57"/>
    <n v="-1729"/>
    <n v="642.6"/>
    <n v="-1812.39"/>
    <n v="0"/>
    <n v="0"/>
    <n v="0"/>
    <n v="0"/>
    <n v="0"/>
    <n v="0"/>
    <n v="0"/>
    <n v="0"/>
    <n v="0"/>
    <n v="0"/>
    <n v="-98.552999999999997"/>
    <n v="0"/>
    <n v="0"/>
    <n v="0"/>
    <n v="0"/>
    <n v="0"/>
    <n v="-1729"/>
    <n v="-1812.39"/>
    <n v="642.6"/>
    <n v="0"/>
  </r>
  <r>
    <x v="9"/>
    <s v="230 Vijaya Tub 30 T (Blue)"/>
    <s v="Tub"/>
    <s v="Finished Good"/>
    <s v="Pcs."/>
    <n v="1010"/>
    <n v="1101"/>
    <n v="242"/>
    <n v="423.74"/>
    <n v="28543.97"/>
    <n v="0"/>
    <n v="0"/>
    <n v="176"/>
    <n v="22025.19"/>
    <n v="258"/>
    <n v="46667.98"/>
    <n v="0"/>
    <n v="0"/>
    <n v="0"/>
    <n v="0"/>
    <n v="266.44200000000001"/>
    <n v="177.76"/>
    <n v="29.8441264"/>
    <n v="0"/>
    <n v="207.60412639999998"/>
    <n v="284.05799999999999"/>
    <n v="160"/>
    <n v="19549.47"/>
    <n v="347.28612640000006"/>
    <n v="0"/>
  </r>
  <r>
    <x v="9"/>
    <s v="230 Vijaya Tub 30 T (M.baize)"/>
    <s v="Tub"/>
    <s v="Finished Good"/>
    <s v="Pcs."/>
    <n v="1010"/>
    <n v="1101"/>
    <n v="250"/>
    <n v="282.08999999999997"/>
    <n v="22978.53"/>
    <n v="0"/>
    <n v="0"/>
    <n v="0"/>
    <n v="0"/>
    <n v="19"/>
    <n v="3526.78"/>
    <n v="0"/>
    <n v="0"/>
    <n v="0"/>
    <n v="0"/>
    <n v="275.25"/>
    <n v="0"/>
    <n v="0"/>
    <n v="0"/>
    <n v="0"/>
    <n v="20.919"/>
    <n v="231"/>
    <n v="21232.17"/>
    <n v="261.17099999999999"/>
    <n v="0"/>
  </r>
  <r>
    <x v="9"/>
    <s v="230 Vijaya Tub 30 T (M.white)"/>
    <s v="Tub"/>
    <s v="Finished Good"/>
    <s v="Pcs."/>
    <n v="1010"/>
    <n v="1101"/>
    <n v="83"/>
    <n v="176.27"/>
    <n v="7527.27"/>
    <n v="0"/>
    <n v="0"/>
    <n v="0"/>
    <n v="0"/>
    <n v="-1"/>
    <n v="-185.62"/>
    <n v="0"/>
    <n v="0"/>
    <n v="0"/>
    <n v="0"/>
    <n v="91.382999999999996"/>
    <n v="0"/>
    <n v="0"/>
    <n v="160"/>
    <n v="160"/>
    <n v="-1.101"/>
    <n v="84"/>
    <n v="7617.96"/>
    <n v="337.37099999999998"/>
    <n v="0"/>
  </r>
  <r>
    <x v="9"/>
    <s v="230 Vijaya Tub 30 T (orange)"/>
    <s v="Tub"/>
    <s v="Finished Good"/>
    <s v="Pcs."/>
    <n v="1010"/>
    <n v="1101"/>
    <n v="157"/>
    <n v="160.34"/>
    <n v="17036.5"/>
    <n v="0"/>
    <n v="0"/>
    <n v="2234"/>
    <n v="255266.91"/>
    <n v="2238"/>
    <n v="358365.76"/>
    <n v="0"/>
    <n v="0"/>
    <n v="0"/>
    <n v="0"/>
    <n v="172.857"/>
    <n v="2256.34"/>
    <n v="378.81692260000005"/>
    <n v="0"/>
    <n v="2635.1569226000001"/>
    <n v="2464.038"/>
    <n v="153"/>
    <n v="17429.53"/>
    <n v="331.45892260000028"/>
    <n v="0"/>
  </r>
  <r>
    <x v="9"/>
    <s v="230 Vijaya Tub 30 T (pink)"/>
    <s v="Tub"/>
    <s v="Finished Good"/>
    <s v="Pcs."/>
    <n v="1010"/>
    <n v="1101"/>
    <n v="206"/>
    <n v="259.70999999999998"/>
    <n v="20905.560000000001"/>
    <n v="0"/>
    <n v="0"/>
    <n v="146"/>
    <n v="17280.89"/>
    <n v="84"/>
    <n v="15609.58"/>
    <n v="0"/>
    <n v="0"/>
    <n v="0"/>
    <n v="0"/>
    <n v="226.80600000000001"/>
    <n v="147.46"/>
    <n v="24.757059400000003"/>
    <n v="0"/>
    <n v="172.21705940000001"/>
    <n v="92.483999999999995"/>
    <n v="268"/>
    <n v="29498.71"/>
    <n v="339.44305939999998"/>
    <n v="0"/>
  </r>
  <r>
    <x v="9"/>
    <s v="230 Vijaya Tub 30 T (silver)"/>
    <s v="Tub"/>
    <s v="Finished Good"/>
    <s v="Pcs."/>
    <n v="1010"/>
    <n v="1101"/>
    <n v="111"/>
    <n v="120.85"/>
    <n v="9232.98"/>
    <n v="0"/>
    <n v="0"/>
    <n v="0"/>
    <n v="0"/>
    <n v="27"/>
    <n v="4863.54"/>
    <n v="0"/>
    <n v="0"/>
    <n v="0"/>
    <n v="0"/>
    <n v="122.211"/>
    <n v="0"/>
    <n v="0"/>
    <n v="0"/>
    <n v="0"/>
    <n v="29.727"/>
    <n v="84"/>
    <n v="6987.12"/>
    <n v="91.12299999999999"/>
    <n v="0"/>
  </r>
  <r>
    <x v="9"/>
    <s v="270 Girija Tub 70 Ltr  (Blue)"/>
    <s v="Tub"/>
    <s v="Finished Good"/>
    <s v="Pcs."/>
    <n v="2000"/>
    <n v="2180"/>
    <n v="977"/>
    <n v="2302.3000000000002"/>
    <n v="197316.47"/>
    <n v="0"/>
    <n v="0"/>
    <n v="0"/>
    <n v="0"/>
    <n v="368"/>
    <n v="128147.93"/>
    <n v="0"/>
    <n v="0"/>
    <n v="0"/>
    <n v="0"/>
    <n v="2129.86"/>
    <n v="0"/>
    <n v="0"/>
    <n v="0"/>
    <n v="0"/>
    <n v="802.24"/>
    <n v="609"/>
    <n v="122050.32"/>
    <n v="1500.0600000000002"/>
    <n v="0"/>
  </r>
  <r>
    <x v="9"/>
    <s v="270 Girija Tub 70 Ltr (orange)"/>
    <s v="Tub"/>
    <s v="Finished Good"/>
    <s v="Pcs."/>
    <n v="2000"/>
    <n v="2180"/>
    <n v="368"/>
    <n v="1095.82"/>
    <n v="75887.509999999995"/>
    <n v="0"/>
    <n v="0"/>
    <n v="0"/>
    <n v="0"/>
    <n v="282"/>
    <n v="89365.53"/>
    <n v="0"/>
    <n v="0"/>
    <n v="0"/>
    <n v="0"/>
    <n v="802.24"/>
    <n v="0"/>
    <n v="0"/>
    <n v="0"/>
    <n v="0"/>
    <n v="614.76"/>
    <n v="86"/>
    <n v="17834.990000000002"/>
    <n v="481.05999999999995"/>
    <n v="0"/>
  </r>
  <r>
    <x v="9"/>
    <s v="270 Girija Tub 70 Ltr (pink)"/>
    <s v="Tub"/>
    <s v="Finished Good"/>
    <s v="Pcs."/>
    <n v="2000"/>
    <n v="2180"/>
    <n v="328"/>
    <n v="1673.72"/>
    <n v="81346.77"/>
    <n v="0"/>
    <n v="0"/>
    <n v="0"/>
    <n v="0"/>
    <n v="233"/>
    <n v="74474.27"/>
    <n v="0"/>
    <n v="0"/>
    <n v="0"/>
    <n v="0"/>
    <n v="715.04"/>
    <n v="0"/>
    <n v="0"/>
    <n v="290"/>
    <n v="290"/>
    <n v="507.94"/>
    <n v="95"/>
    <n v="23005.9"/>
    <n v="1455.78"/>
    <n v="0"/>
  </r>
  <r>
    <x v="9"/>
    <s v="270 Girija Tub 70 Ltr (scrap)"/>
    <s v="Tub"/>
    <s v="Trading"/>
    <s v="Pcs."/>
    <m/>
    <n v="0"/>
    <n v="47"/>
    <n v="2.12"/>
    <n v="0"/>
    <n v="0"/>
    <n v="0"/>
    <n v="0"/>
    <n v="0"/>
    <n v="0"/>
    <n v="0"/>
    <n v="0"/>
    <n v="0"/>
    <n v="0"/>
    <n v="0"/>
    <n v="0"/>
    <n v="0"/>
    <n v="0"/>
    <n v="0"/>
    <n v="0"/>
    <n v="0"/>
    <n v="47"/>
    <n v="0"/>
    <n v="2.12"/>
    <n v="0"/>
  </r>
  <r>
    <x v="9"/>
    <s v="3.5 Ltr Bkt Only Handle (orange)"/>
    <s v="Component"/>
    <s v="Trading"/>
    <s v="Pcs."/>
    <m/>
    <n v="0"/>
    <n v="14"/>
    <n v="3.7"/>
    <n v="49.86"/>
    <n v="0"/>
    <n v="0"/>
    <n v="432"/>
    <n v="1475.36"/>
    <n v="0"/>
    <n v="0"/>
    <n v="430"/>
    <n v="72.566800000000001"/>
    <n v="502.5668"/>
    <n v="1470.6"/>
    <n v="0"/>
    <n v="0"/>
    <n v="0"/>
    <n v="0"/>
    <n v="0"/>
    <n v="0"/>
    <n v="16"/>
    <n v="56.9"/>
    <n v="3.7"/>
    <n v="0"/>
  </r>
  <r>
    <x v="9"/>
    <s v="3.5 Ltr Bkt Only Handle Baby Pink"/>
    <s v="Component"/>
    <s v="Trading"/>
    <s v="Pcs."/>
    <m/>
    <n v="0"/>
    <n v="72"/>
    <n v="0"/>
    <n v="250.21"/>
    <n v="0"/>
    <n v="0"/>
    <n v="1220"/>
    <n v="4173.8100000000004"/>
    <n v="0"/>
    <n v="0"/>
    <n v="1070"/>
    <n v="180.57319999999999"/>
    <n v="1250.5732"/>
    <n v="3659.4"/>
    <n v="0"/>
    <n v="0"/>
    <n v="0"/>
    <n v="0"/>
    <n v="0"/>
    <n v="0"/>
    <n v="222"/>
    <n v="763.81"/>
    <n v="0"/>
    <n v="0"/>
  </r>
  <r>
    <x v="9"/>
    <s v="3.5 Ltr Bkt Only Handle(M.baize)"/>
    <s v="Component"/>
    <s v="Trading"/>
    <s v="Pcs."/>
    <m/>
    <n v="0"/>
    <n v="15"/>
    <n v="19.46"/>
    <n v="50.79"/>
    <n v="0"/>
    <n v="0"/>
    <n v="0"/>
    <n v="0"/>
    <n v="0"/>
    <n v="0"/>
    <n v="0"/>
    <n v="0"/>
    <n v="0"/>
    <n v="0"/>
    <n v="0"/>
    <n v="0"/>
    <n v="0"/>
    <n v="0"/>
    <n v="0"/>
    <n v="0"/>
    <n v="15"/>
    <n v="50.79"/>
    <n v="19.46"/>
    <n v="0"/>
  </r>
  <r>
    <x v="9"/>
    <s v="3.5 Ltr Bkt Only Handle(M.white)"/>
    <s v="Component"/>
    <s v="Trading"/>
    <s v="Pcs."/>
    <m/>
    <n v="0"/>
    <n v="252"/>
    <n v="41.99"/>
    <n v="887.33"/>
    <n v="0"/>
    <n v="0"/>
    <n v="0"/>
    <n v="0"/>
    <n v="0"/>
    <n v="0"/>
    <n v="0"/>
    <n v="0"/>
    <n v="0"/>
    <n v="0"/>
    <n v="0"/>
    <n v="0"/>
    <n v="0"/>
    <n v="0"/>
    <n v="0"/>
    <n v="0"/>
    <n v="252"/>
    <n v="887.33"/>
    <n v="41.99"/>
    <n v="0"/>
  </r>
  <r>
    <x v="9"/>
    <s v="3.5 Ltr Bkt Only Handle(silver)"/>
    <s v="Component"/>
    <s v="Trading"/>
    <s v="Pcs."/>
    <m/>
    <n v="0"/>
    <n v="234"/>
    <n v="19.59"/>
    <n v="813.03"/>
    <n v="0"/>
    <n v="0"/>
    <n v="430"/>
    <n v="1469.25"/>
    <n v="0"/>
    <n v="0"/>
    <n v="430"/>
    <n v="72.566800000000001"/>
    <n v="502.5668"/>
    <n v="1470.6"/>
    <n v="0"/>
    <n v="0"/>
    <n v="0"/>
    <n v="0"/>
    <n v="0"/>
    <n v="0"/>
    <n v="234"/>
    <n v="812.88"/>
    <n v="19.59"/>
    <n v="0"/>
  </r>
  <r>
    <x v="9"/>
    <s v="3.5ltr Bkt only Handle Baby Blue"/>
    <s v="Component"/>
    <s v="Trading"/>
    <s v="Pcs."/>
    <m/>
    <n v="0"/>
    <n v="239"/>
    <n v="27.27"/>
    <n v="836.21"/>
    <n v="0"/>
    <n v="0"/>
    <n v="1570"/>
    <n v="5431.26"/>
    <n v="0"/>
    <n v="0"/>
    <n v="1095"/>
    <n v="184.79220000000001"/>
    <n v="1279.7922000000001"/>
    <n v="3788.7"/>
    <n v="0"/>
    <n v="0"/>
    <n v="0"/>
    <n v="0"/>
    <n v="0"/>
    <n v="0"/>
    <n v="714"/>
    <n v="2477.5"/>
    <n v="27.27"/>
    <n v="0"/>
  </r>
  <r>
    <x v="9"/>
    <s v="3015 MINI CONSTRO 15C (B)"/>
    <s v="Ghamela"/>
    <s v="Finished Good"/>
    <s v="Pcs."/>
    <n v="360"/>
    <n v="392"/>
    <n v="441"/>
    <n v="144.72"/>
    <n v="17442.580000000002"/>
    <n v="0"/>
    <n v="0"/>
    <n v="2373"/>
    <n v="94499.76"/>
    <n v="1500"/>
    <n v="90348.84"/>
    <n v="0"/>
    <n v="0"/>
    <n v="0"/>
    <n v="0"/>
    <n v="172.87200000000001"/>
    <n v="854.28"/>
    <n v="143.42506920000002"/>
    <n v="0"/>
    <n v="997.70506920000003"/>
    <n v="588"/>
    <n v="1314"/>
    <n v="52629.67"/>
    <n v="554.42506920000005"/>
    <n v="0"/>
  </r>
  <r>
    <x v="9"/>
    <s v="3015 MINI CONSTRO 15C (O)"/>
    <s v="Ghamela"/>
    <s v="Finished Good"/>
    <s v="Pcs."/>
    <n v="360"/>
    <n v="392"/>
    <n v="484"/>
    <n v="470.03"/>
    <n v="19062.169999999998"/>
    <n v="0"/>
    <n v="0"/>
    <n v="8300"/>
    <n v="327637.87"/>
    <n v="7496"/>
    <n v="435553.76"/>
    <n v="0"/>
    <n v="0"/>
    <n v="0"/>
    <n v="0"/>
    <n v="189.72800000000001"/>
    <n v="2988"/>
    <n v="501.65532000000007"/>
    <n v="0"/>
    <n v="3489.6553199999998"/>
    <n v="2938.4319999999998"/>
    <n v="1288"/>
    <n v="51595.55"/>
    <n v="1021.2533199999998"/>
    <n v="0"/>
  </r>
  <r>
    <x v="9"/>
    <s v="3015 MINI CONSTRO 15C (P)"/>
    <s v="Ghamela"/>
    <s v="Finished Good"/>
    <s v="Pcs."/>
    <n v="360"/>
    <n v="392"/>
    <n v="354"/>
    <n v="226.58"/>
    <n v="14075.62"/>
    <n v="0"/>
    <n v="0"/>
    <n v="0"/>
    <n v="0"/>
    <n v="84"/>
    <n v="5239.92"/>
    <n v="0"/>
    <n v="0"/>
    <n v="0"/>
    <n v="0"/>
    <n v="138.768"/>
    <n v="0"/>
    <n v="0"/>
    <n v="90"/>
    <n v="90"/>
    <n v="32.927999999999997"/>
    <n v="270"/>
    <n v="10625.49"/>
    <n v="283.65200000000004"/>
    <n v="0"/>
  </r>
  <r>
    <x v="9"/>
    <s v="3017 PAVANPUTRA-17C (B)"/>
    <s v="Ghamela"/>
    <s v="Finished Good"/>
    <s v="Pcs."/>
    <n v="500"/>
    <n v="545"/>
    <n v="674"/>
    <n v="268.32"/>
    <n v="34122.67"/>
    <n v="0"/>
    <n v="0"/>
    <n v="260"/>
    <n v="14277.02"/>
    <n v="626"/>
    <n v="56000.5"/>
    <n v="0"/>
    <n v="0"/>
    <n v="0"/>
    <n v="0"/>
    <n v="367.33"/>
    <n v="130"/>
    <n v="21.825700000000001"/>
    <n v="0"/>
    <n v="151.82570000000001"/>
    <n v="341.17"/>
    <n v="308"/>
    <n v="16897.12"/>
    <n v="78.975700000000018"/>
    <n v="0"/>
  </r>
  <r>
    <x v="9"/>
    <s v="3017 PAVANPUTRA-17C (O)"/>
    <s v="Ghamela"/>
    <s v="Finished Good"/>
    <s v="Pcs."/>
    <n v="500"/>
    <n v="545"/>
    <n v="801"/>
    <n v="719.36"/>
    <n v="44425.55"/>
    <n v="0"/>
    <n v="0"/>
    <n v="7802"/>
    <n v="424897.36"/>
    <n v="7771"/>
    <n v="611478.80000000005"/>
    <n v="0"/>
    <n v="0"/>
    <n v="0"/>
    <n v="0"/>
    <n v="436.54500000000002"/>
    <n v="3901"/>
    <n v="654.93889000000001"/>
    <n v="0"/>
    <n v="4555.9388900000004"/>
    <n v="4235.1949999999997"/>
    <n v="832"/>
    <n v="45425.4"/>
    <n v="1040.1038900000003"/>
    <n v="0"/>
  </r>
  <r>
    <x v="9"/>
    <s v="3017 PAVANPUTRA-17C (P)"/>
    <s v="Ghamela"/>
    <s v="Finished Good"/>
    <s v="Pcs."/>
    <m/>
    <m/>
    <m/>
    <n v="20.84"/>
    <m/>
    <m/>
    <m/>
    <m/>
    <m/>
    <m/>
    <m/>
    <m/>
    <m/>
    <n v="0"/>
    <m/>
    <n v="0"/>
    <n v="0"/>
    <n v="0"/>
    <n v="0"/>
    <n v="0"/>
    <n v="0"/>
    <m/>
    <m/>
    <n v="20.84"/>
    <n v="0"/>
  </r>
  <r>
    <x v="9"/>
    <s v="308 Jerry 8 No.(Blue)"/>
    <s v="Tub"/>
    <s v="Finished Good"/>
    <s v="Pcs."/>
    <n v="85"/>
    <n v="93"/>
    <n v="489"/>
    <n v="63.17"/>
    <n v="-2471.5700000000002"/>
    <n v="0"/>
    <n v="0"/>
    <n v="0"/>
    <n v="0"/>
    <n v="125"/>
    <n v="2456.94"/>
    <n v="0"/>
    <n v="0"/>
    <n v="0"/>
    <n v="0"/>
    <n v="45.476999999999997"/>
    <n v="0"/>
    <n v="0"/>
    <n v="0"/>
    <n v="0"/>
    <n v="11.625"/>
    <n v="364"/>
    <n v="-5130.21"/>
    <n v="51.545000000000002"/>
    <n v="0"/>
  </r>
  <r>
    <x v="9"/>
    <s v="308 Jerry 8 No.(M.Baize)"/>
    <s v="Tub"/>
    <s v="Finished Good"/>
    <s v="Pcs."/>
    <n v="85"/>
    <n v="93"/>
    <n v="668"/>
    <n v="12.46"/>
    <n v="18518.5"/>
    <n v="0"/>
    <n v="0"/>
    <n v="0"/>
    <n v="0"/>
    <n v="0"/>
    <n v="0"/>
    <n v="0"/>
    <n v="0"/>
    <n v="0"/>
    <n v="0"/>
    <n v="62.124000000000002"/>
    <n v="0"/>
    <n v="0"/>
    <n v="0"/>
    <n v="0"/>
    <n v="0"/>
    <n v="668"/>
    <n v="18518.5"/>
    <n v="12.46"/>
    <n v="0"/>
  </r>
  <r>
    <x v="9"/>
    <s v="308 Jerry 8 No.(M.white)"/>
    <s v="Tub"/>
    <s v="Finished Good"/>
    <s v="Pcs."/>
    <n v="85"/>
    <n v="93"/>
    <n v="2040"/>
    <n v="72.010000000000005"/>
    <n v="56512.800000000003"/>
    <n v="0"/>
    <n v="0"/>
    <n v="0"/>
    <n v="0"/>
    <n v="0"/>
    <n v="0"/>
    <n v="0"/>
    <n v="0"/>
    <n v="0"/>
    <n v="0"/>
    <n v="189.72"/>
    <n v="0"/>
    <n v="0"/>
    <n v="0"/>
    <n v="0"/>
    <n v="0"/>
    <n v="2040"/>
    <n v="56512.800000000003"/>
    <n v="72.010000000000005"/>
    <n v="0"/>
  </r>
  <r>
    <x v="9"/>
    <s v="308 Jerry 8 No.(Orange)"/>
    <s v="Tub"/>
    <s v="Finished Good"/>
    <s v="Pcs."/>
    <n v="85"/>
    <n v="93"/>
    <n v="239"/>
    <n v="99.03"/>
    <n v="-1514.87"/>
    <n v="0"/>
    <n v="0"/>
    <n v="0"/>
    <n v="0"/>
    <n v="0"/>
    <n v="0"/>
    <n v="0"/>
    <n v="0"/>
    <n v="0"/>
    <n v="0"/>
    <n v="22.227"/>
    <n v="0"/>
    <n v="0"/>
    <n v="10"/>
    <n v="10"/>
    <n v="0"/>
    <n v="239"/>
    <n v="-1514.87"/>
    <n v="109.03"/>
    <n v="0"/>
  </r>
  <r>
    <x v="9"/>
    <s v="308 Jerry 8 No.(Pink)"/>
    <s v="Tub"/>
    <s v="Finished Good"/>
    <s v="Pcs."/>
    <n v="85"/>
    <n v="93"/>
    <n v="213"/>
    <n v="18.649999999999999"/>
    <n v="-3565.64"/>
    <n v="0"/>
    <n v="0"/>
    <n v="0"/>
    <n v="0"/>
    <n v="23"/>
    <n v="474.26"/>
    <n v="0"/>
    <n v="0"/>
    <n v="0"/>
    <n v="0"/>
    <n v="19.809000000000001"/>
    <n v="0"/>
    <n v="0"/>
    <n v="10"/>
    <n v="10"/>
    <n v="2.1389999999999998"/>
    <n v="190"/>
    <n v="-4039.9"/>
    <n v="26.510999999999999"/>
    <n v="0"/>
  </r>
  <r>
    <x v="9"/>
    <s v="308 Jerry 8 No.(Silver)"/>
    <s v="Tub"/>
    <s v="Finished Good"/>
    <s v="Pcs."/>
    <n v="85"/>
    <n v="93"/>
    <n v="519"/>
    <n v="1.42"/>
    <n v="15014.5"/>
    <n v="0"/>
    <n v="0"/>
    <n v="0"/>
    <n v="0"/>
    <n v="0"/>
    <n v="0"/>
    <n v="0"/>
    <n v="0"/>
    <n v="0"/>
    <n v="0"/>
    <n v="48.267000000000003"/>
    <n v="0"/>
    <n v="0"/>
    <n v="0"/>
    <n v="0"/>
    <n v="0"/>
    <n v="519"/>
    <n v="15014.5"/>
    <n v="1.42"/>
    <n v="0"/>
  </r>
  <r>
    <x v="9"/>
    <s v="310 Tom 10 No.(Blue)"/>
    <s v="Tub"/>
    <s v="Finished Good"/>
    <s v="Pcs."/>
    <n v="160"/>
    <n v="174"/>
    <n v="1045"/>
    <n v="267.27999999999997"/>
    <n v="17629"/>
    <n v="0"/>
    <n v="0"/>
    <n v="0"/>
    <n v="0"/>
    <n v="274"/>
    <n v="8681.86"/>
    <n v="0"/>
    <n v="0"/>
    <n v="0"/>
    <n v="0"/>
    <n v="181.83"/>
    <n v="0"/>
    <n v="0"/>
    <n v="0"/>
    <n v="0"/>
    <n v="47.676000000000002"/>
    <n v="771"/>
    <n v="13006.66"/>
    <n v="219.60399999999998"/>
    <n v="0"/>
  </r>
  <r>
    <x v="9"/>
    <s v="310 Tom 10 No.(M.Baize)"/>
    <s v="Tub"/>
    <s v="Finished Good"/>
    <s v="Pcs."/>
    <n v="160"/>
    <n v="174"/>
    <n v="479"/>
    <n v="151.71"/>
    <n v="12274.64"/>
    <n v="0"/>
    <n v="0"/>
    <n v="0"/>
    <n v="0"/>
    <n v="24"/>
    <n v="792"/>
    <n v="0"/>
    <n v="0"/>
    <n v="0"/>
    <n v="0"/>
    <n v="83.346000000000004"/>
    <n v="0"/>
    <n v="0"/>
    <n v="10"/>
    <n v="10"/>
    <n v="4.1760000000000002"/>
    <n v="455"/>
    <n v="11659.63"/>
    <n v="157.53400000000002"/>
    <n v="0"/>
  </r>
  <r>
    <x v="9"/>
    <s v="310 Tom 10 No.(M.white)"/>
    <s v="Tub"/>
    <s v="Finished Good"/>
    <s v="Pcs."/>
    <n v="160"/>
    <n v="174"/>
    <n v="370"/>
    <n v="33.51"/>
    <n v="12210"/>
    <n v="0"/>
    <n v="0"/>
    <n v="0"/>
    <n v="0"/>
    <n v="0"/>
    <n v="0"/>
    <n v="0"/>
    <n v="0"/>
    <n v="0"/>
    <n v="0"/>
    <n v="64.38"/>
    <n v="0"/>
    <n v="0"/>
    <n v="10"/>
    <n v="10"/>
    <n v="0"/>
    <n v="370"/>
    <n v="12210"/>
    <n v="43.51"/>
    <n v="0"/>
  </r>
  <r>
    <x v="9"/>
    <s v="310 Tom 10 No.(orange)"/>
    <s v="Tub"/>
    <s v="Finished Good"/>
    <s v="Pcs."/>
    <n v="160"/>
    <n v="174"/>
    <n v="631"/>
    <n v="306.70999999999998"/>
    <n v="11273.43"/>
    <n v="0"/>
    <n v="0"/>
    <n v="0"/>
    <n v="0"/>
    <n v="50"/>
    <n v="1606"/>
    <n v="0"/>
    <n v="0"/>
    <n v="0"/>
    <n v="0"/>
    <n v="109.794"/>
    <n v="0"/>
    <n v="0"/>
    <n v="20"/>
    <n v="20"/>
    <n v="8.6999999999999993"/>
    <n v="581"/>
    <n v="10380.129999999999"/>
    <n v="318.01"/>
    <n v="0"/>
  </r>
  <r>
    <x v="9"/>
    <s v="310 Tom 10 No.(Pink)"/>
    <s v="Tub"/>
    <s v="Finished Good"/>
    <s v="Pcs."/>
    <n v="160"/>
    <n v="174"/>
    <n v="859"/>
    <n v="187.56"/>
    <n v="14407.11"/>
    <n v="0"/>
    <n v="0"/>
    <n v="0"/>
    <n v="0"/>
    <n v="75"/>
    <n v="2431"/>
    <n v="0"/>
    <n v="0"/>
    <n v="0"/>
    <n v="0"/>
    <n v="149.46600000000001"/>
    <n v="0"/>
    <n v="0"/>
    <n v="0"/>
    <n v="0"/>
    <n v="13.05"/>
    <n v="784"/>
    <n v="13149.21"/>
    <n v="174.51"/>
    <n v="0"/>
  </r>
  <r>
    <x v="9"/>
    <s v="310 Tom 10 No.(Silver)"/>
    <s v="Tub"/>
    <s v="Finished Good"/>
    <s v="Pcs."/>
    <n v="160"/>
    <n v="174"/>
    <n v="367"/>
    <n v="90.99"/>
    <n v="5497.66"/>
    <n v="0"/>
    <n v="0"/>
    <n v="0"/>
    <n v="0"/>
    <n v="0"/>
    <n v="0"/>
    <n v="0"/>
    <n v="0"/>
    <n v="0"/>
    <n v="0"/>
    <n v="63.857999999999997"/>
    <n v="0"/>
    <n v="0"/>
    <n v="0"/>
    <n v="0"/>
    <n v="0"/>
    <n v="367"/>
    <n v="5497.66"/>
    <n v="90.99"/>
    <n v="0"/>
  </r>
  <r>
    <x v="9"/>
    <s v="312 Cheery 12 No.(Pink)"/>
    <s v="Tub"/>
    <s v="Finished Good"/>
    <s v="Pcs."/>
    <n v="228"/>
    <n v="248"/>
    <n v="99"/>
    <n v="74.42"/>
    <n v="-1127.1099999999999"/>
    <n v="0"/>
    <n v="0"/>
    <n v="200"/>
    <n v="5295.7"/>
    <n v="47"/>
    <n v="2075.52"/>
    <n v="0"/>
    <n v="0"/>
    <n v="0"/>
    <n v="0"/>
    <n v="24.552"/>
    <n v="45.6"/>
    <n v="7.6557840000000006"/>
    <n v="0"/>
    <n v="53.255784000000006"/>
    <n v="11.656000000000001"/>
    <n v="252"/>
    <n v="6366.34"/>
    <n v="116.019784"/>
    <n v="0"/>
  </r>
  <r>
    <x v="9"/>
    <s v="312 Cherry 12 No.(Blue)"/>
    <s v="Tub"/>
    <s v="Finished Good"/>
    <s v="Pcs."/>
    <n v="228"/>
    <n v="248"/>
    <n v="70"/>
    <n v="146.06"/>
    <n v="-3827.01"/>
    <n v="0"/>
    <n v="0"/>
    <n v="500"/>
    <n v="13324.99"/>
    <n v="218"/>
    <n v="9605.2800000000007"/>
    <n v="0"/>
    <n v="0"/>
    <n v="0"/>
    <n v="0"/>
    <n v="17.36"/>
    <n v="114"/>
    <n v="19.13946"/>
    <n v="0"/>
    <n v="133.13945999999999"/>
    <n v="54.064"/>
    <n v="352"/>
    <n v="8909.5499999999993"/>
    <n v="225.13545999999999"/>
    <n v="0"/>
  </r>
  <r>
    <x v="9"/>
    <s v="312 Cherry 12 No.(M.baize)"/>
    <s v="Tub"/>
    <s v="Finished Good"/>
    <s v="Pcs."/>
    <n v="228"/>
    <n v="248"/>
    <n v="1107"/>
    <n v="319.88"/>
    <n v="29936.21"/>
    <n v="0"/>
    <n v="0"/>
    <n v="100"/>
    <n v="2817.21"/>
    <n v="24"/>
    <n v="1089.1199999999999"/>
    <n v="0"/>
    <n v="0"/>
    <n v="0"/>
    <n v="0"/>
    <n v="274.536"/>
    <n v="22.8"/>
    <n v="3.8278920000000003"/>
    <n v="0"/>
    <n v="26.627892000000003"/>
    <n v="5.952"/>
    <n v="1183"/>
    <n v="32908.76"/>
    <n v="340.55589199999997"/>
    <n v="0"/>
  </r>
  <r>
    <x v="9"/>
    <s v="312 Cherry 12 No.(M.white)"/>
    <s v="Tub"/>
    <s v="Finished Good"/>
    <s v="Pcs."/>
    <n v="228"/>
    <n v="248"/>
    <n v="319"/>
    <n v="80.319999999999993"/>
    <n v="19843.82"/>
    <n v="0"/>
    <n v="0"/>
    <n v="0"/>
    <n v="0"/>
    <n v="0"/>
    <n v="0"/>
    <n v="0"/>
    <n v="0"/>
    <n v="0"/>
    <n v="0"/>
    <n v="79.111999999999995"/>
    <n v="0"/>
    <n v="0"/>
    <n v="20"/>
    <n v="20"/>
    <n v="0"/>
    <n v="319"/>
    <n v="19843.82"/>
    <n v="100.32"/>
    <n v="0"/>
  </r>
  <r>
    <x v="9"/>
    <s v="312 Cherry 12 No.(Orange)"/>
    <s v="Tub"/>
    <s v="Finished Good"/>
    <s v="Pcs."/>
    <n v="228"/>
    <n v="248"/>
    <n v="166"/>
    <n v="295.08"/>
    <n v="2309.6999999999998"/>
    <n v="0"/>
    <n v="0"/>
    <n v="115"/>
    <n v="2919.76"/>
    <n v="0"/>
    <n v="0"/>
    <n v="0"/>
    <n v="0"/>
    <n v="0"/>
    <n v="0"/>
    <n v="41.167999999999999"/>
    <n v="26.22"/>
    <n v="4.4020758000000004"/>
    <n v="30"/>
    <n v="60.622075799999998"/>
    <n v="0"/>
    <n v="281"/>
    <n v="7833.42"/>
    <n v="355.70207579999999"/>
    <n v="0"/>
  </r>
  <r>
    <x v="9"/>
    <s v="312 Cherry 12 No.(Silver)"/>
    <s v="Tub"/>
    <s v="Finished Good"/>
    <s v="Pcs."/>
    <n v="228"/>
    <n v="248"/>
    <n v="174"/>
    <n v="454.4"/>
    <n v="11343.48"/>
    <n v="0"/>
    <n v="0"/>
    <n v="208"/>
    <n v="5539.69"/>
    <n v="60"/>
    <n v="2649.6"/>
    <n v="0"/>
    <n v="0"/>
    <n v="0"/>
    <n v="0"/>
    <n v="43.152000000000001"/>
    <n v="47.423999999999999"/>
    <n v="7.9620153600000005"/>
    <n v="60"/>
    <n v="115.38601536"/>
    <n v="14.88"/>
    <n v="322"/>
    <n v="16297.51"/>
    <n v="554.90601535999997"/>
    <n v="0"/>
  </r>
  <r>
    <x v="9"/>
    <s v="314 STAR 14S (BLUE)"/>
    <s v="Ghamela"/>
    <s v="Finished Good"/>
    <s v="Pcs."/>
    <n v="410"/>
    <n v="447"/>
    <n v="97"/>
    <n v="609.14"/>
    <n v="4305.1899999999996"/>
    <n v="0"/>
    <n v="0"/>
    <n v="590"/>
    <n v="29518.62"/>
    <n v="316"/>
    <n v="20125.13"/>
    <n v="0"/>
    <n v="0"/>
    <n v="0"/>
    <n v="0"/>
    <n v="43.359000000000002"/>
    <n v="241.9"/>
    <n v="40.612591000000009"/>
    <n v="0"/>
    <n v="282.51259100000004"/>
    <n v="141.25200000000001"/>
    <n v="371"/>
    <n v="18506.830000000002"/>
    <n v="750.40059100000008"/>
    <n v="0"/>
  </r>
  <r>
    <x v="9"/>
    <s v="314 STAR 14S (Orange)"/>
    <s v="Ghamela"/>
    <s v="Finished Good"/>
    <s v="Pcs."/>
    <n v="410"/>
    <n v="447"/>
    <n v="178"/>
    <n v="323.01"/>
    <n v="7780.96"/>
    <n v="0"/>
    <n v="0"/>
    <n v="227"/>
    <n v="11255.14"/>
    <n v="125"/>
    <n v="8064.15"/>
    <n v="0"/>
    <n v="0"/>
    <n v="0"/>
    <n v="0"/>
    <n v="79.566000000000003"/>
    <n v="93.07"/>
    <n v="15.6255223"/>
    <n v="0"/>
    <n v="108.69552229999999"/>
    <n v="55.875"/>
    <n v="280"/>
    <n v="13163.6"/>
    <n v="375.83052229999998"/>
    <n v="0"/>
  </r>
  <r>
    <x v="9"/>
    <s v="314 STAR 14S (PINK)"/>
    <s v="Ghamela"/>
    <s v="Finished Good"/>
    <s v="Pcs."/>
    <n v="410"/>
    <n v="447"/>
    <n v="230"/>
    <n v="290.98"/>
    <n v="9369.81"/>
    <n v="0"/>
    <n v="0"/>
    <n v="335"/>
    <n v="15647.46"/>
    <n v="214"/>
    <n v="14278.32"/>
    <n v="0"/>
    <n v="0"/>
    <n v="0"/>
    <n v="0"/>
    <n v="102.81"/>
    <n v="137.35"/>
    <n v="23.0596915"/>
    <n v="0"/>
    <n v="160.40969150000001"/>
    <n v="95.658000000000001"/>
    <n v="351"/>
    <n v="15941.26"/>
    <n v="355.73169150000001"/>
    <n v="0"/>
  </r>
  <r>
    <x v="9"/>
    <s v="314 STAR 14S (Yellow)"/>
    <s v="Ghamela"/>
    <s v="Trading"/>
    <s v="Pcs."/>
    <m/>
    <n v="0"/>
    <n v="36"/>
    <n v="1.63"/>
    <n v="1848.6"/>
    <n v="0"/>
    <n v="0"/>
    <n v="0"/>
    <n v="0"/>
    <n v="0"/>
    <n v="0"/>
    <n v="0"/>
    <n v="0"/>
    <n v="0"/>
    <n v="0"/>
    <n v="0"/>
    <n v="0"/>
    <n v="0"/>
    <n v="0"/>
    <n v="0"/>
    <n v="0"/>
    <n v="36"/>
    <n v="1848.6"/>
    <n v="1.63"/>
    <n v="0"/>
  </r>
  <r>
    <x v="9"/>
    <s v="315 NO. STAR PLUS 14 D (BLUE)"/>
    <s v="Ghamela"/>
    <s v="Finished Good"/>
    <s v="Pcs."/>
    <n v="450"/>
    <n v="490"/>
    <n v="1426"/>
    <n v="1076.03"/>
    <n v="67181.600000000006"/>
    <n v="0"/>
    <n v="0"/>
    <n v="1835"/>
    <n v="87691.48"/>
    <n v="1575"/>
    <n v="117816.28"/>
    <n v="0"/>
    <n v="0"/>
    <n v="0"/>
    <n v="0"/>
    <n v="698.74"/>
    <n v="825.75"/>
    <n v="138.63516749999999"/>
    <n v="0"/>
    <n v="964.38516749999997"/>
    <n v="771.75"/>
    <n v="1686"/>
    <n v="80517.14"/>
    <n v="1268.6651674999998"/>
    <n v="0"/>
  </r>
  <r>
    <x v="9"/>
    <s v="315 NO. STAR PLUS 14 D (ORG)"/>
    <s v="Ghamela"/>
    <s v="Finished Good"/>
    <s v="Pcs."/>
    <n v="450"/>
    <n v="490"/>
    <n v="324"/>
    <n v="743.75"/>
    <n v="14608.06"/>
    <n v="0"/>
    <n v="0"/>
    <n v="0"/>
    <n v="0"/>
    <n v="400"/>
    <n v="29750"/>
    <n v="0"/>
    <n v="0"/>
    <n v="0"/>
    <n v="0"/>
    <n v="158.76"/>
    <n v="0"/>
    <n v="0"/>
    <n v="190"/>
    <n v="190"/>
    <n v="196"/>
    <n v="-76"/>
    <n v="-3583.57"/>
    <n v="737.75"/>
    <n v="0"/>
  </r>
  <r>
    <x v="9"/>
    <s v="315 NO. STAR PLUS 14 D (PINK)"/>
    <s v="Ghamela"/>
    <s v="Finished Good"/>
    <s v="Pcs."/>
    <n v="450"/>
    <n v="490"/>
    <n v="411"/>
    <n v="1266.8599999999999"/>
    <n v="19383.830000000002"/>
    <n v="0"/>
    <n v="0"/>
    <n v="890"/>
    <n v="43033.67"/>
    <n v="685"/>
    <n v="51367.1"/>
    <n v="0"/>
    <n v="0"/>
    <n v="0"/>
    <n v="0"/>
    <n v="201.39"/>
    <n v="400.5"/>
    <n v="67.239945000000006"/>
    <n v="0"/>
    <n v="467.73994500000003"/>
    <n v="335.65"/>
    <n v="616"/>
    <n v="29785.1"/>
    <n v="1398.9499449999998"/>
    <n v="0"/>
  </r>
  <r>
    <x v="9"/>
    <s v="316 SUPER POWER (BLACK)"/>
    <s v="Ghamela"/>
    <s v="Trading"/>
    <s v="Pcs."/>
    <m/>
    <n v="0"/>
    <n v="31"/>
    <n v="0"/>
    <n v="1972.71"/>
    <n v="0"/>
    <n v="0"/>
    <n v="0"/>
    <n v="0"/>
    <n v="0"/>
    <n v="0"/>
    <n v="0"/>
    <n v="0"/>
    <n v="0"/>
    <n v="0"/>
    <n v="0"/>
    <n v="0"/>
    <n v="0"/>
    <n v="0"/>
    <n v="0"/>
    <n v="0"/>
    <n v="31"/>
    <n v="1972.71"/>
    <n v="0"/>
    <n v="0"/>
  </r>
  <r>
    <x v="9"/>
    <s v="316 SUPER POWER (BLUE)"/>
    <s v="Ghamela"/>
    <s v="Finished Good"/>
    <s v="Pcs."/>
    <n v="620"/>
    <n v="676"/>
    <n v="1732"/>
    <n v="1694.42"/>
    <n v="112728.13"/>
    <n v="0"/>
    <n v="0"/>
    <n v="718"/>
    <n v="47647.37"/>
    <n v="1350"/>
    <n v="124140.5"/>
    <n v="0"/>
    <n v="0"/>
    <n v="0"/>
    <n v="0"/>
    <n v="1170.8320000000001"/>
    <n v="445.16"/>
    <n v="74.737912400000013"/>
    <n v="0"/>
    <n v="519.8979124"/>
    <n v="912.6"/>
    <n v="1100"/>
    <n v="72433.710000000006"/>
    <n v="1301.7179123999999"/>
    <n v="0"/>
  </r>
  <r>
    <x v="9"/>
    <s v="316 SUPER POWER (ORANGE)"/>
    <s v="Ghamela"/>
    <s v="Finished Good"/>
    <s v="Pcs."/>
    <n v="620"/>
    <n v="676"/>
    <n v="1348"/>
    <n v="1197.25"/>
    <n v="86119.95"/>
    <n v="0"/>
    <n v="0"/>
    <n v="1265"/>
    <n v="83274.3"/>
    <n v="1350"/>
    <n v="121269.25"/>
    <n v="0"/>
    <n v="0"/>
    <n v="0"/>
    <n v="0"/>
    <n v="911.24800000000005"/>
    <n v="784.3"/>
    <n v="131.67612700000001"/>
    <n v="0"/>
    <n v="915.97612699999991"/>
    <n v="912.6"/>
    <n v="1263"/>
    <n v="82810.649999999994"/>
    <n v="1200.626127"/>
    <n v="0"/>
  </r>
  <r>
    <x v="9"/>
    <s v="316 SUPER POWER (PINK)"/>
    <s v="Ghamela"/>
    <s v="Finished Good"/>
    <s v="Pcs."/>
    <n v="620"/>
    <n v="676"/>
    <n v="1378"/>
    <n v="1001.85"/>
    <n v="84343.51"/>
    <n v="0"/>
    <n v="0"/>
    <n v="451"/>
    <n v="29748.86"/>
    <n v="500"/>
    <n v="46627.5"/>
    <n v="0"/>
    <n v="0"/>
    <n v="0"/>
    <n v="0"/>
    <n v="931.52800000000002"/>
    <n v="279.62"/>
    <n v="46.945401800000006"/>
    <n v="0"/>
    <n v="326.56540180000002"/>
    <n v="338"/>
    <n v="1329"/>
    <n v="83534.52"/>
    <n v="990.41540179999993"/>
    <n v="0"/>
  </r>
  <r>
    <x v="9"/>
    <s v="317 No. Sathi Ghamela (Blue)"/>
    <s v="Ghamela"/>
    <s v="Finished Good"/>
    <s v="Pcs."/>
    <n v="585"/>
    <n v="638"/>
    <n v="1777"/>
    <n v="2100.25"/>
    <n v="115664.92"/>
    <n v="0"/>
    <n v="0"/>
    <n v="1910"/>
    <n v="129012.91"/>
    <n v="1975"/>
    <n v="175220"/>
    <n v="0"/>
    <n v="0"/>
    <n v="0"/>
    <n v="0"/>
    <n v="1133.7260000000001"/>
    <n v="1117.3499999999999"/>
    <n v="187.59189149999997"/>
    <n v="0"/>
    <n v="1304.9418914999999"/>
    <n v="1260.05"/>
    <n v="1712"/>
    <n v="115425.66"/>
    <n v="2145.1418914999995"/>
    <n v="0"/>
  </r>
  <r>
    <x v="9"/>
    <s v="317 No. Sathi Ghamela (M.baise)"/>
    <s v="Ghamela"/>
    <s v="Finished Good"/>
    <s v="Pcs."/>
    <n v="585"/>
    <n v="638"/>
    <n v="32"/>
    <n v="305.8"/>
    <n v="1595.84"/>
    <n v="0"/>
    <n v="0"/>
    <n v="0"/>
    <n v="0"/>
    <n v="-1"/>
    <n v="-90.75"/>
    <n v="0"/>
    <n v="0"/>
    <n v="0"/>
    <n v="0"/>
    <n v="20.416"/>
    <n v="0"/>
    <n v="0"/>
    <n v="120"/>
    <n v="120"/>
    <n v="-0.63800000000000001"/>
    <n v="33"/>
    <n v="1645.71"/>
    <n v="426.43799999999999"/>
    <n v="0"/>
  </r>
  <r>
    <x v="9"/>
    <s v="317 No. Sathi Ghamela (M.white)"/>
    <s v="Ghamela"/>
    <s v="Finished Good"/>
    <s v="Pcs."/>
    <n v="585"/>
    <n v="638"/>
    <n v="-3"/>
    <n v="641.25"/>
    <n v="-193.75"/>
    <n v="0"/>
    <n v="0"/>
    <n v="0"/>
    <n v="0"/>
    <n v="-1"/>
    <n v="-90.75"/>
    <n v="0"/>
    <n v="0"/>
    <n v="0"/>
    <n v="0"/>
    <n v="-1.9139999999999999"/>
    <n v="0"/>
    <n v="0"/>
    <n v="110"/>
    <n v="110"/>
    <n v="-0.63800000000000001"/>
    <n v="-2"/>
    <n v="-103"/>
    <n v="751.88800000000003"/>
    <n v="0"/>
  </r>
  <r>
    <x v="9"/>
    <s v="317 No. Sathi Ghamela (Orange)"/>
    <s v="Ghamela"/>
    <s v="Finished Good"/>
    <s v="Pcs."/>
    <n v="585"/>
    <n v="638"/>
    <n v="673"/>
    <n v="613.84"/>
    <n v="40370.410000000003"/>
    <n v="0"/>
    <n v="0"/>
    <n v="315"/>
    <n v="21096.89"/>
    <n v="440"/>
    <n v="39209.1"/>
    <n v="0"/>
    <n v="0"/>
    <n v="0"/>
    <n v="0"/>
    <n v="429.37400000000002"/>
    <n v="184.27500000000001"/>
    <n v="30.937929750000002"/>
    <n v="0"/>
    <n v="215.21292975"/>
    <n v="280.72000000000003"/>
    <n v="548"/>
    <n v="34733.85"/>
    <n v="548.33292974999995"/>
    <n v="0"/>
  </r>
  <r>
    <x v="9"/>
    <s v="317 No. Sathi Ghamela (Pink)"/>
    <s v="Ghamela"/>
    <s v="Finished Good"/>
    <s v="Pcs."/>
    <n v="585"/>
    <n v="638"/>
    <n v="1533"/>
    <n v="2238.42"/>
    <n v="99590.7"/>
    <n v="0"/>
    <n v="0"/>
    <n v="0"/>
    <n v="0"/>
    <n v="460"/>
    <n v="41441.949999999997"/>
    <n v="0"/>
    <n v="0"/>
    <n v="0"/>
    <n v="0"/>
    <n v="978.05399999999997"/>
    <n v="0"/>
    <n v="0"/>
    <n v="0"/>
    <n v="0"/>
    <n v="293.48"/>
    <n v="1073"/>
    <n v="69708.28"/>
    <n v="1944.94"/>
    <n v="0"/>
  </r>
  <r>
    <x v="9"/>
    <s v="317 No. Sathi Ghamela (silver)"/>
    <s v="Ghamela"/>
    <s v="Finished Good"/>
    <s v="Pcs."/>
    <n v="585"/>
    <n v="638"/>
    <n v="235"/>
    <n v="239.36"/>
    <n v="12608.97"/>
    <n v="0"/>
    <n v="0"/>
    <n v="0"/>
    <n v="0"/>
    <n v="23"/>
    <n v="2087.25"/>
    <n v="0"/>
    <n v="0"/>
    <n v="0"/>
    <n v="0"/>
    <n v="149.93"/>
    <n v="0"/>
    <n v="0"/>
    <n v="0"/>
    <n v="0"/>
    <n v="14.673999999999999"/>
    <n v="212"/>
    <n v="11374.9"/>
    <n v="224.68600000000001"/>
    <n v="0"/>
  </r>
  <r>
    <x v="9"/>
    <s v="319 NO. SULTAN ( BLUE)"/>
    <s v="Ghamela"/>
    <s v="Finished Good"/>
    <s v="Pcs."/>
    <n v="720"/>
    <n v="785"/>
    <n v="1210"/>
    <n v="1475.78"/>
    <n v="94058.79"/>
    <n v="0"/>
    <n v="0"/>
    <n v="0"/>
    <n v="0"/>
    <n v="687"/>
    <n v="77583.44"/>
    <n v="0"/>
    <n v="0"/>
    <n v="0"/>
    <n v="0"/>
    <n v="949.85"/>
    <n v="0"/>
    <n v="0"/>
    <n v="0"/>
    <n v="0"/>
    <n v="539.29499999999996"/>
    <n v="523"/>
    <n v="40655.17"/>
    <n v="936.48500000000001"/>
    <n v="0"/>
  </r>
  <r>
    <x v="9"/>
    <s v="319 NO. SULTAN ( ORG)"/>
    <s v="Ghamela"/>
    <s v="Finished Good"/>
    <s v="Pcs."/>
    <n v="720"/>
    <n v="785"/>
    <n v="753"/>
    <n v="585.53"/>
    <n v="52323.63"/>
    <n v="0"/>
    <n v="0"/>
    <n v="0"/>
    <n v="0"/>
    <n v="251"/>
    <n v="27939"/>
    <n v="0"/>
    <n v="0"/>
    <n v="0"/>
    <n v="0"/>
    <n v="591.10500000000002"/>
    <n v="0"/>
    <n v="0"/>
    <n v="0"/>
    <n v="0"/>
    <n v="197.035"/>
    <n v="502"/>
    <n v="35005.410000000003"/>
    <n v="388.495"/>
    <n v="0"/>
  </r>
  <r>
    <x v="9"/>
    <s v="319 NO. SULTAN ( PINK)"/>
    <s v="Ghamela"/>
    <s v="Finished Good"/>
    <s v="Pcs."/>
    <n v="720"/>
    <n v="785"/>
    <n v="610"/>
    <n v="966.24"/>
    <n v="42940.98"/>
    <n v="0"/>
    <n v="0"/>
    <n v="0"/>
    <n v="0"/>
    <n v="257"/>
    <n v="29310.46"/>
    <n v="0"/>
    <n v="0"/>
    <n v="0"/>
    <n v="0"/>
    <n v="478.85"/>
    <n v="0"/>
    <n v="0"/>
    <n v="0"/>
    <n v="0"/>
    <n v="201.745"/>
    <n v="353"/>
    <n v="24855.37"/>
    <n v="764.495"/>
    <n v="0"/>
  </r>
  <r>
    <x v="9"/>
    <s v="319 NO. SULTAN (M.BEIZE)"/>
    <s v="Ghamela"/>
    <s v="Finished Good"/>
    <s v="Pcs."/>
    <n v="720"/>
    <n v="785"/>
    <n v="168"/>
    <n v="238.6"/>
    <n v="12051.2"/>
    <n v="0"/>
    <n v="0"/>
    <n v="0"/>
    <n v="0"/>
    <n v="40"/>
    <n v="4784.8"/>
    <n v="0"/>
    <n v="0"/>
    <n v="0"/>
    <n v="0"/>
    <n v="131.88"/>
    <n v="0"/>
    <n v="0"/>
    <n v="0"/>
    <n v="0"/>
    <n v="31.4"/>
    <n v="128"/>
    <n v="9225.4599999999991"/>
    <n v="207.2"/>
    <n v="0"/>
  </r>
  <r>
    <x v="9"/>
    <s v="319 NO. SULTAN (M.WHITE)"/>
    <s v="Ghamela"/>
    <s v="Finished Good"/>
    <s v="Pcs."/>
    <n v="720"/>
    <n v="785"/>
    <n v="141"/>
    <n v="127.7"/>
    <n v="9924.41"/>
    <n v="0"/>
    <n v="0"/>
    <n v="0"/>
    <n v="0"/>
    <n v="40"/>
    <n v="4784.8"/>
    <n v="0"/>
    <n v="0"/>
    <n v="0"/>
    <n v="0"/>
    <n v="110.685"/>
    <n v="0"/>
    <n v="0"/>
    <n v="0"/>
    <n v="0"/>
    <n v="31.4"/>
    <n v="101"/>
    <n v="7110.11"/>
    <n v="96.300000000000011"/>
    <n v="0"/>
  </r>
  <r>
    <x v="9"/>
    <s v="319 NO.SULTAN (SILVER)"/>
    <s v="Ghamela"/>
    <s v="Finished Good"/>
    <s v="Pcs."/>
    <n v="720"/>
    <n v="785"/>
    <n v="133"/>
    <n v="346.98"/>
    <n v="10051.379999999999"/>
    <n v="0"/>
    <n v="0"/>
    <n v="0"/>
    <n v="0"/>
    <n v="60"/>
    <n v="6986.4"/>
    <n v="0"/>
    <n v="0"/>
    <n v="0"/>
    <n v="0"/>
    <n v="104.405"/>
    <n v="0"/>
    <n v="0"/>
    <n v="10"/>
    <n v="10"/>
    <n v="47.1"/>
    <n v="73"/>
    <n v="5520.94"/>
    <n v="309.88"/>
    <n v="0"/>
  </r>
  <r>
    <x v="9"/>
    <s v="320 NO.SAMRAT GHAMELA (B)"/>
    <s v="Ghamela"/>
    <s v="Finished Good"/>
    <s v="Pcs."/>
    <n v="800"/>
    <n v="872"/>
    <n v="485"/>
    <n v="436.51"/>
    <n v="41798.1"/>
    <n v="0"/>
    <n v="0"/>
    <n v="846"/>
    <n v="76765.440000000002"/>
    <n v="658"/>
    <n v="89119.84"/>
    <n v="0"/>
    <n v="0"/>
    <n v="0"/>
    <n v="0"/>
    <n v="422.92"/>
    <n v="676.8"/>
    <n v="113.62795200000001"/>
    <n v="0"/>
    <n v="790.427952"/>
    <n v="573.77599999999995"/>
    <n v="673"/>
    <n v="61162.32"/>
    <n v="653.16195200000004"/>
    <n v="0"/>
  </r>
  <r>
    <x v="9"/>
    <s v="320 NO.SAMRAT GHAMELA (MB)"/>
    <s v="Ghamela"/>
    <s v="Finished Good"/>
    <s v="Pcs."/>
    <n v="800"/>
    <n v="872"/>
    <n v="131"/>
    <n v="131"/>
    <n v="10124.84"/>
    <n v="0"/>
    <n v="0"/>
    <n v="0"/>
    <n v="0"/>
    <n v="14"/>
    <n v="2021.32"/>
    <n v="0"/>
    <n v="0"/>
    <n v="0"/>
    <n v="0"/>
    <n v="114.232"/>
    <n v="0"/>
    <n v="0"/>
    <n v="0"/>
    <n v="0"/>
    <n v="12.208"/>
    <n v="117"/>
    <n v="9042.7999999999993"/>
    <n v="118.792"/>
    <n v="0"/>
  </r>
  <r>
    <x v="9"/>
    <s v="320 NO.SAMRAT GHAMELA (MW)"/>
    <s v="Ghamela"/>
    <s v="Finished Good"/>
    <s v="Pcs."/>
    <n v="800"/>
    <n v="872"/>
    <n v="71"/>
    <n v="109.28"/>
    <n v="5752.22"/>
    <n v="0"/>
    <n v="0"/>
    <n v="0"/>
    <n v="0"/>
    <n v="2"/>
    <n v="288.76"/>
    <n v="0"/>
    <n v="0"/>
    <n v="0"/>
    <n v="0"/>
    <n v="61.911999999999999"/>
    <n v="0"/>
    <n v="0"/>
    <n v="0"/>
    <n v="0"/>
    <n v="1.744"/>
    <n v="69"/>
    <n v="5590.18"/>
    <n v="107.536"/>
    <n v="0"/>
  </r>
  <r>
    <x v="9"/>
    <s v="320 NO.SAMRAT GHAMELA (O)"/>
    <s v="Ghamela"/>
    <s v="Finished Good"/>
    <s v="Pcs."/>
    <n v="800"/>
    <n v="872"/>
    <n v="409"/>
    <n v="851.75"/>
    <n v="31167.24"/>
    <n v="0"/>
    <n v="0"/>
    <n v="0"/>
    <n v="0"/>
    <n v="205"/>
    <n v="27047.05"/>
    <n v="0"/>
    <n v="0"/>
    <n v="0"/>
    <n v="0"/>
    <n v="356.64800000000002"/>
    <n v="0"/>
    <n v="0"/>
    <n v="0"/>
    <n v="0"/>
    <n v="178.76"/>
    <n v="204"/>
    <n v="15751.32"/>
    <n v="672.99"/>
    <n v="0"/>
  </r>
  <r>
    <x v="9"/>
    <s v="320 NO.SAMRAT GHAMELA (P)"/>
    <s v="Ghamela"/>
    <s v="Finished Good"/>
    <s v="Pcs."/>
    <n v="800"/>
    <n v="872"/>
    <n v="326"/>
    <n v="239.22"/>
    <n v="26883.87"/>
    <n v="0"/>
    <n v="0"/>
    <n v="326.67"/>
    <n v="29348.720000000001"/>
    <n v="332"/>
    <n v="45475.86"/>
    <n v="0"/>
    <n v="0"/>
    <n v="0"/>
    <n v="0"/>
    <n v="284.27199999999999"/>
    <n v="261.33600000000001"/>
    <n v="43.875701040000003"/>
    <n v="0"/>
    <n v="305.21170104000004"/>
    <n v="289.50400000000002"/>
    <n v="320.67"/>
    <n v="28263.18"/>
    <n v="254.92770103999999"/>
    <n v="0"/>
  </r>
  <r>
    <x v="9"/>
    <s v="320 NO.SAMRAT GHAMELA (S)"/>
    <s v="Ghamela"/>
    <s v="Finished Good"/>
    <s v="Pcs."/>
    <n v="800"/>
    <n v="872"/>
    <n v="78"/>
    <n v="73.12"/>
    <n v="6369.84"/>
    <n v="0"/>
    <n v="0"/>
    <n v="0"/>
    <n v="0"/>
    <n v="43"/>
    <n v="6042.36"/>
    <n v="0"/>
    <n v="0"/>
    <n v="0"/>
    <n v="0"/>
    <n v="68.016000000000005"/>
    <n v="0"/>
    <n v="0"/>
    <n v="0"/>
    <n v="0"/>
    <n v="37.496000000000002"/>
    <n v="35"/>
    <n v="2858.26"/>
    <n v="35.624000000000002"/>
    <n v="0"/>
  </r>
  <r>
    <x v="9"/>
    <s v="321 Shaktiman Ghamela (B)"/>
    <s v="Ghamela"/>
    <s v="Finished Good"/>
    <s v="Pcs."/>
    <n v="1200"/>
    <n v="1308"/>
    <n v="706"/>
    <n v="1219.72"/>
    <n v="90707.98"/>
    <n v="0"/>
    <n v="0"/>
    <n v="1672"/>
    <n v="224960.01"/>
    <n v="986"/>
    <n v="165246.18"/>
    <n v="0"/>
    <n v="0"/>
    <n v="0"/>
    <n v="0"/>
    <n v="923.44799999999998"/>
    <n v="2006.4"/>
    <n v="336.8544960000001"/>
    <n v="0"/>
    <n v="2343.254496"/>
    <n v="1289.6880000000001"/>
    <n v="1392"/>
    <n v="186024.83"/>
    <n v="2273.2864959999997"/>
    <n v="0"/>
  </r>
  <r>
    <x v="9"/>
    <s v="321 Shaktiman Ghamela (O)"/>
    <s v="Ghamela"/>
    <s v="Finished Good"/>
    <s v="Pcs."/>
    <n v="1200"/>
    <n v="1308"/>
    <n v="560"/>
    <n v="1310.95"/>
    <n v="70561.23"/>
    <n v="0"/>
    <n v="0"/>
    <n v="2710"/>
    <n v="344303.15"/>
    <n v="2713"/>
    <n v="462397.48"/>
    <n v="0"/>
    <n v="0"/>
    <n v="0"/>
    <n v="0"/>
    <n v="732.48"/>
    <n v="3252"/>
    <n v="545.97828000000004"/>
    <n v="0"/>
    <n v="3797.9782800000003"/>
    <n v="3548.6039999999998"/>
    <n v="557"/>
    <n v="70701.45"/>
    <n v="1560.3242800000003"/>
    <n v="0"/>
  </r>
  <r>
    <x v="9"/>
    <s v="321 Shaktiman Ghamela (P)"/>
    <s v="Ghamela"/>
    <s v="Finished Good"/>
    <s v="Pcs."/>
    <n v="1200"/>
    <n v="1308"/>
    <n v="826"/>
    <n v="1285.6500000000001"/>
    <n v="104072.6"/>
    <n v="0"/>
    <n v="0"/>
    <n v="442"/>
    <n v="57476.86"/>
    <n v="259"/>
    <n v="43914.16"/>
    <n v="0"/>
    <n v="0"/>
    <n v="0"/>
    <n v="0"/>
    <n v="1080.4079999999999"/>
    <n v="530.4"/>
    <n v="89.048856000000001"/>
    <n v="0"/>
    <n v="619.44885599999998"/>
    <n v="338.77199999999999"/>
    <n v="1009"/>
    <n v="128599.8"/>
    <n v="1566.3268560000001"/>
    <n v="0"/>
  </r>
  <r>
    <x v="9"/>
    <s v="322 NO. BAHUBALI GHAMEAL (MB)"/>
    <s v="Ghamela"/>
    <s v="Finished Good"/>
    <s v="Pcs."/>
    <n v="1150"/>
    <n v="1253"/>
    <n v="72"/>
    <n v="168.74"/>
    <n v="6443.28"/>
    <n v="0"/>
    <n v="0"/>
    <n v="120"/>
    <n v="15933.86"/>
    <n v="30"/>
    <n v="5989.8"/>
    <n v="0"/>
    <n v="0"/>
    <n v="0"/>
    <n v="0"/>
    <n v="90.215999999999994"/>
    <n v="138"/>
    <n v="23.16882"/>
    <n v="0"/>
    <n v="161.16882000000001"/>
    <n v="37.590000000000003"/>
    <n v="162"/>
    <n v="18880.71"/>
    <n v="292.31881999999996"/>
    <n v="0"/>
  </r>
  <r>
    <x v="9"/>
    <s v="322 NO. BAHUBALI GHAMELA (B)"/>
    <s v="Ghamela"/>
    <s v="Finished Good"/>
    <s v="Pcs."/>
    <n v="1150"/>
    <n v="1253"/>
    <n v="144"/>
    <n v="370.66"/>
    <n v="17831.98"/>
    <n v="0"/>
    <n v="0"/>
    <n v="492"/>
    <n v="66894.37"/>
    <n v="244"/>
    <n v="47782.33"/>
    <n v="0"/>
    <n v="0"/>
    <n v="0"/>
    <n v="0"/>
    <n v="180.43199999999999"/>
    <n v="565.79999999999995"/>
    <n v="94.992162000000008"/>
    <n v="0"/>
    <n v="660.79216199999996"/>
    <n v="305.73200000000003"/>
    <n v="392"/>
    <n v="52982.13"/>
    <n v="725.72016200000007"/>
    <n v="0"/>
  </r>
  <r>
    <x v="9"/>
    <s v="322 NO. BAHUBALI GHAMELA (MW)"/>
    <s v="Ghamela"/>
    <s v="Finished Good"/>
    <s v="Pcs."/>
    <n v="1150"/>
    <n v="1253"/>
    <n v="10"/>
    <n v="312.81"/>
    <n v="1287.5899999999999"/>
    <n v="0"/>
    <n v="0"/>
    <n v="122"/>
    <n v="15764.89"/>
    <n v="0"/>
    <n v="0"/>
    <n v="0"/>
    <n v="0"/>
    <n v="0"/>
    <n v="0"/>
    <n v="12.53"/>
    <n v="140.30000000000001"/>
    <n v="23.554967000000005"/>
    <n v="0"/>
    <n v="163.85496700000002"/>
    <n v="0"/>
    <n v="132"/>
    <n v="17052.48"/>
    <n v="476.66496700000005"/>
    <n v="0"/>
  </r>
  <r>
    <x v="9"/>
    <s v="322 NO. BAHUBALI GHAMELA (O)"/>
    <s v="Ghamela"/>
    <s v="Finished Good"/>
    <s v="Pcs."/>
    <n v="1150"/>
    <n v="1253"/>
    <n v="375"/>
    <n v="453.06"/>
    <n v="42102.81"/>
    <n v="0"/>
    <n v="0"/>
    <n v="0"/>
    <n v="0"/>
    <n v="75"/>
    <n v="14469.45"/>
    <n v="0"/>
    <n v="0"/>
    <n v="0"/>
    <n v="0"/>
    <n v="469.875"/>
    <n v="0"/>
    <n v="0"/>
    <n v="0"/>
    <n v="0"/>
    <n v="93.974999999999994"/>
    <n v="300"/>
    <n v="33682.25"/>
    <n v="359.08500000000004"/>
    <n v="0"/>
  </r>
  <r>
    <x v="9"/>
    <s v="322 NO. BAHUBALI GHAMELA (P)"/>
    <s v="Ghamela"/>
    <s v="Finished Good"/>
    <s v="Pcs."/>
    <n v="1150"/>
    <n v="1253"/>
    <n v="347"/>
    <n v="512.26"/>
    <n v="39440.699999999997"/>
    <n v="0"/>
    <n v="0"/>
    <n v="320"/>
    <n v="42467.32"/>
    <n v="139"/>
    <n v="27421.96"/>
    <n v="0"/>
    <n v="0"/>
    <n v="0"/>
    <n v="0"/>
    <n v="434.791"/>
    <n v="368"/>
    <n v="61.78352000000001"/>
    <n v="0"/>
    <n v="429.78352000000001"/>
    <n v="174.167"/>
    <n v="528"/>
    <n v="65630.3"/>
    <n v="767.87651999999991"/>
    <n v="0"/>
  </r>
  <r>
    <x v="9"/>
    <s v="322 NO. BAHUBALI GHAMELA (S)"/>
    <s v="Ghamela"/>
    <s v="Finished Good"/>
    <s v="Pcs."/>
    <n v="1150"/>
    <n v="1253"/>
    <n v="95"/>
    <n v="238.1"/>
    <n v="8718.15"/>
    <n v="0"/>
    <n v="0"/>
    <n v="196"/>
    <n v="27632.37"/>
    <n v="-1"/>
    <n v="-205.84"/>
    <n v="0"/>
    <n v="0"/>
    <n v="0"/>
    <n v="0"/>
    <n v="119.035"/>
    <n v="225.4"/>
    <n v="37.842406000000004"/>
    <n v="0"/>
    <n v="263.24240600000002"/>
    <n v="-1.2529999999999999"/>
    <n v="292"/>
    <n v="36442.29"/>
    <n v="502.59540599999997"/>
    <n v="0"/>
  </r>
  <r>
    <x v="9"/>
    <s v="324 NO. SARDAR GHAMELA (B)"/>
    <s v="Ghamela"/>
    <s v="Finished Good"/>
    <s v="Pcs."/>
    <n v="1500"/>
    <n v="1635"/>
    <n v="471"/>
    <n v="3265.19"/>
    <n v="49710"/>
    <n v="0"/>
    <n v="0"/>
    <n v="0"/>
    <n v="0"/>
    <n v="163"/>
    <n v="43047.44"/>
    <n v="0"/>
    <n v="0"/>
    <n v="0"/>
    <n v="0"/>
    <n v="770.08500000000004"/>
    <n v="0"/>
    <n v="0"/>
    <n v="390"/>
    <n v="390"/>
    <n v="266.505"/>
    <n v="308"/>
    <n v="32506.76"/>
    <n v="3388.6849999999999"/>
    <n v="0"/>
  </r>
  <r>
    <x v="9"/>
    <s v="324 NO. SARDAR GHAMELA (O)"/>
    <s v="Ghamela"/>
    <s v="Finished Good"/>
    <s v="Pcs."/>
    <n v="1500"/>
    <n v="1635"/>
    <n v="477"/>
    <n v="3131.21"/>
    <n v="73073.350000000006"/>
    <n v="0"/>
    <n v="0"/>
    <n v="0"/>
    <n v="0"/>
    <n v="55"/>
    <n v="14944.2"/>
    <n v="0"/>
    <n v="0"/>
    <n v="0"/>
    <n v="0"/>
    <n v="779.89499999999998"/>
    <n v="0"/>
    <n v="0"/>
    <n v="0"/>
    <n v="0"/>
    <n v="89.924999999999997"/>
    <n v="422"/>
    <n v="64647.7"/>
    <n v="3041.2849999999999"/>
    <n v="0"/>
  </r>
  <r>
    <x v="9"/>
    <s v="324 NO. SARDAR GHAMELA (P)"/>
    <s v="Ghamela"/>
    <s v="Finished Good"/>
    <s v="Pcs."/>
    <n v="1500"/>
    <n v="1635"/>
    <n v="320"/>
    <n v="2374.58"/>
    <n v="78305.19"/>
    <n v="0"/>
    <n v="0"/>
    <n v="0"/>
    <n v="0"/>
    <n v="58"/>
    <n v="15492.21"/>
    <n v="0"/>
    <n v="0"/>
    <n v="0"/>
    <n v="0"/>
    <n v="523.20000000000005"/>
    <n v="0"/>
    <n v="0"/>
    <n v="350"/>
    <n v="350"/>
    <n v="94.83"/>
    <n v="262"/>
    <n v="64112.37"/>
    <n v="2629.75"/>
    <n v="0"/>
  </r>
  <r>
    <x v="9"/>
    <s v="40 LTR OUTER SWING LID (B)"/>
    <s v="Bucket"/>
    <s v="Trading"/>
    <s v="Pcs."/>
    <m/>
    <n v="0"/>
    <n v="182"/>
    <n v="8.2200000000000006"/>
    <n v="7972.75"/>
    <n v="0"/>
    <n v="0"/>
    <n v="0"/>
    <n v="0"/>
    <n v="0"/>
    <n v="0"/>
    <n v="0"/>
    <n v="0"/>
    <n v="0"/>
    <n v="0"/>
    <n v="0"/>
    <n v="0"/>
    <n v="0"/>
    <n v="0"/>
    <n v="0"/>
    <n v="0"/>
    <n v="182"/>
    <n v="7972.75"/>
    <n v="8.2200000000000006"/>
    <n v="0"/>
  </r>
  <r>
    <x v="9"/>
    <s v="40 LTR OUTER SWING LID (R)"/>
    <s v="Bucket"/>
    <s v="Trading"/>
    <s v="Pcs."/>
    <m/>
    <n v="0"/>
    <n v="116"/>
    <n v="5.24"/>
    <n v="5265.28"/>
    <n v="0"/>
    <n v="0"/>
    <n v="0"/>
    <n v="0"/>
    <n v="0"/>
    <n v="0"/>
    <n v="0"/>
    <n v="0"/>
    <n v="0"/>
    <n v="0"/>
    <n v="0"/>
    <n v="0"/>
    <n v="0"/>
    <n v="0"/>
    <n v="0"/>
    <n v="0"/>
    <n v="116"/>
    <n v="5265.28"/>
    <n v="5.24"/>
    <n v="0"/>
  </r>
  <r>
    <x v="9"/>
    <s v="40 LTR OUTER SWING LID (Y)"/>
    <s v="Bucket"/>
    <s v="Trading"/>
    <s v="Pcs."/>
    <m/>
    <n v="0"/>
    <n v="52"/>
    <n v="2.35"/>
    <n v="2633.19"/>
    <n v="0"/>
    <n v="0"/>
    <n v="0"/>
    <n v="0"/>
    <n v="0"/>
    <n v="0"/>
    <n v="0"/>
    <n v="0"/>
    <n v="0"/>
    <n v="0"/>
    <n v="0"/>
    <n v="0"/>
    <n v="0"/>
    <n v="0"/>
    <n v="0"/>
    <n v="0"/>
    <n v="52"/>
    <n v="2633.19"/>
    <n v="2.35"/>
    <n v="0"/>
  </r>
  <r>
    <x v="9"/>
    <s v="4021 GAJODHAR STOOL 21&quot;(B)"/>
    <s v="Housekeeping"/>
    <s v="Trading"/>
    <s v="Pcs."/>
    <m/>
    <n v="0"/>
    <n v="537"/>
    <n v="24.25"/>
    <n v="246140.19"/>
    <n v="0"/>
    <n v="0"/>
    <n v="0"/>
    <n v="0"/>
    <n v="0"/>
    <n v="0"/>
    <n v="0"/>
    <n v="0"/>
    <n v="0"/>
    <n v="0"/>
    <n v="0"/>
    <n v="0"/>
    <n v="0"/>
    <n v="0"/>
    <n v="0"/>
    <n v="0"/>
    <n v="537"/>
    <n v="246140.19"/>
    <n v="24.25"/>
    <n v="0"/>
  </r>
  <r>
    <x v="9"/>
    <s v="4021 GAJODHAR STOOL 21&quot;(MB)"/>
    <s v="Housekeeping"/>
    <s v="Trading"/>
    <s v="Pcs."/>
    <m/>
    <n v="0"/>
    <n v="947"/>
    <n v="42.76"/>
    <n v="271379.26"/>
    <n v="0"/>
    <n v="0"/>
    <n v="0"/>
    <n v="0"/>
    <n v="0"/>
    <n v="0"/>
    <n v="0"/>
    <n v="0"/>
    <n v="0"/>
    <n v="0"/>
    <n v="0"/>
    <n v="0"/>
    <n v="0"/>
    <n v="0"/>
    <n v="0"/>
    <n v="0"/>
    <n v="947"/>
    <n v="271379.26"/>
    <n v="42.76"/>
    <n v="0"/>
  </r>
  <r>
    <x v="9"/>
    <s v="4021 GAJODHAR STOOL 21&quot;(S)"/>
    <s v="Housekeeping"/>
    <s v="Trading"/>
    <s v="Pcs."/>
    <m/>
    <n v="0"/>
    <n v="447"/>
    <n v="20.18"/>
    <n v="244817.96"/>
    <n v="0"/>
    <n v="0"/>
    <n v="0"/>
    <n v="0"/>
    <n v="0"/>
    <n v="0"/>
    <n v="0"/>
    <n v="0"/>
    <n v="0"/>
    <n v="0"/>
    <n v="0"/>
    <n v="0"/>
    <n v="0"/>
    <n v="0"/>
    <n v="0"/>
    <n v="0"/>
    <n v="447"/>
    <n v="244817.96"/>
    <n v="20.18"/>
    <n v="0"/>
  </r>
  <r>
    <x v="9"/>
    <s v="4021GAJODHAR STOOL 21&quot;(SCRAP)"/>
    <s v="Housekeeping"/>
    <s v="Trading"/>
    <s v="Pcs."/>
    <m/>
    <n v="0"/>
    <n v="26"/>
    <n v="1.17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0"/>
    <n v="1.17"/>
    <n v="0"/>
  </r>
  <r>
    <x v="9"/>
    <s v="404 Airavat Small (M.baize)"/>
    <s v="Bath Stool"/>
    <s v="Finished Good"/>
    <s v="Pcs."/>
    <n v="475"/>
    <n v="518"/>
    <n v="305"/>
    <n v="156.31"/>
    <n v="19990.150000000001"/>
    <n v="0"/>
    <n v="0"/>
    <n v="0"/>
    <n v="0"/>
    <n v="76"/>
    <n v="8257.64"/>
    <n v="0"/>
    <n v="0"/>
    <n v="0"/>
    <n v="0"/>
    <n v="157.99"/>
    <n v="0"/>
    <n v="0"/>
    <n v="0"/>
    <n v="0"/>
    <n v="39.368000000000002"/>
    <n v="229"/>
    <n v="15008.99"/>
    <n v="116.94200000000001"/>
    <n v="0"/>
  </r>
  <r>
    <x v="9"/>
    <s v="404 Airavat Small (orange)"/>
    <s v="Bath Stool"/>
    <s v="Finished Good"/>
    <s v="Pcs."/>
    <n v="475"/>
    <n v="518"/>
    <n v="228"/>
    <n v="195.08"/>
    <n v="15209.89"/>
    <n v="0"/>
    <n v="0"/>
    <n v="155"/>
    <n v="11117.11"/>
    <n v="198"/>
    <n v="21543.4"/>
    <n v="0"/>
    <n v="0"/>
    <n v="0"/>
    <n v="0"/>
    <n v="118.104"/>
    <n v="73.625"/>
    <n v="12.360901250000001"/>
    <n v="0"/>
    <n v="85.985901249999998"/>
    <n v="102.56399999999999"/>
    <n v="185"/>
    <n v="12849.33"/>
    <n v="178.50190125000003"/>
    <n v="0"/>
  </r>
  <r>
    <x v="9"/>
    <s v="404 Airavat Small(M.white)"/>
    <s v="Bath Stool"/>
    <s v="Finished Good"/>
    <s v="Pcs."/>
    <n v="475"/>
    <n v="518"/>
    <n v="422"/>
    <n v="202.74"/>
    <n v="26732.28"/>
    <n v="0"/>
    <n v="0"/>
    <n v="0"/>
    <n v="0"/>
    <n v="75"/>
    <n v="8152.56"/>
    <n v="0"/>
    <n v="0"/>
    <n v="0"/>
    <n v="0"/>
    <n v="218.596"/>
    <n v="0"/>
    <n v="0"/>
    <n v="0"/>
    <n v="0"/>
    <n v="38.85"/>
    <n v="347"/>
    <n v="21981.27"/>
    <n v="163.89000000000001"/>
    <n v="0"/>
  </r>
  <r>
    <x v="9"/>
    <s v="404 Airavat Small(sil)"/>
    <s v="Bath Stool"/>
    <s v="Finished Good"/>
    <s v="Pcs."/>
    <n v="475"/>
    <n v="518"/>
    <n v="206"/>
    <n v="183.96"/>
    <n v="13580.13"/>
    <n v="0"/>
    <n v="0"/>
    <n v="322"/>
    <n v="23100.36"/>
    <n v="215"/>
    <n v="23316.3"/>
    <n v="0"/>
    <n v="0"/>
    <n v="0"/>
    <n v="0"/>
    <n v="106.708"/>
    <n v="152.94999999999999"/>
    <n v="25.6787755"/>
    <n v="0"/>
    <n v="178.62877549999999"/>
    <n v="111.37"/>
    <n v="313"/>
    <n v="21981.71"/>
    <n v="251.21877549999999"/>
    <n v="0"/>
  </r>
  <r>
    <x v="9"/>
    <s v="404 Airawat Small (blue)"/>
    <s v="Bath Stool"/>
    <s v="Finished Good"/>
    <s v="Pcs."/>
    <n v="475"/>
    <n v="518"/>
    <n v="184"/>
    <n v="179.89"/>
    <n v="12411.3"/>
    <n v="0"/>
    <n v="0"/>
    <n v="505"/>
    <n v="36445.160000000003"/>
    <n v="324"/>
    <n v="35496.879999999997"/>
    <n v="0"/>
    <n v="0"/>
    <n v="0"/>
    <n v="0"/>
    <n v="95.311999999999998"/>
    <n v="239.875"/>
    <n v="40.272613750000005"/>
    <n v="0"/>
    <n v="280.14761375"/>
    <n v="167.83199999999999"/>
    <n v="365"/>
    <n v="26341.51"/>
    <n v="292.20561375"/>
    <n v="0"/>
  </r>
  <r>
    <x v="9"/>
    <s v="404 Airawat small (pink)"/>
    <s v="Bath Stool"/>
    <s v="Finished Good"/>
    <s v="Pcs."/>
    <n v="475"/>
    <n v="518"/>
    <n v="352"/>
    <n v="207.16"/>
    <n v="22641.7"/>
    <n v="0"/>
    <n v="0"/>
    <n v="326"/>
    <n v="23417.08"/>
    <n v="218"/>
    <n v="23749.42"/>
    <n v="0"/>
    <n v="0"/>
    <n v="0"/>
    <n v="0"/>
    <n v="182.33600000000001"/>
    <n v="154.85"/>
    <n v="25.997766500000001"/>
    <n v="0"/>
    <n v="180.84776650000001"/>
    <n v="112.92400000000001"/>
    <n v="460"/>
    <n v="31592.11"/>
    <n v="275.08376650000002"/>
    <n v="0"/>
  </r>
  <r>
    <x v="9"/>
    <s v="405 Gajraj Palta (M.W)"/>
    <s v="Bath Stool"/>
    <s v="Finished Good"/>
    <s v="Pcs."/>
    <n v="580"/>
    <n v="632"/>
    <n v="41"/>
    <n v="330.72"/>
    <n v="3912.2"/>
    <n v="0"/>
    <n v="0"/>
    <n v="112"/>
    <n v="8189.15"/>
    <n v="20"/>
    <n v="2489.1999999999998"/>
    <n v="0"/>
    <n v="0"/>
    <n v="0"/>
    <n v="0"/>
    <n v="25.911999999999999"/>
    <n v="64.959999999999994"/>
    <n v="10.906134400000001"/>
    <n v="10"/>
    <n v="85.866134399999993"/>
    <n v="12.64"/>
    <n v="133"/>
    <n v="10525.67"/>
    <n v="403.94613440000001"/>
    <n v="0"/>
  </r>
  <r>
    <x v="9"/>
    <s v="405 Gajraj Palta (Pink)"/>
    <s v="Bath Stool"/>
    <s v="Finished Good"/>
    <s v="Pcs."/>
    <n v="580"/>
    <n v="632"/>
    <n v="196"/>
    <n v="243.02"/>
    <n v="12917.41"/>
    <n v="0"/>
    <n v="0"/>
    <n v="295"/>
    <n v="21695.77"/>
    <n v="20"/>
    <n v="2454.8000000000002"/>
    <n v="0"/>
    <n v="0"/>
    <n v="0"/>
    <n v="0"/>
    <n v="123.872"/>
    <n v="171.1"/>
    <n v="28.725979000000002"/>
    <n v="0"/>
    <n v="199.82597899999999"/>
    <n v="12.64"/>
    <n v="471"/>
    <n v="33213.410000000003"/>
    <n v="430.20597900000001"/>
    <n v="0"/>
  </r>
  <r>
    <x v="9"/>
    <s v="405 Gajraj Patla (Blue)"/>
    <s v="Bath Stool"/>
    <s v="Finished Good"/>
    <s v="Pcs."/>
    <n v="580"/>
    <n v="632"/>
    <n v="302"/>
    <n v="453.21"/>
    <n v="18492.13"/>
    <n v="0"/>
    <n v="0"/>
    <n v="372"/>
    <n v="27474.67"/>
    <n v="80"/>
    <n v="9888"/>
    <n v="0"/>
    <n v="0"/>
    <n v="0"/>
    <n v="0"/>
    <n v="190.864"/>
    <n v="215.76"/>
    <n v="36.223946400000003"/>
    <n v="0"/>
    <n v="251.98394639999998"/>
    <n v="50.56"/>
    <n v="594"/>
    <n v="41099"/>
    <n v="654.63394640000001"/>
    <n v="0"/>
  </r>
  <r>
    <x v="9"/>
    <s v="405 Gajraj Patla (M.B)"/>
    <s v="Bath Stool"/>
    <s v="Finished Good"/>
    <s v="Pcs."/>
    <n v="580"/>
    <n v="632"/>
    <n v="144"/>
    <n v="356.17"/>
    <n v="19437.599999999999"/>
    <n v="0"/>
    <n v="0"/>
    <n v="114"/>
    <n v="8403.07"/>
    <n v="60"/>
    <n v="7450.8"/>
    <n v="0"/>
    <n v="0"/>
    <n v="0"/>
    <n v="0"/>
    <n v="91.007999999999996"/>
    <n v="66.12"/>
    <n v="11.100886800000001"/>
    <n v="70"/>
    <n v="147.22088680000002"/>
    <n v="37.92"/>
    <n v="198"/>
    <n v="21751.27"/>
    <n v="465.47088680000002"/>
    <n v="0"/>
  </r>
  <r>
    <x v="9"/>
    <s v="405 Gajraj Patla (O)"/>
    <s v="Bath Stool"/>
    <s v="Finished Good"/>
    <s v="Pcs."/>
    <n v="580"/>
    <n v="632"/>
    <n v="130"/>
    <n v="301.17"/>
    <n v="11205.79"/>
    <n v="0"/>
    <n v="0"/>
    <n v="82"/>
    <n v="6021.05"/>
    <n v="0"/>
    <n v="-137.6"/>
    <n v="0"/>
    <n v="0"/>
    <n v="0"/>
    <n v="0"/>
    <n v="82.16"/>
    <n v="47.56"/>
    <n v="7.9848484000000006"/>
    <n v="10"/>
    <n v="65.544848400000006"/>
    <n v="0"/>
    <n v="212"/>
    <n v="17226.84"/>
    <n v="366.71484840000005"/>
    <n v="0"/>
  </r>
  <r>
    <x v="9"/>
    <s v="405 Gajraj Patla (Silver)"/>
    <s v="Bath Stool"/>
    <s v="Finished Good"/>
    <s v="Pcs."/>
    <n v="580"/>
    <n v="632"/>
    <n v="42"/>
    <n v="292.95999999999998"/>
    <n v="2241.29"/>
    <n v="0"/>
    <n v="0"/>
    <n v="305"/>
    <n v="22311.31"/>
    <n v="80"/>
    <n v="9956.7999999999993"/>
    <n v="0"/>
    <n v="0"/>
    <n v="0"/>
    <n v="0"/>
    <n v="26.544"/>
    <n v="176.9"/>
    <n v="29.699741000000003"/>
    <n v="0"/>
    <n v="206.59974099999999"/>
    <n v="50.56"/>
    <n v="267"/>
    <n v="19189.03"/>
    <n v="448.99974099999997"/>
    <n v="0"/>
  </r>
  <r>
    <x v="9"/>
    <s v="408 AAIRAWAT MEDIUM (TR.)"/>
    <s v="Bath Stool"/>
    <s v="Trading"/>
    <s v="Pcs."/>
    <m/>
    <n v="0"/>
    <n v="5"/>
    <n v="0.23"/>
    <n v="986.7"/>
    <n v="0"/>
    <n v="0"/>
    <n v="0"/>
    <n v="0"/>
    <n v="0"/>
    <n v="0"/>
    <n v="0"/>
    <n v="0"/>
    <n v="0"/>
    <n v="0"/>
    <n v="0"/>
    <n v="0"/>
    <n v="0"/>
    <n v="0"/>
    <n v="0"/>
    <n v="0"/>
    <n v="5"/>
    <n v="986.7"/>
    <n v="0.23"/>
    <n v="0"/>
  </r>
  <r>
    <x v="9"/>
    <s v="408 AIRAVAT MEDIUM (BROWN)"/>
    <s v="Bath Stool"/>
    <s v="Finished Good"/>
    <s v="Pcs."/>
    <n v="920"/>
    <n v="1003"/>
    <n v="98"/>
    <n v="25.5"/>
    <n v="24794"/>
    <n v="0"/>
    <n v="0"/>
    <n v="0"/>
    <n v="0"/>
    <n v="0"/>
    <n v="0"/>
    <n v="0"/>
    <n v="0"/>
    <n v="0"/>
    <n v="0"/>
    <n v="98.293999999999997"/>
    <n v="0"/>
    <n v="0"/>
    <n v="0"/>
    <n v="0"/>
    <n v="0"/>
    <n v="98"/>
    <n v="24794"/>
    <n v="25.5"/>
    <n v="0"/>
  </r>
  <r>
    <x v="9"/>
    <s v="408 AIRAVAT MEDIUM (M.BAIGE)"/>
    <s v="Bath Stool"/>
    <s v="Finished Good"/>
    <s v="Pcs."/>
    <n v="920"/>
    <n v="1003"/>
    <n v="139"/>
    <n v="102.77"/>
    <n v="13843.62"/>
    <n v="0"/>
    <n v="0"/>
    <n v="0"/>
    <n v="0"/>
    <n v="100"/>
    <n v="20208.14"/>
    <n v="0"/>
    <n v="0"/>
    <n v="0"/>
    <n v="0"/>
    <n v="139.417"/>
    <n v="0"/>
    <n v="0"/>
    <n v="0"/>
    <n v="0"/>
    <n v="100.3"/>
    <n v="39"/>
    <n v="3884.18"/>
    <n v="2.4699999999999989"/>
    <n v="0"/>
  </r>
  <r>
    <x v="9"/>
    <s v="408 AIRAVAT MEDIUM (M.WHITE)"/>
    <s v="Bath Stool"/>
    <s v="Finished Good"/>
    <s v="Pcs."/>
    <n v="920"/>
    <n v="1003"/>
    <n v="201"/>
    <n v="181.62"/>
    <n v="21621.94"/>
    <n v="0"/>
    <n v="0"/>
    <n v="0"/>
    <n v="0"/>
    <n v="96"/>
    <n v="19408.099999999999"/>
    <n v="0"/>
    <n v="0"/>
    <n v="0"/>
    <n v="0"/>
    <n v="201.60300000000001"/>
    <n v="0"/>
    <n v="0"/>
    <n v="0"/>
    <n v="0"/>
    <n v="96.287999999999997"/>
    <n v="105"/>
    <n v="11295.05"/>
    <n v="85.332000000000008"/>
    <n v="0"/>
  </r>
  <r>
    <x v="9"/>
    <s v="408 AIRAVAT MEDIUM (ORG)"/>
    <s v="Bath Stool"/>
    <s v="Finished Good"/>
    <s v="Pcs."/>
    <n v="920"/>
    <n v="1003"/>
    <n v="282"/>
    <n v="302.26"/>
    <n v="31260.799999999999"/>
    <n v="0"/>
    <n v="0"/>
    <n v="0"/>
    <n v="0"/>
    <n v="154"/>
    <n v="31360.14"/>
    <n v="0"/>
    <n v="0"/>
    <n v="0"/>
    <n v="0"/>
    <n v="282.846"/>
    <n v="0"/>
    <n v="0"/>
    <n v="0"/>
    <n v="0"/>
    <n v="154.46199999999999"/>
    <n v="128"/>
    <n v="14189.3"/>
    <n v="147.798"/>
    <n v="0"/>
  </r>
  <r>
    <x v="9"/>
    <s v="408 AIRAVAT MEDIUM (PINK)"/>
    <s v="Bath Stool"/>
    <s v="Finished Good"/>
    <s v="Pcs."/>
    <n v="920"/>
    <n v="1003"/>
    <n v="421"/>
    <n v="529.20000000000005"/>
    <n v="47232.78"/>
    <n v="0"/>
    <n v="0"/>
    <n v="0"/>
    <n v="0"/>
    <n v="280"/>
    <n v="54230.68"/>
    <n v="0"/>
    <n v="0"/>
    <n v="0"/>
    <n v="0"/>
    <n v="422.26299999999998"/>
    <n v="0"/>
    <n v="0"/>
    <n v="0"/>
    <n v="0"/>
    <n v="280.83999999999997"/>
    <n v="141"/>
    <n v="15819.05"/>
    <n v="248.36000000000007"/>
    <n v="0"/>
  </r>
  <r>
    <x v="9"/>
    <s v="408 AIRAVAT MEDIUM (SILVER)"/>
    <s v="Bath Stool"/>
    <s v="Finished Good"/>
    <s v="Pcs."/>
    <n v="920"/>
    <n v="1003"/>
    <n v="215"/>
    <n v="271.72000000000003"/>
    <n v="23359.03"/>
    <n v="0"/>
    <n v="0"/>
    <n v="0"/>
    <n v="0"/>
    <n v="178"/>
    <n v="34572.199999999997"/>
    <n v="0"/>
    <n v="0"/>
    <n v="0"/>
    <n v="0"/>
    <n v="215.64500000000001"/>
    <n v="0"/>
    <n v="0"/>
    <n v="0"/>
    <n v="0"/>
    <n v="178.53399999999999"/>
    <n v="37"/>
    <n v="4019.93"/>
    <n v="93.186000000000035"/>
    <n v="0"/>
  </r>
  <r>
    <x v="9"/>
    <s v="408 AIRAVAT MEDIUM BLUE"/>
    <s v="Bath Stool"/>
    <s v="Finished Good"/>
    <s v="Pcs."/>
    <n v="920"/>
    <n v="1003"/>
    <n v="540"/>
    <n v="1755.29"/>
    <n v="59727.34"/>
    <n v="0"/>
    <n v="0"/>
    <n v="0"/>
    <n v="0"/>
    <n v="348"/>
    <n v="67171.34"/>
    <n v="0"/>
    <n v="0"/>
    <n v="0"/>
    <n v="0"/>
    <n v="541.62"/>
    <n v="0"/>
    <n v="0"/>
    <n v="20"/>
    <n v="20"/>
    <n v="349.04399999999998"/>
    <n v="192"/>
    <n v="21236.400000000001"/>
    <n v="1426.2460000000001"/>
    <n v="0"/>
  </r>
  <r>
    <x v="9"/>
    <s v="410 AIRAWAT PATLA BIG (B)"/>
    <s v="Bath Stool"/>
    <s v="Finished Good"/>
    <s v="Pcs."/>
    <n v="1100"/>
    <n v="1199"/>
    <n v="2"/>
    <n v="903.18"/>
    <n v="484.02"/>
    <n v="0"/>
    <n v="0"/>
    <n v="0"/>
    <n v="0"/>
    <n v="0"/>
    <n v="0"/>
    <n v="0"/>
    <n v="0"/>
    <n v="0"/>
    <n v="0"/>
    <n v="2.3980000000000001"/>
    <n v="0"/>
    <n v="0"/>
    <n v="130"/>
    <n v="130"/>
    <n v="0"/>
    <n v="2"/>
    <n v="484.02"/>
    <n v="1033.1799999999998"/>
    <n v="0"/>
  </r>
  <r>
    <x v="9"/>
    <s v="410 AIRAWAT PATLA BIG (MB)"/>
    <s v="Bath Stool"/>
    <s v="Finished Good"/>
    <s v="Pcs."/>
    <n v="1100"/>
    <n v="1199"/>
    <n v="24"/>
    <n v="301.86"/>
    <n v="4227.16"/>
    <n v="0"/>
    <n v="0"/>
    <n v="0"/>
    <n v="0"/>
    <n v="8"/>
    <n v="1932"/>
    <n v="0"/>
    <n v="0"/>
    <n v="0"/>
    <n v="0"/>
    <n v="28.776"/>
    <n v="0"/>
    <n v="0"/>
    <n v="50"/>
    <n v="50"/>
    <n v="9.5920000000000005"/>
    <n v="16"/>
    <n v="2295.16"/>
    <n v="342.26800000000003"/>
    <n v="0"/>
  </r>
  <r>
    <x v="9"/>
    <s v="410 AIRAWAT PATLA BIG (MW)"/>
    <s v="Bath Stool"/>
    <s v="Finished Good"/>
    <s v="Pcs."/>
    <m/>
    <m/>
    <m/>
    <n v="153.85"/>
    <m/>
    <m/>
    <m/>
    <m/>
    <m/>
    <m/>
    <m/>
    <m/>
    <m/>
    <n v="0"/>
    <m/>
    <n v="0"/>
    <n v="0"/>
    <n v="0"/>
    <n v="20"/>
    <n v="20"/>
    <n v="0"/>
    <m/>
    <m/>
    <n v="173.85"/>
    <n v="0"/>
  </r>
  <r>
    <x v="9"/>
    <s v="410 AIRAWAT PATLA BIG (O)"/>
    <s v="Bath Stool"/>
    <s v="Finished Good"/>
    <s v="Pcs."/>
    <n v="1100"/>
    <n v="1199"/>
    <n v="16"/>
    <n v="81.489999999999995"/>
    <n v="3087.32"/>
    <n v="0"/>
    <n v="0"/>
    <n v="0"/>
    <n v="0"/>
    <n v="8"/>
    <n v="1932"/>
    <n v="0"/>
    <n v="0"/>
    <n v="0"/>
    <n v="0"/>
    <n v="19.184000000000001"/>
    <n v="0"/>
    <n v="0"/>
    <n v="20"/>
    <n v="20"/>
    <n v="9.5920000000000005"/>
    <n v="8"/>
    <n v="1155.32"/>
    <n v="91.897999999999996"/>
    <n v="0"/>
  </r>
  <r>
    <x v="9"/>
    <s v="410 AIRAWAT PATLA BIG (P)"/>
    <s v="Bath Stool"/>
    <s v="Finished Good"/>
    <s v="Pcs."/>
    <n v="1100"/>
    <n v="1199"/>
    <n v="2"/>
    <n v="550.49"/>
    <n v="348.45"/>
    <n v="0"/>
    <n v="0"/>
    <n v="0"/>
    <n v="0"/>
    <n v="0"/>
    <n v="0"/>
    <n v="0"/>
    <n v="0"/>
    <n v="0"/>
    <n v="0"/>
    <n v="2.3980000000000001"/>
    <n v="0"/>
    <n v="0"/>
    <n v="80"/>
    <n v="80"/>
    <n v="0"/>
    <n v="2"/>
    <n v="348.45"/>
    <n v="630.49"/>
    <n v="0"/>
  </r>
  <r>
    <x v="9"/>
    <s v="410 AIRAWAT PATLA BIG (S)"/>
    <s v="Bath Stool"/>
    <s v="Finished Good"/>
    <s v="Pcs."/>
    <n v="1100"/>
    <n v="1199"/>
    <n v="-1"/>
    <n v="458.03"/>
    <n v="-251.16"/>
    <n v="0"/>
    <n v="0"/>
    <n v="0"/>
    <n v="0"/>
    <n v="0"/>
    <n v="0"/>
    <n v="0"/>
    <n v="0"/>
    <n v="0"/>
    <n v="0"/>
    <n v="-1.1990000000000001"/>
    <n v="0"/>
    <n v="0"/>
    <n v="60"/>
    <n v="60"/>
    <n v="0"/>
    <n v="-1"/>
    <n v="-251.16"/>
    <n v="518.03"/>
    <n v="0"/>
  </r>
  <r>
    <x v="9"/>
    <s v="412 Gajendra Bathstool (Orange)"/>
    <s v="Bath Stool"/>
    <s v="Finished Good"/>
    <s v="Pcs."/>
    <n v="1025"/>
    <n v="1117"/>
    <n v="31"/>
    <n v="245.59"/>
    <n v="2553.7800000000002"/>
    <n v="0"/>
    <n v="0"/>
    <n v="199"/>
    <n v="19772.11"/>
    <n v="75"/>
    <n v="14160.33"/>
    <n v="0"/>
    <n v="0"/>
    <n v="0"/>
    <n v="0"/>
    <n v="34.627000000000002"/>
    <n v="203.97499999999999"/>
    <n v="34.245362750000005"/>
    <n v="0"/>
    <n v="238.22036274999999"/>
    <n v="83.775000000000006"/>
    <n v="155"/>
    <n v="15045.7"/>
    <n v="400.03536274999999"/>
    <n v="0"/>
  </r>
  <r>
    <x v="9"/>
    <s v="412GajendraBathStool(Blue)"/>
    <s v="Bath Stool"/>
    <s v="Finished Good"/>
    <s v="Pcs."/>
    <n v="1025"/>
    <n v="1117"/>
    <n v="46"/>
    <n v="1117.8900000000001"/>
    <n v="3920.12"/>
    <n v="0"/>
    <n v="0"/>
    <n v="882"/>
    <n v="97674.67"/>
    <n v="204"/>
    <n v="37712.15"/>
    <n v="0"/>
    <n v="0"/>
    <n v="0"/>
    <n v="0"/>
    <n v="51.381999999999998"/>
    <n v="904.05"/>
    <n v="151.78095450000001"/>
    <n v="0"/>
    <n v="1055.8309545"/>
    <n v="227.86799999999999"/>
    <n v="724"/>
    <n v="79261.47"/>
    <n v="1945.8529545000001"/>
    <n v="0"/>
  </r>
  <r>
    <x v="9"/>
    <s v="412GajendraBathStool(M.B)"/>
    <s v="Bath Stool"/>
    <s v="Finished Good"/>
    <s v="Pcs."/>
    <n v="1025"/>
    <n v="1117"/>
    <n v="149"/>
    <n v="426.43"/>
    <n v="12477.26"/>
    <n v="0"/>
    <n v="0"/>
    <n v="112"/>
    <n v="12340.31"/>
    <n v="73"/>
    <n v="13035.14"/>
    <n v="0"/>
    <n v="0"/>
    <n v="0"/>
    <n v="0"/>
    <n v="166.43299999999999"/>
    <n v="114.8"/>
    <n v="19.273772000000001"/>
    <n v="0"/>
    <n v="134.07377199999999"/>
    <n v="81.540999999999997"/>
    <n v="188"/>
    <n v="18006.330000000002"/>
    <n v="478.96277200000003"/>
    <n v="0"/>
  </r>
  <r>
    <x v="9"/>
    <s v="412GajendraBathStool(M.W)"/>
    <s v="Bath Stool"/>
    <s v="Finished Good"/>
    <s v="Pcs."/>
    <n v="1025"/>
    <n v="1117"/>
    <n v="162"/>
    <n v="369.38"/>
    <n v="13460.58"/>
    <n v="0"/>
    <n v="0"/>
    <n v="112"/>
    <n v="12156.21"/>
    <n v="40"/>
    <n v="6840.8"/>
    <n v="0"/>
    <n v="0"/>
    <n v="0"/>
    <n v="0"/>
    <n v="180.95400000000001"/>
    <n v="114.8"/>
    <n v="19.273772000000001"/>
    <n v="0"/>
    <n v="134.07377199999999"/>
    <n v="44.68"/>
    <n v="234"/>
    <n v="21877.11"/>
    <n v="458.77377199999995"/>
    <n v="0"/>
  </r>
  <r>
    <x v="9"/>
    <s v="412GajendraBathStool(Pink)"/>
    <s v="Bath Stool"/>
    <s v="Finished Good"/>
    <s v="Pcs."/>
    <n v="1025"/>
    <n v="1117"/>
    <n v="161"/>
    <n v="289.87"/>
    <n v="13543.32"/>
    <n v="0"/>
    <n v="0"/>
    <n v="320"/>
    <n v="35169.07"/>
    <n v="125"/>
    <n v="22703.9"/>
    <n v="0"/>
    <n v="0"/>
    <n v="0"/>
    <n v="0"/>
    <n v="179.83699999999999"/>
    <n v="328"/>
    <n v="55.067920000000001"/>
    <n v="0"/>
    <n v="383.06792000000002"/>
    <n v="139.625"/>
    <n v="356"/>
    <n v="36053.25"/>
    <n v="533.31292000000008"/>
    <n v="0"/>
  </r>
  <r>
    <x v="9"/>
    <s v="412GajendraBathStool(Silver)"/>
    <s v="Bath Stool"/>
    <s v="Finished Good"/>
    <s v="Pcs."/>
    <n v="1025"/>
    <n v="1117"/>
    <n v="32"/>
    <n v="568.39"/>
    <n v="2692.48"/>
    <n v="0"/>
    <n v="0"/>
    <n v="262"/>
    <n v="28721.08"/>
    <n v="88"/>
    <n v="15775.34"/>
    <n v="0"/>
    <n v="0"/>
    <n v="0"/>
    <n v="0"/>
    <n v="35.744"/>
    <n v="268.55"/>
    <n v="45.08685950000001"/>
    <n v="0"/>
    <n v="313.63685950000001"/>
    <n v="98.296000000000006"/>
    <n v="206"/>
    <n v="22010.86"/>
    <n v="783.73085949999995"/>
    <n v="0"/>
  </r>
  <r>
    <x v="9"/>
    <s v="415. SWEETY K. CRATE( M.B)"/>
    <s v="Kitchen Crate"/>
    <s v="Finished Good"/>
    <s v="Pcs."/>
    <n v="360"/>
    <n v="392"/>
    <n v="523"/>
    <n v="355.77"/>
    <n v="19178.580000000002"/>
    <n v="0"/>
    <n v="0"/>
    <n v="0"/>
    <n v="0"/>
    <n v="0"/>
    <n v="0"/>
    <n v="0"/>
    <n v="0"/>
    <n v="0"/>
    <n v="0"/>
    <n v="205.01599999999999"/>
    <n v="0"/>
    <n v="0"/>
    <n v="0"/>
    <n v="0"/>
    <n v="0"/>
    <n v="523"/>
    <n v="19178.580000000002"/>
    <n v="355.77"/>
    <n v="0"/>
  </r>
  <r>
    <x v="9"/>
    <s v="415. SWEETY K. CRATE(B)"/>
    <s v="Kitchen Crate"/>
    <s v="Finished Good"/>
    <s v="Pcs."/>
    <n v="360"/>
    <n v="392"/>
    <n v="1081"/>
    <n v="1105.76"/>
    <n v="41981.08"/>
    <n v="0"/>
    <n v="0"/>
    <n v="0"/>
    <n v="0"/>
    <n v="177"/>
    <n v="13052.05"/>
    <n v="0"/>
    <n v="0"/>
    <n v="0"/>
    <n v="0"/>
    <n v="423.75200000000001"/>
    <n v="0"/>
    <n v="0"/>
    <n v="0"/>
    <n v="0"/>
    <n v="69.384"/>
    <n v="904"/>
    <n v="35108.06"/>
    <n v="1036.376"/>
    <n v="0"/>
  </r>
  <r>
    <x v="9"/>
    <s v="415. SWEETY K. CRATE(M.W)"/>
    <s v="Kitchen Crate"/>
    <s v="Finished Good"/>
    <s v="Pcs."/>
    <n v="360"/>
    <n v="392"/>
    <n v="497"/>
    <n v="188"/>
    <n v="17846.080000000002"/>
    <n v="0"/>
    <n v="0"/>
    <n v="0"/>
    <n v="0"/>
    <n v="0"/>
    <n v="0"/>
    <n v="0"/>
    <n v="0"/>
    <n v="0"/>
    <n v="0"/>
    <n v="194.82400000000001"/>
    <n v="0"/>
    <n v="0"/>
    <n v="0"/>
    <n v="0"/>
    <n v="0"/>
    <n v="497"/>
    <n v="17846.080000000002"/>
    <n v="188"/>
    <n v="0"/>
  </r>
  <r>
    <x v="9"/>
    <s v="415. SWEETY K. CRATE(P)"/>
    <s v="Kitchen Crate"/>
    <s v="Finished Good"/>
    <s v="Pcs."/>
    <n v="360"/>
    <n v="392"/>
    <n v="602"/>
    <n v="404.19"/>
    <n v="21756.05"/>
    <n v="0"/>
    <n v="0"/>
    <n v="0"/>
    <n v="0"/>
    <n v="147"/>
    <n v="10807.7"/>
    <n v="0"/>
    <n v="0"/>
    <n v="0"/>
    <n v="0"/>
    <n v="235.98400000000001"/>
    <n v="0"/>
    <n v="0"/>
    <n v="0"/>
    <n v="0"/>
    <n v="57.624000000000002"/>
    <n v="455"/>
    <n v="16443.53"/>
    <n v="346.56599999999997"/>
    <n v="0"/>
  </r>
  <r>
    <x v="9"/>
    <s v="415. SWEETY K. CRATE(S)"/>
    <s v="Kitchen Crate"/>
    <s v="Finished Good"/>
    <s v="Pcs."/>
    <n v="360"/>
    <n v="392"/>
    <n v="464"/>
    <n v="537.83000000000004"/>
    <n v="17478.68"/>
    <n v="0"/>
    <n v="0"/>
    <n v="0"/>
    <n v="0"/>
    <n v="89"/>
    <n v="6577.05"/>
    <n v="0"/>
    <n v="0"/>
    <n v="0"/>
    <n v="0"/>
    <n v="181.88800000000001"/>
    <n v="0"/>
    <n v="0"/>
    <n v="0"/>
    <n v="0"/>
    <n v="34.887999999999998"/>
    <n v="375"/>
    <n v="14129.45"/>
    <n v="502.94200000000006"/>
    <n v="0"/>
  </r>
  <r>
    <x v="9"/>
    <s v="415. SWEETY K.CRATE(O)"/>
    <s v="Kitchen Crate"/>
    <s v="Finished Good"/>
    <s v="Pcs."/>
    <n v="360"/>
    <n v="392"/>
    <n v="611"/>
    <n v="262.07"/>
    <n v="21276.18"/>
    <n v="0"/>
    <n v="0"/>
    <n v="0"/>
    <n v="0"/>
    <n v="50"/>
    <n v="3749.65"/>
    <n v="0"/>
    <n v="0"/>
    <n v="0"/>
    <n v="0"/>
    <n v="239.512"/>
    <n v="0"/>
    <n v="0"/>
    <n v="0"/>
    <n v="0"/>
    <n v="19.600000000000001"/>
    <n v="561"/>
    <n v="19537.82"/>
    <n v="242.47"/>
    <n v="0"/>
  </r>
  <r>
    <x v="9"/>
    <s v="418. SUPRIYA K. CRATE (B)"/>
    <s v="Kitchen Crate"/>
    <s v="Finished Good"/>
    <s v="Pcs."/>
    <n v="610"/>
    <n v="665"/>
    <n v="-109"/>
    <n v="1010.11"/>
    <n v="-15148.32"/>
    <n v="0"/>
    <n v="0"/>
    <n v="488"/>
    <n v="34381.339999999997"/>
    <n v="59"/>
    <n v="7059.59"/>
    <n v="0"/>
    <n v="0"/>
    <n v="0"/>
    <n v="0"/>
    <n v="-72.484999999999999"/>
    <n v="297.68"/>
    <n v="49.9774952"/>
    <n v="0"/>
    <n v="347.65749520000003"/>
    <n v="39.234999999999999"/>
    <n v="320"/>
    <n v="22350.35"/>
    <n v="1318.5324952000001"/>
    <n v="0"/>
  </r>
  <r>
    <x v="9"/>
    <s v="418.SUPRIYA K.CRATE (M.B)"/>
    <s v="Kitchen Crate"/>
    <s v="Finished Good"/>
    <s v="Pcs."/>
    <n v="610"/>
    <n v="665"/>
    <n v="4"/>
    <n v="258.06"/>
    <n v="255.92"/>
    <n v="0"/>
    <n v="0"/>
    <n v="230"/>
    <n v="15273.61"/>
    <n v="0"/>
    <n v="0"/>
    <n v="0"/>
    <n v="0"/>
    <n v="0"/>
    <n v="0"/>
    <n v="2.66"/>
    <n v="140.30000000000001"/>
    <n v="23.554967000000005"/>
    <n v="0"/>
    <n v="163.85496700000002"/>
    <n v="0"/>
    <n v="234"/>
    <n v="15529.53"/>
    <n v="421.91496700000005"/>
    <n v="0"/>
  </r>
  <r>
    <x v="9"/>
    <s v="418.SUPRIYA K.CRATE (O)"/>
    <s v="Kitchen Crate"/>
    <s v="Finished Good"/>
    <s v="Pcs."/>
    <n v="610"/>
    <n v="665"/>
    <n v="137"/>
    <n v="217"/>
    <n v="8001.59"/>
    <n v="0"/>
    <n v="0"/>
    <n v="270"/>
    <n v="17759.07"/>
    <n v="24"/>
    <n v="2927.04"/>
    <n v="0"/>
    <n v="0"/>
    <n v="0"/>
    <n v="0"/>
    <n v="91.105000000000004"/>
    <n v="164.7"/>
    <n v="27.651482999999999"/>
    <n v="0"/>
    <n v="192.35148299999997"/>
    <n v="15.96"/>
    <n v="383"/>
    <n v="24494.42"/>
    <n v="393.39148299999999"/>
    <n v="0"/>
  </r>
  <r>
    <x v="9"/>
    <s v="418.SUPRIYA K.CRATE (P)"/>
    <s v="Kitchen Crate"/>
    <s v="Finished Good"/>
    <s v="Pcs."/>
    <n v="610"/>
    <n v="665"/>
    <n v="439"/>
    <n v="314.51"/>
    <n v="25270.76"/>
    <n v="0"/>
    <n v="0"/>
    <n v="406"/>
    <n v="27021.62"/>
    <n v="114"/>
    <n v="13915.65"/>
    <n v="0"/>
    <n v="0"/>
    <n v="0"/>
    <n v="0"/>
    <n v="291.935"/>
    <n v="247.66"/>
    <n v="41.579637400000003"/>
    <n v="0"/>
    <n v="289.23963739999999"/>
    <n v="75.81"/>
    <n v="731"/>
    <n v="45587.55"/>
    <n v="527.93963740000004"/>
    <n v="0"/>
  </r>
  <r>
    <x v="9"/>
    <s v="418.SUPRIYA K.CRATE (S)"/>
    <s v="Kitchen Crate"/>
    <s v="Finished Good"/>
    <s v="Pcs."/>
    <n v="610"/>
    <n v="665"/>
    <n v="186"/>
    <n v="357.94"/>
    <n v="9436.51"/>
    <n v="0"/>
    <n v="0"/>
    <n v="250"/>
    <n v="16447.28"/>
    <n v="0"/>
    <n v="0"/>
    <n v="0"/>
    <n v="0"/>
    <n v="0"/>
    <n v="0"/>
    <n v="123.69"/>
    <n v="152.5"/>
    <n v="25.603225000000002"/>
    <n v="0"/>
    <n v="178.10322500000001"/>
    <n v="0"/>
    <n v="436"/>
    <n v="25883.79"/>
    <n v="536.04322500000001"/>
    <n v="0"/>
  </r>
  <r>
    <x v="9"/>
    <s v="418.SUPRIYA K.CRATE( M.W.)"/>
    <s v="Kitchen Crate"/>
    <s v="Finished Good"/>
    <s v="Pcs."/>
    <n v="610"/>
    <n v="665"/>
    <n v="119"/>
    <n v="750.91"/>
    <n v="16582.5"/>
    <n v="0"/>
    <n v="0"/>
    <n v="160"/>
    <n v="11094.33"/>
    <n v="47"/>
    <n v="5816.25"/>
    <n v="0"/>
    <n v="0"/>
    <n v="0"/>
    <n v="0"/>
    <n v="79.135000000000005"/>
    <n v="97.6"/>
    <n v="16.386064000000001"/>
    <n v="130"/>
    <n v="243.986064"/>
    <n v="31.254999999999999"/>
    <n v="232"/>
    <n v="21860.58"/>
    <n v="963.64106400000003"/>
    <n v="0"/>
  </r>
  <r>
    <x v="9"/>
    <s v="421 Mini Marina 20 (Blue)"/>
    <s v="Kitchen Crate"/>
    <s v="Finished Good"/>
    <s v="Pcs."/>
    <n v="700"/>
    <n v="763"/>
    <n v="187"/>
    <n v="2104.4699999999998"/>
    <n v="-3165.04"/>
    <n v="0"/>
    <n v="0"/>
    <n v="704"/>
    <n v="49538.71"/>
    <n v="97"/>
    <n v="11782.28"/>
    <n v="0"/>
    <n v="0"/>
    <n v="0"/>
    <n v="0"/>
    <n v="142.68100000000001"/>
    <n v="492.8"/>
    <n v="82.736192000000017"/>
    <n v="50"/>
    <n v="625.53619200000003"/>
    <n v="74.010999999999996"/>
    <n v="794"/>
    <n v="53669.86"/>
    <n v="2655.9951919999999"/>
    <n v="0"/>
  </r>
  <r>
    <x v="9"/>
    <s v="421 Mini Marina 20 (Orange)"/>
    <s v="Kitchen Crate"/>
    <s v="Finished Good"/>
    <s v="Pcs."/>
    <n v="700"/>
    <n v="763"/>
    <n v="259"/>
    <n v="266.64"/>
    <n v="11682.57"/>
    <n v="0"/>
    <n v="0"/>
    <n v="538"/>
    <n v="34790.449999999997"/>
    <n v="49"/>
    <n v="6078.24"/>
    <n v="0"/>
    <n v="0"/>
    <n v="0"/>
    <n v="0"/>
    <n v="197.61699999999999"/>
    <n v="376.6"/>
    <n v="63.227374000000012"/>
    <n v="0"/>
    <n v="439.82737400000002"/>
    <n v="37.387"/>
    <n v="748"/>
    <n v="48761.07"/>
    <n v="669.08037400000012"/>
    <n v="0"/>
  </r>
  <r>
    <x v="9"/>
    <s v="421 Mini Marina 20 (Pink)"/>
    <s v="Kitchen Crate"/>
    <s v="Finished Good"/>
    <s v="Pcs."/>
    <n v="700"/>
    <n v="763"/>
    <n v="-56"/>
    <n v="833.28"/>
    <n v="-16953.900000000001"/>
    <n v="0"/>
    <n v="0"/>
    <n v="618"/>
    <n v="41551.839999999997"/>
    <n v="26"/>
    <n v="3207.02"/>
    <n v="0"/>
    <n v="0"/>
    <n v="0"/>
    <n v="0"/>
    <n v="-42.728000000000002"/>
    <n v="432.6"/>
    <n v="72.629214000000005"/>
    <n v="0"/>
    <n v="505.22921400000001"/>
    <n v="19.838000000000001"/>
    <n v="536"/>
    <n v="36076.620000000003"/>
    <n v="1318.671214"/>
    <n v="0"/>
  </r>
  <r>
    <x v="9"/>
    <s v="422. SUJATA K.CRATE (O)"/>
    <s v="Kitchen Crate"/>
    <s v="Finished Good"/>
    <s v="Pcs."/>
    <n v="1050"/>
    <n v="1144"/>
    <n v="83"/>
    <n v="393.03"/>
    <n v="8710.48"/>
    <n v="0"/>
    <n v="0"/>
    <n v="120"/>
    <n v="13877.28"/>
    <n v="20"/>
    <n v="3621.88"/>
    <n v="0"/>
    <n v="0"/>
    <n v="0"/>
    <n v="0"/>
    <n v="94.951999999999998"/>
    <n v="126"/>
    <n v="21.154140000000002"/>
    <n v="0"/>
    <n v="147.15414000000001"/>
    <n v="22.88"/>
    <n v="183"/>
    <n v="20488.849999999999"/>
    <n v="517.30413999999996"/>
    <n v="0"/>
  </r>
  <r>
    <x v="9"/>
    <s v="422. SUJATA K.CRATE (P)"/>
    <s v="Kitchen Crate"/>
    <s v="Finished Good"/>
    <s v="Pcs."/>
    <n v="1050"/>
    <n v="1144"/>
    <n v="73"/>
    <n v="1713.84"/>
    <n v="7840.67"/>
    <n v="0"/>
    <n v="0"/>
    <n v="285"/>
    <n v="33023.86"/>
    <n v="107"/>
    <n v="20278.96"/>
    <n v="0"/>
    <n v="0"/>
    <n v="0"/>
    <n v="0"/>
    <n v="83.512"/>
    <n v="299.25"/>
    <n v="50.241082500000005"/>
    <n v="90"/>
    <n v="439.4910825"/>
    <n v="122.408"/>
    <n v="251"/>
    <n v="28805.57"/>
    <n v="2030.9230825"/>
    <n v="0"/>
  </r>
  <r>
    <x v="9"/>
    <s v="422.SUJATA K.CRATE ( M.B)"/>
    <s v="Kitchen Crate"/>
    <s v="Finished Good"/>
    <s v="Pcs."/>
    <n v="1050"/>
    <n v="1144"/>
    <n v="97"/>
    <n v="1075.6500000000001"/>
    <n v="10406.11"/>
    <n v="0"/>
    <n v="0"/>
    <n v="90"/>
    <n v="10371.76"/>
    <n v="50"/>
    <n v="9568"/>
    <n v="0"/>
    <n v="0"/>
    <n v="0"/>
    <n v="0"/>
    <n v="110.968"/>
    <n v="94.5"/>
    <n v="15.865605"/>
    <n v="60"/>
    <n v="170.36560500000002"/>
    <n v="57.2"/>
    <n v="137"/>
    <n v="15317.59"/>
    <n v="1188.815605"/>
    <n v="0"/>
  </r>
  <r>
    <x v="9"/>
    <s v="422.SUJATA K.CRATE (B)"/>
    <s v="Kitchen Crate"/>
    <s v="Finished Good"/>
    <s v="Pcs."/>
    <n v="1050"/>
    <n v="1144"/>
    <n v="34"/>
    <n v="2621.71"/>
    <n v="3822.98"/>
    <n v="0"/>
    <n v="0"/>
    <n v="322"/>
    <n v="36888.629999999997"/>
    <n v="130"/>
    <n v="24528.2"/>
    <n v="0"/>
    <n v="0"/>
    <n v="0"/>
    <n v="0"/>
    <n v="38.896000000000001"/>
    <n v="338.1"/>
    <n v="56.763609000000002"/>
    <n v="190"/>
    <n v="584.863609"/>
    <n v="148.72"/>
    <n v="226"/>
    <n v="25880.58"/>
    <n v="3057.8536090000002"/>
    <n v="0"/>
  </r>
  <r>
    <x v="9"/>
    <s v="422.SUJATA K.CRATE (M.W)"/>
    <s v="Kitchen Crate"/>
    <s v="Finished Good"/>
    <s v="Pcs."/>
    <n v="1050"/>
    <n v="1144"/>
    <n v="130"/>
    <n v="1134.6600000000001"/>
    <n v="13641.18"/>
    <n v="0"/>
    <n v="0"/>
    <n v="0"/>
    <n v="0"/>
    <n v="18"/>
    <n v="3519.24"/>
    <n v="0"/>
    <n v="0"/>
    <n v="0"/>
    <n v="0"/>
    <n v="148.72"/>
    <n v="0"/>
    <n v="0"/>
    <n v="190"/>
    <n v="190"/>
    <n v="20.591999999999999"/>
    <n v="112"/>
    <n v="11752.4"/>
    <n v="1304.068"/>
    <n v="0"/>
  </r>
  <r>
    <x v="9"/>
    <s v="422.SUJATA K.CRATE (S)"/>
    <s v="Kitchen Crate"/>
    <s v="Finished Good"/>
    <s v="Pcs."/>
    <n v="1050"/>
    <n v="1144"/>
    <n v="-33"/>
    <n v="2462.41"/>
    <n v="-6117.15"/>
    <n v="0"/>
    <n v="0"/>
    <n v="254"/>
    <n v="28846.58"/>
    <n v="30"/>
    <n v="5661"/>
    <n v="0"/>
    <n v="0"/>
    <n v="0"/>
    <n v="0"/>
    <n v="-37.752000000000002"/>
    <n v="266.7"/>
    <n v="44.776263"/>
    <n v="90"/>
    <n v="401.47626300000002"/>
    <n v="34.32"/>
    <n v="191"/>
    <n v="21702.77"/>
    <n v="2829.5662629999997"/>
    <n v="0"/>
  </r>
  <r>
    <x v="9"/>
    <s v="423 Marina 22&quot;(Blue)"/>
    <s v="Kitchen Crate"/>
    <s v="Finished Good"/>
    <s v="Pcs."/>
    <n v="970"/>
    <n v="1057"/>
    <n v="436"/>
    <n v="2509.4299999999998"/>
    <n v="41817.99"/>
    <n v="0"/>
    <n v="0"/>
    <n v="105"/>
    <n v="10070.06"/>
    <n v="80"/>
    <n v="12809.81"/>
    <n v="0"/>
    <n v="0"/>
    <n v="0"/>
    <n v="0"/>
    <n v="460.85199999999998"/>
    <n v="101.85"/>
    <n v="17.099596500000001"/>
    <n v="0"/>
    <n v="118.9495965"/>
    <n v="84.56"/>
    <n v="461"/>
    <n v="44215.14"/>
    <n v="2543.8195965"/>
    <n v="0"/>
  </r>
  <r>
    <x v="9"/>
    <s v="423 Marina 22&quot;(orange)"/>
    <s v="Kitchen Crate"/>
    <s v="Finished Good"/>
    <s v="Pcs."/>
    <n v="970"/>
    <n v="1057"/>
    <n v="569"/>
    <n v="778.57"/>
    <n v="54022.91"/>
    <n v="0"/>
    <n v="0"/>
    <n v="0"/>
    <n v="0"/>
    <n v="17"/>
    <n v="2776.27"/>
    <n v="0"/>
    <n v="0"/>
    <n v="0"/>
    <n v="0"/>
    <n v="601.43299999999999"/>
    <n v="0"/>
    <n v="0"/>
    <n v="0"/>
    <n v="0"/>
    <n v="17.969000000000001"/>
    <n v="552"/>
    <n v="52408.87"/>
    <n v="760.601"/>
    <n v="0"/>
  </r>
  <r>
    <x v="9"/>
    <s v="423 Marina 22&quot;(Pink)"/>
    <s v="Kitchen Crate"/>
    <s v="Finished Good"/>
    <s v="Pcs."/>
    <n v="970"/>
    <n v="1057"/>
    <n v="281"/>
    <n v="994.65"/>
    <n v="25811.97"/>
    <n v="0"/>
    <n v="0"/>
    <n v="140"/>
    <n v="13420.51"/>
    <n v="58"/>
    <n v="9219.42"/>
    <n v="0"/>
    <n v="0"/>
    <n v="0"/>
    <n v="0"/>
    <n v="297.017"/>
    <n v="135.80000000000001"/>
    <n v="22.799462000000002"/>
    <n v="0"/>
    <n v="158.59946200000002"/>
    <n v="61.305999999999997"/>
    <n v="363"/>
    <n v="33827.53"/>
    <n v="1091.943462"/>
    <n v="0"/>
  </r>
  <r>
    <x v="9"/>
    <s v="5 Ltr Bkt Only Handle (M.baize)"/>
    <s v="Component"/>
    <s v="Trading"/>
    <s v="Pcs."/>
    <m/>
    <n v="0"/>
    <n v="238"/>
    <n v="1.63"/>
    <n v="1425.8"/>
    <n v="0"/>
    <n v="0"/>
    <n v="380"/>
    <n v="1415.62"/>
    <n v="0"/>
    <n v="0"/>
    <n v="0"/>
    <n v="0"/>
    <n v="0"/>
    <n v="0"/>
    <n v="0"/>
    <n v="0"/>
    <n v="0"/>
    <n v="0"/>
    <n v="0"/>
    <n v="0"/>
    <n v="618"/>
    <n v="2841.42"/>
    <n v="1.63"/>
    <n v="0"/>
  </r>
  <r>
    <x v="9"/>
    <s v="5 Ltr Bkt Only Handle (M.white)"/>
    <s v="Component"/>
    <s v="Trading"/>
    <s v="Pcs."/>
    <m/>
    <n v="0"/>
    <n v="287"/>
    <n v="15.76"/>
    <n v="1048.72"/>
    <n v="0"/>
    <n v="0"/>
    <n v="0"/>
    <n v="0"/>
    <n v="0"/>
    <n v="0"/>
    <n v="0"/>
    <n v="0"/>
    <n v="0"/>
    <n v="0"/>
    <n v="0"/>
    <n v="0"/>
    <n v="0"/>
    <n v="0"/>
    <n v="0"/>
    <n v="0"/>
    <n v="287"/>
    <n v="1048.72"/>
    <n v="15.76"/>
    <n v="0"/>
  </r>
  <r>
    <x v="9"/>
    <s v="5 Ltr Bkt Only Handle (orange)"/>
    <s v="Component"/>
    <s v="Trading"/>
    <s v="Pcs."/>
    <m/>
    <n v="0"/>
    <n v="1"/>
    <n v="2.75"/>
    <n v="5.92"/>
    <n v="0"/>
    <n v="0"/>
    <n v="806"/>
    <n v="2988.65"/>
    <n v="0"/>
    <n v="0"/>
    <n v="480"/>
    <n v="81.004800000000003"/>
    <n v="561.00480000000005"/>
    <n v="1780.8"/>
    <n v="0"/>
    <n v="0"/>
    <n v="0"/>
    <n v="0"/>
    <n v="0"/>
    <n v="0"/>
    <n v="327"/>
    <n v="1214.1400000000001"/>
    <n v="2.75"/>
    <n v="0"/>
  </r>
  <r>
    <x v="9"/>
    <s v="5 Ltr Bkt Only Handle(blue)"/>
    <s v="Component"/>
    <s v="Trading"/>
    <s v="Pcs."/>
    <m/>
    <n v="0"/>
    <n v="40"/>
    <n v="105.69"/>
    <n v="151.68"/>
    <n v="0"/>
    <n v="0"/>
    <n v="1404"/>
    <n v="5245.54"/>
    <n v="0"/>
    <n v="0"/>
    <n v="1380"/>
    <n v="232.8888"/>
    <n v="1612.8887999999999"/>
    <n v="5161.2"/>
    <n v="0"/>
    <n v="0"/>
    <n v="0"/>
    <n v="0"/>
    <n v="0"/>
    <n v="0"/>
    <n v="64"/>
    <n v="241.52"/>
    <n v="105.69"/>
    <n v="0"/>
  </r>
  <r>
    <x v="9"/>
    <s v="5 Ltr Bkt Only Handle(pink)"/>
    <s v="Component"/>
    <s v="Trading"/>
    <s v="Pcs."/>
    <m/>
    <n v="0"/>
    <n v="20"/>
    <n v="37.47"/>
    <n v="75.14"/>
    <n v="0"/>
    <n v="0"/>
    <n v="1248"/>
    <n v="4637.1000000000004"/>
    <n v="0"/>
    <n v="0"/>
    <n v="770"/>
    <n v="129.9452"/>
    <n v="899.9452"/>
    <n v="2864.4"/>
    <n v="0"/>
    <n v="0"/>
    <n v="0"/>
    <n v="0"/>
    <n v="0"/>
    <n v="0"/>
    <n v="498"/>
    <n v="1851.21"/>
    <n v="37.47"/>
    <n v="0"/>
  </r>
  <r>
    <x v="9"/>
    <s v="5 Ltr Bkt Only Handle(sil)"/>
    <s v="Component"/>
    <s v="Trading"/>
    <s v="Pcs."/>
    <m/>
    <n v="0"/>
    <n v="62"/>
    <n v="1.54"/>
    <n v="271.08"/>
    <n v="0"/>
    <n v="0"/>
    <n v="700"/>
    <n v="2595.5"/>
    <n v="0"/>
    <n v="0"/>
    <n v="430"/>
    <n v="72.566800000000001"/>
    <n v="502.5668"/>
    <n v="1616.8"/>
    <n v="0"/>
    <n v="0"/>
    <n v="0"/>
    <n v="0"/>
    <n v="0"/>
    <n v="0"/>
    <n v="332"/>
    <n v="1249.1199999999999"/>
    <n v="1.54"/>
    <n v="0"/>
  </r>
  <r>
    <x v="9"/>
    <s v="503 PADMA BUCKET 3.5L (BLUE)"/>
    <s v="Bucket"/>
    <s v="Finished Good"/>
    <s v="Pcs."/>
    <n v="205"/>
    <n v="223"/>
    <n v="242"/>
    <n v="208.03"/>
    <n v="5763.12"/>
    <n v="0"/>
    <n v="0"/>
    <n v="1095"/>
    <n v="28633.07"/>
    <n v="240"/>
    <n v="9164.5"/>
    <n v="0"/>
    <n v="0"/>
    <n v="0"/>
    <n v="0"/>
    <n v="53.966000000000001"/>
    <n v="224.47499999999999"/>
    <n v="37.687107750000003"/>
    <n v="0"/>
    <n v="262.16210775000002"/>
    <n v="53.52"/>
    <n v="1097"/>
    <n v="28320.39"/>
    <n v="416.67210775000001"/>
    <n v="0"/>
  </r>
  <r>
    <x v="9"/>
    <s v="503 PADMA BUCKET 3.5L (M. BEZ)"/>
    <s v="Bucket"/>
    <s v="Finished Good"/>
    <s v="Pcs."/>
    <n v="205"/>
    <n v="223"/>
    <n v="713"/>
    <n v="176.13"/>
    <n v="16833.93"/>
    <n v="0"/>
    <n v="0"/>
    <n v="0"/>
    <n v="0"/>
    <n v="34"/>
    <n v="1300.96"/>
    <n v="0"/>
    <n v="0"/>
    <n v="0"/>
    <n v="0"/>
    <n v="158.999"/>
    <n v="0"/>
    <n v="0"/>
    <n v="0"/>
    <n v="0"/>
    <n v="7.5819999999999999"/>
    <n v="679"/>
    <n v="16031.19"/>
    <n v="168.548"/>
    <n v="0"/>
  </r>
  <r>
    <x v="9"/>
    <s v="503 PADMA BUCKET 3.5L (M. WHITE)"/>
    <s v="Bucket"/>
    <s v="Finished Good"/>
    <s v="Pcs."/>
    <n v="205"/>
    <n v="223"/>
    <n v="597"/>
    <n v="141.38999999999999"/>
    <n v="14220.85"/>
    <n v="0"/>
    <n v="0"/>
    <n v="0"/>
    <n v="0"/>
    <n v="124"/>
    <n v="4828.0600000000004"/>
    <n v="0"/>
    <n v="0"/>
    <n v="0"/>
    <n v="0"/>
    <n v="133.131"/>
    <n v="0"/>
    <n v="0"/>
    <n v="0"/>
    <n v="0"/>
    <n v="27.652000000000001"/>
    <n v="473"/>
    <n v="11267.1"/>
    <n v="113.73799999999999"/>
    <n v="0"/>
  </r>
  <r>
    <x v="9"/>
    <s v="503 PADMA BUCKET 3.5L (ORG)"/>
    <s v="Bucket"/>
    <s v="Finished Good"/>
    <s v="Pcs."/>
    <n v="205"/>
    <n v="223"/>
    <n v="236"/>
    <n v="110.73"/>
    <n v="5932.28"/>
    <n v="0"/>
    <n v="0"/>
    <n v="430"/>
    <n v="11490.82"/>
    <n v="132"/>
    <n v="5058.4799999999996"/>
    <n v="0"/>
    <n v="0"/>
    <n v="0"/>
    <n v="0"/>
    <n v="52.628"/>
    <n v="88.15"/>
    <n v="14.799503500000004"/>
    <n v="0"/>
    <n v="102.94950350000001"/>
    <n v="29.436"/>
    <n v="534"/>
    <n v="14090.06"/>
    <n v="184.2435035"/>
    <n v="0"/>
  </r>
  <r>
    <x v="9"/>
    <s v="503 PADMA BUCKET 3.5L (PINK)"/>
    <s v="Bucket"/>
    <s v="Finished Good"/>
    <s v="Pcs."/>
    <n v="205"/>
    <n v="223"/>
    <n v="360"/>
    <n v="169.76"/>
    <n v="8853.2000000000007"/>
    <n v="0"/>
    <n v="0"/>
    <n v="1070"/>
    <n v="28639.81"/>
    <n v="321"/>
    <n v="12386.19"/>
    <n v="0"/>
    <n v="0"/>
    <n v="0"/>
    <n v="0"/>
    <n v="80.28"/>
    <n v="219.35"/>
    <n v="36.826671500000003"/>
    <n v="0"/>
    <n v="256.1766715"/>
    <n v="71.582999999999998"/>
    <n v="1109"/>
    <n v="29392.48"/>
    <n v="354.35367150000002"/>
    <n v="0"/>
  </r>
  <r>
    <x v="9"/>
    <s v="503 PADMA BUCKET 3.5L (SILVER)"/>
    <s v="Bucket"/>
    <s v="Finished Good"/>
    <s v="Pcs."/>
    <n v="205"/>
    <n v="223"/>
    <n v="696"/>
    <n v="190.93"/>
    <n v="15711.26"/>
    <n v="0"/>
    <n v="0"/>
    <n v="430"/>
    <n v="11516.09"/>
    <n v="210"/>
    <n v="8103.9"/>
    <n v="0"/>
    <n v="0"/>
    <n v="0"/>
    <n v="0"/>
    <n v="155.208"/>
    <n v="88.15"/>
    <n v="14.799503500000004"/>
    <n v="0"/>
    <n v="102.94950350000001"/>
    <n v="46.83"/>
    <n v="916"/>
    <n v="22277.29"/>
    <n v="247.04950350000001"/>
    <n v="0"/>
  </r>
  <r>
    <x v="9"/>
    <s v="505 TAPI BUCKET 5L (BLUE)"/>
    <s v="Bucket"/>
    <s v="Finished Good"/>
    <s v="Pcs."/>
    <n v="270"/>
    <n v="294"/>
    <n v="580"/>
    <n v="474.67"/>
    <n v="16112.62"/>
    <n v="0"/>
    <n v="0"/>
    <n v="1380"/>
    <n v="39006.89"/>
    <n v="814"/>
    <n v="37137.040000000001"/>
    <n v="0"/>
    <n v="0"/>
    <n v="0"/>
    <n v="0"/>
    <n v="170.52"/>
    <n v="372.6"/>
    <n v="62.555814000000012"/>
    <n v="0"/>
    <n v="435.15581400000002"/>
    <n v="239.316"/>
    <n v="1146"/>
    <n v="32356.49"/>
    <n v="670.50981400000001"/>
    <n v="0"/>
  </r>
  <r>
    <x v="9"/>
    <s v="505 TAPI BUCKET 5L (M. BEZ)"/>
    <s v="Bucket"/>
    <s v="Finished Good"/>
    <s v="Pcs."/>
    <n v="270"/>
    <n v="294"/>
    <n v="167"/>
    <n v="73.92"/>
    <n v="4243.6099999999997"/>
    <n v="0"/>
    <n v="0"/>
    <n v="0"/>
    <n v="0"/>
    <n v="-1"/>
    <n v="-47.44"/>
    <n v="0"/>
    <n v="0"/>
    <n v="0"/>
    <n v="0"/>
    <n v="49.097999999999999"/>
    <n v="0"/>
    <n v="0"/>
    <n v="0"/>
    <n v="0"/>
    <n v="-0.29399999999999998"/>
    <n v="168"/>
    <n v="4269.0200000000004"/>
    <n v="74.213999999999999"/>
    <n v="0"/>
  </r>
  <r>
    <x v="9"/>
    <s v="505 TAPI BUCKET 5L (M. WHITE)"/>
    <s v="Bucket"/>
    <s v="Finished Good"/>
    <s v="Pcs."/>
    <n v="270"/>
    <n v="294"/>
    <n v="283"/>
    <n v="99.91"/>
    <n v="7522.4"/>
    <n v="0"/>
    <n v="0"/>
    <n v="0"/>
    <n v="0"/>
    <n v="0"/>
    <n v="0"/>
    <n v="0"/>
    <n v="0"/>
    <n v="0"/>
    <n v="0"/>
    <n v="83.201999999999998"/>
    <n v="0"/>
    <n v="0"/>
    <n v="0"/>
    <n v="0"/>
    <n v="0"/>
    <n v="283"/>
    <n v="7522.4"/>
    <n v="99.91"/>
    <n v="0"/>
  </r>
  <r>
    <x v="9"/>
    <s v="505 TAPI BUCKET 5L (ORG)"/>
    <s v="Bucket"/>
    <s v="Finished Good"/>
    <s v="Pcs."/>
    <n v="270"/>
    <n v="294"/>
    <n v="458"/>
    <n v="240.72"/>
    <n v="12616.88"/>
    <n v="0"/>
    <n v="0"/>
    <n v="480"/>
    <n v="13446.81"/>
    <n v="560"/>
    <n v="25285.78"/>
    <n v="0"/>
    <n v="0"/>
    <n v="0"/>
    <n v="0"/>
    <n v="134.65199999999999"/>
    <n v="129.6"/>
    <n v="21.758544000000001"/>
    <n v="0"/>
    <n v="151.35854399999999"/>
    <n v="164.64"/>
    <n v="378"/>
    <n v="10583.86"/>
    <n v="227.43854399999998"/>
    <n v="0"/>
  </r>
  <r>
    <x v="9"/>
    <s v="505 TAPI BUCKET 5L (PINK)"/>
    <s v="Bucket"/>
    <s v="Finished Good"/>
    <s v="Pcs."/>
    <n v="270"/>
    <n v="294"/>
    <n v="577"/>
    <n v="197.11"/>
    <n v="15396.45"/>
    <n v="0"/>
    <n v="0"/>
    <n v="770"/>
    <n v="21616.93"/>
    <n v="557"/>
    <n v="25282.5"/>
    <n v="0"/>
    <n v="0"/>
    <n v="0"/>
    <n v="0"/>
    <n v="169.63800000000001"/>
    <n v="207.9"/>
    <n v="34.904330999999999"/>
    <n v="0"/>
    <n v="242.80433099999999"/>
    <n v="163.75800000000001"/>
    <n v="790"/>
    <n v="21901.15"/>
    <n v="276.15633100000002"/>
    <n v="0"/>
  </r>
  <r>
    <x v="9"/>
    <s v="505 TAPI BUCKET 5L (SILVER)"/>
    <s v="Bucket"/>
    <s v="Finished Good"/>
    <s v="Pcs."/>
    <n v="270"/>
    <n v="294"/>
    <n v="582"/>
    <n v="187.56"/>
    <n v="16165.78"/>
    <n v="0"/>
    <n v="0"/>
    <n v="430"/>
    <n v="12068.78"/>
    <n v="150"/>
    <n v="6925.5"/>
    <n v="0"/>
    <n v="0"/>
    <n v="0"/>
    <n v="0"/>
    <n v="171.108"/>
    <n v="116.1"/>
    <n v="19.492028999999999"/>
    <n v="0"/>
    <n v="135.592029"/>
    <n v="44.1"/>
    <n v="862"/>
    <n v="24049.59"/>
    <n v="279.05202899999995"/>
    <n v="0"/>
  </r>
  <r>
    <x v="9"/>
    <s v="506.GARB. BKT.10L. W. LID(P)"/>
    <s v="Housekeeping"/>
    <s v="Finished Good"/>
    <s v="Pcs."/>
    <n v="520"/>
    <n v="567"/>
    <n v="85"/>
    <n v="87.86"/>
    <n v="6322.35"/>
    <n v="0"/>
    <n v="0"/>
    <n v="0"/>
    <n v="0"/>
    <n v="25"/>
    <n v="2691.15"/>
    <n v="0"/>
    <n v="0"/>
    <n v="0"/>
    <n v="0"/>
    <n v="48.195"/>
    <n v="0"/>
    <n v="0"/>
    <n v="0"/>
    <n v="0"/>
    <n v="14.175000000000001"/>
    <n v="60"/>
    <n v="4229.1000000000004"/>
    <n v="73.685000000000002"/>
    <n v="0"/>
  </r>
  <r>
    <x v="9"/>
    <s v="506.GARB. BKT.10L.W. LID(S)"/>
    <s v="Housekeeping"/>
    <s v="Finished Good"/>
    <s v="Pcs."/>
    <n v="520"/>
    <n v="567"/>
    <n v="156"/>
    <n v="178.69"/>
    <n v="8748.48"/>
    <n v="0"/>
    <n v="0"/>
    <n v="0"/>
    <n v="0"/>
    <n v="80"/>
    <n v="7492"/>
    <n v="0"/>
    <n v="0"/>
    <n v="0"/>
    <n v="0"/>
    <n v="88.451999999999998"/>
    <n v="0"/>
    <n v="0"/>
    <n v="0"/>
    <n v="0"/>
    <n v="45.36"/>
    <n v="76"/>
    <n v="3331.68"/>
    <n v="133.32999999999998"/>
    <n v="0"/>
  </r>
  <r>
    <x v="9"/>
    <s v="506.GARB.Bkt. 10ltr W. Lid (RED)"/>
    <s v="Housekeeping"/>
    <s v="Trading"/>
    <s v="Pcs."/>
    <m/>
    <n v="0"/>
    <n v="7"/>
    <n v="0.32"/>
    <n v="619.01"/>
    <n v="0"/>
    <n v="0"/>
    <n v="0"/>
    <n v="0"/>
    <n v="0"/>
    <n v="0"/>
    <n v="0"/>
    <n v="0"/>
    <n v="0"/>
    <n v="0"/>
    <n v="0"/>
    <n v="0"/>
    <n v="0"/>
    <n v="0"/>
    <n v="0"/>
    <n v="0"/>
    <n v="7"/>
    <n v="619.01"/>
    <n v="0.32"/>
    <n v="0"/>
  </r>
  <r>
    <x v="9"/>
    <s v="506.GARB.BKT.10L. W. LID(B)"/>
    <s v="Housekeeping"/>
    <s v="Finished Good"/>
    <s v="Pcs."/>
    <n v="520"/>
    <n v="567"/>
    <n v="202"/>
    <n v="286.42"/>
    <n v="11678.48"/>
    <n v="0"/>
    <n v="0"/>
    <n v="0"/>
    <n v="0"/>
    <n v="275"/>
    <n v="25824.46"/>
    <n v="0"/>
    <n v="0"/>
    <n v="0"/>
    <n v="0"/>
    <n v="114.53400000000001"/>
    <n v="0"/>
    <n v="0"/>
    <n v="0"/>
    <n v="0"/>
    <n v="155.92500000000001"/>
    <n v="-73"/>
    <n v="-7183.77"/>
    <n v="130.495"/>
    <n v="0"/>
  </r>
  <r>
    <x v="9"/>
    <s v="506.GARB.BKT.10L. W. LID(M.W )"/>
    <s v="Housekeeping"/>
    <s v="Finished Good"/>
    <s v="Pcs."/>
    <n v="520"/>
    <n v="567"/>
    <n v="-47"/>
    <n v="225.35"/>
    <n v="-4934.6000000000004"/>
    <n v="0"/>
    <n v="0"/>
    <n v="0"/>
    <n v="0"/>
    <n v="25"/>
    <n v="2691.15"/>
    <n v="0"/>
    <n v="0"/>
    <n v="0"/>
    <n v="0"/>
    <n v="-26.649000000000001"/>
    <n v="0"/>
    <n v="0"/>
    <n v="90"/>
    <n v="90"/>
    <n v="14.175000000000001"/>
    <n v="-72"/>
    <n v="-7625.75"/>
    <n v="301.17500000000001"/>
    <n v="0"/>
  </r>
  <r>
    <x v="9"/>
    <s v="506.GARB.BKT.10L. W.LID (BL)"/>
    <s v="Housekeeping"/>
    <s v="Finished Good"/>
    <s v="Pcs."/>
    <n v="520"/>
    <n v="567"/>
    <n v="87"/>
    <n v="3.93"/>
    <n v="8111.01"/>
    <n v="0"/>
    <n v="0"/>
    <n v="0"/>
    <n v="0"/>
    <n v="-4"/>
    <n v="-420.76"/>
    <n v="0"/>
    <n v="0"/>
    <n v="0"/>
    <n v="0"/>
    <n v="49.329000000000001"/>
    <n v="0"/>
    <n v="0"/>
    <n v="0"/>
    <n v="0"/>
    <n v="-2.2679999999999998"/>
    <n v="91"/>
    <n v="8531.77"/>
    <n v="6.1980000000000004"/>
    <n v="0"/>
  </r>
  <r>
    <x v="9"/>
    <s v="506.GARB.BKT.10L. W.LID(D.GR)"/>
    <s v="Housekeeping"/>
    <s v="Finished Good"/>
    <s v="Pcs."/>
    <n v="520"/>
    <n v="567"/>
    <n v="121"/>
    <n v="5.46"/>
    <n v="8600.66"/>
    <n v="0"/>
    <n v="0"/>
    <n v="0"/>
    <n v="0"/>
    <n v="-12"/>
    <n v="-1262.28"/>
    <n v="0"/>
    <n v="0"/>
    <n v="0"/>
    <n v="0"/>
    <n v="68.606999999999999"/>
    <n v="0"/>
    <n v="0"/>
    <n v="0"/>
    <n v="0"/>
    <n v="-6.8040000000000003"/>
    <n v="133"/>
    <n v="9862.94"/>
    <n v="12.263999999999999"/>
    <n v="0"/>
  </r>
  <r>
    <x v="9"/>
    <s v="506.GARB.BKT.10L.W. Lid (Y)"/>
    <s v="Housekeeping"/>
    <s v="Finished Good"/>
    <s v="Pcs."/>
    <m/>
    <m/>
    <m/>
    <n v="0.6"/>
    <m/>
    <m/>
    <m/>
    <m/>
    <m/>
    <m/>
    <m/>
    <m/>
    <m/>
    <n v="0"/>
    <m/>
    <n v="0"/>
    <n v="0"/>
    <n v="0"/>
    <n v="0"/>
    <n v="0"/>
    <n v="0"/>
    <m/>
    <m/>
    <n v="0.6"/>
    <n v="0"/>
  </r>
  <r>
    <x v="9"/>
    <s v="506.GARB.BKT.10L.W.LID ( D Blue)"/>
    <s v="Housekeeping"/>
    <s v="Finished Good"/>
    <s v="Pcs."/>
    <n v="520"/>
    <n v="567"/>
    <n v="67"/>
    <n v="42.59"/>
    <n v="4735.96"/>
    <n v="0"/>
    <n v="0"/>
    <n v="0"/>
    <n v="0"/>
    <n v="0"/>
    <n v="0"/>
    <n v="0"/>
    <n v="0"/>
    <n v="0"/>
    <n v="0"/>
    <n v="37.988999999999997"/>
    <n v="0"/>
    <n v="0"/>
    <n v="10"/>
    <n v="10"/>
    <n v="0"/>
    <n v="67"/>
    <n v="4735.96"/>
    <n v="52.59"/>
    <n v="0"/>
  </r>
  <r>
    <x v="9"/>
    <s v="506.GARB.BKT.10L.W.LID(M.B)"/>
    <s v="Housekeeping"/>
    <s v="Finished Good"/>
    <s v="Pcs."/>
    <n v="520"/>
    <n v="567"/>
    <n v="-125"/>
    <n v="77.28"/>
    <n v="-12430.8"/>
    <n v="0"/>
    <n v="0"/>
    <n v="0"/>
    <n v="0"/>
    <n v="13"/>
    <n v="1367.47"/>
    <n v="0"/>
    <n v="0"/>
    <n v="0"/>
    <n v="0"/>
    <n v="-70.875"/>
    <n v="0"/>
    <n v="0"/>
    <n v="80"/>
    <n v="80"/>
    <n v="7.3710000000000004"/>
    <n v="-138"/>
    <n v="-13810.15"/>
    <n v="149.90899999999999"/>
    <n v="0"/>
  </r>
  <r>
    <x v="9"/>
    <s v="507 KAVERI BUCKET 7L (BLUE)"/>
    <s v="Bucket"/>
    <s v="Finished Good"/>
    <s v="Pcs."/>
    <n v="365"/>
    <n v="398"/>
    <n v="1164"/>
    <n v="553.19000000000005"/>
    <n v="46552.07"/>
    <n v="0"/>
    <n v="0"/>
    <n v="0"/>
    <n v="0"/>
    <n v="303"/>
    <n v="21394.07"/>
    <n v="0"/>
    <n v="0"/>
    <n v="0"/>
    <n v="0"/>
    <n v="463.27199999999999"/>
    <n v="0"/>
    <n v="0"/>
    <n v="0"/>
    <n v="0"/>
    <n v="120.59399999999999"/>
    <n v="861"/>
    <n v="34434.129999999997"/>
    <n v="432.59600000000006"/>
    <n v="0"/>
  </r>
  <r>
    <x v="9"/>
    <s v="507 KAVERI BUCKET 7L (M BEZ)"/>
    <s v="Bucket"/>
    <s v="Finished Good"/>
    <s v="Pcs."/>
    <n v="365"/>
    <n v="398"/>
    <n v="858"/>
    <n v="223.32"/>
    <n v="28771.59"/>
    <n v="0"/>
    <n v="0"/>
    <n v="0"/>
    <n v="0"/>
    <n v="20"/>
    <n v="1365.2"/>
    <n v="0"/>
    <n v="0"/>
    <n v="0"/>
    <n v="0"/>
    <n v="341.48399999999998"/>
    <n v="0"/>
    <n v="0"/>
    <n v="0"/>
    <n v="0"/>
    <n v="7.96"/>
    <n v="838"/>
    <n v="28100.92"/>
    <n v="215.35999999999999"/>
    <n v="0"/>
  </r>
  <r>
    <x v="9"/>
    <s v="507 KAVERI BUCKET 7L (M.WT)"/>
    <s v="Bucket"/>
    <s v="Finished Good"/>
    <s v="Pcs."/>
    <n v="365"/>
    <n v="398"/>
    <n v="512"/>
    <n v="342.61"/>
    <n v="19700.28"/>
    <n v="0"/>
    <n v="0"/>
    <n v="0"/>
    <n v="0"/>
    <n v="4"/>
    <n v="280.48"/>
    <n v="0"/>
    <n v="0"/>
    <n v="0"/>
    <n v="0"/>
    <n v="203.77600000000001"/>
    <n v="0"/>
    <n v="0"/>
    <n v="0"/>
    <n v="0"/>
    <n v="1.5920000000000001"/>
    <n v="508"/>
    <n v="19545.93"/>
    <n v="341.01800000000003"/>
    <n v="0"/>
  </r>
  <r>
    <x v="9"/>
    <s v="507 KAVERI BUCKET 7L (OR)"/>
    <s v="Bucket"/>
    <s v="Finished Good"/>
    <s v="Pcs."/>
    <n v="365"/>
    <n v="398"/>
    <n v="189"/>
    <n v="347.26"/>
    <n v="7239.76"/>
    <n v="0"/>
    <n v="0"/>
    <n v="0"/>
    <n v="0"/>
    <n v="104"/>
    <n v="7743.68"/>
    <n v="0"/>
    <n v="0"/>
    <n v="0"/>
    <n v="0"/>
    <n v="75.221999999999994"/>
    <n v="0"/>
    <n v="0"/>
    <n v="70"/>
    <n v="70"/>
    <n v="41.392000000000003"/>
    <n v="85"/>
    <n v="3287.81"/>
    <n v="375.86799999999999"/>
    <n v="0"/>
  </r>
  <r>
    <x v="9"/>
    <s v="507 KAVERI BUCKET 7L (PINK)"/>
    <s v="Bucket"/>
    <s v="Finished Good"/>
    <s v="Pcs."/>
    <n v="365"/>
    <n v="398"/>
    <n v="917"/>
    <n v="343.71"/>
    <n v="36856.94"/>
    <n v="0"/>
    <n v="0"/>
    <n v="0"/>
    <n v="0"/>
    <n v="279"/>
    <n v="19547.28"/>
    <n v="0"/>
    <n v="0"/>
    <n v="0"/>
    <n v="0"/>
    <n v="364.96600000000001"/>
    <n v="0"/>
    <n v="0"/>
    <n v="0"/>
    <n v="0"/>
    <n v="111.042"/>
    <n v="638"/>
    <n v="25643.09"/>
    <n v="232.66799999999998"/>
    <n v="0"/>
  </r>
  <r>
    <x v="9"/>
    <s v="507 KAVERI BUCKET 7L (SIL)"/>
    <s v="Bucket"/>
    <s v="Finished Good"/>
    <s v="Pcs."/>
    <n v="365"/>
    <n v="398"/>
    <n v="575"/>
    <n v="284.79000000000002"/>
    <n v="22073.38"/>
    <n v="0"/>
    <n v="0"/>
    <n v="0"/>
    <n v="0"/>
    <n v="80"/>
    <n v="5460.8"/>
    <n v="0"/>
    <n v="0"/>
    <n v="0"/>
    <n v="0"/>
    <n v="228.85"/>
    <n v="0"/>
    <n v="0"/>
    <n v="0"/>
    <n v="0"/>
    <n v="31.84"/>
    <n v="495"/>
    <n v="19002.3"/>
    <n v="252.95000000000002"/>
    <n v="0"/>
  </r>
  <r>
    <x v="9"/>
    <s v="508.GARB. BKT.13L.W. LID (BL.)"/>
    <s v="Housekeeping"/>
    <s v="Trading"/>
    <s v="Pcs."/>
    <m/>
    <n v="0"/>
    <n v="1"/>
    <n v="0.05"/>
    <n v="111.02"/>
    <n v="0"/>
    <n v="0"/>
    <n v="0"/>
    <n v="0"/>
    <n v="0"/>
    <n v="0"/>
    <n v="0"/>
    <n v="0"/>
    <n v="0"/>
    <n v="0"/>
    <n v="0"/>
    <n v="0"/>
    <n v="0"/>
    <n v="0"/>
    <n v="0"/>
    <n v="0"/>
    <n v="1"/>
    <n v="111.02"/>
    <n v="0.05"/>
    <n v="0"/>
  </r>
  <r>
    <x v="9"/>
    <s v="508.GARB. BKT.13L.W.LID (B)"/>
    <s v="Housekeeping"/>
    <s v="Finished Good"/>
    <s v="Pcs."/>
    <n v="590"/>
    <n v="643"/>
    <n v="230"/>
    <n v="233.33"/>
    <n v="15251.6"/>
    <n v="0"/>
    <n v="0"/>
    <n v="0"/>
    <n v="0"/>
    <n v="49"/>
    <n v="5612.8"/>
    <n v="0"/>
    <n v="0"/>
    <n v="0"/>
    <n v="0"/>
    <n v="147.88999999999999"/>
    <n v="0"/>
    <n v="0"/>
    <n v="0"/>
    <n v="0"/>
    <n v="31.507000000000001"/>
    <n v="181"/>
    <n v="11762.8"/>
    <n v="201.82300000000001"/>
    <n v="0"/>
  </r>
  <r>
    <x v="9"/>
    <s v="508.GARB.BKT.13L. W.LID (M.B.)"/>
    <s v="Housekeeping"/>
    <s v="Finished Good"/>
    <s v="Pcs."/>
    <n v="590"/>
    <n v="643"/>
    <n v="136"/>
    <n v="141.78"/>
    <n v="9082.8799999999992"/>
    <n v="0"/>
    <n v="0"/>
    <n v="0"/>
    <n v="0"/>
    <n v="8"/>
    <n v="1068.5"/>
    <n v="0"/>
    <n v="0"/>
    <n v="0"/>
    <n v="0"/>
    <n v="87.447999999999993"/>
    <n v="0"/>
    <n v="0"/>
    <n v="0"/>
    <n v="0"/>
    <n v="5.1440000000000001"/>
    <n v="128"/>
    <n v="8513.44"/>
    <n v="136.636"/>
    <n v="0"/>
  </r>
  <r>
    <x v="9"/>
    <s v="508.GARB.BKT.13L. W.LID (P)"/>
    <s v="Housekeeping"/>
    <s v="Finished Good"/>
    <s v="Pcs."/>
    <n v="590"/>
    <n v="643"/>
    <n v="225"/>
    <n v="262.3"/>
    <n v="15452.95"/>
    <n v="0"/>
    <n v="0"/>
    <n v="0"/>
    <n v="0"/>
    <n v="0"/>
    <n v="0"/>
    <n v="0"/>
    <n v="0"/>
    <n v="0"/>
    <n v="0"/>
    <n v="144.67500000000001"/>
    <n v="0"/>
    <n v="0"/>
    <n v="0"/>
    <n v="0"/>
    <n v="0"/>
    <n v="225"/>
    <n v="15452.95"/>
    <n v="262.3"/>
    <n v="0"/>
  </r>
  <r>
    <x v="9"/>
    <s v="508.GARB.BKT.13L.W. LID (S)"/>
    <s v="Housekeeping"/>
    <s v="Finished Good"/>
    <s v="Pcs."/>
    <n v="590"/>
    <n v="643"/>
    <n v="250"/>
    <n v="232.94"/>
    <n v="14991.45"/>
    <n v="0"/>
    <n v="0"/>
    <n v="0"/>
    <n v="0"/>
    <n v="40"/>
    <n v="4289.84"/>
    <n v="0"/>
    <n v="0"/>
    <n v="0"/>
    <n v="0"/>
    <n v="160.75"/>
    <n v="0"/>
    <n v="0"/>
    <n v="0"/>
    <n v="0"/>
    <n v="25.72"/>
    <n v="210"/>
    <n v="12155.05"/>
    <n v="207.22"/>
    <n v="0"/>
  </r>
  <r>
    <x v="9"/>
    <s v="508.GARB.BKT.13L.W.LID ( GR)"/>
    <s v="Housekeeping"/>
    <s v="Finished Good"/>
    <s v="Pcs."/>
    <n v="590"/>
    <n v="643"/>
    <n v="-4"/>
    <n v="10.53"/>
    <n v="-485.04"/>
    <n v="0"/>
    <n v="0"/>
    <n v="0"/>
    <n v="0"/>
    <n v="0"/>
    <n v="0"/>
    <n v="0"/>
    <n v="0"/>
    <n v="0"/>
    <n v="0"/>
    <n v="-2.5720000000000001"/>
    <n v="0"/>
    <n v="0"/>
    <n v="0"/>
    <n v="0"/>
    <n v="0"/>
    <n v="-4"/>
    <n v="-485.04"/>
    <n v="10.53"/>
    <n v="0"/>
  </r>
  <r>
    <x v="9"/>
    <s v="508.GARB.BKT.13L.W.LID (M.W.)"/>
    <s v="Housekeeping"/>
    <s v="Finished Good"/>
    <s v="Pcs."/>
    <n v="590"/>
    <n v="643"/>
    <n v="-19"/>
    <n v="25.79"/>
    <n v="-2150.34"/>
    <n v="0"/>
    <n v="0"/>
    <n v="0"/>
    <n v="0"/>
    <n v="-1"/>
    <n v="-103.5"/>
    <n v="0"/>
    <n v="0"/>
    <n v="0"/>
    <n v="0"/>
    <n v="-12.217000000000001"/>
    <n v="0"/>
    <n v="0"/>
    <n v="10"/>
    <n v="10"/>
    <n v="-0.64300000000000002"/>
    <n v="-18"/>
    <n v="-2029.08"/>
    <n v="36.433"/>
    <n v="0"/>
  </r>
  <r>
    <x v="9"/>
    <s v="510 YAMUNA BUCKET 10L ( M.WT)"/>
    <s v="Bucket"/>
    <s v="Finished Good"/>
    <s v="Pcs."/>
    <n v="500"/>
    <n v="545"/>
    <n v="220"/>
    <n v="155.51"/>
    <n v="9937.4"/>
    <n v="0"/>
    <n v="0"/>
    <n v="367"/>
    <n v="22014.12"/>
    <n v="59"/>
    <n v="5354.25"/>
    <n v="0"/>
    <n v="0"/>
    <n v="0"/>
    <n v="0"/>
    <n v="119.9"/>
    <n v="183.5"/>
    <n v="30.807815000000002"/>
    <n v="0"/>
    <n v="214.30781500000001"/>
    <n v="32.155000000000001"/>
    <n v="528"/>
    <n v="29296.81"/>
    <n v="337.66281500000002"/>
    <n v="0"/>
  </r>
  <r>
    <x v="9"/>
    <s v="510 YAMUNA BUCKET 10L (BLUE)"/>
    <s v="Bucket"/>
    <s v="Finished Good"/>
    <s v="Pcs."/>
    <n v="500"/>
    <n v="545"/>
    <n v="490"/>
    <n v="492.71"/>
    <n v="24847.7"/>
    <n v="0"/>
    <n v="0"/>
    <n v="525"/>
    <n v="25543.49"/>
    <n v="454"/>
    <n v="38834.699999999997"/>
    <n v="0"/>
    <n v="0"/>
    <n v="0"/>
    <n v="0"/>
    <n v="267.05"/>
    <n v="262.5"/>
    <n v="44.071125000000002"/>
    <n v="0"/>
    <n v="306.57112499999999"/>
    <n v="247.43"/>
    <n v="561"/>
    <n v="28290.32"/>
    <n v="551.85112499999991"/>
    <n v="0"/>
  </r>
  <r>
    <x v="9"/>
    <s v="510 YAMUNA BUCKET 10L (M. BEZ)"/>
    <s v="Bucket"/>
    <s v="Finished Good"/>
    <s v="Pcs."/>
    <n v="500"/>
    <n v="545"/>
    <n v="64"/>
    <n v="73.03"/>
    <n v="3573.14"/>
    <n v="0"/>
    <n v="0"/>
    <n v="403"/>
    <n v="24629.919999999998"/>
    <n v="30"/>
    <n v="2649.9"/>
    <n v="0"/>
    <n v="0"/>
    <n v="0"/>
    <n v="0"/>
    <n v="34.880000000000003"/>
    <n v="201.5"/>
    <n v="33.829835000000003"/>
    <n v="0"/>
    <n v="235.329835"/>
    <n v="16.350000000000001"/>
    <n v="437"/>
    <n v="26656.6"/>
    <n v="292.00983499999995"/>
    <n v="0"/>
  </r>
  <r>
    <x v="9"/>
    <s v="510 YAMUNA BUCKET 10L (ORG)"/>
    <s v="Bucket"/>
    <s v="Finished Good"/>
    <s v="Pcs."/>
    <n v="500"/>
    <n v="545"/>
    <n v="172"/>
    <n v="133.52000000000001"/>
    <n v="7949.04"/>
    <n v="0"/>
    <n v="0"/>
    <n v="528"/>
    <n v="32104.54"/>
    <n v="124"/>
    <n v="10258.200000000001"/>
    <n v="0"/>
    <n v="0"/>
    <n v="0"/>
    <n v="0"/>
    <n v="93.74"/>
    <n v="264"/>
    <n v="44.322960000000002"/>
    <n v="0"/>
    <n v="308.32296000000002"/>
    <n v="67.58"/>
    <n v="576"/>
    <n v="33439.879999999997"/>
    <n v="374.26296000000008"/>
    <n v="0"/>
  </r>
  <r>
    <x v="9"/>
    <s v="510 YAMUNA BUCKET 10L (PINK)"/>
    <s v="Bucket"/>
    <s v="Finished Good"/>
    <s v="Pcs."/>
    <n v="500"/>
    <n v="545"/>
    <n v="139"/>
    <n v="205.59"/>
    <n v="7552.15"/>
    <n v="0"/>
    <n v="0"/>
    <n v="590"/>
    <n v="35974.42"/>
    <n v="139"/>
    <n v="12234.75"/>
    <n v="0"/>
    <n v="0"/>
    <n v="0"/>
    <n v="0"/>
    <n v="75.754999999999995"/>
    <n v="295"/>
    <n v="49.527549999999998"/>
    <n v="0"/>
    <n v="344.52755000000002"/>
    <n v="75.754999999999995"/>
    <n v="590"/>
    <n v="35216.22"/>
    <n v="474.36255000000006"/>
    <n v="0"/>
  </r>
  <r>
    <x v="9"/>
    <s v="510 YAMUNA BUCKET 10L (SILVER)"/>
    <s v="Bucket"/>
    <s v="Finished Good"/>
    <s v="Pcs."/>
    <n v="500"/>
    <n v="545"/>
    <n v="13"/>
    <n v="89.06"/>
    <n v="849.12"/>
    <n v="0"/>
    <n v="0"/>
    <n v="430"/>
    <n v="26999.64"/>
    <n v="255"/>
    <n v="22814.55"/>
    <n v="0"/>
    <n v="0"/>
    <n v="0"/>
    <n v="0"/>
    <n v="7.085"/>
    <n v="215"/>
    <n v="36.096350000000001"/>
    <n v="0"/>
    <n v="251.09635"/>
    <n v="138.97499999999999"/>
    <n v="188"/>
    <n v="11767.81"/>
    <n v="201.18134999999998"/>
    <n v="0"/>
  </r>
  <r>
    <x v="9"/>
    <s v="515 GODAVARI BUCKET 15L (BLUE)"/>
    <s v="Bucket"/>
    <s v="Finished Good"/>
    <s v="Pcs."/>
    <n v="705"/>
    <n v="768"/>
    <n v="216"/>
    <n v="1664.07"/>
    <n v="16983.919999999998"/>
    <n v="0"/>
    <n v="0"/>
    <n v="827"/>
    <n v="69848.34"/>
    <n v="253"/>
    <n v="27747.07"/>
    <n v="0"/>
    <n v="0"/>
    <n v="0"/>
    <n v="0"/>
    <n v="165.88800000000001"/>
    <n v="583.03499999999997"/>
    <n v="97.885746149999989"/>
    <n v="0"/>
    <n v="680.92074615000001"/>
    <n v="194.304"/>
    <n v="790"/>
    <n v="66316.05"/>
    <n v="2150.6867461499996"/>
    <n v="0"/>
  </r>
  <r>
    <x v="9"/>
    <s v="515 GODAVARI BUCKET 15L (M WT.)"/>
    <s v="Bucket"/>
    <s v="Finished Good"/>
    <s v="Pcs."/>
    <n v="705"/>
    <n v="768"/>
    <n v="254"/>
    <n v="1152.08"/>
    <n v="18979.72"/>
    <n v="0"/>
    <n v="0"/>
    <n v="0"/>
    <n v="0"/>
    <n v="39"/>
    <n v="4343.82"/>
    <n v="0"/>
    <n v="0"/>
    <n v="0"/>
    <n v="0"/>
    <n v="195.072"/>
    <n v="0"/>
    <n v="0"/>
    <n v="130"/>
    <n v="130"/>
    <n v="29.952000000000002"/>
    <n v="215"/>
    <n v="16065.51"/>
    <n v="1252.1279999999999"/>
    <n v="0"/>
  </r>
  <r>
    <x v="9"/>
    <s v="515 GODAVARI BUCKET 15L (M.BEZ)"/>
    <s v="Bucket"/>
    <s v="Finished Good"/>
    <s v="Pcs."/>
    <n v="705"/>
    <n v="768"/>
    <n v="409"/>
    <n v="969.84"/>
    <n v="30952.68"/>
    <n v="0"/>
    <n v="0"/>
    <n v="0"/>
    <n v="0"/>
    <n v="-2"/>
    <n v="-222.76"/>
    <n v="0"/>
    <n v="0"/>
    <n v="0"/>
    <n v="0"/>
    <n v="314.11200000000002"/>
    <n v="0"/>
    <n v="0"/>
    <n v="0"/>
    <n v="0"/>
    <n v="-1.536"/>
    <n v="411"/>
    <n v="31104.04"/>
    <n v="971.37599999999998"/>
    <n v="0"/>
  </r>
  <r>
    <x v="9"/>
    <s v="515 GODAVARI BUCKET 15L (ORANGE)"/>
    <s v="Bucket"/>
    <s v="Finished Good"/>
    <s v="Pcs."/>
    <n v="705"/>
    <n v="768"/>
    <n v="463"/>
    <n v="425.3"/>
    <n v="32784.74"/>
    <n v="0"/>
    <n v="0"/>
    <n v="0"/>
    <n v="0"/>
    <n v="108"/>
    <n v="11637.92"/>
    <n v="0"/>
    <n v="0"/>
    <n v="0"/>
    <n v="0"/>
    <n v="355.584"/>
    <n v="0"/>
    <n v="0"/>
    <n v="0"/>
    <n v="0"/>
    <n v="82.944000000000003"/>
    <n v="355"/>
    <n v="25137.33"/>
    <n v="342.35599999999999"/>
    <n v="0"/>
  </r>
  <r>
    <x v="9"/>
    <s v="515 GODAVARI BUCKET 15L (PINK)"/>
    <s v="Bucket"/>
    <s v="Finished Good"/>
    <s v="Pcs."/>
    <n v="705"/>
    <n v="768"/>
    <n v="332"/>
    <n v="1237.17"/>
    <n v="25308.71"/>
    <n v="0"/>
    <n v="0"/>
    <n v="538"/>
    <n v="45113.18"/>
    <n v="191"/>
    <n v="20619.169999999998"/>
    <n v="0"/>
    <n v="0"/>
    <n v="0"/>
    <n v="0"/>
    <n v="254.976"/>
    <n v="379.29"/>
    <n v="63.678998100000008"/>
    <n v="0"/>
    <n v="442.96899810000002"/>
    <n v="146.68799999999999"/>
    <n v="679"/>
    <n v="55633.61"/>
    <n v="1533.4509981000001"/>
    <n v="0"/>
  </r>
  <r>
    <x v="9"/>
    <s v="515 GODAVARI BUCKET 15L (SIL)"/>
    <s v="Bucket"/>
    <s v="Finished Good"/>
    <s v="Pcs."/>
    <n v="705"/>
    <n v="768"/>
    <n v="224"/>
    <n v="514.47"/>
    <n v="16745.060000000001"/>
    <n v="0"/>
    <n v="0"/>
    <n v="335"/>
    <n v="28080.51"/>
    <n v="140"/>
    <n v="15295.2"/>
    <n v="0"/>
    <n v="0"/>
    <n v="0"/>
    <n v="0"/>
    <n v="172.03200000000001"/>
    <n v="236.17500000000001"/>
    <n v="39.651420750000007"/>
    <n v="0"/>
    <n v="275.82642075000001"/>
    <n v="107.52"/>
    <n v="419"/>
    <n v="33979.4"/>
    <n v="682.77642075000006"/>
    <n v="0"/>
  </r>
  <r>
    <x v="9"/>
    <s v="516 DOLPHIN BKT.16L (GRAY)"/>
    <s v="Bucket"/>
    <s v="Finished Good"/>
    <s v="Pcs."/>
    <n v="450"/>
    <n v="490"/>
    <n v="195"/>
    <n v="102.66"/>
    <n v="7392.45"/>
    <n v="0"/>
    <n v="0"/>
    <n v="0"/>
    <n v="0"/>
    <n v="0"/>
    <n v="0"/>
    <n v="0"/>
    <n v="0"/>
    <n v="0"/>
    <n v="0"/>
    <n v="95.55"/>
    <n v="0"/>
    <n v="0"/>
    <n v="0"/>
    <n v="0"/>
    <n v="0"/>
    <n v="195"/>
    <n v="7392.45"/>
    <n v="102.66"/>
    <n v="0"/>
  </r>
  <r>
    <x v="9"/>
    <s v="516. DOLPHIN BKT.16 L  (P.GR.)"/>
    <s v="Bucket"/>
    <s v="Finished Good"/>
    <s v="Pcs."/>
    <n v="450"/>
    <n v="490"/>
    <n v="-176"/>
    <n v="778.33"/>
    <n v="-15366.31"/>
    <n v="0"/>
    <n v="0"/>
    <n v="126"/>
    <n v="5659.21"/>
    <n v="0"/>
    <n v="0"/>
    <n v="0"/>
    <n v="0"/>
    <n v="0"/>
    <n v="0"/>
    <n v="-86.24"/>
    <n v="56.7"/>
    <n v="9.519363000000002"/>
    <n v="50"/>
    <n v="116.219363"/>
    <n v="0"/>
    <n v="-50"/>
    <n v="-7855.53"/>
    <n v="894.54936300000008"/>
    <n v="0"/>
  </r>
  <r>
    <x v="9"/>
    <s v="516. DOLPHIN BKT.16 LTR ( L.B)"/>
    <s v="Bucket"/>
    <s v="Finished Good"/>
    <s v="Pcs."/>
    <n v="450"/>
    <n v="490"/>
    <n v="374"/>
    <n v="246.63"/>
    <n v="18712.14"/>
    <n v="0"/>
    <n v="0"/>
    <n v="559"/>
    <n v="31887.87"/>
    <n v="210"/>
    <n v="18246.05"/>
    <n v="0"/>
    <n v="0"/>
    <n v="0"/>
    <n v="0"/>
    <n v="183.26"/>
    <n v="251.55"/>
    <n v="42.232729500000005"/>
    <n v="0"/>
    <n v="293.78272950000002"/>
    <n v="102.9"/>
    <n v="723"/>
    <n v="39828.22"/>
    <n v="437.51272950000009"/>
    <n v="0"/>
  </r>
  <r>
    <x v="9"/>
    <s v="516. DOLPHIN BKT.16 LTR (BLUE)"/>
    <s v="Bucket"/>
    <s v="Finished Good"/>
    <s v="Pcs."/>
    <n v="450"/>
    <n v="490"/>
    <n v="-32"/>
    <n v="46.45"/>
    <n v="-1559.04"/>
    <n v="0"/>
    <n v="0"/>
    <n v="0"/>
    <n v="0"/>
    <n v="0"/>
    <n v="0"/>
    <n v="0"/>
    <n v="0"/>
    <n v="0"/>
    <n v="0"/>
    <n v="-15.68"/>
    <n v="0"/>
    <n v="0"/>
    <n v="20"/>
    <n v="20"/>
    <n v="0"/>
    <n v="-32"/>
    <n v="-1559.04"/>
    <n v="66.45"/>
    <n v="0"/>
  </r>
  <r>
    <x v="9"/>
    <s v="516. DOLPHIN BKT.16 LTR (M.B)"/>
    <s v="Bucket"/>
    <s v="Finished Good"/>
    <s v="Pcs."/>
    <n v="450"/>
    <n v="490"/>
    <n v="368"/>
    <n v="263.81"/>
    <n v="19144.89"/>
    <n v="0"/>
    <n v="0"/>
    <n v="0"/>
    <n v="0"/>
    <n v="49"/>
    <n v="4153.8900000000003"/>
    <n v="0"/>
    <n v="0"/>
    <n v="0"/>
    <n v="0"/>
    <n v="180.32"/>
    <n v="0"/>
    <n v="0"/>
    <n v="0"/>
    <n v="0"/>
    <n v="24.01"/>
    <n v="319"/>
    <n v="16595.71"/>
    <n v="239.8"/>
    <n v="0"/>
  </r>
  <r>
    <x v="9"/>
    <s v="516. DOLPHIN BKT.16 LTR (PINK)"/>
    <s v="Bucket"/>
    <s v="Finished Good"/>
    <s v="Pcs."/>
    <n v="450"/>
    <n v="490"/>
    <n v="282"/>
    <n v="210.24"/>
    <n v="14673.83"/>
    <n v="0"/>
    <n v="0"/>
    <n v="535"/>
    <n v="28058.44"/>
    <n v="305"/>
    <n v="26508.240000000002"/>
    <n v="0"/>
    <n v="0"/>
    <n v="0"/>
    <n v="0"/>
    <n v="138.18"/>
    <n v="240.75"/>
    <n v="40.419517500000005"/>
    <n v="0"/>
    <n v="281.16951749999998"/>
    <n v="149.44999999999999"/>
    <n v="512"/>
    <n v="26849.47"/>
    <n v="341.9595175"/>
    <n v="0"/>
  </r>
  <r>
    <x v="9"/>
    <s v="516. DOLPHIN BKT.16 LTR (SL)"/>
    <s v="Bucket"/>
    <s v="Finished Good"/>
    <s v="Pcs."/>
    <n v="450"/>
    <n v="490"/>
    <n v="727"/>
    <n v="1096.57"/>
    <n v="32323.200000000001"/>
    <n v="0"/>
    <n v="0"/>
    <n v="0"/>
    <n v="0"/>
    <n v="44"/>
    <n v="3708.84"/>
    <n v="0"/>
    <n v="0"/>
    <n v="0"/>
    <n v="0"/>
    <n v="356.23"/>
    <n v="0"/>
    <n v="0"/>
    <n v="0"/>
    <n v="0"/>
    <n v="21.56"/>
    <n v="683"/>
    <n v="30366.91"/>
    <n v="1075.01"/>
    <n v="0"/>
  </r>
  <r>
    <x v="9"/>
    <s v="516.DOLPHIN BKT.16 LTR (BR)"/>
    <s v="Bucket"/>
    <s v="Finished Good"/>
    <s v="Pcs."/>
    <n v="450"/>
    <n v="490"/>
    <n v="43"/>
    <n v="2.92"/>
    <n v="4706.3500000000004"/>
    <n v="0"/>
    <n v="0"/>
    <n v="0"/>
    <n v="0"/>
    <n v="0"/>
    <n v="0"/>
    <n v="0"/>
    <n v="0"/>
    <n v="0"/>
    <n v="0"/>
    <n v="21.07"/>
    <n v="0"/>
    <n v="0"/>
    <n v="0"/>
    <n v="0"/>
    <n v="0"/>
    <n v="43"/>
    <n v="4706.3500000000004"/>
    <n v="2.92"/>
    <n v="0"/>
  </r>
  <r>
    <x v="9"/>
    <s v="516.DOLPHIN BKT.16 LTR (M.W)"/>
    <s v="Bucket"/>
    <s v="Finished Good"/>
    <s v="Pcs."/>
    <n v="450"/>
    <n v="490"/>
    <n v="745"/>
    <n v="374"/>
    <n v="33226.83"/>
    <n v="0"/>
    <n v="0"/>
    <n v="0"/>
    <n v="0"/>
    <n v="64"/>
    <n v="5188.0600000000004"/>
    <n v="0"/>
    <n v="0"/>
    <n v="0"/>
    <n v="0"/>
    <n v="365.05"/>
    <n v="0"/>
    <n v="0"/>
    <n v="0"/>
    <n v="0"/>
    <n v="31.36"/>
    <n v="681"/>
    <n v="30372.45"/>
    <n v="342.64"/>
    <n v="0"/>
  </r>
  <r>
    <x v="9"/>
    <s v="517 Narmada Bkt 17 L (blue)"/>
    <s v="Bucket"/>
    <s v="Finished Good"/>
    <s v="Pcs."/>
    <n v="745"/>
    <n v="812"/>
    <n v="697"/>
    <n v="679.95"/>
    <n v="56246.07"/>
    <n v="0"/>
    <n v="0"/>
    <n v="0"/>
    <n v="0"/>
    <n v="174"/>
    <n v="24637.919999999998"/>
    <n v="0"/>
    <n v="0"/>
    <n v="0"/>
    <n v="0"/>
    <n v="565.96400000000006"/>
    <n v="0"/>
    <n v="0"/>
    <n v="0"/>
    <n v="0"/>
    <n v="141.28800000000001"/>
    <n v="523"/>
    <n v="42204.73"/>
    <n v="538.66200000000003"/>
    <n v="0"/>
  </r>
  <r>
    <x v="9"/>
    <s v="517 Narmada Bkt 17 L (G.Pigeon)"/>
    <s v="Bucket"/>
    <s v="Finished Good"/>
    <s v="Pcs."/>
    <n v="745"/>
    <n v="812"/>
    <n v="70"/>
    <n v="63.23"/>
    <n v="4860.8"/>
    <n v="0"/>
    <n v="0"/>
    <n v="0"/>
    <n v="0"/>
    <n v="0"/>
    <n v="0"/>
    <n v="0"/>
    <n v="0"/>
    <n v="0"/>
    <n v="0"/>
    <n v="56.84"/>
    <n v="0"/>
    <n v="0"/>
    <n v="0"/>
    <n v="0"/>
    <n v="0"/>
    <n v="70"/>
    <n v="4860.8"/>
    <n v="63.23"/>
    <n v="0"/>
  </r>
  <r>
    <x v="9"/>
    <s v="517 Narmada Bkt 17 L (Gray)"/>
    <s v="Bucket"/>
    <s v="Finished Good"/>
    <s v="Pcs."/>
    <n v="745"/>
    <n v="812"/>
    <n v="28"/>
    <n v="26.69"/>
    <n v="2605.98"/>
    <n v="0"/>
    <n v="0"/>
    <n v="0"/>
    <n v="0"/>
    <n v="0"/>
    <n v="0"/>
    <n v="0"/>
    <n v="0"/>
    <n v="0"/>
    <n v="0"/>
    <n v="22.736000000000001"/>
    <n v="0"/>
    <n v="0"/>
    <n v="0"/>
    <n v="0"/>
    <n v="0"/>
    <n v="28"/>
    <n v="2605.98"/>
    <n v="26.69"/>
    <n v="0"/>
  </r>
  <r>
    <x v="9"/>
    <s v="517 Narmada Bkt 17 L (M.Baize)"/>
    <s v="Bucket"/>
    <s v="Finished Good"/>
    <s v="Pcs."/>
    <n v="745"/>
    <n v="812"/>
    <n v="316"/>
    <n v="284.24"/>
    <n v="26974.71"/>
    <n v="0"/>
    <n v="0"/>
    <n v="0"/>
    <n v="0"/>
    <n v="22"/>
    <n v="3099.16"/>
    <n v="0"/>
    <n v="0"/>
    <n v="0"/>
    <n v="0"/>
    <n v="256.59199999999998"/>
    <n v="0"/>
    <n v="0"/>
    <n v="0"/>
    <n v="0"/>
    <n v="17.864000000000001"/>
    <n v="294"/>
    <n v="25096.73"/>
    <n v="266.37600000000003"/>
    <n v="0"/>
  </r>
  <r>
    <x v="9"/>
    <s v="517 Narmada Bkt 17 L (M.white)"/>
    <s v="Bucket"/>
    <s v="Finished Good"/>
    <s v="Pcs."/>
    <n v="745"/>
    <n v="812"/>
    <n v="39"/>
    <n v="815.22"/>
    <n v="-1789.81"/>
    <n v="0"/>
    <n v="0"/>
    <n v="0"/>
    <n v="0"/>
    <n v="4"/>
    <n v="577.52"/>
    <n v="0"/>
    <n v="0"/>
    <n v="0"/>
    <n v="0"/>
    <n v="31.667999999999999"/>
    <n v="0"/>
    <n v="0"/>
    <n v="90"/>
    <n v="90"/>
    <n v="3.2480000000000002"/>
    <n v="35"/>
    <n v="-2074.6999999999998"/>
    <n v="901.97199999999998"/>
    <n v="0"/>
  </r>
  <r>
    <x v="9"/>
    <s v="517 Narmada Bkt 17 L (orange)"/>
    <s v="Bucket"/>
    <s v="Finished Good"/>
    <s v="Pcs."/>
    <n v="745"/>
    <n v="812"/>
    <n v="243"/>
    <n v="1061.96"/>
    <n v="20031.240000000002"/>
    <n v="0"/>
    <n v="0"/>
    <n v="0"/>
    <n v="0"/>
    <n v="20"/>
    <n v="2845.6"/>
    <n v="0"/>
    <n v="0"/>
    <n v="0"/>
    <n v="0"/>
    <n v="197.316"/>
    <n v="0"/>
    <n v="0"/>
    <n v="120"/>
    <n v="120"/>
    <n v="16.239999999999998"/>
    <n v="223"/>
    <n v="18382.580000000002"/>
    <n v="1165.72"/>
    <n v="0"/>
  </r>
  <r>
    <x v="9"/>
    <s v="517 Narmada Bkt 17 L (pink)"/>
    <s v="Bucket"/>
    <s v="Finished Good"/>
    <s v="Pcs."/>
    <n v="745"/>
    <n v="812"/>
    <n v="368"/>
    <n v="646.9"/>
    <n v="31203.17"/>
    <n v="0"/>
    <n v="0"/>
    <n v="0"/>
    <n v="0"/>
    <n v="88"/>
    <n v="12375.64"/>
    <n v="0"/>
    <n v="0"/>
    <n v="0"/>
    <n v="0"/>
    <n v="298.81599999999997"/>
    <n v="0"/>
    <n v="0"/>
    <n v="0"/>
    <n v="0"/>
    <n v="71.456000000000003"/>
    <n v="280"/>
    <n v="23741.55"/>
    <n v="575.44399999999996"/>
    <n v="0"/>
  </r>
  <r>
    <x v="9"/>
    <s v="517 Narmada Bkt 17 L (silver)"/>
    <s v="Bucket"/>
    <s v="Finished Good"/>
    <s v="Pcs."/>
    <n v="745"/>
    <n v="812"/>
    <n v="362"/>
    <n v="364.95"/>
    <n v="30922.54"/>
    <n v="0"/>
    <n v="0"/>
    <n v="0"/>
    <n v="0"/>
    <n v="80"/>
    <n v="11241.6"/>
    <n v="0"/>
    <n v="0"/>
    <n v="0"/>
    <n v="0"/>
    <n v="293.94400000000002"/>
    <n v="0"/>
    <n v="0"/>
    <n v="0"/>
    <n v="0"/>
    <n v="64.959999999999994"/>
    <n v="282"/>
    <n v="24088.83"/>
    <n v="299.99"/>
    <n v="0"/>
  </r>
  <r>
    <x v="9"/>
    <s v="520 GANGA BUCKET 20L (BLUE)"/>
    <s v="Bucket"/>
    <s v="Finished Good"/>
    <s v="Pcs."/>
    <n v="840"/>
    <n v="916"/>
    <n v="209"/>
    <n v="715.29"/>
    <n v="13111.01"/>
    <n v="0"/>
    <n v="0"/>
    <n v="515"/>
    <n v="46572.73"/>
    <n v="544"/>
    <n v="83928.04"/>
    <n v="0"/>
    <n v="0"/>
    <n v="0"/>
    <n v="0"/>
    <n v="191.44399999999999"/>
    <n v="432.6"/>
    <n v="72.629214000000005"/>
    <n v="10"/>
    <n v="515.22921399999996"/>
    <n v="498.30399999999997"/>
    <n v="180"/>
    <n v="16277.83"/>
    <n v="732.21521399999995"/>
    <n v="0"/>
  </r>
  <r>
    <x v="9"/>
    <s v="520 GANGA BUCKET 20L (BROWN)"/>
    <s v="Bucket"/>
    <s v="Trading"/>
    <s v="Pcs."/>
    <m/>
    <n v="0"/>
    <n v="108"/>
    <n v="4.88"/>
    <n v="22572"/>
    <n v="0"/>
    <n v="0"/>
    <n v="0"/>
    <n v="0"/>
    <n v="0"/>
    <n v="0"/>
    <n v="0"/>
    <n v="0"/>
    <n v="0"/>
    <n v="0"/>
    <n v="0"/>
    <n v="0"/>
    <n v="0"/>
    <n v="0"/>
    <n v="0"/>
    <n v="0"/>
    <n v="108"/>
    <n v="22572"/>
    <n v="4.88"/>
    <n v="0"/>
  </r>
  <r>
    <x v="9"/>
    <s v="520 GANGA BUCKET 20L (M BEZ)"/>
    <s v="Bucket"/>
    <s v="Finished Good"/>
    <s v="Pcs."/>
    <n v="840"/>
    <n v="916"/>
    <n v="225"/>
    <n v="1225.5"/>
    <n v="19049.689999999999"/>
    <n v="0"/>
    <n v="0"/>
    <n v="0"/>
    <n v="0"/>
    <n v="57"/>
    <n v="8859.51"/>
    <n v="0"/>
    <n v="0"/>
    <n v="0"/>
    <n v="0"/>
    <n v="206.1"/>
    <n v="0"/>
    <n v="0"/>
    <n v="140"/>
    <n v="140"/>
    <n v="52.212000000000003"/>
    <n v="168"/>
    <n v="14223.77"/>
    <n v="1313.288"/>
    <n v="0"/>
  </r>
  <r>
    <x v="9"/>
    <s v="520 GANGA BUCKET 20L (M WT)"/>
    <s v="Bucket"/>
    <s v="Finished Good"/>
    <s v="Pcs."/>
    <n v="840"/>
    <n v="916"/>
    <n v="140"/>
    <n v="946.4"/>
    <n v="11622.25"/>
    <n v="0"/>
    <n v="0"/>
    <n v="0"/>
    <n v="0"/>
    <n v="58"/>
    <n v="8941.02"/>
    <n v="0"/>
    <n v="0"/>
    <n v="0"/>
    <n v="0"/>
    <n v="128.24"/>
    <n v="0"/>
    <n v="0"/>
    <n v="250"/>
    <n v="250"/>
    <n v="53.128"/>
    <n v="82"/>
    <n v="6807.32"/>
    <n v="1143.2720000000002"/>
    <n v="0"/>
  </r>
  <r>
    <x v="9"/>
    <s v="520 GANGA BUCKET 20L (OR)"/>
    <s v="Bucket"/>
    <s v="Finished Good"/>
    <s v="Pcs."/>
    <n v="840"/>
    <n v="916"/>
    <n v="205"/>
    <n v="367.57"/>
    <n v="18606.91"/>
    <n v="0"/>
    <n v="0"/>
    <n v="198"/>
    <n v="17700.36"/>
    <n v="229"/>
    <n v="35620.28"/>
    <n v="0"/>
    <n v="0"/>
    <n v="0"/>
    <n v="0"/>
    <n v="187.78"/>
    <n v="166.32"/>
    <n v="27.923464800000001"/>
    <n v="0"/>
    <n v="194.2434648"/>
    <n v="209.76400000000001"/>
    <n v="174"/>
    <n v="15688.74"/>
    <n v="352.04946480000001"/>
    <n v="0"/>
  </r>
  <r>
    <x v="9"/>
    <s v="520 GANGA BUCKET 20L (PINK)"/>
    <s v="Bucket"/>
    <s v="Finished Good"/>
    <s v="Pcs."/>
    <n v="840"/>
    <n v="916"/>
    <n v="85"/>
    <n v="474.64"/>
    <n v="7680.03"/>
    <n v="0"/>
    <n v="0"/>
    <n v="311"/>
    <n v="27942.91"/>
    <n v="186"/>
    <n v="28576.7"/>
    <n v="0"/>
    <n v="0"/>
    <n v="0"/>
    <n v="0"/>
    <n v="77.86"/>
    <n v="261.24"/>
    <n v="43.859583600000008"/>
    <n v="0"/>
    <n v="305.09958360000002"/>
    <n v="170.376"/>
    <n v="210"/>
    <n v="18907.39"/>
    <n v="609.36358360000008"/>
    <n v="0"/>
  </r>
  <r>
    <x v="9"/>
    <s v="520 GANGA BUCKET 20L (SIL)"/>
    <s v="Bucket"/>
    <s v="Finished Good"/>
    <s v="Pcs."/>
    <n v="840"/>
    <n v="916"/>
    <n v="92"/>
    <n v="558.07000000000005"/>
    <n v="7497.48"/>
    <n v="0"/>
    <n v="0"/>
    <n v="177"/>
    <n v="9519.9599999999991"/>
    <n v="70"/>
    <n v="10671.54"/>
    <n v="0"/>
    <n v="0"/>
    <n v="0"/>
    <n v="0"/>
    <n v="84.272000000000006"/>
    <n v="148.68"/>
    <n v="24.961885200000001"/>
    <n v="90"/>
    <n v="263.64188520000005"/>
    <n v="64.12"/>
    <n v="199"/>
    <n v="12189.03"/>
    <n v="757.59188520000009"/>
    <n v="0"/>
  </r>
  <r>
    <x v="9"/>
    <s v="565 Parrot Showel Dustpan"/>
    <s v="FRISCH"/>
    <s v="Finished Good"/>
    <s v="Pcs."/>
    <n v="110"/>
    <n v="120"/>
    <n v="162"/>
    <n v="90.87"/>
    <n v="2521.35"/>
    <n v="0"/>
    <n v="0"/>
    <n v="0"/>
    <n v="0"/>
    <n v="0"/>
    <n v="0"/>
    <n v="0"/>
    <n v="0"/>
    <n v="0"/>
    <n v="0"/>
    <n v="19.440000000000001"/>
    <n v="0"/>
    <n v="0"/>
    <n v="0"/>
    <n v="0"/>
    <n v="0"/>
    <n v="162"/>
    <n v="2521.35"/>
    <n v="90.87"/>
    <n v="0"/>
  </r>
  <r>
    <x v="9"/>
    <s v="602 Mini Super Clean With Patti"/>
    <s v="Housekeeping"/>
    <s v="Finished Good"/>
    <s v="Pcs."/>
    <n v="80"/>
    <n v="87"/>
    <n v="5660"/>
    <n v="463.62"/>
    <n v="64035.92"/>
    <n v="0"/>
    <n v="0"/>
    <n v="0"/>
    <n v="0"/>
    <n v="2280"/>
    <n v="56455.92"/>
    <n v="0"/>
    <n v="0"/>
    <n v="0"/>
    <n v="0"/>
    <n v="492.42"/>
    <n v="0"/>
    <n v="0"/>
    <n v="0"/>
    <n v="0"/>
    <n v="198.36"/>
    <n v="3380"/>
    <n v="38284.910000000003"/>
    <n v="265.26"/>
    <n v="0"/>
  </r>
  <r>
    <x v="9"/>
    <s v="603 Super Clean"/>
    <s v="Housekeeping"/>
    <s v="Finished Good"/>
    <s v="Pcs."/>
    <n v="110"/>
    <n v="120"/>
    <n v="0"/>
    <n v="0"/>
    <n v="0"/>
    <n v="0"/>
    <n v="0"/>
    <n v="0"/>
    <n v="0"/>
    <n v="-1"/>
    <n v="-24.75"/>
    <n v="0"/>
    <n v="0"/>
    <n v="0"/>
    <n v="0"/>
    <n v="0"/>
    <n v="0"/>
    <n v="0"/>
    <n v="0"/>
    <n v="0"/>
    <n v="-0.12"/>
    <n v="1"/>
    <n v="24.75"/>
    <n v="0.12"/>
    <n v="0"/>
  </r>
  <r>
    <x v="9"/>
    <s v="603 Super Clean With Patti"/>
    <s v="Housekeeping"/>
    <s v="Finished Good"/>
    <s v="Pcs."/>
    <n v="110"/>
    <n v="120"/>
    <n v="4083"/>
    <n v="498.04"/>
    <n v="59716.17"/>
    <n v="0"/>
    <n v="0"/>
    <n v="5030"/>
    <n v="77421.41"/>
    <n v="2064"/>
    <n v="52555.62"/>
    <n v="0"/>
    <n v="0"/>
    <n v="0"/>
    <n v="0"/>
    <n v="489.96"/>
    <n v="553.29999999999995"/>
    <n v="92.893536999999995"/>
    <n v="0"/>
    <n v="646.19353699999999"/>
    <n v="247.68"/>
    <n v="7049"/>
    <n v="106651.15"/>
    <n v="896.55353700000001"/>
    <n v="0"/>
  </r>
  <r>
    <x v="9"/>
    <s v="606 MISS CLEAN DUSTPAN(MIX)"/>
    <s v="Housekeeping"/>
    <s v="Finished Good"/>
    <s v="Pcs."/>
    <n v="110"/>
    <n v="120"/>
    <n v="-234"/>
    <n v="1.92"/>
    <n v="-5370.3"/>
    <n v="0"/>
    <n v="0"/>
    <n v="0"/>
    <n v="0"/>
    <n v="0"/>
    <n v="0"/>
    <n v="0"/>
    <n v="0"/>
    <n v="0"/>
    <n v="0"/>
    <n v="-28.08"/>
    <n v="0"/>
    <n v="0"/>
    <n v="30"/>
    <n v="30"/>
    <n v="0"/>
    <n v="-234"/>
    <n v="-5370.3"/>
    <n v="31.92"/>
    <n v="0"/>
  </r>
  <r>
    <x v="9"/>
    <s v="7 Ltr Bkt Only Handle(blue)"/>
    <s v="Component"/>
    <s v="Trading"/>
    <s v="Pcs."/>
    <m/>
    <n v="0"/>
    <n v="247"/>
    <n v="7.18"/>
    <n v="1170.8399999999999"/>
    <n v="0"/>
    <n v="0"/>
    <n v="0"/>
    <n v="0"/>
    <n v="0"/>
    <n v="0"/>
    <n v="0"/>
    <n v="0"/>
    <n v="0"/>
    <n v="0"/>
    <n v="0"/>
    <n v="0"/>
    <n v="0"/>
    <n v="0"/>
    <n v="0"/>
    <n v="0"/>
    <n v="247"/>
    <n v="1170.8399999999999"/>
    <n v="7.18"/>
    <n v="0"/>
  </r>
  <r>
    <x v="9"/>
    <s v="7 Ltr Bkt Only Handle(M.baize)"/>
    <s v="Component"/>
    <s v="Trading"/>
    <s v="Pcs."/>
    <m/>
    <n v="0"/>
    <n v="59"/>
    <n v="30.11"/>
    <n v="250"/>
    <n v="0"/>
    <n v="0"/>
    <n v="0"/>
    <n v="0"/>
    <n v="0"/>
    <n v="0"/>
    <n v="0"/>
    <n v="0"/>
    <n v="0"/>
    <n v="0"/>
    <n v="0"/>
    <n v="0"/>
    <n v="0"/>
    <n v="0"/>
    <n v="0"/>
    <n v="0"/>
    <n v="59"/>
    <n v="250"/>
    <n v="30.11"/>
    <n v="0"/>
  </r>
  <r>
    <x v="9"/>
    <s v="7 Ltr Bkt Only Handle(M.white)"/>
    <s v="Component"/>
    <s v="Trading"/>
    <s v="Pcs."/>
    <m/>
    <n v="0"/>
    <n v="753"/>
    <n v="13.05"/>
    <n v="2821.56"/>
    <n v="0"/>
    <n v="0"/>
    <n v="0"/>
    <n v="0"/>
    <n v="0"/>
    <n v="0"/>
    <n v="0"/>
    <n v="0"/>
    <n v="0"/>
    <n v="0"/>
    <n v="0"/>
    <n v="0"/>
    <n v="0"/>
    <n v="0"/>
    <n v="0"/>
    <n v="0"/>
    <n v="753"/>
    <n v="2821.56"/>
    <n v="13.05"/>
    <n v="0"/>
  </r>
  <r>
    <x v="9"/>
    <s v="7 Ltr Bkt Only Handle(pink)"/>
    <s v="Component"/>
    <s v="Trading"/>
    <s v="Pcs."/>
    <m/>
    <n v="0"/>
    <n v="920"/>
    <n v="30.93"/>
    <n v="4336.7"/>
    <n v="0"/>
    <n v="0"/>
    <n v="0"/>
    <n v="0"/>
    <n v="0"/>
    <n v="0"/>
    <n v="0"/>
    <n v="0"/>
    <n v="0"/>
    <n v="0"/>
    <n v="0"/>
    <n v="0"/>
    <n v="0"/>
    <n v="0"/>
    <n v="0"/>
    <n v="0"/>
    <n v="920"/>
    <n v="4336.7"/>
    <n v="30.93"/>
    <n v="0"/>
  </r>
  <r>
    <x v="9"/>
    <s v="7 Ltr Bkt Only Handle(silver)"/>
    <s v="Component"/>
    <s v="Trading"/>
    <s v="Pcs."/>
    <m/>
    <n v="0"/>
    <n v="555"/>
    <n v="10.16"/>
    <n v="2651.93"/>
    <n v="0"/>
    <n v="0"/>
    <n v="0"/>
    <n v="0"/>
    <n v="0"/>
    <n v="0"/>
    <n v="0"/>
    <n v="0"/>
    <n v="0"/>
    <n v="0"/>
    <n v="0"/>
    <n v="0"/>
    <n v="0"/>
    <n v="0"/>
    <n v="0"/>
    <n v="0"/>
    <n v="555"/>
    <n v="2651.93"/>
    <n v="10.16"/>
    <n v="0"/>
  </r>
  <r>
    <x v="9"/>
    <s v="7 Ltr Only Handle (orange)"/>
    <s v="Component"/>
    <s v="Trading"/>
    <s v="Pcs."/>
    <m/>
    <n v="0"/>
    <n v="910"/>
    <n v="20.41"/>
    <n v="3211.79"/>
    <n v="0"/>
    <n v="0"/>
    <n v="0"/>
    <n v="0"/>
    <n v="0"/>
    <n v="0"/>
    <n v="0"/>
    <n v="0"/>
    <n v="0"/>
    <n v="0"/>
    <n v="0"/>
    <n v="0"/>
    <n v="0"/>
    <n v="0"/>
    <n v="0"/>
    <n v="0"/>
    <n v="910"/>
    <n v="3211.79"/>
    <n v="20.41"/>
    <n v="0"/>
  </r>
  <r>
    <x v="9"/>
    <s v="702 MULTIPURPOSE STAND"/>
    <s v="Kitchenware"/>
    <s v="Finished Good"/>
    <s v="Pcs."/>
    <n v="190"/>
    <n v="207"/>
    <n v="206"/>
    <n v="439.33"/>
    <n v="12906.61"/>
    <n v="0"/>
    <n v="0"/>
    <n v="800"/>
    <n v="64316"/>
    <n v="867"/>
    <n v="59645.09"/>
    <n v="0"/>
    <n v="0"/>
    <n v="0"/>
    <n v="0"/>
    <n v="42.642000000000003"/>
    <n v="152"/>
    <n v="25.519280000000002"/>
    <n v="60"/>
    <n v="237.51928000000001"/>
    <n v="179.46899999999999"/>
    <n v="139"/>
    <n v="6707.79"/>
    <n v="497.38028000000003"/>
    <n v="0"/>
  </r>
  <r>
    <x v="9"/>
    <s v="704 Annapurna Bowl (M.baize)"/>
    <s v="Kitchenware"/>
    <s v="Finished Good"/>
    <s v="Pcs."/>
    <n v="20"/>
    <n v="22"/>
    <n v="1520"/>
    <n v="90.99"/>
    <n v="6508.4"/>
    <n v="0"/>
    <n v="0"/>
    <n v="0"/>
    <n v="0"/>
    <n v="0"/>
    <n v="0"/>
    <n v="0"/>
    <n v="0"/>
    <n v="0"/>
    <n v="0"/>
    <n v="33.44"/>
    <n v="0"/>
    <n v="0"/>
    <n v="0"/>
    <n v="0"/>
    <n v="0"/>
    <n v="1520"/>
    <n v="6508.4"/>
    <n v="90.99"/>
    <n v="0"/>
  </r>
  <r>
    <x v="9"/>
    <s v="704 ANNAPURNA BOWL (WHITE)"/>
    <s v="Kitchenware"/>
    <s v="Finished Good"/>
    <s v="Pcs."/>
    <n v="20"/>
    <n v="22"/>
    <n v="1189"/>
    <n v="86.32"/>
    <n v="-531.5"/>
    <n v="0"/>
    <n v="0"/>
    <n v="0"/>
    <n v="0"/>
    <n v="0"/>
    <n v="0"/>
    <n v="0"/>
    <n v="0"/>
    <n v="0"/>
    <n v="0"/>
    <n v="26.158000000000001"/>
    <n v="0"/>
    <n v="0"/>
    <n v="0"/>
    <n v="0"/>
    <n v="0"/>
    <n v="1189"/>
    <n v="-531.5"/>
    <n v="86.32"/>
    <n v="0"/>
  </r>
  <r>
    <x v="9"/>
    <s v="704 ANNAPURNA BOWL (YELLOW)"/>
    <s v="Kitchenware"/>
    <s v="Finished Good"/>
    <s v="Pcs."/>
    <n v="20"/>
    <n v="22"/>
    <n v="1150"/>
    <n v="71.599999999999994"/>
    <n v="-122.75"/>
    <n v="0"/>
    <n v="0"/>
    <n v="0"/>
    <n v="0"/>
    <n v="0"/>
    <n v="0"/>
    <n v="0"/>
    <n v="0"/>
    <n v="0"/>
    <n v="0"/>
    <n v="25.3"/>
    <n v="0"/>
    <n v="0"/>
    <n v="0"/>
    <n v="0"/>
    <n v="0"/>
    <n v="1150"/>
    <n v="-122.75"/>
    <n v="71.599999999999994"/>
    <n v="0"/>
  </r>
  <r>
    <x v="9"/>
    <s v="708 Pot Stand (Small) (Brown)"/>
    <s v="Kitchenware"/>
    <s v="Finished Good"/>
    <s v="Pcs."/>
    <n v="135"/>
    <n v="147"/>
    <n v="25"/>
    <n v="15.16"/>
    <n v="-1056.3499999999999"/>
    <n v="0"/>
    <n v="0"/>
    <n v="690"/>
    <n v="11101.49"/>
    <n v="28"/>
    <n v="897.6"/>
    <n v="0"/>
    <n v="0"/>
    <n v="0"/>
    <n v="0"/>
    <n v="3.6749999999999998"/>
    <n v="93.15"/>
    <n v="15.638953500000003"/>
    <n v="0"/>
    <n v="108.78895350000001"/>
    <n v="4.1159999999999997"/>
    <n v="687"/>
    <n v="11342.58"/>
    <n v="119.8329535"/>
    <n v="0"/>
  </r>
  <r>
    <x v="9"/>
    <s v="708 Pot Stand (Small) (M.BAIZE)"/>
    <s v="Kitchenware"/>
    <s v="Finished Good"/>
    <s v="Pcs."/>
    <n v="135"/>
    <n v="147"/>
    <n v="335"/>
    <n v="58.9"/>
    <n v="5695.15"/>
    <n v="0"/>
    <n v="0"/>
    <n v="0"/>
    <n v="0"/>
    <n v="0"/>
    <n v="0"/>
    <n v="0"/>
    <n v="0"/>
    <n v="0"/>
    <n v="0"/>
    <n v="49.244999999999997"/>
    <n v="0"/>
    <n v="0"/>
    <n v="0"/>
    <n v="0"/>
    <n v="0"/>
    <n v="335"/>
    <n v="5695.15"/>
    <n v="58.9"/>
    <n v="0"/>
  </r>
  <r>
    <x v="9"/>
    <s v="708 Pot Stand (Small) (M.WHITE)"/>
    <s v="Kitchenware"/>
    <s v="Finished Good"/>
    <s v="Pcs."/>
    <n v="135"/>
    <n v="147"/>
    <n v="275"/>
    <n v="85.47"/>
    <n v="4182.7"/>
    <n v="0"/>
    <n v="0"/>
    <n v="240"/>
    <n v="4146.1899999999996"/>
    <n v="16"/>
    <n v="589.76"/>
    <n v="0"/>
    <n v="0"/>
    <n v="0"/>
    <n v="0"/>
    <n v="40.424999999999997"/>
    <n v="32.4"/>
    <n v="5.4396360000000001"/>
    <n v="0"/>
    <n v="37.839635999999999"/>
    <n v="2.3519999999999999"/>
    <n v="499"/>
    <n v="8062.45"/>
    <n v="120.95763599999999"/>
    <n v="0"/>
  </r>
  <r>
    <x v="9"/>
    <s v="708 Pot Stand (Small)(BLUE)"/>
    <s v="Kitchenware"/>
    <s v="Finished Good"/>
    <s v="Pcs."/>
    <n v="135"/>
    <n v="147"/>
    <n v="4"/>
    <n v="231.66"/>
    <n v="-1300.32"/>
    <n v="0"/>
    <n v="0"/>
    <n v="582"/>
    <n v="9725.73"/>
    <n v="99"/>
    <n v="3254.84"/>
    <n v="0"/>
    <n v="0"/>
    <n v="0"/>
    <n v="0"/>
    <n v="0.58799999999999997"/>
    <n v="78.569999999999993"/>
    <n v="13.1911173"/>
    <n v="0"/>
    <n v="91.761117299999995"/>
    <n v="14.553000000000001"/>
    <n v="487"/>
    <n v="6724.29"/>
    <n v="308.86811729999999"/>
    <n v="0"/>
  </r>
  <r>
    <x v="9"/>
    <s v="708 Pot Stand (Small)(PINK)"/>
    <s v="Kitchenware"/>
    <s v="Finished Good"/>
    <s v="Pcs."/>
    <n v="135"/>
    <n v="147"/>
    <n v="168"/>
    <n v="194.84"/>
    <n v="2850.03"/>
    <n v="0"/>
    <n v="0"/>
    <n v="460"/>
    <n v="7638.54"/>
    <n v="86"/>
    <n v="2838.16"/>
    <n v="0"/>
    <n v="0"/>
    <n v="0"/>
    <n v="0"/>
    <n v="24.696000000000002"/>
    <n v="62.1"/>
    <n v="10.425969"/>
    <n v="0"/>
    <n v="72.525969000000003"/>
    <n v="12.641999999999999"/>
    <n v="542"/>
    <n v="9018.35"/>
    <n v="254.72396900000001"/>
    <n v="0"/>
  </r>
  <r>
    <x v="9"/>
    <s v="709 Pot Stand (BIG) (BLUE)"/>
    <s v="Kitchenware"/>
    <s v="Finished Good"/>
    <s v="Pcs."/>
    <n v="260"/>
    <n v="283"/>
    <n v="89"/>
    <n v="82.24"/>
    <n v="1932.19"/>
    <n v="0"/>
    <n v="0"/>
    <n v="402"/>
    <n v="11848.24"/>
    <n v="32"/>
    <n v="1704.11"/>
    <n v="0"/>
    <n v="0"/>
    <n v="0"/>
    <n v="0"/>
    <n v="25.187000000000001"/>
    <n v="104.52"/>
    <n v="17.547862800000001"/>
    <n v="0"/>
    <n v="122.0678628"/>
    <n v="9.0559999999999992"/>
    <n v="459"/>
    <n v="13025.69"/>
    <n v="195.2518628"/>
    <n v="0"/>
  </r>
  <r>
    <x v="9"/>
    <s v="709 Pot Stand (Big) (BROWN)"/>
    <s v="Kitchenware"/>
    <s v="Finished Good"/>
    <s v="Pcs."/>
    <n v="260"/>
    <n v="283"/>
    <n v="-27"/>
    <n v="293.74"/>
    <n v="-1001.49"/>
    <n v="0"/>
    <n v="0"/>
    <n v="302"/>
    <n v="8624"/>
    <n v="13"/>
    <n v="674.31"/>
    <n v="0"/>
    <n v="0"/>
    <n v="0"/>
    <n v="0"/>
    <n v="-7.641"/>
    <n v="78.52"/>
    <n v="13.182722800000001"/>
    <n v="0"/>
    <n v="91.702722800000004"/>
    <n v="3.6789999999999998"/>
    <n v="262"/>
    <n v="7481.74"/>
    <n v="381.76372280000004"/>
    <n v="0"/>
  </r>
  <r>
    <x v="9"/>
    <s v="709 Pot Stand (BIG) (M.BAIZE)"/>
    <s v="Kitchenware"/>
    <s v="Finished Good"/>
    <s v="Pcs."/>
    <n v="260"/>
    <n v="283"/>
    <n v="67"/>
    <n v="67.03"/>
    <n v="1841.16"/>
    <n v="0"/>
    <n v="0"/>
    <n v="155"/>
    <n v="4515.91"/>
    <n v="7"/>
    <n v="347.62"/>
    <n v="0"/>
    <n v="0"/>
    <n v="0"/>
    <n v="0"/>
    <n v="18.960999999999999"/>
    <n v="40.299999999999997"/>
    <n v="6.7659670000000007"/>
    <n v="10"/>
    <n v="57.065967000000001"/>
    <n v="1.9810000000000001"/>
    <n v="215"/>
    <n v="6154.4"/>
    <n v="122.11496700000001"/>
    <n v="0"/>
  </r>
  <r>
    <x v="9"/>
    <s v="709 Pot Stand (BIG) (M.WHITE)"/>
    <s v="Kitchenware"/>
    <s v="Finished Good"/>
    <s v="Pcs."/>
    <n v="260"/>
    <n v="283"/>
    <n v="85"/>
    <n v="30.16"/>
    <n v="2048.5"/>
    <n v="0"/>
    <n v="0"/>
    <n v="145"/>
    <n v="4220.9799999999996"/>
    <n v="8"/>
    <n v="403.31"/>
    <n v="0"/>
    <n v="0"/>
    <n v="0"/>
    <n v="0"/>
    <n v="24.055"/>
    <n v="37.700000000000003"/>
    <n v="6.3294530000000009"/>
    <n v="0"/>
    <n v="44.029453000000004"/>
    <n v="2.2639999999999998"/>
    <n v="222"/>
    <n v="6048.38"/>
    <n v="71.925453000000005"/>
    <n v="0"/>
  </r>
  <r>
    <x v="9"/>
    <s v="709 Pot Stand (BIG) (PINK)"/>
    <s v="Kitchenware"/>
    <s v="Finished Good"/>
    <s v="Pcs."/>
    <n v="260"/>
    <n v="283"/>
    <n v="-21"/>
    <n v="156.68"/>
    <n v="-939.35"/>
    <n v="0"/>
    <n v="0"/>
    <n v="300"/>
    <n v="8787.3799999999992"/>
    <n v="8"/>
    <n v="403.31"/>
    <n v="0"/>
    <n v="0"/>
    <n v="0"/>
    <n v="0"/>
    <n v="-5.9429999999999996"/>
    <n v="78"/>
    <n v="13.095420000000001"/>
    <n v="0"/>
    <n v="91.095420000000004"/>
    <n v="2.2639999999999998"/>
    <n v="271"/>
    <n v="7937.93"/>
    <n v="245.51141999999999"/>
    <n v="0"/>
  </r>
  <r>
    <x v="9"/>
    <s v="710 Annapurna Roti Tray"/>
    <s v="Kitchenware"/>
    <s v="Finished Good"/>
    <s v="Pcs."/>
    <n v="95"/>
    <n v="104"/>
    <n v="2642"/>
    <n v="246.76"/>
    <n v="30035.08"/>
    <n v="0"/>
    <n v="0"/>
    <n v="7470"/>
    <n v="88706.01"/>
    <n v="2082"/>
    <n v="38768.28"/>
    <n v="0"/>
    <n v="0"/>
    <n v="0"/>
    <n v="0"/>
    <n v="274.76799999999997"/>
    <n v="709.65"/>
    <n v="119.14313850000001"/>
    <n v="0"/>
    <n v="828.79313849999994"/>
    <n v="216.52799999999999"/>
    <n v="8030"/>
    <n v="94444.64"/>
    <n v="859.02513849999991"/>
    <n v="0"/>
  </r>
  <r>
    <x v="9"/>
    <s v="713 Annapurna Plate (M. Baize)"/>
    <s v="Kitchenware"/>
    <s v="Finished Good"/>
    <s v="Pcs."/>
    <n v="254"/>
    <n v="277"/>
    <n v="254"/>
    <n v="635.28"/>
    <n v="3852.65"/>
    <n v="0"/>
    <n v="0"/>
    <n v="0"/>
    <n v="0"/>
    <n v="0"/>
    <n v="0"/>
    <n v="0"/>
    <n v="0"/>
    <n v="0"/>
    <n v="0"/>
    <n v="70.358000000000004"/>
    <n v="0"/>
    <n v="0"/>
    <n v="60"/>
    <n v="60"/>
    <n v="0"/>
    <n v="254"/>
    <n v="3852.65"/>
    <n v="695.28"/>
    <n v="0"/>
  </r>
  <r>
    <x v="9"/>
    <s v="713 ANNAPURNA PLATE WHITE"/>
    <s v="Kitchenware"/>
    <s v="Finished Good"/>
    <s v="Pcs."/>
    <n v="254"/>
    <n v="277"/>
    <n v="1016"/>
    <n v="925.6"/>
    <n v="-4848.12"/>
    <n v="0"/>
    <n v="0"/>
    <n v="0"/>
    <n v="0"/>
    <n v="0"/>
    <n v="0"/>
    <n v="0"/>
    <n v="0"/>
    <n v="0"/>
    <n v="0"/>
    <n v="281.43200000000002"/>
    <n v="0"/>
    <n v="0"/>
    <n v="250"/>
    <n v="250"/>
    <n v="0"/>
    <n v="1016"/>
    <n v="-4848.12"/>
    <n v="1175.5999999999999"/>
    <n v="0"/>
  </r>
  <r>
    <x v="9"/>
    <s v="713 ANNAPURNA PLATE YELLOW"/>
    <s v="Kitchenware"/>
    <s v="Finished Good"/>
    <s v="Pcs."/>
    <n v="254"/>
    <n v="277"/>
    <n v="1683"/>
    <n v="149.16"/>
    <n v="-3415.02"/>
    <n v="0"/>
    <n v="0"/>
    <n v="0"/>
    <n v="0"/>
    <n v="0"/>
    <n v="0"/>
    <n v="0"/>
    <n v="0"/>
    <n v="0"/>
    <n v="0"/>
    <n v="466.19099999999997"/>
    <n v="0"/>
    <n v="0"/>
    <n v="60"/>
    <n v="60"/>
    <n v="0"/>
    <n v="1683"/>
    <n v="-3415.02"/>
    <n v="209.16"/>
    <n v="0"/>
  </r>
  <r>
    <x v="9"/>
    <s v="801 Garbage Bkt 10 Ltr Only Lid (red)"/>
    <s v="Component"/>
    <s v="Trading"/>
    <s v="Pcs."/>
    <m/>
    <n v="0"/>
    <n v="106"/>
    <n v="5.0599999999999996"/>
    <n v="1338.54"/>
    <n v="0"/>
    <n v="0"/>
    <n v="0"/>
    <n v="0"/>
    <n v="0"/>
    <n v="0"/>
    <n v="0"/>
    <n v="0"/>
    <n v="0"/>
    <n v="0"/>
    <n v="0"/>
    <n v="0"/>
    <n v="0"/>
    <n v="0"/>
    <n v="0"/>
    <n v="0"/>
    <n v="106"/>
    <n v="1338.54"/>
    <n v="5.0599999999999996"/>
    <n v="0"/>
  </r>
  <r>
    <x v="9"/>
    <s v="801 Garbage Bkt Only Lid 10 Ltr (yellow)"/>
    <s v="Component"/>
    <s v="Trading"/>
    <s v="Pcs."/>
    <m/>
    <n v="0"/>
    <n v="25"/>
    <n v="1.81"/>
    <n v="500"/>
    <n v="0"/>
    <n v="0"/>
    <n v="0"/>
    <n v="0"/>
    <n v="0"/>
    <n v="0"/>
    <n v="0"/>
    <n v="0"/>
    <n v="0"/>
    <n v="0"/>
    <n v="0"/>
    <n v="0"/>
    <n v="0"/>
    <n v="0"/>
    <n v="0"/>
    <n v="0"/>
    <n v="25"/>
    <n v="500"/>
    <n v="1.81"/>
    <n v="0"/>
  </r>
  <r>
    <x v="9"/>
    <s v="801 NO. GARBAGE BKT 10L ONLY LID (BLK)"/>
    <s v="Component"/>
    <s v="Trading"/>
    <s v="Pcs."/>
    <m/>
    <n v="0"/>
    <n v="40"/>
    <n v="1.81"/>
    <n v="800"/>
    <n v="0"/>
    <n v="0"/>
    <n v="0"/>
    <n v="0"/>
    <n v="0"/>
    <n v="0"/>
    <n v="0"/>
    <n v="0"/>
    <n v="0"/>
    <n v="0"/>
    <n v="0"/>
    <n v="0"/>
    <n v="0"/>
    <n v="0"/>
    <n v="0"/>
    <n v="0"/>
    <n v="40"/>
    <n v="800"/>
    <n v="1.81"/>
    <n v="0"/>
  </r>
  <r>
    <x v="9"/>
    <s v="801 NO. GARBAGE BKT 10L ONLY LID (G)"/>
    <s v="Component"/>
    <s v="Finished Good"/>
    <s v="Pcs."/>
    <n v="125"/>
    <n v="136"/>
    <n v="719"/>
    <n v="32.369999999999997"/>
    <n v="14380"/>
    <n v="0"/>
    <n v="0"/>
    <n v="0"/>
    <n v="0"/>
    <n v="0"/>
    <n v="0"/>
    <n v="0"/>
    <n v="0"/>
    <n v="0"/>
    <n v="0"/>
    <n v="97.784000000000006"/>
    <n v="0"/>
    <n v="0"/>
    <n v="0"/>
    <n v="0"/>
    <n v="0"/>
    <n v="719"/>
    <n v="14380"/>
    <n v="32.369999999999997"/>
    <n v="0"/>
  </r>
  <r>
    <x v="9"/>
    <s v="801 NO. GARBAGE BKT 10L ONLY LID (S)"/>
    <s v="Component"/>
    <s v="Trading"/>
    <s v="Pcs."/>
    <m/>
    <n v="0"/>
    <n v="2160"/>
    <n v="36.159999999999997"/>
    <n v="34525.61"/>
    <n v="0"/>
    <n v="0"/>
    <n v="0"/>
    <n v="0"/>
    <n v="0"/>
    <n v="0"/>
    <n v="0"/>
    <n v="0"/>
    <n v="0"/>
    <n v="0"/>
    <n v="0"/>
    <n v="0"/>
    <n v="0"/>
    <n v="0"/>
    <n v="0"/>
    <n v="0"/>
    <n v="2160"/>
    <n v="34525.61"/>
    <n v="36.159999999999997"/>
    <n v="0"/>
  </r>
  <r>
    <x v="9"/>
    <s v="801 No. Garbage Bkt 10L Only Lid(D.Blue)"/>
    <s v="Component"/>
    <s v="Trading"/>
    <s v="Pcs."/>
    <m/>
    <n v="0"/>
    <n v="852"/>
    <n v="38.47"/>
    <n v="13699.85"/>
    <n v="0"/>
    <n v="0"/>
    <n v="0"/>
    <n v="0"/>
    <n v="0"/>
    <n v="0"/>
    <n v="0"/>
    <n v="0"/>
    <n v="0"/>
    <n v="0"/>
    <n v="0"/>
    <n v="0"/>
    <n v="0"/>
    <n v="0"/>
    <n v="0"/>
    <n v="0"/>
    <n v="852"/>
    <n v="13699.85"/>
    <n v="38.47"/>
    <n v="0"/>
  </r>
  <r>
    <x v="9"/>
    <s v="801.GARBAGE BKT 10L ONLY LID ( M.B)"/>
    <s v="Component"/>
    <s v="Trading"/>
    <s v="Pcs."/>
    <m/>
    <n v="0"/>
    <n v="1101"/>
    <n v="47.18"/>
    <n v="17012.63"/>
    <n v="0"/>
    <n v="0"/>
    <n v="0"/>
    <n v="0"/>
    <n v="0"/>
    <n v="0"/>
    <n v="0"/>
    <n v="0"/>
    <n v="0"/>
    <n v="0"/>
    <n v="0"/>
    <n v="0"/>
    <n v="0"/>
    <n v="0"/>
    <n v="0"/>
    <n v="0"/>
    <n v="1101"/>
    <n v="17012.63"/>
    <n v="47.18"/>
    <n v="0"/>
  </r>
  <r>
    <x v="9"/>
    <s v="801.GARBAGE BKT 10L ONLY LID (M.W.)"/>
    <s v="Component"/>
    <s v="Trading"/>
    <s v="Pcs."/>
    <m/>
    <n v="0"/>
    <n v="663"/>
    <n v="29.93"/>
    <n v="12490.08"/>
    <n v="0"/>
    <n v="0"/>
    <n v="0"/>
    <n v="0"/>
    <n v="0"/>
    <n v="0"/>
    <n v="0"/>
    <n v="0"/>
    <n v="0"/>
    <n v="0"/>
    <n v="0"/>
    <n v="0"/>
    <n v="0"/>
    <n v="0"/>
    <n v="0"/>
    <n v="0"/>
    <n v="663"/>
    <n v="12490.08"/>
    <n v="29.93"/>
    <n v="0"/>
  </r>
  <r>
    <x v="9"/>
    <s v="801.GARBAGE BKT 10L ONLY LID(B)"/>
    <s v="Component"/>
    <s v="Finished Good"/>
    <s v="Pcs."/>
    <n v="125"/>
    <n v="136"/>
    <n v="717"/>
    <n v="338.28"/>
    <n v="11083.68"/>
    <n v="0"/>
    <n v="0"/>
    <n v="0"/>
    <n v="0"/>
    <n v="0"/>
    <n v="0"/>
    <n v="0"/>
    <n v="0"/>
    <n v="0"/>
    <n v="0"/>
    <n v="97.512"/>
    <n v="0"/>
    <n v="0"/>
    <n v="0"/>
    <n v="0"/>
    <n v="0"/>
    <n v="717"/>
    <n v="11083.68"/>
    <n v="338.28"/>
    <n v="0"/>
  </r>
  <r>
    <x v="9"/>
    <s v="801.GARBAGE BKT 10L ONLY LID(P)"/>
    <s v="Component"/>
    <s v="Finished Good"/>
    <s v="Pcs."/>
    <n v="125"/>
    <n v="136"/>
    <n v="2225"/>
    <n v="206.48"/>
    <n v="35029.08"/>
    <n v="0"/>
    <n v="0"/>
    <n v="0"/>
    <n v="0"/>
    <n v="0"/>
    <n v="0"/>
    <n v="0"/>
    <n v="0"/>
    <n v="0"/>
    <n v="0"/>
    <n v="302.60000000000002"/>
    <n v="0"/>
    <n v="0"/>
    <n v="0"/>
    <n v="0"/>
    <n v="0"/>
    <n v="2225"/>
    <n v="35029.08"/>
    <n v="206.48"/>
    <n v="0"/>
  </r>
  <r>
    <x v="9"/>
    <s v="802 Garbage Bkt. Only Lid (OR)"/>
    <s v="Rajeshwari"/>
    <s v="Trading"/>
    <s v="Pcs."/>
    <m/>
    <n v="0"/>
    <n v="0"/>
    <n v="0"/>
    <n v="0"/>
    <n v="0"/>
    <n v="0"/>
    <n v="2178"/>
    <n v="37858.449999999997"/>
    <n v="0"/>
    <n v="0"/>
    <n v="2100"/>
    <n v="354.39600000000007"/>
    <n v="2454.3960000000002"/>
    <n v="36499"/>
    <n v="0"/>
    <n v="0"/>
    <n v="0"/>
    <n v="0"/>
    <n v="0"/>
    <n v="0"/>
    <n v="78"/>
    <n v="1356.46"/>
    <n v="0"/>
    <n v="0"/>
  </r>
  <r>
    <x v="9"/>
    <s v="802 NO. GARBAGE BKT 13 L ONLY LID (SILVE"/>
    <s v="Component"/>
    <s v="Trading"/>
    <s v="Pcs."/>
    <m/>
    <n v="0"/>
    <n v="377"/>
    <n v="14.27"/>
    <n v="6217.63"/>
    <n v="0"/>
    <n v="0"/>
    <n v="0"/>
    <n v="0"/>
    <n v="0"/>
    <n v="0"/>
    <n v="0"/>
    <n v="0"/>
    <n v="0"/>
    <n v="0"/>
    <n v="0"/>
    <n v="0"/>
    <n v="0"/>
    <n v="0"/>
    <n v="0"/>
    <n v="0"/>
    <n v="377"/>
    <n v="6217.63"/>
    <n v="14.27"/>
    <n v="0"/>
  </r>
  <r>
    <x v="9"/>
    <s v="802 NO. GARBAGE BKT 13L ONLY LID ( BLK)"/>
    <s v="Component"/>
    <s v="Trading"/>
    <s v="Pcs."/>
    <m/>
    <n v="0"/>
    <n v="120"/>
    <n v="5.42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5.42"/>
    <n v="0"/>
  </r>
  <r>
    <x v="9"/>
    <s v="802 NO. GARBAGE BKT 13L ONLY LID (O)"/>
    <s v="Component"/>
    <s v="Trading"/>
    <s v="Pcs."/>
    <m/>
    <n v="0"/>
    <n v="1"/>
    <n v="0.05"/>
    <n v="22.04"/>
    <n v="0"/>
    <n v="0"/>
    <n v="0"/>
    <n v="0"/>
    <n v="0"/>
    <n v="0"/>
    <n v="0"/>
    <n v="0"/>
    <n v="0"/>
    <n v="0"/>
    <n v="0"/>
    <n v="0"/>
    <n v="0"/>
    <n v="0"/>
    <n v="0"/>
    <n v="0"/>
    <n v="1"/>
    <n v="22.04"/>
    <n v="0.05"/>
    <n v="0"/>
  </r>
  <r>
    <x v="9"/>
    <s v="802 No.Garbage Bkt 13 L Only Lid (D.Blue"/>
    <s v="Component"/>
    <s v="Trading"/>
    <s v="Pcs."/>
    <m/>
    <n v="0"/>
    <n v="500"/>
    <n v="22.57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22.57"/>
    <n v="0"/>
  </r>
  <r>
    <x v="9"/>
    <s v="802.GAR. BKT.13L ONLY LID (D.G)"/>
    <s v="Component"/>
    <s v="Trading"/>
    <s v="Pcs."/>
    <m/>
    <n v="0"/>
    <n v="267"/>
    <n v="5.01"/>
    <n v="4238.97"/>
    <n v="0"/>
    <n v="0"/>
    <n v="0"/>
    <n v="0"/>
    <n v="0"/>
    <n v="0"/>
    <n v="0"/>
    <n v="0"/>
    <n v="0"/>
    <n v="0"/>
    <n v="0"/>
    <n v="0"/>
    <n v="0"/>
    <n v="0"/>
    <n v="0"/>
    <n v="0"/>
    <n v="267"/>
    <n v="4238.97"/>
    <n v="5.01"/>
    <n v="0"/>
  </r>
  <r>
    <x v="9"/>
    <s v="802.GARBAGE BKT 13L ONLY LID (B)"/>
    <s v="Component"/>
    <s v="Trading"/>
    <s v="Pcs."/>
    <m/>
    <n v="0"/>
    <n v="516"/>
    <n v="35.31"/>
    <n v="8868.76"/>
    <n v="0"/>
    <n v="0"/>
    <n v="0"/>
    <n v="0"/>
    <n v="0"/>
    <n v="0"/>
    <n v="0"/>
    <n v="0"/>
    <n v="0"/>
    <n v="0"/>
    <n v="0"/>
    <n v="0"/>
    <n v="0"/>
    <n v="0"/>
    <n v="0"/>
    <n v="0"/>
    <n v="516"/>
    <n v="8868.76"/>
    <n v="35.31"/>
    <n v="0"/>
  </r>
  <r>
    <x v="9"/>
    <s v="802.GARBAGE BKT 13L ONLY LID (M.B.)"/>
    <s v="Component"/>
    <s v="Trading"/>
    <s v="Pcs."/>
    <m/>
    <n v="0"/>
    <n v="773"/>
    <n v="31.56"/>
    <n v="7336.17"/>
    <n v="0"/>
    <n v="0"/>
    <n v="0"/>
    <n v="0"/>
    <n v="0"/>
    <n v="0"/>
    <n v="0"/>
    <n v="0"/>
    <n v="0"/>
    <n v="0"/>
    <n v="0"/>
    <n v="0"/>
    <n v="0"/>
    <n v="0"/>
    <n v="0"/>
    <n v="0"/>
    <n v="773"/>
    <n v="7336.17"/>
    <n v="31.56"/>
    <n v="0"/>
  </r>
  <r>
    <x v="9"/>
    <s v="802.GARBAGE BKT 13L ONLY LID (P)"/>
    <s v="Component"/>
    <s v="Trading"/>
    <s v="Pcs."/>
    <m/>
    <n v="0"/>
    <n v="723"/>
    <n v="46.87"/>
    <n v="1943.47"/>
    <n v="0"/>
    <n v="0"/>
    <n v="0"/>
    <n v="0"/>
    <n v="0"/>
    <n v="0"/>
    <n v="0"/>
    <n v="0"/>
    <n v="0"/>
    <n v="0"/>
    <n v="0"/>
    <n v="0"/>
    <n v="0"/>
    <n v="0"/>
    <n v="0"/>
    <n v="0"/>
    <n v="723"/>
    <n v="1943.47"/>
    <n v="46.87"/>
    <n v="0"/>
  </r>
  <r>
    <x v="9"/>
    <s v="802.GARBAGE BKT 13L ONLY LID(M.W)"/>
    <s v="Component"/>
    <s v="Trading"/>
    <s v="Pcs."/>
    <m/>
    <n v="0"/>
    <n v="862"/>
    <n v="32.549999999999997"/>
    <n v="3679.98"/>
    <n v="0"/>
    <n v="0"/>
    <n v="0"/>
    <n v="0"/>
    <n v="0"/>
    <n v="0"/>
    <n v="0"/>
    <n v="0"/>
    <n v="0"/>
    <n v="0"/>
    <n v="0"/>
    <n v="0"/>
    <n v="0"/>
    <n v="0"/>
    <n v="0"/>
    <n v="0"/>
    <n v="862"/>
    <n v="3679.98"/>
    <n v="32.549999999999997"/>
    <n v="0"/>
  </r>
  <r>
    <x v="9"/>
    <s v="803 10 Ltr Swing Lid (Blue)"/>
    <s v="Component"/>
    <s v="Trading"/>
    <s v="Pcs."/>
    <m/>
    <n v="0"/>
    <n v="4"/>
    <n v="0.18"/>
    <n v="118.64"/>
    <n v="0"/>
    <n v="0"/>
    <n v="0"/>
    <n v="0"/>
    <n v="0"/>
    <n v="0"/>
    <n v="0"/>
    <n v="0"/>
    <n v="0"/>
    <n v="0"/>
    <n v="0"/>
    <n v="0"/>
    <n v="0"/>
    <n v="0"/>
    <n v="0"/>
    <n v="0"/>
    <n v="4"/>
    <n v="118.64"/>
    <n v="0.18"/>
    <n v="0"/>
  </r>
  <r>
    <x v="9"/>
    <s v="803 10 Ltr Swing Lid (Green)"/>
    <s v="Component"/>
    <s v="Trading"/>
    <s v="Pcs."/>
    <m/>
    <n v="0"/>
    <n v="1"/>
    <n v="0.05"/>
    <n v="29.66"/>
    <n v="0"/>
    <n v="0"/>
    <n v="0"/>
    <n v="0"/>
    <n v="0"/>
    <n v="0"/>
    <n v="0"/>
    <n v="0"/>
    <n v="0"/>
    <n v="0"/>
    <n v="0"/>
    <n v="0"/>
    <n v="0"/>
    <n v="0"/>
    <n v="0"/>
    <n v="0"/>
    <n v="1"/>
    <n v="29.66"/>
    <n v="0.05"/>
    <n v="0"/>
  </r>
  <r>
    <x v="9"/>
    <s v="803 10 Ltr Swing Lid (M. Baize)"/>
    <s v="Component"/>
    <s v="Trading"/>
    <s v="Pcs."/>
    <m/>
    <n v="0"/>
    <n v="1"/>
    <n v="0.05"/>
    <n v="29.66"/>
    <n v="0"/>
    <n v="0"/>
    <n v="0"/>
    <n v="0"/>
    <n v="0"/>
    <n v="0"/>
    <n v="0"/>
    <n v="0"/>
    <n v="0"/>
    <n v="0"/>
    <n v="0"/>
    <n v="0"/>
    <n v="0"/>
    <n v="0"/>
    <n v="0"/>
    <n v="0"/>
    <n v="1"/>
    <n v="29.66"/>
    <n v="0.05"/>
    <n v="0"/>
  </r>
  <r>
    <x v="9"/>
    <s v="803 10 Ltr Swing Lid (Pink)"/>
    <s v="Component"/>
    <s v="Trading"/>
    <s v="Pcs."/>
    <m/>
    <n v="0"/>
    <n v="25"/>
    <n v="1.1299999999999999"/>
    <n v="750"/>
    <n v="0"/>
    <n v="0"/>
    <n v="0"/>
    <n v="0"/>
    <n v="0"/>
    <n v="0"/>
    <n v="0"/>
    <n v="0"/>
    <n v="0"/>
    <n v="0"/>
    <n v="0"/>
    <n v="0"/>
    <n v="0"/>
    <n v="0"/>
    <n v="0"/>
    <n v="0"/>
    <n v="25"/>
    <n v="750"/>
    <n v="1.1299999999999999"/>
    <n v="0"/>
  </r>
  <r>
    <x v="9"/>
    <s v="804 13 Ltr Swing Lid (M.baize)"/>
    <s v="Component"/>
    <s v="Trading"/>
    <s v="Pcs."/>
    <m/>
    <n v="0"/>
    <n v="1"/>
    <n v="0.05"/>
    <n v="48.14"/>
    <n v="0"/>
    <n v="0"/>
    <n v="0"/>
    <n v="0"/>
    <n v="0"/>
    <n v="0"/>
    <n v="0"/>
    <n v="0"/>
    <n v="0"/>
    <n v="0"/>
    <n v="0"/>
    <n v="0"/>
    <n v="0"/>
    <n v="0"/>
    <n v="0"/>
    <n v="0"/>
    <n v="1"/>
    <n v="48.14"/>
    <n v="0.05"/>
    <n v="0"/>
  </r>
  <r>
    <x v="9"/>
    <s v="804 13 Ltr Swing Lid (Pink)"/>
    <s v="Component"/>
    <s v="Trading"/>
    <s v="Pcs."/>
    <m/>
    <n v="0"/>
    <n v="3"/>
    <n v="0.14000000000000001"/>
    <n v="144.41999999999999"/>
    <n v="0"/>
    <n v="0"/>
    <n v="0"/>
    <n v="0"/>
    <n v="0"/>
    <n v="0"/>
    <n v="0"/>
    <n v="0"/>
    <n v="0"/>
    <n v="0"/>
    <n v="0"/>
    <n v="0"/>
    <n v="0"/>
    <n v="0"/>
    <n v="0"/>
    <n v="0"/>
    <n v="3"/>
    <n v="144.41999999999999"/>
    <n v="0.14000000000000001"/>
    <n v="0"/>
  </r>
  <r>
    <x v="9"/>
    <s v="804 13 Ltr Swing Lid (Yellow)"/>
    <s v="Component"/>
    <s v="Trading"/>
    <s v="Pcs."/>
    <m/>
    <n v="0"/>
    <n v="1"/>
    <n v="0.05"/>
    <n v="38.14"/>
    <n v="0"/>
    <n v="0"/>
    <n v="0"/>
    <n v="0"/>
    <n v="0"/>
    <n v="0"/>
    <n v="0"/>
    <n v="0"/>
    <n v="0"/>
    <n v="0"/>
    <n v="0"/>
    <n v="0"/>
    <n v="0"/>
    <n v="0"/>
    <n v="0"/>
    <n v="0"/>
    <n v="1"/>
    <n v="38.14"/>
    <n v="0.05"/>
    <n v="0"/>
  </r>
  <r>
    <x v="9"/>
    <s v="810 Garb.Only Bkt 10Ltr (Red)"/>
    <s v="Housekeeping"/>
    <s v="Finished Good"/>
    <s v="Pcs."/>
    <n v="395"/>
    <n v="431"/>
    <n v="166"/>
    <n v="24.61"/>
    <n v="10383.299999999999"/>
    <n v="0"/>
    <n v="0"/>
    <n v="0"/>
    <n v="0"/>
    <n v="0"/>
    <n v="0"/>
    <n v="0"/>
    <n v="0"/>
    <n v="0"/>
    <n v="0"/>
    <n v="71.546000000000006"/>
    <n v="0"/>
    <n v="0"/>
    <n v="20"/>
    <n v="20"/>
    <n v="0"/>
    <n v="166"/>
    <n v="10383.299999999999"/>
    <n v="44.61"/>
    <n v="0"/>
  </r>
  <r>
    <x v="9"/>
    <s v="810 GARB.ONLY BKT.10L (M.W.)"/>
    <s v="Housekeeping"/>
    <s v="Trading"/>
    <s v="Pcs."/>
    <m/>
    <n v="0"/>
    <n v="463"/>
    <n v="20.9"/>
    <n v="28960.65"/>
    <n v="0"/>
    <n v="0"/>
    <n v="0"/>
    <n v="0"/>
    <n v="0"/>
    <n v="0"/>
    <n v="0"/>
    <n v="0"/>
    <n v="0"/>
    <n v="0"/>
    <n v="0"/>
    <n v="0"/>
    <n v="0"/>
    <n v="0"/>
    <n v="0"/>
    <n v="0"/>
    <n v="463"/>
    <n v="28960.65"/>
    <n v="20.9"/>
    <n v="0"/>
  </r>
  <r>
    <x v="9"/>
    <s v="810 Garb.Only Bkt.10Ltr (M.B)"/>
    <s v="Housekeeping"/>
    <s v="Trading"/>
    <s v="Pcs."/>
    <m/>
    <n v="0"/>
    <n v="406"/>
    <n v="12.42"/>
    <n v="21340.65"/>
    <n v="0"/>
    <n v="0"/>
    <n v="0"/>
    <n v="0"/>
    <n v="0"/>
    <n v="0"/>
    <n v="0"/>
    <n v="0"/>
    <n v="0"/>
    <n v="0"/>
    <n v="0"/>
    <n v="0"/>
    <n v="0"/>
    <n v="0"/>
    <n v="0"/>
    <n v="0"/>
    <n v="406"/>
    <n v="21340.65"/>
    <n v="12.42"/>
    <n v="0"/>
  </r>
  <r>
    <x v="9"/>
    <s v="810 Garb.Only Bkt.10Ltr (Ye)"/>
    <s v="Housekeeping"/>
    <s v="Finished Good"/>
    <s v="Pcs."/>
    <n v="395"/>
    <n v="431"/>
    <n v="64"/>
    <n v="20.03"/>
    <n v="4512.75"/>
    <n v="0"/>
    <n v="0"/>
    <n v="0"/>
    <n v="0"/>
    <n v="0"/>
    <n v="0"/>
    <n v="0"/>
    <n v="0"/>
    <n v="0"/>
    <n v="0"/>
    <n v="27.584"/>
    <n v="0"/>
    <n v="0"/>
    <n v="20"/>
    <n v="20"/>
    <n v="0"/>
    <n v="64"/>
    <n v="4512.75"/>
    <n v="40.03"/>
    <n v="0"/>
  </r>
  <r>
    <x v="9"/>
    <s v="810.GARB. ONLY BKT. 10L (SL)"/>
    <s v="Housekeeping"/>
    <s v="Trading"/>
    <s v="Pcs."/>
    <m/>
    <n v="0"/>
    <n v="250"/>
    <n v="4.5599999999999996"/>
    <n v="11228.65"/>
    <n v="0"/>
    <n v="0"/>
    <n v="0"/>
    <n v="0"/>
    <n v="0"/>
    <n v="0"/>
    <n v="0"/>
    <n v="0"/>
    <n v="0"/>
    <n v="0"/>
    <n v="0"/>
    <n v="0"/>
    <n v="0"/>
    <n v="0"/>
    <n v="0"/>
    <n v="0"/>
    <n v="250"/>
    <n v="11228.65"/>
    <n v="4.5599999999999996"/>
    <n v="0"/>
  </r>
  <r>
    <x v="9"/>
    <s v="810.GARB. ONLY BKT.10L (D.B)"/>
    <s v="Housekeeping"/>
    <s v="Finished Good"/>
    <s v="Pcs."/>
    <n v="395"/>
    <n v="431"/>
    <n v="87"/>
    <n v="2284.59"/>
    <n v="3475.65"/>
    <n v="0"/>
    <n v="0"/>
    <n v="0"/>
    <n v="0"/>
    <n v="0"/>
    <n v="0"/>
    <n v="0"/>
    <n v="0"/>
    <n v="0"/>
    <n v="0"/>
    <n v="37.497"/>
    <n v="0"/>
    <n v="0"/>
    <n v="0"/>
    <n v="0"/>
    <n v="0"/>
    <n v="87"/>
    <n v="3475.65"/>
    <n v="2284.59"/>
    <n v="0"/>
  </r>
  <r>
    <x v="9"/>
    <s v="810.GARB.ONLY BKT.10Ltr (B)"/>
    <s v="Housekeeping"/>
    <s v="Trading"/>
    <s v="Pcs."/>
    <m/>
    <n v="0"/>
    <n v="522"/>
    <n v="18.600000000000001"/>
    <n v="23815.119999999999"/>
    <n v="0"/>
    <n v="0"/>
    <n v="0"/>
    <n v="0"/>
    <n v="0"/>
    <n v="0"/>
    <n v="0"/>
    <n v="0"/>
    <n v="0"/>
    <n v="0"/>
    <n v="0"/>
    <n v="0"/>
    <n v="0"/>
    <n v="0"/>
    <n v="0"/>
    <n v="0"/>
    <n v="522"/>
    <n v="23815.119999999999"/>
    <n v="18.600000000000001"/>
    <n v="0"/>
  </r>
  <r>
    <x v="9"/>
    <s v="810.Garb.Only Bkt.10ltr (BL)"/>
    <s v="Housekeeping"/>
    <s v="Finished Good"/>
    <s v="Pcs."/>
    <n v="395"/>
    <n v="431"/>
    <n v="5"/>
    <n v="37.46"/>
    <n v="165.45"/>
    <n v="0"/>
    <n v="0"/>
    <n v="0"/>
    <n v="0"/>
    <n v="0"/>
    <n v="0"/>
    <n v="0"/>
    <n v="0"/>
    <n v="0"/>
    <n v="0"/>
    <n v="2.1549999999999998"/>
    <n v="0"/>
    <n v="0"/>
    <n v="30"/>
    <n v="30"/>
    <n v="0"/>
    <n v="5"/>
    <n v="165.45"/>
    <n v="67.460000000000008"/>
    <n v="0"/>
  </r>
  <r>
    <x v="9"/>
    <s v="810.Garb.Only Bkt.10Ltr (P)"/>
    <s v="Housekeeping"/>
    <s v="Trading"/>
    <s v="Pcs."/>
    <m/>
    <n v="0"/>
    <n v="375"/>
    <n v="28.62"/>
    <n v="18069.599999999999"/>
    <n v="0"/>
    <n v="0"/>
    <n v="0"/>
    <n v="0"/>
    <n v="0"/>
    <n v="0"/>
    <n v="0"/>
    <n v="0"/>
    <n v="0"/>
    <n v="0"/>
    <n v="0"/>
    <n v="0"/>
    <n v="0"/>
    <n v="0"/>
    <n v="0"/>
    <n v="0"/>
    <n v="375"/>
    <n v="18069.599999999999"/>
    <n v="28.62"/>
    <n v="0"/>
  </r>
  <r>
    <x v="9"/>
    <s v="811 Garb.Bkt Swing10 Ltr.(P)"/>
    <s v="Housekeeping"/>
    <s v="Finished Good"/>
    <s v="Pcs."/>
    <n v="550"/>
    <n v="599"/>
    <n v="-20"/>
    <n v="168.02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188.02"/>
    <n v="0"/>
  </r>
  <r>
    <x v="9"/>
    <s v="811.Garb.Bkt Swing10Ltr(D.B)"/>
    <s v="Housekeeping"/>
    <s v="Trading"/>
    <s v="Pcs."/>
    <m/>
    <n v="0"/>
    <n v="14"/>
    <n v="0.63"/>
    <n v="1885.38"/>
    <n v="0"/>
    <n v="0"/>
    <n v="0"/>
    <n v="0"/>
    <n v="0"/>
    <n v="0"/>
    <n v="0"/>
    <n v="0"/>
    <n v="0"/>
    <n v="0"/>
    <n v="0"/>
    <n v="0"/>
    <n v="0"/>
    <n v="0"/>
    <n v="0"/>
    <n v="0"/>
    <n v="14"/>
    <n v="1885.38"/>
    <n v="0.63"/>
    <n v="0"/>
  </r>
  <r>
    <x v="9"/>
    <s v="811.Garb.Bkt.Swing10 Ltr.(Red)"/>
    <s v="Housekeeping"/>
    <s v="Finished Good"/>
    <s v="Pcs."/>
    <n v="550"/>
    <n v="599"/>
    <n v="-20"/>
    <n v="168.02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188.02"/>
    <n v="0"/>
  </r>
  <r>
    <x v="9"/>
    <s v="811.Garb.Bkt.Swing10Ltr (D.G)"/>
    <s v="Housekeeping"/>
    <s v="Trading"/>
    <s v="Pcs."/>
    <m/>
    <n v="0"/>
    <n v="8"/>
    <n v="0.36"/>
    <n v="1077.3599999999999"/>
    <n v="0"/>
    <n v="0"/>
    <n v="0"/>
    <n v="0"/>
    <n v="0"/>
    <n v="0"/>
    <n v="0"/>
    <n v="0"/>
    <n v="0"/>
    <n v="0"/>
    <n v="0"/>
    <n v="0"/>
    <n v="0"/>
    <n v="0"/>
    <n v="0"/>
    <n v="0"/>
    <n v="8"/>
    <n v="1077.3599999999999"/>
    <n v="0.36"/>
    <n v="0"/>
  </r>
  <r>
    <x v="9"/>
    <s v="811.Garb.Bkt.Swing10Ltr.(Yellow)"/>
    <s v="Housekeeping"/>
    <s v="Finished Good"/>
    <s v="Pcs."/>
    <n v="550"/>
    <n v="599"/>
    <n v="-20"/>
    <n v="168.02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188.02"/>
    <n v="0"/>
  </r>
  <r>
    <x v="9"/>
    <s v="813  NO. GARBAGE BUCKET ONLY (O)"/>
    <s v="Housekeeping"/>
    <s v="Trading"/>
    <s v="Pcs."/>
    <m/>
    <n v="0"/>
    <n v="0"/>
    <n v="0"/>
    <n v="0"/>
    <n v="0"/>
    <n v="0"/>
    <n v="2100"/>
    <n v="123868.76"/>
    <n v="0"/>
    <n v="0"/>
    <n v="2100"/>
    <n v="354.39600000000007"/>
    <n v="2454.3960000000002"/>
    <n v="123865"/>
    <n v="0"/>
    <n v="0"/>
    <n v="0"/>
    <n v="0"/>
    <n v="0"/>
    <n v="0"/>
    <n v="0"/>
    <n v="0"/>
    <n v="0"/>
    <n v="0"/>
  </r>
  <r>
    <x v="9"/>
    <s v="813 GARBAGE BUCKET 13 LTR ONLY (YELLOW)"/>
    <s v="Housekeeping"/>
    <s v="Finished Good"/>
    <s v="Pcs."/>
    <n v="450"/>
    <n v="490"/>
    <n v="-2"/>
    <n v="38.56"/>
    <n v="-4356"/>
    <n v="0"/>
    <n v="0"/>
    <n v="0"/>
    <n v="0"/>
    <n v="0"/>
    <n v="0"/>
    <n v="0"/>
    <n v="0"/>
    <n v="0"/>
    <n v="0"/>
    <n v="-0.98"/>
    <n v="0"/>
    <n v="0"/>
    <n v="30"/>
    <n v="30"/>
    <n v="0"/>
    <n v="-2"/>
    <n v="-4356"/>
    <n v="68.56"/>
    <n v="0"/>
  </r>
  <r>
    <x v="9"/>
    <s v="813 GARBAGE BUCKET 13 LTR ONLY(RED)"/>
    <s v="Housekeeping"/>
    <s v="Finished Good"/>
    <s v="Pcs."/>
    <n v="450"/>
    <n v="490"/>
    <n v="158"/>
    <n v="38.22"/>
    <n v="18631.25"/>
    <n v="0"/>
    <n v="0"/>
    <n v="0"/>
    <n v="0"/>
    <n v="0"/>
    <n v="0"/>
    <n v="0"/>
    <n v="0"/>
    <n v="0"/>
    <n v="0"/>
    <n v="77.42"/>
    <n v="0"/>
    <n v="0"/>
    <n v="30"/>
    <n v="30"/>
    <n v="0"/>
    <n v="158"/>
    <n v="18631.25"/>
    <n v="68.22"/>
    <n v="0"/>
  </r>
  <r>
    <x v="9"/>
    <s v="813 GARBAGE BUCKET ONLY 13L (M.W.)"/>
    <s v="Housekeeping"/>
    <s v="Trading"/>
    <s v="Pcs."/>
    <m/>
    <n v="0"/>
    <n v="243"/>
    <n v="14.76"/>
    <n v="26730"/>
    <n v="0"/>
    <n v="0"/>
    <n v="0"/>
    <n v="0"/>
    <n v="0"/>
    <n v="0"/>
    <n v="0"/>
    <n v="0"/>
    <n v="0"/>
    <n v="0"/>
    <n v="0"/>
    <n v="0"/>
    <n v="0"/>
    <n v="0"/>
    <n v="0"/>
    <n v="0"/>
    <n v="243"/>
    <n v="26730"/>
    <n v="14.76"/>
    <n v="0"/>
  </r>
  <r>
    <x v="9"/>
    <s v="813 GARBAGE BUCKET ONLY 13LTR (d. blue)"/>
    <s v="Housekeeping"/>
    <s v="Finished Good"/>
    <s v="Pcs."/>
    <n v="450"/>
    <n v="490"/>
    <n v="14"/>
    <n v="28.18"/>
    <n v="-2541"/>
    <n v="0"/>
    <n v="0"/>
    <n v="0"/>
    <n v="0"/>
    <n v="0"/>
    <n v="0"/>
    <n v="0"/>
    <n v="0"/>
    <n v="0"/>
    <n v="0"/>
    <n v="6.86"/>
    <n v="0"/>
    <n v="0"/>
    <n v="20"/>
    <n v="20"/>
    <n v="0"/>
    <n v="14"/>
    <n v="-2541"/>
    <n v="48.18"/>
    <n v="0"/>
  </r>
  <r>
    <x v="9"/>
    <s v="813 NO. GARBAGE BUCKET 13L ONLY (M.B.)"/>
    <s v="Housekeeping"/>
    <s v="Trading"/>
    <s v="Pcs."/>
    <m/>
    <n v="0"/>
    <n v="403"/>
    <n v="10.7"/>
    <n v="28659.81"/>
    <n v="0"/>
    <n v="0"/>
    <n v="0"/>
    <n v="0"/>
    <n v="0"/>
    <n v="0"/>
    <n v="0"/>
    <n v="0"/>
    <n v="0"/>
    <n v="0"/>
    <n v="0"/>
    <n v="0"/>
    <n v="0"/>
    <n v="0"/>
    <n v="0"/>
    <n v="0"/>
    <n v="403"/>
    <n v="28659.81"/>
    <n v="10.7"/>
    <n v="0"/>
  </r>
  <r>
    <x v="9"/>
    <s v="813 NO. GARBAGE BUCKET ONLY (D.GREEN)"/>
    <s v="Housekeeping"/>
    <s v="Finished Good"/>
    <s v="Pcs."/>
    <n v="450"/>
    <n v="490"/>
    <n v="9"/>
    <n v="152.16999999999999"/>
    <n v="112.72"/>
    <n v="0"/>
    <n v="0"/>
    <n v="0"/>
    <n v="0"/>
    <n v="0"/>
    <n v="0"/>
    <n v="0"/>
    <n v="0"/>
    <n v="0"/>
    <n v="0"/>
    <n v="4.41"/>
    <n v="0"/>
    <n v="0"/>
    <n v="0"/>
    <n v="0"/>
    <n v="0"/>
    <n v="9"/>
    <n v="112.72"/>
    <n v="152.16999999999999"/>
    <n v="0"/>
  </r>
  <r>
    <x v="9"/>
    <s v="813 NO. GARBAGE BUCKET ONLY (P)"/>
    <s v="Housekeeping"/>
    <s v="Trading"/>
    <s v="Pcs."/>
    <m/>
    <n v="0"/>
    <n v="422"/>
    <n v="23.84"/>
    <n v="30225.31"/>
    <n v="0"/>
    <n v="0"/>
    <n v="0"/>
    <n v="0"/>
    <n v="0"/>
    <n v="0"/>
    <n v="0"/>
    <n v="0"/>
    <n v="0"/>
    <n v="0"/>
    <n v="0"/>
    <n v="0"/>
    <n v="0"/>
    <n v="0"/>
    <n v="0"/>
    <n v="0"/>
    <n v="422"/>
    <n v="30225.31"/>
    <n v="23.84"/>
    <n v="0"/>
  </r>
  <r>
    <x v="9"/>
    <s v="813 NO. GARBAGE BUCKET ONLY (S)"/>
    <s v="Housekeeping"/>
    <s v="Trading"/>
    <s v="Pcs."/>
    <m/>
    <n v="0"/>
    <n v="272"/>
    <n v="1.1299999999999999"/>
    <n v="14119.21"/>
    <n v="0"/>
    <n v="0"/>
    <n v="0"/>
    <n v="0"/>
    <n v="0"/>
    <n v="0"/>
    <n v="0"/>
    <n v="0"/>
    <n v="0"/>
    <n v="0"/>
    <n v="0"/>
    <n v="0"/>
    <n v="0"/>
    <n v="0"/>
    <n v="0"/>
    <n v="0"/>
    <n v="272"/>
    <n v="14119.21"/>
    <n v="1.1299999999999999"/>
    <n v="0"/>
  </r>
  <r>
    <x v="9"/>
    <s v="813NO. GARBAGE BUCKET ONLY (B)"/>
    <s v="Housekeeping"/>
    <s v="Finished Good"/>
    <s v="Pcs."/>
    <n v="450"/>
    <n v="490"/>
    <n v="1063"/>
    <n v="790.02"/>
    <n v="58604.93"/>
    <n v="0"/>
    <n v="0"/>
    <n v="0"/>
    <n v="0"/>
    <n v="0"/>
    <n v="0"/>
    <n v="0"/>
    <n v="0"/>
    <n v="0"/>
    <n v="0"/>
    <n v="520.87"/>
    <n v="0"/>
    <n v="0"/>
    <n v="0"/>
    <n v="0"/>
    <n v="0"/>
    <n v="1063"/>
    <n v="58604.93"/>
    <n v="790.02"/>
    <n v="0"/>
  </r>
  <r>
    <x v="9"/>
    <s v="813NO. GARBAGE BUCKET ONLY (BLAC)"/>
    <s v="Housekeeping"/>
    <s v="Finished Good"/>
    <s v="Pcs."/>
    <n v="450"/>
    <n v="490"/>
    <n v="154"/>
    <n v="36.700000000000003"/>
    <n v="18249"/>
    <n v="0"/>
    <n v="0"/>
    <n v="0"/>
    <n v="0"/>
    <n v="0"/>
    <n v="0"/>
    <n v="0"/>
    <n v="0"/>
    <n v="0"/>
    <n v="0"/>
    <n v="75.459999999999994"/>
    <n v="0"/>
    <n v="0"/>
    <n v="30"/>
    <n v="30"/>
    <n v="0"/>
    <n v="154"/>
    <n v="18249"/>
    <n v="66.7"/>
    <n v="0"/>
  </r>
  <r>
    <x v="9"/>
    <s v="814 Garb. Bkt Swing (Black)"/>
    <s v="Housekeeping"/>
    <s v="Trading"/>
    <s v="Pcs."/>
    <m/>
    <n v="0"/>
    <n v="-30"/>
    <n v="0"/>
    <n v="-4083.6"/>
    <n v="0"/>
    <n v="0"/>
    <n v="0"/>
    <n v="0"/>
    <n v="0"/>
    <n v="0"/>
    <n v="0"/>
    <n v="0"/>
    <n v="0"/>
    <n v="0"/>
    <n v="0"/>
    <n v="0"/>
    <n v="0"/>
    <n v="0"/>
    <n v="0"/>
    <n v="0"/>
    <n v="-30"/>
    <n v="-4083.6"/>
    <n v="0"/>
    <n v="0"/>
  </r>
  <r>
    <x v="9"/>
    <s v="814 Garb.bkt Swing (D.B)"/>
    <s v="Housekeeping"/>
    <s v="Finished Good"/>
    <s v="Pcs."/>
    <n v="605"/>
    <n v="659"/>
    <n v="-20"/>
    <n v="163.76"/>
    <n v="-2951.6"/>
    <n v="0"/>
    <n v="0"/>
    <n v="0"/>
    <n v="0"/>
    <n v="0"/>
    <n v="0"/>
    <n v="0"/>
    <n v="0"/>
    <n v="0"/>
    <n v="0"/>
    <n v="-13.18"/>
    <n v="0"/>
    <n v="0"/>
    <n v="20"/>
    <n v="20"/>
    <n v="0"/>
    <n v="-20"/>
    <n v="-2951.6"/>
    <n v="183.76"/>
    <n v="0"/>
  </r>
  <r>
    <x v="9"/>
    <s v="814 Garb.Bkt Swing 13 Ltr(G)"/>
    <s v="Housekeeping"/>
    <s v="Finished Good"/>
    <s v="Pcs."/>
    <n v="605"/>
    <n v="659"/>
    <n v="-25"/>
    <n v="163.53"/>
    <n v="-3280"/>
    <n v="0"/>
    <n v="0"/>
    <n v="0"/>
    <n v="0"/>
    <n v="0"/>
    <n v="0"/>
    <n v="0"/>
    <n v="0"/>
    <n v="0"/>
    <n v="0"/>
    <n v="-16.475000000000001"/>
    <n v="0"/>
    <n v="0"/>
    <n v="20"/>
    <n v="20"/>
    <n v="0"/>
    <n v="-25"/>
    <n v="-3280"/>
    <n v="183.53"/>
    <n v="0"/>
  </r>
  <r>
    <x v="9"/>
    <s v="814 Garb.Bkt Swing 13Ltr.(B)"/>
    <s v="Housekeeping"/>
    <s v="Trading"/>
    <s v="Pcs."/>
    <m/>
    <n v="0"/>
    <n v="-57"/>
    <n v="0"/>
    <n v="-8217.24"/>
    <n v="0"/>
    <n v="0"/>
    <n v="0"/>
    <n v="0"/>
    <n v="0"/>
    <n v="0"/>
    <n v="0"/>
    <n v="0"/>
    <n v="0"/>
    <n v="0"/>
    <n v="0"/>
    <n v="0"/>
    <n v="0"/>
    <n v="0"/>
    <n v="0"/>
    <n v="0"/>
    <n v="-57"/>
    <n v="-8217.24"/>
    <n v="0"/>
    <n v="0"/>
  </r>
  <r>
    <x v="9"/>
    <s v="814 Garb.Bkt Swing 13Ltr.(P)"/>
    <s v="Housekeeping"/>
    <s v="Finished Good"/>
    <s v="Pcs."/>
    <n v="605"/>
    <n v="659"/>
    <n v="-25"/>
    <n v="166.82"/>
    <n v="-3304.6"/>
    <n v="0"/>
    <n v="0"/>
    <n v="0"/>
    <n v="0"/>
    <n v="0"/>
    <n v="0"/>
    <n v="0"/>
    <n v="0"/>
    <n v="0"/>
    <n v="0"/>
    <n v="-16.475000000000001"/>
    <n v="0"/>
    <n v="0"/>
    <n v="20"/>
    <n v="20"/>
    <n v="0"/>
    <n v="-25"/>
    <n v="-3304.6"/>
    <n v="186.82"/>
    <n v="0"/>
  </r>
  <r>
    <x v="9"/>
    <s v="814 Garb.Bkt.Swing 13L(Red)"/>
    <s v="Housekeeping"/>
    <s v="Finished Good"/>
    <s v="Pcs."/>
    <n v="605"/>
    <n v="659"/>
    <n v="-35"/>
    <n v="163.53"/>
    <n v="-4641.2"/>
    <n v="0"/>
    <n v="0"/>
    <n v="0"/>
    <n v="0"/>
    <n v="0"/>
    <n v="0"/>
    <n v="0"/>
    <n v="0"/>
    <n v="0"/>
    <n v="0"/>
    <n v="-23.065000000000001"/>
    <n v="0"/>
    <n v="0"/>
    <n v="20"/>
    <n v="20"/>
    <n v="0"/>
    <n v="-35"/>
    <n v="-4641.2"/>
    <n v="183.53"/>
    <n v="0"/>
  </r>
  <r>
    <x v="9"/>
    <s v="814 Garb.Bkt.Swing 13L(Yellow)"/>
    <s v="Housekeeping"/>
    <s v="Finished Good"/>
    <s v="Pcs."/>
    <n v="605"/>
    <n v="659"/>
    <n v="-35"/>
    <n v="163.53"/>
    <n v="-4641.2"/>
    <n v="0"/>
    <n v="0"/>
    <n v="0"/>
    <n v="0"/>
    <n v="0"/>
    <n v="0"/>
    <n v="0"/>
    <n v="0"/>
    <n v="0"/>
    <n v="0"/>
    <n v="-23.065000000000001"/>
    <n v="0"/>
    <n v="0"/>
    <n v="20"/>
    <n v="20"/>
    <n v="0"/>
    <n v="-35"/>
    <n v="-4641.2"/>
    <n v="183.53"/>
    <n v="0"/>
  </r>
  <r>
    <x v="9"/>
    <s v="840 Krishna Bkt 40L (D.blue)"/>
    <s v="Housekeeping"/>
    <s v="Finished Good"/>
    <s v="Pcs."/>
    <n v="1100"/>
    <n v="1199"/>
    <n v="2"/>
    <n v="1.25"/>
    <n v="830.5"/>
    <n v="0"/>
    <n v="0"/>
    <n v="0"/>
    <n v="0"/>
    <n v="0"/>
    <n v="0"/>
    <n v="0"/>
    <n v="0"/>
    <n v="0"/>
    <n v="0"/>
    <n v="2.3980000000000001"/>
    <n v="0"/>
    <n v="0"/>
    <n v="0"/>
    <n v="0"/>
    <n v="0"/>
    <n v="2"/>
    <n v="830.5"/>
    <n v="1.25"/>
    <n v="0"/>
  </r>
  <r>
    <x v="9"/>
    <s v="840 Krishna Bkt 40L (pink)"/>
    <s v="Housekeeping"/>
    <s v="Finished Good"/>
    <s v="Pcs."/>
    <n v="1100"/>
    <n v="1199"/>
    <n v="39"/>
    <n v="257.93"/>
    <n v="9080.89"/>
    <n v="0"/>
    <n v="0"/>
    <n v="0"/>
    <n v="0"/>
    <n v="2"/>
    <n v="539.70000000000005"/>
    <n v="0"/>
    <n v="0"/>
    <n v="0"/>
    <n v="0"/>
    <n v="46.761000000000003"/>
    <n v="0"/>
    <n v="0"/>
    <n v="80"/>
    <n v="80"/>
    <n v="2.3980000000000001"/>
    <n v="37"/>
    <n v="8619.15"/>
    <n v="335.53199999999998"/>
    <n v="0"/>
  </r>
  <r>
    <x v="9"/>
    <s v="840 Krishna Bkt 40L(Blue)"/>
    <s v="Housekeeping"/>
    <s v="Finished Good"/>
    <s v="Pcs."/>
    <n v="1100"/>
    <n v="1199"/>
    <n v="-8"/>
    <n v="1443.88"/>
    <n v="-2499.12"/>
    <n v="0"/>
    <n v="0"/>
    <n v="0"/>
    <n v="0"/>
    <n v="0"/>
    <n v="0"/>
    <n v="0"/>
    <n v="0"/>
    <n v="0"/>
    <n v="0"/>
    <n v="-9.5920000000000005"/>
    <n v="0"/>
    <n v="0"/>
    <n v="220"/>
    <n v="220"/>
    <n v="0"/>
    <n v="-8"/>
    <n v="-2499.12"/>
    <n v="1663.88"/>
    <n v="0"/>
  </r>
  <r>
    <x v="9"/>
    <s v="840 Krishna Bkt 40L(D.green)"/>
    <s v="Housekeeping"/>
    <s v="Finished Good"/>
    <s v="Pcs."/>
    <n v="1100"/>
    <n v="1199"/>
    <n v="108"/>
    <n v="173.34"/>
    <n v="33635.519999999997"/>
    <n v="0"/>
    <n v="0"/>
    <n v="0"/>
    <n v="0"/>
    <n v="9"/>
    <n v="2428.65"/>
    <n v="0"/>
    <n v="0"/>
    <n v="0"/>
    <n v="0"/>
    <n v="129.49199999999999"/>
    <n v="0"/>
    <n v="0"/>
    <n v="50"/>
    <n v="50"/>
    <n v="10.791"/>
    <n v="99"/>
    <n v="30832.560000000001"/>
    <n v="212.54900000000001"/>
    <n v="0"/>
  </r>
  <r>
    <x v="9"/>
    <s v="840.Krishna Bkt. 40 L (BL)"/>
    <s v="Housekeeping"/>
    <s v="Finished Good"/>
    <s v="Pcs."/>
    <n v="1100"/>
    <n v="1199"/>
    <n v="119"/>
    <n v="79.209999999999994"/>
    <n v="37061.360000000001"/>
    <n v="0"/>
    <n v="0"/>
    <n v="0"/>
    <n v="0"/>
    <n v="10"/>
    <n v="3031.3"/>
    <n v="0"/>
    <n v="0"/>
    <n v="0"/>
    <n v="0"/>
    <n v="142.68100000000001"/>
    <n v="0"/>
    <n v="0"/>
    <n v="30"/>
    <n v="30"/>
    <n v="11.99"/>
    <n v="109"/>
    <n v="33946.959999999999"/>
    <n v="97.22"/>
    <n v="0"/>
  </r>
  <r>
    <x v="9"/>
    <s v="840.Krishna Bkt. 40L (Red)"/>
    <s v="Housekeeping"/>
    <s v="Finished Good"/>
    <s v="Pcs."/>
    <n v="1100"/>
    <n v="1199"/>
    <n v="-13"/>
    <n v="487.49"/>
    <n v="-3680.95"/>
    <n v="0"/>
    <n v="0"/>
    <n v="0"/>
    <n v="0"/>
    <n v="0"/>
    <n v="-140.1"/>
    <n v="0"/>
    <n v="0"/>
    <n v="0"/>
    <n v="0"/>
    <n v="-15.587"/>
    <n v="0"/>
    <n v="0"/>
    <n v="90"/>
    <n v="90"/>
    <n v="0"/>
    <n v="-13"/>
    <n v="-3680.95"/>
    <n v="577.49"/>
    <n v="0"/>
  </r>
  <r>
    <x v="9"/>
    <s v="840.Krishna Bkt. 40L (Y)"/>
    <s v="Housekeeping"/>
    <s v="Finished Good"/>
    <s v="Pcs."/>
    <n v="1100"/>
    <n v="1199"/>
    <n v="66"/>
    <n v="36.049999999999997"/>
    <n v="20555.04"/>
    <n v="0"/>
    <n v="0"/>
    <n v="0"/>
    <n v="0"/>
    <n v="9"/>
    <n v="2428.65"/>
    <n v="0"/>
    <n v="0"/>
    <n v="0"/>
    <n v="0"/>
    <n v="79.134"/>
    <n v="0"/>
    <n v="0"/>
    <n v="20"/>
    <n v="20"/>
    <n v="10.791"/>
    <n v="57"/>
    <n v="17752.080000000002"/>
    <n v="45.259"/>
    <n v="0"/>
  </r>
  <r>
    <x v="9"/>
    <s v="841 KRISHNA BKT LID (BLUE)"/>
    <s v="Housekeeping"/>
    <s v="Finished Good"/>
    <s v="Pcs."/>
    <n v="384"/>
    <n v="419"/>
    <n v="18"/>
    <n v="304.08999999999997"/>
    <n v="1881"/>
    <n v="0"/>
    <n v="0"/>
    <n v="0"/>
    <n v="0"/>
    <n v="0"/>
    <n v="0"/>
    <n v="0"/>
    <n v="0"/>
    <n v="0"/>
    <n v="0"/>
    <n v="7.5419999999999998"/>
    <n v="0"/>
    <n v="0"/>
    <n v="50"/>
    <n v="50"/>
    <n v="0"/>
    <n v="18"/>
    <n v="1881"/>
    <n v="354.09"/>
    <n v="0"/>
  </r>
  <r>
    <x v="9"/>
    <s v="841 KRISHNA BKT LID (D.BLUE)"/>
    <s v="Housekeeping"/>
    <s v="Trading"/>
    <s v="Pcs."/>
    <m/>
    <n v="0"/>
    <n v="135"/>
    <n v="6.1"/>
    <n v="0"/>
    <n v="0"/>
    <n v="0"/>
    <n v="0"/>
    <n v="0"/>
    <n v="0"/>
    <n v="0"/>
    <n v="0"/>
    <n v="0"/>
    <n v="0"/>
    <n v="0"/>
    <n v="0"/>
    <n v="0"/>
    <n v="0"/>
    <n v="0"/>
    <n v="0"/>
    <n v="0"/>
    <n v="135"/>
    <n v="0"/>
    <n v="6.1"/>
    <n v="0"/>
  </r>
  <r>
    <x v="9"/>
    <s v="841 KRISHNA BKT LID (D.GREEN)"/>
    <s v="Housekeeping"/>
    <s v="Finished Good"/>
    <s v="Pcs."/>
    <n v="384"/>
    <n v="419"/>
    <n v="265"/>
    <n v="6.36"/>
    <n v="27823.1"/>
    <n v="0"/>
    <n v="0"/>
    <n v="0"/>
    <n v="0"/>
    <n v="9"/>
    <n v="775.89"/>
    <n v="0"/>
    <n v="0"/>
    <n v="0"/>
    <n v="0"/>
    <n v="111.035"/>
    <n v="0"/>
    <n v="0"/>
    <n v="0"/>
    <n v="0"/>
    <n v="3.7709999999999999"/>
    <n v="256"/>
    <n v="27047.21"/>
    <n v="2.5890000000000004"/>
    <n v="0"/>
  </r>
  <r>
    <x v="9"/>
    <s v="841 KRISHNA BKT LID (PINK)"/>
    <s v="Housekeeping"/>
    <s v="Finished Good"/>
    <s v="Pcs."/>
    <n v="384"/>
    <n v="419"/>
    <n v="391"/>
    <n v="9.36"/>
    <n v="41191.29"/>
    <n v="0"/>
    <n v="0"/>
    <n v="0"/>
    <n v="0"/>
    <n v="2"/>
    <n v="172.42"/>
    <n v="0"/>
    <n v="0"/>
    <n v="0"/>
    <n v="0"/>
    <n v="163.82900000000001"/>
    <n v="0"/>
    <n v="0"/>
    <n v="10"/>
    <n v="10"/>
    <n v="0.83799999999999997"/>
    <n v="389"/>
    <n v="41018.870000000003"/>
    <n v="18.521999999999998"/>
    <n v="0"/>
  </r>
  <r>
    <x v="9"/>
    <s v="841.KRISHNA BKT. LID (BL)"/>
    <s v="Component"/>
    <s v="Finished Good"/>
    <s v="Pcs."/>
    <n v="384"/>
    <n v="419"/>
    <n v="181"/>
    <n v="2.93"/>
    <n v="18987.66"/>
    <n v="0"/>
    <n v="0"/>
    <n v="0"/>
    <n v="0"/>
    <n v="10"/>
    <n v="762.8"/>
    <n v="0"/>
    <n v="0"/>
    <n v="0"/>
    <n v="0"/>
    <n v="75.838999999999999"/>
    <n v="0"/>
    <n v="0"/>
    <n v="10"/>
    <n v="10"/>
    <n v="4.1900000000000004"/>
    <n v="171"/>
    <n v="18224.86"/>
    <n v="8.7399999999999984"/>
    <n v="0"/>
  </r>
  <r>
    <x v="9"/>
    <s v="841.KRISHNA BKT. LID (RED)"/>
    <s v="Housekeeping"/>
    <s v="Finished Good"/>
    <s v="Pcs."/>
    <n v="384"/>
    <n v="419"/>
    <n v="152"/>
    <n v="63.4"/>
    <n v="15957.16"/>
    <n v="0"/>
    <n v="0"/>
    <n v="0"/>
    <n v="0"/>
    <n v="0"/>
    <n v="-22.4"/>
    <n v="0"/>
    <n v="0"/>
    <n v="0"/>
    <n v="0"/>
    <n v="63.688000000000002"/>
    <n v="0"/>
    <n v="0"/>
    <n v="10"/>
    <n v="10"/>
    <n v="0"/>
    <n v="152"/>
    <n v="15957.16"/>
    <n v="73.400000000000006"/>
    <n v="0"/>
  </r>
  <r>
    <x v="9"/>
    <s v="841.KRISHNA BKT. LID (Y)"/>
    <s v="Housekeeping"/>
    <s v="Finished Good"/>
    <s v="Pcs."/>
    <n v="384"/>
    <n v="419"/>
    <n v="210"/>
    <n v="7.62"/>
    <n v="22036.45"/>
    <n v="0"/>
    <n v="0"/>
    <n v="0"/>
    <n v="0"/>
    <n v="9"/>
    <n v="775.89"/>
    <n v="0"/>
    <n v="0"/>
    <n v="0"/>
    <n v="0"/>
    <n v="87.99"/>
    <n v="0"/>
    <n v="0"/>
    <n v="0"/>
    <n v="0"/>
    <n v="3.7709999999999999"/>
    <n v="201"/>
    <n v="21260.560000000001"/>
    <n v="3.8490000000000002"/>
    <n v="0"/>
  </r>
  <r>
    <x v="9"/>
    <s v="842 Krishana Bkt Only Swing Lid (P)"/>
    <s v="Housekeeping"/>
    <s v="Finished Good"/>
    <s v="Pcs."/>
    <n v="620"/>
    <n v="676"/>
    <n v="10"/>
    <n v="64.14"/>
    <n v="1980"/>
    <n v="0"/>
    <n v="0"/>
    <n v="0"/>
    <n v="0"/>
    <n v="0"/>
    <n v="0"/>
    <n v="0"/>
    <n v="0"/>
    <n v="0"/>
    <n v="0"/>
    <n v="6.76"/>
    <n v="0"/>
    <n v="0"/>
    <n v="10"/>
    <n v="10"/>
    <n v="0"/>
    <n v="10"/>
    <n v="1980"/>
    <n v="74.14"/>
    <n v="0"/>
  </r>
  <r>
    <x v="9"/>
    <s v="842 Krishna Bkt Only Swing Lid (B)"/>
    <s v="Housekeeping"/>
    <s v="Finished Good"/>
    <s v="Pcs."/>
    <n v="620"/>
    <n v="676"/>
    <n v="-20"/>
    <n v="156.47999999999999"/>
    <n v="-2768.4"/>
    <n v="0"/>
    <n v="0"/>
    <n v="0"/>
    <n v="0"/>
    <n v="0"/>
    <n v="0"/>
    <n v="0"/>
    <n v="0"/>
    <n v="0"/>
    <n v="0"/>
    <n v="-13.52"/>
    <n v="0"/>
    <n v="0"/>
    <n v="20"/>
    <n v="20"/>
    <n v="0"/>
    <n v="-20"/>
    <n v="-2768.4"/>
    <n v="176.48"/>
    <n v="0"/>
  </r>
  <r>
    <x v="9"/>
    <s v="842 Krishna Bkt Only Swing Lid (D.G)"/>
    <s v="Housekeeping"/>
    <s v="Finished Good"/>
    <s v="Pcs."/>
    <n v="620"/>
    <n v="676"/>
    <n v="188"/>
    <n v="27.77"/>
    <n v="37366.28"/>
    <n v="0"/>
    <n v="0"/>
    <n v="0"/>
    <n v="0"/>
    <n v="0"/>
    <n v="0"/>
    <n v="0"/>
    <n v="0"/>
    <n v="0"/>
    <n v="0"/>
    <n v="127.08799999999999"/>
    <n v="0"/>
    <n v="0"/>
    <n v="10"/>
    <n v="10"/>
    <n v="0"/>
    <n v="188"/>
    <n v="37366.28"/>
    <n v="37.769999999999996"/>
    <n v="0"/>
  </r>
  <r>
    <x v="9"/>
    <s v="842 Krishna Bkt. Only Swing Lid (Y)"/>
    <s v="Housekeeping"/>
    <s v="Trading"/>
    <s v="Pcs."/>
    <m/>
    <n v="0"/>
    <n v="23"/>
    <n v="1.04"/>
    <n v="2470.66"/>
    <n v="0"/>
    <n v="0"/>
    <n v="0"/>
    <n v="0"/>
    <n v="0"/>
    <n v="0"/>
    <n v="0"/>
    <n v="0"/>
    <n v="0"/>
    <n v="0"/>
    <n v="0"/>
    <n v="0"/>
    <n v="0"/>
    <n v="0"/>
    <n v="0"/>
    <n v="0"/>
    <n v="23"/>
    <n v="2470.66"/>
    <n v="1.04"/>
    <n v="0"/>
  </r>
  <r>
    <x v="9"/>
    <s v="842. Krishna Bkt. Only Swing Lid (R)"/>
    <s v="Housekeeping"/>
    <s v="Finished Good"/>
    <s v="Pcs."/>
    <n v="620"/>
    <n v="676"/>
    <n v="51"/>
    <n v="129.69"/>
    <n v="5366.22"/>
    <n v="0"/>
    <n v="0"/>
    <n v="0"/>
    <n v="0"/>
    <n v="0"/>
    <n v="0"/>
    <n v="0"/>
    <n v="0"/>
    <n v="0"/>
    <n v="0"/>
    <n v="34.475999999999999"/>
    <n v="0"/>
    <n v="0"/>
    <n v="20"/>
    <n v="20"/>
    <n v="0"/>
    <n v="51"/>
    <n v="5366.22"/>
    <n v="149.69"/>
    <n v="0"/>
  </r>
  <r>
    <x v="9"/>
    <s v="842.Krishana Bkt Only Swing Lid (D.B)"/>
    <s v="Housekeeping"/>
    <s v="Trading"/>
    <s v="Pcs."/>
    <m/>
    <n v="0"/>
    <n v="42"/>
    <n v="1.9"/>
    <n v="8316"/>
    <n v="0"/>
    <n v="0"/>
    <n v="0"/>
    <n v="0"/>
    <n v="0"/>
    <n v="0"/>
    <n v="0"/>
    <n v="0"/>
    <n v="0"/>
    <n v="0"/>
    <n v="0"/>
    <n v="0"/>
    <n v="0"/>
    <n v="0"/>
    <n v="0"/>
    <n v="0"/>
    <n v="42"/>
    <n v="8316"/>
    <n v="1.9"/>
    <n v="0"/>
  </r>
  <r>
    <x v="9"/>
    <s v="901 Garb.Bkt W.Handle 10L(B)"/>
    <s v="Housekeeping"/>
    <s v="Finished Good"/>
    <s v="Pcs."/>
    <m/>
    <m/>
    <m/>
    <n v="49.97"/>
    <m/>
    <m/>
    <m/>
    <m/>
    <m/>
    <m/>
    <m/>
    <m/>
    <m/>
    <n v="0"/>
    <m/>
    <n v="0"/>
    <n v="0"/>
    <n v="0"/>
    <n v="0"/>
    <n v="0"/>
    <n v="0"/>
    <m/>
    <m/>
    <n v="49.97"/>
    <n v="0"/>
  </r>
  <r>
    <x v="9"/>
    <s v="901 Garb.Bkt W.Handle 10L(R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9"/>
    <s v="901.Garb.Bkt.W.Handle10L(D.B)"/>
    <s v="Housekeeping"/>
    <s v="Trading"/>
    <s v="Pcs."/>
    <m/>
    <m/>
    <m/>
    <n v="225.48"/>
    <m/>
    <m/>
    <m/>
    <m/>
    <m/>
    <m/>
    <m/>
    <m/>
    <m/>
    <n v="0"/>
    <m/>
    <n v="0"/>
    <n v="0"/>
    <n v="0"/>
    <n v="0"/>
    <n v="0"/>
    <n v="0"/>
    <m/>
    <m/>
    <n v="225.48"/>
    <n v="0"/>
  </r>
  <r>
    <x v="9"/>
    <s v="902. Garbage Bkt. With Handle 13 L (Gr)"/>
    <s v="Rajeshwari"/>
    <s v="Finished Good"/>
    <s v="Pcs."/>
    <n v="653"/>
    <n v="712"/>
    <n v="0"/>
    <n v="15.7"/>
    <n v="0"/>
    <n v="0"/>
    <n v="0"/>
    <n v="2100"/>
    <n v="198290"/>
    <n v="2100"/>
    <n v="213570"/>
    <n v="0"/>
    <n v="0"/>
    <n v="0"/>
    <n v="0"/>
    <n v="0"/>
    <n v="1371.3"/>
    <n v="230.22755700000002"/>
    <n v="0"/>
    <n v="1601.5275569999999"/>
    <n v="1495.2"/>
    <n v="0"/>
    <n v="0"/>
    <n v="122.02755699999989"/>
    <n v="0"/>
  </r>
  <r>
    <x v="9"/>
    <s v="904 Modern Bathroom Wiper With Upvc Pipe"/>
    <s v="Housekeeping"/>
    <s v="Finished Good"/>
    <s v="Pcs."/>
    <n v="100"/>
    <n v="109"/>
    <n v="155"/>
    <n v="36.82"/>
    <n v="2843.9"/>
    <n v="0"/>
    <n v="0"/>
    <n v="0"/>
    <n v="0"/>
    <n v="48"/>
    <n v="2836"/>
    <n v="0"/>
    <n v="0"/>
    <n v="0"/>
    <n v="0"/>
    <n v="16.895"/>
    <n v="0"/>
    <n v="0"/>
    <n v="0"/>
    <n v="0"/>
    <n v="5.2320000000000002"/>
    <n v="107"/>
    <n v="2723.9"/>
    <n v="31.588000000000001"/>
    <n v="0"/>
  </r>
  <r>
    <x v="9"/>
    <s v="905 SUPER DRY BATHROOM WIPER"/>
    <s v="Housekeeping"/>
    <s v="Finished Good"/>
    <s v="Pcs."/>
    <n v="90"/>
    <n v="98"/>
    <n v="34"/>
    <n v="9.2200000000000006"/>
    <n v="903.14"/>
    <n v="0"/>
    <n v="0"/>
    <n v="0"/>
    <n v="0"/>
    <n v="0"/>
    <n v="-54.24"/>
    <n v="0"/>
    <n v="0"/>
    <n v="0"/>
    <n v="0"/>
    <n v="3.3319999999999999"/>
    <n v="0"/>
    <n v="0"/>
    <n v="0"/>
    <n v="0"/>
    <n v="0"/>
    <n v="34"/>
    <n v="775.58"/>
    <n v="9.2200000000000006"/>
    <n v="0"/>
  </r>
  <r>
    <x v="9"/>
    <s v="906 Modern Floor Wiper With Upvc Pipe"/>
    <s v="Housekeeping"/>
    <s v="Finished Good"/>
    <s v="Pcs."/>
    <n v="70"/>
    <n v="76"/>
    <n v="240"/>
    <n v="70.099999999999994"/>
    <n v="600"/>
    <n v="0"/>
    <n v="0"/>
    <n v="0"/>
    <n v="0"/>
    <n v="192"/>
    <n v="16659.599999999999"/>
    <n v="0"/>
    <n v="0"/>
    <n v="0"/>
    <n v="0"/>
    <n v="18.239999999999998"/>
    <n v="0"/>
    <n v="0"/>
    <n v="0"/>
    <n v="0"/>
    <n v="14.592000000000001"/>
    <n v="48"/>
    <n v="120"/>
    <n v="55.507999999999996"/>
    <n v="0"/>
  </r>
  <r>
    <x v="9"/>
    <s v="907 MODERN PLUS FLOOR WIPER"/>
    <s v="Housekeeping"/>
    <s v="Finished Good"/>
    <s v="Pcs."/>
    <n v="140"/>
    <n v="153"/>
    <n v="-1"/>
    <n v="47.04"/>
    <n v="-908.11"/>
    <n v="0"/>
    <n v="0"/>
    <n v="0"/>
    <n v="0"/>
    <n v="0"/>
    <n v="-65.16"/>
    <n v="0"/>
    <n v="0"/>
    <n v="0"/>
    <n v="0"/>
    <n v="-0.153"/>
    <n v="0"/>
    <n v="0"/>
    <n v="0"/>
    <n v="0"/>
    <n v="0"/>
    <n v="-1"/>
    <n v="-1093.3900000000001"/>
    <n v="47.04"/>
    <n v="0"/>
  </r>
  <r>
    <x v="9"/>
    <s v="908 SUPER DRY FLOOR WIPER"/>
    <s v="Housekeeping"/>
    <s v="Finished Good"/>
    <s v="Pcs."/>
    <n v="150"/>
    <n v="163"/>
    <n v="23"/>
    <n v="30.11"/>
    <n v="-742.91"/>
    <n v="0"/>
    <n v="0"/>
    <n v="0"/>
    <n v="0"/>
    <n v="0"/>
    <n v="0"/>
    <n v="0"/>
    <n v="0"/>
    <n v="0"/>
    <n v="0"/>
    <n v="3.7490000000000001"/>
    <n v="0"/>
    <n v="0"/>
    <n v="0"/>
    <n v="0"/>
    <n v="0"/>
    <n v="23"/>
    <n v="-742.91"/>
    <n v="30.11"/>
    <n v="0"/>
  </r>
  <r>
    <x v="9"/>
    <s v="909. LITTLE CHAMP"/>
    <s v="Housekeeping"/>
    <s v="Finished Good"/>
    <s v="Pcs."/>
    <n v="135"/>
    <n v="147"/>
    <n v="3320"/>
    <n v="1213.48"/>
    <n v="28999.16"/>
    <n v="0"/>
    <n v="0"/>
    <n v="0"/>
    <n v="0"/>
    <n v="240"/>
    <n v="4499.5200000000004"/>
    <n v="0"/>
    <n v="0"/>
    <n v="0"/>
    <n v="0"/>
    <n v="488.04"/>
    <n v="0"/>
    <n v="0"/>
    <n v="0"/>
    <n v="0"/>
    <n v="35.28"/>
    <n v="3080"/>
    <n v="27052.76"/>
    <n v="1178.2"/>
    <n v="0"/>
  </r>
  <r>
    <x v="9"/>
    <s v="910.Little Star BathroomWiper"/>
    <s v="Housekeeping"/>
    <s v="Trading"/>
    <s v="Pcs."/>
    <m/>
    <n v="0"/>
    <n v="240"/>
    <n v="10.84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0"/>
    <n v="10.84"/>
    <n v="0"/>
  </r>
  <r>
    <x v="9"/>
    <s v="911 PVC PLUNGER"/>
    <s v="Housekeeping"/>
    <s v="Trading"/>
    <s v="Pcs."/>
    <n v="0"/>
    <n v="0"/>
    <n v="243"/>
    <n v="43.75"/>
    <n v="4762.26"/>
    <n v="0"/>
    <n v="0"/>
    <n v="0"/>
    <n v="0"/>
    <n v="1"/>
    <n v="33"/>
    <n v="0"/>
    <n v="0"/>
    <n v="0"/>
    <n v="0"/>
    <n v="0"/>
    <n v="0"/>
    <n v="0"/>
    <n v="0"/>
    <n v="0"/>
    <n v="0"/>
    <n v="242"/>
    <n v="4729.26"/>
    <n v="43.75"/>
    <n v="0"/>
  </r>
  <r>
    <x v="9"/>
    <s v="912 Modern Plus BathroomWiper"/>
    <s v="Housekeeping"/>
    <s v="Finished Good"/>
    <s v="Pcs."/>
    <n v="80"/>
    <n v="87"/>
    <n v="-253"/>
    <n v="37.89"/>
    <n v="-16253.71"/>
    <n v="0"/>
    <n v="0"/>
    <n v="0"/>
    <n v="0"/>
    <n v="120"/>
    <n v="8115"/>
    <n v="0"/>
    <n v="0"/>
    <n v="0"/>
    <n v="0"/>
    <n v="-22.010999999999999"/>
    <n v="0"/>
    <n v="0"/>
    <n v="30"/>
    <n v="30"/>
    <n v="10.44"/>
    <n v="-373"/>
    <n v="-24397.68"/>
    <n v="57.45"/>
    <n v="0"/>
  </r>
  <r>
    <x v="9"/>
    <s v="912/915 THREAD WIPER BODY(BLACK)"/>
    <s v="Rajeshwari"/>
    <s v="Trading"/>
    <s v="Pcs."/>
    <m/>
    <n v="0"/>
    <n v="1440"/>
    <n v="0"/>
    <n v="4043.57"/>
    <n v="0"/>
    <n v="0"/>
    <n v="5520"/>
    <n v="17586.580000000002"/>
    <n v="0"/>
    <n v="0"/>
    <n v="0"/>
    <n v="0"/>
    <n v="0"/>
    <n v="0"/>
    <n v="0"/>
    <n v="0"/>
    <n v="0"/>
    <n v="0"/>
    <n v="0"/>
    <n v="0"/>
    <n v="6960"/>
    <n v="21630.15"/>
    <n v="0"/>
    <n v="0"/>
  </r>
  <r>
    <x v="9"/>
    <s v="915 Sparkle Floor Wiper"/>
    <s v="Housekeeping"/>
    <s v="Finished Good"/>
    <s v="Pcs."/>
    <n v="100"/>
    <n v="109"/>
    <n v="-97"/>
    <n v="207.45"/>
    <n v="-8506.26"/>
    <n v="0"/>
    <n v="0"/>
    <n v="0"/>
    <n v="0"/>
    <n v="48"/>
    <n v="4117.4399999999996"/>
    <n v="0"/>
    <n v="0"/>
    <n v="0"/>
    <n v="0"/>
    <n v="-10.573"/>
    <n v="0"/>
    <n v="0"/>
    <n v="40"/>
    <n v="40"/>
    <n v="5.2320000000000002"/>
    <n v="-145"/>
    <n v="-12674.62"/>
    <n v="242.21799999999999"/>
    <n v="0"/>
  </r>
  <r>
    <x v="9"/>
    <s v="917 POWER PLUNGER"/>
    <s v="Housekeeping"/>
    <s v="Finished Good"/>
    <s v="Pcs."/>
    <n v="75"/>
    <n v="82"/>
    <n v="0"/>
    <n v="0"/>
    <n v="0"/>
    <n v="0"/>
    <n v="0"/>
    <n v="1230"/>
    <n v="25483.200000000001"/>
    <n v="1095"/>
    <n v="51084.08"/>
    <n v="0"/>
    <n v="0"/>
    <n v="0"/>
    <n v="0"/>
    <n v="0"/>
    <n v="92.25"/>
    <n v="15.487852500000001"/>
    <n v="0"/>
    <n v="107.7378525"/>
    <n v="89.79"/>
    <n v="135"/>
    <n v="3728.97"/>
    <n v="17.947852499999996"/>
    <n v="0"/>
  </r>
  <r>
    <x v="9"/>
    <s v="921. Splash Broom 21&quot; (Mix.)"/>
    <s v="Housekeeping"/>
    <s v="Trading"/>
    <s v="Pcs."/>
    <n v="0"/>
    <n v="0"/>
    <n v="3650"/>
    <n v="0"/>
    <n v="125925"/>
    <n v="0"/>
    <n v="0"/>
    <n v="0"/>
    <n v="0"/>
    <n v="475"/>
    <n v="26321"/>
    <n v="0"/>
    <n v="0"/>
    <n v="0"/>
    <n v="0"/>
    <n v="0"/>
    <n v="0"/>
    <n v="0"/>
    <n v="0"/>
    <n v="0"/>
    <n v="0"/>
    <n v="3175"/>
    <n v="109537.5"/>
    <n v="0"/>
    <n v="0"/>
  </r>
  <r>
    <x v="9"/>
    <s v="942.Mahalakshmi Grass Broom"/>
    <s v="Housekeeping"/>
    <s v="Trading"/>
    <s v="Pcs."/>
    <n v="0"/>
    <n v="0"/>
    <n v="452"/>
    <n v="60.95"/>
    <n v="36158.36"/>
    <n v="1815"/>
    <n v="145200"/>
    <n v="0"/>
    <n v="0"/>
    <n v="1215"/>
    <n v="118372.5"/>
    <n v="0"/>
    <n v="0"/>
    <n v="0"/>
    <n v="0"/>
    <n v="0"/>
    <n v="0"/>
    <n v="0"/>
    <n v="0"/>
    <n v="0"/>
    <n v="0"/>
    <n v="1052"/>
    <n v="84159.56"/>
    <n v="60.95"/>
    <n v="0"/>
  </r>
  <r>
    <x v="9"/>
    <s v="APOLLO WIPER ONLY BLADE"/>
    <s v="NEAT &amp; CLEAN"/>
    <s v="Trading"/>
    <s v="Pcs."/>
    <m/>
    <n v="0"/>
    <n v="-2424"/>
    <n v="0"/>
    <n v="-36456.959999999999"/>
    <n v="0"/>
    <n v="0"/>
    <n v="0"/>
    <n v="0"/>
    <n v="0"/>
    <n v="0"/>
    <n v="0"/>
    <n v="0"/>
    <n v="0"/>
    <n v="0"/>
    <n v="0"/>
    <n v="0"/>
    <n v="0"/>
    <n v="0"/>
    <n v="0"/>
    <n v="0"/>
    <n v="-2424"/>
    <n v="-36456.959999999999"/>
    <n v="0"/>
    <n v="0"/>
  </r>
  <r>
    <x v="9"/>
    <s v="BATH ROOM WIPER BLADE"/>
    <s v="Housekeeping"/>
    <s v="Trading"/>
    <s v="Pcs."/>
    <m/>
    <n v="0"/>
    <n v="4097"/>
    <n v="80.19"/>
    <n v="34127.32"/>
    <n v="0"/>
    <n v="0"/>
    <n v="0"/>
    <n v="0"/>
    <n v="0"/>
    <n v="0"/>
    <n v="0"/>
    <n v="0"/>
    <n v="0"/>
    <n v="0"/>
    <n v="0"/>
    <n v="0"/>
    <n v="0"/>
    <n v="0"/>
    <n v="0"/>
    <n v="0"/>
    <n v="4097"/>
    <n v="34127.32"/>
    <n v="80.19"/>
    <n v="0"/>
  </r>
  <r>
    <x v="9"/>
    <s v="Bathroom Wiper Only Body ( Blue)"/>
    <s v="Component"/>
    <s v="Trading"/>
    <s v="Pcs."/>
    <m/>
    <n v="0"/>
    <n v="222"/>
    <n v="0"/>
    <n v="1630.4"/>
    <n v="0"/>
    <n v="0"/>
    <n v="0"/>
    <n v="0"/>
    <n v="0"/>
    <n v="0"/>
    <n v="0"/>
    <n v="0"/>
    <n v="0"/>
    <n v="0"/>
    <n v="0"/>
    <n v="0"/>
    <n v="0"/>
    <n v="0"/>
    <n v="0"/>
    <n v="0"/>
    <n v="222"/>
    <n v="1630.4"/>
    <n v="0"/>
    <n v="0"/>
  </r>
  <r>
    <x v="9"/>
    <s v="Bathroom Wiper Only Body (silver)"/>
    <s v="Component"/>
    <s v="Trading"/>
    <s v="Pcs."/>
    <m/>
    <n v="0"/>
    <n v="322"/>
    <n v="0"/>
    <n v="2344.65"/>
    <n v="0"/>
    <n v="0"/>
    <n v="0"/>
    <n v="0"/>
    <n v="0"/>
    <n v="0"/>
    <n v="0"/>
    <n v="0"/>
    <n v="0"/>
    <n v="0"/>
    <n v="0"/>
    <n v="0"/>
    <n v="0"/>
    <n v="0"/>
    <n v="0"/>
    <n v="0"/>
    <n v="322"/>
    <n v="2344.65"/>
    <n v="0"/>
    <n v="0"/>
  </r>
  <r>
    <x v="9"/>
    <s v="Bathroom Wiper Only Body(M.B)"/>
    <s v="Component"/>
    <s v="Trading"/>
    <s v="Pcs."/>
    <m/>
    <n v="0"/>
    <n v="257"/>
    <n v="0"/>
    <n v="1860.21"/>
    <n v="0"/>
    <n v="0"/>
    <n v="0"/>
    <n v="0"/>
    <n v="0"/>
    <n v="0"/>
    <n v="0"/>
    <n v="0"/>
    <n v="0"/>
    <n v="0"/>
    <n v="0"/>
    <n v="0"/>
    <n v="0"/>
    <n v="0"/>
    <n v="0"/>
    <n v="0"/>
    <n v="257"/>
    <n v="1860.21"/>
    <n v="0"/>
    <n v="0"/>
  </r>
  <r>
    <x v="9"/>
    <s v="Bathroom Wiper Only Body(pink)"/>
    <s v="Component"/>
    <s v="Trading"/>
    <s v="Pcs."/>
    <m/>
    <n v="0"/>
    <n v="681"/>
    <n v="0"/>
    <n v="4960.4399999999996"/>
    <n v="0"/>
    <n v="0"/>
    <n v="0"/>
    <n v="0"/>
    <n v="0"/>
    <n v="0"/>
    <n v="0"/>
    <n v="0"/>
    <n v="0"/>
    <n v="0"/>
    <n v="0"/>
    <n v="0"/>
    <n v="0"/>
    <n v="0"/>
    <n v="0"/>
    <n v="0"/>
    <n v="681"/>
    <n v="4960.4399999999996"/>
    <n v="0"/>
    <n v="0"/>
  </r>
  <r>
    <x v="9"/>
    <s v="BFLY-016 MULTIPURPOSE NO.16(B)"/>
    <s v="Ghamela"/>
    <s v="Finished Good"/>
    <s v="Pcs."/>
    <n v="465"/>
    <n v="507"/>
    <n v="1068"/>
    <n v="674.89"/>
    <n v="59204.02"/>
    <n v="0"/>
    <n v="0"/>
    <n v="1903"/>
    <n v="104327.29"/>
    <n v="1304"/>
    <n v="92581.68"/>
    <n v="350"/>
    <n v="59.066000000000003"/>
    <n v="409.06600000000003"/>
    <n v="20223"/>
    <n v="541.476"/>
    <n v="884.89499999999998"/>
    <n v="148.56502155000001"/>
    <n v="0"/>
    <n v="1033.46002155"/>
    <n v="661.12800000000004"/>
    <n v="1317"/>
    <n v="72479.070000000007"/>
    <n v="1047.2220215499997"/>
    <n v="0"/>
  </r>
  <r>
    <x v="9"/>
    <s v="BFLY-016 MULTIPURPOSE NO.16(O)"/>
    <s v="Ghamela"/>
    <s v="Finished Good"/>
    <s v="Pcs."/>
    <n v="465"/>
    <n v="507"/>
    <n v="826"/>
    <n v="556.39"/>
    <n v="45689.34"/>
    <n v="0"/>
    <n v="0"/>
    <n v="1522"/>
    <n v="82174.13"/>
    <n v="504"/>
    <n v="34290"/>
    <n v="400"/>
    <n v="67.504000000000005"/>
    <n v="467.50400000000002"/>
    <n v="22904"/>
    <n v="418.78199999999998"/>
    <n v="707.73"/>
    <n v="118.82078970000001"/>
    <n v="0"/>
    <n v="826.5507897"/>
    <n v="255.52799999999999"/>
    <n v="1444"/>
    <n v="77939.31"/>
    <n v="1127.4127897000001"/>
    <n v="0"/>
  </r>
  <r>
    <x v="9"/>
    <s v="BFLY-016 MULTIPURPOSE NO.16(P)"/>
    <s v="Ghamela"/>
    <s v="Finished Good"/>
    <s v="Pcs."/>
    <n v="465"/>
    <n v="507"/>
    <n v="565"/>
    <n v="350.94"/>
    <n v="30820.15"/>
    <n v="0"/>
    <n v="0"/>
    <n v="968"/>
    <n v="52891.96"/>
    <n v="360"/>
    <n v="25513.200000000001"/>
    <n v="0"/>
    <n v="0"/>
    <n v="0"/>
    <n v="0"/>
    <n v="286.45499999999998"/>
    <n v="450.12"/>
    <n v="75.570646800000006"/>
    <n v="0"/>
    <n v="525.69064679999997"/>
    <n v="182.52"/>
    <n v="1173"/>
    <n v="64211.91"/>
    <n v="694.11064680000004"/>
    <n v="0"/>
  </r>
  <r>
    <x v="9"/>
    <s v="BFLY-017 ALLPURPOSE NO.17(B)"/>
    <s v="Ghamela"/>
    <s v="Finished Good"/>
    <s v="Pcs."/>
    <n v="415"/>
    <n v="452"/>
    <n v="816"/>
    <n v="1323.57"/>
    <n v="40341.269999999997"/>
    <n v="0"/>
    <n v="0"/>
    <n v="0"/>
    <n v="0"/>
    <n v="450"/>
    <n v="28687.5"/>
    <n v="0"/>
    <n v="0"/>
    <n v="0"/>
    <n v="0"/>
    <n v="368.83199999999999"/>
    <n v="0"/>
    <n v="0"/>
    <n v="0"/>
    <n v="0"/>
    <n v="203.4"/>
    <n v="366"/>
    <n v="18578.61"/>
    <n v="1120.1699999999998"/>
    <n v="0"/>
  </r>
  <r>
    <x v="9"/>
    <s v="BFLY-017 ALLPURPOSE NO.17(O)"/>
    <s v="Ghamela"/>
    <s v="Finished Good"/>
    <s v="Pcs."/>
    <n v="415"/>
    <n v="452"/>
    <n v="1180"/>
    <n v="574.29999999999995"/>
    <n v="52258.83"/>
    <n v="0"/>
    <n v="0"/>
    <n v="0"/>
    <n v="0"/>
    <n v="76"/>
    <n v="4845"/>
    <n v="0"/>
    <n v="0"/>
    <n v="0"/>
    <n v="0"/>
    <n v="533.36"/>
    <n v="0"/>
    <n v="0"/>
    <n v="0"/>
    <n v="0"/>
    <n v="34.351999999999997"/>
    <n v="1104"/>
    <n v="49080.04"/>
    <n v="539.94799999999998"/>
    <n v="0"/>
  </r>
  <r>
    <x v="9"/>
    <s v="BFLY-017 ALLPURPOSE NO.17(P)"/>
    <s v="Ghamela"/>
    <s v="Finished Good"/>
    <s v="Pcs."/>
    <n v="415"/>
    <n v="452"/>
    <n v="916"/>
    <n v="457.75"/>
    <n v="45580.93"/>
    <n v="0"/>
    <n v="0"/>
    <n v="0"/>
    <n v="0"/>
    <n v="0"/>
    <n v="0"/>
    <n v="0"/>
    <n v="0"/>
    <n v="0"/>
    <n v="0"/>
    <n v="414.03199999999998"/>
    <n v="0"/>
    <n v="0"/>
    <n v="0"/>
    <n v="0"/>
    <n v="0"/>
    <n v="916"/>
    <n v="45580.93"/>
    <n v="457.75"/>
    <n v="0"/>
  </r>
  <r>
    <x v="9"/>
    <s v="BOPP TAPE BRN 48MM X 55 MTR(PM)"/>
    <s v="Packing Material"/>
    <s v="Trading"/>
    <s v="Pcs."/>
    <m/>
    <n v="0"/>
    <n v="24"/>
    <n v="1.08"/>
    <n v="3050.64"/>
    <n v="0"/>
    <n v="0"/>
    <n v="0"/>
    <n v="0"/>
    <n v="0"/>
    <n v="0"/>
    <n v="0"/>
    <n v="0"/>
    <n v="0"/>
    <n v="0"/>
    <n v="0"/>
    <n v="0"/>
    <n v="0"/>
    <n v="0"/>
    <n v="0"/>
    <n v="0"/>
    <n v="24"/>
    <n v="3050.64"/>
    <n v="1.08"/>
    <n v="0"/>
  </r>
  <r>
    <x v="9"/>
    <s v="Brown Cellotape(48MM X 55 MTR(PM)"/>
    <s v="Packing Material"/>
    <s v="Trading"/>
    <s v="Pcs."/>
    <m/>
    <n v="0"/>
    <n v="24"/>
    <n v="1.08"/>
    <n v="3050.64"/>
    <n v="0"/>
    <n v="0"/>
    <n v="0"/>
    <n v="0"/>
    <n v="0"/>
    <n v="0"/>
    <n v="0"/>
    <n v="0"/>
    <n v="0"/>
    <n v="0"/>
    <n v="0"/>
    <n v="0"/>
    <n v="0"/>
    <n v="0"/>
    <n v="0"/>
    <n v="0"/>
    <n v="24"/>
    <n v="3050.64"/>
    <n v="1.08"/>
    <n v="0"/>
  </r>
  <r>
    <x v="9"/>
    <s v="BULLDOZER FLOOR WIPER ONLY BLADE"/>
    <s v="NEAT &amp; CLEAN"/>
    <s v="Finished Good"/>
    <s v="Pcs."/>
    <m/>
    <m/>
    <m/>
    <n v="12.01"/>
    <m/>
    <m/>
    <m/>
    <m/>
    <m/>
    <m/>
    <m/>
    <m/>
    <m/>
    <n v="0"/>
    <m/>
    <n v="0"/>
    <n v="0"/>
    <n v="0"/>
    <n v="0"/>
    <n v="0"/>
    <n v="0"/>
    <m/>
    <m/>
    <n v="12.01"/>
    <n v="0"/>
  </r>
  <r>
    <x v="9"/>
    <s v="BULLDOZER FLOOR WIPER ONLY BLADE(SILICON"/>
    <s v="NEAT &amp; CLEAN"/>
    <s v="Finished Good"/>
    <s v="Pcs."/>
    <m/>
    <m/>
    <m/>
    <n v="6.64"/>
    <m/>
    <m/>
    <m/>
    <m/>
    <m/>
    <m/>
    <m/>
    <m/>
    <m/>
    <n v="0"/>
    <m/>
    <n v="0"/>
    <n v="0"/>
    <n v="0"/>
    <n v="0"/>
    <n v="0"/>
    <n v="0"/>
    <m/>
    <m/>
    <n v="6.64"/>
    <n v="0"/>
  </r>
  <r>
    <x v="9"/>
    <s v="BUTTERFLY COATED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9"/>
    <s v="Cap Body  3/4 (Pink)"/>
    <s v="Component"/>
    <s v="Trading"/>
    <s v="Pcs."/>
    <m/>
    <n v="0"/>
    <n v="1743"/>
    <n v="0"/>
    <n v="1351.93"/>
    <n v="0"/>
    <n v="0"/>
    <n v="2010"/>
    <n v="1549.66"/>
    <n v="0"/>
    <n v="0"/>
    <n v="0"/>
    <n v="0"/>
    <n v="0"/>
    <n v="0"/>
    <n v="0"/>
    <n v="0"/>
    <n v="0"/>
    <n v="0"/>
    <n v="0"/>
    <n v="0"/>
    <n v="3753"/>
    <n v="2901.59"/>
    <n v="0"/>
    <n v="0"/>
  </r>
  <r>
    <x v="9"/>
    <s v="Cap Body 3/4  (L. Blue)"/>
    <s v="Component"/>
    <s v="Trading"/>
    <s v="Pcs."/>
    <m/>
    <n v="0"/>
    <n v="1980"/>
    <n v="0"/>
    <n v="1523.56"/>
    <n v="0"/>
    <n v="0"/>
    <n v="2700"/>
    <n v="2135.4"/>
    <n v="0"/>
    <n v="0"/>
    <n v="0"/>
    <n v="0"/>
    <n v="0"/>
    <n v="0"/>
    <n v="0"/>
    <n v="0"/>
    <n v="0"/>
    <n v="0"/>
    <n v="0"/>
    <n v="0"/>
    <n v="4680"/>
    <n v="3658.96"/>
    <n v="0"/>
    <n v="0"/>
  </r>
  <r>
    <x v="9"/>
    <s v="Cap Body 3/4 (BL)"/>
    <s v="Rajeshwari"/>
    <s v="Trading"/>
    <s v="Pcs."/>
    <m/>
    <n v="0"/>
    <n v="7240"/>
    <n v="0"/>
    <n v="5379.01"/>
    <n v="0"/>
    <n v="0"/>
    <n v="0"/>
    <n v="0"/>
    <n v="0"/>
    <n v="0"/>
    <n v="0"/>
    <n v="0"/>
    <n v="0"/>
    <n v="0"/>
    <n v="0"/>
    <n v="0"/>
    <n v="0"/>
    <n v="0"/>
    <n v="0"/>
    <n v="0"/>
    <n v="7240"/>
    <n v="5379.01"/>
    <n v="0"/>
    <n v="0"/>
  </r>
  <r>
    <x v="9"/>
    <s v="Cap Body 3/4 (GR)"/>
    <s v="Rajeshwari"/>
    <s v="Trading"/>
    <s v="Pcs."/>
    <m/>
    <n v="0"/>
    <n v="708"/>
    <n v="0"/>
    <n v="546.39"/>
    <n v="0"/>
    <n v="0"/>
    <n v="0"/>
    <n v="0"/>
    <n v="0"/>
    <n v="0"/>
    <n v="0"/>
    <n v="0"/>
    <n v="0"/>
    <n v="0"/>
    <n v="0"/>
    <n v="0"/>
    <n v="0"/>
    <n v="0"/>
    <n v="0"/>
    <n v="0"/>
    <n v="708"/>
    <n v="546.39"/>
    <n v="0"/>
    <n v="0"/>
  </r>
  <r>
    <x v="9"/>
    <s v="Cap Body 3/4 (M.B)"/>
    <s v="Rajeshwari"/>
    <s v="Trading"/>
    <s v="Pcs."/>
    <m/>
    <n v="0"/>
    <n v="400"/>
    <n v="0"/>
    <n v="301.02"/>
    <n v="0"/>
    <n v="0"/>
    <n v="0"/>
    <n v="0"/>
    <n v="0"/>
    <n v="0"/>
    <n v="0"/>
    <n v="0"/>
    <n v="0"/>
    <n v="0"/>
    <n v="0"/>
    <n v="0"/>
    <n v="0"/>
    <n v="0"/>
    <n v="0"/>
    <n v="0"/>
    <n v="400"/>
    <n v="301.02"/>
    <n v="0"/>
    <n v="0"/>
  </r>
  <r>
    <x v="9"/>
    <s v="Cap Body 3/4 (MW)"/>
    <s v="Rajeshwari"/>
    <s v="Trading"/>
    <s v="Pcs."/>
    <m/>
    <n v="0"/>
    <n v="948"/>
    <n v="0"/>
    <n v="722.69"/>
    <n v="0"/>
    <n v="0"/>
    <n v="0"/>
    <n v="0"/>
    <n v="0"/>
    <n v="0"/>
    <n v="0"/>
    <n v="0"/>
    <n v="0"/>
    <n v="0"/>
    <n v="0"/>
    <n v="0"/>
    <n v="0"/>
    <n v="0"/>
    <n v="0"/>
    <n v="0"/>
    <n v="948"/>
    <n v="722.69"/>
    <n v="0"/>
    <n v="0"/>
  </r>
  <r>
    <x v="9"/>
    <s v="Cap Body 3/4 (silver)"/>
    <s v="Housekeeping"/>
    <s v="Trading"/>
    <s v="Pcs."/>
    <m/>
    <n v="0"/>
    <n v="164"/>
    <n v="0"/>
    <n v="124.41"/>
    <n v="0"/>
    <n v="0"/>
    <n v="5520"/>
    <n v="4336.5"/>
    <n v="0"/>
    <n v="0"/>
    <n v="1230"/>
    <n v="207.57480000000004"/>
    <n v="1437.5748000000001"/>
    <n v="0"/>
    <n v="0"/>
    <n v="0"/>
    <n v="0"/>
    <n v="0"/>
    <n v="0"/>
    <n v="0"/>
    <n v="4454"/>
    <n v="4460.91"/>
    <n v="0"/>
    <n v="0"/>
  </r>
  <r>
    <x v="9"/>
    <s v="CASTER 25mm Rev Nylon WHEEL"/>
    <s v="Component"/>
    <s v="Trading"/>
    <s v="Pcs."/>
    <m/>
    <n v="0"/>
    <n v="6884"/>
    <n v="219.43"/>
    <n v="30330.400000000001"/>
    <n v="4976"/>
    <n v="27368"/>
    <n v="0"/>
    <n v="0"/>
    <n v="0"/>
    <n v="0"/>
    <n v="3200"/>
    <n v="540.03200000000004"/>
    <n v="3740.0320000000002"/>
    <n v="33520"/>
    <n v="0"/>
    <n v="0"/>
    <n v="0"/>
    <n v="0"/>
    <n v="0"/>
    <n v="0"/>
    <n v="8660"/>
    <n v="47624.2"/>
    <n v="219.43"/>
    <n v="0"/>
  </r>
  <r>
    <x v="9"/>
    <s v="CHAIR ARMLESS (HEAVY)"/>
    <s v="MAHANANDA"/>
    <s v="Trading"/>
    <s v="Pcs."/>
    <m/>
    <n v="0"/>
    <n v="300"/>
    <n v="13.54"/>
    <n v="137295"/>
    <n v="0"/>
    <n v="0"/>
    <n v="0"/>
    <n v="0"/>
    <n v="0"/>
    <n v="0"/>
    <n v="0"/>
    <n v="0"/>
    <n v="0"/>
    <n v="0"/>
    <n v="0"/>
    <n v="0"/>
    <n v="0"/>
    <n v="0"/>
    <n v="0"/>
    <n v="0"/>
    <n v="300"/>
    <n v="137295"/>
    <n v="13.54"/>
    <n v="0"/>
  </r>
  <r>
    <x v="9"/>
    <s v="Corrosion Rust Preventive Spray"/>
    <s v="General"/>
    <s v="Trading"/>
    <s v="Pcs."/>
    <m/>
    <n v="0"/>
    <n v="125"/>
    <n v="3.39"/>
    <n v="24375"/>
    <n v="0"/>
    <n v="0"/>
    <n v="0"/>
    <n v="0"/>
    <n v="0"/>
    <n v="0"/>
    <n v="0"/>
    <n v="0"/>
    <n v="0"/>
    <n v="0"/>
    <n v="0"/>
    <n v="0"/>
    <n v="0"/>
    <n v="0"/>
    <n v="0"/>
    <n v="0"/>
    <n v="125"/>
    <n v="24375"/>
    <n v="3.39"/>
    <n v="0"/>
  </r>
  <r>
    <x v="9"/>
    <s v="DE0001 DEVNANDAN GOLD-24 (B)"/>
    <s v="Ghamela"/>
    <s v="Finished Good"/>
    <s v="Pcs."/>
    <n v="1500"/>
    <n v="1635"/>
    <n v="1"/>
    <n v="70.8"/>
    <n v="157.21"/>
    <n v="0"/>
    <n v="0"/>
    <n v="0"/>
    <n v="0"/>
    <n v="0"/>
    <n v="0"/>
    <n v="0"/>
    <n v="0"/>
    <n v="0"/>
    <n v="0"/>
    <n v="1.635"/>
    <n v="0"/>
    <n v="0"/>
    <n v="0"/>
    <n v="0"/>
    <n v="0"/>
    <n v="1"/>
    <n v="157.21"/>
    <n v="70.8"/>
    <n v="0"/>
  </r>
  <r>
    <x v="9"/>
    <s v="DE0001 DEVNANDAN GOLD-24 (O)"/>
    <s v="Ghamela"/>
    <s v="Finished Good"/>
    <s v="Pcs."/>
    <n v="1500"/>
    <n v="1635"/>
    <n v="-1"/>
    <n v="67.3"/>
    <n v="-155.86000000000001"/>
    <n v="0"/>
    <n v="0"/>
    <n v="0"/>
    <n v="0"/>
    <n v="0"/>
    <n v="0"/>
    <n v="0"/>
    <n v="0"/>
    <n v="0"/>
    <n v="0"/>
    <n v="-1.635"/>
    <n v="0"/>
    <n v="0"/>
    <n v="0"/>
    <n v="0"/>
    <n v="0"/>
    <n v="-1"/>
    <n v="-155.86000000000001"/>
    <n v="67.3"/>
    <n v="0"/>
  </r>
  <r>
    <x v="9"/>
    <s v="DE0001 DEVNANDAN GOLD-24 (P)"/>
    <s v="Ghamela"/>
    <s v="Finished Good"/>
    <s v="Pcs."/>
    <n v="1500"/>
    <n v="1635"/>
    <n v="-3"/>
    <n v="64.260000000000005"/>
    <n v="-468.54"/>
    <n v="0"/>
    <n v="0"/>
    <n v="0"/>
    <n v="0"/>
    <n v="0"/>
    <n v="0"/>
    <n v="0"/>
    <n v="0"/>
    <n v="0"/>
    <n v="0"/>
    <n v="-4.9050000000000002"/>
    <n v="0"/>
    <n v="0"/>
    <n v="0"/>
    <n v="0"/>
    <n v="0"/>
    <n v="-3"/>
    <n v="-468.54"/>
    <n v="64.260000000000005"/>
    <n v="0"/>
  </r>
  <r>
    <x v="9"/>
    <s v="DE0002 DEVNANDAN GOLD-21(B)"/>
    <s v="Ghamela"/>
    <s v="Finished Good"/>
    <s v="Pcs."/>
    <n v="1200"/>
    <n v="1308"/>
    <n v="9"/>
    <n v="66.22"/>
    <n v="1234.51"/>
    <n v="0"/>
    <n v="0"/>
    <n v="0"/>
    <n v="0"/>
    <n v="0"/>
    <n v="0"/>
    <n v="0"/>
    <n v="0"/>
    <n v="0"/>
    <n v="0"/>
    <n v="11.772"/>
    <n v="0"/>
    <n v="0"/>
    <n v="0"/>
    <n v="0"/>
    <n v="0"/>
    <n v="9"/>
    <n v="1234.51"/>
    <n v="66.22"/>
    <n v="0"/>
  </r>
  <r>
    <x v="9"/>
    <s v="DE0002 DEVNANDAN GOLD-21(O)"/>
    <s v="Ghamela"/>
    <s v="Finished Good"/>
    <s v="Pcs."/>
    <m/>
    <m/>
    <m/>
    <n v="55.15"/>
    <m/>
    <m/>
    <m/>
    <m/>
    <m/>
    <m/>
    <m/>
    <m/>
    <m/>
    <n v="0"/>
    <m/>
    <n v="0"/>
    <n v="0"/>
    <n v="0"/>
    <n v="0"/>
    <n v="0"/>
    <n v="0"/>
    <m/>
    <m/>
    <n v="55.15"/>
    <n v="0"/>
  </r>
  <r>
    <x v="9"/>
    <s v="DE0002 DEVNANDAN GOLD-21(P)"/>
    <s v="Ghamela"/>
    <s v="Finished Good"/>
    <s v="Pcs."/>
    <m/>
    <m/>
    <m/>
    <n v="55.15"/>
    <m/>
    <m/>
    <m/>
    <m/>
    <m/>
    <m/>
    <m/>
    <m/>
    <m/>
    <n v="0"/>
    <m/>
    <n v="0"/>
    <n v="0"/>
    <n v="0"/>
    <n v="0"/>
    <n v="0"/>
    <n v="0"/>
    <m/>
    <m/>
    <n v="55.15"/>
    <n v="0"/>
  </r>
  <r>
    <x v="9"/>
    <s v="DE0005 DEVNANDAN GOLD-19(B)"/>
    <s v="Ghamela"/>
    <s v="Finished Good"/>
    <s v="Pcs."/>
    <n v="720"/>
    <n v="785"/>
    <n v="22"/>
    <n v="538.98"/>
    <n v="1789.93"/>
    <n v="0"/>
    <n v="0"/>
    <n v="0"/>
    <n v="0"/>
    <n v="0"/>
    <n v="0"/>
    <n v="0"/>
    <n v="0"/>
    <n v="0"/>
    <n v="0"/>
    <n v="17.27"/>
    <n v="0"/>
    <n v="0"/>
    <n v="0"/>
    <n v="0"/>
    <n v="0"/>
    <n v="22"/>
    <n v="1789.93"/>
    <n v="538.98"/>
    <n v="0"/>
  </r>
  <r>
    <x v="9"/>
    <s v="DE0005 DEVNANDAN GOLD-19(MIX)"/>
    <s v="Ghamela"/>
    <s v="Finished Good"/>
    <s v="Pcs."/>
    <m/>
    <m/>
    <m/>
    <n v="102.43"/>
    <m/>
    <m/>
    <m/>
    <m/>
    <m/>
    <m/>
    <m/>
    <m/>
    <m/>
    <n v="0"/>
    <m/>
    <n v="0"/>
    <n v="0"/>
    <n v="0"/>
    <n v="0"/>
    <n v="0"/>
    <n v="0"/>
    <m/>
    <m/>
    <n v="102.43"/>
    <n v="0"/>
  </r>
  <r>
    <x v="9"/>
    <s v="DE0005 DEVNANDAN GOLD-19(O)"/>
    <s v="Ghamela"/>
    <s v="Finished Good"/>
    <s v="Pcs."/>
    <n v="720"/>
    <n v="785"/>
    <n v="-4"/>
    <n v="517.12"/>
    <n v="-329.98"/>
    <n v="0"/>
    <n v="0"/>
    <n v="0"/>
    <n v="0"/>
    <n v="0"/>
    <n v="0"/>
    <n v="0"/>
    <n v="0"/>
    <n v="0"/>
    <n v="0"/>
    <n v="-3.14"/>
    <n v="0"/>
    <n v="0"/>
    <n v="0"/>
    <n v="0"/>
    <n v="0"/>
    <n v="-4"/>
    <n v="-329.98"/>
    <n v="517.12"/>
    <n v="0"/>
  </r>
  <r>
    <x v="9"/>
    <s v="DE0005 DEVNANDAN GOLD-19(P)"/>
    <s v="Ghamela"/>
    <s v="Finished Good"/>
    <s v="Pcs."/>
    <n v="720"/>
    <n v="785"/>
    <n v="-14"/>
    <n v="508.71"/>
    <n v="-1157.26"/>
    <n v="0"/>
    <n v="0"/>
    <n v="0"/>
    <n v="0"/>
    <n v="0"/>
    <n v="0"/>
    <n v="0"/>
    <n v="0"/>
    <n v="0"/>
    <n v="0"/>
    <n v="-10.99"/>
    <n v="0"/>
    <n v="0"/>
    <n v="0"/>
    <n v="0"/>
    <n v="0"/>
    <n v="-14"/>
    <n v="-1157.26"/>
    <n v="508.71"/>
    <n v="0"/>
  </r>
  <r>
    <x v="9"/>
    <s v="DE1007 DEVNANDAN BKT 5.LTR(B)"/>
    <s v="Bucket"/>
    <s v="Finished Good"/>
    <s v="Pcs."/>
    <m/>
    <m/>
    <m/>
    <n v="20.54"/>
    <m/>
    <m/>
    <m/>
    <m/>
    <m/>
    <m/>
    <m/>
    <m/>
    <m/>
    <n v="0"/>
    <m/>
    <n v="0"/>
    <n v="0"/>
    <n v="0"/>
    <n v="0"/>
    <n v="0"/>
    <n v="0"/>
    <m/>
    <m/>
    <n v="20.54"/>
    <n v="0"/>
  </r>
  <r>
    <x v="9"/>
    <s v="DE1007 DEVNANDAN BKT 5.LTR(O)"/>
    <s v="Bucket"/>
    <s v="Finished Good"/>
    <s v="Pcs."/>
    <m/>
    <m/>
    <m/>
    <n v="20.22"/>
    <m/>
    <m/>
    <m/>
    <m/>
    <m/>
    <m/>
    <m/>
    <m/>
    <m/>
    <n v="0"/>
    <m/>
    <n v="0"/>
    <n v="0"/>
    <n v="0"/>
    <n v="0"/>
    <n v="0"/>
    <n v="0"/>
    <m/>
    <m/>
    <n v="20.22"/>
    <n v="0"/>
  </r>
  <r>
    <x v="9"/>
    <s v="DE1007 DEVNANDAN BKT 5.LTR(P)"/>
    <s v="Bucket"/>
    <s v="Finished Good"/>
    <s v="Pcs."/>
    <m/>
    <m/>
    <m/>
    <n v="34.200000000000003"/>
    <m/>
    <m/>
    <m/>
    <m/>
    <m/>
    <m/>
    <m/>
    <m/>
    <m/>
    <n v="0"/>
    <m/>
    <n v="0"/>
    <n v="0"/>
    <n v="0"/>
    <n v="0"/>
    <n v="0"/>
    <n v="0"/>
    <m/>
    <m/>
    <n v="34.200000000000003"/>
    <n v="0"/>
  </r>
  <r>
    <x v="9"/>
    <s v="EMP Lock &amp; Safe 1104"/>
    <s v="EMPORIUM"/>
    <s v="Finished Good"/>
    <s v="Pcs."/>
    <m/>
    <m/>
    <m/>
    <n v="10.43"/>
    <m/>
    <m/>
    <m/>
    <m/>
    <m/>
    <m/>
    <m/>
    <m/>
    <m/>
    <n v="0"/>
    <m/>
    <n v="0"/>
    <n v="0"/>
    <n v="0"/>
    <n v="0"/>
    <n v="0"/>
    <n v="0"/>
    <m/>
    <m/>
    <n v="10.43"/>
    <n v="0"/>
  </r>
  <r>
    <x v="9"/>
    <s v="ENVELOP"/>
    <s v="General"/>
    <s v="Trading"/>
    <s v="Pcs."/>
    <m/>
    <n v="0"/>
    <n v="1000"/>
    <n v="0"/>
    <n v="1700"/>
    <n v="0"/>
    <n v="0"/>
    <n v="0"/>
    <n v="0"/>
    <n v="0"/>
    <n v="0"/>
    <n v="0"/>
    <n v="0"/>
    <n v="0"/>
    <n v="0"/>
    <n v="0"/>
    <n v="0"/>
    <n v="0"/>
    <n v="0"/>
    <n v="0"/>
    <n v="0"/>
    <n v="1000"/>
    <n v="1700"/>
    <n v="0"/>
    <n v="0"/>
  </r>
  <r>
    <x v="9"/>
    <s v="Floor Wiper Sheet 16&quot; (Lining)"/>
    <s v="Component"/>
    <s v="Trading"/>
    <s v="Pcs."/>
    <m/>
    <n v="0"/>
    <n v="1701"/>
    <n v="0"/>
    <n v="11002.58"/>
    <n v="0"/>
    <n v="0"/>
    <n v="0"/>
    <n v="0"/>
    <n v="0"/>
    <n v="0"/>
    <n v="0"/>
    <n v="0"/>
    <n v="0"/>
    <n v="0"/>
    <n v="0"/>
    <n v="0"/>
    <n v="0"/>
    <n v="0"/>
    <n v="0"/>
    <n v="0"/>
    <n v="1701"/>
    <n v="11002.58"/>
    <n v="0"/>
    <n v="0"/>
  </r>
  <r>
    <x v="9"/>
    <s v="Floor Wiper Sheet 16&quot; (mix colour)"/>
    <s v="Component"/>
    <s v="Trading"/>
    <s v="Pcs."/>
    <m/>
    <n v="0"/>
    <n v="2106"/>
    <n v="0"/>
    <n v="9960"/>
    <n v="0"/>
    <n v="0"/>
    <n v="0"/>
    <n v="0"/>
    <n v="0"/>
    <n v="0"/>
    <n v="0"/>
    <n v="0"/>
    <n v="0"/>
    <n v="0"/>
    <n v="0"/>
    <n v="0"/>
    <n v="0"/>
    <n v="0"/>
    <n v="0"/>
    <n v="0"/>
    <n v="2106"/>
    <n v="9960"/>
    <n v="0"/>
    <n v="0"/>
  </r>
  <r>
    <x v="9"/>
    <s v="FRIDPN605 Showel Dustpan With Patti"/>
    <s v="FRISCH"/>
    <s v="Finished Good"/>
    <s v="Pcs."/>
    <n v="110"/>
    <n v="120"/>
    <n v="-62"/>
    <n v="26.18"/>
    <n v="-961.39"/>
    <n v="0"/>
    <n v="0"/>
    <n v="2951"/>
    <n v="45517.71"/>
    <n v="3024"/>
    <n v="70459.199999999997"/>
    <n v="0"/>
    <n v="0"/>
    <n v="0"/>
    <n v="0"/>
    <n v="-7.44"/>
    <n v="324.61"/>
    <n v="54.498772900000006"/>
    <n v="0"/>
    <n v="379.10877290000002"/>
    <n v="362.88"/>
    <n v="-135"/>
    <n v="-2087.38"/>
    <n v="42.408772900000031"/>
    <n v="0"/>
  </r>
  <r>
    <x v="9"/>
    <s v="HAND TROLLY"/>
    <s v="Component"/>
    <s v="Trading"/>
    <s v="Pcs."/>
    <m/>
    <n v="0"/>
    <n v="1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.05"/>
    <n v="0"/>
  </r>
  <r>
    <x v="9"/>
    <s v="HDPE 17NO.TOKER(B)"/>
    <s v="Ghamela"/>
    <s v="Trading"/>
    <s v="Pcs."/>
    <m/>
    <n v="0"/>
    <n v="176"/>
    <n v="7.95"/>
    <n v="12215.2"/>
    <n v="0"/>
    <n v="0"/>
    <n v="0"/>
    <n v="0"/>
    <n v="0"/>
    <n v="0"/>
    <n v="0"/>
    <n v="0"/>
    <n v="0"/>
    <n v="0"/>
    <n v="0"/>
    <n v="0"/>
    <n v="0"/>
    <n v="0"/>
    <n v="0"/>
    <n v="0"/>
    <n v="176"/>
    <n v="12215.2"/>
    <n v="7.95"/>
    <n v="0"/>
  </r>
  <r>
    <x v="9"/>
    <s v="IRON CHAIN (HANGING PURPOSE)"/>
    <s v="Component"/>
    <s v="Trading"/>
    <s v="Pcs."/>
    <m/>
    <n v="0"/>
    <n v="8868"/>
    <n v="606.63"/>
    <n v="71113"/>
    <n v="0"/>
    <n v="0"/>
    <n v="0"/>
    <n v="0"/>
    <n v="0"/>
    <n v="0"/>
    <n v="4737"/>
    <n v="799.41612000000009"/>
    <n v="5536.4161199999999"/>
    <n v="0"/>
    <n v="0"/>
    <n v="0"/>
    <n v="0"/>
    <n v="0"/>
    <n v="0"/>
    <n v="0"/>
    <n v="4131"/>
    <n v="71113"/>
    <n v="606.63"/>
    <n v="0"/>
  </r>
  <r>
    <x v="9"/>
    <s v="Kitchen wiper Only Blade"/>
    <s v="Component"/>
    <s v="Trading"/>
    <s v="Pcs."/>
    <m/>
    <n v="0"/>
    <n v="861"/>
    <n v="22.26"/>
    <n v="698.02"/>
    <n v="0"/>
    <n v="0"/>
    <n v="0"/>
    <n v="0"/>
    <n v="0"/>
    <n v="0"/>
    <n v="0"/>
    <n v="0"/>
    <n v="0"/>
    <n v="0"/>
    <n v="0"/>
    <n v="0"/>
    <n v="0"/>
    <n v="0"/>
    <n v="0"/>
    <n v="0"/>
    <n v="861"/>
    <n v="698.02"/>
    <n v="22.26"/>
    <n v="0"/>
  </r>
  <r>
    <x v="9"/>
    <s v="LINEAR ONE PLY ROLL"/>
    <s v="Packing Material"/>
    <s v="Trading"/>
    <s v="Kgs."/>
    <m/>
    <n v="0"/>
    <n v="159.4"/>
    <n v="2.2799999999999998"/>
    <n v="4673"/>
    <n v="0"/>
    <n v="0"/>
    <n v="0"/>
    <n v="0"/>
    <n v="0"/>
    <n v="0"/>
    <n v="0"/>
    <n v="0"/>
    <n v="0"/>
    <n v="0"/>
    <n v="0"/>
    <n v="0"/>
    <n v="0"/>
    <n v="0"/>
    <n v="0"/>
    <n v="0"/>
    <n v="159.4"/>
    <n v="4673"/>
    <n v="2.2799999999999998"/>
    <n v="0"/>
  </r>
  <r>
    <x v="9"/>
    <s v="Little Champ Only Body"/>
    <s v="Kitchenware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9"/>
    <s v="Lock &amp; Safe Only Container (1104)"/>
    <s v="Rajeshwari"/>
    <s v="Trading"/>
    <s v="Pcs."/>
    <m/>
    <n v="0"/>
    <n v="408"/>
    <n v="138.11000000000001"/>
    <n v="6190.81"/>
    <n v="0"/>
    <n v="0"/>
    <n v="0"/>
    <n v="0"/>
    <n v="0"/>
    <n v="0"/>
    <n v="0"/>
    <n v="0"/>
    <n v="0"/>
    <n v="0"/>
    <n v="0"/>
    <n v="0"/>
    <n v="0"/>
    <n v="0"/>
    <n v="0"/>
    <n v="0"/>
    <n v="408"/>
    <n v="6190.81"/>
    <n v="138.11000000000001"/>
    <n v="0"/>
  </r>
  <r>
    <x v="9"/>
    <s v="Lock &amp; Safe Only Lid (1104)"/>
    <s v="Rajeshwari"/>
    <s v="Finished Good"/>
    <s v="Pcs."/>
    <n v="95"/>
    <n v="104"/>
    <n v="165"/>
    <n v="719.65"/>
    <n v="1188.3499999999999"/>
    <n v="0"/>
    <n v="0"/>
    <n v="0"/>
    <n v="0"/>
    <n v="0"/>
    <n v="0"/>
    <n v="0"/>
    <n v="0"/>
    <n v="0"/>
    <n v="0"/>
    <n v="17.16"/>
    <n v="0"/>
    <n v="0"/>
    <n v="0"/>
    <n v="0"/>
    <n v="0"/>
    <n v="165"/>
    <n v="1188.3499999999999"/>
    <n v="719.65"/>
    <n v="0"/>
  </r>
  <r>
    <x v="9"/>
    <s v="M.S. PIPE48&quot;"/>
    <s v="Housekeeping"/>
    <s v="Trading"/>
    <s v="Pcs."/>
    <m/>
    <n v="0"/>
    <n v="346"/>
    <n v="15.62"/>
    <n v="7958"/>
    <n v="0"/>
    <n v="0"/>
    <n v="0"/>
    <n v="0"/>
    <n v="0"/>
    <n v="0"/>
    <n v="0"/>
    <n v="0"/>
    <n v="0"/>
    <n v="0"/>
    <n v="0"/>
    <n v="0"/>
    <n v="0"/>
    <n v="0"/>
    <n v="0"/>
    <n v="0"/>
    <n v="346"/>
    <n v="7958"/>
    <n v="15.62"/>
    <n v="0"/>
  </r>
  <r>
    <x v="9"/>
    <s v="M.S.PIPE 40&quot;"/>
    <s v="Housekeeping"/>
    <s v="Trading"/>
    <s v="Pcs."/>
    <m/>
    <n v="0"/>
    <n v="470"/>
    <n v="21.22"/>
    <n v="9870"/>
    <n v="0"/>
    <n v="0"/>
    <n v="0"/>
    <n v="0"/>
    <n v="0"/>
    <n v="0"/>
    <n v="0"/>
    <n v="0"/>
    <n v="0"/>
    <n v="0"/>
    <n v="0"/>
    <n v="0"/>
    <n v="0"/>
    <n v="0"/>
    <n v="0"/>
    <n v="0"/>
    <n v="470"/>
    <n v="9870"/>
    <n v="21.22"/>
    <n v="0"/>
  </r>
  <r>
    <x v="9"/>
    <s v="MASTI FLOOR WIPER"/>
    <s v="NEAT &amp; CLEAN"/>
    <s v="Trading"/>
    <s v="Pcs."/>
    <m/>
    <n v="0"/>
    <n v="-806"/>
    <n v="0"/>
    <n v="-38354.639999999999"/>
    <n v="0"/>
    <n v="0"/>
    <n v="0"/>
    <n v="0"/>
    <n v="0"/>
    <n v="0"/>
    <n v="0"/>
    <n v="0"/>
    <n v="0"/>
    <n v="0"/>
    <n v="0"/>
    <n v="0"/>
    <n v="0"/>
    <n v="0"/>
    <n v="0"/>
    <n v="0"/>
    <n v="-806"/>
    <n v="-38354.639999999999"/>
    <n v="0"/>
    <n v="0"/>
  </r>
  <r>
    <x v="9"/>
    <s v="MASTI FLOOR WIPER ONLY BLADE"/>
    <s v="NEAT &amp; CLEAN"/>
    <s v="Finished Good"/>
    <s v="Pcs."/>
    <m/>
    <m/>
    <m/>
    <n v="15.69"/>
    <m/>
    <m/>
    <m/>
    <m/>
    <m/>
    <m/>
    <m/>
    <m/>
    <m/>
    <n v="0"/>
    <m/>
    <n v="0"/>
    <n v="0"/>
    <n v="0"/>
    <n v="0"/>
    <n v="0"/>
    <n v="0"/>
    <m/>
    <m/>
    <n v="15.69"/>
    <n v="0"/>
  </r>
  <r>
    <x v="9"/>
    <s v="MASTI FLOOR WIPER ONLY BLADE SILICON"/>
    <s v="NEAT &amp; CLEAN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9"/>
    <s v="MODERN BATHROOM WIPER BLADE-904"/>
    <s v="Component"/>
    <s v="Trading"/>
    <s v="Pcs."/>
    <m/>
    <n v="0"/>
    <n v="893"/>
    <n v="0"/>
    <n v="6191.73"/>
    <n v="0"/>
    <n v="0"/>
    <n v="0"/>
    <n v="0"/>
    <n v="0"/>
    <n v="0"/>
    <n v="0"/>
    <n v="0"/>
    <n v="0"/>
    <n v="0"/>
    <n v="0"/>
    <n v="0"/>
    <n v="0"/>
    <n v="0"/>
    <n v="0"/>
    <n v="0"/>
    <n v="893"/>
    <n v="6191.73"/>
    <n v="0"/>
    <n v="0"/>
  </r>
  <r>
    <x v="9"/>
    <s v="Modern Wiper Only Body 904"/>
    <s v="Component"/>
    <s v="Trading"/>
    <s v="Pcs."/>
    <m/>
    <n v="0"/>
    <n v="5040"/>
    <n v="0"/>
    <n v="41978.85"/>
    <n v="0"/>
    <n v="0"/>
    <n v="0"/>
    <n v="0"/>
    <n v="0"/>
    <n v="0"/>
    <n v="0"/>
    <n v="0"/>
    <n v="0"/>
    <n v="0"/>
    <n v="0"/>
    <n v="0"/>
    <n v="0"/>
    <n v="0"/>
    <n v="0"/>
    <n v="0"/>
    <n v="5040"/>
    <n v="41978.85"/>
    <n v="0"/>
    <n v="0"/>
  </r>
  <r>
    <x v="9"/>
    <s v="Multipurpose Drum 210Ltr.Lid (Black)"/>
    <s v="BLOW MOULDING"/>
    <s v="Trading"/>
    <s v="Pcs."/>
    <m/>
    <n v="0"/>
    <n v="5"/>
    <n v="0.23"/>
    <n v="629.85"/>
    <n v="0"/>
    <n v="0"/>
    <n v="0"/>
    <n v="0"/>
    <n v="0"/>
    <n v="0"/>
    <n v="0"/>
    <n v="0"/>
    <n v="0"/>
    <n v="0"/>
    <n v="0"/>
    <n v="0"/>
    <n v="0"/>
    <n v="0"/>
    <n v="0"/>
    <n v="0"/>
    <n v="5"/>
    <n v="629.85"/>
    <n v="0.23"/>
    <n v="0"/>
  </r>
  <r>
    <x v="9"/>
    <s v="Multipurpose Drum 210Ltr.With Lid"/>
    <s v="BLOW MOULDING"/>
    <s v="Trading"/>
    <s v="Pcs."/>
    <m/>
    <n v="0"/>
    <n v="4"/>
    <n v="0.18"/>
    <n v="4589.88"/>
    <n v="0"/>
    <n v="0"/>
    <n v="0"/>
    <n v="0"/>
    <n v="0"/>
    <n v="0"/>
    <n v="0"/>
    <n v="0"/>
    <n v="0"/>
    <n v="0"/>
    <n v="0"/>
    <n v="0"/>
    <n v="0"/>
    <n v="0"/>
    <n v="0"/>
    <n v="0"/>
    <n v="4"/>
    <n v="4589.88"/>
    <n v="0.18"/>
    <n v="0"/>
  </r>
  <r>
    <x v="9"/>
    <s v="MULTIPURPOSE TROLLY 702 BLUE"/>
    <s v="Housekeeping"/>
    <s v="Trading"/>
    <s v="Pcs."/>
    <m/>
    <n v="0"/>
    <n v="385"/>
    <n v="0"/>
    <n v="9089.01"/>
    <n v="0"/>
    <n v="0"/>
    <n v="520"/>
    <n v="11168.15"/>
    <n v="0"/>
    <n v="0"/>
    <n v="400"/>
    <n v="67.504000000000005"/>
    <n v="467.50400000000002"/>
    <n v="13928"/>
    <n v="0"/>
    <n v="0"/>
    <n v="0"/>
    <n v="0"/>
    <n v="0"/>
    <n v="0"/>
    <n v="505"/>
    <n v="10598.83"/>
    <n v="0"/>
    <n v="0"/>
  </r>
  <r>
    <x v="9"/>
    <s v="MULTIPURPOSE TROLLY 702 RED"/>
    <s v="Housekeeping"/>
    <s v="Trading"/>
    <s v="Pcs."/>
    <m/>
    <n v="0"/>
    <n v="455"/>
    <n v="0"/>
    <n v="11361.87"/>
    <n v="0"/>
    <n v="0"/>
    <n v="700"/>
    <n v="15072.72"/>
    <n v="0"/>
    <n v="0"/>
    <n v="400"/>
    <n v="67.504000000000005"/>
    <n v="467.50400000000002"/>
    <n v="12068"/>
    <n v="0"/>
    <n v="0"/>
    <n v="0"/>
    <n v="0"/>
    <n v="0"/>
    <n v="0"/>
    <n v="755"/>
    <n v="16050.98"/>
    <n v="0"/>
    <n v="0"/>
  </r>
  <r>
    <x v="9"/>
    <s v="NIPPLE 12 X 1/2 BSP"/>
    <s v="General"/>
    <s v="Trading"/>
    <s v="Pcs."/>
    <m/>
    <n v="0"/>
    <n v="15"/>
    <n v="0.68"/>
    <n v="450"/>
    <n v="0"/>
    <n v="0"/>
    <n v="0"/>
    <n v="0"/>
    <n v="0"/>
    <n v="0"/>
    <n v="0"/>
    <n v="0"/>
    <n v="0"/>
    <n v="0"/>
    <n v="0"/>
    <n v="0"/>
    <n v="0"/>
    <n v="0"/>
    <n v="0"/>
    <n v="0"/>
    <n v="15"/>
    <n v="450"/>
    <n v="0.68"/>
    <n v="0"/>
  </r>
  <r>
    <x v="9"/>
    <s v="NIPPLE 20 X 1/4 BSP"/>
    <s v="General"/>
    <s v="Trading"/>
    <s v="Pcs."/>
    <m/>
    <n v="0"/>
    <n v="50"/>
    <n v="2.2599999999999998"/>
    <n v="1200"/>
    <n v="0"/>
    <n v="0"/>
    <n v="0"/>
    <n v="0"/>
    <n v="0"/>
    <n v="0"/>
    <n v="0"/>
    <n v="0"/>
    <n v="0"/>
    <n v="0"/>
    <n v="0"/>
    <n v="0"/>
    <n v="0"/>
    <n v="0"/>
    <n v="0"/>
    <n v="0"/>
    <n v="50"/>
    <n v="1200"/>
    <n v="2.2599999999999998"/>
    <n v="0"/>
  </r>
  <r>
    <x v="9"/>
    <s v="O-11LTR BKT (B)"/>
    <s v="Ossam"/>
    <s v="Finished Good"/>
    <s v="Pcs."/>
    <n v="375"/>
    <n v="409"/>
    <n v="8"/>
    <n v="211.25"/>
    <n v="1408"/>
    <n v="0"/>
    <n v="0"/>
    <n v="0"/>
    <n v="0"/>
    <n v="0"/>
    <n v="0"/>
    <n v="0"/>
    <n v="0"/>
    <n v="0"/>
    <n v="0"/>
    <n v="3.2719999999999998"/>
    <n v="0"/>
    <n v="0"/>
    <n v="30"/>
    <n v="30"/>
    <n v="0"/>
    <n v="8"/>
    <n v="1408"/>
    <n v="241.25"/>
    <n v="0"/>
  </r>
  <r>
    <x v="9"/>
    <s v="O-11LTR BKT (MW)"/>
    <s v="Ossam"/>
    <s v="Finished Good"/>
    <s v="Pcs."/>
    <n v="375"/>
    <n v="409"/>
    <n v="256"/>
    <n v="3.38"/>
    <n v="48936.800000000003"/>
    <n v="0"/>
    <n v="0"/>
    <n v="0"/>
    <n v="0"/>
    <n v="0"/>
    <n v="0"/>
    <n v="0"/>
    <n v="0"/>
    <n v="0"/>
    <n v="0"/>
    <n v="104.70399999999999"/>
    <n v="0"/>
    <n v="0"/>
    <n v="10"/>
    <n v="10"/>
    <n v="0"/>
    <n v="256"/>
    <n v="48936.800000000003"/>
    <n v="13.379999999999999"/>
    <n v="0"/>
  </r>
  <r>
    <x v="9"/>
    <s v="O-11LTR BKT (S)"/>
    <s v="Ossam"/>
    <s v="Finished Good"/>
    <s v="Pcs."/>
    <n v="375"/>
    <n v="409"/>
    <n v="122"/>
    <n v="2.95"/>
    <n v="28346.560000000001"/>
    <n v="0"/>
    <n v="0"/>
    <n v="0"/>
    <n v="0"/>
    <n v="0"/>
    <n v="0"/>
    <n v="0"/>
    <n v="0"/>
    <n v="0"/>
    <n v="0"/>
    <n v="49.898000000000003"/>
    <n v="0"/>
    <n v="0"/>
    <n v="20"/>
    <n v="20"/>
    <n v="0"/>
    <n v="122"/>
    <n v="28346.560000000001"/>
    <n v="22.95"/>
    <n v="0"/>
  </r>
  <r>
    <x v="9"/>
    <s v="O-11LTR BKT(MB)"/>
    <s v="Ossam"/>
    <s v="Finished Good"/>
    <s v="Pcs."/>
    <n v="375"/>
    <n v="409"/>
    <n v="146"/>
    <n v="162.94"/>
    <n v="32903.199999999997"/>
    <n v="0"/>
    <n v="0"/>
    <n v="0"/>
    <n v="0"/>
    <n v="0"/>
    <n v="0"/>
    <n v="0"/>
    <n v="0"/>
    <n v="0"/>
    <n v="0"/>
    <n v="59.713999999999999"/>
    <n v="0"/>
    <n v="0"/>
    <n v="40"/>
    <n v="40"/>
    <n v="0"/>
    <n v="146"/>
    <n v="32903.199999999997"/>
    <n v="202.94"/>
    <n v="0"/>
  </r>
  <r>
    <x v="9"/>
    <s v="O-11LTR BKT(P)"/>
    <s v="Ossam"/>
    <s v="Finished Good"/>
    <s v="Pcs."/>
    <n v="375"/>
    <n v="409"/>
    <n v="83"/>
    <n v="86.47"/>
    <n v="14608"/>
    <n v="0"/>
    <n v="0"/>
    <n v="0"/>
    <n v="0"/>
    <n v="0"/>
    <n v="0"/>
    <n v="0"/>
    <n v="0"/>
    <n v="0"/>
    <n v="0"/>
    <n v="33.947000000000003"/>
    <n v="0"/>
    <n v="0"/>
    <n v="10"/>
    <n v="10"/>
    <n v="0"/>
    <n v="83"/>
    <n v="14608"/>
    <n v="96.47"/>
    <n v="0"/>
  </r>
  <r>
    <x v="9"/>
    <s v="O-13LTR BKT (B)"/>
    <s v="Ossam"/>
    <s v="Finished Good"/>
    <s v="Pcs."/>
    <n v="460"/>
    <n v="501"/>
    <n v="22"/>
    <n v="246.81"/>
    <n v="4400"/>
    <n v="0"/>
    <n v="0"/>
    <n v="0"/>
    <n v="0"/>
    <n v="0"/>
    <n v="0"/>
    <n v="0"/>
    <n v="0"/>
    <n v="0"/>
    <n v="0"/>
    <n v="11.022"/>
    <n v="0"/>
    <n v="0"/>
    <n v="40"/>
    <n v="40"/>
    <n v="0"/>
    <n v="22"/>
    <n v="4400"/>
    <n v="286.81"/>
    <n v="0"/>
  </r>
  <r>
    <x v="9"/>
    <s v="O-13LTR BKT (MB)"/>
    <s v="Ossam"/>
    <s v="Finished Good"/>
    <s v="Pcs."/>
    <n v="460"/>
    <n v="501"/>
    <n v="139"/>
    <n v="82.6"/>
    <n v="10286"/>
    <n v="0"/>
    <n v="0"/>
    <n v="0"/>
    <n v="0"/>
    <n v="0"/>
    <n v="0"/>
    <n v="0"/>
    <n v="0"/>
    <n v="0"/>
    <n v="0"/>
    <n v="69.638999999999996"/>
    <n v="0"/>
    <n v="0"/>
    <n v="10"/>
    <n v="10"/>
    <n v="0"/>
    <n v="139"/>
    <n v="10286"/>
    <n v="92.6"/>
    <n v="0"/>
  </r>
  <r>
    <x v="9"/>
    <s v="O-13LTR BKT (MW)"/>
    <s v="Ossam"/>
    <s v="Finished Good"/>
    <s v="Pcs."/>
    <n v="460"/>
    <n v="501"/>
    <n v="174"/>
    <n v="9.6300000000000008"/>
    <n v="12876"/>
    <n v="0"/>
    <n v="0"/>
    <n v="0"/>
    <n v="0"/>
    <n v="0"/>
    <n v="0"/>
    <n v="0"/>
    <n v="0"/>
    <n v="0"/>
    <n v="0"/>
    <n v="87.174000000000007"/>
    <n v="0"/>
    <n v="0"/>
    <n v="20"/>
    <n v="20"/>
    <n v="0"/>
    <n v="174"/>
    <n v="12876"/>
    <n v="29.630000000000003"/>
    <n v="0"/>
  </r>
  <r>
    <x v="9"/>
    <s v="O-13LTR BKT (P)"/>
    <s v="Ossam"/>
    <s v="Finished Good"/>
    <s v="Pcs."/>
    <n v="460"/>
    <n v="501"/>
    <n v="29"/>
    <n v="287.13"/>
    <n v="5800"/>
    <n v="0"/>
    <n v="0"/>
    <n v="0"/>
    <n v="0"/>
    <n v="0"/>
    <n v="0"/>
    <n v="0"/>
    <n v="0"/>
    <n v="0"/>
    <n v="0"/>
    <n v="14.529"/>
    <n v="0"/>
    <n v="0"/>
    <n v="40"/>
    <n v="40"/>
    <n v="0"/>
    <n v="29"/>
    <n v="5800"/>
    <n v="327.13"/>
    <n v="0"/>
  </r>
  <r>
    <x v="9"/>
    <s v="O-13LTR BKT (S)"/>
    <s v="Ossam"/>
    <s v="Finished Good"/>
    <s v="Pcs."/>
    <n v="460"/>
    <n v="501"/>
    <n v="117"/>
    <n v="88.45"/>
    <n v="23400"/>
    <n v="0"/>
    <n v="0"/>
    <n v="0"/>
    <n v="0"/>
    <n v="0"/>
    <n v="0"/>
    <n v="0"/>
    <n v="0"/>
    <n v="0"/>
    <n v="0"/>
    <n v="58.616999999999997"/>
    <n v="0"/>
    <n v="0"/>
    <n v="10"/>
    <n v="10"/>
    <n v="0"/>
    <n v="117"/>
    <n v="23400"/>
    <n v="98.45"/>
    <n v="0"/>
  </r>
  <r>
    <x v="9"/>
    <s v="O-18LTR BKT (B)"/>
    <s v="Ossam"/>
    <s v="Trading"/>
    <s v="Pcs."/>
    <m/>
    <n v="0"/>
    <n v="-1"/>
    <n v="0"/>
    <n v="-236"/>
    <n v="0"/>
    <n v="0"/>
    <n v="0"/>
    <n v="0"/>
    <n v="0"/>
    <n v="0"/>
    <n v="0"/>
    <n v="0"/>
    <n v="0"/>
    <n v="0"/>
    <n v="0"/>
    <n v="0"/>
    <n v="0"/>
    <n v="0"/>
    <n v="0"/>
    <n v="0"/>
    <n v="-1"/>
    <n v="-236"/>
    <n v="0"/>
    <n v="0"/>
  </r>
  <r>
    <x v="9"/>
    <s v="O-18LTR BKT (MB)"/>
    <s v="Ossam"/>
    <s v="Trading"/>
    <s v="Pcs."/>
    <m/>
    <n v="0"/>
    <n v="10"/>
    <n v="0.45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.45"/>
    <n v="0"/>
  </r>
  <r>
    <x v="9"/>
    <s v="O-18LTR BKT (MW)"/>
    <s v="Ossam"/>
    <s v="Finished Good"/>
    <s v="Pcs."/>
    <n v="555"/>
    <n v="605"/>
    <n v="8"/>
    <n v="163.57"/>
    <n v="1888"/>
    <n v="0"/>
    <n v="0"/>
    <n v="0"/>
    <n v="0"/>
    <n v="0"/>
    <n v="0"/>
    <n v="0"/>
    <n v="0"/>
    <n v="0"/>
    <n v="0"/>
    <n v="4.84"/>
    <n v="0"/>
    <n v="0"/>
    <n v="20"/>
    <n v="20"/>
    <n v="0"/>
    <n v="8"/>
    <n v="1888"/>
    <n v="183.57"/>
    <n v="0"/>
  </r>
  <r>
    <x v="9"/>
    <s v="O-18LTR BKT (P)"/>
    <s v="Ossam"/>
    <s v="Trading"/>
    <s v="Pcs."/>
    <m/>
    <n v="0"/>
    <n v="3"/>
    <n v="0.14000000000000001"/>
    <n v="708"/>
    <n v="0"/>
    <n v="0"/>
    <n v="0"/>
    <n v="0"/>
    <n v="0"/>
    <n v="0"/>
    <n v="0"/>
    <n v="0"/>
    <n v="0"/>
    <n v="0"/>
    <n v="0"/>
    <n v="0"/>
    <n v="0"/>
    <n v="0"/>
    <n v="0"/>
    <n v="0"/>
    <n v="3"/>
    <n v="708"/>
    <n v="0.14000000000000001"/>
    <n v="0"/>
  </r>
  <r>
    <x v="9"/>
    <s v="O-18LTR BKT (S)"/>
    <s v="Ossam"/>
    <s v="Finished Good"/>
    <s v="Pcs."/>
    <n v="555"/>
    <n v="605"/>
    <n v="65"/>
    <n v="166.14"/>
    <n v="15340"/>
    <n v="0"/>
    <n v="0"/>
    <n v="0"/>
    <n v="0"/>
    <n v="0"/>
    <n v="0"/>
    <n v="0"/>
    <n v="0"/>
    <n v="0"/>
    <n v="0"/>
    <n v="39.325000000000003"/>
    <n v="0"/>
    <n v="0"/>
    <n v="20"/>
    <n v="20"/>
    <n v="0"/>
    <n v="65"/>
    <n v="15340"/>
    <n v="186.14"/>
    <n v="0"/>
  </r>
  <r>
    <x v="9"/>
    <s v="O-3 LTR BUCKET"/>
    <s v="Ossam"/>
    <s v="Finished Good"/>
    <s v="Pcs."/>
    <n v="130"/>
    <n v="142"/>
    <n v="436"/>
    <n v="62.4"/>
    <n v="12260.32"/>
    <n v="0"/>
    <n v="0"/>
    <n v="0"/>
    <n v="0"/>
    <n v="0"/>
    <n v="0"/>
    <n v="0"/>
    <n v="0"/>
    <n v="0"/>
    <n v="0"/>
    <n v="61.911999999999999"/>
    <n v="0"/>
    <n v="0"/>
    <n v="20"/>
    <n v="20"/>
    <n v="0"/>
    <n v="436"/>
    <n v="12260.32"/>
    <n v="82.4"/>
    <n v="0"/>
  </r>
  <r>
    <x v="9"/>
    <s v="O-5 LTR BUCKET"/>
    <s v="Ossam"/>
    <s v="Finished Good"/>
    <s v="Pcs."/>
    <n v="175"/>
    <n v="191"/>
    <n v="573"/>
    <n v="5.98"/>
    <n v="16960.8"/>
    <n v="0"/>
    <n v="0"/>
    <n v="0"/>
    <n v="0"/>
    <n v="0"/>
    <n v="0"/>
    <n v="0"/>
    <n v="0"/>
    <n v="0"/>
    <n v="0"/>
    <n v="109.443"/>
    <n v="0"/>
    <n v="0"/>
    <n v="10"/>
    <n v="10"/>
    <n v="0"/>
    <n v="573"/>
    <n v="16960.8"/>
    <n v="15.98"/>
    <n v="0"/>
  </r>
  <r>
    <x v="9"/>
    <s v="O-9 LTR BUCKET"/>
    <s v="Ossam"/>
    <s v="Finished Good"/>
    <s v="Pcs."/>
    <n v="350"/>
    <n v="381"/>
    <n v="368"/>
    <n v="537.12"/>
    <n v="39304.36"/>
    <n v="0"/>
    <n v="0"/>
    <n v="0"/>
    <n v="0"/>
    <n v="0"/>
    <n v="0"/>
    <n v="0"/>
    <n v="0"/>
    <n v="0"/>
    <n v="0"/>
    <n v="140.208"/>
    <n v="0"/>
    <n v="0"/>
    <n v="100"/>
    <n v="100"/>
    <n v="0"/>
    <n v="368"/>
    <n v="39304.36"/>
    <n v="637.12"/>
    <n v="0"/>
  </r>
  <r>
    <x v="9"/>
    <s v="Osm 5L Bkt. Only Handle (mix)"/>
    <s v="Ossam"/>
    <s v="Trading"/>
    <s v="Pcs."/>
    <m/>
    <n v="0"/>
    <n v="515"/>
    <n v="23.25"/>
    <n v="1888.37"/>
    <n v="0"/>
    <n v="0"/>
    <n v="0"/>
    <n v="0"/>
    <n v="0"/>
    <n v="0"/>
    <n v="0"/>
    <n v="0"/>
    <n v="0"/>
    <n v="0"/>
    <n v="0"/>
    <n v="0"/>
    <n v="0"/>
    <n v="0"/>
    <n v="0"/>
    <n v="0"/>
    <n v="515"/>
    <n v="1888.37"/>
    <n v="23.25"/>
    <n v="0"/>
  </r>
  <r>
    <x v="9"/>
    <s v="Osm 9L Bkt. only Handle(mix.)"/>
    <s v="Ossam"/>
    <s v="Trading"/>
    <s v="Pcs."/>
    <m/>
    <n v="0"/>
    <n v="515"/>
    <n v="23.25"/>
    <n v="1802.32"/>
    <n v="0"/>
    <n v="0"/>
    <n v="0"/>
    <n v="0"/>
    <n v="0"/>
    <n v="0"/>
    <n v="0"/>
    <n v="0"/>
    <n v="0"/>
    <n v="0"/>
    <n v="0"/>
    <n v="0"/>
    <n v="0"/>
    <n v="0"/>
    <n v="0"/>
    <n v="0"/>
    <n v="515"/>
    <n v="1802.32"/>
    <n v="23.25"/>
    <n v="0"/>
  </r>
  <r>
    <x v="9"/>
    <s v="Ossam 10L Only Handle"/>
    <s v="Ossam"/>
    <s v="Trading"/>
    <s v="Pcs."/>
    <m/>
    <n v="0"/>
    <n v="181"/>
    <n v="8.17"/>
    <n v="0"/>
    <n v="0"/>
    <n v="0"/>
    <n v="0"/>
    <n v="0"/>
    <n v="0"/>
    <n v="0"/>
    <n v="0"/>
    <n v="0"/>
    <n v="0"/>
    <n v="0"/>
    <n v="0"/>
    <n v="0"/>
    <n v="0"/>
    <n v="0"/>
    <n v="0"/>
    <n v="0"/>
    <n v="181"/>
    <n v="0"/>
    <n v="8.17"/>
    <n v="0"/>
  </r>
  <r>
    <x v="9"/>
    <s v="Ossam 15 Ltr Only Handle"/>
    <s v="Ossam"/>
    <s v="Trading"/>
    <s v="Pcs."/>
    <m/>
    <n v="0"/>
    <n v="29"/>
    <n v="1.31"/>
    <n v="168.69"/>
    <n v="0"/>
    <n v="0"/>
    <n v="0"/>
    <n v="0"/>
    <n v="0"/>
    <n v="0"/>
    <n v="0"/>
    <n v="0"/>
    <n v="0"/>
    <n v="0"/>
    <n v="0"/>
    <n v="0"/>
    <n v="0"/>
    <n v="0"/>
    <n v="0"/>
    <n v="0"/>
    <n v="29"/>
    <n v="168.69"/>
    <n v="1.31"/>
    <n v="0"/>
  </r>
  <r>
    <x v="9"/>
    <s v="Ossam 16 Ltr Bkt Only Handle"/>
    <s v="Ossam"/>
    <s v="Trading"/>
    <s v="Pcs."/>
    <m/>
    <n v="0"/>
    <n v="13"/>
    <n v="0.59"/>
    <n v="70.81"/>
    <n v="0"/>
    <n v="0"/>
    <n v="0"/>
    <n v="0"/>
    <n v="0"/>
    <n v="0"/>
    <n v="0"/>
    <n v="0"/>
    <n v="0"/>
    <n v="0"/>
    <n v="0"/>
    <n v="0"/>
    <n v="0"/>
    <n v="0"/>
    <n v="0"/>
    <n v="0"/>
    <n v="13"/>
    <n v="70.81"/>
    <n v="0.59"/>
    <n v="0"/>
  </r>
  <r>
    <x v="9"/>
    <s v="Ossam 17L Only Handle"/>
    <s v="Ossam"/>
    <s v="Trading"/>
    <s v="Pcs."/>
    <m/>
    <n v="0"/>
    <n v="12"/>
    <n v="0.54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.54"/>
    <n v="0"/>
  </r>
  <r>
    <x v="9"/>
    <s v="Ossam 3.5L Only Handle"/>
    <s v="Ossam"/>
    <s v="Trading"/>
    <s v="Pcs."/>
    <m/>
    <n v="0"/>
    <n v="360"/>
    <n v="16.25"/>
    <n v="0"/>
    <n v="0"/>
    <n v="0"/>
    <n v="0"/>
    <n v="0"/>
    <n v="0"/>
    <n v="0"/>
    <n v="0"/>
    <n v="0"/>
    <n v="0"/>
    <n v="0"/>
    <n v="0"/>
    <n v="0"/>
    <n v="0"/>
    <n v="0"/>
    <n v="0"/>
    <n v="0"/>
    <n v="360"/>
    <n v="0"/>
    <n v="16.25"/>
    <n v="0"/>
  </r>
  <r>
    <x v="9"/>
    <s v="Ossam 314 Fruit Ghamela"/>
    <s v="Ossam"/>
    <s v="Finished Good"/>
    <s v="Pcs."/>
    <n v="410"/>
    <n v="447"/>
    <n v="856"/>
    <n v="6.5"/>
    <n v="33260.089999999997"/>
    <n v="0"/>
    <n v="0"/>
    <n v="0"/>
    <n v="0"/>
    <n v="0"/>
    <n v="0"/>
    <n v="0"/>
    <n v="0"/>
    <n v="0"/>
    <n v="0"/>
    <n v="382.63200000000001"/>
    <n v="0"/>
    <n v="0"/>
    <n v="0"/>
    <n v="0"/>
    <n v="0"/>
    <n v="856"/>
    <n v="33260.089999999997"/>
    <n v="6.5"/>
    <n v="0"/>
  </r>
  <r>
    <x v="9"/>
    <s v="OSSAM 315 KISAN GHAMELA"/>
    <s v="Ghamela"/>
    <s v="Finished Good"/>
    <s v="Pcs."/>
    <n v="450"/>
    <n v="490"/>
    <n v="796"/>
    <n v="141.63"/>
    <n v="29390.39"/>
    <n v="0"/>
    <n v="0"/>
    <n v="0"/>
    <n v="0"/>
    <n v="0"/>
    <n v="0"/>
    <n v="0"/>
    <n v="0"/>
    <n v="0"/>
    <n v="0"/>
    <n v="390.04"/>
    <n v="0"/>
    <n v="0"/>
    <n v="0"/>
    <n v="0"/>
    <n v="0"/>
    <n v="796"/>
    <n v="29390.39"/>
    <n v="141.63"/>
    <n v="0"/>
  </r>
  <r>
    <x v="9"/>
    <s v="Ossam 316 Super Multipurpose"/>
    <s v="Ossam"/>
    <s v="Finished Good"/>
    <s v="Pcs."/>
    <n v="620"/>
    <n v="676"/>
    <n v="-200"/>
    <n v="4.8"/>
    <n v="-5548"/>
    <n v="0"/>
    <n v="0"/>
    <n v="0"/>
    <n v="0"/>
    <n v="0"/>
    <n v="0"/>
    <n v="0"/>
    <n v="0"/>
    <n v="0"/>
    <n v="0"/>
    <n v="-135.19999999999999"/>
    <n v="0"/>
    <n v="0"/>
    <n v="140"/>
    <n v="140"/>
    <n v="0"/>
    <n v="-200"/>
    <n v="-5548"/>
    <n v="144.80000000000001"/>
    <n v="0"/>
  </r>
  <r>
    <x v="9"/>
    <s v="Ossam 317 Multipurpose"/>
    <s v="Ossam"/>
    <s v="Finished Good"/>
    <s v="Pcs."/>
    <n v="590"/>
    <n v="643"/>
    <n v="266"/>
    <n v="54.25"/>
    <n v="8362.9699999999993"/>
    <n v="0"/>
    <n v="0"/>
    <n v="0"/>
    <n v="0"/>
    <n v="0"/>
    <n v="0"/>
    <n v="0"/>
    <n v="0"/>
    <n v="0"/>
    <n v="0"/>
    <n v="171.03800000000001"/>
    <n v="0"/>
    <n v="0"/>
    <n v="40"/>
    <n v="40"/>
    <n v="0"/>
    <n v="266"/>
    <n v="8362.9699999999993"/>
    <n v="94.25"/>
    <n v="0"/>
  </r>
  <r>
    <x v="9"/>
    <s v="Ossam 319 Toofan Ghamela (mix)"/>
    <s v="Ossam"/>
    <s v="Finished Good"/>
    <s v="Pcs."/>
    <n v="730"/>
    <n v="796"/>
    <n v="11555"/>
    <n v="4494.6000000000004"/>
    <n v="628749.23"/>
    <n v="0"/>
    <n v="0"/>
    <n v="0"/>
    <n v="0"/>
    <n v="0"/>
    <n v="0"/>
    <n v="0"/>
    <n v="0"/>
    <n v="0"/>
    <n v="0"/>
    <n v="9197.7800000000007"/>
    <n v="0"/>
    <n v="0"/>
    <n v="0"/>
    <n v="0"/>
    <n v="0"/>
    <n v="11555"/>
    <n v="628749.23"/>
    <n v="4494.6000000000004"/>
    <n v="0"/>
  </r>
  <r>
    <x v="9"/>
    <s v="Ossam 320 Yesholaxmi (mix)"/>
    <s v="Ossam"/>
    <s v="Trading"/>
    <s v="Pcs."/>
    <m/>
    <n v="0"/>
    <n v="212"/>
    <n v="8.76"/>
    <n v="9800.5499999999993"/>
    <n v="0"/>
    <n v="0"/>
    <n v="0"/>
    <n v="0"/>
    <n v="0"/>
    <n v="0"/>
    <n v="0"/>
    <n v="0"/>
    <n v="0"/>
    <n v="0"/>
    <n v="0"/>
    <n v="0"/>
    <n v="0"/>
    <n v="0"/>
    <n v="0"/>
    <n v="0"/>
    <n v="212"/>
    <n v="9800.5499999999993"/>
    <n v="8.76"/>
    <n v="0"/>
  </r>
  <r>
    <x v="9"/>
    <s v="Ossam 322 MahaLaxmi (mix)"/>
    <s v="Ossam"/>
    <s v="Finished Good"/>
    <s v="Pcs."/>
    <n v="1150"/>
    <n v="1253"/>
    <n v="13127"/>
    <n v="5114.9799999999996"/>
    <n v="1192350.68"/>
    <n v="0"/>
    <n v="0"/>
    <n v="0"/>
    <n v="0"/>
    <n v="0"/>
    <n v="0"/>
    <n v="0"/>
    <n v="0"/>
    <n v="0"/>
    <n v="0"/>
    <n v="16448.131000000001"/>
    <n v="0"/>
    <n v="0"/>
    <n v="0"/>
    <n v="0"/>
    <n v="0"/>
    <n v="13127"/>
    <n v="1192350.68"/>
    <n v="5114.9799999999996"/>
    <n v="0"/>
  </r>
  <r>
    <x v="9"/>
    <s v="Ossam 408 Eelphanta Patla"/>
    <s v="Ossam"/>
    <s v="Finished Good"/>
    <s v="Pcs."/>
    <n v="920"/>
    <n v="1003"/>
    <n v="-313"/>
    <n v="657.68"/>
    <n v="-25106.02"/>
    <n v="0"/>
    <n v="0"/>
    <n v="0"/>
    <n v="0"/>
    <n v="0"/>
    <n v="0"/>
    <n v="0"/>
    <n v="0"/>
    <n v="0"/>
    <n v="0"/>
    <n v="-313.93900000000002"/>
    <n v="0"/>
    <n v="0"/>
    <n v="320"/>
    <n v="320"/>
    <n v="0"/>
    <n v="-313"/>
    <n v="-25106.02"/>
    <n v="977.68"/>
    <n v="0"/>
  </r>
  <r>
    <x v="9"/>
    <s v="Ossam 415 Fish Crate 15No."/>
    <s v="Kitchen Crate"/>
    <s v="Finished Good"/>
    <s v="Pcs."/>
    <n v="360"/>
    <n v="392"/>
    <n v="1"/>
    <n v="423.8"/>
    <n v="38.11"/>
    <n v="0"/>
    <n v="0"/>
    <n v="0"/>
    <n v="0"/>
    <n v="0"/>
    <n v="0"/>
    <n v="0"/>
    <n v="0"/>
    <n v="0"/>
    <n v="0"/>
    <n v="0.39200000000000002"/>
    <n v="0"/>
    <n v="0"/>
    <n v="70"/>
    <n v="70"/>
    <n v="0"/>
    <n v="1"/>
    <n v="38.11"/>
    <n v="493.8"/>
    <n v="0"/>
  </r>
  <r>
    <x v="9"/>
    <s v="Ossam 418 K.Crate 18No."/>
    <s v="Ossam"/>
    <s v="Finished Good"/>
    <s v="Pcs."/>
    <n v="620"/>
    <n v="676"/>
    <n v="50"/>
    <n v="206.66"/>
    <n v="2694.85"/>
    <n v="0"/>
    <n v="0"/>
    <n v="0"/>
    <n v="0"/>
    <n v="0"/>
    <n v="0"/>
    <n v="0"/>
    <n v="0"/>
    <n v="0"/>
    <n v="0"/>
    <n v="33.799999999999997"/>
    <n v="0"/>
    <n v="0"/>
    <n v="0"/>
    <n v="0"/>
    <n v="0"/>
    <n v="50"/>
    <n v="2694.85"/>
    <n v="206.66"/>
    <n v="0"/>
  </r>
  <r>
    <x v="9"/>
    <s v="Ossam 422 K. Crate 22 No."/>
    <s v="Ossam"/>
    <s v="Finished Good"/>
    <s v="Pcs."/>
    <n v="1080"/>
    <n v="1177"/>
    <n v="-33"/>
    <n v="1170.99"/>
    <n v="-2730.67"/>
    <n v="0"/>
    <n v="0"/>
    <n v="0"/>
    <n v="0"/>
    <n v="0"/>
    <n v="0"/>
    <n v="0"/>
    <n v="0"/>
    <n v="0"/>
    <n v="0"/>
    <n v="-38.841000000000001"/>
    <n v="0"/>
    <n v="0"/>
    <n v="210"/>
    <n v="210"/>
    <n v="0"/>
    <n v="-33"/>
    <n v="-2730.67"/>
    <n v="1380.99"/>
    <n v="0"/>
  </r>
  <r>
    <x v="9"/>
    <s v="Ossam 505 Chawa Bkt"/>
    <s v="Ossam"/>
    <s v="Finished Good"/>
    <s v="Pcs."/>
    <n v="270"/>
    <n v="294"/>
    <n v="-360"/>
    <n v="4.16"/>
    <n v="-9198"/>
    <n v="0"/>
    <n v="0"/>
    <n v="0"/>
    <n v="0"/>
    <n v="0"/>
    <n v="0"/>
    <n v="0"/>
    <n v="0"/>
    <n v="0"/>
    <n v="0"/>
    <n v="-105.84"/>
    <n v="0"/>
    <n v="0"/>
    <n v="110"/>
    <n v="110"/>
    <n v="0"/>
    <n v="-360"/>
    <n v="-9198"/>
    <n v="114.16"/>
    <n v="0"/>
  </r>
  <r>
    <x v="9"/>
    <s v="Ossam 507 7 Ltr Chawa Plus"/>
    <s v="Ossam"/>
    <s v="Finished Good"/>
    <s v="Pcs."/>
    <n v="365"/>
    <n v="398"/>
    <n v="-300"/>
    <n v="0.6"/>
    <n v="-9855"/>
    <n v="0"/>
    <n v="0"/>
    <n v="0"/>
    <n v="0"/>
    <n v="0"/>
    <n v="0"/>
    <n v="0"/>
    <n v="0"/>
    <n v="0"/>
    <n v="0"/>
    <n v="-119.4"/>
    <n v="0"/>
    <n v="0"/>
    <n v="120"/>
    <n v="120"/>
    <n v="0"/>
    <n v="-300"/>
    <n v="-9855"/>
    <n v="120.6"/>
    <n v="0"/>
  </r>
  <r>
    <x v="9"/>
    <s v="Ossam 510 Wild Cat Bkt"/>
    <s v="Ossam"/>
    <s v="Finished Good"/>
    <s v="Pcs."/>
    <n v="500"/>
    <n v="545"/>
    <n v="-240"/>
    <n v="9.1999999999999993"/>
    <n v="-9636"/>
    <n v="0"/>
    <n v="0"/>
    <n v="0"/>
    <n v="0"/>
    <n v="0"/>
    <n v="0"/>
    <n v="0"/>
    <n v="0"/>
    <n v="0"/>
    <n v="0"/>
    <n v="-130.80000000000001"/>
    <n v="0"/>
    <n v="0"/>
    <n v="140"/>
    <n v="140"/>
    <n v="0"/>
    <n v="-240"/>
    <n v="-9636"/>
    <n v="149.19999999999999"/>
    <n v="0"/>
  </r>
  <r>
    <x v="9"/>
    <s v="Ossam 515 Lion Bkt"/>
    <s v="Ossam"/>
    <s v="Finished Good"/>
    <s v="Pcs."/>
    <n v="705"/>
    <n v="768"/>
    <n v="201"/>
    <n v="0.05"/>
    <n v="8388.6200000000008"/>
    <n v="0"/>
    <n v="0"/>
    <n v="0"/>
    <n v="0"/>
    <n v="0"/>
    <n v="0"/>
    <n v="0"/>
    <n v="0"/>
    <n v="0"/>
    <n v="0"/>
    <n v="154.36799999999999"/>
    <n v="0"/>
    <n v="0"/>
    <n v="150"/>
    <n v="150"/>
    <n v="0"/>
    <n v="201"/>
    <n v="8388.6200000000008"/>
    <n v="150.05000000000001"/>
    <n v="0"/>
  </r>
  <r>
    <x v="9"/>
    <s v="Ossam 517 Mini Tiger 17 Ltr"/>
    <s v="Ossam"/>
    <s v="Finished Good"/>
    <s v="Pcs."/>
    <n v="745"/>
    <n v="812"/>
    <n v="-120"/>
    <n v="2.56"/>
    <n v="-7008"/>
    <n v="0"/>
    <n v="0"/>
    <n v="0"/>
    <n v="0"/>
    <n v="0"/>
    <n v="0"/>
    <n v="0"/>
    <n v="0"/>
    <n v="0"/>
    <n v="0"/>
    <n v="-97.44"/>
    <n v="0"/>
    <n v="0"/>
    <n v="100"/>
    <n v="100"/>
    <n v="0"/>
    <n v="-120"/>
    <n v="-7008"/>
    <n v="102.56"/>
    <n v="0"/>
  </r>
  <r>
    <x v="9"/>
    <s v="Ossam 520 20 ltr bkt"/>
    <s v="Ossam"/>
    <s v="Finished Good"/>
    <s v="Pcs."/>
    <n v="840"/>
    <n v="916"/>
    <n v="-108"/>
    <n v="1.07"/>
    <n v="-7484.4"/>
    <n v="0"/>
    <n v="0"/>
    <n v="0"/>
    <n v="0"/>
    <n v="0"/>
    <n v="0"/>
    <n v="0"/>
    <n v="0"/>
    <n v="0"/>
    <n v="0"/>
    <n v="-98.927999999999997"/>
    <n v="0"/>
    <n v="0"/>
    <n v="100"/>
    <n v="100"/>
    <n v="0"/>
    <n v="-108"/>
    <n v="-7484.4"/>
    <n v="101.07"/>
    <n v="0"/>
  </r>
  <r>
    <x v="9"/>
    <s v="Ossam 5L Only Handle"/>
    <s v="Ossam"/>
    <s v="Trading"/>
    <s v="Pcs."/>
    <m/>
    <n v="0"/>
    <n v="120"/>
    <n v="5.42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5.42"/>
    <n v="0"/>
  </r>
  <r>
    <x v="9"/>
    <s v="Ossam planter No.07"/>
    <s v="Ossam"/>
    <s v="Finished Good"/>
    <s v="Pcs."/>
    <n v="100"/>
    <n v="109"/>
    <n v="1007"/>
    <n v="62.91"/>
    <n v="11034.72"/>
    <n v="0"/>
    <n v="0"/>
    <n v="1480"/>
    <n v="13963.21"/>
    <n v="800"/>
    <n v="8816"/>
    <n v="0"/>
    <n v="0"/>
    <n v="0"/>
    <n v="0"/>
    <n v="109.76300000000001"/>
    <n v="148"/>
    <n v="24.847720000000002"/>
    <n v="0"/>
    <n v="172.84772000000001"/>
    <n v="87.2"/>
    <n v="1687"/>
    <n v="17621.47"/>
    <n v="148.55772000000002"/>
    <n v="0"/>
  </r>
  <r>
    <x v="9"/>
    <s v="Ossam planter No.09"/>
    <s v="Ossam"/>
    <s v="Finished Good"/>
    <s v="Pcs."/>
    <n v="265"/>
    <n v="289"/>
    <n v="-126"/>
    <n v="75.08"/>
    <n v="-1877.03"/>
    <n v="0"/>
    <n v="0"/>
    <n v="420"/>
    <n v="6055.63"/>
    <n v="336"/>
    <n v="7221.6"/>
    <n v="0"/>
    <n v="0"/>
    <n v="0"/>
    <n v="0"/>
    <n v="-36.414000000000001"/>
    <n v="111.3"/>
    <n v="18.686157000000001"/>
    <n v="20"/>
    <n v="149.98615699999999"/>
    <n v="97.103999999999999"/>
    <n v="-42"/>
    <n v="-335.8"/>
    <n v="127.96215699999998"/>
    <n v="0"/>
  </r>
  <r>
    <x v="9"/>
    <s v="Ossam Planter No.12"/>
    <s v="Ossam"/>
    <s v="Finished Good"/>
    <s v="Pcs."/>
    <n v="265"/>
    <n v="289"/>
    <n v="4049"/>
    <n v="1253.8800000000001"/>
    <n v="99176.960000000006"/>
    <n v="0"/>
    <n v="0"/>
    <n v="1850"/>
    <n v="42584.91"/>
    <n v="960"/>
    <n v="30413.599999999999"/>
    <n v="0"/>
    <n v="0"/>
    <n v="0"/>
    <n v="0"/>
    <n v="1170.1610000000001"/>
    <n v="490.25"/>
    <n v="82.308072499999994"/>
    <n v="0"/>
    <n v="572.55807249999998"/>
    <n v="277.44"/>
    <n v="4939"/>
    <n v="119859.72"/>
    <n v="1548.9980725"/>
    <n v="0"/>
  </r>
  <r>
    <x v="9"/>
    <s v="Ossam Planter No.14"/>
    <s v="Ossam"/>
    <s v="Finished Good"/>
    <s v="Pcs."/>
    <n v="420"/>
    <n v="458"/>
    <n v="852"/>
    <n v="288.45999999999998"/>
    <n v="28322.240000000002"/>
    <n v="0"/>
    <n v="0"/>
    <n v="1040"/>
    <n v="37726.370000000003"/>
    <n v="351"/>
    <n v="17686.86"/>
    <n v="0"/>
    <n v="0"/>
    <n v="0"/>
    <n v="0"/>
    <n v="390.21600000000001"/>
    <n v="436.8"/>
    <n v="73.33435200000001"/>
    <n v="0"/>
    <n v="510.13435200000004"/>
    <n v="160.75800000000001"/>
    <n v="1541"/>
    <n v="56000.28"/>
    <n v="637.83635200000003"/>
    <n v="0"/>
  </r>
  <r>
    <x v="9"/>
    <s v="Ossam Planter No.16"/>
    <s v="Ossam"/>
    <s v="Finished Good"/>
    <s v="Pcs."/>
    <n v="720"/>
    <n v="785"/>
    <n v="546"/>
    <n v="286.45999999999998"/>
    <n v="35732.75"/>
    <n v="0"/>
    <n v="0"/>
    <n v="0"/>
    <n v="0"/>
    <n v="68"/>
    <n v="6860.2"/>
    <n v="0"/>
    <n v="0"/>
    <n v="0"/>
    <n v="0"/>
    <n v="428.61"/>
    <n v="0"/>
    <n v="0"/>
    <n v="0"/>
    <n v="0"/>
    <n v="53.38"/>
    <n v="478"/>
    <n v="31286.91"/>
    <n v="233.07999999999998"/>
    <n v="0"/>
  </r>
  <r>
    <x v="9"/>
    <s v="OSSAM PLANTER ONLY TRAY 07 NO."/>
    <s v="Ossam"/>
    <s v="Finished Good"/>
    <s v="Pcs."/>
    <n v="20"/>
    <n v="22"/>
    <n v="186"/>
    <n v="8.43"/>
    <n v="587.76"/>
    <n v="0"/>
    <n v="0"/>
    <n v="0"/>
    <n v="0"/>
    <n v="0"/>
    <n v="0"/>
    <n v="0"/>
    <n v="0"/>
    <n v="0"/>
    <n v="0"/>
    <n v="4.0919999999999996"/>
    <n v="0"/>
    <n v="0"/>
    <n v="0"/>
    <n v="0"/>
    <n v="0"/>
    <n v="186"/>
    <n v="587.76"/>
    <n v="8.43"/>
    <n v="0"/>
  </r>
  <r>
    <x v="9"/>
    <s v="OSSAM PLANTER ONLY TRAY 09 NO."/>
    <s v="Ossam"/>
    <s v="Finished Good"/>
    <s v="Pcs."/>
    <n v="35"/>
    <n v="38"/>
    <n v="769"/>
    <n v="37.1"/>
    <n v="3160.59"/>
    <n v="0"/>
    <n v="0"/>
    <n v="0"/>
    <n v="0"/>
    <n v="90"/>
    <n v="457.2"/>
    <n v="0"/>
    <n v="0"/>
    <n v="0"/>
    <n v="0"/>
    <n v="29.222000000000001"/>
    <n v="0"/>
    <n v="0"/>
    <n v="0"/>
    <n v="0"/>
    <n v="3.42"/>
    <n v="679"/>
    <n v="2790.69"/>
    <n v="33.68"/>
    <n v="0"/>
  </r>
  <r>
    <x v="9"/>
    <s v="OSSAM PLANTER ONLY TRAY 12 NO."/>
    <s v="Ossam"/>
    <s v="Finished Good"/>
    <s v="Pcs."/>
    <n v="60"/>
    <n v="65"/>
    <n v="-270"/>
    <n v="48.59"/>
    <n v="-2070.4299999999998"/>
    <n v="0"/>
    <n v="0"/>
    <n v="0"/>
    <n v="0"/>
    <n v="36"/>
    <n v="317.16000000000003"/>
    <n v="0"/>
    <n v="0"/>
    <n v="0"/>
    <n v="0"/>
    <n v="-17.55"/>
    <n v="0"/>
    <n v="0"/>
    <n v="30"/>
    <n v="30"/>
    <n v="2.34"/>
    <n v="-306"/>
    <n v="-2387.59"/>
    <n v="76.25"/>
    <n v="0"/>
  </r>
  <r>
    <x v="9"/>
    <s v="OSSAM PLANTER ONLY TRAY 14 NO."/>
    <s v="Ossam"/>
    <s v="Finished Good"/>
    <s v="Pcs."/>
    <m/>
    <m/>
    <m/>
    <n v="116.8"/>
    <m/>
    <m/>
    <m/>
    <m/>
    <m/>
    <m/>
    <m/>
    <m/>
    <m/>
    <n v="0"/>
    <m/>
    <n v="0"/>
    <n v="0"/>
    <n v="0"/>
    <n v="20"/>
    <n v="20"/>
    <n v="0"/>
    <m/>
    <m/>
    <n v="136.80000000000001"/>
    <n v="0"/>
  </r>
  <r>
    <x v="9"/>
    <s v="OSSAM PLANTER ONLY TRAY 16 NO."/>
    <s v="Ossam"/>
    <s v="Finished Good"/>
    <s v="Pcs."/>
    <n v="90"/>
    <n v="98"/>
    <n v="8"/>
    <n v="83.73"/>
    <n v="67.75"/>
    <n v="0"/>
    <n v="0"/>
    <n v="0"/>
    <n v="0"/>
    <n v="0"/>
    <n v="0"/>
    <n v="0"/>
    <n v="0"/>
    <n v="0"/>
    <n v="0"/>
    <n v="0.78400000000000003"/>
    <n v="0"/>
    <n v="0"/>
    <n v="10"/>
    <n v="10"/>
    <n v="0"/>
    <n v="8"/>
    <n v="67.75"/>
    <n v="93.73"/>
    <n v="0"/>
  </r>
  <r>
    <x v="9"/>
    <s v="P.O.F BAG 135*14*15mi (912)"/>
    <s v="Packing Material"/>
    <s v="Trading"/>
    <s v="Pcs."/>
    <m/>
    <n v="0"/>
    <n v="19000"/>
    <n v="0"/>
    <n v="6099"/>
    <n v="0"/>
    <n v="0"/>
    <n v="0"/>
    <n v="0"/>
    <n v="0"/>
    <n v="0"/>
    <n v="0"/>
    <n v="0"/>
    <n v="0"/>
    <n v="0"/>
    <n v="0"/>
    <n v="0"/>
    <n v="0"/>
    <n v="0"/>
    <n v="0"/>
    <n v="0"/>
    <n v="19000"/>
    <n v="6099"/>
    <n v="0"/>
    <n v="0"/>
  </r>
  <r>
    <x v="9"/>
    <s v="Patla Leg Grip Small"/>
    <s v="Component"/>
    <s v="Trading"/>
    <s v="Pcs."/>
    <m/>
    <n v="0"/>
    <n v="7985.31"/>
    <n v="476.81"/>
    <n v="22223.75"/>
    <n v="0"/>
    <n v="0"/>
    <n v="12540"/>
    <n v="34919.480000000003"/>
    <n v="0"/>
    <n v="0"/>
    <n v="6540"/>
    <n v="1103.6904000000002"/>
    <n v="7643.6904000000004"/>
    <n v="18181.2"/>
    <n v="0"/>
    <n v="0"/>
    <n v="0"/>
    <n v="0"/>
    <n v="0"/>
    <n v="0"/>
    <n v="13985.31"/>
    <n v="38935.57"/>
    <n v="476.81"/>
    <n v="0"/>
  </r>
  <r>
    <x v="9"/>
    <s v="PLASTIC PIPE CAP 22MM"/>
    <s v="Housekeeping"/>
    <s v="Trading"/>
    <s v="Pcs."/>
    <m/>
    <n v="0"/>
    <n v="605"/>
    <n v="110.62"/>
    <n v="1464.03"/>
    <n v="0"/>
    <n v="0"/>
    <n v="0"/>
    <n v="0"/>
    <n v="0"/>
    <n v="0"/>
    <n v="0"/>
    <n v="0"/>
    <n v="0"/>
    <n v="0"/>
    <n v="0"/>
    <n v="0"/>
    <n v="0"/>
    <n v="0"/>
    <n v="0"/>
    <n v="0"/>
    <n v="605"/>
    <n v="1464.03"/>
    <n v="110.62"/>
    <n v="0"/>
  </r>
  <r>
    <x v="9"/>
    <s v="PLUNGER (BLACK)"/>
    <s v="Component"/>
    <s v="Trading"/>
    <s v="Pcs."/>
    <m/>
    <n v="0"/>
    <n v="700"/>
    <n v="0"/>
    <n v="11846.08"/>
    <n v="0"/>
    <n v="0"/>
    <n v="1980"/>
    <n v="33508.620000000003"/>
    <n v="0"/>
    <n v="0"/>
    <n v="1230"/>
    <n v="207.57480000000004"/>
    <n v="1437.5748000000001"/>
    <n v="20811.599999999999"/>
    <n v="0"/>
    <n v="0"/>
    <n v="0"/>
    <n v="0"/>
    <n v="0"/>
    <n v="0"/>
    <n v="1450"/>
    <n v="24539.15"/>
    <n v="0"/>
    <n v="0"/>
  </r>
  <r>
    <x v="9"/>
    <s v="PP BAGS (14X16)"/>
    <s v="Packing Material"/>
    <s v="Trading"/>
    <s v="Kgs."/>
    <m/>
    <n v="0"/>
    <n v="30"/>
    <n v="1.35"/>
    <n v="4140"/>
    <n v="0"/>
    <n v="0"/>
    <n v="0"/>
    <n v="0"/>
    <n v="0"/>
    <n v="0"/>
    <n v="0"/>
    <n v="0"/>
    <n v="0"/>
    <n v="0"/>
    <n v="0"/>
    <n v="0"/>
    <n v="0"/>
    <n v="0"/>
    <n v="0"/>
    <n v="0"/>
    <n v="30"/>
    <n v="4140"/>
    <n v="1.35"/>
    <n v="0"/>
  </r>
  <r>
    <x v="9"/>
    <s v="PPCP (GROW PACK)"/>
    <s v="GROW PACK"/>
    <s v="Trading"/>
    <s v="Kgs."/>
    <m/>
    <n v="0"/>
    <n v="-363.35"/>
    <n v="0"/>
    <n v="-38274.730000000003"/>
    <n v="0"/>
    <n v="0"/>
    <n v="0"/>
    <n v="0"/>
    <n v="0"/>
    <n v="0"/>
    <n v="0"/>
    <n v="0"/>
    <n v="0"/>
    <n v="0"/>
    <n v="0"/>
    <n v="0"/>
    <n v="0"/>
    <n v="0"/>
    <n v="0"/>
    <n v="0"/>
    <n v="-363.35"/>
    <n v="-38274.730000000003"/>
    <n v="0"/>
    <n v="0"/>
  </r>
  <r>
    <x v="9"/>
    <s v="PVC DUSTPAN STRIP 602"/>
    <s v="MAHALASA PLATO MECH"/>
    <s v="Trading"/>
    <s v="Pcs."/>
    <m/>
    <n v="0"/>
    <n v="-722"/>
    <n v="0"/>
    <n v="3857.67"/>
    <n v="0"/>
    <n v="0"/>
    <n v="0"/>
    <n v="0"/>
    <n v="0"/>
    <n v="0"/>
    <n v="0"/>
    <n v="0"/>
    <n v="0"/>
    <n v="0"/>
    <n v="0"/>
    <n v="0"/>
    <n v="0"/>
    <n v="0"/>
    <n v="0"/>
    <n v="0"/>
    <n v="-722"/>
    <n v="3857.67"/>
    <n v="0"/>
    <n v="0"/>
  </r>
  <r>
    <x v="9"/>
    <s v="PVC DUSTPAN STRIP 603"/>
    <s v="MAHALASA PLATO MECH"/>
    <s v="Trading"/>
    <s v="Pcs."/>
    <m/>
    <n v="0"/>
    <n v="11786"/>
    <n v="143.76"/>
    <n v="32792.76"/>
    <n v="0"/>
    <n v="0"/>
    <n v="0"/>
    <n v="0"/>
    <n v="0"/>
    <n v="0"/>
    <n v="7981"/>
    <n v="1346.87356"/>
    <n v="9327.87356"/>
    <n v="19074.59"/>
    <n v="0"/>
    <n v="0"/>
    <n v="0"/>
    <n v="0"/>
    <n v="0"/>
    <n v="0"/>
    <n v="3805"/>
    <n v="13678.79"/>
    <n v="143.76"/>
    <n v="0"/>
  </r>
  <r>
    <x v="9"/>
    <s v="RDNG Bottam Base (Hole) (silver)"/>
    <s v="Radongrow"/>
    <s v="Finished Good"/>
    <s v="Pcs."/>
    <n v="170"/>
    <n v="185"/>
    <n v="66"/>
    <n v="61.32"/>
    <n v="2065.06"/>
    <n v="0"/>
    <n v="0"/>
    <n v="0"/>
    <n v="0"/>
    <n v="0"/>
    <n v="0"/>
    <n v="0"/>
    <n v="0"/>
    <n v="0"/>
    <n v="0"/>
    <n v="12.21"/>
    <n v="0"/>
    <n v="0"/>
    <n v="0"/>
    <n v="0"/>
    <n v="0"/>
    <n v="66"/>
    <n v="2065.06"/>
    <n v="61.32"/>
    <n v="0"/>
  </r>
  <r>
    <x v="9"/>
    <s v="RDNG Bottam Plate (plain)sil"/>
    <s v="Radongrow"/>
    <s v="Trading"/>
    <s v="Pcs."/>
    <m/>
    <n v="0"/>
    <n v="-11"/>
    <n v="0"/>
    <n v="-349.87"/>
    <n v="0"/>
    <n v="0"/>
    <n v="0"/>
    <n v="0"/>
    <n v="0"/>
    <n v="0"/>
    <n v="0"/>
    <n v="0"/>
    <n v="0"/>
    <n v="0"/>
    <n v="0"/>
    <n v="0"/>
    <n v="0"/>
    <n v="0"/>
    <n v="0"/>
    <n v="0"/>
    <n v="-11"/>
    <n v="-349.87"/>
    <n v="0"/>
    <n v="0"/>
  </r>
  <r>
    <x v="9"/>
    <s v="RDNG Cap (Silver)"/>
    <s v="Radongrow"/>
    <s v="Finished Good"/>
    <s v="Pcs."/>
    <n v="65"/>
    <n v="71"/>
    <n v="235"/>
    <n v="35.979999999999997"/>
    <n v="1532.57"/>
    <n v="0"/>
    <n v="0"/>
    <n v="0"/>
    <n v="0"/>
    <n v="0"/>
    <n v="0"/>
    <n v="0"/>
    <n v="0"/>
    <n v="0"/>
    <n v="0"/>
    <n v="16.684999999999999"/>
    <n v="0"/>
    <n v="0"/>
    <n v="0"/>
    <n v="0"/>
    <n v="0"/>
    <n v="235"/>
    <n v="1532.57"/>
    <n v="35.979999999999997"/>
    <n v="0"/>
  </r>
  <r>
    <x v="9"/>
    <s v="RDNG Distributer (silver)"/>
    <s v="Radongrow"/>
    <s v="Finished Good"/>
    <s v="Pcs."/>
    <n v="70"/>
    <n v="76"/>
    <n v="300"/>
    <n v="374.63"/>
    <n v="2151.83"/>
    <n v="0"/>
    <n v="0"/>
    <n v="0"/>
    <n v="0"/>
    <n v="0"/>
    <n v="0"/>
    <n v="0"/>
    <n v="0"/>
    <n v="0"/>
    <n v="0"/>
    <n v="22.8"/>
    <n v="0"/>
    <n v="0"/>
    <n v="0"/>
    <n v="0"/>
    <n v="0"/>
    <n v="300"/>
    <n v="2151.83"/>
    <n v="374.63"/>
    <n v="0"/>
  </r>
  <r>
    <x v="9"/>
    <s v="RDNG DWC TOP PLATE(SIL)"/>
    <s v="Radongrow"/>
    <s v="Finished Good"/>
    <s v="Pcs."/>
    <n v="275"/>
    <n v="300"/>
    <n v="-5"/>
    <n v="9.61"/>
    <n v="-68.78"/>
    <n v="0"/>
    <n v="0"/>
    <n v="0"/>
    <n v="0"/>
    <n v="0"/>
    <n v="0"/>
    <n v="0"/>
    <n v="0"/>
    <n v="0"/>
    <n v="0"/>
    <n v="-1.5"/>
    <n v="0"/>
    <n v="0"/>
    <n v="0"/>
    <n v="0"/>
    <n v="0"/>
    <n v="-5"/>
    <n v="-68.78"/>
    <n v="9.61"/>
    <n v="0"/>
  </r>
  <r>
    <x v="9"/>
    <s v="RDNG Holder (silver)"/>
    <s v="Radongrow"/>
    <s v="Finished Good"/>
    <s v="Pcs."/>
    <n v="185"/>
    <n v="202"/>
    <n v="3954"/>
    <n v="2018.1"/>
    <n v="74450.009999999995"/>
    <n v="0"/>
    <n v="0"/>
    <n v="0"/>
    <n v="0"/>
    <n v="0"/>
    <n v="0"/>
    <n v="0"/>
    <n v="0"/>
    <n v="0"/>
    <n v="0"/>
    <n v="798.70799999999997"/>
    <n v="0"/>
    <n v="0"/>
    <n v="0"/>
    <n v="0"/>
    <n v="0"/>
    <n v="3954"/>
    <n v="74450.009999999995"/>
    <n v="2018.1"/>
    <n v="0"/>
  </r>
  <r>
    <x v="9"/>
    <s v="Reprocess Pe Compound"/>
    <s v="Plastic Grinding"/>
    <s v="Trading"/>
    <s v="Kgs."/>
    <m/>
    <n v="0"/>
    <n v="100"/>
    <n v="4.51"/>
    <n v="7900"/>
    <n v="0"/>
    <n v="0"/>
    <n v="0"/>
    <n v="0"/>
    <n v="0"/>
    <n v="0"/>
    <n v="0"/>
    <n v="0"/>
    <n v="0"/>
    <n v="0"/>
    <n v="0"/>
    <n v="0"/>
    <n v="0"/>
    <n v="0"/>
    <n v="0"/>
    <n v="0"/>
    <n v="100"/>
    <n v="7900"/>
    <n v="4.51"/>
    <n v="0"/>
  </r>
  <r>
    <x v="9"/>
    <s v="Rotating Cap 3/4 (black)"/>
    <s v="Housekeeping"/>
    <s v="Trading"/>
    <s v="Pcs."/>
    <m/>
    <n v="0"/>
    <n v="3585"/>
    <n v="0"/>
    <n v="2763.48"/>
    <n v="0"/>
    <n v="0"/>
    <n v="2920"/>
    <n v="2465.5300000000002"/>
    <n v="0"/>
    <n v="0"/>
    <n v="1230"/>
    <n v="207.57480000000004"/>
    <n v="1437.5748000000001"/>
    <n v="947.1"/>
    <n v="0"/>
    <n v="0"/>
    <n v="0"/>
    <n v="0"/>
    <n v="0"/>
    <n v="0"/>
    <n v="5275"/>
    <n v="4286.1000000000004"/>
    <n v="0"/>
    <n v="0"/>
  </r>
  <r>
    <x v="9"/>
    <s v="Rubber Strip 14&quot; Wiper With Hole"/>
    <s v="Component"/>
    <s v="Trading"/>
    <s v="Pcs."/>
    <m/>
    <m/>
    <m/>
    <n v="71.2"/>
    <m/>
    <m/>
    <m/>
    <m/>
    <m/>
    <m/>
    <m/>
    <m/>
    <m/>
    <n v="0"/>
    <m/>
    <n v="0"/>
    <n v="0"/>
    <n v="0"/>
    <n v="0"/>
    <n v="0"/>
    <n v="0"/>
    <m/>
    <m/>
    <n v="71.2"/>
    <n v="0"/>
  </r>
  <r>
    <x v="9"/>
    <s v="Rubber Strip 16&quot; Wiper With Hole"/>
    <s v="Component"/>
    <s v="Trading"/>
    <s v="Pcs."/>
    <m/>
    <n v="0"/>
    <n v="-436"/>
    <n v="10.52"/>
    <n v="-6976"/>
    <n v="0"/>
    <n v="0"/>
    <n v="0"/>
    <n v="0"/>
    <n v="0"/>
    <n v="0"/>
    <n v="0"/>
    <n v="0"/>
    <n v="0"/>
    <n v="0"/>
    <n v="0"/>
    <n v="0"/>
    <n v="0"/>
    <n v="0"/>
    <n v="0"/>
    <n v="0"/>
    <n v="-436"/>
    <n v="-6976"/>
    <n v="10.52"/>
    <n v="0"/>
  </r>
  <r>
    <x v="9"/>
    <s v="S.S. PIPE 3 FEET (22MM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9"/>
    <s v="S.S.PIPE 4 FEET (22MM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9"/>
    <s v="SELTOS COATED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9"/>
    <s v="SELTOS STEEL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9"/>
    <s v="Silicon Profile3.6*6.5* 400mm"/>
    <s v="Component"/>
    <s v="Trading"/>
    <s v="Pcs."/>
    <m/>
    <n v="0"/>
    <n v="4263"/>
    <n v="357.81"/>
    <n v="22846.77"/>
    <n v="0"/>
    <n v="0"/>
    <n v="0"/>
    <n v="0"/>
    <n v="0"/>
    <n v="0"/>
    <n v="0"/>
    <n v="0"/>
    <n v="0"/>
    <n v="0"/>
    <n v="0"/>
    <n v="0"/>
    <n v="0"/>
    <n v="0"/>
    <n v="0"/>
    <n v="0"/>
    <n v="4263"/>
    <n v="22846.77"/>
    <n v="357.81"/>
    <n v="0"/>
  </r>
  <r>
    <x v="9"/>
    <s v="Sparkle Wiper Only Blade"/>
    <s v="Housekeeping"/>
    <s v="Trading"/>
    <s v="Pcs."/>
    <m/>
    <n v="0"/>
    <n v="506"/>
    <n v="0"/>
    <n v="4475.3900000000003"/>
    <n v="0"/>
    <n v="0"/>
    <n v="0"/>
    <n v="0"/>
    <n v="0"/>
    <n v="0"/>
    <n v="0"/>
    <n v="0"/>
    <n v="0"/>
    <n v="0"/>
    <n v="0"/>
    <n v="0"/>
    <n v="0"/>
    <n v="0"/>
    <n v="0"/>
    <n v="0"/>
    <n v="506"/>
    <n v="4475.3900000000003"/>
    <n v="0"/>
    <n v="0"/>
  </r>
  <r>
    <x v="9"/>
    <s v="Sparkle Wiper Only Body ( Blue)"/>
    <s v="Component"/>
    <s v="Trading"/>
    <s v="Pcs."/>
    <m/>
    <n v="0"/>
    <n v="590"/>
    <n v="0"/>
    <n v="5026.97"/>
    <n v="0"/>
    <n v="0"/>
    <n v="0"/>
    <n v="0"/>
    <n v="0"/>
    <n v="0"/>
    <n v="0"/>
    <n v="0"/>
    <n v="0"/>
    <n v="0"/>
    <n v="0"/>
    <n v="0"/>
    <n v="0"/>
    <n v="0"/>
    <n v="0"/>
    <n v="0"/>
    <n v="590"/>
    <n v="5026.97"/>
    <n v="0"/>
    <n v="0"/>
  </r>
  <r>
    <x v="9"/>
    <s v="Sparkle Wiper Only Body (M.B)"/>
    <s v="Component"/>
    <s v="Trading"/>
    <s v="Pcs."/>
    <m/>
    <n v="0"/>
    <n v="833"/>
    <n v="0"/>
    <n v="6951.45"/>
    <n v="0"/>
    <n v="0"/>
    <n v="0"/>
    <n v="0"/>
    <n v="0"/>
    <n v="0"/>
    <n v="0"/>
    <n v="0"/>
    <n v="0"/>
    <n v="0"/>
    <n v="0"/>
    <n v="0"/>
    <n v="0"/>
    <n v="0"/>
    <n v="0"/>
    <n v="0"/>
    <n v="833"/>
    <n v="6951.45"/>
    <n v="0"/>
    <n v="0"/>
  </r>
  <r>
    <x v="9"/>
    <s v="Sparkle Wiper Only Body (PINK)"/>
    <s v="Component"/>
    <s v="Trading"/>
    <s v="Pcs."/>
    <m/>
    <n v="0"/>
    <n v="825"/>
    <n v="0"/>
    <n v="6968.55"/>
    <n v="0"/>
    <n v="0"/>
    <n v="0"/>
    <n v="0"/>
    <n v="0"/>
    <n v="0"/>
    <n v="0"/>
    <n v="0"/>
    <n v="0"/>
    <n v="0"/>
    <n v="0"/>
    <n v="0"/>
    <n v="0"/>
    <n v="0"/>
    <n v="0"/>
    <n v="0"/>
    <n v="825"/>
    <n v="6968.55"/>
    <n v="0"/>
    <n v="0"/>
  </r>
  <r>
    <x v="9"/>
    <s v="Sparkle Wiper Only Body(Sil)"/>
    <s v="Component"/>
    <s v="Trading"/>
    <s v="Pcs."/>
    <m/>
    <n v="0"/>
    <n v="150"/>
    <n v="0"/>
    <n v="1284.25"/>
    <n v="0"/>
    <n v="0"/>
    <n v="0"/>
    <n v="0"/>
    <n v="0"/>
    <n v="0"/>
    <n v="0"/>
    <n v="0"/>
    <n v="0"/>
    <n v="0"/>
    <n v="0"/>
    <n v="0"/>
    <n v="0"/>
    <n v="0"/>
    <n v="0"/>
    <n v="0"/>
    <n v="150"/>
    <n v="1284.25"/>
    <n v="0"/>
    <n v="0"/>
  </r>
  <r>
    <x v="9"/>
    <s v="SS Pipe 3/4"/>
    <s v="Fortune Steel"/>
    <s v="Finished Good"/>
    <s v="Kgs."/>
    <m/>
    <n v="0"/>
    <n v="204.2"/>
    <n v="0"/>
    <n v="34305.599999999999"/>
    <n v="159.69999999999999"/>
    <n v="28107.200000000001"/>
    <n v="0"/>
    <n v="0"/>
    <n v="0"/>
    <n v="0"/>
    <n v="61.5"/>
    <n v="10.378740000000001"/>
    <n v="71.878739999999993"/>
    <n v="3724.5"/>
    <n v="0"/>
    <n v="0"/>
    <n v="0"/>
    <n v="0"/>
    <n v="0"/>
    <n v="0"/>
    <n v="302.39999999999998"/>
    <n v="58688.35"/>
    <n v="0"/>
    <n v="0"/>
  </r>
  <r>
    <x v="9"/>
    <s v="Ss Pipe 3/4 2.5 Ft"/>
    <s v="Component"/>
    <s v="Trading"/>
    <s v="Pcs."/>
    <m/>
    <n v="0"/>
    <n v="48"/>
    <n v="0"/>
    <n v="1207.68"/>
    <n v="0"/>
    <n v="0"/>
    <n v="0"/>
    <n v="0"/>
    <n v="0"/>
    <n v="0"/>
    <n v="0"/>
    <n v="0"/>
    <n v="0"/>
    <n v="0"/>
    <n v="0"/>
    <n v="0"/>
    <n v="0"/>
    <n v="0"/>
    <n v="0"/>
    <n v="0"/>
    <n v="48"/>
    <n v="1207.68"/>
    <n v="0"/>
    <n v="0"/>
  </r>
  <r>
    <x v="9"/>
    <s v="Ss Pipe 3/4 3 Ft"/>
    <s v="Component"/>
    <s v="Trading"/>
    <s v="Pcs."/>
    <m/>
    <n v="0"/>
    <n v="-144"/>
    <n v="0"/>
    <n v="-4348.8"/>
    <n v="0"/>
    <n v="0"/>
    <n v="0"/>
    <n v="0"/>
    <n v="0"/>
    <n v="0"/>
    <n v="0"/>
    <n v="0"/>
    <n v="0"/>
    <n v="0"/>
    <n v="0"/>
    <n v="0"/>
    <n v="0"/>
    <n v="0"/>
    <n v="0"/>
    <n v="0"/>
    <n v="-144"/>
    <n v="-4348.8"/>
    <n v="0"/>
    <n v="0"/>
  </r>
  <r>
    <x v="9"/>
    <s v="STICKER (FRISCH SHOWEL DUSTPAN)"/>
    <s v="Sticker"/>
    <s v="Trading"/>
    <s v="Pcs."/>
    <m/>
    <n v="0"/>
    <n v="12000"/>
    <n v="541.79"/>
    <n v="16200"/>
    <n v="0"/>
    <n v="0"/>
    <n v="0"/>
    <n v="0"/>
    <n v="0"/>
    <n v="0"/>
    <n v="0"/>
    <n v="0"/>
    <n v="0"/>
    <n v="0"/>
    <n v="0"/>
    <n v="0"/>
    <n v="0"/>
    <n v="0"/>
    <n v="0"/>
    <n v="0"/>
    <n v="12000"/>
    <n v="16200"/>
    <n v="541.79"/>
    <n v="0"/>
  </r>
  <r>
    <x v="9"/>
    <s v="Sticker 50*38 White (3000pcs)"/>
    <s v="Packing Material"/>
    <s v="Trading"/>
    <s v="Pcs."/>
    <m/>
    <n v="0"/>
    <n v="202"/>
    <n v="6.59"/>
    <n v="79060"/>
    <n v="0"/>
    <n v="0"/>
    <n v="0"/>
    <n v="0"/>
    <n v="0"/>
    <n v="0"/>
    <n v="0"/>
    <n v="0"/>
    <n v="0"/>
    <n v="0"/>
    <n v="0"/>
    <n v="0"/>
    <n v="0"/>
    <n v="0"/>
    <n v="0"/>
    <n v="0"/>
    <n v="202"/>
    <n v="79060"/>
    <n v="6.59"/>
    <n v="0"/>
  </r>
  <r>
    <x v="9"/>
    <s v="STICKER DUST BIN - CHIKHALI"/>
    <s v="Packing Material"/>
    <s v="Trading"/>
    <s v="Pcs."/>
    <m/>
    <n v="0"/>
    <n v="1700"/>
    <n v="76.75"/>
    <n v="2890"/>
    <n v="0"/>
    <n v="0"/>
    <n v="0"/>
    <n v="0"/>
    <n v="0"/>
    <n v="0"/>
    <n v="0"/>
    <n v="0"/>
    <n v="0"/>
    <n v="0"/>
    <n v="0"/>
    <n v="0"/>
    <n v="0"/>
    <n v="0"/>
    <n v="0"/>
    <n v="0"/>
    <n v="1700"/>
    <n v="2890"/>
    <n v="76.75"/>
    <n v="0"/>
  </r>
  <r>
    <x v="9"/>
    <s v="STICKER MINI SUPER CLEAN 602"/>
    <s v="Packing Material"/>
    <s v="Trading"/>
    <s v="Pcs."/>
    <m/>
    <n v="0"/>
    <n v="5000"/>
    <n v="225.75"/>
    <n v="750"/>
    <n v="0"/>
    <n v="0"/>
    <n v="0"/>
    <n v="0"/>
    <n v="0"/>
    <n v="0"/>
    <n v="0"/>
    <n v="0"/>
    <n v="0"/>
    <n v="0"/>
    <n v="0"/>
    <n v="0"/>
    <n v="0"/>
    <n v="0"/>
    <n v="0"/>
    <n v="0"/>
    <n v="5000"/>
    <n v="750"/>
    <n v="225.75"/>
    <n v="0"/>
  </r>
  <r>
    <x v="9"/>
    <s v="Stool Leg 412"/>
    <s v="Bath Stool"/>
    <s v="Trading"/>
    <s v="Pcs."/>
    <m/>
    <n v="0"/>
    <n v="21654"/>
    <n v="0"/>
    <n v="19879.43"/>
    <n v="0"/>
    <n v="0"/>
    <n v="0"/>
    <n v="0"/>
    <n v="0"/>
    <n v="0"/>
    <n v="7548"/>
    <n v="1273.8004800000001"/>
    <n v="8821.8004799999999"/>
    <n v="6944.16"/>
    <n v="0"/>
    <n v="0"/>
    <n v="0"/>
    <n v="0"/>
    <n v="0"/>
    <n v="0"/>
    <n v="14106"/>
    <n v="12956.41"/>
    <n v="0"/>
    <n v="0"/>
  </r>
  <r>
    <x v="9"/>
    <s v="Stool Leg Medium"/>
    <s v="Component"/>
    <s v="Trading"/>
    <s v="Pcs."/>
    <m/>
    <n v="0"/>
    <n v="9069.02"/>
    <n v="1502.07"/>
    <n v="21384.82"/>
    <n v="0"/>
    <n v="0"/>
    <n v="12200"/>
    <n v="28405.759999999998"/>
    <n v="0"/>
    <n v="0"/>
    <n v="0"/>
    <n v="0"/>
    <n v="0"/>
    <n v="0"/>
    <n v="0"/>
    <n v="0"/>
    <n v="0"/>
    <n v="0"/>
    <n v="0"/>
    <n v="0"/>
    <n v="21269.02"/>
    <n v="49801.85"/>
    <n v="1502.07"/>
    <n v="0"/>
  </r>
  <r>
    <x v="9"/>
    <s v="Super Dry Bathroom Wiper Blade-905"/>
    <s v="Component"/>
    <s v="Trading"/>
    <s v="Pcs."/>
    <m/>
    <n v="0"/>
    <n v="795"/>
    <n v="0"/>
    <n v="7122.8"/>
    <n v="0"/>
    <n v="0"/>
    <n v="0"/>
    <n v="0"/>
    <n v="0"/>
    <n v="0"/>
    <n v="0"/>
    <n v="0"/>
    <n v="0"/>
    <n v="0"/>
    <n v="0"/>
    <n v="0"/>
    <n v="0"/>
    <n v="0"/>
    <n v="0"/>
    <n v="0"/>
    <n v="795"/>
    <n v="7122.8"/>
    <n v="0"/>
    <n v="0"/>
  </r>
  <r>
    <x v="9"/>
    <s v="SUPER DRY FLOOR WIPER BLADE 908"/>
    <s v="Component"/>
    <s v="Trading"/>
    <s v="Pcs."/>
    <m/>
    <n v="0"/>
    <n v="5131"/>
    <n v="0"/>
    <n v="62036.26"/>
    <n v="0"/>
    <n v="0"/>
    <n v="0"/>
    <n v="0"/>
    <n v="0"/>
    <n v="0"/>
    <n v="0"/>
    <n v="0"/>
    <n v="0"/>
    <n v="0"/>
    <n v="0"/>
    <n v="0"/>
    <n v="0"/>
    <n v="0"/>
    <n v="0"/>
    <n v="0"/>
    <n v="5131"/>
    <n v="62036.26"/>
    <n v="0"/>
    <n v="0"/>
  </r>
  <r>
    <x v="9"/>
    <s v="Super Spin MOP Bkt."/>
    <s v="Housekeeping"/>
    <s v="Trading"/>
    <s v="Pcs."/>
    <m/>
    <n v="0"/>
    <n v="0"/>
    <n v="0"/>
    <n v="0"/>
    <n v="1"/>
    <n v="406.8"/>
    <n v="0"/>
    <n v="0"/>
    <n v="0"/>
    <n v="0"/>
    <n v="0"/>
    <n v="0"/>
    <n v="0"/>
    <n v="0"/>
    <n v="0"/>
    <n v="0"/>
    <n v="0"/>
    <n v="0"/>
    <n v="0"/>
    <n v="0"/>
    <n v="1"/>
    <n v="406.8"/>
    <n v="0"/>
    <n v="0"/>
  </r>
  <r>
    <x v="9"/>
    <s v="SUPREME EXPANDABLE CLOTH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9"/>
    <s v="UPVC PIPE ONE SIDE THREAD (30 INCH)"/>
    <s v="Component"/>
    <s v="Trading"/>
    <s v="Pcs."/>
    <m/>
    <n v="0"/>
    <n v="1374"/>
    <n v="70.430000000000007"/>
    <n v="40412.71"/>
    <n v="0"/>
    <n v="0"/>
    <n v="0"/>
    <n v="0"/>
    <n v="0"/>
    <n v="0"/>
    <n v="0"/>
    <n v="0"/>
    <n v="0"/>
    <n v="0"/>
    <n v="0"/>
    <n v="0"/>
    <n v="0"/>
    <n v="0"/>
    <n v="0"/>
    <n v="0"/>
    <n v="1374"/>
    <n v="40412.71"/>
    <n v="70.430000000000007"/>
    <n v="0"/>
  </r>
  <r>
    <x v="9"/>
    <s v="UPVC PIPES ONE SIDE THREAD (1 MTR)"/>
    <s v="Component"/>
    <s v="Trading"/>
    <s v="Pcs."/>
    <m/>
    <n v="0"/>
    <n v="1249"/>
    <n v="26.59"/>
    <n v="51607.77"/>
    <n v="0"/>
    <n v="0"/>
    <n v="0"/>
    <n v="0"/>
    <n v="0"/>
    <n v="0"/>
    <n v="0"/>
    <n v="0"/>
    <n v="0"/>
    <n v="0"/>
    <n v="0"/>
    <n v="0"/>
    <n v="0"/>
    <n v="0"/>
    <n v="0"/>
    <n v="0"/>
    <n v="1249"/>
    <n v="51607.77"/>
    <n v="26.59"/>
    <n v="0"/>
  </r>
  <r>
    <x v="9"/>
    <s v="Wiper Lock Button"/>
    <s v="Component"/>
    <s v="Trading"/>
    <s v="Pcs."/>
    <m/>
    <n v="0"/>
    <n v="83360"/>
    <n v="0"/>
    <n v="14327.84"/>
    <n v="0"/>
    <n v="0"/>
    <n v="0"/>
    <n v="0"/>
    <n v="0"/>
    <n v="0"/>
    <n v="0"/>
    <n v="0"/>
    <n v="0"/>
    <n v="0"/>
    <n v="0"/>
    <n v="0"/>
    <n v="0"/>
    <n v="0"/>
    <n v="0"/>
    <n v="0"/>
    <n v="83360"/>
    <n v="14327.84"/>
    <n v="0"/>
    <n v="0"/>
  </r>
  <r>
    <x v="9"/>
    <s v="WIPER ONLY BODDY 906/907"/>
    <s v="Component"/>
    <s v="Trading"/>
    <s v="Pcs."/>
    <m/>
    <n v="0"/>
    <n v="9980"/>
    <n v="362.05"/>
    <n v="104509.81"/>
    <n v="0"/>
    <n v="0"/>
    <n v="0"/>
    <n v="0"/>
    <n v="0"/>
    <n v="0"/>
    <n v="0"/>
    <n v="0"/>
    <n v="0"/>
    <n v="0"/>
    <n v="0"/>
    <n v="0"/>
    <n v="0"/>
    <n v="0"/>
    <n v="0"/>
    <n v="0"/>
    <n v="9980"/>
    <n v="104509.81"/>
    <n v="362.05"/>
    <n v="0"/>
  </r>
  <r>
    <x v="10"/>
    <s v="10 Kg Container"/>
    <s v="GROW PACK"/>
    <s v="Trading"/>
    <s v="Pcs."/>
    <m/>
    <n v="0"/>
    <n v="-52"/>
    <n v="0"/>
    <n v="-2328.0300000000002"/>
    <n v="0"/>
    <n v="0"/>
    <n v="0"/>
    <n v="0"/>
    <n v="0"/>
    <n v="0"/>
    <n v="0"/>
    <n v="0"/>
    <n v="0"/>
    <n v="0"/>
    <n v="0"/>
    <n v="0"/>
    <n v="0"/>
    <n v="0"/>
    <n v="0"/>
    <n v="0"/>
    <n v="-52"/>
    <n v="-2328.0300000000002"/>
    <n v="0"/>
    <n v="0"/>
  </r>
  <r>
    <x v="10"/>
    <s v="10 Ltr Bkt Only Handle (baby Blue)"/>
    <s v="Component"/>
    <s v="Trading"/>
    <s v="Pcs."/>
    <m/>
    <n v="0"/>
    <n v="-426"/>
    <n v="23.52"/>
    <n v="3488.93"/>
    <n v="0"/>
    <n v="0"/>
    <n v="0"/>
    <n v="0"/>
    <n v="0"/>
    <n v="0"/>
    <n v="0"/>
    <n v="0"/>
    <n v="0"/>
    <n v="0"/>
    <n v="0"/>
    <n v="0"/>
    <n v="0"/>
    <n v="0"/>
    <n v="0"/>
    <n v="0"/>
    <n v="-426"/>
    <n v="3488.93"/>
    <n v="23.52"/>
    <n v="0"/>
  </r>
  <r>
    <x v="10"/>
    <s v="10 Ltr Bkt Only Handle (D.Blue)"/>
    <s v="Component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0"/>
    <s v="10 Ltr Bkt Only Handle (M.white)"/>
    <s v="Component"/>
    <s v="Trading"/>
    <s v="Pcs."/>
    <m/>
    <n v="0"/>
    <n v="226"/>
    <n v="33.64"/>
    <n v="1960.08"/>
    <n v="0"/>
    <n v="0"/>
    <n v="0"/>
    <n v="0"/>
    <n v="0"/>
    <n v="0"/>
    <n v="0"/>
    <n v="0"/>
    <n v="0"/>
    <n v="0"/>
    <n v="0"/>
    <n v="0"/>
    <n v="0"/>
    <n v="0"/>
    <n v="0"/>
    <n v="0"/>
    <n v="226"/>
    <n v="1960.08"/>
    <n v="33.64"/>
    <n v="0"/>
  </r>
  <r>
    <x v="10"/>
    <s v="10 Ltr Bkt Only Handle (orange)"/>
    <s v="Component"/>
    <s v="Trading"/>
    <s v="Pcs."/>
    <m/>
    <n v="0"/>
    <n v="109"/>
    <n v="0"/>
    <n v="927.89"/>
    <n v="0"/>
    <n v="0"/>
    <n v="0"/>
    <n v="0"/>
    <n v="0"/>
    <n v="0"/>
    <n v="0"/>
    <n v="0"/>
    <n v="0"/>
    <n v="0"/>
    <n v="0"/>
    <n v="0"/>
    <n v="0"/>
    <n v="0"/>
    <n v="0"/>
    <n v="0"/>
    <n v="109"/>
    <n v="927.89"/>
    <n v="0"/>
    <n v="0"/>
  </r>
  <r>
    <x v="10"/>
    <s v="10 Ltr Bkt Only Handle (silver)"/>
    <s v="Component"/>
    <s v="Trading"/>
    <s v="Pcs."/>
    <m/>
    <n v="0"/>
    <n v="289"/>
    <n v="28.35"/>
    <n v="2990.14"/>
    <n v="0"/>
    <n v="0"/>
    <n v="0"/>
    <n v="0"/>
    <n v="0"/>
    <n v="0"/>
    <n v="0"/>
    <n v="0"/>
    <n v="0"/>
    <n v="0"/>
    <n v="0"/>
    <n v="0"/>
    <n v="0"/>
    <n v="0"/>
    <n v="0"/>
    <n v="0"/>
    <n v="289"/>
    <n v="2990.14"/>
    <n v="28.35"/>
    <n v="0"/>
  </r>
  <r>
    <x v="10"/>
    <s v="10 Ltr Bkt Only Handle( Pink)"/>
    <s v="Component"/>
    <s v="Trading"/>
    <s v="Pcs."/>
    <m/>
    <n v="0"/>
    <n v="414"/>
    <n v="0"/>
    <n v="3627.5"/>
    <n v="0"/>
    <n v="0"/>
    <n v="0"/>
    <n v="0"/>
    <n v="0"/>
    <n v="0"/>
    <n v="0"/>
    <n v="0"/>
    <n v="0"/>
    <n v="0"/>
    <n v="0"/>
    <n v="0"/>
    <n v="0"/>
    <n v="0"/>
    <n v="0"/>
    <n v="0"/>
    <n v="414"/>
    <n v="3627.5"/>
    <n v="0"/>
    <n v="0"/>
  </r>
  <r>
    <x v="10"/>
    <s v="10 Ltr Bkt Only Handle(M.baize)"/>
    <s v="Component"/>
    <s v="Trading"/>
    <s v="Pcs."/>
    <m/>
    <n v="0"/>
    <n v="313"/>
    <n v="26.59"/>
    <n v="2647.67"/>
    <n v="0"/>
    <n v="0"/>
    <n v="0"/>
    <n v="0"/>
    <n v="0"/>
    <n v="0"/>
    <n v="0"/>
    <n v="0"/>
    <n v="0"/>
    <n v="0"/>
    <n v="0"/>
    <n v="0"/>
    <n v="0"/>
    <n v="0"/>
    <n v="0"/>
    <n v="0"/>
    <n v="313"/>
    <n v="2647.67"/>
    <n v="26.59"/>
    <n v="0"/>
  </r>
  <r>
    <x v="10"/>
    <s v="10 Ltr Outer Swing Lid (blue)"/>
    <s v="Component"/>
    <s v="Trading"/>
    <s v="Pcs."/>
    <m/>
    <n v="0"/>
    <n v="200"/>
    <n v="0"/>
    <n v="2574.4299999999998"/>
    <n v="0"/>
    <n v="0"/>
    <n v="0"/>
    <n v="0"/>
    <n v="0"/>
    <n v="0"/>
    <n v="0"/>
    <n v="0"/>
    <n v="0"/>
    <n v="0"/>
    <n v="0"/>
    <n v="0"/>
    <n v="0"/>
    <n v="0"/>
    <n v="0"/>
    <n v="0"/>
    <n v="200"/>
    <n v="2574.4299999999998"/>
    <n v="0"/>
    <n v="0"/>
  </r>
  <r>
    <x v="10"/>
    <s v="10 Ltr Swing Lid Outer ( Pink)"/>
    <s v="Component"/>
    <s v="Trading"/>
    <s v="Pcs."/>
    <m/>
    <n v="0"/>
    <n v="-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5"/>
    <n v="0"/>
    <n v="0"/>
    <n v="0"/>
  </r>
  <r>
    <x v="10"/>
    <s v="10/13 swing Ineer Lid (Black)"/>
    <s v="Component"/>
    <s v="Trading"/>
    <s v="Pcs."/>
    <m/>
    <n v="0"/>
    <n v="-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25"/>
    <n v="0"/>
    <n v="0"/>
    <n v="0"/>
  </r>
  <r>
    <x v="10"/>
    <s v="1001 Classic Tray No.1 (blue)"/>
    <s v="TRAY"/>
    <s v="Finished Good"/>
    <s v="Pcs."/>
    <n v="129"/>
    <n v="141"/>
    <n v="-17"/>
    <n v="180.69"/>
    <n v="-445.61"/>
    <n v="0"/>
    <n v="0"/>
    <n v="0"/>
    <n v="0"/>
    <n v="0"/>
    <n v="0"/>
    <n v="0"/>
    <n v="0"/>
    <n v="0"/>
    <n v="0"/>
    <n v="-2.3969999999999998"/>
    <n v="0"/>
    <n v="0"/>
    <n v="40"/>
    <n v="40"/>
    <n v="0"/>
    <n v="-17"/>
    <n v="-445.61"/>
    <n v="220.69"/>
    <n v="0"/>
  </r>
  <r>
    <x v="10"/>
    <s v="1001 Classic Tray No.1 (brown)"/>
    <s v="TRAY"/>
    <s v="Finished Good"/>
    <s v="Pcs."/>
    <n v="129"/>
    <n v="141"/>
    <n v="473"/>
    <n v="77.010000000000005"/>
    <n v="13300.76"/>
    <n v="0"/>
    <n v="0"/>
    <n v="0"/>
    <n v="0"/>
    <n v="50"/>
    <n v="1405"/>
    <n v="0"/>
    <n v="0"/>
    <n v="0"/>
    <n v="0"/>
    <n v="66.692999999999998"/>
    <n v="0"/>
    <n v="0"/>
    <n v="0"/>
    <n v="0"/>
    <n v="7.05"/>
    <n v="423"/>
    <n v="11894.76"/>
    <n v="69.960000000000008"/>
    <n v="0"/>
  </r>
  <r>
    <x v="10"/>
    <s v="1001 Classic Tray No.1 (M. B)"/>
    <s v="TRAY"/>
    <s v="Finished Good"/>
    <s v="Pcs."/>
    <n v="129"/>
    <n v="141"/>
    <n v="680"/>
    <n v="85.21"/>
    <n v="19638.400000000001"/>
    <n v="0"/>
    <n v="0"/>
    <n v="0"/>
    <n v="0"/>
    <n v="50"/>
    <n v="1405"/>
    <n v="0"/>
    <n v="0"/>
    <n v="0"/>
    <n v="0"/>
    <n v="95.88"/>
    <n v="0"/>
    <n v="0"/>
    <n v="0"/>
    <n v="0"/>
    <n v="7.05"/>
    <n v="630"/>
    <n v="18194.400000000001"/>
    <n v="78.16"/>
    <n v="0"/>
  </r>
  <r>
    <x v="10"/>
    <s v="1001 Classic Tray No.1 (Red)"/>
    <s v="TRAY"/>
    <s v="Finished Good"/>
    <s v="Pcs."/>
    <n v="129"/>
    <n v="141"/>
    <n v="369"/>
    <n v="83.62"/>
    <n v="8309.8799999999992"/>
    <n v="0"/>
    <n v="0"/>
    <n v="0"/>
    <n v="0"/>
    <n v="50"/>
    <n v="1405"/>
    <n v="0"/>
    <n v="0"/>
    <n v="0"/>
    <n v="0"/>
    <n v="52.029000000000003"/>
    <n v="0"/>
    <n v="0"/>
    <n v="0"/>
    <n v="0"/>
    <n v="7.05"/>
    <n v="319"/>
    <n v="7183.88"/>
    <n v="76.570000000000007"/>
    <n v="0"/>
  </r>
  <r>
    <x v="10"/>
    <s v="1002 Classic Tray No.2 (blue)"/>
    <s v="TRAY"/>
    <s v="Finished Good"/>
    <s v="Pcs."/>
    <n v="180"/>
    <n v="196"/>
    <n v="62"/>
    <n v="497.92"/>
    <n v="861.8"/>
    <n v="0"/>
    <n v="0"/>
    <n v="0"/>
    <n v="0"/>
    <n v="0"/>
    <n v="0"/>
    <n v="0"/>
    <n v="0"/>
    <n v="0"/>
    <n v="0"/>
    <n v="12.151999999999999"/>
    <n v="0"/>
    <n v="0"/>
    <n v="100"/>
    <n v="100"/>
    <n v="0"/>
    <n v="62"/>
    <n v="861.8"/>
    <n v="597.92000000000007"/>
    <n v="0"/>
  </r>
  <r>
    <x v="10"/>
    <s v="1002 Classic Tray No.2 (M.B)"/>
    <s v="TRAY"/>
    <s v="Finished Good"/>
    <s v="Pcs."/>
    <n v="180"/>
    <n v="196"/>
    <n v="319"/>
    <n v="153.11000000000001"/>
    <n v="6906.35"/>
    <n v="0"/>
    <n v="0"/>
    <n v="0"/>
    <n v="0"/>
    <n v="50"/>
    <n v="1807"/>
    <n v="0"/>
    <n v="0"/>
    <n v="0"/>
    <n v="0"/>
    <n v="62.524000000000001"/>
    <n v="0"/>
    <n v="0"/>
    <n v="0"/>
    <n v="0"/>
    <n v="9.8000000000000007"/>
    <n v="269"/>
    <n v="5823.85"/>
    <n v="143.31"/>
    <n v="0"/>
  </r>
  <r>
    <x v="10"/>
    <s v="1002 Classic Tray No.2(brown)"/>
    <s v="TRAY"/>
    <s v="Finished Good"/>
    <s v="Pcs."/>
    <n v="180"/>
    <n v="196"/>
    <n v="689"/>
    <n v="140.18"/>
    <n v="9942.27"/>
    <n v="0"/>
    <n v="0"/>
    <n v="0"/>
    <n v="0"/>
    <n v="50"/>
    <n v="1807"/>
    <n v="0"/>
    <n v="0"/>
    <n v="0"/>
    <n v="0"/>
    <n v="135.04400000000001"/>
    <n v="0"/>
    <n v="0"/>
    <n v="0"/>
    <n v="0"/>
    <n v="9.8000000000000007"/>
    <n v="639"/>
    <n v="9220.77"/>
    <n v="130.38"/>
    <n v="0"/>
  </r>
  <r>
    <x v="10"/>
    <s v="1002 Classic Tray No.2(red)"/>
    <s v="TRAY"/>
    <s v="Finished Good"/>
    <s v="Pcs."/>
    <n v="180"/>
    <n v="196"/>
    <n v="46"/>
    <n v="214.94"/>
    <n v="638.94000000000005"/>
    <n v="0"/>
    <n v="0"/>
    <n v="0"/>
    <n v="0"/>
    <n v="0"/>
    <n v="0"/>
    <n v="0"/>
    <n v="0"/>
    <n v="0"/>
    <n v="0"/>
    <n v="9.016"/>
    <n v="0"/>
    <n v="0"/>
    <n v="60"/>
    <n v="60"/>
    <n v="0"/>
    <n v="46"/>
    <n v="638.94000000000005"/>
    <n v="274.94"/>
    <n v="0"/>
  </r>
  <r>
    <x v="10"/>
    <s v="1002 SCRAPE"/>
    <s v="TRAY"/>
    <s v="Trading"/>
    <s v="Pcs."/>
    <m/>
    <n v="0"/>
    <n v="16"/>
    <n v="0.72"/>
    <n v="461.92"/>
    <n v="0"/>
    <n v="0"/>
    <n v="0"/>
    <n v="0"/>
    <n v="0"/>
    <n v="0"/>
    <n v="0"/>
    <n v="0"/>
    <n v="0"/>
    <n v="0"/>
    <n v="0"/>
    <n v="0"/>
    <n v="0"/>
    <n v="0"/>
    <n v="0"/>
    <n v="0"/>
    <n v="16"/>
    <n v="461.92"/>
    <n v="0.72"/>
    <n v="0"/>
  </r>
  <r>
    <x v="10"/>
    <s v="1003 Classic Tray No.3 (Blue)"/>
    <s v="TRAY"/>
    <s v="Finished Good"/>
    <s v="Pcs."/>
    <n v="240"/>
    <n v="262"/>
    <n v="354"/>
    <n v="628.47"/>
    <n v="8796.9"/>
    <n v="0"/>
    <n v="0"/>
    <n v="0"/>
    <n v="0"/>
    <n v="100"/>
    <n v="4617"/>
    <n v="0"/>
    <n v="0"/>
    <n v="0"/>
    <n v="0"/>
    <n v="92.748000000000005"/>
    <n v="0"/>
    <n v="0"/>
    <n v="90"/>
    <n v="90"/>
    <n v="26.2"/>
    <n v="254"/>
    <n v="6311.9"/>
    <n v="692.27"/>
    <n v="0"/>
  </r>
  <r>
    <x v="10"/>
    <s v="1003 Classic Tray No.3 (brown)"/>
    <s v="TRAY"/>
    <s v="Finished Good"/>
    <s v="Pcs."/>
    <n v="240"/>
    <n v="262"/>
    <n v="638"/>
    <n v="223.56"/>
    <n v="15415.68"/>
    <n v="0"/>
    <n v="0"/>
    <n v="0"/>
    <n v="0"/>
    <n v="50"/>
    <n v="2308.5"/>
    <n v="0"/>
    <n v="0"/>
    <n v="0"/>
    <n v="0"/>
    <n v="167.15600000000001"/>
    <n v="0"/>
    <n v="0"/>
    <n v="0"/>
    <n v="0"/>
    <n v="13.1"/>
    <n v="588"/>
    <n v="14207.55"/>
    <n v="210.46"/>
    <n v="0"/>
  </r>
  <r>
    <x v="10"/>
    <s v="1003 Classic Tray No.3 (M.B)"/>
    <s v="TRAY"/>
    <s v="Finished Good"/>
    <s v="Pcs."/>
    <n v="240"/>
    <n v="262"/>
    <n v="606"/>
    <n v="297.89"/>
    <n v="17163.12"/>
    <n v="0"/>
    <n v="0"/>
    <n v="0"/>
    <n v="0"/>
    <n v="50"/>
    <n v="2308.5"/>
    <n v="0"/>
    <n v="0"/>
    <n v="0"/>
    <n v="0"/>
    <n v="158.77199999999999"/>
    <n v="0"/>
    <n v="0"/>
    <n v="0"/>
    <n v="0"/>
    <n v="13.1"/>
    <n v="556"/>
    <n v="15747.02"/>
    <n v="284.78999999999996"/>
    <n v="0"/>
  </r>
  <r>
    <x v="10"/>
    <s v="1003 Classic Tray No.3 (red)"/>
    <s v="TRAY"/>
    <s v="Finished Good"/>
    <s v="Pcs."/>
    <n v="240"/>
    <n v="262"/>
    <n v="326"/>
    <n v="504.29"/>
    <n v="7882.68"/>
    <n v="0"/>
    <n v="0"/>
    <n v="0"/>
    <n v="0"/>
    <n v="50"/>
    <n v="2308.5"/>
    <n v="0"/>
    <n v="0"/>
    <n v="0"/>
    <n v="0"/>
    <n v="85.412000000000006"/>
    <n v="0"/>
    <n v="0"/>
    <n v="0"/>
    <n v="0"/>
    <n v="13.1"/>
    <n v="276"/>
    <n v="6673.68"/>
    <n v="491.19"/>
    <n v="0"/>
  </r>
  <r>
    <x v="10"/>
    <s v="1004 Classic Tray No.4 (Blue)"/>
    <s v="TRAY"/>
    <s v="Finished Good"/>
    <s v="Pcs."/>
    <n v="365"/>
    <n v="398"/>
    <n v="248"/>
    <n v="1285.5999999999999"/>
    <n v="7234.16"/>
    <n v="0"/>
    <n v="0"/>
    <n v="0"/>
    <n v="0"/>
    <n v="50"/>
    <n v="3613.5"/>
    <n v="0"/>
    <n v="0"/>
    <n v="0"/>
    <n v="0"/>
    <n v="98.703999999999994"/>
    <n v="0"/>
    <n v="0"/>
    <n v="260"/>
    <n v="260"/>
    <n v="19.899999999999999"/>
    <n v="198"/>
    <n v="5775.66"/>
    <n v="1525.6999999999998"/>
    <n v="0"/>
  </r>
  <r>
    <x v="10"/>
    <s v="1004 Classic Tray No.4 (Brown)"/>
    <s v="TRAY"/>
    <s v="Finished Good"/>
    <s v="Pcs."/>
    <n v="365"/>
    <n v="398"/>
    <n v="108"/>
    <n v="919.87"/>
    <n v="4574.88"/>
    <n v="0"/>
    <n v="0"/>
    <n v="0"/>
    <n v="0"/>
    <n v="0"/>
    <n v="0"/>
    <n v="0"/>
    <n v="0"/>
    <n v="0"/>
    <n v="0"/>
    <n v="42.984000000000002"/>
    <n v="0"/>
    <n v="0"/>
    <n v="210"/>
    <n v="210"/>
    <n v="0"/>
    <n v="108"/>
    <n v="4574.88"/>
    <n v="1129.8699999999999"/>
    <n v="0"/>
  </r>
  <r>
    <x v="10"/>
    <s v="1004 Classic Tray No.4 (M.B)"/>
    <s v="TRAY"/>
    <s v="Finished Good"/>
    <s v="Pcs."/>
    <n v="365"/>
    <n v="398"/>
    <n v="161"/>
    <n v="629.87"/>
    <n v="4649.68"/>
    <n v="0"/>
    <n v="0"/>
    <n v="0"/>
    <n v="0"/>
    <n v="50"/>
    <n v="3613.5"/>
    <n v="0"/>
    <n v="0"/>
    <n v="0"/>
    <n v="0"/>
    <n v="64.078000000000003"/>
    <n v="0"/>
    <n v="0"/>
    <n v="110"/>
    <n v="110"/>
    <n v="19.899999999999999"/>
    <n v="111"/>
    <n v="3205.68"/>
    <n v="719.97"/>
    <n v="0"/>
  </r>
  <r>
    <x v="10"/>
    <s v="1004 Classic Tray No.4 (Red)"/>
    <s v="TRAY"/>
    <s v="Finished Good"/>
    <s v="Pcs."/>
    <n v="365"/>
    <n v="398"/>
    <n v="184"/>
    <n v="798.56"/>
    <n v="5288.16"/>
    <n v="0"/>
    <n v="0"/>
    <n v="0"/>
    <n v="0"/>
    <n v="0"/>
    <n v="0"/>
    <n v="0"/>
    <n v="0"/>
    <n v="0"/>
    <n v="0"/>
    <n v="73.231999999999999"/>
    <n v="0"/>
    <n v="0"/>
    <n v="100"/>
    <n v="100"/>
    <n v="0"/>
    <n v="184"/>
    <n v="5288.16"/>
    <n v="898.56"/>
    <n v="0"/>
  </r>
  <r>
    <x v="10"/>
    <s v="1004 Classic Tray No.4 (Yellow)"/>
    <s v="TRAY"/>
    <s v="Finished Good"/>
    <s v="Pcs."/>
    <n v="365"/>
    <n v="398"/>
    <n v="53"/>
    <n v="42.39"/>
    <n v="1528.52"/>
    <n v="0"/>
    <n v="0"/>
    <n v="0"/>
    <n v="0"/>
    <n v="0"/>
    <n v="0"/>
    <n v="0"/>
    <n v="0"/>
    <n v="0"/>
    <n v="0"/>
    <n v="21.094000000000001"/>
    <n v="0"/>
    <n v="0"/>
    <n v="0"/>
    <n v="0"/>
    <n v="0"/>
    <n v="53"/>
    <n v="1528.52"/>
    <n v="42.39"/>
    <n v="0"/>
  </r>
  <r>
    <x v="10"/>
    <s v="1005 Classic Tray No.5 (Blue)"/>
    <s v="TRAY"/>
    <s v="Finished Good"/>
    <s v="Pcs."/>
    <n v="448"/>
    <n v="488"/>
    <n v="619"/>
    <n v="1252.3399999999999"/>
    <n v="31294.5"/>
    <n v="0"/>
    <n v="0"/>
    <n v="0"/>
    <n v="0"/>
    <n v="0"/>
    <n v="0"/>
    <n v="0"/>
    <n v="0"/>
    <n v="0"/>
    <n v="0"/>
    <n v="302.072"/>
    <n v="0"/>
    <n v="0"/>
    <n v="0"/>
    <n v="0"/>
    <n v="0"/>
    <n v="619"/>
    <n v="31294.5"/>
    <n v="1252.3399999999999"/>
    <n v="0"/>
  </r>
  <r>
    <x v="10"/>
    <s v="1005 Classic Tray No.5 (Brown)"/>
    <s v="TRAY"/>
    <s v="Finished Good"/>
    <s v="Pcs."/>
    <n v="448"/>
    <n v="488"/>
    <n v="570"/>
    <n v="805.35"/>
    <n v="35094.959999999999"/>
    <n v="0"/>
    <n v="0"/>
    <n v="0"/>
    <n v="0"/>
    <n v="50"/>
    <n v="4617"/>
    <n v="0"/>
    <n v="0"/>
    <n v="0"/>
    <n v="0"/>
    <n v="278.16000000000003"/>
    <n v="0"/>
    <n v="0"/>
    <n v="40"/>
    <n v="40"/>
    <n v="24.4"/>
    <n v="520"/>
    <n v="32016.45"/>
    <n v="820.95"/>
    <n v="0"/>
  </r>
  <r>
    <x v="10"/>
    <s v="1005 Classic Tray No.5 (M.B)"/>
    <s v="TRAY"/>
    <s v="Finished Good"/>
    <s v="Pcs."/>
    <n v="448"/>
    <n v="488"/>
    <n v="548"/>
    <n v="424.79"/>
    <n v="30067.07"/>
    <n v="0"/>
    <n v="0"/>
    <n v="0"/>
    <n v="0"/>
    <n v="0"/>
    <n v="0"/>
    <n v="0"/>
    <n v="0"/>
    <n v="0"/>
    <n v="0"/>
    <n v="267.42399999999998"/>
    <n v="0"/>
    <n v="0"/>
    <n v="0"/>
    <n v="0"/>
    <n v="0"/>
    <n v="548"/>
    <n v="30067.07"/>
    <n v="424.79"/>
    <n v="0"/>
  </r>
  <r>
    <x v="10"/>
    <s v="1005 Classic Tray No.5 (Red)"/>
    <s v="TRAY"/>
    <s v="Finished Good"/>
    <s v="Pcs."/>
    <n v="448"/>
    <n v="488"/>
    <n v="481"/>
    <n v="616.33000000000004"/>
    <n v="22768.41"/>
    <n v="0"/>
    <n v="0"/>
    <n v="0"/>
    <n v="0"/>
    <n v="50"/>
    <n v="4617"/>
    <n v="0"/>
    <n v="0"/>
    <n v="0"/>
    <n v="0"/>
    <n v="234.72800000000001"/>
    <n v="0"/>
    <n v="0"/>
    <n v="0"/>
    <n v="0"/>
    <n v="24.4"/>
    <n v="431"/>
    <n v="20401.63"/>
    <n v="591.93000000000006"/>
    <n v="0"/>
  </r>
  <r>
    <x v="10"/>
    <s v="1007 PLANTER ONLY TRAY (BL)"/>
    <s v="PLANTER"/>
    <s v="Finished Good"/>
    <s v="Pcs."/>
    <n v="20"/>
    <n v="22"/>
    <n v="46"/>
    <n v="8.34"/>
    <n v="192.37"/>
    <n v="0"/>
    <n v="0"/>
    <n v="0"/>
    <n v="0"/>
    <n v="0"/>
    <n v="0"/>
    <n v="0"/>
    <n v="0"/>
    <n v="0"/>
    <n v="0"/>
    <n v="1.012"/>
    <n v="0"/>
    <n v="0"/>
    <n v="0"/>
    <n v="0"/>
    <n v="0"/>
    <n v="46"/>
    <n v="192.37"/>
    <n v="8.34"/>
    <n v="0"/>
  </r>
  <r>
    <x v="10"/>
    <s v="1007 PLANTER ONLY TRAY (BR)"/>
    <s v="PLANTER"/>
    <s v="Finished Good"/>
    <s v="Pcs."/>
    <n v="20"/>
    <n v="22"/>
    <n v="220"/>
    <n v="12.3"/>
    <n v="706.2"/>
    <n v="0"/>
    <n v="0"/>
    <n v="0"/>
    <n v="0"/>
    <n v="0"/>
    <n v="0"/>
    <n v="0"/>
    <n v="0"/>
    <n v="0"/>
    <n v="0"/>
    <n v="4.84"/>
    <n v="0"/>
    <n v="0"/>
    <n v="0"/>
    <n v="0"/>
    <n v="0"/>
    <n v="220"/>
    <n v="706.2"/>
    <n v="12.3"/>
    <n v="0"/>
  </r>
  <r>
    <x v="10"/>
    <s v="1007 PLANTER ONLY TRAY (MB)"/>
    <s v="TRAY"/>
    <s v="Finished Good"/>
    <s v="Pcs."/>
    <n v="20"/>
    <n v="22"/>
    <n v="423"/>
    <n v="20.82"/>
    <n v="1695.12"/>
    <n v="0"/>
    <n v="0"/>
    <n v="0"/>
    <n v="0"/>
    <n v="0"/>
    <n v="0"/>
    <n v="0"/>
    <n v="0"/>
    <n v="0"/>
    <n v="0"/>
    <n v="9.3059999999999992"/>
    <n v="0"/>
    <n v="0"/>
    <n v="0"/>
    <n v="0"/>
    <n v="0"/>
    <n v="423"/>
    <n v="1695.12"/>
    <n v="20.82"/>
    <n v="0"/>
  </r>
  <r>
    <x v="10"/>
    <s v="1007 PLANTER ONLY TRAY (MW)"/>
    <s v="TRAY"/>
    <s v="Finished Good"/>
    <s v="Pcs."/>
    <n v="20"/>
    <n v="22"/>
    <n v="476"/>
    <n v="22.33"/>
    <n v="3074.87"/>
    <n v="0"/>
    <n v="0"/>
    <n v="0"/>
    <n v="0"/>
    <n v="0"/>
    <n v="0"/>
    <n v="0"/>
    <n v="0"/>
    <n v="0"/>
    <n v="0"/>
    <n v="10.472"/>
    <n v="0"/>
    <n v="0"/>
    <n v="0"/>
    <n v="0"/>
    <n v="0"/>
    <n v="476"/>
    <n v="3074.87"/>
    <n v="22.33"/>
    <n v="0"/>
  </r>
  <r>
    <x v="10"/>
    <s v="1007 PLANTER ONLY TRAY (R)"/>
    <s v="TRAY"/>
    <s v="Finished Good"/>
    <s v="Pcs."/>
    <n v="20"/>
    <n v="22"/>
    <n v="135"/>
    <n v="10.66"/>
    <n v="476.64"/>
    <n v="0"/>
    <n v="0"/>
    <n v="0"/>
    <n v="0"/>
    <n v="0"/>
    <n v="0"/>
    <n v="0"/>
    <n v="0"/>
    <n v="0"/>
    <n v="0"/>
    <n v="2.97"/>
    <n v="0"/>
    <n v="0"/>
    <n v="0"/>
    <n v="0"/>
    <n v="0"/>
    <n v="135"/>
    <n v="476.64"/>
    <n v="10.66"/>
    <n v="0"/>
  </r>
  <r>
    <x v="10"/>
    <s v="1007 PLANTER ONLY TRAY (W)"/>
    <s v="TRAY"/>
    <s v="Finished Good"/>
    <s v="Pcs."/>
    <n v="20"/>
    <n v="22"/>
    <n v="338"/>
    <n v="19.25"/>
    <n v="1240.3900000000001"/>
    <n v="0"/>
    <n v="0"/>
    <n v="0"/>
    <n v="0"/>
    <n v="0"/>
    <n v="0"/>
    <n v="0"/>
    <n v="0"/>
    <n v="0"/>
    <n v="0"/>
    <n v="7.4359999999999999"/>
    <n v="0"/>
    <n v="0"/>
    <n v="0"/>
    <n v="0"/>
    <n v="0"/>
    <n v="338"/>
    <n v="1240.3900000000001"/>
    <n v="19.25"/>
    <n v="0"/>
  </r>
  <r>
    <x v="10"/>
    <s v="1007 PLANTER ONLY TRAY (Y)"/>
    <s v="TRAY"/>
    <s v="Finished Good"/>
    <s v="Pcs."/>
    <n v="20"/>
    <n v="22"/>
    <n v="327"/>
    <n v="17.87"/>
    <n v="1313.2"/>
    <n v="0"/>
    <n v="0"/>
    <n v="0"/>
    <n v="0"/>
    <n v="0"/>
    <n v="0"/>
    <n v="0"/>
    <n v="0"/>
    <n v="0"/>
    <n v="0"/>
    <n v="7.194"/>
    <n v="0"/>
    <n v="0"/>
    <n v="0"/>
    <n v="0"/>
    <n v="0"/>
    <n v="327"/>
    <n v="1313.2"/>
    <n v="17.87"/>
    <n v="0"/>
  </r>
  <r>
    <x v="10"/>
    <s v="1009 PlanterOnlyTrayNo.09 (MIX)"/>
    <s v="PLANTER"/>
    <s v="Finished Good"/>
    <s v="Pcs."/>
    <n v="35"/>
    <n v="38"/>
    <n v="-204"/>
    <n v="12.25"/>
    <n v="-1984.8"/>
    <n v="0"/>
    <n v="0"/>
    <n v="0"/>
    <n v="0"/>
    <n v="0"/>
    <n v="0"/>
    <n v="0"/>
    <n v="0"/>
    <n v="0"/>
    <n v="0"/>
    <n v="-7.7519999999999998"/>
    <n v="0"/>
    <n v="0"/>
    <n v="10"/>
    <n v="10"/>
    <n v="0"/>
    <n v="-204"/>
    <n v="-1984.8"/>
    <n v="22.25"/>
    <n v="0"/>
  </r>
  <r>
    <x v="10"/>
    <s v="1009 PlanterOnlyTrayNo.09 (W)"/>
    <s v="PLANTER"/>
    <s v="Finished Good"/>
    <s v="Pcs."/>
    <n v="35"/>
    <n v="38"/>
    <n v="1165"/>
    <n v="54.14"/>
    <n v="16399.810000000001"/>
    <n v="0"/>
    <n v="0"/>
    <n v="0"/>
    <n v="0"/>
    <n v="0"/>
    <n v="0"/>
    <n v="0"/>
    <n v="0"/>
    <n v="0"/>
    <n v="0"/>
    <n v="44.27"/>
    <n v="0"/>
    <n v="0"/>
    <n v="0"/>
    <n v="0"/>
    <n v="0"/>
    <n v="1165"/>
    <n v="16399.810000000001"/>
    <n v="54.14"/>
    <n v="0"/>
  </r>
  <r>
    <x v="10"/>
    <s v="1009 PlanterOnlyTrayNo.09(BL)"/>
    <s v="PLANTER"/>
    <s v="Finished Good"/>
    <s v="Pcs."/>
    <n v="35"/>
    <n v="38"/>
    <n v="475"/>
    <n v="23.37"/>
    <n v="6637.33"/>
    <n v="0"/>
    <n v="0"/>
    <n v="0"/>
    <n v="0"/>
    <n v="0"/>
    <n v="0"/>
    <n v="0"/>
    <n v="0"/>
    <n v="0"/>
    <n v="0"/>
    <n v="18.05"/>
    <n v="0"/>
    <n v="0"/>
    <n v="0"/>
    <n v="0"/>
    <n v="0"/>
    <n v="475"/>
    <n v="6637.33"/>
    <n v="23.37"/>
    <n v="0"/>
  </r>
  <r>
    <x v="10"/>
    <s v="1009 PlanterOnlyTrayNo.09(BR)"/>
    <s v="PLANTER"/>
    <s v="Finished Good"/>
    <s v="Pcs."/>
    <n v="35"/>
    <n v="38"/>
    <n v="1536"/>
    <n v="70.44"/>
    <n v="21331.65"/>
    <n v="0"/>
    <n v="0"/>
    <n v="0"/>
    <n v="0"/>
    <n v="0"/>
    <n v="0"/>
    <n v="0"/>
    <n v="0"/>
    <n v="0"/>
    <n v="0"/>
    <n v="58.368000000000002"/>
    <n v="0"/>
    <n v="0"/>
    <n v="0"/>
    <n v="0"/>
    <n v="0"/>
    <n v="1536"/>
    <n v="21331.65"/>
    <n v="70.44"/>
    <n v="0"/>
  </r>
  <r>
    <x v="10"/>
    <s v="1009 PlanterOnlyTrayNo.09(MB)"/>
    <s v="PLANTER"/>
    <s v="Finished Good"/>
    <s v="Pcs."/>
    <n v="35"/>
    <n v="38"/>
    <n v="697"/>
    <n v="32.78"/>
    <n v="9948.9500000000007"/>
    <n v="0"/>
    <n v="0"/>
    <n v="0"/>
    <n v="0"/>
    <n v="0"/>
    <n v="0"/>
    <n v="0"/>
    <n v="0"/>
    <n v="0"/>
    <n v="0"/>
    <n v="26.486000000000001"/>
    <n v="0"/>
    <n v="0"/>
    <n v="0"/>
    <n v="0"/>
    <n v="0"/>
    <n v="697"/>
    <n v="9948.9500000000007"/>
    <n v="32.78"/>
    <n v="0"/>
  </r>
  <r>
    <x v="10"/>
    <s v="1009 PlanterOnlyTrayNo.09(MW)"/>
    <s v="PLANTER"/>
    <s v="Finished Good"/>
    <s v="Pcs."/>
    <n v="35"/>
    <n v="38"/>
    <n v="689"/>
    <n v="31.93"/>
    <n v="9780.48"/>
    <n v="0"/>
    <n v="0"/>
    <n v="0"/>
    <n v="0"/>
    <n v="0"/>
    <n v="0"/>
    <n v="0"/>
    <n v="0"/>
    <n v="0"/>
    <n v="0"/>
    <n v="26.181999999999999"/>
    <n v="0"/>
    <n v="0"/>
    <n v="0"/>
    <n v="0"/>
    <n v="0"/>
    <n v="689"/>
    <n v="9780.48"/>
    <n v="31.93"/>
    <n v="0"/>
  </r>
  <r>
    <x v="10"/>
    <s v="1009 PlanterOnlyTrayNo.09(R)"/>
    <s v="PLANTER"/>
    <s v="Finished Good"/>
    <s v="Pcs."/>
    <n v="35"/>
    <n v="38"/>
    <n v="550"/>
    <n v="25.97"/>
    <n v="7774.91"/>
    <n v="0"/>
    <n v="0"/>
    <n v="0"/>
    <n v="0"/>
    <n v="0"/>
    <n v="0"/>
    <n v="0"/>
    <n v="0"/>
    <n v="0"/>
    <n v="0"/>
    <n v="20.9"/>
    <n v="0"/>
    <n v="0"/>
    <n v="0"/>
    <n v="0"/>
    <n v="0"/>
    <n v="550"/>
    <n v="7774.91"/>
    <n v="25.97"/>
    <n v="0"/>
  </r>
  <r>
    <x v="10"/>
    <s v="1009 PlanterOnlyTrayNo.09(Y)"/>
    <s v="PLANTER"/>
    <s v="Finished Good"/>
    <s v="Pcs."/>
    <n v="35"/>
    <n v="38"/>
    <n v="458"/>
    <n v="21.83"/>
    <n v="6662.7"/>
    <n v="0"/>
    <n v="0"/>
    <n v="0"/>
    <n v="0"/>
    <n v="0"/>
    <n v="0"/>
    <n v="0"/>
    <n v="0"/>
    <n v="0"/>
    <n v="0"/>
    <n v="17.404"/>
    <n v="0"/>
    <n v="0"/>
    <n v="0"/>
    <n v="0"/>
    <n v="0"/>
    <n v="458"/>
    <n v="6662.7"/>
    <n v="21.83"/>
    <n v="0"/>
  </r>
  <r>
    <x v="10"/>
    <s v="101 MUG 600ML"/>
    <s v="Mug"/>
    <s v="Finished Good"/>
    <s v="Pcs."/>
    <n v="45"/>
    <n v="49"/>
    <n v="6610"/>
    <n v="430.05"/>
    <n v="41596.660000000003"/>
    <n v="0"/>
    <n v="0"/>
    <n v="0"/>
    <n v="0"/>
    <n v="312"/>
    <n v="4099.68"/>
    <n v="0"/>
    <n v="0"/>
    <n v="0"/>
    <n v="0"/>
    <n v="323.89"/>
    <n v="0"/>
    <n v="0"/>
    <n v="0"/>
    <n v="0"/>
    <n v="15.288"/>
    <n v="6298"/>
    <n v="39652.15"/>
    <n v="414.762"/>
    <n v="0"/>
  </r>
  <r>
    <x v="10"/>
    <s v="1012.PlanterOnlyTrayNo.12(BL)"/>
    <s v="PLANTER"/>
    <s v="Finished Good"/>
    <s v="Pcs."/>
    <n v="60"/>
    <n v="65"/>
    <n v="195"/>
    <n v="11.65"/>
    <n v="1210.95"/>
    <n v="0"/>
    <n v="0"/>
    <n v="0"/>
    <n v="0"/>
    <n v="0"/>
    <n v="0"/>
    <n v="0"/>
    <n v="0"/>
    <n v="0"/>
    <n v="0"/>
    <n v="12.675000000000001"/>
    <n v="0"/>
    <n v="0"/>
    <n v="0"/>
    <n v="0"/>
    <n v="0"/>
    <n v="195"/>
    <n v="1210.95"/>
    <n v="11.65"/>
    <n v="0"/>
  </r>
  <r>
    <x v="10"/>
    <s v="1012.PlanterOnlyTrayNo.12(Br)"/>
    <s v="PLANTER"/>
    <s v="Finished Good"/>
    <s v="Pcs."/>
    <n v="60"/>
    <n v="65"/>
    <n v="349"/>
    <n v="8.91"/>
    <n v="2610.52"/>
    <n v="0"/>
    <n v="0"/>
    <n v="0"/>
    <n v="0"/>
    <n v="0"/>
    <n v="0"/>
    <n v="0"/>
    <n v="0"/>
    <n v="0"/>
    <n v="0"/>
    <n v="22.684999999999999"/>
    <n v="0"/>
    <n v="0"/>
    <n v="0"/>
    <n v="0"/>
    <n v="0"/>
    <n v="349"/>
    <n v="2610.52"/>
    <n v="8.91"/>
    <n v="0"/>
  </r>
  <r>
    <x v="10"/>
    <s v="1012.PlanterOnlyTrayNo.12(MB)"/>
    <s v="PLANTER"/>
    <s v="Finished Good"/>
    <s v="Pcs."/>
    <n v="60"/>
    <n v="65"/>
    <n v="297"/>
    <n v="10.91"/>
    <n v="2497.77"/>
    <n v="0"/>
    <n v="0"/>
    <n v="0"/>
    <n v="0"/>
    <n v="0"/>
    <n v="0"/>
    <n v="0"/>
    <n v="0"/>
    <n v="0"/>
    <n v="0"/>
    <n v="19.305"/>
    <n v="0"/>
    <n v="0"/>
    <n v="0"/>
    <n v="0"/>
    <n v="0"/>
    <n v="297"/>
    <n v="2497.77"/>
    <n v="10.91"/>
    <n v="0"/>
  </r>
  <r>
    <x v="10"/>
    <s v="1012.PlanterOnlyTrayNo.12(MIX)"/>
    <s v="PLANTER"/>
    <s v="Finished Good"/>
    <s v="Pcs."/>
    <n v="60"/>
    <n v="65"/>
    <n v="-200"/>
    <n v="27"/>
    <n v="-3040"/>
    <n v="0"/>
    <n v="0"/>
    <n v="0"/>
    <n v="0"/>
    <n v="0"/>
    <n v="0"/>
    <n v="0"/>
    <n v="0"/>
    <n v="0"/>
    <n v="0"/>
    <n v="-13"/>
    <n v="0"/>
    <n v="0"/>
    <n v="20"/>
    <n v="20"/>
    <n v="0"/>
    <n v="-200"/>
    <n v="-3040"/>
    <n v="47"/>
    <n v="0"/>
  </r>
  <r>
    <x v="10"/>
    <s v="1012.PlanterOnlyTrayNo.12(MW)"/>
    <s v="PLANTER"/>
    <s v="Finished Good"/>
    <s v="Pcs."/>
    <n v="60"/>
    <n v="65"/>
    <n v="292"/>
    <n v="13.72"/>
    <n v="2628"/>
    <n v="0"/>
    <n v="0"/>
    <n v="0"/>
    <n v="0"/>
    <n v="0"/>
    <n v="0"/>
    <n v="0"/>
    <n v="0"/>
    <n v="0"/>
    <n v="0"/>
    <n v="18.98"/>
    <n v="0"/>
    <n v="0"/>
    <n v="0"/>
    <n v="0"/>
    <n v="0"/>
    <n v="292"/>
    <n v="2628"/>
    <n v="13.72"/>
    <n v="0"/>
  </r>
  <r>
    <x v="10"/>
    <s v="1012.PlanterOnlyTrayNo.12(R)"/>
    <s v="PLANTER"/>
    <s v="Finished Good"/>
    <s v="Pcs."/>
    <n v="60"/>
    <n v="65"/>
    <n v="312"/>
    <n v="10.119999999999999"/>
    <n v="2676.96"/>
    <n v="0"/>
    <n v="0"/>
    <n v="0"/>
    <n v="0"/>
    <n v="0"/>
    <n v="0"/>
    <n v="0"/>
    <n v="0"/>
    <n v="0"/>
    <n v="0"/>
    <n v="20.28"/>
    <n v="0"/>
    <n v="0"/>
    <n v="0"/>
    <n v="0"/>
    <n v="0"/>
    <n v="312"/>
    <n v="2676.96"/>
    <n v="10.119999999999999"/>
    <n v="0"/>
  </r>
  <r>
    <x v="10"/>
    <s v="1012.PlanterOnlyTrayNo.12(W)"/>
    <s v="PLANTER"/>
    <s v="Finished Good"/>
    <s v="Pcs."/>
    <n v="60"/>
    <n v="65"/>
    <n v="254"/>
    <n v="8.67"/>
    <n v="2860.04"/>
    <n v="0"/>
    <n v="0"/>
    <n v="0"/>
    <n v="0"/>
    <n v="0"/>
    <n v="0"/>
    <n v="0"/>
    <n v="0"/>
    <n v="0"/>
    <n v="0"/>
    <n v="16.510000000000002"/>
    <n v="0"/>
    <n v="0"/>
    <n v="0"/>
    <n v="0"/>
    <n v="0"/>
    <n v="254"/>
    <n v="2860.04"/>
    <n v="8.67"/>
    <n v="0"/>
  </r>
  <r>
    <x v="10"/>
    <s v="1012.PlanterOnlyTrayNo.12(Y)"/>
    <s v="PLANTER"/>
    <s v="Finished Good"/>
    <s v="Pcs."/>
    <n v="60"/>
    <n v="65"/>
    <n v="566"/>
    <n v="21.07"/>
    <n v="4573.28"/>
    <n v="0"/>
    <n v="0"/>
    <n v="0"/>
    <n v="0"/>
    <n v="0"/>
    <n v="0"/>
    <n v="0"/>
    <n v="0"/>
    <n v="0"/>
    <n v="0"/>
    <n v="36.79"/>
    <n v="0"/>
    <n v="0"/>
    <n v="0"/>
    <n v="0"/>
    <n v="0"/>
    <n v="566"/>
    <n v="4573.28"/>
    <n v="21.07"/>
    <n v="0"/>
  </r>
  <r>
    <x v="10"/>
    <s v="1012.PlnaterOnlyTrayNo.12(GR)"/>
    <s v="TRAY"/>
    <s v="Finished Good"/>
    <s v="Pcs."/>
    <n v="60"/>
    <n v="65"/>
    <n v="-64"/>
    <n v="76.599999999999994"/>
    <n v="-1600.24"/>
    <n v="0"/>
    <n v="0"/>
    <n v="0"/>
    <n v="0"/>
    <n v="0"/>
    <n v="0"/>
    <n v="0"/>
    <n v="0"/>
    <n v="0"/>
    <n v="0"/>
    <n v="-4.16"/>
    <n v="0"/>
    <n v="0"/>
    <n v="10"/>
    <n v="10"/>
    <n v="0"/>
    <n v="-64"/>
    <n v="-1600.24"/>
    <n v="86.6"/>
    <n v="0"/>
  </r>
  <r>
    <x v="10"/>
    <s v="1014 Planter Only Tray (Mix)"/>
    <s v="TRAY"/>
    <s v="Finished Good"/>
    <s v="Pcs."/>
    <n v="90"/>
    <n v="98"/>
    <n v="-169"/>
    <n v="93.44"/>
    <n v="-3645.12"/>
    <n v="0"/>
    <n v="0"/>
    <n v="0"/>
    <n v="0"/>
    <n v="0"/>
    <n v="0"/>
    <n v="0"/>
    <n v="0"/>
    <n v="0"/>
    <n v="0"/>
    <n v="-16.562000000000001"/>
    <n v="0"/>
    <n v="0"/>
    <n v="20"/>
    <n v="20"/>
    <n v="0"/>
    <n v="-169"/>
    <n v="-3645.12"/>
    <n v="113.44"/>
    <n v="0"/>
  </r>
  <r>
    <x v="10"/>
    <s v="1014 Planter Only Tray No.14 (Gr)"/>
    <s v="PLANTER"/>
    <s v="Trading"/>
    <s v="Pcs."/>
    <m/>
    <n v="0"/>
    <n v="0"/>
    <n v="0"/>
    <n v="0"/>
    <n v="0"/>
    <n v="0"/>
    <n v="205"/>
    <n v="2341.7199999999998"/>
    <n v="0"/>
    <n v="0"/>
    <n v="0"/>
    <n v="0"/>
    <n v="0"/>
    <n v="0"/>
    <n v="0"/>
    <n v="0"/>
    <n v="0"/>
    <n v="0"/>
    <n v="0"/>
    <n v="0"/>
    <n v="205"/>
    <n v="2341.7199999999998"/>
    <n v="0"/>
    <n v="0"/>
  </r>
  <r>
    <x v="10"/>
    <s v="1014 PlanterOnlyTrayNo.14(BL)"/>
    <s v="PLANTER"/>
    <s v="Finished Good"/>
    <s v="Pcs."/>
    <n v="90"/>
    <n v="98"/>
    <n v="132"/>
    <n v="41.53"/>
    <n v="1314.38"/>
    <n v="0"/>
    <n v="0"/>
    <n v="120"/>
    <n v="1548.68"/>
    <n v="0"/>
    <n v="0"/>
    <n v="0"/>
    <n v="0"/>
    <n v="0"/>
    <n v="0"/>
    <n v="12.936"/>
    <n v="10.8"/>
    <n v="1.8132120000000003"/>
    <n v="0"/>
    <n v="12.613212000000001"/>
    <n v="0"/>
    <n v="252"/>
    <n v="2863.06"/>
    <n v="54.143212000000005"/>
    <n v="0"/>
  </r>
  <r>
    <x v="10"/>
    <s v="1014 PlanterOnlyTrayNo.14(BR)"/>
    <s v="PLANTER"/>
    <s v="Finished Good"/>
    <s v="Pcs."/>
    <n v="90"/>
    <n v="98"/>
    <n v="370"/>
    <n v="11.06"/>
    <n v="3581.12"/>
    <n v="0"/>
    <n v="0"/>
    <n v="125"/>
    <n v="1421.47"/>
    <n v="0"/>
    <n v="0"/>
    <n v="0"/>
    <n v="0"/>
    <n v="0"/>
    <n v="0"/>
    <n v="36.26"/>
    <n v="11.25"/>
    <n v="1.8887625000000003"/>
    <n v="0"/>
    <n v="13.1387625"/>
    <n v="0"/>
    <n v="495"/>
    <n v="5002.59"/>
    <n v="24.198762500000001"/>
    <n v="0"/>
  </r>
  <r>
    <x v="10"/>
    <s v="1014 PlanterOnlyTrayNo.14(MB)"/>
    <s v="PLANTER"/>
    <s v="Finished Good"/>
    <s v="Pcs."/>
    <n v="90"/>
    <n v="98"/>
    <n v="300"/>
    <n v="9"/>
    <n v="2880"/>
    <n v="0"/>
    <n v="0"/>
    <n v="0"/>
    <n v="0"/>
    <n v="0"/>
    <n v="0"/>
    <n v="0"/>
    <n v="0"/>
    <n v="0"/>
    <n v="0"/>
    <n v="29.4"/>
    <n v="0"/>
    <n v="0"/>
    <n v="0"/>
    <n v="0"/>
    <n v="0"/>
    <n v="300"/>
    <n v="2880"/>
    <n v="9"/>
    <n v="0"/>
  </r>
  <r>
    <x v="10"/>
    <s v="1014 PlanterOnlyTrayNo.14(MW)"/>
    <s v="PLANTER"/>
    <s v="Finished Good"/>
    <s v="Pcs."/>
    <n v="90"/>
    <n v="98"/>
    <n v="123"/>
    <n v="4.71"/>
    <n v="1979.07"/>
    <n v="0"/>
    <n v="0"/>
    <n v="151"/>
    <n v="1624.24"/>
    <n v="0"/>
    <n v="0"/>
    <n v="0"/>
    <n v="0"/>
    <n v="0"/>
    <n v="0"/>
    <n v="12.054"/>
    <n v="13.59"/>
    <n v="2.2816251000000003"/>
    <n v="0"/>
    <n v="15.871625099999999"/>
    <n v="0"/>
    <n v="274"/>
    <n v="3603.31"/>
    <n v="20.5816251"/>
    <n v="0"/>
  </r>
  <r>
    <x v="10"/>
    <s v="1014 PlanterOnlyTrayNo.14(R)"/>
    <s v="PLANTER"/>
    <s v="Finished Good"/>
    <s v="Pcs."/>
    <n v="90"/>
    <n v="98"/>
    <n v="56"/>
    <n v="17.239999999999998"/>
    <n v="1250.52"/>
    <n v="0"/>
    <n v="0"/>
    <n v="105"/>
    <n v="1101"/>
    <n v="0"/>
    <n v="0"/>
    <n v="0"/>
    <n v="0"/>
    <n v="0"/>
    <n v="0"/>
    <n v="5.4880000000000004"/>
    <n v="9.4499999999999993"/>
    <n v="1.5865605"/>
    <n v="0"/>
    <n v="11.0365605"/>
    <n v="0"/>
    <n v="161"/>
    <n v="2696.91"/>
    <n v="28.276560499999999"/>
    <n v="0"/>
  </r>
  <r>
    <x v="10"/>
    <s v="1014 PlanterOnlyTrayNo.14(W)"/>
    <s v="PLANTER"/>
    <s v="Finished Good"/>
    <s v="Pcs."/>
    <n v="90"/>
    <n v="98"/>
    <n v="259"/>
    <n v="8.3000000000000007"/>
    <n v="4274.51"/>
    <n v="0"/>
    <n v="0"/>
    <n v="0"/>
    <n v="0"/>
    <n v="0"/>
    <n v="0"/>
    <n v="0"/>
    <n v="0"/>
    <n v="0"/>
    <n v="0"/>
    <n v="25.382000000000001"/>
    <n v="0"/>
    <n v="0"/>
    <n v="0"/>
    <n v="0"/>
    <n v="0"/>
    <n v="259"/>
    <n v="4274.51"/>
    <n v="8.3000000000000007"/>
    <n v="0"/>
  </r>
  <r>
    <x v="10"/>
    <s v="1014 PlanterOnlyTrayNo.14(Y)"/>
    <s v="PLANTER"/>
    <s v="Finished Good"/>
    <s v="Pcs."/>
    <n v="90"/>
    <n v="98"/>
    <n v="438"/>
    <n v="17.29"/>
    <n v="5426.82"/>
    <n v="0"/>
    <n v="0"/>
    <n v="0"/>
    <n v="0"/>
    <n v="0"/>
    <n v="0"/>
    <n v="0"/>
    <n v="0"/>
    <n v="0"/>
    <n v="0"/>
    <n v="42.923999999999999"/>
    <n v="0"/>
    <n v="0"/>
    <n v="0"/>
    <n v="0"/>
    <n v="0"/>
    <n v="438"/>
    <n v="5426.82"/>
    <n v="17.29"/>
    <n v="0"/>
  </r>
  <r>
    <x v="10"/>
    <s v="1016 Planter Only Tray (Mix)"/>
    <s v="TRAY"/>
    <s v="Finished Good"/>
    <s v="Pcs."/>
    <n v="120"/>
    <n v="131"/>
    <n v="-137"/>
    <n v="102.06"/>
    <n v="-3263.79"/>
    <n v="0"/>
    <n v="0"/>
    <n v="0"/>
    <n v="0"/>
    <n v="0"/>
    <n v="0"/>
    <n v="0"/>
    <n v="0"/>
    <n v="0"/>
    <n v="0"/>
    <n v="-17.946999999999999"/>
    <n v="0"/>
    <n v="0"/>
    <n v="20"/>
    <n v="20"/>
    <n v="0"/>
    <n v="-137"/>
    <n v="-3263.79"/>
    <n v="122.06"/>
    <n v="0"/>
  </r>
  <r>
    <x v="10"/>
    <s v="1016 PLANTER TRAY (BR)"/>
    <s v="PLANTER"/>
    <s v="Finished Good"/>
    <s v="Pcs."/>
    <n v="120"/>
    <n v="131"/>
    <n v="108"/>
    <n v="1.37"/>
    <n v="0"/>
    <n v="0"/>
    <n v="0"/>
    <n v="0"/>
    <n v="0"/>
    <n v="0"/>
    <n v="0"/>
    <n v="0"/>
    <n v="0"/>
    <n v="0"/>
    <n v="0"/>
    <n v="14.148"/>
    <n v="0"/>
    <n v="0"/>
    <n v="0"/>
    <n v="0"/>
    <n v="0"/>
    <n v="108"/>
    <n v="0"/>
    <n v="1.37"/>
    <n v="0"/>
  </r>
  <r>
    <x v="10"/>
    <s v="1016 PLANTER TRAY (MB)"/>
    <s v="PLANTER"/>
    <s v="Finished Good"/>
    <s v="Pcs."/>
    <n v="120"/>
    <n v="131"/>
    <n v="123"/>
    <n v="2.54"/>
    <n v="0"/>
    <n v="0"/>
    <n v="0"/>
    <n v="0"/>
    <n v="0"/>
    <n v="0"/>
    <n v="0"/>
    <n v="0"/>
    <n v="0"/>
    <n v="0"/>
    <n v="0"/>
    <n v="16.113"/>
    <n v="0"/>
    <n v="0"/>
    <n v="0"/>
    <n v="0"/>
    <n v="0"/>
    <n v="123"/>
    <n v="0"/>
    <n v="2.54"/>
    <n v="0"/>
  </r>
  <r>
    <x v="10"/>
    <s v="1016 PLANTER TRAY (MW)"/>
    <s v="PLANTER"/>
    <s v="Finished Good"/>
    <s v="Pcs."/>
    <n v="120"/>
    <n v="131"/>
    <n v="173"/>
    <n v="6.44"/>
    <n v="0"/>
    <n v="0"/>
    <n v="0"/>
    <n v="0"/>
    <n v="0"/>
    <n v="0"/>
    <n v="0"/>
    <n v="0"/>
    <n v="0"/>
    <n v="0"/>
    <n v="0"/>
    <n v="22.663"/>
    <n v="0"/>
    <n v="0"/>
    <n v="0"/>
    <n v="0"/>
    <n v="0"/>
    <n v="173"/>
    <n v="0"/>
    <n v="6.44"/>
    <n v="0"/>
  </r>
  <r>
    <x v="10"/>
    <s v="1016 PLANTER TRAY (R)"/>
    <s v="PLANTER"/>
    <s v="Finished Good"/>
    <s v="Pcs."/>
    <n v="120"/>
    <n v="131"/>
    <n v="103"/>
    <n v="18.38"/>
    <n v="0"/>
    <n v="0"/>
    <n v="0"/>
    <n v="0"/>
    <n v="0"/>
    <n v="0"/>
    <n v="0"/>
    <n v="0"/>
    <n v="0"/>
    <n v="0"/>
    <n v="0"/>
    <n v="13.493"/>
    <n v="0"/>
    <n v="0"/>
    <n v="10"/>
    <n v="10"/>
    <n v="0"/>
    <n v="103"/>
    <n v="0"/>
    <n v="28.38"/>
    <n v="0"/>
  </r>
  <r>
    <x v="10"/>
    <s v="1016 PLANTER TRAY (W)"/>
    <s v="PLANTER"/>
    <s v="Finished Good"/>
    <s v="Pcs."/>
    <n v="120"/>
    <n v="131"/>
    <n v="179"/>
    <n v="4.66"/>
    <n v="0"/>
    <n v="0"/>
    <n v="0"/>
    <n v="0"/>
    <n v="0"/>
    <n v="0"/>
    <n v="0"/>
    <n v="0"/>
    <n v="0"/>
    <n v="0"/>
    <n v="0"/>
    <n v="23.449000000000002"/>
    <n v="0"/>
    <n v="0"/>
    <n v="0"/>
    <n v="0"/>
    <n v="0"/>
    <n v="179"/>
    <n v="0"/>
    <n v="4.66"/>
    <n v="0"/>
  </r>
  <r>
    <x v="10"/>
    <s v="1016 PLANTER TRAY (Y)"/>
    <s v="PLANTER"/>
    <s v="Finished Good"/>
    <s v="Pcs."/>
    <n v="120"/>
    <n v="131"/>
    <n v="132"/>
    <n v="3.98"/>
    <n v="0"/>
    <n v="0"/>
    <n v="0"/>
    <n v="0"/>
    <n v="0"/>
    <n v="0"/>
    <n v="0"/>
    <n v="0"/>
    <n v="0"/>
    <n v="0"/>
    <n v="0"/>
    <n v="17.292000000000002"/>
    <n v="0"/>
    <n v="0"/>
    <n v="0"/>
    <n v="0"/>
    <n v="0"/>
    <n v="132"/>
    <n v="0"/>
    <n v="3.98"/>
    <n v="0"/>
  </r>
  <r>
    <x v="10"/>
    <s v="1016 PlanterOnlyTrayNo.16 (BL)"/>
    <s v="PLANTER"/>
    <s v="Finished Good"/>
    <s v="Pcs."/>
    <n v="120"/>
    <n v="131"/>
    <n v="-16"/>
    <n v="90.69"/>
    <n v="0"/>
    <n v="0"/>
    <n v="0"/>
    <n v="0"/>
    <n v="0"/>
    <n v="0"/>
    <n v="0"/>
    <n v="0"/>
    <n v="0"/>
    <n v="0"/>
    <n v="0"/>
    <n v="-2.0960000000000001"/>
    <n v="0"/>
    <n v="0"/>
    <n v="10"/>
    <n v="10"/>
    <n v="0"/>
    <n v="-16"/>
    <n v="0"/>
    <n v="100.69"/>
    <n v="0"/>
  </r>
  <r>
    <x v="10"/>
    <s v="102 MUG 900ML"/>
    <s v="Mug"/>
    <s v="Finished Good"/>
    <s v="Pcs."/>
    <n v="66"/>
    <n v="72"/>
    <n v="8434"/>
    <n v="467.92"/>
    <n v="60739.17"/>
    <n v="0"/>
    <n v="0"/>
    <n v="0"/>
    <n v="0"/>
    <n v="696"/>
    <n v="11682.96"/>
    <n v="0"/>
    <n v="0"/>
    <n v="0"/>
    <n v="0"/>
    <n v="607.24800000000005"/>
    <n v="0"/>
    <n v="0"/>
    <n v="0"/>
    <n v="0"/>
    <n v="50.112000000000002"/>
    <n v="7738"/>
    <n v="55797.86"/>
    <n v="417.80799999999999"/>
    <n v="0"/>
  </r>
  <r>
    <x v="10"/>
    <s v="103 MUG 1200ML"/>
    <s v="Mug"/>
    <s v="Finished Good"/>
    <s v="Pcs."/>
    <n v="90"/>
    <n v="98"/>
    <n v="5760"/>
    <n v="497.18"/>
    <n v="62623.65"/>
    <n v="0"/>
    <n v="0"/>
    <n v="0"/>
    <n v="0"/>
    <n v="0"/>
    <n v="0"/>
    <n v="0"/>
    <n v="0"/>
    <n v="0"/>
    <n v="0"/>
    <n v="564.48"/>
    <n v="0"/>
    <n v="0"/>
    <n v="0"/>
    <n v="0"/>
    <n v="0"/>
    <n v="5760"/>
    <n v="62623.65"/>
    <n v="497.18"/>
    <n v="0"/>
  </r>
  <r>
    <x v="10"/>
    <s v="108 Soap Dish (mix)"/>
    <s v="Soap Dish"/>
    <s v="Finished Good"/>
    <s v="Pcs."/>
    <n v="23"/>
    <n v="25"/>
    <n v="17109"/>
    <n v="442.61"/>
    <n v="45417.88"/>
    <n v="0"/>
    <n v="0"/>
    <n v="0"/>
    <n v="0"/>
    <n v="1550"/>
    <n v="11349"/>
    <n v="0"/>
    <n v="0"/>
    <n v="0"/>
    <n v="0"/>
    <n v="427.72500000000002"/>
    <n v="0"/>
    <n v="0"/>
    <n v="0"/>
    <n v="0"/>
    <n v="38.75"/>
    <n v="15559"/>
    <n v="41216.959999999999"/>
    <n v="403.86"/>
    <n v="0"/>
  </r>
  <r>
    <x v="10"/>
    <s v="1104. Lock &amp; Safe 1550 ml."/>
    <s v="Rajeshwari"/>
    <s v="Finished Good"/>
    <s v="Pcs."/>
    <m/>
    <m/>
    <m/>
    <n v="88.86"/>
    <m/>
    <m/>
    <m/>
    <m/>
    <m/>
    <m/>
    <m/>
    <m/>
    <m/>
    <n v="0"/>
    <m/>
    <n v="0"/>
    <n v="0"/>
    <n v="0"/>
    <n v="0"/>
    <n v="0"/>
    <n v="0"/>
    <m/>
    <m/>
    <n v="88.86"/>
    <n v="0"/>
  </r>
  <r>
    <x v="10"/>
    <s v="1200 ML MUG"/>
    <s v="Mug"/>
    <s v="Trading"/>
    <s v="Pcs."/>
    <m/>
    <n v="0"/>
    <n v="7988"/>
    <n v="360.65"/>
    <n v="95468.97"/>
    <n v="0"/>
    <n v="0"/>
    <n v="0"/>
    <n v="0"/>
    <n v="0"/>
    <n v="0"/>
    <n v="0"/>
    <n v="0"/>
    <n v="0"/>
    <n v="0"/>
    <n v="0"/>
    <n v="0"/>
    <n v="0"/>
    <n v="0"/>
    <n v="0"/>
    <n v="0"/>
    <n v="7988"/>
    <n v="95468.97"/>
    <n v="360.65"/>
    <n v="0"/>
  </r>
  <r>
    <x v="10"/>
    <s v="1265 Smart Rack Thee Layer(L.W.)"/>
    <s v="CLOTH STAND"/>
    <s v="Trading"/>
    <s v="Pcs."/>
    <m/>
    <m/>
    <m/>
    <n v="6.1"/>
    <m/>
    <m/>
    <m/>
    <m/>
    <m/>
    <m/>
    <m/>
    <m/>
    <m/>
    <n v="0"/>
    <m/>
    <n v="0"/>
    <n v="0"/>
    <n v="0"/>
    <n v="0"/>
    <n v="0"/>
    <n v="0"/>
    <m/>
    <m/>
    <n v="6.1"/>
    <n v="0"/>
  </r>
  <r>
    <x v="10"/>
    <s v="1267 Smart Rack Thee Layer"/>
    <s v="CLOTH STAND"/>
    <s v="Trading"/>
    <s v="Pcs."/>
    <n v="0"/>
    <n v="0"/>
    <n v="3"/>
    <n v="0.05"/>
    <n v="4076.81"/>
    <n v="0"/>
    <n v="0"/>
    <n v="0"/>
    <n v="0"/>
    <n v="0"/>
    <n v="0"/>
    <n v="0"/>
    <n v="0"/>
    <n v="0"/>
    <n v="0"/>
    <n v="0"/>
    <n v="0"/>
    <n v="0"/>
    <n v="0"/>
    <n v="0"/>
    <n v="0"/>
    <n v="3"/>
    <n v="4076.81"/>
    <n v="0.05"/>
    <n v="0"/>
  </r>
  <r>
    <x v="10"/>
    <s v="15 Ltr Bkt  Only Handle( M.White)"/>
    <s v="Component"/>
    <s v="Trading"/>
    <s v="Pcs."/>
    <m/>
    <n v="0"/>
    <n v="10"/>
    <n v="0"/>
    <n v="95.81"/>
    <n v="0"/>
    <n v="0"/>
    <n v="0"/>
    <n v="0"/>
    <n v="0"/>
    <n v="0"/>
    <n v="0"/>
    <n v="0"/>
    <n v="0"/>
    <n v="0"/>
    <n v="0"/>
    <n v="0"/>
    <n v="0"/>
    <n v="0"/>
    <n v="0"/>
    <n v="0"/>
    <n v="10"/>
    <n v="95.81"/>
    <n v="0"/>
    <n v="0"/>
  </r>
  <r>
    <x v="10"/>
    <s v="15 Ltr Bkt Only Handle (baby Blue)"/>
    <s v="Component"/>
    <s v="Trading"/>
    <s v="Pcs."/>
    <m/>
    <n v="0"/>
    <n v="833.35"/>
    <n v="6.56"/>
    <n v="8411.09"/>
    <n v="0"/>
    <n v="0"/>
    <n v="0"/>
    <n v="0"/>
    <n v="0"/>
    <n v="0"/>
    <n v="0"/>
    <n v="0"/>
    <n v="0"/>
    <n v="0"/>
    <n v="0"/>
    <n v="0"/>
    <n v="0"/>
    <n v="0"/>
    <n v="0"/>
    <n v="0"/>
    <n v="833.35"/>
    <n v="8411.09"/>
    <n v="6.56"/>
    <n v="0"/>
  </r>
  <r>
    <x v="10"/>
    <s v="15 Ltr Bkt Only Handle (mbaize)"/>
    <s v="Component"/>
    <s v="Trading"/>
    <s v="Pcs."/>
    <m/>
    <n v="0"/>
    <n v="275"/>
    <n v="9.84"/>
    <n v="2685.05"/>
    <n v="0"/>
    <n v="0"/>
    <n v="0"/>
    <n v="0"/>
    <n v="0"/>
    <n v="0"/>
    <n v="0"/>
    <n v="0"/>
    <n v="0"/>
    <n v="0"/>
    <n v="0"/>
    <n v="0"/>
    <n v="0"/>
    <n v="0"/>
    <n v="0"/>
    <n v="0"/>
    <n v="275"/>
    <n v="2685.05"/>
    <n v="9.84"/>
    <n v="0"/>
  </r>
  <r>
    <x v="10"/>
    <s v="15 Ltr Bkt Only Handle (orange)"/>
    <s v="Component"/>
    <s v="Trading"/>
    <s v="Pcs."/>
    <m/>
    <n v="0"/>
    <n v="192"/>
    <n v="23.3"/>
    <n v="1854.66"/>
    <n v="0"/>
    <n v="0"/>
    <n v="0"/>
    <n v="0"/>
    <n v="0"/>
    <n v="0"/>
    <n v="0"/>
    <n v="0"/>
    <n v="0"/>
    <n v="0"/>
    <n v="0"/>
    <n v="0"/>
    <n v="0"/>
    <n v="0"/>
    <n v="0"/>
    <n v="0"/>
    <n v="192"/>
    <n v="1854.66"/>
    <n v="23.3"/>
    <n v="0"/>
  </r>
  <r>
    <x v="10"/>
    <s v="15 Ltr Bkt Only Handle (sil)"/>
    <s v="Component"/>
    <s v="Trading"/>
    <s v="Pcs."/>
    <m/>
    <n v="0"/>
    <n v="522"/>
    <n v="0"/>
    <n v="5188.91"/>
    <n v="0"/>
    <n v="0"/>
    <n v="0"/>
    <n v="0"/>
    <n v="0"/>
    <n v="0"/>
    <n v="0"/>
    <n v="0"/>
    <n v="0"/>
    <n v="0"/>
    <n v="0"/>
    <n v="0"/>
    <n v="0"/>
    <n v="0"/>
    <n v="0"/>
    <n v="0"/>
    <n v="522"/>
    <n v="5188.91"/>
    <n v="0"/>
    <n v="0"/>
  </r>
  <r>
    <x v="10"/>
    <s v="15 Ltr Bkt Only Handle(baby pink)"/>
    <s v="Component"/>
    <s v="Trading"/>
    <s v="Pcs."/>
    <m/>
    <n v="0"/>
    <n v="-44"/>
    <n v="6.64"/>
    <n v="-141.69"/>
    <n v="0"/>
    <n v="0"/>
    <n v="0"/>
    <n v="0"/>
    <n v="0"/>
    <n v="0"/>
    <n v="0"/>
    <n v="0"/>
    <n v="0"/>
    <n v="0"/>
    <n v="0"/>
    <n v="0"/>
    <n v="0"/>
    <n v="0"/>
    <n v="0"/>
    <n v="0"/>
    <n v="-44"/>
    <n v="-141.69"/>
    <n v="6.64"/>
    <n v="0"/>
  </r>
  <r>
    <x v="10"/>
    <s v="16 Ltr Bkt Only Handle (baby Pink)"/>
    <s v="Component"/>
    <s v="Trading"/>
    <s v="Pcs."/>
    <m/>
    <n v="0"/>
    <n v="1171"/>
    <n v="25.42"/>
    <n v="6880.77"/>
    <n v="0"/>
    <n v="0"/>
    <n v="0"/>
    <n v="0"/>
    <n v="0"/>
    <n v="0"/>
    <n v="0"/>
    <n v="0"/>
    <n v="0"/>
    <n v="0"/>
    <n v="0"/>
    <n v="0"/>
    <n v="0"/>
    <n v="0"/>
    <n v="0"/>
    <n v="0"/>
    <n v="1171"/>
    <n v="6880.77"/>
    <n v="25.42"/>
    <n v="0"/>
  </r>
  <r>
    <x v="10"/>
    <s v="16 Ltr Bkt Only Handle (black)"/>
    <s v="Component"/>
    <s v="Trading"/>
    <s v="Pcs."/>
    <m/>
    <n v="0"/>
    <n v="133"/>
    <n v="29.44"/>
    <n v="4798.91"/>
    <n v="0"/>
    <n v="0"/>
    <n v="0"/>
    <n v="0"/>
    <n v="0"/>
    <n v="0"/>
    <n v="0"/>
    <n v="0"/>
    <n v="0"/>
    <n v="0"/>
    <n v="0"/>
    <n v="0"/>
    <n v="0"/>
    <n v="0"/>
    <n v="0"/>
    <n v="0"/>
    <n v="133"/>
    <n v="4798.91"/>
    <n v="29.44"/>
    <n v="0"/>
  </r>
  <r>
    <x v="10"/>
    <s v="16 Ltr Bkt Only Handle (Blue)"/>
    <s v="Component"/>
    <s v="Trading"/>
    <s v="Pcs."/>
    <m/>
    <n v="0"/>
    <n v="370"/>
    <n v="0"/>
    <n v="2121.6"/>
    <n v="0"/>
    <n v="0"/>
    <n v="0"/>
    <n v="0"/>
    <n v="0"/>
    <n v="0"/>
    <n v="0"/>
    <n v="0"/>
    <n v="0"/>
    <n v="0"/>
    <n v="0"/>
    <n v="0"/>
    <n v="0"/>
    <n v="0"/>
    <n v="0"/>
    <n v="0"/>
    <n v="370"/>
    <n v="2121.6"/>
    <n v="0"/>
    <n v="0"/>
  </r>
  <r>
    <x v="10"/>
    <s v="16 Ltr Bkt Only Handle (D. Brown)"/>
    <s v="Component"/>
    <s v="Trading"/>
    <s v="Pcs."/>
    <m/>
    <n v="0"/>
    <n v="3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.05"/>
    <n v="0"/>
  </r>
  <r>
    <x v="10"/>
    <s v="16 Ltr Bkt Only Handle (light Blue)"/>
    <s v="Component"/>
    <s v="Trading"/>
    <s v="Pcs."/>
    <m/>
    <n v="0"/>
    <n v="1472"/>
    <n v="90.93"/>
    <n v="8127.86"/>
    <n v="0"/>
    <n v="0"/>
    <n v="0"/>
    <n v="0"/>
    <n v="0"/>
    <n v="0"/>
    <n v="0"/>
    <n v="0"/>
    <n v="0"/>
    <n v="0"/>
    <n v="0"/>
    <n v="0"/>
    <n v="0"/>
    <n v="0"/>
    <n v="0"/>
    <n v="0"/>
    <n v="1472"/>
    <n v="8127.86"/>
    <n v="90.93"/>
    <n v="0"/>
  </r>
  <r>
    <x v="10"/>
    <s v="16 Ltr Bkt Only Handle (M. White)"/>
    <s v="Component"/>
    <s v="Trading"/>
    <s v="Pcs."/>
    <m/>
    <n v="0"/>
    <n v="946"/>
    <n v="11.02"/>
    <n v="5002.38"/>
    <n v="0"/>
    <n v="0"/>
    <n v="0"/>
    <n v="0"/>
    <n v="0"/>
    <n v="0"/>
    <n v="0"/>
    <n v="0"/>
    <n v="0"/>
    <n v="0"/>
    <n v="0"/>
    <n v="0"/>
    <n v="0"/>
    <n v="0"/>
    <n v="0"/>
    <n v="0"/>
    <n v="946"/>
    <n v="5002.38"/>
    <n v="11.02"/>
    <n v="0"/>
  </r>
  <r>
    <x v="10"/>
    <s v="16 Ltr Bkt Only Handle (M.baize)"/>
    <s v="Component"/>
    <s v="Trading"/>
    <s v="Pcs."/>
    <m/>
    <n v="0"/>
    <n v="810"/>
    <n v="2.71"/>
    <n v="4683.74"/>
    <n v="0"/>
    <n v="0"/>
    <n v="0"/>
    <n v="0"/>
    <n v="0"/>
    <n v="0"/>
    <n v="0"/>
    <n v="0"/>
    <n v="0"/>
    <n v="0"/>
    <n v="0"/>
    <n v="0"/>
    <n v="0"/>
    <n v="0"/>
    <n v="0"/>
    <n v="0"/>
    <n v="810"/>
    <n v="4683.74"/>
    <n v="2.71"/>
    <n v="0"/>
  </r>
  <r>
    <x v="10"/>
    <s v="16 Ltr Bkt Only Handle (purpal)"/>
    <s v="Component"/>
    <s v="Trading"/>
    <s v="Pcs."/>
    <m/>
    <n v="0"/>
    <n v="810"/>
    <n v="36.57"/>
    <n v="4226.66"/>
    <n v="0"/>
    <n v="0"/>
    <n v="0"/>
    <n v="0"/>
    <n v="0"/>
    <n v="0"/>
    <n v="0"/>
    <n v="0"/>
    <n v="0"/>
    <n v="0"/>
    <n v="0"/>
    <n v="0"/>
    <n v="0"/>
    <n v="0"/>
    <n v="0"/>
    <n v="0"/>
    <n v="810"/>
    <n v="4226.66"/>
    <n v="36.57"/>
    <n v="0"/>
  </r>
  <r>
    <x v="10"/>
    <s v="16 Ltr. Bkt.Only Handle (Gr.)"/>
    <s v="Component"/>
    <s v="Trading"/>
    <s v="Pcs."/>
    <m/>
    <n v="0"/>
    <n v="1739"/>
    <n v="65.02"/>
    <n v="10172.629999999999"/>
    <n v="0"/>
    <n v="0"/>
    <n v="0"/>
    <n v="0"/>
    <n v="0"/>
    <n v="0"/>
    <n v="0"/>
    <n v="0"/>
    <n v="0"/>
    <n v="0"/>
    <n v="0"/>
    <n v="0"/>
    <n v="0"/>
    <n v="0"/>
    <n v="0"/>
    <n v="0"/>
    <n v="1739"/>
    <n v="10172.629999999999"/>
    <n v="65.02"/>
    <n v="0"/>
  </r>
  <r>
    <x v="10"/>
    <s v="17 Ltr Bkt Only Handle (blue)"/>
    <s v="Component"/>
    <s v="Trading"/>
    <s v="Pcs."/>
    <m/>
    <n v="0"/>
    <n v="56"/>
    <n v="48.72"/>
    <n v="828.89"/>
    <n v="0"/>
    <n v="0"/>
    <n v="0"/>
    <n v="0"/>
    <n v="0"/>
    <n v="0"/>
    <n v="0"/>
    <n v="0"/>
    <n v="0"/>
    <n v="0"/>
    <n v="0"/>
    <n v="0"/>
    <n v="0"/>
    <n v="0"/>
    <n v="0"/>
    <n v="0"/>
    <n v="56"/>
    <n v="828.89"/>
    <n v="48.72"/>
    <n v="0"/>
  </r>
  <r>
    <x v="10"/>
    <s v="17 LTR BKT ONLY HANDLE (G.PIGEON)"/>
    <s v="Component"/>
    <s v="Trading"/>
    <s v="Pcs."/>
    <m/>
    <n v="0"/>
    <n v="-10"/>
    <n v="0"/>
    <n v="-152.11000000000001"/>
    <n v="0"/>
    <n v="0"/>
    <n v="0"/>
    <n v="0"/>
    <n v="0"/>
    <n v="0"/>
    <n v="0"/>
    <n v="0"/>
    <n v="0"/>
    <n v="0"/>
    <n v="0"/>
    <n v="0"/>
    <n v="0"/>
    <n v="0"/>
    <n v="0"/>
    <n v="0"/>
    <n v="-10"/>
    <n v="-152.11000000000001"/>
    <n v="0"/>
    <n v="0"/>
  </r>
  <r>
    <x v="10"/>
    <s v="17 LTR BKT ONLY HANDLE (GRAY)"/>
    <s v="Component"/>
    <s v="Trading"/>
    <s v="Pcs."/>
    <m/>
    <n v="0"/>
    <n v="38"/>
    <n v="0"/>
    <n v="580.41"/>
    <n v="0"/>
    <n v="0"/>
    <n v="0"/>
    <n v="0"/>
    <n v="0"/>
    <n v="0"/>
    <n v="0"/>
    <n v="0"/>
    <n v="0"/>
    <n v="0"/>
    <n v="0"/>
    <n v="0"/>
    <n v="0"/>
    <n v="0"/>
    <n v="0"/>
    <n v="0"/>
    <n v="38"/>
    <n v="580.41"/>
    <n v="0"/>
    <n v="0"/>
  </r>
  <r>
    <x v="10"/>
    <s v="17 Ltr Bkt Only Handle (M.B)"/>
    <s v="Component"/>
    <s v="Trading"/>
    <s v="Pcs."/>
    <m/>
    <n v="0"/>
    <n v="372"/>
    <n v="6"/>
    <n v="5471.81"/>
    <n v="0"/>
    <n v="0"/>
    <n v="0"/>
    <n v="0"/>
    <n v="0"/>
    <n v="0"/>
    <n v="0"/>
    <n v="0"/>
    <n v="0"/>
    <n v="0"/>
    <n v="0"/>
    <n v="0"/>
    <n v="0"/>
    <n v="0"/>
    <n v="0"/>
    <n v="0"/>
    <n v="372"/>
    <n v="5471.81"/>
    <n v="6"/>
    <n v="0"/>
  </r>
  <r>
    <x v="10"/>
    <s v="17 Ltr Bkt Only Handle (M.W)"/>
    <s v="Component"/>
    <s v="Trading"/>
    <s v="Pcs."/>
    <m/>
    <n v="0"/>
    <n v="326"/>
    <n v="3.79"/>
    <n v="8876.11"/>
    <n v="0"/>
    <n v="0"/>
    <n v="0"/>
    <n v="0"/>
    <n v="0"/>
    <n v="0"/>
    <n v="0"/>
    <n v="0"/>
    <n v="0"/>
    <n v="0"/>
    <n v="0"/>
    <n v="0"/>
    <n v="0"/>
    <n v="0"/>
    <n v="0"/>
    <n v="0"/>
    <n v="326"/>
    <n v="8876.11"/>
    <n v="3.79"/>
    <n v="0"/>
  </r>
  <r>
    <x v="10"/>
    <s v="17 Ltr Bkt Only Handle (orange)"/>
    <s v="Component"/>
    <s v="Trading"/>
    <s v="Pcs."/>
    <m/>
    <n v="0"/>
    <n v="404"/>
    <n v="0"/>
    <n v="5070.8"/>
    <n v="0"/>
    <n v="0"/>
    <n v="0"/>
    <n v="0"/>
    <n v="0"/>
    <n v="0"/>
    <n v="0"/>
    <n v="0"/>
    <n v="0"/>
    <n v="0"/>
    <n v="0"/>
    <n v="0"/>
    <n v="0"/>
    <n v="0"/>
    <n v="0"/>
    <n v="0"/>
    <n v="404"/>
    <n v="5070.8"/>
    <n v="0"/>
    <n v="0"/>
  </r>
  <r>
    <x v="10"/>
    <s v="17 Ltr Bkt Only Handle (pink)"/>
    <s v="Component"/>
    <s v="Trading"/>
    <s v="Pcs."/>
    <m/>
    <n v="0"/>
    <n v="349"/>
    <n v="49.12"/>
    <n v="4980.33"/>
    <n v="0"/>
    <n v="0"/>
    <n v="0"/>
    <n v="0"/>
    <n v="0"/>
    <n v="0"/>
    <n v="0"/>
    <n v="0"/>
    <n v="0"/>
    <n v="0"/>
    <n v="0"/>
    <n v="0"/>
    <n v="0"/>
    <n v="0"/>
    <n v="0"/>
    <n v="0"/>
    <n v="349"/>
    <n v="4980.33"/>
    <n v="49.12"/>
    <n v="0"/>
  </r>
  <r>
    <x v="10"/>
    <s v="17 LTR BKT ONLY HANDLE(SILVER)"/>
    <s v="Component"/>
    <s v="Trading"/>
    <s v="Pcs."/>
    <m/>
    <n v="0"/>
    <n v="172"/>
    <n v="0"/>
    <n v="2528.11"/>
    <n v="0"/>
    <n v="0"/>
    <n v="0"/>
    <n v="0"/>
    <n v="0"/>
    <n v="0"/>
    <n v="0"/>
    <n v="0"/>
    <n v="0"/>
    <n v="0"/>
    <n v="0"/>
    <n v="0"/>
    <n v="0"/>
    <n v="0"/>
    <n v="0"/>
    <n v="0"/>
    <n v="172"/>
    <n v="2528.11"/>
    <n v="0"/>
    <n v="0"/>
  </r>
  <r>
    <x v="10"/>
    <s v="18 Ltr Bkt Only Handle (Gr)"/>
    <s v="Rajeshwari"/>
    <s v="Trading"/>
    <s v="Pcs."/>
    <m/>
    <n v="0"/>
    <n v="5"/>
    <n v="0"/>
    <n v="71.64"/>
    <n v="0"/>
    <n v="0"/>
    <n v="0"/>
    <n v="0"/>
    <n v="0"/>
    <n v="0"/>
    <n v="0"/>
    <n v="0"/>
    <n v="0"/>
    <n v="0"/>
    <n v="0"/>
    <n v="0"/>
    <n v="0"/>
    <n v="0"/>
    <n v="0"/>
    <n v="0"/>
    <n v="5"/>
    <n v="71.64"/>
    <n v="0"/>
    <n v="0"/>
  </r>
  <r>
    <x v="10"/>
    <s v="20 Ltr Bucket Handle (orange)"/>
    <s v="Component"/>
    <s v="Trading"/>
    <s v="Pcs."/>
    <m/>
    <n v="0"/>
    <n v="530.5"/>
    <n v="4.8499999999999996"/>
    <n v="5788.17"/>
    <n v="0"/>
    <n v="0"/>
    <n v="0"/>
    <n v="0"/>
    <n v="0"/>
    <n v="0"/>
    <n v="0"/>
    <n v="0"/>
    <n v="0"/>
    <n v="0"/>
    <n v="0"/>
    <n v="0"/>
    <n v="0"/>
    <n v="0"/>
    <n v="0"/>
    <n v="0"/>
    <n v="530.5"/>
    <n v="5788.17"/>
    <n v="4.8499999999999996"/>
    <n v="0"/>
  </r>
  <r>
    <x v="10"/>
    <s v="20 LTR BUCKET ONLY HANDLE (BLUE)"/>
    <s v="Component"/>
    <s v="Trading"/>
    <s v="Pcs."/>
    <m/>
    <n v="0"/>
    <n v="1019"/>
    <n v="22.94"/>
    <n v="11237.98"/>
    <n v="0"/>
    <n v="0"/>
    <n v="0"/>
    <n v="0"/>
    <n v="0"/>
    <n v="0"/>
    <n v="0"/>
    <n v="0"/>
    <n v="0"/>
    <n v="0"/>
    <n v="0"/>
    <n v="0"/>
    <n v="0"/>
    <n v="0"/>
    <n v="0"/>
    <n v="0"/>
    <n v="1019"/>
    <n v="11237.98"/>
    <n v="22.94"/>
    <n v="0"/>
  </r>
  <r>
    <x v="10"/>
    <s v="20 LTR BUCKET ONLY HANDLE (PINK)"/>
    <s v="Component"/>
    <s v="Trading"/>
    <s v="Pcs."/>
    <m/>
    <n v="0"/>
    <n v="921"/>
    <n v="16.93"/>
    <n v="10119.299999999999"/>
    <n v="0"/>
    <n v="0"/>
    <n v="0"/>
    <n v="0"/>
    <n v="0"/>
    <n v="0"/>
    <n v="0"/>
    <n v="0"/>
    <n v="0"/>
    <n v="0"/>
    <n v="0"/>
    <n v="0"/>
    <n v="0"/>
    <n v="0"/>
    <n v="0"/>
    <n v="0"/>
    <n v="921"/>
    <n v="10119.299999999999"/>
    <n v="16.93"/>
    <n v="0"/>
  </r>
  <r>
    <x v="10"/>
    <s v="20 Ltr Bucket Only Handle M Baize"/>
    <s v="Component"/>
    <s v="Trading"/>
    <s v="Pcs."/>
    <m/>
    <n v="0"/>
    <n v="106"/>
    <n v="3.79"/>
    <n v="1162.49"/>
    <n v="0"/>
    <n v="0"/>
    <n v="0"/>
    <n v="0"/>
    <n v="0"/>
    <n v="0"/>
    <n v="0"/>
    <n v="0"/>
    <n v="0"/>
    <n v="0"/>
    <n v="0"/>
    <n v="0"/>
    <n v="0"/>
    <n v="0"/>
    <n v="0"/>
    <n v="0"/>
    <n v="106"/>
    <n v="1162.49"/>
    <n v="3.79"/>
    <n v="0"/>
  </r>
  <r>
    <x v="10"/>
    <s v="20 Ltr Bucket Only Handle M White"/>
    <s v="Component"/>
    <s v="Trading"/>
    <s v="Pcs."/>
    <m/>
    <n v="0"/>
    <n v="366"/>
    <n v="1.54"/>
    <n v="3970.69"/>
    <n v="0"/>
    <n v="0"/>
    <n v="0"/>
    <n v="0"/>
    <n v="0"/>
    <n v="0"/>
    <n v="0"/>
    <n v="0"/>
    <n v="0"/>
    <n v="0"/>
    <n v="0"/>
    <n v="0"/>
    <n v="0"/>
    <n v="0"/>
    <n v="0"/>
    <n v="0"/>
    <n v="366"/>
    <n v="3970.69"/>
    <n v="1.54"/>
    <n v="0"/>
  </r>
  <r>
    <x v="10"/>
    <s v="20 Ltr Bucket Only Handle silver"/>
    <s v="Component"/>
    <s v="Trading"/>
    <s v="Pcs."/>
    <m/>
    <n v="0"/>
    <n v="743"/>
    <n v="2.48"/>
    <n v="8066.7"/>
    <n v="0"/>
    <n v="0"/>
    <n v="0"/>
    <n v="0"/>
    <n v="0"/>
    <n v="0"/>
    <n v="0"/>
    <n v="0"/>
    <n v="0"/>
    <n v="0"/>
    <n v="0"/>
    <n v="0"/>
    <n v="0"/>
    <n v="0"/>
    <n v="0"/>
    <n v="0"/>
    <n v="743"/>
    <n v="8066.7"/>
    <n v="2.48"/>
    <n v="0"/>
  </r>
  <r>
    <x v="10"/>
    <s v="20 Ltr. Container (Scrap)"/>
    <s v="GROW PACK"/>
    <s v="Trading"/>
    <s v="Kgs."/>
    <m/>
    <n v="0"/>
    <n v="-1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09"/>
    <n v="0"/>
    <n v="0"/>
    <n v="0"/>
  </r>
  <r>
    <x v="10"/>
    <s v="20 Ltr. Container Mould"/>
    <s v="Mould for Job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0"/>
    <s v="2007 PLANTER 7 NO.(BL)"/>
    <s v="PLANTER"/>
    <s v="Finished Good"/>
    <s v="Pcs."/>
    <n v="100"/>
    <n v="109"/>
    <n v="-414"/>
    <n v="87.24"/>
    <n v="-4951.6000000000004"/>
    <n v="0"/>
    <n v="0"/>
    <n v="0"/>
    <n v="0"/>
    <n v="0"/>
    <n v="0"/>
    <n v="0"/>
    <n v="0"/>
    <n v="0"/>
    <n v="0"/>
    <n v="-45.125999999999998"/>
    <n v="0"/>
    <n v="0"/>
    <n v="0"/>
    <n v="0"/>
    <n v="0"/>
    <n v="-414"/>
    <n v="-4951.6000000000004"/>
    <n v="87.24"/>
    <n v="0"/>
  </r>
  <r>
    <x v="10"/>
    <s v="2007 PLANTER 7 NO.(BR)"/>
    <s v="PLANTER"/>
    <s v="Finished Good"/>
    <s v="Pcs."/>
    <n v="100"/>
    <n v="109"/>
    <n v="-562"/>
    <n v="48.52"/>
    <n v="-6671.5"/>
    <n v="0"/>
    <n v="0"/>
    <n v="0"/>
    <n v="0"/>
    <n v="0"/>
    <n v="0"/>
    <n v="0"/>
    <n v="0"/>
    <n v="0"/>
    <n v="0"/>
    <n v="-61.258000000000003"/>
    <n v="0"/>
    <n v="0"/>
    <n v="0"/>
    <n v="0"/>
    <n v="0"/>
    <n v="-562"/>
    <n v="-6671.5"/>
    <n v="48.52"/>
    <n v="0"/>
  </r>
  <r>
    <x v="10"/>
    <s v="2007 PLANTER 7 NO.(GR)"/>
    <s v="PLANTER"/>
    <s v="Finished Good"/>
    <s v="Pcs."/>
    <n v="100"/>
    <n v="109"/>
    <n v="527"/>
    <n v="61.61"/>
    <n v="5751.33"/>
    <n v="0"/>
    <n v="0"/>
    <n v="0"/>
    <n v="0"/>
    <n v="0"/>
    <n v="0"/>
    <n v="0"/>
    <n v="0"/>
    <n v="0"/>
    <n v="0"/>
    <n v="57.442999999999998"/>
    <n v="0"/>
    <n v="0"/>
    <n v="0"/>
    <n v="0"/>
    <n v="0"/>
    <n v="527"/>
    <n v="5751.33"/>
    <n v="61.61"/>
    <n v="0"/>
  </r>
  <r>
    <x v="10"/>
    <s v="2007 PLANTER 7 NO.(MB)"/>
    <s v="PLANTER"/>
    <s v="Finished Good"/>
    <s v="Pcs."/>
    <n v="100"/>
    <n v="109"/>
    <n v="-406"/>
    <n v="91.15"/>
    <n v="-6128.46"/>
    <n v="0"/>
    <n v="0"/>
    <n v="0"/>
    <n v="0"/>
    <n v="0"/>
    <n v="0"/>
    <n v="0"/>
    <n v="0"/>
    <n v="0"/>
    <n v="0"/>
    <n v="-44.253999999999998"/>
    <n v="0"/>
    <n v="0"/>
    <n v="0"/>
    <n v="0"/>
    <n v="0"/>
    <n v="-406"/>
    <n v="-6128.46"/>
    <n v="91.15"/>
    <n v="0"/>
  </r>
  <r>
    <x v="10"/>
    <s v="2007 PLANTER 7 NO.(MW)"/>
    <s v="PLANTER"/>
    <s v="Finished Good"/>
    <s v="Pcs."/>
    <n v="100"/>
    <n v="109"/>
    <n v="-402"/>
    <n v="77.34"/>
    <n v="-5339.79"/>
    <n v="0"/>
    <n v="0"/>
    <n v="0"/>
    <n v="0"/>
    <n v="0"/>
    <n v="0"/>
    <n v="0"/>
    <n v="0"/>
    <n v="0"/>
    <n v="0"/>
    <n v="-43.817999999999998"/>
    <n v="0"/>
    <n v="0"/>
    <n v="0"/>
    <n v="0"/>
    <n v="0"/>
    <n v="-402"/>
    <n v="-5339.79"/>
    <n v="77.34"/>
    <n v="0"/>
  </r>
  <r>
    <x v="10"/>
    <s v="2007 PLANTER 7 NO.(R)"/>
    <s v="PLANTER"/>
    <s v="Finished Good"/>
    <s v="Pcs."/>
    <n v="100"/>
    <n v="109"/>
    <n v="-559"/>
    <n v="78.27"/>
    <n v="-7085.58"/>
    <n v="0"/>
    <n v="0"/>
    <n v="0"/>
    <n v="0"/>
    <n v="0"/>
    <n v="0"/>
    <n v="0"/>
    <n v="0"/>
    <n v="0"/>
    <n v="0"/>
    <n v="-60.930999999999997"/>
    <n v="0"/>
    <n v="0"/>
    <n v="0"/>
    <n v="0"/>
    <n v="0"/>
    <n v="-559"/>
    <n v="-7085.58"/>
    <n v="78.27"/>
    <n v="0"/>
  </r>
  <r>
    <x v="10"/>
    <s v="2007 PLANTER 7 NO.(W)"/>
    <s v="PLANTER"/>
    <s v="Finished Good"/>
    <s v="Pcs."/>
    <n v="100"/>
    <n v="109"/>
    <n v="-152"/>
    <n v="63.37"/>
    <n v="-1930.21"/>
    <n v="0"/>
    <n v="0"/>
    <n v="0"/>
    <n v="0"/>
    <n v="0"/>
    <n v="0"/>
    <n v="0"/>
    <n v="0"/>
    <n v="0"/>
    <n v="0"/>
    <n v="-16.568000000000001"/>
    <n v="0"/>
    <n v="0"/>
    <n v="0"/>
    <n v="0"/>
    <n v="0"/>
    <n v="-152"/>
    <n v="-1930.21"/>
    <n v="63.37"/>
    <n v="0"/>
  </r>
  <r>
    <x v="10"/>
    <s v="2007 PLANTER 7 NO.(Y)"/>
    <s v="PLANTER"/>
    <s v="Finished Good"/>
    <s v="Pcs."/>
    <n v="100"/>
    <n v="109"/>
    <n v="-489"/>
    <n v="80.650000000000006"/>
    <n v="-6444.45"/>
    <n v="0"/>
    <n v="0"/>
    <n v="0"/>
    <n v="0"/>
    <n v="0"/>
    <n v="0"/>
    <n v="0"/>
    <n v="0"/>
    <n v="0"/>
    <n v="0"/>
    <n v="-53.301000000000002"/>
    <n v="0"/>
    <n v="0"/>
    <n v="0"/>
    <n v="0"/>
    <n v="0"/>
    <n v="-489"/>
    <n v="-6444.45"/>
    <n v="80.650000000000006"/>
    <n v="0"/>
  </r>
  <r>
    <x v="10"/>
    <s v="2007 PLANTER NO.07 (MIX)"/>
    <s v="PLANTER"/>
    <s v="Finished Good"/>
    <s v="Pcs."/>
    <n v="100"/>
    <n v="109"/>
    <n v="-98"/>
    <n v="64.31"/>
    <n v="5651.38"/>
    <n v="0"/>
    <n v="0"/>
    <n v="0"/>
    <n v="0"/>
    <n v="84"/>
    <n v="1638"/>
    <n v="0"/>
    <n v="0"/>
    <n v="0"/>
    <n v="0"/>
    <n v="-10.682"/>
    <n v="0"/>
    <n v="0"/>
    <n v="20"/>
    <n v="20"/>
    <n v="9.1560000000000006"/>
    <n v="-182"/>
    <n v="-828.38"/>
    <n v="75.153999999999996"/>
    <n v="0"/>
  </r>
  <r>
    <x v="10"/>
    <s v="2009 PLANTER NO.09 (MIX)"/>
    <s v="PLANTER"/>
    <s v="Finished Good"/>
    <s v="Pcs."/>
    <n v="160"/>
    <n v="174"/>
    <n v="-239"/>
    <n v="3.06"/>
    <n v="-10365.280000000001"/>
    <n v="0"/>
    <n v="0"/>
    <n v="0"/>
    <n v="0"/>
    <n v="84"/>
    <n v="2772"/>
    <n v="0"/>
    <n v="0"/>
    <n v="0"/>
    <n v="0"/>
    <n v="-41.585999999999999"/>
    <n v="0"/>
    <n v="0"/>
    <n v="30"/>
    <n v="30"/>
    <n v="14.616"/>
    <n v="-323"/>
    <n v="-13137.28"/>
    <n v="18.444000000000003"/>
    <n v="0"/>
  </r>
  <r>
    <x v="10"/>
    <s v="2009 PLANTER NO.9 (BLACK)"/>
    <s v="PLANTER"/>
    <s v="Finished Good"/>
    <s v="Pcs."/>
    <n v="160"/>
    <n v="174"/>
    <n v="360"/>
    <n v="74.989999999999995"/>
    <n v="4356.24"/>
    <n v="0"/>
    <n v="0"/>
    <n v="0"/>
    <n v="0"/>
    <n v="0"/>
    <n v="0"/>
    <n v="0"/>
    <n v="0"/>
    <n v="0"/>
    <n v="0"/>
    <n v="62.64"/>
    <n v="0"/>
    <n v="0"/>
    <n v="0"/>
    <n v="0"/>
    <n v="0"/>
    <n v="360"/>
    <n v="4356.24"/>
    <n v="74.989999999999995"/>
    <n v="0"/>
  </r>
  <r>
    <x v="10"/>
    <s v="2009 PLANTER NO.9 (BROWN)"/>
    <s v="PLANTER"/>
    <s v="Finished Good"/>
    <s v="Pcs."/>
    <n v="160"/>
    <n v="174"/>
    <n v="866"/>
    <n v="66.91"/>
    <n v="23522.31"/>
    <n v="0"/>
    <n v="0"/>
    <n v="0"/>
    <n v="0"/>
    <n v="0"/>
    <n v="0"/>
    <n v="0"/>
    <n v="0"/>
    <n v="0"/>
    <n v="0"/>
    <n v="150.684"/>
    <n v="0"/>
    <n v="0"/>
    <n v="0"/>
    <n v="0"/>
    <n v="0"/>
    <n v="866"/>
    <n v="23522.31"/>
    <n v="66.91"/>
    <n v="0"/>
  </r>
  <r>
    <x v="10"/>
    <s v="2009 PLANTER NO.9 (GREEN)"/>
    <s v="PLANTER"/>
    <s v="Finished Good"/>
    <s v="Pcs."/>
    <n v="160"/>
    <n v="174"/>
    <n v="304"/>
    <n v="83.46"/>
    <n v="5141.62"/>
    <n v="0"/>
    <n v="0"/>
    <n v="0"/>
    <n v="0"/>
    <n v="0"/>
    <n v="0"/>
    <n v="0"/>
    <n v="0"/>
    <n v="0"/>
    <n v="0"/>
    <n v="52.896000000000001"/>
    <n v="0"/>
    <n v="0"/>
    <n v="0"/>
    <n v="0"/>
    <n v="0"/>
    <n v="304"/>
    <n v="5141.62"/>
    <n v="83.46"/>
    <n v="0"/>
  </r>
  <r>
    <x v="10"/>
    <s v="2009 PLANTER NO.9 (MB)"/>
    <s v="PLANTER"/>
    <s v="Finished Good"/>
    <s v="Pcs."/>
    <n v="160"/>
    <n v="174"/>
    <n v="452"/>
    <n v="54.07"/>
    <n v="9731.49"/>
    <n v="0"/>
    <n v="0"/>
    <n v="0"/>
    <n v="0"/>
    <n v="0"/>
    <n v="0"/>
    <n v="0"/>
    <n v="0"/>
    <n v="0"/>
    <n v="0"/>
    <n v="78.647999999999996"/>
    <n v="0"/>
    <n v="0"/>
    <n v="0"/>
    <n v="0"/>
    <n v="0"/>
    <n v="452"/>
    <n v="9731.49"/>
    <n v="54.07"/>
    <n v="0"/>
  </r>
  <r>
    <x v="10"/>
    <s v="2009 PLANTER NO.9 (MW)"/>
    <s v="PLANTER"/>
    <s v="Finished Good"/>
    <s v="Pcs."/>
    <n v="160"/>
    <n v="174"/>
    <n v="350"/>
    <n v="70.31"/>
    <n v="6530.48"/>
    <n v="0"/>
    <n v="0"/>
    <n v="0"/>
    <n v="0"/>
    <n v="0"/>
    <n v="0"/>
    <n v="0"/>
    <n v="0"/>
    <n v="0"/>
    <n v="0"/>
    <n v="60.9"/>
    <n v="0"/>
    <n v="0"/>
    <n v="0"/>
    <n v="0"/>
    <n v="0"/>
    <n v="350"/>
    <n v="6530.48"/>
    <n v="70.31"/>
    <n v="0"/>
  </r>
  <r>
    <x v="10"/>
    <s v="2009 PLANTER NO.9 (R)"/>
    <s v="PLANTER"/>
    <s v="Finished Good"/>
    <s v="Pcs."/>
    <n v="160"/>
    <n v="174"/>
    <n v="345"/>
    <n v="93.72"/>
    <n v="6741.09"/>
    <n v="0"/>
    <n v="0"/>
    <n v="0"/>
    <n v="0"/>
    <n v="0"/>
    <n v="0"/>
    <n v="0"/>
    <n v="0"/>
    <n v="0"/>
    <n v="0"/>
    <n v="60.03"/>
    <n v="0"/>
    <n v="0"/>
    <n v="0"/>
    <n v="0"/>
    <n v="0"/>
    <n v="345"/>
    <n v="6741.09"/>
    <n v="93.72"/>
    <n v="0"/>
  </r>
  <r>
    <x v="10"/>
    <s v="2009 PLANTER NO.9 (WHITE)"/>
    <s v="PLANTER"/>
    <s v="Finished Good"/>
    <s v="Pcs."/>
    <n v="160"/>
    <n v="174"/>
    <n v="579"/>
    <n v="168.68"/>
    <n v="14511.44"/>
    <n v="0"/>
    <n v="0"/>
    <n v="0"/>
    <n v="0"/>
    <n v="0"/>
    <n v="0"/>
    <n v="0"/>
    <n v="0"/>
    <n v="0"/>
    <n v="0"/>
    <n v="100.746"/>
    <n v="0"/>
    <n v="0"/>
    <n v="0"/>
    <n v="0"/>
    <n v="0"/>
    <n v="579"/>
    <n v="14511.44"/>
    <n v="168.68"/>
    <n v="0"/>
  </r>
  <r>
    <x v="10"/>
    <s v="2009 PLANTER NO.9 (Y)"/>
    <s v="PLANTER"/>
    <s v="Finished Good"/>
    <s v="Pcs."/>
    <n v="160"/>
    <n v="174"/>
    <n v="555"/>
    <n v="56.62"/>
    <n v="13234.78"/>
    <n v="0"/>
    <n v="0"/>
    <n v="0"/>
    <n v="0"/>
    <n v="0"/>
    <n v="0"/>
    <n v="0"/>
    <n v="0"/>
    <n v="0"/>
    <n v="0"/>
    <n v="96.57"/>
    <n v="0"/>
    <n v="0"/>
    <n v="0"/>
    <n v="0"/>
    <n v="0"/>
    <n v="555"/>
    <n v="13234.78"/>
    <n v="56.62"/>
    <n v="0"/>
  </r>
  <r>
    <x v="10"/>
    <s v="2012 PLANTER 12 NO.(GR)"/>
    <s v="PLANTER"/>
    <s v="Finished Good"/>
    <s v="Pcs."/>
    <n v="265"/>
    <n v="289"/>
    <n v="350.5"/>
    <n v="165.98"/>
    <n v="10911.96"/>
    <n v="0"/>
    <n v="0"/>
    <n v="0"/>
    <n v="0"/>
    <n v="0"/>
    <n v="0"/>
    <n v="0"/>
    <n v="0"/>
    <n v="0"/>
    <n v="0"/>
    <n v="101.2945"/>
    <n v="0"/>
    <n v="0"/>
    <n v="0"/>
    <n v="0"/>
    <n v="0"/>
    <n v="350.5"/>
    <n v="10911.96"/>
    <n v="165.98"/>
    <n v="0"/>
  </r>
  <r>
    <x v="10"/>
    <s v="2012 PLANTER NO.12 (BL)"/>
    <s v="PLANTER"/>
    <s v="Finished Good"/>
    <s v="Pcs."/>
    <n v="265"/>
    <n v="289"/>
    <n v="148.5"/>
    <n v="200.95"/>
    <n v="4583.95"/>
    <n v="0"/>
    <n v="0"/>
    <n v="0"/>
    <n v="0"/>
    <n v="0"/>
    <n v="0"/>
    <n v="0"/>
    <n v="0"/>
    <n v="0"/>
    <n v="0"/>
    <n v="42.916499999999999"/>
    <n v="0"/>
    <n v="0"/>
    <n v="0"/>
    <n v="0"/>
    <n v="0"/>
    <n v="148.5"/>
    <n v="4583.95"/>
    <n v="200.95"/>
    <n v="0"/>
  </r>
  <r>
    <x v="10"/>
    <s v="2012 PLANTER NO.12 (BR)"/>
    <s v="PLANTER"/>
    <s v="Finished Good"/>
    <s v="Pcs."/>
    <n v="265"/>
    <n v="289"/>
    <n v="181.5"/>
    <n v="568.91"/>
    <n v="5412.14"/>
    <n v="0"/>
    <n v="0"/>
    <n v="0"/>
    <n v="0"/>
    <n v="0"/>
    <n v="0"/>
    <n v="0"/>
    <n v="0"/>
    <n v="0"/>
    <n v="0"/>
    <n v="52.453499999999998"/>
    <n v="0"/>
    <n v="0"/>
    <n v="60"/>
    <n v="60"/>
    <n v="0"/>
    <n v="181.5"/>
    <n v="5412.14"/>
    <n v="628.91"/>
    <n v="0"/>
  </r>
  <r>
    <x v="10"/>
    <s v="2012 PLANTER NO.12 (MB)"/>
    <s v="PLANTER"/>
    <s v="Finished Good"/>
    <s v="Pcs."/>
    <n v="265"/>
    <n v="289"/>
    <n v="257.5"/>
    <n v="221.85"/>
    <n v="7389.77"/>
    <n v="0"/>
    <n v="0"/>
    <n v="0"/>
    <n v="0"/>
    <n v="0"/>
    <n v="0"/>
    <n v="0"/>
    <n v="0"/>
    <n v="0"/>
    <n v="0"/>
    <n v="74.417500000000004"/>
    <n v="0"/>
    <n v="0"/>
    <n v="0"/>
    <n v="0"/>
    <n v="0"/>
    <n v="257.5"/>
    <n v="7389.77"/>
    <n v="221.85"/>
    <n v="0"/>
  </r>
  <r>
    <x v="10"/>
    <s v="2012 PLANTER NO.12 (MIX)"/>
    <s v="PLANTER"/>
    <s v="Finished Good"/>
    <s v="Pcs."/>
    <n v="265"/>
    <n v="289"/>
    <n v="-30"/>
    <n v="66.58"/>
    <n v="-3428.47"/>
    <n v="0"/>
    <n v="0"/>
    <n v="0"/>
    <n v="0"/>
    <n v="232"/>
    <n v="12794.92"/>
    <n v="0"/>
    <n v="0"/>
    <n v="0"/>
    <n v="0"/>
    <n v="-8.67"/>
    <n v="0"/>
    <n v="0"/>
    <n v="50"/>
    <n v="50"/>
    <n v="67.048000000000002"/>
    <n v="-262"/>
    <n v="-13042.29"/>
    <n v="49.531999999999996"/>
    <n v="0"/>
  </r>
  <r>
    <x v="10"/>
    <s v="2012 PLANTER NO.12 (MW)"/>
    <s v="PLANTER"/>
    <s v="Finished Good"/>
    <s v="Pcs."/>
    <n v="265"/>
    <n v="289"/>
    <n v="172.5"/>
    <n v="90.14"/>
    <n v="5412.17"/>
    <n v="0"/>
    <n v="0"/>
    <n v="0"/>
    <n v="0"/>
    <n v="0"/>
    <n v="0"/>
    <n v="0"/>
    <n v="0"/>
    <n v="0"/>
    <n v="0"/>
    <n v="49.852499999999999"/>
    <n v="0"/>
    <n v="0"/>
    <n v="0"/>
    <n v="0"/>
    <n v="0"/>
    <n v="172.5"/>
    <n v="5412.17"/>
    <n v="90.14"/>
    <n v="0"/>
  </r>
  <r>
    <x v="10"/>
    <s v="2012 PLANTER NO.12 (R)"/>
    <s v="PLANTER"/>
    <s v="Finished Good"/>
    <s v="Pcs."/>
    <n v="265"/>
    <n v="289"/>
    <n v="120.5"/>
    <n v="152.85"/>
    <n v="3716.02"/>
    <n v="0"/>
    <n v="0"/>
    <n v="0"/>
    <n v="0"/>
    <n v="0"/>
    <n v="0"/>
    <n v="0"/>
    <n v="0"/>
    <n v="0"/>
    <n v="0"/>
    <n v="34.8245"/>
    <n v="0"/>
    <n v="0"/>
    <n v="0"/>
    <n v="0"/>
    <n v="0"/>
    <n v="120.5"/>
    <n v="3716.02"/>
    <n v="152.85"/>
    <n v="0"/>
  </r>
  <r>
    <x v="10"/>
    <s v="2012 PLANTER NO.12 (W)"/>
    <s v="PLANTER"/>
    <s v="Finished Good"/>
    <s v="Pcs."/>
    <n v="265"/>
    <n v="289"/>
    <n v="122.5"/>
    <n v="168.17"/>
    <n v="3548.8"/>
    <n v="0"/>
    <n v="0"/>
    <n v="0"/>
    <n v="0"/>
    <n v="0"/>
    <n v="0"/>
    <n v="0"/>
    <n v="0"/>
    <n v="0"/>
    <n v="0"/>
    <n v="35.402500000000003"/>
    <n v="0"/>
    <n v="0"/>
    <n v="0"/>
    <n v="0"/>
    <n v="0"/>
    <n v="122.5"/>
    <n v="3548.8"/>
    <n v="168.17"/>
    <n v="0"/>
  </r>
  <r>
    <x v="10"/>
    <s v="2012 PLANTER NO.12 (Y)"/>
    <s v="PLANTER"/>
    <s v="Finished Good"/>
    <s v="Pcs."/>
    <n v="265"/>
    <n v="289"/>
    <n v="198.5"/>
    <n v="173.81"/>
    <n v="5422.86"/>
    <n v="0"/>
    <n v="0"/>
    <n v="0"/>
    <n v="0"/>
    <n v="0"/>
    <n v="0"/>
    <n v="0"/>
    <n v="0"/>
    <n v="0"/>
    <n v="0"/>
    <n v="57.366500000000002"/>
    <n v="0"/>
    <n v="0"/>
    <n v="0"/>
    <n v="0"/>
    <n v="0"/>
    <n v="198.5"/>
    <n v="5422.86"/>
    <n v="173.81"/>
    <n v="0"/>
  </r>
  <r>
    <x v="10"/>
    <s v="2014 PLANTER NO.14 (BLACK)"/>
    <s v="PLANTER"/>
    <s v="Finished Good"/>
    <s v="Pcs."/>
    <n v="420"/>
    <n v="458"/>
    <n v="149.5"/>
    <n v="134.66"/>
    <n v="5077.4399999999996"/>
    <n v="0"/>
    <n v="0"/>
    <n v="0"/>
    <n v="0"/>
    <n v="0"/>
    <n v="0"/>
    <n v="0"/>
    <n v="0"/>
    <n v="0"/>
    <n v="0"/>
    <n v="68.471000000000004"/>
    <n v="0"/>
    <n v="0"/>
    <n v="0"/>
    <n v="0"/>
    <n v="0"/>
    <n v="149.5"/>
    <n v="5077.4399999999996"/>
    <n v="134.66"/>
    <n v="0"/>
  </r>
  <r>
    <x v="10"/>
    <s v="2014 PLANTER NO.14 (BROWN)"/>
    <s v="PLANTER"/>
    <s v="Finished Good"/>
    <s v="Pcs."/>
    <n v="420"/>
    <n v="458"/>
    <n v="103.5"/>
    <n v="118.99"/>
    <n v="4337.32"/>
    <n v="0"/>
    <n v="0"/>
    <n v="0"/>
    <n v="0"/>
    <n v="0"/>
    <n v="0"/>
    <n v="0"/>
    <n v="0"/>
    <n v="0"/>
    <n v="0"/>
    <n v="47.402999999999999"/>
    <n v="0"/>
    <n v="0"/>
    <n v="0"/>
    <n v="0"/>
    <n v="0"/>
    <n v="103.5"/>
    <n v="4337.32"/>
    <n v="118.99"/>
    <n v="0"/>
  </r>
  <r>
    <x v="10"/>
    <s v="2014 PLANTER NO.14 (GR)"/>
    <s v="PLANTER"/>
    <s v="Finished Good"/>
    <s v="Pcs."/>
    <n v="420"/>
    <n v="458"/>
    <n v="124.5"/>
    <n v="148.51"/>
    <n v="4415.8999999999996"/>
    <n v="0"/>
    <n v="0"/>
    <n v="0"/>
    <n v="0"/>
    <n v="0"/>
    <n v="0"/>
    <n v="0"/>
    <n v="0"/>
    <n v="0"/>
    <n v="0"/>
    <n v="57.021000000000001"/>
    <n v="0"/>
    <n v="0"/>
    <n v="0"/>
    <n v="0"/>
    <n v="0"/>
    <n v="124.5"/>
    <n v="4415.8999999999996"/>
    <n v="148.51"/>
    <n v="0"/>
  </r>
  <r>
    <x v="10"/>
    <s v="2014 PLANTER NO.14 (MB)"/>
    <s v="PLANTER"/>
    <s v="Finished Good"/>
    <s v="Pcs."/>
    <n v="420"/>
    <n v="458"/>
    <n v="204.5"/>
    <n v="156.26"/>
    <n v="7197.55"/>
    <n v="0"/>
    <n v="0"/>
    <n v="0"/>
    <n v="0"/>
    <n v="0"/>
    <n v="0"/>
    <n v="0"/>
    <n v="0"/>
    <n v="0"/>
    <n v="0"/>
    <n v="93.661000000000001"/>
    <n v="0"/>
    <n v="0"/>
    <n v="0"/>
    <n v="0"/>
    <n v="0"/>
    <n v="204.5"/>
    <n v="7197.55"/>
    <n v="156.26"/>
    <n v="0"/>
  </r>
  <r>
    <x v="10"/>
    <s v="2014 PLANTER NO.14 (MIX)"/>
    <s v="PLANTER"/>
    <s v="Finished Good"/>
    <s v="Pcs."/>
    <n v="420"/>
    <n v="458"/>
    <n v="-172"/>
    <n v="32.200000000000003"/>
    <n v="-12180.86"/>
    <n v="0"/>
    <n v="0"/>
    <n v="0"/>
    <n v="0"/>
    <n v="30"/>
    <n v="2462.6999999999998"/>
    <n v="0"/>
    <n v="0"/>
    <n v="0"/>
    <n v="0"/>
    <n v="-78.775999999999996"/>
    <n v="0"/>
    <n v="0"/>
    <n v="50"/>
    <n v="50"/>
    <n v="13.74"/>
    <n v="-202"/>
    <n v="-14643.56"/>
    <n v="68.460000000000008"/>
    <n v="0"/>
  </r>
  <r>
    <x v="10"/>
    <s v="2014 PLANTER NO.14 (MW)"/>
    <s v="PLANTER"/>
    <s v="Finished Good"/>
    <s v="Pcs."/>
    <n v="420"/>
    <n v="458"/>
    <n v="67.5"/>
    <n v="282.05"/>
    <n v="2369.44"/>
    <n v="0"/>
    <n v="0"/>
    <n v="0"/>
    <n v="0"/>
    <n v="0"/>
    <n v="0"/>
    <n v="0"/>
    <n v="0"/>
    <n v="0"/>
    <n v="0"/>
    <n v="30.914999999999999"/>
    <n v="0"/>
    <n v="0"/>
    <n v="10"/>
    <n v="10"/>
    <n v="0"/>
    <n v="67.5"/>
    <n v="2369.44"/>
    <n v="292.05"/>
    <n v="0"/>
  </r>
  <r>
    <x v="10"/>
    <s v="2014 PLANTER NO.14 (R)"/>
    <s v="PLANTER"/>
    <s v="Finished Good"/>
    <s v="Pcs."/>
    <n v="420"/>
    <n v="458"/>
    <n v="166.5"/>
    <n v="201.9"/>
    <n v="5792.91"/>
    <n v="0"/>
    <n v="0"/>
    <n v="0"/>
    <n v="0"/>
    <n v="0"/>
    <n v="0"/>
    <n v="0"/>
    <n v="0"/>
    <n v="0"/>
    <n v="0"/>
    <n v="76.257000000000005"/>
    <n v="0"/>
    <n v="0"/>
    <n v="0"/>
    <n v="0"/>
    <n v="0"/>
    <n v="166.5"/>
    <n v="5792.91"/>
    <n v="201.9"/>
    <n v="0"/>
  </r>
  <r>
    <x v="10"/>
    <s v="2014 PLANTER NO.14 (WHITE)"/>
    <s v="PLANTER"/>
    <s v="Finished Good"/>
    <s v="Pcs."/>
    <n v="420"/>
    <n v="458"/>
    <n v="155.5"/>
    <n v="188.97"/>
    <n v="5266.15"/>
    <n v="0"/>
    <n v="0"/>
    <n v="0"/>
    <n v="0"/>
    <n v="0"/>
    <n v="0"/>
    <n v="0"/>
    <n v="0"/>
    <n v="0"/>
    <n v="0"/>
    <n v="71.218999999999994"/>
    <n v="0"/>
    <n v="0"/>
    <n v="0"/>
    <n v="0"/>
    <n v="0"/>
    <n v="155.5"/>
    <n v="5266.15"/>
    <n v="188.97"/>
    <n v="0"/>
  </r>
  <r>
    <x v="10"/>
    <s v="2014 PLANTER NO.14 (Y)"/>
    <s v="PLANTER"/>
    <s v="Finished Good"/>
    <s v="Pcs."/>
    <n v="420"/>
    <n v="458"/>
    <n v="189.5"/>
    <n v="188.35"/>
    <n v="6488.49"/>
    <n v="0"/>
    <n v="0"/>
    <n v="0"/>
    <n v="0"/>
    <n v="0"/>
    <n v="0"/>
    <n v="0"/>
    <n v="0"/>
    <n v="0"/>
    <n v="0"/>
    <n v="86.790999999999997"/>
    <n v="0"/>
    <n v="0"/>
    <n v="0"/>
    <n v="0"/>
    <n v="0"/>
    <n v="189.5"/>
    <n v="6488.49"/>
    <n v="188.35"/>
    <n v="0"/>
  </r>
  <r>
    <x v="10"/>
    <s v="2016 PALNTER (BR)"/>
    <s v="PLANTER"/>
    <s v="Finished Good"/>
    <s v="Pcs."/>
    <n v="720"/>
    <n v="785"/>
    <n v="40"/>
    <n v="145.78"/>
    <n v="2331.6"/>
    <n v="0"/>
    <n v="0"/>
    <n v="0"/>
    <n v="0"/>
    <n v="0"/>
    <n v="0"/>
    <n v="0"/>
    <n v="0"/>
    <n v="0"/>
    <n v="0"/>
    <n v="31.4"/>
    <n v="0"/>
    <n v="0"/>
    <n v="0"/>
    <n v="0"/>
    <n v="0"/>
    <n v="40"/>
    <n v="2331.6"/>
    <n v="145.78"/>
    <n v="0"/>
  </r>
  <r>
    <x v="10"/>
    <s v="2016 PLANTER (BL)"/>
    <s v="PLANTER"/>
    <s v="Finished Good"/>
    <s v="Pcs."/>
    <n v="720"/>
    <n v="785"/>
    <n v="162"/>
    <n v="279.02999999999997"/>
    <n v="10037.52"/>
    <n v="0"/>
    <n v="0"/>
    <n v="0"/>
    <n v="0"/>
    <n v="0"/>
    <n v="0"/>
    <n v="0"/>
    <n v="0"/>
    <n v="0"/>
    <n v="0"/>
    <n v="127.17"/>
    <n v="0"/>
    <n v="0"/>
    <n v="0"/>
    <n v="0"/>
    <n v="0"/>
    <n v="162"/>
    <n v="10037.52"/>
    <n v="279.02999999999997"/>
    <n v="0"/>
  </r>
  <r>
    <x v="10"/>
    <s v="2016 PLANTER (GR)"/>
    <s v="PLANTER"/>
    <s v="Finished Good"/>
    <s v="Pcs."/>
    <n v="720"/>
    <n v="785"/>
    <n v="204"/>
    <n v="259.62"/>
    <n v="12858.12"/>
    <n v="0"/>
    <n v="0"/>
    <n v="0"/>
    <n v="0"/>
    <n v="0"/>
    <n v="0"/>
    <n v="0"/>
    <n v="0"/>
    <n v="0"/>
    <n v="0"/>
    <n v="160.13999999999999"/>
    <n v="0"/>
    <n v="0"/>
    <n v="0"/>
    <n v="0"/>
    <n v="0"/>
    <n v="204"/>
    <n v="12858.12"/>
    <n v="259.62"/>
    <n v="0"/>
  </r>
  <r>
    <x v="10"/>
    <s v="2016 PLANTER (MB)"/>
    <s v="PLANTER"/>
    <s v="Finished Good"/>
    <s v="Pcs."/>
    <n v="720"/>
    <n v="785"/>
    <n v="155"/>
    <n v="310.08"/>
    <n v="9696.7999999999993"/>
    <n v="0"/>
    <n v="0"/>
    <n v="0"/>
    <n v="0"/>
    <n v="0"/>
    <n v="0"/>
    <n v="0"/>
    <n v="0"/>
    <n v="0"/>
    <n v="0"/>
    <n v="121.675"/>
    <n v="0"/>
    <n v="0"/>
    <n v="0"/>
    <n v="0"/>
    <n v="0"/>
    <n v="155"/>
    <n v="9696.7999999999993"/>
    <n v="310.08"/>
    <n v="0"/>
  </r>
  <r>
    <x v="10"/>
    <s v="2016 PLANTER (MIX)"/>
    <s v="PLANTER"/>
    <s v="Finished Good"/>
    <s v="Pcs."/>
    <n v="720"/>
    <n v="785"/>
    <n v="-8"/>
    <n v="40.479999999999997"/>
    <n v="-933.06"/>
    <n v="0"/>
    <n v="0"/>
    <n v="0"/>
    <n v="0"/>
    <n v="0"/>
    <n v="0"/>
    <n v="0"/>
    <n v="0"/>
    <n v="0"/>
    <n v="0"/>
    <n v="-6.28"/>
    <n v="0"/>
    <n v="0"/>
    <n v="0"/>
    <n v="0"/>
    <n v="0"/>
    <n v="-8"/>
    <n v="-933.06"/>
    <n v="40.479999999999997"/>
    <n v="0"/>
  </r>
  <r>
    <x v="10"/>
    <s v="2016 PLANTER (MW)"/>
    <s v="PLANTER"/>
    <s v="Finished Good"/>
    <s v="Pcs."/>
    <n v="720"/>
    <n v="785"/>
    <n v="166"/>
    <n v="204.85"/>
    <n v="11294.64"/>
    <n v="0"/>
    <n v="0"/>
    <n v="0"/>
    <n v="0"/>
    <n v="0"/>
    <n v="0"/>
    <n v="0"/>
    <n v="0"/>
    <n v="0"/>
    <n v="0"/>
    <n v="130.31"/>
    <n v="0"/>
    <n v="0"/>
    <n v="0"/>
    <n v="0"/>
    <n v="0"/>
    <n v="166"/>
    <n v="11294.64"/>
    <n v="204.85"/>
    <n v="0"/>
  </r>
  <r>
    <x v="10"/>
    <s v="2016 PLANTER (R)"/>
    <s v="PLANTER"/>
    <s v="Finished Good"/>
    <s v="Pcs."/>
    <n v="720"/>
    <n v="785"/>
    <n v="207"/>
    <n v="228.39"/>
    <n v="12794.67"/>
    <n v="0"/>
    <n v="0"/>
    <n v="0"/>
    <n v="0"/>
    <n v="0"/>
    <n v="0"/>
    <n v="0"/>
    <n v="0"/>
    <n v="0"/>
    <n v="0"/>
    <n v="162.495"/>
    <n v="0"/>
    <n v="0"/>
    <n v="0"/>
    <n v="0"/>
    <n v="0"/>
    <n v="207"/>
    <n v="12794.67"/>
    <n v="228.39"/>
    <n v="0"/>
  </r>
  <r>
    <x v="10"/>
    <s v="2016 PLANTER (W)"/>
    <s v="PLANTER"/>
    <s v="Finished Good"/>
    <s v="Pcs."/>
    <n v="720"/>
    <n v="785"/>
    <n v="158"/>
    <n v="266.25"/>
    <n v="9473.68"/>
    <n v="0"/>
    <n v="0"/>
    <n v="0"/>
    <n v="0"/>
    <n v="0"/>
    <n v="0"/>
    <n v="0"/>
    <n v="0"/>
    <n v="0"/>
    <n v="0"/>
    <n v="124.03"/>
    <n v="0"/>
    <n v="0"/>
    <n v="0"/>
    <n v="0"/>
    <n v="0"/>
    <n v="158"/>
    <n v="9473.68"/>
    <n v="266.25"/>
    <n v="0"/>
  </r>
  <r>
    <x v="10"/>
    <s v="2016 PLANTER (Y)"/>
    <s v="PLANTER"/>
    <s v="Finished Good"/>
    <s v="Pcs."/>
    <n v="720"/>
    <n v="785"/>
    <n v="265"/>
    <n v="266.58"/>
    <n v="16541.3"/>
    <n v="0"/>
    <n v="0"/>
    <n v="0"/>
    <n v="0"/>
    <n v="0"/>
    <n v="0"/>
    <n v="0"/>
    <n v="0"/>
    <n v="0"/>
    <n v="0"/>
    <n v="208.02500000000001"/>
    <n v="0"/>
    <n v="0"/>
    <n v="0"/>
    <n v="0"/>
    <n v="0"/>
    <n v="265"/>
    <n v="16541.3"/>
    <n v="266.58"/>
    <n v="0"/>
  </r>
  <r>
    <x v="10"/>
    <s v="20Ltr.Container(Blue)"/>
    <s v="GROW PACK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0"/>
    <s v="20Ltr.Container(Gray)"/>
    <s v="GROW PACK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0"/>
    <s v="20Ltr.Container(White)"/>
    <s v="GROW PACK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0"/>
    <s v="2107 IVY HANGING PLANTER (B)"/>
    <s v="PLANTER"/>
    <s v="Trading"/>
    <s v="Pcs."/>
    <m/>
    <n v="0"/>
    <n v="0.87"/>
    <n v="0.04"/>
    <n v="8.0399999999999991"/>
    <n v="0"/>
    <n v="0"/>
    <n v="0"/>
    <n v="0"/>
    <n v="0"/>
    <n v="0"/>
    <n v="0"/>
    <n v="0"/>
    <n v="0"/>
    <n v="0"/>
    <n v="0"/>
    <n v="0"/>
    <n v="0"/>
    <n v="0"/>
    <n v="0"/>
    <n v="0"/>
    <n v="0.87"/>
    <n v="8.0399999999999991"/>
    <n v="0.04"/>
    <n v="0"/>
  </r>
  <r>
    <x v="10"/>
    <s v="2107 IVY HANGING PLANTER (BR)"/>
    <s v="PLANTER"/>
    <s v="Trading"/>
    <s v="Pcs."/>
    <m/>
    <n v="0"/>
    <n v="0.21"/>
    <n v="0.01"/>
    <n v="2.11"/>
    <n v="0"/>
    <n v="0"/>
    <n v="0"/>
    <n v="0"/>
    <n v="0"/>
    <n v="0"/>
    <n v="0"/>
    <n v="0"/>
    <n v="0"/>
    <n v="0"/>
    <n v="0"/>
    <n v="0"/>
    <n v="0"/>
    <n v="0"/>
    <n v="0"/>
    <n v="0"/>
    <n v="0.21"/>
    <n v="2.11"/>
    <n v="0.01"/>
    <n v="0"/>
  </r>
  <r>
    <x v="10"/>
    <s v="2107 IVY HANGING PLANTER (GR)"/>
    <s v="PLANTER"/>
    <s v="Trading"/>
    <s v="Pcs."/>
    <m/>
    <n v="0"/>
    <n v="0.87"/>
    <n v="0.04"/>
    <n v="8.0399999999999991"/>
    <n v="0"/>
    <n v="0"/>
    <n v="0"/>
    <n v="0"/>
    <n v="0"/>
    <n v="0"/>
    <n v="0"/>
    <n v="0"/>
    <n v="0"/>
    <n v="0"/>
    <n v="0"/>
    <n v="0"/>
    <n v="0"/>
    <n v="0"/>
    <n v="0"/>
    <n v="0"/>
    <n v="0.87"/>
    <n v="8.0399999999999991"/>
    <n v="0.04"/>
    <n v="0"/>
  </r>
  <r>
    <x v="10"/>
    <s v="2107 IVY HANGING PLANTER (MIX)"/>
    <s v="PLANTER"/>
    <s v="Finished Good"/>
    <s v="Pcs."/>
    <n v="85"/>
    <n v="93"/>
    <n v="1650"/>
    <n v="508.4"/>
    <n v="22265.34"/>
    <n v="0"/>
    <n v="0"/>
    <n v="0"/>
    <n v="0"/>
    <n v="0"/>
    <n v="0"/>
    <n v="0"/>
    <n v="0"/>
    <n v="0"/>
    <n v="0"/>
    <n v="153.44999999999999"/>
    <n v="0"/>
    <n v="0"/>
    <n v="0"/>
    <n v="0"/>
    <n v="0"/>
    <n v="1650"/>
    <n v="22265.34"/>
    <n v="508.4"/>
    <n v="0"/>
  </r>
  <r>
    <x v="10"/>
    <s v="2107 IVY HANGING PLANTER (O)"/>
    <s v="PLANTER"/>
    <s v="Trading"/>
    <s v="Pcs."/>
    <m/>
    <n v="0"/>
    <n v="0.21"/>
    <n v="0.01"/>
    <n v="1.94"/>
    <n v="0"/>
    <n v="0"/>
    <n v="0"/>
    <n v="0"/>
    <n v="0"/>
    <n v="0"/>
    <n v="0"/>
    <n v="0"/>
    <n v="0"/>
    <n v="0"/>
    <n v="0"/>
    <n v="0"/>
    <n v="0"/>
    <n v="0"/>
    <n v="0"/>
    <n v="0"/>
    <n v="0.21"/>
    <n v="1.94"/>
    <n v="0.01"/>
    <n v="0"/>
  </r>
  <r>
    <x v="10"/>
    <s v="2107 IVY HANGING PLANTER (P)"/>
    <s v="PLANTER"/>
    <s v="Trading"/>
    <s v="Pcs."/>
    <m/>
    <n v="0"/>
    <n v="0.54"/>
    <n v="0.02"/>
    <n v="4.99"/>
    <n v="0"/>
    <n v="0"/>
    <n v="0"/>
    <n v="0"/>
    <n v="0"/>
    <n v="0"/>
    <n v="0"/>
    <n v="0"/>
    <n v="0"/>
    <n v="0"/>
    <n v="0"/>
    <n v="0"/>
    <n v="0"/>
    <n v="0"/>
    <n v="0"/>
    <n v="0"/>
    <n v="0.54"/>
    <n v="4.99"/>
    <n v="0.02"/>
    <n v="0"/>
  </r>
  <r>
    <x v="10"/>
    <s v="2107 IVY HANGING PLANTER (PUR)"/>
    <s v="PLANTER"/>
    <s v="Trading"/>
    <s v="Pcs."/>
    <m/>
    <n v="0"/>
    <n v="0.87"/>
    <n v="0.04"/>
    <n v="8.25"/>
    <n v="0"/>
    <n v="0"/>
    <n v="0"/>
    <n v="0"/>
    <n v="0"/>
    <n v="0"/>
    <n v="0"/>
    <n v="0"/>
    <n v="0"/>
    <n v="0"/>
    <n v="0"/>
    <n v="0"/>
    <n v="0"/>
    <n v="0"/>
    <n v="0"/>
    <n v="0"/>
    <n v="0.87"/>
    <n v="8.25"/>
    <n v="0.04"/>
    <n v="0"/>
  </r>
  <r>
    <x v="10"/>
    <s v="2107 IVY HANGING PLANTER (W)"/>
    <s v="PLANTER"/>
    <s v="Trading"/>
    <s v="Pcs."/>
    <m/>
    <n v="0"/>
    <n v="0.54"/>
    <n v="0.02"/>
    <n v="7.56"/>
    <n v="0"/>
    <n v="0"/>
    <n v="0"/>
    <n v="0"/>
    <n v="0"/>
    <n v="0"/>
    <n v="0"/>
    <n v="0"/>
    <n v="0"/>
    <n v="0"/>
    <n v="0"/>
    <n v="0"/>
    <n v="0"/>
    <n v="0"/>
    <n v="0"/>
    <n v="0"/>
    <n v="0.54"/>
    <n v="7.56"/>
    <n v="0.02"/>
    <n v="0"/>
  </r>
  <r>
    <x v="10"/>
    <s v="2107 IVY HANGING PLANTER (Y)"/>
    <s v="PLANTER"/>
    <s v="Trading"/>
    <s v="Pcs."/>
    <m/>
    <n v="0"/>
    <n v="0.54"/>
    <n v="0.02"/>
    <n v="4.93"/>
    <n v="0"/>
    <n v="0"/>
    <n v="0"/>
    <n v="0"/>
    <n v="0"/>
    <n v="0"/>
    <n v="0"/>
    <n v="0"/>
    <n v="0"/>
    <n v="0"/>
    <n v="0"/>
    <n v="0"/>
    <n v="0"/>
    <n v="0"/>
    <n v="0"/>
    <n v="0"/>
    <n v="0.54"/>
    <n v="4.93"/>
    <n v="0.02"/>
    <n v="0"/>
  </r>
  <r>
    <x v="10"/>
    <s v="2108 SATIN HANGING PLANTER (MIX)"/>
    <s v="PLANTER"/>
    <s v="Finished Good"/>
    <s v="Pcs."/>
    <n v="170"/>
    <n v="185"/>
    <n v="2120"/>
    <n v="2133.3200000000002"/>
    <n v="42902.84"/>
    <n v="0"/>
    <n v="0"/>
    <n v="0"/>
    <n v="0"/>
    <n v="268"/>
    <n v="10704.28"/>
    <n v="0"/>
    <n v="0"/>
    <n v="0"/>
    <n v="0"/>
    <n v="392.2"/>
    <n v="0"/>
    <n v="0"/>
    <n v="190"/>
    <n v="190"/>
    <n v="49.58"/>
    <n v="1852"/>
    <n v="37619.81"/>
    <n v="2273.7400000000002"/>
    <n v="0"/>
  </r>
  <r>
    <x v="10"/>
    <s v="2109 DAISY HOOK POT (MIX)"/>
    <s v="PLANTER"/>
    <s v="Finished Good"/>
    <s v="Pcs."/>
    <n v="185"/>
    <n v="202"/>
    <n v="1458"/>
    <n v="476.65"/>
    <n v="23799.98"/>
    <n v="0"/>
    <n v="0"/>
    <n v="3249"/>
    <n v="68764.44"/>
    <n v="276"/>
    <n v="10526.64"/>
    <n v="0"/>
    <n v="0"/>
    <n v="0"/>
    <n v="0"/>
    <n v="294.51600000000002"/>
    <n v="601.06500000000005"/>
    <n v="100.91280285000002"/>
    <n v="0"/>
    <n v="701.9778028500001"/>
    <n v="55.752000000000002"/>
    <n v="4431"/>
    <n v="98065"/>
    <n v="1122.8758028500001"/>
    <n v="0"/>
  </r>
  <r>
    <x v="10"/>
    <s v="220 Arya Tub 20 T (Blue)"/>
    <s v="Tub"/>
    <s v="Finished Good"/>
    <s v="Pcs."/>
    <n v="750"/>
    <n v="817"/>
    <n v="-7"/>
    <n v="535.75"/>
    <n v="-610.91999999999996"/>
    <n v="0"/>
    <n v="0"/>
    <n v="0"/>
    <n v="0"/>
    <n v="60"/>
    <n v="8090.8"/>
    <n v="0"/>
    <n v="0"/>
    <n v="0"/>
    <n v="0"/>
    <n v="-5.7190000000000003"/>
    <n v="0"/>
    <n v="0"/>
    <n v="190"/>
    <n v="190"/>
    <n v="49.02"/>
    <n v="-67"/>
    <n v="-8701.7199999999993"/>
    <n v="676.73"/>
    <n v="0"/>
  </r>
  <r>
    <x v="10"/>
    <s v="220 Arya Tub 20 T (M.baize)"/>
    <s v="Tub"/>
    <s v="Finished Good"/>
    <s v="Pcs."/>
    <n v="750"/>
    <n v="817"/>
    <n v="99"/>
    <n v="683.25"/>
    <n v="8573.7099999999991"/>
    <n v="0"/>
    <n v="0"/>
    <n v="0"/>
    <n v="0"/>
    <n v="0"/>
    <n v="0"/>
    <n v="0"/>
    <n v="0"/>
    <n v="0"/>
    <n v="0"/>
    <n v="80.882999999999996"/>
    <n v="0"/>
    <n v="0"/>
    <n v="110"/>
    <n v="110"/>
    <n v="0"/>
    <n v="99"/>
    <n v="8573.7099999999991"/>
    <n v="793.25"/>
    <n v="0"/>
  </r>
  <r>
    <x v="10"/>
    <s v="220 Arya Tub 20 T (M.white)"/>
    <s v="Tub"/>
    <s v="Finished Good"/>
    <s v="Pcs."/>
    <n v="750"/>
    <n v="817"/>
    <n v="154"/>
    <n v="362.61"/>
    <n v="13184.78"/>
    <n v="0"/>
    <n v="0"/>
    <n v="0"/>
    <n v="0"/>
    <n v="20"/>
    <n v="2846.2"/>
    <n v="0"/>
    <n v="0"/>
    <n v="0"/>
    <n v="0"/>
    <n v="125.818"/>
    <n v="0"/>
    <n v="0"/>
    <n v="0"/>
    <n v="0"/>
    <n v="16.34"/>
    <n v="134"/>
    <n v="11472.47"/>
    <n v="346.27000000000004"/>
    <n v="0"/>
  </r>
  <r>
    <x v="10"/>
    <s v="220 Arya Tub 20 T (orange)"/>
    <s v="Tub"/>
    <s v="Finished Good"/>
    <s v="Pcs."/>
    <n v="750"/>
    <n v="817"/>
    <n v="206"/>
    <n v="229.91"/>
    <n v="17587.060000000001"/>
    <n v="0"/>
    <n v="0"/>
    <n v="0"/>
    <n v="0"/>
    <n v="20"/>
    <n v="2550"/>
    <n v="0"/>
    <n v="0"/>
    <n v="0"/>
    <n v="0"/>
    <n v="168.30199999999999"/>
    <n v="0"/>
    <n v="0"/>
    <n v="0"/>
    <n v="0"/>
    <n v="16.34"/>
    <n v="186"/>
    <n v="15879.58"/>
    <n v="213.57"/>
    <n v="0"/>
  </r>
  <r>
    <x v="10"/>
    <s v="220 Arya Tub 20 T (pink)"/>
    <s v="Tub"/>
    <s v="Finished Good"/>
    <s v="Pcs."/>
    <n v="750"/>
    <n v="817"/>
    <n v="180"/>
    <n v="158.93"/>
    <n v="15210.64"/>
    <n v="0"/>
    <n v="0"/>
    <n v="0"/>
    <n v="0"/>
    <n v="0"/>
    <n v="0"/>
    <n v="0"/>
    <n v="0"/>
    <n v="0"/>
    <n v="0"/>
    <n v="147.06"/>
    <n v="0"/>
    <n v="0"/>
    <n v="0"/>
    <n v="0"/>
    <n v="0"/>
    <n v="180"/>
    <n v="15210.64"/>
    <n v="158.93"/>
    <n v="0"/>
  </r>
  <r>
    <x v="10"/>
    <s v="220 Arya Tub 20 T (silver)"/>
    <s v="Tub"/>
    <s v="Finished Good"/>
    <s v="Pcs."/>
    <n v="750"/>
    <n v="817"/>
    <n v="61"/>
    <n v="300.19"/>
    <n v="5254.02"/>
    <n v="0"/>
    <n v="0"/>
    <n v="0"/>
    <n v="0"/>
    <n v="60"/>
    <n v="8387"/>
    <n v="0"/>
    <n v="0"/>
    <n v="0"/>
    <n v="0"/>
    <n v="49.837000000000003"/>
    <n v="0"/>
    <n v="0"/>
    <n v="150"/>
    <n v="150"/>
    <n v="49.02"/>
    <n v="1"/>
    <n v="86.13"/>
    <n v="401.17"/>
    <n v="0"/>
  </r>
  <r>
    <x v="10"/>
    <s v="225 NO. Durga ( BLUE)"/>
    <s v="Tub"/>
    <s v="Finished Good"/>
    <s v="Pcs."/>
    <n v="905"/>
    <n v="986"/>
    <n v="149"/>
    <n v="1465.46"/>
    <n v="13944.44"/>
    <n v="0"/>
    <n v="0"/>
    <n v="0"/>
    <n v="0"/>
    <n v="15"/>
    <n v="2351.25"/>
    <n v="0"/>
    <n v="0"/>
    <n v="0"/>
    <n v="0"/>
    <n v="146.91399999999999"/>
    <n v="0"/>
    <n v="0"/>
    <n v="120"/>
    <n v="120"/>
    <n v="14.79"/>
    <n v="134"/>
    <n v="12540.64"/>
    <n v="1570.67"/>
    <n v="0"/>
  </r>
  <r>
    <x v="10"/>
    <s v="225 NO. Durga ( M. WHITE)"/>
    <s v="Tub"/>
    <s v="Finished Good"/>
    <s v="Pcs."/>
    <n v="905"/>
    <n v="986"/>
    <n v="222"/>
    <n v="193.3"/>
    <n v="17249.82"/>
    <n v="0"/>
    <n v="0"/>
    <n v="0"/>
    <n v="0"/>
    <n v="0"/>
    <n v="0"/>
    <n v="0"/>
    <n v="0"/>
    <n v="0"/>
    <n v="0"/>
    <n v="218.892"/>
    <n v="0"/>
    <n v="0"/>
    <n v="0"/>
    <n v="0"/>
    <n v="0"/>
    <n v="222"/>
    <n v="17249.82"/>
    <n v="193.3"/>
    <n v="0"/>
  </r>
  <r>
    <x v="10"/>
    <s v="225 NO. Durga ( ORG)"/>
    <s v="Tub"/>
    <s v="Finished Good"/>
    <s v="Pcs."/>
    <n v="905"/>
    <n v="986"/>
    <n v="255"/>
    <n v="955.46"/>
    <n v="22960.89"/>
    <n v="0"/>
    <n v="0"/>
    <n v="0"/>
    <n v="0"/>
    <n v="0"/>
    <n v="0"/>
    <n v="0"/>
    <n v="0"/>
    <n v="0"/>
    <n v="0"/>
    <n v="251.43"/>
    <n v="0"/>
    <n v="0"/>
    <n v="0"/>
    <n v="0"/>
    <n v="0"/>
    <n v="255"/>
    <n v="22960.89"/>
    <n v="955.46"/>
    <n v="0"/>
  </r>
  <r>
    <x v="10"/>
    <s v="225 NO. Durga ( PINK )"/>
    <s v="Tub"/>
    <s v="Finished Good"/>
    <s v="Pcs."/>
    <n v="905"/>
    <n v="986"/>
    <n v="147"/>
    <n v="685.45"/>
    <n v="13277.58"/>
    <n v="0"/>
    <n v="0"/>
    <n v="0"/>
    <n v="0"/>
    <n v="15"/>
    <n v="2351.25"/>
    <n v="0"/>
    <n v="0"/>
    <n v="0"/>
    <n v="0"/>
    <n v="144.94200000000001"/>
    <n v="0"/>
    <n v="0"/>
    <n v="0"/>
    <n v="0"/>
    <n v="14.79"/>
    <n v="132"/>
    <n v="11922.72"/>
    <n v="670.66000000000008"/>
    <n v="0"/>
  </r>
  <r>
    <x v="10"/>
    <s v="225 NO. Durga ( SIL )"/>
    <s v="Tub"/>
    <s v="Finished Good"/>
    <s v="Pcs."/>
    <n v="905"/>
    <n v="986"/>
    <n v="130"/>
    <n v="510.91"/>
    <n v="10636.31"/>
    <n v="0"/>
    <n v="0"/>
    <n v="0"/>
    <n v="0"/>
    <n v="0"/>
    <n v="0"/>
    <n v="0"/>
    <n v="0"/>
    <n v="0"/>
    <n v="0"/>
    <n v="128.18"/>
    <n v="0"/>
    <n v="0"/>
    <n v="70"/>
    <n v="70"/>
    <n v="0"/>
    <n v="130"/>
    <n v="10636.31"/>
    <n v="580.91000000000008"/>
    <n v="0"/>
  </r>
  <r>
    <x v="10"/>
    <s v="225 NO. Durga (M.Beize)"/>
    <s v="Tub"/>
    <s v="Finished Good"/>
    <s v="Pcs."/>
    <n v="905"/>
    <n v="986"/>
    <n v="246"/>
    <n v="395.95"/>
    <n v="21239.79"/>
    <n v="0"/>
    <n v="0"/>
    <n v="0"/>
    <n v="0"/>
    <n v="30"/>
    <n v="4826.3999999999996"/>
    <n v="0"/>
    <n v="0"/>
    <n v="0"/>
    <n v="0"/>
    <n v="242.55600000000001"/>
    <n v="0"/>
    <n v="0"/>
    <n v="0"/>
    <n v="0"/>
    <n v="29.58"/>
    <n v="216"/>
    <n v="18649.57"/>
    <n v="366.37"/>
    <n v="0"/>
  </r>
  <r>
    <x v="10"/>
    <s v="22MM CAP W. ROATATING HOOK"/>
    <s v="Housekeeping"/>
    <s v="Finished Good"/>
    <s v="Pcs."/>
    <n v="52"/>
    <n v="57"/>
    <n v="-1729"/>
    <n v="642.6"/>
    <n v="-1812.39"/>
    <n v="0"/>
    <n v="0"/>
    <n v="0"/>
    <n v="0"/>
    <n v="0"/>
    <n v="0"/>
    <n v="0"/>
    <n v="0"/>
    <n v="0"/>
    <n v="0"/>
    <n v="-98.552999999999997"/>
    <n v="0"/>
    <n v="0"/>
    <n v="0"/>
    <n v="0"/>
    <n v="0"/>
    <n v="-1729"/>
    <n v="-1812.39"/>
    <n v="642.6"/>
    <n v="0"/>
  </r>
  <r>
    <x v="10"/>
    <s v="230 Vijaya Tub 30 T (Blue)"/>
    <s v="Tub"/>
    <s v="Finished Good"/>
    <s v="Pcs."/>
    <n v="1010"/>
    <n v="1101"/>
    <n v="160"/>
    <n v="347.29"/>
    <n v="19549.47"/>
    <n v="0"/>
    <n v="0"/>
    <n v="0"/>
    <n v="0"/>
    <n v="0"/>
    <n v="0"/>
    <n v="0"/>
    <n v="0"/>
    <n v="0"/>
    <n v="0"/>
    <n v="176.16"/>
    <n v="0"/>
    <n v="0"/>
    <n v="0"/>
    <n v="0"/>
    <n v="0"/>
    <n v="160"/>
    <n v="19549.47"/>
    <n v="347.29"/>
    <n v="0"/>
  </r>
  <r>
    <x v="10"/>
    <s v="230 Vijaya Tub 30 T (M.baize)"/>
    <s v="Tub"/>
    <s v="Finished Good"/>
    <s v="Pcs."/>
    <n v="1010"/>
    <n v="1101"/>
    <n v="231"/>
    <n v="261.17"/>
    <n v="21232.17"/>
    <n v="0"/>
    <n v="0"/>
    <n v="0"/>
    <n v="0"/>
    <n v="0"/>
    <n v="0"/>
    <n v="0"/>
    <n v="0"/>
    <n v="0"/>
    <n v="0"/>
    <n v="254.33099999999999"/>
    <n v="0"/>
    <n v="0"/>
    <n v="0"/>
    <n v="0"/>
    <n v="0"/>
    <n v="231"/>
    <n v="21232.17"/>
    <n v="261.17"/>
    <n v="0"/>
  </r>
  <r>
    <x v="10"/>
    <s v="230 Vijaya Tub 30 T (M.white)"/>
    <s v="Tub"/>
    <s v="Finished Good"/>
    <s v="Pcs."/>
    <n v="1010"/>
    <n v="1101"/>
    <n v="84"/>
    <n v="337.37"/>
    <n v="7617.96"/>
    <n v="0"/>
    <n v="0"/>
    <n v="0"/>
    <n v="0"/>
    <n v="0"/>
    <n v="0"/>
    <n v="0"/>
    <n v="0"/>
    <n v="0"/>
    <n v="0"/>
    <n v="92.483999999999995"/>
    <n v="0"/>
    <n v="0"/>
    <n v="160"/>
    <n v="160"/>
    <n v="0"/>
    <n v="84"/>
    <n v="7617.96"/>
    <n v="497.37"/>
    <n v="0"/>
  </r>
  <r>
    <x v="10"/>
    <s v="230 Vijaya Tub 30 T (orange)"/>
    <s v="Tub"/>
    <s v="Finished Good"/>
    <s v="Pcs."/>
    <n v="1010"/>
    <n v="1101"/>
    <n v="153"/>
    <n v="331.46"/>
    <n v="17429.53"/>
    <n v="0"/>
    <n v="0"/>
    <n v="0"/>
    <n v="0"/>
    <n v="0"/>
    <n v="0"/>
    <n v="0"/>
    <n v="0"/>
    <n v="0"/>
    <n v="0"/>
    <n v="168.453"/>
    <n v="0"/>
    <n v="0"/>
    <n v="0"/>
    <n v="0"/>
    <n v="0"/>
    <n v="153"/>
    <n v="17429.53"/>
    <n v="331.46"/>
    <n v="0"/>
  </r>
  <r>
    <x v="10"/>
    <s v="230 Vijaya Tub 30 T (pink)"/>
    <s v="Tub"/>
    <s v="Finished Good"/>
    <s v="Pcs."/>
    <n v="1010"/>
    <n v="1101"/>
    <n v="268"/>
    <n v="339.44"/>
    <n v="29498.71"/>
    <n v="0"/>
    <n v="0"/>
    <n v="0"/>
    <n v="0"/>
    <n v="0"/>
    <n v="0"/>
    <n v="0"/>
    <n v="0"/>
    <n v="0"/>
    <n v="0"/>
    <n v="295.06799999999998"/>
    <n v="0"/>
    <n v="0"/>
    <n v="0"/>
    <n v="0"/>
    <n v="0"/>
    <n v="268"/>
    <n v="29498.71"/>
    <n v="339.44"/>
    <n v="0"/>
  </r>
  <r>
    <x v="10"/>
    <s v="230 Vijaya Tub 30 T (silver)"/>
    <s v="Tub"/>
    <s v="Finished Good"/>
    <s v="Pcs."/>
    <n v="1010"/>
    <n v="1101"/>
    <n v="84"/>
    <n v="91.12"/>
    <n v="6987.12"/>
    <n v="0"/>
    <n v="0"/>
    <n v="0"/>
    <n v="0"/>
    <n v="0"/>
    <n v="0"/>
    <n v="0"/>
    <n v="0"/>
    <n v="0"/>
    <n v="0"/>
    <n v="92.483999999999995"/>
    <n v="0"/>
    <n v="0"/>
    <n v="0"/>
    <n v="0"/>
    <n v="0"/>
    <n v="84"/>
    <n v="6987.12"/>
    <n v="91.12"/>
    <n v="0"/>
  </r>
  <r>
    <x v="10"/>
    <s v="270 Girija Tub 70 Ltr  (Blue)"/>
    <s v="Tub"/>
    <s v="Finished Good"/>
    <s v="Pcs."/>
    <n v="2000"/>
    <n v="2180"/>
    <n v="609"/>
    <n v="1500.06"/>
    <n v="122050.32"/>
    <n v="0"/>
    <n v="0"/>
    <n v="0"/>
    <n v="0"/>
    <n v="0"/>
    <n v="0"/>
    <n v="0"/>
    <n v="0"/>
    <n v="0"/>
    <n v="0"/>
    <n v="1327.62"/>
    <n v="0"/>
    <n v="0"/>
    <n v="0"/>
    <n v="0"/>
    <n v="0"/>
    <n v="609"/>
    <n v="122050.32"/>
    <n v="1500.06"/>
    <n v="0"/>
  </r>
  <r>
    <x v="10"/>
    <s v="270 Girija Tub 70 Ltr (orange)"/>
    <s v="Tub"/>
    <s v="Finished Good"/>
    <s v="Pcs."/>
    <n v="2000"/>
    <n v="2180"/>
    <n v="86"/>
    <n v="481.06"/>
    <n v="17834.990000000002"/>
    <n v="0"/>
    <n v="0"/>
    <n v="0"/>
    <n v="0"/>
    <n v="10"/>
    <n v="3506.2"/>
    <n v="0"/>
    <n v="0"/>
    <n v="0"/>
    <n v="0"/>
    <n v="187.48"/>
    <n v="0"/>
    <n v="0"/>
    <n v="0"/>
    <n v="0"/>
    <n v="21.8"/>
    <n v="76"/>
    <n v="15776.39"/>
    <n v="459.26"/>
    <n v="0"/>
  </r>
  <r>
    <x v="10"/>
    <s v="270 Girija Tub 70 Ltr (pink)"/>
    <s v="Tub"/>
    <s v="Finished Good"/>
    <s v="Pcs."/>
    <n v="2000"/>
    <n v="2180"/>
    <n v="95"/>
    <n v="1455.78"/>
    <n v="23005.9"/>
    <n v="0"/>
    <n v="0"/>
    <n v="0"/>
    <n v="0"/>
    <n v="5"/>
    <n v="1753.1"/>
    <n v="0"/>
    <n v="0"/>
    <n v="0"/>
    <n v="0"/>
    <n v="207.1"/>
    <n v="0"/>
    <n v="0"/>
    <n v="300"/>
    <n v="300"/>
    <n v="10.9"/>
    <n v="90"/>
    <n v="21753.95"/>
    <n v="1744.8799999999999"/>
    <n v="0"/>
  </r>
  <r>
    <x v="10"/>
    <s v="270 Girija Tub 70 Ltr (scrap)"/>
    <s v="Tub"/>
    <s v="Trading"/>
    <s v="Pcs."/>
    <m/>
    <n v="0"/>
    <n v="47"/>
    <n v="2.12"/>
    <n v="0"/>
    <n v="0"/>
    <n v="0"/>
    <n v="0"/>
    <n v="0"/>
    <n v="0"/>
    <n v="0"/>
    <n v="0"/>
    <n v="0"/>
    <n v="0"/>
    <n v="0"/>
    <n v="0"/>
    <n v="0"/>
    <n v="0"/>
    <n v="0"/>
    <n v="0"/>
    <n v="0"/>
    <n v="47"/>
    <n v="0"/>
    <n v="2.12"/>
    <n v="0"/>
  </r>
  <r>
    <x v="10"/>
    <s v="3.5 Ltr Bkt Only Handle (orange)"/>
    <s v="Component"/>
    <s v="Trading"/>
    <s v="Pcs."/>
    <m/>
    <n v="0"/>
    <n v="16"/>
    <n v="3.7"/>
    <n v="56.9"/>
    <n v="0"/>
    <n v="0"/>
    <n v="0"/>
    <n v="0"/>
    <n v="0"/>
    <n v="0"/>
    <n v="0"/>
    <n v="0"/>
    <n v="0"/>
    <n v="0"/>
    <n v="0"/>
    <n v="0"/>
    <n v="0"/>
    <n v="0"/>
    <n v="0"/>
    <n v="0"/>
    <n v="16"/>
    <n v="56.9"/>
    <n v="3.7"/>
    <n v="0"/>
  </r>
  <r>
    <x v="10"/>
    <s v="3.5 Ltr Bkt Only Handle Baby Pink"/>
    <s v="Component"/>
    <s v="Trading"/>
    <s v="Pcs."/>
    <m/>
    <n v="0"/>
    <n v="222"/>
    <n v="0"/>
    <n v="763.81"/>
    <n v="0"/>
    <n v="0"/>
    <n v="0"/>
    <n v="0"/>
    <n v="0"/>
    <n v="0"/>
    <n v="0"/>
    <n v="0"/>
    <n v="0"/>
    <n v="0"/>
    <n v="0"/>
    <n v="0"/>
    <n v="0"/>
    <n v="0"/>
    <n v="0"/>
    <n v="0"/>
    <n v="222"/>
    <n v="763.81"/>
    <n v="0"/>
    <n v="0"/>
  </r>
  <r>
    <x v="10"/>
    <s v="3.5 Ltr Bkt Only Handle(M.baize)"/>
    <s v="Component"/>
    <s v="Trading"/>
    <s v="Pcs."/>
    <m/>
    <n v="0"/>
    <n v="15"/>
    <n v="19.46"/>
    <n v="50.79"/>
    <n v="0"/>
    <n v="0"/>
    <n v="0"/>
    <n v="0"/>
    <n v="0"/>
    <n v="0"/>
    <n v="0"/>
    <n v="0"/>
    <n v="0"/>
    <n v="0"/>
    <n v="0"/>
    <n v="0"/>
    <n v="0"/>
    <n v="0"/>
    <n v="0"/>
    <n v="0"/>
    <n v="15"/>
    <n v="50.79"/>
    <n v="19.46"/>
    <n v="0"/>
  </r>
  <r>
    <x v="10"/>
    <s v="3.5 Ltr Bkt Only Handle(M.white)"/>
    <s v="Component"/>
    <s v="Trading"/>
    <s v="Pcs."/>
    <m/>
    <n v="0"/>
    <n v="252"/>
    <n v="41.99"/>
    <n v="887.33"/>
    <n v="0"/>
    <n v="0"/>
    <n v="0"/>
    <n v="0"/>
    <n v="0"/>
    <n v="0"/>
    <n v="0"/>
    <n v="0"/>
    <n v="0"/>
    <n v="0"/>
    <n v="0"/>
    <n v="0"/>
    <n v="0"/>
    <n v="0"/>
    <n v="0"/>
    <n v="0"/>
    <n v="252"/>
    <n v="887.33"/>
    <n v="41.99"/>
    <n v="0"/>
  </r>
  <r>
    <x v="10"/>
    <s v="3.5 Ltr Bkt Only Handle(silver)"/>
    <s v="Component"/>
    <s v="Trading"/>
    <s v="Pcs."/>
    <m/>
    <n v="0"/>
    <n v="234"/>
    <n v="19.59"/>
    <n v="812.88"/>
    <n v="0"/>
    <n v="0"/>
    <n v="0"/>
    <n v="0"/>
    <n v="0"/>
    <n v="0"/>
    <n v="0"/>
    <n v="0"/>
    <n v="0"/>
    <n v="0"/>
    <n v="0"/>
    <n v="0"/>
    <n v="0"/>
    <n v="0"/>
    <n v="0"/>
    <n v="0"/>
    <n v="234"/>
    <n v="812.88"/>
    <n v="19.59"/>
    <n v="0"/>
  </r>
  <r>
    <x v="10"/>
    <s v="3.5ltr Bkt only Handle Baby Blue"/>
    <s v="Component"/>
    <s v="Trading"/>
    <s v="Pcs."/>
    <m/>
    <n v="0"/>
    <n v="714"/>
    <n v="27.27"/>
    <n v="2477.5"/>
    <n v="0"/>
    <n v="0"/>
    <n v="0"/>
    <n v="0"/>
    <n v="0"/>
    <n v="0"/>
    <n v="0"/>
    <n v="0"/>
    <n v="0"/>
    <n v="0"/>
    <n v="0"/>
    <n v="0"/>
    <n v="0"/>
    <n v="0"/>
    <n v="0"/>
    <n v="0"/>
    <n v="714"/>
    <n v="2477.5"/>
    <n v="27.27"/>
    <n v="0"/>
  </r>
  <r>
    <x v="10"/>
    <s v="3015 MINI CONSTRO 15C (B)"/>
    <s v="Ghamela"/>
    <s v="Finished Good"/>
    <s v="Pcs."/>
    <n v="360"/>
    <n v="392"/>
    <n v="1314"/>
    <n v="554.42999999999995"/>
    <n v="52629.67"/>
    <n v="0"/>
    <n v="0"/>
    <n v="0"/>
    <n v="0"/>
    <n v="168"/>
    <n v="9450"/>
    <n v="0"/>
    <n v="0"/>
    <n v="0"/>
    <n v="0"/>
    <n v="515.08799999999997"/>
    <n v="0"/>
    <n v="0"/>
    <n v="0"/>
    <n v="0"/>
    <n v="65.855999999999995"/>
    <n v="1146"/>
    <n v="45900.71"/>
    <n v="488.57399999999996"/>
    <n v="0"/>
  </r>
  <r>
    <x v="10"/>
    <s v="3015 MINI CONSTRO 15C (O)"/>
    <s v="Ghamela"/>
    <s v="Finished Good"/>
    <s v="Pcs."/>
    <n v="360"/>
    <n v="392"/>
    <n v="1288"/>
    <n v="1021.25"/>
    <n v="51595.55"/>
    <n v="0"/>
    <n v="0"/>
    <n v="0"/>
    <n v="0"/>
    <n v="336"/>
    <n v="19131.84"/>
    <n v="0"/>
    <n v="0"/>
    <n v="0"/>
    <n v="0"/>
    <n v="504.89600000000002"/>
    <n v="0"/>
    <n v="0"/>
    <n v="0"/>
    <n v="0"/>
    <n v="131.71199999999999"/>
    <n v="952"/>
    <n v="38076.120000000003"/>
    <n v="889.53800000000001"/>
    <n v="0"/>
  </r>
  <r>
    <x v="10"/>
    <s v="3015 MINI CONSTRO 15C (P)"/>
    <s v="Ghamela"/>
    <s v="Finished Good"/>
    <s v="Pcs."/>
    <n v="360"/>
    <n v="392"/>
    <n v="270"/>
    <n v="283.64999999999998"/>
    <n v="10625.49"/>
    <n v="0"/>
    <n v="0"/>
    <n v="0"/>
    <n v="0"/>
    <n v="0"/>
    <n v="0"/>
    <n v="0"/>
    <n v="0"/>
    <n v="0"/>
    <n v="0"/>
    <n v="105.84"/>
    <n v="0"/>
    <n v="0"/>
    <n v="90"/>
    <n v="90"/>
    <n v="0"/>
    <n v="270"/>
    <n v="10625.49"/>
    <n v="373.65"/>
    <n v="0"/>
  </r>
  <r>
    <x v="10"/>
    <s v="3017 PAVANPUTRA-17C (B)"/>
    <s v="Ghamela"/>
    <s v="Finished Good"/>
    <s v="Pcs."/>
    <n v="500"/>
    <n v="545"/>
    <n v="308"/>
    <n v="78.98"/>
    <n v="16897.12"/>
    <n v="0"/>
    <n v="0"/>
    <n v="0"/>
    <n v="0"/>
    <n v="0"/>
    <n v="0"/>
    <n v="0"/>
    <n v="0"/>
    <n v="0"/>
    <n v="0"/>
    <n v="167.86"/>
    <n v="0"/>
    <n v="0"/>
    <n v="0"/>
    <n v="0"/>
    <n v="0"/>
    <n v="308"/>
    <n v="16897.12"/>
    <n v="78.98"/>
    <n v="0"/>
  </r>
  <r>
    <x v="10"/>
    <s v="3017 PAVANPUTRA-17C (O)"/>
    <s v="Ghamela"/>
    <s v="Finished Good"/>
    <s v="Pcs."/>
    <n v="500"/>
    <n v="545"/>
    <n v="832"/>
    <n v="1040.0999999999999"/>
    <n v="45425.4"/>
    <n v="0"/>
    <n v="0"/>
    <n v="0"/>
    <n v="0"/>
    <n v="0"/>
    <n v="0"/>
    <n v="0"/>
    <n v="0"/>
    <n v="0"/>
    <n v="0"/>
    <n v="453.44"/>
    <n v="0"/>
    <n v="0"/>
    <n v="0"/>
    <n v="0"/>
    <n v="0"/>
    <n v="832"/>
    <n v="45425.4"/>
    <n v="1040.0999999999999"/>
    <n v="0"/>
  </r>
  <r>
    <x v="10"/>
    <s v="3017 PAVANPUTRA-17C (P)"/>
    <s v="Ghamela"/>
    <s v="Finished Good"/>
    <s v="Pcs."/>
    <m/>
    <m/>
    <m/>
    <n v="20.84"/>
    <m/>
    <m/>
    <m/>
    <m/>
    <m/>
    <m/>
    <m/>
    <m/>
    <m/>
    <n v="0"/>
    <m/>
    <n v="0"/>
    <n v="0"/>
    <n v="0"/>
    <n v="0"/>
    <n v="0"/>
    <n v="0"/>
    <m/>
    <m/>
    <n v="20.84"/>
    <n v="0"/>
  </r>
  <r>
    <x v="10"/>
    <s v="308 Jerry 8 No.(Blue)"/>
    <s v="Tub"/>
    <s v="Finished Good"/>
    <s v="Pcs."/>
    <n v="85"/>
    <n v="93"/>
    <n v="364"/>
    <n v="51.55"/>
    <n v="-5130.21"/>
    <n v="0"/>
    <n v="0"/>
    <n v="0"/>
    <n v="0"/>
    <n v="0"/>
    <n v="0"/>
    <n v="0"/>
    <n v="0"/>
    <n v="0"/>
    <n v="0"/>
    <n v="33.851999999999997"/>
    <n v="0"/>
    <n v="0"/>
    <n v="0"/>
    <n v="0"/>
    <n v="0"/>
    <n v="364"/>
    <n v="-5130.21"/>
    <n v="51.55"/>
    <n v="0"/>
  </r>
  <r>
    <x v="10"/>
    <s v="308 Jerry 8 No.(M.Baize)"/>
    <s v="Tub"/>
    <s v="Finished Good"/>
    <s v="Pcs."/>
    <n v="85"/>
    <n v="93"/>
    <n v="668"/>
    <n v="12.46"/>
    <n v="18518.5"/>
    <n v="0"/>
    <n v="0"/>
    <n v="0"/>
    <n v="0"/>
    <n v="0"/>
    <n v="0"/>
    <n v="0"/>
    <n v="0"/>
    <n v="0"/>
    <n v="0"/>
    <n v="62.124000000000002"/>
    <n v="0"/>
    <n v="0"/>
    <n v="0"/>
    <n v="0"/>
    <n v="0"/>
    <n v="668"/>
    <n v="18518.5"/>
    <n v="12.46"/>
    <n v="0"/>
  </r>
  <r>
    <x v="10"/>
    <s v="308 Jerry 8 No.(M.white)"/>
    <s v="Tub"/>
    <s v="Finished Good"/>
    <s v="Pcs."/>
    <n v="85"/>
    <n v="93"/>
    <n v="2040"/>
    <n v="72.010000000000005"/>
    <n v="56512.800000000003"/>
    <n v="0"/>
    <n v="0"/>
    <n v="0"/>
    <n v="0"/>
    <n v="0"/>
    <n v="0"/>
    <n v="0"/>
    <n v="0"/>
    <n v="0"/>
    <n v="0"/>
    <n v="189.72"/>
    <n v="0"/>
    <n v="0"/>
    <n v="0"/>
    <n v="0"/>
    <n v="0"/>
    <n v="2040"/>
    <n v="56512.800000000003"/>
    <n v="72.010000000000005"/>
    <n v="0"/>
  </r>
  <r>
    <x v="10"/>
    <s v="308 Jerry 8 No.(Orange)"/>
    <s v="Tub"/>
    <s v="Finished Good"/>
    <s v="Pcs."/>
    <n v="85"/>
    <n v="93"/>
    <n v="239"/>
    <n v="109.03"/>
    <n v="-1514.87"/>
    <n v="0"/>
    <n v="0"/>
    <n v="0"/>
    <n v="0"/>
    <n v="0"/>
    <n v="0"/>
    <n v="0"/>
    <n v="0"/>
    <n v="0"/>
    <n v="0"/>
    <n v="22.227"/>
    <n v="0"/>
    <n v="0"/>
    <n v="10"/>
    <n v="10"/>
    <n v="0"/>
    <n v="239"/>
    <n v="-1514.87"/>
    <n v="119.03"/>
    <n v="0"/>
  </r>
  <r>
    <x v="10"/>
    <s v="308 Jerry 8 No.(Pink)"/>
    <s v="Tub"/>
    <s v="Finished Good"/>
    <s v="Pcs."/>
    <n v="85"/>
    <n v="93"/>
    <n v="190"/>
    <n v="26.51"/>
    <n v="-4039.9"/>
    <n v="0"/>
    <n v="0"/>
    <n v="0"/>
    <n v="0"/>
    <n v="0"/>
    <n v="0"/>
    <n v="0"/>
    <n v="0"/>
    <n v="0"/>
    <n v="0"/>
    <n v="17.670000000000002"/>
    <n v="0"/>
    <n v="0"/>
    <n v="10"/>
    <n v="10"/>
    <n v="0"/>
    <n v="190"/>
    <n v="-4039.9"/>
    <n v="36.510000000000005"/>
    <n v="0"/>
  </r>
  <r>
    <x v="10"/>
    <s v="308 Jerry 8 No.(Silver)"/>
    <s v="Tub"/>
    <s v="Finished Good"/>
    <s v="Pcs."/>
    <n v="85"/>
    <n v="93"/>
    <n v="519"/>
    <n v="1.42"/>
    <n v="15014.5"/>
    <n v="0"/>
    <n v="0"/>
    <n v="0"/>
    <n v="0"/>
    <n v="0"/>
    <n v="0"/>
    <n v="0"/>
    <n v="0"/>
    <n v="0"/>
    <n v="0"/>
    <n v="48.267000000000003"/>
    <n v="0"/>
    <n v="0"/>
    <n v="0"/>
    <n v="0"/>
    <n v="0"/>
    <n v="519"/>
    <n v="15014.5"/>
    <n v="1.42"/>
    <n v="0"/>
  </r>
  <r>
    <x v="10"/>
    <s v="310 Tom 10 No.(Blue)"/>
    <s v="Tub"/>
    <s v="Finished Good"/>
    <s v="Pcs."/>
    <n v="160"/>
    <n v="174"/>
    <n v="771"/>
    <n v="219.6"/>
    <n v="13006.66"/>
    <n v="0"/>
    <n v="0"/>
    <n v="0"/>
    <n v="0"/>
    <n v="0"/>
    <n v="0"/>
    <n v="0"/>
    <n v="0"/>
    <n v="0"/>
    <n v="0"/>
    <n v="134.154"/>
    <n v="0"/>
    <n v="0"/>
    <n v="0"/>
    <n v="0"/>
    <n v="0"/>
    <n v="771"/>
    <n v="13006.66"/>
    <n v="219.6"/>
    <n v="0"/>
  </r>
  <r>
    <x v="10"/>
    <s v="310 Tom 10 No.(M.Baize)"/>
    <s v="Tub"/>
    <s v="Finished Good"/>
    <s v="Pcs."/>
    <n v="160"/>
    <n v="174"/>
    <n v="455"/>
    <n v="157.53"/>
    <n v="11659.63"/>
    <n v="0"/>
    <n v="0"/>
    <n v="0"/>
    <n v="0"/>
    <n v="0"/>
    <n v="0"/>
    <n v="0"/>
    <n v="0"/>
    <n v="0"/>
    <n v="0"/>
    <n v="79.17"/>
    <n v="0"/>
    <n v="0"/>
    <n v="10"/>
    <n v="10"/>
    <n v="0"/>
    <n v="455"/>
    <n v="11659.63"/>
    <n v="167.53"/>
    <n v="0"/>
  </r>
  <r>
    <x v="10"/>
    <s v="310 Tom 10 No.(M.white)"/>
    <s v="Tub"/>
    <s v="Finished Good"/>
    <s v="Pcs."/>
    <n v="160"/>
    <n v="174"/>
    <n v="370"/>
    <n v="43.51"/>
    <n v="12210"/>
    <n v="0"/>
    <n v="0"/>
    <n v="0"/>
    <n v="0"/>
    <n v="0"/>
    <n v="0"/>
    <n v="0"/>
    <n v="0"/>
    <n v="0"/>
    <n v="0"/>
    <n v="64.38"/>
    <n v="0"/>
    <n v="0"/>
    <n v="10"/>
    <n v="10"/>
    <n v="0"/>
    <n v="370"/>
    <n v="12210"/>
    <n v="53.51"/>
    <n v="0"/>
  </r>
  <r>
    <x v="10"/>
    <s v="310 Tom 10 No.(orange)"/>
    <s v="Tub"/>
    <s v="Finished Good"/>
    <s v="Pcs."/>
    <n v="160"/>
    <n v="174"/>
    <n v="581"/>
    <n v="318.01"/>
    <n v="10380.129999999999"/>
    <n v="0"/>
    <n v="0"/>
    <n v="0"/>
    <n v="0"/>
    <n v="0"/>
    <n v="0"/>
    <n v="0"/>
    <n v="0"/>
    <n v="0"/>
    <n v="0"/>
    <n v="101.09399999999999"/>
    <n v="0"/>
    <n v="0"/>
    <n v="20"/>
    <n v="20"/>
    <n v="0"/>
    <n v="581"/>
    <n v="10380.129999999999"/>
    <n v="338.01"/>
    <n v="0"/>
  </r>
  <r>
    <x v="10"/>
    <s v="310 Tom 10 No.(Pink)"/>
    <s v="Tub"/>
    <s v="Finished Good"/>
    <s v="Pcs."/>
    <n v="160"/>
    <n v="174"/>
    <n v="784"/>
    <n v="174.51"/>
    <n v="13149.21"/>
    <n v="0"/>
    <n v="0"/>
    <n v="0"/>
    <n v="0"/>
    <n v="0"/>
    <n v="0"/>
    <n v="0"/>
    <n v="0"/>
    <n v="0"/>
    <n v="0"/>
    <n v="136.416"/>
    <n v="0"/>
    <n v="0"/>
    <n v="0"/>
    <n v="0"/>
    <n v="0"/>
    <n v="784"/>
    <n v="13149.21"/>
    <n v="174.51"/>
    <n v="0"/>
  </r>
  <r>
    <x v="10"/>
    <s v="310 Tom 10 No.(Silver)"/>
    <s v="Tub"/>
    <s v="Finished Good"/>
    <s v="Pcs."/>
    <n v="160"/>
    <n v="174"/>
    <n v="367"/>
    <n v="90.99"/>
    <n v="5497.66"/>
    <n v="0"/>
    <n v="0"/>
    <n v="0"/>
    <n v="0"/>
    <n v="0"/>
    <n v="0"/>
    <n v="0"/>
    <n v="0"/>
    <n v="0"/>
    <n v="0"/>
    <n v="63.857999999999997"/>
    <n v="0"/>
    <n v="0"/>
    <n v="0"/>
    <n v="0"/>
    <n v="0"/>
    <n v="367"/>
    <n v="5497.66"/>
    <n v="90.99"/>
    <n v="0"/>
  </r>
  <r>
    <x v="10"/>
    <s v="312 Cheery 12 No.(Pink)"/>
    <s v="Tub"/>
    <s v="Finished Good"/>
    <s v="Pcs."/>
    <n v="228"/>
    <n v="248"/>
    <n v="252"/>
    <n v="116.02"/>
    <n v="6366.34"/>
    <n v="0"/>
    <n v="0"/>
    <n v="0"/>
    <n v="0"/>
    <n v="0"/>
    <n v="0"/>
    <n v="0"/>
    <n v="0"/>
    <n v="0"/>
    <n v="0"/>
    <n v="62.496000000000002"/>
    <n v="0"/>
    <n v="0"/>
    <n v="0"/>
    <n v="0"/>
    <n v="0"/>
    <n v="252"/>
    <n v="6366.34"/>
    <n v="116.02"/>
    <n v="0"/>
  </r>
  <r>
    <x v="10"/>
    <s v="312 Cherry 12 No.(Blue)"/>
    <s v="Tub"/>
    <s v="Finished Good"/>
    <s v="Pcs."/>
    <n v="228"/>
    <n v="248"/>
    <n v="352"/>
    <n v="225.14"/>
    <n v="8909.5499999999993"/>
    <n v="0"/>
    <n v="0"/>
    <n v="0"/>
    <n v="0"/>
    <n v="0"/>
    <n v="0"/>
    <n v="0"/>
    <n v="0"/>
    <n v="0"/>
    <n v="0"/>
    <n v="87.296000000000006"/>
    <n v="0"/>
    <n v="0"/>
    <n v="0"/>
    <n v="0"/>
    <n v="0"/>
    <n v="352"/>
    <n v="8909.5499999999993"/>
    <n v="225.14"/>
    <n v="0"/>
  </r>
  <r>
    <x v="10"/>
    <s v="312 Cherry 12 No.(M.baize)"/>
    <s v="Tub"/>
    <s v="Finished Good"/>
    <s v="Pcs."/>
    <n v="228"/>
    <n v="248"/>
    <n v="1183"/>
    <n v="340.56"/>
    <n v="32908.76"/>
    <n v="0"/>
    <n v="0"/>
    <n v="0"/>
    <n v="0"/>
    <n v="0"/>
    <n v="0"/>
    <n v="0"/>
    <n v="0"/>
    <n v="0"/>
    <n v="0"/>
    <n v="293.38400000000001"/>
    <n v="0"/>
    <n v="0"/>
    <n v="0"/>
    <n v="0"/>
    <n v="0"/>
    <n v="1183"/>
    <n v="32908.76"/>
    <n v="340.56"/>
    <n v="0"/>
  </r>
  <r>
    <x v="10"/>
    <s v="312 Cherry 12 No.(M.white)"/>
    <s v="Tub"/>
    <s v="Finished Good"/>
    <s v="Pcs."/>
    <n v="228"/>
    <n v="248"/>
    <n v="319"/>
    <n v="100.32"/>
    <n v="19843.82"/>
    <n v="0"/>
    <n v="0"/>
    <n v="0"/>
    <n v="0"/>
    <n v="0"/>
    <n v="0"/>
    <n v="0"/>
    <n v="0"/>
    <n v="0"/>
    <n v="0"/>
    <n v="79.111999999999995"/>
    <n v="0"/>
    <n v="0"/>
    <n v="20"/>
    <n v="20"/>
    <n v="0"/>
    <n v="319"/>
    <n v="19843.82"/>
    <n v="120.32"/>
    <n v="0"/>
  </r>
  <r>
    <x v="10"/>
    <s v="312 Cherry 12 No.(Orange)"/>
    <s v="Tub"/>
    <s v="Finished Good"/>
    <s v="Pcs."/>
    <n v="228"/>
    <n v="248"/>
    <n v="281"/>
    <n v="355.7"/>
    <n v="7833.42"/>
    <n v="0"/>
    <n v="0"/>
    <n v="0"/>
    <n v="0"/>
    <n v="0"/>
    <n v="0"/>
    <n v="0"/>
    <n v="0"/>
    <n v="0"/>
    <n v="0"/>
    <n v="69.688000000000002"/>
    <n v="0"/>
    <n v="0"/>
    <n v="30"/>
    <n v="30"/>
    <n v="0"/>
    <n v="281"/>
    <n v="7833.42"/>
    <n v="385.7"/>
    <n v="0"/>
  </r>
  <r>
    <x v="10"/>
    <s v="312 Cherry 12 No.(Silver)"/>
    <s v="Tub"/>
    <s v="Finished Good"/>
    <s v="Pcs."/>
    <n v="228"/>
    <n v="248"/>
    <n v="322"/>
    <n v="554.91"/>
    <n v="16297.51"/>
    <n v="0"/>
    <n v="0"/>
    <n v="0"/>
    <n v="0"/>
    <n v="0"/>
    <n v="0"/>
    <n v="0"/>
    <n v="0"/>
    <n v="0"/>
    <n v="0"/>
    <n v="79.855999999999995"/>
    <n v="0"/>
    <n v="0"/>
    <n v="60"/>
    <n v="60"/>
    <n v="0"/>
    <n v="322"/>
    <n v="16297.51"/>
    <n v="614.91"/>
    <n v="0"/>
  </r>
  <r>
    <x v="10"/>
    <s v="314 STAR 14S (BLUE)"/>
    <s v="Ghamela"/>
    <s v="Finished Good"/>
    <s v="Pcs."/>
    <n v="410"/>
    <n v="447"/>
    <n v="371"/>
    <n v="750.4"/>
    <n v="18506.830000000002"/>
    <n v="0"/>
    <n v="0"/>
    <n v="0"/>
    <n v="0"/>
    <n v="154"/>
    <n v="10322.799999999999"/>
    <n v="0"/>
    <n v="0"/>
    <n v="0"/>
    <n v="0"/>
    <n v="165.83699999999999"/>
    <n v="0"/>
    <n v="0"/>
    <n v="0"/>
    <n v="0"/>
    <n v="68.837999999999994"/>
    <n v="217"/>
    <n v="10801.97"/>
    <n v="681.56200000000001"/>
    <n v="0"/>
  </r>
  <r>
    <x v="10"/>
    <s v="314 STAR 14S (Orange)"/>
    <s v="Ghamela"/>
    <s v="Finished Good"/>
    <s v="Pcs."/>
    <n v="410"/>
    <n v="447"/>
    <n v="280"/>
    <n v="375.83"/>
    <n v="13163.6"/>
    <n v="0"/>
    <n v="0"/>
    <n v="0"/>
    <n v="0"/>
    <n v="126"/>
    <n v="8338"/>
    <n v="0"/>
    <n v="0"/>
    <n v="0"/>
    <n v="0"/>
    <n v="125.16"/>
    <n v="0"/>
    <n v="0"/>
    <n v="0"/>
    <n v="0"/>
    <n v="56.322000000000003"/>
    <n v="154"/>
    <n v="7029.3"/>
    <n v="319.50799999999998"/>
    <n v="0"/>
  </r>
  <r>
    <x v="10"/>
    <s v="314 STAR 14S (PINK)"/>
    <s v="Ghamela"/>
    <s v="Finished Good"/>
    <s v="Pcs."/>
    <n v="410"/>
    <n v="447"/>
    <n v="351"/>
    <n v="355.73"/>
    <n v="15941.26"/>
    <n v="0"/>
    <n v="0"/>
    <n v="0"/>
    <n v="0"/>
    <n v="80"/>
    <n v="5450.4"/>
    <n v="0"/>
    <n v="0"/>
    <n v="0"/>
    <n v="0"/>
    <n v="156.89699999999999"/>
    <n v="0"/>
    <n v="0"/>
    <n v="0"/>
    <n v="0"/>
    <n v="35.76"/>
    <n v="271"/>
    <n v="12297.74"/>
    <n v="319.97000000000003"/>
    <n v="0"/>
  </r>
  <r>
    <x v="10"/>
    <s v="314 STAR 14S (Yellow)"/>
    <s v="Ghamela"/>
    <s v="Trading"/>
    <s v="Pcs."/>
    <m/>
    <n v="0"/>
    <n v="36"/>
    <n v="1.63"/>
    <n v="1848.6"/>
    <n v="0"/>
    <n v="0"/>
    <n v="0"/>
    <n v="0"/>
    <n v="0"/>
    <n v="0"/>
    <n v="0"/>
    <n v="0"/>
    <n v="0"/>
    <n v="0"/>
    <n v="0"/>
    <n v="0"/>
    <n v="0"/>
    <n v="0"/>
    <n v="0"/>
    <n v="0"/>
    <n v="36"/>
    <n v="1848.6"/>
    <n v="1.63"/>
    <n v="0"/>
  </r>
  <r>
    <x v="10"/>
    <s v="315 NO. STAR PLUS 14 D (BLUE)"/>
    <s v="Ghamela"/>
    <s v="Finished Good"/>
    <s v="Pcs."/>
    <n v="450"/>
    <n v="490"/>
    <n v="1686"/>
    <n v="1268.67"/>
    <n v="80517.14"/>
    <n v="0"/>
    <n v="0"/>
    <n v="0"/>
    <n v="0"/>
    <n v="440"/>
    <n v="32679.599999999999"/>
    <n v="0"/>
    <n v="0"/>
    <n v="0"/>
    <n v="0"/>
    <n v="826.14"/>
    <n v="0"/>
    <n v="0"/>
    <n v="0"/>
    <n v="0"/>
    <n v="215.6"/>
    <n v="1246"/>
    <n v="59504.37"/>
    <n v="1053.0700000000002"/>
    <n v="0"/>
  </r>
  <r>
    <x v="10"/>
    <s v="315 NO. STAR PLUS 14 D (ORG)"/>
    <s v="Ghamela"/>
    <s v="Finished Good"/>
    <s v="Pcs."/>
    <n v="450"/>
    <n v="490"/>
    <n v="-76"/>
    <n v="737.75"/>
    <n v="-3583.57"/>
    <n v="0"/>
    <n v="0"/>
    <n v="431"/>
    <n v="20337.72"/>
    <n v="40"/>
    <n v="2967.6"/>
    <n v="0"/>
    <n v="0"/>
    <n v="0"/>
    <n v="0"/>
    <n v="-37.24"/>
    <n v="193.95"/>
    <n v="32.562265500000002"/>
    <n v="0"/>
    <n v="226.51226549999998"/>
    <n v="19.600000000000001"/>
    <n v="315"/>
    <n v="14786.38"/>
    <n v="944.66226549999999"/>
    <n v="0"/>
  </r>
  <r>
    <x v="10"/>
    <s v="315 NO. STAR PLUS 14 D (PINK)"/>
    <s v="Ghamela"/>
    <s v="Finished Good"/>
    <s v="Pcs."/>
    <n v="450"/>
    <n v="490"/>
    <n v="616"/>
    <n v="1398.95"/>
    <n v="29785.1"/>
    <n v="0"/>
    <n v="0"/>
    <n v="0"/>
    <n v="0"/>
    <n v="120"/>
    <n v="8913.6"/>
    <n v="0"/>
    <n v="0"/>
    <n v="0"/>
    <n v="0"/>
    <n v="301.83999999999997"/>
    <n v="0"/>
    <n v="0"/>
    <n v="0"/>
    <n v="0"/>
    <n v="58.8"/>
    <n v="496"/>
    <n v="23982.81"/>
    <n v="1340.15"/>
    <n v="0"/>
  </r>
  <r>
    <x v="10"/>
    <s v="316 SUPER POWER (BLACK)"/>
    <s v="Ghamela"/>
    <s v="Trading"/>
    <s v="Pcs."/>
    <m/>
    <n v="0"/>
    <n v="31"/>
    <n v="0"/>
    <n v="1972.71"/>
    <n v="0"/>
    <n v="0"/>
    <n v="0"/>
    <n v="0"/>
    <n v="0"/>
    <n v="0"/>
    <n v="0"/>
    <n v="0"/>
    <n v="0"/>
    <n v="0"/>
    <n v="0"/>
    <n v="0"/>
    <n v="0"/>
    <n v="0"/>
    <n v="0"/>
    <n v="0"/>
    <n v="31"/>
    <n v="1972.71"/>
    <n v="0"/>
    <n v="0"/>
  </r>
  <r>
    <x v="10"/>
    <s v="316 SUPER POWER (BLUE)"/>
    <s v="Ghamela"/>
    <s v="Finished Good"/>
    <s v="Pcs."/>
    <n v="620"/>
    <n v="676"/>
    <n v="1100"/>
    <n v="1301.72"/>
    <n v="72433.710000000006"/>
    <n v="0"/>
    <n v="0"/>
    <n v="0"/>
    <n v="0"/>
    <n v="100"/>
    <n v="9417"/>
    <n v="0"/>
    <n v="0"/>
    <n v="0"/>
    <n v="0"/>
    <n v="743.6"/>
    <n v="0"/>
    <n v="0"/>
    <n v="0"/>
    <n v="0"/>
    <n v="67.599999999999994"/>
    <n v="1000"/>
    <n v="65848.83"/>
    <n v="1234.1200000000001"/>
    <n v="0"/>
  </r>
  <r>
    <x v="10"/>
    <s v="316 SUPER POWER (ORANGE)"/>
    <s v="Ghamela"/>
    <s v="Finished Good"/>
    <s v="Pcs."/>
    <n v="620"/>
    <n v="676"/>
    <n v="1263"/>
    <n v="1200.6300000000001"/>
    <n v="82810.649999999994"/>
    <n v="0"/>
    <n v="0"/>
    <n v="0"/>
    <n v="0"/>
    <n v="50"/>
    <n v="4708.5"/>
    <n v="0"/>
    <n v="0"/>
    <n v="0"/>
    <n v="0"/>
    <n v="853.78800000000001"/>
    <n v="0"/>
    <n v="0"/>
    <n v="0"/>
    <n v="0"/>
    <n v="33.799999999999997"/>
    <n v="1213"/>
    <n v="79532.320000000007"/>
    <n v="1166.8300000000002"/>
    <n v="0"/>
  </r>
  <r>
    <x v="10"/>
    <s v="316 SUPER POWER (PINK)"/>
    <s v="Ghamela"/>
    <s v="Finished Good"/>
    <s v="Pcs."/>
    <n v="620"/>
    <n v="676"/>
    <n v="1329"/>
    <n v="990.42"/>
    <n v="83534.52"/>
    <n v="0"/>
    <n v="0"/>
    <n v="0"/>
    <n v="0"/>
    <n v="0"/>
    <n v="0"/>
    <n v="0"/>
    <n v="0"/>
    <n v="0"/>
    <n v="0"/>
    <n v="898.404"/>
    <n v="0"/>
    <n v="0"/>
    <n v="0"/>
    <n v="0"/>
    <n v="0"/>
    <n v="1329"/>
    <n v="83534.52"/>
    <n v="990.42"/>
    <n v="0"/>
  </r>
  <r>
    <x v="10"/>
    <s v="317 No. Sathi Ghamela (Blue)"/>
    <s v="Ghamela"/>
    <s v="Finished Good"/>
    <s v="Pcs."/>
    <n v="585"/>
    <n v="638"/>
    <n v="1712"/>
    <n v="2145.14"/>
    <n v="115425.66"/>
    <n v="0"/>
    <n v="0"/>
    <n v="0"/>
    <n v="0"/>
    <n v="300"/>
    <n v="26524.5"/>
    <n v="0"/>
    <n v="0"/>
    <n v="0"/>
    <n v="0"/>
    <n v="1092.2560000000001"/>
    <n v="0"/>
    <n v="0"/>
    <n v="0"/>
    <n v="0"/>
    <n v="191.4"/>
    <n v="1412"/>
    <n v="95199.2"/>
    <n v="1953.7399999999998"/>
    <n v="0"/>
  </r>
  <r>
    <x v="10"/>
    <s v="317 No. Sathi Ghamela (M.baise)"/>
    <s v="Ghamela"/>
    <s v="Finished Good"/>
    <s v="Pcs."/>
    <n v="585"/>
    <n v="638"/>
    <n v="33"/>
    <n v="426.44"/>
    <n v="1645.71"/>
    <n v="0"/>
    <n v="0"/>
    <n v="0"/>
    <n v="0"/>
    <n v="0"/>
    <n v="0"/>
    <n v="0"/>
    <n v="0"/>
    <n v="0"/>
    <n v="0"/>
    <n v="21.053999999999998"/>
    <n v="0"/>
    <n v="0"/>
    <n v="120"/>
    <n v="120"/>
    <n v="0"/>
    <n v="33"/>
    <n v="1645.71"/>
    <n v="546.44000000000005"/>
    <n v="0"/>
  </r>
  <r>
    <x v="10"/>
    <s v="317 No. Sathi Ghamela (M.white)"/>
    <s v="Ghamela"/>
    <s v="Finished Good"/>
    <s v="Pcs."/>
    <n v="585"/>
    <n v="638"/>
    <n v="-2"/>
    <n v="751.89"/>
    <n v="-103"/>
    <n v="0"/>
    <n v="0"/>
    <n v="0"/>
    <n v="0"/>
    <n v="0"/>
    <n v="0"/>
    <n v="0"/>
    <n v="0"/>
    <n v="0"/>
    <n v="0"/>
    <n v="-1.276"/>
    <n v="0"/>
    <n v="0"/>
    <n v="110"/>
    <n v="110"/>
    <n v="0"/>
    <n v="-2"/>
    <n v="-103"/>
    <n v="861.89"/>
    <n v="0"/>
  </r>
  <r>
    <x v="10"/>
    <s v="317 No. Sathi Ghamela (Orange)"/>
    <s v="Ghamela"/>
    <s v="Finished Good"/>
    <s v="Pcs."/>
    <n v="585"/>
    <n v="638"/>
    <n v="548"/>
    <n v="548.33000000000004"/>
    <n v="34733.85"/>
    <n v="0"/>
    <n v="0"/>
    <n v="0"/>
    <n v="0"/>
    <n v="200"/>
    <n v="17691.5"/>
    <n v="0"/>
    <n v="0"/>
    <n v="0"/>
    <n v="0"/>
    <n v="349.62400000000002"/>
    <n v="0"/>
    <n v="0"/>
    <n v="0"/>
    <n v="0"/>
    <n v="127.6"/>
    <n v="348"/>
    <n v="22057.26"/>
    <n v="420.73"/>
    <n v="0"/>
  </r>
  <r>
    <x v="10"/>
    <s v="317 No. Sathi Ghamela (Pink)"/>
    <s v="Ghamela"/>
    <s v="Finished Good"/>
    <s v="Pcs."/>
    <n v="585"/>
    <n v="638"/>
    <n v="1073"/>
    <n v="1944.94"/>
    <n v="69708.28"/>
    <n v="0"/>
    <n v="0"/>
    <n v="0"/>
    <n v="0"/>
    <n v="150"/>
    <n v="13249.5"/>
    <n v="0"/>
    <n v="0"/>
    <n v="0"/>
    <n v="0"/>
    <n v="684.57399999999996"/>
    <n v="0"/>
    <n v="0"/>
    <n v="0"/>
    <n v="0"/>
    <n v="95.7"/>
    <n v="923"/>
    <n v="59964.02"/>
    <n v="1849.24"/>
    <n v="0"/>
  </r>
  <r>
    <x v="10"/>
    <s v="317 No. Sathi Ghamela (silver)"/>
    <s v="Ghamela"/>
    <s v="Finished Good"/>
    <s v="Pcs."/>
    <n v="585"/>
    <n v="638"/>
    <n v="212"/>
    <n v="224.69"/>
    <n v="11374.9"/>
    <n v="0"/>
    <n v="0"/>
    <n v="0"/>
    <n v="0"/>
    <n v="50"/>
    <n v="4537.5"/>
    <n v="0"/>
    <n v="0"/>
    <n v="0"/>
    <n v="0"/>
    <n v="135.256"/>
    <n v="0"/>
    <n v="0"/>
    <n v="0"/>
    <n v="0"/>
    <n v="31.9"/>
    <n v="162"/>
    <n v="8692.14"/>
    <n v="192.79"/>
    <n v="0"/>
  </r>
  <r>
    <x v="10"/>
    <s v="319 NO. SULTAN ( BLUE)"/>
    <s v="Ghamela"/>
    <s v="Finished Good"/>
    <s v="Pcs."/>
    <n v="720"/>
    <n v="785"/>
    <n v="523"/>
    <n v="936.49"/>
    <n v="40655.17"/>
    <n v="0"/>
    <n v="0"/>
    <n v="0"/>
    <n v="0"/>
    <n v="160"/>
    <n v="17513.599999999999"/>
    <n v="0"/>
    <n v="0"/>
    <n v="0"/>
    <n v="0"/>
    <n v="410.55500000000001"/>
    <n v="0"/>
    <n v="0"/>
    <n v="0"/>
    <n v="0"/>
    <n v="125.6"/>
    <n v="363"/>
    <n v="28217.64"/>
    <n v="810.89"/>
    <n v="0"/>
  </r>
  <r>
    <x v="10"/>
    <s v="319 NO. SULTAN ( ORG)"/>
    <s v="Ghamela"/>
    <s v="Finished Good"/>
    <s v="Pcs."/>
    <n v="720"/>
    <n v="785"/>
    <n v="502"/>
    <n v="388.5"/>
    <n v="35005.410000000003"/>
    <n v="0"/>
    <n v="0"/>
    <n v="0"/>
    <n v="0"/>
    <n v="160"/>
    <n v="17513.599999999999"/>
    <n v="0"/>
    <n v="0"/>
    <n v="0"/>
    <n v="0"/>
    <n v="394.07"/>
    <n v="0"/>
    <n v="0"/>
    <n v="0"/>
    <n v="0"/>
    <n v="125.6"/>
    <n v="342"/>
    <n v="23965.91"/>
    <n v="262.89999999999998"/>
    <n v="0"/>
  </r>
  <r>
    <x v="10"/>
    <s v="319 NO. SULTAN ( PINK)"/>
    <s v="Ghamela"/>
    <s v="Finished Good"/>
    <s v="Pcs."/>
    <n v="720"/>
    <n v="785"/>
    <n v="353"/>
    <n v="764.5"/>
    <n v="24855.37"/>
    <n v="0"/>
    <n v="0"/>
    <n v="0"/>
    <n v="0"/>
    <n v="40"/>
    <n v="4643.6000000000004"/>
    <n v="0"/>
    <n v="0"/>
    <n v="0"/>
    <n v="0"/>
    <n v="277.10500000000002"/>
    <n v="0"/>
    <n v="0"/>
    <n v="0"/>
    <n v="0"/>
    <n v="31.4"/>
    <n v="313"/>
    <n v="22040.49"/>
    <n v="733.1"/>
    <n v="0"/>
  </r>
  <r>
    <x v="10"/>
    <s v="319 NO. SULTAN (M.BEIZE)"/>
    <s v="Ghamela"/>
    <s v="Finished Good"/>
    <s v="Pcs."/>
    <n v="720"/>
    <n v="785"/>
    <n v="128"/>
    <n v="207.2"/>
    <n v="9225.4599999999991"/>
    <n v="0"/>
    <n v="0"/>
    <n v="0"/>
    <n v="0"/>
    <n v="0"/>
    <n v="0"/>
    <n v="0"/>
    <n v="0"/>
    <n v="0"/>
    <n v="0"/>
    <n v="100.48"/>
    <n v="0"/>
    <n v="0"/>
    <n v="0"/>
    <n v="0"/>
    <n v="0"/>
    <n v="128"/>
    <n v="9225.4599999999991"/>
    <n v="207.2"/>
    <n v="0"/>
  </r>
  <r>
    <x v="10"/>
    <s v="319 NO. SULTAN (M.WHITE)"/>
    <s v="Ghamela"/>
    <s v="Finished Good"/>
    <s v="Pcs."/>
    <n v="720"/>
    <n v="785"/>
    <n v="101"/>
    <n v="96.3"/>
    <n v="7110.11"/>
    <n v="0"/>
    <n v="0"/>
    <n v="0"/>
    <n v="0"/>
    <n v="0"/>
    <n v="0"/>
    <n v="0"/>
    <n v="0"/>
    <n v="0"/>
    <n v="0"/>
    <n v="79.284999999999997"/>
    <n v="0"/>
    <n v="0"/>
    <n v="0"/>
    <n v="0"/>
    <n v="0"/>
    <n v="101"/>
    <n v="7110.11"/>
    <n v="96.3"/>
    <n v="0"/>
  </r>
  <r>
    <x v="10"/>
    <s v="319 NO.SULTAN (SILVER)"/>
    <s v="Ghamela"/>
    <s v="Finished Good"/>
    <s v="Pcs."/>
    <n v="720"/>
    <n v="785"/>
    <n v="73"/>
    <n v="309.88"/>
    <n v="5520.94"/>
    <n v="0"/>
    <n v="0"/>
    <n v="0"/>
    <n v="0"/>
    <n v="40"/>
    <n v="4784.8"/>
    <n v="0"/>
    <n v="0"/>
    <n v="0"/>
    <n v="0"/>
    <n v="57.305"/>
    <n v="0"/>
    <n v="0"/>
    <n v="40"/>
    <n v="40"/>
    <n v="31.4"/>
    <n v="33"/>
    <n v="2500.65"/>
    <n v="318.48"/>
    <n v="0"/>
  </r>
  <r>
    <x v="10"/>
    <s v="320 NO.SAMRAT GHAMELA (B)"/>
    <s v="Ghamela"/>
    <s v="Finished Good"/>
    <s v="Pcs."/>
    <n v="800"/>
    <n v="872"/>
    <n v="673"/>
    <n v="653.16"/>
    <n v="61162.32"/>
    <n v="0"/>
    <n v="0"/>
    <n v="0"/>
    <n v="0"/>
    <n v="200"/>
    <n v="26218"/>
    <n v="0"/>
    <n v="0"/>
    <n v="0"/>
    <n v="0"/>
    <n v="586.85599999999999"/>
    <n v="0"/>
    <n v="0"/>
    <n v="0"/>
    <n v="0"/>
    <n v="174.4"/>
    <n v="473"/>
    <n v="43014.400000000001"/>
    <n v="478.76"/>
    <n v="0"/>
  </r>
  <r>
    <x v="10"/>
    <s v="320 NO.SAMRAT GHAMELA (MB)"/>
    <s v="Ghamela"/>
    <s v="Finished Good"/>
    <s v="Pcs."/>
    <n v="800"/>
    <n v="872"/>
    <n v="117"/>
    <n v="118.79"/>
    <n v="9042.7999999999993"/>
    <n v="0"/>
    <n v="0"/>
    <n v="0"/>
    <n v="0"/>
    <n v="0"/>
    <n v="0"/>
    <n v="0"/>
    <n v="0"/>
    <n v="0"/>
    <n v="0"/>
    <n v="102.024"/>
    <n v="0"/>
    <n v="0"/>
    <n v="0"/>
    <n v="0"/>
    <n v="0"/>
    <n v="117"/>
    <n v="9042.7999999999993"/>
    <n v="118.79"/>
    <n v="0"/>
  </r>
  <r>
    <x v="10"/>
    <s v="320 NO.SAMRAT GHAMELA (MW)"/>
    <s v="Ghamela"/>
    <s v="Finished Good"/>
    <s v="Pcs."/>
    <n v="800"/>
    <n v="872"/>
    <n v="69"/>
    <n v="107.54"/>
    <n v="5590.18"/>
    <n v="0"/>
    <n v="0"/>
    <n v="0"/>
    <n v="0"/>
    <n v="0"/>
    <n v="0"/>
    <n v="0"/>
    <n v="0"/>
    <n v="0"/>
    <n v="0"/>
    <n v="60.167999999999999"/>
    <n v="0"/>
    <n v="0"/>
    <n v="0"/>
    <n v="0"/>
    <n v="0"/>
    <n v="69"/>
    <n v="5590.18"/>
    <n v="107.54"/>
    <n v="0"/>
  </r>
  <r>
    <x v="10"/>
    <s v="320 NO.SAMRAT GHAMELA (O)"/>
    <s v="Ghamela"/>
    <s v="Finished Good"/>
    <s v="Pcs."/>
    <n v="800"/>
    <n v="872"/>
    <n v="204"/>
    <n v="672.99"/>
    <n v="15751.32"/>
    <n v="0"/>
    <n v="0"/>
    <n v="0"/>
    <n v="0"/>
    <n v="100"/>
    <n v="13310.4"/>
    <n v="0"/>
    <n v="0"/>
    <n v="0"/>
    <n v="0"/>
    <n v="177.88800000000001"/>
    <n v="0"/>
    <n v="0"/>
    <n v="0"/>
    <n v="0"/>
    <n v="87.2"/>
    <n v="104"/>
    <n v="8231.36"/>
    <n v="585.79"/>
    <n v="0"/>
  </r>
  <r>
    <x v="10"/>
    <s v="320 NO.SAMRAT GHAMELA (P)"/>
    <s v="Ghamela"/>
    <s v="Finished Good"/>
    <s v="Pcs."/>
    <n v="800"/>
    <n v="872"/>
    <n v="320.67"/>
    <n v="254.93"/>
    <n v="28263.18"/>
    <n v="0"/>
    <n v="0"/>
    <n v="0"/>
    <n v="0"/>
    <n v="111"/>
    <n v="15621.32"/>
    <n v="0"/>
    <n v="0"/>
    <n v="0"/>
    <n v="0"/>
    <n v="279.62423999999999"/>
    <n v="0"/>
    <n v="0"/>
    <n v="0"/>
    <n v="0"/>
    <n v="96.792000000000002"/>
    <n v="209.67"/>
    <n v="18456.23"/>
    <n v="158.13800000000001"/>
    <n v="0"/>
  </r>
  <r>
    <x v="10"/>
    <s v="320 NO.SAMRAT GHAMELA (S)"/>
    <s v="Ghamela"/>
    <s v="Finished Good"/>
    <s v="Pcs."/>
    <n v="800"/>
    <n v="872"/>
    <n v="35"/>
    <n v="35.619999999999997"/>
    <n v="2858.26"/>
    <n v="0"/>
    <n v="0"/>
    <n v="0"/>
    <n v="0"/>
    <n v="0"/>
    <n v="0"/>
    <n v="0"/>
    <n v="0"/>
    <n v="0"/>
    <n v="0"/>
    <n v="30.52"/>
    <n v="0"/>
    <n v="0"/>
    <n v="0"/>
    <n v="0"/>
    <n v="0"/>
    <n v="35"/>
    <n v="2858.26"/>
    <n v="35.619999999999997"/>
    <n v="0"/>
  </r>
  <r>
    <x v="10"/>
    <s v="321 Shaktiman Ghamela (B)"/>
    <s v="Ghamela"/>
    <s v="Finished Good"/>
    <s v="Pcs."/>
    <n v="1200"/>
    <n v="1308"/>
    <n v="1392"/>
    <n v="2273.29"/>
    <n v="186024.83"/>
    <n v="0"/>
    <n v="0"/>
    <n v="0"/>
    <n v="0"/>
    <n v="0"/>
    <n v="0"/>
    <n v="0"/>
    <n v="0"/>
    <n v="0"/>
    <n v="0"/>
    <n v="1820.7360000000001"/>
    <n v="0"/>
    <n v="0"/>
    <n v="0"/>
    <n v="0"/>
    <n v="0"/>
    <n v="1392"/>
    <n v="186024.83"/>
    <n v="2273.29"/>
    <n v="0"/>
  </r>
  <r>
    <x v="10"/>
    <s v="321 Shaktiman Ghamela (O)"/>
    <s v="Ghamela"/>
    <s v="Finished Good"/>
    <s v="Pcs."/>
    <n v="1200"/>
    <n v="1308"/>
    <n v="557"/>
    <n v="1560.32"/>
    <n v="70701.45"/>
    <n v="0"/>
    <n v="0"/>
    <n v="0"/>
    <n v="0"/>
    <n v="0"/>
    <n v="0"/>
    <n v="0"/>
    <n v="0"/>
    <n v="0"/>
    <n v="0"/>
    <n v="728.55600000000004"/>
    <n v="0"/>
    <n v="0"/>
    <n v="0"/>
    <n v="0"/>
    <n v="0"/>
    <n v="557"/>
    <n v="70701.45"/>
    <n v="1560.32"/>
    <n v="0"/>
  </r>
  <r>
    <x v="10"/>
    <s v="321 Shaktiman Ghamela (P)"/>
    <s v="Ghamela"/>
    <s v="Finished Good"/>
    <s v="Pcs."/>
    <n v="1200"/>
    <n v="1308"/>
    <n v="1009"/>
    <n v="1566.33"/>
    <n v="128599.8"/>
    <n v="0"/>
    <n v="0"/>
    <n v="0"/>
    <n v="0"/>
    <n v="0"/>
    <n v="0"/>
    <n v="0"/>
    <n v="0"/>
    <n v="0"/>
    <n v="0"/>
    <n v="1319.7719999999999"/>
    <n v="0"/>
    <n v="0"/>
    <n v="0"/>
    <n v="0"/>
    <n v="0"/>
    <n v="1009"/>
    <n v="128599.8"/>
    <n v="1566.33"/>
    <n v="0"/>
  </r>
  <r>
    <x v="10"/>
    <s v="322 NO. BAHUBALI GHAMEAL (MB)"/>
    <s v="Ghamela"/>
    <s v="Finished Good"/>
    <s v="Pcs."/>
    <n v="1150"/>
    <n v="1253"/>
    <n v="162"/>
    <n v="292.32"/>
    <n v="18880.71"/>
    <n v="0"/>
    <n v="0"/>
    <n v="0"/>
    <n v="0"/>
    <n v="30"/>
    <n v="6175.2"/>
    <n v="0"/>
    <n v="0"/>
    <n v="0"/>
    <n v="0"/>
    <n v="202.98599999999999"/>
    <n v="0"/>
    <n v="0"/>
    <n v="0"/>
    <n v="0"/>
    <n v="37.590000000000003"/>
    <n v="132"/>
    <n v="15384.28"/>
    <n v="254.73"/>
    <n v="0"/>
  </r>
  <r>
    <x v="10"/>
    <s v="322 NO. BAHUBALI GHAMELA (B)"/>
    <s v="Ghamela"/>
    <s v="Finished Good"/>
    <s v="Pcs."/>
    <n v="1150"/>
    <n v="1253"/>
    <n v="392"/>
    <n v="725.72"/>
    <n v="52982.13"/>
    <n v="0"/>
    <n v="0"/>
    <n v="0"/>
    <n v="0"/>
    <n v="30"/>
    <n v="6175.2"/>
    <n v="0"/>
    <n v="0"/>
    <n v="0"/>
    <n v="0"/>
    <n v="491.17599999999999"/>
    <n v="0"/>
    <n v="0"/>
    <n v="0"/>
    <n v="0"/>
    <n v="37.590000000000003"/>
    <n v="362"/>
    <n v="48927.38"/>
    <n v="688.13"/>
    <n v="0"/>
  </r>
  <r>
    <x v="10"/>
    <s v="322 NO. BAHUBALI GHAMELA (MW)"/>
    <s v="Ghamela"/>
    <s v="Finished Good"/>
    <s v="Pcs."/>
    <n v="1150"/>
    <n v="1253"/>
    <n v="132"/>
    <n v="476.66"/>
    <n v="17052.48"/>
    <n v="0"/>
    <n v="0"/>
    <n v="0"/>
    <n v="0"/>
    <n v="30"/>
    <n v="6175.2"/>
    <n v="0"/>
    <n v="0"/>
    <n v="0"/>
    <n v="0"/>
    <n v="165.39599999999999"/>
    <n v="0"/>
    <n v="0"/>
    <n v="0"/>
    <n v="0"/>
    <n v="37.590000000000003"/>
    <n v="102"/>
    <n v="13175.87"/>
    <n v="439.07000000000005"/>
    <n v="0"/>
  </r>
  <r>
    <x v="10"/>
    <s v="322 NO. BAHUBALI GHAMELA (O)"/>
    <s v="Ghamela"/>
    <s v="Finished Good"/>
    <s v="Pcs."/>
    <n v="1150"/>
    <n v="1253"/>
    <n v="300"/>
    <n v="359.09"/>
    <n v="33682.25"/>
    <n v="0"/>
    <n v="0"/>
    <n v="0"/>
    <n v="0"/>
    <n v="15"/>
    <n v="3087.6"/>
    <n v="0"/>
    <n v="0"/>
    <n v="0"/>
    <n v="0"/>
    <n v="375.9"/>
    <n v="0"/>
    <n v="0"/>
    <n v="0"/>
    <n v="0"/>
    <n v="18.795000000000002"/>
    <n v="285"/>
    <n v="31998.14"/>
    <n v="340.29499999999996"/>
    <n v="0"/>
  </r>
  <r>
    <x v="10"/>
    <s v="322 NO. BAHUBALI GHAMELA (P)"/>
    <s v="Ghamela"/>
    <s v="Finished Good"/>
    <s v="Pcs."/>
    <n v="1150"/>
    <n v="1253"/>
    <n v="528"/>
    <n v="767.88"/>
    <n v="65630.3"/>
    <n v="0"/>
    <n v="0"/>
    <n v="0"/>
    <n v="0"/>
    <n v="45"/>
    <n v="9262.7999999999993"/>
    <n v="0"/>
    <n v="0"/>
    <n v="0"/>
    <n v="0"/>
    <n v="661.58399999999995"/>
    <n v="0"/>
    <n v="0"/>
    <n v="0"/>
    <n v="0"/>
    <n v="56.384999999999998"/>
    <n v="483"/>
    <n v="60036.81"/>
    <n v="711.495"/>
    <n v="0"/>
  </r>
  <r>
    <x v="10"/>
    <s v="322 NO. BAHUBALI GHAMELA (S)"/>
    <s v="Ghamela"/>
    <s v="Finished Good"/>
    <s v="Pcs."/>
    <n v="1150"/>
    <n v="1253"/>
    <n v="292"/>
    <n v="502.6"/>
    <n v="36442.29"/>
    <n v="0"/>
    <n v="0"/>
    <n v="0"/>
    <n v="0"/>
    <n v="30"/>
    <n v="6175.2"/>
    <n v="0"/>
    <n v="0"/>
    <n v="0"/>
    <n v="0"/>
    <n v="365.87599999999998"/>
    <n v="0"/>
    <n v="0"/>
    <n v="0"/>
    <n v="0"/>
    <n v="37.590000000000003"/>
    <n v="262"/>
    <n v="32698.22"/>
    <n v="465.01"/>
    <n v="0"/>
  </r>
  <r>
    <x v="10"/>
    <s v="324 NO. SARDAR GHAMELA (B)"/>
    <s v="Ghamela"/>
    <s v="Finished Good"/>
    <s v="Pcs."/>
    <n v="1500"/>
    <n v="1635"/>
    <n v="308"/>
    <n v="3388.69"/>
    <n v="32506.76"/>
    <n v="0"/>
    <n v="0"/>
    <n v="0"/>
    <n v="0"/>
    <n v="0"/>
    <n v="0"/>
    <n v="0"/>
    <n v="0"/>
    <n v="0"/>
    <n v="0"/>
    <n v="503.58"/>
    <n v="0"/>
    <n v="0"/>
    <n v="390"/>
    <n v="390"/>
    <n v="0"/>
    <n v="308"/>
    <n v="32506.76"/>
    <n v="3778.69"/>
    <n v="0"/>
  </r>
  <r>
    <x v="10"/>
    <s v="324 NO. SARDAR GHAMELA (O)"/>
    <s v="Ghamela"/>
    <s v="Finished Good"/>
    <s v="Pcs."/>
    <n v="1500"/>
    <n v="1635"/>
    <n v="422"/>
    <n v="3041.29"/>
    <n v="64647.7"/>
    <n v="0"/>
    <n v="0"/>
    <n v="0"/>
    <n v="0"/>
    <n v="15"/>
    <n v="4021.8"/>
    <n v="0"/>
    <n v="0"/>
    <n v="0"/>
    <n v="0"/>
    <n v="689.97"/>
    <n v="0"/>
    <n v="0"/>
    <n v="0"/>
    <n v="0"/>
    <n v="24.524999999999999"/>
    <n v="407"/>
    <n v="62349.8"/>
    <n v="3016.7649999999999"/>
    <n v="0"/>
  </r>
  <r>
    <x v="10"/>
    <s v="324 NO. SARDAR GHAMELA (P)"/>
    <s v="Ghamela"/>
    <s v="Finished Good"/>
    <s v="Pcs."/>
    <n v="1500"/>
    <n v="1635"/>
    <n v="262"/>
    <n v="2629.75"/>
    <n v="64112.37"/>
    <n v="0"/>
    <n v="0"/>
    <n v="0"/>
    <n v="0"/>
    <n v="15"/>
    <n v="4021.8"/>
    <n v="0"/>
    <n v="0"/>
    <n v="0"/>
    <n v="0"/>
    <n v="428.37"/>
    <n v="0"/>
    <n v="0"/>
    <n v="370"/>
    <n v="370"/>
    <n v="24.524999999999999"/>
    <n v="247"/>
    <n v="60441.81"/>
    <n v="2975.2249999999999"/>
    <n v="0"/>
  </r>
  <r>
    <x v="10"/>
    <s v="40 LTR OUTER SWING LID (B)"/>
    <s v="Bucket"/>
    <s v="Trading"/>
    <s v="Pcs."/>
    <m/>
    <n v="0"/>
    <n v="182"/>
    <n v="8.2200000000000006"/>
    <n v="7972.75"/>
    <n v="0"/>
    <n v="0"/>
    <n v="0"/>
    <n v="0"/>
    <n v="0"/>
    <n v="0"/>
    <n v="0"/>
    <n v="0"/>
    <n v="0"/>
    <n v="0"/>
    <n v="0"/>
    <n v="0"/>
    <n v="0"/>
    <n v="0"/>
    <n v="0"/>
    <n v="0"/>
    <n v="182"/>
    <n v="7972.75"/>
    <n v="8.2200000000000006"/>
    <n v="0"/>
  </r>
  <r>
    <x v="10"/>
    <s v="40 LTR OUTER SWING LID (R)"/>
    <s v="Bucket"/>
    <s v="Trading"/>
    <s v="Pcs."/>
    <m/>
    <n v="0"/>
    <n v="116"/>
    <n v="5.24"/>
    <n v="5265.28"/>
    <n v="0"/>
    <n v="0"/>
    <n v="0"/>
    <n v="0"/>
    <n v="0"/>
    <n v="0"/>
    <n v="0"/>
    <n v="0"/>
    <n v="0"/>
    <n v="0"/>
    <n v="0"/>
    <n v="0"/>
    <n v="0"/>
    <n v="0"/>
    <n v="0"/>
    <n v="0"/>
    <n v="116"/>
    <n v="5265.28"/>
    <n v="5.24"/>
    <n v="0"/>
  </r>
  <r>
    <x v="10"/>
    <s v="40 LTR OUTER SWING LID (Y)"/>
    <s v="Bucket"/>
    <s v="Trading"/>
    <s v="Pcs."/>
    <m/>
    <n v="0"/>
    <n v="52"/>
    <n v="2.35"/>
    <n v="2633.19"/>
    <n v="0"/>
    <n v="0"/>
    <n v="0"/>
    <n v="0"/>
    <n v="0"/>
    <n v="0"/>
    <n v="0"/>
    <n v="0"/>
    <n v="0"/>
    <n v="0"/>
    <n v="0"/>
    <n v="0"/>
    <n v="0"/>
    <n v="0"/>
    <n v="0"/>
    <n v="0"/>
    <n v="52"/>
    <n v="2633.19"/>
    <n v="2.35"/>
    <n v="0"/>
  </r>
  <r>
    <x v="10"/>
    <s v="4021 GAJODHAR STOOL 21&quot;(B)"/>
    <s v="Housekeeping"/>
    <s v="Trading"/>
    <s v="Pcs."/>
    <m/>
    <n v="0"/>
    <n v="537"/>
    <n v="24.25"/>
    <n v="246140.19"/>
    <n v="0"/>
    <n v="0"/>
    <n v="0"/>
    <n v="0"/>
    <n v="0"/>
    <n v="0"/>
    <n v="0"/>
    <n v="0"/>
    <n v="0"/>
    <n v="0"/>
    <n v="0"/>
    <n v="0"/>
    <n v="0"/>
    <n v="0"/>
    <n v="0"/>
    <n v="0"/>
    <n v="537"/>
    <n v="246140.19"/>
    <n v="24.25"/>
    <n v="0"/>
  </r>
  <r>
    <x v="10"/>
    <s v="4021 GAJODHAR STOOL 21&quot;(MB)"/>
    <s v="Housekeeping"/>
    <s v="Trading"/>
    <s v="Pcs."/>
    <m/>
    <n v="0"/>
    <n v="947"/>
    <n v="42.76"/>
    <n v="271379.26"/>
    <n v="0"/>
    <n v="0"/>
    <n v="0"/>
    <n v="0"/>
    <n v="0"/>
    <n v="0"/>
    <n v="0"/>
    <n v="0"/>
    <n v="0"/>
    <n v="0"/>
    <n v="0"/>
    <n v="0"/>
    <n v="0"/>
    <n v="0"/>
    <n v="0"/>
    <n v="0"/>
    <n v="947"/>
    <n v="271379.26"/>
    <n v="42.76"/>
    <n v="0"/>
  </r>
  <r>
    <x v="10"/>
    <s v="4021 GAJODHAR STOOL 21&quot;(S)"/>
    <s v="Housekeeping"/>
    <s v="Trading"/>
    <s v="Pcs."/>
    <m/>
    <n v="0"/>
    <n v="447"/>
    <n v="20.18"/>
    <n v="244817.96"/>
    <n v="0"/>
    <n v="0"/>
    <n v="0"/>
    <n v="0"/>
    <n v="0"/>
    <n v="0"/>
    <n v="0"/>
    <n v="0"/>
    <n v="0"/>
    <n v="0"/>
    <n v="0"/>
    <n v="0"/>
    <n v="0"/>
    <n v="0"/>
    <n v="0"/>
    <n v="0"/>
    <n v="447"/>
    <n v="244817.96"/>
    <n v="20.18"/>
    <n v="0"/>
  </r>
  <r>
    <x v="10"/>
    <s v="4021GAJODHAR STOOL 21&quot;(SCRAP)"/>
    <s v="Housekeeping"/>
    <s v="Trading"/>
    <s v="Pcs."/>
    <m/>
    <n v="0"/>
    <n v="26"/>
    <n v="1.17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0"/>
    <n v="1.17"/>
    <n v="0"/>
  </r>
  <r>
    <x v="10"/>
    <s v="404 Airavat Small (M.baize)"/>
    <s v="Bath Stool"/>
    <s v="Finished Good"/>
    <s v="Pcs."/>
    <n v="475"/>
    <n v="518"/>
    <n v="229"/>
    <n v="116.94"/>
    <n v="15008.99"/>
    <n v="0"/>
    <n v="0"/>
    <n v="0"/>
    <n v="0"/>
    <n v="0"/>
    <n v="0"/>
    <n v="0"/>
    <n v="0"/>
    <n v="0"/>
    <n v="0"/>
    <n v="118.622"/>
    <n v="0"/>
    <n v="0"/>
    <n v="0"/>
    <n v="0"/>
    <n v="0"/>
    <n v="229"/>
    <n v="15008.99"/>
    <n v="116.94"/>
    <n v="0"/>
  </r>
  <r>
    <x v="10"/>
    <s v="404 Airavat Small (orange)"/>
    <s v="Bath Stool"/>
    <s v="Finished Good"/>
    <s v="Pcs."/>
    <n v="475"/>
    <n v="518"/>
    <n v="185"/>
    <n v="178.5"/>
    <n v="12849.33"/>
    <n v="0"/>
    <n v="0"/>
    <n v="0"/>
    <n v="0"/>
    <n v="72"/>
    <n v="7614"/>
    <n v="0"/>
    <n v="0"/>
    <n v="0"/>
    <n v="0"/>
    <n v="95.83"/>
    <n v="0"/>
    <n v="0"/>
    <n v="0"/>
    <n v="0"/>
    <n v="37.295999999999999"/>
    <n v="113"/>
    <n v="7848.51"/>
    <n v="141.20400000000001"/>
    <n v="0"/>
  </r>
  <r>
    <x v="10"/>
    <s v="404 Airavat Small(M.white)"/>
    <s v="Bath Stool"/>
    <s v="Finished Good"/>
    <s v="Pcs."/>
    <n v="475"/>
    <n v="518"/>
    <n v="347"/>
    <n v="163.89"/>
    <n v="21981.27"/>
    <n v="0"/>
    <n v="0"/>
    <n v="0"/>
    <n v="0"/>
    <n v="0"/>
    <n v="0"/>
    <n v="0"/>
    <n v="0"/>
    <n v="0"/>
    <n v="0"/>
    <n v="179.74600000000001"/>
    <n v="0"/>
    <n v="0"/>
    <n v="0"/>
    <n v="0"/>
    <n v="0"/>
    <n v="347"/>
    <n v="21981.27"/>
    <n v="163.89"/>
    <n v="0"/>
  </r>
  <r>
    <x v="10"/>
    <s v="404 Airavat Small(sil)"/>
    <s v="Bath Stool"/>
    <s v="Finished Good"/>
    <s v="Pcs."/>
    <n v="475"/>
    <n v="518"/>
    <n v="313"/>
    <n v="251.22"/>
    <n v="21981.71"/>
    <n v="0"/>
    <n v="0"/>
    <n v="0"/>
    <n v="0"/>
    <n v="20"/>
    <n v="2168"/>
    <n v="0"/>
    <n v="0"/>
    <n v="0"/>
    <n v="0"/>
    <n v="162.13399999999999"/>
    <n v="0"/>
    <n v="0"/>
    <n v="0"/>
    <n v="0"/>
    <n v="10.36"/>
    <n v="293"/>
    <n v="20577.13"/>
    <n v="240.86"/>
    <n v="0"/>
  </r>
  <r>
    <x v="10"/>
    <s v="404 Airawat Small (blue)"/>
    <s v="Bath Stool"/>
    <s v="Finished Good"/>
    <s v="Pcs."/>
    <n v="475"/>
    <n v="518"/>
    <n v="365"/>
    <n v="292.20999999999998"/>
    <n v="26341.51"/>
    <n v="0"/>
    <n v="0"/>
    <n v="0"/>
    <n v="0"/>
    <n v="138"/>
    <n v="14875.68"/>
    <n v="0"/>
    <n v="0"/>
    <n v="0"/>
    <n v="0"/>
    <n v="189.07"/>
    <n v="0"/>
    <n v="0"/>
    <n v="0"/>
    <n v="0"/>
    <n v="71.483999999999995"/>
    <n v="227"/>
    <n v="16382.25"/>
    <n v="220.726"/>
    <n v="0"/>
  </r>
  <r>
    <x v="10"/>
    <s v="404 Airawat small (pink)"/>
    <s v="Bath Stool"/>
    <s v="Finished Good"/>
    <s v="Pcs."/>
    <n v="475"/>
    <n v="518"/>
    <n v="460"/>
    <n v="275.08"/>
    <n v="31592.11"/>
    <n v="0"/>
    <n v="0"/>
    <n v="0"/>
    <n v="0"/>
    <n v="108"/>
    <n v="11623.68"/>
    <n v="0"/>
    <n v="0"/>
    <n v="0"/>
    <n v="0"/>
    <n v="238.28"/>
    <n v="0"/>
    <n v="0"/>
    <n v="0"/>
    <n v="0"/>
    <n v="55.944000000000003"/>
    <n v="352"/>
    <n v="24174.83"/>
    <n v="219.13599999999997"/>
    <n v="0"/>
  </r>
  <r>
    <x v="10"/>
    <s v="405 Gajraj Palta (M.W)"/>
    <s v="Bath Stool"/>
    <s v="Finished Good"/>
    <s v="Pcs."/>
    <n v="580"/>
    <n v="632"/>
    <n v="133"/>
    <n v="403.95"/>
    <n v="10525.67"/>
    <n v="0"/>
    <n v="0"/>
    <n v="0"/>
    <n v="0"/>
    <n v="0"/>
    <n v="0"/>
    <n v="0"/>
    <n v="0"/>
    <n v="0"/>
    <n v="0"/>
    <n v="84.055999999999997"/>
    <n v="0"/>
    <n v="0"/>
    <n v="10"/>
    <n v="10"/>
    <n v="0"/>
    <n v="133"/>
    <n v="10525.67"/>
    <n v="413.95"/>
    <n v="0"/>
  </r>
  <r>
    <x v="10"/>
    <s v="405 Gajraj Palta (Pink)"/>
    <s v="Bath Stool"/>
    <s v="Finished Good"/>
    <s v="Pcs."/>
    <n v="580"/>
    <n v="632"/>
    <n v="471"/>
    <n v="430.21"/>
    <n v="33213.410000000003"/>
    <n v="0"/>
    <n v="0"/>
    <n v="0"/>
    <n v="0"/>
    <n v="0"/>
    <n v="0"/>
    <n v="0"/>
    <n v="0"/>
    <n v="0"/>
    <n v="0"/>
    <n v="297.67200000000003"/>
    <n v="0"/>
    <n v="0"/>
    <n v="0"/>
    <n v="0"/>
    <n v="0"/>
    <n v="471"/>
    <n v="33213.410000000003"/>
    <n v="430.21"/>
    <n v="0"/>
  </r>
  <r>
    <x v="10"/>
    <s v="405 Gajraj Patla (Blue)"/>
    <s v="Bath Stool"/>
    <s v="Finished Good"/>
    <s v="Pcs."/>
    <n v="580"/>
    <n v="632"/>
    <n v="594"/>
    <n v="654.63"/>
    <n v="41099"/>
    <n v="0"/>
    <n v="0"/>
    <n v="0"/>
    <n v="0"/>
    <n v="40"/>
    <n v="4770"/>
    <n v="0"/>
    <n v="0"/>
    <n v="0"/>
    <n v="0"/>
    <n v="375.40800000000002"/>
    <n v="0"/>
    <n v="0"/>
    <n v="0"/>
    <n v="0"/>
    <n v="25.28"/>
    <n v="554"/>
    <n v="38348.800000000003"/>
    <n v="629.35"/>
    <n v="0"/>
  </r>
  <r>
    <x v="10"/>
    <s v="405 Gajraj Patla (M.B)"/>
    <s v="Bath Stool"/>
    <s v="Finished Good"/>
    <s v="Pcs."/>
    <n v="580"/>
    <n v="632"/>
    <n v="198"/>
    <n v="465.47"/>
    <n v="21751.27"/>
    <n v="0"/>
    <n v="0"/>
    <n v="0"/>
    <n v="0"/>
    <n v="0"/>
    <n v="0"/>
    <n v="0"/>
    <n v="0"/>
    <n v="0"/>
    <n v="0"/>
    <n v="125.136"/>
    <n v="0"/>
    <n v="0"/>
    <n v="70"/>
    <n v="70"/>
    <n v="0"/>
    <n v="198"/>
    <n v="21751.27"/>
    <n v="535.47"/>
    <n v="0"/>
  </r>
  <r>
    <x v="10"/>
    <s v="405 Gajraj Patla (O)"/>
    <s v="Bath Stool"/>
    <s v="Finished Good"/>
    <s v="Pcs."/>
    <n v="580"/>
    <n v="632"/>
    <n v="212"/>
    <n v="366.71"/>
    <n v="17226.84"/>
    <n v="0"/>
    <n v="0"/>
    <n v="0"/>
    <n v="0"/>
    <n v="40"/>
    <n v="4770"/>
    <n v="0"/>
    <n v="0"/>
    <n v="0"/>
    <n v="0"/>
    <n v="133.98400000000001"/>
    <n v="0"/>
    <n v="0"/>
    <n v="30"/>
    <n v="30"/>
    <n v="25.28"/>
    <n v="172"/>
    <n v="14190.27"/>
    <n v="371.42999999999995"/>
    <n v="0"/>
  </r>
  <r>
    <x v="10"/>
    <s v="405 Gajraj Patla (Silver)"/>
    <s v="Bath Stool"/>
    <s v="Finished Good"/>
    <s v="Pcs."/>
    <n v="580"/>
    <n v="632"/>
    <n v="267"/>
    <n v="449"/>
    <n v="19189.03"/>
    <n v="0"/>
    <n v="0"/>
    <n v="0"/>
    <n v="0"/>
    <n v="30"/>
    <n v="3733.8"/>
    <n v="0"/>
    <n v="0"/>
    <n v="0"/>
    <n v="0"/>
    <n v="168.744"/>
    <n v="0"/>
    <n v="0"/>
    <n v="0"/>
    <n v="0"/>
    <n v="18.96"/>
    <n v="237"/>
    <n v="17032.55"/>
    <n v="430.04"/>
    <n v="0"/>
  </r>
  <r>
    <x v="10"/>
    <s v="408 AAIRAWAT MEDIUM (TR.)"/>
    <s v="Bath Stool"/>
    <s v="Trading"/>
    <s v="Pcs."/>
    <m/>
    <n v="0"/>
    <n v="5"/>
    <n v="0.23"/>
    <n v="986.7"/>
    <n v="0"/>
    <n v="0"/>
    <n v="0"/>
    <n v="0"/>
    <n v="0"/>
    <n v="0"/>
    <n v="0"/>
    <n v="0"/>
    <n v="0"/>
    <n v="0"/>
    <n v="0"/>
    <n v="0"/>
    <n v="0"/>
    <n v="0"/>
    <n v="0"/>
    <n v="0"/>
    <n v="5"/>
    <n v="986.7"/>
    <n v="0.23"/>
    <n v="0"/>
  </r>
  <r>
    <x v="10"/>
    <s v="408 AIRAVAT MEDIUM (BROWN)"/>
    <s v="Bath Stool"/>
    <s v="Finished Good"/>
    <s v="Pcs."/>
    <n v="920"/>
    <n v="1003"/>
    <n v="98"/>
    <n v="25.5"/>
    <n v="24794"/>
    <n v="0"/>
    <n v="0"/>
    <n v="0"/>
    <n v="0"/>
    <n v="0"/>
    <n v="0"/>
    <n v="0"/>
    <n v="0"/>
    <n v="0"/>
    <n v="0"/>
    <n v="98.293999999999997"/>
    <n v="0"/>
    <n v="0"/>
    <n v="0"/>
    <n v="0"/>
    <n v="0"/>
    <n v="98"/>
    <n v="24794"/>
    <n v="25.5"/>
    <n v="0"/>
  </r>
  <r>
    <x v="10"/>
    <s v="408 AIRAVAT MEDIUM (M.BAIGE)"/>
    <s v="Bath Stool"/>
    <s v="Finished Good"/>
    <s v="Pcs."/>
    <n v="920"/>
    <n v="1003"/>
    <n v="39"/>
    <n v="2.4700000000000002"/>
    <n v="3884.18"/>
    <n v="0"/>
    <n v="0"/>
    <n v="51"/>
    <n v="5595.92"/>
    <n v="40"/>
    <n v="7488.8"/>
    <n v="0"/>
    <n v="0"/>
    <n v="0"/>
    <n v="0"/>
    <n v="39.116999999999997"/>
    <n v="46.92"/>
    <n v="7.8773988000000008"/>
    <n v="0"/>
    <n v="54.797398800000003"/>
    <n v="40.119999999999997"/>
    <n v="50"/>
    <n v="5266.72"/>
    <n v="17.147398800000005"/>
    <n v="0"/>
  </r>
  <r>
    <x v="10"/>
    <s v="408 AIRAVAT MEDIUM (M.WHITE)"/>
    <s v="Bath Stool"/>
    <s v="Finished Good"/>
    <s v="Pcs."/>
    <n v="920"/>
    <n v="1003"/>
    <n v="105"/>
    <n v="85.33"/>
    <n v="11295.05"/>
    <n v="0"/>
    <n v="0"/>
    <n v="0"/>
    <n v="0"/>
    <n v="0"/>
    <n v="0"/>
    <n v="0"/>
    <n v="0"/>
    <n v="0"/>
    <n v="0"/>
    <n v="105.315"/>
    <n v="0"/>
    <n v="0"/>
    <n v="0"/>
    <n v="0"/>
    <n v="0"/>
    <n v="105"/>
    <n v="11295.05"/>
    <n v="85.33"/>
    <n v="0"/>
  </r>
  <r>
    <x v="10"/>
    <s v="408 AIRAVAT MEDIUM (ORG)"/>
    <s v="Bath Stool"/>
    <s v="Finished Good"/>
    <s v="Pcs."/>
    <n v="920"/>
    <n v="1003"/>
    <n v="128"/>
    <n v="147.80000000000001"/>
    <n v="14189.3"/>
    <n v="0"/>
    <n v="0"/>
    <n v="205"/>
    <n v="22550.53"/>
    <n v="40"/>
    <n v="7590"/>
    <n v="0"/>
    <n v="0"/>
    <n v="0"/>
    <n v="0"/>
    <n v="128.38399999999999"/>
    <n v="188.6"/>
    <n v="31.664054"/>
    <n v="0"/>
    <n v="220.26405399999999"/>
    <n v="40.119999999999997"/>
    <n v="293"/>
    <n v="32326.639999999999"/>
    <n v="327.94405399999999"/>
    <n v="0"/>
  </r>
  <r>
    <x v="10"/>
    <s v="408 AIRAVAT MEDIUM (PINK)"/>
    <s v="Bath Stool"/>
    <s v="Finished Good"/>
    <s v="Pcs."/>
    <n v="920"/>
    <n v="1003"/>
    <n v="141"/>
    <n v="248.36"/>
    <n v="15819.05"/>
    <n v="0"/>
    <n v="0"/>
    <n v="260"/>
    <n v="29448.25"/>
    <n v="60"/>
    <n v="11385"/>
    <n v="0"/>
    <n v="0"/>
    <n v="0"/>
    <n v="0"/>
    <n v="141.423"/>
    <n v="239.2"/>
    <n v="40.159288000000004"/>
    <n v="0"/>
    <n v="279.35928799999999"/>
    <n v="60.18"/>
    <n v="341"/>
    <n v="38494.14"/>
    <n v="467.539288"/>
    <n v="0"/>
  </r>
  <r>
    <x v="10"/>
    <s v="408 AIRAVAT MEDIUM (SILVER)"/>
    <s v="Bath Stool"/>
    <s v="Finished Good"/>
    <s v="Pcs."/>
    <n v="920"/>
    <n v="1003"/>
    <n v="37"/>
    <n v="93.19"/>
    <n v="4019.93"/>
    <n v="0"/>
    <n v="0"/>
    <n v="349"/>
    <n v="39334.550000000003"/>
    <n v="3"/>
    <n v="554.07000000000005"/>
    <n v="0"/>
    <n v="0"/>
    <n v="0"/>
    <n v="0"/>
    <n v="37.110999999999997"/>
    <n v="321.08"/>
    <n v="53.906121200000001"/>
    <n v="0"/>
    <n v="374.98612119999996"/>
    <n v="3.0089999999999999"/>
    <n v="383"/>
    <n v="43017.53"/>
    <n v="465.16712119999994"/>
    <n v="0"/>
  </r>
  <r>
    <x v="10"/>
    <s v="408 AIRAVAT MEDIUM BLUE"/>
    <s v="Bath Stool"/>
    <s v="Finished Good"/>
    <s v="Pcs."/>
    <n v="920"/>
    <n v="1003"/>
    <n v="192"/>
    <n v="1426.25"/>
    <n v="21236.400000000001"/>
    <n v="0"/>
    <n v="0"/>
    <n v="478"/>
    <n v="55083.92"/>
    <n v="110"/>
    <n v="20720.7"/>
    <n v="0"/>
    <n v="0"/>
    <n v="0"/>
    <n v="0"/>
    <n v="192.57599999999999"/>
    <n v="439.76"/>
    <n v="73.831306400000003"/>
    <n v="0"/>
    <n v="513.59130640000001"/>
    <n v="110.33"/>
    <n v="560"/>
    <n v="63790.11"/>
    <n v="1829.5113064000002"/>
    <n v="0"/>
  </r>
  <r>
    <x v="10"/>
    <s v="410 AIRAWAT PATLA BIG (B)"/>
    <s v="Bath Stool"/>
    <s v="Finished Good"/>
    <s v="Pcs."/>
    <n v="1100"/>
    <n v="1199"/>
    <n v="2"/>
    <n v="1033.18"/>
    <n v="484.02"/>
    <n v="0"/>
    <n v="0"/>
    <n v="0"/>
    <n v="0"/>
    <n v="0"/>
    <n v="0"/>
    <n v="0"/>
    <n v="0"/>
    <n v="0"/>
    <n v="0"/>
    <n v="2.3980000000000001"/>
    <n v="0"/>
    <n v="0"/>
    <n v="130"/>
    <n v="130"/>
    <n v="0"/>
    <n v="2"/>
    <n v="484.02"/>
    <n v="1163.18"/>
    <n v="0"/>
  </r>
  <r>
    <x v="10"/>
    <s v="410 AIRAWAT PATLA BIG (MB)"/>
    <s v="Bath Stool"/>
    <s v="Finished Good"/>
    <s v="Pcs."/>
    <n v="1100"/>
    <n v="1199"/>
    <n v="16"/>
    <n v="342.27"/>
    <n v="2295.16"/>
    <n v="0"/>
    <n v="0"/>
    <n v="0"/>
    <n v="0"/>
    <n v="0"/>
    <n v="0"/>
    <n v="0"/>
    <n v="0"/>
    <n v="0"/>
    <n v="0"/>
    <n v="19.184000000000001"/>
    <n v="0"/>
    <n v="0"/>
    <n v="50"/>
    <n v="50"/>
    <n v="0"/>
    <n v="16"/>
    <n v="2295.16"/>
    <n v="392.27"/>
    <n v="0"/>
  </r>
  <r>
    <x v="10"/>
    <s v="410 AIRAWAT PATLA BIG (MW)"/>
    <s v="Bath Stool"/>
    <s v="Finished Good"/>
    <s v="Pcs."/>
    <m/>
    <m/>
    <m/>
    <n v="173.85"/>
    <m/>
    <m/>
    <m/>
    <m/>
    <m/>
    <m/>
    <m/>
    <m/>
    <m/>
    <n v="0"/>
    <m/>
    <n v="0"/>
    <n v="0"/>
    <n v="0"/>
    <n v="20"/>
    <n v="20"/>
    <n v="0"/>
    <m/>
    <m/>
    <n v="193.85"/>
    <n v="0"/>
  </r>
  <r>
    <x v="10"/>
    <s v="410 AIRAWAT PATLA BIG (O)"/>
    <s v="Bath Stool"/>
    <s v="Finished Good"/>
    <s v="Pcs."/>
    <n v="1100"/>
    <n v="1199"/>
    <n v="8"/>
    <n v="91.9"/>
    <n v="1155.32"/>
    <n v="0"/>
    <n v="0"/>
    <n v="0"/>
    <n v="0"/>
    <n v="0"/>
    <n v="0"/>
    <n v="0"/>
    <n v="0"/>
    <n v="0"/>
    <n v="0"/>
    <n v="9.5920000000000005"/>
    <n v="0"/>
    <n v="0"/>
    <n v="20"/>
    <n v="20"/>
    <n v="0"/>
    <n v="8"/>
    <n v="1155.32"/>
    <n v="111.9"/>
    <n v="0"/>
  </r>
  <r>
    <x v="10"/>
    <s v="410 AIRAWAT PATLA BIG (P)"/>
    <s v="Bath Stool"/>
    <s v="Finished Good"/>
    <s v="Pcs."/>
    <n v="1100"/>
    <n v="1199"/>
    <n v="2"/>
    <n v="630.49"/>
    <n v="348.45"/>
    <n v="0"/>
    <n v="0"/>
    <n v="0"/>
    <n v="0"/>
    <n v="0"/>
    <n v="0"/>
    <n v="0"/>
    <n v="0"/>
    <n v="0"/>
    <n v="0"/>
    <n v="2.3980000000000001"/>
    <n v="0"/>
    <n v="0"/>
    <n v="80"/>
    <n v="80"/>
    <n v="0"/>
    <n v="2"/>
    <n v="348.45"/>
    <n v="710.49"/>
    <n v="0"/>
  </r>
  <r>
    <x v="10"/>
    <s v="410 AIRAWAT PATLA BIG (S)"/>
    <s v="Bath Stool"/>
    <s v="Finished Good"/>
    <s v="Pcs."/>
    <n v="1100"/>
    <n v="1199"/>
    <n v="-1"/>
    <n v="518.03"/>
    <n v="-251.16"/>
    <n v="0"/>
    <n v="0"/>
    <n v="0"/>
    <n v="0"/>
    <n v="0"/>
    <n v="0"/>
    <n v="0"/>
    <n v="0"/>
    <n v="0"/>
    <n v="0"/>
    <n v="-1.1990000000000001"/>
    <n v="0"/>
    <n v="0"/>
    <n v="60"/>
    <n v="60"/>
    <n v="0"/>
    <n v="-1"/>
    <n v="-251.16"/>
    <n v="578.03"/>
    <n v="0"/>
  </r>
  <r>
    <x v="10"/>
    <s v="412 Gajendra Bathstool (Orange)"/>
    <s v="Bath Stool"/>
    <s v="Finished Good"/>
    <s v="Pcs."/>
    <n v="1025"/>
    <n v="1117"/>
    <n v="155"/>
    <n v="400.04"/>
    <n v="15045.7"/>
    <n v="0"/>
    <n v="0"/>
    <n v="0"/>
    <n v="0"/>
    <n v="0"/>
    <n v="0"/>
    <n v="0"/>
    <n v="0"/>
    <n v="0"/>
    <n v="0"/>
    <n v="173.13499999999999"/>
    <n v="0"/>
    <n v="0"/>
    <n v="0"/>
    <n v="0"/>
    <n v="0"/>
    <n v="155"/>
    <n v="15045.7"/>
    <n v="400.04"/>
    <n v="0"/>
  </r>
  <r>
    <x v="10"/>
    <s v="412GajendraBathStool(Blue)"/>
    <s v="Bath Stool"/>
    <s v="Finished Good"/>
    <s v="Pcs."/>
    <n v="1025"/>
    <n v="1117"/>
    <n v="724"/>
    <n v="1945.85"/>
    <n v="79261.47"/>
    <n v="0"/>
    <n v="0"/>
    <n v="0"/>
    <n v="0"/>
    <n v="30"/>
    <n v="5630.7"/>
    <n v="0"/>
    <n v="0"/>
    <n v="0"/>
    <n v="0"/>
    <n v="808.70799999999997"/>
    <n v="0"/>
    <n v="0"/>
    <n v="0"/>
    <n v="0"/>
    <n v="33.51"/>
    <n v="694"/>
    <n v="75977.149999999994"/>
    <n v="1912.34"/>
    <n v="0"/>
  </r>
  <r>
    <x v="10"/>
    <s v="412GajendraBathStool(M.B)"/>
    <s v="Bath Stool"/>
    <s v="Finished Good"/>
    <s v="Pcs."/>
    <n v="1025"/>
    <n v="1117"/>
    <n v="188"/>
    <n v="478.96"/>
    <n v="18006.330000000002"/>
    <n v="0"/>
    <n v="0"/>
    <n v="0"/>
    <n v="0"/>
    <n v="30"/>
    <n v="5630.7"/>
    <n v="0"/>
    <n v="0"/>
    <n v="0"/>
    <n v="0"/>
    <n v="209.99600000000001"/>
    <n v="0"/>
    <n v="0"/>
    <n v="0"/>
    <n v="0"/>
    <n v="33.51"/>
    <n v="158"/>
    <n v="15132.98"/>
    <n v="445.45"/>
    <n v="0"/>
  </r>
  <r>
    <x v="10"/>
    <s v="412GajendraBathStool(M.W)"/>
    <s v="Bath Stool"/>
    <s v="Finished Good"/>
    <s v="Pcs."/>
    <n v="1025"/>
    <n v="1117"/>
    <n v="234"/>
    <n v="458.77"/>
    <n v="21877.11"/>
    <n v="0"/>
    <n v="0"/>
    <n v="0"/>
    <n v="0"/>
    <n v="30"/>
    <n v="5630.7"/>
    <n v="0"/>
    <n v="0"/>
    <n v="0"/>
    <n v="0"/>
    <n v="261.37799999999999"/>
    <n v="0"/>
    <n v="0"/>
    <n v="0"/>
    <n v="0"/>
    <n v="33.51"/>
    <n v="204"/>
    <n v="19072.349999999999"/>
    <n v="425.26"/>
    <n v="0"/>
  </r>
  <r>
    <x v="10"/>
    <s v="412GajendraBathStool(Pink)"/>
    <s v="Bath Stool"/>
    <s v="Finished Good"/>
    <s v="Pcs."/>
    <n v="1025"/>
    <n v="1117"/>
    <n v="356"/>
    <n v="533.30999999999995"/>
    <n v="36053.25"/>
    <n v="0"/>
    <n v="0"/>
    <n v="0"/>
    <n v="0"/>
    <n v="0"/>
    <n v="0"/>
    <n v="0"/>
    <n v="0"/>
    <n v="0"/>
    <n v="0"/>
    <n v="397.65199999999999"/>
    <n v="0"/>
    <n v="0"/>
    <n v="0"/>
    <n v="0"/>
    <n v="0"/>
    <n v="356"/>
    <n v="36053.25"/>
    <n v="533.30999999999995"/>
    <n v="0"/>
  </r>
  <r>
    <x v="10"/>
    <s v="412GajendraBathStool(Silver)"/>
    <s v="Bath Stool"/>
    <s v="Finished Good"/>
    <s v="Pcs."/>
    <n v="1025"/>
    <n v="1117"/>
    <n v="206"/>
    <n v="783.73"/>
    <n v="22010.86"/>
    <n v="0"/>
    <n v="0"/>
    <n v="0"/>
    <n v="0"/>
    <n v="0"/>
    <n v="0"/>
    <n v="0"/>
    <n v="0"/>
    <n v="0"/>
    <n v="0"/>
    <n v="230.102"/>
    <n v="0"/>
    <n v="0"/>
    <n v="0"/>
    <n v="0"/>
    <n v="0"/>
    <n v="206"/>
    <n v="22010.86"/>
    <n v="783.73"/>
    <n v="0"/>
  </r>
  <r>
    <x v="10"/>
    <s v="415. SWEETY K. CRATE( M.B)"/>
    <s v="Kitchen Crate"/>
    <s v="Finished Good"/>
    <s v="Pcs."/>
    <n v="360"/>
    <n v="392"/>
    <n v="523"/>
    <n v="355.77"/>
    <n v="19178.580000000002"/>
    <n v="0"/>
    <n v="0"/>
    <n v="0"/>
    <n v="0"/>
    <n v="0"/>
    <n v="0"/>
    <n v="0"/>
    <n v="0"/>
    <n v="0"/>
    <n v="0"/>
    <n v="205.01599999999999"/>
    <n v="0"/>
    <n v="0"/>
    <n v="0"/>
    <n v="0"/>
    <n v="0"/>
    <n v="523"/>
    <n v="19178.580000000002"/>
    <n v="355.77"/>
    <n v="0"/>
  </r>
  <r>
    <x v="10"/>
    <s v="415. SWEETY K. CRATE(B)"/>
    <s v="Kitchen Crate"/>
    <s v="Finished Good"/>
    <s v="Pcs."/>
    <n v="360"/>
    <n v="392"/>
    <n v="904"/>
    <n v="1036.3800000000001"/>
    <n v="35108.06"/>
    <n v="0"/>
    <n v="0"/>
    <n v="0"/>
    <n v="0"/>
    <n v="100"/>
    <n v="7050"/>
    <n v="0"/>
    <n v="0"/>
    <n v="0"/>
    <n v="0"/>
    <n v="354.36799999999999"/>
    <n v="0"/>
    <n v="0"/>
    <n v="0"/>
    <n v="0"/>
    <n v="39.200000000000003"/>
    <n v="804"/>
    <n v="31225"/>
    <n v="997.18000000000006"/>
    <n v="0"/>
  </r>
  <r>
    <x v="10"/>
    <s v="415. SWEETY K. CRATE(M.W)"/>
    <s v="Kitchen Crate"/>
    <s v="Finished Good"/>
    <s v="Pcs."/>
    <n v="360"/>
    <n v="392"/>
    <n v="497"/>
    <n v="188"/>
    <n v="17846.080000000002"/>
    <n v="0"/>
    <n v="0"/>
    <n v="0"/>
    <n v="0"/>
    <n v="0"/>
    <n v="0"/>
    <n v="0"/>
    <n v="0"/>
    <n v="0"/>
    <n v="0"/>
    <n v="194.82400000000001"/>
    <n v="0"/>
    <n v="0"/>
    <n v="0"/>
    <n v="0"/>
    <n v="0"/>
    <n v="497"/>
    <n v="17846.080000000002"/>
    <n v="188"/>
    <n v="0"/>
  </r>
  <r>
    <x v="10"/>
    <s v="415. SWEETY K. CRATE(P)"/>
    <s v="Kitchen Crate"/>
    <s v="Finished Good"/>
    <s v="Pcs."/>
    <n v="360"/>
    <n v="392"/>
    <n v="455"/>
    <n v="346.57"/>
    <n v="16443.53"/>
    <n v="0"/>
    <n v="0"/>
    <n v="0"/>
    <n v="0"/>
    <n v="50"/>
    <n v="3712.5"/>
    <n v="0"/>
    <n v="0"/>
    <n v="0"/>
    <n v="0"/>
    <n v="178.36"/>
    <n v="0"/>
    <n v="0"/>
    <n v="0"/>
    <n v="0"/>
    <n v="19.600000000000001"/>
    <n v="405"/>
    <n v="14636.55"/>
    <n v="326.96999999999997"/>
    <n v="0"/>
  </r>
  <r>
    <x v="10"/>
    <s v="415. SWEETY K. CRATE(S)"/>
    <s v="Kitchen Crate"/>
    <s v="Finished Good"/>
    <s v="Pcs."/>
    <n v="360"/>
    <n v="392"/>
    <n v="375"/>
    <n v="502.94"/>
    <n v="14129.45"/>
    <n v="0"/>
    <n v="0"/>
    <n v="0"/>
    <n v="0"/>
    <n v="0"/>
    <n v="0"/>
    <n v="0"/>
    <n v="0"/>
    <n v="0"/>
    <n v="0"/>
    <n v="147"/>
    <n v="0"/>
    <n v="0"/>
    <n v="0"/>
    <n v="0"/>
    <n v="0"/>
    <n v="375"/>
    <n v="14129.45"/>
    <n v="502.94"/>
    <n v="0"/>
  </r>
  <r>
    <x v="10"/>
    <s v="415. SWEETY K.CRATE(O)"/>
    <s v="Kitchen Crate"/>
    <s v="Finished Good"/>
    <s v="Pcs."/>
    <n v="360"/>
    <n v="392"/>
    <n v="561"/>
    <n v="242.47"/>
    <n v="19537.82"/>
    <n v="0"/>
    <n v="0"/>
    <n v="0"/>
    <n v="0"/>
    <n v="50"/>
    <n v="3337.5"/>
    <n v="0"/>
    <n v="0"/>
    <n v="0"/>
    <n v="0"/>
    <n v="219.91200000000001"/>
    <n v="0"/>
    <n v="0"/>
    <n v="0"/>
    <n v="0"/>
    <n v="19.600000000000001"/>
    <n v="511"/>
    <n v="17799.46"/>
    <n v="222.87"/>
    <n v="0"/>
  </r>
  <r>
    <x v="10"/>
    <s v="418. SUPRIYA K. CRATE (B)"/>
    <s v="Kitchen Crate"/>
    <s v="Finished Good"/>
    <s v="Pcs."/>
    <n v="610"/>
    <n v="665"/>
    <n v="320"/>
    <n v="1318.53"/>
    <n v="22350.35"/>
    <n v="0"/>
    <n v="0"/>
    <n v="0"/>
    <n v="0"/>
    <n v="25"/>
    <n v="2737.5"/>
    <n v="0"/>
    <n v="0"/>
    <n v="0"/>
    <n v="0"/>
    <n v="212.8"/>
    <n v="0"/>
    <n v="0"/>
    <n v="0"/>
    <n v="0"/>
    <n v="16.625"/>
    <n v="295"/>
    <n v="20598.43"/>
    <n v="1301.905"/>
    <n v="0"/>
  </r>
  <r>
    <x v="10"/>
    <s v="418.SUPRIYA K.CRATE (M.B)"/>
    <s v="Kitchen Crate"/>
    <s v="Finished Good"/>
    <s v="Pcs."/>
    <n v="610"/>
    <n v="665"/>
    <n v="234"/>
    <n v="421.91"/>
    <n v="15529.53"/>
    <n v="0"/>
    <n v="0"/>
    <n v="0"/>
    <n v="0"/>
    <n v="50"/>
    <n v="6187.5"/>
    <n v="0"/>
    <n v="0"/>
    <n v="0"/>
    <n v="0"/>
    <n v="155.61000000000001"/>
    <n v="0"/>
    <n v="0"/>
    <n v="0"/>
    <n v="0"/>
    <n v="33.25"/>
    <n v="184"/>
    <n v="12209.18"/>
    <n v="388.66"/>
    <n v="0"/>
  </r>
  <r>
    <x v="10"/>
    <s v="418.SUPRIYA K.CRATE (O)"/>
    <s v="Kitchen Crate"/>
    <s v="Finished Good"/>
    <s v="Pcs."/>
    <n v="610"/>
    <n v="665"/>
    <n v="383"/>
    <n v="393.39"/>
    <n v="24494.42"/>
    <n v="0"/>
    <n v="0"/>
    <n v="0"/>
    <n v="0"/>
    <n v="25"/>
    <n v="2737.5"/>
    <n v="0"/>
    <n v="0"/>
    <n v="0"/>
    <n v="0"/>
    <n v="254.69499999999999"/>
    <n v="0"/>
    <n v="0"/>
    <n v="0"/>
    <n v="0"/>
    <n v="16.625"/>
    <n v="358"/>
    <n v="22916.29"/>
    <n v="376.76499999999999"/>
    <n v="0"/>
  </r>
  <r>
    <x v="10"/>
    <s v="418.SUPRIYA K.CRATE (P)"/>
    <s v="Kitchen Crate"/>
    <s v="Finished Good"/>
    <s v="Pcs."/>
    <n v="610"/>
    <n v="665"/>
    <n v="731"/>
    <n v="527.94000000000005"/>
    <n v="45587.55"/>
    <n v="0"/>
    <n v="0"/>
    <n v="0"/>
    <n v="0"/>
    <n v="0"/>
    <n v="0"/>
    <n v="0"/>
    <n v="0"/>
    <n v="0"/>
    <n v="0"/>
    <n v="486.11500000000001"/>
    <n v="0"/>
    <n v="0"/>
    <n v="0"/>
    <n v="0"/>
    <n v="0"/>
    <n v="731"/>
    <n v="45587.55"/>
    <n v="527.94000000000005"/>
    <n v="0"/>
  </r>
  <r>
    <x v="10"/>
    <s v="418.SUPRIYA K.CRATE (S)"/>
    <s v="Kitchen Crate"/>
    <s v="Finished Good"/>
    <s v="Pcs."/>
    <n v="610"/>
    <n v="665"/>
    <n v="436"/>
    <n v="536.04"/>
    <n v="25883.79"/>
    <n v="0"/>
    <n v="0"/>
    <n v="0"/>
    <n v="0"/>
    <n v="0"/>
    <n v="0"/>
    <n v="0"/>
    <n v="0"/>
    <n v="0"/>
    <n v="0"/>
    <n v="289.94"/>
    <n v="0"/>
    <n v="0"/>
    <n v="0"/>
    <n v="0"/>
    <n v="0"/>
    <n v="436"/>
    <n v="25883.79"/>
    <n v="536.04"/>
    <n v="0"/>
  </r>
  <r>
    <x v="10"/>
    <s v="418.SUPRIYA K.CRATE( M.W.)"/>
    <s v="Kitchen Crate"/>
    <s v="Finished Good"/>
    <s v="Pcs."/>
    <n v="610"/>
    <n v="665"/>
    <n v="232"/>
    <n v="963.64"/>
    <n v="21860.58"/>
    <n v="0"/>
    <n v="0"/>
    <n v="0"/>
    <n v="0"/>
    <n v="0"/>
    <n v="0"/>
    <n v="0"/>
    <n v="0"/>
    <n v="0"/>
    <n v="0"/>
    <n v="154.28"/>
    <n v="0"/>
    <n v="0"/>
    <n v="130"/>
    <n v="130"/>
    <n v="0"/>
    <n v="232"/>
    <n v="21860.58"/>
    <n v="1093.6399999999999"/>
    <n v="0"/>
  </r>
  <r>
    <x v="10"/>
    <s v="421 Mini Marina 20 (Blue)"/>
    <s v="Kitchen Crate"/>
    <s v="Finished Good"/>
    <s v="Pcs."/>
    <n v="700"/>
    <n v="763"/>
    <n v="794"/>
    <n v="2656"/>
    <n v="53669.86"/>
    <n v="0"/>
    <n v="0"/>
    <n v="0"/>
    <n v="0"/>
    <n v="60"/>
    <n v="6755.7"/>
    <n v="0"/>
    <n v="0"/>
    <n v="0"/>
    <n v="0"/>
    <n v="605.822"/>
    <n v="0"/>
    <n v="0"/>
    <n v="90"/>
    <n v="90"/>
    <n v="45.78"/>
    <n v="734"/>
    <n v="49467.360000000001"/>
    <n v="2700.22"/>
    <n v="0"/>
  </r>
  <r>
    <x v="10"/>
    <s v="421 Mini Marina 20 (Orange)"/>
    <s v="Kitchen Crate"/>
    <s v="Finished Good"/>
    <s v="Pcs."/>
    <n v="700"/>
    <n v="763"/>
    <n v="748"/>
    <n v="669.08"/>
    <n v="48761.07"/>
    <n v="0"/>
    <n v="0"/>
    <n v="0"/>
    <n v="0"/>
    <n v="45"/>
    <n v="5056.8"/>
    <n v="0"/>
    <n v="0"/>
    <n v="0"/>
    <n v="0"/>
    <n v="570.72400000000005"/>
    <n v="0"/>
    <n v="0"/>
    <n v="0"/>
    <n v="0"/>
    <n v="34.335000000000001"/>
    <n v="703"/>
    <n v="45832.71"/>
    <n v="634.745"/>
    <n v="0"/>
  </r>
  <r>
    <x v="10"/>
    <s v="421 Mini Marina 20 (Pink)"/>
    <s v="Kitchen Crate"/>
    <s v="Finished Good"/>
    <s v="Pcs."/>
    <n v="700"/>
    <n v="763"/>
    <n v="536"/>
    <n v="1318.67"/>
    <n v="36076.620000000003"/>
    <n v="0"/>
    <n v="0"/>
    <n v="0"/>
    <n v="0"/>
    <n v="45"/>
    <n v="5287.5"/>
    <n v="0"/>
    <n v="0"/>
    <n v="0"/>
    <n v="0"/>
    <n v="408.96800000000002"/>
    <n v="0"/>
    <n v="0"/>
    <n v="0"/>
    <n v="0"/>
    <n v="34.335000000000001"/>
    <n v="491"/>
    <n v="32935.980000000003"/>
    <n v="1284.335"/>
    <n v="0"/>
  </r>
  <r>
    <x v="10"/>
    <s v="422. SUJATA K.CRATE (O)"/>
    <s v="Kitchen Crate"/>
    <s v="Finished Good"/>
    <s v="Pcs."/>
    <n v="1050"/>
    <n v="1144"/>
    <n v="183"/>
    <n v="517.29999999999995"/>
    <n v="20488.849999999999"/>
    <n v="0"/>
    <n v="0"/>
    <n v="0"/>
    <n v="0"/>
    <n v="0"/>
    <n v="0"/>
    <n v="0"/>
    <n v="0"/>
    <n v="0"/>
    <n v="0"/>
    <n v="209.352"/>
    <n v="0"/>
    <n v="0"/>
    <n v="0"/>
    <n v="0"/>
    <n v="0"/>
    <n v="183"/>
    <n v="20488.849999999999"/>
    <n v="517.29999999999995"/>
    <n v="0"/>
  </r>
  <r>
    <x v="10"/>
    <s v="422. SUJATA K.CRATE (P)"/>
    <s v="Kitchen Crate"/>
    <s v="Finished Good"/>
    <s v="Pcs."/>
    <n v="1050"/>
    <n v="1144"/>
    <n v="251"/>
    <n v="2030.92"/>
    <n v="28805.57"/>
    <n v="0"/>
    <n v="0"/>
    <n v="0"/>
    <n v="0"/>
    <n v="0"/>
    <n v="0"/>
    <n v="0"/>
    <n v="0"/>
    <n v="0"/>
    <n v="0"/>
    <n v="287.14400000000001"/>
    <n v="0"/>
    <n v="0"/>
    <n v="90"/>
    <n v="90"/>
    <n v="0"/>
    <n v="251"/>
    <n v="28805.57"/>
    <n v="2120.92"/>
    <n v="0"/>
  </r>
  <r>
    <x v="10"/>
    <s v="422.SUJATA K.CRATE ( M.B)"/>
    <s v="Kitchen Crate"/>
    <s v="Finished Good"/>
    <s v="Pcs."/>
    <n v="1050"/>
    <n v="1144"/>
    <n v="137"/>
    <n v="1188.82"/>
    <n v="15317.59"/>
    <n v="0"/>
    <n v="0"/>
    <n v="0"/>
    <n v="0"/>
    <n v="15"/>
    <n v="2908.2"/>
    <n v="0"/>
    <n v="0"/>
    <n v="0"/>
    <n v="0"/>
    <n v="156.72800000000001"/>
    <n v="0"/>
    <n v="0"/>
    <n v="70"/>
    <n v="70"/>
    <n v="17.16"/>
    <n v="122"/>
    <n v="13607.53"/>
    <n v="1241.6599999999999"/>
    <n v="0"/>
  </r>
  <r>
    <x v="10"/>
    <s v="422.SUJATA K.CRATE (B)"/>
    <s v="Kitchen Crate"/>
    <s v="Finished Good"/>
    <s v="Pcs."/>
    <n v="1050"/>
    <n v="1144"/>
    <n v="226"/>
    <n v="3057.85"/>
    <n v="25880.58"/>
    <n v="0"/>
    <n v="0"/>
    <n v="0"/>
    <n v="0"/>
    <n v="0"/>
    <n v="0"/>
    <n v="0"/>
    <n v="0"/>
    <n v="0"/>
    <n v="0"/>
    <n v="258.54399999999998"/>
    <n v="0"/>
    <n v="0"/>
    <n v="190"/>
    <n v="190"/>
    <n v="0"/>
    <n v="226"/>
    <n v="25880.58"/>
    <n v="3247.85"/>
    <n v="0"/>
  </r>
  <r>
    <x v="10"/>
    <s v="422.SUJATA K.CRATE (M.W)"/>
    <s v="Kitchen Crate"/>
    <s v="Finished Good"/>
    <s v="Pcs."/>
    <n v="1050"/>
    <n v="1144"/>
    <n v="112"/>
    <n v="1304.07"/>
    <n v="11752.4"/>
    <n v="0"/>
    <n v="0"/>
    <n v="0"/>
    <n v="0"/>
    <n v="15"/>
    <n v="2908.2"/>
    <n v="0"/>
    <n v="0"/>
    <n v="0"/>
    <n v="0"/>
    <n v="128.12799999999999"/>
    <n v="0"/>
    <n v="0"/>
    <n v="210"/>
    <n v="210"/>
    <n v="17.16"/>
    <n v="97"/>
    <n v="10178.42"/>
    <n v="1496.9099999999999"/>
    <n v="0"/>
  </r>
  <r>
    <x v="10"/>
    <s v="422.SUJATA K.CRATE (S)"/>
    <s v="Kitchen Crate"/>
    <s v="Finished Good"/>
    <s v="Pcs."/>
    <n v="1050"/>
    <n v="1144"/>
    <n v="191"/>
    <n v="2829.57"/>
    <n v="21702.77"/>
    <n v="0"/>
    <n v="0"/>
    <n v="0"/>
    <n v="0"/>
    <n v="30"/>
    <n v="5816.4"/>
    <n v="0"/>
    <n v="0"/>
    <n v="0"/>
    <n v="0"/>
    <n v="218.50399999999999"/>
    <n v="0"/>
    <n v="0"/>
    <n v="120"/>
    <n v="120"/>
    <n v="34.32"/>
    <n v="161"/>
    <n v="18295.689999999999"/>
    <n v="2915.25"/>
    <n v="0"/>
  </r>
  <r>
    <x v="10"/>
    <s v="423 Marina 22&quot;(Blue)"/>
    <s v="Kitchen Crate"/>
    <s v="Finished Good"/>
    <s v="Pcs."/>
    <n v="970"/>
    <n v="1057"/>
    <n v="461"/>
    <n v="2543.8200000000002"/>
    <n v="44215.14"/>
    <n v="0"/>
    <n v="0"/>
    <n v="0"/>
    <n v="0"/>
    <n v="35"/>
    <n v="5480.3"/>
    <n v="0"/>
    <n v="0"/>
    <n v="0"/>
    <n v="0"/>
    <n v="487.27699999999999"/>
    <n v="0"/>
    <n v="0"/>
    <n v="40"/>
    <n v="40"/>
    <n v="36.994999999999997"/>
    <n v="426"/>
    <n v="40858.239999999998"/>
    <n v="2546.8250000000003"/>
    <n v="0"/>
  </r>
  <r>
    <x v="10"/>
    <s v="423 Marina 22&quot;(orange)"/>
    <s v="Kitchen Crate"/>
    <s v="Finished Good"/>
    <s v="Pcs."/>
    <n v="970"/>
    <n v="1057"/>
    <n v="552"/>
    <n v="760.6"/>
    <n v="52408.87"/>
    <n v="0"/>
    <n v="0"/>
    <n v="0"/>
    <n v="0"/>
    <n v="0"/>
    <n v="0"/>
    <n v="0"/>
    <n v="0"/>
    <n v="0"/>
    <n v="0"/>
    <n v="583.46400000000006"/>
    <n v="0"/>
    <n v="0"/>
    <n v="0"/>
    <n v="0"/>
    <n v="0"/>
    <n v="552"/>
    <n v="52408.87"/>
    <n v="760.6"/>
    <n v="0"/>
  </r>
  <r>
    <x v="10"/>
    <s v="423 Marina 22&quot;(Pink)"/>
    <s v="Kitchen Crate"/>
    <s v="Finished Good"/>
    <s v="Pcs."/>
    <n v="970"/>
    <n v="1057"/>
    <n v="363"/>
    <n v="1091.94"/>
    <n v="33827.53"/>
    <n v="0"/>
    <n v="0"/>
    <n v="0"/>
    <n v="0"/>
    <n v="35"/>
    <n v="5480.3"/>
    <n v="0"/>
    <n v="0"/>
    <n v="0"/>
    <n v="0"/>
    <n v="383.69099999999997"/>
    <n v="0"/>
    <n v="0"/>
    <n v="0"/>
    <n v="0"/>
    <n v="36.994999999999997"/>
    <n v="328"/>
    <n v="30565.919999999998"/>
    <n v="1054.9450000000002"/>
    <n v="0"/>
  </r>
  <r>
    <x v="10"/>
    <s v="5 Ltr Bkt Only Handle (M.baize)"/>
    <s v="Component"/>
    <s v="Trading"/>
    <s v="Pcs."/>
    <m/>
    <n v="0"/>
    <n v="618"/>
    <n v="1.63"/>
    <n v="2841.42"/>
    <n v="0"/>
    <n v="0"/>
    <n v="0"/>
    <n v="0"/>
    <n v="0"/>
    <n v="0"/>
    <n v="0"/>
    <n v="0"/>
    <n v="0"/>
    <n v="0"/>
    <n v="0"/>
    <n v="0"/>
    <n v="0"/>
    <n v="0"/>
    <n v="0"/>
    <n v="0"/>
    <n v="618"/>
    <n v="2841.42"/>
    <n v="1.63"/>
    <n v="0"/>
  </r>
  <r>
    <x v="10"/>
    <s v="5 Ltr Bkt Only Handle (M.white)"/>
    <s v="Component"/>
    <s v="Trading"/>
    <s v="Pcs."/>
    <m/>
    <n v="0"/>
    <n v="287"/>
    <n v="15.76"/>
    <n v="1048.72"/>
    <n v="0"/>
    <n v="0"/>
    <n v="0"/>
    <n v="0"/>
    <n v="0"/>
    <n v="0"/>
    <n v="0"/>
    <n v="0"/>
    <n v="0"/>
    <n v="0"/>
    <n v="0"/>
    <n v="0"/>
    <n v="0"/>
    <n v="0"/>
    <n v="0"/>
    <n v="0"/>
    <n v="287"/>
    <n v="1048.72"/>
    <n v="15.76"/>
    <n v="0"/>
  </r>
  <r>
    <x v="10"/>
    <s v="5 Ltr Bkt Only Handle (orange)"/>
    <s v="Component"/>
    <s v="Trading"/>
    <s v="Pcs."/>
    <m/>
    <n v="0"/>
    <n v="327"/>
    <n v="2.75"/>
    <n v="1214.1400000000001"/>
    <n v="0"/>
    <n v="0"/>
    <n v="0"/>
    <n v="0"/>
    <n v="0"/>
    <n v="0"/>
    <n v="0"/>
    <n v="0"/>
    <n v="0"/>
    <n v="0"/>
    <n v="0"/>
    <n v="0"/>
    <n v="0"/>
    <n v="0"/>
    <n v="0"/>
    <n v="0"/>
    <n v="327"/>
    <n v="1214.1400000000001"/>
    <n v="2.75"/>
    <n v="0"/>
  </r>
  <r>
    <x v="10"/>
    <s v="5 Ltr Bkt Only Handle(blue)"/>
    <s v="Component"/>
    <s v="Trading"/>
    <s v="Pcs."/>
    <m/>
    <n v="0"/>
    <n v="64"/>
    <n v="105.69"/>
    <n v="241.52"/>
    <n v="0"/>
    <n v="0"/>
    <n v="0"/>
    <n v="0"/>
    <n v="0"/>
    <n v="0"/>
    <n v="0"/>
    <n v="0"/>
    <n v="0"/>
    <n v="0"/>
    <n v="0"/>
    <n v="0"/>
    <n v="0"/>
    <n v="0"/>
    <n v="0"/>
    <n v="0"/>
    <n v="64"/>
    <n v="241.52"/>
    <n v="105.69"/>
    <n v="0"/>
  </r>
  <r>
    <x v="10"/>
    <s v="5 Ltr Bkt Only Handle(pink)"/>
    <s v="Component"/>
    <s v="Trading"/>
    <s v="Pcs."/>
    <m/>
    <n v="0"/>
    <n v="498"/>
    <n v="37.47"/>
    <n v="1851.21"/>
    <n v="0"/>
    <n v="0"/>
    <n v="0"/>
    <n v="0"/>
    <n v="0"/>
    <n v="0"/>
    <n v="0"/>
    <n v="0"/>
    <n v="0"/>
    <n v="0"/>
    <n v="0"/>
    <n v="0"/>
    <n v="0"/>
    <n v="0"/>
    <n v="0"/>
    <n v="0"/>
    <n v="498"/>
    <n v="1851.21"/>
    <n v="37.47"/>
    <n v="0"/>
  </r>
  <r>
    <x v="10"/>
    <s v="5 Ltr Bkt Only Handle(sil)"/>
    <s v="Component"/>
    <s v="Trading"/>
    <s v="Pcs."/>
    <m/>
    <n v="0"/>
    <n v="332"/>
    <n v="1.54"/>
    <n v="1249.1199999999999"/>
    <n v="0"/>
    <n v="0"/>
    <n v="0"/>
    <n v="0"/>
    <n v="0"/>
    <n v="0"/>
    <n v="0"/>
    <n v="0"/>
    <n v="0"/>
    <n v="0"/>
    <n v="0"/>
    <n v="0"/>
    <n v="0"/>
    <n v="0"/>
    <n v="0"/>
    <n v="0"/>
    <n v="332"/>
    <n v="1249.1199999999999"/>
    <n v="1.54"/>
    <n v="0"/>
  </r>
  <r>
    <x v="10"/>
    <s v="503 PADMA BUCKET 3.5L (BLUE)"/>
    <s v="Bucket"/>
    <s v="Finished Good"/>
    <s v="Pcs."/>
    <n v="205"/>
    <n v="223"/>
    <n v="1097"/>
    <n v="416.67"/>
    <n v="28320.39"/>
    <n v="0"/>
    <n v="0"/>
    <n v="0"/>
    <n v="0"/>
    <n v="30"/>
    <n v="1144.2"/>
    <n v="0"/>
    <n v="0"/>
    <n v="0"/>
    <n v="0"/>
    <n v="244.631"/>
    <n v="0"/>
    <n v="0"/>
    <n v="0"/>
    <n v="0"/>
    <n v="6.69"/>
    <n v="1067"/>
    <n v="27545.9"/>
    <n v="409.98"/>
    <n v="0"/>
  </r>
  <r>
    <x v="10"/>
    <s v="503 PADMA BUCKET 3.5L (M. BEZ)"/>
    <s v="Bucket"/>
    <s v="Finished Good"/>
    <s v="Pcs."/>
    <n v="205"/>
    <n v="223"/>
    <n v="679"/>
    <n v="168.55"/>
    <n v="16031.19"/>
    <n v="0"/>
    <n v="0"/>
    <n v="0"/>
    <n v="0"/>
    <n v="90"/>
    <n v="3527.1"/>
    <n v="0"/>
    <n v="0"/>
    <n v="0"/>
    <n v="0"/>
    <n v="151.417"/>
    <n v="0"/>
    <n v="0"/>
    <n v="0"/>
    <n v="0"/>
    <n v="20.07"/>
    <n v="589"/>
    <n v="13906.29"/>
    <n v="148.48000000000002"/>
    <n v="0"/>
  </r>
  <r>
    <x v="10"/>
    <s v="503 PADMA BUCKET 3.5L (M. WHITE)"/>
    <s v="Bucket"/>
    <s v="Finished Good"/>
    <s v="Pcs."/>
    <n v="205"/>
    <n v="223"/>
    <n v="473"/>
    <n v="113.74"/>
    <n v="11267.1"/>
    <n v="0"/>
    <n v="0"/>
    <n v="0"/>
    <n v="0"/>
    <n v="30"/>
    <n v="1175.7"/>
    <n v="0"/>
    <n v="0"/>
    <n v="0"/>
    <n v="0"/>
    <n v="105.479"/>
    <n v="0"/>
    <n v="0"/>
    <n v="0"/>
    <n v="0"/>
    <n v="6.69"/>
    <n v="443"/>
    <n v="10552.48"/>
    <n v="107.05"/>
    <n v="0"/>
  </r>
  <r>
    <x v="10"/>
    <s v="503 PADMA BUCKET 3.5L (ORG)"/>
    <s v="Bucket"/>
    <s v="Finished Good"/>
    <s v="Pcs."/>
    <n v="205"/>
    <n v="223"/>
    <n v="534"/>
    <n v="184.24"/>
    <n v="14090.06"/>
    <n v="0"/>
    <n v="0"/>
    <n v="0"/>
    <n v="0"/>
    <n v="0"/>
    <n v="0"/>
    <n v="0"/>
    <n v="0"/>
    <n v="0"/>
    <n v="0"/>
    <n v="119.08199999999999"/>
    <n v="0"/>
    <n v="0"/>
    <n v="0"/>
    <n v="0"/>
    <n v="0"/>
    <n v="534"/>
    <n v="14090.06"/>
    <n v="184.24"/>
    <n v="0"/>
  </r>
  <r>
    <x v="10"/>
    <s v="503 PADMA BUCKET 3.5L (PINK)"/>
    <s v="Bucket"/>
    <s v="Finished Good"/>
    <s v="Pcs."/>
    <n v="205"/>
    <n v="223"/>
    <n v="1109"/>
    <n v="354.35"/>
    <n v="29392.48"/>
    <n v="0"/>
    <n v="0"/>
    <n v="0"/>
    <n v="0"/>
    <n v="0"/>
    <n v="0"/>
    <n v="0"/>
    <n v="0"/>
    <n v="0"/>
    <n v="0"/>
    <n v="247.30699999999999"/>
    <n v="0"/>
    <n v="0"/>
    <n v="0"/>
    <n v="0"/>
    <n v="0"/>
    <n v="1109"/>
    <n v="29392.48"/>
    <n v="354.35"/>
    <n v="0"/>
  </r>
  <r>
    <x v="10"/>
    <s v="503 PADMA BUCKET 3.5L (SILVER)"/>
    <s v="Bucket"/>
    <s v="Finished Good"/>
    <s v="Pcs."/>
    <n v="205"/>
    <n v="223"/>
    <n v="916"/>
    <n v="247.05"/>
    <n v="22277.29"/>
    <n v="0"/>
    <n v="0"/>
    <n v="0"/>
    <n v="0"/>
    <n v="60"/>
    <n v="2319.9"/>
    <n v="0"/>
    <n v="0"/>
    <n v="0"/>
    <n v="0"/>
    <n v="204.268"/>
    <n v="0"/>
    <n v="0"/>
    <n v="0"/>
    <n v="0"/>
    <n v="13.38"/>
    <n v="856"/>
    <n v="20818.07"/>
    <n v="233.67000000000002"/>
    <n v="0"/>
  </r>
  <r>
    <x v="10"/>
    <s v="505 TAPI BUCKET 5L (BLUE)"/>
    <s v="Bucket"/>
    <s v="Finished Good"/>
    <s v="Pcs."/>
    <n v="270"/>
    <n v="294"/>
    <n v="1146"/>
    <n v="670.51"/>
    <n v="32356.49"/>
    <n v="0"/>
    <n v="0"/>
    <n v="0"/>
    <n v="0"/>
    <n v="60"/>
    <n v="2770.2"/>
    <n v="0"/>
    <n v="0"/>
    <n v="0"/>
    <n v="0"/>
    <n v="336.92399999999998"/>
    <n v="0"/>
    <n v="0"/>
    <n v="0"/>
    <n v="0"/>
    <n v="17.64"/>
    <n v="1086"/>
    <n v="30662.43"/>
    <n v="652.87"/>
    <n v="0"/>
  </r>
  <r>
    <x v="10"/>
    <s v="505 TAPI BUCKET 5L (M. BEZ)"/>
    <s v="Bucket"/>
    <s v="Finished Good"/>
    <s v="Pcs."/>
    <n v="270"/>
    <n v="294"/>
    <n v="168"/>
    <n v="74.209999999999994"/>
    <n v="4269.0200000000004"/>
    <n v="0"/>
    <n v="0"/>
    <n v="0"/>
    <n v="0"/>
    <n v="30"/>
    <n v="1423.2"/>
    <n v="0"/>
    <n v="0"/>
    <n v="0"/>
    <n v="0"/>
    <n v="49.392000000000003"/>
    <n v="0"/>
    <n v="0"/>
    <n v="0"/>
    <n v="0"/>
    <n v="8.82"/>
    <n v="138"/>
    <n v="3506.7"/>
    <n v="65.389999999999986"/>
    <n v="0"/>
  </r>
  <r>
    <x v="10"/>
    <s v="505 TAPI BUCKET 5L (M. WHITE)"/>
    <s v="Bucket"/>
    <s v="Finished Good"/>
    <s v="Pcs."/>
    <n v="270"/>
    <n v="294"/>
    <n v="283"/>
    <n v="99.91"/>
    <n v="7522.4"/>
    <n v="0"/>
    <n v="0"/>
    <n v="0"/>
    <n v="0"/>
    <n v="30"/>
    <n v="1423.2"/>
    <n v="0"/>
    <n v="0"/>
    <n v="0"/>
    <n v="0"/>
    <n v="83.201999999999998"/>
    <n v="0"/>
    <n v="0"/>
    <n v="0"/>
    <n v="0"/>
    <n v="8.82"/>
    <n v="253"/>
    <n v="6724.97"/>
    <n v="91.09"/>
    <n v="0"/>
  </r>
  <r>
    <x v="10"/>
    <s v="505 TAPI BUCKET 5L (ORG)"/>
    <s v="Bucket"/>
    <s v="Finished Good"/>
    <s v="Pcs."/>
    <n v="270"/>
    <n v="294"/>
    <n v="378"/>
    <n v="227.44"/>
    <n v="10583.86"/>
    <n v="0"/>
    <n v="0"/>
    <n v="0"/>
    <n v="0"/>
    <n v="0"/>
    <n v="0"/>
    <n v="0"/>
    <n v="0"/>
    <n v="0"/>
    <n v="0"/>
    <n v="111.13200000000001"/>
    <n v="0"/>
    <n v="0"/>
    <n v="0"/>
    <n v="0"/>
    <n v="0"/>
    <n v="378"/>
    <n v="10583.86"/>
    <n v="227.44"/>
    <n v="0"/>
  </r>
  <r>
    <x v="10"/>
    <s v="505 TAPI BUCKET 5L (PINK)"/>
    <s v="Bucket"/>
    <s v="Finished Good"/>
    <s v="Pcs."/>
    <n v="270"/>
    <n v="294"/>
    <n v="790"/>
    <n v="276.16000000000003"/>
    <n v="21901.15"/>
    <n v="0"/>
    <n v="0"/>
    <n v="0"/>
    <n v="0"/>
    <n v="60"/>
    <n v="2770.2"/>
    <n v="0"/>
    <n v="0"/>
    <n v="0"/>
    <n v="0"/>
    <n v="232.26"/>
    <n v="0"/>
    <n v="0"/>
    <n v="0"/>
    <n v="0"/>
    <n v="17.64"/>
    <n v="730"/>
    <n v="20237.77"/>
    <n v="258.52000000000004"/>
    <n v="0"/>
  </r>
  <r>
    <x v="10"/>
    <s v="505 TAPI BUCKET 5L (SILVER)"/>
    <s v="Bucket"/>
    <s v="Finished Good"/>
    <s v="Pcs."/>
    <n v="270"/>
    <n v="294"/>
    <n v="862"/>
    <n v="279.05"/>
    <n v="24049.59"/>
    <n v="0"/>
    <n v="0"/>
    <n v="0"/>
    <n v="0"/>
    <n v="90"/>
    <n v="4231.5"/>
    <n v="0"/>
    <n v="0"/>
    <n v="0"/>
    <n v="0"/>
    <n v="253.428"/>
    <n v="0"/>
    <n v="0"/>
    <n v="0"/>
    <n v="0"/>
    <n v="26.46"/>
    <n v="772"/>
    <n v="21538.61"/>
    <n v="252.59"/>
    <n v="0"/>
  </r>
  <r>
    <x v="10"/>
    <s v="506.GARB. BKT.10L. W. LID(P)"/>
    <s v="Housekeeping"/>
    <s v="Finished Good"/>
    <s v="Pcs."/>
    <n v="520"/>
    <n v="567"/>
    <n v="60"/>
    <n v="73.69"/>
    <n v="4229.1000000000004"/>
    <n v="0"/>
    <n v="0"/>
    <n v="0"/>
    <n v="0"/>
    <n v="40"/>
    <n v="3729.2"/>
    <n v="0"/>
    <n v="0"/>
    <n v="0"/>
    <n v="0"/>
    <n v="34.020000000000003"/>
    <n v="0"/>
    <n v="0"/>
    <n v="0"/>
    <n v="0"/>
    <n v="22.68"/>
    <n v="20"/>
    <n v="879.9"/>
    <n v="51.01"/>
    <n v="0"/>
  </r>
  <r>
    <x v="10"/>
    <s v="506.GARB. BKT.10L.W. LID(S)"/>
    <s v="Housekeeping"/>
    <s v="Finished Good"/>
    <s v="Pcs."/>
    <n v="520"/>
    <n v="567"/>
    <n v="76"/>
    <n v="133.33000000000001"/>
    <n v="3331.68"/>
    <n v="0"/>
    <n v="0"/>
    <n v="0"/>
    <n v="0"/>
    <n v="40"/>
    <n v="3729.2"/>
    <n v="0"/>
    <n v="0"/>
    <n v="0"/>
    <n v="0"/>
    <n v="43.091999999999999"/>
    <n v="0"/>
    <n v="0"/>
    <n v="0"/>
    <n v="0"/>
    <n v="22.68"/>
    <n v="36"/>
    <n v="623.28"/>
    <n v="110.65"/>
    <n v="0"/>
  </r>
  <r>
    <x v="10"/>
    <s v="506.GARB.Bkt. 10ltr W. Lid (RED)"/>
    <s v="Housekeeping"/>
    <s v="Trading"/>
    <s v="Pcs."/>
    <m/>
    <n v="0"/>
    <n v="7"/>
    <n v="0.32"/>
    <n v="619.01"/>
    <n v="0"/>
    <n v="0"/>
    <n v="0"/>
    <n v="0"/>
    <n v="0"/>
    <n v="0"/>
    <n v="0"/>
    <n v="0"/>
    <n v="0"/>
    <n v="0"/>
    <n v="0"/>
    <n v="0"/>
    <n v="0"/>
    <n v="0"/>
    <n v="0"/>
    <n v="0"/>
    <n v="7"/>
    <n v="619.01"/>
    <n v="0.32"/>
    <n v="0"/>
  </r>
  <r>
    <x v="10"/>
    <s v="506.GARB.BKT.10L. W. LID(B)"/>
    <s v="Housekeeping"/>
    <s v="Finished Good"/>
    <s v="Pcs."/>
    <n v="520"/>
    <n v="567"/>
    <n v="-73"/>
    <n v="130.5"/>
    <n v="-7183.77"/>
    <n v="0"/>
    <n v="0"/>
    <n v="0"/>
    <n v="0"/>
    <n v="40"/>
    <n v="3729.2"/>
    <n v="0"/>
    <n v="0"/>
    <n v="0"/>
    <n v="0"/>
    <n v="-41.390999999999998"/>
    <n v="0"/>
    <n v="0"/>
    <n v="0"/>
    <n v="0"/>
    <n v="22.68"/>
    <n v="-113"/>
    <n v="-9927.3700000000008"/>
    <n v="107.82"/>
    <n v="0"/>
  </r>
  <r>
    <x v="10"/>
    <s v="506.GARB.BKT.10L. W. LID(M.W )"/>
    <s v="Housekeeping"/>
    <s v="Finished Good"/>
    <s v="Pcs."/>
    <n v="520"/>
    <n v="567"/>
    <n v="-72"/>
    <n v="301.18"/>
    <n v="-7625.75"/>
    <n v="0"/>
    <n v="0"/>
    <n v="0"/>
    <n v="0"/>
    <n v="0"/>
    <n v="0"/>
    <n v="0"/>
    <n v="0"/>
    <n v="0"/>
    <n v="0"/>
    <n v="-40.823999999999998"/>
    <n v="0"/>
    <n v="0"/>
    <n v="90"/>
    <n v="90"/>
    <n v="0"/>
    <n v="-72"/>
    <n v="-7625.75"/>
    <n v="391.18"/>
    <n v="0"/>
  </r>
  <r>
    <x v="10"/>
    <s v="506.GARB.BKT.10L. W.LID (BL)"/>
    <s v="Housekeeping"/>
    <s v="Finished Good"/>
    <s v="Pcs."/>
    <n v="520"/>
    <n v="567"/>
    <n v="91"/>
    <n v="6.2"/>
    <n v="8531.77"/>
    <n v="0"/>
    <n v="0"/>
    <n v="0"/>
    <n v="0"/>
    <n v="0"/>
    <n v="0"/>
    <n v="0"/>
    <n v="0"/>
    <n v="0"/>
    <n v="0"/>
    <n v="51.597000000000001"/>
    <n v="0"/>
    <n v="0"/>
    <n v="0"/>
    <n v="0"/>
    <n v="0"/>
    <n v="91"/>
    <n v="8531.77"/>
    <n v="6.2"/>
    <n v="0"/>
  </r>
  <r>
    <x v="10"/>
    <s v="506.GARB.BKT.10L. W.LID(D.GR)"/>
    <s v="Housekeeping"/>
    <s v="Finished Good"/>
    <s v="Pcs."/>
    <n v="520"/>
    <n v="567"/>
    <n v="133"/>
    <n v="12.26"/>
    <n v="9862.94"/>
    <n v="0"/>
    <n v="0"/>
    <n v="0"/>
    <n v="0"/>
    <n v="0"/>
    <n v="0"/>
    <n v="0"/>
    <n v="0"/>
    <n v="0"/>
    <n v="0"/>
    <n v="75.411000000000001"/>
    <n v="0"/>
    <n v="0"/>
    <n v="0"/>
    <n v="0"/>
    <n v="0"/>
    <n v="133"/>
    <n v="9862.94"/>
    <n v="12.26"/>
    <n v="0"/>
  </r>
  <r>
    <x v="10"/>
    <s v="506.GARB.BKT.10L.W. Lid (Y)"/>
    <s v="Housekeeping"/>
    <s v="Finished Good"/>
    <s v="Pcs."/>
    <m/>
    <m/>
    <m/>
    <n v="0.6"/>
    <m/>
    <m/>
    <m/>
    <m/>
    <m/>
    <m/>
    <m/>
    <m/>
    <m/>
    <n v="0"/>
    <m/>
    <n v="0"/>
    <n v="0"/>
    <n v="0"/>
    <n v="0"/>
    <n v="0"/>
    <n v="0"/>
    <m/>
    <m/>
    <n v="0.6"/>
    <n v="0"/>
  </r>
  <r>
    <x v="10"/>
    <s v="506.GARB.BKT.10L.W.LID ( D Blue)"/>
    <s v="Housekeeping"/>
    <s v="Finished Good"/>
    <s v="Pcs."/>
    <n v="520"/>
    <n v="567"/>
    <n v="67"/>
    <n v="52.59"/>
    <n v="4735.96"/>
    <n v="0"/>
    <n v="0"/>
    <n v="0"/>
    <n v="0"/>
    <n v="0"/>
    <n v="0"/>
    <n v="0"/>
    <n v="0"/>
    <n v="0"/>
    <n v="0"/>
    <n v="37.988999999999997"/>
    <n v="0"/>
    <n v="0"/>
    <n v="10"/>
    <n v="10"/>
    <n v="0"/>
    <n v="67"/>
    <n v="4735.96"/>
    <n v="62.59"/>
    <n v="0"/>
  </r>
  <r>
    <x v="10"/>
    <s v="506.GARB.BKT.10L.W.LID(M.B)"/>
    <s v="Housekeeping"/>
    <s v="Finished Good"/>
    <s v="Pcs."/>
    <n v="520"/>
    <n v="567"/>
    <n v="-138"/>
    <n v="149.91"/>
    <n v="-13810.15"/>
    <n v="0"/>
    <n v="0"/>
    <n v="0"/>
    <n v="0"/>
    <n v="0"/>
    <n v="0"/>
    <n v="0"/>
    <n v="0"/>
    <n v="0"/>
    <n v="0"/>
    <n v="-78.245999999999995"/>
    <n v="0"/>
    <n v="0"/>
    <n v="80"/>
    <n v="80"/>
    <n v="0"/>
    <n v="-138"/>
    <n v="-13810.15"/>
    <n v="229.91"/>
    <n v="0"/>
  </r>
  <r>
    <x v="10"/>
    <s v="507 KAVERI BUCKET 7L (BLUE)"/>
    <s v="Bucket"/>
    <s v="Finished Good"/>
    <s v="Pcs."/>
    <n v="365"/>
    <n v="398"/>
    <n v="861"/>
    <n v="432.6"/>
    <n v="34434.129999999997"/>
    <n v="0"/>
    <n v="0"/>
    <n v="0"/>
    <n v="0"/>
    <n v="80"/>
    <n v="5582.4"/>
    <n v="0"/>
    <n v="0"/>
    <n v="0"/>
    <n v="0"/>
    <n v="342.678"/>
    <n v="0"/>
    <n v="0"/>
    <n v="0"/>
    <n v="0"/>
    <n v="31.84"/>
    <n v="781"/>
    <n v="31234.67"/>
    <n v="400.76000000000005"/>
    <n v="0"/>
  </r>
  <r>
    <x v="10"/>
    <s v="507 KAVERI BUCKET 7L (M BEZ)"/>
    <s v="Bucket"/>
    <s v="Finished Good"/>
    <s v="Pcs."/>
    <n v="365"/>
    <n v="398"/>
    <n v="838"/>
    <n v="215.36"/>
    <n v="28100.92"/>
    <n v="0"/>
    <n v="0"/>
    <n v="0"/>
    <n v="0"/>
    <n v="20"/>
    <n v="1402.4"/>
    <n v="0"/>
    <n v="0"/>
    <n v="0"/>
    <n v="0"/>
    <n v="333.524"/>
    <n v="0"/>
    <n v="0"/>
    <n v="0"/>
    <n v="0"/>
    <n v="7.96"/>
    <n v="818"/>
    <n v="27430.25"/>
    <n v="207.4"/>
    <n v="0"/>
  </r>
  <r>
    <x v="10"/>
    <s v="507 KAVERI BUCKET 7L (M.WT)"/>
    <s v="Bucket"/>
    <s v="Finished Good"/>
    <s v="Pcs."/>
    <n v="365"/>
    <n v="398"/>
    <n v="508"/>
    <n v="341.02"/>
    <n v="19545.93"/>
    <n v="0"/>
    <n v="0"/>
    <n v="0"/>
    <n v="0"/>
    <n v="40"/>
    <n v="2804.8"/>
    <n v="0"/>
    <n v="0"/>
    <n v="0"/>
    <n v="0"/>
    <n v="202.184"/>
    <n v="0"/>
    <n v="0"/>
    <n v="0"/>
    <n v="0"/>
    <n v="15.92"/>
    <n v="468"/>
    <n v="18002.46"/>
    <n v="325.09999999999997"/>
    <n v="0"/>
  </r>
  <r>
    <x v="10"/>
    <s v="507 KAVERI BUCKET 7L (OR)"/>
    <s v="Bucket"/>
    <s v="Finished Good"/>
    <s v="Pcs."/>
    <n v="365"/>
    <n v="398"/>
    <n v="85"/>
    <n v="375.87"/>
    <n v="3287.81"/>
    <n v="0"/>
    <n v="0"/>
    <n v="0"/>
    <n v="0"/>
    <n v="80"/>
    <n v="5582.4"/>
    <n v="0"/>
    <n v="0"/>
    <n v="0"/>
    <n v="0"/>
    <n v="33.83"/>
    <n v="0"/>
    <n v="0"/>
    <n v="100"/>
    <n v="100"/>
    <n v="31.84"/>
    <n v="5"/>
    <n v="247.85"/>
    <n v="444.03000000000003"/>
    <n v="0"/>
  </r>
  <r>
    <x v="10"/>
    <s v="507 KAVERI BUCKET 7L (PINK)"/>
    <s v="Bucket"/>
    <s v="Finished Good"/>
    <s v="Pcs."/>
    <n v="365"/>
    <n v="398"/>
    <n v="638"/>
    <n v="232.67"/>
    <n v="25643.09"/>
    <n v="0"/>
    <n v="0"/>
    <n v="0"/>
    <n v="0"/>
    <n v="40"/>
    <n v="2791.2"/>
    <n v="0"/>
    <n v="0"/>
    <n v="0"/>
    <n v="0"/>
    <n v="253.92400000000001"/>
    <n v="0"/>
    <n v="0"/>
    <n v="0"/>
    <n v="0"/>
    <n v="15.92"/>
    <n v="598"/>
    <n v="24035.37"/>
    <n v="216.75"/>
    <n v="0"/>
  </r>
  <r>
    <x v="10"/>
    <s v="507 KAVERI BUCKET 7L (SIL)"/>
    <s v="Bucket"/>
    <s v="Finished Good"/>
    <s v="Pcs."/>
    <n v="365"/>
    <n v="398"/>
    <n v="495"/>
    <n v="252.95"/>
    <n v="19002.3"/>
    <n v="0"/>
    <n v="0"/>
    <n v="0"/>
    <n v="0"/>
    <n v="40"/>
    <n v="2804.8"/>
    <n v="0"/>
    <n v="0"/>
    <n v="0"/>
    <n v="0"/>
    <n v="197.01"/>
    <n v="0"/>
    <n v="0"/>
    <n v="0"/>
    <n v="0"/>
    <n v="15.92"/>
    <n v="455"/>
    <n v="17466.759999999998"/>
    <n v="237.03"/>
    <n v="0"/>
  </r>
  <r>
    <x v="10"/>
    <s v="508.GARB. BKT.13L.W. LID (BL.)"/>
    <s v="Housekeeping"/>
    <s v="Trading"/>
    <s v="Pcs."/>
    <m/>
    <n v="0"/>
    <n v="1"/>
    <n v="0.05"/>
    <n v="111.02"/>
    <n v="0"/>
    <n v="0"/>
    <n v="0"/>
    <n v="0"/>
    <n v="0"/>
    <n v="0"/>
    <n v="0"/>
    <n v="0"/>
    <n v="0"/>
    <n v="0"/>
    <n v="0"/>
    <n v="0"/>
    <n v="0"/>
    <n v="0"/>
    <n v="0"/>
    <n v="0"/>
    <n v="1"/>
    <n v="111.02"/>
    <n v="0.05"/>
    <n v="0"/>
  </r>
  <r>
    <x v="10"/>
    <s v="508.GARB. BKT.13L.W.LID (B)"/>
    <s v="Housekeeping"/>
    <s v="Finished Good"/>
    <s v="Pcs."/>
    <n v="590"/>
    <n v="643"/>
    <n v="181"/>
    <n v="201.82"/>
    <n v="11762.8"/>
    <n v="0"/>
    <n v="0"/>
    <n v="0"/>
    <n v="0"/>
    <n v="40"/>
    <n v="4440.8"/>
    <n v="0"/>
    <n v="0"/>
    <n v="0"/>
    <n v="0"/>
    <n v="116.383"/>
    <n v="0"/>
    <n v="0"/>
    <n v="0"/>
    <n v="0"/>
    <n v="25.72"/>
    <n v="141"/>
    <n v="8914.7999999999993"/>
    <n v="176.1"/>
    <n v="0"/>
  </r>
  <r>
    <x v="10"/>
    <s v="508.GARB.BKT.13L. W.LID (M.B.)"/>
    <s v="Housekeeping"/>
    <s v="Finished Good"/>
    <s v="Pcs."/>
    <n v="590"/>
    <n v="643"/>
    <n v="128"/>
    <n v="136.63999999999999"/>
    <n v="8513.44"/>
    <n v="0"/>
    <n v="0"/>
    <n v="0"/>
    <n v="0"/>
    <n v="0"/>
    <n v="0"/>
    <n v="0"/>
    <n v="0"/>
    <n v="0"/>
    <n v="0"/>
    <n v="82.304000000000002"/>
    <n v="0"/>
    <n v="0"/>
    <n v="0"/>
    <n v="0"/>
    <n v="0"/>
    <n v="128"/>
    <n v="8513.44"/>
    <n v="136.63999999999999"/>
    <n v="0"/>
  </r>
  <r>
    <x v="10"/>
    <s v="508.GARB.BKT.13L. W.LID (P)"/>
    <s v="Housekeeping"/>
    <s v="Finished Good"/>
    <s v="Pcs."/>
    <n v="590"/>
    <n v="643"/>
    <n v="225"/>
    <n v="262.3"/>
    <n v="15452.95"/>
    <n v="0"/>
    <n v="0"/>
    <n v="0"/>
    <n v="0"/>
    <n v="40"/>
    <n v="4440.8"/>
    <n v="0"/>
    <n v="0"/>
    <n v="0"/>
    <n v="0"/>
    <n v="144.67500000000001"/>
    <n v="0"/>
    <n v="0"/>
    <n v="0"/>
    <n v="0"/>
    <n v="25.72"/>
    <n v="185"/>
    <n v="12611.75"/>
    <n v="236.58"/>
    <n v="0"/>
  </r>
  <r>
    <x v="10"/>
    <s v="508.GARB.BKT.13L.W. LID (S)"/>
    <s v="Housekeeping"/>
    <s v="Finished Good"/>
    <s v="Pcs."/>
    <n v="590"/>
    <n v="643"/>
    <n v="210"/>
    <n v="207.22"/>
    <n v="12155.05"/>
    <n v="0"/>
    <n v="0"/>
    <n v="0"/>
    <n v="0"/>
    <n v="40"/>
    <n v="4440.8"/>
    <n v="0"/>
    <n v="0"/>
    <n v="0"/>
    <n v="0"/>
    <n v="135.03"/>
    <n v="0"/>
    <n v="0"/>
    <n v="0"/>
    <n v="0"/>
    <n v="25.72"/>
    <n v="170"/>
    <n v="9318.65"/>
    <n v="181.5"/>
    <n v="0"/>
  </r>
  <r>
    <x v="10"/>
    <s v="508.GARB.BKT.13L.W.LID ( GR)"/>
    <s v="Housekeeping"/>
    <s v="Finished Good"/>
    <s v="Pcs."/>
    <n v="590"/>
    <n v="643"/>
    <n v="-4"/>
    <n v="10.53"/>
    <n v="-485.04"/>
    <n v="0"/>
    <n v="0"/>
    <n v="0"/>
    <n v="0"/>
    <n v="0"/>
    <n v="0"/>
    <n v="0"/>
    <n v="0"/>
    <n v="0"/>
    <n v="0"/>
    <n v="-2.5720000000000001"/>
    <n v="0"/>
    <n v="0"/>
    <n v="0"/>
    <n v="0"/>
    <n v="0"/>
    <n v="-4"/>
    <n v="-485.04"/>
    <n v="10.53"/>
    <n v="0"/>
  </r>
  <r>
    <x v="10"/>
    <s v="508.GARB.BKT.13L.W.LID (M.W.)"/>
    <s v="Housekeeping"/>
    <s v="Finished Good"/>
    <s v="Pcs."/>
    <n v="590"/>
    <n v="643"/>
    <n v="-18"/>
    <n v="36.43"/>
    <n v="-2029.08"/>
    <n v="0"/>
    <n v="0"/>
    <n v="0"/>
    <n v="0"/>
    <n v="0"/>
    <n v="0"/>
    <n v="0"/>
    <n v="0"/>
    <n v="0"/>
    <n v="0"/>
    <n v="-11.574"/>
    <n v="0"/>
    <n v="0"/>
    <n v="10"/>
    <n v="10"/>
    <n v="0"/>
    <n v="-18"/>
    <n v="-2029.08"/>
    <n v="46.43"/>
    <n v="0"/>
  </r>
  <r>
    <x v="10"/>
    <s v="510 YAMUNA BUCKET 10L ( M.WT)"/>
    <s v="Bucket"/>
    <s v="Finished Good"/>
    <s v="Pcs."/>
    <n v="500"/>
    <n v="545"/>
    <n v="528"/>
    <n v="337.66"/>
    <n v="29296.81"/>
    <n v="0"/>
    <n v="0"/>
    <n v="0"/>
    <n v="0"/>
    <n v="60"/>
    <n v="5445"/>
    <n v="0"/>
    <n v="0"/>
    <n v="0"/>
    <n v="0"/>
    <n v="287.76"/>
    <n v="0"/>
    <n v="0"/>
    <n v="0"/>
    <n v="0"/>
    <n v="32.700000000000003"/>
    <n v="468"/>
    <n v="25967.63"/>
    <n v="304.96000000000004"/>
    <n v="0"/>
  </r>
  <r>
    <x v="10"/>
    <s v="510 YAMUNA BUCKET 10L (BLUE)"/>
    <s v="Bucket"/>
    <s v="Finished Good"/>
    <s v="Pcs."/>
    <n v="500"/>
    <n v="545"/>
    <n v="561"/>
    <n v="551.85"/>
    <n v="28290.32"/>
    <n v="0"/>
    <n v="0"/>
    <n v="0"/>
    <n v="0"/>
    <n v="120"/>
    <n v="9934.7999999999993"/>
    <n v="0"/>
    <n v="0"/>
    <n v="0"/>
    <n v="0"/>
    <n v="305.745"/>
    <n v="0"/>
    <n v="0"/>
    <n v="0"/>
    <n v="0"/>
    <n v="65.400000000000006"/>
    <n v="441"/>
    <n v="22449.68"/>
    <n v="486.45000000000005"/>
    <n v="0"/>
  </r>
  <r>
    <x v="10"/>
    <s v="510 YAMUNA BUCKET 10L (M. BEZ)"/>
    <s v="Bucket"/>
    <s v="Finished Good"/>
    <s v="Pcs."/>
    <n v="500"/>
    <n v="545"/>
    <n v="437"/>
    <n v="292.01"/>
    <n v="26656.6"/>
    <n v="0"/>
    <n v="0"/>
    <n v="0"/>
    <n v="0"/>
    <n v="60"/>
    <n v="5445"/>
    <n v="0"/>
    <n v="0"/>
    <n v="0"/>
    <n v="0"/>
    <n v="238.16499999999999"/>
    <n v="0"/>
    <n v="0"/>
    <n v="0"/>
    <n v="0"/>
    <n v="32.700000000000003"/>
    <n v="377"/>
    <n v="22989.61"/>
    <n v="259.31"/>
    <n v="0"/>
  </r>
  <r>
    <x v="10"/>
    <s v="510 YAMUNA BUCKET 10L (ORG)"/>
    <s v="Bucket"/>
    <s v="Finished Good"/>
    <s v="Pcs."/>
    <n v="500"/>
    <n v="545"/>
    <n v="576"/>
    <n v="374.26"/>
    <n v="33439.879999999997"/>
    <n v="0"/>
    <n v="0"/>
    <n v="0"/>
    <n v="0"/>
    <n v="60"/>
    <n v="4635"/>
    <n v="0"/>
    <n v="0"/>
    <n v="0"/>
    <n v="0"/>
    <n v="313.92"/>
    <n v="0"/>
    <n v="0"/>
    <n v="0"/>
    <n v="0"/>
    <n v="32.700000000000003"/>
    <n v="516"/>
    <n v="29960.6"/>
    <n v="341.56"/>
    <n v="0"/>
  </r>
  <r>
    <x v="10"/>
    <s v="510 YAMUNA BUCKET 10L (PINK)"/>
    <s v="Bucket"/>
    <s v="Finished Good"/>
    <s v="Pcs."/>
    <n v="500"/>
    <n v="545"/>
    <n v="590"/>
    <n v="474.36"/>
    <n v="35216.22"/>
    <n v="0"/>
    <n v="0"/>
    <n v="0"/>
    <n v="0"/>
    <n v="60"/>
    <n v="5299.8"/>
    <n v="0"/>
    <n v="0"/>
    <n v="0"/>
    <n v="0"/>
    <n v="321.55"/>
    <n v="0"/>
    <n v="0"/>
    <n v="0"/>
    <n v="0"/>
    <n v="32.700000000000003"/>
    <n v="530"/>
    <n v="31595.1"/>
    <n v="441.66"/>
    <n v="0"/>
  </r>
  <r>
    <x v="10"/>
    <s v="510 YAMUNA BUCKET 10L (SILVER)"/>
    <s v="Bucket"/>
    <s v="Finished Good"/>
    <s v="Pcs."/>
    <n v="500"/>
    <n v="545"/>
    <n v="188"/>
    <n v="201.18"/>
    <n v="11767.81"/>
    <n v="0"/>
    <n v="0"/>
    <n v="0"/>
    <n v="0"/>
    <n v="60"/>
    <n v="5299.8"/>
    <n v="0"/>
    <n v="0"/>
    <n v="0"/>
    <n v="0"/>
    <n v="102.46"/>
    <n v="0"/>
    <n v="0"/>
    <n v="0"/>
    <n v="0"/>
    <n v="32.700000000000003"/>
    <n v="128"/>
    <n v="8000.41"/>
    <n v="168.48000000000002"/>
    <n v="0"/>
  </r>
  <r>
    <x v="10"/>
    <s v="515 GODAVARI BUCKET 15L (BLUE)"/>
    <s v="Bucket"/>
    <s v="Finished Good"/>
    <s v="Pcs."/>
    <n v="705"/>
    <n v="768"/>
    <n v="790"/>
    <n v="2150.69"/>
    <n v="66316.05"/>
    <n v="0"/>
    <n v="0"/>
    <n v="0"/>
    <n v="0"/>
    <n v="120"/>
    <n v="12991.2"/>
    <n v="0"/>
    <n v="0"/>
    <n v="0"/>
    <n v="0"/>
    <n v="606.72"/>
    <n v="0"/>
    <n v="0"/>
    <n v="0"/>
    <n v="0"/>
    <n v="92.16"/>
    <n v="670"/>
    <n v="56232.02"/>
    <n v="2058.5300000000002"/>
    <n v="0"/>
  </r>
  <r>
    <x v="10"/>
    <s v="515 GODAVARI BUCKET 15L (M WT.)"/>
    <s v="Bucket"/>
    <s v="Finished Good"/>
    <s v="Pcs."/>
    <n v="705"/>
    <n v="768"/>
    <n v="215"/>
    <n v="1252.1300000000001"/>
    <n v="16065.51"/>
    <n v="0"/>
    <n v="0"/>
    <n v="0"/>
    <n v="0"/>
    <n v="40"/>
    <n v="4455.2"/>
    <n v="0"/>
    <n v="0"/>
    <n v="0"/>
    <n v="0"/>
    <n v="165.12"/>
    <n v="0"/>
    <n v="0"/>
    <n v="160"/>
    <n v="160"/>
    <n v="30.72"/>
    <n v="175"/>
    <n v="13076.58"/>
    <n v="1381.41"/>
    <n v="0"/>
  </r>
  <r>
    <x v="10"/>
    <s v="515 GODAVARI BUCKET 15L (M.BEZ)"/>
    <s v="Bucket"/>
    <s v="Finished Good"/>
    <s v="Pcs."/>
    <n v="705"/>
    <n v="768"/>
    <n v="411"/>
    <n v="971.38"/>
    <n v="31104.04"/>
    <n v="0"/>
    <n v="0"/>
    <n v="0"/>
    <n v="0"/>
    <n v="40"/>
    <n v="4455.2"/>
    <n v="0"/>
    <n v="0"/>
    <n v="0"/>
    <n v="0"/>
    <n v="315.64800000000002"/>
    <n v="0"/>
    <n v="0"/>
    <n v="0"/>
    <n v="0"/>
    <n v="30.72"/>
    <n v="371"/>
    <n v="28076.880000000001"/>
    <n v="940.66"/>
    <n v="0"/>
  </r>
  <r>
    <x v="10"/>
    <s v="515 GODAVARI BUCKET 15L (ORANGE)"/>
    <s v="Bucket"/>
    <s v="Finished Good"/>
    <s v="Pcs."/>
    <n v="705"/>
    <n v="768"/>
    <n v="355"/>
    <n v="342.36"/>
    <n v="25137.33"/>
    <n v="0"/>
    <n v="0"/>
    <n v="0"/>
    <n v="0"/>
    <n v="0"/>
    <n v="0"/>
    <n v="0"/>
    <n v="0"/>
    <n v="0"/>
    <n v="0"/>
    <n v="272.64"/>
    <n v="0"/>
    <n v="0"/>
    <n v="0"/>
    <n v="0"/>
    <n v="0"/>
    <n v="355"/>
    <n v="25137.33"/>
    <n v="342.36"/>
    <n v="0"/>
  </r>
  <r>
    <x v="10"/>
    <s v="515 GODAVARI BUCKET 15L (PINK)"/>
    <s v="Bucket"/>
    <s v="Finished Good"/>
    <s v="Pcs."/>
    <n v="705"/>
    <n v="768"/>
    <n v="679"/>
    <n v="1533.45"/>
    <n v="55633.61"/>
    <n v="0"/>
    <n v="0"/>
    <n v="0"/>
    <n v="0"/>
    <n v="0"/>
    <n v="0"/>
    <n v="0"/>
    <n v="0"/>
    <n v="0"/>
    <n v="0"/>
    <n v="521.47199999999998"/>
    <n v="0"/>
    <n v="0"/>
    <n v="0"/>
    <n v="0"/>
    <n v="0"/>
    <n v="679"/>
    <n v="55633.61"/>
    <n v="1533.45"/>
    <n v="0"/>
  </r>
  <r>
    <x v="10"/>
    <s v="515 GODAVARI BUCKET 15L (SIL)"/>
    <s v="Bucket"/>
    <s v="Finished Good"/>
    <s v="Pcs."/>
    <n v="705"/>
    <n v="768"/>
    <n v="419"/>
    <n v="682.78"/>
    <n v="33979.4"/>
    <n v="0"/>
    <n v="0"/>
    <n v="0"/>
    <n v="0"/>
    <n v="80"/>
    <n v="8791.2000000000007"/>
    <n v="0"/>
    <n v="0"/>
    <n v="0"/>
    <n v="0"/>
    <n v="321.79199999999997"/>
    <n v="0"/>
    <n v="0"/>
    <n v="0"/>
    <n v="0"/>
    <n v="61.44"/>
    <n v="339"/>
    <n v="27491.68"/>
    <n v="621.33999999999992"/>
    <n v="0"/>
  </r>
  <r>
    <x v="10"/>
    <s v="516 DOLPHIN BKT.16L (GRAY)"/>
    <s v="Bucket"/>
    <s v="Finished Good"/>
    <s v="Pcs."/>
    <n v="450"/>
    <n v="490"/>
    <n v="195"/>
    <n v="102.66"/>
    <n v="7392.45"/>
    <n v="0"/>
    <n v="0"/>
    <n v="0"/>
    <n v="0"/>
    <n v="0"/>
    <n v="0"/>
    <n v="0"/>
    <n v="0"/>
    <n v="0"/>
    <n v="0"/>
    <n v="95.55"/>
    <n v="0"/>
    <n v="0"/>
    <n v="0"/>
    <n v="0"/>
    <n v="0"/>
    <n v="195"/>
    <n v="7392.45"/>
    <n v="102.66"/>
    <n v="0"/>
  </r>
  <r>
    <x v="10"/>
    <s v="516. DOLPHIN BKT.16 L  (P.GR.)"/>
    <s v="Bucket"/>
    <s v="Finished Good"/>
    <s v="Pcs."/>
    <n v="450"/>
    <n v="490"/>
    <n v="-50"/>
    <n v="894.55"/>
    <n v="-7855.53"/>
    <n v="0"/>
    <n v="0"/>
    <n v="0"/>
    <n v="0"/>
    <n v="0"/>
    <n v="0"/>
    <n v="0"/>
    <n v="0"/>
    <n v="0"/>
    <n v="0"/>
    <n v="-24.5"/>
    <n v="0"/>
    <n v="0"/>
    <n v="50"/>
    <n v="50"/>
    <n v="0"/>
    <n v="-50"/>
    <n v="-7855.53"/>
    <n v="944.55"/>
    <n v="0"/>
  </r>
  <r>
    <x v="10"/>
    <s v="516. DOLPHIN BKT.16 LTR ( L.B)"/>
    <s v="Bucket"/>
    <s v="Finished Good"/>
    <s v="Pcs."/>
    <n v="450"/>
    <n v="490"/>
    <n v="723"/>
    <n v="437.51"/>
    <n v="39828.22"/>
    <n v="0"/>
    <n v="0"/>
    <n v="0"/>
    <n v="0"/>
    <n v="30"/>
    <n v="2462.6999999999998"/>
    <n v="0"/>
    <n v="0"/>
    <n v="0"/>
    <n v="0"/>
    <n v="354.27"/>
    <n v="0"/>
    <n v="0"/>
    <n v="0"/>
    <n v="0"/>
    <n v="14.7"/>
    <n v="693"/>
    <n v="38120.410000000003"/>
    <n v="422.81"/>
    <n v="0"/>
  </r>
  <r>
    <x v="10"/>
    <s v="516. DOLPHIN BKT.16 LTR (BLUE)"/>
    <s v="Bucket"/>
    <s v="Finished Good"/>
    <s v="Pcs."/>
    <n v="450"/>
    <n v="490"/>
    <n v="-32"/>
    <n v="66.45"/>
    <n v="-1559.04"/>
    <n v="0"/>
    <n v="0"/>
    <n v="0"/>
    <n v="0"/>
    <n v="0"/>
    <n v="0"/>
    <n v="0"/>
    <n v="0"/>
    <n v="0"/>
    <n v="0"/>
    <n v="-15.68"/>
    <n v="0"/>
    <n v="0"/>
    <n v="20"/>
    <n v="20"/>
    <n v="0"/>
    <n v="-32"/>
    <n v="-1559.04"/>
    <n v="86.45"/>
    <n v="0"/>
  </r>
  <r>
    <x v="10"/>
    <s v="516. DOLPHIN BKT.16 LTR (M.B)"/>
    <s v="Bucket"/>
    <s v="Finished Good"/>
    <s v="Pcs."/>
    <n v="450"/>
    <n v="490"/>
    <n v="319"/>
    <n v="239.8"/>
    <n v="16595.71"/>
    <n v="0"/>
    <n v="0"/>
    <n v="0"/>
    <n v="0"/>
    <n v="0"/>
    <n v="0"/>
    <n v="0"/>
    <n v="0"/>
    <n v="0"/>
    <n v="0"/>
    <n v="156.31"/>
    <n v="0"/>
    <n v="0"/>
    <n v="0"/>
    <n v="0"/>
    <n v="0"/>
    <n v="319"/>
    <n v="16595.71"/>
    <n v="239.8"/>
    <n v="0"/>
  </r>
  <r>
    <x v="10"/>
    <s v="516. DOLPHIN BKT.16 LTR (PINK)"/>
    <s v="Bucket"/>
    <s v="Finished Good"/>
    <s v="Pcs."/>
    <n v="450"/>
    <n v="490"/>
    <n v="512"/>
    <n v="341.96"/>
    <n v="26849.47"/>
    <n v="0"/>
    <n v="0"/>
    <n v="0"/>
    <n v="0"/>
    <n v="30"/>
    <n v="2462.6999999999998"/>
    <n v="0"/>
    <n v="0"/>
    <n v="0"/>
    <n v="0"/>
    <n v="250.88"/>
    <n v="0"/>
    <n v="0"/>
    <n v="0"/>
    <n v="0"/>
    <n v="14.7"/>
    <n v="482"/>
    <n v="25276.26"/>
    <n v="327.26"/>
    <n v="0"/>
  </r>
  <r>
    <x v="10"/>
    <s v="516. DOLPHIN BKT.16 LTR (SL)"/>
    <s v="Bucket"/>
    <s v="Finished Good"/>
    <s v="Pcs."/>
    <n v="450"/>
    <n v="490"/>
    <n v="683"/>
    <n v="1075.01"/>
    <n v="30366.91"/>
    <n v="0"/>
    <n v="0"/>
    <n v="0"/>
    <n v="0"/>
    <n v="0"/>
    <n v="0"/>
    <n v="0"/>
    <n v="0"/>
    <n v="0"/>
    <n v="0"/>
    <n v="334.67"/>
    <n v="0"/>
    <n v="0"/>
    <n v="0"/>
    <n v="0"/>
    <n v="0"/>
    <n v="683"/>
    <n v="30366.91"/>
    <n v="1075.01"/>
    <n v="0"/>
  </r>
  <r>
    <x v="10"/>
    <s v="516.DOLPHIN BKT.16 LTR (BR)"/>
    <s v="Bucket"/>
    <s v="Finished Good"/>
    <s v="Pcs."/>
    <n v="450"/>
    <n v="490"/>
    <n v="43"/>
    <n v="2.92"/>
    <n v="4706.3500000000004"/>
    <n v="0"/>
    <n v="0"/>
    <n v="0"/>
    <n v="0"/>
    <n v="0"/>
    <n v="0"/>
    <n v="0"/>
    <n v="0"/>
    <n v="0"/>
    <n v="0"/>
    <n v="21.07"/>
    <n v="0"/>
    <n v="0"/>
    <n v="0"/>
    <n v="0"/>
    <n v="0"/>
    <n v="43"/>
    <n v="4706.3500000000004"/>
    <n v="2.92"/>
    <n v="0"/>
  </r>
  <r>
    <x v="10"/>
    <s v="516.DOLPHIN BKT.16 LTR (M.W)"/>
    <s v="Bucket"/>
    <s v="Finished Good"/>
    <s v="Pcs."/>
    <n v="450"/>
    <n v="490"/>
    <n v="681"/>
    <n v="342.64"/>
    <n v="30372.45"/>
    <n v="0"/>
    <n v="0"/>
    <n v="0"/>
    <n v="0"/>
    <n v="0"/>
    <n v="0"/>
    <n v="0"/>
    <n v="0"/>
    <n v="0"/>
    <n v="0"/>
    <n v="333.69"/>
    <n v="0"/>
    <n v="0"/>
    <n v="0"/>
    <n v="0"/>
    <n v="0"/>
    <n v="681"/>
    <n v="30372.45"/>
    <n v="342.64"/>
    <n v="0"/>
  </r>
  <r>
    <x v="10"/>
    <s v="517 Narmada Bkt 17 L (blue)"/>
    <s v="Bucket"/>
    <s v="Finished Good"/>
    <s v="Pcs."/>
    <n v="745"/>
    <n v="812"/>
    <n v="523"/>
    <n v="538.66"/>
    <n v="42204.73"/>
    <n v="0"/>
    <n v="0"/>
    <n v="0"/>
    <n v="0"/>
    <n v="80"/>
    <n v="10905.2"/>
    <n v="0"/>
    <n v="0"/>
    <n v="0"/>
    <n v="0"/>
    <n v="424.67599999999999"/>
    <n v="0"/>
    <n v="0"/>
    <n v="0"/>
    <n v="0"/>
    <n v="64.959999999999994"/>
    <n v="443"/>
    <n v="35748.94"/>
    <n v="473.7"/>
    <n v="0"/>
  </r>
  <r>
    <x v="10"/>
    <s v="517 Narmada Bkt 17 L (G.Pigeon)"/>
    <s v="Bucket"/>
    <s v="Finished Good"/>
    <s v="Pcs."/>
    <n v="745"/>
    <n v="812"/>
    <n v="70"/>
    <n v="63.23"/>
    <n v="4860.8"/>
    <n v="0"/>
    <n v="0"/>
    <n v="0"/>
    <n v="0"/>
    <n v="0"/>
    <n v="0"/>
    <n v="0"/>
    <n v="0"/>
    <n v="0"/>
    <n v="0"/>
    <n v="56.84"/>
    <n v="0"/>
    <n v="0"/>
    <n v="0"/>
    <n v="0"/>
    <n v="0"/>
    <n v="70"/>
    <n v="4860.8"/>
    <n v="63.23"/>
    <n v="0"/>
  </r>
  <r>
    <x v="10"/>
    <s v="517 Narmada Bkt 17 L (Gray)"/>
    <s v="Bucket"/>
    <s v="Finished Good"/>
    <s v="Pcs."/>
    <n v="745"/>
    <n v="812"/>
    <n v="28"/>
    <n v="26.69"/>
    <n v="2605.98"/>
    <n v="0"/>
    <n v="0"/>
    <n v="0"/>
    <n v="0"/>
    <n v="0"/>
    <n v="0"/>
    <n v="0"/>
    <n v="0"/>
    <n v="0"/>
    <n v="0"/>
    <n v="22.736000000000001"/>
    <n v="0"/>
    <n v="0"/>
    <n v="0"/>
    <n v="0"/>
    <n v="0"/>
    <n v="28"/>
    <n v="2605.98"/>
    <n v="26.69"/>
    <n v="0"/>
  </r>
  <r>
    <x v="10"/>
    <s v="517 Narmada Bkt 17 L (M.Baize)"/>
    <s v="Bucket"/>
    <s v="Finished Good"/>
    <s v="Pcs."/>
    <n v="745"/>
    <n v="812"/>
    <n v="294"/>
    <n v="266.38"/>
    <n v="25096.73"/>
    <n v="0"/>
    <n v="0"/>
    <n v="0"/>
    <n v="0"/>
    <n v="20"/>
    <n v="2887.6"/>
    <n v="0"/>
    <n v="0"/>
    <n v="0"/>
    <n v="0"/>
    <n v="238.72800000000001"/>
    <n v="0"/>
    <n v="0"/>
    <n v="0"/>
    <n v="0"/>
    <n v="16.239999999999998"/>
    <n v="274"/>
    <n v="23389.47"/>
    <n v="250.14"/>
    <n v="0"/>
  </r>
  <r>
    <x v="10"/>
    <s v="517 Narmada Bkt 17 L (M.white)"/>
    <s v="Bucket"/>
    <s v="Finished Good"/>
    <s v="Pcs."/>
    <n v="745"/>
    <n v="812"/>
    <n v="35"/>
    <n v="901.97"/>
    <n v="-2074.6999999999998"/>
    <n v="0"/>
    <n v="0"/>
    <n v="0"/>
    <n v="0"/>
    <n v="20"/>
    <n v="2887.6"/>
    <n v="0"/>
    <n v="0"/>
    <n v="0"/>
    <n v="0"/>
    <n v="28.42"/>
    <n v="0"/>
    <n v="0"/>
    <n v="110"/>
    <n v="110"/>
    <n v="16.239999999999998"/>
    <n v="15"/>
    <n v="-3499.17"/>
    <n v="995.73"/>
    <n v="0"/>
  </r>
  <r>
    <x v="10"/>
    <s v="517 Narmada Bkt 17 L (orange)"/>
    <s v="Bucket"/>
    <s v="Finished Good"/>
    <s v="Pcs."/>
    <n v="745"/>
    <n v="812"/>
    <n v="223"/>
    <n v="1165.72"/>
    <n v="18382.580000000002"/>
    <n v="0"/>
    <n v="0"/>
    <n v="0"/>
    <n v="0"/>
    <n v="40"/>
    <n v="5130"/>
    <n v="0"/>
    <n v="0"/>
    <n v="0"/>
    <n v="0"/>
    <n v="181.07599999999999"/>
    <n v="0"/>
    <n v="0"/>
    <n v="150"/>
    <n v="150"/>
    <n v="32.479999999999997"/>
    <n v="183"/>
    <n v="15085.26"/>
    <n v="1283.24"/>
    <n v="0"/>
  </r>
  <r>
    <x v="10"/>
    <s v="517 Narmada Bkt 17 L (pink)"/>
    <s v="Bucket"/>
    <s v="Finished Good"/>
    <s v="Pcs."/>
    <n v="745"/>
    <n v="812"/>
    <n v="280"/>
    <n v="575.44000000000005"/>
    <n v="23741.55"/>
    <n v="0"/>
    <n v="0"/>
    <n v="0"/>
    <n v="0"/>
    <n v="40"/>
    <n v="5130"/>
    <n v="0"/>
    <n v="0"/>
    <n v="0"/>
    <n v="0"/>
    <n v="227.36"/>
    <n v="0"/>
    <n v="0"/>
    <n v="0"/>
    <n v="0"/>
    <n v="32.479999999999997"/>
    <n v="240"/>
    <n v="20349.900000000001"/>
    <n v="542.96"/>
    <n v="0"/>
  </r>
  <r>
    <x v="10"/>
    <s v="517 Narmada Bkt 17 L (silver)"/>
    <s v="Bucket"/>
    <s v="Finished Good"/>
    <s v="Pcs."/>
    <n v="745"/>
    <n v="812"/>
    <n v="282"/>
    <n v="299.99"/>
    <n v="24088.83"/>
    <n v="0"/>
    <n v="0"/>
    <n v="0"/>
    <n v="0"/>
    <n v="80"/>
    <n v="11396"/>
    <n v="0"/>
    <n v="0"/>
    <n v="0"/>
    <n v="0"/>
    <n v="228.98400000000001"/>
    <n v="0"/>
    <n v="0"/>
    <n v="0"/>
    <n v="0"/>
    <n v="64.959999999999994"/>
    <n v="202"/>
    <n v="17255.12"/>
    <n v="235.03000000000003"/>
    <n v="0"/>
  </r>
  <r>
    <x v="10"/>
    <s v="520 GANGA BUCKET 20L (BLUE)"/>
    <s v="Bucket"/>
    <s v="Finished Good"/>
    <s v="Pcs."/>
    <n v="840"/>
    <n v="916"/>
    <n v="180"/>
    <n v="732.22"/>
    <n v="16277.83"/>
    <n v="0"/>
    <n v="0"/>
    <n v="0"/>
    <n v="0"/>
    <n v="0"/>
    <n v="0"/>
    <n v="0"/>
    <n v="0"/>
    <n v="0"/>
    <n v="0"/>
    <n v="164.88"/>
    <n v="0"/>
    <n v="0"/>
    <n v="10"/>
    <n v="10"/>
    <n v="0"/>
    <n v="180"/>
    <n v="16277.83"/>
    <n v="742.22"/>
    <n v="0"/>
  </r>
  <r>
    <x v="10"/>
    <s v="520 GANGA BUCKET 20L (BROWN)"/>
    <s v="Bucket"/>
    <s v="Trading"/>
    <s v="Pcs."/>
    <m/>
    <n v="0"/>
    <n v="108"/>
    <n v="4.88"/>
    <n v="22572"/>
    <n v="0"/>
    <n v="0"/>
    <n v="0"/>
    <n v="0"/>
    <n v="0"/>
    <n v="0"/>
    <n v="0"/>
    <n v="0"/>
    <n v="0"/>
    <n v="0"/>
    <n v="0"/>
    <n v="0"/>
    <n v="0"/>
    <n v="0"/>
    <n v="0"/>
    <n v="0"/>
    <n v="108"/>
    <n v="22572"/>
    <n v="4.88"/>
    <n v="0"/>
  </r>
  <r>
    <x v="10"/>
    <s v="520 GANGA BUCKET 20L (M BEZ)"/>
    <s v="Bucket"/>
    <s v="Finished Good"/>
    <s v="Pcs."/>
    <n v="840"/>
    <n v="916"/>
    <n v="168"/>
    <n v="1313.29"/>
    <n v="14223.77"/>
    <n v="0"/>
    <n v="0"/>
    <n v="0"/>
    <n v="0"/>
    <n v="36"/>
    <n v="5643"/>
    <n v="0"/>
    <n v="0"/>
    <n v="0"/>
    <n v="0"/>
    <n v="153.88800000000001"/>
    <n v="0"/>
    <n v="0"/>
    <n v="170"/>
    <n v="170"/>
    <n v="32.975999999999999"/>
    <n v="132"/>
    <n v="11175.82"/>
    <n v="1450.3139999999999"/>
    <n v="0"/>
  </r>
  <r>
    <x v="10"/>
    <s v="520 GANGA BUCKET 20L (M WT)"/>
    <s v="Bucket"/>
    <s v="Finished Good"/>
    <s v="Pcs."/>
    <n v="840"/>
    <n v="916"/>
    <n v="82"/>
    <n v="1143.27"/>
    <n v="6807.32"/>
    <n v="0"/>
    <n v="0"/>
    <n v="0"/>
    <n v="0"/>
    <n v="72"/>
    <n v="11286"/>
    <n v="0"/>
    <n v="0"/>
    <n v="0"/>
    <n v="0"/>
    <n v="75.111999999999995"/>
    <n v="0"/>
    <n v="0"/>
    <n v="320"/>
    <n v="320"/>
    <n v="65.951999999999998"/>
    <n v="10"/>
    <n v="830.16"/>
    <n v="1397.318"/>
    <n v="0"/>
  </r>
  <r>
    <x v="10"/>
    <s v="520 GANGA BUCKET 20L (OR)"/>
    <s v="Bucket"/>
    <s v="Finished Good"/>
    <s v="Pcs."/>
    <n v="840"/>
    <n v="916"/>
    <n v="174"/>
    <n v="352.05"/>
    <n v="15688.74"/>
    <n v="0"/>
    <n v="0"/>
    <n v="0"/>
    <n v="0"/>
    <n v="0"/>
    <n v="0"/>
    <n v="0"/>
    <n v="0"/>
    <n v="0"/>
    <n v="0"/>
    <n v="159.38399999999999"/>
    <n v="0"/>
    <n v="0"/>
    <n v="0"/>
    <n v="0"/>
    <n v="0"/>
    <n v="174"/>
    <n v="15688.74"/>
    <n v="352.05"/>
    <n v="0"/>
  </r>
  <r>
    <x v="10"/>
    <s v="520 GANGA BUCKET 20L (PINK)"/>
    <s v="Bucket"/>
    <s v="Finished Good"/>
    <s v="Pcs."/>
    <n v="840"/>
    <n v="916"/>
    <n v="210"/>
    <n v="609.36"/>
    <n v="18907.39"/>
    <n v="0"/>
    <n v="0"/>
    <n v="0"/>
    <n v="0"/>
    <n v="0"/>
    <n v="0"/>
    <n v="0"/>
    <n v="0"/>
    <n v="0"/>
    <n v="0"/>
    <n v="192.36"/>
    <n v="0"/>
    <n v="0"/>
    <n v="0"/>
    <n v="0"/>
    <n v="0"/>
    <n v="210"/>
    <n v="18907.39"/>
    <n v="609.36"/>
    <n v="0"/>
  </r>
  <r>
    <x v="10"/>
    <s v="520 GANGA BUCKET 20L (SIL)"/>
    <s v="Bucket"/>
    <s v="Finished Good"/>
    <s v="Pcs."/>
    <n v="840"/>
    <n v="916"/>
    <n v="199"/>
    <n v="757.59"/>
    <n v="12189.03"/>
    <n v="0"/>
    <n v="0"/>
    <n v="0"/>
    <n v="0"/>
    <n v="18"/>
    <n v="2746.26"/>
    <n v="0"/>
    <n v="0"/>
    <n v="0"/>
    <n v="0"/>
    <n v="182.28399999999999"/>
    <n v="0"/>
    <n v="0"/>
    <n v="100"/>
    <n v="100"/>
    <n v="16.488"/>
    <n v="181"/>
    <n v="11148.14"/>
    <n v="841.10200000000009"/>
    <n v="0"/>
  </r>
  <r>
    <x v="10"/>
    <s v="565 Parrot Showel Dustpan"/>
    <s v="FRISCH"/>
    <s v="Finished Good"/>
    <s v="Pcs."/>
    <n v="110"/>
    <n v="120"/>
    <n v="162"/>
    <n v="90.87"/>
    <n v="2521.35"/>
    <n v="0"/>
    <n v="0"/>
    <n v="0"/>
    <n v="0"/>
    <n v="0"/>
    <n v="0"/>
    <n v="0"/>
    <n v="0"/>
    <n v="0"/>
    <n v="0"/>
    <n v="19.440000000000001"/>
    <n v="0"/>
    <n v="0"/>
    <n v="0"/>
    <n v="0"/>
    <n v="0"/>
    <n v="162"/>
    <n v="2521.35"/>
    <n v="90.87"/>
    <n v="0"/>
  </r>
  <r>
    <x v="10"/>
    <s v="602 Mini Super Clean With Patti"/>
    <s v="Housekeeping"/>
    <s v="Finished Good"/>
    <s v="Pcs."/>
    <n v="80"/>
    <n v="87"/>
    <n v="3380"/>
    <n v="265.26"/>
    <n v="38284.910000000003"/>
    <n v="0"/>
    <n v="0"/>
    <n v="0"/>
    <n v="0"/>
    <n v="360"/>
    <n v="7358.4"/>
    <n v="0"/>
    <n v="0"/>
    <n v="0"/>
    <n v="0"/>
    <n v="294.06"/>
    <n v="0"/>
    <n v="0"/>
    <n v="0"/>
    <n v="0"/>
    <n v="31.32"/>
    <n v="3020"/>
    <n v="34218.959999999999"/>
    <n v="233.94"/>
    <n v="0"/>
  </r>
  <r>
    <x v="10"/>
    <s v="603 Super Clean"/>
    <s v="Housekeeping"/>
    <s v="Finished Good"/>
    <s v="Pcs."/>
    <n v="110"/>
    <n v="120"/>
    <n v="1"/>
    <n v="0.12"/>
    <n v="24.75"/>
    <n v="0"/>
    <n v="0"/>
    <n v="0"/>
    <n v="0"/>
    <n v="0"/>
    <n v="0"/>
    <n v="0"/>
    <n v="0"/>
    <n v="0"/>
    <n v="0"/>
    <n v="0.12"/>
    <n v="0"/>
    <n v="0"/>
    <n v="0"/>
    <n v="0"/>
    <n v="0"/>
    <n v="1"/>
    <n v="24.75"/>
    <n v="0.12"/>
    <n v="0"/>
  </r>
  <r>
    <x v="10"/>
    <s v="603 Super Clean With Patti"/>
    <s v="Housekeeping"/>
    <s v="Finished Good"/>
    <s v="Pcs."/>
    <n v="110"/>
    <n v="120"/>
    <n v="7049"/>
    <n v="896.55"/>
    <n v="106651.15"/>
    <n v="0"/>
    <n v="0"/>
    <n v="0"/>
    <n v="0"/>
    <n v="384"/>
    <n v="9377.2800000000007"/>
    <n v="0"/>
    <n v="0"/>
    <n v="0"/>
    <n v="0"/>
    <n v="845.88"/>
    <n v="0"/>
    <n v="0"/>
    <n v="0"/>
    <n v="0"/>
    <n v="46.08"/>
    <n v="6665"/>
    <n v="100855.81"/>
    <n v="850.46999999999991"/>
    <n v="0"/>
  </r>
  <r>
    <x v="10"/>
    <s v="606 MISS CLEAN DUSTPAN(MIX)"/>
    <s v="Housekeeping"/>
    <s v="Finished Good"/>
    <s v="Pcs."/>
    <n v="110"/>
    <n v="120"/>
    <n v="-234"/>
    <n v="31.92"/>
    <n v="-5370.3"/>
    <n v="0"/>
    <n v="0"/>
    <n v="0"/>
    <n v="0"/>
    <n v="0"/>
    <n v="0"/>
    <n v="0"/>
    <n v="0"/>
    <n v="0"/>
    <n v="0"/>
    <n v="-28.08"/>
    <n v="0"/>
    <n v="0"/>
    <n v="30"/>
    <n v="30"/>
    <n v="0"/>
    <n v="-234"/>
    <n v="-5370.3"/>
    <n v="61.92"/>
    <n v="0"/>
  </r>
  <r>
    <x v="10"/>
    <s v="7 Ltr Bkt Only Handle(blue)"/>
    <s v="Component"/>
    <s v="Trading"/>
    <s v="Pcs."/>
    <m/>
    <n v="0"/>
    <n v="247"/>
    <n v="7.18"/>
    <n v="1170.8399999999999"/>
    <n v="0"/>
    <n v="0"/>
    <n v="0"/>
    <n v="0"/>
    <n v="0"/>
    <n v="0"/>
    <n v="0"/>
    <n v="0"/>
    <n v="0"/>
    <n v="0"/>
    <n v="0"/>
    <n v="0"/>
    <n v="0"/>
    <n v="0"/>
    <n v="0"/>
    <n v="0"/>
    <n v="247"/>
    <n v="1170.8399999999999"/>
    <n v="7.18"/>
    <n v="0"/>
  </r>
  <r>
    <x v="10"/>
    <s v="7 Ltr Bkt Only Handle(M.baize)"/>
    <s v="Component"/>
    <s v="Trading"/>
    <s v="Pcs."/>
    <m/>
    <n v="0"/>
    <n v="59"/>
    <n v="30.11"/>
    <n v="250"/>
    <n v="0"/>
    <n v="0"/>
    <n v="0"/>
    <n v="0"/>
    <n v="0"/>
    <n v="0"/>
    <n v="0"/>
    <n v="0"/>
    <n v="0"/>
    <n v="0"/>
    <n v="0"/>
    <n v="0"/>
    <n v="0"/>
    <n v="0"/>
    <n v="0"/>
    <n v="0"/>
    <n v="59"/>
    <n v="250"/>
    <n v="30.11"/>
    <n v="0"/>
  </r>
  <r>
    <x v="10"/>
    <s v="7 Ltr Bkt Only Handle(M.white)"/>
    <s v="Component"/>
    <s v="Trading"/>
    <s v="Pcs."/>
    <m/>
    <n v="0"/>
    <n v="753"/>
    <n v="13.05"/>
    <n v="2821.56"/>
    <n v="0"/>
    <n v="0"/>
    <n v="0"/>
    <n v="0"/>
    <n v="0"/>
    <n v="0"/>
    <n v="0"/>
    <n v="0"/>
    <n v="0"/>
    <n v="0"/>
    <n v="0"/>
    <n v="0"/>
    <n v="0"/>
    <n v="0"/>
    <n v="0"/>
    <n v="0"/>
    <n v="753"/>
    <n v="2821.56"/>
    <n v="13.05"/>
    <n v="0"/>
  </r>
  <r>
    <x v="10"/>
    <s v="7 Ltr Bkt Only Handle(pink)"/>
    <s v="Component"/>
    <s v="Trading"/>
    <s v="Pcs."/>
    <m/>
    <n v="0"/>
    <n v="920"/>
    <n v="30.93"/>
    <n v="4336.7"/>
    <n v="0"/>
    <n v="0"/>
    <n v="0"/>
    <n v="0"/>
    <n v="0"/>
    <n v="0"/>
    <n v="0"/>
    <n v="0"/>
    <n v="0"/>
    <n v="0"/>
    <n v="0"/>
    <n v="0"/>
    <n v="0"/>
    <n v="0"/>
    <n v="0"/>
    <n v="0"/>
    <n v="920"/>
    <n v="4336.7"/>
    <n v="30.93"/>
    <n v="0"/>
  </r>
  <r>
    <x v="10"/>
    <s v="7 Ltr Bkt Only Handle(silver)"/>
    <s v="Component"/>
    <s v="Trading"/>
    <s v="Pcs."/>
    <m/>
    <n v="0"/>
    <n v="555"/>
    <n v="10.16"/>
    <n v="2651.93"/>
    <n v="0"/>
    <n v="0"/>
    <n v="0"/>
    <n v="0"/>
    <n v="0"/>
    <n v="0"/>
    <n v="0"/>
    <n v="0"/>
    <n v="0"/>
    <n v="0"/>
    <n v="0"/>
    <n v="0"/>
    <n v="0"/>
    <n v="0"/>
    <n v="0"/>
    <n v="0"/>
    <n v="555"/>
    <n v="2651.93"/>
    <n v="10.16"/>
    <n v="0"/>
  </r>
  <r>
    <x v="10"/>
    <s v="7 Ltr Only Handle (orange)"/>
    <s v="Component"/>
    <s v="Trading"/>
    <s v="Pcs."/>
    <m/>
    <n v="0"/>
    <n v="910"/>
    <n v="20.41"/>
    <n v="3211.79"/>
    <n v="0"/>
    <n v="0"/>
    <n v="0"/>
    <n v="0"/>
    <n v="0"/>
    <n v="0"/>
    <n v="0"/>
    <n v="0"/>
    <n v="0"/>
    <n v="0"/>
    <n v="0"/>
    <n v="0"/>
    <n v="0"/>
    <n v="0"/>
    <n v="0"/>
    <n v="0"/>
    <n v="910"/>
    <n v="3211.79"/>
    <n v="20.41"/>
    <n v="0"/>
  </r>
  <r>
    <x v="10"/>
    <s v="702 MULTIPURPOSE STAND"/>
    <s v="Kitchenware"/>
    <s v="Finished Good"/>
    <s v="Pcs."/>
    <n v="190"/>
    <n v="207"/>
    <n v="139"/>
    <n v="497.38"/>
    <n v="6707.79"/>
    <n v="0"/>
    <n v="0"/>
    <n v="0"/>
    <n v="0"/>
    <n v="96"/>
    <n v="6120"/>
    <n v="0"/>
    <n v="0"/>
    <n v="0"/>
    <n v="0"/>
    <n v="28.773"/>
    <n v="0"/>
    <n v="0"/>
    <n v="80"/>
    <n v="80"/>
    <n v="19.872"/>
    <n v="43"/>
    <n v="587.79"/>
    <n v="557.50800000000004"/>
    <n v="0"/>
  </r>
  <r>
    <x v="10"/>
    <s v="704 Annapurna Bowl (M.baize)"/>
    <s v="Kitchenware"/>
    <s v="Finished Good"/>
    <s v="Pcs."/>
    <n v="20"/>
    <n v="22"/>
    <n v="1520"/>
    <n v="90.99"/>
    <n v="6508.4"/>
    <n v="0"/>
    <n v="0"/>
    <n v="0"/>
    <n v="0"/>
    <n v="0"/>
    <n v="0"/>
    <n v="0"/>
    <n v="0"/>
    <n v="0"/>
    <n v="0"/>
    <n v="33.44"/>
    <n v="0"/>
    <n v="0"/>
    <n v="0"/>
    <n v="0"/>
    <n v="0"/>
    <n v="1520"/>
    <n v="6508.4"/>
    <n v="90.99"/>
    <n v="0"/>
  </r>
  <r>
    <x v="10"/>
    <s v="704 ANNAPURNA BOWL (WHITE)"/>
    <s v="Kitchenware"/>
    <s v="Finished Good"/>
    <s v="Pcs."/>
    <n v="20"/>
    <n v="22"/>
    <n v="1189"/>
    <n v="86.32"/>
    <n v="-531.5"/>
    <n v="0"/>
    <n v="0"/>
    <n v="0"/>
    <n v="0"/>
    <n v="0"/>
    <n v="0"/>
    <n v="0"/>
    <n v="0"/>
    <n v="0"/>
    <n v="0"/>
    <n v="26.158000000000001"/>
    <n v="0"/>
    <n v="0"/>
    <n v="0"/>
    <n v="0"/>
    <n v="0"/>
    <n v="1189"/>
    <n v="-531.5"/>
    <n v="86.32"/>
    <n v="0"/>
  </r>
  <r>
    <x v="10"/>
    <s v="704 ANNAPURNA BOWL (YELLOW)"/>
    <s v="Kitchenware"/>
    <s v="Finished Good"/>
    <s v="Pcs."/>
    <n v="20"/>
    <n v="22"/>
    <n v="1150"/>
    <n v="71.599999999999994"/>
    <n v="-122.75"/>
    <n v="0"/>
    <n v="0"/>
    <n v="0"/>
    <n v="0"/>
    <n v="0"/>
    <n v="0"/>
    <n v="0"/>
    <n v="0"/>
    <n v="0"/>
    <n v="0"/>
    <n v="25.3"/>
    <n v="0"/>
    <n v="0"/>
    <n v="0"/>
    <n v="0"/>
    <n v="0"/>
    <n v="1150"/>
    <n v="-122.75"/>
    <n v="71.599999999999994"/>
    <n v="0"/>
  </r>
  <r>
    <x v="10"/>
    <s v="708 Pot Stand (Small) (Brown)"/>
    <s v="Kitchenware"/>
    <s v="Finished Good"/>
    <s v="Pcs."/>
    <n v="135"/>
    <n v="147"/>
    <n v="687"/>
    <n v="119.83"/>
    <n v="11342.58"/>
    <n v="0"/>
    <n v="0"/>
    <n v="0"/>
    <n v="0"/>
    <n v="104"/>
    <n v="3340.48"/>
    <n v="0"/>
    <n v="0"/>
    <n v="0"/>
    <n v="0"/>
    <n v="100.989"/>
    <n v="0"/>
    <n v="0"/>
    <n v="0"/>
    <n v="0"/>
    <n v="15.288"/>
    <n v="583"/>
    <n v="9669.31"/>
    <n v="104.542"/>
    <n v="0"/>
  </r>
  <r>
    <x v="10"/>
    <s v="708 Pot Stand (Small) (M.BAIZE)"/>
    <s v="Kitchenware"/>
    <s v="Finished Good"/>
    <s v="Pcs."/>
    <n v="135"/>
    <n v="147"/>
    <n v="335"/>
    <n v="58.9"/>
    <n v="5695.15"/>
    <n v="0"/>
    <n v="0"/>
    <n v="0"/>
    <n v="0"/>
    <n v="0"/>
    <n v="0"/>
    <n v="0"/>
    <n v="0"/>
    <n v="0"/>
    <n v="0"/>
    <n v="49.244999999999997"/>
    <n v="0"/>
    <n v="0"/>
    <n v="0"/>
    <n v="0"/>
    <n v="0"/>
    <n v="335"/>
    <n v="5695.15"/>
    <n v="58.9"/>
    <n v="0"/>
  </r>
  <r>
    <x v="10"/>
    <s v="708 Pot Stand (Small) (M.WHITE)"/>
    <s v="Kitchenware"/>
    <s v="Finished Good"/>
    <s v="Pcs."/>
    <n v="135"/>
    <n v="147"/>
    <n v="499"/>
    <n v="120.96"/>
    <n v="8062.45"/>
    <n v="0"/>
    <n v="0"/>
    <n v="0"/>
    <n v="0"/>
    <n v="0"/>
    <n v="0"/>
    <n v="0"/>
    <n v="0"/>
    <n v="0"/>
    <n v="0"/>
    <n v="73.352999999999994"/>
    <n v="0"/>
    <n v="0"/>
    <n v="0"/>
    <n v="0"/>
    <n v="0"/>
    <n v="499"/>
    <n v="8062.45"/>
    <n v="120.96"/>
    <n v="0"/>
  </r>
  <r>
    <x v="10"/>
    <s v="708 Pot Stand (Small)(BLUE)"/>
    <s v="Kitchenware"/>
    <s v="Finished Good"/>
    <s v="Pcs."/>
    <n v="135"/>
    <n v="147"/>
    <n v="487"/>
    <n v="308.87"/>
    <n v="6724.29"/>
    <n v="0"/>
    <n v="0"/>
    <n v="0"/>
    <n v="0"/>
    <n v="94"/>
    <n v="3019.28"/>
    <n v="0"/>
    <n v="0"/>
    <n v="0"/>
    <n v="0"/>
    <n v="71.588999999999999"/>
    <n v="0"/>
    <n v="0"/>
    <n v="0"/>
    <n v="0"/>
    <n v="13.818"/>
    <n v="393"/>
    <n v="5153.3900000000003"/>
    <n v="295.05200000000002"/>
    <n v="0"/>
  </r>
  <r>
    <x v="10"/>
    <s v="708 Pot Stand (Small)(PINK)"/>
    <s v="Kitchenware"/>
    <s v="Finished Good"/>
    <s v="Pcs."/>
    <n v="135"/>
    <n v="147"/>
    <n v="542"/>
    <n v="254.72"/>
    <n v="9018.35"/>
    <n v="0"/>
    <n v="0"/>
    <n v="0"/>
    <n v="0"/>
    <n v="98"/>
    <n v="3147.76"/>
    <n v="0"/>
    <n v="0"/>
    <n v="0"/>
    <n v="0"/>
    <n v="79.674000000000007"/>
    <n v="0"/>
    <n v="0"/>
    <n v="0"/>
    <n v="0"/>
    <n v="14.406000000000001"/>
    <n v="444"/>
    <n v="7385.06"/>
    <n v="240.31399999999999"/>
    <n v="0"/>
  </r>
  <r>
    <x v="10"/>
    <s v="709 Pot Stand (BIG) (BLUE)"/>
    <s v="Kitchenware"/>
    <s v="Finished Good"/>
    <s v="Pcs."/>
    <n v="260"/>
    <n v="283"/>
    <n v="459"/>
    <n v="195.25"/>
    <n v="13025.69"/>
    <n v="0"/>
    <n v="0"/>
    <n v="0"/>
    <n v="0"/>
    <n v="60"/>
    <n v="3252"/>
    <n v="0"/>
    <n v="0"/>
    <n v="0"/>
    <n v="0"/>
    <n v="129.89699999999999"/>
    <n v="0"/>
    <n v="0"/>
    <n v="0"/>
    <n v="0"/>
    <n v="16.98"/>
    <n v="399"/>
    <n v="11322.99"/>
    <n v="178.27"/>
    <n v="0"/>
  </r>
  <r>
    <x v="10"/>
    <s v="709 Pot Stand (Big) (BROWN)"/>
    <s v="Kitchenware"/>
    <s v="Finished Good"/>
    <s v="Pcs."/>
    <n v="260"/>
    <n v="283"/>
    <n v="262"/>
    <n v="381.76"/>
    <n v="7481.74"/>
    <n v="0"/>
    <n v="0"/>
    <n v="0"/>
    <n v="0"/>
    <n v="132"/>
    <n v="7261.68"/>
    <n v="0"/>
    <n v="0"/>
    <n v="0"/>
    <n v="0"/>
    <n v="74.146000000000001"/>
    <n v="0"/>
    <n v="0"/>
    <n v="20"/>
    <n v="20"/>
    <n v="37.356000000000002"/>
    <n v="130"/>
    <n v="3712.31"/>
    <n v="364.404"/>
    <n v="0"/>
  </r>
  <r>
    <x v="10"/>
    <s v="709 Pot Stand (BIG) (M.BAIZE)"/>
    <s v="Kitchenware"/>
    <s v="Finished Good"/>
    <s v="Pcs."/>
    <n v="260"/>
    <n v="283"/>
    <n v="215"/>
    <n v="122.11"/>
    <n v="6154.4"/>
    <n v="0"/>
    <n v="0"/>
    <n v="0"/>
    <n v="0"/>
    <n v="0"/>
    <n v="0"/>
    <n v="0"/>
    <n v="0"/>
    <n v="0"/>
    <n v="0"/>
    <n v="60.844999999999999"/>
    <n v="0"/>
    <n v="0"/>
    <n v="10"/>
    <n v="10"/>
    <n v="0"/>
    <n v="215"/>
    <n v="6154.4"/>
    <n v="132.11000000000001"/>
    <n v="0"/>
  </r>
  <r>
    <x v="10"/>
    <s v="709 Pot Stand (BIG) (M.WHITE)"/>
    <s v="Kitchenware"/>
    <s v="Finished Good"/>
    <s v="Pcs."/>
    <n v="260"/>
    <n v="283"/>
    <n v="222"/>
    <n v="71.930000000000007"/>
    <n v="6048.38"/>
    <n v="0"/>
    <n v="0"/>
    <n v="0"/>
    <n v="0"/>
    <n v="0"/>
    <n v="0"/>
    <n v="0"/>
    <n v="0"/>
    <n v="0"/>
    <n v="0"/>
    <n v="62.826000000000001"/>
    <n v="0"/>
    <n v="0"/>
    <n v="0"/>
    <n v="0"/>
    <n v="0"/>
    <n v="222"/>
    <n v="6048.38"/>
    <n v="71.930000000000007"/>
    <n v="0"/>
  </r>
  <r>
    <x v="10"/>
    <s v="709 Pot Stand (BIG) (PINK)"/>
    <s v="Kitchenware"/>
    <s v="Finished Good"/>
    <s v="Pcs."/>
    <n v="260"/>
    <n v="283"/>
    <n v="271"/>
    <n v="245.51"/>
    <n v="7937.93"/>
    <n v="0"/>
    <n v="0"/>
    <n v="0"/>
    <n v="0"/>
    <n v="60"/>
    <n v="3252"/>
    <n v="0"/>
    <n v="0"/>
    <n v="0"/>
    <n v="0"/>
    <n v="76.692999999999998"/>
    <n v="0"/>
    <n v="0"/>
    <n v="0"/>
    <n v="0"/>
    <n v="16.98"/>
    <n v="211"/>
    <n v="6180.45"/>
    <n v="228.53"/>
    <n v="0"/>
  </r>
  <r>
    <x v="10"/>
    <s v="710 Annapurna Roti Tray"/>
    <s v="Kitchenware"/>
    <s v="Finished Good"/>
    <s v="Pcs."/>
    <n v="95"/>
    <n v="104"/>
    <n v="8030"/>
    <n v="859.03"/>
    <n v="94444.64"/>
    <n v="0"/>
    <n v="0"/>
    <n v="0"/>
    <n v="0"/>
    <n v="432"/>
    <n v="8199.36"/>
    <n v="0"/>
    <n v="0"/>
    <n v="0"/>
    <n v="0"/>
    <n v="835.12"/>
    <n v="0"/>
    <n v="0"/>
    <n v="0"/>
    <n v="0"/>
    <n v="44.927999999999997"/>
    <n v="7598"/>
    <n v="89313.06"/>
    <n v="814.10199999999998"/>
    <n v="0"/>
  </r>
  <r>
    <x v="10"/>
    <s v="713 Annapurna Plate (M. Baize)"/>
    <s v="Kitchenware"/>
    <s v="Finished Good"/>
    <s v="Pcs."/>
    <n v="254"/>
    <n v="277"/>
    <n v="254"/>
    <n v="695.28"/>
    <n v="3852.65"/>
    <n v="0"/>
    <n v="0"/>
    <n v="0"/>
    <n v="0"/>
    <n v="0"/>
    <n v="0"/>
    <n v="0"/>
    <n v="0"/>
    <n v="0"/>
    <n v="0"/>
    <n v="70.358000000000004"/>
    <n v="0"/>
    <n v="0"/>
    <n v="60"/>
    <n v="60"/>
    <n v="0"/>
    <n v="254"/>
    <n v="3852.65"/>
    <n v="755.28"/>
    <n v="0"/>
  </r>
  <r>
    <x v="10"/>
    <s v="713 ANNAPURNA PLATE WHITE"/>
    <s v="Kitchenware"/>
    <s v="Finished Good"/>
    <s v="Pcs."/>
    <n v="254"/>
    <n v="277"/>
    <n v="1016"/>
    <n v="1175.5999999999999"/>
    <n v="-4848.12"/>
    <n v="0"/>
    <n v="0"/>
    <n v="0"/>
    <n v="0"/>
    <n v="0"/>
    <n v="0"/>
    <n v="0"/>
    <n v="0"/>
    <n v="0"/>
    <n v="0"/>
    <n v="281.43200000000002"/>
    <n v="0"/>
    <n v="0"/>
    <n v="250"/>
    <n v="250"/>
    <n v="0"/>
    <n v="1016"/>
    <n v="-4848.12"/>
    <n v="1425.6"/>
    <n v="0"/>
  </r>
  <r>
    <x v="10"/>
    <s v="713 ANNAPURNA PLATE YELLOW"/>
    <s v="Kitchenware"/>
    <s v="Finished Good"/>
    <s v="Pcs."/>
    <n v="254"/>
    <n v="277"/>
    <n v="1683"/>
    <n v="209.16"/>
    <n v="-3415.02"/>
    <n v="0"/>
    <n v="0"/>
    <n v="0"/>
    <n v="0"/>
    <n v="0"/>
    <n v="0"/>
    <n v="0"/>
    <n v="0"/>
    <n v="0"/>
    <n v="0"/>
    <n v="466.19099999999997"/>
    <n v="0"/>
    <n v="0"/>
    <n v="60"/>
    <n v="60"/>
    <n v="0"/>
    <n v="1683"/>
    <n v="-3415.02"/>
    <n v="269.15999999999997"/>
    <n v="0"/>
  </r>
  <r>
    <x v="10"/>
    <s v="801 Garbage Bkt 10 Ltr Only Lid (red)"/>
    <s v="Component"/>
    <s v="Trading"/>
    <s v="Pcs."/>
    <m/>
    <n v="0"/>
    <n v="106"/>
    <n v="5.0599999999999996"/>
    <n v="1338.54"/>
    <n v="0"/>
    <n v="0"/>
    <n v="0"/>
    <n v="0"/>
    <n v="0"/>
    <n v="0"/>
    <n v="0"/>
    <n v="0"/>
    <n v="0"/>
    <n v="0"/>
    <n v="0"/>
    <n v="0"/>
    <n v="0"/>
    <n v="0"/>
    <n v="0"/>
    <n v="0"/>
    <n v="106"/>
    <n v="1338.54"/>
    <n v="5.0599999999999996"/>
    <n v="0"/>
  </r>
  <r>
    <x v="10"/>
    <s v="801 Garbage Bkt Only Lid 10 Ltr (yellow)"/>
    <s v="Component"/>
    <s v="Trading"/>
    <s v="Pcs."/>
    <m/>
    <n v="0"/>
    <n v="25"/>
    <n v="1.81"/>
    <n v="500"/>
    <n v="0"/>
    <n v="0"/>
    <n v="0"/>
    <n v="0"/>
    <n v="0"/>
    <n v="0"/>
    <n v="0"/>
    <n v="0"/>
    <n v="0"/>
    <n v="0"/>
    <n v="0"/>
    <n v="0"/>
    <n v="0"/>
    <n v="0"/>
    <n v="0"/>
    <n v="0"/>
    <n v="25"/>
    <n v="500"/>
    <n v="1.81"/>
    <n v="0"/>
  </r>
  <r>
    <x v="10"/>
    <s v="801 NO. GARBAGE BKT 10L ONLY LID (BLK)"/>
    <s v="Component"/>
    <s v="Trading"/>
    <s v="Pcs."/>
    <m/>
    <n v="0"/>
    <n v="40"/>
    <n v="1.81"/>
    <n v="800"/>
    <n v="0"/>
    <n v="0"/>
    <n v="0"/>
    <n v="0"/>
    <n v="0"/>
    <n v="0"/>
    <n v="0"/>
    <n v="0"/>
    <n v="0"/>
    <n v="0"/>
    <n v="0"/>
    <n v="0"/>
    <n v="0"/>
    <n v="0"/>
    <n v="0"/>
    <n v="0"/>
    <n v="40"/>
    <n v="800"/>
    <n v="1.81"/>
    <n v="0"/>
  </r>
  <r>
    <x v="10"/>
    <s v="801 NO. GARBAGE BKT 10L ONLY LID (G)"/>
    <s v="Component"/>
    <s v="Finished Good"/>
    <s v="Pcs."/>
    <n v="125"/>
    <n v="136"/>
    <n v="719"/>
    <n v="32.369999999999997"/>
    <n v="14380"/>
    <n v="0"/>
    <n v="0"/>
    <n v="0"/>
    <n v="0"/>
    <n v="0"/>
    <n v="0"/>
    <n v="0"/>
    <n v="0"/>
    <n v="0"/>
    <n v="0"/>
    <n v="97.784000000000006"/>
    <n v="0"/>
    <n v="0"/>
    <n v="0"/>
    <n v="0"/>
    <n v="0"/>
    <n v="719"/>
    <n v="14380"/>
    <n v="32.369999999999997"/>
    <n v="0"/>
  </r>
  <r>
    <x v="10"/>
    <s v="801 NO. GARBAGE BKT 10L ONLY LID (S)"/>
    <s v="Component"/>
    <s v="Trading"/>
    <s v="Pcs."/>
    <m/>
    <n v="0"/>
    <n v="2160"/>
    <n v="36.159999999999997"/>
    <n v="34525.61"/>
    <n v="0"/>
    <n v="0"/>
    <n v="0"/>
    <n v="0"/>
    <n v="0"/>
    <n v="0"/>
    <n v="0"/>
    <n v="0"/>
    <n v="0"/>
    <n v="0"/>
    <n v="0"/>
    <n v="0"/>
    <n v="0"/>
    <n v="0"/>
    <n v="0"/>
    <n v="0"/>
    <n v="2160"/>
    <n v="34525.61"/>
    <n v="36.159999999999997"/>
    <n v="0"/>
  </r>
  <r>
    <x v="10"/>
    <s v="801 No. Garbage Bkt 10L Only Lid(D.Blue)"/>
    <s v="Component"/>
    <s v="Trading"/>
    <s v="Pcs."/>
    <m/>
    <n v="0"/>
    <n v="852"/>
    <n v="38.47"/>
    <n v="13699.85"/>
    <n v="0"/>
    <n v="0"/>
    <n v="0"/>
    <n v="0"/>
    <n v="0"/>
    <n v="0"/>
    <n v="0"/>
    <n v="0"/>
    <n v="0"/>
    <n v="0"/>
    <n v="0"/>
    <n v="0"/>
    <n v="0"/>
    <n v="0"/>
    <n v="0"/>
    <n v="0"/>
    <n v="852"/>
    <n v="13699.85"/>
    <n v="38.47"/>
    <n v="0"/>
  </r>
  <r>
    <x v="10"/>
    <s v="801.GARBAGE BKT 10L ONLY LID ( M.B)"/>
    <s v="Component"/>
    <s v="Trading"/>
    <s v="Pcs."/>
    <m/>
    <n v="0"/>
    <n v="1101"/>
    <n v="47.18"/>
    <n v="17012.63"/>
    <n v="0"/>
    <n v="0"/>
    <n v="0"/>
    <n v="0"/>
    <n v="0"/>
    <n v="0"/>
    <n v="0"/>
    <n v="0"/>
    <n v="0"/>
    <n v="0"/>
    <n v="0"/>
    <n v="0"/>
    <n v="0"/>
    <n v="0"/>
    <n v="0"/>
    <n v="0"/>
    <n v="1101"/>
    <n v="17012.63"/>
    <n v="47.18"/>
    <n v="0"/>
  </r>
  <r>
    <x v="10"/>
    <s v="801.GARBAGE BKT 10L ONLY LID (M.W.)"/>
    <s v="Component"/>
    <s v="Trading"/>
    <s v="Pcs."/>
    <m/>
    <n v="0"/>
    <n v="663"/>
    <n v="29.93"/>
    <n v="12490.08"/>
    <n v="0"/>
    <n v="0"/>
    <n v="0"/>
    <n v="0"/>
    <n v="0"/>
    <n v="0"/>
    <n v="0"/>
    <n v="0"/>
    <n v="0"/>
    <n v="0"/>
    <n v="0"/>
    <n v="0"/>
    <n v="0"/>
    <n v="0"/>
    <n v="0"/>
    <n v="0"/>
    <n v="663"/>
    <n v="12490.08"/>
    <n v="29.93"/>
    <n v="0"/>
  </r>
  <r>
    <x v="10"/>
    <s v="801.GARBAGE BKT 10L ONLY LID(B)"/>
    <s v="Component"/>
    <s v="Finished Good"/>
    <s v="Pcs."/>
    <n v="125"/>
    <n v="136"/>
    <n v="717"/>
    <n v="338.28"/>
    <n v="11083.68"/>
    <n v="0"/>
    <n v="0"/>
    <n v="0"/>
    <n v="0"/>
    <n v="0"/>
    <n v="0"/>
    <n v="0"/>
    <n v="0"/>
    <n v="0"/>
    <n v="0"/>
    <n v="97.512"/>
    <n v="0"/>
    <n v="0"/>
    <n v="0"/>
    <n v="0"/>
    <n v="0"/>
    <n v="717"/>
    <n v="11083.68"/>
    <n v="338.28"/>
    <n v="0"/>
  </r>
  <r>
    <x v="10"/>
    <s v="801.GARBAGE BKT 10L ONLY LID(P)"/>
    <s v="Component"/>
    <s v="Finished Good"/>
    <s v="Pcs."/>
    <n v="125"/>
    <n v="136"/>
    <n v="2225"/>
    <n v="206.48"/>
    <n v="35029.08"/>
    <n v="0"/>
    <n v="0"/>
    <n v="0"/>
    <n v="0"/>
    <n v="0"/>
    <n v="0"/>
    <n v="0"/>
    <n v="0"/>
    <n v="0"/>
    <n v="0"/>
    <n v="302.60000000000002"/>
    <n v="0"/>
    <n v="0"/>
    <n v="0"/>
    <n v="0"/>
    <n v="0"/>
    <n v="2225"/>
    <n v="35029.08"/>
    <n v="206.48"/>
    <n v="0"/>
  </r>
  <r>
    <x v="10"/>
    <s v="802 Garbage Bkt. Only Lid (OR)"/>
    <s v="Rajeshwari"/>
    <s v="Trading"/>
    <s v="Pcs."/>
    <m/>
    <n v="0"/>
    <n v="78"/>
    <n v="0"/>
    <n v="1356.46"/>
    <n v="0"/>
    <n v="0"/>
    <n v="0"/>
    <n v="0"/>
    <n v="0"/>
    <n v="0"/>
    <n v="0"/>
    <n v="0"/>
    <n v="0"/>
    <n v="0"/>
    <n v="0"/>
    <n v="0"/>
    <n v="0"/>
    <n v="0"/>
    <n v="0"/>
    <n v="0"/>
    <n v="78"/>
    <n v="1356.46"/>
    <n v="0"/>
    <n v="0"/>
  </r>
  <r>
    <x v="10"/>
    <s v="802 NO. GARBAGE BKT 13 L ONLY LID (SILVE"/>
    <s v="Component"/>
    <s v="Trading"/>
    <s v="Pcs."/>
    <m/>
    <n v="0"/>
    <n v="377"/>
    <n v="14.27"/>
    <n v="6217.63"/>
    <n v="0"/>
    <n v="0"/>
    <n v="0"/>
    <n v="0"/>
    <n v="0"/>
    <n v="0"/>
    <n v="0"/>
    <n v="0"/>
    <n v="0"/>
    <n v="0"/>
    <n v="0"/>
    <n v="0"/>
    <n v="0"/>
    <n v="0"/>
    <n v="0"/>
    <n v="0"/>
    <n v="377"/>
    <n v="6217.63"/>
    <n v="14.27"/>
    <n v="0"/>
  </r>
  <r>
    <x v="10"/>
    <s v="802 NO. GARBAGE BKT 13L ONLY LID ( BLK)"/>
    <s v="Component"/>
    <s v="Trading"/>
    <s v="Pcs."/>
    <m/>
    <n v="0"/>
    <n v="120"/>
    <n v="5.42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5.42"/>
    <n v="0"/>
  </r>
  <r>
    <x v="10"/>
    <s v="802 NO. GARBAGE BKT 13L ONLY LID (O)"/>
    <s v="Component"/>
    <s v="Trading"/>
    <s v="Pcs."/>
    <m/>
    <n v="0"/>
    <n v="1"/>
    <n v="0.05"/>
    <n v="22.04"/>
    <n v="0"/>
    <n v="0"/>
    <n v="0"/>
    <n v="0"/>
    <n v="0"/>
    <n v="0"/>
    <n v="0"/>
    <n v="0"/>
    <n v="0"/>
    <n v="0"/>
    <n v="0"/>
    <n v="0"/>
    <n v="0"/>
    <n v="0"/>
    <n v="0"/>
    <n v="0"/>
    <n v="1"/>
    <n v="22.04"/>
    <n v="0.05"/>
    <n v="0"/>
  </r>
  <r>
    <x v="10"/>
    <s v="802 No.Garbage Bkt 13 L Only Lid (D.Blue"/>
    <s v="Component"/>
    <s v="Trading"/>
    <s v="Pcs."/>
    <m/>
    <n v="0"/>
    <n v="500"/>
    <n v="22.57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22.57"/>
    <n v="0"/>
  </r>
  <r>
    <x v="10"/>
    <s v="802.GAR. BKT.13L ONLY LID (D.G)"/>
    <s v="Component"/>
    <s v="Trading"/>
    <s v="Pcs."/>
    <m/>
    <n v="0"/>
    <n v="267"/>
    <n v="5.01"/>
    <n v="4238.97"/>
    <n v="0"/>
    <n v="0"/>
    <n v="0"/>
    <n v="0"/>
    <n v="0"/>
    <n v="0"/>
    <n v="0"/>
    <n v="0"/>
    <n v="0"/>
    <n v="0"/>
    <n v="0"/>
    <n v="0"/>
    <n v="0"/>
    <n v="0"/>
    <n v="0"/>
    <n v="0"/>
    <n v="267"/>
    <n v="4238.97"/>
    <n v="5.01"/>
    <n v="0"/>
  </r>
  <r>
    <x v="10"/>
    <s v="802.GARBAGE BKT 13L ONLY LID (B)"/>
    <s v="Component"/>
    <s v="Trading"/>
    <s v="Pcs."/>
    <m/>
    <n v="0"/>
    <n v="516"/>
    <n v="35.31"/>
    <n v="8868.76"/>
    <n v="0"/>
    <n v="0"/>
    <n v="0"/>
    <n v="0"/>
    <n v="0"/>
    <n v="0"/>
    <n v="0"/>
    <n v="0"/>
    <n v="0"/>
    <n v="0"/>
    <n v="0"/>
    <n v="0"/>
    <n v="0"/>
    <n v="0"/>
    <n v="0"/>
    <n v="0"/>
    <n v="516"/>
    <n v="8868.76"/>
    <n v="35.31"/>
    <n v="0"/>
  </r>
  <r>
    <x v="10"/>
    <s v="802.GARBAGE BKT 13L ONLY LID (M.B.)"/>
    <s v="Component"/>
    <s v="Trading"/>
    <s v="Pcs."/>
    <m/>
    <n v="0"/>
    <n v="773"/>
    <n v="31.56"/>
    <n v="7336.17"/>
    <n v="0"/>
    <n v="0"/>
    <n v="0"/>
    <n v="0"/>
    <n v="0"/>
    <n v="0"/>
    <n v="0"/>
    <n v="0"/>
    <n v="0"/>
    <n v="0"/>
    <n v="0"/>
    <n v="0"/>
    <n v="0"/>
    <n v="0"/>
    <n v="0"/>
    <n v="0"/>
    <n v="773"/>
    <n v="7336.17"/>
    <n v="31.56"/>
    <n v="0"/>
  </r>
  <r>
    <x v="10"/>
    <s v="802.GARBAGE BKT 13L ONLY LID (P)"/>
    <s v="Component"/>
    <s v="Trading"/>
    <s v="Pcs."/>
    <m/>
    <n v="0"/>
    <n v="723"/>
    <n v="46.87"/>
    <n v="1943.47"/>
    <n v="0"/>
    <n v="0"/>
    <n v="0"/>
    <n v="0"/>
    <n v="0"/>
    <n v="0"/>
    <n v="0"/>
    <n v="0"/>
    <n v="0"/>
    <n v="0"/>
    <n v="0"/>
    <n v="0"/>
    <n v="0"/>
    <n v="0"/>
    <n v="0"/>
    <n v="0"/>
    <n v="723"/>
    <n v="1943.47"/>
    <n v="46.87"/>
    <n v="0"/>
  </r>
  <r>
    <x v="10"/>
    <s v="802.GARBAGE BKT 13L ONLY LID(M.W)"/>
    <s v="Component"/>
    <s v="Trading"/>
    <s v="Pcs."/>
    <m/>
    <n v="0"/>
    <n v="862"/>
    <n v="32.549999999999997"/>
    <n v="3679.98"/>
    <n v="0"/>
    <n v="0"/>
    <n v="0"/>
    <n v="0"/>
    <n v="0"/>
    <n v="0"/>
    <n v="0"/>
    <n v="0"/>
    <n v="0"/>
    <n v="0"/>
    <n v="0"/>
    <n v="0"/>
    <n v="0"/>
    <n v="0"/>
    <n v="0"/>
    <n v="0"/>
    <n v="862"/>
    <n v="3679.98"/>
    <n v="32.549999999999997"/>
    <n v="0"/>
  </r>
  <r>
    <x v="10"/>
    <s v="803 10 Ltr Swing Lid (Blue)"/>
    <s v="Component"/>
    <s v="Trading"/>
    <s v="Pcs."/>
    <m/>
    <n v="0"/>
    <n v="4"/>
    <n v="0.18"/>
    <n v="118.64"/>
    <n v="0"/>
    <n v="0"/>
    <n v="0"/>
    <n v="0"/>
    <n v="0"/>
    <n v="0"/>
    <n v="0"/>
    <n v="0"/>
    <n v="0"/>
    <n v="0"/>
    <n v="0"/>
    <n v="0"/>
    <n v="0"/>
    <n v="0"/>
    <n v="0"/>
    <n v="0"/>
    <n v="4"/>
    <n v="118.64"/>
    <n v="0.18"/>
    <n v="0"/>
  </r>
  <r>
    <x v="10"/>
    <s v="803 10 Ltr Swing Lid (Green)"/>
    <s v="Component"/>
    <s v="Trading"/>
    <s v="Pcs."/>
    <m/>
    <n v="0"/>
    <n v="1"/>
    <n v="0.05"/>
    <n v="29.66"/>
    <n v="0"/>
    <n v="0"/>
    <n v="0"/>
    <n v="0"/>
    <n v="0"/>
    <n v="0"/>
    <n v="0"/>
    <n v="0"/>
    <n v="0"/>
    <n v="0"/>
    <n v="0"/>
    <n v="0"/>
    <n v="0"/>
    <n v="0"/>
    <n v="0"/>
    <n v="0"/>
    <n v="1"/>
    <n v="29.66"/>
    <n v="0.05"/>
    <n v="0"/>
  </r>
  <r>
    <x v="10"/>
    <s v="803 10 Ltr Swing Lid (M. Baize)"/>
    <s v="Component"/>
    <s v="Trading"/>
    <s v="Pcs."/>
    <m/>
    <n v="0"/>
    <n v="1"/>
    <n v="0.05"/>
    <n v="29.66"/>
    <n v="0"/>
    <n v="0"/>
    <n v="0"/>
    <n v="0"/>
    <n v="0"/>
    <n v="0"/>
    <n v="0"/>
    <n v="0"/>
    <n v="0"/>
    <n v="0"/>
    <n v="0"/>
    <n v="0"/>
    <n v="0"/>
    <n v="0"/>
    <n v="0"/>
    <n v="0"/>
    <n v="1"/>
    <n v="29.66"/>
    <n v="0.05"/>
    <n v="0"/>
  </r>
  <r>
    <x v="10"/>
    <s v="803 10 Ltr Swing Lid (Pink)"/>
    <s v="Component"/>
    <s v="Trading"/>
    <s v="Pcs."/>
    <m/>
    <n v="0"/>
    <n v="25"/>
    <n v="1.1299999999999999"/>
    <n v="750"/>
    <n v="0"/>
    <n v="0"/>
    <n v="0"/>
    <n v="0"/>
    <n v="0"/>
    <n v="0"/>
    <n v="0"/>
    <n v="0"/>
    <n v="0"/>
    <n v="0"/>
    <n v="0"/>
    <n v="0"/>
    <n v="0"/>
    <n v="0"/>
    <n v="0"/>
    <n v="0"/>
    <n v="25"/>
    <n v="750"/>
    <n v="1.1299999999999999"/>
    <n v="0"/>
  </r>
  <r>
    <x v="10"/>
    <s v="804 13 Ltr Swing Lid (M.baize)"/>
    <s v="Component"/>
    <s v="Trading"/>
    <s v="Pcs."/>
    <m/>
    <n v="0"/>
    <n v="1"/>
    <n v="0.05"/>
    <n v="48.14"/>
    <n v="0"/>
    <n v="0"/>
    <n v="0"/>
    <n v="0"/>
    <n v="0"/>
    <n v="0"/>
    <n v="0"/>
    <n v="0"/>
    <n v="0"/>
    <n v="0"/>
    <n v="0"/>
    <n v="0"/>
    <n v="0"/>
    <n v="0"/>
    <n v="0"/>
    <n v="0"/>
    <n v="1"/>
    <n v="48.14"/>
    <n v="0.05"/>
    <n v="0"/>
  </r>
  <r>
    <x v="10"/>
    <s v="804 13 Ltr Swing Lid (Pink)"/>
    <s v="Component"/>
    <s v="Trading"/>
    <s v="Pcs."/>
    <m/>
    <n v="0"/>
    <n v="3"/>
    <n v="0.14000000000000001"/>
    <n v="144.41999999999999"/>
    <n v="0"/>
    <n v="0"/>
    <n v="0"/>
    <n v="0"/>
    <n v="0"/>
    <n v="0"/>
    <n v="0"/>
    <n v="0"/>
    <n v="0"/>
    <n v="0"/>
    <n v="0"/>
    <n v="0"/>
    <n v="0"/>
    <n v="0"/>
    <n v="0"/>
    <n v="0"/>
    <n v="3"/>
    <n v="144.41999999999999"/>
    <n v="0.14000000000000001"/>
    <n v="0"/>
  </r>
  <r>
    <x v="10"/>
    <s v="804 13 Ltr Swing Lid (Yellow)"/>
    <s v="Component"/>
    <s v="Trading"/>
    <s v="Pcs."/>
    <m/>
    <n v="0"/>
    <n v="1"/>
    <n v="0.05"/>
    <n v="38.14"/>
    <n v="0"/>
    <n v="0"/>
    <n v="0"/>
    <n v="0"/>
    <n v="0"/>
    <n v="0"/>
    <n v="0"/>
    <n v="0"/>
    <n v="0"/>
    <n v="0"/>
    <n v="0"/>
    <n v="0"/>
    <n v="0"/>
    <n v="0"/>
    <n v="0"/>
    <n v="0"/>
    <n v="1"/>
    <n v="38.14"/>
    <n v="0.05"/>
    <n v="0"/>
  </r>
  <r>
    <x v="10"/>
    <s v="810 Garb.Only Bkt 10Ltr (Red)"/>
    <s v="Housekeeping"/>
    <s v="Finished Good"/>
    <s v="Pcs."/>
    <n v="395"/>
    <n v="431"/>
    <n v="166"/>
    <n v="44.61"/>
    <n v="10383.299999999999"/>
    <n v="0"/>
    <n v="0"/>
    <n v="0"/>
    <n v="0"/>
    <n v="0"/>
    <n v="0"/>
    <n v="0"/>
    <n v="0"/>
    <n v="0"/>
    <n v="0"/>
    <n v="71.546000000000006"/>
    <n v="0"/>
    <n v="0"/>
    <n v="20"/>
    <n v="20"/>
    <n v="0"/>
    <n v="166"/>
    <n v="10383.299999999999"/>
    <n v="64.61"/>
    <n v="0"/>
  </r>
  <r>
    <x v="10"/>
    <s v="810 GARB.ONLY BKT.10L (M.W.)"/>
    <s v="Housekeeping"/>
    <s v="Trading"/>
    <s v="Pcs."/>
    <m/>
    <n v="0"/>
    <n v="463"/>
    <n v="20.9"/>
    <n v="28960.65"/>
    <n v="0"/>
    <n v="0"/>
    <n v="0"/>
    <n v="0"/>
    <n v="0"/>
    <n v="0"/>
    <n v="0"/>
    <n v="0"/>
    <n v="0"/>
    <n v="0"/>
    <n v="0"/>
    <n v="0"/>
    <n v="0"/>
    <n v="0"/>
    <n v="0"/>
    <n v="0"/>
    <n v="463"/>
    <n v="28960.65"/>
    <n v="20.9"/>
    <n v="0"/>
  </r>
  <r>
    <x v="10"/>
    <s v="810 Garb.Only Bkt.10Ltr (M.B)"/>
    <s v="Housekeeping"/>
    <s v="Trading"/>
    <s v="Pcs."/>
    <m/>
    <n v="0"/>
    <n v="406"/>
    <n v="12.42"/>
    <n v="21340.65"/>
    <n v="0"/>
    <n v="0"/>
    <n v="0"/>
    <n v="0"/>
    <n v="0"/>
    <n v="0"/>
    <n v="0"/>
    <n v="0"/>
    <n v="0"/>
    <n v="0"/>
    <n v="0"/>
    <n v="0"/>
    <n v="0"/>
    <n v="0"/>
    <n v="0"/>
    <n v="0"/>
    <n v="406"/>
    <n v="21340.65"/>
    <n v="12.42"/>
    <n v="0"/>
  </r>
  <r>
    <x v="10"/>
    <s v="810 Garb.Only Bkt.10Ltr (Ye)"/>
    <s v="Housekeeping"/>
    <s v="Finished Good"/>
    <s v="Pcs."/>
    <n v="395"/>
    <n v="431"/>
    <n v="64"/>
    <n v="40.03"/>
    <n v="4512.75"/>
    <n v="0"/>
    <n v="0"/>
    <n v="0"/>
    <n v="0"/>
    <n v="0"/>
    <n v="0"/>
    <n v="0"/>
    <n v="0"/>
    <n v="0"/>
    <n v="0"/>
    <n v="27.584"/>
    <n v="0"/>
    <n v="0"/>
    <n v="20"/>
    <n v="20"/>
    <n v="0"/>
    <n v="64"/>
    <n v="4512.75"/>
    <n v="60.03"/>
    <n v="0"/>
  </r>
  <r>
    <x v="10"/>
    <s v="810.GARB. ONLY BKT. 10L (SL)"/>
    <s v="Housekeeping"/>
    <s v="Trading"/>
    <s v="Pcs."/>
    <m/>
    <n v="0"/>
    <n v="250"/>
    <n v="4.5599999999999996"/>
    <n v="11228.65"/>
    <n v="0"/>
    <n v="0"/>
    <n v="0"/>
    <n v="0"/>
    <n v="0"/>
    <n v="0"/>
    <n v="0"/>
    <n v="0"/>
    <n v="0"/>
    <n v="0"/>
    <n v="0"/>
    <n v="0"/>
    <n v="0"/>
    <n v="0"/>
    <n v="0"/>
    <n v="0"/>
    <n v="250"/>
    <n v="11228.65"/>
    <n v="4.5599999999999996"/>
    <n v="0"/>
  </r>
  <r>
    <x v="10"/>
    <s v="810.GARB. ONLY BKT.10L (D.B)"/>
    <s v="Housekeeping"/>
    <s v="Finished Good"/>
    <s v="Pcs."/>
    <n v="395"/>
    <n v="431"/>
    <n v="87"/>
    <n v="2284.59"/>
    <n v="3475.65"/>
    <n v="0"/>
    <n v="0"/>
    <n v="0"/>
    <n v="0"/>
    <n v="0"/>
    <n v="0"/>
    <n v="0"/>
    <n v="0"/>
    <n v="0"/>
    <n v="0"/>
    <n v="37.497"/>
    <n v="0"/>
    <n v="0"/>
    <n v="0"/>
    <n v="0"/>
    <n v="0"/>
    <n v="87"/>
    <n v="3475.65"/>
    <n v="2284.59"/>
    <n v="0"/>
  </r>
  <r>
    <x v="10"/>
    <s v="810.GARB.ONLY BKT.10Ltr (B)"/>
    <s v="Housekeeping"/>
    <s v="Trading"/>
    <s v="Pcs."/>
    <m/>
    <n v="0"/>
    <n v="522"/>
    <n v="18.600000000000001"/>
    <n v="23815.119999999999"/>
    <n v="0"/>
    <n v="0"/>
    <n v="0"/>
    <n v="0"/>
    <n v="0"/>
    <n v="0"/>
    <n v="0"/>
    <n v="0"/>
    <n v="0"/>
    <n v="0"/>
    <n v="0"/>
    <n v="0"/>
    <n v="0"/>
    <n v="0"/>
    <n v="0"/>
    <n v="0"/>
    <n v="522"/>
    <n v="23815.119999999999"/>
    <n v="18.600000000000001"/>
    <n v="0"/>
  </r>
  <r>
    <x v="10"/>
    <s v="810.Garb.Only Bkt.10ltr (BL)"/>
    <s v="Housekeeping"/>
    <s v="Finished Good"/>
    <s v="Pcs."/>
    <n v="395"/>
    <n v="431"/>
    <n v="5"/>
    <n v="67.459999999999994"/>
    <n v="165.45"/>
    <n v="0"/>
    <n v="0"/>
    <n v="0"/>
    <n v="0"/>
    <n v="0"/>
    <n v="0"/>
    <n v="0"/>
    <n v="0"/>
    <n v="0"/>
    <n v="0"/>
    <n v="2.1549999999999998"/>
    <n v="0"/>
    <n v="0"/>
    <n v="30"/>
    <n v="30"/>
    <n v="0"/>
    <n v="5"/>
    <n v="165.45"/>
    <n v="97.46"/>
    <n v="0"/>
  </r>
  <r>
    <x v="10"/>
    <s v="810.Garb.Only Bkt.10Ltr (P)"/>
    <s v="Housekeeping"/>
    <s v="Trading"/>
    <s v="Pcs."/>
    <m/>
    <n v="0"/>
    <n v="375"/>
    <n v="28.62"/>
    <n v="18069.599999999999"/>
    <n v="0"/>
    <n v="0"/>
    <n v="0"/>
    <n v="0"/>
    <n v="0"/>
    <n v="0"/>
    <n v="0"/>
    <n v="0"/>
    <n v="0"/>
    <n v="0"/>
    <n v="0"/>
    <n v="0"/>
    <n v="0"/>
    <n v="0"/>
    <n v="0"/>
    <n v="0"/>
    <n v="375"/>
    <n v="18069.599999999999"/>
    <n v="28.62"/>
    <n v="0"/>
  </r>
  <r>
    <x v="10"/>
    <s v="811 Garb.Bkt Swing10 Ltr.(P)"/>
    <s v="Housekeeping"/>
    <s v="Finished Good"/>
    <s v="Pcs."/>
    <n v="550"/>
    <n v="599"/>
    <n v="-20"/>
    <n v="188.02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208.02"/>
    <n v="0"/>
  </r>
  <r>
    <x v="10"/>
    <s v="811.Garb.Bkt Swing10Ltr(D.B)"/>
    <s v="Housekeeping"/>
    <s v="Trading"/>
    <s v="Pcs."/>
    <m/>
    <n v="0"/>
    <n v="14"/>
    <n v="0.63"/>
    <n v="1885.38"/>
    <n v="0"/>
    <n v="0"/>
    <n v="0"/>
    <n v="0"/>
    <n v="0"/>
    <n v="0"/>
    <n v="0"/>
    <n v="0"/>
    <n v="0"/>
    <n v="0"/>
    <n v="0"/>
    <n v="0"/>
    <n v="0"/>
    <n v="0"/>
    <n v="0"/>
    <n v="0"/>
    <n v="14"/>
    <n v="1885.38"/>
    <n v="0.63"/>
    <n v="0"/>
  </r>
  <r>
    <x v="10"/>
    <s v="811.Garb.Bkt.Swing10 Ltr.(Red)"/>
    <s v="Housekeeping"/>
    <s v="Finished Good"/>
    <s v="Pcs."/>
    <n v="550"/>
    <n v="599"/>
    <n v="-20"/>
    <n v="188.02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208.02"/>
    <n v="0"/>
  </r>
  <r>
    <x v="10"/>
    <s v="811.Garb.Bkt.Swing10Ltr (D.G)"/>
    <s v="Housekeeping"/>
    <s v="Trading"/>
    <s v="Pcs."/>
    <m/>
    <n v="0"/>
    <n v="8"/>
    <n v="0.36"/>
    <n v="1077.3599999999999"/>
    <n v="0"/>
    <n v="0"/>
    <n v="0"/>
    <n v="0"/>
    <n v="0"/>
    <n v="0"/>
    <n v="0"/>
    <n v="0"/>
    <n v="0"/>
    <n v="0"/>
    <n v="0"/>
    <n v="0"/>
    <n v="0"/>
    <n v="0"/>
    <n v="0"/>
    <n v="0"/>
    <n v="8"/>
    <n v="1077.3599999999999"/>
    <n v="0.36"/>
    <n v="0"/>
  </r>
  <r>
    <x v="10"/>
    <s v="811.Garb.Bkt.Swing10Ltr.(Yellow)"/>
    <s v="Housekeeping"/>
    <s v="Finished Good"/>
    <s v="Pcs."/>
    <n v="550"/>
    <n v="599"/>
    <n v="-20"/>
    <n v="188.02"/>
    <n v="-2304"/>
    <n v="0"/>
    <n v="0"/>
    <n v="0"/>
    <n v="0"/>
    <n v="0"/>
    <n v="0"/>
    <n v="0"/>
    <n v="0"/>
    <n v="0"/>
    <n v="0"/>
    <n v="-11.98"/>
    <n v="0"/>
    <n v="0"/>
    <n v="20"/>
    <n v="20"/>
    <n v="0"/>
    <n v="-20"/>
    <n v="-2304"/>
    <n v="208.02"/>
    <n v="0"/>
  </r>
  <r>
    <x v="10"/>
    <s v="813  NO. GARBAGE BUCKET ONLY (O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0"/>
    <s v="813 GARBAGE BUCKET 13 LTR ONLY (YELLOW)"/>
    <s v="Housekeeping"/>
    <s v="Finished Good"/>
    <s v="Pcs."/>
    <n v="450"/>
    <n v="490"/>
    <n v="-2"/>
    <n v="68.56"/>
    <n v="-4356"/>
    <n v="0"/>
    <n v="0"/>
    <n v="0"/>
    <n v="0"/>
    <n v="0"/>
    <n v="0"/>
    <n v="0"/>
    <n v="0"/>
    <n v="0"/>
    <n v="0"/>
    <n v="-0.98"/>
    <n v="0"/>
    <n v="0"/>
    <n v="30"/>
    <n v="30"/>
    <n v="0"/>
    <n v="-2"/>
    <n v="-4356"/>
    <n v="98.56"/>
    <n v="0"/>
  </r>
  <r>
    <x v="10"/>
    <s v="813 GARBAGE BUCKET 13 LTR ONLY(RED)"/>
    <s v="Housekeeping"/>
    <s v="Finished Good"/>
    <s v="Pcs."/>
    <n v="450"/>
    <n v="490"/>
    <n v="158"/>
    <n v="68.22"/>
    <n v="18631.25"/>
    <n v="0"/>
    <n v="0"/>
    <n v="0"/>
    <n v="0"/>
    <n v="0"/>
    <n v="0"/>
    <n v="0"/>
    <n v="0"/>
    <n v="0"/>
    <n v="0"/>
    <n v="77.42"/>
    <n v="0"/>
    <n v="0"/>
    <n v="30"/>
    <n v="30"/>
    <n v="0"/>
    <n v="158"/>
    <n v="18631.25"/>
    <n v="98.22"/>
    <n v="0"/>
  </r>
  <r>
    <x v="10"/>
    <s v="813 GARBAGE BUCKET ONLY 13L (M.W.)"/>
    <s v="Housekeeping"/>
    <s v="Trading"/>
    <s v="Pcs."/>
    <m/>
    <n v="0"/>
    <n v="243"/>
    <n v="14.76"/>
    <n v="26730"/>
    <n v="0"/>
    <n v="0"/>
    <n v="0"/>
    <n v="0"/>
    <n v="0"/>
    <n v="0"/>
    <n v="0"/>
    <n v="0"/>
    <n v="0"/>
    <n v="0"/>
    <n v="0"/>
    <n v="0"/>
    <n v="0"/>
    <n v="0"/>
    <n v="0"/>
    <n v="0"/>
    <n v="243"/>
    <n v="26730"/>
    <n v="14.76"/>
    <n v="0"/>
  </r>
  <r>
    <x v="10"/>
    <s v="813 GARBAGE BUCKET ONLY 13LTR (d. blue)"/>
    <s v="Housekeeping"/>
    <s v="Finished Good"/>
    <s v="Pcs."/>
    <n v="450"/>
    <n v="490"/>
    <n v="14"/>
    <n v="48.18"/>
    <n v="-2541"/>
    <n v="0"/>
    <n v="0"/>
    <n v="0"/>
    <n v="0"/>
    <n v="0"/>
    <n v="0"/>
    <n v="0"/>
    <n v="0"/>
    <n v="0"/>
    <n v="0"/>
    <n v="6.86"/>
    <n v="0"/>
    <n v="0"/>
    <n v="20"/>
    <n v="20"/>
    <n v="0"/>
    <n v="14"/>
    <n v="-2541"/>
    <n v="68.180000000000007"/>
    <n v="0"/>
  </r>
  <r>
    <x v="10"/>
    <s v="813 NO. GARBAGE BUCKET 13L ONLY (M.B.)"/>
    <s v="Housekeeping"/>
    <s v="Trading"/>
    <s v="Pcs."/>
    <m/>
    <n v="0"/>
    <n v="403"/>
    <n v="10.7"/>
    <n v="28659.81"/>
    <n v="0"/>
    <n v="0"/>
    <n v="0"/>
    <n v="0"/>
    <n v="0"/>
    <n v="0"/>
    <n v="0"/>
    <n v="0"/>
    <n v="0"/>
    <n v="0"/>
    <n v="0"/>
    <n v="0"/>
    <n v="0"/>
    <n v="0"/>
    <n v="0"/>
    <n v="0"/>
    <n v="403"/>
    <n v="28659.81"/>
    <n v="10.7"/>
    <n v="0"/>
  </r>
  <r>
    <x v="10"/>
    <s v="813 NO. GARBAGE BUCKET ONLY (D.GREEN)"/>
    <s v="Housekeeping"/>
    <s v="Finished Good"/>
    <s v="Pcs."/>
    <n v="450"/>
    <n v="490"/>
    <n v="9"/>
    <n v="152.16999999999999"/>
    <n v="112.72"/>
    <n v="0"/>
    <n v="0"/>
    <n v="0"/>
    <n v="0"/>
    <n v="0"/>
    <n v="0"/>
    <n v="0"/>
    <n v="0"/>
    <n v="0"/>
    <n v="0"/>
    <n v="4.41"/>
    <n v="0"/>
    <n v="0"/>
    <n v="0"/>
    <n v="0"/>
    <n v="0"/>
    <n v="9"/>
    <n v="112.72"/>
    <n v="152.16999999999999"/>
    <n v="0"/>
  </r>
  <r>
    <x v="10"/>
    <s v="813 NO. GARBAGE BUCKET ONLY (P)"/>
    <s v="Housekeeping"/>
    <s v="Trading"/>
    <s v="Pcs."/>
    <m/>
    <n v="0"/>
    <n v="422"/>
    <n v="23.84"/>
    <n v="30225.31"/>
    <n v="0"/>
    <n v="0"/>
    <n v="0"/>
    <n v="0"/>
    <n v="0"/>
    <n v="0"/>
    <n v="0"/>
    <n v="0"/>
    <n v="0"/>
    <n v="0"/>
    <n v="0"/>
    <n v="0"/>
    <n v="0"/>
    <n v="0"/>
    <n v="0"/>
    <n v="0"/>
    <n v="422"/>
    <n v="30225.31"/>
    <n v="23.84"/>
    <n v="0"/>
  </r>
  <r>
    <x v="10"/>
    <s v="813 NO. GARBAGE BUCKET ONLY (S)"/>
    <s v="Housekeeping"/>
    <s v="Trading"/>
    <s v="Pcs."/>
    <m/>
    <n v="0"/>
    <n v="272"/>
    <n v="1.1299999999999999"/>
    <n v="14119.21"/>
    <n v="0"/>
    <n v="0"/>
    <n v="0"/>
    <n v="0"/>
    <n v="0"/>
    <n v="0"/>
    <n v="0"/>
    <n v="0"/>
    <n v="0"/>
    <n v="0"/>
    <n v="0"/>
    <n v="0"/>
    <n v="0"/>
    <n v="0"/>
    <n v="0"/>
    <n v="0"/>
    <n v="272"/>
    <n v="14119.21"/>
    <n v="1.1299999999999999"/>
    <n v="0"/>
  </r>
  <r>
    <x v="10"/>
    <s v="813NO. GARBAGE BUCKET ONLY (B)"/>
    <s v="Housekeeping"/>
    <s v="Finished Good"/>
    <s v="Pcs."/>
    <n v="450"/>
    <n v="490"/>
    <n v="1063"/>
    <n v="790.02"/>
    <n v="58604.93"/>
    <n v="0"/>
    <n v="0"/>
    <n v="0"/>
    <n v="0"/>
    <n v="0"/>
    <n v="0"/>
    <n v="0"/>
    <n v="0"/>
    <n v="0"/>
    <n v="0"/>
    <n v="520.87"/>
    <n v="0"/>
    <n v="0"/>
    <n v="0"/>
    <n v="0"/>
    <n v="0"/>
    <n v="1063"/>
    <n v="58604.93"/>
    <n v="790.02"/>
    <n v="0"/>
  </r>
  <r>
    <x v="10"/>
    <s v="813NO. GARBAGE BUCKET ONLY (BLAC)"/>
    <s v="Housekeeping"/>
    <s v="Finished Good"/>
    <s v="Pcs."/>
    <n v="450"/>
    <n v="490"/>
    <n v="154"/>
    <n v="66.7"/>
    <n v="18249"/>
    <n v="0"/>
    <n v="0"/>
    <n v="0"/>
    <n v="0"/>
    <n v="0"/>
    <n v="0"/>
    <n v="0"/>
    <n v="0"/>
    <n v="0"/>
    <n v="0"/>
    <n v="75.459999999999994"/>
    <n v="0"/>
    <n v="0"/>
    <n v="30"/>
    <n v="30"/>
    <n v="0"/>
    <n v="154"/>
    <n v="18249"/>
    <n v="96.7"/>
    <n v="0"/>
  </r>
  <r>
    <x v="10"/>
    <s v="814 Garb. Bkt Swing (Black)"/>
    <s v="Housekeeping"/>
    <s v="Trading"/>
    <s v="Pcs."/>
    <m/>
    <n v="0"/>
    <n v="-30"/>
    <n v="0"/>
    <n v="-4083.6"/>
    <n v="0"/>
    <n v="0"/>
    <n v="0"/>
    <n v="0"/>
    <n v="0"/>
    <n v="0"/>
    <n v="0"/>
    <n v="0"/>
    <n v="0"/>
    <n v="0"/>
    <n v="0"/>
    <n v="0"/>
    <n v="0"/>
    <n v="0"/>
    <n v="0"/>
    <n v="0"/>
    <n v="-30"/>
    <n v="-4083.6"/>
    <n v="0"/>
    <n v="0"/>
  </r>
  <r>
    <x v="10"/>
    <s v="814 Garb.bkt Swing (D.B)"/>
    <s v="Housekeeping"/>
    <s v="Finished Good"/>
    <s v="Pcs."/>
    <n v="605"/>
    <n v="659"/>
    <n v="-20"/>
    <n v="183.76"/>
    <n v="-2951.6"/>
    <n v="0"/>
    <n v="0"/>
    <n v="0"/>
    <n v="0"/>
    <n v="0"/>
    <n v="0"/>
    <n v="0"/>
    <n v="0"/>
    <n v="0"/>
    <n v="0"/>
    <n v="-13.18"/>
    <n v="0"/>
    <n v="0"/>
    <n v="20"/>
    <n v="20"/>
    <n v="0"/>
    <n v="-20"/>
    <n v="-2951.6"/>
    <n v="203.76"/>
    <n v="0"/>
  </r>
  <r>
    <x v="10"/>
    <s v="814 Garb.Bkt Swing 13 Ltr(G)"/>
    <s v="Housekeeping"/>
    <s v="Finished Good"/>
    <s v="Pcs."/>
    <n v="605"/>
    <n v="659"/>
    <n v="-25"/>
    <n v="183.53"/>
    <n v="-3280"/>
    <n v="0"/>
    <n v="0"/>
    <n v="0"/>
    <n v="0"/>
    <n v="0"/>
    <n v="0"/>
    <n v="0"/>
    <n v="0"/>
    <n v="0"/>
    <n v="0"/>
    <n v="-16.475000000000001"/>
    <n v="0"/>
    <n v="0"/>
    <n v="20"/>
    <n v="20"/>
    <n v="0"/>
    <n v="-25"/>
    <n v="-3280"/>
    <n v="203.53"/>
    <n v="0"/>
  </r>
  <r>
    <x v="10"/>
    <s v="814 Garb.Bkt Swing 13Ltr.(B)"/>
    <s v="Housekeeping"/>
    <s v="Trading"/>
    <s v="Pcs."/>
    <m/>
    <n v="0"/>
    <n v="-57"/>
    <n v="0"/>
    <n v="-8217.24"/>
    <n v="0"/>
    <n v="0"/>
    <n v="0"/>
    <n v="0"/>
    <n v="0"/>
    <n v="0"/>
    <n v="0"/>
    <n v="0"/>
    <n v="0"/>
    <n v="0"/>
    <n v="0"/>
    <n v="0"/>
    <n v="0"/>
    <n v="0"/>
    <n v="0"/>
    <n v="0"/>
    <n v="-57"/>
    <n v="-8217.24"/>
    <n v="0"/>
    <n v="0"/>
  </r>
  <r>
    <x v="10"/>
    <s v="814 Garb.Bkt Swing 13Ltr.(P)"/>
    <s v="Housekeeping"/>
    <s v="Finished Good"/>
    <s v="Pcs."/>
    <n v="605"/>
    <n v="659"/>
    <n v="-25"/>
    <n v="186.82"/>
    <n v="-3304.6"/>
    <n v="0"/>
    <n v="0"/>
    <n v="0"/>
    <n v="0"/>
    <n v="0"/>
    <n v="0"/>
    <n v="0"/>
    <n v="0"/>
    <n v="0"/>
    <n v="0"/>
    <n v="-16.475000000000001"/>
    <n v="0"/>
    <n v="0"/>
    <n v="20"/>
    <n v="20"/>
    <n v="0"/>
    <n v="-25"/>
    <n v="-3304.6"/>
    <n v="206.82"/>
    <n v="0"/>
  </r>
  <r>
    <x v="10"/>
    <s v="814 Garb.Bkt.Swing 13L(Red)"/>
    <s v="Housekeeping"/>
    <s v="Finished Good"/>
    <s v="Pcs."/>
    <n v="605"/>
    <n v="659"/>
    <n v="-35"/>
    <n v="183.53"/>
    <n v="-4641.2"/>
    <n v="0"/>
    <n v="0"/>
    <n v="0"/>
    <n v="0"/>
    <n v="0"/>
    <n v="0"/>
    <n v="0"/>
    <n v="0"/>
    <n v="0"/>
    <n v="0"/>
    <n v="-23.065000000000001"/>
    <n v="0"/>
    <n v="0"/>
    <n v="20"/>
    <n v="20"/>
    <n v="0"/>
    <n v="-35"/>
    <n v="-4641.2"/>
    <n v="203.53"/>
    <n v="0"/>
  </r>
  <r>
    <x v="10"/>
    <s v="814 Garb.Bkt.Swing 13L(Yellow)"/>
    <s v="Housekeeping"/>
    <s v="Finished Good"/>
    <s v="Pcs."/>
    <n v="605"/>
    <n v="659"/>
    <n v="-35"/>
    <n v="183.53"/>
    <n v="-4641.2"/>
    <n v="0"/>
    <n v="0"/>
    <n v="0"/>
    <n v="0"/>
    <n v="0"/>
    <n v="0"/>
    <n v="0"/>
    <n v="0"/>
    <n v="0"/>
    <n v="0"/>
    <n v="-23.065000000000001"/>
    <n v="0"/>
    <n v="0"/>
    <n v="20"/>
    <n v="20"/>
    <n v="0"/>
    <n v="-35"/>
    <n v="-4641.2"/>
    <n v="203.53"/>
    <n v="0"/>
  </r>
  <r>
    <x v="10"/>
    <s v="840 Krishna Bkt 40L (D.blue)"/>
    <s v="Housekeeping"/>
    <s v="Finished Good"/>
    <s v="Pcs."/>
    <n v="1100"/>
    <n v="1199"/>
    <n v="2"/>
    <n v="1.25"/>
    <n v="830.5"/>
    <n v="0"/>
    <n v="0"/>
    <n v="0"/>
    <n v="0"/>
    <n v="0"/>
    <n v="0"/>
    <n v="0"/>
    <n v="0"/>
    <n v="0"/>
    <n v="0"/>
    <n v="2.3980000000000001"/>
    <n v="0"/>
    <n v="0"/>
    <n v="0"/>
    <n v="0"/>
    <n v="0"/>
    <n v="2"/>
    <n v="830.5"/>
    <n v="1.25"/>
    <n v="0"/>
  </r>
  <r>
    <x v="10"/>
    <s v="840 Krishna Bkt 40L (pink)"/>
    <s v="Housekeeping"/>
    <s v="Finished Good"/>
    <s v="Pcs."/>
    <n v="1100"/>
    <n v="1199"/>
    <n v="37"/>
    <n v="335.53"/>
    <n v="8619.15"/>
    <n v="0"/>
    <n v="0"/>
    <n v="0"/>
    <n v="0"/>
    <n v="0"/>
    <n v="0"/>
    <n v="0"/>
    <n v="0"/>
    <n v="0"/>
    <n v="0"/>
    <n v="44.363"/>
    <n v="0"/>
    <n v="0"/>
    <n v="80"/>
    <n v="80"/>
    <n v="0"/>
    <n v="37"/>
    <n v="8619.15"/>
    <n v="415.53"/>
    <n v="0"/>
  </r>
  <r>
    <x v="10"/>
    <s v="840 Krishna Bkt 40L(Blue)"/>
    <s v="Housekeeping"/>
    <s v="Finished Good"/>
    <s v="Pcs."/>
    <n v="1100"/>
    <n v="1199"/>
    <n v="-8"/>
    <n v="1663.88"/>
    <n v="-2499.12"/>
    <n v="0"/>
    <n v="0"/>
    <n v="0"/>
    <n v="0"/>
    <n v="0"/>
    <n v="0"/>
    <n v="0"/>
    <n v="0"/>
    <n v="0"/>
    <n v="0"/>
    <n v="-9.5920000000000005"/>
    <n v="0"/>
    <n v="0"/>
    <n v="220"/>
    <n v="220"/>
    <n v="0"/>
    <n v="-8"/>
    <n v="-2499.12"/>
    <n v="1883.88"/>
    <n v="0"/>
  </r>
  <r>
    <x v="10"/>
    <s v="840 Krishna Bkt 40L(D.green)"/>
    <s v="Housekeeping"/>
    <s v="Finished Good"/>
    <s v="Pcs."/>
    <n v="1100"/>
    <n v="1199"/>
    <n v="99"/>
    <n v="212.55"/>
    <n v="30832.560000000001"/>
    <n v="0"/>
    <n v="0"/>
    <n v="0"/>
    <n v="0"/>
    <n v="0"/>
    <n v="0"/>
    <n v="0"/>
    <n v="0"/>
    <n v="0"/>
    <n v="0"/>
    <n v="118.70099999999999"/>
    <n v="0"/>
    <n v="0"/>
    <n v="50"/>
    <n v="50"/>
    <n v="0"/>
    <n v="99"/>
    <n v="30832.560000000001"/>
    <n v="262.55"/>
    <n v="0"/>
  </r>
  <r>
    <x v="10"/>
    <s v="840.Krishna Bkt. 40 L (BL)"/>
    <s v="Housekeeping"/>
    <s v="Finished Good"/>
    <s v="Pcs."/>
    <n v="1100"/>
    <n v="1199"/>
    <n v="109"/>
    <n v="97.22"/>
    <n v="33946.959999999999"/>
    <n v="0"/>
    <n v="0"/>
    <n v="0"/>
    <n v="0"/>
    <n v="0"/>
    <n v="0"/>
    <n v="0"/>
    <n v="0"/>
    <n v="0"/>
    <n v="0"/>
    <n v="130.691"/>
    <n v="0"/>
    <n v="0"/>
    <n v="30"/>
    <n v="30"/>
    <n v="0"/>
    <n v="109"/>
    <n v="33946.959999999999"/>
    <n v="127.22"/>
    <n v="0"/>
  </r>
  <r>
    <x v="10"/>
    <s v="840.Krishna Bkt. 40L (Red)"/>
    <s v="Housekeeping"/>
    <s v="Finished Good"/>
    <s v="Pcs."/>
    <n v="1100"/>
    <n v="1199"/>
    <n v="-13"/>
    <n v="577.49"/>
    <n v="-3680.95"/>
    <n v="0"/>
    <n v="0"/>
    <n v="0"/>
    <n v="0"/>
    <n v="0"/>
    <n v="0"/>
    <n v="0"/>
    <n v="0"/>
    <n v="0"/>
    <n v="0"/>
    <n v="-15.587"/>
    <n v="0"/>
    <n v="0"/>
    <n v="90"/>
    <n v="90"/>
    <n v="0"/>
    <n v="-13"/>
    <n v="-3680.95"/>
    <n v="667.49"/>
    <n v="0"/>
  </r>
  <r>
    <x v="10"/>
    <s v="840.Krishna Bkt. 40L (Y)"/>
    <s v="Housekeeping"/>
    <s v="Finished Good"/>
    <s v="Pcs."/>
    <n v="1100"/>
    <n v="1199"/>
    <n v="57"/>
    <n v="45.26"/>
    <n v="17752.080000000002"/>
    <n v="0"/>
    <n v="0"/>
    <n v="0"/>
    <n v="0"/>
    <n v="0"/>
    <n v="0"/>
    <n v="0"/>
    <n v="0"/>
    <n v="0"/>
    <n v="0"/>
    <n v="68.343000000000004"/>
    <n v="0"/>
    <n v="0"/>
    <n v="20"/>
    <n v="20"/>
    <n v="0"/>
    <n v="57"/>
    <n v="17752.080000000002"/>
    <n v="65.259999999999991"/>
    <n v="0"/>
  </r>
  <r>
    <x v="10"/>
    <s v="841 KRISHNA BKT LID (BLUE)"/>
    <s v="Housekeeping"/>
    <s v="Finished Good"/>
    <s v="Pcs."/>
    <n v="384"/>
    <n v="419"/>
    <n v="18"/>
    <n v="354.09"/>
    <n v="1881"/>
    <n v="0"/>
    <n v="0"/>
    <n v="0"/>
    <n v="0"/>
    <n v="0"/>
    <n v="0"/>
    <n v="0"/>
    <n v="0"/>
    <n v="0"/>
    <n v="0"/>
    <n v="7.5419999999999998"/>
    <n v="0"/>
    <n v="0"/>
    <n v="50"/>
    <n v="50"/>
    <n v="0"/>
    <n v="18"/>
    <n v="1881"/>
    <n v="404.09"/>
    <n v="0"/>
  </r>
  <r>
    <x v="10"/>
    <s v="841 KRISHNA BKT LID (D.BLUE)"/>
    <s v="Housekeeping"/>
    <s v="Trading"/>
    <s v="Pcs."/>
    <m/>
    <n v="0"/>
    <n v="135"/>
    <n v="6.1"/>
    <n v="0"/>
    <n v="0"/>
    <n v="0"/>
    <n v="0"/>
    <n v="0"/>
    <n v="0"/>
    <n v="0"/>
    <n v="0"/>
    <n v="0"/>
    <n v="0"/>
    <n v="0"/>
    <n v="0"/>
    <n v="0"/>
    <n v="0"/>
    <n v="0"/>
    <n v="0"/>
    <n v="0"/>
    <n v="135"/>
    <n v="0"/>
    <n v="6.1"/>
    <n v="0"/>
  </r>
  <r>
    <x v="10"/>
    <s v="841 KRISHNA BKT LID (D.GREEN)"/>
    <s v="Housekeeping"/>
    <s v="Finished Good"/>
    <s v="Pcs."/>
    <n v="384"/>
    <n v="419"/>
    <n v="256"/>
    <n v="2.59"/>
    <n v="27047.21"/>
    <n v="0"/>
    <n v="0"/>
    <n v="0"/>
    <n v="0"/>
    <n v="0"/>
    <n v="0"/>
    <n v="0"/>
    <n v="0"/>
    <n v="0"/>
    <n v="0"/>
    <n v="107.264"/>
    <n v="0"/>
    <n v="0"/>
    <n v="0"/>
    <n v="0"/>
    <n v="0"/>
    <n v="256"/>
    <n v="27047.21"/>
    <n v="2.59"/>
    <n v="0"/>
  </r>
  <r>
    <x v="10"/>
    <s v="841 KRISHNA BKT LID (PINK)"/>
    <s v="Housekeeping"/>
    <s v="Finished Good"/>
    <s v="Pcs."/>
    <n v="384"/>
    <n v="419"/>
    <n v="389"/>
    <n v="18.52"/>
    <n v="41018.870000000003"/>
    <n v="0"/>
    <n v="0"/>
    <n v="0"/>
    <n v="0"/>
    <n v="0"/>
    <n v="0"/>
    <n v="0"/>
    <n v="0"/>
    <n v="0"/>
    <n v="0"/>
    <n v="162.99100000000001"/>
    <n v="0"/>
    <n v="0"/>
    <n v="10"/>
    <n v="10"/>
    <n v="0"/>
    <n v="389"/>
    <n v="41018.870000000003"/>
    <n v="28.52"/>
    <n v="0"/>
  </r>
  <r>
    <x v="10"/>
    <s v="841.KRISHNA BKT. LID (BL)"/>
    <s v="Component"/>
    <s v="Finished Good"/>
    <s v="Pcs."/>
    <n v="384"/>
    <n v="419"/>
    <n v="171"/>
    <n v="8.74"/>
    <n v="18224.86"/>
    <n v="0"/>
    <n v="0"/>
    <n v="0"/>
    <n v="0"/>
    <n v="0"/>
    <n v="0"/>
    <n v="0"/>
    <n v="0"/>
    <n v="0"/>
    <n v="0"/>
    <n v="71.649000000000001"/>
    <n v="0"/>
    <n v="0"/>
    <n v="10"/>
    <n v="10"/>
    <n v="0"/>
    <n v="171"/>
    <n v="18224.86"/>
    <n v="18.740000000000002"/>
    <n v="0"/>
  </r>
  <r>
    <x v="10"/>
    <s v="841.KRISHNA BKT. LID (RED)"/>
    <s v="Housekeeping"/>
    <s v="Finished Good"/>
    <s v="Pcs."/>
    <n v="384"/>
    <n v="419"/>
    <n v="152"/>
    <n v="73.400000000000006"/>
    <n v="15957.16"/>
    <n v="0"/>
    <n v="0"/>
    <n v="0"/>
    <n v="0"/>
    <n v="0"/>
    <n v="0"/>
    <n v="0"/>
    <n v="0"/>
    <n v="0"/>
    <n v="0"/>
    <n v="63.688000000000002"/>
    <n v="0"/>
    <n v="0"/>
    <n v="10"/>
    <n v="10"/>
    <n v="0"/>
    <n v="152"/>
    <n v="15957.16"/>
    <n v="83.4"/>
    <n v="0"/>
  </r>
  <r>
    <x v="10"/>
    <s v="841.KRISHNA BKT. LID (Y)"/>
    <s v="Housekeeping"/>
    <s v="Finished Good"/>
    <s v="Pcs."/>
    <n v="384"/>
    <n v="419"/>
    <n v="201"/>
    <n v="3.85"/>
    <n v="21260.560000000001"/>
    <n v="0"/>
    <n v="0"/>
    <n v="0"/>
    <n v="0"/>
    <n v="0"/>
    <n v="0"/>
    <n v="0"/>
    <n v="0"/>
    <n v="0"/>
    <n v="0"/>
    <n v="84.218999999999994"/>
    <n v="0"/>
    <n v="0"/>
    <n v="0"/>
    <n v="0"/>
    <n v="0"/>
    <n v="201"/>
    <n v="21260.560000000001"/>
    <n v="3.85"/>
    <n v="0"/>
  </r>
  <r>
    <x v="10"/>
    <s v="842 Krishana Bkt Only Swing Lid (P)"/>
    <s v="Housekeeping"/>
    <s v="Finished Good"/>
    <s v="Pcs."/>
    <n v="620"/>
    <n v="676"/>
    <n v="10"/>
    <n v="74.14"/>
    <n v="1980"/>
    <n v="0"/>
    <n v="0"/>
    <n v="0"/>
    <n v="0"/>
    <n v="0"/>
    <n v="0"/>
    <n v="0"/>
    <n v="0"/>
    <n v="0"/>
    <n v="0"/>
    <n v="6.76"/>
    <n v="0"/>
    <n v="0"/>
    <n v="10"/>
    <n v="10"/>
    <n v="0"/>
    <n v="10"/>
    <n v="1980"/>
    <n v="84.14"/>
    <n v="0"/>
  </r>
  <r>
    <x v="10"/>
    <s v="842 Krishna Bkt Only Swing Lid (B)"/>
    <s v="Housekeeping"/>
    <s v="Finished Good"/>
    <s v="Pcs."/>
    <n v="620"/>
    <n v="676"/>
    <n v="-20"/>
    <n v="176.48"/>
    <n v="-2768.4"/>
    <n v="0"/>
    <n v="0"/>
    <n v="0"/>
    <n v="0"/>
    <n v="0"/>
    <n v="0"/>
    <n v="0"/>
    <n v="0"/>
    <n v="0"/>
    <n v="0"/>
    <n v="-13.52"/>
    <n v="0"/>
    <n v="0"/>
    <n v="20"/>
    <n v="20"/>
    <n v="0"/>
    <n v="-20"/>
    <n v="-2768.4"/>
    <n v="196.48"/>
    <n v="0"/>
  </r>
  <r>
    <x v="10"/>
    <s v="842 Krishna Bkt Only Swing Lid (D.G)"/>
    <s v="Housekeeping"/>
    <s v="Finished Good"/>
    <s v="Pcs."/>
    <n v="620"/>
    <n v="676"/>
    <n v="188"/>
    <n v="37.770000000000003"/>
    <n v="37366.28"/>
    <n v="0"/>
    <n v="0"/>
    <n v="0"/>
    <n v="0"/>
    <n v="0"/>
    <n v="0"/>
    <n v="0"/>
    <n v="0"/>
    <n v="0"/>
    <n v="0"/>
    <n v="127.08799999999999"/>
    <n v="0"/>
    <n v="0"/>
    <n v="10"/>
    <n v="10"/>
    <n v="0"/>
    <n v="188"/>
    <n v="37366.28"/>
    <n v="47.77"/>
    <n v="0"/>
  </r>
  <r>
    <x v="10"/>
    <s v="842 Krishna Bkt. Only Swing Lid (Y)"/>
    <s v="Housekeeping"/>
    <s v="Trading"/>
    <s v="Pcs."/>
    <m/>
    <n v="0"/>
    <n v="23"/>
    <n v="1.04"/>
    <n v="2470.66"/>
    <n v="0"/>
    <n v="0"/>
    <n v="0"/>
    <n v="0"/>
    <n v="0"/>
    <n v="0"/>
    <n v="0"/>
    <n v="0"/>
    <n v="0"/>
    <n v="0"/>
    <n v="0"/>
    <n v="0"/>
    <n v="0"/>
    <n v="0"/>
    <n v="0"/>
    <n v="0"/>
    <n v="23"/>
    <n v="2470.66"/>
    <n v="1.04"/>
    <n v="0"/>
  </r>
  <r>
    <x v="10"/>
    <s v="842. Krishna Bkt. Only Swing Lid (R)"/>
    <s v="Housekeeping"/>
    <s v="Finished Good"/>
    <s v="Pcs."/>
    <n v="620"/>
    <n v="676"/>
    <n v="51"/>
    <n v="149.69"/>
    <n v="5366.22"/>
    <n v="0"/>
    <n v="0"/>
    <n v="0"/>
    <n v="0"/>
    <n v="0"/>
    <n v="0"/>
    <n v="0"/>
    <n v="0"/>
    <n v="0"/>
    <n v="0"/>
    <n v="34.475999999999999"/>
    <n v="0"/>
    <n v="0"/>
    <n v="20"/>
    <n v="20"/>
    <n v="0"/>
    <n v="51"/>
    <n v="5366.22"/>
    <n v="169.69"/>
    <n v="0"/>
  </r>
  <r>
    <x v="10"/>
    <s v="842.Krishana Bkt Only Swing Lid (D.B)"/>
    <s v="Housekeeping"/>
    <s v="Trading"/>
    <s v="Pcs."/>
    <m/>
    <n v="0"/>
    <n v="42"/>
    <n v="1.9"/>
    <n v="8316"/>
    <n v="0"/>
    <n v="0"/>
    <n v="0"/>
    <n v="0"/>
    <n v="0"/>
    <n v="0"/>
    <n v="0"/>
    <n v="0"/>
    <n v="0"/>
    <n v="0"/>
    <n v="0"/>
    <n v="0"/>
    <n v="0"/>
    <n v="0"/>
    <n v="0"/>
    <n v="0"/>
    <n v="42"/>
    <n v="8316"/>
    <n v="1.9"/>
    <n v="0"/>
  </r>
  <r>
    <x v="10"/>
    <s v="901 Garb.Bkt W.Handle 10L(B)"/>
    <s v="Housekeeping"/>
    <s v="Finished Good"/>
    <s v="Pcs."/>
    <m/>
    <m/>
    <m/>
    <n v="49.97"/>
    <m/>
    <m/>
    <m/>
    <m/>
    <m/>
    <m/>
    <m/>
    <m/>
    <m/>
    <n v="0"/>
    <m/>
    <n v="0"/>
    <n v="0"/>
    <n v="0"/>
    <n v="0"/>
    <n v="0"/>
    <n v="0"/>
    <m/>
    <m/>
    <n v="49.97"/>
    <n v="0"/>
  </r>
  <r>
    <x v="10"/>
    <s v="901 Garb.Bkt W.Handle 10L(R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0"/>
    <s v="901.Garb.Bkt.W.Handle10L(D.B)"/>
    <s v="Housekeeping"/>
    <s v="Trading"/>
    <s v="Pcs."/>
    <m/>
    <m/>
    <m/>
    <n v="225.48"/>
    <m/>
    <m/>
    <m/>
    <m/>
    <m/>
    <m/>
    <m/>
    <m/>
    <m/>
    <n v="0"/>
    <m/>
    <n v="0"/>
    <n v="0"/>
    <n v="0"/>
    <n v="0"/>
    <n v="0"/>
    <n v="0"/>
    <m/>
    <m/>
    <n v="225.48"/>
    <n v="0"/>
  </r>
  <r>
    <x v="10"/>
    <s v="902. Garbage Bkt. With Handle 13 L (Gr)"/>
    <s v="Rajeshwari"/>
    <s v="Finished Good"/>
    <s v="Pcs."/>
    <m/>
    <m/>
    <m/>
    <n v="122.03"/>
    <m/>
    <m/>
    <m/>
    <m/>
    <m/>
    <m/>
    <m/>
    <m/>
    <m/>
    <n v="0"/>
    <m/>
    <n v="0"/>
    <n v="0"/>
    <n v="0"/>
    <n v="0"/>
    <n v="0"/>
    <n v="0"/>
    <m/>
    <m/>
    <n v="122.03"/>
    <n v="0"/>
  </r>
  <r>
    <x v="10"/>
    <s v="904 Modern Bathroom Wiper With Upvc Pipe"/>
    <s v="Housekeeping"/>
    <s v="Finished Good"/>
    <s v="Pcs."/>
    <n v="100"/>
    <n v="109"/>
    <n v="107"/>
    <n v="31.59"/>
    <n v="2723.9"/>
    <n v="0"/>
    <n v="0"/>
    <n v="0"/>
    <n v="0"/>
    <n v="0"/>
    <n v="0"/>
    <n v="0"/>
    <n v="0"/>
    <n v="0"/>
    <n v="0"/>
    <n v="11.663"/>
    <n v="0"/>
    <n v="0"/>
    <n v="0"/>
    <n v="0"/>
    <n v="0"/>
    <n v="107"/>
    <n v="2723.9"/>
    <n v="31.59"/>
    <n v="0"/>
  </r>
  <r>
    <x v="10"/>
    <s v="905 SUPER DRY BATHROOM WIPER"/>
    <s v="Housekeeping"/>
    <s v="Finished Good"/>
    <s v="Pcs."/>
    <n v="90"/>
    <n v="98"/>
    <n v="34"/>
    <n v="9.2200000000000006"/>
    <n v="775.58"/>
    <n v="0"/>
    <n v="0"/>
    <n v="0"/>
    <n v="0"/>
    <n v="0"/>
    <n v="0"/>
    <n v="0"/>
    <n v="0"/>
    <n v="0"/>
    <n v="0"/>
    <n v="3.3319999999999999"/>
    <n v="0"/>
    <n v="0"/>
    <n v="0"/>
    <n v="0"/>
    <n v="0"/>
    <n v="34"/>
    <n v="775.58"/>
    <n v="9.2200000000000006"/>
    <n v="0"/>
  </r>
  <r>
    <x v="10"/>
    <s v="906 Modern Floor Wiper With Upvc Pipe"/>
    <s v="Housekeeping"/>
    <s v="Finished Good"/>
    <s v="Pcs."/>
    <n v="70"/>
    <n v="76"/>
    <n v="48"/>
    <n v="55.51"/>
    <n v="120"/>
    <n v="0"/>
    <n v="0"/>
    <n v="0"/>
    <n v="0"/>
    <n v="0"/>
    <n v="0"/>
    <n v="0"/>
    <n v="0"/>
    <n v="0"/>
    <n v="0"/>
    <n v="3.6480000000000001"/>
    <n v="0"/>
    <n v="0"/>
    <n v="0"/>
    <n v="0"/>
    <n v="0"/>
    <n v="48"/>
    <n v="120"/>
    <n v="55.51"/>
    <n v="0"/>
  </r>
  <r>
    <x v="10"/>
    <s v="907 MODERN PLUS FLOOR WIPER"/>
    <s v="Housekeeping"/>
    <s v="Finished Good"/>
    <s v="Pcs."/>
    <n v="140"/>
    <n v="153"/>
    <n v="-1"/>
    <n v="47.04"/>
    <n v="-1093.3900000000001"/>
    <n v="0"/>
    <n v="0"/>
    <n v="0"/>
    <n v="0"/>
    <n v="48"/>
    <n v="4271.5200000000004"/>
    <n v="0"/>
    <n v="0"/>
    <n v="0"/>
    <n v="0"/>
    <n v="-0.153"/>
    <n v="0"/>
    <n v="0"/>
    <n v="0"/>
    <n v="0"/>
    <n v="7.3440000000000003"/>
    <n v="-49"/>
    <n v="-5364.91"/>
    <n v="39.695999999999998"/>
    <n v="0"/>
  </r>
  <r>
    <x v="10"/>
    <s v="908 SUPER DRY FLOOR WIPER"/>
    <s v="Housekeeping"/>
    <s v="Finished Good"/>
    <s v="Pcs."/>
    <n v="150"/>
    <n v="163"/>
    <n v="23"/>
    <n v="30.11"/>
    <n v="-742.91"/>
    <n v="0"/>
    <n v="0"/>
    <n v="0"/>
    <n v="0"/>
    <n v="48"/>
    <n v="4881.6000000000004"/>
    <n v="0"/>
    <n v="0"/>
    <n v="0"/>
    <n v="0"/>
    <n v="3.7490000000000001"/>
    <n v="0"/>
    <n v="0"/>
    <n v="0"/>
    <n v="0"/>
    <n v="7.8239999999999998"/>
    <n v="-25"/>
    <n v="-5624.51"/>
    <n v="22.286000000000001"/>
    <n v="0"/>
  </r>
  <r>
    <x v="10"/>
    <s v="909. LITTLE CHAMP"/>
    <s v="Housekeeping"/>
    <s v="Finished Good"/>
    <s v="Pcs."/>
    <n v="135"/>
    <n v="147"/>
    <n v="3080"/>
    <n v="1178.2"/>
    <n v="27052.76"/>
    <n v="0"/>
    <n v="0"/>
    <n v="0"/>
    <n v="0"/>
    <n v="0"/>
    <n v="0"/>
    <n v="0"/>
    <n v="0"/>
    <n v="0"/>
    <n v="0"/>
    <n v="452.76"/>
    <n v="0"/>
    <n v="0"/>
    <n v="0"/>
    <n v="0"/>
    <n v="0"/>
    <n v="3080"/>
    <n v="27052.76"/>
    <n v="1178.2"/>
    <n v="0"/>
  </r>
  <r>
    <x v="10"/>
    <s v="910.Little Star BathroomWiper"/>
    <s v="Housekeeping"/>
    <s v="Trading"/>
    <s v="Pcs."/>
    <m/>
    <n v="0"/>
    <n v="240"/>
    <n v="10.84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0"/>
    <n v="10.84"/>
    <n v="0"/>
  </r>
  <r>
    <x v="10"/>
    <s v="911 PVC PLUNGER"/>
    <s v="Housekeeping"/>
    <s v="Trading"/>
    <s v="Pcs."/>
    <n v="0"/>
    <n v="0"/>
    <n v="242"/>
    <n v="43.75"/>
    <n v="4729.26"/>
    <n v="0"/>
    <n v="0"/>
    <n v="0"/>
    <n v="0"/>
    <n v="0"/>
    <n v="0"/>
    <n v="0"/>
    <n v="0"/>
    <n v="0"/>
    <n v="0"/>
    <n v="0"/>
    <n v="0"/>
    <n v="0"/>
    <n v="0"/>
    <n v="0"/>
    <n v="0"/>
    <n v="242"/>
    <n v="4729.26"/>
    <n v="43.75"/>
    <n v="0"/>
  </r>
  <r>
    <x v="10"/>
    <s v="912 Modern Plus BathroomWiper"/>
    <s v="Housekeeping"/>
    <s v="Finished Good"/>
    <s v="Pcs."/>
    <n v="80"/>
    <n v="87"/>
    <n v="-373"/>
    <n v="57.45"/>
    <n v="-24397.68"/>
    <n v="0"/>
    <n v="0"/>
    <n v="0"/>
    <n v="0"/>
    <n v="0"/>
    <n v="0"/>
    <n v="0"/>
    <n v="0"/>
    <n v="0"/>
    <n v="0"/>
    <n v="-32.451000000000001"/>
    <n v="0"/>
    <n v="0"/>
    <n v="30"/>
    <n v="30"/>
    <n v="0"/>
    <n v="-373"/>
    <n v="-24397.68"/>
    <n v="87.45"/>
    <n v="0"/>
  </r>
  <r>
    <x v="10"/>
    <s v="912/915 THREAD WIPER BODY(BLACK)"/>
    <s v="Rajeshwari"/>
    <s v="Trading"/>
    <s v="Pcs."/>
    <m/>
    <n v="0"/>
    <n v="6960"/>
    <n v="0"/>
    <n v="21630.15"/>
    <n v="0"/>
    <n v="0"/>
    <n v="0"/>
    <n v="0"/>
    <n v="0"/>
    <n v="0"/>
    <n v="0"/>
    <n v="0"/>
    <n v="0"/>
    <n v="0"/>
    <n v="0"/>
    <n v="0"/>
    <n v="0"/>
    <n v="0"/>
    <n v="0"/>
    <n v="0"/>
    <n v="6960"/>
    <n v="21630.15"/>
    <n v="0"/>
    <n v="0"/>
  </r>
  <r>
    <x v="10"/>
    <s v="915 Sparkle Floor Wiper"/>
    <s v="Housekeeping"/>
    <s v="Finished Good"/>
    <s v="Pcs."/>
    <n v="100"/>
    <n v="109"/>
    <n v="-145"/>
    <n v="242.22"/>
    <n v="-12674.62"/>
    <n v="0"/>
    <n v="0"/>
    <n v="0"/>
    <n v="0"/>
    <n v="0"/>
    <n v="0"/>
    <n v="0"/>
    <n v="0"/>
    <n v="0"/>
    <n v="0"/>
    <n v="-15.805"/>
    <n v="0"/>
    <n v="0"/>
    <n v="40"/>
    <n v="40"/>
    <n v="0"/>
    <n v="-145"/>
    <n v="-12674.62"/>
    <n v="282.22000000000003"/>
    <n v="0"/>
  </r>
  <r>
    <x v="10"/>
    <s v="917 POWER PLUNGER"/>
    <s v="Housekeeping"/>
    <s v="Finished Good"/>
    <s v="Pcs."/>
    <n v="75"/>
    <n v="82"/>
    <n v="135"/>
    <n v="17.95"/>
    <n v="3728.97"/>
    <n v="0"/>
    <n v="0"/>
    <n v="0"/>
    <n v="0"/>
    <n v="0"/>
    <n v="0"/>
    <n v="0"/>
    <n v="0"/>
    <n v="0"/>
    <n v="0"/>
    <n v="11.07"/>
    <n v="0"/>
    <n v="0"/>
    <n v="0"/>
    <n v="0"/>
    <n v="0"/>
    <n v="135"/>
    <n v="3728.97"/>
    <n v="17.95"/>
    <n v="0"/>
  </r>
  <r>
    <x v="10"/>
    <s v="921. Splash Broom 21&quot; (Mix.)"/>
    <s v="Housekeeping"/>
    <s v="Trading"/>
    <s v="Pcs."/>
    <n v="0"/>
    <n v="0"/>
    <n v="3175"/>
    <n v="0"/>
    <n v="109537.5"/>
    <n v="0"/>
    <n v="0"/>
    <n v="0"/>
    <n v="0"/>
    <n v="350"/>
    <n v="19646"/>
    <n v="0"/>
    <n v="0"/>
    <n v="0"/>
    <n v="0"/>
    <n v="0"/>
    <n v="0"/>
    <n v="0"/>
    <n v="0"/>
    <n v="0"/>
    <n v="0"/>
    <n v="2825"/>
    <n v="97462.5"/>
    <n v="0"/>
    <n v="0"/>
  </r>
  <r>
    <x v="10"/>
    <s v="942.Mahalakshmi Grass Broom"/>
    <s v="Housekeeping"/>
    <s v="Trading"/>
    <s v="Pcs."/>
    <n v="0"/>
    <n v="0"/>
    <n v="1052"/>
    <n v="60.95"/>
    <n v="84159.56"/>
    <n v="0"/>
    <n v="0"/>
    <n v="0"/>
    <n v="0"/>
    <n v="450"/>
    <n v="43050"/>
    <n v="0"/>
    <n v="0"/>
    <n v="0"/>
    <n v="0"/>
    <n v="0"/>
    <n v="0"/>
    <n v="0"/>
    <n v="0"/>
    <n v="0"/>
    <n v="0"/>
    <n v="602"/>
    <n v="48159.75"/>
    <n v="60.95"/>
    <n v="0"/>
  </r>
  <r>
    <x v="10"/>
    <s v="APOLLO WIPER ONLY BLADE"/>
    <s v="NEAT &amp; CLEAN"/>
    <s v="Trading"/>
    <s v="Pcs."/>
    <m/>
    <n v="0"/>
    <n v="-2424"/>
    <n v="0"/>
    <n v="-36456.959999999999"/>
    <n v="0"/>
    <n v="0"/>
    <n v="0"/>
    <n v="0"/>
    <n v="0"/>
    <n v="0"/>
    <n v="0"/>
    <n v="0"/>
    <n v="0"/>
    <n v="0"/>
    <n v="0"/>
    <n v="0"/>
    <n v="0"/>
    <n v="0"/>
    <n v="0"/>
    <n v="0"/>
    <n v="-2424"/>
    <n v="-36456.959999999999"/>
    <n v="0"/>
    <n v="0"/>
  </r>
  <r>
    <x v="10"/>
    <s v="BATH ROOM WIPER BLADE"/>
    <s v="Housekeeping"/>
    <s v="Trading"/>
    <s v="Pcs."/>
    <m/>
    <n v="0"/>
    <n v="4097"/>
    <n v="80.19"/>
    <n v="34127.32"/>
    <n v="0"/>
    <n v="0"/>
    <n v="0"/>
    <n v="0"/>
    <n v="0"/>
    <n v="0"/>
    <n v="0"/>
    <n v="0"/>
    <n v="0"/>
    <n v="0"/>
    <n v="0"/>
    <n v="0"/>
    <n v="0"/>
    <n v="0"/>
    <n v="0"/>
    <n v="0"/>
    <n v="4097"/>
    <n v="34127.32"/>
    <n v="80.19"/>
    <n v="0"/>
  </r>
  <r>
    <x v="10"/>
    <s v="Bathroom Wiper Only Body ( Blue)"/>
    <s v="Component"/>
    <s v="Trading"/>
    <s v="Pcs."/>
    <m/>
    <n v="0"/>
    <n v="222"/>
    <n v="0"/>
    <n v="1630.4"/>
    <n v="0"/>
    <n v="0"/>
    <n v="0"/>
    <n v="0"/>
    <n v="0"/>
    <n v="0"/>
    <n v="0"/>
    <n v="0"/>
    <n v="0"/>
    <n v="0"/>
    <n v="0"/>
    <n v="0"/>
    <n v="0"/>
    <n v="0"/>
    <n v="0"/>
    <n v="0"/>
    <n v="222"/>
    <n v="1630.4"/>
    <n v="0"/>
    <n v="0"/>
  </r>
  <r>
    <x v="10"/>
    <s v="Bathroom Wiper Only Body (silver)"/>
    <s v="Component"/>
    <s v="Trading"/>
    <s v="Pcs."/>
    <m/>
    <n v="0"/>
    <n v="322"/>
    <n v="0"/>
    <n v="2344.65"/>
    <n v="0"/>
    <n v="0"/>
    <n v="0"/>
    <n v="0"/>
    <n v="0"/>
    <n v="0"/>
    <n v="0"/>
    <n v="0"/>
    <n v="0"/>
    <n v="0"/>
    <n v="0"/>
    <n v="0"/>
    <n v="0"/>
    <n v="0"/>
    <n v="0"/>
    <n v="0"/>
    <n v="322"/>
    <n v="2344.65"/>
    <n v="0"/>
    <n v="0"/>
  </r>
  <r>
    <x v="10"/>
    <s v="Bathroom Wiper Only Body(M.B)"/>
    <s v="Component"/>
    <s v="Trading"/>
    <s v="Pcs."/>
    <m/>
    <n v="0"/>
    <n v="257"/>
    <n v="0"/>
    <n v="1860.21"/>
    <n v="0"/>
    <n v="0"/>
    <n v="0"/>
    <n v="0"/>
    <n v="0"/>
    <n v="0"/>
    <n v="0"/>
    <n v="0"/>
    <n v="0"/>
    <n v="0"/>
    <n v="0"/>
    <n v="0"/>
    <n v="0"/>
    <n v="0"/>
    <n v="0"/>
    <n v="0"/>
    <n v="257"/>
    <n v="1860.21"/>
    <n v="0"/>
    <n v="0"/>
  </r>
  <r>
    <x v="10"/>
    <s v="Bathroom Wiper Only Body(pink)"/>
    <s v="Component"/>
    <s v="Trading"/>
    <s v="Pcs."/>
    <m/>
    <n v="0"/>
    <n v="681"/>
    <n v="0"/>
    <n v="4960.4399999999996"/>
    <n v="0"/>
    <n v="0"/>
    <n v="0"/>
    <n v="0"/>
    <n v="0"/>
    <n v="0"/>
    <n v="0"/>
    <n v="0"/>
    <n v="0"/>
    <n v="0"/>
    <n v="0"/>
    <n v="0"/>
    <n v="0"/>
    <n v="0"/>
    <n v="0"/>
    <n v="0"/>
    <n v="681"/>
    <n v="4960.4399999999996"/>
    <n v="0"/>
    <n v="0"/>
  </r>
  <r>
    <x v="10"/>
    <s v="BFLY-016 MULTIPURPOSE NO.16(B)"/>
    <s v="Ghamela"/>
    <s v="Finished Good"/>
    <s v="Pcs."/>
    <n v="465"/>
    <n v="507"/>
    <n v="1317"/>
    <n v="1047.22"/>
    <n v="72479.070000000007"/>
    <n v="0"/>
    <n v="0"/>
    <n v="0"/>
    <n v="0"/>
    <n v="0"/>
    <n v="0"/>
    <n v="0"/>
    <n v="0"/>
    <n v="0"/>
    <n v="0"/>
    <n v="667.71900000000005"/>
    <n v="0"/>
    <n v="0"/>
    <n v="0"/>
    <n v="0"/>
    <n v="0"/>
    <n v="1317"/>
    <n v="72479.070000000007"/>
    <n v="1047.22"/>
    <n v="0"/>
  </r>
  <r>
    <x v="10"/>
    <s v="BFLY-016 MULTIPURPOSE NO.16(O)"/>
    <s v="Ghamela"/>
    <s v="Finished Good"/>
    <s v="Pcs."/>
    <n v="465"/>
    <n v="507"/>
    <n v="1444"/>
    <n v="1127.4100000000001"/>
    <n v="77939.31"/>
    <n v="0"/>
    <n v="0"/>
    <n v="0"/>
    <n v="0"/>
    <n v="80"/>
    <n v="5631.76"/>
    <n v="0"/>
    <n v="0"/>
    <n v="0"/>
    <n v="0"/>
    <n v="732.10799999999995"/>
    <n v="0"/>
    <n v="0"/>
    <n v="0"/>
    <n v="0"/>
    <n v="40.56"/>
    <n v="1364"/>
    <n v="73622.25"/>
    <n v="1086.8500000000001"/>
    <n v="0"/>
  </r>
  <r>
    <x v="10"/>
    <s v="BFLY-016 MULTIPURPOSE NO.16(P)"/>
    <s v="Ghamela"/>
    <s v="Finished Good"/>
    <s v="Pcs."/>
    <n v="465"/>
    <n v="507"/>
    <n v="1173"/>
    <n v="694.11"/>
    <n v="64211.91"/>
    <n v="0"/>
    <n v="0"/>
    <n v="0"/>
    <n v="0"/>
    <n v="0"/>
    <n v="0"/>
    <n v="0"/>
    <n v="0"/>
    <n v="0"/>
    <n v="0"/>
    <n v="594.71100000000001"/>
    <n v="0"/>
    <n v="0"/>
    <n v="0"/>
    <n v="0"/>
    <n v="0"/>
    <n v="1173"/>
    <n v="64211.91"/>
    <n v="694.11"/>
    <n v="0"/>
  </r>
  <r>
    <x v="10"/>
    <s v="BFLY-017 ALLPURPOSE NO.17(B)"/>
    <s v="Ghamela"/>
    <s v="Finished Good"/>
    <s v="Pcs."/>
    <n v="415"/>
    <n v="452"/>
    <n v="366"/>
    <n v="1120.17"/>
    <n v="18578.61"/>
    <n v="0"/>
    <n v="0"/>
    <n v="0"/>
    <n v="0"/>
    <n v="0"/>
    <n v="0"/>
    <n v="0"/>
    <n v="0"/>
    <n v="0"/>
    <n v="0"/>
    <n v="165.43199999999999"/>
    <n v="0"/>
    <n v="0"/>
    <n v="0"/>
    <n v="0"/>
    <n v="0"/>
    <n v="366"/>
    <n v="18578.61"/>
    <n v="1120.17"/>
    <n v="0"/>
  </r>
  <r>
    <x v="10"/>
    <s v="BFLY-017 ALLPURPOSE NO.17(O)"/>
    <s v="Ghamela"/>
    <s v="Finished Good"/>
    <s v="Pcs."/>
    <n v="415"/>
    <n v="452"/>
    <n v="1104"/>
    <n v="539.95000000000005"/>
    <n v="49080.04"/>
    <n v="0"/>
    <n v="0"/>
    <n v="0"/>
    <n v="0"/>
    <n v="0"/>
    <n v="0"/>
    <n v="0"/>
    <n v="0"/>
    <n v="0"/>
    <n v="0"/>
    <n v="499.00799999999998"/>
    <n v="0"/>
    <n v="0"/>
    <n v="0"/>
    <n v="0"/>
    <n v="0"/>
    <n v="1104"/>
    <n v="49080.04"/>
    <n v="539.95000000000005"/>
    <n v="0"/>
  </r>
  <r>
    <x v="10"/>
    <s v="BFLY-017 ALLPURPOSE NO.17(P)"/>
    <s v="Ghamela"/>
    <s v="Finished Good"/>
    <s v="Pcs."/>
    <n v="415"/>
    <n v="452"/>
    <n v="916"/>
    <n v="457.75"/>
    <n v="45580.93"/>
    <n v="0"/>
    <n v="0"/>
    <n v="0"/>
    <n v="0"/>
    <n v="0"/>
    <n v="0"/>
    <n v="0"/>
    <n v="0"/>
    <n v="0"/>
    <n v="0"/>
    <n v="414.03199999999998"/>
    <n v="0"/>
    <n v="0"/>
    <n v="0"/>
    <n v="0"/>
    <n v="0"/>
    <n v="916"/>
    <n v="45580.93"/>
    <n v="457.75"/>
    <n v="0"/>
  </r>
  <r>
    <x v="10"/>
    <s v="BOPP TAPE BRN 48MM X 55 MTR(PM)"/>
    <s v="Packing Material"/>
    <s v="Trading"/>
    <s v="Pcs."/>
    <m/>
    <n v="0"/>
    <n v="24"/>
    <n v="1.08"/>
    <n v="3050.64"/>
    <n v="0"/>
    <n v="0"/>
    <n v="0"/>
    <n v="0"/>
    <n v="0"/>
    <n v="0"/>
    <n v="0"/>
    <n v="0"/>
    <n v="0"/>
    <n v="0"/>
    <n v="0"/>
    <n v="0"/>
    <n v="0"/>
    <n v="0"/>
    <n v="0"/>
    <n v="0"/>
    <n v="24"/>
    <n v="3050.64"/>
    <n v="1.08"/>
    <n v="0"/>
  </r>
  <r>
    <x v="10"/>
    <s v="Brown Cellotape(48MM X 55 MTR(PM)"/>
    <s v="Packing Material"/>
    <s v="Trading"/>
    <s v="Pcs."/>
    <m/>
    <n v="0"/>
    <n v="24"/>
    <n v="1.08"/>
    <n v="3050.64"/>
    <n v="24"/>
    <n v="2626.8"/>
    <n v="0"/>
    <n v="0"/>
    <n v="0"/>
    <n v="0"/>
    <n v="0"/>
    <n v="0"/>
    <n v="0"/>
    <n v="0"/>
    <n v="0"/>
    <n v="0"/>
    <n v="0"/>
    <n v="0"/>
    <n v="0"/>
    <n v="0"/>
    <n v="48"/>
    <n v="5677.44"/>
    <n v="1.08"/>
    <n v="0"/>
  </r>
  <r>
    <x v="10"/>
    <s v="BULLDOZER FLOOR WIPER ONLY BLADE"/>
    <s v="NEAT &amp; CLEAN"/>
    <s v="Finished Good"/>
    <s v="Pcs."/>
    <m/>
    <m/>
    <m/>
    <n v="12.01"/>
    <m/>
    <m/>
    <m/>
    <m/>
    <m/>
    <m/>
    <m/>
    <m/>
    <m/>
    <n v="0"/>
    <m/>
    <n v="0"/>
    <n v="0"/>
    <n v="0"/>
    <n v="0"/>
    <n v="0"/>
    <n v="0"/>
    <m/>
    <m/>
    <n v="12.01"/>
    <n v="0"/>
  </r>
  <r>
    <x v="10"/>
    <s v="BULLDOZER FLOOR WIPER ONLY BLADE(SILICON"/>
    <s v="NEAT &amp; CLEAN"/>
    <s v="Finished Good"/>
    <s v="Pcs."/>
    <m/>
    <m/>
    <m/>
    <n v="6.64"/>
    <m/>
    <m/>
    <m/>
    <m/>
    <m/>
    <m/>
    <m/>
    <m/>
    <m/>
    <n v="0"/>
    <m/>
    <n v="0"/>
    <n v="0"/>
    <n v="0"/>
    <n v="0"/>
    <n v="0"/>
    <n v="0"/>
    <m/>
    <m/>
    <n v="6.64"/>
    <n v="0"/>
  </r>
  <r>
    <x v="10"/>
    <s v="BUTTERFLY COATED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0"/>
    <s v="Cap Body  3/4 (Pink)"/>
    <s v="Component"/>
    <s v="Trading"/>
    <s v="Pcs."/>
    <m/>
    <n v="0"/>
    <n v="3753"/>
    <n v="0"/>
    <n v="2901.59"/>
    <n v="0"/>
    <n v="0"/>
    <n v="0"/>
    <n v="0"/>
    <n v="0"/>
    <n v="0"/>
    <n v="0"/>
    <n v="0"/>
    <n v="0"/>
    <n v="0"/>
    <n v="0"/>
    <n v="0"/>
    <n v="0"/>
    <n v="0"/>
    <n v="0"/>
    <n v="0"/>
    <n v="3753"/>
    <n v="2901.59"/>
    <n v="0"/>
    <n v="0"/>
  </r>
  <r>
    <x v="10"/>
    <s v="Cap Body 3/4  (L. Blue)"/>
    <s v="Component"/>
    <s v="Trading"/>
    <s v="Pcs."/>
    <m/>
    <n v="0"/>
    <n v="4680"/>
    <n v="0"/>
    <n v="3658.96"/>
    <n v="0"/>
    <n v="0"/>
    <n v="0"/>
    <n v="0"/>
    <n v="0"/>
    <n v="0"/>
    <n v="0"/>
    <n v="0"/>
    <n v="0"/>
    <n v="0"/>
    <n v="0"/>
    <n v="0"/>
    <n v="0"/>
    <n v="0"/>
    <n v="0"/>
    <n v="0"/>
    <n v="4680"/>
    <n v="3658.96"/>
    <n v="0"/>
    <n v="0"/>
  </r>
  <r>
    <x v="10"/>
    <s v="Cap Body 3/4 (BL)"/>
    <s v="Rajeshwari"/>
    <s v="Trading"/>
    <s v="Pcs."/>
    <m/>
    <n v="0"/>
    <n v="7240"/>
    <n v="0"/>
    <n v="5379.01"/>
    <n v="0"/>
    <n v="0"/>
    <n v="0"/>
    <n v="0"/>
    <n v="0"/>
    <n v="0"/>
    <n v="0"/>
    <n v="0"/>
    <n v="0"/>
    <n v="0"/>
    <n v="0"/>
    <n v="0"/>
    <n v="0"/>
    <n v="0"/>
    <n v="0"/>
    <n v="0"/>
    <n v="7240"/>
    <n v="5379.01"/>
    <n v="0"/>
    <n v="0"/>
  </r>
  <r>
    <x v="10"/>
    <s v="Cap Body 3/4 (GR)"/>
    <s v="Rajeshwari"/>
    <s v="Trading"/>
    <s v="Pcs."/>
    <m/>
    <n v="0"/>
    <n v="708"/>
    <n v="0"/>
    <n v="546.39"/>
    <n v="0"/>
    <n v="0"/>
    <n v="0"/>
    <n v="0"/>
    <n v="0"/>
    <n v="0"/>
    <n v="0"/>
    <n v="0"/>
    <n v="0"/>
    <n v="0"/>
    <n v="0"/>
    <n v="0"/>
    <n v="0"/>
    <n v="0"/>
    <n v="0"/>
    <n v="0"/>
    <n v="708"/>
    <n v="546.39"/>
    <n v="0"/>
    <n v="0"/>
  </r>
  <r>
    <x v="10"/>
    <s v="Cap Body 3/4 (M.B)"/>
    <s v="Rajeshwari"/>
    <s v="Trading"/>
    <s v="Pcs."/>
    <m/>
    <n v="0"/>
    <n v="400"/>
    <n v="0"/>
    <n v="301.02"/>
    <n v="0"/>
    <n v="0"/>
    <n v="0"/>
    <n v="0"/>
    <n v="0"/>
    <n v="0"/>
    <n v="0"/>
    <n v="0"/>
    <n v="0"/>
    <n v="0"/>
    <n v="0"/>
    <n v="0"/>
    <n v="0"/>
    <n v="0"/>
    <n v="0"/>
    <n v="0"/>
    <n v="400"/>
    <n v="301.02"/>
    <n v="0"/>
    <n v="0"/>
  </r>
  <r>
    <x v="10"/>
    <s v="Cap Body 3/4 (MW)"/>
    <s v="Rajeshwari"/>
    <s v="Trading"/>
    <s v="Pcs."/>
    <m/>
    <n v="0"/>
    <n v="948"/>
    <n v="0"/>
    <n v="722.69"/>
    <n v="0"/>
    <n v="0"/>
    <n v="0"/>
    <n v="0"/>
    <n v="0"/>
    <n v="0"/>
    <n v="0"/>
    <n v="0"/>
    <n v="0"/>
    <n v="0"/>
    <n v="0"/>
    <n v="0"/>
    <n v="0"/>
    <n v="0"/>
    <n v="0"/>
    <n v="0"/>
    <n v="948"/>
    <n v="722.69"/>
    <n v="0"/>
    <n v="0"/>
  </r>
  <r>
    <x v="10"/>
    <s v="Cap Body 3/4 (silver)"/>
    <s v="Housekeeping"/>
    <s v="Trading"/>
    <s v="Pcs."/>
    <m/>
    <n v="0"/>
    <n v="4454"/>
    <n v="0"/>
    <n v="4460.91"/>
    <n v="0"/>
    <n v="0"/>
    <n v="0"/>
    <n v="0"/>
    <n v="0"/>
    <n v="0"/>
    <n v="0"/>
    <n v="0"/>
    <n v="0"/>
    <n v="0"/>
    <n v="0"/>
    <n v="0"/>
    <n v="0"/>
    <n v="0"/>
    <n v="0"/>
    <n v="0"/>
    <n v="4454"/>
    <n v="4460.91"/>
    <n v="0"/>
    <n v="0"/>
  </r>
  <r>
    <x v="10"/>
    <s v="CASTER 25mm Rev Nylon WHEEL"/>
    <s v="Component"/>
    <s v="Trading"/>
    <s v="Pcs."/>
    <m/>
    <n v="0"/>
    <n v="8660"/>
    <n v="219.43"/>
    <n v="47624.2"/>
    <n v="0"/>
    <n v="0"/>
    <n v="0"/>
    <n v="0"/>
    <n v="0"/>
    <n v="0"/>
    <n v="0"/>
    <n v="0"/>
    <n v="0"/>
    <n v="0"/>
    <n v="0"/>
    <n v="0"/>
    <n v="0"/>
    <n v="0"/>
    <n v="0"/>
    <n v="0"/>
    <n v="8660"/>
    <n v="47624.2"/>
    <n v="219.43"/>
    <n v="0"/>
  </r>
  <r>
    <x v="10"/>
    <s v="CHAIR ARMLESS (HEAVY)"/>
    <s v="MAHANANDA"/>
    <s v="Trading"/>
    <s v="Pcs."/>
    <m/>
    <n v="0"/>
    <n v="300"/>
    <n v="13.54"/>
    <n v="137295"/>
    <n v="0"/>
    <n v="0"/>
    <n v="0"/>
    <n v="0"/>
    <n v="0"/>
    <n v="0"/>
    <n v="0"/>
    <n v="0"/>
    <n v="0"/>
    <n v="0"/>
    <n v="0"/>
    <n v="0"/>
    <n v="0"/>
    <n v="0"/>
    <n v="0"/>
    <n v="0"/>
    <n v="300"/>
    <n v="137295"/>
    <n v="13.54"/>
    <n v="0"/>
  </r>
  <r>
    <x v="10"/>
    <s v="Corrosion Rust Preventive Spray"/>
    <s v="General"/>
    <s v="Trading"/>
    <s v="Pcs."/>
    <m/>
    <n v="0"/>
    <n v="125"/>
    <n v="3.39"/>
    <n v="24375"/>
    <n v="0"/>
    <n v="0"/>
    <n v="0"/>
    <n v="0"/>
    <n v="0"/>
    <n v="0"/>
    <n v="0"/>
    <n v="0"/>
    <n v="0"/>
    <n v="0"/>
    <n v="0"/>
    <n v="0"/>
    <n v="0"/>
    <n v="0"/>
    <n v="0"/>
    <n v="0"/>
    <n v="125"/>
    <n v="24375"/>
    <n v="3.39"/>
    <n v="0"/>
  </r>
  <r>
    <x v="10"/>
    <s v="DE0001 DEVNANDAN GOLD-24 (B)"/>
    <s v="Ghamela"/>
    <s v="Finished Good"/>
    <s v="Pcs."/>
    <n v="1500"/>
    <n v="1635"/>
    <n v="1"/>
    <n v="70.8"/>
    <n v="157.21"/>
    <n v="0"/>
    <n v="0"/>
    <n v="0"/>
    <n v="0"/>
    <n v="0"/>
    <n v="0"/>
    <n v="0"/>
    <n v="0"/>
    <n v="0"/>
    <n v="0"/>
    <n v="1.635"/>
    <n v="0"/>
    <n v="0"/>
    <n v="0"/>
    <n v="0"/>
    <n v="0"/>
    <n v="1"/>
    <n v="157.21"/>
    <n v="70.8"/>
    <n v="0"/>
  </r>
  <r>
    <x v="10"/>
    <s v="DE0001 DEVNANDAN GOLD-24 (O)"/>
    <s v="Ghamela"/>
    <s v="Finished Good"/>
    <s v="Pcs."/>
    <n v="1500"/>
    <n v="1635"/>
    <n v="-1"/>
    <n v="67.3"/>
    <n v="-155.86000000000001"/>
    <n v="0"/>
    <n v="0"/>
    <n v="0"/>
    <n v="0"/>
    <n v="0"/>
    <n v="0"/>
    <n v="0"/>
    <n v="0"/>
    <n v="0"/>
    <n v="0"/>
    <n v="-1.635"/>
    <n v="0"/>
    <n v="0"/>
    <n v="0"/>
    <n v="0"/>
    <n v="0"/>
    <n v="-1"/>
    <n v="-155.86000000000001"/>
    <n v="67.3"/>
    <n v="0"/>
  </r>
  <r>
    <x v="10"/>
    <s v="DE0001 DEVNANDAN GOLD-24 (P)"/>
    <s v="Ghamela"/>
    <s v="Finished Good"/>
    <s v="Pcs."/>
    <n v="1500"/>
    <n v="1635"/>
    <n v="-3"/>
    <n v="64.260000000000005"/>
    <n v="-468.54"/>
    <n v="0"/>
    <n v="0"/>
    <n v="0"/>
    <n v="0"/>
    <n v="0"/>
    <n v="0"/>
    <n v="0"/>
    <n v="0"/>
    <n v="0"/>
    <n v="0"/>
    <n v="-4.9050000000000002"/>
    <n v="0"/>
    <n v="0"/>
    <n v="0"/>
    <n v="0"/>
    <n v="0"/>
    <n v="-3"/>
    <n v="-468.54"/>
    <n v="64.260000000000005"/>
    <n v="0"/>
  </r>
  <r>
    <x v="10"/>
    <s v="DE0002 DEVNANDAN GOLD-21(B)"/>
    <s v="Ghamela"/>
    <s v="Finished Good"/>
    <s v="Pcs."/>
    <n v="1200"/>
    <n v="1308"/>
    <n v="9"/>
    <n v="66.22"/>
    <n v="1234.51"/>
    <n v="0"/>
    <n v="0"/>
    <n v="0"/>
    <n v="0"/>
    <n v="0"/>
    <n v="0"/>
    <n v="0"/>
    <n v="0"/>
    <n v="0"/>
    <n v="0"/>
    <n v="11.772"/>
    <n v="0"/>
    <n v="0"/>
    <n v="0"/>
    <n v="0"/>
    <n v="0"/>
    <n v="9"/>
    <n v="1234.51"/>
    <n v="66.22"/>
    <n v="0"/>
  </r>
  <r>
    <x v="10"/>
    <s v="DE0002 DEVNANDAN GOLD-21(O)"/>
    <s v="Ghamela"/>
    <s v="Finished Good"/>
    <s v="Pcs."/>
    <m/>
    <m/>
    <m/>
    <n v="55.15"/>
    <m/>
    <m/>
    <m/>
    <m/>
    <m/>
    <m/>
    <m/>
    <m/>
    <m/>
    <n v="0"/>
    <m/>
    <n v="0"/>
    <n v="0"/>
    <n v="0"/>
    <n v="0"/>
    <n v="0"/>
    <n v="0"/>
    <m/>
    <m/>
    <n v="55.15"/>
    <n v="0"/>
  </r>
  <r>
    <x v="10"/>
    <s v="DE0002 DEVNANDAN GOLD-21(P)"/>
    <s v="Ghamela"/>
    <s v="Finished Good"/>
    <s v="Pcs."/>
    <m/>
    <m/>
    <m/>
    <n v="55.15"/>
    <m/>
    <m/>
    <m/>
    <m/>
    <m/>
    <m/>
    <m/>
    <m/>
    <m/>
    <n v="0"/>
    <m/>
    <n v="0"/>
    <n v="0"/>
    <n v="0"/>
    <n v="0"/>
    <n v="0"/>
    <n v="0"/>
    <m/>
    <m/>
    <n v="55.15"/>
    <n v="0"/>
  </r>
  <r>
    <x v="10"/>
    <s v="DE0005 DEVNANDAN GOLD-19(B)"/>
    <s v="Ghamela"/>
    <s v="Finished Good"/>
    <s v="Pcs."/>
    <n v="720"/>
    <n v="785"/>
    <n v="22"/>
    <n v="538.98"/>
    <n v="1789.93"/>
    <n v="0"/>
    <n v="0"/>
    <n v="0"/>
    <n v="0"/>
    <n v="0"/>
    <n v="0"/>
    <n v="0"/>
    <n v="0"/>
    <n v="0"/>
    <n v="0"/>
    <n v="17.27"/>
    <n v="0"/>
    <n v="0"/>
    <n v="0"/>
    <n v="0"/>
    <n v="0"/>
    <n v="22"/>
    <n v="1789.93"/>
    <n v="538.98"/>
    <n v="0"/>
  </r>
  <r>
    <x v="10"/>
    <s v="DE0005 DEVNANDAN GOLD-19(MIX)"/>
    <s v="Ghamela"/>
    <s v="Finished Good"/>
    <s v="Pcs."/>
    <m/>
    <m/>
    <m/>
    <n v="102.43"/>
    <m/>
    <m/>
    <m/>
    <m/>
    <m/>
    <m/>
    <m/>
    <m/>
    <m/>
    <n v="0"/>
    <m/>
    <n v="0"/>
    <n v="0"/>
    <n v="0"/>
    <n v="0"/>
    <n v="0"/>
    <n v="0"/>
    <m/>
    <m/>
    <n v="102.43"/>
    <n v="0"/>
  </r>
  <r>
    <x v="10"/>
    <s v="DE0005 DEVNANDAN GOLD-19(O)"/>
    <s v="Ghamela"/>
    <s v="Finished Good"/>
    <s v="Pcs."/>
    <n v="720"/>
    <n v="785"/>
    <n v="-4"/>
    <n v="517.12"/>
    <n v="-329.98"/>
    <n v="0"/>
    <n v="0"/>
    <n v="0"/>
    <n v="0"/>
    <n v="0"/>
    <n v="0"/>
    <n v="0"/>
    <n v="0"/>
    <n v="0"/>
    <n v="0"/>
    <n v="-3.14"/>
    <n v="0"/>
    <n v="0"/>
    <n v="0"/>
    <n v="0"/>
    <n v="0"/>
    <n v="-4"/>
    <n v="-329.98"/>
    <n v="517.12"/>
    <n v="0"/>
  </r>
  <r>
    <x v="10"/>
    <s v="DE0005 DEVNANDAN GOLD-19(P)"/>
    <s v="Ghamela"/>
    <s v="Finished Good"/>
    <s v="Pcs."/>
    <n v="720"/>
    <n v="785"/>
    <n v="-14"/>
    <n v="508.71"/>
    <n v="-1157.26"/>
    <n v="0"/>
    <n v="0"/>
    <n v="0"/>
    <n v="0"/>
    <n v="0"/>
    <n v="0"/>
    <n v="0"/>
    <n v="0"/>
    <n v="0"/>
    <n v="0"/>
    <n v="-10.99"/>
    <n v="0"/>
    <n v="0"/>
    <n v="0"/>
    <n v="0"/>
    <n v="0"/>
    <n v="-14"/>
    <n v="-1157.26"/>
    <n v="508.71"/>
    <n v="0"/>
  </r>
  <r>
    <x v="10"/>
    <s v="DE1007 DEVNANDAN BKT 5.LTR(B)"/>
    <s v="Bucket"/>
    <s v="Finished Good"/>
    <s v="Pcs."/>
    <m/>
    <m/>
    <m/>
    <n v="20.54"/>
    <m/>
    <m/>
    <m/>
    <m/>
    <m/>
    <m/>
    <m/>
    <m/>
    <m/>
    <n v="0"/>
    <m/>
    <n v="0"/>
    <n v="0"/>
    <n v="0"/>
    <n v="0"/>
    <n v="0"/>
    <n v="0"/>
    <m/>
    <m/>
    <n v="20.54"/>
    <n v="0"/>
  </r>
  <r>
    <x v="10"/>
    <s v="DE1007 DEVNANDAN BKT 5.LTR(O)"/>
    <s v="Bucket"/>
    <s v="Finished Good"/>
    <s v="Pcs."/>
    <m/>
    <m/>
    <m/>
    <n v="20.22"/>
    <m/>
    <m/>
    <m/>
    <m/>
    <m/>
    <m/>
    <m/>
    <m/>
    <m/>
    <n v="0"/>
    <m/>
    <n v="0"/>
    <n v="0"/>
    <n v="0"/>
    <n v="0"/>
    <n v="0"/>
    <n v="0"/>
    <m/>
    <m/>
    <n v="20.22"/>
    <n v="0"/>
  </r>
  <r>
    <x v="10"/>
    <s v="DE1007 DEVNANDAN BKT 5.LTR(P)"/>
    <s v="Bucket"/>
    <s v="Finished Good"/>
    <s v="Pcs."/>
    <m/>
    <m/>
    <m/>
    <n v="34.200000000000003"/>
    <m/>
    <m/>
    <m/>
    <m/>
    <m/>
    <m/>
    <m/>
    <m/>
    <m/>
    <n v="0"/>
    <m/>
    <n v="0"/>
    <n v="0"/>
    <n v="0"/>
    <n v="0"/>
    <n v="0"/>
    <n v="0"/>
    <m/>
    <m/>
    <n v="34.200000000000003"/>
    <n v="0"/>
  </r>
  <r>
    <x v="10"/>
    <s v="EMP Lock &amp; Safe 1104"/>
    <s v="EMPORIUM"/>
    <s v="Finished Good"/>
    <s v="Pcs."/>
    <m/>
    <m/>
    <m/>
    <n v="10.43"/>
    <m/>
    <m/>
    <m/>
    <m/>
    <m/>
    <m/>
    <m/>
    <m/>
    <m/>
    <n v="0"/>
    <m/>
    <n v="0"/>
    <n v="0"/>
    <n v="0"/>
    <n v="0"/>
    <n v="0"/>
    <n v="0"/>
    <m/>
    <m/>
    <n v="10.43"/>
    <n v="0"/>
  </r>
  <r>
    <x v="10"/>
    <s v="ENVELOP"/>
    <s v="General"/>
    <s v="Trading"/>
    <s v="Pcs."/>
    <m/>
    <n v="0"/>
    <n v="1000"/>
    <n v="0"/>
    <n v="1700"/>
    <n v="0"/>
    <n v="0"/>
    <n v="0"/>
    <n v="0"/>
    <n v="0"/>
    <n v="0"/>
    <n v="0"/>
    <n v="0"/>
    <n v="0"/>
    <n v="0"/>
    <n v="0"/>
    <n v="0"/>
    <n v="0"/>
    <n v="0"/>
    <n v="0"/>
    <n v="0"/>
    <n v="1000"/>
    <n v="1700"/>
    <n v="0"/>
    <n v="0"/>
  </r>
  <r>
    <x v="10"/>
    <s v="Floor Wiper Sheet 16&quot; (Lining)"/>
    <s v="Component"/>
    <s v="Trading"/>
    <s v="Pcs."/>
    <m/>
    <n v="0"/>
    <n v="1701"/>
    <n v="0"/>
    <n v="11002.58"/>
    <n v="0"/>
    <n v="0"/>
    <n v="0"/>
    <n v="0"/>
    <n v="0"/>
    <n v="0"/>
    <n v="0"/>
    <n v="0"/>
    <n v="0"/>
    <n v="0"/>
    <n v="0"/>
    <n v="0"/>
    <n v="0"/>
    <n v="0"/>
    <n v="0"/>
    <n v="0"/>
    <n v="1701"/>
    <n v="11002.58"/>
    <n v="0"/>
    <n v="0"/>
  </r>
  <r>
    <x v="10"/>
    <s v="Floor Wiper Sheet 16&quot; (mix colour)"/>
    <s v="Component"/>
    <s v="Trading"/>
    <s v="Pcs."/>
    <m/>
    <n v="0"/>
    <n v="2106"/>
    <n v="0"/>
    <n v="9960"/>
    <n v="0"/>
    <n v="0"/>
    <n v="0"/>
    <n v="0"/>
    <n v="0"/>
    <n v="0"/>
    <n v="0"/>
    <n v="0"/>
    <n v="0"/>
    <n v="0"/>
    <n v="0"/>
    <n v="0"/>
    <n v="0"/>
    <n v="0"/>
    <n v="0"/>
    <n v="0"/>
    <n v="2106"/>
    <n v="9960"/>
    <n v="0"/>
    <n v="0"/>
  </r>
  <r>
    <x v="10"/>
    <s v="FRIDPN605 Showel Dustpan With Patti"/>
    <s v="FRISCH"/>
    <s v="Finished Good"/>
    <s v="Pcs."/>
    <n v="110"/>
    <n v="120"/>
    <n v="-135"/>
    <n v="42.41"/>
    <n v="-2087.38"/>
    <n v="0"/>
    <n v="0"/>
    <n v="0"/>
    <n v="0"/>
    <n v="0"/>
    <n v="0"/>
    <n v="0"/>
    <n v="0"/>
    <n v="0"/>
    <n v="0"/>
    <n v="-16.2"/>
    <n v="0"/>
    <n v="0"/>
    <n v="0"/>
    <n v="0"/>
    <n v="0"/>
    <n v="-135"/>
    <n v="-2087.38"/>
    <n v="42.41"/>
    <n v="0"/>
  </r>
  <r>
    <x v="10"/>
    <s v="HAND TROLLY"/>
    <s v="Component"/>
    <s v="Trading"/>
    <s v="Pcs."/>
    <m/>
    <n v="0"/>
    <n v="1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.05"/>
    <n v="0"/>
  </r>
  <r>
    <x v="10"/>
    <s v="HDPE 17NO.TOKER(B)"/>
    <s v="Ghamela"/>
    <s v="Trading"/>
    <s v="Pcs."/>
    <m/>
    <n v="0"/>
    <n v="176"/>
    <n v="7.95"/>
    <n v="12215.2"/>
    <n v="0"/>
    <n v="0"/>
    <n v="0"/>
    <n v="0"/>
    <n v="0"/>
    <n v="0"/>
    <n v="0"/>
    <n v="0"/>
    <n v="0"/>
    <n v="0"/>
    <n v="0"/>
    <n v="0"/>
    <n v="0"/>
    <n v="0"/>
    <n v="0"/>
    <n v="0"/>
    <n v="176"/>
    <n v="12215.2"/>
    <n v="7.95"/>
    <n v="0"/>
  </r>
  <r>
    <x v="10"/>
    <s v="IRON CHAIN (HANGING PURPOSE)"/>
    <s v="Component"/>
    <s v="Trading"/>
    <s v="Pcs."/>
    <m/>
    <n v="0"/>
    <n v="4131"/>
    <n v="606.63"/>
    <n v="71113"/>
    <n v="0"/>
    <n v="0"/>
    <n v="0"/>
    <n v="0"/>
    <n v="0"/>
    <n v="0"/>
    <n v="0"/>
    <n v="0"/>
    <n v="0"/>
    <n v="0"/>
    <n v="0"/>
    <n v="0"/>
    <n v="0"/>
    <n v="0"/>
    <n v="0"/>
    <n v="0"/>
    <n v="4131"/>
    <n v="71113"/>
    <n v="606.63"/>
    <n v="0"/>
  </r>
  <r>
    <x v="10"/>
    <s v="Kitchen wiper Only Blade"/>
    <s v="Component"/>
    <s v="Trading"/>
    <s v="Pcs."/>
    <m/>
    <n v="0"/>
    <n v="861"/>
    <n v="22.26"/>
    <n v="698.02"/>
    <n v="0"/>
    <n v="0"/>
    <n v="0"/>
    <n v="0"/>
    <n v="0"/>
    <n v="0"/>
    <n v="0"/>
    <n v="0"/>
    <n v="0"/>
    <n v="0"/>
    <n v="0"/>
    <n v="0"/>
    <n v="0"/>
    <n v="0"/>
    <n v="0"/>
    <n v="0"/>
    <n v="861"/>
    <n v="698.02"/>
    <n v="22.26"/>
    <n v="0"/>
  </r>
  <r>
    <x v="10"/>
    <s v="LINEAR ONE PLY ROLL"/>
    <s v="Packing Material"/>
    <s v="Trading"/>
    <s v="Kgs."/>
    <m/>
    <n v="0"/>
    <n v="159.4"/>
    <n v="2.2799999999999998"/>
    <n v="4673"/>
    <n v="0"/>
    <n v="0"/>
    <n v="0"/>
    <n v="0"/>
    <n v="0"/>
    <n v="0"/>
    <n v="0"/>
    <n v="0"/>
    <n v="0"/>
    <n v="0"/>
    <n v="0"/>
    <n v="0"/>
    <n v="0"/>
    <n v="0"/>
    <n v="0"/>
    <n v="0"/>
    <n v="159.4"/>
    <n v="4673"/>
    <n v="2.2799999999999998"/>
    <n v="0"/>
  </r>
  <r>
    <x v="10"/>
    <s v="Little Champ Only Body"/>
    <s v="Kitchenware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0"/>
    <s v="Lock &amp; Safe Only Container (1104)"/>
    <s v="Rajeshwari"/>
    <s v="Trading"/>
    <s v="Pcs."/>
    <m/>
    <n v="0"/>
    <n v="408"/>
    <n v="138.11000000000001"/>
    <n v="6190.81"/>
    <n v="0"/>
    <n v="0"/>
    <n v="0"/>
    <n v="0"/>
    <n v="0"/>
    <n v="0"/>
    <n v="0"/>
    <n v="0"/>
    <n v="0"/>
    <n v="0"/>
    <n v="0"/>
    <n v="0"/>
    <n v="0"/>
    <n v="0"/>
    <n v="0"/>
    <n v="0"/>
    <n v="408"/>
    <n v="6190.81"/>
    <n v="138.11000000000001"/>
    <n v="0"/>
  </r>
  <r>
    <x v="10"/>
    <s v="Lock &amp; Safe Only Lid (1104)"/>
    <s v="Rajeshwari"/>
    <s v="Finished Good"/>
    <s v="Pcs."/>
    <n v="95"/>
    <n v="104"/>
    <n v="165"/>
    <n v="719.65"/>
    <n v="1188.3499999999999"/>
    <n v="0"/>
    <n v="0"/>
    <n v="0"/>
    <n v="0"/>
    <n v="0"/>
    <n v="0"/>
    <n v="0"/>
    <n v="0"/>
    <n v="0"/>
    <n v="0"/>
    <n v="17.16"/>
    <n v="0"/>
    <n v="0"/>
    <n v="0"/>
    <n v="0"/>
    <n v="0"/>
    <n v="165"/>
    <n v="1188.3499999999999"/>
    <n v="719.65"/>
    <n v="0"/>
  </r>
  <r>
    <x v="10"/>
    <s v="M.S. PIPE48&quot;"/>
    <s v="Housekeeping"/>
    <s v="Trading"/>
    <s v="Pcs."/>
    <m/>
    <n v="0"/>
    <n v="346"/>
    <n v="15.62"/>
    <n v="7958"/>
    <n v="0"/>
    <n v="0"/>
    <n v="0"/>
    <n v="0"/>
    <n v="0"/>
    <n v="0"/>
    <n v="0"/>
    <n v="0"/>
    <n v="0"/>
    <n v="0"/>
    <n v="0"/>
    <n v="0"/>
    <n v="0"/>
    <n v="0"/>
    <n v="0"/>
    <n v="0"/>
    <n v="346"/>
    <n v="7958"/>
    <n v="15.62"/>
    <n v="0"/>
  </r>
  <r>
    <x v="10"/>
    <s v="M.S.PIPE 40&quot;"/>
    <s v="Housekeeping"/>
    <s v="Trading"/>
    <s v="Pcs."/>
    <m/>
    <n v="0"/>
    <n v="470"/>
    <n v="21.22"/>
    <n v="9870"/>
    <n v="0"/>
    <n v="0"/>
    <n v="0"/>
    <n v="0"/>
    <n v="0"/>
    <n v="0"/>
    <n v="0"/>
    <n v="0"/>
    <n v="0"/>
    <n v="0"/>
    <n v="0"/>
    <n v="0"/>
    <n v="0"/>
    <n v="0"/>
    <n v="0"/>
    <n v="0"/>
    <n v="470"/>
    <n v="9870"/>
    <n v="21.22"/>
    <n v="0"/>
  </r>
  <r>
    <x v="10"/>
    <s v="MASTI FLOOR WIPER"/>
    <s v="NEAT &amp; CLEAN"/>
    <s v="Trading"/>
    <s v="Pcs."/>
    <m/>
    <n v="0"/>
    <n v="-806"/>
    <n v="0"/>
    <n v="-38354.639999999999"/>
    <n v="0"/>
    <n v="0"/>
    <n v="0"/>
    <n v="0"/>
    <n v="0"/>
    <n v="0"/>
    <n v="0"/>
    <n v="0"/>
    <n v="0"/>
    <n v="0"/>
    <n v="0"/>
    <n v="0"/>
    <n v="0"/>
    <n v="0"/>
    <n v="0"/>
    <n v="0"/>
    <n v="-806"/>
    <n v="-38354.639999999999"/>
    <n v="0"/>
    <n v="0"/>
  </r>
  <r>
    <x v="10"/>
    <s v="MASTI FLOOR WIPER ONLY BLADE"/>
    <s v="NEAT &amp; CLEAN"/>
    <s v="Finished Good"/>
    <s v="Pcs."/>
    <m/>
    <m/>
    <m/>
    <n v="15.69"/>
    <m/>
    <m/>
    <m/>
    <m/>
    <m/>
    <m/>
    <m/>
    <m/>
    <m/>
    <n v="0"/>
    <m/>
    <n v="0"/>
    <n v="0"/>
    <n v="0"/>
    <n v="0"/>
    <n v="0"/>
    <n v="0"/>
    <m/>
    <m/>
    <n v="15.69"/>
    <n v="0"/>
  </r>
  <r>
    <x v="10"/>
    <s v="MASTI FLOOR WIPER ONLY BLADE SILICON"/>
    <s v="NEAT &amp; CLEAN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0"/>
    <s v="MODERN BATHROOM WIPER BLADE-904"/>
    <s v="Component"/>
    <s v="Trading"/>
    <s v="Pcs."/>
    <m/>
    <n v="0"/>
    <n v="893"/>
    <n v="0"/>
    <n v="6191.73"/>
    <n v="0"/>
    <n v="0"/>
    <n v="0"/>
    <n v="0"/>
    <n v="0"/>
    <n v="0"/>
    <n v="0"/>
    <n v="0"/>
    <n v="0"/>
    <n v="0"/>
    <n v="0"/>
    <n v="0"/>
    <n v="0"/>
    <n v="0"/>
    <n v="0"/>
    <n v="0"/>
    <n v="893"/>
    <n v="6191.73"/>
    <n v="0"/>
    <n v="0"/>
  </r>
  <r>
    <x v="10"/>
    <s v="Modern Wiper Only Body 904"/>
    <s v="Component"/>
    <s v="Trading"/>
    <s v="Pcs."/>
    <m/>
    <n v="0"/>
    <n v="5040"/>
    <n v="0"/>
    <n v="41978.85"/>
    <n v="0"/>
    <n v="0"/>
    <n v="0"/>
    <n v="0"/>
    <n v="0"/>
    <n v="0"/>
    <n v="0"/>
    <n v="0"/>
    <n v="0"/>
    <n v="0"/>
    <n v="0"/>
    <n v="0"/>
    <n v="0"/>
    <n v="0"/>
    <n v="0"/>
    <n v="0"/>
    <n v="5040"/>
    <n v="41978.85"/>
    <n v="0"/>
    <n v="0"/>
  </r>
  <r>
    <x v="10"/>
    <s v="Multipurpose Drum 210Ltr.Lid (Black)"/>
    <s v="BLOW MOULDING"/>
    <s v="Trading"/>
    <s v="Pcs."/>
    <m/>
    <n v="0"/>
    <n v="5"/>
    <n v="0.23"/>
    <n v="629.85"/>
    <n v="0"/>
    <n v="0"/>
    <n v="0"/>
    <n v="0"/>
    <n v="0"/>
    <n v="0"/>
    <n v="0"/>
    <n v="0"/>
    <n v="0"/>
    <n v="0"/>
    <n v="0"/>
    <n v="0"/>
    <n v="0"/>
    <n v="0"/>
    <n v="0"/>
    <n v="0"/>
    <n v="5"/>
    <n v="629.85"/>
    <n v="0.23"/>
    <n v="0"/>
  </r>
  <r>
    <x v="10"/>
    <s v="Multipurpose Drum 210Ltr.With Lid"/>
    <s v="BLOW MOULDING"/>
    <s v="Trading"/>
    <s v="Pcs."/>
    <m/>
    <n v="0"/>
    <n v="4"/>
    <n v="0.18"/>
    <n v="4589.88"/>
    <n v="0"/>
    <n v="0"/>
    <n v="0"/>
    <n v="0"/>
    <n v="0"/>
    <n v="0"/>
    <n v="0"/>
    <n v="0"/>
    <n v="0"/>
    <n v="0"/>
    <n v="0"/>
    <n v="0"/>
    <n v="0"/>
    <n v="0"/>
    <n v="0"/>
    <n v="0"/>
    <n v="4"/>
    <n v="4589.88"/>
    <n v="0.18"/>
    <n v="0"/>
  </r>
  <r>
    <x v="10"/>
    <s v="MULTIPURPOSE TROLLY 702 BLUE"/>
    <s v="Housekeeping"/>
    <s v="Trading"/>
    <s v="Pcs."/>
    <m/>
    <n v="0"/>
    <n v="505"/>
    <n v="0"/>
    <n v="10598.83"/>
    <n v="0"/>
    <n v="0"/>
    <n v="0"/>
    <n v="0"/>
    <n v="0"/>
    <n v="0"/>
    <n v="0"/>
    <n v="0"/>
    <n v="0"/>
    <n v="0"/>
    <n v="0"/>
    <n v="0"/>
    <n v="0"/>
    <n v="0"/>
    <n v="0"/>
    <n v="0"/>
    <n v="505"/>
    <n v="10598.83"/>
    <n v="0"/>
    <n v="0"/>
  </r>
  <r>
    <x v="10"/>
    <s v="MULTIPURPOSE TROLLY 702 RED"/>
    <s v="Housekeeping"/>
    <s v="Trading"/>
    <s v="Pcs."/>
    <m/>
    <n v="0"/>
    <n v="755"/>
    <n v="0"/>
    <n v="16050.98"/>
    <n v="0"/>
    <n v="0"/>
    <n v="0"/>
    <n v="0"/>
    <n v="0"/>
    <n v="0"/>
    <n v="0"/>
    <n v="0"/>
    <n v="0"/>
    <n v="0"/>
    <n v="0"/>
    <n v="0"/>
    <n v="0"/>
    <n v="0"/>
    <n v="0"/>
    <n v="0"/>
    <n v="755"/>
    <n v="16050.98"/>
    <n v="0"/>
    <n v="0"/>
  </r>
  <r>
    <x v="10"/>
    <s v="NIPPLE 12 X 1/2 BSP"/>
    <s v="General"/>
    <s v="Trading"/>
    <s v="Pcs."/>
    <m/>
    <n v="0"/>
    <n v="15"/>
    <n v="0.68"/>
    <n v="450"/>
    <n v="0"/>
    <n v="0"/>
    <n v="0"/>
    <n v="0"/>
    <n v="0"/>
    <n v="0"/>
    <n v="0"/>
    <n v="0"/>
    <n v="0"/>
    <n v="0"/>
    <n v="0"/>
    <n v="0"/>
    <n v="0"/>
    <n v="0"/>
    <n v="0"/>
    <n v="0"/>
    <n v="15"/>
    <n v="450"/>
    <n v="0.68"/>
    <n v="0"/>
  </r>
  <r>
    <x v="10"/>
    <s v="NIPPLE 20 X 1/4 BSP"/>
    <s v="General"/>
    <s v="Trading"/>
    <s v="Pcs."/>
    <m/>
    <n v="0"/>
    <n v="50"/>
    <n v="2.2599999999999998"/>
    <n v="1200"/>
    <n v="0"/>
    <n v="0"/>
    <n v="0"/>
    <n v="0"/>
    <n v="0"/>
    <n v="0"/>
    <n v="0"/>
    <n v="0"/>
    <n v="0"/>
    <n v="0"/>
    <n v="0"/>
    <n v="0"/>
    <n v="0"/>
    <n v="0"/>
    <n v="0"/>
    <n v="0"/>
    <n v="50"/>
    <n v="1200"/>
    <n v="2.2599999999999998"/>
    <n v="0"/>
  </r>
  <r>
    <x v="10"/>
    <s v="O-11LTR BKT (B)"/>
    <s v="Ossam"/>
    <s v="Finished Good"/>
    <s v="Pcs."/>
    <n v="375"/>
    <n v="409"/>
    <n v="8"/>
    <n v="241.25"/>
    <n v="1408"/>
    <n v="0"/>
    <n v="0"/>
    <n v="0"/>
    <n v="0"/>
    <n v="0"/>
    <n v="0"/>
    <n v="0"/>
    <n v="0"/>
    <n v="0"/>
    <n v="0"/>
    <n v="3.2719999999999998"/>
    <n v="0"/>
    <n v="0"/>
    <n v="30"/>
    <n v="30"/>
    <n v="0"/>
    <n v="8"/>
    <n v="1408"/>
    <n v="271.25"/>
    <n v="0"/>
  </r>
  <r>
    <x v="10"/>
    <s v="O-11LTR BKT (MW)"/>
    <s v="Ossam"/>
    <s v="Finished Good"/>
    <s v="Pcs."/>
    <n v="375"/>
    <n v="409"/>
    <n v="256"/>
    <n v="13.38"/>
    <n v="48936.800000000003"/>
    <n v="0"/>
    <n v="0"/>
    <n v="0"/>
    <n v="0"/>
    <n v="0"/>
    <n v="0"/>
    <n v="0"/>
    <n v="0"/>
    <n v="0"/>
    <n v="0"/>
    <n v="104.70399999999999"/>
    <n v="0"/>
    <n v="0"/>
    <n v="10"/>
    <n v="10"/>
    <n v="0"/>
    <n v="256"/>
    <n v="48936.800000000003"/>
    <n v="23.380000000000003"/>
    <n v="0"/>
  </r>
  <r>
    <x v="10"/>
    <s v="O-11LTR BKT (S)"/>
    <s v="Ossam"/>
    <s v="Finished Good"/>
    <s v="Pcs."/>
    <n v="375"/>
    <n v="409"/>
    <n v="122"/>
    <n v="22.95"/>
    <n v="28346.560000000001"/>
    <n v="0"/>
    <n v="0"/>
    <n v="0"/>
    <n v="0"/>
    <n v="0"/>
    <n v="0"/>
    <n v="0"/>
    <n v="0"/>
    <n v="0"/>
    <n v="0"/>
    <n v="49.898000000000003"/>
    <n v="0"/>
    <n v="0"/>
    <n v="20"/>
    <n v="20"/>
    <n v="0"/>
    <n v="122"/>
    <n v="28346.560000000001"/>
    <n v="42.95"/>
    <n v="0"/>
  </r>
  <r>
    <x v="10"/>
    <s v="O-11LTR BKT(MB)"/>
    <s v="Ossam"/>
    <s v="Finished Good"/>
    <s v="Pcs."/>
    <n v="375"/>
    <n v="409"/>
    <n v="146"/>
    <n v="202.94"/>
    <n v="32903.199999999997"/>
    <n v="0"/>
    <n v="0"/>
    <n v="0"/>
    <n v="0"/>
    <n v="0"/>
    <n v="0"/>
    <n v="0"/>
    <n v="0"/>
    <n v="0"/>
    <n v="0"/>
    <n v="59.713999999999999"/>
    <n v="0"/>
    <n v="0"/>
    <n v="40"/>
    <n v="40"/>
    <n v="0"/>
    <n v="146"/>
    <n v="32903.199999999997"/>
    <n v="242.94"/>
    <n v="0"/>
  </r>
  <r>
    <x v="10"/>
    <s v="O-11LTR BKT(P)"/>
    <s v="Ossam"/>
    <s v="Finished Good"/>
    <s v="Pcs."/>
    <n v="375"/>
    <n v="409"/>
    <n v="83"/>
    <n v="96.47"/>
    <n v="14608"/>
    <n v="0"/>
    <n v="0"/>
    <n v="0"/>
    <n v="0"/>
    <n v="0"/>
    <n v="0"/>
    <n v="0"/>
    <n v="0"/>
    <n v="0"/>
    <n v="0"/>
    <n v="33.947000000000003"/>
    <n v="0"/>
    <n v="0"/>
    <n v="10"/>
    <n v="10"/>
    <n v="0"/>
    <n v="83"/>
    <n v="14608"/>
    <n v="106.47"/>
    <n v="0"/>
  </r>
  <r>
    <x v="10"/>
    <s v="O-13LTR BKT (B)"/>
    <s v="Ossam"/>
    <s v="Finished Good"/>
    <s v="Pcs."/>
    <n v="460"/>
    <n v="501"/>
    <n v="22"/>
    <n v="286.81"/>
    <n v="4400"/>
    <n v="0"/>
    <n v="0"/>
    <n v="0"/>
    <n v="0"/>
    <n v="0"/>
    <n v="0"/>
    <n v="0"/>
    <n v="0"/>
    <n v="0"/>
    <n v="0"/>
    <n v="11.022"/>
    <n v="0"/>
    <n v="0"/>
    <n v="40"/>
    <n v="40"/>
    <n v="0"/>
    <n v="22"/>
    <n v="4400"/>
    <n v="326.81"/>
    <n v="0"/>
  </r>
  <r>
    <x v="10"/>
    <s v="O-13LTR BKT (MB)"/>
    <s v="Ossam"/>
    <s v="Finished Good"/>
    <s v="Pcs."/>
    <n v="460"/>
    <n v="501"/>
    <n v="139"/>
    <n v="92.6"/>
    <n v="10286"/>
    <n v="0"/>
    <n v="0"/>
    <n v="0"/>
    <n v="0"/>
    <n v="0"/>
    <n v="0"/>
    <n v="0"/>
    <n v="0"/>
    <n v="0"/>
    <n v="0"/>
    <n v="69.638999999999996"/>
    <n v="0"/>
    <n v="0"/>
    <n v="10"/>
    <n v="10"/>
    <n v="0"/>
    <n v="139"/>
    <n v="10286"/>
    <n v="102.6"/>
    <n v="0"/>
  </r>
  <r>
    <x v="10"/>
    <s v="O-13LTR BKT (MW)"/>
    <s v="Ossam"/>
    <s v="Finished Good"/>
    <s v="Pcs."/>
    <n v="460"/>
    <n v="501"/>
    <n v="174"/>
    <n v="29.63"/>
    <n v="12876"/>
    <n v="0"/>
    <n v="0"/>
    <n v="0"/>
    <n v="0"/>
    <n v="0"/>
    <n v="0"/>
    <n v="0"/>
    <n v="0"/>
    <n v="0"/>
    <n v="0"/>
    <n v="87.174000000000007"/>
    <n v="0"/>
    <n v="0"/>
    <n v="20"/>
    <n v="20"/>
    <n v="0"/>
    <n v="174"/>
    <n v="12876"/>
    <n v="49.629999999999995"/>
    <n v="0"/>
  </r>
  <r>
    <x v="10"/>
    <s v="O-13LTR BKT (P)"/>
    <s v="Ossam"/>
    <s v="Finished Good"/>
    <s v="Pcs."/>
    <n v="460"/>
    <n v="501"/>
    <n v="29"/>
    <n v="327.13"/>
    <n v="5800"/>
    <n v="0"/>
    <n v="0"/>
    <n v="0"/>
    <n v="0"/>
    <n v="0"/>
    <n v="0"/>
    <n v="0"/>
    <n v="0"/>
    <n v="0"/>
    <n v="0"/>
    <n v="14.529"/>
    <n v="0"/>
    <n v="0"/>
    <n v="40"/>
    <n v="40"/>
    <n v="0"/>
    <n v="29"/>
    <n v="5800"/>
    <n v="367.13"/>
    <n v="0"/>
  </r>
  <r>
    <x v="10"/>
    <s v="O-13LTR BKT (S)"/>
    <s v="Ossam"/>
    <s v="Finished Good"/>
    <s v="Pcs."/>
    <n v="460"/>
    <n v="501"/>
    <n v="117"/>
    <n v="98.45"/>
    <n v="23400"/>
    <n v="0"/>
    <n v="0"/>
    <n v="0"/>
    <n v="0"/>
    <n v="0"/>
    <n v="0"/>
    <n v="0"/>
    <n v="0"/>
    <n v="0"/>
    <n v="0"/>
    <n v="58.616999999999997"/>
    <n v="0"/>
    <n v="0"/>
    <n v="10"/>
    <n v="10"/>
    <n v="0"/>
    <n v="117"/>
    <n v="23400"/>
    <n v="108.45"/>
    <n v="0"/>
  </r>
  <r>
    <x v="10"/>
    <s v="O-18LTR BKT (B)"/>
    <s v="Ossam"/>
    <s v="Trading"/>
    <s v="Pcs."/>
    <m/>
    <n v="0"/>
    <n v="-1"/>
    <n v="0"/>
    <n v="-236"/>
    <n v="0"/>
    <n v="0"/>
    <n v="0"/>
    <n v="0"/>
    <n v="0"/>
    <n v="0"/>
    <n v="0"/>
    <n v="0"/>
    <n v="0"/>
    <n v="0"/>
    <n v="0"/>
    <n v="0"/>
    <n v="0"/>
    <n v="0"/>
    <n v="0"/>
    <n v="0"/>
    <n v="-1"/>
    <n v="-236"/>
    <n v="0"/>
    <n v="0"/>
  </r>
  <r>
    <x v="10"/>
    <s v="O-18LTR BKT (MB)"/>
    <s v="Ossam"/>
    <s v="Trading"/>
    <s v="Pcs."/>
    <m/>
    <n v="0"/>
    <n v="10"/>
    <n v="0.45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.45"/>
    <n v="0"/>
  </r>
  <r>
    <x v="10"/>
    <s v="O-18LTR BKT (MW)"/>
    <s v="Ossam"/>
    <s v="Finished Good"/>
    <s v="Pcs."/>
    <n v="555"/>
    <n v="605"/>
    <n v="8"/>
    <n v="183.57"/>
    <n v="1888"/>
    <n v="0"/>
    <n v="0"/>
    <n v="0"/>
    <n v="0"/>
    <n v="0"/>
    <n v="0"/>
    <n v="0"/>
    <n v="0"/>
    <n v="0"/>
    <n v="0"/>
    <n v="4.84"/>
    <n v="0"/>
    <n v="0"/>
    <n v="20"/>
    <n v="20"/>
    <n v="0"/>
    <n v="8"/>
    <n v="1888"/>
    <n v="203.57"/>
    <n v="0"/>
  </r>
  <r>
    <x v="10"/>
    <s v="O-18LTR BKT (P)"/>
    <s v="Ossam"/>
    <s v="Trading"/>
    <s v="Pcs."/>
    <m/>
    <n v="0"/>
    <n v="3"/>
    <n v="0.14000000000000001"/>
    <n v="708"/>
    <n v="0"/>
    <n v="0"/>
    <n v="0"/>
    <n v="0"/>
    <n v="0"/>
    <n v="0"/>
    <n v="0"/>
    <n v="0"/>
    <n v="0"/>
    <n v="0"/>
    <n v="0"/>
    <n v="0"/>
    <n v="0"/>
    <n v="0"/>
    <n v="0"/>
    <n v="0"/>
    <n v="3"/>
    <n v="708"/>
    <n v="0.14000000000000001"/>
    <n v="0"/>
  </r>
  <r>
    <x v="10"/>
    <s v="O-18LTR BKT (S)"/>
    <s v="Ossam"/>
    <s v="Finished Good"/>
    <s v="Pcs."/>
    <n v="555"/>
    <n v="605"/>
    <n v="65"/>
    <n v="186.14"/>
    <n v="15340"/>
    <n v="0"/>
    <n v="0"/>
    <n v="0"/>
    <n v="0"/>
    <n v="0"/>
    <n v="0"/>
    <n v="0"/>
    <n v="0"/>
    <n v="0"/>
    <n v="0"/>
    <n v="39.325000000000003"/>
    <n v="0"/>
    <n v="0"/>
    <n v="20"/>
    <n v="20"/>
    <n v="0"/>
    <n v="65"/>
    <n v="15340"/>
    <n v="206.14"/>
    <n v="0"/>
  </r>
  <r>
    <x v="10"/>
    <s v="O-3 LTR BUCKET"/>
    <s v="Ossam"/>
    <s v="Finished Good"/>
    <s v="Pcs."/>
    <n v="130"/>
    <n v="142"/>
    <n v="436"/>
    <n v="82.4"/>
    <n v="12260.32"/>
    <n v="0"/>
    <n v="0"/>
    <n v="0"/>
    <n v="0"/>
    <n v="0"/>
    <n v="0"/>
    <n v="0"/>
    <n v="0"/>
    <n v="0"/>
    <n v="0"/>
    <n v="61.911999999999999"/>
    <n v="0"/>
    <n v="0"/>
    <n v="20"/>
    <n v="20"/>
    <n v="0"/>
    <n v="436"/>
    <n v="12260.32"/>
    <n v="102.4"/>
    <n v="0"/>
  </r>
  <r>
    <x v="10"/>
    <s v="O-5 LTR BUCKET"/>
    <s v="Ossam"/>
    <s v="Finished Good"/>
    <s v="Pcs."/>
    <n v="175"/>
    <n v="191"/>
    <n v="573"/>
    <n v="15.98"/>
    <n v="16960.8"/>
    <n v="0"/>
    <n v="0"/>
    <n v="0"/>
    <n v="0"/>
    <n v="0"/>
    <n v="0"/>
    <n v="0"/>
    <n v="0"/>
    <n v="0"/>
    <n v="0"/>
    <n v="109.443"/>
    <n v="0"/>
    <n v="0"/>
    <n v="10"/>
    <n v="10"/>
    <n v="0"/>
    <n v="573"/>
    <n v="16960.8"/>
    <n v="25.98"/>
    <n v="0"/>
  </r>
  <r>
    <x v="10"/>
    <s v="O-9 LTR BUCKET"/>
    <s v="Ossam"/>
    <s v="Finished Good"/>
    <s v="Pcs."/>
    <n v="350"/>
    <n v="381"/>
    <n v="368"/>
    <n v="637.12"/>
    <n v="39304.36"/>
    <n v="0"/>
    <n v="0"/>
    <n v="0"/>
    <n v="0"/>
    <n v="0"/>
    <n v="0"/>
    <n v="0"/>
    <n v="0"/>
    <n v="0"/>
    <n v="0"/>
    <n v="140.208"/>
    <n v="0"/>
    <n v="0"/>
    <n v="100"/>
    <n v="100"/>
    <n v="0"/>
    <n v="368"/>
    <n v="39304.36"/>
    <n v="737.12"/>
    <n v="0"/>
  </r>
  <r>
    <x v="10"/>
    <s v="Osm 5L Bkt. Only Handle (mix)"/>
    <s v="Ossam"/>
    <s v="Trading"/>
    <s v="Pcs."/>
    <m/>
    <n v="0"/>
    <n v="515"/>
    <n v="23.25"/>
    <n v="1888.37"/>
    <n v="0"/>
    <n v="0"/>
    <n v="0"/>
    <n v="0"/>
    <n v="0"/>
    <n v="0"/>
    <n v="0"/>
    <n v="0"/>
    <n v="0"/>
    <n v="0"/>
    <n v="0"/>
    <n v="0"/>
    <n v="0"/>
    <n v="0"/>
    <n v="0"/>
    <n v="0"/>
    <n v="515"/>
    <n v="1888.37"/>
    <n v="23.25"/>
    <n v="0"/>
  </r>
  <r>
    <x v="10"/>
    <s v="Osm 9L Bkt. only Handle(mix.)"/>
    <s v="Ossam"/>
    <s v="Trading"/>
    <s v="Pcs."/>
    <m/>
    <n v="0"/>
    <n v="515"/>
    <n v="23.25"/>
    <n v="1802.32"/>
    <n v="0"/>
    <n v="0"/>
    <n v="0"/>
    <n v="0"/>
    <n v="0"/>
    <n v="0"/>
    <n v="0"/>
    <n v="0"/>
    <n v="0"/>
    <n v="0"/>
    <n v="0"/>
    <n v="0"/>
    <n v="0"/>
    <n v="0"/>
    <n v="0"/>
    <n v="0"/>
    <n v="515"/>
    <n v="1802.32"/>
    <n v="23.25"/>
    <n v="0"/>
  </r>
  <r>
    <x v="10"/>
    <s v="Ossam 10L Only Handle"/>
    <s v="Ossam"/>
    <s v="Trading"/>
    <s v="Pcs."/>
    <m/>
    <n v="0"/>
    <n v="181"/>
    <n v="8.17"/>
    <n v="0"/>
    <n v="0"/>
    <n v="0"/>
    <n v="0"/>
    <n v="0"/>
    <n v="0"/>
    <n v="0"/>
    <n v="0"/>
    <n v="0"/>
    <n v="0"/>
    <n v="0"/>
    <n v="0"/>
    <n v="0"/>
    <n v="0"/>
    <n v="0"/>
    <n v="0"/>
    <n v="0"/>
    <n v="181"/>
    <n v="0"/>
    <n v="8.17"/>
    <n v="0"/>
  </r>
  <r>
    <x v="10"/>
    <s v="Ossam 15 Ltr Only Handle"/>
    <s v="Ossam"/>
    <s v="Trading"/>
    <s v="Pcs."/>
    <m/>
    <n v="0"/>
    <n v="29"/>
    <n v="1.31"/>
    <n v="168.69"/>
    <n v="0"/>
    <n v="0"/>
    <n v="0"/>
    <n v="0"/>
    <n v="0"/>
    <n v="0"/>
    <n v="0"/>
    <n v="0"/>
    <n v="0"/>
    <n v="0"/>
    <n v="0"/>
    <n v="0"/>
    <n v="0"/>
    <n v="0"/>
    <n v="0"/>
    <n v="0"/>
    <n v="29"/>
    <n v="168.69"/>
    <n v="1.31"/>
    <n v="0"/>
  </r>
  <r>
    <x v="10"/>
    <s v="Ossam 16 Ltr Bkt Only Handle"/>
    <s v="Ossam"/>
    <s v="Trading"/>
    <s v="Pcs."/>
    <m/>
    <n v="0"/>
    <n v="13"/>
    <n v="0.59"/>
    <n v="70.81"/>
    <n v="0"/>
    <n v="0"/>
    <n v="0"/>
    <n v="0"/>
    <n v="0"/>
    <n v="0"/>
    <n v="0"/>
    <n v="0"/>
    <n v="0"/>
    <n v="0"/>
    <n v="0"/>
    <n v="0"/>
    <n v="0"/>
    <n v="0"/>
    <n v="0"/>
    <n v="0"/>
    <n v="13"/>
    <n v="70.81"/>
    <n v="0.59"/>
    <n v="0"/>
  </r>
  <r>
    <x v="10"/>
    <s v="Ossam 17L Only Handle"/>
    <s v="Ossam"/>
    <s v="Trading"/>
    <s v="Pcs."/>
    <m/>
    <n v="0"/>
    <n v="12"/>
    <n v="0.54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.54"/>
    <n v="0"/>
  </r>
  <r>
    <x v="10"/>
    <s v="Ossam 3.5L Only Handle"/>
    <s v="Ossam"/>
    <s v="Trading"/>
    <s v="Pcs."/>
    <m/>
    <n v="0"/>
    <n v="360"/>
    <n v="16.25"/>
    <n v="0"/>
    <n v="0"/>
    <n v="0"/>
    <n v="0"/>
    <n v="0"/>
    <n v="0"/>
    <n v="0"/>
    <n v="0"/>
    <n v="0"/>
    <n v="0"/>
    <n v="0"/>
    <n v="0"/>
    <n v="0"/>
    <n v="0"/>
    <n v="0"/>
    <n v="0"/>
    <n v="0"/>
    <n v="360"/>
    <n v="0"/>
    <n v="16.25"/>
    <n v="0"/>
  </r>
  <r>
    <x v="10"/>
    <s v="Ossam 314 Fruit Ghamela"/>
    <s v="Ossam"/>
    <s v="Finished Good"/>
    <s v="Pcs."/>
    <n v="410"/>
    <n v="447"/>
    <n v="856"/>
    <n v="6.5"/>
    <n v="33260.089999999997"/>
    <n v="0"/>
    <n v="0"/>
    <n v="0"/>
    <n v="0"/>
    <n v="0"/>
    <n v="0"/>
    <n v="0"/>
    <n v="0"/>
    <n v="0"/>
    <n v="0"/>
    <n v="382.63200000000001"/>
    <n v="0"/>
    <n v="0"/>
    <n v="0"/>
    <n v="0"/>
    <n v="0"/>
    <n v="856"/>
    <n v="33260.089999999997"/>
    <n v="6.5"/>
    <n v="0"/>
  </r>
  <r>
    <x v="10"/>
    <s v="OSSAM 315 KISAN GHAMELA"/>
    <s v="Ghamela"/>
    <s v="Finished Good"/>
    <s v="Pcs."/>
    <n v="450"/>
    <n v="490"/>
    <n v="796"/>
    <n v="141.63"/>
    <n v="29390.39"/>
    <n v="0"/>
    <n v="0"/>
    <n v="654"/>
    <n v="17230.25"/>
    <n v="100"/>
    <n v="5932"/>
    <n v="0"/>
    <n v="0"/>
    <n v="0"/>
    <n v="0"/>
    <n v="390.04"/>
    <n v="294.3"/>
    <n v="49.410027000000007"/>
    <n v="0"/>
    <n v="343.71002700000003"/>
    <n v="49"/>
    <n v="1350"/>
    <n v="43986.05"/>
    <n v="436.34002700000002"/>
    <n v="0"/>
  </r>
  <r>
    <x v="10"/>
    <s v="Ossam 316 Super Multipurpose"/>
    <s v="Ossam"/>
    <s v="Finished Good"/>
    <s v="Pcs."/>
    <n v="620"/>
    <n v="676"/>
    <n v="-200"/>
    <n v="144.80000000000001"/>
    <n v="-5548"/>
    <n v="0"/>
    <n v="0"/>
    <n v="0"/>
    <n v="0"/>
    <n v="0"/>
    <n v="0"/>
    <n v="0"/>
    <n v="0"/>
    <n v="0"/>
    <n v="0"/>
    <n v="-135.19999999999999"/>
    <n v="0"/>
    <n v="0"/>
    <n v="140"/>
    <n v="140"/>
    <n v="0"/>
    <n v="-200"/>
    <n v="-5548"/>
    <n v="284.8"/>
    <n v="0"/>
  </r>
  <r>
    <x v="10"/>
    <s v="Ossam 317 Multipurpose"/>
    <s v="Ossam"/>
    <s v="Finished Good"/>
    <s v="Pcs."/>
    <n v="590"/>
    <n v="643"/>
    <n v="266"/>
    <n v="94.25"/>
    <n v="8362.9699999999993"/>
    <n v="0"/>
    <n v="0"/>
    <n v="0"/>
    <n v="0"/>
    <n v="0"/>
    <n v="0"/>
    <n v="0"/>
    <n v="0"/>
    <n v="0"/>
    <n v="0"/>
    <n v="171.03800000000001"/>
    <n v="0"/>
    <n v="0"/>
    <n v="40"/>
    <n v="40"/>
    <n v="0"/>
    <n v="266"/>
    <n v="8362.9699999999993"/>
    <n v="134.25"/>
    <n v="0"/>
  </r>
  <r>
    <x v="10"/>
    <s v="Ossam 319 Toofan Ghamela (mix)"/>
    <s v="Ossam"/>
    <s v="Finished Good"/>
    <s v="Pcs."/>
    <n v="730"/>
    <n v="796"/>
    <n v="11555"/>
    <n v="4494.6000000000004"/>
    <n v="628749.23"/>
    <n v="0"/>
    <n v="0"/>
    <n v="0"/>
    <n v="0"/>
    <n v="0"/>
    <n v="0"/>
    <n v="0"/>
    <n v="0"/>
    <n v="0"/>
    <n v="0"/>
    <n v="9197.7800000000007"/>
    <n v="0"/>
    <n v="0"/>
    <n v="0"/>
    <n v="0"/>
    <n v="0"/>
    <n v="11555"/>
    <n v="628749.23"/>
    <n v="4494.6000000000004"/>
    <n v="0"/>
  </r>
  <r>
    <x v="10"/>
    <s v="Ossam 320 Yesholaxmi (mix)"/>
    <s v="Ossam"/>
    <s v="Trading"/>
    <s v="Pcs."/>
    <m/>
    <n v="0"/>
    <n v="212"/>
    <n v="8.76"/>
    <n v="9800.5499999999993"/>
    <n v="0"/>
    <n v="0"/>
    <n v="0"/>
    <n v="0"/>
    <n v="0"/>
    <n v="0"/>
    <n v="0"/>
    <n v="0"/>
    <n v="0"/>
    <n v="0"/>
    <n v="0"/>
    <n v="0"/>
    <n v="0"/>
    <n v="0"/>
    <n v="0"/>
    <n v="0"/>
    <n v="212"/>
    <n v="9800.5499999999993"/>
    <n v="8.76"/>
    <n v="0"/>
  </r>
  <r>
    <x v="10"/>
    <s v="Ossam 322 MahaLaxmi (mix)"/>
    <s v="Ossam"/>
    <s v="Finished Good"/>
    <s v="Pcs."/>
    <n v="1150"/>
    <n v="1253"/>
    <n v="13127"/>
    <n v="5114.9799999999996"/>
    <n v="1192350.68"/>
    <n v="0"/>
    <n v="0"/>
    <n v="0"/>
    <n v="0"/>
    <n v="0"/>
    <n v="0"/>
    <n v="0"/>
    <n v="0"/>
    <n v="0"/>
    <n v="0"/>
    <n v="16448.131000000001"/>
    <n v="0"/>
    <n v="0"/>
    <n v="0"/>
    <n v="0"/>
    <n v="0"/>
    <n v="13127"/>
    <n v="1192350.68"/>
    <n v="5114.9799999999996"/>
    <n v="0"/>
  </r>
  <r>
    <x v="10"/>
    <s v="Ossam 408 Eelphanta Patla"/>
    <s v="Ossam"/>
    <s v="Finished Good"/>
    <s v="Pcs."/>
    <n v="920"/>
    <n v="1003"/>
    <n v="-313"/>
    <n v="977.68"/>
    <n v="-25106.02"/>
    <n v="0"/>
    <n v="0"/>
    <n v="0"/>
    <n v="0"/>
    <n v="0"/>
    <n v="0"/>
    <n v="0"/>
    <n v="0"/>
    <n v="0"/>
    <n v="0"/>
    <n v="-313.93900000000002"/>
    <n v="0"/>
    <n v="0"/>
    <n v="320"/>
    <n v="320"/>
    <n v="0"/>
    <n v="-313"/>
    <n v="-25106.02"/>
    <n v="1297.6799999999998"/>
    <n v="0"/>
  </r>
  <r>
    <x v="10"/>
    <s v="Ossam 415 Fish Crate 15No."/>
    <s v="Kitchen Crate"/>
    <s v="Finished Good"/>
    <s v="Pcs."/>
    <n v="360"/>
    <n v="392"/>
    <n v="1"/>
    <n v="493.8"/>
    <n v="38.11"/>
    <n v="0"/>
    <n v="0"/>
    <n v="0"/>
    <n v="0"/>
    <n v="0"/>
    <n v="0"/>
    <n v="0"/>
    <n v="0"/>
    <n v="0"/>
    <n v="0"/>
    <n v="0.39200000000000002"/>
    <n v="0"/>
    <n v="0"/>
    <n v="70"/>
    <n v="70"/>
    <n v="0"/>
    <n v="1"/>
    <n v="38.11"/>
    <n v="563.79999999999995"/>
    <n v="0"/>
  </r>
  <r>
    <x v="10"/>
    <s v="Ossam 418 K.Crate 18No."/>
    <s v="Ossam"/>
    <s v="Finished Good"/>
    <s v="Pcs."/>
    <n v="620"/>
    <n v="676"/>
    <n v="50"/>
    <n v="206.66"/>
    <n v="2694.85"/>
    <n v="0"/>
    <n v="0"/>
    <n v="0"/>
    <n v="0"/>
    <n v="0"/>
    <n v="0"/>
    <n v="0"/>
    <n v="0"/>
    <n v="0"/>
    <n v="0"/>
    <n v="33.799999999999997"/>
    <n v="0"/>
    <n v="0"/>
    <n v="0"/>
    <n v="0"/>
    <n v="0"/>
    <n v="50"/>
    <n v="2694.85"/>
    <n v="206.66"/>
    <n v="0"/>
  </r>
  <r>
    <x v="10"/>
    <s v="Ossam 422 K. Crate 22 No."/>
    <s v="Ossam"/>
    <s v="Finished Good"/>
    <s v="Pcs."/>
    <n v="1080"/>
    <n v="1177"/>
    <n v="-33"/>
    <n v="1380.99"/>
    <n v="-2730.67"/>
    <n v="0"/>
    <n v="0"/>
    <n v="0"/>
    <n v="0"/>
    <n v="0"/>
    <n v="0"/>
    <n v="0"/>
    <n v="0"/>
    <n v="0"/>
    <n v="0"/>
    <n v="-38.841000000000001"/>
    <n v="0"/>
    <n v="0"/>
    <n v="210"/>
    <n v="210"/>
    <n v="0"/>
    <n v="-33"/>
    <n v="-2730.67"/>
    <n v="1590.99"/>
    <n v="0"/>
  </r>
  <r>
    <x v="10"/>
    <s v="Ossam 505 Chawa Bkt"/>
    <s v="Ossam"/>
    <s v="Finished Good"/>
    <s v="Pcs."/>
    <n v="270"/>
    <n v="294"/>
    <n v="-360"/>
    <n v="114.16"/>
    <n v="-9198"/>
    <n v="0"/>
    <n v="0"/>
    <n v="0"/>
    <n v="0"/>
    <n v="0"/>
    <n v="0"/>
    <n v="0"/>
    <n v="0"/>
    <n v="0"/>
    <n v="0"/>
    <n v="-105.84"/>
    <n v="0"/>
    <n v="0"/>
    <n v="110"/>
    <n v="110"/>
    <n v="0"/>
    <n v="-360"/>
    <n v="-9198"/>
    <n v="224.16"/>
    <n v="0"/>
  </r>
  <r>
    <x v="10"/>
    <s v="Ossam 507 7 Ltr Chawa Plus"/>
    <s v="Ossam"/>
    <s v="Finished Good"/>
    <s v="Pcs."/>
    <n v="365"/>
    <n v="398"/>
    <n v="-300"/>
    <n v="120.6"/>
    <n v="-9855"/>
    <n v="0"/>
    <n v="0"/>
    <n v="0"/>
    <n v="0"/>
    <n v="0"/>
    <n v="0"/>
    <n v="0"/>
    <n v="0"/>
    <n v="0"/>
    <n v="0"/>
    <n v="-119.4"/>
    <n v="0"/>
    <n v="0"/>
    <n v="120"/>
    <n v="120"/>
    <n v="0"/>
    <n v="-300"/>
    <n v="-9855"/>
    <n v="240.6"/>
    <n v="0"/>
  </r>
  <r>
    <x v="10"/>
    <s v="Ossam 510 Wild Cat Bkt"/>
    <s v="Ossam"/>
    <s v="Finished Good"/>
    <s v="Pcs."/>
    <n v="500"/>
    <n v="545"/>
    <n v="-240"/>
    <n v="149.19999999999999"/>
    <n v="-9636"/>
    <n v="0"/>
    <n v="0"/>
    <n v="0"/>
    <n v="0"/>
    <n v="0"/>
    <n v="0"/>
    <n v="0"/>
    <n v="0"/>
    <n v="0"/>
    <n v="0"/>
    <n v="-130.80000000000001"/>
    <n v="0"/>
    <n v="0"/>
    <n v="140"/>
    <n v="140"/>
    <n v="0"/>
    <n v="-240"/>
    <n v="-9636"/>
    <n v="289.2"/>
    <n v="0"/>
  </r>
  <r>
    <x v="10"/>
    <s v="Ossam 515 Lion Bkt"/>
    <s v="Ossam"/>
    <s v="Finished Good"/>
    <s v="Pcs."/>
    <n v="705"/>
    <n v="768"/>
    <n v="201"/>
    <n v="150.05000000000001"/>
    <n v="8388.6200000000008"/>
    <n v="0"/>
    <n v="0"/>
    <n v="0"/>
    <n v="0"/>
    <n v="0"/>
    <n v="0"/>
    <n v="0"/>
    <n v="0"/>
    <n v="0"/>
    <n v="0"/>
    <n v="154.36799999999999"/>
    <n v="0"/>
    <n v="0"/>
    <n v="150"/>
    <n v="150"/>
    <n v="0"/>
    <n v="201"/>
    <n v="8388.6200000000008"/>
    <n v="300.05"/>
    <n v="0"/>
  </r>
  <r>
    <x v="10"/>
    <s v="Ossam 517 Mini Tiger 17 Ltr"/>
    <s v="Ossam"/>
    <s v="Finished Good"/>
    <s v="Pcs."/>
    <n v="745"/>
    <n v="812"/>
    <n v="-120"/>
    <n v="102.56"/>
    <n v="-7008"/>
    <n v="0"/>
    <n v="0"/>
    <n v="0"/>
    <n v="0"/>
    <n v="0"/>
    <n v="0"/>
    <n v="0"/>
    <n v="0"/>
    <n v="0"/>
    <n v="0"/>
    <n v="-97.44"/>
    <n v="0"/>
    <n v="0"/>
    <n v="100"/>
    <n v="100"/>
    <n v="0"/>
    <n v="-120"/>
    <n v="-7008"/>
    <n v="202.56"/>
    <n v="0"/>
  </r>
  <r>
    <x v="10"/>
    <s v="Ossam 520 20 ltr bkt"/>
    <s v="Ossam"/>
    <s v="Finished Good"/>
    <s v="Pcs."/>
    <n v="840"/>
    <n v="916"/>
    <n v="-108"/>
    <n v="101.07"/>
    <n v="-7484.4"/>
    <n v="0"/>
    <n v="0"/>
    <n v="0"/>
    <n v="0"/>
    <n v="0"/>
    <n v="0"/>
    <n v="0"/>
    <n v="0"/>
    <n v="0"/>
    <n v="0"/>
    <n v="-98.927999999999997"/>
    <n v="0"/>
    <n v="0"/>
    <n v="100"/>
    <n v="100"/>
    <n v="0"/>
    <n v="-108"/>
    <n v="-7484.4"/>
    <n v="201.07"/>
    <n v="0"/>
  </r>
  <r>
    <x v="10"/>
    <s v="Ossam 5L Only Handle"/>
    <s v="Ossam"/>
    <s v="Trading"/>
    <s v="Pcs."/>
    <m/>
    <n v="0"/>
    <n v="120"/>
    <n v="5.42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5.42"/>
    <n v="0"/>
  </r>
  <r>
    <x v="10"/>
    <s v="Ossam planter No.07"/>
    <s v="Ossam"/>
    <s v="Finished Good"/>
    <s v="Pcs."/>
    <n v="100"/>
    <n v="109"/>
    <n v="1687"/>
    <n v="148.56"/>
    <n v="17621.47"/>
    <n v="0"/>
    <n v="0"/>
    <n v="0"/>
    <n v="0"/>
    <n v="60"/>
    <n v="661.2"/>
    <n v="0"/>
    <n v="0"/>
    <n v="0"/>
    <n v="0"/>
    <n v="183.88300000000001"/>
    <n v="0"/>
    <n v="0"/>
    <n v="0"/>
    <n v="0"/>
    <n v="6.54"/>
    <n v="1627"/>
    <n v="17055.39"/>
    <n v="142.02000000000001"/>
    <n v="0"/>
  </r>
  <r>
    <x v="10"/>
    <s v="Ossam planter No.09"/>
    <s v="Ossam"/>
    <s v="Finished Good"/>
    <s v="Pcs."/>
    <n v="265"/>
    <n v="289"/>
    <n v="-42"/>
    <n v="127.96"/>
    <n v="-335.8"/>
    <n v="0"/>
    <n v="0"/>
    <n v="0"/>
    <n v="0"/>
    <n v="0"/>
    <n v="0"/>
    <n v="0"/>
    <n v="0"/>
    <n v="0"/>
    <n v="0"/>
    <n v="-12.138"/>
    <n v="0"/>
    <n v="0"/>
    <n v="20"/>
    <n v="20"/>
    <n v="0"/>
    <n v="-42"/>
    <n v="-335.8"/>
    <n v="147.95999999999998"/>
    <n v="0"/>
  </r>
  <r>
    <x v="10"/>
    <s v="Ossam Planter No.12"/>
    <s v="Ossam"/>
    <s v="Finished Good"/>
    <s v="Pcs."/>
    <n v="265"/>
    <n v="289"/>
    <n v="4939"/>
    <n v="1549"/>
    <n v="119859.72"/>
    <n v="0"/>
    <n v="0"/>
    <n v="0"/>
    <n v="0"/>
    <n v="300"/>
    <n v="10302"/>
    <n v="0"/>
    <n v="0"/>
    <n v="0"/>
    <n v="0"/>
    <n v="1427.3710000000001"/>
    <n v="0"/>
    <n v="0"/>
    <n v="0"/>
    <n v="0"/>
    <n v="86.7"/>
    <n v="4639"/>
    <n v="112959.76"/>
    <n v="1462.3"/>
    <n v="0"/>
  </r>
  <r>
    <x v="10"/>
    <s v="Ossam Planter No.14"/>
    <s v="Ossam"/>
    <s v="Finished Good"/>
    <s v="Pcs."/>
    <n v="420"/>
    <n v="458"/>
    <n v="1541"/>
    <n v="637.84"/>
    <n v="56000.28"/>
    <n v="0"/>
    <n v="0"/>
    <n v="0"/>
    <n v="0"/>
    <n v="0"/>
    <n v="0"/>
    <n v="0"/>
    <n v="0"/>
    <n v="0"/>
    <n v="0"/>
    <n v="705.77800000000002"/>
    <n v="0"/>
    <n v="0"/>
    <n v="0"/>
    <n v="0"/>
    <n v="0"/>
    <n v="1541"/>
    <n v="56000.28"/>
    <n v="637.84"/>
    <n v="0"/>
  </r>
  <r>
    <x v="10"/>
    <s v="Ossam Planter No.16"/>
    <s v="Ossam"/>
    <s v="Finished Good"/>
    <s v="Pcs."/>
    <n v="720"/>
    <n v="785"/>
    <n v="478"/>
    <n v="233.08"/>
    <n v="31286.91"/>
    <n v="0"/>
    <n v="0"/>
    <n v="0"/>
    <n v="0"/>
    <n v="0"/>
    <n v="0"/>
    <n v="0"/>
    <n v="0"/>
    <n v="0"/>
    <n v="0"/>
    <n v="375.23"/>
    <n v="0"/>
    <n v="0"/>
    <n v="0"/>
    <n v="0"/>
    <n v="0"/>
    <n v="478"/>
    <n v="31286.91"/>
    <n v="233.08"/>
    <n v="0"/>
  </r>
  <r>
    <x v="10"/>
    <s v="OSSAM PLANTER ONLY TRAY 07 NO."/>
    <s v="Ossam"/>
    <s v="Finished Good"/>
    <s v="Pcs."/>
    <n v="20"/>
    <n v="22"/>
    <n v="186"/>
    <n v="8.43"/>
    <n v="587.76"/>
    <n v="0"/>
    <n v="0"/>
    <n v="0"/>
    <n v="0"/>
    <n v="0"/>
    <n v="0"/>
    <n v="0"/>
    <n v="0"/>
    <n v="0"/>
    <n v="0"/>
    <n v="4.0919999999999996"/>
    <n v="0"/>
    <n v="0"/>
    <n v="0"/>
    <n v="0"/>
    <n v="0"/>
    <n v="186"/>
    <n v="587.76"/>
    <n v="8.43"/>
    <n v="0"/>
  </r>
  <r>
    <x v="10"/>
    <s v="OSSAM PLANTER ONLY TRAY 09 NO."/>
    <s v="Ossam"/>
    <s v="Finished Good"/>
    <s v="Pcs."/>
    <n v="35"/>
    <n v="38"/>
    <n v="679"/>
    <n v="33.68"/>
    <n v="2790.69"/>
    <n v="0"/>
    <n v="0"/>
    <n v="0"/>
    <n v="0"/>
    <n v="0"/>
    <n v="0"/>
    <n v="0"/>
    <n v="0"/>
    <n v="0"/>
    <n v="0"/>
    <n v="25.802"/>
    <n v="0"/>
    <n v="0"/>
    <n v="0"/>
    <n v="0"/>
    <n v="0"/>
    <n v="679"/>
    <n v="2790.69"/>
    <n v="33.68"/>
    <n v="0"/>
  </r>
  <r>
    <x v="10"/>
    <s v="OSSAM PLANTER ONLY TRAY 12 NO."/>
    <s v="Ossam"/>
    <s v="Finished Good"/>
    <s v="Pcs."/>
    <n v="60"/>
    <n v="65"/>
    <n v="-306"/>
    <n v="76.25"/>
    <n v="-2387.59"/>
    <n v="0"/>
    <n v="0"/>
    <n v="0"/>
    <n v="0"/>
    <n v="0"/>
    <n v="0"/>
    <n v="0"/>
    <n v="0"/>
    <n v="0"/>
    <n v="0"/>
    <n v="-19.89"/>
    <n v="0"/>
    <n v="0"/>
    <n v="30"/>
    <n v="30"/>
    <n v="0"/>
    <n v="-306"/>
    <n v="-2387.59"/>
    <n v="106.25"/>
    <n v="0"/>
  </r>
  <r>
    <x v="10"/>
    <s v="OSSAM PLANTER ONLY TRAY 14 NO."/>
    <s v="Ossam"/>
    <s v="Finished Good"/>
    <s v="Pcs."/>
    <n v="60"/>
    <n v="65"/>
    <n v="0"/>
    <n v="136.80000000000001"/>
    <n v="0"/>
    <n v="0"/>
    <n v="0"/>
    <n v="585"/>
    <n v="4934.16"/>
    <n v="54"/>
    <n v="622.62"/>
    <n v="0"/>
    <n v="0"/>
    <n v="0"/>
    <n v="0"/>
    <n v="0"/>
    <n v="35.1"/>
    <n v="5.892939000000001"/>
    <n v="0"/>
    <n v="40.992939"/>
    <n v="3.51"/>
    <n v="531"/>
    <n v="4478.7"/>
    <n v="174.28293900000003"/>
    <n v="0"/>
  </r>
  <r>
    <x v="10"/>
    <s v="OSSAM PLANTER ONLY TRAY 16 NO."/>
    <s v="Ossam"/>
    <s v="Finished Good"/>
    <s v="Pcs."/>
    <n v="90"/>
    <n v="98"/>
    <n v="8"/>
    <n v="93.73"/>
    <n v="67.75"/>
    <n v="0"/>
    <n v="0"/>
    <n v="0"/>
    <n v="0"/>
    <n v="0"/>
    <n v="0"/>
    <n v="0"/>
    <n v="0"/>
    <n v="0"/>
    <n v="0"/>
    <n v="0.78400000000000003"/>
    <n v="0"/>
    <n v="0"/>
    <n v="10"/>
    <n v="10"/>
    <n v="0"/>
    <n v="8"/>
    <n v="67.75"/>
    <n v="103.73"/>
    <n v="0"/>
  </r>
  <r>
    <x v="10"/>
    <s v="P.O.F BAG 135*14*15mi (912)"/>
    <s v="Packing Material"/>
    <s v="Trading"/>
    <s v="Pcs."/>
    <m/>
    <n v="0"/>
    <n v="19000"/>
    <n v="0"/>
    <n v="6099"/>
    <n v="0"/>
    <n v="0"/>
    <n v="0"/>
    <n v="0"/>
    <n v="0"/>
    <n v="0"/>
    <n v="0"/>
    <n v="0"/>
    <n v="0"/>
    <n v="0"/>
    <n v="0"/>
    <n v="0"/>
    <n v="0"/>
    <n v="0"/>
    <n v="0"/>
    <n v="0"/>
    <n v="19000"/>
    <n v="6099"/>
    <n v="0"/>
    <n v="0"/>
  </r>
  <r>
    <x v="10"/>
    <s v="Patla Leg Grip Small"/>
    <s v="Component"/>
    <s v="Trading"/>
    <s v="Pcs."/>
    <m/>
    <n v="0"/>
    <n v="13985.31"/>
    <n v="476.81"/>
    <n v="38935.57"/>
    <n v="0"/>
    <n v="0"/>
    <n v="0"/>
    <n v="0"/>
    <n v="0"/>
    <n v="0"/>
    <n v="0"/>
    <n v="0"/>
    <n v="0"/>
    <n v="0"/>
    <n v="0"/>
    <n v="0"/>
    <n v="0"/>
    <n v="0"/>
    <n v="0"/>
    <n v="0"/>
    <n v="13985.31"/>
    <n v="38935.57"/>
    <n v="476.81"/>
    <n v="0"/>
  </r>
  <r>
    <x v="10"/>
    <s v="PLASTIC PIPE CAP 22MM"/>
    <s v="Housekeeping"/>
    <s v="Trading"/>
    <s v="Pcs."/>
    <m/>
    <n v="0"/>
    <n v="605"/>
    <n v="110.62"/>
    <n v="1464.03"/>
    <n v="0"/>
    <n v="0"/>
    <n v="0"/>
    <n v="0"/>
    <n v="0"/>
    <n v="0"/>
    <n v="0"/>
    <n v="0"/>
    <n v="0"/>
    <n v="0"/>
    <n v="0"/>
    <n v="0"/>
    <n v="0"/>
    <n v="0"/>
    <n v="0"/>
    <n v="0"/>
    <n v="605"/>
    <n v="1464.03"/>
    <n v="110.62"/>
    <n v="0"/>
  </r>
  <r>
    <x v="10"/>
    <s v="PLUNGER (BLACK)"/>
    <s v="Component"/>
    <s v="Trading"/>
    <s v="Pcs."/>
    <m/>
    <n v="0"/>
    <n v="1450"/>
    <n v="0"/>
    <n v="24539.15"/>
    <n v="0"/>
    <n v="0"/>
    <n v="0"/>
    <n v="0"/>
    <n v="0"/>
    <n v="0"/>
    <n v="0"/>
    <n v="0"/>
    <n v="0"/>
    <n v="0"/>
    <n v="0"/>
    <n v="0"/>
    <n v="0"/>
    <n v="0"/>
    <n v="0"/>
    <n v="0"/>
    <n v="1450"/>
    <n v="24539.15"/>
    <n v="0"/>
    <n v="0"/>
  </r>
  <r>
    <x v="10"/>
    <s v="PP BAGS (14X16)"/>
    <s v="Packing Material"/>
    <s v="Trading"/>
    <s v="Kgs."/>
    <m/>
    <n v="0"/>
    <n v="30"/>
    <n v="1.35"/>
    <n v="4140"/>
    <n v="0"/>
    <n v="0"/>
    <n v="0"/>
    <n v="0"/>
    <n v="0"/>
    <n v="0"/>
    <n v="0"/>
    <n v="0"/>
    <n v="0"/>
    <n v="0"/>
    <n v="0"/>
    <n v="0"/>
    <n v="0"/>
    <n v="0"/>
    <n v="0"/>
    <n v="0"/>
    <n v="30"/>
    <n v="4140"/>
    <n v="1.35"/>
    <n v="0"/>
  </r>
  <r>
    <x v="10"/>
    <s v="PPCP (GROW PACK)"/>
    <s v="GROW PACK"/>
    <s v="Trading"/>
    <s v="Kgs."/>
    <m/>
    <n v="0"/>
    <n v="-363.35"/>
    <n v="0"/>
    <n v="-38274.730000000003"/>
    <n v="0"/>
    <n v="0"/>
    <n v="0"/>
    <n v="0"/>
    <n v="0"/>
    <n v="0"/>
    <n v="0"/>
    <n v="0"/>
    <n v="0"/>
    <n v="0"/>
    <n v="0"/>
    <n v="0"/>
    <n v="0"/>
    <n v="0"/>
    <n v="0"/>
    <n v="0"/>
    <n v="-363.35"/>
    <n v="-38274.730000000003"/>
    <n v="0"/>
    <n v="0"/>
  </r>
  <r>
    <x v="10"/>
    <s v="PVC DUSTPAN STRIP 602"/>
    <s v="MAHALASA PLATO MECH"/>
    <s v="Trading"/>
    <s v="Pcs."/>
    <m/>
    <n v="0"/>
    <n v="-722"/>
    <n v="0"/>
    <n v="3857.67"/>
    <n v="10000"/>
    <n v="21000"/>
    <n v="0"/>
    <n v="0"/>
    <n v="0"/>
    <n v="0"/>
    <n v="0"/>
    <n v="0"/>
    <n v="0"/>
    <n v="0"/>
    <n v="0"/>
    <n v="0"/>
    <n v="0"/>
    <n v="0"/>
    <n v="0"/>
    <n v="0"/>
    <n v="9278"/>
    <n v="24857.67"/>
    <n v="0"/>
    <n v="0"/>
  </r>
  <r>
    <x v="10"/>
    <s v="PVC DUSTPAN STRIP 603"/>
    <s v="MAHALASA PLATO MECH"/>
    <s v="Trading"/>
    <s v="Pcs."/>
    <m/>
    <n v="0"/>
    <n v="3805"/>
    <n v="143.76"/>
    <n v="13678.79"/>
    <n v="20000"/>
    <n v="46000"/>
    <n v="0"/>
    <n v="0"/>
    <n v="0"/>
    <n v="0"/>
    <n v="0"/>
    <n v="0"/>
    <n v="0"/>
    <n v="0"/>
    <n v="0"/>
    <n v="0"/>
    <n v="0"/>
    <n v="0"/>
    <n v="0"/>
    <n v="0"/>
    <n v="23805"/>
    <n v="59678.79"/>
    <n v="143.76"/>
    <n v="0"/>
  </r>
  <r>
    <x v="10"/>
    <s v="RDNG Bottam Base (Hole) (silver)"/>
    <s v="Radongrow"/>
    <s v="Finished Good"/>
    <s v="Pcs."/>
    <n v="170"/>
    <n v="185"/>
    <n v="66"/>
    <n v="61.32"/>
    <n v="2065.06"/>
    <n v="0"/>
    <n v="0"/>
    <n v="0"/>
    <n v="0"/>
    <n v="0"/>
    <n v="0"/>
    <n v="0"/>
    <n v="0"/>
    <n v="0"/>
    <n v="0"/>
    <n v="12.21"/>
    <n v="0"/>
    <n v="0"/>
    <n v="0"/>
    <n v="0"/>
    <n v="0"/>
    <n v="66"/>
    <n v="2065.06"/>
    <n v="61.32"/>
    <n v="0"/>
  </r>
  <r>
    <x v="10"/>
    <s v="RDNG Bottam Plate (plain)sil"/>
    <s v="Radongrow"/>
    <s v="Trading"/>
    <s v="Pcs."/>
    <m/>
    <n v="0"/>
    <n v="-11"/>
    <n v="0"/>
    <n v="-349.87"/>
    <n v="0"/>
    <n v="0"/>
    <n v="0"/>
    <n v="0"/>
    <n v="0"/>
    <n v="0"/>
    <n v="0"/>
    <n v="0"/>
    <n v="0"/>
    <n v="0"/>
    <n v="0"/>
    <n v="0"/>
    <n v="0"/>
    <n v="0"/>
    <n v="0"/>
    <n v="0"/>
    <n v="-11"/>
    <n v="-349.87"/>
    <n v="0"/>
    <n v="0"/>
  </r>
  <r>
    <x v="10"/>
    <s v="RDNG Cap (Silver)"/>
    <s v="Radongrow"/>
    <s v="Finished Good"/>
    <s v="Pcs."/>
    <n v="65"/>
    <n v="71"/>
    <n v="235"/>
    <n v="35.979999999999997"/>
    <n v="1532.57"/>
    <n v="0"/>
    <n v="0"/>
    <n v="0"/>
    <n v="0"/>
    <n v="0"/>
    <n v="0"/>
    <n v="0"/>
    <n v="0"/>
    <n v="0"/>
    <n v="0"/>
    <n v="16.684999999999999"/>
    <n v="0"/>
    <n v="0"/>
    <n v="0"/>
    <n v="0"/>
    <n v="0"/>
    <n v="235"/>
    <n v="1532.57"/>
    <n v="35.979999999999997"/>
    <n v="0"/>
  </r>
  <r>
    <x v="10"/>
    <s v="RDNG Distributer (silver)"/>
    <s v="Radongrow"/>
    <s v="Finished Good"/>
    <s v="Pcs."/>
    <n v="70"/>
    <n v="76"/>
    <n v="300"/>
    <n v="374.63"/>
    <n v="2151.83"/>
    <n v="0"/>
    <n v="0"/>
    <n v="0"/>
    <n v="0"/>
    <n v="0"/>
    <n v="0"/>
    <n v="0"/>
    <n v="0"/>
    <n v="0"/>
    <n v="0"/>
    <n v="22.8"/>
    <n v="0"/>
    <n v="0"/>
    <n v="0"/>
    <n v="0"/>
    <n v="0"/>
    <n v="300"/>
    <n v="2151.83"/>
    <n v="374.63"/>
    <n v="0"/>
  </r>
  <r>
    <x v="10"/>
    <s v="RDNG DWC TOP PLATE(SIL)"/>
    <s v="Radongrow"/>
    <s v="Finished Good"/>
    <s v="Pcs."/>
    <n v="275"/>
    <n v="300"/>
    <n v="-5"/>
    <n v="9.61"/>
    <n v="-68.78"/>
    <n v="0"/>
    <n v="0"/>
    <n v="0"/>
    <n v="0"/>
    <n v="0"/>
    <n v="0"/>
    <n v="0"/>
    <n v="0"/>
    <n v="0"/>
    <n v="0"/>
    <n v="-1.5"/>
    <n v="0"/>
    <n v="0"/>
    <n v="0"/>
    <n v="0"/>
    <n v="0"/>
    <n v="-5"/>
    <n v="-68.78"/>
    <n v="9.61"/>
    <n v="0"/>
  </r>
  <r>
    <x v="10"/>
    <s v="RDNG Holder (silver)"/>
    <s v="Radongrow"/>
    <s v="Finished Good"/>
    <s v="Pcs."/>
    <n v="185"/>
    <n v="202"/>
    <n v="3954"/>
    <n v="2018.1"/>
    <n v="74450.009999999995"/>
    <n v="0"/>
    <n v="0"/>
    <n v="0"/>
    <n v="0"/>
    <n v="0"/>
    <n v="0"/>
    <n v="0"/>
    <n v="0"/>
    <n v="0"/>
    <n v="0"/>
    <n v="798.70799999999997"/>
    <n v="0"/>
    <n v="0"/>
    <n v="0"/>
    <n v="0"/>
    <n v="0"/>
    <n v="3954"/>
    <n v="74450.009999999995"/>
    <n v="2018.1"/>
    <n v="0"/>
  </r>
  <r>
    <x v="10"/>
    <s v="Reprocess Pe Compound"/>
    <s v="Plastic Grinding"/>
    <s v="Trading"/>
    <s v="Kgs."/>
    <m/>
    <n v="0"/>
    <n v="100"/>
    <n v="4.51"/>
    <n v="7900"/>
    <n v="0"/>
    <n v="0"/>
    <n v="0"/>
    <n v="0"/>
    <n v="0"/>
    <n v="0"/>
    <n v="0"/>
    <n v="0"/>
    <n v="0"/>
    <n v="0"/>
    <n v="0"/>
    <n v="0"/>
    <n v="0"/>
    <n v="0"/>
    <n v="0"/>
    <n v="0"/>
    <n v="100"/>
    <n v="7900"/>
    <n v="4.51"/>
    <n v="0"/>
  </r>
  <r>
    <x v="10"/>
    <s v="Rotating Cap 3/4 (black)"/>
    <s v="Housekeeping"/>
    <s v="Trading"/>
    <s v="Pcs."/>
    <m/>
    <n v="0"/>
    <n v="5275"/>
    <n v="0"/>
    <n v="4286.1000000000004"/>
    <n v="0"/>
    <n v="0"/>
    <n v="0"/>
    <n v="0"/>
    <n v="0"/>
    <n v="0"/>
    <n v="0"/>
    <n v="0"/>
    <n v="0"/>
    <n v="0"/>
    <n v="0"/>
    <n v="0"/>
    <n v="0"/>
    <n v="0"/>
    <n v="0"/>
    <n v="0"/>
    <n v="5275"/>
    <n v="4286.1000000000004"/>
    <n v="0"/>
    <n v="0"/>
  </r>
  <r>
    <x v="10"/>
    <s v="Rubber Strip 14&quot; Wiper With Hole"/>
    <s v="Component"/>
    <s v="Trading"/>
    <s v="Pcs."/>
    <m/>
    <m/>
    <m/>
    <n v="71.2"/>
    <m/>
    <m/>
    <m/>
    <m/>
    <m/>
    <m/>
    <m/>
    <m/>
    <m/>
    <n v="0"/>
    <m/>
    <n v="0"/>
    <n v="0"/>
    <n v="0"/>
    <n v="0"/>
    <n v="0"/>
    <n v="0"/>
    <m/>
    <m/>
    <n v="71.2"/>
    <n v="0"/>
  </r>
  <r>
    <x v="10"/>
    <s v="Rubber Strip 16&quot; Wiper With Hole"/>
    <s v="Component"/>
    <s v="Trading"/>
    <s v="Pcs."/>
    <m/>
    <n v="0"/>
    <n v="-436"/>
    <n v="10.52"/>
    <n v="-6976"/>
    <n v="0"/>
    <n v="0"/>
    <n v="0"/>
    <n v="0"/>
    <n v="0"/>
    <n v="0"/>
    <n v="0"/>
    <n v="0"/>
    <n v="0"/>
    <n v="0"/>
    <n v="0"/>
    <n v="0"/>
    <n v="0"/>
    <n v="0"/>
    <n v="0"/>
    <n v="0"/>
    <n v="-436"/>
    <n v="-6976"/>
    <n v="10.52"/>
    <n v="0"/>
  </r>
  <r>
    <x v="10"/>
    <s v="S.S. PIPE 3 FEET (22MM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0"/>
    <s v="S.S.PIPE 4 FEET (22MM)"/>
    <s v="Housekeeping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0"/>
    <s v="SELTOS COATED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0"/>
    <s v="SELTOS STEEL CLOTH DRYER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0"/>
    <s v="Silicon Profile3.6*6.5* 400mm"/>
    <s v="Component"/>
    <s v="Trading"/>
    <s v="Pcs."/>
    <m/>
    <n v="0"/>
    <n v="4263"/>
    <n v="357.81"/>
    <n v="22846.77"/>
    <n v="0"/>
    <n v="0"/>
    <n v="0"/>
    <n v="0"/>
    <n v="0"/>
    <n v="0"/>
    <n v="0"/>
    <n v="0"/>
    <n v="0"/>
    <n v="0"/>
    <n v="0"/>
    <n v="0"/>
    <n v="0"/>
    <n v="0"/>
    <n v="0"/>
    <n v="0"/>
    <n v="4263"/>
    <n v="22846.77"/>
    <n v="357.81"/>
    <n v="0"/>
  </r>
  <r>
    <x v="10"/>
    <s v="Sparkle Wiper Only Blade"/>
    <s v="Housekeeping"/>
    <s v="Trading"/>
    <s v="Pcs."/>
    <m/>
    <n v="0"/>
    <n v="506"/>
    <n v="0"/>
    <n v="4475.3900000000003"/>
    <n v="0"/>
    <n v="0"/>
    <n v="0"/>
    <n v="0"/>
    <n v="0"/>
    <n v="0"/>
    <n v="0"/>
    <n v="0"/>
    <n v="0"/>
    <n v="0"/>
    <n v="0"/>
    <n v="0"/>
    <n v="0"/>
    <n v="0"/>
    <n v="0"/>
    <n v="0"/>
    <n v="506"/>
    <n v="4475.3900000000003"/>
    <n v="0"/>
    <n v="0"/>
  </r>
  <r>
    <x v="10"/>
    <s v="Sparkle Wiper Only Body ( Blue)"/>
    <s v="Component"/>
    <s v="Trading"/>
    <s v="Pcs."/>
    <m/>
    <n v="0"/>
    <n v="590"/>
    <n v="0"/>
    <n v="5026.97"/>
    <n v="0"/>
    <n v="0"/>
    <n v="0"/>
    <n v="0"/>
    <n v="0"/>
    <n v="0"/>
    <n v="0"/>
    <n v="0"/>
    <n v="0"/>
    <n v="0"/>
    <n v="0"/>
    <n v="0"/>
    <n v="0"/>
    <n v="0"/>
    <n v="0"/>
    <n v="0"/>
    <n v="590"/>
    <n v="5026.97"/>
    <n v="0"/>
    <n v="0"/>
  </r>
  <r>
    <x v="10"/>
    <s v="Sparkle Wiper Only Body (M.B)"/>
    <s v="Component"/>
    <s v="Trading"/>
    <s v="Pcs."/>
    <m/>
    <n v="0"/>
    <n v="833"/>
    <n v="0"/>
    <n v="6951.45"/>
    <n v="0"/>
    <n v="0"/>
    <n v="0"/>
    <n v="0"/>
    <n v="0"/>
    <n v="0"/>
    <n v="0"/>
    <n v="0"/>
    <n v="0"/>
    <n v="0"/>
    <n v="0"/>
    <n v="0"/>
    <n v="0"/>
    <n v="0"/>
    <n v="0"/>
    <n v="0"/>
    <n v="833"/>
    <n v="6951.45"/>
    <n v="0"/>
    <n v="0"/>
  </r>
  <r>
    <x v="10"/>
    <s v="Sparkle Wiper Only Body (PINK)"/>
    <s v="Component"/>
    <s v="Trading"/>
    <s v="Pcs."/>
    <m/>
    <n v="0"/>
    <n v="825"/>
    <n v="0"/>
    <n v="6968.55"/>
    <n v="0"/>
    <n v="0"/>
    <n v="0"/>
    <n v="0"/>
    <n v="0"/>
    <n v="0"/>
    <n v="0"/>
    <n v="0"/>
    <n v="0"/>
    <n v="0"/>
    <n v="0"/>
    <n v="0"/>
    <n v="0"/>
    <n v="0"/>
    <n v="0"/>
    <n v="0"/>
    <n v="825"/>
    <n v="6968.55"/>
    <n v="0"/>
    <n v="0"/>
  </r>
  <r>
    <x v="10"/>
    <s v="Sparkle Wiper Only Body(Sil)"/>
    <s v="Component"/>
    <s v="Trading"/>
    <s v="Pcs."/>
    <m/>
    <n v="0"/>
    <n v="150"/>
    <n v="0"/>
    <n v="1284.25"/>
    <n v="0"/>
    <n v="0"/>
    <n v="0"/>
    <n v="0"/>
    <n v="0"/>
    <n v="0"/>
    <n v="0"/>
    <n v="0"/>
    <n v="0"/>
    <n v="0"/>
    <n v="0"/>
    <n v="0"/>
    <n v="0"/>
    <n v="0"/>
    <n v="0"/>
    <n v="0"/>
    <n v="150"/>
    <n v="1284.25"/>
    <n v="0"/>
    <n v="0"/>
  </r>
  <r>
    <x v="10"/>
    <s v="SS Pipe 3/4"/>
    <s v="Fortune Steel"/>
    <s v="Finished Good"/>
    <s v="Kgs."/>
    <m/>
    <n v="0"/>
    <n v="302.39999999999998"/>
    <n v="0"/>
    <n v="58688.35"/>
    <n v="0"/>
    <n v="0"/>
    <n v="0"/>
    <n v="0"/>
    <n v="0"/>
    <n v="0"/>
    <n v="0"/>
    <n v="0"/>
    <n v="0"/>
    <n v="0"/>
    <n v="0"/>
    <n v="0"/>
    <n v="0"/>
    <n v="0"/>
    <n v="0"/>
    <n v="0"/>
    <n v="302.39999999999998"/>
    <n v="58688.35"/>
    <n v="0"/>
    <n v="0"/>
  </r>
  <r>
    <x v="10"/>
    <s v="Ss Pipe 3/4 2.5 Ft"/>
    <s v="Component"/>
    <s v="Trading"/>
    <s v="Pcs."/>
    <m/>
    <n v="0"/>
    <n v="48"/>
    <n v="0"/>
    <n v="1207.68"/>
    <n v="0"/>
    <n v="0"/>
    <n v="0"/>
    <n v="0"/>
    <n v="0"/>
    <n v="0"/>
    <n v="0"/>
    <n v="0"/>
    <n v="0"/>
    <n v="0"/>
    <n v="0"/>
    <n v="0"/>
    <n v="0"/>
    <n v="0"/>
    <n v="0"/>
    <n v="0"/>
    <n v="48"/>
    <n v="1207.68"/>
    <n v="0"/>
    <n v="0"/>
  </r>
  <r>
    <x v="10"/>
    <s v="Ss Pipe 3/4 3 Ft"/>
    <s v="Component"/>
    <s v="Trading"/>
    <s v="Pcs."/>
    <m/>
    <n v="0"/>
    <n v="-144"/>
    <n v="0"/>
    <n v="-4348.8"/>
    <n v="0"/>
    <n v="0"/>
    <n v="0"/>
    <n v="0"/>
    <n v="0"/>
    <n v="0"/>
    <n v="0"/>
    <n v="0"/>
    <n v="0"/>
    <n v="0"/>
    <n v="0"/>
    <n v="0"/>
    <n v="0"/>
    <n v="0"/>
    <n v="0"/>
    <n v="0"/>
    <n v="-144"/>
    <n v="-4348.8"/>
    <n v="0"/>
    <n v="0"/>
  </r>
  <r>
    <x v="10"/>
    <s v="STICKER (FRISCH SHOWEL DUSTPAN)"/>
    <s v="Sticker"/>
    <s v="Trading"/>
    <s v="Pcs."/>
    <m/>
    <n v="0"/>
    <n v="12000"/>
    <n v="541.79"/>
    <n v="16200"/>
    <n v="0"/>
    <n v="0"/>
    <n v="0"/>
    <n v="0"/>
    <n v="0"/>
    <n v="0"/>
    <n v="0"/>
    <n v="0"/>
    <n v="0"/>
    <n v="0"/>
    <n v="0"/>
    <n v="0"/>
    <n v="0"/>
    <n v="0"/>
    <n v="0"/>
    <n v="0"/>
    <n v="12000"/>
    <n v="16200"/>
    <n v="541.79"/>
    <n v="0"/>
  </r>
  <r>
    <x v="10"/>
    <s v="Sticker 50*38 White (3000pcs)"/>
    <s v="Packing Material"/>
    <s v="Trading"/>
    <s v="Pcs."/>
    <m/>
    <n v="0"/>
    <n v="202"/>
    <n v="6.59"/>
    <n v="79060"/>
    <n v="56"/>
    <n v="21840"/>
    <n v="0"/>
    <n v="0"/>
    <n v="0"/>
    <n v="0"/>
    <n v="0"/>
    <n v="0"/>
    <n v="0"/>
    <n v="0"/>
    <n v="0"/>
    <n v="0"/>
    <n v="0"/>
    <n v="0"/>
    <n v="0"/>
    <n v="0"/>
    <n v="258"/>
    <n v="100900"/>
    <n v="6.59"/>
    <n v="0"/>
  </r>
  <r>
    <x v="10"/>
    <s v="STICKER DUST BIN - CHIKHALI"/>
    <s v="Packing Material"/>
    <s v="Trading"/>
    <s v="Pcs."/>
    <m/>
    <n v="0"/>
    <n v="1700"/>
    <n v="76.75"/>
    <n v="2890"/>
    <n v="0"/>
    <n v="0"/>
    <n v="0"/>
    <n v="0"/>
    <n v="0"/>
    <n v="0"/>
    <n v="0"/>
    <n v="0"/>
    <n v="0"/>
    <n v="0"/>
    <n v="0"/>
    <n v="0"/>
    <n v="0"/>
    <n v="0"/>
    <n v="0"/>
    <n v="0"/>
    <n v="1700"/>
    <n v="2890"/>
    <n v="76.75"/>
    <n v="0"/>
  </r>
  <r>
    <x v="10"/>
    <s v="STICKER MINI SUPER CLEAN 602"/>
    <s v="Packing Material"/>
    <s v="Trading"/>
    <s v="Pcs."/>
    <m/>
    <n v="0"/>
    <n v="5000"/>
    <n v="225.75"/>
    <n v="750"/>
    <n v="0"/>
    <n v="0"/>
    <n v="0"/>
    <n v="0"/>
    <n v="0"/>
    <n v="0"/>
    <n v="0"/>
    <n v="0"/>
    <n v="0"/>
    <n v="0"/>
    <n v="0"/>
    <n v="0"/>
    <n v="0"/>
    <n v="0"/>
    <n v="0"/>
    <n v="0"/>
    <n v="5000"/>
    <n v="750"/>
    <n v="225.75"/>
    <n v="0"/>
  </r>
  <r>
    <x v="10"/>
    <s v="Stool Leg 412"/>
    <s v="Bath Stool"/>
    <s v="Trading"/>
    <s v="Pcs."/>
    <m/>
    <n v="0"/>
    <n v="14106"/>
    <n v="0"/>
    <n v="12956.41"/>
    <n v="0"/>
    <n v="0"/>
    <n v="0"/>
    <n v="0"/>
    <n v="0"/>
    <n v="0"/>
    <n v="0"/>
    <n v="0"/>
    <n v="0"/>
    <n v="0"/>
    <n v="0"/>
    <n v="0"/>
    <n v="0"/>
    <n v="0"/>
    <n v="0"/>
    <n v="0"/>
    <n v="14106"/>
    <n v="12956.41"/>
    <n v="0"/>
    <n v="0"/>
  </r>
  <r>
    <x v="10"/>
    <s v="Stool Leg Medium"/>
    <s v="Component"/>
    <s v="Trading"/>
    <s v="Pcs."/>
    <m/>
    <n v="0"/>
    <n v="21269.02"/>
    <n v="1502.07"/>
    <n v="49801.85"/>
    <n v="0"/>
    <n v="0"/>
    <n v="0"/>
    <n v="0"/>
    <n v="0"/>
    <n v="0"/>
    <n v="6715"/>
    <n v="1133.2234000000001"/>
    <n v="7848.2233999999999"/>
    <n v="15645.95"/>
    <n v="0"/>
    <n v="0"/>
    <n v="0"/>
    <n v="0"/>
    <n v="0"/>
    <n v="0"/>
    <n v="14554.02"/>
    <n v="34166.99"/>
    <n v="1502.07"/>
    <n v="0"/>
  </r>
  <r>
    <x v="10"/>
    <s v="Super Dry Bathroom Wiper Blade-905"/>
    <s v="Component"/>
    <s v="Trading"/>
    <s v="Pcs."/>
    <m/>
    <n v="0"/>
    <n v="795"/>
    <n v="0"/>
    <n v="7122.8"/>
    <n v="0"/>
    <n v="0"/>
    <n v="0"/>
    <n v="0"/>
    <n v="0"/>
    <n v="0"/>
    <n v="0"/>
    <n v="0"/>
    <n v="0"/>
    <n v="0"/>
    <n v="0"/>
    <n v="0"/>
    <n v="0"/>
    <n v="0"/>
    <n v="0"/>
    <n v="0"/>
    <n v="795"/>
    <n v="7122.8"/>
    <n v="0"/>
    <n v="0"/>
  </r>
  <r>
    <x v="10"/>
    <s v="SUPER DRY FLOOR WIPER BLADE 908"/>
    <s v="Component"/>
    <s v="Trading"/>
    <s v="Pcs."/>
    <m/>
    <n v="0"/>
    <n v="5131"/>
    <n v="0"/>
    <n v="62036.26"/>
    <n v="0"/>
    <n v="0"/>
    <n v="0"/>
    <n v="0"/>
    <n v="0"/>
    <n v="0"/>
    <n v="0"/>
    <n v="0"/>
    <n v="0"/>
    <n v="0"/>
    <n v="0"/>
    <n v="0"/>
    <n v="0"/>
    <n v="0"/>
    <n v="0"/>
    <n v="0"/>
    <n v="5131"/>
    <n v="62036.26"/>
    <n v="0"/>
    <n v="0"/>
  </r>
  <r>
    <x v="10"/>
    <s v="Super Spin MOP Bkt."/>
    <s v="Housekeeping"/>
    <s v="Trading"/>
    <s v="Pcs."/>
    <m/>
    <n v="0"/>
    <n v="1"/>
    <n v="0"/>
    <n v="406.8"/>
    <n v="0"/>
    <n v="0"/>
    <n v="0"/>
    <n v="0"/>
    <n v="0"/>
    <n v="0"/>
    <n v="0"/>
    <n v="0"/>
    <n v="0"/>
    <n v="0"/>
    <n v="0"/>
    <n v="0"/>
    <n v="0"/>
    <n v="0"/>
    <n v="0"/>
    <n v="0"/>
    <n v="1"/>
    <n v="406.8"/>
    <n v="0"/>
    <n v="0"/>
  </r>
  <r>
    <x v="10"/>
    <s v="SUPREME EXPANDABLE CLOTH STAND"/>
    <s v="CLOTH STAND"/>
    <s v="Trading"/>
    <s v="Pcs."/>
    <m/>
    <m/>
    <m/>
    <n v="0"/>
    <m/>
    <m/>
    <m/>
    <m/>
    <m/>
    <m/>
    <m/>
    <m/>
    <m/>
    <n v="0"/>
    <m/>
    <n v="0"/>
    <n v="0"/>
    <n v="0"/>
    <n v="0"/>
    <n v="0"/>
    <n v="0"/>
    <m/>
    <m/>
    <n v="0"/>
    <n v="0"/>
  </r>
  <r>
    <x v="10"/>
    <s v="UPVC PIPE ONE SIDE THREAD (30 INCH)"/>
    <s v="Component"/>
    <s v="Trading"/>
    <s v="Pcs."/>
    <m/>
    <n v="0"/>
    <n v="1374"/>
    <n v="70.430000000000007"/>
    <n v="40412.71"/>
    <n v="0"/>
    <n v="0"/>
    <n v="0"/>
    <n v="0"/>
    <n v="0"/>
    <n v="0"/>
    <n v="0"/>
    <n v="0"/>
    <n v="0"/>
    <n v="0"/>
    <n v="0"/>
    <n v="0"/>
    <n v="0"/>
    <n v="0"/>
    <n v="0"/>
    <n v="0"/>
    <n v="1374"/>
    <n v="40412.71"/>
    <n v="70.430000000000007"/>
    <n v="0"/>
  </r>
  <r>
    <x v="10"/>
    <s v="UPVC PIPES ONE SIDE THREAD (1 MTR)"/>
    <s v="Component"/>
    <s v="Trading"/>
    <s v="Pcs."/>
    <m/>
    <n v="0"/>
    <n v="1249"/>
    <n v="26.59"/>
    <n v="51607.77"/>
    <n v="0"/>
    <n v="0"/>
    <n v="0"/>
    <n v="0"/>
    <n v="0"/>
    <n v="0"/>
    <n v="0"/>
    <n v="0"/>
    <n v="0"/>
    <n v="0"/>
    <n v="0"/>
    <n v="0"/>
    <n v="0"/>
    <n v="0"/>
    <n v="0"/>
    <n v="0"/>
    <n v="1249"/>
    <n v="51607.77"/>
    <n v="26.59"/>
    <n v="0"/>
  </r>
  <r>
    <x v="10"/>
    <s v="Wiper Lock Button"/>
    <s v="Component"/>
    <s v="Trading"/>
    <s v="Pcs."/>
    <m/>
    <n v="0"/>
    <n v="83360"/>
    <n v="0"/>
    <n v="14327.84"/>
    <n v="0"/>
    <n v="0"/>
    <n v="0"/>
    <n v="0"/>
    <n v="0"/>
    <n v="0"/>
    <n v="0"/>
    <n v="0"/>
    <n v="0"/>
    <n v="0"/>
    <n v="0"/>
    <n v="0"/>
    <n v="0"/>
    <n v="0"/>
    <n v="0"/>
    <n v="0"/>
    <n v="83360"/>
    <n v="14327.84"/>
    <n v="0"/>
    <n v="0"/>
  </r>
  <r>
    <x v="10"/>
    <s v="WIPER ONLY BODDY 906/907"/>
    <s v="Component"/>
    <s v="Trading"/>
    <s v="Pcs."/>
    <m/>
    <n v="0"/>
    <n v="9980"/>
    <n v="362.05"/>
    <n v="104509.81"/>
    <n v="0"/>
    <n v="0"/>
    <n v="0"/>
    <n v="0"/>
    <n v="0"/>
    <n v="0"/>
    <n v="0"/>
    <n v="0"/>
    <n v="0"/>
    <n v="0"/>
    <n v="0"/>
    <n v="0"/>
    <n v="0"/>
    <n v="0"/>
    <n v="0"/>
    <n v="0"/>
    <n v="9980"/>
    <n v="104509.81"/>
    <n v="362.0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D96BA4-187F-459F-B5C0-12CA51E0809D}" name="PivotTable8" cacheId="8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Month">
  <location ref="A3:F15" firstHeaderRow="0" firstDataRow="1" firstDataCol="1"/>
  <pivotFields count="27">
    <pivotField axis="axisRow" numFmtId="164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numFmtId="43" showAll="0"/>
    <pivotField dataField="1" showAll="0"/>
    <pivotField numFmtId="43"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numFmtId="43" showAll="0"/>
    <pivotField dataField="1" numFmtId="43" showAll="0"/>
    <pivotField numFmtId="43" showAll="0"/>
    <pivotField dataField="1" numFmtId="43" showAll="0"/>
    <pivotField numFmtId="43" showAll="0"/>
    <pivotField numFmtId="43" showAll="0"/>
    <pivotField dataField="1" numFmtId="4"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Opening" fld="8" baseField="0" baseItem="0"/>
    <dataField name="+ Purchase" fld="10" baseField="0" baseItem="0"/>
    <dataField name="- Consumptions" fld="20" baseField="0" baseItem="0"/>
    <dataField name=" - Wastage" fld="22" baseField="0" baseItem="0"/>
    <dataField name="Closing" fld="25" baseField="0" baseItem="0"/>
  </dataFields>
  <formats count="14">
    <format dxfId="36">
      <pivotArea outline="0" collapsedLevelsAreSubtotals="1" fieldPosition="0"/>
    </format>
    <format dxfId="35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0" type="button" dataOnly="0" labelOnly="1" outline="0" axis="axisRow" fieldPosition="0"/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29">
      <pivotArea grandRow="1" outline="0" collapsedLevelsAreSubtotals="1" fieldPosition="0"/>
    </format>
    <format dxfId="28">
      <pivotArea dataOnly="0" labelOnly="1" grandRow="1" outline="0" fieldPosition="0"/>
    </format>
    <format dxfId="27">
      <pivotArea field="0" type="button" dataOnly="0" labelOnly="1" outline="0" axis="axisRow" fieldPosition="0"/>
    </format>
    <format dxfId="26">
      <pivotArea dataOnly="0" labelOnly="1" outline="0" fieldPosition="0">
        <references count="1">
          <reference field="4294967294" count="4">
            <x v="0"/>
            <x v="1"/>
            <x v="3"/>
            <x v="4"/>
          </reference>
        </references>
      </pivotArea>
    </format>
    <format dxfId="25">
      <pivotArea field="0" type="button" dataOnly="0" labelOnly="1" outline="0" axis="axisRow" fieldPosition="0"/>
    </format>
    <format dxfId="24">
      <pivotArea dataOnly="0" labelOnly="1" outline="0" fieldPosition="0">
        <references count="1">
          <reference field="4294967294" count="4">
            <x v="0"/>
            <x v="1"/>
            <x v="3"/>
            <x v="4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D90A4-361F-4806-A5B2-C2F21D5EACA1}" name="PivotTable9" cacheId="9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Month">
  <location ref="A3:E15" firstHeaderRow="0" firstDataRow="1" firstDataCol="1"/>
  <pivotFields count="30">
    <pivotField axis="axisRow" numFmtId="164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numFmtId="43" showAll="0"/>
    <pivotField dataField="1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dataField="1" numFmtId="43" showAll="0"/>
    <pivotField dataField="1" numFmtId="43" showAll="0"/>
    <pivotField numFmtId="43" showAll="0"/>
    <pivotField numFmtId="43" showAll="0"/>
    <pivotField dataField="1"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Opening" fld="8" baseField="0" baseItem="0"/>
    <dataField name="Menufacturing" fld="24" baseField="0" baseItem="2"/>
    <dataField name="Sales" fld="25" baseField="0" baseItem="2"/>
    <dataField name="Closing" fld="28" baseField="0" baseItem="0"/>
  </dataFields>
  <formats count="21">
    <format dxfId="0">
      <pivotArea type="all" dataOnly="0" outline="0" fieldPosition="0"/>
    </format>
    <format dxfId="1">
      <pivotArea outline="0" collapsedLevelsAreSubtotals="1" fieldPosition="0"/>
    </format>
    <format dxfId="2">
      <pivotArea field="0" type="button" dataOnly="0" labelOnly="1" outline="0" axis="axisRow" fieldPosition="0"/>
    </format>
    <format dxfId="3">
      <pivotArea dataOnly="0" labelOnly="1" grandRow="1" outline="0" fieldPosition="0"/>
    </format>
    <format dxfId="4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5">
      <pivotArea outline="0" collapsedLevelsAreSubtotals="1" fieldPosition="0"/>
    </format>
    <format dxfId="6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7">
      <pivotArea field="0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9">
      <pivotArea field="0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11">
      <pivotArea field="0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13">
      <pivotArea field="0" type="button" dataOnly="0" labelOnly="1" outline="0" axis="axisRow" fieldPosition="0"/>
    </format>
    <format dxfId="1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5">
      <pivotArea field="0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">
      <pivotArea field="0" type="button" dataOnly="0" labelOnly="1" outline="0" axis="axisRow" fieldPosition="0"/>
    </format>
    <format dxfId="1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9">
      <pivotArea field="0" type="button" dataOnly="0" labelOnly="1" outline="0" axis="axisRow" fieldPosition="0"/>
    </format>
    <format dxfId="2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4F92F-BBD0-4BEA-AB73-71F391055984}">
  <sheetPr>
    <tabColor rgb="FF92D050"/>
  </sheetPr>
  <dimension ref="A3:H18"/>
  <sheetViews>
    <sheetView zoomScale="160" zoomScaleNormal="160" workbookViewId="0">
      <selection activeCell="G20" sqref="G20"/>
    </sheetView>
  </sheetViews>
  <sheetFormatPr defaultRowHeight="15" x14ac:dyDescent="0.25"/>
  <cols>
    <col min="1" max="1" width="11.5703125" bestFit="1" customWidth="1"/>
    <col min="2" max="3" width="11" style="39" bestFit="1" customWidth="1"/>
    <col min="4" max="4" width="15" style="39" bestFit="1" customWidth="1"/>
    <col min="5" max="5" width="10.28515625" style="39" bestFit="1" customWidth="1"/>
    <col min="6" max="7" width="11" style="39" bestFit="1" customWidth="1"/>
    <col min="8" max="8" width="11" bestFit="1" customWidth="1"/>
  </cols>
  <sheetData>
    <row r="3" spans="1:8" s="8" customFormat="1" x14ac:dyDescent="0.25">
      <c r="A3" s="48" t="s">
        <v>0</v>
      </c>
      <c r="B3" s="49" t="s">
        <v>836</v>
      </c>
      <c r="C3" s="49" t="s">
        <v>841</v>
      </c>
      <c r="D3" s="23" t="s">
        <v>839</v>
      </c>
      <c r="E3" s="49" t="s">
        <v>840</v>
      </c>
      <c r="F3" s="50" t="s">
        <v>835</v>
      </c>
      <c r="G3"/>
      <c r="H3"/>
    </row>
    <row r="4" spans="1:8" x14ac:dyDescent="0.25">
      <c r="A4" s="46">
        <v>45046</v>
      </c>
      <c r="B4" s="40">
        <v>40610.950000000004</v>
      </c>
      <c r="C4" s="40">
        <v>36739.699999999997</v>
      </c>
      <c r="D4" s="40">
        <v>39644.46</v>
      </c>
      <c r="E4" s="40">
        <v>516.54999999999995</v>
      </c>
      <c r="F4" s="40">
        <v>37189.640000000007</v>
      </c>
      <c r="G4"/>
    </row>
    <row r="5" spans="1:8" x14ac:dyDescent="0.25">
      <c r="A5" s="46">
        <v>45077</v>
      </c>
      <c r="B5" s="40">
        <v>37189.640000000007</v>
      </c>
      <c r="C5" s="40">
        <v>20080</v>
      </c>
      <c r="D5" s="40">
        <v>34864.659999999996</v>
      </c>
      <c r="E5" s="40">
        <v>409.87</v>
      </c>
      <c r="F5" s="40">
        <v>21995.11</v>
      </c>
      <c r="G5"/>
    </row>
    <row r="6" spans="1:8" x14ac:dyDescent="0.25">
      <c r="A6" s="46">
        <v>45107</v>
      </c>
      <c r="B6" s="40">
        <v>21995.109999999997</v>
      </c>
      <c r="C6" s="40">
        <v>37930.5</v>
      </c>
      <c r="D6" s="40">
        <v>32995.31</v>
      </c>
      <c r="E6" s="40">
        <v>392.82</v>
      </c>
      <c r="F6" s="40">
        <v>26537.480000000007</v>
      </c>
      <c r="G6"/>
    </row>
    <row r="7" spans="1:8" x14ac:dyDescent="0.25">
      <c r="A7" s="46">
        <v>45138</v>
      </c>
      <c r="B7" s="40">
        <v>26537.480000000007</v>
      </c>
      <c r="C7" s="40">
        <v>46740</v>
      </c>
      <c r="D7" s="40">
        <v>44110.460000000006</v>
      </c>
      <c r="E7" s="40">
        <v>538.25</v>
      </c>
      <c r="F7" s="40">
        <v>28628.770000000004</v>
      </c>
      <c r="G7"/>
    </row>
    <row r="8" spans="1:8" x14ac:dyDescent="0.25">
      <c r="A8" s="46">
        <v>45169</v>
      </c>
      <c r="B8" s="40">
        <v>28628.770000000004</v>
      </c>
      <c r="C8" s="40">
        <v>73637.7</v>
      </c>
      <c r="D8" s="40">
        <v>51604.420000000006</v>
      </c>
      <c r="E8" s="40">
        <v>635.97</v>
      </c>
      <c r="F8" s="40">
        <v>50026.079999999987</v>
      </c>
      <c r="G8"/>
    </row>
    <row r="9" spans="1:8" x14ac:dyDescent="0.25">
      <c r="A9" s="46">
        <v>45199</v>
      </c>
      <c r="B9" s="40">
        <v>50026.079999999994</v>
      </c>
      <c r="C9" s="40">
        <v>30903</v>
      </c>
      <c r="D9" s="40">
        <v>36058.910000000003</v>
      </c>
      <c r="E9" s="40">
        <v>469.93</v>
      </c>
      <c r="F9" s="40">
        <v>44400.24000000002</v>
      </c>
      <c r="G9"/>
    </row>
    <row r="10" spans="1:8" x14ac:dyDescent="0.25">
      <c r="A10" s="46">
        <v>45230</v>
      </c>
      <c r="B10" s="40">
        <v>44400.24</v>
      </c>
      <c r="C10" s="40">
        <v>425</v>
      </c>
      <c r="D10" s="40">
        <v>24734.38</v>
      </c>
      <c r="E10" s="40">
        <v>257.33999999999997</v>
      </c>
      <c r="F10" s="40">
        <v>19833.52</v>
      </c>
      <c r="G10"/>
    </row>
    <row r="11" spans="1:8" x14ac:dyDescent="0.25">
      <c r="A11" s="46">
        <v>45260</v>
      </c>
      <c r="B11" s="40">
        <v>19833.519999999997</v>
      </c>
      <c r="C11" s="40">
        <v>46450</v>
      </c>
      <c r="D11" s="40">
        <v>23986.100000000002</v>
      </c>
      <c r="E11" s="40">
        <v>314.33999999999997</v>
      </c>
      <c r="F11" s="40">
        <v>41983.079999999994</v>
      </c>
      <c r="G11"/>
    </row>
    <row r="12" spans="1:8" x14ac:dyDescent="0.25">
      <c r="A12" s="46">
        <v>45291</v>
      </c>
      <c r="B12" s="40">
        <v>41983.079999999994</v>
      </c>
      <c r="C12" s="40">
        <v>41865</v>
      </c>
      <c r="D12" s="40">
        <v>60044.640000000007</v>
      </c>
      <c r="E12" s="40">
        <v>787.02999999999986</v>
      </c>
      <c r="F12" s="40">
        <v>23016.409999999993</v>
      </c>
      <c r="G12"/>
    </row>
    <row r="13" spans="1:8" x14ac:dyDescent="0.25">
      <c r="A13" s="46">
        <v>45322</v>
      </c>
      <c r="B13" s="40">
        <v>23016.409999999989</v>
      </c>
      <c r="C13" s="40">
        <v>52835</v>
      </c>
      <c r="D13" s="40">
        <v>54976.5</v>
      </c>
      <c r="E13" s="40">
        <v>719.88999999999987</v>
      </c>
      <c r="F13" s="40">
        <v>20155.020000000004</v>
      </c>
      <c r="G13"/>
    </row>
    <row r="14" spans="1:8" x14ac:dyDescent="0.25">
      <c r="A14" s="46">
        <v>45351</v>
      </c>
      <c r="B14" s="40">
        <v>20155.02</v>
      </c>
      <c r="C14" s="40">
        <v>5630</v>
      </c>
      <c r="D14" s="40">
        <v>12680.169999999998</v>
      </c>
      <c r="E14" s="40">
        <v>164.01</v>
      </c>
      <c r="F14" s="40">
        <v>12940.839999999995</v>
      </c>
      <c r="G14"/>
    </row>
    <row r="15" spans="1:8" ht="15.75" thickBot="1" x14ac:dyDescent="0.3">
      <c r="A15" s="47" t="s">
        <v>828</v>
      </c>
      <c r="B15" s="44">
        <v>354376.3</v>
      </c>
      <c r="C15" s="44">
        <v>393235.9</v>
      </c>
      <c r="D15" s="44">
        <v>415700.01</v>
      </c>
      <c r="E15" s="44">
        <v>5206</v>
      </c>
      <c r="F15" s="44">
        <v>326706.19</v>
      </c>
      <c r="G15"/>
    </row>
    <row r="16" spans="1:8" ht="15.75" thickTop="1" x14ac:dyDescent="0.25">
      <c r="B16"/>
      <c r="C16"/>
      <c r="D16"/>
      <c r="E16"/>
      <c r="F16"/>
      <c r="G16"/>
    </row>
    <row r="17" spans="7:7" x14ac:dyDescent="0.25">
      <c r="G17"/>
    </row>
    <row r="18" spans="7:7" x14ac:dyDescent="0.25">
      <c r="G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7322-BEB8-46DB-ABF4-6A779B997D6A}">
  <sheetPr>
    <tabColor rgb="FFFFFF00"/>
  </sheetPr>
  <dimension ref="A2:AA689"/>
  <sheetViews>
    <sheetView topLeftCell="N1" zoomScale="115" zoomScaleNormal="115" workbookViewId="0">
      <pane ySplit="3" topLeftCell="A662" activePane="bottomLeft" state="frozen"/>
      <selection pane="bottomLeft" activeCell="U679" sqref="U679"/>
    </sheetView>
  </sheetViews>
  <sheetFormatPr defaultRowHeight="15" x14ac:dyDescent="0.25"/>
  <cols>
    <col min="1" max="1" width="11.5703125" style="32" bestFit="1" customWidth="1"/>
    <col min="2" max="2" width="33.140625" bestFit="1" customWidth="1"/>
    <col min="3" max="3" width="17.42578125" bestFit="1" customWidth="1"/>
    <col min="4" max="4" width="13" bestFit="1" customWidth="1"/>
    <col min="5" max="5" width="9.42578125" bestFit="1" customWidth="1"/>
    <col min="6" max="6" width="11.7109375" bestFit="1" customWidth="1"/>
    <col min="7" max="7" width="16.28515625" bestFit="1" customWidth="1"/>
    <col min="8" max="8" width="12.7109375" style="33" bestFit="1" customWidth="1"/>
    <col min="9" max="9" width="17.28515625" style="37" bestFit="1" customWidth="1"/>
    <col min="10" max="10" width="13.85546875" style="34" bestFit="1" customWidth="1"/>
    <col min="11" max="11" width="11.7109375" style="35" bestFit="1" customWidth="1"/>
    <col min="12" max="12" width="13.85546875" style="34" bestFit="1" customWidth="1"/>
    <col min="13" max="13" width="19.28515625" style="36" bestFit="1" customWidth="1"/>
    <col min="14" max="14" width="20" style="34" bestFit="1" customWidth="1"/>
    <col min="15" max="15" width="10.140625" style="37" bestFit="1" customWidth="1"/>
    <col min="16" max="16" width="14" style="34" bestFit="1" customWidth="1"/>
    <col min="17" max="17" width="22.5703125" style="37" bestFit="1" customWidth="1"/>
    <col min="18" max="18" width="20.5703125" style="33" bestFit="1" customWidth="1"/>
    <col min="19" max="19" width="11.5703125" style="33" bestFit="1" customWidth="1"/>
    <col min="20" max="20" width="19.42578125" style="38" bestFit="1" customWidth="1"/>
    <col min="21" max="21" width="19.42578125" style="38" customWidth="1"/>
    <col min="22" max="22" width="21.5703125" style="34" bestFit="1" customWidth="1"/>
    <col min="23" max="23" width="14.140625" style="34" bestFit="1" customWidth="1"/>
    <col min="24" max="24" width="12.28515625" style="34" bestFit="1" customWidth="1"/>
    <col min="25" max="25" width="14.42578125" style="34" bestFit="1" customWidth="1"/>
    <col min="26" max="26" width="16.28515625" style="43" bestFit="1" customWidth="1"/>
    <col min="27" max="27" width="18.42578125" style="34" bestFit="1" customWidth="1"/>
  </cols>
  <sheetData>
    <row r="2" spans="1:27" x14ac:dyDescent="0.25">
      <c r="R2" s="33">
        <v>11.944327867757618</v>
      </c>
      <c r="W2" s="34">
        <v>1.3132596718521974</v>
      </c>
    </row>
    <row r="3" spans="1:27" s="8" customFormat="1" ht="23.25" customHeight="1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3" t="s">
        <v>7</v>
      </c>
      <c r="I3" s="3" t="s">
        <v>829</v>
      </c>
      <c r="J3" s="3" t="s">
        <v>8</v>
      </c>
      <c r="K3" s="4" t="s">
        <v>9</v>
      </c>
      <c r="L3" s="3" t="s">
        <v>10</v>
      </c>
      <c r="M3" s="5" t="s">
        <v>11</v>
      </c>
      <c r="N3" s="3" t="s">
        <v>12</v>
      </c>
      <c r="O3" s="3" t="s">
        <v>13</v>
      </c>
      <c r="P3" s="3" t="s">
        <v>14</v>
      </c>
      <c r="Q3" s="3" t="s">
        <v>832</v>
      </c>
      <c r="R3" s="51" t="s">
        <v>16</v>
      </c>
      <c r="S3" s="51">
        <f>SUM(S4:S697)</f>
        <v>0</v>
      </c>
      <c r="T3" s="6" t="s">
        <v>833</v>
      </c>
      <c r="U3" s="6" t="s">
        <v>843</v>
      </c>
      <c r="V3" s="3" t="s">
        <v>18</v>
      </c>
      <c r="W3" s="6" t="s">
        <v>19</v>
      </c>
      <c r="X3" s="3" t="s">
        <v>25</v>
      </c>
      <c r="Y3" s="3" t="s">
        <v>26</v>
      </c>
      <c r="Z3" s="41" t="s">
        <v>830</v>
      </c>
      <c r="AA3" s="3" t="s">
        <v>831</v>
      </c>
    </row>
    <row r="4" spans="1:27" x14ac:dyDescent="0.25">
      <c r="A4" s="9">
        <v>45046</v>
      </c>
      <c r="B4" s="10" t="s">
        <v>536</v>
      </c>
      <c r="C4" s="10" t="s">
        <v>537</v>
      </c>
      <c r="D4" s="10" t="s">
        <v>538</v>
      </c>
      <c r="E4" s="10" t="s">
        <v>539</v>
      </c>
      <c r="F4" s="10"/>
      <c r="G4" s="10">
        <v>0</v>
      </c>
      <c r="H4" s="11">
        <f>15.6-10</f>
        <v>5.6</v>
      </c>
      <c r="I4" s="28">
        <v>10.95</v>
      </c>
      <c r="J4" s="12">
        <v>3864.16</v>
      </c>
      <c r="K4" s="13">
        <v>0</v>
      </c>
      <c r="L4" s="14">
        <v>0</v>
      </c>
      <c r="M4" s="15">
        <v>0</v>
      </c>
      <c r="N4" s="14">
        <v>0</v>
      </c>
      <c r="O4" s="16">
        <v>0</v>
      </c>
      <c r="P4" s="16">
        <v>0</v>
      </c>
      <c r="Q4" s="16">
        <v>0</v>
      </c>
      <c r="R4" s="57">
        <f>ROUND(Q4*$R$2/100,2)</f>
        <v>0</v>
      </c>
      <c r="S4" s="57"/>
      <c r="T4" s="17">
        <f>Q4+R4-S4</f>
        <v>0</v>
      </c>
      <c r="U4" s="17">
        <f>T4+O4</f>
        <v>0</v>
      </c>
      <c r="V4" s="16">
        <v>0</v>
      </c>
      <c r="W4" s="18">
        <f>IF(ROUND(T4*$W$2/100,2)&lt;1,0,ROUND(T4*$W$2/100,2))</f>
        <v>0</v>
      </c>
      <c r="X4" s="12">
        <v>15.6</v>
      </c>
      <c r="Y4" s="12">
        <v>3864.16</v>
      </c>
      <c r="Z4" s="42">
        <f t="shared" ref="Z4:Z67" si="0">I4+K4-O4-T4-W4</f>
        <v>10.95</v>
      </c>
      <c r="AA4" s="12"/>
    </row>
    <row r="5" spans="1:27" x14ac:dyDescent="0.25">
      <c r="A5" s="9">
        <v>45046</v>
      </c>
      <c r="B5" s="10" t="s">
        <v>542</v>
      </c>
      <c r="C5" s="10" t="s">
        <v>543</v>
      </c>
      <c r="D5" s="10" t="s">
        <v>538</v>
      </c>
      <c r="E5" s="10" t="s">
        <v>539</v>
      </c>
      <c r="F5" s="10"/>
      <c r="G5" s="10">
        <v>0</v>
      </c>
      <c r="H5" s="11">
        <f>560.53+10</f>
        <v>570.53</v>
      </c>
      <c r="I5" s="28">
        <v>393.43</v>
      </c>
      <c r="J5" s="12">
        <v>127823.59</v>
      </c>
      <c r="K5" s="13">
        <v>250</v>
      </c>
      <c r="L5" s="14">
        <v>55750</v>
      </c>
      <c r="M5" s="15">
        <v>0</v>
      </c>
      <c r="N5" s="14">
        <v>0</v>
      </c>
      <c r="O5" s="16">
        <v>0</v>
      </c>
      <c r="P5" s="16">
        <v>0</v>
      </c>
      <c r="Q5" s="16">
        <v>223.52</v>
      </c>
      <c r="R5" s="57">
        <f t="shared" ref="R5:R68" si="1">ROUND(Q5*$R$2/100,2)</f>
        <v>26.7</v>
      </c>
      <c r="S5" s="57"/>
      <c r="T5" s="17">
        <f t="shared" ref="T5:T68" si="2">Q5+R5-S5</f>
        <v>250.22</v>
      </c>
      <c r="U5" s="17">
        <f t="shared" ref="U5:U68" si="3">T5+O5</f>
        <v>250.22</v>
      </c>
      <c r="V5" s="16">
        <v>50796.28</v>
      </c>
      <c r="W5" s="18">
        <f t="shared" ref="W5:W68" si="4">IF(ROUND(T5*$W$2/100,2)&lt;1,0,ROUND(T5*$W$2/100,2))</f>
        <v>3.29</v>
      </c>
      <c r="X5" s="12">
        <v>587.01</v>
      </c>
      <c r="Y5" s="12">
        <v>132814.19</v>
      </c>
      <c r="Z5" s="42">
        <f t="shared" si="0"/>
        <v>389.92</v>
      </c>
      <c r="AA5" s="12"/>
    </row>
    <row r="6" spans="1:27" x14ac:dyDescent="0.25">
      <c r="A6" s="9">
        <v>45046</v>
      </c>
      <c r="B6" s="10" t="s">
        <v>544</v>
      </c>
      <c r="C6" s="10" t="s">
        <v>545</v>
      </c>
      <c r="D6" s="10" t="s">
        <v>538</v>
      </c>
      <c r="E6" s="10" t="s">
        <v>539</v>
      </c>
      <c r="F6" s="10"/>
      <c r="G6" s="10">
        <v>0</v>
      </c>
      <c r="H6" s="11">
        <v>6.39</v>
      </c>
      <c r="I6" s="28">
        <v>4.49</v>
      </c>
      <c r="J6" s="12">
        <v>0</v>
      </c>
      <c r="K6" s="13">
        <v>0</v>
      </c>
      <c r="L6" s="14">
        <v>0</v>
      </c>
      <c r="M6" s="15">
        <v>0</v>
      </c>
      <c r="N6" s="14">
        <v>0</v>
      </c>
      <c r="O6" s="16">
        <v>0</v>
      </c>
      <c r="P6" s="16">
        <v>0</v>
      </c>
      <c r="Q6" s="16">
        <v>0</v>
      </c>
      <c r="R6" s="57">
        <f t="shared" si="1"/>
        <v>0</v>
      </c>
      <c r="S6" s="57"/>
      <c r="T6" s="17">
        <f t="shared" si="2"/>
        <v>0</v>
      </c>
      <c r="U6" s="17">
        <f t="shared" si="3"/>
        <v>0</v>
      </c>
      <c r="V6" s="16">
        <v>0</v>
      </c>
      <c r="W6" s="18">
        <f t="shared" si="4"/>
        <v>0</v>
      </c>
      <c r="X6" s="12">
        <v>6.39</v>
      </c>
      <c r="Y6" s="12">
        <v>0</v>
      </c>
      <c r="Z6" s="42">
        <f t="shared" si="0"/>
        <v>4.49</v>
      </c>
      <c r="AA6" s="12"/>
    </row>
    <row r="7" spans="1:27" x14ac:dyDescent="0.25">
      <c r="A7" s="9">
        <v>45046</v>
      </c>
      <c r="B7" s="10" t="s">
        <v>546</v>
      </c>
      <c r="C7" s="10" t="s">
        <v>543</v>
      </c>
      <c r="D7" s="10" t="s">
        <v>538</v>
      </c>
      <c r="E7" s="10" t="s">
        <v>539</v>
      </c>
      <c r="F7" s="10">
        <v>0</v>
      </c>
      <c r="G7" s="10">
        <v>0</v>
      </c>
      <c r="H7" s="11">
        <v>220.52</v>
      </c>
      <c r="I7" s="28">
        <f>154.78-20-7.99</f>
        <v>126.79</v>
      </c>
      <c r="J7" s="12">
        <v>42587.96</v>
      </c>
      <c r="K7" s="13">
        <v>250</v>
      </c>
      <c r="L7" s="14">
        <v>47000</v>
      </c>
      <c r="M7" s="15">
        <v>0</v>
      </c>
      <c r="N7" s="14">
        <v>0</v>
      </c>
      <c r="O7" s="16">
        <v>0</v>
      </c>
      <c r="P7" s="16">
        <v>0</v>
      </c>
      <c r="Q7" s="16">
        <v>128.65</v>
      </c>
      <c r="R7" s="57">
        <f t="shared" si="1"/>
        <v>15.37</v>
      </c>
      <c r="S7" s="57"/>
      <c r="T7" s="17">
        <f t="shared" si="2"/>
        <v>144.02000000000001</v>
      </c>
      <c r="U7" s="17">
        <f t="shared" si="3"/>
        <v>144.02000000000001</v>
      </c>
      <c r="V7" s="16">
        <v>24671.95</v>
      </c>
      <c r="W7" s="18">
        <f t="shared" si="4"/>
        <v>1.89</v>
      </c>
      <c r="X7" s="12">
        <v>341.87</v>
      </c>
      <c r="Y7" s="12">
        <v>64964.9</v>
      </c>
      <c r="Z7" s="42">
        <f t="shared" si="0"/>
        <v>230.88000000000002</v>
      </c>
      <c r="AA7" s="12"/>
    </row>
    <row r="8" spans="1:27" x14ac:dyDescent="0.25">
      <c r="A8" s="9">
        <v>45046</v>
      </c>
      <c r="B8" s="10" t="s">
        <v>548</v>
      </c>
      <c r="C8" s="10" t="s">
        <v>543</v>
      </c>
      <c r="D8" s="10" t="s">
        <v>538</v>
      </c>
      <c r="E8" s="10" t="s">
        <v>539</v>
      </c>
      <c r="F8" s="10"/>
      <c r="G8" s="10">
        <v>0</v>
      </c>
      <c r="H8" s="11">
        <v>17.59</v>
      </c>
      <c r="I8" s="28">
        <f>12.35+20</f>
        <v>32.35</v>
      </c>
      <c r="J8" s="12">
        <v>0</v>
      </c>
      <c r="K8" s="13">
        <v>0</v>
      </c>
      <c r="L8" s="14">
        <v>0</v>
      </c>
      <c r="M8" s="15">
        <v>0</v>
      </c>
      <c r="N8" s="14">
        <v>0</v>
      </c>
      <c r="O8" s="16">
        <v>0</v>
      </c>
      <c r="P8" s="16">
        <v>0</v>
      </c>
      <c r="Q8" s="16">
        <v>0</v>
      </c>
      <c r="R8" s="57">
        <f t="shared" si="1"/>
        <v>0</v>
      </c>
      <c r="S8" s="57"/>
      <c r="T8" s="17">
        <f t="shared" si="2"/>
        <v>0</v>
      </c>
      <c r="U8" s="17">
        <f t="shared" si="3"/>
        <v>0</v>
      </c>
      <c r="V8" s="16">
        <v>0</v>
      </c>
      <c r="W8" s="18">
        <f t="shared" si="4"/>
        <v>0</v>
      </c>
      <c r="X8" s="12">
        <v>17.59</v>
      </c>
      <c r="Y8" s="12">
        <v>0</v>
      </c>
      <c r="Z8" s="42">
        <f t="shared" si="0"/>
        <v>32.35</v>
      </c>
      <c r="AA8" s="12"/>
    </row>
    <row r="9" spans="1:27" x14ac:dyDescent="0.25">
      <c r="A9" s="9">
        <v>45046</v>
      </c>
      <c r="B9" s="10" t="s">
        <v>549</v>
      </c>
      <c r="C9" s="10" t="s">
        <v>543</v>
      </c>
      <c r="D9" s="10" t="s">
        <v>538</v>
      </c>
      <c r="E9" s="10" t="s">
        <v>539</v>
      </c>
      <c r="F9" s="10"/>
      <c r="G9" s="10">
        <v>0</v>
      </c>
      <c r="H9" s="11">
        <v>100</v>
      </c>
      <c r="I9" s="28">
        <v>70.19</v>
      </c>
      <c r="J9" s="12">
        <v>0</v>
      </c>
      <c r="K9" s="13">
        <v>0</v>
      </c>
      <c r="L9" s="14">
        <v>0</v>
      </c>
      <c r="M9" s="15">
        <v>0</v>
      </c>
      <c r="N9" s="14">
        <v>0</v>
      </c>
      <c r="O9" s="16">
        <v>0</v>
      </c>
      <c r="P9" s="16">
        <v>0</v>
      </c>
      <c r="Q9" s="16">
        <v>0</v>
      </c>
      <c r="R9" s="57">
        <f t="shared" si="1"/>
        <v>0</v>
      </c>
      <c r="S9" s="57"/>
      <c r="T9" s="17">
        <f t="shared" si="2"/>
        <v>0</v>
      </c>
      <c r="U9" s="17">
        <f t="shared" si="3"/>
        <v>0</v>
      </c>
      <c r="V9" s="16">
        <v>0</v>
      </c>
      <c r="W9" s="18">
        <f t="shared" si="4"/>
        <v>0</v>
      </c>
      <c r="X9" s="12">
        <v>100</v>
      </c>
      <c r="Y9" s="12">
        <v>0</v>
      </c>
      <c r="Z9" s="42">
        <f t="shared" si="0"/>
        <v>70.19</v>
      </c>
      <c r="AA9" s="12"/>
    </row>
    <row r="10" spans="1:27" x14ac:dyDescent="0.25">
      <c r="A10" s="9">
        <v>45046</v>
      </c>
      <c r="B10" s="10" t="s">
        <v>550</v>
      </c>
      <c r="C10" s="10" t="s">
        <v>543</v>
      </c>
      <c r="D10" s="10" t="s">
        <v>538</v>
      </c>
      <c r="E10" s="10" t="s">
        <v>539</v>
      </c>
      <c r="F10" s="10"/>
      <c r="G10" s="10">
        <v>0</v>
      </c>
      <c r="H10" s="11">
        <v>0</v>
      </c>
      <c r="I10" s="28">
        <v>0</v>
      </c>
      <c r="J10" s="12">
        <v>0</v>
      </c>
      <c r="K10" s="13">
        <v>25</v>
      </c>
      <c r="L10" s="14">
        <v>7125</v>
      </c>
      <c r="M10" s="15">
        <v>0</v>
      </c>
      <c r="N10" s="14">
        <v>0</v>
      </c>
      <c r="O10" s="16">
        <v>0</v>
      </c>
      <c r="P10" s="16">
        <v>0</v>
      </c>
      <c r="Q10" s="16">
        <v>0</v>
      </c>
      <c r="R10" s="57">
        <f t="shared" si="1"/>
        <v>0</v>
      </c>
      <c r="S10" s="57"/>
      <c r="T10" s="17">
        <f t="shared" si="2"/>
        <v>0</v>
      </c>
      <c r="U10" s="17">
        <f t="shared" si="3"/>
        <v>0</v>
      </c>
      <c r="V10" s="16">
        <v>0</v>
      </c>
      <c r="W10" s="18">
        <f t="shared" si="4"/>
        <v>0</v>
      </c>
      <c r="X10" s="12">
        <v>25</v>
      </c>
      <c r="Y10" s="12">
        <v>7125</v>
      </c>
      <c r="Z10" s="42">
        <f t="shared" si="0"/>
        <v>25</v>
      </c>
      <c r="AA10" s="12"/>
    </row>
    <row r="11" spans="1:27" x14ac:dyDescent="0.25">
      <c r="A11" s="9">
        <v>45046</v>
      </c>
      <c r="B11" s="10" t="s">
        <v>551</v>
      </c>
      <c r="C11" s="10" t="s">
        <v>543</v>
      </c>
      <c r="D11" s="10" t="s">
        <v>538</v>
      </c>
      <c r="E11" s="10" t="s">
        <v>539</v>
      </c>
      <c r="F11" s="10"/>
      <c r="G11" s="10">
        <v>0</v>
      </c>
      <c r="H11" s="11">
        <v>30.14</v>
      </c>
      <c r="I11" s="28">
        <v>21.16</v>
      </c>
      <c r="J11" s="12">
        <v>6480.22</v>
      </c>
      <c r="K11" s="13">
        <v>5</v>
      </c>
      <c r="L11" s="14">
        <v>1070</v>
      </c>
      <c r="M11" s="15">
        <v>0</v>
      </c>
      <c r="N11" s="14">
        <v>0</v>
      </c>
      <c r="O11" s="16">
        <v>0</v>
      </c>
      <c r="P11" s="16">
        <v>0</v>
      </c>
      <c r="Q11" s="16">
        <v>0</v>
      </c>
      <c r="R11" s="57">
        <f t="shared" si="1"/>
        <v>0</v>
      </c>
      <c r="S11" s="57"/>
      <c r="T11" s="17">
        <f t="shared" si="2"/>
        <v>0</v>
      </c>
      <c r="U11" s="17">
        <f t="shared" si="3"/>
        <v>0</v>
      </c>
      <c r="V11" s="16">
        <v>0</v>
      </c>
      <c r="W11" s="18">
        <f t="shared" si="4"/>
        <v>0</v>
      </c>
      <c r="X11" s="12">
        <v>35.14</v>
      </c>
      <c r="Y11" s="12">
        <v>7550.22</v>
      </c>
      <c r="Z11" s="42">
        <f t="shared" si="0"/>
        <v>26.16</v>
      </c>
      <c r="AA11" s="12"/>
    </row>
    <row r="12" spans="1:27" x14ac:dyDescent="0.25">
      <c r="A12" s="9">
        <v>45046</v>
      </c>
      <c r="B12" s="10" t="s">
        <v>552</v>
      </c>
      <c r="C12" s="10" t="s">
        <v>543</v>
      </c>
      <c r="D12" s="10" t="s">
        <v>538</v>
      </c>
      <c r="E12" s="10" t="s">
        <v>539</v>
      </c>
      <c r="F12" s="10">
        <v>0</v>
      </c>
      <c r="G12" s="10">
        <v>0</v>
      </c>
      <c r="H12" s="11">
        <v>7.79</v>
      </c>
      <c r="I12" s="28">
        <f>5.47+7.99</f>
        <v>13.46</v>
      </c>
      <c r="J12" s="12">
        <v>1791.7</v>
      </c>
      <c r="K12" s="13">
        <v>5</v>
      </c>
      <c r="L12" s="14">
        <v>1150</v>
      </c>
      <c r="M12" s="15">
        <v>0</v>
      </c>
      <c r="N12" s="14">
        <v>0</v>
      </c>
      <c r="O12" s="16">
        <v>0</v>
      </c>
      <c r="P12" s="16">
        <v>0</v>
      </c>
      <c r="Q12" s="16">
        <v>4.96</v>
      </c>
      <c r="R12" s="57">
        <f t="shared" si="1"/>
        <v>0.59</v>
      </c>
      <c r="S12" s="57"/>
      <c r="T12" s="17">
        <f t="shared" si="2"/>
        <v>5.55</v>
      </c>
      <c r="U12" s="17">
        <f t="shared" si="3"/>
        <v>5.55</v>
      </c>
      <c r="V12" s="16">
        <v>1140.8</v>
      </c>
      <c r="W12" s="18">
        <f t="shared" si="4"/>
        <v>0</v>
      </c>
      <c r="X12" s="12">
        <v>7.83</v>
      </c>
      <c r="Y12" s="12">
        <v>1800.9</v>
      </c>
      <c r="Z12" s="42">
        <f t="shared" si="0"/>
        <v>12.91</v>
      </c>
      <c r="AA12" s="12"/>
    </row>
    <row r="13" spans="1:27" x14ac:dyDescent="0.25">
      <c r="A13" s="9">
        <v>45046</v>
      </c>
      <c r="B13" s="10" t="s">
        <v>556</v>
      </c>
      <c r="C13" s="10" t="s">
        <v>543</v>
      </c>
      <c r="D13" s="10" t="s">
        <v>538</v>
      </c>
      <c r="E13" s="10" t="s">
        <v>557</v>
      </c>
      <c r="F13" s="10"/>
      <c r="G13" s="10">
        <v>0</v>
      </c>
      <c r="H13" s="11">
        <v>0.01</v>
      </c>
      <c r="I13" s="28">
        <v>0.01</v>
      </c>
      <c r="J13" s="12">
        <v>0</v>
      </c>
      <c r="K13" s="13">
        <v>0</v>
      </c>
      <c r="L13" s="14">
        <v>0</v>
      </c>
      <c r="M13" s="15">
        <v>0</v>
      </c>
      <c r="N13" s="14">
        <v>0</v>
      </c>
      <c r="O13" s="16">
        <v>0</v>
      </c>
      <c r="P13" s="16">
        <v>0</v>
      </c>
      <c r="Q13" s="16">
        <v>0</v>
      </c>
      <c r="R13" s="57">
        <f t="shared" si="1"/>
        <v>0</v>
      </c>
      <c r="S13" s="57"/>
      <c r="T13" s="17">
        <f t="shared" si="2"/>
        <v>0</v>
      </c>
      <c r="U13" s="17">
        <f t="shared" si="3"/>
        <v>0</v>
      </c>
      <c r="V13" s="16">
        <v>0</v>
      </c>
      <c r="W13" s="18">
        <f t="shared" si="4"/>
        <v>0</v>
      </c>
      <c r="X13" s="12">
        <v>0.01</v>
      </c>
      <c r="Y13" s="12">
        <v>0</v>
      </c>
      <c r="Z13" s="42">
        <f t="shared" si="0"/>
        <v>0.01</v>
      </c>
      <c r="AA13" s="12"/>
    </row>
    <row r="14" spans="1:27" x14ac:dyDescent="0.25">
      <c r="A14" s="9">
        <v>45046</v>
      </c>
      <c r="B14" s="10" t="s">
        <v>569</v>
      </c>
      <c r="C14" s="10" t="s">
        <v>543</v>
      </c>
      <c r="D14" s="10" t="s">
        <v>538</v>
      </c>
      <c r="E14" s="10" t="s">
        <v>539</v>
      </c>
      <c r="F14" s="10"/>
      <c r="G14" s="10">
        <v>0</v>
      </c>
      <c r="H14" s="11">
        <v>0</v>
      </c>
      <c r="I14" s="28">
        <v>0</v>
      </c>
      <c r="J14" s="12">
        <v>0</v>
      </c>
      <c r="K14" s="13">
        <v>5</v>
      </c>
      <c r="L14" s="14">
        <v>1625</v>
      </c>
      <c r="M14" s="15">
        <v>0</v>
      </c>
      <c r="N14" s="14">
        <v>0</v>
      </c>
      <c r="O14" s="16">
        <v>0</v>
      </c>
      <c r="P14" s="16">
        <v>0</v>
      </c>
      <c r="Q14" s="16">
        <v>0.48</v>
      </c>
      <c r="R14" s="57">
        <f t="shared" si="1"/>
        <v>0.06</v>
      </c>
      <c r="S14" s="57"/>
      <c r="T14" s="17">
        <f t="shared" si="2"/>
        <v>0.54</v>
      </c>
      <c r="U14" s="17">
        <f t="shared" si="3"/>
        <v>0.54</v>
      </c>
      <c r="V14" s="16">
        <v>156</v>
      </c>
      <c r="W14" s="18">
        <f t="shared" si="4"/>
        <v>0</v>
      </c>
      <c r="X14" s="12">
        <v>4.5199999999999996</v>
      </c>
      <c r="Y14" s="12">
        <v>1469</v>
      </c>
      <c r="Z14" s="42">
        <f t="shared" si="0"/>
        <v>4.46</v>
      </c>
      <c r="AA14" s="12"/>
    </row>
    <row r="15" spans="1:27" x14ac:dyDescent="0.25">
      <c r="A15" s="9">
        <v>45046</v>
      </c>
      <c r="B15" s="10" t="s">
        <v>570</v>
      </c>
      <c r="C15" s="10" t="s">
        <v>543</v>
      </c>
      <c r="D15" s="10" t="s">
        <v>538</v>
      </c>
      <c r="E15" s="10" t="s">
        <v>539</v>
      </c>
      <c r="F15" s="10"/>
      <c r="G15" s="10">
        <v>0</v>
      </c>
      <c r="H15" s="11">
        <v>34.229999999999997</v>
      </c>
      <c r="I15" s="28">
        <v>24.03</v>
      </c>
      <c r="J15" s="12">
        <v>6332.55</v>
      </c>
      <c r="K15" s="13">
        <v>0</v>
      </c>
      <c r="L15" s="14">
        <v>0</v>
      </c>
      <c r="M15" s="15">
        <v>0</v>
      </c>
      <c r="N15" s="14">
        <v>0</v>
      </c>
      <c r="O15" s="16">
        <v>0</v>
      </c>
      <c r="P15" s="16">
        <v>0</v>
      </c>
      <c r="Q15" s="16">
        <v>0</v>
      </c>
      <c r="R15" s="57">
        <f t="shared" si="1"/>
        <v>0</v>
      </c>
      <c r="S15" s="57"/>
      <c r="T15" s="17">
        <f t="shared" si="2"/>
        <v>0</v>
      </c>
      <c r="U15" s="17">
        <f t="shared" si="3"/>
        <v>0</v>
      </c>
      <c r="V15" s="16">
        <v>0</v>
      </c>
      <c r="W15" s="18">
        <f t="shared" si="4"/>
        <v>0</v>
      </c>
      <c r="X15" s="12">
        <v>34.229999999999997</v>
      </c>
      <c r="Y15" s="12">
        <v>6332.55</v>
      </c>
      <c r="Z15" s="42">
        <f t="shared" si="0"/>
        <v>24.03</v>
      </c>
      <c r="AA15" s="12"/>
    </row>
    <row r="16" spans="1:27" x14ac:dyDescent="0.25">
      <c r="A16" s="9">
        <v>45046</v>
      </c>
      <c r="B16" s="10" t="s">
        <v>571</v>
      </c>
      <c r="C16" s="10" t="s">
        <v>543</v>
      </c>
      <c r="D16" s="10" t="s">
        <v>538</v>
      </c>
      <c r="E16" s="10" t="s">
        <v>539</v>
      </c>
      <c r="F16" s="10"/>
      <c r="G16" s="10">
        <v>0</v>
      </c>
      <c r="H16" s="11">
        <v>0</v>
      </c>
      <c r="I16" s="28">
        <v>0</v>
      </c>
      <c r="J16" s="12">
        <v>0</v>
      </c>
      <c r="K16" s="13">
        <v>5</v>
      </c>
      <c r="L16" s="14">
        <v>1350</v>
      </c>
      <c r="M16" s="15">
        <v>0</v>
      </c>
      <c r="N16" s="14">
        <v>0</v>
      </c>
      <c r="O16" s="16">
        <v>0</v>
      </c>
      <c r="P16" s="16">
        <v>0</v>
      </c>
      <c r="Q16" s="16">
        <v>0.49</v>
      </c>
      <c r="R16" s="57">
        <f t="shared" si="1"/>
        <v>0.06</v>
      </c>
      <c r="S16" s="57"/>
      <c r="T16" s="17">
        <f t="shared" si="2"/>
        <v>0.55000000000000004</v>
      </c>
      <c r="U16" s="17">
        <f t="shared" si="3"/>
        <v>0.55000000000000004</v>
      </c>
      <c r="V16" s="16">
        <v>132.30000000000001</v>
      </c>
      <c r="W16" s="18">
        <f t="shared" si="4"/>
        <v>0</v>
      </c>
      <c r="X16" s="12">
        <v>4.51</v>
      </c>
      <c r="Y16" s="12">
        <v>1217.7</v>
      </c>
      <c r="Z16" s="42">
        <f t="shared" si="0"/>
        <v>4.45</v>
      </c>
      <c r="AA16" s="12"/>
    </row>
    <row r="17" spans="1:27" x14ac:dyDescent="0.25">
      <c r="A17" s="9">
        <v>45046</v>
      </c>
      <c r="B17" s="10" t="s">
        <v>572</v>
      </c>
      <c r="C17" s="10" t="s">
        <v>543</v>
      </c>
      <c r="D17" s="10" t="s">
        <v>538</v>
      </c>
      <c r="E17" s="10" t="s">
        <v>539</v>
      </c>
      <c r="F17" s="10"/>
      <c r="G17" s="10">
        <v>0</v>
      </c>
      <c r="H17" s="11">
        <v>0</v>
      </c>
      <c r="I17" s="28">
        <v>0</v>
      </c>
      <c r="J17" s="12">
        <v>0</v>
      </c>
      <c r="K17" s="13">
        <v>5</v>
      </c>
      <c r="L17" s="14">
        <v>1180</v>
      </c>
      <c r="M17" s="15">
        <v>0</v>
      </c>
      <c r="N17" s="14">
        <v>0</v>
      </c>
      <c r="O17" s="16">
        <v>0</v>
      </c>
      <c r="P17" s="16">
        <v>0</v>
      </c>
      <c r="Q17" s="16">
        <v>0.48</v>
      </c>
      <c r="R17" s="57">
        <f t="shared" si="1"/>
        <v>0.06</v>
      </c>
      <c r="S17" s="57"/>
      <c r="T17" s="17">
        <f t="shared" si="2"/>
        <v>0.54</v>
      </c>
      <c r="U17" s="17">
        <f t="shared" si="3"/>
        <v>0.54</v>
      </c>
      <c r="V17" s="16">
        <v>113.28</v>
      </c>
      <c r="W17" s="18">
        <f t="shared" si="4"/>
        <v>0</v>
      </c>
      <c r="X17" s="12">
        <v>4.5199999999999996</v>
      </c>
      <c r="Y17" s="12">
        <v>1066.72</v>
      </c>
      <c r="Z17" s="42">
        <f t="shared" si="0"/>
        <v>4.46</v>
      </c>
      <c r="AA17" s="12"/>
    </row>
    <row r="18" spans="1:27" x14ac:dyDescent="0.25">
      <c r="A18" s="9">
        <v>45046</v>
      </c>
      <c r="B18" s="10" t="s">
        <v>574</v>
      </c>
      <c r="C18" s="10" t="s">
        <v>537</v>
      </c>
      <c r="D18" s="10" t="s">
        <v>538</v>
      </c>
      <c r="E18" s="10" t="s">
        <v>539</v>
      </c>
      <c r="F18" s="10"/>
      <c r="G18" s="10">
        <v>0</v>
      </c>
      <c r="H18" s="11">
        <v>10484.99</v>
      </c>
      <c r="I18" s="28">
        <f>7359.39-4500</f>
        <v>2859.3900000000003</v>
      </c>
      <c r="J18" s="12">
        <v>1079003.8999999999</v>
      </c>
      <c r="K18" s="13">
        <v>0</v>
      </c>
      <c r="L18" s="14">
        <v>0</v>
      </c>
      <c r="M18" s="15">
        <v>0</v>
      </c>
      <c r="N18" s="14">
        <v>0</v>
      </c>
      <c r="O18" s="16">
        <v>0</v>
      </c>
      <c r="P18" s="16">
        <v>0</v>
      </c>
      <c r="Q18" s="16">
        <v>0</v>
      </c>
      <c r="R18" s="57">
        <f t="shared" si="1"/>
        <v>0</v>
      </c>
      <c r="S18" s="57"/>
      <c r="T18" s="17">
        <f t="shared" si="2"/>
        <v>0</v>
      </c>
      <c r="U18" s="17">
        <f t="shared" si="3"/>
        <v>0</v>
      </c>
      <c r="V18" s="16">
        <v>0</v>
      </c>
      <c r="W18" s="18">
        <f t="shared" si="4"/>
        <v>0</v>
      </c>
      <c r="X18" s="12">
        <v>10484.99</v>
      </c>
      <c r="Y18" s="12">
        <v>1079003.8999999999</v>
      </c>
      <c r="Z18" s="42">
        <f t="shared" si="0"/>
        <v>2859.3900000000003</v>
      </c>
      <c r="AA18" s="12"/>
    </row>
    <row r="19" spans="1:27" x14ac:dyDescent="0.25">
      <c r="A19" s="9">
        <v>45046</v>
      </c>
      <c r="B19" s="10" t="s">
        <v>576</v>
      </c>
      <c r="C19" s="10" t="s">
        <v>577</v>
      </c>
      <c r="D19" s="10" t="s">
        <v>538</v>
      </c>
      <c r="E19" s="10" t="s">
        <v>539</v>
      </c>
      <c r="F19" s="10"/>
      <c r="G19" s="10">
        <v>0</v>
      </c>
      <c r="H19" s="11">
        <v>213.03</v>
      </c>
      <c r="I19" s="28">
        <v>149.53</v>
      </c>
      <c r="J19" s="12">
        <v>21300.87</v>
      </c>
      <c r="K19" s="13">
        <v>0</v>
      </c>
      <c r="L19" s="14">
        <v>0</v>
      </c>
      <c r="M19" s="15">
        <v>0</v>
      </c>
      <c r="N19" s="14">
        <v>0</v>
      </c>
      <c r="O19" s="16">
        <v>0</v>
      </c>
      <c r="P19" s="16">
        <v>0</v>
      </c>
      <c r="Q19" s="16">
        <v>0</v>
      </c>
      <c r="R19" s="57">
        <f t="shared" si="1"/>
        <v>0</v>
      </c>
      <c r="S19" s="57"/>
      <c r="T19" s="17">
        <f t="shared" si="2"/>
        <v>0</v>
      </c>
      <c r="U19" s="17">
        <f t="shared" si="3"/>
        <v>0</v>
      </c>
      <c r="V19" s="16">
        <v>0</v>
      </c>
      <c r="W19" s="18">
        <f t="shared" si="4"/>
        <v>0</v>
      </c>
      <c r="X19" s="12">
        <v>213.03</v>
      </c>
      <c r="Y19" s="12">
        <v>21300.87</v>
      </c>
      <c r="Z19" s="42">
        <f t="shared" si="0"/>
        <v>149.53</v>
      </c>
      <c r="AA19" s="12"/>
    </row>
    <row r="20" spans="1:27" x14ac:dyDescent="0.25">
      <c r="A20" s="9">
        <v>45046</v>
      </c>
      <c r="B20" s="10" t="s">
        <v>580</v>
      </c>
      <c r="C20" s="10" t="s">
        <v>543</v>
      </c>
      <c r="D20" s="10" t="s">
        <v>538</v>
      </c>
      <c r="E20" s="10" t="s">
        <v>557</v>
      </c>
      <c r="F20" s="10"/>
      <c r="G20" s="10">
        <v>0</v>
      </c>
      <c r="H20" s="11">
        <v>0.41</v>
      </c>
      <c r="I20" s="28">
        <v>0.28999999999999998</v>
      </c>
      <c r="J20" s="12">
        <v>0</v>
      </c>
      <c r="K20" s="13">
        <v>0</v>
      </c>
      <c r="L20" s="14">
        <v>0</v>
      </c>
      <c r="M20" s="15">
        <v>0</v>
      </c>
      <c r="N20" s="14">
        <v>0</v>
      </c>
      <c r="O20" s="16">
        <v>0</v>
      </c>
      <c r="P20" s="16">
        <v>0</v>
      </c>
      <c r="Q20" s="16">
        <v>0</v>
      </c>
      <c r="R20" s="57">
        <f t="shared" si="1"/>
        <v>0</v>
      </c>
      <c r="S20" s="57"/>
      <c r="T20" s="17">
        <f t="shared" si="2"/>
        <v>0</v>
      </c>
      <c r="U20" s="17">
        <f t="shared" si="3"/>
        <v>0</v>
      </c>
      <c r="V20" s="16">
        <v>0</v>
      </c>
      <c r="W20" s="18">
        <f t="shared" si="4"/>
        <v>0</v>
      </c>
      <c r="X20" s="12">
        <v>0.41</v>
      </c>
      <c r="Y20" s="12">
        <v>0</v>
      </c>
      <c r="Z20" s="42">
        <f t="shared" si="0"/>
        <v>0.28999999999999998</v>
      </c>
      <c r="AA20" s="12"/>
    </row>
    <row r="21" spans="1:27" x14ac:dyDescent="0.25">
      <c r="A21" s="9">
        <v>45046</v>
      </c>
      <c r="B21" s="10" t="s">
        <v>581</v>
      </c>
      <c r="C21" s="10" t="s">
        <v>543</v>
      </c>
      <c r="D21" s="10" t="s">
        <v>538</v>
      </c>
      <c r="E21" s="10" t="s">
        <v>539</v>
      </c>
      <c r="F21" s="10"/>
      <c r="G21" s="10">
        <v>0</v>
      </c>
      <c r="H21" s="11">
        <v>0</v>
      </c>
      <c r="I21" s="28">
        <v>0</v>
      </c>
      <c r="J21" s="12">
        <v>0</v>
      </c>
      <c r="K21" s="13">
        <v>5</v>
      </c>
      <c r="L21" s="14">
        <v>1055</v>
      </c>
      <c r="M21" s="15">
        <v>0</v>
      </c>
      <c r="N21" s="14">
        <v>0</v>
      </c>
      <c r="O21" s="16">
        <v>0</v>
      </c>
      <c r="P21" s="16">
        <v>0</v>
      </c>
      <c r="Q21" s="16">
        <v>0.46</v>
      </c>
      <c r="R21" s="57">
        <f t="shared" si="1"/>
        <v>0.05</v>
      </c>
      <c r="S21" s="57"/>
      <c r="T21" s="17">
        <f t="shared" si="2"/>
        <v>0.51</v>
      </c>
      <c r="U21" s="17">
        <f t="shared" si="3"/>
        <v>0.51</v>
      </c>
      <c r="V21" s="16">
        <v>97.06</v>
      </c>
      <c r="W21" s="18">
        <f t="shared" si="4"/>
        <v>0</v>
      </c>
      <c r="X21" s="12">
        <v>4.54</v>
      </c>
      <c r="Y21" s="12">
        <v>957.94</v>
      </c>
      <c r="Z21" s="42">
        <f t="shared" si="0"/>
        <v>4.49</v>
      </c>
      <c r="AA21" s="12"/>
    </row>
    <row r="22" spans="1:27" x14ac:dyDescent="0.25">
      <c r="A22" s="9">
        <v>45046</v>
      </c>
      <c r="B22" s="10" t="s">
        <v>583</v>
      </c>
      <c r="C22" s="10" t="s">
        <v>537</v>
      </c>
      <c r="D22" s="10" t="s">
        <v>538</v>
      </c>
      <c r="E22" s="10" t="s">
        <v>539</v>
      </c>
      <c r="F22" s="10"/>
      <c r="G22" s="10">
        <v>0</v>
      </c>
      <c r="H22" s="11">
        <v>4.1100000000000003</v>
      </c>
      <c r="I22" s="28">
        <v>2.88</v>
      </c>
      <c r="J22" s="12">
        <v>0</v>
      </c>
      <c r="K22" s="13">
        <v>0</v>
      </c>
      <c r="L22" s="14">
        <v>0</v>
      </c>
      <c r="M22" s="15">
        <v>0</v>
      </c>
      <c r="N22" s="14">
        <v>0</v>
      </c>
      <c r="O22" s="16">
        <v>0</v>
      </c>
      <c r="P22" s="16">
        <v>0</v>
      </c>
      <c r="Q22" s="16">
        <v>0</v>
      </c>
      <c r="R22" s="57">
        <f t="shared" si="1"/>
        <v>0</v>
      </c>
      <c r="S22" s="57"/>
      <c r="T22" s="17">
        <f t="shared" si="2"/>
        <v>0</v>
      </c>
      <c r="U22" s="17">
        <f t="shared" si="3"/>
        <v>0</v>
      </c>
      <c r="V22" s="16">
        <v>0</v>
      </c>
      <c r="W22" s="18">
        <f t="shared" si="4"/>
        <v>0</v>
      </c>
      <c r="X22" s="12">
        <v>4.1100000000000003</v>
      </c>
      <c r="Y22" s="12">
        <v>0</v>
      </c>
      <c r="Z22" s="42">
        <f t="shared" si="0"/>
        <v>2.88</v>
      </c>
      <c r="AA22" s="12"/>
    </row>
    <row r="23" spans="1:27" x14ac:dyDescent="0.25">
      <c r="A23" s="9">
        <v>45046</v>
      </c>
      <c r="B23" s="10" t="s">
        <v>584</v>
      </c>
      <c r="C23" s="10" t="s">
        <v>537</v>
      </c>
      <c r="D23" s="10" t="s">
        <v>538</v>
      </c>
      <c r="E23" s="10" t="s">
        <v>539</v>
      </c>
      <c r="F23" s="10"/>
      <c r="G23" s="10">
        <v>0</v>
      </c>
      <c r="H23" s="11">
        <v>2956.21</v>
      </c>
      <c r="I23" s="28">
        <f>2074.96+4000</f>
        <v>6074.96</v>
      </c>
      <c r="J23" s="12">
        <v>323996.40000000002</v>
      </c>
      <c r="K23" s="13">
        <v>2000</v>
      </c>
      <c r="L23" s="14">
        <v>210180</v>
      </c>
      <c r="M23" s="15">
        <v>0</v>
      </c>
      <c r="N23" s="14">
        <v>0</v>
      </c>
      <c r="O23" s="16">
        <v>0</v>
      </c>
      <c r="P23" s="16">
        <v>0</v>
      </c>
      <c r="Q23" s="16">
        <v>1891.49</v>
      </c>
      <c r="R23" s="57">
        <f t="shared" si="1"/>
        <v>225.93</v>
      </c>
      <c r="S23" s="57"/>
      <c r="T23" s="17">
        <f t="shared" si="2"/>
        <v>2117.42</v>
      </c>
      <c r="U23" s="17">
        <f t="shared" si="3"/>
        <v>2117.42</v>
      </c>
      <c r="V23" s="16">
        <v>204601.76</v>
      </c>
      <c r="W23" s="18">
        <f>IF(ROUND(T23*$W$2/100,2)&lt;1,0,ROUND(T23*$W$2/100,2))-1.37</f>
        <v>26.439999999999998</v>
      </c>
      <c r="X23" s="12">
        <v>3064.72</v>
      </c>
      <c r="Y23" s="12">
        <v>329526.78999999998</v>
      </c>
      <c r="Z23" s="42">
        <f t="shared" si="0"/>
        <v>5931.1</v>
      </c>
      <c r="AA23" s="12"/>
    </row>
    <row r="24" spans="1:27" x14ac:dyDescent="0.25">
      <c r="A24" s="9">
        <v>45046</v>
      </c>
      <c r="B24" s="10" t="s">
        <v>585</v>
      </c>
      <c r="C24" s="10" t="s">
        <v>537</v>
      </c>
      <c r="D24" s="10" t="s">
        <v>538</v>
      </c>
      <c r="E24" s="10" t="s">
        <v>539</v>
      </c>
      <c r="F24" s="10"/>
      <c r="G24" s="10">
        <v>0</v>
      </c>
      <c r="H24" s="11">
        <v>48.6</v>
      </c>
      <c r="I24" s="28">
        <v>34.11</v>
      </c>
      <c r="J24" s="12">
        <v>0</v>
      </c>
      <c r="K24" s="13">
        <v>0</v>
      </c>
      <c r="L24" s="14">
        <v>0</v>
      </c>
      <c r="M24" s="15">
        <v>0</v>
      </c>
      <c r="N24" s="14">
        <v>0</v>
      </c>
      <c r="O24" s="16">
        <v>0</v>
      </c>
      <c r="P24" s="16">
        <v>0</v>
      </c>
      <c r="Q24" s="16">
        <v>0</v>
      </c>
      <c r="R24" s="57">
        <f t="shared" si="1"/>
        <v>0</v>
      </c>
      <c r="S24" s="57"/>
      <c r="T24" s="17">
        <f t="shared" si="2"/>
        <v>0</v>
      </c>
      <c r="U24" s="17">
        <f t="shared" si="3"/>
        <v>0</v>
      </c>
      <c r="V24" s="16">
        <v>0</v>
      </c>
      <c r="W24" s="18">
        <f t="shared" si="4"/>
        <v>0</v>
      </c>
      <c r="X24" s="12">
        <v>48.6</v>
      </c>
      <c r="Y24" s="12">
        <v>0</v>
      </c>
      <c r="Z24" s="42">
        <f t="shared" si="0"/>
        <v>34.11</v>
      </c>
      <c r="AA24" s="12"/>
    </row>
    <row r="25" spans="1:27" x14ac:dyDescent="0.25">
      <c r="A25" s="9">
        <v>45046</v>
      </c>
      <c r="B25" s="10" t="s">
        <v>590</v>
      </c>
      <c r="C25" s="10" t="s">
        <v>543</v>
      </c>
      <c r="D25" s="10" t="s">
        <v>538</v>
      </c>
      <c r="E25" s="10" t="s">
        <v>539</v>
      </c>
      <c r="F25" s="10">
        <v>0</v>
      </c>
      <c r="G25" s="10">
        <v>0</v>
      </c>
      <c r="H25" s="11">
        <v>8.4600000000000009</v>
      </c>
      <c r="I25" s="28">
        <v>5.94</v>
      </c>
      <c r="J25" s="12">
        <v>1284.78</v>
      </c>
      <c r="K25" s="13">
        <v>150</v>
      </c>
      <c r="L25" s="14">
        <v>22875</v>
      </c>
      <c r="M25" s="15">
        <v>0</v>
      </c>
      <c r="N25" s="14">
        <v>0</v>
      </c>
      <c r="O25" s="16">
        <v>0</v>
      </c>
      <c r="P25" s="16">
        <v>0</v>
      </c>
      <c r="Q25" s="16">
        <v>30.09</v>
      </c>
      <c r="R25" s="57">
        <f t="shared" si="1"/>
        <v>3.59</v>
      </c>
      <c r="S25" s="57"/>
      <c r="T25" s="17">
        <f t="shared" si="2"/>
        <v>33.68</v>
      </c>
      <c r="U25" s="17">
        <f t="shared" si="3"/>
        <v>33.68</v>
      </c>
      <c r="V25" s="16">
        <v>4574.2</v>
      </c>
      <c r="W25" s="18">
        <f t="shared" si="4"/>
        <v>0</v>
      </c>
      <c r="X25" s="12">
        <v>128.37</v>
      </c>
      <c r="Y25" s="12">
        <v>19576.419999999998</v>
      </c>
      <c r="Z25" s="42">
        <f t="shared" si="0"/>
        <v>122.25999999999999</v>
      </c>
      <c r="AA25" s="12"/>
    </row>
    <row r="26" spans="1:27" x14ac:dyDescent="0.25">
      <c r="A26" s="9">
        <v>45046</v>
      </c>
      <c r="B26" s="10" t="s">
        <v>591</v>
      </c>
      <c r="C26" s="10" t="s">
        <v>543</v>
      </c>
      <c r="D26" s="10" t="s">
        <v>538</v>
      </c>
      <c r="E26" s="10" t="s">
        <v>539</v>
      </c>
      <c r="F26" s="10">
        <v>0</v>
      </c>
      <c r="G26" s="10">
        <v>0</v>
      </c>
      <c r="H26" s="11">
        <v>110.13</v>
      </c>
      <c r="I26" s="28">
        <v>77.3</v>
      </c>
      <c r="J26" s="12">
        <v>15942.98</v>
      </c>
      <c r="K26" s="13">
        <v>50</v>
      </c>
      <c r="L26" s="14">
        <v>7475</v>
      </c>
      <c r="M26" s="15">
        <v>0</v>
      </c>
      <c r="N26" s="14">
        <v>0</v>
      </c>
      <c r="O26" s="16">
        <v>0</v>
      </c>
      <c r="P26" s="16">
        <v>0</v>
      </c>
      <c r="Q26" s="16">
        <v>17.809999999999999</v>
      </c>
      <c r="R26" s="57">
        <f t="shared" si="1"/>
        <v>2.13</v>
      </c>
      <c r="S26" s="57"/>
      <c r="T26" s="17">
        <f t="shared" si="2"/>
        <v>19.939999999999998</v>
      </c>
      <c r="U26" s="17">
        <f t="shared" si="3"/>
        <v>19.939999999999998</v>
      </c>
      <c r="V26" s="16">
        <v>2586.58</v>
      </c>
      <c r="W26" s="18">
        <f t="shared" si="4"/>
        <v>0</v>
      </c>
      <c r="X26" s="12">
        <v>142.32</v>
      </c>
      <c r="Y26" s="12">
        <v>20829.37</v>
      </c>
      <c r="Z26" s="42">
        <f t="shared" si="0"/>
        <v>107.36</v>
      </c>
      <c r="AA26" s="12"/>
    </row>
    <row r="27" spans="1:27" x14ac:dyDescent="0.25">
      <c r="A27" s="9">
        <v>45046</v>
      </c>
      <c r="B27" s="10" t="s">
        <v>597</v>
      </c>
      <c r="C27" s="10" t="s">
        <v>543</v>
      </c>
      <c r="D27" s="10" t="s">
        <v>538</v>
      </c>
      <c r="E27" s="10" t="s">
        <v>539</v>
      </c>
      <c r="F27" s="10"/>
      <c r="G27" s="10">
        <v>0</v>
      </c>
      <c r="H27" s="11">
        <v>25</v>
      </c>
      <c r="I27" s="28">
        <v>17.55</v>
      </c>
      <c r="J27" s="12">
        <v>1575</v>
      </c>
      <c r="K27" s="13">
        <v>0</v>
      </c>
      <c r="L27" s="14">
        <v>0</v>
      </c>
      <c r="M27" s="15">
        <v>0</v>
      </c>
      <c r="N27" s="14">
        <v>0</v>
      </c>
      <c r="O27" s="16">
        <v>0</v>
      </c>
      <c r="P27" s="16">
        <v>0</v>
      </c>
      <c r="Q27" s="16">
        <v>0</v>
      </c>
      <c r="R27" s="57">
        <f t="shared" si="1"/>
        <v>0</v>
      </c>
      <c r="S27" s="57"/>
      <c r="T27" s="17">
        <f t="shared" si="2"/>
        <v>0</v>
      </c>
      <c r="U27" s="17">
        <f t="shared" si="3"/>
        <v>0</v>
      </c>
      <c r="V27" s="16">
        <v>0</v>
      </c>
      <c r="W27" s="18">
        <f t="shared" si="4"/>
        <v>0</v>
      </c>
      <c r="X27" s="12">
        <v>25</v>
      </c>
      <c r="Y27" s="12">
        <v>1575</v>
      </c>
      <c r="Z27" s="42">
        <f t="shared" si="0"/>
        <v>17.55</v>
      </c>
      <c r="AA27" s="12"/>
    </row>
    <row r="28" spans="1:27" x14ac:dyDescent="0.25">
      <c r="A28" s="9">
        <v>45046</v>
      </c>
      <c r="B28" s="10" t="s">
        <v>598</v>
      </c>
      <c r="C28" s="10" t="s">
        <v>543</v>
      </c>
      <c r="D28" s="10" t="s">
        <v>538</v>
      </c>
      <c r="E28" s="10" t="s">
        <v>539</v>
      </c>
      <c r="F28" s="10"/>
      <c r="G28" s="10">
        <v>0</v>
      </c>
      <c r="H28" s="11">
        <v>0.01</v>
      </c>
      <c r="I28" s="28">
        <v>0.01</v>
      </c>
      <c r="J28" s="12">
        <v>0</v>
      </c>
      <c r="K28" s="13">
        <v>0</v>
      </c>
      <c r="L28" s="14">
        <v>0</v>
      </c>
      <c r="M28" s="15">
        <v>0</v>
      </c>
      <c r="N28" s="14">
        <v>0</v>
      </c>
      <c r="O28" s="16">
        <v>0</v>
      </c>
      <c r="P28" s="16">
        <v>0</v>
      </c>
      <c r="Q28" s="16">
        <v>0</v>
      </c>
      <c r="R28" s="57">
        <f t="shared" si="1"/>
        <v>0</v>
      </c>
      <c r="S28" s="57"/>
      <c r="T28" s="17">
        <f t="shared" si="2"/>
        <v>0</v>
      </c>
      <c r="U28" s="17">
        <f t="shared" si="3"/>
        <v>0</v>
      </c>
      <c r="V28" s="16">
        <v>0</v>
      </c>
      <c r="W28" s="18">
        <f t="shared" si="4"/>
        <v>0</v>
      </c>
      <c r="X28" s="12">
        <v>0.01</v>
      </c>
      <c r="Y28" s="12">
        <v>0</v>
      </c>
      <c r="Z28" s="42">
        <f t="shared" si="0"/>
        <v>0.01</v>
      </c>
      <c r="AA28" s="12"/>
    </row>
    <row r="29" spans="1:27" x14ac:dyDescent="0.25">
      <c r="A29" s="9">
        <v>45046</v>
      </c>
      <c r="B29" s="10" t="s">
        <v>601</v>
      </c>
      <c r="C29" s="10" t="s">
        <v>537</v>
      </c>
      <c r="D29" s="10" t="s">
        <v>538</v>
      </c>
      <c r="E29" s="10" t="s">
        <v>557</v>
      </c>
      <c r="F29" s="10"/>
      <c r="G29" s="10">
        <v>0</v>
      </c>
      <c r="H29" s="11">
        <v>3608.1</v>
      </c>
      <c r="I29" s="28">
        <f>2532.52+4500-4000</f>
        <v>3032.5200000000004</v>
      </c>
      <c r="J29" s="12">
        <v>276946.86</v>
      </c>
      <c r="K29" s="13">
        <v>0</v>
      </c>
      <c r="L29" s="14">
        <v>0</v>
      </c>
      <c r="M29" s="15">
        <v>0</v>
      </c>
      <c r="N29" s="14">
        <v>0</v>
      </c>
      <c r="O29" s="16">
        <v>0</v>
      </c>
      <c r="P29" s="16">
        <v>0</v>
      </c>
      <c r="Q29" s="16">
        <v>0</v>
      </c>
      <c r="R29" s="57">
        <f t="shared" si="1"/>
        <v>0</v>
      </c>
      <c r="S29" s="57"/>
      <c r="T29" s="17">
        <f t="shared" si="2"/>
        <v>0</v>
      </c>
      <c r="U29" s="17">
        <f t="shared" si="3"/>
        <v>0</v>
      </c>
      <c r="V29" s="16">
        <v>0</v>
      </c>
      <c r="W29" s="18">
        <f t="shared" si="4"/>
        <v>0</v>
      </c>
      <c r="X29" s="12">
        <v>3608.1</v>
      </c>
      <c r="Y29" s="12">
        <v>276946.86</v>
      </c>
      <c r="Z29" s="42">
        <f t="shared" si="0"/>
        <v>3032.5200000000004</v>
      </c>
      <c r="AA29" s="12"/>
    </row>
    <row r="30" spans="1:27" x14ac:dyDescent="0.25">
      <c r="A30" s="9">
        <v>45046</v>
      </c>
      <c r="B30" s="10" t="s">
        <v>621</v>
      </c>
      <c r="C30" s="10" t="s">
        <v>543</v>
      </c>
      <c r="D30" s="10" t="s">
        <v>538</v>
      </c>
      <c r="E30" s="10" t="s">
        <v>539</v>
      </c>
      <c r="F30" s="10"/>
      <c r="G30" s="10">
        <v>0</v>
      </c>
      <c r="H30" s="11">
        <v>147.69999999999999</v>
      </c>
      <c r="I30" s="28">
        <f>603.67-100</f>
        <v>503.66999999999996</v>
      </c>
      <c r="J30" s="12">
        <v>26748.57</v>
      </c>
      <c r="K30" s="13">
        <v>0</v>
      </c>
      <c r="L30" s="14">
        <v>0</v>
      </c>
      <c r="M30" s="15">
        <v>0</v>
      </c>
      <c r="N30" s="14">
        <v>0</v>
      </c>
      <c r="O30" s="16">
        <v>0</v>
      </c>
      <c r="P30" s="16">
        <v>0</v>
      </c>
      <c r="Q30" s="16">
        <v>144.19</v>
      </c>
      <c r="R30" s="57">
        <f t="shared" si="1"/>
        <v>17.22</v>
      </c>
      <c r="S30" s="57"/>
      <c r="T30" s="17">
        <f t="shared" si="2"/>
        <v>161.41</v>
      </c>
      <c r="U30" s="17">
        <f t="shared" si="3"/>
        <v>161.41</v>
      </c>
      <c r="V30" s="16">
        <v>26112.82</v>
      </c>
      <c r="W30" s="18">
        <f t="shared" si="4"/>
        <v>2.12</v>
      </c>
      <c r="X30" s="12">
        <v>3.51</v>
      </c>
      <c r="Y30" s="12">
        <v>635.66</v>
      </c>
      <c r="Z30" s="42">
        <f t="shared" si="0"/>
        <v>340.14</v>
      </c>
      <c r="AA30" s="12"/>
    </row>
    <row r="31" spans="1:27" x14ac:dyDescent="0.25">
      <c r="A31" s="9">
        <v>45046</v>
      </c>
      <c r="B31" s="10" t="s">
        <v>651</v>
      </c>
      <c r="C31" s="10" t="s">
        <v>543</v>
      </c>
      <c r="D31" s="10" t="s">
        <v>538</v>
      </c>
      <c r="E31" s="10" t="s">
        <v>539</v>
      </c>
      <c r="F31" s="10"/>
      <c r="G31" s="10">
        <v>0</v>
      </c>
      <c r="H31" s="11">
        <v>8.27</v>
      </c>
      <c r="I31" s="28">
        <v>5.8</v>
      </c>
      <c r="J31" s="12">
        <v>2431</v>
      </c>
      <c r="K31" s="13">
        <v>0</v>
      </c>
      <c r="L31" s="14">
        <v>0</v>
      </c>
      <c r="M31" s="15">
        <v>0</v>
      </c>
      <c r="N31" s="14">
        <v>0</v>
      </c>
      <c r="O31" s="16">
        <v>0</v>
      </c>
      <c r="P31" s="16">
        <v>0</v>
      </c>
      <c r="Q31" s="16">
        <v>0</v>
      </c>
      <c r="R31" s="57">
        <f t="shared" si="1"/>
        <v>0</v>
      </c>
      <c r="S31" s="57"/>
      <c r="T31" s="17">
        <f t="shared" si="2"/>
        <v>0</v>
      </c>
      <c r="U31" s="17">
        <f t="shared" si="3"/>
        <v>0</v>
      </c>
      <c r="V31" s="16">
        <v>0</v>
      </c>
      <c r="W31" s="18">
        <f t="shared" si="4"/>
        <v>0</v>
      </c>
      <c r="X31" s="12">
        <v>8.27</v>
      </c>
      <c r="Y31" s="12">
        <v>2431</v>
      </c>
      <c r="Z31" s="42">
        <f t="shared" si="0"/>
        <v>5.8</v>
      </c>
      <c r="AA31" s="12"/>
    </row>
    <row r="32" spans="1:27" x14ac:dyDescent="0.25">
      <c r="A32" s="9">
        <v>45046</v>
      </c>
      <c r="B32" s="10" t="s">
        <v>652</v>
      </c>
      <c r="C32" s="10" t="s">
        <v>543</v>
      </c>
      <c r="D32" s="10" t="s">
        <v>538</v>
      </c>
      <c r="E32" s="10" t="s">
        <v>539</v>
      </c>
      <c r="F32" s="10"/>
      <c r="G32" s="10">
        <v>0</v>
      </c>
      <c r="H32" s="11">
        <v>4.54</v>
      </c>
      <c r="I32" s="28">
        <v>3.19</v>
      </c>
      <c r="J32" s="12">
        <v>0</v>
      </c>
      <c r="K32" s="13">
        <v>0</v>
      </c>
      <c r="L32" s="14">
        <v>0</v>
      </c>
      <c r="M32" s="15">
        <v>0</v>
      </c>
      <c r="N32" s="14">
        <v>0</v>
      </c>
      <c r="O32" s="16">
        <v>0</v>
      </c>
      <c r="P32" s="16">
        <v>0</v>
      </c>
      <c r="Q32" s="16">
        <v>0</v>
      </c>
      <c r="R32" s="57">
        <f t="shared" si="1"/>
        <v>0</v>
      </c>
      <c r="S32" s="57"/>
      <c r="T32" s="17">
        <f t="shared" si="2"/>
        <v>0</v>
      </c>
      <c r="U32" s="17">
        <f t="shared" si="3"/>
        <v>0</v>
      </c>
      <c r="V32" s="16">
        <v>0</v>
      </c>
      <c r="W32" s="18">
        <f t="shared" si="4"/>
        <v>0</v>
      </c>
      <c r="X32" s="12">
        <v>4.54</v>
      </c>
      <c r="Y32" s="12">
        <v>0</v>
      </c>
      <c r="Z32" s="42">
        <f t="shared" si="0"/>
        <v>3.19</v>
      </c>
      <c r="AA32" s="12"/>
    </row>
    <row r="33" spans="1:27" x14ac:dyDescent="0.25">
      <c r="A33" s="9">
        <v>45046</v>
      </c>
      <c r="B33" s="10" t="s">
        <v>654</v>
      </c>
      <c r="C33" s="10" t="s">
        <v>543</v>
      </c>
      <c r="D33" s="10" t="s">
        <v>538</v>
      </c>
      <c r="E33" s="10" t="s">
        <v>539</v>
      </c>
      <c r="F33" s="10"/>
      <c r="G33" s="10">
        <v>0</v>
      </c>
      <c r="H33" s="11">
        <v>3.7</v>
      </c>
      <c r="I33" s="28">
        <v>2.6</v>
      </c>
      <c r="J33" s="12">
        <v>1147</v>
      </c>
      <c r="K33" s="13">
        <v>5</v>
      </c>
      <c r="L33" s="14">
        <v>1425</v>
      </c>
      <c r="M33" s="15">
        <v>0</v>
      </c>
      <c r="N33" s="14">
        <v>0</v>
      </c>
      <c r="O33" s="16">
        <v>0</v>
      </c>
      <c r="P33" s="16">
        <v>0</v>
      </c>
      <c r="Q33" s="16">
        <v>0.89</v>
      </c>
      <c r="R33" s="57">
        <f t="shared" si="1"/>
        <v>0.11</v>
      </c>
      <c r="S33" s="57"/>
      <c r="T33" s="17">
        <f t="shared" si="2"/>
        <v>1</v>
      </c>
      <c r="U33" s="17">
        <f t="shared" si="3"/>
        <v>1</v>
      </c>
      <c r="V33" s="16">
        <v>263.12</v>
      </c>
      <c r="W33" s="18">
        <f t="shared" si="4"/>
        <v>0</v>
      </c>
      <c r="X33" s="12">
        <v>7.81</v>
      </c>
      <c r="Y33" s="12">
        <v>2308.88</v>
      </c>
      <c r="Z33" s="42">
        <f t="shared" si="0"/>
        <v>6.6</v>
      </c>
      <c r="AA33" s="12"/>
    </row>
    <row r="34" spans="1:27" x14ac:dyDescent="0.25">
      <c r="A34" s="9">
        <v>45046</v>
      </c>
      <c r="B34" s="10" t="s">
        <v>655</v>
      </c>
      <c r="C34" s="10" t="s">
        <v>537</v>
      </c>
      <c r="D34" s="10" t="s">
        <v>538</v>
      </c>
      <c r="E34" s="10" t="s">
        <v>539</v>
      </c>
      <c r="F34" s="10"/>
      <c r="G34" s="10">
        <v>0</v>
      </c>
      <c r="H34" s="11">
        <v>1522.94</v>
      </c>
      <c r="I34" s="28">
        <f>1568.95-1500</f>
        <v>68.950000000000045</v>
      </c>
      <c r="J34" s="12">
        <v>140047.71</v>
      </c>
      <c r="K34" s="13">
        <v>0</v>
      </c>
      <c r="L34" s="14">
        <v>0</v>
      </c>
      <c r="M34" s="15">
        <v>0</v>
      </c>
      <c r="N34" s="14">
        <v>0</v>
      </c>
      <c r="O34" s="16">
        <v>0</v>
      </c>
      <c r="P34" s="16">
        <v>0</v>
      </c>
      <c r="Q34" s="16">
        <v>973.46</v>
      </c>
      <c r="R34" s="57">
        <f t="shared" si="1"/>
        <v>116.27</v>
      </c>
      <c r="S34" s="57">
        <v>1040</v>
      </c>
      <c r="T34" s="17">
        <f t="shared" si="2"/>
        <v>49.730000000000018</v>
      </c>
      <c r="U34" s="17">
        <f t="shared" si="3"/>
        <v>49.730000000000018</v>
      </c>
      <c r="V34" s="16">
        <v>89519.4</v>
      </c>
      <c r="W34" s="18">
        <f t="shared" si="4"/>
        <v>0</v>
      </c>
      <c r="X34" s="12">
        <v>549.48</v>
      </c>
      <c r="Y34" s="12">
        <v>50529.51</v>
      </c>
      <c r="Z34" s="42">
        <f t="shared" si="0"/>
        <v>19.220000000000027</v>
      </c>
      <c r="AA34" s="12"/>
    </row>
    <row r="35" spans="1:27" x14ac:dyDescent="0.25">
      <c r="A35" s="9">
        <v>45046</v>
      </c>
      <c r="B35" s="10" t="s">
        <v>656</v>
      </c>
      <c r="C35" s="10" t="s">
        <v>537</v>
      </c>
      <c r="D35" s="10" t="s">
        <v>538</v>
      </c>
      <c r="E35" s="10" t="s">
        <v>539</v>
      </c>
      <c r="F35" s="10"/>
      <c r="G35" s="10">
        <v>0</v>
      </c>
      <c r="H35" s="11">
        <v>9.17</v>
      </c>
      <c r="I35" s="28">
        <v>6.44</v>
      </c>
      <c r="J35" s="12">
        <v>744.1</v>
      </c>
      <c r="K35" s="13">
        <v>0</v>
      </c>
      <c r="L35" s="14">
        <v>0</v>
      </c>
      <c r="M35" s="15">
        <v>0</v>
      </c>
      <c r="N35" s="14">
        <v>0</v>
      </c>
      <c r="O35" s="16">
        <v>0</v>
      </c>
      <c r="P35" s="16">
        <v>0</v>
      </c>
      <c r="Q35" s="16">
        <v>0</v>
      </c>
      <c r="R35" s="57">
        <f t="shared" si="1"/>
        <v>0</v>
      </c>
      <c r="S35" s="57"/>
      <c r="T35" s="17">
        <f t="shared" si="2"/>
        <v>0</v>
      </c>
      <c r="U35" s="17">
        <f t="shared" si="3"/>
        <v>0</v>
      </c>
      <c r="V35" s="16">
        <v>0</v>
      </c>
      <c r="W35" s="18">
        <f t="shared" si="4"/>
        <v>0</v>
      </c>
      <c r="X35" s="12">
        <v>9.17</v>
      </c>
      <c r="Y35" s="12">
        <v>744.1</v>
      </c>
      <c r="Z35" s="42">
        <f t="shared" si="0"/>
        <v>6.44</v>
      </c>
      <c r="AA35" s="12"/>
    </row>
    <row r="36" spans="1:27" x14ac:dyDescent="0.25">
      <c r="A36" s="9">
        <v>45046</v>
      </c>
      <c r="B36" s="10" t="s">
        <v>657</v>
      </c>
      <c r="C36" s="10" t="s">
        <v>537</v>
      </c>
      <c r="D36" s="10" t="s">
        <v>538</v>
      </c>
      <c r="E36" s="10" t="s">
        <v>539</v>
      </c>
      <c r="F36" s="10"/>
      <c r="G36" s="10">
        <v>0</v>
      </c>
      <c r="H36" s="11">
        <v>7088.54</v>
      </c>
      <c r="I36" s="28">
        <f>3975.43+1500</f>
        <v>5475.43</v>
      </c>
      <c r="J36" s="12">
        <v>326023.96000000002</v>
      </c>
      <c r="K36" s="13">
        <v>0</v>
      </c>
      <c r="L36" s="14">
        <v>0</v>
      </c>
      <c r="M36" s="15">
        <v>0</v>
      </c>
      <c r="N36" s="14">
        <v>0</v>
      </c>
      <c r="O36" s="16">
        <v>0</v>
      </c>
      <c r="P36" s="16">
        <v>0</v>
      </c>
      <c r="Q36" s="16">
        <v>0</v>
      </c>
      <c r="R36" s="57">
        <f t="shared" si="1"/>
        <v>0</v>
      </c>
      <c r="S36" s="57"/>
      <c r="T36" s="17">
        <f t="shared" si="2"/>
        <v>0</v>
      </c>
      <c r="U36" s="17">
        <f t="shared" si="3"/>
        <v>0</v>
      </c>
      <c r="V36" s="16">
        <v>0</v>
      </c>
      <c r="W36" s="18">
        <f t="shared" si="4"/>
        <v>0</v>
      </c>
      <c r="X36" s="12">
        <v>7088.54</v>
      </c>
      <c r="Y36" s="12">
        <v>326023.96000000002</v>
      </c>
      <c r="Z36" s="42">
        <f t="shared" si="0"/>
        <v>5475.43</v>
      </c>
      <c r="AA36" s="12"/>
    </row>
    <row r="37" spans="1:27" x14ac:dyDescent="0.25">
      <c r="A37" s="9">
        <v>45046</v>
      </c>
      <c r="B37" s="10" t="s">
        <v>659</v>
      </c>
      <c r="C37" s="10" t="s">
        <v>537</v>
      </c>
      <c r="D37" s="10" t="s">
        <v>538</v>
      </c>
      <c r="E37" s="10" t="s">
        <v>539</v>
      </c>
      <c r="F37" s="10"/>
      <c r="G37" s="10">
        <v>0</v>
      </c>
      <c r="H37" s="11">
        <v>717.28</v>
      </c>
      <c r="I37" s="28">
        <v>503.46</v>
      </c>
      <c r="J37" s="12">
        <v>71728</v>
      </c>
      <c r="K37" s="13">
        <v>0</v>
      </c>
      <c r="L37" s="14">
        <v>0</v>
      </c>
      <c r="M37" s="15">
        <v>0</v>
      </c>
      <c r="N37" s="14">
        <v>0</v>
      </c>
      <c r="O37" s="16">
        <v>0</v>
      </c>
      <c r="P37" s="16">
        <v>0</v>
      </c>
      <c r="Q37" s="16">
        <v>0</v>
      </c>
      <c r="R37" s="57">
        <f t="shared" si="1"/>
        <v>0</v>
      </c>
      <c r="S37" s="57"/>
      <c r="T37" s="17">
        <f t="shared" si="2"/>
        <v>0</v>
      </c>
      <c r="U37" s="17">
        <f t="shared" si="3"/>
        <v>0</v>
      </c>
      <c r="V37" s="16">
        <v>0</v>
      </c>
      <c r="W37" s="18">
        <f t="shared" si="4"/>
        <v>0</v>
      </c>
      <c r="X37" s="12">
        <v>717.28</v>
      </c>
      <c r="Y37" s="12">
        <v>71728</v>
      </c>
      <c r="Z37" s="42">
        <f t="shared" si="0"/>
        <v>503.46</v>
      </c>
      <c r="AA37" s="12"/>
    </row>
    <row r="38" spans="1:27" x14ac:dyDescent="0.25">
      <c r="A38" s="9">
        <v>45046</v>
      </c>
      <c r="B38" s="10" t="s">
        <v>660</v>
      </c>
      <c r="C38" s="10" t="s">
        <v>537</v>
      </c>
      <c r="D38" s="10" t="s">
        <v>538</v>
      </c>
      <c r="E38" s="10" t="s">
        <v>557</v>
      </c>
      <c r="F38" s="10">
        <v>0</v>
      </c>
      <c r="G38" s="10">
        <v>0</v>
      </c>
      <c r="H38" s="11">
        <v>13538.06</v>
      </c>
      <c r="I38" s="28">
        <f>9502.33-9500+100</f>
        <v>102.32999999999993</v>
      </c>
      <c r="J38" s="12">
        <v>1410361.59</v>
      </c>
      <c r="K38" s="13">
        <v>0</v>
      </c>
      <c r="L38" s="14">
        <v>0</v>
      </c>
      <c r="M38" s="15">
        <v>0</v>
      </c>
      <c r="N38" s="14">
        <v>0</v>
      </c>
      <c r="O38" s="16">
        <v>0</v>
      </c>
      <c r="P38" s="16">
        <v>0</v>
      </c>
      <c r="Q38" s="16">
        <v>1620.45</v>
      </c>
      <c r="R38" s="57">
        <f t="shared" si="1"/>
        <v>193.55</v>
      </c>
      <c r="S38" s="57">
        <v>1800</v>
      </c>
      <c r="T38" s="17">
        <f>Q38+R38-S38</f>
        <v>14</v>
      </c>
      <c r="U38" s="17">
        <f t="shared" si="3"/>
        <v>14</v>
      </c>
      <c r="V38" s="16">
        <v>168818.48</v>
      </c>
      <c r="W38" s="18">
        <f t="shared" si="4"/>
        <v>0</v>
      </c>
      <c r="X38" s="12">
        <v>11917.61</v>
      </c>
      <c r="Y38" s="12">
        <v>1241547.1100000001</v>
      </c>
      <c r="Z38" s="42">
        <f t="shared" si="0"/>
        <v>88.329999999999927</v>
      </c>
      <c r="AA38" s="12"/>
    </row>
    <row r="39" spans="1:27" x14ac:dyDescent="0.25">
      <c r="A39" s="9">
        <v>45046</v>
      </c>
      <c r="B39" s="10" t="s">
        <v>662</v>
      </c>
      <c r="C39" s="10" t="s">
        <v>537</v>
      </c>
      <c r="D39" s="10" t="s">
        <v>538</v>
      </c>
      <c r="E39" s="10" t="s">
        <v>539</v>
      </c>
      <c r="F39" s="10">
        <v>0</v>
      </c>
      <c r="G39" s="10">
        <v>0</v>
      </c>
      <c r="H39" s="11">
        <v>1932.94</v>
      </c>
      <c r="I39" s="28">
        <f>1356.73+9500-1300</f>
        <v>9556.73</v>
      </c>
      <c r="J39" s="12">
        <v>213145.28</v>
      </c>
      <c r="K39" s="13">
        <v>14000</v>
      </c>
      <c r="L39" s="14">
        <v>1460060</v>
      </c>
      <c r="M39" s="15">
        <v>1703.2</v>
      </c>
      <c r="N39" s="14">
        <v>187811.86</v>
      </c>
      <c r="O39" s="16">
        <v>0</v>
      </c>
      <c r="P39" s="16">
        <v>0</v>
      </c>
      <c r="Q39" s="16">
        <v>11567.93</v>
      </c>
      <c r="R39" s="57">
        <f t="shared" si="1"/>
        <v>1381.71</v>
      </c>
      <c r="S39" s="57">
        <f>-140-1800-900</f>
        <v>-2840</v>
      </c>
      <c r="T39" s="17">
        <f t="shared" si="2"/>
        <v>15789.64</v>
      </c>
      <c r="U39" s="17">
        <f t="shared" si="3"/>
        <v>15789.64</v>
      </c>
      <c r="V39" s="16">
        <v>1228002.99</v>
      </c>
      <c r="W39" s="18">
        <f t="shared" si="4"/>
        <v>207.36</v>
      </c>
      <c r="X39" s="12">
        <v>6068.21</v>
      </c>
      <c r="Y39" s="12">
        <v>632853.64</v>
      </c>
      <c r="Z39" s="42">
        <f t="shared" si="0"/>
        <v>7559.7300000000005</v>
      </c>
      <c r="AA39" s="12"/>
    </row>
    <row r="40" spans="1:27" x14ac:dyDescent="0.25">
      <c r="A40" s="9">
        <v>45046</v>
      </c>
      <c r="B40" s="10" t="s">
        <v>663</v>
      </c>
      <c r="C40" s="10" t="s">
        <v>537</v>
      </c>
      <c r="D40" s="10" t="s">
        <v>538</v>
      </c>
      <c r="E40" s="10" t="s">
        <v>539</v>
      </c>
      <c r="F40" s="10"/>
      <c r="G40" s="10">
        <v>0</v>
      </c>
      <c r="H40" s="11">
        <v>770.18</v>
      </c>
      <c r="I40" s="28">
        <v>540.59</v>
      </c>
      <c r="J40" s="12">
        <v>86696.25</v>
      </c>
      <c r="K40" s="13">
        <v>0</v>
      </c>
      <c r="L40" s="14">
        <v>0</v>
      </c>
      <c r="M40" s="15">
        <v>0</v>
      </c>
      <c r="N40" s="14">
        <v>0</v>
      </c>
      <c r="O40" s="16">
        <v>0</v>
      </c>
      <c r="P40" s="16">
        <v>0</v>
      </c>
      <c r="Q40" s="16">
        <v>0</v>
      </c>
      <c r="R40" s="57">
        <f t="shared" si="1"/>
        <v>0</v>
      </c>
      <c r="S40" s="57"/>
      <c r="T40" s="17">
        <f t="shared" si="2"/>
        <v>0</v>
      </c>
      <c r="U40" s="17">
        <f t="shared" si="3"/>
        <v>0</v>
      </c>
      <c r="V40" s="16">
        <v>0</v>
      </c>
      <c r="W40" s="18">
        <f t="shared" si="4"/>
        <v>0</v>
      </c>
      <c r="X40" s="12">
        <v>770.18</v>
      </c>
      <c r="Y40" s="12">
        <v>86696.25</v>
      </c>
      <c r="Z40" s="42">
        <f t="shared" si="0"/>
        <v>540.59</v>
      </c>
      <c r="AA40" s="12"/>
    </row>
    <row r="41" spans="1:27" x14ac:dyDescent="0.25">
      <c r="A41" s="9">
        <v>45046</v>
      </c>
      <c r="B41" s="10" t="s">
        <v>664</v>
      </c>
      <c r="C41" s="10" t="s">
        <v>537</v>
      </c>
      <c r="D41" s="10" t="s">
        <v>538</v>
      </c>
      <c r="E41" s="10" t="s">
        <v>539</v>
      </c>
      <c r="F41" s="10">
        <v>0</v>
      </c>
      <c r="G41" s="10">
        <v>0</v>
      </c>
      <c r="H41" s="11">
        <v>3500</v>
      </c>
      <c r="I41" s="28">
        <f>2456.64-150-100+1300</f>
        <v>3506.64</v>
      </c>
      <c r="J41" s="12">
        <v>336000</v>
      </c>
      <c r="K41" s="13">
        <v>0</v>
      </c>
      <c r="L41" s="14">
        <v>0</v>
      </c>
      <c r="M41" s="15">
        <v>0</v>
      </c>
      <c r="N41" s="14">
        <v>0</v>
      </c>
      <c r="O41" s="16">
        <v>0</v>
      </c>
      <c r="P41" s="16">
        <v>0</v>
      </c>
      <c r="Q41" s="16">
        <v>0</v>
      </c>
      <c r="R41" s="57">
        <f t="shared" si="1"/>
        <v>0</v>
      </c>
      <c r="S41" s="57"/>
      <c r="T41" s="17">
        <f t="shared" si="2"/>
        <v>0</v>
      </c>
      <c r="U41" s="17">
        <f t="shared" si="3"/>
        <v>0</v>
      </c>
      <c r="V41" s="16">
        <v>0</v>
      </c>
      <c r="W41" s="18">
        <f t="shared" si="4"/>
        <v>0</v>
      </c>
      <c r="X41" s="12">
        <v>3500</v>
      </c>
      <c r="Y41" s="12">
        <v>336000</v>
      </c>
      <c r="Z41" s="42">
        <f t="shared" si="0"/>
        <v>3506.64</v>
      </c>
      <c r="AA41" s="12"/>
    </row>
    <row r="42" spans="1:27" x14ac:dyDescent="0.25">
      <c r="A42" s="9">
        <v>45046</v>
      </c>
      <c r="B42" s="10" t="s">
        <v>665</v>
      </c>
      <c r="C42" s="10" t="s">
        <v>537</v>
      </c>
      <c r="D42" s="10" t="s">
        <v>538</v>
      </c>
      <c r="E42" s="10" t="s">
        <v>539</v>
      </c>
      <c r="F42" s="10"/>
      <c r="G42" s="10">
        <v>0</v>
      </c>
      <c r="H42" s="11">
        <v>581.03</v>
      </c>
      <c r="I42" s="28">
        <v>407.82</v>
      </c>
      <c r="J42" s="12">
        <v>80107.7</v>
      </c>
      <c r="K42" s="13">
        <v>1000</v>
      </c>
      <c r="L42" s="14">
        <v>100010</v>
      </c>
      <c r="M42" s="15">
        <v>0</v>
      </c>
      <c r="N42" s="14">
        <v>0</v>
      </c>
      <c r="O42" s="16">
        <v>0</v>
      </c>
      <c r="P42" s="16">
        <v>0</v>
      </c>
      <c r="Q42" s="16">
        <v>0</v>
      </c>
      <c r="R42" s="57">
        <f t="shared" si="1"/>
        <v>0</v>
      </c>
      <c r="S42" s="57"/>
      <c r="T42" s="17">
        <f t="shared" si="2"/>
        <v>0</v>
      </c>
      <c r="U42" s="17">
        <f t="shared" si="3"/>
        <v>0</v>
      </c>
      <c r="V42" s="16">
        <v>0</v>
      </c>
      <c r="W42" s="18">
        <f t="shared" si="4"/>
        <v>0</v>
      </c>
      <c r="X42" s="12">
        <v>1581.03</v>
      </c>
      <c r="Y42" s="12">
        <v>180117.7</v>
      </c>
      <c r="Z42" s="42">
        <f t="shared" si="0"/>
        <v>1407.82</v>
      </c>
      <c r="AA42" s="12"/>
    </row>
    <row r="43" spans="1:27" x14ac:dyDescent="0.25">
      <c r="A43" s="9">
        <v>45046</v>
      </c>
      <c r="B43" s="10" t="s">
        <v>666</v>
      </c>
      <c r="C43" s="10" t="s">
        <v>537</v>
      </c>
      <c r="D43" s="10" t="s">
        <v>538</v>
      </c>
      <c r="E43" s="10" t="s">
        <v>539</v>
      </c>
      <c r="F43" s="10"/>
      <c r="G43" s="10">
        <v>0</v>
      </c>
      <c r="H43" s="11">
        <v>314.58</v>
      </c>
      <c r="I43" s="28">
        <v>220.8</v>
      </c>
      <c r="J43" s="12">
        <v>39101.730000000003</v>
      </c>
      <c r="K43" s="13">
        <v>500</v>
      </c>
      <c r="L43" s="14">
        <v>55140</v>
      </c>
      <c r="M43" s="15">
        <v>0</v>
      </c>
      <c r="N43" s="14">
        <v>0</v>
      </c>
      <c r="O43" s="16">
        <v>0</v>
      </c>
      <c r="P43" s="16">
        <v>0</v>
      </c>
      <c r="Q43" s="16">
        <v>132.65</v>
      </c>
      <c r="R43" s="57">
        <f t="shared" si="1"/>
        <v>15.84</v>
      </c>
      <c r="S43" s="57"/>
      <c r="T43" s="17">
        <f t="shared" si="2"/>
        <v>148.49</v>
      </c>
      <c r="U43" s="17">
        <f t="shared" si="3"/>
        <v>148.49</v>
      </c>
      <c r="V43" s="16">
        <v>15552.4</v>
      </c>
      <c r="W43" s="18">
        <f t="shared" si="4"/>
        <v>1.95</v>
      </c>
      <c r="X43" s="12">
        <v>681.93</v>
      </c>
      <c r="Y43" s="12">
        <v>78689.179999999993</v>
      </c>
      <c r="Z43" s="42">
        <f t="shared" si="0"/>
        <v>570.3599999999999</v>
      </c>
      <c r="AA43" s="12"/>
    </row>
    <row r="44" spans="1:27" x14ac:dyDescent="0.25">
      <c r="A44" s="9">
        <v>45046</v>
      </c>
      <c r="B44" s="10" t="s">
        <v>667</v>
      </c>
      <c r="C44" s="10" t="s">
        <v>537</v>
      </c>
      <c r="D44" s="10" t="s">
        <v>538</v>
      </c>
      <c r="E44" s="10" t="s">
        <v>539</v>
      </c>
      <c r="F44" s="10"/>
      <c r="G44" s="10">
        <v>0</v>
      </c>
      <c r="H44" s="11">
        <v>0.6</v>
      </c>
      <c r="I44" s="28">
        <f>0.42+1000</f>
        <v>1000.42</v>
      </c>
      <c r="J44" s="12">
        <v>0</v>
      </c>
      <c r="K44" s="13">
        <v>1800</v>
      </c>
      <c r="L44" s="14">
        <v>189486</v>
      </c>
      <c r="M44" s="15">
        <v>0</v>
      </c>
      <c r="N44" s="14">
        <v>0</v>
      </c>
      <c r="O44" s="16">
        <v>0</v>
      </c>
      <c r="P44" s="16">
        <v>0</v>
      </c>
      <c r="Q44" s="16">
        <v>12.33</v>
      </c>
      <c r="R44" s="57">
        <f t="shared" si="1"/>
        <v>1.47</v>
      </c>
      <c r="S44" s="57"/>
      <c r="T44" s="17">
        <f t="shared" si="2"/>
        <v>13.8</v>
      </c>
      <c r="U44" s="17">
        <f t="shared" si="3"/>
        <v>13.8</v>
      </c>
      <c r="V44" s="16">
        <v>1297.6099999999999</v>
      </c>
      <c r="W44" s="18">
        <f t="shared" si="4"/>
        <v>0</v>
      </c>
      <c r="X44" s="12">
        <v>1788.27</v>
      </c>
      <c r="Y44" s="12">
        <v>189486</v>
      </c>
      <c r="Z44" s="42">
        <f t="shared" si="0"/>
        <v>2786.62</v>
      </c>
      <c r="AA44" s="12"/>
    </row>
    <row r="45" spans="1:27" x14ac:dyDescent="0.25">
      <c r="A45" s="9">
        <v>45046</v>
      </c>
      <c r="B45" s="10" t="s">
        <v>671</v>
      </c>
      <c r="C45" s="10" t="s">
        <v>537</v>
      </c>
      <c r="D45" s="10" t="s">
        <v>538</v>
      </c>
      <c r="E45" s="10" t="s">
        <v>539</v>
      </c>
      <c r="F45" s="10"/>
      <c r="G45" s="10">
        <v>0</v>
      </c>
      <c r="H45" s="11">
        <v>1675</v>
      </c>
      <c r="I45" s="28">
        <f>1175.68-1000</f>
        <v>175.68000000000006</v>
      </c>
      <c r="J45" s="12">
        <v>108875</v>
      </c>
      <c r="K45" s="13">
        <v>0</v>
      </c>
      <c r="L45" s="14">
        <v>0</v>
      </c>
      <c r="M45" s="15">
        <v>0</v>
      </c>
      <c r="N45" s="14">
        <v>0</v>
      </c>
      <c r="O45" s="16">
        <v>0</v>
      </c>
      <c r="P45" s="16">
        <v>0</v>
      </c>
      <c r="Q45" s="16">
        <v>0</v>
      </c>
      <c r="R45" s="57">
        <f t="shared" si="1"/>
        <v>0</v>
      </c>
      <c r="S45" s="57"/>
      <c r="T45" s="17">
        <f t="shared" si="2"/>
        <v>0</v>
      </c>
      <c r="U45" s="17">
        <f t="shared" si="3"/>
        <v>0</v>
      </c>
      <c r="V45" s="16">
        <v>0</v>
      </c>
      <c r="W45" s="18">
        <f t="shared" si="4"/>
        <v>0</v>
      </c>
      <c r="X45" s="12">
        <v>1675</v>
      </c>
      <c r="Y45" s="12">
        <v>108875</v>
      </c>
      <c r="Z45" s="42">
        <f t="shared" si="0"/>
        <v>175.68000000000006</v>
      </c>
      <c r="AA45" s="12"/>
    </row>
    <row r="46" spans="1:27" x14ac:dyDescent="0.25">
      <c r="A46" s="9">
        <v>45046</v>
      </c>
      <c r="B46" s="10" t="s">
        <v>678</v>
      </c>
      <c r="C46" s="10" t="s">
        <v>543</v>
      </c>
      <c r="D46" s="10" t="s">
        <v>538</v>
      </c>
      <c r="E46" s="10" t="s">
        <v>539</v>
      </c>
      <c r="F46" s="10"/>
      <c r="G46" s="10">
        <v>0</v>
      </c>
      <c r="H46" s="11">
        <v>18.350000000000001</v>
      </c>
      <c r="I46" s="28">
        <f>12.88+1.98</f>
        <v>14.860000000000001</v>
      </c>
      <c r="J46" s="12">
        <v>4663.2700000000004</v>
      </c>
      <c r="K46" s="13">
        <v>0</v>
      </c>
      <c r="L46" s="14">
        <v>0</v>
      </c>
      <c r="M46" s="15">
        <v>0</v>
      </c>
      <c r="N46" s="14">
        <v>0</v>
      </c>
      <c r="O46" s="16">
        <v>0</v>
      </c>
      <c r="P46" s="16">
        <v>0</v>
      </c>
      <c r="Q46" s="16">
        <v>0</v>
      </c>
      <c r="R46" s="57">
        <f t="shared" si="1"/>
        <v>0</v>
      </c>
      <c r="S46" s="57"/>
      <c r="T46" s="17">
        <f t="shared" si="2"/>
        <v>0</v>
      </c>
      <c r="U46" s="17">
        <f t="shared" si="3"/>
        <v>0</v>
      </c>
      <c r="V46" s="16">
        <v>0</v>
      </c>
      <c r="W46" s="18">
        <f t="shared" si="4"/>
        <v>0</v>
      </c>
      <c r="X46" s="12">
        <v>18.350000000000001</v>
      </c>
      <c r="Y46" s="12">
        <v>4663.2700000000004</v>
      </c>
      <c r="Z46" s="42">
        <f t="shared" si="0"/>
        <v>14.860000000000001</v>
      </c>
      <c r="AA46" s="12"/>
    </row>
    <row r="47" spans="1:27" x14ac:dyDescent="0.25">
      <c r="A47" s="9">
        <v>45046</v>
      </c>
      <c r="B47" s="10" t="s">
        <v>679</v>
      </c>
      <c r="C47" s="10" t="s">
        <v>543</v>
      </c>
      <c r="D47" s="10" t="s">
        <v>538</v>
      </c>
      <c r="E47" s="10" t="s">
        <v>557</v>
      </c>
      <c r="F47" s="10"/>
      <c r="G47" s="10">
        <v>0</v>
      </c>
      <c r="H47" s="11">
        <v>62.9</v>
      </c>
      <c r="I47" s="28">
        <f>44.15-1.98</f>
        <v>42.17</v>
      </c>
      <c r="J47" s="12">
        <v>0</v>
      </c>
      <c r="K47" s="13">
        <v>0</v>
      </c>
      <c r="L47" s="14">
        <v>0</v>
      </c>
      <c r="M47" s="15">
        <v>0</v>
      </c>
      <c r="N47" s="14">
        <v>0</v>
      </c>
      <c r="O47" s="16">
        <v>0</v>
      </c>
      <c r="P47" s="16">
        <v>0</v>
      </c>
      <c r="Q47" s="16">
        <v>5.29</v>
      </c>
      <c r="R47" s="57">
        <f t="shared" si="1"/>
        <v>0.63</v>
      </c>
      <c r="S47" s="57"/>
      <c r="T47" s="17">
        <f t="shared" si="2"/>
        <v>5.92</v>
      </c>
      <c r="U47" s="17">
        <f t="shared" si="3"/>
        <v>5.92</v>
      </c>
      <c r="V47" s="16">
        <v>1493.05</v>
      </c>
      <c r="W47" s="18">
        <f t="shared" si="4"/>
        <v>0</v>
      </c>
      <c r="X47" s="12">
        <v>57.61</v>
      </c>
      <c r="Y47" s="12">
        <v>0</v>
      </c>
      <c r="Z47" s="42">
        <f t="shared" si="0"/>
        <v>36.25</v>
      </c>
      <c r="AA47" s="12"/>
    </row>
    <row r="48" spans="1:27" x14ac:dyDescent="0.25">
      <c r="A48" s="9">
        <v>45046</v>
      </c>
      <c r="B48" s="10" t="s">
        <v>682</v>
      </c>
      <c r="C48" s="10" t="s">
        <v>537</v>
      </c>
      <c r="D48" s="10" t="s">
        <v>538</v>
      </c>
      <c r="E48" s="10" t="s">
        <v>539</v>
      </c>
      <c r="F48" s="10"/>
      <c r="G48" s="10">
        <v>0</v>
      </c>
      <c r="H48" s="11">
        <v>62.88</v>
      </c>
      <c r="I48" s="28">
        <v>44.14</v>
      </c>
      <c r="J48" s="12">
        <v>4313.57</v>
      </c>
      <c r="K48" s="13">
        <v>0</v>
      </c>
      <c r="L48" s="14">
        <v>0</v>
      </c>
      <c r="M48" s="15">
        <v>0</v>
      </c>
      <c r="N48" s="14">
        <v>0</v>
      </c>
      <c r="O48" s="16">
        <v>0</v>
      </c>
      <c r="P48" s="16">
        <v>0</v>
      </c>
      <c r="Q48" s="16">
        <v>0</v>
      </c>
      <c r="R48" s="57">
        <f t="shared" si="1"/>
        <v>0</v>
      </c>
      <c r="S48" s="57"/>
      <c r="T48" s="17">
        <f t="shared" si="2"/>
        <v>0</v>
      </c>
      <c r="U48" s="17">
        <f t="shared" si="3"/>
        <v>0</v>
      </c>
      <c r="V48" s="16">
        <v>0</v>
      </c>
      <c r="W48" s="18">
        <f t="shared" si="4"/>
        <v>0</v>
      </c>
      <c r="X48" s="12">
        <v>62.88</v>
      </c>
      <c r="Y48" s="12">
        <v>4313.57</v>
      </c>
      <c r="Z48" s="42">
        <f t="shared" si="0"/>
        <v>44.14</v>
      </c>
      <c r="AA48" s="12"/>
    </row>
    <row r="49" spans="1:27" x14ac:dyDescent="0.25">
      <c r="A49" s="9">
        <v>45046</v>
      </c>
      <c r="B49" s="10" t="s">
        <v>685</v>
      </c>
      <c r="C49" s="10" t="s">
        <v>537</v>
      </c>
      <c r="D49" s="10" t="s">
        <v>538</v>
      </c>
      <c r="E49" s="10" t="s">
        <v>539</v>
      </c>
      <c r="F49" s="10"/>
      <c r="G49" s="10">
        <v>0</v>
      </c>
      <c r="H49" s="11">
        <v>13.6</v>
      </c>
      <c r="I49" s="28">
        <v>9.5500000000000007</v>
      </c>
      <c r="J49" s="12">
        <v>0</v>
      </c>
      <c r="K49" s="13">
        <v>0</v>
      </c>
      <c r="L49" s="14">
        <v>0</v>
      </c>
      <c r="M49" s="15">
        <v>0</v>
      </c>
      <c r="N49" s="14">
        <v>0</v>
      </c>
      <c r="O49" s="16">
        <v>0</v>
      </c>
      <c r="P49" s="16">
        <v>0</v>
      </c>
      <c r="Q49" s="16">
        <v>0</v>
      </c>
      <c r="R49" s="57">
        <f t="shared" si="1"/>
        <v>0</v>
      </c>
      <c r="S49" s="57"/>
      <c r="T49" s="17">
        <f t="shared" si="2"/>
        <v>0</v>
      </c>
      <c r="U49" s="17">
        <f t="shared" si="3"/>
        <v>0</v>
      </c>
      <c r="V49" s="16">
        <v>0</v>
      </c>
      <c r="W49" s="18">
        <f t="shared" si="4"/>
        <v>0</v>
      </c>
      <c r="X49" s="12">
        <v>13.6</v>
      </c>
      <c r="Y49" s="12">
        <v>0</v>
      </c>
      <c r="Z49" s="42">
        <f t="shared" si="0"/>
        <v>9.5500000000000007</v>
      </c>
      <c r="AA49" s="12"/>
    </row>
    <row r="50" spans="1:27" x14ac:dyDescent="0.25">
      <c r="A50" s="9">
        <v>45046</v>
      </c>
      <c r="B50" s="10" t="s">
        <v>686</v>
      </c>
      <c r="C50" s="10" t="s">
        <v>537</v>
      </c>
      <c r="D50" s="10" t="s">
        <v>538</v>
      </c>
      <c r="E50" s="10" t="s">
        <v>557</v>
      </c>
      <c r="F50" s="10"/>
      <c r="G50" s="10">
        <v>0</v>
      </c>
      <c r="H50" s="11">
        <v>497.02</v>
      </c>
      <c r="I50" s="28">
        <f>348.86-250</f>
        <v>98.860000000000014</v>
      </c>
      <c r="J50" s="12">
        <v>102018.95</v>
      </c>
      <c r="K50" s="13">
        <v>0</v>
      </c>
      <c r="L50" s="14">
        <v>0</v>
      </c>
      <c r="M50" s="15">
        <v>0</v>
      </c>
      <c r="N50" s="14">
        <v>0</v>
      </c>
      <c r="O50" s="16">
        <v>0</v>
      </c>
      <c r="P50" s="16">
        <v>0</v>
      </c>
      <c r="Q50" s="16">
        <v>0</v>
      </c>
      <c r="R50" s="57">
        <f t="shared" si="1"/>
        <v>0</v>
      </c>
      <c r="S50" s="57"/>
      <c r="T50" s="17">
        <f t="shared" si="2"/>
        <v>0</v>
      </c>
      <c r="U50" s="17">
        <f t="shared" si="3"/>
        <v>0</v>
      </c>
      <c r="V50" s="16">
        <v>0</v>
      </c>
      <c r="W50" s="18">
        <f t="shared" si="4"/>
        <v>0</v>
      </c>
      <c r="X50" s="12">
        <v>497.02</v>
      </c>
      <c r="Y50" s="12">
        <v>102018.95</v>
      </c>
      <c r="Z50" s="42">
        <f t="shared" si="0"/>
        <v>98.860000000000014</v>
      </c>
      <c r="AA50" s="12"/>
    </row>
    <row r="51" spans="1:27" x14ac:dyDescent="0.25">
      <c r="A51" s="9">
        <v>45046</v>
      </c>
      <c r="B51" s="10" t="s">
        <v>687</v>
      </c>
      <c r="C51" s="10" t="s">
        <v>537</v>
      </c>
      <c r="D51" s="10" t="s">
        <v>538</v>
      </c>
      <c r="E51" s="10" t="s">
        <v>557</v>
      </c>
      <c r="F51" s="10"/>
      <c r="G51" s="10">
        <v>0</v>
      </c>
      <c r="H51" s="11">
        <v>14.69</v>
      </c>
      <c r="I51" s="28">
        <v>10.31</v>
      </c>
      <c r="J51" s="12">
        <v>2585.44</v>
      </c>
      <c r="K51" s="13">
        <v>0</v>
      </c>
      <c r="L51" s="14">
        <v>0</v>
      </c>
      <c r="M51" s="15">
        <v>0</v>
      </c>
      <c r="N51" s="14">
        <v>0</v>
      </c>
      <c r="O51" s="16">
        <v>0</v>
      </c>
      <c r="P51" s="16">
        <v>0</v>
      </c>
      <c r="Q51" s="16">
        <v>0</v>
      </c>
      <c r="R51" s="57">
        <f t="shared" si="1"/>
        <v>0</v>
      </c>
      <c r="S51" s="57"/>
      <c r="T51" s="17">
        <f t="shared" si="2"/>
        <v>0</v>
      </c>
      <c r="U51" s="17">
        <f t="shared" si="3"/>
        <v>0</v>
      </c>
      <c r="V51" s="16">
        <v>0</v>
      </c>
      <c r="W51" s="18">
        <f t="shared" si="4"/>
        <v>0</v>
      </c>
      <c r="X51" s="12">
        <v>14.69</v>
      </c>
      <c r="Y51" s="12">
        <v>2585.44</v>
      </c>
      <c r="Z51" s="42">
        <f t="shared" si="0"/>
        <v>10.31</v>
      </c>
      <c r="AA51" s="12"/>
    </row>
    <row r="52" spans="1:27" x14ac:dyDescent="0.25">
      <c r="A52" s="9">
        <v>45046</v>
      </c>
      <c r="B52" s="10" t="s">
        <v>688</v>
      </c>
      <c r="C52" s="10" t="s">
        <v>537</v>
      </c>
      <c r="D52" s="10" t="s">
        <v>538</v>
      </c>
      <c r="E52" s="10" t="s">
        <v>557</v>
      </c>
      <c r="F52" s="10"/>
      <c r="G52" s="10">
        <v>0</v>
      </c>
      <c r="H52" s="11">
        <v>701.09</v>
      </c>
      <c r="I52" s="28">
        <f>492.09+250</f>
        <v>742.08999999999992</v>
      </c>
      <c r="J52" s="12">
        <v>73501</v>
      </c>
      <c r="K52" s="13">
        <v>0</v>
      </c>
      <c r="L52" s="14">
        <v>0</v>
      </c>
      <c r="M52" s="15">
        <v>0</v>
      </c>
      <c r="N52" s="14">
        <v>0</v>
      </c>
      <c r="O52" s="16">
        <v>0</v>
      </c>
      <c r="P52" s="16">
        <v>0</v>
      </c>
      <c r="Q52" s="16">
        <v>134.31</v>
      </c>
      <c r="R52" s="57">
        <f t="shared" si="1"/>
        <v>16.04</v>
      </c>
      <c r="S52" s="57"/>
      <c r="T52" s="17">
        <f t="shared" si="2"/>
        <v>150.35</v>
      </c>
      <c r="U52" s="17">
        <f t="shared" si="3"/>
        <v>150.35</v>
      </c>
      <c r="V52" s="16">
        <v>14081.06</v>
      </c>
      <c r="W52" s="18">
        <f t="shared" si="4"/>
        <v>1.97</v>
      </c>
      <c r="X52" s="12">
        <v>566.78</v>
      </c>
      <c r="Y52" s="12">
        <v>59420.18</v>
      </c>
      <c r="Z52" s="42">
        <f t="shared" si="0"/>
        <v>589.76999999999987</v>
      </c>
      <c r="AA52" s="12"/>
    </row>
    <row r="53" spans="1:27" x14ac:dyDescent="0.25">
      <c r="A53" s="9">
        <v>45046</v>
      </c>
      <c r="B53" s="10" t="s">
        <v>690</v>
      </c>
      <c r="C53" s="10" t="s">
        <v>543</v>
      </c>
      <c r="D53" s="10" t="s">
        <v>538</v>
      </c>
      <c r="E53" s="10" t="s">
        <v>539</v>
      </c>
      <c r="F53" s="10"/>
      <c r="G53" s="10">
        <v>0</v>
      </c>
      <c r="H53" s="11">
        <v>3.78</v>
      </c>
      <c r="I53" s="28">
        <v>2.65</v>
      </c>
      <c r="J53" s="12">
        <v>850.5</v>
      </c>
      <c r="K53" s="13">
        <v>0</v>
      </c>
      <c r="L53" s="14">
        <v>0</v>
      </c>
      <c r="M53" s="15">
        <v>0</v>
      </c>
      <c r="N53" s="14">
        <v>0</v>
      </c>
      <c r="O53" s="16">
        <v>0</v>
      </c>
      <c r="P53" s="16">
        <v>0</v>
      </c>
      <c r="Q53" s="16">
        <v>0</v>
      </c>
      <c r="R53" s="57">
        <f t="shared" si="1"/>
        <v>0</v>
      </c>
      <c r="S53" s="57"/>
      <c r="T53" s="17">
        <f t="shared" si="2"/>
        <v>0</v>
      </c>
      <c r="U53" s="17">
        <f t="shared" si="3"/>
        <v>0</v>
      </c>
      <c r="V53" s="16">
        <v>0</v>
      </c>
      <c r="W53" s="18">
        <f t="shared" si="4"/>
        <v>0</v>
      </c>
      <c r="X53" s="12">
        <v>3.78</v>
      </c>
      <c r="Y53" s="12">
        <v>850.5</v>
      </c>
      <c r="Z53" s="42">
        <f t="shared" si="0"/>
        <v>2.65</v>
      </c>
      <c r="AA53" s="12"/>
    </row>
    <row r="54" spans="1:27" s="45" customFormat="1" x14ac:dyDescent="0.25">
      <c r="A54" s="22">
        <v>45046</v>
      </c>
      <c r="B54" s="23" t="s">
        <v>691</v>
      </c>
      <c r="C54" s="23" t="s">
        <v>537</v>
      </c>
      <c r="D54" s="23" t="s">
        <v>538</v>
      </c>
      <c r="E54" s="23" t="s">
        <v>539</v>
      </c>
      <c r="F54" s="23"/>
      <c r="G54" s="23">
        <v>0</v>
      </c>
      <c r="H54" s="28">
        <v>6080.02</v>
      </c>
      <c r="I54" s="28">
        <f>4267.55+50</f>
        <v>4317.55</v>
      </c>
      <c r="J54" s="28">
        <v>613612.12</v>
      </c>
      <c r="K54" s="24">
        <v>16529.7</v>
      </c>
      <c r="L54" s="25">
        <v>1582719</v>
      </c>
      <c r="M54" s="26">
        <v>3636.13</v>
      </c>
      <c r="N54" s="25">
        <v>366958.24</v>
      </c>
      <c r="O54" s="21">
        <v>0</v>
      </c>
      <c r="P54" s="21">
        <v>0</v>
      </c>
      <c r="Q54" s="21">
        <v>18364.11</v>
      </c>
      <c r="R54" s="57">
        <f t="shared" si="1"/>
        <v>2193.4699999999998</v>
      </c>
      <c r="S54" s="57"/>
      <c r="T54" s="17">
        <f t="shared" si="2"/>
        <v>20557.580000000002</v>
      </c>
      <c r="U54" s="17">
        <f t="shared" si="3"/>
        <v>20557.580000000002</v>
      </c>
      <c r="V54" s="21">
        <v>1808168.43</v>
      </c>
      <c r="W54" s="18">
        <f t="shared" si="4"/>
        <v>269.97000000000003</v>
      </c>
      <c r="X54" s="28">
        <v>7881.74</v>
      </c>
      <c r="Y54" s="28">
        <v>754676.61</v>
      </c>
      <c r="Z54" s="42">
        <f t="shared" si="0"/>
        <v>19.699999999998226</v>
      </c>
      <c r="AA54" s="28"/>
    </row>
    <row r="55" spans="1:27" s="45" customFormat="1" x14ac:dyDescent="0.25">
      <c r="A55" s="22">
        <v>45046</v>
      </c>
      <c r="B55" s="23" t="s">
        <v>701</v>
      </c>
      <c r="C55" s="23" t="s">
        <v>543</v>
      </c>
      <c r="D55" s="23" t="s">
        <v>538</v>
      </c>
      <c r="E55" s="23" t="s">
        <v>539</v>
      </c>
      <c r="F55" s="23"/>
      <c r="G55" s="23">
        <v>0</v>
      </c>
      <c r="H55" s="28">
        <v>16.690000000000001</v>
      </c>
      <c r="I55" s="28">
        <f>11.71+1.02+50</f>
        <v>62.730000000000004</v>
      </c>
      <c r="J55" s="28">
        <v>6034.78</v>
      </c>
      <c r="K55" s="24">
        <v>50</v>
      </c>
      <c r="L55" s="25">
        <v>18250</v>
      </c>
      <c r="M55" s="26">
        <v>0</v>
      </c>
      <c r="N55" s="25">
        <v>0</v>
      </c>
      <c r="O55" s="21">
        <v>0</v>
      </c>
      <c r="P55" s="21">
        <v>0</v>
      </c>
      <c r="Q55" s="21">
        <v>54.49</v>
      </c>
      <c r="R55" s="57">
        <f t="shared" si="1"/>
        <v>6.51</v>
      </c>
      <c r="S55" s="57"/>
      <c r="T55" s="17">
        <f t="shared" si="2"/>
        <v>61</v>
      </c>
      <c r="U55" s="17">
        <f t="shared" si="3"/>
        <v>61</v>
      </c>
      <c r="V55" s="21">
        <v>19833</v>
      </c>
      <c r="W55" s="18">
        <f t="shared" si="4"/>
        <v>0</v>
      </c>
      <c r="X55" s="28">
        <v>12.2</v>
      </c>
      <c r="Y55" s="28">
        <v>4451.78</v>
      </c>
      <c r="Z55" s="42">
        <f t="shared" si="0"/>
        <v>51.730000000000004</v>
      </c>
      <c r="AA55" s="28"/>
    </row>
    <row r="56" spans="1:27" s="45" customFormat="1" x14ac:dyDescent="0.25">
      <c r="A56" s="22">
        <v>45046</v>
      </c>
      <c r="B56" s="23" t="s">
        <v>702</v>
      </c>
      <c r="C56" s="23" t="s">
        <v>543</v>
      </c>
      <c r="D56" s="23" t="s">
        <v>538</v>
      </c>
      <c r="E56" s="23" t="s">
        <v>539</v>
      </c>
      <c r="F56" s="23"/>
      <c r="G56" s="23">
        <v>0</v>
      </c>
      <c r="H56" s="28">
        <v>1.45</v>
      </c>
      <c r="I56" s="28">
        <v>0</v>
      </c>
      <c r="J56" s="28">
        <v>449.5</v>
      </c>
      <c r="K56" s="24">
        <v>0</v>
      </c>
      <c r="L56" s="25">
        <v>0</v>
      </c>
      <c r="M56" s="26">
        <v>0</v>
      </c>
      <c r="N56" s="25">
        <v>0</v>
      </c>
      <c r="O56" s="21">
        <v>0</v>
      </c>
      <c r="P56" s="21">
        <v>0</v>
      </c>
      <c r="Q56" s="21">
        <v>0</v>
      </c>
      <c r="R56" s="57">
        <f t="shared" si="1"/>
        <v>0</v>
      </c>
      <c r="S56" s="57"/>
      <c r="T56" s="17">
        <f t="shared" si="2"/>
        <v>0</v>
      </c>
      <c r="U56" s="17">
        <f t="shared" si="3"/>
        <v>0</v>
      </c>
      <c r="V56" s="21">
        <v>0</v>
      </c>
      <c r="W56" s="18">
        <f t="shared" si="4"/>
        <v>0</v>
      </c>
      <c r="X56" s="28">
        <v>1.45</v>
      </c>
      <c r="Y56" s="28">
        <v>449.5</v>
      </c>
      <c r="Z56" s="42">
        <f t="shared" si="0"/>
        <v>0</v>
      </c>
      <c r="AA56" s="28"/>
    </row>
    <row r="57" spans="1:27" s="45" customFormat="1" x14ac:dyDescent="0.25">
      <c r="A57" s="22">
        <v>45046</v>
      </c>
      <c r="B57" s="23" t="s">
        <v>703</v>
      </c>
      <c r="C57" s="23" t="s">
        <v>543</v>
      </c>
      <c r="D57" s="23" t="s">
        <v>538</v>
      </c>
      <c r="E57" s="23" t="s">
        <v>539</v>
      </c>
      <c r="F57" s="23">
        <v>0</v>
      </c>
      <c r="G57" s="23">
        <v>0</v>
      </c>
      <c r="H57" s="28">
        <v>15.24</v>
      </c>
      <c r="I57" s="28">
        <f>8.17+150</f>
        <v>158.16999999999999</v>
      </c>
      <c r="J57" s="28">
        <v>2674.05</v>
      </c>
      <c r="K57" s="24">
        <v>100</v>
      </c>
      <c r="L57" s="25">
        <v>17500</v>
      </c>
      <c r="M57" s="26">
        <v>0</v>
      </c>
      <c r="N57" s="25">
        <v>0</v>
      </c>
      <c r="O57" s="21">
        <v>0</v>
      </c>
      <c r="P57" s="21">
        <v>0</v>
      </c>
      <c r="Q57" s="21">
        <v>105.92</v>
      </c>
      <c r="R57" s="57">
        <f t="shared" si="1"/>
        <v>12.65</v>
      </c>
      <c r="S57" s="57"/>
      <c r="T57" s="17">
        <f t="shared" si="2"/>
        <v>118.57000000000001</v>
      </c>
      <c r="U57" s="17">
        <f t="shared" si="3"/>
        <v>118.57000000000001</v>
      </c>
      <c r="V57" s="21">
        <v>18542.349999999999</v>
      </c>
      <c r="W57" s="18">
        <f t="shared" si="4"/>
        <v>1.56</v>
      </c>
      <c r="X57" s="28">
        <v>9.32</v>
      </c>
      <c r="Y57" s="28">
        <v>1631.58</v>
      </c>
      <c r="Z57" s="42">
        <f t="shared" si="0"/>
        <v>138.03999999999996</v>
      </c>
      <c r="AA57" s="28"/>
    </row>
    <row r="58" spans="1:27" s="45" customFormat="1" x14ac:dyDescent="0.25">
      <c r="A58" s="22">
        <v>45046</v>
      </c>
      <c r="B58" s="23" t="s">
        <v>704</v>
      </c>
      <c r="C58" s="23" t="s">
        <v>537</v>
      </c>
      <c r="D58" s="23" t="s">
        <v>538</v>
      </c>
      <c r="E58" s="23" t="s">
        <v>539</v>
      </c>
      <c r="F58" s="23"/>
      <c r="G58" s="23">
        <v>0</v>
      </c>
      <c r="H58" s="28">
        <v>-3.6</v>
      </c>
      <c r="I58" s="28">
        <v>0</v>
      </c>
      <c r="J58" s="28">
        <v>-324</v>
      </c>
      <c r="K58" s="24">
        <v>0</v>
      </c>
      <c r="L58" s="25">
        <v>0</v>
      </c>
      <c r="M58" s="26">
        <v>0</v>
      </c>
      <c r="N58" s="25">
        <v>0</v>
      </c>
      <c r="O58" s="21">
        <v>0</v>
      </c>
      <c r="P58" s="21">
        <v>0</v>
      </c>
      <c r="Q58" s="21">
        <v>0</v>
      </c>
      <c r="R58" s="57">
        <f t="shared" si="1"/>
        <v>0</v>
      </c>
      <c r="S58" s="57"/>
      <c r="T58" s="17">
        <f t="shared" si="2"/>
        <v>0</v>
      </c>
      <c r="U58" s="17">
        <f t="shared" si="3"/>
        <v>0</v>
      </c>
      <c r="V58" s="21">
        <v>0</v>
      </c>
      <c r="W58" s="18">
        <f t="shared" si="4"/>
        <v>0</v>
      </c>
      <c r="X58" s="28">
        <v>-3.6</v>
      </c>
      <c r="Y58" s="28">
        <v>-324</v>
      </c>
      <c r="Z58" s="42">
        <f t="shared" si="0"/>
        <v>0</v>
      </c>
      <c r="AA58" s="28"/>
    </row>
    <row r="59" spans="1:27" x14ac:dyDescent="0.25">
      <c r="A59" s="9">
        <v>45046</v>
      </c>
      <c r="B59" s="10" t="s">
        <v>705</v>
      </c>
      <c r="C59" s="10" t="s">
        <v>543</v>
      </c>
      <c r="D59" s="10" t="s">
        <v>538</v>
      </c>
      <c r="E59" s="10" t="s">
        <v>557</v>
      </c>
      <c r="F59" s="10"/>
      <c r="G59" s="10">
        <v>0</v>
      </c>
      <c r="H59" s="11">
        <v>92.68</v>
      </c>
      <c r="I59" s="28">
        <v>65.05</v>
      </c>
      <c r="J59" s="12">
        <v>14365.4</v>
      </c>
      <c r="K59" s="13">
        <v>0</v>
      </c>
      <c r="L59" s="14">
        <v>0</v>
      </c>
      <c r="M59" s="15">
        <v>0</v>
      </c>
      <c r="N59" s="14">
        <v>0</v>
      </c>
      <c r="O59" s="16">
        <v>0</v>
      </c>
      <c r="P59" s="16">
        <v>0</v>
      </c>
      <c r="Q59" s="16">
        <v>0</v>
      </c>
      <c r="R59" s="57">
        <f t="shared" si="1"/>
        <v>0</v>
      </c>
      <c r="S59" s="57"/>
      <c r="T59" s="17">
        <f t="shared" si="2"/>
        <v>0</v>
      </c>
      <c r="U59" s="17">
        <f t="shared" si="3"/>
        <v>0</v>
      </c>
      <c r="V59" s="16">
        <v>0</v>
      </c>
      <c r="W59" s="18">
        <f t="shared" si="4"/>
        <v>0</v>
      </c>
      <c r="X59" s="12">
        <v>92.68</v>
      </c>
      <c r="Y59" s="12">
        <v>14365.4</v>
      </c>
      <c r="Z59" s="42">
        <f t="shared" si="0"/>
        <v>65.05</v>
      </c>
      <c r="AA59" s="12"/>
    </row>
    <row r="60" spans="1:27" x14ac:dyDescent="0.25">
      <c r="A60" s="9">
        <v>45046</v>
      </c>
      <c r="B60" s="10" t="s">
        <v>708</v>
      </c>
      <c r="C60" s="10" t="s">
        <v>543</v>
      </c>
      <c r="D60" s="10" t="s">
        <v>538</v>
      </c>
      <c r="E60" s="10" t="s">
        <v>557</v>
      </c>
      <c r="F60" s="10"/>
      <c r="G60" s="10">
        <v>0</v>
      </c>
      <c r="H60" s="11">
        <v>6.79</v>
      </c>
      <c r="I60" s="28">
        <v>4.7699999999999996</v>
      </c>
      <c r="J60" s="12">
        <v>0</v>
      </c>
      <c r="K60" s="13">
        <v>0</v>
      </c>
      <c r="L60" s="14">
        <v>0</v>
      </c>
      <c r="M60" s="15">
        <v>0</v>
      </c>
      <c r="N60" s="14">
        <v>0</v>
      </c>
      <c r="O60" s="16">
        <v>0</v>
      </c>
      <c r="P60" s="16">
        <v>0</v>
      </c>
      <c r="Q60" s="16">
        <v>0</v>
      </c>
      <c r="R60" s="57">
        <f t="shared" si="1"/>
        <v>0</v>
      </c>
      <c r="S60" s="57"/>
      <c r="T60" s="17">
        <f t="shared" si="2"/>
        <v>0</v>
      </c>
      <c r="U60" s="17">
        <f t="shared" si="3"/>
        <v>0</v>
      </c>
      <c r="V60" s="16">
        <v>0</v>
      </c>
      <c r="W60" s="18">
        <f t="shared" si="4"/>
        <v>0</v>
      </c>
      <c r="X60" s="12">
        <v>6.79</v>
      </c>
      <c r="Y60" s="12">
        <v>0</v>
      </c>
      <c r="Z60" s="42">
        <f t="shared" si="0"/>
        <v>4.7699999999999996</v>
      </c>
      <c r="AA60" s="12"/>
    </row>
    <row r="61" spans="1:27" x14ac:dyDescent="0.25">
      <c r="A61" s="9">
        <v>45046</v>
      </c>
      <c r="B61" s="10" t="s">
        <v>709</v>
      </c>
      <c r="C61" s="10" t="s">
        <v>543</v>
      </c>
      <c r="D61" s="10" t="s">
        <v>538</v>
      </c>
      <c r="E61" s="10" t="s">
        <v>539</v>
      </c>
      <c r="F61" s="10"/>
      <c r="G61" s="10">
        <v>0</v>
      </c>
      <c r="H61" s="11">
        <v>8.77</v>
      </c>
      <c r="I61" s="28">
        <v>6.16</v>
      </c>
      <c r="J61" s="12">
        <v>2104.8000000000002</v>
      </c>
      <c r="K61" s="13">
        <v>0</v>
      </c>
      <c r="L61" s="14">
        <v>0</v>
      </c>
      <c r="M61" s="15">
        <v>0</v>
      </c>
      <c r="N61" s="14">
        <v>0</v>
      </c>
      <c r="O61" s="16">
        <v>0</v>
      </c>
      <c r="P61" s="16">
        <v>0</v>
      </c>
      <c r="Q61" s="16">
        <v>0</v>
      </c>
      <c r="R61" s="57">
        <f t="shared" si="1"/>
        <v>0</v>
      </c>
      <c r="S61" s="57"/>
      <c r="T61" s="17">
        <f t="shared" si="2"/>
        <v>0</v>
      </c>
      <c r="U61" s="17">
        <f t="shared" si="3"/>
        <v>0</v>
      </c>
      <c r="V61" s="16">
        <v>0</v>
      </c>
      <c r="W61" s="18">
        <f t="shared" si="4"/>
        <v>0</v>
      </c>
      <c r="X61" s="12">
        <v>8.77</v>
      </c>
      <c r="Y61" s="12">
        <v>2104.8000000000002</v>
      </c>
      <c r="Z61" s="42">
        <f t="shared" si="0"/>
        <v>6.16</v>
      </c>
      <c r="AA61" s="12"/>
    </row>
    <row r="62" spans="1:27" x14ac:dyDescent="0.25">
      <c r="A62" s="9">
        <v>45077</v>
      </c>
      <c r="B62" s="10" t="s">
        <v>536</v>
      </c>
      <c r="C62" s="10" t="s">
        <v>537</v>
      </c>
      <c r="D62" s="10" t="s">
        <v>538</v>
      </c>
      <c r="E62" s="10" t="s">
        <v>539</v>
      </c>
      <c r="F62" s="10"/>
      <c r="G62" s="10">
        <v>0</v>
      </c>
      <c r="H62" s="11">
        <f t="shared" ref="H62:H125" si="5">SUMIFS(X:X,$A:$A,EOMONTH($A62,-1),$B:$B,$B62)</f>
        <v>15.6</v>
      </c>
      <c r="I62" s="11">
        <f t="shared" ref="I62:I125" si="6">ROUND(SUMIFS(Z:Z,$A:$A,EOMONTH($A62,-1),$B:$B,$B62),2)</f>
        <v>10.95</v>
      </c>
      <c r="J62" s="11">
        <f t="shared" ref="J62:J125" si="7">SUMIFS(Y:Y,$A:$A,EOMONTH($A62,-1),$B:$B,$B62)</f>
        <v>3864.16</v>
      </c>
      <c r="K62" s="13">
        <v>0</v>
      </c>
      <c r="L62" s="14">
        <v>0</v>
      </c>
      <c r="M62" s="15">
        <v>0</v>
      </c>
      <c r="N62" s="14">
        <v>0</v>
      </c>
      <c r="O62" s="16">
        <v>0</v>
      </c>
      <c r="P62" s="16">
        <v>0</v>
      </c>
      <c r="Q62" s="16">
        <v>0</v>
      </c>
      <c r="R62" s="57">
        <f t="shared" si="1"/>
        <v>0</v>
      </c>
      <c r="S62" s="57"/>
      <c r="T62" s="17">
        <f t="shared" si="2"/>
        <v>0</v>
      </c>
      <c r="U62" s="17">
        <f t="shared" si="3"/>
        <v>0</v>
      </c>
      <c r="V62" s="16">
        <v>0</v>
      </c>
      <c r="W62" s="18">
        <f t="shared" si="4"/>
        <v>0</v>
      </c>
      <c r="X62" s="12">
        <v>15.6</v>
      </c>
      <c r="Y62" s="12">
        <v>3864.16</v>
      </c>
      <c r="Z62" s="42">
        <f t="shared" si="0"/>
        <v>10.95</v>
      </c>
      <c r="AA62" s="12"/>
    </row>
    <row r="63" spans="1:27" x14ac:dyDescent="0.25">
      <c r="A63" s="9">
        <v>45077</v>
      </c>
      <c r="B63" s="10" t="s">
        <v>542</v>
      </c>
      <c r="C63" s="10" t="s">
        <v>543</v>
      </c>
      <c r="D63" s="10" t="s">
        <v>538</v>
      </c>
      <c r="E63" s="10" t="s">
        <v>539</v>
      </c>
      <c r="F63" s="10"/>
      <c r="G63" s="10">
        <v>0</v>
      </c>
      <c r="H63" s="11">
        <f t="shared" si="5"/>
        <v>587.01</v>
      </c>
      <c r="I63" s="11">
        <f t="shared" si="6"/>
        <v>389.92</v>
      </c>
      <c r="J63" s="11">
        <f t="shared" si="7"/>
        <v>132814.19</v>
      </c>
      <c r="K63" s="13">
        <v>0</v>
      </c>
      <c r="L63" s="14">
        <v>0</v>
      </c>
      <c r="M63" s="15">
        <v>0</v>
      </c>
      <c r="N63" s="14">
        <v>0</v>
      </c>
      <c r="O63" s="16">
        <v>0</v>
      </c>
      <c r="P63" s="16">
        <v>0</v>
      </c>
      <c r="Q63" s="16">
        <v>227.84</v>
      </c>
      <c r="R63" s="57">
        <f t="shared" si="1"/>
        <v>27.21</v>
      </c>
      <c r="S63" s="57"/>
      <c r="T63" s="17">
        <f t="shared" si="2"/>
        <v>255.05</v>
      </c>
      <c r="U63" s="17">
        <f t="shared" si="3"/>
        <v>255.05</v>
      </c>
      <c r="V63" s="16">
        <v>51550.55</v>
      </c>
      <c r="W63" s="18">
        <f t="shared" si="4"/>
        <v>3.35</v>
      </c>
      <c r="X63" s="12">
        <v>359.17</v>
      </c>
      <c r="Y63" s="12">
        <v>81263.289999999994</v>
      </c>
      <c r="Z63" s="42">
        <f t="shared" si="0"/>
        <v>131.52000000000001</v>
      </c>
      <c r="AA63" s="12"/>
    </row>
    <row r="64" spans="1:27" x14ac:dyDescent="0.25">
      <c r="A64" s="9">
        <v>45077</v>
      </c>
      <c r="B64" s="10" t="s">
        <v>544</v>
      </c>
      <c r="C64" s="10" t="s">
        <v>545</v>
      </c>
      <c r="D64" s="10" t="s">
        <v>538</v>
      </c>
      <c r="E64" s="10" t="s">
        <v>539</v>
      </c>
      <c r="F64" s="10"/>
      <c r="G64" s="10">
        <v>0</v>
      </c>
      <c r="H64" s="11">
        <f t="shared" si="5"/>
        <v>6.39</v>
      </c>
      <c r="I64" s="11">
        <f t="shared" si="6"/>
        <v>4.49</v>
      </c>
      <c r="J64" s="11">
        <f t="shared" si="7"/>
        <v>0</v>
      </c>
      <c r="K64" s="13">
        <v>0</v>
      </c>
      <c r="L64" s="14">
        <v>0</v>
      </c>
      <c r="M64" s="15">
        <v>0</v>
      </c>
      <c r="N64" s="14">
        <v>0</v>
      </c>
      <c r="O64" s="16">
        <v>0</v>
      </c>
      <c r="P64" s="16">
        <v>0</v>
      </c>
      <c r="Q64" s="16">
        <v>0</v>
      </c>
      <c r="R64" s="57">
        <f t="shared" si="1"/>
        <v>0</v>
      </c>
      <c r="S64" s="57"/>
      <c r="T64" s="17">
        <f t="shared" si="2"/>
        <v>0</v>
      </c>
      <c r="U64" s="17">
        <f t="shared" si="3"/>
        <v>0</v>
      </c>
      <c r="V64" s="16">
        <v>0</v>
      </c>
      <c r="W64" s="18">
        <f t="shared" si="4"/>
        <v>0</v>
      </c>
      <c r="X64" s="12">
        <v>6.39</v>
      </c>
      <c r="Y64" s="12">
        <v>0</v>
      </c>
      <c r="Z64" s="42">
        <f t="shared" si="0"/>
        <v>4.49</v>
      </c>
      <c r="AA64" s="12"/>
    </row>
    <row r="65" spans="1:27" x14ac:dyDescent="0.25">
      <c r="A65" s="9">
        <v>45077</v>
      </c>
      <c r="B65" s="10" t="s">
        <v>546</v>
      </c>
      <c r="C65" s="10" t="s">
        <v>543</v>
      </c>
      <c r="D65" s="10" t="s">
        <v>538</v>
      </c>
      <c r="E65" s="10" t="s">
        <v>539</v>
      </c>
      <c r="F65" s="10">
        <v>0</v>
      </c>
      <c r="G65" s="10">
        <v>0</v>
      </c>
      <c r="H65" s="11">
        <f t="shared" si="5"/>
        <v>341.87</v>
      </c>
      <c r="I65" s="11">
        <f t="shared" si="6"/>
        <v>230.88</v>
      </c>
      <c r="J65" s="11">
        <f t="shared" si="7"/>
        <v>64964.9</v>
      </c>
      <c r="K65" s="13">
        <v>0</v>
      </c>
      <c r="L65" s="14">
        <v>0</v>
      </c>
      <c r="M65" s="15">
        <v>0</v>
      </c>
      <c r="N65" s="14">
        <v>0</v>
      </c>
      <c r="O65" s="16">
        <v>0</v>
      </c>
      <c r="P65" s="16">
        <v>0</v>
      </c>
      <c r="Q65" s="16">
        <v>126.84</v>
      </c>
      <c r="R65" s="57">
        <f t="shared" si="1"/>
        <v>15.15</v>
      </c>
      <c r="S65" s="57"/>
      <c r="T65" s="17">
        <f t="shared" si="2"/>
        <v>141.99</v>
      </c>
      <c r="U65" s="17">
        <f t="shared" si="3"/>
        <v>141.99</v>
      </c>
      <c r="V65" s="16">
        <v>24097.78</v>
      </c>
      <c r="W65" s="18">
        <f t="shared" si="4"/>
        <v>1.86</v>
      </c>
      <c r="X65" s="12">
        <v>215.03</v>
      </c>
      <c r="Y65" s="12">
        <v>40861.74</v>
      </c>
      <c r="Z65" s="42">
        <f t="shared" si="0"/>
        <v>87.029999999999987</v>
      </c>
      <c r="AA65" s="12"/>
    </row>
    <row r="66" spans="1:27" x14ac:dyDescent="0.25">
      <c r="A66" s="9">
        <v>45077</v>
      </c>
      <c r="B66" s="10" t="s">
        <v>548</v>
      </c>
      <c r="C66" s="10" t="s">
        <v>543</v>
      </c>
      <c r="D66" s="10" t="s">
        <v>538</v>
      </c>
      <c r="E66" s="10" t="s">
        <v>539</v>
      </c>
      <c r="F66" s="10"/>
      <c r="G66" s="10">
        <v>0</v>
      </c>
      <c r="H66" s="11">
        <f t="shared" si="5"/>
        <v>17.59</v>
      </c>
      <c r="I66" s="11">
        <f t="shared" si="6"/>
        <v>32.35</v>
      </c>
      <c r="J66" s="11">
        <f t="shared" si="7"/>
        <v>0</v>
      </c>
      <c r="K66" s="13">
        <v>0</v>
      </c>
      <c r="L66" s="14">
        <v>0</v>
      </c>
      <c r="M66" s="15">
        <v>0</v>
      </c>
      <c r="N66" s="14">
        <v>0</v>
      </c>
      <c r="O66" s="16">
        <v>0</v>
      </c>
      <c r="P66" s="16">
        <v>0</v>
      </c>
      <c r="Q66" s="16">
        <v>0.44</v>
      </c>
      <c r="R66" s="57">
        <f t="shared" si="1"/>
        <v>0.05</v>
      </c>
      <c r="S66" s="57"/>
      <c r="T66" s="17">
        <f t="shared" si="2"/>
        <v>0.49</v>
      </c>
      <c r="U66" s="17">
        <f t="shared" si="3"/>
        <v>0.49</v>
      </c>
      <c r="V66" s="16">
        <v>125.4</v>
      </c>
      <c r="W66" s="18">
        <f t="shared" si="4"/>
        <v>0</v>
      </c>
      <c r="X66" s="12">
        <v>17.149999999999999</v>
      </c>
      <c r="Y66" s="12">
        <v>0</v>
      </c>
      <c r="Z66" s="42">
        <f t="shared" si="0"/>
        <v>31.860000000000003</v>
      </c>
      <c r="AA66" s="12"/>
    </row>
    <row r="67" spans="1:27" x14ac:dyDescent="0.25">
      <c r="A67" s="9">
        <v>45077</v>
      </c>
      <c r="B67" s="10" t="s">
        <v>549</v>
      </c>
      <c r="C67" s="10" t="s">
        <v>543</v>
      </c>
      <c r="D67" s="10" t="s">
        <v>538</v>
      </c>
      <c r="E67" s="10" t="s">
        <v>539</v>
      </c>
      <c r="F67" s="10"/>
      <c r="G67" s="10">
        <v>0</v>
      </c>
      <c r="H67" s="11">
        <f t="shared" si="5"/>
        <v>100</v>
      </c>
      <c r="I67" s="11">
        <f t="shared" si="6"/>
        <v>70.19</v>
      </c>
      <c r="J67" s="11">
        <f t="shared" si="7"/>
        <v>0</v>
      </c>
      <c r="K67" s="13">
        <v>0</v>
      </c>
      <c r="L67" s="14">
        <v>0</v>
      </c>
      <c r="M67" s="15">
        <v>0</v>
      </c>
      <c r="N67" s="14">
        <v>0</v>
      </c>
      <c r="O67" s="16">
        <v>0</v>
      </c>
      <c r="P67" s="16">
        <v>0</v>
      </c>
      <c r="Q67" s="16">
        <v>0</v>
      </c>
      <c r="R67" s="57">
        <f t="shared" si="1"/>
        <v>0</v>
      </c>
      <c r="S67" s="57"/>
      <c r="T67" s="17">
        <f t="shared" si="2"/>
        <v>0</v>
      </c>
      <c r="U67" s="17">
        <f t="shared" si="3"/>
        <v>0</v>
      </c>
      <c r="V67" s="16">
        <v>0</v>
      </c>
      <c r="W67" s="18">
        <f t="shared" si="4"/>
        <v>0</v>
      </c>
      <c r="X67" s="12">
        <v>100</v>
      </c>
      <c r="Y67" s="12">
        <v>0</v>
      </c>
      <c r="Z67" s="42">
        <f t="shared" si="0"/>
        <v>70.19</v>
      </c>
      <c r="AA67" s="12"/>
    </row>
    <row r="68" spans="1:27" x14ac:dyDescent="0.25">
      <c r="A68" s="9">
        <v>45077</v>
      </c>
      <c r="B68" s="10" t="s">
        <v>550</v>
      </c>
      <c r="C68" s="10" t="s">
        <v>543</v>
      </c>
      <c r="D68" s="10" t="s">
        <v>538</v>
      </c>
      <c r="E68" s="10" t="s">
        <v>539</v>
      </c>
      <c r="F68" s="10"/>
      <c r="G68" s="10">
        <v>0</v>
      </c>
      <c r="H68" s="11">
        <f t="shared" si="5"/>
        <v>25</v>
      </c>
      <c r="I68" s="11">
        <f t="shared" si="6"/>
        <v>25</v>
      </c>
      <c r="J68" s="11">
        <f t="shared" si="7"/>
        <v>7125</v>
      </c>
      <c r="K68" s="13">
        <v>0</v>
      </c>
      <c r="L68" s="14">
        <v>0</v>
      </c>
      <c r="M68" s="15">
        <v>0</v>
      </c>
      <c r="N68" s="14">
        <v>0</v>
      </c>
      <c r="O68" s="16">
        <v>0</v>
      </c>
      <c r="P68" s="16">
        <v>0</v>
      </c>
      <c r="Q68" s="16">
        <v>0</v>
      </c>
      <c r="R68" s="57">
        <f t="shared" si="1"/>
        <v>0</v>
      </c>
      <c r="S68" s="57"/>
      <c r="T68" s="17">
        <f t="shared" si="2"/>
        <v>0</v>
      </c>
      <c r="U68" s="17">
        <f t="shared" si="3"/>
        <v>0</v>
      </c>
      <c r="V68" s="16">
        <v>0</v>
      </c>
      <c r="W68" s="18">
        <f t="shared" si="4"/>
        <v>0</v>
      </c>
      <c r="X68" s="12">
        <v>25</v>
      </c>
      <c r="Y68" s="12">
        <v>7125</v>
      </c>
      <c r="Z68" s="42">
        <f t="shared" ref="Z68:Z131" si="8">I68+K68-O68-T68-W68</f>
        <v>25</v>
      </c>
      <c r="AA68" s="12"/>
    </row>
    <row r="69" spans="1:27" x14ac:dyDescent="0.25">
      <c r="A69" s="9">
        <v>45077</v>
      </c>
      <c r="B69" s="10" t="s">
        <v>551</v>
      </c>
      <c r="C69" s="10" t="s">
        <v>543</v>
      </c>
      <c r="D69" s="10" t="s">
        <v>538</v>
      </c>
      <c r="E69" s="10" t="s">
        <v>539</v>
      </c>
      <c r="F69" s="10"/>
      <c r="G69" s="10">
        <v>0</v>
      </c>
      <c r="H69" s="11">
        <f t="shared" si="5"/>
        <v>35.14</v>
      </c>
      <c r="I69" s="11">
        <f t="shared" si="6"/>
        <v>26.16</v>
      </c>
      <c r="J69" s="11">
        <f t="shared" si="7"/>
        <v>7550.22</v>
      </c>
      <c r="K69" s="13">
        <v>0</v>
      </c>
      <c r="L69" s="14">
        <v>0</v>
      </c>
      <c r="M69" s="15">
        <v>57.08</v>
      </c>
      <c r="N69" s="14">
        <v>12264.21</v>
      </c>
      <c r="O69" s="16">
        <v>0</v>
      </c>
      <c r="P69" s="16">
        <v>0</v>
      </c>
      <c r="Q69" s="16">
        <v>0</v>
      </c>
      <c r="R69" s="57">
        <f t="shared" ref="R69:R132" si="9">ROUND(Q69*$R$2/100,2)</f>
        <v>0</v>
      </c>
      <c r="S69" s="57"/>
      <c r="T69" s="17">
        <f t="shared" ref="T69:T132" si="10">Q69+R69-S69</f>
        <v>0</v>
      </c>
      <c r="U69" s="17">
        <f t="shared" ref="U69:U132" si="11">T69+O69</f>
        <v>0</v>
      </c>
      <c r="V69" s="16">
        <v>0</v>
      </c>
      <c r="W69" s="18">
        <f t="shared" ref="W69:W132" si="12">IF(ROUND(T69*$W$2/100,2)&lt;1,0,ROUND(T69*$W$2/100,2))</f>
        <v>0</v>
      </c>
      <c r="X69" s="12">
        <v>92.22</v>
      </c>
      <c r="Y69" s="12">
        <v>19814.43</v>
      </c>
      <c r="Z69" s="42">
        <f t="shared" si="8"/>
        <v>26.16</v>
      </c>
      <c r="AA69" s="12"/>
    </row>
    <row r="70" spans="1:27" x14ac:dyDescent="0.25">
      <c r="A70" s="9">
        <v>45077</v>
      </c>
      <c r="B70" s="10" t="s">
        <v>552</v>
      </c>
      <c r="C70" s="10" t="s">
        <v>543</v>
      </c>
      <c r="D70" s="10" t="s">
        <v>538</v>
      </c>
      <c r="E70" s="10" t="s">
        <v>539</v>
      </c>
      <c r="F70" s="10">
        <v>0</v>
      </c>
      <c r="G70" s="10">
        <v>0</v>
      </c>
      <c r="H70" s="11">
        <f t="shared" si="5"/>
        <v>7.83</v>
      </c>
      <c r="I70" s="11">
        <f t="shared" si="6"/>
        <v>12.91</v>
      </c>
      <c r="J70" s="11">
        <f t="shared" si="7"/>
        <v>1800.9</v>
      </c>
      <c r="K70" s="13">
        <v>0</v>
      </c>
      <c r="L70" s="14">
        <v>0</v>
      </c>
      <c r="M70" s="15">
        <v>0</v>
      </c>
      <c r="N70" s="14">
        <v>0</v>
      </c>
      <c r="O70" s="16">
        <v>0</v>
      </c>
      <c r="P70" s="16">
        <v>0</v>
      </c>
      <c r="Q70" s="16">
        <v>0</v>
      </c>
      <c r="R70" s="57">
        <f t="shared" si="9"/>
        <v>0</v>
      </c>
      <c r="S70" s="57"/>
      <c r="T70" s="17">
        <f t="shared" si="10"/>
        <v>0</v>
      </c>
      <c r="U70" s="17">
        <f t="shared" si="11"/>
        <v>0</v>
      </c>
      <c r="V70" s="16">
        <v>0</v>
      </c>
      <c r="W70" s="18">
        <f t="shared" si="12"/>
        <v>0</v>
      </c>
      <c r="X70" s="12">
        <v>7.83</v>
      </c>
      <c r="Y70" s="12">
        <v>1800.9</v>
      </c>
      <c r="Z70" s="42">
        <f t="shared" si="8"/>
        <v>12.91</v>
      </c>
      <c r="AA70" s="12"/>
    </row>
    <row r="71" spans="1:27" x14ac:dyDescent="0.25">
      <c r="A71" s="9">
        <v>45077</v>
      </c>
      <c r="B71" s="10" t="s">
        <v>556</v>
      </c>
      <c r="C71" s="10" t="s">
        <v>543</v>
      </c>
      <c r="D71" s="10" t="s">
        <v>538</v>
      </c>
      <c r="E71" s="10" t="s">
        <v>557</v>
      </c>
      <c r="F71" s="10"/>
      <c r="G71" s="10">
        <v>0</v>
      </c>
      <c r="H71" s="11">
        <f t="shared" si="5"/>
        <v>0.01</v>
      </c>
      <c r="I71" s="11">
        <f t="shared" si="6"/>
        <v>0.01</v>
      </c>
      <c r="J71" s="11">
        <f t="shared" si="7"/>
        <v>0</v>
      </c>
      <c r="K71" s="13">
        <v>0</v>
      </c>
      <c r="L71" s="14">
        <v>0</v>
      </c>
      <c r="M71" s="15">
        <v>0</v>
      </c>
      <c r="N71" s="14">
        <v>0</v>
      </c>
      <c r="O71" s="16">
        <v>0</v>
      </c>
      <c r="P71" s="16">
        <v>0</v>
      </c>
      <c r="Q71" s="16">
        <v>0</v>
      </c>
      <c r="R71" s="57">
        <f t="shared" si="9"/>
        <v>0</v>
      </c>
      <c r="S71" s="57"/>
      <c r="T71" s="17">
        <f t="shared" si="10"/>
        <v>0</v>
      </c>
      <c r="U71" s="17">
        <f t="shared" si="11"/>
        <v>0</v>
      </c>
      <c r="V71" s="16">
        <v>0</v>
      </c>
      <c r="W71" s="18">
        <f t="shared" si="12"/>
        <v>0</v>
      </c>
      <c r="X71" s="12">
        <v>0.01</v>
      </c>
      <c r="Y71" s="12">
        <v>0</v>
      </c>
      <c r="Z71" s="42">
        <f t="shared" si="8"/>
        <v>0.01</v>
      </c>
      <c r="AA71" s="12"/>
    </row>
    <row r="72" spans="1:27" x14ac:dyDescent="0.25">
      <c r="A72" s="9">
        <v>45077</v>
      </c>
      <c r="B72" s="10" t="s">
        <v>569</v>
      </c>
      <c r="C72" s="10" t="s">
        <v>543</v>
      </c>
      <c r="D72" s="10" t="s">
        <v>538</v>
      </c>
      <c r="E72" s="10" t="s">
        <v>539</v>
      </c>
      <c r="F72" s="10"/>
      <c r="G72" s="10">
        <v>0</v>
      </c>
      <c r="H72" s="11">
        <f t="shared" si="5"/>
        <v>4.5199999999999996</v>
      </c>
      <c r="I72" s="11">
        <f t="shared" si="6"/>
        <v>4.46</v>
      </c>
      <c r="J72" s="11">
        <f t="shared" si="7"/>
        <v>1469</v>
      </c>
      <c r="K72" s="13">
        <v>0</v>
      </c>
      <c r="L72" s="14">
        <v>0</v>
      </c>
      <c r="M72" s="15">
        <v>0</v>
      </c>
      <c r="N72" s="14">
        <v>0</v>
      </c>
      <c r="O72" s="16">
        <v>0</v>
      </c>
      <c r="P72" s="16">
        <v>0</v>
      </c>
      <c r="Q72" s="16">
        <v>0</v>
      </c>
      <c r="R72" s="57">
        <f t="shared" si="9"/>
        <v>0</v>
      </c>
      <c r="S72" s="57"/>
      <c r="T72" s="17">
        <f t="shared" si="10"/>
        <v>0</v>
      </c>
      <c r="U72" s="17">
        <f t="shared" si="11"/>
        <v>0</v>
      </c>
      <c r="V72" s="16">
        <v>0</v>
      </c>
      <c r="W72" s="18">
        <f t="shared" si="12"/>
        <v>0</v>
      </c>
      <c r="X72" s="12">
        <v>4.5199999999999996</v>
      </c>
      <c r="Y72" s="12">
        <v>1469</v>
      </c>
      <c r="Z72" s="42">
        <f t="shared" si="8"/>
        <v>4.46</v>
      </c>
      <c r="AA72" s="12"/>
    </row>
    <row r="73" spans="1:27" x14ac:dyDescent="0.25">
      <c r="A73" s="9">
        <v>45077</v>
      </c>
      <c r="B73" s="10" t="s">
        <v>570</v>
      </c>
      <c r="C73" s="10" t="s">
        <v>543</v>
      </c>
      <c r="D73" s="10" t="s">
        <v>538</v>
      </c>
      <c r="E73" s="10" t="s">
        <v>539</v>
      </c>
      <c r="F73" s="10"/>
      <c r="G73" s="10">
        <v>0</v>
      </c>
      <c r="H73" s="11">
        <f t="shared" si="5"/>
        <v>34.229999999999997</v>
      </c>
      <c r="I73" s="11">
        <f t="shared" si="6"/>
        <v>24.03</v>
      </c>
      <c r="J73" s="11">
        <f t="shared" si="7"/>
        <v>6332.55</v>
      </c>
      <c r="K73" s="13">
        <v>0</v>
      </c>
      <c r="L73" s="14">
        <v>0</v>
      </c>
      <c r="M73" s="15">
        <v>0</v>
      </c>
      <c r="N73" s="14">
        <v>0</v>
      </c>
      <c r="O73" s="16">
        <v>0</v>
      </c>
      <c r="P73" s="16">
        <v>0</v>
      </c>
      <c r="Q73" s="16">
        <v>0</v>
      </c>
      <c r="R73" s="57">
        <f t="shared" si="9"/>
        <v>0</v>
      </c>
      <c r="S73" s="57"/>
      <c r="T73" s="17">
        <f t="shared" si="10"/>
        <v>0</v>
      </c>
      <c r="U73" s="17">
        <f t="shared" si="11"/>
        <v>0</v>
      </c>
      <c r="V73" s="16">
        <v>0</v>
      </c>
      <c r="W73" s="18">
        <f t="shared" si="12"/>
        <v>0</v>
      </c>
      <c r="X73" s="12">
        <v>34.229999999999997</v>
      </c>
      <c r="Y73" s="12">
        <v>6332.55</v>
      </c>
      <c r="Z73" s="42">
        <f t="shared" si="8"/>
        <v>24.03</v>
      </c>
      <c r="AA73" s="12"/>
    </row>
    <row r="74" spans="1:27" x14ac:dyDescent="0.25">
      <c r="A74" s="9">
        <v>45077</v>
      </c>
      <c r="B74" s="10" t="s">
        <v>571</v>
      </c>
      <c r="C74" s="10" t="s">
        <v>543</v>
      </c>
      <c r="D74" s="10" t="s">
        <v>538</v>
      </c>
      <c r="E74" s="10" t="s">
        <v>539</v>
      </c>
      <c r="F74" s="10"/>
      <c r="G74" s="10">
        <v>0</v>
      </c>
      <c r="H74" s="11">
        <f t="shared" si="5"/>
        <v>4.51</v>
      </c>
      <c r="I74" s="11">
        <f t="shared" si="6"/>
        <v>4.45</v>
      </c>
      <c r="J74" s="11">
        <f t="shared" si="7"/>
        <v>1217.7</v>
      </c>
      <c r="K74" s="13">
        <v>0</v>
      </c>
      <c r="L74" s="14">
        <v>0</v>
      </c>
      <c r="M74" s="15">
        <v>0</v>
      </c>
      <c r="N74" s="14">
        <v>0</v>
      </c>
      <c r="O74" s="16">
        <v>0</v>
      </c>
      <c r="P74" s="16">
        <v>0</v>
      </c>
      <c r="Q74" s="16">
        <v>1.03</v>
      </c>
      <c r="R74" s="57">
        <f t="shared" si="9"/>
        <v>0.12</v>
      </c>
      <c r="S74" s="57"/>
      <c r="T74" s="17">
        <f t="shared" si="10"/>
        <v>1.1499999999999999</v>
      </c>
      <c r="U74" s="17">
        <f t="shared" si="11"/>
        <v>1.1499999999999999</v>
      </c>
      <c r="V74" s="16">
        <v>278.10000000000002</v>
      </c>
      <c r="W74" s="18">
        <f t="shared" si="12"/>
        <v>0</v>
      </c>
      <c r="X74" s="12">
        <v>3.48</v>
      </c>
      <c r="Y74" s="12">
        <v>939.6</v>
      </c>
      <c r="Z74" s="42">
        <f t="shared" si="8"/>
        <v>3.3000000000000003</v>
      </c>
      <c r="AA74" s="12"/>
    </row>
    <row r="75" spans="1:27" x14ac:dyDescent="0.25">
      <c r="A75" s="9">
        <v>45077</v>
      </c>
      <c r="B75" s="10" t="s">
        <v>572</v>
      </c>
      <c r="C75" s="10" t="s">
        <v>543</v>
      </c>
      <c r="D75" s="10" t="s">
        <v>538</v>
      </c>
      <c r="E75" s="10" t="s">
        <v>539</v>
      </c>
      <c r="F75" s="10"/>
      <c r="G75" s="10">
        <v>0</v>
      </c>
      <c r="H75" s="11">
        <f t="shared" si="5"/>
        <v>4.5199999999999996</v>
      </c>
      <c r="I75" s="11">
        <f t="shared" si="6"/>
        <v>4.46</v>
      </c>
      <c r="J75" s="11">
        <f t="shared" si="7"/>
        <v>1066.72</v>
      </c>
      <c r="K75" s="13">
        <v>0</v>
      </c>
      <c r="L75" s="14">
        <v>0</v>
      </c>
      <c r="M75" s="15">
        <v>0</v>
      </c>
      <c r="N75" s="14">
        <v>0</v>
      </c>
      <c r="O75" s="16">
        <v>0</v>
      </c>
      <c r="P75" s="16">
        <v>0</v>
      </c>
      <c r="Q75" s="16">
        <v>1.56</v>
      </c>
      <c r="R75" s="57">
        <f t="shared" si="9"/>
        <v>0.19</v>
      </c>
      <c r="S75" s="57"/>
      <c r="T75" s="17">
        <f t="shared" si="10"/>
        <v>1.75</v>
      </c>
      <c r="U75" s="17">
        <f t="shared" si="11"/>
        <v>1.75</v>
      </c>
      <c r="V75" s="16">
        <v>368.16</v>
      </c>
      <c r="W75" s="18">
        <f t="shared" si="12"/>
        <v>0</v>
      </c>
      <c r="X75" s="12">
        <v>2.96</v>
      </c>
      <c r="Y75" s="12">
        <v>698.56</v>
      </c>
      <c r="Z75" s="42">
        <f t="shared" si="8"/>
        <v>2.71</v>
      </c>
      <c r="AA75" s="12"/>
    </row>
    <row r="76" spans="1:27" x14ac:dyDescent="0.25">
      <c r="A76" s="9">
        <v>45077</v>
      </c>
      <c r="B76" s="10" t="s">
        <v>574</v>
      </c>
      <c r="C76" s="10" t="s">
        <v>537</v>
      </c>
      <c r="D76" s="10" t="s">
        <v>538</v>
      </c>
      <c r="E76" s="10" t="s">
        <v>539</v>
      </c>
      <c r="F76" s="10"/>
      <c r="G76" s="10">
        <v>0</v>
      </c>
      <c r="H76" s="11">
        <f t="shared" si="5"/>
        <v>10484.99</v>
      </c>
      <c r="I76" s="11">
        <f t="shared" si="6"/>
        <v>2859.39</v>
      </c>
      <c r="J76" s="11">
        <f t="shared" si="7"/>
        <v>1079003.8999999999</v>
      </c>
      <c r="K76" s="13">
        <v>0</v>
      </c>
      <c r="L76" s="14">
        <v>0</v>
      </c>
      <c r="M76" s="15">
        <v>0</v>
      </c>
      <c r="N76" s="14">
        <v>0</v>
      </c>
      <c r="O76" s="16">
        <v>0</v>
      </c>
      <c r="P76" s="16">
        <v>0</v>
      </c>
      <c r="Q76" s="16">
        <v>0</v>
      </c>
      <c r="R76" s="57">
        <f t="shared" si="9"/>
        <v>0</v>
      </c>
      <c r="S76" s="57"/>
      <c r="T76" s="17">
        <f t="shared" si="10"/>
        <v>0</v>
      </c>
      <c r="U76" s="17">
        <f t="shared" si="11"/>
        <v>0</v>
      </c>
      <c r="V76" s="16">
        <v>0</v>
      </c>
      <c r="W76" s="18">
        <f t="shared" si="12"/>
        <v>0</v>
      </c>
      <c r="X76" s="12">
        <v>10484.99</v>
      </c>
      <c r="Y76" s="12">
        <v>1079003.8999999999</v>
      </c>
      <c r="Z76" s="42">
        <f t="shared" si="8"/>
        <v>2859.39</v>
      </c>
      <c r="AA76" s="12"/>
    </row>
    <row r="77" spans="1:27" x14ac:dyDescent="0.25">
      <c r="A77" s="9">
        <v>45077</v>
      </c>
      <c r="B77" s="10" t="s">
        <v>576</v>
      </c>
      <c r="C77" s="10" t="s">
        <v>577</v>
      </c>
      <c r="D77" s="10" t="s">
        <v>538</v>
      </c>
      <c r="E77" s="10" t="s">
        <v>539</v>
      </c>
      <c r="F77" s="10"/>
      <c r="G77" s="10">
        <v>0</v>
      </c>
      <c r="H77" s="11">
        <f t="shared" si="5"/>
        <v>213.03</v>
      </c>
      <c r="I77" s="11">
        <f t="shared" si="6"/>
        <v>149.53</v>
      </c>
      <c r="J77" s="11">
        <f t="shared" si="7"/>
        <v>21300.87</v>
      </c>
      <c r="K77" s="13">
        <v>0</v>
      </c>
      <c r="L77" s="14">
        <v>0</v>
      </c>
      <c r="M77" s="15">
        <v>0</v>
      </c>
      <c r="N77" s="14">
        <v>0</v>
      </c>
      <c r="O77" s="16">
        <v>0</v>
      </c>
      <c r="P77" s="16">
        <v>0</v>
      </c>
      <c r="Q77" s="16">
        <v>0</v>
      </c>
      <c r="R77" s="57">
        <f t="shared" si="9"/>
        <v>0</v>
      </c>
      <c r="S77" s="57"/>
      <c r="T77" s="17">
        <f t="shared" si="10"/>
        <v>0</v>
      </c>
      <c r="U77" s="17">
        <f t="shared" si="11"/>
        <v>0</v>
      </c>
      <c r="V77" s="16">
        <v>0</v>
      </c>
      <c r="W77" s="18">
        <f t="shared" si="12"/>
        <v>0</v>
      </c>
      <c r="X77" s="12">
        <v>213.03</v>
      </c>
      <c r="Y77" s="12">
        <v>21300.87</v>
      </c>
      <c r="Z77" s="42">
        <f t="shared" si="8"/>
        <v>149.53</v>
      </c>
      <c r="AA77" s="12"/>
    </row>
    <row r="78" spans="1:27" x14ac:dyDescent="0.25">
      <c r="A78" s="9">
        <v>45077</v>
      </c>
      <c r="B78" s="10" t="s">
        <v>580</v>
      </c>
      <c r="C78" s="10" t="s">
        <v>543</v>
      </c>
      <c r="D78" s="10" t="s">
        <v>538</v>
      </c>
      <c r="E78" s="10" t="s">
        <v>557</v>
      </c>
      <c r="F78" s="10"/>
      <c r="G78" s="10">
        <v>0</v>
      </c>
      <c r="H78" s="11">
        <f t="shared" si="5"/>
        <v>0.41</v>
      </c>
      <c r="I78" s="11">
        <f t="shared" si="6"/>
        <v>0.28999999999999998</v>
      </c>
      <c r="J78" s="11">
        <f t="shared" si="7"/>
        <v>0</v>
      </c>
      <c r="K78" s="13">
        <v>0</v>
      </c>
      <c r="L78" s="14">
        <v>0</v>
      </c>
      <c r="M78" s="15">
        <v>0</v>
      </c>
      <c r="N78" s="14">
        <v>0</v>
      </c>
      <c r="O78" s="16">
        <v>0</v>
      </c>
      <c r="P78" s="16">
        <v>0</v>
      </c>
      <c r="Q78" s="16">
        <v>0</v>
      </c>
      <c r="R78" s="57">
        <f t="shared" si="9"/>
        <v>0</v>
      </c>
      <c r="S78" s="57"/>
      <c r="T78" s="17">
        <f t="shared" si="10"/>
        <v>0</v>
      </c>
      <c r="U78" s="17">
        <f t="shared" si="11"/>
        <v>0</v>
      </c>
      <c r="V78" s="16">
        <v>0</v>
      </c>
      <c r="W78" s="18">
        <f t="shared" si="12"/>
        <v>0</v>
      </c>
      <c r="X78" s="12">
        <v>0.41</v>
      </c>
      <c r="Y78" s="12">
        <v>0</v>
      </c>
      <c r="Z78" s="42">
        <f t="shared" si="8"/>
        <v>0.28999999999999998</v>
      </c>
      <c r="AA78" s="12"/>
    </row>
    <row r="79" spans="1:27" x14ac:dyDescent="0.25">
      <c r="A79" s="9">
        <v>45077</v>
      </c>
      <c r="B79" s="10" t="s">
        <v>581</v>
      </c>
      <c r="C79" s="10" t="s">
        <v>543</v>
      </c>
      <c r="D79" s="10" t="s">
        <v>538</v>
      </c>
      <c r="E79" s="10" t="s">
        <v>539</v>
      </c>
      <c r="F79" s="10"/>
      <c r="G79" s="10">
        <v>0</v>
      </c>
      <c r="H79" s="11">
        <f t="shared" si="5"/>
        <v>4.54</v>
      </c>
      <c r="I79" s="11">
        <f t="shared" si="6"/>
        <v>4.49</v>
      </c>
      <c r="J79" s="11">
        <f t="shared" si="7"/>
        <v>957.94</v>
      </c>
      <c r="K79" s="13">
        <v>0</v>
      </c>
      <c r="L79" s="14">
        <v>0</v>
      </c>
      <c r="M79" s="15">
        <v>0</v>
      </c>
      <c r="N79" s="14">
        <v>0</v>
      </c>
      <c r="O79" s="16">
        <v>0</v>
      </c>
      <c r="P79" s="16">
        <v>0</v>
      </c>
      <c r="Q79" s="16">
        <v>0</v>
      </c>
      <c r="R79" s="57">
        <f t="shared" si="9"/>
        <v>0</v>
      </c>
      <c r="S79" s="57"/>
      <c r="T79" s="17">
        <f t="shared" si="10"/>
        <v>0</v>
      </c>
      <c r="U79" s="17">
        <f t="shared" si="11"/>
        <v>0</v>
      </c>
      <c r="V79" s="16">
        <v>0</v>
      </c>
      <c r="W79" s="18">
        <f t="shared" si="12"/>
        <v>0</v>
      </c>
      <c r="X79" s="12">
        <v>4.54</v>
      </c>
      <c r="Y79" s="12">
        <v>957.94</v>
      </c>
      <c r="Z79" s="42">
        <f t="shared" si="8"/>
        <v>4.49</v>
      </c>
      <c r="AA79" s="12"/>
    </row>
    <row r="80" spans="1:27" x14ac:dyDescent="0.25">
      <c r="A80" s="9">
        <v>45077</v>
      </c>
      <c r="B80" s="10" t="s">
        <v>583</v>
      </c>
      <c r="C80" s="10" t="s">
        <v>537</v>
      </c>
      <c r="D80" s="10" t="s">
        <v>538</v>
      </c>
      <c r="E80" s="10" t="s">
        <v>539</v>
      </c>
      <c r="F80" s="10"/>
      <c r="G80" s="10">
        <v>0</v>
      </c>
      <c r="H80" s="11">
        <f t="shared" si="5"/>
        <v>4.1100000000000003</v>
      </c>
      <c r="I80" s="11">
        <f t="shared" si="6"/>
        <v>2.88</v>
      </c>
      <c r="J80" s="11">
        <f t="shared" si="7"/>
        <v>0</v>
      </c>
      <c r="K80" s="13">
        <v>0</v>
      </c>
      <c r="L80" s="14">
        <v>0</v>
      </c>
      <c r="M80" s="15">
        <v>0</v>
      </c>
      <c r="N80" s="14">
        <v>0</v>
      </c>
      <c r="O80" s="16">
        <v>0</v>
      </c>
      <c r="P80" s="16">
        <v>0</v>
      </c>
      <c r="Q80" s="16">
        <v>0</v>
      </c>
      <c r="R80" s="57">
        <f t="shared" si="9"/>
        <v>0</v>
      </c>
      <c r="S80" s="57"/>
      <c r="T80" s="17">
        <f t="shared" si="10"/>
        <v>0</v>
      </c>
      <c r="U80" s="17">
        <f t="shared" si="11"/>
        <v>0</v>
      </c>
      <c r="V80" s="16">
        <v>0</v>
      </c>
      <c r="W80" s="18">
        <f t="shared" si="12"/>
        <v>0</v>
      </c>
      <c r="X80" s="12">
        <v>4.1100000000000003</v>
      </c>
      <c r="Y80" s="12">
        <v>0</v>
      </c>
      <c r="Z80" s="42">
        <f t="shared" si="8"/>
        <v>2.88</v>
      </c>
      <c r="AA80" s="12"/>
    </row>
    <row r="81" spans="1:27" x14ac:dyDescent="0.25">
      <c r="A81" s="9">
        <v>45077</v>
      </c>
      <c r="B81" s="10" t="s">
        <v>584</v>
      </c>
      <c r="C81" s="10" t="s">
        <v>537</v>
      </c>
      <c r="D81" s="10" t="s">
        <v>538</v>
      </c>
      <c r="E81" s="10" t="s">
        <v>539</v>
      </c>
      <c r="F81" s="10"/>
      <c r="G81" s="10">
        <v>0</v>
      </c>
      <c r="H81" s="11">
        <f t="shared" si="5"/>
        <v>3064.72</v>
      </c>
      <c r="I81" s="11">
        <f t="shared" si="6"/>
        <v>5931.1</v>
      </c>
      <c r="J81" s="11">
        <f t="shared" si="7"/>
        <v>329526.78999999998</v>
      </c>
      <c r="K81" s="13">
        <v>2000</v>
      </c>
      <c r="L81" s="14">
        <v>210180</v>
      </c>
      <c r="M81" s="15">
        <v>0</v>
      </c>
      <c r="N81" s="14">
        <v>0</v>
      </c>
      <c r="O81" s="16">
        <v>0</v>
      </c>
      <c r="P81" s="16">
        <v>0</v>
      </c>
      <c r="Q81" s="16">
        <v>2077.17</v>
      </c>
      <c r="R81" s="57">
        <f t="shared" si="9"/>
        <v>248.1</v>
      </c>
      <c r="S81" s="57">
        <v>-150</v>
      </c>
      <c r="T81" s="17">
        <f t="shared" si="10"/>
        <v>2475.27</v>
      </c>
      <c r="U81" s="17">
        <f t="shared" si="11"/>
        <v>2475.27</v>
      </c>
      <c r="V81" s="16">
        <v>221717.98</v>
      </c>
      <c r="W81" s="18">
        <f t="shared" si="12"/>
        <v>32.51</v>
      </c>
      <c r="X81" s="12">
        <v>2987.55</v>
      </c>
      <c r="Y81" s="12">
        <v>318019.51</v>
      </c>
      <c r="Z81" s="42">
        <f t="shared" si="8"/>
        <v>5423.32</v>
      </c>
      <c r="AA81" s="12"/>
    </row>
    <row r="82" spans="1:27" x14ac:dyDescent="0.25">
      <c r="A82" s="9">
        <v>45077</v>
      </c>
      <c r="B82" s="10" t="s">
        <v>585</v>
      </c>
      <c r="C82" s="10" t="s">
        <v>537</v>
      </c>
      <c r="D82" s="10" t="s">
        <v>538</v>
      </c>
      <c r="E82" s="10" t="s">
        <v>539</v>
      </c>
      <c r="F82" s="10"/>
      <c r="G82" s="10">
        <v>0</v>
      </c>
      <c r="H82" s="11">
        <f t="shared" si="5"/>
        <v>48.6</v>
      </c>
      <c r="I82" s="11">
        <f t="shared" si="6"/>
        <v>34.11</v>
      </c>
      <c r="J82" s="11">
        <f t="shared" si="7"/>
        <v>0</v>
      </c>
      <c r="K82" s="13">
        <v>0</v>
      </c>
      <c r="L82" s="14">
        <v>0</v>
      </c>
      <c r="M82" s="15">
        <v>0</v>
      </c>
      <c r="N82" s="14">
        <v>0</v>
      </c>
      <c r="O82" s="16">
        <v>0</v>
      </c>
      <c r="P82" s="16">
        <v>0</v>
      </c>
      <c r="Q82" s="16">
        <v>0</v>
      </c>
      <c r="R82" s="57">
        <f t="shared" si="9"/>
        <v>0</v>
      </c>
      <c r="S82" s="57"/>
      <c r="T82" s="17">
        <f t="shared" si="10"/>
        <v>0</v>
      </c>
      <c r="U82" s="17">
        <f t="shared" si="11"/>
        <v>0</v>
      </c>
      <c r="V82" s="16">
        <v>0</v>
      </c>
      <c r="W82" s="18">
        <f t="shared" si="12"/>
        <v>0</v>
      </c>
      <c r="X82" s="12">
        <v>48.6</v>
      </c>
      <c r="Y82" s="12">
        <v>0</v>
      </c>
      <c r="Z82" s="42">
        <f t="shared" si="8"/>
        <v>34.11</v>
      </c>
      <c r="AA82" s="12"/>
    </row>
    <row r="83" spans="1:27" x14ac:dyDescent="0.25">
      <c r="A83" s="9">
        <v>45077</v>
      </c>
      <c r="B83" s="10" t="s">
        <v>590</v>
      </c>
      <c r="C83" s="10" t="s">
        <v>543</v>
      </c>
      <c r="D83" s="10" t="s">
        <v>538</v>
      </c>
      <c r="E83" s="10" t="s">
        <v>539</v>
      </c>
      <c r="F83" s="10">
        <v>0</v>
      </c>
      <c r="G83" s="10">
        <v>0</v>
      </c>
      <c r="H83" s="11">
        <f t="shared" si="5"/>
        <v>128.37</v>
      </c>
      <c r="I83" s="11">
        <f t="shared" si="6"/>
        <v>122.26</v>
      </c>
      <c r="J83" s="11">
        <f t="shared" si="7"/>
        <v>19576.419999999998</v>
      </c>
      <c r="K83" s="13">
        <v>0</v>
      </c>
      <c r="L83" s="14">
        <v>0</v>
      </c>
      <c r="M83" s="15">
        <v>0</v>
      </c>
      <c r="N83" s="14">
        <v>0</v>
      </c>
      <c r="O83" s="16">
        <v>0</v>
      </c>
      <c r="P83" s="16">
        <v>0</v>
      </c>
      <c r="Q83" s="16">
        <v>12.16</v>
      </c>
      <c r="R83" s="57">
        <f t="shared" si="9"/>
        <v>1.45</v>
      </c>
      <c r="S83" s="57"/>
      <c r="T83" s="17">
        <f t="shared" si="10"/>
        <v>13.61</v>
      </c>
      <c r="U83" s="17">
        <f t="shared" si="11"/>
        <v>13.61</v>
      </c>
      <c r="V83" s="16">
        <v>1854.45</v>
      </c>
      <c r="W83" s="18">
        <f t="shared" si="12"/>
        <v>0</v>
      </c>
      <c r="X83" s="12">
        <v>116.21</v>
      </c>
      <c r="Y83" s="12">
        <v>17722.03</v>
      </c>
      <c r="Z83" s="42">
        <f t="shared" si="8"/>
        <v>108.65</v>
      </c>
      <c r="AA83" s="12"/>
    </row>
    <row r="84" spans="1:27" x14ac:dyDescent="0.25">
      <c r="A84" s="9">
        <v>45077</v>
      </c>
      <c r="B84" s="10" t="s">
        <v>591</v>
      </c>
      <c r="C84" s="10" t="s">
        <v>543</v>
      </c>
      <c r="D84" s="10" t="s">
        <v>538</v>
      </c>
      <c r="E84" s="10" t="s">
        <v>539</v>
      </c>
      <c r="F84" s="10">
        <v>0</v>
      </c>
      <c r="G84" s="10">
        <v>0</v>
      </c>
      <c r="H84" s="11">
        <f t="shared" si="5"/>
        <v>142.32</v>
      </c>
      <c r="I84" s="11">
        <f t="shared" si="6"/>
        <v>107.36</v>
      </c>
      <c r="J84" s="11">
        <f t="shared" si="7"/>
        <v>20829.37</v>
      </c>
      <c r="K84" s="13">
        <v>0</v>
      </c>
      <c r="L84" s="14">
        <v>0</v>
      </c>
      <c r="M84" s="15">
        <v>0</v>
      </c>
      <c r="N84" s="14">
        <v>0</v>
      </c>
      <c r="O84" s="16">
        <v>0</v>
      </c>
      <c r="P84" s="16">
        <v>0</v>
      </c>
      <c r="Q84" s="16">
        <v>17.29</v>
      </c>
      <c r="R84" s="57">
        <f t="shared" si="9"/>
        <v>2.0699999999999998</v>
      </c>
      <c r="S84" s="57"/>
      <c r="T84" s="17">
        <f t="shared" si="10"/>
        <v>19.36</v>
      </c>
      <c r="U84" s="17">
        <f t="shared" si="11"/>
        <v>19.36</v>
      </c>
      <c r="V84" s="16">
        <v>2530.5500000000002</v>
      </c>
      <c r="W84" s="18">
        <f t="shared" si="12"/>
        <v>0</v>
      </c>
      <c r="X84" s="12">
        <v>125.03</v>
      </c>
      <c r="Y84" s="12">
        <v>18298.89</v>
      </c>
      <c r="Z84" s="42">
        <f t="shared" si="8"/>
        <v>88</v>
      </c>
      <c r="AA84" s="12"/>
    </row>
    <row r="85" spans="1:27" x14ac:dyDescent="0.25">
      <c r="A85" s="9">
        <v>45077</v>
      </c>
      <c r="B85" s="10" t="s">
        <v>597</v>
      </c>
      <c r="C85" s="10" t="s">
        <v>543</v>
      </c>
      <c r="D85" s="10" t="s">
        <v>538</v>
      </c>
      <c r="E85" s="10" t="s">
        <v>539</v>
      </c>
      <c r="F85" s="10"/>
      <c r="G85" s="10">
        <v>0</v>
      </c>
      <c r="H85" s="11">
        <f t="shared" si="5"/>
        <v>25</v>
      </c>
      <c r="I85" s="11">
        <f t="shared" si="6"/>
        <v>17.55</v>
      </c>
      <c r="J85" s="11">
        <f t="shared" si="7"/>
        <v>1575</v>
      </c>
      <c r="K85" s="13">
        <v>0</v>
      </c>
      <c r="L85" s="14">
        <v>0</v>
      </c>
      <c r="M85" s="15">
        <v>0</v>
      </c>
      <c r="N85" s="14">
        <v>0</v>
      </c>
      <c r="O85" s="16">
        <v>0</v>
      </c>
      <c r="P85" s="16">
        <v>0</v>
      </c>
      <c r="Q85" s="16">
        <v>0</v>
      </c>
      <c r="R85" s="57">
        <f t="shared" si="9"/>
        <v>0</v>
      </c>
      <c r="S85" s="57"/>
      <c r="T85" s="17">
        <f t="shared" si="10"/>
        <v>0</v>
      </c>
      <c r="U85" s="17">
        <f t="shared" si="11"/>
        <v>0</v>
      </c>
      <c r="V85" s="16">
        <v>0</v>
      </c>
      <c r="W85" s="18">
        <f t="shared" si="12"/>
        <v>0</v>
      </c>
      <c r="X85" s="12">
        <v>25</v>
      </c>
      <c r="Y85" s="12">
        <v>1575</v>
      </c>
      <c r="Z85" s="42">
        <f t="shared" si="8"/>
        <v>17.55</v>
      </c>
      <c r="AA85" s="12"/>
    </row>
    <row r="86" spans="1:27" x14ac:dyDescent="0.25">
      <c r="A86" s="9">
        <v>45077</v>
      </c>
      <c r="B86" s="10" t="s">
        <v>598</v>
      </c>
      <c r="C86" s="10" t="s">
        <v>543</v>
      </c>
      <c r="D86" s="10" t="s">
        <v>538</v>
      </c>
      <c r="E86" s="10" t="s">
        <v>539</v>
      </c>
      <c r="F86" s="10"/>
      <c r="G86" s="10">
        <v>0</v>
      </c>
      <c r="H86" s="11">
        <f t="shared" si="5"/>
        <v>0.01</v>
      </c>
      <c r="I86" s="11">
        <f t="shared" si="6"/>
        <v>0.01</v>
      </c>
      <c r="J86" s="11">
        <f t="shared" si="7"/>
        <v>0</v>
      </c>
      <c r="K86" s="13">
        <v>0</v>
      </c>
      <c r="L86" s="14">
        <v>0</v>
      </c>
      <c r="M86" s="15">
        <v>0</v>
      </c>
      <c r="N86" s="14">
        <v>0</v>
      </c>
      <c r="O86" s="16">
        <v>0</v>
      </c>
      <c r="P86" s="16">
        <v>0</v>
      </c>
      <c r="Q86" s="16">
        <v>0</v>
      </c>
      <c r="R86" s="57">
        <f t="shared" si="9"/>
        <v>0</v>
      </c>
      <c r="S86" s="57"/>
      <c r="T86" s="17">
        <f t="shared" si="10"/>
        <v>0</v>
      </c>
      <c r="U86" s="17">
        <f t="shared" si="11"/>
        <v>0</v>
      </c>
      <c r="V86" s="16">
        <v>0</v>
      </c>
      <c r="W86" s="18">
        <f t="shared" si="12"/>
        <v>0</v>
      </c>
      <c r="X86" s="12">
        <v>0.01</v>
      </c>
      <c r="Y86" s="12">
        <v>0</v>
      </c>
      <c r="Z86" s="42">
        <f t="shared" si="8"/>
        <v>0.01</v>
      </c>
      <c r="AA86" s="12"/>
    </row>
    <row r="87" spans="1:27" x14ac:dyDescent="0.25">
      <c r="A87" s="9">
        <v>45077</v>
      </c>
      <c r="B87" s="10" t="s">
        <v>601</v>
      </c>
      <c r="C87" s="10" t="s">
        <v>537</v>
      </c>
      <c r="D87" s="10" t="s">
        <v>538</v>
      </c>
      <c r="E87" s="10" t="s">
        <v>557</v>
      </c>
      <c r="F87" s="10"/>
      <c r="G87" s="10">
        <v>0</v>
      </c>
      <c r="H87" s="11">
        <f t="shared" si="5"/>
        <v>3608.1</v>
      </c>
      <c r="I87" s="11">
        <f t="shared" si="6"/>
        <v>3032.52</v>
      </c>
      <c r="J87" s="11">
        <f t="shared" si="7"/>
        <v>276946.86</v>
      </c>
      <c r="K87" s="13">
        <v>0</v>
      </c>
      <c r="L87" s="14">
        <v>0</v>
      </c>
      <c r="M87" s="15">
        <v>104.48</v>
      </c>
      <c r="N87" s="14">
        <v>8019.88</v>
      </c>
      <c r="O87" s="16">
        <v>0</v>
      </c>
      <c r="P87" s="16">
        <v>0</v>
      </c>
      <c r="Q87" s="16">
        <v>5814.71</v>
      </c>
      <c r="R87" s="57">
        <f t="shared" si="9"/>
        <v>694.53</v>
      </c>
      <c r="S87" s="57">
        <v>3600</v>
      </c>
      <c r="T87" s="17">
        <f t="shared" si="10"/>
        <v>2909.24</v>
      </c>
      <c r="U87" s="17">
        <f t="shared" si="11"/>
        <v>2909.24</v>
      </c>
      <c r="V87" s="16">
        <v>446337.13</v>
      </c>
      <c r="W87" s="18">
        <f t="shared" si="12"/>
        <v>38.21</v>
      </c>
      <c r="X87" s="12">
        <v>-2102.13</v>
      </c>
      <c r="Y87" s="12">
        <v>-161358.29</v>
      </c>
      <c r="Z87" s="42">
        <f t="shared" si="8"/>
        <v>85.070000000000192</v>
      </c>
      <c r="AA87" s="12"/>
    </row>
    <row r="88" spans="1:27" x14ac:dyDescent="0.25">
      <c r="A88" s="9">
        <v>45077</v>
      </c>
      <c r="B88" s="10" t="s">
        <v>621</v>
      </c>
      <c r="C88" s="10" t="s">
        <v>543</v>
      </c>
      <c r="D88" s="10" t="s">
        <v>538</v>
      </c>
      <c r="E88" s="10" t="s">
        <v>539</v>
      </c>
      <c r="F88" s="10"/>
      <c r="G88" s="10">
        <v>0</v>
      </c>
      <c r="H88" s="11">
        <f t="shared" si="5"/>
        <v>3.51</v>
      </c>
      <c r="I88" s="11">
        <f t="shared" si="6"/>
        <v>340.14</v>
      </c>
      <c r="J88" s="11">
        <f t="shared" si="7"/>
        <v>635.66</v>
      </c>
      <c r="K88" s="13">
        <v>150</v>
      </c>
      <c r="L88" s="14">
        <v>26850</v>
      </c>
      <c r="M88" s="15">
        <v>0</v>
      </c>
      <c r="N88" s="14">
        <v>0</v>
      </c>
      <c r="O88" s="16">
        <v>0</v>
      </c>
      <c r="P88" s="16">
        <v>0</v>
      </c>
      <c r="Q88" s="16">
        <v>113.09</v>
      </c>
      <c r="R88" s="57">
        <f t="shared" si="9"/>
        <v>13.51</v>
      </c>
      <c r="S88" s="57"/>
      <c r="T88" s="17">
        <f t="shared" si="10"/>
        <v>126.60000000000001</v>
      </c>
      <c r="U88" s="17">
        <f t="shared" si="11"/>
        <v>126.60000000000001</v>
      </c>
      <c r="V88" s="16">
        <v>20279.57</v>
      </c>
      <c r="W88" s="18">
        <f t="shared" si="12"/>
        <v>1.66</v>
      </c>
      <c r="X88" s="12">
        <v>40.42</v>
      </c>
      <c r="Y88" s="12">
        <v>7235.18</v>
      </c>
      <c r="Z88" s="42">
        <f t="shared" si="8"/>
        <v>361.87999999999994</v>
      </c>
      <c r="AA88" s="12"/>
    </row>
    <row r="89" spans="1:27" x14ac:dyDescent="0.25">
      <c r="A89" s="9">
        <v>45077</v>
      </c>
      <c r="B89" s="10" t="s">
        <v>651</v>
      </c>
      <c r="C89" s="10" t="s">
        <v>543</v>
      </c>
      <c r="D89" s="10" t="s">
        <v>538</v>
      </c>
      <c r="E89" s="10" t="s">
        <v>539</v>
      </c>
      <c r="F89" s="10"/>
      <c r="G89" s="10">
        <v>0</v>
      </c>
      <c r="H89" s="11">
        <f t="shared" si="5"/>
        <v>8.27</v>
      </c>
      <c r="I89" s="11">
        <f t="shared" si="6"/>
        <v>5.8</v>
      </c>
      <c r="J89" s="11">
        <f t="shared" si="7"/>
        <v>2431</v>
      </c>
      <c r="K89" s="13">
        <v>0</v>
      </c>
      <c r="L89" s="14">
        <v>0</v>
      </c>
      <c r="M89" s="15">
        <v>0</v>
      </c>
      <c r="N89" s="14">
        <v>0</v>
      </c>
      <c r="O89" s="16">
        <v>0</v>
      </c>
      <c r="P89" s="16">
        <v>0</v>
      </c>
      <c r="Q89" s="16">
        <v>1.74</v>
      </c>
      <c r="R89" s="57">
        <f t="shared" si="9"/>
        <v>0.21</v>
      </c>
      <c r="S89" s="57"/>
      <c r="T89" s="17">
        <f t="shared" si="10"/>
        <v>1.95</v>
      </c>
      <c r="U89" s="17">
        <f t="shared" si="11"/>
        <v>1.95</v>
      </c>
      <c r="V89" s="16">
        <v>511.48</v>
      </c>
      <c r="W89" s="18">
        <f t="shared" si="12"/>
        <v>0</v>
      </c>
      <c r="X89" s="12">
        <v>6.53</v>
      </c>
      <c r="Y89" s="12">
        <v>1919.52</v>
      </c>
      <c r="Z89" s="42">
        <f t="shared" si="8"/>
        <v>3.8499999999999996</v>
      </c>
      <c r="AA89" s="12"/>
    </row>
    <row r="90" spans="1:27" x14ac:dyDescent="0.25">
      <c r="A90" s="9">
        <v>45077</v>
      </c>
      <c r="B90" s="10" t="s">
        <v>652</v>
      </c>
      <c r="C90" s="10" t="s">
        <v>543</v>
      </c>
      <c r="D90" s="10" t="s">
        <v>538</v>
      </c>
      <c r="E90" s="10" t="s">
        <v>539</v>
      </c>
      <c r="F90" s="10"/>
      <c r="G90" s="10">
        <v>0</v>
      </c>
      <c r="H90" s="11">
        <f t="shared" si="5"/>
        <v>4.54</v>
      </c>
      <c r="I90" s="11">
        <f t="shared" si="6"/>
        <v>3.19</v>
      </c>
      <c r="J90" s="11">
        <f t="shared" si="7"/>
        <v>0</v>
      </c>
      <c r="K90" s="13">
        <v>0</v>
      </c>
      <c r="L90" s="14">
        <v>0</v>
      </c>
      <c r="M90" s="15">
        <v>0</v>
      </c>
      <c r="N90" s="14">
        <v>0</v>
      </c>
      <c r="O90" s="16">
        <v>0</v>
      </c>
      <c r="P90" s="16">
        <v>0</v>
      </c>
      <c r="Q90" s="16">
        <v>0</v>
      </c>
      <c r="R90" s="57">
        <f t="shared" si="9"/>
        <v>0</v>
      </c>
      <c r="S90" s="57"/>
      <c r="T90" s="17">
        <f t="shared" si="10"/>
        <v>0</v>
      </c>
      <c r="U90" s="17">
        <f t="shared" si="11"/>
        <v>0</v>
      </c>
      <c r="V90" s="16">
        <v>0</v>
      </c>
      <c r="W90" s="18">
        <f t="shared" si="12"/>
        <v>0</v>
      </c>
      <c r="X90" s="12">
        <v>4.54</v>
      </c>
      <c r="Y90" s="12">
        <v>0</v>
      </c>
      <c r="Z90" s="42">
        <f t="shared" si="8"/>
        <v>3.19</v>
      </c>
      <c r="AA90" s="12"/>
    </row>
    <row r="91" spans="1:27" x14ac:dyDescent="0.25">
      <c r="A91" s="9">
        <v>45077</v>
      </c>
      <c r="B91" s="10" t="s">
        <v>654</v>
      </c>
      <c r="C91" s="10" t="s">
        <v>543</v>
      </c>
      <c r="D91" s="10" t="s">
        <v>538</v>
      </c>
      <c r="E91" s="10" t="s">
        <v>539</v>
      </c>
      <c r="F91" s="10"/>
      <c r="G91" s="10">
        <v>0</v>
      </c>
      <c r="H91" s="11">
        <f t="shared" si="5"/>
        <v>7.81</v>
      </c>
      <c r="I91" s="11">
        <f t="shared" si="6"/>
        <v>6.6</v>
      </c>
      <c r="J91" s="11">
        <f t="shared" si="7"/>
        <v>2308.88</v>
      </c>
      <c r="K91" s="13">
        <v>0</v>
      </c>
      <c r="L91" s="14">
        <v>0</v>
      </c>
      <c r="M91" s="15">
        <v>0</v>
      </c>
      <c r="N91" s="14">
        <v>0</v>
      </c>
      <c r="O91" s="16">
        <v>0</v>
      </c>
      <c r="P91" s="16">
        <v>0</v>
      </c>
      <c r="Q91" s="16">
        <v>0</v>
      </c>
      <c r="R91" s="57">
        <f t="shared" si="9"/>
        <v>0</v>
      </c>
      <c r="S91" s="57"/>
      <c r="T91" s="17">
        <f t="shared" si="10"/>
        <v>0</v>
      </c>
      <c r="U91" s="17">
        <f t="shared" si="11"/>
        <v>0</v>
      </c>
      <c r="V91" s="16">
        <v>0</v>
      </c>
      <c r="W91" s="18">
        <f t="shared" si="12"/>
        <v>0</v>
      </c>
      <c r="X91" s="12">
        <v>7.81</v>
      </c>
      <c r="Y91" s="12">
        <v>2308.88</v>
      </c>
      <c r="Z91" s="42">
        <f t="shared" si="8"/>
        <v>6.6</v>
      </c>
      <c r="AA91" s="12"/>
    </row>
    <row r="92" spans="1:27" x14ac:dyDescent="0.25">
      <c r="A92" s="9">
        <v>45077</v>
      </c>
      <c r="B92" s="10" t="s">
        <v>655</v>
      </c>
      <c r="C92" s="10" t="s">
        <v>537</v>
      </c>
      <c r="D92" s="10" t="s">
        <v>538</v>
      </c>
      <c r="E92" s="10" t="s">
        <v>539</v>
      </c>
      <c r="F92" s="10"/>
      <c r="G92" s="10">
        <v>0</v>
      </c>
      <c r="H92" s="11">
        <f t="shared" si="5"/>
        <v>549.48</v>
      </c>
      <c r="I92" s="11">
        <f t="shared" si="6"/>
        <v>19.22</v>
      </c>
      <c r="J92" s="11">
        <f t="shared" si="7"/>
        <v>50529.51</v>
      </c>
      <c r="K92" s="13">
        <v>0</v>
      </c>
      <c r="L92" s="14">
        <v>0</v>
      </c>
      <c r="M92" s="15">
        <v>0</v>
      </c>
      <c r="N92" s="14">
        <v>0</v>
      </c>
      <c r="O92" s="16">
        <v>0</v>
      </c>
      <c r="P92" s="16">
        <v>0</v>
      </c>
      <c r="Q92" s="16">
        <v>182.8</v>
      </c>
      <c r="R92" s="57">
        <f t="shared" si="9"/>
        <v>21.83</v>
      </c>
      <c r="S92" s="57">
        <v>200</v>
      </c>
      <c r="T92" s="17">
        <f t="shared" si="10"/>
        <v>4.6299999999999955</v>
      </c>
      <c r="U92" s="17">
        <f t="shared" si="11"/>
        <v>4.6299999999999955</v>
      </c>
      <c r="V92" s="16">
        <v>16810.28</v>
      </c>
      <c r="W92" s="18">
        <f t="shared" si="12"/>
        <v>0</v>
      </c>
      <c r="X92" s="12">
        <v>366.68</v>
      </c>
      <c r="Y92" s="12">
        <v>33719.440000000002</v>
      </c>
      <c r="Z92" s="42">
        <f t="shared" si="8"/>
        <v>14.590000000000003</v>
      </c>
      <c r="AA92" s="12"/>
    </row>
    <row r="93" spans="1:27" x14ac:dyDescent="0.25">
      <c r="A93" s="9">
        <v>45077</v>
      </c>
      <c r="B93" s="10" t="s">
        <v>656</v>
      </c>
      <c r="C93" s="10" t="s">
        <v>537</v>
      </c>
      <c r="D93" s="10" t="s">
        <v>538</v>
      </c>
      <c r="E93" s="10" t="s">
        <v>539</v>
      </c>
      <c r="F93" s="10"/>
      <c r="G93" s="10">
        <v>0</v>
      </c>
      <c r="H93" s="11">
        <f t="shared" si="5"/>
        <v>9.17</v>
      </c>
      <c r="I93" s="11">
        <f t="shared" si="6"/>
        <v>6.44</v>
      </c>
      <c r="J93" s="11">
        <f t="shared" si="7"/>
        <v>744.1</v>
      </c>
      <c r="K93" s="13">
        <v>0</v>
      </c>
      <c r="L93" s="14">
        <v>0</v>
      </c>
      <c r="M93" s="15">
        <v>0</v>
      </c>
      <c r="N93" s="14">
        <v>0</v>
      </c>
      <c r="O93" s="16">
        <v>0</v>
      </c>
      <c r="P93" s="16">
        <v>0</v>
      </c>
      <c r="Q93" s="16">
        <v>0</v>
      </c>
      <c r="R93" s="57">
        <f t="shared" si="9"/>
        <v>0</v>
      </c>
      <c r="S93" s="57"/>
      <c r="T93" s="17">
        <f t="shared" si="10"/>
        <v>0</v>
      </c>
      <c r="U93" s="17">
        <f t="shared" si="11"/>
        <v>0</v>
      </c>
      <c r="V93" s="16">
        <v>0</v>
      </c>
      <c r="W93" s="18">
        <f t="shared" si="12"/>
        <v>0</v>
      </c>
      <c r="X93" s="12">
        <v>9.17</v>
      </c>
      <c r="Y93" s="12">
        <v>744.1</v>
      </c>
      <c r="Z93" s="42">
        <f t="shared" si="8"/>
        <v>6.44</v>
      </c>
      <c r="AA93" s="12"/>
    </row>
    <row r="94" spans="1:27" x14ac:dyDescent="0.25">
      <c r="A94" s="9">
        <v>45077</v>
      </c>
      <c r="B94" s="10" t="s">
        <v>657</v>
      </c>
      <c r="C94" s="10" t="s">
        <v>537</v>
      </c>
      <c r="D94" s="10" t="s">
        <v>538</v>
      </c>
      <c r="E94" s="10" t="s">
        <v>539</v>
      </c>
      <c r="F94" s="10"/>
      <c r="G94" s="10">
        <v>0</v>
      </c>
      <c r="H94" s="11">
        <f t="shared" si="5"/>
        <v>7088.54</v>
      </c>
      <c r="I94" s="11">
        <f t="shared" si="6"/>
        <v>5475.43</v>
      </c>
      <c r="J94" s="11">
        <f t="shared" si="7"/>
        <v>326023.96000000002</v>
      </c>
      <c r="K94" s="13">
        <v>0</v>
      </c>
      <c r="L94" s="14">
        <v>0</v>
      </c>
      <c r="M94" s="15">
        <v>0</v>
      </c>
      <c r="N94" s="14">
        <v>0</v>
      </c>
      <c r="O94" s="16">
        <v>0</v>
      </c>
      <c r="P94" s="16">
        <v>0</v>
      </c>
      <c r="Q94" s="16">
        <v>0</v>
      </c>
      <c r="R94" s="57">
        <f t="shared" si="9"/>
        <v>0</v>
      </c>
      <c r="S94" s="57"/>
      <c r="T94" s="17">
        <f t="shared" si="10"/>
        <v>0</v>
      </c>
      <c r="U94" s="17">
        <f t="shared" si="11"/>
        <v>0</v>
      </c>
      <c r="V94" s="16">
        <v>0</v>
      </c>
      <c r="W94" s="18">
        <f t="shared" si="12"/>
        <v>0</v>
      </c>
      <c r="X94" s="12">
        <v>7088.54</v>
      </c>
      <c r="Y94" s="12">
        <v>326023.96000000002</v>
      </c>
      <c r="Z94" s="42">
        <f t="shared" si="8"/>
        <v>5475.43</v>
      </c>
      <c r="AA94" s="12"/>
    </row>
    <row r="95" spans="1:27" x14ac:dyDescent="0.25">
      <c r="A95" s="9">
        <v>45077</v>
      </c>
      <c r="B95" s="10" t="s">
        <v>659</v>
      </c>
      <c r="C95" s="10" t="s">
        <v>537</v>
      </c>
      <c r="D95" s="10" t="s">
        <v>538</v>
      </c>
      <c r="E95" s="10" t="s">
        <v>539</v>
      </c>
      <c r="F95" s="10"/>
      <c r="G95" s="10">
        <v>0</v>
      </c>
      <c r="H95" s="11">
        <f t="shared" si="5"/>
        <v>717.28</v>
      </c>
      <c r="I95" s="11">
        <f t="shared" si="6"/>
        <v>503.46</v>
      </c>
      <c r="J95" s="11">
        <f t="shared" si="7"/>
        <v>71728</v>
      </c>
      <c r="K95" s="13">
        <v>0</v>
      </c>
      <c r="L95" s="14">
        <v>0</v>
      </c>
      <c r="M95" s="15">
        <v>0</v>
      </c>
      <c r="N95" s="14">
        <v>0</v>
      </c>
      <c r="O95" s="16">
        <v>0</v>
      </c>
      <c r="P95" s="16">
        <v>0</v>
      </c>
      <c r="Q95" s="16">
        <v>0</v>
      </c>
      <c r="R95" s="57">
        <f t="shared" si="9"/>
        <v>0</v>
      </c>
      <c r="S95" s="57"/>
      <c r="T95" s="17">
        <f t="shared" si="10"/>
        <v>0</v>
      </c>
      <c r="U95" s="17">
        <f t="shared" si="11"/>
        <v>0</v>
      </c>
      <c r="V95" s="16">
        <v>0</v>
      </c>
      <c r="W95" s="18">
        <f t="shared" si="12"/>
        <v>0</v>
      </c>
      <c r="X95" s="12">
        <v>717.28</v>
      </c>
      <c r="Y95" s="12">
        <v>71728</v>
      </c>
      <c r="Z95" s="42">
        <f t="shared" si="8"/>
        <v>503.46</v>
      </c>
      <c r="AA95" s="12"/>
    </row>
    <row r="96" spans="1:27" x14ac:dyDescent="0.25">
      <c r="A96" s="9">
        <v>45077</v>
      </c>
      <c r="B96" s="10" t="s">
        <v>660</v>
      </c>
      <c r="C96" s="10" t="s">
        <v>537</v>
      </c>
      <c r="D96" s="10" t="s">
        <v>538</v>
      </c>
      <c r="E96" s="10" t="s">
        <v>557</v>
      </c>
      <c r="F96" s="10">
        <v>0</v>
      </c>
      <c r="G96" s="10">
        <v>0</v>
      </c>
      <c r="H96" s="11">
        <f t="shared" si="5"/>
        <v>11917.61</v>
      </c>
      <c r="I96" s="11">
        <f t="shared" si="6"/>
        <v>88.33</v>
      </c>
      <c r="J96" s="11">
        <f t="shared" si="7"/>
        <v>1241547.1100000001</v>
      </c>
      <c r="K96" s="13">
        <v>0</v>
      </c>
      <c r="L96" s="14">
        <v>0</v>
      </c>
      <c r="M96" s="15">
        <v>1173.1600000000001</v>
      </c>
      <c r="N96" s="14">
        <v>122219.81</v>
      </c>
      <c r="O96" s="16">
        <v>0</v>
      </c>
      <c r="P96" s="16">
        <v>0</v>
      </c>
      <c r="Q96" s="16">
        <v>468.03</v>
      </c>
      <c r="R96" s="57">
        <f t="shared" si="9"/>
        <v>55.9</v>
      </c>
      <c r="S96" s="57">
        <v>450</v>
      </c>
      <c r="T96" s="17">
        <f t="shared" si="10"/>
        <v>73.92999999999995</v>
      </c>
      <c r="U96" s="17">
        <f t="shared" si="11"/>
        <v>73.92999999999995</v>
      </c>
      <c r="V96" s="16">
        <v>48759.37</v>
      </c>
      <c r="W96" s="18">
        <f t="shared" si="12"/>
        <v>0</v>
      </c>
      <c r="X96" s="12">
        <v>12622.74</v>
      </c>
      <c r="Y96" s="12">
        <v>1315008.71</v>
      </c>
      <c r="Z96" s="42">
        <f t="shared" si="8"/>
        <v>14.400000000000048</v>
      </c>
      <c r="AA96" s="12"/>
    </row>
    <row r="97" spans="1:27" x14ac:dyDescent="0.25">
      <c r="A97" s="9">
        <v>45077</v>
      </c>
      <c r="B97" s="10" t="s">
        <v>662</v>
      </c>
      <c r="C97" s="10" t="s">
        <v>537</v>
      </c>
      <c r="D97" s="10" t="s">
        <v>538</v>
      </c>
      <c r="E97" s="10" t="s">
        <v>539</v>
      </c>
      <c r="F97" s="10">
        <v>0</v>
      </c>
      <c r="G97" s="10">
        <v>0</v>
      </c>
      <c r="H97" s="11">
        <f t="shared" si="5"/>
        <v>6068.21</v>
      </c>
      <c r="I97" s="11">
        <f t="shared" si="6"/>
        <v>7559.73</v>
      </c>
      <c r="J97" s="11">
        <f t="shared" si="7"/>
        <v>632853.64</v>
      </c>
      <c r="K97" s="13">
        <v>12000</v>
      </c>
      <c r="L97" s="14">
        <v>1222980</v>
      </c>
      <c r="M97" s="15">
        <v>1312.14</v>
      </c>
      <c r="N97" s="14">
        <v>136550.73000000001</v>
      </c>
      <c r="O97" s="16">
        <v>0</v>
      </c>
      <c r="P97" s="16">
        <v>0</v>
      </c>
      <c r="Q97" s="16">
        <v>15248.68</v>
      </c>
      <c r="R97" s="57">
        <f t="shared" si="9"/>
        <v>1821.35</v>
      </c>
      <c r="S97" s="57">
        <v>-450</v>
      </c>
      <c r="T97" s="17">
        <f t="shared" si="10"/>
        <v>17520.03</v>
      </c>
      <c r="U97" s="17">
        <f t="shared" si="11"/>
        <v>17520.03</v>
      </c>
      <c r="V97" s="16">
        <v>1570948.93</v>
      </c>
      <c r="W97" s="18">
        <f t="shared" si="12"/>
        <v>230.08</v>
      </c>
      <c r="X97" s="12">
        <v>4131.67</v>
      </c>
      <c r="Y97" s="12">
        <v>420352.76</v>
      </c>
      <c r="Z97" s="42">
        <f t="shared" si="8"/>
        <v>1809.6200000000008</v>
      </c>
      <c r="AA97" s="12"/>
    </row>
    <row r="98" spans="1:27" x14ac:dyDescent="0.25">
      <c r="A98" s="9">
        <v>45077</v>
      </c>
      <c r="B98" s="10" t="s">
        <v>663</v>
      </c>
      <c r="C98" s="10" t="s">
        <v>537</v>
      </c>
      <c r="D98" s="10" t="s">
        <v>538</v>
      </c>
      <c r="E98" s="10" t="s">
        <v>539</v>
      </c>
      <c r="F98" s="10"/>
      <c r="G98" s="10">
        <v>0</v>
      </c>
      <c r="H98" s="11">
        <f t="shared" si="5"/>
        <v>770.18</v>
      </c>
      <c r="I98" s="11">
        <f t="shared" si="6"/>
        <v>540.59</v>
      </c>
      <c r="J98" s="11">
        <f t="shared" si="7"/>
        <v>86696.25</v>
      </c>
      <c r="K98" s="13">
        <v>0</v>
      </c>
      <c r="L98" s="14">
        <v>0</v>
      </c>
      <c r="M98" s="15">
        <v>0</v>
      </c>
      <c r="N98" s="14">
        <v>0</v>
      </c>
      <c r="O98" s="16">
        <v>0</v>
      </c>
      <c r="P98" s="16">
        <v>0</v>
      </c>
      <c r="Q98" s="16">
        <v>0</v>
      </c>
      <c r="R98" s="57">
        <f t="shared" si="9"/>
        <v>0</v>
      </c>
      <c r="S98" s="57"/>
      <c r="T98" s="17">
        <f t="shared" si="10"/>
        <v>0</v>
      </c>
      <c r="U98" s="17">
        <f t="shared" si="11"/>
        <v>0</v>
      </c>
      <c r="V98" s="16">
        <v>0</v>
      </c>
      <c r="W98" s="18">
        <f t="shared" si="12"/>
        <v>0</v>
      </c>
      <c r="X98" s="12">
        <v>770.18</v>
      </c>
      <c r="Y98" s="12">
        <v>86696.25</v>
      </c>
      <c r="Z98" s="42">
        <f t="shared" si="8"/>
        <v>540.59</v>
      </c>
      <c r="AA98" s="12"/>
    </row>
    <row r="99" spans="1:27" x14ac:dyDescent="0.25">
      <c r="A99" s="9">
        <v>45077</v>
      </c>
      <c r="B99" s="10" t="s">
        <v>664</v>
      </c>
      <c r="C99" s="10" t="s">
        <v>537</v>
      </c>
      <c r="D99" s="10" t="s">
        <v>538</v>
      </c>
      <c r="E99" s="10" t="s">
        <v>539</v>
      </c>
      <c r="F99" s="10">
        <v>0</v>
      </c>
      <c r="G99" s="10">
        <v>0</v>
      </c>
      <c r="H99" s="11">
        <f t="shared" si="5"/>
        <v>3500</v>
      </c>
      <c r="I99" s="11">
        <f t="shared" si="6"/>
        <v>3506.64</v>
      </c>
      <c r="J99" s="11">
        <f t="shared" si="7"/>
        <v>336000</v>
      </c>
      <c r="K99" s="13">
        <v>0</v>
      </c>
      <c r="L99" s="14">
        <v>0</v>
      </c>
      <c r="M99" s="15">
        <v>0</v>
      </c>
      <c r="N99" s="14">
        <v>0</v>
      </c>
      <c r="O99" s="16">
        <v>3500</v>
      </c>
      <c r="P99" s="16">
        <v>358750</v>
      </c>
      <c r="Q99" s="16">
        <v>0</v>
      </c>
      <c r="R99" s="57">
        <f t="shared" si="9"/>
        <v>0</v>
      </c>
      <c r="S99" s="57"/>
      <c r="T99" s="17">
        <f t="shared" si="10"/>
        <v>0</v>
      </c>
      <c r="U99" s="17">
        <f t="shared" si="11"/>
        <v>3500</v>
      </c>
      <c r="V99" s="16">
        <v>0</v>
      </c>
      <c r="W99" s="18">
        <f t="shared" si="12"/>
        <v>0</v>
      </c>
      <c r="X99" s="12">
        <v>0</v>
      </c>
      <c r="Y99" s="12">
        <v>0</v>
      </c>
      <c r="Z99" s="42">
        <f t="shared" si="8"/>
        <v>6.6399999999998727</v>
      </c>
      <c r="AA99" s="12"/>
    </row>
    <row r="100" spans="1:27" x14ac:dyDescent="0.25">
      <c r="A100" s="9">
        <v>45077</v>
      </c>
      <c r="B100" s="10" t="s">
        <v>665</v>
      </c>
      <c r="C100" s="10" t="s">
        <v>537</v>
      </c>
      <c r="D100" s="10" t="s">
        <v>538</v>
      </c>
      <c r="E100" s="10" t="s">
        <v>539</v>
      </c>
      <c r="F100" s="10"/>
      <c r="G100" s="10">
        <v>0</v>
      </c>
      <c r="H100" s="11">
        <f t="shared" si="5"/>
        <v>1581.03</v>
      </c>
      <c r="I100" s="11">
        <f t="shared" si="6"/>
        <v>1407.82</v>
      </c>
      <c r="J100" s="11">
        <f t="shared" si="7"/>
        <v>180117.7</v>
      </c>
      <c r="K100" s="13">
        <v>0</v>
      </c>
      <c r="L100" s="14">
        <v>0</v>
      </c>
      <c r="M100" s="15">
        <v>0</v>
      </c>
      <c r="N100" s="14">
        <v>0</v>
      </c>
      <c r="O100" s="16">
        <v>0</v>
      </c>
      <c r="P100" s="16">
        <v>0</v>
      </c>
      <c r="Q100" s="16">
        <v>0</v>
      </c>
      <c r="R100" s="57">
        <f t="shared" si="9"/>
        <v>0</v>
      </c>
      <c r="S100" s="57"/>
      <c r="T100" s="17">
        <f t="shared" si="10"/>
        <v>0</v>
      </c>
      <c r="U100" s="17">
        <f t="shared" si="11"/>
        <v>0</v>
      </c>
      <c r="V100" s="16">
        <v>0</v>
      </c>
      <c r="W100" s="18">
        <f t="shared" si="12"/>
        <v>0</v>
      </c>
      <c r="X100" s="12">
        <v>1581.03</v>
      </c>
      <c r="Y100" s="12">
        <v>180117.7</v>
      </c>
      <c r="Z100" s="42">
        <f t="shared" si="8"/>
        <v>1407.82</v>
      </c>
      <c r="AA100" s="12"/>
    </row>
    <row r="101" spans="1:27" x14ac:dyDescent="0.25">
      <c r="A101" s="9">
        <v>45077</v>
      </c>
      <c r="B101" s="10" t="s">
        <v>666</v>
      </c>
      <c r="C101" s="10" t="s">
        <v>537</v>
      </c>
      <c r="D101" s="10" t="s">
        <v>538</v>
      </c>
      <c r="E101" s="10" t="s">
        <v>539</v>
      </c>
      <c r="F101" s="10"/>
      <c r="G101" s="10">
        <v>0</v>
      </c>
      <c r="H101" s="11">
        <f t="shared" si="5"/>
        <v>681.93</v>
      </c>
      <c r="I101" s="11">
        <f t="shared" si="6"/>
        <v>570.36</v>
      </c>
      <c r="J101" s="11">
        <f t="shared" si="7"/>
        <v>78689.179999999993</v>
      </c>
      <c r="K101" s="13">
        <v>0</v>
      </c>
      <c r="L101" s="14">
        <v>0</v>
      </c>
      <c r="M101" s="15">
        <v>0</v>
      </c>
      <c r="N101" s="14">
        <v>0</v>
      </c>
      <c r="O101" s="16">
        <v>0</v>
      </c>
      <c r="P101" s="16">
        <v>0</v>
      </c>
      <c r="Q101" s="16">
        <v>272.08</v>
      </c>
      <c r="R101" s="57">
        <f t="shared" si="9"/>
        <v>32.5</v>
      </c>
      <c r="S101" s="57"/>
      <c r="T101" s="17">
        <f t="shared" si="10"/>
        <v>304.58</v>
      </c>
      <c r="U101" s="17">
        <f t="shared" si="11"/>
        <v>304.58</v>
      </c>
      <c r="V101" s="16">
        <v>31395.31</v>
      </c>
      <c r="W101" s="18">
        <f t="shared" si="12"/>
        <v>4</v>
      </c>
      <c r="X101" s="12">
        <v>409.85</v>
      </c>
      <c r="Y101" s="12">
        <v>47293.36</v>
      </c>
      <c r="Z101" s="42">
        <f t="shared" si="8"/>
        <v>261.78000000000003</v>
      </c>
      <c r="AA101" s="12"/>
    </row>
    <row r="102" spans="1:27" x14ac:dyDescent="0.25">
      <c r="A102" s="9">
        <v>45077</v>
      </c>
      <c r="B102" s="10" t="s">
        <v>667</v>
      </c>
      <c r="C102" s="10" t="s">
        <v>537</v>
      </c>
      <c r="D102" s="10" t="s">
        <v>538</v>
      </c>
      <c r="E102" s="10" t="s">
        <v>539</v>
      </c>
      <c r="F102" s="10"/>
      <c r="G102" s="10">
        <v>0</v>
      </c>
      <c r="H102" s="11">
        <f t="shared" si="5"/>
        <v>1788.27</v>
      </c>
      <c r="I102" s="11">
        <f t="shared" si="6"/>
        <v>2786.62</v>
      </c>
      <c r="J102" s="11">
        <f t="shared" si="7"/>
        <v>189486</v>
      </c>
      <c r="K102" s="13">
        <v>0</v>
      </c>
      <c r="L102" s="14">
        <v>0</v>
      </c>
      <c r="M102" s="15">
        <v>0</v>
      </c>
      <c r="N102" s="14">
        <v>0</v>
      </c>
      <c r="O102" s="16">
        <v>0</v>
      </c>
      <c r="P102" s="16">
        <v>0</v>
      </c>
      <c r="Q102" s="16">
        <v>1433.96</v>
      </c>
      <c r="R102" s="57">
        <f t="shared" si="9"/>
        <v>171.28</v>
      </c>
      <c r="S102" s="57">
        <v>-50</v>
      </c>
      <c r="T102" s="17">
        <f t="shared" si="10"/>
        <v>1655.24</v>
      </c>
      <c r="U102" s="17">
        <f t="shared" si="11"/>
        <v>1655.24</v>
      </c>
      <c r="V102" s="16">
        <v>150895.62</v>
      </c>
      <c r="W102" s="18">
        <f t="shared" si="12"/>
        <v>21.74</v>
      </c>
      <c r="X102" s="12">
        <v>354.31</v>
      </c>
      <c r="Y102" s="12">
        <v>37542.86</v>
      </c>
      <c r="Z102" s="42">
        <f t="shared" si="8"/>
        <v>1109.6399999999999</v>
      </c>
      <c r="AA102" s="12"/>
    </row>
    <row r="103" spans="1:27" x14ac:dyDescent="0.25">
      <c r="A103" s="9">
        <v>45077</v>
      </c>
      <c r="B103" s="10" t="s">
        <v>671</v>
      </c>
      <c r="C103" s="10" t="s">
        <v>537</v>
      </c>
      <c r="D103" s="10" t="s">
        <v>538</v>
      </c>
      <c r="E103" s="10" t="s">
        <v>539</v>
      </c>
      <c r="F103" s="10"/>
      <c r="G103" s="10">
        <v>0</v>
      </c>
      <c r="H103" s="11">
        <f t="shared" si="5"/>
        <v>1675</v>
      </c>
      <c r="I103" s="11">
        <f t="shared" si="6"/>
        <v>175.68</v>
      </c>
      <c r="J103" s="11">
        <f t="shared" si="7"/>
        <v>108875</v>
      </c>
      <c r="K103" s="13">
        <v>0</v>
      </c>
      <c r="L103" s="14">
        <v>0</v>
      </c>
      <c r="M103" s="15">
        <v>0</v>
      </c>
      <c r="N103" s="14">
        <v>0</v>
      </c>
      <c r="O103" s="16">
        <v>0</v>
      </c>
      <c r="P103" s="16">
        <v>0</v>
      </c>
      <c r="Q103" s="16">
        <v>0</v>
      </c>
      <c r="R103" s="57">
        <f t="shared" si="9"/>
        <v>0</v>
      </c>
      <c r="S103" s="57"/>
      <c r="T103" s="17">
        <f t="shared" si="10"/>
        <v>0</v>
      </c>
      <c r="U103" s="17">
        <f t="shared" si="11"/>
        <v>0</v>
      </c>
      <c r="V103" s="16">
        <v>0</v>
      </c>
      <c r="W103" s="18">
        <f t="shared" si="12"/>
        <v>0</v>
      </c>
      <c r="X103" s="12">
        <v>1675</v>
      </c>
      <c r="Y103" s="12">
        <v>108875</v>
      </c>
      <c r="Z103" s="42">
        <f t="shared" si="8"/>
        <v>175.68</v>
      </c>
      <c r="AA103" s="12"/>
    </row>
    <row r="104" spans="1:27" x14ac:dyDescent="0.25">
      <c r="A104" s="9">
        <v>45077</v>
      </c>
      <c r="B104" s="10" t="s">
        <v>678</v>
      </c>
      <c r="C104" s="10" t="s">
        <v>543</v>
      </c>
      <c r="D104" s="10" t="s">
        <v>538</v>
      </c>
      <c r="E104" s="10" t="s">
        <v>539</v>
      </c>
      <c r="F104" s="10"/>
      <c r="G104" s="10">
        <v>0</v>
      </c>
      <c r="H104" s="11">
        <f t="shared" si="5"/>
        <v>18.350000000000001</v>
      </c>
      <c r="I104" s="11">
        <f t="shared" si="6"/>
        <v>14.86</v>
      </c>
      <c r="J104" s="11">
        <f t="shared" si="7"/>
        <v>4663.2700000000004</v>
      </c>
      <c r="K104" s="13">
        <v>0</v>
      </c>
      <c r="L104" s="14">
        <v>0</v>
      </c>
      <c r="M104" s="15">
        <v>0</v>
      </c>
      <c r="N104" s="14">
        <v>0</v>
      </c>
      <c r="O104" s="16">
        <v>0</v>
      </c>
      <c r="P104" s="16">
        <v>0</v>
      </c>
      <c r="Q104" s="16">
        <v>0</v>
      </c>
      <c r="R104" s="57">
        <f t="shared" si="9"/>
        <v>0</v>
      </c>
      <c r="S104" s="57"/>
      <c r="T104" s="17">
        <f t="shared" si="10"/>
        <v>0</v>
      </c>
      <c r="U104" s="17">
        <f t="shared" si="11"/>
        <v>0</v>
      </c>
      <c r="V104" s="16">
        <v>0</v>
      </c>
      <c r="W104" s="18">
        <f t="shared" si="12"/>
        <v>0</v>
      </c>
      <c r="X104" s="12">
        <v>18.350000000000001</v>
      </c>
      <c r="Y104" s="12">
        <v>4663.2700000000004</v>
      </c>
      <c r="Z104" s="42">
        <f t="shared" si="8"/>
        <v>14.86</v>
      </c>
      <c r="AA104" s="12"/>
    </row>
    <row r="105" spans="1:27" x14ac:dyDescent="0.25">
      <c r="A105" s="9">
        <v>45077</v>
      </c>
      <c r="B105" s="10" t="s">
        <v>679</v>
      </c>
      <c r="C105" s="10" t="s">
        <v>543</v>
      </c>
      <c r="D105" s="10" t="s">
        <v>538</v>
      </c>
      <c r="E105" s="10" t="s">
        <v>557</v>
      </c>
      <c r="F105" s="10"/>
      <c r="G105" s="10">
        <v>0</v>
      </c>
      <c r="H105" s="11">
        <f t="shared" si="5"/>
        <v>57.61</v>
      </c>
      <c r="I105" s="11">
        <f t="shared" si="6"/>
        <v>36.25</v>
      </c>
      <c r="J105" s="11">
        <f t="shared" si="7"/>
        <v>0</v>
      </c>
      <c r="K105" s="13">
        <v>0</v>
      </c>
      <c r="L105" s="14">
        <v>0</v>
      </c>
      <c r="M105" s="15">
        <v>0</v>
      </c>
      <c r="N105" s="14">
        <v>0</v>
      </c>
      <c r="O105" s="16">
        <v>0</v>
      </c>
      <c r="P105" s="16">
        <v>0</v>
      </c>
      <c r="Q105" s="16">
        <v>0</v>
      </c>
      <c r="R105" s="57">
        <f t="shared" si="9"/>
        <v>0</v>
      </c>
      <c r="S105" s="57"/>
      <c r="T105" s="17">
        <f t="shared" si="10"/>
        <v>0</v>
      </c>
      <c r="U105" s="17">
        <f t="shared" si="11"/>
        <v>0</v>
      </c>
      <c r="V105" s="16">
        <v>0</v>
      </c>
      <c r="W105" s="18">
        <f t="shared" si="12"/>
        <v>0</v>
      </c>
      <c r="X105" s="12">
        <v>57.61</v>
      </c>
      <c r="Y105" s="12">
        <v>0</v>
      </c>
      <c r="Z105" s="42">
        <f t="shared" si="8"/>
        <v>36.25</v>
      </c>
      <c r="AA105" s="12"/>
    </row>
    <row r="106" spans="1:27" x14ac:dyDescent="0.25">
      <c r="A106" s="9">
        <v>45077</v>
      </c>
      <c r="B106" s="10" t="s">
        <v>682</v>
      </c>
      <c r="C106" s="10" t="s">
        <v>537</v>
      </c>
      <c r="D106" s="10" t="s">
        <v>538</v>
      </c>
      <c r="E106" s="10" t="s">
        <v>539</v>
      </c>
      <c r="F106" s="10"/>
      <c r="G106" s="10">
        <v>0</v>
      </c>
      <c r="H106" s="11">
        <f t="shared" si="5"/>
        <v>62.88</v>
      </c>
      <c r="I106" s="11">
        <f t="shared" si="6"/>
        <v>44.14</v>
      </c>
      <c r="J106" s="11">
        <f t="shared" si="7"/>
        <v>4313.57</v>
      </c>
      <c r="K106" s="13">
        <v>0</v>
      </c>
      <c r="L106" s="14">
        <v>0</v>
      </c>
      <c r="M106" s="15">
        <v>0</v>
      </c>
      <c r="N106" s="14">
        <v>0</v>
      </c>
      <c r="O106" s="16">
        <v>0</v>
      </c>
      <c r="P106" s="16">
        <v>0</v>
      </c>
      <c r="Q106" s="16">
        <v>0</v>
      </c>
      <c r="R106" s="57">
        <f t="shared" si="9"/>
        <v>0</v>
      </c>
      <c r="S106" s="57"/>
      <c r="T106" s="17">
        <f t="shared" si="10"/>
        <v>0</v>
      </c>
      <c r="U106" s="17">
        <f t="shared" si="11"/>
        <v>0</v>
      </c>
      <c r="V106" s="16">
        <v>0</v>
      </c>
      <c r="W106" s="18">
        <f t="shared" si="12"/>
        <v>0</v>
      </c>
      <c r="X106" s="12">
        <v>62.88</v>
      </c>
      <c r="Y106" s="12">
        <v>4313.57</v>
      </c>
      <c r="Z106" s="42">
        <f t="shared" si="8"/>
        <v>44.14</v>
      </c>
      <c r="AA106" s="12"/>
    </row>
    <row r="107" spans="1:27" x14ac:dyDescent="0.25">
      <c r="A107" s="9">
        <v>45077</v>
      </c>
      <c r="B107" s="10" t="s">
        <v>685</v>
      </c>
      <c r="C107" s="10" t="s">
        <v>537</v>
      </c>
      <c r="D107" s="10" t="s">
        <v>538</v>
      </c>
      <c r="E107" s="10" t="s">
        <v>539</v>
      </c>
      <c r="F107" s="10"/>
      <c r="G107" s="10">
        <v>0</v>
      </c>
      <c r="H107" s="11">
        <f t="shared" si="5"/>
        <v>13.6</v>
      </c>
      <c r="I107" s="11">
        <f t="shared" si="6"/>
        <v>9.5500000000000007</v>
      </c>
      <c r="J107" s="11">
        <f t="shared" si="7"/>
        <v>0</v>
      </c>
      <c r="K107" s="13">
        <v>0</v>
      </c>
      <c r="L107" s="14">
        <v>0</v>
      </c>
      <c r="M107" s="15">
        <v>0</v>
      </c>
      <c r="N107" s="14">
        <v>0</v>
      </c>
      <c r="O107" s="16">
        <v>0</v>
      </c>
      <c r="P107" s="16">
        <v>0</v>
      </c>
      <c r="Q107" s="16">
        <v>0</v>
      </c>
      <c r="R107" s="57">
        <f t="shared" si="9"/>
        <v>0</v>
      </c>
      <c r="S107" s="57"/>
      <c r="T107" s="17">
        <f t="shared" si="10"/>
        <v>0</v>
      </c>
      <c r="U107" s="17">
        <f t="shared" si="11"/>
        <v>0</v>
      </c>
      <c r="V107" s="16">
        <v>0</v>
      </c>
      <c r="W107" s="18">
        <f t="shared" si="12"/>
        <v>0</v>
      </c>
      <c r="X107" s="12">
        <v>13.6</v>
      </c>
      <c r="Y107" s="12">
        <v>0</v>
      </c>
      <c r="Z107" s="42">
        <f t="shared" si="8"/>
        <v>9.5500000000000007</v>
      </c>
      <c r="AA107" s="12"/>
    </row>
    <row r="108" spans="1:27" x14ac:dyDescent="0.25">
      <c r="A108" s="9">
        <v>45077</v>
      </c>
      <c r="B108" s="10" t="s">
        <v>686</v>
      </c>
      <c r="C108" s="10" t="s">
        <v>537</v>
      </c>
      <c r="D108" s="10" t="s">
        <v>538</v>
      </c>
      <c r="E108" s="10" t="s">
        <v>557</v>
      </c>
      <c r="F108" s="10"/>
      <c r="G108" s="10">
        <v>0</v>
      </c>
      <c r="H108" s="11">
        <f t="shared" si="5"/>
        <v>497.02</v>
      </c>
      <c r="I108" s="11">
        <f t="shared" si="6"/>
        <v>98.86</v>
      </c>
      <c r="J108" s="11">
        <f t="shared" si="7"/>
        <v>102018.95</v>
      </c>
      <c r="K108" s="13">
        <v>0</v>
      </c>
      <c r="L108" s="14">
        <v>0</v>
      </c>
      <c r="M108" s="15">
        <v>0</v>
      </c>
      <c r="N108" s="14">
        <v>0</v>
      </c>
      <c r="O108" s="16">
        <v>0</v>
      </c>
      <c r="P108" s="16">
        <v>0</v>
      </c>
      <c r="Q108" s="16">
        <v>0</v>
      </c>
      <c r="R108" s="57">
        <f t="shared" si="9"/>
        <v>0</v>
      </c>
      <c r="S108" s="57"/>
      <c r="T108" s="17">
        <f t="shared" si="10"/>
        <v>0</v>
      </c>
      <c r="U108" s="17">
        <f t="shared" si="11"/>
        <v>0</v>
      </c>
      <c r="V108" s="16">
        <v>0</v>
      </c>
      <c r="W108" s="18">
        <f t="shared" si="12"/>
        <v>0</v>
      </c>
      <c r="X108" s="12">
        <v>497.02</v>
      </c>
      <c r="Y108" s="12">
        <v>102018.95</v>
      </c>
      <c r="Z108" s="42">
        <f t="shared" si="8"/>
        <v>98.86</v>
      </c>
      <c r="AA108" s="12"/>
    </row>
    <row r="109" spans="1:27" x14ac:dyDescent="0.25">
      <c r="A109" s="9">
        <v>45077</v>
      </c>
      <c r="B109" s="10" t="s">
        <v>687</v>
      </c>
      <c r="C109" s="10" t="s">
        <v>537</v>
      </c>
      <c r="D109" s="10" t="s">
        <v>538</v>
      </c>
      <c r="E109" s="10" t="s">
        <v>557</v>
      </c>
      <c r="F109" s="10"/>
      <c r="G109" s="10">
        <v>0</v>
      </c>
      <c r="H109" s="11">
        <f t="shared" si="5"/>
        <v>14.69</v>
      </c>
      <c r="I109" s="11">
        <f t="shared" si="6"/>
        <v>10.31</v>
      </c>
      <c r="J109" s="11">
        <f t="shared" si="7"/>
        <v>2585.44</v>
      </c>
      <c r="K109" s="13">
        <v>0</v>
      </c>
      <c r="L109" s="14">
        <v>0</v>
      </c>
      <c r="M109" s="15">
        <v>0</v>
      </c>
      <c r="N109" s="14">
        <v>0</v>
      </c>
      <c r="O109" s="16">
        <v>0</v>
      </c>
      <c r="P109" s="16">
        <v>0</v>
      </c>
      <c r="Q109" s="16">
        <v>0</v>
      </c>
      <c r="R109" s="57">
        <f t="shared" si="9"/>
        <v>0</v>
      </c>
      <c r="S109" s="57"/>
      <c r="T109" s="17">
        <f t="shared" si="10"/>
        <v>0</v>
      </c>
      <c r="U109" s="17">
        <f t="shared" si="11"/>
        <v>0</v>
      </c>
      <c r="V109" s="16">
        <v>0</v>
      </c>
      <c r="W109" s="18">
        <f t="shared" si="12"/>
        <v>0</v>
      </c>
      <c r="X109" s="12">
        <v>14.69</v>
      </c>
      <c r="Y109" s="12">
        <v>2585.44</v>
      </c>
      <c r="Z109" s="42">
        <f t="shared" si="8"/>
        <v>10.31</v>
      </c>
      <c r="AA109" s="12"/>
    </row>
    <row r="110" spans="1:27" x14ac:dyDescent="0.25">
      <c r="A110" s="9">
        <v>45077</v>
      </c>
      <c r="B110" s="10" t="s">
        <v>688</v>
      </c>
      <c r="C110" s="10" t="s">
        <v>537</v>
      </c>
      <c r="D110" s="10" t="s">
        <v>538</v>
      </c>
      <c r="E110" s="10" t="s">
        <v>557</v>
      </c>
      <c r="F110" s="10"/>
      <c r="G110" s="10">
        <v>0</v>
      </c>
      <c r="H110" s="11">
        <f t="shared" si="5"/>
        <v>566.78</v>
      </c>
      <c r="I110" s="11">
        <f t="shared" si="6"/>
        <v>589.77</v>
      </c>
      <c r="J110" s="11">
        <f t="shared" si="7"/>
        <v>59420.18</v>
      </c>
      <c r="K110" s="13">
        <v>0</v>
      </c>
      <c r="L110" s="14">
        <v>0</v>
      </c>
      <c r="M110" s="15">
        <v>0</v>
      </c>
      <c r="N110" s="14">
        <v>0</v>
      </c>
      <c r="O110" s="16">
        <v>0</v>
      </c>
      <c r="P110" s="16">
        <v>0</v>
      </c>
      <c r="Q110" s="16">
        <v>0</v>
      </c>
      <c r="R110" s="57">
        <f t="shared" si="9"/>
        <v>0</v>
      </c>
      <c r="S110" s="57"/>
      <c r="T110" s="17">
        <f t="shared" si="10"/>
        <v>0</v>
      </c>
      <c r="U110" s="17">
        <f t="shared" si="11"/>
        <v>0</v>
      </c>
      <c r="V110" s="16">
        <v>0</v>
      </c>
      <c r="W110" s="18">
        <f t="shared" si="12"/>
        <v>0</v>
      </c>
      <c r="X110" s="12">
        <v>566.78</v>
      </c>
      <c r="Y110" s="12">
        <v>59420.18</v>
      </c>
      <c r="Z110" s="42">
        <f t="shared" si="8"/>
        <v>589.77</v>
      </c>
      <c r="AA110" s="12"/>
    </row>
    <row r="111" spans="1:27" x14ac:dyDescent="0.25">
      <c r="A111" s="9">
        <v>45077</v>
      </c>
      <c r="B111" s="10" t="s">
        <v>690</v>
      </c>
      <c r="C111" s="10" t="s">
        <v>543</v>
      </c>
      <c r="D111" s="10" t="s">
        <v>538</v>
      </c>
      <c r="E111" s="10" t="s">
        <v>539</v>
      </c>
      <c r="F111" s="10"/>
      <c r="G111" s="10">
        <v>0</v>
      </c>
      <c r="H111" s="11">
        <f t="shared" si="5"/>
        <v>3.78</v>
      </c>
      <c r="I111" s="11">
        <f t="shared" si="6"/>
        <v>2.65</v>
      </c>
      <c r="J111" s="11">
        <f t="shared" si="7"/>
        <v>850.5</v>
      </c>
      <c r="K111" s="13">
        <v>0</v>
      </c>
      <c r="L111" s="14">
        <v>0</v>
      </c>
      <c r="M111" s="15">
        <v>0</v>
      </c>
      <c r="N111" s="14">
        <v>0</v>
      </c>
      <c r="O111" s="16">
        <v>0</v>
      </c>
      <c r="P111" s="16">
        <v>0</v>
      </c>
      <c r="Q111" s="16">
        <v>0</v>
      </c>
      <c r="R111" s="57">
        <f t="shared" si="9"/>
        <v>0</v>
      </c>
      <c r="S111" s="57"/>
      <c r="T111" s="17">
        <f t="shared" si="10"/>
        <v>0</v>
      </c>
      <c r="U111" s="17">
        <f t="shared" si="11"/>
        <v>0</v>
      </c>
      <c r="V111" s="16">
        <v>0</v>
      </c>
      <c r="W111" s="18">
        <f t="shared" si="12"/>
        <v>0</v>
      </c>
      <c r="X111" s="12">
        <v>3.78</v>
      </c>
      <c r="Y111" s="12">
        <v>850.5</v>
      </c>
      <c r="Z111" s="42">
        <f t="shared" si="8"/>
        <v>2.65</v>
      </c>
      <c r="AA111" s="12"/>
    </row>
    <row r="112" spans="1:27" x14ac:dyDescent="0.25">
      <c r="A112" s="9">
        <v>45077</v>
      </c>
      <c r="B112" s="10" t="s">
        <v>691</v>
      </c>
      <c r="C112" s="10" t="s">
        <v>537</v>
      </c>
      <c r="D112" s="10" t="s">
        <v>538</v>
      </c>
      <c r="E112" s="10" t="s">
        <v>539</v>
      </c>
      <c r="F112" s="10"/>
      <c r="G112" s="10">
        <v>0</v>
      </c>
      <c r="H112" s="11">
        <f t="shared" si="5"/>
        <v>7881.74</v>
      </c>
      <c r="I112" s="11">
        <f t="shared" si="6"/>
        <v>19.7</v>
      </c>
      <c r="J112" s="11">
        <f t="shared" si="7"/>
        <v>754676.61</v>
      </c>
      <c r="K112" s="13">
        <v>5880</v>
      </c>
      <c r="L112" s="14">
        <v>522510</v>
      </c>
      <c r="M112" s="15">
        <v>10586.49</v>
      </c>
      <c r="N112" s="14">
        <v>956164.37</v>
      </c>
      <c r="O112" s="16">
        <v>0</v>
      </c>
      <c r="P112" s="16">
        <v>0</v>
      </c>
      <c r="Q112" s="16">
        <v>12803.23</v>
      </c>
      <c r="R112" s="57">
        <f t="shared" si="9"/>
        <v>1529.26</v>
      </c>
      <c r="S112" s="57">
        <v>8510</v>
      </c>
      <c r="T112" s="17">
        <f t="shared" si="10"/>
        <v>5822.49</v>
      </c>
      <c r="U112" s="17">
        <f t="shared" si="11"/>
        <v>5822.49</v>
      </c>
      <c r="V112" s="16">
        <v>1222729.6599999999</v>
      </c>
      <c r="W112" s="18">
        <f t="shared" si="12"/>
        <v>76.459999999999994</v>
      </c>
      <c r="X112" s="12">
        <v>11545</v>
      </c>
      <c r="Y112" s="12">
        <v>1027505</v>
      </c>
      <c r="Z112" s="42">
        <f t="shared" si="8"/>
        <v>0.75000000000004263</v>
      </c>
      <c r="AA112" s="12"/>
    </row>
    <row r="113" spans="1:27" x14ac:dyDescent="0.25">
      <c r="A113" s="9">
        <v>45077</v>
      </c>
      <c r="B113" s="10" t="s">
        <v>701</v>
      </c>
      <c r="C113" s="10" t="s">
        <v>543</v>
      </c>
      <c r="D113" s="10" t="s">
        <v>538</v>
      </c>
      <c r="E113" s="10" t="s">
        <v>539</v>
      </c>
      <c r="F113" s="10"/>
      <c r="G113" s="10">
        <v>0</v>
      </c>
      <c r="H113" s="11">
        <f t="shared" si="5"/>
        <v>12.2</v>
      </c>
      <c r="I113" s="11">
        <f t="shared" si="6"/>
        <v>51.73</v>
      </c>
      <c r="J113" s="11">
        <f t="shared" si="7"/>
        <v>4451.78</v>
      </c>
      <c r="K113" s="13">
        <v>0</v>
      </c>
      <c r="L113" s="14">
        <v>0</v>
      </c>
      <c r="M113" s="15">
        <v>0</v>
      </c>
      <c r="N113" s="14">
        <v>0</v>
      </c>
      <c r="O113" s="16">
        <v>0</v>
      </c>
      <c r="P113" s="16">
        <v>0</v>
      </c>
      <c r="Q113" s="16">
        <v>0</v>
      </c>
      <c r="R113" s="57">
        <f t="shared" si="9"/>
        <v>0</v>
      </c>
      <c r="S113" s="57"/>
      <c r="T113" s="17">
        <f t="shared" si="10"/>
        <v>0</v>
      </c>
      <c r="U113" s="17">
        <f t="shared" si="11"/>
        <v>0</v>
      </c>
      <c r="V113" s="16">
        <v>0</v>
      </c>
      <c r="W113" s="18">
        <f t="shared" si="12"/>
        <v>0</v>
      </c>
      <c r="X113" s="12">
        <v>12.2</v>
      </c>
      <c r="Y113" s="12">
        <v>4451.78</v>
      </c>
      <c r="Z113" s="42">
        <f t="shared" si="8"/>
        <v>51.73</v>
      </c>
      <c r="AA113" s="12"/>
    </row>
    <row r="114" spans="1:27" x14ac:dyDescent="0.25">
      <c r="A114" s="9">
        <v>45077</v>
      </c>
      <c r="B114" s="10" t="s">
        <v>702</v>
      </c>
      <c r="C114" s="10" t="s">
        <v>543</v>
      </c>
      <c r="D114" s="10" t="s">
        <v>538</v>
      </c>
      <c r="E114" s="10" t="s">
        <v>539</v>
      </c>
      <c r="F114" s="10"/>
      <c r="G114" s="10">
        <v>0</v>
      </c>
      <c r="H114" s="11">
        <f t="shared" si="5"/>
        <v>1.45</v>
      </c>
      <c r="I114" s="11">
        <f t="shared" si="6"/>
        <v>0</v>
      </c>
      <c r="J114" s="11">
        <f t="shared" si="7"/>
        <v>449.5</v>
      </c>
      <c r="K114" s="13">
        <v>0</v>
      </c>
      <c r="L114" s="14">
        <v>0</v>
      </c>
      <c r="M114" s="15">
        <v>0</v>
      </c>
      <c r="N114" s="14">
        <v>0</v>
      </c>
      <c r="O114" s="16">
        <v>0</v>
      </c>
      <c r="P114" s="16">
        <v>0</v>
      </c>
      <c r="Q114" s="16">
        <v>0</v>
      </c>
      <c r="R114" s="57">
        <f t="shared" si="9"/>
        <v>0</v>
      </c>
      <c r="S114" s="57"/>
      <c r="T114" s="17">
        <f t="shared" si="10"/>
        <v>0</v>
      </c>
      <c r="U114" s="17">
        <f t="shared" si="11"/>
        <v>0</v>
      </c>
      <c r="V114" s="16">
        <v>0</v>
      </c>
      <c r="W114" s="18">
        <f t="shared" si="12"/>
        <v>0</v>
      </c>
      <c r="X114" s="12">
        <v>1.45</v>
      </c>
      <c r="Y114" s="12">
        <v>449.5</v>
      </c>
      <c r="Z114" s="42">
        <f t="shared" si="8"/>
        <v>0</v>
      </c>
      <c r="AA114" s="12"/>
    </row>
    <row r="115" spans="1:27" x14ac:dyDescent="0.25">
      <c r="A115" s="9">
        <v>45077</v>
      </c>
      <c r="B115" s="10" t="s">
        <v>703</v>
      </c>
      <c r="C115" s="10" t="s">
        <v>543</v>
      </c>
      <c r="D115" s="10" t="s">
        <v>538</v>
      </c>
      <c r="E115" s="10" t="s">
        <v>539</v>
      </c>
      <c r="F115" s="10">
        <v>0</v>
      </c>
      <c r="G115" s="10">
        <v>0</v>
      </c>
      <c r="H115" s="11">
        <f t="shared" si="5"/>
        <v>9.32</v>
      </c>
      <c r="I115" s="11">
        <f t="shared" si="6"/>
        <v>138.04</v>
      </c>
      <c r="J115" s="11">
        <f t="shared" si="7"/>
        <v>1631.58</v>
      </c>
      <c r="K115" s="13">
        <v>50</v>
      </c>
      <c r="L115" s="14">
        <v>8750</v>
      </c>
      <c r="M115" s="15">
        <v>0</v>
      </c>
      <c r="N115" s="14">
        <v>0</v>
      </c>
      <c r="O115" s="16">
        <v>0</v>
      </c>
      <c r="P115" s="16">
        <v>0</v>
      </c>
      <c r="Q115" s="16">
        <v>31.67</v>
      </c>
      <c r="R115" s="57">
        <f t="shared" si="9"/>
        <v>3.78</v>
      </c>
      <c r="S115" s="57"/>
      <c r="T115" s="17">
        <f t="shared" si="10"/>
        <v>35.450000000000003</v>
      </c>
      <c r="U115" s="17">
        <f t="shared" si="11"/>
        <v>35.450000000000003</v>
      </c>
      <c r="V115" s="16">
        <v>5542.68</v>
      </c>
      <c r="W115" s="18">
        <f t="shared" si="12"/>
        <v>0</v>
      </c>
      <c r="X115" s="12">
        <v>27.65</v>
      </c>
      <c r="Y115" s="12">
        <v>4838.96</v>
      </c>
      <c r="Z115" s="42">
        <f t="shared" si="8"/>
        <v>152.58999999999997</v>
      </c>
      <c r="AA115" s="12"/>
    </row>
    <row r="116" spans="1:27" x14ac:dyDescent="0.25">
      <c r="A116" s="9">
        <v>45077</v>
      </c>
      <c r="B116" s="10" t="s">
        <v>704</v>
      </c>
      <c r="C116" s="10" t="s">
        <v>537</v>
      </c>
      <c r="D116" s="10" t="s">
        <v>538</v>
      </c>
      <c r="E116" s="10" t="s">
        <v>539</v>
      </c>
      <c r="F116" s="10"/>
      <c r="G116" s="10">
        <v>0</v>
      </c>
      <c r="H116" s="11">
        <f t="shared" si="5"/>
        <v>-3.6</v>
      </c>
      <c r="I116" s="11">
        <f t="shared" si="6"/>
        <v>0</v>
      </c>
      <c r="J116" s="11">
        <f t="shared" si="7"/>
        <v>-324</v>
      </c>
      <c r="K116" s="13">
        <v>0</v>
      </c>
      <c r="L116" s="14">
        <v>0</v>
      </c>
      <c r="M116" s="15">
        <v>0</v>
      </c>
      <c r="N116" s="14">
        <v>0</v>
      </c>
      <c r="O116" s="16">
        <v>0</v>
      </c>
      <c r="P116" s="16">
        <v>0</v>
      </c>
      <c r="Q116" s="16">
        <v>0</v>
      </c>
      <c r="R116" s="57">
        <f t="shared" si="9"/>
        <v>0</v>
      </c>
      <c r="S116" s="57"/>
      <c r="T116" s="17">
        <f t="shared" si="10"/>
        <v>0</v>
      </c>
      <c r="U116" s="17">
        <f t="shared" si="11"/>
        <v>0</v>
      </c>
      <c r="V116" s="16">
        <v>0</v>
      </c>
      <c r="W116" s="18">
        <f t="shared" si="12"/>
        <v>0</v>
      </c>
      <c r="X116" s="12">
        <v>-3.6</v>
      </c>
      <c r="Y116" s="12">
        <v>-324</v>
      </c>
      <c r="Z116" s="42">
        <f t="shared" si="8"/>
        <v>0</v>
      </c>
      <c r="AA116" s="12"/>
    </row>
    <row r="117" spans="1:27" x14ac:dyDescent="0.25">
      <c r="A117" s="9">
        <v>45077</v>
      </c>
      <c r="B117" s="10" t="s">
        <v>705</v>
      </c>
      <c r="C117" s="10" t="s">
        <v>543</v>
      </c>
      <c r="D117" s="10" t="s">
        <v>538</v>
      </c>
      <c r="E117" s="10" t="s">
        <v>557</v>
      </c>
      <c r="F117" s="10"/>
      <c r="G117" s="10">
        <v>0</v>
      </c>
      <c r="H117" s="11">
        <f t="shared" si="5"/>
        <v>92.68</v>
      </c>
      <c r="I117" s="11">
        <f t="shared" si="6"/>
        <v>65.05</v>
      </c>
      <c r="J117" s="11">
        <f t="shared" si="7"/>
        <v>14365.4</v>
      </c>
      <c r="K117" s="13">
        <v>0</v>
      </c>
      <c r="L117" s="14">
        <v>0</v>
      </c>
      <c r="M117" s="15">
        <v>0</v>
      </c>
      <c r="N117" s="14">
        <v>0</v>
      </c>
      <c r="O117" s="16">
        <v>0</v>
      </c>
      <c r="P117" s="16">
        <v>0</v>
      </c>
      <c r="Q117" s="16">
        <v>0</v>
      </c>
      <c r="R117" s="57">
        <f t="shared" si="9"/>
        <v>0</v>
      </c>
      <c r="S117" s="57"/>
      <c r="T117" s="17">
        <f t="shared" si="10"/>
        <v>0</v>
      </c>
      <c r="U117" s="17">
        <f t="shared" si="11"/>
        <v>0</v>
      </c>
      <c r="V117" s="16">
        <v>0</v>
      </c>
      <c r="W117" s="18">
        <f t="shared" si="12"/>
        <v>0</v>
      </c>
      <c r="X117" s="12">
        <v>92.68</v>
      </c>
      <c r="Y117" s="12">
        <v>14365.4</v>
      </c>
      <c r="Z117" s="42">
        <f t="shared" si="8"/>
        <v>65.05</v>
      </c>
      <c r="AA117" s="12"/>
    </row>
    <row r="118" spans="1:27" x14ac:dyDescent="0.25">
      <c r="A118" s="9">
        <v>45077</v>
      </c>
      <c r="B118" s="10" t="s">
        <v>708</v>
      </c>
      <c r="C118" s="10" t="s">
        <v>543</v>
      </c>
      <c r="D118" s="10" t="s">
        <v>538</v>
      </c>
      <c r="E118" s="10" t="s">
        <v>557</v>
      </c>
      <c r="F118" s="10"/>
      <c r="G118" s="10">
        <v>0</v>
      </c>
      <c r="H118" s="11">
        <f t="shared" si="5"/>
        <v>6.79</v>
      </c>
      <c r="I118" s="11">
        <f t="shared" si="6"/>
        <v>4.7699999999999996</v>
      </c>
      <c r="J118" s="11">
        <f t="shared" si="7"/>
        <v>0</v>
      </c>
      <c r="K118" s="13">
        <v>0</v>
      </c>
      <c r="L118" s="14">
        <v>0</v>
      </c>
      <c r="M118" s="15">
        <v>0</v>
      </c>
      <c r="N118" s="14">
        <v>0</v>
      </c>
      <c r="O118" s="16">
        <v>0</v>
      </c>
      <c r="P118" s="16">
        <v>0</v>
      </c>
      <c r="Q118" s="16">
        <v>1.65</v>
      </c>
      <c r="R118" s="57">
        <f t="shared" si="9"/>
        <v>0.2</v>
      </c>
      <c r="S118" s="57"/>
      <c r="T118" s="17">
        <f t="shared" si="10"/>
        <v>1.8499999999999999</v>
      </c>
      <c r="U118" s="17">
        <f t="shared" si="11"/>
        <v>1.8499999999999999</v>
      </c>
      <c r="V118" s="16">
        <v>470.25</v>
      </c>
      <c r="W118" s="18">
        <f t="shared" si="12"/>
        <v>0</v>
      </c>
      <c r="X118" s="12">
        <v>5.14</v>
      </c>
      <c r="Y118" s="12">
        <v>0</v>
      </c>
      <c r="Z118" s="42">
        <f t="shared" si="8"/>
        <v>2.92</v>
      </c>
      <c r="AA118" s="12"/>
    </row>
    <row r="119" spans="1:27" x14ac:dyDescent="0.25">
      <c r="A119" s="9">
        <v>45077</v>
      </c>
      <c r="B119" s="10" t="s">
        <v>709</v>
      </c>
      <c r="C119" s="10" t="s">
        <v>543</v>
      </c>
      <c r="D119" s="10" t="s">
        <v>538</v>
      </c>
      <c r="E119" s="10" t="s">
        <v>539</v>
      </c>
      <c r="F119" s="10"/>
      <c r="G119" s="10">
        <v>0</v>
      </c>
      <c r="H119" s="11">
        <f t="shared" si="5"/>
        <v>8.77</v>
      </c>
      <c r="I119" s="11">
        <f t="shared" si="6"/>
        <v>6.16</v>
      </c>
      <c r="J119" s="11">
        <f t="shared" si="7"/>
        <v>2104.8000000000002</v>
      </c>
      <c r="K119" s="13">
        <v>0</v>
      </c>
      <c r="L119" s="14">
        <v>0</v>
      </c>
      <c r="M119" s="15">
        <v>0</v>
      </c>
      <c r="N119" s="14">
        <v>0</v>
      </c>
      <c r="O119" s="16">
        <v>0</v>
      </c>
      <c r="P119" s="16">
        <v>0</v>
      </c>
      <c r="Q119" s="16">
        <v>0</v>
      </c>
      <c r="R119" s="57">
        <f t="shared" si="9"/>
        <v>0</v>
      </c>
      <c r="S119" s="57"/>
      <c r="T119" s="17">
        <f t="shared" si="10"/>
        <v>0</v>
      </c>
      <c r="U119" s="17">
        <f t="shared" si="11"/>
        <v>0</v>
      </c>
      <c r="V119" s="16">
        <v>0</v>
      </c>
      <c r="W119" s="18">
        <f t="shared" si="12"/>
        <v>0</v>
      </c>
      <c r="X119" s="12">
        <v>8.77</v>
      </c>
      <c r="Y119" s="12">
        <v>2104.8000000000002</v>
      </c>
      <c r="Z119" s="42">
        <f t="shared" si="8"/>
        <v>6.16</v>
      </c>
      <c r="AA119" s="12"/>
    </row>
    <row r="120" spans="1:27" x14ac:dyDescent="0.25">
      <c r="A120" s="9">
        <v>45107</v>
      </c>
      <c r="B120" s="10" t="s">
        <v>536</v>
      </c>
      <c r="C120" s="10" t="s">
        <v>537</v>
      </c>
      <c r="D120" s="10" t="s">
        <v>538</v>
      </c>
      <c r="E120" s="10" t="s">
        <v>539</v>
      </c>
      <c r="F120" s="10"/>
      <c r="G120" s="10">
        <v>0</v>
      </c>
      <c r="H120" s="11">
        <f t="shared" si="5"/>
        <v>15.6</v>
      </c>
      <c r="I120" s="11">
        <f t="shared" si="6"/>
        <v>10.95</v>
      </c>
      <c r="J120" s="11">
        <f t="shared" si="7"/>
        <v>3864.16</v>
      </c>
      <c r="K120" s="13">
        <v>27</v>
      </c>
      <c r="L120" s="14">
        <v>7101</v>
      </c>
      <c r="M120" s="15">
        <v>0</v>
      </c>
      <c r="N120" s="14">
        <v>0</v>
      </c>
      <c r="O120" s="16">
        <v>0</v>
      </c>
      <c r="P120" s="16">
        <v>0</v>
      </c>
      <c r="Q120" s="16">
        <v>0</v>
      </c>
      <c r="R120" s="57">
        <f t="shared" si="9"/>
        <v>0</v>
      </c>
      <c r="S120" s="57"/>
      <c r="T120" s="17">
        <f t="shared" si="10"/>
        <v>0</v>
      </c>
      <c r="U120" s="17">
        <f t="shared" si="11"/>
        <v>0</v>
      </c>
      <c r="V120" s="16">
        <v>0</v>
      </c>
      <c r="W120" s="18">
        <f t="shared" si="12"/>
        <v>0</v>
      </c>
      <c r="X120" s="12">
        <v>42.6</v>
      </c>
      <c r="Y120" s="12">
        <v>10965.16</v>
      </c>
      <c r="Z120" s="42">
        <f t="shared" si="8"/>
        <v>37.950000000000003</v>
      </c>
      <c r="AA120" s="12"/>
    </row>
    <row r="121" spans="1:27" x14ac:dyDescent="0.25">
      <c r="A121" s="9">
        <v>45107</v>
      </c>
      <c r="B121" s="10" t="s">
        <v>542</v>
      </c>
      <c r="C121" s="10" t="s">
        <v>543</v>
      </c>
      <c r="D121" s="10" t="s">
        <v>538</v>
      </c>
      <c r="E121" s="10" t="s">
        <v>539</v>
      </c>
      <c r="F121" s="10"/>
      <c r="G121" s="10">
        <v>0</v>
      </c>
      <c r="H121" s="11">
        <f t="shared" si="5"/>
        <v>359.17</v>
      </c>
      <c r="I121" s="11">
        <f t="shared" si="6"/>
        <v>131.52000000000001</v>
      </c>
      <c r="J121" s="11">
        <f t="shared" si="7"/>
        <v>81263.289999999994</v>
      </c>
      <c r="K121" s="13">
        <v>250</v>
      </c>
      <c r="L121" s="14">
        <v>55000</v>
      </c>
      <c r="M121" s="15">
        <v>0.4</v>
      </c>
      <c r="N121" s="14">
        <v>89.34</v>
      </c>
      <c r="O121" s="16">
        <v>0</v>
      </c>
      <c r="P121" s="16">
        <v>0</v>
      </c>
      <c r="Q121" s="16">
        <v>149.38999999999999</v>
      </c>
      <c r="R121" s="57">
        <f t="shared" si="9"/>
        <v>17.84</v>
      </c>
      <c r="S121" s="57"/>
      <c r="T121" s="17">
        <f t="shared" si="10"/>
        <v>167.23</v>
      </c>
      <c r="U121" s="17">
        <f t="shared" si="11"/>
        <v>167.23</v>
      </c>
      <c r="V121" s="16">
        <v>33581.339999999997</v>
      </c>
      <c r="W121" s="18">
        <f t="shared" si="12"/>
        <v>2.2000000000000002</v>
      </c>
      <c r="X121" s="12">
        <v>460.18</v>
      </c>
      <c r="Y121" s="12">
        <v>102778.08</v>
      </c>
      <c r="Z121" s="42">
        <f t="shared" si="8"/>
        <v>212.09</v>
      </c>
      <c r="AA121" s="12"/>
    </row>
    <row r="122" spans="1:27" x14ac:dyDescent="0.25">
      <c r="A122" s="9">
        <v>45107</v>
      </c>
      <c r="B122" s="10" t="s">
        <v>544</v>
      </c>
      <c r="C122" s="10" t="s">
        <v>545</v>
      </c>
      <c r="D122" s="10" t="s">
        <v>538</v>
      </c>
      <c r="E122" s="10" t="s">
        <v>539</v>
      </c>
      <c r="F122" s="10"/>
      <c r="G122" s="10">
        <v>0</v>
      </c>
      <c r="H122" s="11">
        <f t="shared" si="5"/>
        <v>6.39</v>
      </c>
      <c r="I122" s="11">
        <f t="shared" si="6"/>
        <v>4.49</v>
      </c>
      <c r="J122" s="11">
        <f t="shared" si="7"/>
        <v>0</v>
      </c>
      <c r="K122" s="13">
        <v>0</v>
      </c>
      <c r="L122" s="14">
        <v>0</v>
      </c>
      <c r="M122" s="15">
        <v>0</v>
      </c>
      <c r="N122" s="14">
        <v>0</v>
      </c>
      <c r="O122" s="16">
        <v>0</v>
      </c>
      <c r="P122" s="16">
        <v>0</v>
      </c>
      <c r="Q122" s="16">
        <v>0</v>
      </c>
      <c r="R122" s="57">
        <f t="shared" si="9"/>
        <v>0</v>
      </c>
      <c r="S122" s="57"/>
      <c r="T122" s="17">
        <f t="shared" si="10"/>
        <v>0</v>
      </c>
      <c r="U122" s="17">
        <f t="shared" si="11"/>
        <v>0</v>
      </c>
      <c r="V122" s="16">
        <v>0</v>
      </c>
      <c r="W122" s="18">
        <f t="shared" si="12"/>
        <v>0</v>
      </c>
      <c r="X122" s="12">
        <v>6.39</v>
      </c>
      <c r="Y122" s="12">
        <v>0</v>
      </c>
      <c r="Z122" s="42">
        <f t="shared" si="8"/>
        <v>4.49</v>
      </c>
      <c r="AA122" s="12"/>
    </row>
    <row r="123" spans="1:27" x14ac:dyDescent="0.25">
      <c r="A123" s="9">
        <v>45107</v>
      </c>
      <c r="B123" s="10" t="s">
        <v>546</v>
      </c>
      <c r="C123" s="10" t="s">
        <v>543</v>
      </c>
      <c r="D123" s="10" t="s">
        <v>538</v>
      </c>
      <c r="E123" s="10" t="s">
        <v>539</v>
      </c>
      <c r="F123" s="10">
        <v>0</v>
      </c>
      <c r="G123" s="10">
        <v>0</v>
      </c>
      <c r="H123" s="11">
        <f t="shared" si="5"/>
        <v>215.03</v>
      </c>
      <c r="I123" s="11">
        <f t="shared" si="6"/>
        <v>87.03</v>
      </c>
      <c r="J123" s="11">
        <f t="shared" si="7"/>
        <v>40861.74</v>
      </c>
      <c r="K123" s="13">
        <v>150</v>
      </c>
      <c r="L123" s="14">
        <v>28050</v>
      </c>
      <c r="M123" s="15">
        <v>0.2</v>
      </c>
      <c r="N123" s="14">
        <v>37.869999999999997</v>
      </c>
      <c r="O123" s="16">
        <v>0</v>
      </c>
      <c r="P123" s="16">
        <v>0</v>
      </c>
      <c r="Q123" s="16">
        <v>98.87</v>
      </c>
      <c r="R123" s="57">
        <f t="shared" si="9"/>
        <v>11.81</v>
      </c>
      <c r="S123" s="57"/>
      <c r="T123" s="17">
        <f t="shared" si="10"/>
        <v>110.68</v>
      </c>
      <c r="U123" s="17">
        <f t="shared" si="11"/>
        <v>110.68</v>
      </c>
      <c r="V123" s="16">
        <v>18752.439999999999</v>
      </c>
      <c r="W123" s="18">
        <f t="shared" si="12"/>
        <v>1.45</v>
      </c>
      <c r="X123" s="12">
        <v>266.36</v>
      </c>
      <c r="Y123" s="12">
        <v>50220.29</v>
      </c>
      <c r="Z123" s="42">
        <f t="shared" si="8"/>
        <v>124.89999999999999</v>
      </c>
      <c r="AA123" s="12"/>
    </row>
    <row r="124" spans="1:27" x14ac:dyDescent="0.25">
      <c r="A124" s="9">
        <v>45107</v>
      </c>
      <c r="B124" s="10" t="s">
        <v>548</v>
      </c>
      <c r="C124" s="10" t="s">
        <v>543</v>
      </c>
      <c r="D124" s="10" t="s">
        <v>538</v>
      </c>
      <c r="E124" s="10" t="s">
        <v>539</v>
      </c>
      <c r="F124" s="10"/>
      <c r="G124" s="10">
        <v>0</v>
      </c>
      <c r="H124" s="11">
        <f t="shared" si="5"/>
        <v>17.149999999999999</v>
      </c>
      <c r="I124" s="11">
        <f t="shared" si="6"/>
        <v>31.86</v>
      </c>
      <c r="J124" s="11">
        <f t="shared" si="7"/>
        <v>0</v>
      </c>
      <c r="K124" s="13">
        <v>0</v>
      </c>
      <c r="L124" s="14">
        <v>0</v>
      </c>
      <c r="M124" s="15">
        <v>0</v>
      </c>
      <c r="N124" s="14">
        <v>0</v>
      </c>
      <c r="O124" s="16">
        <v>0</v>
      </c>
      <c r="P124" s="16">
        <v>0</v>
      </c>
      <c r="Q124" s="16">
        <v>1.39</v>
      </c>
      <c r="R124" s="57">
        <f t="shared" si="9"/>
        <v>0.17</v>
      </c>
      <c r="S124" s="57"/>
      <c r="T124" s="17">
        <f t="shared" si="10"/>
        <v>1.5599999999999998</v>
      </c>
      <c r="U124" s="17">
        <f t="shared" si="11"/>
        <v>1.5599999999999998</v>
      </c>
      <c r="V124" s="16">
        <v>154.1</v>
      </c>
      <c r="W124" s="18">
        <f t="shared" si="12"/>
        <v>0</v>
      </c>
      <c r="X124" s="12">
        <v>15.76</v>
      </c>
      <c r="Y124" s="12">
        <v>0</v>
      </c>
      <c r="Z124" s="42">
        <f t="shared" si="8"/>
        <v>30.3</v>
      </c>
      <c r="AA124" s="12"/>
    </row>
    <row r="125" spans="1:27" x14ac:dyDescent="0.25">
      <c r="A125" s="9">
        <v>45107</v>
      </c>
      <c r="B125" s="10" t="s">
        <v>549</v>
      </c>
      <c r="C125" s="10" t="s">
        <v>543</v>
      </c>
      <c r="D125" s="10" t="s">
        <v>538</v>
      </c>
      <c r="E125" s="10" t="s">
        <v>539</v>
      </c>
      <c r="F125" s="10"/>
      <c r="G125" s="10">
        <v>0</v>
      </c>
      <c r="H125" s="11">
        <f t="shared" si="5"/>
        <v>100</v>
      </c>
      <c r="I125" s="11">
        <f t="shared" si="6"/>
        <v>70.19</v>
      </c>
      <c r="J125" s="11">
        <f t="shared" si="7"/>
        <v>0</v>
      </c>
      <c r="K125" s="13">
        <v>0</v>
      </c>
      <c r="L125" s="14">
        <v>0</v>
      </c>
      <c r="M125" s="15">
        <v>0</v>
      </c>
      <c r="N125" s="14">
        <v>0</v>
      </c>
      <c r="O125" s="16">
        <v>0</v>
      </c>
      <c r="P125" s="16">
        <v>0</v>
      </c>
      <c r="Q125" s="16">
        <v>0</v>
      </c>
      <c r="R125" s="57">
        <f t="shared" si="9"/>
        <v>0</v>
      </c>
      <c r="S125" s="57"/>
      <c r="T125" s="17">
        <f t="shared" si="10"/>
        <v>0</v>
      </c>
      <c r="U125" s="17">
        <f t="shared" si="11"/>
        <v>0</v>
      </c>
      <c r="V125" s="16">
        <v>0</v>
      </c>
      <c r="W125" s="18">
        <f t="shared" si="12"/>
        <v>0</v>
      </c>
      <c r="X125" s="12">
        <v>100</v>
      </c>
      <c r="Y125" s="12">
        <v>0</v>
      </c>
      <c r="Z125" s="42">
        <f t="shared" si="8"/>
        <v>70.19</v>
      </c>
      <c r="AA125" s="12"/>
    </row>
    <row r="126" spans="1:27" x14ac:dyDescent="0.25">
      <c r="A126" s="9">
        <v>45107</v>
      </c>
      <c r="B126" s="10" t="s">
        <v>550</v>
      </c>
      <c r="C126" s="10" t="s">
        <v>543</v>
      </c>
      <c r="D126" s="10" t="s">
        <v>538</v>
      </c>
      <c r="E126" s="10" t="s">
        <v>539</v>
      </c>
      <c r="F126" s="10"/>
      <c r="G126" s="10">
        <v>0</v>
      </c>
      <c r="H126" s="11">
        <f t="shared" ref="H126:H189" si="13">SUMIFS(X:X,$A:$A,EOMONTH($A126,-1),$B:$B,$B126)</f>
        <v>25</v>
      </c>
      <c r="I126" s="11">
        <f t="shared" ref="I126:I189" si="14">ROUND(SUMIFS(Z:Z,$A:$A,EOMONTH($A126,-1),$B:$B,$B126),2)</f>
        <v>25</v>
      </c>
      <c r="J126" s="11">
        <f t="shared" ref="J126:J189" si="15">SUMIFS(Y:Y,$A:$A,EOMONTH($A126,-1),$B:$B,$B126)</f>
        <v>7125</v>
      </c>
      <c r="K126" s="13">
        <v>0</v>
      </c>
      <c r="L126" s="14">
        <v>0</v>
      </c>
      <c r="M126" s="15">
        <v>0</v>
      </c>
      <c r="N126" s="14">
        <v>0</v>
      </c>
      <c r="O126" s="16">
        <v>0</v>
      </c>
      <c r="P126" s="16">
        <v>0</v>
      </c>
      <c r="Q126" s="16">
        <v>0</v>
      </c>
      <c r="R126" s="57">
        <f t="shared" si="9"/>
        <v>0</v>
      </c>
      <c r="S126" s="57"/>
      <c r="T126" s="17">
        <f t="shared" si="10"/>
        <v>0</v>
      </c>
      <c r="U126" s="17">
        <f t="shared" si="11"/>
        <v>0</v>
      </c>
      <c r="V126" s="16">
        <v>0</v>
      </c>
      <c r="W126" s="18">
        <f t="shared" si="12"/>
        <v>0</v>
      </c>
      <c r="X126" s="12">
        <v>25</v>
      </c>
      <c r="Y126" s="12">
        <v>7125</v>
      </c>
      <c r="Z126" s="42">
        <f t="shared" si="8"/>
        <v>25</v>
      </c>
      <c r="AA126" s="12"/>
    </row>
    <row r="127" spans="1:27" x14ac:dyDescent="0.25">
      <c r="A127" s="9">
        <v>45107</v>
      </c>
      <c r="B127" s="10" t="s">
        <v>551</v>
      </c>
      <c r="C127" s="10" t="s">
        <v>543</v>
      </c>
      <c r="D127" s="10" t="s">
        <v>538</v>
      </c>
      <c r="E127" s="10" t="s">
        <v>539</v>
      </c>
      <c r="F127" s="10"/>
      <c r="G127" s="10">
        <v>0</v>
      </c>
      <c r="H127" s="11">
        <f t="shared" si="13"/>
        <v>92.22</v>
      </c>
      <c r="I127" s="11">
        <f t="shared" si="14"/>
        <v>26.16</v>
      </c>
      <c r="J127" s="11">
        <f t="shared" si="15"/>
        <v>19814.43</v>
      </c>
      <c r="K127" s="13">
        <v>0</v>
      </c>
      <c r="L127" s="14">
        <v>0</v>
      </c>
      <c r="M127" s="15">
        <v>0</v>
      </c>
      <c r="N127" s="14">
        <v>0</v>
      </c>
      <c r="O127" s="16">
        <v>0</v>
      </c>
      <c r="P127" s="16">
        <v>0</v>
      </c>
      <c r="Q127" s="16">
        <v>0</v>
      </c>
      <c r="R127" s="57">
        <f t="shared" si="9"/>
        <v>0</v>
      </c>
      <c r="S127" s="57"/>
      <c r="T127" s="17">
        <f t="shared" si="10"/>
        <v>0</v>
      </c>
      <c r="U127" s="17">
        <f t="shared" si="11"/>
        <v>0</v>
      </c>
      <c r="V127" s="16">
        <v>0</v>
      </c>
      <c r="W127" s="18">
        <f t="shared" si="12"/>
        <v>0</v>
      </c>
      <c r="X127" s="12">
        <v>92.22</v>
      </c>
      <c r="Y127" s="12">
        <v>19814.43</v>
      </c>
      <c r="Z127" s="42">
        <f t="shared" si="8"/>
        <v>26.16</v>
      </c>
      <c r="AA127" s="12"/>
    </row>
    <row r="128" spans="1:27" x14ac:dyDescent="0.25">
      <c r="A128" s="9">
        <v>45107</v>
      </c>
      <c r="B128" s="10" t="s">
        <v>552</v>
      </c>
      <c r="C128" s="10" t="s">
        <v>543</v>
      </c>
      <c r="D128" s="10" t="s">
        <v>538</v>
      </c>
      <c r="E128" s="10" t="s">
        <v>539</v>
      </c>
      <c r="F128" s="10">
        <v>0</v>
      </c>
      <c r="G128" s="10">
        <v>0</v>
      </c>
      <c r="H128" s="11">
        <f t="shared" si="13"/>
        <v>7.83</v>
      </c>
      <c r="I128" s="11">
        <f t="shared" si="14"/>
        <v>12.91</v>
      </c>
      <c r="J128" s="11">
        <f t="shared" si="15"/>
        <v>1800.9</v>
      </c>
      <c r="K128" s="13">
        <v>0</v>
      </c>
      <c r="L128" s="14">
        <v>0</v>
      </c>
      <c r="M128" s="15">
        <v>0.11</v>
      </c>
      <c r="N128" s="14">
        <v>25.3</v>
      </c>
      <c r="O128" s="16">
        <v>0</v>
      </c>
      <c r="P128" s="16">
        <v>0</v>
      </c>
      <c r="Q128" s="16">
        <v>5.21</v>
      </c>
      <c r="R128" s="57">
        <f t="shared" si="9"/>
        <v>0.62</v>
      </c>
      <c r="S128" s="57"/>
      <c r="T128" s="17">
        <f t="shared" si="10"/>
        <v>5.83</v>
      </c>
      <c r="U128" s="17">
        <f t="shared" si="11"/>
        <v>5.83</v>
      </c>
      <c r="V128" s="16">
        <v>1198.3</v>
      </c>
      <c r="W128" s="18">
        <f t="shared" si="12"/>
        <v>0</v>
      </c>
      <c r="X128" s="12">
        <v>2.73</v>
      </c>
      <c r="Y128" s="12">
        <v>627.9</v>
      </c>
      <c r="Z128" s="42">
        <f t="shared" si="8"/>
        <v>7.08</v>
      </c>
      <c r="AA128" s="12"/>
    </row>
    <row r="129" spans="1:27" x14ac:dyDescent="0.25">
      <c r="A129" s="9">
        <v>45107</v>
      </c>
      <c r="B129" s="10" t="s">
        <v>556</v>
      </c>
      <c r="C129" s="10" t="s">
        <v>543</v>
      </c>
      <c r="D129" s="10" t="s">
        <v>538</v>
      </c>
      <c r="E129" s="10" t="s">
        <v>557</v>
      </c>
      <c r="F129" s="10"/>
      <c r="G129" s="10">
        <v>0</v>
      </c>
      <c r="H129" s="11">
        <f t="shared" si="13"/>
        <v>0.01</v>
      </c>
      <c r="I129" s="11">
        <f t="shared" si="14"/>
        <v>0.01</v>
      </c>
      <c r="J129" s="11">
        <f t="shared" si="15"/>
        <v>0</v>
      </c>
      <c r="K129" s="13">
        <v>0</v>
      </c>
      <c r="L129" s="14">
        <v>0</v>
      </c>
      <c r="M129" s="15">
        <v>0.02</v>
      </c>
      <c r="N129" s="14">
        <v>0</v>
      </c>
      <c r="O129" s="16">
        <v>0</v>
      </c>
      <c r="P129" s="16">
        <v>0</v>
      </c>
      <c r="Q129" s="16">
        <v>0</v>
      </c>
      <c r="R129" s="57">
        <f t="shared" si="9"/>
        <v>0</v>
      </c>
      <c r="S129" s="57"/>
      <c r="T129" s="17">
        <f t="shared" si="10"/>
        <v>0</v>
      </c>
      <c r="U129" s="17">
        <f t="shared" si="11"/>
        <v>0</v>
      </c>
      <c r="V129" s="16">
        <v>0</v>
      </c>
      <c r="W129" s="18">
        <f t="shared" si="12"/>
        <v>0</v>
      </c>
      <c r="X129" s="12">
        <v>0.03</v>
      </c>
      <c r="Y129" s="12">
        <v>0</v>
      </c>
      <c r="Z129" s="42">
        <f t="shared" si="8"/>
        <v>0.01</v>
      </c>
      <c r="AA129" s="12"/>
    </row>
    <row r="130" spans="1:27" x14ac:dyDescent="0.25">
      <c r="A130" s="9">
        <v>45107</v>
      </c>
      <c r="B130" s="10" t="s">
        <v>569</v>
      </c>
      <c r="C130" s="10" t="s">
        <v>543</v>
      </c>
      <c r="D130" s="10" t="s">
        <v>538</v>
      </c>
      <c r="E130" s="10" t="s">
        <v>539</v>
      </c>
      <c r="F130" s="10"/>
      <c r="G130" s="10">
        <v>0</v>
      </c>
      <c r="H130" s="11">
        <f t="shared" si="13"/>
        <v>4.5199999999999996</v>
      </c>
      <c r="I130" s="11">
        <f t="shared" si="14"/>
        <v>4.46</v>
      </c>
      <c r="J130" s="11">
        <f t="shared" si="15"/>
        <v>1469</v>
      </c>
      <c r="K130" s="13">
        <v>0</v>
      </c>
      <c r="L130" s="14">
        <v>0</v>
      </c>
      <c r="M130" s="15">
        <v>0</v>
      </c>
      <c r="N130" s="14">
        <v>0</v>
      </c>
      <c r="O130" s="16">
        <v>0</v>
      </c>
      <c r="P130" s="16">
        <v>0</v>
      </c>
      <c r="Q130" s="16">
        <v>0</v>
      </c>
      <c r="R130" s="57">
        <f t="shared" si="9"/>
        <v>0</v>
      </c>
      <c r="S130" s="57"/>
      <c r="T130" s="17">
        <f t="shared" si="10"/>
        <v>0</v>
      </c>
      <c r="U130" s="17">
        <f t="shared" si="11"/>
        <v>0</v>
      </c>
      <c r="V130" s="16">
        <v>0</v>
      </c>
      <c r="W130" s="18">
        <f t="shared" si="12"/>
        <v>0</v>
      </c>
      <c r="X130" s="12">
        <v>4.5199999999999996</v>
      </c>
      <c r="Y130" s="12">
        <v>1469</v>
      </c>
      <c r="Z130" s="42">
        <f t="shared" si="8"/>
        <v>4.46</v>
      </c>
      <c r="AA130" s="12"/>
    </row>
    <row r="131" spans="1:27" x14ac:dyDescent="0.25">
      <c r="A131" s="9">
        <v>45107</v>
      </c>
      <c r="B131" s="10" t="s">
        <v>570</v>
      </c>
      <c r="C131" s="10" t="s">
        <v>543</v>
      </c>
      <c r="D131" s="10" t="s">
        <v>538</v>
      </c>
      <c r="E131" s="10" t="s">
        <v>539</v>
      </c>
      <c r="F131" s="10"/>
      <c r="G131" s="10">
        <v>0</v>
      </c>
      <c r="H131" s="11">
        <f t="shared" si="13"/>
        <v>34.229999999999997</v>
      </c>
      <c r="I131" s="11">
        <f t="shared" si="14"/>
        <v>24.03</v>
      </c>
      <c r="J131" s="11">
        <f t="shared" si="15"/>
        <v>6332.55</v>
      </c>
      <c r="K131" s="13">
        <v>0</v>
      </c>
      <c r="L131" s="14">
        <v>0</v>
      </c>
      <c r="M131" s="15">
        <v>0</v>
      </c>
      <c r="N131" s="14">
        <v>0</v>
      </c>
      <c r="O131" s="16">
        <v>0</v>
      </c>
      <c r="P131" s="16">
        <v>0</v>
      </c>
      <c r="Q131" s="16">
        <v>0</v>
      </c>
      <c r="R131" s="57">
        <f t="shared" si="9"/>
        <v>0</v>
      </c>
      <c r="S131" s="57"/>
      <c r="T131" s="17">
        <f t="shared" si="10"/>
        <v>0</v>
      </c>
      <c r="U131" s="17">
        <f t="shared" si="11"/>
        <v>0</v>
      </c>
      <c r="V131" s="16">
        <v>0</v>
      </c>
      <c r="W131" s="18">
        <f t="shared" si="12"/>
        <v>0</v>
      </c>
      <c r="X131" s="12">
        <v>34.229999999999997</v>
      </c>
      <c r="Y131" s="12">
        <v>6332.55</v>
      </c>
      <c r="Z131" s="42">
        <f t="shared" si="8"/>
        <v>24.03</v>
      </c>
      <c r="AA131" s="12"/>
    </row>
    <row r="132" spans="1:27" x14ac:dyDescent="0.25">
      <c r="A132" s="9">
        <v>45107</v>
      </c>
      <c r="B132" s="10" t="s">
        <v>571</v>
      </c>
      <c r="C132" s="10" t="s">
        <v>543</v>
      </c>
      <c r="D132" s="10" t="s">
        <v>538</v>
      </c>
      <c r="E132" s="10" t="s">
        <v>539</v>
      </c>
      <c r="F132" s="10"/>
      <c r="G132" s="10">
        <v>0</v>
      </c>
      <c r="H132" s="11">
        <f t="shared" si="13"/>
        <v>3.48</v>
      </c>
      <c r="I132" s="11">
        <f t="shared" si="14"/>
        <v>3.3</v>
      </c>
      <c r="J132" s="11">
        <f t="shared" si="15"/>
        <v>939.6</v>
      </c>
      <c r="K132" s="13">
        <v>0</v>
      </c>
      <c r="L132" s="14">
        <v>0</v>
      </c>
      <c r="M132" s="15">
        <v>0</v>
      </c>
      <c r="N132" s="14">
        <v>0</v>
      </c>
      <c r="O132" s="16">
        <v>0</v>
      </c>
      <c r="P132" s="16">
        <v>0</v>
      </c>
      <c r="Q132" s="16">
        <v>0</v>
      </c>
      <c r="R132" s="57">
        <f t="shared" si="9"/>
        <v>0</v>
      </c>
      <c r="S132" s="57"/>
      <c r="T132" s="17">
        <f t="shared" si="10"/>
        <v>0</v>
      </c>
      <c r="U132" s="17">
        <f t="shared" si="11"/>
        <v>0</v>
      </c>
      <c r="V132" s="16">
        <v>0</v>
      </c>
      <c r="W132" s="18">
        <f t="shared" si="12"/>
        <v>0</v>
      </c>
      <c r="X132" s="12">
        <v>3.48</v>
      </c>
      <c r="Y132" s="12">
        <v>939.6</v>
      </c>
      <c r="Z132" s="42">
        <f t="shared" ref="Z132:Z195" si="16">I132+K132-O132-T132-W132</f>
        <v>3.3</v>
      </c>
      <c r="AA132" s="12"/>
    </row>
    <row r="133" spans="1:27" x14ac:dyDescent="0.25">
      <c r="A133" s="9">
        <v>45107</v>
      </c>
      <c r="B133" s="10" t="s">
        <v>572</v>
      </c>
      <c r="C133" s="10" t="s">
        <v>543</v>
      </c>
      <c r="D133" s="10" t="s">
        <v>538</v>
      </c>
      <c r="E133" s="10" t="s">
        <v>539</v>
      </c>
      <c r="F133" s="10"/>
      <c r="G133" s="10">
        <v>0</v>
      </c>
      <c r="H133" s="11">
        <f t="shared" si="13"/>
        <v>2.96</v>
      </c>
      <c r="I133" s="11">
        <f t="shared" si="14"/>
        <v>2.71</v>
      </c>
      <c r="J133" s="11">
        <f t="shared" si="15"/>
        <v>698.56</v>
      </c>
      <c r="K133" s="13">
        <v>0</v>
      </c>
      <c r="L133" s="14">
        <v>0</v>
      </c>
      <c r="M133" s="15">
        <v>0</v>
      </c>
      <c r="N133" s="14">
        <v>0</v>
      </c>
      <c r="O133" s="16">
        <v>0</v>
      </c>
      <c r="P133" s="16">
        <v>0</v>
      </c>
      <c r="Q133" s="16">
        <v>0</v>
      </c>
      <c r="R133" s="57">
        <f t="shared" ref="R133:R196" si="17">ROUND(Q133*$R$2/100,2)</f>
        <v>0</v>
      </c>
      <c r="S133" s="57"/>
      <c r="T133" s="17">
        <f t="shared" ref="T133:T196" si="18">Q133+R133-S133</f>
        <v>0</v>
      </c>
      <c r="U133" s="17">
        <f t="shared" ref="U133:U196" si="19">T133+O133</f>
        <v>0</v>
      </c>
      <c r="V133" s="16">
        <v>0</v>
      </c>
      <c r="W133" s="18">
        <f t="shared" ref="W133:W196" si="20">IF(ROUND(T133*$W$2/100,2)&lt;1,0,ROUND(T133*$W$2/100,2))</f>
        <v>0</v>
      </c>
      <c r="X133" s="12">
        <v>2.96</v>
      </c>
      <c r="Y133" s="12">
        <v>698.56</v>
      </c>
      <c r="Z133" s="42">
        <f t="shared" si="16"/>
        <v>2.71</v>
      </c>
      <c r="AA133" s="12"/>
    </row>
    <row r="134" spans="1:27" x14ac:dyDescent="0.25">
      <c r="A134" s="9">
        <v>45107</v>
      </c>
      <c r="B134" s="10" t="s">
        <v>574</v>
      </c>
      <c r="C134" s="10" t="s">
        <v>537</v>
      </c>
      <c r="D134" s="10" t="s">
        <v>538</v>
      </c>
      <c r="E134" s="10" t="s">
        <v>539</v>
      </c>
      <c r="F134" s="10"/>
      <c r="G134" s="10">
        <v>0</v>
      </c>
      <c r="H134" s="11">
        <f t="shared" si="13"/>
        <v>10484.99</v>
      </c>
      <c r="I134" s="11">
        <f t="shared" si="14"/>
        <v>2859.39</v>
      </c>
      <c r="J134" s="11">
        <f t="shared" si="15"/>
        <v>1079003.8999999999</v>
      </c>
      <c r="K134" s="13">
        <v>0</v>
      </c>
      <c r="L134" s="14">
        <v>0</v>
      </c>
      <c r="M134" s="15">
        <v>0</v>
      </c>
      <c r="N134" s="14">
        <v>0</v>
      </c>
      <c r="O134" s="16">
        <v>0</v>
      </c>
      <c r="P134" s="16">
        <v>0</v>
      </c>
      <c r="Q134" s="16">
        <v>0</v>
      </c>
      <c r="R134" s="57">
        <f t="shared" si="17"/>
        <v>0</v>
      </c>
      <c r="S134" s="57"/>
      <c r="T134" s="17">
        <f t="shared" si="18"/>
        <v>0</v>
      </c>
      <c r="U134" s="17">
        <f t="shared" si="19"/>
        <v>0</v>
      </c>
      <c r="V134" s="16">
        <v>0</v>
      </c>
      <c r="W134" s="18">
        <f t="shared" si="20"/>
        <v>0</v>
      </c>
      <c r="X134" s="12">
        <v>10484.99</v>
      </c>
      <c r="Y134" s="12">
        <v>1079003.8999999999</v>
      </c>
      <c r="Z134" s="42">
        <f t="shared" si="16"/>
        <v>2859.39</v>
      </c>
      <c r="AA134" s="12"/>
    </row>
    <row r="135" spans="1:27" x14ac:dyDescent="0.25">
      <c r="A135" s="9">
        <v>45107</v>
      </c>
      <c r="B135" s="10" t="s">
        <v>576</v>
      </c>
      <c r="C135" s="10" t="s">
        <v>577</v>
      </c>
      <c r="D135" s="10" t="s">
        <v>538</v>
      </c>
      <c r="E135" s="10" t="s">
        <v>539</v>
      </c>
      <c r="F135" s="10"/>
      <c r="G135" s="10">
        <v>0</v>
      </c>
      <c r="H135" s="11">
        <f t="shared" si="13"/>
        <v>213.03</v>
      </c>
      <c r="I135" s="11">
        <f t="shared" si="14"/>
        <v>149.53</v>
      </c>
      <c r="J135" s="11">
        <f t="shared" si="15"/>
        <v>21300.87</v>
      </c>
      <c r="K135" s="13">
        <v>0</v>
      </c>
      <c r="L135" s="14">
        <v>0</v>
      </c>
      <c r="M135" s="15">
        <v>0</v>
      </c>
      <c r="N135" s="14">
        <v>0</v>
      </c>
      <c r="O135" s="16">
        <v>0</v>
      </c>
      <c r="P135" s="16">
        <v>0</v>
      </c>
      <c r="Q135" s="16">
        <v>0</v>
      </c>
      <c r="R135" s="57">
        <f t="shared" si="17"/>
        <v>0</v>
      </c>
      <c r="S135" s="57"/>
      <c r="T135" s="17">
        <f t="shared" si="18"/>
        <v>0</v>
      </c>
      <c r="U135" s="17">
        <f t="shared" si="19"/>
        <v>0</v>
      </c>
      <c r="V135" s="16">
        <v>0</v>
      </c>
      <c r="W135" s="18">
        <f t="shared" si="20"/>
        <v>0</v>
      </c>
      <c r="X135" s="12">
        <v>213.03</v>
      </c>
      <c r="Y135" s="12">
        <v>21300.87</v>
      </c>
      <c r="Z135" s="42">
        <f t="shared" si="16"/>
        <v>149.53</v>
      </c>
      <c r="AA135" s="12"/>
    </row>
    <row r="136" spans="1:27" x14ac:dyDescent="0.25">
      <c r="A136" s="9">
        <v>45107</v>
      </c>
      <c r="B136" s="10" t="s">
        <v>580</v>
      </c>
      <c r="C136" s="10" t="s">
        <v>543</v>
      </c>
      <c r="D136" s="10" t="s">
        <v>538</v>
      </c>
      <c r="E136" s="10" t="s">
        <v>557</v>
      </c>
      <c r="F136" s="10"/>
      <c r="G136" s="10">
        <v>0</v>
      </c>
      <c r="H136" s="11">
        <f t="shared" si="13"/>
        <v>0.41</v>
      </c>
      <c r="I136" s="11">
        <f t="shared" si="14"/>
        <v>0.28999999999999998</v>
      </c>
      <c r="J136" s="11">
        <f t="shared" si="15"/>
        <v>0</v>
      </c>
      <c r="K136" s="13">
        <v>0</v>
      </c>
      <c r="L136" s="14">
        <v>0</v>
      </c>
      <c r="M136" s="15">
        <v>0</v>
      </c>
      <c r="N136" s="14">
        <v>0</v>
      </c>
      <c r="O136" s="16">
        <v>0</v>
      </c>
      <c r="P136" s="16">
        <v>0</v>
      </c>
      <c r="Q136" s="16">
        <v>0</v>
      </c>
      <c r="R136" s="57">
        <f t="shared" si="17"/>
        <v>0</v>
      </c>
      <c r="S136" s="57"/>
      <c r="T136" s="17">
        <f t="shared" si="18"/>
        <v>0</v>
      </c>
      <c r="U136" s="17">
        <f t="shared" si="19"/>
        <v>0</v>
      </c>
      <c r="V136" s="16">
        <v>0</v>
      </c>
      <c r="W136" s="18">
        <f t="shared" si="20"/>
        <v>0</v>
      </c>
      <c r="X136" s="12">
        <v>0.41</v>
      </c>
      <c r="Y136" s="12">
        <v>0</v>
      </c>
      <c r="Z136" s="42">
        <f t="shared" si="16"/>
        <v>0.28999999999999998</v>
      </c>
      <c r="AA136" s="12"/>
    </row>
    <row r="137" spans="1:27" x14ac:dyDescent="0.25">
      <c r="A137" s="9">
        <v>45107</v>
      </c>
      <c r="B137" s="10" t="s">
        <v>581</v>
      </c>
      <c r="C137" s="10" t="s">
        <v>543</v>
      </c>
      <c r="D137" s="10" t="s">
        <v>538</v>
      </c>
      <c r="E137" s="10" t="s">
        <v>539</v>
      </c>
      <c r="F137" s="10"/>
      <c r="G137" s="10">
        <v>0</v>
      </c>
      <c r="H137" s="11">
        <f t="shared" si="13"/>
        <v>4.54</v>
      </c>
      <c r="I137" s="11">
        <f t="shared" si="14"/>
        <v>4.49</v>
      </c>
      <c r="J137" s="11">
        <f t="shared" si="15"/>
        <v>957.94</v>
      </c>
      <c r="K137" s="13">
        <v>0</v>
      </c>
      <c r="L137" s="14">
        <v>0</v>
      </c>
      <c r="M137" s="15">
        <v>0</v>
      </c>
      <c r="N137" s="14">
        <v>0</v>
      </c>
      <c r="O137" s="16">
        <v>0</v>
      </c>
      <c r="P137" s="16">
        <v>0</v>
      </c>
      <c r="Q137" s="16">
        <v>0</v>
      </c>
      <c r="R137" s="57">
        <f t="shared" si="17"/>
        <v>0</v>
      </c>
      <c r="S137" s="57"/>
      <c r="T137" s="17">
        <f t="shared" si="18"/>
        <v>0</v>
      </c>
      <c r="U137" s="17">
        <f t="shared" si="19"/>
        <v>0</v>
      </c>
      <c r="V137" s="16">
        <v>0</v>
      </c>
      <c r="W137" s="18">
        <f t="shared" si="20"/>
        <v>0</v>
      </c>
      <c r="X137" s="12">
        <v>4.54</v>
      </c>
      <c r="Y137" s="12">
        <v>957.94</v>
      </c>
      <c r="Z137" s="42">
        <f t="shared" si="16"/>
        <v>4.49</v>
      </c>
      <c r="AA137" s="12"/>
    </row>
    <row r="138" spans="1:27" x14ac:dyDescent="0.25">
      <c r="A138" s="9">
        <v>45107</v>
      </c>
      <c r="B138" s="10" t="s">
        <v>583</v>
      </c>
      <c r="C138" s="10" t="s">
        <v>537</v>
      </c>
      <c r="D138" s="10" t="s">
        <v>538</v>
      </c>
      <c r="E138" s="10" t="s">
        <v>539</v>
      </c>
      <c r="F138" s="10"/>
      <c r="G138" s="10">
        <v>0</v>
      </c>
      <c r="H138" s="11">
        <f t="shared" si="13"/>
        <v>4.1100000000000003</v>
      </c>
      <c r="I138" s="11">
        <f t="shared" si="14"/>
        <v>2.88</v>
      </c>
      <c r="J138" s="11">
        <f t="shared" si="15"/>
        <v>0</v>
      </c>
      <c r="K138" s="13">
        <v>0</v>
      </c>
      <c r="L138" s="14">
        <v>0</v>
      </c>
      <c r="M138" s="15">
        <v>0.2</v>
      </c>
      <c r="N138" s="14">
        <v>0</v>
      </c>
      <c r="O138" s="16">
        <v>0</v>
      </c>
      <c r="P138" s="16">
        <v>0</v>
      </c>
      <c r="Q138" s="16">
        <v>0</v>
      </c>
      <c r="R138" s="57">
        <f t="shared" si="17"/>
        <v>0</v>
      </c>
      <c r="S138" s="57"/>
      <c r="T138" s="17">
        <f t="shared" si="18"/>
        <v>0</v>
      </c>
      <c r="U138" s="17">
        <f t="shared" si="19"/>
        <v>0</v>
      </c>
      <c r="V138" s="16">
        <v>0</v>
      </c>
      <c r="W138" s="18">
        <f t="shared" si="20"/>
        <v>0</v>
      </c>
      <c r="X138" s="12">
        <v>4.3099999999999996</v>
      </c>
      <c r="Y138" s="12">
        <v>0</v>
      </c>
      <c r="Z138" s="42">
        <f t="shared" si="16"/>
        <v>2.88</v>
      </c>
      <c r="AA138" s="12"/>
    </row>
    <row r="139" spans="1:27" x14ac:dyDescent="0.25">
      <c r="A139" s="9">
        <v>45107</v>
      </c>
      <c r="B139" s="10" t="s">
        <v>584</v>
      </c>
      <c r="C139" s="10" t="s">
        <v>537</v>
      </c>
      <c r="D139" s="10" t="s">
        <v>538</v>
      </c>
      <c r="E139" s="10" t="s">
        <v>539</v>
      </c>
      <c r="F139" s="10"/>
      <c r="G139" s="10">
        <v>0</v>
      </c>
      <c r="H139" s="11">
        <f t="shared" si="13"/>
        <v>2987.55</v>
      </c>
      <c r="I139" s="11">
        <f t="shared" si="14"/>
        <v>5423.32</v>
      </c>
      <c r="J139" s="11">
        <f t="shared" si="15"/>
        <v>318019.51</v>
      </c>
      <c r="K139" s="13">
        <v>2000</v>
      </c>
      <c r="L139" s="14">
        <v>194180</v>
      </c>
      <c r="M139" s="15">
        <v>8.36</v>
      </c>
      <c r="N139" s="14">
        <v>890</v>
      </c>
      <c r="O139" s="16">
        <v>0</v>
      </c>
      <c r="P139" s="16">
        <v>0</v>
      </c>
      <c r="Q139" s="16">
        <v>1865.04</v>
      </c>
      <c r="R139" s="57">
        <f t="shared" si="17"/>
        <v>222.77</v>
      </c>
      <c r="S139" s="57">
        <v>-3600</v>
      </c>
      <c r="T139" s="17">
        <f t="shared" si="18"/>
        <v>5687.8099999999995</v>
      </c>
      <c r="U139" s="17">
        <f t="shared" si="19"/>
        <v>5687.8099999999995</v>
      </c>
      <c r="V139" s="16">
        <v>197003.75</v>
      </c>
      <c r="W139" s="18">
        <f t="shared" si="20"/>
        <v>74.7</v>
      </c>
      <c r="X139" s="12">
        <v>3130.87</v>
      </c>
      <c r="Y139" s="12">
        <v>316142.73</v>
      </c>
      <c r="Z139" s="42">
        <f t="shared" si="16"/>
        <v>1660.8100000000002</v>
      </c>
      <c r="AA139" s="12"/>
    </row>
    <row r="140" spans="1:27" x14ac:dyDescent="0.25">
      <c r="A140" s="9">
        <v>45107</v>
      </c>
      <c r="B140" s="10" t="s">
        <v>585</v>
      </c>
      <c r="C140" s="10" t="s">
        <v>537</v>
      </c>
      <c r="D140" s="10" t="s">
        <v>538</v>
      </c>
      <c r="E140" s="10" t="s">
        <v>539</v>
      </c>
      <c r="F140" s="10"/>
      <c r="G140" s="10">
        <v>0</v>
      </c>
      <c r="H140" s="11">
        <f t="shared" si="13"/>
        <v>48.6</v>
      </c>
      <c r="I140" s="11">
        <f t="shared" si="14"/>
        <v>34.11</v>
      </c>
      <c r="J140" s="11">
        <f t="shared" si="15"/>
        <v>0</v>
      </c>
      <c r="K140" s="13">
        <v>0</v>
      </c>
      <c r="L140" s="14">
        <v>0</v>
      </c>
      <c r="M140" s="15">
        <v>0</v>
      </c>
      <c r="N140" s="14">
        <v>0</v>
      </c>
      <c r="O140" s="16">
        <v>0</v>
      </c>
      <c r="P140" s="16">
        <v>0</v>
      </c>
      <c r="Q140" s="16">
        <v>0</v>
      </c>
      <c r="R140" s="57">
        <f t="shared" si="17"/>
        <v>0</v>
      </c>
      <c r="S140" s="57"/>
      <c r="T140" s="17">
        <f t="shared" si="18"/>
        <v>0</v>
      </c>
      <c r="U140" s="17">
        <f t="shared" si="19"/>
        <v>0</v>
      </c>
      <c r="V140" s="16">
        <v>0</v>
      </c>
      <c r="W140" s="18">
        <f t="shared" si="20"/>
        <v>0</v>
      </c>
      <c r="X140" s="12">
        <v>48.6</v>
      </c>
      <c r="Y140" s="12">
        <v>0</v>
      </c>
      <c r="Z140" s="42">
        <f t="shared" si="16"/>
        <v>34.11</v>
      </c>
      <c r="AA140" s="12"/>
    </row>
    <row r="141" spans="1:27" x14ac:dyDescent="0.25">
      <c r="A141" s="9">
        <v>45107</v>
      </c>
      <c r="B141" s="10" t="s">
        <v>590</v>
      </c>
      <c r="C141" s="10" t="s">
        <v>543</v>
      </c>
      <c r="D141" s="10" t="s">
        <v>538</v>
      </c>
      <c r="E141" s="10" t="s">
        <v>539</v>
      </c>
      <c r="F141" s="10">
        <v>0</v>
      </c>
      <c r="G141" s="10">
        <v>0</v>
      </c>
      <c r="H141" s="11">
        <f t="shared" si="13"/>
        <v>116.21</v>
      </c>
      <c r="I141" s="11">
        <f t="shared" si="14"/>
        <v>108.65</v>
      </c>
      <c r="J141" s="11">
        <f t="shared" si="15"/>
        <v>17722.03</v>
      </c>
      <c r="K141" s="13">
        <v>0</v>
      </c>
      <c r="L141" s="14">
        <v>0</v>
      </c>
      <c r="M141" s="15">
        <v>0.56000000000000005</v>
      </c>
      <c r="N141" s="14">
        <v>85.43</v>
      </c>
      <c r="O141" s="16">
        <v>0</v>
      </c>
      <c r="P141" s="16">
        <v>0</v>
      </c>
      <c r="Q141" s="16">
        <v>10.25</v>
      </c>
      <c r="R141" s="57">
        <f t="shared" si="17"/>
        <v>1.22</v>
      </c>
      <c r="S141" s="57"/>
      <c r="T141" s="17">
        <f t="shared" si="18"/>
        <v>11.47</v>
      </c>
      <c r="U141" s="17">
        <f t="shared" si="19"/>
        <v>11.47</v>
      </c>
      <c r="V141" s="16">
        <v>1563.15</v>
      </c>
      <c r="W141" s="18">
        <f t="shared" si="20"/>
        <v>0</v>
      </c>
      <c r="X141" s="12">
        <v>106.52</v>
      </c>
      <c r="Y141" s="12">
        <v>16244.33</v>
      </c>
      <c r="Z141" s="42">
        <f t="shared" si="16"/>
        <v>97.18</v>
      </c>
      <c r="AA141" s="12"/>
    </row>
    <row r="142" spans="1:27" x14ac:dyDescent="0.25">
      <c r="A142" s="9">
        <v>45107</v>
      </c>
      <c r="B142" s="10" t="s">
        <v>591</v>
      </c>
      <c r="C142" s="10" t="s">
        <v>543</v>
      </c>
      <c r="D142" s="10" t="s">
        <v>538</v>
      </c>
      <c r="E142" s="10" t="s">
        <v>539</v>
      </c>
      <c r="F142" s="10">
        <v>0</v>
      </c>
      <c r="G142" s="10">
        <v>0</v>
      </c>
      <c r="H142" s="11">
        <f t="shared" si="13"/>
        <v>125.03</v>
      </c>
      <c r="I142" s="11">
        <f t="shared" si="14"/>
        <v>88</v>
      </c>
      <c r="J142" s="11">
        <f t="shared" si="15"/>
        <v>18298.89</v>
      </c>
      <c r="K142" s="13">
        <v>0</v>
      </c>
      <c r="L142" s="14">
        <v>0</v>
      </c>
      <c r="M142" s="15">
        <v>0.25</v>
      </c>
      <c r="N142" s="14">
        <v>36.58</v>
      </c>
      <c r="O142" s="16">
        <v>0</v>
      </c>
      <c r="P142" s="16">
        <v>0</v>
      </c>
      <c r="Q142" s="16">
        <v>7.89</v>
      </c>
      <c r="R142" s="57">
        <f t="shared" si="17"/>
        <v>0.94</v>
      </c>
      <c r="S142" s="57"/>
      <c r="T142" s="17">
        <f t="shared" si="18"/>
        <v>8.83</v>
      </c>
      <c r="U142" s="17">
        <f t="shared" si="19"/>
        <v>8.83</v>
      </c>
      <c r="V142" s="16">
        <v>1154.78</v>
      </c>
      <c r="W142" s="18">
        <f t="shared" si="20"/>
        <v>0</v>
      </c>
      <c r="X142" s="12">
        <v>117.39</v>
      </c>
      <c r="Y142" s="12">
        <v>17180.71</v>
      </c>
      <c r="Z142" s="42">
        <f t="shared" si="16"/>
        <v>79.17</v>
      </c>
      <c r="AA142" s="12"/>
    </row>
    <row r="143" spans="1:27" x14ac:dyDescent="0.25">
      <c r="A143" s="9">
        <v>45107</v>
      </c>
      <c r="B143" s="10" t="s">
        <v>597</v>
      </c>
      <c r="C143" s="10" t="s">
        <v>543</v>
      </c>
      <c r="D143" s="10" t="s">
        <v>538</v>
      </c>
      <c r="E143" s="10" t="s">
        <v>539</v>
      </c>
      <c r="F143" s="10"/>
      <c r="G143" s="10">
        <v>0</v>
      </c>
      <c r="H143" s="11">
        <f t="shared" si="13"/>
        <v>25</v>
      </c>
      <c r="I143" s="11">
        <f t="shared" si="14"/>
        <v>17.55</v>
      </c>
      <c r="J143" s="11">
        <f t="shared" si="15"/>
        <v>1575</v>
      </c>
      <c r="K143" s="13">
        <v>0</v>
      </c>
      <c r="L143" s="14">
        <v>0</v>
      </c>
      <c r="M143" s="15">
        <v>0</v>
      </c>
      <c r="N143" s="14">
        <v>0</v>
      </c>
      <c r="O143" s="16">
        <v>0</v>
      </c>
      <c r="P143" s="16">
        <v>0</v>
      </c>
      <c r="Q143" s="16">
        <v>0</v>
      </c>
      <c r="R143" s="57">
        <f t="shared" si="17"/>
        <v>0</v>
      </c>
      <c r="S143" s="57"/>
      <c r="T143" s="17">
        <f t="shared" si="18"/>
        <v>0</v>
      </c>
      <c r="U143" s="17">
        <f t="shared" si="19"/>
        <v>0</v>
      </c>
      <c r="V143" s="16">
        <v>0</v>
      </c>
      <c r="W143" s="18">
        <f t="shared" si="20"/>
        <v>0</v>
      </c>
      <c r="X143" s="12">
        <v>25</v>
      </c>
      <c r="Y143" s="12">
        <v>1575</v>
      </c>
      <c r="Z143" s="42">
        <f t="shared" si="16"/>
        <v>17.55</v>
      </c>
      <c r="AA143" s="12"/>
    </row>
    <row r="144" spans="1:27" x14ac:dyDescent="0.25">
      <c r="A144" s="9">
        <v>45107</v>
      </c>
      <c r="B144" s="10" t="s">
        <v>598</v>
      </c>
      <c r="C144" s="10" t="s">
        <v>543</v>
      </c>
      <c r="D144" s="10" t="s">
        <v>538</v>
      </c>
      <c r="E144" s="10" t="s">
        <v>539</v>
      </c>
      <c r="F144" s="10"/>
      <c r="G144" s="10">
        <v>0</v>
      </c>
      <c r="H144" s="11">
        <f t="shared" si="13"/>
        <v>0.01</v>
      </c>
      <c r="I144" s="11">
        <f t="shared" si="14"/>
        <v>0.01</v>
      </c>
      <c r="J144" s="11">
        <f t="shared" si="15"/>
        <v>0</v>
      </c>
      <c r="K144" s="13">
        <v>0</v>
      </c>
      <c r="L144" s="14">
        <v>0</v>
      </c>
      <c r="M144" s="15">
        <v>0</v>
      </c>
      <c r="N144" s="14">
        <v>0</v>
      </c>
      <c r="O144" s="16">
        <v>0</v>
      </c>
      <c r="P144" s="16">
        <v>0</v>
      </c>
      <c r="Q144" s="16">
        <v>0</v>
      </c>
      <c r="R144" s="57">
        <f t="shared" si="17"/>
        <v>0</v>
      </c>
      <c r="S144" s="57"/>
      <c r="T144" s="17">
        <f t="shared" si="18"/>
        <v>0</v>
      </c>
      <c r="U144" s="17">
        <f t="shared" si="19"/>
        <v>0</v>
      </c>
      <c r="V144" s="16">
        <v>0</v>
      </c>
      <c r="W144" s="18">
        <f t="shared" si="20"/>
        <v>0</v>
      </c>
      <c r="X144" s="12">
        <v>0.01</v>
      </c>
      <c r="Y144" s="12">
        <v>0</v>
      </c>
      <c r="Z144" s="42">
        <f t="shared" si="16"/>
        <v>0.01</v>
      </c>
      <c r="AA144" s="12"/>
    </row>
    <row r="145" spans="1:27" x14ac:dyDescent="0.25">
      <c r="A145" s="9">
        <v>45107</v>
      </c>
      <c r="B145" s="10" t="s">
        <v>601</v>
      </c>
      <c r="C145" s="10" t="s">
        <v>537</v>
      </c>
      <c r="D145" s="10" t="s">
        <v>538</v>
      </c>
      <c r="E145" s="10" t="s">
        <v>557</v>
      </c>
      <c r="F145" s="10"/>
      <c r="G145" s="10">
        <v>0</v>
      </c>
      <c r="H145" s="11">
        <f t="shared" si="13"/>
        <v>-2102.13</v>
      </c>
      <c r="I145" s="11">
        <f t="shared" si="14"/>
        <v>85.07</v>
      </c>
      <c r="J145" s="11">
        <f t="shared" si="15"/>
        <v>-161358.29</v>
      </c>
      <c r="K145" s="13">
        <v>0</v>
      </c>
      <c r="L145" s="14">
        <v>0</v>
      </c>
      <c r="M145" s="15">
        <v>0</v>
      </c>
      <c r="N145" s="14">
        <v>0</v>
      </c>
      <c r="O145" s="16">
        <v>0</v>
      </c>
      <c r="P145" s="16">
        <v>0</v>
      </c>
      <c r="Q145" s="16">
        <v>0</v>
      </c>
      <c r="R145" s="57">
        <f t="shared" si="17"/>
        <v>0</v>
      </c>
      <c r="S145" s="57"/>
      <c r="T145" s="17">
        <f t="shared" si="18"/>
        <v>0</v>
      </c>
      <c r="U145" s="17">
        <f t="shared" si="19"/>
        <v>0</v>
      </c>
      <c r="V145" s="16">
        <v>0</v>
      </c>
      <c r="W145" s="18">
        <f t="shared" si="20"/>
        <v>0</v>
      </c>
      <c r="X145" s="12">
        <v>-2102.13</v>
      </c>
      <c r="Y145" s="12">
        <v>-161358.29</v>
      </c>
      <c r="Z145" s="42">
        <f t="shared" si="16"/>
        <v>85.07</v>
      </c>
      <c r="AA145" s="12"/>
    </row>
    <row r="146" spans="1:27" x14ac:dyDescent="0.25">
      <c r="A146" s="9">
        <v>45107</v>
      </c>
      <c r="B146" s="10" t="s">
        <v>621</v>
      </c>
      <c r="C146" s="10" t="s">
        <v>543</v>
      </c>
      <c r="D146" s="10" t="s">
        <v>538</v>
      </c>
      <c r="E146" s="10" t="s">
        <v>539</v>
      </c>
      <c r="F146" s="10"/>
      <c r="G146" s="10">
        <v>0</v>
      </c>
      <c r="H146" s="11">
        <f t="shared" si="13"/>
        <v>40.42</v>
      </c>
      <c r="I146" s="11">
        <f t="shared" si="14"/>
        <v>361.88</v>
      </c>
      <c r="J146" s="11">
        <f t="shared" si="15"/>
        <v>7235.18</v>
      </c>
      <c r="K146" s="13">
        <v>200</v>
      </c>
      <c r="L146" s="14">
        <v>35000</v>
      </c>
      <c r="M146" s="15">
        <v>0.18</v>
      </c>
      <c r="N146" s="14">
        <v>31.53</v>
      </c>
      <c r="O146" s="16">
        <v>0</v>
      </c>
      <c r="P146" s="16">
        <v>0</v>
      </c>
      <c r="Q146" s="16">
        <v>108.01</v>
      </c>
      <c r="R146" s="57">
        <f t="shared" si="17"/>
        <v>12.9</v>
      </c>
      <c r="S146" s="57"/>
      <c r="T146" s="17">
        <f t="shared" si="18"/>
        <v>120.91000000000001</v>
      </c>
      <c r="U146" s="17">
        <f t="shared" si="19"/>
        <v>120.91000000000001</v>
      </c>
      <c r="V146" s="16">
        <v>19045.77</v>
      </c>
      <c r="W146" s="18">
        <f t="shared" si="20"/>
        <v>1.59</v>
      </c>
      <c r="X146" s="12">
        <v>132.59</v>
      </c>
      <c r="Y146" s="12">
        <v>23224.26</v>
      </c>
      <c r="Z146" s="42">
        <f t="shared" si="16"/>
        <v>439.38</v>
      </c>
      <c r="AA146" s="12"/>
    </row>
    <row r="147" spans="1:27" x14ac:dyDescent="0.25">
      <c r="A147" s="9">
        <v>45107</v>
      </c>
      <c r="B147" s="10" t="s">
        <v>651</v>
      </c>
      <c r="C147" s="10" t="s">
        <v>543</v>
      </c>
      <c r="D147" s="10" t="s">
        <v>538</v>
      </c>
      <c r="E147" s="10" t="s">
        <v>539</v>
      </c>
      <c r="F147" s="10"/>
      <c r="G147" s="10">
        <v>0</v>
      </c>
      <c r="H147" s="11">
        <f t="shared" si="13"/>
        <v>6.53</v>
      </c>
      <c r="I147" s="11">
        <f t="shared" si="14"/>
        <v>3.85</v>
      </c>
      <c r="J147" s="11">
        <f t="shared" si="15"/>
        <v>1919.52</v>
      </c>
      <c r="K147" s="13">
        <v>5</v>
      </c>
      <c r="L147" s="14">
        <v>1430</v>
      </c>
      <c r="M147" s="15">
        <v>0</v>
      </c>
      <c r="N147" s="14">
        <v>0</v>
      </c>
      <c r="O147" s="16">
        <v>0</v>
      </c>
      <c r="P147" s="16">
        <v>0</v>
      </c>
      <c r="Q147" s="16">
        <v>6.69</v>
      </c>
      <c r="R147" s="57">
        <f t="shared" si="17"/>
        <v>0.8</v>
      </c>
      <c r="S147" s="57"/>
      <c r="T147" s="17">
        <f t="shared" si="18"/>
        <v>7.49</v>
      </c>
      <c r="U147" s="17">
        <f t="shared" si="19"/>
        <v>7.49</v>
      </c>
      <c r="V147" s="16">
        <v>1948.5</v>
      </c>
      <c r="W147" s="18">
        <f t="shared" si="20"/>
        <v>0</v>
      </c>
      <c r="X147" s="12">
        <v>4.84</v>
      </c>
      <c r="Y147" s="12">
        <v>1401.01</v>
      </c>
      <c r="Z147" s="42">
        <f t="shared" si="16"/>
        <v>1.3599999999999994</v>
      </c>
      <c r="AA147" s="12"/>
    </row>
    <row r="148" spans="1:27" x14ac:dyDescent="0.25">
      <c r="A148" s="9">
        <v>45107</v>
      </c>
      <c r="B148" s="10" t="s">
        <v>652</v>
      </c>
      <c r="C148" s="10" t="s">
        <v>543</v>
      </c>
      <c r="D148" s="10" t="s">
        <v>538</v>
      </c>
      <c r="E148" s="10" t="s">
        <v>539</v>
      </c>
      <c r="F148" s="10"/>
      <c r="G148" s="10">
        <v>0</v>
      </c>
      <c r="H148" s="11">
        <f t="shared" si="13"/>
        <v>4.54</v>
      </c>
      <c r="I148" s="11">
        <f t="shared" si="14"/>
        <v>3.19</v>
      </c>
      <c r="J148" s="11">
        <f t="shared" si="15"/>
        <v>0</v>
      </c>
      <c r="K148" s="13">
        <v>0</v>
      </c>
      <c r="L148" s="14">
        <v>0</v>
      </c>
      <c r="M148" s="15">
        <v>0.06</v>
      </c>
      <c r="N148" s="14">
        <v>0</v>
      </c>
      <c r="O148" s="16">
        <v>0</v>
      </c>
      <c r="P148" s="16">
        <v>0</v>
      </c>
      <c r="Q148" s="16">
        <v>0.33</v>
      </c>
      <c r="R148" s="57">
        <f t="shared" si="17"/>
        <v>0.04</v>
      </c>
      <c r="S148" s="57"/>
      <c r="T148" s="17">
        <f t="shared" si="18"/>
        <v>0.37</v>
      </c>
      <c r="U148" s="17">
        <f t="shared" si="19"/>
        <v>0.37</v>
      </c>
      <c r="V148" s="16">
        <v>75.900000000000006</v>
      </c>
      <c r="W148" s="18">
        <f t="shared" si="20"/>
        <v>0</v>
      </c>
      <c r="X148" s="12">
        <v>4.2699999999999996</v>
      </c>
      <c r="Y148" s="12">
        <v>0</v>
      </c>
      <c r="Z148" s="42">
        <f t="shared" si="16"/>
        <v>2.82</v>
      </c>
      <c r="AA148" s="12"/>
    </row>
    <row r="149" spans="1:27" x14ac:dyDescent="0.25">
      <c r="A149" s="9">
        <v>45107</v>
      </c>
      <c r="B149" s="10" t="s">
        <v>654</v>
      </c>
      <c r="C149" s="10" t="s">
        <v>543</v>
      </c>
      <c r="D149" s="10" t="s">
        <v>538</v>
      </c>
      <c r="E149" s="10" t="s">
        <v>539</v>
      </c>
      <c r="F149" s="10"/>
      <c r="G149" s="10">
        <v>0</v>
      </c>
      <c r="H149" s="11">
        <f t="shared" si="13"/>
        <v>7.81</v>
      </c>
      <c r="I149" s="11">
        <f t="shared" si="14"/>
        <v>6.6</v>
      </c>
      <c r="J149" s="11">
        <f t="shared" si="15"/>
        <v>2308.88</v>
      </c>
      <c r="K149" s="13">
        <v>0</v>
      </c>
      <c r="L149" s="14">
        <v>0</v>
      </c>
      <c r="M149" s="15">
        <v>0</v>
      </c>
      <c r="N149" s="14">
        <v>0</v>
      </c>
      <c r="O149" s="16">
        <v>0</v>
      </c>
      <c r="P149" s="16">
        <v>0</v>
      </c>
      <c r="Q149" s="16">
        <v>2</v>
      </c>
      <c r="R149" s="57">
        <f t="shared" si="17"/>
        <v>0.24</v>
      </c>
      <c r="S149" s="57"/>
      <c r="T149" s="17">
        <f t="shared" si="18"/>
        <v>2.2400000000000002</v>
      </c>
      <c r="U149" s="17">
        <f t="shared" si="19"/>
        <v>2.2400000000000002</v>
      </c>
      <c r="V149" s="16">
        <v>591.26</v>
      </c>
      <c r="W149" s="18">
        <f t="shared" si="20"/>
        <v>0</v>
      </c>
      <c r="X149" s="12">
        <v>5.81</v>
      </c>
      <c r="Y149" s="12">
        <v>1717.62</v>
      </c>
      <c r="Z149" s="42">
        <f t="shared" si="16"/>
        <v>4.3599999999999994</v>
      </c>
      <c r="AA149" s="12"/>
    </row>
    <row r="150" spans="1:27" x14ac:dyDescent="0.25">
      <c r="A150" s="9">
        <v>45107</v>
      </c>
      <c r="B150" s="10" t="s">
        <v>655</v>
      </c>
      <c r="C150" s="10" t="s">
        <v>537</v>
      </c>
      <c r="D150" s="10" t="s">
        <v>538</v>
      </c>
      <c r="E150" s="10" t="s">
        <v>539</v>
      </c>
      <c r="F150" s="10"/>
      <c r="G150" s="10">
        <v>0</v>
      </c>
      <c r="H150" s="11">
        <f t="shared" si="13"/>
        <v>366.68</v>
      </c>
      <c r="I150" s="11">
        <f t="shared" si="14"/>
        <v>14.59</v>
      </c>
      <c r="J150" s="11">
        <f t="shared" si="15"/>
        <v>33719.440000000002</v>
      </c>
      <c r="K150" s="13">
        <v>0</v>
      </c>
      <c r="L150" s="14">
        <v>0</v>
      </c>
      <c r="M150" s="15">
        <v>0</v>
      </c>
      <c r="N150" s="14">
        <v>0</v>
      </c>
      <c r="O150" s="16">
        <v>0</v>
      </c>
      <c r="P150" s="16">
        <v>0</v>
      </c>
      <c r="Q150" s="16">
        <v>1080.73</v>
      </c>
      <c r="R150" s="57">
        <f t="shared" si="17"/>
        <v>129.09</v>
      </c>
      <c r="S150" s="57">
        <v>1200</v>
      </c>
      <c r="T150" s="17">
        <f t="shared" si="18"/>
        <v>9.8199999999999363</v>
      </c>
      <c r="U150" s="17">
        <f t="shared" si="19"/>
        <v>9.8199999999999363</v>
      </c>
      <c r="V150" s="16">
        <v>99383.93</v>
      </c>
      <c r="W150" s="18">
        <f t="shared" si="20"/>
        <v>0</v>
      </c>
      <c r="X150" s="12">
        <v>-714.05</v>
      </c>
      <c r="Y150" s="12">
        <v>-65663.789999999994</v>
      </c>
      <c r="Z150" s="42">
        <f t="shared" si="16"/>
        <v>4.7700000000000635</v>
      </c>
      <c r="AA150" s="12"/>
    </row>
    <row r="151" spans="1:27" x14ac:dyDescent="0.25">
      <c r="A151" s="9">
        <v>45107</v>
      </c>
      <c r="B151" s="10" t="s">
        <v>656</v>
      </c>
      <c r="C151" s="10" t="s">
        <v>537</v>
      </c>
      <c r="D151" s="10" t="s">
        <v>538</v>
      </c>
      <c r="E151" s="10" t="s">
        <v>539</v>
      </c>
      <c r="F151" s="10"/>
      <c r="G151" s="10">
        <v>0</v>
      </c>
      <c r="H151" s="11">
        <f t="shared" si="13"/>
        <v>9.17</v>
      </c>
      <c r="I151" s="11">
        <f t="shared" si="14"/>
        <v>6.44</v>
      </c>
      <c r="J151" s="11">
        <f t="shared" si="15"/>
        <v>744.1</v>
      </c>
      <c r="K151" s="13">
        <v>0</v>
      </c>
      <c r="L151" s="14">
        <v>0</v>
      </c>
      <c r="M151" s="15">
        <v>0</v>
      </c>
      <c r="N151" s="14">
        <v>0</v>
      </c>
      <c r="O151" s="16">
        <v>0</v>
      </c>
      <c r="P151" s="16">
        <v>0</v>
      </c>
      <c r="Q151" s="16">
        <v>0</v>
      </c>
      <c r="R151" s="57">
        <f t="shared" si="17"/>
        <v>0</v>
      </c>
      <c r="S151" s="57"/>
      <c r="T151" s="17">
        <f t="shared" si="18"/>
        <v>0</v>
      </c>
      <c r="U151" s="17">
        <f t="shared" si="19"/>
        <v>0</v>
      </c>
      <c r="V151" s="16">
        <v>0</v>
      </c>
      <c r="W151" s="18">
        <f t="shared" si="20"/>
        <v>0</v>
      </c>
      <c r="X151" s="12">
        <v>9.17</v>
      </c>
      <c r="Y151" s="12">
        <v>744.1</v>
      </c>
      <c r="Z151" s="42">
        <f t="shared" si="16"/>
        <v>6.44</v>
      </c>
      <c r="AA151" s="12"/>
    </row>
    <row r="152" spans="1:27" x14ac:dyDescent="0.25">
      <c r="A152" s="9">
        <v>45107</v>
      </c>
      <c r="B152" s="10" t="s">
        <v>657</v>
      </c>
      <c r="C152" s="10" t="s">
        <v>537</v>
      </c>
      <c r="D152" s="10" t="s">
        <v>538</v>
      </c>
      <c r="E152" s="10" t="s">
        <v>539</v>
      </c>
      <c r="F152" s="10"/>
      <c r="G152" s="10">
        <v>0</v>
      </c>
      <c r="H152" s="11">
        <f t="shared" si="13"/>
        <v>7088.54</v>
      </c>
      <c r="I152" s="11">
        <f t="shared" si="14"/>
        <v>5475.43</v>
      </c>
      <c r="J152" s="11">
        <f t="shared" si="15"/>
        <v>326023.96000000002</v>
      </c>
      <c r="K152" s="13">
        <v>0</v>
      </c>
      <c r="L152" s="14">
        <v>0</v>
      </c>
      <c r="M152" s="15">
        <v>0</v>
      </c>
      <c r="N152" s="14">
        <v>0</v>
      </c>
      <c r="O152" s="16">
        <v>0</v>
      </c>
      <c r="P152" s="16">
        <v>0</v>
      </c>
      <c r="Q152" s="16">
        <v>0</v>
      </c>
      <c r="R152" s="57">
        <f t="shared" si="17"/>
        <v>0</v>
      </c>
      <c r="S152" s="57"/>
      <c r="T152" s="17">
        <f t="shared" si="18"/>
        <v>0</v>
      </c>
      <c r="U152" s="17">
        <f t="shared" si="19"/>
        <v>0</v>
      </c>
      <c r="V152" s="16">
        <v>0</v>
      </c>
      <c r="W152" s="18">
        <f t="shared" si="20"/>
        <v>0</v>
      </c>
      <c r="X152" s="12">
        <v>7088.54</v>
      </c>
      <c r="Y152" s="12">
        <v>326023.96000000002</v>
      </c>
      <c r="Z152" s="42">
        <f t="shared" si="16"/>
        <v>5475.43</v>
      </c>
      <c r="AA152" s="12"/>
    </row>
    <row r="153" spans="1:27" x14ac:dyDescent="0.25">
      <c r="A153" s="9">
        <v>45107</v>
      </c>
      <c r="B153" s="10" t="s">
        <v>659</v>
      </c>
      <c r="C153" s="10" t="s">
        <v>537</v>
      </c>
      <c r="D153" s="10" t="s">
        <v>538</v>
      </c>
      <c r="E153" s="10" t="s">
        <v>539</v>
      </c>
      <c r="F153" s="10"/>
      <c r="G153" s="10">
        <v>0</v>
      </c>
      <c r="H153" s="11">
        <f t="shared" si="13"/>
        <v>717.28</v>
      </c>
      <c r="I153" s="11">
        <f t="shared" si="14"/>
        <v>503.46</v>
      </c>
      <c r="J153" s="11">
        <f t="shared" si="15"/>
        <v>71728</v>
      </c>
      <c r="K153" s="13">
        <v>0</v>
      </c>
      <c r="L153" s="14">
        <v>0</v>
      </c>
      <c r="M153" s="15">
        <v>0</v>
      </c>
      <c r="N153" s="14">
        <v>0</v>
      </c>
      <c r="O153" s="16">
        <v>0</v>
      </c>
      <c r="P153" s="16">
        <v>0</v>
      </c>
      <c r="Q153" s="16">
        <v>0</v>
      </c>
      <c r="R153" s="57">
        <f t="shared" si="17"/>
        <v>0</v>
      </c>
      <c r="S153" s="57"/>
      <c r="T153" s="17">
        <f t="shared" si="18"/>
        <v>0</v>
      </c>
      <c r="U153" s="17">
        <f t="shared" si="19"/>
        <v>0</v>
      </c>
      <c r="V153" s="16">
        <v>0</v>
      </c>
      <c r="W153" s="18">
        <f t="shared" si="20"/>
        <v>0</v>
      </c>
      <c r="X153" s="12">
        <v>717.28</v>
      </c>
      <c r="Y153" s="12">
        <v>71728</v>
      </c>
      <c r="Z153" s="42">
        <f t="shared" si="16"/>
        <v>503.46</v>
      </c>
      <c r="AA153" s="12"/>
    </row>
    <row r="154" spans="1:27" x14ac:dyDescent="0.25">
      <c r="A154" s="9">
        <v>45107</v>
      </c>
      <c r="B154" s="10" t="s">
        <v>660</v>
      </c>
      <c r="C154" s="10" t="s">
        <v>537</v>
      </c>
      <c r="D154" s="10" t="s">
        <v>538</v>
      </c>
      <c r="E154" s="10" t="s">
        <v>557</v>
      </c>
      <c r="F154" s="10">
        <v>0</v>
      </c>
      <c r="G154" s="10">
        <v>0</v>
      </c>
      <c r="H154" s="11">
        <f t="shared" si="13"/>
        <v>12622.74</v>
      </c>
      <c r="I154" s="11">
        <f t="shared" si="14"/>
        <v>14.4</v>
      </c>
      <c r="J154" s="11">
        <f t="shared" si="15"/>
        <v>1315008.71</v>
      </c>
      <c r="K154" s="13">
        <v>10000</v>
      </c>
      <c r="L154" s="14">
        <v>987200</v>
      </c>
      <c r="M154" s="15">
        <v>0.81</v>
      </c>
      <c r="N154" s="14">
        <v>84.38</v>
      </c>
      <c r="O154" s="16">
        <v>3000</v>
      </c>
      <c r="P154" s="16">
        <v>303000</v>
      </c>
      <c r="Q154" s="16">
        <v>0</v>
      </c>
      <c r="R154" s="57">
        <f t="shared" si="17"/>
        <v>0</v>
      </c>
      <c r="S154" s="57"/>
      <c r="T154" s="17">
        <f t="shared" si="18"/>
        <v>0</v>
      </c>
      <c r="U154" s="17">
        <f t="shared" si="19"/>
        <v>3000</v>
      </c>
      <c r="V154" s="16">
        <v>0</v>
      </c>
      <c r="W154" s="18">
        <f t="shared" si="20"/>
        <v>0</v>
      </c>
      <c r="X154" s="12">
        <v>9623.5499999999993</v>
      </c>
      <c r="Y154" s="12">
        <v>1002559.83</v>
      </c>
      <c r="Z154" s="42">
        <f t="shared" si="16"/>
        <v>7014.4</v>
      </c>
      <c r="AA154" s="12"/>
    </row>
    <row r="155" spans="1:27" x14ac:dyDescent="0.25">
      <c r="A155" s="9">
        <v>45107</v>
      </c>
      <c r="B155" s="10" t="s">
        <v>662</v>
      </c>
      <c r="C155" s="10" t="s">
        <v>537</v>
      </c>
      <c r="D155" s="10" t="s">
        <v>538</v>
      </c>
      <c r="E155" s="10" t="s">
        <v>539</v>
      </c>
      <c r="F155" s="10">
        <v>0</v>
      </c>
      <c r="G155" s="10">
        <v>0</v>
      </c>
      <c r="H155" s="11">
        <f t="shared" si="13"/>
        <v>4131.67</v>
      </c>
      <c r="I155" s="11">
        <f t="shared" si="14"/>
        <v>1809.62</v>
      </c>
      <c r="J155" s="11">
        <f t="shared" si="15"/>
        <v>420352.76</v>
      </c>
      <c r="K155" s="13">
        <v>11000</v>
      </c>
      <c r="L155" s="14">
        <v>1014190</v>
      </c>
      <c r="M155" s="15">
        <v>41.44</v>
      </c>
      <c r="N155" s="14">
        <v>3994.03</v>
      </c>
      <c r="O155" s="16">
        <v>0</v>
      </c>
      <c r="P155" s="16">
        <v>0</v>
      </c>
      <c r="Q155" s="16">
        <v>6122.67</v>
      </c>
      <c r="R155" s="57">
        <f t="shared" si="17"/>
        <v>731.31</v>
      </c>
      <c r="S155" s="57">
        <v>-5000</v>
      </c>
      <c r="T155" s="17">
        <f t="shared" si="18"/>
        <v>11853.98</v>
      </c>
      <c r="U155" s="17">
        <f t="shared" si="19"/>
        <v>11853.98</v>
      </c>
      <c r="V155" s="16">
        <v>594688.06000000006</v>
      </c>
      <c r="W155" s="18">
        <f t="shared" si="20"/>
        <v>155.66999999999999</v>
      </c>
      <c r="X155" s="12">
        <v>9050.44</v>
      </c>
      <c r="Y155" s="12">
        <v>844574.38</v>
      </c>
      <c r="Z155" s="42">
        <f t="shared" si="16"/>
        <v>799.96999999999946</v>
      </c>
      <c r="AA155" s="12"/>
    </row>
    <row r="156" spans="1:27" x14ac:dyDescent="0.25">
      <c r="A156" s="9">
        <v>45107</v>
      </c>
      <c r="B156" s="10" t="s">
        <v>663</v>
      </c>
      <c r="C156" s="10" t="s">
        <v>537</v>
      </c>
      <c r="D156" s="10" t="s">
        <v>538</v>
      </c>
      <c r="E156" s="10" t="s">
        <v>539</v>
      </c>
      <c r="F156" s="10"/>
      <c r="G156" s="10">
        <v>0</v>
      </c>
      <c r="H156" s="11">
        <f t="shared" si="13"/>
        <v>770.18</v>
      </c>
      <c r="I156" s="11">
        <f t="shared" si="14"/>
        <v>540.59</v>
      </c>
      <c r="J156" s="11">
        <f t="shared" si="15"/>
        <v>86696.25</v>
      </c>
      <c r="K156" s="13">
        <v>0</v>
      </c>
      <c r="L156" s="14">
        <v>0</v>
      </c>
      <c r="M156" s="15">
        <v>0</v>
      </c>
      <c r="N156" s="14">
        <v>0</v>
      </c>
      <c r="O156" s="16">
        <v>0</v>
      </c>
      <c r="P156" s="16">
        <v>0</v>
      </c>
      <c r="Q156" s="16">
        <v>0</v>
      </c>
      <c r="R156" s="57">
        <f t="shared" si="17"/>
        <v>0</v>
      </c>
      <c r="S156" s="57"/>
      <c r="T156" s="17">
        <f t="shared" si="18"/>
        <v>0</v>
      </c>
      <c r="U156" s="17">
        <f t="shared" si="19"/>
        <v>0</v>
      </c>
      <c r="V156" s="16">
        <v>0</v>
      </c>
      <c r="W156" s="18">
        <f t="shared" si="20"/>
        <v>0</v>
      </c>
      <c r="X156" s="12">
        <v>770.18</v>
      </c>
      <c r="Y156" s="12">
        <v>86696.25</v>
      </c>
      <c r="Z156" s="42">
        <f t="shared" si="16"/>
        <v>540.59</v>
      </c>
      <c r="AA156" s="12"/>
    </row>
    <row r="157" spans="1:27" x14ac:dyDescent="0.25">
      <c r="A157" s="9">
        <v>45107</v>
      </c>
      <c r="B157" s="10" t="s">
        <v>664</v>
      </c>
      <c r="C157" s="10" t="s">
        <v>537</v>
      </c>
      <c r="D157" s="10" t="s">
        <v>538</v>
      </c>
      <c r="E157" s="10" t="s">
        <v>539</v>
      </c>
      <c r="F157" s="10">
        <v>0</v>
      </c>
      <c r="G157" s="10">
        <v>0</v>
      </c>
      <c r="H157" s="11">
        <f t="shared" si="13"/>
        <v>0</v>
      </c>
      <c r="I157" s="11">
        <f t="shared" si="14"/>
        <v>6.64</v>
      </c>
      <c r="J157" s="11">
        <f t="shared" si="15"/>
        <v>0</v>
      </c>
      <c r="K157" s="13">
        <v>5000</v>
      </c>
      <c r="L157" s="14">
        <v>460000</v>
      </c>
      <c r="M157" s="15">
        <v>0</v>
      </c>
      <c r="N157" s="14">
        <v>0</v>
      </c>
      <c r="O157" s="16">
        <v>0</v>
      </c>
      <c r="P157" s="16">
        <v>0</v>
      </c>
      <c r="Q157" s="16">
        <v>363.43</v>
      </c>
      <c r="R157" s="57">
        <f t="shared" si="17"/>
        <v>43.41</v>
      </c>
      <c r="S157" s="57">
        <v>-3500</v>
      </c>
      <c r="T157" s="17">
        <f t="shared" si="18"/>
        <v>3906.84</v>
      </c>
      <c r="U157" s="17">
        <f t="shared" si="19"/>
        <v>3906.84</v>
      </c>
      <c r="V157" s="16">
        <v>33435.56</v>
      </c>
      <c r="W157" s="18">
        <f t="shared" si="20"/>
        <v>51.31</v>
      </c>
      <c r="X157" s="12">
        <v>4636.57</v>
      </c>
      <c r="Y157" s="12">
        <v>426564.44</v>
      </c>
      <c r="Z157" s="42">
        <f t="shared" si="16"/>
        <v>1048.4900000000002</v>
      </c>
      <c r="AA157" s="12"/>
    </row>
    <row r="158" spans="1:27" x14ac:dyDescent="0.25">
      <c r="A158" s="9">
        <v>45107</v>
      </c>
      <c r="B158" s="10" t="s">
        <v>665</v>
      </c>
      <c r="C158" s="10" t="s">
        <v>537</v>
      </c>
      <c r="D158" s="10" t="s">
        <v>538</v>
      </c>
      <c r="E158" s="10" t="s">
        <v>539</v>
      </c>
      <c r="F158" s="10"/>
      <c r="G158" s="10">
        <v>0</v>
      </c>
      <c r="H158" s="11">
        <f t="shared" si="13"/>
        <v>1581.03</v>
      </c>
      <c r="I158" s="11">
        <f t="shared" si="14"/>
        <v>1407.82</v>
      </c>
      <c r="J158" s="11">
        <f t="shared" si="15"/>
        <v>180117.7</v>
      </c>
      <c r="K158" s="13">
        <v>1000</v>
      </c>
      <c r="L158" s="14">
        <v>87010</v>
      </c>
      <c r="M158" s="15">
        <v>0</v>
      </c>
      <c r="N158" s="14">
        <v>0</v>
      </c>
      <c r="O158" s="16">
        <v>0</v>
      </c>
      <c r="P158" s="16">
        <v>0</v>
      </c>
      <c r="Q158" s="16">
        <v>114.04</v>
      </c>
      <c r="R158" s="57">
        <f t="shared" si="17"/>
        <v>13.62</v>
      </c>
      <c r="S158" s="57"/>
      <c r="T158" s="17">
        <f t="shared" si="18"/>
        <v>127.66000000000001</v>
      </c>
      <c r="U158" s="17">
        <f t="shared" si="19"/>
        <v>127.66000000000001</v>
      </c>
      <c r="V158" s="16">
        <v>11803.16</v>
      </c>
      <c r="W158" s="18">
        <f t="shared" si="20"/>
        <v>1.68</v>
      </c>
      <c r="X158" s="12">
        <v>2466.9899999999998</v>
      </c>
      <c r="Y158" s="12">
        <v>255324.95</v>
      </c>
      <c r="Z158" s="42">
        <f t="shared" si="16"/>
        <v>2278.48</v>
      </c>
      <c r="AA158" s="12"/>
    </row>
    <row r="159" spans="1:27" x14ac:dyDescent="0.25">
      <c r="A159" s="9">
        <v>45107</v>
      </c>
      <c r="B159" s="10" t="s">
        <v>666</v>
      </c>
      <c r="C159" s="10" t="s">
        <v>537</v>
      </c>
      <c r="D159" s="10" t="s">
        <v>538</v>
      </c>
      <c r="E159" s="10" t="s">
        <v>539</v>
      </c>
      <c r="F159" s="10"/>
      <c r="G159" s="10">
        <v>0</v>
      </c>
      <c r="H159" s="11">
        <f t="shared" si="13"/>
        <v>409.85</v>
      </c>
      <c r="I159" s="11">
        <f t="shared" si="14"/>
        <v>261.77999999999997</v>
      </c>
      <c r="J159" s="11">
        <f t="shared" si="15"/>
        <v>47293.36</v>
      </c>
      <c r="K159" s="13">
        <v>0</v>
      </c>
      <c r="L159" s="14">
        <v>0</v>
      </c>
      <c r="M159" s="15">
        <v>460.89</v>
      </c>
      <c r="N159" s="14">
        <v>53182.1</v>
      </c>
      <c r="O159" s="16">
        <v>0</v>
      </c>
      <c r="P159" s="16">
        <v>0</v>
      </c>
      <c r="Q159" s="16">
        <v>0</v>
      </c>
      <c r="R159" s="57">
        <f t="shared" si="17"/>
        <v>0</v>
      </c>
      <c r="S159" s="57"/>
      <c r="T159" s="17">
        <f t="shared" si="18"/>
        <v>0</v>
      </c>
      <c r="U159" s="17">
        <f t="shared" si="19"/>
        <v>0</v>
      </c>
      <c r="V159" s="16">
        <v>0</v>
      </c>
      <c r="W159" s="18">
        <f t="shared" si="20"/>
        <v>0</v>
      </c>
      <c r="X159" s="12">
        <v>870.74</v>
      </c>
      <c r="Y159" s="12">
        <v>100475.46</v>
      </c>
      <c r="Z159" s="42">
        <f t="shared" si="16"/>
        <v>261.77999999999997</v>
      </c>
      <c r="AA159" s="12"/>
    </row>
    <row r="160" spans="1:27" x14ac:dyDescent="0.25">
      <c r="A160" s="9">
        <v>45107</v>
      </c>
      <c r="B160" s="10" t="s">
        <v>667</v>
      </c>
      <c r="C160" s="10" t="s">
        <v>537</v>
      </c>
      <c r="D160" s="10" t="s">
        <v>538</v>
      </c>
      <c r="E160" s="10" t="s">
        <v>539</v>
      </c>
      <c r="F160" s="10"/>
      <c r="G160" s="10">
        <v>0</v>
      </c>
      <c r="H160" s="11">
        <f t="shared" si="13"/>
        <v>354.31</v>
      </c>
      <c r="I160" s="11">
        <f t="shared" si="14"/>
        <v>1109.6400000000001</v>
      </c>
      <c r="J160" s="11">
        <f t="shared" si="15"/>
        <v>37542.86</v>
      </c>
      <c r="K160" s="13">
        <v>0</v>
      </c>
      <c r="L160" s="14">
        <v>0</v>
      </c>
      <c r="M160" s="15">
        <v>628.4</v>
      </c>
      <c r="N160" s="14">
        <v>66126.63</v>
      </c>
      <c r="O160" s="16">
        <v>0</v>
      </c>
      <c r="P160" s="16">
        <v>0</v>
      </c>
      <c r="Q160" s="16">
        <v>995.3</v>
      </c>
      <c r="R160" s="57">
        <f t="shared" si="17"/>
        <v>118.88</v>
      </c>
      <c r="S160" s="57">
        <v>50</v>
      </c>
      <c r="T160" s="17">
        <f t="shared" si="18"/>
        <v>1064.1799999999998</v>
      </c>
      <c r="U160" s="17">
        <f t="shared" si="19"/>
        <v>1064.1799999999998</v>
      </c>
      <c r="V160" s="16">
        <v>104737.76</v>
      </c>
      <c r="W160" s="18">
        <f t="shared" si="20"/>
        <v>13.98</v>
      </c>
      <c r="X160" s="12">
        <v>-12.59</v>
      </c>
      <c r="Y160" s="12">
        <v>-1325.73</v>
      </c>
      <c r="Z160" s="42">
        <f t="shared" si="16"/>
        <v>31.480000000000263</v>
      </c>
      <c r="AA160" s="12"/>
    </row>
    <row r="161" spans="1:27" x14ac:dyDescent="0.25">
      <c r="A161" s="9">
        <v>45107</v>
      </c>
      <c r="B161" s="10" t="s">
        <v>671</v>
      </c>
      <c r="C161" s="10" t="s">
        <v>537</v>
      </c>
      <c r="D161" s="10" t="s">
        <v>538</v>
      </c>
      <c r="E161" s="10" t="s">
        <v>539</v>
      </c>
      <c r="F161" s="10"/>
      <c r="G161" s="10">
        <v>0</v>
      </c>
      <c r="H161" s="11">
        <f t="shared" si="13"/>
        <v>1675</v>
      </c>
      <c r="I161" s="11">
        <f t="shared" si="14"/>
        <v>175.68</v>
      </c>
      <c r="J161" s="11">
        <f t="shared" si="15"/>
        <v>108875</v>
      </c>
      <c r="K161" s="13">
        <v>0</v>
      </c>
      <c r="L161" s="14">
        <v>0</v>
      </c>
      <c r="M161" s="15">
        <v>0</v>
      </c>
      <c r="N161" s="14">
        <v>0</v>
      </c>
      <c r="O161" s="16">
        <v>0</v>
      </c>
      <c r="P161" s="16">
        <v>0</v>
      </c>
      <c r="Q161" s="16">
        <v>0</v>
      </c>
      <c r="R161" s="57">
        <f t="shared" si="17"/>
        <v>0</v>
      </c>
      <c r="S161" s="57"/>
      <c r="T161" s="17">
        <f t="shared" si="18"/>
        <v>0</v>
      </c>
      <c r="U161" s="17">
        <f t="shared" si="19"/>
        <v>0</v>
      </c>
      <c r="V161" s="16">
        <v>0</v>
      </c>
      <c r="W161" s="18">
        <f t="shared" si="20"/>
        <v>0</v>
      </c>
      <c r="X161" s="12">
        <v>1675</v>
      </c>
      <c r="Y161" s="12">
        <v>108875</v>
      </c>
      <c r="Z161" s="42">
        <f t="shared" si="16"/>
        <v>175.68</v>
      </c>
      <c r="AA161" s="12"/>
    </row>
    <row r="162" spans="1:27" x14ac:dyDescent="0.25">
      <c r="A162" s="9">
        <v>45107</v>
      </c>
      <c r="B162" s="10" t="s">
        <v>678</v>
      </c>
      <c r="C162" s="10" t="s">
        <v>543</v>
      </c>
      <c r="D162" s="10" t="s">
        <v>538</v>
      </c>
      <c r="E162" s="10" t="s">
        <v>539</v>
      </c>
      <c r="F162" s="10"/>
      <c r="G162" s="10">
        <v>0</v>
      </c>
      <c r="H162" s="11">
        <f t="shared" si="13"/>
        <v>18.350000000000001</v>
      </c>
      <c r="I162" s="11">
        <f t="shared" si="14"/>
        <v>14.86</v>
      </c>
      <c r="J162" s="11">
        <f t="shared" si="15"/>
        <v>4663.2700000000004</v>
      </c>
      <c r="K162" s="13">
        <v>5</v>
      </c>
      <c r="L162" s="14">
        <v>1200</v>
      </c>
      <c r="M162" s="15">
        <v>0</v>
      </c>
      <c r="N162" s="14">
        <v>0</v>
      </c>
      <c r="O162" s="16">
        <v>0</v>
      </c>
      <c r="P162" s="16">
        <v>0</v>
      </c>
      <c r="Q162" s="16">
        <v>6</v>
      </c>
      <c r="R162" s="57">
        <f t="shared" si="17"/>
        <v>0.72</v>
      </c>
      <c r="S162" s="57"/>
      <c r="T162" s="17">
        <f t="shared" si="18"/>
        <v>6.72</v>
      </c>
      <c r="U162" s="17">
        <f t="shared" si="19"/>
        <v>6.72</v>
      </c>
      <c r="V162" s="16">
        <v>1511.57</v>
      </c>
      <c r="W162" s="18">
        <f t="shared" si="20"/>
        <v>0</v>
      </c>
      <c r="X162" s="12">
        <v>17.350000000000001</v>
      </c>
      <c r="Y162" s="12">
        <v>4351.7</v>
      </c>
      <c r="Z162" s="42">
        <f t="shared" si="16"/>
        <v>13.14</v>
      </c>
      <c r="AA162" s="12"/>
    </row>
    <row r="163" spans="1:27" x14ac:dyDescent="0.25">
      <c r="A163" s="9">
        <v>45107</v>
      </c>
      <c r="B163" s="10" t="s">
        <v>679</v>
      </c>
      <c r="C163" s="10" t="s">
        <v>543</v>
      </c>
      <c r="D163" s="10" t="s">
        <v>538</v>
      </c>
      <c r="E163" s="10" t="s">
        <v>557</v>
      </c>
      <c r="F163" s="10"/>
      <c r="G163" s="10">
        <v>0</v>
      </c>
      <c r="H163" s="11">
        <f t="shared" si="13"/>
        <v>57.61</v>
      </c>
      <c r="I163" s="11">
        <f t="shared" si="14"/>
        <v>36.25</v>
      </c>
      <c r="J163" s="11">
        <f t="shared" si="15"/>
        <v>0</v>
      </c>
      <c r="K163" s="13">
        <v>0</v>
      </c>
      <c r="L163" s="14">
        <v>0</v>
      </c>
      <c r="M163" s="15">
        <v>0</v>
      </c>
      <c r="N163" s="14">
        <v>0</v>
      </c>
      <c r="O163" s="16">
        <v>0</v>
      </c>
      <c r="P163" s="16">
        <v>0</v>
      </c>
      <c r="Q163" s="16">
        <v>0</v>
      </c>
      <c r="R163" s="57">
        <f t="shared" si="17"/>
        <v>0</v>
      </c>
      <c r="S163" s="57"/>
      <c r="T163" s="17">
        <f t="shared" si="18"/>
        <v>0</v>
      </c>
      <c r="U163" s="17">
        <f t="shared" si="19"/>
        <v>0</v>
      </c>
      <c r="V163" s="16">
        <v>0</v>
      </c>
      <c r="W163" s="18">
        <f t="shared" si="20"/>
        <v>0</v>
      </c>
      <c r="X163" s="12">
        <v>57.61</v>
      </c>
      <c r="Y163" s="12">
        <v>0</v>
      </c>
      <c r="Z163" s="42">
        <f t="shared" si="16"/>
        <v>36.25</v>
      </c>
      <c r="AA163" s="12"/>
    </row>
    <row r="164" spans="1:27" x14ac:dyDescent="0.25">
      <c r="A164" s="9">
        <v>45107</v>
      </c>
      <c r="B164" s="10" t="s">
        <v>682</v>
      </c>
      <c r="C164" s="10" t="s">
        <v>537</v>
      </c>
      <c r="D164" s="10" t="s">
        <v>538</v>
      </c>
      <c r="E164" s="10" t="s">
        <v>539</v>
      </c>
      <c r="F164" s="10"/>
      <c r="G164" s="10">
        <v>0</v>
      </c>
      <c r="H164" s="11">
        <f t="shared" si="13"/>
        <v>62.88</v>
      </c>
      <c r="I164" s="11">
        <f t="shared" si="14"/>
        <v>44.14</v>
      </c>
      <c r="J164" s="11">
        <f t="shared" si="15"/>
        <v>4313.57</v>
      </c>
      <c r="K164" s="13">
        <v>0</v>
      </c>
      <c r="L164" s="14">
        <v>0</v>
      </c>
      <c r="M164" s="15">
        <v>0</v>
      </c>
      <c r="N164" s="14">
        <v>0</v>
      </c>
      <c r="O164" s="16">
        <v>0</v>
      </c>
      <c r="P164" s="16">
        <v>0</v>
      </c>
      <c r="Q164" s="16">
        <v>0</v>
      </c>
      <c r="R164" s="57">
        <f t="shared" si="17"/>
        <v>0</v>
      </c>
      <c r="S164" s="57"/>
      <c r="T164" s="17">
        <f t="shared" si="18"/>
        <v>0</v>
      </c>
      <c r="U164" s="17">
        <f t="shared" si="19"/>
        <v>0</v>
      </c>
      <c r="V164" s="16">
        <v>0</v>
      </c>
      <c r="W164" s="18">
        <f t="shared" si="20"/>
        <v>0</v>
      </c>
      <c r="X164" s="12">
        <v>62.88</v>
      </c>
      <c r="Y164" s="12">
        <v>4313.57</v>
      </c>
      <c r="Z164" s="42">
        <f t="shared" si="16"/>
        <v>44.14</v>
      </c>
      <c r="AA164" s="12"/>
    </row>
    <row r="165" spans="1:27" x14ac:dyDescent="0.25">
      <c r="A165" s="9">
        <v>45107</v>
      </c>
      <c r="B165" s="10" t="s">
        <v>685</v>
      </c>
      <c r="C165" s="10" t="s">
        <v>537</v>
      </c>
      <c r="D165" s="10" t="s">
        <v>538</v>
      </c>
      <c r="E165" s="10" t="s">
        <v>539</v>
      </c>
      <c r="F165" s="10"/>
      <c r="G165" s="10">
        <v>0</v>
      </c>
      <c r="H165" s="11">
        <f t="shared" si="13"/>
        <v>13.6</v>
      </c>
      <c r="I165" s="11">
        <f t="shared" si="14"/>
        <v>9.5500000000000007</v>
      </c>
      <c r="J165" s="11">
        <f t="shared" si="15"/>
        <v>0</v>
      </c>
      <c r="K165" s="13">
        <v>0</v>
      </c>
      <c r="L165" s="14">
        <v>0</v>
      </c>
      <c r="M165" s="15">
        <v>0</v>
      </c>
      <c r="N165" s="14">
        <v>0</v>
      </c>
      <c r="O165" s="16">
        <v>0</v>
      </c>
      <c r="P165" s="16">
        <v>0</v>
      </c>
      <c r="Q165" s="16">
        <v>0</v>
      </c>
      <c r="R165" s="57">
        <f t="shared" si="17"/>
        <v>0</v>
      </c>
      <c r="S165" s="57"/>
      <c r="T165" s="17">
        <f t="shared" si="18"/>
        <v>0</v>
      </c>
      <c r="U165" s="17">
        <f t="shared" si="19"/>
        <v>0</v>
      </c>
      <c r="V165" s="16">
        <v>0</v>
      </c>
      <c r="W165" s="18">
        <f t="shared" si="20"/>
        <v>0</v>
      </c>
      <c r="X165" s="12">
        <v>13.6</v>
      </c>
      <c r="Y165" s="12">
        <v>0</v>
      </c>
      <c r="Z165" s="42">
        <f t="shared" si="16"/>
        <v>9.5500000000000007</v>
      </c>
      <c r="AA165" s="12"/>
    </row>
    <row r="166" spans="1:27" x14ac:dyDescent="0.25">
      <c r="A166" s="9">
        <v>45107</v>
      </c>
      <c r="B166" s="10" t="s">
        <v>686</v>
      </c>
      <c r="C166" s="10" t="s">
        <v>537</v>
      </c>
      <c r="D166" s="10" t="s">
        <v>538</v>
      </c>
      <c r="E166" s="10" t="s">
        <v>557</v>
      </c>
      <c r="F166" s="10"/>
      <c r="G166" s="10">
        <v>0</v>
      </c>
      <c r="H166" s="11">
        <f t="shared" si="13"/>
        <v>497.02</v>
      </c>
      <c r="I166" s="11">
        <f t="shared" si="14"/>
        <v>98.86</v>
      </c>
      <c r="J166" s="11">
        <f t="shared" si="15"/>
        <v>102018.95</v>
      </c>
      <c r="K166" s="13">
        <v>1000</v>
      </c>
      <c r="L166" s="14">
        <v>202000</v>
      </c>
      <c r="M166" s="15">
        <v>14.59</v>
      </c>
      <c r="N166" s="14">
        <v>2955.93</v>
      </c>
      <c r="O166" s="16">
        <v>0</v>
      </c>
      <c r="P166" s="16">
        <v>0</v>
      </c>
      <c r="Q166" s="16">
        <v>473.7</v>
      </c>
      <c r="R166" s="57">
        <f t="shared" si="17"/>
        <v>56.58</v>
      </c>
      <c r="S166" s="57"/>
      <c r="T166" s="17">
        <f t="shared" si="18"/>
        <v>530.28</v>
      </c>
      <c r="U166" s="17">
        <f t="shared" si="19"/>
        <v>530.28</v>
      </c>
      <c r="V166" s="16">
        <v>96692.160000000003</v>
      </c>
      <c r="W166" s="18">
        <f t="shared" si="20"/>
        <v>6.96</v>
      </c>
      <c r="X166" s="12">
        <v>1037.9100000000001</v>
      </c>
      <c r="Y166" s="12">
        <v>210282.08</v>
      </c>
      <c r="Z166" s="42">
        <f t="shared" si="16"/>
        <v>561.61999999999989</v>
      </c>
      <c r="AA166" s="12"/>
    </row>
    <row r="167" spans="1:27" x14ac:dyDescent="0.25">
      <c r="A167" s="9">
        <v>45107</v>
      </c>
      <c r="B167" s="10" t="s">
        <v>687</v>
      </c>
      <c r="C167" s="10" t="s">
        <v>537</v>
      </c>
      <c r="D167" s="10" t="s">
        <v>538</v>
      </c>
      <c r="E167" s="10" t="s">
        <v>557</v>
      </c>
      <c r="F167" s="10"/>
      <c r="G167" s="10">
        <v>0</v>
      </c>
      <c r="H167" s="11">
        <f t="shared" si="13"/>
        <v>14.69</v>
      </c>
      <c r="I167" s="11">
        <f t="shared" si="14"/>
        <v>10.31</v>
      </c>
      <c r="J167" s="11">
        <f t="shared" si="15"/>
        <v>2585.44</v>
      </c>
      <c r="K167" s="13">
        <v>0</v>
      </c>
      <c r="L167" s="14">
        <v>0</v>
      </c>
      <c r="M167" s="15">
        <v>0</v>
      </c>
      <c r="N167" s="14">
        <v>0</v>
      </c>
      <c r="O167" s="16">
        <v>0</v>
      </c>
      <c r="P167" s="16">
        <v>0</v>
      </c>
      <c r="Q167" s="16">
        <v>0</v>
      </c>
      <c r="R167" s="57">
        <f t="shared" si="17"/>
        <v>0</v>
      </c>
      <c r="S167" s="57"/>
      <c r="T167" s="17">
        <f t="shared" si="18"/>
        <v>0</v>
      </c>
      <c r="U167" s="17">
        <f t="shared" si="19"/>
        <v>0</v>
      </c>
      <c r="V167" s="16">
        <v>0</v>
      </c>
      <c r="W167" s="18">
        <f t="shared" si="20"/>
        <v>0</v>
      </c>
      <c r="X167" s="12">
        <v>14.69</v>
      </c>
      <c r="Y167" s="12">
        <v>2585.44</v>
      </c>
      <c r="Z167" s="42">
        <f t="shared" si="16"/>
        <v>10.31</v>
      </c>
      <c r="AA167" s="12"/>
    </row>
    <row r="168" spans="1:27" x14ac:dyDescent="0.25">
      <c r="A168" s="9">
        <v>45107</v>
      </c>
      <c r="B168" s="10" t="s">
        <v>688</v>
      </c>
      <c r="C168" s="10" t="s">
        <v>537</v>
      </c>
      <c r="D168" s="10" t="s">
        <v>538</v>
      </c>
      <c r="E168" s="10" t="s">
        <v>557</v>
      </c>
      <c r="F168" s="10"/>
      <c r="G168" s="10">
        <v>0</v>
      </c>
      <c r="H168" s="11">
        <f t="shared" si="13"/>
        <v>566.78</v>
      </c>
      <c r="I168" s="11">
        <f t="shared" si="14"/>
        <v>589.77</v>
      </c>
      <c r="J168" s="11">
        <f t="shared" si="15"/>
        <v>59420.18</v>
      </c>
      <c r="K168" s="13">
        <v>1000</v>
      </c>
      <c r="L168" s="14">
        <v>104000</v>
      </c>
      <c r="M168" s="15">
        <v>188.63</v>
      </c>
      <c r="N168" s="14">
        <v>19674.099999999999</v>
      </c>
      <c r="O168" s="16">
        <v>0</v>
      </c>
      <c r="P168" s="16">
        <v>0</v>
      </c>
      <c r="Q168" s="16">
        <v>580.54</v>
      </c>
      <c r="R168" s="57">
        <f t="shared" si="17"/>
        <v>69.34</v>
      </c>
      <c r="S168" s="57"/>
      <c r="T168" s="17">
        <f t="shared" si="18"/>
        <v>649.88</v>
      </c>
      <c r="U168" s="17">
        <f t="shared" si="19"/>
        <v>649.88</v>
      </c>
      <c r="V168" s="16">
        <v>60561.1</v>
      </c>
      <c r="W168" s="18">
        <f t="shared" si="20"/>
        <v>8.5299999999999994</v>
      </c>
      <c r="X168" s="12">
        <v>1174.8699999999999</v>
      </c>
      <c r="Y168" s="12">
        <v>122535.16</v>
      </c>
      <c r="Z168" s="42">
        <f t="shared" si="16"/>
        <v>931.36</v>
      </c>
      <c r="AA168" s="12"/>
    </row>
    <row r="169" spans="1:27" x14ac:dyDescent="0.25">
      <c r="A169" s="9">
        <v>45107</v>
      </c>
      <c r="B169" s="10" t="s">
        <v>690</v>
      </c>
      <c r="C169" s="10" t="s">
        <v>543</v>
      </c>
      <c r="D169" s="10" t="s">
        <v>538</v>
      </c>
      <c r="E169" s="10" t="s">
        <v>539</v>
      </c>
      <c r="F169" s="10"/>
      <c r="G169" s="10">
        <v>0</v>
      </c>
      <c r="H169" s="11">
        <f t="shared" si="13"/>
        <v>3.78</v>
      </c>
      <c r="I169" s="11">
        <f t="shared" si="14"/>
        <v>2.65</v>
      </c>
      <c r="J169" s="11">
        <f t="shared" si="15"/>
        <v>850.5</v>
      </c>
      <c r="K169" s="13">
        <v>0</v>
      </c>
      <c r="L169" s="14">
        <v>0</v>
      </c>
      <c r="M169" s="15">
        <v>0</v>
      </c>
      <c r="N169" s="14">
        <v>0</v>
      </c>
      <c r="O169" s="16">
        <v>0</v>
      </c>
      <c r="P169" s="16">
        <v>0</v>
      </c>
      <c r="Q169" s="16">
        <v>0</v>
      </c>
      <c r="R169" s="57">
        <f t="shared" si="17"/>
        <v>0</v>
      </c>
      <c r="S169" s="57"/>
      <c r="T169" s="17">
        <f t="shared" si="18"/>
        <v>0</v>
      </c>
      <c r="U169" s="17">
        <f t="shared" si="19"/>
        <v>0</v>
      </c>
      <c r="V169" s="16">
        <v>0</v>
      </c>
      <c r="W169" s="18">
        <f t="shared" si="20"/>
        <v>0</v>
      </c>
      <c r="X169" s="12">
        <v>3.78</v>
      </c>
      <c r="Y169" s="12">
        <v>850.5</v>
      </c>
      <c r="Z169" s="42">
        <f t="shared" si="16"/>
        <v>2.65</v>
      </c>
      <c r="AA169" s="12"/>
    </row>
    <row r="170" spans="1:27" x14ac:dyDescent="0.25">
      <c r="A170" s="9">
        <v>45107</v>
      </c>
      <c r="B170" s="10" t="s">
        <v>763</v>
      </c>
      <c r="C170" s="10" t="s">
        <v>537</v>
      </c>
      <c r="D170" s="10" t="s">
        <v>538</v>
      </c>
      <c r="E170" s="10" t="s">
        <v>539</v>
      </c>
      <c r="F170" s="10"/>
      <c r="G170" s="10">
        <v>0</v>
      </c>
      <c r="H170" s="11">
        <f t="shared" si="13"/>
        <v>0</v>
      </c>
      <c r="I170" s="11">
        <f t="shared" si="14"/>
        <v>0</v>
      </c>
      <c r="J170" s="11">
        <f t="shared" si="15"/>
        <v>0</v>
      </c>
      <c r="K170" s="13">
        <v>453.5</v>
      </c>
      <c r="L170" s="14">
        <v>34012.5</v>
      </c>
      <c r="M170" s="15">
        <v>2.61</v>
      </c>
      <c r="N170" s="14">
        <v>195.75</v>
      </c>
      <c r="O170" s="16">
        <v>0</v>
      </c>
      <c r="P170" s="16">
        <v>0</v>
      </c>
      <c r="Q170" s="16">
        <v>0</v>
      </c>
      <c r="R170" s="57">
        <f t="shared" si="17"/>
        <v>0</v>
      </c>
      <c r="S170" s="57"/>
      <c r="T170" s="17">
        <f t="shared" si="18"/>
        <v>0</v>
      </c>
      <c r="U170" s="17">
        <f t="shared" si="19"/>
        <v>0</v>
      </c>
      <c r="V170" s="16">
        <v>0</v>
      </c>
      <c r="W170" s="18">
        <f t="shared" si="20"/>
        <v>0</v>
      </c>
      <c r="X170" s="12">
        <v>456.11</v>
      </c>
      <c r="Y170" s="12">
        <v>34208.25</v>
      </c>
      <c r="Z170" s="42">
        <f t="shared" si="16"/>
        <v>453.5</v>
      </c>
      <c r="AA170" s="12"/>
    </row>
    <row r="171" spans="1:27" x14ac:dyDescent="0.25">
      <c r="A171" s="9">
        <v>45107</v>
      </c>
      <c r="B171" s="10" t="s">
        <v>691</v>
      </c>
      <c r="C171" s="10" t="s">
        <v>537</v>
      </c>
      <c r="D171" s="10" t="s">
        <v>538</v>
      </c>
      <c r="E171" s="10" t="s">
        <v>539</v>
      </c>
      <c r="F171" s="10"/>
      <c r="G171" s="10">
        <v>0</v>
      </c>
      <c r="H171" s="11">
        <f t="shared" si="13"/>
        <v>11545</v>
      </c>
      <c r="I171" s="11">
        <f t="shared" si="14"/>
        <v>0.75</v>
      </c>
      <c r="J171" s="11">
        <f t="shared" si="15"/>
        <v>1027505</v>
      </c>
      <c r="K171" s="13">
        <v>5785</v>
      </c>
      <c r="L171" s="14">
        <v>468585</v>
      </c>
      <c r="M171" s="15">
        <v>44.52</v>
      </c>
      <c r="N171" s="14">
        <v>3804.67</v>
      </c>
      <c r="O171" s="16">
        <v>0</v>
      </c>
      <c r="P171" s="16">
        <v>0</v>
      </c>
      <c r="Q171" s="16">
        <v>6915.88</v>
      </c>
      <c r="R171" s="57">
        <f t="shared" si="17"/>
        <v>826.06</v>
      </c>
      <c r="S171" s="57">
        <v>2050</v>
      </c>
      <c r="T171" s="17">
        <f t="shared" si="18"/>
        <v>5691.9400000000005</v>
      </c>
      <c r="U171" s="17">
        <f t="shared" si="19"/>
        <v>5691.9400000000005</v>
      </c>
      <c r="V171" s="16">
        <v>610524.77</v>
      </c>
      <c r="W171" s="18">
        <f t="shared" si="20"/>
        <v>74.75</v>
      </c>
      <c r="X171" s="12">
        <v>10458.64</v>
      </c>
      <c r="Y171" s="12">
        <v>892683.71</v>
      </c>
      <c r="Z171" s="42">
        <f t="shared" si="16"/>
        <v>19.059999999999491</v>
      </c>
      <c r="AA171" s="12"/>
    </row>
    <row r="172" spans="1:27" x14ac:dyDescent="0.25">
      <c r="A172" s="9">
        <v>45107</v>
      </c>
      <c r="B172" s="10" t="s">
        <v>701</v>
      </c>
      <c r="C172" s="10" t="s">
        <v>543</v>
      </c>
      <c r="D172" s="10" t="s">
        <v>538</v>
      </c>
      <c r="E172" s="10" t="s">
        <v>539</v>
      </c>
      <c r="F172" s="10"/>
      <c r="G172" s="10">
        <v>0</v>
      </c>
      <c r="H172" s="11">
        <f t="shared" si="13"/>
        <v>12.2</v>
      </c>
      <c r="I172" s="11">
        <f t="shared" si="14"/>
        <v>51.73</v>
      </c>
      <c r="J172" s="11">
        <f t="shared" si="15"/>
        <v>4451.78</v>
      </c>
      <c r="K172" s="13">
        <v>0</v>
      </c>
      <c r="L172" s="14">
        <v>0</v>
      </c>
      <c r="M172" s="15">
        <v>0</v>
      </c>
      <c r="N172" s="14">
        <v>0</v>
      </c>
      <c r="O172" s="16">
        <v>0</v>
      </c>
      <c r="P172" s="16">
        <v>0</v>
      </c>
      <c r="Q172" s="16">
        <v>0</v>
      </c>
      <c r="R172" s="57">
        <f t="shared" si="17"/>
        <v>0</v>
      </c>
      <c r="S172" s="57"/>
      <c r="T172" s="17">
        <f t="shared" si="18"/>
        <v>0</v>
      </c>
      <c r="U172" s="17">
        <f t="shared" si="19"/>
        <v>0</v>
      </c>
      <c r="V172" s="16">
        <v>0</v>
      </c>
      <c r="W172" s="18">
        <f t="shared" si="20"/>
        <v>0</v>
      </c>
      <c r="X172" s="12">
        <v>12.2</v>
      </c>
      <c r="Y172" s="12">
        <v>4451.78</v>
      </c>
      <c r="Z172" s="42">
        <f t="shared" si="16"/>
        <v>51.73</v>
      </c>
      <c r="AA172" s="12"/>
    </row>
    <row r="173" spans="1:27" x14ac:dyDescent="0.25">
      <c r="A173" s="9">
        <v>45107</v>
      </c>
      <c r="B173" s="10" t="s">
        <v>702</v>
      </c>
      <c r="C173" s="10" t="s">
        <v>543</v>
      </c>
      <c r="D173" s="10" t="s">
        <v>538</v>
      </c>
      <c r="E173" s="10" t="s">
        <v>539</v>
      </c>
      <c r="F173" s="10"/>
      <c r="G173" s="10">
        <v>0</v>
      </c>
      <c r="H173" s="11">
        <f t="shared" si="13"/>
        <v>1.45</v>
      </c>
      <c r="I173" s="11">
        <f t="shared" si="14"/>
        <v>0</v>
      </c>
      <c r="J173" s="11">
        <f t="shared" si="15"/>
        <v>449.5</v>
      </c>
      <c r="K173" s="13">
        <v>0</v>
      </c>
      <c r="L173" s="14">
        <v>0</v>
      </c>
      <c r="M173" s="15">
        <v>0</v>
      </c>
      <c r="N173" s="14">
        <v>0</v>
      </c>
      <c r="O173" s="16">
        <v>0</v>
      </c>
      <c r="P173" s="16">
        <v>0</v>
      </c>
      <c r="Q173" s="16">
        <v>0</v>
      </c>
      <c r="R173" s="57">
        <f t="shared" si="17"/>
        <v>0</v>
      </c>
      <c r="S173" s="57"/>
      <c r="T173" s="17">
        <f t="shared" si="18"/>
        <v>0</v>
      </c>
      <c r="U173" s="17">
        <f t="shared" si="19"/>
        <v>0</v>
      </c>
      <c r="V173" s="16">
        <v>0</v>
      </c>
      <c r="W173" s="18">
        <f t="shared" si="20"/>
        <v>0</v>
      </c>
      <c r="X173" s="12">
        <v>1.45</v>
      </c>
      <c r="Y173" s="12">
        <v>449.5</v>
      </c>
      <c r="Z173" s="42">
        <f t="shared" si="16"/>
        <v>0</v>
      </c>
      <c r="AA173" s="12"/>
    </row>
    <row r="174" spans="1:27" x14ac:dyDescent="0.25">
      <c r="A174" s="9">
        <v>45107</v>
      </c>
      <c r="B174" s="10" t="s">
        <v>703</v>
      </c>
      <c r="C174" s="10" t="s">
        <v>543</v>
      </c>
      <c r="D174" s="10" t="s">
        <v>538</v>
      </c>
      <c r="E174" s="10" t="s">
        <v>539</v>
      </c>
      <c r="F174" s="10">
        <v>0</v>
      </c>
      <c r="G174" s="10">
        <v>0</v>
      </c>
      <c r="H174" s="11">
        <f t="shared" si="13"/>
        <v>27.65</v>
      </c>
      <c r="I174" s="11">
        <f t="shared" si="14"/>
        <v>152.59</v>
      </c>
      <c r="J174" s="11">
        <f t="shared" si="15"/>
        <v>4838.96</v>
      </c>
      <c r="K174" s="13">
        <v>50</v>
      </c>
      <c r="L174" s="14">
        <v>8500</v>
      </c>
      <c r="M174" s="15">
        <v>0.21</v>
      </c>
      <c r="N174" s="14">
        <v>36.75</v>
      </c>
      <c r="O174" s="16">
        <v>0</v>
      </c>
      <c r="P174" s="16">
        <v>0</v>
      </c>
      <c r="Q174" s="16">
        <v>19.23</v>
      </c>
      <c r="R174" s="57">
        <f t="shared" si="17"/>
        <v>2.2999999999999998</v>
      </c>
      <c r="S174" s="57"/>
      <c r="T174" s="17">
        <f t="shared" si="18"/>
        <v>21.53</v>
      </c>
      <c r="U174" s="17">
        <f t="shared" si="19"/>
        <v>21.53</v>
      </c>
      <c r="V174" s="16">
        <v>3364.92</v>
      </c>
      <c r="W174" s="18">
        <f t="shared" si="20"/>
        <v>0</v>
      </c>
      <c r="X174" s="12">
        <v>58.63</v>
      </c>
      <c r="Y174" s="12">
        <v>10010.83</v>
      </c>
      <c r="Z174" s="42">
        <f t="shared" si="16"/>
        <v>181.06</v>
      </c>
      <c r="AA174" s="12"/>
    </row>
    <row r="175" spans="1:27" x14ac:dyDescent="0.25">
      <c r="A175" s="9">
        <v>45107</v>
      </c>
      <c r="B175" s="10" t="s">
        <v>704</v>
      </c>
      <c r="C175" s="10" t="s">
        <v>537</v>
      </c>
      <c r="D175" s="10" t="s">
        <v>538</v>
      </c>
      <c r="E175" s="10" t="s">
        <v>539</v>
      </c>
      <c r="F175" s="10"/>
      <c r="G175" s="10">
        <v>0</v>
      </c>
      <c r="H175" s="11">
        <f t="shared" si="13"/>
        <v>-3.6</v>
      </c>
      <c r="I175" s="11">
        <f t="shared" si="14"/>
        <v>0</v>
      </c>
      <c r="J175" s="11">
        <f t="shared" si="15"/>
        <v>-324</v>
      </c>
      <c r="K175" s="13">
        <v>0</v>
      </c>
      <c r="L175" s="14">
        <v>0</v>
      </c>
      <c r="M175" s="15">
        <v>0</v>
      </c>
      <c r="N175" s="14">
        <v>0</v>
      </c>
      <c r="O175" s="16">
        <v>0</v>
      </c>
      <c r="P175" s="16">
        <v>0</v>
      </c>
      <c r="Q175" s="16">
        <v>0</v>
      </c>
      <c r="R175" s="57">
        <f t="shared" si="17"/>
        <v>0</v>
      </c>
      <c r="S175" s="57"/>
      <c r="T175" s="17">
        <f t="shared" si="18"/>
        <v>0</v>
      </c>
      <c r="U175" s="17">
        <f t="shared" si="19"/>
        <v>0</v>
      </c>
      <c r="V175" s="16">
        <v>0</v>
      </c>
      <c r="W175" s="18">
        <f t="shared" si="20"/>
        <v>0</v>
      </c>
      <c r="X175" s="12">
        <v>-3.6</v>
      </c>
      <c r="Y175" s="12">
        <v>-324</v>
      </c>
      <c r="Z175" s="42">
        <f t="shared" si="16"/>
        <v>0</v>
      </c>
      <c r="AA175" s="12"/>
    </row>
    <row r="176" spans="1:27" x14ac:dyDescent="0.25">
      <c r="A176" s="9">
        <v>45107</v>
      </c>
      <c r="B176" s="10" t="s">
        <v>705</v>
      </c>
      <c r="C176" s="10" t="s">
        <v>543</v>
      </c>
      <c r="D176" s="10" t="s">
        <v>538</v>
      </c>
      <c r="E176" s="10" t="s">
        <v>557</v>
      </c>
      <c r="F176" s="10"/>
      <c r="G176" s="10">
        <v>0</v>
      </c>
      <c r="H176" s="11">
        <f t="shared" si="13"/>
        <v>92.68</v>
      </c>
      <c r="I176" s="11">
        <f t="shared" si="14"/>
        <v>65.05</v>
      </c>
      <c r="J176" s="11">
        <f t="shared" si="15"/>
        <v>14365.4</v>
      </c>
      <c r="K176" s="13">
        <v>0</v>
      </c>
      <c r="L176" s="14">
        <v>0</v>
      </c>
      <c r="M176" s="15">
        <v>0</v>
      </c>
      <c r="N176" s="14">
        <v>0</v>
      </c>
      <c r="O176" s="16">
        <v>0</v>
      </c>
      <c r="P176" s="16">
        <v>0</v>
      </c>
      <c r="Q176" s="16">
        <v>1.31</v>
      </c>
      <c r="R176" s="57">
        <f t="shared" si="17"/>
        <v>0.16</v>
      </c>
      <c r="S176" s="57"/>
      <c r="T176" s="17">
        <f t="shared" si="18"/>
        <v>1.47</v>
      </c>
      <c r="U176" s="17">
        <f t="shared" si="19"/>
        <v>1.47</v>
      </c>
      <c r="V176" s="16">
        <v>203.05</v>
      </c>
      <c r="W176" s="18">
        <f t="shared" si="20"/>
        <v>0</v>
      </c>
      <c r="X176" s="12">
        <v>91.37</v>
      </c>
      <c r="Y176" s="12">
        <v>14162.35</v>
      </c>
      <c r="Z176" s="42">
        <f t="shared" si="16"/>
        <v>63.58</v>
      </c>
      <c r="AA176" s="12"/>
    </row>
    <row r="177" spans="1:27" x14ac:dyDescent="0.25">
      <c r="A177" s="9">
        <v>45107</v>
      </c>
      <c r="B177" s="10" t="s">
        <v>708</v>
      </c>
      <c r="C177" s="10" t="s">
        <v>543</v>
      </c>
      <c r="D177" s="10" t="s">
        <v>538</v>
      </c>
      <c r="E177" s="10" t="s">
        <v>557</v>
      </c>
      <c r="F177" s="10"/>
      <c r="G177" s="10">
        <v>0</v>
      </c>
      <c r="H177" s="11">
        <f t="shared" si="13"/>
        <v>5.14</v>
      </c>
      <c r="I177" s="11">
        <f t="shared" si="14"/>
        <v>2.92</v>
      </c>
      <c r="J177" s="11">
        <f t="shared" si="15"/>
        <v>0</v>
      </c>
      <c r="K177" s="13">
        <v>5</v>
      </c>
      <c r="L177" s="14">
        <v>1150</v>
      </c>
      <c r="M177" s="15">
        <v>0</v>
      </c>
      <c r="N177" s="14">
        <v>0</v>
      </c>
      <c r="O177" s="16">
        <v>0</v>
      </c>
      <c r="P177" s="16">
        <v>0</v>
      </c>
      <c r="Q177" s="16">
        <v>5.89</v>
      </c>
      <c r="R177" s="57">
        <f t="shared" si="17"/>
        <v>0.7</v>
      </c>
      <c r="S177" s="57"/>
      <c r="T177" s="17">
        <f t="shared" si="18"/>
        <v>6.59</v>
      </c>
      <c r="U177" s="17">
        <f t="shared" si="19"/>
        <v>6.59</v>
      </c>
      <c r="V177" s="16">
        <v>1014.25</v>
      </c>
      <c r="W177" s="18">
        <f t="shared" si="20"/>
        <v>0</v>
      </c>
      <c r="X177" s="12">
        <v>4.25</v>
      </c>
      <c r="Y177" s="12">
        <v>602.65</v>
      </c>
      <c r="Z177" s="42">
        <f t="shared" si="16"/>
        <v>1.33</v>
      </c>
      <c r="AA177" s="12"/>
    </row>
    <row r="178" spans="1:27" x14ac:dyDescent="0.25">
      <c r="A178" s="9">
        <v>45107</v>
      </c>
      <c r="B178" s="10" t="s">
        <v>709</v>
      </c>
      <c r="C178" s="10" t="s">
        <v>543</v>
      </c>
      <c r="D178" s="10" t="s">
        <v>538</v>
      </c>
      <c r="E178" s="10" t="s">
        <v>539</v>
      </c>
      <c r="F178" s="10"/>
      <c r="G178" s="10">
        <v>0</v>
      </c>
      <c r="H178" s="11">
        <f t="shared" si="13"/>
        <v>8.77</v>
      </c>
      <c r="I178" s="11">
        <f t="shared" si="14"/>
        <v>6.16</v>
      </c>
      <c r="J178" s="11">
        <f t="shared" si="15"/>
        <v>2104.8000000000002</v>
      </c>
      <c r="K178" s="13">
        <v>0</v>
      </c>
      <c r="L178" s="14">
        <v>0</v>
      </c>
      <c r="M178" s="15">
        <v>0</v>
      </c>
      <c r="N178" s="14">
        <v>0</v>
      </c>
      <c r="O178" s="16">
        <v>0</v>
      </c>
      <c r="P178" s="16">
        <v>0</v>
      </c>
      <c r="Q178" s="16">
        <v>0</v>
      </c>
      <c r="R178" s="57">
        <f t="shared" si="17"/>
        <v>0</v>
      </c>
      <c r="S178" s="57"/>
      <c r="T178" s="17">
        <f t="shared" si="18"/>
        <v>0</v>
      </c>
      <c r="U178" s="17">
        <f t="shared" si="19"/>
        <v>0</v>
      </c>
      <c r="V178" s="16">
        <v>0</v>
      </c>
      <c r="W178" s="18">
        <f t="shared" si="20"/>
        <v>0</v>
      </c>
      <c r="X178" s="12">
        <v>8.77</v>
      </c>
      <c r="Y178" s="12">
        <v>2104.8000000000002</v>
      </c>
      <c r="Z178" s="42">
        <f t="shared" si="16"/>
        <v>6.16</v>
      </c>
      <c r="AA178" s="12"/>
    </row>
    <row r="179" spans="1:27" x14ac:dyDescent="0.25">
      <c r="A179" s="9">
        <v>45138</v>
      </c>
      <c r="B179" s="10" t="s">
        <v>536</v>
      </c>
      <c r="C179" s="10" t="s">
        <v>537</v>
      </c>
      <c r="D179" s="10" t="s">
        <v>538</v>
      </c>
      <c r="E179" s="10" t="s">
        <v>539</v>
      </c>
      <c r="F179" s="10"/>
      <c r="G179" s="10">
        <v>0</v>
      </c>
      <c r="H179" s="11">
        <f t="shared" si="13"/>
        <v>42.6</v>
      </c>
      <c r="I179" s="11">
        <f t="shared" si="14"/>
        <v>37.950000000000003</v>
      </c>
      <c r="J179" s="11">
        <f t="shared" si="15"/>
        <v>10965.16</v>
      </c>
      <c r="K179" s="13">
        <v>0</v>
      </c>
      <c r="L179" s="14">
        <v>0</v>
      </c>
      <c r="M179" s="15">
        <v>0</v>
      </c>
      <c r="N179" s="14">
        <v>0</v>
      </c>
      <c r="O179" s="16">
        <v>0</v>
      </c>
      <c r="P179" s="16">
        <v>0</v>
      </c>
      <c r="Q179" s="16">
        <v>8.7799999999999994</v>
      </c>
      <c r="R179" s="57">
        <f t="shared" si="17"/>
        <v>1.05</v>
      </c>
      <c r="S179" s="57"/>
      <c r="T179" s="17">
        <f t="shared" si="18"/>
        <v>9.83</v>
      </c>
      <c r="U179" s="17">
        <f t="shared" si="19"/>
        <v>9.83</v>
      </c>
      <c r="V179" s="16">
        <v>2259.9699999999998</v>
      </c>
      <c r="W179" s="18">
        <f t="shared" si="20"/>
        <v>0</v>
      </c>
      <c r="X179" s="12">
        <v>33.82</v>
      </c>
      <c r="Y179" s="12">
        <v>8705.2099999999991</v>
      </c>
      <c r="Z179" s="42">
        <f t="shared" si="16"/>
        <v>28.120000000000005</v>
      </c>
      <c r="AA179" s="12"/>
    </row>
    <row r="180" spans="1:27" x14ac:dyDescent="0.25">
      <c r="A180" s="9">
        <v>45138</v>
      </c>
      <c r="B180" s="10" t="s">
        <v>542</v>
      </c>
      <c r="C180" s="10" t="s">
        <v>543</v>
      </c>
      <c r="D180" s="10" t="s">
        <v>538</v>
      </c>
      <c r="E180" s="10" t="s">
        <v>539</v>
      </c>
      <c r="F180" s="10"/>
      <c r="G180" s="10">
        <v>0</v>
      </c>
      <c r="H180" s="11">
        <f t="shared" si="13"/>
        <v>460.18</v>
      </c>
      <c r="I180" s="11">
        <f t="shared" si="14"/>
        <v>212.09</v>
      </c>
      <c r="J180" s="11">
        <f t="shared" si="15"/>
        <v>102778.08</v>
      </c>
      <c r="K180" s="13">
        <v>300</v>
      </c>
      <c r="L180" s="14">
        <v>66000</v>
      </c>
      <c r="M180" s="15">
        <v>18.71</v>
      </c>
      <c r="N180" s="14">
        <v>4151.01</v>
      </c>
      <c r="O180" s="16">
        <v>0</v>
      </c>
      <c r="P180" s="16">
        <v>0</v>
      </c>
      <c r="Q180" s="16">
        <v>295.24</v>
      </c>
      <c r="R180" s="57">
        <f t="shared" si="17"/>
        <v>35.26</v>
      </c>
      <c r="S180" s="57"/>
      <c r="T180" s="17">
        <f t="shared" si="18"/>
        <v>330.5</v>
      </c>
      <c r="U180" s="17">
        <f t="shared" si="19"/>
        <v>330.5</v>
      </c>
      <c r="V180" s="16">
        <v>65806.45</v>
      </c>
      <c r="W180" s="18">
        <f t="shared" si="20"/>
        <v>4.34</v>
      </c>
      <c r="X180" s="12">
        <v>483.65</v>
      </c>
      <c r="Y180" s="12">
        <v>107136.49</v>
      </c>
      <c r="Z180" s="42">
        <f t="shared" si="16"/>
        <v>177.25000000000003</v>
      </c>
      <c r="AA180" s="12"/>
    </row>
    <row r="181" spans="1:27" x14ac:dyDescent="0.25">
      <c r="A181" s="9">
        <v>45138</v>
      </c>
      <c r="B181" s="10" t="s">
        <v>544</v>
      </c>
      <c r="C181" s="10" t="s">
        <v>545</v>
      </c>
      <c r="D181" s="10" t="s">
        <v>538</v>
      </c>
      <c r="E181" s="10" t="s">
        <v>539</v>
      </c>
      <c r="F181" s="10"/>
      <c r="G181" s="10">
        <v>0</v>
      </c>
      <c r="H181" s="11">
        <f t="shared" si="13"/>
        <v>6.39</v>
      </c>
      <c r="I181" s="11">
        <f t="shared" si="14"/>
        <v>4.49</v>
      </c>
      <c r="J181" s="11">
        <f t="shared" si="15"/>
        <v>0</v>
      </c>
      <c r="K181" s="13">
        <v>0</v>
      </c>
      <c r="L181" s="14">
        <v>0</v>
      </c>
      <c r="M181" s="15">
        <v>0</v>
      </c>
      <c r="N181" s="14">
        <v>0</v>
      </c>
      <c r="O181" s="16">
        <v>0</v>
      </c>
      <c r="P181" s="16">
        <v>0</v>
      </c>
      <c r="Q181" s="16">
        <v>0</v>
      </c>
      <c r="R181" s="57">
        <f t="shared" si="17"/>
        <v>0</v>
      </c>
      <c r="S181" s="57"/>
      <c r="T181" s="17">
        <f t="shared" si="18"/>
        <v>0</v>
      </c>
      <c r="U181" s="17">
        <f t="shared" si="19"/>
        <v>0</v>
      </c>
      <c r="V181" s="16">
        <v>0</v>
      </c>
      <c r="W181" s="18">
        <f t="shared" si="20"/>
        <v>0</v>
      </c>
      <c r="X181" s="12">
        <v>6.39</v>
      </c>
      <c r="Y181" s="12">
        <v>0</v>
      </c>
      <c r="Z181" s="42">
        <f t="shared" si="16"/>
        <v>4.49</v>
      </c>
      <c r="AA181" s="12"/>
    </row>
    <row r="182" spans="1:27" x14ac:dyDescent="0.25">
      <c r="A182" s="9">
        <v>45138</v>
      </c>
      <c r="B182" s="10" t="s">
        <v>546</v>
      </c>
      <c r="C182" s="10" t="s">
        <v>543</v>
      </c>
      <c r="D182" s="10" t="s">
        <v>538</v>
      </c>
      <c r="E182" s="10" t="s">
        <v>539</v>
      </c>
      <c r="F182" s="10">
        <v>0</v>
      </c>
      <c r="G182" s="10">
        <v>0</v>
      </c>
      <c r="H182" s="11">
        <f t="shared" si="13"/>
        <v>266.36</v>
      </c>
      <c r="I182" s="11">
        <f t="shared" si="14"/>
        <v>124.9</v>
      </c>
      <c r="J182" s="11">
        <f t="shared" si="15"/>
        <v>50220.29</v>
      </c>
      <c r="K182" s="13">
        <v>100</v>
      </c>
      <c r="L182" s="14">
        <v>18600</v>
      </c>
      <c r="M182" s="15">
        <v>8.41</v>
      </c>
      <c r="N182" s="14">
        <v>1580.06</v>
      </c>
      <c r="O182" s="16">
        <v>0</v>
      </c>
      <c r="P182" s="16">
        <v>0</v>
      </c>
      <c r="Q182" s="16">
        <v>156.15</v>
      </c>
      <c r="R182" s="57">
        <f t="shared" si="17"/>
        <v>18.649999999999999</v>
      </c>
      <c r="S182" s="57"/>
      <c r="T182" s="17">
        <f t="shared" si="18"/>
        <v>174.8</v>
      </c>
      <c r="U182" s="17">
        <f t="shared" si="19"/>
        <v>174.8</v>
      </c>
      <c r="V182" s="16">
        <v>29426.71</v>
      </c>
      <c r="W182" s="18">
        <f t="shared" si="20"/>
        <v>2.2999999999999998</v>
      </c>
      <c r="X182" s="12">
        <v>218.62</v>
      </c>
      <c r="Y182" s="12">
        <v>41051.47</v>
      </c>
      <c r="Z182" s="42">
        <f t="shared" si="16"/>
        <v>47.8</v>
      </c>
      <c r="AA182" s="12"/>
    </row>
    <row r="183" spans="1:27" x14ac:dyDescent="0.25">
      <c r="A183" s="9">
        <v>45138</v>
      </c>
      <c r="B183" s="10" t="s">
        <v>548</v>
      </c>
      <c r="C183" s="10" t="s">
        <v>543</v>
      </c>
      <c r="D183" s="10" t="s">
        <v>538</v>
      </c>
      <c r="E183" s="10" t="s">
        <v>539</v>
      </c>
      <c r="F183" s="10"/>
      <c r="G183" s="10">
        <v>0</v>
      </c>
      <c r="H183" s="11">
        <f t="shared" si="13"/>
        <v>15.76</v>
      </c>
      <c r="I183" s="11">
        <f t="shared" si="14"/>
        <v>30.3</v>
      </c>
      <c r="J183" s="11">
        <f t="shared" si="15"/>
        <v>0</v>
      </c>
      <c r="K183" s="13">
        <v>0</v>
      </c>
      <c r="L183" s="14">
        <v>0</v>
      </c>
      <c r="M183" s="15">
        <v>0</v>
      </c>
      <c r="N183" s="14">
        <v>0</v>
      </c>
      <c r="O183" s="16">
        <v>0</v>
      </c>
      <c r="P183" s="16">
        <v>0</v>
      </c>
      <c r="Q183" s="16">
        <v>3.49</v>
      </c>
      <c r="R183" s="57">
        <f t="shared" si="17"/>
        <v>0.42</v>
      </c>
      <c r="S183" s="57"/>
      <c r="T183" s="17">
        <f t="shared" si="18"/>
        <v>3.91</v>
      </c>
      <c r="U183" s="17">
        <f t="shared" si="19"/>
        <v>3.91</v>
      </c>
      <c r="V183" s="16">
        <v>373.35</v>
      </c>
      <c r="W183" s="18">
        <f t="shared" si="20"/>
        <v>0</v>
      </c>
      <c r="X183" s="12">
        <v>12.27</v>
      </c>
      <c r="Y183" s="12">
        <v>0</v>
      </c>
      <c r="Z183" s="42">
        <f t="shared" si="16"/>
        <v>26.39</v>
      </c>
      <c r="AA183" s="12"/>
    </row>
    <row r="184" spans="1:27" x14ac:dyDescent="0.25">
      <c r="A184" s="9">
        <v>45138</v>
      </c>
      <c r="B184" s="10" t="s">
        <v>549</v>
      </c>
      <c r="C184" s="10" t="s">
        <v>543</v>
      </c>
      <c r="D184" s="10" t="s">
        <v>538</v>
      </c>
      <c r="E184" s="10" t="s">
        <v>539</v>
      </c>
      <c r="F184" s="10"/>
      <c r="G184" s="10">
        <v>0</v>
      </c>
      <c r="H184" s="11">
        <f t="shared" si="13"/>
        <v>100</v>
      </c>
      <c r="I184" s="11">
        <f t="shared" si="14"/>
        <v>70.19</v>
      </c>
      <c r="J184" s="11">
        <f t="shared" si="15"/>
        <v>0</v>
      </c>
      <c r="K184" s="13">
        <v>0</v>
      </c>
      <c r="L184" s="14">
        <v>0</v>
      </c>
      <c r="M184" s="15">
        <v>0</v>
      </c>
      <c r="N184" s="14">
        <v>0</v>
      </c>
      <c r="O184" s="16">
        <v>0</v>
      </c>
      <c r="P184" s="16">
        <v>0</v>
      </c>
      <c r="Q184" s="16">
        <v>0</v>
      </c>
      <c r="R184" s="57">
        <f t="shared" si="17"/>
        <v>0</v>
      </c>
      <c r="S184" s="57"/>
      <c r="T184" s="17">
        <f t="shared" si="18"/>
        <v>0</v>
      </c>
      <c r="U184" s="17">
        <f t="shared" si="19"/>
        <v>0</v>
      </c>
      <c r="V184" s="16">
        <v>0</v>
      </c>
      <c r="W184" s="18">
        <f t="shared" si="20"/>
        <v>0</v>
      </c>
      <c r="X184" s="12">
        <v>100</v>
      </c>
      <c r="Y184" s="12">
        <v>0</v>
      </c>
      <c r="Z184" s="42">
        <f t="shared" si="16"/>
        <v>70.19</v>
      </c>
      <c r="AA184" s="12"/>
    </row>
    <row r="185" spans="1:27" x14ac:dyDescent="0.25">
      <c r="A185" s="9">
        <v>45138</v>
      </c>
      <c r="B185" s="10" t="s">
        <v>550</v>
      </c>
      <c r="C185" s="10" t="s">
        <v>543</v>
      </c>
      <c r="D185" s="10" t="s">
        <v>538</v>
      </c>
      <c r="E185" s="10" t="s">
        <v>539</v>
      </c>
      <c r="F185" s="10"/>
      <c r="G185" s="10">
        <v>0</v>
      </c>
      <c r="H185" s="11">
        <f t="shared" si="13"/>
        <v>25</v>
      </c>
      <c r="I185" s="11">
        <f t="shared" si="14"/>
        <v>25</v>
      </c>
      <c r="J185" s="11">
        <f t="shared" si="15"/>
        <v>7125</v>
      </c>
      <c r="K185" s="13">
        <v>0</v>
      </c>
      <c r="L185" s="14">
        <v>0</v>
      </c>
      <c r="M185" s="15">
        <v>0</v>
      </c>
      <c r="N185" s="14">
        <v>0</v>
      </c>
      <c r="O185" s="16">
        <v>0</v>
      </c>
      <c r="P185" s="16">
        <v>0</v>
      </c>
      <c r="Q185" s="16">
        <v>0</v>
      </c>
      <c r="R185" s="57">
        <f t="shared" si="17"/>
        <v>0</v>
      </c>
      <c r="S185" s="57"/>
      <c r="T185" s="17">
        <f t="shared" si="18"/>
        <v>0</v>
      </c>
      <c r="U185" s="17">
        <f t="shared" si="19"/>
        <v>0</v>
      </c>
      <c r="V185" s="16">
        <v>0</v>
      </c>
      <c r="W185" s="18">
        <f t="shared" si="20"/>
        <v>0</v>
      </c>
      <c r="X185" s="12">
        <v>25</v>
      </c>
      <c r="Y185" s="12">
        <v>7125</v>
      </c>
      <c r="Z185" s="42">
        <f t="shared" si="16"/>
        <v>25</v>
      </c>
      <c r="AA185" s="12"/>
    </row>
    <row r="186" spans="1:27" x14ac:dyDescent="0.25">
      <c r="A186" s="9">
        <v>45138</v>
      </c>
      <c r="B186" s="10" t="s">
        <v>551</v>
      </c>
      <c r="C186" s="10" t="s">
        <v>543</v>
      </c>
      <c r="D186" s="10" t="s">
        <v>538</v>
      </c>
      <c r="E186" s="10" t="s">
        <v>539</v>
      </c>
      <c r="F186" s="10"/>
      <c r="G186" s="10">
        <v>0</v>
      </c>
      <c r="H186" s="11">
        <f t="shared" si="13"/>
        <v>92.22</v>
      </c>
      <c r="I186" s="11">
        <f t="shared" si="14"/>
        <v>26.16</v>
      </c>
      <c r="J186" s="11">
        <f t="shared" si="15"/>
        <v>19814.43</v>
      </c>
      <c r="K186" s="13">
        <v>0</v>
      </c>
      <c r="L186" s="14">
        <v>0</v>
      </c>
      <c r="M186" s="15">
        <v>0</v>
      </c>
      <c r="N186" s="14">
        <v>0</v>
      </c>
      <c r="O186" s="16">
        <v>0</v>
      </c>
      <c r="P186" s="16">
        <v>0</v>
      </c>
      <c r="Q186" s="16">
        <v>0</v>
      </c>
      <c r="R186" s="57">
        <f t="shared" si="17"/>
        <v>0</v>
      </c>
      <c r="S186" s="57"/>
      <c r="T186" s="17">
        <f t="shared" si="18"/>
        <v>0</v>
      </c>
      <c r="U186" s="17">
        <f t="shared" si="19"/>
        <v>0</v>
      </c>
      <c r="V186" s="16">
        <v>0</v>
      </c>
      <c r="W186" s="18">
        <f t="shared" si="20"/>
        <v>0</v>
      </c>
      <c r="X186" s="12">
        <v>92.22</v>
      </c>
      <c r="Y186" s="12">
        <v>19814.43</v>
      </c>
      <c r="Z186" s="42">
        <f t="shared" si="16"/>
        <v>26.16</v>
      </c>
      <c r="AA186" s="12"/>
    </row>
    <row r="187" spans="1:27" x14ac:dyDescent="0.25">
      <c r="A187" s="9">
        <v>45138</v>
      </c>
      <c r="B187" s="10" t="s">
        <v>552</v>
      </c>
      <c r="C187" s="10" t="s">
        <v>543</v>
      </c>
      <c r="D187" s="10" t="s">
        <v>538</v>
      </c>
      <c r="E187" s="10" t="s">
        <v>539</v>
      </c>
      <c r="F187" s="10">
        <v>0</v>
      </c>
      <c r="G187" s="10">
        <v>0</v>
      </c>
      <c r="H187" s="11">
        <f t="shared" si="13"/>
        <v>2.73</v>
      </c>
      <c r="I187" s="11">
        <f t="shared" si="14"/>
        <v>7.08</v>
      </c>
      <c r="J187" s="11">
        <f t="shared" si="15"/>
        <v>627.9</v>
      </c>
      <c r="K187" s="13">
        <v>25</v>
      </c>
      <c r="L187" s="14">
        <v>5700</v>
      </c>
      <c r="M187" s="15">
        <v>0</v>
      </c>
      <c r="N187" s="14">
        <v>0</v>
      </c>
      <c r="O187" s="16">
        <v>0</v>
      </c>
      <c r="P187" s="16">
        <v>0</v>
      </c>
      <c r="Q187" s="16">
        <v>2.27</v>
      </c>
      <c r="R187" s="57">
        <f t="shared" si="17"/>
        <v>0.27</v>
      </c>
      <c r="S187" s="57"/>
      <c r="T187" s="17">
        <f t="shared" si="18"/>
        <v>2.54</v>
      </c>
      <c r="U187" s="17">
        <f t="shared" si="19"/>
        <v>2.54</v>
      </c>
      <c r="V187" s="16">
        <v>521.02</v>
      </c>
      <c r="W187" s="18">
        <f t="shared" si="20"/>
        <v>0</v>
      </c>
      <c r="X187" s="12">
        <v>25.46</v>
      </c>
      <c r="Y187" s="12">
        <v>5806.88</v>
      </c>
      <c r="Z187" s="42">
        <f t="shared" si="16"/>
        <v>29.54</v>
      </c>
      <c r="AA187" s="12"/>
    </row>
    <row r="188" spans="1:27" x14ac:dyDescent="0.25">
      <c r="A188" s="9">
        <v>45138</v>
      </c>
      <c r="B188" s="10" t="s">
        <v>781</v>
      </c>
      <c r="C188" s="10" t="s">
        <v>543</v>
      </c>
      <c r="D188" s="10" t="s">
        <v>538</v>
      </c>
      <c r="E188" s="10" t="s">
        <v>539</v>
      </c>
      <c r="F188" s="10"/>
      <c r="G188" s="10">
        <v>0</v>
      </c>
      <c r="H188" s="11">
        <f t="shared" si="13"/>
        <v>0</v>
      </c>
      <c r="I188" s="11">
        <f t="shared" si="14"/>
        <v>0</v>
      </c>
      <c r="J188" s="11">
        <f t="shared" si="15"/>
        <v>0</v>
      </c>
      <c r="K188" s="13">
        <v>5</v>
      </c>
      <c r="L188" s="14">
        <v>1270</v>
      </c>
      <c r="M188" s="15">
        <v>0</v>
      </c>
      <c r="N188" s="14">
        <v>0</v>
      </c>
      <c r="O188" s="16">
        <v>0</v>
      </c>
      <c r="P188" s="16">
        <v>0</v>
      </c>
      <c r="Q188" s="16">
        <v>4.37</v>
      </c>
      <c r="R188" s="57">
        <f t="shared" si="17"/>
        <v>0.52</v>
      </c>
      <c r="S188" s="57"/>
      <c r="T188" s="17">
        <f t="shared" si="18"/>
        <v>4.8900000000000006</v>
      </c>
      <c r="U188" s="17">
        <f t="shared" si="19"/>
        <v>4.8900000000000006</v>
      </c>
      <c r="V188" s="16">
        <v>1097.08</v>
      </c>
      <c r="W188" s="18">
        <f t="shared" si="20"/>
        <v>0</v>
      </c>
      <c r="X188" s="12">
        <v>0.63</v>
      </c>
      <c r="Y188" s="12">
        <v>160.02000000000001</v>
      </c>
      <c r="Z188" s="42">
        <f t="shared" si="16"/>
        <v>0.10999999999999943</v>
      </c>
      <c r="AA188" s="12"/>
    </row>
    <row r="189" spans="1:27" x14ac:dyDescent="0.25">
      <c r="A189" s="9">
        <v>45138</v>
      </c>
      <c r="B189" s="10" t="s">
        <v>556</v>
      </c>
      <c r="C189" s="10" t="s">
        <v>543</v>
      </c>
      <c r="D189" s="10" t="s">
        <v>538</v>
      </c>
      <c r="E189" s="10" t="s">
        <v>557</v>
      </c>
      <c r="F189" s="10"/>
      <c r="G189" s="10">
        <v>0</v>
      </c>
      <c r="H189" s="11">
        <f t="shared" si="13"/>
        <v>0.03</v>
      </c>
      <c r="I189" s="11">
        <f t="shared" si="14"/>
        <v>0.01</v>
      </c>
      <c r="J189" s="11">
        <f t="shared" si="15"/>
        <v>0</v>
      </c>
      <c r="K189" s="13">
        <v>0</v>
      </c>
      <c r="L189" s="14">
        <v>0</v>
      </c>
      <c r="M189" s="15">
        <v>0</v>
      </c>
      <c r="N189" s="14">
        <v>0</v>
      </c>
      <c r="O189" s="16">
        <v>0</v>
      </c>
      <c r="P189" s="16">
        <v>0</v>
      </c>
      <c r="Q189" s="16">
        <v>0</v>
      </c>
      <c r="R189" s="57">
        <f t="shared" si="17"/>
        <v>0</v>
      </c>
      <c r="S189" s="57"/>
      <c r="T189" s="17">
        <f t="shared" si="18"/>
        <v>0</v>
      </c>
      <c r="U189" s="17">
        <f t="shared" si="19"/>
        <v>0</v>
      </c>
      <c r="V189" s="16">
        <v>0</v>
      </c>
      <c r="W189" s="18">
        <f t="shared" si="20"/>
        <v>0</v>
      </c>
      <c r="X189" s="12">
        <v>0.03</v>
      </c>
      <c r="Y189" s="12">
        <v>0</v>
      </c>
      <c r="Z189" s="42">
        <f t="shared" si="16"/>
        <v>0.01</v>
      </c>
      <c r="AA189" s="12"/>
    </row>
    <row r="190" spans="1:27" x14ac:dyDescent="0.25">
      <c r="A190" s="9">
        <v>45138</v>
      </c>
      <c r="B190" s="10" t="s">
        <v>569</v>
      </c>
      <c r="C190" s="10" t="s">
        <v>543</v>
      </c>
      <c r="D190" s="10" t="s">
        <v>538</v>
      </c>
      <c r="E190" s="10" t="s">
        <v>539</v>
      </c>
      <c r="F190" s="10"/>
      <c r="G190" s="10">
        <v>0</v>
      </c>
      <c r="H190" s="11">
        <f t="shared" ref="H190:H253" si="21">SUMIFS(X:X,$A:$A,EOMONTH($A190,-1),$B:$B,$B190)</f>
        <v>4.5199999999999996</v>
      </c>
      <c r="I190" s="11">
        <f t="shared" ref="I190:I253" si="22">ROUND(SUMIFS(Z:Z,$A:$A,EOMONTH($A190,-1),$B:$B,$B190),2)</f>
        <v>4.46</v>
      </c>
      <c r="J190" s="11">
        <f t="shared" ref="J190:J253" si="23">SUMIFS(Y:Y,$A:$A,EOMONTH($A190,-1),$B:$B,$B190)</f>
        <v>1469</v>
      </c>
      <c r="K190" s="13">
        <v>0</v>
      </c>
      <c r="L190" s="14">
        <v>0</v>
      </c>
      <c r="M190" s="15">
        <v>0</v>
      </c>
      <c r="N190" s="14">
        <v>0</v>
      </c>
      <c r="O190" s="16">
        <v>0</v>
      </c>
      <c r="P190" s="16">
        <v>0</v>
      </c>
      <c r="Q190" s="16">
        <v>0</v>
      </c>
      <c r="R190" s="57">
        <f t="shared" si="17"/>
        <v>0</v>
      </c>
      <c r="S190" s="57"/>
      <c r="T190" s="17">
        <f t="shared" si="18"/>
        <v>0</v>
      </c>
      <c r="U190" s="17">
        <f t="shared" si="19"/>
        <v>0</v>
      </c>
      <c r="V190" s="16">
        <v>0</v>
      </c>
      <c r="W190" s="18">
        <f t="shared" si="20"/>
        <v>0</v>
      </c>
      <c r="X190" s="12">
        <v>4.5199999999999996</v>
      </c>
      <c r="Y190" s="12">
        <v>1469</v>
      </c>
      <c r="Z190" s="42">
        <f t="shared" si="16"/>
        <v>4.46</v>
      </c>
      <c r="AA190" s="12"/>
    </row>
    <row r="191" spans="1:27" x14ac:dyDescent="0.25">
      <c r="A191" s="9">
        <v>45138</v>
      </c>
      <c r="B191" s="10" t="s">
        <v>570</v>
      </c>
      <c r="C191" s="10" t="s">
        <v>543</v>
      </c>
      <c r="D191" s="10" t="s">
        <v>538</v>
      </c>
      <c r="E191" s="10" t="s">
        <v>539</v>
      </c>
      <c r="F191" s="10"/>
      <c r="G191" s="10">
        <v>0</v>
      </c>
      <c r="H191" s="11">
        <f t="shared" si="21"/>
        <v>34.229999999999997</v>
      </c>
      <c r="I191" s="11">
        <f t="shared" si="22"/>
        <v>24.03</v>
      </c>
      <c r="J191" s="11">
        <f t="shared" si="23"/>
        <v>6332.55</v>
      </c>
      <c r="K191" s="13">
        <v>0</v>
      </c>
      <c r="L191" s="14">
        <v>0</v>
      </c>
      <c r="M191" s="15">
        <v>0</v>
      </c>
      <c r="N191" s="14">
        <v>0</v>
      </c>
      <c r="O191" s="16">
        <v>0</v>
      </c>
      <c r="P191" s="16">
        <v>0</v>
      </c>
      <c r="Q191" s="16">
        <v>3.4</v>
      </c>
      <c r="R191" s="57">
        <f t="shared" si="17"/>
        <v>0.41</v>
      </c>
      <c r="S191" s="57"/>
      <c r="T191" s="17">
        <f t="shared" si="18"/>
        <v>3.81</v>
      </c>
      <c r="U191" s="17">
        <f t="shared" si="19"/>
        <v>3.81</v>
      </c>
      <c r="V191" s="16">
        <v>629</v>
      </c>
      <c r="W191" s="18">
        <f t="shared" si="20"/>
        <v>0</v>
      </c>
      <c r="X191" s="12">
        <v>30.83</v>
      </c>
      <c r="Y191" s="12">
        <v>5703.55</v>
      </c>
      <c r="Z191" s="42">
        <f t="shared" si="16"/>
        <v>20.220000000000002</v>
      </c>
      <c r="AA191" s="12"/>
    </row>
    <row r="192" spans="1:27" x14ac:dyDescent="0.25">
      <c r="A192" s="9">
        <v>45138</v>
      </c>
      <c r="B192" s="10" t="s">
        <v>571</v>
      </c>
      <c r="C192" s="10" t="s">
        <v>543</v>
      </c>
      <c r="D192" s="10" t="s">
        <v>538</v>
      </c>
      <c r="E192" s="10" t="s">
        <v>539</v>
      </c>
      <c r="F192" s="10"/>
      <c r="G192" s="10">
        <v>0</v>
      </c>
      <c r="H192" s="11">
        <f t="shared" si="21"/>
        <v>3.48</v>
      </c>
      <c r="I192" s="11">
        <f t="shared" si="22"/>
        <v>3.3</v>
      </c>
      <c r="J192" s="11">
        <f t="shared" si="23"/>
        <v>939.6</v>
      </c>
      <c r="K192" s="13">
        <v>0</v>
      </c>
      <c r="L192" s="14">
        <v>0</v>
      </c>
      <c r="M192" s="15">
        <v>0</v>
      </c>
      <c r="N192" s="14">
        <v>0</v>
      </c>
      <c r="O192" s="16">
        <v>0</v>
      </c>
      <c r="P192" s="16">
        <v>0</v>
      </c>
      <c r="Q192" s="16">
        <v>0</v>
      </c>
      <c r="R192" s="57">
        <f t="shared" si="17"/>
        <v>0</v>
      </c>
      <c r="S192" s="57"/>
      <c r="T192" s="17">
        <f t="shared" si="18"/>
        <v>0</v>
      </c>
      <c r="U192" s="17">
        <f t="shared" si="19"/>
        <v>0</v>
      </c>
      <c r="V192" s="16">
        <v>0</v>
      </c>
      <c r="W192" s="18">
        <f t="shared" si="20"/>
        <v>0</v>
      </c>
      <c r="X192" s="12">
        <v>3.48</v>
      </c>
      <c r="Y192" s="12">
        <v>939.6</v>
      </c>
      <c r="Z192" s="42">
        <f t="shared" si="16"/>
        <v>3.3</v>
      </c>
      <c r="AA192" s="12"/>
    </row>
    <row r="193" spans="1:27" x14ac:dyDescent="0.25">
      <c r="A193" s="9">
        <v>45138</v>
      </c>
      <c r="B193" s="10" t="s">
        <v>572</v>
      </c>
      <c r="C193" s="10" t="s">
        <v>543</v>
      </c>
      <c r="D193" s="10" t="s">
        <v>538</v>
      </c>
      <c r="E193" s="10" t="s">
        <v>539</v>
      </c>
      <c r="F193" s="10"/>
      <c r="G193" s="10">
        <v>0</v>
      </c>
      <c r="H193" s="11">
        <f t="shared" si="21"/>
        <v>2.96</v>
      </c>
      <c r="I193" s="11">
        <f t="shared" si="22"/>
        <v>2.71</v>
      </c>
      <c r="J193" s="11">
        <f t="shared" si="23"/>
        <v>698.56</v>
      </c>
      <c r="K193" s="13">
        <v>0</v>
      </c>
      <c r="L193" s="14">
        <v>0</v>
      </c>
      <c r="M193" s="15">
        <v>0</v>
      </c>
      <c r="N193" s="14">
        <v>0</v>
      </c>
      <c r="O193" s="16">
        <v>0</v>
      </c>
      <c r="P193" s="16">
        <v>0</v>
      </c>
      <c r="Q193" s="16">
        <v>0</v>
      </c>
      <c r="R193" s="57">
        <f t="shared" si="17"/>
        <v>0</v>
      </c>
      <c r="S193" s="57"/>
      <c r="T193" s="17">
        <f t="shared" si="18"/>
        <v>0</v>
      </c>
      <c r="U193" s="17">
        <f t="shared" si="19"/>
        <v>0</v>
      </c>
      <c r="V193" s="16">
        <v>0</v>
      </c>
      <c r="W193" s="18">
        <f t="shared" si="20"/>
        <v>0</v>
      </c>
      <c r="X193" s="12">
        <v>2.96</v>
      </c>
      <c r="Y193" s="12">
        <v>698.56</v>
      </c>
      <c r="Z193" s="42">
        <f t="shared" si="16"/>
        <v>2.71</v>
      </c>
      <c r="AA193" s="12"/>
    </row>
    <row r="194" spans="1:27" x14ac:dyDescent="0.25">
      <c r="A194" s="9">
        <v>45138</v>
      </c>
      <c r="B194" s="10" t="s">
        <v>574</v>
      </c>
      <c r="C194" s="10" t="s">
        <v>537</v>
      </c>
      <c r="D194" s="10" t="s">
        <v>538</v>
      </c>
      <c r="E194" s="10" t="s">
        <v>539</v>
      </c>
      <c r="F194" s="10"/>
      <c r="G194" s="10">
        <v>0</v>
      </c>
      <c r="H194" s="11">
        <f t="shared" si="21"/>
        <v>10484.99</v>
      </c>
      <c r="I194" s="11">
        <f t="shared" si="22"/>
        <v>2859.39</v>
      </c>
      <c r="J194" s="11">
        <f t="shared" si="23"/>
        <v>1079003.8999999999</v>
      </c>
      <c r="K194" s="13">
        <v>0</v>
      </c>
      <c r="L194" s="14">
        <v>0</v>
      </c>
      <c r="M194" s="15">
        <v>0</v>
      </c>
      <c r="N194" s="14">
        <v>0</v>
      </c>
      <c r="O194" s="16">
        <v>0</v>
      </c>
      <c r="P194" s="16">
        <v>0</v>
      </c>
      <c r="Q194" s="16">
        <v>0</v>
      </c>
      <c r="R194" s="57">
        <f t="shared" si="17"/>
        <v>0</v>
      </c>
      <c r="S194" s="57"/>
      <c r="T194" s="17">
        <f t="shared" si="18"/>
        <v>0</v>
      </c>
      <c r="U194" s="17">
        <f t="shared" si="19"/>
        <v>0</v>
      </c>
      <c r="V194" s="16">
        <v>0</v>
      </c>
      <c r="W194" s="18">
        <f t="shared" si="20"/>
        <v>0</v>
      </c>
      <c r="X194" s="12">
        <v>10484.99</v>
      </c>
      <c r="Y194" s="12">
        <v>1079003.8999999999</v>
      </c>
      <c r="Z194" s="42">
        <f t="shared" si="16"/>
        <v>2859.39</v>
      </c>
      <c r="AA194" s="12"/>
    </row>
    <row r="195" spans="1:27" x14ac:dyDescent="0.25">
      <c r="A195" s="9">
        <v>45138</v>
      </c>
      <c r="B195" s="10" t="s">
        <v>576</v>
      </c>
      <c r="C195" s="10" t="s">
        <v>577</v>
      </c>
      <c r="D195" s="10" t="s">
        <v>538</v>
      </c>
      <c r="E195" s="10" t="s">
        <v>539</v>
      </c>
      <c r="F195" s="10"/>
      <c r="G195" s="10">
        <v>0</v>
      </c>
      <c r="H195" s="11">
        <f t="shared" si="21"/>
        <v>213.03</v>
      </c>
      <c r="I195" s="11">
        <f t="shared" si="22"/>
        <v>149.53</v>
      </c>
      <c r="J195" s="11">
        <f t="shared" si="23"/>
        <v>21300.87</v>
      </c>
      <c r="K195" s="13">
        <v>0</v>
      </c>
      <c r="L195" s="14">
        <v>0</v>
      </c>
      <c r="M195" s="15">
        <v>0</v>
      </c>
      <c r="N195" s="14">
        <v>0</v>
      </c>
      <c r="O195" s="16">
        <v>0</v>
      </c>
      <c r="P195" s="16">
        <v>0</v>
      </c>
      <c r="Q195" s="16">
        <v>0</v>
      </c>
      <c r="R195" s="57">
        <f t="shared" si="17"/>
        <v>0</v>
      </c>
      <c r="S195" s="57"/>
      <c r="T195" s="17">
        <f t="shared" si="18"/>
        <v>0</v>
      </c>
      <c r="U195" s="17">
        <f t="shared" si="19"/>
        <v>0</v>
      </c>
      <c r="V195" s="16">
        <v>0</v>
      </c>
      <c r="W195" s="18">
        <f t="shared" si="20"/>
        <v>0</v>
      </c>
      <c r="X195" s="12">
        <v>213.03</v>
      </c>
      <c r="Y195" s="12">
        <v>21300.87</v>
      </c>
      <c r="Z195" s="42">
        <f t="shared" si="16"/>
        <v>149.53</v>
      </c>
      <c r="AA195" s="12"/>
    </row>
    <row r="196" spans="1:27" x14ac:dyDescent="0.25">
      <c r="A196" s="9">
        <v>45138</v>
      </c>
      <c r="B196" s="10" t="s">
        <v>580</v>
      </c>
      <c r="C196" s="10" t="s">
        <v>543</v>
      </c>
      <c r="D196" s="10" t="s">
        <v>538</v>
      </c>
      <c r="E196" s="10" t="s">
        <v>557</v>
      </c>
      <c r="F196" s="10"/>
      <c r="G196" s="10">
        <v>0</v>
      </c>
      <c r="H196" s="11">
        <f t="shared" si="21"/>
        <v>0.41</v>
      </c>
      <c r="I196" s="11">
        <f t="shared" si="22"/>
        <v>0.28999999999999998</v>
      </c>
      <c r="J196" s="11">
        <f t="shared" si="23"/>
        <v>0</v>
      </c>
      <c r="K196" s="13">
        <v>0</v>
      </c>
      <c r="L196" s="14">
        <v>0</v>
      </c>
      <c r="M196" s="15">
        <v>0</v>
      </c>
      <c r="N196" s="14">
        <v>0</v>
      </c>
      <c r="O196" s="16">
        <v>0</v>
      </c>
      <c r="P196" s="16">
        <v>0</v>
      </c>
      <c r="Q196" s="16">
        <v>0</v>
      </c>
      <c r="R196" s="57">
        <f t="shared" si="17"/>
        <v>0</v>
      </c>
      <c r="S196" s="57"/>
      <c r="T196" s="17">
        <f t="shared" si="18"/>
        <v>0</v>
      </c>
      <c r="U196" s="17">
        <f t="shared" si="19"/>
        <v>0</v>
      </c>
      <c r="V196" s="16">
        <v>0</v>
      </c>
      <c r="W196" s="18">
        <f t="shared" si="20"/>
        <v>0</v>
      </c>
      <c r="X196" s="12">
        <v>0.41</v>
      </c>
      <c r="Y196" s="12">
        <v>0</v>
      </c>
      <c r="Z196" s="42">
        <f t="shared" ref="Z196:Z259" si="24">I196+K196-O196-T196-W196</f>
        <v>0.28999999999999998</v>
      </c>
      <c r="AA196" s="12"/>
    </row>
    <row r="197" spans="1:27" x14ac:dyDescent="0.25">
      <c r="A197" s="9">
        <v>45138</v>
      </c>
      <c r="B197" s="10" t="s">
        <v>581</v>
      </c>
      <c r="C197" s="10" t="s">
        <v>543</v>
      </c>
      <c r="D197" s="10" t="s">
        <v>538</v>
      </c>
      <c r="E197" s="10" t="s">
        <v>539</v>
      </c>
      <c r="F197" s="10"/>
      <c r="G197" s="10">
        <v>0</v>
      </c>
      <c r="H197" s="11">
        <f t="shared" si="21"/>
        <v>4.54</v>
      </c>
      <c r="I197" s="11">
        <f t="shared" si="22"/>
        <v>4.49</v>
      </c>
      <c r="J197" s="11">
        <f t="shared" si="23"/>
        <v>957.94</v>
      </c>
      <c r="K197" s="13">
        <v>0</v>
      </c>
      <c r="L197" s="14">
        <v>0</v>
      </c>
      <c r="M197" s="15">
        <v>0</v>
      </c>
      <c r="N197" s="14">
        <v>0</v>
      </c>
      <c r="O197" s="16">
        <v>0</v>
      </c>
      <c r="P197" s="16">
        <v>0</v>
      </c>
      <c r="Q197" s="16">
        <v>0.49</v>
      </c>
      <c r="R197" s="57">
        <f t="shared" ref="R197:R260" si="25">ROUND(Q197*$R$2/100,2)</f>
        <v>0.06</v>
      </c>
      <c r="S197" s="57"/>
      <c r="T197" s="17">
        <f t="shared" ref="T197:T260" si="26">Q197+R197-S197</f>
        <v>0.55000000000000004</v>
      </c>
      <c r="U197" s="17">
        <f t="shared" ref="U197:U260" si="27">T197+O197</f>
        <v>0.55000000000000004</v>
      </c>
      <c r="V197" s="16">
        <v>103.39</v>
      </c>
      <c r="W197" s="18">
        <f t="shared" ref="W197:W260" si="28">IF(ROUND(T197*$W$2/100,2)&lt;1,0,ROUND(T197*$W$2/100,2))</f>
        <v>0</v>
      </c>
      <c r="X197" s="12">
        <v>4.05</v>
      </c>
      <c r="Y197" s="12">
        <v>854.55</v>
      </c>
      <c r="Z197" s="42">
        <f t="shared" si="24"/>
        <v>3.9400000000000004</v>
      </c>
      <c r="AA197" s="12"/>
    </row>
    <row r="198" spans="1:27" x14ac:dyDescent="0.25">
      <c r="A198" s="9">
        <v>45138</v>
      </c>
      <c r="B198" s="10" t="s">
        <v>583</v>
      </c>
      <c r="C198" s="10" t="s">
        <v>537</v>
      </c>
      <c r="D198" s="10" t="s">
        <v>538</v>
      </c>
      <c r="E198" s="10" t="s">
        <v>539</v>
      </c>
      <c r="F198" s="10"/>
      <c r="G198" s="10">
        <v>0</v>
      </c>
      <c r="H198" s="11">
        <f t="shared" si="21"/>
        <v>4.3099999999999996</v>
      </c>
      <c r="I198" s="11">
        <f t="shared" si="22"/>
        <v>2.88</v>
      </c>
      <c r="J198" s="11">
        <f t="shared" si="23"/>
        <v>0</v>
      </c>
      <c r="K198" s="13">
        <v>0</v>
      </c>
      <c r="L198" s="14">
        <v>0</v>
      </c>
      <c r="M198" s="15">
        <v>0</v>
      </c>
      <c r="N198" s="14">
        <v>0</v>
      </c>
      <c r="O198" s="16">
        <v>0</v>
      </c>
      <c r="P198" s="16">
        <v>0</v>
      </c>
      <c r="Q198" s="16">
        <v>0</v>
      </c>
      <c r="R198" s="57">
        <f t="shared" si="25"/>
        <v>0</v>
      </c>
      <c r="S198" s="57"/>
      <c r="T198" s="17">
        <f t="shared" si="26"/>
        <v>0</v>
      </c>
      <c r="U198" s="17">
        <f t="shared" si="27"/>
        <v>0</v>
      </c>
      <c r="V198" s="16">
        <v>0</v>
      </c>
      <c r="W198" s="18">
        <f t="shared" si="28"/>
        <v>0</v>
      </c>
      <c r="X198" s="12">
        <v>4.3099999999999996</v>
      </c>
      <c r="Y198" s="12">
        <v>0</v>
      </c>
      <c r="Z198" s="42">
        <f t="shared" si="24"/>
        <v>2.88</v>
      </c>
      <c r="AA198" s="12"/>
    </row>
    <row r="199" spans="1:27" x14ac:dyDescent="0.25">
      <c r="A199" s="9">
        <v>45138</v>
      </c>
      <c r="B199" s="10" t="s">
        <v>584</v>
      </c>
      <c r="C199" s="10" t="s">
        <v>537</v>
      </c>
      <c r="D199" s="10" t="s">
        <v>538</v>
      </c>
      <c r="E199" s="10" t="s">
        <v>539</v>
      </c>
      <c r="F199" s="10"/>
      <c r="G199" s="10">
        <v>0</v>
      </c>
      <c r="H199" s="11">
        <f t="shared" si="21"/>
        <v>3130.87</v>
      </c>
      <c r="I199" s="11">
        <f t="shared" si="22"/>
        <v>1660.81</v>
      </c>
      <c r="J199" s="11">
        <f t="shared" si="23"/>
        <v>316142.73</v>
      </c>
      <c r="K199" s="13">
        <v>0</v>
      </c>
      <c r="L199" s="14">
        <v>0</v>
      </c>
      <c r="M199" s="15">
        <v>218.03</v>
      </c>
      <c r="N199" s="14">
        <v>22045.01</v>
      </c>
      <c r="O199" s="16">
        <v>0</v>
      </c>
      <c r="P199" s="16">
        <v>0</v>
      </c>
      <c r="Q199" s="16">
        <v>3075.7</v>
      </c>
      <c r="R199" s="57">
        <f t="shared" si="25"/>
        <v>367.37</v>
      </c>
      <c r="S199" s="57">
        <v>1810</v>
      </c>
      <c r="T199" s="17">
        <f t="shared" si="26"/>
        <v>1633.0699999999997</v>
      </c>
      <c r="U199" s="17">
        <f t="shared" si="27"/>
        <v>1633.0699999999997</v>
      </c>
      <c r="V199" s="16">
        <v>310984.07</v>
      </c>
      <c r="W199" s="18">
        <f t="shared" si="28"/>
        <v>21.45</v>
      </c>
      <c r="X199" s="12">
        <v>273.2</v>
      </c>
      <c r="Y199" s="12">
        <v>27600.69</v>
      </c>
      <c r="Z199" s="42">
        <f t="shared" si="24"/>
        <v>6.2900000000002372</v>
      </c>
      <c r="AA199" s="12"/>
    </row>
    <row r="200" spans="1:27" x14ac:dyDescent="0.25">
      <c r="A200" s="9">
        <v>45138</v>
      </c>
      <c r="B200" s="10" t="s">
        <v>585</v>
      </c>
      <c r="C200" s="10" t="s">
        <v>537</v>
      </c>
      <c r="D200" s="10" t="s">
        <v>538</v>
      </c>
      <c r="E200" s="10" t="s">
        <v>539</v>
      </c>
      <c r="F200" s="10"/>
      <c r="G200" s="10">
        <v>0</v>
      </c>
      <c r="H200" s="11">
        <f t="shared" si="21"/>
        <v>48.6</v>
      </c>
      <c r="I200" s="11">
        <f t="shared" si="22"/>
        <v>34.11</v>
      </c>
      <c r="J200" s="11">
        <f t="shared" si="23"/>
        <v>0</v>
      </c>
      <c r="K200" s="13">
        <v>0</v>
      </c>
      <c r="L200" s="14">
        <v>0</v>
      </c>
      <c r="M200" s="15">
        <v>0</v>
      </c>
      <c r="N200" s="14">
        <v>0</v>
      </c>
      <c r="O200" s="16">
        <v>0</v>
      </c>
      <c r="P200" s="16">
        <v>0</v>
      </c>
      <c r="Q200" s="16">
        <v>0</v>
      </c>
      <c r="R200" s="57">
        <f t="shared" si="25"/>
        <v>0</v>
      </c>
      <c r="S200" s="57"/>
      <c r="T200" s="17">
        <f t="shared" si="26"/>
        <v>0</v>
      </c>
      <c r="U200" s="17">
        <f t="shared" si="27"/>
        <v>0</v>
      </c>
      <c r="V200" s="16">
        <v>0</v>
      </c>
      <c r="W200" s="18">
        <f t="shared" si="28"/>
        <v>0</v>
      </c>
      <c r="X200" s="12">
        <v>48.6</v>
      </c>
      <c r="Y200" s="12">
        <v>0</v>
      </c>
      <c r="Z200" s="42">
        <f t="shared" si="24"/>
        <v>34.11</v>
      </c>
      <c r="AA200" s="12"/>
    </row>
    <row r="201" spans="1:27" x14ac:dyDescent="0.25">
      <c r="A201" s="9">
        <v>45138</v>
      </c>
      <c r="B201" s="10" t="s">
        <v>590</v>
      </c>
      <c r="C201" s="10" t="s">
        <v>543</v>
      </c>
      <c r="D201" s="10" t="s">
        <v>538</v>
      </c>
      <c r="E201" s="10" t="s">
        <v>539</v>
      </c>
      <c r="F201" s="10">
        <v>0</v>
      </c>
      <c r="G201" s="10">
        <v>0</v>
      </c>
      <c r="H201" s="11">
        <f t="shared" si="21"/>
        <v>106.52</v>
      </c>
      <c r="I201" s="11">
        <f t="shared" si="22"/>
        <v>97.18</v>
      </c>
      <c r="J201" s="11">
        <f t="shared" si="23"/>
        <v>16244.33</v>
      </c>
      <c r="K201" s="13">
        <v>0</v>
      </c>
      <c r="L201" s="14">
        <v>0</v>
      </c>
      <c r="M201" s="15">
        <v>0</v>
      </c>
      <c r="N201" s="14">
        <v>0</v>
      </c>
      <c r="O201" s="16">
        <v>0</v>
      </c>
      <c r="P201" s="16">
        <v>0</v>
      </c>
      <c r="Q201" s="16">
        <v>42.92</v>
      </c>
      <c r="R201" s="57">
        <f t="shared" si="25"/>
        <v>5.13</v>
      </c>
      <c r="S201" s="57"/>
      <c r="T201" s="17">
        <f t="shared" si="26"/>
        <v>48.050000000000004</v>
      </c>
      <c r="U201" s="17">
        <f t="shared" si="27"/>
        <v>48.050000000000004</v>
      </c>
      <c r="V201" s="16">
        <v>6545.36</v>
      </c>
      <c r="W201" s="18">
        <f t="shared" si="28"/>
        <v>0</v>
      </c>
      <c r="X201" s="12">
        <v>63.6</v>
      </c>
      <c r="Y201" s="12">
        <v>9699</v>
      </c>
      <c r="Z201" s="42">
        <f t="shared" si="24"/>
        <v>49.13</v>
      </c>
      <c r="AA201" s="12"/>
    </row>
    <row r="202" spans="1:27" x14ac:dyDescent="0.25">
      <c r="A202" s="9">
        <v>45138</v>
      </c>
      <c r="B202" s="10" t="s">
        <v>591</v>
      </c>
      <c r="C202" s="10" t="s">
        <v>543</v>
      </c>
      <c r="D202" s="10" t="s">
        <v>538</v>
      </c>
      <c r="E202" s="10" t="s">
        <v>539</v>
      </c>
      <c r="F202" s="10">
        <v>0</v>
      </c>
      <c r="G202" s="10">
        <v>0</v>
      </c>
      <c r="H202" s="11">
        <f t="shared" si="21"/>
        <v>117.39</v>
      </c>
      <c r="I202" s="11">
        <f t="shared" si="22"/>
        <v>79.17</v>
      </c>
      <c r="J202" s="11">
        <f t="shared" si="23"/>
        <v>17180.71</v>
      </c>
      <c r="K202" s="13">
        <v>0</v>
      </c>
      <c r="L202" s="14">
        <v>0</v>
      </c>
      <c r="M202" s="15">
        <v>0</v>
      </c>
      <c r="N202" s="14">
        <v>0</v>
      </c>
      <c r="O202" s="16">
        <v>0</v>
      </c>
      <c r="P202" s="16">
        <v>0</v>
      </c>
      <c r="Q202" s="16">
        <v>7.42</v>
      </c>
      <c r="R202" s="57">
        <f t="shared" si="25"/>
        <v>0.89</v>
      </c>
      <c r="S202" s="57"/>
      <c r="T202" s="17">
        <f t="shared" si="26"/>
        <v>8.31</v>
      </c>
      <c r="U202" s="17">
        <f t="shared" si="27"/>
        <v>8.31</v>
      </c>
      <c r="V202" s="16">
        <v>1085.99</v>
      </c>
      <c r="W202" s="18">
        <f t="shared" si="28"/>
        <v>0</v>
      </c>
      <c r="X202" s="12">
        <v>109.97</v>
      </c>
      <c r="Y202" s="12">
        <v>16094.74</v>
      </c>
      <c r="Z202" s="42">
        <f t="shared" si="24"/>
        <v>70.86</v>
      </c>
      <c r="AA202" s="12"/>
    </row>
    <row r="203" spans="1:27" x14ac:dyDescent="0.25">
      <c r="A203" s="9">
        <v>45138</v>
      </c>
      <c r="B203" s="10" t="s">
        <v>787</v>
      </c>
      <c r="C203" s="10" t="s">
        <v>543</v>
      </c>
      <c r="D203" s="10" t="s">
        <v>538</v>
      </c>
      <c r="E203" s="10" t="s">
        <v>539</v>
      </c>
      <c r="F203" s="10"/>
      <c r="G203" s="10">
        <v>0</v>
      </c>
      <c r="H203" s="11">
        <f t="shared" si="21"/>
        <v>0</v>
      </c>
      <c r="I203" s="11">
        <f t="shared" si="22"/>
        <v>0</v>
      </c>
      <c r="J203" s="11">
        <f t="shared" si="23"/>
        <v>0</v>
      </c>
      <c r="K203" s="13">
        <v>0</v>
      </c>
      <c r="L203" s="14">
        <v>0</v>
      </c>
      <c r="M203" s="15">
        <v>0</v>
      </c>
      <c r="N203" s="14">
        <v>0</v>
      </c>
      <c r="O203" s="16">
        <v>0</v>
      </c>
      <c r="P203" s="16">
        <v>0</v>
      </c>
      <c r="Q203" s="16">
        <v>0</v>
      </c>
      <c r="R203" s="57">
        <f t="shared" si="25"/>
        <v>0</v>
      </c>
      <c r="S203" s="57"/>
      <c r="T203" s="17">
        <f t="shared" si="26"/>
        <v>0</v>
      </c>
      <c r="U203" s="17">
        <f t="shared" si="27"/>
        <v>0</v>
      </c>
      <c r="V203" s="16">
        <v>145.35</v>
      </c>
      <c r="W203" s="18">
        <f t="shared" si="28"/>
        <v>0</v>
      </c>
      <c r="X203" s="12">
        <v>-0.51</v>
      </c>
      <c r="Y203" s="12">
        <v>-145.35</v>
      </c>
      <c r="Z203" s="42">
        <f t="shared" si="24"/>
        <v>0</v>
      </c>
      <c r="AA203" s="12"/>
    </row>
    <row r="204" spans="1:27" x14ac:dyDescent="0.25">
      <c r="A204" s="9">
        <v>45138</v>
      </c>
      <c r="B204" s="10" t="s">
        <v>597</v>
      </c>
      <c r="C204" s="10" t="s">
        <v>543</v>
      </c>
      <c r="D204" s="10" t="s">
        <v>538</v>
      </c>
      <c r="E204" s="10" t="s">
        <v>539</v>
      </c>
      <c r="F204" s="10"/>
      <c r="G204" s="10">
        <v>0</v>
      </c>
      <c r="H204" s="11">
        <f t="shared" si="21"/>
        <v>25</v>
      </c>
      <c r="I204" s="11">
        <f t="shared" si="22"/>
        <v>17.55</v>
      </c>
      <c r="J204" s="11">
        <f t="shared" si="23"/>
        <v>1575</v>
      </c>
      <c r="K204" s="13">
        <v>0</v>
      </c>
      <c r="L204" s="14">
        <v>0</v>
      </c>
      <c r="M204" s="15">
        <v>0</v>
      </c>
      <c r="N204" s="14">
        <v>0</v>
      </c>
      <c r="O204" s="16">
        <v>0</v>
      </c>
      <c r="P204" s="16">
        <v>0</v>
      </c>
      <c r="Q204" s="16">
        <v>0</v>
      </c>
      <c r="R204" s="57">
        <f t="shared" si="25"/>
        <v>0</v>
      </c>
      <c r="S204" s="57"/>
      <c r="T204" s="17">
        <f t="shared" si="26"/>
        <v>0</v>
      </c>
      <c r="U204" s="17">
        <f t="shared" si="27"/>
        <v>0</v>
      </c>
      <c r="V204" s="16">
        <v>0</v>
      </c>
      <c r="W204" s="18">
        <f t="shared" si="28"/>
        <v>0</v>
      </c>
      <c r="X204" s="12">
        <v>25</v>
      </c>
      <c r="Y204" s="12">
        <v>1575</v>
      </c>
      <c r="Z204" s="42">
        <f t="shared" si="24"/>
        <v>17.55</v>
      </c>
      <c r="AA204" s="12"/>
    </row>
    <row r="205" spans="1:27" x14ac:dyDescent="0.25">
      <c r="A205" s="9">
        <v>45138</v>
      </c>
      <c r="B205" s="10" t="s">
        <v>598</v>
      </c>
      <c r="C205" s="10" t="s">
        <v>543</v>
      </c>
      <c r="D205" s="10" t="s">
        <v>538</v>
      </c>
      <c r="E205" s="10" t="s">
        <v>539</v>
      </c>
      <c r="F205" s="10"/>
      <c r="G205" s="10">
        <v>0</v>
      </c>
      <c r="H205" s="11">
        <f t="shared" si="21"/>
        <v>0.01</v>
      </c>
      <c r="I205" s="11">
        <f t="shared" si="22"/>
        <v>0.01</v>
      </c>
      <c r="J205" s="11">
        <f t="shared" si="23"/>
        <v>0</v>
      </c>
      <c r="K205" s="13">
        <v>0</v>
      </c>
      <c r="L205" s="14">
        <v>0</v>
      </c>
      <c r="M205" s="15">
        <v>0</v>
      </c>
      <c r="N205" s="14">
        <v>0</v>
      </c>
      <c r="O205" s="16">
        <v>0</v>
      </c>
      <c r="P205" s="16">
        <v>0</v>
      </c>
      <c r="Q205" s="16">
        <v>0</v>
      </c>
      <c r="R205" s="57">
        <f t="shared" si="25"/>
        <v>0</v>
      </c>
      <c r="S205" s="57"/>
      <c r="T205" s="17">
        <f t="shared" si="26"/>
        <v>0</v>
      </c>
      <c r="U205" s="17">
        <f t="shared" si="27"/>
        <v>0</v>
      </c>
      <c r="V205" s="16">
        <v>0</v>
      </c>
      <c r="W205" s="18">
        <f t="shared" si="28"/>
        <v>0</v>
      </c>
      <c r="X205" s="12">
        <v>0.01</v>
      </c>
      <c r="Y205" s="12">
        <v>0</v>
      </c>
      <c r="Z205" s="42">
        <f t="shared" si="24"/>
        <v>0.01</v>
      </c>
      <c r="AA205" s="12"/>
    </row>
    <row r="206" spans="1:27" x14ac:dyDescent="0.25">
      <c r="A206" s="9">
        <v>45138</v>
      </c>
      <c r="B206" s="10" t="s">
        <v>601</v>
      </c>
      <c r="C206" s="10" t="s">
        <v>537</v>
      </c>
      <c r="D206" s="10" t="s">
        <v>538</v>
      </c>
      <c r="E206" s="10" t="s">
        <v>557</v>
      </c>
      <c r="F206" s="10"/>
      <c r="G206" s="10">
        <v>0</v>
      </c>
      <c r="H206" s="11">
        <f t="shared" si="21"/>
        <v>-2102.13</v>
      </c>
      <c r="I206" s="11">
        <f t="shared" si="22"/>
        <v>85.07</v>
      </c>
      <c r="J206" s="11">
        <f t="shared" si="23"/>
        <v>-161358.29</v>
      </c>
      <c r="K206" s="13">
        <v>2025</v>
      </c>
      <c r="L206" s="14">
        <v>135675</v>
      </c>
      <c r="M206" s="15">
        <v>0</v>
      </c>
      <c r="N206" s="14">
        <v>0</v>
      </c>
      <c r="O206" s="16">
        <v>0</v>
      </c>
      <c r="P206" s="16">
        <v>0</v>
      </c>
      <c r="Q206" s="16">
        <v>0</v>
      </c>
      <c r="R206" s="57">
        <f t="shared" si="25"/>
        <v>0</v>
      </c>
      <c r="S206" s="57">
        <v>-2000</v>
      </c>
      <c r="T206" s="17">
        <f t="shared" si="26"/>
        <v>2000</v>
      </c>
      <c r="U206" s="17">
        <f t="shared" si="27"/>
        <v>2000</v>
      </c>
      <c r="V206" s="16">
        <v>0</v>
      </c>
      <c r="W206" s="18">
        <f t="shared" si="28"/>
        <v>26.27</v>
      </c>
      <c r="X206" s="12">
        <v>-77.13</v>
      </c>
      <c r="Y206" s="12">
        <v>-5167.71</v>
      </c>
      <c r="Z206" s="42">
        <f t="shared" si="24"/>
        <v>83.800000000000168</v>
      </c>
      <c r="AA206" s="12"/>
    </row>
    <row r="207" spans="1:27" x14ac:dyDescent="0.25">
      <c r="A207" s="9">
        <v>45138</v>
      </c>
      <c r="B207" s="10" t="s">
        <v>621</v>
      </c>
      <c r="C207" s="10" t="s">
        <v>543</v>
      </c>
      <c r="D207" s="10" t="s">
        <v>538</v>
      </c>
      <c r="E207" s="10" t="s">
        <v>539</v>
      </c>
      <c r="F207" s="10"/>
      <c r="G207" s="10">
        <v>0</v>
      </c>
      <c r="H207" s="11">
        <f t="shared" si="21"/>
        <v>132.59</v>
      </c>
      <c r="I207" s="11">
        <f t="shared" si="22"/>
        <v>439.38</v>
      </c>
      <c r="J207" s="11">
        <f t="shared" si="23"/>
        <v>23224.26</v>
      </c>
      <c r="K207" s="13">
        <v>100</v>
      </c>
      <c r="L207" s="14">
        <v>17500</v>
      </c>
      <c r="M207" s="15">
        <v>9.84</v>
      </c>
      <c r="N207" s="14">
        <v>1722.89</v>
      </c>
      <c r="O207" s="16">
        <v>0</v>
      </c>
      <c r="P207" s="16">
        <v>0</v>
      </c>
      <c r="Q207" s="16">
        <v>140.69</v>
      </c>
      <c r="R207" s="57">
        <f t="shared" si="25"/>
        <v>16.8</v>
      </c>
      <c r="S207" s="57"/>
      <c r="T207" s="17">
        <f t="shared" si="26"/>
        <v>157.49</v>
      </c>
      <c r="U207" s="17">
        <f t="shared" si="27"/>
        <v>157.49</v>
      </c>
      <c r="V207" s="16">
        <v>24636</v>
      </c>
      <c r="W207" s="18">
        <f t="shared" si="28"/>
        <v>2.0699999999999998</v>
      </c>
      <c r="X207" s="12">
        <v>101.74</v>
      </c>
      <c r="Y207" s="12">
        <v>17813.2</v>
      </c>
      <c r="Z207" s="42">
        <f t="shared" si="24"/>
        <v>379.82</v>
      </c>
      <c r="AA207" s="12"/>
    </row>
    <row r="208" spans="1:27" x14ac:dyDescent="0.25">
      <c r="A208" s="9">
        <v>45138</v>
      </c>
      <c r="B208" s="10" t="s">
        <v>651</v>
      </c>
      <c r="C208" s="10" t="s">
        <v>543</v>
      </c>
      <c r="D208" s="10" t="s">
        <v>538</v>
      </c>
      <c r="E208" s="10" t="s">
        <v>539</v>
      </c>
      <c r="F208" s="10"/>
      <c r="G208" s="10">
        <v>0</v>
      </c>
      <c r="H208" s="11">
        <f t="shared" si="21"/>
        <v>4.84</v>
      </c>
      <c r="I208" s="11">
        <f t="shared" si="22"/>
        <v>1.36</v>
      </c>
      <c r="J208" s="11">
        <f t="shared" si="23"/>
        <v>1401.01</v>
      </c>
      <c r="K208" s="13">
        <v>15</v>
      </c>
      <c r="L208" s="14">
        <v>4260</v>
      </c>
      <c r="M208" s="15">
        <v>0</v>
      </c>
      <c r="N208" s="14">
        <v>0</v>
      </c>
      <c r="O208" s="16">
        <v>0</v>
      </c>
      <c r="P208" s="16">
        <v>0</v>
      </c>
      <c r="Q208" s="16">
        <v>1.52</v>
      </c>
      <c r="R208" s="57">
        <f t="shared" si="25"/>
        <v>0.18</v>
      </c>
      <c r="S208" s="57"/>
      <c r="T208" s="17">
        <f t="shared" si="26"/>
        <v>1.7</v>
      </c>
      <c r="U208" s="17">
        <f t="shared" si="27"/>
        <v>1.7</v>
      </c>
      <c r="V208" s="16">
        <v>433.7</v>
      </c>
      <c r="W208" s="18">
        <f t="shared" si="28"/>
        <v>0</v>
      </c>
      <c r="X208" s="12">
        <v>18.32</v>
      </c>
      <c r="Y208" s="12">
        <v>5227.3100000000004</v>
      </c>
      <c r="Z208" s="42">
        <f t="shared" si="24"/>
        <v>14.66</v>
      </c>
      <c r="AA208" s="12"/>
    </row>
    <row r="209" spans="1:27" x14ac:dyDescent="0.25">
      <c r="A209" s="9">
        <v>45138</v>
      </c>
      <c r="B209" s="10" t="s">
        <v>652</v>
      </c>
      <c r="C209" s="10" t="s">
        <v>543</v>
      </c>
      <c r="D209" s="10" t="s">
        <v>538</v>
      </c>
      <c r="E209" s="10" t="s">
        <v>539</v>
      </c>
      <c r="F209" s="10"/>
      <c r="G209" s="10">
        <v>0</v>
      </c>
      <c r="H209" s="11">
        <f t="shared" si="21"/>
        <v>4.2699999999999996</v>
      </c>
      <c r="I209" s="11">
        <f t="shared" si="22"/>
        <v>2.82</v>
      </c>
      <c r="J209" s="11">
        <f t="shared" si="23"/>
        <v>0</v>
      </c>
      <c r="K209" s="13">
        <v>0</v>
      </c>
      <c r="L209" s="14">
        <v>0</v>
      </c>
      <c r="M209" s="15">
        <v>0</v>
      </c>
      <c r="N209" s="14">
        <v>0</v>
      </c>
      <c r="O209" s="16">
        <v>0</v>
      </c>
      <c r="P209" s="16">
        <v>0</v>
      </c>
      <c r="Q209" s="16">
        <v>0.97</v>
      </c>
      <c r="R209" s="57">
        <f t="shared" si="25"/>
        <v>0.12</v>
      </c>
      <c r="S209" s="57"/>
      <c r="T209" s="17">
        <f t="shared" si="26"/>
        <v>1.0899999999999999</v>
      </c>
      <c r="U209" s="17">
        <f t="shared" si="27"/>
        <v>1.0899999999999999</v>
      </c>
      <c r="V209" s="16">
        <v>276.45</v>
      </c>
      <c r="W209" s="18">
        <f t="shared" si="28"/>
        <v>0</v>
      </c>
      <c r="X209" s="12">
        <v>3.3</v>
      </c>
      <c r="Y209" s="12">
        <v>0</v>
      </c>
      <c r="Z209" s="42">
        <f t="shared" si="24"/>
        <v>1.73</v>
      </c>
      <c r="AA209" s="12"/>
    </row>
    <row r="210" spans="1:27" x14ac:dyDescent="0.25">
      <c r="A210" s="9">
        <v>45138</v>
      </c>
      <c r="B210" s="10" t="s">
        <v>654</v>
      </c>
      <c r="C210" s="10" t="s">
        <v>543</v>
      </c>
      <c r="D210" s="10" t="s">
        <v>538</v>
      </c>
      <c r="E210" s="10" t="s">
        <v>539</v>
      </c>
      <c r="F210" s="10"/>
      <c r="G210" s="10">
        <v>0</v>
      </c>
      <c r="H210" s="11">
        <f t="shared" si="21"/>
        <v>5.81</v>
      </c>
      <c r="I210" s="11">
        <f t="shared" si="22"/>
        <v>4.3600000000000003</v>
      </c>
      <c r="J210" s="11">
        <f t="shared" si="23"/>
        <v>1717.62</v>
      </c>
      <c r="K210" s="13">
        <v>0</v>
      </c>
      <c r="L210" s="14">
        <v>0</v>
      </c>
      <c r="M210" s="15">
        <v>0</v>
      </c>
      <c r="N210" s="14">
        <v>0</v>
      </c>
      <c r="O210" s="16">
        <v>0</v>
      </c>
      <c r="P210" s="16">
        <v>0</v>
      </c>
      <c r="Q210" s="16">
        <v>0.09</v>
      </c>
      <c r="R210" s="57">
        <f t="shared" si="25"/>
        <v>0.01</v>
      </c>
      <c r="S210" s="57"/>
      <c r="T210" s="17">
        <f t="shared" si="26"/>
        <v>9.9999999999999992E-2</v>
      </c>
      <c r="U210" s="17">
        <f t="shared" si="27"/>
        <v>9.9999999999999992E-2</v>
      </c>
      <c r="V210" s="16">
        <v>26.61</v>
      </c>
      <c r="W210" s="18">
        <f t="shared" si="28"/>
        <v>0</v>
      </c>
      <c r="X210" s="12">
        <v>5.72</v>
      </c>
      <c r="Y210" s="12">
        <v>1691.01</v>
      </c>
      <c r="Z210" s="42">
        <f t="shared" si="24"/>
        <v>4.2600000000000007</v>
      </c>
      <c r="AA210" s="12"/>
    </row>
    <row r="211" spans="1:27" x14ac:dyDescent="0.25">
      <c r="A211" s="9">
        <v>45138</v>
      </c>
      <c r="B211" s="10" t="s">
        <v>655</v>
      </c>
      <c r="C211" s="10" t="s">
        <v>537</v>
      </c>
      <c r="D211" s="10" t="s">
        <v>538</v>
      </c>
      <c r="E211" s="10" t="s">
        <v>539</v>
      </c>
      <c r="F211" s="10"/>
      <c r="G211" s="10">
        <v>0</v>
      </c>
      <c r="H211" s="11">
        <f t="shared" si="21"/>
        <v>-714.05</v>
      </c>
      <c r="I211" s="11">
        <f t="shared" si="22"/>
        <v>4.7699999999999996</v>
      </c>
      <c r="J211" s="11">
        <f t="shared" si="23"/>
        <v>-65663.789999999994</v>
      </c>
      <c r="K211" s="13">
        <v>0</v>
      </c>
      <c r="L211" s="14">
        <v>0</v>
      </c>
      <c r="M211" s="15">
        <v>0</v>
      </c>
      <c r="N211" s="14">
        <v>0</v>
      </c>
      <c r="O211" s="16">
        <v>0</v>
      </c>
      <c r="P211" s="16">
        <v>0</v>
      </c>
      <c r="Q211" s="16">
        <v>0</v>
      </c>
      <c r="R211" s="57">
        <f t="shared" si="25"/>
        <v>0</v>
      </c>
      <c r="S211" s="57"/>
      <c r="T211" s="17">
        <f t="shared" si="26"/>
        <v>0</v>
      </c>
      <c r="U211" s="17">
        <f t="shared" si="27"/>
        <v>0</v>
      </c>
      <c r="V211" s="16">
        <v>0</v>
      </c>
      <c r="W211" s="18">
        <f t="shared" si="28"/>
        <v>0</v>
      </c>
      <c r="X211" s="12">
        <v>-714.05</v>
      </c>
      <c r="Y211" s="12">
        <v>-65663.789999999994</v>
      </c>
      <c r="Z211" s="42">
        <f t="shared" si="24"/>
        <v>4.7699999999999996</v>
      </c>
      <c r="AA211" s="12"/>
    </row>
    <row r="212" spans="1:27" x14ac:dyDescent="0.25">
      <c r="A212" s="9">
        <v>45138</v>
      </c>
      <c r="B212" s="10" t="s">
        <v>656</v>
      </c>
      <c r="C212" s="10" t="s">
        <v>537</v>
      </c>
      <c r="D212" s="10" t="s">
        <v>538</v>
      </c>
      <c r="E212" s="10" t="s">
        <v>539</v>
      </c>
      <c r="F212" s="10"/>
      <c r="G212" s="10">
        <v>0</v>
      </c>
      <c r="H212" s="11">
        <f t="shared" si="21"/>
        <v>9.17</v>
      </c>
      <c r="I212" s="11">
        <f t="shared" si="22"/>
        <v>6.44</v>
      </c>
      <c r="J212" s="11">
        <f t="shared" si="23"/>
        <v>744.1</v>
      </c>
      <c r="K212" s="13">
        <v>0</v>
      </c>
      <c r="L212" s="14">
        <v>0</v>
      </c>
      <c r="M212" s="15">
        <v>56.45</v>
      </c>
      <c r="N212" s="14">
        <v>5276.95</v>
      </c>
      <c r="O212" s="16">
        <v>0</v>
      </c>
      <c r="P212" s="16">
        <v>0</v>
      </c>
      <c r="Q212" s="16">
        <v>0</v>
      </c>
      <c r="R212" s="57">
        <f t="shared" si="25"/>
        <v>0</v>
      </c>
      <c r="S212" s="57"/>
      <c r="T212" s="17">
        <f t="shared" si="26"/>
        <v>0</v>
      </c>
      <c r="U212" s="17">
        <f t="shared" si="27"/>
        <v>0</v>
      </c>
      <c r="V212" s="16">
        <v>0</v>
      </c>
      <c r="W212" s="18">
        <f t="shared" si="28"/>
        <v>0</v>
      </c>
      <c r="X212" s="12">
        <v>65.62</v>
      </c>
      <c r="Y212" s="12">
        <v>6021.05</v>
      </c>
      <c r="Z212" s="42">
        <f t="shared" si="24"/>
        <v>6.44</v>
      </c>
      <c r="AA212" s="12"/>
    </row>
    <row r="213" spans="1:27" x14ac:dyDescent="0.25">
      <c r="A213" s="9">
        <v>45138</v>
      </c>
      <c r="B213" s="10" t="s">
        <v>657</v>
      </c>
      <c r="C213" s="10" t="s">
        <v>537</v>
      </c>
      <c r="D213" s="10" t="s">
        <v>538</v>
      </c>
      <c r="E213" s="10" t="s">
        <v>539</v>
      </c>
      <c r="F213" s="10"/>
      <c r="G213" s="10">
        <v>0</v>
      </c>
      <c r="H213" s="11">
        <f t="shared" si="21"/>
        <v>7088.54</v>
      </c>
      <c r="I213" s="11">
        <f t="shared" si="22"/>
        <v>5475.43</v>
      </c>
      <c r="J213" s="11">
        <f t="shared" si="23"/>
        <v>326023.96000000002</v>
      </c>
      <c r="K213" s="13">
        <v>0</v>
      </c>
      <c r="L213" s="14">
        <v>0</v>
      </c>
      <c r="M213" s="15">
        <v>0</v>
      </c>
      <c r="N213" s="14">
        <v>0</v>
      </c>
      <c r="O213" s="16">
        <v>0</v>
      </c>
      <c r="P213" s="16">
        <v>0</v>
      </c>
      <c r="Q213" s="16">
        <v>592.54999999999995</v>
      </c>
      <c r="R213" s="57">
        <f t="shared" si="25"/>
        <v>70.78</v>
      </c>
      <c r="S213" s="57"/>
      <c r="T213" s="17">
        <f t="shared" si="26"/>
        <v>663.32999999999993</v>
      </c>
      <c r="U213" s="17">
        <f t="shared" si="27"/>
        <v>663.32999999999993</v>
      </c>
      <c r="V213" s="16">
        <v>27251.37</v>
      </c>
      <c r="W213" s="18">
        <f t="shared" si="28"/>
        <v>8.7100000000000009</v>
      </c>
      <c r="X213" s="12">
        <v>6495.99</v>
      </c>
      <c r="Y213" s="12">
        <v>298770.74</v>
      </c>
      <c r="Z213" s="42">
        <f t="shared" si="24"/>
        <v>4803.3900000000003</v>
      </c>
      <c r="AA213" s="12"/>
    </row>
    <row r="214" spans="1:27" x14ac:dyDescent="0.25">
      <c r="A214" s="9">
        <v>45138</v>
      </c>
      <c r="B214" s="10" t="s">
        <v>659</v>
      </c>
      <c r="C214" s="10" t="s">
        <v>537</v>
      </c>
      <c r="D214" s="10" t="s">
        <v>538</v>
      </c>
      <c r="E214" s="10" t="s">
        <v>539</v>
      </c>
      <c r="F214" s="10"/>
      <c r="G214" s="10">
        <v>0</v>
      </c>
      <c r="H214" s="11">
        <f t="shared" si="21"/>
        <v>717.28</v>
      </c>
      <c r="I214" s="11">
        <f t="shared" si="22"/>
        <v>503.46</v>
      </c>
      <c r="J214" s="11">
        <f t="shared" si="23"/>
        <v>71728</v>
      </c>
      <c r="K214" s="13">
        <v>0</v>
      </c>
      <c r="L214" s="14">
        <v>0</v>
      </c>
      <c r="M214" s="15">
        <v>0</v>
      </c>
      <c r="N214" s="14">
        <v>0</v>
      </c>
      <c r="O214" s="16">
        <v>0</v>
      </c>
      <c r="P214" s="16">
        <v>0</v>
      </c>
      <c r="Q214" s="16">
        <v>0</v>
      </c>
      <c r="R214" s="57">
        <f t="shared" si="25"/>
        <v>0</v>
      </c>
      <c r="S214" s="57"/>
      <c r="T214" s="17">
        <f t="shared" si="26"/>
        <v>0</v>
      </c>
      <c r="U214" s="17">
        <f t="shared" si="27"/>
        <v>0</v>
      </c>
      <c r="V214" s="16">
        <v>0</v>
      </c>
      <c r="W214" s="18">
        <f t="shared" si="28"/>
        <v>0</v>
      </c>
      <c r="X214" s="12">
        <v>717.28</v>
      </c>
      <c r="Y214" s="12">
        <v>71728</v>
      </c>
      <c r="Z214" s="42">
        <f t="shared" si="24"/>
        <v>503.46</v>
      </c>
      <c r="AA214" s="12"/>
    </row>
    <row r="215" spans="1:27" x14ac:dyDescent="0.25">
      <c r="A215" s="9">
        <v>45138</v>
      </c>
      <c r="B215" s="10" t="s">
        <v>660</v>
      </c>
      <c r="C215" s="10" t="s">
        <v>537</v>
      </c>
      <c r="D215" s="10" t="s">
        <v>538</v>
      </c>
      <c r="E215" s="10" t="s">
        <v>557</v>
      </c>
      <c r="F215" s="10">
        <v>0</v>
      </c>
      <c r="G215" s="10">
        <v>0</v>
      </c>
      <c r="H215" s="11">
        <f t="shared" si="21"/>
        <v>9623.5499999999993</v>
      </c>
      <c r="I215" s="11">
        <f t="shared" si="22"/>
        <v>7014.4</v>
      </c>
      <c r="J215" s="11">
        <f t="shared" si="23"/>
        <v>1002559.83</v>
      </c>
      <c r="K215" s="13">
        <v>0</v>
      </c>
      <c r="L215" s="14">
        <v>0</v>
      </c>
      <c r="M215" s="15">
        <v>0</v>
      </c>
      <c r="N215" s="14">
        <v>0</v>
      </c>
      <c r="O215" s="21">
        <v>3000</v>
      </c>
      <c r="P215" s="16">
        <v>270000</v>
      </c>
      <c r="Q215" s="21">
        <v>10.53</v>
      </c>
      <c r="R215" s="57">
        <f t="shared" si="25"/>
        <v>1.26</v>
      </c>
      <c r="S215" s="57"/>
      <c r="T215" s="17">
        <f t="shared" si="26"/>
        <v>11.79</v>
      </c>
      <c r="U215" s="17">
        <f t="shared" si="27"/>
        <v>3011.79</v>
      </c>
      <c r="V215" s="16">
        <v>1097.02</v>
      </c>
      <c r="W215" s="18">
        <f t="shared" si="28"/>
        <v>0</v>
      </c>
      <c r="X215" s="12">
        <v>6613.02</v>
      </c>
      <c r="Y215" s="12">
        <v>688929.58</v>
      </c>
      <c r="Z215" s="42">
        <f t="shared" si="24"/>
        <v>4002.6099999999997</v>
      </c>
      <c r="AA215" s="12"/>
    </row>
    <row r="216" spans="1:27" x14ac:dyDescent="0.25">
      <c r="A216" s="9">
        <v>45138</v>
      </c>
      <c r="B216" s="10" t="s">
        <v>662</v>
      </c>
      <c r="C216" s="10" t="s">
        <v>537</v>
      </c>
      <c r="D216" s="10" t="s">
        <v>538</v>
      </c>
      <c r="E216" s="10" t="s">
        <v>539</v>
      </c>
      <c r="F216" s="10">
        <v>0</v>
      </c>
      <c r="G216" s="10">
        <v>0</v>
      </c>
      <c r="H216" s="11">
        <f t="shared" si="21"/>
        <v>9050.44</v>
      </c>
      <c r="I216" s="11">
        <f t="shared" si="22"/>
        <v>799.97</v>
      </c>
      <c r="J216" s="11">
        <f t="shared" si="23"/>
        <v>844574.38</v>
      </c>
      <c r="K216" s="13">
        <v>29500</v>
      </c>
      <c r="L216" s="14">
        <v>2738160</v>
      </c>
      <c r="M216" s="15">
        <v>679.38</v>
      </c>
      <c r="N216" s="14">
        <v>63107.61</v>
      </c>
      <c r="O216" s="16">
        <v>0</v>
      </c>
      <c r="P216" s="16">
        <v>0</v>
      </c>
      <c r="Q216" s="16">
        <v>19631.89</v>
      </c>
      <c r="R216" s="57">
        <f t="shared" si="25"/>
        <v>2344.9</v>
      </c>
      <c r="S216" s="57">
        <v>-1200</v>
      </c>
      <c r="T216" s="17">
        <f t="shared" si="26"/>
        <v>23176.79</v>
      </c>
      <c r="U216" s="17">
        <f t="shared" si="27"/>
        <v>23176.79</v>
      </c>
      <c r="V216" s="16">
        <v>1833809.38</v>
      </c>
      <c r="W216" s="18">
        <f t="shared" si="28"/>
        <v>304.37</v>
      </c>
      <c r="X216" s="12">
        <v>19597.93</v>
      </c>
      <c r="Y216" s="12">
        <v>1820002.42</v>
      </c>
      <c r="Z216" s="42">
        <f t="shared" si="24"/>
        <v>6818.81</v>
      </c>
      <c r="AA216" s="12"/>
    </row>
    <row r="217" spans="1:27" x14ac:dyDescent="0.25">
      <c r="A217" s="9">
        <v>45138</v>
      </c>
      <c r="B217" s="10" t="s">
        <v>663</v>
      </c>
      <c r="C217" s="10" t="s">
        <v>537</v>
      </c>
      <c r="D217" s="10" t="s">
        <v>538</v>
      </c>
      <c r="E217" s="10" t="s">
        <v>539</v>
      </c>
      <c r="F217" s="10"/>
      <c r="G217" s="10">
        <v>0</v>
      </c>
      <c r="H217" s="11">
        <f t="shared" si="21"/>
        <v>770.18</v>
      </c>
      <c r="I217" s="11">
        <f t="shared" si="22"/>
        <v>540.59</v>
      </c>
      <c r="J217" s="11">
        <f t="shared" si="23"/>
        <v>86696.25</v>
      </c>
      <c r="K217" s="13">
        <v>0</v>
      </c>
      <c r="L217" s="14">
        <v>0</v>
      </c>
      <c r="M217" s="15">
        <v>0</v>
      </c>
      <c r="N217" s="14">
        <v>0</v>
      </c>
      <c r="O217" s="16">
        <v>0</v>
      </c>
      <c r="P217" s="16">
        <v>0</v>
      </c>
      <c r="Q217" s="16">
        <v>0</v>
      </c>
      <c r="R217" s="57">
        <f t="shared" si="25"/>
        <v>0</v>
      </c>
      <c r="S217" s="57"/>
      <c r="T217" s="17">
        <f t="shared" si="26"/>
        <v>0</v>
      </c>
      <c r="U217" s="17">
        <f t="shared" si="27"/>
        <v>0</v>
      </c>
      <c r="V217" s="16">
        <v>0</v>
      </c>
      <c r="W217" s="18">
        <f t="shared" si="28"/>
        <v>0</v>
      </c>
      <c r="X217" s="12">
        <v>770.18</v>
      </c>
      <c r="Y217" s="12">
        <v>86696.25</v>
      </c>
      <c r="Z217" s="42">
        <f t="shared" si="24"/>
        <v>540.59</v>
      </c>
      <c r="AA217" s="12"/>
    </row>
    <row r="218" spans="1:27" x14ac:dyDescent="0.25">
      <c r="A218" s="9">
        <v>45138</v>
      </c>
      <c r="B218" s="10" t="s">
        <v>664</v>
      </c>
      <c r="C218" s="10" t="s">
        <v>537</v>
      </c>
      <c r="D218" s="10" t="s">
        <v>538</v>
      </c>
      <c r="E218" s="10" t="s">
        <v>539</v>
      </c>
      <c r="F218" s="10">
        <v>0</v>
      </c>
      <c r="G218" s="10">
        <v>0</v>
      </c>
      <c r="H218" s="11">
        <f t="shared" si="21"/>
        <v>4636.57</v>
      </c>
      <c r="I218" s="11">
        <f t="shared" si="22"/>
        <v>1048.49</v>
      </c>
      <c r="J218" s="11">
        <f t="shared" si="23"/>
        <v>426564.44</v>
      </c>
      <c r="K218" s="13">
        <v>5000</v>
      </c>
      <c r="L218" s="14">
        <v>455000</v>
      </c>
      <c r="M218" s="15">
        <v>0</v>
      </c>
      <c r="N218" s="14">
        <v>0</v>
      </c>
      <c r="O218" s="16">
        <v>0</v>
      </c>
      <c r="P218" s="16">
        <v>0</v>
      </c>
      <c r="Q218" s="16">
        <v>301.79000000000002</v>
      </c>
      <c r="R218" s="57">
        <f t="shared" si="25"/>
        <v>36.049999999999997</v>
      </c>
      <c r="S218" s="57">
        <v>-5000</v>
      </c>
      <c r="T218" s="17">
        <f t="shared" si="26"/>
        <v>5337.84</v>
      </c>
      <c r="U218" s="17">
        <f t="shared" si="27"/>
        <v>5337.84</v>
      </c>
      <c r="V218" s="16">
        <v>27709.91</v>
      </c>
      <c r="W218" s="18">
        <f t="shared" si="28"/>
        <v>70.099999999999994</v>
      </c>
      <c r="X218" s="12">
        <v>9334.7800000000007</v>
      </c>
      <c r="Y218" s="12">
        <v>853854.2</v>
      </c>
      <c r="Z218" s="42">
        <f t="shared" si="24"/>
        <v>640.54999999999961</v>
      </c>
      <c r="AA218" s="12"/>
    </row>
    <row r="219" spans="1:27" x14ac:dyDescent="0.25">
      <c r="A219" s="9">
        <v>45138</v>
      </c>
      <c r="B219" s="10" t="s">
        <v>665</v>
      </c>
      <c r="C219" s="10" t="s">
        <v>537</v>
      </c>
      <c r="D219" s="10" t="s">
        <v>538</v>
      </c>
      <c r="E219" s="10" t="s">
        <v>539</v>
      </c>
      <c r="F219" s="10"/>
      <c r="G219" s="10">
        <v>0</v>
      </c>
      <c r="H219" s="11">
        <f t="shared" si="21"/>
        <v>2466.9899999999998</v>
      </c>
      <c r="I219" s="11">
        <f t="shared" si="22"/>
        <v>2278.48</v>
      </c>
      <c r="J219" s="11">
        <f t="shared" si="23"/>
        <v>255324.95</v>
      </c>
      <c r="K219" s="13">
        <v>0</v>
      </c>
      <c r="L219" s="14">
        <v>0</v>
      </c>
      <c r="M219" s="15">
        <v>0</v>
      </c>
      <c r="N219" s="14">
        <v>0</v>
      </c>
      <c r="O219" s="16">
        <v>0</v>
      </c>
      <c r="P219" s="16">
        <v>0</v>
      </c>
      <c r="Q219" s="16">
        <v>0</v>
      </c>
      <c r="R219" s="57">
        <f t="shared" si="25"/>
        <v>0</v>
      </c>
      <c r="S219" s="57"/>
      <c r="T219" s="17">
        <f t="shared" si="26"/>
        <v>0</v>
      </c>
      <c r="U219" s="17">
        <f t="shared" si="27"/>
        <v>0</v>
      </c>
      <c r="V219" s="16">
        <v>0</v>
      </c>
      <c r="W219" s="18">
        <f t="shared" si="28"/>
        <v>0</v>
      </c>
      <c r="X219" s="12">
        <v>2466.9899999999998</v>
      </c>
      <c r="Y219" s="12">
        <v>255324.95</v>
      </c>
      <c r="Z219" s="42">
        <f t="shared" si="24"/>
        <v>2278.48</v>
      </c>
      <c r="AA219" s="12"/>
    </row>
    <row r="220" spans="1:27" x14ac:dyDescent="0.25">
      <c r="A220" s="9">
        <v>45138</v>
      </c>
      <c r="B220" s="10" t="s">
        <v>666</v>
      </c>
      <c r="C220" s="10" t="s">
        <v>537</v>
      </c>
      <c r="D220" s="10" t="s">
        <v>538</v>
      </c>
      <c r="E220" s="10" t="s">
        <v>539</v>
      </c>
      <c r="F220" s="10"/>
      <c r="G220" s="10">
        <v>0</v>
      </c>
      <c r="H220" s="11">
        <f t="shared" si="21"/>
        <v>870.74</v>
      </c>
      <c r="I220" s="11">
        <f t="shared" si="22"/>
        <v>261.77999999999997</v>
      </c>
      <c r="J220" s="11">
        <f t="shared" si="23"/>
        <v>100475.46</v>
      </c>
      <c r="K220" s="13">
        <v>0</v>
      </c>
      <c r="L220" s="14">
        <v>0</v>
      </c>
      <c r="M220" s="15">
        <v>0</v>
      </c>
      <c r="N220" s="14">
        <v>0</v>
      </c>
      <c r="O220" s="16">
        <v>0</v>
      </c>
      <c r="P220" s="16">
        <v>0</v>
      </c>
      <c r="Q220" s="16">
        <v>0</v>
      </c>
      <c r="R220" s="57">
        <f t="shared" si="25"/>
        <v>0</v>
      </c>
      <c r="S220" s="57"/>
      <c r="T220" s="17">
        <f t="shared" si="26"/>
        <v>0</v>
      </c>
      <c r="U220" s="17">
        <f t="shared" si="27"/>
        <v>0</v>
      </c>
      <c r="V220" s="16">
        <v>0</v>
      </c>
      <c r="W220" s="18">
        <f t="shared" si="28"/>
        <v>0</v>
      </c>
      <c r="X220" s="12">
        <v>870.74</v>
      </c>
      <c r="Y220" s="12">
        <v>100475.46</v>
      </c>
      <c r="Z220" s="42">
        <f t="shared" si="24"/>
        <v>261.77999999999997</v>
      </c>
      <c r="AA220" s="12"/>
    </row>
    <row r="221" spans="1:27" x14ac:dyDescent="0.25">
      <c r="A221" s="9">
        <v>45138</v>
      </c>
      <c r="B221" s="10" t="s">
        <v>667</v>
      </c>
      <c r="C221" s="10" t="s">
        <v>537</v>
      </c>
      <c r="D221" s="10" t="s">
        <v>538</v>
      </c>
      <c r="E221" s="10" t="s">
        <v>539</v>
      </c>
      <c r="F221" s="10"/>
      <c r="G221" s="10">
        <v>0</v>
      </c>
      <c r="H221" s="11">
        <f t="shared" si="21"/>
        <v>-12.59</v>
      </c>
      <c r="I221" s="11">
        <f t="shared" si="22"/>
        <v>31.48</v>
      </c>
      <c r="J221" s="11">
        <f t="shared" si="23"/>
        <v>-1325.73</v>
      </c>
      <c r="K221" s="13">
        <v>0</v>
      </c>
      <c r="L221" s="14">
        <v>0</v>
      </c>
      <c r="M221" s="15">
        <v>116.41</v>
      </c>
      <c r="N221" s="14">
        <v>12257.97</v>
      </c>
      <c r="O221" s="16">
        <v>0</v>
      </c>
      <c r="P221" s="16">
        <v>0</v>
      </c>
      <c r="Q221" s="16">
        <v>0</v>
      </c>
      <c r="R221" s="57">
        <f t="shared" si="25"/>
        <v>0</v>
      </c>
      <c r="S221" s="57"/>
      <c r="T221" s="17">
        <f t="shared" si="26"/>
        <v>0</v>
      </c>
      <c r="U221" s="17">
        <f t="shared" si="27"/>
        <v>0</v>
      </c>
      <c r="V221" s="16">
        <v>0</v>
      </c>
      <c r="W221" s="18">
        <f t="shared" si="28"/>
        <v>0</v>
      </c>
      <c r="X221" s="12">
        <v>103.82</v>
      </c>
      <c r="Y221" s="12">
        <v>10932.24</v>
      </c>
      <c r="Z221" s="42">
        <f t="shared" si="24"/>
        <v>31.48</v>
      </c>
      <c r="AA221" s="12"/>
    </row>
    <row r="222" spans="1:27" x14ac:dyDescent="0.25">
      <c r="A222" s="9">
        <v>45138</v>
      </c>
      <c r="B222" s="10" t="s">
        <v>671</v>
      </c>
      <c r="C222" s="10" t="s">
        <v>537</v>
      </c>
      <c r="D222" s="10" t="s">
        <v>538</v>
      </c>
      <c r="E222" s="10" t="s">
        <v>539</v>
      </c>
      <c r="F222" s="10"/>
      <c r="G222" s="10">
        <v>0</v>
      </c>
      <c r="H222" s="11">
        <f t="shared" si="21"/>
        <v>1675</v>
      </c>
      <c r="I222" s="11">
        <f t="shared" si="22"/>
        <v>175.68</v>
      </c>
      <c r="J222" s="11">
        <f t="shared" si="23"/>
        <v>108875</v>
      </c>
      <c r="K222" s="13">
        <v>0</v>
      </c>
      <c r="L222" s="14">
        <v>0</v>
      </c>
      <c r="M222" s="15">
        <v>0</v>
      </c>
      <c r="N222" s="14">
        <v>0</v>
      </c>
      <c r="O222" s="16">
        <v>0</v>
      </c>
      <c r="P222" s="16">
        <v>0</v>
      </c>
      <c r="Q222" s="16">
        <v>0</v>
      </c>
      <c r="R222" s="57">
        <f t="shared" si="25"/>
        <v>0</v>
      </c>
      <c r="S222" s="57"/>
      <c r="T222" s="17">
        <f t="shared" si="26"/>
        <v>0</v>
      </c>
      <c r="U222" s="17">
        <f t="shared" si="27"/>
        <v>0</v>
      </c>
      <c r="V222" s="16">
        <v>0</v>
      </c>
      <c r="W222" s="18">
        <f t="shared" si="28"/>
        <v>0</v>
      </c>
      <c r="X222" s="12">
        <v>1675</v>
      </c>
      <c r="Y222" s="12">
        <v>108875</v>
      </c>
      <c r="Z222" s="42">
        <f t="shared" si="24"/>
        <v>175.68</v>
      </c>
      <c r="AA222" s="12"/>
    </row>
    <row r="223" spans="1:27" x14ac:dyDescent="0.25">
      <c r="A223" s="9">
        <v>45138</v>
      </c>
      <c r="B223" s="10" t="s">
        <v>678</v>
      </c>
      <c r="C223" s="10" t="s">
        <v>543</v>
      </c>
      <c r="D223" s="10" t="s">
        <v>538</v>
      </c>
      <c r="E223" s="10" t="s">
        <v>539</v>
      </c>
      <c r="F223" s="10"/>
      <c r="G223" s="10">
        <v>0</v>
      </c>
      <c r="H223" s="11">
        <f t="shared" si="21"/>
        <v>17.350000000000001</v>
      </c>
      <c r="I223" s="11">
        <f t="shared" si="22"/>
        <v>13.14</v>
      </c>
      <c r="J223" s="11">
        <f t="shared" si="23"/>
        <v>4351.7</v>
      </c>
      <c r="K223" s="13">
        <v>20</v>
      </c>
      <c r="L223" s="14">
        <v>4730</v>
      </c>
      <c r="M223" s="15">
        <v>0</v>
      </c>
      <c r="N223" s="14">
        <v>0</v>
      </c>
      <c r="O223" s="16">
        <v>0</v>
      </c>
      <c r="P223" s="16">
        <v>0</v>
      </c>
      <c r="Q223" s="16">
        <v>12.57</v>
      </c>
      <c r="R223" s="57">
        <f t="shared" si="25"/>
        <v>1.5</v>
      </c>
      <c r="S223" s="57"/>
      <c r="T223" s="17">
        <f t="shared" si="26"/>
        <v>14.07</v>
      </c>
      <c r="U223" s="17">
        <f t="shared" si="27"/>
        <v>14.07</v>
      </c>
      <c r="V223" s="16">
        <v>3117.51</v>
      </c>
      <c r="W223" s="18">
        <f t="shared" si="28"/>
        <v>0</v>
      </c>
      <c r="X223" s="12">
        <v>24.78</v>
      </c>
      <c r="Y223" s="12">
        <v>5964.17</v>
      </c>
      <c r="Z223" s="42">
        <f t="shared" si="24"/>
        <v>19.07</v>
      </c>
      <c r="AA223" s="12"/>
    </row>
    <row r="224" spans="1:27" x14ac:dyDescent="0.25">
      <c r="A224" s="9">
        <v>45138</v>
      </c>
      <c r="B224" s="10" t="s">
        <v>679</v>
      </c>
      <c r="C224" s="10" t="s">
        <v>543</v>
      </c>
      <c r="D224" s="10" t="s">
        <v>538</v>
      </c>
      <c r="E224" s="10" t="s">
        <v>557</v>
      </c>
      <c r="F224" s="10"/>
      <c r="G224" s="10">
        <v>0</v>
      </c>
      <c r="H224" s="11">
        <f t="shared" si="21"/>
        <v>57.61</v>
      </c>
      <c r="I224" s="11">
        <f t="shared" si="22"/>
        <v>36.25</v>
      </c>
      <c r="J224" s="11">
        <f t="shared" si="23"/>
        <v>0</v>
      </c>
      <c r="K224" s="13">
        <v>0</v>
      </c>
      <c r="L224" s="14">
        <v>0</v>
      </c>
      <c r="M224" s="15">
        <v>0</v>
      </c>
      <c r="N224" s="14">
        <v>0</v>
      </c>
      <c r="O224" s="16">
        <v>0</v>
      </c>
      <c r="P224" s="16">
        <v>0</v>
      </c>
      <c r="Q224" s="16">
        <v>0</v>
      </c>
      <c r="R224" s="57">
        <f t="shared" si="25"/>
        <v>0</v>
      </c>
      <c r="S224" s="57"/>
      <c r="T224" s="17">
        <f t="shared" si="26"/>
        <v>0</v>
      </c>
      <c r="U224" s="17">
        <f t="shared" si="27"/>
        <v>0</v>
      </c>
      <c r="V224" s="16">
        <v>0</v>
      </c>
      <c r="W224" s="18">
        <f t="shared" si="28"/>
        <v>0</v>
      </c>
      <c r="X224" s="12">
        <v>57.61</v>
      </c>
      <c r="Y224" s="12">
        <v>0</v>
      </c>
      <c r="Z224" s="42">
        <f t="shared" si="24"/>
        <v>36.25</v>
      </c>
      <c r="AA224" s="12"/>
    </row>
    <row r="225" spans="1:27" x14ac:dyDescent="0.25">
      <c r="A225" s="9">
        <v>45138</v>
      </c>
      <c r="B225" s="10" t="s">
        <v>682</v>
      </c>
      <c r="C225" s="10" t="s">
        <v>537</v>
      </c>
      <c r="D225" s="10" t="s">
        <v>538</v>
      </c>
      <c r="E225" s="10" t="s">
        <v>539</v>
      </c>
      <c r="F225" s="10"/>
      <c r="G225" s="10">
        <v>0</v>
      </c>
      <c r="H225" s="11">
        <f t="shared" si="21"/>
        <v>62.88</v>
      </c>
      <c r="I225" s="11">
        <f t="shared" si="22"/>
        <v>44.14</v>
      </c>
      <c r="J225" s="11">
        <f t="shared" si="23"/>
        <v>4313.57</v>
      </c>
      <c r="K225" s="13">
        <v>0</v>
      </c>
      <c r="L225" s="14">
        <v>0</v>
      </c>
      <c r="M225" s="15">
        <v>0</v>
      </c>
      <c r="N225" s="14">
        <v>0</v>
      </c>
      <c r="O225" s="16">
        <v>0</v>
      </c>
      <c r="P225" s="16">
        <v>0</v>
      </c>
      <c r="Q225" s="16">
        <v>0</v>
      </c>
      <c r="R225" s="57">
        <f t="shared" si="25"/>
        <v>0</v>
      </c>
      <c r="S225" s="57"/>
      <c r="T225" s="17">
        <f t="shared" si="26"/>
        <v>0</v>
      </c>
      <c r="U225" s="17">
        <f t="shared" si="27"/>
        <v>0</v>
      </c>
      <c r="V225" s="16">
        <v>0</v>
      </c>
      <c r="W225" s="18">
        <f t="shared" si="28"/>
        <v>0</v>
      </c>
      <c r="X225" s="12">
        <v>62.88</v>
      </c>
      <c r="Y225" s="12">
        <v>4313.57</v>
      </c>
      <c r="Z225" s="42">
        <f t="shared" si="24"/>
        <v>44.14</v>
      </c>
      <c r="AA225" s="12"/>
    </row>
    <row r="226" spans="1:27" x14ac:dyDescent="0.25">
      <c r="A226" s="9">
        <v>45138</v>
      </c>
      <c r="B226" s="10" t="s">
        <v>685</v>
      </c>
      <c r="C226" s="10" t="s">
        <v>537</v>
      </c>
      <c r="D226" s="10" t="s">
        <v>538</v>
      </c>
      <c r="E226" s="10" t="s">
        <v>539</v>
      </c>
      <c r="F226" s="10"/>
      <c r="G226" s="10">
        <v>0</v>
      </c>
      <c r="H226" s="11">
        <f t="shared" si="21"/>
        <v>13.6</v>
      </c>
      <c r="I226" s="11">
        <f t="shared" si="22"/>
        <v>9.5500000000000007</v>
      </c>
      <c r="J226" s="11">
        <f t="shared" si="23"/>
        <v>0</v>
      </c>
      <c r="K226" s="13">
        <v>0</v>
      </c>
      <c r="L226" s="14">
        <v>0</v>
      </c>
      <c r="M226" s="15">
        <v>0</v>
      </c>
      <c r="N226" s="14">
        <v>0</v>
      </c>
      <c r="O226" s="16">
        <v>0</v>
      </c>
      <c r="P226" s="16">
        <v>0</v>
      </c>
      <c r="Q226" s="16">
        <v>0</v>
      </c>
      <c r="R226" s="57">
        <f t="shared" si="25"/>
        <v>0</v>
      </c>
      <c r="S226" s="57"/>
      <c r="T226" s="17">
        <f t="shared" si="26"/>
        <v>0</v>
      </c>
      <c r="U226" s="17">
        <f t="shared" si="27"/>
        <v>0</v>
      </c>
      <c r="V226" s="16">
        <v>0</v>
      </c>
      <c r="W226" s="18">
        <f t="shared" si="28"/>
        <v>0</v>
      </c>
      <c r="X226" s="12">
        <v>13.6</v>
      </c>
      <c r="Y226" s="12">
        <v>0</v>
      </c>
      <c r="Z226" s="42">
        <f t="shared" si="24"/>
        <v>9.5500000000000007</v>
      </c>
      <c r="AA226" s="12"/>
    </row>
    <row r="227" spans="1:27" x14ac:dyDescent="0.25">
      <c r="A227" s="9">
        <v>45138</v>
      </c>
      <c r="B227" s="10" t="s">
        <v>686</v>
      </c>
      <c r="C227" s="10" t="s">
        <v>537</v>
      </c>
      <c r="D227" s="10" t="s">
        <v>538</v>
      </c>
      <c r="E227" s="10" t="s">
        <v>557</v>
      </c>
      <c r="F227" s="10"/>
      <c r="G227" s="10">
        <v>0</v>
      </c>
      <c r="H227" s="11">
        <f t="shared" si="21"/>
        <v>1037.9100000000001</v>
      </c>
      <c r="I227" s="11">
        <f t="shared" si="22"/>
        <v>561.62</v>
      </c>
      <c r="J227" s="11">
        <f t="shared" si="23"/>
        <v>210282.08</v>
      </c>
      <c r="K227" s="13">
        <v>0</v>
      </c>
      <c r="L227" s="14">
        <v>0</v>
      </c>
      <c r="M227" s="15">
        <v>24.62</v>
      </c>
      <c r="N227" s="14">
        <v>4988.01</v>
      </c>
      <c r="O227" s="16">
        <v>0</v>
      </c>
      <c r="P227" s="16">
        <v>0</v>
      </c>
      <c r="Q227" s="16">
        <v>101.65</v>
      </c>
      <c r="R227" s="57">
        <f t="shared" si="25"/>
        <v>12.14</v>
      </c>
      <c r="S227" s="57"/>
      <c r="T227" s="17">
        <f t="shared" si="26"/>
        <v>113.79</v>
      </c>
      <c r="U227" s="17">
        <f t="shared" si="27"/>
        <v>113.79</v>
      </c>
      <c r="V227" s="16">
        <v>20594.28</v>
      </c>
      <c r="W227" s="18">
        <f t="shared" si="28"/>
        <v>1.49</v>
      </c>
      <c r="X227" s="12">
        <v>960.88</v>
      </c>
      <c r="Y227" s="12">
        <v>194675.65</v>
      </c>
      <c r="Z227" s="42">
        <f t="shared" si="24"/>
        <v>446.34</v>
      </c>
      <c r="AA227" s="12"/>
    </row>
    <row r="228" spans="1:27" x14ac:dyDescent="0.25">
      <c r="A228" s="9">
        <v>45138</v>
      </c>
      <c r="B228" s="10" t="s">
        <v>687</v>
      </c>
      <c r="C228" s="10" t="s">
        <v>537</v>
      </c>
      <c r="D228" s="10" t="s">
        <v>538</v>
      </c>
      <c r="E228" s="10" t="s">
        <v>557</v>
      </c>
      <c r="F228" s="10"/>
      <c r="G228" s="10">
        <v>0</v>
      </c>
      <c r="H228" s="11">
        <f t="shared" si="21"/>
        <v>14.69</v>
      </c>
      <c r="I228" s="11">
        <f t="shared" si="22"/>
        <v>10.31</v>
      </c>
      <c r="J228" s="11">
        <f t="shared" si="23"/>
        <v>2585.44</v>
      </c>
      <c r="K228" s="13">
        <v>0</v>
      </c>
      <c r="L228" s="14">
        <v>0</v>
      </c>
      <c r="M228" s="15">
        <v>0</v>
      </c>
      <c r="N228" s="14">
        <v>0</v>
      </c>
      <c r="O228" s="16">
        <v>0</v>
      </c>
      <c r="P228" s="16">
        <v>0</v>
      </c>
      <c r="Q228" s="16">
        <v>0</v>
      </c>
      <c r="R228" s="57">
        <f t="shared" si="25"/>
        <v>0</v>
      </c>
      <c r="S228" s="57"/>
      <c r="T228" s="17">
        <f t="shared" si="26"/>
        <v>0</v>
      </c>
      <c r="U228" s="17">
        <f t="shared" si="27"/>
        <v>0</v>
      </c>
      <c r="V228" s="16">
        <v>0</v>
      </c>
      <c r="W228" s="18">
        <f t="shared" si="28"/>
        <v>0</v>
      </c>
      <c r="X228" s="12">
        <v>14.69</v>
      </c>
      <c r="Y228" s="12">
        <v>2585.44</v>
      </c>
      <c r="Z228" s="42">
        <f t="shared" si="24"/>
        <v>10.31</v>
      </c>
      <c r="AA228" s="12"/>
    </row>
    <row r="229" spans="1:27" x14ac:dyDescent="0.25">
      <c r="A229" s="9">
        <v>45138</v>
      </c>
      <c r="B229" s="10" t="s">
        <v>688</v>
      </c>
      <c r="C229" s="10" t="s">
        <v>537</v>
      </c>
      <c r="D229" s="10" t="s">
        <v>538</v>
      </c>
      <c r="E229" s="10" t="s">
        <v>557</v>
      </c>
      <c r="F229" s="10"/>
      <c r="G229" s="10">
        <v>0</v>
      </c>
      <c r="H229" s="11">
        <f t="shared" si="21"/>
        <v>1174.8699999999999</v>
      </c>
      <c r="I229" s="11">
        <f t="shared" si="22"/>
        <v>931.36</v>
      </c>
      <c r="J229" s="11">
        <f t="shared" si="23"/>
        <v>122535.16</v>
      </c>
      <c r="K229" s="13">
        <v>0</v>
      </c>
      <c r="L229" s="14">
        <v>0</v>
      </c>
      <c r="M229" s="15">
        <v>47.42</v>
      </c>
      <c r="N229" s="14">
        <v>4945.91</v>
      </c>
      <c r="O229" s="16">
        <v>0</v>
      </c>
      <c r="P229" s="16">
        <v>0</v>
      </c>
      <c r="Q229" s="16">
        <v>243.29</v>
      </c>
      <c r="R229" s="57">
        <f t="shared" si="25"/>
        <v>29.06</v>
      </c>
      <c r="S229" s="57"/>
      <c r="T229" s="17">
        <f t="shared" si="26"/>
        <v>272.34999999999997</v>
      </c>
      <c r="U229" s="17">
        <f t="shared" si="27"/>
        <v>272.34999999999997</v>
      </c>
      <c r="V229" s="16">
        <v>25375.14</v>
      </c>
      <c r="W229" s="18">
        <f t="shared" si="28"/>
        <v>3.58</v>
      </c>
      <c r="X229" s="12">
        <v>979</v>
      </c>
      <c r="Y229" s="12">
        <v>102106.69</v>
      </c>
      <c r="Z229" s="42">
        <f t="shared" si="24"/>
        <v>655.43</v>
      </c>
      <c r="AA229" s="12"/>
    </row>
    <row r="230" spans="1:27" x14ac:dyDescent="0.25">
      <c r="A230" s="9">
        <v>45138</v>
      </c>
      <c r="B230" s="10" t="s">
        <v>690</v>
      </c>
      <c r="C230" s="10" t="s">
        <v>543</v>
      </c>
      <c r="D230" s="10" t="s">
        <v>538</v>
      </c>
      <c r="E230" s="10" t="s">
        <v>539</v>
      </c>
      <c r="F230" s="10"/>
      <c r="G230" s="10">
        <v>0</v>
      </c>
      <c r="H230" s="11">
        <f t="shared" si="21"/>
        <v>3.78</v>
      </c>
      <c r="I230" s="11">
        <f t="shared" si="22"/>
        <v>2.65</v>
      </c>
      <c r="J230" s="11">
        <f t="shared" si="23"/>
        <v>850.5</v>
      </c>
      <c r="K230" s="13">
        <v>0</v>
      </c>
      <c r="L230" s="14">
        <v>0</v>
      </c>
      <c r="M230" s="15">
        <v>0</v>
      </c>
      <c r="N230" s="14">
        <v>0</v>
      </c>
      <c r="O230" s="16">
        <v>0</v>
      </c>
      <c r="P230" s="16">
        <v>0</v>
      </c>
      <c r="Q230" s="16">
        <v>0</v>
      </c>
      <c r="R230" s="57">
        <f t="shared" si="25"/>
        <v>0</v>
      </c>
      <c r="S230" s="57"/>
      <c r="T230" s="17">
        <f t="shared" si="26"/>
        <v>0</v>
      </c>
      <c r="U230" s="17">
        <f t="shared" si="27"/>
        <v>0</v>
      </c>
      <c r="V230" s="16">
        <v>0</v>
      </c>
      <c r="W230" s="18">
        <f t="shared" si="28"/>
        <v>0</v>
      </c>
      <c r="X230" s="12">
        <v>3.78</v>
      </c>
      <c r="Y230" s="12">
        <v>850.5</v>
      </c>
      <c r="Z230" s="42">
        <f t="shared" si="24"/>
        <v>2.65</v>
      </c>
      <c r="AA230" s="12"/>
    </row>
    <row r="231" spans="1:27" x14ac:dyDescent="0.25">
      <c r="A231" s="9">
        <v>45138</v>
      </c>
      <c r="B231" s="10" t="s">
        <v>763</v>
      </c>
      <c r="C231" s="10" t="s">
        <v>537</v>
      </c>
      <c r="D231" s="10" t="s">
        <v>538</v>
      </c>
      <c r="E231" s="10" t="s">
        <v>539</v>
      </c>
      <c r="F231" s="10"/>
      <c r="G231" s="10">
        <v>0</v>
      </c>
      <c r="H231" s="11">
        <f t="shared" si="21"/>
        <v>456.11</v>
      </c>
      <c r="I231" s="11">
        <f t="shared" si="22"/>
        <v>453.5</v>
      </c>
      <c r="J231" s="11">
        <f t="shared" si="23"/>
        <v>34208.25</v>
      </c>
      <c r="K231" s="13">
        <v>2025</v>
      </c>
      <c r="L231" s="14">
        <v>162000</v>
      </c>
      <c r="M231" s="15">
        <v>0</v>
      </c>
      <c r="N231" s="14">
        <v>0</v>
      </c>
      <c r="O231" s="16">
        <v>0</v>
      </c>
      <c r="P231" s="16">
        <v>0</v>
      </c>
      <c r="Q231" s="16">
        <v>0</v>
      </c>
      <c r="R231" s="57">
        <f t="shared" si="25"/>
        <v>0</v>
      </c>
      <c r="S231" s="57"/>
      <c r="T231" s="17">
        <f t="shared" si="26"/>
        <v>0</v>
      </c>
      <c r="U231" s="17">
        <f t="shared" si="27"/>
        <v>0</v>
      </c>
      <c r="V231" s="16">
        <v>0</v>
      </c>
      <c r="W231" s="18">
        <f t="shared" si="28"/>
        <v>0</v>
      </c>
      <c r="X231" s="12">
        <v>2481.11</v>
      </c>
      <c r="Y231" s="12">
        <v>196208.25</v>
      </c>
      <c r="Z231" s="42">
        <f t="shared" si="24"/>
        <v>2478.5</v>
      </c>
      <c r="AA231" s="12"/>
    </row>
    <row r="232" spans="1:27" x14ac:dyDescent="0.25">
      <c r="A232" s="9">
        <v>45138</v>
      </c>
      <c r="B232" s="10" t="s">
        <v>691</v>
      </c>
      <c r="C232" s="10" t="s">
        <v>537</v>
      </c>
      <c r="D232" s="10" t="s">
        <v>538</v>
      </c>
      <c r="E232" s="10" t="s">
        <v>539</v>
      </c>
      <c r="F232" s="10"/>
      <c r="G232" s="10">
        <v>0</v>
      </c>
      <c r="H232" s="11">
        <f t="shared" si="21"/>
        <v>10458.64</v>
      </c>
      <c r="I232" s="11">
        <f t="shared" si="22"/>
        <v>19.059999999999999</v>
      </c>
      <c r="J232" s="11">
        <f t="shared" si="23"/>
        <v>892683.71</v>
      </c>
      <c r="K232" s="13">
        <v>7500</v>
      </c>
      <c r="L232" s="14">
        <v>626250</v>
      </c>
      <c r="M232" s="15">
        <v>814.68</v>
      </c>
      <c r="N232" s="14">
        <v>68957.990000000005</v>
      </c>
      <c r="O232" s="16">
        <v>0</v>
      </c>
      <c r="P232" s="16">
        <v>0</v>
      </c>
      <c r="Q232" s="16">
        <v>16975.580000000002</v>
      </c>
      <c r="R232" s="57">
        <f t="shared" si="25"/>
        <v>2027.62</v>
      </c>
      <c r="S232" s="57">
        <v>12000</v>
      </c>
      <c r="T232" s="17">
        <f t="shared" si="26"/>
        <v>7003.2000000000007</v>
      </c>
      <c r="U232" s="17">
        <f t="shared" si="27"/>
        <v>7003.2000000000007</v>
      </c>
      <c r="V232" s="16">
        <v>1437028.78</v>
      </c>
      <c r="W232" s="18">
        <f t="shared" si="28"/>
        <v>91.97</v>
      </c>
      <c r="X232" s="12">
        <v>1797.74</v>
      </c>
      <c r="Y232" s="12">
        <v>152226.37</v>
      </c>
      <c r="Z232" s="42">
        <f t="shared" si="24"/>
        <v>423.88999999999965</v>
      </c>
      <c r="AA232" s="12"/>
    </row>
    <row r="233" spans="1:27" x14ac:dyDescent="0.25">
      <c r="A233" s="9">
        <v>45138</v>
      </c>
      <c r="B233" s="10" t="s">
        <v>701</v>
      </c>
      <c r="C233" s="10" t="s">
        <v>543</v>
      </c>
      <c r="D233" s="10" t="s">
        <v>538</v>
      </c>
      <c r="E233" s="10" t="s">
        <v>539</v>
      </c>
      <c r="F233" s="10"/>
      <c r="G233" s="10">
        <v>0</v>
      </c>
      <c r="H233" s="11">
        <f t="shared" si="21"/>
        <v>12.2</v>
      </c>
      <c r="I233" s="11">
        <f t="shared" si="22"/>
        <v>51.73</v>
      </c>
      <c r="J233" s="11">
        <f t="shared" si="23"/>
        <v>4451.78</v>
      </c>
      <c r="K233" s="13">
        <v>0</v>
      </c>
      <c r="L233" s="14">
        <v>0</v>
      </c>
      <c r="M233" s="15">
        <v>0</v>
      </c>
      <c r="N233" s="14">
        <v>0</v>
      </c>
      <c r="O233" s="16">
        <v>0</v>
      </c>
      <c r="P233" s="16">
        <v>0</v>
      </c>
      <c r="Q233" s="16">
        <v>8.82</v>
      </c>
      <c r="R233" s="57">
        <f t="shared" si="25"/>
        <v>1.05</v>
      </c>
      <c r="S233" s="57"/>
      <c r="T233" s="17">
        <f t="shared" si="26"/>
        <v>9.870000000000001</v>
      </c>
      <c r="U233" s="17">
        <f t="shared" si="27"/>
        <v>9.870000000000001</v>
      </c>
      <c r="V233" s="16">
        <v>3218.42</v>
      </c>
      <c r="W233" s="18">
        <f t="shared" si="28"/>
        <v>0</v>
      </c>
      <c r="X233" s="12">
        <v>3.38</v>
      </c>
      <c r="Y233" s="12">
        <v>1233.3599999999999</v>
      </c>
      <c r="Z233" s="42">
        <f t="shared" si="24"/>
        <v>41.86</v>
      </c>
      <c r="AA233" s="12"/>
    </row>
    <row r="234" spans="1:27" x14ac:dyDescent="0.25">
      <c r="A234" s="9">
        <v>45138</v>
      </c>
      <c r="B234" s="10" t="s">
        <v>702</v>
      </c>
      <c r="C234" s="10" t="s">
        <v>543</v>
      </c>
      <c r="D234" s="10" t="s">
        <v>538</v>
      </c>
      <c r="E234" s="10" t="s">
        <v>539</v>
      </c>
      <c r="F234" s="10"/>
      <c r="G234" s="10">
        <v>0</v>
      </c>
      <c r="H234" s="11">
        <f t="shared" si="21"/>
        <v>1.45</v>
      </c>
      <c r="I234" s="11">
        <f t="shared" si="22"/>
        <v>0</v>
      </c>
      <c r="J234" s="11">
        <f t="shared" si="23"/>
        <v>449.5</v>
      </c>
      <c r="K234" s="13">
        <v>0</v>
      </c>
      <c r="L234" s="14">
        <v>0</v>
      </c>
      <c r="M234" s="15">
        <v>0</v>
      </c>
      <c r="N234" s="14">
        <v>0</v>
      </c>
      <c r="O234" s="16">
        <v>0</v>
      </c>
      <c r="P234" s="16">
        <v>0</v>
      </c>
      <c r="Q234" s="16">
        <v>0</v>
      </c>
      <c r="R234" s="57">
        <f t="shared" si="25"/>
        <v>0</v>
      </c>
      <c r="S234" s="57"/>
      <c r="T234" s="17">
        <f t="shared" si="26"/>
        <v>0</v>
      </c>
      <c r="U234" s="17">
        <f t="shared" si="27"/>
        <v>0</v>
      </c>
      <c r="V234" s="16">
        <v>0</v>
      </c>
      <c r="W234" s="18">
        <f t="shared" si="28"/>
        <v>0</v>
      </c>
      <c r="X234" s="12">
        <v>1.45</v>
      </c>
      <c r="Y234" s="12">
        <v>449.5</v>
      </c>
      <c r="Z234" s="42">
        <f t="shared" si="24"/>
        <v>0</v>
      </c>
      <c r="AA234" s="12"/>
    </row>
    <row r="235" spans="1:27" x14ac:dyDescent="0.25">
      <c r="A235" s="9">
        <v>45138</v>
      </c>
      <c r="B235" s="10" t="s">
        <v>703</v>
      </c>
      <c r="C235" s="10" t="s">
        <v>543</v>
      </c>
      <c r="D235" s="10" t="s">
        <v>538</v>
      </c>
      <c r="E235" s="10" t="s">
        <v>539</v>
      </c>
      <c r="F235" s="10">
        <v>0</v>
      </c>
      <c r="G235" s="10">
        <v>0</v>
      </c>
      <c r="H235" s="11">
        <f t="shared" si="21"/>
        <v>58.63</v>
      </c>
      <c r="I235" s="11">
        <f t="shared" si="22"/>
        <v>181.06</v>
      </c>
      <c r="J235" s="11">
        <f t="shared" si="23"/>
        <v>10010.83</v>
      </c>
      <c r="K235" s="13">
        <v>100</v>
      </c>
      <c r="L235" s="14">
        <v>17000</v>
      </c>
      <c r="M235" s="15">
        <v>30</v>
      </c>
      <c r="N235" s="14">
        <v>5110.5</v>
      </c>
      <c r="O235" s="16">
        <v>0</v>
      </c>
      <c r="P235" s="16">
        <v>0</v>
      </c>
      <c r="Q235" s="16">
        <v>108.8</v>
      </c>
      <c r="R235" s="57">
        <f t="shared" si="25"/>
        <v>13</v>
      </c>
      <c r="S235" s="57"/>
      <c r="T235" s="17">
        <f t="shared" si="26"/>
        <v>121.8</v>
      </c>
      <c r="U235" s="17">
        <f t="shared" si="27"/>
        <v>121.8</v>
      </c>
      <c r="V235" s="16">
        <v>18533.810000000001</v>
      </c>
      <c r="W235" s="18">
        <f t="shared" si="28"/>
        <v>1.6</v>
      </c>
      <c r="X235" s="12">
        <v>79.83</v>
      </c>
      <c r="Y235" s="12">
        <v>13586.08</v>
      </c>
      <c r="Z235" s="42">
        <f t="shared" si="24"/>
        <v>157.66</v>
      </c>
      <c r="AA235" s="12"/>
    </row>
    <row r="236" spans="1:27" x14ac:dyDescent="0.25">
      <c r="A236" s="9">
        <v>45138</v>
      </c>
      <c r="B236" s="10" t="s">
        <v>704</v>
      </c>
      <c r="C236" s="10" t="s">
        <v>537</v>
      </c>
      <c r="D236" s="10" t="s">
        <v>538</v>
      </c>
      <c r="E236" s="10" t="s">
        <v>539</v>
      </c>
      <c r="F236" s="10"/>
      <c r="G236" s="10">
        <v>0</v>
      </c>
      <c r="H236" s="11">
        <f t="shared" si="21"/>
        <v>-3.6</v>
      </c>
      <c r="I236" s="11">
        <f t="shared" si="22"/>
        <v>0</v>
      </c>
      <c r="J236" s="11">
        <f t="shared" si="23"/>
        <v>-324</v>
      </c>
      <c r="K236" s="13">
        <v>0</v>
      </c>
      <c r="L236" s="14">
        <v>0</v>
      </c>
      <c r="M236" s="15">
        <v>0</v>
      </c>
      <c r="N236" s="14">
        <v>0</v>
      </c>
      <c r="O236" s="16">
        <v>0</v>
      </c>
      <c r="P236" s="16">
        <v>0</v>
      </c>
      <c r="Q236" s="16">
        <v>0</v>
      </c>
      <c r="R236" s="57">
        <f t="shared" si="25"/>
        <v>0</v>
      </c>
      <c r="S236" s="57"/>
      <c r="T236" s="17">
        <f t="shared" si="26"/>
        <v>0</v>
      </c>
      <c r="U236" s="17">
        <f t="shared" si="27"/>
        <v>0</v>
      </c>
      <c r="V236" s="16">
        <v>0</v>
      </c>
      <c r="W236" s="18">
        <f t="shared" si="28"/>
        <v>0</v>
      </c>
      <c r="X236" s="12">
        <v>-3.6</v>
      </c>
      <c r="Y236" s="12">
        <v>-324</v>
      </c>
      <c r="Z236" s="42">
        <f t="shared" si="24"/>
        <v>0</v>
      </c>
      <c r="AA236" s="12"/>
    </row>
    <row r="237" spans="1:27" x14ac:dyDescent="0.25">
      <c r="A237" s="9">
        <v>45138</v>
      </c>
      <c r="B237" s="10" t="s">
        <v>705</v>
      </c>
      <c r="C237" s="10" t="s">
        <v>543</v>
      </c>
      <c r="D237" s="10" t="s">
        <v>538</v>
      </c>
      <c r="E237" s="10" t="s">
        <v>557</v>
      </c>
      <c r="F237" s="10"/>
      <c r="G237" s="10">
        <v>0</v>
      </c>
      <c r="H237" s="11">
        <f t="shared" si="21"/>
        <v>91.37</v>
      </c>
      <c r="I237" s="11">
        <f t="shared" si="22"/>
        <v>63.58</v>
      </c>
      <c r="J237" s="11">
        <f t="shared" si="23"/>
        <v>14162.35</v>
      </c>
      <c r="K237" s="13">
        <v>0</v>
      </c>
      <c r="L237" s="14">
        <v>0</v>
      </c>
      <c r="M237" s="15">
        <v>0</v>
      </c>
      <c r="N237" s="14">
        <v>0</v>
      </c>
      <c r="O237" s="16">
        <v>0</v>
      </c>
      <c r="P237" s="16">
        <v>0</v>
      </c>
      <c r="Q237" s="16">
        <v>1.7</v>
      </c>
      <c r="R237" s="57">
        <f t="shared" si="25"/>
        <v>0.2</v>
      </c>
      <c r="S237" s="57"/>
      <c r="T237" s="17">
        <f t="shared" si="26"/>
        <v>1.9</v>
      </c>
      <c r="U237" s="17">
        <f t="shared" si="27"/>
        <v>1.9</v>
      </c>
      <c r="V237" s="16">
        <v>263.5</v>
      </c>
      <c r="W237" s="18">
        <f t="shared" si="28"/>
        <v>0</v>
      </c>
      <c r="X237" s="12">
        <v>89.67</v>
      </c>
      <c r="Y237" s="12">
        <v>13898.85</v>
      </c>
      <c r="Z237" s="42">
        <f t="shared" si="24"/>
        <v>61.68</v>
      </c>
      <c r="AA237" s="12"/>
    </row>
    <row r="238" spans="1:27" x14ac:dyDescent="0.25">
      <c r="A238" s="9">
        <v>45138</v>
      </c>
      <c r="B238" s="10" t="s">
        <v>708</v>
      </c>
      <c r="C238" s="10" t="s">
        <v>543</v>
      </c>
      <c r="D238" s="10" t="s">
        <v>538</v>
      </c>
      <c r="E238" s="10" t="s">
        <v>557</v>
      </c>
      <c r="F238" s="10"/>
      <c r="G238" s="10">
        <v>0</v>
      </c>
      <c r="H238" s="11">
        <f t="shared" si="21"/>
        <v>4.25</v>
      </c>
      <c r="I238" s="11">
        <f t="shared" si="22"/>
        <v>1.33</v>
      </c>
      <c r="J238" s="11">
        <f t="shared" si="23"/>
        <v>602.65</v>
      </c>
      <c r="K238" s="13">
        <v>25</v>
      </c>
      <c r="L238" s="14">
        <v>5700</v>
      </c>
      <c r="M238" s="15">
        <v>0</v>
      </c>
      <c r="N238" s="14">
        <v>0</v>
      </c>
      <c r="O238" s="16">
        <v>0</v>
      </c>
      <c r="P238" s="16">
        <v>0</v>
      </c>
      <c r="Q238" s="16">
        <v>2.76</v>
      </c>
      <c r="R238" s="57">
        <f t="shared" si="25"/>
        <v>0.33</v>
      </c>
      <c r="S238" s="57"/>
      <c r="T238" s="17">
        <f t="shared" si="26"/>
        <v>3.09</v>
      </c>
      <c r="U238" s="17">
        <f t="shared" si="27"/>
        <v>3.09</v>
      </c>
      <c r="V238" s="16">
        <v>472.79</v>
      </c>
      <c r="W238" s="18">
        <f t="shared" si="28"/>
        <v>0</v>
      </c>
      <c r="X238" s="12">
        <v>26.49</v>
      </c>
      <c r="Y238" s="12">
        <v>5829.87</v>
      </c>
      <c r="Z238" s="42">
        <f t="shared" si="24"/>
        <v>23.24</v>
      </c>
      <c r="AA238" s="12"/>
    </row>
    <row r="239" spans="1:27" x14ac:dyDescent="0.25">
      <c r="A239" s="9">
        <v>45138</v>
      </c>
      <c r="B239" s="10" t="s">
        <v>709</v>
      </c>
      <c r="C239" s="10" t="s">
        <v>543</v>
      </c>
      <c r="D239" s="10" t="s">
        <v>538</v>
      </c>
      <c r="E239" s="10" t="s">
        <v>539</v>
      </c>
      <c r="F239" s="10"/>
      <c r="G239" s="10">
        <v>0</v>
      </c>
      <c r="H239" s="11">
        <f t="shared" si="21"/>
        <v>8.77</v>
      </c>
      <c r="I239" s="11">
        <f t="shared" si="22"/>
        <v>6.16</v>
      </c>
      <c r="J239" s="11">
        <f t="shared" si="23"/>
        <v>2104.8000000000002</v>
      </c>
      <c r="K239" s="13">
        <v>0</v>
      </c>
      <c r="L239" s="14">
        <v>0</v>
      </c>
      <c r="M239" s="15">
        <v>0</v>
      </c>
      <c r="N239" s="14">
        <v>0</v>
      </c>
      <c r="O239" s="16">
        <v>0</v>
      </c>
      <c r="P239" s="16">
        <v>0</v>
      </c>
      <c r="Q239" s="16">
        <v>0</v>
      </c>
      <c r="R239" s="57">
        <f t="shared" si="25"/>
        <v>0</v>
      </c>
      <c r="S239" s="57"/>
      <c r="T239" s="17">
        <f t="shared" si="26"/>
        <v>0</v>
      </c>
      <c r="U239" s="17">
        <f t="shared" si="27"/>
        <v>0</v>
      </c>
      <c r="V239" s="16">
        <v>0</v>
      </c>
      <c r="W239" s="18">
        <f t="shared" si="28"/>
        <v>0</v>
      </c>
      <c r="X239" s="12">
        <v>8.77</v>
      </c>
      <c r="Y239" s="12">
        <v>2104.8000000000002</v>
      </c>
      <c r="Z239" s="42">
        <f t="shared" si="24"/>
        <v>6.16</v>
      </c>
      <c r="AA239" s="12"/>
    </row>
    <row r="240" spans="1:27" x14ac:dyDescent="0.25">
      <c r="A240" s="9">
        <v>45169</v>
      </c>
      <c r="B240" s="10" t="s">
        <v>536</v>
      </c>
      <c r="C240" s="10" t="s">
        <v>537</v>
      </c>
      <c r="D240" s="10" t="s">
        <v>538</v>
      </c>
      <c r="E240" s="10" t="s">
        <v>539</v>
      </c>
      <c r="F240" s="10"/>
      <c r="G240" s="10">
        <v>0</v>
      </c>
      <c r="H240" s="11">
        <f t="shared" si="21"/>
        <v>33.82</v>
      </c>
      <c r="I240" s="11">
        <f t="shared" si="22"/>
        <v>28.12</v>
      </c>
      <c r="J240" s="11">
        <f t="shared" si="23"/>
        <v>8705.2099999999991</v>
      </c>
      <c r="K240" s="13">
        <v>0</v>
      </c>
      <c r="L240" s="14">
        <v>0</v>
      </c>
      <c r="M240" s="15">
        <v>0</v>
      </c>
      <c r="N240" s="14">
        <v>0</v>
      </c>
      <c r="O240" s="16">
        <v>0</v>
      </c>
      <c r="P240" s="16">
        <v>0</v>
      </c>
      <c r="Q240" s="16">
        <v>0</v>
      </c>
      <c r="R240" s="57">
        <f t="shared" si="25"/>
        <v>0</v>
      </c>
      <c r="S240" s="57"/>
      <c r="T240" s="17">
        <f t="shared" si="26"/>
        <v>0</v>
      </c>
      <c r="U240" s="17">
        <f t="shared" si="27"/>
        <v>0</v>
      </c>
      <c r="V240" s="16">
        <v>0</v>
      </c>
      <c r="W240" s="18">
        <f t="shared" si="28"/>
        <v>0</v>
      </c>
      <c r="X240" s="12">
        <v>33.82</v>
      </c>
      <c r="Y240" s="12">
        <v>8705.2099999999991</v>
      </c>
      <c r="Z240" s="42">
        <f t="shared" si="24"/>
        <v>28.12</v>
      </c>
      <c r="AA240" s="12"/>
    </row>
    <row r="241" spans="1:27" x14ac:dyDescent="0.25">
      <c r="A241" s="9">
        <v>45169</v>
      </c>
      <c r="B241" s="10" t="s">
        <v>542</v>
      </c>
      <c r="C241" s="10" t="s">
        <v>543</v>
      </c>
      <c r="D241" s="10" t="s">
        <v>538</v>
      </c>
      <c r="E241" s="10" t="s">
        <v>539</v>
      </c>
      <c r="F241" s="10"/>
      <c r="G241" s="10">
        <v>0</v>
      </c>
      <c r="H241" s="11">
        <f t="shared" si="21"/>
        <v>483.65</v>
      </c>
      <c r="I241" s="11">
        <f t="shared" si="22"/>
        <v>177.25</v>
      </c>
      <c r="J241" s="11">
        <f t="shared" si="23"/>
        <v>107136.49</v>
      </c>
      <c r="K241" s="13">
        <v>200</v>
      </c>
      <c r="L241" s="14">
        <v>44000</v>
      </c>
      <c r="M241" s="15">
        <v>0</v>
      </c>
      <c r="N241" s="14">
        <v>0</v>
      </c>
      <c r="O241" s="16">
        <v>0</v>
      </c>
      <c r="P241" s="16">
        <v>0</v>
      </c>
      <c r="Q241" s="16">
        <v>204.78</v>
      </c>
      <c r="R241" s="57">
        <f t="shared" si="25"/>
        <v>24.46</v>
      </c>
      <c r="S241" s="57"/>
      <c r="T241" s="17">
        <f t="shared" si="26"/>
        <v>229.24</v>
      </c>
      <c r="U241" s="17">
        <f t="shared" si="27"/>
        <v>229.24</v>
      </c>
      <c r="V241" s="16">
        <v>45344.97</v>
      </c>
      <c r="W241" s="18">
        <f t="shared" si="28"/>
        <v>3.01</v>
      </c>
      <c r="X241" s="12">
        <v>478.87</v>
      </c>
      <c r="Y241" s="12">
        <v>105800.73</v>
      </c>
      <c r="Z241" s="42">
        <f t="shared" si="24"/>
        <v>145</v>
      </c>
      <c r="AA241" s="12"/>
    </row>
    <row r="242" spans="1:27" x14ac:dyDescent="0.25">
      <c r="A242" s="9">
        <v>45169</v>
      </c>
      <c r="B242" s="10" t="s">
        <v>544</v>
      </c>
      <c r="C242" s="10" t="s">
        <v>545</v>
      </c>
      <c r="D242" s="10" t="s">
        <v>538</v>
      </c>
      <c r="E242" s="10" t="s">
        <v>539</v>
      </c>
      <c r="F242" s="10"/>
      <c r="G242" s="10">
        <v>0</v>
      </c>
      <c r="H242" s="11">
        <f t="shared" si="21"/>
        <v>6.39</v>
      </c>
      <c r="I242" s="11">
        <f t="shared" si="22"/>
        <v>4.49</v>
      </c>
      <c r="J242" s="11">
        <f t="shared" si="23"/>
        <v>0</v>
      </c>
      <c r="K242" s="13">
        <v>0</v>
      </c>
      <c r="L242" s="14">
        <v>0</v>
      </c>
      <c r="M242" s="15">
        <v>0</v>
      </c>
      <c r="N242" s="14">
        <v>0</v>
      </c>
      <c r="O242" s="16">
        <v>0</v>
      </c>
      <c r="P242" s="16">
        <v>0</v>
      </c>
      <c r="Q242" s="16">
        <v>0</v>
      </c>
      <c r="R242" s="57">
        <f t="shared" si="25"/>
        <v>0</v>
      </c>
      <c r="S242" s="57"/>
      <c r="T242" s="17">
        <f t="shared" si="26"/>
        <v>0</v>
      </c>
      <c r="U242" s="17">
        <f t="shared" si="27"/>
        <v>0</v>
      </c>
      <c r="V242" s="16">
        <v>0</v>
      </c>
      <c r="W242" s="18">
        <f t="shared" si="28"/>
        <v>0</v>
      </c>
      <c r="X242" s="12">
        <v>6.39</v>
      </c>
      <c r="Y242" s="12">
        <v>0</v>
      </c>
      <c r="Z242" s="42">
        <f t="shared" si="24"/>
        <v>4.49</v>
      </c>
      <c r="AA242" s="12"/>
    </row>
    <row r="243" spans="1:27" x14ac:dyDescent="0.25">
      <c r="A243" s="9">
        <v>45169</v>
      </c>
      <c r="B243" s="10" t="s">
        <v>546</v>
      </c>
      <c r="C243" s="10" t="s">
        <v>543</v>
      </c>
      <c r="D243" s="10" t="s">
        <v>538</v>
      </c>
      <c r="E243" s="10" t="s">
        <v>539</v>
      </c>
      <c r="F243" s="10">
        <v>0</v>
      </c>
      <c r="G243" s="10">
        <v>0</v>
      </c>
      <c r="H243" s="11">
        <f t="shared" si="21"/>
        <v>218.62</v>
      </c>
      <c r="I243" s="11">
        <f t="shared" si="22"/>
        <v>47.8</v>
      </c>
      <c r="J243" s="11">
        <f t="shared" si="23"/>
        <v>41051.47</v>
      </c>
      <c r="K243" s="13">
        <v>300</v>
      </c>
      <c r="L243" s="14">
        <v>55800</v>
      </c>
      <c r="M243" s="15">
        <v>0</v>
      </c>
      <c r="N243" s="14">
        <v>0</v>
      </c>
      <c r="O243" s="21">
        <v>9</v>
      </c>
      <c r="P243" s="16">
        <v>1710</v>
      </c>
      <c r="Q243" s="21">
        <v>104.43</v>
      </c>
      <c r="R243" s="57">
        <f t="shared" si="25"/>
        <v>12.47</v>
      </c>
      <c r="S243" s="57"/>
      <c r="T243" s="17">
        <f t="shared" si="26"/>
        <v>116.9</v>
      </c>
      <c r="U243" s="17">
        <f t="shared" si="27"/>
        <v>125.9</v>
      </c>
      <c r="V243" s="16">
        <v>19618.21</v>
      </c>
      <c r="W243" s="18">
        <f t="shared" si="28"/>
        <v>1.54</v>
      </c>
      <c r="X243" s="12">
        <v>405.19</v>
      </c>
      <c r="Y243" s="12">
        <v>75553.789999999994</v>
      </c>
      <c r="Z243" s="42">
        <f t="shared" si="24"/>
        <v>220.36</v>
      </c>
      <c r="AA243" s="12"/>
    </row>
    <row r="244" spans="1:27" x14ac:dyDescent="0.25">
      <c r="A244" s="9">
        <v>45169</v>
      </c>
      <c r="B244" s="10" t="s">
        <v>548</v>
      </c>
      <c r="C244" s="10" t="s">
        <v>543</v>
      </c>
      <c r="D244" s="10" t="s">
        <v>538</v>
      </c>
      <c r="E244" s="10" t="s">
        <v>539</v>
      </c>
      <c r="F244" s="10"/>
      <c r="G244" s="10">
        <v>0</v>
      </c>
      <c r="H244" s="11">
        <f t="shared" si="21"/>
        <v>12.27</v>
      </c>
      <c r="I244" s="11">
        <f t="shared" si="22"/>
        <v>26.39</v>
      </c>
      <c r="J244" s="11">
        <f t="shared" si="23"/>
        <v>0</v>
      </c>
      <c r="K244" s="13">
        <v>0</v>
      </c>
      <c r="L244" s="14">
        <v>0</v>
      </c>
      <c r="M244" s="15">
        <v>0</v>
      </c>
      <c r="N244" s="14">
        <v>0</v>
      </c>
      <c r="O244" s="16">
        <v>0</v>
      </c>
      <c r="P244" s="16">
        <v>0</v>
      </c>
      <c r="Q244" s="16">
        <v>2.23</v>
      </c>
      <c r="R244" s="57">
        <f t="shared" si="25"/>
        <v>0.27</v>
      </c>
      <c r="S244" s="57"/>
      <c r="T244" s="17">
        <f t="shared" si="26"/>
        <v>2.5</v>
      </c>
      <c r="U244" s="17">
        <f t="shared" si="27"/>
        <v>2.5</v>
      </c>
      <c r="V244" s="16">
        <v>361.95</v>
      </c>
      <c r="W244" s="18">
        <f t="shared" si="28"/>
        <v>0</v>
      </c>
      <c r="X244" s="12">
        <v>10.039999999999999</v>
      </c>
      <c r="Y244" s="12">
        <v>0</v>
      </c>
      <c r="Z244" s="42">
        <f t="shared" si="24"/>
        <v>23.89</v>
      </c>
      <c r="AA244" s="12"/>
    </row>
    <row r="245" spans="1:27" x14ac:dyDescent="0.25">
      <c r="A245" s="9">
        <v>45169</v>
      </c>
      <c r="B245" s="10" t="s">
        <v>797</v>
      </c>
      <c r="C245" s="10" t="s">
        <v>543</v>
      </c>
      <c r="D245" s="10" t="s">
        <v>538</v>
      </c>
      <c r="E245" s="10" t="s">
        <v>539</v>
      </c>
      <c r="F245" s="10"/>
      <c r="G245" s="10">
        <v>0</v>
      </c>
      <c r="H245" s="11">
        <f t="shared" si="21"/>
        <v>0</v>
      </c>
      <c r="I245" s="11">
        <f t="shared" si="22"/>
        <v>0</v>
      </c>
      <c r="J245" s="11">
        <f t="shared" si="23"/>
        <v>0</v>
      </c>
      <c r="K245" s="13">
        <v>0</v>
      </c>
      <c r="L245" s="14">
        <v>0</v>
      </c>
      <c r="M245" s="15">
        <v>0</v>
      </c>
      <c r="N245" s="14">
        <v>0</v>
      </c>
      <c r="O245" s="16">
        <v>0</v>
      </c>
      <c r="P245" s="16">
        <v>0</v>
      </c>
      <c r="Q245" s="16">
        <v>0</v>
      </c>
      <c r="R245" s="57">
        <f t="shared" si="25"/>
        <v>0</v>
      </c>
      <c r="S245" s="57"/>
      <c r="T245" s="17">
        <f t="shared" si="26"/>
        <v>0</v>
      </c>
      <c r="U245" s="17">
        <f t="shared" si="27"/>
        <v>0</v>
      </c>
      <c r="V245" s="16">
        <v>0</v>
      </c>
      <c r="W245" s="18">
        <f t="shared" si="28"/>
        <v>0</v>
      </c>
      <c r="X245" s="12">
        <v>-0.11</v>
      </c>
      <c r="Y245" s="12">
        <v>0</v>
      </c>
      <c r="Z245" s="42">
        <f t="shared" si="24"/>
        <v>0</v>
      </c>
      <c r="AA245" s="12"/>
    </row>
    <row r="246" spans="1:27" x14ac:dyDescent="0.25">
      <c r="A246" s="9">
        <v>45169</v>
      </c>
      <c r="B246" s="10" t="s">
        <v>549</v>
      </c>
      <c r="C246" s="10" t="s">
        <v>543</v>
      </c>
      <c r="D246" s="10" t="s">
        <v>538</v>
      </c>
      <c r="E246" s="10" t="s">
        <v>539</v>
      </c>
      <c r="F246" s="10"/>
      <c r="G246" s="10">
        <v>0</v>
      </c>
      <c r="H246" s="11">
        <f t="shared" si="21"/>
        <v>100</v>
      </c>
      <c r="I246" s="11">
        <f t="shared" si="22"/>
        <v>70.19</v>
      </c>
      <c r="J246" s="11">
        <f t="shared" si="23"/>
        <v>0</v>
      </c>
      <c r="K246" s="13">
        <v>0</v>
      </c>
      <c r="L246" s="14">
        <v>0</v>
      </c>
      <c r="M246" s="15">
        <v>0</v>
      </c>
      <c r="N246" s="14">
        <v>0</v>
      </c>
      <c r="O246" s="16">
        <v>0</v>
      </c>
      <c r="P246" s="16">
        <v>0</v>
      </c>
      <c r="Q246" s="16">
        <v>0</v>
      </c>
      <c r="R246" s="57">
        <f t="shared" si="25"/>
        <v>0</v>
      </c>
      <c r="S246" s="57"/>
      <c r="T246" s="17">
        <f t="shared" si="26"/>
        <v>0</v>
      </c>
      <c r="U246" s="17">
        <f t="shared" si="27"/>
        <v>0</v>
      </c>
      <c r="V246" s="16">
        <v>0</v>
      </c>
      <c r="W246" s="18">
        <f t="shared" si="28"/>
        <v>0</v>
      </c>
      <c r="X246" s="12">
        <v>100</v>
      </c>
      <c r="Y246" s="12">
        <v>0</v>
      </c>
      <c r="Z246" s="42">
        <f t="shared" si="24"/>
        <v>70.19</v>
      </c>
      <c r="AA246" s="12"/>
    </row>
    <row r="247" spans="1:27" x14ac:dyDescent="0.25">
      <c r="A247" s="9">
        <v>45169</v>
      </c>
      <c r="B247" s="10" t="s">
        <v>550</v>
      </c>
      <c r="C247" s="10" t="s">
        <v>543</v>
      </c>
      <c r="D247" s="10" t="s">
        <v>538</v>
      </c>
      <c r="E247" s="10" t="s">
        <v>539</v>
      </c>
      <c r="F247" s="10"/>
      <c r="G247" s="10">
        <v>0</v>
      </c>
      <c r="H247" s="11">
        <f t="shared" si="21"/>
        <v>25</v>
      </c>
      <c r="I247" s="11">
        <f t="shared" si="22"/>
        <v>25</v>
      </c>
      <c r="J247" s="11">
        <f t="shared" si="23"/>
        <v>7125</v>
      </c>
      <c r="K247" s="13">
        <v>0</v>
      </c>
      <c r="L247" s="14">
        <v>0</v>
      </c>
      <c r="M247" s="15">
        <v>0</v>
      </c>
      <c r="N247" s="14">
        <v>0</v>
      </c>
      <c r="O247" s="16">
        <v>0</v>
      </c>
      <c r="P247" s="16">
        <v>0</v>
      </c>
      <c r="Q247" s="16">
        <v>0</v>
      </c>
      <c r="R247" s="57">
        <f t="shared" si="25"/>
        <v>0</v>
      </c>
      <c r="S247" s="57"/>
      <c r="T247" s="17">
        <f t="shared" si="26"/>
        <v>0</v>
      </c>
      <c r="U247" s="17">
        <f t="shared" si="27"/>
        <v>0</v>
      </c>
      <c r="V247" s="16">
        <v>0</v>
      </c>
      <c r="W247" s="18">
        <f t="shared" si="28"/>
        <v>0</v>
      </c>
      <c r="X247" s="12">
        <v>25</v>
      </c>
      <c r="Y247" s="12">
        <v>7125</v>
      </c>
      <c r="Z247" s="42">
        <f t="shared" si="24"/>
        <v>25</v>
      </c>
      <c r="AA247" s="12"/>
    </row>
    <row r="248" spans="1:27" x14ac:dyDescent="0.25">
      <c r="A248" s="9">
        <v>45169</v>
      </c>
      <c r="B248" s="10" t="s">
        <v>551</v>
      </c>
      <c r="C248" s="10" t="s">
        <v>543</v>
      </c>
      <c r="D248" s="10" t="s">
        <v>538</v>
      </c>
      <c r="E248" s="10" t="s">
        <v>539</v>
      </c>
      <c r="F248" s="10"/>
      <c r="G248" s="10">
        <v>0</v>
      </c>
      <c r="H248" s="11">
        <f t="shared" si="21"/>
        <v>92.22</v>
      </c>
      <c r="I248" s="11">
        <f t="shared" si="22"/>
        <v>26.16</v>
      </c>
      <c r="J248" s="11">
        <f t="shared" si="23"/>
        <v>19814.43</v>
      </c>
      <c r="K248" s="13">
        <v>0</v>
      </c>
      <c r="L248" s="14">
        <v>0</v>
      </c>
      <c r="M248" s="15">
        <v>0</v>
      </c>
      <c r="N248" s="14">
        <v>0</v>
      </c>
      <c r="O248" s="16">
        <v>0</v>
      </c>
      <c r="P248" s="16">
        <v>0</v>
      </c>
      <c r="Q248" s="16">
        <v>0</v>
      </c>
      <c r="R248" s="57">
        <f t="shared" si="25"/>
        <v>0</v>
      </c>
      <c r="S248" s="57"/>
      <c r="T248" s="17">
        <f t="shared" si="26"/>
        <v>0</v>
      </c>
      <c r="U248" s="17">
        <f t="shared" si="27"/>
        <v>0</v>
      </c>
      <c r="V248" s="16">
        <v>0</v>
      </c>
      <c r="W248" s="18">
        <f t="shared" si="28"/>
        <v>0</v>
      </c>
      <c r="X248" s="12">
        <v>92.22</v>
      </c>
      <c r="Y248" s="12">
        <v>19814.43</v>
      </c>
      <c r="Z248" s="42">
        <f t="shared" si="24"/>
        <v>26.16</v>
      </c>
      <c r="AA248" s="12"/>
    </row>
    <row r="249" spans="1:27" x14ac:dyDescent="0.25">
      <c r="A249" s="9">
        <v>45169</v>
      </c>
      <c r="B249" s="10" t="s">
        <v>552</v>
      </c>
      <c r="C249" s="10" t="s">
        <v>543</v>
      </c>
      <c r="D249" s="10" t="s">
        <v>538</v>
      </c>
      <c r="E249" s="10" t="s">
        <v>539</v>
      </c>
      <c r="F249" s="10">
        <v>0</v>
      </c>
      <c r="G249" s="10">
        <v>0</v>
      </c>
      <c r="H249" s="11">
        <f t="shared" si="21"/>
        <v>25.46</v>
      </c>
      <c r="I249" s="11">
        <f t="shared" si="22"/>
        <v>29.54</v>
      </c>
      <c r="J249" s="11">
        <f t="shared" si="23"/>
        <v>5806.88</v>
      </c>
      <c r="K249" s="13">
        <v>0</v>
      </c>
      <c r="L249" s="14">
        <v>0</v>
      </c>
      <c r="M249" s="15">
        <v>0</v>
      </c>
      <c r="N249" s="14">
        <v>0</v>
      </c>
      <c r="O249" s="21">
        <v>9</v>
      </c>
      <c r="P249" s="16">
        <v>2070</v>
      </c>
      <c r="Q249" s="21">
        <v>4.08</v>
      </c>
      <c r="R249" s="57">
        <f t="shared" si="25"/>
        <v>0.49</v>
      </c>
      <c r="S249" s="57"/>
      <c r="T249" s="17">
        <f t="shared" si="26"/>
        <v>4.57</v>
      </c>
      <c r="U249" s="17">
        <f t="shared" si="27"/>
        <v>13.57</v>
      </c>
      <c r="V249" s="16">
        <v>930.57</v>
      </c>
      <c r="W249" s="18">
        <f t="shared" si="28"/>
        <v>0</v>
      </c>
      <c r="X249" s="12">
        <v>12.38</v>
      </c>
      <c r="Y249" s="12">
        <v>2823.61</v>
      </c>
      <c r="Z249" s="42">
        <f t="shared" si="24"/>
        <v>15.969999999999999</v>
      </c>
      <c r="AA249" s="12"/>
    </row>
    <row r="250" spans="1:27" x14ac:dyDescent="0.25">
      <c r="A250" s="9">
        <v>45169</v>
      </c>
      <c r="B250" s="10" t="s">
        <v>781</v>
      </c>
      <c r="C250" s="10" t="s">
        <v>543</v>
      </c>
      <c r="D250" s="10" t="s">
        <v>538</v>
      </c>
      <c r="E250" s="10" t="s">
        <v>539</v>
      </c>
      <c r="F250" s="10"/>
      <c r="G250" s="10">
        <v>0</v>
      </c>
      <c r="H250" s="11">
        <f t="shared" si="21"/>
        <v>0.63</v>
      </c>
      <c r="I250" s="11">
        <f t="shared" si="22"/>
        <v>0.11</v>
      </c>
      <c r="J250" s="11">
        <f t="shared" si="23"/>
        <v>160.02000000000001</v>
      </c>
      <c r="K250" s="13">
        <v>0</v>
      </c>
      <c r="L250" s="14">
        <v>0</v>
      </c>
      <c r="M250" s="15">
        <v>0</v>
      </c>
      <c r="N250" s="14">
        <v>0</v>
      </c>
      <c r="O250" s="16">
        <v>0</v>
      </c>
      <c r="P250" s="16">
        <v>0</v>
      </c>
      <c r="Q250" s="16">
        <v>0</v>
      </c>
      <c r="R250" s="57">
        <f t="shared" si="25"/>
        <v>0</v>
      </c>
      <c r="S250" s="57"/>
      <c r="T250" s="17">
        <f t="shared" si="26"/>
        <v>0</v>
      </c>
      <c r="U250" s="17">
        <f t="shared" si="27"/>
        <v>0</v>
      </c>
      <c r="V250" s="16">
        <v>0</v>
      </c>
      <c r="W250" s="18">
        <f t="shared" si="28"/>
        <v>0</v>
      </c>
      <c r="X250" s="12">
        <v>0.63</v>
      </c>
      <c r="Y250" s="12">
        <v>160.02000000000001</v>
      </c>
      <c r="Z250" s="42">
        <f t="shared" si="24"/>
        <v>0.11</v>
      </c>
      <c r="AA250" s="12"/>
    </row>
    <row r="251" spans="1:27" x14ac:dyDescent="0.25">
      <c r="A251" s="9">
        <v>45169</v>
      </c>
      <c r="B251" s="10" t="s">
        <v>556</v>
      </c>
      <c r="C251" s="10" t="s">
        <v>543</v>
      </c>
      <c r="D251" s="10" t="s">
        <v>538</v>
      </c>
      <c r="E251" s="10" t="s">
        <v>557</v>
      </c>
      <c r="F251" s="10"/>
      <c r="G251" s="10">
        <v>0</v>
      </c>
      <c r="H251" s="11">
        <f t="shared" si="21"/>
        <v>0.03</v>
      </c>
      <c r="I251" s="11">
        <f t="shared" si="22"/>
        <v>0.01</v>
      </c>
      <c r="J251" s="11">
        <f t="shared" si="23"/>
        <v>0</v>
      </c>
      <c r="K251" s="13">
        <v>0</v>
      </c>
      <c r="L251" s="14">
        <v>0</v>
      </c>
      <c r="M251" s="15">
        <v>0</v>
      </c>
      <c r="N251" s="14">
        <v>0</v>
      </c>
      <c r="O251" s="16">
        <v>0</v>
      </c>
      <c r="P251" s="16">
        <v>0</v>
      </c>
      <c r="Q251" s="16">
        <v>0</v>
      </c>
      <c r="R251" s="57">
        <f t="shared" si="25"/>
        <v>0</v>
      </c>
      <c r="S251" s="57"/>
      <c r="T251" s="17">
        <f t="shared" si="26"/>
        <v>0</v>
      </c>
      <c r="U251" s="17">
        <f t="shared" si="27"/>
        <v>0</v>
      </c>
      <c r="V251" s="16">
        <v>0</v>
      </c>
      <c r="W251" s="18">
        <f t="shared" si="28"/>
        <v>0</v>
      </c>
      <c r="X251" s="12">
        <v>0.03</v>
      </c>
      <c r="Y251" s="12">
        <v>0</v>
      </c>
      <c r="Z251" s="42">
        <f t="shared" si="24"/>
        <v>0.01</v>
      </c>
      <c r="AA251" s="12"/>
    </row>
    <row r="252" spans="1:27" x14ac:dyDescent="0.25">
      <c r="A252" s="9">
        <v>45169</v>
      </c>
      <c r="B252" s="10" t="s">
        <v>569</v>
      </c>
      <c r="C252" s="10" t="s">
        <v>543</v>
      </c>
      <c r="D252" s="10" t="s">
        <v>538</v>
      </c>
      <c r="E252" s="10" t="s">
        <v>539</v>
      </c>
      <c r="F252" s="10"/>
      <c r="G252" s="10">
        <v>0</v>
      </c>
      <c r="H252" s="11">
        <f t="shared" si="21"/>
        <v>4.5199999999999996</v>
      </c>
      <c r="I252" s="11">
        <f t="shared" si="22"/>
        <v>4.46</v>
      </c>
      <c r="J252" s="11">
        <f t="shared" si="23"/>
        <v>1469</v>
      </c>
      <c r="K252" s="13">
        <v>0</v>
      </c>
      <c r="L252" s="14">
        <v>0</v>
      </c>
      <c r="M252" s="15">
        <v>0</v>
      </c>
      <c r="N252" s="14">
        <v>0</v>
      </c>
      <c r="O252" s="16">
        <v>0</v>
      </c>
      <c r="P252" s="16">
        <v>0</v>
      </c>
      <c r="Q252" s="16">
        <v>0</v>
      </c>
      <c r="R252" s="57">
        <f t="shared" si="25"/>
        <v>0</v>
      </c>
      <c r="S252" s="57"/>
      <c r="T252" s="17">
        <f t="shared" si="26"/>
        <v>0</v>
      </c>
      <c r="U252" s="17">
        <f t="shared" si="27"/>
        <v>0</v>
      </c>
      <c r="V252" s="16">
        <v>0</v>
      </c>
      <c r="W252" s="18">
        <f t="shared" si="28"/>
        <v>0</v>
      </c>
      <c r="X252" s="12">
        <v>4.5199999999999996</v>
      </c>
      <c r="Y252" s="12">
        <v>1469</v>
      </c>
      <c r="Z252" s="42">
        <f t="shared" si="24"/>
        <v>4.46</v>
      </c>
      <c r="AA252" s="12"/>
    </row>
    <row r="253" spans="1:27" x14ac:dyDescent="0.25">
      <c r="A253" s="9">
        <v>45169</v>
      </c>
      <c r="B253" s="10" t="s">
        <v>570</v>
      </c>
      <c r="C253" s="10" t="s">
        <v>543</v>
      </c>
      <c r="D253" s="10" t="s">
        <v>538</v>
      </c>
      <c r="E253" s="10" t="s">
        <v>539</v>
      </c>
      <c r="F253" s="10"/>
      <c r="G253" s="10">
        <v>0</v>
      </c>
      <c r="H253" s="11">
        <f t="shared" si="21"/>
        <v>30.83</v>
      </c>
      <c r="I253" s="11">
        <f t="shared" si="22"/>
        <v>20.22</v>
      </c>
      <c r="J253" s="11">
        <f t="shared" si="23"/>
        <v>5703.55</v>
      </c>
      <c r="K253" s="13">
        <v>0</v>
      </c>
      <c r="L253" s="14">
        <v>0</v>
      </c>
      <c r="M253" s="15">
        <v>0</v>
      </c>
      <c r="N253" s="14">
        <v>0</v>
      </c>
      <c r="O253" s="16">
        <v>0</v>
      </c>
      <c r="P253" s="16">
        <v>0</v>
      </c>
      <c r="Q253" s="16">
        <v>1.1299999999999999</v>
      </c>
      <c r="R253" s="57">
        <f t="shared" si="25"/>
        <v>0.13</v>
      </c>
      <c r="S253" s="57"/>
      <c r="T253" s="17">
        <f t="shared" si="26"/>
        <v>1.2599999999999998</v>
      </c>
      <c r="U253" s="17">
        <f t="shared" si="27"/>
        <v>1.2599999999999998</v>
      </c>
      <c r="V253" s="16">
        <v>209.05</v>
      </c>
      <c r="W253" s="18">
        <f t="shared" si="28"/>
        <v>0</v>
      </c>
      <c r="X253" s="12">
        <v>29.7</v>
      </c>
      <c r="Y253" s="12">
        <v>5494.5</v>
      </c>
      <c r="Z253" s="42">
        <f t="shared" si="24"/>
        <v>18.96</v>
      </c>
      <c r="AA253" s="12"/>
    </row>
    <row r="254" spans="1:27" x14ac:dyDescent="0.25">
      <c r="A254" s="9">
        <v>45169</v>
      </c>
      <c r="B254" s="10" t="s">
        <v>571</v>
      </c>
      <c r="C254" s="10" t="s">
        <v>543</v>
      </c>
      <c r="D254" s="10" t="s">
        <v>538</v>
      </c>
      <c r="E254" s="10" t="s">
        <v>539</v>
      </c>
      <c r="F254" s="10"/>
      <c r="G254" s="10">
        <v>0</v>
      </c>
      <c r="H254" s="11">
        <f t="shared" ref="H254:H317" si="29">SUMIFS(X:X,$A:$A,EOMONTH($A254,-1),$B:$B,$B254)</f>
        <v>3.48</v>
      </c>
      <c r="I254" s="11">
        <f t="shared" ref="I254:I317" si="30">ROUND(SUMIFS(Z:Z,$A:$A,EOMONTH($A254,-1),$B:$B,$B254),2)</f>
        <v>3.3</v>
      </c>
      <c r="J254" s="11">
        <f t="shared" ref="J254:J317" si="31">SUMIFS(Y:Y,$A:$A,EOMONTH($A254,-1),$B:$B,$B254)</f>
        <v>939.6</v>
      </c>
      <c r="K254" s="13">
        <v>0</v>
      </c>
      <c r="L254" s="14">
        <v>0</v>
      </c>
      <c r="M254" s="15">
        <v>0</v>
      </c>
      <c r="N254" s="14">
        <v>0</v>
      </c>
      <c r="O254" s="16">
        <v>0</v>
      </c>
      <c r="P254" s="16">
        <v>0</v>
      </c>
      <c r="Q254" s="16">
        <v>1.62</v>
      </c>
      <c r="R254" s="57">
        <f t="shared" si="25"/>
        <v>0.19</v>
      </c>
      <c r="S254" s="57"/>
      <c r="T254" s="17">
        <f t="shared" si="26"/>
        <v>1.81</v>
      </c>
      <c r="U254" s="17">
        <f t="shared" si="27"/>
        <v>1.81</v>
      </c>
      <c r="V254" s="16">
        <v>437.4</v>
      </c>
      <c r="W254" s="18">
        <f t="shared" si="28"/>
        <v>0</v>
      </c>
      <c r="X254" s="12">
        <v>1.86</v>
      </c>
      <c r="Y254" s="12">
        <v>502.2</v>
      </c>
      <c r="Z254" s="42">
        <f t="shared" si="24"/>
        <v>1.4899999999999998</v>
      </c>
      <c r="AA254" s="12"/>
    </row>
    <row r="255" spans="1:27" x14ac:dyDescent="0.25">
      <c r="A255" s="9">
        <v>45169</v>
      </c>
      <c r="B255" s="10" t="s">
        <v>572</v>
      </c>
      <c r="C255" s="10" t="s">
        <v>543</v>
      </c>
      <c r="D255" s="10" t="s">
        <v>538</v>
      </c>
      <c r="E255" s="10" t="s">
        <v>539</v>
      </c>
      <c r="F255" s="10"/>
      <c r="G255" s="10">
        <v>0</v>
      </c>
      <c r="H255" s="11">
        <f t="shared" si="29"/>
        <v>2.96</v>
      </c>
      <c r="I255" s="11">
        <f t="shared" si="30"/>
        <v>2.71</v>
      </c>
      <c r="J255" s="11">
        <f t="shared" si="31"/>
        <v>698.56</v>
      </c>
      <c r="K255" s="13">
        <v>0</v>
      </c>
      <c r="L255" s="14">
        <v>0</v>
      </c>
      <c r="M255" s="15">
        <v>0</v>
      </c>
      <c r="N255" s="14">
        <v>0</v>
      </c>
      <c r="O255" s="16">
        <v>0</v>
      </c>
      <c r="P255" s="16">
        <v>0</v>
      </c>
      <c r="Q255" s="16">
        <v>0</v>
      </c>
      <c r="R255" s="57">
        <f t="shared" si="25"/>
        <v>0</v>
      </c>
      <c r="S255" s="57"/>
      <c r="T255" s="17">
        <f t="shared" si="26"/>
        <v>0</v>
      </c>
      <c r="U255" s="17">
        <f t="shared" si="27"/>
        <v>0</v>
      </c>
      <c r="V255" s="16">
        <v>0</v>
      </c>
      <c r="W255" s="18">
        <f t="shared" si="28"/>
        <v>0</v>
      </c>
      <c r="X255" s="12">
        <v>2.96</v>
      </c>
      <c r="Y255" s="12">
        <v>698.56</v>
      </c>
      <c r="Z255" s="42">
        <f t="shared" si="24"/>
        <v>2.71</v>
      </c>
      <c r="AA255" s="12"/>
    </row>
    <row r="256" spans="1:27" x14ac:dyDescent="0.25">
      <c r="A256" s="9">
        <v>45169</v>
      </c>
      <c r="B256" s="10" t="s">
        <v>574</v>
      </c>
      <c r="C256" s="10" t="s">
        <v>537</v>
      </c>
      <c r="D256" s="10" t="s">
        <v>538</v>
      </c>
      <c r="E256" s="10" t="s">
        <v>539</v>
      </c>
      <c r="F256" s="10"/>
      <c r="G256" s="10">
        <v>0</v>
      </c>
      <c r="H256" s="11">
        <f t="shared" si="29"/>
        <v>10484.99</v>
      </c>
      <c r="I256" s="11">
        <f t="shared" si="30"/>
        <v>2859.39</v>
      </c>
      <c r="J256" s="11">
        <f t="shared" si="31"/>
        <v>1079003.8999999999</v>
      </c>
      <c r="K256" s="13">
        <v>0</v>
      </c>
      <c r="L256" s="14">
        <v>0</v>
      </c>
      <c r="M256" s="15">
        <v>0</v>
      </c>
      <c r="N256" s="14">
        <v>0</v>
      </c>
      <c r="O256" s="16">
        <v>0</v>
      </c>
      <c r="P256" s="16">
        <v>0</v>
      </c>
      <c r="Q256" s="16">
        <v>0</v>
      </c>
      <c r="R256" s="57">
        <f t="shared" si="25"/>
        <v>0</v>
      </c>
      <c r="S256" s="57"/>
      <c r="T256" s="17">
        <f t="shared" si="26"/>
        <v>0</v>
      </c>
      <c r="U256" s="17">
        <f t="shared" si="27"/>
        <v>0</v>
      </c>
      <c r="V256" s="16">
        <v>0</v>
      </c>
      <c r="W256" s="18">
        <f t="shared" si="28"/>
        <v>0</v>
      </c>
      <c r="X256" s="12">
        <v>10484.99</v>
      </c>
      <c r="Y256" s="12">
        <v>1079003.8999999999</v>
      </c>
      <c r="Z256" s="42">
        <f t="shared" si="24"/>
        <v>2859.39</v>
      </c>
      <c r="AA256" s="12"/>
    </row>
    <row r="257" spans="1:27" x14ac:dyDescent="0.25">
      <c r="A257" s="9">
        <v>45169</v>
      </c>
      <c r="B257" s="10" t="s">
        <v>576</v>
      </c>
      <c r="C257" s="10" t="s">
        <v>577</v>
      </c>
      <c r="D257" s="10" t="s">
        <v>538</v>
      </c>
      <c r="E257" s="10" t="s">
        <v>539</v>
      </c>
      <c r="F257" s="10"/>
      <c r="G257" s="10">
        <v>0</v>
      </c>
      <c r="H257" s="11">
        <f t="shared" si="29"/>
        <v>213.03</v>
      </c>
      <c r="I257" s="11">
        <f t="shared" si="30"/>
        <v>149.53</v>
      </c>
      <c r="J257" s="11">
        <f t="shared" si="31"/>
        <v>21300.87</v>
      </c>
      <c r="K257" s="13">
        <v>0</v>
      </c>
      <c r="L257" s="14">
        <v>0</v>
      </c>
      <c r="M257" s="15">
        <v>0</v>
      </c>
      <c r="N257" s="14">
        <v>0</v>
      </c>
      <c r="O257" s="16">
        <v>0</v>
      </c>
      <c r="P257" s="16">
        <v>0</v>
      </c>
      <c r="Q257" s="16">
        <v>0</v>
      </c>
      <c r="R257" s="57">
        <f t="shared" si="25"/>
        <v>0</v>
      </c>
      <c r="S257" s="57"/>
      <c r="T257" s="17">
        <f t="shared" si="26"/>
        <v>0</v>
      </c>
      <c r="U257" s="17">
        <f t="shared" si="27"/>
        <v>0</v>
      </c>
      <c r="V257" s="16">
        <v>0</v>
      </c>
      <c r="W257" s="18">
        <f t="shared" si="28"/>
        <v>0</v>
      </c>
      <c r="X257" s="12">
        <v>213.03</v>
      </c>
      <c r="Y257" s="12">
        <v>21300.87</v>
      </c>
      <c r="Z257" s="42">
        <f t="shared" si="24"/>
        <v>149.53</v>
      </c>
      <c r="AA257" s="12"/>
    </row>
    <row r="258" spans="1:27" x14ac:dyDescent="0.25">
      <c r="A258" s="9">
        <v>45169</v>
      </c>
      <c r="B258" s="10" t="s">
        <v>580</v>
      </c>
      <c r="C258" s="10" t="s">
        <v>543</v>
      </c>
      <c r="D258" s="10" t="s">
        <v>538</v>
      </c>
      <c r="E258" s="10" t="s">
        <v>557</v>
      </c>
      <c r="F258" s="10"/>
      <c r="G258" s="10">
        <v>0</v>
      </c>
      <c r="H258" s="11">
        <f t="shared" si="29"/>
        <v>0.41</v>
      </c>
      <c r="I258" s="11">
        <f t="shared" si="30"/>
        <v>0.28999999999999998</v>
      </c>
      <c r="J258" s="11">
        <f t="shared" si="31"/>
        <v>0</v>
      </c>
      <c r="K258" s="13">
        <v>0</v>
      </c>
      <c r="L258" s="14">
        <v>0</v>
      </c>
      <c r="M258" s="15">
        <v>0</v>
      </c>
      <c r="N258" s="14">
        <v>0</v>
      </c>
      <c r="O258" s="16">
        <v>0</v>
      </c>
      <c r="P258" s="16">
        <v>0</v>
      </c>
      <c r="Q258" s="16">
        <v>0</v>
      </c>
      <c r="R258" s="57">
        <f t="shared" si="25"/>
        <v>0</v>
      </c>
      <c r="S258" s="57"/>
      <c r="T258" s="17">
        <f t="shared" si="26"/>
        <v>0</v>
      </c>
      <c r="U258" s="17">
        <f t="shared" si="27"/>
        <v>0</v>
      </c>
      <c r="V258" s="16">
        <v>0</v>
      </c>
      <c r="W258" s="18">
        <f t="shared" si="28"/>
        <v>0</v>
      </c>
      <c r="X258" s="12">
        <v>0.41</v>
      </c>
      <c r="Y258" s="12">
        <v>0</v>
      </c>
      <c r="Z258" s="42">
        <f t="shared" si="24"/>
        <v>0.28999999999999998</v>
      </c>
      <c r="AA258" s="12"/>
    </row>
    <row r="259" spans="1:27" x14ac:dyDescent="0.25">
      <c r="A259" s="9">
        <v>45169</v>
      </c>
      <c r="B259" s="10" t="s">
        <v>581</v>
      </c>
      <c r="C259" s="10" t="s">
        <v>543</v>
      </c>
      <c r="D259" s="10" t="s">
        <v>538</v>
      </c>
      <c r="E259" s="10" t="s">
        <v>539</v>
      </c>
      <c r="F259" s="10"/>
      <c r="G259" s="10">
        <v>0</v>
      </c>
      <c r="H259" s="11">
        <f t="shared" si="29"/>
        <v>4.05</v>
      </c>
      <c r="I259" s="11">
        <f t="shared" si="30"/>
        <v>3.94</v>
      </c>
      <c r="J259" s="11">
        <f t="shared" si="31"/>
        <v>854.55</v>
      </c>
      <c r="K259" s="13">
        <v>0</v>
      </c>
      <c r="L259" s="14">
        <v>0</v>
      </c>
      <c r="M259" s="15">
        <v>0</v>
      </c>
      <c r="N259" s="14">
        <v>0</v>
      </c>
      <c r="O259" s="16">
        <v>0</v>
      </c>
      <c r="P259" s="16">
        <v>0</v>
      </c>
      <c r="Q259" s="16">
        <v>0</v>
      </c>
      <c r="R259" s="57">
        <f t="shared" si="25"/>
        <v>0</v>
      </c>
      <c r="S259" s="57"/>
      <c r="T259" s="17">
        <f t="shared" si="26"/>
        <v>0</v>
      </c>
      <c r="U259" s="17">
        <f t="shared" si="27"/>
        <v>0</v>
      </c>
      <c r="V259" s="16">
        <v>0</v>
      </c>
      <c r="W259" s="18">
        <f t="shared" si="28"/>
        <v>0</v>
      </c>
      <c r="X259" s="12">
        <v>4.05</v>
      </c>
      <c r="Y259" s="12">
        <v>854.55</v>
      </c>
      <c r="Z259" s="42">
        <f t="shared" si="24"/>
        <v>3.94</v>
      </c>
      <c r="AA259" s="12"/>
    </row>
    <row r="260" spans="1:27" x14ac:dyDescent="0.25">
      <c r="A260" s="9">
        <v>45169</v>
      </c>
      <c r="B260" s="10" t="s">
        <v>583</v>
      </c>
      <c r="C260" s="10" t="s">
        <v>537</v>
      </c>
      <c r="D260" s="10" t="s">
        <v>538</v>
      </c>
      <c r="E260" s="10" t="s">
        <v>539</v>
      </c>
      <c r="F260" s="10"/>
      <c r="G260" s="10">
        <v>0</v>
      </c>
      <c r="H260" s="11">
        <f t="shared" si="29"/>
        <v>4.3099999999999996</v>
      </c>
      <c r="I260" s="11">
        <f t="shared" si="30"/>
        <v>2.88</v>
      </c>
      <c r="J260" s="11">
        <f t="shared" si="31"/>
        <v>0</v>
      </c>
      <c r="K260" s="13">
        <v>0</v>
      </c>
      <c r="L260" s="14">
        <v>0</v>
      </c>
      <c r="M260" s="15">
        <v>0</v>
      </c>
      <c r="N260" s="14">
        <v>0</v>
      </c>
      <c r="O260" s="16">
        <v>0</v>
      </c>
      <c r="P260" s="16">
        <v>0</v>
      </c>
      <c r="Q260" s="16">
        <v>0</v>
      </c>
      <c r="R260" s="57">
        <f t="shared" si="25"/>
        <v>0</v>
      </c>
      <c r="S260" s="57"/>
      <c r="T260" s="17">
        <f t="shared" si="26"/>
        <v>0</v>
      </c>
      <c r="U260" s="17">
        <f t="shared" si="27"/>
        <v>0</v>
      </c>
      <c r="V260" s="16">
        <v>0</v>
      </c>
      <c r="W260" s="18">
        <f t="shared" si="28"/>
        <v>0</v>
      </c>
      <c r="X260" s="12">
        <v>4.3099999999999996</v>
      </c>
      <c r="Y260" s="12">
        <v>0</v>
      </c>
      <c r="Z260" s="42">
        <f t="shared" ref="Z260:Z323" si="32">I260+K260-O260-T260-W260</f>
        <v>2.88</v>
      </c>
      <c r="AA260" s="12"/>
    </row>
    <row r="261" spans="1:27" x14ac:dyDescent="0.25">
      <c r="A261" s="9">
        <v>45169</v>
      </c>
      <c r="B261" s="10" t="s">
        <v>584</v>
      </c>
      <c r="C261" s="10" t="s">
        <v>537</v>
      </c>
      <c r="D261" s="10" t="s">
        <v>538</v>
      </c>
      <c r="E261" s="10" t="s">
        <v>539</v>
      </c>
      <c r="F261" s="10"/>
      <c r="G261" s="10">
        <v>0</v>
      </c>
      <c r="H261" s="11">
        <f t="shared" si="29"/>
        <v>273.2</v>
      </c>
      <c r="I261" s="11">
        <f t="shared" si="30"/>
        <v>6.29</v>
      </c>
      <c r="J261" s="11">
        <f t="shared" si="31"/>
        <v>27600.69</v>
      </c>
      <c r="K261" s="13">
        <v>2000</v>
      </c>
      <c r="L261" s="14">
        <v>196180</v>
      </c>
      <c r="M261" s="15">
        <v>1070</v>
      </c>
      <c r="N261" s="14">
        <v>105962.1</v>
      </c>
      <c r="O261" s="16">
        <v>0</v>
      </c>
      <c r="P261" s="16">
        <v>0</v>
      </c>
      <c r="Q261" s="16">
        <v>2705.94</v>
      </c>
      <c r="R261" s="57">
        <f t="shared" ref="R261:R324" si="33">ROUND(Q261*$R$2/100,2)</f>
        <v>323.20999999999998</v>
      </c>
      <c r="S261" s="57">
        <v>1100</v>
      </c>
      <c r="T261" s="17">
        <f t="shared" ref="T261:T324" si="34">Q261+R261-S261</f>
        <v>1929.15</v>
      </c>
      <c r="U261" s="17">
        <f t="shared" ref="U261:U324" si="35">T261+O261</f>
        <v>1929.15</v>
      </c>
      <c r="V261" s="16">
        <v>267272.15000000002</v>
      </c>
      <c r="W261" s="18">
        <f t="shared" ref="W261:W324" si="36">IF(ROUND(T261*$W$2/100,2)&lt;1,0,ROUND(T261*$W$2/100,2))</f>
        <v>25.33</v>
      </c>
      <c r="X261" s="12">
        <v>637.26</v>
      </c>
      <c r="Y261" s="12">
        <v>63047.63</v>
      </c>
      <c r="Z261" s="42">
        <f t="shared" si="32"/>
        <v>51.809999999999874</v>
      </c>
      <c r="AA261" s="12"/>
    </row>
    <row r="262" spans="1:27" x14ac:dyDescent="0.25">
      <c r="A262" s="9">
        <v>45169</v>
      </c>
      <c r="B262" s="10" t="s">
        <v>585</v>
      </c>
      <c r="C262" s="10" t="s">
        <v>537</v>
      </c>
      <c r="D262" s="10" t="s">
        <v>538</v>
      </c>
      <c r="E262" s="10" t="s">
        <v>539</v>
      </c>
      <c r="F262" s="10"/>
      <c r="G262" s="10">
        <v>0</v>
      </c>
      <c r="H262" s="11">
        <f t="shared" si="29"/>
        <v>48.6</v>
      </c>
      <c r="I262" s="11">
        <f t="shared" si="30"/>
        <v>34.11</v>
      </c>
      <c r="J262" s="11">
        <f t="shared" si="31"/>
        <v>0</v>
      </c>
      <c r="K262" s="13">
        <v>0</v>
      </c>
      <c r="L262" s="14">
        <v>0</v>
      </c>
      <c r="M262" s="15">
        <v>0</v>
      </c>
      <c r="N262" s="14">
        <v>0</v>
      </c>
      <c r="O262" s="16">
        <v>0</v>
      </c>
      <c r="P262" s="16">
        <v>0</v>
      </c>
      <c r="Q262" s="16">
        <v>6.39</v>
      </c>
      <c r="R262" s="57">
        <f t="shared" si="33"/>
        <v>0.76</v>
      </c>
      <c r="S262" s="57"/>
      <c r="T262" s="17">
        <f t="shared" si="34"/>
        <v>7.1499999999999995</v>
      </c>
      <c r="U262" s="17">
        <f t="shared" si="35"/>
        <v>7.1499999999999995</v>
      </c>
      <c r="V262" s="16">
        <v>0</v>
      </c>
      <c r="W262" s="18">
        <f t="shared" si="36"/>
        <v>0</v>
      </c>
      <c r="X262" s="12">
        <v>42.21</v>
      </c>
      <c r="Y262" s="12">
        <v>0</v>
      </c>
      <c r="Z262" s="42">
        <f t="shared" si="32"/>
        <v>26.96</v>
      </c>
      <c r="AA262" s="12"/>
    </row>
    <row r="263" spans="1:27" x14ac:dyDescent="0.25">
      <c r="A263" s="9">
        <v>45169</v>
      </c>
      <c r="B263" s="10" t="s">
        <v>590</v>
      </c>
      <c r="C263" s="10" t="s">
        <v>543</v>
      </c>
      <c r="D263" s="10" t="s">
        <v>538</v>
      </c>
      <c r="E263" s="10" t="s">
        <v>539</v>
      </c>
      <c r="F263" s="10">
        <v>0</v>
      </c>
      <c r="G263" s="10">
        <v>0</v>
      </c>
      <c r="H263" s="11">
        <f t="shared" si="29"/>
        <v>63.6</v>
      </c>
      <c r="I263" s="11">
        <f t="shared" si="30"/>
        <v>49.13</v>
      </c>
      <c r="J263" s="11">
        <f t="shared" si="31"/>
        <v>9699</v>
      </c>
      <c r="K263" s="13">
        <v>0</v>
      </c>
      <c r="L263" s="14">
        <v>0</v>
      </c>
      <c r="M263" s="15">
        <v>0</v>
      </c>
      <c r="N263" s="14">
        <v>0</v>
      </c>
      <c r="O263" s="21">
        <v>9</v>
      </c>
      <c r="P263" s="16">
        <v>1395</v>
      </c>
      <c r="Q263" s="21">
        <v>42.72</v>
      </c>
      <c r="R263" s="57">
        <f t="shared" si="33"/>
        <v>5.0999999999999996</v>
      </c>
      <c r="S263" s="57">
        <v>40</v>
      </c>
      <c r="T263" s="17">
        <f t="shared" si="34"/>
        <v>7.82</v>
      </c>
      <c r="U263" s="17">
        <f t="shared" si="35"/>
        <v>16.82</v>
      </c>
      <c r="V263" s="16">
        <v>6490.48</v>
      </c>
      <c r="W263" s="18">
        <f t="shared" si="36"/>
        <v>0</v>
      </c>
      <c r="X263" s="12">
        <v>11.88</v>
      </c>
      <c r="Y263" s="12">
        <v>1836.1</v>
      </c>
      <c r="Z263" s="42">
        <f t="shared" si="32"/>
        <v>32.31</v>
      </c>
      <c r="AA263" s="12"/>
    </row>
    <row r="264" spans="1:27" x14ac:dyDescent="0.25">
      <c r="A264" s="9">
        <v>45169</v>
      </c>
      <c r="B264" s="10" t="s">
        <v>591</v>
      </c>
      <c r="C264" s="10" t="s">
        <v>543</v>
      </c>
      <c r="D264" s="10" t="s">
        <v>538</v>
      </c>
      <c r="E264" s="10" t="s">
        <v>539</v>
      </c>
      <c r="F264" s="10">
        <v>0</v>
      </c>
      <c r="G264" s="10">
        <v>0</v>
      </c>
      <c r="H264" s="11">
        <f t="shared" si="29"/>
        <v>109.97</v>
      </c>
      <c r="I264" s="11">
        <f t="shared" si="30"/>
        <v>70.86</v>
      </c>
      <c r="J264" s="11">
        <f t="shared" si="31"/>
        <v>16094.74</v>
      </c>
      <c r="K264" s="13">
        <v>0</v>
      </c>
      <c r="L264" s="14">
        <v>0</v>
      </c>
      <c r="M264" s="15">
        <v>0</v>
      </c>
      <c r="N264" s="14">
        <v>0</v>
      </c>
      <c r="O264" s="21">
        <v>9</v>
      </c>
      <c r="P264" s="16">
        <v>1350</v>
      </c>
      <c r="Q264" s="21">
        <v>26.29</v>
      </c>
      <c r="R264" s="57">
        <f t="shared" si="33"/>
        <v>3.14</v>
      </c>
      <c r="S264" s="57"/>
      <c r="T264" s="17">
        <f t="shared" si="34"/>
        <v>29.43</v>
      </c>
      <c r="U264" s="17">
        <f t="shared" si="35"/>
        <v>38.43</v>
      </c>
      <c r="V264" s="16">
        <v>3847.81</v>
      </c>
      <c r="W264" s="18">
        <f t="shared" si="36"/>
        <v>0</v>
      </c>
      <c r="X264" s="12">
        <v>74.680000000000007</v>
      </c>
      <c r="Y264" s="12">
        <v>10929.87</v>
      </c>
      <c r="Z264" s="42">
        <f t="shared" si="32"/>
        <v>32.43</v>
      </c>
      <c r="AA264" s="12"/>
    </row>
    <row r="265" spans="1:27" x14ac:dyDescent="0.25">
      <c r="A265" s="9">
        <v>45169</v>
      </c>
      <c r="B265" s="10" t="s">
        <v>787</v>
      </c>
      <c r="C265" s="10" t="s">
        <v>543</v>
      </c>
      <c r="D265" s="10" t="s">
        <v>538</v>
      </c>
      <c r="E265" s="10" t="s">
        <v>539</v>
      </c>
      <c r="F265" s="10"/>
      <c r="G265" s="10">
        <v>0</v>
      </c>
      <c r="H265" s="11">
        <f t="shared" si="29"/>
        <v>-0.51</v>
      </c>
      <c r="I265" s="11">
        <f t="shared" si="30"/>
        <v>0</v>
      </c>
      <c r="J265" s="11">
        <f t="shared" si="31"/>
        <v>-145.35</v>
      </c>
      <c r="K265" s="13">
        <v>0</v>
      </c>
      <c r="L265" s="14">
        <v>0</v>
      </c>
      <c r="M265" s="15">
        <v>0</v>
      </c>
      <c r="N265" s="14">
        <v>0</v>
      </c>
      <c r="O265" s="16">
        <v>0</v>
      </c>
      <c r="P265" s="16">
        <v>0</v>
      </c>
      <c r="Q265" s="16">
        <v>0</v>
      </c>
      <c r="R265" s="57">
        <f t="shared" si="33"/>
        <v>0</v>
      </c>
      <c r="S265" s="57"/>
      <c r="T265" s="17">
        <f t="shared" si="34"/>
        <v>0</v>
      </c>
      <c r="U265" s="17">
        <f t="shared" si="35"/>
        <v>0</v>
      </c>
      <c r="V265" s="16">
        <v>0</v>
      </c>
      <c r="W265" s="18">
        <f t="shared" si="36"/>
        <v>0</v>
      </c>
      <c r="X265" s="12">
        <v>-0.51</v>
      </c>
      <c r="Y265" s="12">
        <v>-145.35</v>
      </c>
      <c r="Z265" s="42">
        <f t="shared" si="32"/>
        <v>0</v>
      </c>
      <c r="AA265" s="12"/>
    </row>
    <row r="266" spans="1:27" x14ac:dyDescent="0.25">
      <c r="A266" s="9">
        <v>45169</v>
      </c>
      <c r="B266" s="10" t="s">
        <v>597</v>
      </c>
      <c r="C266" s="10" t="s">
        <v>543</v>
      </c>
      <c r="D266" s="10" t="s">
        <v>538</v>
      </c>
      <c r="E266" s="10" t="s">
        <v>539</v>
      </c>
      <c r="F266" s="10"/>
      <c r="G266" s="10">
        <v>0</v>
      </c>
      <c r="H266" s="11">
        <f t="shared" si="29"/>
        <v>25</v>
      </c>
      <c r="I266" s="11">
        <f t="shared" si="30"/>
        <v>17.55</v>
      </c>
      <c r="J266" s="11">
        <f t="shared" si="31"/>
        <v>1575</v>
      </c>
      <c r="K266" s="13">
        <v>0</v>
      </c>
      <c r="L266" s="14">
        <v>0</v>
      </c>
      <c r="M266" s="15">
        <v>0</v>
      </c>
      <c r="N266" s="14">
        <v>0</v>
      </c>
      <c r="O266" s="16">
        <v>0</v>
      </c>
      <c r="P266" s="16">
        <v>0</v>
      </c>
      <c r="Q266" s="16">
        <v>0</v>
      </c>
      <c r="R266" s="57">
        <f t="shared" si="33"/>
        <v>0</v>
      </c>
      <c r="S266" s="57"/>
      <c r="T266" s="17">
        <f t="shared" si="34"/>
        <v>0</v>
      </c>
      <c r="U266" s="17">
        <f t="shared" si="35"/>
        <v>0</v>
      </c>
      <c r="V266" s="16">
        <v>0</v>
      </c>
      <c r="W266" s="18">
        <f t="shared" si="36"/>
        <v>0</v>
      </c>
      <c r="X266" s="12">
        <v>25</v>
      </c>
      <c r="Y266" s="12">
        <v>1575</v>
      </c>
      <c r="Z266" s="42">
        <f t="shared" si="32"/>
        <v>17.55</v>
      </c>
      <c r="AA266" s="12"/>
    </row>
    <row r="267" spans="1:27" x14ac:dyDescent="0.25">
      <c r="A267" s="9">
        <v>45169</v>
      </c>
      <c r="B267" s="10" t="s">
        <v>598</v>
      </c>
      <c r="C267" s="10" t="s">
        <v>543</v>
      </c>
      <c r="D267" s="10" t="s">
        <v>538</v>
      </c>
      <c r="E267" s="10" t="s">
        <v>539</v>
      </c>
      <c r="F267" s="10"/>
      <c r="G267" s="10">
        <v>0</v>
      </c>
      <c r="H267" s="11">
        <f t="shared" si="29"/>
        <v>0.01</v>
      </c>
      <c r="I267" s="11">
        <f t="shared" si="30"/>
        <v>0.01</v>
      </c>
      <c r="J267" s="11">
        <f t="shared" si="31"/>
        <v>0</v>
      </c>
      <c r="K267" s="13">
        <v>0</v>
      </c>
      <c r="L267" s="14">
        <v>0</v>
      </c>
      <c r="M267" s="15">
        <v>0</v>
      </c>
      <c r="N267" s="14">
        <v>0</v>
      </c>
      <c r="O267" s="16">
        <v>0</v>
      </c>
      <c r="P267" s="16">
        <v>0</v>
      </c>
      <c r="Q267" s="16">
        <v>0</v>
      </c>
      <c r="R267" s="57">
        <f t="shared" si="33"/>
        <v>0</v>
      </c>
      <c r="S267" s="57"/>
      <c r="T267" s="17">
        <f t="shared" si="34"/>
        <v>0</v>
      </c>
      <c r="U267" s="17">
        <f t="shared" si="35"/>
        <v>0</v>
      </c>
      <c r="V267" s="16">
        <v>0</v>
      </c>
      <c r="W267" s="18">
        <f t="shared" si="36"/>
        <v>0</v>
      </c>
      <c r="X267" s="12">
        <v>0.01</v>
      </c>
      <c r="Y267" s="12">
        <v>0</v>
      </c>
      <c r="Z267" s="42">
        <f t="shared" si="32"/>
        <v>0.01</v>
      </c>
      <c r="AA267" s="12"/>
    </row>
    <row r="268" spans="1:27" x14ac:dyDescent="0.25">
      <c r="A268" s="9">
        <v>45169</v>
      </c>
      <c r="B268" s="10" t="s">
        <v>601</v>
      </c>
      <c r="C268" s="10" t="s">
        <v>537</v>
      </c>
      <c r="D268" s="10" t="s">
        <v>538</v>
      </c>
      <c r="E268" s="10" t="s">
        <v>557</v>
      </c>
      <c r="F268" s="10"/>
      <c r="G268" s="10">
        <v>0</v>
      </c>
      <c r="H268" s="11">
        <f t="shared" si="29"/>
        <v>-77.13</v>
      </c>
      <c r="I268" s="11">
        <f t="shared" si="30"/>
        <v>83.8</v>
      </c>
      <c r="J268" s="11">
        <f t="shared" si="31"/>
        <v>-5167.71</v>
      </c>
      <c r="K268" s="13">
        <v>1000</v>
      </c>
      <c r="L268" s="14">
        <v>70000</v>
      </c>
      <c r="M268" s="15">
        <v>0</v>
      </c>
      <c r="N268" s="14">
        <v>0</v>
      </c>
      <c r="O268" s="16">
        <v>0</v>
      </c>
      <c r="P268" s="16">
        <v>0</v>
      </c>
      <c r="Q268" s="16">
        <v>662.1</v>
      </c>
      <c r="R268" s="57">
        <f t="shared" si="33"/>
        <v>79.08</v>
      </c>
      <c r="S268" s="57"/>
      <c r="T268" s="17">
        <f t="shared" si="34"/>
        <v>741.18000000000006</v>
      </c>
      <c r="U268" s="17">
        <f t="shared" si="35"/>
        <v>741.18000000000006</v>
      </c>
      <c r="V268" s="16">
        <v>46347</v>
      </c>
      <c r="W268" s="18">
        <f t="shared" si="36"/>
        <v>9.73</v>
      </c>
      <c r="X268" s="12">
        <v>260.77</v>
      </c>
      <c r="Y268" s="12">
        <v>18253.900000000001</v>
      </c>
      <c r="Z268" s="42">
        <f t="shared" si="32"/>
        <v>332.88999999999987</v>
      </c>
      <c r="AA268" s="12"/>
    </row>
    <row r="269" spans="1:27" x14ac:dyDescent="0.25">
      <c r="A269" s="9">
        <v>45169</v>
      </c>
      <c r="B269" s="10" t="s">
        <v>621</v>
      </c>
      <c r="C269" s="10" t="s">
        <v>543</v>
      </c>
      <c r="D269" s="10" t="s">
        <v>538</v>
      </c>
      <c r="E269" s="10" t="s">
        <v>539</v>
      </c>
      <c r="F269" s="10"/>
      <c r="G269" s="10">
        <v>0</v>
      </c>
      <c r="H269" s="11">
        <f t="shared" si="29"/>
        <v>101.74</v>
      </c>
      <c r="I269" s="11">
        <f t="shared" si="30"/>
        <v>379.82</v>
      </c>
      <c r="J269" s="11">
        <f t="shared" si="31"/>
        <v>17813.2</v>
      </c>
      <c r="K269" s="13">
        <v>200</v>
      </c>
      <c r="L269" s="14">
        <v>35000</v>
      </c>
      <c r="M269" s="15">
        <v>0</v>
      </c>
      <c r="N269" s="14">
        <v>0</v>
      </c>
      <c r="O269" s="16">
        <v>0</v>
      </c>
      <c r="P269" s="16">
        <v>0</v>
      </c>
      <c r="Q269" s="16">
        <v>85.82</v>
      </c>
      <c r="R269" s="57">
        <f t="shared" si="33"/>
        <v>10.25</v>
      </c>
      <c r="S269" s="57"/>
      <c r="T269" s="17">
        <f t="shared" si="34"/>
        <v>96.07</v>
      </c>
      <c r="U269" s="17">
        <f t="shared" si="35"/>
        <v>96.07</v>
      </c>
      <c r="V269" s="16">
        <v>15026</v>
      </c>
      <c r="W269" s="18">
        <f t="shared" si="36"/>
        <v>1.26</v>
      </c>
      <c r="X269" s="12">
        <v>215.92</v>
      </c>
      <c r="Y269" s="12">
        <v>37789.43</v>
      </c>
      <c r="Z269" s="42">
        <f t="shared" si="32"/>
        <v>482.48999999999995</v>
      </c>
      <c r="AA269" s="12"/>
    </row>
    <row r="270" spans="1:27" x14ac:dyDescent="0.25">
      <c r="A270" s="9">
        <v>45169</v>
      </c>
      <c r="B270" s="10" t="s">
        <v>651</v>
      </c>
      <c r="C270" s="10" t="s">
        <v>543</v>
      </c>
      <c r="D270" s="10" t="s">
        <v>538</v>
      </c>
      <c r="E270" s="10" t="s">
        <v>539</v>
      </c>
      <c r="F270" s="10"/>
      <c r="G270" s="10">
        <v>0</v>
      </c>
      <c r="H270" s="11">
        <f t="shared" si="29"/>
        <v>18.32</v>
      </c>
      <c r="I270" s="11">
        <f t="shared" si="30"/>
        <v>14.66</v>
      </c>
      <c r="J270" s="11">
        <f t="shared" si="31"/>
        <v>5227.3100000000004</v>
      </c>
      <c r="K270" s="13">
        <v>0</v>
      </c>
      <c r="L270" s="14">
        <v>0</v>
      </c>
      <c r="M270" s="15">
        <v>0</v>
      </c>
      <c r="N270" s="14">
        <v>0</v>
      </c>
      <c r="O270" s="16">
        <v>0</v>
      </c>
      <c r="P270" s="16">
        <v>0</v>
      </c>
      <c r="Q270" s="16">
        <v>2.85</v>
      </c>
      <c r="R270" s="57">
        <f t="shared" si="33"/>
        <v>0.34</v>
      </c>
      <c r="S270" s="57"/>
      <c r="T270" s="17">
        <f t="shared" si="34"/>
        <v>3.19</v>
      </c>
      <c r="U270" s="17">
        <f t="shared" si="35"/>
        <v>3.19</v>
      </c>
      <c r="V270" s="16">
        <v>813.19</v>
      </c>
      <c r="W270" s="18">
        <f t="shared" si="36"/>
        <v>0</v>
      </c>
      <c r="X270" s="12">
        <v>15.47</v>
      </c>
      <c r="Y270" s="12">
        <v>4414.1000000000004</v>
      </c>
      <c r="Z270" s="42">
        <f t="shared" si="32"/>
        <v>11.47</v>
      </c>
      <c r="AA270" s="12"/>
    </row>
    <row r="271" spans="1:27" x14ac:dyDescent="0.25">
      <c r="A271" s="9">
        <v>45169</v>
      </c>
      <c r="B271" s="10" t="s">
        <v>652</v>
      </c>
      <c r="C271" s="10" t="s">
        <v>543</v>
      </c>
      <c r="D271" s="10" t="s">
        <v>538</v>
      </c>
      <c r="E271" s="10" t="s">
        <v>539</v>
      </c>
      <c r="F271" s="10"/>
      <c r="G271" s="10">
        <v>0</v>
      </c>
      <c r="H271" s="11">
        <f t="shared" si="29"/>
        <v>3.3</v>
      </c>
      <c r="I271" s="11">
        <f t="shared" si="30"/>
        <v>1.73</v>
      </c>
      <c r="J271" s="11">
        <f t="shared" si="31"/>
        <v>0</v>
      </c>
      <c r="K271" s="13">
        <v>0</v>
      </c>
      <c r="L271" s="14">
        <v>0</v>
      </c>
      <c r="M271" s="15">
        <v>0</v>
      </c>
      <c r="N271" s="14">
        <v>0</v>
      </c>
      <c r="O271" s="16">
        <v>0</v>
      </c>
      <c r="P271" s="16">
        <v>0</v>
      </c>
      <c r="Q271" s="16">
        <v>0</v>
      </c>
      <c r="R271" s="57">
        <f t="shared" si="33"/>
        <v>0</v>
      </c>
      <c r="S271" s="57"/>
      <c r="T271" s="17">
        <f t="shared" si="34"/>
        <v>0</v>
      </c>
      <c r="U271" s="17">
        <f t="shared" si="35"/>
        <v>0</v>
      </c>
      <c r="V271" s="16">
        <v>0</v>
      </c>
      <c r="W271" s="18">
        <f t="shared" si="36"/>
        <v>0</v>
      </c>
      <c r="X271" s="12">
        <v>3.3</v>
      </c>
      <c r="Y271" s="12">
        <v>0</v>
      </c>
      <c r="Z271" s="42">
        <f t="shared" si="32"/>
        <v>1.73</v>
      </c>
      <c r="AA271" s="12"/>
    </row>
    <row r="272" spans="1:27" x14ac:dyDescent="0.25">
      <c r="A272" s="9">
        <v>45169</v>
      </c>
      <c r="B272" s="10" t="s">
        <v>654</v>
      </c>
      <c r="C272" s="10" t="s">
        <v>543</v>
      </c>
      <c r="D272" s="10" t="s">
        <v>538</v>
      </c>
      <c r="E272" s="10" t="s">
        <v>539</v>
      </c>
      <c r="F272" s="10"/>
      <c r="G272" s="10">
        <v>0</v>
      </c>
      <c r="H272" s="11">
        <f t="shared" si="29"/>
        <v>5.72</v>
      </c>
      <c r="I272" s="11">
        <f t="shared" si="30"/>
        <v>4.26</v>
      </c>
      <c r="J272" s="11">
        <f t="shared" si="31"/>
        <v>1691.01</v>
      </c>
      <c r="K272" s="13">
        <v>0</v>
      </c>
      <c r="L272" s="14">
        <v>0</v>
      </c>
      <c r="M272" s="15">
        <v>0</v>
      </c>
      <c r="N272" s="14">
        <v>0</v>
      </c>
      <c r="O272" s="16">
        <v>0</v>
      </c>
      <c r="P272" s="16">
        <v>0</v>
      </c>
      <c r="Q272" s="16">
        <v>0.52</v>
      </c>
      <c r="R272" s="57">
        <f t="shared" si="33"/>
        <v>0.06</v>
      </c>
      <c r="S272" s="57"/>
      <c r="T272" s="17">
        <f t="shared" si="34"/>
        <v>0.58000000000000007</v>
      </c>
      <c r="U272" s="17">
        <f t="shared" si="35"/>
        <v>0.58000000000000007</v>
      </c>
      <c r="V272" s="16">
        <v>153.72999999999999</v>
      </c>
      <c r="W272" s="18">
        <f t="shared" si="36"/>
        <v>0</v>
      </c>
      <c r="X272" s="12">
        <v>5.2</v>
      </c>
      <c r="Y272" s="12">
        <v>1537.28</v>
      </c>
      <c r="Z272" s="42">
        <f t="shared" si="32"/>
        <v>3.6799999999999997</v>
      </c>
      <c r="AA272" s="12"/>
    </row>
    <row r="273" spans="1:27" x14ac:dyDescent="0.25">
      <c r="A273" s="9">
        <v>45169</v>
      </c>
      <c r="B273" s="10" t="s">
        <v>655</v>
      </c>
      <c r="C273" s="10" t="s">
        <v>537</v>
      </c>
      <c r="D273" s="10" t="s">
        <v>538</v>
      </c>
      <c r="E273" s="10" t="s">
        <v>539</v>
      </c>
      <c r="F273" s="10"/>
      <c r="G273" s="10">
        <v>0</v>
      </c>
      <c r="H273" s="11">
        <f t="shared" si="29"/>
        <v>-714.05</v>
      </c>
      <c r="I273" s="11">
        <f t="shared" si="30"/>
        <v>4.7699999999999996</v>
      </c>
      <c r="J273" s="11">
        <f t="shared" si="31"/>
        <v>-65663.789999999994</v>
      </c>
      <c r="K273" s="13">
        <v>7020</v>
      </c>
      <c r="L273" s="14">
        <v>492800</v>
      </c>
      <c r="M273" s="15">
        <v>0</v>
      </c>
      <c r="N273" s="14">
        <v>0</v>
      </c>
      <c r="O273" s="16">
        <v>0</v>
      </c>
      <c r="P273" s="16">
        <v>0</v>
      </c>
      <c r="Q273" s="16">
        <v>1590.49</v>
      </c>
      <c r="R273" s="57">
        <f t="shared" si="33"/>
        <v>189.97</v>
      </c>
      <c r="S273" s="57">
        <v>-5000</v>
      </c>
      <c r="T273" s="17">
        <f t="shared" si="34"/>
        <v>6780.46</v>
      </c>
      <c r="U273" s="17">
        <f t="shared" si="35"/>
        <v>6780.46</v>
      </c>
      <c r="V273" s="16">
        <v>117672.56</v>
      </c>
      <c r="W273" s="18">
        <f t="shared" si="36"/>
        <v>89.05</v>
      </c>
      <c r="X273" s="12">
        <v>4715.46</v>
      </c>
      <c r="Y273" s="12">
        <v>331382.96999999997</v>
      </c>
      <c r="Z273" s="42">
        <f t="shared" si="32"/>
        <v>155.26000000000039</v>
      </c>
      <c r="AA273" s="12"/>
    </row>
    <row r="274" spans="1:27" x14ac:dyDescent="0.25">
      <c r="A274" s="9">
        <v>45169</v>
      </c>
      <c r="B274" s="10" t="s">
        <v>656</v>
      </c>
      <c r="C274" s="10" t="s">
        <v>537</v>
      </c>
      <c r="D274" s="10" t="s">
        <v>538</v>
      </c>
      <c r="E274" s="10" t="s">
        <v>539</v>
      </c>
      <c r="F274" s="10"/>
      <c r="G274" s="10">
        <v>0</v>
      </c>
      <c r="H274" s="11">
        <f t="shared" si="29"/>
        <v>65.62</v>
      </c>
      <c r="I274" s="11">
        <f t="shared" si="30"/>
        <v>6.44</v>
      </c>
      <c r="J274" s="11">
        <f t="shared" si="31"/>
        <v>6021.05</v>
      </c>
      <c r="K274" s="13">
        <v>0</v>
      </c>
      <c r="L274" s="14">
        <v>0</v>
      </c>
      <c r="M274" s="15">
        <v>0</v>
      </c>
      <c r="N274" s="14">
        <v>0</v>
      </c>
      <c r="O274" s="16">
        <v>0</v>
      </c>
      <c r="P274" s="16">
        <v>0</v>
      </c>
      <c r="Q274" s="16">
        <v>1065.3699999999999</v>
      </c>
      <c r="R274" s="57">
        <f t="shared" si="33"/>
        <v>127.25</v>
      </c>
      <c r="S274" s="57">
        <v>1190</v>
      </c>
      <c r="T274" s="17">
        <f t="shared" si="34"/>
        <v>2.6199999999998909</v>
      </c>
      <c r="U274" s="17">
        <f t="shared" si="35"/>
        <v>2.6199999999998909</v>
      </c>
      <c r="V274" s="16">
        <v>74916.820000000007</v>
      </c>
      <c r="W274" s="18">
        <f t="shared" si="36"/>
        <v>0</v>
      </c>
      <c r="X274" s="12">
        <v>-999.75</v>
      </c>
      <c r="Y274" s="12">
        <v>-78935.039999999994</v>
      </c>
      <c r="Z274" s="42">
        <f t="shared" si="32"/>
        <v>3.8200000000001095</v>
      </c>
      <c r="AA274" s="12"/>
    </row>
    <row r="275" spans="1:27" x14ac:dyDescent="0.25">
      <c r="A275" s="9">
        <v>45169</v>
      </c>
      <c r="B275" s="10" t="s">
        <v>657</v>
      </c>
      <c r="C275" s="10" t="s">
        <v>537</v>
      </c>
      <c r="D275" s="10" t="s">
        <v>538</v>
      </c>
      <c r="E275" s="10" t="s">
        <v>539</v>
      </c>
      <c r="F275" s="10"/>
      <c r="G275" s="10">
        <v>0</v>
      </c>
      <c r="H275" s="11">
        <f t="shared" si="29"/>
        <v>6495.99</v>
      </c>
      <c r="I275" s="11">
        <f t="shared" si="30"/>
        <v>4803.3900000000003</v>
      </c>
      <c r="J275" s="11">
        <f t="shared" si="31"/>
        <v>298770.74</v>
      </c>
      <c r="K275" s="13">
        <v>0</v>
      </c>
      <c r="L275" s="14">
        <v>0</v>
      </c>
      <c r="M275" s="15">
        <v>0</v>
      </c>
      <c r="N275" s="14">
        <v>0</v>
      </c>
      <c r="O275" s="16">
        <v>0</v>
      </c>
      <c r="P275" s="16">
        <v>0</v>
      </c>
      <c r="Q275" s="16">
        <v>466.75</v>
      </c>
      <c r="R275" s="57">
        <f t="shared" si="33"/>
        <v>55.75</v>
      </c>
      <c r="S275" s="57"/>
      <c r="T275" s="17">
        <f t="shared" si="34"/>
        <v>522.5</v>
      </c>
      <c r="U275" s="17">
        <f t="shared" si="35"/>
        <v>522.5</v>
      </c>
      <c r="V275" s="16">
        <v>21465.84</v>
      </c>
      <c r="W275" s="18">
        <f t="shared" si="36"/>
        <v>6.86</v>
      </c>
      <c r="X275" s="12">
        <v>6029.24</v>
      </c>
      <c r="Y275" s="12">
        <v>277303.46000000002</v>
      </c>
      <c r="Z275" s="42">
        <f t="shared" si="32"/>
        <v>4274.0300000000007</v>
      </c>
      <c r="AA275" s="12"/>
    </row>
    <row r="276" spans="1:27" x14ac:dyDescent="0.25">
      <c r="A276" s="9">
        <v>45169</v>
      </c>
      <c r="B276" s="10" t="s">
        <v>659</v>
      </c>
      <c r="C276" s="10" t="s">
        <v>537</v>
      </c>
      <c r="D276" s="10" t="s">
        <v>538</v>
      </c>
      <c r="E276" s="10" t="s">
        <v>539</v>
      </c>
      <c r="F276" s="10"/>
      <c r="G276" s="10">
        <v>0</v>
      </c>
      <c r="H276" s="11">
        <f t="shared" si="29"/>
        <v>717.28</v>
      </c>
      <c r="I276" s="11">
        <f t="shared" si="30"/>
        <v>503.46</v>
      </c>
      <c r="J276" s="11">
        <f t="shared" si="31"/>
        <v>71728</v>
      </c>
      <c r="K276" s="13">
        <v>0</v>
      </c>
      <c r="L276" s="14">
        <v>0</v>
      </c>
      <c r="M276" s="15">
        <v>0</v>
      </c>
      <c r="N276" s="14">
        <v>0</v>
      </c>
      <c r="O276" s="16">
        <v>0</v>
      </c>
      <c r="P276" s="16">
        <v>0</v>
      </c>
      <c r="Q276" s="16">
        <v>0</v>
      </c>
      <c r="R276" s="57">
        <f t="shared" si="33"/>
        <v>0</v>
      </c>
      <c r="S276" s="57"/>
      <c r="T276" s="17">
        <f t="shared" si="34"/>
        <v>0</v>
      </c>
      <c r="U276" s="17">
        <f t="shared" si="35"/>
        <v>0</v>
      </c>
      <c r="V276" s="16">
        <v>0</v>
      </c>
      <c r="W276" s="18">
        <f t="shared" si="36"/>
        <v>0</v>
      </c>
      <c r="X276" s="12">
        <v>717.28</v>
      </c>
      <c r="Y276" s="12">
        <v>71728</v>
      </c>
      <c r="Z276" s="42">
        <f t="shared" si="32"/>
        <v>503.46</v>
      </c>
      <c r="AA276" s="12"/>
    </row>
    <row r="277" spans="1:27" x14ac:dyDescent="0.25">
      <c r="A277" s="9">
        <v>45169</v>
      </c>
      <c r="B277" s="10" t="s">
        <v>660</v>
      </c>
      <c r="C277" s="10" t="s">
        <v>537</v>
      </c>
      <c r="D277" s="10" t="s">
        <v>538</v>
      </c>
      <c r="E277" s="10" t="s">
        <v>557</v>
      </c>
      <c r="F277" s="10">
        <v>0</v>
      </c>
      <c r="G277" s="10">
        <v>0</v>
      </c>
      <c r="H277" s="11">
        <f t="shared" si="29"/>
        <v>6613.02</v>
      </c>
      <c r="I277" s="11">
        <f t="shared" si="30"/>
        <v>4002.61</v>
      </c>
      <c r="J277" s="11">
        <f t="shared" si="31"/>
        <v>688929.58</v>
      </c>
      <c r="K277" s="13">
        <v>0</v>
      </c>
      <c r="L277" s="14">
        <v>0</v>
      </c>
      <c r="M277" s="15">
        <v>0</v>
      </c>
      <c r="N277" s="14">
        <v>0</v>
      </c>
      <c r="O277" s="16">
        <v>0</v>
      </c>
      <c r="P277" s="16">
        <v>0</v>
      </c>
      <c r="Q277" s="16">
        <v>0</v>
      </c>
      <c r="R277" s="57">
        <f t="shared" si="33"/>
        <v>0</v>
      </c>
      <c r="S277" s="57"/>
      <c r="T277" s="17">
        <f t="shared" si="34"/>
        <v>0</v>
      </c>
      <c r="U277" s="17">
        <f t="shared" si="35"/>
        <v>0</v>
      </c>
      <c r="V277" s="16">
        <v>0</v>
      </c>
      <c r="W277" s="18">
        <f t="shared" si="36"/>
        <v>0</v>
      </c>
      <c r="X277" s="12">
        <v>6613.02</v>
      </c>
      <c r="Y277" s="12">
        <v>688929.58</v>
      </c>
      <c r="Z277" s="42">
        <f t="shared" si="32"/>
        <v>4002.61</v>
      </c>
      <c r="AA277" s="12"/>
    </row>
    <row r="278" spans="1:27" x14ac:dyDescent="0.25">
      <c r="A278" s="9">
        <v>45169</v>
      </c>
      <c r="B278" s="10" t="s">
        <v>662</v>
      </c>
      <c r="C278" s="10" t="s">
        <v>537</v>
      </c>
      <c r="D278" s="10" t="s">
        <v>538</v>
      </c>
      <c r="E278" s="10" t="s">
        <v>539</v>
      </c>
      <c r="F278" s="10">
        <v>0</v>
      </c>
      <c r="G278" s="10">
        <v>0</v>
      </c>
      <c r="H278" s="11">
        <f t="shared" si="29"/>
        <v>19597.93</v>
      </c>
      <c r="I278" s="11">
        <f t="shared" si="30"/>
        <v>6818.81</v>
      </c>
      <c r="J278" s="11">
        <f t="shared" si="31"/>
        <v>1820002.42</v>
      </c>
      <c r="K278" s="13">
        <v>34500</v>
      </c>
      <c r="L278" s="14">
        <v>3441028</v>
      </c>
      <c r="M278" s="15">
        <v>0</v>
      </c>
      <c r="N278" s="14">
        <v>0</v>
      </c>
      <c r="O278" s="16">
        <v>0</v>
      </c>
      <c r="P278" s="16">
        <v>0</v>
      </c>
      <c r="Q278" s="16">
        <v>12207.35</v>
      </c>
      <c r="R278" s="57">
        <f t="shared" si="33"/>
        <v>1458.09</v>
      </c>
      <c r="S278" s="57"/>
      <c r="T278" s="17">
        <f t="shared" si="34"/>
        <v>13665.44</v>
      </c>
      <c r="U278" s="17">
        <f t="shared" si="35"/>
        <v>13665.44</v>
      </c>
      <c r="V278" s="16">
        <v>1159894.47</v>
      </c>
      <c r="W278" s="18">
        <f t="shared" si="36"/>
        <v>179.46</v>
      </c>
      <c r="X278" s="12">
        <v>41890.58</v>
      </c>
      <c r="Y278" s="12">
        <v>4100256.11</v>
      </c>
      <c r="Z278" s="42">
        <f t="shared" si="32"/>
        <v>27473.909999999996</v>
      </c>
      <c r="AA278" s="12"/>
    </row>
    <row r="279" spans="1:27" x14ac:dyDescent="0.25">
      <c r="A279" s="9">
        <v>45169</v>
      </c>
      <c r="B279" s="10" t="s">
        <v>663</v>
      </c>
      <c r="C279" s="10" t="s">
        <v>537</v>
      </c>
      <c r="D279" s="10" t="s">
        <v>538</v>
      </c>
      <c r="E279" s="10" t="s">
        <v>539</v>
      </c>
      <c r="F279" s="10"/>
      <c r="G279" s="10">
        <v>0</v>
      </c>
      <c r="H279" s="11">
        <f t="shared" si="29"/>
        <v>770.18</v>
      </c>
      <c r="I279" s="11">
        <f t="shared" si="30"/>
        <v>540.59</v>
      </c>
      <c r="J279" s="11">
        <f t="shared" si="31"/>
        <v>86696.25</v>
      </c>
      <c r="K279" s="13">
        <v>0</v>
      </c>
      <c r="L279" s="14">
        <v>0</v>
      </c>
      <c r="M279" s="15">
        <v>0</v>
      </c>
      <c r="N279" s="14">
        <v>0</v>
      </c>
      <c r="O279" s="16">
        <v>0</v>
      </c>
      <c r="P279" s="16">
        <v>0</v>
      </c>
      <c r="Q279" s="16">
        <v>0</v>
      </c>
      <c r="R279" s="57">
        <f t="shared" si="33"/>
        <v>0</v>
      </c>
      <c r="S279" s="57"/>
      <c r="T279" s="17">
        <f t="shared" si="34"/>
        <v>0</v>
      </c>
      <c r="U279" s="17">
        <f t="shared" si="35"/>
        <v>0</v>
      </c>
      <c r="V279" s="16">
        <v>0</v>
      </c>
      <c r="W279" s="18">
        <f t="shared" si="36"/>
        <v>0</v>
      </c>
      <c r="X279" s="12">
        <v>770.18</v>
      </c>
      <c r="Y279" s="12">
        <v>86696.25</v>
      </c>
      <c r="Z279" s="42">
        <f t="shared" si="32"/>
        <v>540.59</v>
      </c>
      <c r="AA279" s="12"/>
    </row>
    <row r="280" spans="1:27" x14ac:dyDescent="0.25">
      <c r="A280" s="9">
        <v>45169</v>
      </c>
      <c r="B280" s="10" t="s">
        <v>664</v>
      </c>
      <c r="C280" s="10" t="s">
        <v>537</v>
      </c>
      <c r="D280" s="10" t="s">
        <v>538</v>
      </c>
      <c r="E280" s="10" t="s">
        <v>539</v>
      </c>
      <c r="F280" s="10">
        <v>0</v>
      </c>
      <c r="G280" s="10">
        <v>0</v>
      </c>
      <c r="H280" s="11">
        <f t="shared" si="29"/>
        <v>9334.7800000000007</v>
      </c>
      <c r="I280" s="11">
        <f t="shared" si="30"/>
        <v>640.54999999999995</v>
      </c>
      <c r="J280" s="11">
        <f t="shared" si="31"/>
        <v>853854.2</v>
      </c>
      <c r="K280" s="13">
        <v>12500</v>
      </c>
      <c r="L280" s="14">
        <v>1162250</v>
      </c>
      <c r="M280" s="15">
        <v>0</v>
      </c>
      <c r="N280" s="14">
        <v>0</v>
      </c>
      <c r="O280" s="21">
        <v>3000</v>
      </c>
      <c r="P280" s="16">
        <v>307500</v>
      </c>
      <c r="Q280" s="21">
        <v>2111.6</v>
      </c>
      <c r="R280" s="57">
        <f t="shared" si="33"/>
        <v>252.22</v>
      </c>
      <c r="S280" s="57">
        <v>-4000</v>
      </c>
      <c r="T280" s="17">
        <f t="shared" si="34"/>
        <v>6363.82</v>
      </c>
      <c r="U280" s="17">
        <f t="shared" si="35"/>
        <v>9363.82</v>
      </c>
      <c r="V280" s="16">
        <v>195259.65</v>
      </c>
      <c r="W280" s="18">
        <f t="shared" si="36"/>
        <v>83.57</v>
      </c>
      <c r="X280" s="12">
        <v>16723.18</v>
      </c>
      <c r="Y280" s="12">
        <v>1546429.3</v>
      </c>
      <c r="Z280" s="42">
        <f t="shared" si="32"/>
        <v>3693.1599999999994</v>
      </c>
      <c r="AA280" s="12"/>
    </row>
    <row r="281" spans="1:27" x14ac:dyDescent="0.25">
      <c r="A281" s="9">
        <v>45169</v>
      </c>
      <c r="B281" s="10" t="s">
        <v>665</v>
      </c>
      <c r="C281" s="10" t="s">
        <v>537</v>
      </c>
      <c r="D281" s="10" t="s">
        <v>538</v>
      </c>
      <c r="E281" s="10" t="s">
        <v>539</v>
      </c>
      <c r="F281" s="10"/>
      <c r="G281" s="10">
        <v>0</v>
      </c>
      <c r="H281" s="11">
        <f t="shared" si="29"/>
        <v>2466.9899999999998</v>
      </c>
      <c r="I281" s="11">
        <f t="shared" si="30"/>
        <v>2278.48</v>
      </c>
      <c r="J281" s="11">
        <f t="shared" si="31"/>
        <v>255324.95</v>
      </c>
      <c r="K281" s="13">
        <v>0</v>
      </c>
      <c r="L281" s="14">
        <v>0</v>
      </c>
      <c r="M281" s="15">
        <v>0</v>
      </c>
      <c r="N281" s="14">
        <v>0</v>
      </c>
      <c r="O281" s="16">
        <v>0</v>
      </c>
      <c r="P281" s="16">
        <v>0</v>
      </c>
      <c r="Q281" s="16">
        <v>0</v>
      </c>
      <c r="R281" s="57">
        <f t="shared" si="33"/>
        <v>0</v>
      </c>
      <c r="S281" s="57"/>
      <c r="T281" s="17">
        <f t="shared" si="34"/>
        <v>0</v>
      </c>
      <c r="U281" s="17">
        <f t="shared" si="35"/>
        <v>0</v>
      </c>
      <c r="V281" s="16">
        <v>0</v>
      </c>
      <c r="W281" s="18">
        <f t="shared" si="36"/>
        <v>0</v>
      </c>
      <c r="X281" s="12">
        <v>2466.9899999999998</v>
      </c>
      <c r="Y281" s="12">
        <v>255324.95</v>
      </c>
      <c r="Z281" s="42">
        <f t="shared" si="32"/>
        <v>2278.48</v>
      </c>
      <c r="AA281" s="12"/>
    </row>
    <row r="282" spans="1:27" x14ac:dyDescent="0.25">
      <c r="A282" s="9">
        <v>45169</v>
      </c>
      <c r="B282" s="10" t="s">
        <v>666</v>
      </c>
      <c r="C282" s="10" t="s">
        <v>537</v>
      </c>
      <c r="D282" s="10" t="s">
        <v>538</v>
      </c>
      <c r="E282" s="10" t="s">
        <v>539</v>
      </c>
      <c r="F282" s="10"/>
      <c r="G282" s="10">
        <v>0</v>
      </c>
      <c r="H282" s="11">
        <f t="shared" si="29"/>
        <v>870.74</v>
      </c>
      <c r="I282" s="11">
        <f t="shared" si="30"/>
        <v>261.77999999999997</v>
      </c>
      <c r="J282" s="11">
        <f t="shared" si="31"/>
        <v>100475.46</v>
      </c>
      <c r="K282" s="13">
        <v>0</v>
      </c>
      <c r="L282" s="14">
        <v>0</v>
      </c>
      <c r="M282" s="15">
        <v>0</v>
      </c>
      <c r="N282" s="14">
        <v>0</v>
      </c>
      <c r="O282" s="16">
        <v>0</v>
      </c>
      <c r="P282" s="16">
        <v>0</v>
      </c>
      <c r="Q282" s="16">
        <v>0</v>
      </c>
      <c r="R282" s="57">
        <f t="shared" si="33"/>
        <v>0</v>
      </c>
      <c r="S282" s="57"/>
      <c r="T282" s="17">
        <f t="shared" si="34"/>
        <v>0</v>
      </c>
      <c r="U282" s="17">
        <f t="shared" si="35"/>
        <v>0</v>
      </c>
      <c r="V282" s="16">
        <v>0</v>
      </c>
      <c r="W282" s="18">
        <f t="shared" si="36"/>
        <v>0</v>
      </c>
      <c r="X282" s="12">
        <v>870.74</v>
      </c>
      <c r="Y282" s="12">
        <v>100475.46</v>
      </c>
      <c r="Z282" s="42">
        <f t="shared" si="32"/>
        <v>261.77999999999997</v>
      </c>
      <c r="AA282" s="12"/>
    </row>
    <row r="283" spans="1:27" x14ac:dyDescent="0.25">
      <c r="A283" s="9">
        <v>45169</v>
      </c>
      <c r="B283" s="10" t="s">
        <v>667</v>
      </c>
      <c r="C283" s="10" t="s">
        <v>537</v>
      </c>
      <c r="D283" s="10" t="s">
        <v>538</v>
      </c>
      <c r="E283" s="10" t="s">
        <v>539</v>
      </c>
      <c r="F283" s="10"/>
      <c r="G283" s="10">
        <v>0</v>
      </c>
      <c r="H283" s="11">
        <f t="shared" si="29"/>
        <v>103.82</v>
      </c>
      <c r="I283" s="11">
        <f t="shared" si="30"/>
        <v>31.48</v>
      </c>
      <c r="J283" s="11">
        <f t="shared" si="31"/>
        <v>10932.24</v>
      </c>
      <c r="K283" s="13">
        <v>0</v>
      </c>
      <c r="L283" s="14">
        <v>0</v>
      </c>
      <c r="M283" s="15">
        <v>0</v>
      </c>
      <c r="N283" s="14">
        <v>0</v>
      </c>
      <c r="O283" s="16">
        <v>0</v>
      </c>
      <c r="P283" s="16">
        <v>0</v>
      </c>
      <c r="Q283" s="16">
        <v>3.46</v>
      </c>
      <c r="R283" s="57">
        <f t="shared" si="33"/>
        <v>0.41</v>
      </c>
      <c r="S283" s="57"/>
      <c r="T283" s="17">
        <f t="shared" si="34"/>
        <v>3.87</v>
      </c>
      <c r="U283" s="17">
        <f t="shared" si="35"/>
        <v>3.87</v>
      </c>
      <c r="V283" s="16">
        <v>364.34</v>
      </c>
      <c r="W283" s="18">
        <f t="shared" si="36"/>
        <v>0</v>
      </c>
      <c r="X283" s="12">
        <v>100.36</v>
      </c>
      <c r="Y283" s="12">
        <v>10567.9</v>
      </c>
      <c r="Z283" s="42">
        <f t="shared" si="32"/>
        <v>27.61</v>
      </c>
      <c r="AA283" s="12"/>
    </row>
    <row r="284" spans="1:27" x14ac:dyDescent="0.25">
      <c r="A284" s="9">
        <v>45169</v>
      </c>
      <c r="B284" s="10" t="s">
        <v>671</v>
      </c>
      <c r="C284" s="10" t="s">
        <v>537</v>
      </c>
      <c r="D284" s="10" t="s">
        <v>538</v>
      </c>
      <c r="E284" s="10" t="s">
        <v>539</v>
      </c>
      <c r="F284" s="10"/>
      <c r="G284" s="10">
        <v>0</v>
      </c>
      <c r="H284" s="11">
        <f t="shared" si="29"/>
        <v>1675</v>
      </c>
      <c r="I284" s="11">
        <f t="shared" si="30"/>
        <v>175.68</v>
      </c>
      <c r="J284" s="11">
        <f t="shared" si="31"/>
        <v>108875</v>
      </c>
      <c r="K284" s="13">
        <v>0</v>
      </c>
      <c r="L284" s="14">
        <v>0</v>
      </c>
      <c r="M284" s="15">
        <v>0</v>
      </c>
      <c r="N284" s="14">
        <v>0</v>
      </c>
      <c r="O284" s="16">
        <v>0</v>
      </c>
      <c r="P284" s="16">
        <v>0</v>
      </c>
      <c r="Q284" s="16">
        <v>0</v>
      </c>
      <c r="R284" s="57">
        <f t="shared" si="33"/>
        <v>0</v>
      </c>
      <c r="S284" s="57"/>
      <c r="T284" s="17">
        <f t="shared" si="34"/>
        <v>0</v>
      </c>
      <c r="U284" s="17">
        <f t="shared" si="35"/>
        <v>0</v>
      </c>
      <c r="V284" s="16">
        <v>0</v>
      </c>
      <c r="W284" s="18">
        <f t="shared" si="36"/>
        <v>0</v>
      </c>
      <c r="X284" s="12">
        <v>1675</v>
      </c>
      <c r="Y284" s="12">
        <v>108875</v>
      </c>
      <c r="Z284" s="42">
        <f t="shared" si="32"/>
        <v>175.68</v>
      </c>
      <c r="AA284" s="12"/>
    </row>
    <row r="285" spans="1:27" x14ac:dyDescent="0.25">
      <c r="A285" s="9">
        <v>45169</v>
      </c>
      <c r="B285" s="10" t="s">
        <v>678</v>
      </c>
      <c r="C285" s="10" t="s">
        <v>543</v>
      </c>
      <c r="D285" s="10" t="s">
        <v>538</v>
      </c>
      <c r="E285" s="10" t="s">
        <v>539</v>
      </c>
      <c r="F285" s="10"/>
      <c r="G285" s="10">
        <v>0</v>
      </c>
      <c r="H285" s="11">
        <f t="shared" si="29"/>
        <v>24.78</v>
      </c>
      <c r="I285" s="11">
        <f t="shared" si="30"/>
        <v>19.07</v>
      </c>
      <c r="J285" s="11">
        <f t="shared" si="31"/>
        <v>5964.17</v>
      </c>
      <c r="K285" s="13">
        <v>0</v>
      </c>
      <c r="L285" s="14">
        <v>0</v>
      </c>
      <c r="M285" s="15">
        <v>0</v>
      </c>
      <c r="N285" s="14">
        <v>0</v>
      </c>
      <c r="O285" s="16">
        <v>0</v>
      </c>
      <c r="P285" s="16">
        <v>0</v>
      </c>
      <c r="Q285" s="16">
        <v>0.7</v>
      </c>
      <c r="R285" s="57">
        <f t="shared" si="33"/>
        <v>0.08</v>
      </c>
      <c r="S285" s="57"/>
      <c r="T285" s="17">
        <f t="shared" si="34"/>
        <v>0.77999999999999992</v>
      </c>
      <c r="U285" s="17">
        <f t="shared" si="35"/>
        <v>0.77999999999999992</v>
      </c>
      <c r="V285" s="16">
        <v>168.48</v>
      </c>
      <c r="W285" s="18">
        <f t="shared" si="36"/>
        <v>0</v>
      </c>
      <c r="X285" s="12">
        <v>24.08</v>
      </c>
      <c r="Y285" s="12">
        <v>5795.69</v>
      </c>
      <c r="Z285" s="42">
        <f t="shared" si="32"/>
        <v>18.29</v>
      </c>
      <c r="AA285" s="12"/>
    </row>
    <row r="286" spans="1:27" x14ac:dyDescent="0.25">
      <c r="A286" s="9">
        <v>45169</v>
      </c>
      <c r="B286" s="10" t="s">
        <v>679</v>
      </c>
      <c r="C286" s="10" t="s">
        <v>543</v>
      </c>
      <c r="D286" s="10" t="s">
        <v>538</v>
      </c>
      <c r="E286" s="10" t="s">
        <v>557</v>
      </c>
      <c r="F286" s="10"/>
      <c r="G286" s="10">
        <v>0</v>
      </c>
      <c r="H286" s="11">
        <f t="shared" si="29"/>
        <v>57.61</v>
      </c>
      <c r="I286" s="11">
        <f t="shared" si="30"/>
        <v>36.25</v>
      </c>
      <c r="J286" s="11">
        <f t="shared" si="31"/>
        <v>0</v>
      </c>
      <c r="K286" s="13">
        <v>0</v>
      </c>
      <c r="L286" s="14">
        <v>0</v>
      </c>
      <c r="M286" s="15">
        <v>0</v>
      </c>
      <c r="N286" s="14">
        <v>0</v>
      </c>
      <c r="O286" s="16">
        <v>0</v>
      </c>
      <c r="P286" s="16">
        <v>0</v>
      </c>
      <c r="Q286" s="16">
        <v>1.22</v>
      </c>
      <c r="R286" s="57">
        <f t="shared" si="33"/>
        <v>0.15</v>
      </c>
      <c r="S286" s="57"/>
      <c r="T286" s="17">
        <f t="shared" si="34"/>
        <v>1.3699999999999999</v>
      </c>
      <c r="U286" s="17">
        <f t="shared" si="35"/>
        <v>1.3699999999999999</v>
      </c>
      <c r="V286" s="16">
        <v>267.89999999999998</v>
      </c>
      <c r="W286" s="18">
        <f t="shared" si="36"/>
        <v>0</v>
      </c>
      <c r="X286" s="12">
        <v>56.39</v>
      </c>
      <c r="Y286" s="12">
        <v>0</v>
      </c>
      <c r="Z286" s="42">
        <f t="shared" si="32"/>
        <v>34.880000000000003</v>
      </c>
      <c r="AA286" s="12"/>
    </row>
    <row r="287" spans="1:27" x14ac:dyDescent="0.25">
      <c r="A287" s="9">
        <v>45169</v>
      </c>
      <c r="B287" s="10" t="s">
        <v>682</v>
      </c>
      <c r="C287" s="10" t="s">
        <v>537</v>
      </c>
      <c r="D287" s="10" t="s">
        <v>538</v>
      </c>
      <c r="E287" s="10" t="s">
        <v>539</v>
      </c>
      <c r="F287" s="10"/>
      <c r="G287" s="10">
        <v>0</v>
      </c>
      <c r="H287" s="11">
        <f t="shared" si="29"/>
        <v>62.88</v>
      </c>
      <c r="I287" s="11">
        <f t="shared" si="30"/>
        <v>44.14</v>
      </c>
      <c r="J287" s="11">
        <f t="shared" si="31"/>
        <v>4313.57</v>
      </c>
      <c r="K287" s="13">
        <v>0</v>
      </c>
      <c r="L287" s="14">
        <v>0</v>
      </c>
      <c r="M287" s="15">
        <v>0</v>
      </c>
      <c r="N287" s="14">
        <v>0</v>
      </c>
      <c r="O287" s="16">
        <v>0</v>
      </c>
      <c r="P287" s="16">
        <v>0</v>
      </c>
      <c r="Q287" s="16">
        <v>0</v>
      </c>
      <c r="R287" s="57">
        <f t="shared" si="33"/>
        <v>0</v>
      </c>
      <c r="S287" s="57"/>
      <c r="T287" s="17">
        <f t="shared" si="34"/>
        <v>0</v>
      </c>
      <c r="U287" s="17">
        <f t="shared" si="35"/>
        <v>0</v>
      </c>
      <c r="V287" s="16">
        <v>0</v>
      </c>
      <c r="W287" s="18">
        <f t="shared" si="36"/>
        <v>0</v>
      </c>
      <c r="X287" s="12">
        <v>62.88</v>
      </c>
      <c r="Y287" s="12">
        <v>4313.57</v>
      </c>
      <c r="Z287" s="42">
        <f t="shared" si="32"/>
        <v>44.14</v>
      </c>
      <c r="AA287" s="12"/>
    </row>
    <row r="288" spans="1:27" x14ac:dyDescent="0.25">
      <c r="A288" s="9">
        <v>45169</v>
      </c>
      <c r="B288" s="10" t="s">
        <v>685</v>
      </c>
      <c r="C288" s="10" t="s">
        <v>537</v>
      </c>
      <c r="D288" s="10" t="s">
        <v>538</v>
      </c>
      <c r="E288" s="10" t="s">
        <v>539</v>
      </c>
      <c r="F288" s="10"/>
      <c r="G288" s="10">
        <v>0</v>
      </c>
      <c r="H288" s="11">
        <f t="shared" si="29"/>
        <v>13.6</v>
      </c>
      <c r="I288" s="11">
        <f t="shared" si="30"/>
        <v>9.5500000000000007</v>
      </c>
      <c r="J288" s="11">
        <f t="shared" si="31"/>
        <v>0</v>
      </c>
      <c r="K288" s="13">
        <v>0</v>
      </c>
      <c r="L288" s="14">
        <v>0</v>
      </c>
      <c r="M288" s="15">
        <v>0</v>
      </c>
      <c r="N288" s="14">
        <v>0</v>
      </c>
      <c r="O288" s="16">
        <v>0</v>
      </c>
      <c r="P288" s="16">
        <v>0</v>
      </c>
      <c r="Q288" s="16">
        <v>0</v>
      </c>
      <c r="R288" s="57">
        <f t="shared" si="33"/>
        <v>0</v>
      </c>
      <c r="S288" s="57"/>
      <c r="T288" s="17">
        <f t="shared" si="34"/>
        <v>0</v>
      </c>
      <c r="U288" s="17">
        <f t="shared" si="35"/>
        <v>0</v>
      </c>
      <c r="V288" s="16">
        <v>0</v>
      </c>
      <c r="W288" s="18">
        <f t="shared" si="36"/>
        <v>0</v>
      </c>
      <c r="X288" s="12">
        <v>13.6</v>
      </c>
      <c r="Y288" s="12">
        <v>0</v>
      </c>
      <c r="Z288" s="42">
        <f t="shared" si="32"/>
        <v>9.5500000000000007</v>
      </c>
      <c r="AA288" s="12"/>
    </row>
    <row r="289" spans="1:27" x14ac:dyDescent="0.25">
      <c r="A289" s="9">
        <v>45169</v>
      </c>
      <c r="B289" s="10" t="s">
        <v>686</v>
      </c>
      <c r="C289" s="10" t="s">
        <v>537</v>
      </c>
      <c r="D289" s="10" t="s">
        <v>538</v>
      </c>
      <c r="E289" s="10" t="s">
        <v>557</v>
      </c>
      <c r="F289" s="10"/>
      <c r="G289" s="10">
        <v>0</v>
      </c>
      <c r="H289" s="11">
        <f t="shared" si="29"/>
        <v>960.88</v>
      </c>
      <c r="I289" s="11">
        <f t="shared" si="30"/>
        <v>446.34</v>
      </c>
      <c r="J289" s="11">
        <f t="shared" si="31"/>
        <v>194675.65</v>
      </c>
      <c r="K289" s="13">
        <v>0</v>
      </c>
      <c r="L289" s="14">
        <v>0</v>
      </c>
      <c r="M289" s="15">
        <v>0</v>
      </c>
      <c r="N289" s="14">
        <v>0</v>
      </c>
      <c r="O289" s="16">
        <v>0</v>
      </c>
      <c r="P289" s="16">
        <v>0</v>
      </c>
      <c r="Q289" s="16">
        <v>93.61</v>
      </c>
      <c r="R289" s="57">
        <f t="shared" si="33"/>
        <v>11.18</v>
      </c>
      <c r="S289" s="57"/>
      <c r="T289" s="17">
        <f t="shared" si="34"/>
        <v>104.78999999999999</v>
      </c>
      <c r="U289" s="17">
        <f t="shared" si="35"/>
        <v>104.78999999999999</v>
      </c>
      <c r="V289" s="16">
        <v>18965.39</v>
      </c>
      <c r="W289" s="18">
        <f t="shared" si="36"/>
        <v>1.38</v>
      </c>
      <c r="X289" s="12">
        <v>867.27</v>
      </c>
      <c r="Y289" s="12">
        <v>175710.13</v>
      </c>
      <c r="Z289" s="42">
        <f t="shared" si="32"/>
        <v>340.16999999999996</v>
      </c>
      <c r="AA289" s="12"/>
    </row>
    <row r="290" spans="1:27" x14ac:dyDescent="0.25">
      <c r="A290" s="9">
        <v>45169</v>
      </c>
      <c r="B290" s="10" t="s">
        <v>687</v>
      </c>
      <c r="C290" s="10" t="s">
        <v>537</v>
      </c>
      <c r="D290" s="10" t="s">
        <v>538</v>
      </c>
      <c r="E290" s="10" t="s">
        <v>557</v>
      </c>
      <c r="F290" s="10"/>
      <c r="G290" s="10">
        <v>0</v>
      </c>
      <c r="H290" s="11">
        <f t="shared" si="29"/>
        <v>14.69</v>
      </c>
      <c r="I290" s="11">
        <f t="shared" si="30"/>
        <v>10.31</v>
      </c>
      <c r="J290" s="11">
        <f t="shared" si="31"/>
        <v>2585.44</v>
      </c>
      <c r="K290" s="13">
        <v>0</v>
      </c>
      <c r="L290" s="14">
        <v>0</v>
      </c>
      <c r="M290" s="15">
        <v>0</v>
      </c>
      <c r="N290" s="14">
        <v>0</v>
      </c>
      <c r="O290" s="16">
        <v>0</v>
      </c>
      <c r="P290" s="16">
        <v>0</v>
      </c>
      <c r="Q290" s="16">
        <v>0</v>
      </c>
      <c r="R290" s="57">
        <f t="shared" si="33"/>
        <v>0</v>
      </c>
      <c r="S290" s="57"/>
      <c r="T290" s="17">
        <f t="shared" si="34"/>
        <v>0</v>
      </c>
      <c r="U290" s="17">
        <f t="shared" si="35"/>
        <v>0</v>
      </c>
      <c r="V290" s="16">
        <v>0</v>
      </c>
      <c r="W290" s="18">
        <f t="shared" si="36"/>
        <v>0</v>
      </c>
      <c r="X290" s="12">
        <v>14.69</v>
      </c>
      <c r="Y290" s="12">
        <v>2585.44</v>
      </c>
      <c r="Z290" s="42">
        <f t="shared" si="32"/>
        <v>10.31</v>
      </c>
      <c r="AA290" s="12"/>
    </row>
    <row r="291" spans="1:27" x14ac:dyDescent="0.25">
      <c r="A291" s="9">
        <v>45169</v>
      </c>
      <c r="B291" s="10" t="s">
        <v>688</v>
      </c>
      <c r="C291" s="10" t="s">
        <v>537</v>
      </c>
      <c r="D291" s="10" t="s">
        <v>538</v>
      </c>
      <c r="E291" s="10" t="s">
        <v>557</v>
      </c>
      <c r="F291" s="10"/>
      <c r="G291" s="10">
        <v>0</v>
      </c>
      <c r="H291" s="11">
        <f t="shared" si="29"/>
        <v>979</v>
      </c>
      <c r="I291" s="11">
        <f t="shared" si="30"/>
        <v>655.43</v>
      </c>
      <c r="J291" s="11">
        <f t="shared" si="31"/>
        <v>102106.69</v>
      </c>
      <c r="K291" s="13">
        <v>0</v>
      </c>
      <c r="L291" s="14">
        <v>0</v>
      </c>
      <c r="M291" s="15">
        <v>0</v>
      </c>
      <c r="N291" s="14">
        <v>0</v>
      </c>
      <c r="O291" s="16">
        <v>0</v>
      </c>
      <c r="P291" s="16">
        <v>0</v>
      </c>
      <c r="Q291" s="16">
        <v>86.37</v>
      </c>
      <c r="R291" s="57">
        <f t="shared" si="33"/>
        <v>10.32</v>
      </c>
      <c r="S291" s="57"/>
      <c r="T291" s="17">
        <f t="shared" si="34"/>
        <v>96.69</v>
      </c>
      <c r="U291" s="17">
        <f t="shared" si="35"/>
        <v>96.69</v>
      </c>
      <c r="V291" s="16">
        <v>9008.39</v>
      </c>
      <c r="W291" s="18">
        <f t="shared" si="36"/>
        <v>1.27</v>
      </c>
      <c r="X291" s="12">
        <v>892.63</v>
      </c>
      <c r="Y291" s="12">
        <v>93098.57</v>
      </c>
      <c r="Z291" s="42">
        <f t="shared" si="32"/>
        <v>557.47</v>
      </c>
      <c r="AA291" s="12"/>
    </row>
    <row r="292" spans="1:27" x14ac:dyDescent="0.25">
      <c r="A292" s="9">
        <v>45169</v>
      </c>
      <c r="B292" s="10" t="s">
        <v>690</v>
      </c>
      <c r="C292" s="10" t="s">
        <v>543</v>
      </c>
      <c r="D292" s="10" t="s">
        <v>538</v>
      </c>
      <c r="E292" s="10" t="s">
        <v>539</v>
      </c>
      <c r="F292" s="10"/>
      <c r="G292" s="10">
        <v>0</v>
      </c>
      <c r="H292" s="11">
        <f t="shared" si="29"/>
        <v>3.78</v>
      </c>
      <c r="I292" s="11">
        <f t="shared" si="30"/>
        <v>2.65</v>
      </c>
      <c r="J292" s="11">
        <f t="shared" si="31"/>
        <v>850.5</v>
      </c>
      <c r="K292" s="13">
        <v>0</v>
      </c>
      <c r="L292" s="14">
        <v>0</v>
      </c>
      <c r="M292" s="15">
        <v>0</v>
      </c>
      <c r="N292" s="14">
        <v>0</v>
      </c>
      <c r="O292" s="16">
        <v>0</v>
      </c>
      <c r="P292" s="16">
        <v>0</v>
      </c>
      <c r="Q292" s="16">
        <v>0</v>
      </c>
      <c r="R292" s="57">
        <f t="shared" si="33"/>
        <v>0</v>
      </c>
      <c r="S292" s="57"/>
      <c r="T292" s="17">
        <f t="shared" si="34"/>
        <v>0</v>
      </c>
      <c r="U292" s="17">
        <f t="shared" si="35"/>
        <v>0</v>
      </c>
      <c r="V292" s="16">
        <v>0</v>
      </c>
      <c r="W292" s="18">
        <f t="shared" si="36"/>
        <v>0</v>
      </c>
      <c r="X292" s="12">
        <v>3.78</v>
      </c>
      <c r="Y292" s="12">
        <v>850.5</v>
      </c>
      <c r="Z292" s="42">
        <f t="shared" si="32"/>
        <v>2.65</v>
      </c>
      <c r="AA292" s="12"/>
    </row>
    <row r="293" spans="1:27" x14ac:dyDescent="0.25">
      <c r="A293" s="9">
        <v>45169</v>
      </c>
      <c r="B293" s="10" t="s">
        <v>763</v>
      </c>
      <c r="C293" s="10" t="s">
        <v>537</v>
      </c>
      <c r="D293" s="10" t="s">
        <v>538</v>
      </c>
      <c r="E293" s="10" t="s">
        <v>539</v>
      </c>
      <c r="F293" s="10"/>
      <c r="G293" s="10">
        <v>0</v>
      </c>
      <c r="H293" s="11">
        <f t="shared" si="29"/>
        <v>2481.11</v>
      </c>
      <c r="I293" s="11">
        <f t="shared" si="30"/>
        <v>2478.5</v>
      </c>
      <c r="J293" s="11">
        <f t="shared" si="31"/>
        <v>196208.25</v>
      </c>
      <c r="K293" s="13">
        <v>2192.6999999999998</v>
      </c>
      <c r="L293" s="14">
        <v>179801.4</v>
      </c>
      <c r="M293" s="15">
        <v>1100</v>
      </c>
      <c r="N293" s="14">
        <v>88000</v>
      </c>
      <c r="O293" s="16">
        <v>0</v>
      </c>
      <c r="P293" s="16">
        <v>0</v>
      </c>
      <c r="Q293" s="16">
        <v>4549.67</v>
      </c>
      <c r="R293" s="57">
        <f t="shared" si="33"/>
        <v>543.42999999999995</v>
      </c>
      <c r="S293" s="57">
        <v>500</v>
      </c>
      <c r="T293" s="17">
        <f t="shared" si="34"/>
        <v>4593.1000000000004</v>
      </c>
      <c r="U293" s="17">
        <f t="shared" si="35"/>
        <v>4593.1000000000004</v>
      </c>
      <c r="V293" s="16">
        <v>363060.9</v>
      </c>
      <c r="W293" s="18">
        <f t="shared" si="36"/>
        <v>60.32</v>
      </c>
      <c r="X293" s="12">
        <v>1224.1400000000001</v>
      </c>
      <c r="Y293" s="12">
        <v>100275.63</v>
      </c>
      <c r="Z293" s="42">
        <f t="shared" si="32"/>
        <v>17.779999999999454</v>
      </c>
      <c r="AA293" s="12"/>
    </row>
    <row r="294" spans="1:27" x14ac:dyDescent="0.25">
      <c r="A294" s="9">
        <v>45169</v>
      </c>
      <c r="B294" s="10" t="s">
        <v>691</v>
      </c>
      <c r="C294" s="10" t="s">
        <v>537</v>
      </c>
      <c r="D294" s="10" t="s">
        <v>538</v>
      </c>
      <c r="E294" s="10" t="s">
        <v>539</v>
      </c>
      <c r="F294" s="10"/>
      <c r="G294" s="10">
        <v>0</v>
      </c>
      <c r="H294" s="11">
        <f t="shared" si="29"/>
        <v>1797.74</v>
      </c>
      <c r="I294" s="11">
        <f t="shared" si="30"/>
        <v>423.89</v>
      </c>
      <c r="J294" s="11">
        <f t="shared" si="31"/>
        <v>152226.37</v>
      </c>
      <c r="K294" s="13">
        <v>13525</v>
      </c>
      <c r="L294" s="14">
        <v>1190962.5</v>
      </c>
      <c r="M294" s="15">
        <v>1000</v>
      </c>
      <c r="N294" s="14">
        <v>87500</v>
      </c>
      <c r="O294" s="16">
        <v>0</v>
      </c>
      <c r="P294" s="16">
        <v>0</v>
      </c>
      <c r="Q294" s="16">
        <v>11637.64</v>
      </c>
      <c r="R294" s="57">
        <f t="shared" si="33"/>
        <v>1390.04</v>
      </c>
      <c r="S294" s="57"/>
      <c r="T294" s="17">
        <f t="shared" si="34"/>
        <v>13027.68</v>
      </c>
      <c r="U294" s="17">
        <f t="shared" si="35"/>
        <v>13027.68</v>
      </c>
      <c r="V294" s="16">
        <v>1012311.68</v>
      </c>
      <c r="W294" s="18">
        <f t="shared" si="36"/>
        <v>171.09</v>
      </c>
      <c r="X294" s="12">
        <v>4685.1000000000004</v>
      </c>
      <c r="Y294" s="12">
        <v>415006.59</v>
      </c>
      <c r="Z294" s="42">
        <f t="shared" si="32"/>
        <v>750.1199999999991</v>
      </c>
      <c r="AA294" s="12"/>
    </row>
    <row r="295" spans="1:27" x14ac:dyDescent="0.25">
      <c r="A295" s="9">
        <v>45169</v>
      </c>
      <c r="B295" s="10" t="s">
        <v>701</v>
      </c>
      <c r="C295" s="10" t="s">
        <v>543</v>
      </c>
      <c r="D295" s="10" t="s">
        <v>538</v>
      </c>
      <c r="E295" s="10" t="s">
        <v>539</v>
      </c>
      <c r="F295" s="10"/>
      <c r="G295" s="10">
        <v>0</v>
      </c>
      <c r="H295" s="11">
        <f t="shared" si="29"/>
        <v>3.38</v>
      </c>
      <c r="I295" s="11">
        <f t="shared" si="30"/>
        <v>41.86</v>
      </c>
      <c r="J295" s="11">
        <f t="shared" si="31"/>
        <v>1233.3599999999999</v>
      </c>
      <c r="K295" s="13">
        <v>50</v>
      </c>
      <c r="L295" s="14">
        <v>18250</v>
      </c>
      <c r="M295" s="15">
        <v>0</v>
      </c>
      <c r="N295" s="14">
        <v>0</v>
      </c>
      <c r="O295" s="16">
        <v>0</v>
      </c>
      <c r="P295" s="16">
        <v>0</v>
      </c>
      <c r="Q295" s="16">
        <v>55.42</v>
      </c>
      <c r="R295" s="57">
        <f t="shared" si="33"/>
        <v>6.62</v>
      </c>
      <c r="S295" s="57"/>
      <c r="T295" s="17">
        <f t="shared" si="34"/>
        <v>62.04</v>
      </c>
      <c r="U295" s="17">
        <f t="shared" si="35"/>
        <v>62.04</v>
      </c>
      <c r="V295" s="16">
        <v>20227.75</v>
      </c>
      <c r="W295" s="18">
        <f t="shared" si="36"/>
        <v>0</v>
      </c>
      <c r="X295" s="12">
        <v>-2.04</v>
      </c>
      <c r="Y295" s="12">
        <v>-744.6</v>
      </c>
      <c r="Z295" s="42">
        <f t="shared" si="32"/>
        <v>29.82</v>
      </c>
      <c r="AA295" s="12"/>
    </row>
    <row r="296" spans="1:27" x14ac:dyDescent="0.25">
      <c r="A296" s="9">
        <v>45169</v>
      </c>
      <c r="B296" s="10" t="s">
        <v>702</v>
      </c>
      <c r="C296" s="10" t="s">
        <v>543</v>
      </c>
      <c r="D296" s="10" t="s">
        <v>538</v>
      </c>
      <c r="E296" s="10" t="s">
        <v>539</v>
      </c>
      <c r="F296" s="10"/>
      <c r="G296" s="10">
        <v>0</v>
      </c>
      <c r="H296" s="11">
        <f t="shared" si="29"/>
        <v>1.45</v>
      </c>
      <c r="I296" s="11">
        <f t="shared" si="30"/>
        <v>0</v>
      </c>
      <c r="J296" s="11">
        <f t="shared" si="31"/>
        <v>449.5</v>
      </c>
      <c r="K296" s="13">
        <v>0</v>
      </c>
      <c r="L296" s="14">
        <v>0</v>
      </c>
      <c r="M296" s="15">
        <v>0</v>
      </c>
      <c r="N296" s="14">
        <v>0</v>
      </c>
      <c r="O296" s="16">
        <v>0</v>
      </c>
      <c r="P296" s="16">
        <v>0</v>
      </c>
      <c r="Q296" s="16">
        <v>0</v>
      </c>
      <c r="R296" s="57">
        <f t="shared" si="33"/>
        <v>0</v>
      </c>
      <c r="S296" s="57"/>
      <c r="T296" s="17">
        <f t="shared" si="34"/>
        <v>0</v>
      </c>
      <c r="U296" s="17">
        <f t="shared" si="35"/>
        <v>0</v>
      </c>
      <c r="V296" s="16">
        <v>0</v>
      </c>
      <c r="W296" s="18">
        <f t="shared" si="36"/>
        <v>0</v>
      </c>
      <c r="X296" s="12">
        <v>1.45</v>
      </c>
      <c r="Y296" s="12">
        <v>449.5</v>
      </c>
      <c r="Z296" s="42">
        <f t="shared" si="32"/>
        <v>0</v>
      </c>
      <c r="AA296" s="12"/>
    </row>
    <row r="297" spans="1:27" x14ac:dyDescent="0.25">
      <c r="A297" s="9">
        <v>45169</v>
      </c>
      <c r="B297" s="10" t="s">
        <v>703</v>
      </c>
      <c r="C297" s="10" t="s">
        <v>543</v>
      </c>
      <c r="D297" s="10" t="s">
        <v>538</v>
      </c>
      <c r="E297" s="10" t="s">
        <v>539</v>
      </c>
      <c r="F297" s="10">
        <v>0</v>
      </c>
      <c r="G297" s="10">
        <v>0</v>
      </c>
      <c r="H297" s="11">
        <f t="shared" si="29"/>
        <v>79.83</v>
      </c>
      <c r="I297" s="11">
        <f t="shared" si="30"/>
        <v>157.66</v>
      </c>
      <c r="J297" s="11">
        <f t="shared" si="31"/>
        <v>13586.08</v>
      </c>
      <c r="K297" s="13">
        <v>150</v>
      </c>
      <c r="L297" s="14">
        <v>25500</v>
      </c>
      <c r="M297" s="15">
        <v>0</v>
      </c>
      <c r="N297" s="14">
        <v>0</v>
      </c>
      <c r="O297" s="21">
        <v>9</v>
      </c>
      <c r="P297" s="16">
        <v>1539</v>
      </c>
      <c r="Q297" s="21">
        <v>142.83000000000001</v>
      </c>
      <c r="R297" s="57">
        <f t="shared" si="33"/>
        <v>17.059999999999999</v>
      </c>
      <c r="S297" s="57"/>
      <c r="T297" s="17">
        <f t="shared" si="34"/>
        <v>159.89000000000001</v>
      </c>
      <c r="U297" s="17">
        <f t="shared" si="35"/>
        <v>168.89000000000001</v>
      </c>
      <c r="V297" s="16">
        <v>24287.360000000001</v>
      </c>
      <c r="W297" s="18">
        <f t="shared" si="36"/>
        <v>2.1</v>
      </c>
      <c r="X297" s="12">
        <v>78</v>
      </c>
      <c r="Y297" s="12">
        <v>13262.08</v>
      </c>
      <c r="Z297" s="42">
        <f t="shared" si="32"/>
        <v>136.66999999999996</v>
      </c>
      <c r="AA297" s="12"/>
    </row>
    <row r="298" spans="1:27" x14ac:dyDescent="0.25">
      <c r="A298" s="9">
        <v>45169</v>
      </c>
      <c r="B298" s="10" t="s">
        <v>704</v>
      </c>
      <c r="C298" s="10" t="s">
        <v>537</v>
      </c>
      <c r="D298" s="10" t="s">
        <v>538</v>
      </c>
      <c r="E298" s="10" t="s">
        <v>539</v>
      </c>
      <c r="F298" s="10"/>
      <c r="G298" s="10">
        <v>0</v>
      </c>
      <c r="H298" s="11">
        <f t="shared" si="29"/>
        <v>-3.6</v>
      </c>
      <c r="I298" s="11">
        <f t="shared" si="30"/>
        <v>0</v>
      </c>
      <c r="J298" s="11">
        <f t="shared" si="31"/>
        <v>-324</v>
      </c>
      <c r="K298" s="13">
        <v>0</v>
      </c>
      <c r="L298" s="14">
        <v>0</v>
      </c>
      <c r="M298" s="15">
        <v>0</v>
      </c>
      <c r="N298" s="14">
        <v>0</v>
      </c>
      <c r="O298" s="16">
        <v>0</v>
      </c>
      <c r="P298" s="16">
        <v>0</v>
      </c>
      <c r="Q298" s="16">
        <v>0</v>
      </c>
      <c r="R298" s="57">
        <f t="shared" si="33"/>
        <v>0</v>
      </c>
      <c r="S298" s="57"/>
      <c r="T298" s="17">
        <f t="shared" si="34"/>
        <v>0</v>
      </c>
      <c r="U298" s="17">
        <f t="shared" si="35"/>
        <v>0</v>
      </c>
      <c r="V298" s="16">
        <v>0</v>
      </c>
      <c r="W298" s="18">
        <f t="shared" si="36"/>
        <v>0</v>
      </c>
      <c r="X298" s="12">
        <v>-3.6</v>
      </c>
      <c r="Y298" s="12">
        <v>-324</v>
      </c>
      <c r="Z298" s="42">
        <f t="shared" si="32"/>
        <v>0</v>
      </c>
      <c r="AA298" s="12"/>
    </row>
    <row r="299" spans="1:27" x14ac:dyDescent="0.25">
      <c r="A299" s="9">
        <v>45169</v>
      </c>
      <c r="B299" s="10" t="s">
        <v>705</v>
      </c>
      <c r="C299" s="10" t="s">
        <v>543</v>
      </c>
      <c r="D299" s="10" t="s">
        <v>538</v>
      </c>
      <c r="E299" s="10" t="s">
        <v>557</v>
      </c>
      <c r="F299" s="10"/>
      <c r="G299" s="10">
        <v>0</v>
      </c>
      <c r="H299" s="11">
        <f t="shared" si="29"/>
        <v>89.67</v>
      </c>
      <c r="I299" s="11">
        <f t="shared" si="30"/>
        <v>61.68</v>
      </c>
      <c r="J299" s="11">
        <f t="shared" si="31"/>
        <v>13898.85</v>
      </c>
      <c r="K299" s="13">
        <v>0</v>
      </c>
      <c r="L299" s="14">
        <v>0</v>
      </c>
      <c r="M299" s="15">
        <v>0</v>
      </c>
      <c r="N299" s="14">
        <v>0</v>
      </c>
      <c r="O299" s="16">
        <v>0</v>
      </c>
      <c r="P299" s="16">
        <v>0</v>
      </c>
      <c r="Q299" s="16">
        <v>2.31</v>
      </c>
      <c r="R299" s="57">
        <f t="shared" si="33"/>
        <v>0.28000000000000003</v>
      </c>
      <c r="S299" s="57"/>
      <c r="T299" s="17">
        <f t="shared" si="34"/>
        <v>2.59</v>
      </c>
      <c r="U299" s="17">
        <f t="shared" si="35"/>
        <v>2.59</v>
      </c>
      <c r="V299" s="16">
        <v>358.05</v>
      </c>
      <c r="W299" s="18">
        <f t="shared" si="36"/>
        <v>0</v>
      </c>
      <c r="X299" s="12">
        <v>87.36</v>
      </c>
      <c r="Y299" s="12">
        <v>13540.8</v>
      </c>
      <c r="Z299" s="42">
        <f t="shared" si="32"/>
        <v>59.09</v>
      </c>
      <c r="AA299" s="12"/>
    </row>
    <row r="300" spans="1:27" x14ac:dyDescent="0.25">
      <c r="A300" s="9">
        <v>45169</v>
      </c>
      <c r="B300" s="10" t="s">
        <v>708</v>
      </c>
      <c r="C300" s="10" t="s">
        <v>543</v>
      </c>
      <c r="D300" s="10" t="s">
        <v>538</v>
      </c>
      <c r="E300" s="10" t="s">
        <v>557</v>
      </c>
      <c r="F300" s="10"/>
      <c r="G300" s="10">
        <v>0</v>
      </c>
      <c r="H300" s="11">
        <f t="shared" si="29"/>
        <v>26.49</v>
      </c>
      <c r="I300" s="11">
        <f t="shared" si="30"/>
        <v>23.24</v>
      </c>
      <c r="J300" s="11">
        <f t="shared" si="31"/>
        <v>5829.87</v>
      </c>
      <c r="K300" s="13">
        <v>0</v>
      </c>
      <c r="L300" s="14">
        <v>0</v>
      </c>
      <c r="M300" s="15">
        <v>0</v>
      </c>
      <c r="N300" s="14">
        <v>0</v>
      </c>
      <c r="O300" s="16">
        <v>0</v>
      </c>
      <c r="P300" s="16">
        <v>0</v>
      </c>
      <c r="Q300" s="16">
        <v>0.83</v>
      </c>
      <c r="R300" s="57">
        <f t="shared" si="33"/>
        <v>0.1</v>
      </c>
      <c r="S300" s="57"/>
      <c r="T300" s="17">
        <f t="shared" si="34"/>
        <v>0.92999999999999994</v>
      </c>
      <c r="U300" s="17">
        <f t="shared" si="35"/>
        <v>0.92999999999999994</v>
      </c>
      <c r="V300" s="16">
        <v>182.67</v>
      </c>
      <c r="W300" s="18">
        <f t="shared" si="36"/>
        <v>0</v>
      </c>
      <c r="X300" s="12">
        <v>25.66</v>
      </c>
      <c r="Y300" s="12">
        <v>5647.2</v>
      </c>
      <c r="Z300" s="42">
        <f t="shared" si="32"/>
        <v>22.31</v>
      </c>
      <c r="AA300" s="12"/>
    </row>
    <row r="301" spans="1:27" x14ac:dyDescent="0.25">
      <c r="A301" s="9">
        <v>45169</v>
      </c>
      <c r="B301" s="10" t="s">
        <v>709</v>
      </c>
      <c r="C301" s="10" t="s">
        <v>543</v>
      </c>
      <c r="D301" s="10" t="s">
        <v>538</v>
      </c>
      <c r="E301" s="10" t="s">
        <v>539</v>
      </c>
      <c r="F301" s="10"/>
      <c r="G301" s="10">
        <v>0</v>
      </c>
      <c r="H301" s="11">
        <f t="shared" si="29"/>
        <v>8.77</v>
      </c>
      <c r="I301" s="11">
        <f t="shared" si="30"/>
        <v>6.16</v>
      </c>
      <c r="J301" s="11">
        <f t="shared" si="31"/>
        <v>2104.8000000000002</v>
      </c>
      <c r="K301" s="13">
        <v>0</v>
      </c>
      <c r="L301" s="14">
        <v>0</v>
      </c>
      <c r="M301" s="15">
        <v>0</v>
      </c>
      <c r="N301" s="14">
        <v>0</v>
      </c>
      <c r="O301" s="16">
        <v>0</v>
      </c>
      <c r="P301" s="16">
        <v>0</v>
      </c>
      <c r="Q301" s="16">
        <v>0</v>
      </c>
      <c r="R301" s="57">
        <f t="shared" si="33"/>
        <v>0</v>
      </c>
      <c r="S301" s="57"/>
      <c r="T301" s="17">
        <f t="shared" si="34"/>
        <v>0</v>
      </c>
      <c r="U301" s="17">
        <f t="shared" si="35"/>
        <v>0</v>
      </c>
      <c r="V301" s="16">
        <v>0</v>
      </c>
      <c r="W301" s="18">
        <f t="shared" si="36"/>
        <v>0</v>
      </c>
      <c r="X301" s="12">
        <v>8.77</v>
      </c>
      <c r="Y301" s="12">
        <v>2104.8000000000002</v>
      </c>
      <c r="Z301" s="42">
        <f t="shared" si="32"/>
        <v>6.16</v>
      </c>
      <c r="AA301" s="12"/>
    </row>
    <row r="302" spans="1:27" x14ac:dyDescent="0.25">
      <c r="A302" s="9">
        <v>45199</v>
      </c>
      <c r="B302" s="10" t="s">
        <v>536</v>
      </c>
      <c r="C302" s="10" t="s">
        <v>537</v>
      </c>
      <c r="D302" s="10" t="s">
        <v>538</v>
      </c>
      <c r="E302" s="10" t="s">
        <v>539</v>
      </c>
      <c r="F302" s="10"/>
      <c r="G302" s="10">
        <v>0</v>
      </c>
      <c r="H302" s="11">
        <f t="shared" si="29"/>
        <v>33.82</v>
      </c>
      <c r="I302" s="11">
        <f t="shared" si="30"/>
        <v>28.12</v>
      </c>
      <c r="J302" s="11">
        <f t="shared" si="31"/>
        <v>8705.2099999999991</v>
      </c>
      <c r="K302" s="13">
        <v>0</v>
      </c>
      <c r="L302" s="14">
        <v>0</v>
      </c>
      <c r="M302" s="15">
        <v>0</v>
      </c>
      <c r="N302" s="14">
        <v>0</v>
      </c>
      <c r="O302" s="16">
        <v>0</v>
      </c>
      <c r="P302" s="16">
        <v>0</v>
      </c>
      <c r="Q302" s="16">
        <v>4.68</v>
      </c>
      <c r="R302" s="57">
        <f t="shared" si="33"/>
        <v>0.56000000000000005</v>
      </c>
      <c r="S302" s="57"/>
      <c r="T302" s="17">
        <f t="shared" si="34"/>
        <v>5.24</v>
      </c>
      <c r="U302" s="17">
        <f t="shared" si="35"/>
        <v>5.24</v>
      </c>
      <c r="V302" s="16">
        <v>1204.6400000000001</v>
      </c>
      <c r="W302" s="18">
        <f t="shared" si="36"/>
        <v>0</v>
      </c>
      <c r="X302" s="12">
        <v>29.14</v>
      </c>
      <c r="Y302" s="12">
        <v>7500.59</v>
      </c>
      <c r="Z302" s="42">
        <f t="shared" si="32"/>
        <v>22.880000000000003</v>
      </c>
      <c r="AA302" s="12"/>
    </row>
    <row r="303" spans="1:27" x14ac:dyDescent="0.25">
      <c r="A303" s="9">
        <v>45199</v>
      </c>
      <c r="B303" s="10" t="s">
        <v>542</v>
      </c>
      <c r="C303" s="10" t="s">
        <v>543</v>
      </c>
      <c r="D303" s="10" t="s">
        <v>538</v>
      </c>
      <c r="E303" s="10" t="s">
        <v>539</v>
      </c>
      <c r="F303" s="10"/>
      <c r="G303" s="10">
        <v>0</v>
      </c>
      <c r="H303" s="11">
        <f t="shared" si="29"/>
        <v>478.87</v>
      </c>
      <c r="I303" s="11">
        <f t="shared" si="30"/>
        <v>145</v>
      </c>
      <c r="J303" s="11">
        <f t="shared" si="31"/>
        <v>105800.73</v>
      </c>
      <c r="K303" s="13">
        <v>0</v>
      </c>
      <c r="L303" s="14">
        <v>0</v>
      </c>
      <c r="M303" s="15">
        <v>0</v>
      </c>
      <c r="N303" s="14">
        <v>0</v>
      </c>
      <c r="O303" s="16">
        <v>0</v>
      </c>
      <c r="P303" s="16">
        <v>0</v>
      </c>
      <c r="Q303" s="16">
        <v>228.67</v>
      </c>
      <c r="R303" s="57">
        <f t="shared" si="33"/>
        <v>27.31</v>
      </c>
      <c r="S303" s="57">
        <v>120</v>
      </c>
      <c r="T303" s="17">
        <f t="shared" si="34"/>
        <v>135.97999999999999</v>
      </c>
      <c r="U303" s="17">
        <f t="shared" si="35"/>
        <v>135.97999999999999</v>
      </c>
      <c r="V303" s="16">
        <v>50522.7</v>
      </c>
      <c r="W303" s="18">
        <f t="shared" si="36"/>
        <v>1.79</v>
      </c>
      <c r="X303" s="12">
        <v>250.2</v>
      </c>
      <c r="Y303" s="12">
        <v>55278.53</v>
      </c>
      <c r="Z303" s="42">
        <f t="shared" si="32"/>
        <v>7.2300000000000102</v>
      </c>
      <c r="AA303" s="12"/>
    </row>
    <row r="304" spans="1:27" x14ac:dyDescent="0.25">
      <c r="A304" s="9">
        <v>45199</v>
      </c>
      <c r="B304" s="10" t="s">
        <v>544</v>
      </c>
      <c r="C304" s="10" t="s">
        <v>545</v>
      </c>
      <c r="D304" s="10" t="s">
        <v>538</v>
      </c>
      <c r="E304" s="10" t="s">
        <v>539</v>
      </c>
      <c r="F304" s="10"/>
      <c r="G304" s="10">
        <v>0</v>
      </c>
      <c r="H304" s="11">
        <f t="shared" si="29"/>
        <v>6.39</v>
      </c>
      <c r="I304" s="11">
        <f t="shared" si="30"/>
        <v>4.49</v>
      </c>
      <c r="J304" s="11">
        <f t="shared" si="31"/>
        <v>0</v>
      </c>
      <c r="K304" s="13">
        <v>0</v>
      </c>
      <c r="L304" s="14">
        <v>0</v>
      </c>
      <c r="M304" s="15">
        <v>0</v>
      </c>
      <c r="N304" s="14">
        <v>0</v>
      </c>
      <c r="O304" s="16">
        <v>0</v>
      </c>
      <c r="P304" s="16">
        <v>0</v>
      </c>
      <c r="Q304" s="16">
        <v>0</v>
      </c>
      <c r="R304" s="57">
        <f t="shared" si="33"/>
        <v>0</v>
      </c>
      <c r="S304" s="57"/>
      <c r="T304" s="17">
        <f t="shared" si="34"/>
        <v>0</v>
      </c>
      <c r="U304" s="17">
        <f t="shared" si="35"/>
        <v>0</v>
      </c>
      <c r="V304" s="16">
        <v>0</v>
      </c>
      <c r="W304" s="18">
        <f t="shared" si="36"/>
        <v>0</v>
      </c>
      <c r="X304" s="12">
        <v>6.39</v>
      </c>
      <c r="Y304" s="12">
        <v>0</v>
      </c>
      <c r="Z304" s="42">
        <f t="shared" si="32"/>
        <v>4.49</v>
      </c>
      <c r="AA304" s="12"/>
    </row>
    <row r="305" spans="1:27" x14ac:dyDescent="0.25">
      <c r="A305" s="9">
        <v>45199</v>
      </c>
      <c r="B305" s="10" t="s">
        <v>546</v>
      </c>
      <c r="C305" s="10" t="s">
        <v>543</v>
      </c>
      <c r="D305" s="10" t="s">
        <v>538</v>
      </c>
      <c r="E305" s="10" t="s">
        <v>539</v>
      </c>
      <c r="F305" s="10">
        <v>0</v>
      </c>
      <c r="G305" s="10">
        <v>0</v>
      </c>
      <c r="H305" s="11">
        <f t="shared" si="29"/>
        <v>405.19</v>
      </c>
      <c r="I305" s="11">
        <f t="shared" si="30"/>
        <v>220.36</v>
      </c>
      <c r="J305" s="11">
        <f t="shared" si="31"/>
        <v>75553.789999999994</v>
      </c>
      <c r="K305" s="13">
        <v>0</v>
      </c>
      <c r="L305" s="14">
        <v>0</v>
      </c>
      <c r="M305" s="15">
        <v>0</v>
      </c>
      <c r="N305" s="14">
        <v>0</v>
      </c>
      <c r="O305" s="16">
        <v>0</v>
      </c>
      <c r="P305" s="16">
        <v>0</v>
      </c>
      <c r="Q305" s="16">
        <v>112.62</v>
      </c>
      <c r="R305" s="57">
        <f t="shared" si="33"/>
        <v>13.45</v>
      </c>
      <c r="S305" s="57"/>
      <c r="T305" s="17">
        <f t="shared" si="34"/>
        <v>126.07000000000001</v>
      </c>
      <c r="U305" s="17">
        <f t="shared" si="35"/>
        <v>126.07000000000001</v>
      </c>
      <c r="V305" s="16">
        <v>21017.79</v>
      </c>
      <c r="W305" s="18">
        <f t="shared" si="36"/>
        <v>1.66</v>
      </c>
      <c r="X305" s="12">
        <v>292.57</v>
      </c>
      <c r="Y305" s="12">
        <v>54554.12</v>
      </c>
      <c r="Z305" s="42">
        <f t="shared" si="32"/>
        <v>92.63000000000001</v>
      </c>
      <c r="AA305" s="12"/>
    </row>
    <row r="306" spans="1:27" x14ac:dyDescent="0.25">
      <c r="A306" s="9">
        <v>45199</v>
      </c>
      <c r="B306" s="10" t="s">
        <v>548</v>
      </c>
      <c r="C306" s="10" t="s">
        <v>543</v>
      </c>
      <c r="D306" s="10" t="s">
        <v>538</v>
      </c>
      <c r="E306" s="10" t="s">
        <v>539</v>
      </c>
      <c r="F306" s="10"/>
      <c r="G306" s="10">
        <v>0</v>
      </c>
      <c r="H306" s="11">
        <f t="shared" si="29"/>
        <v>10.039999999999999</v>
      </c>
      <c r="I306" s="11">
        <f t="shared" si="30"/>
        <v>23.89</v>
      </c>
      <c r="J306" s="11">
        <f t="shared" si="31"/>
        <v>0</v>
      </c>
      <c r="K306" s="13">
        <v>0</v>
      </c>
      <c r="L306" s="14">
        <v>0</v>
      </c>
      <c r="M306" s="15">
        <v>0</v>
      </c>
      <c r="N306" s="14">
        <v>0</v>
      </c>
      <c r="O306" s="16">
        <v>0</v>
      </c>
      <c r="P306" s="16">
        <v>0</v>
      </c>
      <c r="Q306" s="16">
        <v>5.96</v>
      </c>
      <c r="R306" s="57">
        <f t="shared" si="33"/>
        <v>0.71</v>
      </c>
      <c r="S306" s="57"/>
      <c r="T306" s="17">
        <f t="shared" si="34"/>
        <v>6.67</v>
      </c>
      <c r="U306" s="17">
        <f t="shared" si="35"/>
        <v>6.67</v>
      </c>
      <c r="V306" s="16">
        <v>1576.05</v>
      </c>
      <c r="W306" s="18">
        <f t="shared" si="36"/>
        <v>0</v>
      </c>
      <c r="X306" s="12">
        <v>4.08</v>
      </c>
      <c r="Y306" s="12">
        <v>0</v>
      </c>
      <c r="Z306" s="42">
        <f t="shared" si="32"/>
        <v>17.22</v>
      </c>
      <c r="AA306" s="12"/>
    </row>
    <row r="307" spans="1:27" x14ac:dyDescent="0.25">
      <c r="A307" s="9">
        <v>45199</v>
      </c>
      <c r="B307" s="10" t="s">
        <v>797</v>
      </c>
      <c r="C307" s="10" t="s">
        <v>543</v>
      </c>
      <c r="D307" s="10" t="s">
        <v>538</v>
      </c>
      <c r="E307" s="10" t="s">
        <v>539</v>
      </c>
      <c r="F307" s="10"/>
      <c r="G307" s="10">
        <v>0</v>
      </c>
      <c r="H307" s="11">
        <f t="shared" si="29"/>
        <v>-0.11</v>
      </c>
      <c r="I307" s="11">
        <f t="shared" si="30"/>
        <v>0</v>
      </c>
      <c r="J307" s="11">
        <f t="shared" si="31"/>
        <v>0</v>
      </c>
      <c r="K307" s="13">
        <v>0</v>
      </c>
      <c r="L307" s="14">
        <v>0</v>
      </c>
      <c r="M307" s="15">
        <v>0</v>
      </c>
      <c r="N307" s="14">
        <v>0</v>
      </c>
      <c r="O307" s="16">
        <v>0</v>
      </c>
      <c r="P307" s="16">
        <v>0</v>
      </c>
      <c r="Q307" s="16">
        <v>0</v>
      </c>
      <c r="R307" s="57">
        <f t="shared" si="33"/>
        <v>0</v>
      </c>
      <c r="S307" s="57"/>
      <c r="T307" s="17">
        <f t="shared" si="34"/>
        <v>0</v>
      </c>
      <c r="U307" s="17">
        <f t="shared" si="35"/>
        <v>0</v>
      </c>
      <c r="V307" s="16">
        <v>0</v>
      </c>
      <c r="W307" s="18">
        <f t="shared" si="36"/>
        <v>0</v>
      </c>
      <c r="X307" s="12">
        <v>-0.11</v>
      </c>
      <c r="Y307" s="12">
        <v>0</v>
      </c>
      <c r="Z307" s="42">
        <f t="shared" si="32"/>
        <v>0</v>
      </c>
      <c r="AA307" s="12"/>
    </row>
    <row r="308" spans="1:27" x14ac:dyDescent="0.25">
      <c r="A308" s="9">
        <v>45199</v>
      </c>
      <c r="B308" s="10" t="s">
        <v>549</v>
      </c>
      <c r="C308" s="10" t="s">
        <v>543</v>
      </c>
      <c r="D308" s="10" t="s">
        <v>538</v>
      </c>
      <c r="E308" s="10" t="s">
        <v>539</v>
      </c>
      <c r="F308" s="10"/>
      <c r="G308" s="10">
        <v>0</v>
      </c>
      <c r="H308" s="11">
        <f t="shared" si="29"/>
        <v>100</v>
      </c>
      <c r="I308" s="11">
        <f t="shared" si="30"/>
        <v>70.19</v>
      </c>
      <c r="J308" s="11">
        <f t="shared" si="31"/>
        <v>0</v>
      </c>
      <c r="K308" s="13">
        <v>0</v>
      </c>
      <c r="L308" s="14">
        <v>0</v>
      </c>
      <c r="M308" s="15">
        <v>0</v>
      </c>
      <c r="N308" s="14">
        <v>0</v>
      </c>
      <c r="O308" s="16">
        <v>0</v>
      </c>
      <c r="P308" s="16">
        <v>0</v>
      </c>
      <c r="Q308" s="16">
        <v>0</v>
      </c>
      <c r="R308" s="57">
        <f t="shared" si="33"/>
        <v>0</v>
      </c>
      <c r="S308" s="57"/>
      <c r="T308" s="17">
        <f t="shared" si="34"/>
        <v>0</v>
      </c>
      <c r="U308" s="17">
        <f t="shared" si="35"/>
        <v>0</v>
      </c>
      <c r="V308" s="16">
        <v>0</v>
      </c>
      <c r="W308" s="18">
        <f t="shared" si="36"/>
        <v>0</v>
      </c>
      <c r="X308" s="12">
        <v>100</v>
      </c>
      <c r="Y308" s="12">
        <v>0</v>
      </c>
      <c r="Z308" s="42">
        <f t="shared" si="32"/>
        <v>70.19</v>
      </c>
      <c r="AA308" s="12"/>
    </row>
    <row r="309" spans="1:27" x14ac:dyDescent="0.25">
      <c r="A309" s="9">
        <v>45199</v>
      </c>
      <c r="B309" s="10" t="s">
        <v>550</v>
      </c>
      <c r="C309" s="10" t="s">
        <v>543</v>
      </c>
      <c r="D309" s="10" t="s">
        <v>538</v>
      </c>
      <c r="E309" s="10" t="s">
        <v>539</v>
      </c>
      <c r="F309" s="10"/>
      <c r="G309" s="10">
        <v>0</v>
      </c>
      <c r="H309" s="11">
        <f t="shared" si="29"/>
        <v>25</v>
      </c>
      <c r="I309" s="11">
        <f t="shared" si="30"/>
        <v>25</v>
      </c>
      <c r="J309" s="11">
        <f t="shared" si="31"/>
        <v>7125</v>
      </c>
      <c r="K309" s="13">
        <v>0</v>
      </c>
      <c r="L309" s="14">
        <v>0</v>
      </c>
      <c r="M309" s="15">
        <v>0</v>
      </c>
      <c r="N309" s="14">
        <v>0</v>
      </c>
      <c r="O309" s="16">
        <v>0</v>
      </c>
      <c r="P309" s="16">
        <v>0</v>
      </c>
      <c r="Q309" s="16">
        <v>0</v>
      </c>
      <c r="R309" s="57">
        <f t="shared" si="33"/>
        <v>0</v>
      </c>
      <c r="S309" s="57"/>
      <c r="T309" s="17">
        <f t="shared" si="34"/>
        <v>0</v>
      </c>
      <c r="U309" s="17">
        <f t="shared" si="35"/>
        <v>0</v>
      </c>
      <c r="V309" s="16">
        <v>0</v>
      </c>
      <c r="W309" s="18">
        <f t="shared" si="36"/>
        <v>0</v>
      </c>
      <c r="X309" s="12">
        <v>25</v>
      </c>
      <c r="Y309" s="12">
        <v>7125</v>
      </c>
      <c r="Z309" s="42">
        <f t="shared" si="32"/>
        <v>25</v>
      </c>
      <c r="AA309" s="12"/>
    </row>
    <row r="310" spans="1:27" x14ac:dyDescent="0.25">
      <c r="A310" s="9">
        <v>45199</v>
      </c>
      <c r="B310" s="10" t="s">
        <v>551</v>
      </c>
      <c r="C310" s="10" t="s">
        <v>543</v>
      </c>
      <c r="D310" s="10" t="s">
        <v>538</v>
      </c>
      <c r="E310" s="10" t="s">
        <v>539</v>
      </c>
      <c r="F310" s="10"/>
      <c r="G310" s="10">
        <v>0</v>
      </c>
      <c r="H310" s="11">
        <f t="shared" si="29"/>
        <v>92.22</v>
      </c>
      <c r="I310" s="11">
        <f t="shared" si="30"/>
        <v>26.16</v>
      </c>
      <c r="J310" s="11">
        <f t="shared" si="31"/>
        <v>19814.43</v>
      </c>
      <c r="K310" s="13">
        <v>0</v>
      </c>
      <c r="L310" s="14">
        <v>0</v>
      </c>
      <c r="M310" s="15">
        <v>0</v>
      </c>
      <c r="N310" s="14">
        <v>0</v>
      </c>
      <c r="O310" s="16">
        <v>0</v>
      </c>
      <c r="P310" s="16">
        <v>0</v>
      </c>
      <c r="Q310" s="16">
        <v>0</v>
      </c>
      <c r="R310" s="57">
        <f t="shared" si="33"/>
        <v>0</v>
      </c>
      <c r="S310" s="57"/>
      <c r="T310" s="17">
        <f t="shared" si="34"/>
        <v>0</v>
      </c>
      <c r="U310" s="17">
        <f t="shared" si="35"/>
        <v>0</v>
      </c>
      <c r="V310" s="16">
        <v>0</v>
      </c>
      <c r="W310" s="18">
        <f t="shared" si="36"/>
        <v>0</v>
      </c>
      <c r="X310" s="12">
        <v>92.22</v>
      </c>
      <c r="Y310" s="12">
        <v>19814.43</v>
      </c>
      <c r="Z310" s="42">
        <f t="shared" si="32"/>
        <v>26.16</v>
      </c>
      <c r="AA310" s="12"/>
    </row>
    <row r="311" spans="1:27" x14ac:dyDescent="0.25">
      <c r="A311" s="9">
        <v>45199</v>
      </c>
      <c r="B311" s="10" t="s">
        <v>552</v>
      </c>
      <c r="C311" s="10" t="s">
        <v>543</v>
      </c>
      <c r="D311" s="10" t="s">
        <v>538</v>
      </c>
      <c r="E311" s="10" t="s">
        <v>539</v>
      </c>
      <c r="F311" s="10">
        <v>0</v>
      </c>
      <c r="G311" s="10">
        <v>0</v>
      </c>
      <c r="H311" s="11">
        <f t="shared" si="29"/>
        <v>12.38</v>
      </c>
      <c r="I311" s="11">
        <f t="shared" si="30"/>
        <v>15.97</v>
      </c>
      <c r="J311" s="11">
        <f t="shared" si="31"/>
        <v>2823.61</v>
      </c>
      <c r="K311" s="13">
        <v>0</v>
      </c>
      <c r="L311" s="14">
        <v>0</v>
      </c>
      <c r="M311" s="15">
        <v>0</v>
      </c>
      <c r="N311" s="14">
        <v>0</v>
      </c>
      <c r="O311" s="16">
        <v>0</v>
      </c>
      <c r="P311" s="16">
        <v>0</v>
      </c>
      <c r="Q311" s="16">
        <v>7.41</v>
      </c>
      <c r="R311" s="57">
        <f t="shared" si="33"/>
        <v>0.89</v>
      </c>
      <c r="S311" s="57"/>
      <c r="T311" s="17">
        <f t="shared" si="34"/>
        <v>8.3000000000000007</v>
      </c>
      <c r="U311" s="17">
        <f t="shared" si="35"/>
        <v>8.3000000000000007</v>
      </c>
      <c r="V311" s="16">
        <v>1690.08</v>
      </c>
      <c r="W311" s="18">
        <f t="shared" si="36"/>
        <v>0</v>
      </c>
      <c r="X311" s="12">
        <v>4.97</v>
      </c>
      <c r="Y311" s="12">
        <v>1133.55</v>
      </c>
      <c r="Z311" s="42">
        <f t="shared" si="32"/>
        <v>7.67</v>
      </c>
      <c r="AA311" s="12"/>
    </row>
    <row r="312" spans="1:27" x14ac:dyDescent="0.25">
      <c r="A312" s="9">
        <v>45199</v>
      </c>
      <c r="B312" s="10" t="s">
        <v>781</v>
      </c>
      <c r="C312" s="10" t="s">
        <v>543</v>
      </c>
      <c r="D312" s="10" t="s">
        <v>538</v>
      </c>
      <c r="E312" s="10" t="s">
        <v>539</v>
      </c>
      <c r="F312" s="10"/>
      <c r="G312" s="10">
        <v>0</v>
      </c>
      <c r="H312" s="11">
        <f t="shared" si="29"/>
        <v>0.63</v>
      </c>
      <c r="I312" s="11">
        <f t="shared" si="30"/>
        <v>0.11</v>
      </c>
      <c r="J312" s="11">
        <f t="shared" si="31"/>
        <v>160.02000000000001</v>
      </c>
      <c r="K312" s="13">
        <v>0</v>
      </c>
      <c r="L312" s="14">
        <v>0</v>
      </c>
      <c r="M312" s="15">
        <v>0</v>
      </c>
      <c r="N312" s="14">
        <v>0</v>
      </c>
      <c r="O312" s="16">
        <v>0</v>
      </c>
      <c r="P312" s="16">
        <v>0</v>
      </c>
      <c r="Q312" s="16">
        <v>0</v>
      </c>
      <c r="R312" s="57">
        <f t="shared" si="33"/>
        <v>0</v>
      </c>
      <c r="S312" s="57"/>
      <c r="T312" s="17">
        <f t="shared" si="34"/>
        <v>0</v>
      </c>
      <c r="U312" s="17">
        <f t="shared" si="35"/>
        <v>0</v>
      </c>
      <c r="V312" s="16">
        <v>0</v>
      </c>
      <c r="W312" s="18">
        <f t="shared" si="36"/>
        <v>0</v>
      </c>
      <c r="X312" s="12">
        <v>0.63</v>
      </c>
      <c r="Y312" s="12">
        <v>160.02000000000001</v>
      </c>
      <c r="Z312" s="42">
        <f t="shared" si="32"/>
        <v>0.11</v>
      </c>
      <c r="AA312" s="12"/>
    </row>
    <row r="313" spans="1:27" x14ac:dyDescent="0.25">
      <c r="A313" s="9">
        <v>45199</v>
      </c>
      <c r="B313" s="10" t="s">
        <v>556</v>
      </c>
      <c r="C313" s="10" t="s">
        <v>543</v>
      </c>
      <c r="D313" s="10" t="s">
        <v>538</v>
      </c>
      <c r="E313" s="10" t="s">
        <v>557</v>
      </c>
      <c r="F313" s="10"/>
      <c r="G313" s="10">
        <v>0</v>
      </c>
      <c r="H313" s="11">
        <f t="shared" si="29"/>
        <v>0.03</v>
      </c>
      <c r="I313" s="11">
        <f t="shared" si="30"/>
        <v>0.01</v>
      </c>
      <c r="J313" s="11">
        <f t="shared" si="31"/>
        <v>0</v>
      </c>
      <c r="K313" s="13">
        <v>0</v>
      </c>
      <c r="L313" s="14">
        <v>0</v>
      </c>
      <c r="M313" s="15">
        <v>0</v>
      </c>
      <c r="N313" s="14">
        <v>0</v>
      </c>
      <c r="O313" s="16">
        <v>0</v>
      </c>
      <c r="P313" s="16">
        <v>0</v>
      </c>
      <c r="Q313" s="16">
        <v>0</v>
      </c>
      <c r="R313" s="57">
        <f t="shared" si="33"/>
        <v>0</v>
      </c>
      <c r="S313" s="57"/>
      <c r="T313" s="17">
        <f t="shared" si="34"/>
        <v>0</v>
      </c>
      <c r="U313" s="17">
        <f t="shared" si="35"/>
        <v>0</v>
      </c>
      <c r="V313" s="16">
        <v>0</v>
      </c>
      <c r="W313" s="18">
        <f t="shared" si="36"/>
        <v>0</v>
      </c>
      <c r="X313" s="12">
        <v>0.03</v>
      </c>
      <c r="Y313" s="12">
        <v>0</v>
      </c>
      <c r="Z313" s="42">
        <f t="shared" si="32"/>
        <v>0.01</v>
      </c>
      <c r="AA313" s="12"/>
    </row>
    <row r="314" spans="1:27" x14ac:dyDescent="0.25">
      <c r="A314" s="9">
        <v>45199</v>
      </c>
      <c r="B314" s="10" t="s">
        <v>569</v>
      </c>
      <c r="C314" s="10" t="s">
        <v>543</v>
      </c>
      <c r="D314" s="10" t="s">
        <v>538</v>
      </c>
      <c r="E314" s="10" t="s">
        <v>539</v>
      </c>
      <c r="F314" s="10"/>
      <c r="G314" s="10">
        <v>0</v>
      </c>
      <c r="H314" s="11">
        <f t="shared" si="29"/>
        <v>4.5199999999999996</v>
      </c>
      <c r="I314" s="11">
        <f t="shared" si="30"/>
        <v>4.46</v>
      </c>
      <c r="J314" s="11">
        <f t="shared" si="31"/>
        <v>1469</v>
      </c>
      <c r="K314" s="13">
        <v>0</v>
      </c>
      <c r="L314" s="14">
        <v>0</v>
      </c>
      <c r="M314" s="15">
        <v>0</v>
      </c>
      <c r="N314" s="14">
        <v>0</v>
      </c>
      <c r="O314" s="16">
        <v>0</v>
      </c>
      <c r="P314" s="16">
        <v>0</v>
      </c>
      <c r="Q314" s="16">
        <v>0</v>
      </c>
      <c r="R314" s="57">
        <f t="shared" si="33"/>
        <v>0</v>
      </c>
      <c r="S314" s="57"/>
      <c r="T314" s="17">
        <f t="shared" si="34"/>
        <v>0</v>
      </c>
      <c r="U314" s="17">
        <f t="shared" si="35"/>
        <v>0</v>
      </c>
      <c r="V314" s="16">
        <v>0</v>
      </c>
      <c r="W314" s="18">
        <f t="shared" si="36"/>
        <v>0</v>
      </c>
      <c r="X314" s="12">
        <v>4.5199999999999996</v>
      </c>
      <c r="Y314" s="12">
        <v>1469</v>
      </c>
      <c r="Z314" s="42">
        <f t="shared" si="32"/>
        <v>4.46</v>
      </c>
      <c r="AA314" s="12"/>
    </row>
    <row r="315" spans="1:27" x14ac:dyDescent="0.25">
      <c r="A315" s="9">
        <v>45199</v>
      </c>
      <c r="B315" s="10" t="s">
        <v>570</v>
      </c>
      <c r="C315" s="10" t="s">
        <v>543</v>
      </c>
      <c r="D315" s="10" t="s">
        <v>538</v>
      </c>
      <c r="E315" s="10" t="s">
        <v>539</v>
      </c>
      <c r="F315" s="10"/>
      <c r="G315" s="10">
        <v>0</v>
      </c>
      <c r="H315" s="11">
        <f t="shared" si="29"/>
        <v>29.7</v>
      </c>
      <c r="I315" s="11">
        <f t="shared" si="30"/>
        <v>18.96</v>
      </c>
      <c r="J315" s="11">
        <f t="shared" si="31"/>
        <v>5494.5</v>
      </c>
      <c r="K315" s="13">
        <v>0</v>
      </c>
      <c r="L315" s="14">
        <v>0</v>
      </c>
      <c r="M315" s="15">
        <v>0</v>
      </c>
      <c r="N315" s="14">
        <v>0</v>
      </c>
      <c r="O315" s="16">
        <v>0</v>
      </c>
      <c r="P315" s="16">
        <v>0</v>
      </c>
      <c r="Q315" s="16">
        <v>1.61</v>
      </c>
      <c r="R315" s="57">
        <f t="shared" si="33"/>
        <v>0.19</v>
      </c>
      <c r="S315" s="57"/>
      <c r="T315" s="17">
        <f t="shared" si="34"/>
        <v>1.8</v>
      </c>
      <c r="U315" s="17">
        <f t="shared" si="35"/>
        <v>1.8</v>
      </c>
      <c r="V315" s="16">
        <v>297.85000000000002</v>
      </c>
      <c r="W315" s="18">
        <f t="shared" si="36"/>
        <v>0</v>
      </c>
      <c r="X315" s="12">
        <v>28.09</v>
      </c>
      <c r="Y315" s="12">
        <v>5196.6499999999996</v>
      </c>
      <c r="Z315" s="42">
        <f t="shared" si="32"/>
        <v>17.16</v>
      </c>
      <c r="AA315" s="12"/>
    </row>
    <row r="316" spans="1:27" x14ac:dyDescent="0.25">
      <c r="A316" s="9">
        <v>45199</v>
      </c>
      <c r="B316" s="10" t="s">
        <v>571</v>
      </c>
      <c r="C316" s="10" t="s">
        <v>543</v>
      </c>
      <c r="D316" s="10" t="s">
        <v>538</v>
      </c>
      <c r="E316" s="10" t="s">
        <v>539</v>
      </c>
      <c r="F316" s="10"/>
      <c r="G316" s="10">
        <v>0</v>
      </c>
      <c r="H316" s="11">
        <f t="shared" si="29"/>
        <v>1.86</v>
      </c>
      <c r="I316" s="11">
        <f t="shared" si="30"/>
        <v>1.49</v>
      </c>
      <c r="J316" s="11">
        <f t="shared" si="31"/>
        <v>502.2</v>
      </c>
      <c r="K316" s="13">
        <v>0</v>
      </c>
      <c r="L316" s="14">
        <v>0</v>
      </c>
      <c r="M316" s="15">
        <v>0</v>
      </c>
      <c r="N316" s="14">
        <v>0</v>
      </c>
      <c r="O316" s="16">
        <v>0</v>
      </c>
      <c r="P316" s="16">
        <v>0</v>
      </c>
      <c r="Q316" s="16">
        <v>0</v>
      </c>
      <c r="R316" s="57">
        <f t="shared" si="33"/>
        <v>0</v>
      </c>
      <c r="S316" s="57"/>
      <c r="T316" s="17">
        <f t="shared" si="34"/>
        <v>0</v>
      </c>
      <c r="U316" s="17">
        <f t="shared" si="35"/>
        <v>0</v>
      </c>
      <c r="V316" s="16">
        <v>0</v>
      </c>
      <c r="W316" s="18">
        <f t="shared" si="36"/>
        <v>0</v>
      </c>
      <c r="X316" s="12">
        <v>1.86</v>
      </c>
      <c r="Y316" s="12">
        <v>502.2</v>
      </c>
      <c r="Z316" s="42">
        <f t="shared" si="32"/>
        <v>1.49</v>
      </c>
      <c r="AA316" s="12"/>
    </row>
    <row r="317" spans="1:27" x14ac:dyDescent="0.25">
      <c r="A317" s="9">
        <v>45199</v>
      </c>
      <c r="B317" s="10" t="s">
        <v>572</v>
      </c>
      <c r="C317" s="10" t="s">
        <v>543</v>
      </c>
      <c r="D317" s="10" t="s">
        <v>538</v>
      </c>
      <c r="E317" s="10" t="s">
        <v>539</v>
      </c>
      <c r="F317" s="10"/>
      <c r="G317" s="10">
        <v>0</v>
      </c>
      <c r="H317" s="11">
        <f t="shared" si="29"/>
        <v>2.96</v>
      </c>
      <c r="I317" s="11">
        <f t="shared" si="30"/>
        <v>2.71</v>
      </c>
      <c r="J317" s="11">
        <f t="shared" si="31"/>
        <v>698.56</v>
      </c>
      <c r="K317" s="13">
        <v>0</v>
      </c>
      <c r="L317" s="14">
        <v>0</v>
      </c>
      <c r="M317" s="15">
        <v>0</v>
      </c>
      <c r="N317" s="14">
        <v>0</v>
      </c>
      <c r="O317" s="16">
        <v>0</v>
      </c>
      <c r="P317" s="16">
        <v>0</v>
      </c>
      <c r="Q317" s="16">
        <v>0</v>
      </c>
      <c r="R317" s="57">
        <f t="shared" si="33"/>
        <v>0</v>
      </c>
      <c r="S317" s="57"/>
      <c r="T317" s="17">
        <f t="shared" si="34"/>
        <v>0</v>
      </c>
      <c r="U317" s="17">
        <f t="shared" si="35"/>
        <v>0</v>
      </c>
      <c r="V317" s="16">
        <v>0</v>
      </c>
      <c r="W317" s="18">
        <f t="shared" si="36"/>
        <v>0</v>
      </c>
      <c r="X317" s="12">
        <v>2.96</v>
      </c>
      <c r="Y317" s="12">
        <v>698.56</v>
      </c>
      <c r="Z317" s="42">
        <f t="shared" si="32"/>
        <v>2.71</v>
      </c>
      <c r="AA317" s="12"/>
    </row>
    <row r="318" spans="1:27" x14ac:dyDescent="0.25">
      <c r="A318" s="9">
        <v>45199</v>
      </c>
      <c r="B318" s="10" t="s">
        <v>574</v>
      </c>
      <c r="C318" s="10" t="s">
        <v>537</v>
      </c>
      <c r="D318" s="10" t="s">
        <v>538</v>
      </c>
      <c r="E318" s="10" t="s">
        <v>539</v>
      </c>
      <c r="F318" s="10"/>
      <c r="G318" s="10">
        <v>0</v>
      </c>
      <c r="H318" s="11">
        <f t="shared" ref="H318:H381" si="37">SUMIFS(X:X,$A:$A,EOMONTH($A318,-1),$B:$B,$B318)</f>
        <v>10484.99</v>
      </c>
      <c r="I318" s="11">
        <f t="shared" ref="I318:I381" si="38">ROUND(SUMIFS(Z:Z,$A:$A,EOMONTH($A318,-1),$B:$B,$B318),2)</f>
        <v>2859.39</v>
      </c>
      <c r="J318" s="11">
        <f t="shared" ref="J318:J381" si="39">SUMIFS(Y:Y,$A:$A,EOMONTH($A318,-1),$B:$B,$B318)</f>
        <v>1079003.8999999999</v>
      </c>
      <c r="K318" s="13">
        <v>0</v>
      </c>
      <c r="L318" s="14">
        <v>0</v>
      </c>
      <c r="M318" s="15">
        <v>0</v>
      </c>
      <c r="N318" s="14">
        <v>0</v>
      </c>
      <c r="O318" s="16">
        <v>0</v>
      </c>
      <c r="P318" s="16">
        <v>0</v>
      </c>
      <c r="Q318" s="16">
        <v>0</v>
      </c>
      <c r="R318" s="57">
        <f t="shared" si="33"/>
        <v>0</v>
      </c>
      <c r="S318" s="57"/>
      <c r="T318" s="17">
        <f t="shared" si="34"/>
        <v>0</v>
      </c>
      <c r="U318" s="17">
        <f t="shared" si="35"/>
        <v>0</v>
      </c>
      <c r="V318" s="16">
        <v>0</v>
      </c>
      <c r="W318" s="18">
        <f t="shared" si="36"/>
        <v>0</v>
      </c>
      <c r="X318" s="12">
        <v>10484.99</v>
      </c>
      <c r="Y318" s="12">
        <v>1079003.8999999999</v>
      </c>
      <c r="Z318" s="42">
        <f t="shared" si="32"/>
        <v>2859.39</v>
      </c>
      <c r="AA318" s="12"/>
    </row>
    <row r="319" spans="1:27" x14ac:dyDescent="0.25">
      <c r="A319" s="9">
        <v>45199</v>
      </c>
      <c r="B319" s="10" t="s">
        <v>576</v>
      </c>
      <c r="C319" s="10" t="s">
        <v>577</v>
      </c>
      <c r="D319" s="10" t="s">
        <v>538</v>
      </c>
      <c r="E319" s="10" t="s">
        <v>539</v>
      </c>
      <c r="F319" s="10"/>
      <c r="G319" s="10">
        <v>0</v>
      </c>
      <c r="H319" s="11">
        <f t="shared" si="37"/>
        <v>213.03</v>
      </c>
      <c r="I319" s="11">
        <f t="shared" si="38"/>
        <v>149.53</v>
      </c>
      <c r="J319" s="11">
        <f t="shared" si="39"/>
        <v>21300.87</v>
      </c>
      <c r="K319" s="13">
        <v>0</v>
      </c>
      <c r="L319" s="14">
        <v>0</v>
      </c>
      <c r="M319" s="15">
        <v>0</v>
      </c>
      <c r="N319" s="14">
        <v>0</v>
      </c>
      <c r="O319" s="16">
        <v>0</v>
      </c>
      <c r="P319" s="16">
        <v>0</v>
      </c>
      <c r="Q319" s="16">
        <v>0</v>
      </c>
      <c r="R319" s="57">
        <f t="shared" si="33"/>
        <v>0</v>
      </c>
      <c r="S319" s="57"/>
      <c r="T319" s="17">
        <f t="shared" si="34"/>
        <v>0</v>
      </c>
      <c r="U319" s="17">
        <f t="shared" si="35"/>
        <v>0</v>
      </c>
      <c r="V319" s="16">
        <v>0</v>
      </c>
      <c r="W319" s="18">
        <f t="shared" si="36"/>
        <v>0</v>
      </c>
      <c r="X319" s="12">
        <v>213.03</v>
      </c>
      <c r="Y319" s="12">
        <v>21300.87</v>
      </c>
      <c r="Z319" s="42">
        <f t="shared" si="32"/>
        <v>149.53</v>
      </c>
      <c r="AA319" s="12"/>
    </row>
    <row r="320" spans="1:27" x14ac:dyDescent="0.25">
      <c r="A320" s="9">
        <v>45199</v>
      </c>
      <c r="B320" s="10" t="s">
        <v>580</v>
      </c>
      <c r="C320" s="10" t="s">
        <v>543</v>
      </c>
      <c r="D320" s="10" t="s">
        <v>538</v>
      </c>
      <c r="E320" s="10" t="s">
        <v>557</v>
      </c>
      <c r="F320" s="10"/>
      <c r="G320" s="10">
        <v>0</v>
      </c>
      <c r="H320" s="11">
        <f t="shared" si="37"/>
        <v>0.41</v>
      </c>
      <c r="I320" s="11">
        <f t="shared" si="38"/>
        <v>0.28999999999999998</v>
      </c>
      <c r="J320" s="11">
        <f t="shared" si="39"/>
        <v>0</v>
      </c>
      <c r="K320" s="13">
        <v>0</v>
      </c>
      <c r="L320" s="14">
        <v>0</v>
      </c>
      <c r="M320" s="15">
        <v>0</v>
      </c>
      <c r="N320" s="14">
        <v>0</v>
      </c>
      <c r="O320" s="16">
        <v>0</v>
      </c>
      <c r="P320" s="16">
        <v>0</v>
      </c>
      <c r="Q320" s="16">
        <v>0</v>
      </c>
      <c r="R320" s="57">
        <f t="shared" si="33"/>
        <v>0</v>
      </c>
      <c r="S320" s="57"/>
      <c r="T320" s="17">
        <f t="shared" si="34"/>
        <v>0</v>
      </c>
      <c r="U320" s="17">
        <f t="shared" si="35"/>
        <v>0</v>
      </c>
      <c r="V320" s="16">
        <v>0</v>
      </c>
      <c r="W320" s="18">
        <f t="shared" si="36"/>
        <v>0</v>
      </c>
      <c r="X320" s="12">
        <v>0.41</v>
      </c>
      <c r="Y320" s="12">
        <v>0</v>
      </c>
      <c r="Z320" s="42">
        <f t="shared" si="32"/>
        <v>0.28999999999999998</v>
      </c>
      <c r="AA320" s="12"/>
    </row>
    <row r="321" spans="1:27" x14ac:dyDescent="0.25">
      <c r="A321" s="9">
        <v>45199</v>
      </c>
      <c r="B321" s="10" t="s">
        <v>581</v>
      </c>
      <c r="C321" s="10" t="s">
        <v>543</v>
      </c>
      <c r="D321" s="10" t="s">
        <v>538</v>
      </c>
      <c r="E321" s="10" t="s">
        <v>539</v>
      </c>
      <c r="F321" s="10"/>
      <c r="G321" s="10">
        <v>0</v>
      </c>
      <c r="H321" s="11">
        <f t="shared" si="37"/>
        <v>4.05</v>
      </c>
      <c r="I321" s="11">
        <f t="shared" si="38"/>
        <v>3.94</v>
      </c>
      <c r="J321" s="11">
        <f t="shared" si="39"/>
        <v>854.55</v>
      </c>
      <c r="K321" s="13">
        <v>0</v>
      </c>
      <c r="L321" s="14">
        <v>0</v>
      </c>
      <c r="M321" s="15">
        <v>0</v>
      </c>
      <c r="N321" s="14">
        <v>0</v>
      </c>
      <c r="O321" s="16">
        <v>0</v>
      </c>
      <c r="P321" s="16">
        <v>0</v>
      </c>
      <c r="Q321" s="16">
        <v>0</v>
      </c>
      <c r="R321" s="57">
        <f t="shared" si="33"/>
        <v>0</v>
      </c>
      <c r="S321" s="57"/>
      <c r="T321" s="17">
        <f t="shared" si="34"/>
        <v>0</v>
      </c>
      <c r="U321" s="17">
        <f t="shared" si="35"/>
        <v>0</v>
      </c>
      <c r="V321" s="16">
        <v>0</v>
      </c>
      <c r="W321" s="18">
        <f t="shared" si="36"/>
        <v>0</v>
      </c>
      <c r="X321" s="12">
        <v>4.05</v>
      </c>
      <c r="Y321" s="12">
        <v>854.55</v>
      </c>
      <c r="Z321" s="42">
        <f t="shared" si="32"/>
        <v>3.94</v>
      </c>
      <c r="AA321" s="12"/>
    </row>
    <row r="322" spans="1:27" x14ac:dyDescent="0.25">
      <c r="A322" s="9">
        <v>45199</v>
      </c>
      <c r="B322" s="10" t="s">
        <v>583</v>
      </c>
      <c r="C322" s="10" t="s">
        <v>537</v>
      </c>
      <c r="D322" s="10" t="s">
        <v>538</v>
      </c>
      <c r="E322" s="10" t="s">
        <v>539</v>
      </c>
      <c r="F322" s="10"/>
      <c r="G322" s="10">
        <v>0</v>
      </c>
      <c r="H322" s="11">
        <f t="shared" si="37"/>
        <v>4.3099999999999996</v>
      </c>
      <c r="I322" s="11">
        <f t="shared" si="38"/>
        <v>2.88</v>
      </c>
      <c r="J322" s="11">
        <f t="shared" si="39"/>
        <v>0</v>
      </c>
      <c r="K322" s="13">
        <v>0</v>
      </c>
      <c r="L322" s="14">
        <v>0</v>
      </c>
      <c r="M322" s="15">
        <v>0</v>
      </c>
      <c r="N322" s="14">
        <v>0</v>
      </c>
      <c r="O322" s="16">
        <v>0</v>
      </c>
      <c r="P322" s="16">
        <v>0</v>
      </c>
      <c r="Q322" s="16">
        <v>0</v>
      </c>
      <c r="R322" s="57">
        <f t="shared" si="33"/>
        <v>0</v>
      </c>
      <c r="S322" s="57"/>
      <c r="T322" s="17">
        <f t="shared" si="34"/>
        <v>0</v>
      </c>
      <c r="U322" s="17">
        <f t="shared" si="35"/>
        <v>0</v>
      </c>
      <c r="V322" s="16">
        <v>0</v>
      </c>
      <c r="W322" s="18">
        <f t="shared" si="36"/>
        <v>0</v>
      </c>
      <c r="X322" s="12">
        <v>4.3099999999999996</v>
      </c>
      <c r="Y322" s="12">
        <v>0</v>
      </c>
      <c r="Z322" s="42">
        <f t="shared" si="32"/>
        <v>2.88</v>
      </c>
      <c r="AA322" s="12"/>
    </row>
    <row r="323" spans="1:27" x14ac:dyDescent="0.25">
      <c r="A323" s="9">
        <v>45199</v>
      </c>
      <c r="B323" s="10" t="s">
        <v>584</v>
      </c>
      <c r="C323" s="10" t="s">
        <v>537</v>
      </c>
      <c r="D323" s="10" t="s">
        <v>538</v>
      </c>
      <c r="E323" s="10" t="s">
        <v>539</v>
      </c>
      <c r="F323" s="10"/>
      <c r="G323" s="10">
        <v>0</v>
      </c>
      <c r="H323" s="11">
        <f t="shared" si="37"/>
        <v>637.26</v>
      </c>
      <c r="I323" s="11">
        <f t="shared" si="38"/>
        <v>51.81</v>
      </c>
      <c r="J323" s="11">
        <f t="shared" si="39"/>
        <v>63047.63</v>
      </c>
      <c r="K323" s="13">
        <v>2000</v>
      </c>
      <c r="L323" s="14">
        <v>196180</v>
      </c>
      <c r="M323" s="15">
        <v>0</v>
      </c>
      <c r="N323" s="14">
        <v>0</v>
      </c>
      <c r="O323" s="16">
        <v>0</v>
      </c>
      <c r="P323" s="16">
        <v>0</v>
      </c>
      <c r="Q323" s="16">
        <v>2111.37</v>
      </c>
      <c r="R323" s="57">
        <f t="shared" si="33"/>
        <v>252.19</v>
      </c>
      <c r="S323" s="57">
        <v>350</v>
      </c>
      <c r="T323" s="17">
        <f t="shared" si="34"/>
        <v>2013.56</v>
      </c>
      <c r="U323" s="17">
        <f t="shared" si="35"/>
        <v>2013.56</v>
      </c>
      <c r="V323" s="16">
        <v>207678.56</v>
      </c>
      <c r="W323" s="18">
        <f t="shared" si="36"/>
        <v>26.44</v>
      </c>
      <c r="X323" s="12">
        <v>525.89</v>
      </c>
      <c r="Y323" s="12">
        <v>51584.55</v>
      </c>
      <c r="Z323" s="42">
        <f t="shared" si="32"/>
        <v>11.809999999999999</v>
      </c>
      <c r="AA323" s="12"/>
    </row>
    <row r="324" spans="1:27" x14ac:dyDescent="0.25">
      <c r="A324" s="9">
        <v>45199</v>
      </c>
      <c r="B324" s="10" t="s">
        <v>585</v>
      </c>
      <c r="C324" s="10" t="s">
        <v>537</v>
      </c>
      <c r="D324" s="10" t="s">
        <v>538</v>
      </c>
      <c r="E324" s="10" t="s">
        <v>539</v>
      </c>
      <c r="F324" s="10"/>
      <c r="G324" s="10">
        <v>0</v>
      </c>
      <c r="H324" s="11">
        <f t="shared" si="37"/>
        <v>42.21</v>
      </c>
      <c r="I324" s="11">
        <f t="shared" si="38"/>
        <v>26.96</v>
      </c>
      <c r="J324" s="11">
        <f t="shared" si="39"/>
        <v>0</v>
      </c>
      <c r="K324" s="13">
        <v>0</v>
      </c>
      <c r="L324" s="14">
        <v>0</v>
      </c>
      <c r="M324" s="15">
        <v>0</v>
      </c>
      <c r="N324" s="14">
        <v>0</v>
      </c>
      <c r="O324" s="16">
        <v>0</v>
      </c>
      <c r="P324" s="16">
        <v>0</v>
      </c>
      <c r="Q324" s="16">
        <v>0</v>
      </c>
      <c r="R324" s="57">
        <f t="shared" si="33"/>
        <v>0</v>
      </c>
      <c r="S324" s="57"/>
      <c r="T324" s="17">
        <f t="shared" si="34"/>
        <v>0</v>
      </c>
      <c r="U324" s="17">
        <f t="shared" si="35"/>
        <v>0</v>
      </c>
      <c r="V324" s="16">
        <v>0</v>
      </c>
      <c r="W324" s="18">
        <f t="shared" si="36"/>
        <v>0</v>
      </c>
      <c r="X324" s="12">
        <v>42.21</v>
      </c>
      <c r="Y324" s="12">
        <v>0</v>
      </c>
      <c r="Z324" s="42">
        <f t="shared" ref="Z324:Z387" si="40">I324+K324-O324-T324-W324</f>
        <v>26.96</v>
      </c>
      <c r="AA324" s="12"/>
    </row>
    <row r="325" spans="1:27" x14ac:dyDescent="0.25">
      <c r="A325" s="9">
        <v>45199</v>
      </c>
      <c r="B325" s="10" t="s">
        <v>590</v>
      </c>
      <c r="C325" s="10" t="s">
        <v>543</v>
      </c>
      <c r="D325" s="10" t="s">
        <v>538</v>
      </c>
      <c r="E325" s="10" t="s">
        <v>539</v>
      </c>
      <c r="F325" s="10">
        <v>0</v>
      </c>
      <c r="G325" s="10">
        <v>0</v>
      </c>
      <c r="H325" s="11">
        <f t="shared" si="37"/>
        <v>11.88</v>
      </c>
      <c r="I325" s="11">
        <f t="shared" si="38"/>
        <v>32.31</v>
      </c>
      <c r="J325" s="11">
        <f t="shared" si="39"/>
        <v>1836.1</v>
      </c>
      <c r="K325" s="13">
        <v>100</v>
      </c>
      <c r="L325" s="14">
        <v>15250</v>
      </c>
      <c r="M325" s="15">
        <v>0</v>
      </c>
      <c r="N325" s="14">
        <v>0</v>
      </c>
      <c r="O325" s="16">
        <v>0</v>
      </c>
      <c r="P325" s="16">
        <v>0</v>
      </c>
      <c r="Q325" s="16">
        <v>48.51</v>
      </c>
      <c r="R325" s="57">
        <f t="shared" ref="R325:R388" si="41">ROUND(Q325*$R$2/100,2)</f>
        <v>5.79</v>
      </c>
      <c r="S325" s="57"/>
      <c r="T325" s="17">
        <f t="shared" ref="T325:T388" si="42">Q325+R325-S325</f>
        <v>54.3</v>
      </c>
      <c r="U325" s="17">
        <f t="shared" ref="U325:U388" si="43">T325+O325</f>
        <v>54.3</v>
      </c>
      <c r="V325" s="16">
        <v>7400.84</v>
      </c>
      <c r="W325" s="18">
        <f t="shared" ref="W325:W388" si="44">IF(ROUND(T325*$W$2/100,2)&lt;1,0,ROUND(T325*$W$2/100,2))</f>
        <v>0</v>
      </c>
      <c r="X325" s="12">
        <v>63.37</v>
      </c>
      <c r="Y325" s="12">
        <v>9688.33</v>
      </c>
      <c r="Z325" s="42">
        <f t="shared" si="40"/>
        <v>78.010000000000005</v>
      </c>
      <c r="AA325" s="12"/>
    </row>
    <row r="326" spans="1:27" x14ac:dyDescent="0.25">
      <c r="A326" s="9">
        <v>45199</v>
      </c>
      <c r="B326" s="10" t="s">
        <v>591</v>
      </c>
      <c r="C326" s="10" t="s">
        <v>543</v>
      </c>
      <c r="D326" s="10" t="s">
        <v>538</v>
      </c>
      <c r="E326" s="10" t="s">
        <v>539</v>
      </c>
      <c r="F326" s="10">
        <v>0</v>
      </c>
      <c r="G326" s="10">
        <v>0</v>
      </c>
      <c r="H326" s="11">
        <f t="shared" si="37"/>
        <v>74.680000000000007</v>
      </c>
      <c r="I326" s="11">
        <f t="shared" si="38"/>
        <v>32.43</v>
      </c>
      <c r="J326" s="11">
        <f t="shared" si="39"/>
        <v>10929.87</v>
      </c>
      <c r="K326" s="13">
        <v>100</v>
      </c>
      <c r="L326" s="14">
        <v>14950</v>
      </c>
      <c r="M326" s="15">
        <v>0</v>
      </c>
      <c r="N326" s="14">
        <v>0</v>
      </c>
      <c r="O326" s="16">
        <v>0</v>
      </c>
      <c r="P326" s="16">
        <v>0</v>
      </c>
      <c r="Q326" s="16">
        <v>33.479999999999997</v>
      </c>
      <c r="R326" s="57">
        <f t="shared" si="41"/>
        <v>4</v>
      </c>
      <c r="S326" s="57"/>
      <c r="T326" s="17">
        <f t="shared" si="42"/>
        <v>37.479999999999997</v>
      </c>
      <c r="U326" s="17">
        <f t="shared" si="43"/>
        <v>37.479999999999997</v>
      </c>
      <c r="V326" s="16">
        <v>4907.1899999999996</v>
      </c>
      <c r="W326" s="18">
        <f t="shared" si="44"/>
        <v>0</v>
      </c>
      <c r="X326" s="12">
        <v>141.19999999999999</v>
      </c>
      <c r="Y326" s="12">
        <v>20940.64</v>
      </c>
      <c r="Z326" s="42">
        <f t="shared" si="40"/>
        <v>94.950000000000017</v>
      </c>
      <c r="AA326" s="12"/>
    </row>
    <row r="327" spans="1:27" x14ac:dyDescent="0.25">
      <c r="A327" s="9">
        <v>45199</v>
      </c>
      <c r="B327" s="10" t="s">
        <v>787</v>
      </c>
      <c r="C327" s="10" t="s">
        <v>543</v>
      </c>
      <c r="D327" s="10" t="s">
        <v>538</v>
      </c>
      <c r="E327" s="10" t="s">
        <v>539</v>
      </c>
      <c r="F327" s="10"/>
      <c r="G327" s="10">
        <v>0</v>
      </c>
      <c r="H327" s="11">
        <f t="shared" si="37"/>
        <v>-0.51</v>
      </c>
      <c r="I327" s="11">
        <f t="shared" si="38"/>
        <v>0</v>
      </c>
      <c r="J327" s="11">
        <f t="shared" si="39"/>
        <v>-145.35</v>
      </c>
      <c r="K327" s="13">
        <v>0</v>
      </c>
      <c r="L327" s="14">
        <v>0</v>
      </c>
      <c r="M327" s="15">
        <v>0</v>
      </c>
      <c r="N327" s="14">
        <v>0</v>
      </c>
      <c r="O327" s="16">
        <v>0</v>
      </c>
      <c r="P327" s="16">
        <v>0</v>
      </c>
      <c r="Q327" s="16">
        <v>0</v>
      </c>
      <c r="R327" s="57">
        <f t="shared" si="41"/>
        <v>0</v>
      </c>
      <c r="S327" s="57"/>
      <c r="T327" s="17">
        <f t="shared" si="42"/>
        <v>0</v>
      </c>
      <c r="U327" s="17">
        <f t="shared" si="43"/>
        <v>0</v>
      </c>
      <c r="V327" s="16">
        <v>0</v>
      </c>
      <c r="W327" s="18">
        <f t="shared" si="44"/>
        <v>0</v>
      </c>
      <c r="X327" s="12">
        <v>-0.51</v>
      </c>
      <c r="Y327" s="12">
        <v>-145.35</v>
      </c>
      <c r="Z327" s="42">
        <f t="shared" si="40"/>
        <v>0</v>
      </c>
      <c r="AA327" s="12"/>
    </row>
    <row r="328" spans="1:27" x14ac:dyDescent="0.25">
      <c r="A328" s="9">
        <v>45199</v>
      </c>
      <c r="B328" s="10" t="s">
        <v>597</v>
      </c>
      <c r="C328" s="10" t="s">
        <v>543</v>
      </c>
      <c r="D328" s="10" t="s">
        <v>538</v>
      </c>
      <c r="E328" s="10" t="s">
        <v>539</v>
      </c>
      <c r="F328" s="10"/>
      <c r="G328" s="10">
        <v>0</v>
      </c>
      <c r="H328" s="11">
        <f t="shared" si="37"/>
        <v>25</v>
      </c>
      <c r="I328" s="11">
        <f t="shared" si="38"/>
        <v>17.55</v>
      </c>
      <c r="J328" s="11">
        <f t="shared" si="39"/>
        <v>1575</v>
      </c>
      <c r="K328" s="13">
        <v>0</v>
      </c>
      <c r="L328" s="14">
        <v>0</v>
      </c>
      <c r="M328" s="15">
        <v>0</v>
      </c>
      <c r="N328" s="14">
        <v>0</v>
      </c>
      <c r="O328" s="16">
        <v>0</v>
      </c>
      <c r="P328" s="16">
        <v>0</v>
      </c>
      <c r="Q328" s="16">
        <v>0</v>
      </c>
      <c r="R328" s="57">
        <f t="shared" si="41"/>
        <v>0</v>
      </c>
      <c r="S328" s="57"/>
      <c r="T328" s="17">
        <f t="shared" si="42"/>
        <v>0</v>
      </c>
      <c r="U328" s="17">
        <f t="shared" si="43"/>
        <v>0</v>
      </c>
      <c r="V328" s="16">
        <v>0</v>
      </c>
      <c r="W328" s="18">
        <f t="shared" si="44"/>
        <v>0</v>
      </c>
      <c r="X328" s="12">
        <v>25</v>
      </c>
      <c r="Y328" s="12">
        <v>1575</v>
      </c>
      <c r="Z328" s="42">
        <f t="shared" si="40"/>
        <v>17.55</v>
      </c>
      <c r="AA328" s="12"/>
    </row>
    <row r="329" spans="1:27" x14ac:dyDescent="0.25">
      <c r="A329" s="9">
        <v>45199</v>
      </c>
      <c r="B329" s="10" t="s">
        <v>598</v>
      </c>
      <c r="C329" s="10" t="s">
        <v>543</v>
      </c>
      <c r="D329" s="10" t="s">
        <v>538</v>
      </c>
      <c r="E329" s="10" t="s">
        <v>539</v>
      </c>
      <c r="F329" s="10"/>
      <c r="G329" s="10">
        <v>0</v>
      </c>
      <c r="H329" s="11">
        <f t="shared" si="37"/>
        <v>0.01</v>
      </c>
      <c r="I329" s="11">
        <f t="shared" si="38"/>
        <v>0.01</v>
      </c>
      <c r="J329" s="11">
        <f t="shared" si="39"/>
        <v>0</v>
      </c>
      <c r="K329" s="13">
        <v>0</v>
      </c>
      <c r="L329" s="14">
        <v>0</v>
      </c>
      <c r="M329" s="15">
        <v>0</v>
      </c>
      <c r="N329" s="14">
        <v>0</v>
      </c>
      <c r="O329" s="16">
        <v>0</v>
      </c>
      <c r="P329" s="16">
        <v>0</v>
      </c>
      <c r="Q329" s="16">
        <v>0</v>
      </c>
      <c r="R329" s="57">
        <f t="shared" si="41"/>
        <v>0</v>
      </c>
      <c r="S329" s="57"/>
      <c r="T329" s="17">
        <f t="shared" si="42"/>
        <v>0</v>
      </c>
      <c r="U329" s="17">
        <f t="shared" si="43"/>
        <v>0</v>
      </c>
      <c r="V329" s="16">
        <v>0</v>
      </c>
      <c r="W329" s="18">
        <f t="shared" si="44"/>
        <v>0</v>
      </c>
      <c r="X329" s="12">
        <v>0.01</v>
      </c>
      <c r="Y329" s="12">
        <v>0</v>
      </c>
      <c r="Z329" s="42">
        <f t="shared" si="40"/>
        <v>0.01</v>
      </c>
      <c r="AA329" s="12"/>
    </row>
    <row r="330" spans="1:27" x14ac:dyDescent="0.25">
      <c r="A330" s="9">
        <v>45199</v>
      </c>
      <c r="B330" s="10" t="s">
        <v>601</v>
      </c>
      <c r="C330" s="10" t="s">
        <v>537</v>
      </c>
      <c r="D330" s="10" t="s">
        <v>538</v>
      </c>
      <c r="E330" s="10" t="s">
        <v>557</v>
      </c>
      <c r="F330" s="10"/>
      <c r="G330" s="10">
        <v>0</v>
      </c>
      <c r="H330" s="11">
        <f t="shared" si="37"/>
        <v>260.77</v>
      </c>
      <c r="I330" s="11">
        <f t="shared" si="38"/>
        <v>332.89</v>
      </c>
      <c r="J330" s="11">
        <f t="shared" si="39"/>
        <v>18253.900000000001</v>
      </c>
      <c r="K330" s="13">
        <v>0</v>
      </c>
      <c r="L330" s="14">
        <v>0</v>
      </c>
      <c r="M330" s="15">
        <v>0</v>
      </c>
      <c r="N330" s="14">
        <v>0</v>
      </c>
      <c r="O330" s="16">
        <v>0</v>
      </c>
      <c r="P330" s="16">
        <v>0</v>
      </c>
      <c r="Q330" s="16">
        <v>233.96</v>
      </c>
      <c r="R330" s="57">
        <f t="shared" si="41"/>
        <v>27.94</v>
      </c>
      <c r="S330" s="57"/>
      <c r="T330" s="17">
        <f t="shared" si="42"/>
        <v>261.90000000000003</v>
      </c>
      <c r="U330" s="17">
        <f t="shared" si="43"/>
        <v>261.90000000000003</v>
      </c>
      <c r="V330" s="16">
        <v>16377.2</v>
      </c>
      <c r="W330" s="18">
        <f t="shared" si="44"/>
        <v>3.44</v>
      </c>
      <c r="X330" s="12">
        <v>26.81</v>
      </c>
      <c r="Y330" s="12">
        <v>1876.7</v>
      </c>
      <c r="Z330" s="42">
        <f t="shared" si="40"/>
        <v>67.549999999999955</v>
      </c>
      <c r="AA330" s="12"/>
    </row>
    <row r="331" spans="1:27" x14ac:dyDescent="0.25">
      <c r="A331" s="9">
        <v>45199</v>
      </c>
      <c r="B331" s="10" t="s">
        <v>621</v>
      </c>
      <c r="C331" s="10" t="s">
        <v>543</v>
      </c>
      <c r="D331" s="10" t="s">
        <v>538</v>
      </c>
      <c r="E331" s="10" t="s">
        <v>539</v>
      </c>
      <c r="F331" s="10"/>
      <c r="G331" s="10">
        <v>0</v>
      </c>
      <c r="H331" s="11">
        <f t="shared" si="37"/>
        <v>215.92</v>
      </c>
      <c r="I331" s="11">
        <f t="shared" si="38"/>
        <v>482.49</v>
      </c>
      <c r="J331" s="11">
        <f t="shared" si="39"/>
        <v>37789.43</v>
      </c>
      <c r="K331" s="13">
        <v>0</v>
      </c>
      <c r="L331" s="14">
        <v>0</v>
      </c>
      <c r="M331" s="15">
        <v>0</v>
      </c>
      <c r="N331" s="14">
        <v>0</v>
      </c>
      <c r="O331" s="16">
        <v>0</v>
      </c>
      <c r="P331" s="16">
        <v>0</v>
      </c>
      <c r="Q331" s="16">
        <v>76.48</v>
      </c>
      <c r="R331" s="57">
        <f t="shared" si="41"/>
        <v>9.14</v>
      </c>
      <c r="S331" s="57"/>
      <c r="T331" s="17">
        <f t="shared" si="42"/>
        <v>85.62</v>
      </c>
      <c r="U331" s="17">
        <f t="shared" si="43"/>
        <v>85.62</v>
      </c>
      <c r="V331" s="16">
        <v>13385.59</v>
      </c>
      <c r="W331" s="18">
        <f t="shared" si="44"/>
        <v>1.1200000000000001</v>
      </c>
      <c r="X331" s="12">
        <v>139.44</v>
      </c>
      <c r="Y331" s="12">
        <v>24404.19</v>
      </c>
      <c r="Z331" s="42">
        <f t="shared" si="40"/>
        <v>395.75</v>
      </c>
      <c r="AA331" s="12"/>
    </row>
    <row r="332" spans="1:27" x14ac:dyDescent="0.25">
      <c r="A332" s="9">
        <v>45199</v>
      </c>
      <c r="B332" s="10" t="s">
        <v>651</v>
      </c>
      <c r="C332" s="10" t="s">
        <v>543</v>
      </c>
      <c r="D332" s="10" t="s">
        <v>538</v>
      </c>
      <c r="E332" s="10" t="s">
        <v>539</v>
      </c>
      <c r="F332" s="10"/>
      <c r="G332" s="10">
        <v>0</v>
      </c>
      <c r="H332" s="11">
        <f t="shared" si="37"/>
        <v>15.47</v>
      </c>
      <c r="I332" s="11">
        <f t="shared" si="38"/>
        <v>11.47</v>
      </c>
      <c r="J332" s="11">
        <f t="shared" si="39"/>
        <v>4414.1000000000004</v>
      </c>
      <c r="K332" s="13">
        <v>0</v>
      </c>
      <c r="L332" s="14">
        <v>0</v>
      </c>
      <c r="M332" s="15">
        <v>0</v>
      </c>
      <c r="N332" s="14">
        <v>0</v>
      </c>
      <c r="O332" s="16">
        <v>0</v>
      </c>
      <c r="P332" s="16">
        <v>0</v>
      </c>
      <c r="Q332" s="16">
        <v>5.93</v>
      </c>
      <c r="R332" s="57">
        <f t="shared" si="41"/>
        <v>0.71</v>
      </c>
      <c r="S332" s="57"/>
      <c r="T332" s="17">
        <f t="shared" si="42"/>
        <v>6.64</v>
      </c>
      <c r="U332" s="17">
        <f t="shared" si="43"/>
        <v>6.64</v>
      </c>
      <c r="V332" s="16">
        <v>1692</v>
      </c>
      <c r="W332" s="18">
        <f t="shared" si="44"/>
        <v>0</v>
      </c>
      <c r="X332" s="12">
        <v>9.5399999999999991</v>
      </c>
      <c r="Y332" s="12">
        <v>2722.08</v>
      </c>
      <c r="Z332" s="42">
        <f t="shared" si="40"/>
        <v>4.830000000000001</v>
      </c>
      <c r="AA332" s="12"/>
    </row>
    <row r="333" spans="1:27" x14ac:dyDescent="0.25">
      <c r="A333" s="9">
        <v>45199</v>
      </c>
      <c r="B333" s="10" t="s">
        <v>652</v>
      </c>
      <c r="C333" s="10" t="s">
        <v>543</v>
      </c>
      <c r="D333" s="10" t="s">
        <v>538</v>
      </c>
      <c r="E333" s="10" t="s">
        <v>539</v>
      </c>
      <c r="F333" s="10"/>
      <c r="G333" s="10">
        <v>0</v>
      </c>
      <c r="H333" s="11">
        <f t="shared" si="37"/>
        <v>3.3</v>
      </c>
      <c r="I333" s="11">
        <f t="shared" si="38"/>
        <v>1.73</v>
      </c>
      <c r="J333" s="11">
        <f t="shared" si="39"/>
        <v>0</v>
      </c>
      <c r="K333" s="13">
        <v>0</v>
      </c>
      <c r="L333" s="14">
        <v>0</v>
      </c>
      <c r="M333" s="15">
        <v>0</v>
      </c>
      <c r="N333" s="14">
        <v>0</v>
      </c>
      <c r="O333" s="16">
        <v>0</v>
      </c>
      <c r="P333" s="16">
        <v>0</v>
      </c>
      <c r="Q333" s="16">
        <v>0</v>
      </c>
      <c r="R333" s="57">
        <f t="shared" si="41"/>
        <v>0</v>
      </c>
      <c r="S333" s="57"/>
      <c r="T333" s="17">
        <f t="shared" si="42"/>
        <v>0</v>
      </c>
      <c r="U333" s="17">
        <f t="shared" si="43"/>
        <v>0</v>
      </c>
      <c r="V333" s="16">
        <v>0</v>
      </c>
      <c r="W333" s="18">
        <f t="shared" si="44"/>
        <v>0</v>
      </c>
      <c r="X333" s="12">
        <v>3.3</v>
      </c>
      <c r="Y333" s="12">
        <v>0</v>
      </c>
      <c r="Z333" s="42">
        <f t="shared" si="40"/>
        <v>1.73</v>
      </c>
      <c r="AA333" s="12"/>
    </row>
    <row r="334" spans="1:27" x14ac:dyDescent="0.25">
      <c r="A334" s="9">
        <v>45199</v>
      </c>
      <c r="B334" s="10" t="s">
        <v>654</v>
      </c>
      <c r="C334" s="10" t="s">
        <v>543</v>
      </c>
      <c r="D334" s="10" t="s">
        <v>538</v>
      </c>
      <c r="E334" s="10" t="s">
        <v>539</v>
      </c>
      <c r="F334" s="10"/>
      <c r="G334" s="10">
        <v>0</v>
      </c>
      <c r="H334" s="11">
        <f t="shared" si="37"/>
        <v>5.2</v>
      </c>
      <c r="I334" s="11">
        <f t="shared" si="38"/>
        <v>3.68</v>
      </c>
      <c r="J334" s="11">
        <f t="shared" si="39"/>
        <v>1537.28</v>
      </c>
      <c r="K334" s="13">
        <v>0</v>
      </c>
      <c r="L334" s="14">
        <v>0</v>
      </c>
      <c r="M334" s="15">
        <v>0</v>
      </c>
      <c r="N334" s="14">
        <v>0</v>
      </c>
      <c r="O334" s="16">
        <v>0</v>
      </c>
      <c r="P334" s="16">
        <v>0</v>
      </c>
      <c r="Q334" s="16">
        <v>0.84</v>
      </c>
      <c r="R334" s="57">
        <f t="shared" si="41"/>
        <v>0.1</v>
      </c>
      <c r="S334" s="57"/>
      <c r="T334" s="17">
        <f t="shared" si="42"/>
        <v>0.94</v>
      </c>
      <c r="U334" s="17">
        <f t="shared" si="43"/>
        <v>0.94</v>
      </c>
      <c r="V334" s="16">
        <v>248.33</v>
      </c>
      <c r="W334" s="18">
        <f t="shared" si="44"/>
        <v>0</v>
      </c>
      <c r="X334" s="12">
        <v>4.3600000000000003</v>
      </c>
      <c r="Y334" s="12">
        <v>1288.95</v>
      </c>
      <c r="Z334" s="42">
        <f t="shared" si="40"/>
        <v>2.74</v>
      </c>
      <c r="AA334" s="12"/>
    </row>
    <row r="335" spans="1:27" x14ac:dyDescent="0.25">
      <c r="A335" s="9">
        <v>45199</v>
      </c>
      <c r="B335" s="10" t="s">
        <v>655</v>
      </c>
      <c r="C335" s="10" t="s">
        <v>537</v>
      </c>
      <c r="D335" s="10" t="s">
        <v>538</v>
      </c>
      <c r="E335" s="10" t="s">
        <v>539</v>
      </c>
      <c r="F335" s="10"/>
      <c r="G335" s="10">
        <v>0</v>
      </c>
      <c r="H335" s="11">
        <f t="shared" si="37"/>
        <v>4715.46</v>
      </c>
      <c r="I335" s="11">
        <f t="shared" si="38"/>
        <v>155.26</v>
      </c>
      <c r="J335" s="11">
        <f t="shared" si="39"/>
        <v>331382.96999999997</v>
      </c>
      <c r="K335" s="13">
        <v>5975</v>
      </c>
      <c r="L335" s="14">
        <v>423562.5</v>
      </c>
      <c r="M335" s="15">
        <v>0</v>
      </c>
      <c r="N335" s="14">
        <v>0</v>
      </c>
      <c r="O335" s="16">
        <v>0</v>
      </c>
      <c r="P335" s="16">
        <v>0</v>
      </c>
      <c r="Q335" s="16">
        <v>1303.53</v>
      </c>
      <c r="R335" s="57">
        <f t="shared" si="41"/>
        <v>155.69999999999999</v>
      </c>
      <c r="S335" s="57">
        <v>-1500</v>
      </c>
      <c r="T335" s="17">
        <f t="shared" si="42"/>
        <v>2959.23</v>
      </c>
      <c r="U335" s="17">
        <f t="shared" si="43"/>
        <v>2959.23</v>
      </c>
      <c r="V335" s="16">
        <v>102388.6</v>
      </c>
      <c r="W335" s="18">
        <f t="shared" si="44"/>
        <v>38.86</v>
      </c>
      <c r="X335" s="12">
        <v>9386.93</v>
      </c>
      <c r="Y335" s="12">
        <v>662902.84</v>
      </c>
      <c r="Z335" s="42">
        <f t="shared" si="40"/>
        <v>3132.17</v>
      </c>
      <c r="AA335" s="12"/>
    </row>
    <row r="336" spans="1:27" x14ac:dyDescent="0.25">
      <c r="A336" s="9">
        <v>45199</v>
      </c>
      <c r="B336" s="10" t="s">
        <v>656</v>
      </c>
      <c r="C336" s="10" t="s">
        <v>537</v>
      </c>
      <c r="D336" s="10" t="s">
        <v>538</v>
      </c>
      <c r="E336" s="10" t="s">
        <v>539</v>
      </c>
      <c r="F336" s="10"/>
      <c r="G336" s="10">
        <v>0</v>
      </c>
      <c r="H336" s="11">
        <f t="shared" si="37"/>
        <v>-999.75</v>
      </c>
      <c r="I336" s="11">
        <f t="shared" si="38"/>
        <v>3.82</v>
      </c>
      <c r="J336" s="11">
        <f t="shared" si="39"/>
        <v>-78935.039999999994</v>
      </c>
      <c r="K336" s="13">
        <v>0</v>
      </c>
      <c r="L336" s="14">
        <v>0</v>
      </c>
      <c r="M336" s="15">
        <v>0</v>
      </c>
      <c r="N336" s="14">
        <v>0</v>
      </c>
      <c r="O336" s="16">
        <v>0</v>
      </c>
      <c r="P336" s="16">
        <v>0</v>
      </c>
      <c r="Q336" s="16">
        <v>0</v>
      </c>
      <c r="R336" s="57">
        <f t="shared" si="41"/>
        <v>0</v>
      </c>
      <c r="S336" s="57"/>
      <c r="T336" s="17">
        <f t="shared" si="42"/>
        <v>0</v>
      </c>
      <c r="U336" s="17">
        <f t="shared" si="43"/>
        <v>0</v>
      </c>
      <c r="V336" s="16">
        <v>0</v>
      </c>
      <c r="W336" s="18">
        <f t="shared" si="44"/>
        <v>0</v>
      </c>
      <c r="X336" s="12">
        <v>-999.75</v>
      </c>
      <c r="Y336" s="12">
        <v>-78935.039999999994</v>
      </c>
      <c r="Z336" s="42">
        <f t="shared" si="40"/>
        <v>3.82</v>
      </c>
      <c r="AA336" s="12"/>
    </row>
    <row r="337" spans="1:27" x14ac:dyDescent="0.25">
      <c r="A337" s="9">
        <v>45199</v>
      </c>
      <c r="B337" s="10" t="s">
        <v>657</v>
      </c>
      <c r="C337" s="10" t="s">
        <v>537</v>
      </c>
      <c r="D337" s="10" t="s">
        <v>538</v>
      </c>
      <c r="E337" s="10" t="s">
        <v>539</v>
      </c>
      <c r="F337" s="10"/>
      <c r="G337" s="10">
        <v>0</v>
      </c>
      <c r="H337" s="11">
        <f t="shared" si="37"/>
        <v>6029.24</v>
      </c>
      <c r="I337" s="11">
        <f t="shared" si="38"/>
        <v>4274.03</v>
      </c>
      <c r="J337" s="11">
        <f t="shared" si="39"/>
        <v>277303.46000000002</v>
      </c>
      <c r="K337" s="13">
        <v>0</v>
      </c>
      <c r="L337" s="14">
        <v>0</v>
      </c>
      <c r="M337" s="15">
        <v>0</v>
      </c>
      <c r="N337" s="14">
        <v>0</v>
      </c>
      <c r="O337" s="16">
        <v>0</v>
      </c>
      <c r="P337" s="16">
        <v>0</v>
      </c>
      <c r="Q337" s="16">
        <v>0</v>
      </c>
      <c r="R337" s="57">
        <f t="shared" si="41"/>
        <v>0</v>
      </c>
      <c r="S337" s="57"/>
      <c r="T337" s="17">
        <f t="shared" si="42"/>
        <v>0</v>
      </c>
      <c r="U337" s="17">
        <f t="shared" si="43"/>
        <v>0</v>
      </c>
      <c r="V337" s="16">
        <v>0</v>
      </c>
      <c r="W337" s="18">
        <f t="shared" si="44"/>
        <v>0</v>
      </c>
      <c r="X337" s="12">
        <v>6029.24</v>
      </c>
      <c r="Y337" s="12">
        <v>277303.46000000002</v>
      </c>
      <c r="Z337" s="42">
        <f t="shared" si="40"/>
        <v>4274.03</v>
      </c>
      <c r="AA337" s="12"/>
    </row>
    <row r="338" spans="1:27" x14ac:dyDescent="0.25">
      <c r="A338" s="9">
        <v>45199</v>
      </c>
      <c r="B338" s="10" t="s">
        <v>659</v>
      </c>
      <c r="C338" s="10" t="s">
        <v>537</v>
      </c>
      <c r="D338" s="10" t="s">
        <v>538</v>
      </c>
      <c r="E338" s="10" t="s">
        <v>539</v>
      </c>
      <c r="F338" s="10"/>
      <c r="G338" s="10">
        <v>0</v>
      </c>
      <c r="H338" s="11">
        <f t="shared" si="37"/>
        <v>717.28</v>
      </c>
      <c r="I338" s="11">
        <f t="shared" si="38"/>
        <v>503.46</v>
      </c>
      <c r="J338" s="11">
        <f t="shared" si="39"/>
        <v>71728</v>
      </c>
      <c r="K338" s="13">
        <v>0</v>
      </c>
      <c r="L338" s="14">
        <v>0</v>
      </c>
      <c r="M338" s="15">
        <v>0</v>
      </c>
      <c r="N338" s="14">
        <v>0</v>
      </c>
      <c r="O338" s="16">
        <v>0</v>
      </c>
      <c r="P338" s="16">
        <v>0</v>
      </c>
      <c r="Q338" s="16">
        <v>0</v>
      </c>
      <c r="R338" s="57">
        <f t="shared" si="41"/>
        <v>0</v>
      </c>
      <c r="S338" s="57"/>
      <c r="T338" s="17">
        <f t="shared" si="42"/>
        <v>0</v>
      </c>
      <c r="U338" s="17">
        <f t="shared" si="43"/>
        <v>0</v>
      </c>
      <c r="V338" s="16">
        <v>0</v>
      </c>
      <c r="W338" s="18">
        <f t="shared" si="44"/>
        <v>0</v>
      </c>
      <c r="X338" s="12">
        <v>717.28</v>
      </c>
      <c r="Y338" s="12">
        <v>71728</v>
      </c>
      <c r="Z338" s="42">
        <f t="shared" si="40"/>
        <v>503.46</v>
      </c>
      <c r="AA338" s="12"/>
    </row>
    <row r="339" spans="1:27" x14ac:dyDescent="0.25">
      <c r="A339" s="9">
        <v>45199</v>
      </c>
      <c r="B339" s="10" t="s">
        <v>660</v>
      </c>
      <c r="C339" s="10" t="s">
        <v>537</v>
      </c>
      <c r="D339" s="10" t="s">
        <v>538</v>
      </c>
      <c r="E339" s="10" t="s">
        <v>557</v>
      </c>
      <c r="F339" s="10">
        <v>0</v>
      </c>
      <c r="G339" s="10">
        <v>0</v>
      </c>
      <c r="H339" s="11">
        <f t="shared" si="37"/>
        <v>6613.02</v>
      </c>
      <c r="I339" s="11">
        <f t="shared" si="38"/>
        <v>4002.61</v>
      </c>
      <c r="J339" s="11">
        <f t="shared" si="39"/>
        <v>688929.58</v>
      </c>
      <c r="K339" s="13">
        <v>0</v>
      </c>
      <c r="L339" s="14">
        <v>0</v>
      </c>
      <c r="M339" s="15">
        <v>0</v>
      </c>
      <c r="N339" s="14">
        <v>0</v>
      </c>
      <c r="O339" s="16">
        <v>0</v>
      </c>
      <c r="P339" s="16">
        <v>0</v>
      </c>
      <c r="Q339" s="16">
        <v>7.17</v>
      </c>
      <c r="R339" s="57">
        <f t="shared" si="41"/>
        <v>0.86</v>
      </c>
      <c r="S339" s="57"/>
      <c r="T339" s="17">
        <f t="shared" si="42"/>
        <v>8.0299999999999994</v>
      </c>
      <c r="U339" s="17">
        <f t="shared" si="43"/>
        <v>8.0299999999999994</v>
      </c>
      <c r="V339" s="16">
        <v>746.97</v>
      </c>
      <c r="W339" s="18">
        <f t="shared" si="44"/>
        <v>0</v>
      </c>
      <c r="X339" s="12">
        <v>6605.85</v>
      </c>
      <c r="Y339" s="12">
        <v>688182.63</v>
      </c>
      <c r="Z339" s="42">
        <f t="shared" si="40"/>
        <v>3994.58</v>
      </c>
      <c r="AA339" s="12"/>
    </row>
    <row r="340" spans="1:27" x14ac:dyDescent="0.25">
      <c r="A340" s="9">
        <v>45199</v>
      </c>
      <c r="B340" s="10" t="s">
        <v>662</v>
      </c>
      <c r="C340" s="10" t="s">
        <v>537</v>
      </c>
      <c r="D340" s="10" t="s">
        <v>538</v>
      </c>
      <c r="E340" s="10" t="s">
        <v>539</v>
      </c>
      <c r="F340" s="10">
        <v>0</v>
      </c>
      <c r="G340" s="10">
        <v>0</v>
      </c>
      <c r="H340" s="11">
        <f t="shared" si="37"/>
        <v>41890.58</v>
      </c>
      <c r="I340" s="11">
        <f t="shared" si="38"/>
        <v>27473.91</v>
      </c>
      <c r="J340" s="11">
        <f t="shared" si="39"/>
        <v>4100256.11</v>
      </c>
      <c r="K340" s="13">
        <v>12000</v>
      </c>
      <c r="L340" s="14">
        <v>1212480</v>
      </c>
      <c r="M340" s="15">
        <v>0</v>
      </c>
      <c r="N340" s="14">
        <v>0</v>
      </c>
      <c r="O340" s="16">
        <v>0</v>
      </c>
      <c r="P340" s="16">
        <v>0</v>
      </c>
      <c r="Q340" s="16">
        <v>15771.83</v>
      </c>
      <c r="R340" s="57">
        <f t="shared" si="41"/>
        <v>1883.84</v>
      </c>
      <c r="S340" s="57"/>
      <c r="T340" s="17">
        <f t="shared" si="42"/>
        <v>17655.669999999998</v>
      </c>
      <c r="U340" s="17">
        <f t="shared" si="43"/>
        <v>17655.669999999998</v>
      </c>
      <c r="V340" s="16">
        <v>1555648.81</v>
      </c>
      <c r="W340" s="18">
        <f t="shared" si="44"/>
        <v>231.86</v>
      </c>
      <c r="X340" s="12">
        <v>38118.75</v>
      </c>
      <c r="Y340" s="12">
        <v>3760677.7</v>
      </c>
      <c r="Z340" s="42">
        <f t="shared" si="40"/>
        <v>21586.380000000005</v>
      </c>
      <c r="AA340" s="12"/>
    </row>
    <row r="341" spans="1:27" x14ac:dyDescent="0.25">
      <c r="A341" s="9">
        <v>45199</v>
      </c>
      <c r="B341" s="10" t="s">
        <v>663</v>
      </c>
      <c r="C341" s="10" t="s">
        <v>537</v>
      </c>
      <c r="D341" s="10" t="s">
        <v>538</v>
      </c>
      <c r="E341" s="10" t="s">
        <v>539</v>
      </c>
      <c r="F341" s="10"/>
      <c r="G341" s="10">
        <v>0</v>
      </c>
      <c r="H341" s="11">
        <f t="shared" si="37"/>
        <v>770.18</v>
      </c>
      <c r="I341" s="11">
        <f t="shared" si="38"/>
        <v>540.59</v>
      </c>
      <c r="J341" s="11">
        <f t="shared" si="39"/>
        <v>86696.25</v>
      </c>
      <c r="K341" s="13">
        <v>0</v>
      </c>
      <c r="L341" s="14">
        <v>0</v>
      </c>
      <c r="M341" s="15">
        <v>0</v>
      </c>
      <c r="N341" s="14">
        <v>0</v>
      </c>
      <c r="O341" s="16">
        <v>0</v>
      </c>
      <c r="P341" s="16">
        <v>0</v>
      </c>
      <c r="Q341" s="16">
        <v>0</v>
      </c>
      <c r="R341" s="57">
        <f t="shared" si="41"/>
        <v>0</v>
      </c>
      <c r="S341" s="57"/>
      <c r="T341" s="17">
        <f t="shared" si="42"/>
        <v>0</v>
      </c>
      <c r="U341" s="17">
        <f t="shared" si="43"/>
        <v>0</v>
      </c>
      <c r="V341" s="16">
        <v>0</v>
      </c>
      <c r="W341" s="18">
        <f t="shared" si="44"/>
        <v>0</v>
      </c>
      <c r="X341" s="12">
        <v>770.18</v>
      </c>
      <c r="Y341" s="12">
        <v>86696.25</v>
      </c>
      <c r="Z341" s="42">
        <f t="shared" si="40"/>
        <v>540.59</v>
      </c>
      <c r="AA341" s="12"/>
    </row>
    <row r="342" spans="1:27" x14ac:dyDescent="0.25">
      <c r="A342" s="9">
        <v>45199</v>
      </c>
      <c r="B342" s="10" t="s">
        <v>664</v>
      </c>
      <c r="C342" s="10" t="s">
        <v>537</v>
      </c>
      <c r="D342" s="10" t="s">
        <v>538</v>
      </c>
      <c r="E342" s="10" t="s">
        <v>539</v>
      </c>
      <c r="F342" s="10">
        <v>0</v>
      </c>
      <c r="G342" s="10">
        <v>0</v>
      </c>
      <c r="H342" s="11">
        <f t="shared" si="37"/>
        <v>16723.18</v>
      </c>
      <c r="I342" s="11">
        <f t="shared" si="38"/>
        <v>3693.16</v>
      </c>
      <c r="J342" s="11">
        <f t="shared" si="39"/>
        <v>1546429.3</v>
      </c>
      <c r="K342" s="13">
        <v>0</v>
      </c>
      <c r="L342" s="14">
        <v>0</v>
      </c>
      <c r="M342" s="15">
        <v>0</v>
      </c>
      <c r="N342" s="14">
        <v>0</v>
      </c>
      <c r="O342" s="16">
        <v>0</v>
      </c>
      <c r="P342" s="16">
        <v>0</v>
      </c>
      <c r="Q342" s="16">
        <v>564.08000000000004</v>
      </c>
      <c r="R342" s="57">
        <f t="shared" si="41"/>
        <v>67.38</v>
      </c>
      <c r="S342" s="57"/>
      <c r="T342" s="17">
        <f t="shared" si="42"/>
        <v>631.46</v>
      </c>
      <c r="U342" s="17">
        <f t="shared" si="43"/>
        <v>631.46</v>
      </c>
      <c r="V342" s="16">
        <v>52160.480000000003</v>
      </c>
      <c r="W342" s="18">
        <f t="shared" si="44"/>
        <v>8.2899999999999991</v>
      </c>
      <c r="X342" s="12">
        <v>16159.1</v>
      </c>
      <c r="Y342" s="12">
        <v>1494267.58</v>
      </c>
      <c r="Z342" s="42">
        <f t="shared" si="40"/>
        <v>3053.41</v>
      </c>
      <c r="AA342" s="12"/>
    </row>
    <row r="343" spans="1:27" x14ac:dyDescent="0.25">
      <c r="A343" s="9">
        <v>45199</v>
      </c>
      <c r="B343" s="10" t="s">
        <v>665</v>
      </c>
      <c r="C343" s="10" t="s">
        <v>537</v>
      </c>
      <c r="D343" s="10" t="s">
        <v>538</v>
      </c>
      <c r="E343" s="10" t="s">
        <v>539</v>
      </c>
      <c r="F343" s="10"/>
      <c r="G343" s="10">
        <v>0</v>
      </c>
      <c r="H343" s="11">
        <f t="shared" si="37"/>
        <v>2466.9899999999998</v>
      </c>
      <c r="I343" s="11">
        <f t="shared" si="38"/>
        <v>2278.48</v>
      </c>
      <c r="J343" s="11">
        <f t="shared" si="39"/>
        <v>255324.95</v>
      </c>
      <c r="K343" s="13">
        <v>0</v>
      </c>
      <c r="L343" s="14">
        <v>0</v>
      </c>
      <c r="M343" s="15">
        <v>0</v>
      </c>
      <c r="N343" s="14">
        <v>0</v>
      </c>
      <c r="O343" s="16">
        <v>0</v>
      </c>
      <c r="P343" s="16">
        <v>0</v>
      </c>
      <c r="Q343" s="16">
        <v>0</v>
      </c>
      <c r="R343" s="57">
        <f t="shared" si="41"/>
        <v>0</v>
      </c>
      <c r="S343" s="57"/>
      <c r="T343" s="17">
        <f t="shared" si="42"/>
        <v>0</v>
      </c>
      <c r="U343" s="17">
        <f t="shared" si="43"/>
        <v>0</v>
      </c>
      <c r="V343" s="16">
        <v>0</v>
      </c>
      <c r="W343" s="18">
        <f t="shared" si="44"/>
        <v>0</v>
      </c>
      <c r="X343" s="12">
        <v>2466.9899999999998</v>
      </c>
      <c r="Y343" s="12">
        <v>255324.95</v>
      </c>
      <c r="Z343" s="42">
        <f t="shared" si="40"/>
        <v>2278.48</v>
      </c>
      <c r="AA343" s="12"/>
    </row>
    <row r="344" spans="1:27" x14ac:dyDescent="0.25">
      <c r="A344" s="9">
        <v>45199</v>
      </c>
      <c r="B344" s="10" t="s">
        <v>666</v>
      </c>
      <c r="C344" s="10" t="s">
        <v>537</v>
      </c>
      <c r="D344" s="10" t="s">
        <v>538</v>
      </c>
      <c r="E344" s="10" t="s">
        <v>539</v>
      </c>
      <c r="F344" s="10"/>
      <c r="G344" s="10">
        <v>0</v>
      </c>
      <c r="H344" s="11">
        <f t="shared" si="37"/>
        <v>870.74</v>
      </c>
      <c r="I344" s="11">
        <f t="shared" si="38"/>
        <v>261.77999999999997</v>
      </c>
      <c r="J344" s="11">
        <f t="shared" si="39"/>
        <v>100475.46</v>
      </c>
      <c r="K344" s="13">
        <v>0</v>
      </c>
      <c r="L344" s="14">
        <v>0</v>
      </c>
      <c r="M344" s="15">
        <v>0</v>
      </c>
      <c r="N344" s="14">
        <v>0</v>
      </c>
      <c r="O344" s="16">
        <v>0</v>
      </c>
      <c r="P344" s="16">
        <v>0</v>
      </c>
      <c r="Q344" s="16">
        <v>123.75</v>
      </c>
      <c r="R344" s="57">
        <f t="shared" si="41"/>
        <v>14.78</v>
      </c>
      <c r="S344" s="57"/>
      <c r="T344" s="17">
        <f t="shared" si="42"/>
        <v>138.53</v>
      </c>
      <c r="U344" s="17">
        <f t="shared" si="43"/>
        <v>138.53</v>
      </c>
      <c r="V344" s="16">
        <v>14279.52</v>
      </c>
      <c r="W344" s="18">
        <f t="shared" si="44"/>
        <v>1.82</v>
      </c>
      <c r="X344" s="12">
        <v>746.99</v>
      </c>
      <c r="Y344" s="12">
        <v>86195.839999999997</v>
      </c>
      <c r="Z344" s="42">
        <f t="shared" si="40"/>
        <v>121.42999999999998</v>
      </c>
      <c r="AA344" s="12"/>
    </row>
    <row r="345" spans="1:27" x14ac:dyDescent="0.25">
      <c r="A345" s="9">
        <v>45199</v>
      </c>
      <c r="B345" s="10" t="s">
        <v>667</v>
      </c>
      <c r="C345" s="10" t="s">
        <v>537</v>
      </c>
      <c r="D345" s="10" t="s">
        <v>538</v>
      </c>
      <c r="E345" s="10" t="s">
        <v>539</v>
      </c>
      <c r="F345" s="10"/>
      <c r="G345" s="10">
        <v>0</v>
      </c>
      <c r="H345" s="11">
        <f t="shared" si="37"/>
        <v>100.36</v>
      </c>
      <c r="I345" s="11">
        <f t="shared" si="38"/>
        <v>27.61</v>
      </c>
      <c r="J345" s="11">
        <f t="shared" si="39"/>
        <v>10567.9</v>
      </c>
      <c r="K345" s="13">
        <v>0</v>
      </c>
      <c r="L345" s="14">
        <v>0</v>
      </c>
      <c r="M345" s="15">
        <v>0</v>
      </c>
      <c r="N345" s="14">
        <v>0</v>
      </c>
      <c r="O345" s="16">
        <v>0</v>
      </c>
      <c r="P345" s="16">
        <v>0</v>
      </c>
      <c r="Q345" s="16">
        <v>1.45</v>
      </c>
      <c r="R345" s="57">
        <f t="shared" si="41"/>
        <v>0.17</v>
      </c>
      <c r="S345" s="57"/>
      <c r="T345" s="17">
        <f t="shared" si="42"/>
        <v>1.6199999999999999</v>
      </c>
      <c r="U345" s="17">
        <f t="shared" si="43"/>
        <v>1.6199999999999999</v>
      </c>
      <c r="V345" s="16">
        <v>152.69</v>
      </c>
      <c r="W345" s="18">
        <f t="shared" si="44"/>
        <v>0</v>
      </c>
      <c r="X345" s="12">
        <v>98.91</v>
      </c>
      <c r="Y345" s="12">
        <v>10415.219999999999</v>
      </c>
      <c r="Z345" s="42">
        <f t="shared" si="40"/>
        <v>25.99</v>
      </c>
      <c r="AA345" s="12"/>
    </row>
    <row r="346" spans="1:27" x14ac:dyDescent="0.25">
      <c r="A346" s="9">
        <v>45199</v>
      </c>
      <c r="B346" s="10" t="s">
        <v>671</v>
      </c>
      <c r="C346" s="10" t="s">
        <v>537</v>
      </c>
      <c r="D346" s="10" t="s">
        <v>538</v>
      </c>
      <c r="E346" s="10" t="s">
        <v>539</v>
      </c>
      <c r="F346" s="10"/>
      <c r="G346" s="10">
        <v>0</v>
      </c>
      <c r="H346" s="11">
        <f t="shared" si="37"/>
        <v>1675</v>
      </c>
      <c r="I346" s="11">
        <f t="shared" si="38"/>
        <v>175.68</v>
      </c>
      <c r="J346" s="11">
        <f t="shared" si="39"/>
        <v>108875</v>
      </c>
      <c r="K346" s="13">
        <v>0</v>
      </c>
      <c r="L346" s="14">
        <v>0</v>
      </c>
      <c r="M346" s="15">
        <v>0</v>
      </c>
      <c r="N346" s="14">
        <v>0</v>
      </c>
      <c r="O346" s="16">
        <v>0</v>
      </c>
      <c r="P346" s="16">
        <v>0</v>
      </c>
      <c r="Q346" s="16">
        <v>0</v>
      </c>
      <c r="R346" s="57">
        <f t="shared" si="41"/>
        <v>0</v>
      </c>
      <c r="S346" s="57"/>
      <c r="T346" s="17">
        <f t="shared" si="42"/>
        <v>0</v>
      </c>
      <c r="U346" s="17">
        <f t="shared" si="43"/>
        <v>0</v>
      </c>
      <c r="V346" s="16">
        <v>0</v>
      </c>
      <c r="W346" s="18">
        <f t="shared" si="44"/>
        <v>0</v>
      </c>
      <c r="X346" s="12">
        <v>1675</v>
      </c>
      <c r="Y346" s="12">
        <v>108875</v>
      </c>
      <c r="Z346" s="42">
        <f t="shared" si="40"/>
        <v>175.68</v>
      </c>
      <c r="AA346" s="12"/>
    </row>
    <row r="347" spans="1:27" x14ac:dyDescent="0.25">
      <c r="A347" s="9">
        <v>45199</v>
      </c>
      <c r="B347" s="10" t="s">
        <v>678</v>
      </c>
      <c r="C347" s="10" t="s">
        <v>543</v>
      </c>
      <c r="D347" s="10" t="s">
        <v>538</v>
      </c>
      <c r="E347" s="10" t="s">
        <v>539</v>
      </c>
      <c r="F347" s="10"/>
      <c r="G347" s="10">
        <v>0</v>
      </c>
      <c r="H347" s="11">
        <f t="shared" si="37"/>
        <v>24.08</v>
      </c>
      <c r="I347" s="11">
        <f t="shared" si="38"/>
        <v>18.29</v>
      </c>
      <c r="J347" s="11">
        <f t="shared" si="39"/>
        <v>5795.69</v>
      </c>
      <c r="K347" s="13">
        <v>0</v>
      </c>
      <c r="L347" s="14">
        <v>0</v>
      </c>
      <c r="M347" s="15">
        <v>0</v>
      </c>
      <c r="N347" s="14">
        <v>0</v>
      </c>
      <c r="O347" s="16">
        <v>0</v>
      </c>
      <c r="P347" s="16">
        <v>0</v>
      </c>
      <c r="Q347" s="16">
        <v>8.26</v>
      </c>
      <c r="R347" s="57">
        <f t="shared" si="41"/>
        <v>0.99</v>
      </c>
      <c r="S347" s="57"/>
      <c r="T347" s="17">
        <f t="shared" si="42"/>
        <v>9.25</v>
      </c>
      <c r="U347" s="17">
        <f t="shared" si="43"/>
        <v>9.25</v>
      </c>
      <c r="V347" s="16">
        <v>1988.02</v>
      </c>
      <c r="W347" s="18">
        <f t="shared" si="44"/>
        <v>0</v>
      </c>
      <c r="X347" s="12">
        <v>15.82</v>
      </c>
      <c r="Y347" s="12">
        <v>3807.63</v>
      </c>
      <c r="Z347" s="42">
        <f t="shared" si="40"/>
        <v>9.0399999999999991</v>
      </c>
      <c r="AA347" s="12"/>
    </row>
    <row r="348" spans="1:27" x14ac:dyDescent="0.25">
      <c r="A348" s="9">
        <v>45199</v>
      </c>
      <c r="B348" s="10" t="s">
        <v>679</v>
      </c>
      <c r="C348" s="10" t="s">
        <v>543</v>
      </c>
      <c r="D348" s="10" t="s">
        <v>538</v>
      </c>
      <c r="E348" s="10" t="s">
        <v>557</v>
      </c>
      <c r="F348" s="10"/>
      <c r="G348" s="10">
        <v>0</v>
      </c>
      <c r="H348" s="11">
        <f t="shared" si="37"/>
        <v>56.39</v>
      </c>
      <c r="I348" s="11">
        <f t="shared" si="38"/>
        <v>34.880000000000003</v>
      </c>
      <c r="J348" s="11">
        <f t="shared" si="39"/>
        <v>0</v>
      </c>
      <c r="K348" s="13">
        <v>0</v>
      </c>
      <c r="L348" s="14">
        <v>0</v>
      </c>
      <c r="M348" s="15">
        <v>0</v>
      </c>
      <c r="N348" s="14">
        <v>0</v>
      </c>
      <c r="O348" s="16">
        <v>0</v>
      </c>
      <c r="P348" s="16">
        <v>0</v>
      </c>
      <c r="Q348" s="16">
        <v>4.33</v>
      </c>
      <c r="R348" s="57">
        <f t="shared" si="41"/>
        <v>0.52</v>
      </c>
      <c r="S348" s="57"/>
      <c r="T348" s="17">
        <f t="shared" si="42"/>
        <v>4.8499999999999996</v>
      </c>
      <c r="U348" s="17">
        <f t="shared" si="43"/>
        <v>4.8499999999999996</v>
      </c>
      <c r="V348" s="16">
        <v>441.75</v>
      </c>
      <c r="W348" s="18">
        <f t="shared" si="44"/>
        <v>0</v>
      </c>
      <c r="X348" s="12">
        <v>52.06</v>
      </c>
      <c r="Y348" s="12">
        <v>0</v>
      </c>
      <c r="Z348" s="42">
        <f t="shared" si="40"/>
        <v>30.03</v>
      </c>
      <c r="AA348" s="12"/>
    </row>
    <row r="349" spans="1:27" x14ac:dyDescent="0.25">
      <c r="A349" s="9">
        <v>45199</v>
      </c>
      <c r="B349" s="10" t="s">
        <v>682</v>
      </c>
      <c r="C349" s="10" t="s">
        <v>537</v>
      </c>
      <c r="D349" s="10" t="s">
        <v>538</v>
      </c>
      <c r="E349" s="10" t="s">
        <v>539</v>
      </c>
      <c r="F349" s="10"/>
      <c r="G349" s="10">
        <v>0</v>
      </c>
      <c r="H349" s="11">
        <f t="shared" si="37"/>
        <v>62.88</v>
      </c>
      <c r="I349" s="11">
        <f t="shared" si="38"/>
        <v>44.14</v>
      </c>
      <c r="J349" s="11">
        <f t="shared" si="39"/>
        <v>4313.57</v>
      </c>
      <c r="K349" s="13">
        <v>0</v>
      </c>
      <c r="L349" s="14">
        <v>0</v>
      </c>
      <c r="M349" s="15">
        <v>0</v>
      </c>
      <c r="N349" s="14">
        <v>0</v>
      </c>
      <c r="O349" s="16">
        <v>0</v>
      </c>
      <c r="P349" s="16">
        <v>0</v>
      </c>
      <c r="Q349" s="16">
        <v>0</v>
      </c>
      <c r="R349" s="57">
        <f t="shared" si="41"/>
        <v>0</v>
      </c>
      <c r="S349" s="57"/>
      <c r="T349" s="17">
        <f t="shared" si="42"/>
        <v>0</v>
      </c>
      <c r="U349" s="17">
        <f t="shared" si="43"/>
        <v>0</v>
      </c>
      <c r="V349" s="16">
        <v>0</v>
      </c>
      <c r="W349" s="18">
        <f t="shared" si="44"/>
        <v>0</v>
      </c>
      <c r="X349" s="12">
        <v>62.88</v>
      </c>
      <c r="Y349" s="12">
        <v>4313.57</v>
      </c>
      <c r="Z349" s="42">
        <f t="shared" si="40"/>
        <v>44.14</v>
      </c>
      <c r="AA349" s="12"/>
    </row>
    <row r="350" spans="1:27" x14ac:dyDescent="0.25">
      <c r="A350" s="9">
        <v>45199</v>
      </c>
      <c r="B350" s="10" t="s">
        <v>685</v>
      </c>
      <c r="C350" s="10" t="s">
        <v>537</v>
      </c>
      <c r="D350" s="10" t="s">
        <v>538</v>
      </c>
      <c r="E350" s="10" t="s">
        <v>539</v>
      </c>
      <c r="F350" s="10"/>
      <c r="G350" s="10">
        <v>0</v>
      </c>
      <c r="H350" s="11">
        <f t="shared" si="37"/>
        <v>13.6</v>
      </c>
      <c r="I350" s="11">
        <f t="shared" si="38"/>
        <v>9.5500000000000007</v>
      </c>
      <c r="J350" s="11">
        <f t="shared" si="39"/>
        <v>0</v>
      </c>
      <c r="K350" s="13">
        <v>0</v>
      </c>
      <c r="L350" s="14">
        <v>0</v>
      </c>
      <c r="M350" s="15">
        <v>0</v>
      </c>
      <c r="N350" s="14">
        <v>0</v>
      </c>
      <c r="O350" s="16">
        <v>0</v>
      </c>
      <c r="P350" s="16">
        <v>0</v>
      </c>
      <c r="Q350" s="16">
        <v>0</v>
      </c>
      <c r="R350" s="57">
        <f t="shared" si="41"/>
        <v>0</v>
      </c>
      <c r="S350" s="57"/>
      <c r="T350" s="17">
        <f t="shared" si="42"/>
        <v>0</v>
      </c>
      <c r="U350" s="17">
        <f t="shared" si="43"/>
        <v>0</v>
      </c>
      <c r="V350" s="16">
        <v>0</v>
      </c>
      <c r="W350" s="18">
        <f t="shared" si="44"/>
        <v>0</v>
      </c>
      <c r="X350" s="12">
        <v>13.6</v>
      </c>
      <c r="Y350" s="12">
        <v>0</v>
      </c>
      <c r="Z350" s="42">
        <f t="shared" si="40"/>
        <v>9.5500000000000007</v>
      </c>
      <c r="AA350" s="12"/>
    </row>
    <row r="351" spans="1:27" x14ac:dyDescent="0.25">
      <c r="A351" s="9">
        <v>45199</v>
      </c>
      <c r="B351" s="10" t="s">
        <v>686</v>
      </c>
      <c r="C351" s="10" t="s">
        <v>537</v>
      </c>
      <c r="D351" s="10" t="s">
        <v>538</v>
      </c>
      <c r="E351" s="10" t="s">
        <v>557</v>
      </c>
      <c r="F351" s="10"/>
      <c r="G351" s="10">
        <v>0</v>
      </c>
      <c r="H351" s="11">
        <f t="shared" si="37"/>
        <v>867.27</v>
      </c>
      <c r="I351" s="11">
        <f t="shared" si="38"/>
        <v>340.17</v>
      </c>
      <c r="J351" s="11">
        <f t="shared" si="39"/>
        <v>175710.13</v>
      </c>
      <c r="K351" s="13">
        <v>0</v>
      </c>
      <c r="L351" s="14">
        <v>0</v>
      </c>
      <c r="M351" s="15">
        <v>0</v>
      </c>
      <c r="N351" s="14">
        <v>0</v>
      </c>
      <c r="O351" s="16">
        <v>0</v>
      </c>
      <c r="P351" s="16">
        <v>0</v>
      </c>
      <c r="Q351" s="16">
        <v>90.5</v>
      </c>
      <c r="R351" s="57">
        <f t="shared" si="41"/>
        <v>10.81</v>
      </c>
      <c r="S351" s="57"/>
      <c r="T351" s="17">
        <f t="shared" si="42"/>
        <v>101.31</v>
      </c>
      <c r="U351" s="17">
        <f t="shared" si="43"/>
        <v>101.31</v>
      </c>
      <c r="V351" s="16">
        <v>18335.3</v>
      </c>
      <c r="W351" s="18">
        <f t="shared" si="44"/>
        <v>1.33</v>
      </c>
      <c r="X351" s="12">
        <v>776.77</v>
      </c>
      <c r="Y351" s="12">
        <v>157374.70000000001</v>
      </c>
      <c r="Z351" s="42">
        <f t="shared" si="40"/>
        <v>237.53</v>
      </c>
      <c r="AA351" s="12"/>
    </row>
    <row r="352" spans="1:27" x14ac:dyDescent="0.25">
      <c r="A352" s="9">
        <v>45199</v>
      </c>
      <c r="B352" s="10" t="s">
        <v>687</v>
      </c>
      <c r="C352" s="10" t="s">
        <v>537</v>
      </c>
      <c r="D352" s="10" t="s">
        <v>538</v>
      </c>
      <c r="E352" s="10" t="s">
        <v>557</v>
      </c>
      <c r="F352" s="10"/>
      <c r="G352" s="10">
        <v>0</v>
      </c>
      <c r="H352" s="11">
        <f t="shared" si="37"/>
        <v>14.69</v>
      </c>
      <c r="I352" s="11">
        <f t="shared" si="38"/>
        <v>10.31</v>
      </c>
      <c r="J352" s="11">
        <f t="shared" si="39"/>
        <v>2585.44</v>
      </c>
      <c r="K352" s="13">
        <v>0</v>
      </c>
      <c r="L352" s="14">
        <v>0</v>
      </c>
      <c r="M352" s="15">
        <v>0</v>
      </c>
      <c r="N352" s="14">
        <v>0</v>
      </c>
      <c r="O352" s="16">
        <v>0</v>
      </c>
      <c r="P352" s="16">
        <v>0</v>
      </c>
      <c r="Q352" s="16">
        <v>0</v>
      </c>
      <c r="R352" s="57">
        <f t="shared" si="41"/>
        <v>0</v>
      </c>
      <c r="S352" s="57"/>
      <c r="T352" s="17">
        <f t="shared" si="42"/>
        <v>0</v>
      </c>
      <c r="U352" s="17">
        <f t="shared" si="43"/>
        <v>0</v>
      </c>
      <c r="V352" s="16">
        <v>0</v>
      </c>
      <c r="W352" s="18">
        <f t="shared" si="44"/>
        <v>0</v>
      </c>
      <c r="X352" s="12">
        <v>14.69</v>
      </c>
      <c r="Y352" s="12">
        <v>2585.44</v>
      </c>
      <c r="Z352" s="42">
        <f t="shared" si="40"/>
        <v>10.31</v>
      </c>
      <c r="AA352" s="12"/>
    </row>
    <row r="353" spans="1:27" x14ac:dyDescent="0.25">
      <c r="A353" s="9">
        <v>45199</v>
      </c>
      <c r="B353" s="10" t="s">
        <v>688</v>
      </c>
      <c r="C353" s="10" t="s">
        <v>537</v>
      </c>
      <c r="D353" s="10" t="s">
        <v>538</v>
      </c>
      <c r="E353" s="10" t="s">
        <v>557</v>
      </c>
      <c r="F353" s="10"/>
      <c r="G353" s="10">
        <v>0</v>
      </c>
      <c r="H353" s="11">
        <f t="shared" si="37"/>
        <v>892.63</v>
      </c>
      <c r="I353" s="11">
        <f t="shared" si="38"/>
        <v>557.47</v>
      </c>
      <c r="J353" s="11">
        <f t="shared" si="39"/>
        <v>93098.57</v>
      </c>
      <c r="K353" s="13">
        <v>0</v>
      </c>
      <c r="L353" s="14">
        <v>0</v>
      </c>
      <c r="M353" s="15">
        <v>0</v>
      </c>
      <c r="N353" s="14">
        <v>0</v>
      </c>
      <c r="O353" s="16">
        <v>0</v>
      </c>
      <c r="P353" s="16">
        <v>0</v>
      </c>
      <c r="Q353" s="16">
        <v>383.52</v>
      </c>
      <c r="R353" s="57">
        <f t="shared" si="41"/>
        <v>45.81</v>
      </c>
      <c r="S353" s="57"/>
      <c r="T353" s="17">
        <f t="shared" si="42"/>
        <v>429.33</v>
      </c>
      <c r="U353" s="17">
        <f t="shared" si="43"/>
        <v>429.33</v>
      </c>
      <c r="V353" s="16">
        <v>40001.129999999997</v>
      </c>
      <c r="W353" s="18">
        <f t="shared" si="44"/>
        <v>5.64</v>
      </c>
      <c r="X353" s="12">
        <v>509.11</v>
      </c>
      <c r="Y353" s="12">
        <v>53098.6</v>
      </c>
      <c r="Z353" s="42">
        <f t="shared" si="40"/>
        <v>122.50000000000004</v>
      </c>
      <c r="AA353" s="12"/>
    </row>
    <row r="354" spans="1:27" x14ac:dyDescent="0.25">
      <c r="A354" s="9">
        <v>45199</v>
      </c>
      <c r="B354" s="10" t="s">
        <v>690</v>
      </c>
      <c r="C354" s="10" t="s">
        <v>543</v>
      </c>
      <c r="D354" s="10" t="s">
        <v>538</v>
      </c>
      <c r="E354" s="10" t="s">
        <v>539</v>
      </c>
      <c r="F354" s="10"/>
      <c r="G354" s="10">
        <v>0</v>
      </c>
      <c r="H354" s="11">
        <f t="shared" si="37"/>
        <v>3.78</v>
      </c>
      <c r="I354" s="11">
        <f t="shared" si="38"/>
        <v>2.65</v>
      </c>
      <c r="J354" s="11">
        <f t="shared" si="39"/>
        <v>850.5</v>
      </c>
      <c r="K354" s="13">
        <v>0</v>
      </c>
      <c r="L354" s="14">
        <v>0</v>
      </c>
      <c r="M354" s="15">
        <v>0</v>
      </c>
      <c r="N354" s="14">
        <v>0</v>
      </c>
      <c r="O354" s="16">
        <v>0</v>
      </c>
      <c r="P354" s="16">
        <v>0</v>
      </c>
      <c r="Q354" s="16">
        <v>0</v>
      </c>
      <c r="R354" s="57">
        <f t="shared" si="41"/>
        <v>0</v>
      </c>
      <c r="S354" s="57"/>
      <c r="T354" s="17">
        <f t="shared" si="42"/>
        <v>0</v>
      </c>
      <c r="U354" s="17">
        <f t="shared" si="43"/>
        <v>0</v>
      </c>
      <c r="V354" s="16">
        <v>0</v>
      </c>
      <c r="W354" s="18">
        <f t="shared" si="44"/>
        <v>0</v>
      </c>
      <c r="X354" s="12">
        <v>3.78</v>
      </c>
      <c r="Y354" s="12">
        <v>850.5</v>
      </c>
      <c r="Z354" s="42">
        <f t="shared" si="40"/>
        <v>2.65</v>
      </c>
      <c r="AA354" s="12"/>
    </row>
    <row r="355" spans="1:27" x14ac:dyDescent="0.25">
      <c r="A355" s="9">
        <v>45199</v>
      </c>
      <c r="B355" s="10" t="s">
        <v>763</v>
      </c>
      <c r="C355" s="10" t="s">
        <v>537</v>
      </c>
      <c r="D355" s="10" t="s">
        <v>538</v>
      </c>
      <c r="E355" s="10" t="s">
        <v>539</v>
      </c>
      <c r="F355" s="10"/>
      <c r="G355" s="10">
        <v>0</v>
      </c>
      <c r="H355" s="11">
        <f t="shared" si="37"/>
        <v>1224.1400000000001</v>
      </c>
      <c r="I355" s="11">
        <f t="shared" si="38"/>
        <v>17.78</v>
      </c>
      <c r="J355" s="11">
        <f t="shared" si="39"/>
        <v>100275.63</v>
      </c>
      <c r="K355" s="13">
        <v>28</v>
      </c>
      <c r="L355" s="14">
        <v>1680</v>
      </c>
      <c r="M355" s="15">
        <v>0</v>
      </c>
      <c r="N355" s="14">
        <v>0</v>
      </c>
      <c r="O355" s="16">
        <v>0</v>
      </c>
      <c r="P355" s="16">
        <v>0</v>
      </c>
      <c r="Q355" s="16">
        <v>1217.67</v>
      </c>
      <c r="R355" s="57">
        <f t="shared" si="41"/>
        <v>145.44</v>
      </c>
      <c r="S355" s="57">
        <v>1320</v>
      </c>
      <c r="T355" s="17">
        <f t="shared" si="42"/>
        <v>43.110000000000127</v>
      </c>
      <c r="U355" s="17">
        <f t="shared" si="43"/>
        <v>43.110000000000127</v>
      </c>
      <c r="V355" s="16">
        <v>99313.4</v>
      </c>
      <c r="W355" s="18">
        <f t="shared" si="44"/>
        <v>0</v>
      </c>
      <c r="X355" s="12">
        <v>34.47</v>
      </c>
      <c r="Y355" s="12">
        <v>2647.41</v>
      </c>
      <c r="Z355" s="42">
        <f t="shared" si="40"/>
        <v>2.6699999999998738</v>
      </c>
      <c r="AA355" s="12"/>
    </row>
    <row r="356" spans="1:27" x14ac:dyDescent="0.25">
      <c r="A356" s="9">
        <v>45199</v>
      </c>
      <c r="B356" s="10" t="s">
        <v>691</v>
      </c>
      <c r="C356" s="10" t="s">
        <v>537</v>
      </c>
      <c r="D356" s="10" t="s">
        <v>538</v>
      </c>
      <c r="E356" s="10" t="s">
        <v>539</v>
      </c>
      <c r="F356" s="10"/>
      <c r="G356" s="10">
        <v>0</v>
      </c>
      <c r="H356" s="11">
        <f t="shared" si="37"/>
        <v>4685.1000000000004</v>
      </c>
      <c r="I356" s="11">
        <f t="shared" si="38"/>
        <v>750.12</v>
      </c>
      <c r="J356" s="11">
        <f t="shared" si="39"/>
        <v>415006.59</v>
      </c>
      <c r="K356" s="13">
        <v>10700</v>
      </c>
      <c r="L356" s="14">
        <v>968000</v>
      </c>
      <c r="M356" s="15">
        <v>420.28</v>
      </c>
      <c r="N356" s="14">
        <v>37194.78</v>
      </c>
      <c r="O356" s="16">
        <v>0</v>
      </c>
      <c r="P356" s="16">
        <v>0</v>
      </c>
      <c r="Q356" s="16">
        <v>11653.13</v>
      </c>
      <c r="R356" s="57">
        <f t="shared" si="41"/>
        <v>1391.89</v>
      </c>
      <c r="S356" s="57">
        <v>1800</v>
      </c>
      <c r="T356" s="17">
        <f t="shared" si="42"/>
        <v>11245.019999999999</v>
      </c>
      <c r="U356" s="17">
        <f t="shared" si="43"/>
        <v>11245.019999999999</v>
      </c>
      <c r="V356" s="16">
        <v>1043746.05</v>
      </c>
      <c r="W356" s="18">
        <f t="shared" si="44"/>
        <v>147.68</v>
      </c>
      <c r="X356" s="12">
        <v>4152.25</v>
      </c>
      <c r="Y356" s="12">
        <v>376477.12</v>
      </c>
      <c r="Z356" s="42">
        <f t="shared" si="40"/>
        <v>57.420000000002176</v>
      </c>
      <c r="AA356" s="12"/>
    </row>
    <row r="357" spans="1:27" x14ac:dyDescent="0.25">
      <c r="A357" s="9">
        <v>45199</v>
      </c>
      <c r="B357" s="10" t="s">
        <v>701</v>
      </c>
      <c r="C357" s="10" t="s">
        <v>543</v>
      </c>
      <c r="D357" s="10" t="s">
        <v>538</v>
      </c>
      <c r="E357" s="10" t="s">
        <v>539</v>
      </c>
      <c r="F357" s="10"/>
      <c r="G357" s="10">
        <v>0</v>
      </c>
      <c r="H357" s="11">
        <f t="shared" si="37"/>
        <v>-2.04</v>
      </c>
      <c r="I357" s="11">
        <f t="shared" si="38"/>
        <v>29.82</v>
      </c>
      <c r="J357" s="11">
        <f t="shared" si="39"/>
        <v>-744.6</v>
      </c>
      <c r="K357" s="13">
        <v>0</v>
      </c>
      <c r="L357" s="14">
        <v>0</v>
      </c>
      <c r="M357" s="15">
        <v>0</v>
      </c>
      <c r="N357" s="14">
        <v>0</v>
      </c>
      <c r="O357" s="16">
        <v>0</v>
      </c>
      <c r="P357" s="16">
        <v>0</v>
      </c>
      <c r="Q357" s="16">
        <v>0</v>
      </c>
      <c r="R357" s="57">
        <f t="shared" si="41"/>
        <v>0</v>
      </c>
      <c r="S357" s="57"/>
      <c r="T357" s="17">
        <f t="shared" si="42"/>
        <v>0</v>
      </c>
      <c r="U357" s="17">
        <f t="shared" si="43"/>
        <v>0</v>
      </c>
      <c r="V357" s="16">
        <v>0</v>
      </c>
      <c r="W357" s="18">
        <f t="shared" si="44"/>
        <v>0</v>
      </c>
      <c r="X357" s="12">
        <v>-2.04</v>
      </c>
      <c r="Y357" s="12">
        <v>-744.6</v>
      </c>
      <c r="Z357" s="42">
        <f t="shared" si="40"/>
        <v>29.82</v>
      </c>
      <c r="AA357" s="12"/>
    </row>
    <row r="358" spans="1:27" x14ac:dyDescent="0.25">
      <c r="A358" s="9">
        <v>45199</v>
      </c>
      <c r="B358" s="10" t="s">
        <v>702</v>
      </c>
      <c r="C358" s="10" t="s">
        <v>543</v>
      </c>
      <c r="D358" s="10" t="s">
        <v>538</v>
      </c>
      <c r="E358" s="10" t="s">
        <v>539</v>
      </c>
      <c r="F358" s="10"/>
      <c r="G358" s="10">
        <v>0</v>
      </c>
      <c r="H358" s="11">
        <f t="shared" si="37"/>
        <v>1.45</v>
      </c>
      <c r="I358" s="11">
        <f t="shared" si="38"/>
        <v>0</v>
      </c>
      <c r="J358" s="11">
        <f t="shared" si="39"/>
        <v>449.5</v>
      </c>
      <c r="K358" s="13">
        <v>0</v>
      </c>
      <c r="L358" s="14">
        <v>0</v>
      </c>
      <c r="M358" s="15">
        <v>0</v>
      </c>
      <c r="N358" s="14">
        <v>0</v>
      </c>
      <c r="O358" s="16">
        <v>0</v>
      </c>
      <c r="P358" s="16">
        <v>0</v>
      </c>
      <c r="Q358" s="16">
        <v>0</v>
      </c>
      <c r="R358" s="57">
        <f t="shared" si="41"/>
        <v>0</v>
      </c>
      <c r="S358" s="57"/>
      <c r="T358" s="17">
        <f t="shared" si="42"/>
        <v>0</v>
      </c>
      <c r="U358" s="17">
        <f t="shared" si="43"/>
        <v>0</v>
      </c>
      <c r="V358" s="16">
        <v>0</v>
      </c>
      <c r="W358" s="18">
        <f t="shared" si="44"/>
        <v>0</v>
      </c>
      <c r="X358" s="12">
        <v>1.45</v>
      </c>
      <c r="Y358" s="12">
        <v>449.5</v>
      </c>
      <c r="Z358" s="42">
        <f t="shared" si="40"/>
        <v>0</v>
      </c>
      <c r="AA358" s="12"/>
    </row>
    <row r="359" spans="1:27" x14ac:dyDescent="0.25">
      <c r="A359" s="9">
        <v>45199</v>
      </c>
      <c r="B359" s="10" t="s">
        <v>703</v>
      </c>
      <c r="C359" s="10" t="s">
        <v>543</v>
      </c>
      <c r="D359" s="10" t="s">
        <v>538</v>
      </c>
      <c r="E359" s="10" t="s">
        <v>539</v>
      </c>
      <c r="F359" s="10">
        <v>0</v>
      </c>
      <c r="G359" s="10">
        <v>0</v>
      </c>
      <c r="H359" s="11">
        <f t="shared" si="37"/>
        <v>78</v>
      </c>
      <c r="I359" s="11">
        <f t="shared" si="38"/>
        <v>136.66999999999999</v>
      </c>
      <c r="J359" s="11">
        <f t="shared" si="39"/>
        <v>13262.08</v>
      </c>
      <c r="K359" s="13">
        <v>0</v>
      </c>
      <c r="L359" s="14">
        <v>0</v>
      </c>
      <c r="M359" s="15">
        <v>0</v>
      </c>
      <c r="N359" s="14">
        <v>0</v>
      </c>
      <c r="O359" s="16">
        <v>0</v>
      </c>
      <c r="P359" s="16">
        <v>0</v>
      </c>
      <c r="Q359" s="16">
        <v>60.95</v>
      </c>
      <c r="R359" s="57">
        <f t="shared" si="41"/>
        <v>7.28</v>
      </c>
      <c r="S359" s="57"/>
      <c r="T359" s="17">
        <f t="shared" si="42"/>
        <v>68.23</v>
      </c>
      <c r="U359" s="17">
        <f t="shared" si="43"/>
        <v>68.23</v>
      </c>
      <c r="V359" s="16">
        <v>10361.64</v>
      </c>
      <c r="W359" s="18">
        <f t="shared" si="44"/>
        <v>0</v>
      </c>
      <c r="X359" s="12">
        <v>17.05</v>
      </c>
      <c r="Y359" s="12">
        <v>2898.96</v>
      </c>
      <c r="Z359" s="42">
        <f t="shared" si="40"/>
        <v>68.439999999999984</v>
      </c>
      <c r="AA359" s="12"/>
    </row>
    <row r="360" spans="1:27" x14ac:dyDescent="0.25">
      <c r="A360" s="9">
        <v>45199</v>
      </c>
      <c r="B360" s="10" t="s">
        <v>704</v>
      </c>
      <c r="C360" s="10" t="s">
        <v>537</v>
      </c>
      <c r="D360" s="10" t="s">
        <v>538</v>
      </c>
      <c r="E360" s="10" t="s">
        <v>539</v>
      </c>
      <c r="F360" s="10"/>
      <c r="G360" s="10">
        <v>0</v>
      </c>
      <c r="H360" s="11">
        <f t="shared" si="37"/>
        <v>-3.6</v>
      </c>
      <c r="I360" s="11">
        <f t="shared" si="38"/>
        <v>0</v>
      </c>
      <c r="J360" s="11">
        <f t="shared" si="39"/>
        <v>-324</v>
      </c>
      <c r="K360" s="13">
        <v>0</v>
      </c>
      <c r="L360" s="14">
        <v>0</v>
      </c>
      <c r="M360" s="15">
        <v>0</v>
      </c>
      <c r="N360" s="14">
        <v>0</v>
      </c>
      <c r="O360" s="16">
        <v>0</v>
      </c>
      <c r="P360" s="16">
        <v>0</v>
      </c>
      <c r="Q360" s="16">
        <v>0</v>
      </c>
      <c r="R360" s="57">
        <f t="shared" si="41"/>
        <v>0</v>
      </c>
      <c r="S360" s="57"/>
      <c r="T360" s="17">
        <f t="shared" si="42"/>
        <v>0</v>
      </c>
      <c r="U360" s="17">
        <f t="shared" si="43"/>
        <v>0</v>
      </c>
      <c r="V360" s="16">
        <v>0</v>
      </c>
      <c r="W360" s="18">
        <f t="shared" si="44"/>
        <v>0</v>
      </c>
      <c r="X360" s="12">
        <v>-3.6</v>
      </c>
      <c r="Y360" s="12">
        <v>-324</v>
      </c>
      <c r="Z360" s="42">
        <f t="shared" si="40"/>
        <v>0</v>
      </c>
      <c r="AA360" s="12"/>
    </row>
    <row r="361" spans="1:27" x14ac:dyDescent="0.25">
      <c r="A361" s="9">
        <v>45199</v>
      </c>
      <c r="B361" s="10" t="s">
        <v>705</v>
      </c>
      <c r="C361" s="10" t="s">
        <v>543</v>
      </c>
      <c r="D361" s="10" t="s">
        <v>538</v>
      </c>
      <c r="E361" s="10" t="s">
        <v>557</v>
      </c>
      <c r="F361" s="10"/>
      <c r="G361" s="10">
        <v>0</v>
      </c>
      <c r="H361" s="11">
        <f t="shared" si="37"/>
        <v>87.36</v>
      </c>
      <c r="I361" s="11">
        <f t="shared" si="38"/>
        <v>59.09</v>
      </c>
      <c r="J361" s="11">
        <f t="shared" si="39"/>
        <v>13540.8</v>
      </c>
      <c r="K361" s="13">
        <v>0</v>
      </c>
      <c r="L361" s="14">
        <v>0</v>
      </c>
      <c r="M361" s="15">
        <v>0</v>
      </c>
      <c r="N361" s="14">
        <v>0</v>
      </c>
      <c r="O361" s="16">
        <v>0</v>
      </c>
      <c r="P361" s="16">
        <v>0</v>
      </c>
      <c r="Q361" s="16">
        <v>3.26</v>
      </c>
      <c r="R361" s="57">
        <f t="shared" si="41"/>
        <v>0.39</v>
      </c>
      <c r="S361" s="57"/>
      <c r="T361" s="17">
        <f t="shared" si="42"/>
        <v>3.65</v>
      </c>
      <c r="U361" s="17">
        <f t="shared" si="43"/>
        <v>3.65</v>
      </c>
      <c r="V361" s="16">
        <v>505.3</v>
      </c>
      <c r="W361" s="18">
        <f t="shared" si="44"/>
        <v>0</v>
      </c>
      <c r="X361" s="12">
        <v>84.1</v>
      </c>
      <c r="Y361" s="12">
        <v>13035.5</v>
      </c>
      <c r="Z361" s="42">
        <f t="shared" si="40"/>
        <v>55.440000000000005</v>
      </c>
      <c r="AA361" s="12"/>
    </row>
    <row r="362" spans="1:27" x14ac:dyDescent="0.25">
      <c r="A362" s="9">
        <v>45199</v>
      </c>
      <c r="B362" s="10" t="s">
        <v>708</v>
      </c>
      <c r="C362" s="10" t="s">
        <v>543</v>
      </c>
      <c r="D362" s="10" t="s">
        <v>538</v>
      </c>
      <c r="E362" s="10" t="s">
        <v>557</v>
      </c>
      <c r="F362" s="10"/>
      <c r="G362" s="10">
        <v>0</v>
      </c>
      <c r="H362" s="11">
        <f t="shared" si="37"/>
        <v>25.66</v>
      </c>
      <c r="I362" s="11">
        <f t="shared" si="38"/>
        <v>22.31</v>
      </c>
      <c r="J362" s="11">
        <f t="shared" si="39"/>
        <v>5647.2</v>
      </c>
      <c r="K362" s="13">
        <v>0</v>
      </c>
      <c r="L362" s="14">
        <v>0</v>
      </c>
      <c r="M362" s="15">
        <v>0</v>
      </c>
      <c r="N362" s="14">
        <v>0</v>
      </c>
      <c r="O362" s="16">
        <v>0</v>
      </c>
      <c r="P362" s="16">
        <v>0</v>
      </c>
      <c r="Q362" s="16">
        <v>13.51</v>
      </c>
      <c r="R362" s="57">
        <f t="shared" si="41"/>
        <v>1.61</v>
      </c>
      <c r="S362" s="57"/>
      <c r="T362" s="17">
        <f t="shared" si="42"/>
        <v>15.12</v>
      </c>
      <c r="U362" s="17">
        <f t="shared" si="43"/>
        <v>15.12</v>
      </c>
      <c r="V362" s="16">
        <v>2973.28</v>
      </c>
      <c r="W362" s="18">
        <f t="shared" si="44"/>
        <v>0</v>
      </c>
      <c r="X362" s="12">
        <v>12.15</v>
      </c>
      <c r="Y362" s="12">
        <v>2673.95</v>
      </c>
      <c r="Z362" s="42">
        <f t="shared" si="40"/>
        <v>7.1899999999999995</v>
      </c>
      <c r="AA362" s="12"/>
    </row>
    <row r="363" spans="1:27" x14ac:dyDescent="0.25">
      <c r="A363" s="9">
        <v>45199</v>
      </c>
      <c r="B363" s="10" t="s">
        <v>709</v>
      </c>
      <c r="C363" s="10" t="s">
        <v>543</v>
      </c>
      <c r="D363" s="10" t="s">
        <v>538</v>
      </c>
      <c r="E363" s="10" t="s">
        <v>539</v>
      </c>
      <c r="F363" s="10"/>
      <c r="G363" s="10">
        <v>0</v>
      </c>
      <c r="H363" s="11">
        <f t="shared" si="37"/>
        <v>8.77</v>
      </c>
      <c r="I363" s="11">
        <f t="shared" si="38"/>
        <v>6.16</v>
      </c>
      <c r="J363" s="11">
        <f t="shared" si="39"/>
        <v>2104.8000000000002</v>
      </c>
      <c r="K363" s="13">
        <v>0</v>
      </c>
      <c r="L363" s="14">
        <v>0</v>
      </c>
      <c r="M363" s="15">
        <v>0</v>
      </c>
      <c r="N363" s="14">
        <v>0</v>
      </c>
      <c r="O363" s="16">
        <v>0</v>
      </c>
      <c r="P363" s="16">
        <v>0</v>
      </c>
      <c r="Q363" s="16">
        <v>0</v>
      </c>
      <c r="R363" s="57">
        <f t="shared" si="41"/>
        <v>0</v>
      </c>
      <c r="S363" s="57"/>
      <c r="T363" s="17">
        <f t="shared" si="42"/>
        <v>0</v>
      </c>
      <c r="U363" s="17">
        <f t="shared" si="43"/>
        <v>0</v>
      </c>
      <c r="V363" s="16">
        <v>0</v>
      </c>
      <c r="W363" s="18">
        <f t="shared" si="44"/>
        <v>0</v>
      </c>
      <c r="X363" s="12">
        <v>8.77</v>
      </c>
      <c r="Y363" s="12">
        <v>2104.8000000000002</v>
      </c>
      <c r="Z363" s="42">
        <f t="shared" si="40"/>
        <v>6.16</v>
      </c>
      <c r="AA363" s="12"/>
    </row>
    <row r="364" spans="1:27" x14ac:dyDescent="0.25">
      <c r="A364" s="9">
        <v>45230</v>
      </c>
      <c r="B364" s="10" t="s">
        <v>536</v>
      </c>
      <c r="C364" s="10" t="s">
        <v>537</v>
      </c>
      <c r="D364" s="10" t="s">
        <v>538</v>
      </c>
      <c r="E364" s="10" t="s">
        <v>539</v>
      </c>
      <c r="F364" s="10"/>
      <c r="G364" s="10">
        <v>0</v>
      </c>
      <c r="H364" s="11">
        <f t="shared" si="37"/>
        <v>29.14</v>
      </c>
      <c r="I364" s="11">
        <f t="shared" si="38"/>
        <v>22.88</v>
      </c>
      <c r="J364" s="11">
        <f t="shared" si="39"/>
        <v>7500.59</v>
      </c>
      <c r="K364" s="13">
        <v>0</v>
      </c>
      <c r="L364" s="14">
        <v>0</v>
      </c>
      <c r="M364" s="15">
        <v>0</v>
      </c>
      <c r="N364" s="14">
        <v>0</v>
      </c>
      <c r="O364" s="16">
        <v>0</v>
      </c>
      <c r="P364" s="16">
        <v>0</v>
      </c>
      <c r="Q364" s="16">
        <v>0</v>
      </c>
      <c r="R364" s="57">
        <f t="shared" si="41"/>
        <v>0</v>
      </c>
      <c r="S364" s="57"/>
      <c r="T364" s="17">
        <f t="shared" si="42"/>
        <v>0</v>
      </c>
      <c r="U364" s="17">
        <f t="shared" si="43"/>
        <v>0</v>
      </c>
      <c r="V364" s="16">
        <v>0</v>
      </c>
      <c r="W364" s="18">
        <f t="shared" si="44"/>
        <v>0</v>
      </c>
      <c r="X364" s="12">
        <v>29.14</v>
      </c>
      <c r="Y364" s="12">
        <v>7500.59</v>
      </c>
      <c r="Z364" s="42">
        <f t="shared" si="40"/>
        <v>22.88</v>
      </c>
      <c r="AA364" s="12"/>
    </row>
    <row r="365" spans="1:27" x14ac:dyDescent="0.25">
      <c r="A365" s="9">
        <v>45230</v>
      </c>
      <c r="B365" s="10" t="s">
        <v>542</v>
      </c>
      <c r="C365" s="10" t="s">
        <v>543</v>
      </c>
      <c r="D365" s="10" t="s">
        <v>538</v>
      </c>
      <c r="E365" s="10" t="s">
        <v>539</v>
      </c>
      <c r="F365" s="10"/>
      <c r="G365" s="10">
        <v>0</v>
      </c>
      <c r="H365" s="11">
        <f t="shared" si="37"/>
        <v>250.2</v>
      </c>
      <c r="I365" s="11">
        <f t="shared" si="38"/>
        <v>7.23</v>
      </c>
      <c r="J365" s="11">
        <f t="shared" si="39"/>
        <v>55278.53</v>
      </c>
      <c r="K365" s="13">
        <v>300</v>
      </c>
      <c r="L365" s="14">
        <v>66000</v>
      </c>
      <c r="M365" s="15">
        <v>0</v>
      </c>
      <c r="N365" s="14">
        <v>0</v>
      </c>
      <c r="O365" s="16">
        <v>0</v>
      </c>
      <c r="P365" s="16">
        <v>0</v>
      </c>
      <c r="Q365" s="16">
        <v>202.67</v>
      </c>
      <c r="R365" s="57">
        <f t="shared" si="41"/>
        <v>24.21</v>
      </c>
      <c r="S365" s="57"/>
      <c r="T365" s="17">
        <f t="shared" si="42"/>
        <v>226.88</v>
      </c>
      <c r="U365" s="17">
        <f t="shared" si="43"/>
        <v>226.88</v>
      </c>
      <c r="V365" s="16">
        <v>44777.29</v>
      </c>
      <c r="W365" s="18">
        <f t="shared" si="44"/>
        <v>2.98</v>
      </c>
      <c r="X365" s="12">
        <v>347.53</v>
      </c>
      <c r="Y365" s="12">
        <v>76500.94</v>
      </c>
      <c r="Z365" s="42">
        <f t="shared" si="40"/>
        <v>77.370000000000019</v>
      </c>
      <c r="AA365" s="12"/>
    </row>
    <row r="366" spans="1:27" x14ac:dyDescent="0.25">
      <c r="A366" s="9">
        <v>45230</v>
      </c>
      <c r="B366" s="10" t="s">
        <v>544</v>
      </c>
      <c r="C366" s="10" t="s">
        <v>545</v>
      </c>
      <c r="D366" s="10" t="s">
        <v>538</v>
      </c>
      <c r="E366" s="10" t="s">
        <v>539</v>
      </c>
      <c r="F366" s="10"/>
      <c r="G366" s="10">
        <v>0</v>
      </c>
      <c r="H366" s="11">
        <f t="shared" si="37"/>
        <v>6.39</v>
      </c>
      <c r="I366" s="11">
        <f t="shared" si="38"/>
        <v>4.49</v>
      </c>
      <c r="J366" s="11">
        <f t="shared" si="39"/>
        <v>0</v>
      </c>
      <c r="K366" s="13">
        <v>0</v>
      </c>
      <c r="L366" s="14">
        <v>0</v>
      </c>
      <c r="M366" s="15">
        <v>0</v>
      </c>
      <c r="N366" s="14">
        <v>0</v>
      </c>
      <c r="O366" s="16">
        <v>0</v>
      </c>
      <c r="P366" s="16">
        <v>0</v>
      </c>
      <c r="Q366" s="16">
        <v>0</v>
      </c>
      <c r="R366" s="57">
        <f t="shared" si="41"/>
        <v>0</v>
      </c>
      <c r="S366" s="57"/>
      <c r="T366" s="17">
        <f t="shared" si="42"/>
        <v>0</v>
      </c>
      <c r="U366" s="17">
        <f t="shared" si="43"/>
        <v>0</v>
      </c>
      <c r="V366" s="16">
        <v>0</v>
      </c>
      <c r="W366" s="18">
        <f t="shared" si="44"/>
        <v>0</v>
      </c>
      <c r="X366" s="12">
        <v>6.39</v>
      </c>
      <c r="Y366" s="12">
        <v>0</v>
      </c>
      <c r="Z366" s="42">
        <f t="shared" si="40"/>
        <v>4.49</v>
      </c>
      <c r="AA366" s="12"/>
    </row>
    <row r="367" spans="1:27" x14ac:dyDescent="0.25">
      <c r="A367" s="9">
        <v>45230</v>
      </c>
      <c r="B367" s="10" t="s">
        <v>546</v>
      </c>
      <c r="C367" s="10" t="s">
        <v>543</v>
      </c>
      <c r="D367" s="10" t="s">
        <v>538</v>
      </c>
      <c r="E367" s="10" t="s">
        <v>539</v>
      </c>
      <c r="F367" s="10">
        <v>0</v>
      </c>
      <c r="G367" s="10">
        <v>0</v>
      </c>
      <c r="H367" s="11">
        <f t="shared" si="37"/>
        <v>292.57</v>
      </c>
      <c r="I367" s="11">
        <f t="shared" si="38"/>
        <v>92.63</v>
      </c>
      <c r="J367" s="11">
        <f t="shared" si="39"/>
        <v>54554.12</v>
      </c>
      <c r="K367" s="13">
        <v>0</v>
      </c>
      <c r="L367" s="14">
        <v>0</v>
      </c>
      <c r="M367" s="15">
        <v>0</v>
      </c>
      <c r="N367" s="14">
        <v>0</v>
      </c>
      <c r="O367" s="16">
        <v>0</v>
      </c>
      <c r="P367" s="16">
        <v>0</v>
      </c>
      <c r="Q367" s="16">
        <v>98.78</v>
      </c>
      <c r="R367" s="57">
        <f t="shared" si="41"/>
        <v>11.8</v>
      </c>
      <c r="S367" s="57">
        <v>20</v>
      </c>
      <c r="T367" s="17">
        <f t="shared" si="42"/>
        <v>90.58</v>
      </c>
      <c r="U367" s="17">
        <f t="shared" si="43"/>
        <v>90.58</v>
      </c>
      <c r="V367" s="16">
        <v>18419.55</v>
      </c>
      <c r="W367" s="18">
        <f t="shared" si="44"/>
        <v>1.19</v>
      </c>
      <c r="X367" s="12">
        <v>193.79</v>
      </c>
      <c r="Y367" s="12">
        <v>36135.08</v>
      </c>
      <c r="Z367" s="42">
        <f t="shared" si="40"/>
        <v>0.85999999999999721</v>
      </c>
      <c r="AA367" s="12"/>
    </row>
    <row r="368" spans="1:27" x14ac:dyDescent="0.25">
      <c r="A368" s="9">
        <v>45230</v>
      </c>
      <c r="B368" s="10" t="s">
        <v>548</v>
      </c>
      <c r="C368" s="10" t="s">
        <v>543</v>
      </c>
      <c r="D368" s="10" t="s">
        <v>538</v>
      </c>
      <c r="E368" s="10" t="s">
        <v>539</v>
      </c>
      <c r="F368" s="10"/>
      <c r="G368" s="10">
        <v>0</v>
      </c>
      <c r="H368" s="11">
        <f t="shared" si="37"/>
        <v>4.08</v>
      </c>
      <c r="I368" s="11">
        <f t="shared" si="38"/>
        <v>17.22</v>
      </c>
      <c r="J368" s="11">
        <f t="shared" si="39"/>
        <v>0</v>
      </c>
      <c r="K368" s="13">
        <v>0</v>
      </c>
      <c r="L368" s="14">
        <v>0</v>
      </c>
      <c r="M368" s="15">
        <v>0</v>
      </c>
      <c r="N368" s="14">
        <v>0</v>
      </c>
      <c r="O368" s="16">
        <v>0</v>
      </c>
      <c r="P368" s="16">
        <v>0</v>
      </c>
      <c r="Q368" s="16">
        <v>1.69</v>
      </c>
      <c r="R368" s="57">
        <f t="shared" si="41"/>
        <v>0.2</v>
      </c>
      <c r="S368" s="57"/>
      <c r="T368" s="17">
        <f t="shared" si="42"/>
        <v>1.89</v>
      </c>
      <c r="U368" s="17">
        <f t="shared" si="43"/>
        <v>1.89</v>
      </c>
      <c r="V368" s="16">
        <v>0</v>
      </c>
      <c r="W368" s="18">
        <f t="shared" si="44"/>
        <v>0</v>
      </c>
      <c r="X368" s="12">
        <v>2.39</v>
      </c>
      <c r="Y368" s="12">
        <v>0</v>
      </c>
      <c r="Z368" s="42">
        <f t="shared" si="40"/>
        <v>15.329999999999998</v>
      </c>
      <c r="AA368" s="12"/>
    </row>
    <row r="369" spans="1:27" x14ac:dyDescent="0.25">
      <c r="A369" s="9">
        <v>45230</v>
      </c>
      <c r="B369" s="10" t="s">
        <v>797</v>
      </c>
      <c r="C369" s="10" t="s">
        <v>543</v>
      </c>
      <c r="D369" s="10" t="s">
        <v>538</v>
      </c>
      <c r="E369" s="10" t="s">
        <v>539</v>
      </c>
      <c r="F369" s="10"/>
      <c r="G369" s="10">
        <v>0</v>
      </c>
      <c r="H369" s="11">
        <f t="shared" si="37"/>
        <v>-0.11</v>
      </c>
      <c r="I369" s="11">
        <f t="shared" si="38"/>
        <v>0</v>
      </c>
      <c r="J369" s="11">
        <f t="shared" si="39"/>
        <v>0</v>
      </c>
      <c r="K369" s="13">
        <v>0</v>
      </c>
      <c r="L369" s="14">
        <v>0</v>
      </c>
      <c r="M369" s="15">
        <v>0</v>
      </c>
      <c r="N369" s="14">
        <v>0</v>
      </c>
      <c r="O369" s="16">
        <v>0</v>
      </c>
      <c r="P369" s="16">
        <v>0</v>
      </c>
      <c r="Q369" s="16">
        <v>0</v>
      </c>
      <c r="R369" s="57">
        <f t="shared" si="41"/>
        <v>0</v>
      </c>
      <c r="S369" s="57"/>
      <c r="T369" s="17">
        <f t="shared" si="42"/>
        <v>0</v>
      </c>
      <c r="U369" s="17">
        <f t="shared" si="43"/>
        <v>0</v>
      </c>
      <c r="V369" s="16">
        <v>0</v>
      </c>
      <c r="W369" s="18">
        <f t="shared" si="44"/>
        <v>0</v>
      </c>
      <c r="X369" s="12">
        <v>-0.11</v>
      </c>
      <c r="Y369" s="12">
        <v>0</v>
      </c>
      <c r="Z369" s="42">
        <f t="shared" si="40"/>
        <v>0</v>
      </c>
      <c r="AA369" s="12"/>
    </row>
    <row r="370" spans="1:27" x14ac:dyDescent="0.25">
      <c r="A370" s="9">
        <v>45230</v>
      </c>
      <c r="B370" s="10" t="s">
        <v>549</v>
      </c>
      <c r="C370" s="10" t="s">
        <v>543</v>
      </c>
      <c r="D370" s="10" t="s">
        <v>538</v>
      </c>
      <c r="E370" s="10" t="s">
        <v>539</v>
      </c>
      <c r="F370" s="10"/>
      <c r="G370" s="10">
        <v>0</v>
      </c>
      <c r="H370" s="11">
        <f t="shared" si="37"/>
        <v>100</v>
      </c>
      <c r="I370" s="11">
        <f t="shared" si="38"/>
        <v>70.19</v>
      </c>
      <c r="J370" s="11">
        <f t="shared" si="39"/>
        <v>0</v>
      </c>
      <c r="K370" s="13">
        <v>0</v>
      </c>
      <c r="L370" s="14">
        <v>0</v>
      </c>
      <c r="M370" s="15">
        <v>0</v>
      </c>
      <c r="N370" s="14">
        <v>0</v>
      </c>
      <c r="O370" s="16">
        <v>0</v>
      </c>
      <c r="P370" s="16">
        <v>0</v>
      </c>
      <c r="Q370" s="16">
        <v>0</v>
      </c>
      <c r="R370" s="57">
        <f t="shared" si="41"/>
        <v>0</v>
      </c>
      <c r="S370" s="57"/>
      <c r="T370" s="17">
        <f t="shared" si="42"/>
        <v>0</v>
      </c>
      <c r="U370" s="17">
        <f t="shared" si="43"/>
        <v>0</v>
      </c>
      <c r="V370" s="16">
        <v>0</v>
      </c>
      <c r="W370" s="18">
        <f t="shared" si="44"/>
        <v>0</v>
      </c>
      <c r="X370" s="12">
        <v>100</v>
      </c>
      <c r="Y370" s="12">
        <v>0</v>
      </c>
      <c r="Z370" s="42">
        <f t="shared" si="40"/>
        <v>70.19</v>
      </c>
      <c r="AA370" s="12"/>
    </row>
    <row r="371" spans="1:27" x14ac:dyDescent="0.25">
      <c r="A371" s="9">
        <v>45230</v>
      </c>
      <c r="B371" s="10" t="s">
        <v>550</v>
      </c>
      <c r="C371" s="10" t="s">
        <v>543</v>
      </c>
      <c r="D371" s="10" t="s">
        <v>538</v>
      </c>
      <c r="E371" s="10" t="s">
        <v>539</v>
      </c>
      <c r="F371" s="10"/>
      <c r="G371" s="10">
        <v>0</v>
      </c>
      <c r="H371" s="11">
        <f t="shared" si="37"/>
        <v>25</v>
      </c>
      <c r="I371" s="11">
        <f t="shared" si="38"/>
        <v>25</v>
      </c>
      <c r="J371" s="11">
        <f t="shared" si="39"/>
        <v>7125</v>
      </c>
      <c r="K371" s="13">
        <v>0</v>
      </c>
      <c r="L371" s="14">
        <v>0</v>
      </c>
      <c r="M371" s="15">
        <v>0</v>
      </c>
      <c r="N371" s="14">
        <v>0</v>
      </c>
      <c r="O371" s="16">
        <v>0</v>
      </c>
      <c r="P371" s="16">
        <v>0</v>
      </c>
      <c r="Q371" s="16">
        <v>0</v>
      </c>
      <c r="R371" s="57">
        <f t="shared" si="41"/>
        <v>0</v>
      </c>
      <c r="S371" s="57"/>
      <c r="T371" s="17">
        <f t="shared" si="42"/>
        <v>0</v>
      </c>
      <c r="U371" s="17">
        <f t="shared" si="43"/>
        <v>0</v>
      </c>
      <c r="V371" s="16">
        <v>0</v>
      </c>
      <c r="W371" s="18">
        <f t="shared" si="44"/>
        <v>0</v>
      </c>
      <c r="X371" s="12">
        <v>25</v>
      </c>
      <c r="Y371" s="12">
        <v>7125</v>
      </c>
      <c r="Z371" s="42">
        <f t="shared" si="40"/>
        <v>25</v>
      </c>
      <c r="AA371" s="12"/>
    </row>
    <row r="372" spans="1:27" x14ac:dyDescent="0.25">
      <c r="A372" s="9">
        <v>45230</v>
      </c>
      <c r="B372" s="10" t="s">
        <v>551</v>
      </c>
      <c r="C372" s="10" t="s">
        <v>543</v>
      </c>
      <c r="D372" s="10" t="s">
        <v>538</v>
      </c>
      <c r="E372" s="10" t="s">
        <v>539</v>
      </c>
      <c r="F372" s="10"/>
      <c r="G372" s="10">
        <v>0</v>
      </c>
      <c r="H372" s="11">
        <f t="shared" si="37"/>
        <v>92.22</v>
      </c>
      <c r="I372" s="11">
        <f t="shared" si="38"/>
        <v>26.16</v>
      </c>
      <c r="J372" s="11">
        <f t="shared" si="39"/>
        <v>19814.43</v>
      </c>
      <c r="K372" s="13">
        <v>0</v>
      </c>
      <c r="L372" s="14">
        <v>0</v>
      </c>
      <c r="M372" s="15">
        <v>0</v>
      </c>
      <c r="N372" s="14">
        <v>0</v>
      </c>
      <c r="O372" s="16">
        <v>0</v>
      </c>
      <c r="P372" s="16">
        <v>0</v>
      </c>
      <c r="Q372" s="16">
        <v>0</v>
      </c>
      <c r="R372" s="57">
        <f t="shared" si="41"/>
        <v>0</v>
      </c>
      <c r="S372" s="57"/>
      <c r="T372" s="17">
        <f t="shared" si="42"/>
        <v>0</v>
      </c>
      <c r="U372" s="17">
        <f t="shared" si="43"/>
        <v>0</v>
      </c>
      <c r="V372" s="16">
        <v>0</v>
      </c>
      <c r="W372" s="18">
        <f t="shared" si="44"/>
        <v>0</v>
      </c>
      <c r="X372" s="12">
        <v>92.22</v>
      </c>
      <c r="Y372" s="12">
        <v>19814.43</v>
      </c>
      <c r="Z372" s="42">
        <f t="shared" si="40"/>
        <v>26.16</v>
      </c>
      <c r="AA372" s="12"/>
    </row>
    <row r="373" spans="1:27" x14ac:dyDescent="0.25">
      <c r="A373" s="9">
        <v>45230</v>
      </c>
      <c r="B373" s="10" t="s">
        <v>552</v>
      </c>
      <c r="C373" s="10" t="s">
        <v>543</v>
      </c>
      <c r="D373" s="10" t="s">
        <v>538</v>
      </c>
      <c r="E373" s="10" t="s">
        <v>539</v>
      </c>
      <c r="F373" s="10">
        <v>0</v>
      </c>
      <c r="G373" s="10">
        <v>0</v>
      </c>
      <c r="H373" s="11">
        <f t="shared" si="37"/>
        <v>4.97</v>
      </c>
      <c r="I373" s="11">
        <f t="shared" si="38"/>
        <v>7.67</v>
      </c>
      <c r="J373" s="11">
        <f t="shared" si="39"/>
        <v>1133.55</v>
      </c>
      <c r="K373" s="13">
        <v>0</v>
      </c>
      <c r="L373" s="14">
        <v>0</v>
      </c>
      <c r="M373" s="15">
        <v>0</v>
      </c>
      <c r="N373" s="14">
        <v>0</v>
      </c>
      <c r="O373" s="16">
        <v>0</v>
      </c>
      <c r="P373" s="16">
        <v>0</v>
      </c>
      <c r="Q373" s="16">
        <v>0.9</v>
      </c>
      <c r="R373" s="57">
        <f t="shared" si="41"/>
        <v>0.11</v>
      </c>
      <c r="S373" s="57"/>
      <c r="T373" s="17">
        <f t="shared" si="42"/>
        <v>1.01</v>
      </c>
      <c r="U373" s="17">
        <f t="shared" si="43"/>
        <v>1.01</v>
      </c>
      <c r="V373" s="16">
        <v>205.27</v>
      </c>
      <c r="W373" s="18">
        <f t="shared" si="44"/>
        <v>0</v>
      </c>
      <c r="X373" s="12">
        <v>4.07</v>
      </c>
      <c r="Y373" s="12">
        <v>928.28</v>
      </c>
      <c r="Z373" s="42">
        <f t="shared" si="40"/>
        <v>6.66</v>
      </c>
      <c r="AA373" s="12"/>
    </row>
    <row r="374" spans="1:27" x14ac:dyDescent="0.25">
      <c r="A374" s="9">
        <v>45230</v>
      </c>
      <c r="B374" s="10" t="s">
        <v>781</v>
      </c>
      <c r="C374" s="10" t="s">
        <v>543</v>
      </c>
      <c r="D374" s="10" t="s">
        <v>538</v>
      </c>
      <c r="E374" s="10" t="s">
        <v>539</v>
      </c>
      <c r="F374" s="10"/>
      <c r="G374" s="10">
        <v>0</v>
      </c>
      <c r="H374" s="11">
        <f t="shared" si="37"/>
        <v>0.63</v>
      </c>
      <c r="I374" s="11">
        <f t="shared" si="38"/>
        <v>0.11</v>
      </c>
      <c r="J374" s="11">
        <f t="shared" si="39"/>
        <v>160.02000000000001</v>
      </c>
      <c r="K374" s="13">
        <v>0</v>
      </c>
      <c r="L374" s="14">
        <v>0</v>
      </c>
      <c r="M374" s="15">
        <v>0</v>
      </c>
      <c r="N374" s="14">
        <v>0</v>
      </c>
      <c r="O374" s="16">
        <v>0</v>
      </c>
      <c r="P374" s="16">
        <v>0</v>
      </c>
      <c r="Q374" s="16">
        <v>0</v>
      </c>
      <c r="R374" s="57">
        <f t="shared" si="41"/>
        <v>0</v>
      </c>
      <c r="S374" s="57"/>
      <c r="T374" s="17">
        <f t="shared" si="42"/>
        <v>0</v>
      </c>
      <c r="U374" s="17">
        <f t="shared" si="43"/>
        <v>0</v>
      </c>
      <c r="V374" s="16">
        <v>0</v>
      </c>
      <c r="W374" s="18">
        <f t="shared" si="44"/>
        <v>0</v>
      </c>
      <c r="X374" s="12">
        <v>0.63</v>
      </c>
      <c r="Y374" s="12">
        <v>160.02000000000001</v>
      </c>
      <c r="Z374" s="42">
        <f t="shared" si="40"/>
        <v>0.11</v>
      </c>
      <c r="AA374" s="12"/>
    </row>
    <row r="375" spans="1:27" x14ac:dyDescent="0.25">
      <c r="A375" s="9">
        <v>45230</v>
      </c>
      <c r="B375" s="10" t="s">
        <v>556</v>
      </c>
      <c r="C375" s="10" t="s">
        <v>543</v>
      </c>
      <c r="D375" s="10" t="s">
        <v>538</v>
      </c>
      <c r="E375" s="10" t="s">
        <v>557</v>
      </c>
      <c r="F375" s="10"/>
      <c r="G375" s="10">
        <v>0</v>
      </c>
      <c r="H375" s="11">
        <f t="shared" si="37"/>
        <v>0.03</v>
      </c>
      <c r="I375" s="11">
        <f t="shared" si="38"/>
        <v>0.01</v>
      </c>
      <c r="J375" s="11">
        <f t="shared" si="39"/>
        <v>0</v>
      </c>
      <c r="K375" s="13">
        <v>0</v>
      </c>
      <c r="L375" s="14">
        <v>0</v>
      </c>
      <c r="M375" s="15">
        <v>0</v>
      </c>
      <c r="N375" s="14">
        <v>0</v>
      </c>
      <c r="O375" s="16">
        <v>0</v>
      </c>
      <c r="P375" s="16">
        <v>0</v>
      </c>
      <c r="Q375" s="16">
        <v>0</v>
      </c>
      <c r="R375" s="57">
        <f t="shared" si="41"/>
        <v>0</v>
      </c>
      <c r="S375" s="57"/>
      <c r="T375" s="17">
        <f t="shared" si="42"/>
        <v>0</v>
      </c>
      <c r="U375" s="17">
        <f t="shared" si="43"/>
        <v>0</v>
      </c>
      <c r="V375" s="16">
        <v>0</v>
      </c>
      <c r="W375" s="18">
        <f t="shared" si="44"/>
        <v>0</v>
      </c>
      <c r="X375" s="12">
        <v>0.03</v>
      </c>
      <c r="Y375" s="12">
        <v>0</v>
      </c>
      <c r="Z375" s="42">
        <f t="shared" si="40"/>
        <v>0.01</v>
      </c>
      <c r="AA375" s="12"/>
    </row>
    <row r="376" spans="1:27" x14ac:dyDescent="0.25">
      <c r="A376" s="9">
        <v>45230</v>
      </c>
      <c r="B376" s="10" t="s">
        <v>569</v>
      </c>
      <c r="C376" s="10" t="s">
        <v>543</v>
      </c>
      <c r="D376" s="10" t="s">
        <v>538</v>
      </c>
      <c r="E376" s="10" t="s">
        <v>539</v>
      </c>
      <c r="F376" s="10"/>
      <c r="G376" s="10">
        <v>0</v>
      </c>
      <c r="H376" s="11">
        <f t="shared" si="37"/>
        <v>4.5199999999999996</v>
      </c>
      <c r="I376" s="11">
        <f t="shared" si="38"/>
        <v>4.46</v>
      </c>
      <c r="J376" s="11">
        <f t="shared" si="39"/>
        <v>1469</v>
      </c>
      <c r="K376" s="13">
        <v>0</v>
      </c>
      <c r="L376" s="14">
        <v>0</v>
      </c>
      <c r="M376" s="15">
        <v>0</v>
      </c>
      <c r="N376" s="14">
        <v>0</v>
      </c>
      <c r="O376" s="16">
        <v>0</v>
      </c>
      <c r="P376" s="16">
        <v>0</v>
      </c>
      <c r="Q376" s="16">
        <v>0</v>
      </c>
      <c r="R376" s="57">
        <f t="shared" si="41"/>
        <v>0</v>
      </c>
      <c r="S376" s="57"/>
      <c r="T376" s="17">
        <f t="shared" si="42"/>
        <v>0</v>
      </c>
      <c r="U376" s="17">
        <f t="shared" si="43"/>
        <v>0</v>
      </c>
      <c r="V376" s="16">
        <v>0</v>
      </c>
      <c r="W376" s="18">
        <f t="shared" si="44"/>
        <v>0</v>
      </c>
      <c r="X376" s="12">
        <v>4.5199999999999996</v>
      </c>
      <c r="Y376" s="12">
        <v>1469</v>
      </c>
      <c r="Z376" s="42">
        <f t="shared" si="40"/>
        <v>4.46</v>
      </c>
      <c r="AA376" s="12"/>
    </row>
    <row r="377" spans="1:27" x14ac:dyDescent="0.25">
      <c r="A377" s="9">
        <v>45230</v>
      </c>
      <c r="B377" s="10" t="s">
        <v>570</v>
      </c>
      <c r="C377" s="10" t="s">
        <v>543</v>
      </c>
      <c r="D377" s="10" t="s">
        <v>538</v>
      </c>
      <c r="E377" s="10" t="s">
        <v>539</v>
      </c>
      <c r="F377" s="10"/>
      <c r="G377" s="10">
        <v>0</v>
      </c>
      <c r="H377" s="11">
        <f t="shared" si="37"/>
        <v>28.09</v>
      </c>
      <c r="I377" s="11">
        <f t="shared" si="38"/>
        <v>17.16</v>
      </c>
      <c r="J377" s="11">
        <f t="shared" si="39"/>
        <v>5196.6499999999996</v>
      </c>
      <c r="K377" s="13">
        <v>0</v>
      </c>
      <c r="L377" s="14">
        <v>0</v>
      </c>
      <c r="M377" s="15">
        <v>0</v>
      </c>
      <c r="N377" s="14">
        <v>0</v>
      </c>
      <c r="O377" s="16">
        <v>0</v>
      </c>
      <c r="P377" s="16">
        <v>0</v>
      </c>
      <c r="Q377" s="16">
        <v>0</v>
      </c>
      <c r="R377" s="57">
        <f t="shared" si="41"/>
        <v>0</v>
      </c>
      <c r="S377" s="57"/>
      <c r="T377" s="17">
        <f t="shared" si="42"/>
        <v>0</v>
      </c>
      <c r="U377" s="17">
        <f t="shared" si="43"/>
        <v>0</v>
      </c>
      <c r="V377" s="16">
        <v>0</v>
      </c>
      <c r="W377" s="18">
        <f t="shared" si="44"/>
        <v>0</v>
      </c>
      <c r="X377" s="12">
        <v>28.09</v>
      </c>
      <c r="Y377" s="12">
        <v>5196.6499999999996</v>
      </c>
      <c r="Z377" s="42">
        <f t="shared" si="40"/>
        <v>17.16</v>
      </c>
      <c r="AA377" s="12"/>
    </row>
    <row r="378" spans="1:27" x14ac:dyDescent="0.25">
      <c r="A378" s="9">
        <v>45230</v>
      </c>
      <c r="B378" s="10" t="s">
        <v>571</v>
      </c>
      <c r="C378" s="10" t="s">
        <v>543</v>
      </c>
      <c r="D378" s="10" t="s">
        <v>538</v>
      </c>
      <c r="E378" s="10" t="s">
        <v>539</v>
      </c>
      <c r="F378" s="10"/>
      <c r="G378" s="10">
        <v>0</v>
      </c>
      <c r="H378" s="11">
        <f t="shared" si="37"/>
        <v>1.86</v>
      </c>
      <c r="I378" s="11">
        <f t="shared" si="38"/>
        <v>1.49</v>
      </c>
      <c r="J378" s="11">
        <f t="shared" si="39"/>
        <v>502.2</v>
      </c>
      <c r="K378" s="13">
        <v>0</v>
      </c>
      <c r="L378" s="14">
        <v>0</v>
      </c>
      <c r="M378" s="15">
        <v>0</v>
      </c>
      <c r="N378" s="14">
        <v>0</v>
      </c>
      <c r="O378" s="16">
        <v>0</v>
      </c>
      <c r="P378" s="16">
        <v>0</v>
      </c>
      <c r="Q378" s="16">
        <v>0</v>
      </c>
      <c r="R378" s="57">
        <f t="shared" si="41"/>
        <v>0</v>
      </c>
      <c r="S378" s="57"/>
      <c r="T378" s="17">
        <f t="shared" si="42"/>
        <v>0</v>
      </c>
      <c r="U378" s="17">
        <f t="shared" si="43"/>
        <v>0</v>
      </c>
      <c r="V378" s="16">
        <v>0</v>
      </c>
      <c r="W378" s="18">
        <f t="shared" si="44"/>
        <v>0</v>
      </c>
      <c r="X378" s="12">
        <v>1.86</v>
      </c>
      <c r="Y378" s="12">
        <v>502.2</v>
      </c>
      <c r="Z378" s="42">
        <f t="shared" si="40"/>
        <v>1.49</v>
      </c>
      <c r="AA378" s="12"/>
    </row>
    <row r="379" spans="1:27" x14ac:dyDescent="0.25">
      <c r="A379" s="9">
        <v>45230</v>
      </c>
      <c r="B379" s="10" t="s">
        <v>572</v>
      </c>
      <c r="C379" s="10" t="s">
        <v>543</v>
      </c>
      <c r="D379" s="10" t="s">
        <v>538</v>
      </c>
      <c r="E379" s="10" t="s">
        <v>539</v>
      </c>
      <c r="F379" s="10"/>
      <c r="G379" s="10">
        <v>0</v>
      </c>
      <c r="H379" s="11">
        <f t="shared" si="37"/>
        <v>2.96</v>
      </c>
      <c r="I379" s="11">
        <f t="shared" si="38"/>
        <v>2.71</v>
      </c>
      <c r="J379" s="11">
        <f t="shared" si="39"/>
        <v>698.56</v>
      </c>
      <c r="K379" s="13">
        <v>0</v>
      </c>
      <c r="L379" s="14">
        <v>0</v>
      </c>
      <c r="M379" s="15">
        <v>0</v>
      </c>
      <c r="N379" s="14">
        <v>0</v>
      </c>
      <c r="O379" s="16">
        <v>0</v>
      </c>
      <c r="P379" s="16">
        <v>0</v>
      </c>
      <c r="Q379" s="16">
        <v>0</v>
      </c>
      <c r="R379" s="57">
        <f t="shared" si="41"/>
        <v>0</v>
      </c>
      <c r="S379" s="57"/>
      <c r="T379" s="17">
        <f t="shared" si="42"/>
        <v>0</v>
      </c>
      <c r="U379" s="17">
        <f t="shared" si="43"/>
        <v>0</v>
      </c>
      <c r="V379" s="16">
        <v>0</v>
      </c>
      <c r="W379" s="18">
        <f t="shared" si="44"/>
        <v>0</v>
      </c>
      <c r="X379" s="12">
        <v>2.96</v>
      </c>
      <c r="Y379" s="12">
        <v>698.56</v>
      </c>
      <c r="Z379" s="42">
        <f t="shared" si="40"/>
        <v>2.71</v>
      </c>
      <c r="AA379" s="12"/>
    </row>
    <row r="380" spans="1:27" x14ac:dyDescent="0.25">
      <c r="A380" s="9">
        <v>45230</v>
      </c>
      <c r="B380" s="10" t="s">
        <v>574</v>
      </c>
      <c r="C380" s="10" t="s">
        <v>537</v>
      </c>
      <c r="D380" s="10" t="s">
        <v>538</v>
      </c>
      <c r="E380" s="10" t="s">
        <v>539</v>
      </c>
      <c r="F380" s="10"/>
      <c r="G380" s="10">
        <v>0</v>
      </c>
      <c r="H380" s="11">
        <f t="shared" si="37"/>
        <v>10484.99</v>
      </c>
      <c r="I380" s="11">
        <f t="shared" si="38"/>
        <v>2859.39</v>
      </c>
      <c r="J380" s="11">
        <f t="shared" si="39"/>
        <v>1079003.8999999999</v>
      </c>
      <c r="K380" s="13">
        <v>0</v>
      </c>
      <c r="L380" s="14">
        <v>0</v>
      </c>
      <c r="M380" s="15">
        <v>0</v>
      </c>
      <c r="N380" s="14">
        <v>0</v>
      </c>
      <c r="O380" s="16">
        <v>0</v>
      </c>
      <c r="P380" s="16">
        <v>0</v>
      </c>
      <c r="Q380" s="16">
        <v>0</v>
      </c>
      <c r="R380" s="57">
        <f t="shared" si="41"/>
        <v>0</v>
      </c>
      <c r="S380" s="57"/>
      <c r="T380" s="17">
        <f t="shared" si="42"/>
        <v>0</v>
      </c>
      <c r="U380" s="17">
        <f t="shared" si="43"/>
        <v>0</v>
      </c>
      <c r="V380" s="16">
        <v>0</v>
      </c>
      <c r="W380" s="18">
        <f t="shared" si="44"/>
        <v>0</v>
      </c>
      <c r="X380" s="12">
        <v>10484.99</v>
      </c>
      <c r="Y380" s="12">
        <v>1079003.8999999999</v>
      </c>
      <c r="Z380" s="42">
        <f t="shared" si="40"/>
        <v>2859.39</v>
      </c>
      <c r="AA380" s="12"/>
    </row>
    <row r="381" spans="1:27" x14ac:dyDescent="0.25">
      <c r="A381" s="9">
        <v>45230</v>
      </c>
      <c r="B381" s="10" t="s">
        <v>576</v>
      </c>
      <c r="C381" s="10" t="s">
        <v>577</v>
      </c>
      <c r="D381" s="10" t="s">
        <v>538</v>
      </c>
      <c r="E381" s="10" t="s">
        <v>539</v>
      </c>
      <c r="F381" s="10"/>
      <c r="G381" s="10">
        <v>0</v>
      </c>
      <c r="H381" s="11">
        <f t="shared" si="37"/>
        <v>213.03</v>
      </c>
      <c r="I381" s="11">
        <f t="shared" si="38"/>
        <v>149.53</v>
      </c>
      <c r="J381" s="11">
        <f t="shared" si="39"/>
        <v>21300.87</v>
      </c>
      <c r="K381" s="13">
        <v>0</v>
      </c>
      <c r="L381" s="14">
        <v>0</v>
      </c>
      <c r="M381" s="15">
        <v>0</v>
      </c>
      <c r="N381" s="14">
        <v>0</v>
      </c>
      <c r="O381" s="16">
        <v>0</v>
      </c>
      <c r="P381" s="16">
        <v>0</v>
      </c>
      <c r="Q381" s="16">
        <v>0</v>
      </c>
      <c r="R381" s="57">
        <f t="shared" si="41"/>
        <v>0</v>
      </c>
      <c r="S381" s="57"/>
      <c r="T381" s="17">
        <f t="shared" si="42"/>
        <v>0</v>
      </c>
      <c r="U381" s="17">
        <f t="shared" si="43"/>
        <v>0</v>
      </c>
      <c r="V381" s="16">
        <v>0</v>
      </c>
      <c r="W381" s="18">
        <f t="shared" si="44"/>
        <v>0</v>
      </c>
      <c r="X381" s="12">
        <v>213.03</v>
      </c>
      <c r="Y381" s="12">
        <v>21300.87</v>
      </c>
      <c r="Z381" s="42">
        <f t="shared" si="40"/>
        <v>149.53</v>
      </c>
      <c r="AA381" s="12"/>
    </row>
    <row r="382" spans="1:27" x14ac:dyDescent="0.25">
      <c r="A382" s="9">
        <v>45230</v>
      </c>
      <c r="B382" s="10" t="s">
        <v>580</v>
      </c>
      <c r="C382" s="10" t="s">
        <v>543</v>
      </c>
      <c r="D382" s="10" t="s">
        <v>538</v>
      </c>
      <c r="E382" s="10" t="s">
        <v>557</v>
      </c>
      <c r="F382" s="10"/>
      <c r="G382" s="10">
        <v>0</v>
      </c>
      <c r="H382" s="11">
        <f t="shared" ref="H382:H445" si="45">SUMIFS(X:X,$A:$A,EOMONTH($A382,-1),$B:$B,$B382)</f>
        <v>0.41</v>
      </c>
      <c r="I382" s="11">
        <f t="shared" ref="I382:I445" si="46">ROUND(SUMIFS(Z:Z,$A:$A,EOMONTH($A382,-1),$B:$B,$B382),2)</f>
        <v>0.28999999999999998</v>
      </c>
      <c r="J382" s="11">
        <f t="shared" ref="J382:J445" si="47">SUMIFS(Y:Y,$A:$A,EOMONTH($A382,-1),$B:$B,$B382)</f>
        <v>0</v>
      </c>
      <c r="K382" s="13">
        <v>0</v>
      </c>
      <c r="L382" s="14">
        <v>0</v>
      </c>
      <c r="M382" s="15">
        <v>0</v>
      </c>
      <c r="N382" s="14">
        <v>0</v>
      </c>
      <c r="O382" s="16">
        <v>0</v>
      </c>
      <c r="P382" s="16">
        <v>0</v>
      </c>
      <c r="Q382" s="16">
        <v>0</v>
      </c>
      <c r="R382" s="57">
        <f t="shared" si="41"/>
        <v>0</v>
      </c>
      <c r="S382" s="57"/>
      <c r="T382" s="17">
        <f t="shared" si="42"/>
        <v>0</v>
      </c>
      <c r="U382" s="17">
        <f t="shared" si="43"/>
        <v>0</v>
      </c>
      <c r="V382" s="16">
        <v>0</v>
      </c>
      <c r="W382" s="18">
        <f t="shared" si="44"/>
        <v>0</v>
      </c>
      <c r="X382" s="12">
        <v>0.41</v>
      </c>
      <c r="Y382" s="12">
        <v>0</v>
      </c>
      <c r="Z382" s="42">
        <f t="shared" si="40"/>
        <v>0.28999999999999998</v>
      </c>
      <c r="AA382" s="12"/>
    </row>
    <row r="383" spans="1:27" x14ac:dyDescent="0.25">
      <c r="A383" s="9">
        <v>45230</v>
      </c>
      <c r="B383" s="10" t="s">
        <v>581</v>
      </c>
      <c r="C383" s="10" t="s">
        <v>543</v>
      </c>
      <c r="D383" s="10" t="s">
        <v>538</v>
      </c>
      <c r="E383" s="10" t="s">
        <v>539</v>
      </c>
      <c r="F383" s="10"/>
      <c r="G383" s="10">
        <v>0</v>
      </c>
      <c r="H383" s="11">
        <f t="shared" si="45"/>
        <v>4.05</v>
      </c>
      <c r="I383" s="11">
        <f t="shared" si="46"/>
        <v>3.94</v>
      </c>
      <c r="J383" s="11">
        <f t="shared" si="47"/>
        <v>854.55</v>
      </c>
      <c r="K383" s="13">
        <v>0</v>
      </c>
      <c r="L383" s="14">
        <v>0</v>
      </c>
      <c r="M383" s="15">
        <v>0</v>
      </c>
      <c r="N383" s="14">
        <v>0</v>
      </c>
      <c r="O383" s="16">
        <v>0</v>
      </c>
      <c r="P383" s="16">
        <v>0</v>
      </c>
      <c r="Q383" s="16">
        <v>0</v>
      </c>
      <c r="R383" s="57">
        <f t="shared" si="41"/>
        <v>0</v>
      </c>
      <c r="S383" s="57"/>
      <c r="T383" s="17">
        <f t="shared" si="42"/>
        <v>0</v>
      </c>
      <c r="U383" s="17">
        <f t="shared" si="43"/>
        <v>0</v>
      </c>
      <c r="V383" s="16">
        <v>0</v>
      </c>
      <c r="W383" s="18">
        <f t="shared" si="44"/>
        <v>0</v>
      </c>
      <c r="X383" s="12">
        <v>4.05</v>
      </c>
      <c r="Y383" s="12">
        <v>854.55</v>
      </c>
      <c r="Z383" s="42">
        <f t="shared" si="40"/>
        <v>3.94</v>
      </c>
      <c r="AA383" s="12"/>
    </row>
    <row r="384" spans="1:27" x14ac:dyDescent="0.25">
      <c r="A384" s="9">
        <v>45230</v>
      </c>
      <c r="B384" s="10" t="s">
        <v>583</v>
      </c>
      <c r="C384" s="10" t="s">
        <v>537</v>
      </c>
      <c r="D384" s="10" t="s">
        <v>538</v>
      </c>
      <c r="E384" s="10" t="s">
        <v>539</v>
      </c>
      <c r="F384" s="10"/>
      <c r="G384" s="10">
        <v>0</v>
      </c>
      <c r="H384" s="11">
        <f t="shared" si="45"/>
        <v>4.3099999999999996</v>
      </c>
      <c r="I384" s="11">
        <f t="shared" si="46"/>
        <v>2.88</v>
      </c>
      <c r="J384" s="11">
        <f t="shared" si="47"/>
        <v>0</v>
      </c>
      <c r="K384" s="13">
        <v>0</v>
      </c>
      <c r="L384" s="14">
        <v>0</v>
      </c>
      <c r="M384" s="15">
        <v>0</v>
      </c>
      <c r="N384" s="14">
        <v>0</v>
      </c>
      <c r="O384" s="16">
        <v>0</v>
      </c>
      <c r="P384" s="16">
        <v>0</v>
      </c>
      <c r="Q384" s="16">
        <v>0</v>
      </c>
      <c r="R384" s="57">
        <f t="shared" si="41"/>
        <v>0</v>
      </c>
      <c r="S384" s="57"/>
      <c r="T384" s="17">
        <f t="shared" si="42"/>
        <v>0</v>
      </c>
      <c r="U384" s="17">
        <f t="shared" si="43"/>
        <v>0</v>
      </c>
      <c r="V384" s="16">
        <v>0</v>
      </c>
      <c r="W384" s="18">
        <f t="shared" si="44"/>
        <v>0</v>
      </c>
      <c r="X384" s="12">
        <v>4.3099999999999996</v>
      </c>
      <c r="Y384" s="12">
        <v>0</v>
      </c>
      <c r="Z384" s="42">
        <f t="shared" si="40"/>
        <v>2.88</v>
      </c>
      <c r="AA384" s="12"/>
    </row>
    <row r="385" spans="1:27" x14ac:dyDescent="0.25">
      <c r="A385" s="9">
        <v>45230</v>
      </c>
      <c r="B385" s="10" t="s">
        <v>584</v>
      </c>
      <c r="C385" s="10" t="s">
        <v>537</v>
      </c>
      <c r="D385" s="10" t="s">
        <v>538</v>
      </c>
      <c r="E385" s="10" t="s">
        <v>539</v>
      </c>
      <c r="F385" s="10"/>
      <c r="G385" s="10">
        <v>0</v>
      </c>
      <c r="H385" s="11">
        <f t="shared" si="45"/>
        <v>525.89</v>
      </c>
      <c r="I385" s="11">
        <f t="shared" si="46"/>
        <v>11.81</v>
      </c>
      <c r="J385" s="11">
        <f t="shared" si="47"/>
        <v>51584.55</v>
      </c>
      <c r="K385" s="13">
        <v>0</v>
      </c>
      <c r="L385" s="14">
        <v>0</v>
      </c>
      <c r="M385" s="15">
        <v>0</v>
      </c>
      <c r="N385" s="14">
        <v>0</v>
      </c>
      <c r="O385" s="16">
        <v>0</v>
      </c>
      <c r="P385" s="16">
        <v>0</v>
      </c>
      <c r="Q385" s="16">
        <v>584.20000000000005</v>
      </c>
      <c r="R385" s="57">
        <f t="shared" si="41"/>
        <v>69.78</v>
      </c>
      <c r="S385" s="57">
        <v>650</v>
      </c>
      <c r="T385" s="17">
        <f t="shared" si="42"/>
        <v>3.9800000000000182</v>
      </c>
      <c r="U385" s="17">
        <f t="shared" si="43"/>
        <v>3.9800000000000182</v>
      </c>
      <c r="V385" s="16">
        <v>57298.96</v>
      </c>
      <c r="W385" s="18">
        <f t="shared" si="44"/>
        <v>0</v>
      </c>
      <c r="X385" s="12">
        <v>-58.31</v>
      </c>
      <c r="Y385" s="12">
        <v>-5714.38</v>
      </c>
      <c r="Z385" s="42">
        <f t="shared" si="40"/>
        <v>7.8299999999999823</v>
      </c>
      <c r="AA385" s="12"/>
    </row>
    <row r="386" spans="1:27" x14ac:dyDescent="0.25">
      <c r="A386" s="9">
        <v>45230</v>
      </c>
      <c r="B386" s="10" t="s">
        <v>585</v>
      </c>
      <c r="C386" s="10" t="s">
        <v>537</v>
      </c>
      <c r="D386" s="10" t="s">
        <v>538</v>
      </c>
      <c r="E386" s="10" t="s">
        <v>539</v>
      </c>
      <c r="F386" s="10"/>
      <c r="G386" s="10">
        <v>0</v>
      </c>
      <c r="H386" s="11">
        <f t="shared" si="45"/>
        <v>42.21</v>
      </c>
      <c r="I386" s="11">
        <f t="shared" si="46"/>
        <v>26.96</v>
      </c>
      <c r="J386" s="11">
        <f t="shared" si="47"/>
        <v>0</v>
      </c>
      <c r="K386" s="13">
        <v>0</v>
      </c>
      <c r="L386" s="14">
        <v>0</v>
      </c>
      <c r="M386" s="15">
        <v>0</v>
      </c>
      <c r="N386" s="14">
        <v>0</v>
      </c>
      <c r="O386" s="16">
        <v>0</v>
      </c>
      <c r="P386" s="16">
        <v>0</v>
      </c>
      <c r="Q386" s="16">
        <v>0</v>
      </c>
      <c r="R386" s="57">
        <f t="shared" si="41"/>
        <v>0</v>
      </c>
      <c r="S386" s="57"/>
      <c r="T386" s="17">
        <f t="shared" si="42"/>
        <v>0</v>
      </c>
      <c r="U386" s="17">
        <f t="shared" si="43"/>
        <v>0</v>
      </c>
      <c r="V386" s="16">
        <v>0</v>
      </c>
      <c r="W386" s="18">
        <f t="shared" si="44"/>
        <v>0</v>
      </c>
      <c r="X386" s="12">
        <v>42.21</v>
      </c>
      <c r="Y386" s="12">
        <v>0</v>
      </c>
      <c r="Z386" s="42">
        <f t="shared" si="40"/>
        <v>26.96</v>
      </c>
      <c r="AA386" s="12"/>
    </row>
    <row r="387" spans="1:27" x14ac:dyDescent="0.25">
      <c r="A387" s="9">
        <v>45230</v>
      </c>
      <c r="B387" s="10" t="s">
        <v>590</v>
      </c>
      <c r="C387" s="10" t="s">
        <v>543</v>
      </c>
      <c r="D387" s="10" t="s">
        <v>538</v>
      </c>
      <c r="E387" s="10" t="s">
        <v>539</v>
      </c>
      <c r="F387" s="10">
        <v>0</v>
      </c>
      <c r="G387" s="10">
        <v>0</v>
      </c>
      <c r="H387" s="11">
        <f t="shared" si="45"/>
        <v>63.37</v>
      </c>
      <c r="I387" s="11">
        <f t="shared" si="46"/>
        <v>78.010000000000005</v>
      </c>
      <c r="J387" s="11">
        <f t="shared" si="47"/>
        <v>9688.33</v>
      </c>
      <c r="K387" s="13">
        <v>0</v>
      </c>
      <c r="L387" s="14">
        <v>0</v>
      </c>
      <c r="M387" s="15">
        <v>0</v>
      </c>
      <c r="N387" s="14">
        <v>0</v>
      </c>
      <c r="O387" s="16">
        <v>0</v>
      </c>
      <c r="P387" s="16">
        <v>0</v>
      </c>
      <c r="Q387" s="16">
        <v>15.48</v>
      </c>
      <c r="R387" s="57">
        <f t="shared" si="41"/>
        <v>1.85</v>
      </c>
      <c r="S387" s="57"/>
      <c r="T387" s="17">
        <f t="shared" si="42"/>
        <v>17.330000000000002</v>
      </c>
      <c r="U387" s="17">
        <f t="shared" si="43"/>
        <v>17.330000000000002</v>
      </c>
      <c r="V387" s="16">
        <v>2360.7399999999998</v>
      </c>
      <c r="W387" s="18">
        <f t="shared" si="44"/>
        <v>0</v>
      </c>
      <c r="X387" s="12">
        <v>47.89</v>
      </c>
      <c r="Y387" s="12">
        <v>7327.62</v>
      </c>
      <c r="Z387" s="42">
        <f t="shared" si="40"/>
        <v>60.680000000000007</v>
      </c>
      <c r="AA387" s="12"/>
    </row>
    <row r="388" spans="1:27" x14ac:dyDescent="0.25">
      <c r="A388" s="9">
        <v>45230</v>
      </c>
      <c r="B388" s="10" t="s">
        <v>591</v>
      </c>
      <c r="C388" s="10" t="s">
        <v>543</v>
      </c>
      <c r="D388" s="10" t="s">
        <v>538</v>
      </c>
      <c r="E388" s="10" t="s">
        <v>539</v>
      </c>
      <c r="F388" s="10">
        <v>0</v>
      </c>
      <c r="G388" s="10">
        <v>0</v>
      </c>
      <c r="H388" s="11">
        <f t="shared" si="45"/>
        <v>141.19999999999999</v>
      </c>
      <c r="I388" s="11">
        <f t="shared" si="46"/>
        <v>94.95</v>
      </c>
      <c r="J388" s="11">
        <f t="shared" si="47"/>
        <v>20940.64</v>
      </c>
      <c r="K388" s="13">
        <v>0</v>
      </c>
      <c r="L388" s="14">
        <v>0</v>
      </c>
      <c r="M388" s="15">
        <v>0</v>
      </c>
      <c r="N388" s="14">
        <v>0</v>
      </c>
      <c r="O388" s="16">
        <v>0</v>
      </c>
      <c r="P388" s="16">
        <v>0</v>
      </c>
      <c r="Q388" s="16">
        <v>10.77</v>
      </c>
      <c r="R388" s="57">
        <f t="shared" si="41"/>
        <v>1.29</v>
      </c>
      <c r="S388" s="57"/>
      <c r="T388" s="17">
        <f t="shared" si="42"/>
        <v>12.059999999999999</v>
      </c>
      <c r="U388" s="17">
        <f t="shared" si="43"/>
        <v>12.059999999999999</v>
      </c>
      <c r="V388" s="16">
        <v>1597.2</v>
      </c>
      <c r="W388" s="18">
        <f t="shared" si="44"/>
        <v>0</v>
      </c>
      <c r="X388" s="12">
        <v>130.43</v>
      </c>
      <c r="Y388" s="12">
        <v>19343.41</v>
      </c>
      <c r="Z388" s="42">
        <f t="shared" ref="Z388:Z451" si="48">I388+K388-O388-T388-W388</f>
        <v>82.89</v>
      </c>
      <c r="AA388" s="12"/>
    </row>
    <row r="389" spans="1:27" x14ac:dyDescent="0.25">
      <c r="A389" s="9">
        <v>45230</v>
      </c>
      <c r="B389" s="10" t="s">
        <v>787</v>
      </c>
      <c r="C389" s="10" t="s">
        <v>543</v>
      </c>
      <c r="D389" s="10" t="s">
        <v>538</v>
      </c>
      <c r="E389" s="10" t="s">
        <v>539</v>
      </c>
      <c r="F389" s="10"/>
      <c r="G389" s="10">
        <v>0</v>
      </c>
      <c r="H389" s="11">
        <f t="shared" si="45"/>
        <v>-0.51</v>
      </c>
      <c r="I389" s="11">
        <f t="shared" si="46"/>
        <v>0</v>
      </c>
      <c r="J389" s="11">
        <f t="shared" si="47"/>
        <v>-145.35</v>
      </c>
      <c r="K389" s="13">
        <v>0</v>
      </c>
      <c r="L389" s="14">
        <v>0</v>
      </c>
      <c r="M389" s="15">
        <v>0</v>
      </c>
      <c r="N389" s="14">
        <v>0</v>
      </c>
      <c r="O389" s="16">
        <v>0</v>
      </c>
      <c r="P389" s="16">
        <v>0</v>
      </c>
      <c r="Q389" s="16">
        <v>0</v>
      </c>
      <c r="R389" s="57">
        <f t="shared" ref="R389:R452" si="49">ROUND(Q389*$R$2/100,2)</f>
        <v>0</v>
      </c>
      <c r="S389" s="57"/>
      <c r="T389" s="17">
        <f t="shared" ref="T389:T452" si="50">Q389+R389-S389</f>
        <v>0</v>
      </c>
      <c r="U389" s="17">
        <f t="shared" ref="U389:U452" si="51">T389+O389</f>
        <v>0</v>
      </c>
      <c r="V389" s="16">
        <v>0</v>
      </c>
      <c r="W389" s="18">
        <f t="shared" ref="W389:W452" si="52">IF(ROUND(T389*$W$2/100,2)&lt;1,0,ROUND(T389*$W$2/100,2))</f>
        <v>0</v>
      </c>
      <c r="X389" s="12">
        <v>-0.51</v>
      </c>
      <c r="Y389" s="12">
        <v>-145.35</v>
      </c>
      <c r="Z389" s="42">
        <f t="shared" si="48"/>
        <v>0</v>
      </c>
      <c r="AA389" s="12"/>
    </row>
    <row r="390" spans="1:27" x14ac:dyDescent="0.25">
      <c r="A390" s="9">
        <v>45230</v>
      </c>
      <c r="B390" s="10" t="s">
        <v>597</v>
      </c>
      <c r="C390" s="10" t="s">
        <v>543</v>
      </c>
      <c r="D390" s="10" t="s">
        <v>538</v>
      </c>
      <c r="E390" s="10" t="s">
        <v>539</v>
      </c>
      <c r="F390" s="10"/>
      <c r="G390" s="10">
        <v>0</v>
      </c>
      <c r="H390" s="11">
        <f t="shared" si="45"/>
        <v>25</v>
      </c>
      <c r="I390" s="11">
        <f t="shared" si="46"/>
        <v>17.55</v>
      </c>
      <c r="J390" s="11">
        <f t="shared" si="47"/>
        <v>1575</v>
      </c>
      <c r="K390" s="13">
        <v>0</v>
      </c>
      <c r="L390" s="14">
        <v>0</v>
      </c>
      <c r="M390" s="15">
        <v>0</v>
      </c>
      <c r="N390" s="14">
        <v>0</v>
      </c>
      <c r="O390" s="16">
        <v>0</v>
      </c>
      <c r="P390" s="16">
        <v>0</v>
      </c>
      <c r="Q390" s="16">
        <v>0</v>
      </c>
      <c r="R390" s="57">
        <f t="shared" si="49"/>
        <v>0</v>
      </c>
      <c r="S390" s="57"/>
      <c r="T390" s="17">
        <f t="shared" si="50"/>
        <v>0</v>
      </c>
      <c r="U390" s="17">
        <f t="shared" si="51"/>
        <v>0</v>
      </c>
      <c r="V390" s="16">
        <v>0</v>
      </c>
      <c r="W390" s="18">
        <f t="shared" si="52"/>
        <v>0</v>
      </c>
      <c r="X390" s="12">
        <v>25</v>
      </c>
      <c r="Y390" s="12">
        <v>1575</v>
      </c>
      <c r="Z390" s="42">
        <f t="shared" si="48"/>
        <v>17.55</v>
      </c>
      <c r="AA390" s="12"/>
    </row>
    <row r="391" spans="1:27" x14ac:dyDescent="0.25">
      <c r="A391" s="9">
        <v>45230</v>
      </c>
      <c r="B391" s="10" t="s">
        <v>598</v>
      </c>
      <c r="C391" s="10" t="s">
        <v>543</v>
      </c>
      <c r="D391" s="10" t="s">
        <v>538</v>
      </c>
      <c r="E391" s="10" t="s">
        <v>539</v>
      </c>
      <c r="F391" s="10"/>
      <c r="G391" s="10">
        <v>0</v>
      </c>
      <c r="H391" s="11">
        <f t="shared" si="45"/>
        <v>0.01</v>
      </c>
      <c r="I391" s="11">
        <f t="shared" si="46"/>
        <v>0.01</v>
      </c>
      <c r="J391" s="11">
        <f t="shared" si="47"/>
        <v>0</v>
      </c>
      <c r="K391" s="13">
        <v>0</v>
      </c>
      <c r="L391" s="14">
        <v>0</v>
      </c>
      <c r="M391" s="15">
        <v>0</v>
      </c>
      <c r="N391" s="14">
        <v>0</v>
      </c>
      <c r="O391" s="16">
        <v>0</v>
      </c>
      <c r="P391" s="16">
        <v>0</v>
      </c>
      <c r="Q391" s="16">
        <v>0</v>
      </c>
      <c r="R391" s="57">
        <f t="shared" si="49"/>
        <v>0</v>
      </c>
      <c r="S391" s="57"/>
      <c r="T391" s="17">
        <f t="shared" si="50"/>
        <v>0</v>
      </c>
      <c r="U391" s="17">
        <f t="shared" si="51"/>
        <v>0</v>
      </c>
      <c r="V391" s="16">
        <v>0</v>
      </c>
      <c r="W391" s="18">
        <f t="shared" si="52"/>
        <v>0</v>
      </c>
      <c r="X391" s="12">
        <v>0.01</v>
      </c>
      <c r="Y391" s="12">
        <v>0</v>
      </c>
      <c r="Z391" s="42">
        <f t="shared" si="48"/>
        <v>0.01</v>
      </c>
      <c r="AA391" s="12"/>
    </row>
    <row r="392" spans="1:27" x14ac:dyDescent="0.25">
      <c r="A392" s="9">
        <v>45230</v>
      </c>
      <c r="B392" s="10" t="s">
        <v>601</v>
      </c>
      <c r="C392" s="10" t="s">
        <v>537</v>
      </c>
      <c r="D392" s="10" t="s">
        <v>538</v>
      </c>
      <c r="E392" s="10" t="s">
        <v>557</v>
      </c>
      <c r="F392" s="10"/>
      <c r="G392" s="10">
        <v>0</v>
      </c>
      <c r="H392" s="11">
        <f t="shared" si="45"/>
        <v>26.81</v>
      </c>
      <c r="I392" s="11">
        <f t="shared" si="46"/>
        <v>67.55</v>
      </c>
      <c r="J392" s="11">
        <f t="shared" si="47"/>
        <v>1876.7</v>
      </c>
      <c r="K392" s="13">
        <v>0</v>
      </c>
      <c r="L392" s="14">
        <v>0</v>
      </c>
      <c r="M392" s="15">
        <v>0</v>
      </c>
      <c r="N392" s="14">
        <v>0</v>
      </c>
      <c r="O392" s="16">
        <v>0</v>
      </c>
      <c r="P392" s="16">
        <v>0</v>
      </c>
      <c r="Q392" s="16">
        <v>0</v>
      </c>
      <c r="R392" s="57">
        <f t="shared" si="49"/>
        <v>0</v>
      </c>
      <c r="S392" s="57"/>
      <c r="T392" s="17">
        <f t="shared" si="50"/>
        <v>0</v>
      </c>
      <c r="U392" s="17">
        <f t="shared" si="51"/>
        <v>0</v>
      </c>
      <c r="V392" s="16">
        <v>0</v>
      </c>
      <c r="W392" s="18">
        <f t="shared" si="52"/>
        <v>0</v>
      </c>
      <c r="X392" s="12">
        <v>26.81</v>
      </c>
      <c r="Y392" s="12">
        <v>1876.7</v>
      </c>
      <c r="Z392" s="42">
        <f t="shared" si="48"/>
        <v>67.55</v>
      </c>
      <c r="AA392" s="12"/>
    </row>
    <row r="393" spans="1:27" x14ac:dyDescent="0.25">
      <c r="A393" s="9">
        <v>45230</v>
      </c>
      <c r="B393" s="10" t="s">
        <v>621</v>
      </c>
      <c r="C393" s="10" t="s">
        <v>543</v>
      </c>
      <c r="D393" s="10" t="s">
        <v>538</v>
      </c>
      <c r="E393" s="10" t="s">
        <v>539</v>
      </c>
      <c r="F393" s="10"/>
      <c r="G393" s="10">
        <v>0</v>
      </c>
      <c r="H393" s="11">
        <f t="shared" si="45"/>
        <v>139.44</v>
      </c>
      <c r="I393" s="11">
        <f t="shared" si="46"/>
        <v>395.75</v>
      </c>
      <c r="J393" s="11">
        <f t="shared" si="47"/>
        <v>24404.19</v>
      </c>
      <c r="K393" s="13">
        <v>100</v>
      </c>
      <c r="L393" s="14">
        <v>17400</v>
      </c>
      <c r="M393" s="15">
        <v>0</v>
      </c>
      <c r="N393" s="14">
        <v>0</v>
      </c>
      <c r="O393" s="16">
        <v>0</v>
      </c>
      <c r="P393" s="16">
        <v>0</v>
      </c>
      <c r="Q393" s="16">
        <v>70.45</v>
      </c>
      <c r="R393" s="57">
        <f t="shared" si="49"/>
        <v>8.41</v>
      </c>
      <c r="S393" s="57"/>
      <c r="T393" s="17">
        <f t="shared" si="50"/>
        <v>78.86</v>
      </c>
      <c r="U393" s="17">
        <f t="shared" si="51"/>
        <v>78.86</v>
      </c>
      <c r="V393" s="16">
        <v>12330.18</v>
      </c>
      <c r="W393" s="18">
        <f t="shared" si="52"/>
        <v>1.04</v>
      </c>
      <c r="X393" s="12">
        <v>168.99</v>
      </c>
      <c r="Y393" s="12">
        <v>29474.34</v>
      </c>
      <c r="Z393" s="42">
        <f t="shared" si="48"/>
        <v>415.84999999999997</v>
      </c>
      <c r="AA393" s="12"/>
    </row>
    <row r="394" spans="1:27" x14ac:dyDescent="0.25">
      <c r="A394" s="9">
        <v>45230</v>
      </c>
      <c r="B394" s="10" t="s">
        <v>651</v>
      </c>
      <c r="C394" s="10" t="s">
        <v>543</v>
      </c>
      <c r="D394" s="10" t="s">
        <v>538</v>
      </c>
      <c r="E394" s="10" t="s">
        <v>539</v>
      </c>
      <c r="F394" s="10"/>
      <c r="G394" s="10">
        <v>0</v>
      </c>
      <c r="H394" s="11">
        <f t="shared" si="45"/>
        <v>9.5399999999999991</v>
      </c>
      <c r="I394" s="11">
        <f t="shared" si="46"/>
        <v>4.83</v>
      </c>
      <c r="J394" s="11">
        <f t="shared" si="47"/>
        <v>2722.08</v>
      </c>
      <c r="K394" s="13">
        <v>0</v>
      </c>
      <c r="L394" s="14">
        <v>0</v>
      </c>
      <c r="M394" s="15">
        <v>0</v>
      </c>
      <c r="N394" s="14">
        <v>0</v>
      </c>
      <c r="O394" s="16">
        <v>0</v>
      </c>
      <c r="P394" s="16">
        <v>0</v>
      </c>
      <c r="Q394" s="16">
        <v>1.67</v>
      </c>
      <c r="R394" s="57">
        <f t="shared" si="49"/>
        <v>0.2</v>
      </c>
      <c r="S394" s="57"/>
      <c r="T394" s="17">
        <f t="shared" si="50"/>
        <v>1.8699999999999999</v>
      </c>
      <c r="U394" s="17">
        <f t="shared" si="51"/>
        <v>1.8699999999999999</v>
      </c>
      <c r="V394" s="16">
        <v>476.5</v>
      </c>
      <c r="W394" s="18">
        <f t="shared" si="52"/>
        <v>0</v>
      </c>
      <c r="X394" s="12">
        <v>7.87</v>
      </c>
      <c r="Y394" s="12">
        <v>2245.5700000000002</v>
      </c>
      <c r="Z394" s="42">
        <f t="shared" si="48"/>
        <v>2.96</v>
      </c>
      <c r="AA394" s="12"/>
    </row>
    <row r="395" spans="1:27" x14ac:dyDescent="0.25">
      <c r="A395" s="9">
        <v>45230</v>
      </c>
      <c r="B395" s="10" t="s">
        <v>652</v>
      </c>
      <c r="C395" s="10" t="s">
        <v>543</v>
      </c>
      <c r="D395" s="10" t="s">
        <v>538</v>
      </c>
      <c r="E395" s="10" t="s">
        <v>539</v>
      </c>
      <c r="F395" s="10"/>
      <c r="G395" s="10">
        <v>0</v>
      </c>
      <c r="H395" s="11">
        <f t="shared" si="45"/>
        <v>3.3</v>
      </c>
      <c r="I395" s="11">
        <f t="shared" si="46"/>
        <v>1.73</v>
      </c>
      <c r="J395" s="11">
        <f t="shared" si="47"/>
        <v>0</v>
      </c>
      <c r="K395" s="13">
        <v>0</v>
      </c>
      <c r="L395" s="14">
        <v>0</v>
      </c>
      <c r="M395" s="15">
        <v>0</v>
      </c>
      <c r="N395" s="14">
        <v>0</v>
      </c>
      <c r="O395" s="16">
        <v>0</v>
      </c>
      <c r="P395" s="16">
        <v>0</v>
      </c>
      <c r="Q395" s="16">
        <v>0</v>
      </c>
      <c r="R395" s="57">
        <f t="shared" si="49"/>
        <v>0</v>
      </c>
      <c r="S395" s="57"/>
      <c r="T395" s="17">
        <f t="shared" si="50"/>
        <v>0</v>
      </c>
      <c r="U395" s="17">
        <f t="shared" si="51"/>
        <v>0</v>
      </c>
      <c r="V395" s="16">
        <v>0</v>
      </c>
      <c r="W395" s="18">
        <f t="shared" si="52"/>
        <v>0</v>
      </c>
      <c r="X395" s="12">
        <v>3.3</v>
      </c>
      <c r="Y395" s="12">
        <v>0</v>
      </c>
      <c r="Z395" s="42">
        <f t="shared" si="48"/>
        <v>1.73</v>
      </c>
      <c r="AA395" s="12"/>
    </row>
    <row r="396" spans="1:27" x14ac:dyDescent="0.25">
      <c r="A396" s="9">
        <v>45230</v>
      </c>
      <c r="B396" s="10" t="s">
        <v>654</v>
      </c>
      <c r="C396" s="10" t="s">
        <v>543</v>
      </c>
      <c r="D396" s="10" t="s">
        <v>538</v>
      </c>
      <c r="E396" s="10" t="s">
        <v>539</v>
      </c>
      <c r="F396" s="10"/>
      <c r="G396" s="10">
        <v>0</v>
      </c>
      <c r="H396" s="11">
        <f t="shared" si="45"/>
        <v>4.3600000000000003</v>
      </c>
      <c r="I396" s="11">
        <f t="shared" si="46"/>
        <v>2.74</v>
      </c>
      <c r="J396" s="11">
        <f t="shared" si="47"/>
        <v>1288.95</v>
      </c>
      <c r="K396" s="13">
        <v>0</v>
      </c>
      <c r="L396" s="14">
        <v>0</v>
      </c>
      <c r="M396" s="15">
        <v>0</v>
      </c>
      <c r="N396" s="14">
        <v>0</v>
      </c>
      <c r="O396" s="16">
        <v>0</v>
      </c>
      <c r="P396" s="16">
        <v>0</v>
      </c>
      <c r="Q396" s="16">
        <v>0</v>
      </c>
      <c r="R396" s="57">
        <f t="shared" si="49"/>
        <v>0</v>
      </c>
      <c r="S396" s="57"/>
      <c r="T396" s="17">
        <f t="shared" si="50"/>
        <v>0</v>
      </c>
      <c r="U396" s="17">
        <f t="shared" si="51"/>
        <v>0</v>
      </c>
      <c r="V396" s="16">
        <v>0</v>
      </c>
      <c r="W396" s="18">
        <f t="shared" si="52"/>
        <v>0</v>
      </c>
      <c r="X396" s="12">
        <v>4.3600000000000003</v>
      </c>
      <c r="Y396" s="12">
        <v>1288.95</v>
      </c>
      <c r="Z396" s="42">
        <f t="shared" si="48"/>
        <v>2.74</v>
      </c>
      <c r="AA396" s="12"/>
    </row>
    <row r="397" spans="1:27" x14ac:dyDescent="0.25">
      <c r="A397" s="9">
        <v>45230</v>
      </c>
      <c r="B397" s="10" t="s">
        <v>655</v>
      </c>
      <c r="C397" s="10" t="s">
        <v>537</v>
      </c>
      <c r="D397" s="10" t="s">
        <v>538</v>
      </c>
      <c r="E397" s="10" t="s">
        <v>539</v>
      </c>
      <c r="F397" s="10"/>
      <c r="G397" s="10">
        <v>0</v>
      </c>
      <c r="H397" s="11">
        <f t="shared" si="45"/>
        <v>9386.93</v>
      </c>
      <c r="I397" s="11">
        <f t="shared" si="46"/>
        <v>3132.17</v>
      </c>
      <c r="J397" s="11">
        <f t="shared" si="47"/>
        <v>662902.84</v>
      </c>
      <c r="K397" s="13">
        <v>0</v>
      </c>
      <c r="L397" s="14">
        <v>0</v>
      </c>
      <c r="M397" s="15">
        <v>0</v>
      </c>
      <c r="N397" s="14">
        <v>0</v>
      </c>
      <c r="O397" s="16">
        <v>0</v>
      </c>
      <c r="P397" s="16">
        <v>0</v>
      </c>
      <c r="Q397" s="16">
        <v>415.69</v>
      </c>
      <c r="R397" s="57">
        <f t="shared" si="49"/>
        <v>49.65</v>
      </c>
      <c r="S397" s="57"/>
      <c r="T397" s="17">
        <f t="shared" si="50"/>
        <v>465.34</v>
      </c>
      <c r="U397" s="17">
        <f t="shared" si="51"/>
        <v>465.34</v>
      </c>
      <c r="V397" s="16">
        <v>29356.03</v>
      </c>
      <c r="W397" s="18">
        <f t="shared" si="52"/>
        <v>6.11</v>
      </c>
      <c r="X397" s="12">
        <v>8971.24</v>
      </c>
      <c r="Y397" s="12">
        <v>633548.96</v>
      </c>
      <c r="Z397" s="42">
        <f t="shared" si="48"/>
        <v>2660.72</v>
      </c>
      <c r="AA397" s="12"/>
    </row>
    <row r="398" spans="1:27" x14ac:dyDescent="0.25">
      <c r="A398" s="9">
        <v>45230</v>
      </c>
      <c r="B398" s="10" t="s">
        <v>656</v>
      </c>
      <c r="C398" s="10" t="s">
        <v>537</v>
      </c>
      <c r="D398" s="10" t="s">
        <v>538</v>
      </c>
      <c r="E398" s="10" t="s">
        <v>539</v>
      </c>
      <c r="F398" s="10"/>
      <c r="G398" s="10">
        <v>0</v>
      </c>
      <c r="H398" s="11">
        <f t="shared" si="45"/>
        <v>-999.75</v>
      </c>
      <c r="I398" s="11">
        <f t="shared" si="46"/>
        <v>3.82</v>
      </c>
      <c r="J398" s="11">
        <f t="shared" si="47"/>
        <v>-78935.039999999994</v>
      </c>
      <c r="K398" s="13">
        <v>0</v>
      </c>
      <c r="L398" s="14">
        <v>0</v>
      </c>
      <c r="M398" s="15">
        <v>0</v>
      </c>
      <c r="N398" s="14">
        <v>0</v>
      </c>
      <c r="O398" s="16">
        <v>0</v>
      </c>
      <c r="P398" s="16">
        <v>0</v>
      </c>
      <c r="Q398" s="16">
        <v>0</v>
      </c>
      <c r="R398" s="57">
        <f t="shared" si="49"/>
        <v>0</v>
      </c>
      <c r="S398" s="57"/>
      <c r="T398" s="17">
        <f t="shared" si="50"/>
        <v>0</v>
      </c>
      <c r="U398" s="17">
        <f t="shared" si="51"/>
        <v>0</v>
      </c>
      <c r="V398" s="16">
        <v>0</v>
      </c>
      <c r="W398" s="18">
        <f t="shared" si="52"/>
        <v>0</v>
      </c>
      <c r="X398" s="12">
        <v>-999.75</v>
      </c>
      <c r="Y398" s="12">
        <v>-78935.039999999994</v>
      </c>
      <c r="Z398" s="42">
        <f t="shared" si="48"/>
        <v>3.82</v>
      </c>
      <c r="AA398" s="12"/>
    </row>
    <row r="399" spans="1:27" x14ac:dyDescent="0.25">
      <c r="A399" s="9">
        <v>45230</v>
      </c>
      <c r="B399" s="10" t="s">
        <v>657</v>
      </c>
      <c r="C399" s="10" t="s">
        <v>537</v>
      </c>
      <c r="D399" s="10" t="s">
        <v>538</v>
      </c>
      <c r="E399" s="10" t="s">
        <v>539</v>
      </c>
      <c r="F399" s="10"/>
      <c r="G399" s="10">
        <v>0</v>
      </c>
      <c r="H399" s="11">
        <f t="shared" si="45"/>
        <v>6029.24</v>
      </c>
      <c r="I399" s="11">
        <f t="shared" si="46"/>
        <v>4274.03</v>
      </c>
      <c r="J399" s="11">
        <f t="shared" si="47"/>
        <v>277303.46000000002</v>
      </c>
      <c r="K399" s="13">
        <v>0</v>
      </c>
      <c r="L399" s="14">
        <v>0</v>
      </c>
      <c r="M399" s="15">
        <v>0</v>
      </c>
      <c r="N399" s="14">
        <v>0</v>
      </c>
      <c r="O399" s="16">
        <v>0</v>
      </c>
      <c r="P399" s="16">
        <v>0</v>
      </c>
      <c r="Q399" s="16">
        <v>307.51</v>
      </c>
      <c r="R399" s="57">
        <f t="shared" si="49"/>
        <v>36.729999999999997</v>
      </c>
      <c r="S399" s="57"/>
      <c r="T399" s="17">
        <f t="shared" si="50"/>
        <v>344.24</v>
      </c>
      <c r="U399" s="17">
        <f t="shared" si="51"/>
        <v>344.24</v>
      </c>
      <c r="V399" s="16">
        <v>14142.38</v>
      </c>
      <c r="W399" s="18">
        <f t="shared" si="52"/>
        <v>4.5199999999999996</v>
      </c>
      <c r="X399" s="12">
        <v>5721.73</v>
      </c>
      <c r="Y399" s="12">
        <v>263142.43</v>
      </c>
      <c r="Z399" s="42">
        <f t="shared" si="48"/>
        <v>3925.27</v>
      </c>
      <c r="AA399" s="12"/>
    </row>
    <row r="400" spans="1:27" x14ac:dyDescent="0.25">
      <c r="A400" s="9">
        <v>45230</v>
      </c>
      <c r="B400" s="10" t="s">
        <v>659</v>
      </c>
      <c r="C400" s="10" t="s">
        <v>537</v>
      </c>
      <c r="D400" s="10" t="s">
        <v>538</v>
      </c>
      <c r="E400" s="10" t="s">
        <v>539</v>
      </c>
      <c r="F400" s="10"/>
      <c r="G400" s="10">
        <v>0</v>
      </c>
      <c r="H400" s="11">
        <f t="shared" si="45"/>
        <v>717.28</v>
      </c>
      <c r="I400" s="11">
        <f t="shared" si="46"/>
        <v>503.46</v>
      </c>
      <c r="J400" s="11">
        <f t="shared" si="47"/>
        <v>71728</v>
      </c>
      <c r="K400" s="13">
        <v>0</v>
      </c>
      <c r="L400" s="14">
        <v>0</v>
      </c>
      <c r="M400" s="15">
        <v>0</v>
      </c>
      <c r="N400" s="14">
        <v>0</v>
      </c>
      <c r="O400" s="16">
        <v>0</v>
      </c>
      <c r="P400" s="16">
        <v>0</v>
      </c>
      <c r="Q400" s="16">
        <v>0</v>
      </c>
      <c r="R400" s="57">
        <f t="shared" si="49"/>
        <v>0</v>
      </c>
      <c r="S400" s="57"/>
      <c r="T400" s="17">
        <f t="shared" si="50"/>
        <v>0</v>
      </c>
      <c r="U400" s="17">
        <f t="shared" si="51"/>
        <v>0</v>
      </c>
      <c r="V400" s="16">
        <v>0</v>
      </c>
      <c r="W400" s="18">
        <f t="shared" si="52"/>
        <v>0</v>
      </c>
      <c r="X400" s="12">
        <v>717.28</v>
      </c>
      <c r="Y400" s="12">
        <v>71728</v>
      </c>
      <c r="Z400" s="42">
        <f t="shared" si="48"/>
        <v>503.46</v>
      </c>
      <c r="AA400" s="12"/>
    </row>
    <row r="401" spans="1:27" x14ac:dyDescent="0.25">
      <c r="A401" s="9">
        <v>45230</v>
      </c>
      <c r="B401" s="10" t="s">
        <v>660</v>
      </c>
      <c r="C401" s="10" t="s">
        <v>537</v>
      </c>
      <c r="D401" s="10" t="s">
        <v>538</v>
      </c>
      <c r="E401" s="10" t="s">
        <v>557</v>
      </c>
      <c r="F401" s="10">
        <v>0</v>
      </c>
      <c r="G401" s="10">
        <v>0</v>
      </c>
      <c r="H401" s="11">
        <f t="shared" si="45"/>
        <v>6605.85</v>
      </c>
      <c r="I401" s="11">
        <f t="shared" si="46"/>
        <v>3994.58</v>
      </c>
      <c r="J401" s="11">
        <f t="shared" si="47"/>
        <v>688182.63</v>
      </c>
      <c r="K401" s="13">
        <v>0</v>
      </c>
      <c r="L401" s="14">
        <v>0</v>
      </c>
      <c r="M401" s="15">
        <v>0</v>
      </c>
      <c r="N401" s="14">
        <v>0</v>
      </c>
      <c r="O401" s="16">
        <v>0</v>
      </c>
      <c r="P401" s="16">
        <v>0</v>
      </c>
      <c r="Q401" s="16">
        <v>0</v>
      </c>
      <c r="R401" s="57">
        <f t="shared" si="49"/>
        <v>0</v>
      </c>
      <c r="S401" s="57"/>
      <c r="T401" s="17">
        <f t="shared" si="50"/>
        <v>0</v>
      </c>
      <c r="U401" s="17">
        <f t="shared" si="51"/>
        <v>0</v>
      </c>
      <c r="V401" s="16">
        <v>0</v>
      </c>
      <c r="W401" s="18">
        <f t="shared" si="52"/>
        <v>0</v>
      </c>
      <c r="X401" s="12">
        <v>6605.85</v>
      </c>
      <c r="Y401" s="12">
        <v>688182.63</v>
      </c>
      <c r="Z401" s="42">
        <f t="shared" si="48"/>
        <v>3994.58</v>
      </c>
      <c r="AA401" s="12"/>
    </row>
    <row r="402" spans="1:27" x14ac:dyDescent="0.25">
      <c r="A402" s="9">
        <v>45230</v>
      </c>
      <c r="B402" s="10" t="s">
        <v>662</v>
      </c>
      <c r="C402" s="10" t="s">
        <v>537</v>
      </c>
      <c r="D402" s="10" t="s">
        <v>538</v>
      </c>
      <c r="E402" s="10" t="s">
        <v>539</v>
      </c>
      <c r="F402" s="10">
        <v>0</v>
      </c>
      <c r="G402" s="10">
        <v>0</v>
      </c>
      <c r="H402" s="11">
        <f t="shared" si="45"/>
        <v>38118.75</v>
      </c>
      <c r="I402" s="11">
        <f t="shared" si="46"/>
        <v>21586.38</v>
      </c>
      <c r="J402" s="11">
        <f t="shared" si="47"/>
        <v>3760677.7</v>
      </c>
      <c r="K402" s="13">
        <v>0</v>
      </c>
      <c r="L402" s="14">
        <v>0</v>
      </c>
      <c r="M402" s="15">
        <v>0</v>
      </c>
      <c r="N402" s="14">
        <v>0</v>
      </c>
      <c r="O402" s="21">
        <v>3000</v>
      </c>
      <c r="P402" s="16">
        <v>300000</v>
      </c>
      <c r="Q402" s="21">
        <v>17176.14</v>
      </c>
      <c r="R402" s="57">
        <f t="shared" si="49"/>
        <v>2051.5700000000002</v>
      </c>
      <c r="S402" s="57">
        <v>1000</v>
      </c>
      <c r="T402" s="17">
        <f t="shared" si="50"/>
        <v>18227.71</v>
      </c>
      <c r="U402" s="17">
        <f t="shared" si="51"/>
        <v>21227.71</v>
      </c>
      <c r="V402" s="16">
        <v>1714543.25</v>
      </c>
      <c r="W402" s="18">
        <f t="shared" si="52"/>
        <v>239.38</v>
      </c>
      <c r="X402" s="12">
        <v>17942.61</v>
      </c>
      <c r="Y402" s="12">
        <v>1802748.41</v>
      </c>
      <c r="Z402" s="42">
        <f t="shared" si="48"/>
        <v>119.2900000000019</v>
      </c>
      <c r="AA402" s="12"/>
    </row>
    <row r="403" spans="1:27" x14ac:dyDescent="0.25">
      <c r="A403" s="9">
        <v>45230</v>
      </c>
      <c r="B403" s="10" t="s">
        <v>663</v>
      </c>
      <c r="C403" s="10" t="s">
        <v>537</v>
      </c>
      <c r="D403" s="10" t="s">
        <v>538</v>
      </c>
      <c r="E403" s="10" t="s">
        <v>539</v>
      </c>
      <c r="F403" s="10"/>
      <c r="G403" s="10">
        <v>0</v>
      </c>
      <c r="H403" s="11">
        <f t="shared" si="45"/>
        <v>770.18</v>
      </c>
      <c r="I403" s="11">
        <f t="shared" si="46"/>
        <v>540.59</v>
      </c>
      <c r="J403" s="11">
        <f t="shared" si="47"/>
        <v>86696.25</v>
      </c>
      <c r="K403" s="13">
        <v>0</v>
      </c>
      <c r="L403" s="14">
        <v>0</v>
      </c>
      <c r="M403" s="15">
        <v>0</v>
      </c>
      <c r="N403" s="14">
        <v>0</v>
      </c>
      <c r="O403" s="16">
        <v>0</v>
      </c>
      <c r="P403" s="16">
        <v>0</v>
      </c>
      <c r="Q403" s="16">
        <v>0</v>
      </c>
      <c r="R403" s="57">
        <f t="shared" si="49"/>
        <v>0</v>
      </c>
      <c r="S403" s="57"/>
      <c r="T403" s="17">
        <f t="shared" si="50"/>
        <v>0</v>
      </c>
      <c r="U403" s="17">
        <f t="shared" si="51"/>
        <v>0</v>
      </c>
      <c r="V403" s="16">
        <v>0</v>
      </c>
      <c r="W403" s="18">
        <f t="shared" si="52"/>
        <v>0</v>
      </c>
      <c r="X403" s="12">
        <v>770.18</v>
      </c>
      <c r="Y403" s="12">
        <v>86696.25</v>
      </c>
      <c r="Z403" s="42">
        <f t="shared" si="48"/>
        <v>540.59</v>
      </c>
      <c r="AA403" s="12"/>
    </row>
    <row r="404" spans="1:27" x14ac:dyDescent="0.25">
      <c r="A404" s="9">
        <v>45230</v>
      </c>
      <c r="B404" s="10" t="s">
        <v>664</v>
      </c>
      <c r="C404" s="10" t="s">
        <v>537</v>
      </c>
      <c r="D404" s="10" t="s">
        <v>538</v>
      </c>
      <c r="E404" s="10" t="s">
        <v>539</v>
      </c>
      <c r="F404" s="10">
        <v>0</v>
      </c>
      <c r="G404" s="10">
        <v>0</v>
      </c>
      <c r="H404" s="11">
        <f t="shared" si="45"/>
        <v>16159.1</v>
      </c>
      <c r="I404" s="11">
        <f t="shared" si="46"/>
        <v>3053.41</v>
      </c>
      <c r="J404" s="11">
        <f t="shared" si="47"/>
        <v>1494267.58</v>
      </c>
      <c r="K404" s="13">
        <v>0</v>
      </c>
      <c r="L404" s="14">
        <v>0</v>
      </c>
      <c r="M404" s="15">
        <v>0</v>
      </c>
      <c r="N404" s="14">
        <v>0</v>
      </c>
      <c r="O404" s="21">
        <v>2000</v>
      </c>
      <c r="P404" s="16">
        <v>200000</v>
      </c>
      <c r="Q404" s="21">
        <v>144.5</v>
      </c>
      <c r="R404" s="57">
        <f t="shared" si="49"/>
        <v>17.260000000000002</v>
      </c>
      <c r="S404" s="57"/>
      <c r="T404" s="17">
        <f t="shared" si="50"/>
        <v>161.76</v>
      </c>
      <c r="U404" s="17">
        <f t="shared" si="51"/>
        <v>2161.7600000000002</v>
      </c>
      <c r="V404" s="16">
        <v>13361.92</v>
      </c>
      <c r="W404" s="18">
        <f t="shared" si="52"/>
        <v>2.12</v>
      </c>
      <c r="X404" s="12">
        <v>14014.6</v>
      </c>
      <c r="Y404" s="12">
        <v>1295960.94</v>
      </c>
      <c r="Z404" s="42">
        <f t="shared" si="48"/>
        <v>889.52999999999986</v>
      </c>
      <c r="AA404" s="12"/>
    </row>
    <row r="405" spans="1:27" x14ac:dyDescent="0.25">
      <c r="A405" s="9">
        <v>45230</v>
      </c>
      <c r="B405" s="10" t="s">
        <v>665</v>
      </c>
      <c r="C405" s="10" t="s">
        <v>537</v>
      </c>
      <c r="D405" s="10" t="s">
        <v>538</v>
      </c>
      <c r="E405" s="10" t="s">
        <v>539</v>
      </c>
      <c r="F405" s="10"/>
      <c r="G405" s="10">
        <v>0</v>
      </c>
      <c r="H405" s="11">
        <f t="shared" si="45"/>
        <v>2466.9899999999998</v>
      </c>
      <c r="I405" s="11">
        <f t="shared" si="46"/>
        <v>2278.48</v>
      </c>
      <c r="J405" s="11">
        <f t="shared" si="47"/>
        <v>255324.95</v>
      </c>
      <c r="K405" s="13">
        <v>0</v>
      </c>
      <c r="L405" s="14">
        <v>0</v>
      </c>
      <c r="M405" s="15">
        <v>0</v>
      </c>
      <c r="N405" s="14">
        <v>0</v>
      </c>
      <c r="O405" s="16">
        <v>0</v>
      </c>
      <c r="P405" s="16">
        <v>0</v>
      </c>
      <c r="Q405" s="16">
        <v>32.5</v>
      </c>
      <c r="R405" s="57">
        <f t="shared" si="49"/>
        <v>3.88</v>
      </c>
      <c r="S405" s="57"/>
      <c r="T405" s="17">
        <f t="shared" si="50"/>
        <v>36.380000000000003</v>
      </c>
      <c r="U405" s="17">
        <f t="shared" si="51"/>
        <v>36.380000000000003</v>
      </c>
      <c r="V405" s="16">
        <v>3363.75</v>
      </c>
      <c r="W405" s="18">
        <f t="shared" si="52"/>
        <v>0</v>
      </c>
      <c r="X405" s="12">
        <v>2434.4899999999998</v>
      </c>
      <c r="Y405" s="12">
        <v>251961.31</v>
      </c>
      <c r="Z405" s="42">
        <f t="shared" si="48"/>
        <v>2242.1</v>
      </c>
      <c r="AA405" s="12"/>
    </row>
    <row r="406" spans="1:27" x14ac:dyDescent="0.25">
      <c r="A406" s="9">
        <v>45230</v>
      </c>
      <c r="B406" s="10" t="s">
        <v>666</v>
      </c>
      <c r="C406" s="10" t="s">
        <v>537</v>
      </c>
      <c r="D406" s="10" t="s">
        <v>538</v>
      </c>
      <c r="E406" s="10" t="s">
        <v>539</v>
      </c>
      <c r="F406" s="10"/>
      <c r="G406" s="10">
        <v>0</v>
      </c>
      <c r="H406" s="11">
        <f t="shared" si="45"/>
        <v>746.99</v>
      </c>
      <c r="I406" s="11">
        <f t="shared" si="46"/>
        <v>121.43</v>
      </c>
      <c r="J406" s="11">
        <f t="shared" si="47"/>
        <v>86195.839999999997</v>
      </c>
      <c r="K406" s="13">
        <v>0</v>
      </c>
      <c r="L406" s="14">
        <v>0</v>
      </c>
      <c r="M406" s="15">
        <v>0</v>
      </c>
      <c r="N406" s="14">
        <v>0</v>
      </c>
      <c r="O406" s="16">
        <v>0</v>
      </c>
      <c r="P406" s="16">
        <v>0</v>
      </c>
      <c r="Q406" s="16">
        <v>0</v>
      </c>
      <c r="R406" s="57">
        <f t="shared" si="49"/>
        <v>0</v>
      </c>
      <c r="S406" s="57"/>
      <c r="T406" s="17">
        <f t="shared" si="50"/>
        <v>0</v>
      </c>
      <c r="U406" s="17">
        <f t="shared" si="51"/>
        <v>0</v>
      </c>
      <c r="V406" s="16">
        <v>0</v>
      </c>
      <c r="W406" s="18">
        <f t="shared" si="52"/>
        <v>0</v>
      </c>
      <c r="X406" s="12">
        <v>746.99</v>
      </c>
      <c r="Y406" s="12">
        <v>86195.839999999997</v>
      </c>
      <c r="Z406" s="42">
        <f t="shared" si="48"/>
        <v>121.43</v>
      </c>
      <c r="AA406" s="12"/>
    </row>
    <row r="407" spans="1:27" x14ac:dyDescent="0.25">
      <c r="A407" s="9">
        <v>45230</v>
      </c>
      <c r="B407" s="10" t="s">
        <v>667</v>
      </c>
      <c r="C407" s="10" t="s">
        <v>537</v>
      </c>
      <c r="D407" s="10" t="s">
        <v>538</v>
      </c>
      <c r="E407" s="10" t="s">
        <v>539</v>
      </c>
      <c r="F407" s="10"/>
      <c r="G407" s="10">
        <v>0</v>
      </c>
      <c r="H407" s="11">
        <f t="shared" si="45"/>
        <v>98.91</v>
      </c>
      <c r="I407" s="11">
        <f t="shared" si="46"/>
        <v>25.99</v>
      </c>
      <c r="J407" s="11">
        <f t="shared" si="47"/>
        <v>10415.219999999999</v>
      </c>
      <c r="K407" s="13">
        <v>0</v>
      </c>
      <c r="L407" s="14">
        <v>0</v>
      </c>
      <c r="M407" s="15">
        <v>0</v>
      </c>
      <c r="N407" s="14">
        <v>0</v>
      </c>
      <c r="O407" s="16">
        <v>0</v>
      </c>
      <c r="P407" s="16">
        <v>0</v>
      </c>
      <c r="Q407" s="16">
        <v>7.76</v>
      </c>
      <c r="R407" s="57">
        <f t="shared" si="49"/>
        <v>0.93</v>
      </c>
      <c r="S407" s="57">
        <v>0</v>
      </c>
      <c r="T407" s="17">
        <f t="shared" si="50"/>
        <v>8.69</v>
      </c>
      <c r="U407" s="17">
        <f t="shared" si="51"/>
        <v>8.69</v>
      </c>
      <c r="V407" s="16">
        <v>817.13</v>
      </c>
      <c r="W407" s="18">
        <f t="shared" si="52"/>
        <v>0</v>
      </c>
      <c r="X407" s="12">
        <v>91.15</v>
      </c>
      <c r="Y407" s="12">
        <v>9598.09</v>
      </c>
      <c r="Z407" s="42">
        <f t="shared" si="48"/>
        <v>17.299999999999997</v>
      </c>
      <c r="AA407" s="12"/>
    </row>
    <row r="408" spans="1:27" x14ac:dyDescent="0.25">
      <c r="A408" s="9">
        <v>45230</v>
      </c>
      <c r="B408" s="10" t="s">
        <v>671</v>
      </c>
      <c r="C408" s="10" t="s">
        <v>537</v>
      </c>
      <c r="D408" s="10" t="s">
        <v>538</v>
      </c>
      <c r="E408" s="10" t="s">
        <v>539</v>
      </c>
      <c r="F408" s="10"/>
      <c r="G408" s="10">
        <v>0</v>
      </c>
      <c r="H408" s="11">
        <f t="shared" si="45"/>
        <v>1675</v>
      </c>
      <c r="I408" s="11">
        <f t="shared" si="46"/>
        <v>175.68</v>
      </c>
      <c r="J408" s="11">
        <f t="shared" si="47"/>
        <v>108875</v>
      </c>
      <c r="K408" s="13">
        <v>0</v>
      </c>
      <c r="L408" s="14">
        <v>0</v>
      </c>
      <c r="M408" s="15">
        <v>0</v>
      </c>
      <c r="N408" s="14">
        <v>0</v>
      </c>
      <c r="O408" s="16">
        <v>0</v>
      </c>
      <c r="P408" s="16">
        <v>0</v>
      </c>
      <c r="Q408" s="16">
        <v>0</v>
      </c>
      <c r="R408" s="57">
        <f t="shared" si="49"/>
        <v>0</v>
      </c>
      <c r="S408" s="57"/>
      <c r="T408" s="17">
        <f t="shared" si="50"/>
        <v>0</v>
      </c>
      <c r="U408" s="17">
        <f t="shared" si="51"/>
        <v>0</v>
      </c>
      <c r="V408" s="16">
        <v>0</v>
      </c>
      <c r="W408" s="18">
        <f t="shared" si="52"/>
        <v>0</v>
      </c>
      <c r="X408" s="12">
        <v>1675</v>
      </c>
      <c r="Y408" s="12">
        <v>108875</v>
      </c>
      <c r="Z408" s="42">
        <f t="shared" si="48"/>
        <v>175.68</v>
      </c>
      <c r="AA408" s="12"/>
    </row>
    <row r="409" spans="1:27" x14ac:dyDescent="0.25">
      <c r="A409" s="9">
        <v>45230</v>
      </c>
      <c r="B409" s="10" t="s">
        <v>678</v>
      </c>
      <c r="C409" s="10" t="s">
        <v>543</v>
      </c>
      <c r="D409" s="10" t="s">
        <v>538</v>
      </c>
      <c r="E409" s="10" t="s">
        <v>539</v>
      </c>
      <c r="F409" s="10"/>
      <c r="G409" s="10">
        <v>0</v>
      </c>
      <c r="H409" s="11">
        <f t="shared" si="45"/>
        <v>15.82</v>
      </c>
      <c r="I409" s="11">
        <f t="shared" si="46"/>
        <v>9.0399999999999991</v>
      </c>
      <c r="J409" s="11">
        <f t="shared" si="47"/>
        <v>3807.63</v>
      </c>
      <c r="K409" s="13">
        <v>0</v>
      </c>
      <c r="L409" s="14">
        <v>0</v>
      </c>
      <c r="M409" s="15">
        <v>0</v>
      </c>
      <c r="N409" s="14">
        <v>0</v>
      </c>
      <c r="O409" s="16">
        <v>0</v>
      </c>
      <c r="P409" s="16">
        <v>0</v>
      </c>
      <c r="Q409" s="16">
        <v>2.66</v>
      </c>
      <c r="R409" s="57">
        <f t="shared" si="49"/>
        <v>0.32</v>
      </c>
      <c r="S409" s="57"/>
      <c r="T409" s="17">
        <f t="shared" si="50"/>
        <v>2.98</v>
      </c>
      <c r="U409" s="17">
        <f t="shared" si="51"/>
        <v>2.98</v>
      </c>
      <c r="V409" s="16">
        <v>640.21</v>
      </c>
      <c r="W409" s="18">
        <f t="shared" si="52"/>
        <v>0</v>
      </c>
      <c r="X409" s="12">
        <v>13.16</v>
      </c>
      <c r="Y409" s="12">
        <v>3167.41</v>
      </c>
      <c r="Z409" s="42">
        <f t="shared" si="48"/>
        <v>6.0599999999999987</v>
      </c>
      <c r="AA409" s="12"/>
    </row>
    <row r="410" spans="1:27" x14ac:dyDescent="0.25">
      <c r="A410" s="9">
        <v>45230</v>
      </c>
      <c r="B410" s="10" t="s">
        <v>679</v>
      </c>
      <c r="C410" s="10" t="s">
        <v>543</v>
      </c>
      <c r="D410" s="10" t="s">
        <v>538</v>
      </c>
      <c r="E410" s="10" t="s">
        <v>557</v>
      </c>
      <c r="F410" s="10"/>
      <c r="G410" s="10">
        <v>0</v>
      </c>
      <c r="H410" s="11">
        <f t="shared" si="45"/>
        <v>52.06</v>
      </c>
      <c r="I410" s="11">
        <f t="shared" si="46"/>
        <v>30.03</v>
      </c>
      <c r="J410" s="11">
        <f t="shared" si="47"/>
        <v>0</v>
      </c>
      <c r="K410" s="13">
        <v>0</v>
      </c>
      <c r="L410" s="14">
        <v>0</v>
      </c>
      <c r="M410" s="15">
        <v>0</v>
      </c>
      <c r="N410" s="14">
        <v>0</v>
      </c>
      <c r="O410" s="16">
        <v>0</v>
      </c>
      <c r="P410" s="16">
        <v>0</v>
      </c>
      <c r="Q410" s="16">
        <v>3.47</v>
      </c>
      <c r="R410" s="57">
        <f t="shared" si="49"/>
        <v>0.41</v>
      </c>
      <c r="S410" s="57"/>
      <c r="T410" s="17">
        <f t="shared" si="50"/>
        <v>3.8800000000000003</v>
      </c>
      <c r="U410" s="17">
        <f t="shared" si="51"/>
        <v>3.8800000000000003</v>
      </c>
      <c r="V410" s="16">
        <v>0</v>
      </c>
      <c r="W410" s="18">
        <f t="shared" si="52"/>
        <v>0</v>
      </c>
      <c r="X410" s="12">
        <v>48.59</v>
      </c>
      <c r="Y410" s="12">
        <v>0</v>
      </c>
      <c r="Z410" s="42">
        <f t="shared" si="48"/>
        <v>26.150000000000002</v>
      </c>
      <c r="AA410" s="12"/>
    </row>
    <row r="411" spans="1:27" x14ac:dyDescent="0.25">
      <c r="A411" s="9">
        <v>45230</v>
      </c>
      <c r="B411" s="10" t="s">
        <v>682</v>
      </c>
      <c r="C411" s="10" t="s">
        <v>537</v>
      </c>
      <c r="D411" s="10" t="s">
        <v>538</v>
      </c>
      <c r="E411" s="10" t="s">
        <v>539</v>
      </c>
      <c r="F411" s="10"/>
      <c r="G411" s="10">
        <v>0</v>
      </c>
      <c r="H411" s="11">
        <f t="shared" si="45"/>
        <v>62.88</v>
      </c>
      <c r="I411" s="11">
        <f t="shared" si="46"/>
        <v>44.14</v>
      </c>
      <c r="J411" s="11">
        <f t="shared" si="47"/>
        <v>4313.57</v>
      </c>
      <c r="K411" s="13">
        <v>0</v>
      </c>
      <c r="L411" s="14">
        <v>0</v>
      </c>
      <c r="M411" s="15">
        <v>0</v>
      </c>
      <c r="N411" s="14">
        <v>0</v>
      </c>
      <c r="O411" s="16">
        <v>0</v>
      </c>
      <c r="P411" s="16">
        <v>0</v>
      </c>
      <c r="Q411" s="16">
        <v>0</v>
      </c>
      <c r="R411" s="57">
        <f t="shared" si="49"/>
        <v>0</v>
      </c>
      <c r="S411" s="57"/>
      <c r="T411" s="17">
        <f t="shared" si="50"/>
        <v>0</v>
      </c>
      <c r="U411" s="17">
        <f t="shared" si="51"/>
        <v>0</v>
      </c>
      <c r="V411" s="16">
        <v>0</v>
      </c>
      <c r="W411" s="18">
        <f t="shared" si="52"/>
        <v>0</v>
      </c>
      <c r="X411" s="12">
        <v>62.88</v>
      </c>
      <c r="Y411" s="12">
        <v>4313.57</v>
      </c>
      <c r="Z411" s="42">
        <f t="shared" si="48"/>
        <v>44.14</v>
      </c>
      <c r="AA411" s="12"/>
    </row>
    <row r="412" spans="1:27" x14ac:dyDescent="0.25">
      <c r="A412" s="9">
        <v>45230</v>
      </c>
      <c r="B412" s="10" t="s">
        <v>685</v>
      </c>
      <c r="C412" s="10" t="s">
        <v>537</v>
      </c>
      <c r="D412" s="10" t="s">
        <v>538</v>
      </c>
      <c r="E412" s="10" t="s">
        <v>539</v>
      </c>
      <c r="F412" s="10"/>
      <c r="G412" s="10">
        <v>0</v>
      </c>
      <c r="H412" s="11">
        <f t="shared" si="45"/>
        <v>13.6</v>
      </c>
      <c r="I412" s="11">
        <f t="shared" si="46"/>
        <v>9.5500000000000007</v>
      </c>
      <c r="J412" s="11">
        <f t="shared" si="47"/>
        <v>0</v>
      </c>
      <c r="K412" s="13">
        <v>0</v>
      </c>
      <c r="L412" s="14">
        <v>0</v>
      </c>
      <c r="M412" s="15">
        <v>0</v>
      </c>
      <c r="N412" s="14">
        <v>0</v>
      </c>
      <c r="O412" s="16">
        <v>0</v>
      </c>
      <c r="P412" s="16">
        <v>0</v>
      </c>
      <c r="Q412" s="16">
        <v>0</v>
      </c>
      <c r="R412" s="57">
        <f t="shared" si="49"/>
        <v>0</v>
      </c>
      <c r="S412" s="57"/>
      <c r="T412" s="17">
        <f t="shared" si="50"/>
        <v>0</v>
      </c>
      <c r="U412" s="17">
        <f t="shared" si="51"/>
        <v>0</v>
      </c>
      <c r="V412" s="16">
        <v>0</v>
      </c>
      <c r="W412" s="18">
        <f t="shared" si="52"/>
        <v>0</v>
      </c>
      <c r="X412" s="12">
        <v>13.6</v>
      </c>
      <c r="Y412" s="12">
        <v>0</v>
      </c>
      <c r="Z412" s="42">
        <f t="shared" si="48"/>
        <v>9.5500000000000007</v>
      </c>
      <c r="AA412" s="12"/>
    </row>
    <row r="413" spans="1:27" x14ac:dyDescent="0.25">
      <c r="A413" s="9">
        <v>45230</v>
      </c>
      <c r="B413" s="10" t="s">
        <v>686</v>
      </c>
      <c r="C413" s="10" t="s">
        <v>537</v>
      </c>
      <c r="D413" s="10" t="s">
        <v>538</v>
      </c>
      <c r="E413" s="10" t="s">
        <v>557</v>
      </c>
      <c r="F413" s="10"/>
      <c r="G413" s="10">
        <v>0</v>
      </c>
      <c r="H413" s="11">
        <f t="shared" si="45"/>
        <v>776.77</v>
      </c>
      <c r="I413" s="11">
        <f t="shared" si="46"/>
        <v>237.53</v>
      </c>
      <c r="J413" s="11">
        <f t="shared" si="47"/>
        <v>157374.70000000001</v>
      </c>
      <c r="K413" s="13">
        <v>0</v>
      </c>
      <c r="L413" s="14">
        <v>0</v>
      </c>
      <c r="M413" s="15">
        <v>0</v>
      </c>
      <c r="N413" s="14">
        <v>0</v>
      </c>
      <c r="O413" s="16">
        <v>0</v>
      </c>
      <c r="P413" s="16">
        <v>0</v>
      </c>
      <c r="Q413" s="16">
        <v>14</v>
      </c>
      <c r="R413" s="57">
        <f t="shared" si="49"/>
        <v>1.67</v>
      </c>
      <c r="S413" s="57"/>
      <c r="T413" s="17">
        <f t="shared" si="50"/>
        <v>15.67</v>
      </c>
      <c r="U413" s="17">
        <f t="shared" si="51"/>
        <v>15.67</v>
      </c>
      <c r="V413" s="16">
        <v>2836.4</v>
      </c>
      <c r="W413" s="18">
        <f t="shared" si="52"/>
        <v>0</v>
      </c>
      <c r="X413" s="12">
        <v>762.77</v>
      </c>
      <c r="Y413" s="12">
        <v>154537.20000000001</v>
      </c>
      <c r="Z413" s="42">
        <f t="shared" si="48"/>
        <v>221.86</v>
      </c>
      <c r="AA413" s="12"/>
    </row>
    <row r="414" spans="1:27" x14ac:dyDescent="0.25">
      <c r="A414" s="9">
        <v>45230</v>
      </c>
      <c r="B414" s="10" t="s">
        <v>687</v>
      </c>
      <c r="C414" s="10" t="s">
        <v>537</v>
      </c>
      <c r="D414" s="10" t="s">
        <v>538</v>
      </c>
      <c r="E414" s="10" t="s">
        <v>557</v>
      </c>
      <c r="F414" s="10"/>
      <c r="G414" s="10">
        <v>0</v>
      </c>
      <c r="H414" s="11">
        <f t="shared" si="45"/>
        <v>14.69</v>
      </c>
      <c r="I414" s="11">
        <f t="shared" si="46"/>
        <v>10.31</v>
      </c>
      <c r="J414" s="11">
        <f t="shared" si="47"/>
        <v>2585.44</v>
      </c>
      <c r="K414" s="13">
        <v>0</v>
      </c>
      <c r="L414" s="14">
        <v>0</v>
      </c>
      <c r="M414" s="15">
        <v>0</v>
      </c>
      <c r="N414" s="14">
        <v>0</v>
      </c>
      <c r="O414" s="16">
        <v>0</v>
      </c>
      <c r="P414" s="16">
        <v>0</v>
      </c>
      <c r="Q414" s="16">
        <v>0</v>
      </c>
      <c r="R414" s="57">
        <f t="shared" si="49"/>
        <v>0</v>
      </c>
      <c r="S414" s="57"/>
      <c r="T414" s="17">
        <f t="shared" si="50"/>
        <v>0</v>
      </c>
      <c r="U414" s="17">
        <f t="shared" si="51"/>
        <v>0</v>
      </c>
      <c r="V414" s="16">
        <v>0</v>
      </c>
      <c r="W414" s="18">
        <f t="shared" si="52"/>
        <v>0</v>
      </c>
      <c r="X414" s="12">
        <v>14.69</v>
      </c>
      <c r="Y414" s="12">
        <v>2585.44</v>
      </c>
      <c r="Z414" s="42">
        <f t="shared" si="48"/>
        <v>10.31</v>
      </c>
      <c r="AA414" s="12"/>
    </row>
    <row r="415" spans="1:27" x14ac:dyDescent="0.25">
      <c r="A415" s="9">
        <v>45230</v>
      </c>
      <c r="B415" s="10" t="s">
        <v>688</v>
      </c>
      <c r="C415" s="10" t="s">
        <v>537</v>
      </c>
      <c r="D415" s="10" t="s">
        <v>538</v>
      </c>
      <c r="E415" s="10" t="s">
        <v>557</v>
      </c>
      <c r="F415" s="10"/>
      <c r="G415" s="10">
        <v>0</v>
      </c>
      <c r="H415" s="11">
        <f t="shared" si="45"/>
        <v>509.11</v>
      </c>
      <c r="I415" s="11">
        <f t="shared" si="46"/>
        <v>122.5</v>
      </c>
      <c r="J415" s="11">
        <f t="shared" si="47"/>
        <v>53098.6</v>
      </c>
      <c r="K415" s="13">
        <v>0</v>
      </c>
      <c r="L415" s="14">
        <v>0</v>
      </c>
      <c r="M415" s="15">
        <v>0</v>
      </c>
      <c r="N415" s="14">
        <v>0</v>
      </c>
      <c r="O415" s="16">
        <v>0</v>
      </c>
      <c r="P415" s="16">
        <v>0</v>
      </c>
      <c r="Q415" s="16">
        <v>0</v>
      </c>
      <c r="R415" s="57">
        <f t="shared" si="49"/>
        <v>0</v>
      </c>
      <c r="S415" s="57"/>
      <c r="T415" s="17">
        <f t="shared" si="50"/>
        <v>0</v>
      </c>
      <c r="U415" s="17">
        <f t="shared" si="51"/>
        <v>0</v>
      </c>
      <c r="V415" s="16">
        <v>0</v>
      </c>
      <c r="W415" s="18">
        <f t="shared" si="52"/>
        <v>0</v>
      </c>
      <c r="X415" s="12">
        <v>509.11</v>
      </c>
      <c r="Y415" s="12">
        <v>53100.17</v>
      </c>
      <c r="Z415" s="42">
        <f t="shared" si="48"/>
        <v>122.5</v>
      </c>
      <c r="AA415" s="12"/>
    </row>
    <row r="416" spans="1:27" x14ac:dyDescent="0.25">
      <c r="A416" s="9">
        <v>45230</v>
      </c>
      <c r="B416" s="10" t="s">
        <v>690</v>
      </c>
      <c r="C416" s="10" t="s">
        <v>543</v>
      </c>
      <c r="D416" s="10" t="s">
        <v>538</v>
      </c>
      <c r="E416" s="10" t="s">
        <v>539</v>
      </c>
      <c r="F416" s="10"/>
      <c r="G416" s="10">
        <v>0</v>
      </c>
      <c r="H416" s="11">
        <f t="shared" si="45"/>
        <v>3.78</v>
      </c>
      <c r="I416" s="11">
        <f t="shared" si="46"/>
        <v>2.65</v>
      </c>
      <c r="J416" s="11">
        <f t="shared" si="47"/>
        <v>850.5</v>
      </c>
      <c r="K416" s="13">
        <v>0</v>
      </c>
      <c r="L416" s="14">
        <v>0</v>
      </c>
      <c r="M416" s="15">
        <v>0</v>
      </c>
      <c r="N416" s="14">
        <v>0</v>
      </c>
      <c r="O416" s="16">
        <v>0</v>
      </c>
      <c r="P416" s="16">
        <v>0</v>
      </c>
      <c r="Q416" s="16">
        <v>0</v>
      </c>
      <c r="R416" s="57">
        <f t="shared" si="49"/>
        <v>0</v>
      </c>
      <c r="S416" s="57"/>
      <c r="T416" s="17">
        <f t="shared" si="50"/>
        <v>0</v>
      </c>
      <c r="U416" s="17">
        <f t="shared" si="51"/>
        <v>0</v>
      </c>
      <c r="V416" s="16">
        <v>0</v>
      </c>
      <c r="W416" s="18">
        <f t="shared" si="52"/>
        <v>0</v>
      </c>
      <c r="X416" s="12">
        <v>3.78</v>
      </c>
      <c r="Y416" s="12">
        <v>850.5</v>
      </c>
      <c r="Z416" s="42">
        <f t="shared" si="48"/>
        <v>2.65</v>
      </c>
      <c r="AA416" s="12"/>
    </row>
    <row r="417" spans="1:27" x14ac:dyDescent="0.25">
      <c r="A417" s="9">
        <v>45230</v>
      </c>
      <c r="B417" s="10" t="s">
        <v>763</v>
      </c>
      <c r="C417" s="10" t="s">
        <v>537</v>
      </c>
      <c r="D417" s="10" t="s">
        <v>538</v>
      </c>
      <c r="E417" s="10" t="s">
        <v>539</v>
      </c>
      <c r="F417" s="10"/>
      <c r="G417" s="10">
        <v>0</v>
      </c>
      <c r="H417" s="11">
        <f t="shared" si="45"/>
        <v>34.47</v>
      </c>
      <c r="I417" s="11">
        <f t="shared" si="46"/>
        <v>2.67</v>
      </c>
      <c r="J417" s="11">
        <f t="shared" si="47"/>
        <v>2647.41</v>
      </c>
      <c r="K417" s="13">
        <v>0</v>
      </c>
      <c r="L417" s="14">
        <v>0</v>
      </c>
      <c r="M417" s="15">
        <v>0</v>
      </c>
      <c r="N417" s="14">
        <v>0</v>
      </c>
      <c r="O417" s="16">
        <v>0</v>
      </c>
      <c r="P417" s="16">
        <v>0</v>
      </c>
      <c r="Q417" s="16">
        <v>0</v>
      </c>
      <c r="R417" s="57">
        <f t="shared" si="49"/>
        <v>0</v>
      </c>
      <c r="S417" s="57"/>
      <c r="T417" s="17">
        <f t="shared" si="50"/>
        <v>0</v>
      </c>
      <c r="U417" s="17">
        <f t="shared" si="51"/>
        <v>0</v>
      </c>
      <c r="V417" s="16">
        <v>0</v>
      </c>
      <c r="W417" s="18">
        <f t="shared" si="52"/>
        <v>0</v>
      </c>
      <c r="X417" s="12">
        <v>34.47</v>
      </c>
      <c r="Y417" s="12">
        <v>2647.41</v>
      </c>
      <c r="Z417" s="42">
        <f t="shared" si="48"/>
        <v>2.67</v>
      </c>
      <c r="AA417" s="12"/>
    </row>
    <row r="418" spans="1:27" x14ac:dyDescent="0.25">
      <c r="A418" s="9">
        <v>45230</v>
      </c>
      <c r="B418" s="10" t="s">
        <v>691</v>
      </c>
      <c r="C418" s="10" t="s">
        <v>537</v>
      </c>
      <c r="D418" s="10" t="s">
        <v>538</v>
      </c>
      <c r="E418" s="10" t="s">
        <v>539</v>
      </c>
      <c r="F418" s="10"/>
      <c r="G418" s="10">
        <v>0</v>
      </c>
      <c r="H418" s="11">
        <f t="shared" si="45"/>
        <v>4152.25</v>
      </c>
      <c r="I418" s="11">
        <f t="shared" si="46"/>
        <v>57.42</v>
      </c>
      <c r="J418" s="11">
        <f t="shared" si="47"/>
        <v>376477.12</v>
      </c>
      <c r="K418" s="13">
        <v>0</v>
      </c>
      <c r="L418" s="14">
        <v>0</v>
      </c>
      <c r="M418" s="15">
        <v>0</v>
      </c>
      <c r="N418" s="14">
        <v>0</v>
      </c>
      <c r="O418" s="16">
        <v>0</v>
      </c>
      <c r="P418" s="16">
        <v>0</v>
      </c>
      <c r="Q418" s="16">
        <v>0</v>
      </c>
      <c r="R418" s="57">
        <f t="shared" si="49"/>
        <v>0</v>
      </c>
      <c r="S418" s="57"/>
      <c r="T418" s="17">
        <f t="shared" si="50"/>
        <v>0</v>
      </c>
      <c r="U418" s="17">
        <f t="shared" si="51"/>
        <v>0</v>
      </c>
      <c r="V418" s="16">
        <v>0</v>
      </c>
      <c r="W418" s="18">
        <f t="shared" si="52"/>
        <v>0</v>
      </c>
      <c r="X418" s="12">
        <v>-19.170000000000002</v>
      </c>
      <c r="Y418" s="12">
        <v>-1352.34</v>
      </c>
      <c r="Z418" s="42">
        <f t="shared" si="48"/>
        <v>57.42</v>
      </c>
      <c r="AA418" s="12"/>
    </row>
    <row r="419" spans="1:27" x14ac:dyDescent="0.25">
      <c r="A419" s="9">
        <v>45230</v>
      </c>
      <c r="B419" s="10" t="s">
        <v>701</v>
      </c>
      <c r="C419" s="10" t="s">
        <v>543</v>
      </c>
      <c r="D419" s="10" t="s">
        <v>538</v>
      </c>
      <c r="E419" s="10" t="s">
        <v>539</v>
      </c>
      <c r="F419" s="10"/>
      <c r="G419" s="10">
        <v>0</v>
      </c>
      <c r="H419" s="11">
        <f t="shared" si="45"/>
        <v>-2.04</v>
      </c>
      <c r="I419" s="11">
        <f t="shared" si="46"/>
        <v>29.82</v>
      </c>
      <c r="J419" s="11">
        <f t="shared" si="47"/>
        <v>-744.6</v>
      </c>
      <c r="K419" s="13">
        <v>0</v>
      </c>
      <c r="L419" s="14">
        <v>0</v>
      </c>
      <c r="M419" s="15">
        <v>0</v>
      </c>
      <c r="N419" s="14">
        <v>0</v>
      </c>
      <c r="O419" s="16">
        <v>0</v>
      </c>
      <c r="P419" s="16">
        <v>0</v>
      </c>
      <c r="Q419" s="16">
        <v>0</v>
      </c>
      <c r="R419" s="57">
        <f t="shared" si="49"/>
        <v>0</v>
      </c>
      <c r="S419" s="57"/>
      <c r="T419" s="17">
        <f t="shared" si="50"/>
        <v>0</v>
      </c>
      <c r="U419" s="17">
        <f t="shared" si="51"/>
        <v>0</v>
      </c>
      <c r="V419" s="16">
        <v>0</v>
      </c>
      <c r="W419" s="18">
        <f t="shared" si="52"/>
        <v>0</v>
      </c>
      <c r="X419" s="12">
        <v>-2.04</v>
      </c>
      <c r="Y419" s="12">
        <v>-744.6</v>
      </c>
      <c r="Z419" s="42">
        <f t="shared" si="48"/>
        <v>29.82</v>
      </c>
      <c r="AA419" s="12"/>
    </row>
    <row r="420" spans="1:27" x14ac:dyDescent="0.25">
      <c r="A420" s="9">
        <v>45230</v>
      </c>
      <c r="B420" s="10" t="s">
        <v>702</v>
      </c>
      <c r="C420" s="10" t="s">
        <v>543</v>
      </c>
      <c r="D420" s="10" t="s">
        <v>538</v>
      </c>
      <c r="E420" s="10" t="s">
        <v>539</v>
      </c>
      <c r="F420" s="10"/>
      <c r="G420" s="10">
        <v>0</v>
      </c>
      <c r="H420" s="11">
        <f t="shared" si="45"/>
        <v>1.45</v>
      </c>
      <c r="I420" s="11">
        <f t="shared" si="46"/>
        <v>0</v>
      </c>
      <c r="J420" s="11">
        <f t="shared" si="47"/>
        <v>449.5</v>
      </c>
      <c r="K420" s="13">
        <v>0</v>
      </c>
      <c r="L420" s="14">
        <v>0</v>
      </c>
      <c r="M420" s="15">
        <v>0</v>
      </c>
      <c r="N420" s="14">
        <v>0</v>
      </c>
      <c r="O420" s="16">
        <v>0</v>
      </c>
      <c r="P420" s="16">
        <v>0</v>
      </c>
      <c r="Q420" s="16">
        <v>0</v>
      </c>
      <c r="R420" s="57">
        <f t="shared" si="49"/>
        <v>0</v>
      </c>
      <c r="S420" s="57"/>
      <c r="T420" s="17">
        <f t="shared" si="50"/>
        <v>0</v>
      </c>
      <c r="U420" s="17">
        <f t="shared" si="51"/>
        <v>0</v>
      </c>
      <c r="V420" s="16">
        <v>0</v>
      </c>
      <c r="W420" s="18">
        <f t="shared" si="52"/>
        <v>0</v>
      </c>
      <c r="X420" s="12">
        <v>1.45</v>
      </c>
      <c r="Y420" s="12">
        <v>449.5</v>
      </c>
      <c r="Z420" s="42">
        <f t="shared" si="48"/>
        <v>0</v>
      </c>
      <c r="AA420" s="12"/>
    </row>
    <row r="421" spans="1:27" x14ac:dyDescent="0.25">
      <c r="A421" s="9">
        <v>45230</v>
      </c>
      <c r="B421" s="10" t="s">
        <v>703</v>
      </c>
      <c r="C421" s="10" t="s">
        <v>543</v>
      </c>
      <c r="D421" s="10" t="s">
        <v>538</v>
      </c>
      <c r="E421" s="10" t="s">
        <v>539</v>
      </c>
      <c r="F421" s="10">
        <v>0</v>
      </c>
      <c r="G421" s="10">
        <v>0</v>
      </c>
      <c r="H421" s="11">
        <f t="shared" si="45"/>
        <v>17.05</v>
      </c>
      <c r="I421" s="11">
        <f t="shared" si="46"/>
        <v>68.44</v>
      </c>
      <c r="J421" s="11">
        <f t="shared" si="47"/>
        <v>2898.96</v>
      </c>
      <c r="K421" s="13">
        <v>25</v>
      </c>
      <c r="L421" s="14">
        <v>4250</v>
      </c>
      <c r="M421" s="15">
        <v>0</v>
      </c>
      <c r="N421" s="14">
        <v>0</v>
      </c>
      <c r="O421" s="16">
        <v>0</v>
      </c>
      <c r="P421" s="16">
        <v>0</v>
      </c>
      <c r="Q421" s="16">
        <v>25.73</v>
      </c>
      <c r="R421" s="57">
        <f t="shared" si="49"/>
        <v>3.07</v>
      </c>
      <c r="S421" s="57"/>
      <c r="T421" s="17">
        <f t="shared" si="50"/>
        <v>28.8</v>
      </c>
      <c r="U421" s="17">
        <f t="shared" si="51"/>
        <v>28.8</v>
      </c>
      <c r="V421" s="16">
        <v>4374.4799999999996</v>
      </c>
      <c r="W421" s="18">
        <f t="shared" si="52"/>
        <v>0</v>
      </c>
      <c r="X421" s="12">
        <v>16.32</v>
      </c>
      <c r="Y421" s="12">
        <v>2774.48</v>
      </c>
      <c r="Z421" s="42">
        <f t="shared" si="48"/>
        <v>64.64</v>
      </c>
      <c r="AA421" s="12"/>
    </row>
    <row r="422" spans="1:27" x14ac:dyDescent="0.25">
      <c r="A422" s="9">
        <v>45230</v>
      </c>
      <c r="B422" s="10" t="s">
        <v>704</v>
      </c>
      <c r="C422" s="10" t="s">
        <v>537</v>
      </c>
      <c r="D422" s="10" t="s">
        <v>538</v>
      </c>
      <c r="E422" s="10" t="s">
        <v>539</v>
      </c>
      <c r="F422" s="10"/>
      <c r="G422" s="10">
        <v>0</v>
      </c>
      <c r="H422" s="11">
        <f t="shared" si="45"/>
        <v>-3.6</v>
      </c>
      <c r="I422" s="11">
        <f t="shared" si="46"/>
        <v>0</v>
      </c>
      <c r="J422" s="11">
        <f t="shared" si="47"/>
        <v>-324</v>
      </c>
      <c r="K422" s="13">
        <v>0</v>
      </c>
      <c r="L422" s="14">
        <v>0</v>
      </c>
      <c r="M422" s="15">
        <v>0</v>
      </c>
      <c r="N422" s="14">
        <v>0</v>
      </c>
      <c r="O422" s="16">
        <v>0</v>
      </c>
      <c r="P422" s="16">
        <v>0</v>
      </c>
      <c r="Q422" s="16">
        <v>0</v>
      </c>
      <c r="R422" s="57">
        <f t="shared" si="49"/>
        <v>0</v>
      </c>
      <c r="S422" s="57"/>
      <c r="T422" s="17">
        <f t="shared" si="50"/>
        <v>0</v>
      </c>
      <c r="U422" s="17">
        <f t="shared" si="51"/>
        <v>0</v>
      </c>
      <c r="V422" s="16">
        <v>0</v>
      </c>
      <c r="W422" s="18">
        <f t="shared" si="52"/>
        <v>0</v>
      </c>
      <c r="X422" s="12">
        <v>-3.6</v>
      </c>
      <c r="Y422" s="12">
        <v>-324</v>
      </c>
      <c r="Z422" s="42">
        <f t="shared" si="48"/>
        <v>0</v>
      </c>
      <c r="AA422" s="12"/>
    </row>
    <row r="423" spans="1:27" x14ac:dyDescent="0.25">
      <c r="A423" s="9">
        <v>45230</v>
      </c>
      <c r="B423" s="10" t="s">
        <v>705</v>
      </c>
      <c r="C423" s="10" t="s">
        <v>543</v>
      </c>
      <c r="D423" s="10" t="s">
        <v>538</v>
      </c>
      <c r="E423" s="10" t="s">
        <v>557</v>
      </c>
      <c r="F423" s="10"/>
      <c r="G423" s="10">
        <v>0</v>
      </c>
      <c r="H423" s="11">
        <f t="shared" si="45"/>
        <v>84.1</v>
      </c>
      <c r="I423" s="11">
        <f t="shared" si="46"/>
        <v>55.44</v>
      </c>
      <c r="J423" s="11">
        <f t="shared" si="47"/>
        <v>13035.5</v>
      </c>
      <c r="K423" s="13">
        <v>0</v>
      </c>
      <c r="L423" s="14">
        <v>0</v>
      </c>
      <c r="M423" s="15">
        <v>0</v>
      </c>
      <c r="N423" s="14">
        <v>0</v>
      </c>
      <c r="O423" s="16">
        <v>0</v>
      </c>
      <c r="P423" s="16">
        <v>0</v>
      </c>
      <c r="Q423" s="16">
        <v>2.31</v>
      </c>
      <c r="R423" s="57">
        <f t="shared" si="49"/>
        <v>0.28000000000000003</v>
      </c>
      <c r="S423" s="57"/>
      <c r="T423" s="17">
        <f t="shared" si="50"/>
        <v>2.59</v>
      </c>
      <c r="U423" s="17">
        <f t="shared" si="51"/>
        <v>2.59</v>
      </c>
      <c r="V423" s="16">
        <v>358.05</v>
      </c>
      <c r="W423" s="18">
        <f t="shared" si="52"/>
        <v>0</v>
      </c>
      <c r="X423" s="12">
        <v>81.790000000000006</v>
      </c>
      <c r="Y423" s="12">
        <v>12677.45</v>
      </c>
      <c r="Z423" s="42">
        <f t="shared" si="48"/>
        <v>52.849999999999994</v>
      </c>
      <c r="AA423" s="12"/>
    </row>
    <row r="424" spans="1:27" x14ac:dyDescent="0.25">
      <c r="A424" s="9">
        <v>45230</v>
      </c>
      <c r="B424" s="10" t="s">
        <v>708</v>
      </c>
      <c r="C424" s="10" t="s">
        <v>543</v>
      </c>
      <c r="D424" s="10" t="s">
        <v>538</v>
      </c>
      <c r="E424" s="10" t="s">
        <v>557</v>
      </c>
      <c r="F424" s="10"/>
      <c r="G424" s="10">
        <v>0</v>
      </c>
      <c r="H424" s="11">
        <f t="shared" si="45"/>
        <v>12.15</v>
      </c>
      <c r="I424" s="11">
        <f t="shared" si="46"/>
        <v>7.19</v>
      </c>
      <c r="J424" s="11">
        <f t="shared" si="47"/>
        <v>2673.95</v>
      </c>
      <c r="K424" s="13">
        <v>0</v>
      </c>
      <c r="L424" s="14">
        <v>0</v>
      </c>
      <c r="M424" s="15">
        <v>0</v>
      </c>
      <c r="N424" s="14">
        <v>0</v>
      </c>
      <c r="O424" s="16">
        <v>0</v>
      </c>
      <c r="P424" s="16">
        <v>0</v>
      </c>
      <c r="Q424" s="16">
        <v>1.68</v>
      </c>
      <c r="R424" s="57">
        <f t="shared" si="49"/>
        <v>0.2</v>
      </c>
      <c r="S424" s="57"/>
      <c r="T424" s="17">
        <f t="shared" si="50"/>
        <v>1.88</v>
      </c>
      <c r="U424" s="17">
        <f t="shared" si="51"/>
        <v>1.88</v>
      </c>
      <c r="V424" s="16">
        <v>369.73</v>
      </c>
      <c r="W424" s="18">
        <f t="shared" si="52"/>
        <v>0</v>
      </c>
      <c r="X424" s="12">
        <v>10.47</v>
      </c>
      <c r="Y424" s="12">
        <v>2304.2199999999998</v>
      </c>
      <c r="Z424" s="42">
        <f t="shared" si="48"/>
        <v>5.3100000000000005</v>
      </c>
      <c r="AA424" s="12"/>
    </row>
    <row r="425" spans="1:27" x14ac:dyDescent="0.25">
      <c r="A425" s="9">
        <v>45230</v>
      </c>
      <c r="B425" s="10" t="s">
        <v>709</v>
      </c>
      <c r="C425" s="10" t="s">
        <v>543</v>
      </c>
      <c r="D425" s="10" t="s">
        <v>538</v>
      </c>
      <c r="E425" s="10" t="s">
        <v>539</v>
      </c>
      <c r="F425" s="10"/>
      <c r="G425" s="10">
        <v>0</v>
      </c>
      <c r="H425" s="11">
        <f t="shared" si="45"/>
        <v>8.77</v>
      </c>
      <c r="I425" s="11">
        <f t="shared" si="46"/>
        <v>6.16</v>
      </c>
      <c r="J425" s="11">
        <f t="shared" si="47"/>
        <v>2104.8000000000002</v>
      </c>
      <c r="K425" s="13">
        <v>0</v>
      </c>
      <c r="L425" s="14">
        <v>0</v>
      </c>
      <c r="M425" s="15">
        <v>0</v>
      </c>
      <c r="N425" s="14">
        <v>0</v>
      </c>
      <c r="O425" s="16">
        <v>0</v>
      </c>
      <c r="P425" s="16">
        <v>0</v>
      </c>
      <c r="Q425" s="16">
        <v>0</v>
      </c>
      <c r="R425" s="57">
        <f t="shared" si="49"/>
        <v>0</v>
      </c>
      <c r="S425" s="57"/>
      <c r="T425" s="17">
        <f t="shared" si="50"/>
        <v>0</v>
      </c>
      <c r="U425" s="17">
        <f t="shared" si="51"/>
        <v>0</v>
      </c>
      <c r="V425" s="16">
        <v>0</v>
      </c>
      <c r="W425" s="18">
        <f t="shared" si="52"/>
        <v>0</v>
      </c>
      <c r="X425" s="12">
        <v>8.77</v>
      </c>
      <c r="Y425" s="12">
        <v>2104.8000000000002</v>
      </c>
      <c r="Z425" s="42">
        <f t="shared" si="48"/>
        <v>6.16</v>
      </c>
      <c r="AA425" s="12"/>
    </row>
    <row r="426" spans="1:27" x14ac:dyDescent="0.25">
      <c r="A426" s="9">
        <v>45260</v>
      </c>
      <c r="B426" s="10" t="s">
        <v>536</v>
      </c>
      <c r="C426" s="10" t="s">
        <v>537</v>
      </c>
      <c r="D426" s="10" t="s">
        <v>538</v>
      </c>
      <c r="E426" s="10" t="s">
        <v>539</v>
      </c>
      <c r="F426" s="10"/>
      <c r="G426" s="10">
        <v>0</v>
      </c>
      <c r="H426" s="11">
        <f t="shared" si="45"/>
        <v>29.14</v>
      </c>
      <c r="I426" s="11">
        <f t="shared" si="46"/>
        <v>22.88</v>
      </c>
      <c r="J426" s="11">
        <f t="shared" si="47"/>
        <v>7500.59</v>
      </c>
      <c r="K426" s="13">
        <v>0</v>
      </c>
      <c r="L426" s="14">
        <v>0</v>
      </c>
      <c r="M426" s="15">
        <v>0</v>
      </c>
      <c r="N426" s="14">
        <v>0</v>
      </c>
      <c r="O426" s="16">
        <v>0</v>
      </c>
      <c r="P426" s="16">
        <v>0</v>
      </c>
      <c r="Q426" s="16">
        <v>3.12</v>
      </c>
      <c r="R426" s="57">
        <f t="shared" si="49"/>
        <v>0.37</v>
      </c>
      <c r="S426" s="57"/>
      <c r="T426" s="17">
        <f t="shared" si="50"/>
        <v>3.49</v>
      </c>
      <c r="U426" s="17">
        <f t="shared" si="51"/>
        <v>3.49</v>
      </c>
      <c r="V426" s="16">
        <v>0</v>
      </c>
      <c r="W426" s="18">
        <f t="shared" si="52"/>
        <v>0</v>
      </c>
      <c r="X426" s="12">
        <v>26.02</v>
      </c>
      <c r="Y426" s="12">
        <v>7500.59</v>
      </c>
      <c r="Z426" s="42">
        <f t="shared" si="48"/>
        <v>19.39</v>
      </c>
      <c r="AA426" s="12"/>
    </row>
    <row r="427" spans="1:27" x14ac:dyDescent="0.25">
      <c r="A427" s="9">
        <v>45260</v>
      </c>
      <c r="B427" s="10" t="s">
        <v>542</v>
      </c>
      <c r="C427" s="10" t="s">
        <v>543</v>
      </c>
      <c r="D427" s="10" t="s">
        <v>538</v>
      </c>
      <c r="E427" s="10" t="s">
        <v>539</v>
      </c>
      <c r="F427" s="10"/>
      <c r="G427" s="10">
        <v>0</v>
      </c>
      <c r="H427" s="11">
        <f t="shared" si="45"/>
        <v>347.53</v>
      </c>
      <c r="I427" s="11">
        <f t="shared" si="46"/>
        <v>77.37</v>
      </c>
      <c r="J427" s="11">
        <f t="shared" si="47"/>
        <v>76500.94</v>
      </c>
      <c r="K427" s="13">
        <v>300</v>
      </c>
      <c r="L427" s="14">
        <v>64500</v>
      </c>
      <c r="M427" s="15">
        <v>0</v>
      </c>
      <c r="N427" s="14">
        <v>0</v>
      </c>
      <c r="O427" s="16">
        <v>0</v>
      </c>
      <c r="P427" s="16">
        <v>0</v>
      </c>
      <c r="Q427" s="16">
        <v>109.95</v>
      </c>
      <c r="R427" s="57">
        <f t="shared" si="49"/>
        <v>13.13</v>
      </c>
      <c r="S427" s="57"/>
      <c r="T427" s="17">
        <f t="shared" si="50"/>
        <v>123.08</v>
      </c>
      <c r="U427" s="17">
        <f t="shared" si="51"/>
        <v>123.08</v>
      </c>
      <c r="V427" s="16">
        <v>19154.439999999999</v>
      </c>
      <c r="W427" s="18">
        <f t="shared" si="52"/>
        <v>1.62</v>
      </c>
      <c r="X427" s="12">
        <v>537.58000000000004</v>
      </c>
      <c r="Y427" s="12">
        <v>122065.97</v>
      </c>
      <c r="Z427" s="42">
        <f t="shared" si="48"/>
        <v>252.67000000000002</v>
      </c>
      <c r="AA427" s="12"/>
    </row>
    <row r="428" spans="1:27" x14ac:dyDescent="0.25">
      <c r="A428" s="9">
        <v>45260</v>
      </c>
      <c r="B428" s="10" t="s">
        <v>544</v>
      </c>
      <c r="C428" s="10" t="s">
        <v>545</v>
      </c>
      <c r="D428" s="10" t="s">
        <v>538</v>
      </c>
      <c r="E428" s="10" t="s">
        <v>539</v>
      </c>
      <c r="F428" s="10"/>
      <c r="G428" s="10">
        <v>0</v>
      </c>
      <c r="H428" s="11">
        <f t="shared" si="45"/>
        <v>6.39</v>
      </c>
      <c r="I428" s="11">
        <f t="shared" si="46"/>
        <v>4.49</v>
      </c>
      <c r="J428" s="11">
        <f t="shared" si="47"/>
        <v>0</v>
      </c>
      <c r="K428" s="13">
        <v>0</v>
      </c>
      <c r="L428" s="14">
        <v>0</v>
      </c>
      <c r="M428" s="15">
        <v>0</v>
      </c>
      <c r="N428" s="14">
        <v>0</v>
      </c>
      <c r="O428" s="16">
        <v>0</v>
      </c>
      <c r="P428" s="16">
        <v>0</v>
      </c>
      <c r="Q428" s="16">
        <v>0</v>
      </c>
      <c r="R428" s="57">
        <f t="shared" si="49"/>
        <v>0</v>
      </c>
      <c r="S428" s="57"/>
      <c r="T428" s="17">
        <f t="shared" si="50"/>
        <v>0</v>
      </c>
      <c r="U428" s="17">
        <f t="shared" si="51"/>
        <v>0</v>
      </c>
      <c r="V428" s="16">
        <v>0</v>
      </c>
      <c r="W428" s="18">
        <f t="shared" si="52"/>
        <v>0</v>
      </c>
      <c r="X428" s="12">
        <v>6.39</v>
      </c>
      <c r="Y428" s="12">
        <v>0</v>
      </c>
      <c r="Z428" s="42">
        <f t="shared" si="48"/>
        <v>4.49</v>
      </c>
      <c r="AA428" s="12"/>
    </row>
    <row r="429" spans="1:27" x14ac:dyDescent="0.25">
      <c r="A429" s="9">
        <v>45260</v>
      </c>
      <c r="B429" s="10" t="s">
        <v>546</v>
      </c>
      <c r="C429" s="10" t="s">
        <v>543</v>
      </c>
      <c r="D429" s="10" t="s">
        <v>538</v>
      </c>
      <c r="E429" s="10" t="s">
        <v>539</v>
      </c>
      <c r="F429" s="10">
        <v>0</v>
      </c>
      <c r="G429" s="10">
        <v>0</v>
      </c>
      <c r="H429" s="11">
        <f t="shared" si="45"/>
        <v>193.79</v>
      </c>
      <c r="I429" s="11">
        <f t="shared" si="46"/>
        <v>0.86</v>
      </c>
      <c r="J429" s="11">
        <f t="shared" si="47"/>
        <v>36135.08</v>
      </c>
      <c r="K429" s="13">
        <v>0</v>
      </c>
      <c r="L429" s="14">
        <v>0</v>
      </c>
      <c r="M429" s="15">
        <v>0</v>
      </c>
      <c r="N429" s="14">
        <v>0</v>
      </c>
      <c r="O429" s="16">
        <v>0</v>
      </c>
      <c r="P429" s="16">
        <v>0</v>
      </c>
      <c r="Q429" s="16">
        <v>96.36</v>
      </c>
      <c r="R429" s="57">
        <f t="shared" si="49"/>
        <v>11.51</v>
      </c>
      <c r="S429" s="57">
        <v>110</v>
      </c>
      <c r="T429" s="17">
        <f t="shared" si="50"/>
        <v>-2.1299999999999955</v>
      </c>
      <c r="U429" s="17">
        <f t="shared" si="51"/>
        <v>-2.1299999999999955</v>
      </c>
      <c r="V429" s="16">
        <v>15411.53</v>
      </c>
      <c r="W429" s="18">
        <f t="shared" si="52"/>
        <v>0</v>
      </c>
      <c r="X429" s="12">
        <v>97.43</v>
      </c>
      <c r="Y429" s="12">
        <v>20724.23</v>
      </c>
      <c r="Z429" s="42">
        <f t="shared" si="48"/>
        <v>2.9899999999999953</v>
      </c>
      <c r="AA429" s="12"/>
    </row>
    <row r="430" spans="1:27" x14ac:dyDescent="0.25">
      <c r="A430" s="9">
        <v>45260</v>
      </c>
      <c r="B430" s="10" t="s">
        <v>548</v>
      </c>
      <c r="C430" s="10" t="s">
        <v>543</v>
      </c>
      <c r="D430" s="10" t="s">
        <v>538</v>
      </c>
      <c r="E430" s="10" t="s">
        <v>539</v>
      </c>
      <c r="F430" s="10"/>
      <c r="G430" s="10">
        <v>0</v>
      </c>
      <c r="H430" s="11">
        <f t="shared" si="45"/>
        <v>2.39</v>
      </c>
      <c r="I430" s="11">
        <f t="shared" si="46"/>
        <v>15.33</v>
      </c>
      <c r="J430" s="11">
        <f t="shared" si="47"/>
        <v>0</v>
      </c>
      <c r="K430" s="13">
        <v>0</v>
      </c>
      <c r="L430" s="14">
        <v>0</v>
      </c>
      <c r="M430" s="15">
        <v>0</v>
      </c>
      <c r="N430" s="14">
        <v>0</v>
      </c>
      <c r="O430" s="16">
        <v>0</v>
      </c>
      <c r="P430" s="16">
        <v>0</v>
      </c>
      <c r="Q430" s="16">
        <v>0</v>
      </c>
      <c r="R430" s="57">
        <f t="shared" si="49"/>
        <v>0</v>
      </c>
      <c r="S430" s="57"/>
      <c r="T430" s="17">
        <f t="shared" si="50"/>
        <v>0</v>
      </c>
      <c r="U430" s="17">
        <f t="shared" si="51"/>
        <v>0</v>
      </c>
      <c r="V430" s="16">
        <v>0</v>
      </c>
      <c r="W430" s="18">
        <f t="shared" si="52"/>
        <v>0</v>
      </c>
      <c r="X430" s="12">
        <v>2.39</v>
      </c>
      <c r="Y430" s="12">
        <v>0</v>
      </c>
      <c r="Z430" s="42">
        <f t="shared" si="48"/>
        <v>15.33</v>
      </c>
      <c r="AA430" s="12"/>
    </row>
    <row r="431" spans="1:27" x14ac:dyDescent="0.25">
      <c r="A431" s="9">
        <v>45260</v>
      </c>
      <c r="B431" s="10" t="s">
        <v>797</v>
      </c>
      <c r="C431" s="10" t="s">
        <v>543</v>
      </c>
      <c r="D431" s="10" t="s">
        <v>538</v>
      </c>
      <c r="E431" s="10" t="s">
        <v>539</v>
      </c>
      <c r="F431" s="10"/>
      <c r="G431" s="10">
        <v>0</v>
      </c>
      <c r="H431" s="11">
        <f t="shared" si="45"/>
        <v>-0.11</v>
      </c>
      <c r="I431" s="11">
        <f t="shared" si="46"/>
        <v>0</v>
      </c>
      <c r="J431" s="11">
        <f t="shared" si="47"/>
        <v>0</v>
      </c>
      <c r="K431" s="13">
        <v>0</v>
      </c>
      <c r="L431" s="14">
        <v>0</v>
      </c>
      <c r="M431" s="15">
        <v>0</v>
      </c>
      <c r="N431" s="14">
        <v>0</v>
      </c>
      <c r="O431" s="16">
        <v>0</v>
      </c>
      <c r="P431" s="16">
        <v>0</v>
      </c>
      <c r="Q431" s="16">
        <v>0</v>
      </c>
      <c r="R431" s="57">
        <f t="shared" si="49"/>
        <v>0</v>
      </c>
      <c r="S431" s="57"/>
      <c r="T431" s="17">
        <f t="shared" si="50"/>
        <v>0</v>
      </c>
      <c r="U431" s="17">
        <f t="shared" si="51"/>
        <v>0</v>
      </c>
      <c r="V431" s="16">
        <v>0</v>
      </c>
      <c r="W431" s="18">
        <f t="shared" si="52"/>
        <v>0</v>
      </c>
      <c r="X431" s="12">
        <v>-0.11</v>
      </c>
      <c r="Y431" s="12">
        <v>0</v>
      </c>
      <c r="Z431" s="42">
        <f t="shared" si="48"/>
        <v>0</v>
      </c>
      <c r="AA431" s="12"/>
    </row>
    <row r="432" spans="1:27" x14ac:dyDescent="0.25">
      <c r="A432" s="9">
        <v>45260</v>
      </c>
      <c r="B432" s="10" t="s">
        <v>549</v>
      </c>
      <c r="C432" s="10" t="s">
        <v>543</v>
      </c>
      <c r="D432" s="10" t="s">
        <v>538</v>
      </c>
      <c r="E432" s="10" t="s">
        <v>539</v>
      </c>
      <c r="F432" s="10"/>
      <c r="G432" s="10">
        <v>0</v>
      </c>
      <c r="H432" s="11">
        <f t="shared" si="45"/>
        <v>100</v>
      </c>
      <c r="I432" s="11">
        <f t="shared" si="46"/>
        <v>70.19</v>
      </c>
      <c r="J432" s="11">
        <f t="shared" si="47"/>
        <v>0</v>
      </c>
      <c r="K432" s="13">
        <v>0</v>
      </c>
      <c r="L432" s="14">
        <v>0</v>
      </c>
      <c r="M432" s="15">
        <v>0</v>
      </c>
      <c r="N432" s="14">
        <v>0</v>
      </c>
      <c r="O432" s="16">
        <v>0</v>
      </c>
      <c r="P432" s="16">
        <v>0</v>
      </c>
      <c r="Q432" s="16">
        <v>0</v>
      </c>
      <c r="R432" s="57">
        <f t="shared" si="49"/>
        <v>0</v>
      </c>
      <c r="S432" s="57"/>
      <c r="T432" s="17">
        <f t="shared" si="50"/>
        <v>0</v>
      </c>
      <c r="U432" s="17">
        <f t="shared" si="51"/>
        <v>0</v>
      </c>
      <c r="V432" s="16">
        <v>0</v>
      </c>
      <c r="W432" s="18">
        <f t="shared" si="52"/>
        <v>0</v>
      </c>
      <c r="X432" s="12">
        <v>100</v>
      </c>
      <c r="Y432" s="12">
        <v>0</v>
      </c>
      <c r="Z432" s="42">
        <f t="shared" si="48"/>
        <v>70.19</v>
      </c>
      <c r="AA432" s="12"/>
    </row>
    <row r="433" spans="1:27" x14ac:dyDescent="0.25">
      <c r="A433" s="9">
        <v>45260</v>
      </c>
      <c r="B433" s="10" t="s">
        <v>550</v>
      </c>
      <c r="C433" s="10" t="s">
        <v>543</v>
      </c>
      <c r="D433" s="10" t="s">
        <v>538</v>
      </c>
      <c r="E433" s="10" t="s">
        <v>539</v>
      </c>
      <c r="F433" s="10"/>
      <c r="G433" s="10">
        <v>0</v>
      </c>
      <c r="H433" s="11">
        <f t="shared" si="45"/>
        <v>25</v>
      </c>
      <c r="I433" s="11">
        <f t="shared" si="46"/>
        <v>25</v>
      </c>
      <c r="J433" s="11">
        <f t="shared" si="47"/>
        <v>7125</v>
      </c>
      <c r="K433" s="13">
        <v>0</v>
      </c>
      <c r="L433" s="14">
        <v>0</v>
      </c>
      <c r="M433" s="15">
        <v>0</v>
      </c>
      <c r="N433" s="14">
        <v>0</v>
      </c>
      <c r="O433" s="16">
        <v>0</v>
      </c>
      <c r="P433" s="16">
        <v>0</v>
      </c>
      <c r="Q433" s="16">
        <v>0</v>
      </c>
      <c r="R433" s="57">
        <f t="shared" si="49"/>
        <v>0</v>
      </c>
      <c r="S433" s="57"/>
      <c r="T433" s="17">
        <f t="shared" si="50"/>
        <v>0</v>
      </c>
      <c r="U433" s="17">
        <f t="shared" si="51"/>
        <v>0</v>
      </c>
      <c r="V433" s="16">
        <v>0</v>
      </c>
      <c r="W433" s="18">
        <f t="shared" si="52"/>
        <v>0</v>
      </c>
      <c r="X433" s="12">
        <v>25</v>
      </c>
      <c r="Y433" s="12">
        <v>7125</v>
      </c>
      <c r="Z433" s="42">
        <f t="shared" si="48"/>
        <v>25</v>
      </c>
      <c r="AA433" s="12"/>
    </row>
    <row r="434" spans="1:27" x14ac:dyDescent="0.25">
      <c r="A434" s="9">
        <v>45260</v>
      </c>
      <c r="B434" s="10" t="s">
        <v>551</v>
      </c>
      <c r="C434" s="10" t="s">
        <v>543</v>
      </c>
      <c r="D434" s="10" t="s">
        <v>538</v>
      </c>
      <c r="E434" s="10" t="s">
        <v>539</v>
      </c>
      <c r="F434" s="10"/>
      <c r="G434" s="10">
        <v>0</v>
      </c>
      <c r="H434" s="11">
        <f t="shared" si="45"/>
        <v>92.22</v>
      </c>
      <c r="I434" s="11">
        <f t="shared" si="46"/>
        <v>26.16</v>
      </c>
      <c r="J434" s="11">
        <f t="shared" si="47"/>
        <v>19814.43</v>
      </c>
      <c r="K434" s="13">
        <v>0</v>
      </c>
      <c r="L434" s="14">
        <v>0</v>
      </c>
      <c r="M434" s="15">
        <v>0</v>
      </c>
      <c r="N434" s="14">
        <v>0</v>
      </c>
      <c r="O434" s="16">
        <v>0</v>
      </c>
      <c r="P434" s="16">
        <v>0</v>
      </c>
      <c r="Q434" s="16">
        <v>0</v>
      </c>
      <c r="R434" s="57">
        <f t="shared" si="49"/>
        <v>0</v>
      </c>
      <c r="S434" s="57"/>
      <c r="T434" s="17">
        <f t="shared" si="50"/>
        <v>0</v>
      </c>
      <c r="U434" s="17">
        <f t="shared" si="51"/>
        <v>0</v>
      </c>
      <c r="V434" s="16">
        <v>0</v>
      </c>
      <c r="W434" s="18">
        <f t="shared" si="52"/>
        <v>0</v>
      </c>
      <c r="X434" s="12">
        <v>92.22</v>
      </c>
      <c r="Y434" s="12">
        <v>19814.43</v>
      </c>
      <c r="Z434" s="42">
        <f t="shared" si="48"/>
        <v>26.16</v>
      </c>
      <c r="AA434" s="12"/>
    </row>
    <row r="435" spans="1:27" x14ac:dyDescent="0.25">
      <c r="A435" s="9">
        <v>45260</v>
      </c>
      <c r="B435" s="10" t="s">
        <v>552</v>
      </c>
      <c r="C435" s="10" t="s">
        <v>543</v>
      </c>
      <c r="D435" s="10" t="s">
        <v>538</v>
      </c>
      <c r="E435" s="10" t="s">
        <v>539</v>
      </c>
      <c r="F435" s="10">
        <v>0</v>
      </c>
      <c r="G435" s="10">
        <v>0</v>
      </c>
      <c r="H435" s="11">
        <f t="shared" si="45"/>
        <v>4.07</v>
      </c>
      <c r="I435" s="11">
        <f t="shared" si="46"/>
        <v>6.66</v>
      </c>
      <c r="J435" s="11">
        <f t="shared" si="47"/>
        <v>928.28</v>
      </c>
      <c r="K435" s="13">
        <v>0</v>
      </c>
      <c r="L435" s="14">
        <v>0</v>
      </c>
      <c r="M435" s="15">
        <v>0</v>
      </c>
      <c r="N435" s="14">
        <v>0</v>
      </c>
      <c r="O435" s="16">
        <v>0</v>
      </c>
      <c r="P435" s="16">
        <v>0</v>
      </c>
      <c r="Q435" s="16">
        <v>0</v>
      </c>
      <c r="R435" s="57">
        <f t="shared" si="49"/>
        <v>0</v>
      </c>
      <c r="S435" s="57"/>
      <c r="T435" s="17">
        <f t="shared" si="50"/>
        <v>0</v>
      </c>
      <c r="U435" s="17">
        <f t="shared" si="51"/>
        <v>0</v>
      </c>
      <c r="V435" s="16">
        <v>0</v>
      </c>
      <c r="W435" s="18">
        <f t="shared" si="52"/>
        <v>0</v>
      </c>
      <c r="X435" s="12">
        <v>4.07</v>
      </c>
      <c r="Y435" s="12">
        <v>928.28</v>
      </c>
      <c r="Z435" s="42">
        <f t="shared" si="48"/>
        <v>6.66</v>
      </c>
      <c r="AA435" s="12"/>
    </row>
    <row r="436" spans="1:27" x14ac:dyDescent="0.25">
      <c r="A436" s="9">
        <v>45260</v>
      </c>
      <c r="B436" s="10" t="s">
        <v>781</v>
      </c>
      <c r="C436" s="10" t="s">
        <v>543</v>
      </c>
      <c r="D436" s="10" t="s">
        <v>538</v>
      </c>
      <c r="E436" s="10" t="s">
        <v>539</v>
      </c>
      <c r="F436" s="10"/>
      <c r="G436" s="10">
        <v>0</v>
      </c>
      <c r="H436" s="11">
        <f t="shared" si="45"/>
        <v>0.63</v>
      </c>
      <c r="I436" s="11">
        <f t="shared" si="46"/>
        <v>0.11</v>
      </c>
      <c r="J436" s="11">
        <f t="shared" si="47"/>
        <v>160.02000000000001</v>
      </c>
      <c r="K436" s="13">
        <v>0</v>
      </c>
      <c r="L436" s="14">
        <v>0</v>
      </c>
      <c r="M436" s="15">
        <v>0</v>
      </c>
      <c r="N436" s="14">
        <v>0</v>
      </c>
      <c r="O436" s="16">
        <v>0</v>
      </c>
      <c r="P436" s="16">
        <v>0</v>
      </c>
      <c r="Q436" s="16">
        <v>0</v>
      </c>
      <c r="R436" s="57">
        <f t="shared" si="49"/>
        <v>0</v>
      </c>
      <c r="S436" s="57"/>
      <c r="T436" s="17">
        <f t="shared" si="50"/>
        <v>0</v>
      </c>
      <c r="U436" s="17">
        <f t="shared" si="51"/>
        <v>0</v>
      </c>
      <c r="V436" s="16">
        <v>0</v>
      </c>
      <c r="W436" s="18">
        <f t="shared" si="52"/>
        <v>0</v>
      </c>
      <c r="X436" s="12">
        <v>0.63</v>
      </c>
      <c r="Y436" s="12">
        <v>160.02000000000001</v>
      </c>
      <c r="Z436" s="42">
        <f t="shared" si="48"/>
        <v>0.11</v>
      </c>
      <c r="AA436" s="12"/>
    </row>
    <row r="437" spans="1:27" x14ac:dyDescent="0.25">
      <c r="A437" s="9">
        <v>45260</v>
      </c>
      <c r="B437" s="10" t="s">
        <v>556</v>
      </c>
      <c r="C437" s="10" t="s">
        <v>543</v>
      </c>
      <c r="D437" s="10" t="s">
        <v>538</v>
      </c>
      <c r="E437" s="10" t="s">
        <v>557</v>
      </c>
      <c r="F437" s="10"/>
      <c r="G437" s="10">
        <v>0</v>
      </c>
      <c r="H437" s="11">
        <f t="shared" si="45"/>
        <v>0.03</v>
      </c>
      <c r="I437" s="11">
        <f t="shared" si="46"/>
        <v>0.01</v>
      </c>
      <c r="J437" s="11">
        <f t="shared" si="47"/>
        <v>0</v>
      </c>
      <c r="K437" s="13">
        <v>0</v>
      </c>
      <c r="L437" s="14">
        <v>0</v>
      </c>
      <c r="M437" s="15">
        <v>0</v>
      </c>
      <c r="N437" s="14">
        <v>0</v>
      </c>
      <c r="O437" s="16">
        <v>0</v>
      </c>
      <c r="P437" s="16">
        <v>0</v>
      </c>
      <c r="Q437" s="16">
        <v>0</v>
      </c>
      <c r="R437" s="57">
        <f t="shared" si="49"/>
        <v>0</v>
      </c>
      <c r="S437" s="57"/>
      <c r="T437" s="17">
        <f t="shared" si="50"/>
        <v>0</v>
      </c>
      <c r="U437" s="17">
        <f t="shared" si="51"/>
        <v>0</v>
      </c>
      <c r="V437" s="16">
        <v>0</v>
      </c>
      <c r="W437" s="18">
        <f t="shared" si="52"/>
        <v>0</v>
      </c>
      <c r="X437" s="12">
        <v>0.03</v>
      </c>
      <c r="Y437" s="12">
        <v>0</v>
      </c>
      <c r="Z437" s="42">
        <f t="shared" si="48"/>
        <v>0.01</v>
      </c>
      <c r="AA437" s="12"/>
    </row>
    <row r="438" spans="1:27" x14ac:dyDescent="0.25">
      <c r="A438" s="9">
        <v>45260</v>
      </c>
      <c r="B438" s="10" t="s">
        <v>569</v>
      </c>
      <c r="C438" s="10" t="s">
        <v>543</v>
      </c>
      <c r="D438" s="10" t="s">
        <v>538</v>
      </c>
      <c r="E438" s="10" t="s">
        <v>539</v>
      </c>
      <c r="F438" s="10"/>
      <c r="G438" s="10">
        <v>0</v>
      </c>
      <c r="H438" s="11">
        <f t="shared" si="45"/>
        <v>4.5199999999999996</v>
      </c>
      <c r="I438" s="11">
        <f t="shared" si="46"/>
        <v>4.46</v>
      </c>
      <c r="J438" s="11">
        <f t="shared" si="47"/>
        <v>1469</v>
      </c>
      <c r="K438" s="13">
        <v>0</v>
      </c>
      <c r="L438" s="14">
        <v>0</v>
      </c>
      <c r="M438" s="15">
        <v>0</v>
      </c>
      <c r="N438" s="14">
        <v>0</v>
      </c>
      <c r="O438" s="16">
        <v>0</v>
      </c>
      <c r="P438" s="16">
        <v>0</v>
      </c>
      <c r="Q438" s="16">
        <v>0</v>
      </c>
      <c r="R438" s="57">
        <f t="shared" si="49"/>
        <v>0</v>
      </c>
      <c r="S438" s="57"/>
      <c r="T438" s="17">
        <f t="shared" si="50"/>
        <v>0</v>
      </c>
      <c r="U438" s="17">
        <f t="shared" si="51"/>
        <v>0</v>
      </c>
      <c r="V438" s="16">
        <v>0</v>
      </c>
      <c r="W438" s="18">
        <f t="shared" si="52"/>
        <v>0</v>
      </c>
      <c r="X438" s="12">
        <v>4.5199999999999996</v>
      </c>
      <c r="Y438" s="12">
        <v>1469</v>
      </c>
      <c r="Z438" s="42">
        <f t="shared" si="48"/>
        <v>4.46</v>
      </c>
      <c r="AA438" s="12"/>
    </row>
    <row r="439" spans="1:27" x14ac:dyDescent="0.25">
      <c r="A439" s="9">
        <v>45260</v>
      </c>
      <c r="B439" s="10" t="s">
        <v>570</v>
      </c>
      <c r="C439" s="10" t="s">
        <v>543</v>
      </c>
      <c r="D439" s="10" t="s">
        <v>538</v>
      </c>
      <c r="E439" s="10" t="s">
        <v>539</v>
      </c>
      <c r="F439" s="10"/>
      <c r="G439" s="10">
        <v>0</v>
      </c>
      <c r="H439" s="11">
        <f t="shared" si="45"/>
        <v>28.09</v>
      </c>
      <c r="I439" s="11">
        <f t="shared" si="46"/>
        <v>17.16</v>
      </c>
      <c r="J439" s="11">
        <f t="shared" si="47"/>
        <v>5196.6499999999996</v>
      </c>
      <c r="K439" s="13">
        <v>0</v>
      </c>
      <c r="L439" s="14">
        <v>0</v>
      </c>
      <c r="M439" s="15">
        <v>0</v>
      </c>
      <c r="N439" s="14">
        <v>0</v>
      </c>
      <c r="O439" s="16">
        <v>0</v>
      </c>
      <c r="P439" s="16">
        <v>0</v>
      </c>
      <c r="Q439" s="16">
        <v>0</v>
      </c>
      <c r="R439" s="57">
        <f t="shared" si="49"/>
        <v>0</v>
      </c>
      <c r="S439" s="57"/>
      <c r="T439" s="17">
        <f t="shared" si="50"/>
        <v>0</v>
      </c>
      <c r="U439" s="17">
        <f t="shared" si="51"/>
        <v>0</v>
      </c>
      <c r="V439" s="16">
        <v>0</v>
      </c>
      <c r="W439" s="18">
        <f t="shared" si="52"/>
        <v>0</v>
      </c>
      <c r="X439" s="12">
        <v>28.09</v>
      </c>
      <c r="Y439" s="12">
        <v>5196.6499999999996</v>
      </c>
      <c r="Z439" s="42">
        <f t="shared" si="48"/>
        <v>17.16</v>
      </c>
      <c r="AA439" s="12"/>
    </row>
    <row r="440" spans="1:27" x14ac:dyDescent="0.25">
      <c r="A440" s="9">
        <v>45260</v>
      </c>
      <c r="B440" s="10" t="s">
        <v>571</v>
      </c>
      <c r="C440" s="10" t="s">
        <v>543</v>
      </c>
      <c r="D440" s="10" t="s">
        <v>538</v>
      </c>
      <c r="E440" s="10" t="s">
        <v>539</v>
      </c>
      <c r="F440" s="10"/>
      <c r="G440" s="10">
        <v>0</v>
      </c>
      <c r="H440" s="11">
        <f t="shared" si="45"/>
        <v>1.86</v>
      </c>
      <c r="I440" s="11">
        <f t="shared" si="46"/>
        <v>1.49</v>
      </c>
      <c r="J440" s="11">
        <f t="shared" si="47"/>
        <v>502.2</v>
      </c>
      <c r="K440" s="13">
        <v>0</v>
      </c>
      <c r="L440" s="14">
        <v>0</v>
      </c>
      <c r="M440" s="15">
        <v>0</v>
      </c>
      <c r="N440" s="14">
        <v>0</v>
      </c>
      <c r="O440" s="16">
        <v>0</v>
      </c>
      <c r="P440" s="16">
        <v>0</v>
      </c>
      <c r="Q440" s="16">
        <v>0</v>
      </c>
      <c r="R440" s="57">
        <f t="shared" si="49"/>
        <v>0</v>
      </c>
      <c r="S440" s="57"/>
      <c r="T440" s="17">
        <f t="shared" si="50"/>
        <v>0</v>
      </c>
      <c r="U440" s="17">
        <f t="shared" si="51"/>
        <v>0</v>
      </c>
      <c r="V440" s="16">
        <v>0</v>
      </c>
      <c r="W440" s="18">
        <f t="shared" si="52"/>
        <v>0</v>
      </c>
      <c r="X440" s="12">
        <v>1.86</v>
      </c>
      <c r="Y440" s="12">
        <v>502.2</v>
      </c>
      <c r="Z440" s="42">
        <f t="shared" si="48"/>
        <v>1.49</v>
      </c>
      <c r="AA440" s="12"/>
    </row>
    <row r="441" spans="1:27" x14ac:dyDescent="0.25">
      <c r="A441" s="9">
        <v>45260</v>
      </c>
      <c r="B441" s="10" t="s">
        <v>572</v>
      </c>
      <c r="C441" s="10" t="s">
        <v>543</v>
      </c>
      <c r="D441" s="10" t="s">
        <v>538</v>
      </c>
      <c r="E441" s="10" t="s">
        <v>539</v>
      </c>
      <c r="F441" s="10"/>
      <c r="G441" s="10">
        <v>0</v>
      </c>
      <c r="H441" s="11">
        <f t="shared" si="45"/>
        <v>2.96</v>
      </c>
      <c r="I441" s="11">
        <f t="shared" si="46"/>
        <v>2.71</v>
      </c>
      <c r="J441" s="11">
        <f t="shared" si="47"/>
        <v>698.56</v>
      </c>
      <c r="K441" s="13">
        <v>0</v>
      </c>
      <c r="L441" s="14">
        <v>0</v>
      </c>
      <c r="M441" s="15">
        <v>0</v>
      </c>
      <c r="N441" s="14">
        <v>0</v>
      </c>
      <c r="O441" s="16">
        <v>0</v>
      </c>
      <c r="P441" s="16">
        <v>0</v>
      </c>
      <c r="Q441" s="16">
        <v>0</v>
      </c>
      <c r="R441" s="57">
        <f t="shared" si="49"/>
        <v>0</v>
      </c>
      <c r="S441" s="57"/>
      <c r="T441" s="17">
        <f t="shared" si="50"/>
        <v>0</v>
      </c>
      <c r="U441" s="17">
        <f t="shared" si="51"/>
        <v>0</v>
      </c>
      <c r="V441" s="16">
        <v>0</v>
      </c>
      <c r="W441" s="18">
        <f t="shared" si="52"/>
        <v>0</v>
      </c>
      <c r="X441" s="12">
        <v>2.96</v>
      </c>
      <c r="Y441" s="12">
        <v>698.56</v>
      </c>
      <c r="Z441" s="42">
        <f t="shared" si="48"/>
        <v>2.71</v>
      </c>
      <c r="AA441" s="12"/>
    </row>
    <row r="442" spans="1:27" x14ac:dyDescent="0.25">
      <c r="A442" s="9">
        <v>45260</v>
      </c>
      <c r="B442" s="10" t="s">
        <v>574</v>
      </c>
      <c r="C442" s="10" t="s">
        <v>537</v>
      </c>
      <c r="D442" s="10" t="s">
        <v>538</v>
      </c>
      <c r="E442" s="10" t="s">
        <v>539</v>
      </c>
      <c r="F442" s="10"/>
      <c r="G442" s="10">
        <v>0</v>
      </c>
      <c r="H442" s="11">
        <f t="shared" si="45"/>
        <v>10484.99</v>
      </c>
      <c r="I442" s="11">
        <f t="shared" si="46"/>
        <v>2859.39</v>
      </c>
      <c r="J442" s="11">
        <f t="shared" si="47"/>
        <v>1079003.8999999999</v>
      </c>
      <c r="K442" s="13">
        <v>0</v>
      </c>
      <c r="L442" s="14">
        <v>0</v>
      </c>
      <c r="M442" s="15">
        <v>0</v>
      </c>
      <c r="N442" s="14">
        <v>0</v>
      </c>
      <c r="O442" s="16">
        <v>0</v>
      </c>
      <c r="P442" s="16">
        <v>0</v>
      </c>
      <c r="Q442" s="16">
        <v>0</v>
      </c>
      <c r="R442" s="57">
        <f t="shared" si="49"/>
        <v>0</v>
      </c>
      <c r="S442" s="57"/>
      <c r="T442" s="17">
        <f t="shared" si="50"/>
        <v>0</v>
      </c>
      <c r="U442" s="17">
        <f t="shared" si="51"/>
        <v>0</v>
      </c>
      <c r="V442" s="16">
        <v>0</v>
      </c>
      <c r="W442" s="18">
        <f t="shared" si="52"/>
        <v>0</v>
      </c>
      <c r="X442" s="12">
        <v>10484.99</v>
      </c>
      <c r="Y442" s="12">
        <v>1079003.8999999999</v>
      </c>
      <c r="Z442" s="42">
        <f t="shared" si="48"/>
        <v>2859.39</v>
      </c>
      <c r="AA442" s="12"/>
    </row>
    <row r="443" spans="1:27" x14ac:dyDescent="0.25">
      <c r="A443" s="9">
        <v>45260</v>
      </c>
      <c r="B443" s="10" t="s">
        <v>576</v>
      </c>
      <c r="C443" s="10" t="s">
        <v>577</v>
      </c>
      <c r="D443" s="10" t="s">
        <v>538</v>
      </c>
      <c r="E443" s="10" t="s">
        <v>539</v>
      </c>
      <c r="F443" s="10"/>
      <c r="G443" s="10">
        <v>0</v>
      </c>
      <c r="H443" s="11">
        <f t="shared" si="45"/>
        <v>213.03</v>
      </c>
      <c r="I443" s="11">
        <f t="shared" si="46"/>
        <v>149.53</v>
      </c>
      <c r="J443" s="11">
        <f t="shared" si="47"/>
        <v>21300.87</v>
      </c>
      <c r="K443" s="13">
        <v>0</v>
      </c>
      <c r="L443" s="14">
        <v>0</v>
      </c>
      <c r="M443" s="15">
        <v>0</v>
      </c>
      <c r="N443" s="14">
        <v>0</v>
      </c>
      <c r="O443" s="16">
        <v>0</v>
      </c>
      <c r="P443" s="16">
        <v>0</v>
      </c>
      <c r="Q443" s="16">
        <v>0</v>
      </c>
      <c r="R443" s="57">
        <f t="shared" si="49"/>
        <v>0</v>
      </c>
      <c r="S443" s="57"/>
      <c r="T443" s="17">
        <f t="shared" si="50"/>
        <v>0</v>
      </c>
      <c r="U443" s="17">
        <f t="shared" si="51"/>
        <v>0</v>
      </c>
      <c r="V443" s="16">
        <v>0</v>
      </c>
      <c r="W443" s="18">
        <f t="shared" si="52"/>
        <v>0</v>
      </c>
      <c r="X443" s="12">
        <v>213.03</v>
      </c>
      <c r="Y443" s="12">
        <v>21300.87</v>
      </c>
      <c r="Z443" s="42">
        <f t="shared" si="48"/>
        <v>149.53</v>
      </c>
      <c r="AA443" s="12"/>
    </row>
    <row r="444" spans="1:27" x14ac:dyDescent="0.25">
      <c r="A444" s="9">
        <v>45260</v>
      </c>
      <c r="B444" s="10" t="s">
        <v>580</v>
      </c>
      <c r="C444" s="10" t="s">
        <v>543</v>
      </c>
      <c r="D444" s="10" t="s">
        <v>538</v>
      </c>
      <c r="E444" s="10" t="s">
        <v>557</v>
      </c>
      <c r="F444" s="10"/>
      <c r="G444" s="10">
        <v>0</v>
      </c>
      <c r="H444" s="11">
        <f t="shared" si="45"/>
        <v>0.41</v>
      </c>
      <c r="I444" s="11">
        <f t="shared" si="46"/>
        <v>0.28999999999999998</v>
      </c>
      <c r="J444" s="11">
        <f t="shared" si="47"/>
        <v>0</v>
      </c>
      <c r="K444" s="13">
        <v>0</v>
      </c>
      <c r="L444" s="14">
        <v>0</v>
      </c>
      <c r="M444" s="15">
        <v>0</v>
      </c>
      <c r="N444" s="14">
        <v>0</v>
      </c>
      <c r="O444" s="16">
        <v>0</v>
      </c>
      <c r="P444" s="16">
        <v>0</v>
      </c>
      <c r="Q444" s="16">
        <v>0</v>
      </c>
      <c r="R444" s="57">
        <f t="shared" si="49"/>
        <v>0</v>
      </c>
      <c r="S444" s="57"/>
      <c r="T444" s="17">
        <f t="shared" si="50"/>
        <v>0</v>
      </c>
      <c r="U444" s="17">
        <f t="shared" si="51"/>
        <v>0</v>
      </c>
      <c r="V444" s="16">
        <v>0</v>
      </c>
      <c r="W444" s="18">
        <f t="shared" si="52"/>
        <v>0</v>
      </c>
      <c r="X444" s="12">
        <v>0.41</v>
      </c>
      <c r="Y444" s="12">
        <v>0</v>
      </c>
      <c r="Z444" s="42">
        <f t="shared" si="48"/>
        <v>0.28999999999999998</v>
      </c>
      <c r="AA444" s="12"/>
    </row>
    <row r="445" spans="1:27" x14ac:dyDescent="0.25">
      <c r="A445" s="9">
        <v>45260</v>
      </c>
      <c r="B445" s="10" t="s">
        <v>581</v>
      </c>
      <c r="C445" s="10" t="s">
        <v>543</v>
      </c>
      <c r="D445" s="10" t="s">
        <v>538</v>
      </c>
      <c r="E445" s="10" t="s">
        <v>539</v>
      </c>
      <c r="F445" s="10"/>
      <c r="G445" s="10">
        <v>0</v>
      </c>
      <c r="H445" s="11">
        <f t="shared" si="45"/>
        <v>4.05</v>
      </c>
      <c r="I445" s="11">
        <f t="shared" si="46"/>
        <v>3.94</v>
      </c>
      <c r="J445" s="11">
        <f t="shared" si="47"/>
        <v>854.55</v>
      </c>
      <c r="K445" s="13">
        <v>0</v>
      </c>
      <c r="L445" s="14">
        <v>0</v>
      </c>
      <c r="M445" s="15">
        <v>0</v>
      </c>
      <c r="N445" s="14">
        <v>0</v>
      </c>
      <c r="O445" s="16">
        <v>0</v>
      </c>
      <c r="P445" s="16">
        <v>0</v>
      </c>
      <c r="Q445" s="16">
        <v>0</v>
      </c>
      <c r="R445" s="57">
        <f t="shared" si="49"/>
        <v>0</v>
      </c>
      <c r="S445" s="57"/>
      <c r="T445" s="17">
        <f t="shared" si="50"/>
        <v>0</v>
      </c>
      <c r="U445" s="17">
        <f t="shared" si="51"/>
        <v>0</v>
      </c>
      <c r="V445" s="16">
        <v>0</v>
      </c>
      <c r="W445" s="18">
        <f t="shared" si="52"/>
        <v>0</v>
      </c>
      <c r="X445" s="12">
        <v>4.05</v>
      </c>
      <c r="Y445" s="12">
        <v>854.55</v>
      </c>
      <c r="Z445" s="42">
        <f t="shared" si="48"/>
        <v>3.94</v>
      </c>
      <c r="AA445" s="12"/>
    </row>
    <row r="446" spans="1:27" x14ac:dyDescent="0.25">
      <c r="A446" s="9">
        <v>45260</v>
      </c>
      <c r="B446" s="10" t="s">
        <v>583</v>
      </c>
      <c r="C446" s="10" t="s">
        <v>537</v>
      </c>
      <c r="D446" s="10" t="s">
        <v>538</v>
      </c>
      <c r="E446" s="10" t="s">
        <v>539</v>
      </c>
      <c r="F446" s="10"/>
      <c r="G446" s="10">
        <v>0</v>
      </c>
      <c r="H446" s="11">
        <f t="shared" ref="H446:H509" si="53">SUMIFS(X:X,$A:$A,EOMONTH($A446,-1),$B:$B,$B446)</f>
        <v>4.3099999999999996</v>
      </c>
      <c r="I446" s="11">
        <f t="shared" ref="I446:I509" si="54">ROUND(SUMIFS(Z:Z,$A:$A,EOMONTH($A446,-1),$B:$B,$B446),2)</f>
        <v>2.88</v>
      </c>
      <c r="J446" s="11">
        <f t="shared" ref="J446:J509" si="55">SUMIFS(Y:Y,$A:$A,EOMONTH($A446,-1),$B:$B,$B446)</f>
        <v>0</v>
      </c>
      <c r="K446" s="13">
        <v>0</v>
      </c>
      <c r="L446" s="14">
        <v>0</v>
      </c>
      <c r="M446" s="15">
        <v>0</v>
      </c>
      <c r="N446" s="14">
        <v>0</v>
      </c>
      <c r="O446" s="16">
        <v>0</v>
      </c>
      <c r="P446" s="16">
        <v>0</v>
      </c>
      <c r="Q446" s="16">
        <v>0</v>
      </c>
      <c r="R446" s="57">
        <f t="shared" si="49"/>
        <v>0</v>
      </c>
      <c r="S446" s="57"/>
      <c r="T446" s="17">
        <f t="shared" si="50"/>
        <v>0</v>
      </c>
      <c r="U446" s="17">
        <f t="shared" si="51"/>
        <v>0</v>
      </c>
      <c r="V446" s="16">
        <v>0</v>
      </c>
      <c r="W446" s="18">
        <f t="shared" si="52"/>
        <v>0</v>
      </c>
      <c r="X446" s="12">
        <v>4.3099999999999996</v>
      </c>
      <c r="Y446" s="12">
        <v>0</v>
      </c>
      <c r="Z446" s="42">
        <f t="shared" si="48"/>
        <v>2.88</v>
      </c>
      <c r="AA446" s="12"/>
    </row>
    <row r="447" spans="1:27" x14ac:dyDescent="0.25">
      <c r="A447" s="9">
        <v>45260</v>
      </c>
      <c r="B447" s="10" t="s">
        <v>584</v>
      </c>
      <c r="C447" s="10" t="s">
        <v>537</v>
      </c>
      <c r="D447" s="10" t="s">
        <v>538</v>
      </c>
      <c r="E447" s="10" t="s">
        <v>539</v>
      </c>
      <c r="F447" s="10"/>
      <c r="G447" s="10">
        <v>0</v>
      </c>
      <c r="H447" s="11">
        <f t="shared" si="53"/>
        <v>-58.31</v>
      </c>
      <c r="I447" s="11">
        <f t="shared" si="54"/>
        <v>7.83</v>
      </c>
      <c r="J447" s="11">
        <f t="shared" si="55"/>
        <v>-5714.38</v>
      </c>
      <c r="K447" s="13">
        <v>3000</v>
      </c>
      <c r="L447" s="14">
        <v>265800</v>
      </c>
      <c r="M447" s="15">
        <v>0</v>
      </c>
      <c r="N447" s="14">
        <v>0</v>
      </c>
      <c r="O447" s="16">
        <v>0</v>
      </c>
      <c r="P447" s="16">
        <v>0</v>
      </c>
      <c r="Q447" s="16">
        <v>1115.5999999999999</v>
      </c>
      <c r="R447" s="57">
        <f t="shared" si="49"/>
        <v>133.25</v>
      </c>
      <c r="S447" s="57"/>
      <c r="T447" s="17">
        <f t="shared" si="50"/>
        <v>1248.8499999999999</v>
      </c>
      <c r="U447" s="17">
        <f t="shared" si="51"/>
        <v>1248.8499999999999</v>
      </c>
      <c r="V447" s="16">
        <v>98743.73</v>
      </c>
      <c r="W447" s="18">
        <f t="shared" si="52"/>
        <v>16.399999999999999</v>
      </c>
      <c r="X447" s="12">
        <v>1826.09</v>
      </c>
      <c r="Y447" s="12">
        <v>161340.35</v>
      </c>
      <c r="Z447" s="42">
        <f t="shared" si="48"/>
        <v>1742.58</v>
      </c>
      <c r="AA447" s="12"/>
    </row>
    <row r="448" spans="1:27" x14ac:dyDescent="0.25">
      <c r="A448" s="9">
        <v>45260</v>
      </c>
      <c r="B448" s="10" t="s">
        <v>585</v>
      </c>
      <c r="C448" s="10" t="s">
        <v>537</v>
      </c>
      <c r="D448" s="10" t="s">
        <v>538</v>
      </c>
      <c r="E448" s="10" t="s">
        <v>539</v>
      </c>
      <c r="F448" s="10"/>
      <c r="G448" s="10">
        <v>0</v>
      </c>
      <c r="H448" s="11">
        <f t="shared" si="53"/>
        <v>42.21</v>
      </c>
      <c r="I448" s="11">
        <f t="shared" si="54"/>
        <v>26.96</v>
      </c>
      <c r="J448" s="11">
        <f t="shared" si="55"/>
        <v>0</v>
      </c>
      <c r="K448" s="13">
        <v>0</v>
      </c>
      <c r="L448" s="14">
        <v>0</v>
      </c>
      <c r="M448" s="15">
        <v>0</v>
      </c>
      <c r="N448" s="14">
        <v>0</v>
      </c>
      <c r="O448" s="16">
        <v>0</v>
      </c>
      <c r="P448" s="16">
        <v>0</v>
      </c>
      <c r="Q448" s="16">
        <v>0</v>
      </c>
      <c r="R448" s="57">
        <f t="shared" si="49"/>
        <v>0</v>
      </c>
      <c r="S448" s="57"/>
      <c r="T448" s="17">
        <f t="shared" si="50"/>
        <v>0</v>
      </c>
      <c r="U448" s="17">
        <f t="shared" si="51"/>
        <v>0</v>
      </c>
      <c r="V448" s="16">
        <v>0</v>
      </c>
      <c r="W448" s="18">
        <f t="shared" si="52"/>
        <v>0</v>
      </c>
      <c r="X448" s="12">
        <v>42.21</v>
      </c>
      <c r="Y448" s="12">
        <v>0</v>
      </c>
      <c r="Z448" s="42">
        <f t="shared" si="48"/>
        <v>26.96</v>
      </c>
      <c r="AA448" s="12"/>
    </row>
    <row r="449" spans="1:27" x14ac:dyDescent="0.25">
      <c r="A449" s="9">
        <v>45260</v>
      </c>
      <c r="B449" s="10" t="s">
        <v>590</v>
      </c>
      <c r="C449" s="10" t="s">
        <v>543</v>
      </c>
      <c r="D449" s="10" t="s">
        <v>538</v>
      </c>
      <c r="E449" s="10" t="s">
        <v>539</v>
      </c>
      <c r="F449" s="10">
        <v>0</v>
      </c>
      <c r="G449" s="10">
        <v>0</v>
      </c>
      <c r="H449" s="11">
        <f t="shared" si="53"/>
        <v>47.89</v>
      </c>
      <c r="I449" s="11">
        <f t="shared" si="54"/>
        <v>60.68</v>
      </c>
      <c r="J449" s="11">
        <f t="shared" si="55"/>
        <v>7327.62</v>
      </c>
      <c r="K449" s="13">
        <v>0</v>
      </c>
      <c r="L449" s="14">
        <v>0</v>
      </c>
      <c r="M449" s="15">
        <v>0</v>
      </c>
      <c r="N449" s="14">
        <v>0</v>
      </c>
      <c r="O449" s="16">
        <v>0</v>
      </c>
      <c r="P449" s="16">
        <v>0</v>
      </c>
      <c r="Q449" s="16">
        <v>11.31</v>
      </c>
      <c r="R449" s="57">
        <f t="shared" si="49"/>
        <v>1.35</v>
      </c>
      <c r="S449" s="57"/>
      <c r="T449" s="17">
        <f t="shared" si="50"/>
        <v>12.66</v>
      </c>
      <c r="U449" s="17">
        <f t="shared" si="51"/>
        <v>12.66</v>
      </c>
      <c r="V449" s="16">
        <v>0</v>
      </c>
      <c r="W449" s="18">
        <f t="shared" si="52"/>
        <v>0</v>
      </c>
      <c r="X449" s="12">
        <v>36.58</v>
      </c>
      <c r="Y449" s="12">
        <v>7327.62</v>
      </c>
      <c r="Z449" s="42">
        <f t="shared" si="48"/>
        <v>48.019999999999996</v>
      </c>
      <c r="AA449" s="12"/>
    </row>
    <row r="450" spans="1:27" x14ac:dyDescent="0.25">
      <c r="A450" s="9">
        <v>45260</v>
      </c>
      <c r="B450" s="10" t="s">
        <v>591</v>
      </c>
      <c r="C450" s="10" t="s">
        <v>543</v>
      </c>
      <c r="D450" s="10" t="s">
        <v>538</v>
      </c>
      <c r="E450" s="10" t="s">
        <v>539</v>
      </c>
      <c r="F450" s="10">
        <v>0</v>
      </c>
      <c r="G450" s="10">
        <v>0</v>
      </c>
      <c r="H450" s="11">
        <f t="shared" si="53"/>
        <v>130.43</v>
      </c>
      <c r="I450" s="11">
        <f t="shared" si="54"/>
        <v>82.89</v>
      </c>
      <c r="J450" s="11">
        <f t="shared" si="55"/>
        <v>19343.41</v>
      </c>
      <c r="K450" s="13">
        <v>0</v>
      </c>
      <c r="L450" s="14">
        <v>0</v>
      </c>
      <c r="M450" s="15">
        <v>0</v>
      </c>
      <c r="N450" s="14">
        <v>0</v>
      </c>
      <c r="O450" s="16">
        <v>0</v>
      </c>
      <c r="P450" s="16">
        <v>0</v>
      </c>
      <c r="Q450" s="16">
        <v>16.09</v>
      </c>
      <c r="R450" s="57">
        <f t="shared" si="49"/>
        <v>1.92</v>
      </c>
      <c r="S450" s="57"/>
      <c r="T450" s="17">
        <f t="shared" si="50"/>
        <v>18.009999999999998</v>
      </c>
      <c r="U450" s="17">
        <f t="shared" si="51"/>
        <v>18.009999999999998</v>
      </c>
      <c r="V450" s="16">
        <v>0</v>
      </c>
      <c r="W450" s="18">
        <f t="shared" si="52"/>
        <v>0</v>
      </c>
      <c r="X450" s="12">
        <v>114.34</v>
      </c>
      <c r="Y450" s="12">
        <v>19343.41</v>
      </c>
      <c r="Z450" s="42">
        <f t="shared" si="48"/>
        <v>64.88</v>
      </c>
      <c r="AA450" s="12"/>
    </row>
    <row r="451" spans="1:27" x14ac:dyDescent="0.25">
      <c r="A451" s="9">
        <v>45260</v>
      </c>
      <c r="B451" s="10" t="s">
        <v>787</v>
      </c>
      <c r="C451" s="10" t="s">
        <v>543</v>
      </c>
      <c r="D451" s="10" t="s">
        <v>538</v>
      </c>
      <c r="E451" s="10" t="s">
        <v>539</v>
      </c>
      <c r="F451" s="10"/>
      <c r="G451" s="10">
        <v>0</v>
      </c>
      <c r="H451" s="11">
        <f t="shared" si="53"/>
        <v>-0.51</v>
      </c>
      <c r="I451" s="11">
        <f t="shared" si="54"/>
        <v>0</v>
      </c>
      <c r="J451" s="11">
        <f t="shared" si="55"/>
        <v>-145.35</v>
      </c>
      <c r="K451" s="13">
        <v>0</v>
      </c>
      <c r="L451" s="14">
        <v>0</v>
      </c>
      <c r="M451" s="15">
        <v>0</v>
      </c>
      <c r="N451" s="14">
        <v>0</v>
      </c>
      <c r="O451" s="16">
        <v>0</v>
      </c>
      <c r="P451" s="16">
        <v>0</v>
      </c>
      <c r="Q451" s="16">
        <v>0</v>
      </c>
      <c r="R451" s="57">
        <f t="shared" si="49"/>
        <v>0</v>
      </c>
      <c r="S451" s="57"/>
      <c r="T451" s="17">
        <f t="shared" si="50"/>
        <v>0</v>
      </c>
      <c r="U451" s="17">
        <f t="shared" si="51"/>
        <v>0</v>
      </c>
      <c r="V451" s="16">
        <v>0</v>
      </c>
      <c r="W451" s="18">
        <f t="shared" si="52"/>
        <v>0</v>
      </c>
      <c r="X451" s="12">
        <v>-0.51</v>
      </c>
      <c r="Y451" s="12">
        <v>-145.35</v>
      </c>
      <c r="Z451" s="42">
        <f t="shared" si="48"/>
        <v>0</v>
      </c>
      <c r="AA451" s="12"/>
    </row>
    <row r="452" spans="1:27" x14ac:dyDescent="0.25">
      <c r="A452" s="9">
        <v>45260</v>
      </c>
      <c r="B452" s="10" t="s">
        <v>597</v>
      </c>
      <c r="C452" s="10" t="s">
        <v>543</v>
      </c>
      <c r="D452" s="10" t="s">
        <v>538</v>
      </c>
      <c r="E452" s="10" t="s">
        <v>539</v>
      </c>
      <c r="F452" s="10"/>
      <c r="G452" s="10">
        <v>0</v>
      </c>
      <c r="H452" s="11">
        <f t="shared" si="53"/>
        <v>25</v>
      </c>
      <c r="I452" s="11">
        <f t="shared" si="54"/>
        <v>17.55</v>
      </c>
      <c r="J452" s="11">
        <f t="shared" si="55"/>
        <v>1575</v>
      </c>
      <c r="K452" s="13">
        <v>0</v>
      </c>
      <c r="L452" s="14">
        <v>0</v>
      </c>
      <c r="M452" s="15">
        <v>0</v>
      </c>
      <c r="N452" s="14">
        <v>0</v>
      </c>
      <c r="O452" s="16">
        <v>0</v>
      </c>
      <c r="P452" s="16">
        <v>0</v>
      </c>
      <c r="Q452" s="16">
        <v>0</v>
      </c>
      <c r="R452" s="57">
        <f t="shared" si="49"/>
        <v>0</v>
      </c>
      <c r="S452" s="57"/>
      <c r="T452" s="17">
        <f t="shared" si="50"/>
        <v>0</v>
      </c>
      <c r="U452" s="17">
        <f t="shared" si="51"/>
        <v>0</v>
      </c>
      <c r="V452" s="16">
        <v>0</v>
      </c>
      <c r="W452" s="18">
        <f t="shared" si="52"/>
        <v>0</v>
      </c>
      <c r="X452" s="12">
        <v>25</v>
      </c>
      <c r="Y452" s="12">
        <v>1575</v>
      </c>
      <c r="Z452" s="42">
        <f t="shared" ref="Z452:Z515" si="56">I452+K452-O452-T452-W452</f>
        <v>17.55</v>
      </c>
      <c r="AA452" s="12"/>
    </row>
    <row r="453" spans="1:27" x14ac:dyDescent="0.25">
      <c r="A453" s="9">
        <v>45260</v>
      </c>
      <c r="B453" s="10" t="s">
        <v>598</v>
      </c>
      <c r="C453" s="10" t="s">
        <v>543</v>
      </c>
      <c r="D453" s="10" t="s">
        <v>538</v>
      </c>
      <c r="E453" s="10" t="s">
        <v>539</v>
      </c>
      <c r="F453" s="10"/>
      <c r="G453" s="10">
        <v>0</v>
      </c>
      <c r="H453" s="11">
        <f t="shared" si="53"/>
        <v>0.01</v>
      </c>
      <c r="I453" s="11">
        <f t="shared" si="54"/>
        <v>0.01</v>
      </c>
      <c r="J453" s="11">
        <f t="shared" si="55"/>
        <v>0</v>
      </c>
      <c r="K453" s="13">
        <v>0</v>
      </c>
      <c r="L453" s="14">
        <v>0</v>
      </c>
      <c r="M453" s="15">
        <v>0</v>
      </c>
      <c r="N453" s="14">
        <v>0</v>
      </c>
      <c r="O453" s="16">
        <v>0</v>
      </c>
      <c r="P453" s="16">
        <v>0</v>
      </c>
      <c r="Q453" s="16">
        <v>0</v>
      </c>
      <c r="R453" s="57">
        <f t="shared" ref="R453:R516" si="57">ROUND(Q453*$R$2/100,2)</f>
        <v>0</v>
      </c>
      <c r="S453" s="57"/>
      <c r="T453" s="17">
        <f t="shared" ref="T453:T516" si="58">Q453+R453-S453</f>
        <v>0</v>
      </c>
      <c r="U453" s="17">
        <f t="shared" ref="U453:U516" si="59">T453+O453</f>
        <v>0</v>
      </c>
      <c r="V453" s="16">
        <v>0</v>
      </c>
      <c r="W453" s="18">
        <f t="shared" ref="W453:W516" si="60">IF(ROUND(T453*$W$2/100,2)&lt;1,0,ROUND(T453*$W$2/100,2))</f>
        <v>0</v>
      </c>
      <c r="X453" s="12">
        <v>0.01</v>
      </c>
      <c r="Y453" s="12">
        <v>0</v>
      </c>
      <c r="Z453" s="42">
        <f t="shared" si="56"/>
        <v>0.01</v>
      </c>
      <c r="AA453" s="12"/>
    </row>
    <row r="454" spans="1:27" x14ac:dyDescent="0.25">
      <c r="A454" s="9">
        <v>45260</v>
      </c>
      <c r="B454" s="10" t="s">
        <v>601</v>
      </c>
      <c r="C454" s="10" t="s">
        <v>537</v>
      </c>
      <c r="D454" s="10" t="s">
        <v>538</v>
      </c>
      <c r="E454" s="10" t="s">
        <v>557</v>
      </c>
      <c r="F454" s="10"/>
      <c r="G454" s="10">
        <v>0</v>
      </c>
      <c r="H454" s="11">
        <f t="shared" si="53"/>
        <v>26.81</v>
      </c>
      <c r="I454" s="11">
        <f t="shared" si="54"/>
        <v>67.55</v>
      </c>
      <c r="J454" s="11">
        <f t="shared" si="55"/>
        <v>1876.7</v>
      </c>
      <c r="K454" s="13">
        <v>0</v>
      </c>
      <c r="L454" s="14">
        <v>0</v>
      </c>
      <c r="M454" s="15">
        <v>0</v>
      </c>
      <c r="N454" s="14">
        <v>0</v>
      </c>
      <c r="O454" s="16">
        <v>0</v>
      </c>
      <c r="P454" s="16">
        <v>0</v>
      </c>
      <c r="Q454" s="16">
        <v>0</v>
      </c>
      <c r="R454" s="57">
        <f t="shared" si="57"/>
        <v>0</v>
      </c>
      <c r="S454" s="57"/>
      <c r="T454" s="17">
        <f t="shared" si="58"/>
        <v>0</v>
      </c>
      <c r="U454" s="17">
        <f t="shared" si="59"/>
        <v>0</v>
      </c>
      <c r="V454" s="16">
        <v>0</v>
      </c>
      <c r="W454" s="18">
        <f t="shared" si="60"/>
        <v>0</v>
      </c>
      <c r="X454" s="12">
        <v>26.81</v>
      </c>
      <c r="Y454" s="12">
        <v>1876.7</v>
      </c>
      <c r="Z454" s="42">
        <f t="shared" si="56"/>
        <v>67.55</v>
      </c>
      <c r="AA454" s="12"/>
    </row>
    <row r="455" spans="1:27" x14ac:dyDescent="0.25">
      <c r="A455" s="9">
        <v>45260</v>
      </c>
      <c r="B455" s="10" t="s">
        <v>621</v>
      </c>
      <c r="C455" s="10" t="s">
        <v>543</v>
      </c>
      <c r="D455" s="10" t="s">
        <v>538</v>
      </c>
      <c r="E455" s="10" t="s">
        <v>539</v>
      </c>
      <c r="F455" s="10"/>
      <c r="G455" s="10">
        <v>0</v>
      </c>
      <c r="H455" s="11">
        <f t="shared" si="53"/>
        <v>168.99</v>
      </c>
      <c r="I455" s="11">
        <f t="shared" si="54"/>
        <v>415.85</v>
      </c>
      <c r="J455" s="11">
        <f t="shared" si="55"/>
        <v>29474.34</v>
      </c>
      <c r="K455" s="13">
        <v>0</v>
      </c>
      <c r="L455" s="14">
        <v>0</v>
      </c>
      <c r="M455" s="15">
        <v>0</v>
      </c>
      <c r="N455" s="14">
        <v>0</v>
      </c>
      <c r="O455" s="16">
        <v>0</v>
      </c>
      <c r="P455" s="16">
        <v>0</v>
      </c>
      <c r="Q455" s="16">
        <v>76.489999999999995</v>
      </c>
      <c r="R455" s="57">
        <f t="shared" si="57"/>
        <v>9.14</v>
      </c>
      <c r="S455" s="57"/>
      <c r="T455" s="17">
        <f t="shared" si="58"/>
        <v>85.63</v>
      </c>
      <c r="U455" s="17">
        <f t="shared" si="59"/>
        <v>85.63</v>
      </c>
      <c r="V455" s="16">
        <v>12645.93</v>
      </c>
      <c r="W455" s="18">
        <f t="shared" si="60"/>
        <v>1.1200000000000001</v>
      </c>
      <c r="X455" s="12">
        <v>92.5</v>
      </c>
      <c r="Y455" s="12">
        <v>16827.509999999998</v>
      </c>
      <c r="Z455" s="42">
        <f t="shared" si="56"/>
        <v>329.1</v>
      </c>
      <c r="AA455" s="12"/>
    </row>
    <row r="456" spans="1:27" x14ac:dyDescent="0.25">
      <c r="A456" s="9">
        <v>45260</v>
      </c>
      <c r="B456" s="10" t="s">
        <v>651</v>
      </c>
      <c r="C456" s="10" t="s">
        <v>543</v>
      </c>
      <c r="D456" s="10" t="s">
        <v>538</v>
      </c>
      <c r="E456" s="10" t="s">
        <v>539</v>
      </c>
      <c r="F456" s="10"/>
      <c r="G456" s="10">
        <v>0</v>
      </c>
      <c r="H456" s="11">
        <f t="shared" si="53"/>
        <v>7.87</v>
      </c>
      <c r="I456" s="11">
        <f t="shared" si="54"/>
        <v>2.96</v>
      </c>
      <c r="J456" s="11">
        <f t="shared" si="55"/>
        <v>2245.5700000000002</v>
      </c>
      <c r="K456" s="13">
        <v>0</v>
      </c>
      <c r="L456" s="14">
        <v>0</v>
      </c>
      <c r="M456" s="15">
        <v>0</v>
      </c>
      <c r="N456" s="14">
        <v>0</v>
      </c>
      <c r="O456" s="16">
        <v>0</v>
      </c>
      <c r="P456" s="16">
        <v>0</v>
      </c>
      <c r="Q456" s="16">
        <v>0</v>
      </c>
      <c r="R456" s="57">
        <f t="shared" si="57"/>
        <v>0</v>
      </c>
      <c r="S456" s="57"/>
      <c r="T456" s="17">
        <f t="shared" si="58"/>
        <v>0</v>
      </c>
      <c r="U456" s="17">
        <f t="shared" si="59"/>
        <v>0</v>
      </c>
      <c r="V456" s="16">
        <v>0</v>
      </c>
      <c r="W456" s="18">
        <f t="shared" si="60"/>
        <v>0</v>
      </c>
      <c r="X456" s="12">
        <v>7.87</v>
      </c>
      <c r="Y456" s="12">
        <v>2245.5700000000002</v>
      </c>
      <c r="Z456" s="42">
        <f t="shared" si="56"/>
        <v>2.96</v>
      </c>
      <c r="AA456" s="12"/>
    </row>
    <row r="457" spans="1:27" x14ac:dyDescent="0.25">
      <c r="A457" s="9">
        <v>45260</v>
      </c>
      <c r="B457" s="10" t="s">
        <v>652</v>
      </c>
      <c r="C457" s="10" t="s">
        <v>543</v>
      </c>
      <c r="D457" s="10" t="s">
        <v>538</v>
      </c>
      <c r="E457" s="10" t="s">
        <v>539</v>
      </c>
      <c r="F457" s="10"/>
      <c r="G457" s="10">
        <v>0</v>
      </c>
      <c r="H457" s="11">
        <f t="shared" si="53"/>
        <v>3.3</v>
      </c>
      <c r="I457" s="11">
        <f t="shared" si="54"/>
        <v>1.73</v>
      </c>
      <c r="J457" s="11">
        <f t="shared" si="55"/>
        <v>0</v>
      </c>
      <c r="K457" s="13">
        <v>0</v>
      </c>
      <c r="L457" s="14">
        <v>0</v>
      </c>
      <c r="M457" s="15">
        <v>0</v>
      </c>
      <c r="N457" s="14">
        <v>0</v>
      </c>
      <c r="O457" s="16">
        <v>0</v>
      </c>
      <c r="P457" s="16">
        <v>0</v>
      </c>
      <c r="Q457" s="16">
        <v>0</v>
      </c>
      <c r="R457" s="57">
        <f t="shared" si="57"/>
        <v>0</v>
      </c>
      <c r="S457" s="57"/>
      <c r="T457" s="17">
        <f t="shared" si="58"/>
        <v>0</v>
      </c>
      <c r="U457" s="17">
        <f t="shared" si="59"/>
        <v>0</v>
      </c>
      <c r="V457" s="16">
        <v>0</v>
      </c>
      <c r="W457" s="18">
        <f t="shared" si="60"/>
        <v>0</v>
      </c>
      <c r="X457" s="12">
        <v>3.3</v>
      </c>
      <c r="Y457" s="12">
        <v>0</v>
      </c>
      <c r="Z457" s="42">
        <f t="shared" si="56"/>
        <v>1.73</v>
      </c>
      <c r="AA457" s="12"/>
    </row>
    <row r="458" spans="1:27" x14ac:dyDescent="0.25">
      <c r="A458" s="9">
        <v>45260</v>
      </c>
      <c r="B458" s="10" t="s">
        <v>654</v>
      </c>
      <c r="C458" s="10" t="s">
        <v>543</v>
      </c>
      <c r="D458" s="10" t="s">
        <v>538</v>
      </c>
      <c r="E458" s="10" t="s">
        <v>539</v>
      </c>
      <c r="F458" s="10"/>
      <c r="G458" s="10">
        <v>0</v>
      </c>
      <c r="H458" s="11">
        <f t="shared" si="53"/>
        <v>4.3600000000000003</v>
      </c>
      <c r="I458" s="11">
        <f t="shared" si="54"/>
        <v>2.74</v>
      </c>
      <c r="J458" s="11">
        <f t="shared" si="55"/>
        <v>1288.95</v>
      </c>
      <c r="K458" s="13">
        <v>0</v>
      </c>
      <c r="L458" s="14">
        <v>0</v>
      </c>
      <c r="M458" s="15">
        <v>0</v>
      </c>
      <c r="N458" s="14">
        <v>0</v>
      </c>
      <c r="O458" s="16">
        <v>0</v>
      </c>
      <c r="P458" s="16">
        <v>0</v>
      </c>
      <c r="Q458" s="16">
        <v>0</v>
      </c>
      <c r="R458" s="57">
        <f t="shared" si="57"/>
        <v>0</v>
      </c>
      <c r="S458" s="57"/>
      <c r="T458" s="17">
        <f t="shared" si="58"/>
        <v>0</v>
      </c>
      <c r="U458" s="17">
        <f t="shared" si="59"/>
        <v>0</v>
      </c>
      <c r="V458" s="16">
        <v>0</v>
      </c>
      <c r="W458" s="18">
        <f t="shared" si="60"/>
        <v>0</v>
      </c>
      <c r="X458" s="12">
        <v>4.3600000000000003</v>
      </c>
      <c r="Y458" s="12">
        <v>1288.95</v>
      </c>
      <c r="Z458" s="42">
        <f t="shared" si="56"/>
        <v>2.74</v>
      </c>
      <c r="AA458" s="12"/>
    </row>
    <row r="459" spans="1:27" x14ac:dyDescent="0.25">
      <c r="A459" s="9">
        <v>45260</v>
      </c>
      <c r="B459" s="10" t="s">
        <v>655</v>
      </c>
      <c r="C459" s="10" t="s">
        <v>537</v>
      </c>
      <c r="D459" s="10" t="s">
        <v>538</v>
      </c>
      <c r="E459" s="10" t="s">
        <v>539</v>
      </c>
      <c r="F459" s="10"/>
      <c r="G459" s="10">
        <v>0</v>
      </c>
      <c r="H459" s="11">
        <f t="shared" si="53"/>
        <v>8971.24</v>
      </c>
      <c r="I459" s="11">
        <f t="shared" si="54"/>
        <v>2660.72</v>
      </c>
      <c r="J459" s="11">
        <f t="shared" si="55"/>
        <v>633548.96</v>
      </c>
      <c r="K459" s="13">
        <v>0</v>
      </c>
      <c r="L459" s="14">
        <v>0</v>
      </c>
      <c r="M459" s="15">
        <v>0</v>
      </c>
      <c r="N459" s="14">
        <v>0</v>
      </c>
      <c r="O459" s="16">
        <v>0</v>
      </c>
      <c r="P459" s="16">
        <v>0</v>
      </c>
      <c r="Q459" s="16">
        <v>900.26</v>
      </c>
      <c r="R459" s="57">
        <f t="shared" si="57"/>
        <v>107.53</v>
      </c>
      <c r="S459" s="57"/>
      <c r="T459" s="17">
        <f t="shared" si="58"/>
        <v>1007.79</v>
      </c>
      <c r="U459" s="17">
        <f t="shared" si="59"/>
        <v>1007.79</v>
      </c>
      <c r="V459" s="16">
        <v>63576.36</v>
      </c>
      <c r="W459" s="18">
        <f t="shared" si="60"/>
        <v>13.23</v>
      </c>
      <c r="X459" s="12">
        <v>8070.98</v>
      </c>
      <c r="Y459" s="12">
        <v>569972.6</v>
      </c>
      <c r="Z459" s="42">
        <f t="shared" si="56"/>
        <v>1639.6999999999998</v>
      </c>
      <c r="AA459" s="12"/>
    </row>
    <row r="460" spans="1:27" x14ac:dyDescent="0.25">
      <c r="A460" s="9">
        <v>45260</v>
      </c>
      <c r="B460" s="10" t="s">
        <v>656</v>
      </c>
      <c r="C460" s="10" t="s">
        <v>537</v>
      </c>
      <c r="D460" s="10" t="s">
        <v>538</v>
      </c>
      <c r="E460" s="10" t="s">
        <v>539</v>
      </c>
      <c r="F460" s="10"/>
      <c r="G460" s="10">
        <v>0</v>
      </c>
      <c r="H460" s="11">
        <f t="shared" si="53"/>
        <v>-999.75</v>
      </c>
      <c r="I460" s="11">
        <f t="shared" si="54"/>
        <v>3.82</v>
      </c>
      <c r="J460" s="11">
        <f t="shared" si="55"/>
        <v>-78935.039999999994</v>
      </c>
      <c r="K460" s="13">
        <v>0</v>
      </c>
      <c r="L460" s="14">
        <v>0</v>
      </c>
      <c r="M460" s="15">
        <v>0</v>
      </c>
      <c r="N460" s="14">
        <v>0</v>
      </c>
      <c r="O460" s="16">
        <v>0</v>
      </c>
      <c r="P460" s="16">
        <v>0</v>
      </c>
      <c r="Q460" s="16">
        <v>0</v>
      </c>
      <c r="R460" s="57">
        <f t="shared" si="57"/>
        <v>0</v>
      </c>
      <c r="S460" s="57"/>
      <c r="T460" s="17">
        <f t="shared" si="58"/>
        <v>0</v>
      </c>
      <c r="U460" s="17">
        <f t="shared" si="59"/>
        <v>0</v>
      </c>
      <c r="V460" s="16">
        <v>0</v>
      </c>
      <c r="W460" s="18">
        <f t="shared" si="60"/>
        <v>0</v>
      </c>
      <c r="X460" s="12">
        <v>-999.75</v>
      </c>
      <c r="Y460" s="12">
        <v>-78935.039999999994</v>
      </c>
      <c r="Z460" s="42">
        <f t="shared" si="56"/>
        <v>3.82</v>
      </c>
      <c r="AA460" s="12"/>
    </row>
    <row r="461" spans="1:27" x14ac:dyDescent="0.25">
      <c r="A461" s="9">
        <v>45260</v>
      </c>
      <c r="B461" s="10" t="s">
        <v>657</v>
      </c>
      <c r="C461" s="10" t="s">
        <v>537</v>
      </c>
      <c r="D461" s="10" t="s">
        <v>538</v>
      </c>
      <c r="E461" s="10" t="s">
        <v>539</v>
      </c>
      <c r="F461" s="10"/>
      <c r="G461" s="10">
        <v>0</v>
      </c>
      <c r="H461" s="11">
        <f t="shared" si="53"/>
        <v>5721.73</v>
      </c>
      <c r="I461" s="11">
        <f t="shared" si="54"/>
        <v>3925.27</v>
      </c>
      <c r="J461" s="11">
        <f t="shared" si="55"/>
        <v>263142.43</v>
      </c>
      <c r="K461" s="13">
        <v>0</v>
      </c>
      <c r="L461" s="14">
        <v>0</v>
      </c>
      <c r="M461" s="15">
        <v>0</v>
      </c>
      <c r="N461" s="14">
        <v>0</v>
      </c>
      <c r="O461" s="16">
        <v>0</v>
      </c>
      <c r="P461" s="16">
        <v>0</v>
      </c>
      <c r="Q461" s="16">
        <v>2818.06</v>
      </c>
      <c r="R461" s="57">
        <f t="shared" si="57"/>
        <v>336.6</v>
      </c>
      <c r="S461" s="57"/>
      <c r="T461" s="17">
        <f t="shared" si="58"/>
        <v>3154.66</v>
      </c>
      <c r="U461" s="17">
        <f t="shared" si="59"/>
        <v>3154.66</v>
      </c>
      <c r="V461" s="16">
        <v>129602.58</v>
      </c>
      <c r="W461" s="18">
        <f t="shared" si="60"/>
        <v>41.43</v>
      </c>
      <c r="X461" s="12">
        <v>2903.67</v>
      </c>
      <c r="Y461" s="12">
        <v>133539.85</v>
      </c>
      <c r="Z461" s="42">
        <f t="shared" si="56"/>
        <v>729.18000000000018</v>
      </c>
      <c r="AA461" s="12"/>
    </row>
    <row r="462" spans="1:27" x14ac:dyDescent="0.25">
      <c r="A462" s="9">
        <v>45260</v>
      </c>
      <c r="B462" s="10" t="s">
        <v>659</v>
      </c>
      <c r="C462" s="10" t="s">
        <v>537</v>
      </c>
      <c r="D462" s="10" t="s">
        <v>538</v>
      </c>
      <c r="E462" s="10" t="s">
        <v>539</v>
      </c>
      <c r="F462" s="10"/>
      <c r="G462" s="10">
        <v>0</v>
      </c>
      <c r="H462" s="11">
        <f t="shared" si="53"/>
        <v>717.28</v>
      </c>
      <c r="I462" s="11">
        <f t="shared" si="54"/>
        <v>503.46</v>
      </c>
      <c r="J462" s="11">
        <f t="shared" si="55"/>
        <v>71728</v>
      </c>
      <c r="K462" s="13">
        <v>0</v>
      </c>
      <c r="L462" s="14">
        <v>0</v>
      </c>
      <c r="M462" s="15">
        <v>0</v>
      </c>
      <c r="N462" s="14">
        <v>0</v>
      </c>
      <c r="O462" s="16">
        <v>0</v>
      </c>
      <c r="P462" s="16">
        <v>0</v>
      </c>
      <c r="Q462" s="16">
        <v>0</v>
      </c>
      <c r="R462" s="57">
        <f t="shared" si="57"/>
        <v>0</v>
      </c>
      <c r="S462" s="57"/>
      <c r="T462" s="17">
        <f t="shared" si="58"/>
        <v>0</v>
      </c>
      <c r="U462" s="17">
        <f t="shared" si="59"/>
        <v>0</v>
      </c>
      <c r="V462" s="16">
        <v>0</v>
      </c>
      <c r="W462" s="18">
        <f t="shared" si="60"/>
        <v>0</v>
      </c>
      <c r="X462" s="12">
        <v>717.28</v>
      </c>
      <c r="Y462" s="12">
        <v>71728</v>
      </c>
      <c r="Z462" s="42">
        <f t="shared" si="56"/>
        <v>503.46</v>
      </c>
      <c r="AA462" s="12"/>
    </row>
    <row r="463" spans="1:27" x14ac:dyDescent="0.25">
      <c r="A463" s="9">
        <v>45260</v>
      </c>
      <c r="B463" s="10" t="s">
        <v>660</v>
      </c>
      <c r="C463" s="10" t="s">
        <v>537</v>
      </c>
      <c r="D463" s="10" t="s">
        <v>538</v>
      </c>
      <c r="E463" s="10" t="s">
        <v>557</v>
      </c>
      <c r="F463" s="10">
        <v>0</v>
      </c>
      <c r="G463" s="10">
        <v>0</v>
      </c>
      <c r="H463" s="11">
        <f t="shared" si="53"/>
        <v>6605.85</v>
      </c>
      <c r="I463" s="11">
        <f t="shared" si="54"/>
        <v>3994.58</v>
      </c>
      <c r="J463" s="11">
        <f t="shared" si="55"/>
        <v>688182.63</v>
      </c>
      <c r="K463" s="13">
        <v>0</v>
      </c>
      <c r="L463" s="14">
        <v>0</v>
      </c>
      <c r="M463" s="15">
        <v>0</v>
      </c>
      <c r="N463" s="14">
        <v>0</v>
      </c>
      <c r="O463" s="16">
        <v>0</v>
      </c>
      <c r="P463" s="16">
        <v>0</v>
      </c>
      <c r="Q463" s="16">
        <v>0</v>
      </c>
      <c r="R463" s="57">
        <f t="shared" si="57"/>
        <v>0</v>
      </c>
      <c r="S463" s="57"/>
      <c r="T463" s="17">
        <f t="shared" si="58"/>
        <v>0</v>
      </c>
      <c r="U463" s="17">
        <f t="shared" si="59"/>
        <v>0</v>
      </c>
      <c r="V463" s="16">
        <v>0</v>
      </c>
      <c r="W463" s="18">
        <f t="shared" si="60"/>
        <v>0</v>
      </c>
      <c r="X463" s="12">
        <v>6605.85</v>
      </c>
      <c r="Y463" s="12">
        <v>688182.63</v>
      </c>
      <c r="Z463" s="42">
        <f t="shared" si="56"/>
        <v>3994.58</v>
      </c>
      <c r="AA463" s="12"/>
    </row>
    <row r="464" spans="1:27" x14ac:dyDescent="0.25">
      <c r="A464" s="9">
        <v>45260</v>
      </c>
      <c r="B464" s="10" t="s">
        <v>662</v>
      </c>
      <c r="C464" s="10" t="s">
        <v>537</v>
      </c>
      <c r="D464" s="10" t="s">
        <v>538</v>
      </c>
      <c r="E464" s="10" t="s">
        <v>539</v>
      </c>
      <c r="F464" s="10">
        <v>0</v>
      </c>
      <c r="G464" s="10">
        <v>0</v>
      </c>
      <c r="H464" s="11">
        <f t="shared" si="53"/>
        <v>17942.61</v>
      </c>
      <c r="I464" s="11">
        <f t="shared" si="54"/>
        <v>119.29</v>
      </c>
      <c r="J464" s="11">
        <f t="shared" si="55"/>
        <v>1802748.41</v>
      </c>
      <c r="K464" s="13">
        <v>43000</v>
      </c>
      <c r="L464" s="14">
        <v>4060025</v>
      </c>
      <c r="M464" s="15">
        <v>0</v>
      </c>
      <c r="N464" s="14">
        <v>0</v>
      </c>
      <c r="O464" s="16">
        <v>0</v>
      </c>
      <c r="P464" s="16">
        <v>0</v>
      </c>
      <c r="Q464" s="16">
        <v>16178.25</v>
      </c>
      <c r="R464" s="57">
        <f t="shared" si="57"/>
        <v>1932.38</v>
      </c>
      <c r="S464" s="57"/>
      <c r="T464" s="17">
        <f t="shared" si="58"/>
        <v>18110.63</v>
      </c>
      <c r="U464" s="17">
        <f t="shared" si="59"/>
        <v>18110.63</v>
      </c>
      <c r="V464" s="16">
        <v>1584265.63</v>
      </c>
      <c r="W464" s="18">
        <f t="shared" si="60"/>
        <v>237.84</v>
      </c>
      <c r="X464" s="12">
        <v>44764.36</v>
      </c>
      <c r="Y464" s="12">
        <v>4267121.24</v>
      </c>
      <c r="Z464" s="42">
        <f t="shared" si="56"/>
        <v>24770.82</v>
      </c>
      <c r="AA464" s="12"/>
    </row>
    <row r="465" spans="1:27" x14ac:dyDescent="0.25">
      <c r="A465" s="9">
        <v>45260</v>
      </c>
      <c r="B465" s="10" t="s">
        <v>663</v>
      </c>
      <c r="C465" s="10" t="s">
        <v>537</v>
      </c>
      <c r="D465" s="10" t="s">
        <v>538</v>
      </c>
      <c r="E465" s="10" t="s">
        <v>539</v>
      </c>
      <c r="F465" s="10"/>
      <c r="G465" s="10">
        <v>0</v>
      </c>
      <c r="H465" s="11">
        <f t="shared" si="53"/>
        <v>770.18</v>
      </c>
      <c r="I465" s="11">
        <f t="shared" si="54"/>
        <v>540.59</v>
      </c>
      <c r="J465" s="11">
        <f t="shared" si="55"/>
        <v>86696.25</v>
      </c>
      <c r="K465" s="13">
        <v>0</v>
      </c>
      <c r="L465" s="14">
        <v>0</v>
      </c>
      <c r="M465" s="15">
        <v>0</v>
      </c>
      <c r="N465" s="14">
        <v>0</v>
      </c>
      <c r="O465" s="16">
        <v>0</v>
      </c>
      <c r="P465" s="16">
        <v>0</v>
      </c>
      <c r="Q465" s="16">
        <v>0</v>
      </c>
      <c r="R465" s="57">
        <f t="shared" si="57"/>
        <v>0</v>
      </c>
      <c r="S465" s="57"/>
      <c r="T465" s="17">
        <f t="shared" si="58"/>
        <v>0</v>
      </c>
      <c r="U465" s="17">
        <f t="shared" si="59"/>
        <v>0</v>
      </c>
      <c r="V465" s="16">
        <v>0</v>
      </c>
      <c r="W465" s="18">
        <f t="shared" si="60"/>
        <v>0</v>
      </c>
      <c r="X465" s="12">
        <v>770.18</v>
      </c>
      <c r="Y465" s="12">
        <v>86696.25</v>
      </c>
      <c r="Z465" s="42">
        <f t="shared" si="56"/>
        <v>540.59</v>
      </c>
      <c r="AA465" s="12"/>
    </row>
    <row r="466" spans="1:27" x14ac:dyDescent="0.25">
      <c r="A466" s="9">
        <v>45260</v>
      </c>
      <c r="B466" s="10" t="s">
        <v>664</v>
      </c>
      <c r="C466" s="10" t="s">
        <v>537</v>
      </c>
      <c r="D466" s="10" t="s">
        <v>538</v>
      </c>
      <c r="E466" s="10" t="s">
        <v>539</v>
      </c>
      <c r="F466" s="10">
        <v>0</v>
      </c>
      <c r="G466" s="10">
        <v>0</v>
      </c>
      <c r="H466" s="11">
        <f t="shared" si="53"/>
        <v>14014.6</v>
      </c>
      <c r="I466" s="11">
        <f t="shared" si="54"/>
        <v>889.53</v>
      </c>
      <c r="J466" s="11">
        <f t="shared" si="55"/>
        <v>1295960.94</v>
      </c>
      <c r="K466" s="13">
        <v>0</v>
      </c>
      <c r="L466" s="14">
        <v>0</v>
      </c>
      <c r="M466" s="15">
        <v>0</v>
      </c>
      <c r="N466" s="14">
        <v>0</v>
      </c>
      <c r="O466" s="16">
        <v>0</v>
      </c>
      <c r="P466" s="16">
        <v>0</v>
      </c>
      <c r="Q466" s="16">
        <v>0</v>
      </c>
      <c r="R466" s="57">
        <f t="shared" si="57"/>
        <v>0</v>
      </c>
      <c r="S466" s="57"/>
      <c r="T466" s="17">
        <f t="shared" si="58"/>
        <v>0</v>
      </c>
      <c r="U466" s="17">
        <f t="shared" si="59"/>
        <v>0</v>
      </c>
      <c r="V466" s="16">
        <v>0</v>
      </c>
      <c r="W466" s="18">
        <f t="shared" si="60"/>
        <v>0</v>
      </c>
      <c r="X466" s="12">
        <v>14014.6</v>
      </c>
      <c r="Y466" s="12">
        <v>1295960.94</v>
      </c>
      <c r="Z466" s="42">
        <f t="shared" si="56"/>
        <v>889.53</v>
      </c>
      <c r="AA466" s="12"/>
    </row>
    <row r="467" spans="1:27" x14ac:dyDescent="0.25">
      <c r="A467" s="9">
        <v>45260</v>
      </c>
      <c r="B467" s="10" t="s">
        <v>665</v>
      </c>
      <c r="C467" s="10" t="s">
        <v>537</v>
      </c>
      <c r="D467" s="10" t="s">
        <v>538</v>
      </c>
      <c r="E467" s="10" t="s">
        <v>539</v>
      </c>
      <c r="F467" s="10"/>
      <c r="G467" s="10">
        <v>0</v>
      </c>
      <c r="H467" s="11">
        <f t="shared" si="53"/>
        <v>2434.4899999999998</v>
      </c>
      <c r="I467" s="11">
        <f t="shared" si="54"/>
        <v>2242.1</v>
      </c>
      <c r="J467" s="11">
        <f t="shared" si="55"/>
        <v>251961.31</v>
      </c>
      <c r="K467" s="13">
        <v>0</v>
      </c>
      <c r="L467" s="14">
        <v>0</v>
      </c>
      <c r="M467" s="15">
        <v>0</v>
      </c>
      <c r="N467" s="14">
        <v>0</v>
      </c>
      <c r="O467" s="16">
        <v>0</v>
      </c>
      <c r="P467" s="16">
        <v>0</v>
      </c>
      <c r="Q467" s="16">
        <v>0</v>
      </c>
      <c r="R467" s="57">
        <f t="shared" si="57"/>
        <v>0</v>
      </c>
      <c r="S467" s="57"/>
      <c r="T467" s="17">
        <f t="shared" si="58"/>
        <v>0</v>
      </c>
      <c r="U467" s="17">
        <f t="shared" si="59"/>
        <v>0</v>
      </c>
      <c r="V467" s="16">
        <v>0</v>
      </c>
      <c r="W467" s="18">
        <f t="shared" si="60"/>
        <v>0</v>
      </c>
      <c r="X467" s="12">
        <v>2434.4899999999998</v>
      </c>
      <c r="Y467" s="12">
        <v>251961.31</v>
      </c>
      <c r="Z467" s="42">
        <f t="shared" si="56"/>
        <v>2242.1</v>
      </c>
      <c r="AA467" s="12"/>
    </row>
    <row r="468" spans="1:27" x14ac:dyDescent="0.25">
      <c r="A468" s="9">
        <v>45260</v>
      </c>
      <c r="B468" s="10" t="s">
        <v>666</v>
      </c>
      <c r="C468" s="10" t="s">
        <v>537</v>
      </c>
      <c r="D468" s="10" t="s">
        <v>538</v>
      </c>
      <c r="E468" s="10" t="s">
        <v>539</v>
      </c>
      <c r="F468" s="10"/>
      <c r="G468" s="10">
        <v>0</v>
      </c>
      <c r="H468" s="11">
        <f t="shared" si="53"/>
        <v>746.99</v>
      </c>
      <c r="I468" s="11">
        <f t="shared" si="54"/>
        <v>121.43</v>
      </c>
      <c r="J468" s="11">
        <f t="shared" si="55"/>
        <v>86195.839999999997</v>
      </c>
      <c r="K468" s="13">
        <v>0</v>
      </c>
      <c r="L468" s="14">
        <v>0</v>
      </c>
      <c r="M468" s="15">
        <v>0</v>
      </c>
      <c r="N468" s="14">
        <v>0</v>
      </c>
      <c r="O468" s="16">
        <v>0</v>
      </c>
      <c r="P468" s="16">
        <v>0</v>
      </c>
      <c r="Q468" s="16">
        <v>0</v>
      </c>
      <c r="R468" s="57">
        <f t="shared" si="57"/>
        <v>0</v>
      </c>
      <c r="S468" s="57"/>
      <c r="T468" s="17">
        <f t="shared" si="58"/>
        <v>0</v>
      </c>
      <c r="U468" s="17">
        <f t="shared" si="59"/>
        <v>0</v>
      </c>
      <c r="V468" s="16">
        <v>0</v>
      </c>
      <c r="W468" s="18">
        <f t="shared" si="60"/>
        <v>0</v>
      </c>
      <c r="X468" s="12">
        <v>746.99</v>
      </c>
      <c r="Y468" s="12">
        <v>86195.839999999997</v>
      </c>
      <c r="Z468" s="42">
        <f t="shared" si="56"/>
        <v>121.43</v>
      </c>
      <c r="AA468" s="12"/>
    </row>
    <row r="469" spans="1:27" x14ac:dyDescent="0.25">
      <c r="A469" s="9">
        <v>45260</v>
      </c>
      <c r="B469" s="10" t="s">
        <v>667</v>
      </c>
      <c r="C469" s="10" t="s">
        <v>537</v>
      </c>
      <c r="D469" s="10" t="s">
        <v>538</v>
      </c>
      <c r="E469" s="10" t="s">
        <v>539</v>
      </c>
      <c r="F469" s="10"/>
      <c r="G469" s="10">
        <v>0</v>
      </c>
      <c r="H469" s="11">
        <f t="shared" si="53"/>
        <v>91.15</v>
      </c>
      <c r="I469" s="11">
        <f t="shared" si="54"/>
        <v>17.3</v>
      </c>
      <c r="J469" s="11">
        <f t="shared" si="55"/>
        <v>9598.09</v>
      </c>
      <c r="K469" s="13">
        <v>0</v>
      </c>
      <c r="L469" s="14">
        <v>0</v>
      </c>
      <c r="M469" s="15">
        <v>0</v>
      </c>
      <c r="N469" s="14">
        <v>0</v>
      </c>
      <c r="O469" s="16">
        <v>0</v>
      </c>
      <c r="P469" s="16">
        <v>0</v>
      </c>
      <c r="Q469" s="16">
        <v>0</v>
      </c>
      <c r="R469" s="57">
        <f t="shared" si="57"/>
        <v>0</v>
      </c>
      <c r="S469" s="57"/>
      <c r="T469" s="17">
        <f t="shared" si="58"/>
        <v>0</v>
      </c>
      <c r="U469" s="17">
        <f t="shared" si="59"/>
        <v>0</v>
      </c>
      <c r="V469" s="16">
        <v>0</v>
      </c>
      <c r="W469" s="18">
        <f t="shared" si="60"/>
        <v>0</v>
      </c>
      <c r="X469" s="12">
        <v>91.15</v>
      </c>
      <c r="Y469" s="12">
        <v>9598.09</v>
      </c>
      <c r="Z469" s="42">
        <f t="shared" si="56"/>
        <v>17.3</v>
      </c>
      <c r="AA469" s="12"/>
    </row>
    <row r="470" spans="1:27" x14ac:dyDescent="0.25">
      <c r="A470" s="9">
        <v>45260</v>
      </c>
      <c r="B470" s="10" t="s">
        <v>671</v>
      </c>
      <c r="C470" s="10" t="s">
        <v>537</v>
      </c>
      <c r="D470" s="10" t="s">
        <v>538</v>
      </c>
      <c r="E470" s="10" t="s">
        <v>539</v>
      </c>
      <c r="F470" s="10"/>
      <c r="G470" s="10">
        <v>0</v>
      </c>
      <c r="H470" s="11">
        <f t="shared" si="53"/>
        <v>1675</v>
      </c>
      <c r="I470" s="11">
        <f t="shared" si="54"/>
        <v>175.68</v>
      </c>
      <c r="J470" s="11">
        <f t="shared" si="55"/>
        <v>108875</v>
      </c>
      <c r="K470" s="13">
        <v>0</v>
      </c>
      <c r="L470" s="14">
        <v>0</v>
      </c>
      <c r="M470" s="15">
        <v>0</v>
      </c>
      <c r="N470" s="14">
        <v>0</v>
      </c>
      <c r="O470" s="16">
        <v>0</v>
      </c>
      <c r="P470" s="16">
        <v>0</v>
      </c>
      <c r="Q470" s="16">
        <v>0</v>
      </c>
      <c r="R470" s="57">
        <f t="shared" si="57"/>
        <v>0</v>
      </c>
      <c r="S470" s="57"/>
      <c r="T470" s="17">
        <f t="shared" si="58"/>
        <v>0</v>
      </c>
      <c r="U470" s="17">
        <f t="shared" si="59"/>
        <v>0</v>
      </c>
      <c r="V470" s="16">
        <v>0</v>
      </c>
      <c r="W470" s="18">
        <f t="shared" si="60"/>
        <v>0</v>
      </c>
      <c r="X470" s="12">
        <v>1675</v>
      </c>
      <c r="Y470" s="12">
        <v>108875</v>
      </c>
      <c r="Z470" s="42">
        <f t="shared" si="56"/>
        <v>175.68</v>
      </c>
      <c r="AA470" s="12"/>
    </row>
    <row r="471" spans="1:27" x14ac:dyDescent="0.25">
      <c r="A471" s="9">
        <v>45260</v>
      </c>
      <c r="B471" s="10" t="s">
        <v>678</v>
      </c>
      <c r="C471" s="10" t="s">
        <v>543</v>
      </c>
      <c r="D471" s="10" t="s">
        <v>538</v>
      </c>
      <c r="E471" s="10" t="s">
        <v>539</v>
      </c>
      <c r="F471" s="10"/>
      <c r="G471" s="10">
        <v>0</v>
      </c>
      <c r="H471" s="11">
        <f t="shared" si="53"/>
        <v>13.16</v>
      </c>
      <c r="I471" s="11">
        <f t="shared" si="54"/>
        <v>6.06</v>
      </c>
      <c r="J471" s="11">
        <f t="shared" si="55"/>
        <v>3167.41</v>
      </c>
      <c r="K471" s="13">
        <v>0</v>
      </c>
      <c r="L471" s="14">
        <v>0</v>
      </c>
      <c r="M471" s="15">
        <v>0</v>
      </c>
      <c r="N471" s="14">
        <v>0</v>
      </c>
      <c r="O471" s="16">
        <v>0</v>
      </c>
      <c r="P471" s="16">
        <v>0</v>
      </c>
      <c r="Q471" s="16">
        <v>0</v>
      </c>
      <c r="R471" s="57">
        <f t="shared" si="57"/>
        <v>0</v>
      </c>
      <c r="S471" s="57"/>
      <c r="T471" s="17">
        <f t="shared" si="58"/>
        <v>0</v>
      </c>
      <c r="U471" s="17">
        <f t="shared" si="59"/>
        <v>0</v>
      </c>
      <c r="V471" s="16">
        <v>0</v>
      </c>
      <c r="W471" s="18">
        <f t="shared" si="60"/>
        <v>0</v>
      </c>
      <c r="X471" s="12">
        <v>13.16</v>
      </c>
      <c r="Y471" s="12">
        <v>3167.41</v>
      </c>
      <c r="Z471" s="42">
        <f t="shared" si="56"/>
        <v>6.06</v>
      </c>
      <c r="AA471" s="12"/>
    </row>
    <row r="472" spans="1:27" x14ac:dyDescent="0.25">
      <c r="A472" s="9">
        <v>45260</v>
      </c>
      <c r="B472" s="10" t="s">
        <v>679</v>
      </c>
      <c r="C472" s="10" t="s">
        <v>543</v>
      </c>
      <c r="D472" s="10" t="s">
        <v>538</v>
      </c>
      <c r="E472" s="10" t="s">
        <v>557</v>
      </c>
      <c r="F472" s="10"/>
      <c r="G472" s="10">
        <v>0</v>
      </c>
      <c r="H472" s="11">
        <f t="shared" si="53"/>
        <v>48.59</v>
      </c>
      <c r="I472" s="11">
        <f t="shared" si="54"/>
        <v>26.15</v>
      </c>
      <c r="J472" s="11">
        <f t="shared" si="55"/>
        <v>0</v>
      </c>
      <c r="K472" s="13">
        <v>0</v>
      </c>
      <c r="L472" s="14">
        <v>0</v>
      </c>
      <c r="M472" s="15">
        <v>0</v>
      </c>
      <c r="N472" s="14">
        <v>0</v>
      </c>
      <c r="O472" s="16">
        <v>0</v>
      </c>
      <c r="P472" s="16">
        <v>0</v>
      </c>
      <c r="Q472" s="16">
        <v>0.98</v>
      </c>
      <c r="R472" s="57">
        <f t="shared" si="57"/>
        <v>0.12</v>
      </c>
      <c r="S472" s="57"/>
      <c r="T472" s="17">
        <f t="shared" si="58"/>
        <v>1.1000000000000001</v>
      </c>
      <c r="U472" s="17">
        <f t="shared" si="59"/>
        <v>1.1000000000000001</v>
      </c>
      <c r="V472" s="16">
        <v>0</v>
      </c>
      <c r="W472" s="18">
        <f t="shared" si="60"/>
        <v>0</v>
      </c>
      <c r="X472" s="12">
        <v>47.61</v>
      </c>
      <c r="Y472" s="12">
        <v>0</v>
      </c>
      <c r="Z472" s="42">
        <f t="shared" si="56"/>
        <v>25.049999999999997</v>
      </c>
      <c r="AA472" s="12"/>
    </row>
    <row r="473" spans="1:27" x14ac:dyDescent="0.25">
      <c r="A473" s="9">
        <v>45260</v>
      </c>
      <c r="B473" s="10" t="s">
        <v>682</v>
      </c>
      <c r="C473" s="10" t="s">
        <v>537</v>
      </c>
      <c r="D473" s="10" t="s">
        <v>538</v>
      </c>
      <c r="E473" s="10" t="s">
        <v>539</v>
      </c>
      <c r="F473" s="10"/>
      <c r="G473" s="10">
        <v>0</v>
      </c>
      <c r="H473" s="11">
        <f t="shared" si="53"/>
        <v>62.88</v>
      </c>
      <c r="I473" s="11">
        <f t="shared" si="54"/>
        <v>44.14</v>
      </c>
      <c r="J473" s="11">
        <f t="shared" si="55"/>
        <v>4313.57</v>
      </c>
      <c r="K473" s="13">
        <v>0</v>
      </c>
      <c r="L473" s="14">
        <v>0</v>
      </c>
      <c r="M473" s="15">
        <v>0</v>
      </c>
      <c r="N473" s="14">
        <v>0</v>
      </c>
      <c r="O473" s="16">
        <v>0</v>
      </c>
      <c r="P473" s="16">
        <v>0</v>
      </c>
      <c r="Q473" s="16">
        <v>0</v>
      </c>
      <c r="R473" s="57">
        <f t="shared" si="57"/>
        <v>0</v>
      </c>
      <c r="S473" s="57"/>
      <c r="T473" s="17">
        <f t="shared" si="58"/>
        <v>0</v>
      </c>
      <c r="U473" s="17">
        <f t="shared" si="59"/>
        <v>0</v>
      </c>
      <c r="V473" s="16">
        <v>0</v>
      </c>
      <c r="W473" s="18">
        <f t="shared" si="60"/>
        <v>0</v>
      </c>
      <c r="X473" s="12">
        <v>62.88</v>
      </c>
      <c r="Y473" s="12">
        <v>4313.57</v>
      </c>
      <c r="Z473" s="42">
        <f t="shared" si="56"/>
        <v>44.14</v>
      </c>
      <c r="AA473" s="12"/>
    </row>
    <row r="474" spans="1:27" x14ac:dyDescent="0.25">
      <c r="A474" s="9">
        <v>45260</v>
      </c>
      <c r="B474" s="10" t="s">
        <v>685</v>
      </c>
      <c r="C474" s="10" t="s">
        <v>537</v>
      </c>
      <c r="D474" s="10" t="s">
        <v>538</v>
      </c>
      <c r="E474" s="10" t="s">
        <v>539</v>
      </c>
      <c r="F474" s="10"/>
      <c r="G474" s="10">
        <v>0</v>
      </c>
      <c r="H474" s="11">
        <f t="shared" si="53"/>
        <v>13.6</v>
      </c>
      <c r="I474" s="11">
        <f t="shared" si="54"/>
        <v>9.5500000000000007</v>
      </c>
      <c r="J474" s="11">
        <f t="shared" si="55"/>
        <v>0</v>
      </c>
      <c r="K474" s="13">
        <v>0</v>
      </c>
      <c r="L474" s="14">
        <v>0</v>
      </c>
      <c r="M474" s="15">
        <v>0</v>
      </c>
      <c r="N474" s="14">
        <v>0</v>
      </c>
      <c r="O474" s="16">
        <v>0</v>
      </c>
      <c r="P474" s="16">
        <v>0</v>
      </c>
      <c r="Q474" s="16">
        <v>0</v>
      </c>
      <c r="R474" s="57">
        <f t="shared" si="57"/>
        <v>0</v>
      </c>
      <c r="S474" s="57"/>
      <c r="T474" s="17">
        <f t="shared" si="58"/>
        <v>0</v>
      </c>
      <c r="U474" s="17">
        <f t="shared" si="59"/>
        <v>0</v>
      </c>
      <c r="V474" s="16">
        <v>0</v>
      </c>
      <c r="W474" s="18">
        <f t="shared" si="60"/>
        <v>0</v>
      </c>
      <c r="X474" s="12">
        <v>13.6</v>
      </c>
      <c r="Y474" s="12">
        <v>0</v>
      </c>
      <c r="Z474" s="42">
        <f t="shared" si="56"/>
        <v>9.5500000000000007</v>
      </c>
      <c r="AA474" s="12"/>
    </row>
    <row r="475" spans="1:27" x14ac:dyDescent="0.25">
      <c r="A475" s="9">
        <v>45260</v>
      </c>
      <c r="B475" s="10" t="s">
        <v>686</v>
      </c>
      <c r="C475" s="10" t="s">
        <v>537</v>
      </c>
      <c r="D475" s="10" t="s">
        <v>538</v>
      </c>
      <c r="E475" s="10" t="s">
        <v>557</v>
      </c>
      <c r="F475" s="10"/>
      <c r="G475" s="10">
        <v>0</v>
      </c>
      <c r="H475" s="11">
        <f t="shared" si="53"/>
        <v>762.77</v>
      </c>
      <c r="I475" s="11">
        <f t="shared" si="54"/>
        <v>221.86</v>
      </c>
      <c r="J475" s="11">
        <f t="shared" si="55"/>
        <v>154537.20000000001</v>
      </c>
      <c r="K475" s="13">
        <v>0</v>
      </c>
      <c r="L475" s="14">
        <v>0</v>
      </c>
      <c r="M475" s="15">
        <v>0</v>
      </c>
      <c r="N475" s="14">
        <v>0</v>
      </c>
      <c r="O475" s="16">
        <v>0</v>
      </c>
      <c r="P475" s="16">
        <v>0</v>
      </c>
      <c r="Q475" s="16">
        <v>0</v>
      </c>
      <c r="R475" s="57">
        <f t="shared" si="57"/>
        <v>0</v>
      </c>
      <c r="S475" s="57"/>
      <c r="T475" s="17">
        <f t="shared" si="58"/>
        <v>0</v>
      </c>
      <c r="U475" s="17">
        <f t="shared" si="59"/>
        <v>0</v>
      </c>
      <c r="V475" s="16">
        <v>0</v>
      </c>
      <c r="W475" s="18">
        <f t="shared" si="60"/>
        <v>0</v>
      </c>
      <c r="X475" s="12">
        <v>762.77</v>
      </c>
      <c r="Y475" s="12">
        <v>154537.20000000001</v>
      </c>
      <c r="Z475" s="42">
        <f t="shared" si="56"/>
        <v>221.86</v>
      </c>
      <c r="AA475" s="12"/>
    </row>
    <row r="476" spans="1:27" x14ac:dyDescent="0.25">
      <c r="A476" s="9">
        <v>45260</v>
      </c>
      <c r="B476" s="10" t="s">
        <v>687</v>
      </c>
      <c r="C476" s="10" t="s">
        <v>537</v>
      </c>
      <c r="D476" s="10" t="s">
        <v>538</v>
      </c>
      <c r="E476" s="10" t="s">
        <v>557</v>
      </c>
      <c r="F476" s="10"/>
      <c r="G476" s="10">
        <v>0</v>
      </c>
      <c r="H476" s="11">
        <f t="shared" si="53"/>
        <v>14.69</v>
      </c>
      <c r="I476" s="11">
        <f t="shared" si="54"/>
        <v>10.31</v>
      </c>
      <c r="J476" s="11">
        <f t="shared" si="55"/>
        <v>2585.44</v>
      </c>
      <c r="K476" s="13">
        <v>0</v>
      </c>
      <c r="L476" s="14">
        <v>0</v>
      </c>
      <c r="M476" s="15">
        <v>0</v>
      </c>
      <c r="N476" s="14">
        <v>0</v>
      </c>
      <c r="O476" s="16">
        <v>0</v>
      </c>
      <c r="P476" s="16">
        <v>0</v>
      </c>
      <c r="Q476" s="16">
        <v>0</v>
      </c>
      <c r="R476" s="57">
        <f t="shared" si="57"/>
        <v>0</v>
      </c>
      <c r="S476" s="57"/>
      <c r="T476" s="17">
        <f t="shared" si="58"/>
        <v>0</v>
      </c>
      <c r="U476" s="17">
        <f t="shared" si="59"/>
        <v>0</v>
      </c>
      <c r="V476" s="16">
        <v>0</v>
      </c>
      <c r="W476" s="18">
        <f t="shared" si="60"/>
        <v>0</v>
      </c>
      <c r="X476" s="12">
        <v>14.69</v>
      </c>
      <c r="Y476" s="12">
        <v>2585.44</v>
      </c>
      <c r="Z476" s="42">
        <f t="shared" si="56"/>
        <v>10.31</v>
      </c>
      <c r="AA476" s="12"/>
    </row>
    <row r="477" spans="1:27" x14ac:dyDescent="0.25">
      <c r="A477" s="9">
        <v>45260</v>
      </c>
      <c r="B477" s="10" t="s">
        <v>688</v>
      </c>
      <c r="C477" s="10" t="s">
        <v>537</v>
      </c>
      <c r="D477" s="10" t="s">
        <v>538</v>
      </c>
      <c r="E477" s="10" t="s">
        <v>557</v>
      </c>
      <c r="F477" s="10"/>
      <c r="G477" s="10">
        <v>0</v>
      </c>
      <c r="H477" s="11">
        <f t="shared" si="53"/>
        <v>509.11</v>
      </c>
      <c r="I477" s="11">
        <f t="shared" si="54"/>
        <v>122.5</v>
      </c>
      <c r="J477" s="11">
        <f t="shared" si="55"/>
        <v>53100.17</v>
      </c>
      <c r="K477" s="13">
        <v>0</v>
      </c>
      <c r="L477" s="14">
        <v>0</v>
      </c>
      <c r="M477" s="15">
        <v>0</v>
      </c>
      <c r="N477" s="14">
        <v>0</v>
      </c>
      <c r="O477" s="16">
        <v>0</v>
      </c>
      <c r="P477" s="16">
        <v>0</v>
      </c>
      <c r="Q477" s="16">
        <v>331.51</v>
      </c>
      <c r="R477" s="57">
        <f t="shared" si="57"/>
        <v>39.6</v>
      </c>
      <c r="S477" s="57">
        <v>255</v>
      </c>
      <c r="T477" s="17">
        <f t="shared" si="58"/>
        <v>116.11000000000001</v>
      </c>
      <c r="U477" s="17">
        <f t="shared" si="59"/>
        <v>116.11000000000001</v>
      </c>
      <c r="V477" s="16">
        <v>34576.49</v>
      </c>
      <c r="W477" s="18">
        <f t="shared" si="60"/>
        <v>1.52</v>
      </c>
      <c r="X477" s="12">
        <v>177.6</v>
      </c>
      <c r="Y477" s="12">
        <v>18523.68</v>
      </c>
      <c r="Z477" s="42">
        <f t="shared" si="56"/>
        <v>4.8699999999999868</v>
      </c>
      <c r="AA477" s="12"/>
    </row>
    <row r="478" spans="1:27" x14ac:dyDescent="0.25">
      <c r="A478" s="9">
        <v>45260</v>
      </c>
      <c r="B478" s="10" t="s">
        <v>690</v>
      </c>
      <c r="C478" s="10" t="s">
        <v>543</v>
      </c>
      <c r="D478" s="10" t="s">
        <v>538</v>
      </c>
      <c r="E478" s="10" t="s">
        <v>539</v>
      </c>
      <c r="F478" s="10"/>
      <c r="G478" s="10">
        <v>0</v>
      </c>
      <c r="H478" s="11">
        <f t="shared" si="53"/>
        <v>3.78</v>
      </c>
      <c r="I478" s="11">
        <f t="shared" si="54"/>
        <v>2.65</v>
      </c>
      <c r="J478" s="11">
        <f t="shared" si="55"/>
        <v>850.5</v>
      </c>
      <c r="K478" s="13">
        <v>0</v>
      </c>
      <c r="L478" s="14">
        <v>0</v>
      </c>
      <c r="M478" s="15">
        <v>0</v>
      </c>
      <c r="N478" s="14">
        <v>0</v>
      </c>
      <c r="O478" s="16">
        <v>0</v>
      </c>
      <c r="P478" s="16">
        <v>0</v>
      </c>
      <c r="Q478" s="16">
        <v>0</v>
      </c>
      <c r="R478" s="57">
        <f t="shared" si="57"/>
        <v>0</v>
      </c>
      <c r="S478" s="57"/>
      <c r="T478" s="17">
        <f t="shared" si="58"/>
        <v>0</v>
      </c>
      <c r="U478" s="17">
        <f t="shared" si="59"/>
        <v>0</v>
      </c>
      <c r="V478" s="16">
        <v>0</v>
      </c>
      <c r="W478" s="18">
        <f t="shared" si="60"/>
        <v>0</v>
      </c>
      <c r="X478" s="12">
        <v>3.78</v>
      </c>
      <c r="Y478" s="12">
        <v>850.5</v>
      </c>
      <c r="Z478" s="42">
        <f t="shared" si="56"/>
        <v>2.65</v>
      </c>
      <c r="AA478" s="12"/>
    </row>
    <row r="479" spans="1:27" x14ac:dyDescent="0.25">
      <c r="A479" s="9">
        <v>45260</v>
      </c>
      <c r="B479" s="10" t="s">
        <v>763</v>
      </c>
      <c r="C479" s="10" t="s">
        <v>537</v>
      </c>
      <c r="D479" s="10" t="s">
        <v>538</v>
      </c>
      <c r="E479" s="10" t="s">
        <v>539</v>
      </c>
      <c r="F479" s="10"/>
      <c r="G479" s="10">
        <v>0</v>
      </c>
      <c r="H479" s="11">
        <f t="shared" si="53"/>
        <v>34.47</v>
      </c>
      <c r="I479" s="11">
        <f t="shared" si="54"/>
        <v>2.67</v>
      </c>
      <c r="J479" s="11">
        <f t="shared" si="55"/>
        <v>2647.41</v>
      </c>
      <c r="K479" s="13">
        <v>0</v>
      </c>
      <c r="L479" s="14">
        <v>0</v>
      </c>
      <c r="M479" s="15">
        <v>0</v>
      </c>
      <c r="N479" s="14">
        <v>0</v>
      </c>
      <c r="O479" s="16">
        <v>0</v>
      </c>
      <c r="P479" s="16">
        <v>0</v>
      </c>
      <c r="Q479" s="16">
        <v>0</v>
      </c>
      <c r="R479" s="57">
        <f t="shared" si="57"/>
        <v>0</v>
      </c>
      <c r="S479" s="57"/>
      <c r="T479" s="17">
        <f t="shared" si="58"/>
        <v>0</v>
      </c>
      <c r="U479" s="17">
        <f t="shared" si="59"/>
        <v>0</v>
      </c>
      <c r="V479" s="16">
        <v>0</v>
      </c>
      <c r="W479" s="18">
        <f t="shared" si="60"/>
        <v>0</v>
      </c>
      <c r="X479" s="12">
        <v>34.47</v>
      </c>
      <c r="Y479" s="12">
        <v>2647.41</v>
      </c>
      <c r="Z479" s="42">
        <f t="shared" si="56"/>
        <v>2.67</v>
      </c>
      <c r="AA479" s="12"/>
    </row>
    <row r="480" spans="1:27" x14ac:dyDescent="0.25">
      <c r="A480" s="9">
        <v>45260</v>
      </c>
      <c r="B480" s="10" t="s">
        <v>691</v>
      </c>
      <c r="C480" s="10" t="s">
        <v>537</v>
      </c>
      <c r="D480" s="10" t="s">
        <v>538</v>
      </c>
      <c r="E480" s="10" t="s">
        <v>539</v>
      </c>
      <c r="F480" s="10"/>
      <c r="G480" s="10">
        <v>0</v>
      </c>
      <c r="H480" s="11">
        <f t="shared" si="53"/>
        <v>-19.170000000000002</v>
      </c>
      <c r="I480" s="11">
        <f t="shared" si="54"/>
        <v>57.42</v>
      </c>
      <c r="J480" s="11">
        <f t="shared" si="55"/>
        <v>-1352.34</v>
      </c>
      <c r="K480" s="13">
        <v>0</v>
      </c>
      <c r="L480" s="14">
        <v>0</v>
      </c>
      <c r="M480" s="15">
        <v>0</v>
      </c>
      <c r="N480" s="14">
        <v>0</v>
      </c>
      <c r="O480" s="16">
        <v>0</v>
      </c>
      <c r="P480" s="16">
        <v>0</v>
      </c>
      <c r="Q480" s="16">
        <v>4570.1900000000005</v>
      </c>
      <c r="R480" s="57">
        <f t="shared" si="57"/>
        <v>545.88</v>
      </c>
      <c r="S480" s="57">
        <v>5100</v>
      </c>
      <c r="T480" s="17">
        <f t="shared" si="58"/>
        <v>16.070000000000618</v>
      </c>
      <c r="U480" s="17">
        <f t="shared" si="59"/>
        <v>16.070000000000618</v>
      </c>
      <c r="V480" s="16">
        <v>377847.2</v>
      </c>
      <c r="W480" s="18">
        <f t="shared" si="60"/>
        <v>0</v>
      </c>
      <c r="X480" s="12">
        <v>-417.94</v>
      </c>
      <c r="Y480" s="12">
        <v>-1352.34</v>
      </c>
      <c r="Z480" s="42">
        <f t="shared" si="56"/>
        <v>41.349999999999383</v>
      </c>
      <c r="AA480" s="12"/>
    </row>
    <row r="481" spans="1:27" x14ac:dyDescent="0.25">
      <c r="A481" s="9">
        <v>45260</v>
      </c>
      <c r="B481" s="10" t="s">
        <v>701</v>
      </c>
      <c r="C481" s="10" t="s">
        <v>543</v>
      </c>
      <c r="D481" s="10" t="s">
        <v>538</v>
      </c>
      <c r="E481" s="10" t="s">
        <v>539</v>
      </c>
      <c r="F481" s="10"/>
      <c r="G481" s="10">
        <v>0</v>
      </c>
      <c r="H481" s="11">
        <f t="shared" si="53"/>
        <v>-2.04</v>
      </c>
      <c r="I481" s="11">
        <f t="shared" si="54"/>
        <v>29.82</v>
      </c>
      <c r="J481" s="11">
        <f t="shared" si="55"/>
        <v>-744.6</v>
      </c>
      <c r="K481" s="13">
        <v>0</v>
      </c>
      <c r="L481" s="14">
        <v>0</v>
      </c>
      <c r="M481" s="15">
        <v>0</v>
      </c>
      <c r="N481" s="14">
        <v>0</v>
      </c>
      <c r="O481" s="16">
        <v>0</v>
      </c>
      <c r="P481" s="16">
        <v>0</v>
      </c>
      <c r="Q481" s="16">
        <v>0</v>
      </c>
      <c r="R481" s="57">
        <f t="shared" si="57"/>
        <v>0</v>
      </c>
      <c r="S481" s="57"/>
      <c r="T481" s="17">
        <f t="shared" si="58"/>
        <v>0</v>
      </c>
      <c r="U481" s="17">
        <f t="shared" si="59"/>
        <v>0</v>
      </c>
      <c r="V481" s="16">
        <v>0</v>
      </c>
      <c r="W481" s="18">
        <f t="shared" si="60"/>
        <v>0</v>
      </c>
      <c r="X481" s="12">
        <v>-2.04</v>
      </c>
      <c r="Y481" s="12">
        <v>-744.6</v>
      </c>
      <c r="Z481" s="42">
        <f t="shared" si="56"/>
        <v>29.82</v>
      </c>
      <c r="AA481" s="12"/>
    </row>
    <row r="482" spans="1:27" x14ac:dyDescent="0.25">
      <c r="A482" s="9">
        <v>45260</v>
      </c>
      <c r="B482" s="10" t="s">
        <v>702</v>
      </c>
      <c r="C482" s="10" t="s">
        <v>543</v>
      </c>
      <c r="D482" s="10" t="s">
        <v>538</v>
      </c>
      <c r="E482" s="10" t="s">
        <v>539</v>
      </c>
      <c r="F482" s="10"/>
      <c r="G482" s="10">
        <v>0</v>
      </c>
      <c r="H482" s="11">
        <f t="shared" si="53"/>
        <v>1.45</v>
      </c>
      <c r="I482" s="11">
        <f t="shared" si="54"/>
        <v>0</v>
      </c>
      <c r="J482" s="11">
        <f t="shared" si="55"/>
        <v>449.5</v>
      </c>
      <c r="K482" s="13">
        <v>0</v>
      </c>
      <c r="L482" s="14">
        <v>0</v>
      </c>
      <c r="M482" s="15">
        <v>0</v>
      </c>
      <c r="N482" s="14">
        <v>0</v>
      </c>
      <c r="O482" s="16">
        <v>0</v>
      </c>
      <c r="P482" s="16">
        <v>0</v>
      </c>
      <c r="Q482" s="16">
        <v>0</v>
      </c>
      <c r="R482" s="57">
        <f t="shared" si="57"/>
        <v>0</v>
      </c>
      <c r="S482" s="57"/>
      <c r="T482" s="17">
        <f t="shared" si="58"/>
        <v>0</v>
      </c>
      <c r="U482" s="17">
        <f t="shared" si="59"/>
        <v>0</v>
      </c>
      <c r="V482" s="16">
        <v>0</v>
      </c>
      <c r="W482" s="18">
        <f t="shared" si="60"/>
        <v>0</v>
      </c>
      <c r="X482" s="12">
        <v>1.45</v>
      </c>
      <c r="Y482" s="12">
        <v>449.5</v>
      </c>
      <c r="Z482" s="42">
        <f t="shared" si="56"/>
        <v>0</v>
      </c>
      <c r="AA482" s="12"/>
    </row>
    <row r="483" spans="1:27" x14ac:dyDescent="0.25">
      <c r="A483" s="9">
        <v>45260</v>
      </c>
      <c r="B483" s="10" t="s">
        <v>703</v>
      </c>
      <c r="C483" s="10" t="s">
        <v>543</v>
      </c>
      <c r="D483" s="10" t="s">
        <v>538</v>
      </c>
      <c r="E483" s="10" t="s">
        <v>539</v>
      </c>
      <c r="F483" s="10">
        <v>0</v>
      </c>
      <c r="G483" s="10">
        <v>0</v>
      </c>
      <c r="H483" s="11">
        <f t="shared" si="53"/>
        <v>16.32</v>
      </c>
      <c r="I483" s="11">
        <f t="shared" si="54"/>
        <v>64.64</v>
      </c>
      <c r="J483" s="11">
        <f t="shared" si="55"/>
        <v>2774.48</v>
      </c>
      <c r="K483" s="13">
        <v>150</v>
      </c>
      <c r="L483" s="14">
        <v>25500</v>
      </c>
      <c r="M483" s="15">
        <v>0</v>
      </c>
      <c r="N483" s="14">
        <v>0</v>
      </c>
      <c r="O483" s="16">
        <v>0</v>
      </c>
      <c r="P483" s="16">
        <v>0</v>
      </c>
      <c r="Q483" s="16">
        <v>80.53</v>
      </c>
      <c r="R483" s="57">
        <f t="shared" si="57"/>
        <v>9.6199999999999992</v>
      </c>
      <c r="S483" s="57"/>
      <c r="T483" s="17">
        <f t="shared" si="58"/>
        <v>90.15</v>
      </c>
      <c r="U483" s="17">
        <f t="shared" si="59"/>
        <v>90.15</v>
      </c>
      <c r="V483" s="16">
        <v>12396.3</v>
      </c>
      <c r="W483" s="18">
        <f t="shared" si="60"/>
        <v>1.18</v>
      </c>
      <c r="X483" s="12">
        <v>85.79</v>
      </c>
      <c r="Y483" s="12">
        <v>14831.51</v>
      </c>
      <c r="Z483" s="42">
        <f t="shared" si="56"/>
        <v>123.30999999999997</v>
      </c>
      <c r="AA483" s="12"/>
    </row>
    <row r="484" spans="1:27" x14ac:dyDescent="0.25">
      <c r="A484" s="9">
        <v>45260</v>
      </c>
      <c r="B484" s="10" t="s">
        <v>704</v>
      </c>
      <c r="C484" s="10" t="s">
        <v>537</v>
      </c>
      <c r="D484" s="10" t="s">
        <v>538</v>
      </c>
      <c r="E484" s="10" t="s">
        <v>539</v>
      </c>
      <c r="F484" s="10"/>
      <c r="G484" s="10">
        <v>0</v>
      </c>
      <c r="H484" s="11">
        <f t="shared" si="53"/>
        <v>-3.6</v>
      </c>
      <c r="I484" s="11">
        <f t="shared" si="54"/>
        <v>0</v>
      </c>
      <c r="J484" s="11">
        <f t="shared" si="55"/>
        <v>-324</v>
      </c>
      <c r="K484" s="13">
        <v>0</v>
      </c>
      <c r="L484" s="14">
        <v>0</v>
      </c>
      <c r="M484" s="15">
        <v>0</v>
      </c>
      <c r="N484" s="14">
        <v>0</v>
      </c>
      <c r="O484" s="16">
        <v>0</v>
      </c>
      <c r="P484" s="16">
        <v>0</v>
      </c>
      <c r="Q484" s="16">
        <v>0</v>
      </c>
      <c r="R484" s="57">
        <f t="shared" si="57"/>
        <v>0</v>
      </c>
      <c r="S484" s="57"/>
      <c r="T484" s="17">
        <f t="shared" si="58"/>
        <v>0</v>
      </c>
      <c r="U484" s="17">
        <f t="shared" si="59"/>
        <v>0</v>
      </c>
      <c r="V484" s="16">
        <v>0</v>
      </c>
      <c r="W484" s="18">
        <f t="shared" si="60"/>
        <v>0</v>
      </c>
      <c r="X484" s="12">
        <v>-3.6</v>
      </c>
      <c r="Y484" s="12">
        <v>-324</v>
      </c>
      <c r="Z484" s="42">
        <f t="shared" si="56"/>
        <v>0</v>
      </c>
      <c r="AA484" s="12"/>
    </row>
    <row r="485" spans="1:27" x14ac:dyDescent="0.25">
      <c r="A485" s="9">
        <v>45260</v>
      </c>
      <c r="B485" s="10" t="s">
        <v>705</v>
      </c>
      <c r="C485" s="10" t="s">
        <v>543</v>
      </c>
      <c r="D485" s="10" t="s">
        <v>538</v>
      </c>
      <c r="E485" s="10" t="s">
        <v>557</v>
      </c>
      <c r="F485" s="10"/>
      <c r="G485" s="10">
        <v>0</v>
      </c>
      <c r="H485" s="11">
        <f t="shared" si="53"/>
        <v>81.790000000000006</v>
      </c>
      <c r="I485" s="11">
        <f t="shared" si="54"/>
        <v>52.85</v>
      </c>
      <c r="J485" s="11">
        <f t="shared" si="55"/>
        <v>12677.45</v>
      </c>
      <c r="K485" s="13">
        <v>0</v>
      </c>
      <c r="L485" s="14">
        <v>0</v>
      </c>
      <c r="M485" s="15">
        <v>0</v>
      </c>
      <c r="N485" s="14">
        <v>0</v>
      </c>
      <c r="O485" s="16">
        <v>0</v>
      </c>
      <c r="P485" s="16">
        <v>0</v>
      </c>
      <c r="Q485" s="16">
        <v>0</v>
      </c>
      <c r="R485" s="57">
        <f t="shared" si="57"/>
        <v>0</v>
      </c>
      <c r="S485" s="57"/>
      <c r="T485" s="17">
        <f t="shared" si="58"/>
        <v>0</v>
      </c>
      <c r="U485" s="17">
        <f t="shared" si="59"/>
        <v>0</v>
      </c>
      <c r="V485" s="16">
        <v>0</v>
      </c>
      <c r="W485" s="18">
        <f t="shared" si="60"/>
        <v>0</v>
      </c>
      <c r="X485" s="12">
        <v>81.790000000000006</v>
      </c>
      <c r="Y485" s="12">
        <v>12677.45</v>
      </c>
      <c r="Z485" s="42">
        <f t="shared" si="56"/>
        <v>52.85</v>
      </c>
      <c r="AA485" s="12"/>
    </row>
    <row r="486" spans="1:27" x14ac:dyDescent="0.25">
      <c r="A486" s="9">
        <v>45260</v>
      </c>
      <c r="B486" s="10" t="s">
        <v>708</v>
      </c>
      <c r="C486" s="10" t="s">
        <v>543</v>
      </c>
      <c r="D486" s="10" t="s">
        <v>538</v>
      </c>
      <c r="E486" s="10" t="s">
        <v>557</v>
      </c>
      <c r="F486" s="10"/>
      <c r="G486" s="10">
        <v>0</v>
      </c>
      <c r="H486" s="11">
        <f t="shared" si="53"/>
        <v>10.47</v>
      </c>
      <c r="I486" s="11">
        <f t="shared" si="54"/>
        <v>5.31</v>
      </c>
      <c r="J486" s="11">
        <f t="shared" si="55"/>
        <v>2304.2199999999998</v>
      </c>
      <c r="K486" s="13">
        <v>0</v>
      </c>
      <c r="L486" s="14">
        <v>0</v>
      </c>
      <c r="M486" s="15">
        <v>0</v>
      </c>
      <c r="N486" s="14">
        <v>0</v>
      </c>
      <c r="O486" s="16">
        <v>0</v>
      </c>
      <c r="P486" s="16">
        <v>0</v>
      </c>
      <c r="Q486" s="16">
        <v>0</v>
      </c>
      <c r="R486" s="57">
        <f t="shared" si="57"/>
        <v>0</v>
      </c>
      <c r="S486" s="57"/>
      <c r="T486" s="17">
        <f t="shared" si="58"/>
        <v>0</v>
      </c>
      <c r="U486" s="17">
        <f t="shared" si="59"/>
        <v>0</v>
      </c>
      <c r="V486" s="16">
        <v>0</v>
      </c>
      <c r="W486" s="18">
        <f t="shared" si="60"/>
        <v>0</v>
      </c>
      <c r="X486" s="12">
        <v>10.47</v>
      </c>
      <c r="Y486" s="12">
        <v>2304.2199999999998</v>
      </c>
      <c r="Z486" s="42">
        <f t="shared" si="56"/>
        <v>5.31</v>
      </c>
      <c r="AA486" s="12"/>
    </row>
    <row r="487" spans="1:27" x14ac:dyDescent="0.25">
      <c r="A487" s="9">
        <v>45260</v>
      </c>
      <c r="B487" s="10" t="s">
        <v>709</v>
      </c>
      <c r="C487" s="10" t="s">
        <v>543</v>
      </c>
      <c r="D487" s="10" t="s">
        <v>538</v>
      </c>
      <c r="E487" s="10" t="s">
        <v>539</v>
      </c>
      <c r="F487" s="10"/>
      <c r="G487" s="10">
        <v>0</v>
      </c>
      <c r="H487" s="11">
        <f t="shared" si="53"/>
        <v>8.77</v>
      </c>
      <c r="I487" s="11">
        <f t="shared" si="54"/>
        <v>6.16</v>
      </c>
      <c r="J487" s="11">
        <f t="shared" si="55"/>
        <v>2104.8000000000002</v>
      </c>
      <c r="K487" s="13">
        <v>0</v>
      </c>
      <c r="L487" s="14">
        <v>0</v>
      </c>
      <c r="M487" s="15">
        <v>0</v>
      </c>
      <c r="N487" s="14">
        <v>0</v>
      </c>
      <c r="O487" s="16">
        <v>0</v>
      </c>
      <c r="P487" s="16">
        <v>0</v>
      </c>
      <c r="Q487" s="16">
        <v>0</v>
      </c>
      <c r="R487" s="57">
        <f t="shared" si="57"/>
        <v>0</v>
      </c>
      <c r="S487" s="57"/>
      <c r="T487" s="17">
        <f t="shared" si="58"/>
        <v>0</v>
      </c>
      <c r="U487" s="17">
        <f t="shared" si="59"/>
        <v>0</v>
      </c>
      <c r="V487" s="16">
        <v>0</v>
      </c>
      <c r="W487" s="18">
        <f t="shared" si="60"/>
        <v>0</v>
      </c>
      <c r="X487" s="12">
        <v>8.77</v>
      </c>
      <c r="Y487" s="12">
        <v>2104.8000000000002</v>
      </c>
      <c r="Z487" s="42">
        <f t="shared" si="56"/>
        <v>6.16</v>
      </c>
      <c r="AA487" s="12"/>
    </row>
    <row r="488" spans="1:27" x14ac:dyDescent="0.25">
      <c r="A488" s="9">
        <v>45291</v>
      </c>
      <c r="B488" s="10" t="s">
        <v>536</v>
      </c>
      <c r="C488" s="10" t="s">
        <v>537</v>
      </c>
      <c r="D488" s="10" t="s">
        <v>538</v>
      </c>
      <c r="E488" s="10" t="s">
        <v>539</v>
      </c>
      <c r="F488" s="10"/>
      <c r="G488" s="10">
        <v>0</v>
      </c>
      <c r="H488" s="11">
        <f t="shared" si="53"/>
        <v>26.02</v>
      </c>
      <c r="I488" s="11">
        <f t="shared" si="54"/>
        <v>19.39</v>
      </c>
      <c r="J488" s="11">
        <f t="shared" si="55"/>
        <v>7500.59</v>
      </c>
      <c r="K488" s="13">
        <v>0</v>
      </c>
      <c r="L488" s="14">
        <v>0</v>
      </c>
      <c r="M488" s="15">
        <v>0</v>
      </c>
      <c r="N488" s="14">
        <v>0</v>
      </c>
      <c r="O488" s="16">
        <v>0</v>
      </c>
      <c r="P488" s="16">
        <v>0</v>
      </c>
      <c r="Q488" s="16">
        <v>3.2</v>
      </c>
      <c r="R488" s="57">
        <f t="shared" si="57"/>
        <v>0.38</v>
      </c>
      <c r="S488" s="57"/>
      <c r="T488" s="17">
        <f t="shared" si="58"/>
        <v>3.58</v>
      </c>
      <c r="U488" s="17">
        <f t="shared" si="59"/>
        <v>3.58</v>
      </c>
      <c r="V488" s="16">
        <v>0</v>
      </c>
      <c r="W488" s="18">
        <f t="shared" si="60"/>
        <v>0</v>
      </c>
      <c r="X488" s="12">
        <v>22.82</v>
      </c>
      <c r="Y488" s="12">
        <v>7500.59</v>
      </c>
      <c r="Z488" s="42">
        <f t="shared" si="56"/>
        <v>15.81</v>
      </c>
      <c r="AA488" s="12"/>
    </row>
    <row r="489" spans="1:27" x14ac:dyDescent="0.25">
      <c r="A489" s="9">
        <v>45291</v>
      </c>
      <c r="B489" s="10" t="s">
        <v>542</v>
      </c>
      <c r="C489" s="10" t="s">
        <v>543</v>
      </c>
      <c r="D489" s="10" t="s">
        <v>538</v>
      </c>
      <c r="E489" s="10" t="s">
        <v>539</v>
      </c>
      <c r="F489" s="10"/>
      <c r="G489" s="10">
        <v>0</v>
      </c>
      <c r="H489" s="11">
        <f t="shared" si="53"/>
        <v>537.58000000000004</v>
      </c>
      <c r="I489" s="11">
        <f t="shared" si="54"/>
        <v>252.67</v>
      </c>
      <c r="J489" s="11">
        <f t="shared" si="55"/>
        <v>122065.97</v>
      </c>
      <c r="K489" s="13">
        <v>0</v>
      </c>
      <c r="L489" s="14">
        <v>0</v>
      </c>
      <c r="M489" s="15">
        <v>0</v>
      </c>
      <c r="N489" s="14">
        <v>0</v>
      </c>
      <c r="O489" s="16">
        <v>0</v>
      </c>
      <c r="P489" s="16">
        <v>0</v>
      </c>
      <c r="Q489" s="16">
        <v>349.91</v>
      </c>
      <c r="R489" s="57">
        <f t="shared" si="57"/>
        <v>41.79</v>
      </c>
      <c r="S489" s="57">
        <v>150</v>
      </c>
      <c r="T489" s="17">
        <f t="shared" si="58"/>
        <v>241.70000000000005</v>
      </c>
      <c r="U489" s="17">
        <f t="shared" si="59"/>
        <v>241.70000000000005</v>
      </c>
      <c r="V489" s="16">
        <v>81263.929999999993</v>
      </c>
      <c r="W489" s="18">
        <f t="shared" si="60"/>
        <v>3.17</v>
      </c>
      <c r="X489" s="12">
        <v>187.67</v>
      </c>
      <c r="Y489" s="12">
        <v>42583.31</v>
      </c>
      <c r="Z489" s="42">
        <f t="shared" si="56"/>
        <v>7.7999999999999421</v>
      </c>
      <c r="AA489" s="12"/>
    </row>
    <row r="490" spans="1:27" x14ac:dyDescent="0.25">
      <c r="A490" s="9">
        <v>45291</v>
      </c>
      <c r="B490" s="10" t="s">
        <v>544</v>
      </c>
      <c r="C490" s="10" t="s">
        <v>545</v>
      </c>
      <c r="D490" s="10" t="s">
        <v>538</v>
      </c>
      <c r="E490" s="10" t="s">
        <v>539</v>
      </c>
      <c r="F490" s="10"/>
      <c r="G490" s="10">
        <v>0</v>
      </c>
      <c r="H490" s="11">
        <f t="shared" si="53"/>
        <v>6.39</v>
      </c>
      <c r="I490" s="11">
        <f t="shared" si="54"/>
        <v>4.49</v>
      </c>
      <c r="J490" s="11">
        <f t="shared" si="55"/>
        <v>0</v>
      </c>
      <c r="K490" s="13">
        <v>0</v>
      </c>
      <c r="L490" s="14">
        <v>0</v>
      </c>
      <c r="M490" s="15">
        <v>0</v>
      </c>
      <c r="N490" s="14">
        <v>0</v>
      </c>
      <c r="O490" s="16">
        <v>0</v>
      </c>
      <c r="P490" s="16">
        <v>0</v>
      </c>
      <c r="Q490" s="16">
        <v>0</v>
      </c>
      <c r="R490" s="57">
        <f t="shared" si="57"/>
        <v>0</v>
      </c>
      <c r="S490" s="57"/>
      <c r="T490" s="17">
        <f t="shared" si="58"/>
        <v>0</v>
      </c>
      <c r="U490" s="17">
        <f t="shared" si="59"/>
        <v>0</v>
      </c>
      <c r="V490" s="16">
        <v>0</v>
      </c>
      <c r="W490" s="18">
        <f t="shared" si="60"/>
        <v>0</v>
      </c>
      <c r="X490" s="12">
        <v>6.39</v>
      </c>
      <c r="Y490" s="12">
        <v>0</v>
      </c>
      <c r="Z490" s="42">
        <f t="shared" si="56"/>
        <v>4.49</v>
      </c>
      <c r="AA490" s="12"/>
    </row>
    <row r="491" spans="1:27" x14ac:dyDescent="0.25">
      <c r="A491" s="9">
        <v>45291</v>
      </c>
      <c r="B491" s="10" t="s">
        <v>546</v>
      </c>
      <c r="C491" s="10" t="s">
        <v>543</v>
      </c>
      <c r="D491" s="10" t="s">
        <v>538</v>
      </c>
      <c r="E491" s="10" t="s">
        <v>539</v>
      </c>
      <c r="F491" s="10">
        <v>0</v>
      </c>
      <c r="G491" s="10">
        <v>0</v>
      </c>
      <c r="H491" s="11">
        <f t="shared" si="53"/>
        <v>97.43</v>
      </c>
      <c r="I491" s="11">
        <f t="shared" si="54"/>
        <v>2.99</v>
      </c>
      <c r="J491" s="11">
        <f t="shared" si="55"/>
        <v>20724.23</v>
      </c>
      <c r="K491" s="13">
        <v>150</v>
      </c>
      <c r="L491" s="14">
        <v>27000</v>
      </c>
      <c r="M491" s="15">
        <v>0</v>
      </c>
      <c r="N491" s="14">
        <v>0</v>
      </c>
      <c r="O491" s="16">
        <v>0</v>
      </c>
      <c r="P491" s="16">
        <v>0</v>
      </c>
      <c r="Q491" s="16">
        <v>188.95</v>
      </c>
      <c r="R491" s="57">
        <f t="shared" si="57"/>
        <v>22.57</v>
      </c>
      <c r="S491" s="57">
        <v>100</v>
      </c>
      <c r="T491" s="17">
        <f t="shared" si="58"/>
        <v>111.51999999999998</v>
      </c>
      <c r="U491" s="17">
        <f t="shared" si="59"/>
        <v>111.51999999999998</v>
      </c>
      <c r="V491" s="16">
        <v>38223.269999999997</v>
      </c>
      <c r="W491" s="18">
        <f t="shared" si="60"/>
        <v>1.46</v>
      </c>
      <c r="X491" s="12">
        <v>58.48</v>
      </c>
      <c r="Y491" s="12">
        <v>10845.81</v>
      </c>
      <c r="Z491" s="42">
        <f t="shared" si="56"/>
        <v>40.010000000000026</v>
      </c>
      <c r="AA491" s="12"/>
    </row>
    <row r="492" spans="1:27" x14ac:dyDescent="0.25">
      <c r="A492" s="9">
        <v>45291</v>
      </c>
      <c r="B492" s="10" t="s">
        <v>548</v>
      </c>
      <c r="C492" s="10" t="s">
        <v>543</v>
      </c>
      <c r="D492" s="10" t="s">
        <v>538</v>
      </c>
      <c r="E492" s="10" t="s">
        <v>539</v>
      </c>
      <c r="F492" s="10"/>
      <c r="G492" s="10">
        <v>0</v>
      </c>
      <c r="H492" s="11">
        <f t="shared" si="53"/>
        <v>2.39</v>
      </c>
      <c r="I492" s="11">
        <f t="shared" si="54"/>
        <v>15.33</v>
      </c>
      <c r="J492" s="11">
        <f t="shared" si="55"/>
        <v>0</v>
      </c>
      <c r="K492" s="13">
        <v>0</v>
      </c>
      <c r="L492" s="14">
        <v>0</v>
      </c>
      <c r="M492" s="15">
        <v>0</v>
      </c>
      <c r="N492" s="14">
        <v>0</v>
      </c>
      <c r="O492" s="16">
        <v>0</v>
      </c>
      <c r="P492" s="16">
        <v>0</v>
      </c>
      <c r="Q492" s="16">
        <v>0.25</v>
      </c>
      <c r="R492" s="57">
        <f t="shared" si="57"/>
        <v>0.03</v>
      </c>
      <c r="S492" s="57"/>
      <c r="T492" s="17">
        <f t="shared" si="58"/>
        <v>0.28000000000000003</v>
      </c>
      <c r="U492" s="17">
        <f t="shared" si="59"/>
        <v>0.28000000000000003</v>
      </c>
      <c r="V492" s="16">
        <v>0</v>
      </c>
      <c r="W492" s="18">
        <f t="shared" si="60"/>
        <v>0</v>
      </c>
      <c r="X492" s="12">
        <v>2.14</v>
      </c>
      <c r="Y492" s="12">
        <v>0</v>
      </c>
      <c r="Z492" s="42">
        <f t="shared" si="56"/>
        <v>15.05</v>
      </c>
      <c r="AA492" s="12"/>
    </row>
    <row r="493" spans="1:27" x14ac:dyDescent="0.25">
      <c r="A493" s="9">
        <v>45291</v>
      </c>
      <c r="B493" s="10" t="s">
        <v>797</v>
      </c>
      <c r="C493" s="10" t="s">
        <v>543</v>
      </c>
      <c r="D493" s="10" t="s">
        <v>538</v>
      </c>
      <c r="E493" s="10" t="s">
        <v>539</v>
      </c>
      <c r="F493" s="10"/>
      <c r="G493" s="10">
        <v>0</v>
      </c>
      <c r="H493" s="11">
        <f t="shared" si="53"/>
        <v>-0.11</v>
      </c>
      <c r="I493" s="11">
        <f t="shared" si="54"/>
        <v>0</v>
      </c>
      <c r="J493" s="11">
        <f t="shared" si="55"/>
        <v>0</v>
      </c>
      <c r="K493" s="13">
        <v>0</v>
      </c>
      <c r="L493" s="14">
        <v>0</v>
      </c>
      <c r="M493" s="15">
        <v>0</v>
      </c>
      <c r="N493" s="14">
        <v>0</v>
      </c>
      <c r="O493" s="16">
        <v>0</v>
      </c>
      <c r="P493" s="16">
        <v>0</v>
      </c>
      <c r="Q493" s="16">
        <v>0</v>
      </c>
      <c r="R493" s="57">
        <f t="shared" si="57"/>
        <v>0</v>
      </c>
      <c r="S493" s="57"/>
      <c r="T493" s="17">
        <f t="shared" si="58"/>
        <v>0</v>
      </c>
      <c r="U493" s="17">
        <f t="shared" si="59"/>
        <v>0</v>
      </c>
      <c r="V493" s="16">
        <v>0</v>
      </c>
      <c r="W493" s="18">
        <f t="shared" si="60"/>
        <v>0</v>
      </c>
      <c r="X493" s="12">
        <v>-0.11</v>
      </c>
      <c r="Y493" s="12">
        <v>0</v>
      </c>
      <c r="Z493" s="42">
        <f t="shared" si="56"/>
        <v>0</v>
      </c>
      <c r="AA493" s="12"/>
    </row>
    <row r="494" spans="1:27" x14ac:dyDescent="0.25">
      <c r="A494" s="9">
        <v>45291</v>
      </c>
      <c r="B494" s="10" t="s">
        <v>549</v>
      </c>
      <c r="C494" s="10" t="s">
        <v>543</v>
      </c>
      <c r="D494" s="10" t="s">
        <v>538</v>
      </c>
      <c r="E494" s="10" t="s">
        <v>539</v>
      </c>
      <c r="F494" s="10"/>
      <c r="G494" s="10">
        <v>0</v>
      </c>
      <c r="H494" s="11">
        <f t="shared" si="53"/>
        <v>100</v>
      </c>
      <c r="I494" s="11">
        <f t="shared" si="54"/>
        <v>70.19</v>
      </c>
      <c r="J494" s="11">
        <f t="shared" si="55"/>
        <v>0</v>
      </c>
      <c r="K494" s="13">
        <v>0</v>
      </c>
      <c r="L494" s="14">
        <v>0</v>
      </c>
      <c r="M494" s="15">
        <v>0</v>
      </c>
      <c r="N494" s="14">
        <v>0</v>
      </c>
      <c r="O494" s="16">
        <v>0</v>
      </c>
      <c r="P494" s="16">
        <v>0</v>
      </c>
      <c r="Q494" s="16">
        <v>0</v>
      </c>
      <c r="R494" s="57">
        <f t="shared" si="57"/>
        <v>0</v>
      </c>
      <c r="S494" s="57"/>
      <c r="T494" s="17">
        <f t="shared" si="58"/>
        <v>0</v>
      </c>
      <c r="U494" s="17">
        <f t="shared" si="59"/>
        <v>0</v>
      </c>
      <c r="V494" s="16">
        <v>0</v>
      </c>
      <c r="W494" s="18">
        <f t="shared" si="60"/>
        <v>0</v>
      </c>
      <c r="X494" s="12">
        <v>100</v>
      </c>
      <c r="Y494" s="12">
        <v>0</v>
      </c>
      <c r="Z494" s="42">
        <f t="shared" si="56"/>
        <v>70.19</v>
      </c>
      <c r="AA494" s="12"/>
    </row>
    <row r="495" spans="1:27" x14ac:dyDescent="0.25">
      <c r="A495" s="9">
        <v>45291</v>
      </c>
      <c r="B495" s="10" t="s">
        <v>550</v>
      </c>
      <c r="C495" s="10" t="s">
        <v>543</v>
      </c>
      <c r="D495" s="10" t="s">
        <v>538</v>
      </c>
      <c r="E495" s="10" t="s">
        <v>539</v>
      </c>
      <c r="F495" s="10"/>
      <c r="G495" s="10">
        <v>0</v>
      </c>
      <c r="H495" s="11">
        <f t="shared" si="53"/>
        <v>25</v>
      </c>
      <c r="I495" s="11">
        <f t="shared" si="54"/>
        <v>25</v>
      </c>
      <c r="J495" s="11">
        <f t="shared" si="55"/>
        <v>7125</v>
      </c>
      <c r="K495" s="13">
        <v>0</v>
      </c>
      <c r="L495" s="14">
        <v>0</v>
      </c>
      <c r="M495" s="15">
        <v>0</v>
      </c>
      <c r="N495" s="14">
        <v>0</v>
      </c>
      <c r="O495" s="16">
        <v>0</v>
      </c>
      <c r="P495" s="16">
        <v>0</v>
      </c>
      <c r="Q495" s="16">
        <v>0</v>
      </c>
      <c r="R495" s="57">
        <f t="shared" si="57"/>
        <v>0</v>
      </c>
      <c r="S495" s="57"/>
      <c r="T495" s="17">
        <f t="shared" si="58"/>
        <v>0</v>
      </c>
      <c r="U495" s="17">
        <f t="shared" si="59"/>
        <v>0</v>
      </c>
      <c r="V495" s="16">
        <v>0</v>
      </c>
      <c r="W495" s="18">
        <f t="shared" si="60"/>
        <v>0</v>
      </c>
      <c r="X495" s="12">
        <v>25</v>
      </c>
      <c r="Y495" s="12">
        <v>7125</v>
      </c>
      <c r="Z495" s="42">
        <f t="shared" si="56"/>
        <v>25</v>
      </c>
      <c r="AA495" s="12"/>
    </row>
    <row r="496" spans="1:27" x14ac:dyDescent="0.25">
      <c r="A496" s="9">
        <v>45291</v>
      </c>
      <c r="B496" s="10" t="s">
        <v>551</v>
      </c>
      <c r="C496" s="10" t="s">
        <v>543</v>
      </c>
      <c r="D496" s="10" t="s">
        <v>538</v>
      </c>
      <c r="E496" s="10" t="s">
        <v>539</v>
      </c>
      <c r="F496" s="10"/>
      <c r="G496" s="10">
        <v>0</v>
      </c>
      <c r="H496" s="11">
        <f t="shared" si="53"/>
        <v>92.22</v>
      </c>
      <c r="I496" s="11">
        <f t="shared" si="54"/>
        <v>26.16</v>
      </c>
      <c r="J496" s="11">
        <f t="shared" si="55"/>
        <v>19814.43</v>
      </c>
      <c r="K496" s="13">
        <v>0</v>
      </c>
      <c r="L496" s="14">
        <v>0</v>
      </c>
      <c r="M496" s="15">
        <v>0</v>
      </c>
      <c r="N496" s="14">
        <v>0</v>
      </c>
      <c r="O496" s="16">
        <v>0</v>
      </c>
      <c r="P496" s="16">
        <v>0</v>
      </c>
      <c r="Q496" s="16">
        <v>0</v>
      </c>
      <c r="R496" s="57">
        <f t="shared" si="57"/>
        <v>0</v>
      </c>
      <c r="S496" s="57"/>
      <c r="T496" s="17">
        <f t="shared" si="58"/>
        <v>0</v>
      </c>
      <c r="U496" s="17">
        <f t="shared" si="59"/>
        <v>0</v>
      </c>
      <c r="V496" s="16">
        <v>0</v>
      </c>
      <c r="W496" s="18">
        <f t="shared" si="60"/>
        <v>0</v>
      </c>
      <c r="X496" s="12">
        <v>92.22</v>
      </c>
      <c r="Y496" s="12">
        <v>19814.43</v>
      </c>
      <c r="Z496" s="42">
        <f t="shared" si="56"/>
        <v>26.16</v>
      </c>
      <c r="AA496" s="12"/>
    </row>
    <row r="497" spans="1:27" x14ac:dyDescent="0.25">
      <c r="A497" s="9">
        <v>45291</v>
      </c>
      <c r="B497" s="10" t="s">
        <v>552</v>
      </c>
      <c r="C497" s="10" t="s">
        <v>543</v>
      </c>
      <c r="D497" s="10" t="s">
        <v>538</v>
      </c>
      <c r="E497" s="10" t="s">
        <v>539</v>
      </c>
      <c r="F497" s="10">
        <v>0</v>
      </c>
      <c r="G497" s="10">
        <v>0</v>
      </c>
      <c r="H497" s="11">
        <f t="shared" si="53"/>
        <v>4.07</v>
      </c>
      <c r="I497" s="11">
        <f t="shared" si="54"/>
        <v>6.66</v>
      </c>
      <c r="J497" s="11">
        <f t="shared" si="55"/>
        <v>928.28</v>
      </c>
      <c r="K497" s="13">
        <v>10</v>
      </c>
      <c r="L497" s="14">
        <v>2250</v>
      </c>
      <c r="M497" s="15">
        <v>0</v>
      </c>
      <c r="N497" s="14">
        <v>0</v>
      </c>
      <c r="O497" s="16">
        <v>0</v>
      </c>
      <c r="P497" s="16">
        <v>0</v>
      </c>
      <c r="Q497" s="16">
        <v>6.91</v>
      </c>
      <c r="R497" s="57">
        <f t="shared" si="57"/>
        <v>0.83</v>
      </c>
      <c r="S497" s="57"/>
      <c r="T497" s="17">
        <f t="shared" si="58"/>
        <v>7.74</v>
      </c>
      <c r="U497" s="17">
        <f t="shared" si="59"/>
        <v>7.74</v>
      </c>
      <c r="V497" s="16">
        <v>0</v>
      </c>
      <c r="W497" s="18">
        <f t="shared" si="60"/>
        <v>0</v>
      </c>
      <c r="X497" s="12">
        <v>7.16</v>
      </c>
      <c r="Y497" s="12">
        <v>3178.28</v>
      </c>
      <c r="Z497" s="42">
        <f t="shared" si="56"/>
        <v>8.92</v>
      </c>
      <c r="AA497" s="12"/>
    </row>
    <row r="498" spans="1:27" x14ac:dyDescent="0.25">
      <c r="A498" s="9">
        <v>45291</v>
      </c>
      <c r="B498" s="10" t="s">
        <v>781</v>
      </c>
      <c r="C498" s="10" t="s">
        <v>543</v>
      </c>
      <c r="D498" s="10" t="s">
        <v>538</v>
      </c>
      <c r="E498" s="10" t="s">
        <v>539</v>
      </c>
      <c r="F498" s="10"/>
      <c r="G498" s="10">
        <v>0</v>
      </c>
      <c r="H498" s="11">
        <f t="shared" si="53"/>
        <v>0.63</v>
      </c>
      <c r="I498" s="11">
        <f t="shared" si="54"/>
        <v>0.11</v>
      </c>
      <c r="J498" s="11">
        <f t="shared" si="55"/>
        <v>160.02000000000001</v>
      </c>
      <c r="K498" s="13">
        <v>0</v>
      </c>
      <c r="L498" s="14">
        <v>0</v>
      </c>
      <c r="M498" s="15">
        <v>0</v>
      </c>
      <c r="N498" s="14">
        <v>0</v>
      </c>
      <c r="O498" s="16">
        <v>0</v>
      </c>
      <c r="P498" s="16">
        <v>0</v>
      </c>
      <c r="Q498" s="16">
        <v>0</v>
      </c>
      <c r="R498" s="57">
        <f t="shared" si="57"/>
        <v>0</v>
      </c>
      <c r="S498" s="57"/>
      <c r="T498" s="17">
        <f t="shared" si="58"/>
        <v>0</v>
      </c>
      <c r="U498" s="17">
        <f t="shared" si="59"/>
        <v>0</v>
      </c>
      <c r="V498" s="16">
        <v>0</v>
      </c>
      <c r="W498" s="18">
        <f t="shared" si="60"/>
        <v>0</v>
      </c>
      <c r="X498" s="12">
        <v>0.63</v>
      </c>
      <c r="Y498" s="12">
        <v>160.02000000000001</v>
      </c>
      <c r="Z498" s="42">
        <f t="shared" si="56"/>
        <v>0.11</v>
      </c>
      <c r="AA498" s="12"/>
    </row>
    <row r="499" spans="1:27" x14ac:dyDescent="0.25">
      <c r="A499" s="9">
        <v>45291</v>
      </c>
      <c r="B499" s="10" t="s">
        <v>556</v>
      </c>
      <c r="C499" s="10" t="s">
        <v>543</v>
      </c>
      <c r="D499" s="10" t="s">
        <v>538</v>
      </c>
      <c r="E499" s="10" t="s">
        <v>557</v>
      </c>
      <c r="F499" s="10"/>
      <c r="G499" s="10">
        <v>0</v>
      </c>
      <c r="H499" s="11">
        <f t="shared" si="53"/>
        <v>0.03</v>
      </c>
      <c r="I499" s="11">
        <f t="shared" si="54"/>
        <v>0.01</v>
      </c>
      <c r="J499" s="11">
        <f t="shared" si="55"/>
        <v>0</v>
      </c>
      <c r="K499" s="13">
        <v>0</v>
      </c>
      <c r="L499" s="14">
        <v>0</v>
      </c>
      <c r="M499" s="15">
        <v>0</v>
      </c>
      <c r="N499" s="14">
        <v>0</v>
      </c>
      <c r="O499" s="16">
        <v>0</v>
      </c>
      <c r="P499" s="16">
        <v>0</v>
      </c>
      <c r="Q499" s="16">
        <v>0</v>
      </c>
      <c r="R499" s="57">
        <f t="shared" si="57"/>
        <v>0</v>
      </c>
      <c r="S499" s="57"/>
      <c r="T499" s="17">
        <f t="shared" si="58"/>
        <v>0</v>
      </c>
      <c r="U499" s="17">
        <f t="shared" si="59"/>
        <v>0</v>
      </c>
      <c r="V499" s="16">
        <v>0</v>
      </c>
      <c r="W499" s="18">
        <f t="shared" si="60"/>
        <v>0</v>
      </c>
      <c r="X499" s="12">
        <v>0.03</v>
      </c>
      <c r="Y499" s="12">
        <v>0</v>
      </c>
      <c r="Z499" s="42">
        <f t="shared" si="56"/>
        <v>0.01</v>
      </c>
      <c r="AA499" s="12"/>
    </row>
    <row r="500" spans="1:27" x14ac:dyDescent="0.25">
      <c r="A500" s="9">
        <v>45291</v>
      </c>
      <c r="B500" s="10" t="s">
        <v>569</v>
      </c>
      <c r="C500" s="10" t="s">
        <v>543</v>
      </c>
      <c r="D500" s="10" t="s">
        <v>538</v>
      </c>
      <c r="E500" s="10" t="s">
        <v>539</v>
      </c>
      <c r="F500" s="10"/>
      <c r="G500" s="10">
        <v>0</v>
      </c>
      <c r="H500" s="11">
        <f t="shared" si="53"/>
        <v>4.5199999999999996</v>
      </c>
      <c r="I500" s="11">
        <f t="shared" si="54"/>
        <v>4.46</v>
      </c>
      <c r="J500" s="11">
        <f t="shared" si="55"/>
        <v>1469</v>
      </c>
      <c r="K500" s="13">
        <v>0</v>
      </c>
      <c r="L500" s="14">
        <v>0</v>
      </c>
      <c r="M500" s="15">
        <v>0</v>
      </c>
      <c r="N500" s="14">
        <v>0</v>
      </c>
      <c r="O500" s="16">
        <v>0</v>
      </c>
      <c r="P500" s="16">
        <v>0</v>
      </c>
      <c r="Q500" s="16">
        <v>0</v>
      </c>
      <c r="R500" s="57">
        <f t="shared" si="57"/>
        <v>0</v>
      </c>
      <c r="S500" s="57"/>
      <c r="T500" s="17">
        <f t="shared" si="58"/>
        <v>0</v>
      </c>
      <c r="U500" s="17">
        <f t="shared" si="59"/>
        <v>0</v>
      </c>
      <c r="V500" s="16">
        <v>0</v>
      </c>
      <c r="W500" s="18">
        <f t="shared" si="60"/>
        <v>0</v>
      </c>
      <c r="X500" s="12">
        <v>4.5199999999999996</v>
      </c>
      <c r="Y500" s="12">
        <v>1469</v>
      </c>
      <c r="Z500" s="42">
        <f t="shared" si="56"/>
        <v>4.46</v>
      </c>
      <c r="AA500" s="12"/>
    </row>
    <row r="501" spans="1:27" x14ac:dyDescent="0.25">
      <c r="A501" s="9">
        <v>45291</v>
      </c>
      <c r="B501" s="10" t="s">
        <v>570</v>
      </c>
      <c r="C501" s="10" t="s">
        <v>543</v>
      </c>
      <c r="D501" s="10" t="s">
        <v>538</v>
      </c>
      <c r="E501" s="10" t="s">
        <v>539</v>
      </c>
      <c r="F501" s="10"/>
      <c r="G501" s="10">
        <v>0</v>
      </c>
      <c r="H501" s="11">
        <f t="shared" si="53"/>
        <v>28.09</v>
      </c>
      <c r="I501" s="11">
        <f t="shared" si="54"/>
        <v>17.16</v>
      </c>
      <c r="J501" s="11">
        <f t="shared" si="55"/>
        <v>5196.6499999999996</v>
      </c>
      <c r="K501" s="13">
        <v>0</v>
      </c>
      <c r="L501" s="14">
        <v>0</v>
      </c>
      <c r="M501" s="15">
        <v>0</v>
      </c>
      <c r="N501" s="14">
        <v>0</v>
      </c>
      <c r="O501" s="16">
        <v>0</v>
      </c>
      <c r="P501" s="16">
        <v>0</v>
      </c>
      <c r="Q501" s="16">
        <v>0.99</v>
      </c>
      <c r="R501" s="57">
        <f t="shared" si="57"/>
        <v>0.12</v>
      </c>
      <c r="S501" s="57"/>
      <c r="T501" s="17">
        <f t="shared" si="58"/>
        <v>1.1099999999999999</v>
      </c>
      <c r="U501" s="17">
        <f t="shared" si="59"/>
        <v>1.1099999999999999</v>
      </c>
      <c r="V501" s="16">
        <v>0</v>
      </c>
      <c r="W501" s="18">
        <f t="shared" si="60"/>
        <v>0</v>
      </c>
      <c r="X501" s="12">
        <v>27.1</v>
      </c>
      <c r="Y501" s="12">
        <v>5196.6499999999996</v>
      </c>
      <c r="Z501" s="42">
        <f t="shared" si="56"/>
        <v>16.05</v>
      </c>
      <c r="AA501" s="12"/>
    </row>
    <row r="502" spans="1:27" x14ac:dyDescent="0.25">
      <c r="A502" s="9">
        <v>45291</v>
      </c>
      <c r="B502" s="10" t="s">
        <v>571</v>
      </c>
      <c r="C502" s="10" t="s">
        <v>543</v>
      </c>
      <c r="D502" s="10" t="s">
        <v>538</v>
      </c>
      <c r="E502" s="10" t="s">
        <v>539</v>
      </c>
      <c r="F502" s="10"/>
      <c r="G502" s="10">
        <v>0</v>
      </c>
      <c r="H502" s="11">
        <f t="shared" si="53"/>
        <v>1.86</v>
      </c>
      <c r="I502" s="11">
        <f t="shared" si="54"/>
        <v>1.49</v>
      </c>
      <c r="J502" s="11">
        <f t="shared" si="55"/>
        <v>502.2</v>
      </c>
      <c r="K502" s="13">
        <v>0</v>
      </c>
      <c r="L502" s="14">
        <v>0</v>
      </c>
      <c r="M502" s="15">
        <v>0</v>
      </c>
      <c r="N502" s="14">
        <v>0</v>
      </c>
      <c r="O502" s="16">
        <v>0</v>
      </c>
      <c r="P502" s="16">
        <v>0</v>
      </c>
      <c r="Q502" s="16">
        <v>0</v>
      </c>
      <c r="R502" s="57">
        <f t="shared" si="57"/>
        <v>0</v>
      </c>
      <c r="S502" s="57"/>
      <c r="T502" s="17">
        <f t="shared" si="58"/>
        <v>0</v>
      </c>
      <c r="U502" s="17">
        <f t="shared" si="59"/>
        <v>0</v>
      </c>
      <c r="V502" s="16">
        <v>0</v>
      </c>
      <c r="W502" s="18">
        <f t="shared" si="60"/>
        <v>0</v>
      </c>
      <c r="X502" s="12">
        <v>1.86</v>
      </c>
      <c r="Y502" s="12">
        <v>502.2</v>
      </c>
      <c r="Z502" s="42">
        <f t="shared" si="56"/>
        <v>1.49</v>
      </c>
      <c r="AA502" s="12"/>
    </row>
    <row r="503" spans="1:27" x14ac:dyDescent="0.25">
      <c r="A503" s="9">
        <v>45291</v>
      </c>
      <c r="B503" s="10" t="s">
        <v>572</v>
      </c>
      <c r="C503" s="10" t="s">
        <v>543</v>
      </c>
      <c r="D503" s="10" t="s">
        <v>538</v>
      </c>
      <c r="E503" s="10" t="s">
        <v>539</v>
      </c>
      <c r="F503" s="10"/>
      <c r="G503" s="10">
        <v>0</v>
      </c>
      <c r="H503" s="11">
        <f t="shared" si="53"/>
        <v>2.96</v>
      </c>
      <c r="I503" s="11">
        <f t="shared" si="54"/>
        <v>2.71</v>
      </c>
      <c r="J503" s="11">
        <f t="shared" si="55"/>
        <v>698.56</v>
      </c>
      <c r="K503" s="13">
        <v>0</v>
      </c>
      <c r="L503" s="14">
        <v>0</v>
      </c>
      <c r="M503" s="15">
        <v>0</v>
      </c>
      <c r="N503" s="14">
        <v>0</v>
      </c>
      <c r="O503" s="16">
        <v>0</v>
      </c>
      <c r="P503" s="16">
        <v>0</v>
      </c>
      <c r="Q503" s="16">
        <v>0</v>
      </c>
      <c r="R503" s="57">
        <f t="shared" si="57"/>
        <v>0</v>
      </c>
      <c r="S503" s="57"/>
      <c r="T503" s="17">
        <f t="shared" si="58"/>
        <v>0</v>
      </c>
      <c r="U503" s="17">
        <f t="shared" si="59"/>
        <v>0</v>
      </c>
      <c r="V503" s="16">
        <v>0</v>
      </c>
      <c r="W503" s="18">
        <f t="shared" si="60"/>
        <v>0</v>
      </c>
      <c r="X503" s="12">
        <v>2.96</v>
      </c>
      <c r="Y503" s="12">
        <v>698.56</v>
      </c>
      <c r="Z503" s="42">
        <f t="shared" si="56"/>
        <v>2.71</v>
      </c>
      <c r="AA503" s="12"/>
    </row>
    <row r="504" spans="1:27" x14ac:dyDescent="0.25">
      <c r="A504" s="9">
        <v>45291</v>
      </c>
      <c r="B504" s="10" t="s">
        <v>574</v>
      </c>
      <c r="C504" s="10" t="s">
        <v>537</v>
      </c>
      <c r="D504" s="10" t="s">
        <v>538</v>
      </c>
      <c r="E504" s="10" t="s">
        <v>539</v>
      </c>
      <c r="F504" s="10"/>
      <c r="G504" s="10">
        <v>0</v>
      </c>
      <c r="H504" s="11">
        <f t="shared" si="53"/>
        <v>10484.99</v>
      </c>
      <c r="I504" s="11">
        <f t="shared" si="54"/>
        <v>2859.39</v>
      </c>
      <c r="J504" s="11">
        <f t="shared" si="55"/>
        <v>1079003.8999999999</v>
      </c>
      <c r="K504" s="13">
        <v>0</v>
      </c>
      <c r="L504" s="14">
        <v>0</v>
      </c>
      <c r="M504" s="15">
        <v>0</v>
      </c>
      <c r="N504" s="14">
        <v>0</v>
      </c>
      <c r="O504" s="16">
        <v>0</v>
      </c>
      <c r="P504" s="16">
        <v>0</v>
      </c>
      <c r="Q504" s="16">
        <v>0</v>
      </c>
      <c r="R504" s="57">
        <f t="shared" si="57"/>
        <v>0</v>
      </c>
      <c r="S504" s="57"/>
      <c r="T504" s="17">
        <f t="shared" si="58"/>
        <v>0</v>
      </c>
      <c r="U504" s="17">
        <f t="shared" si="59"/>
        <v>0</v>
      </c>
      <c r="V504" s="16">
        <v>0</v>
      </c>
      <c r="W504" s="18">
        <f t="shared" si="60"/>
        <v>0</v>
      </c>
      <c r="X504" s="12">
        <v>10484.99</v>
      </c>
      <c r="Y504" s="12">
        <v>1079003.8999999999</v>
      </c>
      <c r="Z504" s="42">
        <f t="shared" si="56"/>
        <v>2859.39</v>
      </c>
      <c r="AA504" s="12"/>
    </row>
    <row r="505" spans="1:27" x14ac:dyDescent="0.25">
      <c r="A505" s="9">
        <v>45291</v>
      </c>
      <c r="B505" s="10" t="s">
        <v>576</v>
      </c>
      <c r="C505" s="10" t="s">
        <v>577</v>
      </c>
      <c r="D505" s="10" t="s">
        <v>538</v>
      </c>
      <c r="E505" s="10" t="s">
        <v>539</v>
      </c>
      <c r="F505" s="10"/>
      <c r="G505" s="10">
        <v>0</v>
      </c>
      <c r="H505" s="11">
        <f t="shared" si="53"/>
        <v>213.03</v>
      </c>
      <c r="I505" s="11">
        <f t="shared" si="54"/>
        <v>149.53</v>
      </c>
      <c r="J505" s="11">
        <f t="shared" si="55"/>
        <v>21300.87</v>
      </c>
      <c r="K505" s="13">
        <v>0</v>
      </c>
      <c r="L505" s="14">
        <v>0</v>
      </c>
      <c r="M505" s="15">
        <v>0</v>
      </c>
      <c r="N505" s="14">
        <v>0</v>
      </c>
      <c r="O505" s="16">
        <v>0</v>
      </c>
      <c r="P505" s="16">
        <v>0</v>
      </c>
      <c r="Q505" s="16">
        <v>0</v>
      </c>
      <c r="R505" s="57">
        <f t="shared" si="57"/>
        <v>0</v>
      </c>
      <c r="S505" s="57"/>
      <c r="T505" s="17">
        <f t="shared" si="58"/>
        <v>0</v>
      </c>
      <c r="U505" s="17">
        <f t="shared" si="59"/>
        <v>0</v>
      </c>
      <c r="V505" s="16">
        <v>0</v>
      </c>
      <c r="W505" s="18">
        <f t="shared" si="60"/>
        <v>0</v>
      </c>
      <c r="X505" s="12">
        <v>213.03</v>
      </c>
      <c r="Y505" s="12">
        <v>21300.87</v>
      </c>
      <c r="Z505" s="42">
        <f t="shared" si="56"/>
        <v>149.53</v>
      </c>
      <c r="AA505" s="12"/>
    </row>
    <row r="506" spans="1:27" x14ac:dyDescent="0.25">
      <c r="A506" s="9">
        <v>45291</v>
      </c>
      <c r="B506" s="10" t="s">
        <v>580</v>
      </c>
      <c r="C506" s="10" t="s">
        <v>543</v>
      </c>
      <c r="D506" s="10" t="s">
        <v>538</v>
      </c>
      <c r="E506" s="10" t="s">
        <v>557</v>
      </c>
      <c r="F506" s="10"/>
      <c r="G506" s="10">
        <v>0</v>
      </c>
      <c r="H506" s="11">
        <f t="shared" si="53"/>
        <v>0.41</v>
      </c>
      <c r="I506" s="11">
        <f t="shared" si="54"/>
        <v>0.28999999999999998</v>
      </c>
      <c r="J506" s="11">
        <f t="shared" si="55"/>
        <v>0</v>
      </c>
      <c r="K506" s="13">
        <v>0</v>
      </c>
      <c r="L506" s="14">
        <v>0</v>
      </c>
      <c r="M506" s="15">
        <v>0</v>
      </c>
      <c r="N506" s="14">
        <v>0</v>
      </c>
      <c r="O506" s="16">
        <v>0</v>
      </c>
      <c r="P506" s="16">
        <v>0</v>
      </c>
      <c r="Q506" s="16">
        <v>0</v>
      </c>
      <c r="R506" s="57">
        <f t="shared" si="57"/>
        <v>0</v>
      </c>
      <c r="S506" s="57"/>
      <c r="T506" s="17">
        <f t="shared" si="58"/>
        <v>0</v>
      </c>
      <c r="U506" s="17">
        <f t="shared" si="59"/>
        <v>0</v>
      </c>
      <c r="V506" s="16">
        <v>0</v>
      </c>
      <c r="W506" s="18">
        <f t="shared" si="60"/>
        <v>0</v>
      </c>
      <c r="X506" s="12">
        <v>0.41</v>
      </c>
      <c r="Y506" s="12">
        <v>0</v>
      </c>
      <c r="Z506" s="42">
        <f t="shared" si="56"/>
        <v>0.28999999999999998</v>
      </c>
      <c r="AA506" s="12"/>
    </row>
    <row r="507" spans="1:27" x14ac:dyDescent="0.25">
      <c r="A507" s="9">
        <v>45291</v>
      </c>
      <c r="B507" s="10" t="s">
        <v>581</v>
      </c>
      <c r="C507" s="10" t="s">
        <v>543</v>
      </c>
      <c r="D507" s="10" t="s">
        <v>538</v>
      </c>
      <c r="E507" s="10" t="s">
        <v>539</v>
      </c>
      <c r="F507" s="10"/>
      <c r="G507" s="10">
        <v>0</v>
      </c>
      <c r="H507" s="11">
        <f t="shared" si="53"/>
        <v>4.05</v>
      </c>
      <c r="I507" s="11">
        <f t="shared" si="54"/>
        <v>3.94</v>
      </c>
      <c r="J507" s="11">
        <f t="shared" si="55"/>
        <v>854.55</v>
      </c>
      <c r="K507" s="13">
        <v>0</v>
      </c>
      <c r="L507" s="14">
        <v>0</v>
      </c>
      <c r="M507" s="15">
        <v>0</v>
      </c>
      <c r="N507" s="14">
        <v>0</v>
      </c>
      <c r="O507" s="16">
        <v>0</v>
      </c>
      <c r="P507" s="16">
        <v>0</v>
      </c>
      <c r="Q507" s="16">
        <v>0.97</v>
      </c>
      <c r="R507" s="57">
        <f t="shared" si="57"/>
        <v>0.12</v>
      </c>
      <c r="S507" s="57"/>
      <c r="T507" s="17">
        <f t="shared" si="58"/>
        <v>1.0899999999999999</v>
      </c>
      <c r="U507" s="17">
        <f t="shared" si="59"/>
        <v>1.0899999999999999</v>
      </c>
      <c r="V507" s="16">
        <v>0</v>
      </c>
      <c r="W507" s="18">
        <f t="shared" si="60"/>
        <v>0</v>
      </c>
      <c r="X507" s="12">
        <v>3.08</v>
      </c>
      <c r="Y507" s="12">
        <v>854.55</v>
      </c>
      <c r="Z507" s="42">
        <f t="shared" si="56"/>
        <v>2.85</v>
      </c>
      <c r="AA507" s="12"/>
    </row>
    <row r="508" spans="1:27" x14ac:dyDescent="0.25">
      <c r="A508" s="9">
        <v>45291</v>
      </c>
      <c r="B508" s="10" t="s">
        <v>583</v>
      </c>
      <c r="C508" s="10" t="s">
        <v>537</v>
      </c>
      <c r="D508" s="10" t="s">
        <v>538</v>
      </c>
      <c r="E508" s="10" t="s">
        <v>539</v>
      </c>
      <c r="F508" s="10"/>
      <c r="G508" s="10">
        <v>0</v>
      </c>
      <c r="H508" s="11">
        <f t="shared" si="53"/>
        <v>4.3099999999999996</v>
      </c>
      <c r="I508" s="11">
        <f t="shared" si="54"/>
        <v>2.88</v>
      </c>
      <c r="J508" s="11">
        <f t="shared" si="55"/>
        <v>0</v>
      </c>
      <c r="K508" s="13">
        <v>0</v>
      </c>
      <c r="L508" s="14">
        <v>0</v>
      </c>
      <c r="M508" s="15">
        <v>0</v>
      </c>
      <c r="N508" s="14">
        <v>0</v>
      </c>
      <c r="O508" s="16">
        <v>0</v>
      </c>
      <c r="P508" s="16">
        <v>0</v>
      </c>
      <c r="Q508" s="16">
        <v>0</v>
      </c>
      <c r="R508" s="57">
        <f t="shared" si="57"/>
        <v>0</v>
      </c>
      <c r="S508" s="57"/>
      <c r="T508" s="17">
        <f t="shared" si="58"/>
        <v>0</v>
      </c>
      <c r="U508" s="17">
        <f t="shared" si="59"/>
        <v>0</v>
      </c>
      <c r="V508" s="16">
        <v>0</v>
      </c>
      <c r="W508" s="18">
        <f t="shared" si="60"/>
        <v>0</v>
      </c>
      <c r="X508" s="12">
        <v>4.3099999999999996</v>
      </c>
      <c r="Y508" s="12">
        <v>0</v>
      </c>
      <c r="Z508" s="42">
        <f t="shared" si="56"/>
        <v>2.88</v>
      </c>
      <c r="AA508" s="12"/>
    </row>
    <row r="509" spans="1:27" x14ac:dyDescent="0.25">
      <c r="A509" s="9">
        <v>45291</v>
      </c>
      <c r="B509" s="10" t="s">
        <v>584</v>
      </c>
      <c r="C509" s="10" t="s">
        <v>537</v>
      </c>
      <c r="D509" s="10" t="s">
        <v>538</v>
      </c>
      <c r="E509" s="10" t="s">
        <v>539</v>
      </c>
      <c r="F509" s="10"/>
      <c r="G509" s="10">
        <v>0</v>
      </c>
      <c r="H509" s="11">
        <f t="shared" si="53"/>
        <v>1826.09</v>
      </c>
      <c r="I509" s="11">
        <f t="shared" si="54"/>
        <v>1742.58</v>
      </c>
      <c r="J509" s="11">
        <f t="shared" si="55"/>
        <v>161340.35</v>
      </c>
      <c r="K509" s="13">
        <v>5000</v>
      </c>
      <c r="L509" s="14">
        <v>465500</v>
      </c>
      <c r="M509" s="15">
        <v>0</v>
      </c>
      <c r="N509" s="14">
        <v>0</v>
      </c>
      <c r="O509" s="16">
        <v>0</v>
      </c>
      <c r="P509" s="16">
        <v>0</v>
      </c>
      <c r="Q509" s="16">
        <v>3455.02</v>
      </c>
      <c r="R509" s="57">
        <f t="shared" si="57"/>
        <v>412.68</v>
      </c>
      <c r="S509" s="57"/>
      <c r="T509" s="17">
        <f t="shared" si="58"/>
        <v>3867.7</v>
      </c>
      <c r="U509" s="17">
        <f t="shared" si="59"/>
        <v>3867.7</v>
      </c>
      <c r="V509" s="16">
        <v>312600.11</v>
      </c>
      <c r="W509" s="18">
        <f t="shared" si="60"/>
        <v>50.79</v>
      </c>
      <c r="X509" s="12">
        <v>3371.07</v>
      </c>
      <c r="Y509" s="12">
        <v>313560.90000000002</v>
      </c>
      <c r="Z509" s="42">
        <f t="shared" si="56"/>
        <v>2824.09</v>
      </c>
      <c r="AA509" s="12"/>
    </row>
    <row r="510" spans="1:27" x14ac:dyDescent="0.25">
      <c r="A510" s="9">
        <v>45291</v>
      </c>
      <c r="B510" s="10" t="s">
        <v>585</v>
      </c>
      <c r="C510" s="10" t="s">
        <v>537</v>
      </c>
      <c r="D510" s="10" t="s">
        <v>538</v>
      </c>
      <c r="E510" s="10" t="s">
        <v>539</v>
      </c>
      <c r="F510" s="10"/>
      <c r="G510" s="10">
        <v>0</v>
      </c>
      <c r="H510" s="11">
        <f t="shared" ref="H510:H573" si="61">SUMIFS(X:X,$A:$A,EOMONTH($A510,-1),$B:$B,$B510)</f>
        <v>42.21</v>
      </c>
      <c r="I510" s="11">
        <f t="shared" ref="I510:I573" si="62">ROUND(SUMIFS(Z:Z,$A:$A,EOMONTH($A510,-1),$B:$B,$B510),2)</f>
        <v>26.96</v>
      </c>
      <c r="J510" s="11">
        <f t="shared" ref="J510:J573" si="63">SUMIFS(Y:Y,$A:$A,EOMONTH($A510,-1),$B:$B,$B510)</f>
        <v>0</v>
      </c>
      <c r="K510" s="13">
        <v>0</v>
      </c>
      <c r="L510" s="14">
        <v>0</v>
      </c>
      <c r="M510" s="15">
        <v>0</v>
      </c>
      <c r="N510" s="14">
        <v>0</v>
      </c>
      <c r="O510" s="16">
        <v>0</v>
      </c>
      <c r="P510" s="16">
        <v>0</v>
      </c>
      <c r="Q510" s="16">
        <v>0</v>
      </c>
      <c r="R510" s="57">
        <f t="shared" si="57"/>
        <v>0</v>
      </c>
      <c r="S510" s="57"/>
      <c r="T510" s="17">
        <f t="shared" si="58"/>
        <v>0</v>
      </c>
      <c r="U510" s="17">
        <f t="shared" si="59"/>
        <v>0</v>
      </c>
      <c r="V510" s="16">
        <v>0</v>
      </c>
      <c r="W510" s="18">
        <f t="shared" si="60"/>
        <v>0</v>
      </c>
      <c r="X510" s="12">
        <v>42.21</v>
      </c>
      <c r="Y510" s="12">
        <v>0</v>
      </c>
      <c r="Z510" s="42">
        <f t="shared" si="56"/>
        <v>26.96</v>
      </c>
      <c r="AA510" s="12"/>
    </row>
    <row r="511" spans="1:27" x14ac:dyDescent="0.25">
      <c r="A511" s="9">
        <v>45291</v>
      </c>
      <c r="B511" s="10" t="s">
        <v>590</v>
      </c>
      <c r="C511" s="10" t="s">
        <v>543</v>
      </c>
      <c r="D511" s="10" t="s">
        <v>538</v>
      </c>
      <c r="E511" s="10" t="s">
        <v>539</v>
      </c>
      <c r="F511" s="10">
        <v>0</v>
      </c>
      <c r="G511" s="10">
        <v>0</v>
      </c>
      <c r="H511" s="11">
        <f t="shared" si="61"/>
        <v>36.58</v>
      </c>
      <c r="I511" s="11">
        <f t="shared" si="62"/>
        <v>48.02</v>
      </c>
      <c r="J511" s="11">
        <f t="shared" si="63"/>
        <v>7327.62</v>
      </c>
      <c r="K511" s="13">
        <v>0</v>
      </c>
      <c r="L511" s="14">
        <v>0</v>
      </c>
      <c r="M511" s="15">
        <v>0</v>
      </c>
      <c r="N511" s="14">
        <v>0</v>
      </c>
      <c r="O511" s="16">
        <v>0</v>
      </c>
      <c r="P511" s="16">
        <v>0</v>
      </c>
      <c r="Q511" s="16">
        <v>60.18</v>
      </c>
      <c r="R511" s="57">
        <f t="shared" si="57"/>
        <v>7.19</v>
      </c>
      <c r="S511" s="57">
        <v>30</v>
      </c>
      <c r="T511" s="17">
        <f t="shared" si="58"/>
        <v>37.370000000000005</v>
      </c>
      <c r="U511" s="17">
        <f t="shared" si="59"/>
        <v>37.370000000000005</v>
      </c>
      <c r="V511" s="16">
        <v>10884.66</v>
      </c>
      <c r="W511" s="18">
        <f t="shared" si="60"/>
        <v>0</v>
      </c>
      <c r="X511" s="12">
        <v>-23.6</v>
      </c>
      <c r="Y511" s="12">
        <v>-4673.47</v>
      </c>
      <c r="Z511" s="42">
        <f t="shared" si="56"/>
        <v>10.649999999999999</v>
      </c>
      <c r="AA511" s="12"/>
    </row>
    <row r="512" spans="1:27" x14ac:dyDescent="0.25">
      <c r="A512" s="9">
        <v>45291</v>
      </c>
      <c r="B512" s="10" t="s">
        <v>591</v>
      </c>
      <c r="C512" s="10" t="s">
        <v>543</v>
      </c>
      <c r="D512" s="10" t="s">
        <v>538</v>
      </c>
      <c r="E512" s="10" t="s">
        <v>539</v>
      </c>
      <c r="F512" s="10">
        <v>0</v>
      </c>
      <c r="G512" s="10">
        <v>0</v>
      </c>
      <c r="H512" s="11">
        <f t="shared" si="61"/>
        <v>114.34</v>
      </c>
      <c r="I512" s="11">
        <f t="shared" si="62"/>
        <v>64.88</v>
      </c>
      <c r="J512" s="11">
        <f t="shared" si="63"/>
        <v>19343.41</v>
      </c>
      <c r="K512" s="13">
        <v>0</v>
      </c>
      <c r="L512" s="14">
        <v>0</v>
      </c>
      <c r="M512" s="15">
        <v>0</v>
      </c>
      <c r="N512" s="14">
        <v>0</v>
      </c>
      <c r="O512" s="16">
        <v>0</v>
      </c>
      <c r="P512" s="16">
        <v>0</v>
      </c>
      <c r="Q512" s="16">
        <v>35.56</v>
      </c>
      <c r="R512" s="57">
        <f t="shared" si="57"/>
        <v>4.25</v>
      </c>
      <c r="S512" s="57"/>
      <c r="T512" s="17">
        <f t="shared" si="58"/>
        <v>39.81</v>
      </c>
      <c r="U512" s="17">
        <f t="shared" si="59"/>
        <v>39.81</v>
      </c>
      <c r="V512" s="16">
        <v>4824.45</v>
      </c>
      <c r="W512" s="18">
        <f t="shared" si="60"/>
        <v>0</v>
      </c>
      <c r="X512" s="12">
        <v>78.78</v>
      </c>
      <c r="Y512" s="12">
        <v>11394.21</v>
      </c>
      <c r="Z512" s="42">
        <f t="shared" si="56"/>
        <v>25.069999999999993</v>
      </c>
      <c r="AA512" s="12"/>
    </row>
    <row r="513" spans="1:27" x14ac:dyDescent="0.25">
      <c r="A513" s="9">
        <v>45291</v>
      </c>
      <c r="B513" s="10" t="s">
        <v>787</v>
      </c>
      <c r="C513" s="10" t="s">
        <v>543</v>
      </c>
      <c r="D513" s="10" t="s">
        <v>538</v>
      </c>
      <c r="E513" s="10" t="s">
        <v>539</v>
      </c>
      <c r="F513" s="10"/>
      <c r="G513" s="10">
        <v>0</v>
      </c>
      <c r="H513" s="11">
        <f t="shared" si="61"/>
        <v>-0.51</v>
      </c>
      <c r="I513" s="11">
        <f t="shared" si="62"/>
        <v>0</v>
      </c>
      <c r="J513" s="11">
        <f t="shared" si="63"/>
        <v>-145.35</v>
      </c>
      <c r="K513" s="13">
        <v>0</v>
      </c>
      <c r="L513" s="14">
        <v>0</v>
      </c>
      <c r="M513" s="15">
        <v>0</v>
      </c>
      <c r="N513" s="14">
        <v>0</v>
      </c>
      <c r="O513" s="16">
        <v>0</v>
      </c>
      <c r="P513" s="16">
        <v>0</v>
      </c>
      <c r="Q513" s="16">
        <v>0</v>
      </c>
      <c r="R513" s="57">
        <f t="shared" si="57"/>
        <v>0</v>
      </c>
      <c r="S513" s="57"/>
      <c r="T513" s="17">
        <f t="shared" si="58"/>
        <v>0</v>
      </c>
      <c r="U513" s="17">
        <f t="shared" si="59"/>
        <v>0</v>
      </c>
      <c r="V513" s="16">
        <v>0</v>
      </c>
      <c r="W513" s="18">
        <f t="shared" si="60"/>
        <v>0</v>
      </c>
      <c r="X513" s="12">
        <v>-0.51</v>
      </c>
      <c r="Y513" s="12">
        <v>-145.35</v>
      </c>
      <c r="Z513" s="42">
        <f t="shared" si="56"/>
        <v>0</v>
      </c>
      <c r="AA513" s="12"/>
    </row>
    <row r="514" spans="1:27" x14ac:dyDescent="0.25">
      <c r="A514" s="9">
        <v>45291</v>
      </c>
      <c r="B514" s="10" t="s">
        <v>597</v>
      </c>
      <c r="C514" s="10" t="s">
        <v>543</v>
      </c>
      <c r="D514" s="10" t="s">
        <v>538</v>
      </c>
      <c r="E514" s="10" t="s">
        <v>539</v>
      </c>
      <c r="F514" s="10"/>
      <c r="G514" s="10">
        <v>0</v>
      </c>
      <c r="H514" s="11">
        <f t="shared" si="61"/>
        <v>25</v>
      </c>
      <c r="I514" s="11">
        <f t="shared" si="62"/>
        <v>17.55</v>
      </c>
      <c r="J514" s="11">
        <f t="shared" si="63"/>
        <v>1575</v>
      </c>
      <c r="K514" s="13">
        <v>0</v>
      </c>
      <c r="L514" s="14">
        <v>0</v>
      </c>
      <c r="M514" s="15">
        <v>0</v>
      </c>
      <c r="N514" s="14">
        <v>0</v>
      </c>
      <c r="O514" s="16">
        <v>0</v>
      </c>
      <c r="P514" s="16">
        <v>0</v>
      </c>
      <c r="Q514" s="16">
        <v>0</v>
      </c>
      <c r="R514" s="57">
        <f t="shared" si="57"/>
        <v>0</v>
      </c>
      <c r="S514" s="57"/>
      <c r="T514" s="17">
        <f t="shared" si="58"/>
        <v>0</v>
      </c>
      <c r="U514" s="17">
        <f t="shared" si="59"/>
        <v>0</v>
      </c>
      <c r="V514" s="16">
        <v>0</v>
      </c>
      <c r="W514" s="18">
        <f t="shared" si="60"/>
        <v>0</v>
      </c>
      <c r="X514" s="12">
        <v>25</v>
      </c>
      <c r="Y514" s="12">
        <v>1575</v>
      </c>
      <c r="Z514" s="42">
        <f t="shared" si="56"/>
        <v>17.55</v>
      </c>
      <c r="AA514" s="12"/>
    </row>
    <row r="515" spans="1:27" x14ac:dyDescent="0.25">
      <c r="A515" s="9">
        <v>45291</v>
      </c>
      <c r="B515" s="10" t="s">
        <v>598</v>
      </c>
      <c r="C515" s="10" t="s">
        <v>543</v>
      </c>
      <c r="D515" s="10" t="s">
        <v>538</v>
      </c>
      <c r="E515" s="10" t="s">
        <v>539</v>
      </c>
      <c r="F515" s="10"/>
      <c r="G515" s="10">
        <v>0</v>
      </c>
      <c r="H515" s="11">
        <f t="shared" si="61"/>
        <v>0.01</v>
      </c>
      <c r="I515" s="11">
        <f t="shared" si="62"/>
        <v>0.01</v>
      </c>
      <c r="J515" s="11">
        <f t="shared" si="63"/>
        <v>0</v>
      </c>
      <c r="K515" s="13">
        <v>0</v>
      </c>
      <c r="L515" s="14">
        <v>0</v>
      </c>
      <c r="M515" s="15">
        <v>0</v>
      </c>
      <c r="N515" s="14">
        <v>0</v>
      </c>
      <c r="O515" s="16">
        <v>0</v>
      </c>
      <c r="P515" s="16">
        <v>0</v>
      </c>
      <c r="Q515" s="16">
        <v>0</v>
      </c>
      <c r="R515" s="57">
        <f t="shared" si="57"/>
        <v>0</v>
      </c>
      <c r="S515" s="57"/>
      <c r="T515" s="17">
        <f t="shared" si="58"/>
        <v>0</v>
      </c>
      <c r="U515" s="17">
        <f t="shared" si="59"/>
        <v>0</v>
      </c>
      <c r="V515" s="16">
        <v>0</v>
      </c>
      <c r="W515" s="18">
        <f t="shared" si="60"/>
        <v>0</v>
      </c>
      <c r="X515" s="12">
        <v>0.01</v>
      </c>
      <c r="Y515" s="12">
        <v>0</v>
      </c>
      <c r="Z515" s="42">
        <f t="shared" si="56"/>
        <v>0.01</v>
      </c>
      <c r="AA515" s="12"/>
    </row>
    <row r="516" spans="1:27" x14ac:dyDescent="0.25">
      <c r="A516" s="9">
        <v>45291</v>
      </c>
      <c r="B516" s="10" t="s">
        <v>601</v>
      </c>
      <c r="C516" s="10" t="s">
        <v>537</v>
      </c>
      <c r="D516" s="10" t="s">
        <v>538</v>
      </c>
      <c r="E516" s="10" t="s">
        <v>557</v>
      </c>
      <c r="F516" s="10"/>
      <c r="G516" s="10">
        <v>0</v>
      </c>
      <c r="H516" s="11">
        <f t="shared" si="61"/>
        <v>26.81</v>
      </c>
      <c r="I516" s="11">
        <f t="shared" si="62"/>
        <v>67.55</v>
      </c>
      <c r="J516" s="11">
        <f t="shared" si="63"/>
        <v>1876.7</v>
      </c>
      <c r="K516" s="13">
        <v>3450</v>
      </c>
      <c r="L516" s="14">
        <v>255300</v>
      </c>
      <c r="M516" s="15">
        <v>0</v>
      </c>
      <c r="N516" s="14">
        <v>0</v>
      </c>
      <c r="O516" s="16">
        <v>0</v>
      </c>
      <c r="P516" s="16">
        <v>0</v>
      </c>
      <c r="Q516" s="16">
        <v>0</v>
      </c>
      <c r="R516" s="57">
        <f t="shared" si="57"/>
        <v>0</v>
      </c>
      <c r="S516" s="57">
        <v>-3000</v>
      </c>
      <c r="T516" s="17">
        <f t="shared" si="58"/>
        <v>3000</v>
      </c>
      <c r="U516" s="17">
        <f t="shared" si="59"/>
        <v>3000</v>
      </c>
      <c r="V516" s="16">
        <v>0</v>
      </c>
      <c r="W516" s="18">
        <f t="shared" si="60"/>
        <v>39.4</v>
      </c>
      <c r="X516" s="12">
        <v>3476.81</v>
      </c>
      <c r="Y516" s="12">
        <v>257176.7</v>
      </c>
      <c r="Z516" s="42">
        <f t="shared" ref="Z516:Z579" si="64">I516+K516-O516-T516-W516</f>
        <v>478.1500000000002</v>
      </c>
      <c r="AA516" s="12"/>
    </row>
    <row r="517" spans="1:27" x14ac:dyDescent="0.25">
      <c r="A517" s="9">
        <v>45291</v>
      </c>
      <c r="B517" s="10" t="s">
        <v>621</v>
      </c>
      <c r="C517" s="10" t="s">
        <v>543</v>
      </c>
      <c r="D517" s="10" t="s">
        <v>538</v>
      </c>
      <c r="E517" s="10" t="s">
        <v>539</v>
      </c>
      <c r="F517" s="10"/>
      <c r="G517" s="10">
        <v>0</v>
      </c>
      <c r="H517" s="11">
        <f t="shared" si="61"/>
        <v>92.5</v>
      </c>
      <c r="I517" s="11">
        <f t="shared" si="62"/>
        <v>329.1</v>
      </c>
      <c r="J517" s="11">
        <f t="shared" si="63"/>
        <v>16827.509999999998</v>
      </c>
      <c r="K517" s="13">
        <v>250</v>
      </c>
      <c r="L517" s="14">
        <v>42500</v>
      </c>
      <c r="M517" s="15">
        <v>0</v>
      </c>
      <c r="N517" s="14">
        <v>0</v>
      </c>
      <c r="O517" s="16">
        <v>0</v>
      </c>
      <c r="P517" s="16">
        <v>0</v>
      </c>
      <c r="Q517" s="16">
        <v>203.77</v>
      </c>
      <c r="R517" s="57">
        <f t="shared" ref="R517:R580" si="65">ROUND(Q517*$R$2/100,2)</f>
        <v>24.34</v>
      </c>
      <c r="S517" s="57"/>
      <c r="T517" s="17">
        <f t="shared" ref="T517:T580" si="66">Q517+R517-S517</f>
        <v>228.11</v>
      </c>
      <c r="U517" s="17">
        <f t="shared" ref="U517:U580" si="67">T517+O517</f>
        <v>228.11</v>
      </c>
      <c r="V517" s="16">
        <v>37265.360000000001</v>
      </c>
      <c r="W517" s="18">
        <f t="shared" ref="W517:W580" si="68">IF(ROUND(T517*$W$2/100,2)&lt;1,0,ROUND(T517*$W$2/100,2))</f>
        <v>3</v>
      </c>
      <c r="X517" s="12">
        <v>138.72999999999999</v>
      </c>
      <c r="Y517" s="12">
        <v>23931.24</v>
      </c>
      <c r="Z517" s="42">
        <f t="shared" si="64"/>
        <v>347.99</v>
      </c>
      <c r="AA517" s="12"/>
    </row>
    <row r="518" spans="1:27" x14ac:dyDescent="0.25">
      <c r="A518" s="9">
        <v>45291</v>
      </c>
      <c r="B518" s="10" t="s">
        <v>651</v>
      </c>
      <c r="C518" s="10" t="s">
        <v>543</v>
      </c>
      <c r="D518" s="10" t="s">
        <v>538</v>
      </c>
      <c r="E518" s="10" t="s">
        <v>539</v>
      </c>
      <c r="F518" s="10"/>
      <c r="G518" s="10">
        <v>0</v>
      </c>
      <c r="H518" s="11">
        <f t="shared" si="61"/>
        <v>7.87</v>
      </c>
      <c r="I518" s="11">
        <f t="shared" si="62"/>
        <v>2.96</v>
      </c>
      <c r="J518" s="11">
        <f t="shared" si="63"/>
        <v>2245.5700000000002</v>
      </c>
      <c r="K518" s="13">
        <v>10</v>
      </c>
      <c r="L518" s="14">
        <v>2800</v>
      </c>
      <c r="M518" s="15">
        <v>0</v>
      </c>
      <c r="N518" s="14">
        <v>0</v>
      </c>
      <c r="O518" s="16">
        <v>0</v>
      </c>
      <c r="P518" s="16">
        <v>0</v>
      </c>
      <c r="Q518" s="16">
        <v>0</v>
      </c>
      <c r="R518" s="57">
        <f t="shared" si="65"/>
        <v>0</v>
      </c>
      <c r="S518" s="57"/>
      <c r="T518" s="17">
        <f t="shared" si="66"/>
        <v>0</v>
      </c>
      <c r="U518" s="17">
        <f t="shared" si="67"/>
        <v>0</v>
      </c>
      <c r="V518" s="16">
        <v>0</v>
      </c>
      <c r="W518" s="18">
        <f t="shared" si="68"/>
        <v>0</v>
      </c>
      <c r="X518" s="12">
        <v>17.87</v>
      </c>
      <c r="Y518" s="12">
        <v>5045.57</v>
      </c>
      <c r="Z518" s="42">
        <f t="shared" si="64"/>
        <v>12.96</v>
      </c>
      <c r="AA518" s="12"/>
    </row>
    <row r="519" spans="1:27" x14ac:dyDescent="0.25">
      <c r="A519" s="9">
        <v>45291</v>
      </c>
      <c r="B519" s="10" t="s">
        <v>652</v>
      </c>
      <c r="C519" s="10" t="s">
        <v>543</v>
      </c>
      <c r="D519" s="10" t="s">
        <v>538</v>
      </c>
      <c r="E519" s="10" t="s">
        <v>539</v>
      </c>
      <c r="F519" s="10"/>
      <c r="G519" s="10">
        <v>0</v>
      </c>
      <c r="H519" s="11">
        <f t="shared" si="61"/>
        <v>3.3</v>
      </c>
      <c r="I519" s="11">
        <f t="shared" si="62"/>
        <v>1.73</v>
      </c>
      <c r="J519" s="11">
        <f t="shared" si="63"/>
        <v>0</v>
      </c>
      <c r="K519" s="13">
        <v>0</v>
      </c>
      <c r="L519" s="14">
        <v>0</v>
      </c>
      <c r="M519" s="15">
        <v>0</v>
      </c>
      <c r="N519" s="14">
        <v>0</v>
      </c>
      <c r="O519" s="16">
        <v>0</v>
      </c>
      <c r="P519" s="16">
        <v>0</v>
      </c>
      <c r="Q519" s="16">
        <v>0</v>
      </c>
      <c r="R519" s="57">
        <f t="shared" si="65"/>
        <v>0</v>
      </c>
      <c r="S519" s="57"/>
      <c r="T519" s="17">
        <f t="shared" si="66"/>
        <v>0</v>
      </c>
      <c r="U519" s="17">
        <f t="shared" si="67"/>
        <v>0</v>
      </c>
      <c r="V519" s="16">
        <v>0</v>
      </c>
      <c r="W519" s="18">
        <f t="shared" si="68"/>
        <v>0</v>
      </c>
      <c r="X519" s="12">
        <v>3.3</v>
      </c>
      <c r="Y519" s="12">
        <v>0</v>
      </c>
      <c r="Z519" s="42">
        <f t="shared" si="64"/>
        <v>1.73</v>
      </c>
      <c r="AA519" s="12"/>
    </row>
    <row r="520" spans="1:27" x14ac:dyDescent="0.25">
      <c r="A520" s="9">
        <v>45291</v>
      </c>
      <c r="B520" s="10" t="s">
        <v>654</v>
      </c>
      <c r="C520" s="10" t="s">
        <v>543</v>
      </c>
      <c r="D520" s="10" t="s">
        <v>538</v>
      </c>
      <c r="E520" s="10" t="s">
        <v>539</v>
      </c>
      <c r="F520" s="10"/>
      <c r="G520" s="10">
        <v>0</v>
      </c>
      <c r="H520" s="11">
        <f t="shared" si="61"/>
        <v>4.3600000000000003</v>
      </c>
      <c r="I520" s="11">
        <f t="shared" si="62"/>
        <v>2.74</v>
      </c>
      <c r="J520" s="11">
        <f t="shared" si="63"/>
        <v>1288.95</v>
      </c>
      <c r="K520" s="13">
        <v>0</v>
      </c>
      <c r="L520" s="14">
        <v>0</v>
      </c>
      <c r="M520" s="15">
        <v>0</v>
      </c>
      <c r="N520" s="14">
        <v>0</v>
      </c>
      <c r="O520" s="16">
        <v>0</v>
      </c>
      <c r="P520" s="16">
        <v>0</v>
      </c>
      <c r="Q520" s="16">
        <v>0</v>
      </c>
      <c r="R520" s="57">
        <f t="shared" si="65"/>
        <v>0</v>
      </c>
      <c r="S520" s="57"/>
      <c r="T520" s="17">
        <f t="shared" si="66"/>
        <v>0</v>
      </c>
      <c r="U520" s="17">
        <f t="shared" si="67"/>
        <v>0</v>
      </c>
      <c r="V520" s="16">
        <v>0</v>
      </c>
      <c r="W520" s="18">
        <f t="shared" si="68"/>
        <v>0</v>
      </c>
      <c r="X520" s="12">
        <v>4.3600000000000003</v>
      </c>
      <c r="Y520" s="12">
        <v>1288.95</v>
      </c>
      <c r="Z520" s="42">
        <f t="shared" si="64"/>
        <v>2.74</v>
      </c>
      <c r="AA520" s="12"/>
    </row>
    <row r="521" spans="1:27" x14ac:dyDescent="0.25">
      <c r="A521" s="9">
        <v>45291</v>
      </c>
      <c r="B521" s="10" t="s">
        <v>818</v>
      </c>
      <c r="C521" s="10" t="s">
        <v>537</v>
      </c>
      <c r="D521" s="10" t="s">
        <v>538</v>
      </c>
      <c r="E521" s="10" t="s">
        <v>539</v>
      </c>
      <c r="F521" s="10"/>
      <c r="G521" s="10">
        <v>0</v>
      </c>
      <c r="H521" s="11">
        <f t="shared" si="61"/>
        <v>0</v>
      </c>
      <c r="I521" s="11">
        <f t="shared" si="62"/>
        <v>0</v>
      </c>
      <c r="J521" s="11">
        <f t="shared" si="63"/>
        <v>0</v>
      </c>
      <c r="K521" s="13">
        <v>550</v>
      </c>
      <c r="L521" s="14">
        <v>44750</v>
      </c>
      <c r="M521" s="15">
        <v>0</v>
      </c>
      <c r="N521" s="14">
        <v>0</v>
      </c>
      <c r="O521" s="16">
        <v>0</v>
      </c>
      <c r="P521" s="16">
        <v>0</v>
      </c>
      <c r="Q521" s="16">
        <v>0</v>
      </c>
      <c r="R521" s="57">
        <f t="shared" si="65"/>
        <v>0</v>
      </c>
      <c r="S521" s="57"/>
      <c r="T521" s="17">
        <f t="shared" si="66"/>
        <v>0</v>
      </c>
      <c r="U521" s="17">
        <f t="shared" si="67"/>
        <v>0</v>
      </c>
      <c r="V521" s="16">
        <v>0</v>
      </c>
      <c r="W521" s="18">
        <f t="shared" si="68"/>
        <v>0</v>
      </c>
      <c r="X521" s="12">
        <v>550</v>
      </c>
      <c r="Y521" s="12">
        <v>44750</v>
      </c>
      <c r="Z521" s="42">
        <f t="shared" si="64"/>
        <v>550</v>
      </c>
      <c r="AA521" s="12"/>
    </row>
    <row r="522" spans="1:27" x14ac:dyDescent="0.25">
      <c r="A522" s="9">
        <v>45291</v>
      </c>
      <c r="B522" s="10" t="s">
        <v>655</v>
      </c>
      <c r="C522" s="10" t="s">
        <v>537</v>
      </c>
      <c r="D522" s="10" t="s">
        <v>538</v>
      </c>
      <c r="E522" s="10" t="s">
        <v>539</v>
      </c>
      <c r="F522" s="10"/>
      <c r="G522" s="10">
        <v>0</v>
      </c>
      <c r="H522" s="11">
        <f t="shared" si="61"/>
        <v>8070.98</v>
      </c>
      <c r="I522" s="11">
        <f t="shared" si="62"/>
        <v>1639.7</v>
      </c>
      <c r="J522" s="11">
        <f t="shared" si="63"/>
        <v>569972.6</v>
      </c>
      <c r="K522" s="13">
        <v>0</v>
      </c>
      <c r="L522" s="14">
        <v>0</v>
      </c>
      <c r="M522" s="15">
        <v>0</v>
      </c>
      <c r="N522" s="14">
        <v>0</v>
      </c>
      <c r="O522" s="16">
        <v>0</v>
      </c>
      <c r="P522" s="16">
        <v>0</v>
      </c>
      <c r="Q522" s="16">
        <v>0</v>
      </c>
      <c r="R522" s="57">
        <f t="shared" si="65"/>
        <v>0</v>
      </c>
      <c r="S522" s="57"/>
      <c r="T522" s="17">
        <f t="shared" si="66"/>
        <v>0</v>
      </c>
      <c r="U522" s="17">
        <f t="shared" si="67"/>
        <v>0</v>
      </c>
      <c r="V522" s="16">
        <v>0</v>
      </c>
      <c r="W522" s="18">
        <f t="shared" si="68"/>
        <v>0</v>
      </c>
      <c r="X522" s="12">
        <v>8070.98</v>
      </c>
      <c r="Y522" s="12">
        <v>569972.6</v>
      </c>
      <c r="Z522" s="42">
        <f t="shared" si="64"/>
        <v>1639.7</v>
      </c>
      <c r="AA522" s="12"/>
    </row>
    <row r="523" spans="1:27" x14ac:dyDescent="0.25">
      <c r="A523" s="9">
        <v>45291</v>
      </c>
      <c r="B523" s="10" t="s">
        <v>656</v>
      </c>
      <c r="C523" s="10" t="s">
        <v>537</v>
      </c>
      <c r="D523" s="10" t="s">
        <v>538</v>
      </c>
      <c r="E523" s="10" t="s">
        <v>539</v>
      </c>
      <c r="F523" s="10"/>
      <c r="G523" s="10">
        <v>0</v>
      </c>
      <c r="H523" s="11">
        <f t="shared" si="61"/>
        <v>-999.75</v>
      </c>
      <c r="I523" s="11">
        <f t="shared" si="62"/>
        <v>3.82</v>
      </c>
      <c r="J523" s="11">
        <f t="shared" si="63"/>
        <v>-78935.039999999994</v>
      </c>
      <c r="K523" s="13">
        <v>4125</v>
      </c>
      <c r="L523" s="14">
        <v>301450</v>
      </c>
      <c r="M523" s="15">
        <v>0</v>
      </c>
      <c r="N523" s="14">
        <v>0</v>
      </c>
      <c r="O523" s="16">
        <v>0</v>
      </c>
      <c r="P523" s="16">
        <v>0</v>
      </c>
      <c r="Q523" s="16">
        <v>1732.68</v>
      </c>
      <c r="R523" s="57">
        <f t="shared" si="65"/>
        <v>206.96</v>
      </c>
      <c r="S523" s="57"/>
      <c r="T523" s="17">
        <f t="shared" si="66"/>
        <v>1939.64</v>
      </c>
      <c r="U523" s="17">
        <f t="shared" si="67"/>
        <v>1939.64</v>
      </c>
      <c r="V523" s="16">
        <v>126485.64</v>
      </c>
      <c r="W523" s="18">
        <f t="shared" si="68"/>
        <v>25.47</v>
      </c>
      <c r="X523" s="12">
        <v>1392.57</v>
      </c>
      <c r="Y523" s="12">
        <v>96023.86</v>
      </c>
      <c r="Z523" s="42">
        <f t="shared" si="64"/>
        <v>2163.7099999999996</v>
      </c>
      <c r="AA523" s="12"/>
    </row>
    <row r="524" spans="1:27" x14ac:dyDescent="0.25">
      <c r="A524" s="9">
        <v>45291</v>
      </c>
      <c r="B524" s="10" t="s">
        <v>657</v>
      </c>
      <c r="C524" s="10" t="s">
        <v>537</v>
      </c>
      <c r="D524" s="10" t="s">
        <v>538</v>
      </c>
      <c r="E524" s="10" t="s">
        <v>539</v>
      </c>
      <c r="F524" s="10"/>
      <c r="G524" s="10">
        <v>0</v>
      </c>
      <c r="H524" s="11">
        <f t="shared" si="61"/>
        <v>2903.67</v>
      </c>
      <c r="I524" s="11">
        <f t="shared" si="62"/>
        <v>729.18</v>
      </c>
      <c r="J524" s="11">
        <f t="shared" si="63"/>
        <v>133539.85</v>
      </c>
      <c r="K524" s="13">
        <v>0</v>
      </c>
      <c r="L524" s="14">
        <v>0</v>
      </c>
      <c r="M524" s="15">
        <v>0</v>
      </c>
      <c r="N524" s="14">
        <v>0</v>
      </c>
      <c r="O524" s="16">
        <v>0</v>
      </c>
      <c r="P524" s="16">
        <v>0</v>
      </c>
      <c r="Q524" s="16">
        <v>0</v>
      </c>
      <c r="R524" s="57">
        <f t="shared" si="65"/>
        <v>0</v>
      </c>
      <c r="S524" s="57"/>
      <c r="T524" s="17">
        <f t="shared" si="66"/>
        <v>0</v>
      </c>
      <c r="U524" s="17">
        <f t="shared" si="67"/>
        <v>0</v>
      </c>
      <c r="V524" s="16">
        <v>0</v>
      </c>
      <c r="W524" s="18">
        <f t="shared" si="68"/>
        <v>0</v>
      </c>
      <c r="X524" s="12">
        <v>2903.67</v>
      </c>
      <c r="Y524" s="12">
        <v>133539.85</v>
      </c>
      <c r="Z524" s="42">
        <f t="shared" si="64"/>
        <v>729.18</v>
      </c>
      <c r="AA524" s="12"/>
    </row>
    <row r="525" spans="1:27" x14ac:dyDescent="0.25">
      <c r="A525" s="9">
        <v>45291</v>
      </c>
      <c r="B525" s="10" t="s">
        <v>659</v>
      </c>
      <c r="C525" s="10" t="s">
        <v>537</v>
      </c>
      <c r="D525" s="10" t="s">
        <v>538</v>
      </c>
      <c r="E525" s="10" t="s">
        <v>539</v>
      </c>
      <c r="F525" s="10"/>
      <c r="G525" s="10">
        <v>0</v>
      </c>
      <c r="H525" s="11">
        <f t="shared" si="61"/>
        <v>717.28</v>
      </c>
      <c r="I525" s="11">
        <f t="shared" si="62"/>
        <v>503.46</v>
      </c>
      <c r="J525" s="11">
        <f t="shared" si="63"/>
        <v>71728</v>
      </c>
      <c r="K525" s="13">
        <v>0</v>
      </c>
      <c r="L525" s="14">
        <v>0</v>
      </c>
      <c r="M525" s="15">
        <v>0</v>
      </c>
      <c r="N525" s="14">
        <v>0</v>
      </c>
      <c r="O525" s="16">
        <v>0</v>
      </c>
      <c r="P525" s="16">
        <v>0</v>
      </c>
      <c r="Q525" s="16">
        <v>0</v>
      </c>
      <c r="R525" s="57">
        <f t="shared" si="65"/>
        <v>0</v>
      </c>
      <c r="S525" s="57"/>
      <c r="T525" s="17">
        <f t="shared" si="66"/>
        <v>0</v>
      </c>
      <c r="U525" s="17">
        <f t="shared" si="67"/>
        <v>0</v>
      </c>
      <c r="V525" s="16">
        <v>0</v>
      </c>
      <c r="W525" s="18">
        <f t="shared" si="68"/>
        <v>0</v>
      </c>
      <c r="X525" s="12">
        <v>717.28</v>
      </c>
      <c r="Y525" s="12">
        <v>71728</v>
      </c>
      <c r="Z525" s="42">
        <f t="shared" si="64"/>
        <v>503.46</v>
      </c>
      <c r="AA525" s="12"/>
    </row>
    <row r="526" spans="1:27" x14ac:dyDescent="0.25">
      <c r="A526" s="9">
        <v>45291</v>
      </c>
      <c r="B526" s="10" t="s">
        <v>660</v>
      </c>
      <c r="C526" s="10" t="s">
        <v>537</v>
      </c>
      <c r="D526" s="10" t="s">
        <v>538</v>
      </c>
      <c r="E526" s="10" t="s">
        <v>557</v>
      </c>
      <c r="F526" s="10">
        <v>0</v>
      </c>
      <c r="G526" s="10">
        <v>0</v>
      </c>
      <c r="H526" s="11">
        <f t="shared" si="61"/>
        <v>6605.85</v>
      </c>
      <c r="I526" s="11">
        <f t="shared" si="62"/>
        <v>3994.58</v>
      </c>
      <c r="J526" s="11">
        <f t="shared" si="63"/>
        <v>688182.63</v>
      </c>
      <c r="K526" s="13">
        <v>0</v>
      </c>
      <c r="L526" s="14">
        <v>0</v>
      </c>
      <c r="M526" s="15">
        <v>0</v>
      </c>
      <c r="N526" s="14">
        <v>0</v>
      </c>
      <c r="O526" s="16">
        <v>0</v>
      </c>
      <c r="P526" s="16">
        <v>0</v>
      </c>
      <c r="Q526" s="16">
        <v>0</v>
      </c>
      <c r="R526" s="57">
        <f t="shared" si="65"/>
        <v>0</v>
      </c>
      <c r="S526" s="57"/>
      <c r="T526" s="17">
        <f t="shared" si="66"/>
        <v>0</v>
      </c>
      <c r="U526" s="17">
        <f t="shared" si="67"/>
        <v>0</v>
      </c>
      <c r="V526" s="16">
        <v>0</v>
      </c>
      <c r="W526" s="18">
        <f t="shared" si="68"/>
        <v>0</v>
      </c>
      <c r="X526" s="12">
        <v>16605.849999999999</v>
      </c>
      <c r="Y526" s="12">
        <v>1675382.63</v>
      </c>
      <c r="Z526" s="42">
        <f t="shared" si="64"/>
        <v>3994.58</v>
      </c>
      <c r="AA526" s="12"/>
    </row>
    <row r="527" spans="1:27" x14ac:dyDescent="0.25">
      <c r="A527" s="9">
        <v>45291</v>
      </c>
      <c r="B527" s="10" t="s">
        <v>662</v>
      </c>
      <c r="C527" s="10" t="s">
        <v>537</v>
      </c>
      <c r="D527" s="10" t="s">
        <v>538</v>
      </c>
      <c r="E527" s="10" t="s">
        <v>539</v>
      </c>
      <c r="F527" s="10">
        <v>0</v>
      </c>
      <c r="G527" s="10">
        <v>0</v>
      </c>
      <c r="H527" s="11">
        <f t="shared" si="61"/>
        <v>44764.36</v>
      </c>
      <c r="I527" s="11">
        <f t="shared" si="62"/>
        <v>24770.82</v>
      </c>
      <c r="J527" s="11">
        <f t="shared" si="63"/>
        <v>4267121.24</v>
      </c>
      <c r="K527" s="13">
        <v>15000</v>
      </c>
      <c r="L527" s="14">
        <v>1458250</v>
      </c>
      <c r="M527" s="15">
        <v>0</v>
      </c>
      <c r="N527" s="14">
        <v>0</v>
      </c>
      <c r="O527" s="16">
        <v>0</v>
      </c>
      <c r="P527" s="16">
        <v>0</v>
      </c>
      <c r="Q527" s="16">
        <v>34539.1</v>
      </c>
      <c r="R527" s="57">
        <f t="shared" si="65"/>
        <v>4125.46</v>
      </c>
      <c r="S527" s="57"/>
      <c r="T527" s="17">
        <f t="shared" si="66"/>
        <v>38664.559999999998</v>
      </c>
      <c r="U527" s="17">
        <f t="shared" si="67"/>
        <v>38664.559999999998</v>
      </c>
      <c r="V527" s="16">
        <v>3282421.73</v>
      </c>
      <c r="W527" s="18">
        <f t="shared" si="68"/>
        <v>507.77</v>
      </c>
      <c r="X527" s="12">
        <v>25225.26</v>
      </c>
      <c r="Y527" s="12">
        <v>2446803.48</v>
      </c>
      <c r="Z527" s="42">
        <f t="shared" si="64"/>
        <v>598.49000000000206</v>
      </c>
      <c r="AA527" s="12"/>
    </row>
    <row r="528" spans="1:27" x14ac:dyDescent="0.25">
      <c r="A528" s="9">
        <v>45291</v>
      </c>
      <c r="B528" s="10" t="s">
        <v>663</v>
      </c>
      <c r="C528" s="10" t="s">
        <v>537</v>
      </c>
      <c r="D528" s="10" t="s">
        <v>538</v>
      </c>
      <c r="E528" s="10" t="s">
        <v>539</v>
      </c>
      <c r="F528" s="10"/>
      <c r="G528" s="10">
        <v>0</v>
      </c>
      <c r="H528" s="11">
        <f t="shared" si="61"/>
        <v>770.18</v>
      </c>
      <c r="I528" s="11">
        <f t="shared" si="62"/>
        <v>540.59</v>
      </c>
      <c r="J528" s="11">
        <f t="shared" si="63"/>
        <v>86696.25</v>
      </c>
      <c r="K528" s="13">
        <v>0</v>
      </c>
      <c r="L528" s="14">
        <v>0</v>
      </c>
      <c r="M528" s="15">
        <v>0</v>
      </c>
      <c r="N528" s="14">
        <v>0</v>
      </c>
      <c r="O528" s="16">
        <v>0</v>
      </c>
      <c r="P528" s="16">
        <v>0</v>
      </c>
      <c r="Q528" s="16">
        <v>0</v>
      </c>
      <c r="R528" s="57">
        <f t="shared" si="65"/>
        <v>0</v>
      </c>
      <c r="S528" s="57"/>
      <c r="T528" s="17">
        <f t="shared" si="66"/>
        <v>0</v>
      </c>
      <c r="U528" s="17">
        <f t="shared" si="67"/>
        <v>0</v>
      </c>
      <c r="V528" s="16">
        <v>0</v>
      </c>
      <c r="W528" s="18">
        <f t="shared" si="68"/>
        <v>0</v>
      </c>
      <c r="X528" s="12">
        <v>770.18</v>
      </c>
      <c r="Y528" s="12">
        <v>86696.25</v>
      </c>
      <c r="Z528" s="42">
        <f t="shared" si="64"/>
        <v>540.59</v>
      </c>
      <c r="AA528" s="12"/>
    </row>
    <row r="529" spans="1:27" x14ac:dyDescent="0.25">
      <c r="A529" s="9">
        <v>45291</v>
      </c>
      <c r="B529" s="10" t="s">
        <v>664</v>
      </c>
      <c r="C529" s="10" t="s">
        <v>537</v>
      </c>
      <c r="D529" s="10" t="s">
        <v>538</v>
      </c>
      <c r="E529" s="10" t="s">
        <v>539</v>
      </c>
      <c r="F529" s="10">
        <v>0</v>
      </c>
      <c r="G529" s="10">
        <v>0</v>
      </c>
      <c r="H529" s="11">
        <f t="shared" si="61"/>
        <v>14014.6</v>
      </c>
      <c r="I529" s="11">
        <f t="shared" si="62"/>
        <v>889.53</v>
      </c>
      <c r="J529" s="11">
        <f t="shared" si="63"/>
        <v>1295960.94</v>
      </c>
      <c r="K529" s="13">
        <v>0</v>
      </c>
      <c r="L529" s="14">
        <v>0</v>
      </c>
      <c r="M529" s="15">
        <v>0</v>
      </c>
      <c r="N529" s="14">
        <v>0</v>
      </c>
      <c r="O529" s="16">
        <v>0</v>
      </c>
      <c r="P529" s="16">
        <v>0</v>
      </c>
      <c r="Q529" s="16">
        <v>0</v>
      </c>
      <c r="R529" s="57">
        <f t="shared" si="65"/>
        <v>0</v>
      </c>
      <c r="S529" s="57"/>
      <c r="T529" s="17">
        <f t="shared" si="66"/>
        <v>0</v>
      </c>
      <c r="U529" s="17">
        <f t="shared" si="67"/>
        <v>0</v>
      </c>
      <c r="V529" s="16">
        <v>0</v>
      </c>
      <c r="W529" s="18">
        <f t="shared" si="68"/>
        <v>0</v>
      </c>
      <c r="X529" s="12">
        <v>14014.6</v>
      </c>
      <c r="Y529" s="12">
        <v>1295960.94</v>
      </c>
      <c r="Z529" s="42">
        <f t="shared" si="64"/>
        <v>889.53</v>
      </c>
      <c r="AA529" s="12"/>
    </row>
    <row r="530" spans="1:27" x14ac:dyDescent="0.25">
      <c r="A530" s="9">
        <v>45291</v>
      </c>
      <c r="B530" s="10" t="s">
        <v>665</v>
      </c>
      <c r="C530" s="10" t="s">
        <v>537</v>
      </c>
      <c r="D530" s="10" t="s">
        <v>538</v>
      </c>
      <c r="E530" s="10" t="s">
        <v>539</v>
      </c>
      <c r="F530" s="10"/>
      <c r="G530" s="10">
        <v>0</v>
      </c>
      <c r="H530" s="11">
        <f t="shared" si="61"/>
        <v>2434.4899999999998</v>
      </c>
      <c r="I530" s="11">
        <f t="shared" si="62"/>
        <v>2242.1</v>
      </c>
      <c r="J530" s="11">
        <f t="shared" si="63"/>
        <v>251961.31</v>
      </c>
      <c r="K530" s="13">
        <v>0</v>
      </c>
      <c r="L530" s="14">
        <v>0</v>
      </c>
      <c r="M530" s="15">
        <v>0</v>
      </c>
      <c r="N530" s="14">
        <v>0</v>
      </c>
      <c r="O530" s="16">
        <v>0</v>
      </c>
      <c r="P530" s="16">
        <v>0</v>
      </c>
      <c r="Q530" s="16">
        <v>0</v>
      </c>
      <c r="R530" s="57">
        <f t="shared" si="65"/>
        <v>0</v>
      </c>
      <c r="S530" s="57"/>
      <c r="T530" s="17">
        <f t="shared" si="66"/>
        <v>0</v>
      </c>
      <c r="U530" s="17">
        <f t="shared" si="67"/>
        <v>0</v>
      </c>
      <c r="V530" s="16">
        <v>0</v>
      </c>
      <c r="W530" s="18">
        <f t="shared" si="68"/>
        <v>0</v>
      </c>
      <c r="X530" s="12">
        <v>2434.4899999999998</v>
      </c>
      <c r="Y530" s="12">
        <v>251961.31</v>
      </c>
      <c r="Z530" s="42">
        <f t="shared" si="64"/>
        <v>2242.1</v>
      </c>
      <c r="AA530" s="12"/>
    </row>
    <row r="531" spans="1:27" x14ac:dyDescent="0.25">
      <c r="A531" s="9">
        <v>45291</v>
      </c>
      <c r="B531" s="10" t="s">
        <v>666</v>
      </c>
      <c r="C531" s="10" t="s">
        <v>537</v>
      </c>
      <c r="D531" s="10" t="s">
        <v>538</v>
      </c>
      <c r="E531" s="10" t="s">
        <v>539</v>
      </c>
      <c r="F531" s="10"/>
      <c r="G531" s="10">
        <v>0</v>
      </c>
      <c r="H531" s="11">
        <f t="shared" si="61"/>
        <v>746.99</v>
      </c>
      <c r="I531" s="11">
        <f t="shared" si="62"/>
        <v>121.43</v>
      </c>
      <c r="J531" s="11">
        <f t="shared" si="63"/>
        <v>86195.839999999997</v>
      </c>
      <c r="K531" s="13">
        <v>0</v>
      </c>
      <c r="L531" s="14">
        <v>0</v>
      </c>
      <c r="M531" s="15">
        <v>0</v>
      </c>
      <c r="N531" s="14">
        <v>0</v>
      </c>
      <c r="O531" s="16">
        <v>0</v>
      </c>
      <c r="P531" s="16">
        <v>0</v>
      </c>
      <c r="Q531" s="16">
        <v>0</v>
      </c>
      <c r="R531" s="57">
        <f t="shared" si="65"/>
        <v>0</v>
      </c>
      <c r="S531" s="57"/>
      <c r="T531" s="17">
        <f t="shared" si="66"/>
        <v>0</v>
      </c>
      <c r="U531" s="17">
        <f t="shared" si="67"/>
        <v>0</v>
      </c>
      <c r="V531" s="16">
        <v>0</v>
      </c>
      <c r="W531" s="18">
        <f t="shared" si="68"/>
        <v>0</v>
      </c>
      <c r="X531" s="12">
        <v>746.99</v>
      </c>
      <c r="Y531" s="12">
        <v>86195.839999999997</v>
      </c>
      <c r="Z531" s="42">
        <f t="shared" si="64"/>
        <v>121.43</v>
      </c>
      <c r="AA531" s="12"/>
    </row>
    <row r="532" spans="1:27" x14ac:dyDescent="0.25">
      <c r="A532" s="9">
        <v>45291</v>
      </c>
      <c r="B532" s="10" t="s">
        <v>667</v>
      </c>
      <c r="C532" s="10" t="s">
        <v>537</v>
      </c>
      <c r="D532" s="10" t="s">
        <v>538</v>
      </c>
      <c r="E532" s="10" t="s">
        <v>539</v>
      </c>
      <c r="F532" s="10"/>
      <c r="G532" s="10">
        <v>0</v>
      </c>
      <c r="H532" s="11">
        <f t="shared" si="61"/>
        <v>91.15</v>
      </c>
      <c r="I532" s="11">
        <f t="shared" si="62"/>
        <v>17.3</v>
      </c>
      <c r="J532" s="11">
        <f t="shared" si="63"/>
        <v>9598.09</v>
      </c>
      <c r="K532" s="13">
        <v>0</v>
      </c>
      <c r="L532" s="14">
        <v>0</v>
      </c>
      <c r="M532" s="15">
        <v>0</v>
      </c>
      <c r="N532" s="14">
        <v>0</v>
      </c>
      <c r="O532" s="16">
        <v>0</v>
      </c>
      <c r="P532" s="16">
        <v>0</v>
      </c>
      <c r="Q532" s="16">
        <v>0</v>
      </c>
      <c r="R532" s="57">
        <f t="shared" si="65"/>
        <v>0</v>
      </c>
      <c r="S532" s="57"/>
      <c r="T532" s="17">
        <f t="shared" si="66"/>
        <v>0</v>
      </c>
      <c r="U532" s="17">
        <f t="shared" si="67"/>
        <v>0</v>
      </c>
      <c r="V532" s="16">
        <v>0</v>
      </c>
      <c r="W532" s="18">
        <f t="shared" si="68"/>
        <v>0</v>
      </c>
      <c r="X532" s="12">
        <v>91.15</v>
      </c>
      <c r="Y532" s="12">
        <v>9598.09</v>
      </c>
      <c r="Z532" s="42">
        <f t="shared" si="64"/>
        <v>17.3</v>
      </c>
      <c r="AA532" s="12"/>
    </row>
    <row r="533" spans="1:27" x14ac:dyDescent="0.25">
      <c r="A533" s="9">
        <v>45291</v>
      </c>
      <c r="B533" s="10" t="s">
        <v>671</v>
      </c>
      <c r="C533" s="10" t="s">
        <v>537</v>
      </c>
      <c r="D533" s="10" t="s">
        <v>538</v>
      </c>
      <c r="E533" s="10" t="s">
        <v>539</v>
      </c>
      <c r="F533" s="10"/>
      <c r="G533" s="10">
        <v>0</v>
      </c>
      <c r="H533" s="11">
        <f t="shared" si="61"/>
        <v>1675</v>
      </c>
      <c r="I533" s="11">
        <f t="shared" si="62"/>
        <v>175.68</v>
      </c>
      <c r="J533" s="11">
        <f t="shared" si="63"/>
        <v>108875</v>
      </c>
      <c r="K533" s="13">
        <v>0</v>
      </c>
      <c r="L533" s="14">
        <v>0</v>
      </c>
      <c r="M533" s="15">
        <v>0</v>
      </c>
      <c r="N533" s="14">
        <v>0</v>
      </c>
      <c r="O533" s="16">
        <v>0</v>
      </c>
      <c r="P533" s="16">
        <v>0</v>
      </c>
      <c r="Q533" s="16">
        <v>0</v>
      </c>
      <c r="R533" s="57">
        <f t="shared" si="65"/>
        <v>0</v>
      </c>
      <c r="S533" s="57"/>
      <c r="T533" s="17">
        <f t="shared" si="66"/>
        <v>0</v>
      </c>
      <c r="U533" s="17">
        <f t="shared" si="67"/>
        <v>0</v>
      </c>
      <c r="V533" s="16">
        <v>0</v>
      </c>
      <c r="W533" s="18">
        <f t="shared" si="68"/>
        <v>0</v>
      </c>
      <c r="X533" s="12">
        <v>1675</v>
      </c>
      <c r="Y533" s="12">
        <v>108875</v>
      </c>
      <c r="Z533" s="42">
        <f t="shared" si="64"/>
        <v>175.68</v>
      </c>
      <c r="AA533" s="12"/>
    </row>
    <row r="534" spans="1:27" x14ac:dyDescent="0.25">
      <c r="A534" s="9">
        <v>45291</v>
      </c>
      <c r="B534" s="10" t="s">
        <v>678</v>
      </c>
      <c r="C534" s="10" t="s">
        <v>543</v>
      </c>
      <c r="D534" s="10" t="s">
        <v>538</v>
      </c>
      <c r="E534" s="10" t="s">
        <v>539</v>
      </c>
      <c r="F534" s="10"/>
      <c r="G534" s="10">
        <v>0</v>
      </c>
      <c r="H534" s="11">
        <f t="shared" si="61"/>
        <v>13.16</v>
      </c>
      <c r="I534" s="11">
        <f t="shared" si="62"/>
        <v>6.06</v>
      </c>
      <c r="J534" s="11">
        <f t="shared" si="63"/>
        <v>3167.41</v>
      </c>
      <c r="K534" s="13">
        <v>10</v>
      </c>
      <c r="L534" s="14">
        <v>2300</v>
      </c>
      <c r="M534" s="15">
        <v>0</v>
      </c>
      <c r="N534" s="14">
        <v>0</v>
      </c>
      <c r="O534" s="16">
        <v>0</v>
      </c>
      <c r="P534" s="16">
        <v>0</v>
      </c>
      <c r="Q534" s="16">
        <v>6.81</v>
      </c>
      <c r="R534" s="57">
        <f t="shared" si="65"/>
        <v>0.81</v>
      </c>
      <c r="S534" s="57"/>
      <c r="T534" s="17">
        <f t="shared" si="66"/>
        <v>7.6199999999999992</v>
      </c>
      <c r="U534" s="17">
        <f t="shared" si="67"/>
        <v>7.6199999999999992</v>
      </c>
      <c r="V534" s="16">
        <v>1639.03</v>
      </c>
      <c r="W534" s="18">
        <f t="shared" si="68"/>
        <v>0</v>
      </c>
      <c r="X534" s="12">
        <v>16.350000000000001</v>
      </c>
      <c r="Y534" s="12">
        <v>3828.32</v>
      </c>
      <c r="Z534" s="42">
        <f t="shared" si="64"/>
        <v>8.44</v>
      </c>
      <c r="AA534" s="12"/>
    </row>
    <row r="535" spans="1:27" x14ac:dyDescent="0.25">
      <c r="A535" s="9">
        <v>45291</v>
      </c>
      <c r="B535" s="10" t="s">
        <v>679</v>
      </c>
      <c r="C535" s="10" t="s">
        <v>543</v>
      </c>
      <c r="D535" s="10" t="s">
        <v>538</v>
      </c>
      <c r="E535" s="10" t="s">
        <v>557</v>
      </c>
      <c r="F535" s="10"/>
      <c r="G535" s="10">
        <v>0</v>
      </c>
      <c r="H535" s="11">
        <f t="shared" si="61"/>
        <v>47.61</v>
      </c>
      <c r="I535" s="11">
        <f t="shared" si="62"/>
        <v>25.05</v>
      </c>
      <c r="J535" s="11">
        <f t="shared" si="63"/>
        <v>0</v>
      </c>
      <c r="K535" s="13">
        <v>0</v>
      </c>
      <c r="L535" s="14">
        <v>0</v>
      </c>
      <c r="M535" s="15">
        <v>0</v>
      </c>
      <c r="N535" s="14">
        <v>0</v>
      </c>
      <c r="O535" s="16">
        <v>0</v>
      </c>
      <c r="P535" s="16">
        <v>0</v>
      </c>
      <c r="Q535" s="16">
        <v>0</v>
      </c>
      <c r="R535" s="57">
        <f t="shared" si="65"/>
        <v>0</v>
      </c>
      <c r="S535" s="57"/>
      <c r="T535" s="17">
        <f t="shared" si="66"/>
        <v>0</v>
      </c>
      <c r="U535" s="17">
        <f t="shared" si="67"/>
        <v>0</v>
      </c>
      <c r="V535" s="16">
        <v>0</v>
      </c>
      <c r="W535" s="18">
        <f t="shared" si="68"/>
        <v>0</v>
      </c>
      <c r="X535" s="12">
        <v>47.61</v>
      </c>
      <c r="Y535" s="12">
        <v>0</v>
      </c>
      <c r="Z535" s="42">
        <f t="shared" si="64"/>
        <v>25.05</v>
      </c>
      <c r="AA535" s="12"/>
    </row>
    <row r="536" spans="1:27" x14ac:dyDescent="0.25">
      <c r="A536" s="9">
        <v>45291</v>
      </c>
      <c r="B536" s="10" t="s">
        <v>682</v>
      </c>
      <c r="C536" s="10" t="s">
        <v>537</v>
      </c>
      <c r="D536" s="10" t="s">
        <v>538</v>
      </c>
      <c r="E536" s="10" t="s">
        <v>539</v>
      </c>
      <c r="F536" s="10"/>
      <c r="G536" s="10">
        <v>0</v>
      </c>
      <c r="H536" s="11">
        <f t="shared" si="61"/>
        <v>62.88</v>
      </c>
      <c r="I536" s="11">
        <f t="shared" si="62"/>
        <v>44.14</v>
      </c>
      <c r="J536" s="11">
        <f t="shared" si="63"/>
        <v>4313.57</v>
      </c>
      <c r="K536" s="13">
        <v>0</v>
      </c>
      <c r="L536" s="14">
        <v>0</v>
      </c>
      <c r="M536" s="15">
        <v>0</v>
      </c>
      <c r="N536" s="14">
        <v>0</v>
      </c>
      <c r="O536" s="16">
        <v>0</v>
      </c>
      <c r="P536" s="16">
        <v>0</v>
      </c>
      <c r="Q536" s="16">
        <v>0</v>
      </c>
      <c r="R536" s="57">
        <f t="shared" si="65"/>
        <v>0</v>
      </c>
      <c r="S536" s="57"/>
      <c r="T536" s="17">
        <f t="shared" si="66"/>
        <v>0</v>
      </c>
      <c r="U536" s="17">
        <f t="shared" si="67"/>
        <v>0</v>
      </c>
      <c r="V536" s="16">
        <v>0</v>
      </c>
      <c r="W536" s="18">
        <f t="shared" si="68"/>
        <v>0</v>
      </c>
      <c r="X536" s="12">
        <v>62.88</v>
      </c>
      <c r="Y536" s="12">
        <v>4313.57</v>
      </c>
      <c r="Z536" s="42">
        <f t="shared" si="64"/>
        <v>44.14</v>
      </c>
      <c r="AA536" s="12"/>
    </row>
    <row r="537" spans="1:27" x14ac:dyDescent="0.25">
      <c r="A537" s="9">
        <v>45291</v>
      </c>
      <c r="B537" s="10" t="s">
        <v>685</v>
      </c>
      <c r="C537" s="10" t="s">
        <v>537</v>
      </c>
      <c r="D537" s="10" t="s">
        <v>538</v>
      </c>
      <c r="E537" s="10" t="s">
        <v>539</v>
      </c>
      <c r="F537" s="10"/>
      <c r="G537" s="10">
        <v>0</v>
      </c>
      <c r="H537" s="11">
        <f t="shared" si="61"/>
        <v>13.6</v>
      </c>
      <c r="I537" s="11">
        <f t="shared" si="62"/>
        <v>9.5500000000000007</v>
      </c>
      <c r="J537" s="11">
        <f t="shared" si="63"/>
        <v>0</v>
      </c>
      <c r="K537" s="13">
        <v>0</v>
      </c>
      <c r="L537" s="14">
        <v>0</v>
      </c>
      <c r="M537" s="15">
        <v>0</v>
      </c>
      <c r="N537" s="14">
        <v>0</v>
      </c>
      <c r="O537" s="16">
        <v>0</v>
      </c>
      <c r="P537" s="16">
        <v>0</v>
      </c>
      <c r="Q537" s="16">
        <v>0</v>
      </c>
      <c r="R537" s="57">
        <f t="shared" si="65"/>
        <v>0</v>
      </c>
      <c r="S537" s="57"/>
      <c r="T537" s="17">
        <f t="shared" si="66"/>
        <v>0</v>
      </c>
      <c r="U537" s="17">
        <f t="shared" si="67"/>
        <v>0</v>
      </c>
      <c r="V537" s="16">
        <v>0</v>
      </c>
      <c r="W537" s="18">
        <f t="shared" si="68"/>
        <v>0</v>
      </c>
      <c r="X537" s="12">
        <v>13.6</v>
      </c>
      <c r="Y537" s="12">
        <v>0</v>
      </c>
      <c r="Z537" s="42">
        <f t="shared" si="64"/>
        <v>9.5500000000000007</v>
      </c>
      <c r="AA537" s="12"/>
    </row>
    <row r="538" spans="1:27" x14ac:dyDescent="0.25">
      <c r="A538" s="9">
        <v>45291</v>
      </c>
      <c r="B538" s="10" t="s">
        <v>686</v>
      </c>
      <c r="C538" s="10" t="s">
        <v>537</v>
      </c>
      <c r="D538" s="10" t="s">
        <v>538</v>
      </c>
      <c r="E538" s="10" t="s">
        <v>557</v>
      </c>
      <c r="F538" s="10"/>
      <c r="G538" s="10">
        <v>0</v>
      </c>
      <c r="H538" s="11">
        <f t="shared" si="61"/>
        <v>762.77</v>
      </c>
      <c r="I538" s="11">
        <f t="shared" si="62"/>
        <v>221.86</v>
      </c>
      <c r="J538" s="11">
        <f t="shared" si="63"/>
        <v>154537.20000000001</v>
      </c>
      <c r="K538" s="13">
        <v>0</v>
      </c>
      <c r="L538" s="14">
        <v>0</v>
      </c>
      <c r="M538" s="15">
        <v>0</v>
      </c>
      <c r="N538" s="14">
        <v>0</v>
      </c>
      <c r="O538" s="16">
        <v>0</v>
      </c>
      <c r="P538" s="16">
        <v>0</v>
      </c>
      <c r="Q538" s="16">
        <v>0</v>
      </c>
      <c r="R538" s="57">
        <f t="shared" si="65"/>
        <v>0</v>
      </c>
      <c r="S538" s="57"/>
      <c r="T538" s="17">
        <f t="shared" si="66"/>
        <v>0</v>
      </c>
      <c r="U538" s="17">
        <f t="shared" si="67"/>
        <v>0</v>
      </c>
      <c r="V538" s="16">
        <v>0</v>
      </c>
      <c r="W538" s="18">
        <f t="shared" si="68"/>
        <v>0</v>
      </c>
      <c r="X538" s="12">
        <v>762.77</v>
      </c>
      <c r="Y538" s="12">
        <v>154537.20000000001</v>
      </c>
      <c r="Z538" s="42">
        <f t="shared" si="64"/>
        <v>221.86</v>
      </c>
      <c r="AA538" s="12"/>
    </row>
    <row r="539" spans="1:27" x14ac:dyDescent="0.25">
      <c r="A539" s="9">
        <v>45291</v>
      </c>
      <c r="B539" s="10" t="s">
        <v>687</v>
      </c>
      <c r="C539" s="10" t="s">
        <v>537</v>
      </c>
      <c r="D539" s="10" t="s">
        <v>538</v>
      </c>
      <c r="E539" s="10" t="s">
        <v>557</v>
      </c>
      <c r="F539" s="10"/>
      <c r="G539" s="10">
        <v>0</v>
      </c>
      <c r="H539" s="11">
        <f t="shared" si="61"/>
        <v>14.69</v>
      </c>
      <c r="I539" s="11">
        <f t="shared" si="62"/>
        <v>10.31</v>
      </c>
      <c r="J539" s="11">
        <f t="shared" si="63"/>
        <v>2585.44</v>
      </c>
      <c r="K539" s="13">
        <v>0</v>
      </c>
      <c r="L539" s="14">
        <v>0</v>
      </c>
      <c r="M539" s="15">
        <v>0</v>
      </c>
      <c r="N539" s="14">
        <v>0</v>
      </c>
      <c r="O539" s="16">
        <v>0</v>
      </c>
      <c r="P539" s="16">
        <v>0</v>
      </c>
      <c r="Q539" s="16">
        <v>0</v>
      </c>
      <c r="R539" s="57">
        <f t="shared" si="65"/>
        <v>0</v>
      </c>
      <c r="S539" s="57"/>
      <c r="T539" s="17">
        <f t="shared" si="66"/>
        <v>0</v>
      </c>
      <c r="U539" s="17">
        <f t="shared" si="67"/>
        <v>0</v>
      </c>
      <c r="V539" s="16">
        <v>0</v>
      </c>
      <c r="W539" s="18">
        <f t="shared" si="68"/>
        <v>0</v>
      </c>
      <c r="X539" s="12">
        <v>14.69</v>
      </c>
      <c r="Y539" s="12">
        <v>2585.44</v>
      </c>
      <c r="Z539" s="42">
        <f t="shared" si="64"/>
        <v>10.31</v>
      </c>
      <c r="AA539" s="12"/>
    </row>
    <row r="540" spans="1:27" x14ac:dyDescent="0.25">
      <c r="A540" s="9">
        <v>45291</v>
      </c>
      <c r="B540" s="10" t="s">
        <v>688</v>
      </c>
      <c r="C540" s="10" t="s">
        <v>537</v>
      </c>
      <c r="D540" s="10" t="s">
        <v>538</v>
      </c>
      <c r="E540" s="10" t="s">
        <v>557</v>
      </c>
      <c r="F540" s="10"/>
      <c r="G540" s="10">
        <v>0</v>
      </c>
      <c r="H540" s="11">
        <f t="shared" si="61"/>
        <v>177.6</v>
      </c>
      <c r="I540" s="11">
        <f t="shared" si="62"/>
        <v>4.87</v>
      </c>
      <c r="J540" s="11">
        <f t="shared" si="63"/>
        <v>18523.68</v>
      </c>
      <c r="K540" s="13">
        <v>0</v>
      </c>
      <c r="L540" s="14">
        <v>0</v>
      </c>
      <c r="M540" s="15">
        <v>0</v>
      </c>
      <c r="N540" s="14">
        <v>0</v>
      </c>
      <c r="O540" s="16">
        <v>0</v>
      </c>
      <c r="P540" s="16">
        <v>0</v>
      </c>
      <c r="Q540" s="16">
        <v>109.01</v>
      </c>
      <c r="R540" s="57">
        <f t="shared" si="65"/>
        <v>13.02</v>
      </c>
      <c r="S540" s="57">
        <v>121</v>
      </c>
      <c r="T540" s="17">
        <f t="shared" si="66"/>
        <v>1.0300000000000011</v>
      </c>
      <c r="U540" s="17">
        <f t="shared" si="67"/>
        <v>1.0300000000000011</v>
      </c>
      <c r="V540" s="16">
        <v>11369.74</v>
      </c>
      <c r="W540" s="18">
        <f t="shared" si="68"/>
        <v>0</v>
      </c>
      <c r="X540" s="12">
        <v>68.59</v>
      </c>
      <c r="Y540" s="12">
        <v>7153.94</v>
      </c>
      <c r="Z540" s="42">
        <f t="shared" si="64"/>
        <v>3.839999999999999</v>
      </c>
      <c r="AA540" s="12"/>
    </row>
    <row r="541" spans="1:27" x14ac:dyDescent="0.25">
      <c r="A541" s="9">
        <v>45291</v>
      </c>
      <c r="B541" s="10" t="s">
        <v>690</v>
      </c>
      <c r="C541" s="10" t="s">
        <v>543</v>
      </c>
      <c r="D541" s="10" t="s">
        <v>538</v>
      </c>
      <c r="E541" s="10" t="s">
        <v>539</v>
      </c>
      <c r="F541" s="10"/>
      <c r="G541" s="10">
        <v>0</v>
      </c>
      <c r="H541" s="11">
        <f t="shared" si="61"/>
        <v>3.78</v>
      </c>
      <c r="I541" s="11">
        <f t="shared" si="62"/>
        <v>2.65</v>
      </c>
      <c r="J541" s="11">
        <f t="shared" si="63"/>
        <v>850.5</v>
      </c>
      <c r="K541" s="13">
        <v>0</v>
      </c>
      <c r="L541" s="14">
        <v>0</v>
      </c>
      <c r="M541" s="15">
        <v>0</v>
      </c>
      <c r="N541" s="14">
        <v>0</v>
      </c>
      <c r="O541" s="16">
        <v>0</v>
      </c>
      <c r="P541" s="16">
        <v>0</v>
      </c>
      <c r="Q541" s="16">
        <v>0</v>
      </c>
      <c r="R541" s="57">
        <f t="shared" si="65"/>
        <v>0</v>
      </c>
      <c r="S541" s="57"/>
      <c r="T541" s="17">
        <f t="shared" si="66"/>
        <v>0</v>
      </c>
      <c r="U541" s="17">
        <f t="shared" si="67"/>
        <v>0</v>
      </c>
      <c r="V541" s="16">
        <v>0</v>
      </c>
      <c r="W541" s="18">
        <f t="shared" si="68"/>
        <v>0</v>
      </c>
      <c r="X541" s="12">
        <v>3.78</v>
      </c>
      <c r="Y541" s="12">
        <v>850.5</v>
      </c>
      <c r="Z541" s="42">
        <f t="shared" si="64"/>
        <v>2.65</v>
      </c>
      <c r="AA541" s="12"/>
    </row>
    <row r="542" spans="1:27" x14ac:dyDescent="0.25">
      <c r="A542" s="9">
        <v>45291</v>
      </c>
      <c r="B542" s="10" t="s">
        <v>763</v>
      </c>
      <c r="C542" s="10" t="s">
        <v>537</v>
      </c>
      <c r="D542" s="10" t="s">
        <v>538</v>
      </c>
      <c r="E542" s="10" t="s">
        <v>539</v>
      </c>
      <c r="F542" s="10"/>
      <c r="G542" s="10">
        <v>0</v>
      </c>
      <c r="H542" s="11">
        <f t="shared" si="61"/>
        <v>34.47</v>
      </c>
      <c r="I542" s="11">
        <f t="shared" si="62"/>
        <v>2.67</v>
      </c>
      <c r="J542" s="11">
        <f t="shared" si="63"/>
        <v>2647.41</v>
      </c>
      <c r="K542" s="13">
        <v>0</v>
      </c>
      <c r="L542" s="14">
        <v>0</v>
      </c>
      <c r="M542" s="15">
        <v>0</v>
      </c>
      <c r="N542" s="14">
        <v>0</v>
      </c>
      <c r="O542" s="16">
        <v>0</v>
      </c>
      <c r="P542" s="16">
        <v>0</v>
      </c>
      <c r="Q542" s="16">
        <v>0</v>
      </c>
      <c r="R542" s="57">
        <f t="shared" si="65"/>
        <v>0</v>
      </c>
      <c r="S542" s="57"/>
      <c r="T542" s="17">
        <f t="shared" si="66"/>
        <v>0</v>
      </c>
      <c r="U542" s="17">
        <f t="shared" si="67"/>
        <v>0</v>
      </c>
      <c r="V542" s="16">
        <v>0</v>
      </c>
      <c r="W542" s="18">
        <f t="shared" si="68"/>
        <v>0</v>
      </c>
      <c r="X542" s="12">
        <v>34.47</v>
      </c>
      <c r="Y542" s="12">
        <v>2647.41</v>
      </c>
      <c r="Z542" s="42">
        <f t="shared" si="64"/>
        <v>2.67</v>
      </c>
      <c r="AA542" s="12"/>
    </row>
    <row r="543" spans="1:27" x14ac:dyDescent="0.25">
      <c r="A543" s="9">
        <v>45291</v>
      </c>
      <c r="B543" s="10" t="s">
        <v>691</v>
      </c>
      <c r="C543" s="10" t="s">
        <v>537</v>
      </c>
      <c r="D543" s="10" t="s">
        <v>538</v>
      </c>
      <c r="E543" s="10" t="s">
        <v>539</v>
      </c>
      <c r="F543" s="10"/>
      <c r="G543" s="10">
        <v>0</v>
      </c>
      <c r="H543" s="11">
        <f t="shared" si="61"/>
        <v>-417.94</v>
      </c>
      <c r="I543" s="11">
        <f t="shared" si="62"/>
        <v>41.35</v>
      </c>
      <c r="J543" s="11">
        <f t="shared" si="63"/>
        <v>-1352.34</v>
      </c>
      <c r="K543" s="13">
        <v>13180</v>
      </c>
      <c r="L543" s="14">
        <v>1128450</v>
      </c>
      <c r="M543" s="15">
        <v>0</v>
      </c>
      <c r="N543" s="14">
        <v>0</v>
      </c>
      <c r="O543" s="16">
        <v>0</v>
      </c>
      <c r="P543" s="16">
        <v>0</v>
      </c>
      <c r="Q543" s="16">
        <v>10477.799999999999</v>
      </c>
      <c r="R543" s="57">
        <f t="shared" si="65"/>
        <v>1251.5</v>
      </c>
      <c r="S543" s="57"/>
      <c r="T543" s="17">
        <f t="shared" si="66"/>
        <v>11729.3</v>
      </c>
      <c r="U543" s="17">
        <f t="shared" si="67"/>
        <v>11729.3</v>
      </c>
      <c r="V543" s="16">
        <v>902916.37</v>
      </c>
      <c r="W543" s="18">
        <f t="shared" si="68"/>
        <v>154.04</v>
      </c>
      <c r="X543" s="12">
        <v>2284.2600000000002</v>
      </c>
      <c r="Y543" s="12">
        <v>199046.07</v>
      </c>
      <c r="Z543" s="42">
        <f t="shared" si="64"/>
        <v>1338.0100000000011</v>
      </c>
      <c r="AA543" s="12"/>
    </row>
    <row r="544" spans="1:27" x14ac:dyDescent="0.25">
      <c r="A544" s="9">
        <v>45291</v>
      </c>
      <c r="B544" s="10" t="s">
        <v>701</v>
      </c>
      <c r="C544" s="10" t="s">
        <v>543</v>
      </c>
      <c r="D544" s="10" t="s">
        <v>538</v>
      </c>
      <c r="E544" s="10" t="s">
        <v>539</v>
      </c>
      <c r="F544" s="10"/>
      <c r="G544" s="10">
        <v>0</v>
      </c>
      <c r="H544" s="11">
        <f t="shared" si="61"/>
        <v>-2.04</v>
      </c>
      <c r="I544" s="11">
        <f t="shared" si="62"/>
        <v>29.82</v>
      </c>
      <c r="J544" s="11">
        <f t="shared" si="63"/>
        <v>-744.6</v>
      </c>
      <c r="K544" s="13">
        <v>25</v>
      </c>
      <c r="L544" s="14">
        <v>9050</v>
      </c>
      <c r="M544" s="15">
        <v>0</v>
      </c>
      <c r="N544" s="14">
        <v>0</v>
      </c>
      <c r="O544" s="16">
        <v>0</v>
      </c>
      <c r="P544" s="16">
        <v>0</v>
      </c>
      <c r="Q544" s="16">
        <v>13.3</v>
      </c>
      <c r="R544" s="57">
        <f t="shared" si="65"/>
        <v>1.59</v>
      </c>
      <c r="S544" s="57"/>
      <c r="T544" s="17">
        <f t="shared" si="66"/>
        <v>14.89</v>
      </c>
      <c r="U544" s="17">
        <f t="shared" si="67"/>
        <v>14.89</v>
      </c>
      <c r="V544" s="16">
        <v>3909.95</v>
      </c>
      <c r="W544" s="18">
        <f t="shared" si="68"/>
        <v>0</v>
      </c>
      <c r="X544" s="12">
        <v>9.66</v>
      </c>
      <c r="Y544" s="12">
        <v>4395.45</v>
      </c>
      <c r="Z544" s="42">
        <f t="shared" si="64"/>
        <v>39.93</v>
      </c>
      <c r="AA544" s="12"/>
    </row>
    <row r="545" spans="1:27" x14ac:dyDescent="0.25">
      <c r="A545" s="9">
        <v>45291</v>
      </c>
      <c r="B545" s="10" t="s">
        <v>702</v>
      </c>
      <c r="C545" s="10" t="s">
        <v>543</v>
      </c>
      <c r="D545" s="10" t="s">
        <v>538</v>
      </c>
      <c r="E545" s="10" t="s">
        <v>539</v>
      </c>
      <c r="F545" s="10"/>
      <c r="G545" s="10">
        <v>0</v>
      </c>
      <c r="H545" s="11">
        <f t="shared" si="61"/>
        <v>1.45</v>
      </c>
      <c r="I545" s="11">
        <f t="shared" si="62"/>
        <v>0</v>
      </c>
      <c r="J545" s="11">
        <f t="shared" si="63"/>
        <v>449.5</v>
      </c>
      <c r="K545" s="13">
        <v>0</v>
      </c>
      <c r="L545" s="14">
        <v>0</v>
      </c>
      <c r="M545" s="15">
        <v>0</v>
      </c>
      <c r="N545" s="14">
        <v>0</v>
      </c>
      <c r="O545" s="16">
        <v>0</v>
      </c>
      <c r="P545" s="16">
        <v>0</v>
      </c>
      <c r="Q545" s="16">
        <v>0</v>
      </c>
      <c r="R545" s="57">
        <f t="shared" si="65"/>
        <v>0</v>
      </c>
      <c r="S545" s="57"/>
      <c r="T545" s="17">
        <f t="shared" si="66"/>
        <v>0</v>
      </c>
      <c r="U545" s="17">
        <f t="shared" si="67"/>
        <v>0</v>
      </c>
      <c r="V545" s="16">
        <v>0</v>
      </c>
      <c r="W545" s="18">
        <f t="shared" si="68"/>
        <v>0</v>
      </c>
      <c r="X545" s="12">
        <v>1.45</v>
      </c>
      <c r="Y545" s="12">
        <v>449.5</v>
      </c>
      <c r="Z545" s="42">
        <f t="shared" si="64"/>
        <v>0</v>
      </c>
      <c r="AA545" s="12"/>
    </row>
    <row r="546" spans="1:27" x14ac:dyDescent="0.25">
      <c r="A546" s="9">
        <v>45291</v>
      </c>
      <c r="B546" s="10" t="s">
        <v>703</v>
      </c>
      <c r="C546" s="10" t="s">
        <v>543</v>
      </c>
      <c r="D546" s="10" t="s">
        <v>538</v>
      </c>
      <c r="E546" s="10" t="s">
        <v>539</v>
      </c>
      <c r="F546" s="10">
        <v>0</v>
      </c>
      <c r="G546" s="10">
        <v>0</v>
      </c>
      <c r="H546" s="11">
        <f t="shared" si="61"/>
        <v>85.79</v>
      </c>
      <c r="I546" s="11">
        <f t="shared" si="62"/>
        <v>123.31</v>
      </c>
      <c r="J546" s="11">
        <f t="shared" si="63"/>
        <v>14831.51</v>
      </c>
      <c r="K546" s="13">
        <v>100</v>
      </c>
      <c r="L546" s="14">
        <v>17000</v>
      </c>
      <c r="M546" s="15">
        <v>0</v>
      </c>
      <c r="N546" s="14">
        <v>0</v>
      </c>
      <c r="O546" s="16">
        <v>0</v>
      </c>
      <c r="P546" s="16">
        <v>0</v>
      </c>
      <c r="Q546" s="16">
        <v>131.26</v>
      </c>
      <c r="R546" s="57">
        <f t="shared" si="65"/>
        <v>15.68</v>
      </c>
      <c r="S546" s="57"/>
      <c r="T546" s="17">
        <f t="shared" si="66"/>
        <v>146.94</v>
      </c>
      <c r="U546" s="17">
        <f t="shared" si="67"/>
        <v>146.94</v>
      </c>
      <c r="V546" s="16">
        <v>22506.91</v>
      </c>
      <c r="W546" s="18">
        <f t="shared" si="68"/>
        <v>1.93</v>
      </c>
      <c r="X546" s="12">
        <v>54.53</v>
      </c>
      <c r="Y546" s="12">
        <v>9328.6</v>
      </c>
      <c r="Z546" s="42">
        <f t="shared" si="64"/>
        <v>74.44</v>
      </c>
      <c r="AA546" s="12"/>
    </row>
    <row r="547" spans="1:27" x14ac:dyDescent="0.25">
      <c r="A547" s="9">
        <v>45291</v>
      </c>
      <c r="B547" s="10" t="s">
        <v>704</v>
      </c>
      <c r="C547" s="10" t="s">
        <v>537</v>
      </c>
      <c r="D547" s="10" t="s">
        <v>538</v>
      </c>
      <c r="E547" s="10" t="s">
        <v>539</v>
      </c>
      <c r="F547" s="10"/>
      <c r="G547" s="10">
        <v>0</v>
      </c>
      <c r="H547" s="11">
        <f t="shared" si="61"/>
        <v>-3.6</v>
      </c>
      <c r="I547" s="11">
        <f t="shared" si="62"/>
        <v>0</v>
      </c>
      <c r="J547" s="11">
        <f t="shared" si="63"/>
        <v>-324</v>
      </c>
      <c r="K547" s="13">
        <v>0</v>
      </c>
      <c r="L547" s="14">
        <v>0</v>
      </c>
      <c r="M547" s="15">
        <v>0</v>
      </c>
      <c r="N547" s="14">
        <v>0</v>
      </c>
      <c r="O547" s="16">
        <v>0</v>
      </c>
      <c r="P547" s="16">
        <v>0</v>
      </c>
      <c r="Q547" s="16">
        <v>0</v>
      </c>
      <c r="R547" s="57">
        <f t="shared" si="65"/>
        <v>0</v>
      </c>
      <c r="S547" s="57"/>
      <c r="T547" s="17">
        <f t="shared" si="66"/>
        <v>0</v>
      </c>
      <c r="U547" s="17">
        <f t="shared" si="67"/>
        <v>0</v>
      </c>
      <c r="V547" s="16">
        <v>0</v>
      </c>
      <c r="W547" s="18">
        <f t="shared" si="68"/>
        <v>0</v>
      </c>
      <c r="X547" s="12">
        <v>-3.6</v>
      </c>
      <c r="Y547" s="12">
        <v>-324</v>
      </c>
      <c r="Z547" s="42">
        <f t="shared" si="64"/>
        <v>0</v>
      </c>
      <c r="AA547" s="12"/>
    </row>
    <row r="548" spans="1:27" x14ac:dyDescent="0.25">
      <c r="A548" s="9">
        <v>45291</v>
      </c>
      <c r="B548" s="10" t="s">
        <v>705</v>
      </c>
      <c r="C548" s="10" t="s">
        <v>543</v>
      </c>
      <c r="D548" s="10" t="s">
        <v>538</v>
      </c>
      <c r="E548" s="10" t="s">
        <v>557</v>
      </c>
      <c r="F548" s="10"/>
      <c r="G548" s="10">
        <v>0</v>
      </c>
      <c r="H548" s="11">
        <f t="shared" si="61"/>
        <v>81.790000000000006</v>
      </c>
      <c r="I548" s="11">
        <f t="shared" si="62"/>
        <v>52.85</v>
      </c>
      <c r="J548" s="11">
        <f t="shared" si="63"/>
        <v>12677.45</v>
      </c>
      <c r="K548" s="13">
        <v>0</v>
      </c>
      <c r="L548" s="14">
        <v>0</v>
      </c>
      <c r="M548" s="15">
        <v>0</v>
      </c>
      <c r="N548" s="14">
        <v>0</v>
      </c>
      <c r="O548" s="16">
        <v>0</v>
      </c>
      <c r="P548" s="16">
        <v>0</v>
      </c>
      <c r="Q548" s="16">
        <v>0</v>
      </c>
      <c r="R548" s="57">
        <f t="shared" si="65"/>
        <v>0</v>
      </c>
      <c r="S548" s="57"/>
      <c r="T548" s="17">
        <f t="shared" si="66"/>
        <v>0</v>
      </c>
      <c r="U548" s="17">
        <f t="shared" si="67"/>
        <v>0</v>
      </c>
      <c r="V548" s="16">
        <v>0</v>
      </c>
      <c r="W548" s="18">
        <f t="shared" si="68"/>
        <v>0</v>
      </c>
      <c r="X548" s="12">
        <v>81.790000000000006</v>
      </c>
      <c r="Y548" s="12">
        <v>12677.45</v>
      </c>
      <c r="Z548" s="42">
        <f t="shared" si="64"/>
        <v>52.85</v>
      </c>
      <c r="AA548" s="12"/>
    </row>
    <row r="549" spans="1:27" x14ac:dyDescent="0.25">
      <c r="A549" s="9">
        <v>45291</v>
      </c>
      <c r="B549" s="10" t="s">
        <v>708</v>
      </c>
      <c r="C549" s="10" t="s">
        <v>543</v>
      </c>
      <c r="D549" s="10" t="s">
        <v>538</v>
      </c>
      <c r="E549" s="10" t="s">
        <v>557</v>
      </c>
      <c r="F549" s="10"/>
      <c r="G549" s="10">
        <v>0</v>
      </c>
      <c r="H549" s="11">
        <f t="shared" si="61"/>
        <v>10.47</v>
      </c>
      <c r="I549" s="11">
        <f t="shared" si="62"/>
        <v>5.31</v>
      </c>
      <c r="J549" s="11">
        <f t="shared" si="63"/>
        <v>2304.2199999999998</v>
      </c>
      <c r="K549" s="13">
        <v>5</v>
      </c>
      <c r="L549" s="14">
        <v>1125</v>
      </c>
      <c r="M549" s="15">
        <v>0</v>
      </c>
      <c r="N549" s="14">
        <v>0</v>
      </c>
      <c r="O549" s="16">
        <v>0</v>
      </c>
      <c r="P549" s="16">
        <v>0</v>
      </c>
      <c r="Q549" s="16">
        <v>0.57999999999999996</v>
      </c>
      <c r="R549" s="57">
        <f t="shared" si="65"/>
        <v>7.0000000000000007E-2</v>
      </c>
      <c r="S549" s="57"/>
      <c r="T549" s="17">
        <f t="shared" si="66"/>
        <v>0.64999999999999991</v>
      </c>
      <c r="U549" s="17">
        <f t="shared" si="67"/>
        <v>0.64999999999999991</v>
      </c>
      <c r="V549" s="16">
        <v>128.6</v>
      </c>
      <c r="W549" s="18">
        <f t="shared" si="68"/>
        <v>0</v>
      </c>
      <c r="X549" s="12">
        <v>14.89</v>
      </c>
      <c r="Y549" s="12">
        <v>3300.64</v>
      </c>
      <c r="Z549" s="42">
        <f t="shared" si="64"/>
        <v>9.6599999999999984</v>
      </c>
      <c r="AA549" s="12"/>
    </row>
    <row r="550" spans="1:27" x14ac:dyDescent="0.25">
      <c r="A550" s="9">
        <v>45291</v>
      </c>
      <c r="B550" s="10" t="s">
        <v>709</v>
      </c>
      <c r="C550" s="10" t="s">
        <v>543</v>
      </c>
      <c r="D550" s="10" t="s">
        <v>538</v>
      </c>
      <c r="E550" s="10" t="s">
        <v>539</v>
      </c>
      <c r="F550" s="10"/>
      <c r="G550" s="10">
        <v>0</v>
      </c>
      <c r="H550" s="11">
        <f t="shared" si="61"/>
        <v>8.77</v>
      </c>
      <c r="I550" s="11">
        <f t="shared" si="62"/>
        <v>6.16</v>
      </c>
      <c r="J550" s="11">
        <f t="shared" si="63"/>
        <v>2104.8000000000002</v>
      </c>
      <c r="K550" s="13">
        <v>0</v>
      </c>
      <c r="L550" s="14">
        <v>0</v>
      </c>
      <c r="M550" s="15">
        <v>0</v>
      </c>
      <c r="N550" s="14">
        <v>0</v>
      </c>
      <c r="O550" s="16">
        <v>0</v>
      </c>
      <c r="P550" s="16">
        <v>0</v>
      </c>
      <c r="Q550" s="16">
        <v>0</v>
      </c>
      <c r="R550" s="57">
        <f t="shared" si="65"/>
        <v>0</v>
      </c>
      <c r="S550" s="57"/>
      <c r="T550" s="17">
        <f t="shared" si="66"/>
        <v>0</v>
      </c>
      <c r="U550" s="17">
        <f t="shared" si="67"/>
        <v>0</v>
      </c>
      <c r="V550" s="16">
        <v>0</v>
      </c>
      <c r="W550" s="18">
        <f t="shared" si="68"/>
        <v>0</v>
      </c>
      <c r="X550" s="12">
        <v>8.77</v>
      </c>
      <c r="Y550" s="12">
        <v>2104.8000000000002</v>
      </c>
      <c r="Z550" s="42">
        <f t="shared" si="64"/>
        <v>6.16</v>
      </c>
      <c r="AA550" s="12"/>
    </row>
    <row r="551" spans="1:27" x14ac:dyDescent="0.25">
      <c r="A551" s="9">
        <v>45322</v>
      </c>
      <c r="B551" s="10" t="s">
        <v>536</v>
      </c>
      <c r="C551" s="10" t="s">
        <v>537</v>
      </c>
      <c r="D551" s="10" t="s">
        <v>538</v>
      </c>
      <c r="E551" s="10" t="s">
        <v>539</v>
      </c>
      <c r="F551" s="10"/>
      <c r="G551" s="10">
        <v>0</v>
      </c>
      <c r="H551" s="11">
        <f t="shared" si="61"/>
        <v>22.82</v>
      </c>
      <c r="I551" s="11">
        <f t="shared" si="62"/>
        <v>15.81</v>
      </c>
      <c r="J551" s="11">
        <f t="shared" si="63"/>
        <v>7500.59</v>
      </c>
      <c r="K551" s="13">
        <v>0</v>
      </c>
      <c r="L551" s="14">
        <v>0</v>
      </c>
      <c r="M551" s="15">
        <v>0</v>
      </c>
      <c r="N551" s="14">
        <v>0</v>
      </c>
      <c r="O551" s="16">
        <v>0</v>
      </c>
      <c r="P551" s="16">
        <v>0</v>
      </c>
      <c r="Q551" s="16">
        <v>6.24</v>
      </c>
      <c r="R551" s="57">
        <f t="shared" si="65"/>
        <v>0.75</v>
      </c>
      <c r="S551" s="57"/>
      <c r="T551" s="17">
        <f t="shared" si="66"/>
        <v>6.99</v>
      </c>
      <c r="U551" s="17">
        <f t="shared" si="67"/>
        <v>6.99</v>
      </c>
      <c r="V551" s="16">
        <v>0</v>
      </c>
      <c r="W551" s="18">
        <f t="shared" si="68"/>
        <v>0</v>
      </c>
      <c r="X551" s="12">
        <v>16.579999999999998</v>
      </c>
      <c r="Y551" s="12">
        <v>7500.59</v>
      </c>
      <c r="Z551" s="42">
        <f t="shared" si="64"/>
        <v>8.82</v>
      </c>
      <c r="AA551" s="12"/>
    </row>
    <row r="552" spans="1:27" x14ac:dyDescent="0.25">
      <c r="A552" s="9">
        <v>45322</v>
      </c>
      <c r="B552" s="10" t="s">
        <v>542</v>
      </c>
      <c r="C552" s="10" t="s">
        <v>543</v>
      </c>
      <c r="D552" s="10" t="s">
        <v>538</v>
      </c>
      <c r="E552" s="10" t="s">
        <v>539</v>
      </c>
      <c r="F552" s="10"/>
      <c r="G552" s="10">
        <v>0</v>
      </c>
      <c r="H552" s="11">
        <f t="shared" si="61"/>
        <v>187.67</v>
      </c>
      <c r="I552" s="11">
        <f t="shared" si="62"/>
        <v>7.8</v>
      </c>
      <c r="J552" s="11">
        <f t="shared" si="63"/>
        <v>42583.31</v>
      </c>
      <c r="K552" s="13">
        <v>600</v>
      </c>
      <c r="L552" s="14">
        <v>129000</v>
      </c>
      <c r="M552" s="15">
        <v>3.22</v>
      </c>
      <c r="N552" s="14">
        <v>708.82</v>
      </c>
      <c r="O552" s="16">
        <v>0</v>
      </c>
      <c r="P552" s="16">
        <v>0</v>
      </c>
      <c r="Q552" s="16">
        <v>264.27</v>
      </c>
      <c r="R552" s="57">
        <f t="shared" si="65"/>
        <v>31.57</v>
      </c>
      <c r="S552" s="57"/>
      <c r="T552" s="17">
        <f t="shared" si="66"/>
        <v>295.83999999999997</v>
      </c>
      <c r="U552" s="17">
        <f t="shared" si="67"/>
        <v>295.83999999999997</v>
      </c>
      <c r="V552" s="16">
        <v>58297.78</v>
      </c>
      <c r="W552" s="18">
        <f t="shared" si="68"/>
        <v>3.89</v>
      </c>
      <c r="X552" s="12">
        <v>526.62</v>
      </c>
      <c r="Y552" s="12">
        <v>114254.75</v>
      </c>
      <c r="Z552" s="42">
        <f t="shared" si="64"/>
        <v>308.07</v>
      </c>
      <c r="AA552" s="12"/>
    </row>
    <row r="553" spans="1:27" x14ac:dyDescent="0.25">
      <c r="A553" s="9">
        <v>45322</v>
      </c>
      <c r="B553" s="10" t="s">
        <v>544</v>
      </c>
      <c r="C553" s="10" t="s">
        <v>545</v>
      </c>
      <c r="D553" s="10" t="s">
        <v>538</v>
      </c>
      <c r="E553" s="10" t="s">
        <v>539</v>
      </c>
      <c r="F553" s="10"/>
      <c r="G553" s="10">
        <v>0</v>
      </c>
      <c r="H553" s="11">
        <f t="shared" si="61"/>
        <v>6.39</v>
      </c>
      <c r="I553" s="11">
        <f t="shared" si="62"/>
        <v>4.49</v>
      </c>
      <c r="J553" s="11">
        <f t="shared" si="63"/>
        <v>0</v>
      </c>
      <c r="K553" s="13">
        <v>0</v>
      </c>
      <c r="L553" s="14">
        <v>0</v>
      </c>
      <c r="M553" s="15">
        <v>0</v>
      </c>
      <c r="N553" s="14">
        <v>0</v>
      </c>
      <c r="O553" s="16">
        <v>0</v>
      </c>
      <c r="P553" s="16">
        <v>0</v>
      </c>
      <c r="Q553" s="16">
        <v>0</v>
      </c>
      <c r="R553" s="57">
        <f t="shared" si="65"/>
        <v>0</v>
      </c>
      <c r="S553" s="57"/>
      <c r="T553" s="17">
        <f t="shared" si="66"/>
        <v>0</v>
      </c>
      <c r="U553" s="17">
        <f t="shared" si="67"/>
        <v>0</v>
      </c>
      <c r="V553" s="16">
        <v>0</v>
      </c>
      <c r="W553" s="18">
        <f t="shared" si="68"/>
        <v>0</v>
      </c>
      <c r="X553" s="12">
        <v>6.39</v>
      </c>
      <c r="Y553" s="12">
        <v>0</v>
      </c>
      <c r="Z553" s="42">
        <f t="shared" si="64"/>
        <v>4.49</v>
      </c>
      <c r="AA553" s="12"/>
    </row>
    <row r="554" spans="1:27" x14ac:dyDescent="0.25">
      <c r="A554" s="9">
        <v>45322</v>
      </c>
      <c r="B554" s="10" t="s">
        <v>546</v>
      </c>
      <c r="C554" s="10" t="s">
        <v>543</v>
      </c>
      <c r="D554" s="10" t="s">
        <v>538</v>
      </c>
      <c r="E554" s="10" t="s">
        <v>539</v>
      </c>
      <c r="F554" s="10">
        <v>0</v>
      </c>
      <c r="G554" s="10">
        <v>0</v>
      </c>
      <c r="H554" s="11">
        <f t="shared" si="61"/>
        <v>58.48</v>
      </c>
      <c r="I554" s="11">
        <f t="shared" si="62"/>
        <v>40.01</v>
      </c>
      <c r="J554" s="11">
        <f t="shared" si="63"/>
        <v>10845.81</v>
      </c>
      <c r="K554" s="13">
        <v>400</v>
      </c>
      <c r="L554" s="14">
        <v>72000</v>
      </c>
      <c r="M554" s="15">
        <v>0</v>
      </c>
      <c r="N554" s="14">
        <v>0</v>
      </c>
      <c r="O554" s="16">
        <v>0</v>
      </c>
      <c r="P554" s="16">
        <v>0</v>
      </c>
      <c r="Q554" s="16">
        <v>124.51</v>
      </c>
      <c r="R554" s="57">
        <f t="shared" si="65"/>
        <v>14.87</v>
      </c>
      <c r="S554" s="57"/>
      <c r="T554" s="17">
        <f t="shared" si="66"/>
        <v>139.38</v>
      </c>
      <c r="U554" s="17">
        <f t="shared" si="67"/>
        <v>139.38</v>
      </c>
      <c r="V554" s="16">
        <v>22667.040000000001</v>
      </c>
      <c r="W554" s="18">
        <f t="shared" si="68"/>
        <v>1.83</v>
      </c>
      <c r="X554" s="12">
        <v>333.97</v>
      </c>
      <c r="Y554" s="12">
        <v>60268.46</v>
      </c>
      <c r="Z554" s="42">
        <f t="shared" si="64"/>
        <v>298.8</v>
      </c>
      <c r="AA554" s="12"/>
    </row>
    <row r="555" spans="1:27" x14ac:dyDescent="0.25">
      <c r="A555" s="9">
        <v>45322</v>
      </c>
      <c r="B555" s="10" t="s">
        <v>548</v>
      </c>
      <c r="C555" s="10" t="s">
        <v>543</v>
      </c>
      <c r="D555" s="10" t="s">
        <v>538</v>
      </c>
      <c r="E555" s="10" t="s">
        <v>539</v>
      </c>
      <c r="F555" s="10"/>
      <c r="G555" s="10">
        <v>0</v>
      </c>
      <c r="H555" s="11">
        <f t="shared" si="61"/>
        <v>2.14</v>
      </c>
      <c r="I555" s="11">
        <f t="shared" si="62"/>
        <v>15.05</v>
      </c>
      <c r="J555" s="11">
        <f t="shared" si="63"/>
        <v>0</v>
      </c>
      <c r="K555" s="13">
        <v>0</v>
      </c>
      <c r="L555" s="14">
        <v>0</v>
      </c>
      <c r="M555" s="15">
        <v>0</v>
      </c>
      <c r="N555" s="14">
        <v>0</v>
      </c>
      <c r="O555" s="16">
        <v>0</v>
      </c>
      <c r="P555" s="16">
        <v>0</v>
      </c>
      <c r="Q555" s="16">
        <v>5.41</v>
      </c>
      <c r="R555" s="57">
        <f t="shared" si="65"/>
        <v>0.65</v>
      </c>
      <c r="S555" s="57"/>
      <c r="T555" s="17">
        <f t="shared" si="66"/>
        <v>6.0600000000000005</v>
      </c>
      <c r="U555" s="17">
        <f t="shared" si="67"/>
        <v>6.0600000000000005</v>
      </c>
      <c r="V555" s="16">
        <v>2990.04</v>
      </c>
      <c r="W555" s="18">
        <f t="shared" si="68"/>
        <v>0</v>
      </c>
      <c r="X555" s="12">
        <v>-3.27</v>
      </c>
      <c r="Y555" s="12">
        <v>-2576.04</v>
      </c>
      <c r="Z555" s="42">
        <f t="shared" si="64"/>
        <v>8.99</v>
      </c>
      <c r="AA555" s="12"/>
    </row>
    <row r="556" spans="1:27" x14ac:dyDescent="0.25">
      <c r="A556" s="9">
        <v>45322</v>
      </c>
      <c r="B556" s="10" t="s">
        <v>797</v>
      </c>
      <c r="C556" s="10" t="s">
        <v>543</v>
      </c>
      <c r="D556" s="10" t="s">
        <v>538</v>
      </c>
      <c r="E556" s="10" t="s">
        <v>539</v>
      </c>
      <c r="F556" s="10"/>
      <c r="G556" s="10">
        <v>0</v>
      </c>
      <c r="H556" s="11">
        <f t="shared" si="61"/>
        <v>-0.11</v>
      </c>
      <c r="I556" s="11">
        <f t="shared" si="62"/>
        <v>0</v>
      </c>
      <c r="J556" s="11">
        <f t="shared" si="63"/>
        <v>0</v>
      </c>
      <c r="K556" s="13">
        <v>0</v>
      </c>
      <c r="L556" s="14">
        <v>0</v>
      </c>
      <c r="M556" s="15">
        <v>0</v>
      </c>
      <c r="N556" s="14">
        <v>0</v>
      </c>
      <c r="O556" s="16">
        <v>0</v>
      </c>
      <c r="P556" s="16">
        <v>0</v>
      </c>
      <c r="Q556" s="16">
        <v>0</v>
      </c>
      <c r="R556" s="57">
        <f t="shared" si="65"/>
        <v>0</v>
      </c>
      <c r="S556" s="57"/>
      <c r="T556" s="17">
        <f t="shared" si="66"/>
        <v>0</v>
      </c>
      <c r="U556" s="17">
        <f t="shared" si="67"/>
        <v>0</v>
      </c>
      <c r="V556" s="16">
        <v>0</v>
      </c>
      <c r="W556" s="18">
        <f t="shared" si="68"/>
        <v>0</v>
      </c>
      <c r="X556" s="12">
        <v>-0.61</v>
      </c>
      <c r="Y556" s="12">
        <v>0</v>
      </c>
      <c r="Z556" s="42">
        <f t="shared" si="64"/>
        <v>0</v>
      </c>
      <c r="AA556" s="12"/>
    </row>
    <row r="557" spans="1:27" x14ac:dyDescent="0.25">
      <c r="A557" s="9">
        <v>45322</v>
      </c>
      <c r="B557" s="10" t="s">
        <v>549</v>
      </c>
      <c r="C557" s="10" t="s">
        <v>543</v>
      </c>
      <c r="D557" s="10" t="s">
        <v>538</v>
      </c>
      <c r="E557" s="10" t="s">
        <v>539</v>
      </c>
      <c r="F557" s="10"/>
      <c r="G557" s="10">
        <v>0</v>
      </c>
      <c r="H557" s="11">
        <f t="shared" si="61"/>
        <v>100</v>
      </c>
      <c r="I557" s="11">
        <f t="shared" si="62"/>
        <v>70.19</v>
      </c>
      <c r="J557" s="11">
        <f t="shared" si="63"/>
        <v>0</v>
      </c>
      <c r="K557" s="13">
        <v>0</v>
      </c>
      <c r="L557" s="14">
        <v>0</v>
      </c>
      <c r="M557" s="15">
        <v>0</v>
      </c>
      <c r="N557" s="14">
        <v>0</v>
      </c>
      <c r="O557" s="16">
        <v>0</v>
      </c>
      <c r="P557" s="16">
        <v>0</v>
      </c>
      <c r="Q557" s="16">
        <v>0</v>
      </c>
      <c r="R557" s="57">
        <f t="shared" si="65"/>
        <v>0</v>
      </c>
      <c r="S557" s="57"/>
      <c r="T557" s="17">
        <f t="shared" si="66"/>
        <v>0</v>
      </c>
      <c r="U557" s="17">
        <f t="shared" si="67"/>
        <v>0</v>
      </c>
      <c r="V557" s="16">
        <v>0</v>
      </c>
      <c r="W557" s="18">
        <f t="shared" si="68"/>
        <v>0</v>
      </c>
      <c r="X557" s="12">
        <v>100</v>
      </c>
      <c r="Y557" s="12">
        <v>0</v>
      </c>
      <c r="Z557" s="42">
        <f t="shared" si="64"/>
        <v>70.19</v>
      </c>
      <c r="AA557" s="12"/>
    </row>
    <row r="558" spans="1:27" x14ac:dyDescent="0.25">
      <c r="A558" s="9">
        <v>45322</v>
      </c>
      <c r="B558" s="10" t="s">
        <v>550</v>
      </c>
      <c r="C558" s="10" t="s">
        <v>543</v>
      </c>
      <c r="D558" s="10" t="s">
        <v>538</v>
      </c>
      <c r="E558" s="10" t="s">
        <v>539</v>
      </c>
      <c r="F558" s="10"/>
      <c r="G558" s="10">
        <v>0</v>
      </c>
      <c r="H558" s="11">
        <f t="shared" si="61"/>
        <v>25</v>
      </c>
      <c r="I558" s="11">
        <f t="shared" si="62"/>
        <v>25</v>
      </c>
      <c r="J558" s="11">
        <f t="shared" si="63"/>
        <v>7125</v>
      </c>
      <c r="K558" s="13">
        <v>0</v>
      </c>
      <c r="L558" s="14">
        <v>0</v>
      </c>
      <c r="M558" s="15">
        <v>0</v>
      </c>
      <c r="N558" s="14">
        <v>0</v>
      </c>
      <c r="O558" s="16">
        <v>0</v>
      </c>
      <c r="P558" s="16">
        <v>0</v>
      </c>
      <c r="Q558" s="16">
        <v>0</v>
      </c>
      <c r="R558" s="57">
        <f t="shared" si="65"/>
        <v>0</v>
      </c>
      <c r="S558" s="57"/>
      <c r="T558" s="17">
        <f t="shared" si="66"/>
        <v>0</v>
      </c>
      <c r="U558" s="17">
        <f t="shared" si="67"/>
        <v>0</v>
      </c>
      <c r="V558" s="16">
        <v>0</v>
      </c>
      <c r="W558" s="18">
        <f t="shared" si="68"/>
        <v>0</v>
      </c>
      <c r="X558" s="12">
        <v>25</v>
      </c>
      <c r="Y558" s="12">
        <v>7125</v>
      </c>
      <c r="Z558" s="42">
        <f t="shared" si="64"/>
        <v>25</v>
      </c>
      <c r="AA558" s="12"/>
    </row>
    <row r="559" spans="1:27" x14ac:dyDescent="0.25">
      <c r="A559" s="9">
        <v>45322</v>
      </c>
      <c r="B559" s="10" t="s">
        <v>551</v>
      </c>
      <c r="C559" s="10" t="s">
        <v>543</v>
      </c>
      <c r="D559" s="10" t="s">
        <v>538</v>
      </c>
      <c r="E559" s="10" t="s">
        <v>539</v>
      </c>
      <c r="F559" s="10"/>
      <c r="G559" s="10">
        <v>0</v>
      </c>
      <c r="H559" s="11">
        <f t="shared" si="61"/>
        <v>92.22</v>
      </c>
      <c r="I559" s="11">
        <f t="shared" si="62"/>
        <v>26.16</v>
      </c>
      <c r="J559" s="11">
        <f t="shared" si="63"/>
        <v>19814.43</v>
      </c>
      <c r="K559" s="13">
        <v>0</v>
      </c>
      <c r="L559" s="14">
        <v>0</v>
      </c>
      <c r="M559" s="15">
        <v>0</v>
      </c>
      <c r="N559" s="14">
        <v>0</v>
      </c>
      <c r="O559" s="16">
        <v>0</v>
      </c>
      <c r="P559" s="16">
        <v>0</v>
      </c>
      <c r="Q559" s="16">
        <v>0</v>
      </c>
      <c r="R559" s="57">
        <f t="shared" si="65"/>
        <v>0</v>
      </c>
      <c r="S559" s="57"/>
      <c r="T559" s="17">
        <f t="shared" si="66"/>
        <v>0</v>
      </c>
      <c r="U559" s="17">
        <f t="shared" si="67"/>
        <v>0</v>
      </c>
      <c r="V559" s="16">
        <v>0</v>
      </c>
      <c r="W559" s="18">
        <f t="shared" si="68"/>
        <v>0</v>
      </c>
      <c r="X559" s="12">
        <v>92.22</v>
      </c>
      <c r="Y559" s="12">
        <v>19814.43</v>
      </c>
      <c r="Z559" s="42">
        <f t="shared" si="64"/>
        <v>26.16</v>
      </c>
      <c r="AA559" s="12"/>
    </row>
    <row r="560" spans="1:27" x14ac:dyDescent="0.25">
      <c r="A560" s="9">
        <v>45322</v>
      </c>
      <c r="B560" s="10" t="s">
        <v>552</v>
      </c>
      <c r="C560" s="10" t="s">
        <v>543</v>
      </c>
      <c r="D560" s="10" t="s">
        <v>538</v>
      </c>
      <c r="E560" s="10" t="s">
        <v>539</v>
      </c>
      <c r="F560" s="10">
        <v>0</v>
      </c>
      <c r="G560" s="10">
        <v>0</v>
      </c>
      <c r="H560" s="11">
        <f t="shared" si="61"/>
        <v>7.16</v>
      </c>
      <c r="I560" s="11">
        <f t="shared" si="62"/>
        <v>8.92</v>
      </c>
      <c r="J560" s="11">
        <f t="shared" si="63"/>
        <v>3178.28</v>
      </c>
      <c r="K560" s="13">
        <v>0</v>
      </c>
      <c r="L560" s="14">
        <v>0</v>
      </c>
      <c r="M560" s="15">
        <v>0</v>
      </c>
      <c r="N560" s="14">
        <v>0</v>
      </c>
      <c r="O560" s="16">
        <v>0</v>
      </c>
      <c r="P560" s="16">
        <v>0</v>
      </c>
      <c r="Q560" s="16">
        <v>6.54</v>
      </c>
      <c r="R560" s="57">
        <f t="shared" si="65"/>
        <v>0.78</v>
      </c>
      <c r="S560" s="57"/>
      <c r="T560" s="17">
        <f t="shared" si="66"/>
        <v>7.32</v>
      </c>
      <c r="U560" s="17">
        <f t="shared" si="67"/>
        <v>7.32</v>
      </c>
      <c r="V560" s="16">
        <v>4762.13</v>
      </c>
      <c r="W560" s="18">
        <f t="shared" si="68"/>
        <v>0</v>
      </c>
      <c r="X560" s="12">
        <v>0.62</v>
      </c>
      <c r="Y560" s="12">
        <v>-1583.84</v>
      </c>
      <c r="Z560" s="42">
        <f t="shared" si="64"/>
        <v>1.5999999999999996</v>
      </c>
      <c r="AA560" s="12"/>
    </row>
    <row r="561" spans="1:27" x14ac:dyDescent="0.25">
      <c r="A561" s="9">
        <v>45322</v>
      </c>
      <c r="B561" s="10" t="s">
        <v>781</v>
      </c>
      <c r="C561" s="10" t="s">
        <v>543</v>
      </c>
      <c r="D561" s="10" t="s">
        <v>538</v>
      </c>
      <c r="E561" s="10" t="s">
        <v>539</v>
      </c>
      <c r="F561" s="10"/>
      <c r="G561" s="10">
        <v>0</v>
      </c>
      <c r="H561" s="11">
        <f t="shared" si="61"/>
        <v>0.63</v>
      </c>
      <c r="I561" s="11">
        <f t="shared" si="62"/>
        <v>0.11</v>
      </c>
      <c r="J561" s="11">
        <f t="shared" si="63"/>
        <v>160.02000000000001</v>
      </c>
      <c r="K561" s="13">
        <v>0</v>
      </c>
      <c r="L561" s="14">
        <v>0</v>
      </c>
      <c r="M561" s="15">
        <v>0</v>
      </c>
      <c r="N561" s="14">
        <v>0</v>
      </c>
      <c r="O561" s="16">
        <v>0</v>
      </c>
      <c r="P561" s="16">
        <v>0</v>
      </c>
      <c r="Q561" s="16">
        <v>0</v>
      </c>
      <c r="R561" s="57">
        <f t="shared" si="65"/>
        <v>0</v>
      </c>
      <c r="S561" s="57"/>
      <c r="T561" s="17">
        <f t="shared" si="66"/>
        <v>0</v>
      </c>
      <c r="U561" s="17">
        <f t="shared" si="67"/>
        <v>0</v>
      </c>
      <c r="V561" s="16">
        <v>0</v>
      </c>
      <c r="W561" s="18">
        <f t="shared" si="68"/>
        <v>0</v>
      </c>
      <c r="X561" s="12">
        <v>0.63</v>
      </c>
      <c r="Y561" s="12">
        <v>160.02000000000001</v>
      </c>
      <c r="Z561" s="42">
        <f t="shared" si="64"/>
        <v>0.11</v>
      </c>
      <c r="AA561" s="12"/>
    </row>
    <row r="562" spans="1:27" x14ac:dyDescent="0.25">
      <c r="A562" s="9">
        <v>45322</v>
      </c>
      <c r="B562" s="10" t="s">
        <v>556</v>
      </c>
      <c r="C562" s="10" t="s">
        <v>543</v>
      </c>
      <c r="D562" s="10" t="s">
        <v>538</v>
      </c>
      <c r="E562" s="10" t="s">
        <v>557</v>
      </c>
      <c r="F562" s="10"/>
      <c r="G562" s="10">
        <v>0</v>
      </c>
      <c r="H562" s="11">
        <f t="shared" si="61"/>
        <v>0.03</v>
      </c>
      <c r="I562" s="11">
        <f t="shared" si="62"/>
        <v>0.01</v>
      </c>
      <c r="J562" s="11">
        <f t="shared" si="63"/>
        <v>0</v>
      </c>
      <c r="K562" s="13">
        <v>0</v>
      </c>
      <c r="L562" s="14">
        <v>0</v>
      </c>
      <c r="M562" s="15">
        <v>0</v>
      </c>
      <c r="N562" s="14">
        <v>0</v>
      </c>
      <c r="O562" s="16">
        <v>0</v>
      </c>
      <c r="P562" s="16">
        <v>0</v>
      </c>
      <c r="Q562" s="16">
        <v>0</v>
      </c>
      <c r="R562" s="57">
        <f t="shared" si="65"/>
        <v>0</v>
      </c>
      <c r="S562" s="57"/>
      <c r="T562" s="17">
        <f t="shared" si="66"/>
        <v>0</v>
      </c>
      <c r="U562" s="17">
        <f t="shared" si="67"/>
        <v>0</v>
      </c>
      <c r="V562" s="16">
        <v>0</v>
      </c>
      <c r="W562" s="18">
        <f t="shared" si="68"/>
        <v>0</v>
      </c>
      <c r="X562" s="12">
        <v>0.03</v>
      </c>
      <c r="Y562" s="12">
        <v>0</v>
      </c>
      <c r="Z562" s="42">
        <f t="shared" si="64"/>
        <v>0.01</v>
      </c>
      <c r="AA562" s="12"/>
    </row>
    <row r="563" spans="1:27" x14ac:dyDescent="0.25">
      <c r="A563" s="9">
        <v>45322</v>
      </c>
      <c r="B563" s="10" t="s">
        <v>569</v>
      </c>
      <c r="C563" s="10" t="s">
        <v>543</v>
      </c>
      <c r="D563" s="10" t="s">
        <v>538</v>
      </c>
      <c r="E563" s="10" t="s">
        <v>539</v>
      </c>
      <c r="F563" s="10"/>
      <c r="G563" s="10">
        <v>0</v>
      </c>
      <c r="H563" s="11">
        <f t="shared" si="61"/>
        <v>4.5199999999999996</v>
      </c>
      <c r="I563" s="11">
        <f t="shared" si="62"/>
        <v>4.46</v>
      </c>
      <c r="J563" s="11">
        <f t="shared" si="63"/>
        <v>1469</v>
      </c>
      <c r="K563" s="13">
        <v>0</v>
      </c>
      <c r="L563" s="14">
        <v>0</v>
      </c>
      <c r="M563" s="15">
        <v>0</v>
      </c>
      <c r="N563" s="14">
        <v>0</v>
      </c>
      <c r="O563" s="16">
        <v>0</v>
      </c>
      <c r="P563" s="16">
        <v>0</v>
      </c>
      <c r="Q563" s="16">
        <v>0</v>
      </c>
      <c r="R563" s="57">
        <f t="shared" si="65"/>
        <v>0</v>
      </c>
      <c r="S563" s="57"/>
      <c r="T563" s="17">
        <f t="shared" si="66"/>
        <v>0</v>
      </c>
      <c r="U563" s="17">
        <f t="shared" si="67"/>
        <v>0</v>
      </c>
      <c r="V563" s="16">
        <v>0</v>
      </c>
      <c r="W563" s="18">
        <f t="shared" si="68"/>
        <v>0</v>
      </c>
      <c r="X563" s="12">
        <v>4.5199999999999996</v>
      </c>
      <c r="Y563" s="12">
        <v>1469</v>
      </c>
      <c r="Z563" s="42">
        <f t="shared" si="64"/>
        <v>4.46</v>
      </c>
      <c r="AA563" s="12"/>
    </row>
    <row r="564" spans="1:27" x14ac:dyDescent="0.25">
      <c r="A564" s="9">
        <v>45322</v>
      </c>
      <c r="B564" s="10" t="s">
        <v>570</v>
      </c>
      <c r="C564" s="10" t="s">
        <v>543</v>
      </c>
      <c r="D564" s="10" t="s">
        <v>538</v>
      </c>
      <c r="E564" s="10" t="s">
        <v>539</v>
      </c>
      <c r="F564" s="10"/>
      <c r="G564" s="10">
        <v>0</v>
      </c>
      <c r="H564" s="11">
        <f t="shared" si="61"/>
        <v>27.1</v>
      </c>
      <c r="I564" s="11">
        <f t="shared" si="62"/>
        <v>16.05</v>
      </c>
      <c r="J564" s="11">
        <f t="shared" si="63"/>
        <v>5196.6499999999996</v>
      </c>
      <c r="K564" s="13">
        <v>0</v>
      </c>
      <c r="L564" s="14">
        <v>0</v>
      </c>
      <c r="M564" s="15">
        <v>0</v>
      </c>
      <c r="N564" s="14">
        <v>0</v>
      </c>
      <c r="O564" s="16">
        <v>0</v>
      </c>
      <c r="P564" s="16">
        <v>0</v>
      </c>
      <c r="Q564" s="16">
        <v>0</v>
      </c>
      <c r="R564" s="57">
        <f t="shared" si="65"/>
        <v>0</v>
      </c>
      <c r="S564" s="57"/>
      <c r="T564" s="17">
        <f t="shared" si="66"/>
        <v>0</v>
      </c>
      <c r="U564" s="17">
        <f t="shared" si="67"/>
        <v>0</v>
      </c>
      <c r="V564" s="16">
        <v>0</v>
      </c>
      <c r="W564" s="18">
        <f t="shared" si="68"/>
        <v>0</v>
      </c>
      <c r="X564" s="12">
        <v>27.1</v>
      </c>
      <c r="Y564" s="12">
        <v>5196.6499999999996</v>
      </c>
      <c r="Z564" s="42">
        <f t="shared" si="64"/>
        <v>16.05</v>
      </c>
      <c r="AA564" s="12"/>
    </row>
    <row r="565" spans="1:27" x14ac:dyDescent="0.25">
      <c r="A565" s="9">
        <v>45322</v>
      </c>
      <c r="B565" s="10" t="s">
        <v>571</v>
      </c>
      <c r="C565" s="10" t="s">
        <v>543</v>
      </c>
      <c r="D565" s="10" t="s">
        <v>538</v>
      </c>
      <c r="E565" s="10" t="s">
        <v>539</v>
      </c>
      <c r="F565" s="10"/>
      <c r="G565" s="10">
        <v>0</v>
      </c>
      <c r="H565" s="11">
        <f t="shared" si="61"/>
        <v>1.86</v>
      </c>
      <c r="I565" s="11">
        <f t="shared" si="62"/>
        <v>1.49</v>
      </c>
      <c r="J565" s="11">
        <f t="shared" si="63"/>
        <v>502.2</v>
      </c>
      <c r="K565" s="13">
        <v>0</v>
      </c>
      <c r="L565" s="14">
        <v>0</v>
      </c>
      <c r="M565" s="15">
        <v>0</v>
      </c>
      <c r="N565" s="14">
        <v>0</v>
      </c>
      <c r="O565" s="16">
        <v>0</v>
      </c>
      <c r="P565" s="16">
        <v>0</v>
      </c>
      <c r="Q565" s="16">
        <v>0</v>
      </c>
      <c r="R565" s="57">
        <f t="shared" si="65"/>
        <v>0</v>
      </c>
      <c r="S565" s="57"/>
      <c r="T565" s="17">
        <f t="shared" si="66"/>
        <v>0</v>
      </c>
      <c r="U565" s="17">
        <f t="shared" si="67"/>
        <v>0</v>
      </c>
      <c r="V565" s="16">
        <v>0</v>
      </c>
      <c r="W565" s="18">
        <f t="shared" si="68"/>
        <v>0</v>
      </c>
      <c r="X565" s="12">
        <v>1.86</v>
      </c>
      <c r="Y565" s="12">
        <v>502.2</v>
      </c>
      <c r="Z565" s="42">
        <f t="shared" si="64"/>
        <v>1.49</v>
      </c>
      <c r="AA565" s="12"/>
    </row>
    <row r="566" spans="1:27" x14ac:dyDescent="0.25">
      <c r="A566" s="9">
        <v>45322</v>
      </c>
      <c r="B566" s="10" t="s">
        <v>572</v>
      </c>
      <c r="C566" s="10" t="s">
        <v>543</v>
      </c>
      <c r="D566" s="10" t="s">
        <v>538</v>
      </c>
      <c r="E566" s="10" t="s">
        <v>539</v>
      </c>
      <c r="F566" s="10"/>
      <c r="G566" s="10">
        <v>0</v>
      </c>
      <c r="H566" s="11">
        <f t="shared" si="61"/>
        <v>2.96</v>
      </c>
      <c r="I566" s="11">
        <f t="shared" si="62"/>
        <v>2.71</v>
      </c>
      <c r="J566" s="11">
        <f t="shared" si="63"/>
        <v>698.56</v>
      </c>
      <c r="K566" s="13">
        <v>0</v>
      </c>
      <c r="L566" s="14">
        <v>0</v>
      </c>
      <c r="M566" s="15">
        <v>0</v>
      </c>
      <c r="N566" s="14">
        <v>0</v>
      </c>
      <c r="O566" s="16">
        <v>0</v>
      </c>
      <c r="P566" s="16">
        <v>0</v>
      </c>
      <c r="Q566" s="16">
        <v>0</v>
      </c>
      <c r="R566" s="57">
        <f t="shared" si="65"/>
        <v>0</v>
      </c>
      <c r="S566" s="57"/>
      <c r="T566" s="17">
        <f t="shared" si="66"/>
        <v>0</v>
      </c>
      <c r="U566" s="17">
        <f t="shared" si="67"/>
        <v>0</v>
      </c>
      <c r="V566" s="16">
        <v>0</v>
      </c>
      <c r="W566" s="18">
        <f t="shared" si="68"/>
        <v>0</v>
      </c>
      <c r="X566" s="12">
        <v>2.96</v>
      </c>
      <c r="Y566" s="12">
        <v>698.56</v>
      </c>
      <c r="Z566" s="42">
        <f t="shared" si="64"/>
        <v>2.71</v>
      </c>
      <c r="AA566" s="12"/>
    </row>
    <row r="567" spans="1:27" x14ac:dyDescent="0.25">
      <c r="A567" s="9">
        <v>45322</v>
      </c>
      <c r="B567" s="10" t="s">
        <v>574</v>
      </c>
      <c r="C567" s="10" t="s">
        <v>537</v>
      </c>
      <c r="D567" s="10" t="s">
        <v>538</v>
      </c>
      <c r="E567" s="10" t="s">
        <v>539</v>
      </c>
      <c r="F567" s="10"/>
      <c r="G567" s="10">
        <v>0</v>
      </c>
      <c r="H567" s="11">
        <f t="shared" si="61"/>
        <v>10484.99</v>
      </c>
      <c r="I567" s="11">
        <f t="shared" si="62"/>
        <v>2859.39</v>
      </c>
      <c r="J567" s="11">
        <f t="shared" si="63"/>
        <v>1079003.8999999999</v>
      </c>
      <c r="K567" s="13">
        <v>0</v>
      </c>
      <c r="L567" s="14">
        <v>0</v>
      </c>
      <c r="M567" s="15">
        <v>0</v>
      </c>
      <c r="N567" s="14">
        <v>0</v>
      </c>
      <c r="O567" s="16">
        <v>0</v>
      </c>
      <c r="P567" s="16">
        <v>0</v>
      </c>
      <c r="Q567" s="16">
        <v>0</v>
      </c>
      <c r="R567" s="57">
        <f t="shared" si="65"/>
        <v>0</v>
      </c>
      <c r="S567" s="57"/>
      <c r="T567" s="17">
        <f t="shared" si="66"/>
        <v>0</v>
      </c>
      <c r="U567" s="17">
        <f t="shared" si="67"/>
        <v>0</v>
      </c>
      <c r="V567" s="16">
        <v>0</v>
      </c>
      <c r="W567" s="18">
        <f t="shared" si="68"/>
        <v>0</v>
      </c>
      <c r="X567" s="12">
        <v>10484.99</v>
      </c>
      <c r="Y567" s="12">
        <v>1079003.8999999999</v>
      </c>
      <c r="Z567" s="42">
        <f t="shared" si="64"/>
        <v>2859.39</v>
      </c>
      <c r="AA567" s="12"/>
    </row>
    <row r="568" spans="1:27" x14ac:dyDescent="0.25">
      <c r="A568" s="9">
        <v>45322</v>
      </c>
      <c r="B568" s="10" t="s">
        <v>576</v>
      </c>
      <c r="C568" s="10" t="s">
        <v>577</v>
      </c>
      <c r="D568" s="10" t="s">
        <v>538</v>
      </c>
      <c r="E568" s="10" t="s">
        <v>539</v>
      </c>
      <c r="F568" s="10"/>
      <c r="G568" s="10">
        <v>0</v>
      </c>
      <c r="H568" s="11">
        <f t="shared" si="61"/>
        <v>213.03</v>
      </c>
      <c r="I568" s="11">
        <f t="shared" si="62"/>
        <v>149.53</v>
      </c>
      <c r="J568" s="11">
        <f t="shared" si="63"/>
        <v>21300.87</v>
      </c>
      <c r="K568" s="13">
        <v>0</v>
      </c>
      <c r="L568" s="14">
        <v>0</v>
      </c>
      <c r="M568" s="15">
        <v>0</v>
      </c>
      <c r="N568" s="14">
        <v>0</v>
      </c>
      <c r="O568" s="16">
        <v>0</v>
      </c>
      <c r="P568" s="16">
        <v>0</v>
      </c>
      <c r="Q568" s="16">
        <v>0</v>
      </c>
      <c r="R568" s="57">
        <f t="shared" si="65"/>
        <v>0</v>
      </c>
      <c r="S568" s="57"/>
      <c r="T568" s="17">
        <f t="shared" si="66"/>
        <v>0</v>
      </c>
      <c r="U568" s="17">
        <f t="shared" si="67"/>
        <v>0</v>
      </c>
      <c r="V568" s="16">
        <v>0</v>
      </c>
      <c r="W568" s="18">
        <f t="shared" si="68"/>
        <v>0</v>
      </c>
      <c r="X568" s="12">
        <v>213.03</v>
      </c>
      <c r="Y568" s="12">
        <v>21300.87</v>
      </c>
      <c r="Z568" s="42">
        <f t="shared" si="64"/>
        <v>149.53</v>
      </c>
      <c r="AA568" s="12"/>
    </row>
    <row r="569" spans="1:27" x14ac:dyDescent="0.25">
      <c r="A569" s="9">
        <v>45322</v>
      </c>
      <c r="B569" s="10" t="s">
        <v>580</v>
      </c>
      <c r="C569" s="10" t="s">
        <v>543</v>
      </c>
      <c r="D569" s="10" t="s">
        <v>538</v>
      </c>
      <c r="E569" s="10" t="s">
        <v>557</v>
      </c>
      <c r="F569" s="10"/>
      <c r="G569" s="10">
        <v>0</v>
      </c>
      <c r="H569" s="11">
        <f t="shared" si="61"/>
        <v>0.41</v>
      </c>
      <c r="I569" s="11">
        <f t="shared" si="62"/>
        <v>0.28999999999999998</v>
      </c>
      <c r="J569" s="11">
        <f t="shared" si="63"/>
        <v>0</v>
      </c>
      <c r="K569" s="13">
        <v>0</v>
      </c>
      <c r="L569" s="14">
        <v>0</v>
      </c>
      <c r="M569" s="15">
        <v>0</v>
      </c>
      <c r="N569" s="14">
        <v>0</v>
      </c>
      <c r="O569" s="16">
        <v>0</v>
      </c>
      <c r="P569" s="16">
        <v>0</v>
      </c>
      <c r="Q569" s="16">
        <v>0</v>
      </c>
      <c r="R569" s="57">
        <f t="shared" si="65"/>
        <v>0</v>
      </c>
      <c r="S569" s="57"/>
      <c r="T569" s="17">
        <f t="shared" si="66"/>
        <v>0</v>
      </c>
      <c r="U569" s="17">
        <f t="shared" si="67"/>
        <v>0</v>
      </c>
      <c r="V569" s="16">
        <v>0</v>
      </c>
      <c r="W569" s="18">
        <f t="shared" si="68"/>
        <v>0</v>
      </c>
      <c r="X569" s="12">
        <v>0.41</v>
      </c>
      <c r="Y569" s="12">
        <v>0</v>
      </c>
      <c r="Z569" s="42">
        <f t="shared" si="64"/>
        <v>0.28999999999999998</v>
      </c>
      <c r="AA569" s="12"/>
    </row>
    <row r="570" spans="1:27" x14ac:dyDescent="0.25">
      <c r="A570" s="9">
        <v>45322</v>
      </c>
      <c r="B570" s="10" t="s">
        <v>581</v>
      </c>
      <c r="C570" s="10" t="s">
        <v>543</v>
      </c>
      <c r="D570" s="10" t="s">
        <v>538</v>
      </c>
      <c r="E570" s="10" t="s">
        <v>539</v>
      </c>
      <c r="F570" s="10"/>
      <c r="G570" s="10">
        <v>0</v>
      </c>
      <c r="H570" s="11">
        <f t="shared" si="61"/>
        <v>3.08</v>
      </c>
      <c r="I570" s="11">
        <f t="shared" si="62"/>
        <v>2.85</v>
      </c>
      <c r="J570" s="11">
        <f t="shared" si="63"/>
        <v>854.55</v>
      </c>
      <c r="K570" s="13">
        <v>0</v>
      </c>
      <c r="L570" s="14">
        <v>0</v>
      </c>
      <c r="M570" s="15">
        <v>0</v>
      </c>
      <c r="N570" s="14">
        <v>0</v>
      </c>
      <c r="O570" s="16">
        <v>0</v>
      </c>
      <c r="P570" s="16">
        <v>0</v>
      </c>
      <c r="Q570" s="16">
        <v>0.57999999999999996</v>
      </c>
      <c r="R570" s="57">
        <f t="shared" si="65"/>
        <v>7.0000000000000007E-2</v>
      </c>
      <c r="S570" s="57"/>
      <c r="T570" s="17">
        <f t="shared" si="66"/>
        <v>0.64999999999999991</v>
      </c>
      <c r="U570" s="17">
        <f t="shared" si="67"/>
        <v>0.64999999999999991</v>
      </c>
      <c r="V570" s="16">
        <v>0</v>
      </c>
      <c r="W570" s="18">
        <f t="shared" si="68"/>
        <v>0</v>
      </c>
      <c r="X570" s="12">
        <v>2.5</v>
      </c>
      <c r="Y570" s="12">
        <v>854.55</v>
      </c>
      <c r="Z570" s="42">
        <f t="shared" si="64"/>
        <v>2.2000000000000002</v>
      </c>
      <c r="AA570" s="12"/>
    </row>
    <row r="571" spans="1:27" x14ac:dyDescent="0.25">
      <c r="A571" s="9">
        <v>45322</v>
      </c>
      <c r="B571" s="10" t="s">
        <v>583</v>
      </c>
      <c r="C571" s="10" t="s">
        <v>537</v>
      </c>
      <c r="D571" s="10" t="s">
        <v>538</v>
      </c>
      <c r="E571" s="10" t="s">
        <v>539</v>
      </c>
      <c r="F571" s="10"/>
      <c r="G571" s="10">
        <v>0</v>
      </c>
      <c r="H571" s="11">
        <f t="shared" si="61"/>
        <v>4.3099999999999996</v>
      </c>
      <c r="I571" s="11">
        <f t="shared" si="62"/>
        <v>2.88</v>
      </c>
      <c r="J571" s="11">
        <f t="shared" si="63"/>
        <v>0</v>
      </c>
      <c r="K571" s="13">
        <v>0</v>
      </c>
      <c r="L571" s="14">
        <v>0</v>
      </c>
      <c r="M571" s="15">
        <v>0</v>
      </c>
      <c r="N571" s="14">
        <v>0</v>
      </c>
      <c r="O571" s="16">
        <v>0</v>
      </c>
      <c r="P571" s="16">
        <v>0</v>
      </c>
      <c r="Q571" s="16">
        <v>0</v>
      </c>
      <c r="R571" s="57">
        <f t="shared" si="65"/>
        <v>0</v>
      </c>
      <c r="S571" s="57"/>
      <c r="T571" s="17">
        <f t="shared" si="66"/>
        <v>0</v>
      </c>
      <c r="U571" s="17">
        <f t="shared" si="67"/>
        <v>0</v>
      </c>
      <c r="V571" s="16">
        <v>0</v>
      </c>
      <c r="W571" s="18">
        <f t="shared" si="68"/>
        <v>0</v>
      </c>
      <c r="X571" s="12">
        <v>4.3099999999999996</v>
      </c>
      <c r="Y571" s="12">
        <v>0</v>
      </c>
      <c r="Z571" s="42">
        <f t="shared" si="64"/>
        <v>2.88</v>
      </c>
      <c r="AA571" s="12"/>
    </row>
    <row r="572" spans="1:27" x14ac:dyDescent="0.25">
      <c r="A572" s="9">
        <v>45322</v>
      </c>
      <c r="B572" s="10" t="s">
        <v>584</v>
      </c>
      <c r="C572" s="10" t="s">
        <v>537</v>
      </c>
      <c r="D572" s="10" t="s">
        <v>538</v>
      </c>
      <c r="E572" s="10" t="s">
        <v>539</v>
      </c>
      <c r="F572" s="10"/>
      <c r="G572" s="10">
        <v>0</v>
      </c>
      <c r="H572" s="11">
        <f t="shared" si="61"/>
        <v>3371.07</v>
      </c>
      <c r="I572" s="11">
        <f t="shared" si="62"/>
        <v>2824.09</v>
      </c>
      <c r="J572" s="11">
        <f t="shared" si="63"/>
        <v>313560.90000000002</v>
      </c>
      <c r="K572" s="13">
        <v>2000</v>
      </c>
      <c r="L572" s="14">
        <v>193420</v>
      </c>
      <c r="M572" s="15">
        <v>22.87</v>
      </c>
      <c r="N572" s="14">
        <v>2241.2600000000002</v>
      </c>
      <c r="O572" s="16">
        <v>0</v>
      </c>
      <c r="P572" s="16">
        <v>0</v>
      </c>
      <c r="Q572" s="16">
        <v>3875.26</v>
      </c>
      <c r="R572" s="57">
        <f t="shared" si="65"/>
        <v>462.87</v>
      </c>
      <c r="S572" s="57"/>
      <c r="T572" s="17">
        <f t="shared" si="66"/>
        <v>4338.13</v>
      </c>
      <c r="U572" s="17">
        <f t="shared" si="67"/>
        <v>4338.13</v>
      </c>
      <c r="V572" s="16">
        <v>363829.25</v>
      </c>
      <c r="W572" s="18">
        <f t="shared" si="68"/>
        <v>56.97</v>
      </c>
      <c r="X572" s="12">
        <v>1518.68</v>
      </c>
      <c r="Y572" s="12">
        <v>145380.39000000001</v>
      </c>
      <c r="Z572" s="42">
        <f t="shared" si="64"/>
        <v>428.99</v>
      </c>
      <c r="AA572" s="12"/>
    </row>
    <row r="573" spans="1:27" x14ac:dyDescent="0.25">
      <c r="A573" s="9">
        <v>45322</v>
      </c>
      <c r="B573" s="10" t="s">
        <v>585</v>
      </c>
      <c r="C573" s="10" t="s">
        <v>537</v>
      </c>
      <c r="D573" s="10" t="s">
        <v>538</v>
      </c>
      <c r="E573" s="10" t="s">
        <v>539</v>
      </c>
      <c r="F573" s="10"/>
      <c r="G573" s="10">
        <v>0</v>
      </c>
      <c r="H573" s="11">
        <f t="shared" si="61"/>
        <v>42.21</v>
      </c>
      <c r="I573" s="11">
        <f t="shared" si="62"/>
        <v>26.96</v>
      </c>
      <c r="J573" s="11">
        <f t="shared" si="63"/>
        <v>0</v>
      </c>
      <c r="K573" s="13">
        <v>0</v>
      </c>
      <c r="L573" s="14">
        <v>0</v>
      </c>
      <c r="M573" s="15">
        <v>0</v>
      </c>
      <c r="N573" s="14">
        <v>0</v>
      </c>
      <c r="O573" s="16">
        <v>0</v>
      </c>
      <c r="P573" s="16">
        <v>0</v>
      </c>
      <c r="Q573" s="16">
        <v>0</v>
      </c>
      <c r="R573" s="57">
        <f t="shared" si="65"/>
        <v>0</v>
      </c>
      <c r="S573" s="57"/>
      <c r="T573" s="17">
        <f t="shared" si="66"/>
        <v>0</v>
      </c>
      <c r="U573" s="17">
        <f t="shared" si="67"/>
        <v>0</v>
      </c>
      <c r="V573" s="16">
        <v>0</v>
      </c>
      <c r="W573" s="18">
        <f t="shared" si="68"/>
        <v>0</v>
      </c>
      <c r="X573" s="12">
        <v>42.21</v>
      </c>
      <c r="Y573" s="12">
        <v>0</v>
      </c>
      <c r="Z573" s="42">
        <f t="shared" si="64"/>
        <v>26.96</v>
      </c>
      <c r="AA573" s="12"/>
    </row>
    <row r="574" spans="1:27" x14ac:dyDescent="0.25">
      <c r="A574" s="9">
        <v>45322</v>
      </c>
      <c r="B574" s="10" t="s">
        <v>590</v>
      </c>
      <c r="C574" s="10" t="s">
        <v>543</v>
      </c>
      <c r="D574" s="10" t="s">
        <v>538</v>
      </c>
      <c r="E574" s="10" t="s">
        <v>539</v>
      </c>
      <c r="F574" s="10">
        <v>0</v>
      </c>
      <c r="G574" s="10">
        <v>0</v>
      </c>
      <c r="H574" s="11">
        <f t="shared" ref="H574:H637" si="69">SUMIFS(X:X,$A:$A,EOMONTH($A574,-1),$B:$B,$B574)</f>
        <v>-23.6</v>
      </c>
      <c r="I574" s="11">
        <f t="shared" ref="I574:I637" si="70">ROUND(SUMIFS(Z:Z,$A:$A,EOMONTH($A574,-1),$B:$B,$B574),2)</f>
        <v>10.65</v>
      </c>
      <c r="J574" s="11">
        <f t="shared" ref="J574:J637" si="71">SUMIFS(Y:Y,$A:$A,EOMONTH($A574,-1),$B:$B,$B574)</f>
        <v>-4673.47</v>
      </c>
      <c r="K574" s="13">
        <v>100</v>
      </c>
      <c r="L574" s="14">
        <v>15250</v>
      </c>
      <c r="M574" s="15">
        <v>0</v>
      </c>
      <c r="N574" s="14">
        <v>0</v>
      </c>
      <c r="O574" s="16">
        <v>0</v>
      </c>
      <c r="P574" s="16">
        <v>0</v>
      </c>
      <c r="Q574" s="16">
        <v>23.07</v>
      </c>
      <c r="R574" s="57">
        <f t="shared" si="65"/>
        <v>2.76</v>
      </c>
      <c r="S574" s="57"/>
      <c r="T574" s="17">
        <f t="shared" si="66"/>
        <v>25.83</v>
      </c>
      <c r="U574" s="17">
        <f t="shared" si="67"/>
        <v>25.83</v>
      </c>
      <c r="V574" s="16">
        <v>4369.6000000000004</v>
      </c>
      <c r="W574" s="18">
        <f t="shared" si="68"/>
        <v>0</v>
      </c>
      <c r="X574" s="12">
        <v>53.33</v>
      </c>
      <c r="Y574" s="12">
        <v>8157.22</v>
      </c>
      <c r="Z574" s="42">
        <f t="shared" si="64"/>
        <v>84.820000000000007</v>
      </c>
      <c r="AA574" s="12"/>
    </row>
    <row r="575" spans="1:27" x14ac:dyDescent="0.25">
      <c r="A575" s="9">
        <v>45322</v>
      </c>
      <c r="B575" s="10" t="s">
        <v>591</v>
      </c>
      <c r="C575" s="10" t="s">
        <v>543</v>
      </c>
      <c r="D575" s="10" t="s">
        <v>538</v>
      </c>
      <c r="E575" s="10" t="s">
        <v>539</v>
      </c>
      <c r="F575" s="10">
        <v>0</v>
      </c>
      <c r="G575" s="10">
        <v>0</v>
      </c>
      <c r="H575" s="11">
        <f t="shared" si="69"/>
        <v>78.78</v>
      </c>
      <c r="I575" s="11">
        <f t="shared" si="70"/>
        <v>25.07</v>
      </c>
      <c r="J575" s="11">
        <f t="shared" si="71"/>
        <v>11394.21</v>
      </c>
      <c r="K575" s="13">
        <v>100</v>
      </c>
      <c r="L575" s="14">
        <v>14950</v>
      </c>
      <c r="M575" s="15">
        <v>0</v>
      </c>
      <c r="N575" s="14">
        <v>0</v>
      </c>
      <c r="O575" s="16">
        <v>0</v>
      </c>
      <c r="P575" s="16">
        <v>0</v>
      </c>
      <c r="Q575" s="16">
        <v>21.07</v>
      </c>
      <c r="R575" s="57">
        <f t="shared" si="65"/>
        <v>2.52</v>
      </c>
      <c r="S575" s="57"/>
      <c r="T575" s="17">
        <f t="shared" si="66"/>
        <v>23.59</v>
      </c>
      <c r="U575" s="17">
        <f t="shared" si="67"/>
        <v>23.59</v>
      </c>
      <c r="V575" s="16">
        <v>3051.23</v>
      </c>
      <c r="W575" s="18">
        <f t="shared" si="68"/>
        <v>0</v>
      </c>
      <c r="X575" s="12">
        <v>157.71</v>
      </c>
      <c r="Y575" s="12">
        <v>23267.08</v>
      </c>
      <c r="Z575" s="42">
        <f t="shared" si="64"/>
        <v>101.47999999999999</v>
      </c>
      <c r="AA575" s="12"/>
    </row>
    <row r="576" spans="1:27" x14ac:dyDescent="0.25">
      <c r="A576" s="9">
        <v>45322</v>
      </c>
      <c r="B576" s="10" t="s">
        <v>787</v>
      </c>
      <c r="C576" s="10" t="s">
        <v>543</v>
      </c>
      <c r="D576" s="10" t="s">
        <v>538</v>
      </c>
      <c r="E576" s="10" t="s">
        <v>539</v>
      </c>
      <c r="F576" s="10"/>
      <c r="G576" s="10">
        <v>0</v>
      </c>
      <c r="H576" s="11">
        <f t="shared" si="69"/>
        <v>-0.51</v>
      </c>
      <c r="I576" s="11">
        <f t="shared" si="70"/>
        <v>0</v>
      </c>
      <c r="J576" s="11">
        <f t="shared" si="71"/>
        <v>-145.35</v>
      </c>
      <c r="K576" s="13">
        <v>0</v>
      </c>
      <c r="L576" s="14">
        <v>0</v>
      </c>
      <c r="M576" s="15">
        <v>0</v>
      </c>
      <c r="N576" s="14">
        <v>0</v>
      </c>
      <c r="O576" s="16">
        <v>0</v>
      </c>
      <c r="P576" s="16">
        <v>0</v>
      </c>
      <c r="Q576" s="16">
        <v>0</v>
      </c>
      <c r="R576" s="57">
        <f t="shared" si="65"/>
        <v>0</v>
      </c>
      <c r="S576" s="57"/>
      <c r="T576" s="17">
        <f t="shared" si="66"/>
        <v>0</v>
      </c>
      <c r="U576" s="17">
        <f t="shared" si="67"/>
        <v>0</v>
      </c>
      <c r="V576" s="16">
        <v>0</v>
      </c>
      <c r="W576" s="18">
        <f t="shared" si="68"/>
        <v>0</v>
      </c>
      <c r="X576" s="12">
        <v>-0.51</v>
      </c>
      <c r="Y576" s="12">
        <v>-145.35</v>
      </c>
      <c r="Z576" s="42">
        <f t="shared" si="64"/>
        <v>0</v>
      </c>
      <c r="AA576" s="12"/>
    </row>
    <row r="577" spans="1:27" x14ac:dyDescent="0.25">
      <c r="A577" s="9">
        <v>45322</v>
      </c>
      <c r="B577" s="10" t="s">
        <v>597</v>
      </c>
      <c r="C577" s="10" t="s">
        <v>543</v>
      </c>
      <c r="D577" s="10" t="s">
        <v>538</v>
      </c>
      <c r="E577" s="10" t="s">
        <v>539</v>
      </c>
      <c r="F577" s="10"/>
      <c r="G577" s="10">
        <v>0</v>
      </c>
      <c r="H577" s="11">
        <f t="shared" si="69"/>
        <v>25</v>
      </c>
      <c r="I577" s="11">
        <f t="shared" si="70"/>
        <v>17.55</v>
      </c>
      <c r="J577" s="11">
        <f t="shared" si="71"/>
        <v>1575</v>
      </c>
      <c r="K577" s="13">
        <v>0</v>
      </c>
      <c r="L577" s="14">
        <v>0</v>
      </c>
      <c r="M577" s="15">
        <v>0</v>
      </c>
      <c r="N577" s="14">
        <v>0</v>
      </c>
      <c r="O577" s="16">
        <v>0</v>
      </c>
      <c r="P577" s="16">
        <v>0</v>
      </c>
      <c r="Q577" s="16">
        <v>0</v>
      </c>
      <c r="R577" s="57">
        <f t="shared" si="65"/>
        <v>0</v>
      </c>
      <c r="S577" s="57"/>
      <c r="T577" s="17">
        <f t="shared" si="66"/>
        <v>0</v>
      </c>
      <c r="U577" s="17">
        <f t="shared" si="67"/>
        <v>0</v>
      </c>
      <c r="V577" s="16">
        <v>0</v>
      </c>
      <c r="W577" s="18">
        <f t="shared" si="68"/>
        <v>0</v>
      </c>
      <c r="X577" s="12">
        <v>25</v>
      </c>
      <c r="Y577" s="12">
        <v>1575</v>
      </c>
      <c r="Z577" s="42">
        <f t="shared" si="64"/>
        <v>17.55</v>
      </c>
      <c r="AA577" s="12"/>
    </row>
    <row r="578" spans="1:27" x14ac:dyDescent="0.25">
      <c r="A578" s="9">
        <v>45322</v>
      </c>
      <c r="B578" s="10" t="s">
        <v>598</v>
      </c>
      <c r="C578" s="10" t="s">
        <v>543</v>
      </c>
      <c r="D578" s="10" t="s">
        <v>538</v>
      </c>
      <c r="E578" s="10" t="s">
        <v>539</v>
      </c>
      <c r="F578" s="10"/>
      <c r="G578" s="10">
        <v>0</v>
      </c>
      <c r="H578" s="11">
        <f t="shared" si="69"/>
        <v>0.01</v>
      </c>
      <c r="I578" s="11">
        <f t="shared" si="70"/>
        <v>0.01</v>
      </c>
      <c r="J578" s="11">
        <f t="shared" si="71"/>
        <v>0</v>
      </c>
      <c r="K578" s="13">
        <v>0</v>
      </c>
      <c r="L578" s="14">
        <v>0</v>
      </c>
      <c r="M578" s="15">
        <v>0</v>
      </c>
      <c r="N578" s="14">
        <v>0</v>
      </c>
      <c r="O578" s="16">
        <v>0</v>
      </c>
      <c r="P578" s="16">
        <v>0</v>
      </c>
      <c r="Q578" s="16">
        <v>0</v>
      </c>
      <c r="R578" s="57">
        <f t="shared" si="65"/>
        <v>0</v>
      </c>
      <c r="S578" s="57"/>
      <c r="T578" s="17">
        <f t="shared" si="66"/>
        <v>0</v>
      </c>
      <c r="U578" s="17">
        <f t="shared" si="67"/>
        <v>0</v>
      </c>
      <c r="V578" s="16">
        <v>0</v>
      </c>
      <c r="W578" s="18">
        <f t="shared" si="68"/>
        <v>0</v>
      </c>
      <c r="X578" s="12">
        <v>0.01</v>
      </c>
      <c r="Y578" s="12">
        <v>0</v>
      </c>
      <c r="Z578" s="42">
        <f t="shared" si="64"/>
        <v>0.01</v>
      </c>
      <c r="AA578" s="12"/>
    </row>
    <row r="579" spans="1:27" x14ac:dyDescent="0.25">
      <c r="A579" s="9">
        <v>45322</v>
      </c>
      <c r="B579" s="10" t="s">
        <v>601</v>
      </c>
      <c r="C579" s="10" t="s">
        <v>537</v>
      </c>
      <c r="D579" s="10" t="s">
        <v>538</v>
      </c>
      <c r="E579" s="10" t="s">
        <v>557</v>
      </c>
      <c r="F579" s="10"/>
      <c r="G579" s="10">
        <v>0</v>
      </c>
      <c r="H579" s="11">
        <f t="shared" si="69"/>
        <v>3476.81</v>
      </c>
      <c r="I579" s="11">
        <f t="shared" si="70"/>
        <v>478.15</v>
      </c>
      <c r="J579" s="11">
        <f t="shared" si="71"/>
        <v>257176.7</v>
      </c>
      <c r="K579" s="13">
        <v>0</v>
      </c>
      <c r="L579" s="14">
        <v>0</v>
      </c>
      <c r="M579" s="15">
        <v>0</v>
      </c>
      <c r="N579" s="14">
        <v>0</v>
      </c>
      <c r="O579" s="16">
        <v>0</v>
      </c>
      <c r="P579" s="16">
        <v>0</v>
      </c>
      <c r="Q579" s="16">
        <v>0</v>
      </c>
      <c r="R579" s="57">
        <f t="shared" si="65"/>
        <v>0</v>
      </c>
      <c r="S579" s="57"/>
      <c r="T579" s="17">
        <f t="shared" si="66"/>
        <v>0</v>
      </c>
      <c r="U579" s="17">
        <f t="shared" si="67"/>
        <v>0</v>
      </c>
      <c r="V579" s="16">
        <v>0</v>
      </c>
      <c r="W579" s="18">
        <f t="shared" si="68"/>
        <v>0</v>
      </c>
      <c r="X579" s="12">
        <v>3476.81</v>
      </c>
      <c r="Y579" s="12">
        <v>257176.7</v>
      </c>
      <c r="Z579" s="42">
        <f t="shared" si="64"/>
        <v>478.15</v>
      </c>
      <c r="AA579" s="12"/>
    </row>
    <row r="580" spans="1:27" x14ac:dyDescent="0.25">
      <c r="A580" s="9">
        <v>45322</v>
      </c>
      <c r="B580" s="10" t="s">
        <v>621</v>
      </c>
      <c r="C580" s="10" t="s">
        <v>543</v>
      </c>
      <c r="D580" s="10" t="s">
        <v>538</v>
      </c>
      <c r="E580" s="10" t="s">
        <v>539</v>
      </c>
      <c r="F580" s="10"/>
      <c r="G580" s="10">
        <v>0</v>
      </c>
      <c r="H580" s="11">
        <f t="shared" si="69"/>
        <v>138.72999999999999</v>
      </c>
      <c r="I580" s="11">
        <f t="shared" si="70"/>
        <v>347.99</v>
      </c>
      <c r="J580" s="11">
        <f t="shared" si="71"/>
        <v>23931.24</v>
      </c>
      <c r="K580" s="13">
        <v>550</v>
      </c>
      <c r="L580" s="14">
        <v>93500</v>
      </c>
      <c r="M580" s="15">
        <v>3.69</v>
      </c>
      <c r="N580" s="14">
        <v>643.57000000000005</v>
      </c>
      <c r="O580" s="16">
        <v>0</v>
      </c>
      <c r="P580" s="16">
        <v>0</v>
      </c>
      <c r="Q580" s="16">
        <v>340.98</v>
      </c>
      <c r="R580" s="57">
        <f t="shared" si="65"/>
        <v>40.729999999999997</v>
      </c>
      <c r="S580" s="57"/>
      <c r="T580" s="17">
        <f t="shared" si="66"/>
        <v>381.71000000000004</v>
      </c>
      <c r="U580" s="17">
        <f t="shared" si="67"/>
        <v>381.71000000000004</v>
      </c>
      <c r="V580" s="16">
        <v>58020.27</v>
      </c>
      <c r="W580" s="18">
        <f t="shared" si="68"/>
        <v>5.01</v>
      </c>
      <c r="X580" s="12">
        <v>351.44</v>
      </c>
      <c r="Y580" s="12">
        <v>60065.64</v>
      </c>
      <c r="Z580" s="42">
        <f t="shared" ref="Z580:Z643" si="72">I580+K580-O580-T580-W580</f>
        <v>511.27</v>
      </c>
      <c r="AA580" s="12"/>
    </row>
    <row r="581" spans="1:27" x14ac:dyDescent="0.25">
      <c r="A581" s="9">
        <v>45322</v>
      </c>
      <c r="B581" s="10" t="s">
        <v>651</v>
      </c>
      <c r="C581" s="10" t="s">
        <v>543</v>
      </c>
      <c r="D581" s="10" t="s">
        <v>538</v>
      </c>
      <c r="E581" s="10" t="s">
        <v>539</v>
      </c>
      <c r="F581" s="10"/>
      <c r="G581" s="10">
        <v>0</v>
      </c>
      <c r="H581" s="11">
        <f t="shared" si="69"/>
        <v>17.87</v>
      </c>
      <c r="I581" s="11">
        <f t="shared" si="70"/>
        <v>12.96</v>
      </c>
      <c r="J581" s="11">
        <f t="shared" si="71"/>
        <v>5045.57</v>
      </c>
      <c r="K581" s="13">
        <v>0</v>
      </c>
      <c r="L581" s="14">
        <v>0</v>
      </c>
      <c r="M581" s="15">
        <v>0</v>
      </c>
      <c r="N581" s="14">
        <v>0</v>
      </c>
      <c r="O581" s="16">
        <v>0</v>
      </c>
      <c r="P581" s="16">
        <v>0</v>
      </c>
      <c r="Q581" s="16">
        <v>3.96</v>
      </c>
      <c r="R581" s="57">
        <f t="shared" ref="R581:R644" si="73">ROUND(Q581*$R$2/100,2)</f>
        <v>0.47</v>
      </c>
      <c r="S581" s="57"/>
      <c r="T581" s="17">
        <f t="shared" ref="T581:T644" si="74">Q581+R581-S581</f>
        <v>4.43</v>
      </c>
      <c r="U581" s="17">
        <f t="shared" ref="U581:U644" si="75">T581+O581</f>
        <v>4.43</v>
      </c>
      <c r="V581" s="16">
        <v>1108.8</v>
      </c>
      <c r="W581" s="18">
        <f t="shared" ref="W581:W644" si="76">IF(ROUND(T581*$W$2/100,2)&lt;1,0,ROUND(T581*$W$2/100,2))</f>
        <v>0</v>
      </c>
      <c r="X581" s="12">
        <v>13.91</v>
      </c>
      <c r="Y581" s="12">
        <v>3936.77</v>
      </c>
      <c r="Z581" s="42">
        <f t="shared" si="72"/>
        <v>8.5300000000000011</v>
      </c>
      <c r="AA581" s="12"/>
    </row>
    <row r="582" spans="1:27" x14ac:dyDescent="0.25">
      <c r="A582" s="9">
        <v>45322</v>
      </c>
      <c r="B582" s="10" t="s">
        <v>652</v>
      </c>
      <c r="C582" s="10" t="s">
        <v>543</v>
      </c>
      <c r="D582" s="10" t="s">
        <v>538</v>
      </c>
      <c r="E582" s="10" t="s">
        <v>539</v>
      </c>
      <c r="F582" s="10"/>
      <c r="G582" s="10">
        <v>0</v>
      </c>
      <c r="H582" s="11">
        <f t="shared" si="69"/>
        <v>3.3</v>
      </c>
      <c r="I582" s="11">
        <f t="shared" si="70"/>
        <v>1.73</v>
      </c>
      <c r="J582" s="11">
        <f t="shared" si="71"/>
        <v>0</v>
      </c>
      <c r="K582" s="13">
        <v>0</v>
      </c>
      <c r="L582" s="14">
        <v>0</v>
      </c>
      <c r="M582" s="15">
        <v>0</v>
      </c>
      <c r="N582" s="14">
        <v>0</v>
      </c>
      <c r="O582" s="16">
        <v>0</v>
      </c>
      <c r="P582" s="16">
        <v>0</v>
      </c>
      <c r="Q582" s="16">
        <v>0</v>
      </c>
      <c r="R582" s="57">
        <f t="shared" si="73"/>
        <v>0</v>
      </c>
      <c r="S582" s="57"/>
      <c r="T582" s="17">
        <f t="shared" si="74"/>
        <v>0</v>
      </c>
      <c r="U582" s="17">
        <f t="shared" si="75"/>
        <v>0</v>
      </c>
      <c r="V582" s="16">
        <v>0</v>
      </c>
      <c r="W582" s="18">
        <f t="shared" si="76"/>
        <v>0</v>
      </c>
      <c r="X582" s="12">
        <v>2.2799999999999998</v>
      </c>
      <c r="Y582" s="12">
        <v>0</v>
      </c>
      <c r="Z582" s="42">
        <f t="shared" si="72"/>
        <v>1.73</v>
      </c>
      <c r="AA582" s="12"/>
    </row>
    <row r="583" spans="1:27" x14ac:dyDescent="0.25">
      <c r="A583" s="9">
        <v>45322</v>
      </c>
      <c r="B583" s="10" t="s">
        <v>654</v>
      </c>
      <c r="C583" s="10" t="s">
        <v>543</v>
      </c>
      <c r="D583" s="10" t="s">
        <v>538</v>
      </c>
      <c r="E583" s="10" t="s">
        <v>539</v>
      </c>
      <c r="F583" s="10"/>
      <c r="G583" s="10">
        <v>0</v>
      </c>
      <c r="H583" s="11">
        <f t="shared" si="69"/>
        <v>4.3600000000000003</v>
      </c>
      <c r="I583" s="11">
        <f t="shared" si="70"/>
        <v>2.74</v>
      </c>
      <c r="J583" s="11">
        <f t="shared" si="71"/>
        <v>1288.95</v>
      </c>
      <c r="K583" s="13">
        <v>0</v>
      </c>
      <c r="L583" s="14">
        <v>0</v>
      </c>
      <c r="M583" s="15">
        <v>0</v>
      </c>
      <c r="N583" s="14">
        <v>0</v>
      </c>
      <c r="O583" s="16">
        <v>0</v>
      </c>
      <c r="P583" s="16">
        <v>0</v>
      </c>
      <c r="Q583" s="16">
        <v>0.19</v>
      </c>
      <c r="R583" s="57">
        <f t="shared" si="73"/>
        <v>0.02</v>
      </c>
      <c r="S583" s="57"/>
      <c r="T583" s="17">
        <f t="shared" si="74"/>
        <v>0.21</v>
      </c>
      <c r="U583" s="17">
        <f t="shared" si="75"/>
        <v>0.21</v>
      </c>
      <c r="V583" s="16">
        <v>0</v>
      </c>
      <c r="W583" s="18">
        <f t="shared" si="76"/>
        <v>0</v>
      </c>
      <c r="X583" s="12">
        <v>4.17</v>
      </c>
      <c r="Y583" s="12">
        <v>1288.95</v>
      </c>
      <c r="Z583" s="42">
        <f t="shared" si="72"/>
        <v>2.5300000000000002</v>
      </c>
      <c r="AA583" s="12"/>
    </row>
    <row r="584" spans="1:27" x14ac:dyDescent="0.25">
      <c r="A584" s="9">
        <v>45322</v>
      </c>
      <c r="B584" s="10" t="s">
        <v>818</v>
      </c>
      <c r="C584" s="10" t="s">
        <v>537</v>
      </c>
      <c r="D584" s="10" t="s">
        <v>538</v>
      </c>
      <c r="E584" s="10" t="s">
        <v>539</v>
      </c>
      <c r="F584" s="10"/>
      <c r="G584" s="10">
        <v>0</v>
      </c>
      <c r="H584" s="11">
        <f t="shared" si="69"/>
        <v>550</v>
      </c>
      <c r="I584" s="11">
        <f t="shared" si="70"/>
        <v>550</v>
      </c>
      <c r="J584" s="11">
        <f t="shared" si="71"/>
        <v>44750</v>
      </c>
      <c r="K584" s="13">
        <v>7000</v>
      </c>
      <c r="L584" s="14">
        <v>630000</v>
      </c>
      <c r="M584" s="15">
        <v>0</v>
      </c>
      <c r="N584" s="14">
        <v>0</v>
      </c>
      <c r="O584" s="16">
        <v>0</v>
      </c>
      <c r="P584" s="16">
        <v>0</v>
      </c>
      <c r="Q584" s="16">
        <v>0</v>
      </c>
      <c r="R584" s="57">
        <f t="shared" si="73"/>
        <v>0</v>
      </c>
      <c r="S584" s="57">
        <v>-7000</v>
      </c>
      <c r="T584" s="17">
        <f t="shared" si="74"/>
        <v>7000</v>
      </c>
      <c r="U584" s="17">
        <f t="shared" si="75"/>
        <v>7000</v>
      </c>
      <c r="V584" s="16">
        <v>0</v>
      </c>
      <c r="W584" s="18">
        <f t="shared" si="76"/>
        <v>91.93</v>
      </c>
      <c r="X584" s="12">
        <v>7550</v>
      </c>
      <c r="Y584" s="12">
        <v>674750</v>
      </c>
      <c r="Z584" s="42">
        <f t="shared" si="72"/>
        <v>458.07</v>
      </c>
      <c r="AA584" s="12"/>
    </row>
    <row r="585" spans="1:27" x14ac:dyDescent="0.25">
      <c r="A585" s="9">
        <v>45322</v>
      </c>
      <c r="B585" s="10" t="s">
        <v>655</v>
      </c>
      <c r="C585" s="10" t="s">
        <v>537</v>
      </c>
      <c r="D585" s="10" t="s">
        <v>538</v>
      </c>
      <c r="E585" s="10" t="s">
        <v>539</v>
      </c>
      <c r="F585" s="10"/>
      <c r="G585" s="10">
        <v>0</v>
      </c>
      <c r="H585" s="11">
        <f t="shared" si="69"/>
        <v>8070.98</v>
      </c>
      <c r="I585" s="11">
        <f t="shared" si="70"/>
        <v>1639.7</v>
      </c>
      <c r="J585" s="11">
        <f t="shared" si="71"/>
        <v>569972.6</v>
      </c>
      <c r="K585" s="13">
        <v>0</v>
      </c>
      <c r="L585" s="14">
        <v>0</v>
      </c>
      <c r="M585" s="15">
        <v>0</v>
      </c>
      <c r="N585" s="14">
        <v>0</v>
      </c>
      <c r="O585" s="16">
        <v>0</v>
      </c>
      <c r="P585" s="16">
        <v>0</v>
      </c>
      <c r="Q585" s="16">
        <v>1110.5</v>
      </c>
      <c r="R585" s="57">
        <f t="shared" si="73"/>
        <v>132.63999999999999</v>
      </c>
      <c r="S585" s="57"/>
      <c r="T585" s="17">
        <f t="shared" si="74"/>
        <v>1243.1399999999999</v>
      </c>
      <c r="U585" s="17">
        <f t="shared" si="75"/>
        <v>1243.1399999999999</v>
      </c>
      <c r="V585" s="16">
        <v>79545.119999999995</v>
      </c>
      <c r="W585" s="18">
        <f t="shared" si="76"/>
        <v>16.329999999999998</v>
      </c>
      <c r="X585" s="12">
        <v>6960.48</v>
      </c>
      <c r="Y585" s="12">
        <v>491549.09</v>
      </c>
      <c r="Z585" s="42">
        <f t="shared" si="72"/>
        <v>380.23000000000019</v>
      </c>
      <c r="AA585" s="12"/>
    </row>
    <row r="586" spans="1:27" x14ac:dyDescent="0.25">
      <c r="A586" s="9">
        <v>45322</v>
      </c>
      <c r="B586" s="10" t="s">
        <v>656</v>
      </c>
      <c r="C586" s="10" t="s">
        <v>537</v>
      </c>
      <c r="D586" s="10" t="s">
        <v>538</v>
      </c>
      <c r="E586" s="10" t="s">
        <v>539</v>
      </c>
      <c r="F586" s="10"/>
      <c r="G586" s="10">
        <v>0</v>
      </c>
      <c r="H586" s="11">
        <f t="shared" si="69"/>
        <v>1392.57</v>
      </c>
      <c r="I586" s="11">
        <f t="shared" si="70"/>
        <v>2163.71</v>
      </c>
      <c r="J586" s="11">
        <f t="shared" si="71"/>
        <v>96023.86</v>
      </c>
      <c r="K586" s="13">
        <v>105</v>
      </c>
      <c r="L586" s="14">
        <v>7980</v>
      </c>
      <c r="M586" s="15">
        <v>0</v>
      </c>
      <c r="N586" s="14">
        <v>0</v>
      </c>
      <c r="O586" s="16">
        <v>0</v>
      </c>
      <c r="P586" s="16">
        <v>0</v>
      </c>
      <c r="Q586" s="16">
        <v>0</v>
      </c>
      <c r="R586" s="57">
        <f t="shared" si="73"/>
        <v>0</v>
      </c>
      <c r="S586" s="57"/>
      <c r="T586" s="17">
        <f t="shared" si="74"/>
        <v>0</v>
      </c>
      <c r="U586" s="17">
        <f t="shared" si="75"/>
        <v>0</v>
      </c>
      <c r="V586" s="16">
        <v>0</v>
      </c>
      <c r="W586" s="18">
        <f t="shared" si="76"/>
        <v>0</v>
      </c>
      <c r="X586" s="12">
        <v>1497.57</v>
      </c>
      <c r="Y586" s="12">
        <v>104003.86</v>
      </c>
      <c r="Z586" s="42">
        <f t="shared" si="72"/>
        <v>2268.71</v>
      </c>
      <c r="AA586" s="12"/>
    </row>
    <row r="587" spans="1:27" x14ac:dyDescent="0.25">
      <c r="A587" s="9">
        <v>45322</v>
      </c>
      <c r="B587" s="10" t="s">
        <v>657</v>
      </c>
      <c r="C587" s="10" t="s">
        <v>537</v>
      </c>
      <c r="D587" s="10" t="s">
        <v>538</v>
      </c>
      <c r="E587" s="10" t="s">
        <v>539</v>
      </c>
      <c r="F587" s="10"/>
      <c r="G587" s="10">
        <v>0</v>
      </c>
      <c r="H587" s="11">
        <f t="shared" si="69"/>
        <v>2903.67</v>
      </c>
      <c r="I587" s="11">
        <f t="shared" si="70"/>
        <v>729.18</v>
      </c>
      <c r="J587" s="11">
        <f t="shared" si="71"/>
        <v>133539.85</v>
      </c>
      <c r="K587" s="13">
        <v>0</v>
      </c>
      <c r="L587" s="14">
        <v>0</v>
      </c>
      <c r="M587" s="15">
        <v>0</v>
      </c>
      <c r="N587" s="14">
        <v>0</v>
      </c>
      <c r="O587" s="16">
        <v>0</v>
      </c>
      <c r="P587" s="16">
        <v>0</v>
      </c>
      <c r="Q587" s="16">
        <v>0</v>
      </c>
      <c r="R587" s="57">
        <f t="shared" si="73"/>
        <v>0</v>
      </c>
      <c r="S587" s="57"/>
      <c r="T587" s="17">
        <f t="shared" si="74"/>
        <v>0</v>
      </c>
      <c r="U587" s="17">
        <f t="shared" si="75"/>
        <v>0</v>
      </c>
      <c r="V587" s="16">
        <v>0</v>
      </c>
      <c r="W587" s="18">
        <f t="shared" si="76"/>
        <v>0</v>
      </c>
      <c r="X587" s="12">
        <v>2903.67</v>
      </c>
      <c r="Y587" s="12">
        <v>133539.85</v>
      </c>
      <c r="Z587" s="42">
        <f t="shared" si="72"/>
        <v>729.18</v>
      </c>
      <c r="AA587" s="12"/>
    </row>
    <row r="588" spans="1:27" x14ac:dyDescent="0.25">
      <c r="A588" s="9">
        <v>45322</v>
      </c>
      <c r="B588" s="10" t="s">
        <v>824</v>
      </c>
      <c r="C588" s="10" t="s">
        <v>537</v>
      </c>
      <c r="D588" s="10" t="s">
        <v>538</v>
      </c>
      <c r="E588" s="10" t="s">
        <v>557</v>
      </c>
      <c r="F588" s="10"/>
      <c r="G588" s="10">
        <v>0</v>
      </c>
      <c r="H588" s="11">
        <f t="shared" si="69"/>
        <v>0</v>
      </c>
      <c r="I588" s="11">
        <f t="shared" si="70"/>
        <v>0</v>
      </c>
      <c r="J588" s="11">
        <f t="shared" si="71"/>
        <v>0</v>
      </c>
      <c r="K588" s="13">
        <v>100</v>
      </c>
      <c r="L588" s="14">
        <v>6800</v>
      </c>
      <c r="M588" s="15">
        <v>0</v>
      </c>
      <c r="N588" s="14">
        <v>0</v>
      </c>
      <c r="O588" s="16">
        <v>0</v>
      </c>
      <c r="P588" s="16">
        <v>0</v>
      </c>
      <c r="Q588" s="16">
        <v>0</v>
      </c>
      <c r="R588" s="57">
        <f t="shared" si="73"/>
        <v>0</v>
      </c>
      <c r="S588" s="57"/>
      <c r="T588" s="17">
        <f t="shared" si="74"/>
        <v>0</v>
      </c>
      <c r="U588" s="17">
        <f t="shared" si="75"/>
        <v>0</v>
      </c>
      <c r="V588" s="16">
        <v>0</v>
      </c>
      <c r="W588" s="18">
        <f t="shared" si="76"/>
        <v>0</v>
      </c>
      <c r="X588" s="12">
        <v>100</v>
      </c>
      <c r="Y588" s="12">
        <v>6800</v>
      </c>
      <c r="Z588" s="42">
        <f t="shared" si="72"/>
        <v>100</v>
      </c>
      <c r="AA588" s="12"/>
    </row>
    <row r="589" spans="1:27" x14ac:dyDescent="0.25">
      <c r="A589" s="9">
        <v>45322</v>
      </c>
      <c r="B589" s="10" t="s">
        <v>659</v>
      </c>
      <c r="C589" s="10" t="s">
        <v>537</v>
      </c>
      <c r="D589" s="10" t="s">
        <v>538</v>
      </c>
      <c r="E589" s="10" t="s">
        <v>539</v>
      </c>
      <c r="F589" s="10"/>
      <c r="G589" s="10">
        <v>0</v>
      </c>
      <c r="H589" s="11">
        <f t="shared" si="69"/>
        <v>717.28</v>
      </c>
      <c r="I589" s="11">
        <f t="shared" si="70"/>
        <v>503.46</v>
      </c>
      <c r="J589" s="11">
        <f t="shared" si="71"/>
        <v>71728</v>
      </c>
      <c r="K589" s="13">
        <v>0</v>
      </c>
      <c r="L589" s="14">
        <v>0</v>
      </c>
      <c r="M589" s="15">
        <v>0</v>
      </c>
      <c r="N589" s="14">
        <v>0</v>
      </c>
      <c r="O589" s="16">
        <v>0</v>
      </c>
      <c r="P589" s="16">
        <v>0</v>
      </c>
      <c r="Q589" s="16">
        <v>0</v>
      </c>
      <c r="R589" s="57">
        <f t="shared" si="73"/>
        <v>0</v>
      </c>
      <c r="S589" s="57"/>
      <c r="T589" s="17">
        <f t="shared" si="74"/>
        <v>0</v>
      </c>
      <c r="U589" s="17">
        <f t="shared" si="75"/>
        <v>0</v>
      </c>
      <c r="V589" s="16">
        <v>0</v>
      </c>
      <c r="W589" s="18">
        <f t="shared" si="76"/>
        <v>0</v>
      </c>
      <c r="X589" s="12">
        <v>717.28</v>
      </c>
      <c r="Y589" s="12">
        <v>71728</v>
      </c>
      <c r="Z589" s="42">
        <f t="shared" si="72"/>
        <v>503.46</v>
      </c>
      <c r="AA589" s="12"/>
    </row>
    <row r="590" spans="1:27" x14ac:dyDescent="0.25">
      <c r="A590" s="9">
        <v>45322</v>
      </c>
      <c r="B590" s="10" t="s">
        <v>660</v>
      </c>
      <c r="C590" s="10" t="s">
        <v>537</v>
      </c>
      <c r="D590" s="10" t="s">
        <v>538</v>
      </c>
      <c r="E590" s="10" t="s">
        <v>557</v>
      </c>
      <c r="F590" s="10">
        <v>0</v>
      </c>
      <c r="G590" s="10">
        <v>0</v>
      </c>
      <c r="H590" s="11">
        <f t="shared" si="69"/>
        <v>16605.849999999999</v>
      </c>
      <c r="I590" s="11">
        <f t="shared" si="70"/>
        <v>3994.58</v>
      </c>
      <c r="J590" s="11">
        <f t="shared" si="71"/>
        <v>1675382.63</v>
      </c>
      <c r="K590" s="13">
        <v>0</v>
      </c>
      <c r="L590" s="14">
        <v>0</v>
      </c>
      <c r="M590" s="15">
        <v>0</v>
      </c>
      <c r="N590" s="14">
        <v>0</v>
      </c>
      <c r="O590" s="16">
        <v>0</v>
      </c>
      <c r="P590" s="16">
        <v>0</v>
      </c>
      <c r="Q590" s="16">
        <v>1141.02</v>
      </c>
      <c r="R590" s="57">
        <f t="shared" si="73"/>
        <v>136.29</v>
      </c>
      <c r="S590" s="57"/>
      <c r="T590" s="17">
        <f t="shared" si="74"/>
        <v>1277.31</v>
      </c>
      <c r="U590" s="17">
        <f t="shared" si="75"/>
        <v>1277.31</v>
      </c>
      <c r="V590" s="16">
        <v>112641.5</v>
      </c>
      <c r="W590" s="18">
        <f t="shared" si="76"/>
        <v>16.77</v>
      </c>
      <c r="X590" s="12">
        <v>15464.83</v>
      </c>
      <c r="Y590" s="12">
        <v>1562741.13</v>
      </c>
      <c r="Z590" s="42">
        <f t="shared" si="72"/>
        <v>2700.5</v>
      </c>
      <c r="AA590" s="12"/>
    </row>
    <row r="591" spans="1:27" x14ac:dyDescent="0.25">
      <c r="A591" s="9">
        <v>45322</v>
      </c>
      <c r="B591" s="10" t="s">
        <v>662</v>
      </c>
      <c r="C591" s="10" t="s">
        <v>537</v>
      </c>
      <c r="D591" s="10" t="s">
        <v>538</v>
      </c>
      <c r="E591" s="10" t="s">
        <v>539</v>
      </c>
      <c r="F591" s="10">
        <v>0</v>
      </c>
      <c r="G591" s="10">
        <v>0</v>
      </c>
      <c r="H591" s="11">
        <f t="shared" si="69"/>
        <v>25225.26</v>
      </c>
      <c r="I591" s="11">
        <f t="shared" si="70"/>
        <v>598.49</v>
      </c>
      <c r="J591" s="11">
        <f t="shared" si="71"/>
        <v>2446803.48</v>
      </c>
      <c r="K591" s="13">
        <v>25000</v>
      </c>
      <c r="L591" s="14">
        <v>2546850</v>
      </c>
      <c r="M591" s="15">
        <v>129.47</v>
      </c>
      <c r="N591" s="14">
        <v>12773.51</v>
      </c>
      <c r="O591" s="16">
        <v>0</v>
      </c>
      <c r="P591" s="16">
        <v>0</v>
      </c>
      <c r="Q591" s="16">
        <v>26440.61</v>
      </c>
      <c r="R591" s="57">
        <f t="shared" si="73"/>
        <v>3158.15</v>
      </c>
      <c r="S591" s="57">
        <v>4350</v>
      </c>
      <c r="T591" s="17">
        <f t="shared" si="74"/>
        <v>25248.760000000002</v>
      </c>
      <c r="U591" s="17">
        <f t="shared" si="75"/>
        <v>25248.760000000002</v>
      </c>
      <c r="V591" s="16">
        <v>2609963.88</v>
      </c>
      <c r="W591" s="18">
        <f t="shared" si="76"/>
        <v>331.58</v>
      </c>
      <c r="X591" s="12">
        <v>23914.12</v>
      </c>
      <c r="Y591" s="12">
        <v>2397601.5499999998</v>
      </c>
      <c r="Z591" s="42">
        <f t="shared" si="72"/>
        <v>18.149999999999579</v>
      </c>
      <c r="AA591" s="12"/>
    </row>
    <row r="592" spans="1:27" x14ac:dyDescent="0.25">
      <c r="A592" s="9">
        <v>45322</v>
      </c>
      <c r="B592" s="10" t="s">
        <v>663</v>
      </c>
      <c r="C592" s="10" t="s">
        <v>537</v>
      </c>
      <c r="D592" s="10" t="s">
        <v>538</v>
      </c>
      <c r="E592" s="10" t="s">
        <v>539</v>
      </c>
      <c r="F592" s="10"/>
      <c r="G592" s="10">
        <v>0</v>
      </c>
      <c r="H592" s="11">
        <f t="shared" si="69"/>
        <v>770.18</v>
      </c>
      <c r="I592" s="11">
        <f t="shared" si="70"/>
        <v>540.59</v>
      </c>
      <c r="J592" s="11">
        <f t="shared" si="71"/>
        <v>86696.25</v>
      </c>
      <c r="K592" s="13">
        <v>0</v>
      </c>
      <c r="L592" s="14">
        <v>0</v>
      </c>
      <c r="M592" s="15">
        <v>0</v>
      </c>
      <c r="N592" s="14">
        <v>0</v>
      </c>
      <c r="O592" s="16">
        <v>0</v>
      </c>
      <c r="P592" s="16">
        <v>0</v>
      </c>
      <c r="Q592" s="16">
        <v>0</v>
      </c>
      <c r="R592" s="57">
        <f t="shared" si="73"/>
        <v>0</v>
      </c>
      <c r="S592" s="57"/>
      <c r="T592" s="17">
        <f t="shared" si="74"/>
        <v>0</v>
      </c>
      <c r="U592" s="17">
        <f t="shared" si="75"/>
        <v>0</v>
      </c>
      <c r="V592" s="16">
        <v>0</v>
      </c>
      <c r="W592" s="18">
        <f t="shared" si="76"/>
        <v>0</v>
      </c>
      <c r="X592" s="12">
        <v>770.18</v>
      </c>
      <c r="Y592" s="12">
        <v>86696.25</v>
      </c>
      <c r="Z592" s="42">
        <f t="shared" si="72"/>
        <v>540.59</v>
      </c>
      <c r="AA592" s="12"/>
    </row>
    <row r="593" spans="1:27" x14ac:dyDescent="0.25">
      <c r="A593" s="9">
        <v>45322</v>
      </c>
      <c r="B593" s="10" t="s">
        <v>664</v>
      </c>
      <c r="C593" s="10" t="s">
        <v>537</v>
      </c>
      <c r="D593" s="10" t="s">
        <v>538</v>
      </c>
      <c r="E593" s="10" t="s">
        <v>539</v>
      </c>
      <c r="F593" s="10">
        <v>0</v>
      </c>
      <c r="G593" s="10">
        <v>0</v>
      </c>
      <c r="H593" s="11">
        <f t="shared" si="69"/>
        <v>14014.6</v>
      </c>
      <c r="I593" s="11">
        <f t="shared" si="70"/>
        <v>889.53</v>
      </c>
      <c r="J593" s="11">
        <f t="shared" si="71"/>
        <v>1295960.94</v>
      </c>
      <c r="K593" s="13">
        <v>0</v>
      </c>
      <c r="L593" s="14">
        <v>0</v>
      </c>
      <c r="M593" s="15">
        <v>0</v>
      </c>
      <c r="N593" s="14">
        <v>0</v>
      </c>
      <c r="O593" s="16">
        <v>0</v>
      </c>
      <c r="P593" s="16">
        <v>0</v>
      </c>
      <c r="Q593" s="16">
        <v>0</v>
      </c>
      <c r="R593" s="57">
        <f t="shared" si="73"/>
        <v>0</v>
      </c>
      <c r="S593" s="57"/>
      <c r="T593" s="17">
        <f t="shared" si="74"/>
        <v>0</v>
      </c>
      <c r="U593" s="17">
        <f t="shared" si="75"/>
        <v>0</v>
      </c>
      <c r="V593" s="16">
        <v>0</v>
      </c>
      <c r="W593" s="18">
        <f t="shared" si="76"/>
        <v>0</v>
      </c>
      <c r="X593" s="12">
        <v>14014.6</v>
      </c>
      <c r="Y593" s="12">
        <v>1295960.94</v>
      </c>
      <c r="Z593" s="42">
        <f t="shared" si="72"/>
        <v>889.53</v>
      </c>
      <c r="AA593" s="12"/>
    </row>
    <row r="594" spans="1:27" x14ac:dyDescent="0.25">
      <c r="A594" s="9">
        <v>45322</v>
      </c>
      <c r="B594" s="10" t="s">
        <v>665</v>
      </c>
      <c r="C594" s="10" t="s">
        <v>537</v>
      </c>
      <c r="D594" s="10" t="s">
        <v>538</v>
      </c>
      <c r="E594" s="10" t="s">
        <v>539</v>
      </c>
      <c r="F594" s="10"/>
      <c r="G594" s="10">
        <v>0</v>
      </c>
      <c r="H594" s="11">
        <f t="shared" si="69"/>
        <v>2434.4899999999998</v>
      </c>
      <c r="I594" s="11">
        <f t="shared" si="70"/>
        <v>2242.1</v>
      </c>
      <c r="J594" s="11">
        <f t="shared" si="71"/>
        <v>251961.31</v>
      </c>
      <c r="K594" s="13">
        <v>0</v>
      </c>
      <c r="L594" s="14">
        <v>0</v>
      </c>
      <c r="M594" s="15">
        <v>0</v>
      </c>
      <c r="N594" s="14">
        <v>0</v>
      </c>
      <c r="O594" s="16">
        <v>0</v>
      </c>
      <c r="P594" s="16">
        <v>0</v>
      </c>
      <c r="Q594" s="16">
        <v>0</v>
      </c>
      <c r="R594" s="57">
        <f t="shared" si="73"/>
        <v>0</v>
      </c>
      <c r="S594" s="57"/>
      <c r="T594" s="17">
        <f t="shared" si="74"/>
        <v>0</v>
      </c>
      <c r="U594" s="17">
        <f t="shared" si="75"/>
        <v>0</v>
      </c>
      <c r="V594" s="16">
        <v>0</v>
      </c>
      <c r="W594" s="18">
        <f t="shared" si="76"/>
        <v>0</v>
      </c>
      <c r="X594" s="12">
        <v>2434.4899999999998</v>
      </c>
      <c r="Y594" s="12">
        <v>251961.31</v>
      </c>
      <c r="Z594" s="42">
        <f t="shared" si="72"/>
        <v>2242.1</v>
      </c>
      <c r="AA594" s="12"/>
    </row>
    <row r="595" spans="1:27" x14ac:dyDescent="0.25">
      <c r="A595" s="9">
        <v>45322</v>
      </c>
      <c r="B595" s="10" t="s">
        <v>666</v>
      </c>
      <c r="C595" s="10" t="s">
        <v>537</v>
      </c>
      <c r="D595" s="10" t="s">
        <v>538</v>
      </c>
      <c r="E595" s="10" t="s">
        <v>539</v>
      </c>
      <c r="F595" s="10"/>
      <c r="G595" s="10">
        <v>0</v>
      </c>
      <c r="H595" s="11">
        <f t="shared" si="69"/>
        <v>746.99</v>
      </c>
      <c r="I595" s="11">
        <f t="shared" si="70"/>
        <v>121.43</v>
      </c>
      <c r="J595" s="11">
        <f t="shared" si="71"/>
        <v>86195.839999999997</v>
      </c>
      <c r="K595" s="13">
        <v>0</v>
      </c>
      <c r="L595" s="14">
        <v>0</v>
      </c>
      <c r="M595" s="15">
        <v>0</v>
      </c>
      <c r="N595" s="14">
        <v>0</v>
      </c>
      <c r="O595" s="16">
        <v>0</v>
      </c>
      <c r="P595" s="16">
        <v>0</v>
      </c>
      <c r="Q595" s="16">
        <v>0</v>
      </c>
      <c r="R595" s="57">
        <f t="shared" si="73"/>
        <v>0</v>
      </c>
      <c r="S595" s="57"/>
      <c r="T595" s="17">
        <f t="shared" si="74"/>
        <v>0</v>
      </c>
      <c r="U595" s="17">
        <f t="shared" si="75"/>
        <v>0</v>
      </c>
      <c r="V595" s="16">
        <v>0</v>
      </c>
      <c r="W595" s="18">
        <f t="shared" si="76"/>
        <v>0</v>
      </c>
      <c r="X595" s="12">
        <v>746.99</v>
      </c>
      <c r="Y595" s="12">
        <v>86195.839999999997</v>
      </c>
      <c r="Z595" s="42">
        <f t="shared" si="72"/>
        <v>121.43</v>
      </c>
      <c r="AA595" s="12"/>
    </row>
    <row r="596" spans="1:27" x14ac:dyDescent="0.25">
      <c r="A596" s="9">
        <v>45322</v>
      </c>
      <c r="B596" s="10" t="s">
        <v>667</v>
      </c>
      <c r="C596" s="10" t="s">
        <v>537</v>
      </c>
      <c r="D596" s="10" t="s">
        <v>538</v>
      </c>
      <c r="E596" s="10" t="s">
        <v>539</v>
      </c>
      <c r="F596" s="10"/>
      <c r="G596" s="10">
        <v>0</v>
      </c>
      <c r="H596" s="11">
        <f t="shared" si="69"/>
        <v>91.15</v>
      </c>
      <c r="I596" s="11">
        <f t="shared" si="70"/>
        <v>17.3</v>
      </c>
      <c r="J596" s="11">
        <f t="shared" si="71"/>
        <v>9598.09</v>
      </c>
      <c r="K596" s="13">
        <v>0</v>
      </c>
      <c r="L596" s="14">
        <v>0</v>
      </c>
      <c r="M596" s="15">
        <v>34.049999999999997</v>
      </c>
      <c r="N596" s="14">
        <v>3585.47</v>
      </c>
      <c r="O596" s="16">
        <v>0</v>
      </c>
      <c r="P596" s="16">
        <v>0</v>
      </c>
      <c r="Q596" s="16">
        <v>7.72</v>
      </c>
      <c r="R596" s="57">
        <f t="shared" si="73"/>
        <v>0.92</v>
      </c>
      <c r="S596" s="57"/>
      <c r="T596" s="17">
        <f t="shared" si="74"/>
        <v>8.64</v>
      </c>
      <c r="U596" s="17">
        <f t="shared" si="75"/>
        <v>8.64</v>
      </c>
      <c r="V596" s="16">
        <v>0</v>
      </c>
      <c r="W596" s="18">
        <f t="shared" si="76"/>
        <v>0</v>
      </c>
      <c r="X596" s="12">
        <v>117.48</v>
      </c>
      <c r="Y596" s="12">
        <v>13183.56</v>
      </c>
      <c r="Z596" s="42">
        <f t="shared" si="72"/>
        <v>8.66</v>
      </c>
      <c r="AA596" s="12"/>
    </row>
    <row r="597" spans="1:27" x14ac:dyDescent="0.25">
      <c r="A597" s="9">
        <v>45322</v>
      </c>
      <c r="B597" s="10" t="s">
        <v>671</v>
      </c>
      <c r="C597" s="10" t="s">
        <v>537</v>
      </c>
      <c r="D597" s="10" t="s">
        <v>538</v>
      </c>
      <c r="E597" s="10" t="s">
        <v>539</v>
      </c>
      <c r="F597" s="10"/>
      <c r="G597" s="10">
        <v>0</v>
      </c>
      <c r="H597" s="11">
        <f t="shared" si="69"/>
        <v>1675</v>
      </c>
      <c r="I597" s="11">
        <f t="shared" si="70"/>
        <v>175.68</v>
      </c>
      <c r="J597" s="11">
        <f t="shared" si="71"/>
        <v>108875</v>
      </c>
      <c r="K597" s="13">
        <v>0</v>
      </c>
      <c r="L597" s="14">
        <v>0</v>
      </c>
      <c r="M597" s="15">
        <v>0</v>
      </c>
      <c r="N597" s="14">
        <v>0</v>
      </c>
      <c r="O597" s="16">
        <v>0</v>
      </c>
      <c r="P597" s="16">
        <v>0</v>
      </c>
      <c r="Q597" s="16">
        <v>0</v>
      </c>
      <c r="R597" s="57">
        <f t="shared" si="73"/>
        <v>0</v>
      </c>
      <c r="S597" s="57"/>
      <c r="T597" s="17">
        <f t="shared" si="74"/>
        <v>0</v>
      </c>
      <c r="U597" s="17">
        <f t="shared" si="75"/>
        <v>0</v>
      </c>
      <c r="V597" s="16">
        <v>0</v>
      </c>
      <c r="W597" s="18">
        <f t="shared" si="76"/>
        <v>0</v>
      </c>
      <c r="X597" s="12">
        <v>1675</v>
      </c>
      <c r="Y597" s="12">
        <v>108875</v>
      </c>
      <c r="Z597" s="42">
        <f t="shared" si="72"/>
        <v>175.68</v>
      </c>
      <c r="AA597" s="12"/>
    </row>
    <row r="598" spans="1:27" x14ac:dyDescent="0.25">
      <c r="A598" s="9">
        <v>45322</v>
      </c>
      <c r="B598" s="10" t="s">
        <v>678</v>
      </c>
      <c r="C598" s="10" t="s">
        <v>543</v>
      </c>
      <c r="D598" s="10" t="s">
        <v>538</v>
      </c>
      <c r="E598" s="10" t="s">
        <v>539</v>
      </c>
      <c r="F598" s="10"/>
      <c r="G598" s="10">
        <v>0</v>
      </c>
      <c r="H598" s="11">
        <f t="shared" si="69"/>
        <v>16.350000000000001</v>
      </c>
      <c r="I598" s="11">
        <f t="shared" si="70"/>
        <v>8.44</v>
      </c>
      <c r="J598" s="11">
        <f t="shared" si="71"/>
        <v>3828.32</v>
      </c>
      <c r="K598" s="13">
        <v>0</v>
      </c>
      <c r="L598" s="14">
        <v>0</v>
      </c>
      <c r="M598" s="15">
        <v>0</v>
      </c>
      <c r="N598" s="14">
        <v>0</v>
      </c>
      <c r="O598" s="16">
        <v>0</v>
      </c>
      <c r="P598" s="16">
        <v>0</v>
      </c>
      <c r="Q598" s="16">
        <v>6.08</v>
      </c>
      <c r="R598" s="57">
        <f t="shared" si="73"/>
        <v>0.73</v>
      </c>
      <c r="S598" s="57"/>
      <c r="T598" s="17">
        <f t="shared" si="74"/>
        <v>6.8100000000000005</v>
      </c>
      <c r="U598" s="17">
        <f t="shared" si="75"/>
        <v>6.8100000000000005</v>
      </c>
      <c r="V598" s="16">
        <v>1423.21</v>
      </c>
      <c r="W598" s="18">
        <f t="shared" si="76"/>
        <v>0</v>
      </c>
      <c r="X598" s="12">
        <v>10.27</v>
      </c>
      <c r="Y598" s="12">
        <v>2405.09</v>
      </c>
      <c r="Z598" s="42">
        <f t="shared" si="72"/>
        <v>1.629999999999999</v>
      </c>
      <c r="AA598" s="12"/>
    </row>
    <row r="599" spans="1:27" x14ac:dyDescent="0.25">
      <c r="A599" s="9">
        <v>45322</v>
      </c>
      <c r="B599" s="10" t="s">
        <v>679</v>
      </c>
      <c r="C599" s="10" t="s">
        <v>543</v>
      </c>
      <c r="D599" s="10" t="s">
        <v>538</v>
      </c>
      <c r="E599" s="10" t="s">
        <v>557</v>
      </c>
      <c r="F599" s="10"/>
      <c r="G599" s="10">
        <v>0</v>
      </c>
      <c r="H599" s="11">
        <f t="shared" si="69"/>
        <v>47.61</v>
      </c>
      <c r="I599" s="11">
        <f t="shared" si="70"/>
        <v>25.05</v>
      </c>
      <c r="J599" s="11">
        <f t="shared" si="71"/>
        <v>0</v>
      </c>
      <c r="K599" s="13">
        <v>0</v>
      </c>
      <c r="L599" s="14">
        <v>0</v>
      </c>
      <c r="M599" s="15">
        <v>0</v>
      </c>
      <c r="N599" s="14">
        <v>0</v>
      </c>
      <c r="O599" s="16">
        <v>0</v>
      </c>
      <c r="P599" s="16">
        <v>0</v>
      </c>
      <c r="Q599" s="16">
        <v>6.98</v>
      </c>
      <c r="R599" s="57">
        <f t="shared" si="73"/>
        <v>0.83</v>
      </c>
      <c r="S599" s="57"/>
      <c r="T599" s="17">
        <f t="shared" si="74"/>
        <v>7.8100000000000005</v>
      </c>
      <c r="U599" s="17">
        <f t="shared" si="75"/>
        <v>7.8100000000000005</v>
      </c>
      <c r="V599" s="16">
        <v>0</v>
      </c>
      <c r="W599" s="18">
        <f t="shared" si="76"/>
        <v>0</v>
      </c>
      <c r="X599" s="12">
        <v>40.630000000000003</v>
      </c>
      <c r="Y599" s="12">
        <v>0</v>
      </c>
      <c r="Z599" s="42">
        <f t="shared" si="72"/>
        <v>17.240000000000002</v>
      </c>
      <c r="AA599" s="12"/>
    </row>
    <row r="600" spans="1:27" x14ac:dyDescent="0.25">
      <c r="A600" s="9">
        <v>45322</v>
      </c>
      <c r="B600" s="10" t="s">
        <v>682</v>
      </c>
      <c r="C600" s="10" t="s">
        <v>537</v>
      </c>
      <c r="D600" s="10" t="s">
        <v>538</v>
      </c>
      <c r="E600" s="10" t="s">
        <v>539</v>
      </c>
      <c r="F600" s="10"/>
      <c r="G600" s="10">
        <v>0</v>
      </c>
      <c r="H600" s="11">
        <f t="shared" si="69"/>
        <v>62.88</v>
      </c>
      <c r="I600" s="11">
        <f t="shared" si="70"/>
        <v>44.14</v>
      </c>
      <c r="J600" s="11">
        <f t="shared" si="71"/>
        <v>4313.57</v>
      </c>
      <c r="K600" s="13">
        <v>0</v>
      </c>
      <c r="L600" s="14">
        <v>0</v>
      </c>
      <c r="M600" s="15">
        <v>0</v>
      </c>
      <c r="N600" s="14">
        <v>0</v>
      </c>
      <c r="O600" s="16">
        <v>0</v>
      </c>
      <c r="P600" s="16">
        <v>0</v>
      </c>
      <c r="Q600" s="16">
        <v>0</v>
      </c>
      <c r="R600" s="57">
        <f t="shared" si="73"/>
        <v>0</v>
      </c>
      <c r="S600" s="57"/>
      <c r="T600" s="17">
        <f t="shared" si="74"/>
        <v>0</v>
      </c>
      <c r="U600" s="17">
        <f t="shared" si="75"/>
        <v>0</v>
      </c>
      <c r="V600" s="16">
        <v>0</v>
      </c>
      <c r="W600" s="18">
        <f t="shared" si="76"/>
        <v>0</v>
      </c>
      <c r="X600" s="12">
        <v>62.88</v>
      </c>
      <c r="Y600" s="12">
        <v>4313.57</v>
      </c>
      <c r="Z600" s="42">
        <f t="shared" si="72"/>
        <v>44.14</v>
      </c>
      <c r="AA600" s="12"/>
    </row>
    <row r="601" spans="1:27" x14ac:dyDescent="0.25">
      <c r="A601" s="9">
        <v>45322</v>
      </c>
      <c r="B601" s="10" t="s">
        <v>685</v>
      </c>
      <c r="C601" s="10" t="s">
        <v>537</v>
      </c>
      <c r="D601" s="10" t="s">
        <v>538</v>
      </c>
      <c r="E601" s="10" t="s">
        <v>539</v>
      </c>
      <c r="F601" s="10"/>
      <c r="G601" s="10">
        <v>0</v>
      </c>
      <c r="H601" s="11">
        <f t="shared" si="69"/>
        <v>13.6</v>
      </c>
      <c r="I601" s="11">
        <f t="shared" si="70"/>
        <v>9.5500000000000007</v>
      </c>
      <c r="J601" s="11">
        <f t="shared" si="71"/>
        <v>0</v>
      </c>
      <c r="K601" s="13">
        <v>0</v>
      </c>
      <c r="L601" s="14">
        <v>0</v>
      </c>
      <c r="M601" s="15">
        <v>0</v>
      </c>
      <c r="N601" s="14">
        <v>0</v>
      </c>
      <c r="O601" s="16">
        <v>0</v>
      </c>
      <c r="P601" s="16">
        <v>0</v>
      </c>
      <c r="Q601" s="16">
        <v>0</v>
      </c>
      <c r="R601" s="57">
        <f t="shared" si="73"/>
        <v>0</v>
      </c>
      <c r="S601" s="57"/>
      <c r="T601" s="17">
        <f t="shared" si="74"/>
        <v>0</v>
      </c>
      <c r="U601" s="17">
        <f t="shared" si="75"/>
        <v>0</v>
      </c>
      <c r="V601" s="16">
        <v>0</v>
      </c>
      <c r="W601" s="18">
        <f t="shared" si="76"/>
        <v>0</v>
      </c>
      <c r="X601" s="12">
        <v>13.6</v>
      </c>
      <c r="Y601" s="12">
        <v>0</v>
      </c>
      <c r="Z601" s="42">
        <f t="shared" si="72"/>
        <v>9.5500000000000007</v>
      </c>
      <c r="AA601" s="12"/>
    </row>
    <row r="602" spans="1:27" x14ac:dyDescent="0.25">
      <c r="A602" s="9">
        <v>45322</v>
      </c>
      <c r="B602" s="10" t="s">
        <v>686</v>
      </c>
      <c r="C602" s="10" t="s">
        <v>537</v>
      </c>
      <c r="D602" s="10" t="s">
        <v>538</v>
      </c>
      <c r="E602" s="10" t="s">
        <v>557</v>
      </c>
      <c r="F602" s="10"/>
      <c r="G602" s="10">
        <v>0</v>
      </c>
      <c r="H602" s="11">
        <f t="shared" si="69"/>
        <v>762.77</v>
      </c>
      <c r="I602" s="11">
        <f t="shared" si="70"/>
        <v>221.86</v>
      </c>
      <c r="J602" s="11">
        <f t="shared" si="71"/>
        <v>154537.20000000001</v>
      </c>
      <c r="K602" s="13">
        <v>0</v>
      </c>
      <c r="L602" s="14">
        <v>0</v>
      </c>
      <c r="M602" s="15">
        <v>0</v>
      </c>
      <c r="N602" s="14">
        <v>0</v>
      </c>
      <c r="O602" s="16">
        <v>0</v>
      </c>
      <c r="P602" s="16">
        <v>0</v>
      </c>
      <c r="Q602" s="16">
        <v>0</v>
      </c>
      <c r="R602" s="57">
        <f t="shared" si="73"/>
        <v>0</v>
      </c>
      <c r="S602" s="57"/>
      <c r="T602" s="17">
        <f t="shared" si="74"/>
        <v>0</v>
      </c>
      <c r="U602" s="17">
        <f t="shared" si="75"/>
        <v>0</v>
      </c>
      <c r="V602" s="16">
        <v>0</v>
      </c>
      <c r="W602" s="18">
        <f t="shared" si="76"/>
        <v>0</v>
      </c>
      <c r="X602" s="12">
        <v>762.77</v>
      </c>
      <c r="Y602" s="12">
        <v>154537.20000000001</v>
      </c>
      <c r="Z602" s="42">
        <f t="shared" si="72"/>
        <v>221.86</v>
      </c>
      <c r="AA602" s="12"/>
    </row>
    <row r="603" spans="1:27" x14ac:dyDescent="0.25">
      <c r="A603" s="9">
        <v>45322</v>
      </c>
      <c r="B603" s="10" t="s">
        <v>687</v>
      </c>
      <c r="C603" s="10" t="s">
        <v>537</v>
      </c>
      <c r="D603" s="10" t="s">
        <v>538</v>
      </c>
      <c r="E603" s="10" t="s">
        <v>557</v>
      </c>
      <c r="F603" s="10"/>
      <c r="G603" s="10">
        <v>0</v>
      </c>
      <c r="H603" s="11">
        <f t="shared" si="69"/>
        <v>14.69</v>
      </c>
      <c r="I603" s="11">
        <f t="shared" si="70"/>
        <v>10.31</v>
      </c>
      <c r="J603" s="11">
        <f t="shared" si="71"/>
        <v>2585.44</v>
      </c>
      <c r="K603" s="13">
        <v>0</v>
      </c>
      <c r="L603" s="14">
        <v>0</v>
      </c>
      <c r="M603" s="15">
        <v>0</v>
      </c>
      <c r="N603" s="14">
        <v>0</v>
      </c>
      <c r="O603" s="16">
        <v>0</v>
      </c>
      <c r="P603" s="16">
        <v>0</v>
      </c>
      <c r="Q603" s="16">
        <v>0</v>
      </c>
      <c r="R603" s="57">
        <f t="shared" si="73"/>
        <v>0</v>
      </c>
      <c r="S603" s="57"/>
      <c r="T603" s="17">
        <f t="shared" si="74"/>
        <v>0</v>
      </c>
      <c r="U603" s="17">
        <f t="shared" si="75"/>
        <v>0</v>
      </c>
      <c r="V603" s="16">
        <v>0</v>
      </c>
      <c r="W603" s="18">
        <f t="shared" si="76"/>
        <v>0</v>
      </c>
      <c r="X603" s="12">
        <v>14.69</v>
      </c>
      <c r="Y603" s="12">
        <v>2585.44</v>
      </c>
      <c r="Z603" s="42">
        <f t="shared" si="72"/>
        <v>10.31</v>
      </c>
      <c r="AA603" s="12"/>
    </row>
    <row r="604" spans="1:27" x14ac:dyDescent="0.25">
      <c r="A604" s="9">
        <v>45322</v>
      </c>
      <c r="B604" s="10" t="s">
        <v>688</v>
      </c>
      <c r="C604" s="10" t="s">
        <v>537</v>
      </c>
      <c r="D604" s="10" t="s">
        <v>538</v>
      </c>
      <c r="E604" s="10" t="s">
        <v>557</v>
      </c>
      <c r="F604" s="10"/>
      <c r="G604" s="10">
        <v>0</v>
      </c>
      <c r="H604" s="11">
        <f t="shared" si="69"/>
        <v>68.59</v>
      </c>
      <c r="I604" s="11">
        <f t="shared" si="70"/>
        <v>3.84</v>
      </c>
      <c r="J604" s="11">
        <f t="shared" si="71"/>
        <v>7153.94</v>
      </c>
      <c r="K604" s="13">
        <v>1000</v>
      </c>
      <c r="L604" s="14">
        <v>104000</v>
      </c>
      <c r="M604" s="15">
        <v>0</v>
      </c>
      <c r="N604" s="14">
        <v>0</v>
      </c>
      <c r="O604" s="16">
        <v>0</v>
      </c>
      <c r="P604" s="16">
        <v>0</v>
      </c>
      <c r="Q604" s="16">
        <v>546.72</v>
      </c>
      <c r="R604" s="57">
        <f t="shared" si="73"/>
        <v>65.3</v>
      </c>
      <c r="S604" s="57"/>
      <c r="T604" s="17">
        <f t="shared" si="74"/>
        <v>612.02</v>
      </c>
      <c r="U604" s="17">
        <f t="shared" si="75"/>
        <v>612.02</v>
      </c>
      <c r="V604" s="16">
        <v>56906.86</v>
      </c>
      <c r="W604" s="18">
        <f t="shared" si="76"/>
        <v>8.0399999999999991</v>
      </c>
      <c r="X604" s="12">
        <v>521.87</v>
      </c>
      <c r="Y604" s="12">
        <v>54274.51</v>
      </c>
      <c r="Z604" s="42">
        <f t="shared" si="72"/>
        <v>383.78000000000003</v>
      </c>
      <c r="AA604" s="12"/>
    </row>
    <row r="605" spans="1:27" x14ac:dyDescent="0.25">
      <c r="A605" s="9">
        <v>45322</v>
      </c>
      <c r="B605" s="10" t="s">
        <v>825</v>
      </c>
      <c r="C605" s="10" t="s">
        <v>543</v>
      </c>
      <c r="D605" s="10" t="s">
        <v>538</v>
      </c>
      <c r="E605" s="10" t="s">
        <v>557</v>
      </c>
      <c r="F605" s="10"/>
      <c r="G605" s="10">
        <v>0</v>
      </c>
      <c r="H605" s="11">
        <f t="shared" si="69"/>
        <v>0</v>
      </c>
      <c r="I605" s="11">
        <f t="shared" si="70"/>
        <v>0</v>
      </c>
      <c r="J605" s="11">
        <f t="shared" si="71"/>
        <v>0</v>
      </c>
      <c r="K605" s="13">
        <v>0</v>
      </c>
      <c r="L605" s="14">
        <v>0</v>
      </c>
      <c r="M605" s="15">
        <v>0</v>
      </c>
      <c r="N605" s="14">
        <v>0</v>
      </c>
      <c r="O605" s="16">
        <v>0</v>
      </c>
      <c r="P605" s="16">
        <v>0</v>
      </c>
      <c r="Q605" s="16">
        <v>0</v>
      </c>
      <c r="R605" s="57">
        <f t="shared" si="73"/>
        <v>0</v>
      </c>
      <c r="S605" s="57"/>
      <c r="T605" s="17">
        <f t="shared" si="74"/>
        <v>0</v>
      </c>
      <c r="U605" s="17">
        <f t="shared" si="75"/>
        <v>0</v>
      </c>
      <c r="V605" s="16">
        <v>0</v>
      </c>
      <c r="W605" s="18">
        <f t="shared" si="76"/>
        <v>0</v>
      </c>
      <c r="X605" s="12">
        <v>-0.9</v>
      </c>
      <c r="Y605" s="12">
        <v>0</v>
      </c>
      <c r="Z605" s="42">
        <f t="shared" si="72"/>
        <v>0</v>
      </c>
      <c r="AA605" s="12"/>
    </row>
    <row r="606" spans="1:27" x14ac:dyDescent="0.25">
      <c r="A606" s="9">
        <v>45322</v>
      </c>
      <c r="B606" s="10" t="s">
        <v>690</v>
      </c>
      <c r="C606" s="10" t="s">
        <v>543</v>
      </c>
      <c r="D606" s="10" t="s">
        <v>538</v>
      </c>
      <c r="E606" s="10" t="s">
        <v>539</v>
      </c>
      <c r="F606" s="10"/>
      <c r="G606" s="10">
        <v>0</v>
      </c>
      <c r="H606" s="11">
        <f t="shared" si="69"/>
        <v>3.78</v>
      </c>
      <c r="I606" s="11">
        <f t="shared" si="70"/>
        <v>2.65</v>
      </c>
      <c r="J606" s="11">
        <f t="shared" si="71"/>
        <v>850.5</v>
      </c>
      <c r="K606" s="13">
        <v>0</v>
      </c>
      <c r="L606" s="14">
        <v>0</v>
      </c>
      <c r="M606" s="15">
        <v>0</v>
      </c>
      <c r="N606" s="14">
        <v>0</v>
      </c>
      <c r="O606" s="16">
        <v>0</v>
      </c>
      <c r="P606" s="16">
        <v>0</v>
      </c>
      <c r="Q606" s="16">
        <v>0</v>
      </c>
      <c r="R606" s="57">
        <f t="shared" si="73"/>
        <v>0</v>
      </c>
      <c r="S606" s="57"/>
      <c r="T606" s="17">
        <f t="shared" si="74"/>
        <v>0</v>
      </c>
      <c r="U606" s="17">
        <f t="shared" si="75"/>
        <v>0</v>
      </c>
      <c r="V606" s="16">
        <v>0</v>
      </c>
      <c r="W606" s="18">
        <f t="shared" si="76"/>
        <v>0</v>
      </c>
      <c r="X606" s="12">
        <v>3.78</v>
      </c>
      <c r="Y606" s="12">
        <v>850.5</v>
      </c>
      <c r="Z606" s="42">
        <f t="shared" si="72"/>
        <v>2.65</v>
      </c>
      <c r="AA606" s="12"/>
    </row>
    <row r="607" spans="1:27" x14ac:dyDescent="0.25">
      <c r="A607" s="9">
        <v>45322</v>
      </c>
      <c r="B607" s="10" t="s">
        <v>763</v>
      </c>
      <c r="C607" s="10" t="s">
        <v>537</v>
      </c>
      <c r="D607" s="10" t="s">
        <v>538</v>
      </c>
      <c r="E607" s="10" t="s">
        <v>539</v>
      </c>
      <c r="F607" s="10"/>
      <c r="G607" s="10">
        <v>0</v>
      </c>
      <c r="H607" s="11">
        <f t="shared" si="69"/>
        <v>34.47</v>
      </c>
      <c r="I607" s="11">
        <f t="shared" si="70"/>
        <v>2.67</v>
      </c>
      <c r="J607" s="11">
        <f t="shared" si="71"/>
        <v>2647.41</v>
      </c>
      <c r="K607" s="13">
        <v>0</v>
      </c>
      <c r="L607" s="14">
        <v>0</v>
      </c>
      <c r="M607" s="15">
        <v>0</v>
      </c>
      <c r="N607" s="14">
        <v>0</v>
      </c>
      <c r="O607" s="16">
        <v>0</v>
      </c>
      <c r="P607" s="16">
        <v>0</v>
      </c>
      <c r="Q607" s="16">
        <v>68.36</v>
      </c>
      <c r="R607" s="57">
        <f>ROUND(Q607*$R$2/100,2)+0.01</f>
        <v>8.18</v>
      </c>
      <c r="S607" s="57">
        <v>75</v>
      </c>
      <c r="T607" s="17">
        <f t="shared" si="74"/>
        <v>1.539999999999992</v>
      </c>
      <c r="U607" s="17">
        <f t="shared" si="75"/>
        <v>1.539999999999992</v>
      </c>
      <c r="V607" s="16">
        <v>0</v>
      </c>
      <c r="W607" s="18">
        <f t="shared" si="76"/>
        <v>0</v>
      </c>
      <c r="X607" s="12">
        <v>-33.89</v>
      </c>
      <c r="Y607" s="12">
        <v>2647.41</v>
      </c>
      <c r="Z607" s="42">
        <f t="shared" si="72"/>
        <v>1.1300000000000079</v>
      </c>
      <c r="AA607" s="12"/>
    </row>
    <row r="608" spans="1:27" x14ac:dyDescent="0.25">
      <c r="A608" s="9">
        <v>45322</v>
      </c>
      <c r="B608" s="10" t="s">
        <v>691</v>
      </c>
      <c r="C608" s="10" t="s">
        <v>537</v>
      </c>
      <c r="D608" s="10" t="s">
        <v>538</v>
      </c>
      <c r="E608" s="10" t="s">
        <v>539</v>
      </c>
      <c r="F608" s="10"/>
      <c r="G608" s="10">
        <v>0</v>
      </c>
      <c r="H608" s="11">
        <f t="shared" si="69"/>
        <v>2284.2600000000002</v>
      </c>
      <c r="I608" s="11">
        <f t="shared" si="70"/>
        <v>1338.01</v>
      </c>
      <c r="J608" s="11">
        <f t="shared" si="71"/>
        <v>199046.07</v>
      </c>
      <c r="K608" s="13">
        <v>15875</v>
      </c>
      <c r="L608" s="14">
        <v>1433625</v>
      </c>
      <c r="M608" s="15">
        <v>155.46</v>
      </c>
      <c r="N608" s="14">
        <v>14081.57</v>
      </c>
      <c r="O608" s="16">
        <v>0</v>
      </c>
      <c r="P608" s="16">
        <v>0</v>
      </c>
      <c r="Q608" s="16">
        <v>11653.89</v>
      </c>
      <c r="R608" s="57">
        <f t="shared" si="73"/>
        <v>1391.98</v>
      </c>
      <c r="S608" s="57">
        <v>-1235</v>
      </c>
      <c r="T608" s="17">
        <f t="shared" si="74"/>
        <v>14280.869999999999</v>
      </c>
      <c r="U608" s="17">
        <f t="shared" si="75"/>
        <v>14280.869999999999</v>
      </c>
      <c r="V608" s="16">
        <v>1038725.17</v>
      </c>
      <c r="W608" s="18">
        <f t="shared" si="76"/>
        <v>187.54</v>
      </c>
      <c r="X608" s="12">
        <v>6660.83</v>
      </c>
      <c r="Y608" s="12">
        <v>606462.35</v>
      </c>
      <c r="Z608" s="42">
        <f t="shared" si="72"/>
        <v>2744.5999999999995</v>
      </c>
      <c r="AA608" s="12"/>
    </row>
    <row r="609" spans="1:27" x14ac:dyDescent="0.25">
      <c r="A609" s="9">
        <v>45322</v>
      </c>
      <c r="B609" s="10" t="s">
        <v>701</v>
      </c>
      <c r="C609" s="10" t="s">
        <v>543</v>
      </c>
      <c r="D609" s="10" t="s">
        <v>538</v>
      </c>
      <c r="E609" s="10" t="s">
        <v>539</v>
      </c>
      <c r="F609" s="10"/>
      <c r="G609" s="10">
        <v>0</v>
      </c>
      <c r="H609" s="11">
        <f t="shared" si="69"/>
        <v>9.66</v>
      </c>
      <c r="I609" s="11">
        <f t="shared" si="70"/>
        <v>39.93</v>
      </c>
      <c r="J609" s="11">
        <f t="shared" si="71"/>
        <v>4395.45</v>
      </c>
      <c r="K609" s="13">
        <v>0</v>
      </c>
      <c r="L609" s="14">
        <v>0</v>
      </c>
      <c r="M609" s="15">
        <v>0</v>
      </c>
      <c r="N609" s="14">
        <v>0</v>
      </c>
      <c r="O609" s="16">
        <v>0</v>
      </c>
      <c r="P609" s="16">
        <v>0</v>
      </c>
      <c r="Q609" s="16">
        <v>0</v>
      </c>
      <c r="R609" s="57">
        <f t="shared" si="73"/>
        <v>0</v>
      </c>
      <c r="S609" s="57"/>
      <c r="T609" s="17">
        <f t="shared" si="74"/>
        <v>0</v>
      </c>
      <c r="U609" s="17">
        <f t="shared" si="75"/>
        <v>0</v>
      </c>
      <c r="V609" s="16">
        <v>0</v>
      </c>
      <c r="W609" s="18">
        <f t="shared" si="76"/>
        <v>0</v>
      </c>
      <c r="X609" s="12">
        <v>9.66</v>
      </c>
      <c r="Y609" s="12">
        <v>4395.45</v>
      </c>
      <c r="Z609" s="42">
        <f t="shared" si="72"/>
        <v>39.93</v>
      </c>
      <c r="AA609" s="12"/>
    </row>
    <row r="610" spans="1:27" x14ac:dyDescent="0.25">
      <c r="A610" s="9">
        <v>45322</v>
      </c>
      <c r="B610" s="10" t="s">
        <v>702</v>
      </c>
      <c r="C610" s="10" t="s">
        <v>543</v>
      </c>
      <c r="D610" s="10" t="s">
        <v>538</v>
      </c>
      <c r="E610" s="10" t="s">
        <v>539</v>
      </c>
      <c r="F610" s="10"/>
      <c r="G610" s="10">
        <v>0</v>
      </c>
      <c r="H610" s="11">
        <f t="shared" si="69"/>
        <v>1.45</v>
      </c>
      <c r="I610" s="11">
        <f t="shared" si="70"/>
        <v>0</v>
      </c>
      <c r="J610" s="11">
        <f t="shared" si="71"/>
        <v>449.5</v>
      </c>
      <c r="K610" s="13">
        <v>0</v>
      </c>
      <c r="L610" s="14">
        <v>0</v>
      </c>
      <c r="M610" s="15">
        <v>0</v>
      </c>
      <c r="N610" s="14">
        <v>0</v>
      </c>
      <c r="O610" s="16">
        <v>0</v>
      </c>
      <c r="P610" s="16">
        <v>0</v>
      </c>
      <c r="Q610" s="16">
        <v>0</v>
      </c>
      <c r="R610" s="57">
        <f t="shared" si="73"/>
        <v>0</v>
      </c>
      <c r="S610" s="57"/>
      <c r="T610" s="17">
        <f t="shared" si="74"/>
        <v>0</v>
      </c>
      <c r="U610" s="17">
        <f t="shared" si="75"/>
        <v>0</v>
      </c>
      <c r="V610" s="16">
        <v>0</v>
      </c>
      <c r="W610" s="18">
        <f t="shared" si="76"/>
        <v>0</v>
      </c>
      <c r="X610" s="12">
        <v>1.45</v>
      </c>
      <c r="Y610" s="12">
        <v>449.5</v>
      </c>
      <c r="Z610" s="42">
        <f t="shared" si="72"/>
        <v>0</v>
      </c>
      <c r="AA610" s="12"/>
    </row>
    <row r="611" spans="1:27" x14ac:dyDescent="0.25">
      <c r="A611" s="9">
        <v>45322</v>
      </c>
      <c r="B611" s="10" t="s">
        <v>703</v>
      </c>
      <c r="C611" s="10" t="s">
        <v>543</v>
      </c>
      <c r="D611" s="10" t="s">
        <v>538</v>
      </c>
      <c r="E611" s="10" t="s">
        <v>539</v>
      </c>
      <c r="F611" s="10">
        <v>0</v>
      </c>
      <c r="G611" s="10">
        <v>0</v>
      </c>
      <c r="H611" s="11">
        <f t="shared" si="69"/>
        <v>54.53</v>
      </c>
      <c r="I611" s="11">
        <f t="shared" si="70"/>
        <v>74.44</v>
      </c>
      <c r="J611" s="11">
        <f t="shared" si="71"/>
        <v>9328.6</v>
      </c>
      <c r="K611" s="13">
        <v>0</v>
      </c>
      <c r="L611" s="14">
        <v>0</v>
      </c>
      <c r="M611" s="15">
        <v>0</v>
      </c>
      <c r="N611" s="14">
        <v>0</v>
      </c>
      <c r="O611" s="16">
        <v>0</v>
      </c>
      <c r="P611" s="16">
        <v>0</v>
      </c>
      <c r="Q611" s="16">
        <v>45.66</v>
      </c>
      <c r="R611" s="57">
        <f t="shared" si="73"/>
        <v>5.45</v>
      </c>
      <c r="S611" s="57"/>
      <c r="T611" s="17">
        <f t="shared" si="74"/>
        <v>51.11</v>
      </c>
      <c r="U611" s="17">
        <f t="shared" si="75"/>
        <v>51.11</v>
      </c>
      <c r="V611" s="16">
        <v>7812.46</v>
      </c>
      <c r="W611" s="18">
        <f t="shared" si="76"/>
        <v>0</v>
      </c>
      <c r="X611" s="12">
        <v>8.8699999999999992</v>
      </c>
      <c r="Y611" s="12">
        <v>1516.21</v>
      </c>
      <c r="Z611" s="42">
        <f t="shared" si="72"/>
        <v>23.33</v>
      </c>
      <c r="AA611" s="12"/>
    </row>
    <row r="612" spans="1:27" x14ac:dyDescent="0.25">
      <c r="A612" s="9">
        <v>45322</v>
      </c>
      <c r="B612" s="10" t="s">
        <v>704</v>
      </c>
      <c r="C612" s="10" t="s">
        <v>537</v>
      </c>
      <c r="D612" s="10" t="s">
        <v>538</v>
      </c>
      <c r="E612" s="10" t="s">
        <v>539</v>
      </c>
      <c r="F612" s="10"/>
      <c r="G612" s="10">
        <v>0</v>
      </c>
      <c r="H612" s="11">
        <f t="shared" si="69"/>
        <v>-3.6</v>
      </c>
      <c r="I612" s="11">
        <f t="shared" si="70"/>
        <v>0</v>
      </c>
      <c r="J612" s="11">
        <f t="shared" si="71"/>
        <v>-324</v>
      </c>
      <c r="K612" s="13">
        <v>0</v>
      </c>
      <c r="L612" s="14">
        <v>0</v>
      </c>
      <c r="M612" s="15">
        <v>0</v>
      </c>
      <c r="N612" s="14">
        <v>0</v>
      </c>
      <c r="O612" s="16">
        <v>0</v>
      </c>
      <c r="P612" s="16">
        <v>0</v>
      </c>
      <c r="Q612" s="16">
        <v>0</v>
      </c>
      <c r="R612" s="57">
        <f t="shared" si="73"/>
        <v>0</v>
      </c>
      <c r="S612" s="57"/>
      <c r="T612" s="17">
        <f t="shared" si="74"/>
        <v>0</v>
      </c>
      <c r="U612" s="17">
        <f t="shared" si="75"/>
        <v>0</v>
      </c>
      <c r="V612" s="16">
        <v>0</v>
      </c>
      <c r="W612" s="18">
        <f t="shared" si="76"/>
        <v>0</v>
      </c>
      <c r="X612" s="12">
        <v>-3.6</v>
      </c>
      <c r="Y612" s="12">
        <v>-324</v>
      </c>
      <c r="Z612" s="42">
        <f t="shared" si="72"/>
        <v>0</v>
      </c>
      <c r="AA612" s="12"/>
    </row>
    <row r="613" spans="1:27" x14ac:dyDescent="0.25">
      <c r="A613" s="9">
        <v>45322</v>
      </c>
      <c r="B613" s="10" t="s">
        <v>705</v>
      </c>
      <c r="C613" s="10" t="s">
        <v>543</v>
      </c>
      <c r="D613" s="10" t="s">
        <v>538</v>
      </c>
      <c r="E613" s="10" t="s">
        <v>557</v>
      </c>
      <c r="F613" s="10"/>
      <c r="G613" s="10">
        <v>0</v>
      </c>
      <c r="H613" s="11">
        <f t="shared" si="69"/>
        <v>81.790000000000006</v>
      </c>
      <c r="I613" s="11">
        <f t="shared" si="70"/>
        <v>52.85</v>
      </c>
      <c r="J613" s="11">
        <f t="shared" si="71"/>
        <v>12677.45</v>
      </c>
      <c r="K613" s="13">
        <v>0</v>
      </c>
      <c r="L613" s="14">
        <v>0</v>
      </c>
      <c r="M613" s="15">
        <v>0</v>
      </c>
      <c r="N613" s="14">
        <v>0</v>
      </c>
      <c r="O613" s="16">
        <v>0</v>
      </c>
      <c r="P613" s="16">
        <v>0</v>
      </c>
      <c r="Q613" s="16">
        <v>3.72</v>
      </c>
      <c r="R613" s="57">
        <f t="shared" si="73"/>
        <v>0.44</v>
      </c>
      <c r="S613" s="57"/>
      <c r="T613" s="17">
        <f t="shared" si="74"/>
        <v>4.16</v>
      </c>
      <c r="U613" s="17">
        <f t="shared" si="75"/>
        <v>4.16</v>
      </c>
      <c r="V613" s="16">
        <v>0</v>
      </c>
      <c r="W613" s="18">
        <f t="shared" si="76"/>
        <v>0</v>
      </c>
      <c r="X613" s="12">
        <v>78.069999999999993</v>
      </c>
      <c r="Y613" s="12">
        <v>12677.45</v>
      </c>
      <c r="Z613" s="42">
        <f t="shared" si="72"/>
        <v>48.69</v>
      </c>
      <c r="AA613" s="12"/>
    </row>
    <row r="614" spans="1:27" x14ac:dyDescent="0.25">
      <c r="A614" s="9">
        <v>45322</v>
      </c>
      <c r="B614" s="10" t="s">
        <v>708</v>
      </c>
      <c r="C614" s="10" t="s">
        <v>543</v>
      </c>
      <c r="D614" s="10" t="s">
        <v>538</v>
      </c>
      <c r="E614" s="10" t="s">
        <v>557</v>
      </c>
      <c r="F614" s="10"/>
      <c r="G614" s="10">
        <v>0</v>
      </c>
      <c r="H614" s="11">
        <f t="shared" si="69"/>
        <v>14.89</v>
      </c>
      <c r="I614" s="11">
        <f t="shared" si="70"/>
        <v>9.66</v>
      </c>
      <c r="J614" s="11">
        <f t="shared" si="71"/>
        <v>3300.64</v>
      </c>
      <c r="K614" s="13">
        <v>0</v>
      </c>
      <c r="L614" s="14">
        <v>0</v>
      </c>
      <c r="M614" s="15">
        <v>0</v>
      </c>
      <c r="N614" s="14">
        <v>0</v>
      </c>
      <c r="O614" s="16">
        <v>0</v>
      </c>
      <c r="P614" s="16">
        <v>0</v>
      </c>
      <c r="Q614" s="16">
        <v>3.74</v>
      </c>
      <c r="R614" s="57">
        <f t="shared" si="73"/>
        <v>0.45</v>
      </c>
      <c r="S614" s="57"/>
      <c r="T614" s="17">
        <f t="shared" si="74"/>
        <v>4.1900000000000004</v>
      </c>
      <c r="U614" s="17">
        <f t="shared" si="75"/>
        <v>4.1900000000000004</v>
      </c>
      <c r="V614" s="16">
        <v>829.24</v>
      </c>
      <c r="W614" s="18">
        <f t="shared" si="76"/>
        <v>0</v>
      </c>
      <c r="X614" s="12">
        <v>11.15</v>
      </c>
      <c r="Y614" s="12">
        <v>2471.4</v>
      </c>
      <c r="Z614" s="42">
        <f t="shared" si="72"/>
        <v>5.47</v>
      </c>
      <c r="AA614" s="12"/>
    </row>
    <row r="615" spans="1:27" x14ac:dyDescent="0.25">
      <c r="A615" s="9">
        <v>45322</v>
      </c>
      <c r="B615" s="10" t="s">
        <v>709</v>
      </c>
      <c r="C615" s="10" t="s">
        <v>543</v>
      </c>
      <c r="D615" s="10" t="s">
        <v>538</v>
      </c>
      <c r="E615" s="10" t="s">
        <v>539</v>
      </c>
      <c r="F615" s="10"/>
      <c r="G615" s="10">
        <v>0</v>
      </c>
      <c r="H615" s="11">
        <f t="shared" si="69"/>
        <v>8.77</v>
      </c>
      <c r="I615" s="11">
        <f t="shared" si="70"/>
        <v>6.16</v>
      </c>
      <c r="J615" s="11">
        <f t="shared" si="71"/>
        <v>2104.8000000000002</v>
      </c>
      <c r="K615" s="13">
        <v>5</v>
      </c>
      <c r="L615" s="14">
        <v>1200</v>
      </c>
      <c r="M615" s="15">
        <v>0</v>
      </c>
      <c r="N615" s="14">
        <v>0</v>
      </c>
      <c r="O615" s="16">
        <v>0</v>
      </c>
      <c r="P615" s="16">
        <v>0</v>
      </c>
      <c r="Q615" s="16">
        <v>0</v>
      </c>
      <c r="R615" s="57">
        <f t="shared" si="73"/>
        <v>0</v>
      </c>
      <c r="S615" s="57"/>
      <c r="T615" s="17">
        <f t="shared" si="74"/>
        <v>0</v>
      </c>
      <c r="U615" s="17">
        <f t="shared" si="75"/>
        <v>0</v>
      </c>
      <c r="V615" s="16">
        <v>0</v>
      </c>
      <c r="W615" s="18">
        <f t="shared" si="76"/>
        <v>0</v>
      </c>
      <c r="X615" s="12">
        <v>13.77</v>
      </c>
      <c r="Y615" s="12">
        <v>3304.8</v>
      </c>
      <c r="Z615" s="42">
        <f t="shared" si="72"/>
        <v>11.16</v>
      </c>
      <c r="AA615" s="12"/>
    </row>
    <row r="616" spans="1:27" x14ac:dyDescent="0.25">
      <c r="A616" s="9">
        <v>45351</v>
      </c>
      <c r="B616" s="10" t="s">
        <v>536</v>
      </c>
      <c r="C616" s="10" t="s">
        <v>537</v>
      </c>
      <c r="D616" s="10" t="s">
        <v>538</v>
      </c>
      <c r="E616" s="10" t="s">
        <v>539</v>
      </c>
      <c r="F616" s="10"/>
      <c r="G616" s="10">
        <v>0</v>
      </c>
      <c r="H616" s="11">
        <f t="shared" si="69"/>
        <v>16.579999999999998</v>
      </c>
      <c r="I616" s="11">
        <f t="shared" si="70"/>
        <v>8.82</v>
      </c>
      <c r="J616" s="11">
        <f t="shared" si="71"/>
        <v>7500.59</v>
      </c>
      <c r="K616" s="13">
        <v>30</v>
      </c>
      <c r="L616" s="14">
        <v>7620</v>
      </c>
      <c r="M616" s="15">
        <v>0</v>
      </c>
      <c r="N616" s="14">
        <v>0</v>
      </c>
      <c r="O616" s="16">
        <v>0</v>
      </c>
      <c r="P616" s="16">
        <v>0</v>
      </c>
      <c r="Q616" s="16">
        <v>0</v>
      </c>
      <c r="R616" s="57">
        <f t="shared" si="73"/>
        <v>0</v>
      </c>
      <c r="S616" s="57"/>
      <c r="T616" s="17">
        <f t="shared" si="74"/>
        <v>0</v>
      </c>
      <c r="U616" s="17">
        <f t="shared" si="75"/>
        <v>0</v>
      </c>
      <c r="V616" s="16">
        <v>0</v>
      </c>
      <c r="W616" s="18">
        <f t="shared" si="76"/>
        <v>0</v>
      </c>
      <c r="X616" s="12">
        <v>46.58</v>
      </c>
      <c r="Y616" s="12">
        <v>15120.59</v>
      </c>
      <c r="Z616" s="42">
        <f t="shared" si="72"/>
        <v>38.82</v>
      </c>
      <c r="AA616" s="12"/>
    </row>
    <row r="617" spans="1:27" x14ac:dyDescent="0.25">
      <c r="A617" s="9">
        <v>45351</v>
      </c>
      <c r="B617" s="10" t="s">
        <v>542</v>
      </c>
      <c r="C617" s="10" t="s">
        <v>543</v>
      </c>
      <c r="D617" s="10" t="s">
        <v>538</v>
      </c>
      <c r="E617" s="10" t="s">
        <v>539</v>
      </c>
      <c r="F617" s="10"/>
      <c r="G617" s="10">
        <v>0</v>
      </c>
      <c r="H617" s="11">
        <f t="shared" si="69"/>
        <v>526.62</v>
      </c>
      <c r="I617" s="11">
        <f t="shared" si="70"/>
        <v>308.07</v>
      </c>
      <c r="J617" s="11">
        <f t="shared" si="71"/>
        <v>114254.75</v>
      </c>
      <c r="K617" s="13">
        <v>0</v>
      </c>
      <c r="L617" s="14">
        <v>0</v>
      </c>
      <c r="M617" s="15">
        <v>0</v>
      </c>
      <c r="N617" s="14">
        <v>0</v>
      </c>
      <c r="O617" s="16">
        <v>0</v>
      </c>
      <c r="P617" s="16">
        <v>0</v>
      </c>
      <c r="Q617" s="16">
        <v>36.380000000000003</v>
      </c>
      <c r="R617" s="57">
        <f t="shared" si="73"/>
        <v>4.3499999999999996</v>
      </c>
      <c r="S617" s="57"/>
      <c r="T617" s="17">
        <f t="shared" si="74"/>
        <v>40.730000000000004</v>
      </c>
      <c r="U617" s="17">
        <f t="shared" si="75"/>
        <v>40.730000000000004</v>
      </c>
      <c r="V617" s="16">
        <v>7890.83</v>
      </c>
      <c r="W617" s="18">
        <f t="shared" si="76"/>
        <v>0</v>
      </c>
      <c r="X617" s="12">
        <v>490.24</v>
      </c>
      <c r="Y617" s="12">
        <v>106364.05</v>
      </c>
      <c r="Z617" s="42">
        <f t="shared" si="72"/>
        <v>267.33999999999997</v>
      </c>
      <c r="AA617" s="12"/>
    </row>
    <row r="618" spans="1:27" x14ac:dyDescent="0.25">
      <c r="A618" s="9">
        <v>45351</v>
      </c>
      <c r="B618" s="10" t="s">
        <v>544</v>
      </c>
      <c r="C618" s="10" t="s">
        <v>545</v>
      </c>
      <c r="D618" s="10" t="s">
        <v>538</v>
      </c>
      <c r="E618" s="10" t="s">
        <v>539</v>
      </c>
      <c r="F618" s="10"/>
      <c r="G618" s="10">
        <v>0</v>
      </c>
      <c r="H618" s="11">
        <f t="shared" si="69"/>
        <v>6.39</v>
      </c>
      <c r="I618" s="11">
        <f t="shared" si="70"/>
        <v>4.49</v>
      </c>
      <c r="J618" s="11">
        <f t="shared" si="71"/>
        <v>0</v>
      </c>
      <c r="K618" s="13">
        <v>0</v>
      </c>
      <c r="L618" s="14">
        <v>0</v>
      </c>
      <c r="M618" s="15">
        <v>0</v>
      </c>
      <c r="N618" s="14">
        <v>0</v>
      </c>
      <c r="O618" s="16">
        <v>0</v>
      </c>
      <c r="P618" s="16">
        <v>0</v>
      </c>
      <c r="Q618" s="16">
        <v>0</v>
      </c>
      <c r="R618" s="57">
        <f t="shared" si="73"/>
        <v>0</v>
      </c>
      <c r="S618" s="57"/>
      <c r="T618" s="17">
        <f t="shared" si="74"/>
        <v>0</v>
      </c>
      <c r="U618" s="17">
        <f t="shared" si="75"/>
        <v>0</v>
      </c>
      <c r="V618" s="16">
        <v>0</v>
      </c>
      <c r="W618" s="18">
        <f t="shared" si="76"/>
        <v>0</v>
      </c>
      <c r="X618" s="12">
        <v>6.39</v>
      </c>
      <c r="Y618" s="12">
        <v>0</v>
      </c>
      <c r="Z618" s="42">
        <f t="shared" si="72"/>
        <v>4.49</v>
      </c>
      <c r="AA618" s="12"/>
    </row>
    <row r="619" spans="1:27" x14ac:dyDescent="0.25">
      <c r="A619" s="9">
        <v>45351</v>
      </c>
      <c r="B619" s="10" t="s">
        <v>546</v>
      </c>
      <c r="C619" s="10" t="s">
        <v>543</v>
      </c>
      <c r="D619" s="10" t="s">
        <v>538</v>
      </c>
      <c r="E619" s="10" t="s">
        <v>539</v>
      </c>
      <c r="F619" s="10">
        <v>0</v>
      </c>
      <c r="G619" s="10">
        <v>0</v>
      </c>
      <c r="H619" s="11">
        <f t="shared" si="69"/>
        <v>333.97</v>
      </c>
      <c r="I619" s="11">
        <f t="shared" si="70"/>
        <v>298.8</v>
      </c>
      <c r="J619" s="11">
        <f t="shared" si="71"/>
        <v>60268.46</v>
      </c>
      <c r="K619" s="13">
        <v>0</v>
      </c>
      <c r="L619" s="14">
        <v>0</v>
      </c>
      <c r="M619" s="15">
        <v>0</v>
      </c>
      <c r="N619" s="14">
        <v>0</v>
      </c>
      <c r="O619" s="16">
        <v>0</v>
      </c>
      <c r="P619" s="16">
        <v>0</v>
      </c>
      <c r="Q619" s="16">
        <v>33.01</v>
      </c>
      <c r="R619" s="57">
        <f t="shared" si="73"/>
        <v>3.94</v>
      </c>
      <c r="S619" s="57"/>
      <c r="T619" s="17">
        <f t="shared" si="74"/>
        <v>36.949999999999996</v>
      </c>
      <c r="U619" s="17">
        <f t="shared" si="75"/>
        <v>36.949999999999996</v>
      </c>
      <c r="V619" s="16">
        <v>5951.46</v>
      </c>
      <c r="W619" s="18">
        <f t="shared" si="76"/>
        <v>0</v>
      </c>
      <c r="X619" s="12">
        <v>300.95999999999998</v>
      </c>
      <c r="Y619" s="12">
        <v>54319.99</v>
      </c>
      <c r="Z619" s="42">
        <f t="shared" si="72"/>
        <v>261.85000000000002</v>
      </c>
      <c r="AA619" s="12"/>
    </row>
    <row r="620" spans="1:27" x14ac:dyDescent="0.25">
      <c r="A620" s="9">
        <v>45351</v>
      </c>
      <c r="B620" s="10" t="s">
        <v>548</v>
      </c>
      <c r="C620" s="10" t="s">
        <v>543</v>
      </c>
      <c r="D620" s="10" t="s">
        <v>538</v>
      </c>
      <c r="E620" s="10" t="s">
        <v>539</v>
      </c>
      <c r="F620" s="10"/>
      <c r="G620" s="10">
        <v>0</v>
      </c>
      <c r="H620" s="11">
        <f t="shared" si="69"/>
        <v>-3.27</v>
      </c>
      <c r="I620" s="11">
        <f t="shared" si="70"/>
        <v>8.99</v>
      </c>
      <c r="J620" s="11">
        <f t="shared" si="71"/>
        <v>-2576.04</v>
      </c>
      <c r="K620" s="13">
        <v>0</v>
      </c>
      <c r="L620" s="14">
        <v>0</v>
      </c>
      <c r="M620" s="15">
        <v>0</v>
      </c>
      <c r="N620" s="14">
        <v>0</v>
      </c>
      <c r="O620" s="16">
        <v>0</v>
      </c>
      <c r="P620" s="16">
        <v>0</v>
      </c>
      <c r="Q620" s="16">
        <v>1</v>
      </c>
      <c r="R620" s="57">
        <f t="shared" si="73"/>
        <v>0.12</v>
      </c>
      <c r="S620" s="57"/>
      <c r="T620" s="17">
        <f t="shared" si="74"/>
        <v>1.1200000000000001</v>
      </c>
      <c r="U620" s="17">
        <f t="shared" si="75"/>
        <v>1.1200000000000001</v>
      </c>
      <c r="V620" s="16">
        <v>766.68</v>
      </c>
      <c r="W620" s="18">
        <f t="shared" si="76"/>
        <v>0</v>
      </c>
      <c r="X620" s="12">
        <v>-4.2699999999999996</v>
      </c>
      <c r="Y620" s="12">
        <v>-3342.72</v>
      </c>
      <c r="Z620" s="42">
        <f t="shared" si="72"/>
        <v>7.87</v>
      </c>
      <c r="AA620" s="12"/>
    </row>
    <row r="621" spans="1:27" x14ac:dyDescent="0.25">
      <c r="A621" s="9">
        <v>45351</v>
      </c>
      <c r="B621" s="10" t="s">
        <v>797</v>
      </c>
      <c r="C621" s="10" t="s">
        <v>543</v>
      </c>
      <c r="D621" s="10" t="s">
        <v>538</v>
      </c>
      <c r="E621" s="10" t="s">
        <v>539</v>
      </c>
      <c r="F621" s="10"/>
      <c r="G621" s="10">
        <v>0</v>
      </c>
      <c r="H621" s="11">
        <f t="shared" si="69"/>
        <v>-0.61</v>
      </c>
      <c r="I621" s="11">
        <f t="shared" si="70"/>
        <v>0</v>
      </c>
      <c r="J621" s="11">
        <f t="shared" si="71"/>
        <v>0</v>
      </c>
      <c r="K621" s="13">
        <v>0</v>
      </c>
      <c r="L621" s="14">
        <v>0</v>
      </c>
      <c r="M621" s="15">
        <v>0</v>
      </c>
      <c r="N621" s="14">
        <v>0</v>
      </c>
      <c r="O621" s="16">
        <v>0</v>
      </c>
      <c r="P621" s="16">
        <v>0</v>
      </c>
      <c r="Q621" s="16">
        <v>0</v>
      </c>
      <c r="R621" s="57">
        <f t="shared" si="73"/>
        <v>0</v>
      </c>
      <c r="S621" s="57"/>
      <c r="T621" s="17">
        <f t="shared" si="74"/>
        <v>0</v>
      </c>
      <c r="U621" s="17">
        <f t="shared" si="75"/>
        <v>0</v>
      </c>
      <c r="V621" s="16">
        <v>0</v>
      </c>
      <c r="W621" s="18">
        <f t="shared" si="76"/>
        <v>0</v>
      </c>
      <c r="X621" s="12">
        <v>-0.61</v>
      </c>
      <c r="Y621" s="12">
        <v>0</v>
      </c>
      <c r="Z621" s="42">
        <f t="shared" si="72"/>
        <v>0</v>
      </c>
      <c r="AA621" s="12"/>
    </row>
    <row r="622" spans="1:27" x14ac:dyDescent="0.25">
      <c r="A622" s="9">
        <v>45351</v>
      </c>
      <c r="B622" s="10" t="s">
        <v>549</v>
      </c>
      <c r="C622" s="10" t="s">
        <v>543</v>
      </c>
      <c r="D622" s="10" t="s">
        <v>538</v>
      </c>
      <c r="E622" s="10" t="s">
        <v>539</v>
      </c>
      <c r="F622" s="10"/>
      <c r="G622" s="10">
        <v>0</v>
      </c>
      <c r="H622" s="11">
        <f t="shared" si="69"/>
        <v>100</v>
      </c>
      <c r="I622" s="11">
        <f t="shared" si="70"/>
        <v>70.19</v>
      </c>
      <c r="J622" s="11">
        <f t="shared" si="71"/>
        <v>0</v>
      </c>
      <c r="K622" s="13">
        <v>0</v>
      </c>
      <c r="L622" s="14">
        <v>0</v>
      </c>
      <c r="M622" s="15">
        <v>0</v>
      </c>
      <c r="N622" s="14">
        <v>0</v>
      </c>
      <c r="O622" s="16">
        <v>0</v>
      </c>
      <c r="P622" s="16">
        <v>0</v>
      </c>
      <c r="Q622" s="16">
        <v>0</v>
      </c>
      <c r="R622" s="57">
        <f t="shared" si="73"/>
        <v>0</v>
      </c>
      <c r="S622" s="57"/>
      <c r="T622" s="17">
        <f t="shared" si="74"/>
        <v>0</v>
      </c>
      <c r="U622" s="17">
        <f t="shared" si="75"/>
        <v>0</v>
      </c>
      <c r="V622" s="16">
        <v>0</v>
      </c>
      <c r="W622" s="18">
        <f t="shared" si="76"/>
        <v>0</v>
      </c>
      <c r="X622" s="12">
        <v>100</v>
      </c>
      <c r="Y622" s="12">
        <v>0</v>
      </c>
      <c r="Z622" s="42">
        <f t="shared" si="72"/>
        <v>70.19</v>
      </c>
      <c r="AA622" s="12"/>
    </row>
    <row r="623" spans="1:27" x14ac:dyDescent="0.25">
      <c r="A623" s="9">
        <v>45351</v>
      </c>
      <c r="B623" s="10" t="s">
        <v>550</v>
      </c>
      <c r="C623" s="10" t="s">
        <v>543</v>
      </c>
      <c r="D623" s="10" t="s">
        <v>538</v>
      </c>
      <c r="E623" s="10" t="s">
        <v>539</v>
      </c>
      <c r="F623" s="10"/>
      <c r="G623" s="10">
        <v>0</v>
      </c>
      <c r="H623" s="11">
        <f t="shared" si="69"/>
        <v>25</v>
      </c>
      <c r="I623" s="11">
        <f t="shared" si="70"/>
        <v>25</v>
      </c>
      <c r="J623" s="11">
        <f t="shared" si="71"/>
        <v>7125</v>
      </c>
      <c r="K623" s="13">
        <v>0</v>
      </c>
      <c r="L623" s="14">
        <v>0</v>
      </c>
      <c r="M623" s="15">
        <v>0</v>
      </c>
      <c r="N623" s="14">
        <v>0</v>
      </c>
      <c r="O623" s="16">
        <v>0</v>
      </c>
      <c r="P623" s="16">
        <v>0</v>
      </c>
      <c r="Q623" s="16">
        <v>0</v>
      </c>
      <c r="R623" s="57">
        <f t="shared" si="73"/>
        <v>0</v>
      </c>
      <c r="S623" s="57"/>
      <c r="T623" s="17">
        <f t="shared" si="74"/>
        <v>0</v>
      </c>
      <c r="U623" s="17">
        <f t="shared" si="75"/>
        <v>0</v>
      </c>
      <c r="V623" s="16">
        <v>0</v>
      </c>
      <c r="W623" s="18">
        <f t="shared" si="76"/>
        <v>0</v>
      </c>
      <c r="X623" s="12">
        <v>25</v>
      </c>
      <c r="Y623" s="12">
        <v>7125</v>
      </c>
      <c r="Z623" s="42">
        <f t="shared" si="72"/>
        <v>25</v>
      </c>
      <c r="AA623" s="12"/>
    </row>
    <row r="624" spans="1:27" x14ac:dyDescent="0.25">
      <c r="A624" s="9">
        <v>45351</v>
      </c>
      <c r="B624" s="10" t="s">
        <v>551</v>
      </c>
      <c r="C624" s="10" t="s">
        <v>543</v>
      </c>
      <c r="D624" s="10" t="s">
        <v>538</v>
      </c>
      <c r="E624" s="10" t="s">
        <v>539</v>
      </c>
      <c r="F624" s="10"/>
      <c r="G624" s="10">
        <v>0</v>
      </c>
      <c r="H624" s="11">
        <f t="shared" si="69"/>
        <v>92.22</v>
      </c>
      <c r="I624" s="11">
        <f t="shared" si="70"/>
        <v>26.16</v>
      </c>
      <c r="J624" s="11">
        <f t="shared" si="71"/>
        <v>19814.43</v>
      </c>
      <c r="K624" s="13">
        <v>0</v>
      </c>
      <c r="L624" s="14">
        <v>0</v>
      </c>
      <c r="M624" s="15">
        <v>0</v>
      </c>
      <c r="N624" s="14">
        <v>0</v>
      </c>
      <c r="O624" s="16">
        <v>0</v>
      </c>
      <c r="P624" s="16">
        <v>0</v>
      </c>
      <c r="Q624" s="16">
        <v>0</v>
      </c>
      <c r="R624" s="57">
        <f t="shared" si="73"/>
        <v>0</v>
      </c>
      <c r="S624" s="57"/>
      <c r="T624" s="17">
        <f t="shared" si="74"/>
        <v>0</v>
      </c>
      <c r="U624" s="17">
        <f t="shared" si="75"/>
        <v>0</v>
      </c>
      <c r="V624" s="16">
        <v>0</v>
      </c>
      <c r="W624" s="18">
        <f t="shared" si="76"/>
        <v>0</v>
      </c>
      <c r="X624" s="12">
        <v>92.22</v>
      </c>
      <c r="Y624" s="12">
        <v>19814.43</v>
      </c>
      <c r="Z624" s="42">
        <f t="shared" si="72"/>
        <v>26.16</v>
      </c>
      <c r="AA624" s="12"/>
    </row>
    <row r="625" spans="1:27" x14ac:dyDescent="0.25">
      <c r="A625" s="9">
        <v>45351</v>
      </c>
      <c r="B625" s="10" t="s">
        <v>552</v>
      </c>
      <c r="C625" s="10" t="s">
        <v>543</v>
      </c>
      <c r="D625" s="10" t="s">
        <v>538</v>
      </c>
      <c r="E625" s="10" t="s">
        <v>539</v>
      </c>
      <c r="F625" s="10">
        <v>0</v>
      </c>
      <c r="G625" s="10">
        <v>0</v>
      </c>
      <c r="H625" s="11">
        <f t="shared" si="69"/>
        <v>0.62</v>
      </c>
      <c r="I625" s="11">
        <f t="shared" si="70"/>
        <v>1.6</v>
      </c>
      <c r="J625" s="11">
        <f t="shared" si="71"/>
        <v>-1583.84</v>
      </c>
      <c r="K625" s="13">
        <v>0</v>
      </c>
      <c r="L625" s="14">
        <v>0</v>
      </c>
      <c r="M625" s="15">
        <v>0</v>
      </c>
      <c r="N625" s="14">
        <v>0</v>
      </c>
      <c r="O625" s="16">
        <v>0</v>
      </c>
      <c r="P625" s="16">
        <v>0</v>
      </c>
      <c r="Q625" s="16">
        <v>0.93</v>
      </c>
      <c r="R625" s="57">
        <f t="shared" si="73"/>
        <v>0.11</v>
      </c>
      <c r="S625" s="57"/>
      <c r="T625" s="17">
        <f t="shared" si="74"/>
        <v>1.04</v>
      </c>
      <c r="U625" s="17">
        <f t="shared" si="75"/>
        <v>1.04</v>
      </c>
      <c r="V625" s="16">
        <v>677.18</v>
      </c>
      <c r="W625" s="18">
        <f t="shared" si="76"/>
        <v>0</v>
      </c>
      <c r="X625" s="12">
        <v>-0.31</v>
      </c>
      <c r="Y625" s="12">
        <v>-2261.02</v>
      </c>
      <c r="Z625" s="42">
        <f t="shared" si="72"/>
        <v>0.56000000000000005</v>
      </c>
      <c r="AA625" s="12"/>
    </row>
    <row r="626" spans="1:27" x14ac:dyDescent="0.25">
      <c r="A626" s="9">
        <v>45351</v>
      </c>
      <c r="B626" s="10" t="s">
        <v>781</v>
      </c>
      <c r="C626" s="10" t="s">
        <v>543</v>
      </c>
      <c r="D626" s="10" t="s">
        <v>538</v>
      </c>
      <c r="E626" s="10" t="s">
        <v>539</v>
      </c>
      <c r="F626" s="10"/>
      <c r="G626" s="10">
        <v>0</v>
      </c>
      <c r="H626" s="11">
        <f t="shared" si="69"/>
        <v>0.63</v>
      </c>
      <c r="I626" s="11">
        <f t="shared" si="70"/>
        <v>0.11</v>
      </c>
      <c r="J626" s="11">
        <f t="shared" si="71"/>
        <v>160.02000000000001</v>
      </c>
      <c r="K626" s="13">
        <v>0</v>
      </c>
      <c r="L626" s="14">
        <v>0</v>
      </c>
      <c r="M626" s="15">
        <v>0</v>
      </c>
      <c r="N626" s="14">
        <v>0</v>
      </c>
      <c r="O626" s="16">
        <v>0</v>
      </c>
      <c r="P626" s="16">
        <v>0</v>
      </c>
      <c r="Q626" s="16">
        <v>0</v>
      </c>
      <c r="R626" s="57">
        <f t="shared" si="73"/>
        <v>0</v>
      </c>
      <c r="S626" s="57"/>
      <c r="T626" s="17">
        <f t="shared" si="74"/>
        <v>0</v>
      </c>
      <c r="U626" s="17">
        <f t="shared" si="75"/>
        <v>0</v>
      </c>
      <c r="V626" s="16">
        <v>0</v>
      </c>
      <c r="W626" s="18">
        <f t="shared" si="76"/>
        <v>0</v>
      </c>
      <c r="X626" s="12">
        <v>0.63</v>
      </c>
      <c r="Y626" s="12">
        <v>160.02000000000001</v>
      </c>
      <c r="Z626" s="42">
        <f t="shared" si="72"/>
        <v>0.11</v>
      </c>
      <c r="AA626" s="12"/>
    </row>
    <row r="627" spans="1:27" x14ac:dyDescent="0.25">
      <c r="A627" s="9">
        <v>45351</v>
      </c>
      <c r="B627" s="10" t="s">
        <v>556</v>
      </c>
      <c r="C627" s="10" t="s">
        <v>543</v>
      </c>
      <c r="D627" s="10" t="s">
        <v>538</v>
      </c>
      <c r="E627" s="10" t="s">
        <v>557</v>
      </c>
      <c r="F627" s="10"/>
      <c r="G627" s="10">
        <v>0</v>
      </c>
      <c r="H627" s="11">
        <f t="shared" si="69"/>
        <v>0.03</v>
      </c>
      <c r="I627" s="11">
        <f t="shared" si="70"/>
        <v>0.01</v>
      </c>
      <c r="J627" s="11">
        <f t="shared" si="71"/>
        <v>0</v>
      </c>
      <c r="K627" s="13">
        <v>0</v>
      </c>
      <c r="L627" s="14">
        <v>0</v>
      </c>
      <c r="M627" s="15">
        <v>0</v>
      </c>
      <c r="N627" s="14">
        <v>0</v>
      </c>
      <c r="O627" s="16">
        <v>0</v>
      </c>
      <c r="P627" s="16">
        <v>0</v>
      </c>
      <c r="Q627" s="16">
        <v>0</v>
      </c>
      <c r="R627" s="57">
        <f t="shared" si="73"/>
        <v>0</v>
      </c>
      <c r="S627" s="57"/>
      <c r="T627" s="17">
        <f t="shared" si="74"/>
        <v>0</v>
      </c>
      <c r="U627" s="17">
        <f t="shared" si="75"/>
        <v>0</v>
      </c>
      <c r="V627" s="16">
        <v>0</v>
      </c>
      <c r="W627" s="18">
        <f t="shared" si="76"/>
        <v>0</v>
      </c>
      <c r="X627" s="12">
        <v>0.03</v>
      </c>
      <c r="Y627" s="12">
        <v>0</v>
      </c>
      <c r="Z627" s="42">
        <f t="shared" si="72"/>
        <v>0.01</v>
      </c>
      <c r="AA627" s="12"/>
    </row>
    <row r="628" spans="1:27" x14ac:dyDescent="0.25">
      <c r="A628" s="9">
        <v>45351</v>
      </c>
      <c r="B628" s="10" t="s">
        <v>569</v>
      </c>
      <c r="C628" s="10" t="s">
        <v>543</v>
      </c>
      <c r="D628" s="10" t="s">
        <v>538</v>
      </c>
      <c r="E628" s="10" t="s">
        <v>539</v>
      </c>
      <c r="F628" s="10"/>
      <c r="G628" s="10">
        <v>0</v>
      </c>
      <c r="H628" s="11">
        <f t="shared" si="69"/>
        <v>4.5199999999999996</v>
      </c>
      <c r="I628" s="11">
        <f t="shared" si="70"/>
        <v>4.46</v>
      </c>
      <c r="J628" s="11">
        <f t="shared" si="71"/>
        <v>1469</v>
      </c>
      <c r="K628" s="13">
        <v>0</v>
      </c>
      <c r="L628" s="14">
        <v>0</v>
      </c>
      <c r="M628" s="15">
        <v>0</v>
      </c>
      <c r="N628" s="14">
        <v>0</v>
      </c>
      <c r="O628" s="16">
        <v>0</v>
      </c>
      <c r="P628" s="16">
        <v>0</v>
      </c>
      <c r="Q628" s="16">
        <v>0</v>
      </c>
      <c r="R628" s="57">
        <f t="shared" si="73"/>
        <v>0</v>
      </c>
      <c r="S628" s="57"/>
      <c r="T628" s="17">
        <f t="shared" si="74"/>
        <v>0</v>
      </c>
      <c r="U628" s="17">
        <f t="shared" si="75"/>
        <v>0</v>
      </c>
      <c r="V628" s="16">
        <v>0</v>
      </c>
      <c r="W628" s="18">
        <f t="shared" si="76"/>
        <v>0</v>
      </c>
      <c r="X628" s="12">
        <v>4.5199999999999996</v>
      </c>
      <c r="Y628" s="12">
        <v>1469</v>
      </c>
      <c r="Z628" s="42">
        <f t="shared" si="72"/>
        <v>4.46</v>
      </c>
      <c r="AA628" s="12"/>
    </row>
    <row r="629" spans="1:27" x14ac:dyDescent="0.25">
      <c r="A629" s="9">
        <v>45351</v>
      </c>
      <c r="B629" s="10" t="s">
        <v>570</v>
      </c>
      <c r="C629" s="10" t="s">
        <v>543</v>
      </c>
      <c r="D629" s="10" t="s">
        <v>538</v>
      </c>
      <c r="E629" s="10" t="s">
        <v>539</v>
      </c>
      <c r="F629" s="10"/>
      <c r="G629" s="10">
        <v>0</v>
      </c>
      <c r="H629" s="11">
        <f t="shared" si="69"/>
        <v>27.1</v>
      </c>
      <c r="I629" s="11">
        <f t="shared" si="70"/>
        <v>16.05</v>
      </c>
      <c r="J629" s="11">
        <f t="shared" si="71"/>
        <v>5196.6499999999996</v>
      </c>
      <c r="K629" s="13">
        <v>0</v>
      </c>
      <c r="L629" s="14">
        <v>0</v>
      </c>
      <c r="M629" s="15">
        <v>0</v>
      </c>
      <c r="N629" s="14">
        <v>0</v>
      </c>
      <c r="O629" s="16">
        <v>0</v>
      </c>
      <c r="P629" s="16">
        <v>0</v>
      </c>
      <c r="Q629" s="16">
        <v>0.39</v>
      </c>
      <c r="R629" s="57">
        <f t="shared" si="73"/>
        <v>0.05</v>
      </c>
      <c r="S629" s="57"/>
      <c r="T629" s="17">
        <f t="shared" si="74"/>
        <v>0.44</v>
      </c>
      <c r="U629" s="17">
        <f t="shared" si="75"/>
        <v>0.44</v>
      </c>
      <c r="V629" s="16">
        <v>0</v>
      </c>
      <c r="W629" s="18">
        <f t="shared" si="76"/>
        <v>0</v>
      </c>
      <c r="X629" s="12">
        <v>26.71</v>
      </c>
      <c r="Y629" s="12">
        <v>5196.6499999999996</v>
      </c>
      <c r="Z629" s="42">
        <f t="shared" si="72"/>
        <v>15.610000000000001</v>
      </c>
      <c r="AA629" s="12"/>
    </row>
    <row r="630" spans="1:27" x14ac:dyDescent="0.25">
      <c r="A630" s="9">
        <v>45351</v>
      </c>
      <c r="B630" s="10" t="s">
        <v>571</v>
      </c>
      <c r="C630" s="10" t="s">
        <v>543</v>
      </c>
      <c r="D630" s="10" t="s">
        <v>538</v>
      </c>
      <c r="E630" s="10" t="s">
        <v>539</v>
      </c>
      <c r="F630" s="10"/>
      <c r="G630" s="10">
        <v>0</v>
      </c>
      <c r="H630" s="11">
        <f t="shared" si="69"/>
        <v>1.86</v>
      </c>
      <c r="I630" s="11">
        <f t="shared" si="70"/>
        <v>1.49</v>
      </c>
      <c r="J630" s="11">
        <f t="shared" si="71"/>
        <v>502.2</v>
      </c>
      <c r="K630" s="13">
        <v>0</v>
      </c>
      <c r="L630" s="14">
        <v>0</v>
      </c>
      <c r="M630" s="15">
        <v>0</v>
      </c>
      <c r="N630" s="14">
        <v>0</v>
      </c>
      <c r="O630" s="16">
        <v>0</v>
      </c>
      <c r="P630" s="16">
        <v>0</v>
      </c>
      <c r="Q630" s="16">
        <v>0</v>
      </c>
      <c r="R630" s="57">
        <f t="shared" si="73"/>
        <v>0</v>
      </c>
      <c r="S630" s="57"/>
      <c r="T630" s="17">
        <f t="shared" si="74"/>
        <v>0</v>
      </c>
      <c r="U630" s="17">
        <f t="shared" si="75"/>
        <v>0</v>
      </c>
      <c r="V630" s="16">
        <v>0</v>
      </c>
      <c r="W630" s="18">
        <f t="shared" si="76"/>
        <v>0</v>
      </c>
      <c r="X630" s="12">
        <v>1.86</v>
      </c>
      <c r="Y630" s="12">
        <v>502.2</v>
      </c>
      <c r="Z630" s="42">
        <f t="shared" si="72"/>
        <v>1.49</v>
      </c>
      <c r="AA630" s="12"/>
    </row>
    <row r="631" spans="1:27" x14ac:dyDescent="0.25">
      <c r="A631" s="9">
        <v>45351</v>
      </c>
      <c r="B631" s="10" t="s">
        <v>572</v>
      </c>
      <c r="C631" s="10" t="s">
        <v>543</v>
      </c>
      <c r="D631" s="10" t="s">
        <v>538</v>
      </c>
      <c r="E631" s="10" t="s">
        <v>539</v>
      </c>
      <c r="F631" s="10"/>
      <c r="G631" s="10">
        <v>0</v>
      </c>
      <c r="H631" s="11">
        <f t="shared" si="69"/>
        <v>2.96</v>
      </c>
      <c r="I631" s="11">
        <f t="shared" si="70"/>
        <v>2.71</v>
      </c>
      <c r="J631" s="11">
        <f t="shared" si="71"/>
        <v>698.56</v>
      </c>
      <c r="K631" s="13">
        <v>0</v>
      </c>
      <c r="L631" s="14">
        <v>0</v>
      </c>
      <c r="M631" s="15">
        <v>0</v>
      </c>
      <c r="N631" s="14">
        <v>0</v>
      </c>
      <c r="O631" s="16">
        <v>0</v>
      </c>
      <c r="P631" s="16">
        <v>0</v>
      </c>
      <c r="Q631" s="16">
        <v>0</v>
      </c>
      <c r="R631" s="57">
        <f t="shared" si="73"/>
        <v>0</v>
      </c>
      <c r="S631" s="57"/>
      <c r="T631" s="17">
        <f t="shared" si="74"/>
        <v>0</v>
      </c>
      <c r="U631" s="17">
        <f t="shared" si="75"/>
        <v>0</v>
      </c>
      <c r="V631" s="16">
        <v>0</v>
      </c>
      <c r="W631" s="18">
        <f t="shared" si="76"/>
        <v>0</v>
      </c>
      <c r="X631" s="12">
        <v>2.96</v>
      </c>
      <c r="Y631" s="12">
        <v>698.56</v>
      </c>
      <c r="Z631" s="42">
        <f t="shared" si="72"/>
        <v>2.71</v>
      </c>
      <c r="AA631" s="12"/>
    </row>
    <row r="632" spans="1:27" x14ac:dyDescent="0.25">
      <c r="A632" s="9">
        <v>45351</v>
      </c>
      <c r="B632" s="10" t="s">
        <v>574</v>
      </c>
      <c r="C632" s="10" t="s">
        <v>537</v>
      </c>
      <c r="D632" s="10" t="s">
        <v>538</v>
      </c>
      <c r="E632" s="10" t="s">
        <v>539</v>
      </c>
      <c r="F632" s="10"/>
      <c r="G632" s="10">
        <v>0</v>
      </c>
      <c r="H632" s="11">
        <f t="shared" si="69"/>
        <v>10484.99</v>
      </c>
      <c r="I632" s="11">
        <f t="shared" si="70"/>
        <v>2859.39</v>
      </c>
      <c r="J632" s="11">
        <f t="shared" si="71"/>
        <v>1079003.8999999999</v>
      </c>
      <c r="K632" s="13">
        <v>0</v>
      </c>
      <c r="L632" s="14">
        <v>0</v>
      </c>
      <c r="M632" s="15">
        <v>0</v>
      </c>
      <c r="N632" s="14">
        <v>0</v>
      </c>
      <c r="O632" s="16">
        <v>0</v>
      </c>
      <c r="P632" s="16">
        <v>0</v>
      </c>
      <c r="Q632" s="16">
        <v>0</v>
      </c>
      <c r="R632" s="57">
        <f t="shared" si="73"/>
        <v>0</v>
      </c>
      <c r="S632" s="57"/>
      <c r="T632" s="17">
        <f t="shared" si="74"/>
        <v>0</v>
      </c>
      <c r="U632" s="17">
        <f t="shared" si="75"/>
        <v>0</v>
      </c>
      <c r="V632" s="16">
        <v>0</v>
      </c>
      <c r="W632" s="18">
        <f t="shared" si="76"/>
        <v>0</v>
      </c>
      <c r="X632" s="12">
        <v>10484.99</v>
      </c>
      <c r="Y632" s="12">
        <v>1079003.8999999999</v>
      </c>
      <c r="Z632" s="42">
        <f t="shared" si="72"/>
        <v>2859.39</v>
      </c>
      <c r="AA632" s="12"/>
    </row>
    <row r="633" spans="1:27" x14ac:dyDescent="0.25">
      <c r="A633" s="9">
        <v>45351</v>
      </c>
      <c r="B633" s="10" t="s">
        <v>576</v>
      </c>
      <c r="C633" s="10" t="s">
        <v>577</v>
      </c>
      <c r="D633" s="10" t="s">
        <v>538</v>
      </c>
      <c r="E633" s="10" t="s">
        <v>539</v>
      </c>
      <c r="F633" s="10"/>
      <c r="G633" s="10">
        <v>0</v>
      </c>
      <c r="H633" s="11">
        <f t="shared" si="69"/>
        <v>213.03</v>
      </c>
      <c r="I633" s="11">
        <f t="shared" si="70"/>
        <v>149.53</v>
      </c>
      <c r="J633" s="11">
        <f t="shared" si="71"/>
        <v>21300.87</v>
      </c>
      <c r="K633" s="13">
        <v>0</v>
      </c>
      <c r="L633" s="14">
        <v>0</v>
      </c>
      <c r="M633" s="15">
        <v>0</v>
      </c>
      <c r="N633" s="14">
        <v>0</v>
      </c>
      <c r="O633" s="16">
        <v>0</v>
      </c>
      <c r="P633" s="16">
        <v>0</v>
      </c>
      <c r="Q633" s="16">
        <v>0</v>
      </c>
      <c r="R633" s="57">
        <f t="shared" si="73"/>
        <v>0</v>
      </c>
      <c r="S633" s="57"/>
      <c r="T633" s="17">
        <f t="shared" si="74"/>
        <v>0</v>
      </c>
      <c r="U633" s="17">
        <f t="shared" si="75"/>
        <v>0</v>
      </c>
      <c r="V633" s="16">
        <v>0</v>
      </c>
      <c r="W633" s="18">
        <f t="shared" si="76"/>
        <v>0</v>
      </c>
      <c r="X633" s="12">
        <v>213.03</v>
      </c>
      <c r="Y633" s="12">
        <v>21300.87</v>
      </c>
      <c r="Z633" s="42">
        <f t="shared" si="72"/>
        <v>149.53</v>
      </c>
      <c r="AA633" s="12"/>
    </row>
    <row r="634" spans="1:27" x14ac:dyDescent="0.25">
      <c r="A634" s="9">
        <v>45351</v>
      </c>
      <c r="B634" s="10" t="s">
        <v>580</v>
      </c>
      <c r="C634" s="10" t="s">
        <v>543</v>
      </c>
      <c r="D634" s="10" t="s">
        <v>538</v>
      </c>
      <c r="E634" s="10" t="s">
        <v>557</v>
      </c>
      <c r="F634" s="10"/>
      <c r="G634" s="10">
        <v>0</v>
      </c>
      <c r="H634" s="11">
        <f t="shared" si="69"/>
        <v>0.41</v>
      </c>
      <c r="I634" s="11">
        <f t="shared" si="70"/>
        <v>0.28999999999999998</v>
      </c>
      <c r="J634" s="11">
        <f t="shared" si="71"/>
        <v>0</v>
      </c>
      <c r="K634" s="13">
        <v>0</v>
      </c>
      <c r="L634" s="14">
        <v>0</v>
      </c>
      <c r="M634" s="15">
        <v>0</v>
      </c>
      <c r="N634" s="14">
        <v>0</v>
      </c>
      <c r="O634" s="16">
        <v>0</v>
      </c>
      <c r="P634" s="16">
        <v>0</v>
      </c>
      <c r="Q634" s="16">
        <v>0</v>
      </c>
      <c r="R634" s="57">
        <f t="shared" si="73"/>
        <v>0</v>
      </c>
      <c r="S634" s="57"/>
      <c r="T634" s="17">
        <f t="shared" si="74"/>
        <v>0</v>
      </c>
      <c r="U634" s="17">
        <f t="shared" si="75"/>
        <v>0</v>
      </c>
      <c r="V634" s="16">
        <v>0</v>
      </c>
      <c r="W634" s="18">
        <f t="shared" si="76"/>
        <v>0</v>
      </c>
      <c r="X634" s="12">
        <v>0.41</v>
      </c>
      <c r="Y634" s="12">
        <v>0</v>
      </c>
      <c r="Z634" s="42">
        <f t="shared" si="72"/>
        <v>0.28999999999999998</v>
      </c>
      <c r="AA634" s="12"/>
    </row>
    <row r="635" spans="1:27" x14ac:dyDescent="0.25">
      <c r="A635" s="9">
        <v>45351</v>
      </c>
      <c r="B635" s="10" t="s">
        <v>581</v>
      </c>
      <c r="C635" s="10" t="s">
        <v>543</v>
      </c>
      <c r="D635" s="10" t="s">
        <v>538</v>
      </c>
      <c r="E635" s="10" t="s">
        <v>539</v>
      </c>
      <c r="F635" s="10"/>
      <c r="G635" s="10">
        <v>0</v>
      </c>
      <c r="H635" s="11">
        <f t="shared" si="69"/>
        <v>2.5</v>
      </c>
      <c r="I635" s="11">
        <f t="shared" si="70"/>
        <v>2.2000000000000002</v>
      </c>
      <c r="J635" s="11">
        <f t="shared" si="71"/>
        <v>854.55</v>
      </c>
      <c r="K635" s="13">
        <v>0</v>
      </c>
      <c r="L635" s="14">
        <v>0</v>
      </c>
      <c r="M635" s="15">
        <v>0</v>
      </c>
      <c r="N635" s="14">
        <v>0</v>
      </c>
      <c r="O635" s="16">
        <v>0</v>
      </c>
      <c r="P635" s="16">
        <v>0</v>
      </c>
      <c r="Q635" s="16">
        <v>0</v>
      </c>
      <c r="R635" s="57">
        <f t="shared" si="73"/>
        <v>0</v>
      </c>
      <c r="S635" s="57"/>
      <c r="T635" s="17">
        <f t="shared" si="74"/>
        <v>0</v>
      </c>
      <c r="U635" s="17">
        <f t="shared" si="75"/>
        <v>0</v>
      </c>
      <c r="V635" s="16">
        <v>0</v>
      </c>
      <c r="W635" s="18">
        <f t="shared" si="76"/>
        <v>0</v>
      </c>
      <c r="X635" s="12">
        <v>2.5</v>
      </c>
      <c r="Y635" s="12">
        <v>854.55</v>
      </c>
      <c r="Z635" s="42">
        <f t="shared" si="72"/>
        <v>2.2000000000000002</v>
      </c>
      <c r="AA635" s="12"/>
    </row>
    <row r="636" spans="1:27" x14ac:dyDescent="0.25">
      <c r="A636" s="9">
        <v>45351</v>
      </c>
      <c r="B636" s="10" t="s">
        <v>583</v>
      </c>
      <c r="C636" s="10" t="s">
        <v>537</v>
      </c>
      <c r="D636" s="10" t="s">
        <v>538</v>
      </c>
      <c r="E636" s="10" t="s">
        <v>539</v>
      </c>
      <c r="F636" s="10"/>
      <c r="G636" s="10">
        <v>0</v>
      </c>
      <c r="H636" s="11">
        <f t="shared" si="69"/>
        <v>4.3099999999999996</v>
      </c>
      <c r="I636" s="11">
        <f t="shared" si="70"/>
        <v>2.88</v>
      </c>
      <c r="J636" s="11">
        <f t="shared" si="71"/>
        <v>0</v>
      </c>
      <c r="K636" s="13">
        <v>0</v>
      </c>
      <c r="L636" s="14">
        <v>0</v>
      </c>
      <c r="M636" s="15">
        <v>0</v>
      </c>
      <c r="N636" s="14">
        <v>0</v>
      </c>
      <c r="O636" s="16">
        <v>0</v>
      </c>
      <c r="P636" s="16">
        <v>0</v>
      </c>
      <c r="Q636" s="16">
        <v>0</v>
      </c>
      <c r="R636" s="57">
        <f t="shared" si="73"/>
        <v>0</v>
      </c>
      <c r="S636" s="57"/>
      <c r="T636" s="17">
        <f t="shared" si="74"/>
        <v>0</v>
      </c>
      <c r="U636" s="17">
        <f t="shared" si="75"/>
        <v>0</v>
      </c>
      <c r="V636" s="16">
        <v>0</v>
      </c>
      <c r="W636" s="18">
        <f t="shared" si="76"/>
        <v>0</v>
      </c>
      <c r="X636" s="12">
        <v>4.3099999999999996</v>
      </c>
      <c r="Y636" s="12">
        <v>0</v>
      </c>
      <c r="Z636" s="42">
        <f t="shared" si="72"/>
        <v>2.88</v>
      </c>
      <c r="AA636" s="12"/>
    </row>
    <row r="637" spans="1:27" x14ac:dyDescent="0.25">
      <c r="A637" s="9">
        <v>45351</v>
      </c>
      <c r="B637" s="10" t="s">
        <v>584</v>
      </c>
      <c r="C637" s="10" t="s">
        <v>537</v>
      </c>
      <c r="D637" s="10" t="s">
        <v>538</v>
      </c>
      <c r="E637" s="10" t="s">
        <v>539</v>
      </c>
      <c r="F637" s="10"/>
      <c r="G637" s="10">
        <v>0</v>
      </c>
      <c r="H637" s="11">
        <f t="shared" si="69"/>
        <v>1518.68</v>
      </c>
      <c r="I637" s="11">
        <f t="shared" si="70"/>
        <v>428.99</v>
      </c>
      <c r="J637" s="11">
        <f t="shared" si="71"/>
        <v>145380.39000000001</v>
      </c>
      <c r="K637" s="13">
        <v>0</v>
      </c>
      <c r="L637" s="14">
        <v>0</v>
      </c>
      <c r="M637" s="15">
        <v>0</v>
      </c>
      <c r="N637" s="14">
        <v>0</v>
      </c>
      <c r="O637" s="16">
        <v>0</v>
      </c>
      <c r="P637" s="16">
        <v>0</v>
      </c>
      <c r="Q637" s="16">
        <v>110.09</v>
      </c>
      <c r="R637" s="57">
        <f t="shared" si="73"/>
        <v>13.15</v>
      </c>
      <c r="S637" s="57"/>
      <c r="T637" s="17">
        <f t="shared" si="74"/>
        <v>123.24000000000001</v>
      </c>
      <c r="U637" s="17">
        <f t="shared" si="75"/>
        <v>123.24000000000001</v>
      </c>
      <c r="V637" s="16">
        <v>10544.4</v>
      </c>
      <c r="W637" s="18">
        <f t="shared" si="76"/>
        <v>1.62</v>
      </c>
      <c r="X637" s="12">
        <v>1408.59</v>
      </c>
      <c r="Y637" s="12">
        <v>134835.99</v>
      </c>
      <c r="Z637" s="42">
        <f t="shared" si="72"/>
        <v>304.13</v>
      </c>
      <c r="AA637" s="12"/>
    </row>
    <row r="638" spans="1:27" x14ac:dyDescent="0.25">
      <c r="A638" s="9">
        <v>45351</v>
      </c>
      <c r="B638" s="10" t="s">
        <v>585</v>
      </c>
      <c r="C638" s="10" t="s">
        <v>537</v>
      </c>
      <c r="D638" s="10" t="s">
        <v>538</v>
      </c>
      <c r="E638" s="10" t="s">
        <v>539</v>
      </c>
      <c r="F638" s="10"/>
      <c r="G638" s="10">
        <v>0</v>
      </c>
      <c r="H638" s="11">
        <f t="shared" ref="H638:H680" si="77">SUMIFS(X:X,$A:$A,EOMONTH($A638,-1),$B:$B,$B638)</f>
        <v>42.21</v>
      </c>
      <c r="I638" s="11">
        <f t="shared" ref="I638:I680" si="78">ROUND(SUMIFS(Z:Z,$A:$A,EOMONTH($A638,-1),$B:$B,$B638),2)</f>
        <v>26.96</v>
      </c>
      <c r="J638" s="11">
        <f t="shared" ref="J638:J680" si="79">SUMIFS(Y:Y,$A:$A,EOMONTH($A638,-1),$B:$B,$B638)</f>
        <v>0</v>
      </c>
      <c r="K638" s="13">
        <v>0</v>
      </c>
      <c r="L638" s="14">
        <v>0</v>
      </c>
      <c r="M638" s="15">
        <v>0</v>
      </c>
      <c r="N638" s="14">
        <v>0</v>
      </c>
      <c r="O638" s="16">
        <v>0</v>
      </c>
      <c r="P638" s="16">
        <v>0</v>
      </c>
      <c r="Q638" s="16">
        <v>0</v>
      </c>
      <c r="R638" s="57">
        <f t="shared" si="73"/>
        <v>0</v>
      </c>
      <c r="S638" s="57"/>
      <c r="T638" s="17">
        <f t="shared" si="74"/>
        <v>0</v>
      </c>
      <c r="U638" s="17">
        <f t="shared" si="75"/>
        <v>0</v>
      </c>
      <c r="V638" s="16">
        <v>0</v>
      </c>
      <c r="W638" s="18">
        <f t="shared" si="76"/>
        <v>0</v>
      </c>
      <c r="X638" s="12">
        <v>42.21</v>
      </c>
      <c r="Y638" s="12">
        <v>0</v>
      </c>
      <c r="Z638" s="42">
        <f t="shared" si="72"/>
        <v>26.96</v>
      </c>
      <c r="AA638" s="12"/>
    </row>
    <row r="639" spans="1:27" x14ac:dyDescent="0.25">
      <c r="A639" s="9">
        <v>45351</v>
      </c>
      <c r="B639" s="10" t="s">
        <v>590</v>
      </c>
      <c r="C639" s="10" t="s">
        <v>543</v>
      </c>
      <c r="D639" s="10" t="s">
        <v>538</v>
      </c>
      <c r="E639" s="10" t="s">
        <v>539</v>
      </c>
      <c r="F639" s="10">
        <v>0</v>
      </c>
      <c r="G639" s="10">
        <v>0</v>
      </c>
      <c r="H639" s="11">
        <f t="shared" si="77"/>
        <v>53.33</v>
      </c>
      <c r="I639" s="11">
        <f t="shared" si="78"/>
        <v>84.82</v>
      </c>
      <c r="J639" s="11">
        <f t="shared" si="79"/>
        <v>8157.22</v>
      </c>
      <c r="K639" s="13">
        <v>0</v>
      </c>
      <c r="L639" s="14">
        <v>0</v>
      </c>
      <c r="M639" s="15">
        <v>0</v>
      </c>
      <c r="N639" s="14">
        <v>0</v>
      </c>
      <c r="O639" s="16">
        <v>0</v>
      </c>
      <c r="P639" s="16">
        <v>0</v>
      </c>
      <c r="Q639" s="16">
        <v>1.73</v>
      </c>
      <c r="R639" s="57">
        <f t="shared" si="73"/>
        <v>0.21</v>
      </c>
      <c r="S639" s="57"/>
      <c r="T639" s="17">
        <f t="shared" si="74"/>
        <v>1.94</v>
      </c>
      <c r="U639" s="17">
        <f t="shared" si="75"/>
        <v>1.94</v>
      </c>
      <c r="V639" s="16">
        <v>263.83</v>
      </c>
      <c r="W639" s="18">
        <f t="shared" si="76"/>
        <v>0</v>
      </c>
      <c r="X639" s="12">
        <v>51.6</v>
      </c>
      <c r="Y639" s="12">
        <v>7893.4</v>
      </c>
      <c r="Z639" s="42">
        <f t="shared" si="72"/>
        <v>82.88</v>
      </c>
      <c r="AA639" s="12"/>
    </row>
    <row r="640" spans="1:27" x14ac:dyDescent="0.25">
      <c r="A640" s="9">
        <v>45351</v>
      </c>
      <c r="B640" s="10" t="s">
        <v>591</v>
      </c>
      <c r="C640" s="10" t="s">
        <v>543</v>
      </c>
      <c r="D640" s="10" t="s">
        <v>538</v>
      </c>
      <c r="E640" s="10" t="s">
        <v>539</v>
      </c>
      <c r="F640" s="10">
        <v>0</v>
      </c>
      <c r="G640" s="10">
        <v>0</v>
      </c>
      <c r="H640" s="11">
        <f t="shared" si="77"/>
        <v>157.71</v>
      </c>
      <c r="I640" s="11">
        <f t="shared" si="78"/>
        <v>101.48</v>
      </c>
      <c r="J640" s="11">
        <f t="shared" si="79"/>
        <v>23267.08</v>
      </c>
      <c r="K640" s="13">
        <v>0</v>
      </c>
      <c r="L640" s="14">
        <v>0</v>
      </c>
      <c r="M640" s="15">
        <v>0</v>
      </c>
      <c r="N640" s="14">
        <v>0</v>
      </c>
      <c r="O640" s="16">
        <v>0</v>
      </c>
      <c r="P640" s="16">
        <v>0</v>
      </c>
      <c r="Q640" s="16">
        <v>1.21</v>
      </c>
      <c r="R640" s="57">
        <f t="shared" si="73"/>
        <v>0.14000000000000001</v>
      </c>
      <c r="S640" s="57"/>
      <c r="T640" s="17">
        <f t="shared" si="74"/>
        <v>1.35</v>
      </c>
      <c r="U640" s="17">
        <f t="shared" si="75"/>
        <v>1.35</v>
      </c>
      <c r="V640" s="16">
        <v>178.51</v>
      </c>
      <c r="W640" s="18">
        <f t="shared" si="76"/>
        <v>0</v>
      </c>
      <c r="X640" s="12">
        <v>156.5</v>
      </c>
      <c r="Y640" s="12">
        <v>23088.57</v>
      </c>
      <c r="Z640" s="42">
        <f t="shared" si="72"/>
        <v>100.13000000000001</v>
      </c>
      <c r="AA640" s="12"/>
    </row>
    <row r="641" spans="1:27" x14ac:dyDescent="0.25">
      <c r="A641" s="9">
        <v>45351</v>
      </c>
      <c r="B641" s="10" t="s">
        <v>787</v>
      </c>
      <c r="C641" s="10" t="s">
        <v>543</v>
      </c>
      <c r="D641" s="10" t="s">
        <v>538</v>
      </c>
      <c r="E641" s="10" t="s">
        <v>539</v>
      </c>
      <c r="F641" s="10"/>
      <c r="G641" s="10">
        <v>0</v>
      </c>
      <c r="H641" s="11">
        <f t="shared" si="77"/>
        <v>-0.51</v>
      </c>
      <c r="I641" s="11">
        <f t="shared" si="78"/>
        <v>0</v>
      </c>
      <c r="J641" s="11">
        <f t="shared" si="79"/>
        <v>-145.35</v>
      </c>
      <c r="K641" s="13">
        <v>0</v>
      </c>
      <c r="L641" s="14">
        <v>0</v>
      </c>
      <c r="M641" s="15">
        <v>0</v>
      </c>
      <c r="N641" s="14">
        <v>0</v>
      </c>
      <c r="O641" s="16">
        <v>0</v>
      </c>
      <c r="P641" s="16">
        <v>0</v>
      </c>
      <c r="Q641" s="16">
        <v>0</v>
      </c>
      <c r="R641" s="57">
        <f t="shared" si="73"/>
        <v>0</v>
      </c>
      <c r="S641" s="57"/>
      <c r="T641" s="17">
        <f t="shared" si="74"/>
        <v>0</v>
      </c>
      <c r="U641" s="17">
        <f t="shared" si="75"/>
        <v>0</v>
      </c>
      <c r="V641" s="16">
        <v>0</v>
      </c>
      <c r="W641" s="18">
        <f t="shared" si="76"/>
        <v>0</v>
      </c>
      <c r="X641" s="12">
        <v>-1.51</v>
      </c>
      <c r="Y641" s="12">
        <v>-145.35</v>
      </c>
      <c r="Z641" s="42">
        <f t="shared" si="72"/>
        <v>0</v>
      </c>
      <c r="AA641" s="12"/>
    </row>
    <row r="642" spans="1:27" x14ac:dyDescent="0.25">
      <c r="A642" s="9">
        <v>45351</v>
      </c>
      <c r="B642" s="10" t="s">
        <v>597</v>
      </c>
      <c r="C642" s="10" t="s">
        <v>543</v>
      </c>
      <c r="D642" s="10" t="s">
        <v>538</v>
      </c>
      <c r="E642" s="10" t="s">
        <v>539</v>
      </c>
      <c r="F642" s="10"/>
      <c r="G642" s="10">
        <v>0</v>
      </c>
      <c r="H642" s="11">
        <f t="shared" si="77"/>
        <v>25</v>
      </c>
      <c r="I642" s="11">
        <f t="shared" si="78"/>
        <v>17.55</v>
      </c>
      <c r="J642" s="11">
        <f t="shared" si="79"/>
        <v>1575</v>
      </c>
      <c r="K642" s="13">
        <v>0</v>
      </c>
      <c r="L642" s="14">
        <v>0</v>
      </c>
      <c r="M642" s="15">
        <v>0</v>
      </c>
      <c r="N642" s="14">
        <v>0</v>
      </c>
      <c r="O642" s="16">
        <v>0</v>
      </c>
      <c r="P642" s="16">
        <v>0</v>
      </c>
      <c r="Q642" s="16">
        <v>0</v>
      </c>
      <c r="R642" s="57">
        <f t="shared" si="73"/>
        <v>0</v>
      </c>
      <c r="S642" s="57"/>
      <c r="T642" s="17">
        <f t="shared" si="74"/>
        <v>0</v>
      </c>
      <c r="U642" s="17">
        <f t="shared" si="75"/>
        <v>0</v>
      </c>
      <c r="V642" s="16">
        <v>0</v>
      </c>
      <c r="W642" s="18">
        <f t="shared" si="76"/>
        <v>0</v>
      </c>
      <c r="X642" s="12">
        <v>25</v>
      </c>
      <c r="Y642" s="12">
        <v>1575</v>
      </c>
      <c r="Z642" s="42">
        <f t="shared" si="72"/>
        <v>17.55</v>
      </c>
      <c r="AA642" s="12"/>
    </row>
    <row r="643" spans="1:27" x14ac:dyDescent="0.25">
      <c r="A643" s="9">
        <v>45351</v>
      </c>
      <c r="B643" s="10" t="s">
        <v>598</v>
      </c>
      <c r="C643" s="10" t="s">
        <v>543</v>
      </c>
      <c r="D643" s="10" t="s">
        <v>538</v>
      </c>
      <c r="E643" s="10" t="s">
        <v>539</v>
      </c>
      <c r="F643" s="10"/>
      <c r="G643" s="10">
        <v>0</v>
      </c>
      <c r="H643" s="11">
        <f t="shared" si="77"/>
        <v>0.01</v>
      </c>
      <c r="I643" s="11">
        <f t="shared" si="78"/>
        <v>0.01</v>
      </c>
      <c r="J643" s="11">
        <f t="shared" si="79"/>
        <v>0</v>
      </c>
      <c r="K643" s="13">
        <v>0</v>
      </c>
      <c r="L643" s="14">
        <v>0</v>
      </c>
      <c r="M643" s="15">
        <v>0</v>
      </c>
      <c r="N643" s="14">
        <v>0</v>
      </c>
      <c r="O643" s="16">
        <v>0</v>
      </c>
      <c r="P643" s="16">
        <v>0</v>
      </c>
      <c r="Q643" s="16">
        <v>0</v>
      </c>
      <c r="R643" s="57">
        <f t="shared" si="73"/>
        <v>0</v>
      </c>
      <c r="S643" s="57"/>
      <c r="T643" s="17">
        <f t="shared" si="74"/>
        <v>0</v>
      </c>
      <c r="U643" s="17">
        <f t="shared" si="75"/>
        <v>0</v>
      </c>
      <c r="V643" s="16">
        <v>0</v>
      </c>
      <c r="W643" s="18">
        <f t="shared" si="76"/>
        <v>0</v>
      </c>
      <c r="X643" s="12">
        <v>0.01</v>
      </c>
      <c r="Y643" s="12">
        <v>0</v>
      </c>
      <c r="Z643" s="42">
        <f t="shared" si="72"/>
        <v>0.01</v>
      </c>
      <c r="AA643" s="12"/>
    </row>
    <row r="644" spans="1:27" x14ac:dyDescent="0.25">
      <c r="A644" s="9">
        <v>45351</v>
      </c>
      <c r="B644" s="10" t="s">
        <v>601</v>
      </c>
      <c r="C644" s="10" t="s">
        <v>537</v>
      </c>
      <c r="D644" s="10" t="s">
        <v>538</v>
      </c>
      <c r="E644" s="10" t="s">
        <v>557</v>
      </c>
      <c r="F644" s="10"/>
      <c r="G644" s="10">
        <v>0</v>
      </c>
      <c r="H644" s="11">
        <f t="shared" si="77"/>
        <v>3476.81</v>
      </c>
      <c r="I644" s="11">
        <f t="shared" si="78"/>
        <v>478.15</v>
      </c>
      <c r="J644" s="11">
        <f t="shared" si="79"/>
        <v>257176.7</v>
      </c>
      <c r="K644" s="13">
        <v>0</v>
      </c>
      <c r="L644" s="14">
        <v>0</v>
      </c>
      <c r="M644" s="15">
        <v>0</v>
      </c>
      <c r="N644" s="14">
        <v>0</v>
      </c>
      <c r="O644" s="16">
        <v>0</v>
      </c>
      <c r="P644" s="16">
        <v>0</v>
      </c>
      <c r="Q644" s="16">
        <v>0</v>
      </c>
      <c r="R644" s="57">
        <f t="shared" si="73"/>
        <v>0</v>
      </c>
      <c r="S644" s="57"/>
      <c r="T644" s="17">
        <f t="shared" si="74"/>
        <v>0</v>
      </c>
      <c r="U644" s="17">
        <f t="shared" si="75"/>
        <v>0</v>
      </c>
      <c r="V644" s="16">
        <v>0</v>
      </c>
      <c r="W644" s="18">
        <f t="shared" si="76"/>
        <v>0</v>
      </c>
      <c r="X644" s="12">
        <v>3476.81</v>
      </c>
      <c r="Y644" s="12">
        <v>257176.7</v>
      </c>
      <c r="Z644" s="42">
        <f t="shared" ref="Z644:Z680" si="80">I644+K644-O644-T644-W644</f>
        <v>478.15</v>
      </c>
      <c r="AA644" s="12"/>
    </row>
    <row r="645" spans="1:27" x14ac:dyDescent="0.25">
      <c r="A645" s="9">
        <v>45351</v>
      </c>
      <c r="B645" s="10" t="s">
        <v>621</v>
      </c>
      <c r="C645" s="10" t="s">
        <v>543</v>
      </c>
      <c r="D645" s="10" t="s">
        <v>538</v>
      </c>
      <c r="E645" s="10" t="s">
        <v>539</v>
      </c>
      <c r="F645" s="10"/>
      <c r="G645" s="10">
        <v>0</v>
      </c>
      <c r="H645" s="11">
        <f t="shared" si="77"/>
        <v>351.44</v>
      </c>
      <c r="I645" s="11">
        <f t="shared" si="78"/>
        <v>511.27</v>
      </c>
      <c r="J645" s="11">
        <f t="shared" si="79"/>
        <v>60065.64</v>
      </c>
      <c r="K645" s="13">
        <v>0</v>
      </c>
      <c r="L645" s="14">
        <v>0</v>
      </c>
      <c r="M645" s="15">
        <v>0</v>
      </c>
      <c r="N645" s="14">
        <v>0</v>
      </c>
      <c r="O645" s="16">
        <v>0</v>
      </c>
      <c r="P645" s="16">
        <v>0</v>
      </c>
      <c r="Q645" s="16">
        <v>31.87</v>
      </c>
      <c r="R645" s="57">
        <f t="shared" ref="R645:R680" si="81">ROUND(Q645*$R$2/100,2)</f>
        <v>3.81</v>
      </c>
      <c r="S645" s="57"/>
      <c r="T645" s="17">
        <f t="shared" ref="T645:T680" si="82">Q645+R645-S645</f>
        <v>35.68</v>
      </c>
      <c r="U645" s="17">
        <f t="shared" ref="U645:U680" si="83">T645+O645</f>
        <v>35.68</v>
      </c>
      <c r="V645" s="16">
        <v>5417.9</v>
      </c>
      <c r="W645" s="18">
        <f t="shared" ref="W645:W680" si="84">IF(ROUND(T645*$W$2/100,2)&lt;1,0,ROUND(T645*$W$2/100,2))</f>
        <v>0</v>
      </c>
      <c r="X645" s="12">
        <v>319.57</v>
      </c>
      <c r="Y645" s="12">
        <v>54647.74</v>
      </c>
      <c r="Z645" s="42">
        <f t="shared" si="80"/>
        <v>475.59</v>
      </c>
      <c r="AA645" s="12"/>
    </row>
    <row r="646" spans="1:27" x14ac:dyDescent="0.25">
      <c r="A646" s="9">
        <v>45351</v>
      </c>
      <c r="B646" s="10" t="s">
        <v>651</v>
      </c>
      <c r="C646" s="10" t="s">
        <v>543</v>
      </c>
      <c r="D646" s="10" t="s">
        <v>538</v>
      </c>
      <c r="E646" s="10" t="s">
        <v>539</v>
      </c>
      <c r="F646" s="10"/>
      <c r="G646" s="10">
        <v>0</v>
      </c>
      <c r="H646" s="11">
        <f t="shared" si="77"/>
        <v>13.91</v>
      </c>
      <c r="I646" s="11">
        <f t="shared" si="78"/>
        <v>8.5299999999999994</v>
      </c>
      <c r="J646" s="11">
        <f t="shared" si="79"/>
        <v>3936.77</v>
      </c>
      <c r="K646" s="13">
        <v>0</v>
      </c>
      <c r="L646" s="14">
        <v>0</v>
      </c>
      <c r="M646" s="15">
        <v>0</v>
      </c>
      <c r="N646" s="14">
        <v>0</v>
      </c>
      <c r="O646" s="16">
        <v>0</v>
      </c>
      <c r="P646" s="16">
        <v>0</v>
      </c>
      <c r="Q646" s="16">
        <v>0</v>
      </c>
      <c r="R646" s="57">
        <f t="shared" si="81"/>
        <v>0</v>
      </c>
      <c r="S646" s="57"/>
      <c r="T646" s="17">
        <f t="shared" si="82"/>
        <v>0</v>
      </c>
      <c r="U646" s="17">
        <f t="shared" si="83"/>
        <v>0</v>
      </c>
      <c r="V646" s="16">
        <v>0</v>
      </c>
      <c r="W646" s="18">
        <f t="shared" si="84"/>
        <v>0</v>
      </c>
      <c r="X646" s="12">
        <v>13.91</v>
      </c>
      <c r="Y646" s="12">
        <v>3936.77</v>
      </c>
      <c r="Z646" s="42">
        <f t="shared" si="80"/>
        <v>8.5299999999999994</v>
      </c>
      <c r="AA646" s="12"/>
    </row>
    <row r="647" spans="1:27" x14ac:dyDescent="0.25">
      <c r="A647" s="9">
        <v>45351</v>
      </c>
      <c r="B647" s="10" t="s">
        <v>652</v>
      </c>
      <c r="C647" s="10" t="s">
        <v>543</v>
      </c>
      <c r="D647" s="10" t="s">
        <v>538</v>
      </c>
      <c r="E647" s="10" t="s">
        <v>539</v>
      </c>
      <c r="F647" s="10"/>
      <c r="G647" s="10">
        <v>0</v>
      </c>
      <c r="H647" s="11">
        <f t="shared" si="77"/>
        <v>2.2799999999999998</v>
      </c>
      <c r="I647" s="11">
        <f t="shared" si="78"/>
        <v>1.73</v>
      </c>
      <c r="J647" s="11">
        <f t="shared" si="79"/>
        <v>0</v>
      </c>
      <c r="K647" s="13">
        <v>0</v>
      </c>
      <c r="L647" s="14">
        <v>0</v>
      </c>
      <c r="M647" s="15">
        <v>0</v>
      </c>
      <c r="N647" s="14">
        <v>0</v>
      </c>
      <c r="O647" s="16">
        <v>0</v>
      </c>
      <c r="P647" s="16">
        <v>0</v>
      </c>
      <c r="Q647" s="16">
        <v>0</v>
      </c>
      <c r="R647" s="57">
        <f t="shared" si="81"/>
        <v>0</v>
      </c>
      <c r="S647" s="57"/>
      <c r="T647" s="17">
        <f t="shared" si="82"/>
        <v>0</v>
      </c>
      <c r="U647" s="17">
        <f t="shared" si="83"/>
        <v>0</v>
      </c>
      <c r="V647" s="16">
        <v>0</v>
      </c>
      <c r="W647" s="18">
        <f t="shared" si="84"/>
        <v>0</v>
      </c>
      <c r="X647" s="12">
        <v>1.23</v>
      </c>
      <c r="Y647" s="12">
        <v>0</v>
      </c>
      <c r="Z647" s="42">
        <f t="shared" si="80"/>
        <v>1.73</v>
      </c>
      <c r="AA647" s="12"/>
    </row>
    <row r="648" spans="1:27" x14ac:dyDescent="0.25">
      <c r="A648" s="9">
        <v>45351</v>
      </c>
      <c r="B648" s="10" t="s">
        <v>654</v>
      </c>
      <c r="C648" s="10" t="s">
        <v>543</v>
      </c>
      <c r="D648" s="10" t="s">
        <v>538</v>
      </c>
      <c r="E648" s="10" t="s">
        <v>539</v>
      </c>
      <c r="F648" s="10"/>
      <c r="G648" s="10">
        <v>0</v>
      </c>
      <c r="H648" s="11">
        <f t="shared" si="77"/>
        <v>4.17</v>
      </c>
      <c r="I648" s="11">
        <f t="shared" si="78"/>
        <v>2.5299999999999998</v>
      </c>
      <c r="J648" s="11">
        <f t="shared" si="79"/>
        <v>1288.95</v>
      </c>
      <c r="K648" s="13">
        <v>0</v>
      </c>
      <c r="L648" s="14">
        <v>0</v>
      </c>
      <c r="M648" s="15">
        <v>0</v>
      </c>
      <c r="N648" s="14">
        <v>0</v>
      </c>
      <c r="O648" s="16">
        <v>0</v>
      </c>
      <c r="P648" s="16">
        <v>0</v>
      </c>
      <c r="Q648" s="16">
        <v>0</v>
      </c>
      <c r="R648" s="57">
        <f t="shared" si="81"/>
        <v>0</v>
      </c>
      <c r="S648" s="57"/>
      <c r="T648" s="17">
        <f t="shared" si="82"/>
        <v>0</v>
      </c>
      <c r="U648" s="17">
        <f t="shared" si="83"/>
        <v>0</v>
      </c>
      <c r="V648" s="16">
        <v>0</v>
      </c>
      <c r="W648" s="18">
        <f t="shared" si="84"/>
        <v>0</v>
      </c>
      <c r="X648" s="12">
        <v>4.17</v>
      </c>
      <c r="Y648" s="12">
        <v>1288.95</v>
      </c>
      <c r="Z648" s="42">
        <f t="shared" si="80"/>
        <v>2.5299999999999998</v>
      </c>
      <c r="AA648" s="12"/>
    </row>
    <row r="649" spans="1:27" x14ac:dyDescent="0.25">
      <c r="A649" s="9">
        <v>45351</v>
      </c>
      <c r="B649" s="10" t="s">
        <v>818</v>
      </c>
      <c r="C649" s="10" t="s">
        <v>537</v>
      </c>
      <c r="D649" s="10" t="s">
        <v>538</v>
      </c>
      <c r="E649" s="10" t="s">
        <v>539</v>
      </c>
      <c r="F649" s="10"/>
      <c r="G649" s="10">
        <v>0</v>
      </c>
      <c r="H649" s="11">
        <f t="shared" si="77"/>
        <v>7550</v>
      </c>
      <c r="I649" s="11">
        <f t="shared" si="78"/>
        <v>458.07</v>
      </c>
      <c r="J649" s="11">
        <f t="shared" si="79"/>
        <v>674750</v>
      </c>
      <c r="K649" s="13">
        <v>0</v>
      </c>
      <c r="L649" s="14">
        <v>0</v>
      </c>
      <c r="M649" s="15">
        <v>0</v>
      </c>
      <c r="N649" s="14">
        <v>0</v>
      </c>
      <c r="O649" s="16">
        <v>0</v>
      </c>
      <c r="P649" s="16">
        <v>0</v>
      </c>
      <c r="Q649" s="16">
        <v>0</v>
      </c>
      <c r="R649" s="57">
        <f t="shared" si="81"/>
        <v>0</v>
      </c>
      <c r="S649" s="57"/>
      <c r="T649" s="17">
        <f t="shared" si="82"/>
        <v>0</v>
      </c>
      <c r="U649" s="17">
        <f t="shared" si="83"/>
        <v>0</v>
      </c>
      <c r="V649" s="16">
        <v>0</v>
      </c>
      <c r="W649" s="18">
        <f t="shared" si="84"/>
        <v>0</v>
      </c>
      <c r="X649" s="12">
        <v>7550</v>
      </c>
      <c r="Y649" s="12">
        <v>674750</v>
      </c>
      <c r="Z649" s="42">
        <f t="shared" si="80"/>
        <v>458.07</v>
      </c>
      <c r="AA649" s="12"/>
    </row>
    <row r="650" spans="1:27" x14ac:dyDescent="0.25">
      <c r="A650" s="9">
        <v>45351</v>
      </c>
      <c r="B650" s="10" t="s">
        <v>655</v>
      </c>
      <c r="C650" s="10" t="s">
        <v>537</v>
      </c>
      <c r="D650" s="10" t="s">
        <v>538</v>
      </c>
      <c r="E650" s="10" t="s">
        <v>539</v>
      </c>
      <c r="F650" s="10"/>
      <c r="G650" s="10">
        <v>0</v>
      </c>
      <c r="H650" s="11">
        <f t="shared" si="77"/>
        <v>6960.48</v>
      </c>
      <c r="I650" s="11">
        <f t="shared" si="78"/>
        <v>380.23</v>
      </c>
      <c r="J650" s="11">
        <f t="shared" si="79"/>
        <v>491549.09</v>
      </c>
      <c r="K650" s="13">
        <v>0</v>
      </c>
      <c r="L650" s="14">
        <v>0</v>
      </c>
      <c r="M650" s="15">
        <v>0</v>
      </c>
      <c r="N650" s="14">
        <v>0</v>
      </c>
      <c r="O650" s="16">
        <v>0</v>
      </c>
      <c r="P650" s="16">
        <v>0</v>
      </c>
      <c r="Q650" s="16">
        <v>52.55</v>
      </c>
      <c r="R650" s="57">
        <f t="shared" si="81"/>
        <v>6.28</v>
      </c>
      <c r="S650" s="57"/>
      <c r="T650" s="17">
        <f t="shared" si="82"/>
        <v>58.83</v>
      </c>
      <c r="U650" s="17">
        <f t="shared" si="83"/>
        <v>58.83</v>
      </c>
      <c r="V650" s="16">
        <v>3764.16</v>
      </c>
      <c r="W650" s="18">
        <f t="shared" si="84"/>
        <v>0</v>
      </c>
      <c r="X650" s="12">
        <v>6907.93</v>
      </c>
      <c r="Y650" s="12">
        <v>487838.01</v>
      </c>
      <c r="Z650" s="42">
        <f t="shared" si="80"/>
        <v>321.40000000000003</v>
      </c>
      <c r="AA650" s="12"/>
    </row>
    <row r="651" spans="1:27" x14ac:dyDescent="0.25">
      <c r="A651" s="9">
        <v>45351</v>
      </c>
      <c r="B651" s="10" t="s">
        <v>656</v>
      </c>
      <c r="C651" s="10" t="s">
        <v>537</v>
      </c>
      <c r="D651" s="10" t="s">
        <v>538</v>
      </c>
      <c r="E651" s="10" t="s">
        <v>539</v>
      </c>
      <c r="F651" s="10"/>
      <c r="G651" s="10">
        <v>0</v>
      </c>
      <c r="H651" s="11">
        <f t="shared" si="77"/>
        <v>1497.57</v>
      </c>
      <c r="I651" s="11">
        <f t="shared" si="78"/>
        <v>2268.71</v>
      </c>
      <c r="J651" s="11">
        <f t="shared" si="79"/>
        <v>104003.86</v>
      </c>
      <c r="K651" s="13">
        <v>100</v>
      </c>
      <c r="L651" s="14">
        <v>8475</v>
      </c>
      <c r="M651" s="15">
        <v>0</v>
      </c>
      <c r="N651" s="14">
        <v>0</v>
      </c>
      <c r="O651" s="16">
        <v>0</v>
      </c>
      <c r="P651" s="16">
        <v>0</v>
      </c>
      <c r="Q651" s="16">
        <v>0</v>
      </c>
      <c r="R651" s="57">
        <f t="shared" si="81"/>
        <v>0</v>
      </c>
      <c r="S651" s="57"/>
      <c r="T651" s="17">
        <f t="shared" si="82"/>
        <v>0</v>
      </c>
      <c r="U651" s="17">
        <f t="shared" si="83"/>
        <v>0</v>
      </c>
      <c r="V651" s="16">
        <v>0</v>
      </c>
      <c r="W651" s="18">
        <f t="shared" si="84"/>
        <v>0</v>
      </c>
      <c r="X651" s="12">
        <v>1597.57</v>
      </c>
      <c r="Y651" s="12">
        <v>112478.86</v>
      </c>
      <c r="Z651" s="42">
        <f t="shared" si="80"/>
        <v>2368.71</v>
      </c>
      <c r="AA651" s="12"/>
    </row>
    <row r="652" spans="1:27" x14ac:dyDescent="0.25">
      <c r="A652" s="9">
        <v>45351</v>
      </c>
      <c r="B652" s="10" t="s">
        <v>657</v>
      </c>
      <c r="C652" s="10" t="s">
        <v>537</v>
      </c>
      <c r="D652" s="10" t="s">
        <v>538</v>
      </c>
      <c r="E652" s="10" t="s">
        <v>539</v>
      </c>
      <c r="F652" s="10"/>
      <c r="G652" s="10">
        <v>0</v>
      </c>
      <c r="H652" s="11">
        <f t="shared" si="77"/>
        <v>2903.67</v>
      </c>
      <c r="I652" s="11">
        <f t="shared" si="78"/>
        <v>729.18</v>
      </c>
      <c r="J652" s="11">
        <f t="shared" si="79"/>
        <v>133539.85</v>
      </c>
      <c r="K652" s="13">
        <v>0</v>
      </c>
      <c r="L652" s="14">
        <v>0</v>
      </c>
      <c r="M652" s="15">
        <v>0</v>
      </c>
      <c r="N652" s="14">
        <v>0</v>
      </c>
      <c r="O652" s="16">
        <v>0</v>
      </c>
      <c r="P652" s="16">
        <v>0</v>
      </c>
      <c r="Q652" s="16">
        <v>310.66000000000003</v>
      </c>
      <c r="R652" s="57">
        <f t="shared" si="81"/>
        <v>37.11</v>
      </c>
      <c r="S652" s="57">
        <v>174</v>
      </c>
      <c r="T652" s="17">
        <f t="shared" si="82"/>
        <v>173.77000000000004</v>
      </c>
      <c r="U652" s="17">
        <f t="shared" si="83"/>
        <v>173.77000000000004</v>
      </c>
      <c r="V652" s="16">
        <v>14287.25</v>
      </c>
      <c r="W652" s="18">
        <f t="shared" si="84"/>
        <v>2.2799999999999998</v>
      </c>
      <c r="X652" s="12">
        <v>2593.0100000000002</v>
      </c>
      <c r="Y652" s="12">
        <v>119252.6</v>
      </c>
      <c r="Z652" s="42">
        <f t="shared" si="80"/>
        <v>553.12999999999988</v>
      </c>
      <c r="AA652" s="12"/>
    </row>
    <row r="653" spans="1:27" x14ac:dyDescent="0.25">
      <c r="A653" s="9">
        <v>45351</v>
      </c>
      <c r="B653" s="10" t="s">
        <v>824</v>
      </c>
      <c r="C653" s="10" t="s">
        <v>537</v>
      </c>
      <c r="D653" s="10" t="s">
        <v>538</v>
      </c>
      <c r="E653" s="10" t="s">
        <v>557</v>
      </c>
      <c r="F653" s="10"/>
      <c r="G653" s="10">
        <v>0</v>
      </c>
      <c r="H653" s="11">
        <f t="shared" si="77"/>
        <v>100</v>
      </c>
      <c r="I653" s="11">
        <f t="shared" si="78"/>
        <v>100</v>
      </c>
      <c r="J653" s="11">
        <f t="shared" si="79"/>
        <v>6800</v>
      </c>
      <c r="K653" s="13">
        <v>0</v>
      </c>
      <c r="L653" s="14">
        <v>0</v>
      </c>
      <c r="M653" s="15">
        <v>0</v>
      </c>
      <c r="N653" s="14">
        <v>0</v>
      </c>
      <c r="O653" s="16">
        <v>0</v>
      </c>
      <c r="P653" s="16">
        <v>0</v>
      </c>
      <c r="Q653" s="16">
        <v>0</v>
      </c>
      <c r="R653" s="57">
        <f t="shared" si="81"/>
        <v>0</v>
      </c>
      <c r="S653" s="57"/>
      <c r="T653" s="17">
        <f t="shared" si="82"/>
        <v>0</v>
      </c>
      <c r="U653" s="17">
        <f t="shared" si="83"/>
        <v>0</v>
      </c>
      <c r="V653" s="16">
        <v>0</v>
      </c>
      <c r="W653" s="18">
        <f t="shared" si="84"/>
        <v>0</v>
      </c>
      <c r="X653" s="12">
        <v>100</v>
      </c>
      <c r="Y653" s="12">
        <v>6800</v>
      </c>
      <c r="Z653" s="42">
        <f t="shared" si="80"/>
        <v>100</v>
      </c>
      <c r="AA653" s="12"/>
    </row>
    <row r="654" spans="1:27" x14ac:dyDescent="0.25">
      <c r="A654" s="9">
        <v>45351</v>
      </c>
      <c r="B654" s="10" t="s">
        <v>659</v>
      </c>
      <c r="C654" s="10" t="s">
        <v>537</v>
      </c>
      <c r="D654" s="10" t="s">
        <v>538</v>
      </c>
      <c r="E654" s="10" t="s">
        <v>539</v>
      </c>
      <c r="F654" s="10"/>
      <c r="G654" s="10">
        <v>0</v>
      </c>
      <c r="H654" s="11">
        <f t="shared" si="77"/>
        <v>717.28</v>
      </c>
      <c r="I654" s="11">
        <f t="shared" si="78"/>
        <v>503.46</v>
      </c>
      <c r="J654" s="11">
        <f t="shared" si="79"/>
        <v>71728</v>
      </c>
      <c r="K654" s="13">
        <v>0</v>
      </c>
      <c r="L654" s="14">
        <v>0</v>
      </c>
      <c r="M654" s="15">
        <v>0</v>
      </c>
      <c r="N654" s="14">
        <v>0</v>
      </c>
      <c r="O654" s="16">
        <v>0</v>
      </c>
      <c r="P654" s="16">
        <v>0</v>
      </c>
      <c r="Q654" s="16">
        <v>0</v>
      </c>
      <c r="R654" s="57">
        <f t="shared" si="81"/>
        <v>0</v>
      </c>
      <c r="S654" s="57"/>
      <c r="T654" s="17">
        <f t="shared" si="82"/>
        <v>0</v>
      </c>
      <c r="U654" s="17">
        <f t="shared" si="83"/>
        <v>0</v>
      </c>
      <c r="V654" s="16">
        <v>0</v>
      </c>
      <c r="W654" s="18">
        <f t="shared" si="84"/>
        <v>0</v>
      </c>
      <c r="X654" s="12">
        <v>717.28</v>
      </c>
      <c r="Y654" s="12">
        <v>71728</v>
      </c>
      <c r="Z654" s="42">
        <f t="shared" si="80"/>
        <v>503.46</v>
      </c>
      <c r="AA654" s="12"/>
    </row>
    <row r="655" spans="1:27" x14ac:dyDescent="0.25">
      <c r="A655" s="9">
        <v>45351</v>
      </c>
      <c r="B655" s="10" t="s">
        <v>660</v>
      </c>
      <c r="C655" s="10" t="s">
        <v>537</v>
      </c>
      <c r="D655" s="10" t="s">
        <v>538</v>
      </c>
      <c r="E655" s="10" t="s">
        <v>557</v>
      </c>
      <c r="F655" s="10">
        <v>0</v>
      </c>
      <c r="G655" s="10">
        <v>0</v>
      </c>
      <c r="H655" s="11">
        <f t="shared" si="77"/>
        <v>15464.83</v>
      </c>
      <c r="I655" s="11">
        <f t="shared" si="78"/>
        <v>2700.5</v>
      </c>
      <c r="J655" s="11">
        <f t="shared" si="79"/>
        <v>1562741.13</v>
      </c>
      <c r="K655" s="13">
        <v>0</v>
      </c>
      <c r="L655" s="14">
        <v>0</v>
      </c>
      <c r="M655" s="15">
        <v>0</v>
      </c>
      <c r="N655" s="14">
        <v>0</v>
      </c>
      <c r="O655" s="16">
        <v>0</v>
      </c>
      <c r="P655" s="16">
        <v>0</v>
      </c>
      <c r="Q655" s="16">
        <v>51.82</v>
      </c>
      <c r="R655" s="57">
        <f t="shared" si="81"/>
        <v>6.19</v>
      </c>
      <c r="S655" s="57">
        <f>-1090-1020</f>
        <v>-2110</v>
      </c>
      <c r="T655" s="17">
        <f t="shared" si="82"/>
        <v>2168.0100000000002</v>
      </c>
      <c r="U655" s="17">
        <f t="shared" si="83"/>
        <v>2168.0100000000002</v>
      </c>
      <c r="V655" s="16">
        <v>5115.67</v>
      </c>
      <c r="W655" s="18">
        <f t="shared" si="84"/>
        <v>28.47</v>
      </c>
      <c r="X655" s="12">
        <v>15413.01</v>
      </c>
      <c r="Y655" s="12">
        <v>1557625.46</v>
      </c>
      <c r="Z655" s="42">
        <f t="shared" si="80"/>
        <v>504.01999999999975</v>
      </c>
      <c r="AA655" s="12"/>
    </row>
    <row r="656" spans="1:27" x14ac:dyDescent="0.25">
      <c r="A656" s="9">
        <v>45351</v>
      </c>
      <c r="B656" s="10" t="s">
        <v>662</v>
      </c>
      <c r="C656" s="10" t="s">
        <v>537</v>
      </c>
      <c r="D656" s="10" t="s">
        <v>538</v>
      </c>
      <c r="E656" s="10" t="s">
        <v>539</v>
      </c>
      <c r="F656" s="10">
        <v>0</v>
      </c>
      <c r="G656" s="10">
        <v>0</v>
      </c>
      <c r="H656" s="11">
        <f t="shared" si="77"/>
        <v>23914.12</v>
      </c>
      <c r="I656" s="11">
        <f t="shared" si="78"/>
        <v>18.149999999999999</v>
      </c>
      <c r="J656" s="11">
        <f t="shared" si="79"/>
        <v>2397601.5499999998</v>
      </c>
      <c r="K656" s="13">
        <v>0</v>
      </c>
      <c r="L656" s="14">
        <v>0</v>
      </c>
      <c r="M656" s="15">
        <v>0</v>
      </c>
      <c r="N656" s="14">
        <v>0</v>
      </c>
      <c r="O656" s="16">
        <v>0</v>
      </c>
      <c r="P656" s="16">
        <v>0</v>
      </c>
      <c r="Q656" s="16">
        <v>4800.58</v>
      </c>
      <c r="R656" s="57">
        <f t="shared" si="81"/>
        <v>573.4</v>
      </c>
      <c r="S656" s="57">
        <v>5370</v>
      </c>
      <c r="T656" s="17">
        <f t="shared" si="82"/>
        <v>3.9799999999995634</v>
      </c>
      <c r="U656" s="17">
        <f t="shared" si="83"/>
        <v>3.9799999999995634</v>
      </c>
      <c r="V656" s="16">
        <v>484954.59</v>
      </c>
      <c r="W656" s="18">
        <f t="shared" si="84"/>
        <v>0</v>
      </c>
      <c r="X656" s="12">
        <v>19113.54</v>
      </c>
      <c r="Y656" s="12">
        <v>1912658.44</v>
      </c>
      <c r="Z656" s="42">
        <f t="shared" si="80"/>
        <v>14.170000000000435</v>
      </c>
      <c r="AA656" s="12"/>
    </row>
    <row r="657" spans="1:27" x14ac:dyDescent="0.25">
      <c r="A657" s="9">
        <v>45351</v>
      </c>
      <c r="B657" s="10" t="s">
        <v>663</v>
      </c>
      <c r="C657" s="10" t="s">
        <v>537</v>
      </c>
      <c r="D657" s="10" t="s">
        <v>538</v>
      </c>
      <c r="E657" s="10" t="s">
        <v>539</v>
      </c>
      <c r="F657" s="10"/>
      <c r="G657" s="10">
        <v>0</v>
      </c>
      <c r="H657" s="11">
        <f t="shared" si="77"/>
        <v>770.18</v>
      </c>
      <c r="I657" s="11">
        <f t="shared" si="78"/>
        <v>540.59</v>
      </c>
      <c r="J657" s="11">
        <f t="shared" si="79"/>
        <v>86696.25</v>
      </c>
      <c r="K657" s="13">
        <v>0</v>
      </c>
      <c r="L657" s="14">
        <v>0</v>
      </c>
      <c r="M657" s="15">
        <v>0</v>
      </c>
      <c r="N657" s="14">
        <v>0</v>
      </c>
      <c r="O657" s="16">
        <v>0</v>
      </c>
      <c r="P657" s="16">
        <v>0</v>
      </c>
      <c r="Q657" s="16">
        <v>0</v>
      </c>
      <c r="R657" s="57">
        <f t="shared" si="81"/>
        <v>0</v>
      </c>
      <c r="S657" s="57"/>
      <c r="T657" s="17">
        <f t="shared" si="82"/>
        <v>0</v>
      </c>
      <c r="U657" s="17">
        <f t="shared" si="83"/>
        <v>0</v>
      </c>
      <c r="V657" s="16">
        <v>0</v>
      </c>
      <c r="W657" s="18">
        <f t="shared" si="84"/>
        <v>0</v>
      </c>
      <c r="X657" s="12">
        <v>770.18</v>
      </c>
      <c r="Y657" s="12">
        <v>86696.25</v>
      </c>
      <c r="Z657" s="42">
        <f t="shared" si="80"/>
        <v>540.59</v>
      </c>
      <c r="AA657" s="12"/>
    </row>
    <row r="658" spans="1:27" x14ac:dyDescent="0.25">
      <c r="A658" s="9">
        <v>45351</v>
      </c>
      <c r="B658" s="10" t="s">
        <v>664</v>
      </c>
      <c r="C658" s="10" t="s">
        <v>537</v>
      </c>
      <c r="D658" s="10" t="s">
        <v>538</v>
      </c>
      <c r="E658" s="10" t="s">
        <v>539</v>
      </c>
      <c r="F658" s="10">
        <v>0</v>
      </c>
      <c r="G658" s="10">
        <v>0</v>
      </c>
      <c r="H658" s="11">
        <f t="shared" si="77"/>
        <v>14014.6</v>
      </c>
      <c r="I658" s="11">
        <f t="shared" si="78"/>
        <v>889.53</v>
      </c>
      <c r="J658" s="11">
        <f t="shared" si="79"/>
        <v>1295960.94</v>
      </c>
      <c r="K658" s="13">
        <v>0</v>
      </c>
      <c r="L658" s="14">
        <v>0</v>
      </c>
      <c r="M658" s="15">
        <v>0</v>
      </c>
      <c r="N658" s="14">
        <v>0</v>
      </c>
      <c r="O658" s="16">
        <v>0</v>
      </c>
      <c r="P658" s="16">
        <v>0</v>
      </c>
      <c r="Q658" s="16">
        <v>0</v>
      </c>
      <c r="R658" s="57">
        <f t="shared" si="81"/>
        <v>0</v>
      </c>
      <c r="S658" s="57"/>
      <c r="T658" s="17">
        <f t="shared" si="82"/>
        <v>0</v>
      </c>
      <c r="U658" s="17">
        <f t="shared" si="83"/>
        <v>0</v>
      </c>
      <c r="V658" s="16">
        <v>0</v>
      </c>
      <c r="W658" s="18">
        <f t="shared" si="84"/>
        <v>0</v>
      </c>
      <c r="X658" s="12">
        <v>14014.6</v>
      </c>
      <c r="Y658" s="12">
        <v>1295960.94</v>
      </c>
      <c r="Z658" s="42">
        <f t="shared" si="80"/>
        <v>889.53</v>
      </c>
      <c r="AA658" s="12"/>
    </row>
    <row r="659" spans="1:27" x14ac:dyDescent="0.25">
      <c r="A659" s="9">
        <v>45351</v>
      </c>
      <c r="B659" s="10" t="s">
        <v>665</v>
      </c>
      <c r="C659" s="10" t="s">
        <v>537</v>
      </c>
      <c r="D659" s="10" t="s">
        <v>538</v>
      </c>
      <c r="E659" s="10" t="s">
        <v>539</v>
      </c>
      <c r="F659" s="10"/>
      <c r="G659" s="10">
        <v>0</v>
      </c>
      <c r="H659" s="11">
        <f t="shared" si="77"/>
        <v>2434.4899999999998</v>
      </c>
      <c r="I659" s="11">
        <f t="shared" si="78"/>
        <v>2242.1</v>
      </c>
      <c r="J659" s="11">
        <f t="shared" si="79"/>
        <v>251961.31</v>
      </c>
      <c r="K659" s="13">
        <v>0</v>
      </c>
      <c r="L659" s="14">
        <v>0</v>
      </c>
      <c r="M659" s="15">
        <v>0</v>
      </c>
      <c r="N659" s="14">
        <v>0</v>
      </c>
      <c r="O659" s="16">
        <v>0</v>
      </c>
      <c r="P659" s="16">
        <v>0</v>
      </c>
      <c r="Q659" s="16">
        <v>0</v>
      </c>
      <c r="R659" s="57">
        <f t="shared" si="81"/>
        <v>0</v>
      </c>
      <c r="S659" s="57">
        <v>-2000</v>
      </c>
      <c r="T659" s="17">
        <f t="shared" si="82"/>
        <v>2000</v>
      </c>
      <c r="U659" s="17">
        <f t="shared" si="83"/>
        <v>2000</v>
      </c>
      <c r="V659" s="16">
        <v>0</v>
      </c>
      <c r="W659" s="18">
        <f t="shared" si="84"/>
        <v>26.27</v>
      </c>
      <c r="X659" s="12">
        <v>2434.4899999999998</v>
      </c>
      <c r="Y659" s="12">
        <v>251961.31</v>
      </c>
      <c r="Z659" s="42">
        <f t="shared" si="80"/>
        <v>215.8299999999999</v>
      </c>
      <c r="AA659" s="12"/>
    </row>
    <row r="660" spans="1:27" x14ac:dyDescent="0.25">
      <c r="A660" s="9">
        <v>45351</v>
      </c>
      <c r="B660" s="10" t="s">
        <v>666</v>
      </c>
      <c r="C660" s="10" t="s">
        <v>537</v>
      </c>
      <c r="D660" s="10" t="s">
        <v>538</v>
      </c>
      <c r="E660" s="10" t="s">
        <v>539</v>
      </c>
      <c r="F660" s="10"/>
      <c r="G660" s="10">
        <v>0</v>
      </c>
      <c r="H660" s="11">
        <f t="shared" si="77"/>
        <v>746.99</v>
      </c>
      <c r="I660" s="11">
        <f t="shared" si="78"/>
        <v>121.43</v>
      </c>
      <c r="J660" s="11">
        <f t="shared" si="79"/>
        <v>86195.839999999997</v>
      </c>
      <c r="K660" s="13">
        <v>0</v>
      </c>
      <c r="L660" s="14">
        <v>0</v>
      </c>
      <c r="M660" s="15">
        <v>0</v>
      </c>
      <c r="N660" s="14">
        <v>0</v>
      </c>
      <c r="O660" s="16">
        <v>0</v>
      </c>
      <c r="P660" s="16">
        <v>0</v>
      </c>
      <c r="Q660" s="16">
        <v>0</v>
      </c>
      <c r="R660" s="57">
        <f t="shared" si="81"/>
        <v>0</v>
      </c>
      <c r="S660" s="57"/>
      <c r="T660" s="17">
        <f t="shared" si="82"/>
        <v>0</v>
      </c>
      <c r="U660" s="17">
        <f t="shared" si="83"/>
        <v>0</v>
      </c>
      <c r="V660" s="16">
        <v>0</v>
      </c>
      <c r="W660" s="18">
        <f t="shared" si="84"/>
        <v>0</v>
      </c>
      <c r="X660" s="12">
        <v>746.99</v>
      </c>
      <c r="Y660" s="12">
        <v>86195.839999999997</v>
      </c>
      <c r="Z660" s="42">
        <f t="shared" si="80"/>
        <v>121.43</v>
      </c>
      <c r="AA660" s="12"/>
    </row>
    <row r="661" spans="1:27" x14ac:dyDescent="0.25">
      <c r="A661" s="9">
        <v>45351</v>
      </c>
      <c r="B661" s="10" t="s">
        <v>667</v>
      </c>
      <c r="C661" s="10" t="s">
        <v>537</v>
      </c>
      <c r="D661" s="10" t="s">
        <v>538</v>
      </c>
      <c r="E661" s="10" t="s">
        <v>539</v>
      </c>
      <c r="F661" s="10"/>
      <c r="G661" s="10">
        <v>0</v>
      </c>
      <c r="H661" s="11">
        <f t="shared" si="77"/>
        <v>117.48</v>
      </c>
      <c r="I661" s="11">
        <f t="shared" si="78"/>
        <v>8.66</v>
      </c>
      <c r="J661" s="11">
        <f t="shared" si="79"/>
        <v>13183.56</v>
      </c>
      <c r="K661" s="13">
        <v>0</v>
      </c>
      <c r="L661" s="14">
        <v>0</v>
      </c>
      <c r="M661" s="15">
        <v>0</v>
      </c>
      <c r="N661" s="14">
        <v>0</v>
      </c>
      <c r="O661" s="16">
        <v>0</v>
      </c>
      <c r="P661" s="16">
        <v>0</v>
      </c>
      <c r="Q661" s="16">
        <v>0</v>
      </c>
      <c r="R661" s="57">
        <f t="shared" si="81"/>
        <v>0</v>
      </c>
      <c r="S661" s="57"/>
      <c r="T661" s="17">
        <f t="shared" si="82"/>
        <v>0</v>
      </c>
      <c r="U661" s="17">
        <f t="shared" si="83"/>
        <v>0</v>
      </c>
      <c r="V661" s="16">
        <v>0</v>
      </c>
      <c r="W661" s="18">
        <f t="shared" si="84"/>
        <v>0</v>
      </c>
      <c r="X661" s="12">
        <v>117.48</v>
      </c>
      <c r="Y661" s="12">
        <v>13183.56</v>
      </c>
      <c r="Z661" s="42">
        <f t="shared" si="80"/>
        <v>8.66</v>
      </c>
      <c r="AA661" s="12"/>
    </row>
    <row r="662" spans="1:27" x14ac:dyDescent="0.25">
      <c r="A662" s="9">
        <v>45351</v>
      </c>
      <c r="B662" s="10" t="s">
        <v>671</v>
      </c>
      <c r="C662" s="10" t="s">
        <v>537</v>
      </c>
      <c r="D662" s="10" t="s">
        <v>538</v>
      </c>
      <c r="E662" s="10" t="s">
        <v>539</v>
      </c>
      <c r="F662" s="10"/>
      <c r="G662" s="10">
        <v>0</v>
      </c>
      <c r="H662" s="11">
        <f t="shared" si="77"/>
        <v>1675</v>
      </c>
      <c r="I662" s="11">
        <f t="shared" si="78"/>
        <v>175.68</v>
      </c>
      <c r="J662" s="11">
        <f t="shared" si="79"/>
        <v>108875</v>
      </c>
      <c r="K662" s="13">
        <v>0</v>
      </c>
      <c r="L662" s="14">
        <v>0</v>
      </c>
      <c r="M662" s="15">
        <v>0</v>
      </c>
      <c r="N662" s="14">
        <v>0</v>
      </c>
      <c r="O662" s="16">
        <v>0</v>
      </c>
      <c r="P662" s="16">
        <v>0</v>
      </c>
      <c r="Q662" s="16">
        <v>0</v>
      </c>
      <c r="R662" s="57">
        <f t="shared" si="81"/>
        <v>0</v>
      </c>
      <c r="S662" s="57"/>
      <c r="T662" s="17">
        <f t="shared" si="82"/>
        <v>0</v>
      </c>
      <c r="U662" s="17">
        <f t="shared" si="83"/>
        <v>0</v>
      </c>
      <c r="V662" s="16">
        <v>0</v>
      </c>
      <c r="W662" s="18">
        <f t="shared" si="84"/>
        <v>0</v>
      </c>
      <c r="X662" s="12">
        <v>1675</v>
      </c>
      <c r="Y662" s="12">
        <v>108875</v>
      </c>
      <c r="Z662" s="42">
        <f t="shared" si="80"/>
        <v>175.68</v>
      </c>
      <c r="AA662" s="12"/>
    </row>
    <row r="663" spans="1:27" x14ac:dyDescent="0.25">
      <c r="A663" s="9">
        <v>45351</v>
      </c>
      <c r="B663" s="10" t="s">
        <v>678</v>
      </c>
      <c r="C663" s="10" t="s">
        <v>543</v>
      </c>
      <c r="D663" s="10" t="s">
        <v>538</v>
      </c>
      <c r="E663" s="10" t="s">
        <v>539</v>
      </c>
      <c r="F663" s="10"/>
      <c r="G663" s="10">
        <v>0</v>
      </c>
      <c r="H663" s="11">
        <f t="shared" si="77"/>
        <v>10.27</v>
      </c>
      <c r="I663" s="11">
        <f t="shared" si="78"/>
        <v>1.63</v>
      </c>
      <c r="J663" s="11">
        <f t="shared" si="79"/>
        <v>2405.09</v>
      </c>
      <c r="K663" s="13">
        <v>0</v>
      </c>
      <c r="L663" s="14">
        <v>0</v>
      </c>
      <c r="M663" s="15">
        <v>0</v>
      </c>
      <c r="N663" s="14">
        <v>0</v>
      </c>
      <c r="O663" s="16">
        <v>0</v>
      </c>
      <c r="P663" s="16">
        <v>0</v>
      </c>
      <c r="Q663" s="16">
        <v>0.88</v>
      </c>
      <c r="R663" s="57">
        <f t="shared" si="81"/>
        <v>0.11</v>
      </c>
      <c r="S663" s="57"/>
      <c r="T663" s="17">
        <f t="shared" si="82"/>
        <v>0.99</v>
      </c>
      <c r="U663" s="17">
        <f t="shared" si="83"/>
        <v>0.99</v>
      </c>
      <c r="V663" s="16">
        <v>205.99</v>
      </c>
      <c r="W663" s="18">
        <f t="shared" si="84"/>
        <v>0</v>
      </c>
      <c r="X663" s="12">
        <v>9.39</v>
      </c>
      <c r="Y663" s="12">
        <v>2199.1</v>
      </c>
      <c r="Z663" s="42">
        <f t="shared" si="80"/>
        <v>0.6399999999999999</v>
      </c>
      <c r="AA663" s="12"/>
    </row>
    <row r="664" spans="1:27" x14ac:dyDescent="0.25">
      <c r="A664" s="9">
        <v>45351</v>
      </c>
      <c r="B664" s="10" t="s">
        <v>679</v>
      </c>
      <c r="C664" s="10" t="s">
        <v>543</v>
      </c>
      <c r="D664" s="10" t="s">
        <v>538</v>
      </c>
      <c r="E664" s="10" t="s">
        <v>557</v>
      </c>
      <c r="F664" s="10"/>
      <c r="G664" s="10">
        <v>0</v>
      </c>
      <c r="H664" s="11">
        <f t="shared" si="77"/>
        <v>40.630000000000003</v>
      </c>
      <c r="I664" s="11">
        <f t="shared" si="78"/>
        <v>17.239999999999998</v>
      </c>
      <c r="J664" s="11">
        <f t="shared" si="79"/>
        <v>0</v>
      </c>
      <c r="K664" s="13">
        <v>0</v>
      </c>
      <c r="L664" s="14">
        <v>0</v>
      </c>
      <c r="M664" s="15">
        <v>0</v>
      </c>
      <c r="N664" s="14">
        <v>0</v>
      </c>
      <c r="O664" s="16">
        <v>0</v>
      </c>
      <c r="P664" s="16">
        <v>0</v>
      </c>
      <c r="Q664" s="16">
        <v>0.44</v>
      </c>
      <c r="R664" s="57">
        <f t="shared" si="81"/>
        <v>0.05</v>
      </c>
      <c r="S664" s="57"/>
      <c r="T664" s="17">
        <f t="shared" si="82"/>
        <v>0.49</v>
      </c>
      <c r="U664" s="17">
        <f t="shared" si="83"/>
        <v>0.49</v>
      </c>
      <c r="V664" s="16">
        <v>0</v>
      </c>
      <c r="W664" s="18">
        <f t="shared" si="84"/>
        <v>0</v>
      </c>
      <c r="X664" s="12">
        <v>40.19</v>
      </c>
      <c r="Y664" s="12">
        <v>0</v>
      </c>
      <c r="Z664" s="42">
        <f t="shared" si="80"/>
        <v>16.75</v>
      </c>
      <c r="AA664" s="12"/>
    </row>
    <row r="665" spans="1:27" x14ac:dyDescent="0.25">
      <c r="A665" s="9">
        <v>45351</v>
      </c>
      <c r="B665" s="10" t="s">
        <v>682</v>
      </c>
      <c r="C665" s="10" t="s">
        <v>537</v>
      </c>
      <c r="D665" s="10" t="s">
        <v>538</v>
      </c>
      <c r="E665" s="10" t="s">
        <v>539</v>
      </c>
      <c r="F665" s="10"/>
      <c r="G665" s="10">
        <v>0</v>
      </c>
      <c r="H665" s="11">
        <f t="shared" si="77"/>
        <v>62.88</v>
      </c>
      <c r="I665" s="11">
        <f t="shared" si="78"/>
        <v>44.14</v>
      </c>
      <c r="J665" s="11">
        <f t="shared" si="79"/>
        <v>4313.57</v>
      </c>
      <c r="K665" s="13">
        <v>0</v>
      </c>
      <c r="L665" s="14">
        <v>0</v>
      </c>
      <c r="M665" s="15">
        <v>0</v>
      </c>
      <c r="N665" s="14">
        <v>0</v>
      </c>
      <c r="O665" s="16">
        <v>0</v>
      </c>
      <c r="P665" s="16">
        <v>0</v>
      </c>
      <c r="Q665" s="16">
        <v>0</v>
      </c>
      <c r="R665" s="57">
        <f t="shared" si="81"/>
        <v>0</v>
      </c>
      <c r="S665" s="57"/>
      <c r="T665" s="17">
        <f t="shared" si="82"/>
        <v>0</v>
      </c>
      <c r="U665" s="17">
        <f t="shared" si="83"/>
        <v>0</v>
      </c>
      <c r="V665" s="16">
        <v>0</v>
      </c>
      <c r="W665" s="18">
        <f t="shared" si="84"/>
        <v>0</v>
      </c>
      <c r="X665" s="12">
        <v>62.88</v>
      </c>
      <c r="Y665" s="12">
        <v>4313.57</v>
      </c>
      <c r="Z665" s="42">
        <f t="shared" si="80"/>
        <v>44.14</v>
      </c>
      <c r="AA665" s="12"/>
    </row>
    <row r="666" spans="1:27" x14ac:dyDescent="0.25">
      <c r="A666" s="9">
        <v>45351</v>
      </c>
      <c r="B666" s="10" t="s">
        <v>685</v>
      </c>
      <c r="C666" s="10" t="s">
        <v>537</v>
      </c>
      <c r="D666" s="10" t="s">
        <v>538</v>
      </c>
      <c r="E666" s="10" t="s">
        <v>539</v>
      </c>
      <c r="F666" s="10"/>
      <c r="G666" s="10">
        <v>0</v>
      </c>
      <c r="H666" s="11">
        <f t="shared" si="77"/>
        <v>13.6</v>
      </c>
      <c r="I666" s="11">
        <f t="shared" si="78"/>
        <v>9.5500000000000007</v>
      </c>
      <c r="J666" s="11">
        <f t="shared" si="79"/>
        <v>0</v>
      </c>
      <c r="K666" s="13">
        <v>0</v>
      </c>
      <c r="L666" s="14">
        <v>0</v>
      </c>
      <c r="M666" s="15">
        <v>0</v>
      </c>
      <c r="N666" s="14">
        <v>0</v>
      </c>
      <c r="O666" s="16">
        <v>0</v>
      </c>
      <c r="P666" s="16">
        <v>0</v>
      </c>
      <c r="Q666" s="16">
        <v>0</v>
      </c>
      <c r="R666" s="57">
        <f t="shared" si="81"/>
        <v>0</v>
      </c>
      <c r="S666" s="57"/>
      <c r="T666" s="17">
        <f t="shared" si="82"/>
        <v>0</v>
      </c>
      <c r="U666" s="17">
        <f t="shared" si="83"/>
        <v>0</v>
      </c>
      <c r="V666" s="16">
        <v>0</v>
      </c>
      <c r="W666" s="18">
        <f t="shared" si="84"/>
        <v>0</v>
      </c>
      <c r="X666" s="12">
        <v>13.6</v>
      </c>
      <c r="Y666" s="12">
        <v>0</v>
      </c>
      <c r="Z666" s="42">
        <f t="shared" si="80"/>
        <v>9.5500000000000007</v>
      </c>
      <c r="AA666" s="12"/>
    </row>
    <row r="667" spans="1:27" x14ac:dyDescent="0.25">
      <c r="A667" s="9">
        <v>45351</v>
      </c>
      <c r="B667" s="10" t="s">
        <v>686</v>
      </c>
      <c r="C667" s="10" t="s">
        <v>537</v>
      </c>
      <c r="D667" s="10" t="s">
        <v>538</v>
      </c>
      <c r="E667" s="10" t="s">
        <v>557</v>
      </c>
      <c r="F667" s="10"/>
      <c r="G667" s="10">
        <v>0</v>
      </c>
      <c r="H667" s="11">
        <f t="shared" si="77"/>
        <v>762.77</v>
      </c>
      <c r="I667" s="11">
        <f t="shared" si="78"/>
        <v>221.86</v>
      </c>
      <c r="J667" s="11">
        <f t="shared" si="79"/>
        <v>154537.20000000001</v>
      </c>
      <c r="K667" s="13">
        <v>0</v>
      </c>
      <c r="L667" s="14">
        <v>0</v>
      </c>
      <c r="M667" s="15">
        <v>0</v>
      </c>
      <c r="N667" s="14">
        <v>0</v>
      </c>
      <c r="O667" s="16">
        <v>0</v>
      </c>
      <c r="P667" s="16">
        <v>0</v>
      </c>
      <c r="Q667" s="16">
        <v>0</v>
      </c>
      <c r="R667" s="57">
        <f t="shared" si="81"/>
        <v>0</v>
      </c>
      <c r="S667" s="57"/>
      <c r="T667" s="17">
        <f t="shared" si="82"/>
        <v>0</v>
      </c>
      <c r="U667" s="17">
        <f t="shared" si="83"/>
        <v>0</v>
      </c>
      <c r="V667" s="16">
        <v>0</v>
      </c>
      <c r="W667" s="18">
        <f t="shared" si="84"/>
        <v>0</v>
      </c>
      <c r="X667" s="12">
        <v>762.77</v>
      </c>
      <c r="Y667" s="12">
        <v>154537.20000000001</v>
      </c>
      <c r="Z667" s="42">
        <f t="shared" si="80"/>
        <v>221.86</v>
      </c>
      <c r="AA667" s="12"/>
    </row>
    <row r="668" spans="1:27" x14ac:dyDescent="0.25">
      <c r="A668" s="9">
        <v>45351</v>
      </c>
      <c r="B668" s="10" t="s">
        <v>687</v>
      </c>
      <c r="C668" s="10" t="s">
        <v>537</v>
      </c>
      <c r="D668" s="10" t="s">
        <v>538</v>
      </c>
      <c r="E668" s="10" t="s">
        <v>557</v>
      </c>
      <c r="F668" s="10"/>
      <c r="G668" s="10">
        <v>0</v>
      </c>
      <c r="H668" s="11">
        <f t="shared" si="77"/>
        <v>14.69</v>
      </c>
      <c r="I668" s="11">
        <f t="shared" si="78"/>
        <v>10.31</v>
      </c>
      <c r="J668" s="11">
        <f t="shared" si="79"/>
        <v>2585.44</v>
      </c>
      <c r="K668" s="13">
        <v>0</v>
      </c>
      <c r="L668" s="14">
        <v>0</v>
      </c>
      <c r="M668" s="15">
        <v>0</v>
      </c>
      <c r="N668" s="14">
        <v>0</v>
      </c>
      <c r="O668" s="16">
        <v>0</v>
      </c>
      <c r="P668" s="16">
        <v>0</v>
      </c>
      <c r="Q668" s="16">
        <v>0</v>
      </c>
      <c r="R668" s="57">
        <f t="shared" si="81"/>
        <v>0</v>
      </c>
      <c r="S668" s="57"/>
      <c r="T668" s="17">
        <f t="shared" si="82"/>
        <v>0</v>
      </c>
      <c r="U668" s="17">
        <f t="shared" si="83"/>
        <v>0</v>
      </c>
      <c r="V668" s="16">
        <v>0</v>
      </c>
      <c r="W668" s="18">
        <f t="shared" si="84"/>
        <v>0</v>
      </c>
      <c r="X668" s="12">
        <v>14.69</v>
      </c>
      <c r="Y668" s="12">
        <v>2585.44</v>
      </c>
      <c r="Z668" s="42">
        <f t="shared" si="80"/>
        <v>10.31</v>
      </c>
      <c r="AA668" s="12"/>
    </row>
    <row r="669" spans="1:27" x14ac:dyDescent="0.25">
      <c r="A669" s="9">
        <v>45351</v>
      </c>
      <c r="B669" s="10" t="s">
        <v>688</v>
      </c>
      <c r="C669" s="10" t="s">
        <v>537</v>
      </c>
      <c r="D669" s="10" t="s">
        <v>538</v>
      </c>
      <c r="E669" s="10" t="s">
        <v>557</v>
      </c>
      <c r="F669" s="10"/>
      <c r="G669" s="10">
        <v>0</v>
      </c>
      <c r="H669" s="11">
        <f t="shared" si="77"/>
        <v>521.87</v>
      </c>
      <c r="I669" s="11">
        <f t="shared" si="78"/>
        <v>383.78</v>
      </c>
      <c r="J669" s="11">
        <f t="shared" si="79"/>
        <v>54274.51</v>
      </c>
      <c r="K669" s="13">
        <v>0</v>
      </c>
      <c r="L669" s="14">
        <v>0</v>
      </c>
      <c r="M669" s="15">
        <v>0</v>
      </c>
      <c r="N669" s="14">
        <v>0</v>
      </c>
      <c r="O669" s="16">
        <v>0</v>
      </c>
      <c r="P669" s="16">
        <v>0</v>
      </c>
      <c r="Q669" s="16">
        <v>0</v>
      </c>
      <c r="R669" s="57">
        <f t="shared" si="81"/>
        <v>0</v>
      </c>
      <c r="S669" s="57"/>
      <c r="T669" s="17">
        <f t="shared" si="82"/>
        <v>0</v>
      </c>
      <c r="U669" s="17">
        <f t="shared" si="83"/>
        <v>0</v>
      </c>
      <c r="V669" s="16">
        <v>0</v>
      </c>
      <c r="W669" s="18">
        <f t="shared" si="84"/>
        <v>0</v>
      </c>
      <c r="X669" s="12">
        <v>521.87</v>
      </c>
      <c r="Y669" s="12">
        <v>54274.51</v>
      </c>
      <c r="Z669" s="42">
        <f t="shared" si="80"/>
        <v>383.78</v>
      </c>
      <c r="AA669" s="12"/>
    </row>
    <row r="670" spans="1:27" x14ac:dyDescent="0.25">
      <c r="A670" s="9">
        <v>45351</v>
      </c>
      <c r="B670" s="10" t="s">
        <v>825</v>
      </c>
      <c r="C670" s="10" t="s">
        <v>543</v>
      </c>
      <c r="D670" s="10" t="s">
        <v>538</v>
      </c>
      <c r="E670" s="10" t="s">
        <v>557</v>
      </c>
      <c r="F670" s="10"/>
      <c r="G670" s="10">
        <v>0</v>
      </c>
      <c r="H670" s="11">
        <f t="shared" si="77"/>
        <v>-0.9</v>
      </c>
      <c r="I670" s="11">
        <f t="shared" si="78"/>
        <v>0</v>
      </c>
      <c r="J670" s="11">
        <f t="shared" si="79"/>
        <v>0</v>
      </c>
      <c r="K670" s="13">
        <v>0</v>
      </c>
      <c r="L670" s="14">
        <v>0</v>
      </c>
      <c r="M670" s="15">
        <v>0</v>
      </c>
      <c r="N670" s="14">
        <v>0</v>
      </c>
      <c r="O670" s="16">
        <v>0</v>
      </c>
      <c r="P670" s="16">
        <v>0</v>
      </c>
      <c r="Q670" s="16">
        <v>0</v>
      </c>
      <c r="R670" s="57">
        <f t="shared" si="81"/>
        <v>0</v>
      </c>
      <c r="S670" s="57"/>
      <c r="T670" s="17">
        <f t="shared" si="82"/>
        <v>0</v>
      </c>
      <c r="U670" s="17">
        <f t="shared" si="83"/>
        <v>0</v>
      </c>
      <c r="V670" s="16">
        <v>0</v>
      </c>
      <c r="W670" s="18">
        <f t="shared" si="84"/>
        <v>0</v>
      </c>
      <c r="X670" s="12">
        <v>-0.9</v>
      </c>
      <c r="Y670" s="12">
        <v>0</v>
      </c>
      <c r="Z670" s="42">
        <f t="shared" si="80"/>
        <v>0</v>
      </c>
      <c r="AA670" s="12"/>
    </row>
    <row r="671" spans="1:27" x14ac:dyDescent="0.25">
      <c r="A671" s="9">
        <v>45351</v>
      </c>
      <c r="B671" s="10" t="s">
        <v>690</v>
      </c>
      <c r="C671" s="10" t="s">
        <v>543</v>
      </c>
      <c r="D671" s="10" t="s">
        <v>538</v>
      </c>
      <c r="E671" s="10" t="s">
        <v>539</v>
      </c>
      <c r="F671" s="10"/>
      <c r="G671" s="10">
        <v>0</v>
      </c>
      <c r="H671" s="11">
        <f t="shared" si="77"/>
        <v>3.78</v>
      </c>
      <c r="I671" s="11">
        <f t="shared" si="78"/>
        <v>2.65</v>
      </c>
      <c r="J671" s="11">
        <f t="shared" si="79"/>
        <v>850.5</v>
      </c>
      <c r="K671" s="13">
        <v>0</v>
      </c>
      <c r="L671" s="14">
        <v>0</v>
      </c>
      <c r="M671" s="15">
        <v>0</v>
      </c>
      <c r="N671" s="14">
        <v>0</v>
      </c>
      <c r="O671" s="16">
        <v>0</v>
      </c>
      <c r="P671" s="16">
        <v>0</v>
      </c>
      <c r="Q671" s="16">
        <v>0</v>
      </c>
      <c r="R671" s="57">
        <f t="shared" si="81"/>
        <v>0</v>
      </c>
      <c r="S671" s="57"/>
      <c r="T671" s="17">
        <f t="shared" si="82"/>
        <v>0</v>
      </c>
      <c r="U671" s="17">
        <f t="shared" si="83"/>
        <v>0</v>
      </c>
      <c r="V671" s="16">
        <v>0</v>
      </c>
      <c r="W671" s="18">
        <f t="shared" si="84"/>
        <v>0</v>
      </c>
      <c r="X671" s="12">
        <v>3.78</v>
      </c>
      <c r="Y671" s="12">
        <v>850.5</v>
      </c>
      <c r="Z671" s="42">
        <f t="shared" si="80"/>
        <v>2.65</v>
      </c>
      <c r="AA671" s="12"/>
    </row>
    <row r="672" spans="1:27" x14ac:dyDescent="0.25">
      <c r="A672" s="9">
        <v>45351</v>
      </c>
      <c r="B672" s="10" t="s">
        <v>763</v>
      </c>
      <c r="C672" s="10" t="s">
        <v>537</v>
      </c>
      <c r="D672" s="10" t="s">
        <v>538</v>
      </c>
      <c r="E672" s="10" t="s">
        <v>539</v>
      </c>
      <c r="F672" s="10"/>
      <c r="G672" s="10">
        <v>0</v>
      </c>
      <c r="H672" s="11">
        <f t="shared" si="77"/>
        <v>-33.89</v>
      </c>
      <c r="I672" s="11">
        <f t="shared" si="78"/>
        <v>1.1299999999999999</v>
      </c>
      <c r="J672" s="11">
        <f t="shared" si="79"/>
        <v>2647.41</v>
      </c>
      <c r="K672" s="13">
        <v>0</v>
      </c>
      <c r="L672" s="14">
        <v>0</v>
      </c>
      <c r="M672" s="15">
        <v>0</v>
      </c>
      <c r="N672" s="14">
        <v>0</v>
      </c>
      <c r="O672" s="16">
        <v>0</v>
      </c>
      <c r="P672" s="16">
        <v>0</v>
      </c>
      <c r="Q672" s="16">
        <v>0</v>
      </c>
      <c r="R672" s="57">
        <f t="shared" si="81"/>
        <v>0</v>
      </c>
      <c r="S672" s="57"/>
      <c r="T672" s="17">
        <f t="shared" si="82"/>
        <v>0</v>
      </c>
      <c r="U672" s="17">
        <f t="shared" si="83"/>
        <v>0</v>
      </c>
      <c r="V672" s="16">
        <v>0</v>
      </c>
      <c r="W672" s="18">
        <f t="shared" si="84"/>
        <v>0</v>
      </c>
      <c r="X672" s="12">
        <v>-33.89</v>
      </c>
      <c r="Y672" s="12">
        <v>2647.41</v>
      </c>
      <c r="Z672" s="42">
        <f t="shared" si="80"/>
        <v>1.1299999999999999</v>
      </c>
      <c r="AA672" s="12"/>
    </row>
    <row r="673" spans="1:27" x14ac:dyDescent="0.25">
      <c r="A673" s="9">
        <v>45351</v>
      </c>
      <c r="B673" s="10" t="s">
        <v>691</v>
      </c>
      <c r="C673" s="10" t="s">
        <v>537</v>
      </c>
      <c r="D673" s="10" t="s">
        <v>538</v>
      </c>
      <c r="E673" s="10" t="s">
        <v>539</v>
      </c>
      <c r="F673" s="10"/>
      <c r="G673" s="10">
        <v>0</v>
      </c>
      <c r="H673" s="11">
        <f t="shared" si="77"/>
        <v>6660.83</v>
      </c>
      <c r="I673" s="11">
        <f t="shared" si="78"/>
        <v>2744.6</v>
      </c>
      <c r="J673" s="11">
        <f t="shared" si="79"/>
        <v>606462.35</v>
      </c>
      <c r="K673" s="13">
        <v>5450</v>
      </c>
      <c r="L673" s="14">
        <v>506850</v>
      </c>
      <c r="M673" s="15">
        <v>0</v>
      </c>
      <c r="N673" s="14">
        <v>0</v>
      </c>
      <c r="O673" s="16">
        <v>0</v>
      </c>
      <c r="P673" s="16">
        <v>0</v>
      </c>
      <c r="Q673" s="16">
        <v>914</v>
      </c>
      <c r="R673" s="57">
        <f t="shared" si="81"/>
        <v>109.17</v>
      </c>
      <c r="S673" s="57">
        <v>-7000</v>
      </c>
      <c r="T673" s="17">
        <f t="shared" si="82"/>
        <v>8023.17</v>
      </c>
      <c r="U673" s="17">
        <f t="shared" si="83"/>
        <v>8023.17</v>
      </c>
      <c r="V673" s="16">
        <v>83174</v>
      </c>
      <c r="W673" s="18">
        <f t="shared" si="84"/>
        <v>105.37</v>
      </c>
      <c r="X673" s="12">
        <v>11196.83</v>
      </c>
      <c r="Y673" s="12">
        <v>1030138.35</v>
      </c>
      <c r="Z673" s="42">
        <f t="shared" si="80"/>
        <v>66.060000000000286</v>
      </c>
      <c r="AA673" s="12"/>
    </row>
    <row r="674" spans="1:27" x14ac:dyDescent="0.25">
      <c r="A674" s="9">
        <v>45351</v>
      </c>
      <c r="B674" s="10" t="s">
        <v>701</v>
      </c>
      <c r="C674" s="10" t="s">
        <v>543</v>
      </c>
      <c r="D674" s="10" t="s">
        <v>538</v>
      </c>
      <c r="E674" s="10" t="s">
        <v>539</v>
      </c>
      <c r="F674" s="10"/>
      <c r="G674" s="10">
        <v>0</v>
      </c>
      <c r="H674" s="11">
        <f t="shared" si="77"/>
        <v>9.66</v>
      </c>
      <c r="I674" s="11">
        <f t="shared" si="78"/>
        <v>39.93</v>
      </c>
      <c r="J674" s="11">
        <f t="shared" si="79"/>
        <v>4395.45</v>
      </c>
      <c r="K674" s="13">
        <v>0</v>
      </c>
      <c r="L674" s="14">
        <v>0</v>
      </c>
      <c r="M674" s="15">
        <v>0</v>
      </c>
      <c r="N674" s="14">
        <v>0</v>
      </c>
      <c r="O674" s="16">
        <v>0</v>
      </c>
      <c r="P674" s="16">
        <v>0</v>
      </c>
      <c r="Q674" s="16">
        <v>0</v>
      </c>
      <c r="R674" s="57">
        <f t="shared" si="81"/>
        <v>0</v>
      </c>
      <c r="S674" s="57"/>
      <c r="T674" s="17">
        <f t="shared" si="82"/>
        <v>0</v>
      </c>
      <c r="U674" s="17">
        <f t="shared" si="83"/>
        <v>0</v>
      </c>
      <c r="V674" s="16">
        <v>0</v>
      </c>
      <c r="W674" s="18">
        <f t="shared" si="84"/>
        <v>0</v>
      </c>
      <c r="X674" s="12">
        <v>9.66</v>
      </c>
      <c r="Y674" s="12">
        <v>4395.45</v>
      </c>
      <c r="Z674" s="42">
        <f t="shared" si="80"/>
        <v>39.93</v>
      </c>
      <c r="AA674" s="12"/>
    </row>
    <row r="675" spans="1:27" x14ac:dyDescent="0.25">
      <c r="A675" s="9">
        <v>45351</v>
      </c>
      <c r="B675" s="10" t="s">
        <v>702</v>
      </c>
      <c r="C675" s="10" t="s">
        <v>543</v>
      </c>
      <c r="D675" s="10" t="s">
        <v>538</v>
      </c>
      <c r="E675" s="10" t="s">
        <v>539</v>
      </c>
      <c r="F675" s="10"/>
      <c r="G675" s="10">
        <v>0</v>
      </c>
      <c r="H675" s="11">
        <f t="shared" si="77"/>
        <v>1.45</v>
      </c>
      <c r="I675" s="11">
        <f t="shared" si="78"/>
        <v>0</v>
      </c>
      <c r="J675" s="11">
        <f t="shared" si="79"/>
        <v>449.5</v>
      </c>
      <c r="K675" s="13">
        <v>0</v>
      </c>
      <c r="L675" s="14">
        <v>0</v>
      </c>
      <c r="M675" s="15">
        <v>0</v>
      </c>
      <c r="N675" s="14">
        <v>0</v>
      </c>
      <c r="O675" s="16">
        <v>0</v>
      </c>
      <c r="P675" s="16">
        <v>0</v>
      </c>
      <c r="Q675" s="16">
        <v>0</v>
      </c>
      <c r="R675" s="57">
        <f t="shared" si="81"/>
        <v>0</v>
      </c>
      <c r="S675" s="57"/>
      <c r="T675" s="17">
        <f t="shared" si="82"/>
        <v>0</v>
      </c>
      <c r="U675" s="17">
        <f t="shared" si="83"/>
        <v>0</v>
      </c>
      <c r="V675" s="16">
        <v>0</v>
      </c>
      <c r="W675" s="18">
        <f t="shared" si="84"/>
        <v>0</v>
      </c>
      <c r="X675" s="12">
        <v>1.45</v>
      </c>
      <c r="Y675" s="12">
        <v>449.5</v>
      </c>
      <c r="Z675" s="42">
        <f t="shared" si="80"/>
        <v>0</v>
      </c>
      <c r="AA675" s="12"/>
    </row>
    <row r="676" spans="1:27" x14ac:dyDescent="0.25">
      <c r="A676" s="9">
        <v>45351</v>
      </c>
      <c r="B676" s="10" t="s">
        <v>703</v>
      </c>
      <c r="C676" s="10" t="s">
        <v>543</v>
      </c>
      <c r="D676" s="10" t="s">
        <v>538</v>
      </c>
      <c r="E676" s="10" t="s">
        <v>539</v>
      </c>
      <c r="F676" s="10">
        <v>0</v>
      </c>
      <c r="G676" s="10">
        <v>0</v>
      </c>
      <c r="H676" s="11">
        <f t="shared" si="77"/>
        <v>8.8699999999999992</v>
      </c>
      <c r="I676" s="11">
        <f t="shared" si="78"/>
        <v>23.33</v>
      </c>
      <c r="J676" s="11">
        <f t="shared" si="79"/>
        <v>1516.21</v>
      </c>
      <c r="K676" s="13">
        <v>50</v>
      </c>
      <c r="L676" s="14">
        <v>8500</v>
      </c>
      <c r="M676" s="15">
        <v>0</v>
      </c>
      <c r="N676" s="14">
        <v>0</v>
      </c>
      <c r="O676" s="16">
        <v>0</v>
      </c>
      <c r="P676" s="16">
        <v>0</v>
      </c>
      <c r="Q676" s="16">
        <v>5.43</v>
      </c>
      <c r="R676" s="57">
        <f t="shared" si="81"/>
        <v>0.65</v>
      </c>
      <c r="S676" s="57"/>
      <c r="T676" s="17">
        <f t="shared" si="82"/>
        <v>6.08</v>
      </c>
      <c r="U676" s="17">
        <f t="shared" si="83"/>
        <v>6.08</v>
      </c>
      <c r="V676" s="16">
        <v>929.08</v>
      </c>
      <c r="W676" s="18">
        <f t="shared" si="84"/>
        <v>0</v>
      </c>
      <c r="X676" s="12">
        <v>53.44</v>
      </c>
      <c r="Y676" s="12">
        <v>9087.14</v>
      </c>
      <c r="Z676" s="42">
        <f t="shared" si="80"/>
        <v>67.25</v>
      </c>
      <c r="AA676" s="12"/>
    </row>
    <row r="677" spans="1:27" x14ac:dyDescent="0.25">
      <c r="A677" s="9">
        <v>45351</v>
      </c>
      <c r="B677" s="10" t="s">
        <v>704</v>
      </c>
      <c r="C677" s="10" t="s">
        <v>537</v>
      </c>
      <c r="D677" s="10" t="s">
        <v>538</v>
      </c>
      <c r="E677" s="10" t="s">
        <v>539</v>
      </c>
      <c r="F677" s="10"/>
      <c r="G677" s="10">
        <v>0</v>
      </c>
      <c r="H677" s="11">
        <f t="shared" si="77"/>
        <v>-3.6</v>
      </c>
      <c r="I677" s="11">
        <f t="shared" si="78"/>
        <v>0</v>
      </c>
      <c r="J677" s="11">
        <f t="shared" si="79"/>
        <v>-324</v>
      </c>
      <c r="K677" s="13">
        <v>0</v>
      </c>
      <c r="L677" s="14">
        <v>0</v>
      </c>
      <c r="M677" s="15">
        <v>0</v>
      </c>
      <c r="N677" s="14">
        <v>0</v>
      </c>
      <c r="O677" s="16">
        <v>0</v>
      </c>
      <c r="P677" s="16">
        <v>0</v>
      </c>
      <c r="Q677" s="16">
        <v>0</v>
      </c>
      <c r="R677" s="57">
        <f t="shared" si="81"/>
        <v>0</v>
      </c>
      <c r="S677" s="57"/>
      <c r="T677" s="17">
        <f t="shared" si="82"/>
        <v>0</v>
      </c>
      <c r="U677" s="17">
        <f t="shared" si="83"/>
        <v>0</v>
      </c>
      <c r="V677" s="16">
        <v>0</v>
      </c>
      <c r="W677" s="18">
        <f t="shared" si="84"/>
        <v>0</v>
      </c>
      <c r="X677" s="12">
        <v>-3.6</v>
      </c>
      <c r="Y677" s="12">
        <v>-324</v>
      </c>
      <c r="Z677" s="42">
        <f t="shared" si="80"/>
        <v>0</v>
      </c>
      <c r="AA677" s="12"/>
    </row>
    <row r="678" spans="1:27" x14ac:dyDescent="0.25">
      <c r="A678" s="9">
        <v>45351</v>
      </c>
      <c r="B678" s="10" t="s">
        <v>705</v>
      </c>
      <c r="C678" s="10" t="s">
        <v>543</v>
      </c>
      <c r="D678" s="10" t="s">
        <v>538</v>
      </c>
      <c r="E678" s="10" t="s">
        <v>557</v>
      </c>
      <c r="F678" s="10"/>
      <c r="G678" s="10">
        <v>0</v>
      </c>
      <c r="H678" s="11">
        <f t="shared" si="77"/>
        <v>78.069999999999993</v>
      </c>
      <c r="I678" s="11">
        <f t="shared" si="78"/>
        <v>48.69</v>
      </c>
      <c r="J678" s="11">
        <f t="shared" si="79"/>
        <v>12677.45</v>
      </c>
      <c r="K678" s="13">
        <v>0</v>
      </c>
      <c r="L678" s="14">
        <v>0</v>
      </c>
      <c r="M678" s="15">
        <v>0</v>
      </c>
      <c r="N678" s="14">
        <v>0</v>
      </c>
      <c r="O678" s="16">
        <v>0</v>
      </c>
      <c r="P678" s="16">
        <v>0</v>
      </c>
      <c r="Q678" s="16">
        <v>1.02</v>
      </c>
      <c r="R678" s="57">
        <f t="shared" si="81"/>
        <v>0.12</v>
      </c>
      <c r="S678" s="57"/>
      <c r="T678" s="17">
        <f t="shared" si="82"/>
        <v>1.1400000000000001</v>
      </c>
      <c r="U678" s="17">
        <f t="shared" si="83"/>
        <v>1.1400000000000001</v>
      </c>
      <c r="V678" s="16">
        <v>0</v>
      </c>
      <c r="W678" s="18">
        <f t="shared" si="84"/>
        <v>0</v>
      </c>
      <c r="X678" s="12">
        <v>77.05</v>
      </c>
      <c r="Y678" s="12">
        <v>12677.45</v>
      </c>
      <c r="Z678" s="42">
        <f t="shared" si="80"/>
        <v>47.55</v>
      </c>
      <c r="AA678" s="12"/>
    </row>
    <row r="679" spans="1:27" x14ac:dyDescent="0.25">
      <c r="A679" s="9">
        <v>45351</v>
      </c>
      <c r="B679" s="10" t="s">
        <v>708</v>
      </c>
      <c r="C679" s="10" t="s">
        <v>543</v>
      </c>
      <c r="D679" s="10" t="s">
        <v>538</v>
      </c>
      <c r="E679" s="10" t="s">
        <v>557</v>
      </c>
      <c r="F679" s="10"/>
      <c r="G679" s="10">
        <v>0</v>
      </c>
      <c r="H679" s="11">
        <f t="shared" si="77"/>
        <v>11.15</v>
      </c>
      <c r="I679" s="11">
        <f t="shared" si="78"/>
        <v>5.47</v>
      </c>
      <c r="J679" s="11">
        <f t="shared" si="79"/>
        <v>2471.4</v>
      </c>
      <c r="K679" s="13">
        <v>0</v>
      </c>
      <c r="L679" s="14">
        <v>0</v>
      </c>
      <c r="M679" s="15">
        <v>0</v>
      </c>
      <c r="N679" s="14">
        <v>0</v>
      </c>
      <c r="O679" s="16">
        <v>0</v>
      </c>
      <c r="P679" s="16">
        <v>0</v>
      </c>
      <c r="Q679" s="16">
        <v>1.0900000000000001</v>
      </c>
      <c r="R679" s="57">
        <f t="shared" si="81"/>
        <v>0.13</v>
      </c>
      <c r="S679" s="57"/>
      <c r="T679" s="17">
        <f t="shared" si="82"/>
        <v>1.2200000000000002</v>
      </c>
      <c r="U679" s="17">
        <f t="shared" si="83"/>
        <v>1.2200000000000002</v>
      </c>
      <c r="V679" s="16">
        <v>241.67</v>
      </c>
      <c r="W679" s="18">
        <f t="shared" si="84"/>
        <v>0</v>
      </c>
      <c r="X679" s="12">
        <v>10.06</v>
      </c>
      <c r="Y679" s="12">
        <v>2229.73</v>
      </c>
      <c r="Z679" s="42">
        <f t="shared" si="80"/>
        <v>4.25</v>
      </c>
      <c r="AA679" s="12"/>
    </row>
    <row r="680" spans="1:27" x14ac:dyDescent="0.25">
      <c r="A680" s="9">
        <v>45351</v>
      </c>
      <c r="B680" s="10" t="s">
        <v>709</v>
      </c>
      <c r="C680" s="10" t="s">
        <v>543</v>
      </c>
      <c r="D680" s="10" t="s">
        <v>538</v>
      </c>
      <c r="E680" s="10" t="s">
        <v>539</v>
      </c>
      <c r="F680" s="10"/>
      <c r="G680" s="10">
        <v>0</v>
      </c>
      <c r="H680" s="11">
        <f t="shared" si="77"/>
        <v>13.77</v>
      </c>
      <c r="I680" s="11">
        <f t="shared" si="78"/>
        <v>11.16</v>
      </c>
      <c r="J680" s="11">
        <f t="shared" si="79"/>
        <v>3304.8</v>
      </c>
      <c r="K680" s="13">
        <v>0</v>
      </c>
      <c r="L680" s="14">
        <v>0</v>
      </c>
      <c r="M680" s="15">
        <v>0</v>
      </c>
      <c r="N680" s="14">
        <v>0</v>
      </c>
      <c r="O680" s="16">
        <v>0</v>
      </c>
      <c r="P680" s="16">
        <v>0</v>
      </c>
      <c r="Q680" s="16">
        <v>0</v>
      </c>
      <c r="R680" s="57">
        <f t="shared" si="81"/>
        <v>0</v>
      </c>
      <c r="S680" s="57"/>
      <c r="T680" s="17">
        <f t="shared" si="82"/>
        <v>0</v>
      </c>
      <c r="U680" s="17">
        <f t="shared" si="83"/>
        <v>0</v>
      </c>
      <c r="V680" s="16">
        <v>0</v>
      </c>
      <c r="W680" s="18">
        <f t="shared" si="84"/>
        <v>0</v>
      </c>
      <c r="X680" s="12">
        <v>13.77</v>
      </c>
      <c r="Y680" s="12">
        <v>3304.8</v>
      </c>
      <c r="Z680" s="42">
        <f t="shared" si="80"/>
        <v>11.16</v>
      </c>
      <c r="AA680" s="12"/>
    </row>
    <row r="682" spans="1:27" ht="22.5" customHeight="1" thickBot="1" x14ac:dyDescent="0.3">
      <c r="A682" s="29"/>
      <c r="B682" s="30"/>
      <c r="C682" s="30"/>
      <c r="D682" s="30"/>
      <c r="E682" s="30"/>
      <c r="F682" s="30"/>
      <c r="G682" s="30"/>
      <c r="H682" s="31"/>
      <c r="I682" s="31">
        <f>SUBTOTAL(109,I4:I680)</f>
        <v>354376.3</v>
      </c>
      <c r="J682" s="31"/>
      <c r="K682" s="31">
        <f>SUBTOTAL(109,K4:K680)</f>
        <v>393235.9</v>
      </c>
      <c r="L682" s="31"/>
      <c r="M682" s="31">
        <f>SUBTOTAL(109,M4:M680)</f>
        <v>25928.110000000004</v>
      </c>
      <c r="N682" s="31"/>
      <c r="O682" s="31">
        <f>SUBTOTAL(109,O4:O680)</f>
        <v>17545</v>
      </c>
      <c r="P682" s="31">
        <f>SUBTOTAL(109,P4:P680)</f>
        <v>1747314</v>
      </c>
      <c r="Q682" s="56">
        <f>SUBTOTAL(109,Q4:Q680)</f>
        <v>355672.29</v>
      </c>
      <c r="R682" s="52">
        <f>SUBTOTAL(109,R4:R680)</f>
        <v>42482.719999999994</v>
      </c>
      <c r="S682" s="52"/>
      <c r="T682" s="31">
        <f t="shared" ref="T682:Z682" si="85">SUBTOTAL(109,T4:T680)</f>
        <v>398155.01000000013</v>
      </c>
      <c r="U682" s="31"/>
      <c r="V682" s="31">
        <f t="shared" si="85"/>
        <v>34087472.420000002</v>
      </c>
      <c r="W682" s="31">
        <f t="shared" si="85"/>
        <v>5206.0000000000009</v>
      </c>
      <c r="X682" s="31">
        <f t="shared" si="85"/>
        <v>926781.66999999993</v>
      </c>
      <c r="Y682" s="31">
        <f t="shared" si="85"/>
        <v>87947230.5</v>
      </c>
      <c r="Z682" s="31">
        <f t="shared" si="85"/>
        <v>326706.19000000024</v>
      </c>
      <c r="AA682" s="31"/>
    </row>
    <row r="683" spans="1:27" ht="15.75" thickTop="1" x14ac:dyDescent="0.25"/>
    <row r="685" spans="1:27" x14ac:dyDescent="0.25">
      <c r="R685" s="33">
        <v>11.943160400022942</v>
      </c>
      <c r="T685" s="38">
        <v>398155</v>
      </c>
      <c r="V685" s="34">
        <v>1.3079027970157504</v>
      </c>
      <c r="Z685" s="43">
        <f>I682+K682-T682-W682</f>
        <v>344251.18999999983</v>
      </c>
    </row>
    <row r="689" spans="17:18" x14ac:dyDescent="0.25">
      <c r="Q689" s="37">
        <v>4171.42</v>
      </c>
      <c r="R689" s="33" t="s">
        <v>691</v>
      </c>
    </row>
  </sheetData>
  <autoFilter ref="A3:AA680" xr:uid="{7F957265-8471-44B0-B4A4-9FF781FBE0E9}"/>
  <conditionalFormatting sqref="A4:XFD680">
    <cfRule type="expression" dxfId="22" priority="1">
      <formula>$Z4&lt;0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E2F2F-4E36-4C54-9C97-8D4A7AE66DB4}">
  <sheetPr>
    <tabColor theme="5" tint="0.59999389629810485"/>
  </sheetPr>
  <dimension ref="A3:F19"/>
  <sheetViews>
    <sheetView zoomScale="160" zoomScaleNormal="160" workbookViewId="0">
      <selection activeCell="E8" sqref="E8"/>
    </sheetView>
  </sheetViews>
  <sheetFormatPr defaultRowHeight="15" x14ac:dyDescent="0.25"/>
  <cols>
    <col min="1" max="1" width="11.5703125" bestFit="1" customWidth="1"/>
    <col min="2" max="2" width="12.140625" style="39" bestFit="1" customWidth="1"/>
    <col min="3" max="3" width="14.28515625" style="39" bestFit="1" customWidth="1"/>
    <col min="4" max="4" width="11" style="39" bestFit="1" customWidth="1"/>
    <col min="5" max="5" width="12.140625" style="39" bestFit="1" customWidth="1"/>
    <col min="6" max="6" width="11.140625" style="39" bestFit="1" customWidth="1"/>
  </cols>
  <sheetData>
    <row r="3" spans="1:6" s="55" customFormat="1" x14ac:dyDescent="0.25">
      <c r="A3" s="53" t="s">
        <v>0</v>
      </c>
      <c r="B3" s="58" t="s">
        <v>836</v>
      </c>
      <c r="C3" s="54" t="s">
        <v>838</v>
      </c>
      <c r="D3" s="54" t="s">
        <v>834</v>
      </c>
      <c r="E3" s="58" t="s">
        <v>835</v>
      </c>
      <c r="F3"/>
    </row>
    <row r="4" spans="1:6" x14ac:dyDescent="0.25">
      <c r="A4" s="46">
        <v>45046</v>
      </c>
      <c r="B4" s="40">
        <v>17326.919999999991</v>
      </c>
      <c r="C4" s="40">
        <v>49879.049271920034</v>
      </c>
      <c r="D4" s="40">
        <v>37194.106000000022</v>
      </c>
      <c r="E4" s="40">
        <v>30011.86327192</v>
      </c>
      <c r="F4"/>
    </row>
    <row r="5" spans="1:6" x14ac:dyDescent="0.25">
      <c r="A5" s="46">
        <v>45077</v>
      </c>
      <c r="B5" s="40">
        <v>30011.91</v>
      </c>
      <c r="C5" s="40">
        <v>59035.06403857001</v>
      </c>
      <c r="D5" s="40">
        <v>32422.146999999964</v>
      </c>
      <c r="E5" s="40">
        <v>56624.82703856998</v>
      </c>
      <c r="F5"/>
    </row>
    <row r="6" spans="1:6" x14ac:dyDescent="0.25">
      <c r="A6" s="46">
        <v>45107</v>
      </c>
      <c r="B6" s="40">
        <v>56624.799999999988</v>
      </c>
      <c r="C6" s="40">
        <v>42265.101944659997</v>
      </c>
      <c r="D6" s="40">
        <v>31518.98799999999</v>
      </c>
      <c r="E6" s="40">
        <v>67370.913944659973</v>
      </c>
      <c r="F6"/>
    </row>
    <row r="7" spans="1:6" x14ac:dyDescent="0.25">
      <c r="A7" s="46">
        <v>45138</v>
      </c>
      <c r="B7" s="40">
        <v>67370.989999999947</v>
      </c>
      <c r="C7" s="40">
        <v>58473.130889629982</v>
      </c>
      <c r="D7" s="40">
        <v>42568.774000000034</v>
      </c>
      <c r="E7" s="40">
        <v>83275.346889629975</v>
      </c>
      <c r="F7"/>
    </row>
    <row r="8" spans="1:6" x14ac:dyDescent="0.25">
      <c r="A8" s="46">
        <v>45169</v>
      </c>
      <c r="B8" s="40">
        <v>83275.479999999894</v>
      </c>
      <c r="C8" s="40">
        <v>63526.887709950031</v>
      </c>
      <c r="D8" s="40">
        <v>42129.043999999994</v>
      </c>
      <c r="E8" s="40">
        <v>104673.32370994984</v>
      </c>
      <c r="F8"/>
    </row>
    <row r="9" spans="1:6" x14ac:dyDescent="0.25">
      <c r="A9" s="46">
        <v>45199</v>
      </c>
      <c r="B9" s="40">
        <v>104673.37999999986</v>
      </c>
      <c r="C9" s="40">
        <v>50566.661063899999</v>
      </c>
      <c r="D9" s="40">
        <v>25164.826999999976</v>
      </c>
      <c r="E9" s="40">
        <v>130075.21406389987</v>
      </c>
      <c r="F9"/>
    </row>
    <row r="10" spans="1:6" x14ac:dyDescent="0.25">
      <c r="A10" s="46">
        <v>45230</v>
      </c>
      <c r="B10" s="40">
        <v>130075.18999999987</v>
      </c>
      <c r="C10" s="40">
        <v>35278.436532390013</v>
      </c>
      <c r="D10" s="40">
        <v>30614.785000000007</v>
      </c>
      <c r="E10" s="40">
        <v>134738.84153238978</v>
      </c>
      <c r="F10"/>
    </row>
    <row r="11" spans="1:6" x14ac:dyDescent="0.25">
      <c r="A11" s="46">
        <v>45260</v>
      </c>
      <c r="B11" s="40">
        <v>134738.95999999979</v>
      </c>
      <c r="C11" s="40">
        <v>45289.392004950008</v>
      </c>
      <c r="D11" s="40">
        <v>26884.689000000006</v>
      </c>
      <c r="E11" s="40">
        <v>153143.66300494983</v>
      </c>
      <c r="F11"/>
    </row>
    <row r="12" spans="1:6" x14ac:dyDescent="0.25">
      <c r="A12" s="46">
        <v>45291</v>
      </c>
      <c r="B12" s="40">
        <v>153143.81999999986</v>
      </c>
      <c r="C12" s="40">
        <v>71545.543025850013</v>
      </c>
      <c r="D12" s="40">
        <v>44454.188000000016</v>
      </c>
      <c r="E12" s="40">
        <v>180235.17502585001</v>
      </c>
      <c r="F12"/>
    </row>
    <row r="13" spans="1:6" x14ac:dyDescent="0.25">
      <c r="A13" s="46">
        <v>45322</v>
      </c>
      <c r="B13" s="40">
        <v>180235.34000000005</v>
      </c>
      <c r="C13" s="40">
        <v>64223.434172979985</v>
      </c>
      <c r="D13" s="40">
        <v>43323.452999999943</v>
      </c>
      <c r="E13" s="40">
        <v>201135.32117298018</v>
      </c>
      <c r="F13"/>
    </row>
    <row r="14" spans="1:6" x14ac:dyDescent="0.25">
      <c r="A14" s="46">
        <v>45351</v>
      </c>
      <c r="B14" s="40">
        <v>201135.46000000017</v>
      </c>
      <c r="C14" s="40">
        <v>13018.851362849999</v>
      </c>
      <c r="D14" s="40">
        <v>5545.2469999999976</v>
      </c>
      <c r="E14" s="40">
        <v>208609.0643628501</v>
      </c>
      <c r="F14"/>
    </row>
    <row r="15" spans="1:6" x14ac:dyDescent="0.25">
      <c r="A15" s="46" t="s">
        <v>828</v>
      </c>
      <c r="B15" s="40">
        <v>1158612.2499999995</v>
      </c>
      <c r="C15" s="40">
        <v>553101.5520176501</v>
      </c>
      <c r="D15" s="40">
        <v>361820.24799999991</v>
      </c>
      <c r="E15" s="40">
        <v>1349893.5540176495</v>
      </c>
      <c r="F15"/>
    </row>
    <row r="16" spans="1:6" x14ac:dyDescent="0.25">
      <c r="B16"/>
      <c r="C16"/>
      <c r="D16"/>
      <c r="E16"/>
      <c r="F16"/>
    </row>
    <row r="17" spans="3:5" x14ac:dyDescent="0.25">
      <c r="C17" s="39">
        <v>415701.49201764999</v>
      </c>
      <c r="E17" s="39">
        <v>71208.154017650042</v>
      </c>
    </row>
    <row r="19" spans="3:5" x14ac:dyDescent="0.25">
      <c r="C19" s="39">
        <f>C17-GETPIVOTDATA("Menufacturing",$A$3)</f>
        <v>-137400.06000000011</v>
      </c>
      <c r="E19" s="39">
        <f>E17-GETPIVOTDATA("Closing",$A$3,"Month",DATE(2024,2,29))</f>
        <v>-137400.91034520004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7DAC6-E126-46BC-B38A-F7A8D83D3ED0}">
  <sheetPr>
    <tabColor rgb="FFFFFF00"/>
  </sheetPr>
  <dimension ref="A2:AE7673"/>
  <sheetViews>
    <sheetView tabSelected="1" topLeftCell="S1" zoomScaleNormal="100" workbookViewId="0">
      <pane ySplit="3" topLeftCell="A301" activePane="bottomLeft" state="frozen"/>
      <selection pane="bottomLeft" activeCell="X318" sqref="X318"/>
    </sheetView>
  </sheetViews>
  <sheetFormatPr defaultRowHeight="15" x14ac:dyDescent="0.25"/>
  <cols>
    <col min="1" max="1" width="11.5703125" style="32" bestFit="1" customWidth="1"/>
    <col min="2" max="2" width="43.42578125" bestFit="1" customWidth="1"/>
    <col min="3" max="3" width="23.140625" bestFit="1" customWidth="1"/>
    <col min="4" max="4" width="13.85546875" bestFit="1" customWidth="1"/>
    <col min="5" max="5" width="9.42578125" bestFit="1" customWidth="1"/>
    <col min="6" max="6" width="11.7109375" bestFit="1" customWidth="1"/>
    <col min="7" max="7" width="16.28515625" bestFit="1" customWidth="1"/>
    <col min="8" max="8" width="12.7109375" style="33" bestFit="1" customWidth="1"/>
    <col min="9" max="9" width="16.7109375" style="61" bestFit="1" customWidth="1"/>
    <col min="10" max="10" width="14.42578125" style="34" bestFit="1" customWidth="1"/>
    <col min="11" max="11" width="10.85546875" style="35" bestFit="1" customWidth="1"/>
    <col min="12" max="12" width="12.42578125" style="37" bestFit="1" customWidth="1"/>
    <col min="13" max="13" width="19.28515625" style="36" bestFit="1" customWidth="1"/>
    <col min="14" max="14" width="20" style="34" bestFit="1" customWidth="1"/>
    <col min="15" max="15" width="11.7109375" style="37" bestFit="1" customWidth="1"/>
    <col min="16" max="16" width="14" style="34" bestFit="1" customWidth="1"/>
    <col min="17" max="17" width="21.42578125" style="37" bestFit="1" customWidth="1"/>
    <col min="18" max="18" width="20.5703125" style="37" bestFit="1" customWidth="1"/>
    <col min="19" max="19" width="18.42578125" style="38" bestFit="1" customWidth="1"/>
    <col min="20" max="20" width="21.5703125" style="34" bestFit="1" customWidth="1"/>
    <col min="21" max="21" width="12.28515625" style="34" bestFit="1" customWidth="1"/>
    <col min="22" max="22" width="15.140625" style="34" bestFit="1" customWidth="1"/>
    <col min="23" max="23" width="18.140625" style="34" bestFit="1" customWidth="1"/>
    <col min="24" max="24" width="22.7109375" style="37" customWidth="1"/>
    <col min="25" max="25" width="20.140625" style="35" bestFit="1" customWidth="1"/>
    <col min="26" max="26" width="13.42578125" style="34" bestFit="1" customWidth="1"/>
    <col min="27" max="27" width="12.28515625" style="34" bestFit="1" customWidth="1"/>
    <col min="28" max="28" width="14.42578125" style="34" bestFit="1" customWidth="1"/>
    <col min="29" max="29" width="17.140625" style="37" bestFit="1" customWidth="1"/>
    <col min="30" max="30" width="6.85546875" bestFit="1" customWidth="1"/>
  </cols>
  <sheetData>
    <row r="2" spans="1:31" x14ac:dyDescent="0.25">
      <c r="I2" s="61">
        <v>4.5149325999999999</v>
      </c>
    </row>
    <row r="3" spans="1:31" s="8" customFormat="1" ht="23.25" customHeight="1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3" t="s">
        <v>7</v>
      </c>
      <c r="I3" s="62" t="s">
        <v>842</v>
      </c>
      <c r="J3" s="3" t="s">
        <v>8</v>
      </c>
      <c r="K3" s="4" t="s">
        <v>9</v>
      </c>
      <c r="L3" s="3" t="s">
        <v>10</v>
      </c>
      <c r="M3" s="5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6" t="s">
        <v>17</v>
      </c>
      <c r="T3" s="3" t="s">
        <v>18</v>
      </c>
      <c r="U3" s="3" t="s">
        <v>20</v>
      </c>
      <c r="V3" s="3" t="s">
        <v>21</v>
      </c>
      <c r="W3" s="3" t="s">
        <v>22</v>
      </c>
      <c r="X3" s="3">
        <f>SUM(X4:X1048576)</f>
        <v>1910</v>
      </c>
      <c r="Y3" s="7" t="s">
        <v>23</v>
      </c>
      <c r="Z3" s="7" t="s">
        <v>24</v>
      </c>
      <c r="AA3" s="3" t="s">
        <v>25</v>
      </c>
      <c r="AB3" s="3" t="s">
        <v>26</v>
      </c>
      <c r="AC3" s="3" t="s">
        <v>830</v>
      </c>
      <c r="AD3" s="2" t="s">
        <v>837</v>
      </c>
      <c r="AE3" s="8">
        <v>137400</v>
      </c>
    </row>
    <row r="4" spans="1:31" x14ac:dyDescent="0.25">
      <c r="A4" s="59">
        <v>45046</v>
      </c>
      <c r="B4" s="60" t="s">
        <v>710</v>
      </c>
      <c r="C4" s="60" t="s">
        <v>711</v>
      </c>
      <c r="D4" s="60" t="s">
        <v>29</v>
      </c>
      <c r="E4" s="60" t="s">
        <v>30</v>
      </c>
      <c r="F4" s="10"/>
      <c r="G4" s="10">
        <v>0</v>
      </c>
      <c r="H4" s="11">
        <v>0</v>
      </c>
      <c r="I4" s="63">
        <v>0</v>
      </c>
      <c r="J4" s="11">
        <v>0</v>
      </c>
      <c r="K4" s="13">
        <v>0</v>
      </c>
      <c r="L4" s="25">
        <v>0</v>
      </c>
      <c r="M4" s="15">
        <v>0</v>
      </c>
      <c r="N4" s="14">
        <v>0</v>
      </c>
      <c r="O4" s="16">
        <v>0</v>
      </c>
      <c r="P4" s="16">
        <v>0</v>
      </c>
      <c r="Q4" s="16">
        <v>0</v>
      </c>
      <c r="R4" s="16">
        <f>Q4*16.876/100</f>
        <v>0</v>
      </c>
      <c r="S4" s="17">
        <f>Q4+R4</f>
        <v>0</v>
      </c>
      <c r="T4" s="16">
        <v>0</v>
      </c>
      <c r="U4" s="18">
        <f>H4*G4/1000</f>
        <v>0</v>
      </c>
      <c r="V4" s="18">
        <f>M4*F4/1000</f>
        <v>0</v>
      </c>
      <c r="W4" s="18">
        <f>V4*16.789/100</f>
        <v>0</v>
      </c>
      <c r="X4" s="27"/>
      <c r="Y4" s="19">
        <f>V4+W4+X4</f>
        <v>0</v>
      </c>
      <c r="Z4" s="18">
        <f>O4*G4/1000</f>
        <v>0</v>
      </c>
      <c r="AA4" s="12"/>
      <c r="AB4" s="12"/>
      <c r="AC4" s="28">
        <f>+I4+Y4-Z4</f>
        <v>0</v>
      </c>
      <c r="AD4" s="20">
        <f>IF(AC4&lt;0,ROUNDUP(AC4,-1)*-1,0)</f>
        <v>0</v>
      </c>
      <c r="AE4">
        <v>0</v>
      </c>
    </row>
    <row r="5" spans="1:31" x14ac:dyDescent="0.25">
      <c r="A5" s="9">
        <v>45046</v>
      </c>
      <c r="B5" s="10" t="s">
        <v>27</v>
      </c>
      <c r="C5" s="10" t="s">
        <v>28</v>
      </c>
      <c r="D5" s="10" t="s">
        <v>29</v>
      </c>
      <c r="E5" s="10" t="s">
        <v>30</v>
      </c>
      <c r="F5" s="10"/>
      <c r="G5" s="10">
        <v>0</v>
      </c>
      <c r="H5" s="11">
        <v>521</v>
      </c>
      <c r="I5" s="63">
        <v>23.52</v>
      </c>
      <c r="J5" s="12">
        <v>4761.8100000000004</v>
      </c>
      <c r="K5" s="13">
        <v>0</v>
      </c>
      <c r="L5" s="25">
        <v>0</v>
      </c>
      <c r="M5" s="15">
        <v>910</v>
      </c>
      <c r="N5" s="14">
        <v>8255.0400000000009</v>
      </c>
      <c r="O5" s="16">
        <v>0</v>
      </c>
      <c r="P5" s="16">
        <v>0</v>
      </c>
      <c r="Q5" s="16">
        <v>1294</v>
      </c>
      <c r="R5" s="16">
        <f>Q5*16.876/100</f>
        <v>218.37544000000003</v>
      </c>
      <c r="S5" s="17">
        <f t="shared" ref="S5:S68" si="0">Q5+R5</f>
        <v>1512.37544</v>
      </c>
      <c r="T5" s="16">
        <v>11788.1</v>
      </c>
      <c r="U5" s="18">
        <f t="shared" ref="U5:U68" si="1">H5*G5/1000</f>
        <v>0</v>
      </c>
      <c r="V5" s="18">
        <f t="shared" ref="V5:V68" si="2">M5*F5/1000</f>
        <v>0</v>
      </c>
      <c r="W5" s="18">
        <f t="shared" ref="W5:W68" si="3">V5*16.789/100</f>
        <v>0</v>
      </c>
      <c r="X5" s="27"/>
      <c r="Y5" s="19">
        <f t="shared" ref="Y5:Y68" si="4">V5+W5+X5</f>
        <v>0</v>
      </c>
      <c r="Z5" s="18">
        <f t="shared" ref="Z5:Z68" si="5">O5*G5/1000</f>
        <v>0</v>
      </c>
      <c r="AA5" s="12">
        <v>137</v>
      </c>
      <c r="AB5" s="12">
        <v>1242.79</v>
      </c>
      <c r="AC5" s="28">
        <f>+I5+Y5-Z5</f>
        <v>23.52</v>
      </c>
      <c r="AD5" s="20">
        <f t="shared" ref="AD5:AD68" si="6">IF(AC5&lt;0,ROUNDUP(AC5,-1)*-1,0)</f>
        <v>0</v>
      </c>
      <c r="AE5">
        <v>0</v>
      </c>
    </row>
    <row r="6" spans="1:31" x14ac:dyDescent="0.25">
      <c r="A6" s="59">
        <v>45046</v>
      </c>
      <c r="B6" s="60" t="s">
        <v>712</v>
      </c>
      <c r="C6" s="60" t="s">
        <v>28</v>
      </c>
      <c r="D6" s="60" t="s">
        <v>29</v>
      </c>
      <c r="E6" s="60" t="s">
        <v>30</v>
      </c>
      <c r="F6" s="10"/>
      <c r="G6" s="10"/>
      <c r="H6" s="11"/>
      <c r="I6" s="63"/>
      <c r="J6" s="11"/>
      <c r="K6" s="13"/>
      <c r="L6" s="25"/>
      <c r="M6" s="15"/>
      <c r="N6" s="14"/>
      <c r="O6" s="16"/>
      <c r="P6" s="16"/>
      <c r="Q6" s="16"/>
      <c r="R6" s="16"/>
      <c r="S6" s="17">
        <f t="shared" si="0"/>
        <v>0</v>
      </c>
      <c r="T6" s="16"/>
      <c r="U6" s="18">
        <f t="shared" si="1"/>
        <v>0</v>
      </c>
      <c r="V6" s="18">
        <f t="shared" si="2"/>
        <v>0</v>
      </c>
      <c r="W6" s="18">
        <f t="shared" si="3"/>
        <v>0</v>
      </c>
      <c r="X6" s="27"/>
      <c r="Y6" s="19">
        <f t="shared" si="4"/>
        <v>0</v>
      </c>
      <c r="Z6" s="18">
        <f t="shared" si="5"/>
        <v>0</v>
      </c>
      <c r="AA6" s="12"/>
      <c r="AB6" s="12"/>
      <c r="AC6" s="28">
        <f>+I6+Y6-Z6</f>
        <v>0</v>
      </c>
      <c r="AD6" s="20">
        <f t="shared" si="6"/>
        <v>0</v>
      </c>
      <c r="AE6">
        <v>0</v>
      </c>
    </row>
    <row r="7" spans="1:31" x14ac:dyDescent="0.25">
      <c r="A7" s="9">
        <v>45046</v>
      </c>
      <c r="B7" s="10" t="s">
        <v>31</v>
      </c>
      <c r="C7" s="10" t="s">
        <v>28</v>
      </c>
      <c r="D7" s="10" t="s">
        <v>29</v>
      </c>
      <c r="E7" s="10" t="s">
        <v>30</v>
      </c>
      <c r="F7" s="10"/>
      <c r="G7" s="10">
        <v>0</v>
      </c>
      <c r="H7" s="11">
        <v>745</v>
      </c>
      <c r="I7" s="63">
        <v>33.64</v>
      </c>
      <c r="J7" s="12">
        <v>6902.25</v>
      </c>
      <c r="K7" s="13">
        <v>0</v>
      </c>
      <c r="L7" s="25">
        <v>0</v>
      </c>
      <c r="M7" s="15">
        <v>0</v>
      </c>
      <c r="N7" s="14">
        <v>0</v>
      </c>
      <c r="O7" s="16">
        <v>0</v>
      </c>
      <c r="P7" s="16">
        <v>0</v>
      </c>
      <c r="Q7" s="16">
        <v>302</v>
      </c>
      <c r="R7" s="16">
        <f>Q7*16.876/100</f>
        <v>50.965520000000005</v>
      </c>
      <c r="S7" s="17">
        <f t="shared" si="0"/>
        <v>352.96552000000003</v>
      </c>
      <c r="T7" s="16">
        <v>2796.52</v>
      </c>
      <c r="U7" s="18">
        <f t="shared" si="1"/>
        <v>0</v>
      </c>
      <c r="V7" s="18">
        <f t="shared" si="2"/>
        <v>0</v>
      </c>
      <c r="W7" s="18">
        <f t="shared" si="3"/>
        <v>0</v>
      </c>
      <c r="X7" s="27"/>
      <c r="Y7" s="19">
        <f t="shared" si="4"/>
        <v>0</v>
      </c>
      <c r="Z7" s="18">
        <f t="shared" si="5"/>
        <v>0</v>
      </c>
      <c r="AA7" s="12">
        <v>443</v>
      </c>
      <c r="AB7" s="12">
        <v>4104.29</v>
      </c>
      <c r="AC7" s="28">
        <f>+I7+Y7-Z7</f>
        <v>33.64</v>
      </c>
      <c r="AD7" s="20">
        <f t="shared" si="6"/>
        <v>0</v>
      </c>
      <c r="AE7">
        <v>0</v>
      </c>
    </row>
    <row r="8" spans="1:31" x14ac:dyDescent="0.25">
      <c r="A8" s="9">
        <v>45046</v>
      </c>
      <c r="B8" s="10" t="s">
        <v>32</v>
      </c>
      <c r="C8" s="10" t="s">
        <v>28</v>
      </c>
      <c r="D8" s="10" t="s">
        <v>29</v>
      </c>
      <c r="E8" s="10" t="s">
        <v>30</v>
      </c>
      <c r="F8" s="10"/>
      <c r="G8" s="10">
        <v>0</v>
      </c>
      <c r="H8" s="11">
        <v>0</v>
      </c>
      <c r="I8" s="63">
        <v>0</v>
      </c>
      <c r="J8" s="12">
        <v>0</v>
      </c>
      <c r="K8" s="13">
        <v>0</v>
      </c>
      <c r="L8" s="25">
        <v>0</v>
      </c>
      <c r="M8" s="15">
        <v>380</v>
      </c>
      <c r="N8" s="14">
        <v>3426.31</v>
      </c>
      <c r="O8" s="16">
        <v>0</v>
      </c>
      <c r="P8" s="16">
        <v>0</v>
      </c>
      <c r="Q8" s="16">
        <v>377</v>
      </c>
      <c r="R8" s="16">
        <f>Q8*16.876/100</f>
        <v>63.622520000000002</v>
      </c>
      <c r="S8" s="17">
        <f t="shared" si="0"/>
        <v>440.62252000000001</v>
      </c>
      <c r="T8" s="16">
        <v>3396.77</v>
      </c>
      <c r="U8" s="18">
        <f t="shared" si="1"/>
        <v>0</v>
      </c>
      <c r="V8" s="18">
        <f t="shared" si="2"/>
        <v>0</v>
      </c>
      <c r="W8" s="18">
        <f t="shared" si="3"/>
        <v>0</v>
      </c>
      <c r="X8" s="27"/>
      <c r="Y8" s="19">
        <f t="shared" si="4"/>
        <v>0</v>
      </c>
      <c r="Z8" s="18">
        <f t="shared" si="5"/>
        <v>0</v>
      </c>
      <c r="AA8" s="12">
        <v>3</v>
      </c>
      <c r="AB8" s="12">
        <v>27.05</v>
      </c>
      <c r="AC8" s="28">
        <f>+I8+Y8-Z8</f>
        <v>0</v>
      </c>
      <c r="AD8" s="20">
        <f t="shared" si="6"/>
        <v>0</v>
      </c>
      <c r="AE8">
        <v>0</v>
      </c>
    </row>
    <row r="9" spans="1:31" x14ac:dyDescent="0.25">
      <c r="A9" s="9">
        <v>45046</v>
      </c>
      <c r="B9" s="10" t="s">
        <v>33</v>
      </c>
      <c r="C9" s="10" t="s">
        <v>28</v>
      </c>
      <c r="D9" s="10" t="s">
        <v>29</v>
      </c>
      <c r="E9" s="10" t="s">
        <v>30</v>
      </c>
      <c r="F9" s="10"/>
      <c r="G9" s="10">
        <v>0</v>
      </c>
      <c r="H9" s="11">
        <v>628</v>
      </c>
      <c r="I9" s="63">
        <v>28.35</v>
      </c>
      <c r="J9" s="12">
        <v>5870.77</v>
      </c>
      <c r="K9" s="13">
        <v>0</v>
      </c>
      <c r="L9" s="25">
        <v>0</v>
      </c>
      <c r="M9" s="15">
        <v>0</v>
      </c>
      <c r="N9" s="14">
        <v>0</v>
      </c>
      <c r="O9" s="16">
        <v>0</v>
      </c>
      <c r="P9" s="16">
        <v>0</v>
      </c>
      <c r="Q9" s="16">
        <v>595</v>
      </c>
      <c r="R9" s="16">
        <f>Q9*16.876/100</f>
        <v>100.41220000000001</v>
      </c>
      <c r="S9" s="17">
        <f t="shared" si="0"/>
        <v>695.41219999999998</v>
      </c>
      <c r="T9" s="16">
        <v>5563.25</v>
      </c>
      <c r="U9" s="18">
        <f t="shared" si="1"/>
        <v>0</v>
      </c>
      <c r="V9" s="18">
        <f t="shared" si="2"/>
        <v>0</v>
      </c>
      <c r="W9" s="18">
        <f t="shared" si="3"/>
        <v>0</v>
      </c>
      <c r="X9" s="27"/>
      <c r="Y9" s="19">
        <f t="shared" si="4"/>
        <v>0</v>
      </c>
      <c r="Z9" s="18">
        <f t="shared" si="5"/>
        <v>0</v>
      </c>
      <c r="AA9" s="12">
        <v>33</v>
      </c>
      <c r="AB9" s="12">
        <v>308.5</v>
      </c>
      <c r="AC9" s="28">
        <f>+I9+Y9-Z9</f>
        <v>28.35</v>
      </c>
      <c r="AD9" s="20">
        <f t="shared" si="6"/>
        <v>0</v>
      </c>
      <c r="AE9">
        <v>0</v>
      </c>
    </row>
    <row r="10" spans="1:31" x14ac:dyDescent="0.25">
      <c r="A10" s="9">
        <v>45046</v>
      </c>
      <c r="B10" s="10" t="s">
        <v>34</v>
      </c>
      <c r="C10" s="10" t="s">
        <v>28</v>
      </c>
      <c r="D10" s="10" t="s">
        <v>29</v>
      </c>
      <c r="E10" s="10" t="s">
        <v>30</v>
      </c>
      <c r="F10" s="10"/>
      <c r="G10" s="10">
        <v>0</v>
      </c>
      <c r="H10" s="11">
        <v>0</v>
      </c>
      <c r="I10" s="63">
        <v>0</v>
      </c>
      <c r="J10" s="12">
        <v>0</v>
      </c>
      <c r="K10" s="13">
        <v>0</v>
      </c>
      <c r="L10" s="25">
        <v>0</v>
      </c>
      <c r="M10" s="15">
        <v>650</v>
      </c>
      <c r="N10" s="14">
        <v>5862.77</v>
      </c>
      <c r="O10" s="16">
        <v>0</v>
      </c>
      <c r="P10" s="16">
        <v>0</v>
      </c>
      <c r="Q10" s="16">
        <v>613</v>
      </c>
      <c r="R10" s="16">
        <f>Q10*16.876/100</f>
        <v>103.44988000000001</v>
      </c>
      <c r="S10" s="17">
        <f t="shared" si="0"/>
        <v>716.44988000000001</v>
      </c>
      <c r="T10" s="16">
        <v>5529.98</v>
      </c>
      <c r="U10" s="18">
        <f t="shared" si="1"/>
        <v>0</v>
      </c>
      <c r="V10" s="18">
        <f t="shared" si="2"/>
        <v>0</v>
      </c>
      <c r="W10" s="18">
        <f t="shared" si="3"/>
        <v>0</v>
      </c>
      <c r="X10" s="27"/>
      <c r="Y10" s="19">
        <f t="shared" si="4"/>
        <v>0</v>
      </c>
      <c r="Z10" s="18">
        <f t="shared" si="5"/>
        <v>0</v>
      </c>
      <c r="AA10" s="12">
        <v>37</v>
      </c>
      <c r="AB10" s="12">
        <v>333.73</v>
      </c>
      <c r="AC10" s="28">
        <f>+I10+Y10-Z10</f>
        <v>0</v>
      </c>
      <c r="AD10" s="20">
        <f t="shared" si="6"/>
        <v>0</v>
      </c>
      <c r="AE10">
        <v>0</v>
      </c>
    </row>
    <row r="11" spans="1:31" x14ac:dyDescent="0.25">
      <c r="A11" s="9">
        <v>45046</v>
      </c>
      <c r="B11" s="10" t="s">
        <v>35</v>
      </c>
      <c r="C11" s="10" t="s">
        <v>28</v>
      </c>
      <c r="D11" s="10" t="s">
        <v>29</v>
      </c>
      <c r="E11" s="10" t="s">
        <v>30</v>
      </c>
      <c r="F11" s="10"/>
      <c r="G11" s="10">
        <v>0</v>
      </c>
      <c r="H11" s="11">
        <v>589</v>
      </c>
      <c r="I11" s="63">
        <v>26.59</v>
      </c>
      <c r="J11" s="12">
        <v>4462.54</v>
      </c>
      <c r="K11" s="13">
        <v>0</v>
      </c>
      <c r="L11" s="25">
        <v>0</v>
      </c>
      <c r="M11" s="15">
        <v>300</v>
      </c>
      <c r="N11" s="14">
        <v>2692.46</v>
      </c>
      <c r="O11" s="16">
        <v>0</v>
      </c>
      <c r="P11" s="16">
        <v>0</v>
      </c>
      <c r="Q11" s="16">
        <v>391</v>
      </c>
      <c r="R11" s="16">
        <f>Q11*16.876/100</f>
        <v>65.985160000000008</v>
      </c>
      <c r="S11" s="17">
        <f t="shared" si="0"/>
        <v>456.98516000000001</v>
      </c>
      <c r="T11" s="16">
        <v>2963.78</v>
      </c>
      <c r="U11" s="18">
        <f t="shared" si="1"/>
        <v>0</v>
      </c>
      <c r="V11" s="18">
        <f t="shared" si="2"/>
        <v>0</v>
      </c>
      <c r="W11" s="18">
        <f t="shared" si="3"/>
        <v>0</v>
      </c>
      <c r="X11" s="27"/>
      <c r="Y11" s="19">
        <f t="shared" si="4"/>
        <v>0</v>
      </c>
      <c r="Z11" s="18">
        <f t="shared" si="5"/>
        <v>0</v>
      </c>
      <c r="AA11" s="12">
        <v>498</v>
      </c>
      <c r="AB11" s="12">
        <v>4192.6000000000004</v>
      </c>
      <c r="AC11" s="28">
        <f>+I11+Y11-Z11</f>
        <v>26.59</v>
      </c>
      <c r="AD11" s="20">
        <f t="shared" si="6"/>
        <v>0</v>
      </c>
      <c r="AE11">
        <v>0</v>
      </c>
    </row>
    <row r="12" spans="1:31" x14ac:dyDescent="0.25">
      <c r="A12" s="59">
        <v>45046</v>
      </c>
      <c r="B12" s="60" t="s">
        <v>808</v>
      </c>
      <c r="C12" s="60" t="s">
        <v>28</v>
      </c>
      <c r="D12" s="60" t="s">
        <v>29</v>
      </c>
      <c r="E12" s="60" t="s">
        <v>30</v>
      </c>
      <c r="F12" s="10"/>
      <c r="G12" s="10"/>
      <c r="H12" s="11"/>
      <c r="I12" s="63"/>
      <c r="J12" s="11"/>
      <c r="K12" s="13"/>
      <c r="L12" s="25"/>
      <c r="M12" s="15"/>
      <c r="N12" s="14"/>
      <c r="O12" s="16"/>
      <c r="P12" s="16"/>
      <c r="Q12" s="16"/>
      <c r="R12" s="16"/>
      <c r="S12" s="17">
        <f t="shared" si="0"/>
        <v>0</v>
      </c>
      <c r="T12" s="16"/>
      <c r="U12" s="18">
        <f t="shared" si="1"/>
        <v>0</v>
      </c>
      <c r="V12" s="18">
        <f t="shared" si="2"/>
        <v>0</v>
      </c>
      <c r="W12" s="18">
        <f t="shared" si="3"/>
        <v>0</v>
      </c>
      <c r="X12" s="27"/>
      <c r="Y12" s="19">
        <f t="shared" si="4"/>
        <v>0</v>
      </c>
      <c r="Z12" s="18">
        <f t="shared" si="5"/>
        <v>0</v>
      </c>
      <c r="AA12" s="12"/>
      <c r="AB12" s="12"/>
      <c r="AC12" s="28">
        <f>+I12+Y12-Z12</f>
        <v>0</v>
      </c>
      <c r="AD12" s="20">
        <f t="shared" si="6"/>
        <v>0</v>
      </c>
      <c r="AE12">
        <v>0</v>
      </c>
    </row>
    <row r="13" spans="1:31" x14ac:dyDescent="0.25">
      <c r="A13" s="9">
        <v>45046</v>
      </c>
      <c r="B13" s="10" t="s">
        <v>36</v>
      </c>
      <c r="C13" s="10" t="s">
        <v>28</v>
      </c>
      <c r="D13" s="10" t="s">
        <v>29</v>
      </c>
      <c r="E13" s="10" t="s">
        <v>30</v>
      </c>
      <c r="F13" s="10"/>
      <c r="G13" s="10">
        <v>0</v>
      </c>
      <c r="H13" s="11">
        <v>-25</v>
      </c>
      <c r="I13" s="63">
        <v>0</v>
      </c>
      <c r="J13" s="12">
        <v>0</v>
      </c>
      <c r="K13" s="13">
        <v>0</v>
      </c>
      <c r="L13" s="25">
        <v>0</v>
      </c>
      <c r="M13" s="15">
        <v>0</v>
      </c>
      <c r="N13" s="14">
        <v>0</v>
      </c>
      <c r="O13" s="16">
        <v>0</v>
      </c>
      <c r="P13" s="16">
        <v>0</v>
      </c>
      <c r="Q13" s="16">
        <v>0</v>
      </c>
      <c r="R13" s="16">
        <f>Q13*16.876/100</f>
        <v>0</v>
      </c>
      <c r="S13" s="17">
        <f t="shared" si="0"/>
        <v>0</v>
      </c>
      <c r="T13" s="16">
        <v>0</v>
      </c>
      <c r="U13" s="18">
        <f t="shared" si="1"/>
        <v>0</v>
      </c>
      <c r="V13" s="18">
        <f t="shared" si="2"/>
        <v>0</v>
      </c>
      <c r="W13" s="18">
        <f t="shared" si="3"/>
        <v>0</v>
      </c>
      <c r="X13" s="27"/>
      <c r="Y13" s="19">
        <f t="shared" si="4"/>
        <v>0</v>
      </c>
      <c r="Z13" s="18">
        <f t="shared" si="5"/>
        <v>0</v>
      </c>
      <c r="AA13" s="12">
        <v>-25</v>
      </c>
      <c r="AB13" s="12">
        <v>0</v>
      </c>
      <c r="AC13" s="28">
        <f>+I13+Y13-Z13</f>
        <v>0</v>
      </c>
      <c r="AD13" s="20">
        <f t="shared" si="6"/>
        <v>0</v>
      </c>
      <c r="AE13">
        <v>0</v>
      </c>
    </row>
    <row r="14" spans="1:31" x14ac:dyDescent="0.25">
      <c r="A14" s="9">
        <v>45046</v>
      </c>
      <c r="B14" s="10" t="s">
        <v>37</v>
      </c>
      <c r="C14" s="10" t="s">
        <v>28</v>
      </c>
      <c r="D14" s="10" t="s">
        <v>29</v>
      </c>
      <c r="E14" s="10" t="s">
        <v>30</v>
      </c>
      <c r="F14" s="10"/>
      <c r="G14" s="10">
        <v>0</v>
      </c>
      <c r="H14" s="11">
        <v>-25</v>
      </c>
      <c r="I14" s="63">
        <v>0</v>
      </c>
      <c r="J14" s="12">
        <v>0</v>
      </c>
      <c r="K14" s="13">
        <v>0</v>
      </c>
      <c r="L14" s="25">
        <v>0</v>
      </c>
      <c r="M14" s="15">
        <v>0</v>
      </c>
      <c r="N14" s="14">
        <v>0</v>
      </c>
      <c r="O14" s="16">
        <v>0</v>
      </c>
      <c r="P14" s="16">
        <v>0</v>
      </c>
      <c r="Q14" s="16">
        <v>0</v>
      </c>
      <c r="R14" s="16">
        <f>Q14*16.876/100</f>
        <v>0</v>
      </c>
      <c r="S14" s="17">
        <f t="shared" si="0"/>
        <v>0</v>
      </c>
      <c r="T14" s="16">
        <v>0</v>
      </c>
      <c r="U14" s="18">
        <f t="shared" si="1"/>
        <v>0</v>
      </c>
      <c r="V14" s="18">
        <f t="shared" si="2"/>
        <v>0</v>
      </c>
      <c r="W14" s="18">
        <f t="shared" si="3"/>
        <v>0</v>
      </c>
      <c r="X14" s="27"/>
      <c r="Y14" s="19">
        <f t="shared" si="4"/>
        <v>0</v>
      </c>
      <c r="Z14" s="18">
        <f t="shared" si="5"/>
        <v>0</v>
      </c>
      <c r="AA14" s="12">
        <v>-25</v>
      </c>
      <c r="AB14" s="12">
        <v>0</v>
      </c>
      <c r="AC14" s="28">
        <f>+I14+Y14-Z14</f>
        <v>0</v>
      </c>
      <c r="AD14" s="20">
        <f t="shared" si="6"/>
        <v>0</v>
      </c>
      <c r="AE14">
        <v>0</v>
      </c>
    </row>
    <row r="15" spans="1:31" x14ac:dyDescent="0.25">
      <c r="A15" s="9">
        <v>45046</v>
      </c>
      <c r="B15" s="10" t="s">
        <v>38</v>
      </c>
      <c r="C15" s="10" t="s">
        <v>39</v>
      </c>
      <c r="D15" s="10" t="s">
        <v>40</v>
      </c>
      <c r="E15" s="10" t="s">
        <v>30</v>
      </c>
      <c r="F15" s="10">
        <v>129</v>
      </c>
      <c r="G15" s="10">
        <v>141</v>
      </c>
      <c r="H15" s="11">
        <v>537</v>
      </c>
      <c r="I15" s="63">
        <v>24.25</v>
      </c>
      <c r="J15" s="12">
        <v>20674.5</v>
      </c>
      <c r="K15" s="13">
        <v>0</v>
      </c>
      <c r="L15" s="25">
        <v>0</v>
      </c>
      <c r="M15" s="15">
        <v>0</v>
      </c>
      <c r="N15" s="14">
        <v>0</v>
      </c>
      <c r="O15" s="16">
        <v>100</v>
      </c>
      <c r="P15" s="16">
        <v>2400</v>
      </c>
      <c r="Q15" s="16">
        <v>0</v>
      </c>
      <c r="R15" s="16">
        <f>Q15*16.876/100</f>
        <v>0</v>
      </c>
      <c r="S15" s="17">
        <f t="shared" si="0"/>
        <v>0</v>
      </c>
      <c r="T15" s="16">
        <v>0</v>
      </c>
      <c r="U15" s="18">
        <f t="shared" si="1"/>
        <v>75.716999999999999</v>
      </c>
      <c r="V15" s="18">
        <f t="shared" si="2"/>
        <v>0</v>
      </c>
      <c r="W15" s="18">
        <f t="shared" si="3"/>
        <v>0</v>
      </c>
      <c r="X15" s="27"/>
      <c r="Y15" s="19">
        <f t="shared" si="4"/>
        <v>0</v>
      </c>
      <c r="Z15" s="18">
        <f t="shared" si="5"/>
        <v>14.1</v>
      </c>
      <c r="AA15" s="12">
        <v>437</v>
      </c>
      <c r="AB15" s="12">
        <v>16824.5</v>
      </c>
      <c r="AC15" s="28">
        <f>+I15+Y15-Z15</f>
        <v>10.15</v>
      </c>
      <c r="AD15" s="20">
        <f t="shared" si="6"/>
        <v>0</v>
      </c>
      <c r="AE15">
        <v>0</v>
      </c>
    </row>
    <row r="16" spans="1:31" x14ac:dyDescent="0.25">
      <c r="A16" s="9">
        <v>45046</v>
      </c>
      <c r="B16" s="10" t="s">
        <v>41</v>
      </c>
      <c r="C16" s="10" t="s">
        <v>39</v>
      </c>
      <c r="D16" s="10" t="s">
        <v>40</v>
      </c>
      <c r="E16" s="10" t="s">
        <v>30</v>
      </c>
      <c r="F16" s="10">
        <v>129</v>
      </c>
      <c r="G16" s="10">
        <v>141</v>
      </c>
      <c r="H16" s="11">
        <v>1</v>
      </c>
      <c r="I16" s="63">
        <v>0.05</v>
      </c>
      <c r="J16" s="12">
        <v>37.5</v>
      </c>
      <c r="K16" s="13">
        <v>0</v>
      </c>
      <c r="L16" s="25">
        <v>0</v>
      </c>
      <c r="M16" s="15">
        <v>0</v>
      </c>
      <c r="N16" s="14">
        <v>0</v>
      </c>
      <c r="O16" s="16">
        <v>0</v>
      </c>
      <c r="P16" s="16">
        <v>0</v>
      </c>
      <c r="Q16" s="16">
        <v>0</v>
      </c>
      <c r="R16" s="16">
        <f>Q16*16.876/100</f>
        <v>0</v>
      </c>
      <c r="S16" s="17">
        <f t="shared" si="0"/>
        <v>0</v>
      </c>
      <c r="T16" s="16">
        <v>0</v>
      </c>
      <c r="U16" s="18">
        <f t="shared" si="1"/>
        <v>0.14099999999999999</v>
      </c>
      <c r="V16" s="18">
        <f t="shared" si="2"/>
        <v>0</v>
      </c>
      <c r="W16" s="18">
        <f t="shared" si="3"/>
        <v>0</v>
      </c>
      <c r="X16" s="27"/>
      <c r="Y16" s="19">
        <f t="shared" si="4"/>
        <v>0</v>
      </c>
      <c r="Z16" s="18">
        <f t="shared" si="5"/>
        <v>0</v>
      </c>
      <c r="AA16" s="12">
        <v>1</v>
      </c>
      <c r="AB16" s="12">
        <v>37.5</v>
      </c>
      <c r="AC16" s="28">
        <f>+I16+Y16-Z16</f>
        <v>0.05</v>
      </c>
      <c r="AD16" s="20">
        <f t="shared" si="6"/>
        <v>0</v>
      </c>
      <c r="AE16">
        <v>0</v>
      </c>
    </row>
    <row r="17" spans="1:31" x14ac:dyDescent="0.25">
      <c r="A17" s="9">
        <v>45046</v>
      </c>
      <c r="B17" s="10" t="s">
        <v>42</v>
      </c>
      <c r="C17" s="10" t="s">
        <v>39</v>
      </c>
      <c r="D17" s="10" t="s">
        <v>40</v>
      </c>
      <c r="E17" s="10" t="s">
        <v>30</v>
      </c>
      <c r="F17" s="10">
        <v>129</v>
      </c>
      <c r="G17" s="10">
        <v>141</v>
      </c>
      <c r="H17" s="11">
        <v>317</v>
      </c>
      <c r="I17" s="63">
        <v>14.31</v>
      </c>
      <c r="J17" s="12">
        <v>12204.5</v>
      </c>
      <c r="K17" s="13">
        <v>0</v>
      </c>
      <c r="L17" s="25">
        <v>0</v>
      </c>
      <c r="M17" s="15">
        <v>0</v>
      </c>
      <c r="N17" s="14">
        <v>0</v>
      </c>
      <c r="O17" s="16">
        <v>100</v>
      </c>
      <c r="P17" s="16">
        <v>2701.5</v>
      </c>
      <c r="Q17" s="16">
        <v>0</v>
      </c>
      <c r="R17" s="16">
        <f>Q17*16.876/100</f>
        <v>0</v>
      </c>
      <c r="S17" s="17">
        <f t="shared" si="0"/>
        <v>0</v>
      </c>
      <c r="T17" s="16">
        <v>0</v>
      </c>
      <c r="U17" s="18">
        <f t="shared" si="1"/>
        <v>44.697000000000003</v>
      </c>
      <c r="V17" s="18">
        <f t="shared" si="2"/>
        <v>0</v>
      </c>
      <c r="W17" s="18">
        <f t="shared" si="3"/>
        <v>0</v>
      </c>
      <c r="X17" s="27"/>
      <c r="Y17" s="19">
        <f t="shared" si="4"/>
        <v>0</v>
      </c>
      <c r="Z17" s="18">
        <f t="shared" si="5"/>
        <v>14.1</v>
      </c>
      <c r="AA17" s="12">
        <v>217</v>
      </c>
      <c r="AB17" s="12">
        <v>8354.5</v>
      </c>
      <c r="AC17" s="28">
        <f>+I17+Y17-Z17</f>
        <v>0.21000000000000085</v>
      </c>
      <c r="AD17" s="20">
        <f t="shared" si="6"/>
        <v>0</v>
      </c>
      <c r="AE17">
        <v>0</v>
      </c>
    </row>
    <row r="18" spans="1:31" x14ac:dyDescent="0.25">
      <c r="A18" s="9">
        <v>45046</v>
      </c>
      <c r="B18" s="10" t="s">
        <v>43</v>
      </c>
      <c r="C18" s="10" t="s">
        <v>39</v>
      </c>
      <c r="D18" s="10" t="s">
        <v>40</v>
      </c>
      <c r="E18" s="10" t="s">
        <v>30</v>
      </c>
      <c r="F18" s="10">
        <v>129</v>
      </c>
      <c r="G18" s="10">
        <v>141</v>
      </c>
      <c r="H18" s="11">
        <v>520</v>
      </c>
      <c r="I18" s="63">
        <v>23.48</v>
      </c>
      <c r="J18" s="12">
        <v>15615.6</v>
      </c>
      <c r="K18" s="13">
        <v>0</v>
      </c>
      <c r="L18" s="25">
        <v>0</v>
      </c>
      <c r="M18" s="15">
        <v>0</v>
      </c>
      <c r="N18" s="14">
        <v>0</v>
      </c>
      <c r="O18" s="16">
        <v>100</v>
      </c>
      <c r="P18" s="16">
        <v>2701.5</v>
      </c>
      <c r="Q18" s="16">
        <v>0</v>
      </c>
      <c r="R18" s="16">
        <f>Q18*16.876/100</f>
        <v>0</v>
      </c>
      <c r="S18" s="17">
        <f t="shared" si="0"/>
        <v>0</v>
      </c>
      <c r="T18" s="16">
        <v>0</v>
      </c>
      <c r="U18" s="18">
        <f t="shared" si="1"/>
        <v>73.319999999999993</v>
      </c>
      <c r="V18" s="18">
        <f t="shared" si="2"/>
        <v>0</v>
      </c>
      <c r="W18" s="18">
        <f t="shared" si="3"/>
        <v>0</v>
      </c>
      <c r="X18" s="27"/>
      <c r="Y18" s="19">
        <f t="shared" si="4"/>
        <v>0</v>
      </c>
      <c r="Z18" s="18">
        <f t="shared" si="5"/>
        <v>14.1</v>
      </c>
      <c r="AA18" s="12">
        <v>420</v>
      </c>
      <c r="AB18" s="12">
        <v>12612.6</v>
      </c>
      <c r="AC18" s="28">
        <f>+I18+Y18-Z18</f>
        <v>9.3800000000000008</v>
      </c>
      <c r="AD18" s="20">
        <f t="shared" si="6"/>
        <v>0</v>
      </c>
      <c r="AE18">
        <v>0</v>
      </c>
    </row>
    <row r="19" spans="1:31" x14ac:dyDescent="0.25">
      <c r="A19" s="9">
        <v>45046</v>
      </c>
      <c r="B19" s="10" t="s">
        <v>44</v>
      </c>
      <c r="C19" s="10" t="s">
        <v>39</v>
      </c>
      <c r="D19" s="10" t="s">
        <v>40</v>
      </c>
      <c r="E19" s="10" t="s">
        <v>30</v>
      </c>
      <c r="F19" s="10">
        <v>180</v>
      </c>
      <c r="G19" s="10">
        <v>196</v>
      </c>
      <c r="H19" s="11">
        <v>833</v>
      </c>
      <c r="I19" s="63">
        <v>37.61</v>
      </c>
      <c r="J19" s="12">
        <v>15431.51</v>
      </c>
      <c r="K19" s="13">
        <v>0</v>
      </c>
      <c r="L19" s="25">
        <v>0</v>
      </c>
      <c r="M19" s="15">
        <v>0</v>
      </c>
      <c r="N19" s="14">
        <v>0</v>
      </c>
      <c r="O19" s="16">
        <v>250</v>
      </c>
      <c r="P19" s="16">
        <v>8800</v>
      </c>
      <c r="Q19" s="16">
        <v>0</v>
      </c>
      <c r="R19" s="16">
        <f>Q19*16.876/100</f>
        <v>0</v>
      </c>
      <c r="S19" s="17">
        <f t="shared" si="0"/>
        <v>0</v>
      </c>
      <c r="T19" s="16">
        <v>0</v>
      </c>
      <c r="U19" s="18">
        <f t="shared" si="1"/>
        <v>163.268</v>
      </c>
      <c r="V19" s="18">
        <f t="shared" si="2"/>
        <v>0</v>
      </c>
      <c r="W19" s="18">
        <f t="shared" si="3"/>
        <v>0</v>
      </c>
      <c r="X19" s="27">
        <v>20</v>
      </c>
      <c r="Y19" s="19">
        <f t="shared" si="4"/>
        <v>20</v>
      </c>
      <c r="Z19" s="18">
        <f t="shared" si="5"/>
        <v>49</v>
      </c>
      <c r="AA19" s="12">
        <v>583</v>
      </c>
      <c r="AB19" s="12">
        <v>10800.21</v>
      </c>
      <c r="AC19" s="28">
        <f>+I19+Y19-Z19</f>
        <v>8.61</v>
      </c>
      <c r="AD19" s="20">
        <f t="shared" si="6"/>
        <v>0</v>
      </c>
      <c r="AE19">
        <v>20</v>
      </c>
    </row>
    <row r="20" spans="1:31" x14ac:dyDescent="0.25">
      <c r="A20" s="9">
        <v>45046</v>
      </c>
      <c r="B20" s="10" t="s">
        <v>45</v>
      </c>
      <c r="C20" s="10" t="s">
        <v>39</v>
      </c>
      <c r="D20" s="10" t="s">
        <v>40</v>
      </c>
      <c r="E20" s="10" t="s">
        <v>30</v>
      </c>
      <c r="F20" s="10">
        <v>180</v>
      </c>
      <c r="G20" s="10">
        <v>196</v>
      </c>
      <c r="H20" s="11">
        <v>159</v>
      </c>
      <c r="I20" s="63">
        <v>7.18</v>
      </c>
      <c r="J20" s="12">
        <v>4590.33</v>
      </c>
      <c r="K20" s="13">
        <v>0</v>
      </c>
      <c r="L20" s="25">
        <v>0</v>
      </c>
      <c r="M20" s="15">
        <v>0</v>
      </c>
      <c r="N20" s="14">
        <v>0</v>
      </c>
      <c r="O20" s="16">
        <v>100</v>
      </c>
      <c r="P20" s="16">
        <v>3610.5</v>
      </c>
      <c r="Q20" s="16">
        <v>0</v>
      </c>
      <c r="R20" s="16">
        <f>Q20*16.876/100</f>
        <v>0</v>
      </c>
      <c r="S20" s="17">
        <f t="shared" si="0"/>
        <v>0</v>
      </c>
      <c r="T20" s="16">
        <v>0</v>
      </c>
      <c r="U20" s="18">
        <f t="shared" si="1"/>
        <v>31.164000000000001</v>
      </c>
      <c r="V20" s="18">
        <f t="shared" si="2"/>
        <v>0</v>
      </c>
      <c r="W20" s="18">
        <f t="shared" si="3"/>
        <v>0</v>
      </c>
      <c r="X20" s="27">
        <v>20</v>
      </c>
      <c r="Y20" s="19">
        <f t="shared" si="4"/>
        <v>20</v>
      </c>
      <c r="Z20" s="18">
        <f t="shared" si="5"/>
        <v>19.600000000000001</v>
      </c>
      <c r="AA20" s="12">
        <v>59</v>
      </c>
      <c r="AB20" s="12">
        <v>1703.33</v>
      </c>
      <c r="AC20" s="28">
        <f>+I20+Y20-Z20</f>
        <v>7.5799999999999983</v>
      </c>
      <c r="AD20" s="20">
        <f t="shared" si="6"/>
        <v>0</v>
      </c>
      <c r="AE20">
        <v>20</v>
      </c>
    </row>
    <row r="21" spans="1:31" x14ac:dyDescent="0.25">
      <c r="A21" s="9">
        <v>45046</v>
      </c>
      <c r="B21" s="10" t="s">
        <v>46</v>
      </c>
      <c r="C21" s="10" t="s">
        <v>39</v>
      </c>
      <c r="D21" s="10" t="s">
        <v>40</v>
      </c>
      <c r="E21" s="10" t="s">
        <v>30</v>
      </c>
      <c r="F21" s="10">
        <v>180</v>
      </c>
      <c r="G21" s="10">
        <v>196</v>
      </c>
      <c r="H21" s="11">
        <v>525</v>
      </c>
      <c r="I21" s="63">
        <v>23.7</v>
      </c>
      <c r="J21" s="12">
        <v>10101.219999999999</v>
      </c>
      <c r="K21" s="13">
        <v>0</v>
      </c>
      <c r="L21" s="25">
        <v>0</v>
      </c>
      <c r="M21" s="15">
        <v>0</v>
      </c>
      <c r="N21" s="14">
        <v>0</v>
      </c>
      <c r="O21" s="16">
        <v>150</v>
      </c>
      <c r="P21" s="16">
        <v>5240</v>
      </c>
      <c r="Q21" s="16">
        <v>0</v>
      </c>
      <c r="R21" s="16">
        <f>Q21*16.876/100</f>
        <v>0</v>
      </c>
      <c r="S21" s="17">
        <f t="shared" si="0"/>
        <v>0</v>
      </c>
      <c r="T21" s="16">
        <v>0</v>
      </c>
      <c r="U21" s="18">
        <f t="shared" si="1"/>
        <v>102.9</v>
      </c>
      <c r="V21" s="18">
        <f t="shared" si="2"/>
        <v>0</v>
      </c>
      <c r="W21" s="18">
        <f t="shared" si="3"/>
        <v>0</v>
      </c>
      <c r="X21" s="27">
        <v>10</v>
      </c>
      <c r="Y21" s="19">
        <f t="shared" si="4"/>
        <v>10</v>
      </c>
      <c r="Z21" s="18">
        <f t="shared" si="5"/>
        <v>29.4</v>
      </c>
      <c r="AA21" s="12">
        <v>375</v>
      </c>
      <c r="AB21" s="12">
        <v>7215.16</v>
      </c>
      <c r="AC21" s="28">
        <f>+I21+Y21-Z21</f>
        <v>4.3000000000000043</v>
      </c>
      <c r="AD21" s="20">
        <f t="shared" si="6"/>
        <v>0</v>
      </c>
      <c r="AE21">
        <v>10</v>
      </c>
    </row>
    <row r="22" spans="1:31" x14ac:dyDescent="0.25">
      <c r="A22" s="9">
        <v>45046</v>
      </c>
      <c r="B22" s="10" t="s">
        <v>47</v>
      </c>
      <c r="C22" s="10" t="s">
        <v>39</v>
      </c>
      <c r="D22" s="10" t="s">
        <v>40</v>
      </c>
      <c r="E22" s="10" t="s">
        <v>30</v>
      </c>
      <c r="F22" s="10">
        <v>180</v>
      </c>
      <c r="G22" s="10">
        <v>196</v>
      </c>
      <c r="H22" s="11">
        <v>519</v>
      </c>
      <c r="I22" s="63">
        <v>23.43</v>
      </c>
      <c r="J22" s="12">
        <v>9614.4699999999993</v>
      </c>
      <c r="K22" s="13">
        <v>0</v>
      </c>
      <c r="L22" s="25">
        <v>0</v>
      </c>
      <c r="M22" s="15">
        <v>0</v>
      </c>
      <c r="N22" s="14">
        <v>0</v>
      </c>
      <c r="O22" s="16">
        <v>150</v>
      </c>
      <c r="P22" s="16">
        <v>5240</v>
      </c>
      <c r="Q22" s="16">
        <v>0</v>
      </c>
      <c r="R22" s="16">
        <f>Q22*16.876/100</f>
        <v>0</v>
      </c>
      <c r="S22" s="17">
        <f t="shared" si="0"/>
        <v>0</v>
      </c>
      <c r="T22" s="16">
        <v>0</v>
      </c>
      <c r="U22" s="18">
        <f t="shared" si="1"/>
        <v>101.724</v>
      </c>
      <c r="V22" s="18">
        <f t="shared" si="2"/>
        <v>0</v>
      </c>
      <c r="W22" s="18">
        <f t="shared" si="3"/>
        <v>0</v>
      </c>
      <c r="X22" s="27">
        <v>10</v>
      </c>
      <c r="Y22" s="19">
        <f t="shared" si="4"/>
        <v>10</v>
      </c>
      <c r="Z22" s="18">
        <f t="shared" si="5"/>
        <v>29.4</v>
      </c>
      <c r="AA22" s="12">
        <v>369</v>
      </c>
      <c r="AB22" s="12">
        <v>6835.72</v>
      </c>
      <c r="AC22" s="28">
        <f>+I22+Y22-Z22</f>
        <v>4.0300000000000011</v>
      </c>
      <c r="AD22" s="20">
        <f t="shared" si="6"/>
        <v>0</v>
      </c>
      <c r="AE22">
        <v>10</v>
      </c>
    </row>
    <row r="23" spans="1:31" x14ac:dyDescent="0.25">
      <c r="A23" s="9">
        <v>45046</v>
      </c>
      <c r="B23" s="10" t="s">
        <v>48</v>
      </c>
      <c r="C23" s="10" t="s">
        <v>39</v>
      </c>
      <c r="D23" s="10" t="s">
        <v>29</v>
      </c>
      <c r="E23" s="10" t="s">
        <v>30</v>
      </c>
      <c r="F23" s="10"/>
      <c r="G23" s="10">
        <v>0</v>
      </c>
      <c r="H23" s="11">
        <v>16</v>
      </c>
      <c r="I23" s="63">
        <v>0.72</v>
      </c>
      <c r="J23" s="12">
        <v>461.92</v>
      </c>
      <c r="K23" s="13">
        <v>0</v>
      </c>
      <c r="L23" s="25">
        <v>0</v>
      </c>
      <c r="M23" s="15">
        <v>0</v>
      </c>
      <c r="N23" s="14">
        <v>0</v>
      </c>
      <c r="O23" s="16">
        <v>0</v>
      </c>
      <c r="P23" s="16">
        <v>0</v>
      </c>
      <c r="Q23" s="16">
        <v>0</v>
      </c>
      <c r="R23" s="16">
        <f>Q23*16.876/100</f>
        <v>0</v>
      </c>
      <c r="S23" s="17">
        <f t="shared" si="0"/>
        <v>0</v>
      </c>
      <c r="T23" s="16">
        <v>0</v>
      </c>
      <c r="U23" s="18">
        <f t="shared" si="1"/>
        <v>0</v>
      </c>
      <c r="V23" s="18">
        <f t="shared" si="2"/>
        <v>0</v>
      </c>
      <c r="W23" s="18">
        <f t="shared" si="3"/>
        <v>0</v>
      </c>
      <c r="X23" s="27"/>
      <c r="Y23" s="19">
        <f t="shared" si="4"/>
        <v>0</v>
      </c>
      <c r="Z23" s="18">
        <f t="shared" si="5"/>
        <v>0</v>
      </c>
      <c r="AA23" s="12">
        <v>16</v>
      </c>
      <c r="AB23" s="12">
        <v>461.92</v>
      </c>
      <c r="AC23" s="28">
        <f>+I23+Y23-Z23</f>
        <v>0.72</v>
      </c>
      <c r="AD23" s="20">
        <f t="shared" si="6"/>
        <v>0</v>
      </c>
      <c r="AE23">
        <v>0</v>
      </c>
    </row>
    <row r="24" spans="1:31" x14ac:dyDescent="0.25">
      <c r="A24" s="9">
        <v>45046</v>
      </c>
      <c r="B24" s="10" t="s">
        <v>49</v>
      </c>
      <c r="C24" s="10" t="s">
        <v>39</v>
      </c>
      <c r="D24" s="10" t="s">
        <v>40</v>
      </c>
      <c r="E24" s="10" t="s">
        <v>30</v>
      </c>
      <c r="F24" s="10">
        <v>240</v>
      </c>
      <c r="G24" s="10">
        <v>262</v>
      </c>
      <c r="H24" s="11">
        <v>851</v>
      </c>
      <c r="I24" s="63">
        <v>38.42</v>
      </c>
      <c r="J24" s="12">
        <v>25840.2</v>
      </c>
      <c r="K24" s="13">
        <v>0</v>
      </c>
      <c r="L24" s="25">
        <v>0</v>
      </c>
      <c r="M24" s="15">
        <v>0</v>
      </c>
      <c r="N24" s="14">
        <v>0</v>
      </c>
      <c r="O24" s="16">
        <v>200</v>
      </c>
      <c r="P24" s="16">
        <v>9379.5</v>
      </c>
      <c r="Q24" s="16">
        <v>0</v>
      </c>
      <c r="R24" s="16">
        <f>Q24*16.876/100</f>
        <v>0</v>
      </c>
      <c r="S24" s="17">
        <f t="shared" si="0"/>
        <v>0</v>
      </c>
      <c r="T24" s="16">
        <v>0</v>
      </c>
      <c r="U24" s="18">
        <f t="shared" si="1"/>
        <v>222.96199999999999</v>
      </c>
      <c r="V24" s="18">
        <f t="shared" si="2"/>
        <v>0</v>
      </c>
      <c r="W24" s="18">
        <f t="shared" si="3"/>
        <v>0</v>
      </c>
      <c r="X24" s="27">
        <v>20</v>
      </c>
      <c r="Y24" s="19">
        <f t="shared" si="4"/>
        <v>20</v>
      </c>
      <c r="Z24" s="18">
        <f t="shared" si="5"/>
        <v>52.4</v>
      </c>
      <c r="AA24" s="12">
        <v>651</v>
      </c>
      <c r="AB24" s="12">
        <v>19767.29</v>
      </c>
      <c r="AC24" s="28">
        <f>+I24+Y24-Z24</f>
        <v>6.0200000000000031</v>
      </c>
      <c r="AD24" s="20">
        <f t="shared" si="6"/>
        <v>0</v>
      </c>
      <c r="AE24">
        <v>20</v>
      </c>
    </row>
    <row r="25" spans="1:31" x14ac:dyDescent="0.25">
      <c r="A25" s="9">
        <v>45046</v>
      </c>
      <c r="B25" s="10" t="s">
        <v>50</v>
      </c>
      <c r="C25" s="10" t="s">
        <v>39</v>
      </c>
      <c r="D25" s="10" t="s">
        <v>40</v>
      </c>
      <c r="E25" s="10" t="s">
        <v>30</v>
      </c>
      <c r="F25" s="10">
        <v>240</v>
      </c>
      <c r="G25" s="10">
        <v>262</v>
      </c>
      <c r="H25" s="11">
        <v>464</v>
      </c>
      <c r="I25" s="63">
        <v>20.95</v>
      </c>
      <c r="J25" s="12">
        <v>15372.17</v>
      </c>
      <c r="K25" s="13">
        <v>0</v>
      </c>
      <c r="L25" s="25">
        <v>0</v>
      </c>
      <c r="M25" s="15">
        <v>0</v>
      </c>
      <c r="N25" s="14">
        <v>0</v>
      </c>
      <c r="O25" s="16">
        <v>100</v>
      </c>
      <c r="P25" s="16">
        <v>4673</v>
      </c>
      <c r="Q25" s="16">
        <v>0</v>
      </c>
      <c r="R25" s="16">
        <f>Q25*16.876/100</f>
        <v>0</v>
      </c>
      <c r="S25" s="17">
        <f t="shared" si="0"/>
        <v>0</v>
      </c>
      <c r="T25" s="16">
        <v>0</v>
      </c>
      <c r="U25" s="18">
        <f t="shared" si="1"/>
        <v>121.568</v>
      </c>
      <c r="V25" s="18">
        <f t="shared" si="2"/>
        <v>0</v>
      </c>
      <c r="W25" s="18">
        <f t="shared" si="3"/>
        <v>0</v>
      </c>
      <c r="X25" s="27">
        <v>10</v>
      </c>
      <c r="Y25" s="19">
        <f t="shared" si="4"/>
        <v>10</v>
      </c>
      <c r="Z25" s="18">
        <f t="shared" si="5"/>
        <v>26.2</v>
      </c>
      <c r="AA25" s="12">
        <v>364</v>
      </c>
      <c r="AB25" s="12">
        <v>12059.21</v>
      </c>
      <c r="AC25" s="28">
        <f>+I25+Y25-Z25</f>
        <v>4.75</v>
      </c>
      <c r="AD25" s="20">
        <f t="shared" si="6"/>
        <v>0</v>
      </c>
      <c r="AE25">
        <v>10</v>
      </c>
    </row>
    <row r="26" spans="1:31" x14ac:dyDescent="0.25">
      <c r="A26" s="9">
        <v>45046</v>
      </c>
      <c r="B26" s="10" t="s">
        <v>51</v>
      </c>
      <c r="C26" s="10" t="s">
        <v>39</v>
      </c>
      <c r="D26" s="10" t="s">
        <v>40</v>
      </c>
      <c r="E26" s="10" t="s">
        <v>30</v>
      </c>
      <c r="F26" s="10">
        <v>240</v>
      </c>
      <c r="G26" s="10">
        <v>262</v>
      </c>
      <c r="H26" s="11">
        <v>331</v>
      </c>
      <c r="I26" s="63">
        <v>14.94</v>
      </c>
      <c r="J26" s="12">
        <v>8693.9</v>
      </c>
      <c r="K26" s="13">
        <v>0</v>
      </c>
      <c r="L26" s="25">
        <v>0</v>
      </c>
      <c r="M26" s="15">
        <v>0</v>
      </c>
      <c r="N26" s="14">
        <v>0</v>
      </c>
      <c r="O26" s="16">
        <v>100</v>
      </c>
      <c r="P26" s="16">
        <v>4673</v>
      </c>
      <c r="Q26" s="16">
        <v>0</v>
      </c>
      <c r="R26" s="16">
        <f>Q26*16.876/100</f>
        <v>0</v>
      </c>
      <c r="S26" s="17">
        <f t="shared" si="0"/>
        <v>0</v>
      </c>
      <c r="T26" s="16">
        <v>0</v>
      </c>
      <c r="U26" s="18">
        <f t="shared" si="1"/>
        <v>86.721999999999994</v>
      </c>
      <c r="V26" s="18">
        <f t="shared" si="2"/>
        <v>0</v>
      </c>
      <c r="W26" s="18">
        <f t="shared" si="3"/>
        <v>0</v>
      </c>
      <c r="X26" s="27">
        <v>20</v>
      </c>
      <c r="Y26" s="19">
        <f t="shared" si="4"/>
        <v>20</v>
      </c>
      <c r="Z26" s="18">
        <f t="shared" si="5"/>
        <v>26.2</v>
      </c>
      <c r="AA26" s="12">
        <v>231</v>
      </c>
      <c r="AB26" s="12">
        <v>6067.34</v>
      </c>
      <c r="AC26" s="28">
        <f>+I26+Y26-Z26</f>
        <v>8.7399999999999984</v>
      </c>
      <c r="AD26" s="20">
        <f t="shared" si="6"/>
        <v>0</v>
      </c>
      <c r="AE26">
        <v>20</v>
      </c>
    </row>
    <row r="27" spans="1:31" x14ac:dyDescent="0.25">
      <c r="A27" s="9">
        <v>45046</v>
      </c>
      <c r="B27" s="10" t="s">
        <v>52</v>
      </c>
      <c r="C27" s="10" t="s">
        <v>39</v>
      </c>
      <c r="D27" s="10" t="s">
        <v>40</v>
      </c>
      <c r="E27" s="10" t="s">
        <v>30</v>
      </c>
      <c r="F27" s="10">
        <v>240</v>
      </c>
      <c r="G27" s="10">
        <v>262</v>
      </c>
      <c r="H27" s="11">
        <v>417</v>
      </c>
      <c r="I27" s="63">
        <v>18.829999999999998</v>
      </c>
      <c r="J27" s="12">
        <v>13343.24</v>
      </c>
      <c r="K27" s="13">
        <v>0</v>
      </c>
      <c r="L27" s="25">
        <v>0</v>
      </c>
      <c r="M27" s="15">
        <v>0</v>
      </c>
      <c r="N27" s="14">
        <v>0</v>
      </c>
      <c r="O27" s="16">
        <v>150</v>
      </c>
      <c r="P27" s="16">
        <v>6913</v>
      </c>
      <c r="Q27" s="16">
        <v>0</v>
      </c>
      <c r="R27" s="16">
        <f>Q27*16.876/100</f>
        <v>0</v>
      </c>
      <c r="S27" s="17">
        <f t="shared" si="0"/>
        <v>0</v>
      </c>
      <c r="T27" s="16">
        <v>0</v>
      </c>
      <c r="U27" s="18">
        <f t="shared" si="1"/>
        <v>109.254</v>
      </c>
      <c r="V27" s="18">
        <f t="shared" si="2"/>
        <v>0</v>
      </c>
      <c r="W27" s="18">
        <f t="shared" si="3"/>
        <v>0</v>
      </c>
      <c r="X27" s="27">
        <v>30</v>
      </c>
      <c r="Y27" s="19">
        <f t="shared" si="4"/>
        <v>30</v>
      </c>
      <c r="Z27" s="18">
        <f t="shared" si="5"/>
        <v>39.299999999999997</v>
      </c>
      <c r="AA27" s="12">
        <v>267</v>
      </c>
      <c r="AB27" s="12">
        <v>8543.52</v>
      </c>
      <c r="AC27" s="28">
        <f>+I27+Y27-Z27</f>
        <v>9.5300000000000011</v>
      </c>
      <c r="AD27" s="20">
        <f t="shared" si="6"/>
        <v>0</v>
      </c>
      <c r="AE27">
        <v>30</v>
      </c>
    </row>
    <row r="28" spans="1:31" x14ac:dyDescent="0.25">
      <c r="A28" s="9">
        <v>45046</v>
      </c>
      <c r="B28" s="10" t="s">
        <v>53</v>
      </c>
      <c r="C28" s="10" t="s">
        <v>39</v>
      </c>
      <c r="D28" s="10" t="s">
        <v>40</v>
      </c>
      <c r="E28" s="10" t="s">
        <v>30</v>
      </c>
      <c r="F28" s="10">
        <v>365</v>
      </c>
      <c r="G28" s="10">
        <v>398</v>
      </c>
      <c r="H28" s="11">
        <v>1031</v>
      </c>
      <c r="I28" s="63">
        <v>46.55</v>
      </c>
      <c r="J28" s="12">
        <v>43140.09</v>
      </c>
      <c r="K28" s="13">
        <v>0</v>
      </c>
      <c r="L28" s="25">
        <v>0</v>
      </c>
      <c r="M28" s="15">
        <v>0</v>
      </c>
      <c r="N28" s="14">
        <v>0</v>
      </c>
      <c r="O28" s="16">
        <v>188</v>
      </c>
      <c r="P28" s="16">
        <v>13306.11</v>
      </c>
      <c r="Q28" s="16">
        <v>0</v>
      </c>
      <c r="R28" s="16">
        <f>Q28*16.876/100</f>
        <v>0</v>
      </c>
      <c r="S28" s="17">
        <f t="shared" si="0"/>
        <v>0</v>
      </c>
      <c r="T28" s="16">
        <v>0</v>
      </c>
      <c r="U28" s="18">
        <f t="shared" si="1"/>
        <v>410.33800000000002</v>
      </c>
      <c r="V28" s="18">
        <f t="shared" si="2"/>
        <v>0</v>
      </c>
      <c r="W28" s="18">
        <f t="shared" si="3"/>
        <v>0</v>
      </c>
      <c r="X28" s="27">
        <v>30</v>
      </c>
      <c r="Y28" s="19">
        <f t="shared" si="4"/>
        <v>30</v>
      </c>
      <c r="Z28" s="18">
        <f t="shared" si="5"/>
        <v>74.823999999999998</v>
      </c>
      <c r="AA28" s="12">
        <v>843</v>
      </c>
      <c r="AB28" s="12">
        <v>35273.620000000003</v>
      </c>
      <c r="AC28" s="28">
        <f>+I28+Y28-Z28</f>
        <v>1.7259999999999991</v>
      </c>
      <c r="AD28" s="20">
        <f t="shared" si="6"/>
        <v>0</v>
      </c>
      <c r="AE28">
        <v>30</v>
      </c>
    </row>
    <row r="29" spans="1:31" x14ac:dyDescent="0.25">
      <c r="A29" s="9">
        <v>45046</v>
      </c>
      <c r="B29" s="10" t="s">
        <v>54</v>
      </c>
      <c r="C29" s="10" t="s">
        <v>39</v>
      </c>
      <c r="D29" s="10" t="s">
        <v>40</v>
      </c>
      <c r="E29" s="10" t="s">
        <v>30</v>
      </c>
      <c r="F29" s="10">
        <v>365</v>
      </c>
      <c r="G29" s="10">
        <v>398</v>
      </c>
      <c r="H29" s="11">
        <v>689</v>
      </c>
      <c r="I29" s="63">
        <v>31.11</v>
      </c>
      <c r="J29" s="12">
        <v>38913.800000000003</v>
      </c>
      <c r="K29" s="13">
        <v>0</v>
      </c>
      <c r="L29" s="25">
        <v>0</v>
      </c>
      <c r="M29" s="15">
        <v>0</v>
      </c>
      <c r="N29" s="14">
        <v>0</v>
      </c>
      <c r="O29" s="16">
        <v>100</v>
      </c>
      <c r="P29" s="16">
        <v>7091.75</v>
      </c>
      <c r="Q29" s="16">
        <v>0</v>
      </c>
      <c r="R29" s="16">
        <f>Q29*16.876/100</f>
        <v>0</v>
      </c>
      <c r="S29" s="17">
        <f t="shared" si="0"/>
        <v>0</v>
      </c>
      <c r="T29" s="16">
        <v>0</v>
      </c>
      <c r="U29" s="18">
        <f t="shared" si="1"/>
        <v>274.22199999999998</v>
      </c>
      <c r="V29" s="18">
        <f t="shared" si="2"/>
        <v>0</v>
      </c>
      <c r="W29" s="18">
        <f t="shared" si="3"/>
        <v>0</v>
      </c>
      <c r="X29" s="27">
        <v>10</v>
      </c>
      <c r="Y29" s="19">
        <f t="shared" si="4"/>
        <v>10</v>
      </c>
      <c r="Z29" s="18">
        <f t="shared" si="5"/>
        <v>39.799999999999997</v>
      </c>
      <c r="AA29" s="12">
        <v>589</v>
      </c>
      <c r="AB29" s="12">
        <v>33265.93</v>
      </c>
      <c r="AC29" s="28">
        <f>+I29+Y29-Z29</f>
        <v>1.3100000000000023</v>
      </c>
      <c r="AD29" s="20">
        <f t="shared" si="6"/>
        <v>0</v>
      </c>
      <c r="AE29">
        <v>10</v>
      </c>
    </row>
    <row r="30" spans="1:31" x14ac:dyDescent="0.25">
      <c r="A30" s="9">
        <v>45046</v>
      </c>
      <c r="B30" s="10" t="s">
        <v>55</v>
      </c>
      <c r="C30" s="10" t="s">
        <v>39</v>
      </c>
      <c r="D30" s="10" t="s">
        <v>40</v>
      </c>
      <c r="E30" s="10" t="s">
        <v>30</v>
      </c>
      <c r="F30" s="10">
        <v>365</v>
      </c>
      <c r="G30" s="10">
        <v>398</v>
      </c>
      <c r="H30" s="11">
        <v>449</v>
      </c>
      <c r="I30" s="63">
        <v>20.27</v>
      </c>
      <c r="J30" s="12">
        <v>19878.32</v>
      </c>
      <c r="K30" s="13">
        <v>0</v>
      </c>
      <c r="L30" s="25">
        <v>0</v>
      </c>
      <c r="M30" s="15">
        <v>0</v>
      </c>
      <c r="N30" s="14">
        <v>0</v>
      </c>
      <c r="O30" s="16">
        <v>150</v>
      </c>
      <c r="P30" s="16">
        <v>10952.75</v>
      </c>
      <c r="Q30" s="16">
        <v>0</v>
      </c>
      <c r="R30" s="16">
        <f>Q30*16.876/100</f>
        <v>0</v>
      </c>
      <c r="S30" s="17">
        <f t="shared" si="0"/>
        <v>0</v>
      </c>
      <c r="T30" s="16">
        <v>0</v>
      </c>
      <c r="U30" s="18">
        <f t="shared" si="1"/>
        <v>178.702</v>
      </c>
      <c r="V30" s="18">
        <f t="shared" si="2"/>
        <v>0</v>
      </c>
      <c r="W30" s="18">
        <f t="shared" si="3"/>
        <v>0</v>
      </c>
      <c r="X30" s="27">
        <v>50</v>
      </c>
      <c r="Y30" s="19">
        <f t="shared" si="4"/>
        <v>50</v>
      </c>
      <c r="Z30" s="18">
        <f t="shared" si="5"/>
        <v>59.7</v>
      </c>
      <c r="AA30" s="12">
        <v>299</v>
      </c>
      <c r="AB30" s="12">
        <v>13237.46</v>
      </c>
      <c r="AC30" s="28">
        <f>+I30+Y30-Z30</f>
        <v>10.569999999999993</v>
      </c>
      <c r="AD30" s="20">
        <f t="shared" si="6"/>
        <v>0</v>
      </c>
      <c r="AE30">
        <v>40</v>
      </c>
    </row>
    <row r="31" spans="1:31" x14ac:dyDescent="0.25">
      <c r="A31" s="9">
        <v>45046</v>
      </c>
      <c r="B31" s="10" t="s">
        <v>56</v>
      </c>
      <c r="C31" s="10" t="s">
        <v>39</v>
      </c>
      <c r="D31" s="10" t="s">
        <v>40</v>
      </c>
      <c r="E31" s="10" t="s">
        <v>30</v>
      </c>
      <c r="F31" s="10">
        <v>365</v>
      </c>
      <c r="G31" s="10">
        <v>398</v>
      </c>
      <c r="H31" s="11">
        <v>516</v>
      </c>
      <c r="I31" s="63">
        <v>23.3</v>
      </c>
      <c r="J31" s="12">
        <v>24211.31</v>
      </c>
      <c r="K31" s="13">
        <v>0</v>
      </c>
      <c r="L31" s="25">
        <v>0</v>
      </c>
      <c r="M31" s="15">
        <v>0</v>
      </c>
      <c r="N31" s="14">
        <v>0</v>
      </c>
      <c r="O31" s="16">
        <v>150</v>
      </c>
      <c r="P31" s="16">
        <v>10371.75</v>
      </c>
      <c r="Q31" s="16">
        <v>0</v>
      </c>
      <c r="R31" s="16">
        <f>Q31*16.876/100</f>
        <v>0</v>
      </c>
      <c r="S31" s="17">
        <f t="shared" si="0"/>
        <v>0</v>
      </c>
      <c r="T31" s="16">
        <v>0</v>
      </c>
      <c r="U31" s="18">
        <f t="shared" si="1"/>
        <v>205.36799999999999</v>
      </c>
      <c r="V31" s="18">
        <f t="shared" si="2"/>
        <v>0</v>
      </c>
      <c r="W31" s="18">
        <f t="shared" si="3"/>
        <v>0</v>
      </c>
      <c r="X31" s="27">
        <v>40</v>
      </c>
      <c r="Y31" s="19">
        <f t="shared" si="4"/>
        <v>40</v>
      </c>
      <c r="Z31" s="18">
        <f t="shared" si="5"/>
        <v>59.7</v>
      </c>
      <c r="AA31" s="12">
        <v>366</v>
      </c>
      <c r="AB31" s="12">
        <v>17173.13</v>
      </c>
      <c r="AC31" s="28">
        <f>+I31+Y31-Z31</f>
        <v>3.5999999999999943</v>
      </c>
      <c r="AD31" s="20">
        <f t="shared" si="6"/>
        <v>0</v>
      </c>
      <c r="AE31">
        <v>40</v>
      </c>
    </row>
    <row r="32" spans="1:31" x14ac:dyDescent="0.25">
      <c r="A32" s="59">
        <v>45046</v>
      </c>
      <c r="B32" s="60" t="s">
        <v>805</v>
      </c>
      <c r="C32" s="60" t="s">
        <v>39</v>
      </c>
      <c r="D32" s="60" t="s">
        <v>40</v>
      </c>
      <c r="E32" s="60" t="s">
        <v>30</v>
      </c>
      <c r="F32" s="10"/>
      <c r="G32" s="10"/>
      <c r="H32" s="11"/>
      <c r="I32" s="63"/>
      <c r="J32" s="11"/>
      <c r="K32" s="13"/>
      <c r="L32" s="25"/>
      <c r="M32" s="15"/>
      <c r="N32" s="14"/>
      <c r="O32" s="16"/>
      <c r="P32" s="16"/>
      <c r="Q32" s="16"/>
      <c r="R32" s="16"/>
      <c r="S32" s="17">
        <f t="shared" si="0"/>
        <v>0</v>
      </c>
      <c r="T32" s="16"/>
      <c r="U32" s="18">
        <f t="shared" si="1"/>
        <v>0</v>
      </c>
      <c r="V32" s="18">
        <f t="shared" si="2"/>
        <v>0</v>
      </c>
      <c r="W32" s="18">
        <f t="shared" si="3"/>
        <v>0</v>
      </c>
      <c r="X32" s="27"/>
      <c r="Y32" s="19">
        <f t="shared" si="4"/>
        <v>0</v>
      </c>
      <c r="Z32" s="18">
        <f t="shared" si="5"/>
        <v>0</v>
      </c>
      <c r="AA32" s="12"/>
      <c r="AB32" s="12"/>
      <c r="AC32" s="28">
        <f>+I32+Y32-Z32</f>
        <v>0</v>
      </c>
      <c r="AD32" s="20">
        <f t="shared" si="6"/>
        <v>0</v>
      </c>
      <c r="AE32">
        <v>0</v>
      </c>
    </row>
    <row r="33" spans="1:31" x14ac:dyDescent="0.25">
      <c r="A33" s="9">
        <v>45046</v>
      </c>
      <c r="B33" s="10" t="s">
        <v>57</v>
      </c>
      <c r="C33" s="10" t="s">
        <v>39</v>
      </c>
      <c r="D33" s="10" t="s">
        <v>40</v>
      </c>
      <c r="E33" s="10" t="s">
        <v>30</v>
      </c>
      <c r="F33" s="10">
        <v>448</v>
      </c>
      <c r="G33" s="10">
        <v>488</v>
      </c>
      <c r="H33" s="11">
        <v>705</v>
      </c>
      <c r="I33" s="63">
        <v>31.83</v>
      </c>
      <c r="J33" s="12">
        <v>89182.5</v>
      </c>
      <c r="K33" s="13">
        <v>0</v>
      </c>
      <c r="L33" s="25">
        <v>0</v>
      </c>
      <c r="M33" s="15">
        <v>0</v>
      </c>
      <c r="N33" s="14">
        <v>0</v>
      </c>
      <c r="O33" s="16">
        <v>100</v>
      </c>
      <c r="P33" s="16">
        <v>8913</v>
      </c>
      <c r="Q33" s="16">
        <v>0</v>
      </c>
      <c r="R33" s="16">
        <f>Q33*16.876/100</f>
        <v>0</v>
      </c>
      <c r="S33" s="17">
        <f t="shared" si="0"/>
        <v>0</v>
      </c>
      <c r="T33" s="16">
        <v>0</v>
      </c>
      <c r="U33" s="18">
        <f t="shared" si="1"/>
        <v>344.04</v>
      </c>
      <c r="V33" s="18">
        <f t="shared" si="2"/>
        <v>0</v>
      </c>
      <c r="W33" s="18">
        <f t="shared" si="3"/>
        <v>0</v>
      </c>
      <c r="X33" s="27">
        <v>20</v>
      </c>
      <c r="Y33" s="19">
        <f t="shared" si="4"/>
        <v>20</v>
      </c>
      <c r="Z33" s="18">
        <f t="shared" si="5"/>
        <v>48.8</v>
      </c>
      <c r="AA33" s="12">
        <v>605</v>
      </c>
      <c r="AB33" s="12">
        <v>76532.5</v>
      </c>
      <c r="AC33" s="28">
        <f>+I33+Y33-Z33</f>
        <v>3.0300000000000011</v>
      </c>
      <c r="AD33" s="20">
        <f t="shared" si="6"/>
        <v>0</v>
      </c>
      <c r="AE33">
        <v>20</v>
      </c>
    </row>
    <row r="34" spans="1:31" x14ac:dyDescent="0.25">
      <c r="A34" s="9">
        <v>45046</v>
      </c>
      <c r="B34" s="10" t="s">
        <v>58</v>
      </c>
      <c r="C34" s="10" t="s">
        <v>39</v>
      </c>
      <c r="D34" s="10" t="s">
        <v>40</v>
      </c>
      <c r="E34" s="10" t="s">
        <v>30</v>
      </c>
      <c r="F34" s="10">
        <v>448</v>
      </c>
      <c r="G34" s="10">
        <v>488</v>
      </c>
      <c r="H34" s="11">
        <v>693</v>
      </c>
      <c r="I34" s="63">
        <v>31.29</v>
      </c>
      <c r="J34" s="12">
        <v>87664.5</v>
      </c>
      <c r="K34" s="13">
        <v>0</v>
      </c>
      <c r="L34" s="25">
        <v>0</v>
      </c>
      <c r="M34" s="15">
        <v>0</v>
      </c>
      <c r="N34" s="14">
        <v>0</v>
      </c>
      <c r="O34" s="16">
        <v>100</v>
      </c>
      <c r="P34" s="16">
        <v>8913</v>
      </c>
      <c r="Q34" s="16">
        <v>0</v>
      </c>
      <c r="R34" s="16">
        <f>Q34*16.876/100</f>
        <v>0</v>
      </c>
      <c r="S34" s="17">
        <f t="shared" si="0"/>
        <v>0</v>
      </c>
      <c r="T34" s="16">
        <v>0</v>
      </c>
      <c r="U34" s="18">
        <f t="shared" si="1"/>
        <v>338.18400000000003</v>
      </c>
      <c r="V34" s="18">
        <f t="shared" si="2"/>
        <v>0</v>
      </c>
      <c r="W34" s="18">
        <f t="shared" si="3"/>
        <v>0</v>
      </c>
      <c r="X34" s="27">
        <v>20</v>
      </c>
      <c r="Y34" s="19">
        <f t="shared" si="4"/>
        <v>20</v>
      </c>
      <c r="Z34" s="18">
        <f t="shared" si="5"/>
        <v>48.8</v>
      </c>
      <c r="AA34" s="12">
        <v>593</v>
      </c>
      <c r="AB34" s="12">
        <v>75014.5</v>
      </c>
      <c r="AC34" s="28">
        <f>+I34+Y34-Z34</f>
        <v>2.490000000000002</v>
      </c>
      <c r="AD34" s="20">
        <f t="shared" si="6"/>
        <v>0</v>
      </c>
      <c r="AE34">
        <v>20</v>
      </c>
    </row>
    <row r="35" spans="1:31" x14ac:dyDescent="0.25">
      <c r="A35" s="9">
        <v>45046</v>
      </c>
      <c r="B35" s="10" t="s">
        <v>59</v>
      </c>
      <c r="C35" s="10" t="s">
        <v>39</v>
      </c>
      <c r="D35" s="10" t="s">
        <v>40</v>
      </c>
      <c r="E35" s="10" t="s">
        <v>30</v>
      </c>
      <c r="F35" s="10">
        <v>448</v>
      </c>
      <c r="G35" s="10">
        <v>488</v>
      </c>
      <c r="H35" s="11">
        <v>154</v>
      </c>
      <c r="I35" s="63">
        <v>6.95</v>
      </c>
      <c r="J35" s="12">
        <v>19481</v>
      </c>
      <c r="K35" s="13">
        <v>0</v>
      </c>
      <c r="L35" s="25">
        <v>0</v>
      </c>
      <c r="M35" s="15">
        <v>0</v>
      </c>
      <c r="N35" s="14">
        <v>0</v>
      </c>
      <c r="O35" s="16">
        <v>50</v>
      </c>
      <c r="P35" s="16">
        <v>3979.5</v>
      </c>
      <c r="Q35" s="16">
        <v>0</v>
      </c>
      <c r="R35" s="16">
        <f>Q35*16.876/100</f>
        <v>0</v>
      </c>
      <c r="S35" s="17">
        <f t="shared" si="0"/>
        <v>0</v>
      </c>
      <c r="T35" s="16">
        <v>0</v>
      </c>
      <c r="U35" s="18">
        <f t="shared" si="1"/>
        <v>75.152000000000001</v>
      </c>
      <c r="V35" s="18">
        <f t="shared" si="2"/>
        <v>0</v>
      </c>
      <c r="W35" s="18">
        <f t="shared" si="3"/>
        <v>0</v>
      </c>
      <c r="X35" s="27">
        <v>20</v>
      </c>
      <c r="Y35" s="19">
        <f t="shared" si="4"/>
        <v>20</v>
      </c>
      <c r="Z35" s="18">
        <f t="shared" si="5"/>
        <v>24.4</v>
      </c>
      <c r="AA35" s="12">
        <v>104</v>
      </c>
      <c r="AB35" s="12">
        <v>13156</v>
      </c>
      <c r="AC35" s="28">
        <f>+I35+Y35-Z35</f>
        <v>2.5500000000000007</v>
      </c>
      <c r="AD35" s="20">
        <f t="shared" si="6"/>
        <v>0</v>
      </c>
      <c r="AE35">
        <v>20</v>
      </c>
    </row>
    <row r="36" spans="1:31" x14ac:dyDescent="0.25">
      <c r="A36" s="9">
        <v>45046</v>
      </c>
      <c r="B36" s="10" t="s">
        <v>60</v>
      </c>
      <c r="C36" s="10" t="s">
        <v>39</v>
      </c>
      <c r="D36" s="10" t="s">
        <v>40</v>
      </c>
      <c r="E36" s="10" t="s">
        <v>30</v>
      </c>
      <c r="F36" s="10">
        <v>448</v>
      </c>
      <c r="G36" s="10">
        <v>488</v>
      </c>
      <c r="H36" s="11">
        <v>325</v>
      </c>
      <c r="I36" s="63">
        <v>14.67</v>
      </c>
      <c r="J36" s="12">
        <v>41112.5</v>
      </c>
      <c r="K36" s="13">
        <v>0</v>
      </c>
      <c r="L36" s="25">
        <v>0</v>
      </c>
      <c r="M36" s="15">
        <v>0</v>
      </c>
      <c r="N36" s="14">
        <v>0</v>
      </c>
      <c r="O36" s="16">
        <v>50</v>
      </c>
      <c r="P36" s="16">
        <v>3979.5</v>
      </c>
      <c r="Q36" s="16">
        <v>0</v>
      </c>
      <c r="R36" s="16">
        <f>Q36*16.876/100</f>
        <v>0</v>
      </c>
      <c r="S36" s="17">
        <f t="shared" si="0"/>
        <v>0</v>
      </c>
      <c r="T36" s="16">
        <v>0</v>
      </c>
      <c r="U36" s="18">
        <f t="shared" si="1"/>
        <v>158.6</v>
      </c>
      <c r="V36" s="18">
        <f t="shared" si="2"/>
        <v>0</v>
      </c>
      <c r="W36" s="18">
        <f t="shared" si="3"/>
        <v>0</v>
      </c>
      <c r="X36" s="27">
        <v>10</v>
      </c>
      <c r="Y36" s="19">
        <f t="shared" si="4"/>
        <v>10</v>
      </c>
      <c r="Z36" s="18">
        <f t="shared" si="5"/>
        <v>24.4</v>
      </c>
      <c r="AA36" s="12">
        <v>275</v>
      </c>
      <c r="AB36" s="12">
        <v>34787.5</v>
      </c>
      <c r="AC36" s="28">
        <f>+I36+Y36-Z36</f>
        <v>0.27000000000000313</v>
      </c>
      <c r="AD36" s="20">
        <f t="shared" si="6"/>
        <v>0</v>
      </c>
      <c r="AE36">
        <v>10</v>
      </c>
    </row>
    <row r="37" spans="1:31" x14ac:dyDescent="0.25">
      <c r="A37" s="9">
        <v>45046</v>
      </c>
      <c r="B37" s="10" t="s">
        <v>61</v>
      </c>
      <c r="C37" s="10" t="s">
        <v>62</v>
      </c>
      <c r="D37" s="10" t="s">
        <v>40</v>
      </c>
      <c r="E37" s="10" t="s">
        <v>30</v>
      </c>
      <c r="F37" s="10">
        <v>20</v>
      </c>
      <c r="G37" s="10">
        <v>22</v>
      </c>
      <c r="H37" s="11">
        <v>316</v>
      </c>
      <c r="I37" s="63">
        <v>14.27</v>
      </c>
      <c r="J37" s="12">
        <v>1321.53</v>
      </c>
      <c r="K37" s="13">
        <v>0</v>
      </c>
      <c r="L37" s="25">
        <v>0</v>
      </c>
      <c r="M37" s="15">
        <v>0</v>
      </c>
      <c r="N37" s="14">
        <v>0</v>
      </c>
      <c r="O37" s="16">
        <v>72</v>
      </c>
      <c r="P37" s="16">
        <v>485.28</v>
      </c>
      <c r="Q37" s="16">
        <v>0</v>
      </c>
      <c r="R37" s="16">
        <f>Q37*16.876/100</f>
        <v>0</v>
      </c>
      <c r="S37" s="17">
        <f t="shared" si="0"/>
        <v>0</v>
      </c>
      <c r="T37" s="16">
        <v>0</v>
      </c>
      <c r="U37" s="18">
        <f t="shared" si="1"/>
        <v>6.952</v>
      </c>
      <c r="V37" s="18">
        <f t="shared" si="2"/>
        <v>0</v>
      </c>
      <c r="W37" s="18">
        <f t="shared" si="3"/>
        <v>0</v>
      </c>
      <c r="X37" s="27"/>
      <c r="Y37" s="19">
        <f t="shared" si="4"/>
        <v>0</v>
      </c>
      <c r="Z37" s="18">
        <f t="shared" si="5"/>
        <v>1.5840000000000001</v>
      </c>
      <c r="AA37" s="12">
        <v>244</v>
      </c>
      <c r="AB37" s="12">
        <v>1020.42</v>
      </c>
      <c r="AC37" s="28">
        <f>+I37+Y37-Z37</f>
        <v>12.686</v>
      </c>
      <c r="AD37" s="20">
        <f t="shared" si="6"/>
        <v>0</v>
      </c>
      <c r="AE37">
        <v>0</v>
      </c>
    </row>
    <row r="38" spans="1:31" x14ac:dyDescent="0.25">
      <c r="A38" s="9">
        <v>45046</v>
      </c>
      <c r="B38" s="10" t="s">
        <v>63</v>
      </c>
      <c r="C38" s="10" t="s">
        <v>62</v>
      </c>
      <c r="D38" s="10" t="s">
        <v>40</v>
      </c>
      <c r="E38" s="10" t="s">
        <v>30</v>
      </c>
      <c r="F38" s="10">
        <v>20</v>
      </c>
      <c r="G38" s="10">
        <v>22</v>
      </c>
      <c r="H38" s="11">
        <v>322</v>
      </c>
      <c r="I38" s="63">
        <v>14.54</v>
      </c>
      <c r="J38" s="12">
        <v>1377.02</v>
      </c>
      <c r="K38" s="13">
        <v>0</v>
      </c>
      <c r="L38" s="25">
        <v>0</v>
      </c>
      <c r="M38" s="15">
        <v>0</v>
      </c>
      <c r="N38" s="14">
        <v>0</v>
      </c>
      <c r="O38" s="16">
        <v>0</v>
      </c>
      <c r="P38" s="16">
        <v>0</v>
      </c>
      <c r="Q38" s="16">
        <v>0</v>
      </c>
      <c r="R38" s="16">
        <f>Q38*16.876/100</f>
        <v>0</v>
      </c>
      <c r="S38" s="17">
        <f t="shared" si="0"/>
        <v>0</v>
      </c>
      <c r="T38" s="16">
        <v>0</v>
      </c>
      <c r="U38" s="18">
        <f t="shared" si="1"/>
        <v>7.0839999999999996</v>
      </c>
      <c r="V38" s="18">
        <f t="shared" si="2"/>
        <v>0</v>
      </c>
      <c r="W38" s="18">
        <f t="shared" si="3"/>
        <v>0</v>
      </c>
      <c r="X38" s="27"/>
      <c r="Y38" s="19">
        <f t="shared" si="4"/>
        <v>0</v>
      </c>
      <c r="Z38" s="18">
        <f t="shared" si="5"/>
        <v>0</v>
      </c>
      <c r="AA38" s="12">
        <v>322</v>
      </c>
      <c r="AB38" s="12">
        <v>1377.02</v>
      </c>
      <c r="AC38" s="28">
        <f>+I38+Y38-Z38</f>
        <v>14.54</v>
      </c>
      <c r="AD38" s="20">
        <f t="shared" si="6"/>
        <v>0</v>
      </c>
      <c r="AE38">
        <v>0</v>
      </c>
    </row>
    <row r="39" spans="1:31" x14ac:dyDescent="0.25">
      <c r="A39" s="9">
        <v>45046</v>
      </c>
      <c r="B39" s="10" t="s">
        <v>64</v>
      </c>
      <c r="C39" s="10" t="s">
        <v>39</v>
      </c>
      <c r="D39" s="10" t="s">
        <v>40</v>
      </c>
      <c r="E39" s="10" t="s">
        <v>30</v>
      </c>
      <c r="F39" s="10">
        <v>20</v>
      </c>
      <c r="G39" s="10">
        <v>22</v>
      </c>
      <c r="H39" s="11">
        <v>497</v>
      </c>
      <c r="I39" s="63">
        <v>22.44</v>
      </c>
      <c r="J39" s="12">
        <v>2105.3200000000002</v>
      </c>
      <c r="K39" s="13">
        <v>0</v>
      </c>
      <c r="L39" s="25">
        <v>0</v>
      </c>
      <c r="M39" s="15">
        <v>0</v>
      </c>
      <c r="N39" s="14">
        <v>0</v>
      </c>
      <c r="O39" s="16">
        <v>0</v>
      </c>
      <c r="P39" s="16">
        <v>0</v>
      </c>
      <c r="Q39" s="16">
        <v>0</v>
      </c>
      <c r="R39" s="16">
        <f>Q39*16.876/100</f>
        <v>0</v>
      </c>
      <c r="S39" s="17">
        <f t="shared" si="0"/>
        <v>0</v>
      </c>
      <c r="T39" s="16">
        <v>0</v>
      </c>
      <c r="U39" s="18">
        <f t="shared" si="1"/>
        <v>10.933999999999999</v>
      </c>
      <c r="V39" s="18">
        <f t="shared" si="2"/>
        <v>0</v>
      </c>
      <c r="W39" s="18">
        <f t="shared" si="3"/>
        <v>0</v>
      </c>
      <c r="X39" s="27"/>
      <c r="Y39" s="19">
        <f t="shared" si="4"/>
        <v>0</v>
      </c>
      <c r="Z39" s="18">
        <f t="shared" si="5"/>
        <v>0</v>
      </c>
      <c r="AA39" s="12">
        <v>497</v>
      </c>
      <c r="AB39" s="12">
        <v>2105.3200000000002</v>
      </c>
      <c r="AC39" s="28">
        <f>+I39+Y39-Z39</f>
        <v>22.44</v>
      </c>
      <c r="AD39" s="20">
        <f t="shared" si="6"/>
        <v>0</v>
      </c>
      <c r="AE39">
        <v>0</v>
      </c>
    </row>
    <row r="40" spans="1:31" x14ac:dyDescent="0.25">
      <c r="A40" s="9">
        <v>45046</v>
      </c>
      <c r="B40" s="10" t="s">
        <v>65</v>
      </c>
      <c r="C40" s="10" t="s">
        <v>39</v>
      </c>
      <c r="D40" s="10" t="s">
        <v>40</v>
      </c>
      <c r="E40" s="10" t="s">
        <v>30</v>
      </c>
      <c r="F40" s="10">
        <v>20</v>
      </c>
      <c r="G40" s="10">
        <v>22</v>
      </c>
      <c r="H40" s="11">
        <v>512</v>
      </c>
      <c r="I40" s="63">
        <v>23.12</v>
      </c>
      <c r="J40" s="12">
        <v>3315.98</v>
      </c>
      <c r="K40" s="13">
        <v>0</v>
      </c>
      <c r="L40" s="25">
        <v>0</v>
      </c>
      <c r="M40" s="15">
        <v>0</v>
      </c>
      <c r="N40" s="14">
        <v>0</v>
      </c>
      <c r="O40" s="16">
        <v>0</v>
      </c>
      <c r="P40" s="16">
        <v>0</v>
      </c>
      <c r="Q40" s="16">
        <v>0</v>
      </c>
      <c r="R40" s="16">
        <f>Q40*16.876/100</f>
        <v>0</v>
      </c>
      <c r="S40" s="17">
        <f t="shared" si="0"/>
        <v>0</v>
      </c>
      <c r="T40" s="16">
        <v>0</v>
      </c>
      <c r="U40" s="18">
        <f t="shared" si="1"/>
        <v>11.263999999999999</v>
      </c>
      <c r="V40" s="18">
        <f t="shared" si="2"/>
        <v>0</v>
      </c>
      <c r="W40" s="18">
        <f t="shared" si="3"/>
        <v>0</v>
      </c>
      <c r="X40" s="27"/>
      <c r="Y40" s="19">
        <f t="shared" si="4"/>
        <v>0</v>
      </c>
      <c r="Z40" s="18">
        <f t="shared" si="5"/>
        <v>0</v>
      </c>
      <c r="AA40" s="12">
        <v>512</v>
      </c>
      <c r="AB40" s="12">
        <v>3315.98</v>
      </c>
      <c r="AC40" s="28">
        <f>+I40+Y40-Z40</f>
        <v>23.12</v>
      </c>
      <c r="AD40" s="20">
        <f t="shared" si="6"/>
        <v>0</v>
      </c>
      <c r="AE40">
        <v>0</v>
      </c>
    </row>
    <row r="41" spans="1:31" x14ac:dyDescent="0.25">
      <c r="A41" s="9">
        <v>45046</v>
      </c>
      <c r="B41" s="10" t="s">
        <v>66</v>
      </c>
      <c r="C41" s="10" t="s">
        <v>39</v>
      </c>
      <c r="D41" s="10" t="s">
        <v>40</v>
      </c>
      <c r="E41" s="10" t="s">
        <v>30</v>
      </c>
      <c r="F41" s="10">
        <v>20</v>
      </c>
      <c r="G41" s="10">
        <v>22</v>
      </c>
      <c r="H41" s="11">
        <v>332</v>
      </c>
      <c r="I41" s="63">
        <v>14.99</v>
      </c>
      <c r="J41" s="12">
        <v>1421.81</v>
      </c>
      <c r="K41" s="13">
        <v>0</v>
      </c>
      <c r="L41" s="25">
        <v>0</v>
      </c>
      <c r="M41" s="15">
        <v>0</v>
      </c>
      <c r="N41" s="14">
        <v>0</v>
      </c>
      <c r="O41" s="16">
        <v>72</v>
      </c>
      <c r="P41" s="16">
        <v>485.28</v>
      </c>
      <c r="Q41" s="16">
        <v>0</v>
      </c>
      <c r="R41" s="16">
        <f>Q41*16.876/100</f>
        <v>0</v>
      </c>
      <c r="S41" s="17">
        <f t="shared" si="0"/>
        <v>0</v>
      </c>
      <c r="T41" s="16">
        <v>0</v>
      </c>
      <c r="U41" s="18">
        <f t="shared" si="1"/>
        <v>7.3040000000000003</v>
      </c>
      <c r="V41" s="18">
        <f t="shared" si="2"/>
        <v>0</v>
      </c>
      <c r="W41" s="18">
        <f t="shared" si="3"/>
        <v>0</v>
      </c>
      <c r="X41" s="27"/>
      <c r="Y41" s="19">
        <f t="shared" si="4"/>
        <v>0</v>
      </c>
      <c r="Z41" s="18">
        <f t="shared" si="5"/>
        <v>1.5840000000000001</v>
      </c>
      <c r="AA41" s="12">
        <v>260</v>
      </c>
      <c r="AB41" s="12">
        <v>1113.47</v>
      </c>
      <c r="AC41" s="28">
        <f>+I41+Y41-Z41</f>
        <v>13.406000000000001</v>
      </c>
      <c r="AD41" s="20">
        <f t="shared" si="6"/>
        <v>0</v>
      </c>
      <c r="AE41">
        <v>0</v>
      </c>
    </row>
    <row r="42" spans="1:31" x14ac:dyDescent="0.25">
      <c r="A42" s="9">
        <v>45046</v>
      </c>
      <c r="B42" s="10" t="s">
        <v>67</v>
      </c>
      <c r="C42" s="10" t="s">
        <v>39</v>
      </c>
      <c r="D42" s="10" t="s">
        <v>40</v>
      </c>
      <c r="E42" s="10" t="s">
        <v>30</v>
      </c>
      <c r="F42" s="10">
        <v>20</v>
      </c>
      <c r="G42" s="10">
        <v>22</v>
      </c>
      <c r="H42" s="11">
        <v>510</v>
      </c>
      <c r="I42" s="63">
        <v>23.03</v>
      </c>
      <c r="J42" s="12">
        <v>2162.5300000000002</v>
      </c>
      <c r="K42" s="13">
        <v>0</v>
      </c>
      <c r="L42" s="25">
        <v>0</v>
      </c>
      <c r="M42" s="15">
        <v>0</v>
      </c>
      <c r="N42" s="14">
        <v>0</v>
      </c>
      <c r="O42" s="16">
        <v>0</v>
      </c>
      <c r="P42" s="16">
        <v>0</v>
      </c>
      <c r="Q42" s="16">
        <v>0</v>
      </c>
      <c r="R42" s="16">
        <f>Q42*16.876/100</f>
        <v>0</v>
      </c>
      <c r="S42" s="17">
        <f t="shared" si="0"/>
        <v>0</v>
      </c>
      <c r="T42" s="16">
        <v>0</v>
      </c>
      <c r="U42" s="18">
        <f t="shared" si="1"/>
        <v>11.22</v>
      </c>
      <c r="V42" s="18">
        <f t="shared" si="2"/>
        <v>0</v>
      </c>
      <c r="W42" s="18">
        <f t="shared" si="3"/>
        <v>0</v>
      </c>
      <c r="X42" s="27"/>
      <c r="Y42" s="19">
        <f t="shared" si="4"/>
        <v>0</v>
      </c>
      <c r="Z42" s="18">
        <f t="shared" si="5"/>
        <v>0</v>
      </c>
      <c r="AA42" s="12">
        <v>510</v>
      </c>
      <c r="AB42" s="12">
        <v>2162.5300000000002</v>
      </c>
      <c r="AC42" s="28">
        <f>+I42+Y42-Z42</f>
        <v>23.03</v>
      </c>
      <c r="AD42" s="20">
        <f t="shared" si="6"/>
        <v>0</v>
      </c>
      <c r="AE42">
        <v>0</v>
      </c>
    </row>
    <row r="43" spans="1:31" x14ac:dyDescent="0.25">
      <c r="A43" s="9">
        <v>45046</v>
      </c>
      <c r="B43" s="10" t="s">
        <v>68</v>
      </c>
      <c r="C43" s="10" t="s">
        <v>39</v>
      </c>
      <c r="D43" s="10" t="s">
        <v>40</v>
      </c>
      <c r="E43" s="10" t="s">
        <v>30</v>
      </c>
      <c r="F43" s="10">
        <v>20</v>
      </c>
      <c r="G43" s="10">
        <v>22</v>
      </c>
      <c r="H43" s="11">
        <v>461</v>
      </c>
      <c r="I43" s="63">
        <v>20.81</v>
      </c>
      <c r="J43" s="12">
        <v>1927.67</v>
      </c>
      <c r="K43" s="13">
        <v>0</v>
      </c>
      <c r="L43" s="25">
        <v>0</v>
      </c>
      <c r="M43" s="15">
        <v>0</v>
      </c>
      <c r="N43" s="14">
        <v>0</v>
      </c>
      <c r="O43" s="16">
        <v>0</v>
      </c>
      <c r="P43" s="16">
        <v>0</v>
      </c>
      <c r="Q43" s="16">
        <v>0</v>
      </c>
      <c r="R43" s="16">
        <f>Q43*16.876/100</f>
        <v>0</v>
      </c>
      <c r="S43" s="17">
        <f t="shared" si="0"/>
        <v>0</v>
      </c>
      <c r="T43" s="16">
        <v>0</v>
      </c>
      <c r="U43" s="18">
        <f t="shared" si="1"/>
        <v>10.141999999999999</v>
      </c>
      <c r="V43" s="18">
        <f t="shared" si="2"/>
        <v>0</v>
      </c>
      <c r="W43" s="18">
        <f t="shared" si="3"/>
        <v>0</v>
      </c>
      <c r="X43" s="27"/>
      <c r="Y43" s="19">
        <f t="shared" si="4"/>
        <v>0</v>
      </c>
      <c r="Z43" s="18">
        <f t="shared" si="5"/>
        <v>0</v>
      </c>
      <c r="AA43" s="12">
        <v>461</v>
      </c>
      <c r="AB43" s="12">
        <v>1927.67</v>
      </c>
      <c r="AC43" s="28">
        <f>+I43+Y43-Z43</f>
        <v>20.81</v>
      </c>
      <c r="AD43" s="20">
        <f t="shared" si="6"/>
        <v>0</v>
      </c>
      <c r="AE43">
        <v>0</v>
      </c>
    </row>
    <row r="44" spans="1:31" x14ac:dyDescent="0.25">
      <c r="A44" s="59">
        <v>45046</v>
      </c>
      <c r="B44" s="60" t="s">
        <v>809</v>
      </c>
      <c r="C44" s="60" t="s">
        <v>62</v>
      </c>
      <c r="D44" s="60" t="s">
        <v>40</v>
      </c>
      <c r="E44" s="60" t="s">
        <v>30</v>
      </c>
      <c r="F44" s="10"/>
      <c r="G44" s="10"/>
      <c r="H44" s="11"/>
      <c r="I44" s="63"/>
      <c r="J44" s="11"/>
      <c r="K44" s="13"/>
      <c r="L44" s="25"/>
      <c r="M44" s="15"/>
      <c r="N44" s="14"/>
      <c r="O44" s="16"/>
      <c r="P44" s="16"/>
      <c r="Q44" s="16"/>
      <c r="R44" s="16"/>
      <c r="S44" s="17">
        <f t="shared" si="0"/>
        <v>0</v>
      </c>
      <c r="T44" s="16"/>
      <c r="U44" s="18">
        <f t="shared" si="1"/>
        <v>0</v>
      </c>
      <c r="V44" s="18">
        <f t="shared" si="2"/>
        <v>0</v>
      </c>
      <c r="W44" s="18">
        <f t="shared" si="3"/>
        <v>0</v>
      </c>
      <c r="X44" s="27"/>
      <c r="Y44" s="19">
        <f t="shared" si="4"/>
        <v>0</v>
      </c>
      <c r="Z44" s="18">
        <f t="shared" si="5"/>
        <v>0</v>
      </c>
      <c r="AA44" s="12"/>
      <c r="AB44" s="12"/>
      <c r="AC44" s="28">
        <f>+I44+Y44-Z44</f>
        <v>0</v>
      </c>
      <c r="AD44" s="20">
        <f t="shared" si="6"/>
        <v>0</v>
      </c>
      <c r="AE44">
        <v>0</v>
      </c>
    </row>
    <row r="45" spans="1:31" x14ac:dyDescent="0.25">
      <c r="A45" s="9">
        <v>45046</v>
      </c>
      <c r="B45" s="10" t="s">
        <v>69</v>
      </c>
      <c r="C45" s="10" t="s">
        <v>62</v>
      </c>
      <c r="D45" s="10" t="s">
        <v>40</v>
      </c>
      <c r="E45" s="10" t="s">
        <v>30</v>
      </c>
      <c r="F45" s="10">
        <v>35</v>
      </c>
      <c r="G45" s="10">
        <v>38</v>
      </c>
      <c r="H45" s="11">
        <v>1381</v>
      </c>
      <c r="I45" s="63">
        <v>62.35</v>
      </c>
      <c r="J45" s="12">
        <v>18988.75</v>
      </c>
      <c r="K45" s="13">
        <v>0</v>
      </c>
      <c r="L45" s="25">
        <v>0</v>
      </c>
      <c r="M45" s="15">
        <v>0</v>
      </c>
      <c r="N45" s="14">
        <v>0</v>
      </c>
      <c r="O45" s="16">
        <v>30</v>
      </c>
      <c r="P45" s="16">
        <v>330</v>
      </c>
      <c r="Q45" s="16">
        <v>0</v>
      </c>
      <c r="R45" s="16">
        <f>Q45*16.876/100</f>
        <v>0</v>
      </c>
      <c r="S45" s="17">
        <f t="shared" si="0"/>
        <v>0</v>
      </c>
      <c r="T45" s="16">
        <v>0</v>
      </c>
      <c r="U45" s="18">
        <f t="shared" si="1"/>
        <v>52.478000000000002</v>
      </c>
      <c r="V45" s="18">
        <f t="shared" si="2"/>
        <v>0</v>
      </c>
      <c r="W45" s="18">
        <f t="shared" si="3"/>
        <v>0</v>
      </c>
      <c r="X45" s="27"/>
      <c r="Y45" s="19">
        <f t="shared" si="4"/>
        <v>0</v>
      </c>
      <c r="Z45" s="18">
        <f t="shared" si="5"/>
        <v>1.1399999999999999</v>
      </c>
      <c r="AA45" s="12">
        <v>1351</v>
      </c>
      <c r="AB45" s="12">
        <v>18576.25</v>
      </c>
      <c r="AC45" s="28">
        <f>+I45+Y45-Z45</f>
        <v>61.21</v>
      </c>
      <c r="AD45" s="20">
        <f t="shared" si="6"/>
        <v>0</v>
      </c>
      <c r="AE45">
        <v>0</v>
      </c>
    </row>
    <row r="46" spans="1:31" x14ac:dyDescent="0.25">
      <c r="A46" s="9">
        <v>45046</v>
      </c>
      <c r="B46" s="10" t="s">
        <v>70</v>
      </c>
      <c r="C46" s="10" t="s">
        <v>62</v>
      </c>
      <c r="D46" s="10" t="s">
        <v>40</v>
      </c>
      <c r="E46" s="10" t="s">
        <v>30</v>
      </c>
      <c r="F46" s="10">
        <v>35</v>
      </c>
      <c r="G46" s="10">
        <v>38</v>
      </c>
      <c r="H46" s="11">
        <v>743</v>
      </c>
      <c r="I46" s="63">
        <v>33.549999999999997</v>
      </c>
      <c r="J46" s="12">
        <v>10216.25</v>
      </c>
      <c r="K46" s="13">
        <v>0</v>
      </c>
      <c r="L46" s="25">
        <v>0</v>
      </c>
      <c r="M46" s="15">
        <v>0</v>
      </c>
      <c r="N46" s="14">
        <v>0</v>
      </c>
      <c r="O46" s="16">
        <v>84</v>
      </c>
      <c r="P46" s="16">
        <v>924</v>
      </c>
      <c r="Q46" s="16">
        <v>0</v>
      </c>
      <c r="R46" s="16">
        <f>Q46*16.876/100</f>
        <v>0</v>
      </c>
      <c r="S46" s="17">
        <f t="shared" si="0"/>
        <v>0</v>
      </c>
      <c r="T46" s="16">
        <v>0</v>
      </c>
      <c r="U46" s="18">
        <f t="shared" si="1"/>
        <v>28.234000000000002</v>
      </c>
      <c r="V46" s="18">
        <f t="shared" si="2"/>
        <v>0</v>
      </c>
      <c r="W46" s="18">
        <f t="shared" si="3"/>
        <v>0</v>
      </c>
      <c r="X46" s="27"/>
      <c r="Y46" s="19">
        <f t="shared" si="4"/>
        <v>0</v>
      </c>
      <c r="Z46" s="18">
        <f t="shared" si="5"/>
        <v>3.1920000000000002</v>
      </c>
      <c r="AA46" s="12">
        <v>659</v>
      </c>
      <c r="AB46" s="12">
        <v>9061.25</v>
      </c>
      <c r="AC46" s="28">
        <f>+I46+Y46-Z46</f>
        <v>30.357999999999997</v>
      </c>
      <c r="AD46" s="20">
        <f t="shared" si="6"/>
        <v>0</v>
      </c>
      <c r="AE46">
        <v>0</v>
      </c>
    </row>
    <row r="47" spans="1:31" x14ac:dyDescent="0.25">
      <c r="A47" s="9">
        <v>45046</v>
      </c>
      <c r="B47" s="10" t="s">
        <v>71</v>
      </c>
      <c r="C47" s="10" t="s">
        <v>62</v>
      </c>
      <c r="D47" s="10" t="s">
        <v>40</v>
      </c>
      <c r="E47" s="10" t="s">
        <v>30</v>
      </c>
      <c r="F47" s="10">
        <v>35</v>
      </c>
      <c r="G47" s="10">
        <v>38</v>
      </c>
      <c r="H47" s="11">
        <v>1689</v>
      </c>
      <c r="I47" s="63">
        <v>76.260000000000005</v>
      </c>
      <c r="J47" s="12">
        <v>23223.75</v>
      </c>
      <c r="K47" s="13">
        <v>0</v>
      </c>
      <c r="L47" s="25">
        <v>0</v>
      </c>
      <c r="M47" s="15">
        <v>0</v>
      </c>
      <c r="N47" s="14">
        <v>0</v>
      </c>
      <c r="O47" s="16">
        <v>6</v>
      </c>
      <c r="P47" s="16">
        <v>66</v>
      </c>
      <c r="Q47" s="16">
        <v>0</v>
      </c>
      <c r="R47" s="16">
        <f>Q47*16.876/100</f>
        <v>0</v>
      </c>
      <c r="S47" s="17">
        <f t="shared" si="0"/>
        <v>0</v>
      </c>
      <c r="T47" s="16">
        <v>0</v>
      </c>
      <c r="U47" s="18">
        <f t="shared" si="1"/>
        <v>64.182000000000002</v>
      </c>
      <c r="V47" s="18">
        <f t="shared" si="2"/>
        <v>0</v>
      </c>
      <c r="W47" s="18">
        <f t="shared" si="3"/>
        <v>0</v>
      </c>
      <c r="X47" s="27"/>
      <c r="Y47" s="19">
        <f t="shared" si="4"/>
        <v>0</v>
      </c>
      <c r="Z47" s="18">
        <f t="shared" si="5"/>
        <v>0.22800000000000001</v>
      </c>
      <c r="AA47" s="12">
        <v>1683</v>
      </c>
      <c r="AB47" s="12">
        <v>23141.25</v>
      </c>
      <c r="AC47" s="28">
        <f>+I47+Y47-Z47</f>
        <v>76.032000000000011</v>
      </c>
      <c r="AD47" s="20">
        <f t="shared" si="6"/>
        <v>0</v>
      </c>
      <c r="AE47">
        <v>0</v>
      </c>
    </row>
    <row r="48" spans="1:31" x14ac:dyDescent="0.25">
      <c r="A48" s="9">
        <v>45046</v>
      </c>
      <c r="B48" s="10" t="s">
        <v>72</v>
      </c>
      <c r="C48" s="10" t="s">
        <v>62</v>
      </c>
      <c r="D48" s="10" t="s">
        <v>40</v>
      </c>
      <c r="E48" s="10" t="s">
        <v>30</v>
      </c>
      <c r="F48" s="10">
        <v>35</v>
      </c>
      <c r="G48" s="10">
        <v>38</v>
      </c>
      <c r="H48" s="11">
        <v>879</v>
      </c>
      <c r="I48" s="63">
        <v>39.69</v>
      </c>
      <c r="J48" s="12">
        <v>12086.25</v>
      </c>
      <c r="K48" s="13">
        <v>0</v>
      </c>
      <c r="L48" s="25">
        <v>0</v>
      </c>
      <c r="M48" s="15">
        <v>0</v>
      </c>
      <c r="N48" s="14">
        <v>0</v>
      </c>
      <c r="O48" s="16">
        <v>28</v>
      </c>
      <c r="P48" s="16">
        <v>308</v>
      </c>
      <c r="Q48" s="16">
        <v>0</v>
      </c>
      <c r="R48" s="16">
        <f>Q48*16.876/100</f>
        <v>0</v>
      </c>
      <c r="S48" s="17">
        <f t="shared" si="0"/>
        <v>0</v>
      </c>
      <c r="T48" s="16">
        <v>0</v>
      </c>
      <c r="U48" s="18">
        <f t="shared" si="1"/>
        <v>33.402000000000001</v>
      </c>
      <c r="V48" s="18">
        <f t="shared" si="2"/>
        <v>0</v>
      </c>
      <c r="W48" s="18">
        <f t="shared" si="3"/>
        <v>0</v>
      </c>
      <c r="X48" s="27"/>
      <c r="Y48" s="19">
        <f t="shared" si="4"/>
        <v>0</v>
      </c>
      <c r="Z48" s="18">
        <f t="shared" si="5"/>
        <v>1.0640000000000001</v>
      </c>
      <c r="AA48" s="12">
        <v>851</v>
      </c>
      <c r="AB48" s="12">
        <v>11701.25</v>
      </c>
      <c r="AC48" s="28">
        <f>+I48+Y48-Z48</f>
        <v>38.625999999999998</v>
      </c>
      <c r="AD48" s="20">
        <f t="shared" si="6"/>
        <v>0</v>
      </c>
      <c r="AE48">
        <v>0</v>
      </c>
    </row>
    <row r="49" spans="1:31" x14ac:dyDescent="0.25">
      <c r="A49" s="9">
        <v>45046</v>
      </c>
      <c r="B49" s="10" t="s">
        <v>73</v>
      </c>
      <c r="C49" s="10" t="s">
        <v>62</v>
      </c>
      <c r="D49" s="10" t="s">
        <v>40</v>
      </c>
      <c r="E49" s="10" t="s">
        <v>30</v>
      </c>
      <c r="F49" s="10">
        <v>35</v>
      </c>
      <c r="G49" s="10">
        <v>38</v>
      </c>
      <c r="H49" s="11">
        <v>804</v>
      </c>
      <c r="I49" s="63">
        <v>36.299999999999997</v>
      </c>
      <c r="J49" s="12">
        <v>11055</v>
      </c>
      <c r="K49" s="13">
        <v>0</v>
      </c>
      <c r="L49" s="25">
        <v>0</v>
      </c>
      <c r="M49" s="15">
        <v>0</v>
      </c>
      <c r="N49" s="14">
        <v>0</v>
      </c>
      <c r="O49" s="16">
        <v>0</v>
      </c>
      <c r="P49" s="16">
        <v>0</v>
      </c>
      <c r="Q49" s="16">
        <v>0</v>
      </c>
      <c r="R49" s="16">
        <f>Q49*16.876/100</f>
        <v>0</v>
      </c>
      <c r="S49" s="17">
        <f t="shared" si="0"/>
        <v>0</v>
      </c>
      <c r="T49" s="16">
        <v>0</v>
      </c>
      <c r="U49" s="18">
        <f t="shared" si="1"/>
        <v>30.552</v>
      </c>
      <c r="V49" s="18">
        <f t="shared" si="2"/>
        <v>0</v>
      </c>
      <c r="W49" s="18">
        <f t="shared" si="3"/>
        <v>0</v>
      </c>
      <c r="X49" s="27"/>
      <c r="Y49" s="19">
        <f t="shared" si="4"/>
        <v>0</v>
      </c>
      <c r="Z49" s="18">
        <f t="shared" si="5"/>
        <v>0</v>
      </c>
      <c r="AA49" s="12">
        <v>804</v>
      </c>
      <c r="AB49" s="12">
        <v>11055</v>
      </c>
      <c r="AC49" s="28">
        <f>+I49+Y49-Z49</f>
        <v>36.299999999999997</v>
      </c>
      <c r="AD49" s="20">
        <f t="shared" si="6"/>
        <v>0</v>
      </c>
      <c r="AE49">
        <v>0</v>
      </c>
    </row>
    <row r="50" spans="1:31" x14ac:dyDescent="0.25">
      <c r="A50" s="9">
        <v>45046</v>
      </c>
      <c r="B50" s="10" t="s">
        <v>74</v>
      </c>
      <c r="C50" s="10" t="s">
        <v>62</v>
      </c>
      <c r="D50" s="10" t="s">
        <v>40</v>
      </c>
      <c r="E50" s="10" t="s">
        <v>30</v>
      </c>
      <c r="F50" s="10">
        <v>35</v>
      </c>
      <c r="G50" s="10">
        <v>38</v>
      </c>
      <c r="H50" s="11">
        <v>709</v>
      </c>
      <c r="I50" s="63">
        <v>32.01</v>
      </c>
      <c r="J50" s="12">
        <v>9748.75</v>
      </c>
      <c r="K50" s="13">
        <v>0</v>
      </c>
      <c r="L50" s="25">
        <v>0</v>
      </c>
      <c r="M50" s="15">
        <v>0</v>
      </c>
      <c r="N50" s="14">
        <v>0</v>
      </c>
      <c r="O50" s="16">
        <v>32</v>
      </c>
      <c r="P50" s="16">
        <v>352</v>
      </c>
      <c r="Q50" s="16">
        <v>0</v>
      </c>
      <c r="R50" s="16">
        <f>Q50*16.876/100</f>
        <v>0</v>
      </c>
      <c r="S50" s="17">
        <f t="shared" si="0"/>
        <v>0</v>
      </c>
      <c r="T50" s="16">
        <v>0</v>
      </c>
      <c r="U50" s="18">
        <f t="shared" si="1"/>
        <v>26.942</v>
      </c>
      <c r="V50" s="18">
        <f t="shared" si="2"/>
        <v>0</v>
      </c>
      <c r="W50" s="18">
        <f t="shared" si="3"/>
        <v>0</v>
      </c>
      <c r="X50" s="27"/>
      <c r="Y50" s="19">
        <f t="shared" si="4"/>
        <v>0</v>
      </c>
      <c r="Z50" s="18">
        <f t="shared" si="5"/>
        <v>1.216</v>
      </c>
      <c r="AA50" s="12">
        <v>677</v>
      </c>
      <c r="AB50" s="12">
        <v>9308.75</v>
      </c>
      <c r="AC50" s="28">
        <f>+I50+Y50-Z50</f>
        <v>30.793999999999997</v>
      </c>
      <c r="AD50" s="20">
        <f t="shared" si="6"/>
        <v>0</v>
      </c>
      <c r="AE50">
        <v>0</v>
      </c>
    </row>
    <row r="51" spans="1:31" x14ac:dyDescent="0.25">
      <c r="A51" s="9">
        <v>45046</v>
      </c>
      <c r="B51" s="10" t="s">
        <v>75</v>
      </c>
      <c r="C51" s="10" t="s">
        <v>62</v>
      </c>
      <c r="D51" s="10" t="s">
        <v>40</v>
      </c>
      <c r="E51" s="10" t="s">
        <v>30</v>
      </c>
      <c r="F51" s="10">
        <v>35</v>
      </c>
      <c r="G51" s="10">
        <v>38</v>
      </c>
      <c r="H51" s="11">
        <v>618</v>
      </c>
      <c r="I51" s="63">
        <v>27.9</v>
      </c>
      <c r="J51" s="12">
        <v>8497.5</v>
      </c>
      <c r="K51" s="13">
        <v>0</v>
      </c>
      <c r="L51" s="25">
        <v>0</v>
      </c>
      <c r="M51" s="15">
        <v>0</v>
      </c>
      <c r="N51" s="14">
        <v>0</v>
      </c>
      <c r="O51" s="16">
        <v>24</v>
      </c>
      <c r="P51" s="16">
        <v>264</v>
      </c>
      <c r="Q51" s="16">
        <v>0</v>
      </c>
      <c r="R51" s="16">
        <f>Q51*16.876/100</f>
        <v>0</v>
      </c>
      <c r="S51" s="17">
        <f t="shared" si="0"/>
        <v>0</v>
      </c>
      <c r="T51" s="16">
        <v>0</v>
      </c>
      <c r="U51" s="18">
        <f t="shared" si="1"/>
        <v>23.484000000000002</v>
      </c>
      <c r="V51" s="18">
        <f t="shared" si="2"/>
        <v>0</v>
      </c>
      <c r="W51" s="18">
        <f t="shared" si="3"/>
        <v>0</v>
      </c>
      <c r="X51" s="27"/>
      <c r="Y51" s="19">
        <f t="shared" si="4"/>
        <v>0</v>
      </c>
      <c r="Z51" s="18">
        <f t="shared" si="5"/>
        <v>0.91200000000000003</v>
      </c>
      <c r="AA51" s="12">
        <v>594</v>
      </c>
      <c r="AB51" s="12">
        <v>8167.5</v>
      </c>
      <c r="AC51" s="28">
        <f>+I51+Y51-Z51</f>
        <v>26.988</v>
      </c>
      <c r="AD51" s="20">
        <f t="shared" si="6"/>
        <v>0</v>
      </c>
      <c r="AE51">
        <v>0</v>
      </c>
    </row>
    <row r="52" spans="1:31" x14ac:dyDescent="0.25">
      <c r="A52" s="9">
        <v>45046</v>
      </c>
      <c r="B52" s="10" t="s">
        <v>76</v>
      </c>
      <c r="C52" s="10" t="s">
        <v>77</v>
      </c>
      <c r="D52" s="10" t="s">
        <v>40</v>
      </c>
      <c r="E52" s="10" t="s">
        <v>30</v>
      </c>
      <c r="F52" s="10">
        <v>45</v>
      </c>
      <c r="G52" s="10">
        <v>49</v>
      </c>
      <c r="H52" s="11">
        <v>6808</v>
      </c>
      <c r="I52" s="63">
        <v>307.38</v>
      </c>
      <c r="J52" s="12">
        <v>47969.599999999999</v>
      </c>
      <c r="K52" s="13">
        <v>0</v>
      </c>
      <c r="L52" s="25">
        <v>0</v>
      </c>
      <c r="M52" s="15">
        <v>2715</v>
      </c>
      <c r="N52" s="14">
        <v>18435.810000000001</v>
      </c>
      <c r="O52" s="16">
        <v>3229</v>
      </c>
      <c r="P52" s="16">
        <v>46362.52</v>
      </c>
      <c r="Q52" s="16">
        <v>0</v>
      </c>
      <c r="R52" s="16">
        <f>Q52*16.876/100</f>
        <v>0</v>
      </c>
      <c r="S52" s="17">
        <f t="shared" si="0"/>
        <v>0</v>
      </c>
      <c r="T52" s="16">
        <v>0</v>
      </c>
      <c r="U52" s="18">
        <f t="shared" si="1"/>
        <v>333.59199999999998</v>
      </c>
      <c r="V52" s="18">
        <f t="shared" si="2"/>
        <v>122.175</v>
      </c>
      <c r="W52" s="18">
        <f t="shared" si="3"/>
        <v>20.511960750000004</v>
      </c>
      <c r="X52" s="27">
        <v>-200</v>
      </c>
      <c r="Y52" s="19">
        <f t="shared" si="4"/>
        <v>-57.313039250000003</v>
      </c>
      <c r="Z52" s="18">
        <f t="shared" si="5"/>
        <v>158.221</v>
      </c>
      <c r="AA52" s="12">
        <v>6294</v>
      </c>
      <c r="AB52" s="12">
        <v>43792.480000000003</v>
      </c>
      <c r="AC52" s="28">
        <f>+I52+Y52-Z52</f>
        <v>91.845960749999989</v>
      </c>
      <c r="AD52" s="20">
        <f t="shared" si="6"/>
        <v>0</v>
      </c>
      <c r="AE52">
        <v>0</v>
      </c>
    </row>
    <row r="53" spans="1:31" x14ac:dyDescent="0.25">
      <c r="A53" s="9">
        <v>45046</v>
      </c>
      <c r="B53" s="10" t="s">
        <v>78</v>
      </c>
      <c r="C53" s="10" t="s">
        <v>62</v>
      </c>
      <c r="D53" s="10" t="s">
        <v>40</v>
      </c>
      <c r="E53" s="10" t="s">
        <v>30</v>
      </c>
      <c r="F53" s="10">
        <v>60</v>
      </c>
      <c r="G53" s="10">
        <v>65</v>
      </c>
      <c r="H53" s="11">
        <v>148</v>
      </c>
      <c r="I53" s="63">
        <v>6.68</v>
      </c>
      <c r="J53" s="12">
        <v>2221.48</v>
      </c>
      <c r="K53" s="13">
        <v>0</v>
      </c>
      <c r="L53" s="25">
        <v>0</v>
      </c>
      <c r="M53" s="15">
        <v>0</v>
      </c>
      <c r="N53" s="14">
        <v>0</v>
      </c>
      <c r="O53" s="16">
        <v>84</v>
      </c>
      <c r="P53" s="16">
        <v>1293.5999999999999</v>
      </c>
      <c r="Q53" s="16">
        <v>0</v>
      </c>
      <c r="R53" s="16">
        <f>Q53*16.876/100</f>
        <v>0</v>
      </c>
      <c r="S53" s="17">
        <f t="shared" si="0"/>
        <v>0</v>
      </c>
      <c r="T53" s="16">
        <v>0</v>
      </c>
      <c r="U53" s="18">
        <f t="shared" si="1"/>
        <v>9.6199999999999992</v>
      </c>
      <c r="V53" s="18">
        <f t="shared" si="2"/>
        <v>0</v>
      </c>
      <c r="W53" s="18">
        <f t="shared" si="3"/>
        <v>0</v>
      </c>
      <c r="X53" s="27"/>
      <c r="Y53" s="19">
        <f t="shared" si="4"/>
        <v>0</v>
      </c>
      <c r="Z53" s="18">
        <f t="shared" si="5"/>
        <v>5.46</v>
      </c>
      <c r="AA53" s="12">
        <v>64</v>
      </c>
      <c r="AB53" s="12">
        <v>960.64</v>
      </c>
      <c r="AC53" s="28">
        <f>+I53+Y53-Z53</f>
        <v>1.2199999999999998</v>
      </c>
      <c r="AD53" s="20">
        <f t="shared" si="6"/>
        <v>0</v>
      </c>
      <c r="AE53">
        <v>0</v>
      </c>
    </row>
    <row r="54" spans="1:31" x14ac:dyDescent="0.25">
      <c r="A54" s="9">
        <v>45046</v>
      </c>
      <c r="B54" s="10" t="s">
        <v>79</v>
      </c>
      <c r="C54" s="10" t="s">
        <v>62</v>
      </c>
      <c r="D54" s="10" t="s">
        <v>40</v>
      </c>
      <c r="E54" s="10" t="s">
        <v>30</v>
      </c>
      <c r="F54" s="10">
        <v>60</v>
      </c>
      <c r="G54" s="10">
        <v>65</v>
      </c>
      <c r="H54" s="11">
        <v>694</v>
      </c>
      <c r="I54" s="63">
        <v>31.33</v>
      </c>
      <c r="J54" s="12">
        <v>6929.38</v>
      </c>
      <c r="K54" s="13">
        <v>0</v>
      </c>
      <c r="L54" s="25">
        <v>0</v>
      </c>
      <c r="M54" s="15">
        <v>0</v>
      </c>
      <c r="N54" s="14">
        <v>0</v>
      </c>
      <c r="O54" s="16">
        <v>4</v>
      </c>
      <c r="P54" s="16">
        <v>61.6</v>
      </c>
      <c r="Q54" s="16">
        <v>0</v>
      </c>
      <c r="R54" s="16">
        <f>Q54*16.876/100</f>
        <v>0</v>
      </c>
      <c r="S54" s="17">
        <f t="shared" si="0"/>
        <v>0</v>
      </c>
      <c r="T54" s="16">
        <v>0</v>
      </c>
      <c r="U54" s="18">
        <f t="shared" si="1"/>
        <v>45.11</v>
      </c>
      <c r="V54" s="18">
        <f t="shared" si="2"/>
        <v>0</v>
      </c>
      <c r="W54" s="18">
        <f t="shared" si="3"/>
        <v>0</v>
      </c>
      <c r="X54" s="27"/>
      <c r="Y54" s="19">
        <f t="shared" si="4"/>
        <v>0</v>
      </c>
      <c r="Z54" s="18">
        <f t="shared" si="5"/>
        <v>0.26</v>
      </c>
      <c r="AA54" s="12">
        <v>690</v>
      </c>
      <c r="AB54" s="12">
        <v>6889.44</v>
      </c>
      <c r="AC54" s="28">
        <f>+I54+Y54-Z54</f>
        <v>31.069999999999997</v>
      </c>
      <c r="AD54" s="20">
        <f t="shared" si="6"/>
        <v>0</v>
      </c>
      <c r="AE54">
        <v>0</v>
      </c>
    </row>
    <row r="55" spans="1:31" x14ac:dyDescent="0.25">
      <c r="A55" s="9">
        <v>45046</v>
      </c>
      <c r="B55" s="10" t="s">
        <v>80</v>
      </c>
      <c r="C55" s="10" t="s">
        <v>62</v>
      </c>
      <c r="D55" s="10" t="s">
        <v>40</v>
      </c>
      <c r="E55" s="10" t="s">
        <v>30</v>
      </c>
      <c r="F55" s="10">
        <v>60</v>
      </c>
      <c r="G55" s="10">
        <v>65</v>
      </c>
      <c r="H55" s="11">
        <v>423</v>
      </c>
      <c r="I55" s="63">
        <v>19.100000000000001</v>
      </c>
      <c r="J55" s="12">
        <v>4743.5600000000004</v>
      </c>
      <c r="K55" s="13">
        <v>0</v>
      </c>
      <c r="L55" s="25">
        <v>0</v>
      </c>
      <c r="M55" s="15">
        <v>0</v>
      </c>
      <c r="N55" s="14">
        <v>0</v>
      </c>
      <c r="O55" s="16">
        <v>28</v>
      </c>
      <c r="P55" s="16">
        <v>431.2</v>
      </c>
      <c r="Q55" s="16">
        <v>0</v>
      </c>
      <c r="R55" s="16">
        <f>Q55*16.876/100</f>
        <v>0</v>
      </c>
      <c r="S55" s="17">
        <f t="shared" si="0"/>
        <v>0</v>
      </c>
      <c r="T55" s="16">
        <v>0</v>
      </c>
      <c r="U55" s="18">
        <f t="shared" si="1"/>
        <v>27.495000000000001</v>
      </c>
      <c r="V55" s="18">
        <f t="shared" si="2"/>
        <v>0</v>
      </c>
      <c r="W55" s="18">
        <f t="shared" si="3"/>
        <v>0</v>
      </c>
      <c r="X55" s="27"/>
      <c r="Y55" s="19">
        <f t="shared" si="4"/>
        <v>0</v>
      </c>
      <c r="Z55" s="18">
        <f t="shared" si="5"/>
        <v>1.82</v>
      </c>
      <c r="AA55" s="12">
        <v>395</v>
      </c>
      <c r="AB55" s="12">
        <v>4429.5600000000004</v>
      </c>
      <c r="AC55" s="28">
        <f>+I55+Y55-Z55</f>
        <v>17.28</v>
      </c>
      <c r="AD55" s="20">
        <f t="shared" si="6"/>
        <v>0</v>
      </c>
      <c r="AE55">
        <v>0</v>
      </c>
    </row>
    <row r="56" spans="1:31" x14ac:dyDescent="0.25">
      <c r="A56" s="59">
        <v>45046</v>
      </c>
      <c r="B56" s="60" t="s">
        <v>810</v>
      </c>
      <c r="C56" s="60" t="s">
        <v>62</v>
      </c>
      <c r="D56" s="60" t="s">
        <v>40</v>
      </c>
      <c r="E56" s="60" t="s">
        <v>30</v>
      </c>
      <c r="F56" s="10"/>
      <c r="G56" s="10"/>
      <c r="H56" s="11"/>
      <c r="I56" s="63"/>
      <c r="J56" s="11"/>
      <c r="K56" s="13"/>
      <c r="L56" s="25"/>
      <c r="M56" s="15"/>
      <c r="N56" s="14"/>
      <c r="O56" s="16"/>
      <c r="P56" s="16"/>
      <c r="Q56" s="16"/>
      <c r="R56" s="16"/>
      <c r="S56" s="17">
        <f t="shared" si="0"/>
        <v>0</v>
      </c>
      <c r="T56" s="16"/>
      <c r="U56" s="18">
        <f t="shared" si="1"/>
        <v>0</v>
      </c>
      <c r="V56" s="18">
        <f t="shared" si="2"/>
        <v>0</v>
      </c>
      <c r="W56" s="18">
        <f t="shared" si="3"/>
        <v>0</v>
      </c>
      <c r="X56" s="27"/>
      <c r="Y56" s="19">
        <f t="shared" si="4"/>
        <v>0</v>
      </c>
      <c r="Z56" s="18">
        <f t="shared" si="5"/>
        <v>0</v>
      </c>
      <c r="AA56" s="12"/>
      <c r="AB56" s="12"/>
      <c r="AC56" s="28">
        <f>+I56+Y56-Z56</f>
        <v>0</v>
      </c>
      <c r="AD56" s="20">
        <f t="shared" si="6"/>
        <v>0</v>
      </c>
      <c r="AE56">
        <v>0</v>
      </c>
    </row>
    <row r="57" spans="1:31" x14ac:dyDescent="0.25">
      <c r="A57" s="9">
        <v>45046</v>
      </c>
      <c r="B57" s="10" t="s">
        <v>81</v>
      </c>
      <c r="C57" s="10" t="s">
        <v>62</v>
      </c>
      <c r="D57" s="10" t="s">
        <v>40</v>
      </c>
      <c r="E57" s="10" t="s">
        <v>30</v>
      </c>
      <c r="F57" s="10">
        <v>60</v>
      </c>
      <c r="G57" s="10">
        <v>65</v>
      </c>
      <c r="H57" s="11">
        <v>306</v>
      </c>
      <c r="I57" s="63">
        <v>13.82</v>
      </c>
      <c r="J57" s="12">
        <v>4593.0600000000004</v>
      </c>
      <c r="K57" s="13">
        <v>0</v>
      </c>
      <c r="L57" s="25">
        <v>0</v>
      </c>
      <c r="M57" s="15">
        <v>0</v>
      </c>
      <c r="N57" s="14">
        <v>0</v>
      </c>
      <c r="O57" s="16">
        <v>0</v>
      </c>
      <c r="P57" s="16">
        <v>0</v>
      </c>
      <c r="Q57" s="16">
        <v>0</v>
      </c>
      <c r="R57" s="16">
        <f>Q57*16.876/100</f>
        <v>0</v>
      </c>
      <c r="S57" s="17">
        <f t="shared" si="0"/>
        <v>0</v>
      </c>
      <c r="T57" s="16">
        <v>0</v>
      </c>
      <c r="U57" s="18">
        <f t="shared" si="1"/>
        <v>19.89</v>
      </c>
      <c r="V57" s="18">
        <f t="shared" si="2"/>
        <v>0</v>
      </c>
      <c r="W57" s="18">
        <f t="shared" si="3"/>
        <v>0</v>
      </c>
      <c r="X57" s="27"/>
      <c r="Y57" s="19">
        <f t="shared" si="4"/>
        <v>0</v>
      </c>
      <c r="Z57" s="18">
        <f t="shared" si="5"/>
        <v>0</v>
      </c>
      <c r="AA57" s="12">
        <v>306</v>
      </c>
      <c r="AB57" s="12">
        <v>4593.0600000000004</v>
      </c>
      <c r="AC57" s="28">
        <f>+I57+Y57-Z57</f>
        <v>13.82</v>
      </c>
      <c r="AD57" s="20">
        <f t="shared" si="6"/>
        <v>0</v>
      </c>
      <c r="AE57">
        <v>0</v>
      </c>
    </row>
    <row r="58" spans="1:31" x14ac:dyDescent="0.25">
      <c r="A58" s="9">
        <v>45046</v>
      </c>
      <c r="B58" s="10" t="s">
        <v>82</v>
      </c>
      <c r="C58" s="10" t="s">
        <v>62</v>
      </c>
      <c r="D58" s="10" t="s">
        <v>40</v>
      </c>
      <c r="E58" s="10" t="s">
        <v>30</v>
      </c>
      <c r="F58" s="10">
        <v>60</v>
      </c>
      <c r="G58" s="10">
        <v>65</v>
      </c>
      <c r="H58" s="11">
        <v>512</v>
      </c>
      <c r="I58" s="63">
        <v>23.12</v>
      </c>
      <c r="J58" s="12">
        <v>5858.83</v>
      </c>
      <c r="K58" s="13">
        <v>0</v>
      </c>
      <c r="L58" s="25">
        <v>0</v>
      </c>
      <c r="M58" s="15">
        <v>0</v>
      </c>
      <c r="N58" s="14">
        <v>0</v>
      </c>
      <c r="O58" s="16">
        <v>28</v>
      </c>
      <c r="P58" s="16">
        <v>431.2</v>
      </c>
      <c r="Q58" s="16">
        <v>0</v>
      </c>
      <c r="R58" s="16">
        <f>Q58*16.876/100</f>
        <v>0</v>
      </c>
      <c r="S58" s="17">
        <f t="shared" si="0"/>
        <v>0</v>
      </c>
      <c r="T58" s="16">
        <v>0</v>
      </c>
      <c r="U58" s="18">
        <f t="shared" si="1"/>
        <v>33.28</v>
      </c>
      <c r="V58" s="18">
        <f t="shared" si="2"/>
        <v>0</v>
      </c>
      <c r="W58" s="18">
        <f t="shared" si="3"/>
        <v>0</v>
      </c>
      <c r="X58" s="27"/>
      <c r="Y58" s="19">
        <f t="shared" si="4"/>
        <v>0</v>
      </c>
      <c r="Z58" s="18">
        <f t="shared" si="5"/>
        <v>1.82</v>
      </c>
      <c r="AA58" s="12">
        <v>484</v>
      </c>
      <c r="AB58" s="12">
        <v>5538.43</v>
      </c>
      <c r="AC58" s="28">
        <f>+I58+Y58-Z58</f>
        <v>21.3</v>
      </c>
      <c r="AD58" s="20">
        <f t="shared" si="6"/>
        <v>0</v>
      </c>
      <c r="AE58">
        <v>0</v>
      </c>
    </row>
    <row r="59" spans="1:31" x14ac:dyDescent="0.25">
      <c r="A59" s="9">
        <v>45046</v>
      </c>
      <c r="B59" s="10" t="s">
        <v>83</v>
      </c>
      <c r="C59" s="10" t="s">
        <v>62</v>
      </c>
      <c r="D59" s="10" t="s">
        <v>40</v>
      </c>
      <c r="E59" s="10" t="s">
        <v>30</v>
      </c>
      <c r="F59" s="10">
        <v>60</v>
      </c>
      <c r="G59" s="10">
        <v>65</v>
      </c>
      <c r="H59" s="11">
        <v>395</v>
      </c>
      <c r="I59" s="63">
        <v>17.829999999999998</v>
      </c>
      <c r="J59" s="12">
        <v>5928.95</v>
      </c>
      <c r="K59" s="13">
        <v>0</v>
      </c>
      <c r="L59" s="25">
        <v>0</v>
      </c>
      <c r="M59" s="15">
        <v>0</v>
      </c>
      <c r="N59" s="14">
        <v>0</v>
      </c>
      <c r="O59" s="16">
        <v>28</v>
      </c>
      <c r="P59" s="16">
        <v>431.2</v>
      </c>
      <c r="Q59" s="16">
        <v>0</v>
      </c>
      <c r="R59" s="16">
        <f>Q59*16.876/100</f>
        <v>0</v>
      </c>
      <c r="S59" s="17">
        <f t="shared" si="0"/>
        <v>0</v>
      </c>
      <c r="T59" s="16">
        <v>0</v>
      </c>
      <c r="U59" s="18">
        <f t="shared" si="1"/>
        <v>25.675000000000001</v>
      </c>
      <c r="V59" s="18">
        <f t="shared" si="2"/>
        <v>0</v>
      </c>
      <c r="W59" s="18">
        <f t="shared" si="3"/>
        <v>0</v>
      </c>
      <c r="X59" s="27"/>
      <c r="Y59" s="19">
        <f t="shared" si="4"/>
        <v>0</v>
      </c>
      <c r="Z59" s="18">
        <f t="shared" si="5"/>
        <v>1.82</v>
      </c>
      <c r="AA59" s="12">
        <v>367</v>
      </c>
      <c r="AB59" s="12">
        <v>5508.67</v>
      </c>
      <c r="AC59" s="28">
        <f>+I59+Y59-Z59</f>
        <v>16.009999999999998</v>
      </c>
      <c r="AD59" s="20">
        <f t="shared" si="6"/>
        <v>0</v>
      </c>
      <c r="AE59">
        <v>0</v>
      </c>
    </row>
    <row r="60" spans="1:31" x14ac:dyDescent="0.25">
      <c r="A60" s="9">
        <v>45046</v>
      </c>
      <c r="B60" s="10" t="s">
        <v>84</v>
      </c>
      <c r="C60" s="10" t="s">
        <v>62</v>
      </c>
      <c r="D60" s="10" t="s">
        <v>40</v>
      </c>
      <c r="E60" s="10" t="s">
        <v>30</v>
      </c>
      <c r="F60" s="10">
        <v>60</v>
      </c>
      <c r="G60" s="10">
        <v>65</v>
      </c>
      <c r="H60" s="11">
        <v>792</v>
      </c>
      <c r="I60" s="63">
        <v>35.76</v>
      </c>
      <c r="J60" s="12">
        <v>8532.83</v>
      </c>
      <c r="K60" s="13">
        <v>0</v>
      </c>
      <c r="L60" s="25">
        <v>0</v>
      </c>
      <c r="M60" s="15">
        <v>0</v>
      </c>
      <c r="N60" s="14">
        <v>0</v>
      </c>
      <c r="O60" s="16">
        <v>28</v>
      </c>
      <c r="P60" s="16">
        <v>431.2</v>
      </c>
      <c r="Q60" s="16">
        <v>0</v>
      </c>
      <c r="R60" s="16">
        <f>Q60*16.876/100</f>
        <v>0</v>
      </c>
      <c r="S60" s="17">
        <f t="shared" si="0"/>
        <v>0</v>
      </c>
      <c r="T60" s="16">
        <v>0</v>
      </c>
      <c r="U60" s="18">
        <f t="shared" si="1"/>
        <v>51.48</v>
      </c>
      <c r="V60" s="18">
        <f t="shared" si="2"/>
        <v>0</v>
      </c>
      <c r="W60" s="18">
        <f t="shared" si="3"/>
        <v>0</v>
      </c>
      <c r="X60" s="27"/>
      <c r="Y60" s="19">
        <f t="shared" si="4"/>
        <v>0</v>
      </c>
      <c r="Z60" s="18">
        <f t="shared" si="5"/>
        <v>1.82</v>
      </c>
      <c r="AA60" s="12">
        <v>764</v>
      </c>
      <c r="AB60" s="12">
        <v>8231.16</v>
      </c>
      <c r="AC60" s="28">
        <f>+I60+Y60-Z60</f>
        <v>33.94</v>
      </c>
      <c r="AD60" s="20">
        <f t="shared" si="6"/>
        <v>0</v>
      </c>
      <c r="AE60">
        <v>0</v>
      </c>
    </row>
    <row r="61" spans="1:31" x14ac:dyDescent="0.25">
      <c r="A61" s="9">
        <v>45046</v>
      </c>
      <c r="B61" s="10" t="s">
        <v>85</v>
      </c>
      <c r="C61" s="10" t="s">
        <v>39</v>
      </c>
      <c r="D61" s="10" t="s">
        <v>40</v>
      </c>
      <c r="E61" s="10" t="s">
        <v>30</v>
      </c>
      <c r="F61" s="10">
        <v>60</v>
      </c>
      <c r="G61" s="10">
        <v>65</v>
      </c>
      <c r="H61" s="11">
        <v>0</v>
      </c>
      <c r="I61" s="63">
        <v>0</v>
      </c>
      <c r="J61" s="12">
        <v>0</v>
      </c>
      <c r="K61" s="13">
        <v>0</v>
      </c>
      <c r="L61" s="25">
        <v>0</v>
      </c>
      <c r="M61" s="15">
        <v>0</v>
      </c>
      <c r="N61" s="14">
        <v>0</v>
      </c>
      <c r="O61" s="16">
        <v>4</v>
      </c>
      <c r="P61" s="16">
        <v>61.6</v>
      </c>
      <c r="Q61" s="16">
        <v>0</v>
      </c>
      <c r="R61" s="16">
        <f>Q61*16.876/100</f>
        <v>0</v>
      </c>
      <c r="S61" s="17">
        <f t="shared" si="0"/>
        <v>0</v>
      </c>
      <c r="T61" s="16">
        <v>0</v>
      </c>
      <c r="U61" s="18">
        <f t="shared" si="1"/>
        <v>0</v>
      </c>
      <c r="V61" s="18">
        <f t="shared" si="2"/>
        <v>0</v>
      </c>
      <c r="W61" s="18">
        <f t="shared" si="3"/>
        <v>0</v>
      </c>
      <c r="X61" s="27"/>
      <c r="Y61" s="19">
        <v>10</v>
      </c>
      <c r="Z61" s="18">
        <f t="shared" si="5"/>
        <v>0.26</v>
      </c>
      <c r="AA61" s="12">
        <v>-4</v>
      </c>
      <c r="AB61" s="12">
        <v>-61.6</v>
      </c>
      <c r="AC61" s="28">
        <f>+I61+Y61-Z61</f>
        <v>9.74</v>
      </c>
      <c r="AD61" s="20">
        <f t="shared" si="6"/>
        <v>0</v>
      </c>
      <c r="AE61">
        <v>10</v>
      </c>
    </row>
    <row r="62" spans="1:31" x14ac:dyDescent="0.25">
      <c r="A62" s="59">
        <v>45046</v>
      </c>
      <c r="B62" s="60" t="s">
        <v>792</v>
      </c>
      <c r="C62" s="60" t="s">
        <v>39</v>
      </c>
      <c r="D62" s="60" t="s">
        <v>40</v>
      </c>
      <c r="E62" s="60" t="s">
        <v>30</v>
      </c>
      <c r="F62" s="10"/>
      <c r="G62" s="10"/>
      <c r="H62" s="11"/>
      <c r="I62" s="63"/>
      <c r="J62" s="11"/>
      <c r="K62" s="13"/>
      <c r="L62" s="25"/>
      <c r="M62" s="15"/>
      <c r="N62" s="14"/>
      <c r="O62" s="16"/>
      <c r="P62" s="16"/>
      <c r="Q62" s="16"/>
      <c r="R62" s="16"/>
      <c r="S62" s="17">
        <f t="shared" si="0"/>
        <v>0</v>
      </c>
      <c r="T62" s="16"/>
      <c r="U62" s="18">
        <f t="shared" si="1"/>
        <v>0</v>
      </c>
      <c r="V62" s="18">
        <f t="shared" si="2"/>
        <v>0</v>
      </c>
      <c r="W62" s="18">
        <f t="shared" si="3"/>
        <v>0</v>
      </c>
      <c r="X62" s="27"/>
      <c r="Y62" s="19">
        <f t="shared" si="4"/>
        <v>0</v>
      </c>
      <c r="Z62" s="18">
        <f t="shared" si="5"/>
        <v>0</v>
      </c>
      <c r="AA62" s="12"/>
      <c r="AB62" s="12"/>
      <c r="AC62" s="28">
        <f>+I62+Y62-Z62</f>
        <v>0</v>
      </c>
      <c r="AD62" s="20">
        <f t="shared" si="6"/>
        <v>0</v>
      </c>
      <c r="AE62">
        <v>0</v>
      </c>
    </row>
    <row r="63" spans="1:31" x14ac:dyDescent="0.25">
      <c r="A63" s="59">
        <v>45046</v>
      </c>
      <c r="B63" s="60" t="s">
        <v>827</v>
      </c>
      <c r="C63" s="60" t="s">
        <v>62</v>
      </c>
      <c r="D63" s="60" t="s">
        <v>29</v>
      </c>
      <c r="E63" s="60" t="s">
        <v>30</v>
      </c>
      <c r="F63" s="10"/>
      <c r="G63" s="10"/>
      <c r="H63" s="11"/>
      <c r="I63" s="63"/>
      <c r="J63" s="11"/>
      <c r="K63" s="13"/>
      <c r="L63" s="25"/>
      <c r="M63" s="15"/>
      <c r="N63" s="14"/>
      <c r="O63" s="16"/>
      <c r="P63" s="16"/>
      <c r="Q63" s="16"/>
      <c r="R63" s="16"/>
      <c r="S63" s="17">
        <f t="shared" si="0"/>
        <v>0</v>
      </c>
      <c r="T63" s="16"/>
      <c r="U63" s="18">
        <f t="shared" si="1"/>
        <v>0</v>
      </c>
      <c r="V63" s="18">
        <f t="shared" si="2"/>
        <v>0</v>
      </c>
      <c r="W63" s="18">
        <f t="shared" si="3"/>
        <v>0</v>
      </c>
      <c r="X63" s="27"/>
      <c r="Y63" s="19">
        <f t="shared" si="4"/>
        <v>0</v>
      </c>
      <c r="Z63" s="18">
        <f t="shared" si="5"/>
        <v>0</v>
      </c>
      <c r="AA63" s="12"/>
      <c r="AB63" s="12"/>
      <c r="AC63" s="28">
        <f>+I63+Y63-Z63</f>
        <v>0</v>
      </c>
      <c r="AD63" s="20">
        <f t="shared" si="6"/>
        <v>0</v>
      </c>
      <c r="AE63">
        <v>0</v>
      </c>
    </row>
    <row r="64" spans="1:31" x14ac:dyDescent="0.25">
      <c r="A64" s="9">
        <v>45046</v>
      </c>
      <c r="B64" s="10" t="s">
        <v>86</v>
      </c>
      <c r="C64" s="10" t="s">
        <v>62</v>
      </c>
      <c r="D64" s="10" t="s">
        <v>40</v>
      </c>
      <c r="E64" s="10" t="s">
        <v>30</v>
      </c>
      <c r="F64" s="10">
        <v>90</v>
      </c>
      <c r="G64" s="10">
        <v>98</v>
      </c>
      <c r="H64" s="11">
        <v>405</v>
      </c>
      <c r="I64" s="63">
        <v>18.29</v>
      </c>
      <c r="J64" s="12">
        <v>5271.91</v>
      </c>
      <c r="K64" s="13">
        <v>0</v>
      </c>
      <c r="L64" s="25">
        <v>0</v>
      </c>
      <c r="M64" s="15">
        <v>0</v>
      </c>
      <c r="N64" s="14">
        <v>0</v>
      </c>
      <c r="O64" s="16">
        <v>76</v>
      </c>
      <c r="P64" s="16">
        <v>1672</v>
      </c>
      <c r="Q64" s="16">
        <v>0</v>
      </c>
      <c r="R64" s="16">
        <f>Q64*16.876/100</f>
        <v>0</v>
      </c>
      <c r="S64" s="17">
        <f t="shared" si="0"/>
        <v>0</v>
      </c>
      <c r="T64" s="16">
        <v>0</v>
      </c>
      <c r="U64" s="18">
        <f t="shared" si="1"/>
        <v>39.69</v>
      </c>
      <c r="V64" s="18">
        <f t="shared" si="2"/>
        <v>0</v>
      </c>
      <c r="W64" s="18">
        <f t="shared" si="3"/>
        <v>0</v>
      </c>
      <c r="X64" s="27"/>
      <c r="Y64" s="19">
        <f t="shared" si="4"/>
        <v>0</v>
      </c>
      <c r="Z64" s="18">
        <f t="shared" si="5"/>
        <v>7.4480000000000004</v>
      </c>
      <c r="AA64" s="12">
        <v>329</v>
      </c>
      <c r="AB64" s="12">
        <v>4282.62</v>
      </c>
      <c r="AC64" s="28">
        <f>+I64+Y64-Z64</f>
        <v>10.841999999999999</v>
      </c>
      <c r="AD64" s="20">
        <f t="shared" si="6"/>
        <v>0</v>
      </c>
      <c r="AE64">
        <v>0</v>
      </c>
    </row>
    <row r="65" spans="1:31" x14ac:dyDescent="0.25">
      <c r="A65" s="9">
        <v>45046</v>
      </c>
      <c r="B65" s="10" t="s">
        <v>87</v>
      </c>
      <c r="C65" s="10" t="s">
        <v>62</v>
      </c>
      <c r="D65" s="10" t="s">
        <v>40</v>
      </c>
      <c r="E65" s="10" t="s">
        <v>30</v>
      </c>
      <c r="F65" s="10">
        <v>90</v>
      </c>
      <c r="G65" s="10">
        <v>98</v>
      </c>
      <c r="H65" s="11">
        <v>477</v>
      </c>
      <c r="I65" s="63">
        <v>21.54</v>
      </c>
      <c r="J65" s="12">
        <v>6147.12</v>
      </c>
      <c r="K65" s="13">
        <v>0</v>
      </c>
      <c r="L65" s="25">
        <v>0</v>
      </c>
      <c r="M65" s="15">
        <v>0</v>
      </c>
      <c r="N65" s="14">
        <v>0</v>
      </c>
      <c r="O65" s="16">
        <v>4</v>
      </c>
      <c r="P65" s="16">
        <v>88</v>
      </c>
      <c r="Q65" s="16">
        <v>0</v>
      </c>
      <c r="R65" s="16">
        <f>Q65*16.876/100</f>
        <v>0</v>
      </c>
      <c r="S65" s="17">
        <f t="shared" si="0"/>
        <v>0</v>
      </c>
      <c r="T65" s="16">
        <v>0</v>
      </c>
      <c r="U65" s="18">
        <f t="shared" si="1"/>
        <v>46.746000000000002</v>
      </c>
      <c r="V65" s="18">
        <f t="shared" si="2"/>
        <v>0</v>
      </c>
      <c r="W65" s="18">
        <f t="shared" si="3"/>
        <v>0</v>
      </c>
      <c r="X65" s="27"/>
      <c r="Y65" s="19">
        <f t="shared" si="4"/>
        <v>0</v>
      </c>
      <c r="Z65" s="18">
        <f t="shared" si="5"/>
        <v>0.39200000000000002</v>
      </c>
      <c r="AA65" s="12">
        <v>473</v>
      </c>
      <c r="AB65" s="12">
        <v>6095.57</v>
      </c>
      <c r="AC65" s="28">
        <f>+I65+Y65-Z65</f>
        <v>21.148</v>
      </c>
      <c r="AD65" s="20">
        <f t="shared" si="6"/>
        <v>0</v>
      </c>
      <c r="AE65">
        <v>0</v>
      </c>
    </row>
    <row r="66" spans="1:31" x14ac:dyDescent="0.25">
      <c r="A66" s="9">
        <v>45046</v>
      </c>
      <c r="B66" s="10" t="s">
        <v>88</v>
      </c>
      <c r="C66" s="10" t="s">
        <v>62</v>
      </c>
      <c r="D66" s="10" t="s">
        <v>40</v>
      </c>
      <c r="E66" s="10" t="s">
        <v>30</v>
      </c>
      <c r="F66" s="10">
        <v>90</v>
      </c>
      <c r="G66" s="10">
        <v>98</v>
      </c>
      <c r="H66" s="11">
        <v>386</v>
      </c>
      <c r="I66" s="63">
        <v>17.43</v>
      </c>
      <c r="J66" s="12">
        <v>4942.5</v>
      </c>
      <c r="K66" s="13">
        <v>0</v>
      </c>
      <c r="L66" s="25">
        <v>0</v>
      </c>
      <c r="M66" s="15">
        <v>0</v>
      </c>
      <c r="N66" s="14">
        <v>0</v>
      </c>
      <c r="O66" s="16">
        <v>12</v>
      </c>
      <c r="P66" s="16">
        <v>264</v>
      </c>
      <c r="Q66" s="16">
        <v>0</v>
      </c>
      <c r="R66" s="16">
        <f>Q66*16.876/100</f>
        <v>0</v>
      </c>
      <c r="S66" s="17">
        <f t="shared" si="0"/>
        <v>0</v>
      </c>
      <c r="T66" s="16">
        <v>0</v>
      </c>
      <c r="U66" s="18">
        <f t="shared" si="1"/>
        <v>37.828000000000003</v>
      </c>
      <c r="V66" s="18">
        <f t="shared" si="2"/>
        <v>0</v>
      </c>
      <c r="W66" s="18">
        <f t="shared" si="3"/>
        <v>0</v>
      </c>
      <c r="X66" s="27"/>
      <c r="Y66" s="19">
        <f t="shared" si="4"/>
        <v>0</v>
      </c>
      <c r="Z66" s="18">
        <f t="shared" si="5"/>
        <v>1.1759999999999999</v>
      </c>
      <c r="AA66" s="12">
        <v>374</v>
      </c>
      <c r="AB66" s="12">
        <v>4788.8500000000004</v>
      </c>
      <c r="AC66" s="28">
        <f>+I66+Y66-Z66</f>
        <v>16.254000000000001</v>
      </c>
      <c r="AD66" s="20">
        <f t="shared" si="6"/>
        <v>0</v>
      </c>
      <c r="AE66">
        <v>0</v>
      </c>
    </row>
    <row r="67" spans="1:31" x14ac:dyDescent="0.25">
      <c r="A67" s="9">
        <v>45046</v>
      </c>
      <c r="B67" s="10" t="s">
        <v>89</v>
      </c>
      <c r="C67" s="10" t="s">
        <v>62</v>
      </c>
      <c r="D67" s="10" t="s">
        <v>40</v>
      </c>
      <c r="E67" s="10" t="s">
        <v>30</v>
      </c>
      <c r="F67" s="10">
        <v>90</v>
      </c>
      <c r="G67" s="10">
        <v>98</v>
      </c>
      <c r="H67" s="11">
        <v>139</v>
      </c>
      <c r="I67" s="63">
        <v>6.28</v>
      </c>
      <c r="J67" s="12">
        <v>2981.55</v>
      </c>
      <c r="K67" s="13">
        <v>0</v>
      </c>
      <c r="L67" s="25">
        <v>0</v>
      </c>
      <c r="M67" s="15">
        <v>0</v>
      </c>
      <c r="N67" s="14">
        <v>0</v>
      </c>
      <c r="O67" s="16">
        <v>4</v>
      </c>
      <c r="P67" s="16">
        <v>88</v>
      </c>
      <c r="Q67" s="16">
        <v>0</v>
      </c>
      <c r="R67" s="16">
        <f>Q67*16.876/100</f>
        <v>0</v>
      </c>
      <c r="S67" s="17">
        <f t="shared" si="0"/>
        <v>0</v>
      </c>
      <c r="T67" s="16">
        <v>0</v>
      </c>
      <c r="U67" s="18">
        <f t="shared" si="1"/>
        <v>13.622</v>
      </c>
      <c r="V67" s="18">
        <f t="shared" si="2"/>
        <v>0</v>
      </c>
      <c r="W67" s="18">
        <f t="shared" si="3"/>
        <v>0</v>
      </c>
      <c r="X67" s="27"/>
      <c r="Y67" s="19">
        <f t="shared" si="4"/>
        <v>0</v>
      </c>
      <c r="Z67" s="18">
        <f t="shared" si="5"/>
        <v>0.39200000000000002</v>
      </c>
      <c r="AA67" s="12">
        <v>135</v>
      </c>
      <c r="AB67" s="12">
        <v>2895.75</v>
      </c>
      <c r="AC67" s="28">
        <f>+I67+Y67-Z67</f>
        <v>5.8879999999999999</v>
      </c>
      <c r="AD67" s="20">
        <f t="shared" si="6"/>
        <v>0</v>
      </c>
      <c r="AE67">
        <v>0</v>
      </c>
    </row>
    <row r="68" spans="1:31" x14ac:dyDescent="0.25">
      <c r="A68" s="9">
        <v>45046</v>
      </c>
      <c r="B68" s="10" t="s">
        <v>90</v>
      </c>
      <c r="C68" s="10" t="s">
        <v>62</v>
      </c>
      <c r="D68" s="10" t="s">
        <v>40</v>
      </c>
      <c r="E68" s="10" t="s">
        <v>30</v>
      </c>
      <c r="F68" s="10">
        <v>90</v>
      </c>
      <c r="G68" s="10">
        <v>98</v>
      </c>
      <c r="H68" s="11">
        <v>156</v>
      </c>
      <c r="I68" s="63">
        <v>7.04</v>
      </c>
      <c r="J68" s="12">
        <v>3346.2</v>
      </c>
      <c r="K68" s="13">
        <v>0</v>
      </c>
      <c r="L68" s="25">
        <v>0</v>
      </c>
      <c r="M68" s="15">
        <v>0</v>
      </c>
      <c r="N68" s="14">
        <v>0</v>
      </c>
      <c r="O68" s="16">
        <v>16</v>
      </c>
      <c r="P68" s="16">
        <v>352</v>
      </c>
      <c r="Q68" s="16">
        <v>0</v>
      </c>
      <c r="R68" s="16">
        <f>Q68*16.876/100</f>
        <v>0</v>
      </c>
      <c r="S68" s="17">
        <f t="shared" si="0"/>
        <v>0</v>
      </c>
      <c r="T68" s="16">
        <v>0</v>
      </c>
      <c r="U68" s="18">
        <f t="shared" si="1"/>
        <v>15.288</v>
      </c>
      <c r="V68" s="18">
        <f t="shared" si="2"/>
        <v>0</v>
      </c>
      <c r="W68" s="18">
        <f t="shared" si="3"/>
        <v>0</v>
      </c>
      <c r="X68" s="27"/>
      <c r="Y68" s="19">
        <f t="shared" si="4"/>
        <v>0</v>
      </c>
      <c r="Z68" s="18">
        <f t="shared" si="5"/>
        <v>1.5680000000000001</v>
      </c>
      <c r="AA68" s="12">
        <v>140</v>
      </c>
      <c r="AB68" s="12">
        <v>3003</v>
      </c>
      <c r="AC68" s="28">
        <f>+I68+Y68-Z68</f>
        <v>5.4719999999999995</v>
      </c>
      <c r="AD68" s="20">
        <f t="shared" si="6"/>
        <v>0</v>
      </c>
      <c r="AE68">
        <v>0</v>
      </c>
    </row>
    <row r="69" spans="1:31" x14ac:dyDescent="0.25">
      <c r="A69" s="9">
        <v>45046</v>
      </c>
      <c r="B69" s="10" t="s">
        <v>91</v>
      </c>
      <c r="C69" s="10" t="s">
        <v>62</v>
      </c>
      <c r="D69" s="10" t="s">
        <v>40</v>
      </c>
      <c r="E69" s="10" t="s">
        <v>30</v>
      </c>
      <c r="F69" s="10">
        <v>90</v>
      </c>
      <c r="G69" s="10">
        <v>98</v>
      </c>
      <c r="H69" s="11">
        <v>323</v>
      </c>
      <c r="I69" s="63">
        <v>14.58</v>
      </c>
      <c r="J69" s="12">
        <v>6928.35</v>
      </c>
      <c r="K69" s="13">
        <v>0</v>
      </c>
      <c r="L69" s="25">
        <v>0</v>
      </c>
      <c r="M69" s="15">
        <v>0</v>
      </c>
      <c r="N69" s="14">
        <v>0</v>
      </c>
      <c r="O69" s="16">
        <v>16</v>
      </c>
      <c r="P69" s="16">
        <v>352</v>
      </c>
      <c r="Q69" s="16">
        <v>0</v>
      </c>
      <c r="R69" s="16">
        <f>Q69*16.876/100</f>
        <v>0</v>
      </c>
      <c r="S69" s="17">
        <f t="shared" ref="S69:S132" si="7">Q69+R69</f>
        <v>0</v>
      </c>
      <c r="T69" s="16">
        <v>0</v>
      </c>
      <c r="U69" s="18">
        <f t="shared" ref="U69:U132" si="8">H69*G69/1000</f>
        <v>31.654</v>
      </c>
      <c r="V69" s="18">
        <f t="shared" ref="V69:V132" si="9">M69*F69/1000</f>
        <v>0</v>
      </c>
      <c r="W69" s="18">
        <f t="shared" ref="W69:W132" si="10">V69*16.789/100</f>
        <v>0</v>
      </c>
      <c r="X69" s="27"/>
      <c r="Y69" s="19">
        <f t="shared" ref="Y69:Y132" si="11">V69+W69+X69</f>
        <v>0</v>
      </c>
      <c r="Z69" s="18">
        <f t="shared" ref="Z69:Z132" si="12">O69*G69/1000</f>
        <v>1.5680000000000001</v>
      </c>
      <c r="AA69" s="12">
        <v>307</v>
      </c>
      <c r="AB69" s="12">
        <v>6585.15</v>
      </c>
      <c r="AC69" s="28">
        <f>+I69+Y69-Z69</f>
        <v>13.012</v>
      </c>
      <c r="AD69" s="20">
        <f t="shared" ref="AD69:AD132" si="13">IF(AC69&lt;0,ROUNDUP(AC69,-1)*-1,0)</f>
        <v>0</v>
      </c>
      <c r="AE69">
        <v>0</v>
      </c>
    </row>
    <row r="70" spans="1:31" x14ac:dyDescent="0.25">
      <c r="A70" s="9">
        <v>45046</v>
      </c>
      <c r="B70" s="10" t="s">
        <v>92</v>
      </c>
      <c r="C70" s="10" t="s">
        <v>62</v>
      </c>
      <c r="D70" s="10" t="s">
        <v>40</v>
      </c>
      <c r="E70" s="10" t="s">
        <v>30</v>
      </c>
      <c r="F70" s="10">
        <v>90</v>
      </c>
      <c r="G70" s="10">
        <v>98</v>
      </c>
      <c r="H70" s="11">
        <v>485</v>
      </c>
      <c r="I70" s="63">
        <v>21.9</v>
      </c>
      <c r="J70" s="12">
        <v>8011.07</v>
      </c>
      <c r="K70" s="13">
        <v>0</v>
      </c>
      <c r="L70" s="25">
        <v>0</v>
      </c>
      <c r="M70" s="15">
        <v>0</v>
      </c>
      <c r="N70" s="14">
        <v>0</v>
      </c>
      <c r="O70" s="16">
        <v>16</v>
      </c>
      <c r="P70" s="16">
        <v>352</v>
      </c>
      <c r="Q70" s="16">
        <v>0</v>
      </c>
      <c r="R70" s="16">
        <f>Q70*16.876/100</f>
        <v>0</v>
      </c>
      <c r="S70" s="17">
        <f t="shared" si="7"/>
        <v>0</v>
      </c>
      <c r="T70" s="16">
        <v>0</v>
      </c>
      <c r="U70" s="18">
        <f t="shared" si="8"/>
        <v>47.53</v>
      </c>
      <c r="V70" s="18">
        <f t="shared" si="9"/>
        <v>0</v>
      </c>
      <c r="W70" s="18">
        <f t="shared" si="10"/>
        <v>0</v>
      </c>
      <c r="X70" s="27"/>
      <c r="Y70" s="19">
        <f t="shared" si="11"/>
        <v>0</v>
      </c>
      <c r="Z70" s="18">
        <f t="shared" si="12"/>
        <v>1.5680000000000001</v>
      </c>
      <c r="AA70" s="12">
        <v>469</v>
      </c>
      <c r="AB70" s="12">
        <v>7746.79</v>
      </c>
      <c r="AC70" s="28">
        <f>+I70+Y70-Z70</f>
        <v>20.331999999999997</v>
      </c>
      <c r="AD70" s="20">
        <f t="shared" si="13"/>
        <v>0</v>
      </c>
      <c r="AE70">
        <v>0</v>
      </c>
    </row>
    <row r="71" spans="1:31" x14ac:dyDescent="0.25">
      <c r="A71" s="59">
        <v>45046</v>
      </c>
      <c r="B71" s="60" t="s">
        <v>793</v>
      </c>
      <c r="C71" s="60" t="s">
        <v>39</v>
      </c>
      <c r="D71" s="60" t="s">
        <v>40</v>
      </c>
      <c r="E71" s="60" t="s">
        <v>30</v>
      </c>
      <c r="F71" s="10"/>
      <c r="G71" s="10"/>
      <c r="H71" s="11"/>
      <c r="I71" s="63"/>
      <c r="J71" s="11"/>
      <c r="K71" s="13"/>
      <c r="L71" s="25"/>
      <c r="M71" s="15"/>
      <c r="N71" s="14"/>
      <c r="O71" s="16"/>
      <c r="P71" s="16"/>
      <c r="Q71" s="16"/>
      <c r="R71" s="16"/>
      <c r="S71" s="17">
        <f t="shared" si="7"/>
        <v>0</v>
      </c>
      <c r="T71" s="16"/>
      <c r="U71" s="18">
        <f t="shared" si="8"/>
        <v>0</v>
      </c>
      <c r="V71" s="18">
        <f t="shared" si="9"/>
        <v>0</v>
      </c>
      <c r="W71" s="18">
        <f t="shared" si="10"/>
        <v>0</v>
      </c>
      <c r="X71" s="27"/>
      <c r="Y71" s="19">
        <f t="shared" si="11"/>
        <v>0</v>
      </c>
      <c r="Z71" s="18">
        <f t="shared" si="12"/>
        <v>0</v>
      </c>
      <c r="AA71" s="12"/>
      <c r="AB71" s="12"/>
      <c r="AC71" s="28">
        <f>+I71+Y71-Z71</f>
        <v>0</v>
      </c>
      <c r="AD71" s="20">
        <f t="shared" si="13"/>
        <v>0</v>
      </c>
      <c r="AE71">
        <v>0</v>
      </c>
    </row>
    <row r="72" spans="1:31" x14ac:dyDescent="0.25">
      <c r="A72" s="9">
        <v>45046</v>
      </c>
      <c r="B72" s="10" t="s">
        <v>93</v>
      </c>
      <c r="C72" s="10" t="s">
        <v>62</v>
      </c>
      <c r="D72" s="10" t="s">
        <v>40</v>
      </c>
      <c r="E72" s="10" t="s">
        <v>30</v>
      </c>
      <c r="F72" s="10">
        <v>120</v>
      </c>
      <c r="G72" s="10">
        <v>131</v>
      </c>
      <c r="H72" s="11">
        <v>149</v>
      </c>
      <c r="I72" s="63">
        <v>6.73</v>
      </c>
      <c r="J72" s="12">
        <v>0</v>
      </c>
      <c r="K72" s="13">
        <v>0</v>
      </c>
      <c r="L72" s="25">
        <v>0</v>
      </c>
      <c r="M72" s="15">
        <v>0</v>
      </c>
      <c r="N72" s="14">
        <v>0</v>
      </c>
      <c r="O72" s="16">
        <v>4</v>
      </c>
      <c r="P72" s="16">
        <v>98.32</v>
      </c>
      <c r="Q72" s="16">
        <v>0</v>
      </c>
      <c r="R72" s="16">
        <f>Q72*16.876/100</f>
        <v>0</v>
      </c>
      <c r="S72" s="17">
        <f t="shared" si="7"/>
        <v>0</v>
      </c>
      <c r="T72" s="16">
        <v>0</v>
      </c>
      <c r="U72" s="18">
        <f t="shared" si="8"/>
        <v>19.518999999999998</v>
      </c>
      <c r="V72" s="18">
        <f t="shared" si="9"/>
        <v>0</v>
      </c>
      <c r="W72" s="18">
        <f t="shared" si="10"/>
        <v>0</v>
      </c>
      <c r="X72" s="27"/>
      <c r="Y72" s="19">
        <f t="shared" si="11"/>
        <v>0</v>
      </c>
      <c r="Z72" s="18">
        <f t="shared" si="12"/>
        <v>0.52400000000000002</v>
      </c>
      <c r="AA72" s="12">
        <v>145</v>
      </c>
      <c r="AB72" s="12">
        <v>0</v>
      </c>
      <c r="AC72" s="28">
        <f>+I72+Y72-Z72</f>
        <v>6.2060000000000004</v>
      </c>
      <c r="AD72" s="20">
        <f t="shared" si="13"/>
        <v>0</v>
      </c>
      <c r="AE72">
        <v>0</v>
      </c>
    </row>
    <row r="73" spans="1:31" x14ac:dyDescent="0.25">
      <c r="A73" s="9">
        <v>45046</v>
      </c>
      <c r="B73" s="10" t="s">
        <v>94</v>
      </c>
      <c r="C73" s="10" t="s">
        <v>62</v>
      </c>
      <c r="D73" s="10" t="s">
        <v>40</v>
      </c>
      <c r="E73" s="10" t="s">
        <v>30</v>
      </c>
      <c r="F73" s="10">
        <v>120</v>
      </c>
      <c r="G73" s="10">
        <v>131</v>
      </c>
      <c r="H73" s="11">
        <v>158</v>
      </c>
      <c r="I73" s="63">
        <v>7.13</v>
      </c>
      <c r="J73" s="12">
        <v>0</v>
      </c>
      <c r="K73" s="13">
        <v>0</v>
      </c>
      <c r="L73" s="25">
        <v>0</v>
      </c>
      <c r="M73" s="15">
        <v>0</v>
      </c>
      <c r="N73" s="14">
        <v>0</v>
      </c>
      <c r="O73" s="16">
        <v>16</v>
      </c>
      <c r="P73" s="16">
        <v>393.28</v>
      </c>
      <c r="Q73" s="16">
        <v>0</v>
      </c>
      <c r="R73" s="16">
        <f>Q73*16.876/100</f>
        <v>0</v>
      </c>
      <c r="S73" s="17">
        <f t="shared" si="7"/>
        <v>0</v>
      </c>
      <c r="T73" s="16">
        <v>0</v>
      </c>
      <c r="U73" s="18">
        <f t="shared" si="8"/>
        <v>20.698</v>
      </c>
      <c r="V73" s="18">
        <f t="shared" si="9"/>
        <v>0</v>
      </c>
      <c r="W73" s="18">
        <f t="shared" si="10"/>
        <v>0</v>
      </c>
      <c r="X73" s="27"/>
      <c r="Y73" s="19">
        <f t="shared" si="11"/>
        <v>0</v>
      </c>
      <c r="Z73" s="18">
        <f t="shared" si="12"/>
        <v>2.0960000000000001</v>
      </c>
      <c r="AA73" s="12">
        <v>142</v>
      </c>
      <c r="AB73" s="12">
        <v>0</v>
      </c>
      <c r="AC73" s="28">
        <f>+I73+Y73-Z73</f>
        <v>5.0339999999999998</v>
      </c>
      <c r="AD73" s="20">
        <f t="shared" si="13"/>
        <v>0</v>
      </c>
      <c r="AE73">
        <v>0</v>
      </c>
    </row>
    <row r="74" spans="1:31" x14ac:dyDescent="0.25">
      <c r="A74" s="9">
        <v>45046</v>
      </c>
      <c r="B74" s="10" t="s">
        <v>95</v>
      </c>
      <c r="C74" s="10" t="s">
        <v>62</v>
      </c>
      <c r="D74" s="10" t="s">
        <v>40</v>
      </c>
      <c r="E74" s="10" t="s">
        <v>30</v>
      </c>
      <c r="F74" s="10">
        <v>120</v>
      </c>
      <c r="G74" s="10">
        <v>131</v>
      </c>
      <c r="H74" s="11">
        <v>189</v>
      </c>
      <c r="I74" s="63">
        <v>8.5299999999999994</v>
      </c>
      <c r="J74" s="12">
        <v>0</v>
      </c>
      <c r="K74" s="13">
        <v>0</v>
      </c>
      <c r="L74" s="25">
        <v>0</v>
      </c>
      <c r="M74" s="15">
        <v>0</v>
      </c>
      <c r="N74" s="14">
        <v>0</v>
      </c>
      <c r="O74" s="16">
        <v>4</v>
      </c>
      <c r="P74" s="16">
        <v>98.32</v>
      </c>
      <c r="Q74" s="16">
        <v>0</v>
      </c>
      <c r="R74" s="16">
        <f>Q74*16.876/100</f>
        <v>0</v>
      </c>
      <c r="S74" s="17">
        <f t="shared" si="7"/>
        <v>0</v>
      </c>
      <c r="T74" s="16">
        <v>0</v>
      </c>
      <c r="U74" s="18">
        <f t="shared" si="8"/>
        <v>24.759</v>
      </c>
      <c r="V74" s="18">
        <f t="shared" si="9"/>
        <v>0</v>
      </c>
      <c r="W74" s="18">
        <f t="shared" si="10"/>
        <v>0</v>
      </c>
      <c r="X74" s="27"/>
      <c r="Y74" s="19">
        <f t="shared" si="11"/>
        <v>0</v>
      </c>
      <c r="Z74" s="18">
        <f t="shared" si="12"/>
        <v>0.52400000000000002</v>
      </c>
      <c r="AA74" s="12">
        <v>185</v>
      </c>
      <c r="AB74" s="12">
        <v>0</v>
      </c>
      <c r="AC74" s="28">
        <f>+I74+Y74-Z74</f>
        <v>8.0060000000000002</v>
      </c>
      <c r="AD74" s="20">
        <f t="shared" si="13"/>
        <v>0</v>
      </c>
      <c r="AE74">
        <v>0</v>
      </c>
    </row>
    <row r="75" spans="1:31" x14ac:dyDescent="0.25">
      <c r="A75" s="9">
        <v>45046</v>
      </c>
      <c r="B75" s="10" t="s">
        <v>96</v>
      </c>
      <c r="C75" s="10" t="s">
        <v>62</v>
      </c>
      <c r="D75" s="10" t="s">
        <v>40</v>
      </c>
      <c r="E75" s="10" t="s">
        <v>30</v>
      </c>
      <c r="F75" s="10">
        <v>120</v>
      </c>
      <c r="G75" s="10">
        <v>131</v>
      </c>
      <c r="H75" s="11">
        <v>176</v>
      </c>
      <c r="I75" s="63">
        <v>7.95</v>
      </c>
      <c r="J75" s="12">
        <v>0</v>
      </c>
      <c r="K75" s="13">
        <v>0</v>
      </c>
      <c r="L75" s="25">
        <v>0</v>
      </c>
      <c r="M75" s="15">
        <v>0</v>
      </c>
      <c r="N75" s="14">
        <v>0</v>
      </c>
      <c r="O75" s="16">
        <v>16</v>
      </c>
      <c r="P75" s="16">
        <v>393.28</v>
      </c>
      <c r="Q75" s="16">
        <v>0</v>
      </c>
      <c r="R75" s="16">
        <f>Q75*16.876/100</f>
        <v>0</v>
      </c>
      <c r="S75" s="17">
        <f t="shared" si="7"/>
        <v>0</v>
      </c>
      <c r="T75" s="16">
        <v>0</v>
      </c>
      <c r="U75" s="18">
        <f t="shared" si="8"/>
        <v>23.056000000000001</v>
      </c>
      <c r="V75" s="18">
        <f t="shared" si="9"/>
        <v>0</v>
      </c>
      <c r="W75" s="18">
        <f t="shared" si="10"/>
        <v>0</v>
      </c>
      <c r="X75" s="27"/>
      <c r="Y75" s="19">
        <f t="shared" si="11"/>
        <v>0</v>
      </c>
      <c r="Z75" s="18">
        <f t="shared" si="12"/>
        <v>2.0960000000000001</v>
      </c>
      <c r="AA75" s="12">
        <v>160</v>
      </c>
      <c r="AB75" s="12">
        <v>0</v>
      </c>
      <c r="AC75" s="28">
        <f>+I75+Y75-Z75</f>
        <v>5.8540000000000001</v>
      </c>
      <c r="AD75" s="20">
        <f t="shared" si="13"/>
        <v>0</v>
      </c>
      <c r="AE75">
        <v>0</v>
      </c>
    </row>
    <row r="76" spans="1:31" x14ac:dyDescent="0.25">
      <c r="A76" s="9">
        <v>45046</v>
      </c>
      <c r="B76" s="10" t="s">
        <v>97</v>
      </c>
      <c r="C76" s="10" t="s">
        <v>62</v>
      </c>
      <c r="D76" s="10" t="s">
        <v>40</v>
      </c>
      <c r="E76" s="10" t="s">
        <v>30</v>
      </c>
      <c r="F76" s="10">
        <v>120</v>
      </c>
      <c r="G76" s="10">
        <v>131</v>
      </c>
      <c r="H76" s="11">
        <v>219</v>
      </c>
      <c r="I76" s="63">
        <v>9.89</v>
      </c>
      <c r="J76" s="12">
        <v>0</v>
      </c>
      <c r="K76" s="13">
        <v>0</v>
      </c>
      <c r="L76" s="25">
        <v>0</v>
      </c>
      <c r="M76" s="15">
        <v>0</v>
      </c>
      <c r="N76" s="14">
        <v>0</v>
      </c>
      <c r="O76" s="16">
        <v>12</v>
      </c>
      <c r="P76" s="16">
        <v>294.95999999999998</v>
      </c>
      <c r="Q76" s="16">
        <v>0</v>
      </c>
      <c r="R76" s="16">
        <f>Q76*16.876/100</f>
        <v>0</v>
      </c>
      <c r="S76" s="17">
        <f t="shared" si="7"/>
        <v>0</v>
      </c>
      <c r="T76" s="16">
        <v>0</v>
      </c>
      <c r="U76" s="18">
        <f t="shared" si="8"/>
        <v>28.689</v>
      </c>
      <c r="V76" s="18">
        <f t="shared" si="9"/>
        <v>0</v>
      </c>
      <c r="W76" s="18">
        <f t="shared" si="10"/>
        <v>0</v>
      </c>
      <c r="X76" s="27"/>
      <c r="Y76" s="19">
        <f t="shared" si="11"/>
        <v>0</v>
      </c>
      <c r="Z76" s="18">
        <f t="shared" si="12"/>
        <v>1.5720000000000001</v>
      </c>
      <c r="AA76" s="12">
        <v>207</v>
      </c>
      <c r="AB76" s="12">
        <v>0</v>
      </c>
      <c r="AC76" s="28">
        <f>+I76+Y76-Z76</f>
        <v>8.3180000000000014</v>
      </c>
      <c r="AD76" s="20">
        <f t="shared" si="13"/>
        <v>0</v>
      </c>
      <c r="AE76">
        <v>0</v>
      </c>
    </row>
    <row r="77" spans="1:31" x14ac:dyDescent="0.25">
      <c r="A77" s="9">
        <v>45046</v>
      </c>
      <c r="B77" s="10" t="s">
        <v>98</v>
      </c>
      <c r="C77" s="10" t="s">
        <v>62</v>
      </c>
      <c r="D77" s="10" t="s">
        <v>40</v>
      </c>
      <c r="E77" s="10" t="s">
        <v>30</v>
      </c>
      <c r="F77" s="10">
        <v>120</v>
      </c>
      <c r="G77" s="10">
        <v>131</v>
      </c>
      <c r="H77" s="11">
        <v>155</v>
      </c>
      <c r="I77" s="63">
        <v>7</v>
      </c>
      <c r="J77" s="12">
        <v>0</v>
      </c>
      <c r="K77" s="13">
        <v>0</v>
      </c>
      <c r="L77" s="25">
        <v>0</v>
      </c>
      <c r="M77" s="15">
        <v>0</v>
      </c>
      <c r="N77" s="14">
        <v>0</v>
      </c>
      <c r="O77" s="16">
        <v>16</v>
      </c>
      <c r="P77" s="16">
        <v>393.28</v>
      </c>
      <c r="Q77" s="16">
        <v>0</v>
      </c>
      <c r="R77" s="16">
        <f>Q77*16.876/100</f>
        <v>0</v>
      </c>
      <c r="S77" s="17">
        <f t="shared" si="7"/>
        <v>0</v>
      </c>
      <c r="T77" s="16">
        <v>0</v>
      </c>
      <c r="U77" s="18">
        <f t="shared" si="8"/>
        <v>20.305</v>
      </c>
      <c r="V77" s="18">
        <f t="shared" si="9"/>
        <v>0</v>
      </c>
      <c r="W77" s="18">
        <f t="shared" si="10"/>
        <v>0</v>
      </c>
      <c r="X77" s="27"/>
      <c r="Y77" s="19">
        <f t="shared" si="11"/>
        <v>0</v>
      </c>
      <c r="Z77" s="18">
        <f t="shared" si="12"/>
        <v>2.0960000000000001</v>
      </c>
      <c r="AA77" s="12">
        <v>139</v>
      </c>
      <c r="AB77" s="12">
        <v>0</v>
      </c>
      <c r="AC77" s="28">
        <f>+I77+Y77-Z77</f>
        <v>4.9039999999999999</v>
      </c>
      <c r="AD77" s="20">
        <f t="shared" si="13"/>
        <v>0</v>
      </c>
      <c r="AE77">
        <v>0</v>
      </c>
    </row>
    <row r="78" spans="1:31" x14ac:dyDescent="0.25">
      <c r="A78" s="9">
        <v>45046</v>
      </c>
      <c r="B78" s="10" t="s">
        <v>99</v>
      </c>
      <c r="C78" s="10" t="s">
        <v>62</v>
      </c>
      <c r="D78" s="10" t="s">
        <v>40</v>
      </c>
      <c r="E78" s="10" t="s">
        <v>30</v>
      </c>
      <c r="F78" s="10">
        <v>120</v>
      </c>
      <c r="G78" s="10">
        <v>131</v>
      </c>
      <c r="H78" s="11">
        <v>84</v>
      </c>
      <c r="I78" s="63">
        <v>3.79</v>
      </c>
      <c r="J78" s="12">
        <v>0</v>
      </c>
      <c r="K78" s="13">
        <v>0</v>
      </c>
      <c r="L78" s="25">
        <v>0</v>
      </c>
      <c r="M78" s="15">
        <v>0</v>
      </c>
      <c r="N78" s="14">
        <v>0</v>
      </c>
      <c r="O78" s="16">
        <v>76</v>
      </c>
      <c r="P78" s="16">
        <v>1868.08</v>
      </c>
      <c r="Q78" s="16">
        <v>0</v>
      </c>
      <c r="R78" s="16">
        <f>Q78*16.876/100</f>
        <v>0</v>
      </c>
      <c r="S78" s="17">
        <f t="shared" si="7"/>
        <v>0</v>
      </c>
      <c r="T78" s="16">
        <v>0</v>
      </c>
      <c r="U78" s="18">
        <f t="shared" si="8"/>
        <v>11.004</v>
      </c>
      <c r="V78" s="18">
        <f t="shared" si="9"/>
        <v>0</v>
      </c>
      <c r="W78" s="18">
        <f t="shared" si="10"/>
        <v>0</v>
      </c>
      <c r="X78" s="27">
        <v>10</v>
      </c>
      <c r="Y78" s="19">
        <f t="shared" si="11"/>
        <v>10</v>
      </c>
      <c r="Z78" s="18">
        <f t="shared" si="12"/>
        <v>9.9559999999999995</v>
      </c>
      <c r="AA78" s="12">
        <v>8</v>
      </c>
      <c r="AB78" s="12">
        <v>0</v>
      </c>
      <c r="AC78" s="28">
        <f>+I78+Y78-Z78</f>
        <v>3.8339999999999996</v>
      </c>
      <c r="AD78" s="20">
        <f t="shared" si="13"/>
        <v>0</v>
      </c>
      <c r="AE78">
        <v>10</v>
      </c>
    </row>
    <row r="79" spans="1:31" x14ac:dyDescent="0.25">
      <c r="A79" s="9">
        <v>45046</v>
      </c>
      <c r="B79" s="10" t="s">
        <v>100</v>
      </c>
      <c r="C79" s="10" t="s">
        <v>77</v>
      </c>
      <c r="D79" s="10" t="s">
        <v>40</v>
      </c>
      <c r="E79" s="10" t="s">
        <v>30</v>
      </c>
      <c r="F79" s="10">
        <v>66</v>
      </c>
      <c r="G79" s="10">
        <v>72</v>
      </c>
      <c r="H79" s="11">
        <v>10868</v>
      </c>
      <c r="I79" s="63">
        <v>490.68</v>
      </c>
      <c r="J79" s="12">
        <v>97377.81</v>
      </c>
      <c r="K79" s="13">
        <v>0</v>
      </c>
      <c r="L79" s="25">
        <v>0</v>
      </c>
      <c r="M79" s="15">
        <v>0</v>
      </c>
      <c r="N79" s="14">
        <v>0</v>
      </c>
      <c r="O79" s="16">
        <v>4128</v>
      </c>
      <c r="P79" s="16">
        <v>73515.679999999993</v>
      </c>
      <c r="Q79" s="16">
        <v>0</v>
      </c>
      <c r="R79" s="16">
        <f>Q79*16.876/100</f>
        <v>0</v>
      </c>
      <c r="S79" s="17">
        <f t="shared" si="7"/>
        <v>0</v>
      </c>
      <c r="T79" s="16">
        <v>0</v>
      </c>
      <c r="U79" s="18">
        <f t="shared" si="8"/>
        <v>782.49599999999998</v>
      </c>
      <c r="V79" s="18">
        <f t="shared" si="9"/>
        <v>0</v>
      </c>
      <c r="W79" s="18">
        <f t="shared" si="10"/>
        <v>0</v>
      </c>
      <c r="X79" s="27">
        <v>-100</v>
      </c>
      <c r="Y79" s="19">
        <f t="shared" si="11"/>
        <v>-100</v>
      </c>
      <c r="Z79" s="18">
        <f t="shared" si="12"/>
        <v>297.21600000000001</v>
      </c>
      <c r="AA79" s="12">
        <v>6740</v>
      </c>
      <c r="AB79" s="12">
        <v>60390.74</v>
      </c>
      <c r="AC79" s="28">
        <f>+I79+Y79-Z79</f>
        <v>93.463999999999999</v>
      </c>
      <c r="AD79" s="20">
        <f t="shared" si="13"/>
        <v>0</v>
      </c>
      <c r="AE79">
        <v>-100</v>
      </c>
    </row>
    <row r="80" spans="1:31" x14ac:dyDescent="0.25">
      <c r="A80" s="9">
        <v>45046</v>
      </c>
      <c r="B80" s="10" t="s">
        <v>101</v>
      </c>
      <c r="C80" s="10" t="s">
        <v>77</v>
      </c>
      <c r="D80" s="10" t="s">
        <v>40</v>
      </c>
      <c r="E80" s="10" t="s">
        <v>30</v>
      </c>
      <c r="F80" s="10">
        <v>90</v>
      </c>
      <c r="G80" s="10">
        <v>98</v>
      </c>
      <c r="H80" s="11">
        <v>2940</v>
      </c>
      <c r="I80" s="63">
        <v>132.74</v>
      </c>
      <c r="J80" s="12">
        <v>45599.4</v>
      </c>
      <c r="K80" s="13">
        <v>0</v>
      </c>
      <c r="L80" s="25">
        <v>0</v>
      </c>
      <c r="M80" s="15">
        <v>2359</v>
      </c>
      <c r="N80" s="14">
        <v>26273.16</v>
      </c>
      <c r="O80" s="16">
        <v>1921</v>
      </c>
      <c r="P80" s="16">
        <v>45728.52</v>
      </c>
      <c r="Q80" s="16">
        <v>0</v>
      </c>
      <c r="R80" s="16">
        <f>Q80*16.876/100</f>
        <v>0</v>
      </c>
      <c r="S80" s="17">
        <f t="shared" si="7"/>
        <v>0</v>
      </c>
      <c r="T80" s="16">
        <v>0</v>
      </c>
      <c r="U80" s="18">
        <f t="shared" si="8"/>
        <v>288.12</v>
      </c>
      <c r="V80" s="18">
        <f t="shared" si="9"/>
        <v>212.31</v>
      </c>
      <c r="W80" s="18">
        <f t="shared" si="10"/>
        <v>35.644725900000005</v>
      </c>
      <c r="X80" s="27">
        <v>-100</v>
      </c>
      <c r="Y80" s="19">
        <f t="shared" si="11"/>
        <v>147.9547259</v>
      </c>
      <c r="Z80" s="18">
        <f t="shared" si="12"/>
        <v>188.25800000000001</v>
      </c>
      <c r="AA80" s="12">
        <v>3378</v>
      </c>
      <c r="AB80" s="12">
        <v>44201.94</v>
      </c>
      <c r="AC80" s="28">
        <f>+I80+Y80-Z80</f>
        <v>92.436725899999971</v>
      </c>
      <c r="AD80" s="20">
        <f t="shared" si="13"/>
        <v>0</v>
      </c>
      <c r="AE80">
        <v>-100</v>
      </c>
    </row>
    <row r="81" spans="1:31" x14ac:dyDescent="0.25">
      <c r="A81" s="9">
        <v>45046</v>
      </c>
      <c r="B81" s="10" t="s">
        <v>102</v>
      </c>
      <c r="C81" s="10" t="s">
        <v>103</v>
      </c>
      <c r="D81" s="10" t="s">
        <v>40</v>
      </c>
      <c r="E81" s="10" t="s">
        <v>30</v>
      </c>
      <c r="F81" s="10">
        <v>23</v>
      </c>
      <c r="G81" s="10">
        <v>25</v>
      </c>
      <c r="H81" s="11">
        <v>6571</v>
      </c>
      <c r="I81" s="63">
        <v>296.68</v>
      </c>
      <c r="J81" s="12">
        <v>22344.03</v>
      </c>
      <c r="K81" s="13">
        <v>0</v>
      </c>
      <c r="L81" s="25">
        <v>0</v>
      </c>
      <c r="M81" s="15">
        <v>0</v>
      </c>
      <c r="N81" s="14">
        <v>0</v>
      </c>
      <c r="O81" s="16">
        <v>2050</v>
      </c>
      <c r="P81" s="16">
        <v>15106</v>
      </c>
      <c r="Q81" s="16">
        <v>0</v>
      </c>
      <c r="R81" s="16">
        <f>Q81*16.876/100</f>
        <v>0</v>
      </c>
      <c r="S81" s="17">
        <f t="shared" si="7"/>
        <v>0</v>
      </c>
      <c r="T81" s="16">
        <v>0</v>
      </c>
      <c r="U81" s="18">
        <f t="shared" si="8"/>
        <v>164.27500000000001</v>
      </c>
      <c r="V81" s="18">
        <f t="shared" si="9"/>
        <v>0</v>
      </c>
      <c r="W81" s="18">
        <f t="shared" si="10"/>
        <v>0</v>
      </c>
      <c r="X81" s="27">
        <v>-200</v>
      </c>
      <c r="Y81" s="19">
        <f t="shared" si="11"/>
        <v>-200</v>
      </c>
      <c r="Z81" s="18">
        <f t="shared" si="12"/>
        <v>51.25</v>
      </c>
      <c r="AA81" s="12">
        <v>4521</v>
      </c>
      <c r="AB81" s="12">
        <v>15373.21</v>
      </c>
      <c r="AC81" s="28">
        <f>+I81+Y81-Z81</f>
        <v>45.430000000000007</v>
      </c>
      <c r="AD81" s="20">
        <f t="shared" si="13"/>
        <v>0</v>
      </c>
      <c r="AE81">
        <v>-200</v>
      </c>
    </row>
    <row r="82" spans="1:31" x14ac:dyDescent="0.25">
      <c r="A82" s="9">
        <v>45046</v>
      </c>
      <c r="B82" s="10" t="s">
        <v>104</v>
      </c>
      <c r="C82" s="10" t="s">
        <v>105</v>
      </c>
      <c r="D82" s="10" t="s">
        <v>40</v>
      </c>
      <c r="E82" s="10" t="s">
        <v>30</v>
      </c>
      <c r="F82" s="10">
        <v>130</v>
      </c>
      <c r="G82" s="10">
        <v>142</v>
      </c>
      <c r="H82" s="11">
        <v>0</v>
      </c>
      <c r="I82" s="63">
        <v>0</v>
      </c>
      <c r="J82" s="12">
        <v>0</v>
      </c>
      <c r="K82" s="13">
        <v>0</v>
      </c>
      <c r="L82" s="25">
        <v>0</v>
      </c>
      <c r="M82" s="15">
        <v>1300</v>
      </c>
      <c r="N82" s="14">
        <v>45111</v>
      </c>
      <c r="O82" s="16">
        <v>1281</v>
      </c>
      <c r="P82" s="16">
        <v>56473.5</v>
      </c>
      <c r="Q82" s="16">
        <v>0</v>
      </c>
      <c r="R82" s="16">
        <f>Q82*16.876/100</f>
        <v>0</v>
      </c>
      <c r="S82" s="17">
        <f t="shared" si="7"/>
        <v>0</v>
      </c>
      <c r="T82" s="16">
        <v>0</v>
      </c>
      <c r="U82" s="18">
        <f t="shared" si="8"/>
        <v>0</v>
      </c>
      <c r="V82" s="18">
        <f t="shared" si="9"/>
        <v>169</v>
      </c>
      <c r="W82" s="18">
        <f t="shared" si="10"/>
        <v>28.373410000000003</v>
      </c>
      <c r="X82" s="27"/>
      <c r="Y82" s="19">
        <f t="shared" si="11"/>
        <v>197.37341000000001</v>
      </c>
      <c r="Z82" s="18">
        <f t="shared" si="12"/>
        <v>181.90199999999999</v>
      </c>
      <c r="AA82" s="12">
        <v>19</v>
      </c>
      <c r="AB82" s="12">
        <v>655.27</v>
      </c>
      <c r="AC82" s="28">
        <f>+I82+Y82-Z82</f>
        <v>15.47141000000002</v>
      </c>
      <c r="AD82" s="20">
        <f t="shared" si="13"/>
        <v>0</v>
      </c>
      <c r="AE82">
        <v>0</v>
      </c>
    </row>
    <row r="83" spans="1:31" x14ac:dyDescent="0.25">
      <c r="A83" s="9">
        <v>45046</v>
      </c>
      <c r="B83" s="10" t="s">
        <v>106</v>
      </c>
      <c r="C83" s="10" t="s">
        <v>77</v>
      </c>
      <c r="D83" s="10" t="s">
        <v>29</v>
      </c>
      <c r="E83" s="10" t="s">
        <v>30</v>
      </c>
      <c r="F83" s="10"/>
      <c r="G83" s="10">
        <v>0</v>
      </c>
      <c r="H83" s="11">
        <v>7988</v>
      </c>
      <c r="I83" s="63">
        <v>360.65</v>
      </c>
      <c r="J83" s="12">
        <v>95468.97</v>
      </c>
      <c r="K83" s="13">
        <v>0</v>
      </c>
      <c r="L83" s="25">
        <v>0</v>
      </c>
      <c r="M83" s="15">
        <v>0</v>
      </c>
      <c r="N83" s="14">
        <v>0</v>
      </c>
      <c r="O83" s="16">
        <v>0</v>
      </c>
      <c r="P83" s="16">
        <v>0</v>
      </c>
      <c r="Q83" s="16">
        <v>0</v>
      </c>
      <c r="R83" s="16">
        <f>Q83*16.876/100</f>
        <v>0</v>
      </c>
      <c r="S83" s="17">
        <f t="shared" si="7"/>
        <v>0</v>
      </c>
      <c r="T83" s="16">
        <v>0</v>
      </c>
      <c r="U83" s="18">
        <f t="shared" si="8"/>
        <v>0</v>
      </c>
      <c r="V83" s="18">
        <f t="shared" si="9"/>
        <v>0</v>
      </c>
      <c r="W83" s="18">
        <f t="shared" si="10"/>
        <v>0</v>
      </c>
      <c r="X83" s="27">
        <v>-300</v>
      </c>
      <c r="Y83" s="19">
        <f t="shared" si="11"/>
        <v>-300</v>
      </c>
      <c r="Z83" s="18">
        <f t="shared" si="12"/>
        <v>0</v>
      </c>
      <c r="AA83" s="12">
        <v>7988</v>
      </c>
      <c r="AB83" s="12">
        <v>95468.97</v>
      </c>
      <c r="AC83" s="28">
        <f>+I83+Y83-Z83</f>
        <v>60.649999999999977</v>
      </c>
      <c r="AD83" s="20">
        <f t="shared" si="13"/>
        <v>0</v>
      </c>
      <c r="AE83">
        <v>0</v>
      </c>
    </row>
    <row r="84" spans="1:31" x14ac:dyDescent="0.25">
      <c r="A84" s="9">
        <v>45046</v>
      </c>
      <c r="B84" s="10" t="s">
        <v>107</v>
      </c>
      <c r="C84" s="10" t="s">
        <v>108</v>
      </c>
      <c r="D84" s="10" t="s">
        <v>29</v>
      </c>
      <c r="E84" s="10" t="s">
        <v>30</v>
      </c>
      <c r="F84" s="10">
        <v>0</v>
      </c>
      <c r="G84" s="10">
        <v>0</v>
      </c>
      <c r="H84" s="11">
        <v>135</v>
      </c>
      <c r="I84" s="63">
        <v>6.1</v>
      </c>
      <c r="J84" s="12">
        <v>167863.9</v>
      </c>
      <c r="K84" s="13">
        <v>0</v>
      </c>
      <c r="L84" s="25">
        <v>0</v>
      </c>
      <c r="M84" s="15">
        <v>0</v>
      </c>
      <c r="N84" s="14">
        <v>0</v>
      </c>
      <c r="O84" s="16">
        <v>8</v>
      </c>
      <c r="P84" s="16">
        <v>11786.24</v>
      </c>
      <c r="Q84" s="16">
        <v>0</v>
      </c>
      <c r="R84" s="16">
        <f>Q84*16.876/100</f>
        <v>0</v>
      </c>
      <c r="S84" s="17">
        <f t="shared" si="7"/>
        <v>0</v>
      </c>
      <c r="T84" s="16">
        <v>0</v>
      </c>
      <c r="U84" s="18">
        <f t="shared" si="8"/>
        <v>0</v>
      </c>
      <c r="V84" s="18">
        <f t="shared" si="9"/>
        <v>0</v>
      </c>
      <c r="W84" s="18">
        <f t="shared" si="10"/>
        <v>0</v>
      </c>
      <c r="X84" s="27"/>
      <c r="Y84" s="19">
        <f t="shared" si="11"/>
        <v>0</v>
      </c>
      <c r="Z84" s="18">
        <f t="shared" si="12"/>
        <v>0</v>
      </c>
      <c r="AA84" s="12">
        <v>127</v>
      </c>
      <c r="AB84" s="12">
        <v>157916.41</v>
      </c>
      <c r="AC84" s="28">
        <f>+I84+Y84-Z84</f>
        <v>6.1</v>
      </c>
      <c r="AD84" s="20">
        <f t="shared" si="13"/>
        <v>0</v>
      </c>
      <c r="AE84">
        <v>0</v>
      </c>
    </row>
    <row r="85" spans="1:31" x14ac:dyDescent="0.25">
      <c r="A85" s="9">
        <v>45046</v>
      </c>
      <c r="B85" s="10" t="s">
        <v>109</v>
      </c>
      <c r="C85" s="10" t="s">
        <v>108</v>
      </c>
      <c r="D85" s="10" t="s">
        <v>29</v>
      </c>
      <c r="E85" s="10" t="s">
        <v>30</v>
      </c>
      <c r="F85" s="10">
        <v>0</v>
      </c>
      <c r="G85" s="10">
        <v>0</v>
      </c>
      <c r="H85" s="11">
        <v>1</v>
      </c>
      <c r="I85" s="63">
        <v>0.05</v>
      </c>
      <c r="J85" s="12">
        <v>1560.18</v>
      </c>
      <c r="K85" s="13">
        <v>0</v>
      </c>
      <c r="L85" s="25">
        <v>0</v>
      </c>
      <c r="M85" s="15">
        <v>0</v>
      </c>
      <c r="N85" s="14">
        <v>0</v>
      </c>
      <c r="O85" s="16">
        <v>0</v>
      </c>
      <c r="P85" s="16">
        <v>0</v>
      </c>
      <c r="Q85" s="16">
        <v>0</v>
      </c>
      <c r="R85" s="16">
        <f>Q85*16.876/100</f>
        <v>0</v>
      </c>
      <c r="S85" s="17">
        <f t="shared" si="7"/>
        <v>0</v>
      </c>
      <c r="T85" s="16">
        <v>0</v>
      </c>
      <c r="U85" s="18">
        <f t="shared" si="8"/>
        <v>0</v>
      </c>
      <c r="V85" s="18">
        <f t="shared" si="9"/>
        <v>0</v>
      </c>
      <c r="W85" s="18">
        <f t="shared" si="10"/>
        <v>0</v>
      </c>
      <c r="X85" s="27"/>
      <c r="Y85" s="19">
        <f t="shared" si="11"/>
        <v>0</v>
      </c>
      <c r="Z85" s="18">
        <f t="shared" si="12"/>
        <v>0</v>
      </c>
      <c r="AA85" s="12">
        <v>1</v>
      </c>
      <c r="AB85" s="12">
        <v>1560.18</v>
      </c>
      <c r="AC85" s="28">
        <f>+I85+Y85-Z85</f>
        <v>0.05</v>
      </c>
      <c r="AD85" s="20">
        <f t="shared" si="13"/>
        <v>0</v>
      </c>
      <c r="AE85">
        <v>0</v>
      </c>
    </row>
    <row r="86" spans="1:31" x14ac:dyDescent="0.25">
      <c r="A86" s="59">
        <v>45046</v>
      </c>
      <c r="B86" s="60" t="s">
        <v>739</v>
      </c>
      <c r="C86" s="60" t="s">
        <v>28</v>
      </c>
      <c r="D86" s="60" t="s">
        <v>29</v>
      </c>
      <c r="E86" s="60" t="s">
        <v>30</v>
      </c>
      <c r="F86" s="10"/>
      <c r="G86" s="10"/>
      <c r="H86" s="11"/>
      <c r="I86" s="63"/>
      <c r="J86" s="11"/>
      <c r="K86" s="13"/>
      <c r="L86" s="25"/>
      <c r="M86" s="15"/>
      <c r="N86" s="14"/>
      <c r="O86" s="16"/>
      <c r="P86" s="16"/>
      <c r="Q86" s="16"/>
      <c r="R86" s="16"/>
      <c r="S86" s="17">
        <f t="shared" si="7"/>
        <v>0</v>
      </c>
      <c r="T86" s="16"/>
      <c r="U86" s="18">
        <f t="shared" si="8"/>
        <v>0</v>
      </c>
      <c r="V86" s="18">
        <f t="shared" si="9"/>
        <v>0</v>
      </c>
      <c r="W86" s="18">
        <f t="shared" si="10"/>
        <v>0</v>
      </c>
      <c r="X86" s="27"/>
      <c r="Y86" s="19">
        <f t="shared" si="11"/>
        <v>0</v>
      </c>
      <c r="Z86" s="18">
        <f t="shared" si="12"/>
        <v>0</v>
      </c>
      <c r="AA86" s="12"/>
      <c r="AB86" s="12"/>
      <c r="AC86" s="28">
        <f>+I86+Y86-Z86</f>
        <v>0</v>
      </c>
      <c r="AD86" s="20">
        <f t="shared" si="13"/>
        <v>0</v>
      </c>
      <c r="AE86">
        <v>0</v>
      </c>
    </row>
    <row r="87" spans="1:31" x14ac:dyDescent="0.25">
      <c r="A87" s="9">
        <v>45046</v>
      </c>
      <c r="B87" s="10" t="s">
        <v>110</v>
      </c>
      <c r="C87" s="10" t="s">
        <v>28</v>
      </c>
      <c r="D87" s="10" t="s">
        <v>29</v>
      </c>
      <c r="E87" s="10" t="s">
        <v>30</v>
      </c>
      <c r="F87" s="10"/>
      <c r="G87" s="10">
        <v>0</v>
      </c>
      <c r="H87" s="11">
        <v>145.35</v>
      </c>
      <c r="I87" s="63">
        <v>6.56</v>
      </c>
      <c r="J87" s="12">
        <v>1534.54</v>
      </c>
      <c r="K87" s="13">
        <v>0</v>
      </c>
      <c r="L87" s="25">
        <v>0</v>
      </c>
      <c r="M87" s="15">
        <v>0</v>
      </c>
      <c r="N87" s="14">
        <v>0</v>
      </c>
      <c r="O87" s="16">
        <v>0</v>
      </c>
      <c r="P87" s="16">
        <v>0</v>
      </c>
      <c r="Q87" s="16">
        <v>0</v>
      </c>
      <c r="R87" s="16">
        <f>Q87*16.876/100</f>
        <v>0</v>
      </c>
      <c r="S87" s="17">
        <f t="shared" si="7"/>
        <v>0</v>
      </c>
      <c r="T87" s="16">
        <v>0</v>
      </c>
      <c r="U87" s="18">
        <f t="shared" si="8"/>
        <v>0</v>
      </c>
      <c r="V87" s="18">
        <f t="shared" si="9"/>
        <v>0</v>
      </c>
      <c r="W87" s="18">
        <f t="shared" si="10"/>
        <v>0</v>
      </c>
      <c r="X87" s="27"/>
      <c r="Y87" s="19">
        <f t="shared" si="11"/>
        <v>0</v>
      </c>
      <c r="Z87" s="18">
        <f t="shared" si="12"/>
        <v>0</v>
      </c>
      <c r="AA87" s="12">
        <v>145.35</v>
      </c>
      <c r="AB87" s="12">
        <v>1534.54</v>
      </c>
      <c r="AC87" s="28">
        <f>+I87+Y87-Z87</f>
        <v>6.56</v>
      </c>
      <c r="AD87" s="20">
        <f t="shared" si="13"/>
        <v>0</v>
      </c>
      <c r="AE87">
        <v>0</v>
      </c>
    </row>
    <row r="88" spans="1:31" x14ac:dyDescent="0.25">
      <c r="A88" s="9">
        <v>45046</v>
      </c>
      <c r="B88" s="10" t="s">
        <v>111</v>
      </c>
      <c r="C88" s="10" t="s">
        <v>28</v>
      </c>
      <c r="D88" s="10" t="s">
        <v>29</v>
      </c>
      <c r="E88" s="10" t="s">
        <v>30</v>
      </c>
      <c r="F88" s="10"/>
      <c r="G88" s="10">
        <v>0</v>
      </c>
      <c r="H88" s="11">
        <v>218</v>
      </c>
      <c r="I88" s="63">
        <v>9.84</v>
      </c>
      <c r="J88" s="12">
        <v>2313.6</v>
      </c>
      <c r="K88" s="13">
        <v>0</v>
      </c>
      <c r="L88" s="25">
        <v>0</v>
      </c>
      <c r="M88" s="15">
        <v>0</v>
      </c>
      <c r="N88" s="14">
        <v>0</v>
      </c>
      <c r="O88" s="16">
        <v>0</v>
      </c>
      <c r="P88" s="16">
        <v>0</v>
      </c>
      <c r="Q88" s="16">
        <v>0</v>
      </c>
      <c r="R88" s="16">
        <f>Q88*16.876/100</f>
        <v>0</v>
      </c>
      <c r="S88" s="17">
        <f t="shared" si="7"/>
        <v>0</v>
      </c>
      <c r="T88" s="16">
        <v>0</v>
      </c>
      <c r="U88" s="18">
        <f t="shared" si="8"/>
        <v>0</v>
      </c>
      <c r="V88" s="18">
        <f t="shared" si="9"/>
        <v>0</v>
      </c>
      <c r="W88" s="18">
        <f t="shared" si="10"/>
        <v>0</v>
      </c>
      <c r="X88" s="27"/>
      <c r="Y88" s="19">
        <f t="shared" si="11"/>
        <v>0</v>
      </c>
      <c r="Z88" s="18">
        <f t="shared" si="12"/>
        <v>0</v>
      </c>
      <c r="AA88" s="12">
        <v>218</v>
      </c>
      <c r="AB88" s="12">
        <v>2313.6</v>
      </c>
      <c r="AC88" s="28">
        <f>+I88+Y88-Z88</f>
        <v>9.84</v>
      </c>
      <c r="AD88" s="20">
        <f t="shared" si="13"/>
        <v>0</v>
      </c>
      <c r="AE88">
        <v>0</v>
      </c>
    </row>
    <row r="89" spans="1:31" x14ac:dyDescent="0.25">
      <c r="A89" s="9">
        <v>45046</v>
      </c>
      <c r="B89" s="10" t="s">
        <v>112</v>
      </c>
      <c r="C89" s="10" t="s">
        <v>28</v>
      </c>
      <c r="D89" s="10" t="s">
        <v>29</v>
      </c>
      <c r="E89" s="10" t="s">
        <v>30</v>
      </c>
      <c r="F89" s="10"/>
      <c r="G89" s="10">
        <v>0</v>
      </c>
      <c r="H89" s="11">
        <v>516</v>
      </c>
      <c r="I89" s="63">
        <v>23.3</v>
      </c>
      <c r="J89" s="12">
        <v>4896</v>
      </c>
      <c r="K89" s="13">
        <v>0</v>
      </c>
      <c r="L89" s="25">
        <v>0</v>
      </c>
      <c r="M89" s="15">
        <v>0</v>
      </c>
      <c r="N89" s="14">
        <v>0</v>
      </c>
      <c r="O89" s="16">
        <v>0</v>
      </c>
      <c r="P89" s="16">
        <v>0</v>
      </c>
      <c r="Q89" s="16">
        <v>0</v>
      </c>
      <c r="R89" s="16">
        <f>Q89*16.876/100</f>
        <v>0</v>
      </c>
      <c r="S89" s="17">
        <f t="shared" si="7"/>
        <v>0</v>
      </c>
      <c r="T89" s="16">
        <v>0</v>
      </c>
      <c r="U89" s="18">
        <f t="shared" si="8"/>
        <v>0</v>
      </c>
      <c r="V89" s="18">
        <f t="shared" si="9"/>
        <v>0</v>
      </c>
      <c r="W89" s="18">
        <f t="shared" si="10"/>
        <v>0</v>
      </c>
      <c r="X89" s="27"/>
      <c r="Y89" s="19">
        <f t="shared" si="11"/>
        <v>0</v>
      </c>
      <c r="Z89" s="18">
        <f t="shared" si="12"/>
        <v>0</v>
      </c>
      <c r="AA89" s="12">
        <v>516</v>
      </c>
      <c r="AB89" s="12">
        <v>4896</v>
      </c>
      <c r="AC89" s="28">
        <f>+I89+Y89-Z89</f>
        <v>23.3</v>
      </c>
      <c r="AD89" s="20">
        <f t="shared" si="13"/>
        <v>0</v>
      </c>
      <c r="AE89">
        <v>0</v>
      </c>
    </row>
    <row r="90" spans="1:31" x14ac:dyDescent="0.25">
      <c r="A90" s="59">
        <v>45046</v>
      </c>
      <c r="B90" s="60" t="s">
        <v>713</v>
      </c>
      <c r="C90" s="60" t="s">
        <v>28</v>
      </c>
      <c r="D90" s="60" t="s">
        <v>29</v>
      </c>
      <c r="E90" s="60" t="s">
        <v>30</v>
      </c>
      <c r="F90" s="10"/>
      <c r="G90" s="10"/>
      <c r="H90" s="11"/>
      <c r="I90" s="63"/>
      <c r="J90" s="11"/>
      <c r="K90" s="13"/>
      <c r="L90" s="25"/>
      <c r="M90" s="15"/>
      <c r="N90" s="14"/>
      <c r="O90" s="16"/>
      <c r="P90" s="16"/>
      <c r="Q90" s="16"/>
      <c r="R90" s="16"/>
      <c r="S90" s="17">
        <f t="shared" si="7"/>
        <v>0</v>
      </c>
      <c r="T90" s="16"/>
      <c r="U90" s="18">
        <f t="shared" si="8"/>
        <v>0</v>
      </c>
      <c r="V90" s="18">
        <f t="shared" si="9"/>
        <v>0</v>
      </c>
      <c r="W90" s="18">
        <f t="shared" si="10"/>
        <v>0</v>
      </c>
      <c r="X90" s="27"/>
      <c r="Y90" s="19">
        <f t="shared" si="11"/>
        <v>0</v>
      </c>
      <c r="Z90" s="18">
        <f t="shared" si="12"/>
        <v>0</v>
      </c>
      <c r="AA90" s="12"/>
      <c r="AB90" s="12"/>
      <c r="AC90" s="28">
        <f>+I90+Y90-Z90</f>
        <v>0</v>
      </c>
      <c r="AD90" s="20">
        <f t="shared" si="13"/>
        <v>0</v>
      </c>
      <c r="AE90">
        <v>0</v>
      </c>
    </row>
    <row r="91" spans="1:31" x14ac:dyDescent="0.25">
      <c r="A91" s="9">
        <v>45046</v>
      </c>
      <c r="B91" s="10" t="s">
        <v>113</v>
      </c>
      <c r="C91" s="10" t="s">
        <v>28</v>
      </c>
      <c r="D91" s="10" t="s">
        <v>29</v>
      </c>
      <c r="E91" s="10" t="s">
        <v>30</v>
      </c>
      <c r="F91" s="10"/>
      <c r="G91" s="10">
        <v>0</v>
      </c>
      <c r="H91" s="11">
        <v>147</v>
      </c>
      <c r="I91" s="63">
        <v>6.64</v>
      </c>
      <c r="J91" s="12">
        <v>1547.36</v>
      </c>
      <c r="K91" s="13">
        <v>0</v>
      </c>
      <c r="L91" s="25">
        <v>0</v>
      </c>
      <c r="M91" s="15">
        <v>0</v>
      </c>
      <c r="N91" s="14">
        <v>0</v>
      </c>
      <c r="O91" s="16">
        <v>0</v>
      </c>
      <c r="P91" s="16">
        <v>0</v>
      </c>
      <c r="Q91" s="16">
        <v>0</v>
      </c>
      <c r="R91" s="16">
        <f>Q91*16.876/100</f>
        <v>0</v>
      </c>
      <c r="S91" s="17">
        <f t="shared" si="7"/>
        <v>0</v>
      </c>
      <c r="T91" s="16">
        <v>0</v>
      </c>
      <c r="U91" s="18">
        <f t="shared" si="8"/>
        <v>0</v>
      </c>
      <c r="V91" s="18">
        <f t="shared" si="9"/>
        <v>0</v>
      </c>
      <c r="W91" s="18">
        <f t="shared" si="10"/>
        <v>0</v>
      </c>
      <c r="X91" s="27"/>
      <c r="Y91" s="19">
        <f t="shared" si="11"/>
        <v>0</v>
      </c>
      <c r="Z91" s="18">
        <f t="shared" si="12"/>
        <v>0</v>
      </c>
      <c r="AA91" s="12">
        <v>147</v>
      </c>
      <c r="AB91" s="12">
        <v>1547.36</v>
      </c>
      <c r="AC91" s="28">
        <f>+I91+Y91-Z91</f>
        <v>6.64</v>
      </c>
      <c r="AD91" s="20">
        <f t="shared" si="13"/>
        <v>0</v>
      </c>
      <c r="AE91">
        <v>0</v>
      </c>
    </row>
    <row r="92" spans="1:31" x14ac:dyDescent="0.25">
      <c r="A92" s="9">
        <v>45046</v>
      </c>
      <c r="B92" s="10" t="s">
        <v>114</v>
      </c>
      <c r="C92" s="10" t="s">
        <v>28</v>
      </c>
      <c r="D92" s="10" t="s">
        <v>29</v>
      </c>
      <c r="E92" s="10" t="s">
        <v>30</v>
      </c>
      <c r="F92" s="10"/>
      <c r="G92" s="10">
        <v>0</v>
      </c>
      <c r="H92" s="11">
        <v>563</v>
      </c>
      <c r="I92" s="63">
        <v>25.42</v>
      </c>
      <c r="J92" s="12">
        <v>3241.51</v>
      </c>
      <c r="K92" s="13">
        <v>0</v>
      </c>
      <c r="L92" s="25">
        <v>0</v>
      </c>
      <c r="M92" s="15">
        <v>762</v>
      </c>
      <c r="N92" s="14">
        <v>4693.5200000000004</v>
      </c>
      <c r="O92" s="16">
        <v>0</v>
      </c>
      <c r="P92" s="16">
        <v>0</v>
      </c>
      <c r="Q92" s="16">
        <v>327</v>
      </c>
      <c r="R92" s="16">
        <f>Q92*16.876/100</f>
        <v>55.184519999999999</v>
      </c>
      <c r="S92" s="17">
        <f t="shared" si="7"/>
        <v>382.18452000000002</v>
      </c>
      <c r="T92" s="16">
        <v>1955.46</v>
      </c>
      <c r="U92" s="18">
        <f t="shared" si="8"/>
        <v>0</v>
      </c>
      <c r="V92" s="18">
        <f t="shared" si="9"/>
        <v>0</v>
      </c>
      <c r="W92" s="18">
        <f t="shared" si="10"/>
        <v>0</v>
      </c>
      <c r="X92" s="27"/>
      <c r="Y92" s="19">
        <f t="shared" si="11"/>
        <v>0</v>
      </c>
      <c r="Z92" s="18">
        <f t="shared" si="12"/>
        <v>0</v>
      </c>
      <c r="AA92" s="12">
        <v>998</v>
      </c>
      <c r="AB92" s="12">
        <v>6052.31</v>
      </c>
      <c r="AC92" s="28">
        <f>+I92+Y92-Z92</f>
        <v>25.42</v>
      </c>
      <c r="AD92" s="20">
        <f t="shared" si="13"/>
        <v>0</v>
      </c>
      <c r="AE92">
        <v>0</v>
      </c>
    </row>
    <row r="93" spans="1:31" x14ac:dyDescent="0.25">
      <c r="A93" s="9">
        <v>45046</v>
      </c>
      <c r="B93" s="10" t="s">
        <v>115</v>
      </c>
      <c r="C93" s="10" t="s">
        <v>28</v>
      </c>
      <c r="D93" s="10" t="s">
        <v>29</v>
      </c>
      <c r="E93" s="10" t="s">
        <v>30</v>
      </c>
      <c r="F93" s="10"/>
      <c r="G93" s="10">
        <v>0</v>
      </c>
      <c r="H93" s="11">
        <v>652</v>
      </c>
      <c r="I93" s="63">
        <v>29.44</v>
      </c>
      <c r="J93" s="12">
        <v>3831.21</v>
      </c>
      <c r="K93" s="13">
        <v>0</v>
      </c>
      <c r="L93" s="25">
        <v>0</v>
      </c>
      <c r="M93" s="15">
        <v>0</v>
      </c>
      <c r="N93" s="14">
        <v>0</v>
      </c>
      <c r="O93" s="16">
        <v>0</v>
      </c>
      <c r="P93" s="16">
        <v>0</v>
      </c>
      <c r="Q93" s="16">
        <v>0</v>
      </c>
      <c r="R93" s="16">
        <f>Q93*16.876/100</f>
        <v>0</v>
      </c>
      <c r="S93" s="17">
        <f t="shared" si="7"/>
        <v>0</v>
      </c>
      <c r="T93" s="16">
        <v>0</v>
      </c>
      <c r="U93" s="18">
        <f t="shared" si="8"/>
        <v>0</v>
      </c>
      <c r="V93" s="18">
        <f t="shared" si="9"/>
        <v>0</v>
      </c>
      <c r="W93" s="18">
        <f t="shared" si="10"/>
        <v>0</v>
      </c>
      <c r="X93" s="27"/>
      <c r="Y93" s="19">
        <f t="shared" si="11"/>
        <v>0</v>
      </c>
      <c r="Z93" s="18">
        <f t="shared" si="12"/>
        <v>0</v>
      </c>
      <c r="AA93" s="12">
        <v>652</v>
      </c>
      <c r="AB93" s="12">
        <v>3831.21</v>
      </c>
      <c r="AC93" s="28">
        <f>+I93+Y93-Z93</f>
        <v>29.44</v>
      </c>
      <c r="AD93" s="20">
        <f t="shared" si="13"/>
        <v>0</v>
      </c>
      <c r="AE93">
        <v>0</v>
      </c>
    </row>
    <row r="94" spans="1:31" x14ac:dyDescent="0.25">
      <c r="A94" s="9">
        <v>45046</v>
      </c>
      <c r="B94" s="10" t="s">
        <v>116</v>
      </c>
      <c r="C94" s="10" t="s">
        <v>28</v>
      </c>
      <c r="D94" s="10" t="s">
        <v>29</v>
      </c>
      <c r="E94" s="10" t="s">
        <v>30</v>
      </c>
      <c r="F94" s="10"/>
      <c r="G94" s="10">
        <v>0</v>
      </c>
      <c r="H94" s="11">
        <v>0</v>
      </c>
      <c r="I94" s="63">
        <v>0</v>
      </c>
      <c r="J94" s="12">
        <v>0</v>
      </c>
      <c r="K94" s="13">
        <v>0</v>
      </c>
      <c r="L94" s="25">
        <v>0</v>
      </c>
      <c r="M94" s="15">
        <v>270</v>
      </c>
      <c r="N94" s="14">
        <v>1548.41</v>
      </c>
      <c r="O94" s="16">
        <v>0</v>
      </c>
      <c r="P94" s="16">
        <v>0</v>
      </c>
      <c r="Q94" s="16">
        <v>60</v>
      </c>
      <c r="R94" s="16">
        <f>Q94*16.876/100</f>
        <v>10.1256</v>
      </c>
      <c r="S94" s="17">
        <f t="shared" si="7"/>
        <v>70.125600000000006</v>
      </c>
      <c r="T94" s="16">
        <v>0</v>
      </c>
      <c r="U94" s="18">
        <f t="shared" si="8"/>
        <v>0</v>
      </c>
      <c r="V94" s="18">
        <f t="shared" si="9"/>
        <v>0</v>
      </c>
      <c r="W94" s="18">
        <f t="shared" si="10"/>
        <v>0</v>
      </c>
      <c r="X94" s="27"/>
      <c r="Y94" s="19">
        <f t="shared" si="11"/>
        <v>0</v>
      </c>
      <c r="Z94" s="18">
        <f t="shared" si="12"/>
        <v>0</v>
      </c>
      <c r="AA94" s="12">
        <v>210</v>
      </c>
      <c r="AB94" s="12">
        <v>1204.32</v>
      </c>
      <c r="AC94" s="28">
        <f>+I94+Y94-Z94</f>
        <v>0</v>
      </c>
      <c r="AD94" s="20">
        <f t="shared" si="13"/>
        <v>0</v>
      </c>
      <c r="AE94">
        <v>0</v>
      </c>
    </row>
    <row r="95" spans="1:31" x14ac:dyDescent="0.25">
      <c r="A95" s="9">
        <v>45046</v>
      </c>
      <c r="B95" s="10" t="s">
        <v>117</v>
      </c>
      <c r="C95" s="10" t="s">
        <v>28</v>
      </c>
      <c r="D95" s="10" t="s">
        <v>29</v>
      </c>
      <c r="E95" s="10" t="s">
        <v>30</v>
      </c>
      <c r="F95" s="10"/>
      <c r="G95" s="10">
        <v>0</v>
      </c>
      <c r="H95" s="11">
        <v>1</v>
      </c>
      <c r="I95" s="63">
        <v>0.05</v>
      </c>
      <c r="J95" s="12">
        <v>0</v>
      </c>
      <c r="K95" s="13">
        <v>0</v>
      </c>
      <c r="L95" s="25">
        <v>0</v>
      </c>
      <c r="M95" s="15">
        <v>0</v>
      </c>
      <c r="N95" s="14">
        <v>0</v>
      </c>
      <c r="O95" s="16">
        <v>0</v>
      </c>
      <c r="P95" s="16">
        <v>0</v>
      </c>
      <c r="Q95" s="16">
        <v>0</v>
      </c>
      <c r="R95" s="16">
        <f>Q95*16.876/100</f>
        <v>0</v>
      </c>
      <c r="S95" s="17">
        <f t="shared" si="7"/>
        <v>0</v>
      </c>
      <c r="T95" s="16">
        <v>0</v>
      </c>
      <c r="U95" s="18">
        <f t="shared" si="8"/>
        <v>0</v>
      </c>
      <c r="V95" s="18">
        <f t="shared" si="9"/>
        <v>0</v>
      </c>
      <c r="W95" s="18">
        <f t="shared" si="10"/>
        <v>0</v>
      </c>
      <c r="X95" s="27"/>
      <c r="Y95" s="19">
        <f t="shared" si="11"/>
        <v>0</v>
      </c>
      <c r="Z95" s="18">
        <f t="shared" si="12"/>
        <v>0</v>
      </c>
      <c r="AA95" s="12">
        <v>1</v>
      </c>
      <c r="AB95" s="12">
        <v>0</v>
      </c>
      <c r="AC95" s="28">
        <f>+I95+Y95-Z95</f>
        <v>0.05</v>
      </c>
      <c r="AD95" s="20">
        <f t="shared" si="13"/>
        <v>0</v>
      </c>
      <c r="AE95">
        <v>0</v>
      </c>
    </row>
    <row r="96" spans="1:31" x14ac:dyDescent="0.25">
      <c r="A96" s="9">
        <v>45046</v>
      </c>
      <c r="B96" s="10" t="s">
        <v>118</v>
      </c>
      <c r="C96" s="10" t="s">
        <v>28</v>
      </c>
      <c r="D96" s="10" t="s">
        <v>29</v>
      </c>
      <c r="E96" s="10" t="s">
        <v>30</v>
      </c>
      <c r="F96" s="10"/>
      <c r="G96" s="10">
        <v>0</v>
      </c>
      <c r="H96" s="11">
        <v>2014</v>
      </c>
      <c r="I96" s="63">
        <v>90.93</v>
      </c>
      <c r="J96" s="12">
        <v>9232.4599999999991</v>
      </c>
      <c r="K96" s="13">
        <v>0</v>
      </c>
      <c r="L96" s="25">
        <v>0</v>
      </c>
      <c r="M96" s="15">
        <v>0</v>
      </c>
      <c r="N96" s="14">
        <v>0</v>
      </c>
      <c r="O96" s="16">
        <v>0</v>
      </c>
      <c r="P96" s="16">
        <v>0</v>
      </c>
      <c r="Q96" s="16">
        <v>520</v>
      </c>
      <c r="R96" s="16">
        <f>Q96*16.876/100</f>
        <v>87.755200000000002</v>
      </c>
      <c r="S96" s="17">
        <f t="shared" si="7"/>
        <v>607.75520000000006</v>
      </c>
      <c r="T96" s="16">
        <v>2381.6</v>
      </c>
      <c r="U96" s="18">
        <f t="shared" si="8"/>
        <v>0</v>
      </c>
      <c r="V96" s="18">
        <f t="shared" si="9"/>
        <v>0</v>
      </c>
      <c r="W96" s="18">
        <f t="shared" si="10"/>
        <v>0</v>
      </c>
      <c r="X96" s="27"/>
      <c r="Y96" s="19">
        <f t="shared" si="11"/>
        <v>0</v>
      </c>
      <c r="Z96" s="18">
        <f t="shared" si="12"/>
        <v>0</v>
      </c>
      <c r="AA96" s="12">
        <v>1494</v>
      </c>
      <c r="AB96" s="12">
        <v>6848.71</v>
      </c>
      <c r="AC96" s="28">
        <f>+I96+Y96-Z96</f>
        <v>90.93</v>
      </c>
      <c r="AD96" s="20">
        <f t="shared" si="13"/>
        <v>0</v>
      </c>
      <c r="AE96">
        <v>0</v>
      </c>
    </row>
    <row r="97" spans="1:31" x14ac:dyDescent="0.25">
      <c r="A97" s="9">
        <v>45046</v>
      </c>
      <c r="B97" s="10" t="s">
        <v>119</v>
      </c>
      <c r="C97" s="10" t="s">
        <v>28</v>
      </c>
      <c r="D97" s="10" t="s">
        <v>29</v>
      </c>
      <c r="E97" s="10" t="s">
        <v>30</v>
      </c>
      <c r="F97" s="10"/>
      <c r="G97" s="10">
        <v>0</v>
      </c>
      <c r="H97" s="11">
        <v>244</v>
      </c>
      <c r="I97" s="63">
        <v>11.02</v>
      </c>
      <c r="J97" s="12">
        <v>0</v>
      </c>
      <c r="K97" s="13">
        <v>0</v>
      </c>
      <c r="L97" s="25">
        <v>0</v>
      </c>
      <c r="M97" s="15">
        <v>466</v>
      </c>
      <c r="N97" s="14">
        <v>2855.52</v>
      </c>
      <c r="O97" s="16">
        <v>0</v>
      </c>
      <c r="P97" s="16">
        <v>0</v>
      </c>
      <c r="Q97" s="16">
        <v>356</v>
      </c>
      <c r="R97" s="16">
        <f>Q97*16.876/100</f>
        <v>60.07856000000001</v>
      </c>
      <c r="S97" s="17">
        <f t="shared" si="7"/>
        <v>416.07856000000004</v>
      </c>
      <c r="T97" s="16">
        <v>1431.12</v>
      </c>
      <c r="U97" s="18">
        <f t="shared" si="8"/>
        <v>0</v>
      </c>
      <c r="V97" s="18">
        <f t="shared" si="9"/>
        <v>0</v>
      </c>
      <c r="W97" s="18">
        <f t="shared" si="10"/>
        <v>0</v>
      </c>
      <c r="X97" s="27"/>
      <c r="Y97" s="19">
        <f t="shared" si="11"/>
        <v>0</v>
      </c>
      <c r="Z97" s="18">
        <f t="shared" si="12"/>
        <v>0</v>
      </c>
      <c r="AA97" s="12">
        <v>354</v>
      </c>
      <c r="AB97" s="12">
        <v>1423.74</v>
      </c>
      <c r="AC97" s="28">
        <f>+I97+Y97-Z97</f>
        <v>11.02</v>
      </c>
      <c r="AD97" s="20">
        <f t="shared" si="13"/>
        <v>0</v>
      </c>
      <c r="AE97">
        <v>0</v>
      </c>
    </row>
    <row r="98" spans="1:31" x14ac:dyDescent="0.25">
      <c r="A98" s="9">
        <v>45046</v>
      </c>
      <c r="B98" s="10" t="s">
        <v>120</v>
      </c>
      <c r="C98" s="10" t="s">
        <v>28</v>
      </c>
      <c r="D98" s="10" t="s">
        <v>29</v>
      </c>
      <c r="E98" s="10" t="s">
        <v>30</v>
      </c>
      <c r="F98" s="10"/>
      <c r="G98" s="10">
        <v>0</v>
      </c>
      <c r="H98" s="11">
        <v>60</v>
      </c>
      <c r="I98" s="63">
        <v>2.71</v>
      </c>
      <c r="J98" s="12">
        <v>0</v>
      </c>
      <c r="K98" s="13">
        <v>0</v>
      </c>
      <c r="L98" s="25">
        <v>0</v>
      </c>
      <c r="M98" s="15">
        <v>500</v>
      </c>
      <c r="N98" s="14">
        <v>3066.15</v>
      </c>
      <c r="O98" s="16">
        <v>0</v>
      </c>
      <c r="P98" s="16">
        <v>0</v>
      </c>
      <c r="Q98" s="16">
        <v>411</v>
      </c>
      <c r="R98" s="16">
        <f>Q98*16.876/100</f>
        <v>69.36036</v>
      </c>
      <c r="S98" s="17">
        <f t="shared" si="7"/>
        <v>480.36036000000001</v>
      </c>
      <c r="T98" s="16">
        <v>2252.2800000000002</v>
      </c>
      <c r="U98" s="18">
        <f t="shared" si="8"/>
        <v>0</v>
      </c>
      <c r="V98" s="18">
        <f t="shared" si="9"/>
        <v>0</v>
      </c>
      <c r="W98" s="18">
        <f t="shared" si="10"/>
        <v>0</v>
      </c>
      <c r="X98" s="27"/>
      <c r="Y98" s="19">
        <f t="shared" si="11"/>
        <v>0</v>
      </c>
      <c r="Z98" s="18">
        <f t="shared" si="12"/>
        <v>0</v>
      </c>
      <c r="AA98" s="12">
        <v>149</v>
      </c>
      <c r="AB98" s="12">
        <v>815.82</v>
      </c>
      <c r="AC98" s="28">
        <f>+I98+Y98-Z98</f>
        <v>2.71</v>
      </c>
      <c r="AD98" s="20">
        <f t="shared" si="13"/>
        <v>0</v>
      </c>
      <c r="AE98">
        <v>0</v>
      </c>
    </row>
    <row r="99" spans="1:31" x14ac:dyDescent="0.25">
      <c r="A99" s="9">
        <v>45046</v>
      </c>
      <c r="B99" s="10" t="s">
        <v>121</v>
      </c>
      <c r="C99" s="10" t="s">
        <v>28</v>
      </c>
      <c r="D99" s="10" t="s">
        <v>29</v>
      </c>
      <c r="E99" s="10" t="s">
        <v>30</v>
      </c>
      <c r="F99" s="10"/>
      <c r="G99" s="10">
        <v>0</v>
      </c>
      <c r="H99" s="11">
        <v>810</v>
      </c>
      <c r="I99" s="63">
        <v>36.57</v>
      </c>
      <c r="J99" s="12">
        <v>4226.66</v>
      </c>
      <c r="K99" s="13">
        <v>0</v>
      </c>
      <c r="L99" s="25">
        <v>0</v>
      </c>
      <c r="M99" s="15">
        <v>0</v>
      </c>
      <c r="N99" s="14">
        <v>0</v>
      </c>
      <c r="O99" s="16">
        <v>0</v>
      </c>
      <c r="P99" s="16">
        <v>0</v>
      </c>
      <c r="Q99" s="16">
        <v>0</v>
      </c>
      <c r="R99" s="16">
        <f>Q99*16.876/100</f>
        <v>0</v>
      </c>
      <c r="S99" s="17">
        <f t="shared" si="7"/>
        <v>0</v>
      </c>
      <c r="T99" s="16">
        <v>0</v>
      </c>
      <c r="U99" s="18">
        <f t="shared" si="8"/>
        <v>0</v>
      </c>
      <c r="V99" s="18">
        <f t="shared" si="9"/>
        <v>0</v>
      </c>
      <c r="W99" s="18">
        <f t="shared" si="10"/>
        <v>0</v>
      </c>
      <c r="X99" s="27"/>
      <c r="Y99" s="19">
        <f t="shared" si="11"/>
        <v>0</v>
      </c>
      <c r="Z99" s="18">
        <f t="shared" si="12"/>
        <v>0</v>
      </c>
      <c r="AA99" s="12">
        <v>810</v>
      </c>
      <c r="AB99" s="12">
        <v>4226.66</v>
      </c>
      <c r="AC99" s="28">
        <f>+I99+Y99-Z99</f>
        <v>36.57</v>
      </c>
      <c r="AD99" s="20">
        <f t="shared" si="13"/>
        <v>0</v>
      </c>
      <c r="AE99">
        <v>0</v>
      </c>
    </row>
    <row r="100" spans="1:31" x14ac:dyDescent="0.25">
      <c r="A100" s="9">
        <v>45046</v>
      </c>
      <c r="B100" s="10" t="s">
        <v>122</v>
      </c>
      <c r="C100" s="10" t="s">
        <v>28</v>
      </c>
      <c r="D100" s="10" t="s">
        <v>29</v>
      </c>
      <c r="E100" s="10" t="s">
        <v>30</v>
      </c>
      <c r="F100" s="10"/>
      <c r="G100" s="10">
        <v>0</v>
      </c>
      <c r="H100" s="11">
        <v>1440</v>
      </c>
      <c r="I100" s="63">
        <v>65.02</v>
      </c>
      <c r="J100" s="12">
        <v>7514.06</v>
      </c>
      <c r="K100" s="13">
        <v>0</v>
      </c>
      <c r="L100" s="25">
        <v>0</v>
      </c>
      <c r="M100" s="15">
        <v>0</v>
      </c>
      <c r="N100" s="14">
        <v>0</v>
      </c>
      <c r="O100" s="16">
        <v>0</v>
      </c>
      <c r="P100" s="16">
        <v>0</v>
      </c>
      <c r="Q100" s="16">
        <v>0</v>
      </c>
      <c r="R100" s="16">
        <f>Q100*16.876/100</f>
        <v>0</v>
      </c>
      <c r="S100" s="17">
        <f t="shared" si="7"/>
        <v>0</v>
      </c>
      <c r="T100" s="16">
        <v>0</v>
      </c>
      <c r="U100" s="18">
        <f t="shared" si="8"/>
        <v>0</v>
      </c>
      <c r="V100" s="18">
        <f t="shared" si="9"/>
        <v>0</v>
      </c>
      <c r="W100" s="18">
        <f t="shared" si="10"/>
        <v>0</v>
      </c>
      <c r="X100" s="27"/>
      <c r="Y100" s="19">
        <f t="shared" si="11"/>
        <v>0</v>
      </c>
      <c r="Z100" s="18">
        <f t="shared" si="12"/>
        <v>0</v>
      </c>
      <c r="AA100" s="12">
        <v>1440</v>
      </c>
      <c r="AB100" s="12">
        <v>7514.06</v>
      </c>
      <c r="AC100" s="28">
        <f>+I100+Y100-Z100</f>
        <v>65.02</v>
      </c>
      <c r="AD100" s="20">
        <f t="shared" si="13"/>
        <v>0</v>
      </c>
      <c r="AE100">
        <v>0</v>
      </c>
    </row>
    <row r="101" spans="1:31" x14ac:dyDescent="0.25">
      <c r="A101" s="9">
        <v>45046</v>
      </c>
      <c r="B101" s="10" t="s">
        <v>123</v>
      </c>
      <c r="C101" s="10" t="s">
        <v>28</v>
      </c>
      <c r="D101" s="10" t="s">
        <v>29</v>
      </c>
      <c r="E101" s="10" t="s">
        <v>30</v>
      </c>
      <c r="F101" s="10"/>
      <c r="G101" s="10">
        <v>0</v>
      </c>
      <c r="H101" s="11">
        <v>1079</v>
      </c>
      <c r="I101" s="63">
        <v>48.72</v>
      </c>
      <c r="J101" s="12">
        <v>16473.88</v>
      </c>
      <c r="K101" s="13">
        <v>0</v>
      </c>
      <c r="L101" s="25">
        <v>0</v>
      </c>
      <c r="M101" s="15">
        <v>0</v>
      </c>
      <c r="N101" s="14">
        <v>0</v>
      </c>
      <c r="O101" s="16">
        <v>0</v>
      </c>
      <c r="P101" s="16">
        <v>0</v>
      </c>
      <c r="Q101" s="16">
        <v>0</v>
      </c>
      <c r="R101" s="16">
        <f>Q101*16.876/100</f>
        <v>0</v>
      </c>
      <c r="S101" s="17">
        <f t="shared" si="7"/>
        <v>0</v>
      </c>
      <c r="T101" s="16">
        <v>0</v>
      </c>
      <c r="U101" s="18">
        <f t="shared" si="8"/>
        <v>0</v>
      </c>
      <c r="V101" s="18">
        <f t="shared" si="9"/>
        <v>0</v>
      </c>
      <c r="W101" s="18">
        <f t="shared" si="10"/>
        <v>0</v>
      </c>
      <c r="X101" s="27"/>
      <c r="Y101" s="19">
        <f t="shared" si="11"/>
        <v>0</v>
      </c>
      <c r="Z101" s="18">
        <f t="shared" si="12"/>
        <v>0</v>
      </c>
      <c r="AA101" s="12">
        <v>1079</v>
      </c>
      <c r="AB101" s="12">
        <v>16473.88</v>
      </c>
      <c r="AC101" s="28">
        <f>+I101+Y101-Z101</f>
        <v>48.72</v>
      </c>
      <c r="AD101" s="20">
        <f t="shared" si="13"/>
        <v>0</v>
      </c>
      <c r="AE101">
        <v>0</v>
      </c>
    </row>
    <row r="102" spans="1:31" x14ac:dyDescent="0.25">
      <c r="A102" s="59">
        <v>45046</v>
      </c>
      <c r="B102" s="60" t="s">
        <v>714</v>
      </c>
      <c r="C102" s="60" t="s">
        <v>28</v>
      </c>
      <c r="D102" s="60" t="s">
        <v>29</v>
      </c>
      <c r="E102" s="60" t="s">
        <v>30</v>
      </c>
      <c r="F102" s="10"/>
      <c r="G102" s="10"/>
      <c r="H102" s="11"/>
      <c r="I102" s="63"/>
      <c r="J102" s="11"/>
      <c r="K102" s="13"/>
      <c r="L102" s="25"/>
      <c r="M102" s="15"/>
      <c r="N102" s="14"/>
      <c r="O102" s="16"/>
      <c r="P102" s="16"/>
      <c r="Q102" s="16"/>
      <c r="R102" s="16"/>
      <c r="S102" s="17">
        <f t="shared" si="7"/>
        <v>0</v>
      </c>
      <c r="T102" s="16"/>
      <c r="U102" s="18">
        <f t="shared" si="8"/>
        <v>0</v>
      </c>
      <c r="V102" s="18">
        <f t="shared" si="9"/>
        <v>0</v>
      </c>
      <c r="W102" s="18">
        <f t="shared" si="10"/>
        <v>0</v>
      </c>
      <c r="X102" s="27"/>
      <c r="Y102" s="19">
        <f t="shared" si="11"/>
        <v>0</v>
      </c>
      <c r="Z102" s="18">
        <f t="shared" si="12"/>
        <v>0</v>
      </c>
      <c r="AA102" s="12"/>
      <c r="AB102" s="12"/>
      <c r="AC102" s="28">
        <f>+I102+Y102-Z102</f>
        <v>0</v>
      </c>
      <c r="AD102" s="20">
        <f t="shared" si="13"/>
        <v>0</v>
      </c>
      <c r="AE102">
        <v>0</v>
      </c>
    </row>
    <row r="103" spans="1:31" x14ac:dyDescent="0.25">
      <c r="A103" s="59">
        <v>45046</v>
      </c>
      <c r="B103" s="60" t="s">
        <v>715</v>
      </c>
      <c r="C103" s="60" t="s">
        <v>28</v>
      </c>
      <c r="D103" s="60" t="s">
        <v>29</v>
      </c>
      <c r="E103" s="60" t="s">
        <v>30</v>
      </c>
      <c r="F103" s="10"/>
      <c r="G103" s="10"/>
      <c r="H103" s="11"/>
      <c r="I103" s="63"/>
      <c r="J103" s="11"/>
      <c r="K103" s="13"/>
      <c r="L103" s="25"/>
      <c r="M103" s="15"/>
      <c r="N103" s="14"/>
      <c r="O103" s="16"/>
      <c r="P103" s="16"/>
      <c r="Q103" s="16"/>
      <c r="R103" s="16"/>
      <c r="S103" s="17">
        <f t="shared" si="7"/>
        <v>0</v>
      </c>
      <c r="T103" s="16"/>
      <c r="U103" s="18">
        <f t="shared" si="8"/>
        <v>0</v>
      </c>
      <c r="V103" s="18">
        <f t="shared" si="9"/>
        <v>0</v>
      </c>
      <c r="W103" s="18">
        <f t="shared" si="10"/>
        <v>0</v>
      </c>
      <c r="X103" s="27"/>
      <c r="Y103" s="19">
        <f t="shared" si="11"/>
        <v>0</v>
      </c>
      <c r="Z103" s="18">
        <f t="shared" si="12"/>
        <v>0</v>
      </c>
      <c r="AA103" s="12"/>
      <c r="AB103" s="12"/>
      <c r="AC103" s="28">
        <f>+I103+Y103-Z103</f>
        <v>0</v>
      </c>
      <c r="AD103" s="20">
        <f t="shared" si="13"/>
        <v>0</v>
      </c>
      <c r="AE103">
        <v>0</v>
      </c>
    </row>
    <row r="104" spans="1:31" x14ac:dyDescent="0.25">
      <c r="A104" s="9">
        <v>45046</v>
      </c>
      <c r="B104" s="10" t="s">
        <v>124</v>
      </c>
      <c r="C104" s="10" t="s">
        <v>28</v>
      </c>
      <c r="D104" s="10" t="s">
        <v>29</v>
      </c>
      <c r="E104" s="10" t="s">
        <v>30</v>
      </c>
      <c r="F104" s="10"/>
      <c r="G104" s="10">
        <v>0</v>
      </c>
      <c r="H104" s="11">
        <v>133</v>
      </c>
      <c r="I104" s="63">
        <v>6</v>
      </c>
      <c r="J104" s="12">
        <v>2049.17</v>
      </c>
      <c r="K104" s="13">
        <v>0</v>
      </c>
      <c r="L104" s="25">
        <v>0</v>
      </c>
      <c r="M104" s="15">
        <v>0</v>
      </c>
      <c r="N104" s="14">
        <v>0</v>
      </c>
      <c r="O104" s="16">
        <v>0</v>
      </c>
      <c r="P104" s="16">
        <v>0</v>
      </c>
      <c r="Q104" s="16">
        <v>0</v>
      </c>
      <c r="R104" s="16">
        <f>Q104*16.876/100</f>
        <v>0</v>
      </c>
      <c r="S104" s="17">
        <f t="shared" si="7"/>
        <v>0</v>
      </c>
      <c r="T104" s="16">
        <v>0</v>
      </c>
      <c r="U104" s="18">
        <f t="shared" si="8"/>
        <v>0</v>
      </c>
      <c r="V104" s="18">
        <f t="shared" si="9"/>
        <v>0</v>
      </c>
      <c r="W104" s="18">
        <f t="shared" si="10"/>
        <v>0</v>
      </c>
      <c r="X104" s="27"/>
      <c r="Y104" s="19">
        <f t="shared" si="11"/>
        <v>0</v>
      </c>
      <c r="Z104" s="18">
        <f t="shared" si="12"/>
        <v>0</v>
      </c>
      <c r="AA104" s="12">
        <v>133</v>
      </c>
      <c r="AB104" s="12">
        <v>2049.17</v>
      </c>
      <c r="AC104" s="28">
        <f>+I104+Y104-Z104</f>
        <v>6</v>
      </c>
      <c r="AD104" s="20">
        <f t="shared" si="13"/>
        <v>0</v>
      </c>
      <c r="AE104">
        <v>0</v>
      </c>
    </row>
    <row r="105" spans="1:31" x14ac:dyDescent="0.25">
      <c r="A105" s="9">
        <v>45046</v>
      </c>
      <c r="B105" s="10" t="s">
        <v>125</v>
      </c>
      <c r="C105" s="10" t="s">
        <v>28</v>
      </c>
      <c r="D105" s="10" t="s">
        <v>29</v>
      </c>
      <c r="E105" s="10" t="s">
        <v>30</v>
      </c>
      <c r="F105" s="10"/>
      <c r="G105" s="10">
        <v>0</v>
      </c>
      <c r="H105" s="11">
        <v>84</v>
      </c>
      <c r="I105" s="63">
        <v>3.79</v>
      </c>
      <c r="J105" s="12">
        <v>1296.96</v>
      </c>
      <c r="K105" s="13">
        <v>0</v>
      </c>
      <c r="L105" s="25">
        <v>0</v>
      </c>
      <c r="M105" s="15">
        <v>0</v>
      </c>
      <c r="N105" s="14">
        <v>0</v>
      </c>
      <c r="O105" s="16">
        <v>0</v>
      </c>
      <c r="P105" s="16">
        <v>0</v>
      </c>
      <c r="Q105" s="16">
        <v>0</v>
      </c>
      <c r="R105" s="16">
        <f>Q105*16.876/100</f>
        <v>0</v>
      </c>
      <c r="S105" s="17">
        <f t="shared" si="7"/>
        <v>0</v>
      </c>
      <c r="T105" s="16">
        <v>0</v>
      </c>
      <c r="U105" s="18">
        <f t="shared" si="8"/>
        <v>0</v>
      </c>
      <c r="V105" s="18">
        <f t="shared" si="9"/>
        <v>0</v>
      </c>
      <c r="W105" s="18">
        <f t="shared" si="10"/>
        <v>0</v>
      </c>
      <c r="X105" s="27"/>
      <c r="Y105" s="19">
        <f t="shared" si="11"/>
        <v>0</v>
      </c>
      <c r="Z105" s="18">
        <f t="shared" si="12"/>
        <v>0</v>
      </c>
      <c r="AA105" s="12">
        <v>84</v>
      </c>
      <c r="AB105" s="12">
        <v>1296.96</v>
      </c>
      <c r="AC105" s="28">
        <f>+I105+Y105-Z105</f>
        <v>3.79</v>
      </c>
      <c r="AD105" s="20">
        <f t="shared" si="13"/>
        <v>0</v>
      </c>
      <c r="AE105">
        <v>0</v>
      </c>
    </row>
    <row r="106" spans="1:31" x14ac:dyDescent="0.25">
      <c r="A106" s="59">
        <v>45046</v>
      </c>
      <c r="B106" s="60" t="s">
        <v>740</v>
      </c>
      <c r="C106" s="60" t="s">
        <v>28</v>
      </c>
      <c r="D106" s="60" t="s">
        <v>29</v>
      </c>
      <c r="E106" s="60" t="s">
        <v>30</v>
      </c>
      <c r="F106" s="10"/>
      <c r="G106" s="10"/>
      <c r="H106" s="11"/>
      <c r="I106" s="63"/>
      <c r="J106" s="11"/>
      <c r="K106" s="13"/>
      <c r="L106" s="25"/>
      <c r="M106" s="15"/>
      <c r="N106" s="14"/>
      <c r="O106" s="16"/>
      <c r="P106" s="16"/>
      <c r="Q106" s="16"/>
      <c r="R106" s="16"/>
      <c r="S106" s="17">
        <f t="shared" si="7"/>
        <v>0</v>
      </c>
      <c r="T106" s="16"/>
      <c r="U106" s="18">
        <f t="shared" si="8"/>
        <v>0</v>
      </c>
      <c r="V106" s="18">
        <f t="shared" si="9"/>
        <v>0</v>
      </c>
      <c r="W106" s="18">
        <f t="shared" si="10"/>
        <v>0</v>
      </c>
      <c r="X106" s="27"/>
      <c r="Y106" s="19">
        <f t="shared" si="11"/>
        <v>0</v>
      </c>
      <c r="Z106" s="18">
        <f t="shared" si="12"/>
        <v>0</v>
      </c>
      <c r="AA106" s="12"/>
      <c r="AB106" s="12"/>
      <c r="AC106" s="28">
        <f>+I106+Y106-Z106</f>
        <v>0</v>
      </c>
      <c r="AD106" s="20">
        <f t="shared" si="13"/>
        <v>0</v>
      </c>
      <c r="AE106">
        <v>0</v>
      </c>
    </row>
    <row r="107" spans="1:31" x14ac:dyDescent="0.25">
      <c r="A107" s="9">
        <v>45046</v>
      </c>
      <c r="B107" s="10" t="s">
        <v>126</v>
      </c>
      <c r="C107" s="10" t="s">
        <v>28</v>
      </c>
      <c r="D107" s="10" t="s">
        <v>29</v>
      </c>
      <c r="E107" s="10" t="s">
        <v>30</v>
      </c>
      <c r="F107" s="10"/>
      <c r="G107" s="10">
        <v>0</v>
      </c>
      <c r="H107" s="11">
        <v>1088</v>
      </c>
      <c r="I107" s="63">
        <v>49.12</v>
      </c>
      <c r="J107" s="12">
        <v>15234.97</v>
      </c>
      <c r="K107" s="13">
        <v>0</v>
      </c>
      <c r="L107" s="25">
        <v>0</v>
      </c>
      <c r="M107" s="15">
        <v>0</v>
      </c>
      <c r="N107" s="14">
        <v>0</v>
      </c>
      <c r="O107" s="16">
        <v>0</v>
      </c>
      <c r="P107" s="16">
        <v>0</v>
      </c>
      <c r="Q107" s="16">
        <v>0</v>
      </c>
      <c r="R107" s="16">
        <f>Q107*16.876/100</f>
        <v>0</v>
      </c>
      <c r="S107" s="17">
        <f t="shared" si="7"/>
        <v>0</v>
      </c>
      <c r="T107" s="16">
        <v>0</v>
      </c>
      <c r="U107" s="18">
        <f t="shared" si="8"/>
        <v>0</v>
      </c>
      <c r="V107" s="18">
        <f t="shared" si="9"/>
        <v>0</v>
      </c>
      <c r="W107" s="18">
        <f t="shared" si="10"/>
        <v>0</v>
      </c>
      <c r="X107" s="27"/>
      <c r="Y107" s="19">
        <f t="shared" si="11"/>
        <v>0</v>
      </c>
      <c r="Z107" s="18">
        <f t="shared" si="12"/>
        <v>0</v>
      </c>
      <c r="AA107" s="12">
        <v>1088</v>
      </c>
      <c r="AB107" s="12">
        <v>15234.97</v>
      </c>
      <c r="AC107" s="28">
        <f>+I107+Y107-Z107</f>
        <v>49.12</v>
      </c>
      <c r="AD107" s="20">
        <f t="shared" si="13"/>
        <v>0</v>
      </c>
      <c r="AE107">
        <v>0</v>
      </c>
    </row>
    <row r="108" spans="1:31" x14ac:dyDescent="0.25">
      <c r="A108" s="59">
        <v>45046</v>
      </c>
      <c r="B108" s="60" t="s">
        <v>716</v>
      </c>
      <c r="C108" s="60" t="s">
        <v>28</v>
      </c>
      <c r="D108" s="60" t="s">
        <v>29</v>
      </c>
      <c r="E108" s="60" t="s">
        <v>30</v>
      </c>
      <c r="F108" s="10"/>
      <c r="G108" s="10"/>
      <c r="H108" s="11"/>
      <c r="I108" s="63"/>
      <c r="J108" s="11"/>
      <c r="K108" s="13"/>
      <c r="L108" s="25"/>
      <c r="M108" s="15"/>
      <c r="N108" s="14"/>
      <c r="O108" s="16"/>
      <c r="P108" s="16"/>
      <c r="Q108" s="16"/>
      <c r="R108" s="16"/>
      <c r="S108" s="17">
        <f t="shared" si="7"/>
        <v>0</v>
      </c>
      <c r="T108" s="16"/>
      <c r="U108" s="18">
        <f t="shared" si="8"/>
        <v>0</v>
      </c>
      <c r="V108" s="18">
        <f t="shared" si="9"/>
        <v>0</v>
      </c>
      <c r="W108" s="18">
        <f t="shared" si="10"/>
        <v>0</v>
      </c>
      <c r="X108" s="27"/>
      <c r="Y108" s="19">
        <f t="shared" si="11"/>
        <v>0</v>
      </c>
      <c r="Z108" s="18">
        <f t="shared" si="12"/>
        <v>0</v>
      </c>
      <c r="AA108" s="12"/>
      <c r="AB108" s="12"/>
      <c r="AC108" s="28">
        <f>+I108+Y108-Z108</f>
        <v>0</v>
      </c>
      <c r="AD108" s="20">
        <f t="shared" si="13"/>
        <v>0</v>
      </c>
      <c r="AE108">
        <v>0</v>
      </c>
    </row>
    <row r="109" spans="1:31" x14ac:dyDescent="0.25">
      <c r="A109" s="59">
        <v>45046</v>
      </c>
      <c r="B109" s="60" t="s">
        <v>774</v>
      </c>
      <c r="C109" s="60" t="s">
        <v>105</v>
      </c>
      <c r="D109" s="60" t="s">
        <v>29</v>
      </c>
      <c r="E109" s="60" t="s">
        <v>30</v>
      </c>
      <c r="F109" s="10"/>
      <c r="G109" s="10"/>
      <c r="H109" s="11"/>
      <c r="I109" s="63"/>
      <c r="J109" s="11"/>
      <c r="K109" s="13"/>
      <c r="L109" s="25"/>
      <c r="M109" s="15"/>
      <c r="N109" s="14"/>
      <c r="O109" s="16"/>
      <c r="P109" s="16"/>
      <c r="Q109" s="16"/>
      <c r="R109" s="16"/>
      <c r="S109" s="17">
        <f t="shared" si="7"/>
        <v>0</v>
      </c>
      <c r="T109" s="16"/>
      <c r="U109" s="18">
        <f t="shared" si="8"/>
        <v>0</v>
      </c>
      <c r="V109" s="18">
        <f t="shared" si="9"/>
        <v>0</v>
      </c>
      <c r="W109" s="18">
        <f t="shared" si="10"/>
        <v>0</v>
      </c>
      <c r="X109" s="27"/>
      <c r="Y109" s="19">
        <f t="shared" si="11"/>
        <v>0</v>
      </c>
      <c r="Z109" s="18">
        <f t="shared" si="12"/>
        <v>0</v>
      </c>
      <c r="AA109" s="12"/>
      <c r="AB109" s="12"/>
      <c r="AC109" s="28">
        <f>+I109+Y109-Z109</f>
        <v>0</v>
      </c>
      <c r="AD109" s="20">
        <f t="shared" si="13"/>
        <v>0</v>
      </c>
      <c r="AE109">
        <v>0</v>
      </c>
    </row>
    <row r="110" spans="1:31" x14ac:dyDescent="0.25">
      <c r="A110" s="9">
        <v>45046</v>
      </c>
      <c r="B110" s="10" t="s">
        <v>127</v>
      </c>
      <c r="C110" s="10" t="s">
        <v>28</v>
      </c>
      <c r="D110" s="10" t="s">
        <v>29</v>
      </c>
      <c r="E110" s="10" t="s">
        <v>30</v>
      </c>
      <c r="F110" s="10"/>
      <c r="G110" s="10">
        <v>0</v>
      </c>
      <c r="H110" s="11">
        <v>107.51</v>
      </c>
      <c r="I110" s="63">
        <v>4.8499999999999996</v>
      </c>
      <c r="J110" s="12">
        <v>1275.1400000000001</v>
      </c>
      <c r="K110" s="13">
        <v>0</v>
      </c>
      <c r="L110" s="25">
        <v>0</v>
      </c>
      <c r="M110" s="15">
        <v>0</v>
      </c>
      <c r="N110" s="14">
        <v>0</v>
      </c>
      <c r="O110" s="16">
        <v>0</v>
      </c>
      <c r="P110" s="16">
        <v>0</v>
      </c>
      <c r="Q110" s="16">
        <v>104.27</v>
      </c>
      <c r="R110" s="16">
        <f>Q110*16.876/100</f>
        <v>17.596605200000003</v>
      </c>
      <c r="S110" s="17">
        <f t="shared" si="7"/>
        <v>121.8666052</v>
      </c>
      <c r="T110" s="16">
        <v>1236.6400000000001</v>
      </c>
      <c r="U110" s="18">
        <f t="shared" si="8"/>
        <v>0</v>
      </c>
      <c r="V110" s="18">
        <f t="shared" si="9"/>
        <v>0</v>
      </c>
      <c r="W110" s="18">
        <f t="shared" si="10"/>
        <v>0</v>
      </c>
      <c r="X110" s="27"/>
      <c r="Y110" s="19">
        <f t="shared" si="11"/>
        <v>0</v>
      </c>
      <c r="Z110" s="18">
        <f t="shared" si="12"/>
        <v>0</v>
      </c>
      <c r="AA110" s="12">
        <v>3.24</v>
      </c>
      <c r="AB110" s="12">
        <v>38.43</v>
      </c>
      <c r="AC110" s="28">
        <f>+I110+Y110-Z110</f>
        <v>4.8499999999999996</v>
      </c>
      <c r="AD110" s="20">
        <f t="shared" si="13"/>
        <v>0</v>
      </c>
      <c r="AE110">
        <v>0</v>
      </c>
    </row>
    <row r="111" spans="1:31" x14ac:dyDescent="0.25">
      <c r="A111" s="9">
        <v>45046</v>
      </c>
      <c r="B111" s="10" t="s">
        <v>128</v>
      </c>
      <c r="C111" s="10" t="s">
        <v>28</v>
      </c>
      <c r="D111" s="10" t="s">
        <v>29</v>
      </c>
      <c r="E111" s="10" t="s">
        <v>30</v>
      </c>
      <c r="F111" s="10"/>
      <c r="G111" s="10">
        <v>0</v>
      </c>
      <c r="H111" s="11">
        <v>508</v>
      </c>
      <c r="I111" s="63">
        <v>22.94</v>
      </c>
      <c r="J111" s="12">
        <v>5979.56</v>
      </c>
      <c r="K111" s="13">
        <v>0</v>
      </c>
      <c r="L111" s="25">
        <v>0</v>
      </c>
      <c r="M111" s="15">
        <v>0</v>
      </c>
      <c r="N111" s="14">
        <v>0</v>
      </c>
      <c r="O111" s="16">
        <v>0</v>
      </c>
      <c r="P111" s="16">
        <v>0</v>
      </c>
      <c r="Q111" s="16">
        <v>245</v>
      </c>
      <c r="R111" s="16">
        <f>Q111*16.876/100</f>
        <v>41.346199999999996</v>
      </c>
      <c r="S111" s="17">
        <f t="shared" si="7"/>
        <v>286.34620000000001</v>
      </c>
      <c r="T111" s="16">
        <v>2883.65</v>
      </c>
      <c r="U111" s="18">
        <f t="shared" si="8"/>
        <v>0</v>
      </c>
      <c r="V111" s="18">
        <f t="shared" si="9"/>
        <v>0</v>
      </c>
      <c r="W111" s="18">
        <f t="shared" si="10"/>
        <v>0</v>
      </c>
      <c r="X111" s="27"/>
      <c r="Y111" s="19">
        <f t="shared" si="11"/>
        <v>0</v>
      </c>
      <c r="Z111" s="18">
        <f t="shared" si="12"/>
        <v>0</v>
      </c>
      <c r="AA111" s="12">
        <v>263</v>
      </c>
      <c r="AB111" s="12">
        <v>3095.72</v>
      </c>
      <c r="AC111" s="28">
        <f>+I111+Y111-Z111</f>
        <v>22.94</v>
      </c>
      <c r="AD111" s="20">
        <f t="shared" si="13"/>
        <v>0</v>
      </c>
      <c r="AE111">
        <v>0</v>
      </c>
    </row>
    <row r="112" spans="1:31" x14ac:dyDescent="0.25">
      <c r="A112" s="9">
        <v>45046</v>
      </c>
      <c r="B112" s="10" t="s">
        <v>129</v>
      </c>
      <c r="C112" s="10" t="s">
        <v>28</v>
      </c>
      <c r="D112" s="10" t="s">
        <v>29</v>
      </c>
      <c r="E112" s="10" t="s">
        <v>30</v>
      </c>
      <c r="F112" s="10"/>
      <c r="G112" s="10">
        <v>0</v>
      </c>
      <c r="H112" s="11">
        <v>375</v>
      </c>
      <c r="I112" s="63">
        <v>16.93</v>
      </c>
      <c r="J112" s="12">
        <v>4300.09</v>
      </c>
      <c r="K112" s="13">
        <v>0</v>
      </c>
      <c r="L112" s="25">
        <v>0</v>
      </c>
      <c r="M112" s="15">
        <v>0</v>
      </c>
      <c r="N112" s="14">
        <v>0</v>
      </c>
      <c r="O112" s="16">
        <v>0</v>
      </c>
      <c r="P112" s="16">
        <v>0</v>
      </c>
      <c r="Q112" s="16">
        <v>342</v>
      </c>
      <c r="R112" s="16">
        <f>Q112*16.876/100</f>
        <v>57.715920000000004</v>
      </c>
      <c r="S112" s="17">
        <f t="shared" si="7"/>
        <v>399.71591999999998</v>
      </c>
      <c r="T112" s="16">
        <v>3922.74</v>
      </c>
      <c r="U112" s="18">
        <f t="shared" si="8"/>
        <v>0</v>
      </c>
      <c r="V112" s="18">
        <f t="shared" si="9"/>
        <v>0</v>
      </c>
      <c r="W112" s="18">
        <f t="shared" si="10"/>
        <v>0</v>
      </c>
      <c r="X112" s="27"/>
      <c r="Y112" s="19">
        <f t="shared" si="11"/>
        <v>0</v>
      </c>
      <c r="Z112" s="18">
        <f t="shared" si="12"/>
        <v>0</v>
      </c>
      <c r="AA112" s="12">
        <v>33</v>
      </c>
      <c r="AB112" s="12">
        <v>378.41</v>
      </c>
      <c r="AC112" s="28">
        <f>+I112+Y112-Z112</f>
        <v>16.93</v>
      </c>
      <c r="AD112" s="20">
        <f t="shared" si="13"/>
        <v>0</v>
      </c>
      <c r="AE112">
        <v>0</v>
      </c>
    </row>
    <row r="113" spans="1:31" x14ac:dyDescent="0.25">
      <c r="A113" s="9">
        <v>45046</v>
      </c>
      <c r="B113" s="10" t="s">
        <v>130</v>
      </c>
      <c r="C113" s="10" t="s">
        <v>28</v>
      </c>
      <c r="D113" s="10" t="s">
        <v>29</v>
      </c>
      <c r="E113" s="10" t="s">
        <v>30</v>
      </c>
      <c r="F113" s="10"/>
      <c r="G113" s="10">
        <v>0</v>
      </c>
      <c r="H113" s="11">
        <v>84</v>
      </c>
      <c r="I113" s="63">
        <v>3.79</v>
      </c>
      <c r="J113" s="12">
        <v>981.43</v>
      </c>
      <c r="K113" s="13">
        <v>0</v>
      </c>
      <c r="L113" s="25">
        <v>0</v>
      </c>
      <c r="M113" s="15">
        <v>0</v>
      </c>
      <c r="N113" s="14">
        <v>0</v>
      </c>
      <c r="O113" s="16">
        <v>0</v>
      </c>
      <c r="P113" s="16">
        <v>0</v>
      </c>
      <c r="Q113" s="16">
        <v>0</v>
      </c>
      <c r="R113" s="16">
        <f>Q113*16.876/100</f>
        <v>0</v>
      </c>
      <c r="S113" s="17">
        <f t="shared" si="7"/>
        <v>0</v>
      </c>
      <c r="T113" s="16">
        <v>0</v>
      </c>
      <c r="U113" s="18">
        <f t="shared" si="8"/>
        <v>0</v>
      </c>
      <c r="V113" s="18">
        <f t="shared" si="9"/>
        <v>0</v>
      </c>
      <c r="W113" s="18">
        <f t="shared" si="10"/>
        <v>0</v>
      </c>
      <c r="X113" s="27"/>
      <c r="Y113" s="19">
        <f t="shared" si="11"/>
        <v>0</v>
      </c>
      <c r="Z113" s="18">
        <f t="shared" si="12"/>
        <v>0</v>
      </c>
      <c r="AA113" s="12">
        <v>84</v>
      </c>
      <c r="AB113" s="12">
        <v>981.43</v>
      </c>
      <c r="AC113" s="28">
        <f>+I113+Y113-Z113</f>
        <v>3.79</v>
      </c>
      <c r="AD113" s="20">
        <f t="shared" si="13"/>
        <v>0</v>
      </c>
      <c r="AE113">
        <v>0</v>
      </c>
    </row>
    <row r="114" spans="1:31" x14ac:dyDescent="0.25">
      <c r="A114" s="9">
        <v>45046</v>
      </c>
      <c r="B114" s="10" t="s">
        <v>131</v>
      </c>
      <c r="C114" s="10" t="s">
        <v>28</v>
      </c>
      <c r="D114" s="10" t="s">
        <v>29</v>
      </c>
      <c r="E114" s="10" t="s">
        <v>30</v>
      </c>
      <c r="F114" s="10"/>
      <c r="G114" s="10">
        <v>0</v>
      </c>
      <c r="H114" s="11">
        <v>34</v>
      </c>
      <c r="I114" s="63">
        <v>1.54</v>
      </c>
      <c r="J114" s="12">
        <v>398.42</v>
      </c>
      <c r="K114" s="13">
        <v>0</v>
      </c>
      <c r="L114" s="25">
        <v>0</v>
      </c>
      <c r="M114" s="15">
        <v>0</v>
      </c>
      <c r="N114" s="14">
        <v>0</v>
      </c>
      <c r="O114" s="16">
        <v>0</v>
      </c>
      <c r="P114" s="16">
        <v>0</v>
      </c>
      <c r="Q114" s="16">
        <v>0</v>
      </c>
      <c r="R114" s="16">
        <f>Q114*16.876/100</f>
        <v>0</v>
      </c>
      <c r="S114" s="17">
        <f t="shared" si="7"/>
        <v>0</v>
      </c>
      <c r="T114" s="16">
        <v>0</v>
      </c>
      <c r="U114" s="18">
        <f t="shared" si="8"/>
        <v>0</v>
      </c>
      <c r="V114" s="18">
        <f t="shared" si="9"/>
        <v>0</v>
      </c>
      <c r="W114" s="18">
        <f t="shared" si="10"/>
        <v>0</v>
      </c>
      <c r="X114" s="27"/>
      <c r="Y114" s="19">
        <f t="shared" si="11"/>
        <v>0</v>
      </c>
      <c r="Z114" s="18">
        <f t="shared" si="12"/>
        <v>0</v>
      </c>
      <c r="AA114" s="12">
        <v>34</v>
      </c>
      <c r="AB114" s="12">
        <v>398.42</v>
      </c>
      <c r="AC114" s="28">
        <f>+I114+Y114-Z114</f>
        <v>1.54</v>
      </c>
      <c r="AD114" s="20">
        <f t="shared" si="13"/>
        <v>0</v>
      </c>
      <c r="AE114">
        <v>0</v>
      </c>
    </row>
    <row r="115" spans="1:31" x14ac:dyDescent="0.25">
      <c r="A115" s="9">
        <v>45046</v>
      </c>
      <c r="B115" s="10" t="s">
        <v>132</v>
      </c>
      <c r="C115" s="10" t="s">
        <v>28</v>
      </c>
      <c r="D115" s="10" t="s">
        <v>29</v>
      </c>
      <c r="E115" s="10" t="s">
        <v>30</v>
      </c>
      <c r="F115" s="10"/>
      <c r="G115" s="10">
        <v>0</v>
      </c>
      <c r="H115" s="11">
        <v>55</v>
      </c>
      <c r="I115" s="63">
        <v>2.48</v>
      </c>
      <c r="J115" s="12">
        <v>653.94000000000005</v>
      </c>
      <c r="K115" s="13">
        <v>0</v>
      </c>
      <c r="L115" s="25">
        <v>0</v>
      </c>
      <c r="M115" s="15">
        <v>0</v>
      </c>
      <c r="N115" s="14">
        <v>0</v>
      </c>
      <c r="O115" s="16">
        <v>0</v>
      </c>
      <c r="P115" s="16">
        <v>0</v>
      </c>
      <c r="Q115" s="16">
        <v>0</v>
      </c>
      <c r="R115" s="16">
        <f>Q115*16.876/100</f>
        <v>0</v>
      </c>
      <c r="S115" s="17">
        <f t="shared" si="7"/>
        <v>0</v>
      </c>
      <c r="T115" s="16">
        <v>0</v>
      </c>
      <c r="U115" s="18">
        <f t="shared" si="8"/>
        <v>0</v>
      </c>
      <c r="V115" s="18">
        <f t="shared" si="9"/>
        <v>0</v>
      </c>
      <c r="W115" s="18">
        <f t="shared" si="10"/>
        <v>0</v>
      </c>
      <c r="X115" s="27"/>
      <c r="Y115" s="19">
        <f t="shared" si="11"/>
        <v>0</v>
      </c>
      <c r="Z115" s="18">
        <f t="shared" si="12"/>
        <v>0</v>
      </c>
      <c r="AA115" s="12">
        <v>55</v>
      </c>
      <c r="AB115" s="12">
        <v>653.94000000000005</v>
      </c>
      <c r="AC115" s="28">
        <f>+I115+Y115-Z115</f>
        <v>2.48</v>
      </c>
      <c r="AD115" s="20">
        <f t="shared" si="13"/>
        <v>0</v>
      </c>
      <c r="AE115">
        <v>0</v>
      </c>
    </row>
    <row r="116" spans="1:31" x14ac:dyDescent="0.25">
      <c r="A116" s="59">
        <v>45046</v>
      </c>
      <c r="B116" s="60" t="s">
        <v>806</v>
      </c>
      <c r="C116" s="60" t="s">
        <v>711</v>
      </c>
      <c r="D116" s="60" t="s">
        <v>29</v>
      </c>
      <c r="E116" s="60" t="s">
        <v>539</v>
      </c>
      <c r="F116" s="10"/>
      <c r="G116" s="10"/>
      <c r="H116" s="11"/>
      <c r="I116" s="63"/>
      <c r="J116" s="11"/>
      <c r="K116" s="13"/>
      <c r="L116" s="25"/>
      <c r="M116" s="15"/>
      <c r="N116" s="14"/>
      <c r="O116" s="16"/>
      <c r="P116" s="16"/>
      <c r="Q116" s="16"/>
      <c r="R116" s="16"/>
      <c r="S116" s="17">
        <f t="shared" si="7"/>
        <v>0</v>
      </c>
      <c r="T116" s="16"/>
      <c r="U116" s="18">
        <f t="shared" si="8"/>
        <v>0</v>
      </c>
      <c r="V116" s="18">
        <f t="shared" si="9"/>
        <v>0</v>
      </c>
      <c r="W116" s="18">
        <f t="shared" si="10"/>
        <v>0</v>
      </c>
      <c r="X116" s="27"/>
      <c r="Y116" s="19">
        <f t="shared" si="11"/>
        <v>0</v>
      </c>
      <c r="Z116" s="18">
        <f t="shared" si="12"/>
        <v>0</v>
      </c>
      <c r="AA116" s="12"/>
      <c r="AB116" s="12"/>
      <c r="AC116" s="28">
        <f>+I116+Y116-Z116</f>
        <v>0</v>
      </c>
      <c r="AD116" s="20">
        <f t="shared" si="13"/>
        <v>0</v>
      </c>
      <c r="AE116">
        <v>0</v>
      </c>
    </row>
    <row r="117" spans="1:31" x14ac:dyDescent="0.25">
      <c r="A117" s="59">
        <v>45046</v>
      </c>
      <c r="B117" s="60" t="s">
        <v>717</v>
      </c>
      <c r="C117" s="60" t="s">
        <v>718</v>
      </c>
      <c r="D117" s="60" t="s">
        <v>29</v>
      </c>
      <c r="E117" s="60" t="s">
        <v>30</v>
      </c>
      <c r="F117" s="10"/>
      <c r="G117" s="10"/>
      <c r="H117" s="11"/>
      <c r="I117" s="63"/>
      <c r="J117" s="11"/>
      <c r="K117" s="13"/>
      <c r="L117" s="25"/>
      <c r="M117" s="15"/>
      <c r="N117" s="14"/>
      <c r="O117" s="16"/>
      <c r="P117" s="16"/>
      <c r="Q117" s="16"/>
      <c r="R117" s="16"/>
      <c r="S117" s="17">
        <f t="shared" si="7"/>
        <v>0</v>
      </c>
      <c r="T117" s="16"/>
      <c r="U117" s="18">
        <f t="shared" si="8"/>
        <v>0</v>
      </c>
      <c r="V117" s="18">
        <f t="shared" si="9"/>
        <v>0</v>
      </c>
      <c r="W117" s="18">
        <f t="shared" si="10"/>
        <v>0</v>
      </c>
      <c r="X117" s="27"/>
      <c r="Y117" s="19">
        <f t="shared" si="11"/>
        <v>0</v>
      </c>
      <c r="Z117" s="18">
        <f t="shared" si="12"/>
        <v>0</v>
      </c>
      <c r="AA117" s="12"/>
      <c r="AB117" s="12"/>
      <c r="AC117" s="28">
        <f>+I117+Y117-Z117</f>
        <v>0</v>
      </c>
      <c r="AD117" s="20">
        <f t="shared" si="13"/>
        <v>0</v>
      </c>
      <c r="AE117">
        <v>0</v>
      </c>
    </row>
    <row r="118" spans="1:31" x14ac:dyDescent="0.25">
      <c r="A118" s="9">
        <v>45046</v>
      </c>
      <c r="B118" s="10" t="s">
        <v>133</v>
      </c>
      <c r="C118" s="10" t="s">
        <v>62</v>
      </c>
      <c r="D118" s="10" t="s">
        <v>40</v>
      </c>
      <c r="E118" s="10" t="s">
        <v>30</v>
      </c>
      <c r="F118" s="10">
        <v>100</v>
      </c>
      <c r="G118" s="10">
        <v>109</v>
      </c>
      <c r="H118" s="11">
        <v>331</v>
      </c>
      <c r="I118" s="63">
        <v>14.94</v>
      </c>
      <c r="J118" s="12">
        <v>8606</v>
      </c>
      <c r="K118" s="13">
        <v>0</v>
      </c>
      <c r="L118" s="25">
        <v>0</v>
      </c>
      <c r="M118" s="15">
        <v>0</v>
      </c>
      <c r="N118" s="14">
        <v>0</v>
      </c>
      <c r="O118" s="16">
        <v>0</v>
      </c>
      <c r="P118" s="16">
        <v>0</v>
      </c>
      <c r="Q118" s="16">
        <v>0</v>
      </c>
      <c r="R118" s="16">
        <f>Q118*16.876/100</f>
        <v>0</v>
      </c>
      <c r="S118" s="17">
        <f t="shared" si="7"/>
        <v>0</v>
      </c>
      <c r="T118" s="16">
        <v>0</v>
      </c>
      <c r="U118" s="18">
        <f t="shared" si="8"/>
        <v>36.079000000000001</v>
      </c>
      <c r="V118" s="18">
        <f t="shared" si="9"/>
        <v>0</v>
      </c>
      <c r="W118" s="18">
        <f t="shared" si="10"/>
        <v>0</v>
      </c>
      <c r="X118" s="27"/>
      <c r="Y118" s="19">
        <f t="shared" si="11"/>
        <v>0</v>
      </c>
      <c r="Z118" s="18">
        <f t="shared" si="12"/>
        <v>0</v>
      </c>
      <c r="AA118" s="12">
        <v>331</v>
      </c>
      <c r="AB118" s="12">
        <v>8606</v>
      </c>
      <c r="AC118" s="28">
        <f>+I118+Y118-Z118</f>
        <v>14.94</v>
      </c>
      <c r="AD118" s="20">
        <f t="shared" si="13"/>
        <v>0</v>
      </c>
      <c r="AE118">
        <v>0</v>
      </c>
    </row>
    <row r="119" spans="1:31" x14ac:dyDescent="0.25">
      <c r="A119" s="9">
        <v>45046</v>
      </c>
      <c r="B119" s="10" t="s">
        <v>134</v>
      </c>
      <c r="C119" s="10" t="s">
        <v>62</v>
      </c>
      <c r="D119" s="10" t="s">
        <v>40</v>
      </c>
      <c r="E119" s="10" t="s">
        <v>30</v>
      </c>
      <c r="F119" s="10">
        <v>100</v>
      </c>
      <c r="G119" s="10">
        <v>109</v>
      </c>
      <c r="H119" s="11">
        <v>359</v>
      </c>
      <c r="I119" s="63">
        <v>16.21</v>
      </c>
      <c r="J119" s="12">
        <v>9334</v>
      </c>
      <c r="K119" s="13">
        <v>0</v>
      </c>
      <c r="L119" s="25">
        <v>0</v>
      </c>
      <c r="M119" s="15">
        <v>0</v>
      </c>
      <c r="N119" s="14">
        <v>0</v>
      </c>
      <c r="O119" s="16">
        <v>0</v>
      </c>
      <c r="P119" s="16">
        <v>0</v>
      </c>
      <c r="Q119" s="16">
        <v>0</v>
      </c>
      <c r="R119" s="16">
        <f>Q119*16.876/100</f>
        <v>0</v>
      </c>
      <c r="S119" s="17">
        <f t="shared" si="7"/>
        <v>0</v>
      </c>
      <c r="T119" s="16">
        <v>0</v>
      </c>
      <c r="U119" s="18">
        <f t="shared" si="8"/>
        <v>39.131</v>
      </c>
      <c r="V119" s="18">
        <f t="shared" si="9"/>
        <v>0</v>
      </c>
      <c r="W119" s="18">
        <f t="shared" si="10"/>
        <v>0</v>
      </c>
      <c r="X119" s="27"/>
      <c r="Y119" s="19">
        <f t="shared" si="11"/>
        <v>0</v>
      </c>
      <c r="Z119" s="18">
        <f t="shared" si="12"/>
        <v>0</v>
      </c>
      <c r="AA119" s="12">
        <v>359</v>
      </c>
      <c r="AB119" s="12">
        <v>9334</v>
      </c>
      <c r="AC119" s="28">
        <f>+I119+Y119-Z119</f>
        <v>16.21</v>
      </c>
      <c r="AD119" s="20">
        <f t="shared" si="13"/>
        <v>0</v>
      </c>
      <c r="AE119">
        <v>0</v>
      </c>
    </row>
    <row r="120" spans="1:31" x14ac:dyDescent="0.25">
      <c r="A120" s="59">
        <v>45046</v>
      </c>
      <c r="B120" s="60" t="s">
        <v>800</v>
      </c>
      <c r="C120" s="60" t="s">
        <v>62</v>
      </c>
      <c r="D120" s="60" t="s">
        <v>40</v>
      </c>
      <c r="E120" s="60" t="s">
        <v>30</v>
      </c>
      <c r="F120" s="10"/>
      <c r="G120" s="10"/>
      <c r="H120" s="11"/>
      <c r="I120" s="63"/>
      <c r="J120" s="11"/>
      <c r="K120" s="13"/>
      <c r="L120" s="25"/>
      <c r="M120" s="15"/>
      <c r="N120" s="14"/>
      <c r="O120" s="16"/>
      <c r="P120" s="16"/>
      <c r="Q120" s="16"/>
      <c r="R120" s="16"/>
      <c r="S120" s="17">
        <f t="shared" si="7"/>
        <v>0</v>
      </c>
      <c r="T120" s="16"/>
      <c r="U120" s="18">
        <f t="shared" si="8"/>
        <v>0</v>
      </c>
      <c r="V120" s="18">
        <f t="shared" si="9"/>
        <v>0</v>
      </c>
      <c r="W120" s="18">
        <f t="shared" si="10"/>
        <v>0</v>
      </c>
      <c r="X120" s="27"/>
      <c r="Y120" s="19">
        <f t="shared" si="11"/>
        <v>0</v>
      </c>
      <c r="Z120" s="18">
        <f t="shared" si="12"/>
        <v>0</v>
      </c>
      <c r="AA120" s="12"/>
      <c r="AB120" s="12"/>
      <c r="AC120" s="28">
        <f>+I120+Y120-Z120</f>
        <v>0</v>
      </c>
      <c r="AD120" s="20">
        <f t="shared" si="13"/>
        <v>0</v>
      </c>
      <c r="AE120">
        <v>0</v>
      </c>
    </row>
    <row r="121" spans="1:31" x14ac:dyDescent="0.25">
      <c r="A121" s="9">
        <v>45046</v>
      </c>
      <c r="B121" s="10" t="s">
        <v>135</v>
      </c>
      <c r="C121" s="10" t="s">
        <v>62</v>
      </c>
      <c r="D121" s="10" t="s">
        <v>40</v>
      </c>
      <c r="E121" s="10" t="s">
        <v>30</v>
      </c>
      <c r="F121" s="10">
        <v>100</v>
      </c>
      <c r="G121" s="10">
        <v>109</v>
      </c>
      <c r="H121" s="11">
        <v>293</v>
      </c>
      <c r="I121" s="63">
        <v>13.23</v>
      </c>
      <c r="J121" s="12">
        <v>7618</v>
      </c>
      <c r="K121" s="13">
        <v>0</v>
      </c>
      <c r="L121" s="25">
        <v>0</v>
      </c>
      <c r="M121" s="15">
        <v>0</v>
      </c>
      <c r="N121" s="14">
        <v>0</v>
      </c>
      <c r="O121" s="16">
        <v>0</v>
      </c>
      <c r="P121" s="16">
        <v>0</v>
      </c>
      <c r="Q121" s="16">
        <v>0</v>
      </c>
      <c r="R121" s="16">
        <f>Q121*16.876/100</f>
        <v>0</v>
      </c>
      <c r="S121" s="17">
        <f t="shared" si="7"/>
        <v>0</v>
      </c>
      <c r="T121" s="16">
        <v>0</v>
      </c>
      <c r="U121" s="18">
        <f t="shared" si="8"/>
        <v>31.937000000000001</v>
      </c>
      <c r="V121" s="18">
        <f t="shared" si="9"/>
        <v>0</v>
      </c>
      <c r="W121" s="18">
        <f t="shared" si="10"/>
        <v>0</v>
      </c>
      <c r="X121" s="27"/>
      <c r="Y121" s="19">
        <f t="shared" si="11"/>
        <v>0</v>
      </c>
      <c r="Z121" s="18">
        <f t="shared" si="12"/>
        <v>0</v>
      </c>
      <c r="AA121" s="12">
        <v>293</v>
      </c>
      <c r="AB121" s="12">
        <v>7618</v>
      </c>
      <c r="AC121" s="28">
        <f>+I121+Y121-Z121</f>
        <v>13.23</v>
      </c>
      <c r="AD121" s="20">
        <f t="shared" si="13"/>
        <v>0</v>
      </c>
      <c r="AE121">
        <v>0</v>
      </c>
    </row>
    <row r="122" spans="1:31" x14ac:dyDescent="0.25">
      <c r="A122" s="9">
        <v>45046</v>
      </c>
      <c r="B122" s="10" t="s">
        <v>136</v>
      </c>
      <c r="C122" s="10" t="s">
        <v>62</v>
      </c>
      <c r="D122" s="10" t="s">
        <v>40</v>
      </c>
      <c r="E122" s="10" t="s">
        <v>30</v>
      </c>
      <c r="F122" s="10">
        <v>100</v>
      </c>
      <c r="G122" s="10">
        <v>109</v>
      </c>
      <c r="H122" s="11">
        <v>344</v>
      </c>
      <c r="I122" s="63">
        <v>15.53</v>
      </c>
      <c r="J122" s="12">
        <v>8944</v>
      </c>
      <c r="K122" s="13">
        <v>0</v>
      </c>
      <c r="L122" s="25">
        <v>0</v>
      </c>
      <c r="M122" s="15">
        <v>0</v>
      </c>
      <c r="N122" s="14">
        <v>0</v>
      </c>
      <c r="O122" s="16">
        <v>0</v>
      </c>
      <c r="P122" s="16">
        <v>0</v>
      </c>
      <c r="Q122" s="16">
        <v>0</v>
      </c>
      <c r="R122" s="16">
        <f>Q122*16.876/100</f>
        <v>0</v>
      </c>
      <c r="S122" s="17">
        <f t="shared" si="7"/>
        <v>0</v>
      </c>
      <c r="T122" s="16">
        <v>0</v>
      </c>
      <c r="U122" s="18">
        <f t="shared" si="8"/>
        <v>37.496000000000002</v>
      </c>
      <c r="V122" s="18">
        <f t="shared" si="9"/>
        <v>0</v>
      </c>
      <c r="W122" s="18">
        <f t="shared" si="10"/>
        <v>0</v>
      </c>
      <c r="X122" s="27"/>
      <c r="Y122" s="19">
        <f t="shared" si="11"/>
        <v>0</v>
      </c>
      <c r="Z122" s="18">
        <f t="shared" si="12"/>
        <v>0</v>
      </c>
      <c r="AA122" s="12">
        <v>344</v>
      </c>
      <c r="AB122" s="12">
        <v>8944</v>
      </c>
      <c r="AC122" s="28">
        <f>+I122+Y122-Z122</f>
        <v>15.53</v>
      </c>
      <c r="AD122" s="20">
        <f t="shared" si="13"/>
        <v>0</v>
      </c>
      <c r="AE122">
        <v>0</v>
      </c>
    </row>
    <row r="123" spans="1:31" x14ac:dyDescent="0.25">
      <c r="A123" s="9">
        <v>45046</v>
      </c>
      <c r="B123" s="10" t="s">
        <v>137</v>
      </c>
      <c r="C123" s="10" t="s">
        <v>62</v>
      </c>
      <c r="D123" s="10" t="s">
        <v>40</v>
      </c>
      <c r="E123" s="10" t="s">
        <v>30</v>
      </c>
      <c r="F123" s="10">
        <v>100</v>
      </c>
      <c r="G123" s="10">
        <v>109</v>
      </c>
      <c r="H123" s="11">
        <v>206</v>
      </c>
      <c r="I123" s="63">
        <v>9.3000000000000007</v>
      </c>
      <c r="J123" s="12">
        <v>5356</v>
      </c>
      <c r="K123" s="13">
        <v>0</v>
      </c>
      <c r="L123" s="25">
        <v>0</v>
      </c>
      <c r="M123" s="15">
        <v>0</v>
      </c>
      <c r="N123" s="14">
        <v>0</v>
      </c>
      <c r="O123" s="16">
        <v>0</v>
      </c>
      <c r="P123" s="16">
        <v>0</v>
      </c>
      <c r="Q123" s="16">
        <v>0</v>
      </c>
      <c r="R123" s="16">
        <f>Q123*16.876/100</f>
        <v>0</v>
      </c>
      <c r="S123" s="17">
        <f t="shared" si="7"/>
        <v>0</v>
      </c>
      <c r="T123" s="16">
        <v>0</v>
      </c>
      <c r="U123" s="18">
        <f t="shared" si="8"/>
        <v>22.454000000000001</v>
      </c>
      <c r="V123" s="18">
        <f t="shared" si="9"/>
        <v>0</v>
      </c>
      <c r="W123" s="18">
        <f t="shared" si="10"/>
        <v>0</v>
      </c>
      <c r="X123" s="27"/>
      <c r="Y123" s="19">
        <f t="shared" si="11"/>
        <v>0</v>
      </c>
      <c r="Z123" s="18">
        <f t="shared" si="12"/>
        <v>0</v>
      </c>
      <c r="AA123" s="12">
        <v>206</v>
      </c>
      <c r="AB123" s="12">
        <v>5356</v>
      </c>
      <c r="AC123" s="28">
        <f>+I123+Y123-Z123</f>
        <v>9.3000000000000007</v>
      </c>
      <c r="AD123" s="20">
        <f t="shared" si="13"/>
        <v>0</v>
      </c>
      <c r="AE123">
        <v>0</v>
      </c>
    </row>
    <row r="124" spans="1:31" x14ac:dyDescent="0.25">
      <c r="A124" s="9">
        <v>45046</v>
      </c>
      <c r="B124" s="10" t="s">
        <v>138</v>
      </c>
      <c r="C124" s="10" t="s">
        <v>62</v>
      </c>
      <c r="D124" s="10" t="s">
        <v>40</v>
      </c>
      <c r="E124" s="10" t="s">
        <v>30</v>
      </c>
      <c r="F124" s="10">
        <v>100</v>
      </c>
      <c r="G124" s="10">
        <v>109</v>
      </c>
      <c r="H124" s="11">
        <v>674</v>
      </c>
      <c r="I124" s="63">
        <v>30.43</v>
      </c>
      <c r="J124" s="12">
        <v>17524</v>
      </c>
      <c r="K124" s="13">
        <v>0</v>
      </c>
      <c r="L124" s="25">
        <v>0</v>
      </c>
      <c r="M124" s="15">
        <v>0</v>
      </c>
      <c r="N124" s="14">
        <v>0</v>
      </c>
      <c r="O124" s="16">
        <v>0</v>
      </c>
      <c r="P124" s="16">
        <v>0</v>
      </c>
      <c r="Q124" s="16">
        <v>0</v>
      </c>
      <c r="R124" s="16">
        <f>Q124*16.876/100</f>
        <v>0</v>
      </c>
      <c r="S124" s="17">
        <f t="shared" si="7"/>
        <v>0</v>
      </c>
      <c r="T124" s="16">
        <v>0</v>
      </c>
      <c r="U124" s="18">
        <f t="shared" si="8"/>
        <v>73.465999999999994</v>
      </c>
      <c r="V124" s="18">
        <f t="shared" si="9"/>
        <v>0</v>
      </c>
      <c r="W124" s="18">
        <f t="shared" si="10"/>
        <v>0</v>
      </c>
      <c r="X124" s="27"/>
      <c r="Y124" s="19">
        <f t="shared" si="11"/>
        <v>0</v>
      </c>
      <c r="Z124" s="18">
        <f t="shared" si="12"/>
        <v>0</v>
      </c>
      <c r="AA124" s="12">
        <v>674</v>
      </c>
      <c r="AB124" s="12">
        <v>17524</v>
      </c>
      <c r="AC124" s="28">
        <f>+I124+Y124-Z124</f>
        <v>30.43</v>
      </c>
      <c r="AD124" s="20">
        <f t="shared" si="13"/>
        <v>0</v>
      </c>
      <c r="AE124">
        <v>0</v>
      </c>
    </row>
    <row r="125" spans="1:31" x14ac:dyDescent="0.25">
      <c r="A125" s="9">
        <v>45046</v>
      </c>
      <c r="B125" s="10" t="s">
        <v>139</v>
      </c>
      <c r="C125" s="10" t="s">
        <v>62</v>
      </c>
      <c r="D125" s="10" t="s">
        <v>40</v>
      </c>
      <c r="E125" s="10" t="s">
        <v>30</v>
      </c>
      <c r="F125" s="10">
        <v>100</v>
      </c>
      <c r="G125" s="10">
        <v>109</v>
      </c>
      <c r="H125" s="11">
        <v>297</v>
      </c>
      <c r="I125" s="63">
        <v>13.41</v>
      </c>
      <c r="J125" s="12">
        <v>7722</v>
      </c>
      <c r="K125" s="13">
        <v>0</v>
      </c>
      <c r="L125" s="25">
        <v>0</v>
      </c>
      <c r="M125" s="15">
        <v>0</v>
      </c>
      <c r="N125" s="14">
        <v>0</v>
      </c>
      <c r="O125" s="16">
        <v>0</v>
      </c>
      <c r="P125" s="16">
        <v>0</v>
      </c>
      <c r="Q125" s="16">
        <v>0</v>
      </c>
      <c r="R125" s="16">
        <f>Q125*16.876/100</f>
        <v>0</v>
      </c>
      <c r="S125" s="17">
        <f t="shared" si="7"/>
        <v>0</v>
      </c>
      <c r="T125" s="16">
        <v>0</v>
      </c>
      <c r="U125" s="18">
        <f t="shared" si="8"/>
        <v>32.372999999999998</v>
      </c>
      <c r="V125" s="18">
        <f t="shared" si="9"/>
        <v>0</v>
      </c>
      <c r="W125" s="18">
        <f t="shared" si="10"/>
        <v>0</v>
      </c>
      <c r="X125" s="27"/>
      <c r="Y125" s="19">
        <f t="shared" si="11"/>
        <v>0</v>
      </c>
      <c r="Z125" s="18">
        <f t="shared" si="12"/>
        <v>0</v>
      </c>
      <c r="AA125" s="12">
        <v>297</v>
      </c>
      <c r="AB125" s="12">
        <v>7722</v>
      </c>
      <c r="AC125" s="28">
        <f>+I125+Y125-Z125</f>
        <v>13.41</v>
      </c>
      <c r="AD125" s="20">
        <f t="shared" si="13"/>
        <v>0</v>
      </c>
      <c r="AE125">
        <v>0</v>
      </c>
    </row>
    <row r="126" spans="1:31" x14ac:dyDescent="0.25">
      <c r="A126" s="9">
        <v>45046</v>
      </c>
      <c r="B126" s="10" t="s">
        <v>140</v>
      </c>
      <c r="C126" s="10" t="s">
        <v>62</v>
      </c>
      <c r="D126" s="10" t="s">
        <v>40</v>
      </c>
      <c r="E126" s="10" t="s">
        <v>30</v>
      </c>
      <c r="F126" s="10">
        <v>100</v>
      </c>
      <c r="G126" s="10">
        <v>109</v>
      </c>
      <c r="H126" s="11">
        <v>60</v>
      </c>
      <c r="I126" s="63">
        <v>2.71</v>
      </c>
      <c r="J126" s="12">
        <v>1620</v>
      </c>
      <c r="K126" s="13">
        <v>0</v>
      </c>
      <c r="L126" s="25">
        <v>0</v>
      </c>
      <c r="M126" s="15">
        <v>0</v>
      </c>
      <c r="N126" s="14">
        <v>0</v>
      </c>
      <c r="O126" s="16">
        <v>0</v>
      </c>
      <c r="P126" s="16">
        <v>0</v>
      </c>
      <c r="Q126" s="16">
        <v>0</v>
      </c>
      <c r="R126" s="16">
        <f>Q126*16.876/100</f>
        <v>0</v>
      </c>
      <c r="S126" s="17">
        <f t="shared" si="7"/>
        <v>0</v>
      </c>
      <c r="T126" s="16">
        <v>0</v>
      </c>
      <c r="U126" s="18">
        <f t="shared" si="8"/>
        <v>6.54</v>
      </c>
      <c r="V126" s="18">
        <f t="shared" si="9"/>
        <v>0</v>
      </c>
      <c r="W126" s="18">
        <f t="shared" si="10"/>
        <v>0</v>
      </c>
      <c r="X126" s="27"/>
      <c r="Y126" s="19">
        <f t="shared" si="11"/>
        <v>0</v>
      </c>
      <c r="Z126" s="18">
        <f t="shared" si="12"/>
        <v>0</v>
      </c>
      <c r="AA126" s="12">
        <v>60</v>
      </c>
      <c r="AB126" s="12">
        <v>1620</v>
      </c>
      <c r="AC126" s="28">
        <f>+I126+Y126-Z126</f>
        <v>2.71</v>
      </c>
      <c r="AD126" s="20">
        <f t="shared" si="13"/>
        <v>0</v>
      </c>
      <c r="AE126">
        <v>0</v>
      </c>
    </row>
    <row r="127" spans="1:31" x14ac:dyDescent="0.25">
      <c r="A127" s="9">
        <v>45046</v>
      </c>
      <c r="B127" s="10" t="s">
        <v>141</v>
      </c>
      <c r="C127" s="10" t="s">
        <v>62</v>
      </c>
      <c r="D127" s="10" t="s">
        <v>40</v>
      </c>
      <c r="E127" s="10" t="s">
        <v>30</v>
      </c>
      <c r="F127" s="10">
        <v>160</v>
      </c>
      <c r="G127" s="10">
        <v>174</v>
      </c>
      <c r="H127" s="11">
        <v>-48</v>
      </c>
      <c r="I127" s="63">
        <v>0</v>
      </c>
      <c r="J127" s="12">
        <v>-1767.84</v>
      </c>
      <c r="K127" s="13">
        <v>0</v>
      </c>
      <c r="L127" s="25">
        <v>0</v>
      </c>
      <c r="M127" s="15">
        <v>0</v>
      </c>
      <c r="N127" s="14">
        <v>0</v>
      </c>
      <c r="O127" s="16">
        <v>0</v>
      </c>
      <c r="P127" s="16">
        <v>0</v>
      </c>
      <c r="Q127" s="16">
        <v>0</v>
      </c>
      <c r="R127" s="16">
        <f>Q127*16.876/100</f>
        <v>0</v>
      </c>
      <c r="S127" s="17">
        <f t="shared" si="7"/>
        <v>0</v>
      </c>
      <c r="T127" s="16">
        <v>0</v>
      </c>
      <c r="U127" s="18">
        <f t="shared" si="8"/>
        <v>-8.3520000000000003</v>
      </c>
      <c r="V127" s="18">
        <f t="shared" si="9"/>
        <v>0</v>
      </c>
      <c r="W127" s="18">
        <f t="shared" si="10"/>
        <v>0</v>
      </c>
      <c r="X127" s="27"/>
      <c r="Y127" s="19">
        <f t="shared" si="11"/>
        <v>0</v>
      </c>
      <c r="Z127" s="18">
        <f t="shared" si="12"/>
        <v>0</v>
      </c>
      <c r="AA127" s="12">
        <v>-48</v>
      </c>
      <c r="AB127" s="12">
        <v>-1767.84</v>
      </c>
      <c r="AC127" s="28">
        <f>+I127+Y127-Z127</f>
        <v>0</v>
      </c>
      <c r="AD127" s="20">
        <f t="shared" si="13"/>
        <v>0</v>
      </c>
      <c r="AE127">
        <v>0</v>
      </c>
    </row>
    <row r="128" spans="1:31" x14ac:dyDescent="0.25">
      <c r="A128" s="9">
        <v>45046</v>
      </c>
      <c r="B128" s="10" t="s">
        <v>142</v>
      </c>
      <c r="C128" s="10" t="s">
        <v>62</v>
      </c>
      <c r="D128" s="10" t="s">
        <v>40</v>
      </c>
      <c r="E128" s="10" t="s">
        <v>30</v>
      </c>
      <c r="F128" s="10">
        <v>160</v>
      </c>
      <c r="G128" s="10">
        <v>174</v>
      </c>
      <c r="H128" s="11">
        <v>279</v>
      </c>
      <c r="I128" s="63">
        <v>12.6</v>
      </c>
      <c r="J128" s="12">
        <v>12936</v>
      </c>
      <c r="K128" s="13">
        <v>0</v>
      </c>
      <c r="L128" s="25">
        <v>0</v>
      </c>
      <c r="M128" s="15">
        <v>0</v>
      </c>
      <c r="N128" s="14">
        <v>0</v>
      </c>
      <c r="O128" s="16">
        <v>24</v>
      </c>
      <c r="P128" s="16">
        <v>844.8</v>
      </c>
      <c r="Q128" s="16">
        <v>0</v>
      </c>
      <c r="R128" s="16">
        <f>Q128*16.876/100</f>
        <v>0</v>
      </c>
      <c r="S128" s="17">
        <f t="shared" si="7"/>
        <v>0</v>
      </c>
      <c r="T128" s="16">
        <v>0</v>
      </c>
      <c r="U128" s="18">
        <f t="shared" si="8"/>
        <v>48.545999999999999</v>
      </c>
      <c r="V128" s="18">
        <f t="shared" si="9"/>
        <v>0</v>
      </c>
      <c r="W128" s="18">
        <f t="shared" si="10"/>
        <v>0</v>
      </c>
      <c r="X128" s="27"/>
      <c r="Y128" s="19">
        <f t="shared" si="11"/>
        <v>0</v>
      </c>
      <c r="Z128" s="18">
        <f t="shared" si="12"/>
        <v>4.1760000000000002</v>
      </c>
      <c r="AA128" s="12">
        <v>255</v>
      </c>
      <c r="AB128" s="12">
        <v>11880</v>
      </c>
      <c r="AC128" s="28">
        <f>+I128+Y128-Z128</f>
        <v>8.4239999999999995</v>
      </c>
      <c r="AD128" s="20">
        <f t="shared" si="13"/>
        <v>0</v>
      </c>
      <c r="AE128">
        <v>0</v>
      </c>
    </row>
    <row r="129" spans="1:31" x14ac:dyDescent="0.25">
      <c r="A129" s="9">
        <v>45046</v>
      </c>
      <c r="B129" s="10" t="s">
        <v>143</v>
      </c>
      <c r="C129" s="10" t="s">
        <v>62</v>
      </c>
      <c r="D129" s="10" t="s">
        <v>40</v>
      </c>
      <c r="E129" s="10" t="s">
        <v>30</v>
      </c>
      <c r="F129" s="10">
        <v>160</v>
      </c>
      <c r="G129" s="10">
        <v>174</v>
      </c>
      <c r="H129" s="11">
        <v>1340</v>
      </c>
      <c r="I129" s="63">
        <v>60.5</v>
      </c>
      <c r="J129" s="12">
        <v>58960</v>
      </c>
      <c r="K129" s="13">
        <v>0</v>
      </c>
      <c r="L129" s="25">
        <v>0</v>
      </c>
      <c r="M129" s="15">
        <v>0</v>
      </c>
      <c r="N129" s="14">
        <v>0</v>
      </c>
      <c r="O129" s="16">
        <v>12</v>
      </c>
      <c r="P129" s="16">
        <v>411.84</v>
      </c>
      <c r="Q129" s="16">
        <v>0</v>
      </c>
      <c r="R129" s="16">
        <f>Q129*16.876/100</f>
        <v>0</v>
      </c>
      <c r="S129" s="17">
        <f t="shared" si="7"/>
        <v>0</v>
      </c>
      <c r="T129" s="16">
        <v>0</v>
      </c>
      <c r="U129" s="18">
        <f t="shared" si="8"/>
        <v>233.16</v>
      </c>
      <c r="V129" s="18">
        <f t="shared" si="9"/>
        <v>0</v>
      </c>
      <c r="W129" s="18">
        <f t="shared" si="10"/>
        <v>0</v>
      </c>
      <c r="X129" s="27"/>
      <c r="Y129" s="19">
        <f t="shared" si="11"/>
        <v>0</v>
      </c>
      <c r="Z129" s="18">
        <f t="shared" si="12"/>
        <v>2.0880000000000001</v>
      </c>
      <c r="AA129" s="12">
        <v>1328</v>
      </c>
      <c r="AB129" s="12">
        <v>58432</v>
      </c>
      <c r="AC129" s="28">
        <f>+I129+Y129-Z129</f>
        <v>58.411999999999999</v>
      </c>
      <c r="AD129" s="20">
        <f t="shared" si="13"/>
        <v>0</v>
      </c>
      <c r="AE129">
        <v>0</v>
      </c>
    </row>
    <row r="130" spans="1:31" x14ac:dyDescent="0.25">
      <c r="A130" s="59">
        <v>45046</v>
      </c>
      <c r="B130" s="60" t="s">
        <v>775</v>
      </c>
      <c r="C130" s="60" t="s">
        <v>62</v>
      </c>
      <c r="D130" s="60" t="s">
        <v>40</v>
      </c>
      <c r="E130" s="60" t="s">
        <v>30</v>
      </c>
      <c r="F130" s="10"/>
      <c r="G130" s="10"/>
      <c r="H130" s="11"/>
      <c r="I130" s="63"/>
      <c r="J130" s="11"/>
      <c r="K130" s="13"/>
      <c r="L130" s="25"/>
      <c r="M130" s="15"/>
      <c r="N130" s="14"/>
      <c r="O130" s="16"/>
      <c r="P130" s="16"/>
      <c r="Q130" s="16"/>
      <c r="R130" s="16"/>
      <c r="S130" s="17">
        <f t="shared" si="7"/>
        <v>0</v>
      </c>
      <c r="T130" s="16"/>
      <c r="U130" s="18">
        <f t="shared" si="8"/>
        <v>0</v>
      </c>
      <c r="V130" s="18">
        <f t="shared" si="9"/>
        <v>0</v>
      </c>
      <c r="W130" s="18">
        <f t="shared" si="10"/>
        <v>0</v>
      </c>
      <c r="X130" s="27"/>
      <c r="Y130" s="19">
        <f t="shared" si="11"/>
        <v>0</v>
      </c>
      <c r="Z130" s="18">
        <f t="shared" si="12"/>
        <v>0</v>
      </c>
      <c r="AA130" s="12"/>
      <c r="AB130" s="12"/>
      <c r="AC130" s="28">
        <f>+I130+Y130-Z130</f>
        <v>0</v>
      </c>
      <c r="AD130" s="20">
        <f t="shared" si="13"/>
        <v>0</v>
      </c>
      <c r="AE130">
        <v>0</v>
      </c>
    </row>
    <row r="131" spans="1:31" x14ac:dyDescent="0.25">
      <c r="A131" s="9">
        <v>45046</v>
      </c>
      <c r="B131" s="10" t="s">
        <v>144</v>
      </c>
      <c r="C131" s="10" t="s">
        <v>62</v>
      </c>
      <c r="D131" s="10" t="s">
        <v>40</v>
      </c>
      <c r="E131" s="10" t="s">
        <v>30</v>
      </c>
      <c r="F131" s="10">
        <v>160</v>
      </c>
      <c r="G131" s="10">
        <v>174</v>
      </c>
      <c r="H131" s="11">
        <v>584</v>
      </c>
      <c r="I131" s="63">
        <v>26.37</v>
      </c>
      <c r="J131" s="12">
        <v>25696</v>
      </c>
      <c r="K131" s="13">
        <v>0</v>
      </c>
      <c r="L131" s="25">
        <v>0</v>
      </c>
      <c r="M131" s="15">
        <v>0</v>
      </c>
      <c r="N131" s="14">
        <v>0</v>
      </c>
      <c r="O131" s="16">
        <v>24</v>
      </c>
      <c r="P131" s="16">
        <v>844.8</v>
      </c>
      <c r="Q131" s="16">
        <v>0</v>
      </c>
      <c r="R131" s="16">
        <f>Q131*16.876/100</f>
        <v>0</v>
      </c>
      <c r="S131" s="17">
        <f t="shared" si="7"/>
        <v>0</v>
      </c>
      <c r="T131" s="16">
        <v>0</v>
      </c>
      <c r="U131" s="18">
        <f t="shared" si="8"/>
        <v>101.616</v>
      </c>
      <c r="V131" s="18">
        <f t="shared" si="9"/>
        <v>0</v>
      </c>
      <c r="W131" s="18">
        <f t="shared" si="10"/>
        <v>0</v>
      </c>
      <c r="X131" s="27"/>
      <c r="Y131" s="19">
        <f t="shared" si="11"/>
        <v>0</v>
      </c>
      <c r="Z131" s="18">
        <f t="shared" si="12"/>
        <v>4.1760000000000002</v>
      </c>
      <c r="AA131" s="12">
        <v>560</v>
      </c>
      <c r="AB131" s="12">
        <v>24640</v>
      </c>
      <c r="AC131" s="28">
        <f>+I131+Y131-Z131</f>
        <v>22.194000000000003</v>
      </c>
      <c r="AD131" s="20">
        <f t="shared" si="13"/>
        <v>0</v>
      </c>
      <c r="AE131">
        <v>0</v>
      </c>
    </row>
    <row r="132" spans="1:31" x14ac:dyDescent="0.25">
      <c r="A132" s="9">
        <v>45046</v>
      </c>
      <c r="B132" s="10" t="s">
        <v>145</v>
      </c>
      <c r="C132" s="10" t="s">
        <v>62</v>
      </c>
      <c r="D132" s="10" t="s">
        <v>40</v>
      </c>
      <c r="E132" s="10" t="s">
        <v>30</v>
      </c>
      <c r="F132" s="10">
        <v>160</v>
      </c>
      <c r="G132" s="10">
        <v>174</v>
      </c>
      <c r="H132" s="11">
        <v>308</v>
      </c>
      <c r="I132" s="63">
        <v>13.91</v>
      </c>
      <c r="J132" s="12">
        <v>13552</v>
      </c>
      <c r="K132" s="13">
        <v>0</v>
      </c>
      <c r="L132" s="25">
        <v>0</v>
      </c>
      <c r="M132" s="15">
        <v>0</v>
      </c>
      <c r="N132" s="14">
        <v>0</v>
      </c>
      <c r="O132" s="16">
        <v>0</v>
      </c>
      <c r="P132" s="16">
        <v>0</v>
      </c>
      <c r="Q132" s="16">
        <v>0</v>
      </c>
      <c r="R132" s="16">
        <f>Q132*16.876/100</f>
        <v>0</v>
      </c>
      <c r="S132" s="17">
        <f t="shared" si="7"/>
        <v>0</v>
      </c>
      <c r="T132" s="16">
        <v>0</v>
      </c>
      <c r="U132" s="18">
        <f t="shared" si="8"/>
        <v>53.591999999999999</v>
      </c>
      <c r="V132" s="18">
        <f t="shared" si="9"/>
        <v>0</v>
      </c>
      <c r="W132" s="18">
        <f t="shared" si="10"/>
        <v>0</v>
      </c>
      <c r="X132" s="27"/>
      <c r="Y132" s="19">
        <f t="shared" si="11"/>
        <v>0</v>
      </c>
      <c r="Z132" s="18">
        <f t="shared" si="12"/>
        <v>0</v>
      </c>
      <c r="AA132" s="12">
        <v>308</v>
      </c>
      <c r="AB132" s="12">
        <v>13552</v>
      </c>
      <c r="AC132" s="28">
        <f>+I132+Y132-Z132</f>
        <v>13.91</v>
      </c>
      <c r="AD132" s="20">
        <f t="shared" si="13"/>
        <v>0</v>
      </c>
      <c r="AE132">
        <v>0</v>
      </c>
    </row>
    <row r="133" spans="1:31" x14ac:dyDescent="0.25">
      <c r="A133" s="9">
        <v>45046</v>
      </c>
      <c r="B133" s="10" t="s">
        <v>146</v>
      </c>
      <c r="C133" s="10" t="s">
        <v>62</v>
      </c>
      <c r="D133" s="10" t="s">
        <v>40</v>
      </c>
      <c r="E133" s="10" t="s">
        <v>30</v>
      </c>
      <c r="F133" s="10">
        <v>160</v>
      </c>
      <c r="G133" s="10">
        <v>174</v>
      </c>
      <c r="H133" s="11">
        <v>267</v>
      </c>
      <c r="I133" s="63">
        <v>12.05</v>
      </c>
      <c r="J133" s="12">
        <v>12804</v>
      </c>
      <c r="K133" s="13">
        <v>0</v>
      </c>
      <c r="L133" s="25">
        <v>0</v>
      </c>
      <c r="M133" s="15">
        <v>0</v>
      </c>
      <c r="N133" s="14">
        <v>0</v>
      </c>
      <c r="O133" s="16">
        <v>24</v>
      </c>
      <c r="P133" s="16">
        <v>844.8</v>
      </c>
      <c r="Q133" s="16">
        <v>0</v>
      </c>
      <c r="R133" s="16">
        <f>Q133*16.876/100</f>
        <v>0</v>
      </c>
      <c r="S133" s="17">
        <f t="shared" ref="S133:S196" si="14">Q133+R133</f>
        <v>0</v>
      </c>
      <c r="T133" s="16">
        <v>0</v>
      </c>
      <c r="U133" s="18">
        <f t="shared" ref="U133:U196" si="15">H133*G133/1000</f>
        <v>46.457999999999998</v>
      </c>
      <c r="V133" s="18">
        <f t="shared" ref="V133:V196" si="16">M133*F133/1000</f>
        <v>0</v>
      </c>
      <c r="W133" s="18">
        <f t="shared" ref="W133:W196" si="17">V133*16.789/100</f>
        <v>0</v>
      </c>
      <c r="X133" s="27"/>
      <c r="Y133" s="19">
        <f t="shared" ref="Y133:Y196" si="18">V133+W133+X133</f>
        <v>0</v>
      </c>
      <c r="Z133" s="18">
        <f t="shared" ref="Z133:Z196" si="19">O133*G133/1000</f>
        <v>4.1760000000000002</v>
      </c>
      <c r="AA133" s="12">
        <v>243</v>
      </c>
      <c r="AB133" s="12">
        <v>11748</v>
      </c>
      <c r="AC133" s="28">
        <f>+I133+Y133-Z133</f>
        <v>7.8740000000000006</v>
      </c>
      <c r="AD133" s="20">
        <f t="shared" ref="AD133:AD196" si="20">IF(AC133&lt;0,ROUNDUP(AC133,-1)*-1,0)</f>
        <v>0</v>
      </c>
      <c r="AE133">
        <v>0</v>
      </c>
    </row>
    <row r="134" spans="1:31" x14ac:dyDescent="0.25">
      <c r="A134" s="9">
        <v>45046</v>
      </c>
      <c r="B134" s="10" t="s">
        <v>147</v>
      </c>
      <c r="C134" s="10" t="s">
        <v>62</v>
      </c>
      <c r="D134" s="10" t="s">
        <v>40</v>
      </c>
      <c r="E134" s="10" t="s">
        <v>30</v>
      </c>
      <c r="F134" s="10">
        <v>160</v>
      </c>
      <c r="G134" s="10">
        <v>174</v>
      </c>
      <c r="H134" s="11">
        <v>729</v>
      </c>
      <c r="I134" s="63">
        <v>32.909999999999997</v>
      </c>
      <c r="J134" s="12">
        <v>32076</v>
      </c>
      <c r="K134" s="13">
        <v>0</v>
      </c>
      <c r="L134" s="25">
        <v>0</v>
      </c>
      <c r="M134" s="15">
        <v>0</v>
      </c>
      <c r="N134" s="14">
        <v>0</v>
      </c>
      <c r="O134" s="16">
        <v>24</v>
      </c>
      <c r="P134" s="16">
        <v>844.8</v>
      </c>
      <c r="Q134" s="16">
        <v>0</v>
      </c>
      <c r="R134" s="16">
        <f>Q134*16.876/100</f>
        <v>0</v>
      </c>
      <c r="S134" s="17">
        <f t="shared" si="14"/>
        <v>0</v>
      </c>
      <c r="T134" s="16">
        <v>0</v>
      </c>
      <c r="U134" s="18">
        <f t="shared" si="15"/>
        <v>126.846</v>
      </c>
      <c r="V134" s="18">
        <f t="shared" si="16"/>
        <v>0</v>
      </c>
      <c r="W134" s="18">
        <f t="shared" si="17"/>
        <v>0</v>
      </c>
      <c r="X134" s="27"/>
      <c r="Y134" s="19">
        <f t="shared" si="18"/>
        <v>0</v>
      </c>
      <c r="Z134" s="18">
        <f t="shared" si="19"/>
        <v>4.1760000000000002</v>
      </c>
      <c r="AA134" s="12">
        <v>705</v>
      </c>
      <c r="AB134" s="12">
        <v>31020</v>
      </c>
      <c r="AC134" s="28">
        <f>+I134+Y134-Z134</f>
        <v>28.733999999999995</v>
      </c>
      <c r="AD134" s="20">
        <f t="shared" si="20"/>
        <v>0</v>
      </c>
      <c r="AE134">
        <v>0</v>
      </c>
    </row>
    <row r="135" spans="1:31" x14ac:dyDescent="0.25">
      <c r="A135" s="9">
        <v>45046</v>
      </c>
      <c r="B135" s="10" t="s">
        <v>148</v>
      </c>
      <c r="C135" s="10" t="s">
        <v>62</v>
      </c>
      <c r="D135" s="10" t="s">
        <v>40</v>
      </c>
      <c r="E135" s="10" t="s">
        <v>30</v>
      </c>
      <c r="F135" s="10">
        <v>160</v>
      </c>
      <c r="G135" s="10">
        <v>174</v>
      </c>
      <c r="H135" s="11">
        <v>672</v>
      </c>
      <c r="I135" s="63">
        <v>30.34</v>
      </c>
      <c r="J135" s="12">
        <v>30624</v>
      </c>
      <c r="K135" s="13">
        <v>0</v>
      </c>
      <c r="L135" s="25">
        <v>0</v>
      </c>
      <c r="M135" s="15">
        <v>0</v>
      </c>
      <c r="N135" s="14">
        <v>0</v>
      </c>
      <c r="O135" s="16">
        <v>24</v>
      </c>
      <c r="P135" s="16">
        <v>844.8</v>
      </c>
      <c r="Q135" s="16">
        <v>0</v>
      </c>
      <c r="R135" s="16">
        <f>Q135*16.876/100</f>
        <v>0</v>
      </c>
      <c r="S135" s="17">
        <f t="shared" si="14"/>
        <v>0</v>
      </c>
      <c r="T135" s="16">
        <v>0</v>
      </c>
      <c r="U135" s="18">
        <f t="shared" si="15"/>
        <v>116.928</v>
      </c>
      <c r="V135" s="18">
        <f t="shared" si="16"/>
        <v>0</v>
      </c>
      <c r="W135" s="18">
        <f t="shared" si="17"/>
        <v>0</v>
      </c>
      <c r="X135" s="27"/>
      <c r="Y135" s="19">
        <f t="shared" si="18"/>
        <v>0</v>
      </c>
      <c r="Z135" s="18">
        <f t="shared" si="19"/>
        <v>4.1760000000000002</v>
      </c>
      <c r="AA135" s="12">
        <v>648</v>
      </c>
      <c r="AB135" s="12">
        <v>29568</v>
      </c>
      <c r="AC135" s="28">
        <f>+I135+Y135-Z135</f>
        <v>26.164000000000001</v>
      </c>
      <c r="AD135" s="20">
        <f t="shared" si="20"/>
        <v>0</v>
      </c>
      <c r="AE135">
        <v>0</v>
      </c>
    </row>
    <row r="136" spans="1:31" x14ac:dyDescent="0.25">
      <c r="A136" s="9">
        <v>45046</v>
      </c>
      <c r="B136" s="10" t="s">
        <v>149</v>
      </c>
      <c r="C136" s="10" t="s">
        <v>62</v>
      </c>
      <c r="D136" s="10" t="s">
        <v>40</v>
      </c>
      <c r="E136" s="10" t="s">
        <v>30</v>
      </c>
      <c r="F136" s="10">
        <v>265</v>
      </c>
      <c r="G136" s="10">
        <v>289</v>
      </c>
      <c r="H136" s="11">
        <v>193</v>
      </c>
      <c r="I136" s="63">
        <v>8.7100000000000009</v>
      </c>
      <c r="J136" s="12">
        <v>8254.2199999999993</v>
      </c>
      <c r="K136" s="13">
        <v>0</v>
      </c>
      <c r="L136" s="25">
        <v>0</v>
      </c>
      <c r="M136" s="15">
        <v>0</v>
      </c>
      <c r="N136" s="14">
        <v>0</v>
      </c>
      <c r="O136" s="16">
        <v>6</v>
      </c>
      <c r="P136" s="16">
        <v>356.4</v>
      </c>
      <c r="Q136" s="16">
        <v>0</v>
      </c>
      <c r="R136" s="16">
        <f>Q136*16.876/100</f>
        <v>0</v>
      </c>
      <c r="S136" s="17">
        <f t="shared" si="14"/>
        <v>0</v>
      </c>
      <c r="T136" s="16">
        <v>0</v>
      </c>
      <c r="U136" s="18">
        <f t="shared" si="15"/>
        <v>55.777000000000001</v>
      </c>
      <c r="V136" s="18">
        <f t="shared" si="16"/>
        <v>0</v>
      </c>
      <c r="W136" s="18">
        <f t="shared" si="17"/>
        <v>0</v>
      </c>
      <c r="X136" s="27"/>
      <c r="Y136" s="19">
        <f t="shared" si="18"/>
        <v>0</v>
      </c>
      <c r="Z136" s="18">
        <f t="shared" si="19"/>
        <v>1.734</v>
      </c>
      <c r="AA136" s="12">
        <v>187</v>
      </c>
      <c r="AB136" s="12">
        <v>8035.08</v>
      </c>
      <c r="AC136" s="28">
        <f>+I136+Y136-Z136</f>
        <v>6.9760000000000009</v>
      </c>
      <c r="AD136" s="20">
        <f t="shared" si="20"/>
        <v>0</v>
      </c>
      <c r="AE136">
        <v>0</v>
      </c>
    </row>
    <row r="137" spans="1:31" x14ac:dyDescent="0.25">
      <c r="A137" s="9">
        <v>45046</v>
      </c>
      <c r="B137" s="10" t="s">
        <v>150</v>
      </c>
      <c r="C137" s="10" t="s">
        <v>62</v>
      </c>
      <c r="D137" s="10" t="s">
        <v>40</v>
      </c>
      <c r="E137" s="10" t="s">
        <v>30</v>
      </c>
      <c r="F137" s="10">
        <v>265</v>
      </c>
      <c r="G137" s="10">
        <v>289</v>
      </c>
      <c r="H137" s="11">
        <v>233</v>
      </c>
      <c r="I137" s="63">
        <v>10.52</v>
      </c>
      <c r="J137" s="12">
        <v>7940.78</v>
      </c>
      <c r="K137" s="13">
        <v>0</v>
      </c>
      <c r="L137" s="25">
        <v>0</v>
      </c>
      <c r="M137" s="15">
        <v>0</v>
      </c>
      <c r="N137" s="14">
        <v>0</v>
      </c>
      <c r="O137" s="16">
        <v>47</v>
      </c>
      <c r="P137" s="16">
        <v>2773.92</v>
      </c>
      <c r="Q137" s="16">
        <v>0</v>
      </c>
      <c r="R137" s="16">
        <f>Q137*16.876/100</f>
        <v>0</v>
      </c>
      <c r="S137" s="17">
        <f t="shared" si="14"/>
        <v>0</v>
      </c>
      <c r="T137" s="16">
        <v>0</v>
      </c>
      <c r="U137" s="18">
        <f t="shared" si="15"/>
        <v>67.337000000000003</v>
      </c>
      <c r="V137" s="18">
        <f t="shared" si="16"/>
        <v>0</v>
      </c>
      <c r="W137" s="18">
        <f t="shared" si="17"/>
        <v>0</v>
      </c>
      <c r="X137" s="27">
        <v>10</v>
      </c>
      <c r="Y137" s="19">
        <f t="shared" si="18"/>
        <v>10</v>
      </c>
      <c r="Z137" s="18">
        <f t="shared" si="19"/>
        <v>13.583</v>
      </c>
      <c r="AA137" s="12">
        <v>186</v>
      </c>
      <c r="AB137" s="12">
        <v>6338.99</v>
      </c>
      <c r="AC137" s="28">
        <f>+I137+Y137-Z137</f>
        <v>6.9369999999999994</v>
      </c>
      <c r="AD137" s="20">
        <f t="shared" si="20"/>
        <v>0</v>
      </c>
      <c r="AE137">
        <v>10</v>
      </c>
    </row>
    <row r="138" spans="1:31" x14ac:dyDescent="0.25">
      <c r="A138" s="9">
        <v>45046</v>
      </c>
      <c r="B138" s="10" t="s">
        <v>151</v>
      </c>
      <c r="C138" s="10" t="s">
        <v>62</v>
      </c>
      <c r="D138" s="10" t="s">
        <v>40</v>
      </c>
      <c r="E138" s="10" t="s">
        <v>30</v>
      </c>
      <c r="F138" s="10">
        <v>265</v>
      </c>
      <c r="G138" s="10">
        <v>289</v>
      </c>
      <c r="H138" s="11">
        <v>668</v>
      </c>
      <c r="I138" s="63">
        <v>30.16</v>
      </c>
      <c r="J138" s="12">
        <v>27712.6</v>
      </c>
      <c r="K138" s="13">
        <v>0</v>
      </c>
      <c r="L138" s="25">
        <v>0</v>
      </c>
      <c r="M138" s="15">
        <v>0</v>
      </c>
      <c r="N138" s="14">
        <v>0</v>
      </c>
      <c r="O138" s="16">
        <v>56</v>
      </c>
      <c r="P138" s="16">
        <v>3251.9</v>
      </c>
      <c r="Q138" s="16">
        <v>0</v>
      </c>
      <c r="R138" s="16">
        <f>Q138*16.876/100</f>
        <v>0</v>
      </c>
      <c r="S138" s="17">
        <f t="shared" si="14"/>
        <v>0</v>
      </c>
      <c r="T138" s="16">
        <v>0</v>
      </c>
      <c r="U138" s="18">
        <f t="shared" si="15"/>
        <v>193.05199999999999</v>
      </c>
      <c r="V138" s="18">
        <f t="shared" si="16"/>
        <v>0</v>
      </c>
      <c r="W138" s="18">
        <f t="shared" si="17"/>
        <v>0</v>
      </c>
      <c r="X138" s="27"/>
      <c r="Y138" s="19">
        <f t="shared" si="18"/>
        <v>0</v>
      </c>
      <c r="Z138" s="18">
        <f t="shared" si="19"/>
        <v>16.184000000000001</v>
      </c>
      <c r="AA138" s="12">
        <v>612</v>
      </c>
      <c r="AB138" s="12">
        <v>25389.38</v>
      </c>
      <c r="AC138" s="28">
        <f>+I138+Y138-Z138</f>
        <v>13.975999999999999</v>
      </c>
      <c r="AD138" s="20">
        <f t="shared" si="20"/>
        <v>0</v>
      </c>
      <c r="AE138">
        <v>0</v>
      </c>
    </row>
    <row r="139" spans="1:31" x14ac:dyDescent="0.25">
      <c r="A139" s="9">
        <v>45046</v>
      </c>
      <c r="B139" s="10" t="s">
        <v>152</v>
      </c>
      <c r="C139" s="10" t="s">
        <v>62</v>
      </c>
      <c r="D139" s="10" t="s">
        <v>40</v>
      </c>
      <c r="E139" s="10" t="s">
        <v>30</v>
      </c>
      <c r="F139" s="10">
        <v>265</v>
      </c>
      <c r="G139" s="10">
        <v>289</v>
      </c>
      <c r="H139" s="11">
        <v>306</v>
      </c>
      <c r="I139" s="63">
        <v>13.82</v>
      </c>
      <c r="J139" s="12">
        <v>15966.96</v>
      </c>
      <c r="K139" s="13">
        <v>0</v>
      </c>
      <c r="L139" s="25">
        <v>0</v>
      </c>
      <c r="M139" s="15">
        <v>0</v>
      </c>
      <c r="N139" s="14">
        <v>0</v>
      </c>
      <c r="O139" s="16">
        <v>30</v>
      </c>
      <c r="P139" s="16">
        <v>1782</v>
      </c>
      <c r="Q139" s="16">
        <v>0</v>
      </c>
      <c r="R139" s="16">
        <f>Q139*16.876/100</f>
        <v>0</v>
      </c>
      <c r="S139" s="17">
        <f t="shared" si="14"/>
        <v>0</v>
      </c>
      <c r="T139" s="16">
        <v>0</v>
      </c>
      <c r="U139" s="18">
        <f t="shared" si="15"/>
        <v>88.433999999999997</v>
      </c>
      <c r="V139" s="18">
        <f t="shared" si="16"/>
        <v>0</v>
      </c>
      <c r="W139" s="18">
        <f t="shared" si="17"/>
        <v>0</v>
      </c>
      <c r="X139" s="27"/>
      <c r="Y139" s="19">
        <f t="shared" si="18"/>
        <v>0</v>
      </c>
      <c r="Z139" s="18">
        <f t="shared" si="19"/>
        <v>8.67</v>
      </c>
      <c r="AA139" s="12">
        <v>276</v>
      </c>
      <c r="AB139" s="12">
        <v>14401.57</v>
      </c>
      <c r="AC139" s="28">
        <f>+I139+Y139-Z139</f>
        <v>5.15</v>
      </c>
      <c r="AD139" s="20">
        <f t="shared" si="20"/>
        <v>0</v>
      </c>
      <c r="AE139">
        <v>0</v>
      </c>
    </row>
    <row r="140" spans="1:31" x14ac:dyDescent="0.25">
      <c r="A140" s="59">
        <v>45046</v>
      </c>
      <c r="B140" s="60" t="s">
        <v>776</v>
      </c>
      <c r="C140" s="60" t="s">
        <v>62</v>
      </c>
      <c r="D140" s="60" t="s">
        <v>40</v>
      </c>
      <c r="E140" s="60" t="s">
        <v>30</v>
      </c>
      <c r="F140" s="10"/>
      <c r="G140" s="10"/>
      <c r="H140" s="11"/>
      <c r="I140" s="63"/>
      <c r="J140" s="11"/>
      <c r="K140" s="13"/>
      <c r="L140" s="25"/>
      <c r="M140" s="15"/>
      <c r="N140" s="14"/>
      <c r="O140" s="16"/>
      <c r="P140" s="16"/>
      <c r="Q140" s="16"/>
      <c r="R140" s="16"/>
      <c r="S140" s="17">
        <f t="shared" si="14"/>
        <v>0</v>
      </c>
      <c r="T140" s="16"/>
      <c r="U140" s="18">
        <f t="shared" si="15"/>
        <v>0</v>
      </c>
      <c r="V140" s="18">
        <f t="shared" si="16"/>
        <v>0</v>
      </c>
      <c r="W140" s="18">
        <f t="shared" si="17"/>
        <v>0</v>
      </c>
      <c r="X140" s="27"/>
      <c r="Y140" s="19">
        <f t="shared" si="18"/>
        <v>0</v>
      </c>
      <c r="Z140" s="18">
        <f t="shared" si="19"/>
        <v>0</v>
      </c>
      <c r="AA140" s="12"/>
      <c r="AB140" s="12"/>
      <c r="AC140" s="28">
        <f>+I140+Y140-Z140</f>
        <v>0</v>
      </c>
      <c r="AD140" s="20">
        <f t="shared" si="20"/>
        <v>0</v>
      </c>
      <c r="AE140">
        <v>0</v>
      </c>
    </row>
    <row r="141" spans="1:31" x14ac:dyDescent="0.25">
      <c r="A141" s="9">
        <v>45046</v>
      </c>
      <c r="B141" s="10" t="s">
        <v>153</v>
      </c>
      <c r="C141" s="10" t="s">
        <v>62</v>
      </c>
      <c r="D141" s="10" t="s">
        <v>40</v>
      </c>
      <c r="E141" s="10" t="s">
        <v>30</v>
      </c>
      <c r="F141" s="10">
        <v>265</v>
      </c>
      <c r="G141" s="10">
        <v>289</v>
      </c>
      <c r="H141" s="11">
        <v>246</v>
      </c>
      <c r="I141" s="63">
        <v>11.11</v>
      </c>
      <c r="J141" s="12">
        <v>13052.04</v>
      </c>
      <c r="K141" s="13">
        <v>0</v>
      </c>
      <c r="L141" s="25">
        <v>0</v>
      </c>
      <c r="M141" s="15">
        <v>0</v>
      </c>
      <c r="N141" s="14">
        <v>0</v>
      </c>
      <c r="O141" s="16">
        <v>6</v>
      </c>
      <c r="P141" s="16">
        <v>356.4</v>
      </c>
      <c r="Q141" s="16">
        <v>0</v>
      </c>
      <c r="R141" s="16">
        <f>Q141*16.876/100</f>
        <v>0</v>
      </c>
      <c r="S141" s="17">
        <f t="shared" si="14"/>
        <v>0</v>
      </c>
      <c r="T141" s="16">
        <v>0</v>
      </c>
      <c r="U141" s="18">
        <f t="shared" si="15"/>
        <v>71.093999999999994</v>
      </c>
      <c r="V141" s="18">
        <f t="shared" si="16"/>
        <v>0</v>
      </c>
      <c r="W141" s="18">
        <f t="shared" si="17"/>
        <v>0</v>
      </c>
      <c r="X141" s="27"/>
      <c r="Y141" s="19">
        <f t="shared" si="18"/>
        <v>0</v>
      </c>
      <c r="Z141" s="18">
        <f t="shared" si="19"/>
        <v>1.734</v>
      </c>
      <c r="AA141" s="12">
        <v>240</v>
      </c>
      <c r="AB141" s="12">
        <v>12733.7</v>
      </c>
      <c r="AC141" s="28">
        <f>+I141+Y141-Z141</f>
        <v>9.3759999999999994</v>
      </c>
      <c r="AD141" s="20">
        <f t="shared" si="20"/>
        <v>0</v>
      </c>
      <c r="AE141">
        <v>0</v>
      </c>
    </row>
    <row r="142" spans="1:31" x14ac:dyDescent="0.25">
      <c r="A142" s="9">
        <v>45046</v>
      </c>
      <c r="B142" s="10" t="s">
        <v>154</v>
      </c>
      <c r="C142" s="10" t="s">
        <v>62</v>
      </c>
      <c r="D142" s="10" t="s">
        <v>40</v>
      </c>
      <c r="E142" s="10" t="s">
        <v>30</v>
      </c>
      <c r="F142" s="10">
        <v>265</v>
      </c>
      <c r="G142" s="10">
        <v>289</v>
      </c>
      <c r="H142" s="11">
        <v>147</v>
      </c>
      <c r="I142" s="63">
        <v>6.64</v>
      </c>
      <c r="J142" s="12">
        <v>5915.83</v>
      </c>
      <c r="K142" s="13">
        <v>0</v>
      </c>
      <c r="L142" s="25">
        <v>0</v>
      </c>
      <c r="M142" s="15">
        <v>0</v>
      </c>
      <c r="N142" s="14">
        <v>0</v>
      </c>
      <c r="O142" s="16">
        <v>60</v>
      </c>
      <c r="P142" s="16">
        <v>3526.75</v>
      </c>
      <c r="Q142" s="16">
        <v>0</v>
      </c>
      <c r="R142" s="16">
        <f>Q142*16.876/100</f>
        <v>0</v>
      </c>
      <c r="S142" s="17">
        <f t="shared" si="14"/>
        <v>0</v>
      </c>
      <c r="T142" s="16">
        <v>0</v>
      </c>
      <c r="U142" s="18">
        <f t="shared" si="15"/>
        <v>42.482999999999997</v>
      </c>
      <c r="V142" s="18">
        <f t="shared" si="16"/>
        <v>0</v>
      </c>
      <c r="W142" s="18">
        <f t="shared" si="17"/>
        <v>0</v>
      </c>
      <c r="X142" s="27">
        <v>20</v>
      </c>
      <c r="Y142" s="19">
        <f t="shared" si="18"/>
        <v>20</v>
      </c>
      <c r="Z142" s="18">
        <f t="shared" si="19"/>
        <v>17.34</v>
      </c>
      <c r="AA142" s="12">
        <v>87</v>
      </c>
      <c r="AB142" s="12">
        <v>3501.21</v>
      </c>
      <c r="AC142" s="28">
        <f>+I142+Y142-Z142</f>
        <v>9.3000000000000007</v>
      </c>
      <c r="AD142" s="20">
        <f t="shared" si="20"/>
        <v>0</v>
      </c>
      <c r="AE142">
        <v>20</v>
      </c>
    </row>
    <row r="143" spans="1:31" x14ac:dyDescent="0.25">
      <c r="A143" s="9">
        <v>45046</v>
      </c>
      <c r="B143" s="10" t="s">
        <v>155</v>
      </c>
      <c r="C143" s="10" t="s">
        <v>62</v>
      </c>
      <c r="D143" s="10" t="s">
        <v>40</v>
      </c>
      <c r="E143" s="10" t="s">
        <v>30</v>
      </c>
      <c r="F143" s="10">
        <v>265</v>
      </c>
      <c r="G143" s="10">
        <v>289</v>
      </c>
      <c r="H143" s="11">
        <v>189</v>
      </c>
      <c r="I143" s="63">
        <v>8.5299999999999994</v>
      </c>
      <c r="J143" s="12">
        <v>14033.25</v>
      </c>
      <c r="K143" s="13">
        <v>0</v>
      </c>
      <c r="L143" s="25">
        <v>0</v>
      </c>
      <c r="M143" s="15">
        <v>0</v>
      </c>
      <c r="N143" s="14">
        <v>0</v>
      </c>
      <c r="O143" s="16">
        <v>96</v>
      </c>
      <c r="P143" s="16">
        <v>5666.64</v>
      </c>
      <c r="Q143" s="16">
        <v>0</v>
      </c>
      <c r="R143" s="16">
        <f>Q143*16.876/100</f>
        <v>0</v>
      </c>
      <c r="S143" s="17">
        <f t="shared" si="14"/>
        <v>0</v>
      </c>
      <c r="T143" s="16">
        <v>0</v>
      </c>
      <c r="U143" s="18">
        <f t="shared" si="15"/>
        <v>54.621000000000002</v>
      </c>
      <c r="V143" s="18">
        <f t="shared" si="16"/>
        <v>0</v>
      </c>
      <c r="W143" s="18">
        <f t="shared" si="17"/>
        <v>0</v>
      </c>
      <c r="X143" s="27">
        <v>20</v>
      </c>
      <c r="Y143" s="19">
        <f t="shared" si="18"/>
        <v>20</v>
      </c>
      <c r="Z143" s="18">
        <f t="shared" si="19"/>
        <v>27.744</v>
      </c>
      <c r="AA143" s="12">
        <v>93</v>
      </c>
      <c r="AB143" s="12">
        <v>6905.25</v>
      </c>
      <c r="AC143" s="28">
        <f>+I143+Y143-Z143</f>
        <v>0.78600000000000136</v>
      </c>
      <c r="AD143" s="20">
        <f t="shared" si="20"/>
        <v>0</v>
      </c>
      <c r="AE143">
        <v>20</v>
      </c>
    </row>
    <row r="144" spans="1:31" x14ac:dyDescent="0.25">
      <c r="A144" s="9">
        <v>45046</v>
      </c>
      <c r="B144" s="10" t="s">
        <v>156</v>
      </c>
      <c r="C144" s="10" t="s">
        <v>62</v>
      </c>
      <c r="D144" s="10" t="s">
        <v>40</v>
      </c>
      <c r="E144" s="10" t="s">
        <v>30</v>
      </c>
      <c r="F144" s="10">
        <v>265</v>
      </c>
      <c r="G144" s="10">
        <v>289</v>
      </c>
      <c r="H144" s="11">
        <v>166</v>
      </c>
      <c r="I144" s="63">
        <v>7.49</v>
      </c>
      <c r="J144" s="12">
        <v>5404.84</v>
      </c>
      <c r="K144" s="13">
        <v>0</v>
      </c>
      <c r="L144" s="25">
        <v>0</v>
      </c>
      <c r="M144" s="15">
        <v>0</v>
      </c>
      <c r="N144" s="14">
        <v>0</v>
      </c>
      <c r="O144" s="16">
        <v>54</v>
      </c>
      <c r="P144" s="16">
        <v>3171.84</v>
      </c>
      <c r="Q144" s="16">
        <v>0</v>
      </c>
      <c r="R144" s="16">
        <f>Q144*16.876/100</f>
        <v>0</v>
      </c>
      <c r="S144" s="17">
        <f t="shared" si="14"/>
        <v>0</v>
      </c>
      <c r="T144" s="16">
        <v>0</v>
      </c>
      <c r="U144" s="18">
        <f t="shared" si="15"/>
        <v>47.973999999999997</v>
      </c>
      <c r="V144" s="18">
        <f t="shared" si="16"/>
        <v>0</v>
      </c>
      <c r="W144" s="18">
        <f t="shared" si="17"/>
        <v>0</v>
      </c>
      <c r="X144" s="27">
        <v>20</v>
      </c>
      <c r="Y144" s="19">
        <f t="shared" si="18"/>
        <v>20</v>
      </c>
      <c r="Z144" s="18">
        <f t="shared" si="19"/>
        <v>15.606</v>
      </c>
      <c r="AA144" s="12">
        <v>112</v>
      </c>
      <c r="AB144" s="12">
        <v>3646.64</v>
      </c>
      <c r="AC144" s="28">
        <f>+I144+Y144-Z144</f>
        <v>11.884000000000002</v>
      </c>
      <c r="AD144" s="20">
        <f t="shared" si="20"/>
        <v>0</v>
      </c>
      <c r="AE144">
        <v>10</v>
      </c>
    </row>
    <row r="145" spans="1:31" x14ac:dyDescent="0.25">
      <c r="A145" s="9">
        <v>45046</v>
      </c>
      <c r="B145" s="10" t="s">
        <v>157</v>
      </c>
      <c r="C145" s="10" t="s">
        <v>62</v>
      </c>
      <c r="D145" s="10" t="s">
        <v>40</v>
      </c>
      <c r="E145" s="10" t="s">
        <v>30</v>
      </c>
      <c r="F145" s="10">
        <v>420</v>
      </c>
      <c r="G145" s="10">
        <v>458</v>
      </c>
      <c r="H145" s="11">
        <v>199</v>
      </c>
      <c r="I145" s="63">
        <v>8.98</v>
      </c>
      <c r="J145" s="12">
        <v>11032.8</v>
      </c>
      <c r="K145" s="13">
        <v>0</v>
      </c>
      <c r="L145" s="25">
        <v>0</v>
      </c>
      <c r="M145" s="15">
        <v>0</v>
      </c>
      <c r="N145" s="14">
        <v>0</v>
      </c>
      <c r="O145" s="16">
        <v>12</v>
      </c>
      <c r="P145" s="16">
        <v>1050.72</v>
      </c>
      <c r="Q145" s="16">
        <v>0</v>
      </c>
      <c r="R145" s="16">
        <f>Q145*16.876/100</f>
        <v>0</v>
      </c>
      <c r="S145" s="17">
        <f t="shared" si="14"/>
        <v>0</v>
      </c>
      <c r="T145" s="16">
        <v>0</v>
      </c>
      <c r="U145" s="18">
        <f t="shared" si="15"/>
        <v>91.141999999999996</v>
      </c>
      <c r="V145" s="18">
        <f t="shared" si="16"/>
        <v>0</v>
      </c>
      <c r="W145" s="18">
        <f t="shared" si="17"/>
        <v>0</v>
      </c>
      <c r="X145" s="27"/>
      <c r="Y145" s="19">
        <f t="shared" si="18"/>
        <v>0</v>
      </c>
      <c r="Z145" s="18">
        <f t="shared" si="19"/>
        <v>5.4960000000000004</v>
      </c>
      <c r="AA145" s="12">
        <v>187</v>
      </c>
      <c r="AB145" s="12">
        <v>10367.51</v>
      </c>
      <c r="AC145" s="28">
        <f>+I145+Y145-Z145</f>
        <v>3.484</v>
      </c>
      <c r="AD145" s="20">
        <f t="shared" si="20"/>
        <v>0</v>
      </c>
      <c r="AE145">
        <v>0</v>
      </c>
    </row>
    <row r="146" spans="1:31" x14ac:dyDescent="0.25">
      <c r="A146" s="9">
        <v>45046</v>
      </c>
      <c r="B146" s="10" t="s">
        <v>158</v>
      </c>
      <c r="C146" s="10" t="s">
        <v>62</v>
      </c>
      <c r="D146" s="10" t="s">
        <v>40</v>
      </c>
      <c r="E146" s="10" t="s">
        <v>30</v>
      </c>
      <c r="F146" s="10">
        <v>420</v>
      </c>
      <c r="G146" s="10">
        <v>458</v>
      </c>
      <c r="H146" s="11">
        <v>273</v>
      </c>
      <c r="I146" s="63">
        <v>12.33</v>
      </c>
      <c r="J146" s="12">
        <v>23474.58</v>
      </c>
      <c r="K146" s="13">
        <v>0</v>
      </c>
      <c r="L146" s="25">
        <v>0</v>
      </c>
      <c r="M146" s="15">
        <v>0</v>
      </c>
      <c r="N146" s="14">
        <v>0</v>
      </c>
      <c r="O146" s="16">
        <v>0</v>
      </c>
      <c r="P146" s="16">
        <v>0</v>
      </c>
      <c r="Q146" s="16">
        <v>0</v>
      </c>
      <c r="R146" s="16">
        <f>Q146*16.876/100</f>
        <v>0</v>
      </c>
      <c r="S146" s="17">
        <f t="shared" si="14"/>
        <v>0</v>
      </c>
      <c r="T146" s="16">
        <v>0</v>
      </c>
      <c r="U146" s="18">
        <f t="shared" si="15"/>
        <v>125.03400000000001</v>
      </c>
      <c r="V146" s="18">
        <f t="shared" si="16"/>
        <v>0</v>
      </c>
      <c r="W146" s="18">
        <f t="shared" si="17"/>
        <v>0</v>
      </c>
      <c r="X146" s="27"/>
      <c r="Y146" s="19">
        <f t="shared" si="18"/>
        <v>0</v>
      </c>
      <c r="Z146" s="18">
        <f t="shared" si="19"/>
        <v>0</v>
      </c>
      <c r="AA146" s="12">
        <v>273</v>
      </c>
      <c r="AB146" s="12">
        <v>23474.58</v>
      </c>
      <c r="AC146" s="28">
        <f>+I146+Y146-Z146</f>
        <v>12.33</v>
      </c>
      <c r="AD146" s="20">
        <f t="shared" si="20"/>
        <v>0</v>
      </c>
      <c r="AE146">
        <v>0</v>
      </c>
    </row>
    <row r="147" spans="1:31" x14ac:dyDescent="0.25">
      <c r="A147" s="9">
        <v>45046</v>
      </c>
      <c r="B147" s="10" t="s">
        <v>159</v>
      </c>
      <c r="C147" s="10" t="s">
        <v>62</v>
      </c>
      <c r="D147" s="10" t="s">
        <v>40</v>
      </c>
      <c r="E147" s="10" t="s">
        <v>30</v>
      </c>
      <c r="F147" s="10">
        <v>420</v>
      </c>
      <c r="G147" s="10">
        <v>458</v>
      </c>
      <c r="H147" s="11">
        <v>146</v>
      </c>
      <c r="I147" s="63">
        <v>6.59</v>
      </c>
      <c r="J147" s="12">
        <v>7599.57</v>
      </c>
      <c r="K147" s="13">
        <v>0</v>
      </c>
      <c r="L147" s="25">
        <v>0</v>
      </c>
      <c r="M147" s="15">
        <v>0</v>
      </c>
      <c r="N147" s="14">
        <v>0</v>
      </c>
      <c r="O147" s="16">
        <v>0</v>
      </c>
      <c r="P147" s="16">
        <v>0</v>
      </c>
      <c r="Q147" s="16">
        <v>0</v>
      </c>
      <c r="R147" s="16">
        <f>Q147*16.876/100</f>
        <v>0</v>
      </c>
      <c r="S147" s="17">
        <f t="shared" si="14"/>
        <v>0</v>
      </c>
      <c r="T147" s="16">
        <v>0</v>
      </c>
      <c r="U147" s="18">
        <f t="shared" si="15"/>
        <v>66.867999999999995</v>
      </c>
      <c r="V147" s="18">
        <f t="shared" si="16"/>
        <v>0</v>
      </c>
      <c r="W147" s="18">
        <f t="shared" si="17"/>
        <v>0</v>
      </c>
      <c r="X147" s="27"/>
      <c r="Y147" s="19">
        <f t="shared" si="18"/>
        <v>0</v>
      </c>
      <c r="Z147" s="18">
        <f t="shared" si="19"/>
        <v>0</v>
      </c>
      <c r="AA147" s="12">
        <v>146</v>
      </c>
      <c r="AB147" s="12">
        <v>7599.57</v>
      </c>
      <c r="AC147" s="28">
        <f>+I147+Y147-Z147</f>
        <v>6.59</v>
      </c>
      <c r="AD147" s="20">
        <f t="shared" si="20"/>
        <v>0</v>
      </c>
      <c r="AE147">
        <v>0</v>
      </c>
    </row>
    <row r="148" spans="1:31" x14ac:dyDescent="0.25">
      <c r="A148" s="9">
        <v>45046</v>
      </c>
      <c r="B148" s="10" t="s">
        <v>160</v>
      </c>
      <c r="C148" s="10" t="s">
        <v>62</v>
      </c>
      <c r="D148" s="10" t="s">
        <v>40</v>
      </c>
      <c r="E148" s="10" t="s">
        <v>30</v>
      </c>
      <c r="F148" s="10">
        <v>420</v>
      </c>
      <c r="G148" s="10">
        <v>458</v>
      </c>
      <c r="H148" s="11">
        <v>263</v>
      </c>
      <c r="I148" s="63">
        <v>11.87</v>
      </c>
      <c r="J148" s="12">
        <v>16655.18</v>
      </c>
      <c r="K148" s="13">
        <v>0</v>
      </c>
      <c r="L148" s="25">
        <v>0</v>
      </c>
      <c r="M148" s="15">
        <v>0</v>
      </c>
      <c r="N148" s="14">
        <v>0</v>
      </c>
      <c r="O148" s="16">
        <v>12</v>
      </c>
      <c r="P148" s="16">
        <v>1050.72</v>
      </c>
      <c r="Q148" s="16">
        <v>0</v>
      </c>
      <c r="R148" s="16">
        <f>Q148*16.876/100</f>
        <v>0</v>
      </c>
      <c r="S148" s="17">
        <f t="shared" si="14"/>
        <v>0</v>
      </c>
      <c r="T148" s="16">
        <v>0</v>
      </c>
      <c r="U148" s="18">
        <f t="shared" si="15"/>
        <v>120.45399999999999</v>
      </c>
      <c r="V148" s="18">
        <f t="shared" si="16"/>
        <v>0</v>
      </c>
      <c r="W148" s="18">
        <f t="shared" si="17"/>
        <v>0</v>
      </c>
      <c r="X148" s="27"/>
      <c r="Y148" s="19">
        <f t="shared" si="18"/>
        <v>0</v>
      </c>
      <c r="Z148" s="18">
        <f t="shared" si="19"/>
        <v>5.4960000000000004</v>
      </c>
      <c r="AA148" s="12">
        <v>251</v>
      </c>
      <c r="AB148" s="12">
        <v>15895.25</v>
      </c>
      <c r="AC148" s="28">
        <f>+I148+Y148-Z148</f>
        <v>6.3739999999999988</v>
      </c>
      <c r="AD148" s="20">
        <f t="shared" si="20"/>
        <v>0</v>
      </c>
      <c r="AE148">
        <v>0</v>
      </c>
    </row>
    <row r="149" spans="1:31" x14ac:dyDescent="0.25">
      <c r="A149" s="59">
        <v>45046</v>
      </c>
      <c r="B149" s="60" t="s">
        <v>741</v>
      </c>
      <c r="C149" s="60" t="s">
        <v>62</v>
      </c>
      <c r="D149" s="60" t="s">
        <v>40</v>
      </c>
      <c r="E149" s="60" t="s">
        <v>30</v>
      </c>
      <c r="F149" s="10"/>
      <c r="G149" s="10"/>
      <c r="H149" s="11"/>
      <c r="I149" s="63"/>
      <c r="J149" s="11"/>
      <c r="K149" s="13"/>
      <c r="L149" s="25"/>
      <c r="M149" s="15"/>
      <c r="N149" s="14"/>
      <c r="O149" s="16"/>
      <c r="P149" s="16"/>
      <c r="Q149" s="16"/>
      <c r="R149" s="16"/>
      <c r="S149" s="17">
        <f t="shared" si="14"/>
        <v>0</v>
      </c>
      <c r="T149" s="16"/>
      <c r="U149" s="18">
        <f t="shared" si="15"/>
        <v>0</v>
      </c>
      <c r="V149" s="18">
        <f t="shared" si="16"/>
        <v>0</v>
      </c>
      <c r="W149" s="18">
        <f t="shared" si="17"/>
        <v>0</v>
      </c>
      <c r="X149" s="27"/>
      <c r="Y149" s="19">
        <f t="shared" si="18"/>
        <v>0</v>
      </c>
      <c r="Z149" s="18">
        <f t="shared" si="19"/>
        <v>0</v>
      </c>
      <c r="AA149" s="12"/>
      <c r="AB149" s="12"/>
      <c r="AC149" s="28">
        <f>+I149+Y149-Z149</f>
        <v>0</v>
      </c>
      <c r="AD149" s="20">
        <f t="shared" si="20"/>
        <v>0</v>
      </c>
      <c r="AE149">
        <v>0</v>
      </c>
    </row>
    <row r="150" spans="1:31" x14ac:dyDescent="0.25">
      <c r="A150" s="9">
        <v>45046</v>
      </c>
      <c r="B150" s="10" t="s">
        <v>161</v>
      </c>
      <c r="C150" s="10" t="s">
        <v>62</v>
      </c>
      <c r="D150" s="10" t="s">
        <v>40</v>
      </c>
      <c r="E150" s="10" t="s">
        <v>30</v>
      </c>
      <c r="F150" s="10">
        <v>420</v>
      </c>
      <c r="G150" s="10">
        <v>458</v>
      </c>
      <c r="H150" s="11">
        <v>414</v>
      </c>
      <c r="I150" s="63">
        <v>18.690000000000001</v>
      </c>
      <c r="J150" s="12">
        <v>19944.29</v>
      </c>
      <c r="K150" s="13">
        <v>0</v>
      </c>
      <c r="L150" s="25">
        <v>0</v>
      </c>
      <c r="M150" s="15">
        <v>0</v>
      </c>
      <c r="N150" s="14">
        <v>0</v>
      </c>
      <c r="O150" s="16">
        <v>0</v>
      </c>
      <c r="P150" s="16">
        <v>0</v>
      </c>
      <c r="Q150" s="16">
        <v>0</v>
      </c>
      <c r="R150" s="16">
        <f>Q150*16.876/100</f>
        <v>0</v>
      </c>
      <c r="S150" s="17">
        <f t="shared" si="14"/>
        <v>0</v>
      </c>
      <c r="T150" s="16">
        <v>0</v>
      </c>
      <c r="U150" s="18">
        <f t="shared" si="15"/>
        <v>189.61199999999999</v>
      </c>
      <c r="V150" s="18">
        <f t="shared" si="16"/>
        <v>0</v>
      </c>
      <c r="W150" s="18">
        <f t="shared" si="17"/>
        <v>0</v>
      </c>
      <c r="X150" s="27"/>
      <c r="Y150" s="19">
        <f t="shared" si="18"/>
        <v>0</v>
      </c>
      <c r="Z150" s="18">
        <f t="shared" si="19"/>
        <v>0</v>
      </c>
      <c r="AA150" s="12">
        <v>414</v>
      </c>
      <c r="AB150" s="12">
        <v>19944.29</v>
      </c>
      <c r="AC150" s="28">
        <f>+I150+Y150-Z150</f>
        <v>18.690000000000001</v>
      </c>
      <c r="AD150" s="20">
        <f t="shared" si="20"/>
        <v>0</v>
      </c>
      <c r="AE150">
        <v>0</v>
      </c>
    </row>
    <row r="151" spans="1:31" x14ac:dyDescent="0.25">
      <c r="A151" s="9">
        <v>45046</v>
      </c>
      <c r="B151" s="10" t="s">
        <v>162</v>
      </c>
      <c r="C151" s="10" t="s">
        <v>62</v>
      </c>
      <c r="D151" s="10" t="s">
        <v>40</v>
      </c>
      <c r="E151" s="10" t="s">
        <v>30</v>
      </c>
      <c r="F151" s="10">
        <v>420</v>
      </c>
      <c r="G151" s="10">
        <v>458</v>
      </c>
      <c r="H151" s="11">
        <v>118</v>
      </c>
      <c r="I151" s="63">
        <v>5.33</v>
      </c>
      <c r="J151" s="12">
        <v>9570.39</v>
      </c>
      <c r="K151" s="13">
        <v>0</v>
      </c>
      <c r="L151" s="25">
        <v>0</v>
      </c>
      <c r="M151" s="15">
        <v>0</v>
      </c>
      <c r="N151" s="14">
        <v>0</v>
      </c>
      <c r="O151" s="16">
        <v>12</v>
      </c>
      <c r="P151" s="16">
        <v>1050.72</v>
      </c>
      <c r="Q151" s="16">
        <v>0</v>
      </c>
      <c r="R151" s="16">
        <f>Q151*16.876/100</f>
        <v>0</v>
      </c>
      <c r="S151" s="17">
        <f t="shared" si="14"/>
        <v>0</v>
      </c>
      <c r="T151" s="16">
        <v>0</v>
      </c>
      <c r="U151" s="18">
        <f t="shared" si="15"/>
        <v>54.043999999999997</v>
      </c>
      <c r="V151" s="18">
        <f t="shared" si="16"/>
        <v>0</v>
      </c>
      <c r="W151" s="18">
        <f t="shared" si="17"/>
        <v>0</v>
      </c>
      <c r="X151" s="27">
        <v>10</v>
      </c>
      <c r="Y151" s="19">
        <f t="shared" si="18"/>
        <v>10</v>
      </c>
      <c r="Z151" s="18">
        <f t="shared" si="19"/>
        <v>5.4960000000000004</v>
      </c>
      <c r="AA151" s="12">
        <v>106</v>
      </c>
      <c r="AB151" s="12">
        <v>8597.1299999999992</v>
      </c>
      <c r="AC151" s="28">
        <f>+I151+Y151-Z151</f>
        <v>9.8339999999999996</v>
      </c>
      <c r="AD151" s="20">
        <f t="shared" si="20"/>
        <v>0</v>
      </c>
      <c r="AE151">
        <v>10</v>
      </c>
    </row>
    <row r="152" spans="1:31" x14ac:dyDescent="0.25">
      <c r="A152" s="9">
        <v>45046</v>
      </c>
      <c r="B152" s="10" t="s">
        <v>163</v>
      </c>
      <c r="C152" s="10" t="s">
        <v>62</v>
      </c>
      <c r="D152" s="10" t="s">
        <v>40</v>
      </c>
      <c r="E152" s="10" t="s">
        <v>30</v>
      </c>
      <c r="F152" s="10">
        <v>420</v>
      </c>
      <c r="G152" s="10">
        <v>458</v>
      </c>
      <c r="H152" s="11">
        <v>79</v>
      </c>
      <c r="I152" s="63">
        <v>3.57</v>
      </c>
      <c r="J152" s="12">
        <v>5111.79</v>
      </c>
      <c r="K152" s="13">
        <v>0</v>
      </c>
      <c r="L152" s="25">
        <v>0</v>
      </c>
      <c r="M152" s="15">
        <v>0</v>
      </c>
      <c r="N152" s="14">
        <v>0</v>
      </c>
      <c r="O152" s="16">
        <v>12</v>
      </c>
      <c r="P152" s="16">
        <v>1050.72</v>
      </c>
      <c r="Q152" s="16">
        <v>0</v>
      </c>
      <c r="R152" s="16">
        <f>Q152*16.876/100</f>
        <v>0</v>
      </c>
      <c r="S152" s="17">
        <f t="shared" si="14"/>
        <v>0</v>
      </c>
      <c r="T152" s="16">
        <v>0</v>
      </c>
      <c r="U152" s="18">
        <f t="shared" si="15"/>
        <v>36.182000000000002</v>
      </c>
      <c r="V152" s="18">
        <f t="shared" si="16"/>
        <v>0</v>
      </c>
      <c r="W152" s="18">
        <f t="shared" si="17"/>
        <v>0</v>
      </c>
      <c r="X152" s="27">
        <v>10</v>
      </c>
      <c r="Y152" s="19">
        <f t="shared" si="18"/>
        <v>10</v>
      </c>
      <c r="Z152" s="18">
        <f t="shared" si="19"/>
        <v>5.4960000000000004</v>
      </c>
      <c r="AA152" s="12">
        <v>67</v>
      </c>
      <c r="AB152" s="12">
        <v>4335.32</v>
      </c>
      <c r="AC152" s="28">
        <f>+I152+Y152-Z152</f>
        <v>8.0739999999999998</v>
      </c>
      <c r="AD152" s="20">
        <f t="shared" si="20"/>
        <v>0</v>
      </c>
      <c r="AE152">
        <v>10</v>
      </c>
    </row>
    <row r="153" spans="1:31" x14ac:dyDescent="0.25">
      <c r="A153" s="9">
        <v>45046</v>
      </c>
      <c r="B153" s="10" t="s">
        <v>164</v>
      </c>
      <c r="C153" s="10" t="s">
        <v>62</v>
      </c>
      <c r="D153" s="10" t="s">
        <v>40</v>
      </c>
      <c r="E153" s="10" t="s">
        <v>30</v>
      </c>
      <c r="F153" s="10">
        <v>420</v>
      </c>
      <c r="G153" s="10">
        <v>458</v>
      </c>
      <c r="H153" s="11">
        <v>198</v>
      </c>
      <c r="I153" s="63">
        <v>8.94</v>
      </c>
      <c r="J153" s="12">
        <v>10397.43</v>
      </c>
      <c r="K153" s="13">
        <v>0</v>
      </c>
      <c r="L153" s="25">
        <v>0</v>
      </c>
      <c r="M153" s="15">
        <v>0</v>
      </c>
      <c r="N153" s="14">
        <v>0</v>
      </c>
      <c r="O153" s="16">
        <v>12</v>
      </c>
      <c r="P153" s="16">
        <v>1050.72</v>
      </c>
      <c r="Q153" s="16">
        <v>0</v>
      </c>
      <c r="R153" s="16">
        <f>Q153*16.876/100</f>
        <v>0</v>
      </c>
      <c r="S153" s="17">
        <f t="shared" si="14"/>
        <v>0</v>
      </c>
      <c r="T153" s="16">
        <v>0</v>
      </c>
      <c r="U153" s="18">
        <f t="shared" si="15"/>
        <v>90.683999999999997</v>
      </c>
      <c r="V153" s="18">
        <f t="shared" si="16"/>
        <v>0</v>
      </c>
      <c r="W153" s="18">
        <f t="shared" si="17"/>
        <v>0</v>
      </c>
      <c r="X153" s="27"/>
      <c r="Y153" s="19">
        <f t="shared" si="18"/>
        <v>0</v>
      </c>
      <c r="Z153" s="18">
        <f t="shared" si="19"/>
        <v>5.4960000000000004</v>
      </c>
      <c r="AA153" s="12">
        <v>186</v>
      </c>
      <c r="AB153" s="12">
        <v>9767.2800000000007</v>
      </c>
      <c r="AC153" s="28">
        <f>+I153+Y153-Z153</f>
        <v>3.4439999999999991</v>
      </c>
      <c r="AD153" s="20">
        <f t="shared" si="20"/>
        <v>0</v>
      </c>
      <c r="AE153">
        <v>0</v>
      </c>
    </row>
    <row r="154" spans="1:31" x14ac:dyDescent="0.25">
      <c r="A154" s="9">
        <v>45046</v>
      </c>
      <c r="B154" s="10" t="s">
        <v>165</v>
      </c>
      <c r="C154" s="10" t="s">
        <v>62</v>
      </c>
      <c r="D154" s="10" t="s">
        <v>40</v>
      </c>
      <c r="E154" s="10" t="s">
        <v>30</v>
      </c>
      <c r="F154" s="10">
        <v>720</v>
      </c>
      <c r="G154" s="10">
        <v>785</v>
      </c>
      <c r="H154" s="11">
        <v>70</v>
      </c>
      <c r="I154" s="63">
        <v>3.16</v>
      </c>
      <c r="J154" s="12">
        <v>8014.67</v>
      </c>
      <c r="K154" s="13">
        <v>0</v>
      </c>
      <c r="L154" s="25">
        <v>0</v>
      </c>
      <c r="M154" s="15">
        <v>0</v>
      </c>
      <c r="N154" s="14">
        <v>0</v>
      </c>
      <c r="O154" s="16">
        <v>0</v>
      </c>
      <c r="P154" s="16">
        <v>0</v>
      </c>
      <c r="Q154" s="16">
        <v>0</v>
      </c>
      <c r="R154" s="16">
        <f>Q154*16.876/100</f>
        <v>0</v>
      </c>
      <c r="S154" s="17">
        <f t="shared" si="14"/>
        <v>0</v>
      </c>
      <c r="T154" s="16">
        <v>0</v>
      </c>
      <c r="U154" s="18">
        <f t="shared" si="15"/>
        <v>54.95</v>
      </c>
      <c r="V154" s="18">
        <f t="shared" si="16"/>
        <v>0</v>
      </c>
      <c r="W154" s="18">
        <f t="shared" si="17"/>
        <v>0</v>
      </c>
      <c r="X154" s="27"/>
      <c r="Y154" s="19">
        <f t="shared" si="18"/>
        <v>0</v>
      </c>
      <c r="Z154" s="18">
        <f t="shared" si="19"/>
        <v>0</v>
      </c>
      <c r="AA154" s="12">
        <v>70</v>
      </c>
      <c r="AB154" s="12">
        <v>8014.67</v>
      </c>
      <c r="AC154" s="28">
        <f>+I154+Y154-Z154</f>
        <v>3.16</v>
      </c>
      <c r="AD154" s="20">
        <f t="shared" si="20"/>
        <v>0</v>
      </c>
      <c r="AE154">
        <v>0</v>
      </c>
    </row>
    <row r="155" spans="1:31" x14ac:dyDescent="0.25">
      <c r="A155" s="9">
        <v>45046</v>
      </c>
      <c r="B155" s="10" t="s">
        <v>166</v>
      </c>
      <c r="C155" s="10" t="s">
        <v>62</v>
      </c>
      <c r="D155" s="10" t="s">
        <v>40</v>
      </c>
      <c r="E155" s="10" t="s">
        <v>30</v>
      </c>
      <c r="F155" s="10">
        <v>720</v>
      </c>
      <c r="G155" s="10">
        <v>785</v>
      </c>
      <c r="H155" s="11">
        <v>128</v>
      </c>
      <c r="I155" s="63">
        <v>5.78</v>
      </c>
      <c r="J155" s="12">
        <v>21632</v>
      </c>
      <c r="K155" s="13">
        <v>0</v>
      </c>
      <c r="L155" s="25">
        <v>0</v>
      </c>
      <c r="M155" s="15">
        <v>0</v>
      </c>
      <c r="N155" s="14">
        <v>0</v>
      </c>
      <c r="O155" s="16">
        <v>12</v>
      </c>
      <c r="P155" s="16">
        <v>1622.4</v>
      </c>
      <c r="Q155" s="16">
        <v>0</v>
      </c>
      <c r="R155" s="16">
        <f>Q155*16.876/100</f>
        <v>0</v>
      </c>
      <c r="S155" s="17">
        <f t="shared" si="14"/>
        <v>0</v>
      </c>
      <c r="T155" s="16">
        <v>0</v>
      </c>
      <c r="U155" s="18">
        <f t="shared" si="15"/>
        <v>100.48</v>
      </c>
      <c r="V155" s="18">
        <f t="shared" si="16"/>
        <v>0</v>
      </c>
      <c r="W155" s="18">
        <f t="shared" si="17"/>
        <v>0</v>
      </c>
      <c r="X155" s="27">
        <v>10</v>
      </c>
      <c r="Y155" s="19">
        <f t="shared" si="18"/>
        <v>10</v>
      </c>
      <c r="Z155" s="18">
        <f t="shared" si="19"/>
        <v>9.42</v>
      </c>
      <c r="AA155" s="12">
        <v>116</v>
      </c>
      <c r="AB155" s="12">
        <v>19604</v>
      </c>
      <c r="AC155" s="28">
        <f>+I155+Y155-Z155</f>
        <v>6.3600000000000012</v>
      </c>
      <c r="AD155" s="20">
        <f t="shared" si="20"/>
        <v>0</v>
      </c>
      <c r="AE155">
        <v>10</v>
      </c>
    </row>
    <row r="156" spans="1:31" x14ac:dyDescent="0.25">
      <c r="A156" s="9">
        <v>45046</v>
      </c>
      <c r="B156" s="10" t="s">
        <v>167</v>
      </c>
      <c r="C156" s="10" t="s">
        <v>62</v>
      </c>
      <c r="D156" s="10" t="s">
        <v>40</v>
      </c>
      <c r="E156" s="10" t="s">
        <v>30</v>
      </c>
      <c r="F156" s="10">
        <v>720</v>
      </c>
      <c r="G156" s="10">
        <v>785</v>
      </c>
      <c r="H156" s="11">
        <v>209</v>
      </c>
      <c r="I156" s="63">
        <v>9.44</v>
      </c>
      <c r="J156" s="12">
        <v>19079.96</v>
      </c>
      <c r="K156" s="13">
        <v>0</v>
      </c>
      <c r="L156" s="25">
        <v>0</v>
      </c>
      <c r="M156" s="15">
        <v>0</v>
      </c>
      <c r="N156" s="14">
        <v>0</v>
      </c>
      <c r="O156" s="16">
        <v>0</v>
      </c>
      <c r="P156" s="16">
        <v>0</v>
      </c>
      <c r="Q156" s="16">
        <v>0</v>
      </c>
      <c r="R156" s="16">
        <f>Q156*16.876/100</f>
        <v>0</v>
      </c>
      <c r="S156" s="17">
        <f t="shared" si="14"/>
        <v>0</v>
      </c>
      <c r="T156" s="16">
        <v>0</v>
      </c>
      <c r="U156" s="18">
        <f t="shared" si="15"/>
        <v>164.065</v>
      </c>
      <c r="V156" s="18">
        <f t="shared" si="16"/>
        <v>0</v>
      </c>
      <c r="W156" s="18">
        <f t="shared" si="17"/>
        <v>0</v>
      </c>
      <c r="X156" s="27"/>
      <c r="Y156" s="19">
        <f t="shared" si="18"/>
        <v>0</v>
      </c>
      <c r="Z156" s="18">
        <f t="shared" si="19"/>
        <v>0</v>
      </c>
      <c r="AA156" s="12">
        <v>209</v>
      </c>
      <c r="AB156" s="12">
        <v>19079.96</v>
      </c>
      <c r="AC156" s="28">
        <f>+I156+Y156-Z156</f>
        <v>9.44</v>
      </c>
      <c r="AD156" s="20">
        <f t="shared" si="20"/>
        <v>0</v>
      </c>
      <c r="AE156">
        <v>0</v>
      </c>
    </row>
    <row r="157" spans="1:31" x14ac:dyDescent="0.25">
      <c r="A157" s="9">
        <v>45046</v>
      </c>
      <c r="B157" s="10" t="s">
        <v>168</v>
      </c>
      <c r="C157" s="10" t="s">
        <v>62</v>
      </c>
      <c r="D157" s="10" t="s">
        <v>40</v>
      </c>
      <c r="E157" s="10" t="s">
        <v>30</v>
      </c>
      <c r="F157" s="10">
        <v>720</v>
      </c>
      <c r="G157" s="10">
        <v>785</v>
      </c>
      <c r="H157" s="11">
        <v>103</v>
      </c>
      <c r="I157" s="63">
        <v>4.6500000000000004</v>
      </c>
      <c r="J157" s="12">
        <v>17407</v>
      </c>
      <c r="K157" s="13">
        <v>0</v>
      </c>
      <c r="L157" s="25">
        <v>0</v>
      </c>
      <c r="M157" s="15">
        <v>0</v>
      </c>
      <c r="N157" s="14">
        <v>0</v>
      </c>
      <c r="O157" s="16">
        <v>23</v>
      </c>
      <c r="P157" s="16">
        <v>3064.94</v>
      </c>
      <c r="Q157" s="16">
        <v>0</v>
      </c>
      <c r="R157" s="16">
        <f>Q157*16.876/100</f>
        <v>0</v>
      </c>
      <c r="S157" s="17">
        <f t="shared" si="14"/>
        <v>0</v>
      </c>
      <c r="T157" s="16">
        <v>0</v>
      </c>
      <c r="U157" s="18">
        <f t="shared" si="15"/>
        <v>80.855000000000004</v>
      </c>
      <c r="V157" s="18">
        <f t="shared" si="16"/>
        <v>0</v>
      </c>
      <c r="W157" s="18">
        <f t="shared" si="17"/>
        <v>0</v>
      </c>
      <c r="X157" s="27">
        <v>20</v>
      </c>
      <c r="Y157" s="19">
        <f t="shared" si="18"/>
        <v>20</v>
      </c>
      <c r="Z157" s="18">
        <f t="shared" si="19"/>
        <v>18.055</v>
      </c>
      <c r="AA157" s="12">
        <v>80</v>
      </c>
      <c r="AB157" s="12">
        <v>13520</v>
      </c>
      <c r="AC157" s="28">
        <f>+I157+Y157-Z157</f>
        <v>6.5949999999999989</v>
      </c>
      <c r="AD157" s="20">
        <f t="shared" si="20"/>
        <v>0</v>
      </c>
      <c r="AE157">
        <v>20</v>
      </c>
    </row>
    <row r="158" spans="1:31" x14ac:dyDescent="0.25">
      <c r="A158" s="59">
        <v>45046</v>
      </c>
      <c r="B158" s="60" t="s">
        <v>794</v>
      </c>
      <c r="C158" s="60" t="s">
        <v>62</v>
      </c>
      <c r="D158" s="60" t="s">
        <v>40</v>
      </c>
      <c r="E158" s="60" t="s">
        <v>30</v>
      </c>
      <c r="F158" s="10"/>
      <c r="G158" s="10"/>
      <c r="H158" s="11"/>
      <c r="I158" s="63"/>
      <c r="J158" s="11"/>
      <c r="K158" s="13"/>
      <c r="L158" s="25"/>
      <c r="M158" s="15"/>
      <c r="N158" s="14"/>
      <c r="O158" s="16"/>
      <c r="P158" s="16"/>
      <c r="Q158" s="16"/>
      <c r="R158" s="16"/>
      <c r="S158" s="17">
        <f t="shared" si="14"/>
        <v>0</v>
      </c>
      <c r="T158" s="16"/>
      <c r="U158" s="18">
        <f t="shared" si="15"/>
        <v>0</v>
      </c>
      <c r="V158" s="18">
        <f t="shared" si="16"/>
        <v>0</v>
      </c>
      <c r="W158" s="18">
        <f t="shared" si="17"/>
        <v>0</v>
      </c>
      <c r="X158" s="27"/>
      <c r="Y158" s="19">
        <f t="shared" si="18"/>
        <v>0</v>
      </c>
      <c r="Z158" s="18">
        <f t="shared" si="19"/>
        <v>0</v>
      </c>
      <c r="AA158" s="12"/>
      <c r="AB158" s="12"/>
      <c r="AC158" s="28">
        <f>+I158+Y158-Z158</f>
        <v>0</v>
      </c>
      <c r="AD158" s="20">
        <f t="shared" si="20"/>
        <v>0</v>
      </c>
      <c r="AE158">
        <v>0</v>
      </c>
    </row>
    <row r="159" spans="1:31" x14ac:dyDescent="0.25">
      <c r="A159" s="9">
        <v>45046</v>
      </c>
      <c r="B159" s="10" t="s">
        <v>169</v>
      </c>
      <c r="C159" s="10" t="s">
        <v>62</v>
      </c>
      <c r="D159" s="10" t="s">
        <v>40</v>
      </c>
      <c r="E159" s="10" t="s">
        <v>30</v>
      </c>
      <c r="F159" s="10">
        <v>720</v>
      </c>
      <c r="G159" s="10">
        <v>785</v>
      </c>
      <c r="H159" s="11">
        <v>132</v>
      </c>
      <c r="I159" s="63">
        <v>5.96</v>
      </c>
      <c r="J159" s="12">
        <v>17400.240000000002</v>
      </c>
      <c r="K159" s="13">
        <v>0</v>
      </c>
      <c r="L159" s="25">
        <v>0</v>
      </c>
      <c r="M159" s="15">
        <v>0</v>
      </c>
      <c r="N159" s="14">
        <v>0</v>
      </c>
      <c r="O159" s="16">
        <v>11</v>
      </c>
      <c r="P159" s="16">
        <v>1442.54</v>
      </c>
      <c r="Q159" s="16">
        <v>0</v>
      </c>
      <c r="R159" s="16">
        <f>Q159*16.876/100</f>
        <v>0</v>
      </c>
      <c r="S159" s="17">
        <f t="shared" si="14"/>
        <v>0</v>
      </c>
      <c r="T159" s="16">
        <v>0</v>
      </c>
      <c r="U159" s="18">
        <f t="shared" si="15"/>
        <v>103.62</v>
      </c>
      <c r="V159" s="18">
        <f t="shared" si="16"/>
        <v>0</v>
      </c>
      <c r="W159" s="18">
        <f t="shared" si="17"/>
        <v>0</v>
      </c>
      <c r="X159" s="27">
        <v>10</v>
      </c>
      <c r="Y159" s="19">
        <f t="shared" si="18"/>
        <v>10</v>
      </c>
      <c r="Z159" s="18">
        <f t="shared" si="19"/>
        <v>8.6349999999999998</v>
      </c>
      <c r="AA159" s="12">
        <v>121</v>
      </c>
      <c r="AB159" s="12">
        <v>15950.22</v>
      </c>
      <c r="AC159" s="28">
        <f>+I159+Y159-Z159</f>
        <v>7.3250000000000011</v>
      </c>
      <c r="AD159" s="20">
        <f t="shared" si="20"/>
        <v>0</v>
      </c>
      <c r="AE159">
        <v>10</v>
      </c>
    </row>
    <row r="160" spans="1:31" x14ac:dyDescent="0.25">
      <c r="A160" s="9">
        <v>45046</v>
      </c>
      <c r="B160" s="10" t="s">
        <v>170</v>
      </c>
      <c r="C160" s="10" t="s">
        <v>62</v>
      </c>
      <c r="D160" s="10" t="s">
        <v>40</v>
      </c>
      <c r="E160" s="10" t="s">
        <v>30</v>
      </c>
      <c r="F160" s="10">
        <v>720</v>
      </c>
      <c r="G160" s="10">
        <v>785</v>
      </c>
      <c r="H160" s="11">
        <v>54</v>
      </c>
      <c r="I160" s="63">
        <v>2.44</v>
      </c>
      <c r="J160" s="12">
        <v>9126</v>
      </c>
      <c r="K160" s="13">
        <v>0</v>
      </c>
      <c r="L160" s="25">
        <v>0</v>
      </c>
      <c r="M160" s="15">
        <v>0</v>
      </c>
      <c r="N160" s="14">
        <v>0</v>
      </c>
      <c r="O160" s="16">
        <v>23</v>
      </c>
      <c r="P160" s="16">
        <v>3064.94</v>
      </c>
      <c r="Q160" s="16">
        <v>0</v>
      </c>
      <c r="R160" s="16">
        <f>Q160*16.876/100</f>
        <v>0</v>
      </c>
      <c r="S160" s="17">
        <f t="shared" si="14"/>
        <v>0</v>
      </c>
      <c r="T160" s="16">
        <v>0</v>
      </c>
      <c r="U160" s="18">
        <f t="shared" si="15"/>
        <v>42.39</v>
      </c>
      <c r="V160" s="18">
        <f t="shared" si="16"/>
        <v>0</v>
      </c>
      <c r="W160" s="18">
        <f t="shared" si="17"/>
        <v>0</v>
      </c>
      <c r="X160" s="27">
        <v>30</v>
      </c>
      <c r="Y160" s="19">
        <f t="shared" si="18"/>
        <v>30</v>
      </c>
      <c r="Z160" s="18">
        <f t="shared" si="19"/>
        <v>18.055</v>
      </c>
      <c r="AA160" s="12">
        <v>31</v>
      </c>
      <c r="AB160" s="12">
        <v>5239</v>
      </c>
      <c r="AC160" s="28">
        <f>+I160+Y160-Z160</f>
        <v>14.384999999999998</v>
      </c>
      <c r="AD160" s="20">
        <f t="shared" si="20"/>
        <v>0</v>
      </c>
      <c r="AE160">
        <v>20</v>
      </c>
    </row>
    <row r="161" spans="1:31" x14ac:dyDescent="0.25">
      <c r="A161" s="9">
        <v>45046</v>
      </c>
      <c r="B161" s="10" t="s">
        <v>171</v>
      </c>
      <c r="C161" s="10" t="s">
        <v>62</v>
      </c>
      <c r="D161" s="10" t="s">
        <v>40</v>
      </c>
      <c r="E161" s="10" t="s">
        <v>30</v>
      </c>
      <c r="F161" s="10">
        <v>720</v>
      </c>
      <c r="G161" s="10">
        <v>785</v>
      </c>
      <c r="H161" s="11">
        <v>113</v>
      </c>
      <c r="I161" s="63">
        <v>5.0999999999999996</v>
      </c>
      <c r="J161" s="12">
        <v>19097</v>
      </c>
      <c r="K161" s="13">
        <v>0</v>
      </c>
      <c r="L161" s="25">
        <v>0</v>
      </c>
      <c r="M161" s="15">
        <v>0</v>
      </c>
      <c r="N161" s="14">
        <v>0</v>
      </c>
      <c r="O161" s="16">
        <v>12</v>
      </c>
      <c r="P161" s="16">
        <v>1622.4</v>
      </c>
      <c r="Q161" s="16">
        <v>0</v>
      </c>
      <c r="R161" s="16">
        <f>Q161*16.876/100</f>
        <v>0</v>
      </c>
      <c r="S161" s="17">
        <f t="shared" si="14"/>
        <v>0</v>
      </c>
      <c r="T161" s="16">
        <v>0</v>
      </c>
      <c r="U161" s="18">
        <f t="shared" si="15"/>
        <v>88.704999999999998</v>
      </c>
      <c r="V161" s="18">
        <f t="shared" si="16"/>
        <v>0</v>
      </c>
      <c r="W161" s="18">
        <f t="shared" si="17"/>
        <v>0</v>
      </c>
      <c r="X161" s="27">
        <v>10</v>
      </c>
      <c r="Y161" s="19">
        <f t="shared" si="18"/>
        <v>10</v>
      </c>
      <c r="Z161" s="18">
        <f t="shared" si="19"/>
        <v>9.42</v>
      </c>
      <c r="AA161" s="12">
        <v>101</v>
      </c>
      <c r="AB161" s="12">
        <v>17069</v>
      </c>
      <c r="AC161" s="28">
        <f>+I161+Y161-Z161</f>
        <v>5.68</v>
      </c>
      <c r="AD161" s="20">
        <f t="shared" si="20"/>
        <v>0</v>
      </c>
      <c r="AE161">
        <v>10</v>
      </c>
    </row>
    <row r="162" spans="1:31" x14ac:dyDescent="0.25">
      <c r="A162" s="9">
        <v>45046</v>
      </c>
      <c r="B162" s="10" t="s">
        <v>172</v>
      </c>
      <c r="C162" s="10" t="s">
        <v>62</v>
      </c>
      <c r="D162" s="10" t="s">
        <v>40</v>
      </c>
      <c r="E162" s="10" t="s">
        <v>30</v>
      </c>
      <c r="F162" s="10">
        <v>720</v>
      </c>
      <c r="G162" s="10">
        <v>785</v>
      </c>
      <c r="H162" s="11">
        <v>55</v>
      </c>
      <c r="I162" s="63">
        <v>2.48</v>
      </c>
      <c r="J162" s="12">
        <v>9295</v>
      </c>
      <c r="K162" s="13">
        <v>0</v>
      </c>
      <c r="L162" s="25">
        <v>0</v>
      </c>
      <c r="M162" s="15">
        <v>0</v>
      </c>
      <c r="N162" s="14">
        <v>0</v>
      </c>
      <c r="O162" s="16">
        <v>23</v>
      </c>
      <c r="P162" s="16">
        <v>3064.94</v>
      </c>
      <c r="Q162" s="16">
        <v>0</v>
      </c>
      <c r="R162" s="16">
        <f>Q162*16.876/100</f>
        <v>0</v>
      </c>
      <c r="S162" s="17">
        <f t="shared" si="14"/>
        <v>0</v>
      </c>
      <c r="T162" s="16">
        <v>0</v>
      </c>
      <c r="U162" s="18">
        <f t="shared" si="15"/>
        <v>43.174999999999997</v>
      </c>
      <c r="V162" s="18">
        <f t="shared" si="16"/>
        <v>0</v>
      </c>
      <c r="W162" s="18">
        <f t="shared" si="17"/>
        <v>0</v>
      </c>
      <c r="X162" s="27">
        <v>30</v>
      </c>
      <c r="Y162" s="19">
        <f t="shared" si="18"/>
        <v>30</v>
      </c>
      <c r="Z162" s="18">
        <f t="shared" si="19"/>
        <v>18.055</v>
      </c>
      <c r="AA162" s="12">
        <v>32</v>
      </c>
      <c r="AB162" s="12">
        <v>5408</v>
      </c>
      <c r="AC162" s="28">
        <f>+I162+Y162-Z162</f>
        <v>14.424999999999997</v>
      </c>
      <c r="AD162" s="20">
        <f t="shared" si="20"/>
        <v>0</v>
      </c>
      <c r="AE162">
        <v>20</v>
      </c>
    </row>
    <row r="163" spans="1:31" x14ac:dyDescent="0.25">
      <c r="A163" s="59">
        <v>45046</v>
      </c>
      <c r="B163" s="60" t="s">
        <v>777</v>
      </c>
      <c r="C163" s="60" t="s">
        <v>711</v>
      </c>
      <c r="D163" s="60" t="s">
        <v>29</v>
      </c>
      <c r="E163" s="60" t="s">
        <v>30</v>
      </c>
      <c r="F163" s="10"/>
      <c r="G163" s="10"/>
      <c r="H163" s="11"/>
      <c r="I163" s="63"/>
      <c r="J163" s="11"/>
      <c r="K163" s="13"/>
      <c r="L163" s="25"/>
      <c r="M163" s="15"/>
      <c r="N163" s="14"/>
      <c r="O163" s="16"/>
      <c r="P163" s="16"/>
      <c r="Q163" s="16"/>
      <c r="R163" s="16"/>
      <c r="S163" s="17">
        <f t="shared" si="14"/>
        <v>0</v>
      </c>
      <c r="T163" s="16"/>
      <c r="U163" s="18">
        <f t="shared" si="15"/>
        <v>0</v>
      </c>
      <c r="V163" s="18">
        <f t="shared" si="16"/>
        <v>0</v>
      </c>
      <c r="W163" s="18">
        <f t="shared" si="17"/>
        <v>0</v>
      </c>
      <c r="X163" s="27"/>
      <c r="Y163" s="19">
        <f t="shared" si="18"/>
        <v>0</v>
      </c>
      <c r="Z163" s="18">
        <f t="shared" si="19"/>
        <v>0</v>
      </c>
      <c r="AA163" s="12"/>
      <c r="AB163" s="12"/>
      <c r="AC163" s="28">
        <f>+I163+Y163-Z163</f>
        <v>0</v>
      </c>
      <c r="AD163" s="20">
        <f t="shared" si="20"/>
        <v>0</v>
      </c>
      <c r="AE163">
        <v>0</v>
      </c>
    </row>
    <row r="164" spans="1:31" x14ac:dyDescent="0.25">
      <c r="A164" s="59">
        <v>45046</v>
      </c>
      <c r="B164" s="60" t="s">
        <v>778</v>
      </c>
      <c r="C164" s="60" t="s">
        <v>711</v>
      </c>
      <c r="D164" s="60" t="s">
        <v>29</v>
      </c>
      <c r="E164" s="60" t="s">
        <v>30</v>
      </c>
      <c r="F164" s="10"/>
      <c r="G164" s="10"/>
      <c r="H164" s="11"/>
      <c r="I164" s="63"/>
      <c r="J164" s="11"/>
      <c r="K164" s="13"/>
      <c r="L164" s="25"/>
      <c r="M164" s="15"/>
      <c r="N164" s="14"/>
      <c r="O164" s="16"/>
      <c r="P164" s="16"/>
      <c r="Q164" s="16"/>
      <c r="R164" s="16"/>
      <c r="S164" s="17">
        <f t="shared" si="14"/>
        <v>0</v>
      </c>
      <c r="T164" s="16"/>
      <c r="U164" s="18">
        <f t="shared" si="15"/>
        <v>0</v>
      </c>
      <c r="V164" s="18">
        <f t="shared" si="16"/>
        <v>0</v>
      </c>
      <c r="W164" s="18">
        <f t="shared" si="17"/>
        <v>0</v>
      </c>
      <c r="X164" s="27"/>
      <c r="Y164" s="19">
        <f t="shared" si="18"/>
        <v>0</v>
      </c>
      <c r="Z164" s="18">
        <f t="shared" si="19"/>
        <v>0</v>
      </c>
      <c r="AA164" s="12"/>
      <c r="AB164" s="12"/>
      <c r="AC164" s="28">
        <f>+I164+Y164-Z164</f>
        <v>0</v>
      </c>
      <c r="AD164" s="20">
        <f t="shared" si="20"/>
        <v>0</v>
      </c>
      <c r="AE164">
        <v>0</v>
      </c>
    </row>
    <row r="165" spans="1:31" x14ac:dyDescent="0.25">
      <c r="A165" s="59">
        <v>45046</v>
      </c>
      <c r="B165" s="60" t="s">
        <v>719</v>
      </c>
      <c r="C165" s="60" t="s">
        <v>711</v>
      </c>
      <c r="D165" s="60" t="s">
        <v>29</v>
      </c>
      <c r="E165" s="60" t="s">
        <v>30</v>
      </c>
      <c r="F165" s="10"/>
      <c r="G165" s="10"/>
      <c r="H165" s="11"/>
      <c r="I165" s="63"/>
      <c r="J165" s="11"/>
      <c r="K165" s="13"/>
      <c r="L165" s="25"/>
      <c r="M165" s="15"/>
      <c r="N165" s="14"/>
      <c r="O165" s="16"/>
      <c r="P165" s="16"/>
      <c r="Q165" s="16"/>
      <c r="R165" s="16"/>
      <c r="S165" s="17">
        <f t="shared" si="14"/>
        <v>0</v>
      </c>
      <c r="T165" s="16"/>
      <c r="U165" s="18">
        <f t="shared" si="15"/>
        <v>0</v>
      </c>
      <c r="V165" s="18">
        <f t="shared" si="16"/>
        <v>0</v>
      </c>
      <c r="W165" s="18">
        <f t="shared" si="17"/>
        <v>0</v>
      </c>
      <c r="X165" s="27"/>
      <c r="Y165" s="19">
        <f t="shared" si="18"/>
        <v>0</v>
      </c>
      <c r="Z165" s="18">
        <f t="shared" si="19"/>
        <v>0</v>
      </c>
      <c r="AA165" s="12"/>
      <c r="AB165" s="12"/>
      <c r="AC165" s="28">
        <f>+I165+Y165-Z165</f>
        <v>0</v>
      </c>
      <c r="AD165" s="20">
        <f t="shared" si="20"/>
        <v>0</v>
      </c>
      <c r="AE165">
        <v>0</v>
      </c>
    </row>
    <row r="166" spans="1:31" x14ac:dyDescent="0.25">
      <c r="A166" s="9">
        <v>45046</v>
      </c>
      <c r="B166" s="10" t="s">
        <v>173</v>
      </c>
      <c r="C166" s="10" t="s">
        <v>62</v>
      </c>
      <c r="D166" s="10" t="s">
        <v>29</v>
      </c>
      <c r="E166" s="10" t="s">
        <v>30</v>
      </c>
      <c r="F166" s="10"/>
      <c r="G166" s="10">
        <v>0</v>
      </c>
      <c r="H166" s="11">
        <v>0.87</v>
      </c>
      <c r="I166" s="63">
        <v>0.04</v>
      </c>
      <c r="J166" s="12">
        <v>8.0399999999999991</v>
      </c>
      <c r="K166" s="13">
        <v>0</v>
      </c>
      <c r="L166" s="25">
        <v>0</v>
      </c>
      <c r="M166" s="15">
        <v>0</v>
      </c>
      <c r="N166" s="14">
        <v>0</v>
      </c>
      <c r="O166" s="16">
        <v>0</v>
      </c>
      <c r="P166" s="16">
        <v>0</v>
      </c>
      <c r="Q166" s="16">
        <v>0</v>
      </c>
      <c r="R166" s="16">
        <f>Q166*16.876/100</f>
        <v>0</v>
      </c>
      <c r="S166" s="17">
        <f t="shared" si="14"/>
        <v>0</v>
      </c>
      <c r="T166" s="16">
        <v>0</v>
      </c>
      <c r="U166" s="18">
        <f t="shared" si="15"/>
        <v>0</v>
      </c>
      <c r="V166" s="18">
        <f t="shared" si="16"/>
        <v>0</v>
      </c>
      <c r="W166" s="18">
        <f t="shared" si="17"/>
        <v>0</v>
      </c>
      <c r="X166" s="27"/>
      <c r="Y166" s="19">
        <f t="shared" si="18"/>
        <v>0</v>
      </c>
      <c r="Z166" s="18">
        <f t="shared" si="19"/>
        <v>0</v>
      </c>
      <c r="AA166" s="12">
        <v>0.87</v>
      </c>
      <c r="AB166" s="12">
        <v>8.0399999999999991</v>
      </c>
      <c r="AC166" s="28">
        <f>+I166+Y166-Z166</f>
        <v>0.04</v>
      </c>
      <c r="AD166" s="20">
        <f t="shared" si="20"/>
        <v>0</v>
      </c>
      <c r="AE166">
        <v>0</v>
      </c>
    </row>
    <row r="167" spans="1:31" x14ac:dyDescent="0.25">
      <c r="A167" s="9">
        <v>45046</v>
      </c>
      <c r="B167" s="10" t="s">
        <v>174</v>
      </c>
      <c r="C167" s="10" t="s">
        <v>62</v>
      </c>
      <c r="D167" s="10" t="s">
        <v>29</v>
      </c>
      <c r="E167" s="10" t="s">
        <v>30</v>
      </c>
      <c r="F167" s="10"/>
      <c r="G167" s="10">
        <v>0</v>
      </c>
      <c r="H167" s="11">
        <v>0.21</v>
      </c>
      <c r="I167" s="63">
        <v>0.01</v>
      </c>
      <c r="J167" s="12">
        <v>2.11</v>
      </c>
      <c r="K167" s="13">
        <v>0</v>
      </c>
      <c r="L167" s="25">
        <v>0</v>
      </c>
      <c r="M167" s="15">
        <v>0</v>
      </c>
      <c r="N167" s="14">
        <v>0</v>
      </c>
      <c r="O167" s="16">
        <v>0</v>
      </c>
      <c r="P167" s="16">
        <v>0</v>
      </c>
      <c r="Q167" s="16">
        <v>0</v>
      </c>
      <c r="R167" s="16">
        <f>Q167*16.876/100</f>
        <v>0</v>
      </c>
      <c r="S167" s="17">
        <f t="shared" si="14"/>
        <v>0</v>
      </c>
      <c r="T167" s="16">
        <v>0</v>
      </c>
      <c r="U167" s="18">
        <f t="shared" si="15"/>
        <v>0</v>
      </c>
      <c r="V167" s="18">
        <f t="shared" si="16"/>
        <v>0</v>
      </c>
      <c r="W167" s="18">
        <f t="shared" si="17"/>
        <v>0</v>
      </c>
      <c r="X167" s="27"/>
      <c r="Y167" s="19">
        <f t="shared" si="18"/>
        <v>0</v>
      </c>
      <c r="Z167" s="18">
        <f t="shared" si="19"/>
        <v>0</v>
      </c>
      <c r="AA167" s="12">
        <v>0.21</v>
      </c>
      <c r="AB167" s="12">
        <v>2.11</v>
      </c>
      <c r="AC167" s="28">
        <f>+I167+Y167-Z167</f>
        <v>0.01</v>
      </c>
      <c r="AD167" s="20">
        <f t="shared" si="20"/>
        <v>0</v>
      </c>
      <c r="AE167">
        <v>0</v>
      </c>
    </row>
    <row r="168" spans="1:31" x14ac:dyDescent="0.25">
      <c r="A168" s="9">
        <v>45046</v>
      </c>
      <c r="B168" s="10" t="s">
        <v>175</v>
      </c>
      <c r="C168" s="10" t="s">
        <v>62</v>
      </c>
      <c r="D168" s="10" t="s">
        <v>29</v>
      </c>
      <c r="E168" s="10" t="s">
        <v>30</v>
      </c>
      <c r="F168" s="10"/>
      <c r="G168" s="10">
        <v>0</v>
      </c>
      <c r="H168" s="11">
        <v>0.87</v>
      </c>
      <c r="I168" s="63">
        <v>0.04</v>
      </c>
      <c r="J168" s="12">
        <v>8.0399999999999991</v>
      </c>
      <c r="K168" s="13">
        <v>0</v>
      </c>
      <c r="L168" s="25">
        <v>0</v>
      </c>
      <c r="M168" s="15">
        <v>0</v>
      </c>
      <c r="N168" s="14">
        <v>0</v>
      </c>
      <c r="O168" s="16">
        <v>0</v>
      </c>
      <c r="P168" s="16">
        <v>0</v>
      </c>
      <c r="Q168" s="16">
        <v>0</v>
      </c>
      <c r="R168" s="16">
        <f>Q168*16.876/100</f>
        <v>0</v>
      </c>
      <c r="S168" s="17">
        <f t="shared" si="14"/>
        <v>0</v>
      </c>
      <c r="T168" s="16">
        <v>0</v>
      </c>
      <c r="U168" s="18">
        <f t="shared" si="15"/>
        <v>0</v>
      </c>
      <c r="V168" s="18">
        <f t="shared" si="16"/>
        <v>0</v>
      </c>
      <c r="W168" s="18">
        <f t="shared" si="17"/>
        <v>0</v>
      </c>
      <c r="X168" s="27"/>
      <c r="Y168" s="19">
        <f t="shared" si="18"/>
        <v>0</v>
      </c>
      <c r="Z168" s="18">
        <f t="shared" si="19"/>
        <v>0</v>
      </c>
      <c r="AA168" s="12">
        <v>0.87</v>
      </c>
      <c r="AB168" s="12">
        <v>8.0399999999999991</v>
      </c>
      <c r="AC168" s="28">
        <f>+I168+Y168-Z168</f>
        <v>0.04</v>
      </c>
      <c r="AD168" s="20">
        <f t="shared" si="20"/>
        <v>0</v>
      </c>
      <c r="AE168">
        <v>0</v>
      </c>
    </row>
    <row r="169" spans="1:31" x14ac:dyDescent="0.25">
      <c r="A169" s="9">
        <v>45046</v>
      </c>
      <c r="B169" s="10" t="s">
        <v>176</v>
      </c>
      <c r="C169" s="10" t="s">
        <v>62</v>
      </c>
      <c r="D169" s="10" t="s">
        <v>40</v>
      </c>
      <c r="E169" s="10" t="s">
        <v>30</v>
      </c>
      <c r="F169" s="10">
        <v>85</v>
      </c>
      <c r="G169" s="10">
        <v>93</v>
      </c>
      <c r="H169" s="11">
        <v>2402</v>
      </c>
      <c r="I169" s="63">
        <v>108.45</v>
      </c>
      <c r="J169" s="12">
        <v>26523.98</v>
      </c>
      <c r="K169" s="13">
        <v>0</v>
      </c>
      <c r="L169" s="25">
        <v>0</v>
      </c>
      <c r="M169" s="15">
        <v>0</v>
      </c>
      <c r="N169" s="14">
        <v>0</v>
      </c>
      <c r="O169" s="16">
        <v>528</v>
      </c>
      <c r="P169" s="16">
        <v>15497.64</v>
      </c>
      <c r="Q169" s="16">
        <v>0</v>
      </c>
      <c r="R169" s="16">
        <f>Q169*16.876/100</f>
        <v>0</v>
      </c>
      <c r="S169" s="17">
        <f t="shared" si="14"/>
        <v>0</v>
      </c>
      <c r="T169" s="16">
        <v>0</v>
      </c>
      <c r="U169" s="18">
        <f t="shared" si="15"/>
        <v>223.386</v>
      </c>
      <c r="V169" s="18">
        <f t="shared" si="16"/>
        <v>0</v>
      </c>
      <c r="W169" s="18">
        <f t="shared" si="17"/>
        <v>0</v>
      </c>
      <c r="X169" s="27"/>
      <c r="Y169" s="19">
        <f t="shared" si="18"/>
        <v>0</v>
      </c>
      <c r="Z169" s="18">
        <f t="shared" si="19"/>
        <v>49.103999999999999</v>
      </c>
      <c r="AA169" s="12">
        <v>1874</v>
      </c>
      <c r="AB169" s="12">
        <v>20693.57</v>
      </c>
      <c r="AC169" s="28">
        <f>+I169+Y169-Z169</f>
        <v>59.346000000000004</v>
      </c>
      <c r="AD169" s="20">
        <f t="shared" si="20"/>
        <v>0</v>
      </c>
      <c r="AE169">
        <v>0</v>
      </c>
    </row>
    <row r="170" spans="1:31" x14ac:dyDescent="0.25">
      <c r="A170" s="9">
        <v>45046</v>
      </c>
      <c r="B170" s="10" t="s">
        <v>177</v>
      </c>
      <c r="C170" s="10" t="s">
        <v>62</v>
      </c>
      <c r="D170" s="10" t="s">
        <v>29</v>
      </c>
      <c r="E170" s="10" t="s">
        <v>30</v>
      </c>
      <c r="F170" s="10"/>
      <c r="G170" s="10">
        <v>0</v>
      </c>
      <c r="H170" s="11">
        <v>0.21</v>
      </c>
      <c r="I170" s="63">
        <v>0.01</v>
      </c>
      <c r="J170" s="12">
        <v>1.94</v>
      </c>
      <c r="K170" s="13">
        <v>0</v>
      </c>
      <c r="L170" s="25">
        <v>0</v>
      </c>
      <c r="M170" s="15">
        <v>0</v>
      </c>
      <c r="N170" s="14">
        <v>0</v>
      </c>
      <c r="O170" s="16">
        <v>0</v>
      </c>
      <c r="P170" s="16">
        <v>0</v>
      </c>
      <c r="Q170" s="16">
        <v>0</v>
      </c>
      <c r="R170" s="16">
        <f>Q170*16.876/100</f>
        <v>0</v>
      </c>
      <c r="S170" s="17">
        <f t="shared" si="14"/>
        <v>0</v>
      </c>
      <c r="T170" s="16">
        <v>0</v>
      </c>
      <c r="U170" s="18">
        <f t="shared" si="15"/>
        <v>0</v>
      </c>
      <c r="V170" s="18">
        <f t="shared" si="16"/>
        <v>0</v>
      </c>
      <c r="W170" s="18">
        <f t="shared" si="17"/>
        <v>0</v>
      </c>
      <c r="X170" s="27"/>
      <c r="Y170" s="19">
        <f t="shared" si="18"/>
        <v>0</v>
      </c>
      <c r="Z170" s="18">
        <f t="shared" si="19"/>
        <v>0</v>
      </c>
      <c r="AA170" s="12">
        <v>0.21</v>
      </c>
      <c r="AB170" s="12">
        <v>1.94</v>
      </c>
      <c r="AC170" s="28">
        <f>+I170+Y170-Z170</f>
        <v>0.01</v>
      </c>
      <c r="AD170" s="20">
        <f t="shared" si="20"/>
        <v>0</v>
      </c>
      <c r="AE170">
        <v>0</v>
      </c>
    </row>
    <row r="171" spans="1:31" x14ac:dyDescent="0.25">
      <c r="A171" s="9">
        <v>45046</v>
      </c>
      <c r="B171" s="10" t="s">
        <v>178</v>
      </c>
      <c r="C171" s="10" t="s">
        <v>62</v>
      </c>
      <c r="D171" s="10" t="s">
        <v>29</v>
      </c>
      <c r="E171" s="10" t="s">
        <v>30</v>
      </c>
      <c r="F171" s="10"/>
      <c r="G171" s="10">
        <v>0</v>
      </c>
      <c r="H171" s="11">
        <v>0.54</v>
      </c>
      <c r="I171" s="63">
        <v>0.02</v>
      </c>
      <c r="J171" s="12">
        <v>4.99</v>
      </c>
      <c r="K171" s="13">
        <v>0</v>
      </c>
      <c r="L171" s="25">
        <v>0</v>
      </c>
      <c r="M171" s="15">
        <v>0</v>
      </c>
      <c r="N171" s="14">
        <v>0</v>
      </c>
      <c r="O171" s="16">
        <v>0</v>
      </c>
      <c r="P171" s="16">
        <v>0</v>
      </c>
      <c r="Q171" s="16">
        <v>0</v>
      </c>
      <c r="R171" s="16">
        <f>Q171*16.876/100</f>
        <v>0</v>
      </c>
      <c r="S171" s="17">
        <f t="shared" si="14"/>
        <v>0</v>
      </c>
      <c r="T171" s="16">
        <v>0</v>
      </c>
      <c r="U171" s="18">
        <f t="shared" si="15"/>
        <v>0</v>
      </c>
      <c r="V171" s="18">
        <f t="shared" si="16"/>
        <v>0</v>
      </c>
      <c r="W171" s="18">
        <f t="shared" si="17"/>
        <v>0</v>
      </c>
      <c r="X171" s="27"/>
      <c r="Y171" s="19">
        <f t="shared" si="18"/>
        <v>0</v>
      </c>
      <c r="Z171" s="18">
        <f t="shared" si="19"/>
        <v>0</v>
      </c>
      <c r="AA171" s="12">
        <v>0.54</v>
      </c>
      <c r="AB171" s="12">
        <v>4.99</v>
      </c>
      <c r="AC171" s="28">
        <f>+I171+Y171-Z171</f>
        <v>0.02</v>
      </c>
      <c r="AD171" s="20">
        <f t="shared" si="20"/>
        <v>0</v>
      </c>
      <c r="AE171">
        <v>0</v>
      </c>
    </row>
    <row r="172" spans="1:31" x14ac:dyDescent="0.25">
      <c r="A172" s="9">
        <v>45046</v>
      </c>
      <c r="B172" s="10" t="s">
        <v>179</v>
      </c>
      <c r="C172" s="10" t="s">
        <v>62</v>
      </c>
      <c r="D172" s="10" t="s">
        <v>29</v>
      </c>
      <c r="E172" s="10" t="s">
        <v>30</v>
      </c>
      <c r="F172" s="10"/>
      <c r="G172" s="10">
        <v>0</v>
      </c>
      <c r="H172" s="11">
        <v>0.87</v>
      </c>
      <c r="I172" s="63">
        <v>0.04</v>
      </c>
      <c r="J172" s="12">
        <v>8.25</v>
      </c>
      <c r="K172" s="13">
        <v>0</v>
      </c>
      <c r="L172" s="25">
        <v>0</v>
      </c>
      <c r="M172" s="15">
        <v>0</v>
      </c>
      <c r="N172" s="14">
        <v>0</v>
      </c>
      <c r="O172" s="16">
        <v>0</v>
      </c>
      <c r="P172" s="16">
        <v>0</v>
      </c>
      <c r="Q172" s="16">
        <v>0</v>
      </c>
      <c r="R172" s="16">
        <f>Q172*16.876/100</f>
        <v>0</v>
      </c>
      <c r="S172" s="17">
        <f t="shared" si="14"/>
        <v>0</v>
      </c>
      <c r="T172" s="16">
        <v>0</v>
      </c>
      <c r="U172" s="18">
        <f t="shared" si="15"/>
        <v>0</v>
      </c>
      <c r="V172" s="18">
        <f t="shared" si="16"/>
        <v>0</v>
      </c>
      <c r="W172" s="18">
        <f t="shared" si="17"/>
        <v>0</v>
      </c>
      <c r="X172" s="27"/>
      <c r="Y172" s="19">
        <f t="shared" si="18"/>
        <v>0</v>
      </c>
      <c r="Z172" s="18">
        <f t="shared" si="19"/>
        <v>0</v>
      </c>
      <c r="AA172" s="12">
        <v>0.87</v>
      </c>
      <c r="AB172" s="12">
        <v>8.25</v>
      </c>
      <c r="AC172" s="28">
        <f>+I172+Y172-Z172</f>
        <v>0.04</v>
      </c>
      <c r="AD172" s="20">
        <f t="shared" si="20"/>
        <v>0</v>
      </c>
      <c r="AE172">
        <v>0</v>
      </c>
    </row>
    <row r="173" spans="1:31" x14ac:dyDescent="0.25">
      <c r="A173" s="9">
        <v>45046</v>
      </c>
      <c r="B173" s="10" t="s">
        <v>180</v>
      </c>
      <c r="C173" s="10" t="s">
        <v>62</v>
      </c>
      <c r="D173" s="10" t="s">
        <v>29</v>
      </c>
      <c r="E173" s="10" t="s">
        <v>30</v>
      </c>
      <c r="F173" s="10"/>
      <c r="G173" s="10">
        <v>0</v>
      </c>
      <c r="H173" s="11">
        <v>0.54</v>
      </c>
      <c r="I173" s="63">
        <v>0.02</v>
      </c>
      <c r="J173" s="12">
        <v>7.56</v>
      </c>
      <c r="K173" s="13">
        <v>0</v>
      </c>
      <c r="L173" s="25">
        <v>0</v>
      </c>
      <c r="M173" s="15">
        <v>0</v>
      </c>
      <c r="N173" s="14">
        <v>0</v>
      </c>
      <c r="O173" s="16">
        <v>0</v>
      </c>
      <c r="P173" s="16">
        <v>0</v>
      </c>
      <c r="Q173" s="16">
        <v>0</v>
      </c>
      <c r="R173" s="16">
        <f>Q173*16.876/100</f>
        <v>0</v>
      </c>
      <c r="S173" s="17">
        <f t="shared" si="14"/>
        <v>0</v>
      </c>
      <c r="T173" s="16">
        <v>0</v>
      </c>
      <c r="U173" s="18">
        <f t="shared" si="15"/>
        <v>0</v>
      </c>
      <c r="V173" s="18">
        <f t="shared" si="16"/>
        <v>0</v>
      </c>
      <c r="W173" s="18">
        <f t="shared" si="17"/>
        <v>0</v>
      </c>
      <c r="X173" s="27"/>
      <c r="Y173" s="19">
        <f t="shared" si="18"/>
        <v>0</v>
      </c>
      <c r="Z173" s="18">
        <f t="shared" si="19"/>
        <v>0</v>
      </c>
      <c r="AA173" s="12">
        <v>0.54</v>
      </c>
      <c r="AB173" s="12">
        <v>7.56</v>
      </c>
      <c r="AC173" s="28">
        <f>+I173+Y173-Z173</f>
        <v>0.02</v>
      </c>
      <c r="AD173" s="20">
        <f t="shared" si="20"/>
        <v>0</v>
      </c>
      <c r="AE173">
        <v>0</v>
      </c>
    </row>
    <row r="174" spans="1:31" x14ac:dyDescent="0.25">
      <c r="A174" s="9">
        <v>45046</v>
      </c>
      <c r="B174" s="10" t="s">
        <v>181</v>
      </c>
      <c r="C174" s="10" t="s">
        <v>62</v>
      </c>
      <c r="D174" s="10" t="s">
        <v>29</v>
      </c>
      <c r="E174" s="10" t="s">
        <v>30</v>
      </c>
      <c r="F174" s="10"/>
      <c r="G174" s="10">
        <v>0</v>
      </c>
      <c r="H174" s="11">
        <v>0.54</v>
      </c>
      <c r="I174" s="63">
        <v>0.02</v>
      </c>
      <c r="J174" s="12">
        <v>4.93</v>
      </c>
      <c r="K174" s="13">
        <v>0</v>
      </c>
      <c r="L174" s="25">
        <v>0</v>
      </c>
      <c r="M174" s="15">
        <v>0</v>
      </c>
      <c r="N174" s="14">
        <v>0</v>
      </c>
      <c r="O174" s="16">
        <v>0</v>
      </c>
      <c r="P174" s="16">
        <v>0</v>
      </c>
      <c r="Q174" s="16">
        <v>0</v>
      </c>
      <c r="R174" s="16">
        <f>Q174*16.876/100</f>
        <v>0</v>
      </c>
      <c r="S174" s="17">
        <f t="shared" si="14"/>
        <v>0</v>
      </c>
      <c r="T174" s="16">
        <v>0</v>
      </c>
      <c r="U174" s="18">
        <f t="shared" si="15"/>
        <v>0</v>
      </c>
      <c r="V174" s="18">
        <f t="shared" si="16"/>
        <v>0</v>
      </c>
      <c r="W174" s="18">
        <f t="shared" si="17"/>
        <v>0</v>
      </c>
      <c r="X174" s="27"/>
      <c r="Y174" s="19">
        <f t="shared" si="18"/>
        <v>0</v>
      </c>
      <c r="Z174" s="18">
        <f t="shared" si="19"/>
        <v>0</v>
      </c>
      <c r="AA174" s="12">
        <v>0.54</v>
      </c>
      <c r="AB174" s="12">
        <v>4.93</v>
      </c>
      <c r="AC174" s="28">
        <f>+I174+Y174-Z174</f>
        <v>0.02</v>
      </c>
      <c r="AD174" s="20">
        <f t="shared" si="20"/>
        <v>0</v>
      </c>
      <c r="AE174">
        <v>0</v>
      </c>
    </row>
    <row r="175" spans="1:31" x14ac:dyDescent="0.25">
      <c r="A175" s="9">
        <v>45046</v>
      </c>
      <c r="B175" s="10" t="s">
        <v>182</v>
      </c>
      <c r="C175" s="10" t="s">
        <v>62</v>
      </c>
      <c r="D175" s="10" t="s">
        <v>40</v>
      </c>
      <c r="E175" s="10" t="s">
        <v>30</v>
      </c>
      <c r="F175" s="10">
        <v>170</v>
      </c>
      <c r="G175" s="10">
        <v>185</v>
      </c>
      <c r="H175" s="11">
        <v>4067</v>
      </c>
      <c r="I175" s="63">
        <v>183.62</v>
      </c>
      <c r="J175" s="12">
        <v>108607.67999999999</v>
      </c>
      <c r="K175" s="13">
        <v>0</v>
      </c>
      <c r="L175" s="25">
        <v>0</v>
      </c>
      <c r="M175" s="15">
        <v>0</v>
      </c>
      <c r="N175" s="14">
        <v>0</v>
      </c>
      <c r="O175" s="16">
        <v>432</v>
      </c>
      <c r="P175" s="16">
        <v>17762.919999999998</v>
      </c>
      <c r="Q175" s="16">
        <v>0</v>
      </c>
      <c r="R175" s="16">
        <f>Q175*16.876/100</f>
        <v>0</v>
      </c>
      <c r="S175" s="17">
        <f t="shared" si="14"/>
        <v>0</v>
      </c>
      <c r="T175" s="16">
        <v>0</v>
      </c>
      <c r="U175" s="18">
        <f t="shared" si="15"/>
        <v>752.39499999999998</v>
      </c>
      <c r="V175" s="18">
        <f t="shared" si="16"/>
        <v>0</v>
      </c>
      <c r="W175" s="18">
        <f t="shared" si="17"/>
        <v>0</v>
      </c>
      <c r="X175" s="27">
        <v>-100</v>
      </c>
      <c r="Y175" s="19">
        <f t="shared" si="18"/>
        <v>-100</v>
      </c>
      <c r="Z175" s="18">
        <f t="shared" si="19"/>
        <v>79.92</v>
      </c>
      <c r="AA175" s="12">
        <v>3635</v>
      </c>
      <c r="AB175" s="12">
        <v>97071.28</v>
      </c>
      <c r="AC175" s="28">
        <f>+I175+Y175-Z175</f>
        <v>3.7000000000000028</v>
      </c>
      <c r="AD175" s="20">
        <f t="shared" si="20"/>
        <v>0</v>
      </c>
      <c r="AE175">
        <v>0</v>
      </c>
    </row>
    <row r="176" spans="1:31" x14ac:dyDescent="0.25">
      <c r="A176" s="9">
        <v>45046</v>
      </c>
      <c r="B176" s="10" t="s">
        <v>183</v>
      </c>
      <c r="C176" s="10" t="s">
        <v>62</v>
      </c>
      <c r="D176" s="10" t="s">
        <v>40</v>
      </c>
      <c r="E176" s="10" t="s">
        <v>30</v>
      </c>
      <c r="F176" s="10">
        <v>185</v>
      </c>
      <c r="G176" s="10">
        <v>202</v>
      </c>
      <c r="H176" s="11">
        <v>2889</v>
      </c>
      <c r="I176" s="63">
        <v>130.44</v>
      </c>
      <c r="J176" s="12">
        <v>83458.429999999993</v>
      </c>
      <c r="K176" s="13">
        <v>0</v>
      </c>
      <c r="L176" s="25">
        <v>0</v>
      </c>
      <c r="M176" s="15">
        <v>0</v>
      </c>
      <c r="N176" s="14">
        <v>0</v>
      </c>
      <c r="O176" s="16">
        <v>649</v>
      </c>
      <c r="P176" s="16">
        <v>26668.799999999999</v>
      </c>
      <c r="Q176" s="16">
        <v>0</v>
      </c>
      <c r="R176" s="16">
        <f>Q176*16.876/100</f>
        <v>0</v>
      </c>
      <c r="S176" s="17">
        <f t="shared" si="14"/>
        <v>0</v>
      </c>
      <c r="T176" s="16">
        <v>0</v>
      </c>
      <c r="U176" s="18">
        <f t="shared" si="15"/>
        <v>583.57799999999997</v>
      </c>
      <c r="V176" s="18">
        <f t="shared" si="16"/>
        <v>0</v>
      </c>
      <c r="W176" s="18">
        <f t="shared" si="17"/>
        <v>0</v>
      </c>
      <c r="X176" s="27">
        <v>10</v>
      </c>
      <c r="Y176" s="19">
        <f t="shared" si="18"/>
        <v>10</v>
      </c>
      <c r="Z176" s="18">
        <f t="shared" si="19"/>
        <v>131.09800000000001</v>
      </c>
      <c r="AA176" s="12">
        <v>2240</v>
      </c>
      <c r="AB176" s="12">
        <v>64709.9</v>
      </c>
      <c r="AC176" s="28">
        <f>+I176+Y176-Z176</f>
        <v>9.3419999999999845</v>
      </c>
      <c r="AD176" s="20">
        <f t="shared" si="20"/>
        <v>0</v>
      </c>
      <c r="AE176">
        <v>10</v>
      </c>
    </row>
    <row r="177" spans="1:31" x14ac:dyDescent="0.25">
      <c r="A177" s="9">
        <v>45046</v>
      </c>
      <c r="B177" s="10" t="s">
        <v>184</v>
      </c>
      <c r="C177" s="10" t="s">
        <v>185</v>
      </c>
      <c r="D177" s="10" t="s">
        <v>40</v>
      </c>
      <c r="E177" s="10" t="s">
        <v>30</v>
      </c>
      <c r="F177" s="10">
        <v>750</v>
      </c>
      <c r="G177" s="10">
        <v>817</v>
      </c>
      <c r="H177" s="11">
        <v>345</v>
      </c>
      <c r="I177" s="63">
        <v>15.58</v>
      </c>
      <c r="J177" s="12">
        <v>31984.01</v>
      </c>
      <c r="K177" s="13">
        <v>0</v>
      </c>
      <c r="L177" s="25">
        <v>0</v>
      </c>
      <c r="M177" s="15">
        <v>0</v>
      </c>
      <c r="N177" s="14">
        <v>0</v>
      </c>
      <c r="O177" s="16">
        <v>270</v>
      </c>
      <c r="P177" s="16">
        <v>39046</v>
      </c>
      <c r="Q177" s="16">
        <v>0</v>
      </c>
      <c r="R177" s="16">
        <f>Q177*16.876/100</f>
        <v>0</v>
      </c>
      <c r="S177" s="17">
        <f t="shared" si="14"/>
        <v>0</v>
      </c>
      <c r="T177" s="16">
        <v>0</v>
      </c>
      <c r="U177" s="18">
        <f t="shared" si="15"/>
        <v>281.86500000000001</v>
      </c>
      <c r="V177" s="18">
        <f t="shared" si="16"/>
        <v>0</v>
      </c>
      <c r="W177" s="18">
        <f t="shared" si="17"/>
        <v>0</v>
      </c>
      <c r="X177" s="27">
        <v>250</v>
      </c>
      <c r="Y177" s="19">
        <f t="shared" si="18"/>
        <v>250</v>
      </c>
      <c r="Z177" s="18">
        <f t="shared" si="19"/>
        <v>220.59</v>
      </c>
      <c r="AA177" s="12">
        <v>75</v>
      </c>
      <c r="AB177" s="12">
        <v>6953.04</v>
      </c>
      <c r="AC177" s="28">
        <f>+I177+Y177-Z177</f>
        <v>44.989999999999981</v>
      </c>
      <c r="AD177" s="20">
        <f t="shared" si="20"/>
        <v>0</v>
      </c>
      <c r="AE177">
        <v>210</v>
      </c>
    </row>
    <row r="178" spans="1:31" x14ac:dyDescent="0.25">
      <c r="A178" s="9">
        <v>45046</v>
      </c>
      <c r="B178" s="10" t="s">
        <v>186</v>
      </c>
      <c r="C178" s="10" t="s">
        <v>185</v>
      </c>
      <c r="D178" s="10" t="s">
        <v>40</v>
      </c>
      <c r="E178" s="10" t="s">
        <v>30</v>
      </c>
      <c r="F178" s="10">
        <v>750</v>
      </c>
      <c r="G178" s="10">
        <v>817</v>
      </c>
      <c r="H178" s="11">
        <v>272</v>
      </c>
      <c r="I178" s="63">
        <v>12.28</v>
      </c>
      <c r="J178" s="12">
        <v>25985.200000000001</v>
      </c>
      <c r="K178" s="13">
        <v>0</v>
      </c>
      <c r="L178" s="25">
        <v>0</v>
      </c>
      <c r="M178" s="15">
        <v>0</v>
      </c>
      <c r="N178" s="14">
        <v>0</v>
      </c>
      <c r="O178" s="16">
        <v>60</v>
      </c>
      <c r="P178" s="16">
        <v>8956.4</v>
      </c>
      <c r="Q178" s="16">
        <v>0</v>
      </c>
      <c r="R178" s="16">
        <f>Q178*16.876/100</f>
        <v>0</v>
      </c>
      <c r="S178" s="17">
        <f t="shared" si="14"/>
        <v>0</v>
      </c>
      <c r="T178" s="16">
        <v>0</v>
      </c>
      <c r="U178" s="18">
        <f t="shared" si="15"/>
        <v>222.22399999999999</v>
      </c>
      <c r="V178" s="18">
        <f t="shared" si="16"/>
        <v>0</v>
      </c>
      <c r="W178" s="18">
        <f t="shared" si="17"/>
        <v>0</v>
      </c>
      <c r="X178" s="27">
        <v>50</v>
      </c>
      <c r="Y178" s="19">
        <f t="shared" si="18"/>
        <v>50</v>
      </c>
      <c r="Z178" s="18">
        <f t="shared" si="19"/>
        <v>49.02</v>
      </c>
      <c r="AA178" s="12">
        <v>212</v>
      </c>
      <c r="AB178" s="12">
        <v>20253.169999999998</v>
      </c>
      <c r="AC178" s="28">
        <f>+I178+Y178-Z178</f>
        <v>13.259999999999998</v>
      </c>
      <c r="AD178" s="20">
        <f t="shared" si="20"/>
        <v>0</v>
      </c>
      <c r="AE178">
        <v>40</v>
      </c>
    </row>
    <row r="179" spans="1:31" x14ac:dyDescent="0.25">
      <c r="A179" s="9">
        <v>45046</v>
      </c>
      <c r="B179" s="10" t="s">
        <v>187</v>
      </c>
      <c r="C179" s="10" t="s">
        <v>185</v>
      </c>
      <c r="D179" s="10" t="s">
        <v>40</v>
      </c>
      <c r="E179" s="10" t="s">
        <v>30</v>
      </c>
      <c r="F179" s="10">
        <v>750</v>
      </c>
      <c r="G179" s="10">
        <v>817</v>
      </c>
      <c r="H179" s="11">
        <v>164</v>
      </c>
      <c r="I179" s="63">
        <v>7.4</v>
      </c>
      <c r="J179" s="12">
        <v>14762.21</v>
      </c>
      <c r="K179" s="13">
        <v>0</v>
      </c>
      <c r="L179" s="25">
        <v>0</v>
      </c>
      <c r="M179" s="15">
        <v>0</v>
      </c>
      <c r="N179" s="14">
        <v>0</v>
      </c>
      <c r="O179" s="16">
        <v>60</v>
      </c>
      <c r="P179" s="16">
        <v>9108</v>
      </c>
      <c r="Q179" s="16">
        <v>0</v>
      </c>
      <c r="R179" s="16">
        <f>Q179*16.876/100</f>
        <v>0</v>
      </c>
      <c r="S179" s="17">
        <f t="shared" si="14"/>
        <v>0</v>
      </c>
      <c r="T179" s="16">
        <v>0</v>
      </c>
      <c r="U179" s="18">
        <f t="shared" si="15"/>
        <v>133.988</v>
      </c>
      <c r="V179" s="18">
        <f t="shared" si="16"/>
        <v>0</v>
      </c>
      <c r="W179" s="18">
        <f t="shared" si="17"/>
        <v>0</v>
      </c>
      <c r="X179" s="27">
        <v>50</v>
      </c>
      <c r="Y179" s="19">
        <f t="shared" si="18"/>
        <v>50</v>
      </c>
      <c r="Z179" s="18">
        <f t="shared" si="19"/>
        <v>49.02</v>
      </c>
      <c r="AA179" s="12">
        <v>104</v>
      </c>
      <c r="AB179" s="12">
        <v>9361.4</v>
      </c>
      <c r="AC179" s="28">
        <f>+I179+Y179-Z179</f>
        <v>8.3799999999999955</v>
      </c>
      <c r="AD179" s="20">
        <f t="shared" si="20"/>
        <v>0</v>
      </c>
      <c r="AE179">
        <v>50</v>
      </c>
    </row>
    <row r="180" spans="1:31" x14ac:dyDescent="0.25">
      <c r="A180" s="9">
        <v>45046</v>
      </c>
      <c r="B180" s="10" t="s">
        <v>188</v>
      </c>
      <c r="C180" s="10" t="s">
        <v>185</v>
      </c>
      <c r="D180" s="10" t="s">
        <v>40</v>
      </c>
      <c r="E180" s="10" t="s">
        <v>30</v>
      </c>
      <c r="F180" s="10">
        <v>750</v>
      </c>
      <c r="G180" s="10">
        <v>817</v>
      </c>
      <c r="H180" s="11">
        <v>155</v>
      </c>
      <c r="I180" s="63">
        <v>7</v>
      </c>
      <c r="J180" s="12">
        <v>22504.85</v>
      </c>
      <c r="K180" s="13">
        <v>0</v>
      </c>
      <c r="L180" s="25">
        <v>0</v>
      </c>
      <c r="M180" s="15">
        <v>0</v>
      </c>
      <c r="N180" s="14">
        <v>0</v>
      </c>
      <c r="O180" s="16">
        <v>60</v>
      </c>
      <c r="P180" s="16">
        <v>8248.4</v>
      </c>
      <c r="Q180" s="16">
        <v>0</v>
      </c>
      <c r="R180" s="16">
        <f>Q180*16.876/100</f>
        <v>0</v>
      </c>
      <c r="S180" s="17">
        <f t="shared" si="14"/>
        <v>0</v>
      </c>
      <c r="T180" s="16">
        <v>0</v>
      </c>
      <c r="U180" s="18">
        <f t="shared" si="15"/>
        <v>126.63500000000001</v>
      </c>
      <c r="V180" s="18">
        <f t="shared" si="16"/>
        <v>0</v>
      </c>
      <c r="W180" s="18">
        <f t="shared" si="17"/>
        <v>0</v>
      </c>
      <c r="X180" s="27">
        <v>50</v>
      </c>
      <c r="Y180" s="19">
        <f t="shared" si="18"/>
        <v>50</v>
      </c>
      <c r="Z180" s="18">
        <f t="shared" si="19"/>
        <v>49.02</v>
      </c>
      <c r="AA180" s="12">
        <v>95</v>
      </c>
      <c r="AB180" s="12">
        <v>13793.3</v>
      </c>
      <c r="AC180" s="28">
        <f>+I180+Y180-Z180</f>
        <v>7.9799999999999969</v>
      </c>
      <c r="AD180" s="20">
        <f t="shared" si="20"/>
        <v>0</v>
      </c>
      <c r="AE180">
        <v>50</v>
      </c>
    </row>
    <row r="181" spans="1:31" x14ac:dyDescent="0.25">
      <c r="A181" s="9">
        <v>45046</v>
      </c>
      <c r="B181" s="10" t="s">
        <v>189</v>
      </c>
      <c r="C181" s="10" t="s">
        <v>185</v>
      </c>
      <c r="D181" s="10" t="s">
        <v>40</v>
      </c>
      <c r="E181" s="10" t="s">
        <v>30</v>
      </c>
      <c r="F181" s="10">
        <v>750</v>
      </c>
      <c r="G181" s="10">
        <v>817</v>
      </c>
      <c r="H181" s="11">
        <v>247</v>
      </c>
      <c r="I181" s="63">
        <v>11.15</v>
      </c>
      <c r="J181" s="12">
        <v>22313.08</v>
      </c>
      <c r="K181" s="13">
        <v>0</v>
      </c>
      <c r="L181" s="25">
        <v>0</v>
      </c>
      <c r="M181" s="15">
        <v>0</v>
      </c>
      <c r="N181" s="14">
        <v>0</v>
      </c>
      <c r="O181" s="16">
        <v>110</v>
      </c>
      <c r="P181" s="16">
        <v>16236.8</v>
      </c>
      <c r="Q181" s="16">
        <v>0</v>
      </c>
      <c r="R181" s="16">
        <f>Q181*16.876/100</f>
        <v>0</v>
      </c>
      <c r="S181" s="17">
        <f t="shared" si="14"/>
        <v>0</v>
      </c>
      <c r="T181" s="16">
        <v>0</v>
      </c>
      <c r="U181" s="18">
        <f t="shared" si="15"/>
        <v>201.79900000000001</v>
      </c>
      <c r="V181" s="18">
        <f t="shared" si="16"/>
        <v>0</v>
      </c>
      <c r="W181" s="18">
        <f t="shared" si="17"/>
        <v>0</v>
      </c>
      <c r="X181" s="27">
        <v>100</v>
      </c>
      <c r="Y181" s="19">
        <f t="shared" si="18"/>
        <v>100</v>
      </c>
      <c r="Z181" s="18">
        <f t="shared" si="19"/>
        <v>89.87</v>
      </c>
      <c r="AA181" s="12">
        <v>137</v>
      </c>
      <c r="AB181" s="12">
        <v>12376.08</v>
      </c>
      <c r="AC181" s="28">
        <f>+I181+Y181-Z181</f>
        <v>21.28</v>
      </c>
      <c r="AD181" s="20">
        <f t="shared" si="20"/>
        <v>0</v>
      </c>
      <c r="AE181">
        <v>80</v>
      </c>
    </row>
    <row r="182" spans="1:31" x14ac:dyDescent="0.25">
      <c r="A182" s="9">
        <v>45046</v>
      </c>
      <c r="B182" s="10" t="s">
        <v>190</v>
      </c>
      <c r="C182" s="10" t="s">
        <v>185</v>
      </c>
      <c r="D182" s="10" t="s">
        <v>40</v>
      </c>
      <c r="E182" s="10" t="s">
        <v>30</v>
      </c>
      <c r="F182" s="10">
        <v>750</v>
      </c>
      <c r="G182" s="10">
        <v>817</v>
      </c>
      <c r="H182" s="11">
        <v>247</v>
      </c>
      <c r="I182" s="63">
        <v>11.15</v>
      </c>
      <c r="J182" s="12">
        <v>22656.67</v>
      </c>
      <c r="K182" s="13">
        <v>0</v>
      </c>
      <c r="L182" s="25">
        <v>0</v>
      </c>
      <c r="M182" s="15">
        <v>0</v>
      </c>
      <c r="N182" s="14">
        <v>0</v>
      </c>
      <c r="O182" s="16">
        <v>120</v>
      </c>
      <c r="P182" s="16">
        <v>17912.8</v>
      </c>
      <c r="Q182" s="16">
        <v>0</v>
      </c>
      <c r="R182" s="16">
        <f>Q182*16.876/100</f>
        <v>0</v>
      </c>
      <c r="S182" s="17">
        <f t="shared" si="14"/>
        <v>0</v>
      </c>
      <c r="T182" s="16">
        <v>0</v>
      </c>
      <c r="U182" s="18">
        <f t="shared" si="15"/>
        <v>201.79900000000001</v>
      </c>
      <c r="V182" s="18">
        <f t="shared" si="16"/>
        <v>0</v>
      </c>
      <c r="W182" s="18">
        <f t="shared" si="17"/>
        <v>0</v>
      </c>
      <c r="X182" s="27">
        <v>100</v>
      </c>
      <c r="Y182" s="19">
        <f t="shared" si="18"/>
        <v>100</v>
      </c>
      <c r="Z182" s="18">
        <f t="shared" si="19"/>
        <v>98.04</v>
      </c>
      <c r="AA182" s="12">
        <v>127</v>
      </c>
      <c r="AB182" s="12">
        <v>11649.38</v>
      </c>
      <c r="AC182" s="28">
        <f>+I182+Y182-Z182</f>
        <v>13.11</v>
      </c>
      <c r="AD182" s="20">
        <f t="shared" si="20"/>
        <v>0</v>
      </c>
      <c r="AE182">
        <v>90</v>
      </c>
    </row>
    <row r="183" spans="1:31" x14ac:dyDescent="0.25">
      <c r="A183" s="9">
        <v>45046</v>
      </c>
      <c r="B183" s="10" t="s">
        <v>191</v>
      </c>
      <c r="C183" s="10" t="s">
        <v>185</v>
      </c>
      <c r="D183" s="10" t="s">
        <v>40</v>
      </c>
      <c r="E183" s="10" t="s">
        <v>30</v>
      </c>
      <c r="F183" s="10">
        <v>905</v>
      </c>
      <c r="G183" s="10">
        <v>986</v>
      </c>
      <c r="H183" s="11">
        <v>397</v>
      </c>
      <c r="I183" s="63">
        <v>17.920000000000002</v>
      </c>
      <c r="J183" s="12">
        <v>41681.9</v>
      </c>
      <c r="K183" s="13">
        <v>0</v>
      </c>
      <c r="L183" s="25">
        <v>0</v>
      </c>
      <c r="M183" s="15">
        <v>0</v>
      </c>
      <c r="N183" s="14">
        <v>0</v>
      </c>
      <c r="O183" s="16">
        <v>224</v>
      </c>
      <c r="P183" s="16">
        <v>37544.949999999997</v>
      </c>
      <c r="Q183" s="16">
        <v>0</v>
      </c>
      <c r="R183" s="16">
        <f>Q183*16.876/100</f>
        <v>0</v>
      </c>
      <c r="S183" s="17">
        <f t="shared" si="14"/>
        <v>0</v>
      </c>
      <c r="T183" s="16">
        <v>0</v>
      </c>
      <c r="U183" s="18">
        <f t="shared" si="15"/>
        <v>391.44200000000001</v>
      </c>
      <c r="V183" s="18">
        <f t="shared" si="16"/>
        <v>0</v>
      </c>
      <c r="W183" s="18">
        <f t="shared" si="17"/>
        <v>0</v>
      </c>
      <c r="X183" s="27">
        <v>250</v>
      </c>
      <c r="Y183" s="19">
        <f t="shared" si="18"/>
        <v>250</v>
      </c>
      <c r="Z183" s="18">
        <f t="shared" si="19"/>
        <v>220.864</v>
      </c>
      <c r="AA183" s="12">
        <v>173</v>
      </c>
      <c r="AB183" s="12">
        <v>18163.650000000001</v>
      </c>
      <c r="AC183" s="28">
        <f>+I183+Y183-Z183</f>
        <v>47.056000000000012</v>
      </c>
      <c r="AD183" s="20">
        <f t="shared" si="20"/>
        <v>0</v>
      </c>
      <c r="AE183">
        <v>210</v>
      </c>
    </row>
    <row r="184" spans="1:31" x14ac:dyDescent="0.25">
      <c r="A184" s="9">
        <v>45046</v>
      </c>
      <c r="B184" s="10" t="s">
        <v>192</v>
      </c>
      <c r="C184" s="10" t="s">
        <v>185</v>
      </c>
      <c r="D184" s="10" t="s">
        <v>40</v>
      </c>
      <c r="E184" s="10" t="s">
        <v>30</v>
      </c>
      <c r="F184" s="10">
        <v>905</v>
      </c>
      <c r="G184" s="10">
        <v>986</v>
      </c>
      <c r="H184" s="11">
        <v>180</v>
      </c>
      <c r="I184" s="63">
        <v>8.1300000000000008</v>
      </c>
      <c r="J184" s="12">
        <v>18410.2</v>
      </c>
      <c r="K184" s="13">
        <v>0</v>
      </c>
      <c r="L184" s="25">
        <v>0</v>
      </c>
      <c r="M184" s="15">
        <v>0</v>
      </c>
      <c r="N184" s="14">
        <v>0</v>
      </c>
      <c r="O184" s="16">
        <v>45</v>
      </c>
      <c r="P184" s="16">
        <v>7593.3</v>
      </c>
      <c r="Q184" s="16">
        <v>0</v>
      </c>
      <c r="R184" s="16">
        <f>Q184*16.876/100</f>
        <v>0</v>
      </c>
      <c r="S184" s="17">
        <f t="shared" si="14"/>
        <v>0</v>
      </c>
      <c r="T184" s="16">
        <v>0</v>
      </c>
      <c r="U184" s="18">
        <f t="shared" si="15"/>
        <v>177.48</v>
      </c>
      <c r="V184" s="18">
        <f t="shared" si="16"/>
        <v>0</v>
      </c>
      <c r="W184" s="18">
        <f t="shared" si="17"/>
        <v>0</v>
      </c>
      <c r="X184" s="27">
        <v>50</v>
      </c>
      <c r="Y184" s="19">
        <f t="shared" si="18"/>
        <v>50</v>
      </c>
      <c r="Z184" s="18">
        <f t="shared" si="19"/>
        <v>44.37</v>
      </c>
      <c r="AA184" s="12">
        <v>135</v>
      </c>
      <c r="AB184" s="12">
        <v>13807.65</v>
      </c>
      <c r="AC184" s="28">
        <f>+I184+Y184-Z184</f>
        <v>13.760000000000005</v>
      </c>
      <c r="AD184" s="20">
        <f t="shared" si="20"/>
        <v>0</v>
      </c>
      <c r="AE184">
        <v>40</v>
      </c>
    </row>
    <row r="185" spans="1:31" x14ac:dyDescent="0.25">
      <c r="A185" s="9">
        <v>45046</v>
      </c>
      <c r="B185" s="10" t="s">
        <v>193</v>
      </c>
      <c r="C185" s="10" t="s">
        <v>185</v>
      </c>
      <c r="D185" s="10" t="s">
        <v>40</v>
      </c>
      <c r="E185" s="10" t="s">
        <v>30</v>
      </c>
      <c r="F185" s="10">
        <v>905</v>
      </c>
      <c r="G185" s="10">
        <v>986</v>
      </c>
      <c r="H185" s="11">
        <v>222</v>
      </c>
      <c r="I185" s="63">
        <v>10.02</v>
      </c>
      <c r="J185" s="12">
        <v>18548.73</v>
      </c>
      <c r="K185" s="13">
        <v>0</v>
      </c>
      <c r="L185" s="25">
        <v>0</v>
      </c>
      <c r="M185" s="15">
        <v>0</v>
      </c>
      <c r="N185" s="14">
        <v>0</v>
      </c>
      <c r="O185" s="16">
        <v>44</v>
      </c>
      <c r="P185" s="16">
        <v>7377.7</v>
      </c>
      <c r="Q185" s="16">
        <v>0</v>
      </c>
      <c r="R185" s="16">
        <f>Q185*16.876/100</f>
        <v>0</v>
      </c>
      <c r="S185" s="17">
        <f t="shared" si="14"/>
        <v>0</v>
      </c>
      <c r="T185" s="16">
        <v>0</v>
      </c>
      <c r="U185" s="18">
        <f t="shared" si="15"/>
        <v>218.892</v>
      </c>
      <c r="V185" s="18">
        <f t="shared" si="16"/>
        <v>0</v>
      </c>
      <c r="W185" s="18">
        <f t="shared" si="17"/>
        <v>0</v>
      </c>
      <c r="X185" s="27">
        <v>50</v>
      </c>
      <c r="Y185" s="19">
        <f t="shared" si="18"/>
        <v>50</v>
      </c>
      <c r="Z185" s="18">
        <f t="shared" si="19"/>
        <v>43.384</v>
      </c>
      <c r="AA185" s="12">
        <v>178</v>
      </c>
      <c r="AB185" s="12">
        <v>14872.41</v>
      </c>
      <c r="AC185" s="28">
        <f>+I185+Y185-Z185</f>
        <v>16.635999999999996</v>
      </c>
      <c r="AD185" s="20">
        <f t="shared" si="20"/>
        <v>0</v>
      </c>
      <c r="AE185">
        <v>40</v>
      </c>
    </row>
    <row r="186" spans="1:31" x14ac:dyDescent="0.25">
      <c r="A186" s="9">
        <v>45046</v>
      </c>
      <c r="B186" s="10" t="s">
        <v>194</v>
      </c>
      <c r="C186" s="10" t="s">
        <v>185</v>
      </c>
      <c r="D186" s="10" t="s">
        <v>40</v>
      </c>
      <c r="E186" s="10" t="s">
        <v>30</v>
      </c>
      <c r="F186" s="10">
        <v>905</v>
      </c>
      <c r="G186" s="10">
        <v>986</v>
      </c>
      <c r="H186" s="11">
        <v>195</v>
      </c>
      <c r="I186" s="63">
        <v>8.8000000000000007</v>
      </c>
      <c r="J186" s="12">
        <v>20433.95</v>
      </c>
      <c r="K186" s="13">
        <v>0</v>
      </c>
      <c r="L186" s="25">
        <v>0</v>
      </c>
      <c r="M186" s="15">
        <v>0</v>
      </c>
      <c r="N186" s="14">
        <v>0</v>
      </c>
      <c r="O186" s="16">
        <v>134</v>
      </c>
      <c r="P186" s="16">
        <v>22487.05</v>
      </c>
      <c r="Q186" s="16">
        <v>0</v>
      </c>
      <c r="R186" s="16">
        <f>Q186*16.876/100</f>
        <v>0</v>
      </c>
      <c r="S186" s="17">
        <f t="shared" si="14"/>
        <v>0</v>
      </c>
      <c r="T186" s="16">
        <v>0</v>
      </c>
      <c r="U186" s="18">
        <f t="shared" si="15"/>
        <v>192.27</v>
      </c>
      <c r="V186" s="18">
        <f t="shared" si="16"/>
        <v>0</v>
      </c>
      <c r="W186" s="18">
        <f t="shared" si="17"/>
        <v>0</v>
      </c>
      <c r="X186" s="27">
        <v>150</v>
      </c>
      <c r="Y186" s="19">
        <f t="shared" si="18"/>
        <v>150</v>
      </c>
      <c r="Z186" s="18">
        <f t="shared" si="19"/>
        <v>132.124</v>
      </c>
      <c r="AA186" s="12">
        <v>61</v>
      </c>
      <c r="AB186" s="12">
        <v>6392.16</v>
      </c>
      <c r="AC186" s="28">
        <f>+I186+Y186-Z186</f>
        <v>26.676000000000016</v>
      </c>
      <c r="AD186" s="20">
        <f t="shared" si="20"/>
        <v>0</v>
      </c>
      <c r="AE186">
        <v>130</v>
      </c>
    </row>
    <row r="187" spans="1:31" x14ac:dyDescent="0.25">
      <c r="A187" s="9">
        <v>45046</v>
      </c>
      <c r="B187" s="10" t="s">
        <v>195</v>
      </c>
      <c r="C187" s="10" t="s">
        <v>185</v>
      </c>
      <c r="D187" s="10" t="s">
        <v>40</v>
      </c>
      <c r="E187" s="10" t="s">
        <v>30</v>
      </c>
      <c r="F187" s="10">
        <v>905</v>
      </c>
      <c r="G187" s="10">
        <v>986</v>
      </c>
      <c r="H187" s="11">
        <v>250</v>
      </c>
      <c r="I187" s="63">
        <v>11.29</v>
      </c>
      <c r="J187" s="12">
        <v>26161.47</v>
      </c>
      <c r="K187" s="13">
        <v>0</v>
      </c>
      <c r="L187" s="25">
        <v>0</v>
      </c>
      <c r="M187" s="15">
        <v>0</v>
      </c>
      <c r="N187" s="14">
        <v>0</v>
      </c>
      <c r="O187" s="16">
        <v>30</v>
      </c>
      <c r="P187" s="16">
        <v>5019.3</v>
      </c>
      <c r="Q187" s="16">
        <v>0</v>
      </c>
      <c r="R187" s="16">
        <f>Q187*16.876/100</f>
        <v>0</v>
      </c>
      <c r="S187" s="17">
        <f t="shared" si="14"/>
        <v>0</v>
      </c>
      <c r="T187" s="16">
        <v>0</v>
      </c>
      <c r="U187" s="18">
        <f t="shared" si="15"/>
        <v>246.5</v>
      </c>
      <c r="V187" s="18">
        <f t="shared" si="16"/>
        <v>0</v>
      </c>
      <c r="W187" s="18">
        <f t="shared" si="17"/>
        <v>0</v>
      </c>
      <c r="X187" s="27">
        <v>20</v>
      </c>
      <c r="Y187" s="19">
        <f t="shared" si="18"/>
        <v>20</v>
      </c>
      <c r="Z187" s="18">
        <f t="shared" si="19"/>
        <v>29.58</v>
      </c>
      <c r="AA187" s="12">
        <v>220</v>
      </c>
      <c r="AB187" s="12">
        <v>23022.09</v>
      </c>
      <c r="AC187" s="28">
        <f>+I187+Y187-Z187</f>
        <v>1.7100000000000009</v>
      </c>
      <c r="AD187" s="20">
        <f t="shared" si="20"/>
        <v>0</v>
      </c>
      <c r="AE187">
        <v>20</v>
      </c>
    </row>
    <row r="188" spans="1:31" x14ac:dyDescent="0.25">
      <c r="A188" s="9">
        <v>45046</v>
      </c>
      <c r="B188" s="10" t="s">
        <v>196</v>
      </c>
      <c r="C188" s="10" t="s">
        <v>185</v>
      </c>
      <c r="D188" s="10" t="s">
        <v>40</v>
      </c>
      <c r="E188" s="10" t="s">
        <v>30</v>
      </c>
      <c r="F188" s="10">
        <v>905</v>
      </c>
      <c r="G188" s="10">
        <v>986</v>
      </c>
      <c r="H188" s="11">
        <v>147</v>
      </c>
      <c r="I188" s="63">
        <v>6.64</v>
      </c>
      <c r="J188" s="12">
        <v>14892.24</v>
      </c>
      <c r="K188" s="13">
        <v>0</v>
      </c>
      <c r="L188" s="25">
        <v>0</v>
      </c>
      <c r="M188" s="15">
        <v>0</v>
      </c>
      <c r="N188" s="14">
        <v>0</v>
      </c>
      <c r="O188" s="16">
        <v>75</v>
      </c>
      <c r="P188" s="16">
        <v>12612.6</v>
      </c>
      <c r="Q188" s="16">
        <v>0</v>
      </c>
      <c r="R188" s="16">
        <f>Q188*16.876/100</f>
        <v>0</v>
      </c>
      <c r="S188" s="17">
        <f t="shared" si="14"/>
        <v>0</v>
      </c>
      <c r="T188" s="16">
        <v>0</v>
      </c>
      <c r="U188" s="18">
        <f t="shared" si="15"/>
        <v>144.94200000000001</v>
      </c>
      <c r="V188" s="18">
        <f t="shared" si="16"/>
        <v>0</v>
      </c>
      <c r="W188" s="18">
        <f t="shared" si="17"/>
        <v>0</v>
      </c>
      <c r="X188" s="27">
        <v>100</v>
      </c>
      <c r="Y188" s="19">
        <f t="shared" si="18"/>
        <v>100</v>
      </c>
      <c r="Z188" s="18">
        <f t="shared" si="19"/>
        <v>73.95</v>
      </c>
      <c r="AA188" s="12">
        <v>72</v>
      </c>
      <c r="AB188" s="12">
        <v>7294.16</v>
      </c>
      <c r="AC188" s="28">
        <f>+I188+Y188-Z188</f>
        <v>32.69</v>
      </c>
      <c r="AD188" s="20">
        <f t="shared" si="20"/>
        <v>0</v>
      </c>
      <c r="AE188">
        <v>70</v>
      </c>
    </row>
    <row r="189" spans="1:31" x14ac:dyDescent="0.25">
      <c r="A189" s="59">
        <v>45046</v>
      </c>
      <c r="B189" s="60" t="s">
        <v>720</v>
      </c>
      <c r="C189" s="60" t="s">
        <v>282</v>
      </c>
      <c r="D189" s="60" t="s">
        <v>40</v>
      </c>
      <c r="E189" s="60" t="s">
        <v>30</v>
      </c>
      <c r="F189" s="10"/>
      <c r="G189" s="10"/>
      <c r="H189" s="11"/>
      <c r="I189" s="63"/>
      <c r="J189" s="11"/>
      <c r="K189" s="13"/>
      <c r="L189" s="25"/>
      <c r="M189" s="15"/>
      <c r="N189" s="14"/>
      <c r="O189" s="16"/>
      <c r="P189" s="16"/>
      <c r="Q189" s="16"/>
      <c r="R189" s="16"/>
      <c r="S189" s="17">
        <f t="shared" si="14"/>
        <v>0</v>
      </c>
      <c r="T189" s="16"/>
      <c r="U189" s="18">
        <f t="shared" si="15"/>
        <v>0</v>
      </c>
      <c r="V189" s="18">
        <f t="shared" si="16"/>
        <v>0</v>
      </c>
      <c r="W189" s="18">
        <f t="shared" si="17"/>
        <v>0</v>
      </c>
      <c r="X189" s="27"/>
      <c r="Y189" s="19">
        <f t="shared" si="18"/>
        <v>0</v>
      </c>
      <c r="Z189" s="18">
        <f t="shared" si="19"/>
        <v>0</v>
      </c>
      <c r="AA189" s="12"/>
      <c r="AB189" s="12"/>
      <c r="AC189" s="28">
        <f>+I189+Y189-Z189</f>
        <v>0</v>
      </c>
      <c r="AD189" s="20">
        <f t="shared" si="20"/>
        <v>0</v>
      </c>
      <c r="AE189">
        <v>0</v>
      </c>
    </row>
    <row r="190" spans="1:31" x14ac:dyDescent="0.25">
      <c r="A190" s="9">
        <v>45046</v>
      </c>
      <c r="B190" s="10" t="s">
        <v>197</v>
      </c>
      <c r="C190" s="10" t="s">
        <v>185</v>
      </c>
      <c r="D190" s="10" t="s">
        <v>40</v>
      </c>
      <c r="E190" s="10" t="s">
        <v>30</v>
      </c>
      <c r="F190" s="10">
        <v>1010</v>
      </c>
      <c r="G190" s="10">
        <v>1101</v>
      </c>
      <c r="H190" s="11">
        <v>155</v>
      </c>
      <c r="I190" s="63">
        <v>7</v>
      </c>
      <c r="J190" s="12">
        <v>19416.990000000002</v>
      </c>
      <c r="K190" s="13">
        <v>0</v>
      </c>
      <c r="L190" s="25">
        <v>0</v>
      </c>
      <c r="M190" s="15">
        <v>463</v>
      </c>
      <c r="N190" s="14">
        <v>57997.36</v>
      </c>
      <c r="O190" s="16">
        <v>159</v>
      </c>
      <c r="P190" s="16">
        <v>26845.8</v>
      </c>
      <c r="Q190" s="16">
        <v>0</v>
      </c>
      <c r="R190" s="16">
        <f>Q190*16.876/100</f>
        <v>0</v>
      </c>
      <c r="S190" s="17">
        <f t="shared" si="14"/>
        <v>0</v>
      </c>
      <c r="T190" s="16">
        <v>0</v>
      </c>
      <c r="U190" s="18">
        <f t="shared" si="15"/>
        <v>170.655</v>
      </c>
      <c r="V190" s="18">
        <f t="shared" si="16"/>
        <v>467.63</v>
      </c>
      <c r="W190" s="18">
        <f t="shared" si="17"/>
        <v>78.510400700000005</v>
      </c>
      <c r="X190" s="27">
        <v>-300</v>
      </c>
      <c r="Y190" s="19">
        <f t="shared" si="18"/>
        <v>246.14040069999999</v>
      </c>
      <c r="Z190" s="18">
        <f t="shared" si="19"/>
        <v>175.059</v>
      </c>
      <c r="AA190" s="12">
        <v>459</v>
      </c>
      <c r="AB190" s="12">
        <v>57496.639999999999</v>
      </c>
      <c r="AC190" s="28">
        <f>+I190+Y190-Z190</f>
        <v>78.081400699999989</v>
      </c>
      <c r="AD190" s="20">
        <f t="shared" si="20"/>
        <v>0</v>
      </c>
      <c r="AE190">
        <v>0</v>
      </c>
    </row>
    <row r="191" spans="1:31" x14ac:dyDescent="0.25">
      <c r="A191" s="9">
        <v>45046</v>
      </c>
      <c r="B191" s="10" t="s">
        <v>198</v>
      </c>
      <c r="C191" s="10" t="s">
        <v>185</v>
      </c>
      <c r="D191" s="10" t="s">
        <v>40</v>
      </c>
      <c r="E191" s="10" t="s">
        <v>30</v>
      </c>
      <c r="F191" s="10">
        <v>1010</v>
      </c>
      <c r="G191" s="10">
        <v>1101</v>
      </c>
      <c r="H191" s="11">
        <v>182</v>
      </c>
      <c r="I191" s="63">
        <v>8.2200000000000006</v>
      </c>
      <c r="J191" s="12">
        <v>21105.47</v>
      </c>
      <c r="K191" s="13">
        <v>0</v>
      </c>
      <c r="L191" s="25">
        <v>0</v>
      </c>
      <c r="M191" s="15">
        <v>90</v>
      </c>
      <c r="N191" s="14">
        <v>10910.62</v>
      </c>
      <c r="O191" s="16">
        <v>60</v>
      </c>
      <c r="P191" s="16">
        <v>11731.5</v>
      </c>
      <c r="Q191" s="16">
        <v>0</v>
      </c>
      <c r="R191" s="16">
        <f>Q191*16.876/100</f>
        <v>0</v>
      </c>
      <c r="S191" s="17">
        <f t="shared" si="14"/>
        <v>0</v>
      </c>
      <c r="T191" s="16">
        <v>0</v>
      </c>
      <c r="U191" s="18">
        <f t="shared" si="15"/>
        <v>200.38200000000001</v>
      </c>
      <c r="V191" s="18">
        <f t="shared" si="16"/>
        <v>90.9</v>
      </c>
      <c r="W191" s="18">
        <f t="shared" si="17"/>
        <v>15.261201000000003</v>
      </c>
      <c r="X191" s="27"/>
      <c r="Y191" s="19">
        <f t="shared" si="18"/>
        <v>106.16120100000001</v>
      </c>
      <c r="Z191" s="18">
        <f t="shared" si="19"/>
        <v>66.06</v>
      </c>
      <c r="AA191" s="12">
        <v>212</v>
      </c>
      <c r="AB191" s="12">
        <v>25058.25</v>
      </c>
      <c r="AC191" s="28">
        <f>+I191+Y191-Z191</f>
        <v>48.321201000000002</v>
      </c>
      <c r="AD191" s="20">
        <f t="shared" si="20"/>
        <v>0</v>
      </c>
      <c r="AE191">
        <v>0</v>
      </c>
    </row>
    <row r="192" spans="1:31" x14ac:dyDescent="0.25">
      <c r="A192" s="9">
        <v>45046</v>
      </c>
      <c r="B192" s="10" t="s">
        <v>199</v>
      </c>
      <c r="C192" s="10" t="s">
        <v>185</v>
      </c>
      <c r="D192" s="10" t="s">
        <v>40</v>
      </c>
      <c r="E192" s="10" t="s">
        <v>30</v>
      </c>
      <c r="F192" s="10">
        <v>1010</v>
      </c>
      <c r="G192" s="10">
        <v>1101</v>
      </c>
      <c r="H192" s="11">
        <v>241</v>
      </c>
      <c r="I192" s="63">
        <v>10.88</v>
      </c>
      <c r="J192" s="12">
        <v>28760.98</v>
      </c>
      <c r="K192" s="13">
        <v>0</v>
      </c>
      <c r="L192" s="25">
        <v>0</v>
      </c>
      <c r="M192" s="15">
        <v>105</v>
      </c>
      <c r="N192" s="14">
        <v>12981.18</v>
      </c>
      <c r="O192" s="16">
        <v>61</v>
      </c>
      <c r="P192" s="16">
        <v>11929.5</v>
      </c>
      <c r="Q192" s="16">
        <v>0</v>
      </c>
      <c r="R192" s="16">
        <f>Q192*16.876/100</f>
        <v>0</v>
      </c>
      <c r="S192" s="17">
        <f t="shared" si="14"/>
        <v>0</v>
      </c>
      <c r="T192" s="16">
        <v>0</v>
      </c>
      <c r="U192" s="18">
        <f t="shared" si="15"/>
        <v>265.34100000000001</v>
      </c>
      <c r="V192" s="18">
        <f t="shared" si="16"/>
        <v>106.05</v>
      </c>
      <c r="W192" s="18">
        <f t="shared" si="17"/>
        <v>17.804734500000002</v>
      </c>
      <c r="X192" s="27"/>
      <c r="Y192" s="19">
        <f t="shared" si="18"/>
        <v>123.85473450000001</v>
      </c>
      <c r="Z192" s="18">
        <f t="shared" si="19"/>
        <v>67.161000000000001</v>
      </c>
      <c r="AA192" s="12">
        <v>285</v>
      </c>
      <c r="AB192" s="12">
        <v>34460.839999999997</v>
      </c>
      <c r="AC192" s="28">
        <f>+I192+Y192-Z192</f>
        <v>67.5737345</v>
      </c>
      <c r="AD192" s="20">
        <f t="shared" si="20"/>
        <v>0</v>
      </c>
      <c r="AE192">
        <v>0</v>
      </c>
    </row>
    <row r="193" spans="1:31" x14ac:dyDescent="0.25">
      <c r="A193" s="9">
        <v>45046</v>
      </c>
      <c r="B193" s="10" t="s">
        <v>200</v>
      </c>
      <c r="C193" s="10" t="s">
        <v>185</v>
      </c>
      <c r="D193" s="10" t="s">
        <v>40</v>
      </c>
      <c r="E193" s="10" t="s">
        <v>30</v>
      </c>
      <c r="F193" s="10">
        <v>1010</v>
      </c>
      <c r="G193" s="10">
        <v>1101</v>
      </c>
      <c r="H193" s="11">
        <v>157</v>
      </c>
      <c r="I193" s="63">
        <v>7.09</v>
      </c>
      <c r="J193" s="12">
        <v>18899.64</v>
      </c>
      <c r="K193" s="13">
        <v>0</v>
      </c>
      <c r="L193" s="25">
        <v>0</v>
      </c>
      <c r="M193" s="15">
        <v>120</v>
      </c>
      <c r="N193" s="14">
        <v>14202.05</v>
      </c>
      <c r="O193" s="16">
        <v>99</v>
      </c>
      <c r="P193" s="16">
        <v>15022.5</v>
      </c>
      <c r="Q193" s="16">
        <v>0</v>
      </c>
      <c r="R193" s="16">
        <f>Q193*16.876/100</f>
        <v>0</v>
      </c>
      <c r="S193" s="17">
        <f t="shared" si="14"/>
        <v>0</v>
      </c>
      <c r="T193" s="16">
        <v>0</v>
      </c>
      <c r="U193" s="18">
        <f t="shared" si="15"/>
        <v>172.857</v>
      </c>
      <c r="V193" s="18">
        <f t="shared" si="16"/>
        <v>121.2</v>
      </c>
      <c r="W193" s="18">
        <f t="shared" si="17"/>
        <v>20.348268000000004</v>
      </c>
      <c r="X193" s="27"/>
      <c r="Y193" s="19">
        <f t="shared" si="18"/>
        <v>141.54826800000001</v>
      </c>
      <c r="Z193" s="18">
        <f t="shared" si="19"/>
        <v>108.999</v>
      </c>
      <c r="AA193" s="12">
        <v>178</v>
      </c>
      <c r="AB193" s="12">
        <v>21184.080000000002</v>
      </c>
      <c r="AC193" s="28">
        <f>+I193+Y193-Z193</f>
        <v>39.639268000000015</v>
      </c>
      <c r="AD193" s="20">
        <f t="shared" si="20"/>
        <v>0</v>
      </c>
      <c r="AE193">
        <v>0</v>
      </c>
    </row>
    <row r="194" spans="1:31" x14ac:dyDescent="0.25">
      <c r="A194" s="9">
        <v>45046</v>
      </c>
      <c r="B194" s="10" t="s">
        <v>201</v>
      </c>
      <c r="C194" s="10" t="s">
        <v>185</v>
      </c>
      <c r="D194" s="10" t="s">
        <v>40</v>
      </c>
      <c r="E194" s="10" t="s">
        <v>30</v>
      </c>
      <c r="F194" s="10">
        <v>1010</v>
      </c>
      <c r="G194" s="10">
        <v>1101</v>
      </c>
      <c r="H194" s="11">
        <v>69</v>
      </c>
      <c r="I194" s="63">
        <v>3.12</v>
      </c>
      <c r="J194" s="12">
        <v>8351.59</v>
      </c>
      <c r="K194" s="13">
        <v>0</v>
      </c>
      <c r="L194" s="25">
        <v>0</v>
      </c>
      <c r="M194" s="15">
        <v>398</v>
      </c>
      <c r="N194" s="14">
        <v>47186.77</v>
      </c>
      <c r="O194" s="16">
        <v>114</v>
      </c>
      <c r="P194" s="16">
        <v>22006.799999999999</v>
      </c>
      <c r="Q194" s="16">
        <v>0</v>
      </c>
      <c r="R194" s="16">
        <f>Q194*16.876/100</f>
        <v>0</v>
      </c>
      <c r="S194" s="17">
        <f t="shared" si="14"/>
        <v>0</v>
      </c>
      <c r="T194" s="16">
        <v>0</v>
      </c>
      <c r="U194" s="18">
        <f t="shared" si="15"/>
        <v>75.968999999999994</v>
      </c>
      <c r="V194" s="18">
        <f t="shared" si="16"/>
        <v>401.98</v>
      </c>
      <c r="W194" s="18">
        <f t="shared" si="17"/>
        <v>67.488422200000002</v>
      </c>
      <c r="X194" s="27">
        <v>-300</v>
      </c>
      <c r="Y194" s="19">
        <f t="shared" si="18"/>
        <v>169.46842220000002</v>
      </c>
      <c r="Z194" s="18">
        <f t="shared" si="19"/>
        <v>125.514</v>
      </c>
      <c r="AA194" s="12">
        <v>353</v>
      </c>
      <c r="AB194" s="12">
        <v>41883.35</v>
      </c>
      <c r="AC194" s="28">
        <f>+I194+Y194-Z194</f>
        <v>47.074422200000029</v>
      </c>
      <c r="AD194" s="20">
        <f t="shared" si="20"/>
        <v>0</v>
      </c>
      <c r="AE194">
        <v>0</v>
      </c>
    </row>
    <row r="195" spans="1:31" x14ac:dyDescent="0.25">
      <c r="A195" s="9">
        <v>45046</v>
      </c>
      <c r="B195" s="10" t="s">
        <v>202</v>
      </c>
      <c r="C195" s="10" t="s">
        <v>185</v>
      </c>
      <c r="D195" s="10" t="s">
        <v>40</v>
      </c>
      <c r="E195" s="10" t="s">
        <v>30</v>
      </c>
      <c r="F195" s="10">
        <v>1010</v>
      </c>
      <c r="G195" s="10">
        <v>1101</v>
      </c>
      <c r="H195" s="11">
        <v>42</v>
      </c>
      <c r="I195" s="63">
        <v>1.9</v>
      </c>
      <c r="J195" s="12">
        <v>4691.33</v>
      </c>
      <c r="K195" s="13">
        <v>0</v>
      </c>
      <c r="L195" s="25">
        <v>0</v>
      </c>
      <c r="M195" s="15">
        <v>305</v>
      </c>
      <c r="N195" s="14">
        <v>35282.89</v>
      </c>
      <c r="O195" s="16">
        <v>30</v>
      </c>
      <c r="P195" s="16">
        <v>5791.5</v>
      </c>
      <c r="Q195" s="16">
        <v>0</v>
      </c>
      <c r="R195" s="16">
        <f>Q195*16.876/100</f>
        <v>0</v>
      </c>
      <c r="S195" s="17">
        <f t="shared" si="14"/>
        <v>0</v>
      </c>
      <c r="T195" s="16">
        <v>0</v>
      </c>
      <c r="U195" s="18">
        <f t="shared" si="15"/>
        <v>46.241999999999997</v>
      </c>
      <c r="V195" s="18">
        <f t="shared" si="16"/>
        <v>308.05</v>
      </c>
      <c r="W195" s="18">
        <f t="shared" si="17"/>
        <v>51.718514500000012</v>
      </c>
      <c r="X195" s="27">
        <v>-300</v>
      </c>
      <c r="Y195" s="19">
        <f t="shared" si="18"/>
        <v>59.768514500000038</v>
      </c>
      <c r="Z195" s="18">
        <f t="shared" si="19"/>
        <v>33.03</v>
      </c>
      <c r="AA195" s="12">
        <v>317</v>
      </c>
      <c r="AB195" s="12">
        <v>36623.269999999997</v>
      </c>
      <c r="AC195" s="28">
        <f>+I195+Y195-Z195</f>
        <v>28.638514500000035</v>
      </c>
      <c r="AD195" s="20">
        <f t="shared" si="20"/>
        <v>0</v>
      </c>
      <c r="AE195">
        <v>0</v>
      </c>
    </row>
    <row r="196" spans="1:31" x14ac:dyDescent="0.25">
      <c r="A196" s="9">
        <v>45046</v>
      </c>
      <c r="B196" s="10" t="s">
        <v>203</v>
      </c>
      <c r="C196" s="10" t="s">
        <v>185</v>
      </c>
      <c r="D196" s="10" t="s">
        <v>40</v>
      </c>
      <c r="E196" s="10" t="s">
        <v>30</v>
      </c>
      <c r="F196" s="10">
        <v>2000</v>
      </c>
      <c r="G196" s="10">
        <v>2180</v>
      </c>
      <c r="H196" s="11">
        <v>412</v>
      </c>
      <c r="I196" s="63">
        <v>18.600000000000001</v>
      </c>
      <c r="J196" s="12">
        <v>87767.33</v>
      </c>
      <c r="K196" s="13">
        <v>0</v>
      </c>
      <c r="L196" s="25">
        <v>0</v>
      </c>
      <c r="M196" s="15">
        <v>0</v>
      </c>
      <c r="N196" s="14">
        <v>0</v>
      </c>
      <c r="O196" s="16">
        <v>343</v>
      </c>
      <c r="P196" s="16">
        <v>101523.7</v>
      </c>
      <c r="Q196" s="16">
        <v>0</v>
      </c>
      <c r="R196" s="16">
        <f>Q196*16.876/100</f>
        <v>0</v>
      </c>
      <c r="S196" s="17">
        <f t="shared" si="14"/>
        <v>0</v>
      </c>
      <c r="T196" s="16">
        <v>0</v>
      </c>
      <c r="U196" s="18">
        <f t="shared" si="15"/>
        <v>898.16</v>
      </c>
      <c r="V196" s="18">
        <f t="shared" si="16"/>
        <v>0</v>
      </c>
      <c r="W196" s="18">
        <f t="shared" si="17"/>
        <v>0</v>
      </c>
      <c r="X196" s="27">
        <v>800</v>
      </c>
      <c r="Y196" s="19">
        <f t="shared" si="18"/>
        <v>800</v>
      </c>
      <c r="Z196" s="18">
        <f t="shared" si="19"/>
        <v>747.74</v>
      </c>
      <c r="AA196" s="12">
        <v>69</v>
      </c>
      <c r="AB196" s="12">
        <v>14698.91</v>
      </c>
      <c r="AC196" s="28">
        <f>+I196+Y196-Z196</f>
        <v>70.860000000000014</v>
      </c>
      <c r="AD196" s="20">
        <f t="shared" si="20"/>
        <v>0</v>
      </c>
      <c r="AE196">
        <v>730</v>
      </c>
    </row>
    <row r="197" spans="1:31" x14ac:dyDescent="0.25">
      <c r="A197" s="9">
        <v>45046</v>
      </c>
      <c r="B197" s="10" t="s">
        <v>204</v>
      </c>
      <c r="C197" s="10" t="s">
        <v>185</v>
      </c>
      <c r="D197" s="10" t="s">
        <v>40</v>
      </c>
      <c r="E197" s="10" t="s">
        <v>30</v>
      </c>
      <c r="F197" s="10">
        <v>2000</v>
      </c>
      <c r="G197" s="10">
        <v>2180</v>
      </c>
      <c r="H197" s="11">
        <v>83</v>
      </c>
      <c r="I197" s="63">
        <v>3.75</v>
      </c>
      <c r="J197" s="12">
        <v>16770.68</v>
      </c>
      <c r="K197" s="13">
        <v>0</v>
      </c>
      <c r="L197" s="25">
        <v>0</v>
      </c>
      <c r="M197" s="15">
        <v>0</v>
      </c>
      <c r="N197" s="14">
        <v>0</v>
      </c>
      <c r="O197" s="16">
        <v>101</v>
      </c>
      <c r="P197" s="16">
        <v>23059.83</v>
      </c>
      <c r="Q197" s="16">
        <v>0</v>
      </c>
      <c r="R197" s="16">
        <f>Q197*16.876/100</f>
        <v>0</v>
      </c>
      <c r="S197" s="17">
        <f t="shared" ref="S197:S260" si="21">Q197+R197</f>
        <v>0</v>
      </c>
      <c r="T197" s="16">
        <v>0</v>
      </c>
      <c r="U197" s="18">
        <f t="shared" ref="U197:U260" si="22">H197*G197/1000</f>
        <v>180.94</v>
      </c>
      <c r="V197" s="18">
        <f t="shared" ref="V197:V260" si="23">M197*F197/1000</f>
        <v>0</v>
      </c>
      <c r="W197" s="18">
        <f t="shared" ref="W197:W260" si="24">V197*16.789/100</f>
        <v>0</v>
      </c>
      <c r="X197" s="27">
        <v>300</v>
      </c>
      <c r="Y197" s="19">
        <f t="shared" ref="Y197:Y260" si="25">V197+W197+X197</f>
        <v>300</v>
      </c>
      <c r="Z197" s="18">
        <f t="shared" ref="Z197:Z260" si="26">O197*G197/1000</f>
        <v>220.18</v>
      </c>
      <c r="AA197" s="12">
        <v>-18</v>
      </c>
      <c r="AB197" s="12">
        <v>-4669.83</v>
      </c>
      <c r="AC197" s="28">
        <f>+I197+Y197-Z197</f>
        <v>83.57</v>
      </c>
      <c r="AD197" s="20">
        <f t="shared" ref="AD197:AD260" si="27">IF(AC197&lt;0,ROUNDUP(AC197,-1)*-1,0)</f>
        <v>0</v>
      </c>
      <c r="AE197">
        <v>220</v>
      </c>
    </row>
    <row r="198" spans="1:31" x14ac:dyDescent="0.25">
      <c r="A198" s="9">
        <v>45046</v>
      </c>
      <c r="B198" s="10" t="s">
        <v>205</v>
      </c>
      <c r="C198" s="10" t="s">
        <v>185</v>
      </c>
      <c r="D198" s="10" t="s">
        <v>40</v>
      </c>
      <c r="E198" s="10" t="s">
        <v>30</v>
      </c>
      <c r="F198" s="10">
        <v>2000</v>
      </c>
      <c r="G198" s="10">
        <v>2180</v>
      </c>
      <c r="H198" s="11">
        <v>291</v>
      </c>
      <c r="I198" s="63">
        <v>13.14</v>
      </c>
      <c r="J198" s="12">
        <v>75074.05</v>
      </c>
      <c r="K198" s="13">
        <v>0</v>
      </c>
      <c r="L198" s="25">
        <v>0</v>
      </c>
      <c r="M198" s="15">
        <v>0</v>
      </c>
      <c r="N198" s="14">
        <v>0</v>
      </c>
      <c r="O198" s="16">
        <v>141</v>
      </c>
      <c r="P198" s="16">
        <v>35362.97</v>
      </c>
      <c r="Q198" s="16">
        <v>0</v>
      </c>
      <c r="R198" s="16">
        <f>Q198*16.876/100</f>
        <v>0</v>
      </c>
      <c r="S198" s="17">
        <f t="shared" si="21"/>
        <v>0</v>
      </c>
      <c r="T198" s="16">
        <v>0</v>
      </c>
      <c r="U198" s="18">
        <f t="shared" si="22"/>
        <v>634.38</v>
      </c>
      <c r="V198" s="18">
        <f t="shared" si="23"/>
        <v>0</v>
      </c>
      <c r="W198" s="18">
        <f t="shared" si="24"/>
        <v>0</v>
      </c>
      <c r="X198" s="27">
        <v>300</v>
      </c>
      <c r="Y198" s="19">
        <f t="shared" si="25"/>
        <v>300</v>
      </c>
      <c r="Z198" s="18">
        <f t="shared" si="26"/>
        <v>307.38</v>
      </c>
      <c r="AA198" s="12">
        <v>150</v>
      </c>
      <c r="AB198" s="12">
        <v>38697.96</v>
      </c>
      <c r="AC198" s="28">
        <f>+I198+Y198-Z198</f>
        <v>5.7599999999999909</v>
      </c>
      <c r="AD198" s="20">
        <f t="shared" si="27"/>
        <v>0</v>
      </c>
      <c r="AE198">
        <v>300</v>
      </c>
    </row>
    <row r="199" spans="1:31" x14ac:dyDescent="0.25">
      <c r="A199" s="9">
        <v>45046</v>
      </c>
      <c r="B199" s="10" t="s">
        <v>206</v>
      </c>
      <c r="C199" s="10" t="s">
        <v>185</v>
      </c>
      <c r="D199" s="10" t="s">
        <v>29</v>
      </c>
      <c r="E199" s="10" t="s">
        <v>30</v>
      </c>
      <c r="F199" s="10"/>
      <c r="G199" s="10">
        <v>0</v>
      </c>
      <c r="H199" s="11">
        <v>47</v>
      </c>
      <c r="I199" s="63">
        <v>2.12</v>
      </c>
      <c r="J199" s="12">
        <v>0</v>
      </c>
      <c r="K199" s="13">
        <v>0</v>
      </c>
      <c r="L199" s="25">
        <v>0</v>
      </c>
      <c r="M199" s="15">
        <v>0</v>
      </c>
      <c r="N199" s="14">
        <v>0</v>
      </c>
      <c r="O199" s="16">
        <v>0</v>
      </c>
      <c r="P199" s="16">
        <v>0</v>
      </c>
      <c r="Q199" s="16">
        <v>0</v>
      </c>
      <c r="R199" s="16">
        <f>Q199*16.876/100</f>
        <v>0</v>
      </c>
      <c r="S199" s="17">
        <f t="shared" si="21"/>
        <v>0</v>
      </c>
      <c r="T199" s="16">
        <v>0</v>
      </c>
      <c r="U199" s="18">
        <f t="shared" si="22"/>
        <v>0</v>
      </c>
      <c r="V199" s="18">
        <f t="shared" si="23"/>
        <v>0</v>
      </c>
      <c r="W199" s="18">
        <f t="shared" si="24"/>
        <v>0</v>
      </c>
      <c r="X199" s="27"/>
      <c r="Y199" s="19">
        <f t="shared" si="25"/>
        <v>0</v>
      </c>
      <c r="Z199" s="18">
        <f t="shared" si="26"/>
        <v>0</v>
      </c>
      <c r="AA199" s="12">
        <v>47</v>
      </c>
      <c r="AB199" s="12">
        <v>0</v>
      </c>
      <c r="AC199" s="28">
        <f>+I199+Y199-Z199</f>
        <v>2.12</v>
      </c>
      <c r="AD199" s="20">
        <f t="shared" si="27"/>
        <v>0</v>
      </c>
      <c r="AE199">
        <v>0</v>
      </c>
    </row>
    <row r="200" spans="1:31" x14ac:dyDescent="0.25">
      <c r="A200" s="9">
        <v>45046</v>
      </c>
      <c r="B200" s="10" t="s">
        <v>207</v>
      </c>
      <c r="C200" s="10" t="s">
        <v>28</v>
      </c>
      <c r="D200" s="10" t="s">
        <v>29</v>
      </c>
      <c r="E200" s="10" t="s">
        <v>30</v>
      </c>
      <c r="F200" s="10"/>
      <c r="G200" s="10">
        <v>0</v>
      </c>
      <c r="H200" s="11">
        <v>82</v>
      </c>
      <c r="I200" s="63">
        <v>3.7</v>
      </c>
      <c r="J200" s="12">
        <v>303.23</v>
      </c>
      <c r="K200" s="13">
        <v>0</v>
      </c>
      <c r="L200" s="25">
        <v>0</v>
      </c>
      <c r="M200" s="15">
        <v>640</v>
      </c>
      <c r="N200" s="14">
        <v>2321.66</v>
      </c>
      <c r="O200" s="16">
        <v>0</v>
      </c>
      <c r="P200" s="16">
        <v>0</v>
      </c>
      <c r="Q200" s="16">
        <v>0</v>
      </c>
      <c r="R200" s="16">
        <f>Q200*16.876/100</f>
        <v>0</v>
      </c>
      <c r="S200" s="17">
        <f t="shared" si="21"/>
        <v>0</v>
      </c>
      <c r="T200" s="16">
        <v>0</v>
      </c>
      <c r="U200" s="18">
        <f t="shared" si="22"/>
        <v>0</v>
      </c>
      <c r="V200" s="18">
        <f t="shared" si="23"/>
        <v>0</v>
      </c>
      <c r="W200" s="18">
        <f t="shared" si="24"/>
        <v>0</v>
      </c>
      <c r="X200" s="27"/>
      <c r="Y200" s="19">
        <f t="shared" si="25"/>
        <v>0</v>
      </c>
      <c r="Z200" s="18">
        <f t="shared" si="26"/>
        <v>0</v>
      </c>
      <c r="AA200" s="12">
        <v>722</v>
      </c>
      <c r="AB200" s="12">
        <v>2624.89</v>
      </c>
      <c r="AC200" s="28">
        <f>+I200+Y200-Z200</f>
        <v>3.7</v>
      </c>
      <c r="AD200" s="20">
        <f t="shared" si="27"/>
        <v>0</v>
      </c>
      <c r="AE200">
        <v>0</v>
      </c>
    </row>
    <row r="201" spans="1:31" x14ac:dyDescent="0.25">
      <c r="A201" s="59">
        <v>45046</v>
      </c>
      <c r="B201" s="60" t="s">
        <v>721</v>
      </c>
      <c r="C201" s="60" t="s">
        <v>28</v>
      </c>
      <c r="D201" s="60" t="s">
        <v>29</v>
      </c>
      <c r="E201" s="60" t="s">
        <v>30</v>
      </c>
      <c r="F201" s="10"/>
      <c r="G201" s="10"/>
      <c r="H201" s="11"/>
      <c r="I201" s="63"/>
      <c r="J201" s="11"/>
      <c r="K201" s="13"/>
      <c r="L201" s="25"/>
      <c r="M201" s="15"/>
      <c r="N201" s="14"/>
      <c r="O201" s="16"/>
      <c r="P201" s="16"/>
      <c r="Q201" s="16"/>
      <c r="R201" s="16"/>
      <c r="S201" s="17">
        <f t="shared" si="21"/>
        <v>0</v>
      </c>
      <c r="T201" s="16"/>
      <c r="U201" s="18">
        <f t="shared" si="22"/>
        <v>0</v>
      </c>
      <c r="V201" s="18">
        <f t="shared" si="23"/>
        <v>0</v>
      </c>
      <c r="W201" s="18">
        <f t="shared" si="24"/>
        <v>0</v>
      </c>
      <c r="X201" s="27"/>
      <c r="Y201" s="19">
        <f t="shared" si="25"/>
        <v>0</v>
      </c>
      <c r="Z201" s="18">
        <f t="shared" si="26"/>
        <v>0</v>
      </c>
      <c r="AA201" s="12"/>
      <c r="AB201" s="12"/>
      <c r="AC201" s="28">
        <f>+I201+Y201-Z201</f>
        <v>0</v>
      </c>
      <c r="AD201" s="20">
        <f t="shared" si="27"/>
        <v>0</v>
      </c>
      <c r="AE201">
        <v>0</v>
      </c>
    </row>
    <row r="202" spans="1:31" x14ac:dyDescent="0.25">
      <c r="A202" s="9">
        <v>45046</v>
      </c>
      <c r="B202" s="10" t="s">
        <v>208</v>
      </c>
      <c r="C202" s="10" t="s">
        <v>28</v>
      </c>
      <c r="D202" s="10" t="s">
        <v>29</v>
      </c>
      <c r="E202" s="10" t="s">
        <v>30</v>
      </c>
      <c r="F202" s="10"/>
      <c r="G202" s="10">
        <v>0</v>
      </c>
      <c r="H202" s="11">
        <v>431</v>
      </c>
      <c r="I202" s="63">
        <v>19.46</v>
      </c>
      <c r="J202" s="12">
        <v>1605.17</v>
      </c>
      <c r="K202" s="13">
        <v>0</v>
      </c>
      <c r="L202" s="25">
        <v>0</v>
      </c>
      <c r="M202" s="15">
        <v>0</v>
      </c>
      <c r="N202" s="14">
        <v>0</v>
      </c>
      <c r="O202" s="16">
        <v>0</v>
      </c>
      <c r="P202" s="16">
        <v>0</v>
      </c>
      <c r="Q202" s="16">
        <v>0</v>
      </c>
      <c r="R202" s="16">
        <f>Q202*16.876/100</f>
        <v>0</v>
      </c>
      <c r="S202" s="17">
        <f t="shared" si="21"/>
        <v>0</v>
      </c>
      <c r="T202" s="16">
        <v>0</v>
      </c>
      <c r="U202" s="18">
        <f t="shared" si="22"/>
        <v>0</v>
      </c>
      <c r="V202" s="18">
        <f t="shared" si="23"/>
        <v>0</v>
      </c>
      <c r="W202" s="18">
        <f t="shared" si="24"/>
        <v>0</v>
      </c>
      <c r="X202" s="27"/>
      <c r="Y202" s="19">
        <f t="shared" si="25"/>
        <v>0</v>
      </c>
      <c r="Z202" s="18">
        <f t="shared" si="26"/>
        <v>0</v>
      </c>
      <c r="AA202" s="12">
        <v>431</v>
      </c>
      <c r="AB202" s="12">
        <v>1605.17</v>
      </c>
      <c r="AC202" s="28">
        <f>+I202+Y202-Z202</f>
        <v>19.46</v>
      </c>
      <c r="AD202" s="20">
        <f t="shared" si="27"/>
        <v>0</v>
      </c>
      <c r="AE202">
        <v>0</v>
      </c>
    </row>
    <row r="203" spans="1:31" x14ac:dyDescent="0.25">
      <c r="A203" s="9">
        <v>45046</v>
      </c>
      <c r="B203" s="10" t="s">
        <v>209</v>
      </c>
      <c r="C203" s="10" t="s">
        <v>28</v>
      </c>
      <c r="D203" s="10" t="s">
        <v>29</v>
      </c>
      <c r="E203" s="10" t="s">
        <v>30</v>
      </c>
      <c r="F203" s="10"/>
      <c r="G203" s="10">
        <v>0</v>
      </c>
      <c r="H203" s="11">
        <v>930</v>
      </c>
      <c r="I203" s="63">
        <v>41.99</v>
      </c>
      <c r="J203" s="12">
        <v>3456.04</v>
      </c>
      <c r="K203" s="13">
        <v>0</v>
      </c>
      <c r="L203" s="25">
        <v>0</v>
      </c>
      <c r="M203" s="15">
        <v>0</v>
      </c>
      <c r="N203" s="14">
        <v>0</v>
      </c>
      <c r="O203" s="16">
        <v>0</v>
      </c>
      <c r="P203" s="16">
        <v>0</v>
      </c>
      <c r="Q203" s="16">
        <v>0</v>
      </c>
      <c r="R203" s="16">
        <f>Q203*16.876/100</f>
        <v>0</v>
      </c>
      <c r="S203" s="17">
        <f t="shared" si="21"/>
        <v>0</v>
      </c>
      <c r="T203" s="16">
        <v>0</v>
      </c>
      <c r="U203" s="18">
        <f t="shared" si="22"/>
        <v>0</v>
      </c>
      <c r="V203" s="18">
        <f t="shared" si="23"/>
        <v>0</v>
      </c>
      <c r="W203" s="18">
        <f t="shared" si="24"/>
        <v>0</v>
      </c>
      <c r="X203" s="27"/>
      <c r="Y203" s="19">
        <f t="shared" si="25"/>
        <v>0</v>
      </c>
      <c r="Z203" s="18">
        <f t="shared" si="26"/>
        <v>0</v>
      </c>
      <c r="AA203" s="12">
        <v>930</v>
      </c>
      <c r="AB203" s="12">
        <v>3456.04</v>
      </c>
      <c r="AC203" s="28">
        <f>+I203+Y203-Z203</f>
        <v>41.99</v>
      </c>
      <c r="AD203" s="20">
        <f t="shared" si="27"/>
        <v>0</v>
      </c>
      <c r="AE203">
        <v>0</v>
      </c>
    </row>
    <row r="204" spans="1:31" x14ac:dyDescent="0.25">
      <c r="A204" s="9">
        <v>45046</v>
      </c>
      <c r="B204" s="10" t="s">
        <v>210</v>
      </c>
      <c r="C204" s="10" t="s">
        <v>28</v>
      </c>
      <c r="D204" s="10" t="s">
        <v>29</v>
      </c>
      <c r="E204" s="10" t="s">
        <v>30</v>
      </c>
      <c r="F204" s="10"/>
      <c r="G204" s="10">
        <v>0</v>
      </c>
      <c r="H204" s="11">
        <v>434</v>
      </c>
      <c r="I204" s="63">
        <v>19.59</v>
      </c>
      <c r="J204" s="12">
        <v>1621.46</v>
      </c>
      <c r="K204" s="13">
        <v>0</v>
      </c>
      <c r="L204" s="25">
        <v>0</v>
      </c>
      <c r="M204" s="15">
        <v>700</v>
      </c>
      <c r="N204" s="14">
        <v>2537.77</v>
      </c>
      <c r="O204" s="16">
        <v>0</v>
      </c>
      <c r="P204" s="16">
        <v>0</v>
      </c>
      <c r="Q204" s="16">
        <v>0</v>
      </c>
      <c r="R204" s="16">
        <f>Q204*16.876/100</f>
        <v>0</v>
      </c>
      <c r="S204" s="17">
        <f t="shared" si="21"/>
        <v>0</v>
      </c>
      <c r="T204" s="16">
        <v>0</v>
      </c>
      <c r="U204" s="18">
        <f t="shared" si="22"/>
        <v>0</v>
      </c>
      <c r="V204" s="18">
        <f t="shared" si="23"/>
        <v>0</v>
      </c>
      <c r="W204" s="18">
        <f t="shared" si="24"/>
        <v>0</v>
      </c>
      <c r="X204" s="27"/>
      <c r="Y204" s="19">
        <f t="shared" si="25"/>
        <v>0</v>
      </c>
      <c r="Z204" s="18">
        <f t="shared" si="26"/>
        <v>0</v>
      </c>
      <c r="AA204" s="12">
        <v>1134</v>
      </c>
      <c r="AB204" s="12">
        <v>4159.2299999999996</v>
      </c>
      <c r="AC204" s="28">
        <f>+I204+Y204-Z204</f>
        <v>19.59</v>
      </c>
      <c r="AD204" s="20">
        <f t="shared" si="27"/>
        <v>0</v>
      </c>
      <c r="AE204">
        <v>0</v>
      </c>
    </row>
    <row r="205" spans="1:31" x14ac:dyDescent="0.25">
      <c r="A205" s="9">
        <v>45046</v>
      </c>
      <c r="B205" s="10" t="s">
        <v>211</v>
      </c>
      <c r="C205" s="10" t="s">
        <v>28</v>
      </c>
      <c r="D205" s="10" t="s">
        <v>29</v>
      </c>
      <c r="E205" s="10" t="s">
        <v>30</v>
      </c>
      <c r="F205" s="10"/>
      <c r="G205" s="10">
        <v>0</v>
      </c>
      <c r="H205" s="11">
        <v>604</v>
      </c>
      <c r="I205" s="63">
        <v>27.27</v>
      </c>
      <c r="J205" s="12">
        <v>2233.13</v>
      </c>
      <c r="K205" s="13">
        <v>0</v>
      </c>
      <c r="L205" s="25">
        <v>0</v>
      </c>
      <c r="M205" s="15">
        <v>0</v>
      </c>
      <c r="N205" s="14">
        <v>0</v>
      </c>
      <c r="O205" s="16">
        <v>0</v>
      </c>
      <c r="P205" s="16">
        <v>0</v>
      </c>
      <c r="Q205" s="16">
        <v>0</v>
      </c>
      <c r="R205" s="16">
        <f>Q205*16.876/100</f>
        <v>0</v>
      </c>
      <c r="S205" s="17">
        <f t="shared" si="21"/>
        <v>0</v>
      </c>
      <c r="T205" s="16">
        <v>0</v>
      </c>
      <c r="U205" s="18">
        <f t="shared" si="22"/>
        <v>0</v>
      </c>
      <c r="V205" s="18">
        <f t="shared" si="23"/>
        <v>0</v>
      </c>
      <c r="W205" s="18">
        <f t="shared" si="24"/>
        <v>0</v>
      </c>
      <c r="X205" s="27"/>
      <c r="Y205" s="19">
        <f t="shared" si="25"/>
        <v>0</v>
      </c>
      <c r="Z205" s="18">
        <f t="shared" si="26"/>
        <v>0</v>
      </c>
      <c r="AA205" s="12">
        <v>604</v>
      </c>
      <c r="AB205" s="12">
        <v>2233.13</v>
      </c>
      <c r="AC205" s="28">
        <f>+I205+Y205-Z205</f>
        <v>27.27</v>
      </c>
      <c r="AD205" s="20">
        <f t="shared" si="27"/>
        <v>0</v>
      </c>
      <c r="AE205">
        <v>0</v>
      </c>
    </row>
    <row r="206" spans="1:31" x14ac:dyDescent="0.25">
      <c r="A206" s="9">
        <v>45046</v>
      </c>
      <c r="B206" s="10" t="s">
        <v>212</v>
      </c>
      <c r="C206" s="10" t="s">
        <v>213</v>
      </c>
      <c r="D206" s="10" t="s">
        <v>40</v>
      </c>
      <c r="E206" s="10" t="s">
        <v>30</v>
      </c>
      <c r="F206" s="10">
        <v>360</v>
      </c>
      <c r="G206" s="10">
        <v>392</v>
      </c>
      <c r="H206" s="11">
        <v>793</v>
      </c>
      <c r="I206" s="63">
        <v>35.799999999999997</v>
      </c>
      <c r="J206" s="12">
        <v>34530.550000000003</v>
      </c>
      <c r="K206" s="13">
        <v>0</v>
      </c>
      <c r="L206" s="25">
        <v>0</v>
      </c>
      <c r="M206" s="15">
        <v>1688</v>
      </c>
      <c r="N206" s="14">
        <v>70538.570000000007</v>
      </c>
      <c r="O206" s="16">
        <v>1278</v>
      </c>
      <c r="P206" s="16">
        <v>76830.600000000006</v>
      </c>
      <c r="Q206" s="16">
        <v>0</v>
      </c>
      <c r="R206" s="16">
        <f>Q206*16.876/100</f>
        <v>0</v>
      </c>
      <c r="S206" s="17">
        <f t="shared" si="21"/>
        <v>0</v>
      </c>
      <c r="T206" s="16">
        <v>0</v>
      </c>
      <c r="U206" s="18">
        <f t="shared" si="22"/>
        <v>310.85599999999999</v>
      </c>
      <c r="V206" s="18">
        <f t="shared" si="23"/>
        <v>607.67999999999995</v>
      </c>
      <c r="W206" s="18">
        <f t="shared" si="24"/>
        <v>102.0233952</v>
      </c>
      <c r="X206" s="27">
        <v>-200</v>
      </c>
      <c r="Y206" s="19">
        <f t="shared" si="25"/>
        <v>509.70339519999993</v>
      </c>
      <c r="Z206" s="18">
        <f t="shared" si="26"/>
        <v>500.976</v>
      </c>
      <c r="AA206" s="12">
        <v>1203</v>
      </c>
      <c r="AB206" s="12">
        <v>50294.91</v>
      </c>
      <c r="AC206" s="28">
        <f>+I206+Y206-Z206</f>
        <v>44.527395199999887</v>
      </c>
      <c r="AD206" s="20">
        <f t="shared" si="27"/>
        <v>0</v>
      </c>
      <c r="AE206">
        <v>0</v>
      </c>
    </row>
    <row r="207" spans="1:31" x14ac:dyDescent="0.25">
      <c r="A207" s="9">
        <v>45046</v>
      </c>
      <c r="B207" s="10" t="s">
        <v>214</v>
      </c>
      <c r="C207" s="10" t="s">
        <v>213</v>
      </c>
      <c r="D207" s="10" t="s">
        <v>40</v>
      </c>
      <c r="E207" s="10" t="s">
        <v>30</v>
      </c>
      <c r="F207" s="10">
        <v>360</v>
      </c>
      <c r="G207" s="10">
        <v>392</v>
      </c>
      <c r="H207" s="11">
        <v>1606</v>
      </c>
      <c r="I207" s="63">
        <v>72.510000000000005</v>
      </c>
      <c r="J207" s="12">
        <v>68741.289999999994</v>
      </c>
      <c r="K207" s="13">
        <v>0</v>
      </c>
      <c r="L207" s="25">
        <v>0</v>
      </c>
      <c r="M207" s="15">
        <v>6289</v>
      </c>
      <c r="N207" s="14">
        <v>262586.73</v>
      </c>
      <c r="O207" s="16">
        <v>5413</v>
      </c>
      <c r="P207" s="16">
        <v>317085</v>
      </c>
      <c r="Q207" s="16">
        <v>0</v>
      </c>
      <c r="R207" s="16">
        <f>Q207*16.876/100</f>
        <v>0</v>
      </c>
      <c r="S207" s="17">
        <f t="shared" si="21"/>
        <v>0</v>
      </c>
      <c r="T207" s="16">
        <v>0</v>
      </c>
      <c r="U207" s="18">
        <f t="shared" si="22"/>
        <v>629.55200000000002</v>
      </c>
      <c r="V207" s="18">
        <f t="shared" si="23"/>
        <v>2264.04</v>
      </c>
      <c r="W207" s="18">
        <f t="shared" si="24"/>
        <v>380.10967560000006</v>
      </c>
      <c r="X207" s="27">
        <v>-500</v>
      </c>
      <c r="Y207" s="19">
        <f t="shared" si="25"/>
        <v>2144.1496756000001</v>
      </c>
      <c r="Z207" s="18">
        <f t="shared" si="26"/>
        <v>2121.8960000000002</v>
      </c>
      <c r="AA207" s="12">
        <v>2482</v>
      </c>
      <c r="AB207" s="12">
        <v>103096.89</v>
      </c>
      <c r="AC207" s="28">
        <f>+I207+Y207-Z207</f>
        <v>94.76367560000017</v>
      </c>
      <c r="AD207" s="20">
        <f t="shared" si="27"/>
        <v>0</v>
      </c>
      <c r="AE207">
        <v>0</v>
      </c>
    </row>
    <row r="208" spans="1:31" x14ac:dyDescent="0.25">
      <c r="A208" s="9">
        <v>45046</v>
      </c>
      <c r="B208" s="10" t="s">
        <v>215</v>
      </c>
      <c r="C208" s="10" t="s">
        <v>213</v>
      </c>
      <c r="D208" s="10" t="s">
        <v>40</v>
      </c>
      <c r="E208" s="10" t="s">
        <v>30</v>
      </c>
      <c r="F208" s="10">
        <v>360</v>
      </c>
      <c r="G208" s="10">
        <v>392</v>
      </c>
      <c r="H208" s="11">
        <v>760</v>
      </c>
      <c r="I208" s="63">
        <v>34.31</v>
      </c>
      <c r="J208" s="12">
        <v>55231</v>
      </c>
      <c r="K208" s="13">
        <v>0</v>
      </c>
      <c r="L208" s="25">
        <v>0</v>
      </c>
      <c r="M208" s="15">
        <v>932</v>
      </c>
      <c r="N208" s="14">
        <v>38709.51</v>
      </c>
      <c r="O208" s="16">
        <v>461</v>
      </c>
      <c r="P208" s="16">
        <v>26590.799999999999</v>
      </c>
      <c r="Q208" s="16">
        <v>0</v>
      </c>
      <c r="R208" s="16">
        <f>Q208*16.876/100</f>
        <v>0</v>
      </c>
      <c r="S208" s="17">
        <f t="shared" si="21"/>
        <v>0</v>
      </c>
      <c r="T208" s="16">
        <v>0</v>
      </c>
      <c r="U208" s="18">
        <f t="shared" si="22"/>
        <v>297.92</v>
      </c>
      <c r="V208" s="18">
        <f t="shared" si="23"/>
        <v>335.52</v>
      </c>
      <c r="W208" s="18">
        <f t="shared" si="24"/>
        <v>56.330452800000003</v>
      </c>
      <c r="X208" s="27">
        <v>-200</v>
      </c>
      <c r="Y208" s="19">
        <f t="shared" si="25"/>
        <v>191.85045279999997</v>
      </c>
      <c r="Z208" s="18">
        <f t="shared" si="26"/>
        <v>180.71199999999999</v>
      </c>
      <c r="AA208" s="12">
        <v>1231</v>
      </c>
      <c r="AB208" s="12">
        <v>60438.55</v>
      </c>
      <c r="AC208" s="28">
        <f>+I208+Y208-Z208</f>
        <v>45.448452799999984</v>
      </c>
      <c r="AD208" s="20">
        <f t="shared" si="27"/>
        <v>0</v>
      </c>
      <c r="AE208">
        <v>0</v>
      </c>
    </row>
    <row r="209" spans="1:31" x14ac:dyDescent="0.25">
      <c r="A209" s="9">
        <v>45046</v>
      </c>
      <c r="B209" s="10" t="s">
        <v>216</v>
      </c>
      <c r="C209" s="10" t="s">
        <v>213</v>
      </c>
      <c r="D209" s="10" t="s">
        <v>40</v>
      </c>
      <c r="E209" s="10" t="s">
        <v>30</v>
      </c>
      <c r="F209" s="10">
        <v>500</v>
      </c>
      <c r="G209" s="10">
        <v>545</v>
      </c>
      <c r="H209" s="11">
        <v>385</v>
      </c>
      <c r="I209" s="63">
        <v>17.38</v>
      </c>
      <c r="J209" s="12">
        <v>26139.81</v>
      </c>
      <c r="K209" s="13">
        <v>0</v>
      </c>
      <c r="L209" s="25">
        <v>0</v>
      </c>
      <c r="M209" s="15">
        <v>305</v>
      </c>
      <c r="N209" s="14">
        <v>18007.11</v>
      </c>
      <c r="O209" s="16">
        <v>77</v>
      </c>
      <c r="P209" s="16">
        <v>6584.13</v>
      </c>
      <c r="Q209" s="16">
        <v>0</v>
      </c>
      <c r="R209" s="16">
        <f>Q209*16.876/100</f>
        <v>0</v>
      </c>
      <c r="S209" s="17">
        <f t="shared" si="21"/>
        <v>0</v>
      </c>
      <c r="T209" s="16">
        <v>0</v>
      </c>
      <c r="U209" s="18">
        <f t="shared" si="22"/>
        <v>209.82499999999999</v>
      </c>
      <c r="V209" s="18">
        <f t="shared" si="23"/>
        <v>152.5</v>
      </c>
      <c r="W209" s="18">
        <f t="shared" si="24"/>
        <v>25.603225000000002</v>
      </c>
      <c r="X209" s="27">
        <v>-100</v>
      </c>
      <c r="Y209" s="19">
        <f t="shared" si="25"/>
        <v>78.103225000000009</v>
      </c>
      <c r="Z209" s="18">
        <f t="shared" si="26"/>
        <v>41.965000000000003</v>
      </c>
      <c r="AA209" s="12">
        <v>613</v>
      </c>
      <c r="AB209" s="12">
        <v>38918.959999999999</v>
      </c>
      <c r="AC209" s="28">
        <f>+I209+Y209-Z209</f>
        <v>53.518225000000001</v>
      </c>
      <c r="AD209" s="20">
        <f t="shared" si="27"/>
        <v>0</v>
      </c>
      <c r="AE209">
        <v>0</v>
      </c>
    </row>
    <row r="210" spans="1:31" x14ac:dyDescent="0.25">
      <c r="A210" s="9">
        <v>45046</v>
      </c>
      <c r="B210" s="10" t="s">
        <v>217</v>
      </c>
      <c r="C210" s="10" t="s">
        <v>213</v>
      </c>
      <c r="D210" s="10" t="s">
        <v>40</v>
      </c>
      <c r="E210" s="10" t="s">
        <v>30</v>
      </c>
      <c r="F210" s="10">
        <v>500</v>
      </c>
      <c r="G210" s="10">
        <v>545</v>
      </c>
      <c r="H210" s="11">
        <v>415</v>
      </c>
      <c r="I210" s="63">
        <v>18.739999999999998</v>
      </c>
      <c r="J210" s="12">
        <v>25375.32</v>
      </c>
      <c r="K210" s="13">
        <v>0</v>
      </c>
      <c r="L210" s="25">
        <v>0</v>
      </c>
      <c r="M210" s="15">
        <v>734</v>
      </c>
      <c r="N210" s="14">
        <v>43009.760000000002</v>
      </c>
      <c r="O210" s="16">
        <v>190</v>
      </c>
      <c r="P210" s="16">
        <v>16364.22</v>
      </c>
      <c r="Q210" s="16">
        <v>0</v>
      </c>
      <c r="R210" s="16">
        <f>Q210*16.876/100</f>
        <v>0</v>
      </c>
      <c r="S210" s="17">
        <f t="shared" si="21"/>
        <v>0</v>
      </c>
      <c r="T210" s="16">
        <v>0</v>
      </c>
      <c r="U210" s="18">
        <f t="shared" si="22"/>
        <v>226.17500000000001</v>
      </c>
      <c r="V210" s="18">
        <f t="shared" si="23"/>
        <v>367</v>
      </c>
      <c r="W210" s="18">
        <f t="shared" si="24"/>
        <v>61.615630000000003</v>
      </c>
      <c r="X210" s="27">
        <v>-100</v>
      </c>
      <c r="Y210" s="19">
        <f t="shared" si="25"/>
        <v>328.61563000000001</v>
      </c>
      <c r="Z210" s="18">
        <f t="shared" si="26"/>
        <v>103.55</v>
      </c>
      <c r="AA210" s="12">
        <v>959</v>
      </c>
      <c r="AB210" s="12">
        <v>56767.46</v>
      </c>
      <c r="AC210" s="28">
        <f>+I210+Y210-Z210</f>
        <v>243.80563000000001</v>
      </c>
      <c r="AD210" s="20">
        <f t="shared" si="27"/>
        <v>0</v>
      </c>
      <c r="AE210">
        <v>0</v>
      </c>
    </row>
    <row r="211" spans="1:31" x14ac:dyDescent="0.25">
      <c r="A211" s="9">
        <v>45046</v>
      </c>
      <c r="B211" s="10" t="s">
        <v>218</v>
      </c>
      <c r="C211" s="10" t="s">
        <v>213</v>
      </c>
      <c r="D211" s="10" t="s">
        <v>40</v>
      </c>
      <c r="E211" s="10" t="s">
        <v>30</v>
      </c>
      <c r="F211" s="10">
        <v>500</v>
      </c>
      <c r="G211" s="10">
        <v>545</v>
      </c>
      <c r="H211" s="11">
        <v>0</v>
      </c>
      <c r="I211" s="63">
        <v>0</v>
      </c>
      <c r="J211" s="12">
        <v>0</v>
      </c>
      <c r="K211" s="13">
        <v>0</v>
      </c>
      <c r="L211" s="25">
        <v>0</v>
      </c>
      <c r="M211" s="15">
        <v>340</v>
      </c>
      <c r="N211" s="14">
        <v>19952.28</v>
      </c>
      <c r="O211" s="16">
        <v>0</v>
      </c>
      <c r="P211" s="16">
        <v>0</v>
      </c>
      <c r="Q211" s="16">
        <v>0</v>
      </c>
      <c r="R211" s="16">
        <f>Q211*16.876/100</f>
        <v>0</v>
      </c>
      <c r="S211" s="17">
        <f t="shared" si="21"/>
        <v>0</v>
      </c>
      <c r="T211" s="16">
        <v>0</v>
      </c>
      <c r="U211" s="18">
        <f t="shared" si="22"/>
        <v>0</v>
      </c>
      <c r="V211" s="18">
        <f t="shared" si="23"/>
        <v>170</v>
      </c>
      <c r="W211" s="18">
        <f t="shared" si="24"/>
        <v>28.5413</v>
      </c>
      <c r="X211" s="27">
        <v>-100</v>
      </c>
      <c r="Y211" s="19">
        <f t="shared" si="25"/>
        <v>98.541300000000007</v>
      </c>
      <c r="Z211" s="18">
        <f t="shared" si="26"/>
        <v>0</v>
      </c>
      <c r="AA211" s="12">
        <v>340</v>
      </c>
      <c r="AB211" s="12">
        <v>19952.28</v>
      </c>
      <c r="AC211" s="28">
        <f>+I211+Y211-Z211</f>
        <v>98.541300000000007</v>
      </c>
      <c r="AD211" s="20">
        <f t="shared" si="27"/>
        <v>0</v>
      </c>
      <c r="AE211">
        <v>0</v>
      </c>
    </row>
    <row r="212" spans="1:31" x14ac:dyDescent="0.25">
      <c r="A212" s="9">
        <v>45046</v>
      </c>
      <c r="B212" s="10" t="s">
        <v>219</v>
      </c>
      <c r="C212" s="10" t="s">
        <v>185</v>
      </c>
      <c r="D212" s="10" t="s">
        <v>40</v>
      </c>
      <c r="E212" s="10" t="s">
        <v>30</v>
      </c>
      <c r="F212" s="10">
        <v>85</v>
      </c>
      <c r="G212" s="10">
        <v>93</v>
      </c>
      <c r="H212" s="11">
        <v>184</v>
      </c>
      <c r="I212" s="63">
        <v>8.31</v>
      </c>
      <c r="J212" s="12">
        <v>3163.16</v>
      </c>
      <c r="K212" s="13">
        <v>0</v>
      </c>
      <c r="L212" s="25">
        <v>0</v>
      </c>
      <c r="M212" s="15">
        <v>0</v>
      </c>
      <c r="N212" s="14">
        <v>0</v>
      </c>
      <c r="O212" s="16">
        <v>182</v>
      </c>
      <c r="P212" s="16">
        <v>4078.9</v>
      </c>
      <c r="Q212" s="16">
        <v>0</v>
      </c>
      <c r="R212" s="16">
        <f>Q212*16.876/100</f>
        <v>0</v>
      </c>
      <c r="S212" s="17">
        <f t="shared" si="21"/>
        <v>0</v>
      </c>
      <c r="T212" s="16">
        <v>0</v>
      </c>
      <c r="U212" s="18">
        <f t="shared" si="22"/>
        <v>17.111999999999998</v>
      </c>
      <c r="V212" s="18">
        <f t="shared" si="23"/>
        <v>0</v>
      </c>
      <c r="W212" s="18">
        <f t="shared" si="24"/>
        <v>0</v>
      </c>
      <c r="X212" s="27">
        <v>10</v>
      </c>
      <c r="Y212" s="19">
        <f t="shared" si="25"/>
        <v>10</v>
      </c>
      <c r="Z212" s="18">
        <f t="shared" si="26"/>
        <v>16.925999999999998</v>
      </c>
      <c r="AA212" s="12">
        <v>2</v>
      </c>
      <c r="AB212" s="12">
        <v>34.380000000000003</v>
      </c>
      <c r="AC212" s="28">
        <f>+I212+Y212-Z212</f>
        <v>1.3840000000000039</v>
      </c>
      <c r="AD212" s="20">
        <f t="shared" si="27"/>
        <v>0</v>
      </c>
      <c r="AE212">
        <v>10</v>
      </c>
    </row>
    <row r="213" spans="1:31" x14ac:dyDescent="0.25">
      <c r="A213" s="9">
        <v>45046</v>
      </c>
      <c r="B213" s="10" t="s">
        <v>220</v>
      </c>
      <c r="C213" s="10" t="s">
        <v>185</v>
      </c>
      <c r="D213" s="10" t="s">
        <v>40</v>
      </c>
      <c r="E213" s="10" t="s">
        <v>30</v>
      </c>
      <c r="F213" s="10">
        <v>85</v>
      </c>
      <c r="G213" s="10">
        <v>93</v>
      </c>
      <c r="H213" s="11">
        <v>1038</v>
      </c>
      <c r="I213" s="63">
        <v>46.87</v>
      </c>
      <c r="J213" s="12">
        <v>28545</v>
      </c>
      <c r="K213" s="13">
        <v>0</v>
      </c>
      <c r="L213" s="25">
        <v>0</v>
      </c>
      <c r="M213" s="15">
        <v>0</v>
      </c>
      <c r="N213" s="14">
        <v>0</v>
      </c>
      <c r="O213" s="16">
        <v>0</v>
      </c>
      <c r="P213" s="16">
        <v>0</v>
      </c>
      <c r="Q213" s="16">
        <v>0</v>
      </c>
      <c r="R213" s="16">
        <f>Q213*16.876/100</f>
        <v>0</v>
      </c>
      <c r="S213" s="17">
        <f t="shared" si="21"/>
        <v>0</v>
      </c>
      <c r="T213" s="16">
        <v>0</v>
      </c>
      <c r="U213" s="18">
        <f t="shared" si="22"/>
        <v>96.534000000000006</v>
      </c>
      <c r="V213" s="18">
        <f t="shared" si="23"/>
        <v>0</v>
      </c>
      <c r="W213" s="18">
        <f t="shared" si="24"/>
        <v>0</v>
      </c>
      <c r="X213" s="27"/>
      <c r="Y213" s="19">
        <f t="shared" si="25"/>
        <v>0</v>
      </c>
      <c r="Z213" s="18">
        <f t="shared" si="26"/>
        <v>0</v>
      </c>
      <c r="AA213" s="12">
        <v>1038</v>
      </c>
      <c r="AB213" s="12">
        <v>28545</v>
      </c>
      <c r="AC213" s="28">
        <f>+I213+Y213-Z213</f>
        <v>46.87</v>
      </c>
      <c r="AD213" s="20">
        <f t="shared" si="27"/>
        <v>0</v>
      </c>
      <c r="AE213">
        <v>0</v>
      </c>
    </row>
    <row r="214" spans="1:31" x14ac:dyDescent="0.25">
      <c r="A214" s="9">
        <v>45046</v>
      </c>
      <c r="B214" s="10" t="s">
        <v>221</v>
      </c>
      <c r="C214" s="10" t="s">
        <v>185</v>
      </c>
      <c r="D214" s="10" t="s">
        <v>40</v>
      </c>
      <c r="E214" s="10" t="s">
        <v>30</v>
      </c>
      <c r="F214" s="10">
        <v>85</v>
      </c>
      <c r="G214" s="10">
        <v>93</v>
      </c>
      <c r="H214" s="11">
        <v>2460</v>
      </c>
      <c r="I214" s="63">
        <v>111.07</v>
      </c>
      <c r="J214" s="12">
        <v>67650</v>
      </c>
      <c r="K214" s="13">
        <v>0</v>
      </c>
      <c r="L214" s="25">
        <v>0</v>
      </c>
      <c r="M214" s="15">
        <v>0</v>
      </c>
      <c r="N214" s="14">
        <v>0</v>
      </c>
      <c r="O214" s="16">
        <v>0</v>
      </c>
      <c r="P214" s="16">
        <v>0</v>
      </c>
      <c r="Q214" s="16">
        <v>0</v>
      </c>
      <c r="R214" s="16">
        <f>Q214*16.876/100</f>
        <v>0</v>
      </c>
      <c r="S214" s="17">
        <f t="shared" si="21"/>
        <v>0</v>
      </c>
      <c r="T214" s="16">
        <v>0</v>
      </c>
      <c r="U214" s="18">
        <f t="shared" si="22"/>
        <v>228.78</v>
      </c>
      <c r="V214" s="18">
        <f t="shared" si="23"/>
        <v>0</v>
      </c>
      <c r="W214" s="18">
        <f t="shared" si="24"/>
        <v>0</v>
      </c>
      <c r="X214" s="27"/>
      <c r="Y214" s="19">
        <f t="shared" si="25"/>
        <v>0</v>
      </c>
      <c r="Z214" s="18">
        <f t="shared" si="26"/>
        <v>0</v>
      </c>
      <c r="AA214" s="12">
        <v>2460</v>
      </c>
      <c r="AB214" s="12">
        <v>67650</v>
      </c>
      <c r="AC214" s="28">
        <f>+I214+Y214-Z214</f>
        <v>111.07</v>
      </c>
      <c r="AD214" s="20">
        <f t="shared" si="27"/>
        <v>0</v>
      </c>
      <c r="AE214">
        <v>0</v>
      </c>
    </row>
    <row r="215" spans="1:31" x14ac:dyDescent="0.25">
      <c r="A215" s="9">
        <v>45046</v>
      </c>
      <c r="B215" s="10" t="s">
        <v>222</v>
      </c>
      <c r="C215" s="10" t="s">
        <v>185</v>
      </c>
      <c r="D215" s="10" t="s">
        <v>40</v>
      </c>
      <c r="E215" s="10" t="s">
        <v>30</v>
      </c>
      <c r="F215" s="10">
        <v>85</v>
      </c>
      <c r="G215" s="10">
        <v>93</v>
      </c>
      <c r="H215" s="11">
        <v>580</v>
      </c>
      <c r="I215" s="63">
        <v>26.19</v>
      </c>
      <c r="J215" s="12">
        <v>15950</v>
      </c>
      <c r="K215" s="13">
        <v>0</v>
      </c>
      <c r="L215" s="25">
        <v>0</v>
      </c>
      <c r="M215" s="15">
        <v>0</v>
      </c>
      <c r="N215" s="14">
        <v>0</v>
      </c>
      <c r="O215" s="16">
        <v>125</v>
      </c>
      <c r="P215" s="16">
        <v>2900</v>
      </c>
      <c r="Q215" s="16">
        <v>0</v>
      </c>
      <c r="R215" s="16">
        <f>Q215*16.876/100</f>
        <v>0</v>
      </c>
      <c r="S215" s="17">
        <f t="shared" si="21"/>
        <v>0</v>
      </c>
      <c r="T215" s="16">
        <v>0</v>
      </c>
      <c r="U215" s="18">
        <f t="shared" si="22"/>
        <v>53.94</v>
      </c>
      <c r="V215" s="18">
        <f t="shared" si="23"/>
        <v>0</v>
      </c>
      <c r="W215" s="18">
        <f t="shared" si="24"/>
        <v>0</v>
      </c>
      <c r="X215" s="27"/>
      <c r="Y215" s="19">
        <f t="shared" si="25"/>
        <v>0</v>
      </c>
      <c r="Z215" s="18">
        <f t="shared" si="26"/>
        <v>11.625</v>
      </c>
      <c r="AA215" s="12">
        <v>455</v>
      </c>
      <c r="AB215" s="12">
        <v>12512.5</v>
      </c>
      <c r="AC215" s="28">
        <f>+I215+Y215-Z215</f>
        <v>14.565000000000001</v>
      </c>
      <c r="AD215" s="20">
        <f t="shared" si="27"/>
        <v>0</v>
      </c>
      <c r="AE215">
        <v>0</v>
      </c>
    </row>
    <row r="216" spans="1:31" x14ac:dyDescent="0.25">
      <c r="A216" s="9">
        <v>45046</v>
      </c>
      <c r="B216" s="10" t="s">
        <v>223</v>
      </c>
      <c r="C216" s="10" t="s">
        <v>185</v>
      </c>
      <c r="D216" s="10" t="s">
        <v>40</v>
      </c>
      <c r="E216" s="10" t="s">
        <v>30</v>
      </c>
      <c r="F216" s="10">
        <v>85</v>
      </c>
      <c r="G216" s="10">
        <v>93</v>
      </c>
      <c r="H216" s="11">
        <v>675</v>
      </c>
      <c r="I216" s="63">
        <v>30.48</v>
      </c>
      <c r="J216" s="12">
        <v>7010.2</v>
      </c>
      <c r="K216" s="13">
        <v>0</v>
      </c>
      <c r="L216" s="25">
        <v>0</v>
      </c>
      <c r="M216" s="15">
        <v>0</v>
      </c>
      <c r="N216" s="14">
        <v>0</v>
      </c>
      <c r="O216" s="16">
        <v>175</v>
      </c>
      <c r="P216" s="16">
        <v>3885</v>
      </c>
      <c r="Q216" s="16">
        <v>0</v>
      </c>
      <c r="R216" s="16">
        <f>Q216*16.876/100</f>
        <v>0</v>
      </c>
      <c r="S216" s="17">
        <f t="shared" si="21"/>
        <v>0</v>
      </c>
      <c r="T216" s="16">
        <v>0</v>
      </c>
      <c r="U216" s="18">
        <f t="shared" si="22"/>
        <v>62.774999999999999</v>
      </c>
      <c r="V216" s="18">
        <f t="shared" si="23"/>
        <v>0</v>
      </c>
      <c r="W216" s="18">
        <f t="shared" si="24"/>
        <v>0</v>
      </c>
      <c r="X216" s="27"/>
      <c r="Y216" s="19">
        <f t="shared" si="25"/>
        <v>0</v>
      </c>
      <c r="Z216" s="18">
        <f t="shared" si="26"/>
        <v>16.274999999999999</v>
      </c>
      <c r="AA216" s="12">
        <v>500</v>
      </c>
      <c r="AB216" s="12">
        <v>5192.74</v>
      </c>
      <c r="AC216" s="28">
        <f>+I216+Y216-Z216</f>
        <v>14.205000000000002</v>
      </c>
      <c r="AD216" s="20">
        <f t="shared" si="27"/>
        <v>0</v>
      </c>
      <c r="AE216">
        <v>0</v>
      </c>
    </row>
    <row r="217" spans="1:31" x14ac:dyDescent="0.25">
      <c r="A217" s="9">
        <v>45046</v>
      </c>
      <c r="B217" s="10" t="s">
        <v>224</v>
      </c>
      <c r="C217" s="10" t="s">
        <v>185</v>
      </c>
      <c r="D217" s="10" t="s">
        <v>40</v>
      </c>
      <c r="E217" s="10" t="s">
        <v>30</v>
      </c>
      <c r="F217" s="10">
        <v>85</v>
      </c>
      <c r="G217" s="10">
        <v>93</v>
      </c>
      <c r="H217" s="11">
        <v>979</v>
      </c>
      <c r="I217" s="63">
        <v>44.2</v>
      </c>
      <c r="J217" s="12">
        <v>26922.5</v>
      </c>
      <c r="K217" s="13">
        <v>0</v>
      </c>
      <c r="L217" s="25">
        <v>0</v>
      </c>
      <c r="M217" s="15">
        <v>0</v>
      </c>
      <c r="N217" s="14">
        <v>0</v>
      </c>
      <c r="O217" s="16">
        <v>100</v>
      </c>
      <c r="P217" s="16">
        <v>2145</v>
      </c>
      <c r="Q217" s="16">
        <v>0</v>
      </c>
      <c r="R217" s="16">
        <f>Q217*16.876/100</f>
        <v>0</v>
      </c>
      <c r="S217" s="17">
        <f t="shared" si="21"/>
        <v>0</v>
      </c>
      <c r="T217" s="16">
        <v>0</v>
      </c>
      <c r="U217" s="18">
        <f t="shared" si="22"/>
        <v>91.046999999999997</v>
      </c>
      <c r="V217" s="18">
        <f t="shared" si="23"/>
        <v>0</v>
      </c>
      <c r="W217" s="18">
        <f t="shared" si="24"/>
        <v>0</v>
      </c>
      <c r="X217" s="27"/>
      <c r="Y217" s="19">
        <f t="shared" si="25"/>
        <v>0</v>
      </c>
      <c r="Z217" s="18">
        <f t="shared" si="26"/>
        <v>9.3000000000000007</v>
      </c>
      <c r="AA217" s="12">
        <v>879</v>
      </c>
      <c r="AB217" s="12">
        <v>24172.5</v>
      </c>
      <c r="AC217" s="28">
        <f>+I217+Y217-Z217</f>
        <v>34.900000000000006</v>
      </c>
      <c r="AD217" s="20">
        <f t="shared" si="27"/>
        <v>0</v>
      </c>
      <c r="AE217">
        <v>0</v>
      </c>
    </row>
    <row r="218" spans="1:31" x14ac:dyDescent="0.25">
      <c r="A218" s="9">
        <v>45046</v>
      </c>
      <c r="B218" s="10" t="s">
        <v>225</v>
      </c>
      <c r="C218" s="10" t="s">
        <v>185</v>
      </c>
      <c r="D218" s="10" t="s">
        <v>40</v>
      </c>
      <c r="E218" s="10" t="s">
        <v>30</v>
      </c>
      <c r="F218" s="10">
        <v>160</v>
      </c>
      <c r="G218" s="10">
        <v>174</v>
      </c>
      <c r="H218" s="11">
        <v>505</v>
      </c>
      <c r="I218" s="63">
        <v>22.8</v>
      </c>
      <c r="J218" s="12">
        <v>11292.98</v>
      </c>
      <c r="K218" s="13">
        <v>0</v>
      </c>
      <c r="L218" s="25">
        <v>0</v>
      </c>
      <c r="M218" s="15">
        <v>0</v>
      </c>
      <c r="N218" s="14">
        <v>0</v>
      </c>
      <c r="O218" s="16">
        <v>253</v>
      </c>
      <c r="P218" s="16">
        <v>9013.6</v>
      </c>
      <c r="Q218" s="16">
        <v>0</v>
      </c>
      <c r="R218" s="16">
        <f>Q218*16.876/100</f>
        <v>0</v>
      </c>
      <c r="S218" s="17">
        <f t="shared" si="21"/>
        <v>0</v>
      </c>
      <c r="T218" s="16">
        <v>0</v>
      </c>
      <c r="U218" s="18">
        <f t="shared" si="22"/>
        <v>87.87</v>
      </c>
      <c r="V218" s="18">
        <f t="shared" si="23"/>
        <v>0</v>
      </c>
      <c r="W218" s="18">
        <f t="shared" si="24"/>
        <v>0</v>
      </c>
      <c r="X218" s="27">
        <v>50</v>
      </c>
      <c r="Y218" s="19">
        <f t="shared" si="25"/>
        <v>50</v>
      </c>
      <c r="Z218" s="18">
        <f t="shared" si="26"/>
        <v>44.021999999999998</v>
      </c>
      <c r="AA218" s="12">
        <v>252</v>
      </c>
      <c r="AB218" s="12">
        <v>5635.3</v>
      </c>
      <c r="AC218" s="28">
        <f>+I218+Y218-Z218</f>
        <v>28.777999999999999</v>
      </c>
      <c r="AD218" s="20">
        <f t="shared" si="27"/>
        <v>0</v>
      </c>
      <c r="AE218">
        <v>30</v>
      </c>
    </row>
    <row r="219" spans="1:31" x14ac:dyDescent="0.25">
      <c r="A219" s="9">
        <v>45046</v>
      </c>
      <c r="B219" s="10" t="s">
        <v>226</v>
      </c>
      <c r="C219" s="10" t="s">
        <v>185</v>
      </c>
      <c r="D219" s="10" t="s">
        <v>40</v>
      </c>
      <c r="E219" s="10" t="s">
        <v>30</v>
      </c>
      <c r="F219" s="10">
        <v>160</v>
      </c>
      <c r="G219" s="10">
        <v>174</v>
      </c>
      <c r="H219" s="11">
        <v>656</v>
      </c>
      <c r="I219" s="63">
        <v>29.62</v>
      </c>
      <c r="J219" s="12">
        <v>28864</v>
      </c>
      <c r="K219" s="13">
        <v>0</v>
      </c>
      <c r="L219" s="25">
        <v>0</v>
      </c>
      <c r="M219" s="15">
        <v>0</v>
      </c>
      <c r="N219" s="14">
        <v>0</v>
      </c>
      <c r="O219" s="16">
        <v>0</v>
      </c>
      <c r="P219" s="16">
        <v>0</v>
      </c>
      <c r="Q219" s="16">
        <v>0</v>
      </c>
      <c r="R219" s="16">
        <f>Q219*16.876/100</f>
        <v>0</v>
      </c>
      <c r="S219" s="17">
        <f t="shared" si="21"/>
        <v>0</v>
      </c>
      <c r="T219" s="16">
        <v>0</v>
      </c>
      <c r="U219" s="18">
        <f t="shared" si="22"/>
        <v>114.14400000000001</v>
      </c>
      <c r="V219" s="18">
        <f t="shared" si="23"/>
        <v>0</v>
      </c>
      <c r="W219" s="18">
        <f t="shared" si="24"/>
        <v>0</v>
      </c>
      <c r="X219" s="27"/>
      <c r="Y219" s="19">
        <f t="shared" si="25"/>
        <v>0</v>
      </c>
      <c r="Z219" s="18">
        <f t="shared" si="26"/>
        <v>0</v>
      </c>
      <c r="AA219" s="12">
        <v>656</v>
      </c>
      <c r="AB219" s="12">
        <v>28864</v>
      </c>
      <c r="AC219" s="28">
        <f>+I219+Y219-Z219</f>
        <v>29.62</v>
      </c>
      <c r="AD219" s="20">
        <f t="shared" si="27"/>
        <v>0</v>
      </c>
      <c r="AE219">
        <v>0</v>
      </c>
    </row>
    <row r="220" spans="1:31" x14ac:dyDescent="0.25">
      <c r="A220" s="9">
        <v>45046</v>
      </c>
      <c r="B220" s="10" t="s">
        <v>227</v>
      </c>
      <c r="C220" s="10" t="s">
        <v>185</v>
      </c>
      <c r="D220" s="10" t="s">
        <v>40</v>
      </c>
      <c r="E220" s="10" t="s">
        <v>30</v>
      </c>
      <c r="F220" s="10">
        <v>160</v>
      </c>
      <c r="G220" s="10">
        <v>174</v>
      </c>
      <c r="H220" s="11">
        <v>550</v>
      </c>
      <c r="I220" s="63">
        <v>24.83</v>
      </c>
      <c r="J220" s="12">
        <v>24200</v>
      </c>
      <c r="K220" s="13">
        <v>0</v>
      </c>
      <c r="L220" s="25">
        <v>0</v>
      </c>
      <c r="M220" s="15">
        <v>0</v>
      </c>
      <c r="N220" s="14">
        <v>0</v>
      </c>
      <c r="O220" s="16">
        <v>0</v>
      </c>
      <c r="P220" s="16">
        <v>0</v>
      </c>
      <c r="Q220" s="16">
        <v>0</v>
      </c>
      <c r="R220" s="16">
        <f>Q220*16.876/100</f>
        <v>0</v>
      </c>
      <c r="S220" s="17">
        <f t="shared" si="21"/>
        <v>0</v>
      </c>
      <c r="T220" s="16">
        <v>0</v>
      </c>
      <c r="U220" s="18">
        <f t="shared" si="22"/>
        <v>95.7</v>
      </c>
      <c r="V220" s="18">
        <f t="shared" si="23"/>
        <v>0</v>
      </c>
      <c r="W220" s="18">
        <f t="shared" si="24"/>
        <v>0</v>
      </c>
      <c r="X220" s="27"/>
      <c r="Y220" s="19">
        <f t="shared" si="25"/>
        <v>0</v>
      </c>
      <c r="Z220" s="18">
        <f t="shared" si="26"/>
        <v>0</v>
      </c>
      <c r="AA220" s="12">
        <v>550</v>
      </c>
      <c r="AB220" s="12">
        <v>24200</v>
      </c>
      <c r="AC220" s="28">
        <f>+I220+Y220-Z220</f>
        <v>24.83</v>
      </c>
      <c r="AD220" s="20">
        <f t="shared" si="27"/>
        <v>0</v>
      </c>
      <c r="AE220">
        <v>0</v>
      </c>
    </row>
    <row r="221" spans="1:31" x14ac:dyDescent="0.25">
      <c r="A221" s="9">
        <v>45046</v>
      </c>
      <c r="B221" s="10" t="s">
        <v>228</v>
      </c>
      <c r="C221" s="10" t="s">
        <v>185</v>
      </c>
      <c r="D221" s="10" t="s">
        <v>40</v>
      </c>
      <c r="E221" s="10" t="s">
        <v>30</v>
      </c>
      <c r="F221" s="10">
        <v>160</v>
      </c>
      <c r="G221" s="10">
        <v>174</v>
      </c>
      <c r="H221" s="11">
        <v>938</v>
      </c>
      <c r="I221" s="63">
        <v>42.35</v>
      </c>
      <c r="J221" s="12">
        <v>41272</v>
      </c>
      <c r="K221" s="13">
        <v>0</v>
      </c>
      <c r="L221" s="25">
        <v>0</v>
      </c>
      <c r="M221" s="15">
        <v>0</v>
      </c>
      <c r="N221" s="14">
        <v>0</v>
      </c>
      <c r="O221" s="16">
        <v>103</v>
      </c>
      <c r="P221" s="16">
        <v>3865.6</v>
      </c>
      <c r="Q221" s="16">
        <v>0</v>
      </c>
      <c r="R221" s="16">
        <f>Q221*16.876/100</f>
        <v>0</v>
      </c>
      <c r="S221" s="17">
        <f t="shared" si="21"/>
        <v>0</v>
      </c>
      <c r="T221" s="16">
        <v>0</v>
      </c>
      <c r="U221" s="18">
        <f t="shared" si="22"/>
        <v>163.21199999999999</v>
      </c>
      <c r="V221" s="18">
        <f t="shared" si="23"/>
        <v>0</v>
      </c>
      <c r="W221" s="18">
        <f t="shared" si="24"/>
        <v>0</v>
      </c>
      <c r="X221" s="27"/>
      <c r="Y221" s="19">
        <f t="shared" si="25"/>
        <v>0</v>
      </c>
      <c r="Z221" s="18">
        <f t="shared" si="26"/>
        <v>17.922000000000001</v>
      </c>
      <c r="AA221" s="12">
        <v>835</v>
      </c>
      <c r="AB221" s="12">
        <v>36740</v>
      </c>
      <c r="AC221" s="28">
        <f>+I221+Y221-Z221</f>
        <v>24.428000000000001</v>
      </c>
      <c r="AD221" s="20">
        <f t="shared" si="27"/>
        <v>0</v>
      </c>
      <c r="AE221">
        <v>0</v>
      </c>
    </row>
    <row r="222" spans="1:31" x14ac:dyDescent="0.25">
      <c r="A222" s="9">
        <v>45046</v>
      </c>
      <c r="B222" s="10" t="s">
        <v>229</v>
      </c>
      <c r="C222" s="10" t="s">
        <v>185</v>
      </c>
      <c r="D222" s="10" t="s">
        <v>40</v>
      </c>
      <c r="E222" s="10" t="s">
        <v>30</v>
      </c>
      <c r="F222" s="10">
        <v>160</v>
      </c>
      <c r="G222" s="10">
        <v>174</v>
      </c>
      <c r="H222" s="11">
        <v>142</v>
      </c>
      <c r="I222" s="63">
        <v>6.41</v>
      </c>
      <c r="J222" s="12">
        <v>2490.6999999999998</v>
      </c>
      <c r="K222" s="13">
        <v>0</v>
      </c>
      <c r="L222" s="25">
        <v>0</v>
      </c>
      <c r="M222" s="15">
        <v>0</v>
      </c>
      <c r="N222" s="14">
        <v>0</v>
      </c>
      <c r="O222" s="16">
        <v>106</v>
      </c>
      <c r="P222" s="16">
        <v>3637.92</v>
      </c>
      <c r="Q222" s="16">
        <v>0</v>
      </c>
      <c r="R222" s="16">
        <f>Q222*16.876/100</f>
        <v>0</v>
      </c>
      <c r="S222" s="17">
        <f t="shared" si="21"/>
        <v>0</v>
      </c>
      <c r="T222" s="16">
        <v>0</v>
      </c>
      <c r="U222" s="18">
        <f t="shared" si="22"/>
        <v>24.707999999999998</v>
      </c>
      <c r="V222" s="18">
        <f t="shared" si="23"/>
        <v>0</v>
      </c>
      <c r="W222" s="18">
        <f t="shared" si="24"/>
        <v>0</v>
      </c>
      <c r="X222" s="27">
        <v>20</v>
      </c>
      <c r="Y222" s="19">
        <f t="shared" si="25"/>
        <v>20</v>
      </c>
      <c r="Z222" s="18">
        <f t="shared" si="26"/>
        <v>18.443999999999999</v>
      </c>
      <c r="AA222" s="12">
        <v>36</v>
      </c>
      <c r="AB222" s="12">
        <v>631.44000000000005</v>
      </c>
      <c r="AC222" s="28">
        <f>+I222+Y222-Z222</f>
        <v>7.9660000000000011</v>
      </c>
      <c r="AD222" s="20">
        <f t="shared" si="27"/>
        <v>0</v>
      </c>
      <c r="AE222">
        <v>20</v>
      </c>
    </row>
    <row r="223" spans="1:31" x14ac:dyDescent="0.25">
      <c r="A223" s="9">
        <v>45046</v>
      </c>
      <c r="B223" s="10" t="s">
        <v>230</v>
      </c>
      <c r="C223" s="10" t="s">
        <v>185</v>
      </c>
      <c r="D223" s="10" t="s">
        <v>40</v>
      </c>
      <c r="E223" s="10" t="s">
        <v>30</v>
      </c>
      <c r="F223" s="10">
        <v>160</v>
      </c>
      <c r="G223" s="10">
        <v>174</v>
      </c>
      <c r="H223" s="11">
        <v>302</v>
      </c>
      <c r="I223" s="63">
        <v>13.64</v>
      </c>
      <c r="J223" s="12">
        <v>13288</v>
      </c>
      <c r="K223" s="13">
        <v>0</v>
      </c>
      <c r="L223" s="25">
        <v>0</v>
      </c>
      <c r="M223" s="15">
        <v>0</v>
      </c>
      <c r="N223" s="14">
        <v>0</v>
      </c>
      <c r="O223" s="16">
        <v>0</v>
      </c>
      <c r="P223" s="16">
        <v>0</v>
      </c>
      <c r="Q223" s="16">
        <v>0</v>
      </c>
      <c r="R223" s="16">
        <f>Q223*16.876/100</f>
        <v>0</v>
      </c>
      <c r="S223" s="17">
        <f t="shared" si="21"/>
        <v>0</v>
      </c>
      <c r="T223" s="16">
        <v>0</v>
      </c>
      <c r="U223" s="18">
        <f t="shared" si="22"/>
        <v>52.548000000000002</v>
      </c>
      <c r="V223" s="18">
        <f t="shared" si="23"/>
        <v>0</v>
      </c>
      <c r="W223" s="18">
        <f t="shared" si="24"/>
        <v>0</v>
      </c>
      <c r="X223" s="27"/>
      <c r="Y223" s="19">
        <f t="shared" si="25"/>
        <v>0</v>
      </c>
      <c r="Z223" s="18">
        <f t="shared" si="26"/>
        <v>0</v>
      </c>
      <c r="AA223" s="12">
        <v>302</v>
      </c>
      <c r="AB223" s="12">
        <v>13288</v>
      </c>
      <c r="AC223" s="28">
        <f>+I223+Y223-Z223</f>
        <v>13.64</v>
      </c>
      <c r="AD223" s="20">
        <f t="shared" si="27"/>
        <v>0</v>
      </c>
      <c r="AE223">
        <v>0</v>
      </c>
    </row>
    <row r="224" spans="1:31" x14ac:dyDescent="0.25">
      <c r="A224" s="9">
        <v>45046</v>
      </c>
      <c r="B224" s="10" t="s">
        <v>231</v>
      </c>
      <c r="C224" s="10" t="s">
        <v>185</v>
      </c>
      <c r="D224" s="10" t="s">
        <v>40</v>
      </c>
      <c r="E224" s="10" t="s">
        <v>30</v>
      </c>
      <c r="F224" s="10">
        <v>228</v>
      </c>
      <c r="G224" s="10">
        <v>248</v>
      </c>
      <c r="H224" s="11">
        <v>393</v>
      </c>
      <c r="I224" s="63">
        <v>17.739999999999998</v>
      </c>
      <c r="J224" s="12">
        <v>10512.9</v>
      </c>
      <c r="K224" s="13">
        <v>0</v>
      </c>
      <c r="L224" s="25">
        <v>0</v>
      </c>
      <c r="M224" s="15">
        <v>0</v>
      </c>
      <c r="N224" s="14">
        <v>0</v>
      </c>
      <c r="O224" s="16">
        <v>110</v>
      </c>
      <c r="P224" s="16">
        <v>5190.8999999999996</v>
      </c>
      <c r="Q224" s="16">
        <v>0</v>
      </c>
      <c r="R224" s="16">
        <f>Q224*16.876/100</f>
        <v>0</v>
      </c>
      <c r="S224" s="17">
        <f t="shared" si="21"/>
        <v>0</v>
      </c>
      <c r="T224" s="16">
        <v>0</v>
      </c>
      <c r="U224" s="18">
        <f t="shared" si="22"/>
        <v>97.463999999999999</v>
      </c>
      <c r="V224" s="18">
        <f t="shared" si="23"/>
        <v>0</v>
      </c>
      <c r="W224" s="18">
        <f t="shared" si="24"/>
        <v>0</v>
      </c>
      <c r="X224" s="27">
        <v>20</v>
      </c>
      <c r="Y224" s="19">
        <f t="shared" si="25"/>
        <v>20</v>
      </c>
      <c r="Z224" s="18">
        <f t="shared" si="26"/>
        <v>27.28</v>
      </c>
      <c r="AA224" s="12">
        <v>283</v>
      </c>
      <c r="AB224" s="12">
        <v>7570.36</v>
      </c>
      <c r="AC224" s="28">
        <f>+I224+Y224-Z224</f>
        <v>10.459999999999994</v>
      </c>
      <c r="AD224" s="20">
        <f t="shared" si="27"/>
        <v>0</v>
      </c>
      <c r="AE224">
        <v>10</v>
      </c>
    </row>
    <row r="225" spans="1:31" x14ac:dyDescent="0.25">
      <c r="A225" s="9">
        <v>45046</v>
      </c>
      <c r="B225" s="10" t="s">
        <v>232</v>
      </c>
      <c r="C225" s="10" t="s">
        <v>185</v>
      </c>
      <c r="D225" s="10" t="s">
        <v>40</v>
      </c>
      <c r="E225" s="10" t="s">
        <v>30</v>
      </c>
      <c r="F225" s="10">
        <v>228</v>
      </c>
      <c r="G225" s="10">
        <v>248</v>
      </c>
      <c r="H225" s="11">
        <v>422</v>
      </c>
      <c r="I225" s="63">
        <v>19.05</v>
      </c>
      <c r="J225" s="12">
        <v>11152.69</v>
      </c>
      <c r="K225" s="13">
        <v>0</v>
      </c>
      <c r="L225" s="25">
        <v>0</v>
      </c>
      <c r="M225" s="15">
        <v>0</v>
      </c>
      <c r="N225" s="14">
        <v>0</v>
      </c>
      <c r="O225" s="16">
        <v>125</v>
      </c>
      <c r="P225" s="16">
        <v>5902.38</v>
      </c>
      <c r="Q225" s="16">
        <v>0</v>
      </c>
      <c r="R225" s="16">
        <f>Q225*16.876/100</f>
        <v>0</v>
      </c>
      <c r="S225" s="17">
        <f t="shared" si="21"/>
        <v>0</v>
      </c>
      <c r="T225" s="16">
        <v>0</v>
      </c>
      <c r="U225" s="18">
        <f t="shared" si="22"/>
        <v>104.65600000000001</v>
      </c>
      <c r="V225" s="18">
        <f t="shared" si="23"/>
        <v>0</v>
      </c>
      <c r="W225" s="18">
        <f t="shared" si="24"/>
        <v>0</v>
      </c>
      <c r="X225" s="27">
        <v>20</v>
      </c>
      <c r="Y225" s="19">
        <f t="shared" si="25"/>
        <v>20</v>
      </c>
      <c r="Z225" s="18">
        <f t="shared" si="26"/>
        <v>31</v>
      </c>
      <c r="AA225" s="12">
        <v>297</v>
      </c>
      <c r="AB225" s="12">
        <v>7849.17</v>
      </c>
      <c r="AC225" s="28">
        <f>+I225+Y225-Z225</f>
        <v>8.0499999999999972</v>
      </c>
      <c r="AD225" s="20">
        <f t="shared" si="27"/>
        <v>0</v>
      </c>
      <c r="AE225">
        <v>20</v>
      </c>
    </row>
    <row r="226" spans="1:31" x14ac:dyDescent="0.25">
      <c r="A226" s="9">
        <v>45046</v>
      </c>
      <c r="B226" s="10" t="s">
        <v>233</v>
      </c>
      <c r="C226" s="10" t="s">
        <v>185</v>
      </c>
      <c r="D226" s="10" t="s">
        <v>40</v>
      </c>
      <c r="E226" s="10" t="s">
        <v>30</v>
      </c>
      <c r="F226" s="10">
        <v>228</v>
      </c>
      <c r="G226" s="10">
        <v>248</v>
      </c>
      <c r="H226" s="11">
        <v>365</v>
      </c>
      <c r="I226" s="63">
        <v>16.48</v>
      </c>
      <c r="J226" s="12">
        <v>22082.5</v>
      </c>
      <c r="K226" s="13">
        <v>0</v>
      </c>
      <c r="L226" s="25">
        <v>0</v>
      </c>
      <c r="M226" s="15">
        <v>0</v>
      </c>
      <c r="N226" s="14">
        <v>0</v>
      </c>
      <c r="O226" s="16">
        <v>0</v>
      </c>
      <c r="P226" s="16">
        <v>0</v>
      </c>
      <c r="Q226" s="16">
        <v>0</v>
      </c>
      <c r="R226" s="16">
        <f>Q226*16.876/100</f>
        <v>0</v>
      </c>
      <c r="S226" s="17">
        <f t="shared" si="21"/>
        <v>0</v>
      </c>
      <c r="T226" s="16">
        <v>0</v>
      </c>
      <c r="U226" s="18">
        <f t="shared" si="22"/>
        <v>90.52</v>
      </c>
      <c r="V226" s="18">
        <f t="shared" si="23"/>
        <v>0</v>
      </c>
      <c r="W226" s="18">
        <f t="shared" si="24"/>
        <v>0</v>
      </c>
      <c r="X226" s="27"/>
      <c r="Y226" s="19">
        <f t="shared" si="25"/>
        <v>0</v>
      </c>
      <c r="Z226" s="18">
        <f t="shared" si="26"/>
        <v>0</v>
      </c>
      <c r="AA226" s="12">
        <v>365</v>
      </c>
      <c r="AB226" s="12">
        <v>22082.5</v>
      </c>
      <c r="AC226" s="28">
        <f>+I226+Y226-Z226</f>
        <v>16.48</v>
      </c>
      <c r="AD226" s="20">
        <f t="shared" si="27"/>
        <v>0</v>
      </c>
      <c r="AE226">
        <v>0</v>
      </c>
    </row>
    <row r="227" spans="1:31" x14ac:dyDescent="0.25">
      <c r="A227" s="9">
        <v>45046</v>
      </c>
      <c r="B227" s="10" t="s">
        <v>234</v>
      </c>
      <c r="C227" s="10" t="s">
        <v>185</v>
      </c>
      <c r="D227" s="10" t="s">
        <v>40</v>
      </c>
      <c r="E227" s="10" t="s">
        <v>30</v>
      </c>
      <c r="F227" s="10">
        <v>228</v>
      </c>
      <c r="G227" s="10">
        <v>248</v>
      </c>
      <c r="H227" s="11">
        <v>487</v>
      </c>
      <c r="I227" s="63">
        <v>21.99</v>
      </c>
      <c r="J227" s="12">
        <v>29463.5</v>
      </c>
      <c r="K227" s="13">
        <v>0</v>
      </c>
      <c r="L227" s="25">
        <v>0</v>
      </c>
      <c r="M227" s="15">
        <v>0</v>
      </c>
      <c r="N227" s="14">
        <v>0</v>
      </c>
      <c r="O227" s="16">
        <v>0</v>
      </c>
      <c r="P227" s="16">
        <v>0</v>
      </c>
      <c r="Q227" s="16">
        <v>0</v>
      </c>
      <c r="R227" s="16">
        <f>Q227*16.876/100</f>
        <v>0</v>
      </c>
      <c r="S227" s="17">
        <f t="shared" si="21"/>
        <v>0</v>
      </c>
      <c r="T227" s="16">
        <v>0</v>
      </c>
      <c r="U227" s="18">
        <f t="shared" si="22"/>
        <v>120.776</v>
      </c>
      <c r="V227" s="18">
        <f t="shared" si="23"/>
        <v>0</v>
      </c>
      <c r="W227" s="18">
        <f t="shared" si="24"/>
        <v>0</v>
      </c>
      <c r="X227" s="27"/>
      <c r="Y227" s="19">
        <f t="shared" si="25"/>
        <v>0</v>
      </c>
      <c r="Z227" s="18">
        <f t="shared" si="26"/>
        <v>0</v>
      </c>
      <c r="AA227" s="12">
        <v>487</v>
      </c>
      <c r="AB227" s="12">
        <v>29463.5</v>
      </c>
      <c r="AC227" s="28">
        <f>+I227+Y227-Z227</f>
        <v>21.99</v>
      </c>
      <c r="AD227" s="20">
        <f t="shared" si="27"/>
        <v>0</v>
      </c>
      <c r="AE227">
        <v>0</v>
      </c>
    </row>
    <row r="228" spans="1:31" x14ac:dyDescent="0.25">
      <c r="A228" s="9">
        <v>45046</v>
      </c>
      <c r="B228" s="10" t="s">
        <v>235</v>
      </c>
      <c r="C228" s="10" t="s">
        <v>185</v>
      </c>
      <c r="D228" s="10" t="s">
        <v>40</v>
      </c>
      <c r="E228" s="10" t="s">
        <v>30</v>
      </c>
      <c r="F228" s="10">
        <v>228</v>
      </c>
      <c r="G228" s="10">
        <v>248</v>
      </c>
      <c r="H228" s="11">
        <v>503</v>
      </c>
      <c r="I228" s="63">
        <v>22.71</v>
      </c>
      <c r="J228" s="12">
        <v>30431.5</v>
      </c>
      <c r="K228" s="13">
        <v>0</v>
      </c>
      <c r="L228" s="25">
        <v>0</v>
      </c>
      <c r="M228" s="15">
        <v>0</v>
      </c>
      <c r="N228" s="14">
        <v>0</v>
      </c>
      <c r="O228" s="16">
        <v>75</v>
      </c>
      <c r="P228" s="16">
        <v>3542.88</v>
      </c>
      <c r="Q228" s="16">
        <v>0</v>
      </c>
      <c r="R228" s="16">
        <f>Q228*16.876/100</f>
        <v>0</v>
      </c>
      <c r="S228" s="17">
        <f t="shared" si="21"/>
        <v>0</v>
      </c>
      <c r="T228" s="16">
        <v>0</v>
      </c>
      <c r="U228" s="18">
        <f t="shared" si="22"/>
        <v>124.744</v>
      </c>
      <c r="V228" s="18">
        <f t="shared" si="23"/>
        <v>0</v>
      </c>
      <c r="W228" s="18">
        <f t="shared" si="24"/>
        <v>0</v>
      </c>
      <c r="X228" s="27"/>
      <c r="Y228" s="19">
        <f t="shared" si="25"/>
        <v>0</v>
      </c>
      <c r="Z228" s="18">
        <f t="shared" si="26"/>
        <v>18.600000000000001</v>
      </c>
      <c r="AA228" s="12">
        <v>428</v>
      </c>
      <c r="AB228" s="12">
        <v>25894</v>
      </c>
      <c r="AC228" s="28">
        <f>+I228+Y228-Z228</f>
        <v>4.1099999999999994</v>
      </c>
      <c r="AD228" s="20">
        <f t="shared" si="27"/>
        <v>0</v>
      </c>
      <c r="AE228">
        <v>0</v>
      </c>
    </row>
    <row r="229" spans="1:31" x14ac:dyDescent="0.25">
      <c r="A229" s="9">
        <v>45046</v>
      </c>
      <c r="B229" s="10" t="s">
        <v>236</v>
      </c>
      <c r="C229" s="10" t="s">
        <v>185</v>
      </c>
      <c r="D229" s="10" t="s">
        <v>40</v>
      </c>
      <c r="E229" s="10" t="s">
        <v>30</v>
      </c>
      <c r="F229" s="10">
        <v>228</v>
      </c>
      <c r="G229" s="10">
        <v>248</v>
      </c>
      <c r="H229" s="11">
        <v>684</v>
      </c>
      <c r="I229" s="63">
        <v>30.88</v>
      </c>
      <c r="J229" s="12">
        <v>41382</v>
      </c>
      <c r="K229" s="13">
        <v>0</v>
      </c>
      <c r="L229" s="25">
        <v>0</v>
      </c>
      <c r="M229" s="15">
        <v>0</v>
      </c>
      <c r="N229" s="14">
        <v>0</v>
      </c>
      <c r="O229" s="16">
        <v>72</v>
      </c>
      <c r="P229" s="16">
        <v>3397.68</v>
      </c>
      <c r="Q229" s="16">
        <v>0</v>
      </c>
      <c r="R229" s="16">
        <f>Q229*16.876/100</f>
        <v>0</v>
      </c>
      <c r="S229" s="17">
        <f t="shared" si="21"/>
        <v>0</v>
      </c>
      <c r="T229" s="16">
        <v>0</v>
      </c>
      <c r="U229" s="18">
        <f t="shared" si="22"/>
        <v>169.63200000000001</v>
      </c>
      <c r="V229" s="18">
        <f t="shared" si="23"/>
        <v>0</v>
      </c>
      <c r="W229" s="18">
        <f t="shared" si="24"/>
        <v>0</v>
      </c>
      <c r="X229" s="27"/>
      <c r="Y229" s="19">
        <f t="shared" si="25"/>
        <v>0</v>
      </c>
      <c r="Z229" s="18">
        <f t="shared" si="26"/>
        <v>17.856000000000002</v>
      </c>
      <c r="AA229" s="12">
        <v>612</v>
      </c>
      <c r="AB229" s="12">
        <v>37026</v>
      </c>
      <c r="AC229" s="28">
        <f>+I229+Y229-Z229</f>
        <v>13.023999999999997</v>
      </c>
      <c r="AD229" s="20">
        <f t="shared" si="27"/>
        <v>0</v>
      </c>
      <c r="AE229">
        <v>0</v>
      </c>
    </row>
    <row r="230" spans="1:31" x14ac:dyDescent="0.25">
      <c r="A230" s="9">
        <v>45046</v>
      </c>
      <c r="B230" s="10" t="s">
        <v>237</v>
      </c>
      <c r="C230" s="10" t="s">
        <v>213</v>
      </c>
      <c r="D230" s="10" t="s">
        <v>40</v>
      </c>
      <c r="E230" s="10" t="s">
        <v>30</v>
      </c>
      <c r="F230" s="10">
        <v>410</v>
      </c>
      <c r="G230" s="10">
        <v>447</v>
      </c>
      <c r="H230" s="11">
        <v>325</v>
      </c>
      <c r="I230" s="63">
        <v>14.67</v>
      </c>
      <c r="J230" s="12">
        <v>15604.63</v>
      </c>
      <c r="K230" s="13">
        <v>0</v>
      </c>
      <c r="L230" s="25">
        <v>0</v>
      </c>
      <c r="M230" s="15">
        <v>0</v>
      </c>
      <c r="N230" s="14">
        <v>0</v>
      </c>
      <c r="O230" s="16">
        <v>284</v>
      </c>
      <c r="P230" s="16">
        <v>19573.599999999999</v>
      </c>
      <c r="Q230" s="16">
        <v>0</v>
      </c>
      <c r="R230" s="16">
        <f>Q230*16.876/100</f>
        <v>0</v>
      </c>
      <c r="S230" s="17">
        <f t="shared" si="21"/>
        <v>0</v>
      </c>
      <c r="T230" s="16">
        <v>0</v>
      </c>
      <c r="U230" s="18">
        <f t="shared" si="22"/>
        <v>145.27500000000001</v>
      </c>
      <c r="V230" s="18">
        <f t="shared" si="23"/>
        <v>0</v>
      </c>
      <c r="W230" s="18">
        <f t="shared" si="24"/>
        <v>0</v>
      </c>
      <c r="X230" s="27">
        <v>150</v>
      </c>
      <c r="Y230" s="19">
        <f t="shared" si="25"/>
        <v>150</v>
      </c>
      <c r="Z230" s="18">
        <f t="shared" si="26"/>
        <v>126.94799999999999</v>
      </c>
      <c r="AA230" s="12">
        <v>41</v>
      </c>
      <c r="AB230" s="12">
        <v>1968.59</v>
      </c>
      <c r="AC230" s="28">
        <f>+I230+Y230-Z230</f>
        <v>37.721999999999994</v>
      </c>
      <c r="AD230" s="20">
        <f t="shared" si="27"/>
        <v>0</v>
      </c>
      <c r="AE230">
        <v>120</v>
      </c>
    </row>
    <row r="231" spans="1:31" x14ac:dyDescent="0.25">
      <c r="A231" s="9">
        <v>45046</v>
      </c>
      <c r="B231" s="10" t="s">
        <v>238</v>
      </c>
      <c r="C231" s="10" t="s">
        <v>213</v>
      </c>
      <c r="D231" s="10" t="s">
        <v>40</v>
      </c>
      <c r="E231" s="10" t="s">
        <v>30</v>
      </c>
      <c r="F231" s="10">
        <v>410</v>
      </c>
      <c r="G231" s="10">
        <v>447</v>
      </c>
      <c r="H231" s="11">
        <v>185</v>
      </c>
      <c r="I231" s="63">
        <v>8.35</v>
      </c>
      <c r="J231" s="12">
        <v>12960.49</v>
      </c>
      <c r="K231" s="13">
        <v>0</v>
      </c>
      <c r="L231" s="25">
        <v>0</v>
      </c>
      <c r="M231" s="15">
        <v>0</v>
      </c>
      <c r="N231" s="14">
        <v>0</v>
      </c>
      <c r="O231" s="16">
        <v>124</v>
      </c>
      <c r="P231" s="16">
        <v>8817.2000000000007</v>
      </c>
      <c r="Q231" s="16">
        <v>0</v>
      </c>
      <c r="R231" s="16">
        <f>Q231*16.876/100</f>
        <v>0</v>
      </c>
      <c r="S231" s="17">
        <f t="shared" si="21"/>
        <v>0</v>
      </c>
      <c r="T231" s="16">
        <v>0</v>
      </c>
      <c r="U231" s="18">
        <f t="shared" si="22"/>
        <v>82.694999999999993</v>
      </c>
      <c r="V231" s="18">
        <f t="shared" si="23"/>
        <v>0</v>
      </c>
      <c r="W231" s="18">
        <f t="shared" si="24"/>
        <v>0</v>
      </c>
      <c r="X231" s="27">
        <v>50</v>
      </c>
      <c r="Y231" s="19">
        <f t="shared" si="25"/>
        <v>50</v>
      </c>
      <c r="Z231" s="18">
        <f t="shared" si="26"/>
        <v>55.427999999999997</v>
      </c>
      <c r="AA231" s="12">
        <v>61</v>
      </c>
      <c r="AB231" s="12">
        <v>4273.45</v>
      </c>
      <c r="AC231" s="28">
        <f>+I231+Y231-Z231</f>
        <v>2.9220000000000041</v>
      </c>
      <c r="AD231" s="20">
        <f t="shared" si="27"/>
        <v>0</v>
      </c>
      <c r="AE231">
        <v>50</v>
      </c>
    </row>
    <row r="232" spans="1:31" x14ac:dyDescent="0.25">
      <c r="A232" s="9">
        <v>45046</v>
      </c>
      <c r="B232" s="10" t="s">
        <v>239</v>
      </c>
      <c r="C232" s="10" t="s">
        <v>213</v>
      </c>
      <c r="D232" s="10" t="s">
        <v>40</v>
      </c>
      <c r="E232" s="10" t="s">
        <v>30</v>
      </c>
      <c r="F232" s="10">
        <v>410</v>
      </c>
      <c r="G232" s="10">
        <v>447</v>
      </c>
      <c r="H232" s="11">
        <v>300</v>
      </c>
      <c r="I232" s="63">
        <v>13.54</v>
      </c>
      <c r="J232" s="12">
        <v>14438.36</v>
      </c>
      <c r="K232" s="13">
        <v>0</v>
      </c>
      <c r="L232" s="25">
        <v>0</v>
      </c>
      <c r="M232" s="15">
        <v>0</v>
      </c>
      <c r="N232" s="14">
        <v>0</v>
      </c>
      <c r="O232" s="16">
        <v>80</v>
      </c>
      <c r="P232" s="16">
        <v>5834.4</v>
      </c>
      <c r="Q232" s="16">
        <v>0</v>
      </c>
      <c r="R232" s="16">
        <f>Q232*16.876/100</f>
        <v>0</v>
      </c>
      <c r="S232" s="17">
        <f t="shared" si="21"/>
        <v>0</v>
      </c>
      <c r="T232" s="16">
        <v>0</v>
      </c>
      <c r="U232" s="18">
        <f t="shared" si="22"/>
        <v>134.1</v>
      </c>
      <c r="V232" s="18">
        <f t="shared" si="23"/>
        <v>0</v>
      </c>
      <c r="W232" s="18">
        <f t="shared" si="24"/>
        <v>0</v>
      </c>
      <c r="X232" s="27">
        <v>30</v>
      </c>
      <c r="Y232" s="19">
        <f t="shared" si="25"/>
        <v>30</v>
      </c>
      <c r="Z232" s="18">
        <f t="shared" si="26"/>
        <v>35.76</v>
      </c>
      <c r="AA232" s="12">
        <v>220</v>
      </c>
      <c r="AB232" s="12">
        <v>10588.13</v>
      </c>
      <c r="AC232" s="28">
        <f>+I232+Y232-Z232</f>
        <v>7.7800000000000011</v>
      </c>
      <c r="AD232" s="20">
        <f t="shared" si="27"/>
        <v>0</v>
      </c>
      <c r="AE232">
        <v>30</v>
      </c>
    </row>
    <row r="233" spans="1:31" x14ac:dyDescent="0.25">
      <c r="A233" s="9">
        <v>45046</v>
      </c>
      <c r="B233" s="10" t="s">
        <v>240</v>
      </c>
      <c r="C233" s="10" t="s">
        <v>213</v>
      </c>
      <c r="D233" s="10" t="s">
        <v>29</v>
      </c>
      <c r="E233" s="10" t="s">
        <v>30</v>
      </c>
      <c r="F233" s="10"/>
      <c r="G233" s="10">
        <v>0</v>
      </c>
      <c r="H233" s="11">
        <v>36</v>
      </c>
      <c r="I233" s="63">
        <v>1.63</v>
      </c>
      <c r="J233" s="12">
        <v>1848.6</v>
      </c>
      <c r="K233" s="13">
        <v>0</v>
      </c>
      <c r="L233" s="25">
        <v>0</v>
      </c>
      <c r="M233" s="15">
        <v>0</v>
      </c>
      <c r="N233" s="14">
        <v>0</v>
      </c>
      <c r="O233" s="16">
        <v>0</v>
      </c>
      <c r="P233" s="16">
        <v>0</v>
      </c>
      <c r="Q233" s="16">
        <v>0</v>
      </c>
      <c r="R233" s="16">
        <f>Q233*16.876/100</f>
        <v>0</v>
      </c>
      <c r="S233" s="17">
        <f t="shared" si="21"/>
        <v>0</v>
      </c>
      <c r="T233" s="16">
        <v>0</v>
      </c>
      <c r="U233" s="18">
        <f t="shared" si="22"/>
        <v>0</v>
      </c>
      <c r="V233" s="18">
        <f t="shared" si="23"/>
        <v>0</v>
      </c>
      <c r="W233" s="18">
        <f t="shared" si="24"/>
        <v>0</v>
      </c>
      <c r="X233" s="27"/>
      <c r="Y233" s="19">
        <f t="shared" si="25"/>
        <v>0</v>
      </c>
      <c r="Z233" s="18">
        <f t="shared" si="26"/>
        <v>0</v>
      </c>
      <c r="AA233" s="12">
        <v>36</v>
      </c>
      <c r="AB233" s="12">
        <v>1848.6</v>
      </c>
      <c r="AC233" s="28">
        <f>+I233+Y233-Z233</f>
        <v>1.63</v>
      </c>
      <c r="AD233" s="20">
        <f t="shared" si="27"/>
        <v>0</v>
      </c>
      <c r="AE233">
        <v>0</v>
      </c>
    </row>
    <row r="234" spans="1:31" x14ac:dyDescent="0.25">
      <c r="A234" s="9">
        <v>45046</v>
      </c>
      <c r="B234" s="10" t="s">
        <v>241</v>
      </c>
      <c r="C234" s="10" t="s">
        <v>213</v>
      </c>
      <c r="D234" s="10" t="s">
        <v>40</v>
      </c>
      <c r="E234" s="10" t="s">
        <v>30</v>
      </c>
      <c r="F234" s="10">
        <v>450</v>
      </c>
      <c r="G234" s="10">
        <v>490</v>
      </c>
      <c r="H234" s="11">
        <v>1403</v>
      </c>
      <c r="I234" s="63">
        <v>63.34</v>
      </c>
      <c r="J234" s="12">
        <v>71928.81</v>
      </c>
      <c r="K234" s="13">
        <v>0</v>
      </c>
      <c r="L234" s="25">
        <v>0</v>
      </c>
      <c r="M234" s="15">
        <v>1034</v>
      </c>
      <c r="N234" s="14">
        <v>51358.78</v>
      </c>
      <c r="O234" s="16">
        <v>1564</v>
      </c>
      <c r="P234" s="16">
        <v>124677.8</v>
      </c>
      <c r="Q234" s="16">
        <v>0</v>
      </c>
      <c r="R234" s="16">
        <f>Q234*16.876/100</f>
        <v>0</v>
      </c>
      <c r="S234" s="17">
        <f t="shared" si="21"/>
        <v>0</v>
      </c>
      <c r="T234" s="16">
        <v>0</v>
      </c>
      <c r="U234" s="18">
        <f t="shared" si="22"/>
        <v>687.47</v>
      </c>
      <c r="V234" s="18">
        <f t="shared" si="23"/>
        <v>465.3</v>
      </c>
      <c r="W234" s="18">
        <f t="shared" si="24"/>
        <v>78.119217000000006</v>
      </c>
      <c r="X234" s="27">
        <v>200</v>
      </c>
      <c r="Y234" s="19">
        <f t="shared" si="25"/>
        <v>743.419217</v>
      </c>
      <c r="Z234" s="18">
        <f t="shared" si="26"/>
        <v>766.36</v>
      </c>
      <c r="AA234" s="12">
        <v>873</v>
      </c>
      <c r="AB234" s="12">
        <v>43606.63</v>
      </c>
      <c r="AC234" s="28">
        <f>+I234+Y234-Z234</f>
        <v>40.399217000000021</v>
      </c>
      <c r="AD234" s="20">
        <f t="shared" si="27"/>
        <v>0</v>
      </c>
      <c r="AE234">
        <v>160</v>
      </c>
    </row>
    <row r="235" spans="1:31" x14ac:dyDescent="0.25">
      <c r="A235" s="9">
        <v>45046</v>
      </c>
      <c r="B235" s="10" t="s">
        <v>242</v>
      </c>
      <c r="C235" s="10" t="s">
        <v>213</v>
      </c>
      <c r="D235" s="10" t="s">
        <v>40</v>
      </c>
      <c r="E235" s="10" t="s">
        <v>30</v>
      </c>
      <c r="F235" s="10">
        <v>450</v>
      </c>
      <c r="G235" s="10">
        <v>490</v>
      </c>
      <c r="H235" s="11">
        <v>393</v>
      </c>
      <c r="I235" s="63">
        <v>17.739999999999998</v>
      </c>
      <c r="J235" s="12">
        <v>20307.05</v>
      </c>
      <c r="K235" s="13">
        <v>0</v>
      </c>
      <c r="L235" s="25">
        <v>0</v>
      </c>
      <c r="M235" s="15">
        <v>204</v>
      </c>
      <c r="N235" s="14">
        <v>10055.200000000001</v>
      </c>
      <c r="O235" s="16">
        <v>243</v>
      </c>
      <c r="P235" s="16">
        <v>18767.400000000001</v>
      </c>
      <c r="Q235" s="16">
        <v>0</v>
      </c>
      <c r="R235" s="16">
        <f>Q235*16.876/100</f>
        <v>0</v>
      </c>
      <c r="S235" s="17">
        <f t="shared" si="21"/>
        <v>0</v>
      </c>
      <c r="T235" s="16">
        <v>0</v>
      </c>
      <c r="U235" s="18">
        <f t="shared" si="22"/>
        <v>192.57</v>
      </c>
      <c r="V235" s="18">
        <f t="shared" si="23"/>
        <v>91.8</v>
      </c>
      <c r="W235" s="18">
        <f t="shared" si="24"/>
        <v>15.412302000000002</v>
      </c>
      <c r="X235" s="27"/>
      <c r="Y235" s="19">
        <f t="shared" si="25"/>
        <v>107.21230199999999</v>
      </c>
      <c r="Z235" s="18">
        <f t="shared" si="26"/>
        <v>119.07</v>
      </c>
      <c r="AA235" s="12">
        <v>354</v>
      </c>
      <c r="AB235" s="12">
        <v>17805.98</v>
      </c>
      <c r="AC235" s="28">
        <f>+I235+Y235-Z235</f>
        <v>5.8823019999999957</v>
      </c>
      <c r="AD235" s="20">
        <f t="shared" si="27"/>
        <v>0</v>
      </c>
      <c r="AE235">
        <v>0</v>
      </c>
    </row>
    <row r="236" spans="1:31" x14ac:dyDescent="0.25">
      <c r="A236" s="9">
        <v>45046</v>
      </c>
      <c r="B236" s="10" t="s">
        <v>243</v>
      </c>
      <c r="C236" s="10" t="s">
        <v>213</v>
      </c>
      <c r="D236" s="10" t="s">
        <v>40</v>
      </c>
      <c r="E236" s="10" t="s">
        <v>30</v>
      </c>
      <c r="F236" s="10">
        <v>450</v>
      </c>
      <c r="G236" s="10">
        <v>490</v>
      </c>
      <c r="H236" s="11">
        <v>738</v>
      </c>
      <c r="I236" s="63">
        <v>33.32</v>
      </c>
      <c r="J236" s="12">
        <v>37779.79</v>
      </c>
      <c r="K236" s="13">
        <v>0</v>
      </c>
      <c r="L236" s="25">
        <v>0</v>
      </c>
      <c r="M236" s="15">
        <v>204</v>
      </c>
      <c r="N236" s="14">
        <v>10070.780000000001</v>
      </c>
      <c r="O236" s="16">
        <v>395</v>
      </c>
      <c r="P236" s="16">
        <v>31341.55</v>
      </c>
      <c r="Q236" s="16">
        <v>0</v>
      </c>
      <c r="R236" s="16">
        <f>Q236*16.876/100</f>
        <v>0</v>
      </c>
      <c r="S236" s="17">
        <f t="shared" si="21"/>
        <v>0</v>
      </c>
      <c r="T236" s="16">
        <v>0</v>
      </c>
      <c r="U236" s="18">
        <f t="shared" si="22"/>
        <v>361.62</v>
      </c>
      <c r="V236" s="18">
        <f t="shared" si="23"/>
        <v>91.8</v>
      </c>
      <c r="W236" s="18">
        <f t="shared" si="24"/>
        <v>15.412302000000002</v>
      </c>
      <c r="X236" s="27">
        <v>100</v>
      </c>
      <c r="Y236" s="19">
        <f t="shared" si="25"/>
        <v>207.21230199999999</v>
      </c>
      <c r="Z236" s="18">
        <f t="shared" si="26"/>
        <v>193.55</v>
      </c>
      <c r="AA236" s="12">
        <v>547</v>
      </c>
      <c r="AB236" s="12">
        <v>27696.69</v>
      </c>
      <c r="AC236" s="28">
        <f>+I236+Y236-Z236</f>
        <v>46.982301999999976</v>
      </c>
      <c r="AD236" s="20">
        <f t="shared" si="27"/>
        <v>0</v>
      </c>
      <c r="AE236">
        <v>60</v>
      </c>
    </row>
    <row r="237" spans="1:31" x14ac:dyDescent="0.25">
      <c r="A237" s="59">
        <v>45046</v>
      </c>
      <c r="B237" s="60" t="s">
        <v>779</v>
      </c>
      <c r="C237" s="60" t="s">
        <v>213</v>
      </c>
      <c r="D237" s="60" t="s">
        <v>29</v>
      </c>
      <c r="E237" s="60" t="s">
        <v>30</v>
      </c>
      <c r="F237" s="10"/>
      <c r="G237" s="10"/>
      <c r="H237" s="11"/>
      <c r="I237" s="63"/>
      <c r="J237" s="11"/>
      <c r="K237" s="13"/>
      <c r="L237" s="25"/>
      <c r="M237" s="15"/>
      <c r="N237" s="14"/>
      <c r="O237" s="16"/>
      <c r="P237" s="16"/>
      <c r="Q237" s="16"/>
      <c r="R237" s="16"/>
      <c r="S237" s="17">
        <f t="shared" si="21"/>
        <v>0</v>
      </c>
      <c r="T237" s="16"/>
      <c r="U237" s="18">
        <f t="shared" si="22"/>
        <v>0</v>
      </c>
      <c r="V237" s="18">
        <f t="shared" si="23"/>
        <v>0</v>
      </c>
      <c r="W237" s="18">
        <f t="shared" si="24"/>
        <v>0</v>
      </c>
      <c r="X237" s="27"/>
      <c r="Y237" s="19">
        <f t="shared" si="25"/>
        <v>0</v>
      </c>
      <c r="Z237" s="18">
        <f t="shared" si="26"/>
        <v>0</v>
      </c>
      <c r="AA237" s="12"/>
      <c r="AB237" s="12"/>
      <c r="AC237" s="28">
        <f>+I237+Y237-Z237</f>
        <v>0</v>
      </c>
      <c r="AD237" s="20">
        <f t="shared" si="27"/>
        <v>0</v>
      </c>
      <c r="AE237">
        <v>0</v>
      </c>
    </row>
    <row r="238" spans="1:31" x14ac:dyDescent="0.25">
      <c r="A238" s="9">
        <v>45046</v>
      </c>
      <c r="B238" s="10" t="s">
        <v>244</v>
      </c>
      <c r="C238" s="10" t="s">
        <v>213</v>
      </c>
      <c r="D238" s="10" t="s">
        <v>40</v>
      </c>
      <c r="E238" s="10" t="s">
        <v>30</v>
      </c>
      <c r="F238" s="10">
        <v>620</v>
      </c>
      <c r="G238" s="10">
        <v>676</v>
      </c>
      <c r="H238" s="11">
        <v>578</v>
      </c>
      <c r="I238" s="63">
        <v>26.1</v>
      </c>
      <c r="J238" s="12">
        <v>41421.839999999997</v>
      </c>
      <c r="K238" s="13">
        <v>0</v>
      </c>
      <c r="L238" s="25">
        <v>0</v>
      </c>
      <c r="M238" s="15">
        <v>1102</v>
      </c>
      <c r="N238" s="14">
        <v>78356.210000000006</v>
      </c>
      <c r="O238" s="16">
        <v>882</v>
      </c>
      <c r="P238" s="16">
        <v>76298.3</v>
      </c>
      <c r="Q238" s="16">
        <v>0</v>
      </c>
      <c r="R238" s="16">
        <f>Q238*16.876/100</f>
        <v>0</v>
      </c>
      <c r="S238" s="17">
        <f t="shared" si="21"/>
        <v>0</v>
      </c>
      <c r="T238" s="16">
        <v>0</v>
      </c>
      <c r="U238" s="18">
        <f t="shared" si="22"/>
        <v>390.72800000000001</v>
      </c>
      <c r="V238" s="18">
        <f t="shared" si="23"/>
        <v>683.24</v>
      </c>
      <c r="W238" s="18">
        <f t="shared" si="24"/>
        <v>114.70916360000001</v>
      </c>
      <c r="X238" s="27">
        <v>-200</v>
      </c>
      <c r="Y238" s="19">
        <f t="shared" si="25"/>
        <v>597.94916360000002</v>
      </c>
      <c r="Z238" s="18">
        <f t="shared" si="26"/>
        <v>596.23199999999997</v>
      </c>
      <c r="AA238" s="12">
        <v>798</v>
      </c>
      <c r="AB238" s="12">
        <v>56519.54</v>
      </c>
      <c r="AC238" s="28">
        <f>+I238+Y238-Z238</f>
        <v>27.817163600000072</v>
      </c>
      <c r="AD238" s="20">
        <f t="shared" si="27"/>
        <v>0</v>
      </c>
      <c r="AE238">
        <v>0</v>
      </c>
    </row>
    <row r="239" spans="1:31" x14ac:dyDescent="0.25">
      <c r="A239" s="9">
        <v>45046</v>
      </c>
      <c r="B239" s="10" t="s">
        <v>245</v>
      </c>
      <c r="C239" s="10" t="s">
        <v>213</v>
      </c>
      <c r="D239" s="10" t="s">
        <v>40</v>
      </c>
      <c r="E239" s="10" t="s">
        <v>30</v>
      </c>
      <c r="F239" s="10">
        <v>620</v>
      </c>
      <c r="G239" s="10">
        <v>676</v>
      </c>
      <c r="H239" s="11">
        <v>305</v>
      </c>
      <c r="I239" s="63">
        <v>13.77</v>
      </c>
      <c r="J239" s="12">
        <v>21350.05</v>
      </c>
      <c r="K239" s="13">
        <v>0</v>
      </c>
      <c r="L239" s="25">
        <v>0</v>
      </c>
      <c r="M239" s="15">
        <v>1677</v>
      </c>
      <c r="N239" s="14">
        <v>117839.4</v>
      </c>
      <c r="O239" s="16">
        <v>994</v>
      </c>
      <c r="P239" s="16">
        <v>81171.14</v>
      </c>
      <c r="Q239" s="16">
        <v>0</v>
      </c>
      <c r="R239" s="16">
        <f>Q239*16.876/100</f>
        <v>0</v>
      </c>
      <c r="S239" s="17">
        <f t="shared" si="21"/>
        <v>0</v>
      </c>
      <c r="T239" s="16">
        <v>0</v>
      </c>
      <c r="U239" s="18">
        <f t="shared" si="22"/>
        <v>206.18</v>
      </c>
      <c r="V239" s="18">
        <f t="shared" si="23"/>
        <v>1039.74</v>
      </c>
      <c r="W239" s="18">
        <f t="shared" si="24"/>
        <v>174.56194860000002</v>
      </c>
      <c r="X239" s="27">
        <v>-500</v>
      </c>
      <c r="Y239" s="19">
        <f t="shared" si="25"/>
        <v>714.30194860000006</v>
      </c>
      <c r="Z239" s="18">
        <f t="shared" si="26"/>
        <v>671.94399999999996</v>
      </c>
      <c r="AA239" s="12">
        <v>988</v>
      </c>
      <c r="AB239" s="12">
        <v>68646.679999999993</v>
      </c>
      <c r="AC239" s="28">
        <f>+I239+Y239-Z239</f>
        <v>56.127948600000082</v>
      </c>
      <c r="AD239" s="20">
        <f t="shared" si="27"/>
        <v>0</v>
      </c>
      <c r="AE239">
        <v>0</v>
      </c>
    </row>
    <row r="240" spans="1:31" x14ac:dyDescent="0.25">
      <c r="A240" s="9">
        <v>45046</v>
      </c>
      <c r="B240" s="10" t="s">
        <v>246</v>
      </c>
      <c r="C240" s="10" t="s">
        <v>213</v>
      </c>
      <c r="D240" s="10" t="s">
        <v>40</v>
      </c>
      <c r="E240" s="10" t="s">
        <v>30</v>
      </c>
      <c r="F240" s="10">
        <v>620</v>
      </c>
      <c r="G240" s="10">
        <v>676</v>
      </c>
      <c r="H240" s="11">
        <v>279</v>
      </c>
      <c r="I240" s="63">
        <v>12.6</v>
      </c>
      <c r="J240" s="12">
        <v>19694.41</v>
      </c>
      <c r="K240" s="13">
        <v>0</v>
      </c>
      <c r="L240" s="25">
        <v>0</v>
      </c>
      <c r="M240" s="15">
        <v>815</v>
      </c>
      <c r="N240" s="14">
        <v>57610.42</v>
      </c>
      <c r="O240" s="16">
        <v>493</v>
      </c>
      <c r="P240" s="16">
        <v>38272.959999999999</v>
      </c>
      <c r="Q240" s="16">
        <v>0</v>
      </c>
      <c r="R240" s="16">
        <f>Q240*16.876/100</f>
        <v>0</v>
      </c>
      <c r="S240" s="17">
        <f t="shared" si="21"/>
        <v>0</v>
      </c>
      <c r="T240" s="16">
        <v>0</v>
      </c>
      <c r="U240" s="18">
        <f t="shared" si="22"/>
        <v>188.60400000000001</v>
      </c>
      <c r="V240" s="18">
        <f t="shared" si="23"/>
        <v>505.3</v>
      </c>
      <c r="W240" s="18">
        <f t="shared" si="24"/>
        <v>84.834817000000001</v>
      </c>
      <c r="X240" s="27">
        <v>-200</v>
      </c>
      <c r="Y240" s="19">
        <f t="shared" si="25"/>
        <v>390.134817</v>
      </c>
      <c r="Z240" s="18">
        <f t="shared" si="26"/>
        <v>333.26799999999997</v>
      </c>
      <c r="AA240" s="12">
        <v>601</v>
      </c>
      <c r="AB240" s="12">
        <v>42222.87</v>
      </c>
      <c r="AC240" s="28">
        <f>+I240+Y240-Z240</f>
        <v>69.466817000000049</v>
      </c>
      <c r="AD240" s="20">
        <f t="shared" si="27"/>
        <v>0</v>
      </c>
      <c r="AE240">
        <v>0</v>
      </c>
    </row>
    <row r="241" spans="1:31" x14ac:dyDescent="0.25">
      <c r="A241" s="9">
        <v>45046</v>
      </c>
      <c r="B241" s="10" t="s">
        <v>247</v>
      </c>
      <c r="C241" s="10" t="s">
        <v>213</v>
      </c>
      <c r="D241" s="10" t="s">
        <v>40</v>
      </c>
      <c r="E241" s="10" t="s">
        <v>30</v>
      </c>
      <c r="F241" s="10">
        <v>585</v>
      </c>
      <c r="G241" s="10">
        <v>638</v>
      </c>
      <c r="H241" s="11">
        <v>1573</v>
      </c>
      <c r="I241" s="63">
        <v>71.02</v>
      </c>
      <c r="J241" s="12">
        <v>114687.73</v>
      </c>
      <c r="K241" s="13">
        <v>0</v>
      </c>
      <c r="L241" s="25">
        <v>0</v>
      </c>
      <c r="M241" s="15">
        <v>3487</v>
      </c>
      <c r="N241" s="14">
        <v>246340.39</v>
      </c>
      <c r="O241" s="16">
        <v>2576</v>
      </c>
      <c r="P241" s="16">
        <v>234413.4</v>
      </c>
      <c r="Q241" s="16">
        <v>0</v>
      </c>
      <c r="R241" s="16">
        <f>Q241*16.876/100</f>
        <v>0</v>
      </c>
      <c r="S241" s="17">
        <f t="shared" si="21"/>
        <v>0</v>
      </c>
      <c r="T241" s="16">
        <v>0</v>
      </c>
      <c r="U241" s="18">
        <f t="shared" si="22"/>
        <v>1003.574</v>
      </c>
      <c r="V241" s="18">
        <f t="shared" si="23"/>
        <v>2039.895</v>
      </c>
      <c r="W241" s="18">
        <f t="shared" si="24"/>
        <v>342.47797155000001</v>
      </c>
      <c r="X241" s="27">
        <v>-800</v>
      </c>
      <c r="Y241" s="19">
        <f t="shared" si="25"/>
        <v>1582.3729715499999</v>
      </c>
      <c r="Z241" s="18">
        <f t="shared" si="26"/>
        <v>1643.4880000000001</v>
      </c>
      <c r="AA241" s="12">
        <v>2484</v>
      </c>
      <c r="AB241" s="12">
        <v>175662.86</v>
      </c>
      <c r="AC241" s="28">
        <f>+I241+Y241-Z241</f>
        <v>9.9049715499998001</v>
      </c>
      <c r="AD241" s="20">
        <f t="shared" si="27"/>
        <v>0</v>
      </c>
      <c r="AE241">
        <v>0</v>
      </c>
    </row>
    <row r="242" spans="1:31" x14ac:dyDescent="0.25">
      <c r="A242" s="9">
        <v>45046</v>
      </c>
      <c r="B242" s="10" t="s">
        <v>248</v>
      </c>
      <c r="C242" s="10" t="s">
        <v>213</v>
      </c>
      <c r="D242" s="10" t="s">
        <v>40</v>
      </c>
      <c r="E242" s="10" t="s">
        <v>30</v>
      </c>
      <c r="F242" s="10">
        <v>585</v>
      </c>
      <c r="G242" s="10">
        <v>638</v>
      </c>
      <c r="H242" s="11">
        <v>243</v>
      </c>
      <c r="I242" s="63">
        <v>10.97</v>
      </c>
      <c r="J242" s="12">
        <v>17535.78</v>
      </c>
      <c r="K242" s="13">
        <v>0</v>
      </c>
      <c r="L242" s="25">
        <v>0</v>
      </c>
      <c r="M242" s="15">
        <v>0</v>
      </c>
      <c r="N242" s="14">
        <v>0</v>
      </c>
      <c r="O242" s="16">
        <v>25</v>
      </c>
      <c r="P242" s="16">
        <v>2420</v>
      </c>
      <c r="Q242" s="16">
        <v>0</v>
      </c>
      <c r="R242" s="16">
        <f>Q242*16.876/100</f>
        <v>0</v>
      </c>
      <c r="S242" s="17">
        <f t="shared" si="21"/>
        <v>0</v>
      </c>
      <c r="T242" s="16">
        <v>0</v>
      </c>
      <c r="U242" s="18">
        <f t="shared" si="22"/>
        <v>155.03399999999999</v>
      </c>
      <c r="V242" s="18">
        <f t="shared" si="23"/>
        <v>0</v>
      </c>
      <c r="W242" s="18">
        <f t="shared" si="24"/>
        <v>0</v>
      </c>
      <c r="X242" s="27">
        <v>10</v>
      </c>
      <c r="Y242" s="19">
        <f t="shared" si="25"/>
        <v>10</v>
      </c>
      <c r="Z242" s="18">
        <f t="shared" si="26"/>
        <v>15.95</v>
      </c>
      <c r="AA242" s="12">
        <v>218</v>
      </c>
      <c r="AB242" s="12">
        <v>15731.69</v>
      </c>
      <c r="AC242" s="28">
        <f>+I242+Y242-Z242</f>
        <v>5.0199999999999996</v>
      </c>
      <c r="AD242" s="20">
        <f t="shared" si="27"/>
        <v>0</v>
      </c>
      <c r="AE242">
        <v>10</v>
      </c>
    </row>
    <row r="243" spans="1:31" x14ac:dyDescent="0.25">
      <c r="A243" s="9">
        <v>45046</v>
      </c>
      <c r="B243" s="10" t="s">
        <v>249</v>
      </c>
      <c r="C243" s="10" t="s">
        <v>213</v>
      </c>
      <c r="D243" s="10" t="s">
        <v>40</v>
      </c>
      <c r="E243" s="10" t="s">
        <v>30</v>
      </c>
      <c r="F243" s="10">
        <v>585</v>
      </c>
      <c r="G243" s="10">
        <v>638</v>
      </c>
      <c r="H243" s="11">
        <v>196</v>
      </c>
      <c r="I243" s="63">
        <v>8.85</v>
      </c>
      <c r="J243" s="12">
        <v>13941.72</v>
      </c>
      <c r="K243" s="13">
        <v>0</v>
      </c>
      <c r="L243" s="25">
        <v>0</v>
      </c>
      <c r="M243" s="15">
        <v>0</v>
      </c>
      <c r="N243" s="14">
        <v>0</v>
      </c>
      <c r="O243" s="16">
        <v>75</v>
      </c>
      <c r="P243" s="16">
        <v>7260</v>
      </c>
      <c r="Q243" s="16">
        <v>0</v>
      </c>
      <c r="R243" s="16">
        <f>Q243*16.876/100</f>
        <v>0</v>
      </c>
      <c r="S243" s="17">
        <f t="shared" si="21"/>
        <v>0</v>
      </c>
      <c r="T243" s="16">
        <v>0</v>
      </c>
      <c r="U243" s="18">
        <f t="shared" si="22"/>
        <v>125.048</v>
      </c>
      <c r="V243" s="18">
        <f t="shared" si="23"/>
        <v>0</v>
      </c>
      <c r="W243" s="18">
        <f t="shared" si="24"/>
        <v>0</v>
      </c>
      <c r="X243" s="27">
        <v>100</v>
      </c>
      <c r="Y243" s="19">
        <f t="shared" si="25"/>
        <v>100</v>
      </c>
      <c r="Z243" s="18">
        <f t="shared" si="26"/>
        <v>47.85</v>
      </c>
      <c r="AA243" s="12">
        <v>121</v>
      </c>
      <c r="AB243" s="12">
        <v>8606.8799999999992</v>
      </c>
      <c r="AC243" s="28">
        <f>+I243+Y243-Z243</f>
        <v>60.999999999999993</v>
      </c>
      <c r="AD243" s="20">
        <f t="shared" si="27"/>
        <v>0</v>
      </c>
      <c r="AE243">
        <v>40</v>
      </c>
    </row>
    <row r="244" spans="1:31" x14ac:dyDescent="0.25">
      <c r="A244" s="9">
        <v>45046</v>
      </c>
      <c r="B244" s="10" t="s">
        <v>250</v>
      </c>
      <c r="C244" s="10" t="s">
        <v>213</v>
      </c>
      <c r="D244" s="10" t="s">
        <v>40</v>
      </c>
      <c r="E244" s="10" t="s">
        <v>30</v>
      </c>
      <c r="F244" s="10">
        <v>585</v>
      </c>
      <c r="G244" s="10">
        <v>638</v>
      </c>
      <c r="H244" s="11">
        <v>451</v>
      </c>
      <c r="I244" s="63">
        <v>20.36</v>
      </c>
      <c r="J244" s="12">
        <v>32680.3</v>
      </c>
      <c r="K244" s="13">
        <v>0</v>
      </c>
      <c r="L244" s="25">
        <v>0</v>
      </c>
      <c r="M244" s="15">
        <v>1344</v>
      </c>
      <c r="N244" s="14">
        <v>94391.69</v>
      </c>
      <c r="O244" s="16">
        <v>630</v>
      </c>
      <c r="P244" s="16">
        <v>54517.52</v>
      </c>
      <c r="Q244" s="16">
        <v>0</v>
      </c>
      <c r="R244" s="16">
        <f>Q244*16.876/100</f>
        <v>0</v>
      </c>
      <c r="S244" s="17">
        <f t="shared" si="21"/>
        <v>0</v>
      </c>
      <c r="T244" s="16">
        <v>0</v>
      </c>
      <c r="U244" s="18">
        <f t="shared" si="22"/>
        <v>287.738</v>
      </c>
      <c r="V244" s="18">
        <f t="shared" si="23"/>
        <v>786.24</v>
      </c>
      <c r="W244" s="18">
        <f t="shared" si="24"/>
        <v>132.0018336</v>
      </c>
      <c r="X244" s="27">
        <v>-500</v>
      </c>
      <c r="Y244" s="19">
        <f t="shared" si="25"/>
        <v>418.24183360000006</v>
      </c>
      <c r="Z244" s="18">
        <f t="shared" si="26"/>
        <v>401.94</v>
      </c>
      <c r="AA244" s="12">
        <v>1165</v>
      </c>
      <c r="AB244" s="12">
        <v>81718.710000000006</v>
      </c>
      <c r="AC244" s="28">
        <f>+I244+Y244-Z244</f>
        <v>36.66183360000008</v>
      </c>
      <c r="AD244" s="20">
        <f t="shared" si="27"/>
        <v>0</v>
      </c>
      <c r="AE244">
        <v>0</v>
      </c>
    </row>
    <row r="245" spans="1:31" x14ac:dyDescent="0.25">
      <c r="A245" s="9">
        <v>45046</v>
      </c>
      <c r="B245" s="10" t="s">
        <v>251</v>
      </c>
      <c r="C245" s="10" t="s">
        <v>213</v>
      </c>
      <c r="D245" s="10" t="s">
        <v>40</v>
      </c>
      <c r="E245" s="10" t="s">
        <v>30</v>
      </c>
      <c r="F245" s="10">
        <v>585</v>
      </c>
      <c r="G245" s="10">
        <v>638</v>
      </c>
      <c r="H245" s="11">
        <v>887</v>
      </c>
      <c r="I245" s="63">
        <v>40.049999999999997</v>
      </c>
      <c r="J245" s="12">
        <v>64319.02</v>
      </c>
      <c r="K245" s="13">
        <v>0</v>
      </c>
      <c r="L245" s="25">
        <v>0</v>
      </c>
      <c r="M245" s="15">
        <v>1262</v>
      </c>
      <c r="N245" s="14">
        <v>88953.82</v>
      </c>
      <c r="O245" s="16">
        <v>1113</v>
      </c>
      <c r="P245" s="16">
        <v>101060.28</v>
      </c>
      <c r="Q245" s="16">
        <v>0</v>
      </c>
      <c r="R245" s="16">
        <f>Q245*16.876/100</f>
        <v>0</v>
      </c>
      <c r="S245" s="17">
        <f t="shared" si="21"/>
        <v>0</v>
      </c>
      <c r="T245" s="16">
        <v>0</v>
      </c>
      <c r="U245" s="18">
        <f t="shared" si="22"/>
        <v>565.90599999999995</v>
      </c>
      <c r="V245" s="18">
        <f t="shared" si="23"/>
        <v>738.27</v>
      </c>
      <c r="W245" s="18">
        <f t="shared" si="24"/>
        <v>123.94815030000001</v>
      </c>
      <c r="X245" s="27"/>
      <c r="Y245" s="19">
        <f t="shared" si="25"/>
        <v>862.21815029999993</v>
      </c>
      <c r="Z245" s="18">
        <f t="shared" si="26"/>
        <v>710.09400000000005</v>
      </c>
      <c r="AA245" s="12">
        <v>1036</v>
      </c>
      <c r="AB245" s="12">
        <v>73017.02</v>
      </c>
      <c r="AC245" s="28">
        <f>+I245+Y245-Z245</f>
        <v>192.17415029999984</v>
      </c>
      <c r="AD245" s="20">
        <f t="shared" si="27"/>
        <v>0</v>
      </c>
      <c r="AE245">
        <v>0</v>
      </c>
    </row>
    <row r="246" spans="1:31" x14ac:dyDescent="0.25">
      <c r="A246" s="9">
        <v>45046</v>
      </c>
      <c r="B246" s="10" t="s">
        <v>252</v>
      </c>
      <c r="C246" s="10" t="s">
        <v>213</v>
      </c>
      <c r="D246" s="10" t="s">
        <v>40</v>
      </c>
      <c r="E246" s="10" t="s">
        <v>30</v>
      </c>
      <c r="F246" s="10">
        <v>585</v>
      </c>
      <c r="G246" s="10">
        <v>638</v>
      </c>
      <c r="H246" s="11">
        <v>134</v>
      </c>
      <c r="I246" s="63">
        <v>6.05</v>
      </c>
      <c r="J246" s="12">
        <v>9566.61</v>
      </c>
      <c r="K246" s="13">
        <v>0</v>
      </c>
      <c r="L246" s="25">
        <v>0</v>
      </c>
      <c r="M246" s="15">
        <v>81</v>
      </c>
      <c r="N246" s="14">
        <v>5749.46</v>
      </c>
      <c r="O246" s="16">
        <v>50</v>
      </c>
      <c r="P246" s="16">
        <v>4719</v>
      </c>
      <c r="Q246" s="16">
        <v>0</v>
      </c>
      <c r="R246" s="16">
        <f>Q246*16.876/100</f>
        <v>0</v>
      </c>
      <c r="S246" s="17">
        <f t="shared" si="21"/>
        <v>0</v>
      </c>
      <c r="T246" s="16">
        <v>0</v>
      </c>
      <c r="U246" s="18">
        <f t="shared" si="22"/>
        <v>85.492000000000004</v>
      </c>
      <c r="V246" s="18">
        <f t="shared" si="23"/>
        <v>47.384999999999998</v>
      </c>
      <c r="W246" s="18">
        <f t="shared" si="24"/>
        <v>7.9554676500000001</v>
      </c>
      <c r="X246" s="27"/>
      <c r="Y246" s="19">
        <f t="shared" si="25"/>
        <v>55.340467650000001</v>
      </c>
      <c r="Z246" s="18">
        <f t="shared" si="26"/>
        <v>31.9</v>
      </c>
      <c r="AA246" s="12">
        <v>165</v>
      </c>
      <c r="AB246" s="12">
        <v>11746.44</v>
      </c>
      <c r="AC246" s="28">
        <f>+I246+Y246-Z246</f>
        <v>29.490467649999999</v>
      </c>
      <c r="AD246" s="20">
        <f t="shared" si="27"/>
        <v>0</v>
      </c>
      <c r="AE246">
        <v>0</v>
      </c>
    </row>
    <row r="247" spans="1:31" x14ac:dyDescent="0.25">
      <c r="A247" s="9">
        <v>45046</v>
      </c>
      <c r="B247" s="10" t="s">
        <v>253</v>
      </c>
      <c r="C247" s="10" t="s">
        <v>213</v>
      </c>
      <c r="D247" s="10" t="s">
        <v>40</v>
      </c>
      <c r="E247" s="10" t="s">
        <v>30</v>
      </c>
      <c r="F247" s="10">
        <v>720</v>
      </c>
      <c r="G247" s="10">
        <v>785</v>
      </c>
      <c r="H247" s="11">
        <v>351</v>
      </c>
      <c r="I247" s="63">
        <v>15.85</v>
      </c>
      <c r="J247" s="12">
        <v>29247.98</v>
      </c>
      <c r="K247" s="13">
        <v>0</v>
      </c>
      <c r="L247" s="25">
        <v>0</v>
      </c>
      <c r="M247" s="15">
        <v>476</v>
      </c>
      <c r="N247" s="14">
        <v>39402.68</v>
      </c>
      <c r="O247" s="16">
        <v>727</v>
      </c>
      <c r="P247" s="16">
        <v>86242.4</v>
      </c>
      <c r="Q247" s="16">
        <v>0</v>
      </c>
      <c r="R247" s="16">
        <f>Q247*16.876/100</f>
        <v>0</v>
      </c>
      <c r="S247" s="17">
        <f t="shared" si="21"/>
        <v>0</v>
      </c>
      <c r="T247" s="16">
        <v>0</v>
      </c>
      <c r="U247" s="18">
        <f t="shared" si="22"/>
        <v>275.53500000000003</v>
      </c>
      <c r="V247" s="18">
        <f t="shared" si="23"/>
        <v>342.72</v>
      </c>
      <c r="W247" s="18">
        <f t="shared" si="24"/>
        <v>57.539260800000008</v>
      </c>
      <c r="X247" s="27">
        <v>200</v>
      </c>
      <c r="Y247" s="19">
        <f t="shared" si="25"/>
        <v>600.25926079999999</v>
      </c>
      <c r="Z247" s="18">
        <f t="shared" si="26"/>
        <v>570.69500000000005</v>
      </c>
      <c r="AA247" s="12">
        <v>100</v>
      </c>
      <c r="AB247" s="12">
        <v>8294.42</v>
      </c>
      <c r="AC247" s="28">
        <f>+I247+Y247-Z247</f>
        <v>45.414260799999965</v>
      </c>
      <c r="AD247" s="20">
        <f t="shared" si="27"/>
        <v>0</v>
      </c>
      <c r="AE247">
        <v>160</v>
      </c>
    </row>
    <row r="248" spans="1:31" x14ac:dyDescent="0.25">
      <c r="A248" s="9">
        <v>45046</v>
      </c>
      <c r="B248" s="10" t="s">
        <v>254</v>
      </c>
      <c r="C248" s="10" t="s">
        <v>213</v>
      </c>
      <c r="D248" s="10" t="s">
        <v>40</v>
      </c>
      <c r="E248" s="10" t="s">
        <v>30</v>
      </c>
      <c r="F248" s="10">
        <v>720</v>
      </c>
      <c r="G248" s="10">
        <v>785</v>
      </c>
      <c r="H248" s="11">
        <v>279</v>
      </c>
      <c r="I248" s="63">
        <v>12.6</v>
      </c>
      <c r="J248" s="12">
        <v>22811.279999999999</v>
      </c>
      <c r="K248" s="13">
        <v>0</v>
      </c>
      <c r="L248" s="25">
        <v>0</v>
      </c>
      <c r="M248" s="15">
        <v>200</v>
      </c>
      <c r="N248" s="14">
        <v>16213.7</v>
      </c>
      <c r="O248" s="16">
        <v>287</v>
      </c>
      <c r="P248" s="16">
        <v>31554</v>
      </c>
      <c r="Q248" s="16">
        <v>0</v>
      </c>
      <c r="R248" s="16">
        <f>Q248*16.876/100</f>
        <v>0</v>
      </c>
      <c r="S248" s="17">
        <f t="shared" si="21"/>
        <v>0</v>
      </c>
      <c r="T248" s="16">
        <v>0</v>
      </c>
      <c r="U248" s="18">
        <f t="shared" si="22"/>
        <v>219.01499999999999</v>
      </c>
      <c r="V248" s="18">
        <f t="shared" si="23"/>
        <v>144</v>
      </c>
      <c r="W248" s="18">
        <f t="shared" si="24"/>
        <v>24.176159999999999</v>
      </c>
      <c r="X248" s="27">
        <v>100</v>
      </c>
      <c r="Y248" s="19">
        <f t="shared" si="25"/>
        <v>268.17615999999998</v>
      </c>
      <c r="Z248" s="18">
        <f t="shared" si="26"/>
        <v>225.29499999999999</v>
      </c>
      <c r="AA248" s="12">
        <v>192</v>
      </c>
      <c r="AB248" s="12">
        <v>15627.93</v>
      </c>
      <c r="AC248" s="28">
        <f>+I248+Y248-Z248</f>
        <v>55.481160000000017</v>
      </c>
      <c r="AD248" s="20">
        <f t="shared" si="27"/>
        <v>0</v>
      </c>
      <c r="AE248">
        <v>50</v>
      </c>
    </row>
    <row r="249" spans="1:31" x14ac:dyDescent="0.25">
      <c r="A249" s="9">
        <v>45046</v>
      </c>
      <c r="B249" s="10" t="s">
        <v>255</v>
      </c>
      <c r="C249" s="10" t="s">
        <v>213</v>
      </c>
      <c r="D249" s="10" t="s">
        <v>40</v>
      </c>
      <c r="E249" s="10" t="s">
        <v>30</v>
      </c>
      <c r="F249" s="10">
        <v>720</v>
      </c>
      <c r="G249" s="10">
        <v>785</v>
      </c>
      <c r="H249" s="11">
        <v>346</v>
      </c>
      <c r="I249" s="63">
        <v>15.62</v>
      </c>
      <c r="J249" s="12">
        <v>26185.41</v>
      </c>
      <c r="K249" s="13">
        <v>0</v>
      </c>
      <c r="L249" s="25">
        <v>0</v>
      </c>
      <c r="M249" s="15">
        <v>350</v>
      </c>
      <c r="N249" s="14">
        <v>26692.2</v>
      </c>
      <c r="O249" s="16">
        <v>284</v>
      </c>
      <c r="P249" s="16">
        <v>35310.800000000003</v>
      </c>
      <c r="Q249" s="16">
        <v>0</v>
      </c>
      <c r="R249" s="16">
        <f>Q249*16.876/100</f>
        <v>0</v>
      </c>
      <c r="S249" s="17">
        <f t="shared" si="21"/>
        <v>0</v>
      </c>
      <c r="T249" s="16">
        <v>0</v>
      </c>
      <c r="U249" s="18">
        <f t="shared" si="22"/>
        <v>271.61</v>
      </c>
      <c r="V249" s="18">
        <f t="shared" si="23"/>
        <v>252</v>
      </c>
      <c r="W249" s="18">
        <f t="shared" si="24"/>
        <v>42.308280000000003</v>
      </c>
      <c r="X249" s="27"/>
      <c r="Y249" s="19">
        <f t="shared" si="25"/>
        <v>294.30828000000002</v>
      </c>
      <c r="Z249" s="18">
        <f t="shared" si="26"/>
        <v>222.94</v>
      </c>
      <c r="AA249" s="12">
        <v>412</v>
      </c>
      <c r="AB249" s="12">
        <v>31304.69</v>
      </c>
      <c r="AC249" s="28">
        <f>+I249+Y249-Z249</f>
        <v>86.988280000000032</v>
      </c>
      <c r="AD249" s="20">
        <f t="shared" si="27"/>
        <v>0</v>
      </c>
      <c r="AE249">
        <v>0</v>
      </c>
    </row>
    <row r="250" spans="1:31" x14ac:dyDescent="0.25">
      <c r="A250" s="9">
        <v>45046</v>
      </c>
      <c r="B250" s="10" t="s">
        <v>256</v>
      </c>
      <c r="C250" s="10" t="s">
        <v>213</v>
      </c>
      <c r="D250" s="10" t="s">
        <v>40</v>
      </c>
      <c r="E250" s="10" t="s">
        <v>30</v>
      </c>
      <c r="F250" s="10">
        <v>720</v>
      </c>
      <c r="G250" s="10">
        <v>785</v>
      </c>
      <c r="H250" s="11">
        <v>98</v>
      </c>
      <c r="I250" s="63">
        <v>4.42</v>
      </c>
      <c r="J250" s="12">
        <v>7788.78</v>
      </c>
      <c r="K250" s="13">
        <v>0</v>
      </c>
      <c r="L250" s="25">
        <v>0</v>
      </c>
      <c r="M250" s="15">
        <v>0</v>
      </c>
      <c r="N250" s="14">
        <v>0</v>
      </c>
      <c r="O250" s="16">
        <v>58</v>
      </c>
      <c r="P250" s="16">
        <v>7400.8</v>
      </c>
      <c r="Q250" s="16">
        <v>0</v>
      </c>
      <c r="R250" s="16">
        <f>Q250*16.876/100</f>
        <v>0</v>
      </c>
      <c r="S250" s="17">
        <f t="shared" si="21"/>
        <v>0</v>
      </c>
      <c r="T250" s="16">
        <v>0</v>
      </c>
      <c r="U250" s="18">
        <f t="shared" si="22"/>
        <v>76.930000000000007</v>
      </c>
      <c r="V250" s="18">
        <f t="shared" si="23"/>
        <v>0</v>
      </c>
      <c r="W250" s="18">
        <f t="shared" si="24"/>
        <v>0</v>
      </c>
      <c r="X250" s="27">
        <v>100</v>
      </c>
      <c r="Y250" s="19">
        <f t="shared" si="25"/>
        <v>100</v>
      </c>
      <c r="Z250" s="18">
        <f t="shared" si="26"/>
        <v>45.53</v>
      </c>
      <c r="AA250" s="12">
        <v>40</v>
      </c>
      <c r="AB250" s="12">
        <v>3179.1</v>
      </c>
      <c r="AC250" s="28">
        <f>+I250+Y250-Z250</f>
        <v>58.89</v>
      </c>
      <c r="AD250" s="20">
        <f t="shared" si="27"/>
        <v>0</v>
      </c>
      <c r="AE250">
        <v>50</v>
      </c>
    </row>
    <row r="251" spans="1:31" x14ac:dyDescent="0.25">
      <c r="A251" s="9">
        <v>45046</v>
      </c>
      <c r="B251" s="10" t="s">
        <v>257</v>
      </c>
      <c r="C251" s="10" t="s">
        <v>213</v>
      </c>
      <c r="D251" s="10" t="s">
        <v>40</v>
      </c>
      <c r="E251" s="10" t="s">
        <v>30</v>
      </c>
      <c r="F251" s="10">
        <v>720</v>
      </c>
      <c r="G251" s="10">
        <v>785</v>
      </c>
      <c r="H251" s="11">
        <v>3</v>
      </c>
      <c r="I251" s="63">
        <v>0.14000000000000001</v>
      </c>
      <c r="J251" s="12">
        <v>263.16000000000003</v>
      </c>
      <c r="K251" s="13">
        <v>0</v>
      </c>
      <c r="L251" s="25">
        <v>0</v>
      </c>
      <c r="M251" s="15">
        <v>0</v>
      </c>
      <c r="N251" s="14">
        <v>0</v>
      </c>
      <c r="O251" s="16">
        <v>0</v>
      </c>
      <c r="P251" s="16">
        <v>0</v>
      </c>
      <c r="Q251" s="16">
        <v>0</v>
      </c>
      <c r="R251" s="16">
        <f>Q251*16.876/100</f>
        <v>0</v>
      </c>
      <c r="S251" s="17">
        <f t="shared" si="21"/>
        <v>0</v>
      </c>
      <c r="T251" s="16">
        <v>0</v>
      </c>
      <c r="U251" s="18">
        <f t="shared" si="22"/>
        <v>2.355</v>
      </c>
      <c r="V251" s="18">
        <f t="shared" si="23"/>
        <v>0</v>
      </c>
      <c r="W251" s="18">
        <f t="shared" si="24"/>
        <v>0</v>
      </c>
      <c r="X251" s="27"/>
      <c r="Y251" s="19">
        <f t="shared" si="25"/>
        <v>0</v>
      </c>
      <c r="Z251" s="18">
        <f t="shared" si="26"/>
        <v>0</v>
      </c>
      <c r="AA251" s="12">
        <v>3</v>
      </c>
      <c r="AB251" s="12">
        <v>263.16000000000003</v>
      </c>
      <c r="AC251" s="28">
        <f>+I251+Y251-Z251</f>
        <v>0.14000000000000001</v>
      </c>
      <c r="AD251" s="20">
        <f t="shared" si="27"/>
        <v>0</v>
      </c>
      <c r="AE251">
        <v>0</v>
      </c>
    </row>
    <row r="252" spans="1:31" x14ac:dyDescent="0.25">
      <c r="A252" s="9">
        <v>45046</v>
      </c>
      <c r="B252" s="10" t="s">
        <v>258</v>
      </c>
      <c r="C252" s="10" t="s">
        <v>213</v>
      </c>
      <c r="D252" s="10" t="s">
        <v>40</v>
      </c>
      <c r="E252" s="10" t="s">
        <v>30</v>
      </c>
      <c r="F252" s="10">
        <v>720</v>
      </c>
      <c r="G252" s="10">
        <v>785</v>
      </c>
      <c r="H252" s="11">
        <v>120</v>
      </c>
      <c r="I252" s="63">
        <v>5.42</v>
      </c>
      <c r="J252" s="12">
        <v>9450.0400000000009</v>
      </c>
      <c r="K252" s="13">
        <v>0</v>
      </c>
      <c r="L252" s="25">
        <v>0</v>
      </c>
      <c r="M252" s="15">
        <v>0</v>
      </c>
      <c r="N252" s="14">
        <v>0</v>
      </c>
      <c r="O252" s="16">
        <v>102</v>
      </c>
      <c r="P252" s="16">
        <v>12760</v>
      </c>
      <c r="Q252" s="16">
        <v>0</v>
      </c>
      <c r="R252" s="16">
        <f>Q252*16.876/100</f>
        <v>0</v>
      </c>
      <c r="S252" s="17">
        <f t="shared" si="21"/>
        <v>0</v>
      </c>
      <c r="T252" s="16">
        <v>0</v>
      </c>
      <c r="U252" s="18">
        <f t="shared" si="22"/>
        <v>94.2</v>
      </c>
      <c r="V252" s="18">
        <f t="shared" si="23"/>
        <v>0</v>
      </c>
      <c r="W252" s="18">
        <f t="shared" si="24"/>
        <v>0</v>
      </c>
      <c r="X252" s="27">
        <v>100</v>
      </c>
      <c r="Y252" s="19">
        <f t="shared" si="25"/>
        <v>100</v>
      </c>
      <c r="Z252" s="18">
        <f t="shared" si="26"/>
        <v>80.069999999999993</v>
      </c>
      <c r="AA252" s="12">
        <v>18</v>
      </c>
      <c r="AB252" s="12">
        <v>1417.51</v>
      </c>
      <c r="AC252" s="28">
        <f>+I252+Y252-Z252</f>
        <v>25.350000000000009</v>
      </c>
      <c r="AD252" s="20">
        <f t="shared" si="27"/>
        <v>0</v>
      </c>
      <c r="AE252">
        <v>80</v>
      </c>
    </row>
    <row r="253" spans="1:31" x14ac:dyDescent="0.25">
      <c r="A253" s="9">
        <v>45046</v>
      </c>
      <c r="B253" s="10" t="s">
        <v>259</v>
      </c>
      <c r="C253" s="10" t="s">
        <v>213</v>
      </c>
      <c r="D253" s="10" t="s">
        <v>40</v>
      </c>
      <c r="E253" s="10" t="s">
        <v>30</v>
      </c>
      <c r="F253" s="10">
        <v>800</v>
      </c>
      <c r="G253" s="10">
        <v>872</v>
      </c>
      <c r="H253" s="11">
        <v>438</v>
      </c>
      <c r="I253" s="63">
        <v>19.78</v>
      </c>
      <c r="J253" s="12">
        <v>41215.42</v>
      </c>
      <c r="K253" s="13">
        <v>0</v>
      </c>
      <c r="L253" s="25">
        <v>0</v>
      </c>
      <c r="M253" s="15">
        <v>521</v>
      </c>
      <c r="N253" s="14">
        <v>47202.37</v>
      </c>
      <c r="O253" s="16">
        <v>444</v>
      </c>
      <c r="P253" s="16">
        <v>60248</v>
      </c>
      <c r="Q253" s="16">
        <v>0</v>
      </c>
      <c r="R253" s="16">
        <f>Q253*16.876/100</f>
        <v>0</v>
      </c>
      <c r="S253" s="17">
        <f t="shared" si="21"/>
        <v>0</v>
      </c>
      <c r="T253" s="16">
        <v>0</v>
      </c>
      <c r="U253" s="18">
        <f t="shared" si="22"/>
        <v>381.93599999999998</v>
      </c>
      <c r="V253" s="18">
        <f t="shared" si="23"/>
        <v>416.8</v>
      </c>
      <c r="W253" s="18">
        <f t="shared" si="24"/>
        <v>69.976552000000012</v>
      </c>
      <c r="X253" s="27"/>
      <c r="Y253" s="19">
        <f t="shared" si="25"/>
        <v>486.77655200000004</v>
      </c>
      <c r="Z253" s="18">
        <f t="shared" si="26"/>
        <v>387.16800000000001</v>
      </c>
      <c r="AA253" s="12">
        <v>515</v>
      </c>
      <c r="AB253" s="12">
        <v>47069.95</v>
      </c>
      <c r="AC253" s="28">
        <f>+I253+Y253-Z253</f>
        <v>119.388552</v>
      </c>
      <c r="AD253" s="20">
        <f t="shared" si="27"/>
        <v>0</v>
      </c>
      <c r="AE253">
        <v>0</v>
      </c>
    </row>
    <row r="254" spans="1:31" x14ac:dyDescent="0.25">
      <c r="A254" s="9">
        <v>45046</v>
      </c>
      <c r="B254" s="10" t="s">
        <v>260</v>
      </c>
      <c r="C254" s="10" t="s">
        <v>213</v>
      </c>
      <c r="D254" s="10" t="s">
        <v>40</v>
      </c>
      <c r="E254" s="10" t="s">
        <v>30</v>
      </c>
      <c r="F254" s="10">
        <v>800</v>
      </c>
      <c r="G254" s="10">
        <v>872</v>
      </c>
      <c r="H254" s="11">
        <v>20</v>
      </c>
      <c r="I254" s="63">
        <v>0.9</v>
      </c>
      <c r="J254" s="12">
        <v>1830.8</v>
      </c>
      <c r="K254" s="13">
        <v>0</v>
      </c>
      <c r="L254" s="25">
        <v>0</v>
      </c>
      <c r="M254" s="15">
        <v>94</v>
      </c>
      <c r="N254" s="14">
        <v>8410.11</v>
      </c>
      <c r="O254" s="16">
        <v>40</v>
      </c>
      <c r="P254" s="16">
        <v>6006</v>
      </c>
      <c r="Q254" s="16">
        <v>0</v>
      </c>
      <c r="R254" s="16">
        <f>Q254*16.876/100</f>
        <v>0</v>
      </c>
      <c r="S254" s="17">
        <f t="shared" si="21"/>
        <v>0</v>
      </c>
      <c r="T254" s="16">
        <v>0</v>
      </c>
      <c r="U254" s="18">
        <f t="shared" si="22"/>
        <v>17.440000000000001</v>
      </c>
      <c r="V254" s="18">
        <f t="shared" si="23"/>
        <v>75.2</v>
      </c>
      <c r="W254" s="18">
        <f t="shared" si="24"/>
        <v>12.625328000000001</v>
      </c>
      <c r="X254" s="27"/>
      <c r="Y254" s="19">
        <f t="shared" si="25"/>
        <v>87.825327999999999</v>
      </c>
      <c r="Z254" s="18">
        <f t="shared" si="26"/>
        <v>34.880000000000003</v>
      </c>
      <c r="AA254" s="12">
        <v>74</v>
      </c>
      <c r="AB254" s="12">
        <v>6647.61</v>
      </c>
      <c r="AC254" s="28">
        <f>+I254+Y254-Z254</f>
        <v>53.845328000000002</v>
      </c>
      <c r="AD254" s="20">
        <f t="shared" si="27"/>
        <v>0</v>
      </c>
      <c r="AE254">
        <v>0</v>
      </c>
    </row>
    <row r="255" spans="1:31" x14ac:dyDescent="0.25">
      <c r="A255" s="9">
        <v>45046</v>
      </c>
      <c r="B255" s="10" t="s">
        <v>261</v>
      </c>
      <c r="C255" s="10" t="s">
        <v>213</v>
      </c>
      <c r="D255" s="10" t="s">
        <v>40</v>
      </c>
      <c r="E255" s="10" t="s">
        <v>30</v>
      </c>
      <c r="F255" s="10">
        <v>800</v>
      </c>
      <c r="G255" s="10">
        <v>872</v>
      </c>
      <c r="H255" s="11">
        <v>45</v>
      </c>
      <c r="I255" s="63">
        <v>2.0299999999999998</v>
      </c>
      <c r="J255" s="12">
        <v>4114.5</v>
      </c>
      <c r="K255" s="13">
        <v>0</v>
      </c>
      <c r="L255" s="25">
        <v>0</v>
      </c>
      <c r="M255" s="15">
        <v>48</v>
      </c>
      <c r="N255" s="14">
        <v>4328.2</v>
      </c>
      <c r="O255" s="16">
        <v>40</v>
      </c>
      <c r="P255" s="16">
        <v>6006</v>
      </c>
      <c r="Q255" s="16">
        <v>0</v>
      </c>
      <c r="R255" s="16">
        <f>Q255*16.876/100</f>
        <v>0</v>
      </c>
      <c r="S255" s="17">
        <f t="shared" si="21"/>
        <v>0</v>
      </c>
      <c r="T255" s="16">
        <v>0</v>
      </c>
      <c r="U255" s="18">
        <f t="shared" si="22"/>
        <v>39.24</v>
      </c>
      <c r="V255" s="18">
        <f t="shared" si="23"/>
        <v>38.4</v>
      </c>
      <c r="W255" s="18">
        <f t="shared" si="24"/>
        <v>6.4469760000000012</v>
      </c>
      <c r="X255" s="27"/>
      <c r="Y255" s="19">
        <f t="shared" si="25"/>
        <v>44.846975999999998</v>
      </c>
      <c r="Z255" s="18">
        <f t="shared" si="26"/>
        <v>34.880000000000003</v>
      </c>
      <c r="AA255" s="12">
        <v>53</v>
      </c>
      <c r="AB255" s="12">
        <v>4811.43</v>
      </c>
      <c r="AC255" s="28">
        <f>+I255+Y255-Z255</f>
        <v>11.996975999999997</v>
      </c>
      <c r="AD255" s="20">
        <f t="shared" si="27"/>
        <v>0</v>
      </c>
      <c r="AE255">
        <v>0</v>
      </c>
    </row>
    <row r="256" spans="1:31" x14ac:dyDescent="0.25">
      <c r="A256" s="9">
        <v>45046</v>
      </c>
      <c r="B256" s="10" t="s">
        <v>262</v>
      </c>
      <c r="C256" s="10" t="s">
        <v>213</v>
      </c>
      <c r="D256" s="10" t="s">
        <v>40</v>
      </c>
      <c r="E256" s="10" t="s">
        <v>30</v>
      </c>
      <c r="F256" s="10">
        <v>800</v>
      </c>
      <c r="G256" s="10">
        <v>872</v>
      </c>
      <c r="H256" s="11">
        <v>274</v>
      </c>
      <c r="I256" s="63">
        <v>12.37</v>
      </c>
      <c r="J256" s="12">
        <v>25712.29</v>
      </c>
      <c r="K256" s="13">
        <v>0</v>
      </c>
      <c r="L256" s="25">
        <v>0</v>
      </c>
      <c r="M256" s="15">
        <v>274</v>
      </c>
      <c r="N256" s="14">
        <v>24633.68</v>
      </c>
      <c r="O256" s="16">
        <v>270</v>
      </c>
      <c r="P256" s="16">
        <v>34984</v>
      </c>
      <c r="Q256" s="16">
        <v>0</v>
      </c>
      <c r="R256" s="16">
        <f>Q256*16.876/100</f>
        <v>0</v>
      </c>
      <c r="S256" s="17">
        <f t="shared" si="21"/>
        <v>0</v>
      </c>
      <c r="T256" s="16">
        <v>0</v>
      </c>
      <c r="U256" s="18">
        <f t="shared" si="22"/>
        <v>238.928</v>
      </c>
      <c r="V256" s="18">
        <f t="shared" si="23"/>
        <v>219.2</v>
      </c>
      <c r="W256" s="18">
        <f t="shared" si="24"/>
        <v>36.801487999999999</v>
      </c>
      <c r="X256" s="27"/>
      <c r="Y256" s="19">
        <f t="shared" si="25"/>
        <v>256.00148799999999</v>
      </c>
      <c r="Z256" s="18">
        <f t="shared" si="26"/>
        <v>235.44</v>
      </c>
      <c r="AA256" s="12">
        <v>278</v>
      </c>
      <c r="AB256" s="12">
        <v>25009.040000000001</v>
      </c>
      <c r="AC256" s="28">
        <f>+I256+Y256-Z256</f>
        <v>32.931488000000002</v>
      </c>
      <c r="AD256" s="20">
        <f t="shared" si="27"/>
        <v>0</v>
      </c>
      <c r="AE256">
        <v>0</v>
      </c>
    </row>
    <row r="257" spans="1:31" x14ac:dyDescent="0.25">
      <c r="A257" s="9">
        <v>45046</v>
      </c>
      <c r="B257" s="10" t="s">
        <v>263</v>
      </c>
      <c r="C257" s="10" t="s">
        <v>213</v>
      </c>
      <c r="D257" s="10" t="s">
        <v>40</v>
      </c>
      <c r="E257" s="10" t="s">
        <v>30</v>
      </c>
      <c r="F257" s="10">
        <v>800</v>
      </c>
      <c r="G257" s="10">
        <v>872</v>
      </c>
      <c r="H257" s="11">
        <v>311</v>
      </c>
      <c r="I257" s="63">
        <v>14.04</v>
      </c>
      <c r="J257" s="12">
        <v>29258.11</v>
      </c>
      <c r="K257" s="13">
        <v>0</v>
      </c>
      <c r="L257" s="25">
        <v>0</v>
      </c>
      <c r="M257" s="15">
        <v>299</v>
      </c>
      <c r="N257" s="14">
        <v>26924.81</v>
      </c>
      <c r="O257" s="16">
        <v>184</v>
      </c>
      <c r="P257" s="16">
        <v>27466</v>
      </c>
      <c r="Q257" s="16">
        <v>0</v>
      </c>
      <c r="R257" s="16">
        <f>Q257*16.876/100</f>
        <v>0</v>
      </c>
      <c r="S257" s="17">
        <f t="shared" si="21"/>
        <v>0</v>
      </c>
      <c r="T257" s="16">
        <v>0</v>
      </c>
      <c r="U257" s="18">
        <f t="shared" si="22"/>
        <v>271.19200000000001</v>
      </c>
      <c r="V257" s="18">
        <f t="shared" si="23"/>
        <v>239.2</v>
      </c>
      <c r="W257" s="18">
        <f t="shared" si="24"/>
        <v>40.159288000000004</v>
      </c>
      <c r="X257" s="27"/>
      <c r="Y257" s="19">
        <f t="shared" si="25"/>
        <v>279.35928799999999</v>
      </c>
      <c r="Z257" s="18">
        <f t="shared" si="26"/>
        <v>160.44800000000001</v>
      </c>
      <c r="AA257" s="12">
        <v>426</v>
      </c>
      <c r="AB257" s="12">
        <v>39063.07</v>
      </c>
      <c r="AC257" s="28">
        <f>+I257+Y257-Z257</f>
        <v>132.95128800000001</v>
      </c>
      <c r="AD257" s="20">
        <f t="shared" si="27"/>
        <v>0</v>
      </c>
      <c r="AE257">
        <v>0</v>
      </c>
    </row>
    <row r="258" spans="1:31" x14ac:dyDescent="0.25">
      <c r="A258" s="9">
        <v>45046</v>
      </c>
      <c r="B258" s="10" t="s">
        <v>264</v>
      </c>
      <c r="C258" s="10" t="s">
        <v>213</v>
      </c>
      <c r="D258" s="10" t="s">
        <v>40</v>
      </c>
      <c r="E258" s="10" t="s">
        <v>30</v>
      </c>
      <c r="F258" s="10">
        <v>800</v>
      </c>
      <c r="G258" s="10">
        <v>872</v>
      </c>
      <c r="H258" s="11">
        <v>34</v>
      </c>
      <c r="I258" s="63">
        <v>1.54</v>
      </c>
      <c r="J258" s="12">
        <v>3166.77</v>
      </c>
      <c r="K258" s="13">
        <v>0</v>
      </c>
      <c r="L258" s="25">
        <v>0</v>
      </c>
      <c r="M258" s="15">
        <v>200</v>
      </c>
      <c r="N258" s="14">
        <v>17962.27</v>
      </c>
      <c r="O258" s="16">
        <v>80</v>
      </c>
      <c r="P258" s="16">
        <v>12166</v>
      </c>
      <c r="Q258" s="16">
        <v>0</v>
      </c>
      <c r="R258" s="16">
        <f>Q258*16.876/100</f>
        <v>0</v>
      </c>
      <c r="S258" s="17">
        <f t="shared" si="21"/>
        <v>0</v>
      </c>
      <c r="T258" s="16">
        <v>0</v>
      </c>
      <c r="U258" s="18">
        <f t="shared" si="22"/>
        <v>29.648</v>
      </c>
      <c r="V258" s="18">
        <f t="shared" si="23"/>
        <v>160</v>
      </c>
      <c r="W258" s="18">
        <f t="shared" si="24"/>
        <v>26.862400000000001</v>
      </c>
      <c r="X258" s="27"/>
      <c r="Y258" s="19">
        <f t="shared" si="25"/>
        <v>186.86240000000001</v>
      </c>
      <c r="Z258" s="18">
        <f t="shared" si="26"/>
        <v>69.760000000000005</v>
      </c>
      <c r="AA258" s="12">
        <v>154</v>
      </c>
      <c r="AB258" s="12">
        <v>13905.44</v>
      </c>
      <c r="AC258" s="28">
        <f>+I258+Y258-Z258</f>
        <v>118.64239999999999</v>
      </c>
      <c r="AD258" s="20">
        <f t="shared" si="27"/>
        <v>0</v>
      </c>
      <c r="AE258">
        <v>0</v>
      </c>
    </row>
    <row r="259" spans="1:31" x14ac:dyDescent="0.25">
      <c r="A259" s="9">
        <v>45046</v>
      </c>
      <c r="B259" s="10" t="s">
        <v>265</v>
      </c>
      <c r="C259" s="10" t="s">
        <v>213</v>
      </c>
      <c r="D259" s="10" t="s">
        <v>40</v>
      </c>
      <c r="E259" s="10" t="s">
        <v>30</v>
      </c>
      <c r="F259" s="10">
        <v>1200</v>
      </c>
      <c r="G259" s="10">
        <v>1308</v>
      </c>
      <c r="H259" s="11">
        <v>116</v>
      </c>
      <c r="I259" s="63">
        <v>5.24</v>
      </c>
      <c r="J259" s="12">
        <v>16283.61</v>
      </c>
      <c r="K259" s="13">
        <v>0</v>
      </c>
      <c r="L259" s="25">
        <v>0</v>
      </c>
      <c r="M259" s="15">
        <v>320</v>
      </c>
      <c r="N259" s="14">
        <v>45894.400000000001</v>
      </c>
      <c r="O259" s="16">
        <v>323</v>
      </c>
      <c r="P259" s="16">
        <v>52278.85</v>
      </c>
      <c r="Q259" s="16">
        <v>0</v>
      </c>
      <c r="R259" s="16">
        <f>Q259*16.876/100</f>
        <v>0</v>
      </c>
      <c r="S259" s="17">
        <f t="shared" si="21"/>
        <v>0</v>
      </c>
      <c r="T259" s="16">
        <v>0</v>
      </c>
      <c r="U259" s="18">
        <f t="shared" si="22"/>
        <v>151.72800000000001</v>
      </c>
      <c r="V259" s="18">
        <f t="shared" si="23"/>
        <v>384</v>
      </c>
      <c r="W259" s="18">
        <f t="shared" si="24"/>
        <v>64.469760000000008</v>
      </c>
      <c r="X259" s="27"/>
      <c r="Y259" s="19">
        <f t="shared" si="25"/>
        <v>448.46976000000001</v>
      </c>
      <c r="Z259" s="18">
        <f t="shared" si="26"/>
        <v>422.48399999999998</v>
      </c>
      <c r="AA259" s="12">
        <v>113</v>
      </c>
      <c r="AB259" s="12">
        <v>16114.95</v>
      </c>
      <c r="AC259" s="28">
        <f>+I259+Y259-Z259</f>
        <v>31.225760000000037</v>
      </c>
      <c r="AD259" s="20">
        <f t="shared" si="27"/>
        <v>0</v>
      </c>
      <c r="AE259">
        <v>0</v>
      </c>
    </row>
    <row r="260" spans="1:31" x14ac:dyDescent="0.25">
      <c r="A260" s="9">
        <v>45046</v>
      </c>
      <c r="B260" s="10" t="s">
        <v>266</v>
      </c>
      <c r="C260" s="10" t="s">
        <v>213</v>
      </c>
      <c r="D260" s="10" t="s">
        <v>40</v>
      </c>
      <c r="E260" s="10" t="s">
        <v>30</v>
      </c>
      <c r="F260" s="10">
        <v>1200</v>
      </c>
      <c r="G260" s="10">
        <v>1308</v>
      </c>
      <c r="H260" s="11">
        <v>315</v>
      </c>
      <c r="I260" s="63">
        <v>14.22</v>
      </c>
      <c r="J260" s="12">
        <v>43588.42</v>
      </c>
      <c r="K260" s="13">
        <v>0</v>
      </c>
      <c r="L260" s="25">
        <v>0</v>
      </c>
      <c r="M260" s="15">
        <v>0</v>
      </c>
      <c r="N260" s="14">
        <v>0</v>
      </c>
      <c r="O260" s="16">
        <v>195</v>
      </c>
      <c r="P260" s="16">
        <v>25130.7</v>
      </c>
      <c r="Q260" s="16">
        <v>0</v>
      </c>
      <c r="R260" s="16">
        <f>Q260*16.876/100</f>
        <v>0</v>
      </c>
      <c r="S260" s="17">
        <f t="shared" si="21"/>
        <v>0</v>
      </c>
      <c r="T260" s="16">
        <v>0</v>
      </c>
      <c r="U260" s="18">
        <f t="shared" si="22"/>
        <v>412.02</v>
      </c>
      <c r="V260" s="18">
        <f t="shared" si="23"/>
        <v>0</v>
      </c>
      <c r="W260" s="18">
        <f t="shared" si="24"/>
        <v>0</v>
      </c>
      <c r="X260" s="27">
        <v>300</v>
      </c>
      <c r="Y260" s="19">
        <f t="shared" si="25"/>
        <v>300</v>
      </c>
      <c r="Z260" s="18">
        <f t="shared" si="26"/>
        <v>255.06</v>
      </c>
      <c r="AA260" s="12">
        <v>120</v>
      </c>
      <c r="AB260" s="12">
        <v>16605.11</v>
      </c>
      <c r="AC260" s="28">
        <f>+I260+Y260-Z260</f>
        <v>59.160000000000025</v>
      </c>
      <c r="AD260" s="20">
        <f t="shared" si="27"/>
        <v>0</v>
      </c>
      <c r="AE260">
        <v>250</v>
      </c>
    </row>
    <row r="261" spans="1:31" x14ac:dyDescent="0.25">
      <c r="A261" s="9">
        <v>45046</v>
      </c>
      <c r="B261" s="10" t="s">
        <v>267</v>
      </c>
      <c r="C261" s="10" t="s">
        <v>213</v>
      </c>
      <c r="D261" s="10" t="s">
        <v>40</v>
      </c>
      <c r="E261" s="10" t="s">
        <v>30</v>
      </c>
      <c r="F261" s="10">
        <v>1200</v>
      </c>
      <c r="G261" s="10">
        <v>1308</v>
      </c>
      <c r="H261" s="11">
        <v>12</v>
      </c>
      <c r="I261" s="63">
        <v>0.54</v>
      </c>
      <c r="J261" s="12">
        <v>1661.76</v>
      </c>
      <c r="K261" s="13">
        <v>0</v>
      </c>
      <c r="L261" s="25">
        <v>0</v>
      </c>
      <c r="M261" s="15">
        <v>365</v>
      </c>
      <c r="N261" s="14">
        <v>52050.93</v>
      </c>
      <c r="O261" s="16">
        <v>202</v>
      </c>
      <c r="P261" s="16">
        <v>27162.05</v>
      </c>
      <c r="Q261" s="16">
        <v>0</v>
      </c>
      <c r="R261" s="16">
        <f>Q261*16.876/100</f>
        <v>0</v>
      </c>
      <c r="S261" s="17">
        <f t="shared" ref="S261:S324" si="28">Q261+R261</f>
        <v>0</v>
      </c>
      <c r="T261" s="16">
        <v>0</v>
      </c>
      <c r="U261" s="18">
        <f t="shared" ref="U261:U324" si="29">H261*G261/1000</f>
        <v>15.696</v>
      </c>
      <c r="V261" s="18">
        <f t="shared" ref="V261:V324" si="30">M261*F261/1000</f>
        <v>438</v>
      </c>
      <c r="W261" s="18">
        <f t="shared" ref="W261:W324" si="31">V261*16.789/100</f>
        <v>73.535820000000001</v>
      </c>
      <c r="X261" s="27">
        <v>-200</v>
      </c>
      <c r="Y261" s="19">
        <f t="shared" ref="Y261:Y324" si="32">V261+W261+X261</f>
        <v>311.53582</v>
      </c>
      <c r="Z261" s="18">
        <f t="shared" ref="Z261:Z324" si="33">O261*G261/1000</f>
        <v>264.21600000000001</v>
      </c>
      <c r="AA261" s="12">
        <v>175</v>
      </c>
      <c r="AB261" s="12">
        <v>24932.94</v>
      </c>
      <c r="AC261" s="28">
        <f>+I261+Y261-Z261</f>
        <v>47.859820000000013</v>
      </c>
      <c r="AD261" s="20">
        <f t="shared" ref="AD261:AD324" si="34">IF(AC261&lt;0,ROUNDUP(AC261,-1)*-1,0)</f>
        <v>0</v>
      </c>
      <c r="AE261">
        <v>0</v>
      </c>
    </row>
    <row r="262" spans="1:31" x14ac:dyDescent="0.25">
      <c r="A262" s="9">
        <v>45046</v>
      </c>
      <c r="B262" s="10" t="s">
        <v>268</v>
      </c>
      <c r="C262" s="10" t="s">
        <v>213</v>
      </c>
      <c r="D262" s="10" t="s">
        <v>40</v>
      </c>
      <c r="E262" s="10" t="s">
        <v>30</v>
      </c>
      <c r="F262" s="10">
        <v>1150</v>
      </c>
      <c r="G262" s="10">
        <v>1253</v>
      </c>
      <c r="H262" s="11">
        <v>60</v>
      </c>
      <c r="I262" s="63">
        <v>2.71</v>
      </c>
      <c r="J262" s="12">
        <v>7766.47</v>
      </c>
      <c r="K262" s="13">
        <v>0</v>
      </c>
      <c r="L262" s="25">
        <v>0</v>
      </c>
      <c r="M262" s="15">
        <v>0</v>
      </c>
      <c r="N262" s="14">
        <v>0</v>
      </c>
      <c r="O262" s="16">
        <v>30</v>
      </c>
      <c r="P262" s="16">
        <v>6586.8</v>
      </c>
      <c r="Q262" s="16">
        <v>0</v>
      </c>
      <c r="R262" s="16">
        <f>Q262*16.876/100</f>
        <v>0</v>
      </c>
      <c r="S262" s="17">
        <f t="shared" si="28"/>
        <v>0</v>
      </c>
      <c r="T262" s="16">
        <v>0</v>
      </c>
      <c r="U262" s="18">
        <f t="shared" si="29"/>
        <v>75.180000000000007</v>
      </c>
      <c r="V262" s="18">
        <f t="shared" si="30"/>
        <v>0</v>
      </c>
      <c r="W262" s="18">
        <f t="shared" si="31"/>
        <v>0</v>
      </c>
      <c r="X262" s="27">
        <v>50</v>
      </c>
      <c r="Y262" s="19">
        <f t="shared" si="32"/>
        <v>50</v>
      </c>
      <c r="Z262" s="18">
        <f t="shared" si="33"/>
        <v>37.590000000000003</v>
      </c>
      <c r="AA262" s="12">
        <v>30</v>
      </c>
      <c r="AB262" s="12">
        <v>3883.24</v>
      </c>
      <c r="AC262" s="28">
        <f>+I262+Y262-Z262</f>
        <v>15.119999999999997</v>
      </c>
      <c r="AD262" s="20">
        <f t="shared" si="34"/>
        <v>0</v>
      </c>
      <c r="AE262">
        <v>40</v>
      </c>
    </row>
    <row r="263" spans="1:31" x14ac:dyDescent="0.25">
      <c r="A263" s="9">
        <v>45046</v>
      </c>
      <c r="B263" s="10" t="s">
        <v>269</v>
      </c>
      <c r="C263" s="10" t="s">
        <v>213</v>
      </c>
      <c r="D263" s="10" t="s">
        <v>40</v>
      </c>
      <c r="E263" s="10" t="s">
        <v>30</v>
      </c>
      <c r="F263" s="10">
        <v>1150</v>
      </c>
      <c r="G263" s="10">
        <v>1253</v>
      </c>
      <c r="H263" s="11">
        <v>71</v>
      </c>
      <c r="I263" s="63">
        <v>3.21</v>
      </c>
      <c r="J263" s="12">
        <v>9600.58</v>
      </c>
      <c r="K263" s="13">
        <v>0</v>
      </c>
      <c r="L263" s="25">
        <v>0</v>
      </c>
      <c r="M263" s="15">
        <v>533</v>
      </c>
      <c r="N263" s="14">
        <v>72586.5</v>
      </c>
      <c r="O263" s="16">
        <v>165</v>
      </c>
      <c r="P263" s="16">
        <v>34211.269999999997</v>
      </c>
      <c r="Q263" s="16">
        <v>0</v>
      </c>
      <c r="R263" s="16">
        <f>Q263*16.876/100</f>
        <v>0</v>
      </c>
      <c r="S263" s="17">
        <f t="shared" si="28"/>
        <v>0</v>
      </c>
      <c r="T263" s="16">
        <v>0</v>
      </c>
      <c r="U263" s="18">
        <f t="shared" si="29"/>
        <v>88.962999999999994</v>
      </c>
      <c r="V263" s="18">
        <f t="shared" si="30"/>
        <v>612.95000000000005</v>
      </c>
      <c r="W263" s="18">
        <f t="shared" si="31"/>
        <v>102.90817550000001</v>
      </c>
      <c r="X263" s="27">
        <v>-500</v>
      </c>
      <c r="Y263" s="19">
        <f t="shared" si="32"/>
        <v>215.85817550000002</v>
      </c>
      <c r="Z263" s="18">
        <f t="shared" si="33"/>
        <v>206.745</v>
      </c>
      <c r="AA263" s="12">
        <v>439</v>
      </c>
      <c r="AB263" s="12">
        <v>59773.52</v>
      </c>
      <c r="AC263" s="28">
        <f>+I263+Y263-Z263</f>
        <v>12.323175500000019</v>
      </c>
      <c r="AD263" s="20">
        <f t="shared" si="34"/>
        <v>0</v>
      </c>
      <c r="AE263">
        <v>0</v>
      </c>
    </row>
    <row r="264" spans="1:31" x14ac:dyDescent="0.25">
      <c r="A264" s="9">
        <v>45046</v>
      </c>
      <c r="B264" s="10" t="s">
        <v>270</v>
      </c>
      <c r="C264" s="10" t="s">
        <v>213</v>
      </c>
      <c r="D264" s="10" t="s">
        <v>40</v>
      </c>
      <c r="E264" s="10" t="s">
        <v>30</v>
      </c>
      <c r="F264" s="10">
        <v>1150</v>
      </c>
      <c r="G264" s="10">
        <v>1253</v>
      </c>
      <c r="H264" s="11">
        <v>66</v>
      </c>
      <c r="I264" s="63">
        <v>2.98</v>
      </c>
      <c r="J264" s="12">
        <v>8498.14</v>
      </c>
      <c r="K264" s="13">
        <v>0</v>
      </c>
      <c r="L264" s="25">
        <v>0</v>
      </c>
      <c r="M264" s="15">
        <v>0</v>
      </c>
      <c r="N264" s="14">
        <v>0</v>
      </c>
      <c r="O264" s="16">
        <v>0</v>
      </c>
      <c r="P264" s="16">
        <v>0</v>
      </c>
      <c r="Q264" s="16">
        <v>0</v>
      </c>
      <c r="R264" s="16">
        <f>Q264*16.876/100</f>
        <v>0</v>
      </c>
      <c r="S264" s="17">
        <f t="shared" si="28"/>
        <v>0</v>
      </c>
      <c r="T264" s="16">
        <v>0</v>
      </c>
      <c r="U264" s="18">
        <f t="shared" si="29"/>
        <v>82.697999999999993</v>
      </c>
      <c r="V264" s="18">
        <f t="shared" si="30"/>
        <v>0</v>
      </c>
      <c r="W264" s="18">
        <f t="shared" si="31"/>
        <v>0</v>
      </c>
      <c r="X264" s="27"/>
      <c r="Y264" s="19">
        <f t="shared" si="32"/>
        <v>0</v>
      </c>
      <c r="Z264" s="18">
        <f t="shared" si="33"/>
        <v>0</v>
      </c>
      <c r="AA264" s="12">
        <v>66</v>
      </c>
      <c r="AB264" s="12">
        <v>8498.14</v>
      </c>
      <c r="AC264" s="28">
        <f>+I264+Y264-Z264</f>
        <v>2.98</v>
      </c>
      <c r="AD264" s="20">
        <f t="shared" si="34"/>
        <v>0</v>
      </c>
      <c r="AE264">
        <v>0</v>
      </c>
    </row>
    <row r="265" spans="1:31" x14ac:dyDescent="0.25">
      <c r="A265" s="9">
        <v>45046</v>
      </c>
      <c r="B265" s="10" t="s">
        <v>271</v>
      </c>
      <c r="C265" s="10" t="s">
        <v>213</v>
      </c>
      <c r="D265" s="10" t="s">
        <v>40</v>
      </c>
      <c r="E265" s="10" t="s">
        <v>30</v>
      </c>
      <c r="F265" s="10">
        <v>1150</v>
      </c>
      <c r="G265" s="10">
        <v>1253</v>
      </c>
      <c r="H265" s="11">
        <v>75</v>
      </c>
      <c r="I265" s="63">
        <v>3.39</v>
      </c>
      <c r="J265" s="12">
        <v>20583.75</v>
      </c>
      <c r="K265" s="13">
        <v>0</v>
      </c>
      <c r="L265" s="25">
        <v>0</v>
      </c>
      <c r="M265" s="15">
        <v>252</v>
      </c>
      <c r="N265" s="14">
        <v>33272.559999999998</v>
      </c>
      <c r="O265" s="16">
        <v>64</v>
      </c>
      <c r="P265" s="16">
        <v>13078.22</v>
      </c>
      <c r="Q265" s="16">
        <v>0</v>
      </c>
      <c r="R265" s="16">
        <f>Q265*16.876/100</f>
        <v>0</v>
      </c>
      <c r="S265" s="17">
        <f t="shared" si="28"/>
        <v>0</v>
      </c>
      <c r="T265" s="16">
        <v>0</v>
      </c>
      <c r="U265" s="18">
        <f t="shared" si="29"/>
        <v>93.974999999999994</v>
      </c>
      <c r="V265" s="18">
        <f t="shared" si="30"/>
        <v>289.8</v>
      </c>
      <c r="W265" s="18">
        <f t="shared" si="31"/>
        <v>48.654522000000007</v>
      </c>
      <c r="X265" s="27">
        <v>-200</v>
      </c>
      <c r="Y265" s="19">
        <f t="shared" si="32"/>
        <v>138.454522</v>
      </c>
      <c r="Z265" s="18">
        <f t="shared" si="33"/>
        <v>80.191999999999993</v>
      </c>
      <c r="AA265" s="12">
        <v>263</v>
      </c>
      <c r="AB265" s="12">
        <v>38709.550000000003</v>
      </c>
      <c r="AC265" s="28">
        <f>+I265+Y265-Z265</f>
        <v>61.65252199999999</v>
      </c>
      <c r="AD265" s="20">
        <f t="shared" si="34"/>
        <v>0</v>
      </c>
      <c r="AE265">
        <v>0</v>
      </c>
    </row>
    <row r="266" spans="1:31" x14ac:dyDescent="0.25">
      <c r="A266" s="9">
        <v>45046</v>
      </c>
      <c r="B266" s="10" t="s">
        <v>272</v>
      </c>
      <c r="C266" s="10" t="s">
        <v>213</v>
      </c>
      <c r="D266" s="10" t="s">
        <v>40</v>
      </c>
      <c r="E266" s="10" t="s">
        <v>30</v>
      </c>
      <c r="F266" s="10">
        <v>1150</v>
      </c>
      <c r="G266" s="10">
        <v>1253</v>
      </c>
      <c r="H266" s="11">
        <v>56</v>
      </c>
      <c r="I266" s="63">
        <v>2.5299999999999998</v>
      </c>
      <c r="J266" s="12">
        <v>7386.83</v>
      </c>
      <c r="K266" s="13">
        <v>0</v>
      </c>
      <c r="L266" s="25">
        <v>0</v>
      </c>
      <c r="M266" s="15">
        <v>304</v>
      </c>
      <c r="N266" s="14">
        <v>40217.22</v>
      </c>
      <c r="O266" s="16">
        <v>119</v>
      </c>
      <c r="P266" s="16">
        <v>25399.79</v>
      </c>
      <c r="Q266" s="16">
        <v>0</v>
      </c>
      <c r="R266" s="16">
        <f>Q266*16.876/100</f>
        <v>0</v>
      </c>
      <c r="S266" s="17">
        <f t="shared" si="28"/>
        <v>0</v>
      </c>
      <c r="T266" s="16">
        <v>0</v>
      </c>
      <c r="U266" s="18">
        <f t="shared" si="29"/>
        <v>70.168000000000006</v>
      </c>
      <c r="V266" s="18">
        <f t="shared" si="30"/>
        <v>349.6</v>
      </c>
      <c r="W266" s="18">
        <f t="shared" si="31"/>
        <v>58.694344000000008</v>
      </c>
      <c r="X266" s="27">
        <v>-200</v>
      </c>
      <c r="Y266" s="19">
        <f t="shared" si="32"/>
        <v>208.29434400000002</v>
      </c>
      <c r="Z266" s="18">
        <f t="shared" si="33"/>
        <v>149.107</v>
      </c>
      <c r="AA266" s="12">
        <v>241</v>
      </c>
      <c r="AB266" s="12">
        <v>31882.43</v>
      </c>
      <c r="AC266" s="28">
        <f>+I266+Y266-Z266</f>
        <v>61.717344000000026</v>
      </c>
      <c r="AD266" s="20">
        <f t="shared" si="34"/>
        <v>0</v>
      </c>
      <c r="AE266">
        <v>0</v>
      </c>
    </row>
    <row r="267" spans="1:31" x14ac:dyDescent="0.25">
      <c r="A267" s="9">
        <v>45046</v>
      </c>
      <c r="B267" s="10" t="s">
        <v>273</v>
      </c>
      <c r="C267" s="10" t="s">
        <v>213</v>
      </c>
      <c r="D267" s="10" t="s">
        <v>40</v>
      </c>
      <c r="E267" s="10" t="s">
        <v>30</v>
      </c>
      <c r="F267" s="10">
        <v>1150</v>
      </c>
      <c r="G267" s="10">
        <v>1253</v>
      </c>
      <c r="H267" s="11">
        <v>72</v>
      </c>
      <c r="I267" s="63">
        <v>3.25</v>
      </c>
      <c r="J267" s="12">
        <v>9680.26</v>
      </c>
      <c r="K267" s="13">
        <v>0</v>
      </c>
      <c r="L267" s="25">
        <v>0</v>
      </c>
      <c r="M267" s="15">
        <v>0</v>
      </c>
      <c r="N267" s="14">
        <v>0</v>
      </c>
      <c r="O267" s="16">
        <v>30</v>
      </c>
      <c r="P267" s="16">
        <v>6422.1</v>
      </c>
      <c r="Q267" s="16">
        <v>0</v>
      </c>
      <c r="R267" s="16">
        <f>Q267*16.876/100</f>
        <v>0</v>
      </c>
      <c r="S267" s="17">
        <f t="shared" si="28"/>
        <v>0</v>
      </c>
      <c r="T267" s="16">
        <v>0</v>
      </c>
      <c r="U267" s="18">
        <f t="shared" si="29"/>
        <v>90.215999999999994</v>
      </c>
      <c r="V267" s="18">
        <f t="shared" si="30"/>
        <v>0</v>
      </c>
      <c r="W267" s="18">
        <f t="shared" si="31"/>
        <v>0</v>
      </c>
      <c r="X267" s="27">
        <v>50</v>
      </c>
      <c r="Y267" s="19">
        <f t="shared" si="32"/>
        <v>50</v>
      </c>
      <c r="Z267" s="18">
        <f t="shared" si="33"/>
        <v>37.590000000000003</v>
      </c>
      <c r="AA267" s="12">
        <v>42</v>
      </c>
      <c r="AB267" s="12">
        <v>5646.82</v>
      </c>
      <c r="AC267" s="28">
        <f>+I267+Y267-Z267</f>
        <v>15.659999999999997</v>
      </c>
      <c r="AD267" s="20">
        <f t="shared" si="34"/>
        <v>0</v>
      </c>
      <c r="AE267">
        <v>40</v>
      </c>
    </row>
    <row r="268" spans="1:31" x14ac:dyDescent="0.25">
      <c r="A268" s="9">
        <v>45046</v>
      </c>
      <c r="B268" s="10" t="s">
        <v>274</v>
      </c>
      <c r="C268" s="10" t="s">
        <v>213</v>
      </c>
      <c r="D268" s="10" t="s">
        <v>40</v>
      </c>
      <c r="E268" s="10" t="s">
        <v>30</v>
      </c>
      <c r="F268" s="10">
        <v>1500</v>
      </c>
      <c r="G268" s="10">
        <v>1635</v>
      </c>
      <c r="H268" s="11">
        <v>660</v>
      </c>
      <c r="I268" s="63">
        <v>29.8</v>
      </c>
      <c r="J268" s="12">
        <v>104593.94</v>
      </c>
      <c r="K268" s="13">
        <v>0</v>
      </c>
      <c r="L268" s="25">
        <v>0</v>
      </c>
      <c r="M268" s="15">
        <v>0</v>
      </c>
      <c r="N268" s="14">
        <v>0</v>
      </c>
      <c r="O268" s="16">
        <v>318</v>
      </c>
      <c r="P268" s="16">
        <v>80291.8</v>
      </c>
      <c r="Q268" s="16">
        <v>0</v>
      </c>
      <c r="R268" s="16">
        <f>Q268*16.876/100</f>
        <v>0</v>
      </c>
      <c r="S268" s="17">
        <f t="shared" si="28"/>
        <v>0</v>
      </c>
      <c r="T268" s="16">
        <v>0</v>
      </c>
      <c r="U268" s="18">
        <f t="shared" si="29"/>
        <v>1079.0999999999999</v>
      </c>
      <c r="V268" s="18">
        <f t="shared" si="30"/>
        <v>0</v>
      </c>
      <c r="W268" s="18">
        <f t="shared" si="31"/>
        <v>0</v>
      </c>
      <c r="X268" s="27">
        <v>500</v>
      </c>
      <c r="Y268" s="19">
        <f t="shared" si="32"/>
        <v>500</v>
      </c>
      <c r="Z268" s="18">
        <f t="shared" si="33"/>
        <v>519.92999999999995</v>
      </c>
      <c r="AA268" s="12">
        <v>342</v>
      </c>
      <c r="AB268" s="12">
        <v>54198.68</v>
      </c>
      <c r="AC268" s="28">
        <f>+I268+Y268-Z268</f>
        <v>9.8700000000000045</v>
      </c>
      <c r="AD268" s="20">
        <f t="shared" si="34"/>
        <v>0</v>
      </c>
      <c r="AE268">
        <v>500</v>
      </c>
    </row>
    <row r="269" spans="1:31" x14ac:dyDescent="0.25">
      <c r="A269" s="9">
        <v>45046</v>
      </c>
      <c r="B269" s="10" t="s">
        <v>275</v>
      </c>
      <c r="C269" s="10" t="s">
        <v>213</v>
      </c>
      <c r="D269" s="10" t="s">
        <v>40</v>
      </c>
      <c r="E269" s="10" t="s">
        <v>30</v>
      </c>
      <c r="F269" s="10">
        <v>1500</v>
      </c>
      <c r="G269" s="10">
        <v>1635</v>
      </c>
      <c r="H269" s="11">
        <v>386</v>
      </c>
      <c r="I269" s="63">
        <v>17.43</v>
      </c>
      <c r="J269" s="12">
        <v>73242.03</v>
      </c>
      <c r="K269" s="13">
        <v>0</v>
      </c>
      <c r="L269" s="25">
        <v>0</v>
      </c>
      <c r="M269" s="15">
        <v>0</v>
      </c>
      <c r="N269" s="14">
        <v>0</v>
      </c>
      <c r="O269" s="16">
        <v>172</v>
      </c>
      <c r="P269" s="16">
        <v>41440.75</v>
      </c>
      <c r="Q269" s="16">
        <v>0</v>
      </c>
      <c r="R269" s="16">
        <f>Q269*16.876/100</f>
        <v>0</v>
      </c>
      <c r="S269" s="17">
        <f t="shared" si="28"/>
        <v>0</v>
      </c>
      <c r="T269" s="16">
        <v>0</v>
      </c>
      <c r="U269" s="18">
        <f t="shared" si="29"/>
        <v>631.11</v>
      </c>
      <c r="V269" s="18">
        <f t="shared" si="30"/>
        <v>0</v>
      </c>
      <c r="W269" s="18">
        <f t="shared" si="31"/>
        <v>0</v>
      </c>
      <c r="X269" s="27">
        <v>300</v>
      </c>
      <c r="Y269" s="19">
        <f t="shared" si="32"/>
        <v>300</v>
      </c>
      <c r="Z269" s="18">
        <f t="shared" si="33"/>
        <v>281.22000000000003</v>
      </c>
      <c r="AA269" s="12">
        <v>214</v>
      </c>
      <c r="AB269" s="12">
        <v>40605.69</v>
      </c>
      <c r="AC269" s="28">
        <f>+I269+Y269-Z269</f>
        <v>36.20999999999998</v>
      </c>
      <c r="AD269" s="20">
        <f t="shared" si="34"/>
        <v>0</v>
      </c>
      <c r="AE269">
        <v>270</v>
      </c>
    </row>
    <row r="270" spans="1:31" x14ac:dyDescent="0.25">
      <c r="A270" s="9">
        <v>45046</v>
      </c>
      <c r="B270" s="10" t="s">
        <v>276</v>
      </c>
      <c r="C270" s="10" t="s">
        <v>213</v>
      </c>
      <c r="D270" s="10" t="s">
        <v>40</v>
      </c>
      <c r="E270" s="10" t="s">
        <v>30</v>
      </c>
      <c r="F270" s="10">
        <v>1500</v>
      </c>
      <c r="G270" s="10">
        <v>1635</v>
      </c>
      <c r="H270" s="11">
        <v>546</v>
      </c>
      <c r="I270" s="63">
        <v>24.65</v>
      </c>
      <c r="J270" s="12">
        <v>87016.72</v>
      </c>
      <c r="K270" s="13">
        <v>0</v>
      </c>
      <c r="L270" s="25">
        <v>0</v>
      </c>
      <c r="M270" s="15">
        <v>0</v>
      </c>
      <c r="N270" s="14">
        <v>0</v>
      </c>
      <c r="O270" s="16">
        <v>168</v>
      </c>
      <c r="P270" s="16">
        <v>40160.35</v>
      </c>
      <c r="Q270" s="16">
        <v>0</v>
      </c>
      <c r="R270" s="16">
        <f>Q270*16.876/100</f>
        <v>0</v>
      </c>
      <c r="S270" s="17">
        <f t="shared" si="28"/>
        <v>0</v>
      </c>
      <c r="T270" s="16">
        <v>0</v>
      </c>
      <c r="U270" s="18">
        <f t="shared" si="29"/>
        <v>892.71</v>
      </c>
      <c r="V270" s="18">
        <f t="shared" si="30"/>
        <v>0</v>
      </c>
      <c r="W270" s="18">
        <f t="shared" si="31"/>
        <v>0</v>
      </c>
      <c r="X270" s="27">
        <v>300</v>
      </c>
      <c r="Y270" s="19">
        <f t="shared" si="32"/>
        <v>300</v>
      </c>
      <c r="Z270" s="18">
        <f t="shared" si="33"/>
        <v>274.68</v>
      </c>
      <c r="AA270" s="12">
        <v>378</v>
      </c>
      <c r="AB270" s="12">
        <v>60242.33</v>
      </c>
      <c r="AC270" s="28">
        <f>+I270+Y270-Z270</f>
        <v>49.96999999999997</v>
      </c>
      <c r="AD270" s="20">
        <f t="shared" si="34"/>
        <v>0</v>
      </c>
      <c r="AE270">
        <v>260</v>
      </c>
    </row>
    <row r="271" spans="1:31" x14ac:dyDescent="0.25">
      <c r="A271" s="9">
        <v>45046</v>
      </c>
      <c r="B271" s="10" t="s">
        <v>277</v>
      </c>
      <c r="C271" s="10" t="s">
        <v>278</v>
      </c>
      <c r="D271" s="10" t="s">
        <v>29</v>
      </c>
      <c r="E271" s="10" t="s">
        <v>30</v>
      </c>
      <c r="F271" s="10"/>
      <c r="G271" s="10">
        <v>0</v>
      </c>
      <c r="H271" s="11">
        <v>182</v>
      </c>
      <c r="I271" s="63">
        <v>8.2200000000000006</v>
      </c>
      <c r="J271" s="12">
        <v>7972.75</v>
      </c>
      <c r="K271" s="13">
        <v>0</v>
      </c>
      <c r="L271" s="25">
        <v>0</v>
      </c>
      <c r="M271" s="15">
        <v>0</v>
      </c>
      <c r="N271" s="14">
        <v>0</v>
      </c>
      <c r="O271" s="16">
        <v>0</v>
      </c>
      <c r="P271" s="16">
        <v>0</v>
      </c>
      <c r="Q271" s="16">
        <v>0</v>
      </c>
      <c r="R271" s="16">
        <f>Q271*16.876/100</f>
        <v>0</v>
      </c>
      <c r="S271" s="17">
        <f t="shared" si="28"/>
        <v>0</v>
      </c>
      <c r="T271" s="16">
        <v>0</v>
      </c>
      <c r="U271" s="18">
        <f t="shared" si="29"/>
        <v>0</v>
      </c>
      <c r="V271" s="18">
        <f t="shared" si="30"/>
        <v>0</v>
      </c>
      <c r="W271" s="18">
        <f t="shared" si="31"/>
        <v>0</v>
      </c>
      <c r="X271" s="27"/>
      <c r="Y271" s="19">
        <f t="shared" si="32"/>
        <v>0</v>
      </c>
      <c r="Z271" s="18">
        <f t="shared" si="33"/>
        <v>0</v>
      </c>
      <c r="AA271" s="12">
        <v>182</v>
      </c>
      <c r="AB271" s="12">
        <v>7972.75</v>
      </c>
      <c r="AC271" s="28">
        <f>+I271+Y271-Z271</f>
        <v>8.2200000000000006</v>
      </c>
      <c r="AD271" s="20">
        <f t="shared" si="34"/>
        <v>0</v>
      </c>
      <c r="AE271">
        <v>0</v>
      </c>
    </row>
    <row r="272" spans="1:31" x14ac:dyDescent="0.25">
      <c r="A272" s="9">
        <v>45046</v>
      </c>
      <c r="B272" s="10" t="s">
        <v>279</v>
      </c>
      <c r="C272" s="10" t="s">
        <v>278</v>
      </c>
      <c r="D272" s="10" t="s">
        <v>29</v>
      </c>
      <c r="E272" s="10" t="s">
        <v>30</v>
      </c>
      <c r="F272" s="10"/>
      <c r="G272" s="10">
        <v>0</v>
      </c>
      <c r="H272" s="11">
        <v>116</v>
      </c>
      <c r="I272" s="63">
        <v>5.24</v>
      </c>
      <c r="J272" s="12">
        <v>5265.28</v>
      </c>
      <c r="K272" s="13">
        <v>0</v>
      </c>
      <c r="L272" s="25">
        <v>0</v>
      </c>
      <c r="M272" s="15">
        <v>0</v>
      </c>
      <c r="N272" s="14">
        <v>0</v>
      </c>
      <c r="O272" s="16">
        <v>0</v>
      </c>
      <c r="P272" s="16">
        <v>0</v>
      </c>
      <c r="Q272" s="16">
        <v>0</v>
      </c>
      <c r="R272" s="16">
        <f>Q272*16.876/100</f>
        <v>0</v>
      </c>
      <c r="S272" s="17">
        <f t="shared" si="28"/>
        <v>0</v>
      </c>
      <c r="T272" s="16">
        <v>0</v>
      </c>
      <c r="U272" s="18">
        <f t="shared" si="29"/>
        <v>0</v>
      </c>
      <c r="V272" s="18">
        <f t="shared" si="30"/>
        <v>0</v>
      </c>
      <c r="W272" s="18">
        <f t="shared" si="31"/>
        <v>0</v>
      </c>
      <c r="X272" s="27"/>
      <c r="Y272" s="19">
        <f t="shared" si="32"/>
        <v>0</v>
      </c>
      <c r="Z272" s="18">
        <f t="shared" si="33"/>
        <v>0</v>
      </c>
      <c r="AA272" s="12">
        <v>116</v>
      </c>
      <c r="AB272" s="12">
        <v>5265.28</v>
      </c>
      <c r="AC272" s="28">
        <f>+I272+Y272-Z272</f>
        <v>5.24</v>
      </c>
      <c r="AD272" s="20">
        <f t="shared" si="34"/>
        <v>0</v>
      </c>
      <c r="AE272">
        <v>0</v>
      </c>
    </row>
    <row r="273" spans="1:31" x14ac:dyDescent="0.25">
      <c r="A273" s="9">
        <v>45046</v>
      </c>
      <c r="B273" s="10" t="s">
        <v>280</v>
      </c>
      <c r="C273" s="10" t="s">
        <v>278</v>
      </c>
      <c r="D273" s="10" t="s">
        <v>29</v>
      </c>
      <c r="E273" s="10" t="s">
        <v>30</v>
      </c>
      <c r="F273" s="10"/>
      <c r="G273" s="10">
        <v>0</v>
      </c>
      <c r="H273" s="11">
        <v>52</v>
      </c>
      <c r="I273" s="63">
        <v>2.35</v>
      </c>
      <c r="J273" s="12">
        <v>2633.19</v>
      </c>
      <c r="K273" s="13">
        <v>0</v>
      </c>
      <c r="L273" s="25">
        <v>0</v>
      </c>
      <c r="M273" s="15">
        <v>0</v>
      </c>
      <c r="N273" s="14">
        <v>0</v>
      </c>
      <c r="O273" s="16">
        <v>0</v>
      </c>
      <c r="P273" s="16">
        <v>0</v>
      </c>
      <c r="Q273" s="16">
        <v>0</v>
      </c>
      <c r="R273" s="16">
        <f>Q273*16.876/100</f>
        <v>0</v>
      </c>
      <c r="S273" s="17">
        <f t="shared" si="28"/>
        <v>0</v>
      </c>
      <c r="T273" s="16">
        <v>0</v>
      </c>
      <c r="U273" s="18">
        <f t="shared" si="29"/>
        <v>0</v>
      </c>
      <c r="V273" s="18">
        <f t="shared" si="30"/>
        <v>0</v>
      </c>
      <c r="W273" s="18">
        <f t="shared" si="31"/>
        <v>0</v>
      </c>
      <c r="X273" s="27"/>
      <c r="Y273" s="19">
        <f t="shared" si="32"/>
        <v>0</v>
      </c>
      <c r="Z273" s="18">
        <f t="shared" si="33"/>
        <v>0</v>
      </c>
      <c r="AA273" s="12">
        <v>52</v>
      </c>
      <c r="AB273" s="12">
        <v>2633.19</v>
      </c>
      <c r="AC273" s="28">
        <f>+I273+Y273-Z273</f>
        <v>2.35</v>
      </c>
      <c r="AD273" s="20">
        <f t="shared" si="34"/>
        <v>0</v>
      </c>
      <c r="AE273">
        <v>0</v>
      </c>
    </row>
    <row r="274" spans="1:31" x14ac:dyDescent="0.25">
      <c r="A274" s="9">
        <v>45046</v>
      </c>
      <c r="B274" s="10" t="s">
        <v>281</v>
      </c>
      <c r="C274" s="10" t="s">
        <v>282</v>
      </c>
      <c r="D274" s="10" t="s">
        <v>29</v>
      </c>
      <c r="E274" s="10" t="s">
        <v>30</v>
      </c>
      <c r="F274" s="10"/>
      <c r="G274" s="10">
        <v>0</v>
      </c>
      <c r="H274" s="11">
        <v>537</v>
      </c>
      <c r="I274" s="63">
        <v>24.25</v>
      </c>
      <c r="J274" s="12">
        <v>246140.19</v>
      </c>
      <c r="K274" s="13">
        <v>0</v>
      </c>
      <c r="L274" s="25">
        <v>0</v>
      </c>
      <c r="M274" s="15">
        <v>0</v>
      </c>
      <c r="N274" s="14">
        <v>0</v>
      </c>
      <c r="O274" s="16">
        <v>0</v>
      </c>
      <c r="P274" s="16">
        <v>0</v>
      </c>
      <c r="Q274" s="16">
        <v>0</v>
      </c>
      <c r="R274" s="16">
        <f>Q274*16.876/100</f>
        <v>0</v>
      </c>
      <c r="S274" s="17">
        <f t="shared" si="28"/>
        <v>0</v>
      </c>
      <c r="T274" s="16">
        <v>0</v>
      </c>
      <c r="U274" s="18">
        <f t="shared" si="29"/>
        <v>0</v>
      </c>
      <c r="V274" s="18">
        <f t="shared" si="30"/>
        <v>0</v>
      </c>
      <c r="W274" s="18">
        <f t="shared" si="31"/>
        <v>0</v>
      </c>
      <c r="X274" s="27"/>
      <c r="Y274" s="19">
        <f t="shared" si="32"/>
        <v>0</v>
      </c>
      <c r="Z274" s="18">
        <f t="shared" si="33"/>
        <v>0</v>
      </c>
      <c r="AA274" s="12">
        <v>537</v>
      </c>
      <c r="AB274" s="12">
        <v>246140.19</v>
      </c>
      <c r="AC274" s="28">
        <f>+I274+Y274-Z274</f>
        <v>24.25</v>
      </c>
      <c r="AD274" s="20">
        <f t="shared" si="34"/>
        <v>0</v>
      </c>
      <c r="AE274">
        <v>0</v>
      </c>
    </row>
    <row r="275" spans="1:31" x14ac:dyDescent="0.25">
      <c r="A275" s="9">
        <v>45046</v>
      </c>
      <c r="B275" s="10" t="s">
        <v>283</v>
      </c>
      <c r="C275" s="10" t="s">
        <v>282</v>
      </c>
      <c r="D275" s="10" t="s">
        <v>29</v>
      </c>
      <c r="E275" s="10" t="s">
        <v>30</v>
      </c>
      <c r="F275" s="10"/>
      <c r="G275" s="10">
        <v>0</v>
      </c>
      <c r="H275" s="11">
        <v>947</v>
      </c>
      <c r="I275" s="63">
        <v>42.76</v>
      </c>
      <c r="J275" s="12">
        <v>271379.26</v>
      </c>
      <c r="K275" s="13">
        <v>0</v>
      </c>
      <c r="L275" s="25">
        <v>0</v>
      </c>
      <c r="M275" s="15">
        <v>0</v>
      </c>
      <c r="N275" s="14">
        <v>0</v>
      </c>
      <c r="O275" s="16">
        <v>0</v>
      </c>
      <c r="P275" s="16">
        <v>0</v>
      </c>
      <c r="Q275" s="16">
        <v>0</v>
      </c>
      <c r="R275" s="16">
        <f>Q275*16.876/100</f>
        <v>0</v>
      </c>
      <c r="S275" s="17">
        <f t="shared" si="28"/>
        <v>0</v>
      </c>
      <c r="T275" s="16">
        <v>0</v>
      </c>
      <c r="U275" s="18">
        <f t="shared" si="29"/>
        <v>0</v>
      </c>
      <c r="V275" s="18">
        <f t="shared" si="30"/>
        <v>0</v>
      </c>
      <c r="W275" s="18">
        <f t="shared" si="31"/>
        <v>0</v>
      </c>
      <c r="X275" s="27"/>
      <c r="Y275" s="19">
        <f t="shared" si="32"/>
        <v>0</v>
      </c>
      <c r="Z275" s="18">
        <f t="shared" si="33"/>
        <v>0</v>
      </c>
      <c r="AA275" s="12">
        <v>947</v>
      </c>
      <c r="AB275" s="12">
        <v>271379.26</v>
      </c>
      <c r="AC275" s="28">
        <f>+I275+Y275-Z275</f>
        <v>42.76</v>
      </c>
      <c r="AD275" s="20">
        <f t="shared" si="34"/>
        <v>0</v>
      </c>
      <c r="AE275">
        <v>0</v>
      </c>
    </row>
    <row r="276" spans="1:31" x14ac:dyDescent="0.25">
      <c r="A276" s="9">
        <v>45046</v>
      </c>
      <c r="B276" s="10" t="s">
        <v>284</v>
      </c>
      <c r="C276" s="10" t="s">
        <v>282</v>
      </c>
      <c r="D276" s="10" t="s">
        <v>29</v>
      </c>
      <c r="E276" s="10" t="s">
        <v>30</v>
      </c>
      <c r="F276" s="10"/>
      <c r="G276" s="10">
        <v>0</v>
      </c>
      <c r="H276" s="11">
        <v>447</v>
      </c>
      <c r="I276" s="63">
        <v>20.18</v>
      </c>
      <c r="J276" s="12">
        <v>244817.96</v>
      </c>
      <c r="K276" s="13">
        <v>0</v>
      </c>
      <c r="L276" s="25">
        <v>0</v>
      </c>
      <c r="M276" s="15">
        <v>0</v>
      </c>
      <c r="N276" s="14">
        <v>0</v>
      </c>
      <c r="O276" s="16">
        <v>0</v>
      </c>
      <c r="P276" s="16">
        <v>0</v>
      </c>
      <c r="Q276" s="16">
        <v>0</v>
      </c>
      <c r="R276" s="16">
        <f>Q276*16.876/100</f>
        <v>0</v>
      </c>
      <c r="S276" s="17">
        <f t="shared" si="28"/>
        <v>0</v>
      </c>
      <c r="T276" s="16">
        <v>0</v>
      </c>
      <c r="U276" s="18">
        <f t="shared" si="29"/>
        <v>0</v>
      </c>
      <c r="V276" s="18">
        <f t="shared" si="30"/>
        <v>0</v>
      </c>
      <c r="W276" s="18">
        <f t="shared" si="31"/>
        <v>0</v>
      </c>
      <c r="X276" s="27"/>
      <c r="Y276" s="19">
        <f t="shared" si="32"/>
        <v>0</v>
      </c>
      <c r="Z276" s="18">
        <f t="shared" si="33"/>
        <v>0</v>
      </c>
      <c r="AA276" s="12">
        <v>447</v>
      </c>
      <c r="AB276" s="12">
        <v>244817.96</v>
      </c>
      <c r="AC276" s="28">
        <f>+I276+Y276-Z276</f>
        <v>20.18</v>
      </c>
      <c r="AD276" s="20">
        <f t="shared" si="34"/>
        <v>0</v>
      </c>
      <c r="AE276">
        <v>0</v>
      </c>
    </row>
    <row r="277" spans="1:31" x14ac:dyDescent="0.25">
      <c r="A277" s="9">
        <v>45046</v>
      </c>
      <c r="B277" s="10" t="s">
        <v>285</v>
      </c>
      <c r="C277" s="10" t="s">
        <v>282</v>
      </c>
      <c r="D277" s="10" t="s">
        <v>29</v>
      </c>
      <c r="E277" s="10" t="s">
        <v>30</v>
      </c>
      <c r="F277" s="10"/>
      <c r="G277" s="10">
        <v>0</v>
      </c>
      <c r="H277" s="11">
        <v>26</v>
      </c>
      <c r="I277" s="63">
        <v>1.17</v>
      </c>
      <c r="J277" s="12">
        <v>0</v>
      </c>
      <c r="K277" s="13">
        <v>0</v>
      </c>
      <c r="L277" s="25">
        <v>0</v>
      </c>
      <c r="M277" s="15">
        <v>0</v>
      </c>
      <c r="N277" s="14">
        <v>0</v>
      </c>
      <c r="O277" s="16">
        <v>0</v>
      </c>
      <c r="P277" s="16">
        <v>0</v>
      </c>
      <c r="Q277" s="16">
        <v>0</v>
      </c>
      <c r="R277" s="16">
        <f>Q277*16.876/100</f>
        <v>0</v>
      </c>
      <c r="S277" s="17">
        <f t="shared" si="28"/>
        <v>0</v>
      </c>
      <c r="T277" s="16">
        <v>0</v>
      </c>
      <c r="U277" s="18">
        <f t="shared" si="29"/>
        <v>0</v>
      </c>
      <c r="V277" s="18">
        <f t="shared" si="30"/>
        <v>0</v>
      </c>
      <c r="W277" s="18">
        <f t="shared" si="31"/>
        <v>0</v>
      </c>
      <c r="X277" s="27"/>
      <c r="Y277" s="19">
        <f t="shared" si="32"/>
        <v>0</v>
      </c>
      <c r="Z277" s="18">
        <f t="shared" si="33"/>
        <v>0</v>
      </c>
      <c r="AA277" s="12">
        <v>26</v>
      </c>
      <c r="AB277" s="12">
        <v>0</v>
      </c>
      <c r="AC277" s="28">
        <f>+I277+Y277-Z277</f>
        <v>1.17</v>
      </c>
      <c r="AD277" s="20">
        <f t="shared" si="34"/>
        <v>0</v>
      </c>
      <c r="AE277">
        <v>0</v>
      </c>
    </row>
    <row r="278" spans="1:31" x14ac:dyDescent="0.25">
      <c r="A278" s="9">
        <v>45046</v>
      </c>
      <c r="B278" s="10" t="s">
        <v>286</v>
      </c>
      <c r="C278" s="10" t="s">
        <v>287</v>
      </c>
      <c r="D278" s="10" t="s">
        <v>40</v>
      </c>
      <c r="E278" s="10" t="s">
        <v>30</v>
      </c>
      <c r="F278" s="10">
        <v>475</v>
      </c>
      <c r="G278" s="10">
        <v>518</v>
      </c>
      <c r="H278" s="11">
        <v>72</v>
      </c>
      <c r="I278" s="63">
        <v>3.25</v>
      </c>
      <c r="J278" s="12">
        <v>5145.29</v>
      </c>
      <c r="K278" s="13">
        <v>0</v>
      </c>
      <c r="L278" s="25">
        <v>0</v>
      </c>
      <c r="M278" s="15">
        <v>212</v>
      </c>
      <c r="N278" s="14">
        <v>15003.7</v>
      </c>
      <c r="O278" s="16">
        <v>68</v>
      </c>
      <c r="P278" s="16">
        <v>7900.67</v>
      </c>
      <c r="Q278" s="16">
        <v>0</v>
      </c>
      <c r="R278" s="16">
        <f>Q278*16.876/100</f>
        <v>0</v>
      </c>
      <c r="S278" s="17">
        <f t="shared" si="28"/>
        <v>0</v>
      </c>
      <c r="T278" s="16">
        <v>0</v>
      </c>
      <c r="U278" s="18">
        <f t="shared" si="29"/>
        <v>37.295999999999999</v>
      </c>
      <c r="V278" s="18">
        <f t="shared" si="30"/>
        <v>100.7</v>
      </c>
      <c r="W278" s="18">
        <f t="shared" si="31"/>
        <v>16.906523000000004</v>
      </c>
      <c r="X278" s="27"/>
      <c r="Y278" s="19">
        <f t="shared" si="32"/>
        <v>117.60652300000001</v>
      </c>
      <c r="Z278" s="18">
        <f t="shared" si="33"/>
        <v>35.223999999999997</v>
      </c>
      <c r="AA278" s="12">
        <v>216</v>
      </c>
      <c r="AB278" s="12">
        <v>15318.81</v>
      </c>
      <c r="AC278" s="28">
        <f>+I278+Y278-Z278</f>
        <v>85.63252300000002</v>
      </c>
      <c r="AD278" s="20">
        <f t="shared" si="34"/>
        <v>0</v>
      </c>
      <c r="AE278">
        <v>0</v>
      </c>
    </row>
    <row r="279" spans="1:31" x14ac:dyDescent="0.25">
      <c r="A279" s="9">
        <v>45046</v>
      </c>
      <c r="B279" s="10" t="s">
        <v>288</v>
      </c>
      <c r="C279" s="10" t="s">
        <v>287</v>
      </c>
      <c r="D279" s="10" t="s">
        <v>40</v>
      </c>
      <c r="E279" s="10" t="s">
        <v>30</v>
      </c>
      <c r="F279" s="10">
        <v>475</v>
      </c>
      <c r="G279" s="10">
        <v>518</v>
      </c>
      <c r="H279" s="11">
        <v>140</v>
      </c>
      <c r="I279" s="63">
        <v>6.32</v>
      </c>
      <c r="J279" s="12">
        <v>13498.8</v>
      </c>
      <c r="K279" s="13">
        <v>0</v>
      </c>
      <c r="L279" s="25">
        <v>0</v>
      </c>
      <c r="M279" s="15">
        <v>0</v>
      </c>
      <c r="N279" s="14">
        <v>0</v>
      </c>
      <c r="O279" s="16">
        <v>17</v>
      </c>
      <c r="P279" s="16">
        <v>1896.39</v>
      </c>
      <c r="Q279" s="16">
        <v>0</v>
      </c>
      <c r="R279" s="16">
        <f>Q279*16.876/100</f>
        <v>0</v>
      </c>
      <c r="S279" s="17">
        <f t="shared" si="28"/>
        <v>0</v>
      </c>
      <c r="T279" s="16">
        <v>0</v>
      </c>
      <c r="U279" s="18">
        <f t="shared" si="29"/>
        <v>72.52</v>
      </c>
      <c r="V279" s="18">
        <f t="shared" si="30"/>
        <v>0</v>
      </c>
      <c r="W279" s="18">
        <f t="shared" si="31"/>
        <v>0</v>
      </c>
      <c r="X279" s="27">
        <v>10</v>
      </c>
      <c r="Y279" s="19">
        <f t="shared" si="32"/>
        <v>10</v>
      </c>
      <c r="Z279" s="18">
        <f t="shared" si="33"/>
        <v>8.8059999999999992</v>
      </c>
      <c r="AA279" s="12">
        <v>123</v>
      </c>
      <c r="AB279" s="12">
        <v>11859.66</v>
      </c>
      <c r="AC279" s="28">
        <f>+I279+Y279-Z279</f>
        <v>7.5140000000000011</v>
      </c>
      <c r="AD279" s="20">
        <f t="shared" si="34"/>
        <v>0</v>
      </c>
      <c r="AE279">
        <v>10</v>
      </c>
    </row>
    <row r="280" spans="1:31" x14ac:dyDescent="0.25">
      <c r="A280" s="9">
        <v>45046</v>
      </c>
      <c r="B280" s="10" t="s">
        <v>289</v>
      </c>
      <c r="C280" s="10" t="s">
        <v>287</v>
      </c>
      <c r="D280" s="10" t="s">
        <v>40</v>
      </c>
      <c r="E280" s="10" t="s">
        <v>30</v>
      </c>
      <c r="F280" s="10">
        <v>475</v>
      </c>
      <c r="G280" s="10">
        <v>518</v>
      </c>
      <c r="H280" s="11">
        <v>138</v>
      </c>
      <c r="I280" s="63">
        <v>6.23</v>
      </c>
      <c r="J280" s="12">
        <v>12247.32</v>
      </c>
      <c r="K280" s="13">
        <v>0</v>
      </c>
      <c r="L280" s="25">
        <v>0</v>
      </c>
      <c r="M280" s="15">
        <v>228</v>
      </c>
      <c r="N280" s="14">
        <v>16120.39</v>
      </c>
      <c r="O280" s="16">
        <v>56</v>
      </c>
      <c r="P280" s="16">
        <v>6550.56</v>
      </c>
      <c r="Q280" s="16">
        <v>0</v>
      </c>
      <c r="R280" s="16">
        <f>Q280*16.876/100</f>
        <v>0</v>
      </c>
      <c r="S280" s="17">
        <f t="shared" si="28"/>
        <v>0</v>
      </c>
      <c r="T280" s="16">
        <v>0</v>
      </c>
      <c r="U280" s="18">
        <f t="shared" si="29"/>
        <v>71.483999999999995</v>
      </c>
      <c r="V280" s="18">
        <f t="shared" si="30"/>
        <v>108.3</v>
      </c>
      <c r="W280" s="18">
        <f t="shared" si="31"/>
        <v>18.182487000000002</v>
      </c>
      <c r="X280" s="27"/>
      <c r="Y280" s="19">
        <f t="shared" si="32"/>
        <v>126.48248699999999</v>
      </c>
      <c r="Z280" s="18">
        <f t="shared" si="33"/>
        <v>29.007999999999999</v>
      </c>
      <c r="AA280" s="12">
        <v>310</v>
      </c>
      <c r="AB280" s="12">
        <v>24027.3</v>
      </c>
      <c r="AC280" s="28">
        <f>+I280+Y280-Z280</f>
        <v>103.70448699999999</v>
      </c>
      <c r="AD280" s="20">
        <f t="shared" si="34"/>
        <v>0</v>
      </c>
      <c r="AE280">
        <v>0</v>
      </c>
    </row>
    <row r="281" spans="1:31" x14ac:dyDescent="0.25">
      <c r="A281" s="9">
        <v>45046</v>
      </c>
      <c r="B281" s="10" t="s">
        <v>290</v>
      </c>
      <c r="C281" s="10" t="s">
        <v>287</v>
      </c>
      <c r="D281" s="10" t="s">
        <v>40</v>
      </c>
      <c r="E281" s="10" t="s">
        <v>30</v>
      </c>
      <c r="F281" s="10">
        <v>475</v>
      </c>
      <c r="G281" s="10">
        <v>518</v>
      </c>
      <c r="H281" s="11">
        <v>207</v>
      </c>
      <c r="I281" s="63">
        <v>9.35</v>
      </c>
      <c r="J281" s="12">
        <v>14664.44</v>
      </c>
      <c r="K281" s="13">
        <v>0</v>
      </c>
      <c r="L281" s="25">
        <v>0</v>
      </c>
      <c r="M281" s="15">
        <v>236</v>
      </c>
      <c r="N281" s="14">
        <v>16747.099999999999</v>
      </c>
      <c r="O281" s="16">
        <v>98</v>
      </c>
      <c r="P281" s="16">
        <v>11415.84</v>
      </c>
      <c r="Q281" s="16">
        <v>0</v>
      </c>
      <c r="R281" s="16">
        <f>Q281*16.876/100</f>
        <v>0</v>
      </c>
      <c r="S281" s="17">
        <f t="shared" si="28"/>
        <v>0</v>
      </c>
      <c r="T281" s="16">
        <v>0</v>
      </c>
      <c r="U281" s="18">
        <f t="shared" si="29"/>
        <v>107.226</v>
      </c>
      <c r="V281" s="18">
        <f t="shared" si="30"/>
        <v>112.1</v>
      </c>
      <c r="W281" s="18">
        <f t="shared" si="31"/>
        <v>18.820468999999999</v>
      </c>
      <c r="X281" s="27"/>
      <c r="Y281" s="19">
        <f t="shared" si="32"/>
        <v>130.920469</v>
      </c>
      <c r="Z281" s="18">
        <f t="shared" si="33"/>
        <v>50.764000000000003</v>
      </c>
      <c r="AA281" s="12">
        <v>345</v>
      </c>
      <c r="AB281" s="12">
        <v>24463.43</v>
      </c>
      <c r="AC281" s="28">
        <f>+I281+Y281-Z281</f>
        <v>89.506468999999981</v>
      </c>
      <c r="AD281" s="20">
        <f t="shared" si="34"/>
        <v>0</v>
      </c>
      <c r="AE281">
        <v>0</v>
      </c>
    </row>
    <row r="282" spans="1:31" x14ac:dyDescent="0.25">
      <c r="A282" s="9">
        <v>45046</v>
      </c>
      <c r="B282" s="10" t="s">
        <v>291</v>
      </c>
      <c r="C282" s="10" t="s">
        <v>287</v>
      </c>
      <c r="D282" s="10" t="s">
        <v>40</v>
      </c>
      <c r="E282" s="10" t="s">
        <v>30</v>
      </c>
      <c r="F282" s="10">
        <v>475</v>
      </c>
      <c r="G282" s="10">
        <v>518</v>
      </c>
      <c r="H282" s="11">
        <v>21</v>
      </c>
      <c r="I282" s="63">
        <v>0.95</v>
      </c>
      <c r="J282" s="12">
        <v>1493.82</v>
      </c>
      <c r="K282" s="13">
        <v>0</v>
      </c>
      <c r="L282" s="25">
        <v>0</v>
      </c>
      <c r="M282" s="15">
        <v>635</v>
      </c>
      <c r="N282" s="14">
        <v>45636.54</v>
      </c>
      <c r="O282" s="16">
        <v>150</v>
      </c>
      <c r="P282" s="16">
        <v>17154.84</v>
      </c>
      <c r="Q282" s="16">
        <v>0</v>
      </c>
      <c r="R282" s="16">
        <f>Q282*16.876/100</f>
        <v>0</v>
      </c>
      <c r="S282" s="17">
        <f t="shared" si="28"/>
        <v>0</v>
      </c>
      <c r="T282" s="16">
        <v>0</v>
      </c>
      <c r="U282" s="18">
        <f t="shared" si="29"/>
        <v>10.878</v>
      </c>
      <c r="V282" s="18">
        <f t="shared" si="30"/>
        <v>301.625</v>
      </c>
      <c r="W282" s="18">
        <f t="shared" si="31"/>
        <v>50.639821250000004</v>
      </c>
      <c r="X282" s="27"/>
      <c r="Y282" s="19">
        <f t="shared" si="32"/>
        <v>352.26482125000001</v>
      </c>
      <c r="Z282" s="18">
        <f t="shared" si="33"/>
        <v>77.7</v>
      </c>
      <c r="AA282" s="12">
        <v>506</v>
      </c>
      <c r="AB282" s="12">
        <v>36362.589999999997</v>
      </c>
      <c r="AC282" s="28">
        <f>+I282+Y282-Z282</f>
        <v>275.51482125000001</v>
      </c>
      <c r="AD282" s="20">
        <f t="shared" si="34"/>
        <v>0</v>
      </c>
      <c r="AE282">
        <v>0</v>
      </c>
    </row>
    <row r="283" spans="1:31" x14ac:dyDescent="0.25">
      <c r="A283" s="9">
        <v>45046</v>
      </c>
      <c r="B283" s="10" t="s">
        <v>292</v>
      </c>
      <c r="C283" s="10" t="s">
        <v>287</v>
      </c>
      <c r="D283" s="10" t="s">
        <v>40</v>
      </c>
      <c r="E283" s="10" t="s">
        <v>30</v>
      </c>
      <c r="F283" s="10">
        <v>475</v>
      </c>
      <c r="G283" s="10">
        <v>518</v>
      </c>
      <c r="H283" s="11">
        <v>108</v>
      </c>
      <c r="I283" s="63">
        <v>4.88</v>
      </c>
      <c r="J283" s="12">
        <v>7668.06</v>
      </c>
      <c r="K283" s="13">
        <v>0</v>
      </c>
      <c r="L283" s="25">
        <v>0</v>
      </c>
      <c r="M283" s="15">
        <v>439</v>
      </c>
      <c r="N283" s="14">
        <v>31223.95</v>
      </c>
      <c r="O283" s="16">
        <v>68</v>
      </c>
      <c r="P283" s="16">
        <v>7844.64</v>
      </c>
      <c r="Q283" s="16">
        <v>0</v>
      </c>
      <c r="R283" s="16">
        <f>Q283*16.876/100</f>
        <v>0</v>
      </c>
      <c r="S283" s="17">
        <f t="shared" si="28"/>
        <v>0</v>
      </c>
      <c r="T283" s="16">
        <v>0</v>
      </c>
      <c r="U283" s="18">
        <f t="shared" si="29"/>
        <v>55.944000000000003</v>
      </c>
      <c r="V283" s="18">
        <f t="shared" si="30"/>
        <v>208.52500000000001</v>
      </c>
      <c r="W283" s="18">
        <f t="shared" si="31"/>
        <v>35.009262250000006</v>
      </c>
      <c r="X283" s="27"/>
      <c r="Y283" s="19">
        <f t="shared" si="32"/>
        <v>243.53426225000001</v>
      </c>
      <c r="Z283" s="18">
        <f t="shared" si="33"/>
        <v>35.223999999999997</v>
      </c>
      <c r="AA283" s="12">
        <v>479</v>
      </c>
      <c r="AB283" s="12">
        <v>34058.43</v>
      </c>
      <c r="AC283" s="28">
        <f>+I283+Y283-Z283</f>
        <v>213.19026225000002</v>
      </c>
      <c r="AD283" s="20">
        <f t="shared" si="34"/>
        <v>0</v>
      </c>
      <c r="AE283">
        <v>0</v>
      </c>
    </row>
    <row r="284" spans="1:31" x14ac:dyDescent="0.25">
      <c r="A284" s="9">
        <v>45046</v>
      </c>
      <c r="B284" s="10" t="s">
        <v>293</v>
      </c>
      <c r="C284" s="10" t="s">
        <v>287</v>
      </c>
      <c r="D284" s="10" t="s">
        <v>40</v>
      </c>
      <c r="E284" s="10" t="s">
        <v>30</v>
      </c>
      <c r="F284" s="10">
        <v>580</v>
      </c>
      <c r="G284" s="10">
        <v>632</v>
      </c>
      <c r="H284" s="11">
        <v>167</v>
      </c>
      <c r="I284" s="63">
        <v>7.54</v>
      </c>
      <c r="J284" s="12">
        <v>28473.5</v>
      </c>
      <c r="K284" s="13">
        <v>0</v>
      </c>
      <c r="L284" s="25">
        <v>0</v>
      </c>
      <c r="M284" s="15">
        <v>0</v>
      </c>
      <c r="N284" s="14">
        <v>0</v>
      </c>
      <c r="O284" s="16">
        <v>50</v>
      </c>
      <c r="P284" s="16">
        <v>6656.3</v>
      </c>
      <c r="Q284" s="16">
        <v>0</v>
      </c>
      <c r="R284" s="16">
        <f>Q284*16.876/100</f>
        <v>0</v>
      </c>
      <c r="S284" s="17">
        <f t="shared" si="28"/>
        <v>0</v>
      </c>
      <c r="T284" s="16">
        <v>0</v>
      </c>
      <c r="U284" s="18">
        <f t="shared" si="29"/>
        <v>105.544</v>
      </c>
      <c r="V284" s="18">
        <f t="shared" si="30"/>
        <v>0</v>
      </c>
      <c r="W284" s="18">
        <f t="shared" si="31"/>
        <v>0</v>
      </c>
      <c r="X284" s="27">
        <v>50</v>
      </c>
      <c r="Y284" s="19">
        <f t="shared" si="32"/>
        <v>50</v>
      </c>
      <c r="Z284" s="18">
        <f t="shared" si="33"/>
        <v>31.6</v>
      </c>
      <c r="AA284" s="12">
        <v>117</v>
      </c>
      <c r="AB284" s="12">
        <v>19948.5</v>
      </c>
      <c r="AC284" s="28">
        <f>+I284+Y284-Z284</f>
        <v>25.939999999999998</v>
      </c>
      <c r="AD284" s="20">
        <f t="shared" si="34"/>
        <v>0</v>
      </c>
      <c r="AE284">
        <v>30</v>
      </c>
    </row>
    <row r="285" spans="1:31" x14ac:dyDescent="0.25">
      <c r="A285" s="9">
        <v>45046</v>
      </c>
      <c r="B285" s="10" t="s">
        <v>294</v>
      </c>
      <c r="C285" s="10" t="s">
        <v>287</v>
      </c>
      <c r="D285" s="10" t="s">
        <v>40</v>
      </c>
      <c r="E285" s="10" t="s">
        <v>30</v>
      </c>
      <c r="F285" s="10">
        <v>580</v>
      </c>
      <c r="G285" s="10">
        <v>632</v>
      </c>
      <c r="H285" s="11">
        <v>366</v>
      </c>
      <c r="I285" s="63">
        <v>16.52</v>
      </c>
      <c r="J285" s="12">
        <v>43530.82</v>
      </c>
      <c r="K285" s="13">
        <v>0</v>
      </c>
      <c r="L285" s="25">
        <v>0</v>
      </c>
      <c r="M285" s="15">
        <v>0</v>
      </c>
      <c r="N285" s="14">
        <v>0</v>
      </c>
      <c r="O285" s="16">
        <v>100</v>
      </c>
      <c r="P285" s="16">
        <v>13247.9</v>
      </c>
      <c r="Q285" s="16">
        <v>0</v>
      </c>
      <c r="R285" s="16">
        <f>Q285*16.876/100</f>
        <v>0</v>
      </c>
      <c r="S285" s="17">
        <f t="shared" si="28"/>
        <v>0</v>
      </c>
      <c r="T285" s="16">
        <v>0</v>
      </c>
      <c r="U285" s="18">
        <f t="shared" si="29"/>
        <v>231.31200000000001</v>
      </c>
      <c r="V285" s="18">
        <f t="shared" si="30"/>
        <v>0</v>
      </c>
      <c r="W285" s="18">
        <f t="shared" si="31"/>
        <v>0</v>
      </c>
      <c r="X285" s="27">
        <v>50</v>
      </c>
      <c r="Y285" s="19">
        <f t="shared" si="32"/>
        <v>50</v>
      </c>
      <c r="Z285" s="18">
        <f t="shared" si="33"/>
        <v>63.2</v>
      </c>
      <c r="AA285" s="12">
        <v>266</v>
      </c>
      <c r="AB285" s="12">
        <v>31637.15</v>
      </c>
      <c r="AC285" s="28">
        <f>+I285+Y285-Z285</f>
        <v>3.3199999999999932</v>
      </c>
      <c r="AD285" s="20">
        <f t="shared" si="34"/>
        <v>0</v>
      </c>
      <c r="AE285">
        <v>50</v>
      </c>
    </row>
    <row r="286" spans="1:31" x14ac:dyDescent="0.25">
      <c r="A286" s="9">
        <v>45046</v>
      </c>
      <c r="B286" s="10" t="s">
        <v>295</v>
      </c>
      <c r="C286" s="10" t="s">
        <v>287</v>
      </c>
      <c r="D286" s="10" t="s">
        <v>40</v>
      </c>
      <c r="E286" s="10" t="s">
        <v>30</v>
      </c>
      <c r="F286" s="10">
        <v>580</v>
      </c>
      <c r="G286" s="10">
        <v>632</v>
      </c>
      <c r="H286" s="11">
        <v>512</v>
      </c>
      <c r="I286" s="63">
        <v>23.12</v>
      </c>
      <c r="J286" s="12">
        <v>39204.03</v>
      </c>
      <c r="K286" s="13">
        <v>0</v>
      </c>
      <c r="L286" s="25">
        <v>0</v>
      </c>
      <c r="M286" s="15">
        <v>0</v>
      </c>
      <c r="N286" s="14">
        <v>0</v>
      </c>
      <c r="O286" s="16">
        <v>120</v>
      </c>
      <c r="P286" s="16">
        <v>15676.1</v>
      </c>
      <c r="Q286" s="16">
        <v>0</v>
      </c>
      <c r="R286" s="16">
        <f>Q286*16.876/100</f>
        <v>0</v>
      </c>
      <c r="S286" s="17">
        <f t="shared" si="28"/>
        <v>0</v>
      </c>
      <c r="T286" s="16">
        <v>0</v>
      </c>
      <c r="U286" s="18">
        <f t="shared" si="29"/>
        <v>323.584</v>
      </c>
      <c r="V286" s="18">
        <f t="shared" si="30"/>
        <v>0</v>
      </c>
      <c r="W286" s="18">
        <f t="shared" si="31"/>
        <v>0</v>
      </c>
      <c r="X286" s="27">
        <v>100</v>
      </c>
      <c r="Y286" s="19">
        <f t="shared" si="32"/>
        <v>100</v>
      </c>
      <c r="Z286" s="18">
        <f t="shared" si="33"/>
        <v>75.84</v>
      </c>
      <c r="AA286" s="12">
        <v>392</v>
      </c>
      <c r="AB286" s="12">
        <v>30015.59</v>
      </c>
      <c r="AC286" s="28">
        <f>+I286+Y286-Z286</f>
        <v>47.28</v>
      </c>
      <c r="AD286" s="20">
        <f t="shared" si="34"/>
        <v>0</v>
      </c>
      <c r="AE286">
        <v>60</v>
      </c>
    </row>
    <row r="287" spans="1:31" x14ac:dyDescent="0.25">
      <c r="A287" s="9">
        <v>45046</v>
      </c>
      <c r="B287" s="10" t="s">
        <v>296</v>
      </c>
      <c r="C287" s="10" t="s">
        <v>287</v>
      </c>
      <c r="D287" s="10" t="s">
        <v>40</v>
      </c>
      <c r="E287" s="10" t="s">
        <v>30</v>
      </c>
      <c r="F287" s="10">
        <v>580</v>
      </c>
      <c r="G287" s="10">
        <v>632</v>
      </c>
      <c r="H287" s="11">
        <v>332</v>
      </c>
      <c r="I287" s="63">
        <v>14.99</v>
      </c>
      <c r="J287" s="12">
        <v>56606</v>
      </c>
      <c r="K287" s="13">
        <v>0</v>
      </c>
      <c r="L287" s="25">
        <v>0</v>
      </c>
      <c r="M287" s="15">
        <v>0</v>
      </c>
      <c r="N287" s="14">
        <v>0</v>
      </c>
      <c r="O287" s="16">
        <v>10</v>
      </c>
      <c r="P287" s="16">
        <v>1336.7</v>
      </c>
      <c r="Q287" s="16">
        <v>0</v>
      </c>
      <c r="R287" s="16">
        <f>Q287*16.876/100</f>
        <v>0</v>
      </c>
      <c r="S287" s="17">
        <f t="shared" si="28"/>
        <v>0</v>
      </c>
      <c r="T287" s="16">
        <v>0</v>
      </c>
      <c r="U287" s="18">
        <f t="shared" si="29"/>
        <v>209.82400000000001</v>
      </c>
      <c r="V287" s="18">
        <f t="shared" si="30"/>
        <v>0</v>
      </c>
      <c r="W287" s="18">
        <f t="shared" si="31"/>
        <v>0</v>
      </c>
      <c r="X287" s="27"/>
      <c r="Y287" s="19">
        <f t="shared" si="32"/>
        <v>0</v>
      </c>
      <c r="Z287" s="18">
        <f t="shared" si="33"/>
        <v>6.32</v>
      </c>
      <c r="AA287" s="12">
        <v>322</v>
      </c>
      <c r="AB287" s="12">
        <v>54901</v>
      </c>
      <c r="AC287" s="28">
        <f>+I287+Y287-Z287</f>
        <v>8.67</v>
      </c>
      <c r="AD287" s="20">
        <f t="shared" si="34"/>
        <v>0</v>
      </c>
      <c r="AE287">
        <v>0</v>
      </c>
    </row>
    <row r="288" spans="1:31" x14ac:dyDescent="0.25">
      <c r="A288" s="9">
        <v>45046</v>
      </c>
      <c r="B288" s="10" t="s">
        <v>297</v>
      </c>
      <c r="C288" s="10" t="s">
        <v>287</v>
      </c>
      <c r="D288" s="10" t="s">
        <v>40</v>
      </c>
      <c r="E288" s="10" t="s">
        <v>30</v>
      </c>
      <c r="F288" s="10">
        <v>580</v>
      </c>
      <c r="G288" s="10">
        <v>632</v>
      </c>
      <c r="H288" s="11">
        <v>253</v>
      </c>
      <c r="I288" s="63">
        <v>11.42</v>
      </c>
      <c r="J288" s="12">
        <v>43136.5</v>
      </c>
      <c r="K288" s="13">
        <v>0</v>
      </c>
      <c r="L288" s="25">
        <v>0</v>
      </c>
      <c r="M288" s="15">
        <v>0</v>
      </c>
      <c r="N288" s="14">
        <v>0</v>
      </c>
      <c r="O288" s="16">
        <v>20</v>
      </c>
      <c r="P288" s="16">
        <v>2544</v>
      </c>
      <c r="Q288" s="16">
        <v>0</v>
      </c>
      <c r="R288" s="16">
        <f>Q288*16.876/100</f>
        <v>0</v>
      </c>
      <c r="S288" s="17">
        <f t="shared" si="28"/>
        <v>0</v>
      </c>
      <c r="T288" s="16">
        <v>0</v>
      </c>
      <c r="U288" s="18">
        <f t="shared" si="29"/>
        <v>159.89599999999999</v>
      </c>
      <c r="V288" s="18">
        <f t="shared" si="30"/>
        <v>0</v>
      </c>
      <c r="W288" s="18">
        <f t="shared" si="31"/>
        <v>0</v>
      </c>
      <c r="X288" s="27">
        <v>10</v>
      </c>
      <c r="Y288" s="19">
        <f t="shared" si="32"/>
        <v>10</v>
      </c>
      <c r="Z288" s="18">
        <f t="shared" si="33"/>
        <v>12.64</v>
      </c>
      <c r="AA288" s="12">
        <v>233</v>
      </c>
      <c r="AB288" s="12">
        <v>39726.5</v>
      </c>
      <c r="AC288" s="28">
        <f>+I288+Y288-Z288</f>
        <v>8.7800000000000011</v>
      </c>
      <c r="AD288" s="20">
        <f t="shared" si="34"/>
        <v>0</v>
      </c>
      <c r="AE288">
        <v>10</v>
      </c>
    </row>
    <row r="289" spans="1:31" x14ac:dyDescent="0.25">
      <c r="A289" s="9">
        <v>45046</v>
      </c>
      <c r="B289" s="10" t="s">
        <v>298</v>
      </c>
      <c r="C289" s="10" t="s">
        <v>287</v>
      </c>
      <c r="D289" s="10" t="s">
        <v>40</v>
      </c>
      <c r="E289" s="10" t="s">
        <v>30</v>
      </c>
      <c r="F289" s="10">
        <v>580</v>
      </c>
      <c r="G289" s="10">
        <v>632</v>
      </c>
      <c r="H289" s="11">
        <v>110</v>
      </c>
      <c r="I289" s="63">
        <v>4.97</v>
      </c>
      <c r="J289" s="12">
        <v>8290.11</v>
      </c>
      <c r="K289" s="13">
        <v>0</v>
      </c>
      <c r="L289" s="25">
        <v>0</v>
      </c>
      <c r="M289" s="15">
        <v>0</v>
      </c>
      <c r="N289" s="14">
        <v>0</v>
      </c>
      <c r="O289" s="16">
        <v>40</v>
      </c>
      <c r="P289" s="16">
        <v>5319.6</v>
      </c>
      <c r="Q289" s="16">
        <v>0</v>
      </c>
      <c r="R289" s="16">
        <f>Q289*16.876/100</f>
        <v>0</v>
      </c>
      <c r="S289" s="17">
        <f t="shared" si="28"/>
        <v>0</v>
      </c>
      <c r="T289" s="16">
        <v>0</v>
      </c>
      <c r="U289" s="18">
        <f t="shared" si="29"/>
        <v>69.52</v>
      </c>
      <c r="V289" s="18">
        <f t="shared" si="30"/>
        <v>0</v>
      </c>
      <c r="W289" s="18">
        <f t="shared" si="31"/>
        <v>0</v>
      </c>
      <c r="X289" s="27">
        <v>50</v>
      </c>
      <c r="Y289" s="19">
        <f t="shared" si="32"/>
        <v>50</v>
      </c>
      <c r="Z289" s="18">
        <f t="shared" si="33"/>
        <v>25.28</v>
      </c>
      <c r="AA289" s="12">
        <v>70</v>
      </c>
      <c r="AB289" s="12">
        <v>5275.53</v>
      </c>
      <c r="AC289" s="28">
        <f>+I289+Y289-Z289</f>
        <v>29.689999999999998</v>
      </c>
      <c r="AD289" s="20">
        <f t="shared" si="34"/>
        <v>0</v>
      </c>
      <c r="AE289">
        <v>30</v>
      </c>
    </row>
    <row r="290" spans="1:31" x14ac:dyDescent="0.25">
      <c r="A290" s="9">
        <v>45046</v>
      </c>
      <c r="B290" s="10" t="s">
        <v>299</v>
      </c>
      <c r="C290" s="10" t="s">
        <v>287</v>
      </c>
      <c r="D290" s="10" t="s">
        <v>29</v>
      </c>
      <c r="E290" s="10" t="s">
        <v>30</v>
      </c>
      <c r="F290" s="10"/>
      <c r="G290" s="10">
        <v>0</v>
      </c>
      <c r="H290" s="11">
        <v>5</v>
      </c>
      <c r="I290" s="63">
        <v>0.23</v>
      </c>
      <c r="J290" s="12">
        <v>986.7</v>
      </c>
      <c r="K290" s="13">
        <v>0</v>
      </c>
      <c r="L290" s="25">
        <v>0</v>
      </c>
      <c r="M290" s="15">
        <v>0</v>
      </c>
      <c r="N290" s="14">
        <v>0</v>
      </c>
      <c r="O290" s="16">
        <v>0</v>
      </c>
      <c r="P290" s="16">
        <v>0</v>
      </c>
      <c r="Q290" s="16">
        <v>0</v>
      </c>
      <c r="R290" s="16">
        <f>Q290*16.876/100</f>
        <v>0</v>
      </c>
      <c r="S290" s="17">
        <f t="shared" si="28"/>
        <v>0</v>
      </c>
      <c r="T290" s="16">
        <v>0</v>
      </c>
      <c r="U290" s="18">
        <f t="shared" si="29"/>
        <v>0</v>
      </c>
      <c r="V290" s="18">
        <f t="shared" si="30"/>
        <v>0</v>
      </c>
      <c r="W290" s="18">
        <f t="shared" si="31"/>
        <v>0</v>
      </c>
      <c r="X290" s="27"/>
      <c r="Y290" s="19">
        <f t="shared" si="32"/>
        <v>0</v>
      </c>
      <c r="Z290" s="18">
        <f t="shared" si="33"/>
        <v>0</v>
      </c>
      <c r="AA290" s="12">
        <v>5</v>
      </c>
      <c r="AB290" s="12">
        <v>986.7</v>
      </c>
      <c r="AC290" s="28">
        <f>+I290+Y290-Z290</f>
        <v>0.23</v>
      </c>
      <c r="AD290" s="20">
        <f t="shared" si="34"/>
        <v>0</v>
      </c>
      <c r="AE290">
        <v>0</v>
      </c>
    </row>
    <row r="291" spans="1:31" x14ac:dyDescent="0.25">
      <c r="A291" s="9">
        <v>45046</v>
      </c>
      <c r="B291" s="10" t="s">
        <v>300</v>
      </c>
      <c r="C291" s="10" t="s">
        <v>287</v>
      </c>
      <c r="D291" s="10" t="s">
        <v>40</v>
      </c>
      <c r="E291" s="10" t="s">
        <v>30</v>
      </c>
      <c r="F291" s="10">
        <v>920</v>
      </c>
      <c r="G291" s="10">
        <v>1003</v>
      </c>
      <c r="H291" s="11">
        <v>76</v>
      </c>
      <c r="I291" s="63">
        <v>3.43</v>
      </c>
      <c r="J291" s="12">
        <v>19228</v>
      </c>
      <c r="K291" s="13">
        <v>0</v>
      </c>
      <c r="L291" s="25">
        <v>0</v>
      </c>
      <c r="M291" s="15">
        <v>0</v>
      </c>
      <c r="N291" s="14">
        <v>0</v>
      </c>
      <c r="O291" s="16">
        <v>-22</v>
      </c>
      <c r="P291" s="16">
        <v>-4341.4799999999996</v>
      </c>
      <c r="Q291" s="16">
        <v>0</v>
      </c>
      <c r="R291" s="16">
        <f>Q291*16.876/100</f>
        <v>0</v>
      </c>
      <c r="S291" s="17">
        <f t="shared" si="28"/>
        <v>0</v>
      </c>
      <c r="T291" s="16">
        <v>0</v>
      </c>
      <c r="U291" s="18">
        <f t="shared" si="29"/>
        <v>76.227999999999994</v>
      </c>
      <c r="V291" s="18">
        <f t="shared" si="30"/>
        <v>0</v>
      </c>
      <c r="W291" s="18">
        <f t="shared" si="31"/>
        <v>0</v>
      </c>
      <c r="X291" s="27"/>
      <c r="Y291" s="19">
        <f t="shared" si="32"/>
        <v>0</v>
      </c>
      <c r="Z291" s="18">
        <f t="shared" si="33"/>
        <v>-22.065999999999999</v>
      </c>
      <c r="AA291" s="12">
        <v>98</v>
      </c>
      <c r="AB291" s="12">
        <v>24794</v>
      </c>
      <c r="AC291" s="28">
        <f>+I291+Y291-Z291</f>
        <v>25.495999999999999</v>
      </c>
      <c r="AD291" s="20">
        <f t="shared" si="34"/>
        <v>0</v>
      </c>
      <c r="AE291">
        <v>0</v>
      </c>
    </row>
    <row r="292" spans="1:31" x14ac:dyDescent="0.25">
      <c r="A292" s="9">
        <v>45046</v>
      </c>
      <c r="B292" s="10" t="s">
        <v>301</v>
      </c>
      <c r="C292" s="10" t="s">
        <v>287</v>
      </c>
      <c r="D292" s="10" t="s">
        <v>40</v>
      </c>
      <c r="E292" s="10" t="s">
        <v>30</v>
      </c>
      <c r="F292" s="10">
        <v>920</v>
      </c>
      <c r="G292" s="10">
        <v>1003</v>
      </c>
      <c r="H292" s="11">
        <v>86</v>
      </c>
      <c r="I292" s="63">
        <v>3.88</v>
      </c>
      <c r="J292" s="12">
        <v>9811.93</v>
      </c>
      <c r="K292" s="13">
        <v>0</v>
      </c>
      <c r="L292" s="25">
        <v>0</v>
      </c>
      <c r="M292" s="15">
        <v>204</v>
      </c>
      <c r="N292" s="14">
        <v>23113.59</v>
      </c>
      <c r="O292" s="16">
        <v>44</v>
      </c>
      <c r="P292" s="16">
        <v>8899.94</v>
      </c>
      <c r="Q292" s="16">
        <v>0</v>
      </c>
      <c r="R292" s="16">
        <f>Q292*16.876/100</f>
        <v>0</v>
      </c>
      <c r="S292" s="17">
        <f t="shared" si="28"/>
        <v>0</v>
      </c>
      <c r="T292" s="16">
        <v>0</v>
      </c>
      <c r="U292" s="18">
        <f t="shared" si="29"/>
        <v>86.257999999999996</v>
      </c>
      <c r="V292" s="18">
        <f t="shared" si="30"/>
        <v>187.68</v>
      </c>
      <c r="W292" s="18">
        <f t="shared" si="31"/>
        <v>31.509595200000003</v>
      </c>
      <c r="X292" s="27"/>
      <c r="Y292" s="19">
        <f t="shared" si="32"/>
        <v>219.18959520000001</v>
      </c>
      <c r="Z292" s="18">
        <f t="shared" si="33"/>
        <v>44.131999999999998</v>
      </c>
      <c r="AA292" s="12">
        <v>246</v>
      </c>
      <c r="AB292" s="12">
        <v>27902.799999999999</v>
      </c>
      <c r="AC292" s="28">
        <f>+I292+Y292-Z292</f>
        <v>178.9375952</v>
      </c>
      <c r="AD292" s="20">
        <f t="shared" si="34"/>
        <v>0</v>
      </c>
      <c r="AE292">
        <v>0</v>
      </c>
    </row>
    <row r="293" spans="1:31" x14ac:dyDescent="0.25">
      <c r="A293" s="9">
        <v>45046</v>
      </c>
      <c r="B293" s="10" t="s">
        <v>302</v>
      </c>
      <c r="C293" s="10" t="s">
        <v>287</v>
      </c>
      <c r="D293" s="10" t="s">
        <v>40</v>
      </c>
      <c r="E293" s="10" t="s">
        <v>30</v>
      </c>
      <c r="F293" s="10">
        <v>920</v>
      </c>
      <c r="G293" s="10">
        <v>1003</v>
      </c>
      <c r="H293" s="11">
        <v>127</v>
      </c>
      <c r="I293" s="63">
        <v>5.73</v>
      </c>
      <c r="J293" s="12">
        <v>14442.37</v>
      </c>
      <c r="K293" s="13">
        <v>0</v>
      </c>
      <c r="L293" s="25">
        <v>0</v>
      </c>
      <c r="M293" s="15">
        <v>89</v>
      </c>
      <c r="N293" s="14">
        <v>10076.73</v>
      </c>
      <c r="O293" s="16">
        <v>57</v>
      </c>
      <c r="P293" s="16">
        <v>11465.36</v>
      </c>
      <c r="Q293" s="16">
        <v>0</v>
      </c>
      <c r="R293" s="16">
        <f>Q293*16.876/100</f>
        <v>0</v>
      </c>
      <c r="S293" s="17">
        <f t="shared" si="28"/>
        <v>0</v>
      </c>
      <c r="T293" s="16">
        <v>0</v>
      </c>
      <c r="U293" s="18">
        <f t="shared" si="29"/>
        <v>127.381</v>
      </c>
      <c r="V293" s="18">
        <f t="shared" si="30"/>
        <v>81.88</v>
      </c>
      <c r="W293" s="18">
        <f t="shared" si="31"/>
        <v>13.746833200000001</v>
      </c>
      <c r="X293" s="27"/>
      <c r="Y293" s="19">
        <f t="shared" si="32"/>
        <v>95.626833199999993</v>
      </c>
      <c r="Z293" s="18">
        <f t="shared" si="33"/>
        <v>57.170999999999999</v>
      </c>
      <c r="AA293" s="12">
        <v>159</v>
      </c>
      <c r="AB293" s="12">
        <v>18039.46</v>
      </c>
      <c r="AC293" s="28">
        <f>+I293+Y293-Z293</f>
        <v>44.185833199999998</v>
      </c>
      <c r="AD293" s="20">
        <f t="shared" si="34"/>
        <v>0</v>
      </c>
      <c r="AE293">
        <v>0</v>
      </c>
    </row>
    <row r="294" spans="1:31" x14ac:dyDescent="0.25">
      <c r="A294" s="9">
        <v>45046</v>
      </c>
      <c r="B294" s="10" t="s">
        <v>303</v>
      </c>
      <c r="C294" s="10" t="s">
        <v>287</v>
      </c>
      <c r="D294" s="10" t="s">
        <v>40</v>
      </c>
      <c r="E294" s="10" t="s">
        <v>30</v>
      </c>
      <c r="F294" s="10">
        <v>920</v>
      </c>
      <c r="G294" s="10">
        <v>1003</v>
      </c>
      <c r="H294" s="11">
        <v>70</v>
      </c>
      <c r="I294" s="63">
        <v>3.16</v>
      </c>
      <c r="J294" s="12">
        <v>7955.65</v>
      </c>
      <c r="K294" s="13">
        <v>0</v>
      </c>
      <c r="L294" s="25">
        <v>0</v>
      </c>
      <c r="M294" s="15">
        <v>82</v>
      </c>
      <c r="N294" s="14">
        <v>9328.2199999999993</v>
      </c>
      <c r="O294" s="16">
        <v>30</v>
      </c>
      <c r="P294" s="16">
        <v>6178.8</v>
      </c>
      <c r="Q294" s="16">
        <v>0</v>
      </c>
      <c r="R294" s="16">
        <f>Q294*16.876/100</f>
        <v>0</v>
      </c>
      <c r="S294" s="17">
        <f t="shared" si="28"/>
        <v>0</v>
      </c>
      <c r="T294" s="16">
        <v>0</v>
      </c>
      <c r="U294" s="18">
        <f t="shared" si="29"/>
        <v>70.209999999999994</v>
      </c>
      <c r="V294" s="18">
        <f t="shared" si="30"/>
        <v>75.44</v>
      </c>
      <c r="W294" s="18">
        <f t="shared" si="31"/>
        <v>12.665621600000001</v>
      </c>
      <c r="X294" s="27"/>
      <c r="Y294" s="19">
        <f t="shared" si="32"/>
        <v>88.105621600000006</v>
      </c>
      <c r="Z294" s="18">
        <f t="shared" si="33"/>
        <v>30.09</v>
      </c>
      <c r="AA294" s="12">
        <v>122</v>
      </c>
      <c r="AB294" s="12">
        <v>13874.31</v>
      </c>
      <c r="AC294" s="28">
        <f>+I294+Y294-Z294</f>
        <v>61.175621599999999</v>
      </c>
      <c r="AD294" s="20">
        <f t="shared" si="34"/>
        <v>0</v>
      </c>
      <c r="AE294">
        <v>0</v>
      </c>
    </row>
    <row r="295" spans="1:31" x14ac:dyDescent="0.25">
      <c r="A295" s="9">
        <v>45046</v>
      </c>
      <c r="B295" s="10" t="s">
        <v>304</v>
      </c>
      <c r="C295" s="10" t="s">
        <v>287</v>
      </c>
      <c r="D295" s="10" t="s">
        <v>40</v>
      </c>
      <c r="E295" s="10" t="s">
        <v>30</v>
      </c>
      <c r="F295" s="10">
        <v>920</v>
      </c>
      <c r="G295" s="10">
        <v>1003</v>
      </c>
      <c r="H295" s="11">
        <v>243</v>
      </c>
      <c r="I295" s="63">
        <v>10.97</v>
      </c>
      <c r="J295" s="12">
        <v>28295.1</v>
      </c>
      <c r="K295" s="13">
        <v>0</v>
      </c>
      <c r="L295" s="25">
        <v>0</v>
      </c>
      <c r="M295" s="15">
        <v>324</v>
      </c>
      <c r="N295" s="14">
        <v>36904.53</v>
      </c>
      <c r="O295" s="16">
        <v>168</v>
      </c>
      <c r="P295" s="16">
        <v>26670.9</v>
      </c>
      <c r="Q295" s="16">
        <v>0</v>
      </c>
      <c r="R295" s="16">
        <f>Q295*16.876/100</f>
        <v>0</v>
      </c>
      <c r="S295" s="17">
        <f t="shared" si="28"/>
        <v>0</v>
      </c>
      <c r="T295" s="16">
        <v>0</v>
      </c>
      <c r="U295" s="18">
        <f t="shared" si="29"/>
        <v>243.72900000000001</v>
      </c>
      <c r="V295" s="18">
        <f t="shared" si="30"/>
        <v>298.08</v>
      </c>
      <c r="W295" s="18">
        <f t="shared" si="31"/>
        <v>50.044651199999997</v>
      </c>
      <c r="X295" s="27">
        <v>-100</v>
      </c>
      <c r="Y295" s="19">
        <f t="shared" si="32"/>
        <v>248.12465119999996</v>
      </c>
      <c r="Z295" s="18">
        <f t="shared" si="33"/>
        <v>168.50399999999999</v>
      </c>
      <c r="AA295" s="12">
        <v>399</v>
      </c>
      <c r="AB295" s="12">
        <v>45657.69</v>
      </c>
      <c r="AC295" s="28">
        <f>+I295+Y295-Z295</f>
        <v>90.590651199999996</v>
      </c>
      <c r="AD295" s="20">
        <f t="shared" si="34"/>
        <v>0</v>
      </c>
      <c r="AE295">
        <v>0</v>
      </c>
    </row>
    <row r="296" spans="1:31" x14ac:dyDescent="0.25">
      <c r="A296" s="9">
        <v>45046</v>
      </c>
      <c r="B296" s="10" t="s">
        <v>305</v>
      </c>
      <c r="C296" s="10" t="s">
        <v>287</v>
      </c>
      <c r="D296" s="10" t="s">
        <v>40</v>
      </c>
      <c r="E296" s="10" t="s">
        <v>30</v>
      </c>
      <c r="F296" s="10">
        <v>920</v>
      </c>
      <c r="G296" s="10">
        <v>1003</v>
      </c>
      <c r="H296" s="11">
        <v>53</v>
      </c>
      <c r="I296" s="63">
        <v>2.39</v>
      </c>
      <c r="J296" s="12">
        <v>6023.43</v>
      </c>
      <c r="K296" s="13">
        <v>0</v>
      </c>
      <c r="L296" s="25">
        <v>0</v>
      </c>
      <c r="M296" s="15">
        <v>342</v>
      </c>
      <c r="N296" s="14">
        <v>38873.4</v>
      </c>
      <c r="O296" s="16">
        <v>88</v>
      </c>
      <c r="P296" s="16">
        <v>17572.8</v>
      </c>
      <c r="Q296" s="16">
        <v>0</v>
      </c>
      <c r="R296" s="16">
        <f>Q296*16.876/100</f>
        <v>0</v>
      </c>
      <c r="S296" s="17">
        <f t="shared" si="28"/>
        <v>0</v>
      </c>
      <c r="T296" s="16">
        <v>0</v>
      </c>
      <c r="U296" s="18">
        <f t="shared" si="29"/>
        <v>53.158999999999999</v>
      </c>
      <c r="V296" s="18">
        <f t="shared" si="30"/>
        <v>314.64</v>
      </c>
      <c r="W296" s="18">
        <f t="shared" si="31"/>
        <v>52.824909599999998</v>
      </c>
      <c r="X296" s="27">
        <v>-200</v>
      </c>
      <c r="Y296" s="19">
        <f t="shared" si="32"/>
        <v>167.4649096</v>
      </c>
      <c r="Z296" s="18">
        <f t="shared" si="33"/>
        <v>88.263999999999996</v>
      </c>
      <c r="AA296" s="12">
        <v>307</v>
      </c>
      <c r="AB296" s="12">
        <v>34895.06</v>
      </c>
      <c r="AC296" s="28">
        <f>+I296+Y296-Z296</f>
        <v>81.590909599999989</v>
      </c>
      <c r="AD296" s="20">
        <f t="shared" si="34"/>
        <v>0</v>
      </c>
      <c r="AE296">
        <v>0</v>
      </c>
    </row>
    <row r="297" spans="1:31" x14ac:dyDescent="0.25">
      <c r="A297" s="9">
        <v>45046</v>
      </c>
      <c r="B297" s="10" t="s">
        <v>306</v>
      </c>
      <c r="C297" s="10" t="s">
        <v>287</v>
      </c>
      <c r="D297" s="10" t="s">
        <v>40</v>
      </c>
      <c r="E297" s="10" t="s">
        <v>30</v>
      </c>
      <c r="F297" s="10">
        <v>920</v>
      </c>
      <c r="G297" s="10">
        <v>1003</v>
      </c>
      <c r="H297" s="11">
        <v>439</v>
      </c>
      <c r="I297" s="63">
        <v>19.82</v>
      </c>
      <c r="J297" s="12">
        <v>51821.440000000002</v>
      </c>
      <c r="K297" s="13">
        <v>0</v>
      </c>
      <c r="L297" s="25">
        <v>0</v>
      </c>
      <c r="M297" s="15">
        <v>0</v>
      </c>
      <c r="N297" s="14">
        <v>0</v>
      </c>
      <c r="O297" s="16">
        <v>399</v>
      </c>
      <c r="P297" s="16">
        <v>72515.039999999994</v>
      </c>
      <c r="Q297" s="16">
        <v>0</v>
      </c>
      <c r="R297" s="16">
        <f>Q297*16.876/100</f>
        <v>0</v>
      </c>
      <c r="S297" s="17">
        <f t="shared" si="28"/>
        <v>0</v>
      </c>
      <c r="T297" s="16">
        <v>0</v>
      </c>
      <c r="U297" s="18">
        <f t="shared" si="29"/>
        <v>440.31700000000001</v>
      </c>
      <c r="V297" s="18">
        <f t="shared" si="30"/>
        <v>0</v>
      </c>
      <c r="W297" s="18">
        <f t="shared" si="31"/>
        <v>0</v>
      </c>
      <c r="X297" s="27">
        <v>400</v>
      </c>
      <c r="Y297" s="19">
        <f t="shared" si="32"/>
        <v>400</v>
      </c>
      <c r="Z297" s="18">
        <f t="shared" si="33"/>
        <v>400.197</v>
      </c>
      <c r="AA297" s="12">
        <v>40</v>
      </c>
      <c r="AB297" s="12">
        <v>4721.7700000000004</v>
      </c>
      <c r="AC297" s="28">
        <f>+I297+Y297-Z297</f>
        <v>19.62299999999999</v>
      </c>
      <c r="AD297" s="20">
        <f t="shared" si="34"/>
        <v>0</v>
      </c>
      <c r="AE297">
        <v>390</v>
      </c>
    </row>
    <row r="298" spans="1:31" x14ac:dyDescent="0.25">
      <c r="A298" s="9">
        <v>45046</v>
      </c>
      <c r="B298" s="10" t="s">
        <v>307</v>
      </c>
      <c r="C298" s="10" t="s">
        <v>287</v>
      </c>
      <c r="D298" s="10" t="s">
        <v>40</v>
      </c>
      <c r="E298" s="10" t="s">
        <v>30</v>
      </c>
      <c r="F298" s="10">
        <v>1100</v>
      </c>
      <c r="G298" s="10">
        <v>1199</v>
      </c>
      <c r="H298" s="11">
        <v>112</v>
      </c>
      <c r="I298" s="63">
        <v>5.0599999999999996</v>
      </c>
      <c r="J298" s="12">
        <v>27105.119999999999</v>
      </c>
      <c r="K298" s="13">
        <v>0</v>
      </c>
      <c r="L298" s="25">
        <v>0</v>
      </c>
      <c r="M298" s="15">
        <v>0</v>
      </c>
      <c r="N298" s="14">
        <v>0</v>
      </c>
      <c r="O298" s="16">
        <v>26</v>
      </c>
      <c r="P298" s="16">
        <v>6530.16</v>
      </c>
      <c r="Q298" s="16">
        <v>0</v>
      </c>
      <c r="R298" s="16">
        <f>Q298*16.876/100</f>
        <v>0</v>
      </c>
      <c r="S298" s="17">
        <f t="shared" si="28"/>
        <v>0</v>
      </c>
      <c r="T298" s="16">
        <v>0</v>
      </c>
      <c r="U298" s="18">
        <f t="shared" si="29"/>
        <v>134.28800000000001</v>
      </c>
      <c r="V298" s="18">
        <f t="shared" si="30"/>
        <v>0</v>
      </c>
      <c r="W298" s="18">
        <f t="shared" si="31"/>
        <v>0</v>
      </c>
      <c r="X298" s="27">
        <v>50</v>
      </c>
      <c r="Y298" s="19">
        <f t="shared" si="32"/>
        <v>50</v>
      </c>
      <c r="Z298" s="18">
        <f t="shared" si="33"/>
        <v>31.173999999999999</v>
      </c>
      <c r="AA298" s="12">
        <v>86</v>
      </c>
      <c r="AB298" s="12">
        <v>20812.86</v>
      </c>
      <c r="AC298" s="28">
        <f>+I298+Y298-Z298</f>
        <v>23.886000000000003</v>
      </c>
      <c r="AD298" s="20">
        <f t="shared" si="34"/>
        <v>0</v>
      </c>
      <c r="AE298">
        <v>30</v>
      </c>
    </row>
    <row r="299" spans="1:31" x14ac:dyDescent="0.25">
      <c r="A299" s="9">
        <v>45046</v>
      </c>
      <c r="B299" s="10" t="s">
        <v>308</v>
      </c>
      <c r="C299" s="10" t="s">
        <v>287</v>
      </c>
      <c r="D299" s="10" t="s">
        <v>40</v>
      </c>
      <c r="E299" s="10" t="s">
        <v>30</v>
      </c>
      <c r="F299" s="10">
        <v>1100</v>
      </c>
      <c r="G299" s="10">
        <v>1199</v>
      </c>
      <c r="H299" s="11">
        <v>58</v>
      </c>
      <c r="I299" s="63">
        <v>2.62</v>
      </c>
      <c r="J299" s="12">
        <v>10215.66</v>
      </c>
      <c r="K299" s="13">
        <v>0</v>
      </c>
      <c r="L299" s="25">
        <v>0</v>
      </c>
      <c r="M299" s="15">
        <v>0</v>
      </c>
      <c r="N299" s="14">
        <v>0</v>
      </c>
      <c r="O299" s="16">
        <v>16</v>
      </c>
      <c r="P299" s="16">
        <v>4018.56</v>
      </c>
      <c r="Q299" s="16">
        <v>0</v>
      </c>
      <c r="R299" s="16">
        <f>Q299*16.876/100</f>
        <v>0</v>
      </c>
      <c r="S299" s="17">
        <f t="shared" si="28"/>
        <v>0</v>
      </c>
      <c r="T299" s="16">
        <v>0</v>
      </c>
      <c r="U299" s="18">
        <f t="shared" si="29"/>
        <v>69.542000000000002</v>
      </c>
      <c r="V299" s="18">
        <f t="shared" si="30"/>
        <v>0</v>
      </c>
      <c r="W299" s="18">
        <f t="shared" si="31"/>
        <v>0</v>
      </c>
      <c r="X299" s="27">
        <v>50</v>
      </c>
      <c r="Y299" s="19">
        <f t="shared" si="32"/>
        <v>50</v>
      </c>
      <c r="Z299" s="18">
        <f t="shared" si="33"/>
        <v>19.184000000000001</v>
      </c>
      <c r="AA299" s="12">
        <v>42</v>
      </c>
      <c r="AB299" s="12">
        <v>7397.54</v>
      </c>
      <c r="AC299" s="28">
        <f>+I299+Y299-Z299</f>
        <v>33.435999999999993</v>
      </c>
      <c r="AD299" s="20">
        <f t="shared" si="34"/>
        <v>0</v>
      </c>
      <c r="AE299">
        <v>20</v>
      </c>
    </row>
    <row r="300" spans="1:31" x14ac:dyDescent="0.25">
      <c r="A300" s="9">
        <v>45046</v>
      </c>
      <c r="B300" s="10" t="s">
        <v>309</v>
      </c>
      <c r="C300" s="10" t="s">
        <v>287</v>
      </c>
      <c r="D300" s="10" t="s">
        <v>40</v>
      </c>
      <c r="E300" s="10" t="s">
        <v>30</v>
      </c>
      <c r="F300" s="10">
        <v>1100</v>
      </c>
      <c r="G300" s="10">
        <v>1199</v>
      </c>
      <c r="H300" s="11">
        <v>14</v>
      </c>
      <c r="I300" s="63">
        <v>0.63</v>
      </c>
      <c r="J300" s="12">
        <v>2590.66</v>
      </c>
      <c r="K300" s="13">
        <v>0</v>
      </c>
      <c r="L300" s="25">
        <v>0</v>
      </c>
      <c r="M300" s="15">
        <v>0</v>
      </c>
      <c r="N300" s="14">
        <v>0</v>
      </c>
      <c r="O300" s="16">
        <v>8</v>
      </c>
      <c r="P300" s="16">
        <v>2019.6</v>
      </c>
      <c r="Q300" s="16">
        <v>0</v>
      </c>
      <c r="R300" s="16">
        <f>Q300*16.876/100</f>
        <v>0</v>
      </c>
      <c r="S300" s="17">
        <f t="shared" si="28"/>
        <v>0</v>
      </c>
      <c r="T300" s="16">
        <v>0</v>
      </c>
      <c r="U300" s="18">
        <f t="shared" si="29"/>
        <v>16.786000000000001</v>
      </c>
      <c r="V300" s="18">
        <f t="shared" si="30"/>
        <v>0</v>
      </c>
      <c r="W300" s="18">
        <f t="shared" si="31"/>
        <v>0</v>
      </c>
      <c r="X300" s="27">
        <v>50</v>
      </c>
      <c r="Y300" s="19">
        <f t="shared" si="32"/>
        <v>50</v>
      </c>
      <c r="Z300" s="18">
        <f t="shared" si="33"/>
        <v>9.5920000000000005</v>
      </c>
      <c r="AA300" s="12">
        <v>6</v>
      </c>
      <c r="AB300" s="12">
        <v>1110.28</v>
      </c>
      <c r="AC300" s="28">
        <f>+I300+Y300-Z300</f>
        <v>41.038000000000004</v>
      </c>
      <c r="AD300" s="20">
        <f t="shared" si="34"/>
        <v>0</v>
      </c>
      <c r="AE300">
        <v>10</v>
      </c>
    </row>
    <row r="301" spans="1:31" x14ac:dyDescent="0.25">
      <c r="A301" s="9">
        <v>45046</v>
      </c>
      <c r="B301" s="10" t="s">
        <v>310</v>
      </c>
      <c r="C301" s="10" t="s">
        <v>287</v>
      </c>
      <c r="D301" s="10" t="s">
        <v>40</v>
      </c>
      <c r="E301" s="10" t="s">
        <v>30</v>
      </c>
      <c r="F301" s="10">
        <v>1100</v>
      </c>
      <c r="G301" s="10">
        <v>1199</v>
      </c>
      <c r="H301" s="11">
        <v>24</v>
      </c>
      <c r="I301" s="63">
        <v>1.08</v>
      </c>
      <c r="J301" s="12">
        <v>4630.9799999999996</v>
      </c>
      <c r="K301" s="13">
        <v>0</v>
      </c>
      <c r="L301" s="25">
        <v>0</v>
      </c>
      <c r="M301" s="15">
        <v>0</v>
      </c>
      <c r="N301" s="14">
        <v>0</v>
      </c>
      <c r="O301" s="16">
        <v>8</v>
      </c>
      <c r="P301" s="16">
        <v>1998.96</v>
      </c>
      <c r="Q301" s="16">
        <v>0</v>
      </c>
      <c r="R301" s="16">
        <f>Q301*16.876/100</f>
        <v>0</v>
      </c>
      <c r="S301" s="17">
        <f t="shared" si="28"/>
        <v>0</v>
      </c>
      <c r="T301" s="16">
        <v>0</v>
      </c>
      <c r="U301" s="18">
        <f t="shared" si="29"/>
        <v>28.776</v>
      </c>
      <c r="V301" s="18">
        <f t="shared" si="30"/>
        <v>0</v>
      </c>
      <c r="W301" s="18">
        <f t="shared" si="31"/>
        <v>0</v>
      </c>
      <c r="X301" s="27">
        <v>50</v>
      </c>
      <c r="Y301" s="19">
        <f t="shared" si="32"/>
        <v>50</v>
      </c>
      <c r="Z301" s="18">
        <f t="shared" si="33"/>
        <v>9.5920000000000005</v>
      </c>
      <c r="AA301" s="12">
        <v>16</v>
      </c>
      <c r="AB301" s="12">
        <v>3087.32</v>
      </c>
      <c r="AC301" s="28">
        <f>+I301+Y301-Z301</f>
        <v>41.488</v>
      </c>
      <c r="AD301" s="20">
        <f t="shared" si="34"/>
        <v>0</v>
      </c>
      <c r="AE301">
        <v>10</v>
      </c>
    </row>
    <row r="302" spans="1:31" x14ac:dyDescent="0.25">
      <c r="A302" s="9">
        <v>45046</v>
      </c>
      <c r="B302" s="10" t="s">
        <v>311</v>
      </c>
      <c r="C302" s="10" t="s">
        <v>287</v>
      </c>
      <c r="D302" s="10" t="s">
        <v>40</v>
      </c>
      <c r="E302" s="10" t="s">
        <v>30</v>
      </c>
      <c r="F302" s="10">
        <v>1100</v>
      </c>
      <c r="G302" s="10">
        <v>1199</v>
      </c>
      <c r="H302" s="11">
        <v>71</v>
      </c>
      <c r="I302" s="63">
        <v>3.21</v>
      </c>
      <c r="J302" s="12">
        <v>12369.91</v>
      </c>
      <c r="K302" s="13">
        <v>0</v>
      </c>
      <c r="L302" s="25">
        <v>0</v>
      </c>
      <c r="M302" s="15">
        <v>0</v>
      </c>
      <c r="N302" s="14">
        <v>0</v>
      </c>
      <c r="O302" s="16">
        <v>16</v>
      </c>
      <c r="P302" s="16">
        <v>4018.56</v>
      </c>
      <c r="Q302" s="16">
        <v>0</v>
      </c>
      <c r="R302" s="16">
        <f>Q302*16.876/100</f>
        <v>0</v>
      </c>
      <c r="S302" s="17">
        <f t="shared" si="28"/>
        <v>0</v>
      </c>
      <c r="T302" s="16">
        <v>0</v>
      </c>
      <c r="U302" s="18">
        <f t="shared" si="29"/>
        <v>85.129000000000005</v>
      </c>
      <c r="V302" s="18">
        <f t="shared" si="30"/>
        <v>0</v>
      </c>
      <c r="W302" s="18">
        <f t="shared" si="31"/>
        <v>0</v>
      </c>
      <c r="X302" s="27">
        <v>50</v>
      </c>
      <c r="Y302" s="19">
        <f t="shared" si="32"/>
        <v>50</v>
      </c>
      <c r="Z302" s="18">
        <f t="shared" si="33"/>
        <v>19.184000000000001</v>
      </c>
      <c r="AA302" s="12">
        <v>55</v>
      </c>
      <c r="AB302" s="12">
        <v>9582.33</v>
      </c>
      <c r="AC302" s="28">
        <f>+I302+Y302-Z302</f>
        <v>34.025999999999996</v>
      </c>
      <c r="AD302" s="20">
        <f t="shared" si="34"/>
        <v>0</v>
      </c>
      <c r="AE302">
        <v>20</v>
      </c>
    </row>
    <row r="303" spans="1:31" x14ac:dyDescent="0.25">
      <c r="A303" s="9">
        <v>45046</v>
      </c>
      <c r="B303" s="10" t="s">
        <v>312</v>
      </c>
      <c r="C303" s="10" t="s">
        <v>287</v>
      </c>
      <c r="D303" s="10" t="s">
        <v>40</v>
      </c>
      <c r="E303" s="10" t="s">
        <v>30</v>
      </c>
      <c r="F303" s="10">
        <v>1100</v>
      </c>
      <c r="G303" s="10">
        <v>1199</v>
      </c>
      <c r="H303" s="11">
        <v>44</v>
      </c>
      <c r="I303" s="63">
        <v>1.99</v>
      </c>
      <c r="J303" s="12">
        <v>7655.71</v>
      </c>
      <c r="K303" s="13">
        <v>0</v>
      </c>
      <c r="L303" s="25">
        <v>0</v>
      </c>
      <c r="M303" s="15">
        <v>0</v>
      </c>
      <c r="N303" s="14">
        <v>0</v>
      </c>
      <c r="O303" s="16">
        <v>20</v>
      </c>
      <c r="P303" s="16">
        <v>5023.2</v>
      </c>
      <c r="Q303" s="16">
        <v>0</v>
      </c>
      <c r="R303" s="16">
        <f>Q303*16.876/100</f>
        <v>0</v>
      </c>
      <c r="S303" s="17">
        <f t="shared" si="28"/>
        <v>0</v>
      </c>
      <c r="T303" s="16">
        <v>0</v>
      </c>
      <c r="U303" s="18">
        <f t="shared" si="29"/>
        <v>52.756</v>
      </c>
      <c r="V303" s="18">
        <f t="shared" si="30"/>
        <v>0</v>
      </c>
      <c r="W303" s="18">
        <f t="shared" si="31"/>
        <v>0</v>
      </c>
      <c r="X303" s="27">
        <v>50</v>
      </c>
      <c r="Y303" s="19">
        <f t="shared" si="32"/>
        <v>50</v>
      </c>
      <c r="Z303" s="18">
        <f t="shared" si="33"/>
        <v>23.98</v>
      </c>
      <c r="AA303" s="12">
        <v>24</v>
      </c>
      <c r="AB303" s="12">
        <v>4175.84</v>
      </c>
      <c r="AC303" s="28">
        <f>+I303+Y303-Z303</f>
        <v>28.01</v>
      </c>
      <c r="AD303" s="20">
        <f t="shared" si="34"/>
        <v>0</v>
      </c>
      <c r="AE303">
        <v>30</v>
      </c>
    </row>
    <row r="304" spans="1:31" x14ac:dyDescent="0.25">
      <c r="A304" s="9">
        <v>45046</v>
      </c>
      <c r="B304" s="10" t="s">
        <v>313</v>
      </c>
      <c r="C304" s="10" t="s">
        <v>287</v>
      </c>
      <c r="D304" s="10" t="s">
        <v>40</v>
      </c>
      <c r="E304" s="10" t="s">
        <v>30</v>
      </c>
      <c r="F304" s="10">
        <v>1025</v>
      </c>
      <c r="G304" s="10">
        <v>1117</v>
      </c>
      <c r="H304" s="11">
        <v>126</v>
      </c>
      <c r="I304" s="63">
        <v>5.69</v>
      </c>
      <c r="J304" s="12">
        <v>21555.79</v>
      </c>
      <c r="K304" s="13">
        <v>0</v>
      </c>
      <c r="L304" s="25">
        <v>0</v>
      </c>
      <c r="M304" s="15">
        <v>0</v>
      </c>
      <c r="N304" s="14">
        <v>0</v>
      </c>
      <c r="O304" s="16">
        <v>10</v>
      </c>
      <c r="P304" s="16">
        <v>1986.6</v>
      </c>
      <c r="Q304" s="16">
        <v>0</v>
      </c>
      <c r="R304" s="16">
        <f>Q304*16.876/100</f>
        <v>0</v>
      </c>
      <c r="S304" s="17">
        <f t="shared" si="28"/>
        <v>0</v>
      </c>
      <c r="T304" s="16">
        <v>0</v>
      </c>
      <c r="U304" s="18">
        <f t="shared" si="29"/>
        <v>140.74199999999999</v>
      </c>
      <c r="V304" s="18">
        <f t="shared" si="30"/>
        <v>0</v>
      </c>
      <c r="W304" s="18">
        <f t="shared" si="31"/>
        <v>0</v>
      </c>
      <c r="X304" s="27">
        <v>50</v>
      </c>
      <c r="Y304" s="19">
        <f t="shared" si="32"/>
        <v>50</v>
      </c>
      <c r="Z304" s="18">
        <f t="shared" si="33"/>
        <v>11.17</v>
      </c>
      <c r="AA304" s="12">
        <v>116</v>
      </c>
      <c r="AB304" s="12">
        <v>19845.009999999998</v>
      </c>
      <c r="AC304" s="28">
        <f>+I304+Y304-Z304</f>
        <v>44.519999999999996</v>
      </c>
      <c r="AD304" s="20">
        <f t="shared" si="34"/>
        <v>0</v>
      </c>
      <c r="AE304">
        <v>10</v>
      </c>
    </row>
    <row r="305" spans="1:31" x14ac:dyDescent="0.25">
      <c r="A305" s="9">
        <v>45046</v>
      </c>
      <c r="B305" s="10" t="s">
        <v>314</v>
      </c>
      <c r="C305" s="10" t="s">
        <v>287</v>
      </c>
      <c r="D305" s="10" t="s">
        <v>40</v>
      </c>
      <c r="E305" s="10" t="s">
        <v>30</v>
      </c>
      <c r="F305" s="10">
        <v>1025</v>
      </c>
      <c r="G305" s="10">
        <v>1117</v>
      </c>
      <c r="H305" s="11">
        <v>496</v>
      </c>
      <c r="I305" s="63">
        <v>22.39</v>
      </c>
      <c r="J305" s="12">
        <v>59566.37</v>
      </c>
      <c r="K305" s="13">
        <v>0</v>
      </c>
      <c r="L305" s="25">
        <v>0</v>
      </c>
      <c r="M305" s="15">
        <v>0</v>
      </c>
      <c r="N305" s="14">
        <v>0</v>
      </c>
      <c r="O305" s="16">
        <v>227</v>
      </c>
      <c r="P305" s="16">
        <v>42581.38</v>
      </c>
      <c r="Q305" s="16">
        <v>0</v>
      </c>
      <c r="R305" s="16">
        <f>Q305*16.876/100</f>
        <v>0</v>
      </c>
      <c r="S305" s="17">
        <f t="shared" si="28"/>
        <v>0</v>
      </c>
      <c r="T305" s="16">
        <v>0</v>
      </c>
      <c r="U305" s="18">
        <f t="shared" si="29"/>
        <v>554.03200000000004</v>
      </c>
      <c r="V305" s="18">
        <f t="shared" si="30"/>
        <v>0</v>
      </c>
      <c r="W305" s="18">
        <f t="shared" si="31"/>
        <v>0</v>
      </c>
      <c r="X305" s="27">
        <v>300</v>
      </c>
      <c r="Y305" s="19">
        <f t="shared" si="32"/>
        <v>300</v>
      </c>
      <c r="Z305" s="18">
        <f t="shared" si="33"/>
        <v>253.559</v>
      </c>
      <c r="AA305" s="12">
        <v>269</v>
      </c>
      <c r="AB305" s="12">
        <v>32305.15</v>
      </c>
      <c r="AC305" s="28">
        <f>+I305+Y305-Z305</f>
        <v>68.830999999999989</v>
      </c>
      <c r="AD305" s="20">
        <f t="shared" si="34"/>
        <v>0</v>
      </c>
      <c r="AE305">
        <v>240</v>
      </c>
    </row>
    <row r="306" spans="1:31" x14ac:dyDescent="0.25">
      <c r="A306" s="9">
        <v>45046</v>
      </c>
      <c r="B306" s="10" t="s">
        <v>315</v>
      </c>
      <c r="C306" s="10" t="s">
        <v>287</v>
      </c>
      <c r="D306" s="10" t="s">
        <v>40</v>
      </c>
      <c r="E306" s="10" t="s">
        <v>30</v>
      </c>
      <c r="F306" s="10">
        <v>1025</v>
      </c>
      <c r="G306" s="10">
        <v>1117</v>
      </c>
      <c r="H306" s="11">
        <v>196</v>
      </c>
      <c r="I306" s="63">
        <v>8.85</v>
      </c>
      <c r="J306" s="12">
        <v>23006.19</v>
      </c>
      <c r="K306" s="13">
        <v>0</v>
      </c>
      <c r="L306" s="25">
        <v>0</v>
      </c>
      <c r="M306" s="15">
        <v>0</v>
      </c>
      <c r="N306" s="14">
        <v>0</v>
      </c>
      <c r="O306" s="16">
        <v>116</v>
      </c>
      <c r="P306" s="16">
        <v>22171.34</v>
      </c>
      <c r="Q306" s="16">
        <v>0</v>
      </c>
      <c r="R306" s="16">
        <f>Q306*16.876/100</f>
        <v>0</v>
      </c>
      <c r="S306" s="17">
        <f t="shared" si="28"/>
        <v>0</v>
      </c>
      <c r="T306" s="16">
        <v>0</v>
      </c>
      <c r="U306" s="18">
        <f t="shared" si="29"/>
        <v>218.93199999999999</v>
      </c>
      <c r="V306" s="18">
        <f t="shared" si="30"/>
        <v>0</v>
      </c>
      <c r="W306" s="18">
        <f t="shared" si="31"/>
        <v>0</v>
      </c>
      <c r="X306" s="27">
        <v>200</v>
      </c>
      <c r="Y306" s="19">
        <f t="shared" si="32"/>
        <v>200</v>
      </c>
      <c r="Z306" s="18">
        <f t="shared" si="33"/>
        <v>129.572</v>
      </c>
      <c r="AA306" s="12">
        <v>80</v>
      </c>
      <c r="AB306" s="12">
        <v>9390.2800000000007</v>
      </c>
      <c r="AC306" s="28">
        <f>+I306+Y306-Z306</f>
        <v>79.277999999999992</v>
      </c>
      <c r="AD306" s="20">
        <f t="shared" si="34"/>
        <v>0</v>
      </c>
      <c r="AE306">
        <v>130</v>
      </c>
    </row>
    <row r="307" spans="1:31" x14ac:dyDescent="0.25">
      <c r="A307" s="9">
        <v>45046</v>
      </c>
      <c r="B307" s="10" t="s">
        <v>316</v>
      </c>
      <c r="C307" s="10" t="s">
        <v>287</v>
      </c>
      <c r="D307" s="10" t="s">
        <v>40</v>
      </c>
      <c r="E307" s="10" t="s">
        <v>30</v>
      </c>
      <c r="F307" s="10">
        <v>1025</v>
      </c>
      <c r="G307" s="10">
        <v>1117</v>
      </c>
      <c r="H307" s="11">
        <v>235</v>
      </c>
      <c r="I307" s="63">
        <v>10.61</v>
      </c>
      <c r="J307" s="12">
        <v>27889.34</v>
      </c>
      <c r="K307" s="13">
        <v>0</v>
      </c>
      <c r="L307" s="25">
        <v>0</v>
      </c>
      <c r="M307" s="15">
        <v>0</v>
      </c>
      <c r="N307" s="14">
        <v>0</v>
      </c>
      <c r="O307" s="16">
        <v>108</v>
      </c>
      <c r="P307" s="16">
        <v>20609.82</v>
      </c>
      <c r="Q307" s="16">
        <v>0</v>
      </c>
      <c r="R307" s="16">
        <f>Q307*16.876/100</f>
        <v>0</v>
      </c>
      <c r="S307" s="17">
        <f t="shared" si="28"/>
        <v>0</v>
      </c>
      <c r="T307" s="16">
        <v>0</v>
      </c>
      <c r="U307" s="18">
        <f t="shared" si="29"/>
        <v>262.495</v>
      </c>
      <c r="V307" s="18">
        <f t="shared" si="30"/>
        <v>0</v>
      </c>
      <c r="W307" s="18">
        <f t="shared" si="31"/>
        <v>0</v>
      </c>
      <c r="X307" s="27">
        <v>200</v>
      </c>
      <c r="Y307" s="19">
        <f t="shared" si="32"/>
        <v>200</v>
      </c>
      <c r="Z307" s="18">
        <f t="shared" si="33"/>
        <v>120.636</v>
      </c>
      <c r="AA307" s="12">
        <v>127</v>
      </c>
      <c r="AB307" s="12">
        <v>15072.12</v>
      </c>
      <c r="AC307" s="28">
        <f>+I307+Y307-Z307</f>
        <v>89.974000000000018</v>
      </c>
      <c r="AD307" s="20">
        <f t="shared" si="34"/>
        <v>0</v>
      </c>
      <c r="AE307">
        <v>120</v>
      </c>
    </row>
    <row r="308" spans="1:31" x14ac:dyDescent="0.25">
      <c r="A308" s="9">
        <v>45046</v>
      </c>
      <c r="B308" s="10" t="s">
        <v>317</v>
      </c>
      <c r="C308" s="10" t="s">
        <v>287</v>
      </c>
      <c r="D308" s="10" t="s">
        <v>40</v>
      </c>
      <c r="E308" s="10" t="s">
        <v>30</v>
      </c>
      <c r="F308" s="10">
        <v>1025</v>
      </c>
      <c r="G308" s="10">
        <v>1117</v>
      </c>
      <c r="H308" s="11">
        <v>179</v>
      </c>
      <c r="I308" s="63">
        <v>8.08</v>
      </c>
      <c r="J308" s="12">
        <v>21095.06</v>
      </c>
      <c r="K308" s="13">
        <v>0</v>
      </c>
      <c r="L308" s="25">
        <v>0</v>
      </c>
      <c r="M308" s="15">
        <v>0</v>
      </c>
      <c r="N308" s="14">
        <v>0</v>
      </c>
      <c r="O308" s="16">
        <v>116</v>
      </c>
      <c r="P308" s="16">
        <v>22130.89</v>
      </c>
      <c r="Q308" s="16">
        <v>0</v>
      </c>
      <c r="R308" s="16">
        <f>Q308*16.876/100</f>
        <v>0</v>
      </c>
      <c r="S308" s="17">
        <f t="shared" si="28"/>
        <v>0</v>
      </c>
      <c r="T308" s="16">
        <v>0</v>
      </c>
      <c r="U308" s="18">
        <f t="shared" si="29"/>
        <v>199.94300000000001</v>
      </c>
      <c r="V308" s="18">
        <f t="shared" si="30"/>
        <v>0</v>
      </c>
      <c r="W308" s="18">
        <f t="shared" si="31"/>
        <v>0</v>
      </c>
      <c r="X308" s="27">
        <v>200</v>
      </c>
      <c r="Y308" s="19">
        <f t="shared" si="32"/>
        <v>200</v>
      </c>
      <c r="Z308" s="18">
        <f t="shared" si="33"/>
        <v>129.572</v>
      </c>
      <c r="AA308" s="12">
        <v>63</v>
      </c>
      <c r="AB308" s="12">
        <v>7424.52</v>
      </c>
      <c r="AC308" s="28">
        <f>+I308+Y308-Z308</f>
        <v>78.50800000000001</v>
      </c>
      <c r="AD308" s="20">
        <f t="shared" si="34"/>
        <v>0</v>
      </c>
      <c r="AE308">
        <v>130</v>
      </c>
    </row>
    <row r="309" spans="1:31" x14ac:dyDescent="0.25">
      <c r="A309" s="9">
        <v>45046</v>
      </c>
      <c r="B309" s="10" t="s">
        <v>318</v>
      </c>
      <c r="C309" s="10" t="s">
        <v>287</v>
      </c>
      <c r="D309" s="10" t="s">
        <v>40</v>
      </c>
      <c r="E309" s="10" t="s">
        <v>30</v>
      </c>
      <c r="F309" s="10">
        <v>1025</v>
      </c>
      <c r="G309" s="10">
        <v>1117</v>
      </c>
      <c r="H309" s="11">
        <v>247</v>
      </c>
      <c r="I309" s="63">
        <v>11.15</v>
      </c>
      <c r="J309" s="12">
        <v>29808.98</v>
      </c>
      <c r="K309" s="13">
        <v>0</v>
      </c>
      <c r="L309" s="25">
        <v>0</v>
      </c>
      <c r="M309" s="15">
        <v>0</v>
      </c>
      <c r="N309" s="14">
        <v>0</v>
      </c>
      <c r="O309" s="16">
        <v>159</v>
      </c>
      <c r="P309" s="16">
        <v>29834.91</v>
      </c>
      <c r="Q309" s="16">
        <v>0</v>
      </c>
      <c r="R309" s="16">
        <f>Q309*16.876/100</f>
        <v>0</v>
      </c>
      <c r="S309" s="17">
        <f t="shared" si="28"/>
        <v>0</v>
      </c>
      <c r="T309" s="16">
        <v>0</v>
      </c>
      <c r="U309" s="18">
        <f t="shared" si="29"/>
        <v>275.899</v>
      </c>
      <c r="V309" s="18">
        <f t="shared" si="30"/>
        <v>0</v>
      </c>
      <c r="W309" s="18">
        <f t="shared" si="31"/>
        <v>0</v>
      </c>
      <c r="X309" s="27">
        <v>200</v>
      </c>
      <c r="Y309" s="19">
        <f t="shared" si="32"/>
        <v>200</v>
      </c>
      <c r="Z309" s="18">
        <f t="shared" si="33"/>
        <v>177.60300000000001</v>
      </c>
      <c r="AA309" s="12">
        <v>88</v>
      </c>
      <c r="AB309" s="12">
        <v>10620.2</v>
      </c>
      <c r="AC309" s="28">
        <f>+I309+Y309-Z309</f>
        <v>33.546999999999997</v>
      </c>
      <c r="AD309" s="20">
        <f t="shared" si="34"/>
        <v>0</v>
      </c>
      <c r="AE309">
        <v>170</v>
      </c>
    </row>
    <row r="310" spans="1:31" x14ac:dyDescent="0.25">
      <c r="A310" s="9">
        <v>45046</v>
      </c>
      <c r="B310" s="10" t="s">
        <v>319</v>
      </c>
      <c r="C310" s="10" t="s">
        <v>320</v>
      </c>
      <c r="D310" s="10" t="s">
        <v>40</v>
      </c>
      <c r="E310" s="10" t="s">
        <v>30</v>
      </c>
      <c r="F310" s="10">
        <v>360</v>
      </c>
      <c r="G310" s="10">
        <v>392</v>
      </c>
      <c r="H310" s="11">
        <v>356</v>
      </c>
      <c r="I310" s="63">
        <v>16.07</v>
      </c>
      <c r="J310" s="12">
        <v>20632.73</v>
      </c>
      <c r="K310" s="13">
        <v>0</v>
      </c>
      <c r="L310" s="25">
        <v>0</v>
      </c>
      <c r="M310" s="15">
        <v>0</v>
      </c>
      <c r="N310" s="14">
        <v>0</v>
      </c>
      <c r="O310" s="16">
        <v>50</v>
      </c>
      <c r="P310" s="16">
        <v>3861</v>
      </c>
      <c r="Q310" s="16">
        <v>0</v>
      </c>
      <c r="R310" s="16">
        <f>Q310*16.876/100</f>
        <v>0</v>
      </c>
      <c r="S310" s="17">
        <f t="shared" si="28"/>
        <v>0</v>
      </c>
      <c r="T310" s="16">
        <v>0</v>
      </c>
      <c r="U310" s="18">
        <f t="shared" si="29"/>
        <v>139.55199999999999</v>
      </c>
      <c r="V310" s="18">
        <f t="shared" si="30"/>
        <v>0</v>
      </c>
      <c r="W310" s="18">
        <f t="shared" si="31"/>
        <v>0</v>
      </c>
      <c r="X310" s="27">
        <v>100</v>
      </c>
      <c r="Y310" s="19">
        <f t="shared" si="32"/>
        <v>100</v>
      </c>
      <c r="Z310" s="18">
        <f t="shared" si="33"/>
        <v>19.600000000000001</v>
      </c>
      <c r="AA310" s="12">
        <v>306</v>
      </c>
      <c r="AB310" s="12">
        <v>17734.87</v>
      </c>
      <c r="AC310" s="28">
        <f>+I310+Y310-Z310</f>
        <v>96.47</v>
      </c>
      <c r="AD310" s="20">
        <f t="shared" si="34"/>
        <v>0</v>
      </c>
      <c r="AE310">
        <v>10</v>
      </c>
    </row>
    <row r="311" spans="1:31" x14ac:dyDescent="0.25">
      <c r="A311" s="9">
        <v>45046</v>
      </c>
      <c r="B311" s="10" t="s">
        <v>321</v>
      </c>
      <c r="C311" s="10" t="s">
        <v>320</v>
      </c>
      <c r="D311" s="10" t="s">
        <v>40</v>
      </c>
      <c r="E311" s="10" t="s">
        <v>30</v>
      </c>
      <c r="F311" s="10">
        <v>360</v>
      </c>
      <c r="G311" s="10">
        <v>392</v>
      </c>
      <c r="H311" s="11">
        <v>798</v>
      </c>
      <c r="I311" s="63">
        <v>36.03</v>
      </c>
      <c r="J311" s="12">
        <v>34966.71</v>
      </c>
      <c r="K311" s="13">
        <v>0</v>
      </c>
      <c r="L311" s="25">
        <v>0</v>
      </c>
      <c r="M311" s="15">
        <v>0</v>
      </c>
      <c r="N311" s="14">
        <v>0</v>
      </c>
      <c r="O311" s="16">
        <v>150</v>
      </c>
      <c r="P311" s="16">
        <v>11801</v>
      </c>
      <c r="Q311" s="16">
        <v>0</v>
      </c>
      <c r="R311" s="16">
        <f>Q311*16.876/100</f>
        <v>0</v>
      </c>
      <c r="S311" s="17">
        <f t="shared" si="28"/>
        <v>0</v>
      </c>
      <c r="T311" s="16">
        <v>0</v>
      </c>
      <c r="U311" s="18">
        <f t="shared" si="29"/>
        <v>312.81599999999997</v>
      </c>
      <c r="V311" s="18">
        <f t="shared" si="30"/>
        <v>0</v>
      </c>
      <c r="W311" s="18">
        <f t="shared" si="31"/>
        <v>0</v>
      </c>
      <c r="X311" s="27">
        <v>100</v>
      </c>
      <c r="Y311" s="19">
        <f t="shared" si="32"/>
        <v>100</v>
      </c>
      <c r="Z311" s="18">
        <f t="shared" si="33"/>
        <v>58.8</v>
      </c>
      <c r="AA311" s="12">
        <v>648</v>
      </c>
      <c r="AB311" s="12">
        <v>28394.02</v>
      </c>
      <c r="AC311" s="28">
        <f>+I311+Y311-Z311</f>
        <v>77.23</v>
      </c>
      <c r="AD311" s="20">
        <f t="shared" si="34"/>
        <v>0</v>
      </c>
      <c r="AE311">
        <v>30</v>
      </c>
    </row>
    <row r="312" spans="1:31" x14ac:dyDescent="0.25">
      <c r="A312" s="9">
        <v>45046</v>
      </c>
      <c r="B312" s="10" t="s">
        <v>322</v>
      </c>
      <c r="C312" s="10" t="s">
        <v>320</v>
      </c>
      <c r="D312" s="10" t="s">
        <v>40</v>
      </c>
      <c r="E312" s="10" t="s">
        <v>30</v>
      </c>
      <c r="F312" s="10">
        <v>360</v>
      </c>
      <c r="G312" s="10">
        <v>392</v>
      </c>
      <c r="H312" s="11">
        <v>276</v>
      </c>
      <c r="I312" s="63">
        <v>12.46</v>
      </c>
      <c r="J312" s="12">
        <v>13643.59</v>
      </c>
      <c r="K312" s="13">
        <v>0</v>
      </c>
      <c r="L312" s="25">
        <v>0</v>
      </c>
      <c r="M312" s="15">
        <v>0</v>
      </c>
      <c r="N312" s="14">
        <v>0</v>
      </c>
      <c r="O312" s="16">
        <v>1</v>
      </c>
      <c r="P312" s="16">
        <v>79.2</v>
      </c>
      <c r="Q312" s="16">
        <v>0</v>
      </c>
      <c r="R312" s="16">
        <f>Q312*16.876/100</f>
        <v>0</v>
      </c>
      <c r="S312" s="17">
        <f t="shared" si="28"/>
        <v>0</v>
      </c>
      <c r="T312" s="16">
        <v>0</v>
      </c>
      <c r="U312" s="18">
        <f t="shared" si="29"/>
        <v>108.19199999999999</v>
      </c>
      <c r="V312" s="18">
        <f t="shared" si="30"/>
        <v>0</v>
      </c>
      <c r="W312" s="18">
        <f t="shared" si="31"/>
        <v>0</v>
      </c>
      <c r="X312" s="27"/>
      <c r="Y312" s="19">
        <f t="shared" si="32"/>
        <v>0</v>
      </c>
      <c r="Z312" s="18">
        <f t="shared" si="33"/>
        <v>0.39200000000000002</v>
      </c>
      <c r="AA312" s="12">
        <v>275</v>
      </c>
      <c r="AB312" s="12">
        <v>13594.16</v>
      </c>
      <c r="AC312" s="28">
        <f>+I312+Y312-Z312</f>
        <v>12.068000000000001</v>
      </c>
      <c r="AD312" s="20">
        <f t="shared" si="34"/>
        <v>0</v>
      </c>
      <c r="AE312">
        <v>0</v>
      </c>
    </row>
    <row r="313" spans="1:31" x14ac:dyDescent="0.25">
      <c r="A313" s="9">
        <v>45046</v>
      </c>
      <c r="B313" s="10" t="s">
        <v>323</v>
      </c>
      <c r="C313" s="10" t="s">
        <v>320</v>
      </c>
      <c r="D313" s="10" t="s">
        <v>40</v>
      </c>
      <c r="E313" s="10" t="s">
        <v>30</v>
      </c>
      <c r="F313" s="10">
        <v>360</v>
      </c>
      <c r="G313" s="10">
        <v>392</v>
      </c>
      <c r="H313" s="11">
        <v>420</v>
      </c>
      <c r="I313" s="63">
        <v>18.96</v>
      </c>
      <c r="J313" s="12">
        <v>18512.28</v>
      </c>
      <c r="K313" s="13">
        <v>0</v>
      </c>
      <c r="L313" s="25">
        <v>0</v>
      </c>
      <c r="M313" s="15">
        <v>0</v>
      </c>
      <c r="N313" s="14">
        <v>0</v>
      </c>
      <c r="O313" s="16">
        <v>100</v>
      </c>
      <c r="P313" s="16">
        <v>7742</v>
      </c>
      <c r="Q313" s="16">
        <v>0</v>
      </c>
      <c r="R313" s="16">
        <f>Q313*16.876/100</f>
        <v>0</v>
      </c>
      <c r="S313" s="17">
        <f t="shared" si="28"/>
        <v>0</v>
      </c>
      <c r="T313" s="16">
        <v>0</v>
      </c>
      <c r="U313" s="18">
        <f t="shared" si="29"/>
        <v>164.64</v>
      </c>
      <c r="V313" s="18">
        <f t="shared" si="30"/>
        <v>0</v>
      </c>
      <c r="W313" s="18">
        <f t="shared" si="31"/>
        <v>0</v>
      </c>
      <c r="X313" s="27">
        <v>50</v>
      </c>
      <c r="Y313" s="19">
        <f t="shared" si="32"/>
        <v>50</v>
      </c>
      <c r="Z313" s="18">
        <f t="shared" si="33"/>
        <v>39.200000000000003</v>
      </c>
      <c r="AA313" s="12">
        <v>320</v>
      </c>
      <c r="AB313" s="12">
        <v>14104.6</v>
      </c>
      <c r="AC313" s="28">
        <f>+I313+Y313-Z313</f>
        <v>29.760000000000005</v>
      </c>
      <c r="AD313" s="20">
        <f t="shared" si="34"/>
        <v>0</v>
      </c>
      <c r="AE313">
        <v>30</v>
      </c>
    </row>
    <row r="314" spans="1:31" x14ac:dyDescent="0.25">
      <c r="A314" s="9">
        <v>45046</v>
      </c>
      <c r="B314" s="10" t="s">
        <v>324</v>
      </c>
      <c r="C314" s="10" t="s">
        <v>320</v>
      </c>
      <c r="D314" s="10" t="s">
        <v>40</v>
      </c>
      <c r="E314" s="10" t="s">
        <v>30</v>
      </c>
      <c r="F314" s="10">
        <v>360</v>
      </c>
      <c r="G314" s="10">
        <v>392</v>
      </c>
      <c r="H314" s="11">
        <v>436</v>
      </c>
      <c r="I314" s="63">
        <v>19.690000000000001</v>
      </c>
      <c r="J314" s="12">
        <v>19035.71</v>
      </c>
      <c r="K314" s="13">
        <v>0</v>
      </c>
      <c r="L314" s="25">
        <v>0</v>
      </c>
      <c r="M314" s="15">
        <v>0</v>
      </c>
      <c r="N314" s="14">
        <v>0</v>
      </c>
      <c r="O314" s="16">
        <v>200</v>
      </c>
      <c r="P314" s="16">
        <v>15642</v>
      </c>
      <c r="Q314" s="16">
        <v>0</v>
      </c>
      <c r="R314" s="16">
        <f>Q314*16.876/100</f>
        <v>0</v>
      </c>
      <c r="S314" s="17">
        <f t="shared" si="28"/>
        <v>0</v>
      </c>
      <c r="T314" s="16">
        <v>0</v>
      </c>
      <c r="U314" s="18">
        <f t="shared" si="29"/>
        <v>170.91200000000001</v>
      </c>
      <c r="V314" s="18">
        <f t="shared" si="30"/>
        <v>0</v>
      </c>
      <c r="W314" s="18">
        <f t="shared" si="31"/>
        <v>0</v>
      </c>
      <c r="X314" s="27">
        <v>100</v>
      </c>
      <c r="Y314" s="19">
        <f t="shared" si="32"/>
        <v>100</v>
      </c>
      <c r="Z314" s="18">
        <f t="shared" si="33"/>
        <v>78.400000000000006</v>
      </c>
      <c r="AA314" s="12">
        <v>236</v>
      </c>
      <c r="AB314" s="12">
        <v>10303.74</v>
      </c>
      <c r="AC314" s="28">
        <f>+I314+Y314-Z314</f>
        <v>41.289999999999992</v>
      </c>
      <c r="AD314" s="20">
        <f t="shared" si="34"/>
        <v>0</v>
      </c>
      <c r="AE314">
        <v>60</v>
      </c>
    </row>
    <row r="315" spans="1:31" x14ac:dyDescent="0.25">
      <c r="A315" s="9">
        <v>45046</v>
      </c>
      <c r="B315" s="10" t="s">
        <v>325</v>
      </c>
      <c r="C315" s="10" t="s">
        <v>320</v>
      </c>
      <c r="D315" s="10" t="s">
        <v>40</v>
      </c>
      <c r="E315" s="10" t="s">
        <v>30</v>
      </c>
      <c r="F315" s="10">
        <v>360</v>
      </c>
      <c r="G315" s="10">
        <v>392</v>
      </c>
      <c r="H315" s="11">
        <v>403</v>
      </c>
      <c r="I315" s="63">
        <v>18.2</v>
      </c>
      <c r="J315" s="12">
        <v>17538.89</v>
      </c>
      <c r="K315" s="13">
        <v>0</v>
      </c>
      <c r="L315" s="25">
        <v>0</v>
      </c>
      <c r="M315" s="15">
        <v>0</v>
      </c>
      <c r="N315" s="14">
        <v>0</v>
      </c>
      <c r="O315" s="16">
        <v>0</v>
      </c>
      <c r="P315" s="16">
        <v>0</v>
      </c>
      <c r="Q315" s="16">
        <v>0</v>
      </c>
      <c r="R315" s="16">
        <f>Q315*16.876/100</f>
        <v>0</v>
      </c>
      <c r="S315" s="17">
        <f t="shared" si="28"/>
        <v>0</v>
      </c>
      <c r="T315" s="16">
        <v>0</v>
      </c>
      <c r="U315" s="18">
        <f t="shared" si="29"/>
        <v>157.976</v>
      </c>
      <c r="V315" s="18">
        <f t="shared" si="30"/>
        <v>0</v>
      </c>
      <c r="W315" s="18">
        <f t="shared" si="31"/>
        <v>0</v>
      </c>
      <c r="X315" s="27"/>
      <c r="Y315" s="19">
        <f t="shared" si="32"/>
        <v>0</v>
      </c>
      <c r="Z315" s="18">
        <f t="shared" si="33"/>
        <v>0</v>
      </c>
      <c r="AA315" s="12">
        <v>403</v>
      </c>
      <c r="AB315" s="12">
        <v>17538.89</v>
      </c>
      <c r="AC315" s="28">
        <f>+I315+Y315-Z315</f>
        <v>18.2</v>
      </c>
      <c r="AD315" s="20">
        <f t="shared" si="34"/>
        <v>0</v>
      </c>
      <c r="AE315">
        <v>0</v>
      </c>
    </row>
    <row r="316" spans="1:31" x14ac:dyDescent="0.25">
      <c r="A316" s="9">
        <v>45046</v>
      </c>
      <c r="B316" s="10" t="s">
        <v>326</v>
      </c>
      <c r="C316" s="10" t="s">
        <v>320</v>
      </c>
      <c r="D316" s="10" t="s">
        <v>40</v>
      </c>
      <c r="E316" s="10" t="s">
        <v>30</v>
      </c>
      <c r="F316" s="10">
        <v>610</v>
      </c>
      <c r="G316" s="10">
        <v>665</v>
      </c>
      <c r="H316" s="11">
        <v>270</v>
      </c>
      <c r="I316" s="63">
        <v>12.19</v>
      </c>
      <c r="J316" s="12">
        <v>19703.490000000002</v>
      </c>
      <c r="K316" s="13">
        <v>0</v>
      </c>
      <c r="L316" s="25">
        <v>0</v>
      </c>
      <c r="M316" s="15">
        <v>0</v>
      </c>
      <c r="N316" s="14">
        <v>0</v>
      </c>
      <c r="O316" s="16">
        <v>220</v>
      </c>
      <c r="P316" s="16">
        <v>28055</v>
      </c>
      <c r="Q316" s="16">
        <v>0</v>
      </c>
      <c r="R316" s="16">
        <f>Q316*16.876/100</f>
        <v>0</v>
      </c>
      <c r="S316" s="17">
        <f t="shared" si="28"/>
        <v>0</v>
      </c>
      <c r="T316" s="16">
        <v>0</v>
      </c>
      <c r="U316" s="18">
        <f t="shared" si="29"/>
        <v>179.55</v>
      </c>
      <c r="V316" s="18">
        <f t="shared" si="30"/>
        <v>0</v>
      </c>
      <c r="W316" s="18">
        <f t="shared" si="31"/>
        <v>0</v>
      </c>
      <c r="X316" s="27">
        <v>200</v>
      </c>
      <c r="Y316" s="19">
        <f t="shared" si="32"/>
        <v>200</v>
      </c>
      <c r="Z316" s="18">
        <f t="shared" si="33"/>
        <v>146.30000000000001</v>
      </c>
      <c r="AA316" s="12">
        <v>50</v>
      </c>
      <c r="AB316" s="12">
        <v>3648.79</v>
      </c>
      <c r="AC316" s="28">
        <f>+I316+Y316-Z316</f>
        <v>65.889999999999986</v>
      </c>
      <c r="AD316" s="20">
        <f t="shared" si="34"/>
        <v>0</v>
      </c>
      <c r="AE316">
        <v>140</v>
      </c>
    </row>
    <row r="317" spans="1:31" x14ac:dyDescent="0.25">
      <c r="A317" s="9">
        <v>45046</v>
      </c>
      <c r="B317" s="10" t="s">
        <v>327</v>
      </c>
      <c r="C317" s="10" t="s">
        <v>320</v>
      </c>
      <c r="D317" s="10" t="s">
        <v>40</v>
      </c>
      <c r="E317" s="10" t="s">
        <v>30</v>
      </c>
      <c r="F317" s="10">
        <v>610</v>
      </c>
      <c r="G317" s="10">
        <v>665</v>
      </c>
      <c r="H317" s="11">
        <v>140</v>
      </c>
      <c r="I317" s="63">
        <v>6.32</v>
      </c>
      <c r="J317" s="12">
        <v>12358.43</v>
      </c>
      <c r="K317" s="13">
        <v>0</v>
      </c>
      <c r="L317" s="25">
        <v>0</v>
      </c>
      <c r="M317" s="15">
        <v>0</v>
      </c>
      <c r="N317" s="14">
        <v>0</v>
      </c>
      <c r="O317" s="16">
        <v>0</v>
      </c>
      <c r="P317" s="16">
        <v>0</v>
      </c>
      <c r="Q317" s="16">
        <v>0</v>
      </c>
      <c r="R317" s="16">
        <f>Q317*16.876/100</f>
        <v>0</v>
      </c>
      <c r="S317" s="17">
        <f t="shared" si="28"/>
        <v>0</v>
      </c>
      <c r="T317" s="16">
        <v>0</v>
      </c>
      <c r="U317" s="18">
        <f t="shared" si="29"/>
        <v>93.1</v>
      </c>
      <c r="V317" s="18">
        <f t="shared" si="30"/>
        <v>0</v>
      </c>
      <c r="W317" s="18">
        <f t="shared" si="31"/>
        <v>0</v>
      </c>
      <c r="X317" s="27"/>
      <c r="Y317" s="19">
        <f t="shared" si="32"/>
        <v>0</v>
      </c>
      <c r="Z317" s="18">
        <f t="shared" si="33"/>
        <v>0</v>
      </c>
      <c r="AA317" s="12">
        <v>140</v>
      </c>
      <c r="AB317" s="12">
        <v>12358.43</v>
      </c>
      <c r="AC317" s="28">
        <f>+I317+Y317-Z317</f>
        <v>6.32</v>
      </c>
      <c r="AD317" s="20">
        <f t="shared" si="34"/>
        <v>0</v>
      </c>
      <c r="AE317">
        <v>0</v>
      </c>
    </row>
    <row r="318" spans="1:31" x14ac:dyDescent="0.25">
      <c r="A318" s="9">
        <v>45046</v>
      </c>
      <c r="B318" s="10" t="s">
        <v>328</v>
      </c>
      <c r="C318" s="10" t="s">
        <v>320</v>
      </c>
      <c r="D318" s="10" t="s">
        <v>40</v>
      </c>
      <c r="E318" s="10" t="s">
        <v>30</v>
      </c>
      <c r="F318" s="10">
        <v>610</v>
      </c>
      <c r="G318" s="10">
        <v>665</v>
      </c>
      <c r="H318" s="11">
        <v>143</v>
      </c>
      <c r="I318" s="63">
        <v>6.46</v>
      </c>
      <c r="J318" s="12">
        <v>17248.5</v>
      </c>
      <c r="K318" s="13">
        <v>0</v>
      </c>
      <c r="L318" s="25">
        <v>0</v>
      </c>
      <c r="M318" s="15">
        <v>0</v>
      </c>
      <c r="N318" s="14">
        <v>0</v>
      </c>
      <c r="O318" s="16">
        <v>55</v>
      </c>
      <c r="P318" s="16">
        <v>6519</v>
      </c>
      <c r="Q318" s="16">
        <v>0</v>
      </c>
      <c r="R318" s="16">
        <f>Q318*16.876/100</f>
        <v>0</v>
      </c>
      <c r="S318" s="17">
        <f t="shared" si="28"/>
        <v>0</v>
      </c>
      <c r="T318" s="16">
        <v>0</v>
      </c>
      <c r="U318" s="18">
        <f t="shared" si="29"/>
        <v>95.094999999999999</v>
      </c>
      <c r="V318" s="18">
        <f t="shared" si="30"/>
        <v>0</v>
      </c>
      <c r="W318" s="18">
        <f t="shared" si="31"/>
        <v>0</v>
      </c>
      <c r="X318" s="27"/>
      <c r="Y318" s="19">
        <f t="shared" si="32"/>
        <v>0</v>
      </c>
      <c r="Z318" s="18">
        <f t="shared" si="33"/>
        <v>36.575000000000003</v>
      </c>
      <c r="AA318" s="12">
        <v>88</v>
      </c>
      <c r="AB318" s="12">
        <v>10614.46</v>
      </c>
      <c r="AC318" s="28">
        <f>+I318+Y318-Z318</f>
        <v>-30.115000000000002</v>
      </c>
      <c r="AD318" s="20">
        <f t="shared" si="34"/>
        <v>40</v>
      </c>
      <c r="AE318">
        <v>40</v>
      </c>
    </row>
    <row r="319" spans="1:31" x14ac:dyDescent="0.25">
      <c r="A319" s="9">
        <v>45046</v>
      </c>
      <c r="B319" s="10" t="s">
        <v>329</v>
      </c>
      <c r="C319" s="10" t="s">
        <v>320</v>
      </c>
      <c r="D319" s="10" t="s">
        <v>40</v>
      </c>
      <c r="E319" s="10" t="s">
        <v>30</v>
      </c>
      <c r="F319" s="10">
        <v>610</v>
      </c>
      <c r="G319" s="10">
        <v>665</v>
      </c>
      <c r="H319" s="11">
        <v>494</v>
      </c>
      <c r="I319" s="63">
        <v>22.3</v>
      </c>
      <c r="J319" s="12">
        <v>36926.19</v>
      </c>
      <c r="K319" s="13">
        <v>0</v>
      </c>
      <c r="L319" s="25">
        <v>0</v>
      </c>
      <c r="M319" s="15">
        <v>0</v>
      </c>
      <c r="N319" s="14">
        <v>0</v>
      </c>
      <c r="O319" s="16">
        <v>117</v>
      </c>
      <c r="P319" s="16">
        <v>15074.4</v>
      </c>
      <c r="Q319" s="16">
        <v>0</v>
      </c>
      <c r="R319" s="16">
        <f>Q319*16.876/100</f>
        <v>0</v>
      </c>
      <c r="S319" s="17">
        <f t="shared" si="28"/>
        <v>0</v>
      </c>
      <c r="T319" s="16">
        <v>0</v>
      </c>
      <c r="U319" s="18">
        <f t="shared" si="29"/>
        <v>328.51</v>
      </c>
      <c r="V319" s="18">
        <f t="shared" si="30"/>
        <v>0</v>
      </c>
      <c r="W319" s="18">
        <f t="shared" si="31"/>
        <v>0</v>
      </c>
      <c r="X319" s="27"/>
      <c r="Y319" s="19">
        <f t="shared" si="32"/>
        <v>0</v>
      </c>
      <c r="Z319" s="18">
        <f t="shared" si="33"/>
        <v>77.805000000000007</v>
      </c>
      <c r="AA319" s="12">
        <v>377</v>
      </c>
      <c r="AB319" s="12">
        <v>28180.52</v>
      </c>
      <c r="AC319" s="28">
        <f>+I319+Y319-Z319</f>
        <v>-55.50500000000001</v>
      </c>
      <c r="AD319" s="20">
        <f t="shared" si="34"/>
        <v>60</v>
      </c>
      <c r="AE319">
        <v>60</v>
      </c>
    </row>
    <row r="320" spans="1:31" x14ac:dyDescent="0.25">
      <c r="A320" s="9">
        <v>45046</v>
      </c>
      <c r="B320" s="10" t="s">
        <v>330</v>
      </c>
      <c r="C320" s="10" t="s">
        <v>320</v>
      </c>
      <c r="D320" s="10" t="s">
        <v>40</v>
      </c>
      <c r="E320" s="10" t="s">
        <v>30</v>
      </c>
      <c r="F320" s="10">
        <v>610</v>
      </c>
      <c r="G320" s="10">
        <v>665</v>
      </c>
      <c r="H320" s="11">
        <v>141</v>
      </c>
      <c r="I320" s="63">
        <v>6.37</v>
      </c>
      <c r="J320" s="12">
        <v>10494.46</v>
      </c>
      <c r="K320" s="13">
        <v>0</v>
      </c>
      <c r="L320" s="25">
        <v>0</v>
      </c>
      <c r="M320" s="15">
        <v>0</v>
      </c>
      <c r="N320" s="14">
        <v>0</v>
      </c>
      <c r="O320" s="16">
        <v>100</v>
      </c>
      <c r="P320" s="16">
        <v>13035</v>
      </c>
      <c r="Q320" s="16">
        <v>0</v>
      </c>
      <c r="R320" s="16">
        <f>Q320*16.876/100</f>
        <v>0</v>
      </c>
      <c r="S320" s="17">
        <f t="shared" si="28"/>
        <v>0</v>
      </c>
      <c r="T320" s="16">
        <v>0</v>
      </c>
      <c r="U320" s="18">
        <f t="shared" si="29"/>
        <v>93.765000000000001</v>
      </c>
      <c r="V320" s="18">
        <f t="shared" si="30"/>
        <v>0</v>
      </c>
      <c r="W320" s="18">
        <f t="shared" si="31"/>
        <v>0</v>
      </c>
      <c r="X320" s="27"/>
      <c r="Y320" s="19">
        <f t="shared" si="32"/>
        <v>0</v>
      </c>
      <c r="Z320" s="18">
        <f t="shared" si="33"/>
        <v>66.5</v>
      </c>
      <c r="AA320" s="12">
        <v>41</v>
      </c>
      <c r="AB320" s="12">
        <v>3051.58</v>
      </c>
      <c r="AC320" s="28">
        <f>+I320+Y320-Z320</f>
        <v>-60.13</v>
      </c>
      <c r="AD320" s="20">
        <f t="shared" si="34"/>
        <v>70</v>
      </c>
      <c r="AE320">
        <v>70</v>
      </c>
    </row>
    <row r="321" spans="1:31" x14ac:dyDescent="0.25">
      <c r="A321" s="9">
        <v>45046</v>
      </c>
      <c r="B321" s="10" t="s">
        <v>331</v>
      </c>
      <c r="C321" s="10" t="s">
        <v>320</v>
      </c>
      <c r="D321" s="10" t="s">
        <v>40</v>
      </c>
      <c r="E321" s="10" t="s">
        <v>30</v>
      </c>
      <c r="F321" s="10">
        <v>610</v>
      </c>
      <c r="G321" s="10">
        <v>665</v>
      </c>
      <c r="H321" s="11">
        <v>465</v>
      </c>
      <c r="I321" s="63">
        <v>20.99</v>
      </c>
      <c r="J321" s="12">
        <v>76725</v>
      </c>
      <c r="K321" s="13">
        <v>0</v>
      </c>
      <c r="L321" s="25">
        <v>0</v>
      </c>
      <c r="M321" s="15">
        <v>0</v>
      </c>
      <c r="N321" s="14">
        <v>0</v>
      </c>
      <c r="O321" s="16">
        <v>0</v>
      </c>
      <c r="P321" s="16">
        <v>0</v>
      </c>
      <c r="Q321" s="16">
        <v>0</v>
      </c>
      <c r="R321" s="16">
        <f>Q321*16.876/100</f>
        <v>0</v>
      </c>
      <c r="S321" s="17">
        <f t="shared" si="28"/>
        <v>0</v>
      </c>
      <c r="T321" s="16">
        <v>0</v>
      </c>
      <c r="U321" s="18">
        <f t="shared" si="29"/>
        <v>309.22500000000002</v>
      </c>
      <c r="V321" s="18">
        <f t="shared" si="30"/>
        <v>0</v>
      </c>
      <c r="W321" s="18">
        <f t="shared" si="31"/>
        <v>0</v>
      </c>
      <c r="X321" s="27"/>
      <c r="Y321" s="19">
        <f t="shared" si="32"/>
        <v>0</v>
      </c>
      <c r="Z321" s="18">
        <f t="shared" si="33"/>
        <v>0</v>
      </c>
      <c r="AA321" s="12">
        <v>465</v>
      </c>
      <c r="AB321" s="12">
        <v>76725</v>
      </c>
      <c r="AC321" s="28">
        <f>+I321+Y321-Z321</f>
        <v>20.99</v>
      </c>
      <c r="AD321" s="20">
        <f t="shared" si="34"/>
        <v>0</v>
      </c>
      <c r="AE321">
        <v>0</v>
      </c>
    </row>
    <row r="322" spans="1:31" x14ac:dyDescent="0.25">
      <c r="A322" s="9">
        <v>45046</v>
      </c>
      <c r="B322" s="10" t="s">
        <v>332</v>
      </c>
      <c r="C322" s="10" t="s">
        <v>320</v>
      </c>
      <c r="D322" s="10" t="s">
        <v>40</v>
      </c>
      <c r="E322" s="10" t="s">
        <v>30</v>
      </c>
      <c r="F322" s="10">
        <v>700</v>
      </c>
      <c r="G322" s="10">
        <v>763</v>
      </c>
      <c r="H322" s="11">
        <v>998</v>
      </c>
      <c r="I322" s="63">
        <v>45.06</v>
      </c>
      <c r="J322" s="12">
        <v>66310.17</v>
      </c>
      <c r="K322" s="13">
        <v>0</v>
      </c>
      <c r="L322" s="25">
        <v>0</v>
      </c>
      <c r="M322" s="15">
        <v>0</v>
      </c>
      <c r="N322" s="14">
        <v>0</v>
      </c>
      <c r="O322" s="16">
        <v>203</v>
      </c>
      <c r="P322" s="16">
        <v>24644.26</v>
      </c>
      <c r="Q322" s="16">
        <v>0</v>
      </c>
      <c r="R322" s="16">
        <f>Q322*16.876/100</f>
        <v>0</v>
      </c>
      <c r="S322" s="17">
        <f t="shared" si="28"/>
        <v>0</v>
      </c>
      <c r="T322" s="16">
        <v>0</v>
      </c>
      <c r="U322" s="18">
        <f t="shared" si="29"/>
        <v>761.47400000000005</v>
      </c>
      <c r="V322" s="18">
        <f t="shared" si="30"/>
        <v>0</v>
      </c>
      <c r="W322" s="18">
        <f t="shared" si="31"/>
        <v>0</v>
      </c>
      <c r="X322" s="27"/>
      <c r="Y322" s="19">
        <f t="shared" si="32"/>
        <v>0</v>
      </c>
      <c r="Z322" s="18">
        <f t="shared" si="33"/>
        <v>154.88900000000001</v>
      </c>
      <c r="AA322" s="12">
        <v>795</v>
      </c>
      <c r="AB322" s="12">
        <v>52822.239999999998</v>
      </c>
      <c r="AC322" s="28">
        <f>+I322+Y322-Z322</f>
        <v>-109.82900000000001</v>
      </c>
      <c r="AD322" s="20">
        <f t="shared" si="34"/>
        <v>110</v>
      </c>
      <c r="AE322">
        <v>110</v>
      </c>
    </row>
    <row r="323" spans="1:31" x14ac:dyDescent="0.25">
      <c r="A323" s="9">
        <v>45046</v>
      </c>
      <c r="B323" s="10" t="s">
        <v>333</v>
      </c>
      <c r="C323" s="10" t="s">
        <v>320</v>
      </c>
      <c r="D323" s="10" t="s">
        <v>40</v>
      </c>
      <c r="E323" s="10" t="s">
        <v>30</v>
      </c>
      <c r="F323" s="10">
        <v>700</v>
      </c>
      <c r="G323" s="10">
        <v>763</v>
      </c>
      <c r="H323" s="11">
        <v>33</v>
      </c>
      <c r="I323" s="63">
        <v>1.49</v>
      </c>
      <c r="J323" s="12">
        <v>4105.53</v>
      </c>
      <c r="K323" s="13">
        <v>0</v>
      </c>
      <c r="L323" s="25">
        <v>0</v>
      </c>
      <c r="M323" s="15">
        <v>0</v>
      </c>
      <c r="N323" s="14">
        <v>0</v>
      </c>
      <c r="O323" s="16">
        <v>14</v>
      </c>
      <c r="P323" s="16">
        <v>1575.28</v>
      </c>
      <c r="Q323" s="16">
        <v>0</v>
      </c>
      <c r="R323" s="16">
        <f>Q323*16.876/100</f>
        <v>0</v>
      </c>
      <c r="S323" s="17">
        <f t="shared" si="28"/>
        <v>0</v>
      </c>
      <c r="T323" s="16">
        <v>0</v>
      </c>
      <c r="U323" s="18">
        <f t="shared" si="29"/>
        <v>25.178999999999998</v>
      </c>
      <c r="V323" s="18">
        <f t="shared" si="30"/>
        <v>0</v>
      </c>
      <c r="W323" s="18">
        <f t="shared" si="31"/>
        <v>0</v>
      </c>
      <c r="X323" s="27"/>
      <c r="Y323" s="19">
        <f t="shared" si="32"/>
        <v>0</v>
      </c>
      <c r="Z323" s="18">
        <f t="shared" si="33"/>
        <v>10.682</v>
      </c>
      <c r="AA323" s="12">
        <v>19</v>
      </c>
      <c r="AB323" s="12">
        <v>2363.79</v>
      </c>
      <c r="AC323" s="28">
        <f>+I323+Y323-Z323</f>
        <v>-9.1920000000000002</v>
      </c>
      <c r="AD323" s="20">
        <f t="shared" si="34"/>
        <v>10</v>
      </c>
      <c r="AE323">
        <v>10</v>
      </c>
    </row>
    <row r="324" spans="1:31" x14ac:dyDescent="0.25">
      <c r="A324" s="9">
        <v>45046</v>
      </c>
      <c r="B324" s="10" t="s">
        <v>334</v>
      </c>
      <c r="C324" s="10" t="s">
        <v>320</v>
      </c>
      <c r="D324" s="10" t="s">
        <v>40</v>
      </c>
      <c r="E324" s="10" t="s">
        <v>30</v>
      </c>
      <c r="F324" s="10">
        <v>700</v>
      </c>
      <c r="G324" s="10">
        <v>763</v>
      </c>
      <c r="H324" s="11">
        <v>298</v>
      </c>
      <c r="I324" s="63">
        <v>13.45</v>
      </c>
      <c r="J324" s="12">
        <v>19800.21</v>
      </c>
      <c r="K324" s="13">
        <v>0</v>
      </c>
      <c r="L324" s="25">
        <v>0</v>
      </c>
      <c r="M324" s="15">
        <v>0</v>
      </c>
      <c r="N324" s="14">
        <v>0</v>
      </c>
      <c r="O324" s="16">
        <v>113</v>
      </c>
      <c r="P324" s="16">
        <v>13951.96</v>
      </c>
      <c r="Q324" s="16">
        <v>0</v>
      </c>
      <c r="R324" s="16">
        <f>Q324*16.876/100</f>
        <v>0</v>
      </c>
      <c r="S324" s="17">
        <f t="shared" si="28"/>
        <v>0</v>
      </c>
      <c r="T324" s="16">
        <v>0</v>
      </c>
      <c r="U324" s="18">
        <f t="shared" si="29"/>
        <v>227.374</v>
      </c>
      <c r="V324" s="18">
        <f t="shared" si="30"/>
        <v>0</v>
      </c>
      <c r="W324" s="18">
        <f t="shared" si="31"/>
        <v>0</v>
      </c>
      <c r="X324" s="27"/>
      <c r="Y324" s="19">
        <f t="shared" si="32"/>
        <v>0</v>
      </c>
      <c r="Z324" s="18">
        <f t="shared" si="33"/>
        <v>86.218999999999994</v>
      </c>
      <c r="AA324" s="12">
        <v>185</v>
      </c>
      <c r="AB324" s="12">
        <v>12292.08</v>
      </c>
      <c r="AC324" s="28">
        <f>+I324+Y324-Z324</f>
        <v>-72.768999999999991</v>
      </c>
      <c r="AD324" s="20">
        <f t="shared" si="34"/>
        <v>80</v>
      </c>
      <c r="AE324">
        <v>80</v>
      </c>
    </row>
    <row r="325" spans="1:31" x14ac:dyDescent="0.25">
      <c r="A325" s="9">
        <v>45046</v>
      </c>
      <c r="B325" s="10" t="s">
        <v>335</v>
      </c>
      <c r="C325" s="10" t="s">
        <v>320</v>
      </c>
      <c r="D325" s="10" t="s">
        <v>40</v>
      </c>
      <c r="E325" s="10" t="s">
        <v>30</v>
      </c>
      <c r="F325" s="10">
        <v>1050</v>
      </c>
      <c r="G325" s="10">
        <v>1144</v>
      </c>
      <c r="H325" s="11">
        <v>126</v>
      </c>
      <c r="I325" s="63">
        <v>5.69</v>
      </c>
      <c r="J325" s="12">
        <v>23181.71</v>
      </c>
      <c r="K325" s="13">
        <v>0</v>
      </c>
      <c r="L325" s="25">
        <v>0</v>
      </c>
      <c r="M325" s="15">
        <v>0</v>
      </c>
      <c r="N325" s="14">
        <v>0</v>
      </c>
      <c r="O325" s="16">
        <v>33</v>
      </c>
      <c r="P325" s="16">
        <v>6258.36</v>
      </c>
      <c r="Q325" s="16">
        <v>0</v>
      </c>
      <c r="R325" s="16">
        <f>Q325*16.876/100</f>
        <v>0</v>
      </c>
      <c r="S325" s="17">
        <f t="shared" ref="S325:S388" si="35">Q325+R325</f>
        <v>0</v>
      </c>
      <c r="T325" s="16">
        <v>0</v>
      </c>
      <c r="U325" s="18">
        <f t="shared" ref="U325:U388" si="36">H325*G325/1000</f>
        <v>144.14400000000001</v>
      </c>
      <c r="V325" s="18">
        <f t="shared" ref="V325:V388" si="37">M325*F325/1000</f>
        <v>0</v>
      </c>
      <c r="W325" s="18">
        <f t="shared" ref="W325:W388" si="38">V325*16.789/100</f>
        <v>0</v>
      </c>
      <c r="X325" s="27"/>
      <c r="Y325" s="19">
        <f t="shared" ref="Y325:Y388" si="39">V325+W325+X325</f>
        <v>0</v>
      </c>
      <c r="Z325" s="18">
        <f t="shared" ref="Z325:Z388" si="40">O325*G325/1000</f>
        <v>37.752000000000002</v>
      </c>
      <c r="AA325" s="12">
        <v>93</v>
      </c>
      <c r="AB325" s="12">
        <v>17110.310000000001</v>
      </c>
      <c r="AC325" s="28">
        <f>+I325+Y325-Z325</f>
        <v>-32.062000000000005</v>
      </c>
      <c r="AD325" s="20">
        <f t="shared" ref="AD325:AD388" si="41">IF(AC325&lt;0,ROUNDUP(AC325,-1)*-1,0)</f>
        <v>40</v>
      </c>
      <c r="AE325">
        <v>40</v>
      </c>
    </row>
    <row r="326" spans="1:31" x14ac:dyDescent="0.25">
      <c r="A326" s="9">
        <v>45046</v>
      </c>
      <c r="B326" s="10" t="s">
        <v>336</v>
      </c>
      <c r="C326" s="10" t="s">
        <v>320</v>
      </c>
      <c r="D326" s="10" t="s">
        <v>40</v>
      </c>
      <c r="E326" s="10" t="s">
        <v>30</v>
      </c>
      <c r="F326" s="10">
        <v>1050</v>
      </c>
      <c r="G326" s="10">
        <v>1144</v>
      </c>
      <c r="H326" s="11">
        <v>432</v>
      </c>
      <c r="I326" s="63">
        <v>19.5</v>
      </c>
      <c r="J326" s="12">
        <v>51720.09</v>
      </c>
      <c r="K326" s="13">
        <v>0</v>
      </c>
      <c r="L326" s="25">
        <v>0</v>
      </c>
      <c r="M326" s="15">
        <v>0</v>
      </c>
      <c r="N326" s="14">
        <v>0</v>
      </c>
      <c r="O326" s="16">
        <v>133</v>
      </c>
      <c r="P326" s="16">
        <v>23145.1</v>
      </c>
      <c r="Q326" s="16">
        <v>0</v>
      </c>
      <c r="R326" s="16">
        <f>Q326*16.876/100</f>
        <v>0</v>
      </c>
      <c r="S326" s="17">
        <f t="shared" si="35"/>
        <v>0</v>
      </c>
      <c r="T326" s="16">
        <v>0</v>
      </c>
      <c r="U326" s="18">
        <f t="shared" si="36"/>
        <v>494.20800000000003</v>
      </c>
      <c r="V326" s="18">
        <f t="shared" si="37"/>
        <v>0</v>
      </c>
      <c r="W326" s="18">
        <f t="shared" si="38"/>
        <v>0</v>
      </c>
      <c r="X326" s="27"/>
      <c r="Y326" s="19">
        <f t="shared" si="39"/>
        <v>0</v>
      </c>
      <c r="Z326" s="18">
        <f t="shared" si="40"/>
        <v>152.15199999999999</v>
      </c>
      <c r="AA326" s="12">
        <v>299</v>
      </c>
      <c r="AB326" s="12">
        <v>35797</v>
      </c>
      <c r="AC326" s="28">
        <f>+I326+Y326-Z326</f>
        <v>-132.65199999999999</v>
      </c>
      <c r="AD326" s="20">
        <f t="shared" si="41"/>
        <v>140</v>
      </c>
      <c r="AE326">
        <v>140</v>
      </c>
    </row>
    <row r="327" spans="1:31" x14ac:dyDescent="0.25">
      <c r="A327" s="9">
        <v>45046</v>
      </c>
      <c r="B327" s="10" t="s">
        <v>337</v>
      </c>
      <c r="C327" s="10" t="s">
        <v>320</v>
      </c>
      <c r="D327" s="10" t="s">
        <v>40</v>
      </c>
      <c r="E327" s="10" t="s">
        <v>30</v>
      </c>
      <c r="F327" s="10">
        <v>1050</v>
      </c>
      <c r="G327" s="10">
        <v>1144</v>
      </c>
      <c r="H327" s="11">
        <v>227</v>
      </c>
      <c r="I327" s="63">
        <v>10.25</v>
      </c>
      <c r="J327" s="12">
        <v>27812.97</v>
      </c>
      <c r="K327" s="13">
        <v>0</v>
      </c>
      <c r="L327" s="25">
        <v>0</v>
      </c>
      <c r="M327" s="15">
        <v>0</v>
      </c>
      <c r="N327" s="14">
        <v>0</v>
      </c>
      <c r="O327" s="16">
        <v>45</v>
      </c>
      <c r="P327" s="16">
        <v>9306</v>
      </c>
      <c r="Q327" s="16">
        <v>0</v>
      </c>
      <c r="R327" s="16">
        <f>Q327*16.876/100</f>
        <v>0</v>
      </c>
      <c r="S327" s="17">
        <f t="shared" si="35"/>
        <v>0</v>
      </c>
      <c r="T327" s="16">
        <v>0</v>
      </c>
      <c r="U327" s="18">
        <f t="shared" si="36"/>
        <v>259.68799999999999</v>
      </c>
      <c r="V327" s="18">
        <f t="shared" si="37"/>
        <v>0</v>
      </c>
      <c r="W327" s="18">
        <f t="shared" si="38"/>
        <v>0</v>
      </c>
      <c r="X327" s="27"/>
      <c r="Y327" s="19">
        <f t="shared" si="39"/>
        <v>0</v>
      </c>
      <c r="Z327" s="18">
        <f t="shared" si="40"/>
        <v>51.48</v>
      </c>
      <c r="AA327" s="12">
        <v>182</v>
      </c>
      <c r="AB327" s="12">
        <v>22299.39</v>
      </c>
      <c r="AC327" s="28">
        <f>+I327+Y327-Z327</f>
        <v>-41.23</v>
      </c>
      <c r="AD327" s="20">
        <f t="shared" si="41"/>
        <v>50</v>
      </c>
      <c r="AE327">
        <v>50</v>
      </c>
    </row>
    <row r="328" spans="1:31" x14ac:dyDescent="0.25">
      <c r="A328" s="9">
        <v>45046</v>
      </c>
      <c r="B328" s="10" t="s">
        <v>338</v>
      </c>
      <c r="C328" s="10" t="s">
        <v>320</v>
      </c>
      <c r="D328" s="10" t="s">
        <v>40</v>
      </c>
      <c r="E328" s="10" t="s">
        <v>30</v>
      </c>
      <c r="F328" s="10">
        <v>1050</v>
      </c>
      <c r="G328" s="10">
        <v>1144</v>
      </c>
      <c r="H328" s="11">
        <v>530</v>
      </c>
      <c r="I328" s="63">
        <v>23.93</v>
      </c>
      <c r="J328" s="12">
        <v>64316.61</v>
      </c>
      <c r="K328" s="13">
        <v>0</v>
      </c>
      <c r="L328" s="25">
        <v>0</v>
      </c>
      <c r="M328" s="15">
        <v>0</v>
      </c>
      <c r="N328" s="14">
        <v>0</v>
      </c>
      <c r="O328" s="16">
        <v>101</v>
      </c>
      <c r="P328" s="16">
        <v>20129.240000000002</v>
      </c>
      <c r="Q328" s="16">
        <v>0</v>
      </c>
      <c r="R328" s="16">
        <f>Q328*16.876/100</f>
        <v>0</v>
      </c>
      <c r="S328" s="17">
        <f t="shared" si="35"/>
        <v>0</v>
      </c>
      <c r="T328" s="16">
        <v>0</v>
      </c>
      <c r="U328" s="18">
        <f t="shared" si="36"/>
        <v>606.32000000000005</v>
      </c>
      <c r="V328" s="18">
        <f t="shared" si="37"/>
        <v>0</v>
      </c>
      <c r="W328" s="18">
        <f t="shared" si="38"/>
        <v>0</v>
      </c>
      <c r="X328" s="27"/>
      <c r="Y328" s="19">
        <f t="shared" si="39"/>
        <v>0</v>
      </c>
      <c r="Z328" s="18">
        <f t="shared" si="40"/>
        <v>115.544</v>
      </c>
      <c r="AA328" s="12">
        <v>429</v>
      </c>
      <c r="AB328" s="12">
        <v>52060.04</v>
      </c>
      <c r="AC328" s="28">
        <f>+I328+Y328-Z328</f>
        <v>-91.614000000000004</v>
      </c>
      <c r="AD328" s="20">
        <f t="shared" si="41"/>
        <v>100</v>
      </c>
      <c r="AE328">
        <v>100</v>
      </c>
    </row>
    <row r="329" spans="1:31" x14ac:dyDescent="0.25">
      <c r="A329" s="9">
        <v>45046</v>
      </c>
      <c r="B329" s="10" t="s">
        <v>339</v>
      </c>
      <c r="C329" s="10" t="s">
        <v>320</v>
      </c>
      <c r="D329" s="10" t="s">
        <v>40</v>
      </c>
      <c r="E329" s="10" t="s">
        <v>30</v>
      </c>
      <c r="F329" s="10">
        <v>1050</v>
      </c>
      <c r="G329" s="10">
        <v>1144</v>
      </c>
      <c r="H329" s="11">
        <v>301</v>
      </c>
      <c r="I329" s="63">
        <v>13.59</v>
      </c>
      <c r="J329" s="12">
        <v>36279.81</v>
      </c>
      <c r="K329" s="13">
        <v>0</v>
      </c>
      <c r="L329" s="25">
        <v>0</v>
      </c>
      <c r="M329" s="15">
        <v>0</v>
      </c>
      <c r="N329" s="14">
        <v>0</v>
      </c>
      <c r="O329" s="16">
        <v>15</v>
      </c>
      <c r="P329" s="16">
        <v>3102</v>
      </c>
      <c r="Q329" s="16">
        <v>0</v>
      </c>
      <c r="R329" s="16">
        <f>Q329*16.876/100</f>
        <v>0</v>
      </c>
      <c r="S329" s="17">
        <f t="shared" si="35"/>
        <v>0</v>
      </c>
      <c r="T329" s="16">
        <v>0</v>
      </c>
      <c r="U329" s="18">
        <f t="shared" si="36"/>
        <v>344.34399999999999</v>
      </c>
      <c r="V329" s="18">
        <f t="shared" si="37"/>
        <v>0</v>
      </c>
      <c r="W329" s="18">
        <f t="shared" si="38"/>
        <v>0</v>
      </c>
      <c r="X329" s="27"/>
      <c r="Y329" s="19">
        <f t="shared" si="39"/>
        <v>0</v>
      </c>
      <c r="Z329" s="18">
        <f t="shared" si="40"/>
        <v>17.16</v>
      </c>
      <c r="AA329" s="12">
        <v>286</v>
      </c>
      <c r="AB329" s="12">
        <v>34471.85</v>
      </c>
      <c r="AC329" s="28">
        <f>+I329+Y329-Z329</f>
        <v>-3.5700000000000003</v>
      </c>
      <c r="AD329" s="20">
        <f t="shared" si="41"/>
        <v>10</v>
      </c>
      <c r="AE329">
        <v>10</v>
      </c>
    </row>
    <row r="330" spans="1:31" x14ac:dyDescent="0.25">
      <c r="A330" s="9">
        <v>45046</v>
      </c>
      <c r="B330" s="10" t="s">
        <v>340</v>
      </c>
      <c r="C330" s="10" t="s">
        <v>320</v>
      </c>
      <c r="D330" s="10" t="s">
        <v>40</v>
      </c>
      <c r="E330" s="10" t="s">
        <v>30</v>
      </c>
      <c r="F330" s="10">
        <v>1050</v>
      </c>
      <c r="G330" s="10">
        <v>1144</v>
      </c>
      <c r="H330" s="11">
        <v>336</v>
      </c>
      <c r="I330" s="63">
        <v>15.17</v>
      </c>
      <c r="J330" s="12">
        <v>40211.56</v>
      </c>
      <c r="K330" s="13">
        <v>0</v>
      </c>
      <c r="L330" s="25">
        <v>0</v>
      </c>
      <c r="M330" s="15">
        <v>0</v>
      </c>
      <c r="N330" s="14">
        <v>0</v>
      </c>
      <c r="O330" s="16">
        <v>90</v>
      </c>
      <c r="P330" s="16">
        <v>18301.8</v>
      </c>
      <c r="Q330" s="16">
        <v>0</v>
      </c>
      <c r="R330" s="16">
        <f>Q330*16.876/100</f>
        <v>0</v>
      </c>
      <c r="S330" s="17">
        <f t="shared" si="35"/>
        <v>0</v>
      </c>
      <c r="T330" s="16">
        <v>0</v>
      </c>
      <c r="U330" s="18">
        <f t="shared" si="36"/>
        <v>384.38400000000001</v>
      </c>
      <c r="V330" s="18">
        <f t="shared" si="37"/>
        <v>0</v>
      </c>
      <c r="W330" s="18">
        <f t="shared" si="38"/>
        <v>0</v>
      </c>
      <c r="X330" s="27"/>
      <c r="Y330" s="19">
        <f t="shared" si="39"/>
        <v>0</v>
      </c>
      <c r="Z330" s="18">
        <f t="shared" si="40"/>
        <v>102.96</v>
      </c>
      <c r="AA330" s="12">
        <v>246</v>
      </c>
      <c r="AB330" s="12">
        <v>29440.6</v>
      </c>
      <c r="AC330" s="28">
        <f>+I330+Y330-Z330</f>
        <v>-87.789999999999992</v>
      </c>
      <c r="AD330" s="20">
        <f t="shared" si="41"/>
        <v>90</v>
      </c>
      <c r="AE330">
        <v>90</v>
      </c>
    </row>
    <row r="331" spans="1:31" x14ac:dyDescent="0.25">
      <c r="A331" s="9">
        <v>45046</v>
      </c>
      <c r="B331" s="10" t="s">
        <v>341</v>
      </c>
      <c r="C331" s="10" t="s">
        <v>320</v>
      </c>
      <c r="D331" s="10" t="s">
        <v>40</v>
      </c>
      <c r="E331" s="10" t="s">
        <v>30</v>
      </c>
      <c r="F331" s="10">
        <v>970</v>
      </c>
      <c r="G331" s="10">
        <v>1057</v>
      </c>
      <c r="H331" s="11">
        <v>567</v>
      </c>
      <c r="I331" s="63">
        <v>25.6</v>
      </c>
      <c r="J331" s="12">
        <v>61551.35</v>
      </c>
      <c r="K331" s="13">
        <v>0</v>
      </c>
      <c r="L331" s="25">
        <v>0</v>
      </c>
      <c r="M331" s="15">
        <v>0</v>
      </c>
      <c r="N331" s="14">
        <v>0</v>
      </c>
      <c r="O331" s="16">
        <v>120</v>
      </c>
      <c r="P331" s="16">
        <v>20231.7</v>
      </c>
      <c r="Q331" s="16">
        <v>0</v>
      </c>
      <c r="R331" s="16">
        <f>Q331*16.876/100</f>
        <v>0</v>
      </c>
      <c r="S331" s="17">
        <f t="shared" si="35"/>
        <v>0</v>
      </c>
      <c r="T331" s="16">
        <v>0</v>
      </c>
      <c r="U331" s="18">
        <f t="shared" si="36"/>
        <v>599.31899999999996</v>
      </c>
      <c r="V331" s="18">
        <f t="shared" si="37"/>
        <v>0</v>
      </c>
      <c r="W331" s="18">
        <f t="shared" si="38"/>
        <v>0</v>
      </c>
      <c r="X331" s="27"/>
      <c r="Y331" s="19">
        <f t="shared" si="39"/>
        <v>0</v>
      </c>
      <c r="Z331" s="18">
        <f t="shared" si="40"/>
        <v>126.84</v>
      </c>
      <c r="AA331" s="12">
        <v>447</v>
      </c>
      <c r="AB331" s="12">
        <v>48524.61</v>
      </c>
      <c r="AC331" s="28">
        <f>+I331+Y331-Z331</f>
        <v>-101.24000000000001</v>
      </c>
      <c r="AD331" s="20">
        <f t="shared" si="41"/>
        <v>110</v>
      </c>
      <c r="AE331">
        <v>110</v>
      </c>
    </row>
    <row r="332" spans="1:31" x14ac:dyDescent="0.25">
      <c r="A332" s="9">
        <v>45046</v>
      </c>
      <c r="B332" s="10" t="s">
        <v>342</v>
      </c>
      <c r="C332" s="10" t="s">
        <v>320</v>
      </c>
      <c r="D332" s="10" t="s">
        <v>40</v>
      </c>
      <c r="E332" s="10" t="s">
        <v>30</v>
      </c>
      <c r="F332" s="10">
        <v>970</v>
      </c>
      <c r="G332" s="10">
        <v>1057</v>
      </c>
      <c r="H332" s="11">
        <v>17</v>
      </c>
      <c r="I332" s="63">
        <v>0.77</v>
      </c>
      <c r="J332" s="12">
        <v>3646.5</v>
      </c>
      <c r="K332" s="13">
        <v>0</v>
      </c>
      <c r="L332" s="25">
        <v>0</v>
      </c>
      <c r="M332" s="15">
        <v>0</v>
      </c>
      <c r="N332" s="14">
        <v>0</v>
      </c>
      <c r="O332" s="16">
        <v>0</v>
      </c>
      <c r="P332" s="16">
        <v>0</v>
      </c>
      <c r="Q332" s="16">
        <v>0</v>
      </c>
      <c r="R332" s="16">
        <f>Q332*16.876/100</f>
        <v>0</v>
      </c>
      <c r="S332" s="17">
        <f t="shared" si="35"/>
        <v>0</v>
      </c>
      <c r="T332" s="16">
        <v>0</v>
      </c>
      <c r="U332" s="18">
        <f t="shared" si="36"/>
        <v>17.969000000000001</v>
      </c>
      <c r="V332" s="18">
        <f t="shared" si="37"/>
        <v>0</v>
      </c>
      <c r="W332" s="18">
        <f t="shared" si="38"/>
        <v>0</v>
      </c>
      <c r="X332" s="27"/>
      <c r="Y332" s="19">
        <f t="shared" si="39"/>
        <v>0</v>
      </c>
      <c r="Z332" s="18">
        <f t="shared" si="40"/>
        <v>0</v>
      </c>
      <c r="AA332" s="12">
        <v>17</v>
      </c>
      <c r="AB332" s="12">
        <v>3646.5</v>
      </c>
      <c r="AC332" s="28">
        <f>+I332+Y332-Z332</f>
        <v>0.77</v>
      </c>
      <c r="AD332" s="20">
        <f t="shared" si="41"/>
        <v>0</v>
      </c>
      <c r="AE332">
        <v>0</v>
      </c>
    </row>
    <row r="333" spans="1:31" x14ac:dyDescent="0.25">
      <c r="A333" s="9">
        <v>45046</v>
      </c>
      <c r="B333" s="10" t="s">
        <v>343</v>
      </c>
      <c r="C333" s="10" t="s">
        <v>320</v>
      </c>
      <c r="D333" s="10" t="s">
        <v>40</v>
      </c>
      <c r="E333" s="10" t="s">
        <v>30</v>
      </c>
      <c r="F333" s="10">
        <v>970</v>
      </c>
      <c r="G333" s="10">
        <v>1057</v>
      </c>
      <c r="H333" s="11">
        <v>267</v>
      </c>
      <c r="I333" s="63">
        <v>12.05</v>
      </c>
      <c r="J333" s="12">
        <v>31080.639999999999</v>
      </c>
      <c r="K333" s="13">
        <v>0</v>
      </c>
      <c r="L333" s="25">
        <v>0</v>
      </c>
      <c r="M333" s="15">
        <v>0</v>
      </c>
      <c r="N333" s="14">
        <v>0</v>
      </c>
      <c r="O333" s="16">
        <v>60</v>
      </c>
      <c r="P333" s="16">
        <v>10064.4</v>
      </c>
      <c r="Q333" s="16">
        <v>0</v>
      </c>
      <c r="R333" s="16">
        <f>Q333*16.876/100</f>
        <v>0</v>
      </c>
      <c r="S333" s="17">
        <f t="shared" si="35"/>
        <v>0</v>
      </c>
      <c r="T333" s="16">
        <v>0</v>
      </c>
      <c r="U333" s="18">
        <f t="shared" si="36"/>
        <v>282.21899999999999</v>
      </c>
      <c r="V333" s="18">
        <f t="shared" si="37"/>
        <v>0</v>
      </c>
      <c r="W333" s="18">
        <f t="shared" si="38"/>
        <v>0</v>
      </c>
      <c r="X333" s="27"/>
      <c r="Y333" s="19">
        <f t="shared" si="39"/>
        <v>0</v>
      </c>
      <c r="Z333" s="18">
        <f t="shared" si="40"/>
        <v>63.42</v>
      </c>
      <c r="AA333" s="12">
        <v>207</v>
      </c>
      <c r="AB333" s="12">
        <v>24096.22</v>
      </c>
      <c r="AC333" s="28">
        <f>+I333+Y333-Z333</f>
        <v>-51.370000000000005</v>
      </c>
      <c r="AD333" s="20">
        <f t="shared" si="41"/>
        <v>60</v>
      </c>
      <c r="AE333">
        <v>60</v>
      </c>
    </row>
    <row r="334" spans="1:31" x14ac:dyDescent="0.25">
      <c r="A334" s="9">
        <v>45046</v>
      </c>
      <c r="B334" s="10" t="s">
        <v>344</v>
      </c>
      <c r="C334" s="10" t="s">
        <v>28</v>
      </c>
      <c r="D334" s="10" t="s">
        <v>29</v>
      </c>
      <c r="E334" s="10" t="s">
        <v>30</v>
      </c>
      <c r="F334" s="10"/>
      <c r="G334" s="10">
        <v>0</v>
      </c>
      <c r="H334" s="11">
        <v>36</v>
      </c>
      <c r="I334" s="63">
        <v>1.63</v>
      </c>
      <c r="J334" s="12">
        <v>136.78</v>
      </c>
      <c r="K334" s="13">
        <v>0</v>
      </c>
      <c r="L334" s="25">
        <v>0</v>
      </c>
      <c r="M334" s="15">
        <v>442</v>
      </c>
      <c r="N334" s="14">
        <v>1799.88</v>
      </c>
      <c r="O334" s="16">
        <v>0</v>
      </c>
      <c r="P334" s="16">
        <v>0</v>
      </c>
      <c r="Q334" s="16">
        <v>450</v>
      </c>
      <c r="R334" s="16">
        <f>Q334*16.876/100</f>
        <v>75.942000000000007</v>
      </c>
      <c r="S334" s="17">
        <f t="shared" si="35"/>
        <v>525.94200000000001</v>
      </c>
      <c r="T334" s="16">
        <v>1822.5</v>
      </c>
      <c r="U334" s="18">
        <f t="shared" si="36"/>
        <v>0</v>
      </c>
      <c r="V334" s="18">
        <f t="shared" si="37"/>
        <v>0</v>
      </c>
      <c r="W334" s="18">
        <f t="shared" si="38"/>
        <v>0</v>
      </c>
      <c r="X334" s="27"/>
      <c r="Y334" s="19">
        <f t="shared" si="39"/>
        <v>0</v>
      </c>
      <c r="Z334" s="18">
        <f t="shared" si="40"/>
        <v>0</v>
      </c>
      <c r="AA334" s="12">
        <v>28</v>
      </c>
      <c r="AB334" s="12">
        <v>113.44</v>
      </c>
      <c r="AC334" s="28">
        <f>+I334+Y334-Z334</f>
        <v>1.63</v>
      </c>
      <c r="AD334" s="20">
        <f t="shared" si="41"/>
        <v>0</v>
      </c>
      <c r="AE334">
        <v>0</v>
      </c>
    </row>
    <row r="335" spans="1:31" x14ac:dyDescent="0.25">
      <c r="A335" s="9">
        <v>45046</v>
      </c>
      <c r="B335" s="10" t="s">
        <v>345</v>
      </c>
      <c r="C335" s="10" t="s">
        <v>28</v>
      </c>
      <c r="D335" s="10" t="s">
        <v>29</v>
      </c>
      <c r="E335" s="10" t="s">
        <v>30</v>
      </c>
      <c r="F335" s="10"/>
      <c r="G335" s="10">
        <v>0</v>
      </c>
      <c r="H335" s="11">
        <v>349</v>
      </c>
      <c r="I335" s="63">
        <v>15.76</v>
      </c>
      <c r="J335" s="12">
        <v>1323.59</v>
      </c>
      <c r="K335" s="13">
        <v>0</v>
      </c>
      <c r="L335" s="25">
        <v>0</v>
      </c>
      <c r="M335" s="15">
        <v>420</v>
      </c>
      <c r="N335" s="14">
        <v>1708.31</v>
      </c>
      <c r="O335" s="16">
        <v>0</v>
      </c>
      <c r="P335" s="16">
        <v>0</v>
      </c>
      <c r="Q335" s="16">
        <v>584</v>
      </c>
      <c r="R335" s="16">
        <f>Q335*16.876/100</f>
        <v>98.555840000000003</v>
      </c>
      <c r="S335" s="17">
        <f t="shared" si="35"/>
        <v>682.55583999999999</v>
      </c>
      <c r="T335" s="16">
        <v>2300.96</v>
      </c>
      <c r="U335" s="18">
        <f t="shared" si="36"/>
        <v>0</v>
      </c>
      <c r="V335" s="18">
        <f t="shared" si="37"/>
        <v>0</v>
      </c>
      <c r="W335" s="18">
        <f t="shared" si="38"/>
        <v>0</v>
      </c>
      <c r="X335" s="27"/>
      <c r="Y335" s="19">
        <f t="shared" si="39"/>
        <v>0</v>
      </c>
      <c r="Z335" s="18">
        <f t="shared" si="40"/>
        <v>0</v>
      </c>
      <c r="AA335" s="12">
        <v>185</v>
      </c>
      <c r="AB335" s="12">
        <v>729.39</v>
      </c>
      <c r="AC335" s="28">
        <f>+I335+Y335-Z335</f>
        <v>15.76</v>
      </c>
      <c r="AD335" s="20">
        <f t="shared" si="41"/>
        <v>0</v>
      </c>
      <c r="AE335">
        <v>0</v>
      </c>
    </row>
    <row r="336" spans="1:31" x14ac:dyDescent="0.25">
      <c r="A336" s="9">
        <v>45046</v>
      </c>
      <c r="B336" s="10" t="s">
        <v>346</v>
      </c>
      <c r="C336" s="10" t="s">
        <v>28</v>
      </c>
      <c r="D336" s="10" t="s">
        <v>29</v>
      </c>
      <c r="E336" s="10" t="s">
        <v>30</v>
      </c>
      <c r="F336" s="10"/>
      <c r="G336" s="10">
        <v>0</v>
      </c>
      <c r="H336" s="11">
        <v>61</v>
      </c>
      <c r="I336" s="63">
        <v>2.75</v>
      </c>
      <c r="J336" s="12">
        <v>242.37</v>
      </c>
      <c r="K336" s="13">
        <v>0</v>
      </c>
      <c r="L336" s="25">
        <v>0</v>
      </c>
      <c r="M336" s="15">
        <v>562</v>
      </c>
      <c r="N336" s="14">
        <v>2298.19</v>
      </c>
      <c r="O336" s="16">
        <v>0</v>
      </c>
      <c r="P336" s="16">
        <v>0</v>
      </c>
      <c r="Q336" s="16">
        <v>573</v>
      </c>
      <c r="R336" s="16">
        <f>Q336*16.876/100</f>
        <v>96.699480000000008</v>
      </c>
      <c r="S336" s="17">
        <f t="shared" si="35"/>
        <v>669.69947999999999</v>
      </c>
      <c r="T336" s="16">
        <v>2337.84</v>
      </c>
      <c r="U336" s="18">
        <f t="shared" si="36"/>
        <v>0</v>
      </c>
      <c r="V336" s="18">
        <f t="shared" si="37"/>
        <v>0</v>
      </c>
      <c r="W336" s="18">
        <f t="shared" si="38"/>
        <v>0</v>
      </c>
      <c r="X336" s="27"/>
      <c r="Y336" s="19">
        <f t="shared" si="39"/>
        <v>0</v>
      </c>
      <c r="Z336" s="18">
        <f t="shared" si="40"/>
        <v>0</v>
      </c>
      <c r="AA336" s="12">
        <v>50</v>
      </c>
      <c r="AB336" s="12">
        <v>203.9</v>
      </c>
      <c r="AC336" s="28">
        <f>+I336+Y336-Z336</f>
        <v>2.75</v>
      </c>
      <c r="AD336" s="20">
        <f t="shared" si="41"/>
        <v>0</v>
      </c>
      <c r="AE336">
        <v>0</v>
      </c>
    </row>
    <row r="337" spans="1:31" x14ac:dyDescent="0.25">
      <c r="A337" s="9">
        <v>45046</v>
      </c>
      <c r="B337" s="10" t="s">
        <v>347</v>
      </c>
      <c r="C337" s="10" t="s">
        <v>28</v>
      </c>
      <c r="D337" s="10" t="s">
        <v>29</v>
      </c>
      <c r="E337" s="10" t="s">
        <v>30</v>
      </c>
      <c r="F337" s="10"/>
      <c r="G337" s="10">
        <v>0</v>
      </c>
      <c r="H337" s="11">
        <v>2341</v>
      </c>
      <c r="I337" s="63">
        <v>105.69</v>
      </c>
      <c r="J337" s="12">
        <v>9385.9699999999993</v>
      </c>
      <c r="K337" s="13">
        <v>0</v>
      </c>
      <c r="L337" s="25">
        <v>0</v>
      </c>
      <c r="M337" s="15">
        <v>0</v>
      </c>
      <c r="N337" s="14">
        <v>0</v>
      </c>
      <c r="O337" s="16">
        <v>0</v>
      </c>
      <c r="P337" s="16">
        <v>0</v>
      </c>
      <c r="Q337" s="16">
        <v>1247</v>
      </c>
      <c r="R337" s="16">
        <f>Q337*16.876/100</f>
        <v>210.44372000000004</v>
      </c>
      <c r="S337" s="17">
        <f t="shared" si="35"/>
        <v>1457.44372</v>
      </c>
      <c r="T337" s="16">
        <v>5000.47</v>
      </c>
      <c r="U337" s="18">
        <f t="shared" si="36"/>
        <v>0</v>
      </c>
      <c r="V337" s="18">
        <f t="shared" si="37"/>
        <v>0</v>
      </c>
      <c r="W337" s="18">
        <f t="shared" si="38"/>
        <v>0</v>
      </c>
      <c r="X337" s="27"/>
      <c r="Y337" s="19">
        <f t="shared" si="39"/>
        <v>0</v>
      </c>
      <c r="Z337" s="18">
        <f t="shared" si="40"/>
        <v>0</v>
      </c>
      <c r="AA337" s="12">
        <v>1094</v>
      </c>
      <c r="AB337" s="12">
        <v>4386.2700000000004</v>
      </c>
      <c r="AC337" s="28">
        <f>+I337+Y337-Z337</f>
        <v>105.69</v>
      </c>
      <c r="AD337" s="20">
        <f t="shared" si="41"/>
        <v>0</v>
      </c>
      <c r="AE337">
        <v>0</v>
      </c>
    </row>
    <row r="338" spans="1:31" x14ac:dyDescent="0.25">
      <c r="A338" s="9">
        <v>45046</v>
      </c>
      <c r="B338" s="10" t="s">
        <v>348</v>
      </c>
      <c r="C338" s="10" t="s">
        <v>28</v>
      </c>
      <c r="D338" s="10" t="s">
        <v>29</v>
      </c>
      <c r="E338" s="10" t="s">
        <v>30</v>
      </c>
      <c r="F338" s="10"/>
      <c r="G338" s="10">
        <v>0</v>
      </c>
      <c r="H338" s="11">
        <v>830</v>
      </c>
      <c r="I338" s="63">
        <v>37.47</v>
      </c>
      <c r="J338" s="12">
        <v>3307.09</v>
      </c>
      <c r="K338" s="13">
        <v>0</v>
      </c>
      <c r="L338" s="25">
        <v>0</v>
      </c>
      <c r="M338" s="15">
        <v>166</v>
      </c>
      <c r="N338" s="14">
        <v>655.14</v>
      </c>
      <c r="O338" s="16">
        <v>0</v>
      </c>
      <c r="P338" s="16">
        <v>0</v>
      </c>
      <c r="Q338" s="16">
        <v>996</v>
      </c>
      <c r="R338" s="16">
        <f>Q338*16.876/100</f>
        <v>168.08496000000002</v>
      </c>
      <c r="S338" s="17">
        <f t="shared" si="35"/>
        <v>1164.0849600000001</v>
      </c>
      <c r="T338" s="16">
        <v>3957.98</v>
      </c>
      <c r="U338" s="18">
        <f t="shared" si="36"/>
        <v>0</v>
      </c>
      <c r="V338" s="18">
        <f t="shared" si="37"/>
        <v>0</v>
      </c>
      <c r="W338" s="18">
        <f t="shared" si="38"/>
        <v>0</v>
      </c>
      <c r="X338" s="27"/>
      <c r="Y338" s="19">
        <f t="shared" si="39"/>
        <v>0</v>
      </c>
      <c r="Z338" s="18">
        <f t="shared" si="40"/>
        <v>0</v>
      </c>
      <c r="AA338" s="12">
        <v>0</v>
      </c>
      <c r="AB338" s="12">
        <v>0</v>
      </c>
      <c r="AC338" s="28">
        <f>+I338+Y338-Z338</f>
        <v>37.47</v>
      </c>
      <c r="AD338" s="20">
        <f t="shared" si="41"/>
        <v>0</v>
      </c>
      <c r="AE338">
        <v>0</v>
      </c>
    </row>
    <row r="339" spans="1:31" x14ac:dyDescent="0.25">
      <c r="A339" s="9">
        <v>45046</v>
      </c>
      <c r="B339" s="10" t="s">
        <v>349</v>
      </c>
      <c r="C339" s="10" t="s">
        <v>28</v>
      </c>
      <c r="D339" s="10" t="s">
        <v>29</v>
      </c>
      <c r="E339" s="10" t="s">
        <v>30</v>
      </c>
      <c r="F339" s="10"/>
      <c r="G339" s="10">
        <v>0</v>
      </c>
      <c r="H339" s="11">
        <v>34</v>
      </c>
      <c r="I339" s="63">
        <v>1.54</v>
      </c>
      <c r="J339" s="12">
        <v>135.63</v>
      </c>
      <c r="K339" s="13">
        <v>0</v>
      </c>
      <c r="L339" s="25">
        <v>0</v>
      </c>
      <c r="M339" s="15">
        <v>725</v>
      </c>
      <c r="N339" s="14">
        <v>2908.26</v>
      </c>
      <c r="O339" s="16">
        <v>0</v>
      </c>
      <c r="P339" s="16">
        <v>0</v>
      </c>
      <c r="Q339" s="16">
        <v>687</v>
      </c>
      <c r="R339" s="16">
        <f>Q339*16.876/100</f>
        <v>115.93812000000001</v>
      </c>
      <c r="S339" s="17">
        <f t="shared" si="35"/>
        <v>802.93812000000003</v>
      </c>
      <c r="T339" s="16">
        <v>2758.86</v>
      </c>
      <c r="U339" s="18">
        <f t="shared" si="36"/>
        <v>0</v>
      </c>
      <c r="V339" s="18">
        <f t="shared" si="37"/>
        <v>0</v>
      </c>
      <c r="W339" s="18">
        <f t="shared" si="38"/>
        <v>0</v>
      </c>
      <c r="X339" s="27"/>
      <c r="Y339" s="19">
        <f t="shared" si="39"/>
        <v>0</v>
      </c>
      <c r="Z339" s="18">
        <f t="shared" si="40"/>
        <v>0</v>
      </c>
      <c r="AA339" s="12">
        <v>72</v>
      </c>
      <c r="AB339" s="12">
        <v>283.89999999999998</v>
      </c>
      <c r="AC339" s="28">
        <f>+I339+Y339-Z339</f>
        <v>1.54</v>
      </c>
      <c r="AD339" s="20">
        <f t="shared" si="41"/>
        <v>0</v>
      </c>
      <c r="AE339">
        <v>0</v>
      </c>
    </row>
    <row r="340" spans="1:31" x14ac:dyDescent="0.25">
      <c r="A340" s="9">
        <v>45046</v>
      </c>
      <c r="B340" s="10" t="s">
        <v>350</v>
      </c>
      <c r="C340" s="10" t="s">
        <v>278</v>
      </c>
      <c r="D340" s="10" t="s">
        <v>40</v>
      </c>
      <c r="E340" s="10" t="s">
        <v>30</v>
      </c>
      <c r="F340" s="10">
        <v>205</v>
      </c>
      <c r="G340" s="10">
        <v>223</v>
      </c>
      <c r="H340" s="11">
        <v>538</v>
      </c>
      <c r="I340" s="63">
        <v>24.29</v>
      </c>
      <c r="J340" s="12">
        <v>14410.89</v>
      </c>
      <c r="K340" s="13">
        <v>0</v>
      </c>
      <c r="L340" s="25">
        <v>0</v>
      </c>
      <c r="M340" s="15">
        <v>0</v>
      </c>
      <c r="N340" s="14">
        <v>0</v>
      </c>
      <c r="O340" s="16">
        <v>512</v>
      </c>
      <c r="P340" s="16">
        <v>20605.099999999999</v>
      </c>
      <c r="Q340" s="16">
        <v>0</v>
      </c>
      <c r="R340" s="16">
        <f>Q340*16.876/100</f>
        <v>0</v>
      </c>
      <c r="S340" s="17">
        <f t="shared" si="35"/>
        <v>0</v>
      </c>
      <c r="T340" s="16">
        <v>0</v>
      </c>
      <c r="U340" s="18">
        <f t="shared" si="36"/>
        <v>119.974</v>
      </c>
      <c r="V340" s="18">
        <f t="shared" si="37"/>
        <v>0</v>
      </c>
      <c r="W340" s="18">
        <f t="shared" si="38"/>
        <v>0</v>
      </c>
      <c r="X340" s="27"/>
      <c r="Y340" s="19">
        <f t="shared" si="39"/>
        <v>0</v>
      </c>
      <c r="Z340" s="18">
        <f t="shared" si="40"/>
        <v>114.176</v>
      </c>
      <c r="AA340" s="12">
        <v>26</v>
      </c>
      <c r="AB340" s="12">
        <v>696.44</v>
      </c>
      <c r="AC340" s="28">
        <f>+I340+Y340-Z340</f>
        <v>-89.885999999999996</v>
      </c>
      <c r="AD340" s="20">
        <f t="shared" si="41"/>
        <v>90</v>
      </c>
      <c r="AE340">
        <v>90</v>
      </c>
    </row>
    <row r="341" spans="1:31" x14ac:dyDescent="0.25">
      <c r="A341" s="9">
        <v>45046</v>
      </c>
      <c r="B341" s="10" t="s">
        <v>351</v>
      </c>
      <c r="C341" s="10" t="s">
        <v>278</v>
      </c>
      <c r="D341" s="10" t="s">
        <v>40</v>
      </c>
      <c r="E341" s="10" t="s">
        <v>30</v>
      </c>
      <c r="F341" s="10">
        <v>205</v>
      </c>
      <c r="G341" s="10">
        <v>223</v>
      </c>
      <c r="H341" s="11">
        <v>327</v>
      </c>
      <c r="I341" s="63">
        <v>14.76</v>
      </c>
      <c r="J341" s="12">
        <v>13663.74</v>
      </c>
      <c r="K341" s="13">
        <v>0</v>
      </c>
      <c r="L341" s="25">
        <v>0</v>
      </c>
      <c r="M341" s="15">
        <v>0</v>
      </c>
      <c r="N341" s="14">
        <v>0</v>
      </c>
      <c r="O341" s="16">
        <v>93</v>
      </c>
      <c r="P341" s="16">
        <v>3734</v>
      </c>
      <c r="Q341" s="16">
        <v>0</v>
      </c>
      <c r="R341" s="16">
        <f>Q341*16.876/100</f>
        <v>0</v>
      </c>
      <c r="S341" s="17">
        <f t="shared" si="35"/>
        <v>0</v>
      </c>
      <c r="T341" s="16">
        <v>0</v>
      </c>
      <c r="U341" s="18">
        <f t="shared" si="36"/>
        <v>72.921000000000006</v>
      </c>
      <c r="V341" s="18">
        <f t="shared" si="37"/>
        <v>0</v>
      </c>
      <c r="W341" s="18">
        <f t="shared" si="38"/>
        <v>0</v>
      </c>
      <c r="X341" s="27"/>
      <c r="Y341" s="19">
        <f t="shared" si="39"/>
        <v>0</v>
      </c>
      <c r="Z341" s="18">
        <f t="shared" si="40"/>
        <v>20.739000000000001</v>
      </c>
      <c r="AA341" s="12">
        <v>234</v>
      </c>
      <c r="AB341" s="12">
        <v>9777.7199999999993</v>
      </c>
      <c r="AC341" s="28">
        <f>+I341+Y341-Z341</f>
        <v>-5.979000000000001</v>
      </c>
      <c r="AD341" s="20">
        <f t="shared" si="41"/>
        <v>10</v>
      </c>
      <c r="AE341">
        <v>10</v>
      </c>
    </row>
    <row r="342" spans="1:31" x14ac:dyDescent="0.25">
      <c r="A342" s="9">
        <v>45046</v>
      </c>
      <c r="B342" s="10" t="s">
        <v>352</v>
      </c>
      <c r="C342" s="10" t="s">
        <v>278</v>
      </c>
      <c r="D342" s="10" t="s">
        <v>40</v>
      </c>
      <c r="E342" s="10" t="s">
        <v>30</v>
      </c>
      <c r="F342" s="10">
        <v>205</v>
      </c>
      <c r="G342" s="10">
        <v>223</v>
      </c>
      <c r="H342" s="11">
        <v>201</v>
      </c>
      <c r="I342" s="63">
        <v>9.08</v>
      </c>
      <c r="J342" s="12">
        <v>8716.93</v>
      </c>
      <c r="K342" s="13">
        <v>0</v>
      </c>
      <c r="L342" s="25">
        <v>0</v>
      </c>
      <c r="M342" s="15">
        <v>0</v>
      </c>
      <c r="N342" s="14">
        <v>0</v>
      </c>
      <c r="O342" s="16">
        <v>92</v>
      </c>
      <c r="P342" s="16">
        <v>3695.6</v>
      </c>
      <c r="Q342" s="16">
        <v>0</v>
      </c>
      <c r="R342" s="16">
        <f>Q342*16.876/100</f>
        <v>0</v>
      </c>
      <c r="S342" s="17">
        <f t="shared" si="35"/>
        <v>0</v>
      </c>
      <c r="T342" s="16">
        <v>0</v>
      </c>
      <c r="U342" s="18">
        <f t="shared" si="36"/>
        <v>44.823</v>
      </c>
      <c r="V342" s="18">
        <f t="shared" si="37"/>
        <v>0</v>
      </c>
      <c r="W342" s="18">
        <f t="shared" si="38"/>
        <v>0</v>
      </c>
      <c r="X342" s="27"/>
      <c r="Y342" s="19">
        <f t="shared" si="39"/>
        <v>0</v>
      </c>
      <c r="Z342" s="18">
        <f t="shared" si="40"/>
        <v>20.515999999999998</v>
      </c>
      <c r="AA342" s="12">
        <v>109</v>
      </c>
      <c r="AB342" s="12">
        <v>4727.09</v>
      </c>
      <c r="AC342" s="28">
        <f>+I342+Y342-Z342</f>
        <v>-11.435999999999998</v>
      </c>
      <c r="AD342" s="20">
        <f t="shared" si="41"/>
        <v>20</v>
      </c>
      <c r="AE342">
        <v>20</v>
      </c>
    </row>
    <row r="343" spans="1:31" x14ac:dyDescent="0.25">
      <c r="A343" s="9">
        <v>45046</v>
      </c>
      <c r="B343" s="10" t="s">
        <v>353</v>
      </c>
      <c r="C343" s="10" t="s">
        <v>278</v>
      </c>
      <c r="D343" s="10" t="s">
        <v>40</v>
      </c>
      <c r="E343" s="10" t="s">
        <v>30</v>
      </c>
      <c r="F343" s="10">
        <v>205</v>
      </c>
      <c r="G343" s="10">
        <v>223</v>
      </c>
      <c r="H343" s="11">
        <v>380</v>
      </c>
      <c r="I343" s="63">
        <v>17.16</v>
      </c>
      <c r="J343" s="12">
        <v>12039.55</v>
      </c>
      <c r="K343" s="13">
        <v>0</v>
      </c>
      <c r="L343" s="25">
        <v>0</v>
      </c>
      <c r="M343" s="15">
        <v>0</v>
      </c>
      <c r="N343" s="14">
        <v>0</v>
      </c>
      <c r="O343" s="16">
        <v>122</v>
      </c>
      <c r="P343" s="16">
        <v>4499.6000000000004</v>
      </c>
      <c r="Q343" s="16">
        <v>0</v>
      </c>
      <c r="R343" s="16">
        <f>Q343*16.876/100</f>
        <v>0</v>
      </c>
      <c r="S343" s="17">
        <f t="shared" si="35"/>
        <v>0</v>
      </c>
      <c r="T343" s="16">
        <v>0</v>
      </c>
      <c r="U343" s="18">
        <f t="shared" si="36"/>
        <v>84.74</v>
      </c>
      <c r="V343" s="18">
        <f t="shared" si="37"/>
        <v>0</v>
      </c>
      <c r="W343" s="18">
        <f t="shared" si="38"/>
        <v>0</v>
      </c>
      <c r="X343" s="27"/>
      <c r="Y343" s="19">
        <f t="shared" si="39"/>
        <v>0</v>
      </c>
      <c r="Z343" s="18">
        <f t="shared" si="40"/>
        <v>27.206</v>
      </c>
      <c r="AA343" s="12">
        <v>258</v>
      </c>
      <c r="AB343" s="12">
        <v>8174.22</v>
      </c>
      <c r="AC343" s="28">
        <f>+I343+Y343-Z343</f>
        <v>-10.045999999999999</v>
      </c>
      <c r="AD343" s="20">
        <f t="shared" si="41"/>
        <v>20</v>
      </c>
      <c r="AE343">
        <v>20</v>
      </c>
    </row>
    <row r="344" spans="1:31" x14ac:dyDescent="0.25">
      <c r="A344" s="9">
        <v>45046</v>
      </c>
      <c r="B344" s="10" t="s">
        <v>354</v>
      </c>
      <c r="C344" s="10" t="s">
        <v>278</v>
      </c>
      <c r="D344" s="10" t="s">
        <v>40</v>
      </c>
      <c r="E344" s="10" t="s">
        <v>30</v>
      </c>
      <c r="F344" s="10">
        <v>205</v>
      </c>
      <c r="G344" s="10">
        <v>223</v>
      </c>
      <c r="H344" s="11">
        <v>590</v>
      </c>
      <c r="I344" s="63">
        <v>26.64</v>
      </c>
      <c r="J344" s="12">
        <v>16320.35</v>
      </c>
      <c r="K344" s="13">
        <v>0</v>
      </c>
      <c r="L344" s="25">
        <v>0</v>
      </c>
      <c r="M344" s="15">
        <v>0</v>
      </c>
      <c r="N344" s="14">
        <v>0</v>
      </c>
      <c r="O344" s="16">
        <v>242</v>
      </c>
      <c r="P344" s="16">
        <v>9808.1</v>
      </c>
      <c r="Q344" s="16">
        <v>0</v>
      </c>
      <c r="R344" s="16">
        <f>Q344*16.876/100</f>
        <v>0</v>
      </c>
      <c r="S344" s="17">
        <f t="shared" si="35"/>
        <v>0</v>
      </c>
      <c r="T344" s="16">
        <v>0</v>
      </c>
      <c r="U344" s="18">
        <f t="shared" si="36"/>
        <v>131.57</v>
      </c>
      <c r="V344" s="18">
        <f t="shared" si="37"/>
        <v>0</v>
      </c>
      <c r="W344" s="18">
        <f t="shared" si="38"/>
        <v>0</v>
      </c>
      <c r="X344" s="27"/>
      <c r="Y344" s="19">
        <f t="shared" si="39"/>
        <v>0</v>
      </c>
      <c r="Z344" s="18">
        <f t="shared" si="40"/>
        <v>53.966000000000001</v>
      </c>
      <c r="AA344" s="12">
        <v>348</v>
      </c>
      <c r="AB344" s="12">
        <v>9626.24</v>
      </c>
      <c r="AC344" s="28">
        <f>+I344+Y344-Z344</f>
        <v>-27.326000000000001</v>
      </c>
      <c r="AD344" s="20">
        <f t="shared" si="41"/>
        <v>30</v>
      </c>
      <c r="AE344">
        <v>30</v>
      </c>
    </row>
    <row r="345" spans="1:31" x14ac:dyDescent="0.25">
      <c r="A345" s="9">
        <v>45046</v>
      </c>
      <c r="B345" s="10" t="s">
        <v>355</v>
      </c>
      <c r="C345" s="10" t="s">
        <v>278</v>
      </c>
      <c r="D345" s="10" t="s">
        <v>40</v>
      </c>
      <c r="E345" s="10" t="s">
        <v>30</v>
      </c>
      <c r="F345" s="10">
        <v>205</v>
      </c>
      <c r="G345" s="10">
        <v>223</v>
      </c>
      <c r="H345" s="11">
        <v>249</v>
      </c>
      <c r="I345" s="63">
        <v>11.24</v>
      </c>
      <c r="J345" s="12">
        <v>6824.2</v>
      </c>
      <c r="K345" s="13">
        <v>0</v>
      </c>
      <c r="L345" s="25">
        <v>0</v>
      </c>
      <c r="M345" s="15">
        <v>0</v>
      </c>
      <c r="N345" s="14">
        <v>0</v>
      </c>
      <c r="O345" s="16">
        <v>212</v>
      </c>
      <c r="P345" s="16">
        <v>8672.6</v>
      </c>
      <c r="Q345" s="16">
        <v>0</v>
      </c>
      <c r="R345" s="16">
        <f>Q345*16.876/100</f>
        <v>0</v>
      </c>
      <c r="S345" s="17">
        <f t="shared" si="35"/>
        <v>0</v>
      </c>
      <c r="T345" s="16">
        <v>0</v>
      </c>
      <c r="U345" s="18">
        <f t="shared" si="36"/>
        <v>55.527000000000001</v>
      </c>
      <c r="V345" s="18">
        <f t="shared" si="37"/>
        <v>0</v>
      </c>
      <c r="W345" s="18">
        <f t="shared" si="38"/>
        <v>0</v>
      </c>
      <c r="X345" s="27"/>
      <c r="Y345" s="19">
        <f t="shared" si="39"/>
        <v>0</v>
      </c>
      <c r="Z345" s="18">
        <f t="shared" si="40"/>
        <v>47.276000000000003</v>
      </c>
      <c r="AA345" s="12">
        <v>37</v>
      </c>
      <c r="AB345" s="12">
        <v>1014.04</v>
      </c>
      <c r="AC345" s="28">
        <f>+I345+Y345-Z345</f>
        <v>-36.036000000000001</v>
      </c>
      <c r="AD345" s="20">
        <f t="shared" si="41"/>
        <v>40</v>
      </c>
      <c r="AE345">
        <v>40</v>
      </c>
    </row>
    <row r="346" spans="1:31" x14ac:dyDescent="0.25">
      <c r="A346" s="9">
        <v>45046</v>
      </c>
      <c r="B346" s="10" t="s">
        <v>356</v>
      </c>
      <c r="C346" s="10" t="s">
        <v>278</v>
      </c>
      <c r="D346" s="10" t="s">
        <v>40</v>
      </c>
      <c r="E346" s="10" t="s">
        <v>30</v>
      </c>
      <c r="F346" s="10">
        <v>270</v>
      </c>
      <c r="G346" s="10">
        <v>294</v>
      </c>
      <c r="H346" s="11">
        <v>569</v>
      </c>
      <c r="I346" s="63">
        <v>25.69</v>
      </c>
      <c r="J346" s="12">
        <v>17446.919999999998</v>
      </c>
      <c r="K346" s="13">
        <v>0</v>
      </c>
      <c r="L346" s="25">
        <v>0</v>
      </c>
      <c r="M346" s="15">
        <v>1247</v>
      </c>
      <c r="N346" s="14">
        <v>37946.1</v>
      </c>
      <c r="O346" s="16">
        <v>645</v>
      </c>
      <c r="P346" s="16">
        <v>31506.29</v>
      </c>
      <c r="Q346" s="16">
        <v>0</v>
      </c>
      <c r="R346" s="16">
        <f>Q346*16.876/100</f>
        <v>0</v>
      </c>
      <c r="S346" s="17">
        <f t="shared" si="35"/>
        <v>0</v>
      </c>
      <c r="T346" s="16">
        <v>0</v>
      </c>
      <c r="U346" s="18">
        <f t="shared" si="36"/>
        <v>167.286</v>
      </c>
      <c r="V346" s="18">
        <f t="shared" si="37"/>
        <v>336.69</v>
      </c>
      <c r="W346" s="18">
        <f t="shared" si="38"/>
        <v>56.526884100000004</v>
      </c>
      <c r="X346" s="27"/>
      <c r="Y346" s="19">
        <f t="shared" si="39"/>
        <v>393.21688410000002</v>
      </c>
      <c r="Z346" s="18">
        <f t="shared" si="40"/>
        <v>189.63</v>
      </c>
      <c r="AA346" s="12">
        <v>1171</v>
      </c>
      <c r="AB346" s="12">
        <v>35570.769999999997</v>
      </c>
      <c r="AC346" s="28">
        <f>+I346+Y346-Z346</f>
        <v>229.27688410000002</v>
      </c>
      <c r="AD346" s="20">
        <f t="shared" si="41"/>
        <v>0</v>
      </c>
      <c r="AE346">
        <v>0</v>
      </c>
    </row>
    <row r="347" spans="1:31" x14ac:dyDescent="0.25">
      <c r="A347" s="9">
        <v>45046</v>
      </c>
      <c r="B347" s="10" t="s">
        <v>357</v>
      </c>
      <c r="C347" s="10" t="s">
        <v>278</v>
      </c>
      <c r="D347" s="10" t="s">
        <v>40</v>
      </c>
      <c r="E347" s="10" t="s">
        <v>30</v>
      </c>
      <c r="F347" s="10">
        <v>270</v>
      </c>
      <c r="G347" s="10">
        <v>294</v>
      </c>
      <c r="H347" s="11">
        <v>42</v>
      </c>
      <c r="I347" s="63">
        <v>1.9</v>
      </c>
      <c r="J347" s="12">
        <v>1320.93</v>
      </c>
      <c r="K347" s="13">
        <v>0</v>
      </c>
      <c r="L347" s="25">
        <v>0</v>
      </c>
      <c r="M347" s="15">
        <v>450</v>
      </c>
      <c r="N347" s="14">
        <v>14017.82</v>
      </c>
      <c r="O347" s="16">
        <v>212</v>
      </c>
      <c r="P347" s="16">
        <v>10346.5</v>
      </c>
      <c r="Q347" s="16">
        <v>0</v>
      </c>
      <c r="R347" s="16">
        <f>Q347*16.876/100</f>
        <v>0</v>
      </c>
      <c r="S347" s="17">
        <f t="shared" si="35"/>
        <v>0</v>
      </c>
      <c r="T347" s="16">
        <v>0</v>
      </c>
      <c r="U347" s="18">
        <f t="shared" si="36"/>
        <v>12.348000000000001</v>
      </c>
      <c r="V347" s="18">
        <f t="shared" si="37"/>
        <v>121.5</v>
      </c>
      <c r="W347" s="18">
        <f t="shared" si="38"/>
        <v>20.398635000000002</v>
      </c>
      <c r="X347" s="27"/>
      <c r="Y347" s="19">
        <f t="shared" si="39"/>
        <v>141.89863500000001</v>
      </c>
      <c r="Z347" s="18">
        <f t="shared" si="40"/>
        <v>62.328000000000003</v>
      </c>
      <c r="AA347" s="12">
        <v>280</v>
      </c>
      <c r="AB347" s="12">
        <v>8724.3799999999992</v>
      </c>
      <c r="AC347" s="28">
        <f>+I347+Y347-Z347</f>
        <v>81.470635000000016</v>
      </c>
      <c r="AD347" s="20">
        <f t="shared" si="41"/>
        <v>0</v>
      </c>
      <c r="AE347">
        <v>0</v>
      </c>
    </row>
    <row r="348" spans="1:31" x14ac:dyDescent="0.25">
      <c r="A348" s="9">
        <v>45046</v>
      </c>
      <c r="B348" s="10" t="s">
        <v>358</v>
      </c>
      <c r="C348" s="10" t="s">
        <v>278</v>
      </c>
      <c r="D348" s="10" t="s">
        <v>40</v>
      </c>
      <c r="E348" s="10" t="s">
        <v>30</v>
      </c>
      <c r="F348" s="10">
        <v>270</v>
      </c>
      <c r="G348" s="10">
        <v>294</v>
      </c>
      <c r="H348" s="11">
        <v>50</v>
      </c>
      <c r="I348" s="63">
        <v>2.2599999999999998</v>
      </c>
      <c r="J348" s="12">
        <v>2172.77</v>
      </c>
      <c r="K348" s="13">
        <v>0</v>
      </c>
      <c r="L348" s="25">
        <v>0</v>
      </c>
      <c r="M348" s="15">
        <v>584</v>
      </c>
      <c r="N348" s="14">
        <v>17920</v>
      </c>
      <c r="O348" s="16">
        <v>122</v>
      </c>
      <c r="P348" s="16">
        <v>6028.6</v>
      </c>
      <c r="Q348" s="16">
        <v>0</v>
      </c>
      <c r="R348" s="16">
        <f>Q348*16.876/100</f>
        <v>0</v>
      </c>
      <c r="S348" s="17">
        <f t="shared" si="35"/>
        <v>0</v>
      </c>
      <c r="T348" s="16">
        <v>0</v>
      </c>
      <c r="U348" s="18">
        <f t="shared" si="36"/>
        <v>14.7</v>
      </c>
      <c r="V348" s="18">
        <f t="shared" si="37"/>
        <v>157.68</v>
      </c>
      <c r="W348" s="18">
        <f t="shared" si="38"/>
        <v>26.472895200000004</v>
      </c>
      <c r="X348" s="27"/>
      <c r="Y348" s="19">
        <f t="shared" si="39"/>
        <v>184.15289520000002</v>
      </c>
      <c r="Z348" s="18">
        <f t="shared" si="40"/>
        <v>35.868000000000002</v>
      </c>
      <c r="AA348" s="12">
        <v>512</v>
      </c>
      <c r="AB348" s="12">
        <v>15884.65</v>
      </c>
      <c r="AC348" s="28">
        <f>+I348+Y348-Z348</f>
        <v>150.54489520000001</v>
      </c>
      <c r="AD348" s="20">
        <f t="shared" si="41"/>
        <v>0</v>
      </c>
      <c r="AE348">
        <v>0</v>
      </c>
    </row>
    <row r="349" spans="1:31" x14ac:dyDescent="0.25">
      <c r="A349" s="9">
        <v>45046</v>
      </c>
      <c r="B349" s="10" t="s">
        <v>359</v>
      </c>
      <c r="C349" s="10" t="s">
        <v>278</v>
      </c>
      <c r="D349" s="10" t="s">
        <v>40</v>
      </c>
      <c r="E349" s="10" t="s">
        <v>30</v>
      </c>
      <c r="F349" s="10">
        <v>270</v>
      </c>
      <c r="G349" s="10">
        <v>294</v>
      </c>
      <c r="H349" s="11">
        <v>0</v>
      </c>
      <c r="I349" s="63">
        <v>0</v>
      </c>
      <c r="J349" s="12">
        <v>0</v>
      </c>
      <c r="K349" s="13">
        <v>0</v>
      </c>
      <c r="L349" s="25">
        <v>0</v>
      </c>
      <c r="M349" s="15">
        <v>573</v>
      </c>
      <c r="N349" s="14">
        <v>17938.32</v>
      </c>
      <c r="O349" s="16">
        <v>292</v>
      </c>
      <c r="P349" s="16">
        <v>14084.56</v>
      </c>
      <c r="Q349" s="16">
        <v>0</v>
      </c>
      <c r="R349" s="16">
        <f>Q349*16.876/100</f>
        <v>0</v>
      </c>
      <c r="S349" s="17">
        <f t="shared" si="35"/>
        <v>0</v>
      </c>
      <c r="T349" s="16">
        <v>0</v>
      </c>
      <c r="U349" s="18">
        <f t="shared" si="36"/>
        <v>0</v>
      </c>
      <c r="V349" s="18">
        <f t="shared" si="37"/>
        <v>154.71</v>
      </c>
      <c r="W349" s="18">
        <f t="shared" si="38"/>
        <v>25.974261900000005</v>
      </c>
      <c r="X349" s="27"/>
      <c r="Y349" s="19">
        <f t="shared" si="39"/>
        <v>180.68426190000002</v>
      </c>
      <c r="Z349" s="18">
        <f t="shared" si="40"/>
        <v>85.847999999999999</v>
      </c>
      <c r="AA349" s="12">
        <v>281</v>
      </c>
      <c r="AB349" s="12">
        <v>8796.9699999999993</v>
      </c>
      <c r="AC349" s="28">
        <f>+I349+Y349-Z349</f>
        <v>94.836261900000025</v>
      </c>
      <c r="AD349" s="20">
        <f t="shared" si="41"/>
        <v>0</v>
      </c>
      <c r="AE349">
        <v>0</v>
      </c>
    </row>
    <row r="350" spans="1:31" x14ac:dyDescent="0.25">
      <c r="A350" s="9">
        <v>45046</v>
      </c>
      <c r="B350" s="10" t="s">
        <v>360</v>
      </c>
      <c r="C350" s="10" t="s">
        <v>278</v>
      </c>
      <c r="D350" s="10" t="s">
        <v>40</v>
      </c>
      <c r="E350" s="10" t="s">
        <v>30</v>
      </c>
      <c r="F350" s="10">
        <v>270</v>
      </c>
      <c r="G350" s="10">
        <v>294</v>
      </c>
      <c r="H350" s="11">
        <v>284</v>
      </c>
      <c r="I350" s="63">
        <v>12.82</v>
      </c>
      <c r="J350" s="12">
        <v>8677.51</v>
      </c>
      <c r="K350" s="13">
        <v>0</v>
      </c>
      <c r="L350" s="25">
        <v>0</v>
      </c>
      <c r="M350" s="15">
        <v>996</v>
      </c>
      <c r="N350" s="14">
        <v>30090.89</v>
      </c>
      <c r="O350" s="16">
        <v>382</v>
      </c>
      <c r="P350" s="16">
        <v>18688.71</v>
      </c>
      <c r="Q350" s="16">
        <v>0</v>
      </c>
      <c r="R350" s="16">
        <f>Q350*16.876/100</f>
        <v>0</v>
      </c>
      <c r="S350" s="17">
        <f t="shared" si="35"/>
        <v>0</v>
      </c>
      <c r="T350" s="16">
        <v>0</v>
      </c>
      <c r="U350" s="18">
        <f t="shared" si="36"/>
        <v>83.495999999999995</v>
      </c>
      <c r="V350" s="18">
        <f t="shared" si="37"/>
        <v>268.92</v>
      </c>
      <c r="W350" s="18">
        <f t="shared" si="38"/>
        <v>45.148978800000002</v>
      </c>
      <c r="X350" s="27"/>
      <c r="Y350" s="19">
        <f t="shared" si="39"/>
        <v>314.06897880000002</v>
      </c>
      <c r="Z350" s="18">
        <f t="shared" si="40"/>
        <v>112.30800000000001</v>
      </c>
      <c r="AA350" s="12">
        <v>898</v>
      </c>
      <c r="AB350" s="12">
        <v>27095.759999999998</v>
      </c>
      <c r="AC350" s="28">
        <f>+I350+Y350-Z350</f>
        <v>214.58097880000003</v>
      </c>
      <c r="AD350" s="20">
        <f t="shared" si="41"/>
        <v>0</v>
      </c>
      <c r="AE350">
        <v>0</v>
      </c>
    </row>
    <row r="351" spans="1:31" x14ac:dyDescent="0.25">
      <c r="A351" s="9">
        <v>45046</v>
      </c>
      <c r="B351" s="10" t="s">
        <v>361</v>
      </c>
      <c r="C351" s="10" t="s">
        <v>278</v>
      </c>
      <c r="D351" s="10" t="s">
        <v>40</v>
      </c>
      <c r="E351" s="10" t="s">
        <v>30</v>
      </c>
      <c r="F351" s="10">
        <v>270</v>
      </c>
      <c r="G351" s="10">
        <v>294</v>
      </c>
      <c r="H351" s="11">
        <v>180</v>
      </c>
      <c r="I351" s="63">
        <v>8.1300000000000008</v>
      </c>
      <c r="J351" s="12">
        <v>5482.23</v>
      </c>
      <c r="K351" s="13">
        <v>0</v>
      </c>
      <c r="L351" s="25">
        <v>0</v>
      </c>
      <c r="M351" s="15">
        <v>687</v>
      </c>
      <c r="N351" s="14">
        <v>21072.43</v>
      </c>
      <c r="O351" s="16">
        <v>272</v>
      </c>
      <c r="P351" s="16">
        <v>13374.7</v>
      </c>
      <c r="Q351" s="16">
        <v>0</v>
      </c>
      <c r="R351" s="16">
        <f>Q351*16.876/100</f>
        <v>0</v>
      </c>
      <c r="S351" s="17">
        <f t="shared" si="35"/>
        <v>0</v>
      </c>
      <c r="T351" s="16">
        <v>0</v>
      </c>
      <c r="U351" s="18">
        <f t="shared" si="36"/>
        <v>52.92</v>
      </c>
      <c r="V351" s="18">
        <f t="shared" si="37"/>
        <v>185.49</v>
      </c>
      <c r="W351" s="18">
        <f t="shared" si="38"/>
        <v>31.141916100000003</v>
      </c>
      <c r="X351" s="27"/>
      <c r="Y351" s="19">
        <f t="shared" si="39"/>
        <v>216.63191610000001</v>
      </c>
      <c r="Z351" s="18">
        <f t="shared" si="40"/>
        <v>79.968000000000004</v>
      </c>
      <c r="AA351" s="12">
        <v>595</v>
      </c>
      <c r="AB351" s="12">
        <v>18127.39</v>
      </c>
      <c r="AC351" s="28">
        <f>+I351+Y351-Z351</f>
        <v>144.79391609999999</v>
      </c>
      <c r="AD351" s="20">
        <f t="shared" si="41"/>
        <v>0</v>
      </c>
      <c r="AE351">
        <v>0</v>
      </c>
    </row>
    <row r="352" spans="1:31" x14ac:dyDescent="0.25">
      <c r="A352" s="9">
        <v>45046</v>
      </c>
      <c r="B352" s="10" t="s">
        <v>362</v>
      </c>
      <c r="C352" s="10" t="s">
        <v>282</v>
      </c>
      <c r="D352" s="10" t="s">
        <v>40</v>
      </c>
      <c r="E352" s="10" t="s">
        <v>30</v>
      </c>
      <c r="F352" s="10">
        <v>520</v>
      </c>
      <c r="G352" s="10">
        <v>567</v>
      </c>
      <c r="H352" s="11">
        <v>1</v>
      </c>
      <c r="I352" s="63">
        <v>0.05</v>
      </c>
      <c r="J352" s="12">
        <v>98.35</v>
      </c>
      <c r="K352" s="13">
        <v>0</v>
      </c>
      <c r="L352" s="25">
        <v>0</v>
      </c>
      <c r="M352" s="15">
        <v>34</v>
      </c>
      <c r="N352" s="14">
        <v>3343.9</v>
      </c>
      <c r="O352" s="16">
        <v>35</v>
      </c>
      <c r="P352" s="16">
        <v>3400.6</v>
      </c>
      <c r="Q352" s="16">
        <v>0</v>
      </c>
      <c r="R352" s="16">
        <f>Q352*16.876/100</f>
        <v>0</v>
      </c>
      <c r="S352" s="17">
        <f t="shared" si="35"/>
        <v>0</v>
      </c>
      <c r="T352" s="16">
        <v>0</v>
      </c>
      <c r="U352" s="18">
        <f t="shared" si="36"/>
        <v>0.56699999999999995</v>
      </c>
      <c r="V352" s="18">
        <f t="shared" si="37"/>
        <v>17.68</v>
      </c>
      <c r="W352" s="18">
        <f t="shared" si="38"/>
        <v>2.9682952</v>
      </c>
      <c r="X352" s="27"/>
      <c r="Y352" s="19">
        <f t="shared" si="39"/>
        <v>20.6482952</v>
      </c>
      <c r="Z352" s="18">
        <f t="shared" si="40"/>
        <v>19.844999999999999</v>
      </c>
      <c r="AA352" s="12">
        <v>0</v>
      </c>
      <c r="AB352" s="12">
        <v>0</v>
      </c>
      <c r="AC352" s="28">
        <f>+I352+Y352-Z352</f>
        <v>0.85329520000000159</v>
      </c>
      <c r="AD352" s="20">
        <f t="shared" si="41"/>
        <v>0</v>
      </c>
      <c r="AE352">
        <v>0</v>
      </c>
    </row>
    <row r="353" spans="1:31" x14ac:dyDescent="0.25">
      <c r="A353" s="9">
        <v>45046</v>
      </c>
      <c r="B353" s="10" t="s">
        <v>363</v>
      </c>
      <c r="C353" s="10" t="s">
        <v>282</v>
      </c>
      <c r="D353" s="10" t="s">
        <v>40</v>
      </c>
      <c r="E353" s="10" t="s">
        <v>30</v>
      </c>
      <c r="F353" s="10">
        <v>520</v>
      </c>
      <c r="G353" s="10">
        <v>567</v>
      </c>
      <c r="H353" s="11">
        <v>-106</v>
      </c>
      <c r="I353" s="63">
        <v>0</v>
      </c>
      <c r="J353" s="12">
        <v>-8062.85</v>
      </c>
      <c r="K353" s="13">
        <v>0</v>
      </c>
      <c r="L353" s="25">
        <v>0</v>
      </c>
      <c r="M353" s="15">
        <v>141</v>
      </c>
      <c r="N353" s="14">
        <v>10187.25</v>
      </c>
      <c r="O353" s="16">
        <v>14</v>
      </c>
      <c r="P353" s="16">
        <v>1305.22</v>
      </c>
      <c r="Q353" s="16">
        <v>0</v>
      </c>
      <c r="R353" s="16">
        <f>Q353*16.876/100</f>
        <v>0</v>
      </c>
      <c r="S353" s="17">
        <f t="shared" si="35"/>
        <v>0</v>
      </c>
      <c r="T353" s="16">
        <v>0</v>
      </c>
      <c r="U353" s="18">
        <f t="shared" si="36"/>
        <v>-60.101999999999997</v>
      </c>
      <c r="V353" s="18">
        <f t="shared" si="37"/>
        <v>73.319999999999993</v>
      </c>
      <c r="W353" s="18">
        <f t="shared" si="38"/>
        <v>12.309694799999999</v>
      </c>
      <c r="X353" s="27"/>
      <c r="Y353" s="19">
        <f t="shared" si="39"/>
        <v>85.629694799999996</v>
      </c>
      <c r="Z353" s="18">
        <f t="shared" si="40"/>
        <v>7.9379999999999997</v>
      </c>
      <c r="AA353" s="12">
        <v>21</v>
      </c>
      <c r="AB353" s="12">
        <v>1517.25</v>
      </c>
      <c r="AC353" s="28">
        <f>+I353+Y353-Z353</f>
        <v>77.691694799999993</v>
      </c>
      <c r="AD353" s="20">
        <f t="shared" si="41"/>
        <v>0</v>
      </c>
      <c r="AE353">
        <v>0</v>
      </c>
    </row>
    <row r="354" spans="1:31" x14ac:dyDescent="0.25">
      <c r="A354" s="9">
        <v>45046</v>
      </c>
      <c r="B354" s="10" t="s">
        <v>364</v>
      </c>
      <c r="C354" s="10" t="s">
        <v>282</v>
      </c>
      <c r="D354" s="10" t="s">
        <v>29</v>
      </c>
      <c r="E354" s="10" t="s">
        <v>30</v>
      </c>
      <c r="F354" s="10"/>
      <c r="G354" s="10">
        <v>0</v>
      </c>
      <c r="H354" s="11">
        <v>7</v>
      </c>
      <c r="I354" s="63">
        <v>0.32</v>
      </c>
      <c r="J354" s="12">
        <v>619.01</v>
      </c>
      <c r="K354" s="13">
        <v>0</v>
      </c>
      <c r="L354" s="25">
        <v>0</v>
      </c>
      <c r="M354" s="15">
        <v>0</v>
      </c>
      <c r="N354" s="14">
        <v>0</v>
      </c>
      <c r="O354" s="16">
        <v>0</v>
      </c>
      <c r="P354" s="16">
        <v>0</v>
      </c>
      <c r="Q354" s="16">
        <v>0</v>
      </c>
      <c r="R354" s="16">
        <f>Q354*16.876/100</f>
        <v>0</v>
      </c>
      <c r="S354" s="17">
        <f t="shared" si="35"/>
        <v>0</v>
      </c>
      <c r="T354" s="16">
        <v>0</v>
      </c>
      <c r="U354" s="18">
        <f t="shared" si="36"/>
        <v>0</v>
      </c>
      <c r="V354" s="18">
        <f t="shared" si="37"/>
        <v>0</v>
      </c>
      <c r="W354" s="18">
        <f t="shared" si="38"/>
        <v>0</v>
      </c>
      <c r="X354" s="27"/>
      <c r="Y354" s="19">
        <f t="shared" si="39"/>
        <v>0</v>
      </c>
      <c r="Z354" s="18">
        <f t="shared" si="40"/>
        <v>0</v>
      </c>
      <c r="AA354" s="12">
        <v>7</v>
      </c>
      <c r="AB354" s="12">
        <v>619.01</v>
      </c>
      <c r="AC354" s="28">
        <f>+I354+Y354-Z354</f>
        <v>0.32</v>
      </c>
      <c r="AD354" s="20">
        <f t="shared" si="41"/>
        <v>0</v>
      </c>
      <c r="AE354">
        <v>0</v>
      </c>
    </row>
    <row r="355" spans="1:31" x14ac:dyDescent="0.25">
      <c r="A355" s="9">
        <v>45046</v>
      </c>
      <c r="B355" s="10" t="s">
        <v>365</v>
      </c>
      <c r="C355" s="10" t="s">
        <v>282</v>
      </c>
      <c r="D355" s="10" t="s">
        <v>40</v>
      </c>
      <c r="E355" s="10" t="s">
        <v>30</v>
      </c>
      <c r="F355" s="10">
        <v>520</v>
      </c>
      <c r="G355" s="10">
        <v>567</v>
      </c>
      <c r="H355" s="11">
        <v>-215</v>
      </c>
      <c r="I355" s="63">
        <v>0</v>
      </c>
      <c r="J355" s="12">
        <v>-16499.88</v>
      </c>
      <c r="K355" s="13">
        <v>0</v>
      </c>
      <c r="L355" s="25">
        <v>0</v>
      </c>
      <c r="M355" s="15">
        <v>270</v>
      </c>
      <c r="N355" s="14">
        <v>20306.7</v>
      </c>
      <c r="O355" s="16">
        <v>15</v>
      </c>
      <c r="P355" s="16">
        <v>1536</v>
      </c>
      <c r="Q355" s="16">
        <v>0</v>
      </c>
      <c r="R355" s="16">
        <f>Q355*16.876/100</f>
        <v>0</v>
      </c>
      <c r="S355" s="17">
        <f t="shared" si="35"/>
        <v>0</v>
      </c>
      <c r="T355" s="16">
        <v>0</v>
      </c>
      <c r="U355" s="18">
        <f t="shared" si="36"/>
        <v>-121.905</v>
      </c>
      <c r="V355" s="18">
        <f t="shared" si="37"/>
        <v>140.4</v>
      </c>
      <c r="W355" s="18">
        <f t="shared" si="38"/>
        <v>23.571756000000004</v>
      </c>
      <c r="X355" s="27"/>
      <c r="Y355" s="19">
        <f t="shared" si="39"/>
        <v>163.971756</v>
      </c>
      <c r="Z355" s="18">
        <f t="shared" si="40"/>
        <v>8.5050000000000008</v>
      </c>
      <c r="AA355" s="12">
        <v>40</v>
      </c>
      <c r="AB355" s="12">
        <v>3008.4</v>
      </c>
      <c r="AC355" s="28">
        <f>+I355+Y355-Z355</f>
        <v>155.466756</v>
      </c>
      <c r="AD355" s="20">
        <f t="shared" si="41"/>
        <v>0</v>
      </c>
      <c r="AE355">
        <v>0</v>
      </c>
    </row>
    <row r="356" spans="1:31" x14ac:dyDescent="0.25">
      <c r="A356" s="9">
        <v>45046</v>
      </c>
      <c r="B356" s="10" t="s">
        <v>366</v>
      </c>
      <c r="C356" s="10" t="s">
        <v>282</v>
      </c>
      <c r="D356" s="10" t="s">
        <v>40</v>
      </c>
      <c r="E356" s="10" t="s">
        <v>30</v>
      </c>
      <c r="F356" s="10">
        <v>520</v>
      </c>
      <c r="G356" s="10">
        <v>567</v>
      </c>
      <c r="H356" s="11">
        <v>92</v>
      </c>
      <c r="I356" s="63">
        <v>4.1500000000000004</v>
      </c>
      <c r="J356" s="12">
        <v>9179.76</v>
      </c>
      <c r="K356" s="13">
        <v>0</v>
      </c>
      <c r="L356" s="25">
        <v>0</v>
      </c>
      <c r="M356" s="15">
        <v>0</v>
      </c>
      <c r="N356" s="14">
        <v>0</v>
      </c>
      <c r="O356" s="16">
        <v>0</v>
      </c>
      <c r="P356" s="16">
        <v>0</v>
      </c>
      <c r="Q356" s="16">
        <v>0</v>
      </c>
      <c r="R356" s="16">
        <f>Q356*16.876/100</f>
        <v>0</v>
      </c>
      <c r="S356" s="17">
        <f t="shared" si="35"/>
        <v>0</v>
      </c>
      <c r="T356" s="16">
        <v>0</v>
      </c>
      <c r="U356" s="18">
        <f t="shared" si="36"/>
        <v>52.164000000000001</v>
      </c>
      <c r="V356" s="18">
        <f t="shared" si="37"/>
        <v>0</v>
      </c>
      <c r="W356" s="18">
        <f t="shared" si="38"/>
        <v>0</v>
      </c>
      <c r="X356" s="27"/>
      <c r="Y356" s="19">
        <f t="shared" si="39"/>
        <v>0</v>
      </c>
      <c r="Z356" s="18">
        <f t="shared" si="40"/>
        <v>0</v>
      </c>
      <c r="AA356" s="12">
        <v>92</v>
      </c>
      <c r="AB356" s="12">
        <v>9179.76</v>
      </c>
      <c r="AC356" s="28">
        <f>+I356+Y356-Z356</f>
        <v>4.1500000000000004</v>
      </c>
      <c r="AD356" s="20">
        <f t="shared" si="41"/>
        <v>0</v>
      </c>
      <c r="AE356">
        <v>0</v>
      </c>
    </row>
    <row r="357" spans="1:31" x14ac:dyDescent="0.25">
      <c r="A357" s="9">
        <v>45046</v>
      </c>
      <c r="B357" s="10" t="s">
        <v>367</v>
      </c>
      <c r="C357" s="10" t="s">
        <v>282</v>
      </c>
      <c r="D357" s="10" t="s">
        <v>40</v>
      </c>
      <c r="E357" s="10" t="s">
        <v>30</v>
      </c>
      <c r="F357" s="10">
        <v>520</v>
      </c>
      <c r="G357" s="10">
        <v>567</v>
      </c>
      <c r="H357" s="11">
        <v>87</v>
      </c>
      <c r="I357" s="63">
        <v>3.93</v>
      </c>
      <c r="J357" s="12">
        <v>8111.01</v>
      </c>
      <c r="K357" s="13">
        <v>0</v>
      </c>
      <c r="L357" s="25">
        <v>0</v>
      </c>
      <c r="M357" s="15">
        <v>0</v>
      </c>
      <c r="N357" s="14">
        <v>0</v>
      </c>
      <c r="O357" s="16">
        <v>0</v>
      </c>
      <c r="P357" s="16">
        <v>0</v>
      </c>
      <c r="Q357" s="16">
        <v>0</v>
      </c>
      <c r="R357" s="16">
        <f>Q357*16.876/100</f>
        <v>0</v>
      </c>
      <c r="S357" s="17">
        <f t="shared" si="35"/>
        <v>0</v>
      </c>
      <c r="T357" s="16">
        <v>0</v>
      </c>
      <c r="U357" s="18">
        <f t="shared" si="36"/>
        <v>49.329000000000001</v>
      </c>
      <c r="V357" s="18">
        <f t="shared" si="37"/>
        <v>0</v>
      </c>
      <c r="W357" s="18">
        <f t="shared" si="38"/>
        <v>0</v>
      </c>
      <c r="X357" s="27"/>
      <c r="Y357" s="19">
        <f t="shared" si="39"/>
        <v>0</v>
      </c>
      <c r="Z357" s="18">
        <f t="shared" si="40"/>
        <v>0</v>
      </c>
      <c r="AA357" s="12">
        <v>87</v>
      </c>
      <c r="AB357" s="12">
        <v>8111.01</v>
      </c>
      <c r="AC357" s="28">
        <f>+I357+Y357-Z357</f>
        <v>3.93</v>
      </c>
      <c r="AD357" s="20">
        <f t="shared" si="41"/>
        <v>0</v>
      </c>
      <c r="AE357">
        <v>0</v>
      </c>
    </row>
    <row r="358" spans="1:31" x14ac:dyDescent="0.25">
      <c r="A358" s="9">
        <v>45046</v>
      </c>
      <c r="B358" s="10" t="s">
        <v>368</v>
      </c>
      <c r="C358" s="10" t="s">
        <v>282</v>
      </c>
      <c r="D358" s="10" t="s">
        <v>40</v>
      </c>
      <c r="E358" s="10" t="s">
        <v>30</v>
      </c>
      <c r="F358" s="10">
        <v>520</v>
      </c>
      <c r="G358" s="10">
        <v>567</v>
      </c>
      <c r="H358" s="11">
        <v>121</v>
      </c>
      <c r="I358" s="63">
        <v>5.46</v>
      </c>
      <c r="J358" s="12">
        <v>8600.66</v>
      </c>
      <c r="K358" s="13">
        <v>0</v>
      </c>
      <c r="L358" s="25">
        <v>0</v>
      </c>
      <c r="M358" s="15">
        <v>0</v>
      </c>
      <c r="N358" s="14">
        <v>0</v>
      </c>
      <c r="O358" s="16">
        <v>0</v>
      </c>
      <c r="P358" s="16">
        <v>0</v>
      </c>
      <c r="Q358" s="16">
        <v>0</v>
      </c>
      <c r="R358" s="16">
        <f>Q358*16.876/100</f>
        <v>0</v>
      </c>
      <c r="S358" s="17">
        <f t="shared" si="35"/>
        <v>0</v>
      </c>
      <c r="T358" s="16">
        <v>0</v>
      </c>
      <c r="U358" s="18">
        <f t="shared" si="36"/>
        <v>68.606999999999999</v>
      </c>
      <c r="V358" s="18">
        <f t="shared" si="37"/>
        <v>0</v>
      </c>
      <c r="W358" s="18">
        <f t="shared" si="38"/>
        <v>0</v>
      </c>
      <c r="X358" s="27"/>
      <c r="Y358" s="19">
        <f t="shared" si="39"/>
        <v>0</v>
      </c>
      <c r="Z358" s="18">
        <f t="shared" si="40"/>
        <v>0</v>
      </c>
      <c r="AA358" s="12">
        <v>121</v>
      </c>
      <c r="AB358" s="12">
        <v>8600.66</v>
      </c>
      <c r="AC358" s="28">
        <f>+I358+Y358-Z358</f>
        <v>5.46</v>
      </c>
      <c r="AD358" s="20">
        <f t="shared" si="41"/>
        <v>0</v>
      </c>
      <c r="AE358">
        <v>0</v>
      </c>
    </row>
    <row r="359" spans="1:31" x14ac:dyDescent="0.25">
      <c r="A359" s="9">
        <v>45046</v>
      </c>
      <c r="B359" s="10" t="s">
        <v>369</v>
      </c>
      <c r="C359" s="10" t="s">
        <v>282</v>
      </c>
      <c r="D359" s="10" t="s">
        <v>40</v>
      </c>
      <c r="E359" s="10" t="s">
        <v>30</v>
      </c>
      <c r="F359" s="10">
        <v>520</v>
      </c>
      <c r="G359" s="10">
        <v>567</v>
      </c>
      <c r="H359" s="11">
        <v>0</v>
      </c>
      <c r="I359" s="63">
        <v>0</v>
      </c>
      <c r="J359" s="12">
        <v>0</v>
      </c>
      <c r="K359" s="13">
        <v>0</v>
      </c>
      <c r="L359" s="25">
        <v>0</v>
      </c>
      <c r="M359" s="15">
        <v>15</v>
      </c>
      <c r="N359" s="14">
        <v>1437</v>
      </c>
      <c r="O359" s="16">
        <v>15</v>
      </c>
      <c r="P359" s="16">
        <v>1536</v>
      </c>
      <c r="Q359" s="16">
        <v>0</v>
      </c>
      <c r="R359" s="16">
        <f>Q359*16.876/100</f>
        <v>0</v>
      </c>
      <c r="S359" s="17">
        <f t="shared" si="35"/>
        <v>0</v>
      </c>
      <c r="T359" s="16">
        <v>0</v>
      </c>
      <c r="U359" s="18">
        <f t="shared" si="36"/>
        <v>0</v>
      </c>
      <c r="V359" s="18">
        <f t="shared" si="37"/>
        <v>7.8</v>
      </c>
      <c r="W359" s="18">
        <f t="shared" si="38"/>
        <v>1.3095420000000002</v>
      </c>
      <c r="X359" s="27"/>
      <c r="Y359" s="19">
        <f t="shared" si="39"/>
        <v>9.1095419999999994</v>
      </c>
      <c r="Z359" s="18">
        <f t="shared" si="40"/>
        <v>8.5050000000000008</v>
      </c>
      <c r="AA359" s="12">
        <v>0</v>
      </c>
      <c r="AB359" s="12">
        <v>0</v>
      </c>
      <c r="AC359" s="28">
        <f>+I359+Y359-Z359</f>
        <v>0.60454199999999858</v>
      </c>
      <c r="AD359" s="20">
        <f t="shared" si="41"/>
        <v>0</v>
      </c>
      <c r="AE359">
        <v>0</v>
      </c>
    </row>
    <row r="360" spans="1:31" x14ac:dyDescent="0.25">
      <c r="A360" s="9">
        <v>45046</v>
      </c>
      <c r="B360" s="10" t="s">
        <v>370</v>
      </c>
      <c r="C360" s="10" t="s">
        <v>282</v>
      </c>
      <c r="D360" s="10" t="s">
        <v>40</v>
      </c>
      <c r="E360" s="10" t="s">
        <v>30</v>
      </c>
      <c r="F360" s="10">
        <v>520</v>
      </c>
      <c r="G360" s="10">
        <v>567</v>
      </c>
      <c r="H360" s="11">
        <v>87</v>
      </c>
      <c r="I360" s="63">
        <v>3.93</v>
      </c>
      <c r="J360" s="12">
        <v>6149.68</v>
      </c>
      <c r="K360" s="13">
        <v>0</v>
      </c>
      <c r="L360" s="25">
        <v>0</v>
      </c>
      <c r="M360" s="15">
        <v>0</v>
      </c>
      <c r="N360" s="14">
        <v>0</v>
      </c>
      <c r="O360" s="16">
        <v>0</v>
      </c>
      <c r="P360" s="16">
        <v>0</v>
      </c>
      <c r="Q360" s="16">
        <v>0</v>
      </c>
      <c r="R360" s="16">
        <f>Q360*16.876/100</f>
        <v>0</v>
      </c>
      <c r="S360" s="17">
        <f t="shared" si="35"/>
        <v>0</v>
      </c>
      <c r="T360" s="16">
        <v>0</v>
      </c>
      <c r="U360" s="18">
        <f t="shared" si="36"/>
        <v>49.329000000000001</v>
      </c>
      <c r="V360" s="18">
        <f t="shared" si="37"/>
        <v>0</v>
      </c>
      <c r="W360" s="18">
        <f t="shared" si="38"/>
        <v>0</v>
      </c>
      <c r="X360" s="27"/>
      <c r="Y360" s="19">
        <f t="shared" si="39"/>
        <v>0</v>
      </c>
      <c r="Z360" s="18">
        <f t="shared" si="40"/>
        <v>0</v>
      </c>
      <c r="AA360" s="12">
        <v>87</v>
      </c>
      <c r="AB360" s="12">
        <v>6149.68</v>
      </c>
      <c r="AC360" s="28">
        <f>+I360+Y360-Z360</f>
        <v>3.93</v>
      </c>
      <c r="AD360" s="20">
        <f t="shared" si="41"/>
        <v>0</v>
      </c>
      <c r="AE360">
        <v>0</v>
      </c>
    </row>
    <row r="361" spans="1:31" x14ac:dyDescent="0.25">
      <c r="A361" s="9">
        <v>45046</v>
      </c>
      <c r="B361" s="10" t="s">
        <v>371</v>
      </c>
      <c r="C361" s="10" t="s">
        <v>282</v>
      </c>
      <c r="D361" s="10" t="s">
        <v>40</v>
      </c>
      <c r="E361" s="10" t="s">
        <v>30</v>
      </c>
      <c r="F361" s="10">
        <v>520</v>
      </c>
      <c r="G361" s="10">
        <v>567</v>
      </c>
      <c r="H361" s="11">
        <v>-2</v>
      </c>
      <c r="I361" s="63">
        <v>0</v>
      </c>
      <c r="J361" s="12">
        <v>-192.9</v>
      </c>
      <c r="K361" s="13">
        <v>0</v>
      </c>
      <c r="L361" s="25">
        <v>0</v>
      </c>
      <c r="M361" s="15">
        <v>37</v>
      </c>
      <c r="N361" s="14">
        <v>3568.65</v>
      </c>
      <c r="O361" s="16">
        <v>35</v>
      </c>
      <c r="P361" s="16">
        <v>3400.6</v>
      </c>
      <c r="Q361" s="16">
        <v>0</v>
      </c>
      <c r="R361" s="16">
        <f>Q361*16.876/100</f>
        <v>0</v>
      </c>
      <c r="S361" s="17">
        <f t="shared" si="35"/>
        <v>0</v>
      </c>
      <c r="T361" s="16">
        <v>0</v>
      </c>
      <c r="U361" s="18">
        <f t="shared" si="36"/>
        <v>-1.1339999999999999</v>
      </c>
      <c r="V361" s="18">
        <f t="shared" si="37"/>
        <v>19.239999999999998</v>
      </c>
      <c r="W361" s="18">
        <f t="shared" si="38"/>
        <v>3.2302035999999998</v>
      </c>
      <c r="X361" s="27"/>
      <c r="Y361" s="19">
        <f t="shared" si="39"/>
        <v>22.470203599999998</v>
      </c>
      <c r="Z361" s="18">
        <f t="shared" si="40"/>
        <v>19.844999999999999</v>
      </c>
      <c r="AA361" s="12">
        <v>0</v>
      </c>
      <c r="AB361" s="12">
        <v>0</v>
      </c>
      <c r="AC361" s="28">
        <f>+I361+Y361-Z361</f>
        <v>2.625203599999999</v>
      </c>
      <c r="AD361" s="20">
        <f t="shared" si="41"/>
        <v>0</v>
      </c>
      <c r="AE361">
        <v>0</v>
      </c>
    </row>
    <row r="362" spans="1:31" x14ac:dyDescent="0.25">
      <c r="A362" s="9">
        <v>45046</v>
      </c>
      <c r="B362" s="10" t="s">
        <v>372</v>
      </c>
      <c r="C362" s="10" t="s">
        <v>278</v>
      </c>
      <c r="D362" s="10" t="s">
        <v>40</v>
      </c>
      <c r="E362" s="10" t="s">
        <v>30</v>
      </c>
      <c r="F362" s="10">
        <v>365</v>
      </c>
      <c r="G362" s="10">
        <v>398</v>
      </c>
      <c r="H362" s="11">
        <v>291</v>
      </c>
      <c r="I362" s="63">
        <v>13.14</v>
      </c>
      <c r="J362" s="12">
        <v>11992.64</v>
      </c>
      <c r="K362" s="13">
        <v>0</v>
      </c>
      <c r="L362" s="25">
        <v>0</v>
      </c>
      <c r="M362" s="15">
        <v>694</v>
      </c>
      <c r="N362" s="14">
        <v>28441.759999999998</v>
      </c>
      <c r="O362" s="16">
        <v>662</v>
      </c>
      <c r="P362" s="16">
        <v>48195.6</v>
      </c>
      <c r="Q362" s="16">
        <v>0</v>
      </c>
      <c r="R362" s="16">
        <f>Q362*16.876/100</f>
        <v>0</v>
      </c>
      <c r="S362" s="17">
        <f t="shared" si="35"/>
        <v>0</v>
      </c>
      <c r="T362" s="16">
        <v>0</v>
      </c>
      <c r="U362" s="18">
        <f t="shared" si="36"/>
        <v>115.818</v>
      </c>
      <c r="V362" s="18">
        <f t="shared" si="37"/>
        <v>253.31</v>
      </c>
      <c r="W362" s="18">
        <f t="shared" si="38"/>
        <v>42.528215900000006</v>
      </c>
      <c r="X362" s="27"/>
      <c r="Y362" s="19">
        <f t="shared" si="39"/>
        <v>295.83821590000002</v>
      </c>
      <c r="Z362" s="18">
        <f t="shared" si="40"/>
        <v>263.476</v>
      </c>
      <c r="AA362" s="12">
        <v>323</v>
      </c>
      <c r="AB362" s="12">
        <v>13250.4</v>
      </c>
      <c r="AC362" s="28">
        <f>+I362+Y362-Z362</f>
        <v>45.50221590000001</v>
      </c>
      <c r="AD362" s="20">
        <f t="shared" si="41"/>
        <v>0</v>
      </c>
      <c r="AE362">
        <v>0</v>
      </c>
    </row>
    <row r="363" spans="1:31" x14ac:dyDescent="0.25">
      <c r="A363" s="9">
        <v>45046</v>
      </c>
      <c r="B363" s="10" t="s">
        <v>373</v>
      </c>
      <c r="C363" s="10" t="s">
        <v>278</v>
      </c>
      <c r="D363" s="10" t="s">
        <v>40</v>
      </c>
      <c r="E363" s="10" t="s">
        <v>30</v>
      </c>
      <c r="F363" s="10">
        <v>365</v>
      </c>
      <c r="G363" s="10">
        <v>398</v>
      </c>
      <c r="H363" s="11">
        <v>459</v>
      </c>
      <c r="I363" s="63">
        <v>20.72</v>
      </c>
      <c r="J363" s="12">
        <v>17542</v>
      </c>
      <c r="K363" s="13">
        <v>0</v>
      </c>
      <c r="L363" s="25">
        <v>0</v>
      </c>
      <c r="M363" s="15">
        <v>606</v>
      </c>
      <c r="N363" s="14">
        <v>23723.01</v>
      </c>
      <c r="O363" s="16">
        <v>102</v>
      </c>
      <c r="P363" s="16">
        <v>7452.8</v>
      </c>
      <c r="Q363" s="16">
        <v>0</v>
      </c>
      <c r="R363" s="16">
        <f>Q363*16.876/100</f>
        <v>0</v>
      </c>
      <c r="S363" s="17">
        <f t="shared" si="35"/>
        <v>0</v>
      </c>
      <c r="T363" s="16">
        <v>0</v>
      </c>
      <c r="U363" s="18">
        <f t="shared" si="36"/>
        <v>182.68199999999999</v>
      </c>
      <c r="V363" s="18">
        <f t="shared" si="37"/>
        <v>221.19</v>
      </c>
      <c r="W363" s="18">
        <f t="shared" si="38"/>
        <v>37.135589100000004</v>
      </c>
      <c r="X363" s="27"/>
      <c r="Y363" s="19">
        <f t="shared" si="39"/>
        <v>258.3255891</v>
      </c>
      <c r="Z363" s="18">
        <f t="shared" si="40"/>
        <v>40.595999999999997</v>
      </c>
      <c r="AA363" s="12">
        <v>963</v>
      </c>
      <c r="AB363" s="12">
        <v>37333.769999999997</v>
      </c>
      <c r="AC363" s="28">
        <f>+I363+Y363-Z363</f>
        <v>238.44958910000003</v>
      </c>
      <c r="AD363" s="20">
        <f t="shared" si="41"/>
        <v>0</v>
      </c>
      <c r="AE363">
        <v>0</v>
      </c>
    </row>
    <row r="364" spans="1:31" x14ac:dyDescent="0.25">
      <c r="A364" s="9">
        <v>45046</v>
      </c>
      <c r="B364" s="10" t="s">
        <v>374</v>
      </c>
      <c r="C364" s="10" t="s">
        <v>278</v>
      </c>
      <c r="D364" s="10" t="s">
        <v>40</v>
      </c>
      <c r="E364" s="10" t="s">
        <v>30</v>
      </c>
      <c r="F364" s="10">
        <v>365</v>
      </c>
      <c r="G364" s="10">
        <v>398</v>
      </c>
      <c r="H364" s="11">
        <v>286</v>
      </c>
      <c r="I364" s="63">
        <v>12.91</v>
      </c>
      <c r="J364" s="12">
        <v>12146.07</v>
      </c>
      <c r="K364" s="13">
        <v>0</v>
      </c>
      <c r="L364" s="25">
        <v>0</v>
      </c>
      <c r="M364" s="15">
        <v>0</v>
      </c>
      <c r="N364" s="14">
        <v>0</v>
      </c>
      <c r="O364" s="16">
        <v>102</v>
      </c>
      <c r="P364" s="16">
        <v>7452.8</v>
      </c>
      <c r="Q364" s="16">
        <v>0</v>
      </c>
      <c r="R364" s="16">
        <f>Q364*16.876/100</f>
        <v>0</v>
      </c>
      <c r="S364" s="17">
        <f t="shared" si="35"/>
        <v>0</v>
      </c>
      <c r="T364" s="16">
        <v>0</v>
      </c>
      <c r="U364" s="18">
        <f t="shared" si="36"/>
        <v>113.828</v>
      </c>
      <c r="V364" s="18">
        <f t="shared" si="37"/>
        <v>0</v>
      </c>
      <c r="W364" s="18">
        <f t="shared" si="38"/>
        <v>0</v>
      </c>
      <c r="X364" s="27"/>
      <c r="Y364" s="19">
        <f t="shared" si="39"/>
        <v>0</v>
      </c>
      <c r="Z364" s="18">
        <f t="shared" si="40"/>
        <v>40.595999999999997</v>
      </c>
      <c r="AA364" s="12">
        <v>184</v>
      </c>
      <c r="AB364" s="12">
        <v>7814.25</v>
      </c>
      <c r="AC364" s="28">
        <f>+I364+Y364-Z364</f>
        <v>-27.685999999999996</v>
      </c>
      <c r="AD364" s="20">
        <f t="shared" si="41"/>
        <v>30</v>
      </c>
      <c r="AE364">
        <v>30</v>
      </c>
    </row>
    <row r="365" spans="1:31" x14ac:dyDescent="0.25">
      <c r="A365" s="9">
        <v>45046</v>
      </c>
      <c r="B365" s="10" t="s">
        <v>375</v>
      </c>
      <c r="C365" s="10" t="s">
        <v>278</v>
      </c>
      <c r="D365" s="10" t="s">
        <v>40</v>
      </c>
      <c r="E365" s="10" t="s">
        <v>30</v>
      </c>
      <c r="F365" s="10">
        <v>365</v>
      </c>
      <c r="G365" s="10">
        <v>398</v>
      </c>
      <c r="H365" s="11">
        <v>372</v>
      </c>
      <c r="I365" s="63">
        <v>16.8</v>
      </c>
      <c r="J365" s="12">
        <v>13800.37</v>
      </c>
      <c r="K365" s="13">
        <v>0</v>
      </c>
      <c r="L365" s="25">
        <v>0</v>
      </c>
      <c r="M365" s="15">
        <v>0</v>
      </c>
      <c r="N365" s="14">
        <v>0</v>
      </c>
      <c r="O365" s="16">
        <v>82</v>
      </c>
      <c r="P365" s="16">
        <v>5845.6</v>
      </c>
      <c r="Q365" s="16">
        <v>0</v>
      </c>
      <c r="R365" s="16">
        <f>Q365*16.876/100</f>
        <v>0</v>
      </c>
      <c r="S365" s="17">
        <f t="shared" si="35"/>
        <v>0</v>
      </c>
      <c r="T365" s="16">
        <v>0</v>
      </c>
      <c r="U365" s="18">
        <f t="shared" si="36"/>
        <v>148.05600000000001</v>
      </c>
      <c r="V365" s="18">
        <f t="shared" si="37"/>
        <v>0</v>
      </c>
      <c r="W365" s="18">
        <f t="shared" si="38"/>
        <v>0</v>
      </c>
      <c r="X365" s="27"/>
      <c r="Y365" s="19">
        <f t="shared" si="39"/>
        <v>0</v>
      </c>
      <c r="Z365" s="18">
        <f t="shared" si="40"/>
        <v>32.636000000000003</v>
      </c>
      <c r="AA365" s="12">
        <v>290</v>
      </c>
      <c r="AB365" s="12">
        <v>10758.35</v>
      </c>
      <c r="AC365" s="28">
        <f>+I365+Y365-Z365</f>
        <v>-15.836000000000002</v>
      </c>
      <c r="AD365" s="20">
        <f t="shared" si="41"/>
        <v>20</v>
      </c>
      <c r="AE365">
        <v>20</v>
      </c>
    </row>
    <row r="366" spans="1:31" x14ac:dyDescent="0.25">
      <c r="A366" s="9">
        <v>45046</v>
      </c>
      <c r="B366" s="10" t="s">
        <v>376</v>
      </c>
      <c r="C366" s="10" t="s">
        <v>278</v>
      </c>
      <c r="D366" s="10" t="s">
        <v>40</v>
      </c>
      <c r="E366" s="10" t="s">
        <v>30</v>
      </c>
      <c r="F366" s="10">
        <v>365</v>
      </c>
      <c r="G366" s="10">
        <v>398</v>
      </c>
      <c r="H366" s="11">
        <v>401</v>
      </c>
      <c r="I366" s="63">
        <v>18.100000000000001</v>
      </c>
      <c r="J366" s="12">
        <v>16315.39</v>
      </c>
      <c r="K366" s="13">
        <v>0</v>
      </c>
      <c r="L366" s="25">
        <v>0</v>
      </c>
      <c r="M366" s="15">
        <v>220</v>
      </c>
      <c r="N366" s="14">
        <v>8957.2099999999991</v>
      </c>
      <c r="O366" s="16">
        <v>272</v>
      </c>
      <c r="P366" s="16">
        <v>19925.7</v>
      </c>
      <c r="Q366" s="16">
        <v>0</v>
      </c>
      <c r="R366" s="16">
        <f>Q366*16.876/100</f>
        <v>0</v>
      </c>
      <c r="S366" s="17">
        <f t="shared" si="35"/>
        <v>0</v>
      </c>
      <c r="T366" s="16">
        <v>0</v>
      </c>
      <c r="U366" s="18">
        <f t="shared" si="36"/>
        <v>159.59800000000001</v>
      </c>
      <c r="V366" s="18">
        <f t="shared" si="37"/>
        <v>80.3</v>
      </c>
      <c r="W366" s="18">
        <f t="shared" si="38"/>
        <v>13.481567</v>
      </c>
      <c r="X366" s="27"/>
      <c r="Y366" s="19">
        <f t="shared" si="39"/>
        <v>93.781566999999995</v>
      </c>
      <c r="Z366" s="18">
        <f t="shared" si="40"/>
        <v>108.256</v>
      </c>
      <c r="AA366" s="12">
        <v>349</v>
      </c>
      <c r="AB366" s="12">
        <v>14203.51</v>
      </c>
      <c r="AC366" s="28">
        <f>+I366+Y366-Z366</f>
        <v>3.6255669999999895</v>
      </c>
      <c r="AD366" s="20">
        <f t="shared" si="41"/>
        <v>0</v>
      </c>
      <c r="AE366">
        <v>0</v>
      </c>
    </row>
    <row r="367" spans="1:31" x14ac:dyDescent="0.25">
      <c r="A367" s="9">
        <v>45046</v>
      </c>
      <c r="B367" s="10" t="s">
        <v>377</v>
      </c>
      <c r="C367" s="10" t="s">
        <v>278</v>
      </c>
      <c r="D367" s="10" t="s">
        <v>40</v>
      </c>
      <c r="E367" s="10" t="s">
        <v>30</v>
      </c>
      <c r="F367" s="10">
        <v>365</v>
      </c>
      <c r="G367" s="10">
        <v>398</v>
      </c>
      <c r="H367" s="11">
        <v>2</v>
      </c>
      <c r="I367" s="63">
        <v>0.09</v>
      </c>
      <c r="J367" s="12">
        <v>79.33</v>
      </c>
      <c r="K367" s="13">
        <v>0</v>
      </c>
      <c r="L367" s="25">
        <v>0</v>
      </c>
      <c r="M367" s="15">
        <v>636</v>
      </c>
      <c r="N367" s="14">
        <v>25772.49</v>
      </c>
      <c r="O367" s="16">
        <v>203</v>
      </c>
      <c r="P367" s="16">
        <v>14885.2</v>
      </c>
      <c r="Q367" s="16">
        <v>0</v>
      </c>
      <c r="R367" s="16">
        <f>Q367*16.876/100</f>
        <v>0</v>
      </c>
      <c r="S367" s="17">
        <f t="shared" si="35"/>
        <v>0</v>
      </c>
      <c r="T367" s="16">
        <v>0</v>
      </c>
      <c r="U367" s="18">
        <f t="shared" si="36"/>
        <v>0.79600000000000004</v>
      </c>
      <c r="V367" s="18">
        <f t="shared" si="37"/>
        <v>232.14</v>
      </c>
      <c r="W367" s="18">
        <f t="shared" si="38"/>
        <v>38.973984600000001</v>
      </c>
      <c r="X367" s="27"/>
      <c r="Y367" s="19">
        <f t="shared" si="39"/>
        <v>271.11398459999998</v>
      </c>
      <c r="Z367" s="18">
        <f t="shared" si="40"/>
        <v>80.793999999999997</v>
      </c>
      <c r="AA367" s="12">
        <v>435</v>
      </c>
      <c r="AB367" s="12">
        <v>17627.41</v>
      </c>
      <c r="AC367" s="28">
        <f>+I367+Y367-Z367</f>
        <v>190.40998459999997</v>
      </c>
      <c r="AD367" s="20">
        <f t="shared" si="41"/>
        <v>0</v>
      </c>
      <c r="AE367">
        <v>0</v>
      </c>
    </row>
    <row r="368" spans="1:31" x14ac:dyDescent="0.25">
      <c r="A368" s="9">
        <v>45046</v>
      </c>
      <c r="B368" s="10" t="s">
        <v>378</v>
      </c>
      <c r="C368" s="10" t="s">
        <v>282</v>
      </c>
      <c r="D368" s="10" t="s">
        <v>29</v>
      </c>
      <c r="E368" s="10" t="s">
        <v>30</v>
      </c>
      <c r="F368" s="10"/>
      <c r="G368" s="10">
        <v>0</v>
      </c>
      <c r="H368" s="11">
        <v>1</v>
      </c>
      <c r="I368" s="63">
        <v>0.05</v>
      </c>
      <c r="J368" s="12">
        <v>111.02</v>
      </c>
      <c r="K368" s="13">
        <v>0</v>
      </c>
      <c r="L368" s="25">
        <v>0</v>
      </c>
      <c r="M368" s="15">
        <v>0</v>
      </c>
      <c r="N368" s="14">
        <v>0</v>
      </c>
      <c r="O368" s="16">
        <v>0</v>
      </c>
      <c r="P368" s="16">
        <v>0</v>
      </c>
      <c r="Q368" s="16">
        <v>0</v>
      </c>
      <c r="R368" s="16">
        <f>Q368*16.876/100</f>
        <v>0</v>
      </c>
      <c r="S368" s="17">
        <f t="shared" si="35"/>
        <v>0</v>
      </c>
      <c r="T368" s="16">
        <v>0</v>
      </c>
      <c r="U368" s="18">
        <f t="shared" si="36"/>
        <v>0</v>
      </c>
      <c r="V368" s="18">
        <f t="shared" si="37"/>
        <v>0</v>
      </c>
      <c r="W368" s="18">
        <f t="shared" si="38"/>
        <v>0</v>
      </c>
      <c r="X368" s="27"/>
      <c r="Y368" s="19">
        <f t="shared" si="39"/>
        <v>0</v>
      </c>
      <c r="Z368" s="18">
        <f t="shared" si="40"/>
        <v>0</v>
      </c>
      <c r="AA368" s="12">
        <v>1</v>
      </c>
      <c r="AB368" s="12">
        <v>111.02</v>
      </c>
      <c r="AC368" s="28">
        <f>+I368+Y368-Z368</f>
        <v>0.05</v>
      </c>
      <c r="AD368" s="20">
        <f t="shared" si="41"/>
        <v>0</v>
      </c>
      <c r="AE368">
        <v>0</v>
      </c>
    </row>
    <row r="369" spans="1:31" x14ac:dyDescent="0.25">
      <c r="A369" s="9">
        <v>45046</v>
      </c>
      <c r="B369" s="10" t="s">
        <v>379</v>
      </c>
      <c r="C369" s="10" t="s">
        <v>282</v>
      </c>
      <c r="D369" s="10" t="s">
        <v>40</v>
      </c>
      <c r="E369" s="10" t="s">
        <v>30</v>
      </c>
      <c r="F369" s="10">
        <v>590</v>
      </c>
      <c r="G369" s="10">
        <v>643</v>
      </c>
      <c r="H369" s="11">
        <v>-2</v>
      </c>
      <c r="I369" s="63">
        <v>0</v>
      </c>
      <c r="J369" s="12">
        <v>-154.52000000000001</v>
      </c>
      <c r="K369" s="13">
        <v>0</v>
      </c>
      <c r="L369" s="25">
        <v>0</v>
      </c>
      <c r="M369" s="15">
        <v>202</v>
      </c>
      <c r="N369" s="14">
        <v>15549.96</v>
      </c>
      <c r="O369" s="16">
        <v>190</v>
      </c>
      <c r="P369" s="16">
        <v>21209.4</v>
      </c>
      <c r="Q369" s="16">
        <v>0</v>
      </c>
      <c r="R369" s="16">
        <f>Q369*16.876/100</f>
        <v>0</v>
      </c>
      <c r="S369" s="17">
        <f t="shared" si="35"/>
        <v>0</v>
      </c>
      <c r="T369" s="16">
        <v>0</v>
      </c>
      <c r="U369" s="18">
        <f t="shared" si="36"/>
        <v>-1.286</v>
      </c>
      <c r="V369" s="18">
        <f t="shared" si="37"/>
        <v>119.18</v>
      </c>
      <c r="W369" s="18">
        <f t="shared" si="38"/>
        <v>20.009130200000001</v>
      </c>
      <c r="X369" s="27"/>
      <c r="Y369" s="19">
        <f t="shared" si="39"/>
        <v>139.18913020000002</v>
      </c>
      <c r="Z369" s="18">
        <f t="shared" si="40"/>
        <v>122.17</v>
      </c>
      <c r="AA369" s="12">
        <v>10</v>
      </c>
      <c r="AB369" s="12">
        <v>769.8</v>
      </c>
      <c r="AC369" s="28">
        <f>+I369+Y369-Z369</f>
        <v>17.019130200000021</v>
      </c>
      <c r="AD369" s="20">
        <f t="shared" si="41"/>
        <v>0</v>
      </c>
      <c r="AE369">
        <v>0</v>
      </c>
    </row>
    <row r="370" spans="1:31" x14ac:dyDescent="0.25">
      <c r="A370" s="9">
        <v>45046</v>
      </c>
      <c r="B370" s="10" t="s">
        <v>380</v>
      </c>
      <c r="C370" s="10" t="s">
        <v>282</v>
      </c>
      <c r="D370" s="10" t="s">
        <v>40</v>
      </c>
      <c r="E370" s="10" t="s">
        <v>30</v>
      </c>
      <c r="F370" s="10">
        <v>590</v>
      </c>
      <c r="G370" s="10">
        <v>643</v>
      </c>
      <c r="H370" s="11">
        <v>-40</v>
      </c>
      <c r="I370" s="63">
        <v>0</v>
      </c>
      <c r="J370" s="12">
        <v>-4940.1000000000004</v>
      </c>
      <c r="K370" s="13">
        <v>0</v>
      </c>
      <c r="L370" s="25">
        <v>0</v>
      </c>
      <c r="M370" s="15">
        <v>60</v>
      </c>
      <c r="N370" s="14">
        <v>7108.2</v>
      </c>
      <c r="O370" s="16">
        <v>20</v>
      </c>
      <c r="P370" s="16">
        <v>2220.4</v>
      </c>
      <c r="Q370" s="16">
        <v>0</v>
      </c>
      <c r="R370" s="16">
        <f>Q370*16.876/100</f>
        <v>0</v>
      </c>
      <c r="S370" s="17">
        <f t="shared" si="35"/>
        <v>0</v>
      </c>
      <c r="T370" s="16">
        <v>0</v>
      </c>
      <c r="U370" s="18">
        <f t="shared" si="36"/>
        <v>-25.72</v>
      </c>
      <c r="V370" s="18">
        <f t="shared" si="37"/>
        <v>35.4</v>
      </c>
      <c r="W370" s="18">
        <f t="shared" si="38"/>
        <v>5.9433059999999998</v>
      </c>
      <c r="X370" s="27"/>
      <c r="Y370" s="19">
        <f t="shared" si="39"/>
        <v>41.343305999999998</v>
      </c>
      <c r="Z370" s="18">
        <f t="shared" si="40"/>
        <v>12.86</v>
      </c>
      <c r="AA370" s="12">
        <v>0</v>
      </c>
      <c r="AB370" s="12">
        <v>0</v>
      </c>
      <c r="AC370" s="28">
        <f>+I370+Y370-Z370</f>
        <v>28.483305999999999</v>
      </c>
      <c r="AD370" s="20">
        <f t="shared" si="41"/>
        <v>0</v>
      </c>
      <c r="AE370">
        <v>0</v>
      </c>
    </row>
    <row r="371" spans="1:31" x14ac:dyDescent="0.25">
      <c r="A371" s="9">
        <v>45046</v>
      </c>
      <c r="B371" s="10" t="s">
        <v>381</v>
      </c>
      <c r="C371" s="10" t="s">
        <v>282</v>
      </c>
      <c r="D371" s="10" t="s">
        <v>40</v>
      </c>
      <c r="E371" s="10" t="s">
        <v>30</v>
      </c>
      <c r="F371" s="10">
        <v>590</v>
      </c>
      <c r="G371" s="10">
        <v>643</v>
      </c>
      <c r="H371" s="11">
        <v>-117</v>
      </c>
      <c r="I371" s="63">
        <v>0</v>
      </c>
      <c r="J371" s="12">
        <v>-12015.51</v>
      </c>
      <c r="K371" s="13">
        <v>0</v>
      </c>
      <c r="L371" s="25">
        <v>0</v>
      </c>
      <c r="M371" s="15">
        <v>137</v>
      </c>
      <c r="N371" s="14">
        <v>18505.8</v>
      </c>
      <c r="O371" s="16">
        <v>20</v>
      </c>
      <c r="P371" s="16">
        <v>2336</v>
      </c>
      <c r="Q371" s="16">
        <v>0</v>
      </c>
      <c r="R371" s="16">
        <f>Q371*16.876/100</f>
        <v>0</v>
      </c>
      <c r="S371" s="17">
        <f t="shared" si="35"/>
        <v>0</v>
      </c>
      <c r="T371" s="16">
        <v>0</v>
      </c>
      <c r="U371" s="18">
        <f t="shared" si="36"/>
        <v>-75.230999999999995</v>
      </c>
      <c r="V371" s="18">
        <f t="shared" si="37"/>
        <v>80.83</v>
      </c>
      <c r="W371" s="18">
        <f t="shared" si="38"/>
        <v>13.570548700000002</v>
      </c>
      <c r="X371" s="27"/>
      <c r="Y371" s="19">
        <f t="shared" si="39"/>
        <v>94.400548700000002</v>
      </c>
      <c r="Z371" s="18">
        <f t="shared" si="40"/>
        <v>12.86</v>
      </c>
      <c r="AA371" s="12">
        <v>0</v>
      </c>
      <c r="AB371" s="12">
        <v>0</v>
      </c>
      <c r="AC371" s="28">
        <f>+I371+Y371-Z371</f>
        <v>81.540548700000002</v>
      </c>
      <c r="AD371" s="20">
        <f t="shared" si="41"/>
        <v>0</v>
      </c>
      <c r="AE371">
        <v>0</v>
      </c>
    </row>
    <row r="372" spans="1:31" x14ac:dyDescent="0.25">
      <c r="A372" s="9">
        <v>45046</v>
      </c>
      <c r="B372" s="10" t="s">
        <v>382</v>
      </c>
      <c r="C372" s="10" t="s">
        <v>282</v>
      </c>
      <c r="D372" s="10" t="s">
        <v>40</v>
      </c>
      <c r="E372" s="10" t="s">
        <v>30</v>
      </c>
      <c r="F372" s="10">
        <v>590</v>
      </c>
      <c r="G372" s="10">
        <v>643</v>
      </c>
      <c r="H372" s="11">
        <v>-19</v>
      </c>
      <c r="I372" s="63">
        <v>0</v>
      </c>
      <c r="J372" s="12">
        <v>-1252.8599999999999</v>
      </c>
      <c r="K372" s="13">
        <v>0</v>
      </c>
      <c r="L372" s="25">
        <v>0</v>
      </c>
      <c r="M372" s="15">
        <v>39</v>
      </c>
      <c r="N372" s="14">
        <v>2571.66</v>
      </c>
      <c r="O372" s="16">
        <v>0</v>
      </c>
      <c r="P372" s="16">
        <v>0</v>
      </c>
      <c r="Q372" s="16">
        <v>0</v>
      </c>
      <c r="R372" s="16">
        <f>Q372*16.876/100</f>
        <v>0</v>
      </c>
      <c r="S372" s="17">
        <f t="shared" si="35"/>
        <v>0</v>
      </c>
      <c r="T372" s="16">
        <v>0</v>
      </c>
      <c r="U372" s="18">
        <f t="shared" si="36"/>
        <v>-12.217000000000001</v>
      </c>
      <c r="V372" s="18">
        <f t="shared" si="37"/>
        <v>23.01</v>
      </c>
      <c r="W372" s="18">
        <f t="shared" si="38"/>
        <v>3.8631489000000006</v>
      </c>
      <c r="X372" s="27"/>
      <c r="Y372" s="19">
        <f t="shared" si="39"/>
        <v>26.873148900000004</v>
      </c>
      <c r="Z372" s="18">
        <f t="shared" si="40"/>
        <v>0</v>
      </c>
      <c r="AA372" s="12">
        <v>20</v>
      </c>
      <c r="AB372" s="12">
        <v>1318.8</v>
      </c>
      <c r="AC372" s="28">
        <f>+I372+Y372-Z372</f>
        <v>26.873148900000004</v>
      </c>
      <c r="AD372" s="20">
        <f t="shared" si="41"/>
        <v>0</v>
      </c>
      <c r="AE372">
        <v>0</v>
      </c>
    </row>
    <row r="373" spans="1:31" x14ac:dyDescent="0.25">
      <c r="A373" s="9">
        <v>45046</v>
      </c>
      <c r="B373" s="10" t="s">
        <v>383</v>
      </c>
      <c r="C373" s="10" t="s">
        <v>282</v>
      </c>
      <c r="D373" s="10" t="s">
        <v>40</v>
      </c>
      <c r="E373" s="10" t="s">
        <v>30</v>
      </c>
      <c r="F373" s="10">
        <v>590</v>
      </c>
      <c r="G373" s="10">
        <v>643</v>
      </c>
      <c r="H373" s="11">
        <v>-15</v>
      </c>
      <c r="I373" s="63">
        <v>0</v>
      </c>
      <c r="J373" s="12">
        <v>-1665.3</v>
      </c>
      <c r="K373" s="13">
        <v>0</v>
      </c>
      <c r="L373" s="25">
        <v>0</v>
      </c>
      <c r="M373" s="15">
        <v>35</v>
      </c>
      <c r="N373" s="14">
        <v>3422.35</v>
      </c>
      <c r="O373" s="16">
        <v>20</v>
      </c>
      <c r="P373" s="16">
        <v>2336</v>
      </c>
      <c r="Q373" s="16">
        <v>0</v>
      </c>
      <c r="R373" s="16">
        <f>Q373*16.876/100</f>
        <v>0</v>
      </c>
      <c r="S373" s="17">
        <f t="shared" si="35"/>
        <v>0</v>
      </c>
      <c r="T373" s="16">
        <v>0</v>
      </c>
      <c r="U373" s="18">
        <f t="shared" si="36"/>
        <v>-9.6449999999999996</v>
      </c>
      <c r="V373" s="18">
        <f t="shared" si="37"/>
        <v>20.65</v>
      </c>
      <c r="W373" s="18">
        <f t="shared" si="38"/>
        <v>3.4669285000000003</v>
      </c>
      <c r="X373" s="27"/>
      <c r="Y373" s="19">
        <f t="shared" si="39"/>
        <v>24.1169285</v>
      </c>
      <c r="Z373" s="18">
        <f t="shared" si="40"/>
        <v>12.86</v>
      </c>
      <c r="AA373" s="12">
        <v>0</v>
      </c>
      <c r="AB373" s="12">
        <v>0</v>
      </c>
      <c r="AC373" s="28">
        <f>+I373+Y373-Z373</f>
        <v>11.256928500000001</v>
      </c>
      <c r="AD373" s="20">
        <f t="shared" si="41"/>
        <v>0</v>
      </c>
      <c r="AE373">
        <v>0</v>
      </c>
    </row>
    <row r="374" spans="1:31" x14ac:dyDescent="0.25">
      <c r="A374" s="9">
        <v>45046</v>
      </c>
      <c r="B374" s="10" t="s">
        <v>384</v>
      </c>
      <c r="C374" s="10" t="s">
        <v>282</v>
      </c>
      <c r="D374" s="10" t="s">
        <v>40</v>
      </c>
      <c r="E374" s="10" t="s">
        <v>30</v>
      </c>
      <c r="F374" s="10">
        <v>590</v>
      </c>
      <c r="G374" s="10">
        <v>643</v>
      </c>
      <c r="H374" s="11">
        <v>0</v>
      </c>
      <c r="I374" s="63">
        <v>0</v>
      </c>
      <c r="J374" s="12">
        <v>0</v>
      </c>
      <c r="K374" s="13">
        <v>0</v>
      </c>
      <c r="L374" s="25">
        <v>0</v>
      </c>
      <c r="M374" s="15">
        <v>20</v>
      </c>
      <c r="N374" s="14">
        <v>2427</v>
      </c>
      <c r="O374" s="16">
        <v>20</v>
      </c>
      <c r="P374" s="16">
        <v>2220.4</v>
      </c>
      <c r="Q374" s="16">
        <v>0</v>
      </c>
      <c r="R374" s="16">
        <f>Q374*16.876/100</f>
        <v>0</v>
      </c>
      <c r="S374" s="17">
        <f t="shared" si="35"/>
        <v>0</v>
      </c>
      <c r="T374" s="16">
        <v>0</v>
      </c>
      <c r="U374" s="18">
        <f t="shared" si="36"/>
        <v>0</v>
      </c>
      <c r="V374" s="18">
        <f t="shared" si="37"/>
        <v>11.8</v>
      </c>
      <c r="W374" s="18">
        <f t="shared" si="38"/>
        <v>1.9811020000000001</v>
      </c>
      <c r="X374" s="27"/>
      <c r="Y374" s="19">
        <f t="shared" si="39"/>
        <v>13.781102000000001</v>
      </c>
      <c r="Z374" s="18">
        <f t="shared" si="40"/>
        <v>12.86</v>
      </c>
      <c r="AA374" s="12">
        <v>0</v>
      </c>
      <c r="AB374" s="12">
        <v>0</v>
      </c>
      <c r="AC374" s="28">
        <f>+I374+Y374-Z374</f>
        <v>0.9211020000000012</v>
      </c>
      <c r="AD374" s="20">
        <f t="shared" si="41"/>
        <v>0</v>
      </c>
      <c r="AE374">
        <v>0</v>
      </c>
    </row>
    <row r="375" spans="1:31" x14ac:dyDescent="0.25">
      <c r="A375" s="9">
        <v>45046</v>
      </c>
      <c r="B375" s="10" t="s">
        <v>385</v>
      </c>
      <c r="C375" s="10" t="s">
        <v>278</v>
      </c>
      <c r="D375" s="10" t="s">
        <v>40</v>
      </c>
      <c r="E375" s="10" t="s">
        <v>30</v>
      </c>
      <c r="F375" s="10">
        <v>500</v>
      </c>
      <c r="G375" s="10">
        <v>545</v>
      </c>
      <c r="H375" s="11">
        <v>117</v>
      </c>
      <c r="I375" s="63">
        <v>5.28</v>
      </c>
      <c r="J375" s="12">
        <v>7497.95</v>
      </c>
      <c r="K375" s="13">
        <v>0</v>
      </c>
      <c r="L375" s="25">
        <v>0</v>
      </c>
      <c r="M375" s="15">
        <v>302</v>
      </c>
      <c r="N375" s="14">
        <v>19495.5</v>
      </c>
      <c r="O375" s="16">
        <v>122</v>
      </c>
      <c r="P375" s="16">
        <v>11484.7</v>
      </c>
      <c r="Q375" s="16">
        <v>0</v>
      </c>
      <c r="R375" s="16">
        <f>Q375*16.876/100</f>
        <v>0</v>
      </c>
      <c r="S375" s="17">
        <f t="shared" si="35"/>
        <v>0</v>
      </c>
      <c r="T375" s="16">
        <v>0</v>
      </c>
      <c r="U375" s="18">
        <f t="shared" si="36"/>
        <v>63.765000000000001</v>
      </c>
      <c r="V375" s="18">
        <f t="shared" si="37"/>
        <v>151</v>
      </c>
      <c r="W375" s="18">
        <f t="shared" si="38"/>
        <v>25.351390000000002</v>
      </c>
      <c r="X375" s="27"/>
      <c r="Y375" s="19">
        <f t="shared" si="39"/>
        <v>176.35139000000001</v>
      </c>
      <c r="Z375" s="18">
        <f t="shared" si="40"/>
        <v>66.489999999999995</v>
      </c>
      <c r="AA375" s="12">
        <v>297</v>
      </c>
      <c r="AB375" s="12">
        <v>19077.060000000001</v>
      </c>
      <c r="AC375" s="28">
        <f>+I375+Y375-Z375</f>
        <v>115.14139000000002</v>
      </c>
      <c r="AD375" s="20">
        <f t="shared" si="41"/>
        <v>0</v>
      </c>
      <c r="AE375">
        <v>0</v>
      </c>
    </row>
    <row r="376" spans="1:31" x14ac:dyDescent="0.25">
      <c r="A376" s="9">
        <v>45046</v>
      </c>
      <c r="B376" s="10" t="s">
        <v>386</v>
      </c>
      <c r="C376" s="10" t="s">
        <v>278</v>
      </c>
      <c r="D376" s="10" t="s">
        <v>40</v>
      </c>
      <c r="E376" s="10" t="s">
        <v>30</v>
      </c>
      <c r="F376" s="10">
        <v>500</v>
      </c>
      <c r="G376" s="10">
        <v>545</v>
      </c>
      <c r="H376" s="11">
        <v>68</v>
      </c>
      <c r="I376" s="63">
        <v>3.07</v>
      </c>
      <c r="J376" s="12">
        <v>4392.59</v>
      </c>
      <c r="K376" s="13">
        <v>0</v>
      </c>
      <c r="L376" s="25">
        <v>0</v>
      </c>
      <c r="M376" s="15">
        <v>1288</v>
      </c>
      <c r="N376" s="14">
        <v>83717.06</v>
      </c>
      <c r="O376" s="16">
        <v>589</v>
      </c>
      <c r="P376" s="16">
        <v>55245.61</v>
      </c>
      <c r="Q376" s="16">
        <v>0</v>
      </c>
      <c r="R376" s="16">
        <f>Q376*16.876/100</f>
        <v>0</v>
      </c>
      <c r="S376" s="17">
        <f t="shared" si="35"/>
        <v>0</v>
      </c>
      <c r="T376" s="16">
        <v>0</v>
      </c>
      <c r="U376" s="18">
        <f t="shared" si="36"/>
        <v>37.06</v>
      </c>
      <c r="V376" s="18">
        <f t="shared" si="37"/>
        <v>644</v>
      </c>
      <c r="W376" s="18">
        <f t="shared" si="38"/>
        <v>108.12116000000002</v>
      </c>
      <c r="X376" s="27"/>
      <c r="Y376" s="19">
        <f t="shared" si="39"/>
        <v>752.12116000000003</v>
      </c>
      <c r="Z376" s="18">
        <f t="shared" si="40"/>
        <v>321.005</v>
      </c>
      <c r="AA376" s="12">
        <v>767</v>
      </c>
      <c r="AB376" s="12">
        <v>49387.33</v>
      </c>
      <c r="AC376" s="28">
        <f>+I376+Y376-Z376</f>
        <v>434.18616000000009</v>
      </c>
      <c r="AD376" s="20">
        <f t="shared" si="41"/>
        <v>0</v>
      </c>
      <c r="AE376">
        <v>0</v>
      </c>
    </row>
    <row r="377" spans="1:31" x14ac:dyDescent="0.25">
      <c r="A377" s="9">
        <v>45046</v>
      </c>
      <c r="B377" s="10" t="s">
        <v>387</v>
      </c>
      <c r="C377" s="10" t="s">
        <v>278</v>
      </c>
      <c r="D377" s="10" t="s">
        <v>40</v>
      </c>
      <c r="E377" s="10" t="s">
        <v>30</v>
      </c>
      <c r="F377" s="10">
        <v>500</v>
      </c>
      <c r="G377" s="10">
        <v>545</v>
      </c>
      <c r="H377" s="11">
        <v>73</v>
      </c>
      <c r="I377" s="63">
        <v>3.3</v>
      </c>
      <c r="J377" s="12">
        <v>4367.6000000000004</v>
      </c>
      <c r="K377" s="13">
        <v>0</v>
      </c>
      <c r="L377" s="25">
        <v>0</v>
      </c>
      <c r="M377" s="15">
        <v>391</v>
      </c>
      <c r="N377" s="14">
        <v>24994.19</v>
      </c>
      <c r="O377" s="16">
        <v>122</v>
      </c>
      <c r="P377" s="16">
        <v>11700.7</v>
      </c>
      <c r="Q377" s="16">
        <v>0</v>
      </c>
      <c r="R377" s="16">
        <f>Q377*16.876/100</f>
        <v>0</v>
      </c>
      <c r="S377" s="17">
        <f t="shared" si="35"/>
        <v>0</v>
      </c>
      <c r="T377" s="16">
        <v>0</v>
      </c>
      <c r="U377" s="18">
        <f t="shared" si="36"/>
        <v>39.784999999999997</v>
      </c>
      <c r="V377" s="18">
        <f t="shared" si="37"/>
        <v>195.5</v>
      </c>
      <c r="W377" s="18">
        <f t="shared" si="38"/>
        <v>32.822495000000004</v>
      </c>
      <c r="X377" s="27"/>
      <c r="Y377" s="19">
        <f t="shared" si="39"/>
        <v>228.322495</v>
      </c>
      <c r="Z377" s="18">
        <f t="shared" si="40"/>
        <v>66.489999999999995</v>
      </c>
      <c r="AA377" s="12">
        <v>342</v>
      </c>
      <c r="AB377" s="12">
        <v>21641.65</v>
      </c>
      <c r="AC377" s="28">
        <f>+I377+Y377-Z377</f>
        <v>165.13249500000001</v>
      </c>
      <c r="AD377" s="20">
        <f t="shared" si="41"/>
        <v>0</v>
      </c>
      <c r="AE377">
        <v>0</v>
      </c>
    </row>
    <row r="378" spans="1:31" x14ac:dyDescent="0.25">
      <c r="A378" s="9">
        <v>45046</v>
      </c>
      <c r="B378" s="10" t="s">
        <v>388</v>
      </c>
      <c r="C378" s="10" t="s">
        <v>278</v>
      </c>
      <c r="D378" s="10" t="s">
        <v>40</v>
      </c>
      <c r="E378" s="10" t="s">
        <v>30</v>
      </c>
      <c r="F378" s="10">
        <v>500</v>
      </c>
      <c r="G378" s="10">
        <v>545</v>
      </c>
      <c r="H378" s="11">
        <v>219</v>
      </c>
      <c r="I378" s="63">
        <v>9.89</v>
      </c>
      <c r="J378" s="12">
        <v>14114.2</v>
      </c>
      <c r="K378" s="13">
        <v>0</v>
      </c>
      <c r="L378" s="25">
        <v>0</v>
      </c>
      <c r="M378" s="15">
        <v>377</v>
      </c>
      <c r="N378" s="14">
        <v>23864.23</v>
      </c>
      <c r="O378" s="16">
        <v>137</v>
      </c>
      <c r="P378" s="16">
        <v>12034.9</v>
      </c>
      <c r="Q378" s="16">
        <v>0</v>
      </c>
      <c r="R378" s="16">
        <f>Q378*16.876/100</f>
        <v>0</v>
      </c>
      <c r="S378" s="17">
        <f t="shared" si="35"/>
        <v>0</v>
      </c>
      <c r="T378" s="16">
        <v>0</v>
      </c>
      <c r="U378" s="18">
        <f t="shared" si="36"/>
        <v>119.355</v>
      </c>
      <c r="V378" s="18">
        <f t="shared" si="37"/>
        <v>188.5</v>
      </c>
      <c r="W378" s="18">
        <f t="shared" si="38"/>
        <v>31.647265000000001</v>
      </c>
      <c r="X378" s="27"/>
      <c r="Y378" s="19">
        <f t="shared" si="39"/>
        <v>220.147265</v>
      </c>
      <c r="Z378" s="18">
        <f t="shared" si="40"/>
        <v>74.665000000000006</v>
      </c>
      <c r="AA378" s="12">
        <v>459</v>
      </c>
      <c r="AB378" s="12">
        <v>29149</v>
      </c>
      <c r="AC378" s="28">
        <f>+I378+Y378-Z378</f>
        <v>155.37226499999997</v>
      </c>
      <c r="AD378" s="20">
        <f t="shared" si="41"/>
        <v>0</v>
      </c>
      <c r="AE378">
        <v>0</v>
      </c>
    </row>
    <row r="379" spans="1:31" x14ac:dyDescent="0.25">
      <c r="A379" s="9">
        <v>45046</v>
      </c>
      <c r="B379" s="10" t="s">
        <v>389</v>
      </c>
      <c r="C379" s="10" t="s">
        <v>278</v>
      </c>
      <c r="D379" s="10" t="s">
        <v>40</v>
      </c>
      <c r="E379" s="10" t="s">
        <v>30</v>
      </c>
      <c r="F379" s="10">
        <v>500</v>
      </c>
      <c r="G379" s="10">
        <v>545</v>
      </c>
      <c r="H379" s="11">
        <v>164</v>
      </c>
      <c r="I379" s="63">
        <v>7.4</v>
      </c>
      <c r="J379" s="12">
        <v>10516.71</v>
      </c>
      <c r="K379" s="13">
        <v>0</v>
      </c>
      <c r="L379" s="25">
        <v>0</v>
      </c>
      <c r="M379" s="15">
        <v>607</v>
      </c>
      <c r="N379" s="14">
        <v>38476.660000000003</v>
      </c>
      <c r="O379" s="16">
        <v>197</v>
      </c>
      <c r="P379" s="16">
        <v>18455.349999999999</v>
      </c>
      <c r="Q379" s="16">
        <v>0</v>
      </c>
      <c r="R379" s="16">
        <f>Q379*16.876/100</f>
        <v>0</v>
      </c>
      <c r="S379" s="17">
        <f t="shared" si="35"/>
        <v>0</v>
      </c>
      <c r="T379" s="16">
        <v>0</v>
      </c>
      <c r="U379" s="18">
        <f t="shared" si="36"/>
        <v>89.38</v>
      </c>
      <c r="V379" s="18">
        <f t="shared" si="37"/>
        <v>303.5</v>
      </c>
      <c r="W379" s="18">
        <f t="shared" si="38"/>
        <v>50.954615000000004</v>
      </c>
      <c r="X379" s="27"/>
      <c r="Y379" s="19">
        <f t="shared" si="39"/>
        <v>354.45461499999999</v>
      </c>
      <c r="Z379" s="18">
        <f t="shared" si="40"/>
        <v>107.36499999999999</v>
      </c>
      <c r="AA379" s="12">
        <v>574</v>
      </c>
      <c r="AB379" s="12">
        <v>36384.94</v>
      </c>
      <c r="AC379" s="28">
        <f>+I379+Y379-Z379</f>
        <v>254.48961499999996</v>
      </c>
      <c r="AD379" s="20">
        <f t="shared" si="41"/>
        <v>0</v>
      </c>
      <c r="AE379">
        <v>0</v>
      </c>
    </row>
    <row r="380" spans="1:31" x14ac:dyDescent="0.25">
      <c r="A380" s="9">
        <v>45046</v>
      </c>
      <c r="B380" s="10" t="s">
        <v>390</v>
      </c>
      <c r="C380" s="10" t="s">
        <v>278</v>
      </c>
      <c r="D380" s="10" t="s">
        <v>40</v>
      </c>
      <c r="E380" s="10" t="s">
        <v>30</v>
      </c>
      <c r="F380" s="10">
        <v>500</v>
      </c>
      <c r="G380" s="10">
        <v>545</v>
      </c>
      <c r="H380" s="11">
        <v>17</v>
      </c>
      <c r="I380" s="63">
        <v>0.77</v>
      </c>
      <c r="J380" s="12">
        <v>1085.79</v>
      </c>
      <c r="K380" s="13">
        <v>0</v>
      </c>
      <c r="L380" s="25">
        <v>0</v>
      </c>
      <c r="M380" s="15">
        <v>595</v>
      </c>
      <c r="N380" s="14">
        <v>38878.730000000003</v>
      </c>
      <c r="O380" s="16">
        <v>197</v>
      </c>
      <c r="P380" s="16">
        <v>18742.900000000001</v>
      </c>
      <c r="Q380" s="16">
        <v>0</v>
      </c>
      <c r="R380" s="16">
        <f>Q380*16.876/100</f>
        <v>0</v>
      </c>
      <c r="S380" s="17">
        <f t="shared" si="35"/>
        <v>0</v>
      </c>
      <c r="T380" s="16">
        <v>0</v>
      </c>
      <c r="U380" s="18">
        <f t="shared" si="36"/>
        <v>9.2650000000000006</v>
      </c>
      <c r="V380" s="18">
        <f t="shared" si="37"/>
        <v>297.5</v>
      </c>
      <c r="W380" s="18">
        <f t="shared" si="38"/>
        <v>49.947275000000012</v>
      </c>
      <c r="X380" s="27"/>
      <c r="Y380" s="19">
        <f t="shared" si="39"/>
        <v>347.44727499999999</v>
      </c>
      <c r="Z380" s="18">
        <f t="shared" si="40"/>
        <v>107.36499999999999</v>
      </c>
      <c r="AA380" s="12">
        <v>415</v>
      </c>
      <c r="AB380" s="12">
        <v>27017.57</v>
      </c>
      <c r="AC380" s="28">
        <f>+I380+Y380-Z380</f>
        <v>240.85227499999996</v>
      </c>
      <c r="AD380" s="20">
        <f t="shared" si="41"/>
        <v>0</v>
      </c>
      <c r="AE380">
        <v>0</v>
      </c>
    </row>
    <row r="381" spans="1:31" x14ac:dyDescent="0.25">
      <c r="A381" s="9">
        <v>45046</v>
      </c>
      <c r="B381" s="10" t="s">
        <v>391</v>
      </c>
      <c r="C381" s="10" t="s">
        <v>278</v>
      </c>
      <c r="D381" s="10" t="s">
        <v>40</v>
      </c>
      <c r="E381" s="10" t="s">
        <v>30</v>
      </c>
      <c r="F381" s="10">
        <v>705</v>
      </c>
      <c r="G381" s="10">
        <v>768</v>
      </c>
      <c r="H381" s="11">
        <v>746</v>
      </c>
      <c r="I381" s="63">
        <v>33.68</v>
      </c>
      <c r="J381" s="12">
        <v>65427.37</v>
      </c>
      <c r="K381" s="13">
        <v>0</v>
      </c>
      <c r="L381" s="25">
        <v>0</v>
      </c>
      <c r="M381" s="15">
        <v>0</v>
      </c>
      <c r="N381" s="14">
        <v>0</v>
      </c>
      <c r="O381" s="16">
        <v>494</v>
      </c>
      <c r="P381" s="16">
        <v>57053.599999999999</v>
      </c>
      <c r="Q381" s="16">
        <v>0</v>
      </c>
      <c r="R381" s="16">
        <f>Q381*16.876/100</f>
        <v>0</v>
      </c>
      <c r="S381" s="17">
        <f t="shared" si="35"/>
        <v>0</v>
      </c>
      <c r="T381" s="16">
        <v>0</v>
      </c>
      <c r="U381" s="18">
        <f t="shared" si="36"/>
        <v>572.928</v>
      </c>
      <c r="V381" s="18">
        <f t="shared" si="37"/>
        <v>0</v>
      </c>
      <c r="W381" s="18">
        <f t="shared" si="38"/>
        <v>0</v>
      </c>
      <c r="X381" s="27"/>
      <c r="Y381" s="19">
        <f t="shared" si="39"/>
        <v>0</v>
      </c>
      <c r="Z381" s="18">
        <f t="shared" si="40"/>
        <v>379.392</v>
      </c>
      <c r="AA381" s="12">
        <v>252</v>
      </c>
      <c r="AB381" s="12">
        <v>22101.47</v>
      </c>
      <c r="AC381" s="28">
        <f>+I381+Y381-Z381</f>
        <v>-345.71199999999999</v>
      </c>
      <c r="AD381" s="20">
        <f t="shared" si="41"/>
        <v>350</v>
      </c>
      <c r="AE381">
        <v>350</v>
      </c>
    </row>
    <row r="382" spans="1:31" x14ac:dyDescent="0.25">
      <c r="A382" s="9">
        <v>45046</v>
      </c>
      <c r="B382" s="10" t="s">
        <v>392</v>
      </c>
      <c r="C382" s="10" t="s">
        <v>278</v>
      </c>
      <c r="D382" s="10" t="s">
        <v>40</v>
      </c>
      <c r="E382" s="10" t="s">
        <v>30</v>
      </c>
      <c r="F382" s="10">
        <v>705</v>
      </c>
      <c r="G382" s="10">
        <v>768</v>
      </c>
      <c r="H382" s="11">
        <v>453</v>
      </c>
      <c r="I382" s="63">
        <v>20.45</v>
      </c>
      <c r="J382" s="12">
        <v>48123.39</v>
      </c>
      <c r="K382" s="13">
        <v>0</v>
      </c>
      <c r="L382" s="25">
        <v>0</v>
      </c>
      <c r="M382" s="15">
        <v>0</v>
      </c>
      <c r="N382" s="14">
        <v>0</v>
      </c>
      <c r="O382" s="16">
        <v>82</v>
      </c>
      <c r="P382" s="16">
        <v>9622.7999999999993</v>
      </c>
      <c r="Q382" s="16">
        <v>0</v>
      </c>
      <c r="R382" s="16">
        <f>Q382*16.876/100</f>
        <v>0</v>
      </c>
      <c r="S382" s="17">
        <f t="shared" si="35"/>
        <v>0</v>
      </c>
      <c r="T382" s="16">
        <v>0</v>
      </c>
      <c r="U382" s="18">
        <f t="shared" si="36"/>
        <v>347.904</v>
      </c>
      <c r="V382" s="18">
        <f t="shared" si="37"/>
        <v>0</v>
      </c>
      <c r="W382" s="18">
        <f t="shared" si="38"/>
        <v>0</v>
      </c>
      <c r="X382" s="27"/>
      <c r="Y382" s="19">
        <f t="shared" si="39"/>
        <v>0</v>
      </c>
      <c r="Z382" s="18">
        <f t="shared" si="40"/>
        <v>62.975999999999999</v>
      </c>
      <c r="AA382" s="12">
        <v>371</v>
      </c>
      <c r="AB382" s="12">
        <v>39412.300000000003</v>
      </c>
      <c r="AC382" s="28">
        <f>+I382+Y382-Z382</f>
        <v>-42.525999999999996</v>
      </c>
      <c r="AD382" s="20">
        <f t="shared" si="41"/>
        <v>50</v>
      </c>
      <c r="AE382">
        <v>50</v>
      </c>
    </row>
    <row r="383" spans="1:31" x14ac:dyDescent="0.25">
      <c r="A383" s="9">
        <v>45046</v>
      </c>
      <c r="B383" s="10" t="s">
        <v>393</v>
      </c>
      <c r="C383" s="10" t="s">
        <v>278</v>
      </c>
      <c r="D383" s="10" t="s">
        <v>40</v>
      </c>
      <c r="E383" s="10" t="s">
        <v>30</v>
      </c>
      <c r="F383" s="10">
        <v>705</v>
      </c>
      <c r="G383" s="10">
        <v>768</v>
      </c>
      <c r="H383" s="11">
        <v>373</v>
      </c>
      <c r="I383" s="63">
        <v>16.84</v>
      </c>
      <c r="J383" s="12">
        <v>32325.06</v>
      </c>
      <c r="K383" s="13">
        <v>0</v>
      </c>
      <c r="L383" s="25">
        <v>0</v>
      </c>
      <c r="M383" s="15">
        <v>0</v>
      </c>
      <c r="N383" s="14">
        <v>0</v>
      </c>
      <c r="O383" s="16">
        <v>42</v>
      </c>
      <c r="P383" s="16">
        <v>4930.2</v>
      </c>
      <c r="Q383" s="16">
        <v>0</v>
      </c>
      <c r="R383" s="16">
        <f>Q383*16.876/100</f>
        <v>0</v>
      </c>
      <c r="S383" s="17">
        <f t="shared" si="35"/>
        <v>0</v>
      </c>
      <c r="T383" s="16">
        <v>0</v>
      </c>
      <c r="U383" s="18">
        <f t="shared" si="36"/>
        <v>286.464</v>
      </c>
      <c r="V383" s="18">
        <f t="shared" si="37"/>
        <v>0</v>
      </c>
      <c r="W383" s="18">
        <f t="shared" si="38"/>
        <v>0</v>
      </c>
      <c r="X383" s="27"/>
      <c r="Y383" s="19">
        <f t="shared" si="39"/>
        <v>0</v>
      </c>
      <c r="Z383" s="18">
        <f t="shared" si="40"/>
        <v>32.256</v>
      </c>
      <c r="AA383" s="12">
        <v>331</v>
      </c>
      <c r="AB383" s="12">
        <v>28685.24</v>
      </c>
      <c r="AC383" s="28">
        <f>+I383+Y383-Z383</f>
        <v>-15.416</v>
      </c>
      <c r="AD383" s="20">
        <f t="shared" si="41"/>
        <v>20</v>
      </c>
      <c r="AE383">
        <v>20</v>
      </c>
    </row>
    <row r="384" spans="1:31" x14ac:dyDescent="0.25">
      <c r="A384" s="9">
        <v>45046</v>
      </c>
      <c r="B384" s="10" t="s">
        <v>394</v>
      </c>
      <c r="C384" s="10" t="s">
        <v>278</v>
      </c>
      <c r="D384" s="10" t="s">
        <v>40</v>
      </c>
      <c r="E384" s="10" t="s">
        <v>30</v>
      </c>
      <c r="F384" s="10">
        <v>705</v>
      </c>
      <c r="G384" s="10">
        <v>768</v>
      </c>
      <c r="H384" s="11">
        <v>187</v>
      </c>
      <c r="I384" s="63">
        <v>8.44</v>
      </c>
      <c r="J384" s="12">
        <v>15691.05</v>
      </c>
      <c r="K384" s="13">
        <v>0</v>
      </c>
      <c r="L384" s="25">
        <v>0</v>
      </c>
      <c r="M384" s="15">
        <v>0</v>
      </c>
      <c r="N384" s="14">
        <v>0</v>
      </c>
      <c r="O384" s="16">
        <v>146</v>
      </c>
      <c r="P384" s="16">
        <v>16546</v>
      </c>
      <c r="Q384" s="16">
        <v>0</v>
      </c>
      <c r="R384" s="16">
        <f>Q384*16.876/100</f>
        <v>0</v>
      </c>
      <c r="S384" s="17">
        <f t="shared" si="35"/>
        <v>0</v>
      </c>
      <c r="T384" s="16">
        <v>0</v>
      </c>
      <c r="U384" s="18">
        <f t="shared" si="36"/>
        <v>143.61600000000001</v>
      </c>
      <c r="V384" s="18">
        <f t="shared" si="37"/>
        <v>0</v>
      </c>
      <c r="W384" s="18">
        <f t="shared" si="38"/>
        <v>0</v>
      </c>
      <c r="X384" s="27"/>
      <c r="Y384" s="19">
        <f t="shared" si="39"/>
        <v>0</v>
      </c>
      <c r="Z384" s="18">
        <f t="shared" si="40"/>
        <v>112.128</v>
      </c>
      <c r="AA384" s="12">
        <v>41</v>
      </c>
      <c r="AB384" s="12">
        <v>3440.28</v>
      </c>
      <c r="AC384" s="28">
        <f>+I384+Y384-Z384</f>
        <v>-103.688</v>
      </c>
      <c r="AD384" s="20">
        <f t="shared" si="41"/>
        <v>110</v>
      </c>
      <c r="AE384">
        <v>110</v>
      </c>
    </row>
    <row r="385" spans="1:31" x14ac:dyDescent="0.25">
      <c r="A385" s="9">
        <v>45046</v>
      </c>
      <c r="B385" s="10" t="s">
        <v>395</v>
      </c>
      <c r="C385" s="10" t="s">
        <v>278</v>
      </c>
      <c r="D385" s="10" t="s">
        <v>40</v>
      </c>
      <c r="E385" s="10" t="s">
        <v>30</v>
      </c>
      <c r="F385" s="10">
        <v>705</v>
      </c>
      <c r="G385" s="10">
        <v>768</v>
      </c>
      <c r="H385" s="11">
        <v>474</v>
      </c>
      <c r="I385" s="63">
        <v>21.4</v>
      </c>
      <c r="J385" s="12">
        <v>41061.39</v>
      </c>
      <c r="K385" s="13">
        <v>0</v>
      </c>
      <c r="L385" s="25">
        <v>0</v>
      </c>
      <c r="M385" s="15">
        <v>0</v>
      </c>
      <c r="N385" s="14">
        <v>0</v>
      </c>
      <c r="O385" s="16">
        <v>236</v>
      </c>
      <c r="P385" s="16">
        <v>27139.599999999999</v>
      </c>
      <c r="Q385" s="16">
        <v>0</v>
      </c>
      <c r="R385" s="16">
        <f>Q385*16.876/100</f>
        <v>0</v>
      </c>
      <c r="S385" s="17">
        <f t="shared" si="35"/>
        <v>0</v>
      </c>
      <c r="T385" s="16">
        <v>0</v>
      </c>
      <c r="U385" s="18">
        <f t="shared" si="36"/>
        <v>364.03199999999998</v>
      </c>
      <c r="V385" s="18">
        <f t="shared" si="37"/>
        <v>0</v>
      </c>
      <c r="W385" s="18">
        <f t="shared" si="38"/>
        <v>0</v>
      </c>
      <c r="X385" s="27"/>
      <c r="Y385" s="19">
        <f t="shared" si="39"/>
        <v>0</v>
      </c>
      <c r="Z385" s="18">
        <f t="shared" si="40"/>
        <v>181.24799999999999</v>
      </c>
      <c r="AA385" s="12">
        <v>238</v>
      </c>
      <c r="AB385" s="12">
        <v>20617.330000000002</v>
      </c>
      <c r="AC385" s="28">
        <f>+I385+Y385-Z385</f>
        <v>-159.84799999999998</v>
      </c>
      <c r="AD385" s="20">
        <f t="shared" si="41"/>
        <v>160</v>
      </c>
      <c r="AE385">
        <v>160</v>
      </c>
    </row>
    <row r="386" spans="1:31" x14ac:dyDescent="0.25">
      <c r="A386" s="9">
        <v>45046</v>
      </c>
      <c r="B386" s="10" t="s">
        <v>396</v>
      </c>
      <c r="C386" s="10" t="s">
        <v>278</v>
      </c>
      <c r="D386" s="10" t="s">
        <v>40</v>
      </c>
      <c r="E386" s="10" t="s">
        <v>30</v>
      </c>
      <c r="F386" s="10">
        <v>705</v>
      </c>
      <c r="G386" s="10">
        <v>768</v>
      </c>
      <c r="H386" s="11">
        <v>321</v>
      </c>
      <c r="I386" s="63">
        <v>14.49</v>
      </c>
      <c r="J386" s="12">
        <v>27672.66</v>
      </c>
      <c r="K386" s="13">
        <v>0</v>
      </c>
      <c r="L386" s="25">
        <v>0</v>
      </c>
      <c r="M386" s="15">
        <v>0</v>
      </c>
      <c r="N386" s="14">
        <v>0</v>
      </c>
      <c r="O386" s="16">
        <v>82</v>
      </c>
      <c r="P386" s="16">
        <v>9622.7999999999993</v>
      </c>
      <c r="Q386" s="16">
        <v>0</v>
      </c>
      <c r="R386" s="16">
        <f>Q386*16.876/100</f>
        <v>0</v>
      </c>
      <c r="S386" s="17">
        <f t="shared" si="35"/>
        <v>0</v>
      </c>
      <c r="T386" s="16">
        <v>0</v>
      </c>
      <c r="U386" s="18">
        <f t="shared" si="36"/>
        <v>246.52799999999999</v>
      </c>
      <c r="V386" s="18">
        <f t="shared" si="37"/>
        <v>0</v>
      </c>
      <c r="W386" s="18">
        <f t="shared" si="38"/>
        <v>0</v>
      </c>
      <c r="X386" s="27"/>
      <c r="Y386" s="19">
        <f t="shared" si="39"/>
        <v>0</v>
      </c>
      <c r="Z386" s="18">
        <f t="shared" si="40"/>
        <v>62.975999999999999</v>
      </c>
      <c r="AA386" s="12">
        <v>239</v>
      </c>
      <c r="AB386" s="12">
        <v>20603.62</v>
      </c>
      <c r="AC386" s="28">
        <f>+I386+Y386-Z386</f>
        <v>-48.485999999999997</v>
      </c>
      <c r="AD386" s="20">
        <f t="shared" si="41"/>
        <v>50</v>
      </c>
      <c r="AE386">
        <v>50</v>
      </c>
    </row>
    <row r="387" spans="1:31" x14ac:dyDescent="0.25">
      <c r="A387" s="59">
        <v>45046</v>
      </c>
      <c r="B387" s="60" t="s">
        <v>795</v>
      </c>
      <c r="C387" s="60" t="s">
        <v>278</v>
      </c>
      <c r="D387" s="60" t="s">
        <v>40</v>
      </c>
      <c r="E387" s="60" t="s">
        <v>30</v>
      </c>
      <c r="F387" s="10"/>
      <c r="G387" s="10"/>
      <c r="H387" s="11"/>
      <c r="I387" s="63"/>
      <c r="J387" s="11"/>
      <c r="K387" s="13"/>
      <c r="L387" s="25"/>
      <c r="M387" s="15"/>
      <c r="N387" s="14"/>
      <c r="O387" s="16"/>
      <c r="P387" s="16"/>
      <c r="Q387" s="16"/>
      <c r="R387" s="16"/>
      <c r="S387" s="17">
        <f t="shared" si="35"/>
        <v>0</v>
      </c>
      <c r="T387" s="16"/>
      <c r="U387" s="18">
        <f t="shared" si="36"/>
        <v>0</v>
      </c>
      <c r="V387" s="18">
        <f t="shared" si="37"/>
        <v>0</v>
      </c>
      <c r="W387" s="18">
        <f t="shared" si="38"/>
        <v>0</v>
      </c>
      <c r="X387" s="27"/>
      <c r="Y387" s="19">
        <f t="shared" si="39"/>
        <v>0</v>
      </c>
      <c r="Z387" s="18">
        <f t="shared" si="40"/>
        <v>0</v>
      </c>
      <c r="AA387" s="12"/>
      <c r="AB387" s="12"/>
      <c r="AC387" s="28">
        <f>+I387+Y387-Z387</f>
        <v>0</v>
      </c>
      <c r="AD387" s="20">
        <f t="shared" si="41"/>
        <v>0</v>
      </c>
      <c r="AE387">
        <v>0</v>
      </c>
    </row>
    <row r="388" spans="1:31" x14ac:dyDescent="0.25">
      <c r="A388" s="9">
        <v>45046</v>
      </c>
      <c r="B388" s="10" t="s">
        <v>397</v>
      </c>
      <c r="C388" s="10" t="s">
        <v>278</v>
      </c>
      <c r="D388" s="10" t="s">
        <v>40</v>
      </c>
      <c r="E388" s="10" t="s">
        <v>30</v>
      </c>
      <c r="F388" s="10">
        <v>450</v>
      </c>
      <c r="G388" s="10">
        <v>490</v>
      </c>
      <c r="H388" s="11">
        <v>95</v>
      </c>
      <c r="I388" s="63">
        <v>4.29</v>
      </c>
      <c r="J388" s="12">
        <v>10397.75</v>
      </c>
      <c r="K388" s="13">
        <v>0</v>
      </c>
      <c r="L388" s="25">
        <v>0</v>
      </c>
      <c r="M388" s="15">
        <v>0</v>
      </c>
      <c r="N388" s="14">
        <v>0</v>
      </c>
      <c r="O388" s="16">
        <v>210</v>
      </c>
      <c r="P388" s="16">
        <v>17828.099999999999</v>
      </c>
      <c r="Q388" s="16">
        <v>0</v>
      </c>
      <c r="R388" s="16">
        <f>Q388*16.876/100</f>
        <v>0</v>
      </c>
      <c r="S388" s="17">
        <f t="shared" si="35"/>
        <v>0</v>
      </c>
      <c r="T388" s="16">
        <v>0</v>
      </c>
      <c r="U388" s="18">
        <f t="shared" si="36"/>
        <v>46.55</v>
      </c>
      <c r="V388" s="18">
        <f t="shared" si="37"/>
        <v>0</v>
      </c>
      <c r="W388" s="18">
        <f t="shared" si="38"/>
        <v>0</v>
      </c>
      <c r="X388" s="27"/>
      <c r="Y388" s="19">
        <f t="shared" si="39"/>
        <v>0</v>
      </c>
      <c r="Z388" s="18">
        <f t="shared" si="40"/>
        <v>102.9</v>
      </c>
      <c r="AA388" s="12">
        <v>-115</v>
      </c>
      <c r="AB388" s="12">
        <v>-11877.55</v>
      </c>
      <c r="AC388" s="28">
        <f>+I388+Y388-Z388</f>
        <v>-98.61</v>
      </c>
      <c r="AD388" s="20">
        <f t="shared" si="41"/>
        <v>100</v>
      </c>
      <c r="AE388">
        <v>100</v>
      </c>
    </row>
    <row r="389" spans="1:31" x14ac:dyDescent="0.25">
      <c r="A389" s="9">
        <v>45046</v>
      </c>
      <c r="B389" s="10" t="s">
        <v>398</v>
      </c>
      <c r="C389" s="10" t="s">
        <v>278</v>
      </c>
      <c r="D389" s="10" t="s">
        <v>40</v>
      </c>
      <c r="E389" s="10" t="s">
        <v>30</v>
      </c>
      <c r="F389" s="10">
        <v>450</v>
      </c>
      <c r="G389" s="10">
        <v>490</v>
      </c>
      <c r="H389" s="11">
        <v>83</v>
      </c>
      <c r="I389" s="63">
        <v>3.75</v>
      </c>
      <c r="J389" s="12">
        <v>4469.4799999999996</v>
      </c>
      <c r="K389" s="13">
        <v>0</v>
      </c>
      <c r="L389" s="25">
        <v>0</v>
      </c>
      <c r="M389" s="15">
        <v>520</v>
      </c>
      <c r="N389" s="14">
        <v>28211.56</v>
      </c>
      <c r="O389" s="16">
        <v>276</v>
      </c>
      <c r="P389" s="16">
        <v>23702.46</v>
      </c>
      <c r="Q389" s="16">
        <v>0</v>
      </c>
      <c r="R389" s="16">
        <f>Q389*16.876/100</f>
        <v>0</v>
      </c>
      <c r="S389" s="17">
        <f t="shared" ref="S389:S452" si="42">Q389+R389</f>
        <v>0</v>
      </c>
      <c r="T389" s="16">
        <v>0</v>
      </c>
      <c r="U389" s="18">
        <f t="shared" ref="U389:U452" si="43">H389*G389/1000</f>
        <v>40.67</v>
      </c>
      <c r="V389" s="18">
        <f t="shared" ref="V389:V452" si="44">M389*F389/1000</f>
        <v>234</v>
      </c>
      <c r="W389" s="18">
        <f t="shared" ref="W389:W452" si="45">V389*16.789/100</f>
        <v>39.286259999999999</v>
      </c>
      <c r="X389" s="27"/>
      <c r="Y389" s="19">
        <f t="shared" ref="Y389:Y452" si="46">V389+W389+X389</f>
        <v>273.28625999999997</v>
      </c>
      <c r="Z389" s="18">
        <f t="shared" ref="Z389:Z452" si="47">O389*G389/1000</f>
        <v>135.24</v>
      </c>
      <c r="AA389" s="12">
        <v>327</v>
      </c>
      <c r="AB389" s="12">
        <v>17735.13</v>
      </c>
      <c r="AC389" s="28">
        <f>+I389+Y389-Z389</f>
        <v>141.79625999999996</v>
      </c>
      <c r="AD389" s="20">
        <f t="shared" ref="AD389:AD452" si="48">IF(AC389&lt;0,ROUNDUP(AC389,-1)*-1,0)</f>
        <v>0</v>
      </c>
      <c r="AE389">
        <v>0</v>
      </c>
    </row>
    <row r="390" spans="1:31" x14ac:dyDescent="0.25">
      <c r="A390" s="9">
        <v>45046</v>
      </c>
      <c r="B390" s="10" t="s">
        <v>399</v>
      </c>
      <c r="C390" s="10" t="s">
        <v>278</v>
      </c>
      <c r="D390" s="10" t="s">
        <v>40</v>
      </c>
      <c r="E390" s="10" t="s">
        <v>30</v>
      </c>
      <c r="F390" s="10">
        <v>450</v>
      </c>
      <c r="G390" s="10">
        <v>490</v>
      </c>
      <c r="H390" s="11">
        <v>0</v>
      </c>
      <c r="I390" s="63">
        <v>0</v>
      </c>
      <c r="J390" s="12">
        <v>0</v>
      </c>
      <c r="K390" s="13">
        <v>0</v>
      </c>
      <c r="L390" s="25">
        <v>0</v>
      </c>
      <c r="M390" s="15">
        <v>60</v>
      </c>
      <c r="N390" s="14">
        <v>2923.38</v>
      </c>
      <c r="O390" s="16">
        <v>30</v>
      </c>
      <c r="P390" s="16">
        <v>2561.1</v>
      </c>
      <c r="Q390" s="16">
        <v>0</v>
      </c>
      <c r="R390" s="16">
        <f>Q390*16.876/100</f>
        <v>0</v>
      </c>
      <c r="S390" s="17">
        <f t="shared" si="42"/>
        <v>0</v>
      </c>
      <c r="T390" s="16">
        <v>0</v>
      </c>
      <c r="U390" s="18">
        <f t="shared" si="43"/>
        <v>0</v>
      </c>
      <c r="V390" s="18">
        <f t="shared" si="44"/>
        <v>27</v>
      </c>
      <c r="W390" s="18">
        <f t="shared" si="45"/>
        <v>4.5330300000000001</v>
      </c>
      <c r="X390" s="27"/>
      <c r="Y390" s="19">
        <f t="shared" si="46"/>
        <v>31.53303</v>
      </c>
      <c r="Z390" s="18">
        <f t="shared" si="47"/>
        <v>14.7</v>
      </c>
      <c r="AA390" s="12">
        <v>30</v>
      </c>
      <c r="AB390" s="12">
        <v>1461.69</v>
      </c>
      <c r="AC390" s="28">
        <f>+I390+Y390-Z390</f>
        <v>16.833030000000001</v>
      </c>
      <c r="AD390" s="20">
        <f t="shared" si="48"/>
        <v>0</v>
      </c>
      <c r="AE390">
        <v>0</v>
      </c>
    </row>
    <row r="391" spans="1:31" x14ac:dyDescent="0.25">
      <c r="A391" s="9">
        <v>45046</v>
      </c>
      <c r="B391" s="10" t="s">
        <v>400</v>
      </c>
      <c r="C391" s="10" t="s">
        <v>278</v>
      </c>
      <c r="D391" s="10" t="s">
        <v>40</v>
      </c>
      <c r="E391" s="10" t="s">
        <v>30</v>
      </c>
      <c r="F391" s="10">
        <v>450</v>
      </c>
      <c r="G391" s="10">
        <v>490</v>
      </c>
      <c r="H391" s="11">
        <v>155</v>
      </c>
      <c r="I391" s="63">
        <v>7</v>
      </c>
      <c r="J391" s="12">
        <v>10011.58</v>
      </c>
      <c r="K391" s="13">
        <v>0</v>
      </c>
      <c r="L391" s="25">
        <v>0</v>
      </c>
      <c r="M391" s="15">
        <v>411</v>
      </c>
      <c r="N391" s="14">
        <v>22413.25</v>
      </c>
      <c r="O391" s="16">
        <v>180</v>
      </c>
      <c r="P391" s="16">
        <v>15330.3</v>
      </c>
      <c r="Q391" s="16">
        <v>0</v>
      </c>
      <c r="R391" s="16">
        <f>Q391*16.876/100</f>
        <v>0</v>
      </c>
      <c r="S391" s="17">
        <f t="shared" si="42"/>
        <v>0</v>
      </c>
      <c r="T391" s="16">
        <v>0</v>
      </c>
      <c r="U391" s="18">
        <f t="shared" si="43"/>
        <v>75.95</v>
      </c>
      <c r="V391" s="18">
        <f t="shared" si="44"/>
        <v>184.95</v>
      </c>
      <c r="W391" s="18">
        <f t="shared" si="45"/>
        <v>31.051255500000003</v>
      </c>
      <c r="X391" s="27"/>
      <c r="Y391" s="19">
        <f t="shared" si="46"/>
        <v>216.00125549999998</v>
      </c>
      <c r="Z391" s="18">
        <f t="shared" si="47"/>
        <v>88.2</v>
      </c>
      <c r="AA391" s="12">
        <v>386</v>
      </c>
      <c r="AB391" s="12">
        <v>21902.43</v>
      </c>
      <c r="AC391" s="28">
        <f>+I391+Y391-Z391</f>
        <v>134.80125549999997</v>
      </c>
      <c r="AD391" s="20">
        <f t="shared" si="48"/>
        <v>0</v>
      </c>
      <c r="AE391">
        <v>0</v>
      </c>
    </row>
    <row r="392" spans="1:31" x14ac:dyDescent="0.25">
      <c r="A392" s="9">
        <v>45046</v>
      </c>
      <c r="B392" s="10" t="s">
        <v>401</v>
      </c>
      <c r="C392" s="10" t="s">
        <v>278</v>
      </c>
      <c r="D392" s="10" t="s">
        <v>40</v>
      </c>
      <c r="E392" s="10" t="s">
        <v>30</v>
      </c>
      <c r="F392" s="10">
        <v>450</v>
      </c>
      <c r="G392" s="10">
        <v>490</v>
      </c>
      <c r="H392" s="11">
        <v>102</v>
      </c>
      <c r="I392" s="63">
        <v>4.6100000000000003</v>
      </c>
      <c r="J392" s="12">
        <v>5226.92</v>
      </c>
      <c r="K392" s="13">
        <v>0</v>
      </c>
      <c r="L392" s="25">
        <v>0</v>
      </c>
      <c r="M392" s="15">
        <v>327</v>
      </c>
      <c r="N392" s="14">
        <v>17367.14</v>
      </c>
      <c r="O392" s="16">
        <v>364</v>
      </c>
      <c r="P392" s="16">
        <v>31215.200000000001</v>
      </c>
      <c r="Q392" s="16">
        <v>0</v>
      </c>
      <c r="R392" s="16">
        <f>Q392*16.876/100</f>
        <v>0</v>
      </c>
      <c r="S392" s="17">
        <f t="shared" si="42"/>
        <v>0</v>
      </c>
      <c r="T392" s="16">
        <v>0</v>
      </c>
      <c r="U392" s="18">
        <f t="shared" si="43"/>
        <v>49.98</v>
      </c>
      <c r="V392" s="18">
        <f t="shared" si="44"/>
        <v>147.15</v>
      </c>
      <c r="W392" s="18">
        <f t="shared" si="45"/>
        <v>24.705013500000003</v>
      </c>
      <c r="X392" s="27"/>
      <c r="Y392" s="19">
        <f t="shared" si="46"/>
        <v>171.85501350000001</v>
      </c>
      <c r="Z392" s="18">
        <f t="shared" si="47"/>
        <v>178.36</v>
      </c>
      <c r="AA392" s="12">
        <v>65</v>
      </c>
      <c r="AB392" s="12">
        <v>3438.38</v>
      </c>
      <c r="AC392" s="28">
        <f>+I392+Y392-Z392</f>
        <v>-1.8949864999999875</v>
      </c>
      <c r="AD392" s="20">
        <f t="shared" si="48"/>
        <v>10</v>
      </c>
      <c r="AE392">
        <v>10</v>
      </c>
    </row>
    <row r="393" spans="1:31" x14ac:dyDescent="0.25">
      <c r="A393" s="9">
        <v>45046</v>
      </c>
      <c r="B393" s="10" t="s">
        <v>402</v>
      </c>
      <c r="C393" s="10" t="s">
        <v>278</v>
      </c>
      <c r="D393" s="10" t="s">
        <v>40</v>
      </c>
      <c r="E393" s="10" t="s">
        <v>30</v>
      </c>
      <c r="F393" s="10">
        <v>450</v>
      </c>
      <c r="G393" s="10">
        <v>490</v>
      </c>
      <c r="H393" s="11">
        <v>547</v>
      </c>
      <c r="I393" s="63">
        <v>24.7</v>
      </c>
      <c r="J393" s="12">
        <v>29967.9</v>
      </c>
      <c r="K393" s="13">
        <v>0</v>
      </c>
      <c r="L393" s="25">
        <v>0</v>
      </c>
      <c r="M393" s="15">
        <v>0</v>
      </c>
      <c r="N393" s="14">
        <v>0</v>
      </c>
      <c r="O393" s="16">
        <v>242</v>
      </c>
      <c r="P393" s="16">
        <v>20598.46</v>
      </c>
      <c r="Q393" s="16">
        <v>0</v>
      </c>
      <c r="R393" s="16">
        <f>Q393*16.876/100</f>
        <v>0</v>
      </c>
      <c r="S393" s="17">
        <f t="shared" si="42"/>
        <v>0</v>
      </c>
      <c r="T393" s="16">
        <v>0</v>
      </c>
      <c r="U393" s="18">
        <f t="shared" si="43"/>
        <v>268.02999999999997</v>
      </c>
      <c r="V393" s="18">
        <f t="shared" si="44"/>
        <v>0</v>
      </c>
      <c r="W393" s="18">
        <f t="shared" si="45"/>
        <v>0</v>
      </c>
      <c r="X393" s="27"/>
      <c r="Y393" s="19">
        <f t="shared" si="46"/>
        <v>0</v>
      </c>
      <c r="Z393" s="18">
        <f t="shared" si="47"/>
        <v>118.58</v>
      </c>
      <c r="AA393" s="12">
        <v>305</v>
      </c>
      <c r="AB393" s="12">
        <v>16709.7</v>
      </c>
      <c r="AC393" s="28">
        <f>+I393+Y393-Z393</f>
        <v>-93.88</v>
      </c>
      <c r="AD393" s="20">
        <f t="shared" si="48"/>
        <v>100</v>
      </c>
      <c r="AE393">
        <v>100</v>
      </c>
    </row>
    <row r="394" spans="1:31" x14ac:dyDescent="0.25">
      <c r="A394" s="9">
        <v>45046</v>
      </c>
      <c r="B394" s="10" t="s">
        <v>403</v>
      </c>
      <c r="C394" s="10" t="s">
        <v>278</v>
      </c>
      <c r="D394" s="10" t="s">
        <v>40</v>
      </c>
      <c r="E394" s="10" t="s">
        <v>30</v>
      </c>
      <c r="F394" s="10">
        <v>450</v>
      </c>
      <c r="G394" s="10">
        <v>490</v>
      </c>
      <c r="H394" s="11">
        <v>43</v>
      </c>
      <c r="I394" s="63">
        <v>1.94</v>
      </c>
      <c r="J394" s="12">
        <v>4706.3500000000004</v>
      </c>
      <c r="K394" s="13">
        <v>0</v>
      </c>
      <c r="L394" s="25">
        <v>0</v>
      </c>
      <c r="M394" s="15">
        <v>0</v>
      </c>
      <c r="N394" s="14">
        <v>0</v>
      </c>
      <c r="O394" s="16">
        <v>0</v>
      </c>
      <c r="P394" s="16">
        <v>0</v>
      </c>
      <c r="Q394" s="16">
        <v>0</v>
      </c>
      <c r="R394" s="16">
        <f>Q394*16.876/100</f>
        <v>0</v>
      </c>
      <c r="S394" s="17">
        <f t="shared" si="42"/>
        <v>0</v>
      </c>
      <c r="T394" s="16">
        <v>0</v>
      </c>
      <c r="U394" s="18">
        <f t="shared" si="43"/>
        <v>21.07</v>
      </c>
      <c r="V394" s="18">
        <f t="shared" si="44"/>
        <v>0</v>
      </c>
      <c r="W394" s="18">
        <f t="shared" si="45"/>
        <v>0</v>
      </c>
      <c r="X394" s="27"/>
      <c r="Y394" s="19">
        <f t="shared" si="46"/>
        <v>0</v>
      </c>
      <c r="Z394" s="18">
        <f t="shared" si="47"/>
        <v>0</v>
      </c>
      <c r="AA394" s="12">
        <v>43</v>
      </c>
      <c r="AB394" s="12">
        <v>4706.3500000000004</v>
      </c>
      <c r="AC394" s="28">
        <f>+I394+Y394-Z394</f>
        <v>1.94</v>
      </c>
      <c r="AD394" s="20">
        <f t="shared" si="48"/>
        <v>0</v>
      </c>
      <c r="AE394">
        <v>0</v>
      </c>
    </row>
    <row r="395" spans="1:31" x14ac:dyDescent="0.25">
      <c r="A395" s="9">
        <v>45046</v>
      </c>
      <c r="B395" s="10" t="s">
        <v>404</v>
      </c>
      <c r="C395" s="10" t="s">
        <v>278</v>
      </c>
      <c r="D395" s="10" t="s">
        <v>40</v>
      </c>
      <c r="E395" s="10" t="s">
        <v>30</v>
      </c>
      <c r="F395" s="10">
        <v>450</v>
      </c>
      <c r="G395" s="10">
        <v>490</v>
      </c>
      <c r="H395" s="11">
        <v>170</v>
      </c>
      <c r="I395" s="63">
        <v>7.68</v>
      </c>
      <c r="J395" s="12">
        <v>9742.01</v>
      </c>
      <c r="K395" s="13">
        <v>0</v>
      </c>
      <c r="L395" s="25">
        <v>0</v>
      </c>
      <c r="M395" s="15">
        <v>356</v>
      </c>
      <c r="N395" s="14">
        <v>18875.7</v>
      </c>
      <c r="O395" s="16">
        <v>120</v>
      </c>
      <c r="P395" s="16">
        <v>10246.799999999999</v>
      </c>
      <c r="Q395" s="16">
        <v>0</v>
      </c>
      <c r="R395" s="16">
        <f>Q395*16.876/100</f>
        <v>0</v>
      </c>
      <c r="S395" s="17">
        <f t="shared" si="42"/>
        <v>0</v>
      </c>
      <c r="T395" s="16">
        <v>0</v>
      </c>
      <c r="U395" s="18">
        <f t="shared" si="43"/>
        <v>83.3</v>
      </c>
      <c r="V395" s="18">
        <f t="shared" si="44"/>
        <v>160.19999999999999</v>
      </c>
      <c r="W395" s="18">
        <f t="shared" si="45"/>
        <v>26.895977999999999</v>
      </c>
      <c r="X395" s="27"/>
      <c r="Y395" s="19">
        <f t="shared" si="46"/>
        <v>187.095978</v>
      </c>
      <c r="Z395" s="18">
        <f t="shared" si="47"/>
        <v>58.8</v>
      </c>
      <c r="AA395" s="12">
        <v>406</v>
      </c>
      <c r="AB395" s="12">
        <v>22017.74</v>
      </c>
      <c r="AC395" s="28">
        <f>+I395+Y395-Z395</f>
        <v>135.975978</v>
      </c>
      <c r="AD395" s="20">
        <f t="shared" si="48"/>
        <v>0</v>
      </c>
      <c r="AE395">
        <v>0</v>
      </c>
    </row>
    <row r="396" spans="1:31" x14ac:dyDescent="0.25">
      <c r="A396" s="9">
        <v>45046</v>
      </c>
      <c r="B396" s="10" t="s">
        <v>405</v>
      </c>
      <c r="C396" s="10" t="s">
        <v>278</v>
      </c>
      <c r="D396" s="10" t="s">
        <v>40</v>
      </c>
      <c r="E396" s="10" t="s">
        <v>30</v>
      </c>
      <c r="F396" s="10">
        <v>745</v>
      </c>
      <c r="G396" s="10">
        <v>812</v>
      </c>
      <c r="H396" s="11">
        <v>354</v>
      </c>
      <c r="I396" s="63">
        <v>15.98</v>
      </c>
      <c r="J396" s="12">
        <v>33210.32</v>
      </c>
      <c r="K396" s="13">
        <v>0</v>
      </c>
      <c r="L396" s="25">
        <v>0</v>
      </c>
      <c r="M396" s="15">
        <v>0</v>
      </c>
      <c r="N396" s="14">
        <v>0</v>
      </c>
      <c r="O396" s="16">
        <v>276</v>
      </c>
      <c r="P396" s="16">
        <v>40935.599999999999</v>
      </c>
      <c r="Q396" s="16">
        <v>0</v>
      </c>
      <c r="R396" s="16">
        <f>Q396*16.876/100</f>
        <v>0</v>
      </c>
      <c r="S396" s="17">
        <f t="shared" si="42"/>
        <v>0</v>
      </c>
      <c r="T396" s="16">
        <v>0</v>
      </c>
      <c r="U396" s="18">
        <f t="shared" si="43"/>
        <v>287.44799999999998</v>
      </c>
      <c r="V396" s="18">
        <f t="shared" si="44"/>
        <v>0</v>
      </c>
      <c r="W396" s="18">
        <f t="shared" si="45"/>
        <v>0</v>
      </c>
      <c r="X396" s="27"/>
      <c r="Y396" s="19">
        <f t="shared" si="46"/>
        <v>0</v>
      </c>
      <c r="Z396" s="18">
        <f t="shared" si="47"/>
        <v>224.11199999999999</v>
      </c>
      <c r="AA396" s="12">
        <v>78</v>
      </c>
      <c r="AB396" s="12">
        <v>7317.52</v>
      </c>
      <c r="AC396" s="28">
        <f>+I396+Y396-Z396</f>
        <v>-208.13200000000001</v>
      </c>
      <c r="AD396" s="20">
        <f t="shared" si="48"/>
        <v>210</v>
      </c>
      <c r="AE396">
        <v>210</v>
      </c>
    </row>
    <row r="397" spans="1:31" x14ac:dyDescent="0.25">
      <c r="A397" s="59">
        <v>45046</v>
      </c>
      <c r="B397" s="60" t="s">
        <v>722</v>
      </c>
      <c r="C397" s="60" t="s">
        <v>278</v>
      </c>
      <c r="D397" s="60" t="s">
        <v>40</v>
      </c>
      <c r="E397" s="60" t="s">
        <v>30</v>
      </c>
      <c r="F397" s="10"/>
      <c r="G397" s="10"/>
      <c r="H397" s="11"/>
      <c r="I397" s="63"/>
      <c r="J397" s="11"/>
      <c r="K397" s="13"/>
      <c r="L397" s="25"/>
      <c r="M397" s="15"/>
      <c r="N397" s="14"/>
      <c r="O397" s="16"/>
      <c r="P397" s="16"/>
      <c r="Q397" s="16"/>
      <c r="R397" s="16"/>
      <c r="S397" s="17">
        <f t="shared" si="42"/>
        <v>0</v>
      </c>
      <c r="T397" s="16"/>
      <c r="U397" s="18">
        <f t="shared" si="43"/>
        <v>0</v>
      </c>
      <c r="V397" s="18">
        <f t="shared" si="44"/>
        <v>0</v>
      </c>
      <c r="W397" s="18">
        <f t="shared" si="45"/>
        <v>0</v>
      </c>
      <c r="X397" s="27"/>
      <c r="Y397" s="19">
        <f t="shared" si="46"/>
        <v>0</v>
      </c>
      <c r="Z397" s="18">
        <f t="shared" si="47"/>
        <v>0</v>
      </c>
      <c r="AA397" s="12"/>
      <c r="AB397" s="12"/>
      <c r="AC397" s="28">
        <f>+I397+Y397-Z397</f>
        <v>0</v>
      </c>
      <c r="AD397" s="20">
        <f t="shared" si="48"/>
        <v>0</v>
      </c>
      <c r="AE397">
        <v>0</v>
      </c>
    </row>
    <row r="398" spans="1:31" x14ac:dyDescent="0.25">
      <c r="A398" s="59">
        <v>45046</v>
      </c>
      <c r="B398" s="60" t="s">
        <v>723</v>
      </c>
      <c r="C398" s="60" t="s">
        <v>278</v>
      </c>
      <c r="D398" s="60" t="s">
        <v>40</v>
      </c>
      <c r="E398" s="60" t="s">
        <v>30</v>
      </c>
      <c r="F398" s="10"/>
      <c r="G398" s="10"/>
      <c r="H398" s="11"/>
      <c r="I398" s="63"/>
      <c r="J398" s="11"/>
      <c r="K398" s="13"/>
      <c r="L398" s="25"/>
      <c r="M398" s="15"/>
      <c r="N398" s="14"/>
      <c r="O398" s="16"/>
      <c r="P398" s="16"/>
      <c r="Q398" s="16"/>
      <c r="R398" s="16"/>
      <c r="S398" s="17">
        <f t="shared" si="42"/>
        <v>0</v>
      </c>
      <c r="T398" s="16"/>
      <c r="U398" s="18">
        <f t="shared" si="43"/>
        <v>0</v>
      </c>
      <c r="V398" s="18">
        <f t="shared" si="44"/>
        <v>0</v>
      </c>
      <c r="W398" s="18">
        <f t="shared" si="45"/>
        <v>0</v>
      </c>
      <c r="X398" s="27"/>
      <c r="Y398" s="19">
        <f t="shared" si="46"/>
        <v>0</v>
      </c>
      <c r="Z398" s="18">
        <f t="shared" si="47"/>
        <v>0</v>
      </c>
      <c r="AA398" s="12"/>
      <c r="AB398" s="12"/>
      <c r="AC398" s="28">
        <f>+I398+Y398-Z398</f>
        <v>0</v>
      </c>
      <c r="AD398" s="20">
        <f t="shared" si="48"/>
        <v>0</v>
      </c>
      <c r="AE398">
        <v>0</v>
      </c>
    </row>
    <row r="399" spans="1:31" x14ac:dyDescent="0.25">
      <c r="A399" s="9">
        <v>45046</v>
      </c>
      <c r="B399" s="10" t="s">
        <v>406</v>
      </c>
      <c r="C399" s="10" t="s">
        <v>278</v>
      </c>
      <c r="D399" s="10" t="s">
        <v>40</v>
      </c>
      <c r="E399" s="10" t="s">
        <v>30</v>
      </c>
      <c r="F399" s="10">
        <v>745</v>
      </c>
      <c r="G399" s="10">
        <v>812</v>
      </c>
      <c r="H399" s="11">
        <v>108</v>
      </c>
      <c r="I399" s="63">
        <v>4.88</v>
      </c>
      <c r="J399" s="12">
        <v>11134.92</v>
      </c>
      <c r="K399" s="13">
        <v>0</v>
      </c>
      <c r="L399" s="25">
        <v>0</v>
      </c>
      <c r="M399" s="15">
        <v>0</v>
      </c>
      <c r="N399" s="14">
        <v>0</v>
      </c>
      <c r="O399" s="16">
        <v>62</v>
      </c>
      <c r="P399" s="16">
        <v>9471</v>
      </c>
      <c r="Q399" s="16">
        <v>0</v>
      </c>
      <c r="R399" s="16">
        <f>Q399*16.876/100</f>
        <v>0</v>
      </c>
      <c r="S399" s="17">
        <f t="shared" si="42"/>
        <v>0</v>
      </c>
      <c r="T399" s="16">
        <v>0</v>
      </c>
      <c r="U399" s="18">
        <f t="shared" si="43"/>
        <v>87.695999999999998</v>
      </c>
      <c r="V399" s="18">
        <f t="shared" si="44"/>
        <v>0</v>
      </c>
      <c r="W399" s="18">
        <f t="shared" si="45"/>
        <v>0</v>
      </c>
      <c r="X399" s="27"/>
      <c r="Y399" s="19">
        <f t="shared" si="46"/>
        <v>0</v>
      </c>
      <c r="Z399" s="18">
        <f t="shared" si="47"/>
        <v>50.344000000000001</v>
      </c>
      <c r="AA399" s="12">
        <v>46</v>
      </c>
      <c r="AB399" s="12">
        <v>4742.6499999999996</v>
      </c>
      <c r="AC399" s="28">
        <f>+I399+Y399-Z399</f>
        <v>-45.463999999999999</v>
      </c>
      <c r="AD399" s="20">
        <f t="shared" si="48"/>
        <v>50</v>
      </c>
      <c r="AE399">
        <v>50</v>
      </c>
    </row>
    <row r="400" spans="1:31" x14ac:dyDescent="0.25">
      <c r="A400" s="9">
        <v>45046</v>
      </c>
      <c r="B400" s="10" t="s">
        <v>407</v>
      </c>
      <c r="C400" s="10" t="s">
        <v>278</v>
      </c>
      <c r="D400" s="10" t="s">
        <v>40</v>
      </c>
      <c r="E400" s="10" t="s">
        <v>30</v>
      </c>
      <c r="F400" s="10">
        <v>745</v>
      </c>
      <c r="G400" s="10">
        <v>812</v>
      </c>
      <c r="H400" s="11">
        <v>196</v>
      </c>
      <c r="I400" s="63">
        <v>8.85</v>
      </c>
      <c r="J400" s="12">
        <v>18447.05</v>
      </c>
      <c r="K400" s="13">
        <v>0</v>
      </c>
      <c r="L400" s="25">
        <v>0</v>
      </c>
      <c r="M400" s="15">
        <v>0</v>
      </c>
      <c r="N400" s="14">
        <v>0</v>
      </c>
      <c r="O400" s="16">
        <v>82</v>
      </c>
      <c r="P400" s="16">
        <v>12474</v>
      </c>
      <c r="Q400" s="16">
        <v>0</v>
      </c>
      <c r="R400" s="16">
        <f>Q400*16.876/100</f>
        <v>0</v>
      </c>
      <c r="S400" s="17">
        <f t="shared" si="42"/>
        <v>0</v>
      </c>
      <c r="T400" s="16">
        <v>0</v>
      </c>
      <c r="U400" s="18">
        <f t="shared" si="43"/>
        <v>159.15199999999999</v>
      </c>
      <c r="V400" s="18">
        <f t="shared" si="44"/>
        <v>0</v>
      </c>
      <c r="W400" s="18">
        <f t="shared" si="45"/>
        <v>0</v>
      </c>
      <c r="X400" s="27"/>
      <c r="Y400" s="19">
        <f t="shared" si="46"/>
        <v>0</v>
      </c>
      <c r="Z400" s="18">
        <f t="shared" si="47"/>
        <v>66.584000000000003</v>
      </c>
      <c r="AA400" s="12">
        <v>114</v>
      </c>
      <c r="AB400" s="12">
        <v>10729.41</v>
      </c>
      <c r="AC400" s="28">
        <f>+I400+Y400-Z400</f>
        <v>-57.734000000000002</v>
      </c>
      <c r="AD400" s="20">
        <f t="shared" si="48"/>
        <v>60</v>
      </c>
      <c r="AE400">
        <v>60</v>
      </c>
    </row>
    <row r="401" spans="1:31" x14ac:dyDescent="0.25">
      <c r="A401" s="9">
        <v>45046</v>
      </c>
      <c r="B401" s="10" t="s">
        <v>408</v>
      </c>
      <c r="C401" s="10" t="s">
        <v>278</v>
      </c>
      <c r="D401" s="10" t="s">
        <v>40</v>
      </c>
      <c r="E401" s="10" t="s">
        <v>30</v>
      </c>
      <c r="F401" s="10">
        <v>745</v>
      </c>
      <c r="G401" s="10">
        <v>812</v>
      </c>
      <c r="H401" s="11">
        <v>433</v>
      </c>
      <c r="I401" s="63">
        <v>19.55</v>
      </c>
      <c r="J401" s="12">
        <v>83352.5</v>
      </c>
      <c r="K401" s="13">
        <v>0</v>
      </c>
      <c r="L401" s="25">
        <v>0</v>
      </c>
      <c r="M401" s="15">
        <v>0</v>
      </c>
      <c r="N401" s="14">
        <v>0</v>
      </c>
      <c r="O401" s="16">
        <v>66</v>
      </c>
      <c r="P401" s="16">
        <v>9132</v>
      </c>
      <c r="Q401" s="16">
        <v>0</v>
      </c>
      <c r="R401" s="16">
        <f>Q401*16.876/100</f>
        <v>0</v>
      </c>
      <c r="S401" s="17">
        <f t="shared" si="42"/>
        <v>0</v>
      </c>
      <c r="T401" s="16">
        <v>0</v>
      </c>
      <c r="U401" s="18">
        <f t="shared" si="43"/>
        <v>351.596</v>
      </c>
      <c r="V401" s="18">
        <f t="shared" si="44"/>
        <v>0</v>
      </c>
      <c r="W401" s="18">
        <f t="shared" si="45"/>
        <v>0</v>
      </c>
      <c r="X401" s="27"/>
      <c r="Y401" s="19">
        <f t="shared" si="46"/>
        <v>0</v>
      </c>
      <c r="Z401" s="18">
        <f t="shared" si="47"/>
        <v>53.591999999999999</v>
      </c>
      <c r="AA401" s="12">
        <v>367</v>
      </c>
      <c r="AB401" s="12">
        <v>70647.5</v>
      </c>
      <c r="AC401" s="28">
        <f>+I401+Y401-Z401</f>
        <v>-34.042000000000002</v>
      </c>
      <c r="AD401" s="20">
        <f t="shared" si="48"/>
        <v>40</v>
      </c>
      <c r="AE401">
        <v>40</v>
      </c>
    </row>
    <row r="402" spans="1:31" x14ac:dyDescent="0.25">
      <c r="A402" s="9">
        <v>45046</v>
      </c>
      <c r="B402" s="10" t="s">
        <v>409</v>
      </c>
      <c r="C402" s="10" t="s">
        <v>278</v>
      </c>
      <c r="D402" s="10" t="s">
        <v>40</v>
      </c>
      <c r="E402" s="10" t="s">
        <v>30</v>
      </c>
      <c r="F402" s="10">
        <v>745</v>
      </c>
      <c r="G402" s="10">
        <v>812</v>
      </c>
      <c r="H402" s="11">
        <v>314</v>
      </c>
      <c r="I402" s="63">
        <v>14.18</v>
      </c>
      <c r="J402" s="12">
        <v>30767.83</v>
      </c>
      <c r="K402" s="13">
        <v>0</v>
      </c>
      <c r="L402" s="25">
        <v>0</v>
      </c>
      <c r="M402" s="15">
        <v>0</v>
      </c>
      <c r="N402" s="14">
        <v>0</v>
      </c>
      <c r="O402" s="16">
        <v>136</v>
      </c>
      <c r="P402" s="16">
        <v>19791.400000000001</v>
      </c>
      <c r="Q402" s="16">
        <v>0</v>
      </c>
      <c r="R402" s="16">
        <f>Q402*16.876/100</f>
        <v>0</v>
      </c>
      <c r="S402" s="17">
        <f t="shared" si="42"/>
        <v>0</v>
      </c>
      <c r="T402" s="16">
        <v>0</v>
      </c>
      <c r="U402" s="18">
        <f t="shared" si="43"/>
        <v>254.96799999999999</v>
      </c>
      <c r="V402" s="18">
        <f t="shared" si="44"/>
        <v>0</v>
      </c>
      <c r="W402" s="18">
        <f t="shared" si="45"/>
        <v>0</v>
      </c>
      <c r="X402" s="27"/>
      <c r="Y402" s="19">
        <f t="shared" si="46"/>
        <v>0</v>
      </c>
      <c r="Z402" s="18">
        <f t="shared" si="47"/>
        <v>110.432</v>
      </c>
      <c r="AA402" s="12">
        <v>178</v>
      </c>
      <c r="AB402" s="12">
        <v>17441.64</v>
      </c>
      <c r="AC402" s="28">
        <f>+I402+Y402-Z402</f>
        <v>-96.25200000000001</v>
      </c>
      <c r="AD402" s="20">
        <f t="shared" si="48"/>
        <v>100</v>
      </c>
      <c r="AE402">
        <v>100</v>
      </c>
    </row>
    <row r="403" spans="1:31" x14ac:dyDescent="0.25">
      <c r="A403" s="9">
        <v>45046</v>
      </c>
      <c r="B403" s="10" t="s">
        <v>410</v>
      </c>
      <c r="C403" s="10" t="s">
        <v>278</v>
      </c>
      <c r="D403" s="10" t="s">
        <v>40</v>
      </c>
      <c r="E403" s="10" t="s">
        <v>30</v>
      </c>
      <c r="F403" s="10">
        <v>745</v>
      </c>
      <c r="G403" s="10">
        <v>812</v>
      </c>
      <c r="H403" s="11">
        <v>122</v>
      </c>
      <c r="I403" s="63">
        <v>5.51</v>
      </c>
      <c r="J403" s="12">
        <v>11362.33</v>
      </c>
      <c r="K403" s="13">
        <v>0</v>
      </c>
      <c r="L403" s="25">
        <v>0</v>
      </c>
      <c r="M403" s="15">
        <v>0</v>
      </c>
      <c r="N403" s="14">
        <v>0</v>
      </c>
      <c r="O403" s="16">
        <v>82</v>
      </c>
      <c r="P403" s="16">
        <v>12474</v>
      </c>
      <c r="Q403" s="16">
        <v>0</v>
      </c>
      <c r="R403" s="16">
        <f>Q403*16.876/100</f>
        <v>0</v>
      </c>
      <c r="S403" s="17">
        <f t="shared" si="42"/>
        <v>0</v>
      </c>
      <c r="T403" s="16">
        <v>0</v>
      </c>
      <c r="U403" s="18">
        <f t="shared" si="43"/>
        <v>99.063999999999993</v>
      </c>
      <c r="V403" s="18">
        <f t="shared" si="44"/>
        <v>0</v>
      </c>
      <c r="W403" s="18">
        <f t="shared" si="45"/>
        <v>0</v>
      </c>
      <c r="X403" s="27"/>
      <c r="Y403" s="19">
        <f t="shared" si="46"/>
        <v>0</v>
      </c>
      <c r="Z403" s="18">
        <f t="shared" si="47"/>
        <v>66.584000000000003</v>
      </c>
      <c r="AA403" s="12">
        <v>40</v>
      </c>
      <c r="AB403" s="12">
        <v>3725.36</v>
      </c>
      <c r="AC403" s="28">
        <f>+I403+Y403-Z403</f>
        <v>-61.074000000000005</v>
      </c>
      <c r="AD403" s="20">
        <f t="shared" si="48"/>
        <v>70</v>
      </c>
      <c r="AE403">
        <v>70</v>
      </c>
    </row>
    <row r="404" spans="1:31" x14ac:dyDescent="0.25">
      <c r="A404" s="9">
        <v>45046</v>
      </c>
      <c r="B404" s="10" t="s">
        <v>411</v>
      </c>
      <c r="C404" s="10" t="s">
        <v>278</v>
      </c>
      <c r="D404" s="10" t="s">
        <v>40</v>
      </c>
      <c r="E404" s="10" t="s">
        <v>30</v>
      </c>
      <c r="F404" s="10">
        <v>840</v>
      </c>
      <c r="G404" s="10">
        <v>916</v>
      </c>
      <c r="H404" s="11">
        <v>513</v>
      </c>
      <c r="I404" s="63">
        <v>23.16</v>
      </c>
      <c r="J404" s="12">
        <v>51602.95</v>
      </c>
      <c r="K404" s="13">
        <v>0</v>
      </c>
      <c r="L404" s="25">
        <v>0</v>
      </c>
      <c r="M404" s="15">
        <v>245</v>
      </c>
      <c r="N404" s="14">
        <v>23700.400000000001</v>
      </c>
      <c r="O404" s="16">
        <v>558</v>
      </c>
      <c r="P404" s="16">
        <v>90826.98</v>
      </c>
      <c r="Q404" s="16">
        <v>0</v>
      </c>
      <c r="R404" s="16">
        <f>Q404*16.876/100</f>
        <v>0</v>
      </c>
      <c r="S404" s="17">
        <f t="shared" si="42"/>
        <v>0</v>
      </c>
      <c r="T404" s="16">
        <v>0</v>
      </c>
      <c r="U404" s="18">
        <f t="shared" si="43"/>
        <v>469.90800000000002</v>
      </c>
      <c r="V404" s="18">
        <f t="shared" si="44"/>
        <v>205.8</v>
      </c>
      <c r="W404" s="18">
        <f t="shared" si="45"/>
        <v>34.551762000000004</v>
      </c>
      <c r="X404" s="27"/>
      <c r="Y404" s="19">
        <f t="shared" si="46"/>
        <v>240.35176200000001</v>
      </c>
      <c r="Z404" s="18">
        <f t="shared" si="47"/>
        <v>511.12799999999999</v>
      </c>
      <c r="AA404" s="12">
        <v>200</v>
      </c>
      <c r="AB404" s="12">
        <v>19545.82</v>
      </c>
      <c r="AC404" s="28">
        <f>+I404+Y404-Z404</f>
        <v>-247.61623799999995</v>
      </c>
      <c r="AD404" s="20">
        <f t="shared" si="48"/>
        <v>250</v>
      </c>
      <c r="AE404">
        <v>250</v>
      </c>
    </row>
    <row r="405" spans="1:31" x14ac:dyDescent="0.25">
      <c r="A405" s="9">
        <v>45046</v>
      </c>
      <c r="B405" s="10" t="s">
        <v>412</v>
      </c>
      <c r="C405" s="10" t="s">
        <v>278</v>
      </c>
      <c r="D405" s="10" t="s">
        <v>29</v>
      </c>
      <c r="E405" s="10" t="s">
        <v>30</v>
      </c>
      <c r="F405" s="10"/>
      <c r="G405" s="10">
        <v>0</v>
      </c>
      <c r="H405" s="11">
        <v>108</v>
      </c>
      <c r="I405" s="63">
        <v>4.88</v>
      </c>
      <c r="J405" s="12">
        <v>22572</v>
      </c>
      <c r="K405" s="13">
        <v>0</v>
      </c>
      <c r="L405" s="25">
        <v>0</v>
      </c>
      <c r="M405" s="15">
        <v>0</v>
      </c>
      <c r="N405" s="14">
        <v>0</v>
      </c>
      <c r="O405" s="16">
        <v>0</v>
      </c>
      <c r="P405" s="16">
        <v>0</v>
      </c>
      <c r="Q405" s="16">
        <v>0</v>
      </c>
      <c r="R405" s="16">
        <f>Q405*16.876/100</f>
        <v>0</v>
      </c>
      <c r="S405" s="17">
        <f t="shared" si="42"/>
        <v>0</v>
      </c>
      <c r="T405" s="16">
        <v>0</v>
      </c>
      <c r="U405" s="18">
        <f t="shared" si="43"/>
        <v>0</v>
      </c>
      <c r="V405" s="18">
        <f t="shared" si="44"/>
        <v>0</v>
      </c>
      <c r="W405" s="18">
        <f t="shared" si="45"/>
        <v>0</v>
      </c>
      <c r="X405" s="27"/>
      <c r="Y405" s="19">
        <f t="shared" si="46"/>
        <v>0</v>
      </c>
      <c r="Z405" s="18">
        <f t="shared" si="47"/>
        <v>0</v>
      </c>
      <c r="AA405" s="12">
        <v>108</v>
      </c>
      <c r="AB405" s="12">
        <v>22572</v>
      </c>
      <c r="AC405" s="28">
        <f>+I405+Y405-Z405</f>
        <v>4.88</v>
      </c>
      <c r="AD405" s="20">
        <f t="shared" si="48"/>
        <v>0</v>
      </c>
      <c r="AE405">
        <v>0</v>
      </c>
    </row>
    <row r="406" spans="1:31" x14ac:dyDescent="0.25">
      <c r="A406" s="9">
        <v>45046</v>
      </c>
      <c r="B406" s="10" t="s">
        <v>413</v>
      </c>
      <c r="C406" s="10" t="s">
        <v>278</v>
      </c>
      <c r="D406" s="10" t="s">
        <v>40</v>
      </c>
      <c r="E406" s="10" t="s">
        <v>30</v>
      </c>
      <c r="F406" s="10">
        <v>840</v>
      </c>
      <c r="G406" s="10">
        <v>916</v>
      </c>
      <c r="H406" s="11">
        <v>403</v>
      </c>
      <c r="I406" s="63">
        <v>18.2</v>
      </c>
      <c r="J406" s="12">
        <v>39672.82</v>
      </c>
      <c r="K406" s="13">
        <v>0</v>
      </c>
      <c r="L406" s="25">
        <v>0</v>
      </c>
      <c r="M406" s="15">
        <v>0</v>
      </c>
      <c r="N406" s="14">
        <v>0</v>
      </c>
      <c r="O406" s="16">
        <v>92</v>
      </c>
      <c r="P406" s="16">
        <v>15156.68</v>
      </c>
      <c r="Q406" s="16">
        <v>0</v>
      </c>
      <c r="R406" s="16">
        <f>Q406*16.876/100</f>
        <v>0</v>
      </c>
      <c r="S406" s="17">
        <f t="shared" si="42"/>
        <v>0</v>
      </c>
      <c r="T406" s="16">
        <v>0</v>
      </c>
      <c r="U406" s="18">
        <f t="shared" si="43"/>
        <v>369.14800000000002</v>
      </c>
      <c r="V406" s="18">
        <f t="shared" si="44"/>
        <v>0</v>
      </c>
      <c r="W406" s="18">
        <f t="shared" si="45"/>
        <v>0</v>
      </c>
      <c r="X406" s="27"/>
      <c r="Y406" s="19">
        <f t="shared" si="46"/>
        <v>0</v>
      </c>
      <c r="Z406" s="18">
        <f t="shared" si="47"/>
        <v>84.272000000000006</v>
      </c>
      <c r="AA406" s="12">
        <v>311</v>
      </c>
      <c r="AB406" s="12">
        <v>30616</v>
      </c>
      <c r="AC406" s="28">
        <f>+I406+Y406-Z406</f>
        <v>-66.072000000000003</v>
      </c>
      <c r="AD406" s="20">
        <f t="shared" si="48"/>
        <v>70</v>
      </c>
      <c r="AE406">
        <v>70</v>
      </c>
    </row>
    <row r="407" spans="1:31" x14ac:dyDescent="0.25">
      <c r="A407" s="9">
        <v>45046</v>
      </c>
      <c r="B407" s="10" t="s">
        <v>414</v>
      </c>
      <c r="C407" s="10" t="s">
        <v>278</v>
      </c>
      <c r="D407" s="10" t="s">
        <v>40</v>
      </c>
      <c r="E407" s="10" t="s">
        <v>30</v>
      </c>
      <c r="F407" s="10">
        <v>840</v>
      </c>
      <c r="G407" s="10">
        <v>916</v>
      </c>
      <c r="H407" s="11">
        <v>424</v>
      </c>
      <c r="I407" s="63">
        <v>19.14</v>
      </c>
      <c r="J407" s="12">
        <v>42188.97</v>
      </c>
      <c r="K407" s="13">
        <v>0</v>
      </c>
      <c r="L407" s="25">
        <v>0</v>
      </c>
      <c r="M407" s="15">
        <v>0</v>
      </c>
      <c r="N407" s="14">
        <v>0</v>
      </c>
      <c r="O407" s="16">
        <v>38</v>
      </c>
      <c r="P407" s="16">
        <v>6203.12</v>
      </c>
      <c r="Q407" s="16">
        <v>0</v>
      </c>
      <c r="R407" s="16">
        <f>Q407*16.876/100</f>
        <v>0</v>
      </c>
      <c r="S407" s="17">
        <f t="shared" si="42"/>
        <v>0</v>
      </c>
      <c r="T407" s="16">
        <v>0</v>
      </c>
      <c r="U407" s="18">
        <f t="shared" si="43"/>
        <v>388.38400000000001</v>
      </c>
      <c r="V407" s="18">
        <f t="shared" si="44"/>
        <v>0</v>
      </c>
      <c r="W407" s="18">
        <f t="shared" si="45"/>
        <v>0</v>
      </c>
      <c r="X407" s="27"/>
      <c r="Y407" s="19">
        <f t="shared" si="46"/>
        <v>0</v>
      </c>
      <c r="Z407" s="18">
        <f t="shared" si="47"/>
        <v>34.808</v>
      </c>
      <c r="AA407" s="12">
        <v>386</v>
      </c>
      <c r="AB407" s="12">
        <v>38407.89</v>
      </c>
      <c r="AC407" s="28">
        <f>+I407+Y407-Z407</f>
        <v>-15.667999999999999</v>
      </c>
      <c r="AD407" s="20">
        <f t="shared" si="48"/>
        <v>20</v>
      </c>
      <c r="AE407">
        <v>20</v>
      </c>
    </row>
    <row r="408" spans="1:31" x14ac:dyDescent="0.25">
      <c r="A408" s="9">
        <v>45046</v>
      </c>
      <c r="B408" s="10" t="s">
        <v>415</v>
      </c>
      <c r="C408" s="10" t="s">
        <v>278</v>
      </c>
      <c r="D408" s="10" t="s">
        <v>40</v>
      </c>
      <c r="E408" s="10" t="s">
        <v>30</v>
      </c>
      <c r="F408" s="10">
        <v>840</v>
      </c>
      <c r="G408" s="10">
        <v>916</v>
      </c>
      <c r="H408" s="11">
        <v>195</v>
      </c>
      <c r="I408" s="63">
        <v>8.8000000000000007</v>
      </c>
      <c r="J408" s="12">
        <v>19465.2</v>
      </c>
      <c r="K408" s="13">
        <v>0</v>
      </c>
      <c r="L408" s="25">
        <v>0</v>
      </c>
      <c r="M408" s="15">
        <v>105</v>
      </c>
      <c r="N408" s="14">
        <v>10088.799999999999</v>
      </c>
      <c r="O408" s="16">
        <v>201</v>
      </c>
      <c r="P408" s="16">
        <v>31955.82</v>
      </c>
      <c r="Q408" s="16">
        <v>0</v>
      </c>
      <c r="R408" s="16">
        <f>Q408*16.876/100</f>
        <v>0</v>
      </c>
      <c r="S408" s="17">
        <f t="shared" si="42"/>
        <v>0</v>
      </c>
      <c r="T408" s="16">
        <v>0</v>
      </c>
      <c r="U408" s="18">
        <f t="shared" si="43"/>
        <v>178.62</v>
      </c>
      <c r="V408" s="18">
        <f t="shared" si="44"/>
        <v>88.2</v>
      </c>
      <c r="W408" s="18">
        <f t="shared" si="45"/>
        <v>14.807898000000002</v>
      </c>
      <c r="X408" s="27"/>
      <c r="Y408" s="19">
        <f t="shared" si="46"/>
        <v>103.00789800000001</v>
      </c>
      <c r="Z408" s="18">
        <f t="shared" si="47"/>
        <v>184.11600000000001</v>
      </c>
      <c r="AA408" s="12">
        <v>99</v>
      </c>
      <c r="AB408" s="12">
        <v>9623.31</v>
      </c>
      <c r="AC408" s="28">
        <f>+I408+Y408-Z408</f>
        <v>-72.308102000000005</v>
      </c>
      <c r="AD408" s="20">
        <f t="shared" si="48"/>
        <v>80</v>
      </c>
      <c r="AE408">
        <v>80</v>
      </c>
    </row>
    <row r="409" spans="1:31" x14ac:dyDescent="0.25">
      <c r="A409" s="9">
        <v>45046</v>
      </c>
      <c r="B409" s="10" t="s">
        <v>416</v>
      </c>
      <c r="C409" s="10" t="s">
        <v>278</v>
      </c>
      <c r="D409" s="10" t="s">
        <v>40</v>
      </c>
      <c r="E409" s="10" t="s">
        <v>30</v>
      </c>
      <c r="F409" s="10">
        <v>840</v>
      </c>
      <c r="G409" s="10">
        <v>916</v>
      </c>
      <c r="H409" s="11">
        <v>407</v>
      </c>
      <c r="I409" s="63">
        <v>18.38</v>
      </c>
      <c r="J409" s="12">
        <v>40243.550000000003</v>
      </c>
      <c r="K409" s="13">
        <v>0</v>
      </c>
      <c r="L409" s="25">
        <v>0</v>
      </c>
      <c r="M409" s="15">
        <v>342</v>
      </c>
      <c r="N409" s="14">
        <v>32800.879999999997</v>
      </c>
      <c r="O409" s="16">
        <v>294</v>
      </c>
      <c r="P409" s="16">
        <v>47669.46</v>
      </c>
      <c r="Q409" s="16">
        <v>0</v>
      </c>
      <c r="R409" s="16">
        <f>Q409*16.876/100</f>
        <v>0</v>
      </c>
      <c r="S409" s="17">
        <f t="shared" si="42"/>
        <v>0</v>
      </c>
      <c r="T409" s="16">
        <v>0</v>
      </c>
      <c r="U409" s="18">
        <f t="shared" si="43"/>
        <v>372.81200000000001</v>
      </c>
      <c r="V409" s="18">
        <f t="shared" si="44"/>
        <v>287.27999999999997</v>
      </c>
      <c r="W409" s="18">
        <f t="shared" si="45"/>
        <v>48.231439199999997</v>
      </c>
      <c r="X409" s="27"/>
      <c r="Y409" s="19">
        <f t="shared" si="46"/>
        <v>335.51143919999998</v>
      </c>
      <c r="Z409" s="18">
        <f t="shared" si="47"/>
        <v>269.30399999999997</v>
      </c>
      <c r="AA409" s="12">
        <v>455</v>
      </c>
      <c r="AB409" s="12">
        <v>43974.15</v>
      </c>
      <c r="AC409" s="28">
        <f>+I409+Y409-Z409</f>
        <v>84.587439200000006</v>
      </c>
      <c r="AD409" s="20">
        <f t="shared" si="48"/>
        <v>0</v>
      </c>
      <c r="AE409">
        <v>0</v>
      </c>
    </row>
    <row r="410" spans="1:31" x14ac:dyDescent="0.25">
      <c r="A410" s="9">
        <v>45046</v>
      </c>
      <c r="B410" s="10" t="s">
        <v>417</v>
      </c>
      <c r="C410" s="10" t="s">
        <v>278</v>
      </c>
      <c r="D410" s="10" t="s">
        <v>40</v>
      </c>
      <c r="E410" s="10" t="s">
        <v>30</v>
      </c>
      <c r="F410" s="10">
        <v>840</v>
      </c>
      <c r="G410" s="10">
        <v>916</v>
      </c>
      <c r="H410" s="11">
        <v>389</v>
      </c>
      <c r="I410" s="63">
        <v>17.559999999999999</v>
      </c>
      <c r="J410" s="12">
        <v>38614.54</v>
      </c>
      <c r="K410" s="13">
        <v>0</v>
      </c>
      <c r="L410" s="25">
        <v>0</v>
      </c>
      <c r="M410" s="15">
        <v>0</v>
      </c>
      <c r="N410" s="14">
        <v>0</v>
      </c>
      <c r="O410" s="16">
        <v>110</v>
      </c>
      <c r="P410" s="16">
        <v>18091.04</v>
      </c>
      <c r="Q410" s="16">
        <v>0</v>
      </c>
      <c r="R410" s="16">
        <f>Q410*16.876/100</f>
        <v>0</v>
      </c>
      <c r="S410" s="17">
        <f t="shared" si="42"/>
        <v>0</v>
      </c>
      <c r="T410" s="16">
        <v>0</v>
      </c>
      <c r="U410" s="18">
        <f t="shared" si="43"/>
        <v>356.32400000000001</v>
      </c>
      <c r="V410" s="18">
        <f t="shared" si="44"/>
        <v>0</v>
      </c>
      <c r="W410" s="18">
        <f t="shared" si="45"/>
        <v>0</v>
      </c>
      <c r="X410" s="27"/>
      <c r="Y410" s="19">
        <f t="shared" si="46"/>
        <v>0</v>
      </c>
      <c r="Z410" s="18">
        <f t="shared" si="47"/>
        <v>100.76</v>
      </c>
      <c r="AA410" s="12">
        <v>279</v>
      </c>
      <c r="AB410" s="12">
        <v>27695.27</v>
      </c>
      <c r="AC410" s="28">
        <f>+I410+Y410-Z410</f>
        <v>-83.2</v>
      </c>
      <c r="AD410" s="20">
        <f t="shared" si="48"/>
        <v>90</v>
      </c>
      <c r="AE410">
        <v>90</v>
      </c>
    </row>
    <row r="411" spans="1:31" x14ac:dyDescent="0.25">
      <c r="A411" s="9">
        <v>45046</v>
      </c>
      <c r="B411" s="10" t="s">
        <v>418</v>
      </c>
      <c r="C411" s="10" t="s">
        <v>419</v>
      </c>
      <c r="D411" s="10" t="s">
        <v>40</v>
      </c>
      <c r="E411" s="10" t="s">
        <v>30</v>
      </c>
      <c r="F411" s="10">
        <v>110</v>
      </c>
      <c r="G411" s="10">
        <v>120</v>
      </c>
      <c r="H411" s="11">
        <v>86</v>
      </c>
      <c r="I411" s="63">
        <v>3.88</v>
      </c>
      <c r="J411" s="12">
        <v>1426.76</v>
      </c>
      <c r="K411" s="13">
        <v>0</v>
      </c>
      <c r="L411" s="25">
        <v>0</v>
      </c>
      <c r="M411" s="15">
        <v>0</v>
      </c>
      <c r="N411" s="14">
        <v>0</v>
      </c>
      <c r="O411" s="16">
        <v>0</v>
      </c>
      <c r="P411" s="16">
        <v>0</v>
      </c>
      <c r="Q411" s="16">
        <v>0</v>
      </c>
      <c r="R411" s="16">
        <f>Q411*16.876/100</f>
        <v>0</v>
      </c>
      <c r="S411" s="17">
        <f t="shared" si="42"/>
        <v>0</v>
      </c>
      <c r="T411" s="16">
        <v>0</v>
      </c>
      <c r="U411" s="18">
        <f t="shared" si="43"/>
        <v>10.32</v>
      </c>
      <c r="V411" s="18">
        <f t="shared" si="44"/>
        <v>0</v>
      </c>
      <c r="W411" s="18">
        <f t="shared" si="45"/>
        <v>0</v>
      </c>
      <c r="X411" s="27"/>
      <c r="Y411" s="19">
        <f t="shared" si="46"/>
        <v>0</v>
      </c>
      <c r="Z411" s="18">
        <f t="shared" si="47"/>
        <v>0</v>
      </c>
      <c r="AA411" s="12">
        <v>86</v>
      </c>
      <c r="AB411" s="12">
        <v>1426.76</v>
      </c>
      <c r="AC411" s="28">
        <f>+I411+Y411-Z411</f>
        <v>3.88</v>
      </c>
      <c r="AD411" s="20">
        <f t="shared" si="48"/>
        <v>0</v>
      </c>
      <c r="AE411">
        <v>0</v>
      </c>
    </row>
    <row r="412" spans="1:31" x14ac:dyDescent="0.25">
      <c r="A412" s="9">
        <v>45046</v>
      </c>
      <c r="B412" s="10" t="s">
        <v>420</v>
      </c>
      <c r="C412" s="10" t="s">
        <v>282</v>
      </c>
      <c r="D412" s="10" t="s">
        <v>40</v>
      </c>
      <c r="E412" s="10" t="s">
        <v>30</v>
      </c>
      <c r="F412" s="10">
        <v>80</v>
      </c>
      <c r="G412" s="10">
        <v>87</v>
      </c>
      <c r="H412" s="11">
        <v>4212</v>
      </c>
      <c r="I412" s="63">
        <v>190.17</v>
      </c>
      <c r="J412" s="12">
        <v>52430.99</v>
      </c>
      <c r="K412" s="13">
        <v>0</v>
      </c>
      <c r="L412" s="25">
        <v>0</v>
      </c>
      <c r="M412" s="15">
        <v>0</v>
      </c>
      <c r="N412" s="14">
        <v>0</v>
      </c>
      <c r="O412" s="16">
        <v>2485</v>
      </c>
      <c r="P412" s="16">
        <v>53283.96</v>
      </c>
      <c r="Q412" s="16">
        <v>0</v>
      </c>
      <c r="R412" s="16">
        <f>Q412*16.876/100</f>
        <v>0</v>
      </c>
      <c r="S412" s="17">
        <f t="shared" si="42"/>
        <v>0</v>
      </c>
      <c r="T412" s="16">
        <v>0</v>
      </c>
      <c r="U412" s="18">
        <f t="shared" si="43"/>
        <v>366.44400000000002</v>
      </c>
      <c r="V412" s="18">
        <f t="shared" si="44"/>
        <v>0</v>
      </c>
      <c r="W412" s="18">
        <f t="shared" si="45"/>
        <v>0</v>
      </c>
      <c r="X412" s="27"/>
      <c r="Y412" s="19">
        <f t="shared" si="46"/>
        <v>0</v>
      </c>
      <c r="Z412" s="18">
        <f t="shared" si="47"/>
        <v>216.19499999999999</v>
      </c>
      <c r="AA412" s="12">
        <v>1727</v>
      </c>
      <c r="AB412" s="12">
        <v>21497.71</v>
      </c>
      <c r="AC412" s="28">
        <f>+I412+Y412-Z412</f>
        <v>-26.025000000000006</v>
      </c>
      <c r="AD412" s="20">
        <f t="shared" si="48"/>
        <v>30</v>
      </c>
      <c r="AE412">
        <v>30</v>
      </c>
    </row>
    <row r="413" spans="1:31" x14ac:dyDescent="0.25">
      <c r="A413" s="59">
        <v>45046</v>
      </c>
      <c r="B413" s="60" t="s">
        <v>820</v>
      </c>
      <c r="C413" s="60" t="s">
        <v>282</v>
      </c>
      <c r="D413" s="60" t="s">
        <v>40</v>
      </c>
      <c r="E413" s="60" t="s">
        <v>30</v>
      </c>
      <c r="F413" s="10"/>
      <c r="G413" s="10"/>
      <c r="H413" s="11"/>
      <c r="I413" s="63"/>
      <c r="J413" s="11"/>
      <c r="K413" s="13"/>
      <c r="L413" s="25"/>
      <c r="M413" s="15"/>
      <c r="N413" s="14"/>
      <c r="O413" s="16"/>
      <c r="P413" s="16"/>
      <c r="Q413" s="16"/>
      <c r="R413" s="16"/>
      <c r="S413" s="17">
        <f t="shared" si="42"/>
        <v>0</v>
      </c>
      <c r="T413" s="16"/>
      <c r="U413" s="18">
        <f t="shared" si="43"/>
        <v>0</v>
      </c>
      <c r="V413" s="18">
        <f t="shared" si="44"/>
        <v>0</v>
      </c>
      <c r="W413" s="18">
        <f t="shared" si="45"/>
        <v>0</v>
      </c>
      <c r="X413" s="27"/>
      <c r="Y413" s="19">
        <f t="shared" si="46"/>
        <v>0</v>
      </c>
      <c r="Z413" s="18">
        <f t="shared" si="47"/>
        <v>0</v>
      </c>
      <c r="AA413" s="12"/>
      <c r="AB413" s="12"/>
      <c r="AC413" s="28">
        <f>+I413+Y413-Z413</f>
        <v>0</v>
      </c>
      <c r="AD413" s="20">
        <f t="shared" si="48"/>
        <v>0</v>
      </c>
      <c r="AE413">
        <v>0</v>
      </c>
    </row>
    <row r="414" spans="1:31" x14ac:dyDescent="0.25">
      <c r="A414" s="9">
        <v>45046</v>
      </c>
      <c r="B414" s="10" t="s">
        <v>421</v>
      </c>
      <c r="C414" s="10" t="s">
        <v>282</v>
      </c>
      <c r="D414" s="10" t="s">
        <v>40</v>
      </c>
      <c r="E414" s="10" t="s">
        <v>30</v>
      </c>
      <c r="F414" s="10">
        <v>110</v>
      </c>
      <c r="G414" s="10">
        <v>120</v>
      </c>
      <c r="H414" s="11">
        <v>2690</v>
      </c>
      <c r="I414" s="63">
        <v>121.45</v>
      </c>
      <c r="J414" s="12">
        <v>44295.07</v>
      </c>
      <c r="K414" s="13">
        <v>0</v>
      </c>
      <c r="L414" s="25">
        <v>0</v>
      </c>
      <c r="M414" s="15">
        <v>8972</v>
      </c>
      <c r="N414" s="14">
        <v>141604.4</v>
      </c>
      <c r="O414" s="16">
        <v>2594</v>
      </c>
      <c r="P414" s="16">
        <v>67959.679999999993</v>
      </c>
      <c r="Q414" s="16">
        <v>0</v>
      </c>
      <c r="R414" s="16">
        <f>Q414*16.876/100</f>
        <v>0</v>
      </c>
      <c r="S414" s="17">
        <f t="shared" si="42"/>
        <v>0</v>
      </c>
      <c r="T414" s="16">
        <v>0</v>
      </c>
      <c r="U414" s="18">
        <f t="shared" si="43"/>
        <v>322.8</v>
      </c>
      <c r="V414" s="18">
        <f t="shared" si="44"/>
        <v>986.92</v>
      </c>
      <c r="W414" s="18">
        <f t="shared" si="45"/>
        <v>165.6939988</v>
      </c>
      <c r="X414" s="27"/>
      <c r="Y414" s="19">
        <f t="shared" si="46"/>
        <v>1152.6139988</v>
      </c>
      <c r="Z414" s="18">
        <f t="shared" si="47"/>
        <v>311.27999999999997</v>
      </c>
      <c r="AA414" s="12">
        <v>9068</v>
      </c>
      <c r="AB414" s="12">
        <v>143978</v>
      </c>
      <c r="AC414" s="28">
        <f>+I414+Y414-Z414</f>
        <v>962.78399880000006</v>
      </c>
      <c r="AD414" s="20">
        <f t="shared" si="48"/>
        <v>0</v>
      </c>
      <c r="AE414">
        <v>0</v>
      </c>
    </row>
    <row r="415" spans="1:31" x14ac:dyDescent="0.25">
      <c r="A415" s="59">
        <v>45046</v>
      </c>
      <c r="B415" s="60" t="s">
        <v>811</v>
      </c>
      <c r="C415" s="60" t="s">
        <v>282</v>
      </c>
      <c r="D415" s="60" t="s">
        <v>40</v>
      </c>
      <c r="E415" s="60" t="s">
        <v>30</v>
      </c>
      <c r="F415" s="10"/>
      <c r="G415" s="10"/>
      <c r="H415" s="11"/>
      <c r="I415" s="63"/>
      <c r="J415" s="11"/>
      <c r="K415" s="13"/>
      <c r="L415" s="25"/>
      <c r="M415" s="15"/>
      <c r="N415" s="14"/>
      <c r="O415" s="16"/>
      <c r="P415" s="16"/>
      <c r="Q415" s="16"/>
      <c r="R415" s="16"/>
      <c r="S415" s="17">
        <f t="shared" si="42"/>
        <v>0</v>
      </c>
      <c r="T415" s="16"/>
      <c r="U415" s="18">
        <f t="shared" si="43"/>
        <v>0</v>
      </c>
      <c r="V415" s="18">
        <f t="shared" si="44"/>
        <v>0</v>
      </c>
      <c r="W415" s="18">
        <f t="shared" si="45"/>
        <v>0</v>
      </c>
      <c r="X415" s="27"/>
      <c r="Y415" s="19">
        <f t="shared" si="46"/>
        <v>0</v>
      </c>
      <c r="Z415" s="18">
        <f t="shared" si="47"/>
        <v>0</v>
      </c>
      <c r="AA415" s="12"/>
      <c r="AB415" s="12"/>
      <c r="AC415" s="28">
        <f>+I415+Y415-Z415</f>
        <v>0</v>
      </c>
      <c r="AD415" s="20">
        <f t="shared" si="48"/>
        <v>0</v>
      </c>
      <c r="AE415">
        <v>0</v>
      </c>
    </row>
    <row r="416" spans="1:31" x14ac:dyDescent="0.25">
      <c r="A416" s="9">
        <v>45046</v>
      </c>
      <c r="B416" s="10" t="s">
        <v>422</v>
      </c>
      <c r="C416" s="10" t="s">
        <v>28</v>
      </c>
      <c r="D416" s="10" t="s">
        <v>29</v>
      </c>
      <c r="E416" s="10" t="s">
        <v>30</v>
      </c>
      <c r="F416" s="10"/>
      <c r="G416" s="10">
        <v>0</v>
      </c>
      <c r="H416" s="11">
        <v>159</v>
      </c>
      <c r="I416" s="63">
        <v>7.18</v>
      </c>
      <c r="J416" s="12">
        <v>790.11</v>
      </c>
      <c r="K416" s="13">
        <v>0</v>
      </c>
      <c r="L416" s="25">
        <v>0</v>
      </c>
      <c r="M416" s="15">
        <v>1480</v>
      </c>
      <c r="N416" s="14">
        <v>7381.23</v>
      </c>
      <c r="O416" s="16">
        <v>0</v>
      </c>
      <c r="P416" s="16">
        <v>0</v>
      </c>
      <c r="Q416" s="16">
        <v>694</v>
      </c>
      <c r="R416" s="16">
        <f>Q416*16.876/100</f>
        <v>117.11944000000001</v>
      </c>
      <c r="S416" s="17">
        <f t="shared" si="42"/>
        <v>811.11944000000005</v>
      </c>
      <c r="T416" s="16">
        <v>3463.06</v>
      </c>
      <c r="U416" s="18">
        <f t="shared" si="43"/>
        <v>0</v>
      </c>
      <c r="V416" s="18">
        <f t="shared" si="44"/>
        <v>0</v>
      </c>
      <c r="W416" s="18">
        <f t="shared" si="45"/>
        <v>0</v>
      </c>
      <c r="X416" s="27"/>
      <c r="Y416" s="19">
        <f t="shared" si="46"/>
        <v>0</v>
      </c>
      <c r="Z416" s="18">
        <f t="shared" si="47"/>
        <v>0</v>
      </c>
      <c r="AA416" s="12">
        <v>945</v>
      </c>
      <c r="AB416" s="12">
        <v>4711.3599999999997</v>
      </c>
      <c r="AC416" s="28">
        <f>+I416+Y416-Z416</f>
        <v>7.18</v>
      </c>
      <c r="AD416" s="20">
        <f t="shared" si="48"/>
        <v>0</v>
      </c>
      <c r="AE416">
        <v>0</v>
      </c>
    </row>
    <row r="417" spans="1:31" x14ac:dyDescent="0.25">
      <c r="A417" s="9">
        <v>45046</v>
      </c>
      <c r="B417" s="10" t="s">
        <v>423</v>
      </c>
      <c r="C417" s="10" t="s">
        <v>28</v>
      </c>
      <c r="D417" s="10" t="s">
        <v>29</v>
      </c>
      <c r="E417" s="10" t="s">
        <v>30</v>
      </c>
      <c r="F417" s="10"/>
      <c r="G417" s="10">
        <v>0</v>
      </c>
      <c r="H417" s="11">
        <v>667</v>
      </c>
      <c r="I417" s="63">
        <v>30.11</v>
      </c>
      <c r="J417" s="12">
        <v>2415.13</v>
      </c>
      <c r="K417" s="13">
        <v>0</v>
      </c>
      <c r="L417" s="25">
        <v>0</v>
      </c>
      <c r="M417" s="15">
        <v>0</v>
      </c>
      <c r="N417" s="14">
        <v>0</v>
      </c>
      <c r="O417" s="16">
        <v>0</v>
      </c>
      <c r="P417" s="16">
        <v>0</v>
      </c>
      <c r="Q417" s="16">
        <v>606</v>
      </c>
      <c r="R417" s="16">
        <f>Q417*16.876/100</f>
        <v>102.26856000000002</v>
      </c>
      <c r="S417" s="17">
        <f t="shared" si="42"/>
        <v>708.26855999999998</v>
      </c>
      <c r="T417" s="16">
        <v>2193.7199999999998</v>
      </c>
      <c r="U417" s="18">
        <f t="shared" si="43"/>
        <v>0</v>
      </c>
      <c r="V417" s="18">
        <f t="shared" si="44"/>
        <v>0</v>
      </c>
      <c r="W417" s="18">
        <f t="shared" si="45"/>
        <v>0</v>
      </c>
      <c r="X417" s="27"/>
      <c r="Y417" s="19">
        <f t="shared" si="46"/>
        <v>0</v>
      </c>
      <c r="Z417" s="18">
        <f t="shared" si="47"/>
        <v>0</v>
      </c>
      <c r="AA417" s="12">
        <v>61</v>
      </c>
      <c r="AB417" s="12">
        <v>220.87</v>
      </c>
      <c r="AC417" s="28">
        <f>+I417+Y417-Z417</f>
        <v>30.11</v>
      </c>
      <c r="AD417" s="20">
        <f t="shared" si="48"/>
        <v>0</v>
      </c>
      <c r="AE417">
        <v>0</v>
      </c>
    </row>
    <row r="418" spans="1:31" x14ac:dyDescent="0.25">
      <c r="A418" s="9">
        <v>45046</v>
      </c>
      <c r="B418" s="10" t="s">
        <v>424</v>
      </c>
      <c r="C418" s="10" t="s">
        <v>28</v>
      </c>
      <c r="D418" s="10" t="s">
        <v>29</v>
      </c>
      <c r="E418" s="10" t="s">
        <v>30</v>
      </c>
      <c r="F418" s="10"/>
      <c r="G418" s="10">
        <v>0</v>
      </c>
      <c r="H418" s="11">
        <v>289</v>
      </c>
      <c r="I418" s="63">
        <v>13.05</v>
      </c>
      <c r="J418" s="12">
        <v>0</v>
      </c>
      <c r="K418" s="13">
        <v>0</v>
      </c>
      <c r="L418" s="25">
        <v>0</v>
      </c>
      <c r="M418" s="15">
        <v>806</v>
      </c>
      <c r="N418" s="14">
        <v>3966.85</v>
      </c>
      <c r="O418" s="16">
        <v>0</v>
      </c>
      <c r="P418" s="16">
        <v>0</v>
      </c>
      <c r="Q418" s="16">
        <v>0</v>
      </c>
      <c r="R418" s="16">
        <f>Q418*16.876/100</f>
        <v>0</v>
      </c>
      <c r="S418" s="17">
        <f t="shared" si="42"/>
        <v>0</v>
      </c>
      <c r="T418" s="16">
        <v>0</v>
      </c>
      <c r="U418" s="18">
        <f t="shared" si="43"/>
        <v>0</v>
      </c>
      <c r="V418" s="18">
        <f t="shared" si="44"/>
        <v>0</v>
      </c>
      <c r="W418" s="18">
        <f t="shared" si="45"/>
        <v>0</v>
      </c>
      <c r="X418" s="27"/>
      <c r="Y418" s="19">
        <f t="shared" si="46"/>
        <v>0</v>
      </c>
      <c r="Z418" s="18">
        <f t="shared" si="47"/>
        <v>0</v>
      </c>
      <c r="AA418" s="12">
        <v>1095</v>
      </c>
      <c r="AB418" s="12">
        <v>3966.85</v>
      </c>
      <c r="AC418" s="28">
        <f>+I418+Y418-Z418</f>
        <v>13.05</v>
      </c>
      <c r="AD418" s="20">
        <f t="shared" si="48"/>
        <v>0</v>
      </c>
      <c r="AE418">
        <v>0</v>
      </c>
    </row>
    <row r="419" spans="1:31" x14ac:dyDescent="0.25">
      <c r="A419" s="9">
        <v>45046</v>
      </c>
      <c r="B419" s="10" t="s">
        <v>425</v>
      </c>
      <c r="C419" s="10" t="s">
        <v>28</v>
      </c>
      <c r="D419" s="10" t="s">
        <v>29</v>
      </c>
      <c r="E419" s="10" t="s">
        <v>30</v>
      </c>
      <c r="F419" s="10"/>
      <c r="G419" s="10">
        <v>0</v>
      </c>
      <c r="H419" s="11">
        <v>685</v>
      </c>
      <c r="I419" s="63">
        <v>30.93</v>
      </c>
      <c r="J419" s="12">
        <v>3421.58</v>
      </c>
      <c r="K419" s="13">
        <v>0</v>
      </c>
      <c r="L419" s="25">
        <v>0</v>
      </c>
      <c r="M419" s="15">
        <v>824</v>
      </c>
      <c r="N419" s="14">
        <v>4084.73</v>
      </c>
      <c r="O419" s="16">
        <v>0</v>
      </c>
      <c r="P419" s="16">
        <v>0</v>
      </c>
      <c r="Q419" s="16">
        <v>220</v>
      </c>
      <c r="R419" s="16">
        <f>Q419*16.876/100</f>
        <v>37.127200000000002</v>
      </c>
      <c r="S419" s="17">
        <f t="shared" si="42"/>
        <v>257.12720000000002</v>
      </c>
      <c r="T419" s="16">
        <v>1093.4000000000001</v>
      </c>
      <c r="U419" s="18">
        <f t="shared" si="43"/>
        <v>0</v>
      </c>
      <c r="V419" s="18">
        <f t="shared" si="44"/>
        <v>0</v>
      </c>
      <c r="W419" s="18">
        <f t="shared" si="45"/>
        <v>0</v>
      </c>
      <c r="X419" s="27"/>
      <c r="Y419" s="19">
        <f t="shared" si="46"/>
        <v>0</v>
      </c>
      <c r="Z419" s="18">
        <f t="shared" si="47"/>
        <v>0</v>
      </c>
      <c r="AA419" s="12">
        <v>1289</v>
      </c>
      <c r="AB419" s="12">
        <v>6411.95</v>
      </c>
      <c r="AC419" s="28">
        <f>+I419+Y419-Z419</f>
        <v>30.93</v>
      </c>
      <c r="AD419" s="20">
        <f t="shared" si="48"/>
        <v>0</v>
      </c>
      <c r="AE419">
        <v>0</v>
      </c>
    </row>
    <row r="420" spans="1:31" x14ac:dyDescent="0.25">
      <c r="A420" s="9">
        <v>45046</v>
      </c>
      <c r="B420" s="10" t="s">
        <v>426</v>
      </c>
      <c r="C420" s="10" t="s">
        <v>28</v>
      </c>
      <c r="D420" s="10" t="s">
        <v>29</v>
      </c>
      <c r="E420" s="10" t="s">
        <v>30</v>
      </c>
      <c r="F420" s="10"/>
      <c r="G420" s="10">
        <v>0</v>
      </c>
      <c r="H420" s="11">
        <v>225</v>
      </c>
      <c r="I420" s="63">
        <v>10.16</v>
      </c>
      <c r="J420" s="12">
        <v>1006.8</v>
      </c>
      <c r="K420" s="13">
        <v>0</v>
      </c>
      <c r="L420" s="25">
        <v>0</v>
      </c>
      <c r="M420" s="15">
        <v>906</v>
      </c>
      <c r="N420" s="14">
        <v>4481.51</v>
      </c>
      <c r="O420" s="16">
        <v>0</v>
      </c>
      <c r="P420" s="16">
        <v>0</v>
      </c>
      <c r="Q420" s="16">
        <v>636</v>
      </c>
      <c r="R420" s="16">
        <f>Q420*16.876/100</f>
        <v>107.33136</v>
      </c>
      <c r="S420" s="17">
        <f t="shared" si="42"/>
        <v>743.33136000000002</v>
      </c>
      <c r="T420" s="16">
        <v>3084.6</v>
      </c>
      <c r="U420" s="18">
        <f t="shared" si="43"/>
        <v>0</v>
      </c>
      <c r="V420" s="18">
        <f t="shared" si="44"/>
        <v>0</v>
      </c>
      <c r="W420" s="18">
        <f t="shared" si="45"/>
        <v>0</v>
      </c>
      <c r="X420" s="27"/>
      <c r="Y420" s="19">
        <f t="shared" si="46"/>
        <v>0</v>
      </c>
      <c r="Z420" s="18">
        <f t="shared" si="47"/>
        <v>0</v>
      </c>
      <c r="AA420" s="12">
        <v>495</v>
      </c>
      <c r="AB420" s="12">
        <v>2402.0500000000002</v>
      </c>
      <c r="AC420" s="28">
        <f>+I420+Y420-Z420</f>
        <v>10.16</v>
      </c>
      <c r="AD420" s="20">
        <f t="shared" si="48"/>
        <v>0</v>
      </c>
      <c r="AE420">
        <v>0</v>
      </c>
    </row>
    <row r="421" spans="1:31" x14ac:dyDescent="0.25">
      <c r="A421" s="9">
        <v>45046</v>
      </c>
      <c r="B421" s="10" t="s">
        <v>427</v>
      </c>
      <c r="C421" s="10" t="s">
        <v>28</v>
      </c>
      <c r="D421" s="10" t="s">
        <v>29</v>
      </c>
      <c r="E421" s="10" t="s">
        <v>30</v>
      </c>
      <c r="F421" s="10"/>
      <c r="G421" s="10">
        <v>0</v>
      </c>
      <c r="H421" s="11">
        <v>452</v>
      </c>
      <c r="I421" s="63">
        <v>20.41</v>
      </c>
      <c r="J421" s="12">
        <v>0</v>
      </c>
      <c r="K421" s="13">
        <v>0</v>
      </c>
      <c r="L421" s="25">
        <v>0</v>
      </c>
      <c r="M421" s="15">
        <v>370</v>
      </c>
      <c r="N421" s="14">
        <v>1833.31</v>
      </c>
      <c r="O421" s="16">
        <v>0</v>
      </c>
      <c r="P421" s="16">
        <v>0</v>
      </c>
      <c r="Q421" s="16">
        <v>0</v>
      </c>
      <c r="R421" s="16">
        <f>Q421*16.876/100</f>
        <v>0</v>
      </c>
      <c r="S421" s="17">
        <f t="shared" si="42"/>
        <v>0</v>
      </c>
      <c r="T421" s="16">
        <v>0</v>
      </c>
      <c r="U421" s="18">
        <f t="shared" si="43"/>
        <v>0</v>
      </c>
      <c r="V421" s="18">
        <f t="shared" si="44"/>
        <v>0</v>
      </c>
      <c r="W421" s="18">
        <f t="shared" si="45"/>
        <v>0</v>
      </c>
      <c r="X421" s="27"/>
      <c r="Y421" s="19">
        <f t="shared" si="46"/>
        <v>0</v>
      </c>
      <c r="Z421" s="18">
        <f t="shared" si="47"/>
        <v>0</v>
      </c>
      <c r="AA421" s="12">
        <v>822</v>
      </c>
      <c r="AB421" s="12">
        <v>1833.31</v>
      </c>
      <c r="AC421" s="28">
        <f>+I421+Y421-Z421</f>
        <v>20.41</v>
      </c>
      <c r="AD421" s="20">
        <f t="shared" si="48"/>
        <v>0</v>
      </c>
      <c r="AE421">
        <v>0</v>
      </c>
    </row>
    <row r="422" spans="1:31" x14ac:dyDescent="0.25">
      <c r="A422" s="9">
        <v>45046</v>
      </c>
      <c r="B422" s="10" t="s">
        <v>428</v>
      </c>
      <c r="C422" s="10" t="s">
        <v>429</v>
      </c>
      <c r="D422" s="10" t="s">
        <v>40</v>
      </c>
      <c r="E422" s="10" t="s">
        <v>30</v>
      </c>
      <c r="F422" s="10">
        <v>190</v>
      </c>
      <c r="G422" s="10">
        <v>207</v>
      </c>
      <c r="H422" s="11">
        <v>810</v>
      </c>
      <c r="I422" s="63">
        <v>36.57</v>
      </c>
      <c r="J422" s="12">
        <v>44371.22</v>
      </c>
      <c r="K422" s="13">
        <v>0</v>
      </c>
      <c r="L422" s="25">
        <v>0</v>
      </c>
      <c r="M422" s="15">
        <v>0</v>
      </c>
      <c r="N422" s="14">
        <v>0</v>
      </c>
      <c r="O422" s="16">
        <v>168</v>
      </c>
      <c r="P422" s="16">
        <v>12649.2</v>
      </c>
      <c r="Q422" s="16">
        <v>0</v>
      </c>
      <c r="R422" s="16">
        <f>Q422*16.876/100</f>
        <v>0</v>
      </c>
      <c r="S422" s="17">
        <f t="shared" si="42"/>
        <v>0</v>
      </c>
      <c r="T422" s="16">
        <v>0</v>
      </c>
      <c r="U422" s="18">
        <f t="shared" si="43"/>
        <v>167.67</v>
      </c>
      <c r="V422" s="18">
        <f t="shared" si="44"/>
        <v>0</v>
      </c>
      <c r="W422" s="18">
        <f t="shared" si="45"/>
        <v>0</v>
      </c>
      <c r="X422" s="27"/>
      <c r="Y422" s="19">
        <f t="shared" si="46"/>
        <v>0</v>
      </c>
      <c r="Z422" s="18">
        <f t="shared" si="47"/>
        <v>34.776000000000003</v>
      </c>
      <c r="AA422" s="12">
        <v>642</v>
      </c>
      <c r="AB422" s="12">
        <v>35168.300000000003</v>
      </c>
      <c r="AC422" s="28">
        <f>+I422+Y422-Z422</f>
        <v>1.7939999999999969</v>
      </c>
      <c r="AD422" s="20">
        <f t="shared" si="48"/>
        <v>0</v>
      </c>
      <c r="AE422">
        <v>0</v>
      </c>
    </row>
    <row r="423" spans="1:31" x14ac:dyDescent="0.25">
      <c r="A423" s="9">
        <v>45046</v>
      </c>
      <c r="B423" s="10" t="s">
        <v>430</v>
      </c>
      <c r="C423" s="10" t="s">
        <v>429</v>
      </c>
      <c r="D423" s="10" t="s">
        <v>40</v>
      </c>
      <c r="E423" s="10" t="s">
        <v>30</v>
      </c>
      <c r="F423" s="10">
        <v>20</v>
      </c>
      <c r="G423" s="10">
        <v>22</v>
      </c>
      <c r="H423" s="11">
        <v>2486</v>
      </c>
      <c r="I423" s="63">
        <v>112.24</v>
      </c>
      <c r="J423" s="12">
        <v>10664.94</v>
      </c>
      <c r="K423" s="13">
        <v>0</v>
      </c>
      <c r="L423" s="25">
        <v>0</v>
      </c>
      <c r="M423" s="15">
        <v>0</v>
      </c>
      <c r="N423" s="14">
        <v>0</v>
      </c>
      <c r="O423" s="16">
        <v>86</v>
      </c>
      <c r="P423" s="16">
        <v>378.4</v>
      </c>
      <c r="Q423" s="16">
        <v>0</v>
      </c>
      <c r="R423" s="16">
        <f>Q423*16.876/100</f>
        <v>0</v>
      </c>
      <c r="S423" s="17">
        <f t="shared" si="42"/>
        <v>0</v>
      </c>
      <c r="T423" s="16">
        <v>0</v>
      </c>
      <c r="U423" s="18">
        <f t="shared" si="43"/>
        <v>54.692</v>
      </c>
      <c r="V423" s="18">
        <f t="shared" si="44"/>
        <v>0</v>
      </c>
      <c r="W423" s="18">
        <f t="shared" si="45"/>
        <v>0</v>
      </c>
      <c r="X423" s="27"/>
      <c r="Y423" s="19">
        <f t="shared" si="46"/>
        <v>0</v>
      </c>
      <c r="Z423" s="18">
        <f t="shared" si="47"/>
        <v>1.8919999999999999</v>
      </c>
      <c r="AA423" s="12">
        <v>2400</v>
      </c>
      <c r="AB423" s="12">
        <v>10296</v>
      </c>
      <c r="AC423" s="28">
        <f>+I423+Y423-Z423</f>
        <v>110.348</v>
      </c>
      <c r="AD423" s="20">
        <f t="shared" si="48"/>
        <v>0</v>
      </c>
      <c r="AE423">
        <v>0</v>
      </c>
    </row>
    <row r="424" spans="1:31" x14ac:dyDescent="0.25">
      <c r="A424" s="9">
        <v>45046</v>
      </c>
      <c r="B424" s="10" t="s">
        <v>431</v>
      </c>
      <c r="C424" s="10" t="s">
        <v>429</v>
      </c>
      <c r="D424" s="10" t="s">
        <v>40</v>
      </c>
      <c r="E424" s="10" t="s">
        <v>30</v>
      </c>
      <c r="F424" s="10">
        <v>20</v>
      </c>
      <c r="G424" s="10">
        <v>22</v>
      </c>
      <c r="H424" s="11">
        <v>2599</v>
      </c>
      <c r="I424" s="63">
        <v>117.34</v>
      </c>
      <c r="J424" s="12">
        <v>0</v>
      </c>
      <c r="K424" s="13">
        <v>0</v>
      </c>
      <c r="L424" s="25">
        <v>0</v>
      </c>
      <c r="M424" s="15">
        <v>0</v>
      </c>
      <c r="N424" s="14">
        <v>0</v>
      </c>
      <c r="O424" s="16">
        <v>0</v>
      </c>
      <c r="P424" s="16">
        <v>0</v>
      </c>
      <c r="Q424" s="16">
        <v>0</v>
      </c>
      <c r="R424" s="16">
        <f>Q424*16.876/100</f>
        <v>0</v>
      </c>
      <c r="S424" s="17">
        <f t="shared" si="42"/>
        <v>0</v>
      </c>
      <c r="T424" s="16">
        <v>0</v>
      </c>
      <c r="U424" s="18">
        <f t="shared" si="43"/>
        <v>57.177999999999997</v>
      </c>
      <c r="V424" s="18">
        <f t="shared" si="44"/>
        <v>0</v>
      </c>
      <c r="W424" s="18">
        <f t="shared" si="45"/>
        <v>0</v>
      </c>
      <c r="X424" s="27"/>
      <c r="Y424" s="19">
        <f t="shared" si="46"/>
        <v>0</v>
      </c>
      <c r="Z424" s="18">
        <f t="shared" si="47"/>
        <v>0</v>
      </c>
      <c r="AA424" s="12">
        <v>2599</v>
      </c>
      <c r="AB424" s="12">
        <v>0</v>
      </c>
      <c r="AC424" s="28">
        <f>+I424+Y424-Z424</f>
        <v>117.34</v>
      </c>
      <c r="AD424" s="20">
        <f t="shared" si="48"/>
        <v>0</v>
      </c>
      <c r="AE424">
        <v>0</v>
      </c>
    </row>
    <row r="425" spans="1:31" x14ac:dyDescent="0.25">
      <c r="A425" s="9">
        <v>45046</v>
      </c>
      <c r="B425" s="10" t="s">
        <v>432</v>
      </c>
      <c r="C425" s="10" t="s">
        <v>429</v>
      </c>
      <c r="D425" s="10" t="s">
        <v>40</v>
      </c>
      <c r="E425" s="10" t="s">
        <v>30</v>
      </c>
      <c r="F425" s="10">
        <v>20</v>
      </c>
      <c r="G425" s="10">
        <v>22</v>
      </c>
      <c r="H425" s="11">
        <v>2000</v>
      </c>
      <c r="I425" s="63">
        <v>90.3</v>
      </c>
      <c r="J425" s="12">
        <v>0</v>
      </c>
      <c r="K425" s="13">
        <v>0</v>
      </c>
      <c r="L425" s="25">
        <v>0</v>
      </c>
      <c r="M425" s="15">
        <v>0</v>
      </c>
      <c r="N425" s="14">
        <v>0</v>
      </c>
      <c r="O425" s="16">
        <v>0</v>
      </c>
      <c r="P425" s="16">
        <v>0</v>
      </c>
      <c r="Q425" s="16">
        <v>0</v>
      </c>
      <c r="R425" s="16">
        <f>Q425*16.876/100</f>
        <v>0</v>
      </c>
      <c r="S425" s="17">
        <f t="shared" si="42"/>
        <v>0</v>
      </c>
      <c r="T425" s="16">
        <v>0</v>
      </c>
      <c r="U425" s="18">
        <f t="shared" si="43"/>
        <v>44</v>
      </c>
      <c r="V425" s="18">
        <f t="shared" si="44"/>
        <v>0</v>
      </c>
      <c r="W425" s="18">
        <f t="shared" si="45"/>
        <v>0</v>
      </c>
      <c r="X425" s="27"/>
      <c r="Y425" s="19">
        <f t="shared" si="46"/>
        <v>0</v>
      </c>
      <c r="Z425" s="18">
        <f t="shared" si="47"/>
        <v>0</v>
      </c>
      <c r="AA425" s="12">
        <v>2000</v>
      </c>
      <c r="AB425" s="12">
        <v>0</v>
      </c>
      <c r="AC425" s="28">
        <f>+I425+Y425-Z425</f>
        <v>90.3</v>
      </c>
      <c r="AD425" s="20">
        <f t="shared" si="48"/>
        <v>0</v>
      </c>
      <c r="AE425">
        <v>0</v>
      </c>
    </row>
    <row r="426" spans="1:31" x14ac:dyDescent="0.25">
      <c r="A426" s="9">
        <v>45046</v>
      </c>
      <c r="B426" s="10" t="s">
        <v>433</v>
      </c>
      <c r="C426" s="10" t="s">
        <v>429</v>
      </c>
      <c r="D426" s="10" t="s">
        <v>40</v>
      </c>
      <c r="E426" s="10" t="s">
        <v>30</v>
      </c>
      <c r="F426" s="10">
        <v>135</v>
      </c>
      <c r="G426" s="10">
        <v>147</v>
      </c>
      <c r="H426" s="11">
        <v>323</v>
      </c>
      <c r="I426" s="63">
        <v>14.58</v>
      </c>
      <c r="J426" s="12">
        <v>5874.04</v>
      </c>
      <c r="K426" s="13">
        <v>0</v>
      </c>
      <c r="L426" s="25">
        <v>0</v>
      </c>
      <c r="M426" s="15">
        <v>1040</v>
      </c>
      <c r="N426" s="14">
        <v>18639.59</v>
      </c>
      <c r="O426" s="16">
        <v>420</v>
      </c>
      <c r="P426" s="16">
        <v>14580.4</v>
      </c>
      <c r="Q426" s="16">
        <v>0</v>
      </c>
      <c r="R426" s="16">
        <f>Q426*16.876/100</f>
        <v>0</v>
      </c>
      <c r="S426" s="17">
        <f t="shared" si="42"/>
        <v>0</v>
      </c>
      <c r="T426" s="16">
        <v>0</v>
      </c>
      <c r="U426" s="18">
        <f t="shared" si="43"/>
        <v>47.481000000000002</v>
      </c>
      <c r="V426" s="18">
        <f t="shared" si="44"/>
        <v>140.4</v>
      </c>
      <c r="W426" s="18">
        <f t="shared" si="45"/>
        <v>23.571756000000004</v>
      </c>
      <c r="X426" s="27"/>
      <c r="Y426" s="19">
        <f t="shared" si="46"/>
        <v>163.971756</v>
      </c>
      <c r="Z426" s="18">
        <f t="shared" si="47"/>
        <v>61.74</v>
      </c>
      <c r="AA426" s="12">
        <v>943</v>
      </c>
      <c r="AB426" s="12">
        <v>16951.189999999999</v>
      </c>
      <c r="AC426" s="28">
        <f>+I426+Y426-Z426</f>
        <v>116.811756</v>
      </c>
      <c r="AD426" s="20">
        <f t="shared" si="48"/>
        <v>0</v>
      </c>
      <c r="AE426">
        <v>0</v>
      </c>
    </row>
    <row r="427" spans="1:31" x14ac:dyDescent="0.25">
      <c r="A427" s="9">
        <v>45046</v>
      </c>
      <c r="B427" s="10" t="s">
        <v>434</v>
      </c>
      <c r="C427" s="10" t="s">
        <v>429</v>
      </c>
      <c r="D427" s="10" t="s">
        <v>40</v>
      </c>
      <c r="E427" s="10" t="s">
        <v>30</v>
      </c>
      <c r="F427" s="10">
        <v>135</v>
      </c>
      <c r="G427" s="10">
        <v>147</v>
      </c>
      <c r="H427" s="11">
        <v>1</v>
      </c>
      <c r="I427" s="63">
        <v>0.05</v>
      </c>
      <c r="J427" s="12">
        <v>32.86</v>
      </c>
      <c r="K427" s="13">
        <v>0</v>
      </c>
      <c r="L427" s="25">
        <v>0</v>
      </c>
      <c r="M427" s="15">
        <v>600</v>
      </c>
      <c r="N427" s="14">
        <v>10536.53</v>
      </c>
      <c r="O427" s="16">
        <v>138</v>
      </c>
      <c r="P427" s="16">
        <v>4697.6000000000004</v>
      </c>
      <c r="Q427" s="16">
        <v>0</v>
      </c>
      <c r="R427" s="16">
        <f>Q427*16.876/100</f>
        <v>0</v>
      </c>
      <c r="S427" s="17">
        <f t="shared" si="42"/>
        <v>0</v>
      </c>
      <c r="T427" s="16">
        <v>0</v>
      </c>
      <c r="U427" s="18">
        <f t="shared" si="43"/>
        <v>0.14699999999999999</v>
      </c>
      <c r="V427" s="18">
        <f t="shared" si="44"/>
        <v>81</v>
      </c>
      <c r="W427" s="18">
        <f t="shared" si="45"/>
        <v>13.59909</v>
      </c>
      <c r="X427" s="27"/>
      <c r="Y427" s="19">
        <f t="shared" si="46"/>
        <v>94.599090000000004</v>
      </c>
      <c r="Z427" s="18">
        <f t="shared" si="47"/>
        <v>20.286000000000001</v>
      </c>
      <c r="AA427" s="12">
        <v>463</v>
      </c>
      <c r="AB427" s="12">
        <v>8130.81</v>
      </c>
      <c r="AC427" s="28">
        <f>+I427+Y427-Z427</f>
        <v>74.36309</v>
      </c>
      <c r="AD427" s="20">
        <f t="shared" si="48"/>
        <v>0</v>
      </c>
      <c r="AE427">
        <v>0</v>
      </c>
    </row>
    <row r="428" spans="1:31" x14ac:dyDescent="0.25">
      <c r="A428" s="9">
        <v>45046</v>
      </c>
      <c r="B428" s="10" t="s">
        <v>435</v>
      </c>
      <c r="C428" s="10" t="s">
        <v>429</v>
      </c>
      <c r="D428" s="10" t="s">
        <v>40</v>
      </c>
      <c r="E428" s="10" t="s">
        <v>30</v>
      </c>
      <c r="F428" s="10">
        <v>135</v>
      </c>
      <c r="G428" s="10">
        <v>147</v>
      </c>
      <c r="H428" s="11">
        <v>473</v>
      </c>
      <c r="I428" s="63">
        <v>21.36</v>
      </c>
      <c r="J428" s="12">
        <v>6791.85</v>
      </c>
      <c r="K428" s="13">
        <v>0</v>
      </c>
      <c r="L428" s="25">
        <v>0</v>
      </c>
      <c r="M428" s="15">
        <v>0</v>
      </c>
      <c r="N428" s="14">
        <v>0</v>
      </c>
      <c r="O428" s="16">
        <v>100</v>
      </c>
      <c r="P428" s="16">
        <v>3390.4</v>
      </c>
      <c r="Q428" s="16">
        <v>0</v>
      </c>
      <c r="R428" s="16">
        <f>Q428*16.876/100</f>
        <v>0</v>
      </c>
      <c r="S428" s="17">
        <f t="shared" si="42"/>
        <v>0</v>
      </c>
      <c r="T428" s="16">
        <v>0</v>
      </c>
      <c r="U428" s="18">
        <f t="shared" si="43"/>
        <v>69.531000000000006</v>
      </c>
      <c r="V428" s="18">
        <f t="shared" si="44"/>
        <v>0</v>
      </c>
      <c r="W428" s="18">
        <f t="shared" si="45"/>
        <v>0</v>
      </c>
      <c r="X428" s="27"/>
      <c r="Y428" s="19">
        <f t="shared" si="46"/>
        <v>0</v>
      </c>
      <c r="Z428" s="18">
        <f t="shared" si="47"/>
        <v>14.7</v>
      </c>
      <c r="AA428" s="12">
        <v>373</v>
      </c>
      <c r="AB428" s="12">
        <v>5355.95</v>
      </c>
      <c r="AC428" s="28">
        <f>+I428+Y428-Z428</f>
        <v>6.66</v>
      </c>
      <c r="AD428" s="20">
        <f t="shared" si="48"/>
        <v>0</v>
      </c>
      <c r="AE428">
        <v>0</v>
      </c>
    </row>
    <row r="429" spans="1:31" x14ac:dyDescent="0.25">
      <c r="A429" s="9">
        <v>45046</v>
      </c>
      <c r="B429" s="10" t="s">
        <v>436</v>
      </c>
      <c r="C429" s="10" t="s">
        <v>429</v>
      </c>
      <c r="D429" s="10" t="s">
        <v>40</v>
      </c>
      <c r="E429" s="10" t="s">
        <v>30</v>
      </c>
      <c r="F429" s="10">
        <v>135</v>
      </c>
      <c r="G429" s="10">
        <v>147</v>
      </c>
      <c r="H429" s="11">
        <v>423</v>
      </c>
      <c r="I429" s="63">
        <v>19.100000000000001</v>
      </c>
      <c r="J429" s="12">
        <v>7747.84</v>
      </c>
      <c r="K429" s="13">
        <v>0</v>
      </c>
      <c r="L429" s="25">
        <v>0</v>
      </c>
      <c r="M429" s="15">
        <v>396</v>
      </c>
      <c r="N429" s="14">
        <v>7039.38</v>
      </c>
      <c r="O429" s="16">
        <v>380</v>
      </c>
      <c r="P429" s="16">
        <v>12993.6</v>
      </c>
      <c r="Q429" s="16">
        <v>0</v>
      </c>
      <c r="R429" s="16">
        <f>Q429*16.876/100</f>
        <v>0</v>
      </c>
      <c r="S429" s="17">
        <f t="shared" si="42"/>
        <v>0</v>
      </c>
      <c r="T429" s="16">
        <v>0</v>
      </c>
      <c r="U429" s="18">
        <f t="shared" si="43"/>
        <v>62.180999999999997</v>
      </c>
      <c r="V429" s="18">
        <f t="shared" si="44"/>
        <v>53.46</v>
      </c>
      <c r="W429" s="18">
        <f t="shared" si="45"/>
        <v>8.9753994000000006</v>
      </c>
      <c r="X429" s="27"/>
      <c r="Y429" s="19">
        <f t="shared" si="46"/>
        <v>62.435399400000001</v>
      </c>
      <c r="Z429" s="18">
        <f t="shared" si="47"/>
        <v>55.86</v>
      </c>
      <c r="AA429" s="12">
        <v>439</v>
      </c>
      <c r="AB429" s="12">
        <v>7913.81</v>
      </c>
      <c r="AC429" s="28">
        <f>+I429+Y429-Z429</f>
        <v>25.675399400000003</v>
      </c>
      <c r="AD429" s="20">
        <f t="shared" si="48"/>
        <v>0</v>
      </c>
      <c r="AE429">
        <v>0</v>
      </c>
    </row>
    <row r="430" spans="1:31" x14ac:dyDescent="0.25">
      <c r="A430" s="9">
        <v>45046</v>
      </c>
      <c r="B430" s="10" t="s">
        <v>437</v>
      </c>
      <c r="C430" s="10" t="s">
        <v>429</v>
      </c>
      <c r="D430" s="10" t="s">
        <v>40</v>
      </c>
      <c r="E430" s="10" t="s">
        <v>30</v>
      </c>
      <c r="F430" s="10">
        <v>135</v>
      </c>
      <c r="G430" s="10">
        <v>147</v>
      </c>
      <c r="H430" s="11">
        <v>522</v>
      </c>
      <c r="I430" s="63">
        <v>23.57</v>
      </c>
      <c r="J430" s="12">
        <v>9235.81</v>
      </c>
      <c r="K430" s="13">
        <v>0</v>
      </c>
      <c r="L430" s="25">
        <v>0</v>
      </c>
      <c r="M430" s="15">
        <v>268</v>
      </c>
      <c r="N430" s="14">
        <v>4737.68</v>
      </c>
      <c r="O430" s="16">
        <v>240</v>
      </c>
      <c r="P430" s="16">
        <v>8269.2000000000007</v>
      </c>
      <c r="Q430" s="16">
        <v>0</v>
      </c>
      <c r="R430" s="16">
        <f>Q430*16.876/100</f>
        <v>0</v>
      </c>
      <c r="S430" s="17">
        <f t="shared" si="42"/>
        <v>0</v>
      </c>
      <c r="T430" s="16">
        <v>0</v>
      </c>
      <c r="U430" s="18">
        <f t="shared" si="43"/>
        <v>76.733999999999995</v>
      </c>
      <c r="V430" s="18">
        <f t="shared" si="44"/>
        <v>36.18</v>
      </c>
      <c r="W430" s="18">
        <f t="shared" si="45"/>
        <v>6.0742602000000003</v>
      </c>
      <c r="X430" s="27"/>
      <c r="Y430" s="19">
        <f t="shared" si="46"/>
        <v>42.254260199999997</v>
      </c>
      <c r="Z430" s="18">
        <f t="shared" si="47"/>
        <v>35.28</v>
      </c>
      <c r="AA430" s="12">
        <v>550</v>
      </c>
      <c r="AB430" s="12">
        <v>9728.15</v>
      </c>
      <c r="AC430" s="28">
        <f>+I430+Y430-Z430</f>
        <v>30.544260199999997</v>
      </c>
      <c r="AD430" s="20">
        <f t="shared" si="48"/>
        <v>0</v>
      </c>
      <c r="AE430">
        <v>0</v>
      </c>
    </row>
    <row r="431" spans="1:31" x14ac:dyDescent="0.25">
      <c r="A431" s="9">
        <v>45046</v>
      </c>
      <c r="B431" s="10" t="s">
        <v>438</v>
      </c>
      <c r="C431" s="10" t="s">
        <v>429</v>
      </c>
      <c r="D431" s="10" t="s">
        <v>40</v>
      </c>
      <c r="E431" s="10" t="s">
        <v>30</v>
      </c>
      <c r="F431" s="10">
        <v>260</v>
      </c>
      <c r="G431" s="10">
        <v>283</v>
      </c>
      <c r="H431" s="11">
        <v>138</v>
      </c>
      <c r="I431" s="63">
        <v>6.23</v>
      </c>
      <c r="J431" s="12">
        <v>6566.04</v>
      </c>
      <c r="K431" s="13">
        <v>0</v>
      </c>
      <c r="L431" s="25">
        <v>0</v>
      </c>
      <c r="M431" s="15">
        <v>513</v>
      </c>
      <c r="N431" s="14">
        <v>15744.11</v>
      </c>
      <c r="O431" s="16">
        <v>108</v>
      </c>
      <c r="P431" s="16">
        <v>6189.84</v>
      </c>
      <c r="Q431" s="16">
        <v>0</v>
      </c>
      <c r="R431" s="16">
        <f>Q431*16.876/100</f>
        <v>0</v>
      </c>
      <c r="S431" s="17">
        <f t="shared" si="42"/>
        <v>0</v>
      </c>
      <c r="T431" s="16">
        <v>0</v>
      </c>
      <c r="U431" s="18">
        <f t="shared" si="43"/>
        <v>39.054000000000002</v>
      </c>
      <c r="V431" s="18">
        <f t="shared" si="44"/>
        <v>133.38</v>
      </c>
      <c r="W431" s="18">
        <f t="shared" si="45"/>
        <v>22.393168200000002</v>
      </c>
      <c r="X431" s="27"/>
      <c r="Y431" s="19">
        <f t="shared" si="46"/>
        <v>155.77316819999999</v>
      </c>
      <c r="Z431" s="18">
        <f t="shared" si="47"/>
        <v>30.564</v>
      </c>
      <c r="AA431" s="12">
        <v>543</v>
      </c>
      <c r="AB431" s="12">
        <v>17358.849999999999</v>
      </c>
      <c r="AC431" s="28">
        <f>+I431+Y431-Z431</f>
        <v>131.43916819999998</v>
      </c>
      <c r="AD431" s="20">
        <f t="shared" si="48"/>
        <v>0</v>
      </c>
      <c r="AE431">
        <v>0</v>
      </c>
    </row>
    <row r="432" spans="1:31" x14ac:dyDescent="0.25">
      <c r="A432" s="9">
        <v>45046</v>
      </c>
      <c r="B432" s="10" t="s">
        <v>439</v>
      </c>
      <c r="C432" s="10" t="s">
        <v>429</v>
      </c>
      <c r="D432" s="10" t="s">
        <v>40</v>
      </c>
      <c r="E432" s="10" t="s">
        <v>30</v>
      </c>
      <c r="F432" s="10">
        <v>260</v>
      </c>
      <c r="G432" s="10">
        <v>283</v>
      </c>
      <c r="H432" s="11">
        <v>329</v>
      </c>
      <c r="I432" s="63">
        <v>14.85</v>
      </c>
      <c r="J432" s="12">
        <v>10567.61</v>
      </c>
      <c r="K432" s="13">
        <v>0</v>
      </c>
      <c r="L432" s="25">
        <v>0</v>
      </c>
      <c r="M432" s="15">
        <v>470</v>
      </c>
      <c r="N432" s="14">
        <v>14564.34</v>
      </c>
      <c r="O432" s="16">
        <v>252</v>
      </c>
      <c r="P432" s="16">
        <v>14600.28</v>
      </c>
      <c r="Q432" s="16">
        <v>0</v>
      </c>
      <c r="R432" s="16">
        <f>Q432*16.876/100</f>
        <v>0</v>
      </c>
      <c r="S432" s="17">
        <f t="shared" si="42"/>
        <v>0</v>
      </c>
      <c r="T432" s="16">
        <v>0</v>
      </c>
      <c r="U432" s="18">
        <f t="shared" si="43"/>
        <v>93.106999999999999</v>
      </c>
      <c r="V432" s="18">
        <f t="shared" si="44"/>
        <v>122.2</v>
      </c>
      <c r="W432" s="18">
        <f t="shared" si="45"/>
        <v>20.516158000000001</v>
      </c>
      <c r="X432" s="27"/>
      <c r="Y432" s="19">
        <f t="shared" si="46"/>
        <v>142.71615800000001</v>
      </c>
      <c r="Z432" s="18">
        <f t="shared" si="47"/>
        <v>71.316000000000003</v>
      </c>
      <c r="AA432" s="12">
        <v>547</v>
      </c>
      <c r="AB432" s="12">
        <v>17037.61</v>
      </c>
      <c r="AC432" s="28">
        <f>+I432+Y432-Z432</f>
        <v>86.250157999999999</v>
      </c>
      <c r="AD432" s="20">
        <f t="shared" si="48"/>
        <v>0</v>
      </c>
      <c r="AE432">
        <v>0</v>
      </c>
    </row>
    <row r="433" spans="1:31" x14ac:dyDescent="0.25">
      <c r="A433" s="9">
        <v>45046</v>
      </c>
      <c r="B433" s="10" t="s">
        <v>440</v>
      </c>
      <c r="C433" s="10" t="s">
        <v>429</v>
      </c>
      <c r="D433" s="10" t="s">
        <v>40</v>
      </c>
      <c r="E433" s="10" t="s">
        <v>30</v>
      </c>
      <c r="F433" s="10">
        <v>260</v>
      </c>
      <c r="G433" s="10">
        <v>283</v>
      </c>
      <c r="H433" s="11">
        <v>318</v>
      </c>
      <c r="I433" s="63">
        <v>14.36</v>
      </c>
      <c r="J433" s="12">
        <v>13307.97</v>
      </c>
      <c r="K433" s="13">
        <v>0</v>
      </c>
      <c r="L433" s="25">
        <v>0</v>
      </c>
      <c r="M433" s="15">
        <v>220</v>
      </c>
      <c r="N433" s="14">
        <v>6671.49</v>
      </c>
      <c r="O433" s="16">
        <v>96</v>
      </c>
      <c r="P433" s="16">
        <v>5534.28</v>
      </c>
      <c r="Q433" s="16">
        <v>0</v>
      </c>
      <c r="R433" s="16">
        <f>Q433*16.876/100</f>
        <v>0</v>
      </c>
      <c r="S433" s="17">
        <f t="shared" si="42"/>
        <v>0</v>
      </c>
      <c r="T433" s="16">
        <v>0</v>
      </c>
      <c r="U433" s="18">
        <f t="shared" si="43"/>
        <v>89.994</v>
      </c>
      <c r="V433" s="18">
        <f t="shared" si="44"/>
        <v>57.2</v>
      </c>
      <c r="W433" s="18">
        <f t="shared" si="45"/>
        <v>9.603308000000002</v>
      </c>
      <c r="X433" s="27"/>
      <c r="Y433" s="19">
        <f t="shared" si="46"/>
        <v>66.803308000000001</v>
      </c>
      <c r="Z433" s="18">
        <f t="shared" si="47"/>
        <v>27.167999999999999</v>
      </c>
      <c r="AA433" s="12">
        <v>442</v>
      </c>
      <c r="AB433" s="12">
        <v>16092.53</v>
      </c>
      <c r="AC433" s="28">
        <f>+I433+Y433-Z433</f>
        <v>53.995308000000001</v>
      </c>
      <c r="AD433" s="20">
        <f t="shared" si="48"/>
        <v>0</v>
      </c>
      <c r="AE433">
        <v>0</v>
      </c>
    </row>
    <row r="434" spans="1:31" x14ac:dyDescent="0.25">
      <c r="A434" s="9">
        <v>45046</v>
      </c>
      <c r="B434" s="10" t="s">
        <v>441</v>
      </c>
      <c r="C434" s="10" t="s">
        <v>429</v>
      </c>
      <c r="D434" s="10" t="s">
        <v>40</v>
      </c>
      <c r="E434" s="10" t="s">
        <v>30</v>
      </c>
      <c r="F434" s="10">
        <v>260</v>
      </c>
      <c r="G434" s="10">
        <v>283</v>
      </c>
      <c r="H434" s="11">
        <v>286</v>
      </c>
      <c r="I434" s="63">
        <v>12.91</v>
      </c>
      <c r="J434" s="12">
        <v>9686.5300000000007</v>
      </c>
      <c r="K434" s="13">
        <v>0</v>
      </c>
      <c r="L434" s="25">
        <v>0</v>
      </c>
      <c r="M434" s="15">
        <v>200</v>
      </c>
      <c r="N434" s="14">
        <v>6057.9</v>
      </c>
      <c r="O434" s="16">
        <v>95</v>
      </c>
      <c r="P434" s="16">
        <v>5436.89</v>
      </c>
      <c r="Q434" s="16">
        <v>0</v>
      </c>
      <c r="R434" s="16">
        <f>Q434*16.876/100</f>
        <v>0</v>
      </c>
      <c r="S434" s="17">
        <f t="shared" si="42"/>
        <v>0</v>
      </c>
      <c r="T434" s="16">
        <v>0</v>
      </c>
      <c r="U434" s="18">
        <f t="shared" si="43"/>
        <v>80.938000000000002</v>
      </c>
      <c r="V434" s="18">
        <f t="shared" si="44"/>
        <v>52</v>
      </c>
      <c r="W434" s="18">
        <f t="shared" si="45"/>
        <v>8.7302800000000005</v>
      </c>
      <c r="X434" s="27"/>
      <c r="Y434" s="19">
        <f t="shared" si="46"/>
        <v>60.73028</v>
      </c>
      <c r="Z434" s="18">
        <f t="shared" si="47"/>
        <v>26.885000000000002</v>
      </c>
      <c r="AA434" s="12">
        <v>391</v>
      </c>
      <c r="AB434" s="12">
        <v>12568.27</v>
      </c>
      <c r="AC434" s="28">
        <f>+I434+Y434-Z434</f>
        <v>46.755279999999999</v>
      </c>
      <c r="AD434" s="20">
        <f t="shared" si="48"/>
        <v>0</v>
      </c>
      <c r="AE434">
        <v>0</v>
      </c>
    </row>
    <row r="435" spans="1:31" x14ac:dyDescent="0.25">
      <c r="A435" s="9">
        <v>45046</v>
      </c>
      <c r="B435" s="10" t="s">
        <v>442</v>
      </c>
      <c r="C435" s="10" t="s">
        <v>429</v>
      </c>
      <c r="D435" s="10" t="s">
        <v>40</v>
      </c>
      <c r="E435" s="10" t="s">
        <v>30</v>
      </c>
      <c r="F435" s="10">
        <v>260</v>
      </c>
      <c r="G435" s="10">
        <v>283</v>
      </c>
      <c r="H435" s="11">
        <v>243</v>
      </c>
      <c r="I435" s="63">
        <v>10.97</v>
      </c>
      <c r="J435" s="12">
        <v>7565.08</v>
      </c>
      <c r="K435" s="13">
        <v>0</v>
      </c>
      <c r="L435" s="25">
        <v>0</v>
      </c>
      <c r="M435" s="15">
        <v>325</v>
      </c>
      <c r="N435" s="14">
        <v>9914.7900000000009</v>
      </c>
      <c r="O435" s="16">
        <v>109</v>
      </c>
      <c r="P435" s="16">
        <v>6282.8</v>
      </c>
      <c r="Q435" s="16">
        <v>0</v>
      </c>
      <c r="R435" s="16">
        <f>Q435*16.876/100</f>
        <v>0</v>
      </c>
      <c r="S435" s="17">
        <f t="shared" si="42"/>
        <v>0</v>
      </c>
      <c r="T435" s="16">
        <v>0</v>
      </c>
      <c r="U435" s="18">
        <f t="shared" si="43"/>
        <v>68.769000000000005</v>
      </c>
      <c r="V435" s="18">
        <f t="shared" si="44"/>
        <v>84.5</v>
      </c>
      <c r="W435" s="18">
        <f t="shared" si="45"/>
        <v>14.186705000000002</v>
      </c>
      <c r="X435" s="27"/>
      <c r="Y435" s="19">
        <f t="shared" si="46"/>
        <v>98.686705000000003</v>
      </c>
      <c r="Z435" s="18">
        <f t="shared" si="47"/>
        <v>30.847000000000001</v>
      </c>
      <c r="AA435" s="12">
        <v>459</v>
      </c>
      <c r="AB435" s="12">
        <v>14091.66</v>
      </c>
      <c r="AC435" s="28">
        <f>+I435+Y435-Z435</f>
        <v>78.809705000000008</v>
      </c>
      <c r="AD435" s="20">
        <f t="shared" si="48"/>
        <v>0</v>
      </c>
      <c r="AE435">
        <v>0</v>
      </c>
    </row>
    <row r="436" spans="1:31" x14ac:dyDescent="0.25">
      <c r="A436" s="9">
        <v>45046</v>
      </c>
      <c r="B436" s="10" t="s">
        <v>443</v>
      </c>
      <c r="C436" s="10" t="s">
        <v>429</v>
      </c>
      <c r="D436" s="10" t="s">
        <v>40</v>
      </c>
      <c r="E436" s="10" t="s">
        <v>30</v>
      </c>
      <c r="F436" s="10">
        <v>95</v>
      </c>
      <c r="G436" s="10">
        <v>104</v>
      </c>
      <c r="H436" s="11">
        <v>5980</v>
      </c>
      <c r="I436" s="63">
        <v>269.99</v>
      </c>
      <c r="J436" s="12">
        <v>72845.84</v>
      </c>
      <c r="K436" s="13">
        <v>0</v>
      </c>
      <c r="L436" s="25">
        <v>0</v>
      </c>
      <c r="M436" s="15">
        <v>0</v>
      </c>
      <c r="N436" s="14">
        <v>0</v>
      </c>
      <c r="O436" s="16">
        <v>3024</v>
      </c>
      <c r="P436" s="16">
        <v>60516.36</v>
      </c>
      <c r="Q436" s="16">
        <v>0</v>
      </c>
      <c r="R436" s="16">
        <f>Q436*16.876/100</f>
        <v>0</v>
      </c>
      <c r="S436" s="17">
        <f t="shared" si="42"/>
        <v>0</v>
      </c>
      <c r="T436" s="16">
        <v>0</v>
      </c>
      <c r="U436" s="18">
        <f t="shared" si="43"/>
        <v>621.91999999999996</v>
      </c>
      <c r="V436" s="18">
        <f t="shared" si="44"/>
        <v>0</v>
      </c>
      <c r="W436" s="18">
        <f t="shared" si="45"/>
        <v>0</v>
      </c>
      <c r="X436" s="27"/>
      <c r="Y436" s="19">
        <f t="shared" si="46"/>
        <v>0</v>
      </c>
      <c r="Z436" s="18">
        <f t="shared" si="47"/>
        <v>314.49599999999998</v>
      </c>
      <c r="AA436" s="12">
        <v>2956</v>
      </c>
      <c r="AB436" s="12">
        <v>36008.75</v>
      </c>
      <c r="AC436" s="28">
        <f>+I436+Y436-Z436</f>
        <v>-44.505999999999972</v>
      </c>
      <c r="AD436" s="20">
        <f t="shared" si="48"/>
        <v>50</v>
      </c>
      <c r="AE436">
        <v>50</v>
      </c>
    </row>
    <row r="437" spans="1:31" x14ac:dyDescent="0.25">
      <c r="A437" s="9">
        <v>45046</v>
      </c>
      <c r="B437" s="10" t="s">
        <v>444</v>
      </c>
      <c r="C437" s="10" t="s">
        <v>429</v>
      </c>
      <c r="D437" s="10" t="s">
        <v>40</v>
      </c>
      <c r="E437" s="10" t="s">
        <v>30</v>
      </c>
      <c r="F437" s="10">
        <v>254</v>
      </c>
      <c r="G437" s="10">
        <v>277</v>
      </c>
      <c r="H437" s="11">
        <v>600</v>
      </c>
      <c r="I437" s="63">
        <v>27.09</v>
      </c>
      <c r="J437" s="12">
        <v>20592</v>
      </c>
      <c r="K437" s="13">
        <v>0</v>
      </c>
      <c r="L437" s="25">
        <v>0</v>
      </c>
      <c r="M437" s="15">
        <v>0</v>
      </c>
      <c r="N437" s="14">
        <v>0</v>
      </c>
      <c r="O437" s="16">
        <v>24</v>
      </c>
      <c r="P437" s="16">
        <v>844.8</v>
      </c>
      <c r="Q437" s="16">
        <v>0</v>
      </c>
      <c r="R437" s="16">
        <f>Q437*16.876/100</f>
        <v>0</v>
      </c>
      <c r="S437" s="17">
        <f t="shared" si="42"/>
        <v>0</v>
      </c>
      <c r="T437" s="16">
        <v>0</v>
      </c>
      <c r="U437" s="18">
        <f t="shared" si="43"/>
        <v>166.2</v>
      </c>
      <c r="V437" s="18">
        <f t="shared" si="44"/>
        <v>0</v>
      </c>
      <c r="W437" s="18">
        <f t="shared" si="45"/>
        <v>0</v>
      </c>
      <c r="X437" s="27"/>
      <c r="Y437" s="19">
        <f t="shared" si="46"/>
        <v>0</v>
      </c>
      <c r="Z437" s="18">
        <f t="shared" si="47"/>
        <v>6.6479999999999997</v>
      </c>
      <c r="AA437" s="12">
        <v>576</v>
      </c>
      <c r="AB437" s="12">
        <v>19768.32</v>
      </c>
      <c r="AC437" s="28">
        <f>+I437+Y437-Z437</f>
        <v>20.442</v>
      </c>
      <c r="AD437" s="20">
        <f t="shared" si="48"/>
        <v>0</v>
      </c>
      <c r="AE437">
        <v>0</v>
      </c>
    </row>
    <row r="438" spans="1:31" x14ac:dyDescent="0.25">
      <c r="A438" s="9">
        <v>45046</v>
      </c>
      <c r="B438" s="10" t="s">
        <v>445</v>
      </c>
      <c r="C438" s="10" t="s">
        <v>429</v>
      </c>
      <c r="D438" s="10" t="s">
        <v>40</v>
      </c>
      <c r="E438" s="10" t="s">
        <v>30</v>
      </c>
      <c r="F438" s="10">
        <v>254</v>
      </c>
      <c r="G438" s="10">
        <v>277</v>
      </c>
      <c r="H438" s="11">
        <v>2268</v>
      </c>
      <c r="I438" s="63">
        <v>102.4</v>
      </c>
      <c r="J438" s="12">
        <v>0</v>
      </c>
      <c r="K438" s="13">
        <v>0</v>
      </c>
      <c r="L438" s="25">
        <v>0</v>
      </c>
      <c r="M438" s="15">
        <v>0</v>
      </c>
      <c r="N438" s="14">
        <v>0</v>
      </c>
      <c r="O438" s="16">
        <v>0</v>
      </c>
      <c r="P438" s="16">
        <v>0</v>
      </c>
      <c r="Q438" s="16">
        <v>0</v>
      </c>
      <c r="R438" s="16">
        <f>Q438*16.876/100</f>
        <v>0</v>
      </c>
      <c r="S438" s="17">
        <f t="shared" si="42"/>
        <v>0</v>
      </c>
      <c r="T438" s="16">
        <v>0</v>
      </c>
      <c r="U438" s="18">
        <f t="shared" si="43"/>
        <v>628.23599999999999</v>
      </c>
      <c r="V438" s="18">
        <f t="shared" si="44"/>
        <v>0</v>
      </c>
      <c r="W438" s="18">
        <f t="shared" si="45"/>
        <v>0</v>
      </c>
      <c r="X438" s="27"/>
      <c r="Y438" s="19">
        <f t="shared" si="46"/>
        <v>0</v>
      </c>
      <c r="Z438" s="18">
        <f t="shared" si="47"/>
        <v>0</v>
      </c>
      <c r="AA438" s="12">
        <v>2268</v>
      </c>
      <c r="AB438" s="12">
        <v>0</v>
      </c>
      <c r="AC438" s="28">
        <f>+I438+Y438-Z438</f>
        <v>102.4</v>
      </c>
      <c r="AD438" s="20">
        <f t="shared" si="48"/>
        <v>0</v>
      </c>
      <c r="AE438">
        <v>0</v>
      </c>
    </row>
    <row r="439" spans="1:31" x14ac:dyDescent="0.25">
      <c r="A439" s="9">
        <v>45046</v>
      </c>
      <c r="B439" s="10" t="s">
        <v>446</v>
      </c>
      <c r="C439" s="10" t="s">
        <v>429</v>
      </c>
      <c r="D439" s="10" t="s">
        <v>40</v>
      </c>
      <c r="E439" s="10" t="s">
        <v>30</v>
      </c>
      <c r="F439" s="10">
        <v>254</v>
      </c>
      <c r="G439" s="10">
        <v>277</v>
      </c>
      <c r="H439" s="11">
        <v>2230</v>
      </c>
      <c r="I439" s="63">
        <v>100.68</v>
      </c>
      <c r="J439" s="12">
        <v>0</v>
      </c>
      <c r="K439" s="13">
        <v>0</v>
      </c>
      <c r="L439" s="25">
        <v>0</v>
      </c>
      <c r="M439" s="15">
        <v>0</v>
      </c>
      <c r="N439" s="14">
        <v>0</v>
      </c>
      <c r="O439" s="16">
        <v>0</v>
      </c>
      <c r="P439" s="16">
        <v>0</v>
      </c>
      <c r="Q439" s="16">
        <v>0</v>
      </c>
      <c r="R439" s="16">
        <f>Q439*16.876/100</f>
        <v>0</v>
      </c>
      <c r="S439" s="17">
        <f t="shared" si="42"/>
        <v>0</v>
      </c>
      <c r="T439" s="16">
        <v>0</v>
      </c>
      <c r="U439" s="18">
        <f t="shared" si="43"/>
        <v>617.71</v>
      </c>
      <c r="V439" s="18">
        <f t="shared" si="44"/>
        <v>0</v>
      </c>
      <c r="W439" s="18">
        <f t="shared" si="45"/>
        <v>0</v>
      </c>
      <c r="X439" s="27"/>
      <c r="Y439" s="19">
        <f t="shared" si="46"/>
        <v>0</v>
      </c>
      <c r="Z439" s="18">
        <f t="shared" si="47"/>
        <v>0</v>
      </c>
      <c r="AA439" s="12">
        <v>2230</v>
      </c>
      <c r="AB439" s="12">
        <v>0</v>
      </c>
      <c r="AC439" s="28">
        <f>+I439+Y439-Z439</f>
        <v>100.68</v>
      </c>
      <c r="AD439" s="20">
        <f t="shared" si="48"/>
        <v>0</v>
      </c>
      <c r="AE439">
        <v>0</v>
      </c>
    </row>
    <row r="440" spans="1:31" x14ac:dyDescent="0.25">
      <c r="A440" s="9">
        <v>45046</v>
      </c>
      <c r="B440" s="10" t="s">
        <v>447</v>
      </c>
      <c r="C440" s="10" t="s">
        <v>28</v>
      </c>
      <c r="D440" s="10" t="s">
        <v>29</v>
      </c>
      <c r="E440" s="10" t="s">
        <v>30</v>
      </c>
      <c r="F440" s="10"/>
      <c r="G440" s="10">
        <v>0</v>
      </c>
      <c r="H440" s="11">
        <v>112</v>
      </c>
      <c r="I440" s="63">
        <v>5.0599999999999996</v>
      </c>
      <c r="J440" s="12">
        <v>1414.31</v>
      </c>
      <c r="K440" s="13">
        <v>0</v>
      </c>
      <c r="L440" s="25">
        <v>0</v>
      </c>
      <c r="M440" s="15">
        <v>0</v>
      </c>
      <c r="N440" s="14">
        <v>0</v>
      </c>
      <c r="O440" s="16">
        <v>0</v>
      </c>
      <c r="P440" s="16">
        <v>0</v>
      </c>
      <c r="Q440" s="16">
        <v>6</v>
      </c>
      <c r="R440" s="16">
        <f>Q440*16.876/100</f>
        <v>1.0125599999999999</v>
      </c>
      <c r="S440" s="17">
        <f t="shared" si="42"/>
        <v>7.0125599999999997</v>
      </c>
      <c r="T440" s="16">
        <v>75.78</v>
      </c>
      <c r="U440" s="18">
        <f t="shared" si="43"/>
        <v>0</v>
      </c>
      <c r="V440" s="18">
        <f t="shared" si="44"/>
        <v>0</v>
      </c>
      <c r="W440" s="18">
        <f t="shared" si="45"/>
        <v>0</v>
      </c>
      <c r="X440" s="27"/>
      <c r="Y440" s="19">
        <f t="shared" si="46"/>
        <v>0</v>
      </c>
      <c r="Z440" s="18">
        <f t="shared" si="47"/>
        <v>0</v>
      </c>
      <c r="AA440" s="12">
        <v>106</v>
      </c>
      <c r="AB440" s="12">
        <v>1338.54</v>
      </c>
      <c r="AC440" s="28">
        <f>+I440+Y440-Z440</f>
        <v>5.0599999999999996</v>
      </c>
      <c r="AD440" s="20">
        <f t="shared" si="48"/>
        <v>0</v>
      </c>
      <c r="AE440">
        <v>0</v>
      </c>
    </row>
    <row r="441" spans="1:31" x14ac:dyDescent="0.25">
      <c r="A441" s="9">
        <v>45046</v>
      </c>
      <c r="B441" s="10" t="s">
        <v>448</v>
      </c>
      <c r="C441" s="10" t="s">
        <v>28</v>
      </c>
      <c r="D441" s="10" t="s">
        <v>29</v>
      </c>
      <c r="E441" s="10" t="s">
        <v>30</v>
      </c>
      <c r="F441" s="10"/>
      <c r="G441" s="10">
        <v>0</v>
      </c>
      <c r="H441" s="11">
        <v>40</v>
      </c>
      <c r="I441" s="63">
        <v>1.81</v>
      </c>
      <c r="J441" s="12">
        <v>800</v>
      </c>
      <c r="K441" s="13">
        <v>0</v>
      </c>
      <c r="L441" s="25">
        <v>0</v>
      </c>
      <c r="M441" s="15">
        <v>0</v>
      </c>
      <c r="N441" s="14">
        <v>0</v>
      </c>
      <c r="O441" s="16">
        <v>0</v>
      </c>
      <c r="P441" s="16">
        <v>0</v>
      </c>
      <c r="Q441" s="16">
        <v>15</v>
      </c>
      <c r="R441" s="16">
        <f>Q441*16.876/100</f>
        <v>2.5314000000000001</v>
      </c>
      <c r="S441" s="17">
        <f t="shared" si="42"/>
        <v>17.531400000000001</v>
      </c>
      <c r="T441" s="16">
        <v>300</v>
      </c>
      <c r="U441" s="18">
        <f t="shared" si="43"/>
        <v>0</v>
      </c>
      <c r="V441" s="18">
        <f t="shared" si="44"/>
        <v>0</v>
      </c>
      <c r="W441" s="18">
        <f t="shared" si="45"/>
        <v>0</v>
      </c>
      <c r="X441" s="27"/>
      <c r="Y441" s="19">
        <f t="shared" si="46"/>
        <v>0</v>
      </c>
      <c r="Z441" s="18">
        <f t="shared" si="47"/>
        <v>0</v>
      </c>
      <c r="AA441" s="12">
        <v>25</v>
      </c>
      <c r="AB441" s="12">
        <v>500</v>
      </c>
      <c r="AC441" s="28">
        <f>+I441+Y441-Z441</f>
        <v>1.81</v>
      </c>
      <c r="AD441" s="20">
        <f t="shared" si="48"/>
        <v>0</v>
      </c>
      <c r="AE441">
        <v>0</v>
      </c>
    </row>
    <row r="442" spans="1:31" x14ac:dyDescent="0.25">
      <c r="A442" s="9">
        <v>45046</v>
      </c>
      <c r="B442" s="10" t="s">
        <v>449</v>
      </c>
      <c r="C442" s="10" t="s">
        <v>28</v>
      </c>
      <c r="D442" s="10" t="s">
        <v>29</v>
      </c>
      <c r="E442" s="10" t="s">
        <v>30</v>
      </c>
      <c r="F442" s="10"/>
      <c r="G442" s="10">
        <v>0</v>
      </c>
      <c r="H442" s="11">
        <v>40</v>
      </c>
      <c r="I442" s="63">
        <v>1.81</v>
      </c>
      <c r="J442" s="12">
        <v>800</v>
      </c>
      <c r="K442" s="13">
        <v>0</v>
      </c>
      <c r="L442" s="25">
        <v>0</v>
      </c>
      <c r="M442" s="15">
        <v>0</v>
      </c>
      <c r="N442" s="14">
        <v>0</v>
      </c>
      <c r="O442" s="16">
        <v>0</v>
      </c>
      <c r="P442" s="16">
        <v>0</v>
      </c>
      <c r="Q442" s="16">
        <v>0</v>
      </c>
      <c r="R442" s="16">
        <f>Q442*16.876/100</f>
        <v>0</v>
      </c>
      <c r="S442" s="17">
        <f t="shared" si="42"/>
        <v>0</v>
      </c>
      <c r="T442" s="16">
        <v>0</v>
      </c>
      <c r="U442" s="18">
        <f t="shared" si="43"/>
        <v>0</v>
      </c>
      <c r="V442" s="18">
        <f t="shared" si="44"/>
        <v>0</v>
      </c>
      <c r="W442" s="18">
        <f t="shared" si="45"/>
        <v>0</v>
      </c>
      <c r="X442" s="27"/>
      <c r="Y442" s="19">
        <f t="shared" si="46"/>
        <v>0</v>
      </c>
      <c r="Z442" s="18">
        <f t="shared" si="47"/>
        <v>0</v>
      </c>
      <c r="AA442" s="12">
        <v>40</v>
      </c>
      <c r="AB442" s="12">
        <v>800</v>
      </c>
      <c r="AC442" s="28">
        <f>+I442+Y442-Z442</f>
        <v>1.81</v>
      </c>
      <c r="AD442" s="20">
        <f t="shared" si="48"/>
        <v>0</v>
      </c>
      <c r="AE442">
        <v>0</v>
      </c>
    </row>
    <row r="443" spans="1:31" x14ac:dyDescent="0.25">
      <c r="A443" s="9">
        <v>45046</v>
      </c>
      <c r="B443" s="10" t="s">
        <v>450</v>
      </c>
      <c r="C443" s="10" t="s">
        <v>28</v>
      </c>
      <c r="D443" s="10" t="s">
        <v>40</v>
      </c>
      <c r="E443" s="10" t="s">
        <v>30</v>
      </c>
      <c r="F443" s="10">
        <v>125</v>
      </c>
      <c r="G443" s="10">
        <v>136</v>
      </c>
      <c r="H443" s="11">
        <v>720</v>
      </c>
      <c r="I443" s="63">
        <v>32.51</v>
      </c>
      <c r="J443" s="12">
        <v>14400</v>
      </c>
      <c r="K443" s="13">
        <v>0</v>
      </c>
      <c r="L443" s="25">
        <v>0</v>
      </c>
      <c r="M443" s="15">
        <v>0</v>
      </c>
      <c r="N443" s="14">
        <v>0</v>
      </c>
      <c r="O443" s="16">
        <v>0</v>
      </c>
      <c r="P443" s="16">
        <v>0</v>
      </c>
      <c r="Q443" s="16">
        <v>0</v>
      </c>
      <c r="R443" s="16">
        <f>Q443*16.876/100</f>
        <v>0</v>
      </c>
      <c r="S443" s="17">
        <f t="shared" si="42"/>
        <v>0</v>
      </c>
      <c r="T443" s="16">
        <v>0</v>
      </c>
      <c r="U443" s="18">
        <f t="shared" si="43"/>
        <v>97.92</v>
      </c>
      <c r="V443" s="18">
        <f t="shared" si="44"/>
        <v>0</v>
      </c>
      <c r="W443" s="18">
        <f t="shared" si="45"/>
        <v>0</v>
      </c>
      <c r="X443" s="27"/>
      <c r="Y443" s="19">
        <f t="shared" si="46"/>
        <v>0</v>
      </c>
      <c r="Z443" s="18">
        <f t="shared" si="47"/>
        <v>0</v>
      </c>
      <c r="AA443" s="12">
        <v>720</v>
      </c>
      <c r="AB443" s="12">
        <v>14400</v>
      </c>
      <c r="AC443" s="28">
        <f>+I443+Y443-Z443</f>
        <v>32.51</v>
      </c>
      <c r="AD443" s="20">
        <f t="shared" si="48"/>
        <v>0</v>
      </c>
      <c r="AE443">
        <v>0</v>
      </c>
    </row>
    <row r="444" spans="1:31" x14ac:dyDescent="0.25">
      <c r="A444" s="9">
        <v>45046</v>
      </c>
      <c r="B444" s="10" t="s">
        <v>451</v>
      </c>
      <c r="C444" s="10" t="s">
        <v>28</v>
      </c>
      <c r="D444" s="10" t="s">
        <v>29</v>
      </c>
      <c r="E444" s="10" t="s">
        <v>30</v>
      </c>
      <c r="F444" s="10"/>
      <c r="G444" s="10">
        <v>0</v>
      </c>
      <c r="H444" s="11">
        <v>801</v>
      </c>
      <c r="I444" s="63">
        <v>36.159999999999997</v>
      </c>
      <c r="J444" s="12">
        <v>15131.01</v>
      </c>
      <c r="K444" s="13">
        <v>0</v>
      </c>
      <c r="L444" s="25">
        <v>0</v>
      </c>
      <c r="M444" s="15">
        <v>0</v>
      </c>
      <c r="N444" s="14">
        <v>0</v>
      </c>
      <c r="O444" s="16">
        <v>0</v>
      </c>
      <c r="P444" s="16">
        <v>0</v>
      </c>
      <c r="Q444" s="16">
        <v>141</v>
      </c>
      <c r="R444" s="16">
        <f>Q444*16.876/100</f>
        <v>23.795159999999999</v>
      </c>
      <c r="S444" s="17">
        <f t="shared" si="42"/>
        <v>164.79516000000001</v>
      </c>
      <c r="T444" s="16">
        <v>2663.49</v>
      </c>
      <c r="U444" s="18">
        <f t="shared" si="43"/>
        <v>0</v>
      </c>
      <c r="V444" s="18">
        <f t="shared" si="44"/>
        <v>0</v>
      </c>
      <c r="W444" s="18">
        <f t="shared" si="45"/>
        <v>0</v>
      </c>
      <c r="X444" s="27"/>
      <c r="Y444" s="19">
        <f t="shared" si="46"/>
        <v>0</v>
      </c>
      <c r="Z444" s="18">
        <f t="shared" si="47"/>
        <v>0</v>
      </c>
      <c r="AA444" s="12">
        <v>660</v>
      </c>
      <c r="AB444" s="12">
        <v>12467.49</v>
      </c>
      <c r="AC444" s="28">
        <f>+I444+Y444-Z444</f>
        <v>36.159999999999997</v>
      </c>
      <c r="AD444" s="20">
        <f t="shared" si="48"/>
        <v>0</v>
      </c>
      <c r="AE444">
        <v>0</v>
      </c>
    </row>
    <row r="445" spans="1:31" x14ac:dyDescent="0.25">
      <c r="A445" s="9">
        <v>45046</v>
      </c>
      <c r="B445" s="10" t="s">
        <v>452</v>
      </c>
      <c r="C445" s="10" t="s">
        <v>28</v>
      </c>
      <c r="D445" s="10" t="s">
        <v>29</v>
      </c>
      <c r="E445" s="10" t="s">
        <v>30</v>
      </c>
      <c r="F445" s="10"/>
      <c r="G445" s="10">
        <v>0</v>
      </c>
      <c r="H445" s="11">
        <v>852</v>
      </c>
      <c r="I445" s="63">
        <v>38.47</v>
      </c>
      <c r="J445" s="12">
        <v>13698.03</v>
      </c>
      <c r="K445" s="13">
        <v>0</v>
      </c>
      <c r="L445" s="25">
        <v>0</v>
      </c>
      <c r="M445" s="15">
        <v>0</v>
      </c>
      <c r="N445" s="14">
        <v>0</v>
      </c>
      <c r="O445" s="16">
        <v>0</v>
      </c>
      <c r="P445" s="16">
        <v>0</v>
      </c>
      <c r="Q445" s="16">
        <v>0</v>
      </c>
      <c r="R445" s="16">
        <f>Q445*16.876/100</f>
        <v>0</v>
      </c>
      <c r="S445" s="17">
        <f t="shared" si="42"/>
        <v>0</v>
      </c>
      <c r="T445" s="16">
        <v>0</v>
      </c>
      <c r="U445" s="18">
        <f t="shared" si="43"/>
        <v>0</v>
      </c>
      <c r="V445" s="18">
        <f t="shared" si="44"/>
        <v>0</v>
      </c>
      <c r="W445" s="18">
        <f t="shared" si="45"/>
        <v>0</v>
      </c>
      <c r="X445" s="27"/>
      <c r="Y445" s="19">
        <f t="shared" si="46"/>
        <v>0</v>
      </c>
      <c r="Z445" s="18">
        <f t="shared" si="47"/>
        <v>0</v>
      </c>
      <c r="AA445" s="12">
        <v>852</v>
      </c>
      <c r="AB445" s="12">
        <v>13698.03</v>
      </c>
      <c r="AC445" s="28">
        <f>+I445+Y445-Z445</f>
        <v>38.47</v>
      </c>
      <c r="AD445" s="20">
        <f t="shared" si="48"/>
        <v>0</v>
      </c>
      <c r="AE445">
        <v>0</v>
      </c>
    </row>
    <row r="446" spans="1:31" x14ac:dyDescent="0.25">
      <c r="A446" s="9">
        <v>45046</v>
      </c>
      <c r="B446" s="10" t="s">
        <v>453</v>
      </c>
      <c r="C446" s="10" t="s">
        <v>28</v>
      </c>
      <c r="D446" s="10" t="s">
        <v>29</v>
      </c>
      <c r="E446" s="10" t="s">
        <v>30</v>
      </c>
      <c r="F446" s="10"/>
      <c r="G446" s="10">
        <v>0</v>
      </c>
      <c r="H446" s="11">
        <v>1045</v>
      </c>
      <c r="I446" s="63">
        <v>47.18</v>
      </c>
      <c r="J446" s="12">
        <v>16204.29</v>
      </c>
      <c r="K446" s="13">
        <v>0</v>
      </c>
      <c r="L446" s="25">
        <v>0</v>
      </c>
      <c r="M446" s="15">
        <v>0</v>
      </c>
      <c r="N446" s="14">
        <v>0</v>
      </c>
      <c r="O446" s="16">
        <v>0</v>
      </c>
      <c r="P446" s="16">
        <v>0</v>
      </c>
      <c r="Q446" s="16">
        <v>37</v>
      </c>
      <c r="R446" s="16">
        <f>Q446*16.876/100</f>
        <v>6.2441200000000006</v>
      </c>
      <c r="S446" s="17">
        <f t="shared" si="42"/>
        <v>43.244120000000002</v>
      </c>
      <c r="T446" s="16">
        <v>573.87</v>
      </c>
      <c r="U446" s="18">
        <f t="shared" si="43"/>
        <v>0</v>
      </c>
      <c r="V446" s="18">
        <f t="shared" si="44"/>
        <v>0</v>
      </c>
      <c r="W446" s="18">
        <f t="shared" si="45"/>
        <v>0</v>
      </c>
      <c r="X446" s="27"/>
      <c r="Y446" s="19">
        <f t="shared" si="46"/>
        <v>0</v>
      </c>
      <c r="Z446" s="18">
        <f t="shared" si="47"/>
        <v>0</v>
      </c>
      <c r="AA446" s="12">
        <v>1008</v>
      </c>
      <c r="AB446" s="12">
        <v>15630.55</v>
      </c>
      <c r="AC446" s="28">
        <f>+I446+Y446-Z446</f>
        <v>47.18</v>
      </c>
      <c r="AD446" s="20">
        <f t="shared" si="48"/>
        <v>0</v>
      </c>
      <c r="AE446">
        <v>0</v>
      </c>
    </row>
    <row r="447" spans="1:31" x14ac:dyDescent="0.25">
      <c r="A447" s="9">
        <v>45046</v>
      </c>
      <c r="B447" s="10" t="s">
        <v>454</v>
      </c>
      <c r="C447" s="10" t="s">
        <v>28</v>
      </c>
      <c r="D447" s="10" t="s">
        <v>29</v>
      </c>
      <c r="E447" s="10" t="s">
        <v>30</v>
      </c>
      <c r="F447" s="10"/>
      <c r="G447" s="10">
        <v>0</v>
      </c>
      <c r="H447" s="11">
        <v>663</v>
      </c>
      <c r="I447" s="63">
        <v>29.93</v>
      </c>
      <c r="J447" s="12">
        <v>12490.08</v>
      </c>
      <c r="K447" s="13">
        <v>0</v>
      </c>
      <c r="L447" s="25">
        <v>0</v>
      </c>
      <c r="M447" s="15">
        <v>0</v>
      </c>
      <c r="N447" s="14">
        <v>0</v>
      </c>
      <c r="O447" s="16">
        <v>0</v>
      </c>
      <c r="P447" s="16">
        <v>0</v>
      </c>
      <c r="Q447" s="16">
        <v>0</v>
      </c>
      <c r="R447" s="16">
        <f>Q447*16.876/100</f>
        <v>0</v>
      </c>
      <c r="S447" s="17">
        <f t="shared" si="42"/>
        <v>0</v>
      </c>
      <c r="T447" s="16">
        <v>0</v>
      </c>
      <c r="U447" s="18">
        <f t="shared" si="43"/>
        <v>0</v>
      </c>
      <c r="V447" s="18">
        <f t="shared" si="44"/>
        <v>0</v>
      </c>
      <c r="W447" s="18">
        <f t="shared" si="45"/>
        <v>0</v>
      </c>
      <c r="X447" s="27"/>
      <c r="Y447" s="19">
        <f t="shared" si="46"/>
        <v>0</v>
      </c>
      <c r="Z447" s="18">
        <f t="shared" si="47"/>
        <v>0</v>
      </c>
      <c r="AA447" s="12">
        <v>663</v>
      </c>
      <c r="AB447" s="12">
        <v>12490.08</v>
      </c>
      <c r="AC447" s="28">
        <f>+I447+Y447-Z447</f>
        <v>29.93</v>
      </c>
      <c r="AD447" s="20">
        <f t="shared" si="48"/>
        <v>0</v>
      </c>
      <c r="AE447">
        <v>0</v>
      </c>
    </row>
    <row r="448" spans="1:31" x14ac:dyDescent="0.25">
      <c r="A448" s="9">
        <v>45046</v>
      </c>
      <c r="B448" s="10" t="s">
        <v>455</v>
      </c>
      <c r="C448" s="10" t="s">
        <v>28</v>
      </c>
      <c r="D448" s="10" t="s">
        <v>40</v>
      </c>
      <c r="E448" s="10" t="s">
        <v>30</v>
      </c>
      <c r="F448" s="10">
        <v>125</v>
      </c>
      <c r="G448" s="10">
        <v>136</v>
      </c>
      <c r="H448" s="11">
        <v>941</v>
      </c>
      <c r="I448" s="63">
        <v>42.49</v>
      </c>
      <c r="J448" s="12">
        <v>15162.69</v>
      </c>
      <c r="K448" s="13">
        <v>0</v>
      </c>
      <c r="L448" s="25">
        <v>0</v>
      </c>
      <c r="M448" s="15">
        <v>0</v>
      </c>
      <c r="N448" s="14">
        <v>0</v>
      </c>
      <c r="O448" s="16">
        <v>0</v>
      </c>
      <c r="P448" s="16">
        <v>0</v>
      </c>
      <c r="Q448" s="16">
        <v>276</v>
      </c>
      <c r="R448" s="16">
        <f>Q448*16.876/100</f>
        <v>46.577760000000005</v>
      </c>
      <c r="S448" s="17">
        <f t="shared" si="42"/>
        <v>322.57776000000001</v>
      </c>
      <c r="T448" s="16">
        <v>4446.3599999999997</v>
      </c>
      <c r="U448" s="18">
        <f t="shared" si="43"/>
        <v>127.976</v>
      </c>
      <c r="V448" s="18">
        <f t="shared" si="44"/>
        <v>0</v>
      </c>
      <c r="W448" s="18">
        <f t="shared" si="45"/>
        <v>0</v>
      </c>
      <c r="X448" s="27"/>
      <c r="Y448" s="19">
        <f t="shared" si="46"/>
        <v>0</v>
      </c>
      <c r="Z448" s="18">
        <f t="shared" si="47"/>
        <v>0</v>
      </c>
      <c r="AA448" s="12">
        <v>665</v>
      </c>
      <c r="AB448" s="12">
        <v>10715.39</v>
      </c>
      <c r="AC448" s="28">
        <f>+I448+Y448-Z448</f>
        <v>42.49</v>
      </c>
      <c r="AD448" s="20">
        <f t="shared" si="48"/>
        <v>0</v>
      </c>
      <c r="AE448">
        <v>0</v>
      </c>
    </row>
    <row r="449" spans="1:31" x14ac:dyDescent="0.25">
      <c r="A449" s="9">
        <v>45046</v>
      </c>
      <c r="B449" s="10" t="s">
        <v>456</v>
      </c>
      <c r="C449" s="10" t="s">
        <v>28</v>
      </c>
      <c r="D449" s="10" t="s">
        <v>40</v>
      </c>
      <c r="E449" s="10" t="s">
        <v>30</v>
      </c>
      <c r="F449" s="10">
        <v>125</v>
      </c>
      <c r="G449" s="10">
        <v>136</v>
      </c>
      <c r="H449" s="11">
        <v>2258</v>
      </c>
      <c r="I449" s="63">
        <v>101.95</v>
      </c>
      <c r="J449" s="12">
        <v>35843.839999999997</v>
      </c>
      <c r="K449" s="13">
        <v>0</v>
      </c>
      <c r="L449" s="25">
        <v>0</v>
      </c>
      <c r="M449" s="15">
        <v>0</v>
      </c>
      <c r="N449" s="14">
        <v>0</v>
      </c>
      <c r="O449" s="16">
        <v>0</v>
      </c>
      <c r="P449" s="16">
        <v>0</v>
      </c>
      <c r="Q449" s="16">
        <v>34</v>
      </c>
      <c r="R449" s="16">
        <f>Q449*16.876/100</f>
        <v>5.7378400000000003</v>
      </c>
      <c r="S449" s="17">
        <f t="shared" si="42"/>
        <v>39.737839999999998</v>
      </c>
      <c r="T449" s="16">
        <v>539.58000000000004</v>
      </c>
      <c r="U449" s="18">
        <f t="shared" si="43"/>
        <v>307.08800000000002</v>
      </c>
      <c r="V449" s="18">
        <f t="shared" si="44"/>
        <v>0</v>
      </c>
      <c r="W449" s="18">
        <f t="shared" si="45"/>
        <v>0</v>
      </c>
      <c r="X449" s="27"/>
      <c r="Y449" s="19">
        <f t="shared" si="46"/>
        <v>0</v>
      </c>
      <c r="Z449" s="18">
        <f t="shared" si="47"/>
        <v>0</v>
      </c>
      <c r="AA449" s="12">
        <v>2224</v>
      </c>
      <c r="AB449" s="12">
        <v>35304.120000000003</v>
      </c>
      <c r="AC449" s="28">
        <f>+I449+Y449-Z449</f>
        <v>101.95</v>
      </c>
      <c r="AD449" s="20">
        <f t="shared" si="48"/>
        <v>0</v>
      </c>
      <c r="AE449">
        <v>0</v>
      </c>
    </row>
    <row r="450" spans="1:31" x14ac:dyDescent="0.25">
      <c r="A450" s="59">
        <v>45046</v>
      </c>
      <c r="B450" s="60" t="s">
        <v>821</v>
      </c>
      <c r="C450" s="60" t="s">
        <v>105</v>
      </c>
      <c r="D450" s="60" t="s">
        <v>29</v>
      </c>
      <c r="E450" s="60" t="s">
        <v>30</v>
      </c>
      <c r="F450" s="10"/>
      <c r="G450" s="10"/>
      <c r="H450" s="11"/>
      <c r="I450" s="63"/>
      <c r="J450" s="11"/>
      <c r="K450" s="13"/>
      <c r="L450" s="25"/>
      <c r="M450" s="15"/>
      <c r="N450" s="14"/>
      <c r="O450" s="16"/>
      <c r="P450" s="16"/>
      <c r="Q450" s="16"/>
      <c r="R450" s="16"/>
      <c r="S450" s="17">
        <f t="shared" si="42"/>
        <v>0</v>
      </c>
      <c r="T450" s="16"/>
      <c r="U450" s="18">
        <f t="shared" si="43"/>
        <v>0</v>
      </c>
      <c r="V450" s="18">
        <f t="shared" si="44"/>
        <v>0</v>
      </c>
      <c r="W450" s="18">
        <f t="shared" si="45"/>
        <v>0</v>
      </c>
      <c r="X450" s="27"/>
      <c r="Y450" s="19">
        <f t="shared" si="46"/>
        <v>0</v>
      </c>
      <c r="Z450" s="18">
        <f t="shared" si="47"/>
        <v>0</v>
      </c>
      <c r="AA450" s="12"/>
      <c r="AB450" s="12"/>
      <c r="AC450" s="28">
        <f>+I450+Y450-Z450</f>
        <v>0</v>
      </c>
      <c r="AD450" s="20">
        <f t="shared" si="48"/>
        <v>0</v>
      </c>
      <c r="AE450">
        <v>0</v>
      </c>
    </row>
    <row r="451" spans="1:31" x14ac:dyDescent="0.25">
      <c r="A451" s="9">
        <v>45046</v>
      </c>
      <c r="B451" s="10" t="s">
        <v>457</v>
      </c>
      <c r="C451" s="10" t="s">
        <v>28</v>
      </c>
      <c r="D451" s="10" t="s">
        <v>29</v>
      </c>
      <c r="E451" s="10" t="s">
        <v>30</v>
      </c>
      <c r="F451" s="10"/>
      <c r="G451" s="10">
        <v>0</v>
      </c>
      <c r="H451" s="11">
        <v>316</v>
      </c>
      <c r="I451" s="63">
        <v>14.27</v>
      </c>
      <c r="J451" s="12">
        <v>3145.83</v>
      </c>
      <c r="K451" s="13">
        <v>0</v>
      </c>
      <c r="L451" s="25">
        <v>0</v>
      </c>
      <c r="M451" s="15">
        <v>0</v>
      </c>
      <c r="N451" s="14">
        <v>0</v>
      </c>
      <c r="O451" s="16">
        <v>0</v>
      </c>
      <c r="P451" s="16">
        <v>0</v>
      </c>
      <c r="Q451" s="16">
        <v>39</v>
      </c>
      <c r="R451" s="16">
        <f>Q451*16.876/100</f>
        <v>6.581640000000001</v>
      </c>
      <c r="S451" s="17">
        <f t="shared" si="42"/>
        <v>45.58164</v>
      </c>
      <c r="T451" s="16">
        <v>388.44</v>
      </c>
      <c r="U451" s="18">
        <f t="shared" si="43"/>
        <v>0</v>
      </c>
      <c r="V451" s="18">
        <f t="shared" si="44"/>
        <v>0</v>
      </c>
      <c r="W451" s="18">
        <f t="shared" si="45"/>
        <v>0</v>
      </c>
      <c r="X451" s="27"/>
      <c r="Y451" s="19">
        <f t="shared" si="46"/>
        <v>0</v>
      </c>
      <c r="Z451" s="18">
        <f t="shared" si="47"/>
        <v>0</v>
      </c>
      <c r="AA451" s="12">
        <v>277</v>
      </c>
      <c r="AB451" s="12">
        <v>2757.58</v>
      </c>
      <c r="AC451" s="28">
        <f>+I451+Y451-Z451</f>
        <v>14.27</v>
      </c>
      <c r="AD451" s="20">
        <f t="shared" si="48"/>
        <v>0</v>
      </c>
      <c r="AE451">
        <v>0</v>
      </c>
    </row>
    <row r="452" spans="1:31" x14ac:dyDescent="0.25">
      <c r="A452" s="9">
        <v>45046</v>
      </c>
      <c r="B452" s="10" t="s">
        <v>458</v>
      </c>
      <c r="C452" s="10" t="s">
        <v>28</v>
      </c>
      <c r="D452" s="10" t="s">
        <v>29</v>
      </c>
      <c r="E452" s="10" t="s">
        <v>30</v>
      </c>
      <c r="F452" s="10"/>
      <c r="G452" s="10">
        <v>0</v>
      </c>
      <c r="H452" s="11">
        <v>120</v>
      </c>
      <c r="I452" s="63">
        <v>5.42</v>
      </c>
      <c r="J452" s="12">
        <v>0</v>
      </c>
      <c r="K452" s="13">
        <v>0</v>
      </c>
      <c r="L452" s="25">
        <v>0</v>
      </c>
      <c r="M452" s="15">
        <v>0</v>
      </c>
      <c r="N452" s="14">
        <v>0</v>
      </c>
      <c r="O452" s="16">
        <v>0</v>
      </c>
      <c r="P452" s="16">
        <v>0</v>
      </c>
      <c r="Q452" s="16">
        <v>0</v>
      </c>
      <c r="R452" s="16">
        <f>Q452*16.876/100</f>
        <v>0</v>
      </c>
      <c r="S452" s="17">
        <f t="shared" si="42"/>
        <v>0</v>
      </c>
      <c r="T452" s="16">
        <v>0</v>
      </c>
      <c r="U452" s="18">
        <f t="shared" si="43"/>
        <v>0</v>
      </c>
      <c r="V452" s="18">
        <f t="shared" si="44"/>
        <v>0</v>
      </c>
      <c r="W452" s="18">
        <f t="shared" si="45"/>
        <v>0</v>
      </c>
      <c r="X452" s="27"/>
      <c r="Y452" s="19">
        <f t="shared" si="46"/>
        <v>0</v>
      </c>
      <c r="Z452" s="18">
        <f t="shared" si="47"/>
        <v>0</v>
      </c>
      <c r="AA452" s="12">
        <v>120</v>
      </c>
      <c r="AB452" s="12">
        <v>0</v>
      </c>
      <c r="AC452" s="28">
        <f>+I452+Y452-Z452</f>
        <v>5.42</v>
      </c>
      <c r="AD452" s="20">
        <f t="shared" si="48"/>
        <v>0</v>
      </c>
      <c r="AE452">
        <v>0</v>
      </c>
    </row>
    <row r="453" spans="1:31" x14ac:dyDescent="0.25">
      <c r="A453" s="9">
        <v>45046</v>
      </c>
      <c r="B453" s="10" t="s">
        <v>459</v>
      </c>
      <c r="C453" s="10" t="s">
        <v>28</v>
      </c>
      <c r="D453" s="10" t="s">
        <v>29</v>
      </c>
      <c r="E453" s="10" t="s">
        <v>30</v>
      </c>
      <c r="F453" s="10"/>
      <c r="G453" s="10">
        <v>0</v>
      </c>
      <c r="H453" s="11">
        <v>1</v>
      </c>
      <c r="I453" s="63">
        <v>0.05</v>
      </c>
      <c r="J453" s="12">
        <v>22.04</v>
      </c>
      <c r="K453" s="13">
        <v>0</v>
      </c>
      <c r="L453" s="25">
        <v>0</v>
      </c>
      <c r="M453" s="15">
        <v>0</v>
      </c>
      <c r="N453" s="14">
        <v>0</v>
      </c>
      <c r="O453" s="16">
        <v>0</v>
      </c>
      <c r="P453" s="16">
        <v>0</v>
      </c>
      <c r="Q453" s="16">
        <v>0</v>
      </c>
      <c r="R453" s="16">
        <f>Q453*16.876/100</f>
        <v>0</v>
      </c>
      <c r="S453" s="17">
        <f t="shared" ref="S453:S516" si="49">Q453+R453</f>
        <v>0</v>
      </c>
      <c r="T453" s="16">
        <v>0</v>
      </c>
      <c r="U453" s="18">
        <f t="shared" ref="U453:U516" si="50">H453*G453/1000</f>
        <v>0</v>
      </c>
      <c r="V453" s="18">
        <f t="shared" ref="V453:V516" si="51">M453*F453/1000</f>
        <v>0</v>
      </c>
      <c r="W453" s="18">
        <f t="shared" ref="W453:W516" si="52">V453*16.789/100</f>
        <v>0</v>
      </c>
      <c r="X453" s="27"/>
      <c r="Y453" s="19">
        <f t="shared" ref="Y453:Y516" si="53">V453+W453+X453</f>
        <v>0</v>
      </c>
      <c r="Z453" s="18">
        <f t="shared" ref="Z453:Z516" si="54">O453*G453/1000</f>
        <v>0</v>
      </c>
      <c r="AA453" s="12">
        <v>1</v>
      </c>
      <c r="AB453" s="12">
        <v>22.04</v>
      </c>
      <c r="AC453" s="28">
        <f>+I453+Y453-Z453</f>
        <v>0.05</v>
      </c>
      <c r="AD453" s="20">
        <f t="shared" ref="AD453:AD516" si="55">IF(AC453&lt;0,ROUNDUP(AC453,-1)*-1,0)</f>
        <v>0</v>
      </c>
      <c r="AE453">
        <v>0</v>
      </c>
    </row>
    <row r="454" spans="1:31" x14ac:dyDescent="0.25">
      <c r="A454" s="9">
        <v>45046</v>
      </c>
      <c r="B454" s="10" t="s">
        <v>460</v>
      </c>
      <c r="C454" s="10" t="s">
        <v>28</v>
      </c>
      <c r="D454" s="10" t="s">
        <v>29</v>
      </c>
      <c r="E454" s="10" t="s">
        <v>30</v>
      </c>
      <c r="F454" s="10"/>
      <c r="G454" s="10">
        <v>0</v>
      </c>
      <c r="H454" s="11">
        <v>500</v>
      </c>
      <c r="I454" s="63">
        <v>22.57</v>
      </c>
      <c r="J454" s="12">
        <v>0</v>
      </c>
      <c r="K454" s="13">
        <v>0</v>
      </c>
      <c r="L454" s="25">
        <v>0</v>
      </c>
      <c r="M454" s="15">
        <v>0</v>
      </c>
      <c r="N454" s="14">
        <v>0</v>
      </c>
      <c r="O454" s="16">
        <v>0</v>
      </c>
      <c r="P454" s="16">
        <v>0</v>
      </c>
      <c r="Q454" s="16">
        <v>0</v>
      </c>
      <c r="R454" s="16">
        <f>Q454*16.876/100</f>
        <v>0</v>
      </c>
      <c r="S454" s="17">
        <f t="shared" si="49"/>
        <v>0</v>
      </c>
      <c r="T454" s="16">
        <v>0</v>
      </c>
      <c r="U454" s="18">
        <f t="shared" si="50"/>
        <v>0</v>
      </c>
      <c r="V454" s="18">
        <f t="shared" si="51"/>
        <v>0</v>
      </c>
      <c r="W454" s="18">
        <f t="shared" si="52"/>
        <v>0</v>
      </c>
      <c r="X454" s="27"/>
      <c r="Y454" s="19">
        <f t="shared" si="53"/>
        <v>0</v>
      </c>
      <c r="Z454" s="18">
        <f t="shared" si="54"/>
        <v>0</v>
      </c>
      <c r="AA454" s="12">
        <v>500</v>
      </c>
      <c r="AB454" s="12">
        <v>0</v>
      </c>
      <c r="AC454" s="28">
        <f>+I454+Y454-Z454</f>
        <v>22.57</v>
      </c>
      <c r="AD454" s="20">
        <f t="shared" si="55"/>
        <v>0</v>
      </c>
      <c r="AE454">
        <v>0</v>
      </c>
    </row>
    <row r="455" spans="1:31" x14ac:dyDescent="0.25">
      <c r="A455" s="9">
        <v>45046</v>
      </c>
      <c r="B455" s="10" t="s">
        <v>461</v>
      </c>
      <c r="C455" s="10" t="s">
        <v>28</v>
      </c>
      <c r="D455" s="10" t="s">
        <v>29</v>
      </c>
      <c r="E455" s="10" t="s">
        <v>30</v>
      </c>
      <c r="F455" s="10"/>
      <c r="G455" s="10">
        <v>0</v>
      </c>
      <c r="H455" s="11">
        <v>111</v>
      </c>
      <c r="I455" s="63">
        <v>5.01</v>
      </c>
      <c r="J455" s="12">
        <v>0</v>
      </c>
      <c r="K455" s="13">
        <v>0</v>
      </c>
      <c r="L455" s="25">
        <v>0</v>
      </c>
      <c r="M455" s="15">
        <v>0</v>
      </c>
      <c r="N455" s="14">
        <v>0</v>
      </c>
      <c r="O455" s="16">
        <v>0</v>
      </c>
      <c r="P455" s="16">
        <v>0</v>
      </c>
      <c r="Q455" s="16">
        <v>35</v>
      </c>
      <c r="R455" s="16">
        <f>Q455*16.876/100</f>
        <v>5.906600000000001</v>
      </c>
      <c r="S455" s="17">
        <f t="shared" si="49"/>
        <v>40.906599999999997</v>
      </c>
      <c r="T455" s="16">
        <v>818</v>
      </c>
      <c r="U455" s="18">
        <f t="shared" si="50"/>
        <v>0</v>
      </c>
      <c r="V455" s="18">
        <f t="shared" si="51"/>
        <v>0</v>
      </c>
      <c r="W455" s="18">
        <f t="shared" si="52"/>
        <v>0</v>
      </c>
      <c r="X455" s="27"/>
      <c r="Y455" s="19">
        <f t="shared" si="53"/>
        <v>0</v>
      </c>
      <c r="Z455" s="18">
        <f t="shared" si="54"/>
        <v>0</v>
      </c>
      <c r="AA455" s="12">
        <v>76</v>
      </c>
      <c r="AB455" s="12">
        <v>0</v>
      </c>
      <c r="AC455" s="28">
        <f>+I455+Y455-Z455</f>
        <v>5.01</v>
      </c>
      <c r="AD455" s="20">
        <f t="shared" si="55"/>
        <v>0</v>
      </c>
      <c r="AE455">
        <v>0</v>
      </c>
    </row>
    <row r="456" spans="1:31" x14ac:dyDescent="0.25">
      <c r="A456" s="9">
        <v>45046</v>
      </c>
      <c r="B456" s="10" t="s">
        <v>462</v>
      </c>
      <c r="C456" s="10" t="s">
        <v>28</v>
      </c>
      <c r="D456" s="10" t="s">
        <v>29</v>
      </c>
      <c r="E456" s="10" t="s">
        <v>30</v>
      </c>
      <c r="F456" s="10"/>
      <c r="G456" s="10">
        <v>0</v>
      </c>
      <c r="H456" s="11">
        <v>782</v>
      </c>
      <c r="I456" s="63">
        <v>35.31</v>
      </c>
      <c r="J456" s="12">
        <v>13995.46</v>
      </c>
      <c r="K456" s="13">
        <v>0</v>
      </c>
      <c r="L456" s="25">
        <v>0</v>
      </c>
      <c r="M456" s="15">
        <v>0</v>
      </c>
      <c r="N456" s="14">
        <v>0</v>
      </c>
      <c r="O456" s="16">
        <v>0</v>
      </c>
      <c r="P456" s="16">
        <v>0</v>
      </c>
      <c r="Q456" s="16">
        <v>202</v>
      </c>
      <c r="R456" s="16">
        <f>Q456*16.876/100</f>
        <v>34.08952</v>
      </c>
      <c r="S456" s="17">
        <f t="shared" si="49"/>
        <v>236.08951999999999</v>
      </c>
      <c r="T456" s="16">
        <v>3615.8</v>
      </c>
      <c r="U456" s="18">
        <f t="shared" si="50"/>
        <v>0</v>
      </c>
      <c r="V456" s="18">
        <f t="shared" si="51"/>
        <v>0</v>
      </c>
      <c r="W456" s="18">
        <f t="shared" si="52"/>
        <v>0</v>
      </c>
      <c r="X456" s="27"/>
      <c r="Y456" s="19">
        <f t="shared" si="53"/>
        <v>0</v>
      </c>
      <c r="Z456" s="18">
        <f t="shared" si="54"/>
        <v>0</v>
      </c>
      <c r="AA456" s="12">
        <v>580</v>
      </c>
      <c r="AB456" s="12">
        <v>10380.27</v>
      </c>
      <c r="AC456" s="28">
        <f>+I456+Y456-Z456</f>
        <v>35.31</v>
      </c>
      <c r="AD456" s="20">
        <f t="shared" si="55"/>
        <v>0</v>
      </c>
      <c r="AE456">
        <v>0</v>
      </c>
    </row>
    <row r="457" spans="1:31" x14ac:dyDescent="0.25">
      <c r="A457" s="9">
        <v>45046</v>
      </c>
      <c r="B457" s="10" t="s">
        <v>463</v>
      </c>
      <c r="C457" s="10" t="s">
        <v>28</v>
      </c>
      <c r="D457" s="10" t="s">
        <v>29</v>
      </c>
      <c r="E457" s="10" t="s">
        <v>30</v>
      </c>
      <c r="F457" s="10"/>
      <c r="G457" s="10">
        <v>0</v>
      </c>
      <c r="H457" s="11">
        <v>699</v>
      </c>
      <c r="I457" s="63">
        <v>31.56</v>
      </c>
      <c r="J457" s="12">
        <v>4525.8900000000003</v>
      </c>
      <c r="K457" s="13">
        <v>0</v>
      </c>
      <c r="L457" s="25">
        <v>0</v>
      </c>
      <c r="M457" s="15">
        <v>0</v>
      </c>
      <c r="N457" s="14">
        <v>0</v>
      </c>
      <c r="O457" s="16">
        <v>0</v>
      </c>
      <c r="P457" s="16">
        <v>0</v>
      </c>
      <c r="Q457" s="16">
        <v>60</v>
      </c>
      <c r="R457" s="16">
        <f>Q457*16.876/100</f>
        <v>10.1256</v>
      </c>
      <c r="S457" s="17">
        <f t="shared" si="49"/>
        <v>70.125600000000006</v>
      </c>
      <c r="T457" s="16">
        <v>388.2</v>
      </c>
      <c r="U457" s="18">
        <f t="shared" si="50"/>
        <v>0</v>
      </c>
      <c r="V457" s="18">
        <f t="shared" si="51"/>
        <v>0</v>
      </c>
      <c r="W457" s="18">
        <f t="shared" si="52"/>
        <v>0</v>
      </c>
      <c r="X457" s="27"/>
      <c r="Y457" s="19">
        <f t="shared" si="53"/>
        <v>0</v>
      </c>
      <c r="Z457" s="18">
        <f t="shared" si="54"/>
        <v>0</v>
      </c>
      <c r="AA457" s="12">
        <v>639</v>
      </c>
      <c r="AB457" s="12">
        <v>4137.3999999999996</v>
      </c>
      <c r="AC457" s="28">
        <f>+I457+Y457-Z457</f>
        <v>31.56</v>
      </c>
      <c r="AD457" s="20">
        <f t="shared" si="55"/>
        <v>0</v>
      </c>
      <c r="AE457">
        <v>0</v>
      </c>
    </row>
    <row r="458" spans="1:31" x14ac:dyDescent="0.25">
      <c r="A458" s="9">
        <v>45046</v>
      </c>
      <c r="B458" s="10" t="s">
        <v>464</v>
      </c>
      <c r="C458" s="10" t="s">
        <v>28</v>
      </c>
      <c r="D458" s="10" t="s">
        <v>29</v>
      </c>
      <c r="E458" s="10" t="s">
        <v>30</v>
      </c>
      <c r="F458" s="10"/>
      <c r="G458" s="10">
        <v>0</v>
      </c>
      <c r="H458" s="11">
        <v>1038</v>
      </c>
      <c r="I458" s="63">
        <v>46.87</v>
      </c>
      <c r="J458" s="12">
        <v>0</v>
      </c>
      <c r="K458" s="13">
        <v>0</v>
      </c>
      <c r="L458" s="25">
        <v>0</v>
      </c>
      <c r="M458" s="15">
        <v>0</v>
      </c>
      <c r="N458" s="14">
        <v>0</v>
      </c>
      <c r="O458" s="16">
        <v>0</v>
      </c>
      <c r="P458" s="16">
        <v>0</v>
      </c>
      <c r="Q458" s="16">
        <v>137</v>
      </c>
      <c r="R458" s="16">
        <f>Q458*16.876/100</f>
        <v>23.12012</v>
      </c>
      <c r="S458" s="17">
        <f t="shared" si="49"/>
        <v>160.12011999999999</v>
      </c>
      <c r="T458" s="16">
        <v>3161.8</v>
      </c>
      <c r="U458" s="18">
        <f t="shared" si="50"/>
        <v>0</v>
      </c>
      <c r="V458" s="18">
        <f t="shared" si="51"/>
        <v>0</v>
      </c>
      <c r="W458" s="18">
        <f t="shared" si="52"/>
        <v>0</v>
      </c>
      <c r="X458" s="27"/>
      <c r="Y458" s="19">
        <f t="shared" si="53"/>
        <v>0</v>
      </c>
      <c r="Z458" s="18">
        <f t="shared" si="54"/>
        <v>0</v>
      </c>
      <c r="AA458" s="12">
        <v>901</v>
      </c>
      <c r="AB458" s="12">
        <v>0</v>
      </c>
      <c r="AC458" s="28">
        <f>+I458+Y458-Z458</f>
        <v>46.87</v>
      </c>
      <c r="AD458" s="20">
        <f t="shared" si="55"/>
        <v>0</v>
      </c>
      <c r="AE458">
        <v>0</v>
      </c>
    </row>
    <row r="459" spans="1:31" x14ac:dyDescent="0.25">
      <c r="A459" s="9">
        <v>45046</v>
      </c>
      <c r="B459" s="10" t="s">
        <v>465</v>
      </c>
      <c r="C459" s="10" t="s">
        <v>28</v>
      </c>
      <c r="D459" s="10" t="s">
        <v>29</v>
      </c>
      <c r="E459" s="10" t="s">
        <v>30</v>
      </c>
      <c r="F459" s="10"/>
      <c r="G459" s="10">
        <v>0</v>
      </c>
      <c r="H459" s="11">
        <v>721</v>
      </c>
      <c r="I459" s="63">
        <v>32.549999999999997</v>
      </c>
      <c r="J459" s="12">
        <v>0</v>
      </c>
      <c r="K459" s="13">
        <v>0</v>
      </c>
      <c r="L459" s="25">
        <v>0</v>
      </c>
      <c r="M459" s="15">
        <v>0</v>
      </c>
      <c r="N459" s="14">
        <v>0</v>
      </c>
      <c r="O459" s="16">
        <v>0</v>
      </c>
      <c r="P459" s="16">
        <v>0</v>
      </c>
      <c r="Q459" s="16">
        <v>20</v>
      </c>
      <c r="R459" s="16">
        <f>Q459*16.876/100</f>
        <v>3.3752000000000004</v>
      </c>
      <c r="S459" s="17">
        <f t="shared" si="49"/>
        <v>23.3752</v>
      </c>
      <c r="T459" s="16">
        <v>187</v>
      </c>
      <c r="U459" s="18">
        <f t="shared" si="50"/>
        <v>0</v>
      </c>
      <c r="V459" s="18">
        <f t="shared" si="51"/>
        <v>0</v>
      </c>
      <c r="W459" s="18">
        <f t="shared" si="52"/>
        <v>0</v>
      </c>
      <c r="X459" s="27"/>
      <c r="Y459" s="19">
        <f t="shared" si="53"/>
        <v>0</v>
      </c>
      <c r="Z459" s="18">
        <f t="shared" si="54"/>
        <v>0</v>
      </c>
      <c r="AA459" s="12">
        <v>701</v>
      </c>
      <c r="AB459" s="12">
        <v>0</v>
      </c>
      <c r="AC459" s="28">
        <f>+I459+Y459-Z459</f>
        <v>32.549999999999997</v>
      </c>
      <c r="AD459" s="20">
        <f t="shared" si="55"/>
        <v>0</v>
      </c>
      <c r="AE459">
        <v>0</v>
      </c>
    </row>
    <row r="460" spans="1:31" x14ac:dyDescent="0.25">
      <c r="A460" s="9">
        <v>45046</v>
      </c>
      <c r="B460" s="10" t="s">
        <v>466</v>
      </c>
      <c r="C460" s="10" t="s">
        <v>28</v>
      </c>
      <c r="D460" s="10" t="s">
        <v>29</v>
      </c>
      <c r="E460" s="10" t="s">
        <v>30</v>
      </c>
      <c r="F460" s="10"/>
      <c r="G460" s="10">
        <v>0</v>
      </c>
      <c r="H460" s="11">
        <v>4</v>
      </c>
      <c r="I460" s="63">
        <v>0.18</v>
      </c>
      <c r="J460" s="12">
        <v>118.64</v>
      </c>
      <c r="K460" s="13">
        <v>0</v>
      </c>
      <c r="L460" s="25">
        <v>0</v>
      </c>
      <c r="M460" s="15">
        <v>0</v>
      </c>
      <c r="N460" s="14">
        <v>0</v>
      </c>
      <c r="O460" s="16">
        <v>0</v>
      </c>
      <c r="P460" s="16">
        <v>0</v>
      </c>
      <c r="Q460" s="16">
        <v>0</v>
      </c>
      <c r="R460" s="16">
        <f>Q460*16.876/100</f>
        <v>0</v>
      </c>
      <c r="S460" s="17">
        <f t="shared" si="49"/>
        <v>0</v>
      </c>
      <c r="T460" s="16">
        <v>0</v>
      </c>
      <c r="U460" s="18">
        <f t="shared" si="50"/>
        <v>0</v>
      </c>
      <c r="V460" s="18">
        <f t="shared" si="51"/>
        <v>0</v>
      </c>
      <c r="W460" s="18">
        <f t="shared" si="52"/>
        <v>0</v>
      </c>
      <c r="X460" s="27"/>
      <c r="Y460" s="19">
        <f t="shared" si="53"/>
        <v>0</v>
      </c>
      <c r="Z460" s="18">
        <f t="shared" si="54"/>
        <v>0</v>
      </c>
      <c r="AA460" s="12">
        <v>4</v>
      </c>
      <c r="AB460" s="12">
        <v>118.64</v>
      </c>
      <c r="AC460" s="28">
        <f>+I460+Y460-Z460</f>
        <v>0.18</v>
      </c>
      <c r="AD460" s="20">
        <f t="shared" si="55"/>
        <v>0</v>
      </c>
      <c r="AE460">
        <v>0</v>
      </c>
    </row>
    <row r="461" spans="1:31" x14ac:dyDescent="0.25">
      <c r="A461" s="9">
        <v>45046</v>
      </c>
      <c r="B461" s="10" t="s">
        <v>467</v>
      </c>
      <c r="C461" s="10" t="s">
        <v>28</v>
      </c>
      <c r="D461" s="10" t="s">
        <v>29</v>
      </c>
      <c r="E461" s="10" t="s">
        <v>30</v>
      </c>
      <c r="F461" s="10"/>
      <c r="G461" s="10">
        <v>0</v>
      </c>
      <c r="H461" s="11">
        <v>1</v>
      </c>
      <c r="I461" s="63">
        <v>0.05</v>
      </c>
      <c r="J461" s="12">
        <v>29.66</v>
      </c>
      <c r="K461" s="13">
        <v>0</v>
      </c>
      <c r="L461" s="25">
        <v>0</v>
      </c>
      <c r="M461" s="15">
        <v>0</v>
      </c>
      <c r="N461" s="14">
        <v>0</v>
      </c>
      <c r="O461" s="16">
        <v>0</v>
      </c>
      <c r="P461" s="16">
        <v>0</v>
      </c>
      <c r="Q461" s="16">
        <v>0</v>
      </c>
      <c r="R461" s="16">
        <f>Q461*16.876/100</f>
        <v>0</v>
      </c>
      <c r="S461" s="17">
        <f t="shared" si="49"/>
        <v>0</v>
      </c>
      <c r="T461" s="16">
        <v>0</v>
      </c>
      <c r="U461" s="18">
        <f t="shared" si="50"/>
        <v>0</v>
      </c>
      <c r="V461" s="18">
        <f t="shared" si="51"/>
        <v>0</v>
      </c>
      <c r="W461" s="18">
        <f t="shared" si="52"/>
        <v>0</v>
      </c>
      <c r="X461" s="27"/>
      <c r="Y461" s="19">
        <f t="shared" si="53"/>
        <v>0</v>
      </c>
      <c r="Z461" s="18">
        <f t="shared" si="54"/>
        <v>0</v>
      </c>
      <c r="AA461" s="12">
        <v>1</v>
      </c>
      <c r="AB461" s="12">
        <v>29.66</v>
      </c>
      <c r="AC461" s="28">
        <f>+I461+Y461-Z461</f>
        <v>0.05</v>
      </c>
      <c r="AD461" s="20">
        <f t="shared" si="55"/>
        <v>0</v>
      </c>
      <c r="AE461">
        <v>0</v>
      </c>
    </row>
    <row r="462" spans="1:31" x14ac:dyDescent="0.25">
      <c r="A462" s="9">
        <v>45046</v>
      </c>
      <c r="B462" s="10" t="s">
        <v>468</v>
      </c>
      <c r="C462" s="10" t="s">
        <v>28</v>
      </c>
      <c r="D462" s="10" t="s">
        <v>29</v>
      </c>
      <c r="E462" s="10" t="s">
        <v>30</v>
      </c>
      <c r="F462" s="10"/>
      <c r="G462" s="10">
        <v>0</v>
      </c>
      <c r="H462" s="11">
        <v>1</v>
      </c>
      <c r="I462" s="63">
        <v>0.05</v>
      </c>
      <c r="J462" s="12">
        <v>29.66</v>
      </c>
      <c r="K462" s="13">
        <v>0</v>
      </c>
      <c r="L462" s="25">
        <v>0</v>
      </c>
      <c r="M462" s="15">
        <v>0</v>
      </c>
      <c r="N462" s="14">
        <v>0</v>
      </c>
      <c r="O462" s="16">
        <v>0</v>
      </c>
      <c r="P462" s="16">
        <v>0</v>
      </c>
      <c r="Q462" s="16">
        <v>0</v>
      </c>
      <c r="R462" s="16">
        <f>Q462*16.876/100</f>
        <v>0</v>
      </c>
      <c r="S462" s="17">
        <f t="shared" si="49"/>
        <v>0</v>
      </c>
      <c r="T462" s="16">
        <v>0</v>
      </c>
      <c r="U462" s="18">
        <f t="shared" si="50"/>
        <v>0</v>
      </c>
      <c r="V462" s="18">
        <f t="shared" si="51"/>
        <v>0</v>
      </c>
      <c r="W462" s="18">
        <f t="shared" si="52"/>
        <v>0</v>
      </c>
      <c r="X462" s="27"/>
      <c r="Y462" s="19">
        <f t="shared" si="53"/>
        <v>0</v>
      </c>
      <c r="Z462" s="18">
        <f t="shared" si="54"/>
        <v>0</v>
      </c>
      <c r="AA462" s="12">
        <v>1</v>
      </c>
      <c r="AB462" s="12">
        <v>29.66</v>
      </c>
      <c r="AC462" s="28">
        <f>+I462+Y462-Z462</f>
        <v>0.05</v>
      </c>
      <c r="AD462" s="20">
        <f t="shared" si="55"/>
        <v>0</v>
      </c>
      <c r="AE462">
        <v>0</v>
      </c>
    </row>
    <row r="463" spans="1:31" x14ac:dyDescent="0.25">
      <c r="A463" s="9">
        <v>45046</v>
      </c>
      <c r="B463" s="10" t="s">
        <v>469</v>
      </c>
      <c r="C463" s="10" t="s">
        <v>28</v>
      </c>
      <c r="D463" s="10" t="s">
        <v>29</v>
      </c>
      <c r="E463" s="10" t="s">
        <v>30</v>
      </c>
      <c r="F463" s="10"/>
      <c r="G463" s="10">
        <v>0</v>
      </c>
      <c r="H463" s="11">
        <v>25</v>
      </c>
      <c r="I463" s="63">
        <v>1.1299999999999999</v>
      </c>
      <c r="J463" s="12">
        <v>750</v>
      </c>
      <c r="K463" s="13">
        <v>0</v>
      </c>
      <c r="L463" s="25">
        <v>0</v>
      </c>
      <c r="M463" s="15">
        <v>0</v>
      </c>
      <c r="N463" s="14">
        <v>0</v>
      </c>
      <c r="O463" s="16">
        <v>0</v>
      </c>
      <c r="P463" s="16">
        <v>0</v>
      </c>
      <c r="Q463" s="16">
        <v>0</v>
      </c>
      <c r="R463" s="16">
        <f>Q463*16.876/100</f>
        <v>0</v>
      </c>
      <c r="S463" s="17">
        <f t="shared" si="49"/>
        <v>0</v>
      </c>
      <c r="T463" s="16">
        <v>0</v>
      </c>
      <c r="U463" s="18">
        <f t="shared" si="50"/>
        <v>0</v>
      </c>
      <c r="V463" s="18">
        <f t="shared" si="51"/>
        <v>0</v>
      </c>
      <c r="W463" s="18">
        <f t="shared" si="52"/>
        <v>0</v>
      </c>
      <c r="X463" s="27"/>
      <c r="Y463" s="19">
        <f t="shared" si="53"/>
        <v>0</v>
      </c>
      <c r="Z463" s="18">
        <f t="shared" si="54"/>
        <v>0</v>
      </c>
      <c r="AA463" s="12">
        <v>25</v>
      </c>
      <c r="AB463" s="12">
        <v>750</v>
      </c>
      <c r="AC463" s="28">
        <f>+I463+Y463-Z463</f>
        <v>1.1299999999999999</v>
      </c>
      <c r="AD463" s="20">
        <f t="shared" si="55"/>
        <v>0</v>
      </c>
      <c r="AE463">
        <v>0</v>
      </c>
    </row>
    <row r="464" spans="1:31" x14ac:dyDescent="0.25">
      <c r="A464" s="9">
        <v>45046</v>
      </c>
      <c r="B464" s="10" t="s">
        <v>470</v>
      </c>
      <c r="C464" s="10" t="s">
        <v>28</v>
      </c>
      <c r="D464" s="10" t="s">
        <v>29</v>
      </c>
      <c r="E464" s="10" t="s">
        <v>30</v>
      </c>
      <c r="F464" s="10"/>
      <c r="G464" s="10">
        <v>0</v>
      </c>
      <c r="H464" s="11">
        <v>1</v>
      </c>
      <c r="I464" s="63">
        <v>0.05</v>
      </c>
      <c r="J464" s="12">
        <v>48.14</v>
      </c>
      <c r="K464" s="13">
        <v>0</v>
      </c>
      <c r="L464" s="25">
        <v>0</v>
      </c>
      <c r="M464" s="15">
        <v>0</v>
      </c>
      <c r="N464" s="14">
        <v>0</v>
      </c>
      <c r="O464" s="16">
        <v>0</v>
      </c>
      <c r="P464" s="16">
        <v>0</v>
      </c>
      <c r="Q464" s="16">
        <v>0</v>
      </c>
      <c r="R464" s="16">
        <f>Q464*16.876/100</f>
        <v>0</v>
      </c>
      <c r="S464" s="17">
        <f t="shared" si="49"/>
        <v>0</v>
      </c>
      <c r="T464" s="16">
        <v>0</v>
      </c>
      <c r="U464" s="18">
        <f t="shared" si="50"/>
        <v>0</v>
      </c>
      <c r="V464" s="18">
        <f t="shared" si="51"/>
        <v>0</v>
      </c>
      <c r="W464" s="18">
        <f t="shared" si="52"/>
        <v>0</v>
      </c>
      <c r="X464" s="27"/>
      <c r="Y464" s="19">
        <f t="shared" si="53"/>
        <v>0</v>
      </c>
      <c r="Z464" s="18">
        <f t="shared" si="54"/>
        <v>0</v>
      </c>
      <c r="AA464" s="12">
        <v>1</v>
      </c>
      <c r="AB464" s="12">
        <v>48.14</v>
      </c>
      <c r="AC464" s="28">
        <f>+I464+Y464-Z464</f>
        <v>0.05</v>
      </c>
      <c r="AD464" s="20">
        <f t="shared" si="55"/>
        <v>0</v>
      </c>
      <c r="AE464">
        <v>0</v>
      </c>
    </row>
    <row r="465" spans="1:31" x14ac:dyDescent="0.25">
      <c r="A465" s="9">
        <v>45046</v>
      </c>
      <c r="B465" s="10" t="s">
        <v>471</v>
      </c>
      <c r="C465" s="10" t="s">
        <v>28</v>
      </c>
      <c r="D465" s="10" t="s">
        <v>29</v>
      </c>
      <c r="E465" s="10" t="s">
        <v>30</v>
      </c>
      <c r="F465" s="10"/>
      <c r="G465" s="10">
        <v>0</v>
      </c>
      <c r="H465" s="11">
        <v>3</v>
      </c>
      <c r="I465" s="63">
        <v>0.14000000000000001</v>
      </c>
      <c r="J465" s="12">
        <v>144.41999999999999</v>
      </c>
      <c r="K465" s="13">
        <v>0</v>
      </c>
      <c r="L465" s="25">
        <v>0</v>
      </c>
      <c r="M465" s="15">
        <v>0</v>
      </c>
      <c r="N465" s="14">
        <v>0</v>
      </c>
      <c r="O465" s="16">
        <v>0</v>
      </c>
      <c r="P465" s="16">
        <v>0</v>
      </c>
      <c r="Q465" s="16">
        <v>0</v>
      </c>
      <c r="R465" s="16">
        <f>Q465*16.876/100</f>
        <v>0</v>
      </c>
      <c r="S465" s="17">
        <f t="shared" si="49"/>
        <v>0</v>
      </c>
      <c r="T465" s="16">
        <v>0</v>
      </c>
      <c r="U465" s="18">
        <f t="shared" si="50"/>
        <v>0</v>
      </c>
      <c r="V465" s="18">
        <f t="shared" si="51"/>
        <v>0</v>
      </c>
      <c r="W465" s="18">
        <f t="shared" si="52"/>
        <v>0</v>
      </c>
      <c r="X465" s="27"/>
      <c r="Y465" s="19">
        <f t="shared" si="53"/>
        <v>0</v>
      </c>
      <c r="Z465" s="18">
        <f t="shared" si="54"/>
        <v>0</v>
      </c>
      <c r="AA465" s="12">
        <v>3</v>
      </c>
      <c r="AB465" s="12">
        <v>144.41999999999999</v>
      </c>
      <c r="AC465" s="28">
        <f>+I465+Y465-Z465</f>
        <v>0.14000000000000001</v>
      </c>
      <c r="AD465" s="20">
        <f t="shared" si="55"/>
        <v>0</v>
      </c>
      <c r="AE465">
        <v>0</v>
      </c>
    </row>
    <row r="466" spans="1:31" x14ac:dyDescent="0.25">
      <c r="A466" s="9">
        <v>45046</v>
      </c>
      <c r="B466" s="10" t="s">
        <v>472</v>
      </c>
      <c r="C466" s="10" t="s">
        <v>28</v>
      </c>
      <c r="D466" s="10" t="s">
        <v>29</v>
      </c>
      <c r="E466" s="10" t="s">
        <v>30</v>
      </c>
      <c r="F466" s="10"/>
      <c r="G466" s="10">
        <v>0</v>
      </c>
      <c r="H466" s="11">
        <v>1</v>
      </c>
      <c r="I466" s="63">
        <v>0.05</v>
      </c>
      <c r="J466" s="12">
        <v>38.14</v>
      </c>
      <c r="K466" s="13">
        <v>0</v>
      </c>
      <c r="L466" s="25">
        <v>0</v>
      </c>
      <c r="M466" s="15">
        <v>0</v>
      </c>
      <c r="N466" s="14">
        <v>0</v>
      </c>
      <c r="O466" s="16">
        <v>0</v>
      </c>
      <c r="P466" s="16">
        <v>0</v>
      </c>
      <c r="Q466" s="16">
        <v>0</v>
      </c>
      <c r="R466" s="16">
        <f>Q466*16.876/100</f>
        <v>0</v>
      </c>
      <c r="S466" s="17">
        <f t="shared" si="49"/>
        <v>0</v>
      </c>
      <c r="T466" s="16">
        <v>0</v>
      </c>
      <c r="U466" s="18">
        <f t="shared" si="50"/>
        <v>0</v>
      </c>
      <c r="V466" s="18">
        <f t="shared" si="51"/>
        <v>0</v>
      </c>
      <c r="W466" s="18">
        <f t="shared" si="52"/>
        <v>0</v>
      </c>
      <c r="X466" s="27"/>
      <c r="Y466" s="19">
        <f t="shared" si="53"/>
        <v>0</v>
      </c>
      <c r="Z466" s="18">
        <f t="shared" si="54"/>
        <v>0</v>
      </c>
      <c r="AA466" s="12">
        <v>1</v>
      </c>
      <c r="AB466" s="12">
        <v>38.14</v>
      </c>
      <c r="AC466" s="28">
        <f>+I466+Y466-Z466</f>
        <v>0.05</v>
      </c>
      <c r="AD466" s="20">
        <f t="shared" si="55"/>
        <v>0</v>
      </c>
      <c r="AE466">
        <v>0</v>
      </c>
    </row>
    <row r="467" spans="1:31" x14ac:dyDescent="0.25">
      <c r="A467" s="9">
        <v>45046</v>
      </c>
      <c r="B467" s="10" t="s">
        <v>473</v>
      </c>
      <c r="C467" s="10" t="s">
        <v>282</v>
      </c>
      <c r="D467" s="10" t="s">
        <v>40</v>
      </c>
      <c r="E467" s="10" t="s">
        <v>30</v>
      </c>
      <c r="F467" s="10">
        <v>395</v>
      </c>
      <c r="G467" s="10">
        <v>431</v>
      </c>
      <c r="H467" s="11">
        <v>232</v>
      </c>
      <c r="I467" s="63">
        <v>10.47</v>
      </c>
      <c r="J467" s="12">
        <v>17121.599999999999</v>
      </c>
      <c r="K467" s="13">
        <v>0</v>
      </c>
      <c r="L467" s="25">
        <v>0</v>
      </c>
      <c r="M467" s="15">
        <v>0</v>
      </c>
      <c r="N467" s="14">
        <v>0</v>
      </c>
      <c r="O467" s="16">
        <v>0</v>
      </c>
      <c r="P467" s="16">
        <v>0</v>
      </c>
      <c r="Q467" s="16">
        <v>6</v>
      </c>
      <c r="R467" s="16">
        <f>Q467*16.876/100</f>
        <v>1.0125599999999999</v>
      </c>
      <c r="S467" s="17">
        <f t="shared" si="49"/>
        <v>7.0125599999999997</v>
      </c>
      <c r="T467" s="16">
        <v>442.8</v>
      </c>
      <c r="U467" s="18">
        <f t="shared" si="50"/>
        <v>99.992000000000004</v>
      </c>
      <c r="V467" s="18">
        <f t="shared" si="51"/>
        <v>0</v>
      </c>
      <c r="W467" s="18">
        <f t="shared" si="52"/>
        <v>0</v>
      </c>
      <c r="X467" s="27"/>
      <c r="Y467" s="19">
        <f t="shared" si="53"/>
        <v>0</v>
      </c>
      <c r="Z467" s="18">
        <f t="shared" si="54"/>
        <v>0</v>
      </c>
      <c r="AA467" s="12">
        <v>226</v>
      </c>
      <c r="AB467" s="12">
        <v>16678.8</v>
      </c>
      <c r="AC467" s="28">
        <f>+I467+Y467-Z467</f>
        <v>10.47</v>
      </c>
      <c r="AD467" s="20">
        <f t="shared" si="55"/>
        <v>0</v>
      </c>
      <c r="AE467">
        <v>0</v>
      </c>
    </row>
    <row r="468" spans="1:31" x14ac:dyDescent="0.25">
      <c r="A468" s="9">
        <v>45046</v>
      </c>
      <c r="B468" s="10" t="s">
        <v>474</v>
      </c>
      <c r="C468" s="10" t="s">
        <v>282</v>
      </c>
      <c r="D468" s="10" t="s">
        <v>29</v>
      </c>
      <c r="E468" s="10" t="s">
        <v>30</v>
      </c>
      <c r="F468" s="10"/>
      <c r="G468" s="10">
        <v>0</v>
      </c>
      <c r="H468" s="11">
        <v>463</v>
      </c>
      <c r="I468" s="63">
        <v>20.9</v>
      </c>
      <c r="J468" s="12">
        <v>34169.4</v>
      </c>
      <c r="K468" s="13">
        <v>0</v>
      </c>
      <c r="L468" s="25">
        <v>0</v>
      </c>
      <c r="M468" s="15">
        <v>0</v>
      </c>
      <c r="N468" s="14">
        <v>0</v>
      </c>
      <c r="O468" s="16">
        <v>0</v>
      </c>
      <c r="P468" s="16">
        <v>0</v>
      </c>
      <c r="Q468" s="16">
        <v>0</v>
      </c>
      <c r="R468" s="16">
        <f>Q468*16.876/100</f>
        <v>0</v>
      </c>
      <c r="S468" s="17">
        <f t="shared" si="49"/>
        <v>0</v>
      </c>
      <c r="T468" s="16">
        <v>0</v>
      </c>
      <c r="U468" s="18">
        <f t="shared" si="50"/>
        <v>0</v>
      </c>
      <c r="V468" s="18">
        <f t="shared" si="51"/>
        <v>0</v>
      </c>
      <c r="W468" s="18">
        <f t="shared" si="52"/>
        <v>0</v>
      </c>
      <c r="X468" s="27"/>
      <c r="Y468" s="19">
        <f t="shared" si="53"/>
        <v>0</v>
      </c>
      <c r="Z468" s="18">
        <f t="shared" si="54"/>
        <v>0</v>
      </c>
      <c r="AA468" s="12">
        <v>463</v>
      </c>
      <c r="AB468" s="12">
        <v>34169.4</v>
      </c>
      <c r="AC468" s="28">
        <f>+I468+Y468-Z468</f>
        <v>20.9</v>
      </c>
      <c r="AD468" s="20">
        <f t="shared" si="55"/>
        <v>0</v>
      </c>
      <c r="AE468">
        <v>0</v>
      </c>
    </row>
    <row r="469" spans="1:31" x14ac:dyDescent="0.25">
      <c r="A469" s="9">
        <v>45046</v>
      </c>
      <c r="B469" s="10" t="s">
        <v>475</v>
      </c>
      <c r="C469" s="10" t="s">
        <v>282</v>
      </c>
      <c r="D469" s="10" t="s">
        <v>29</v>
      </c>
      <c r="E469" s="10" t="s">
        <v>30</v>
      </c>
      <c r="F469" s="10"/>
      <c r="G469" s="10">
        <v>0</v>
      </c>
      <c r="H469" s="11">
        <v>275</v>
      </c>
      <c r="I469" s="63">
        <v>12.42</v>
      </c>
      <c r="J469" s="12">
        <v>20295</v>
      </c>
      <c r="K469" s="13">
        <v>0</v>
      </c>
      <c r="L469" s="25">
        <v>0</v>
      </c>
      <c r="M469" s="15">
        <v>0</v>
      </c>
      <c r="N469" s="14">
        <v>0</v>
      </c>
      <c r="O469" s="16">
        <v>0</v>
      </c>
      <c r="P469" s="16">
        <v>0</v>
      </c>
      <c r="Q469" s="16">
        <v>37</v>
      </c>
      <c r="R469" s="16">
        <f>Q469*16.876/100</f>
        <v>6.2441200000000006</v>
      </c>
      <c r="S469" s="17">
        <f t="shared" si="49"/>
        <v>43.244120000000002</v>
      </c>
      <c r="T469" s="16">
        <v>2730.6</v>
      </c>
      <c r="U469" s="18">
        <f t="shared" si="50"/>
        <v>0</v>
      </c>
      <c r="V469" s="18">
        <f t="shared" si="51"/>
        <v>0</v>
      </c>
      <c r="W469" s="18">
        <f t="shared" si="52"/>
        <v>0</v>
      </c>
      <c r="X469" s="27"/>
      <c r="Y469" s="19">
        <f t="shared" si="53"/>
        <v>0</v>
      </c>
      <c r="Z469" s="18">
        <f t="shared" si="54"/>
        <v>0</v>
      </c>
      <c r="AA469" s="12">
        <v>238</v>
      </c>
      <c r="AB469" s="12">
        <v>17564.400000000001</v>
      </c>
      <c r="AC469" s="28">
        <f>+I469+Y469-Z469</f>
        <v>12.42</v>
      </c>
      <c r="AD469" s="20">
        <f t="shared" si="55"/>
        <v>0</v>
      </c>
      <c r="AE469">
        <v>0</v>
      </c>
    </row>
    <row r="470" spans="1:31" x14ac:dyDescent="0.25">
      <c r="A470" s="9">
        <v>45046</v>
      </c>
      <c r="B470" s="10" t="s">
        <v>476</v>
      </c>
      <c r="C470" s="10" t="s">
        <v>282</v>
      </c>
      <c r="D470" s="10" t="s">
        <v>40</v>
      </c>
      <c r="E470" s="10" t="s">
        <v>30</v>
      </c>
      <c r="F470" s="10">
        <v>395</v>
      </c>
      <c r="G470" s="10">
        <v>431</v>
      </c>
      <c r="H470" s="11">
        <v>140</v>
      </c>
      <c r="I470" s="63">
        <v>6.32</v>
      </c>
      <c r="J470" s="12">
        <v>10332</v>
      </c>
      <c r="K470" s="13">
        <v>0</v>
      </c>
      <c r="L470" s="25">
        <v>0</v>
      </c>
      <c r="M470" s="15">
        <v>0</v>
      </c>
      <c r="N470" s="14">
        <v>0</v>
      </c>
      <c r="O470" s="16">
        <v>0</v>
      </c>
      <c r="P470" s="16">
        <v>0</v>
      </c>
      <c r="Q470" s="16">
        <v>15</v>
      </c>
      <c r="R470" s="16">
        <f>Q470*16.876/100</f>
        <v>2.5314000000000001</v>
      </c>
      <c r="S470" s="17">
        <f t="shared" si="49"/>
        <v>17.531400000000001</v>
      </c>
      <c r="T470" s="16">
        <v>1107</v>
      </c>
      <c r="U470" s="18">
        <f t="shared" si="50"/>
        <v>60.34</v>
      </c>
      <c r="V470" s="18">
        <f t="shared" si="51"/>
        <v>0</v>
      </c>
      <c r="W470" s="18">
        <f t="shared" si="52"/>
        <v>0</v>
      </c>
      <c r="X470" s="27"/>
      <c r="Y470" s="19">
        <f t="shared" si="53"/>
        <v>0</v>
      </c>
      <c r="Z470" s="18">
        <f t="shared" si="54"/>
        <v>0</v>
      </c>
      <c r="AA470" s="12">
        <v>125</v>
      </c>
      <c r="AB470" s="12">
        <v>9225</v>
      </c>
      <c r="AC470" s="28">
        <f>+I470+Y470-Z470</f>
        <v>6.32</v>
      </c>
      <c r="AD470" s="20">
        <f t="shared" si="55"/>
        <v>0</v>
      </c>
      <c r="AE470">
        <v>0</v>
      </c>
    </row>
    <row r="471" spans="1:31" x14ac:dyDescent="0.25">
      <c r="A471" s="9">
        <v>45046</v>
      </c>
      <c r="B471" s="10" t="s">
        <v>477</v>
      </c>
      <c r="C471" s="10" t="s">
        <v>282</v>
      </c>
      <c r="D471" s="10" t="s">
        <v>29</v>
      </c>
      <c r="E471" s="10" t="s">
        <v>30</v>
      </c>
      <c r="F471" s="10"/>
      <c r="G471" s="10">
        <v>0</v>
      </c>
      <c r="H471" s="11">
        <v>101</v>
      </c>
      <c r="I471" s="63">
        <v>4.5599999999999996</v>
      </c>
      <c r="J471" s="12">
        <v>4668.24</v>
      </c>
      <c r="K471" s="13">
        <v>0</v>
      </c>
      <c r="L471" s="25">
        <v>0</v>
      </c>
      <c r="M471" s="15">
        <v>0</v>
      </c>
      <c r="N471" s="14">
        <v>0</v>
      </c>
      <c r="O471" s="16">
        <v>0</v>
      </c>
      <c r="P471" s="16">
        <v>0</v>
      </c>
      <c r="Q471" s="16">
        <v>141</v>
      </c>
      <c r="R471" s="16">
        <f>Q471*16.876/100</f>
        <v>23.795159999999999</v>
      </c>
      <c r="S471" s="17">
        <f t="shared" si="49"/>
        <v>164.79516000000001</v>
      </c>
      <c r="T471" s="16">
        <v>6517.02</v>
      </c>
      <c r="U471" s="18">
        <f t="shared" si="50"/>
        <v>0</v>
      </c>
      <c r="V471" s="18">
        <f t="shared" si="51"/>
        <v>0</v>
      </c>
      <c r="W471" s="18">
        <f t="shared" si="52"/>
        <v>0</v>
      </c>
      <c r="X471" s="27"/>
      <c r="Y471" s="19">
        <f t="shared" si="53"/>
        <v>0</v>
      </c>
      <c r="Z471" s="18">
        <f t="shared" si="54"/>
        <v>0</v>
      </c>
      <c r="AA471" s="12">
        <v>-40</v>
      </c>
      <c r="AB471" s="12">
        <v>-1848.8</v>
      </c>
      <c r="AC471" s="28">
        <f>+I471+Y471-Z471</f>
        <v>4.5599999999999996</v>
      </c>
      <c r="AD471" s="20">
        <f t="shared" si="55"/>
        <v>0</v>
      </c>
      <c r="AE471">
        <v>0</v>
      </c>
    </row>
    <row r="472" spans="1:31" x14ac:dyDescent="0.25">
      <c r="A472" s="9">
        <v>45046</v>
      </c>
      <c r="B472" s="10" t="s">
        <v>478</v>
      </c>
      <c r="C472" s="10" t="s">
        <v>282</v>
      </c>
      <c r="D472" s="10" t="s">
        <v>40</v>
      </c>
      <c r="E472" s="10" t="s">
        <v>30</v>
      </c>
      <c r="F472" s="10">
        <v>395</v>
      </c>
      <c r="G472" s="10">
        <v>431</v>
      </c>
      <c r="H472" s="11">
        <v>147</v>
      </c>
      <c r="I472" s="63">
        <v>6.64</v>
      </c>
      <c r="J472" s="12">
        <v>6929.55</v>
      </c>
      <c r="K472" s="13">
        <v>0</v>
      </c>
      <c r="L472" s="25">
        <v>0</v>
      </c>
      <c r="M472" s="15">
        <v>0</v>
      </c>
      <c r="N472" s="14">
        <v>0</v>
      </c>
      <c r="O472" s="16">
        <v>0</v>
      </c>
      <c r="P472" s="16">
        <v>0</v>
      </c>
      <c r="Q472" s="16">
        <v>0</v>
      </c>
      <c r="R472" s="16">
        <f>Q472*16.876/100</f>
        <v>0</v>
      </c>
      <c r="S472" s="17">
        <f t="shared" si="49"/>
        <v>0</v>
      </c>
      <c r="T472" s="16">
        <v>0</v>
      </c>
      <c r="U472" s="18">
        <f t="shared" si="50"/>
        <v>63.356999999999999</v>
      </c>
      <c r="V472" s="18">
        <f t="shared" si="51"/>
        <v>0</v>
      </c>
      <c r="W472" s="18">
        <f t="shared" si="52"/>
        <v>0</v>
      </c>
      <c r="X472" s="27"/>
      <c r="Y472" s="19">
        <f t="shared" si="53"/>
        <v>0</v>
      </c>
      <c r="Z472" s="18">
        <f t="shared" si="54"/>
        <v>0</v>
      </c>
      <c r="AA472" s="12">
        <v>147</v>
      </c>
      <c r="AB472" s="12">
        <v>6929.55</v>
      </c>
      <c r="AC472" s="28">
        <f>+I472+Y472-Z472</f>
        <v>6.64</v>
      </c>
      <c r="AD472" s="20">
        <f t="shared" si="55"/>
        <v>0</v>
      </c>
      <c r="AE472">
        <v>0</v>
      </c>
    </row>
    <row r="473" spans="1:31" x14ac:dyDescent="0.25">
      <c r="A473" s="9">
        <v>45046</v>
      </c>
      <c r="B473" s="10" t="s">
        <v>479</v>
      </c>
      <c r="C473" s="10" t="s">
        <v>282</v>
      </c>
      <c r="D473" s="10" t="s">
        <v>29</v>
      </c>
      <c r="E473" s="10" t="s">
        <v>30</v>
      </c>
      <c r="F473" s="10"/>
      <c r="G473" s="10">
        <v>0</v>
      </c>
      <c r="H473" s="11">
        <v>412</v>
      </c>
      <c r="I473" s="63">
        <v>18.600000000000001</v>
      </c>
      <c r="J473" s="12">
        <v>21406.880000000001</v>
      </c>
      <c r="K473" s="13">
        <v>0</v>
      </c>
      <c r="L473" s="25">
        <v>0</v>
      </c>
      <c r="M473" s="15">
        <v>0</v>
      </c>
      <c r="N473" s="14">
        <v>0</v>
      </c>
      <c r="O473" s="16">
        <v>0</v>
      </c>
      <c r="P473" s="16">
        <v>0</v>
      </c>
      <c r="Q473" s="16">
        <v>276</v>
      </c>
      <c r="R473" s="16">
        <f>Q473*16.876/100</f>
        <v>46.577760000000005</v>
      </c>
      <c r="S473" s="17">
        <f t="shared" si="49"/>
        <v>322.57776000000001</v>
      </c>
      <c r="T473" s="16">
        <v>14340.96</v>
      </c>
      <c r="U473" s="18">
        <f t="shared" si="50"/>
        <v>0</v>
      </c>
      <c r="V473" s="18">
        <f t="shared" si="51"/>
        <v>0</v>
      </c>
      <c r="W473" s="18">
        <f t="shared" si="52"/>
        <v>0</v>
      </c>
      <c r="X473" s="27"/>
      <c r="Y473" s="19">
        <f t="shared" si="53"/>
        <v>0</v>
      </c>
      <c r="Z473" s="18">
        <f t="shared" si="54"/>
        <v>0</v>
      </c>
      <c r="AA473" s="12">
        <v>136</v>
      </c>
      <c r="AB473" s="12">
        <v>7066.34</v>
      </c>
      <c r="AC473" s="28">
        <f>+I473+Y473-Z473</f>
        <v>18.600000000000001</v>
      </c>
      <c r="AD473" s="20">
        <f t="shared" si="55"/>
        <v>0</v>
      </c>
      <c r="AE473">
        <v>0</v>
      </c>
    </row>
    <row r="474" spans="1:31" x14ac:dyDescent="0.25">
      <c r="A474" s="9">
        <v>45046</v>
      </c>
      <c r="B474" s="10" t="s">
        <v>480</v>
      </c>
      <c r="C474" s="10" t="s">
        <v>282</v>
      </c>
      <c r="D474" s="10" t="s">
        <v>40</v>
      </c>
      <c r="E474" s="10" t="s">
        <v>30</v>
      </c>
      <c r="F474" s="10">
        <v>395</v>
      </c>
      <c r="G474" s="10">
        <v>431</v>
      </c>
      <c r="H474" s="11">
        <v>64</v>
      </c>
      <c r="I474" s="63">
        <v>2.89</v>
      </c>
      <c r="J474" s="12">
        <v>4723.2</v>
      </c>
      <c r="K474" s="13">
        <v>0</v>
      </c>
      <c r="L474" s="25">
        <v>0</v>
      </c>
      <c r="M474" s="15">
        <v>0</v>
      </c>
      <c r="N474" s="14">
        <v>0</v>
      </c>
      <c r="O474" s="16">
        <v>0</v>
      </c>
      <c r="P474" s="16">
        <v>0</v>
      </c>
      <c r="Q474" s="16">
        <v>0</v>
      </c>
      <c r="R474" s="16">
        <f>Q474*16.876/100</f>
        <v>0</v>
      </c>
      <c r="S474" s="17">
        <f t="shared" si="49"/>
        <v>0</v>
      </c>
      <c r="T474" s="16">
        <v>0</v>
      </c>
      <c r="U474" s="18">
        <f t="shared" si="50"/>
        <v>27.584</v>
      </c>
      <c r="V474" s="18">
        <f t="shared" si="51"/>
        <v>0</v>
      </c>
      <c r="W474" s="18">
        <f t="shared" si="52"/>
        <v>0</v>
      </c>
      <c r="X474" s="27"/>
      <c r="Y474" s="19">
        <f t="shared" si="53"/>
        <v>0</v>
      </c>
      <c r="Z474" s="18">
        <f t="shared" si="54"/>
        <v>0</v>
      </c>
      <c r="AA474" s="12">
        <v>64</v>
      </c>
      <c r="AB474" s="12">
        <v>4723.2</v>
      </c>
      <c r="AC474" s="28">
        <f>+I474+Y474-Z474</f>
        <v>2.89</v>
      </c>
      <c r="AD474" s="20">
        <f t="shared" si="55"/>
        <v>0</v>
      </c>
      <c r="AE474">
        <v>0</v>
      </c>
    </row>
    <row r="475" spans="1:31" x14ac:dyDescent="0.25">
      <c r="A475" s="9">
        <v>45046</v>
      </c>
      <c r="B475" s="10" t="s">
        <v>481</v>
      </c>
      <c r="C475" s="10" t="s">
        <v>282</v>
      </c>
      <c r="D475" s="10" t="s">
        <v>29</v>
      </c>
      <c r="E475" s="10" t="s">
        <v>30</v>
      </c>
      <c r="F475" s="10"/>
      <c r="G475" s="10">
        <v>0</v>
      </c>
      <c r="H475" s="11">
        <v>634</v>
      </c>
      <c r="I475" s="63">
        <v>28.62</v>
      </c>
      <c r="J475" s="12">
        <v>47763.98</v>
      </c>
      <c r="K475" s="13">
        <v>0</v>
      </c>
      <c r="L475" s="25">
        <v>0</v>
      </c>
      <c r="M475" s="15">
        <v>0</v>
      </c>
      <c r="N475" s="14">
        <v>0</v>
      </c>
      <c r="O475" s="16">
        <v>0</v>
      </c>
      <c r="P475" s="16">
        <v>0</v>
      </c>
      <c r="Q475" s="16">
        <v>34</v>
      </c>
      <c r="R475" s="16">
        <f>Q475*16.876/100</f>
        <v>5.7378400000000003</v>
      </c>
      <c r="S475" s="17">
        <f t="shared" si="49"/>
        <v>39.737839999999998</v>
      </c>
      <c r="T475" s="16">
        <v>2561.56</v>
      </c>
      <c r="U475" s="18">
        <f t="shared" si="50"/>
        <v>0</v>
      </c>
      <c r="V475" s="18">
        <f t="shared" si="51"/>
        <v>0</v>
      </c>
      <c r="W475" s="18">
        <f t="shared" si="52"/>
        <v>0</v>
      </c>
      <c r="X475" s="27"/>
      <c r="Y475" s="19">
        <f t="shared" si="53"/>
        <v>0</v>
      </c>
      <c r="Z475" s="18">
        <f t="shared" si="54"/>
        <v>0</v>
      </c>
      <c r="AA475" s="12">
        <v>600</v>
      </c>
      <c r="AB475" s="12">
        <v>45202.5</v>
      </c>
      <c r="AC475" s="28">
        <f>+I475+Y475-Z475</f>
        <v>28.62</v>
      </c>
      <c r="AD475" s="20">
        <f t="shared" si="55"/>
        <v>0</v>
      </c>
      <c r="AE475">
        <v>0</v>
      </c>
    </row>
    <row r="476" spans="1:31" x14ac:dyDescent="0.25">
      <c r="A476" s="9">
        <v>45046</v>
      </c>
      <c r="B476" s="10" t="s">
        <v>482</v>
      </c>
      <c r="C476" s="10" t="s">
        <v>282</v>
      </c>
      <c r="D476" s="10" t="s">
        <v>40</v>
      </c>
      <c r="E476" s="10" t="s">
        <v>30</v>
      </c>
      <c r="F476" s="10">
        <v>550</v>
      </c>
      <c r="G476" s="10">
        <v>599</v>
      </c>
      <c r="H476" s="11">
        <v>0</v>
      </c>
      <c r="I476" s="63">
        <v>0</v>
      </c>
      <c r="J476" s="12">
        <v>0</v>
      </c>
      <c r="K476" s="13">
        <v>0</v>
      </c>
      <c r="L476" s="25">
        <v>0</v>
      </c>
      <c r="M476" s="15">
        <v>0</v>
      </c>
      <c r="N476" s="14">
        <v>0</v>
      </c>
      <c r="O476" s="16">
        <v>20</v>
      </c>
      <c r="P476" s="16">
        <v>2304</v>
      </c>
      <c r="Q476" s="16">
        <v>0</v>
      </c>
      <c r="R476" s="16">
        <f>Q476*16.876/100</f>
        <v>0</v>
      </c>
      <c r="S476" s="17">
        <f t="shared" si="49"/>
        <v>0</v>
      </c>
      <c r="T476" s="16">
        <v>0</v>
      </c>
      <c r="U476" s="18">
        <f t="shared" si="50"/>
        <v>0</v>
      </c>
      <c r="V476" s="18">
        <f t="shared" si="51"/>
        <v>0</v>
      </c>
      <c r="W476" s="18">
        <f t="shared" si="52"/>
        <v>0</v>
      </c>
      <c r="X476" s="27"/>
      <c r="Y476" s="19">
        <f t="shared" si="53"/>
        <v>0</v>
      </c>
      <c r="Z476" s="18">
        <f t="shared" si="54"/>
        <v>11.98</v>
      </c>
      <c r="AA476" s="12">
        <v>-20</v>
      </c>
      <c r="AB476" s="12">
        <v>-2304</v>
      </c>
      <c r="AC476" s="28">
        <f>+I476+Y476-Z476</f>
        <v>-11.98</v>
      </c>
      <c r="AD476" s="20">
        <f t="shared" si="55"/>
        <v>20</v>
      </c>
      <c r="AE476">
        <v>20</v>
      </c>
    </row>
    <row r="477" spans="1:31" x14ac:dyDescent="0.25">
      <c r="A477" s="9">
        <v>45046</v>
      </c>
      <c r="B477" s="10" t="s">
        <v>483</v>
      </c>
      <c r="C477" s="10" t="s">
        <v>282</v>
      </c>
      <c r="D477" s="10" t="s">
        <v>29</v>
      </c>
      <c r="E477" s="10" t="s">
        <v>30</v>
      </c>
      <c r="F477" s="10"/>
      <c r="G477" s="10">
        <v>0</v>
      </c>
      <c r="H477" s="11">
        <v>14</v>
      </c>
      <c r="I477" s="63">
        <v>0.63</v>
      </c>
      <c r="J477" s="12">
        <v>1885.38</v>
      </c>
      <c r="K477" s="13">
        <v>0</v>
      </c>
      <c r="L477" s="25">
        <v>0</v>
      </c>
      <c r="M477" s="15">
        <v>0</v>
      </c>
      <c r="N477" s="14">
        <v>0</v>
      </c>
      <c r="O477" s="16">
        <v>0</v>
      </c>
      <c r="P477" s="16">
        <v>0</v>
      </c>
      <c r="Q477" s="16">
        <v>0</v>
      </c>
      <c r="R477" s="16">
        <f>Q477*16.876/100</f>
        <v>0</v>
      </c>
      <c r="S477" s="17">
        <f t="shared" si="49"/>
        <v>0</v>
      </c>
      <c r="T477" s="16">
        <v>0</v>
      </c>
      <c r="U477" s="18">
        <f t="shared" si="50"/>
        <v>0</v>
      </c>
      <c r="V477" s="18">
        <f t="shared" si="51"/>
        <v>0</v>
      </c>
      <c r="W477" s="18">
        <f t="shared" si="52"/>
        <v>0</v>
      </c>
      <c r="X477" s="27"/>
      <c r="Y477" s="19">
        <f t="shared" si="53"/>
        <v>0</v>
      </c>
      <c r="Z477" s="18">
        <f t="shared" si="54"/>
        <v>0</v>
      </c>
      <c r="AA477" s="12">
        <v>14</v>
      </c>
      <c r="AB477" s="12">
        <v>1885.38</v>
      </c>
      <c r="AC477" s="28">
        <f>+I477+Y477-Z477</f>
        <v>0.63</v>
      </c>
      <c r="AD477" s="20">
        <f t="shared" si="55"/>
        <v>0</v>
      </c>
      <c r="AE477">
        <v>0</v>
      </c>
    </row>
    <row r="478" spans="1:31" x14ac:dyDescent="0.25">
      <c r="A478" s="9">
        <v>45046</v>
      </c>
      <c r="B478" s="10" t="s">
        <v>484</v>
      </c>
      <c r="C478" s="10" t="s">
        <v>282</v>
      </c>
      <c r="D478" s="10" t="s">
        <v>40</v>
      </c>
      <c r="E478" s="10" t="s">
        <v>30</v>
      </c>
      <c r="F478" s="10">
        <v>550</v>
      </c>
      <c r="G478" s="10">
        <v>599</v>
      </c>
      <c r="H478" s="11">
        <v>0</v>
      </c>
      <c r="I478" s="63">
        <v>0</v>
      </c>
      <c r="J478" s="12">
        <v>0</v>
      </c>
      <c r="K478" s="13">
        <v>0</v>
      </c>
      <c r="L478" s="25">
        <v>0</v>
      </c>
      <c r="M478" s="15">
        <v>0</v>
      </c>
      <c r="N478" s="14">
        <v>0</v>
      </c>
      <c r="O478" s="16">
        <v>20</v>
      </c>
      <c r="P478" s="16">
        <v>2304</v>
      </c>
      <c r="Q478" s="16">
        <v>0</v>
      </c>
      <c r="R478" s="16">
        <f>Q478*16.876/100</f>
        <v>0</v>
      </c>
      <c r="S478" s="17">
        <f t="shared" si="49"/>
        <v>0</v>
      </c>
      <c r="T478" s="16">
        <v>0</v>
      </c>
      <c r="U478" s="18">
        <f t="shared" si="50"/>
        <v>0</v>
      </c>
      <c r="V478" s="18">
        <f t="shared" si="51"/>
        <v>0</v>
      </c>
      <c r="W478" s="18">
        <f t="shared" si="52"/>
        <v>0</v>
      </c>
      <c r="X478" s="27"/>
      <c r="Y478" s="19">
        <f t="shared" si="53"/>
        <v>0</v>
      </c>
      <c r="Z478" s="18">
        <f t="shared" si="54"/>
        <v>11.98</v>
      </c>
      <c r="AA478" s="12">
        <v>-20</v>
      </c>
      <c r="AB478" s="12">
        <v>-2304</v>
      </c>
      <c r="AC478" s="28">
        <f>+I478+Y478-Z478</f>
        <v>-11.98</v>
      </c>
      <c r="AD478" s="20">
        <f t="shared" si="55"/>
        <v>20</v>
      </c>
      <c r="AE478">
        <v>20</v>
      </c>
    </row>
    <row r="479" spans="1:31" x14ac:dyDescent="0.25">
      <c r="A479" s="9">
        <v>45046</v>
      </c>
      <c r="B479" s="10" t="s">
        <v>485</v>
      </c>
      <c r="C479" s="10" t="s">
        <v>282</v>
      </c>
      <c r="D479" s="10" t="s">
        <v>29</v>
      </c>
      <c r="E479" s="10" t="s">
        <v>30</v>
      </c>
      <c r="F479" s="10"/>
      <c r="G479" s="10">
        <v>0</v>
      </c>
      <c r="H479" s="11">
        <v>8</v>
      </c>
      <c r="I479" s="63">
        <v>0.36</v>
      </c>
      <c r="J479" s="12">
        <v>1077.3599999999999</v>
      </c>
      <c r="K479" s="13">
        <v>0</v>
      </c>
      <c r="L479" s="25">
        <v>0</v>
      </c>
      <c r="M479" s="15">
        <v>0</v>
      </c>
      <c r="N479" s="14">
        <v>0</v>
      </c>
      <c r="O479" s="16">
        <v>0</v>
      </c>
      <c r="P479" s="16">
        <v>0</v>
      </c>
      <c r="Q479" s="16">
        <v>0</v>
      </c>
      <c r="R479" s="16">
        <f>Q479*16.876/100</f>
        <v>0</v>
      </c>
      <c r="S479" s="17">
        <f t="shared" si="49"/>
        <v>0</v>
      </c>
      <c r="T479" s="16">
        <v>0</v>
      </c>
      <c r="U479" s="18">
        <f t="shared" si="50"/>
        <v>0</v>
      </c>
      <c r="V479" s="18">
        <f t="shared" si="51"/>
        <v>0</v>
      </c>
      <c r="W479" s="18">
        <f t="shared" si="52"/>
        <v>0</v>
      </c>
      <c r="X479" s="27"/>
      <c r="Y479" s="19">
        <f t="shared" si="53"/>
        <v>0</v>
      </c>
      <c r="Z479" s="18">
        <f t="shared" si="54"/>
        <v>0</v>
      </c>
      <c r="AA479" s="12">
        <v>8</v>
      </c>
      <c r="AB479" s="12">
        <v>1077.3599999999999</v>
      </c>
      <c r="AC479" s="28">
        <f>+I479+Y479-Z479</f>
        <v>0.36</v>
      </c>
      <c r="AD479" s="20">
        <f t="shared" si="55"/>
        <v>0</v>
      </c>
      <c r="AE479">
        <v>0</v>
      </c>
    </row>
    <row r="480" spans="1:31" x14ac:dyDescent="0.25">
      <c r="A480" s="9">
        <v>45046</v>
      </c>
      <c r="B480" s="10" t="s">
        <v>486</v>
      </c>
      <c r="C480" s="10" t="s">
        <v>282</v>
      </c>
      <c r="D480" s="10" t="s">
        <v>40</v>
      </c>
      <c r="E480" s="10" t="s">
        <v>30</v>
      </c>
      <c r="F480" s="10">
        <v>550</v>
      </c>
      <c r="G480" s="10">
        <v>599</v>
      </c>
      <c r="H480" s="11">
        <v>0</v>
      </c>
      <c r="I480" s="63">
        <v>0</v>
      </c>
      <c r="J480" s="12">
        <v>0</v>
      </c>
      <c r="K480" s="13">
        <v>0</v>
      </c>
      <c r="L480" s="25">
        <v>0</v>
      </c>
      <c r="M480" s="15">
        <v>0</v>
      </c>
      <c r="N480" s="14">
        <v>0</v>
      </c>
      <c r="O480" s="16">
        <v>20</v>
      </c>
      <c r="P480" s="16">
        <v>2304</v>
      </c>
      <c r="Q480" s="16">
        <v>0</v>
      </c>
      <c r="R480" s="16">
        <f>Q480*16.876/100</f>
        <v>0</v>
      </c>
      <c r="S480" s="17">
        <f t="shared" si="49"/>
        <v>0</v>
      </c>
      <c r="T480" s="16">
        <v>0</v>
      </c>
      <c r="U480" s="18">
        <f t="shared" si="50"/>
        <v>0</v>
      </c>
      <c r="V480" s="18">
        <f t="shared" si="51"/>
        <v>0</v>
      </c>
      <c r="W480" s="18">
        <f t="shared" si="52"/>
        <v>0</v>
      </c>
      <c r="X480" s="27"/>
      <c r="Y480" s="19">
        <f t="shared" si="53"/>
        <v>0</v>
      </c>
      <c r="Z480" s="18">
        <f t="shared" si="54"/>
        <v>11.98</v>
      </c>
      <c r="AA480" s="12">
        <v>-20</v>
      </c>
      <c r="AB480" s="12">
        <v>-2304</v>
      </c>
      <c r="AC480" s="28">
        <f>+I480+Y480-Z480</f>
        <v>-11.98</v>
      </c>
      <c r="AD480" s="20">
        <f t="shared" si="55"/>
        <v>20</v>
      </c>
      <c r="AE480">
        <v>20</v>
      </c>
    </row>
    <row r="481" spans="1:31" x14ac:dyDescent="0.25">
      <c r="A481" s="59">
        <v>45046</v>
      </c>
      <c r="B481" s="60" t="s">
        <v>822</v>
      </c>
      <c r="C481" s="60" t="s">
        <v>282</v>
      </c>
      <c r="D481" s="60" t="s">
        <v>29</v>
      </c>
      <c r="E481" s="60" t="s">
        <v>30</v>
      </c>
      <c r="F481" s="10"/>
      <c r="G481" s="10"/>
      <c r="H481" s="11"/>
      <c r="I481" s="63"/>
      <c r="J481" s="11"/>
      <c r="K481" s="13"/>
      <c r="L481" s="25"/>
      <c r="M481" s="15"/>
      <c r="N481" s="14"/>
      <c r="O481" s="16"/>
      <c r="P481" s="16"/>
      <c r="Q481" s="16"/>
      <c r="R481" s="16"/>
      <c r="S481" s="17">
        <f t="shared" si="49"/>
        <v>0</v>
      </c>
      <c r="T481" s="16"/>
      <c r="U481" s="18">
        <f t="shared" si="50"/>
        <v>0</v>
      </c>
      <c r="V481" s="18">
        <f t="shared" si="51"/>
        <v>0</v>
      </c>
      <c r="W481" s="18">
        <f t="shared" si="52"/>
        <v>0</v>
      </c>
      <c r="X481" s="27"/>
      <c r="Y481" s="19">
        <f t="shared" si="53"/>
        <v>0</v>
      </c>
      <c r="Z481" s="18">
        <f t="shared" si="54"/>
        <v>0</v>
      </c>
      <c r="AA481" s="12"/>
      <c r="AB481" s="12"/>
      <c r="AC481" s="28">
        <f>+I481+Y481-Z481</f>
        <v>0</v>
      </c>
      <c r="AD481" s="20">
        <f t="shared" si="55"/>
        <v>0</v>
      </c>
      <c r="AE481">
        <v>0</v>
      </c>
    </row>
    <row r="482" spans="1:31" x14ac:dyDescent="0.25">
      <c r="A482" s="9">
        <v>45046</v>
      </c>
      <c r="B482" s="10" t="s">
        <v>487</v>
      </c>
      <c r="C482" s="10" t="s">
        <v>282</v>
      </c>
      <c r="D482" s="10" t="s">
        <v>40</v>
      </c>
      <c r="E482" s="10" t="s">
        <v>30</v>
      </c>
      <c r="F482" s="10">
        <v>450</v>
      </c>
      <c r="G482" s="10">
        <v>490</v>
      </c>
      <c r="H482" s="11">
        <v>46</v>
      </c>
      <c r="I482" s="63">
        <v>2.08</v>
      </c>
      <c r="J482" s="12">
        <v>0</v>
      </c>
      <c r="K482" s="13">
        <v>0</v>
      </c>
      <c r="L482" s="25">
        <v>0</v>
      </c>
      <c r="M482" s="15">
        <v>0</v>
      </c>
      <c r="N482" s="14">
        <v>0</v>
      </c>
      <c r="O482" s="16">
        <v>0</v>
      </c>
      <c r="P482" s="16">
        <v>0</v>
      </c>
      <c r="Q482" s="16">
        <v>0</v>
      </c>
      <c r="R482" s="16">
        <f>Q482*16.876/100</f>
        <v>0</v>
      </c>
      <c r="S482" s="17">
        <f t="shared" si="49"/>
        <v>0</v>
      </c>
      <c r="T482" s="16">
        <v>0</v>
      </c>
      <c r="U482" s="18">
        <f t="shared" si="50"/>
        <v>22.54</v>
      </c>
      <c r="V482" s="18">
        <f t="shared" si="51"/>
        <v>0</v>
      </c>
      <c r="W482" s="18">
        <f t="shared" si="52"/>
        <v>0</v>
      </c>
      <c r="X482" s="27"/>
      <c r="Y482" s="19">
        <f t="shared" si="53"/>
        <v>0</v>
      </c>
      <c r="Z482" s="18">
        <f t="shared" si="54"/>
        <v>0</v>
      </c>
      <c r="AA482" s="12">
        <v>46</v>
      </c>
      <c r="AB482" s="12">
        <v>0</v>
      </c>
      <c r="AC482" s="28">
        <f>+I482+Y482-Z482</f>
        <v>2.08</v>
      </c>
      <c r="AD482" s="20">
        <f t="shared" si="55"/>
        <v>0</v>
      </c>
      <c r="AE482">
        <v>0</v>
      </c>
    </row>
    <row r="483" spans="1:31" x14ac:dyDescent="0.25">
      <c r="A483" s="9">
        <v>45046</v>
      </c>
      <c r="B483" s="10" t="s">
        <v>488</v>
      </c>
      <c r="C483" s="10" t="s">
        <v>282</v>
      </c>
      <c r="D483" s="10" t="s">
        <v>40</v>
      </c>
      <c r="E483" s="10" t="s">
        <v>30</v>
      </c>
      <c r="F483" s="10">
        <v>450</v>
      </c>
      <c r="G483" s="10">
        <v>490</v>
      </c>
      <c r="H483" s="11">
        <v>223</v>
      </c>
      <c r="I483" s="63">
        <v>10.07</v>
      </c>
      <c r="J483" s="12">
        <v>24530</v>
      </c>
      <c r="K483" s="13">
        <v>0</v>
      </c>
      <c r="L483" s="25">
        <v>0</v>
      </c>
      <c r="M483" s="15">
        <v>0</v>
      </c>
      <c r="N483" s="14">
        <v>0</v>
      </c>
      <c r="O483" s="16">
        <v>0</v>
      </c>
      <c r="P483" s="16">
        <v>0</v>
      </c>
      <c r="Q483" s="16">
        <v>0</v>
      </c>
      <c r="R483" s="16">
        <f>Q483*16.876/100</f>
        <v>0</v>
      </c>
      <c r="S483" s="17">
        <f t="shared" si="49"/>
        <v>0</v>
      </c>
      <c r="T483" s="16">
        <v>0</v>
      </c>
      <c r="U483" s="18">
        <f t="shared" si="50"/>
        <v>109.27</v>
      </c>
      <c r="V483" s="18">
        <f t="shared" si="51"/>
        <v>0</v>
      </c>
      <c r="W483" s="18">
        <f t="shared" si="52"/>
        <v>0</v>
      </c>
      <c r="X483" s="27"/>
      <c r="Y483" s="19">
        <f t="shared" si="53"/>
        <v>0</v>
      </c>
      <c r="Z483" s="18">
        <f t="shared" si="54"/>
        <v>0</v>
      </c>
      <c r="AA483" s="12">
        <v>223</v>
      </c>
      <c r="AB483" s="12">
        <v>24530</v>
      </c>
      <c r="AC483" s="28">
        <f>+I483+Y483-Z483</f>
        <v>10.07</v>
      </c>
      <c r="AD483" s="20">
        <f t="shared" si="55"/>
        <v>0</v>
      </c>
      <c r="AE483">
        <v>0</v>
      </c>
    </row>
    <row r="484" spans="1:31" x14ac:dyDescent="0.25">
      <c r="A484" s="9">
        <v>45046</v>
      </c>
      <c r="B484" s="10" t="s">
        <v>489</v>
      </c>
      <c r="C484" s="10" t="s">
        <v>282</v>
      </c>
      <c r="D484" s="10" t="s">
        <v>29</v>
      </c>
      <c r="E484" s="10" t="s">
        <v>30</v>
      </c>
      <c r="F484" s="10"/>
      <c r="G484" s="10">
        <v>0</v>
      </c>
      <c r="H484" s="11">
        <v>327</v>
      </c>
      <c r="I484" s="63">
        <v>14.76</v>
      </c>
      <c r="J484" s="12">
        <v>35970</v>
      </c>
      <c r="K484" s="13">
        <v>0</v>
      </c>
      <c r="L484" s="25">
        <v>0</v>
      </c>
      <c r="M484" s="15">
        <v>0</v>
      </c>
      <c r="N484" s="14">
        <v>0</v>
      </c>
      <c r="O484" s="16">
        <v>0</v>
      </c>
      <c r="P484" s="16">
        <v>0</v>
      </c>
      <c r="Q484" s="16">
        <v>20</v>
      </c>
      <c r="R484" s="16">
        <f>Q484*16.876/100</f>
        <v>3.3752000000000004</v>
      </c>
      <c r="S484" s="17">
        <f t="shared" si="49"/>
        <v>23.3752</v>
      </c>
      <c r="T484" s="16">
        <v>2200</v>
      </c>
      <c r="U484" s="18">
        <f t="shared" si="50"/>
        <v>0</v>
      </c>
      <c r="V484" s="18">
        <f t="shared" si="51"/>
        <v>0</v>
      </c>
      <c r="W484" s="18">
        <f t="shared" si="52"/>
        <v>0</v>
      </c>
      <c r="X484" s="27"/>
      <c r="Y484" s="19">
        <f t="shared" si="53"/>
        <v>0</v>
      </c>
      <c r="Z484" s="18">
        <f t="shared" si="54"/>
        <v>0</v>
      </c>
      <c r="AA484" s="12">
        <v>307</v>
      </c>
      <c r="AB484" s="12">
        <v>33770</v>
      </c>
      <c r="AC484" s="28">
        <f>+I484+Y484-Z484</f>
        <v>14.76</v>
      </c>
      <c r="AD484" s="20">
        <f t="shared" si="55"/>
        <v>0</v>
      </c>
      <c r="AE484">
        <v>0</v>
      </c>
    </row>
    <row r="485" spans="1:31" x14ac:dyDescent="0.25">
      <c r="A485" s="9">
        <v>45046</v>
      </c>
      <c r="B485" s="10" t="s">
        <v>490</v>
      </c>
      <c r="C485" s="10" t="s">
        <v>282</v>
      </c>
      <c r="D485" s="10" t="s">
        <v>40</v>
      </c>
      <c r="E485" s="10" t="s">
        <v>30</v>
      </c>
      <c r="F485" s="10">
        <v>450</v>
      </c>
      <c r="G485" s="10">
        <v>490</v>
      </c>
      <c r="H485" s="11">
        <v>42</v>
      </c>
      <c r="I485" s="63">
        <v>1.9</v>
      </c>
      <c r="J485" s="12">
        <v>0</v>
      </c>
      <c r="K485" s="13">
        <v>0</v>
      </c>
      <c r="L485" s="25">
        <v>0</v>
      </c>
      <c r="M485" s="15">
        <v>0</v>
      </c>
      <c r="N485" s="14">
        <v>0</v>
      </c>
      <c r="O485" s="16">
        <v>0</v>
      </c>
      <c r="P485" s="16">
        <v>0</v>
      </c>
      <c r="Q485" s="16">
        <v>0</v>
      </c>
      <c r="R485" s="16">
        <f>Q485*16.876/100</f>
        <v>0</v>
      </c>
      <c r="S485" s="17">
        <f t="shared" si="49"/>
        <v>0</v>
      </c>
      <c r="T485" s="16">
        <v>0</v>
      </c>
      <c r="U485" s="18">
        <f t="shared" si="50"/>
        <v>20.58</v>
      </c>
      <c r="V485" s="18">
        <f t="shared" si="51"/>
        <v>0</v>
      </c>
      <c r="W485" s="18">
        <f t="shared" si="52"/>
        <v>0</v>
      </c>
      <c r="X485" s="27"/>
      <c r="Y485" s="19">
        <f t="shared" si="53"/>
        <v>0</v>
      </c>
      <c r="Z485" s="18">
        <f t="shared" si="54"/>
        <v>0</v>
      </c>
      <c r="AA485" s="12">
        <v>42</v>
      </c>
      <c r="AB485" s="12">
        <v>0</v>
      </c>
      <c r="AC485" s="28">
        <f>+I485+Y485-Z485</f>
        <v>1.9</v>
      </c>
      <c r="AD485" s="20">
        <f t="shared" si="55"/>
        <v>0</v>
      </c>
      <c r="AE485">
        <v>0</v>
      </c>
    </row>
    <row r="486" spans="1:31" x14ac:dyDescent="0.25">
      <c r="A486" s="9">
        <v>45046</v>
      </c>
      <c r="B486" s="10" t="s">
        <v>491</v>
      </c>
      <c r="C486" s="10" t="s">
        <v>282</v>
      </c>
      <c r="D486" s="10" t="s">
        <v>29</v>
      </c>
      <c r="E486" s="10" t="s">
        <v>30</v>
      </c>
      <c r="F486" s="10"/>
      <c r="G486" s="10">
        <v>0</v>
      </c>
      <c r="H486" s="11">
        <v>237</v>
      </c>
      <c r="I486" s="63">
        <v>10.7</v>
      </c>
      <c r="J486" s="12">
        <v>26070</v>
      </c>
      <c r="K486" s="13">
        <v>0</v>
      </c>
      <c r="L486" s="25">
        <v>0</v>
      </c>
      <c r="M486" s="15">
        <v>155</v>
      </c>
      <c r="N486" s="14">
        <v>8688.3799999999992</v>
      </c>
      <c r="O486" s="16">
        <v>0</v>
      </c>
      <c r="P486" s="16">
        <v>0</v>
      </c>
      <c r="Q486" s="16">
        <v>60</v>
      </c>
      <c r="R486" s="16">
        <f>Q486*16.876/100</f>
        <v>10.1256</v>
      </c>
      <c r="S486" s="17">
        <f t="shared" si="49"/>
        <v>70.125600000000006</v>
      </c>
      <c r="T486" s="16">
        <v>6600</v>
      </c>
      <c r="U486" s="18">
        <f t="shared" si="50"/>
        <v>0</v>
      </c>
      <c r="V486" s="18">
        <f t="shared" si="51"/>
        <v>0</v>
      </c>
      <c r="W486" s="18">
        <f t="shared" si="52"/>
        <v>0</v>
      </c>
      <c r="X486" s="27"/>
      <c r="Y486" s="19">
        <f t="shared" si="53"/>
        <v>0</v>
      </c>
      <c r="Z486" s="18">
        <f t="shared" si="54"/>
        <v>0</v>
      </c>
      <c r="AA486" s="12">
        <v>332</v>
      </c>
      <c r="AB486" s="12">
        <v>28158.38</v>
      </c>
      <c r="AC486" s="28">
        <f>+I486+Y486-Z486</f>
        <v>10.7</v>
      </c>
      <c r="AD486" s="20">
        <f t="shared" si="55"/>
        <v>0</v>
      </c>
      <c r="AE486">
        <v>0</v>
      </c>
    </row>
    <row r="487" spans="1:31" x14ac:dyDescent="0.25">
      <c r="A487" s="9">
        <v>45046</v>
      </c>
      <c r="B487" s="10" t="s">
        <v>492</v>
      </c>
      <c r="C487" s="10" t="s">
        <v>282</v>
      </c>
      <c r="D487" s="10" t="s">
        <v>40</v>
      </c>
      <c r="E487" s="10" t="s">
        <v>30</v>
      </c>
      <c r="F487" s="10">
        <v>450</v>
      </c>
      <c r="G487" s="10">
        <v>490</v>
      </c>
      <c r="H487" s="11">
        <v>115</v>
      </c>
      <c r="I487" s="63">
        <v>5.19</v>
      </c>
      <c r="J487" s="12">
        <v>8327.3700000000008</v>
      </c>
      <c r="K487" s="13">
        <v>0</v>
      </c>
      <c r="L487" s="25">
        <v>0</v>
      </c>
      <c r="M487" s="15">
        <v>0</v>
      </c>
      <c r="N487" s="14">
        <v>0</v>
      </c>
      <c r="O487" s="16">
        <v>0</v>
      </c>
      <c r="P487" s="16">
        <v>0</v>
      </c>
      <c r="Q487" s="16">
        <v>35</v>
      </c>
      <c r="R487" s="16">
        <f>Q487*16.876/100</f>
        <v>5.906600000000001</v>
      </c>
      <c r="S487" s="17">
        <f t="shared" si="49"/>
        <v>40.906599999999997</v>
      </c>
      <c r="T487" s="16">
        <v>2534.35</v>
      </c>
      <c r="U487" s="18">
        <f t="shared" si="50"/>
        <v>56.35</v>
      </c>
      <c r="V487" s="18">
        <f t="shared" si="51"/>
        <v>0</v>
      </c>
      <c r="W487" s="18">
        <f t="shared" si="52"/>
        <v>0</v>
      </c>
      <c r="X487" s="27"/>
      <c r="Y487" s="19">
        <f t="shared" si="53"/>
        <v>0</v>
      </c>
      <c r="Z487" s="18">
        <f t="shared" si="54"/>
        <v>0</v>
      </c>
      <c r="AA487" s="12">
        <v>80</v>
      </c>
      <c r="AB487" s="12">
        <v>5792.95</v>
      </c>
      <c r="AC487" s="28">
        <f>+I487+Y487-Z487</f>
        <v>5.19</v>
      </c>
      <c r="AD487" s="20">
        <f t="shared" si="55"/>
        <v>0</v>
      </c>
      <c r="AE487">
        <v>0</v>
      </c>
    </row>
    <row r="488" spans="1:31" x14ac:dyDescent="0.25">
      <c r="A488" s="9">
        <v>45046</v>
      </c>
      <c r="B488" s="10" t="s">
        <v>493</v>
      </c>
      <c r="C488" s="10" t="s">
        <v>282</v>
      </c>
      <c r="D488" s="10" t="s">
        <v>29</v>
      </c>
      <c r="E488" s="10" t="s">
        <v>30</v>
      </c>
      <c r="F488" s="10"/>
      <c r="G488" s="10">
        <v>0</v>
      </c>
      <c r="H488" s="11">
        <v>528</v>
      </c>
      <c r="I488" s="63">
        <v>23.84</v>
      </c>
      <c r="J488" s="12">
        <v>58080</v>
      </c>
      <c r="K488" s="13">
        <v>0</v>
      </c>
      <c r="L488" s="25">
        <v>0</v>
      </c>
      <c r="M488" s="15">
        <v>0</v>
      </c>
      <c r="N488" s="14">
        <v>0</v>
      </c>
      <c r="O488" s="16">
        <v>0</v>
      </c>
      <c r="P488" s="16">
        <v>0</v>
      </c>
      <c r="Q488" s="16">
        <v>137</v>
      </c>
      <c r="R488" s="16">
        <f>Q488*16.876/100</f>
        <v>23.12012</v>
      </c>
      <c r="S488" s="17">
        <f t="shared" si="49"/>
        <v>160.12011999999999</v>
      </c>
      <c r="T488" s="16">
        <v>15070</v>
      </c>
      <c r="U488" s="18">
        <f t="shared" si="50"/>
        <v>0</v>
      </c>
      <c r="V488" s="18">
        <f t="shared" si="51"/>
        <v>0</v>
      </c>
      <c r="W488" s="18">
        <f t="shared" si="52"/>
        <v>0</v>
      </c>
      <c r="X488" s="27"/>
      <c r="Y488" s="19">
        <f t="shared" si="53"/>
        <v>0</v>
      </c>
      <c r="Z488" s="18">
        <f t="shared" si="54"/>
        <v>0</v>
      </c>
      <c r="AA488" s="12">
        <v>391</v>
      </c>
      <c r="AB488" s="12">
        <v>43010</v>
      </c>
      <c r="AC488" s="28">
        <f>+I488+Y488-Z488</f>
        <v>23.84</v>
      </c>
      <c r="AD488" s="20">
        <f t="shared" si="55"/>
        <v>0</v>
      </c>
      <c r="AE488">
        <v>0</v>
      </c>
    </row>
    <row r="489" spans="1:31" x14ac:dyDescent="0.25">
      <c r="A489" s="9">
        <v>45046</v>
      </c>
      <c r="B489" s="10" t="s">
        <v>494</v>
      </c>
      <c r="C489" s="10" t="s">
        <v>282</v>
      </c>
      <c r="D489" s="10" t="s">
        <v>29</v>
      </c>
      <c r="E489" s="10" t="s">
        <v>30</v>
      </c>
      <c r="F489" s="10"/>
      <c r="G489" s="10">
        <v>0</v>
      </c>
      <c r="H489" s="11">
        <v>25</v>
      </c>
      <c r="I489" s="63">
        <v>1.1299999999999999</v>
      </c>
      <c r="J489" s="12">
        <v>1349.43</v>
      </c>
      <c r="K489" s="13">
        <v>0</v>
      </c>
      <c r="L489" s="25">
        <v>0</v>
      </c>
      <c r="M489" s="15">
        <v>312</v>
      </c>
      <c r="N489" s="14">
        <v>17554.580000000002</v>
      </c>
      <c r="O489" s="16">
        <v>0</v>
      </c>
      <c r="P489" s="16">
        <v>0</v>
      </c>
      <c r="Q489" s="16">
        <v>39</v>
      </c>
      <c r="R489" s="16">
        <f>Q489*16.876/100</f>
        <v>6.581640000000001</v>
      </c>
      <c r="S489" s="17">
        <f t="shared" si="49"/>
        <v>45.58164</v>
      </c>
      <c r="T489" s="16">
        <v>2105.2199999999998</v>
      </c>
      <c r="U489" s="18">
        <f t="shared" si="50"/>
        <v>0</v>
      </c>
      <c r="V489" s="18">
        <f t="shared" si="51"/>
        <v>0</v>
      </c>
      <c r="W489" s="18">
        <f t="shared" si="52"/>
        <v>0</v>
      </c>
      <c r="X489" s="27"/>
      <c r="Y489" s="19">
        <f t="shared" si="53"/>
        <v>0</v>
      </c>
      <c r="Z489" s="18">
        <f t="shared" si="54"/>
        <v>0</v>
      </c>
      <c r="AA489" s="12">
        <v>298</v>
      </c>
      <c r="AB489" s="12">
        <v>16766.87</v>
      </c>
      <c r="AC489" s="28">
        <f>+I489+Y489-Z489</f>
        <v>1.1299999999999999</v>
      </c>
      <c r="AD489" s="20">
        <f t="shared" si="55"/>
        <v>0</v>
      </c>
      <c r="AE489">
        <v>0</v>
      </c>
    </row>
    <row r="490" spans="1:31" x14ac:dyDescent="0.25">
      <c r="A490" s="9">
        <v>45046</v>
      </c>
      <c r="B490" s="10" t="s">
        <v>495</v>
      </c>
      <c r="C490" s="10" t="s">
        <v>282</v>
      </c>
      <c r="D490" s="10" t="s">
        <v>40</v>
      </c>
      <c r="E490" s="10" t="s">
        <v>30</v>
      </c>
      <c r="F490" s="10">
        <v>450</v>
      </c>
      <c r="G490" s="10">
        <v>490</v>
      </c>
      <c r="H490" s="11">
        <v>729</v>
      </c>
      <c r="I490" s="63">
        <v>32.909999999999997</v>
      </c>
      <c r="J490" s="12">
        <v>41611.599999999999</v>
      </c>
      <c r="K490" s="13">
        <v>0</v>
      </c>
      <c r="L490" s="25">
        <v>0</v>
      </c>
      <c r="M490" s="15">
        <v>400</v>
      </c>
      <c r="N490" s="14">
        <v>22684.11</v>
      </c>
      <c r="O490" s="21">
        <v>-219</v>
      </c>
      <c r="P490" s="16">
        <v>-18790.2</v>
      </c>
      <c r="Q490" s="21">
        <v>202</v>
      </c>
      <c r="R490" s="16">
        <f>Q490*16.876/100</f>
        <v>34.08952</v>
      </c>
      <c r="S490" s="17">
        <f t="shared" si="49"/>
        <v>236.08951999999999</v>
      </c>
      <c r="T490" s="16">
        <v>11530.16</v>
      </c>
      <c r="U490" s="18">
        <f t="shared" si="50"/>
        <v>357.21</v>
      </c>
      <c r="V490" s="18">
        <f t="shared" si="51"/>
        <v>180</v>
      </c>
      <c r="W490" s="18">
        <f t="shared" si="52"/>
        <v>30.220200000000006</v>
      </c>
      <c r="X490" s="27"/>
      <c r="Y490" s="19">
        <f t="shared" si="53"/>
        <v>210.22020000000001</v>
      </c>
      <c r="Z490" s="18">
        <f t="shared" si="54"/>
        <v>-107.31</v>
      </c>
      <c r="AA490" s="12">
        <v>1146</v>
      </c>
      <c r="AB490" s="12">
        <v>65231.1</v>
      </c>
      <c r="AC490" s="28">
        <f>+I490+Y490-Z490</f>
        <v>350.4402</v>
      </c>
      <c r="AD490" s="20">
        <f t="shared" si="55"/>
        <v>0</v>
      </c>
      <c r="AE490">
        <v>0</v>
      </c>
    </row>
    <row r="491" spans="1:31" x14ac:dyDescent="0.25">
      <c r="A491" s="9">
        <v>45046</v>
      </c>
      <c r="B491" s="10" t="s">
        <v>496</v>
      </c>
      <c r="C491" s="10" t="s">
        <v>282</v>
      </c>
      <c r="D491" s="10" t="s">
        <v>40</v>
      </c>
      <c r="E491" s="10" t="s">
        <v>30</v>
      </c>
      <c r="F491" s="10">
        <v>450</v>
      </c>
      <c r="G491" s="10">
        <v>490</v>
      </c>
      <c r="H491" s="11">
        <v>222</v>
      </c>
      <c r="I491" s="63">
        <v>10.02</v>
      </c>
      <c r="J491" s="12">
        <v>24420</v>
      </c>
      <c r="K491" s="13">
        <v>0</v>
      </c>
      <c r="L491" s="25">
        <v>0</v>
      </c>
      <c r="M491" s="15">
        <v>0</v>
      </c>
      <c r="N491" s="14">
        <v>0</v>
      </c>
      <c r="O491" s="16">
        <v>0</v>
      </c>
      <c r="P491" s="16">
        <v>0</v>
      </c>
      <c r="Q491" s="16">
        <v>0</v>
      </c>
      <c r="R491" s="16">
        <f>Q491*16.876/100</f>
        <v>0</v>
      </c>
      <c r="S491" s="17">
        <f t="shared" si="49"/>
        <v>0</v>
      </c>
      <c r="T491" s="16">
        <v>0</v>
      </c>
      <c r="U491" s="18">
        <f t="shared" si="50"/>
        <v>108.78</v>
      </c>
      <c r="V491" s="18">
        <f t="shared" si="51"/>
        <v>0</v>
      </c>
      <c r="W491" s="18">
        <f t="shared" si="52"/>
        <v>0</v>
      </c>
      <c r="X491" s="27"/>
      <c r="Y491" s="19">
        <f t="shared" si="53"/>
        <v>0</v>
      </c>
      <c r="Z491" s="18">
        <f t="shared" si="54"/>
        <v>0</v>
      </c>
      <c r="AA491" s="12">
        <v>222</v>
      </c>
      <c r="AB491" s="12">
        <v>24420</v>
      </c>
      <c r="AC491" s="28">
        <f>+I491+Y491-Z491</f>
        <v>10.02</v>
      </c>
      <c r="AD491" s="20">
        <f t="shared" si="55"/>
        <v>0</v>
      </c>
      <c r="AE491">
        <v>0</v>
      </c>
    </row>
    <row r="492" spans="1:31" x14ac:dyDescent="0.25">
      <c r="A492" s="9">
        <v>45046</v>
      </c>
      <c r="B492" s="10" t="s">
        <v>497</v>
      </c>
      <c r="C492" s="10" t="s">
        <v>282</v>
      </c>
      <c r="D492" s="10" t="s">
        <v>29</v>
      </c>
      <c r="E492" s="10" t="s">
        <v>30</v>
      </c>
      <c r="F492" s="10"/>
      <c r="G492" s="10">
        <v>0</v>
      </c>
      <c r="H492" s="11">
        <v>-30</v>
      </c>
      <c r="I492" s="63">
        <v>0</v>
      </c>
      <c r="J492" s="12">
        <v>-4083.6</v>
      </c>
      <c r="K492" s="13">
        <v>0</v>
      </c>
      <c r="L492" s="25">
        <v>0</v>
      </c>
      <c r="M492" s="15">
        <v>0</v>
      </c>
      <c r="N492" s="14">
        <v>0</v>
      </c>
      <c r="O492" s="16">
        <v>0</v>
      </c>
      <c r="P492" s="16">
        <v>0</v>
      </c>
      <c r="Q492" s="16">
        <v>0</v>
      </c>
      <c r="R492" s="16">
        <f>Q492*16.876/100</f>
        <v>0</v>
      </c>
      <c r="S492" s="17">
        <f t="shared" si="49"/>
        <v>0</v>
      </c>
      <c r="T492" s="16">
        <v>0</v>
      </c>
      <c r="U492" s="18">
        <f t="shared" si="50"/>
        <v>0</v>
      </c>
      <c r="V492" s="18">
        <f t="shared" si="51"/>
        <v>0</v>
      </c>
      <c r="W492" s="18">
        <f t="shared" si="52"/>
        <v>0</v>
      </c>
      <c r="X492" s="27"/>
      <c r="Y492" s="19">
        <f t="shared" si="53"/>
        <v>0</v>
      </c>
      <c r="Z492" s="18">
        <f t="shared" si="54"/>
        <v>0</v>
      </c>
      <c r="AA492" s="12">
        <v>-30</v>
      </c>
      <c r="AB492" s="12">
        <v>-4083.6</v>
      </c>
      <c r="AC492" s="28">
        <f>+I492+Y492-Z492</f>
        <v>0</v>
      </c>
      <c r="AD492" s="20">
        <f t="shared" si="55"/>
        <v>0</v>
      </c>
      <c r="AE492">
        <v>0</v>
      </c>
    </row>
    <row r="493" spans="1:31" x14ac:dyDescent="0.25">
      <c r="A493" s="9">
        <v>45046</v>
      </c>
      <c r="B493" s="10" t="s">
        <v>498</v>
      </c>
      <c r="C493" s="10" t="s">
        <v>282</v>
      </c>
      <c r="D493" s="10" t="s">
        <v>40</v>
      </c>
      <c r="E493" s="10" t="s">
        <v>30</v>
      </c>
      <c r="F493" s="10">
        <v>605</v>
      </c>
      <c r="G493" s="10">
        <v>659</v>
      </c>
      <c r="H493" s="11">
        <v>5</v>
      </c>
      <c r="I493" s="63">
        <v>0.23</v>
      </c>
      <c r="J493" s="12">
        <v>737.9</v>
      </c>
      <c r="K493" s="13">
        <v>0</v>
      </c>
      <c r="L493" s="25">
        <v>0</v>
      </c>
      <c r="M493" s="15">
        <v>0</v>
      </c>
      <c r="N493" s="14">
        <v>0</v>
      </c>
      <c r="O493" s="16">
        <v>25</v>
      </c>
      <c r="P493" s="16">
        <v>3280</v>
      </c>
      <c r="Q493" s="16">
        <v>0</v>
      </c>
      <c r="R493" s="16">
        <f>Q493*16.876/100</f>
        <v>0</v>
      </c>
      <c r="S493" s="17">
        <f t="shared" si="49"/>
        <v>0</v>
      </c>
      <c r="T493" s="16">
        <v>0</v>
      </c>
      <c r="U493" s="18">
        <f t="shared" si="50"/>
        <v>3.2949999999999999</v>
      </c>
      <c r="V493" s="18">
        <f t="shared" si="51"/>
        <v>0</v>
      </c>
      <c r="W493" s="18">
        <f t="shared" si="52"/>
        <v>0</v>
      </c>
      <c r="X493" s="27"/>
      <c r="Y493" s="19">
        <f t="shared" si="53"/>
        <v>0</v>
      </c>
      <c r="Z493" s="18">
        <f t="shared" si="54"/>
        <v>16.475000000000001</v>
      </c>
      <c r="AA493" s="12">
        <v>-20</v>
      </c>
      <c r="AB493" s="12">
        <v>-2951.6</v>
      </c>
      <c r="AC493" s="28">
        <f>+I493+Y493-Z493</f>
        <v>-16.245000000000001</v>
      </c>
      <c r="AD493" s="20">
        <f t="shared" si="55"/>
        <v>20</v>
      </c>
      <c r="AE493">
        <v>20</v>
      </c>
    </row>
    <row r="494" spans="1:31" x14ac:dyDescent="0.25">
      <c r="A494" s="9">
        <v>45046</v>
      </c>
      <c r="B494" s="10" t="s">
        <v>499</v>
      </c>
      <c r="C494" s="10" t="s">
        <v>282</v>
      </c>
      <c r="D494" s="10" t="s">
        <v>40</v>
      </c>
      <c r="E494" s="10" t="s">
        <v>30</v>
      </c>
      <c r="F494" s="10">
        <v>605</v>
      </c>
      <c r="G494" s="10">
        <v>659</v>
      </c>
      <c r="H494" s="11">
        <v>0</v>
      </c>
      <c r="I494" s="63">
        <v>0</v>
      </c>
      <c r="J494" s="12">
        <v>0</v>
      </c>
      <c r="K494" s="13">
        <v>0</v>
      </c>
      <c r="L494" s="25">
        <v>0</v>
      </c>
      <c r="M494" s="15">
        <v>0</v>
      </c>
      <c r="N494" s="14">
        <v>0</v>
      </c>
      <c r="O494" s="16">
        <v>25</v>
      </c>
      <c r="P494" s="16">
        <v>3280</v>
      </c>
      <c r="Q494" s="16">
        <v>0</v>
      </c>
      <c r="R494" s="16">
        <f>Q494*16.876/100</f>
        <v>0</v>
      </c>
      <c r="S494" s="17">
        <f t="shared" si="49"/>
        <v>0</v>
      </c>
      <c r="T494" s="16">
        <v>0</v>
      </c>
      <c r="U494" s="18">
        <f t="shared" si="50"/>
        <v>0</v>
      </c>
      <c r="V494" s="18">
        <f t="shared" si="51"/>
        <v>0</v>
      </c>
      <c r="W494" s="18">
        <f t="shared" si="52"/>
        <v>0</v>
      </c>
      <c r="X494" s="27"/>
      <c r="Y494" s="19">
        <f t="shared" si="53"/>
        <v>0</v>
      </c>
      <c r="Z494" s="18">
        <f t="shared" si="54"/>
        <v>16.475000000000001</v>
      </c>
      <c r="AA494" s="12">
        <v>-25</v>
      </c>
      <c r="AB494" s="12">
        <v>-3280</v>
      </c>
      <c r="AC494" s="28">
        <f>+I494+Y494-Z494</f>
        <v>-16.475000000000001</v>
      </c>
      <c r="AD494" s="20">
        <f t="shared" si="55"/>
        <v>20</v>
      </c>
      <c r="AE494">
        <v>20</v>
      </c>
    </row>
    <row r="495" spans="1:31" x14ac:dyDescent="0.25">
      <c r="A495" s="9">
        <v>45046</v>
      </c>
      <c r="B495" s="10" t="s">
        <v>500</v>
      </c>
      <c r="C495" s="10" t="s">
        <v>282</v>
      </c>
      <c r="D495" s="10" t="s">
        <v>29</v>
      </c>
      <c r="E495" s="10" t="s">
        <v>30</v>
      </c>
      <c r="F495" s="10"/>
      <c r="G495" s="10">
        <v>0</v>
      </c>
      <c r="H495" s="11">
        <v>-57</v>
      </c>
      <c r="I495" s="63">
        <v>0</v>
      </c>
      <c r="J495" s="12">
        <v>-8217.24</v>
      </c>
      <c r="K495" s="13">
        <v>0</v>
      </c>
      <c r="L495" s="25">
        <v>0</v>
      </c>
      <c r="M495" s="15">
        <v>0</v>
      </c>
      <c r="N495" s="14">
        <v>0</v>
      </c>
      <c r="O495" s="16">
        <v>0</v>
      </c>
      <c r="P495" s="16">
        <v>0</v>
      </c>
      <c r="Q495" s="16">
        <v>0</v>
      </c>
      <c r="R495" s="16">
        <f>Q495*16.876/100</f>
        <v>0</v>
      </c>
      <c r="S495" s="17">
        <f t="shared" si="49"/>
        <v>0</v>
      </c>
      <c r="T495" s="16">
        <v>0</v>
      </c>
      <c r="U495" s="18">
        <f t="shared" si="50"/>
        <v>0</v>
      </c>
      <c r="V495" s="18">
        <f t="shared" si="51"/>
        <v>0</v>
      </c>
      <c r="W495" s="18">
        <f t="shared" si="52"/>
        <v>0</v>
      </c>
      <c r="X495" s="27"/>
      <c r="Y495" s="19">
        <f t="shared" si="53"/>
        <v>0</v>
      </c>
      <c r="Z495" s="18">
        <f t="shared" si="54"/>
        <v>0</v>
      </c>
      <c r="AA495" s="12">
        <v>-57</v>
      </c>
      <c r="AB495" s="12">
        <v>-8217.24</v>
      </c>
      <c r="AC495" s="28">
        <f>+I495+Y495-Z495</f>
        <v>0</v>
      </c>
      <c r="AD495" s="20">
        <f t="shared" si="55"/>
        <v>0</v>
      </c>
      <c r="AE495">
        <v>0</v>
      </c>
    </row>
    <row r="496" spans="1:31" x14ac:dyDescent="0.25">
      <c r="A496" s="9">
        <v>45046</v>
      </c>
      <c r="B496" s="10" t="s">
        <v>501</v>
      </c>
      <c r="C496" s="10" t="s">
        <v>282</v>
      </c>
      <c r="D496" s="10" t="s">
        <v>40</v>
      </c>
      <c r="E496" s="10" t="s">
        <v>30</v>
      </c>
      <c r="F496" s="10">
        <v>605</v>
      </c>
      <c r="G496" s="10">
        <v>659</v>
      </c>
      <c r="H496" s="11">
        <v>-5</v>
      </c>
      <c r="I496" s="63">
        <v>0</v>
      </c>
      <c r="J496" s="12">
        <v>-680.6</v>
      </c>
      <c r="K496" s="13">
        <v>0</v>
      </c>
      <c r="L496" s="25">
        <v>0</v>
      </c>
      <c r="M496" s="15">
        <v>0</v>
      </c>
      <c r="N496" s="14">
        <v>0</v>
      </c>
      <c r="O496" s="16">
        <v>20</v>
      </c>
      <c r="P496" s="16">
        <v>2624</v>
      </c>
      <c r="Q496" s="16">
        <v>0</v>
      </c>
      <c r="R496" s="16">
        <f>Q496*16.876/100</f>
        <v>0</v>
      </c>
      <c r="S496" s="17">
        <f t="shared" si="49"/>
        <v>0</v>
      </c>
      <c r="T496" s="16">
        <v>0</v>
      </c>
      <c r="U496" s="18">
        <f t="shared" si="50"/>
        <v>-3.2949999999999999</v>
      </c>
      <c r="V496" s="18">
        <f t="shared" si="51"/>
        <v>0</v>
      </c>
      <c r="W496" s="18">
        <f t="shared" si="52"/>
        <v>0</v>
      </c>
      <c r="X496" s="27"/>
      <c r="Y496" s="19">
        <f t="shared" si="53"/>
        <v>0</v>
      </c>
      <c r="Z496" s="18">
        <f t="shared" si="54"/>
        <v>13.18</v>
      </c>
      <c r="AA496" s="12">
        <v>-25</v>
      </c>
      <c r="AB496" s="12">
        <v>-3304.6</v>
      </c>
      <c r="AC496" s="28">
        <f>+I496+Y496-Z496</f>
        <v>-13.18</v>
      </c>
      <c r="AD496" s="20">
        <f t="shared" si="55"/>
        <v>20</v>
      </c>
      <c r="AE496">
        <v>20</v>
      </c>
    </row>
    <row r="497" spans="1:31" x14ac:dyDescent="0.25">
      <c r="A497" s="9">
        <v>45046</v>
      </c>
      <c r="B497" s="10" t="s">
        <v>502</v>
      </c>
      <c r="C497" s="10" t="s">
        <v>282</v>
      </c>
      <c r="D497" s="10" t="s">
        <v>40</v>
      </c>
      <c r="E497" s="10" t="s">
        <v>30</v>
      </c>
      <c r="F497" s="10">
        <v>605</v>
      </c>
      <c r="G497" s="10">
        <v>659</v>
      </c>
      <c r="H497" s="11">
        <v>-10</v>
      </c>
      <c r="I497" s="63">
        <v>0</v>
      </c>
      <c r="J497" s="12">
        <v>-1361.2</v>
      </c>
      <c r="K497" s="13">
        <v>0</v>
      </c>
      <c r="L497" s="25">
        <v>0</v>
      </c>
      <c r="M497" s="15">
        <v>0</v>
      </c>
      <c r="N497" s="14">
        <v>0</v>
      </c>
      <c r="O497" s="16">
        <v>25</v>
      </c>
      <c r="P497" s="16">
        <v>3280</v>
      </c>
      <c r="Q497" s="16">
        <v>0</v>
      </c>
      <c r="R497" s="16">
        <f>Q497*16.876/100</f>
        <v>0</v>
      </c>
      <c r="S497" s="17">
        <f t="shared" si="49"/>
        <v>0</v>
      </c>
      <c r="T497" s="16">
        <v>0</v>
      </c>
      <c r="U497" s="18">
        <f t="shared" si="50"/>
        <v>-6.59</v>
      </c>
      <c r="V497" s="18">
        <f t="shared" si="51"/>
        <v>0</v>
      </c>
      <c r="W497" s="18">
        <f t="shared" si="52"/>
        <v>0</v>
      </c>
      <c r="X497" s="27"/>
      <c r="Y497" s="19">
        <f t="shared" si="53"/>
        <v>0</v>
      </c>
      <c r="Z497" s="18">
        <f t="shared" si="54"/>
        <v>16.475000000000001</v>
      </c>
      <c r="AA497" s="12">
        <v>-35</v>
      </c>
      <c r="AB497" s="12">
        <v>-4641.2</v>
      </c>
      <c r="AC497" s="28">
        <f>+I497+Y497-Z497</f>
        <v>-16.475000000000001</v>
      </c>
      <c r="AD497" s="20">
        <f t="shared" si="55"/>
        <v>20</v>
      </c>
      <c r="AE497">
        <v>20</v>
      </c>
    </row>
    <row r="498" spans="1:31" x14ac:dyDescent="0.25">
      <c r="A498" s="9">
        <v>45046</v>
      </c>
      <c r="B498" s="10" t="s">
        <v>503</v>
      </c>
      <c r="C498" s="10" t="s">
        <v>282</v>
      </c>
      <c r="D498" s="10" t="s">
        <v>40</v>
      </c>
      <c r="E498" s="10" t="s">
        <v>30</v>
      </c>
      <c r="F498" s="10">
        <v>605</v>
      </c>
      <c r="G498" s="10">
        <v>659</v>
      </c>
      <c r="H498" s="11">
        <v>-10</v>
      </c>
      <c r="I498" s="63">
        <v>0</v>
      </c>
      <c r="J498" s="12">
        <v>-1361.2</v>
      </c>
      <c r="K498" s="13">
        <v>0</v>
      </c>
      <c r="L498" s="25">
        <v>0</v>
      </c>
      <c r="M498" s="15">
        <v>0</v>
      </c>
      <c r="N498" s="14">
        <v>0</v>
      </c>
      <c r="O498" s="16">
        <v>25</v>
      </c>
      <c r="P498" s="16">
        <v>3280</v>
      </c>
      <c r="Q498" s="16">
        <v>0</v>
      </c>
      <c r="R498" s="16">
        <f>Q498*16.876/100</f>
        <v>0</v>
      </c>
      <c r="S498" s="17">
        <f t="shared" si="49"/>
        <v>0</v>
      </c>
      <c r="T498" s="16">
        <v>0</v>
      </c>
      <c r="U498" s="18">
        <f t="shared" si="50"/>
        <v>-6.59</v>
      </c>
      <c r="V498" s="18">
        <f t="shared" si="51"/>
        <v>0</v>
      </c>
      <c r="W498" s="18">
        <f t="shared" si="52"/>
        <v>0</v>
      </c>
      <c r="X498" s="27"/>
      <c r="Y498" s="19">
        <f t="shared" si="53"/>
        <v>0</v>
      </c>
      <c r="Z498" s="18">
        <f t="shared" si="54"/>
        <v>16.475000000000001</v>
      </c>
      <c r="AA498" s="12">
        <v>-35</v>
      </c>
      <c r="AB498" s="12">
        <v>-4641.2</v>
      </c>
      <c r="AC498" s="28">
        <f>+I498+Y498-Z498</f>
        <v>-16.475000000000001</v>
      </c>
      <c r="AD498" s="20">
        <f t="shared" si="55"/>
        <v>20</v>
      </c>
      <c r="AE498">
        <v>20</v>
      </c>
    </row>
    <row r="499" spans="1:31" x14ac:dyDescent="0.25">
      <c r="A499" s="9">
        <v>45046</v>
      </c>
      <c r="B499" s="10" t="s">
        <v>504</v>
      </c>
      <c r="C499" s="10" t="s">
        <v>282</v>
      </c>
      <c r="D499" s="10" t="s">
        <v>40</v>
      </c>
      <c r="E499" s="10" t="s">
        <v>30</v>
      </c>
      <c r="F499" s="10">
        <v>1100</v>
      </c>
      <c r="G499" s="10">
        <v>1199</v>
      </c>
      <c r="H499" s="11">
        <v>1</v>
      </c>
      <c r="I499" s="63">
        <v>0.05</v>
      </c>
      <c r="J499" s="12">
        <v>415.25</v>
      </c>
      <c r="K499" s="13">
        <v>0</v>
      </c>
      <c r="L499" s="25">
        <v>0</v>
      </c>
      <c r="M499" s="15">
        <v>0</v>
      </c>
      <c r="N499" s="14">
        <v>0</v>
      </c>
      <c r="O499" s="16">
        <v>0</v>
      </c>
      <c r="P499" s="16">
        <v>0</v>
      </c>
      <c r="Q499" s="16">
        <v>0</v>
      </c>
      <c r="R499" s="16">
        <f>Q499*16.876/100</f>
        <v>0</v>
      </c>
      <c r="S499" s="17">
        <f t="shared" si="49"/>
        <v>0</v>
      </c>
      <c r="T499" s="16">
        <v>0</v>
      </c>
      <c r="U499" s="18">
        <f t="shared" si="50"/>
        <v>1.1990000000000001</v>
      </c>
      <c r="V499" s="18">
        <f t="shared" si="51"/>
        <v>0</v>
      </c>
      <c r="W499" s="18">
        <f t="shared" si="52"/>
        <v>0</v>
      </c>
      <c r="X499" s="27"/>
      <c r="Y499" s="19">
        <f t="shared" si="53"/>
        <v>0</v>
      </c>
      <c r="Z499" s="18">
        <f t="shared" si="54"/>
        <v>0</v>
      </c>
      <c r="AA499" s="12">
        <v>1</v>
      </c>
      <c r="AB499" s="12">
        <v>415.25</v>
      </c>
      <c r="AC499" s="28">
        <f>+I499+Y499-Z499</f>
        <v>0.05</v>
      </c>
      <c r="AD499" s="20">
        <f t="shared" si="55"/>
        <v>0</v>
      </c>
      <c r="AE499">
        <v>0</v>
      </c>
    </row>
    <row r="500" spans="1:31" x14ac:dyDescent="0.25">
      <c r="A500" s="9">
        <v>45046</v>
      </c>
      <c r="B500" s="10" t="s">
        <v>505</v>
      </c>
      <c r="C500" s="10" t="s">
        <v>282</v>
      </c>
      <c r="D500" s="10" t="s">
        <v>40</v>
      </c>
      <c r="E500" s="10" t="s">
        <v>30</v>
      </c>
      <c r="F500" s="10">
        <v>1100</v>
      </c>
      <c r="G500" s="10">
        <v>1199</v>
      </c>
      <c r="H500" s="11">
        <v>103</v>
      </c>
      <c r="I500" s="63">
        <v>4.6500000000000004</v>
      </c>
      <c r="J500" s="12">
        <v>31706.49</v>
      </c>
      <c r="K500" s="13">
        <v>0</v>
      </c>
      <c r="L500" s="25">
        <v>0</v>
      </c>
      <c r="M500" s="15">
        <v>0</v>
      </c>
      <c r="N500" s="14">
        <v>0</v>
      </c>
      <c r="O500" s="16">
        <v>0</v>
      </c>
      <c r="P500" s="16">
        <v>0</v>
      </c>
      <c r="Q500" s="16">
        <v>0</v>
      </c>
      <c r="R500" s="16">
        <f>Q500*16.876/100</f>
        <v>0</v>
      </c>
      <c r="S500" s="17">
        <f t="shared" si="49"/>
        <v>0</v>
      </c>
      <c r="T500" s="16">
        <v>0</v>
      </c>
      <c r="U500" s="18">
        <f t="shared" si="50"/>
        <v>123.497</v>
      </c>
      <c r="V500" s="18">
        <f t="shared" si="51"/>
        <v>0</v>
      </c>
      <c r="W500" s="18">
        <f t="shared" si="52"/>
        <v>0</v>
      </c>
      <c r="X500" s="27"/>
      <c r="Y500" s="19">
        <f t="shared" si="53"/>
        <v>0</v>
      </c>
      <c r="Z500" s="18">
        <f t="shared" si="54"/>
        <v>0</v>
      </c>
      <c r="AA500" s="12">
        <v>103</v>
      </c>
      <c r="AB500" s="12">
        <v>31706.49</v>
      </c>
      <c r="AC500" s="28">
        <f>+I500+Y500-Z500</f>
        <v>4.6500000000000004</v>
      </c>
      <c r="AD500" s="20">
        <f t="shared" si="55"/>
        <v>0</v>
      </c>
      <c r="AE500">
        <v>0</v>
      </c>
    </row>
    <row r="501" spans="1:31" x14ac:dyDescent="0.25">
      <c r="A501" s="9">
        <v>45046</v>
      </c>
      <c r="B501" s="10" t="s">
        <v>506</v>
      </c>
      <c r="C501" s="10" t="s">
        <v>282</v>
      </c>
      <c r="D501" s="10" t="s">
        <v>40</v>
      </c>
      <c r="E501" s="10" t="s">
        <v>30</v>
      </c>
      <c r="F501" s="10">
        <v>1100</v>
      </c>
      <c r="G501" s="10">
        <v>1199</v>
      </c>
      <c r="H501" s="11">
        <v>179</v>
      </c>
      <c r="I501" s="63">
        <v>8.08</v>
      </c>
      <c r="J501" s="12">
        <v>55917.81</v>
      </c>
      <c r="K501" s="13">
        <v>0</v>
      </c>
      <c r="L501" s="25">
        <v>0</v>
      </c>
      <c r="M501" s="15">
        <v>0</v>
      </c>
      <c r="N501" s="14">
        <v>0</v>
      </c>
      <c r="O501" s="16">
        <v>70</v>
      </c>
      <c r="P501" s="16">
        <v>22033.4</v>
      </c>
      <c r="Q501" s="16">
        <v>0</v>
      </c>
      <c r="R501" s="16">
        <f>Q501*16.876/100</f>
        <v>0</v>
      </c>
      <c r="S501" s="17">
        <f t="shared" si="49"/>
        <v>0</v>
      </c>
      <c r="T501" s="16">
        <v>0</v>
      </c>
      <c r="U501" s="18">
        <f t="shared" si="50"/>
        <v>214.62100000000001</v>
      </c>
      <c r="V501" s="18">
        <f t="shared" si="51"/>
        <v>0</v>
      </c>
      <c r="W501" s="18">
        <f t="shared" si="52"/>
        <v>0</v>
      </c>
      <c r="X501" s="27"/>
      <c r="Y501" s="19">
        <f t="shared" si="53"/>
        <v>0</v>
      </c>
      <c r="Z501" s="18">
        <f t="shared" si="54"/>
        <v>83.93</v>
      </c>
      <c r="AA501" s="12">
        <v>109</v>
      </c>
      <c r="AB501" s="12">
        <v>34050.51</v>
      </c>
      <c r="AC501" s="28">
        <f>+I501+Y501-Z501</f>
        <v>-75.850000000000009</v>
      </c>
      <c r="AD501" s="20">
        <f t="shared" si="55"/>
        <v>80</v>
      </c>
      <c r="AE501">
        <v>80</v>
      </c>
    </row>
    <row r="502" spans="1:31" x14ac:dyDescent="0.25">
      <c r="A502" s="9">
        <v>45046</v>
      </c>
      <c r="B502" s="10" t="s">
        <v>507</v>
      </c>
      <c r="C502" s="10" t="s">
        <v>282</v>
      </c>
      <c r="D502" s="10" t="s">
        <v>40</v>
      </c>
      <c r="E502" s="10" t="s">
        <v>30</v>
      </c>
      <c r="F502" s="10">
        <v>1100</v>
      </c>
      <c r="G502" s="10">
        <v>1199</v>
      </c>
      <c r="H502" s="11">
        <v>144</v>
      </c>
      <c r="I502" s="63">
        <v>6.5</v>
      </c>
      <c r="J502" s="12">
        <v>59796</v>
      </c>
      <c r="K502" s="13">
        <v>0</v>
      </c>
      <c r="L502" s="25">
        <v>0</v>
      </c>
      <c r="M502" s="15">
        <v>0</v>
      </c>
      <c r="N502" s="14">
        <v>0</v>
      </c>
      <c r="O502" s="16">
        <v>0</v>
      </c>
      <c r="P502" s="16">
        <v>0</v>
      </c>
      <c r="Q502" s="16">
        <v>0</v>
      </c>
      <c r="R502" s="16">
        <f>Q502*16.876/100</f>
        <v>0</v>
      </c>
      <c r="S502" s="17">
        <f t="shared" si="49"/>
        <v>0</v>
      </c>
      <c r="T502" s="16">
        <v>0</v>
      </c>
      <c r="U502" s="18">
        <f t="shared" si="50"/>
        <v>172.65600000000001</v>
      </c>
      <c r="V502" s="18">
        <f t="shared" si="51"/>
        <v>0</v>
      </c>
      <c r="W502" s="18">
        <f t="shared" si="52"/>
        <v>0</v>
      </c>
      <c r="X502" s="27"/>
      <c r="Y502" s="19">
        <f t="shared" si="53"/>
        <v>0</v>
      </c>
      <c r="Z502" s="18">
        <f t="shared" si="54"/>
        <v>0</v>
      </c>
      <c r="AA502" s="12">
        <v>144</v>
      </c>
      <c r="AB502" s="12">
        <v>59796</v>
      </c>
      <c r="AC502" s="28">
        <f>+I502+Y502-Z502</f>
        <v>6.5</v>
      </c>
      <c r="AD502" s="20">
        <f t="shared" si="55"/>
        <v>0</v>
      </c>
      <c r="AE502">
        <v>0</v>
      </c>
    </row>
    <row r="503" spans="1:31" x14ac:dyDescent="0.25">
      <c r="A503" s="9">
        <v>45046</v>
      </c>
      <c r="B503" s="10" t="s">
        <v>508</v>
      </c>
      <c r="C503" s="10" t="s">
        <v>282</v>
      </c>
      <c r="D503" s="10" t="s">
        <v>40</v>
      </c>
      <c r="E503" s="10" t="s">
        <v>30</v>
      </c>
      <c r="F503" s="10">
        <v>1100</v>
      </c>
      <c r="G503" s="10">
        <v>1199</v>
      </c>
      <c r="H503" s="11">
        <v>133</v>
      </c>
      <c r="I503" s="63">
        <v>6</v>
      </c>
      <c r="J503" s="12">
        <v>55228.25</v>
      </c>
      <c r="K503" s="13">
        <v>0</v>
      </c>
      <c r="L503" s="25">
        <v>0</v>
      </c>
      <c r="M503" s="15">
        <v>0</v>
      </c>
      <c r="N503" s="14">
        <v>0</v>
      </c>
      <c r="O503" s="16">
        <v>0</v>
      </c>
      <c r="P503" s="16">
        <v>0</v>
      </c>
      <c r="Q503" s="16">
        <v>0</v>
      </c>
      <c r="R503" s="16">
        <f>Q503*16.876/100</f>
        <v>0</v>
      </c>
      <c r="S503" s="17">
        <f t="shared" si="49"/>
        <v>0</v>
      </c>
      <c r="T503" s="16">
        <v>0</v>
      </c>
      <c r="U503" s="18">
        <f t="shared" si="50"/>
        <v>159.46700000000001</v>
      </c>
      <c r="V503" s="18">
        <f t="shared" si="51"/>
        <v>0</v>
      </c>
      <c r="W503" s="18">
        <f t="shared" si="52"/>
        <v>0</v>
      </c>
      <c r="X503" s="27"/>
      <c r="Y503" s="19">
        <f t="shared" si="53"/>
        <v>0</v>
      </c>
      <c r="Z503" s="18">
        <f t="shared" si="54"/>
        <v>0</v>
      </c>
      <c r="AA503" s="12">
        <v>133</v>
      </c>
      <c r="AB503" s="12">
        <v>55228.25</v>
      </c>
      <c r="AC503" s="28">
        <f>+I503+Y503-Z503</f>
        <v>6</v>
      </c>
      <c r="AD503" s="20">
        <f t="shared" si="55"/>
        <v>0</v>
      </c>
      <c r="AE503">
        <v>0</v>
      </c>
    </row>
    <row r="504" spans="1:31" x14ac:dyDescent="0.25">
      <c r="A504" s="9">
        <v>45046</v>
      </c>
      <c r="B504" s="10" t="s">
        <v>509</v>
      </c>
      <c r="C504" s="10" t="s">
        <v>282</v>
      </c>
      <c r="D504" s="10" t="s">
        <v>40</v>
      </c>
      <c r="E504" s="10" t="s">
        <v>30</v>
      </c>
      <c r="F504" s="10">
        <v>1100</v>
      </c>
      <c r="G504" s="10">
        <v>1199</v>
      </c>
      <c r="H504" s="11">
        <v>58</v>
      </c>
      <c r="I504" s="63">
        <v>2.62</v>
      </c>
      <c r="J504" s="12">
        <v>24084.5</v>
      </c>
      <c r="K504" s="13">
        <v>0</v>
      </c>
      <c r="L504" s="25">
        <v>0</v>
      </c>
      <c r="M504" s="15">
        <v>0</v>
      </c>
      <c r="N504" s="14">
        <v>0</v>
      </c>
      <c r="O504" s="16">
        <v>10</v>
      </c>
      <c r="P504" s="16">
        <v>2600</v>
      </c>
      <c r="Q504" s="16">
        <v>0</v>
      </c>
      <c r="R504" s="16">
        <f>Q504*16.876/100</f>
        <v>0</v>
      </c>
      <c r="S504" s="17">
        <f t="shared" si="49"/>
        <v>0</v>
      </c>
      <c r="T504" s="16">
        <v>0</v>
      </c>
      <c r="U504" s="18">
        <f t="shared" si="50"/>
        <v>69.542000000000002</v>
      </c>
      <c r="V504" s="18">
        <f t="shared" si="51"/>
        <v>0</v>
      </c>
      <c r="W504" s="18">
        <f t="shared" si="52"/>
        <v>0</v>
      </c>
      <c r="X504" s="27"/>
      <c r="Y504" s="19">
        <f t="shared" si="53"/>
        <v>0</v>
      </c>
      <c r="Z504" s="18">
        <f t="shared" si="54"/>
        <v>11.99</v>
      </c>
      <c r="AA504" s="12">
        <v>48</v>
      </c>
      <c r="AB504" s="12">
        <v>19932</v>
      </c>
      <c r="AC504" s="28">
        <f>+I504+Y504-Z504</f>
        <v>-9.370000000000001</v>
      </c>
      <c r="AD504" s="20">
        <f t="shared" si="55"/>
        <v>10</v>
      </c>
      <c r="AE504">
        <v>10</v>
      </c>
    </row>
    <row r="505" spans="1:31" x14ac:dyDescent="0.25">
      <c r="A505" s="9">
        <v>45046</v>
      </c>
      <c r="B505" s="10" t="s">
        <v>510</v>
      </c>
      <c r="C505" s="10" t="s">
        <v>282</v>
      </c>
      <c r="D505" s="10" t="s">
        <v>40</v>
      </c>
      <c r="E505" s="10" t="s">
        <v>30</v>
      </c>
      <c r="F505" s="10">
        <v>1100</v>
      </c>
      <c r="G505" s="10">
        <v>1199</v>
      </c>
      <c r="H505" s="11">
        <v>72</v>
      </c>
      <c r="I505" s="63">
        <v>3.25</v>
      </c>
      <c r="J505" s="12">
        <v>29898</v>
      </c>
      <c r="K505" s="13">
        <v>0</v>
      </c>
      <c r="L505" s="25">
        <v>0</v>
      </c>
      <c r="M505" s="15">
        <v>0</v>
      </c>
      <c r="N505" s="14">
        <v>0</v>
      </c>
      <c r="O505" s="16">
        <v>0</v>
      </c>
      <c r="P505" s="16">
        <v>0</v>
      </c>
      <c r="Q505" s="16">
        <v>0</v>
      </c>
      <c r="R505" s="16">
        <f>Q505*16.876/100</f>
        <v>0</v>
      </c>
      <c r="S505" s="17">
        <f t="shared" si="49"/>
        <v>0</v>
      </c>
      <c r="T505" s="16">
        <v>0</v>
      </c>
      <c r="U505" s="18">
        <f t="shared" si="50"/>
        <v>86.328000000000003</v>
      </c>
      <c r="V505" s="18">
        <f t="shared" si="51"/>
        <v>0</v>
      </c>
      <c r="W505" s="18">
        <f t="shared" si="52"/>
        <v>0</v>
      </c>
      <c r="X505" s="27"/>
      <c r="Y505" s="19">
        <f t="shared" si="53"/>
        <v>0</v>
      </c>
      <c r="Z505" s="18">
        <f t="shared" si="54"/>
        <v>0</v>
      </c>
      <c r="AA505" s="12">
        <v>72</v>
      </c>
      <c r="AB505" s="12">
        <v>29898</v>
      </c>
      <c r="AC505" s="28">
        <f>+I505+Y505-Z505</f>
        <v>3.25</v>
      </c>
      <c r="AD505" s="20">
        <f t="shared" si="55"/>
        <v>0</v>
      </c>
      <c r="AE505">
        <v>0</v>
      </c>
    </row>
    <row r="506" spans="1:31" x14ac:dyDescent="0.25">
      <c r="A506" s="9">
        <v>45046</v>
      </c>
      <c r="B506" s="10" t="s">
        <v>511</v>
      </c>
      <c r="C506" s="10" t="s">
        <v>282</v>
      </c>
      <c r="D506" s="10" t="s">
        <v>40</v>
      </c>
      <c r="E506" s="10" t="s">
        <v>30</v>
      </c>
      <c r="F506" s="10">
        <v>384</v>
      </c>
      <c r="G506" s="10">
        <v>419</v>
      </c>
      <c r="H506" s="11">
        <v>143</v>
      </c>
      <c r="I506" s="63">
        <v>6.46</v>
      </c>
      <c r="J506" s="12">
        <v>14943.5</v>
      </c>
      <c r="K506" s="13">
        <v>0</v>
      </c>
      <c r="L506" s="25">
        <v>0</v>
      </c>
      <c r="M506" s="15">
        <v>0</v>
      </c>
      <c r="N506" s="14">
        <v>0</v>
      </c>
      <c r="O506" s="16">
        <v>20</v>
      </c>
      <c r="P506" s="16">
        <v>1630.2</v>
      </c>
      <c r="Q506" s="16">
        <v>0</v>
      </c>
      <c r="R506" s="16">
        <f>Q506*16.876/100</f>
        <v>0</v>
      </c>
      <c r="S506" s="17">
        <f t="shared" si="49"/>
        <v>0</v>
      </c>
      <c r="T506" s="16">
        <v>0</v>
      </c>
      <c r="U506" s="18">
        <f t="shared" si="50"/>
        <v>59.917000000000002</v>
      </c>
      <c r="V506" s="18">
        <f t="shared" si="51"/>
        <v>0</v>
      </c>
      <c r="W506" s="18">
        <f t="shared" si="52"/>
        <v>0</v>
      </c>
      <c r="X506" s="27"/>
      <c r="Y506" s="19">
        <f t="shared" si="53"/>
        <v>0</v>
      </c>
      <c r="Z506" s="18">
        <f t="shared" si="54"/>
        <v>8.3800000000000008</v>
      </c>
      <c r="AA506" s="12">
        <v>123</v>
      </c>
      <c r="AB506" s="12">
        <v>12853.5</v>
      </c>
      <c r="AC506" s="28">
        <f>+I506+Y506-Z506</f>
        <v>-1.9200000000000008</v>
      </c>
      <c r="AD506" s="20">
        <f t="shared" si="55"/>
        <v>10</v>
      </c>
      <c r="AE506">
        <v>10</v>
      </c>
    </row>
    <row r="507" spans="1:31" x14ac:dyDescent="0.25">
      <c r="A507" s="9">
        <v>45046</v>
      </c>
      <c r="B507" s="10" t="s">
        <v>512</v>
      </c>
      <c r="C507" s="10" t="s">
        <v>282</v>
      </c>
      <c r="D507" s="10" t="s">
        <v>29</v>
      </c>
      <c r="E507" s="10" t="s">
        <v>30</v>
      </c>
      <c r="F507" s="10"/>
      <c r="G507" s="10">
        <v>0</v>
      </c>
      <c r="H507" s="11">
        <v>135</v>
      </c>
      <c r="I507" s="63">
        <v>6.1</v>
      </c>
      <c r="J507" s="12">
        <v>0</v>
      </c>
      <c r="K507" s="13">
        <v>0</v>
      </c>
      <c r="L507" s="25">
        <v>0</v>
      </c>
      <c r="M507" s="15">
        <v>0</v>
      </c>
      <c r="N507" s="14">
        <v>0</v>
      </c>
      <c r="O507" s="16">
        <v>0</v>
      </c>
      <c r="P507" s="16">
        <v>0</v>
      </c>
      <c r="Q507" s="16">
        <v>0</v>
      </c>
      <c r="R507" s="16">
        <f>Q507*16.876/100</f>
        <v>0</v>
      </c>
      <c r="S507" s="17">
        <f t="shared" si="49"/>
        <v>0</v>
      </c>
      <c r="T507" s="16">
        <v>0</v>
      </c>
      <c r="U507" s="18">
        <f t="shared" si="50"/>
        <v>0</v>
      </c>
      <c r="V507" s="18">
        <f t="shared" si="51"/>
        <v>0</v>
      </c>
      <c r="W507" s="18">
        <f t="shared" si="52"/>
        <v>0</v>
      </c>
      <c r="X507" s="27"/>
      <c r="Y507" s="19">
        <f t="shared" si="53"/>
        <v>0</v>
      </c>
      <c r="Z507" s="18">
        <f t="shared" si="54"/>
        <v>0</v>
      </c>
      <c r="AA507" s="12">
        <v>135</v>
      </c>
      <c r="AB507" s="12">
        <v>0</v>
      </c>
      <c r="AC507" s="28">
        <f>+I507+Y507-Z507</f>
        <v>6.1</v>
      </c>
      <c r="AD507" s="20">
        <f t="shared" si="55"/>
        <v>0</v>
      </c>
      <c r="AE507">
        <v>0</v>
      </c>
    </row>
    <row r="508" spans="1:31" x14ac:dyDescent="0.25">
      <c r="A508" s="9">
        <v>45046</v>
      </c>
      <c r="B508" s="10" t="s">
        <v>513</v>
      </c>
      <c r="C508" s="10" t="s">
        <v>282</v>
      </c>
      <c r="D508" s="10" t="s">
        <v>40</v>
      </c>
      <c r="E508" s="10" t="s">
        <v>30</v>
      </c>
      <c r="F508" s="10">
        <v>384</v>
      </c>
      <c r="G508" s="10">
        <v>419</v>
      </c>
      <c r="H508" s="11">
        <v>280</v>
      </c>
      <c r="I508" s="63">
        <v>12.64</v>
      </c>
      <c r="J508" s="12">
        <v>29260</v>
      </c>
      <c r="K508" s="13">
        <v>0</v>
      </c>
      <c r="L508" s="25">
        <v>0</v>
      </c>
      <c r="M508" s="15">
        <v>0</v>
      </c>
      <c r="N508" s="14">
        <v>0</v>
      </c>
      <c r="O508" s="16">
        <v>0</v>
      </c>
      <c r="P508" s="16">
        <v>0</v>
      </c>
      <c r="Q508" s="16">
        <v>0</v>
      </c>
      <c r="R508" s="16">
        <f>Q508*16.876/100</f>
        <v>0</v>
      </c>
      <c r="S508" s="17">
        <f t="shared" si="49"/>
        <v>0</v>
      </c>
      <c r="T508" s="16">
        <v>0</v>
      </c>
      <c r="U508" s="18">
        <f t="shared" si="50"/>
        <v>117.32</v>
      </c>
      <c r="V508" s="18">
        <f t="shared" si="51"/>
        <v>0</v>
      </c>
      <c r="W508" s="18">
        <f t="shared" si="52"/>
        <v>0</v>
      </c>
      <c r="X508" s="27"/>
      <c r="Y508" s="19">
        <f t="shared" si="53"/>
        <v>0</v>
      </c>
      <c r="Z508" s="18">
        <f t="shared" si="54"/>
        <v>0</v>
      </c>
      <c r="AA508" s="12">
        <v>280</v>
      </c>
      <c r="AB508" s="12">
        <v>29260</v>
      </c>
      <c r="AC508" s="28">
        <f>+I508+Y508-Z508</f>
        <v>12.64</v>
      </c>
      <c r="AD508" s="20">
        <f t="shared" si="55"/>
        <v>0</v>
      </c>
      <c r="AE508">
        <v>0</v>
      </c>
    </row>
    <row r="509" spans="1:31" x14ac:dyDescent="0.25">
      <c r="A509" s="9">
        <v>45046</v>
      </c>
      <c r="B509" s="10" t="s">
        <v>514</v>
      </c>
      <c r="C509" s="10" t="s">
        <v>282</v>
      </c>
      <c r="D509" s="10" t="s">
        <v>40</v>
      </c>
      <c r="E509" s="10" t="s">
        <v>30</v>
      </c>
      <c r="F509" s="10">
        <v>384</v>
      </c>
      <c r="G509" s="10">
        <v>419</v>
      </c>
      <c r="H509" s="11">
        <v>440</v>
      </c>
      <c r="I509" s="63">
        <v>19.87</v>
      </c>
      <c r="J509" s="12">
        <v>45980</v>
      </c>
      <c r="K509" s="13">
        <v>0</v>
      </c>
      <c r="L509" s="25">
        <v>0</v>
      </c>
      <c r="M509" s="15">
        <v>0</v>
      </c>
      <c r="N509" s="14">
        <v>0</v>
      </c>
      <c r="O509" s="16">
        <v>0</v>
      </c>
      <c r="P509" s="16">
        <v>0</v>
      </c>
      <c r="Q509" s="16">
        <v>0</v>
      </c>
      <c r="R509" s="16">
        <f>Q509*16.876/100</f>
        <v>0</v>
      </c>
      <c r="S509" s="17">
        <f t="shared" si="49"/>
        <v>0</v>
      </c>
      <c r="T509" s="16">
        <v>0</v>
      </c>
      <c r="U509" s="18">
        <f t="shared" si="50"/>
        <v>184.36</v>
      </c>
      <c r="V509" s="18">
        <f t="shared" si="51"/>
        <v>0</v>
      </c>
      <c r="W509" s="18">
        <f t="shared" si="52"/>
        <v>0</v>
      </c>
      <c r="X509" s="27"/>
      <c r="Y509" s="19">
        <f t="shared" si="53"/>
        <v>0</v>
      </c>
      <c r="Z509" s="18">
        <f t="shared" si="54"/>
        <v>0</v>
      </c>
      <c r="AA509" s="12">
        <v>440</v>
      </c>
      <c r="AB509" s="12">
        <v>45980</v>
      </c>
      <c r="AC509" s="28">
        <f>+I509+Y509-Z509</f>
        <v>19.87</v>
      </c>
      <c r="AD509" s="20">
        <f t="shared" si="55"/>
        <v>0</v>
      </c>
      <c r="AE509">
        <v>0</v>
      </c>
    </row>
    <row r="510" spans="1:31" x14ac:dyDescent="0.25">
      <c r="A510" s="9">
        <v>45046</v>
      </c>
      <c r="B510" s="10" t="s">
        <v>515</v>
      </c>
      <c r="C510" s="10" t="s">
        <v>28</v>
      </c>
      <c r="D510" s="10" t="s">
        <v>40</v>
      </c>
      <c r="E510" s="10" t="s">
        <v>30</v>
      </c>
      <c r="F510" s="10">
        <v>384</v>
      </c>
      <c r="G510" s="10">
        <v>419</v>
      </c>
      <c r="H510" s="11">
        <v>195</v>
      </c>
      <c r="I510" s="63">
        <v>8.8000000000000007</v>
      </c>
      <c r="J510" s="12">
        <v>20377.5</v>
      </c>
      <c r="K510" s="13">
        <v>0</v>
      </c>
      <c r="L510" s="25">
        <v>0</v>
      </c>
      <c r="M510" s="15">
        <v>0</v>
      </c>
      <c r="N510" s="14">
        <v>0</v>
      </c>
      <c r="O510" s="16">
        <v>0</v>
      </c>
      <c r="P510" s="16">
        <v>0</v>
      </c>
      <c r="Q510" s="16">
        <v>0</v>
      </c>
      <c r="R510" s="16">
        <f>Q510*16.876/100</f>
        <v>0</v>
      </c>
      <c r="S510" s="17">
        <f t="shared" si="49"/>
        <v>0</v>
      </c>
      <c r="T510" s="16">
        <v>0</v>
      </c>
      <c r="U510" s="18">
        <f t="shared" si="50"/>
        <v>81.704999999999998</v>
      </c>
      <c r="V510" s="18">
        <f t="shared" si="51"/>
        <v>0</v>
      </c>
      <c r="W510" s="18">
        <f t="shared" si="52"/>
        <v>0</v>
      </c>
      <c r="X510" s="27"/>
      <c r="Y510" s="19">
        <f t="shared" si="53"/>
        <v>0</v>
      </c>
      <c r="Z510" s="18">
        <f t="shared" si="54"/>
        <v>0</v>
      </c>
      <c r="AA510" s="12">
        <v>195</v>
      </c>
      <c r="AB510" s="12">
        <v>20377.5</v>
      </c>
      <c r="AC510" s="28">
        <f>+I510+Y510-Z510</f>
        <v>8.8000000000000007</v>
      </c>
      <c r="AD510" s="20">
        <f t="shared" si="55"/>
        <v>0</v>
      </c>
      <c r="AE510">
        <v>0</v>
      </c>
    </row>
    <row r="511" spans="1:31" x14ac:dyDescent="0.25">
      <c r="A511" s="9">
        <v>45046</v>
      </c>
      <c r="B511" s="10" t="s">
        <v>516</v>
      </c>
      <c r="C511" s="10" t="s">
        <v>282</v>
      </c>
      <c r="D511" s="10" t="s">
        <v>40</v>
      </c>
      <c r="E511" s="10" t="s">
        <v>30</v>
      </c>
      <c r="F511" s="10">
        <v>384</v>
      </c>
      <c r="G511" s="10">
        <v>419</v>
      </c>
      <c r="H511" s="11">
        <v>188</v>
      </c>
      <c r="I511" s="63">
        <v>8.49</v>
      </c>
      <c r="J511" s="12">
        <v>19646</v>
      </c>
      <c r="K511" s="13">
        <v>0</v>
      </c>
      <c r="L511" s="25">
        <v>0</v>
      </c>
      <c r="M511" s="15">
        <v>0</v>
      </c>
      <c r="N511" s="14">
        <v>0</v>
      </c>
      <c r="O511" s="16">
        <v>10</v>
      </c>
      <c r="P511" s="16">
        <v>832</v>
      </c>
      <c r="Q511" s="16">
        <v>0</v>
      </c>
      <c r="R511" s="16">
        <f>Q511*16.876/100</f>
        <v>0</v>
      </c>
      <c r="S511" s="17">
        <f t="shared" si="49"/>
        <v>0</v>
      </c>
      <c r="T511" s="16">
        <v>0</v>
      </c>
      <c r="U511" s="18">
        <f t="shared" si="50"/>
        <v>78.772000000000006</v>
      </c>
      <c r="V511" s="18">
        <f t="shared" si="51"/>
        <v>0</v>
      </c>
      <c r="W511" s="18">
        <f t="shared" si="52"/>
        <v>0</v>
      </c>
      <c r="X511" s="27"/>
      <c r="Y511" s="19">
        <f t="shared" si="53"/>
        <v>0</v>
      </c>
      <c r="Z511" s="18">
        <f t="shared" si="54"/>
        <v>4.1900000000000004</v>
      </c>
      <c r="AA511" s="12">
        <v>178</v>
      </c>
      <c r="AB511" s="12">
        <v>18601</v>
      </c>
      <c r="AC511" s="28">
        <f>+I511+Y511-Z511</f>
        <v>4.3</v>
      </c>
      <c r="AD511" s="20">
        <f t="shared" si="55"/>
        <v>0</v>
      </c>
      <c r="AE511">
        <v>0</v>
      </c>
    </row>
    <row r="512" spans="1:31" x14ac:dyDescent="0.25">
      <c r="A512" s="9">
        <v>45046</v>
      </c>
      <c r="B512" s="10" t="s">
        <v>517</v>
      </c>
      <c r="C512" s="10" t="s">
        <v>282</v>
      </c>
      <c r="D512" s="10" t="s">
        <v>40</v>
      </c>
      <c r="E512" s="10" t="s">
        <v>30</v>
      </c>
      <c r="F512" s="10">
        <v>384</v>
      </c>
      <c r="G512" s="10">
        <v>419</v>
      </c>
      <c r="H512" s="11">
        <v>215</v>
      </c>
      <c r="I512" s="63">
        <v>9.7100000000000009</v>
      </c>
      <c r="J512" s="12">
        <v>22467.5</v>
      </c>
      <c r="K512" s="13">
        <v>0</v>
      </c>
      <c r="L512" s="25">
        <v>0</v>
      </c>
      <c r="M512" s="15">
        <v>0</v>
      </c>
      <c r="N512" s="14">
        <v>0</v>
      </c>
      <c r="O512" s="16">
        <v>0</v>
      </c>
      <c r="P512" s="16">
        <v>0</v>
      </c>
      <c r="Q512" s="16">
        <v>0</v>
      </c>
      <c r="R512" s="16">
        <f>Q512*16.876/100</f>
        <v>0</v>
      </c>
      <c r="S512" s="17">
        <f t="shared" si="49"/>
        <v>0</v>
      </c>
      <c r="T512" s="16">
        <v>0</v>
      </c>
      <c r="U512" s="18">
        <f t="shared" si="50"/>
        <v>90.084999999999994</v>
      </c>
      <c r="V512" s="18">
        <f t="shared" si="51"/>
        <v>0</v>
      </c>
      <c r="W512" s="18">
        <f t="shared" si="52"/>
        <v>0</v>
      </c>
      <c r="X512" s="27"/>
      <c r="Y512" s="19">
        <f t="shared" si="53"/>
        <v>0</v>
      </c>
      <c r="Z512" s="18">
        <f t="shared" si="54"/>
        <v>0</v>
      </c>
      <c r="AA512" s="12">
        <v>215</v>
      </c>
      <c r="AB512" s="12">
        <v>22467.5</v>
      </c>
      <c r="AC512" s="28">
        <f>+I512+Y512-Z512</f>
        <v>9.7100000000000009</v>
      </c>
      <c r="AD512" s="20">
        <f t="shared" si="55"/>
        <v>0</v>
      </c>
      <c r="AE512">
        <v>0</v>
      </c>
    </row>
    <row r="513" spans="1:31" x14ac:dyDescent="0.25">
      <c r="A513" s="9">
        <v>45046</v>
      </c>
      <c r="B513" s="10" t="s">
        <v>518</v>
      </c>
      <c r="C513" s="10" t="s">
        <v>282</v>
      </c>
      <c r="D513" s="10" t="s">
        <v>40</v>
      </c>
      <c r="E513" s="10" t="s">
        <v>30</v>
      </c>
      <c r="F513" s="10">
        <v>620</v>
      </c>
      <c r="G513" s="10">
        <v>676</v>
      </c>
      <c r="H513" s="11">
        <v>20</v>
      </c>
      <c r="I513" s="63">
        <v>0.9</v>
      </c>
      <c r="J513" s="12">
        <v>3960</v>
      </c>
      <c r="K513" s="13">
        <v>0</v>
      </c>
      <c r="L513" s="25">
        <v>0</v>
      </c>
      <c r="M513" s="15">
        <v>0</v>
      </c>
      <c r="N513" s="14">
        <v>0</v>
      </c>
      <c r="O513" s="16">
        <v>0</v>
      </c>
      <c r="P513" s="16">
        <v>0</v>
      </c>
      <c r="Q513" s="16">
        <v>0</v>
      </c>
      <c r="R513" s="16">
        <f>Q513*16.876/100</f>
        <v>0</v>
      </c>
      <c r="S513" s="17">
        <f t="shared" si="49"/>
        <v>0</v>
      </c>
      <c r="T513" s="16">
        <v>0</v>
      </c>
      <c r="U513" s="18">
        <f t="shared" si="50"/>
        <v>13.52</v>
      </c>
      <c r="V513" s="18">
        <f t="shared" si="51"/>
        <v>0</v>
      </c>
      <c r="W513" s="18">
        <f t="shared" si="52"/>
        <v>0</v>
      </c>
      <c r="X513" s="27"/>
      <c r="Y513" s="19">
        <f t="shared" si="53"/>
        <v>0</v>
      </c>
      <c r="Z513" s="18">
        <f t="shared" si="54"/>
        <v>0</v>
      </c>
      <c r="AA513" s="12">
        <v>20</v>
      </c>
      <c r="AB513" s="12">
        <v>3960</v>
      </c>
      <c r="AC513" s="28">
        <f>+I513+Y513-Z513</f>
        <v>0.9</v>
      </c>
      <c r="AD513" s="20">
        <f t="shared" si="55"/>
        <v>0</v>
      </c>
      <c r="AE513">
        <v>0</v>
      </c>
    </row>
    <row r="514" spans="1:31" x14ac:dyDescent="0.25">
      <c r="A514" s="9">
        <v>45046</v>
      </c>
      <c r="B514" s="10" t="s">
        <v>519</v>
      </c>
      <c r="C514" s="10" t="s">
        <v>282</v>
      </c>
      <c r="D514" s="10" t="s">
        <v>40</v>
      </c>
      <c r="E514" s="10" t="s">
        <v>30</v>
      </c>
      <c r="F514" s="10">
        <v>620</v>
      </c>
      <c r="G514" s="10">
        <v>676</v>
      </c>
      <c r="H514" s="11">
        <v>0</v>
      </c>
      <c r="I514" s="63">
        <v>0</v>
      </c>
      <c r="J514" s="12">
        <v>0</v>
      </c>
      <c r="K514" s="13">
        <v>0</v>
      </c>
      <c r="L514" s="25">
        <v>0</v>
      </c>
      <c r="M514" s="15">
        <v>0</v>
      </c>
      <c r="N514" s="14">
        <v>0</v>
      </c>
      <c r="O514" s="16">
        <v>10</v>
      </c>
      <c r="P514" s="16">
        <v>1224</v>
      </c>
      <c r="Q514" s="16">
        <v>0</v>
      </c>
      <c r="R514" s="16">
        <f>Q514*16.876/100</f>
        <v>0</v>
      </c>
      <c r="S514" s="17">
        <f t="shared" si="49"/>
        <v>0</v>
      </c>
      <c r="T514" s="16">
        <v>0</v>
      </c>
      <c r="U514" s="18">
        <f t="shared" si="50"/>
        <v>0</v>
      </c>
      <c r="V514" s="18">
        <f t="shared" si="51"/>
        <v>0</v>
      </c>
      <c r="W514" s="18">
        <f t="shared" si="52"/>
        <v>0</v>
      </c>
      <c r="X514" s="27"/>
      <c r="Y514" s="19">
        <f t="shared" si="53"/>
        <v>0</v>
      </c>
      <c r="Z514" s="18">
        <f t="shared" si="54"/>
        <v>6.76</v>
      </c>
      <c r="AA514" s="12">
        <v>-10</v>
      </c>
      <c r="AB514" s="12">
        <v>-1224</v>
      </c>
      <c r="AC514" s="28">
        <f>+I514+Y514-Z514</f>
        <v>-6.76</v>
      </c>
      <c r="AD514" s="20">
        <f t="shared" si="55"/>
        <v>10</v>
      </c>
      <c r="AE514">
        <v>10</v>
      </c>
    </row>
    <row r="515" spans="1:31" x14ac:dyDescent="0.25">
      <c r="A515" s="9">
        <v>45046</v>
      </c>
      <c r="B515" s="10" t="s">
        <v>520</v>
      </c>
      <c r="C515" s="10" t="s">
        <v>282</v>
      </c>
      <c r="D515" s="10" t="s">
        <v>40</v>
      </c>
      <c r="E515" s="10" t="s">
        <v>30</v>
      </c>
      <c r="F515" s="10">
        <v>620</v>
      </c>
      <c r="G515" s="10">
        <v>676</v>
      </c>
      <c r="H515" s="11">
        <v>205</v>
      </c>
      <c r="I515" s="63">
        <v>9.26</v>
      </c>
      <c r="J515" s="12">
        <v>40590</v>
      </c>
      <c r="K515" s="13">
        <v>0</v>
      </c>
      <c r="L515" s="25">
        <v>0</v>
      </c>
      <c r="M515" s="15">
        <v>0</v>
      </c>
      <c r="N515" s="14">
        <v>0</v>
      </c>
      <c r="O515" s="16">
        <v>0</v>
      </c>
      <c r="P515" s="16">
        <v>0</v>
      </c>
      <c r="Q515" s="16">
        <v>0</v>
      </c>
      <c r="R515" s="16">
        <f>Q515*16.876/100</f>
        <v>0</v>
      </c>
      <c r="S515" s="17">
        <f t="shared" si="49"/>
        <v>0</v>
      </c>
      <c r="T515" s="16">
        <v>0</v>
      </c>
      <c r="U515" s="18">
        <f t="shared" si="50"/>
        <v>138.58000000000001</v>
      </c>
      <c r="V515" s="18">
        <f t="shared" si="51"/>
        <v>0</v>
      </c>
      <c r="W515" s="18">
        <f t="shared" si="52"/>
        <v>0</v>
      </c>
      <c r="X515" s="27"/>
      <c r="Y515" s="19">
        <f t="shared" si="53"/>
        <v>0</v>
      </c>
      <c r="Z515" s="18">
        <f t="shared" si="54"/>
        <v>0</v>
      </c>
      <c r="AA515" s="12">
        <v>205</v>
      </c>
      <c r="AB515" s="12">
        <v>40590</v>
      </c>
      <c r="AC515" s="28">
        <f>+I515+Y515-Z515</f>
        <v>9.26</v>
      </c>
      <c r="AD515" s="20">
        <f t="shared" si="55"/>
        <v>0</v>
      </c>
      <c r="AE515">
        <v>0</v>
      </c>
    </row>
    <row r="516" spans="1:31" x14ac:dyDescent="0.25">
      <c r="A516" s="9">
        <v>45046</v>
      </c>
      <c r="B516" s="10" t="s">
        <v>521</v>
      </c>
      <c r="C516" s="10" t="s">
        <v>282</v>
      </c>
      <c r="D516" s="10" t="s">
        <v>29</v>
      </c>
      <c r="E516" s="10" t="s">
        <v>30</v>
      </c>
      <c r="F516" s="10"/>
      <c r="G516" s="10">
        <v>0</v>
      </c>
      <c r="H516" s="11">
        <v>23</v>
      </c>
      <c r="I516" s="63">
        <v>1.04</v>
      </c>
      <c r="J516" s="12">
        <v>2470.66</v>
      </c>
      <c r="K516" s="13">
        <v>0</v>
      </c>
      <c r="L516" s="25">
        <v>0</v>
      </c>
      <c r="M516" s="15">
        <v>0</v>
      </c>
      <c r="N516" s="14">
        <v>0</v>
      </c>
      <c r="O516" s="16">
        <v>0</v>
      </c>
      <c r="P516" s="16">
        <v>0</v>
      </c>
      <c r="Q516" s="16">
        <v>0</v>
      </c>
      <c r="R516" s="16">
        <f>Q516*16.876/100</f>
        <v>0</v>
      </c>
      <c r="S516" s="17">
        <f t="shared" si="49"/>
        <v>0</v>
      </c>
      <c r="T516" s="16">
        <v>0</v>
      </c>
      <c r="U516" s="18">
        <f t="shared" si="50"/>
        <v>0</v>
      </c>
      <c r="V516" s="18">
        <f t="shared" si="51"/>
        <v>0</v>
      </c>
      <c r="W516" s="18">
        <f t="shared" si="52"/>
        <v>0</v>
      </c>
      <c r="X516" s="27"/>
      <c r="Y516" s="19">
        <f t="shared" si="53"/>
        <v>0</v>
      </c>
      <c r="Z516" s="18">
        <f t="shared" si="54"/>
        <v>0</v>
      </c>
      <c r="AA516" s="12">
        <v>23</v>
      </c>
      <c r="AB516" s="12">
        <v>2470.66</v>
      </c>
      <c r="AC516" s="28">
        <f>+I516+Y516-Z516</f>
        <v>1.04</v>
      </c>
      <c r="AD516" s="20">
        <f t="shared" si="55"/>
        <v>0</v>
      </c>
      <c r="AE516">
        <v>0</v>
      </c>
    </row>
    <row r="517" spans="1:31" x14ac:dyDescent="0.25">
      <c r="A517" s="9">
        <v>45046</v>
      </c>
      <c r="B517" s="10" t="s">
        <v>522</v>
      </c>
      <c r="C517" s="10" t="s">
        <v>282</v>
      </c>
      <c r="D517" s="10" t="s">
        <v>40</v>
      </c>
      <c r="E517" s="10" t="s">
        <v>30</v>
      </c>
      <c r="F517" s="10">
        <v>620</v>
      </c>
      <c r="G517" s="10">
        <v>676</v>
      </c>
      <c r="H517" s="11">
        <v>71</v>
      </c>
      <c r="I517" s="63">
        <v>3.21</v>
      </c>
      <c r="J517" s="12">
        <v>7470.62</v>
      </c>
      <c r="K517" s="13">
        <v>0</v>
      </c>
      <c r="L517" s="25">
        <v>0</v>
      </c>
      <c r="M517" s="15">
        <v>0</v>
      </c>
      <c r="N517" s="14">
        <v>0</v>
      </c>
      <c r="O517" s="16">
        <v>0</v>
      </c>
      <c r="P517" s="16">
        <v>0</v>
      </c>
      <c r="Q517" s="16">
        <v>0</v>
      </c>
      <c r="R517" s="16">
        <f>Q517*16.876/100</f>
        <v>0</v>
      </c>
      <c r="S517" s="17">
        <f t="shared" ref="S517:S580" si="56">Q517+R517</f>
        <v>0</v>
      </c>
      <c r="T517" s="16">
        <v>0</v>
      </c>
      <c r="U517" s="18">
        <f t="shared" ref="U517:U580" si="57">H517*G517/1000</f>
        <v>47.996000000000002</v>
      </c>
      <c r="V517" s="18">
        <f t="shared" ref="V517:V580" si="58">M517*F517/1000</f>
        <v>0</v>
      </c>
      <c r="W517" s="18">
        <f t="shared" ref="W517:W580" si="59">V517*16.789/100</f>
        <v>0</v>
      </c>
      <c r="X517" s="27"/>
      <c r="Y517" s="19">
        <f t="shared" ref="Y517:Y580" si="60">V517+W517+X517</f>
        <v>0</v>
      </c>
      <c r="Z517" s="18">
        <f t="shared" ref="Z517:Z580" si="61">O517*G517/1000</f>
        <v>0</v>
      </c>
      <c r="AA517" s="12">
        <v>71</v>
      </c>
      <c r="AB517" s="12">
        <v>7470.62</v>
      </c>
      <c r="AC517" s="28">
        <f>+I517+Y517-Z517</f>
        <v>3.21</v>
      </c>
      <c r="AD517" s="20">
        <f t="shared" ref="AD517:AD580" si="62">IF(AC517&lt;0,ROUNDUP(AC517,-1)*-1,0)</f>
        <v>0</v>
      </c>
      <c r="AE517">
        <v>0</v>
      </c>
    </row>
    <row r="518" spans="1:31" x14ac:dyDescent="0.25">
      <c r="A518" s="9">
        <v>45046</v>
      </c>
      <c r="B518" s="10" t="s">
        <v>523</v>
      </c>
      <c r="C518" s="10" t="s">
        <v>282</v>
      </c>
      <c r="D518" s="10" t="s">
        <v>29</v>
      </c>
      <c r="E518" s="10" t="s">
        <v>30</v>
      </c>
      <c r="F518" s="10"/>
      <c r="G518" s="10">
        <v>0</v>
      </c>
      <c r="H518" s="11">
        <v>42</v>
      </c>
      <c r="I518" s="63">
        <v>1.9</v>
      </c>
      <c r="J518" s="12">
        <v>8316</v>
      </c>
      <c r="K518" s="13">
        <v>0</v>
      </c>
      <c r="L518" s="25">
        <v>0</v>
      </c>
      <c r="M518" s="15">
        <v>0</v>
      </c>
      <c r="N518" s="14">
        <v>0</v>
      </c>
      <c r="O518" s="16">
        <v>0</v>
      </c>
      <c r="P518" s="16">
        <v>0</v>
      </c>
      <c r="Q518" s="16">
        <v>0</v>
      </c>
      <c r="R518" s="16">
        <f>Q518*16.876/100</f>
        <v>0</v>
      </c>
      <c r="S518" s="17">
        <f t="shared" si="56"/>
        <v>0</v>
      </c>
      <c r="T518" s="16">
        <v>0</v>
      </c>
      <c r="U518" s="18">
        <f t="shared" si="57"/>
        <v>0</v>
      </c>
      <c r="V518" s="18">
        <f t="shared" si="58"/>
        <v>0</v>
      </c>
      <c r="W518" s="18">
        <f t="shared" si="59"/>
        <v>0</v>
      </c>
      <c r="X518" s="27"/>
      <c r="Y518" s="19">
        <f t="shared" si="60"/>
        <v>0</v>
      </c>
      <c r="Z518" s="18">
        <f t="shared" si="61"/>
        <v>0</v>
      </c>
      <c r="AA518" s="12">
        <v>42</v>
      </c>
      <c r="AB518" s="12">
        <v>8316</v>
      </c>
      <c r="AC518" s="28">
        <f>+I518+Y518-Z518</f>
        <v>1.9</v>
      </c>
      <c r="AD518" s="20">
        <f t="shared" si="62"/>
        <v>0</v>
      </c>
      <c r="AE518">
        <v>0</v>
      </c>
    </row>
    <row r="519" spans="1:31" x14ac:dyDescent="0.25">
      <c r="A519" s="9">
        <v>45046</v>
      </c>
      <c r="B519" s="10" t="s">
        <v>524</v>
      </c>
      <c r="C519" s="10" t="s">
        <v>282</v>
      </c>
      <c r="D519" s="10" t="s">
        <v>40</v>
      </c>
      <c r="E519" s="10" t="s">
        <v>30</v>
      </c>
      <c r="F519" s="10">
        <v>583</v>
      </c>
      <c r="G519" s="10">
        <v>635</v>
      </c>
      <c r="H519" s="11">
        <v>-6</v>
      </c>
      <c r="I519" s="63">
        <v>0</v>
      </c>
      <c r="J519" s="12">
        <v>-480.36</v>
      </c>
      <c r="K519" s="13">
        <v>0</v>
      </c>
      <c r="L519" s="25">
        <v>0</v>
      </c>
      <c r="M519" s="15">
        <v>6</v>
      </c>
      <c r="N519" s="14">
        <v>481.26</v>
      </c>
      <c r="O519" s="16">
        <v>0</v>
      </c>
      <c r="P519" s="16">
        <v>0</v>
      </c>
      <c r="Q519" s="16">
        <v>0</v>
      </c>
      <c r="R519" s="16">
        <f>Q519*16.876/100</f>
        <v>0</v>
      </c>
      <c r="S519" s="17">
        <f t="shared" si="56"/>
        <v>0</v>
      </c>
      <c r="T519" s="16">
        <v>0</v>
      </c>
      <c r="U519" s="18">
        <f t="shared" si="57"/>
        <v>-3.81</v>
      </c>
      <c r="V519" s="18">
        <f t="shared" si="58"/>
        <v>3.4980000000000002</v>
      </c>
      <c r="W519" s="18">
        <f t="shared" si="59"/>
        <v>0.5872792200000001</v>
      </c>
      <c r="X519" s="27"/>
      <c r="Y519" s="19">
        <f t="shared" si="60"/>
        <v>4.0852792200000003</v>
      </c>
      <c r="Z519" s="18">
        <f t="shared" si="61"/>
        <v>0</v>
      </c>
      <c r="AA519" s="12">
        <v>0</v>
      </c>
      <c r="AB519" s="12">
        <v>0</v>
      </c>
      <c r="AC519" s="28">
        <f>+I519+Y519-Z519</f>
        <v>4.0852792200000003</v>
      </c>
      <c r="AD519" s="20">
        <f t="shared" si="62"/>
        <v>0</v>
      </c>
      <c r="AE519">
        <v>0</v>
      </c>
    </row>
    <row r="520" spans="1:31" x14ac:dyDescent="0.25">
      <c r="A520" s="9">
        <v>45046</v>
      </c>
      <c r="B520" s="10" t="s">
        <v>525</v>
      </c>
      <c r="C520" s="10" t="s">
        <v>282</v>
      </c>
      <c r="D520" s="10" t="s">
        <v>29</v>
      </c>
      <c r="E520" s="10" t="s">
        <v>30</v>
      </c>
      <c r="F520" s="10"/>
      <c r="G520" s="10">
        <v>0</v>
      </c>
      <c r="H520" s="11">
        <v>-6</v>
      </c>
      <c r="I520" s="63">
        <v>0</v>
      </c>
      <c r="J520" s="12">
        <v>-749.94</v>
      </c>
      <c r="K520" s="13">
        <v>0</v>
      </c>
      <c r="L520" s="25">
        <v>0</v>
      </c>
      <c r="M520" s="15">
        <v>6</v>
      </c>
      <c r="N520" s="14">
        <v>591.41999999999996</v>
      </c>
      <c r="O520" s="16">
        <v>0</v>
      </c>
      <c r="P520" s="16">
        <v>0</v>
      </c>
      <c r="Q520" s="16">
        <v>0</v>
      </c>
      <c r="R520" s="16">
        <f>Q520*16.876/100</f>
        <v>0</v>
      </c>
      <c r="S520" s="17">
        <f t="shared" si="56"/>
        <v>0</v>
      </c>
      <c r="T520" s="16">
        <v>0</v>
      </c>
      <c r="U520" s="18">
        <f t="shared" si="57"/>
        <v>0</v>
      </c>
      <c r="V520" s="18">
        <f t="shared" si="58"/>
        <v>0</v>
      </c>
      <c r="W520" s="18">
        <f t="shared" si="59"/>
        <v>0</v>
      </c>
      <c r="X520" s="27"/>
      <c r="Y520" s="19">
        <f t="shared" si="60"/>
        <v>0</v>
      </c>
      <c r="Z520" s="18">
        <f t="shared" si="61"/>
        <v>0</v>
      </c>
      <c r="AA520" s="12">
        <v>0</v>
      </c>
      <c r="AB520" s="12">
        <v>0</v>
      </c>
      <c r="AC520" s="28">
        <f>+I520+Y520-Z520</f>
        <v>0</v>
      </c>
      <c r="AD520" s="20">
        <f t="shared" si="62"/>
        <v>0</v>
      </c>
      <c r="AE520">
        <v>0</v>
      </c>
    </row>
    <row r="521" spans="1:31" x14ac:dyDescent="0.25">
      <c r="A521" s="9">
        <v>45046</v>
      </c>
      <c r="B521" s="10" t="s">
        <v>526</v>
      </c>
      <c r="C521" s="10" t="s">
        <v>282</v>
      </c>
      <c r="D521" s="10" t="s">
        <v>29</v>
      </c>
      <c r="E521" s="10" t="s">
        <v>30</v>
      </c>
      <c r="F521" s="10"/>
      <c r="G521" s="10">
        <v>0</v>
      </c>
      <c r="H521" s="11">
        <v>4994</v>
      </c>
      <c r="I521" s="63">
        <v>225.48</v>
      </c>
      <c r="J521" s="12">
        <v>360466.92</v>
      </c>
      <c r="K521" s="13">
        <v>0</v>
      </c>
      <c r="L521" s="25">
        <v>0</v>
      </c>
      <c r="M521" s="15">
        <v>0</v>
      </c>
      <c r="N521" s="14">
        <v>0</v>
      </c>
      <c r="O521" s="16">
        <v>0</v>
      </c>
      <c r="P521" s="16">
        <v>0</v>
      </c>
      <c r="Q521" s="16">
        <v>0</v>
      </c>
      <c r="R521" s="16">
        <f>Q521*16.876/100</f>
        <v>0</v>
      </c>
      <c r="S521" s="17">
        <f t="shared" si="56"/>
        <v>0</v>
      </c>
      <c r="T521" s="16">
        <v>0</v>
      </c>
      <c r="U521" s="18">
        <f t="shared" si="57"/>
        <v>0</v>
      </c>
      <c r="V521" s="18">
        <f t="shared" si="58"/>
        <v>0</v>
      </c>
      <c r="W521" s="18">
        <f t="shared" si="59"/>
        <v>0</v>
      </c>
      <c r="X521" s="27"/>
      <c r="Y521" s="19">
        <f t="shared" si="60"/>
        <v>0</v>
      </c>
      <c r="Z521" s="18">
        <f t="shared" si="61"/>
        <v>0</v>
      </c>
      <c r="AA521" s="12">
        <v>4994</v>
      </c>
      <c r="AB521" s="12">
        <v>360466.92</v>
      </c>
      <c r="AC521" s="28">
        <f>+I521+Y521-Z521</f>
        <v>225.48</v>
      </c>
      <c r="AD521" s="20">
        <f t="shared" si="62"/>
        <v>0</v>
      </c>
      <c r="AE521">
        <v>0</v>
      </c>
    </row>
    <row r="522" spans="1:31" x14ac:dyDescent="0.25">
      <c r="A522" s="59">
        <v>45046</v>
      </c>
      <c r="B522" s="60" t="s">
        <v>780</v>
      </c>
      <c r="C522" s="60" t="s">
        <v>105</v>
      </c>
      <c r="D522" s="60" t="s">
        <v>40</v>
      </c>
      <c r="E522" s="60" t="s">
        <v>30</v>
      </c>
      <c r="F522" s="10"/>
      <c r="G522" s="10"/>
      <c r="H522" s="11"/>
      <c r="I522" s="63"/>
      <c r="J522" s="11"/>
      <c r="K522" s="13"/>
      <c r="L522" s="25"/>
      <c r="M522" s="15"/>
      <c r="N522" s="14"/>
      <c r="O522" s="16"/>
      <c r="P522" s="16"/>
      <c r="Q522" s="16"/>
      <c r="R522" s="16"/>
      <c r="S522" s="17">
        <f t="shared" si="56"/>
        <v>0</v>
      </c>
      <c r="T522" s="16"/>
      <c r="U522" s="18">
        <f t="shared" si="57"/>
        <v>0</v>
      </c>
      <c r="V522" s="18">
        <f t="shared" si="58"/>
        <v>0</v>
      </c>
      <c r="W522" s="18">
        <f t="shared" si="59"/>
        <v>0</v>
      </c>
      <c r="X522" s="27"/>
      <c r="Y522" s="19">
        <f t="shared" si="60"/>
        <v>0</v>
      </c>
      <c r="Z522" s="18">
        <f t="shared" si="61"/>
        <v>0</v>
      </c>
      <c r="AA522" s="12"/>
      <c r="AB522" s="12"/>
      <c r="AC522" s="28">
        <f>+I522+Y522-Z522</f>
        <v>0</v>
      </c>
      <c r="AD522" s="20">
        <f t="shared" si="62"/>
        <v>0</v>
      </c>
      <c r="AE522">
        <v>0</v>
      </c>
    </row>
    <row r="523" spans="1:31" x14ac:dyDescent="0.25">
      <c r="A523" s="9">
        <v>45046</v>
      </c>
      <c r="B523" s="10" t="s">
        <v>527</v>
      </c>
      <c r="C523" s="10" t="s">
        <v>282</v>
      </c>
      <c r="D523" s="10" t="s">
        <v>40</v>
      </c>
      <c r="E523" s="10" t="s">
        <v>30</v>
      </c>
      <c r="F523" s="10">
        <v>100</v>
      </c>
      <c r="G523" s="10">
        <v>109</v>
      </c>
      <c r="H523" s="11">
        <v>0</v>
      </c>
      <c r="I523" s="63">
        <v>0</v>
      </c>
      <c r="J523" s="12">
        <v>0</v>
      </c>
      <c r="K523" s="13">
        <v>0</v>
      </c>
      <c r="L523" s="25">
        <v>0</v>
      </c>
      <c r="M523" s="15">
        <v>294</v>
      </c>
      <c r="N523" s="14">
        <v>12589.08</v>
      </c>
      <c r="O523" s="16">
        <v>144</v>
      </c>
      <c r="P523" s="16">
        <v>8294.4</v>
      </c>
      <c r="Q523" s="16">
        <v>0</v>
      </c>
      <c r="R523" s="16">
        <f>Q523*16.876/100</f>
        <v>0</v>
      </c>
      <c r="S523" s="17">
        <f t="shared" si="56"/>
        <v>0</v>
      </c>
      <c r="T523" s="16">
        <v>0</v>
      </c>
      <c r="U523" s="18">
        <f t="shared" si="57"/>
        <v>0</v>
      </c>
      <c r="V523" s="18">
        <f t="shared" si="58"/>
        <v>29.4</v>
      </c>
      <c r="W523" s="18">
        <f t="shared" si="59"/>
        <v>4.9359660000000005</v>
      </c>
      <c r="X523" s="27"/>
      <c r="Y523" s="19">
        <f t="shared" si="60"/>
        <v>34.335965999999999</v>
      </c>
      <c r="Z523" s="18">
        <f t="shared" si="61"/>
        <v>15.696</v>
      </c>
      <c r="AA523" s="12">
        <v>150</v>
      </c>
      <c r="AB523" s="12">
        <v>6423</v>
      </c>
      <c r="AC523" s="28">
        <f>+I523+Y523-Z523</f>
        <v>18.639966000000001</v>
      </c>
      <c r="AD523" s="20">
        <f t="shared" si="62"/>
        <v>0</v>
      </c>
      <c r="AE523">
        <v>0</v>
      </c>
    </row>
    <row r="524" spans="1:31" x14ac:dyDescent="0.25">
      <c r="A524" s="59">
        <v>45046</v>
      </c>
      <c r="B524" s="60" t="s">
        <v>742</v>
      </c>
      <c r="C524" s="60" t="s">
        <v>282</v>
      </c>
      <c r="D524" s="60" t="s">
        <v>40</v>
      </c>
      <c r="E524" s="60" t="s">
        <v>30</v>
      </c>
      <c r="F524" s="10"/>
      <c r="G524" s="10"/>
      <c r="H524" s="11"/>
      <c r="I524" s="63"/>
      <c r="J524" s="11"/>
      <c r="K524" s="13"/>
      <c r="L524" s="25"/>
      <c r="M524" s="15"/>
      <c r="N524" s="14"/>
      <c r="O524" s="16"/>
      <c r="P524" s="16"/>
      <c r="Q524" s="16"/>
      <c r="R524" s="16"/>
      <c r="S524" s="17">
        <f t="shared" si="56"/>
        <v>0</v>
      </c>
      <c r="T524" s="16"/>
      <c r="U524" s="18">
        <f t="shared" si="57"/>
        <v>0</v>
      </c>
      <c r="V524" s="18">
        <f t="shared" si="58"/>
        <v>0</v>
      </c>
      <c r="W524" s="18">
        <f t="shared" si="59"/>
        <v>0</v>
      </c>
      <c r="X524" s="27"/>
      <c r="Y524" s="19">
        <f t="shared" si="60"/>
        <v>0</v>
      </c>
      <c r="Z524" s="18">
        <f t="shared" si="61"/>
        <v>0</v>
      </c>
      <c r="AA524" s="12"/>
      <c r="AB524" s="12"/>
      <c r="AC524" s="28">
        <f>+I524+Y524-Z524</f>
        <v>0</v>
      </c>
      <c r="AD524" s="20">
        <f t="shared" si="62"/>
        <v>0</v>
      </c>
      <c r="AE524">
        <v>0</v>
      </c>
    </row>
    <row r="525" spans="1:31" x14ac:dyDescent="0.25">
      <c r="A525" s="9">
        <v>45046</v>
      </c>
      <c r="B525" s="10" t="s">
        <v>528</v>
      </c>
      <c r="C525" s="10" t="s">
        <v>282</v>
      </c>
      <c r="D525" s="10" t="s">
        <v>40</v>
      </c>
      <c r="E525" s="10" t="s">
        <v>30</v>
      </c>
      <c r="F525" s="10">
        <v>70</v>
      </c>
      <c r="G525" s="10">
        <v>76</v>
      </c>
      <c r="H525" s="11">
        <v>0</v>
      </c>
      <c r="I525" s="63">
        <v>0</v>
      </c>
      <c r="J525" s="12">
        <v>0</v>
      </c>
      <c r="K525" s="13">
        <v>0</v>
      </c>
      <c r="L525" s="25">
        <v>0</v>
      </c>
      <c r="M525" s="15">
        <v>474</v>
      </c>
      <c r="N525" s="14">
        <v>23140.68</v>
      </c>
      <c r="O525" s="16">
        <v>324</v>
      </c>
      <c r="P525" s="16">
        <v>20947.2</v>
      </c>
      <c r="Q525" s="16">
        <v>0</v>
      </c>
      <c r="R525" s="16">
        <f>Q525*16.876/100</f>
        <v>0</v>
      </c>
      <c r="S525" s="17">
        <f t="shared" si="56"/>
        <v>0</v>
      </c>
      <c r="T525" s="16">
        <v>0</v>
      </c>
      <c r="U525" s="18">
        <f t="shared" si="57"/>
        <v>0</v>
      </c>
      <c r="V525" s="18">
        <f t="shared" si="58"/>
        <v>33.18</v>
      </c>
      <c r="W525" s="18">
        <f t="shared" si="59"/>
        <v>5.5705902000000007</v>
      </c>
      <c r="X525" s="27"/>
      <c r="Y525" s="19">
        <f t="shared" si="60"/>
        <v>38.750590199999998</v>
      </c>
      <c r="Z525" s="18">
        <f t="shared" si="61"/>
        <v>24.623999999999999</v>
      </c>
      <c r="AA525" s="12">
        <v>150</v>
      </c>
      <c r="AB525" s="12">
        <v>7323</v>
      </c>
      <c r="AC525" s="28">
        <f>+I525+Y525-Z525</f>
        <v>14.126590199999999</v>
      </c>
      <c r="AD525" s="20">
        <f t="shared" si="62"/>
        <v>0</v>
      </c>
      <c r="AE525">
        <v>0</v>
      </c>
    </row>
    <row r="526" spans="1:31" x14ac:dyDescent="0.25">
      <c r="A526" s="9">
        <v>45046</v>
      </c>
      <c r="B526" s="10" t="s">
        <v>529</v>
      </c>
      <c r="C526" s="10" t="s">
        <v>282</v>
      </c>
      <c r="D526" s="10" t="s">
        <v>40</v>
      </c>
      <c r="E526" s="10" t="s">
        <v>30</v>
      </c>
      <c r="F526" s="10">
        <v>140</v>
      </c>
      <c r="G526" s="10">
        <v>153</v>
      </c>
      <c r="H526" s="11">
        <v>-96</v>
      </c>
      <c r="I526" s="63">
        <v>0</v>
      </c>
      <c r="J526" s="12">
        <v>-3957.12</v>
      </c>
      <c r="K526" s="13">
        <v>0</v>
      </c>
      <c r="L526" s="25">
        <v>0</v>
      </c>
      <c r="M526" s="15">
        <v>315</v>
      </c>
      <c r="N526" s="14">
        <v>20418.3</v>
      </c>
      <c r="O526" s="16">
        <v>69</v>
      </c>
      <c r="P526" s="16">
        <v>5133.6000000000004</v>
      </c>
      <c r="Q526" s="16">
        <v>0</v>
      </c>
      <c r="R526" s="16">
        <f>Q526*16.876/100</f>
        <v>0</v>
      </c>
      <c r="S526" s="17">
        <f t="shared" si="56"/>
        <v>0</v>
      </c>
      <c r="T526" s="16">
        <v>0</v>
      </c>
      <c r="U526" s="18">
        <f t="shared" si="57"/>
        <v>-14.688000000000001</v>
      </c>
      <c r="V526" s="18">
        <f t="shared" si="58"/>
        <v>44.1</v>
      </c>
      <c r="W526" s="18">
        <f t="shared" si="59"/>
        <v>7.4039490000000008</v>
      </c>
      <c r="X526" s="27"/>
      <c r="Y526" s="19">
        <f t="shared" si="60"/>
        <v>51.503949000000006</v>
      </c>
      <c r="Z526" s="18">
        <f t="shared" si="61"/>
        <v>10.557</v>
      </c>
      <c r="AA526" s="12">
        <v>150</v>
      </c>
      <c r="AB526" s="12">
        <v>9723</v>
      </c>
      <c r="AC526" s="28">
        <f>+I526+Y526-Z526</f>
        <v>40.946949000000004</v>
      </c>
      <c r="AD526" s="20">
        <f t="shared" si="62"/>
        <v>0</v>
      </c>
      <c r="AE526">
        <v>0</v>
      </c>
    </row>
    <row r="527" spans="1:31" x14ac:dyDescent="0.25">
      <c r="A527" s="59">
        <v>45046</v>
      </c>
      <c r="B527" s="60" t="s">
        <v>743</v>
      </c>
      <c r="C527" s="60" t="s">
        <v>282</v>
      </c>
      <c r="D527" s="60" t="s">
        <v>40</v>
      </c>
      <c r="E527" s="60" t="s">
        <v>30</v>
      </c>
      <c r="F527" s="10"/>
      <c r="G527" s="10"/>
      <c r="H527" s="11"/>
      <c r="I527" s="63"/>
      <c r="J527" s="11"/>
      <c r="K527" s="13"/>
      <c r="L527" s="25"/>
      <c r="M527" s="15"/>
      <c r="N527" s="14"/>
      <c r="O527" s="16"/>
      <c r="P527" s="16"/>
      <c r="Q527" s="16"/>
      <c r="R527" s="16"/>
      <c r="S527" s="17">
        <f t="shared" si="56"/>
        <v>0</v>
      </c>
      <c r="T527" s="16"/>
      <c r="U527" s="18">
        <f t="shared" si="57"/>
        <v>0</v>
      </c>
      <c r="V527" s="18">
        <f t="shared" si="58"/>
        <v>0</v>
      </c>
      <c r="W527" s="18">
        <f t="shared" si="59"/>
        <v>0</v>
      </c>
      <c r="X527" s="27"/>
      <c r="Y527" s="19">
        <f t="shared" si="60"/>
        <v>0</v>
      </c>
      <c r="Z527" s="18">
        <f t="shared" si="61"/>
        <v>0</v>
      </c>
      <c r="AA527" s="12"/>
      <c r="AB527" s="12"/>
      <c r="AC527" s="28">
        <f>+I527+Y527-Z527</f>
        <v>0</v>
      </c>
      <c r="AD527" s="20">
        <f t="shared" si="62"/>
        <v>0</v>
      </c>
      <c r="AE527">
        <v>0</v>
      </c>
    </row>
    <row r="528" spans="1:31" x14ac:dyDescent="0.25">
      <c r="A528" s="9">
        <v>45046</v>
      </c>
      <c r="B528" s="10" t="s">
        <v>530</v>
      </c>
      <c r="C528" s="10" t="s">
        <v>282</v>
      </c>
      <c r="D528" s="10" t="s">
        <v>40</v>
      </c>
      <c r="E528" s="10" t="s">
        <v>30</v>
      </c>
      <c r="F528" s="10">
        <v>135</v>
      </c>
      <c r="G528" s="10">
        <v>147</v>
      </c>
      <c r="H528" s="11">
        <v>3906</v>
      </c>
      <c r="I528" s="63">
        <v>176.35</v>
      </c>
      <c r="J528" s="12">
        <v>38781.599999999999</v>
      </c>
      <c r="K528" s="13">
        <v>0</v>
      </c>
      <c r="L528" s="25">
        <v>0</v>
      </c>
      <c r="M528" s="15">
        <v>0</v>
      </c>
      <c r="N528" s="14">
        <v>0</v>
      </c>
      <c r="O528" s="16">
        <v>788</v>
      </c>
      <c r="P528" s="16">
        <v>14087.68</v>
      </c>
      <c r="Q528" s="16">
        <v>0</v>
      </c>
      <c r="R528" s="16">
        <f>Q528*16.876/100</f>
        <v>0</v>
      </c>
      <c r="S528" s="17">
        <f t="shared" si="56"/>
        <v>0</v>
      </c>
      <c r="T528" s="16">
        <v>0</v>
      </c>
      <c r="U528" s="18">
        <f t="shared" si="57"/>
        <v>574.18200000000002</v>
      </c>
      <c r="V528" s="18">
        <f t="shared" si="58"/>
        <v>0</v>
      </c>
      <c r="W528" s="18">
        <f t="shared" si="59"/>
        <v>0</v>
      </c>
      <c r="X528" s="27"/>
      <c r="Y528" s="19">
        <f t="shared" si="60"/>
        <v>0</v>
      </c>
      <c r="Z528" s="18">
        <f t="shared" si="61"/>
        <v>115.836</v>
      </c>
      <c r="AA528" s="12">
        <v>3118</v>
      </c>
      <c r="AB528" s="12">
        <v>30957.77</v>
      </c>
      <c r="AC528" s="28">
        <f>+I528+Y528-Z528</f>
        <v>60.513999999999996</v>
      </c>
      <c r="AD528" s="20">
        <f t="shared" si="62"/>
        <v>0</v>
      </c>
      <c r="AE528">
        <v>0</v>
      </c>
    </row>
    <row r="529" spans="1:31" x14ac:dyDescent="0.25">
      <c r="A529" s="9">
        <v>45046</v>
      </c>
      <c r="B529" s="10" t="s">
        <v>531</v>
      </c>
      <c r="C529" s="10" t="s">
        <v>282</v>
      </c>
      <c r="D529" s="10" t="s">
        <v>29</v>
      </c>
      <c r="E529" s="10" t="s">
        <v>30</v>
      </c>
      <c r="F529" s="10"/>
      <c r="G529" s="10">
        <v>0</v>
      </c>
      <c r="H529" s="11">
        <v>240</v>
      </c>
      <c r="I529" s="63">
        <v>10.84</v>
      </c>
      <c r="J529" s="12">
        <v>0</v>
      </c>
      <c r="K529" s="13">
        <v>0</v>
      </c>
      <c r="L529" s="25">
        <v>0</v>
      </c>
      <c r="M529" s="15">
        <v>0</v>
      </c>
      <c r="N529" s="14">
        <v>0</v>
      </c>
      <c r="O529" s="16">
        <v>0</v>
      </c>
      <c r="P529" s="16">
        <v>0</v>
      </c>
      <c r="Q529" s="16">
        <v>0</v>
      </c>
      <c r="R529" s="16">
        <f>Q529*16.876/100</f>
        <v>0</v>
      </c>
      <c r="S529" s="17">
        <f t="shared" si="56"/>
        <v>0</v>
      </c>
      <c r="T529" s="16">
        <v>0</v>
      </c>
      <c r="U529" s="18">
        <f t="shared" si="57"/>
        <v>0</v>
      </c>
      <c r="V529" s="18">
        <f t="shared" si="58"/>
        <v>0</v>
      </c>
      <c r="W529" s="18">
        <f t="shared" si="59"/>
        <v>0</v>
      </c>
      <c r="X529" s="27"/>
      <c r="Y529" s="19">
        <f t="shared" si="60"/>
        <v>0</v>
      </c>
      <c r="Z529" s="18">
        <f t="shared" si="61"/>
        <v>0</v>
      </c>
      <c r="AA529" s="12">
        <v>240</v>
      </c>
      <c r="AB529" s="12">
        <v>0</v>
      </c>
      <c r="AC529" s="28">
        <f>+I529+Y529-Z529</f>
        <v>10.84</v>
      </c>
      <c r="AD529" s="20">
        <f t="shared" si="62"/>
        <v>0</v>
      </c>
      <c r="AE529">
        <v>0</v>
      </c>
    </row>
    <row r="530" spans="1:31" x14ac:dyDescent="0.25">
      <c r="A530" s="9">
        <v>45046</v>
      </c>
      <c r="B530" s="10" t="s">
        <v>532</v>
      </c>
      <c r="C530" s="10" t="s">
        <v>282</v>
      </c>
      <c r="D530" s="10" t="s">
        <v>29</v>
      </c>
      <c r="E530" s="10" t="s">
        <v>30</v>
      </c>
      <c r="F530" s="10">
        <v>0</v>
      </c>
      <c r="G530" s="10">
        <v>0</v>
      </c>
      <c r="H530" s="11">
        <v>969</v>
      </c>
      <c r="I530" s="63">
        <v>43.75</v>
      </c>
      <c r="J530" s="12">
        <v>20491.599999999999</v>
      </c>
      <c r="K530" s="13">
        <v>0</v>
      </c>
      <c r="L530" s="25">
        <v>0</v>
      </c>
      <c r="M530" s="15">
        <v>0</v>
      </c>
      <c r="N530" s="14">
        <v>0</v>
      </c>
      <c r="O530" s="16">
        <v>349</v>
      </c>
      <c r="P530" s="16">
        <v>9095.89</v>
      </c>
      <c r="Q530" s="16">
        <v>0</v>
      </c>
      <c r="R530" s="16">
        <f>Q530*16.876/100</f>
        <v>0</v>
      </c>
      <c r="S530" s="17">
        <f t="shared" si="56"/>
        <v>0</v>
      </c>
      <c r="T530" s="16">
        <v>0</v>
      </c>
      <c r="U530" s="18">
        <f t="shared" si="57"/>
        <v>0</v>
      </c>
      <c r="V530" s="18">
        <f t="shared" si="58"/>
        <v>0</v>
      </c>
      <c r="W530" s="18">
        <f t="shared" si="59"/>
        <v>0</v>
      </c>
      <c r="X530" s="27"/>
      <c r="Y530" s="19">
        <f t="shared" si="60"/>
        <v>0</v>
      </c>
      <c r="Z530" s="18">
        <f t="shared" si="61"/>
        <v>0</v>
      </c>
      <c r="AA530" s="12">
        <v>620</v>
      </c>
      <c r="AB530" s="12">
        <v>13111.25</v>
      </c>
      <c r="AC530" s="28">
        <f>+I530+Y530-Z530</f>
        <v>43.75</v>
      </c>
      <c r="AD530" s="20">
        <f t="shared" si="62"/>
        <v>0</v>
      </c>
      <c r="AE530">
        <v>0</v>
      </c>
    </row>
    <row r="531" spans="1:31" x14ac:dyDescent="0.25">
      <c r="A531" s="9">
        <v>45046</v>
      </c>
      <c r="B531" s="10" t="s">
        <v>533</v>
      </c>
      <c r="C531" s="10" t="s">
        <v>282</v>
      </c>
      <c r="D531" s="10" t="s">
        <v>40</v>
      </c>
      <c r="E531" s="10" t="s">
        <v>30</v>
      </c>
      <c r="F531" s="10">
        <v>80</v>
      </c>
      <c r="G531" s="10">
        <v>87</v>
      </c>
      <c r="H531" s="11">
        <v>6</v>
      </c>
      <c r="I531" s="63">
        <v>0.27</v>
      </c>
      <c r="J531" s="12">
        <v>512.22</v>
      </c>
      <c r="K531" s="13">
        <v>0</v>
      </c>
      <c r="L531" s="25">
        <v>0</v>
      </c>
      <c r="M531" s="15">
        <v>0</v>
      </c>
      <c r="N531" s="14">
        <v>0</v>
      </c>
      <c r="O531" s="16">
        <v>0</v>
      </c>
      <c r="P531" s="16">
        <v>0</v>
      </c>
      <c r="Q531" s="16">
        <v>0</v>
      </c>
      <c r="R531" s="16">
        <f>Q531*16.876/100</f>
        <v>0</v>
      </c>
      <c r="S531" s="17">
        <f t="shared" si="56"/>
        <v>0</v>
      </c>
      <c r="T531" s="16">
        <v>0</v>
      </c>
      <c r="U531" s="18">
        <f t="shared" si="57"/>
        <v>0.52200000000000002</v>
      </c>
      <c r="V531" s="18">
        <f t="shared" si="58"/>
        <v>0</v>
      </c>
      <c r="W531" s="18">
        <f t="shared" si="59"/>
        <v>0</v>
      </c>
      <c r="X531" s="27"/>
      <c r="Y531" s="19">
        <f t="shared" si="60"/>
        <v>0</v>
      </c>
      <c r="Z531" s="18">
        <f t="shared" si="61"/>
        <v>0</v>
      </c>
      <c r="AA531" s="12">
        <v>6</v>
      </c>
      <c r="AB531" s="12">
        <v>512.22</v>
      </c>
      <c r="AC531" s="28">
        <f>+I531+Y531-Z531</f>
        <v>0.27</v>
      </c>
      <c r="AD531" s="20">
        <f t="shared" si="62"/>
        <v>0</v>
      </c>
      <c r="AE531">
        <v>0</v>
      </c>
    </row>
    <row r="532" spans="1:31" x14ac:dyDescent="0.25">
      <c r="A532" s="59">
        <v>45046</v>
      </c>
      <c r="B532" s="60" t="s">
        <v>796</v>
      </c>
      <c r="C532" s="60" t="s">
        <v>105</v>
      </c>
      <c r="D532" s="60" t="s">
        <v>29</v>
      </c>
      <c r="E532" s="60" t="s">
        <v>30</v>
      </c>
      <c r="F532" s="10"/>
      <c r="G532" s="10"/>
      <c r="H532" s="11"/>
      <c r="I532" s="63"/>
      <c r="J532" s="11"/>
      <c r="K532" s="13"/>
      <c r="L532" s="25"/>
      <c r="M532" s="15"/>
      <c r="N532" s="14"/>
      <c r="O532" s="16"/>
      <c r="P532" s="16"/>
      <c r="Q532" s="16"/>
      <c r="R532" s="16"/>
      <c r="S532" s="17">
        <f t="shared" si="56"/>
        <v>0</v>
      </c>
      <c r="T532" s="16"/>
      <c r="U532" s="18">
        <f t="shared" si="57"/>
        <v>0</v>
      </c>
      <c r="V532" s="18">
        <f t="shared" si="58"/>
        <v>0</v>
      </c>
      <c r="W532" s="18">
        <f t="shared" si="59"/>
        <v>0</v>
      </c>
      <c r="X532" s="27"/>
      <c r="Y532" s="19">
        <f t="shared" si="60"/>
        <v>0</v>
      </c>
      <c r="Z532" s="18">
        <f t="shared" si="61"/>
        <v>0</v>
      </c>
      <c r="AA532" s="12"/>
      <c r="AB532" s="12"/>
      <c r="AC532" s="28">
        <f>+I532+Y532-Z532</f>
        <v>0</v>
      </c>
      <c r="AD532" s="20">
        <f t="shared" si="62"/>
        <v>0</v>
      </c>
      <c r="AE532">
        <v>0</v>
      </c>
    </row>
    <row r="533" spans="1:31" x14ac:dyDescent="0.25">
      <c r="A533" s="9">
        <v>45046</v>
      </c>
      <c r="B533" s="10" t="s">
        <v>534</v>
      </c>
      <c r="C533" s="10" t="s">
        <v>282</v>
      </c>
      <c r="D533" s="10" t="s">
        <v>40</v>
      </c>
      <c r="E533" s="10" t="s">
        <v>30</v>
      </c>
      <c r="F533" s="10">
        <v>100</v>
      </c>
      <c r="G533" s="10">
        <v>109</v>
      </c>
      <c r="H533" s="11">
        <v>541</v>
      </c>
      <c r="I533" s="63">
        <v>24.43</v>
      </c>
      <c r="J533" s="12">
        <v>56864.51</v>
      </c>
      <c r="K533" s="13">
        <v>0</v>
      </c>
      <c r="L533" s="25">
        <v>0</v>
      </c>
      <c r="M533" s="15">
        <v>0</v>
      </c>
      <c r="N533" s="14">
        <v>0</v>
      </c>
      <c r="O533" s="16">
        <v>450</v>
      </c>
      <c r="P533" s="16">
        <v>34326</v>
      </c>
      <c r="Q533" s="16">
        <v>0</v>
      </c>
      <c r="R533" s="16">
        <f>Q533*16.876/100</f>
        <v>0</v>
      </c>
      <c r="S533" s="17">
        <f t="shared" si="56"/>
        <v>0</v>
      </c>
      <c r="T533" s="16">
        <v>0</v>
      </c>
      <c r="U533" s="18">
        <f t="shared" si="57"/>
        <v>58.969000000000001</v>
      </c>
      <c r="V533" s="18">
        <f t="shared" si="58"/>
        <v>0</v>
      </c>
      <c r="W533" s="18">
        <f t="shared" si="59"/>
        <v>0</v>
      </c>
      <c r="X533" s="27"/>
      <c r="Y533" s="19">
        <f t="shared" si="60"/>
        <v>0</v>
      </c>
      <c r="Z533" s="18">
        <f t="shared" si="61"/>
        <v>49.05</v>
      </c>
      <c r="AA533" s="12">
        <v>91</v>
      </c>
      <c r="AB533" s="12">
        <v>9565.01</v>
      </c>
      <c r="AC533" s="28">
        <f>+I533+Y533-Z533</f>
        <v>-24.619999999999997</v>
      </c>
      <c r="AD533" s="20">
        <f t="shared" si="62"/>
        <v>30</v>
      </c>
      <c r="AE533">
        <v>30</v>
      </c>
    </row>
    <row r="534" spans="1:31" x14ac:dyDescent="0.25">
      <c r="A534" s="59">
        <v>45046</v>
      </c>
      <c r="B534" s="60" t="s">
        <v>823</v>
      </c>
      <c r="C534" s="60" t="s">
        <v>282</v>
      </c>
      <c r="D534" s="60" t="s">
        <v>40</v>
      </c>
      <c r="E534" s="60" t="s">
        <v>30</v>
      </c>
      <c r="F534" s="10"/>
      <c r="G534" s="10"/>
      <c r="H534" s="11"/>
      <c r="I534" s="63"/>
      <c r="J534" s="11"/>
      <c r="K534" s="13"/>
      <c r="L534" s="25"/>
      <c r="M534" s="15"/>
      <c r="N534" s="14"/>
      <c r="O534" s="16"/>
      <c r="P534" s="16"/>
      <c r="Q534" s="16"/>
      <c r="R534" s="16"/>
      <c r="S534" s="17">
        <f t="shared" si="56"/>
        <v>0</v>
      </c>
      <c r="T534" s="16"/>
      <c r="U534" s="18">
        <f t="shared" si="57"/>
        <v>0</v>
      </c>
      <c r="V534" s="18">
        <f t="shared" si="58"/>
        <v>0</v>
      </c>
      <c r="W534" s="18">
        <f t="shared" si="59"/>
        <v>0</v>
      </c>
      <c r="X534" s="27"/>
      <c r="Y534" s="19">
        <f t="shared" si="60"/>
        <v>0</v>
      </c>
      <c r="Z534" s="18">
        <f t="shared" si="61"/>
        <v>0</v>
      </c>
      <c r="AA534" s="12"/>
      <c r="AB534" s="12"/>
      <c r="AC534" s="28">
        <f>+I534+Y534-Z534</f>
        <v>0</v>
      </c>
      <c r="AD534" s="20">
        <f t="shared" si="62"/>
        <v>0</v>
      </c>
      <c r="AE534">
        <v>0</v>
      </c>
    </row>
    <row r="535" spans="1:31" x14ac:dyDescent="0.25">
      <c r="A535" s="59">
        <v>45046</v>
      </c>
      <c r="B535" s="60" t="s">
        <v>807</v>
      </c>
      <c r="C535" s="60" t="s">
        <v>282</v>
      </c>
      <c r="D535" s="60" t="s">
        <v>29</v>
      </c>
      <c r="E535" s="60" t="s">
        <v>30</v>
      </c>
      <c r="F535" s="10"/>
      <c r="G535" s="10"/>
      <c r="H535" s="11"/>
      <c r="I535" s="63"/>
      <c r="J535" s="11"/>
      <c r="K535" s="13"/>
      <c r="L535" s="25"/>
      <c r="M535" s="15"/>
      <c r="N535" s="14"/>
      <c r="O535" s="16"/>
      <c r="P535" s="16"/>
      <c r="Q535" s="16"/>
      <c r="R535" s="16"/>
      <c r="S535" s="17">
        <f t="shared" si="56"/>
        <v>0</v>
      </c>
      <c r="T535" s="16"/>
      <c r="U535" s="18">
        <f t="shared" si="57"/>
        <v>0</v>
      </c>
      <c r="V535" s="18">
        <f t="shared" si="58"/>
        <v>0</v>
      </c>
      <c r="W535" s="18">
        <f t="shared" si="59"/>
        <v>0</v>
      </c>
      <c r="X535" s="27"/>
      <c r="Y535" s="19">
        <f t="shared" si="60"/>
        <v>0</v>
      </c>
      <c r="Z535" s="18">
        <f t="shared" si="61"/>
        <v>0</v>
      </c>
      <c r="AA535" s="12"/>
      <c r="AB535" s="12"/>
      <c r="AC535" s="28">
        <f>+I535+Y535-Z535</f>
        <v>0</v>
      </c>
      <c r="AD535" s="20">
        <f t="shared" si="62"/>
        <v>0</v>
      </c>
      <c r="AE535">
        <v>0</v>
      </c>
    </row>
    <row r="536" spans="1:31" x14ac:dyDescent="0.25">
      <c r="A536" s="9">
        <v>45046</v>
      </c>
      <c r="B536" s="10" t="s">
        <v>535</v>
      </c>
      <c r="C536" s="10" t="s">
        <v>282</v>
      </c>
      <c r="D536" s="10" t="s">
        <v>29</v>
      </c>
      <c r="E536" s="10" t="s">
        <v>30</v>
      </c>
      <c r="F536" s="10">
        <v>0</v>
      </c>
      <c r="G536" s="10">
        <v>0</v>
      </c>
      <c r="H536" s="11">
        <v>1350</v>
      </c>
      <c r="I536" s="63">
        <v>60.95</v>
      </c>
      <c r="J536" s="12">
        <v>108000</v>
      </c>
      <c r="K536" s="13">
        <v>2550</v>
      </c>
      <c r="L536" s="25">
        <v>204000</v>
      </c>
      <c r="M536" s="15">
        <v>0</v>
      </c>
      <c r="N536" s="14">
        <v>0</v>
      </c>
      <c r="O536" s="16">
        <v>2850</v>
      </c>
      <c r="P536" s="16">
        <v>274200</v>
      </c>
      <c r="Q536" s="16">
        <v>0</v>
      </c>
      <c r="R536" s="16">
        <f>Q536*16.876/100</f>
        <v>0</v>
      </c>
      <c r="S536" s="17">
        <f t="shared" si="56"/>
        <v>0</v>
      </c>
      <c r="T536" s="16">
        <v>0</v>
      </c>
      <c r="U536" s="18">
        <f t="shared" si="57"/>
        <v>0</v>
      </c>
      <c r="V536" s="18">
        <f t="shared" si="58"/>
        <v>0</v>
      </c>
      <c r="W536" s="18">
        <f t="shared" si="59"/>
        <v>0</v>
      </c>
      <c r="X536" s="27"/>
      <c r="Y536" s="19">
        <f t="shared" si="60"/>
        <v>0</v>
      </c>
      <c r="Z536" s="18">
        <f t="shared" si="61"/>
        <v>0</v>
      </c>
      <c r="AA536" s="12">
        <v>1050</v>
      </c>
      <c r="AB536" s="12">
        <v>84000</v>
      </c>
      <c r="AC536" s="28">
        <f>+I536+Y536-Z536</f>
        <v>60.95</v>
      </c>
      <c r="AD536" s="20">
        <f t="shared" si="62"/>
        <v>0</v>
      </c>
      <c r="AE536">
        <v>0</v>
      </c>
    </row>
    <row r="537" spans="1:31" x14ac:dyDescent="0.25">
      <c r="A537" s="9">
        <v>45046</v>
      </c>
      <c r="B537" s="10" t="s">
        <v>540</v>
      </c>
      <c r="C537" s="10" t="s">
        <v>541</v>
      </c>
      <c r="D537" s="10" t="s">
        <v>29</v>
      </c>
      <c r="E537" s="10" t="s">
        <v>30</v>
      </c>
      <c r="F537" s="10"/>
      <c r="G537" s="10">
        <v>0</v>
      </c>
      <c r="H537" s="11">
        <v>-2424</v>
      </c>
      <c r="I537" s="63">
        <v>0</v>
      </c>
      <c r="J537" s="12">
        <v>-36456.959999999999</v>
      </c>
      <c r="K537" s="13">
        <v>0</v>
      </c>
      <c r="L537" s="25">
        <v>0</v>
      </c>
      <c r="M537" s="15">
        <v>0</v>
      </c>
      <c r="N537" s="14">
        <v>0</v>
      </c>
      <c r="O537" s="16">
        <v>0</v>
      </c>
      <c r="P537" s="16">
        <v>0</v>
      </c>
      <c r="Q537" s="16">
        <v>0</v>
      </c>
      <c r="R537" s="16">
        <f>Q537*16.876/100</f>
        <v>0</v>
      </c>
      <c r="S537" s="17">
        <f t="shared" si="56"/>
        <v>0</v>
      </c>
      <c r="T537" s="16">
        <v>0</v>
      </c>
      <c r="U537" s="18">
        <f t="shared" si="57"/>
        <v>0</v>
      </c>
      <c r="V537" s="18">
        <f t="shared" si="58"/>
        <v>0</v>
      </c>
      <c r="W537" s="18">
        <f t="shared" si="59"/>
        <v>0</v>
      </c>
      <c r="X537" s="27"/>
      <c r="Y537" s="19">
        <f t="shared" si="60"/>
        <v>0</v>
      </c>
      <c r="Z537" s="18">
        <f t="shared" si="61"/>
        <v>0</v>
      </c>
      <c r="AA537" s="12">
        <v>-2424</v>
      </c>
      <c r="AB537" s="12">
        <v>-36456.959999999999</v>
      </c>
      <c r="AC537" s="28">
        <f>+I537+Y537-Z537</f>
        <v>0</v>
      </c>
      <c r="AD537" s="20">
        <f t="shared" si="62"/>
        <v>0</v>
      </c>
      <c r="AE537">
        <v>0</v>
      </c>
    </row>
    <row r="538" spans="1:31" x14ac:dyDescent="0.25">
      <c r="A538" s="9">
        <v>45046</v>
      </c>
      <c r="B538" s="10" t="s">
        <v>547</v>
      </c>
      <c r="C538" s="10" t="s">
        <v>282</v>
      </c>
      <c r="D538" s="10" t="s">
        <v>29</v>
      </c>
      <c r="E538" s="10" t="s">
        <v>30</v>
      </c>
      <c r="F538" s="10"/>
      <c r="G538" s="10">
        <v>0</v>
      </c>
      <c r="H538" s="11">
        <v>1776</v>
      </c>
      <c r="I538" s="63">
        <v>80.19</v>
      </c>
      <c r="J538" s="12">
        <v>0</v>
      </c>
      <c r="K538" s="13">
        <v>0</v>
      </c>
      <c r="L538" s="25">
        <v>0</v>
      </c>
      <c r="M538" s="15">
        <v>0</v>
      </c>
      <c r="N538" s="14">
        <v>0</v>
      </c>
      <c r="O538" s="16">
        <v>0</v>
      </c>
      <c r="P538" s="16">
        <v>0</v>
      </c>
      <c r="Q538" s="16">
        <v>0</v>
      </c>
      <c r="R538" s="16">
        <f>Q538*16.876/100</f>
        <v>0</v>
      </c>
      <c r="S538" s="17">
        <f t="shared" si="56"/>
        <v>0</v>
      </c>
      <c r="T538" s="16">
        <v>0</v>
      </c>
      <c r="U538" s="18">
        <f t="shared" si="57"/>
        <v>0</v>
      </c>
      <c r="V538" s="18">
        <f t="shared" si="58"/>
        <v>0</v>
      </c>
      <c r="W538" s="18">
        <f t="shared" si="59"/>
        <v>0</v>
      </c>
      <c r="X538" s="27"/>
      <c r="Y538" s="19">
        <f t="shared" si="60"/>
        <v>0</v>
      </c>
      <c r="Z538" s="18">
        <f t="shared" si="61"/>
        <v>0</v>
      </c>
      <c r="AA538" s="12">
        <v>1776</v>
      </c>
      <c r="AB538" s="12">
        <v>0</v>
      </c>
      <c r="AC538" s="28">
        <f>+I538+Y538-Z538</f>
        <v>80.19</v>
      </c>
      <c r="AD538" s="20">
        <f t="shared" si="62"/>
        <v>0</v>
      </c>
      <c r="AE538">
        <v>0</v>
      </c>
    </row>
    <row r="539" spans="1:31" x14ac:dyDescent="0.25">
      <c r="A539" s="59">
        <v>45046</v>
      </c>
      <c r="B539" s="60" t="s">
        <v>744</v>
      </c>
      <c r="C539" s="60" t="s">
        <v>28</v>
      </c>
      <c r="D539" s="60" t="s">
        <v>29</v>
      </c>
      <c r="E539" s="60" t="s">
        <v>30</v>
      </c>
      <c r="F539" s="10"/>
      <c r="G539" s="10"/>
      <c r="H539" s="11"/>
      <c r="I539" s="63"/>
      <c r="J539" s="11"/>
      <c r="K539" s="13"/>
      <c r="L539" s="25"/>
      <c r="M539" s="15"/>
      <c r="N539" s="14"/>
      <c r="O539" s="16"/>
      <c r="P539" s="16"/>
      <c r="Q539" s="16"/>
      <c r="R539" s="16"/>
      <c r="S539" s="17">
        <f t="shared" si="56"/>
        <v>0</v>
      </c>
      <c r="T539" s="16"/>
      <c r="U539" s="18">
        <f t="shared" si="57"/>
        <v>0</v>
      </c>
      <c r="V539" s="18">
        <f t="shared" si="58"/>
        <v>0</v>
      </c>
      <c r="W539" s="18">
        <f t="shared" si="59"/>
        <v>0</v>
      </c>
      <c r="X539" s="27"/>
      <c r="Y539" s="19">
        <f t="shared" si="60"/>
        <v>0</v>
      </c>
      <c r="Z539" s="18">
        <f t="shared" si="61"/>
        <v>0</v>
      </c>
      <c r="AA539" s="12"/>
      <c r="AB539" s="12"/>
      <c r="AC539" s="28">
        <f>+I539+Y539-Z539</f>
        <v>0</v>
      </c>
      <c r="AD539" s="20">
        <f t="shared" si="62"/>
        <v>0</v>
      </c>
      <c r="AE539">
        <v>0</v>
      </c>
    </row>
    <row r="540" spans="1:31" x14ac:dyDescent="0.25">
      <c r="A540" s="59">
        <v>45046</v>
      </c>
      <c r="B540" s="60" t="s">
        <v>745</v>
      </c>
      <c r="C540" s="60" t="s">
        <v>28</v>
      </c>
      <c r="D540" s="60" t="s">
        <v>29</v>
      </c>
      <c r="E540" s="60" t="s">
        <v>30</v>
      </c>
      <c r="F540" s="10"/>
      <c r="G540" s="10"/>
      <c r="H540" s="11"/>
      <c r="I540" s="63"/>
      <c r="J540" s="11"/>
      <c r="K540" s="13"/>
      <c r="L540" s="25"/>
      <c r="M540" s="15"/>
      <c r="N540" s="14"/>
      <c r="O540" s="16"/>
      <c r="P540" s="16"/>
      <c r="Q540" s="16"/>
      <c r="R540" s="16"/>
      <c r="S540" s="17">
        <f t="shared" si="56"/>
        <v>0</v>
      </c>
      <c r="T540" s="16"/>
      <c r="U540" s="18">
        <f t="shared" si="57"/>
        <v>0</v>
      </c>
      <c r="V540" s="18">
        <f t="shared" si="58"/>
        <v>0</v>
      </c>
      <c r="W540" s="18">
        <f t="shared" si="59"/>
        <v>0</v>
      </c>
      <c r="X540" s="27"/>
      <c r="Y540" s="19">
        <f t="shared" si="60"/>
        <v>0</v>
      </c>
      <c r="Z540" s="18">
        <f t="shared" si="61"/>
        <v>0</v>
      </c>
      <c r="AA540" s="12"/>
      <c r="AB540" s="12"/>
      <c r="AC540" s="28">
        <f>+I540+Y540-Z540</f>
        <v>0</v>
      </c>
      <c r="AD540" s="20">
        <f t="shared" si="62"/>
        <v>0</v>
      </c>
      <c r="AE540">
        <v>0</v>
      </c>
    </row>
    <row r="541" spans="1:31" x14ac:dyDescent="0.25">
      <c r="A541" s="59">
        <v>45046</v>
      </c>
      <c r="B541" s="60" t="s">
        <v>746</v>
      </c>
      <c r="C541" s="60" t="s">
        <v>28</v>
      </c>
      <c r="D541" s="60" t="s">
        <v>29</v>
      </c>
      <c r="E541" s="60" t="s">
        <v>30</v>
      </c>
      <c r="F541" s="10"/>
      <c r="G541" s="10"/>
      <c r="H541" s="11"/>
      <c r="I541" s="63"/>
      <c r="J541" s="11"/>
      <c r="K541" s="13"/>
      <c r="L541" s="25"/>
      <c r="M541" s="15"/>
      <c r="N541" s="14"/>
      <c r="O541" s="16"/>
      <c r="P541" s="16"/>
      <c r="Q541" s="16"/>
      <c r="R541" s="16"/>
      <c r="S541" s="17">
        <f t="shared" si="56"/>
        <v>0</v>
      </c>
      <c r="T541" s="16"/>
      <c r="U541" s="18">
        <f t="shared" si="57"/>
        <v>0</v>
      </c>
      <c r="V541" s="18">
        <f t="shared" si="58"/>
        <v>0</v>
      </c>
      <c r="W541" s="18">
        <f t="shared" si="59"/>
        <v>0</v>
      </c>
      <c r="X541" s="27"/>
      <c r="Y541" s="19">
        <f t="shared" si="60"/>
        <v>0</v>
      </c>
      <c r="Z541" s="18">
        <f t="shared" si="61"/>
        <v>0</v>
      </c>
      <c r="AA541" s="12"/>
      <c r="AB541" s="12"/>
      <c r="AC541" s="28">
        <f>+I541+Y541-Z541</f>
        <v>0</v>
      </c>
      <c r="AD541" s="20">
        <f t="shared" si="62"/>
        <v>0</v>
      </c>
      <c r="AE541">
        <v>0</v>
      </c>
    </row>
    <row r="542" spans="1:31" x14ac:dyDescent="0.25">
      <c r="A542" s="59">
        <v>45046</v>
      </c>
      <c r="B542" s="60" t="s">
        <v>747</v>
      </c>
      <c r="C542" s="60" t="s">
        <v>28</v>
      </c>
      <c r="D542" s="60" t="s">
        <v>29</v>
      </c>
      <c r="E542" s="60" t="s">
        <v>30</v>
      </c>
      <c r="F542" s="10"/>
      <c r="G542" s="10"/>
      <c r="H542" s="11"/>
      <c r="I542" s="63"/>
      <c r="J542" s="11"/>
      <c r="K542" s="13"/>
      <c r="L542" s="25"/>
      <c r="M542" s="15"/>
      <c r="N542" s="14"/>
      <c r="O542" s="16"/>
      <c r="P542" s="16"/>
      <c r="Q542" s="16"/>
      <c r="R542" s="16"/>
      <c r="S542" s="17">
        <f t="shared" si="56"/>
        <v>0</v>
      </c>
      <c r="T542" s="16"/>
      <c r="U542" s="18">
        <f t="shared" si="57"/>
        <v>0</v>
      </c>
      <c r="V542" s="18">
        <f t="shared" si="58"/>
        <v>0</v>
      </c>
      <c r="W542" s="18">
        <f t="shared" si="59"/>
        <v>0</v>
      </c>
      <c r="X542" s="27"/>
      <c r="Y542" s="19">
        <f t="shared" si="60"/>
        <v>0</v>
      </c>
      <c r="Z542" s="18">
        <f t="shared" si="61"/>
        <v>0</v>
      </c>
      <c r="AA542" s="12"/>
      <c r="AB542" s="12"/>
      <c r="AC542" s="28">
        <f>+I542+Y542-Z542</f>
        <v>0</v>
      </c>
      <c r="AD542" s="20">
        <f t="shared" si="62"/>
        <v>0</v>
      </c>
      <c r="AE542">
        <v>0</v>
      </c>
    </row>
    <row r="543" spans="1:31" x14ac:dyDescent="0.25">
      <c r="A543" s="59">
        <v>45046</v>
      </c>
      <c r="B543" s="60" t="s">
        <v>724</v>
      </c>
      <c r="C543" s="60" t="s">
        <v>213</v>
      </c>
      <c r="D543" s="60" t="s">
        <v>40</v>
      </c>
      <c r="E543" s="60" t="s">
        <v>30</v>
      </c>
      <c r="F543" s="10"/>
      <c r="G543" s="10"/>
      <c r="H543" s="11"/>
      <c r="I543" s="63"/>
      <c r="J543" s="11"/>
      <c r="K543" s="13"/>
      <c r="L543" s="25"/>
      <c r="M543" s="15"/>
      <c r="N543" s="14"/>
      <c r="O543" s="16"/>
      <c r="P543" s="16"/>
      <c r="Q543" s="16"/>
      <c r="R543" s="16"/>
      <c r="S543" s="17">
        <f t="shared" si="56"/>
        <v>0</v>
      </c>
      <c r="T543" s="16"/>
      <c r="U543" s="18">
        <f t="shared" si="57"/>
        <v>0</v>
      </c>
      <c r="V543" s="18">
        <f t="shared" si="58"/>
        <v>0</v>
      </c>
      <c r="W543" s="18">
        <f t="shared" si="59"/>
        <v>0</v>
      </c>
      <c r="X543" s="27"/>
      <c r="Y543" s="19">
        <f t="shared" si="60"/>
        <v>0</v>
      </c>
      <c r="Z543" s="18">
        <f t="shared" si="61"/>
        <v>0</v>
      </c>
      <c r="AA543" s="12"/>
      <c r="AB543" s="12"/>
      <c r="AC543" s="28">
        <f>+I543+Y543-Z543</f>
        <v>0</v>
      </c>
      <c r="AD543" s="20">
        <f t="shared" si="62"/>
        <v>0</v>
      </c>
      <c r="AE543">
        <v>0</v>
      </c>
    </row>
    <row r="544" spans="1:31" x14ac:dyDescent="0.25">
      <c r="A544" s="59">
        <v>45046</v>
      </c>
      <c r="B544" s="60" t="s">
        <v>725</v>
      </c>
      <c r="C544" s="60" t="s">
        <v>213</v>
      </c>
      <c r="D544" s="60" t="s">
        <v>40</v>
      </c>
      <c r="E544" s="60" t="s">
        <v>30</v>
      </c>
      <c r="F544" s="10"/>
      <c r="G544" s="10"/>
      <c r="H544" s="11"/>
      <c r="I544" s="63"/>
      <c r="J544" s="11"/>
      <c r="K544" s="13"/>
      <c r="L544" s="25"/>
      <c r="M544" s="15"/>
      <c r="N544" s="14"/>
      <c r="O544" s="16"/>
      <c r="P544" s="16"/>
      <c r="Q544" s="16"/>
      <c r="R544" s="16"/>
      <c r="S544" s="17">
        <f t="shared" si="56"/>
        <v>0</v>
      </c>
      <c r="T544" s="16"/>
      <c r="U544" s="18">
        <f t="shared" si="57"/>
        <v>0</v>
      </c>
      <c r="V544" s="18">
        <f t="shared" si="58"/>
        <v>0</v>
      </c>
      <c r="W544" s="18">
        <f t="shared" si="59"/>
        <v>0</v>
      </c>
      <c r="X544" s="27"/>
      <c r="Y544" s="19">
        <f t="shared" si="60"/>
        <v>0</v>
      </c>
      <c r="Z544" s="18">
        <f t="shared" si="61"/>
        <v>0</v>
      </c>
      <c r="AA544" s="12"/>
      <c r="AB544" s="12"/>
      <c r="AC544" s="28">
        <f>+I544+Y544-Z544</f>
        <v>0</v>
      </c>
      <c r="AD544" s="20">
        <f t="shared" si="62"/>
        <v>0</v>
      </c>
      <c r="AE544">
        <v>0</v>
      </c>
    </row>
    <row r="545" spans="1:31" x14ac:dyDescent="0.25">
      <c r="A545" s="59">
        <v>45046</v>
      </c>
      <c r="B545" s="60" t="s">
        <v>726</v>
      </c>
      <c r="C545" s="60" t="s">
        <v>213</v>
      </c>
      <c r="D545" s="60" t="s">
        <v>40</v>
      </c>
      <c r="E545" s="60" t="s">
        <v>30</v>
      </c>
      <c r="F545" s="10"/>
      <c r="G545" s="10"/>
      <c r="H545" s="11"/>
      <c r="I545" s="63"/>
      <c r="J545" s="11"/>
      <c r="K545" s="13"/>
      <c r="L545" s="25"/>
      <c r="M545" s="15"/>
      <c r="N545" s="14"/>
      <c r="O545" s="16"/>
      <c r="P545" s="16"/>
      <c r="Q545" s="16"/>
      <c r="R545" s="16"/>
      <c r="S545" s="17">
        <f t="shared" si="56"/>
        <v>0</v>
      </c>
      <c r="T545" s="16"/>
      <c r="U545" s="18">
        <f t="shared" si="57"/>
        <v>0</v>
      </c>
      <c r="V545" s="18">
        <f t="shared" si="58"/>
        <v>0</v>
      </c>
      <c r="W545" s="18">
        <f t="shared" si="59"/>
        <v>0</v>
      </c>
      <c r="X545" s="27"/>
      <c r="Y545" s="19">
        <f t="shared" si="60"/>
        <v>0</v>
      </c>
      <c r="Z545" s="18">
        <f t="shared" si="61"/>
        <v>0</v>
      </c>
      <c r="AA545" s="12"/>
      <c r="AB545" s="12"/>
      <c r="AC545" s="28">
        <f>+I545+Y545-Z545</f>
        <v>0</v>
      </c>
      <c r="AD545" s="20">
        <f t="shared" si="62"/>
        <v>0</v>
      </c>
      <c r="AE545">
        <v>0</v>
      </c>
    </row>
    <row r="546" spans="1:31" x14ac:dyDescent="0.25">
      <c r="A546" s="59">
        <v>45046</v>
      </c>
      <c r="B546" s="60" t="s">
        <v>727</v>
      </c>
      <c r="C546" s="60" t="s">
        <v>213</v>
      </c>
      <c r="D546" s="60" t="s">
        <v>40</v>
      </c>
      <c r="E546" s="60" t="s">
        <v>30</v>
      </c>
      <c r="F546" s="10"/>
      <c r="G546" s="10"/>
      <c r="H546" s="11"/>
      <c r="I546" s="63"/>
      <c r="J546" s="11"/>
      <c r="K546" s="13"/>
      <c r="L546" s="25"/>
      <c r="M546" s="15"/>
      <c r="N546" s="14"/>
      <c r="O546" s="16"/>
      <c r="P546" s="16"/>
      <c r="Q546" s="16"/>
      <c r="R546" s="16"/>
      <c r="S546" s="17">
        <f t="shared" si="56"/>
        <v>0</v>
      </c>
      <c r="T546" s="16"/>
      <c r="U546" s="18">
        <f t="shared" si="57"/>
        <v>0</v>
      </c>
      <c r="V546" s="18">
        <f t="shared" si="58"/>
        <v>0</v>
      </c>
      <c r="W546" s="18">
        <f t="shared" si="59"/>
        <v>0</v>
      </c>
      <c r="X546" s="27"/>
      <c r="Y546" s="19">
        <f t="shared" si="60"/>
        <v>0</v>
      </c>
      <c r="Z546" s="18">
        <f t="shared" si="61"/>
        <v>0</v>
      </c>
      <c r="AA546" s="12"/>
      <c r="AB546" s="12"/>
      <c r="AC546" s="28">
        <f>+I546+Y546-Z546</f>
        <v>0</v>
      </c>
      <c r="AD546" s="20">
        <f t="shared" si="62"/>
        <v>0</v>
      </c>
      <c r="AE546">
        <v>0</v>
      </c>
    </row>
    <row r="547" spans="1:31" x14ac:dyDescent="0.25">
      <c r="A547" s="59">
        <v>45046</v>
      </c>
      <c r="B547" s="60" t="s">
        <v>728</v>
      </c>
      <c r="C547" s="60" t="s">
        <v>213</v>
      </c>
      <c r="D547" s="60" t="s">
        <v>40</v>
      </c>
      <c r="E547" s="60" t="s">
        <v>30</v>
      </c>
      <c r="F547" s="10"/>
      <c r="G547" s="10"/>
      <c r="H547" s="11"/>
      <c r="I547" s="63"/>
      <c r="J547" s="11"/>
      <c r="K547" s="13"/>
      <c r="L547" s="25"/>
      <c r="M547" s="15"/>
      <c r="N547" s="14"/>
      <c r="O547" s="16"/>
      <c r="P547" s="16"/>
      <c r="Q547" s="16"/>
      <c r="R547" s="16"/>
      <c r="S547" s="17">
        <f t="shared" si="56"/>
        <v>0</v>
      </c>
      <c r="T547" s="16"/>
      <c r="U547" s="18">
        <f t="shared" si="57"/>
        <v>0</v>
      </c>
      <c r="V547" s="18">
        <f t="shared" si="58"/>
        <v>0</v>
      </c>
      <c r="W547" s="18">
        <f t="shared" si="59"/>
        <v>0</v>
      </c>
      <c r="X547" s="27"/>
      <c r="Y547" s="19">
        <f t="shared" si="60"/>
        <v>0</v>
      </c>
      <c r="Z547" s="18">
        <f t="shared" si="61"/>
        <v>0</v>
      </c>
      <c r="AA547" s="12"/>
      <c r="AB547" s="12"/>
      <c r="AC547" s="28">
        <f>+I547+Y547-Z547</f>
        <v>0</v>
      </c>
      <c r="AD547" s="20">
        <f t="shared" si="62"/>
        <v>0</v>
      </c>
      <c r="AE547">
        <v>0</v>
      </c>
    </row>
    <row r="548" spans="1:31" x14ac:dyDescent="0.25">
      <c r="A548" s="59">
        <v>45046</v>
      </c>
      <c r="B548" s="60" t="s">
        <v>729</v>
      </c>
      <c r="C548" s="60" t="s">
        <v>213</v>
      </c>
      <c r="D548" s="60" t="s">
        <v>40</v>
      </c>
      <c r="E548" s="60" t="s">
        <v>30</v>
      </c>
      <c r="F548" s="10"/>
      <c r="G548" s="10"/>
      <c r="H548" s="11"/>
      <c r="I548" s="63"/>
      <c r="J548" s="11"/>
      <c r="K548" s="13"/>
      <c r="L548" s="25"/>
      <c r="M548" s="15"/>
      <c r="N548" s="14"/>
      <c r="O548" s="16"/>
      <c r="P548" s="16"/>
      <c r="Q548" s="16"/>
      <c r="R548" s="16"/>
      <c r="S548" s="17">
        <f t="shared" si="56"/>
        <v>0</v>
      </c>
      <c r="T548" s="16"/>
      <c r="U548" s="18">
        <f t="shared" si="57"/>
        <v>0</v>
      </c>
      <c r="V548" s="18">
        <f t="shared" si="58"/>
        <v>0</v>
      </c>
      <c r="W548" s="18">
        <f t="shared" si="59"/>
        <v>0</v>
      </c>
      <c r="X548" s="27"/>
      <c r="Y548" s="19">
        <f t="shared" si="60"/>
        <v>0</v>
      </c>
      <c r="Z548" s="18">
        <f t="shared" si="61"/>
        <v>0</v>
      </c>
      <c r="AA548" s="12"/>
      <c r="AB548" s="12"/>
      <c r="AC548" s="28">
        <f>+I548+Y548-Z548</f>
        <v>0</v>
      </c>
      <c r="AD548" s="20">
        <f t="shared" si="62"/>
        <v>0</v>
      </c>
      <c r="AE548">
        <v>0</v>
      </c>
    </row>
    <row r="549" spans="1:31" x14ac:dyDescent="0.25">
      <c r="A549" s="9">
        <v>45046</v>
      </c>
      <c r="B549" s="10" t="s">
        <v>553</v>
      </c>
      <c r="C549" s="10" t="s">
        <v>554</v>
      </c>
      <c r="D549" s="10" t="s">
        <v>29</v>
      </c>
      <c r="E549" s="10" t="s">
        <v>30</v>
      </c>
      <c r="F549" s="10"/>
      <c r="G549" s="10">
        <v>0</v>
      </c>
      <c r="H549" s="11">
        <v>24</v>
      </c>
      <c r="I549" s="63">
        <v>1.08</v>
      </c>
      <c r="J549" s="12">
        <v>3050.64</v>
      </c>
      <c r="K549" s="13">
        <v>0</v>
      </c>
      <c r="L549" s="25">
        <v>0</v>
      </c>
      <c r="M549" s="15">
        <v>0</v>
      </c>
      <c r="N549" s="14">
        <v>0</v>
      </c>
      <c r="O549" s="16">
        <v>0</v>
      </c>
      <c r="P549" s="16">
        <v>0</v>
      </c>
      <c r="Q549" s="16">
        <v>0</v>
      </c>
      <c r="R549" s="16">
        <f>Q549*16.876/100</f>
        <v>0</v>
      </c>
      <c r="S549" s="17">
        <f t="shared" si="56"/>
        <v>0</v>
      </c>
      <c r="T549" s="16">
        <v>0</v>
      </c>
      <c r="U549" s="18">
        <f t="shared" si="57"/>
        <v>0</v>
      </c>
      <c r="V549" s="18">
        <f t="shared" si="58"/>
        <v>0</v>
      </c>
      <c r="W549" s="18">
        <f t="shared" si="59"/>
        <v>0</v>
      </c>
      <c r="X549" s="27"/>
      <c r="Y549" s="19">
        <f t="shared" si="60"/>
        <v>0</v>
      </c>
      <c r="Z549" s="18">
        <f t="shared" si="61"/>
        <v>0</v>
      </c>
      <c r="AA549" s="12">
        <v>24</v>
      </c>
      <c r="AB549" s="12">
        <v>3050.64</v>
      </c>
      <c r="AC549" s="28">
        <f>+I549+Y549-Z549</f>
        <v>1.08</v>
      </c>
      <c r="AD549" s="20">
        <f t="shared" si="62"/>
        <v>0</v>
      </c>
      <c r="AE549">
        <v>0</v>
      </c>
    </row>
    <row r="550" spans="1:31" x14ac:dyDescent="0.25">
      <c r="A550" s="9">
        <v>45046</v>
      </c>
      <c r="B550" s="10" t="s">
        <v>555</v>
      </c>
      <c r="C550" s="10" t="s">
        <v>554</v>
      </c>
      <c r="D550" s="10" t="s">
        <v>29</v>
      </c>
      <c r="E550" s="10" t="s">
        <v>30</v>
      </c>
      <c r="F550" s="10"/>
      <c r="G550" s="10">
        <v>0</v>
      </c>
      <c r="H550" s="11">
        <v>24</v>
      </c>
      <c r="I550" s="63">
        <v>1.08</v>
      </c>
      <c r="J550" s="12">
        <v>3050.64</v>
      </c>
      <c r="K550" s="13">
        <v>0</v>
      </c>
      <c r="L550" s="25">
        <v>0</v>
      </c>
      <c r="M550" s="15">
        <v>0</v>
      </c>
      <c r="N550" s="14">
        <v>0</v>
      </c>
      <c r="O550" s="16">
        <v>0</v>
      </c>
      <c r="P550" s="16">
        <v>0</v>
      </c>
      <c r="Q550" s="16">
        <v>0</v>
      </c>
      <c r="R550" s="16">
        <f>Q550*16.876/100</f>
        <v>0</v>
      </c>
      <c r="S550" s="17">
        <f t="shared" si="56"/>
        <v>0</v>
      </c>
      <c r="T550" s="16">
        <v>0</v>
      </c>
      <c r="U550" s="18">
        <f t="shared" si="57"/>
        <v>0</v>
      </c>
      <c r="V550" s="18">
        <f t="shared" si="58"/>
        <v>0</v>
      </c>
      <c r="W550" s="18">
        <f t="shared" si="59"/>
        <v>0</v>
      </c>
      <c r="X550" s="27"/>
      <c r="Y550" s="19">
        <f t="shared" si="60"/>
        <v>0</v>
      </c>
      <c r="Z550" s="18">
        <f t="shared" si="61"/>
        <v>0</v>
      </c>
      <c r="AA550" s="12">
        <v>24</v>
      </c>
      <c r="AB550" s="12">
        <v>3050.64</v>
      </c>
      <c r="AC550" s="28">
        <f>+I550+Y550-Z550</f>
        <v>1.08</v>
      </c>
      <c r="AD550" s="20">
        <f t="shared" si="62"/>
        <v>0</v>
      </c>
      <c r="AE550">
        <v>0</v>
      </c>
    </row>
    <row r="551" spans="1:31" x14ac:dyDescent="0.25">
      <c r="A551" s="59">
        <v>45046</v>
      </c>
      <c r="B551" s="60" t="s">
        <v>782</v>
      </c>
      <c r="C551" s="60" t="s">
        <v>541</v>
      </c>
      <c r="D551" s="60" t="s">
        <v>40</v>
      </c>
      <c r="E551" s="60" t="s">
        <v>30</v>
      </c>
      <c r="F551" s="10"/>
      <c r="G551" s="10"/>
      <c r="H551" s="11"/>
      <c r="I551" s="63"/>
      <c r="J551" s="11"/>
      <c r="K551" s="13"/>
      <c r="L551" s="25"/>
      <c r="M551" s="15"/>
      <c r="N551" s="14"/>
      <c r="O551" s="16"/>
      <c r="P551" s="16"/>
      <c r="Q551" s="16"/>
      <c r="R551" s="16"/>
      <c r="S551" s="17">
        <f t="shared" si="56"/>
        <v>0</v>
      </c>
      <c r="T551" s="16"/>
      <c r="U551" s="18">
        <f t="shared" si="57"/>
        <v>0</v>
      </c>
      <c r="V551" s="18">
        <f t="shared" si="58"/>
        <v>0</v>
      </c>
      <c r="W551" s="18">
        <f t="shared" si="59"/>
        <v>0</v>
      </c>
      <c r="X551" s="27"/>
      <c r="Y551" s="19">
        <f t="shared" si="60"/>
        <v>0</v>
      </c>
      <c r="Z551" s="18">
        <f t="shared" si="61"/>
        <v>0</v>
      </c>
      <c r="AA551" s="12"/>
      <c r="AB551" s="12"/>
      <c r="AC551" s="28">
        <f>+I551+Y551-Z551</f>
        <v>0</v>
      </c>
      <c r="AD551" s="20">
        <f t="shared" si="62"/>
        <v>0</v>
      </c>
      <c r="AE551">
        <v>0</v>
      </c>
    </row>
    <row r="552" spans="1:31" x14ac:dyDescent="0.25">
      <c r="A552" s="59">
        <v>45046</v>
      </c>
      <c r="B552" s="60" t="s">
        <v>783</v>
      </c>
      <c r="C552" s="60" t="s">
        <v>541</v>
      </c>
      <c r="D552" s="60" t="s">
        <v>40</v>
      </c>
      <c r="E552" s="60" t="s">
        <v>30</v>
      </c>
      <c r="F552" s="10"/>
      <c r="G552" s="10"/>
      <c r="H552" s="11"/>
      <c r="I552" s="63"/>
      <c r="J552" s="11"/>
      <c r="K552" s="13"/>
      <c r="L552" s="25"/>
      <c r="M552" s="15"/>
      <c r="N552" s="14"/>
      <c r="O552" s="16"/>
      <c r="P552" s="16"/>
      <c r="Q552" s="16"/>
      <c r="R552" s="16"/>
      <c r="S552" s="17">
        <f t="shared" si="56"/>
        <v>0</v>
      </c>
      <c r="T552" s="16"/>
      <c r="U552" s="18">
        <f t="shared" si="57"/>
        <v>0</v>
      </c>
      <c r="V552" s="18">
        <f t="shared" si="58"/>
        <v>0</v>
      </c>
      <c r="W552" s="18">
        <f t="shared" si="59"/>
        <v>0</v>
      </c>
      <c r="X552" s="27"/>
      <c r="Y552" s="19">
        <f t="shared" si="60"/>
        <v>0</v>
      </c>
      <c r="Z552" s="18">
        <f t="shared" si="61"/>
        <v>0</v>
      </c>
      <c r="AA552" s="12"/>
      <c r="AB552" s="12"/>
      <c r="AC552" s="28">
        <f>+I552+Y552-Z552</f>
        <v>0</v>
      </c>
      <c r="AD552" s="20">
        <f t="shared" si="62"/>
        <v>0</v>
      </c>
      <c r="AE552">
        <v>0</v>
      </c>
    </row>
    <row r="553" spans="1:31" x14ac:dyDescent="0.25">
      <c r="A553" s="59">
        <v>45046</v>
      </c>
      <c r="B553" s="60" t="s">
        <v>748</v>
      </c>
      <c r="C553" s="60" t="s">
        <v>108</v>
      </c>
      <c r="D553" s="60" t="s">
        <v>29</v>
      </c>
      <c r="E553" s="60" t="s">
        <v>30</v>
      </c>
      <c r="F553" s="10"/>
      <c r="G553" s="10"/>
      <c r="H553" s="11"/>
      <c r="I553" s="63"/>
      <c r="J553" s="11"/>
      <c r="K553" s="13"/>
      <c r="L553" s="25"/>
      <c r="M553" s="15"/>
      <c r="N553" s="14"/>
      <c r="O553" s="16"/>
      <c r="P553" s="16"/>
      <c r="Q553" s="16"/>
      <c r="R553" s="16"/>
      <c r="S553" s="17">
        <f t="shared" si="56"/>
        <v>0</v>
      </c>
      <c r="T553" s="16"/>
      <c r="U553" s="18">
        <f t="shared" si="57"/>
        <v>0</v>
      </c>
      <c r="V553" s="18">
        <f t="shared" si="58"/>
        <v>0</v>
      </c>
      <c r="W553" s="18">
        <f t="shared" si="59"/>
        <v>0</v>
      </c>
      <c r="X553" s="27"/>
      <c r="Y553" s="19">
        <f t="shared" si="60"/>
        <v>0</v>
      </c>
      <c r="Z553" s="18">
        <f t="shared" si="61"/>
        <v>0</v>
      </c>
      <c r="AA553" s="12"/>
      <c r="AB553" s="12"/>
      <c r="AC553" s="28">
        <f>+I553+Y553-Z553</f>
        <v>0</v>
      </c>
      <c r="AD553" s="20">
        <f t="shared" si="62"/>
        <v>0</v>
      </c>
      <c r="AE553">
        <v>0</v>
      </c>
    </row>
    <row r="554" spans="1:31" x14ac:dyDescent="0.25">
      <c r="A554" s="59">
        <v>45046</v>
      </c>
      <c r="B554" s="60" t="s">
        <v>730</v>
      </c>
      <c r="C554" s="60" t="s">
        <v>28</v>
      </c>
      <c r="D554" s="60" t="s">
        <v>29</v>
      </c>
      <c r="E554" s="60" t="s">
        <v>30</v>
      </c>
      <c r="F554" s="10"/>
      <c r="G554" s="10"/>
      <c r="H554" s="11"/>
      <c r="I554" s="63"/>
      <c r="J554" s="11"/>
      <c r="K554" s="13"/>
      <c r="L554" s="25"/>
      <c r="M554" s="15"/>
      <c r="N554" s="14"/>
      <c r="O554" s="16"/>
      <c r="P554" s="16"/>
      <c r="Q554" s="16"/>
      <c r="R554" s="16"/>
      <c r="S554" s="17">
        <f t="shared" si="56"/>
        <v>0</v>
      </c>
      <c r="T554" s="16"/>
      <c r="U554" s="18">
        <f t="shared" si="57"/>
        <v>0</v>
      </c>
      <c r="V554" s="18">
        <f t="shared" si="58"/>
        <v>0</v>
      </c>
      <c r="W554" s="18">
        <f t="shared" si="59"/>
        <v>0</v>
      </c>
      <c r="X554" s="27"/>
      <c r="Y554" s="19">
        <f t="shared" si="60"/>
        <v>0</v>
      </c>
      <c r="Z554" s="18">
        <f t="shared" si="61"/>
        <v>0</v>
      </c>
      <c r="AA554" s="12"/>
      <c r="AB554" s="12"/>
      <c r="AC554" s="28">
        <f>+I554+Y554-Z554</f>
        <v>0</v>
      </c>
      <c r="AD554" s="20">
        <f t="shared" si="62"/>
        <v>0</v>
      </c>
      <c r="AE554">
        <v>0</v>
      </c>
    </row>
    <row r="555" spans="1:31" x14ac:dyDescent="0.25">
      <c r="A555" s="59">
        <v>45046</v>
      </c>
      <c r="B555" s="60" t="s">
        <v>731</v>
      </c>
      <c r="C555" s="60" t="s">
        <v>28</v>
      </c>
      <c r="D555" s="60" t="s">
        <v>29</v>
      </c>
      <c r="E555" s="60" t="s">
        <v>30</v>
      </c>
      <c r="F555" s="10"/>
      <c r="G555" s="10"/>
      <c r="H555" s="11"/>
      <c r="I555" s="63"/>
      <c r="J555" s="11"/>
      <c r="K555" s="13"/>
      <c r="L555" s="25"/>
      <c r="M555" s="15"/>
      <c r="N555" s="14"/>
      <c r="O555" s="16"/>
      <c r="P555" s="16"/>
      <c r="Q555" s="16"/>
      <c r="R555" s="16"/>
      <c r="S555" s="17">
        <f t="shared" si="56"/>
        <v>0</v>
      </c>
      <c r="T555" s="16"/>
      <c r="U555" s="18">
        <f t="shared" si="57"/>
        <v>0</v>
      </c>
      <c r="V555" s="18">
        <f t="shared" si="58"/>
        <v>0</v>
      </c>
      <c r="W555" s="18">
        <f t="shared" si="59"/>
        <v>0</v>
      </c>
      <c r="X555" s="27"/>
      <c r="Y555" s="19">
        <f t="shared" si="60"/>
        <v>0</v>
      </c>
      <c r="Z555" s="18">
        <f t="shared" si="61"/>
        <v>0</v>
      </c>
      <c r="AA555" s="12"/>
      <c r="AB555" s="12"/>
      <c r="AC555" s="28">
        <f>+I555+Y555-Z555</f>
        <v>0</v>
      </c>
      <c r="AD555" s="20">
        <f t="shared" si="62"/>
        <v>0</v>
      </c>
      <c r="AE555">
        <v>0</v>
      </c>
    </row>
    <row r="556" spans="1:31" x14ac:dyDescent="0.25">
      <c r="A556" s="59">
        <v>45046</v>
      </c>
      <c r="B556" s="60" t="s">
        <v>749</v>
      </c>
      <c r="C556" s="60" t="s">
        <v>105</v>
      </c>
      <c r="D556" s="60" t="s">
        <v>29</v>
      </c>
      <c r="E556" s="60" t="s">
        <v>30</v>
      </c>
      <c r="F556" s="10"/>
      <c r="G556" s="10"/>
      <c r="H556" s="11"/>
      <c r="I556" s="63"/>
      <c r="J556" s="11"/>
      <c r="K556" s="13"/>
      <c r="L556" s="25"/>
      <c r="M556" s="15"/>
      <c r="N556" s="14"/>
      <c r="O556" s="16"/>
      <c r="P556" s="16"/>
      <c r="Q556" s="16"/>
      <c r="R556" s="16"/>
      <c r="S556" s="17">
        <f t="shared" si="56"/>
        <v>0</v>
      </c>
      <c r="T556" s="16"/>
      <c r="U556" s="18">
        <f t="shared" si="57"/>
        <v>0</v>
      </c>
      <c r="V556" s="18">
        <f t="shared" si="58"/>
        <v>0</v>
      </c>
      <c r="W556" s="18">
        <f t="shared" si="59"/>
        <v>0</v>
      </c>
      <c r="X556" s="27"/>
      <c r="Y556" s="19">
        <f t="shared" si="60"/>
        <v>0</v>
      </c>
      <c r="Z556" s="18">
        <f t="shared" si="61"/>
        <v>0</v>
      </c>
      <c r="AA556" s="12"/>
      <c r="AB556" s="12"/>
      <c r="AC556" s="28">
        <f>+I556+Y556-Z556</f>
        <v>0</v>
      </c>
      <c r="AD556" s="20">
        <f t="shared" si="62"/>
        <v>0</v>
      </c>
      <c r="AE556">
        <v>0</v>
      </c>
    </row>
    <row r="557" spans="1:31" x14ac:dyDescent="0.25">
      <c r="A557" s="59">
        <v>45046</v>
      </c>
      <c r="B557" s="60" t="s">
        <v>750</v>
      </c>
      <c r="C557" s="60" t="s">
        <v>105</v>
      </c>
      <c r="D557" s="60" t="s">
        <v>29</v>
      </c>
      <c r="E557" s="60" t="s">
        <v>30</v>
      </c>
      <c r="F557" s="10"/>
      <c r="G557" s="10"/>
      <c r="H557" s="11"/>
      <c r="I557" s="63"/>
      <c r="J557" s="11"/>
      <c r="K557" s="13"/>
      <c r="L557" s="25"/>
      <c r="M557" s="15"/>
      <c r="N557" s="14"/>
      <c r="O557" s="16"/>
      <c r="P557" s="16"/>
      <c r="Q557" s="16"/>
      <c r="R557" s="16"/>
      <c r="S557" s="17">
        <f t="shared" si="56"/>
        <v>0</v>
      </c>
      <c r="T557" s="16"/>
      <c r="U557" s="18">
        <f t="shared" si="57"/>
        <v>0</v>
      </c>
      <c r="V557" s="18">
        <f t="shared" si="58"/>
        <v>0</v>
      </c>
      <c r="W557" s="18">
        <f t="shared" si="59"/>
        <v>0</v>
      </c>
      <c r="X557" s="27"/>
      <c r="Y557" s="19">
        <f t="shared" si="60"/>
        <v>0</v>
      </c>
      <c r="Z557" s="18">
        <f t="shared" si="61"/>
        <v>0</v>
      </c>
      <c r="AA557" s="12"/>
      <c r="AB557" s="12"/>
      <c r="AC557" s="28">
        <f>+I557+Y557-Z557</f>
        <v>0</v>
      </c>
      <c r="AD557" s="20">
        <f t="shared" si="62"/>
        <v>0</v>
      </c>
      <c r="AE557">
        <v>0</v>
      </c>
    </row>
    <row r="558" spans="1:31" x14ac:dyDescent="0.25">
      <c r="A558" s="59">
        <v>45046</v>
      </c>
      <c r="B558" s="60" t="s">
        <v>732</v>
      </c>
      <c r="C558" s="60" t="s">
        <v>105</v>
      </c>
      <c r="D558" s="60" t="s">
        <v>29</v>
      </c>
      <c r="E558" s="60" t="s">
        <v>30</v>
      </c>
      <c r="F558" s="10"/>
      <c r="G558" s="10"/>
      <c r="H558" s="11"/>
      <c r="I558" s="63"/>
      <c r="J558" s="11"/>
      <c r="K558" s="13"/>
      <c r="L558" s="25"/>
      <c r="M558" s="15"/>
      <c r="N558" s="14"/>
      <c r="O558" s="16"/>
      <c r="P558" s="16"/>
      <c r="Q558" s="16"/>
      <c r="R558" s="16"/>
      <c r="S558" s="17">
        <f t="shared" si="56"/>
        <v>0</v>
      </c>
      <c r="T558" s="16"/>
      <c r="U558" s="18">
        <f t="shared" si="57"/>
        <v>0</v>
      </c>
      <c r="V558" s="18">
        <f t="shared" si="58"/>
        <v>0</v>
      </c>
      <c r="W558" s="18">
        <f t="shared" si="59"/>
        <v>0</v>
      </c>
      <c r="X558" s="27"/>
      <c r="Y558" s="19">
        <f t="shared" si="60"/>
        <v>0</v>
      </c>
      <c r="Z558" s="18">
        <f t="shared" si="61"/>
        <v>0</v>
      </c>
      <c r="AA558" s="12"/>
      <c r="AB558" s="12"/>
      <c r="AC558" s="28">
        <f>+I558+Y558-Z558</f>
        <v>0</v>
      </c>
      <c r="AD558" s="20">
        <f t="shared" si="62"/>
        <v>0</v>
      </c>
      <c r="AE558">
        <v>0</v>
      </c>
    </row>
    <row r="559" spans="1:31" x14ac:dyDescent="0.25">
      <c r="A559" s="59">
        <v>45046</v>
      </c>
      <c r="B559" s="60" t="s">
        <v>751</v>
      </c>
      <c r="C559" s="60" t="s">
        <v>105</v>
      </c>
      <c r="D559" s="60" t="s">
        <v>29</v>
      </c>
      <c r="E559" s="60" t="s">
        <v>30</v>
      </c>
      <c r="F559" s="10"/>
      <c r="G559" s="10"/>
      <c r="H559" s="11"/>
      <c r="I559" s="63"/>
      <c r="J559" s="11"/>
      <c r="K559" s="13"/>
      <c r="L559" s="25"/>
      <c r="M559" s="15"/>
      <c r="N559" s="14"/>
      <c r="O559" s="16"/>
      <c r="P559" s="16"/>
      <c r="Q559" s="16"/>
      <c r="R559" s="16"/>
      <c r="S559" s="17">
        <f t="shared" si="56"/>
        <v>0</v>
      </c>
      <c r="T559" s="16"/>
      <c r="U559" s="18">
        <f t="shared" si="57"/>
        <v>0</v>
      </c>
      <c r="V559" s="18">
        <f t="shared" si="58"/>
        <v>0</v>
      </c>
      <c r="W559" s="18">
        <f t="shared" si="59"/>
        <v>0</v>
      </c>
      <c r="X559" s="27"/>
      <c r="Y559" s="19">
        <f t="shared" si="60"/>
        <v>0</v>
      </c>
      <c r="Z559" s="18">
        <f t="shared" si="61"/>
        <v>0</v>
      </c>
      <c r="AA559" s="12"/>
      <c r="AB559" s="12"/>
      <c r="AC559" s="28">
        <f>+I559+Y559-Z559</f>
        <v>0</v>
      </c>
      <c r="AD559" s="20">
        <f t="shared" si="62"/>
        <v>0</v>
      </c>
      <c r="AE559">
        <v>0</v>
      </c>
    </row>
    <row r="560" spans="1:31" x14ac:dyDescent="0.25">
      <c r="A560" s="59">
        <v>45046</v>
      </c>
      <c r="B560" s="60" t="s">
        <v>752</v>
      </c>
      <c r="C560" s="60" t="s">
        <v>282</v>
      </c>
      <c r="D560" s="60" t="s">
        <v>29</v>
      </c>
      <c r="E560" s="60" t="s">
        <v>30</v>
      </c>
      <c r="F560" s="10"/>
      <c r="G560" s="10"/>
      <c r="H560" s="11"/>
      <c r="I560" s="63"/>
      <c r="J560" s="11"/>
      <c r="K560" s="13"/>
      <c r="L560" s="25"/>
      <c r="M560" s="15"/>
      <c r="N560" s="14"/>
      <c r="O560" s="16"/>
      <c r="P560" s="16"/>
      <c r="Q560" s="16"/>
      <c r="R560" s="16"/>
      <c r="S560" s="17">
        <f t="shared" si="56"/>
        <v>0</v>
      </c>
      <c r="T560" s="16"/>
      <c r="U560" s="18">
        <f t="shared" si="57"/>
        <v>0</v>
      </c>
      <c r="V560" s="18">
        <f t="shared" si="58"/>
        <v>0</v>
      </c>
      <c r="W560" s="18">
        <f t="shared" si="59"/>
        <v>0</v>
      </c>
      <c r="X560" s="27"/>
      <c r="Y560" s="19">
        <f t="shared" si="60"/>
        <v>0</v>
      </c>
      <c r="Z560" s="18">
        <f t="shared" si="61"/>
        <v>0</v>
      </c>
      <c r="AA560" s="12"/>
      <c r="AB560" s="12"/>
      <c r="AC560" s="28">
        <f>+I560+Y560-Z560</f>
        <v>0</v>
      </c>
      <c r="AD560" s="20">
        <f t="shared" si="62"/>
        <v>0</v>
      </c>
      <c r="AE560">
        <v>0</v>
      </c>
    </row>
    <row r="561" spans="1:31" x14ac:dyDescent="0.25">
      <c r="A561" s="9">
        <v>45046</v>
      </c>
      <c r="B561" s="10" t="s">
        <v>558</v>
      </c>
      <c r="C561" s="10" t="s">
        <v>28</v>
      </c>
      <c r="D561" s="10" t="s">
        <v>29</v>
      </c>
      <c r="E561" s="10" t="s">
        <v>30</v>
      </c>
      <c r="F561" s="10"/>
      <c r="G561" s="10">
        <v>0</v>
      </c>
      <c r="H561" s="11">
        <v>4860</v>
      </c>
      <c r="I561" s="63">
        <v>219.43</v>
      </c>
      <c r="J561" s="12">
        <v>26707.75</v>
      </c>
      <c r="K561" s="13">
        <v>0</v>
      </c>
      <c r="L561" s="25">
        <v>0</v>
      </c>
      <c r="M561" s="15">
        <v>0</v>
      </c>
      <c r="N561" s="14">
        <v>0</v>
      </c>
      <c r="O561" s="16">
        <v>0</v>
      </c>
      <c r="P561" s="16">
        <v>0</v>
      </c>
      <c r="Q561" s="16">
        <v>0</v>
      </c>
      <c r="R561" s="16">
        <f>Q561*16.876/100</f>
        <v>0</v>
      </c>
      <c r="S561" s="17">
        <f t="shared" si="56"/>
        <v>0</v>
      </c>
      <c r="T561" s="16">
        <v>0</v>
      </c>
      <c r="U561" s="18">
        <f t="shared" si="57"/>
        <v>0</v>
      </c>
      <c r="V561" s="18">
        <f t="shared" si="58"/>
        <v>0</v>
      </c>
      <c r="W561" s="18">
        <f t="shared" si="59"/>
        <v>0</v>
      </c>
      <c r="X561" s="27"/>
      <c r="Y561" s="19">
        <f t="shared" si="60"/>
        <v>0</v>
      </c>
      <c r="Z561" s="18">
        <f t="shared" si="61"/>
        <v>0</v>
      </c>
      <c r="AA561" s="12">
        <v>4860</v>
      </c>
      <c r="AB561" s="12">
        <v>26707.75</v>
      </c>
      <c r="AC561" s="28">
        <f>+I561+Y561-Z561</f>
        <v>219.43</v>
      </c>
      <c r="AD561" s="20">
        <f t="shared" si="62"/>
        <v>0</v>
      </c>
      <c r="AE561">
        <v>0</v>
      </c>
    </row>
    <row r="562" spans="1:31" x14ac:dyDescent="0.25">
      <c r="A562" s="9">
        <v>45046</v>
      </c>
      <c r="B562" s="10" t="s">
        <v>559</v>
      </c>
      <c r="C562" s="10" t="s">
        <v>560</v>
      </c>
      <c r="D562" s="10" t="s">
        <v>29</v>
      </c>
      <c r="E562" s="10" t="s">
        <v>30</v>
      </c>
      <c r="F562" s="10"/>
      <c r="G562" s="10">
        <v>0</v>
      </c>
      <c r="H562" s="11">
        <v>300</v>
      </c>
      <c r="I562" s="63">
        <v>13.54</v>
      </c>
      <c r="J562" s="12">
        <v>137295</v>
      </c>
      <c r="K562" s="13">
        <v>0</v>
      </c>
      <c r="L562" s="25">
        <v>0</v>
      </c>
      <c r="M562" s="15">
        <v>0</v>
      </c>
      <c r="N562" s="14">
        <v>0</v>
      </c>
      <c r="O562" s="16">
        <v>0</v>
      </c>
      <c r="P562" s="16">
        <v>0</v>
      </c>
      <c r="Q562" s="16">
        <v>0</v>
      </c>
      <c r="R562" s="16">
        <f>Q562*16.876/100</f>
        <v>0</v>
      </c>
      <c r="S562" s="17">
        <f t="shared" si="56"/>
        <v>0</v>
      </c>
      <c r="T562" s="16">
        <v>0</v>
      </c>
      <c r="U562" s="18">
        <f t="shared" si="57"/>
        <v>0</v>
      </c>
      <c r="V562" s="18">
        <f t="shared" si="58"/>
        <v>0</v>
      </c>
      <c r="W562" s="18">
        <f t="shared" si="59"/>
        <v>0</v>
      </c>
      <c r="X562" s="27"/>
      <c r="Y562" s="19">
        <f t="shared" si="60"/>
        <v>0</v>
      </c>
      <c r="Z562" s="18">
        <f t="shared" si="61"/>
        <v>0</v>
      </c>
      <c r="AA562" s="12">
        <v>300</v>
      </c>
      <c r="AB562" s="12">
        <v>137295</v>
      </c>
      <c r="AC562" s="28">
        <f>+I562+Y562-Z562</f>
        <v>13.54</v>
      </c>
      <c r="AD562" s="20">
        <f t="shared" si="62"/>
        <v>0</v>
      </c>
      <c r="AE562">
        <v>0</v>
      </c>
    </row>
    <row r="563" spans="1:31" x14ac:dyDescent="0.25">
      <c r="A563" s="9">
        <v>45046</v>
      </c>
      <c r="B563" s="10" t="s">
        <v>561</v>
      </c>
      <c r="C563" s="10" t="s">
        <v>562</v>
      </c>
      <c r="D563" s="10" t="s">
        <v>29</v>
      </c>
      <c r="E563" s="10" t="s">
        <v>30</v>
      </c>
      <c r="F563" s="10"/>
      <c r="G563" s="10">
        <v>0</v>
      </c>
      <c r="H563" s="11">
        <v>75</v>
      </c>
      <c r="I563" s="63">
        <v>3.39</v>
      </c>
      <c r="J563" s="12">
        <v>14625</v>
      </c>
      <c r="K563" s="13">
        <v>0</v>
      </c>
      <c r="L563" s="25">
        <v>0</v>
      </c>
      <c r="M563" s="15">
        <v>0</v>
      </c>
      <c r="N563" s="14">
        <v>0</v>
      </c>
      <c r="O563" s="16">
        <v>0</v>
      </c>
      <c r="P563" s="16">
        <v>0</v>
      </c>
      <c r="Q563" s="16">
        <v>0</v>
      </c>
      <c r="R563" s="16">
        <f>Q563*16.876/100</f>
        <v>0</v>
      </c>
      <c r="S563" s="17">
        <f t="shared" si="56"/>
        <v>0</v>
      </c>
      <c r="T563" s="16">
        <v>0</v>
      </c>
      <c r="U563" s="18">
        <f t="shared" si="57"/>
        <v>0</v>
      </c>
      <c r="V563" s="18">
        <f t="shared" si="58"/>
        <v>0</v>
      </c>
      <c r="W563" s="18">
        <f t="shared" si="59"/>
        <v>0</v>
      </c>
      <c r="X563" s="27"/>
      <c r="Y563" s="19">
        <f t="shared" si="60"/>
        <v>0</v>
      </c>
      <c r="Z563" s="18">
        <f t="shared" si="61"/>
        <v>0</v>
      </c>
      <c r="AA563" s="12">
        <v>75</v>
      </c>
      <c r="AB563" s="12">
        <v>14625</v>
      </c>
      <c r="AC563" s="28">
        <f>+I563+Y563-Z563</f>
        <v>3.39</v>
      </c>
      <c r="AD563" s="20">
        <f t="shared" si="62"/>
        <v>0</v>
      </c>
      <c r="AE563">
        <v>0</v>
      </c>
    </row>
    <row r="564" spans="1:31" x14ac:dyDescent="0.25">
      <c r="A564" s="59">
        <v>45046</v>
      </c>
      <c r="B564" s="60" t="s">
        <v>753</v>
      </c>
      <c r="C564" s="60" t="s">
        <v>213</v>
      </c>
      <c r="D564" s="60" t="s">
        <v>40</v>
      </c>
      <c r="E564" s="60" t="s">
        <v>30</v>
      </c>
      <c r="F564" s="10"/>
      <c r="G564" s="10"/>
      <c r="H564" s="11"/>
      <c r="I564" s="63"/>
      <c r="J564" s="11"/>
      <c r="K564" s="13"/>
      <c r="L564" s="25"/>
      <c r="M564" s="15"/>
      <c r="N564" s="14"/>
      <c r="O564" s="16"/>
      <c r="P564" s="16"/>
      <c r="Q564" s="16"/>
      <c r="R564" s="16"/>
      <c r="S564" s="17">
        <f t="shared" si="56"/>
        <v>0</v>
      </c>
      <c r="T564" s="16"/>
      <c r="U564" s="18">
        <f t="shared" si="57"/>
        <v>0</v>
      </c>
      <c r="V564" s="18">
        <f t="shared" si="58"/>
        <v>0</v>
      </c>
      <c r="W564" s="18">
        <f t="shared" si="59"/>
        <v>0</v>
      </c>
      <c r="X564" s="27"/>
      <c r="Y564" s="19">
        <f t="shared" si="60"/>
        <v>0</v>
      </c>
      <c r="Z564" s="18">
        <f t="shared" si="61"/>
        <v>0</v>
      </c>
      <c r="AA564" s="12"/>
      <c r="AB564" s="12"/>
      <c r="AC564" s="28">
        <f>+I564+Y564-Z564</f>
        <v>0</v>
      </c>
      <c r="AD564" s="20">
        <f t="shared" si="62"/>
        <v>0</v>
      </c>
      <c r="AE564">
        <v>0</v>
      </c>
    </row>
    <row r="565" spans="1:31" x14ac:dyDescent="0.25">
      <c r="A565" s="59">
        <v>45046</v>
      </c>
      <c r="B565" s="60" t="s">
        <v>754</v>
      </c>
      <c r="C565" s="60" t="s">
        <v>213</v>
      </c>
      <c r="D565" s="60" t="s">
        <v>40</v>
      </c>
      <c r="E565" s="60" t="s">
        <v>30</v>
      </c>
      <c r="F565" s="10"/>
      <c r="G565" s="10"/>
      <c r="H565" s="11"/>
      <c r="I565" s="63"/>
      <c r="J565" s="11"/>
      <c r="K565" s="13"/>
      <c r="L565" s="25"/>
      <c r="M565" s="15"/>
      <c r="N565" s="14"/>
      <c r="O565" s="16"/>
      <c r="P565" s="16"/>
      <c r="Q565" s="16"/>
      <c r="R565" s="16"/>
      <c r="S565" s="17">
        <f t="shared" si="56"/>
        <v>0</v>
      </c>
      <c r="T565" s="16"/>
      <c r="U565" s="18">
        <f t="shared" si="57"/>
        <v>0</v>
      </c>
      <c r="V565" s="18">
        <f t="shared" si="58"/>
        <v>0</v>
      </c>
      <c r="W565" s="18">
        <f t="shared" si="59"/>
        <v>0</v>
      </c>
      <c r="X565" s="27"/>
      <c r="Y565" s="19">
        <f t="shared" si="60"/>
        <v>0</v>
      </c>
      <c r="Z565" s="18">
        <f t="shared" si="61"/>
        <v>0</v>
      </c>
      <c r="AA565" s="12"/>
      <c r="AB565" s="12"/>
      <c r="AC565" s="28">
        <f>+I565+Y565-Z565</f>
        <v>0</v>
      </c>
      <c r="AD565" s="20">
        <f t="shared" si="62"/>
        <v>0</v>
      </c>
      <c r="AE565">
        <v>0</v>
      </c>
    </row>
    <row r="566" spans="1:31" x14ac:dyDescent="0.25">
      <c r="A566" s="59">
        <v>45046</v>
      </c>
      <c r="B566" s="60" t="s">
        <v>755</v>
      </c>
      <c r="C566" s="60" t="s">
        <v>213</v>
      </c>
      <c r="D566" s="60" t="s">
        <v>40</v>
      </c>
      <c r="E566" s="60" t="s">
        <v>30</v>
      </c>
      <c r="F566" s="10"/>
      <c r="G566" s="10"/>
      <c r="H566" s="11"/>
      <c r="I566" s="63"/>
      <c r="J566" s="11"/>
      <c r="K566" s="13"/>
      <c r="L566" s="25"/>
      <c r="M566" s="15"/>
      <c r="N566" s="14"/>
      <c r="O566" s="16"/>
      <c r="P566" s="16"/>
      <c r="Q566" s="16"/>
      <c r="R566" s="16"/>
      <c r="S566" s="17">
        <f t="shared" si="56"/>
        <v>0</v>
      </c>
      <c r="T566" s="16"/>
      <c r="U566" s="18">
        <f t="shared" si="57"/>
        <v>0</v>
      </c>
      <c r="V566" s="18">
        <f t="shared" si="58"/>
        <v>0</v>
      </c>
      <c r="W566" s="18">
        <f t="shared" si="59"/>
        <v>0</v>
      </c>
      <c r="X566" s="27"/>
      <c r="Y566" s="19">
        <f t="shared" si="60"/>
        <v>0</v>
      </c>
      <c r="Z566" s="18">
        <f t="shared" si="61"/>
        <v>0</v>
      </c>
      <c r="AA566" s="12"/>
      <c r="AB566" s="12"/>
      <c r="AC566" s="28">
        <f>+I566+Y566-Z566</f>
        <v>0</v>
      </c>
      <c r="AD566" s="20">
        <f t="shared" si="62"/>
        <v>0</v>
      </c>
      <c r="AE566">
        <v>0</v>
      </c>
    </row>
    <row r="567" spans="1:31" x14ac:dyDescent="0.25">
      <c r="A567" s="9">
        <v>45046</v>
      </c>
      <c r="B567" s="10" t="s">
        <v>563</v>
      </c>
      <c r="C567" s="10" t="s">
        <v>213</v>
      </c>
      <c r="D567" s="10" t="s">
        <v>40</v>
      </c>
      <c r="E567" s="10" t="s">
        <v>30</v>
      </c>
      <c r="F567" s="10">
        <v>1200</v>
      </c>
      <c r="G567" s="10">
        <v>1308</v>
      </c>
      <c r="H567" s="11">
        <v>1</v>
      </c>
      <c r="I567" s="63">
        <v>0.05</v>
      </c>
      <c r="J567" s="12">
        <v>139.84</v>
      </c>
      <c r="K567" s="13">
        <v>0</v>
      </c>
      <c r="L567" s="25">
        <v>0</v>
      </c>
      <c r="M567" s="15">
        <v>0</v>
      </c>
      <c r="N567" s="14">
        <v>0</v>
      </c>
      <c r="O567" s="16">
        <v>0</v>
      </c>
      <c r="P567" s="16">
        <v>0</v>
      </c>
      <c r="Q567" s="16">
        <v>0</v>
      </c>
      <c r="R567" s="16">
        <f>Q567*16.876/100</f>
        <v>0</v>
      </c>
      <c r="S567" s="17">
        <f t="shared" si="56"/>
        <v>0</v>
      </c>
      <c r="T567" s="16">
        <v>0</v>
      </c>
      <c r="U567" s="18">
        <f t="shared" si="57"/>
        <v>1.3080000000000001</v>
      </c>
      <c r="V567" s="18">
        <f t="shared" si="58"/>
        <v>0</v>
      </c>
      <c r="W567" s="18">
        <f t="shared" si="59"/>
        <v>0</v>
      </c>
      <c r="X567" s="27"/>
      <c r="Y567" s="19">
        <f t="shared" si="60"/>
        <v>0</v>
      </c>
      <c r="Z567" s="18">
        <f t="shared" si="61"/>
        <v>0</v>
      </c>
      <c r="AA567" s="12">
        <v>1</v>
      </c>
      <c r="AB567" s="12">
        <v>139.84</v>
      </c>
      <c r="AC567" s="28">
        <f>+I567+Y567-Z567</f>
        <v>0.05</v>
      </c>
      <c r="AD567" s="20">
        <f t="shared" si="62"/>
        <v>0</v>
      </c>
      <c r="AE567">
        <v>0</v>
      </c>
    </row>
    <row r="568" spans="1:31" x14ac:dyDescent="0.25">
      <c r="A568" s="59">
        <v>45046</v>
      </c>
      <c r="B568" s="60" t="s">
        <v>733</v>
      </c>
      <c r="C568" s="60" t="s">
        <v>213</v>
      </c>
      <c r="D568" s="60" t="s">
        <v>40</v>
      </c>
      <c r="E568" s="60" t="s">
        <v>30</v>
      </c>
      <c r="F568" s="10"/>
      <c r="G568" s="10"/>
      <c r="H568" s="11"/>
      <c r="I568" s="63"/>
      <c r="J568" s="11"/>
      <c r="K568" s="13"/>
      <c r="L568" s="25"/>
      <c r="M568" s="15"/>
      <c r="N568" s="14"/>
      <c r="O568" s="16"/>
      <c r="P568" s="16"/>
      <c r="Q568" s="16"/>
      <c r="R568" s="16"/>
      <c r="S568" s="17">
        <f t="shared" si="56"/>
        <v>0</v>
      </c>
      <c r="T568" s="16"/>
      <c r="U568" s="18">
        <f t="shared" si="57"/>
        <v>0</v>
      </c>
      <c r="V568" s="18">
        <f t="shared" si="58"/>
        <v>0</v>
      </c>
      <c r="W568" s="18">
        <f t="shared" si="59"/>
        <v>0</v>
      </c>
      <c r="X568" s="27"/>
      <c r="Y568" s="19">
        <f t="shared" si="60"/>
        <v>0</v>
      </c>
      <c r="Z568" s="18">
        <f t="shared" si="61"/>
        <v>0</v>
      </c>
      <c r="AA568" s="12"/>
      <c r="AB568" s="12"/>
      <c r="AC568" s="28">
        <f>+I568+Y568-Z568</f>
        <v>0</v>
      </c>
      <c r="AD568" s="20">
        <f t="shared" si="62"/>
        <v>0</v>
      </c>
      <c r="AE568">
        <v>0</v>
      </c>
    </row>
    <row r="569" spans="1:31" x14ac:dyDescent="0.25">
      <c r="A569" s="59">
        <v>45046</v>
      </c>
      <c r="B569" s="60" t="s">
        <v>734</v>
      </c>
      <c r="C569" s="60" t="s">
        <v>213</v>
      </c>
      <c r="D569" s="60" t="s">
        <v>40</v>
      </c>
      <c r="E569" s="60" t="s">
        <v>30</v>
      </c>
      <c r="F569" s="10"/>
      <c r="G569" s="10"/>
      <c r="H569" s="11"/>
      <c r="I569" s="63"/>
      <c r="J569" s="11"/>
      <c r="K569" s="13"/>
      <c r="L569" s="25"/>
      <c r="M569" s="15"/>
      <c r="N569" s="14"/>
      <c r="O569" s="16"/>
      <c r="P569" s="16"/>
      <c r="Q569" s="16"/>
      <c r="R569" s="16"/>
      <c r="S569" s="17">
        <f t="shared" si="56"/>
        <v>0</v>
      </c>
      <c r="T569" s="16"/>
      <c r="U569" s="18">
        <f t="shared" si="57"/>
        <v>0</v>
      </c>
      <c r="V569" s="18">
        <f t="shared" si="58"/>
        <v>0</v>
      </c>
      <c r="W569" s="18">
        <f t="shared" si="59"/>
        <v>0</v>
      </c>
      <c r="X569" s="27"/>
      <c r="Y569" s="19">
        <f t="shared" si="60"/>
        <v>0</v>
      </c>
      <c r="Z569" s="18">
        <f t="shared" si="61"/>
        <v>0</v>
      </c>
      <c r="AA569" s="12"/>
      <c r="AB569" s="12"/>
      <c r="AC569" s="28">
        <f>+I569+Y569-Z569</f>
        <v>0</v>
      </c>
      <c r="AD569" s="20">
        <f t="shared" si="62"/>
        <v>0</v>
      </c>
      <c r="AE569">
        <v>0</v>
      </c>
    </row>
    <row r="570" spans="1:31" x14ac:dyDescent="0.25">
      <c r="A570" s="9">
        <v>45046</v>
      </c>
      <c r="B570" s="10" t="s">
        <v>564</v>
      </c>
      <c r="C570" s="10" t="s">
        <v>213</v>
      </c>
      <c r="D570" s="10" t="s">
        <v>40</v>
      </c>
      <c r="E570" s="10" t="s">
        <v>30</v>
      </c>
      <c r="F570" s="10">
        <v>720</v>
      </c>
      <c r="G570" s="10">
        <v>785</v>
      </c>
      <c r="H570" s="11">
        <v>0</v>
      </c>
      <c r="I570" s="63">
        <v>0</v>
      </c>
      <c r="J570" s="12">
        <v>0</v>
      </c>
      <c r="K570" s="13">
        <v>0</v>
      </c>
      <c r="L570" s="25">
        <v>0</v>
      </c>
      <c r="M570" s="15">
        <v>753</v>
      </c>
      <c r="N570" s="14">
        <v>61264.32</v>
      </c>
      <c r="O570" s="21">
        <v>120</v>
      </c>
      <c r="P570" s="16">
        <v>11919.6</v>
      </c>
      <c r="Q570" s="21">
        <v>611</v>
      </c>
      <c r="R570" s="16">
        <f>Q570*16.876/100</f>
        <v>103.11236000000001</v>
      </c>
      <c r="S570" s="17">
        <f t="shared" si="56"/>
        <v>714.11235999999997</v>
      </c>
      <c r="T570" s="16">
        <v>49710.96</v>
      </c>
      <c r="U570" s="18">
        <f t="shared" si="57"/>
        <v>0</v>
      </c>
      <c r="V570" s="18">
        <f t="shared" si="58"/>
        <v>542.16</v>
      </c>
      <c r="W570" s="18">
        <f t="shared" si="59"/>
        <v>91.023242400000001</v>
      </c>
      <c r="X570" s="27"/>
      <c r="Y570" s="19">
        <f t="shared" si="60"/>
        <v>633.18324239999993</v>
      </c>
      <c r="Z570" s="18">
        <f t="shared" si="61"/>
        <v>94.2</v>
      </c>
      <c r="AA570" s="12">
        <v>22</v>
      </c>
      <c r="AB570" s="12">
        <v>1789.93</v>
      </c>
      <c r="AC570" s="28">
        <f>+I570+Y570-Z570</f>
        <v>538.98324239999988</v>
      </c>
      <c r="AD570" s="20">
        <f t="shared" si="62"/>
        <v>0</v>
      </c>
      <c r="AE570">
        <v>0</v>
      </c>
    </row>
    <row r="571" spans="1:31" x14ac:dyDescent="0.25">
      <c r="A571" s="9">
        <v>45046</v>
      </c>
      <c r="B571" s="10" t="s">
        <v>565</v>
      </c>
      <c r="C571" s="10" t="s">
        <v>213</v>
      </c>
      <c r="D571" s="10" t="s">
        <v>40</v>
      </c>
      <c r="E571" s="10" t="s">
        <v>30</v>
      </c>
      <c r="F571" s="10">
        <v>720</v>
      </c>
      <c r="G571" s="10">
        <v>785</v>
      </c>
      <c r="H571" s="11">
        <v>0</v>
      </c>
      <c r="I571" s="63">
        <v>0</v>
      </c>
      <c r="J571" s="12">
        <v>0</v>
      </c>
      <c r="K571" s="13">
        <v>0</v>
      </c>
      <c r="L571" s="25">
        <v>0</v>
      </c>
      <c r="M571" s="15">
        <v>1833</v>
      </c>
      <c r="N571" s="14">
        <v>152456.72</v>
      </c>
      <c r="O571" s="16">
        <v>1833</v>
      </c>
      <c r="P571" s="16">
        <v>182071.89</v>
      </c>
      <c r="Q571" s="16">
        <v>0</v>
      </c>
      <c r="R571" s="16">
        <f>Q571*16.876/100</f>
        <v>0</v>
      </c>
      <c r="S571" s="17">
        <f t="shared" si="56"/>
        <v>0</v>
      </c>
      <c r="T571" s="16">
        <v>0</v>
      </c>
      <c r="U571" s="18">
        <f t="shared" si="57"/>
        <v>0</v>
      </c>
      <c r="V571" s="18">
        <f t="shared" si="58"/>
        <v>1319.76</v>
      </c>
      <c r="W571" s="18">
        <f t="shared" si="59"/>
        <v>221.57450640000002</v>
      </c>
      <c r="X571" s="27"/>
      <c r="Y571" s="19">
        <f t="shared" si="60"/>
        <v>1541.3345064</v>
      </c>
      <c r="Z571" s="18">
        <f t="shared" si="61"/>
        <v>1438.905</v>
      </c>
      <c r="AA571" s="12">
        <v>0</v>
      </c>
      <c r="AB571" s="12">
        <v>0</v>
      </c>
      <c r="AC571" s="28">
        <f>+I571+Y571-Z571</f>
        <v>102.42950640000004</v>
      </c>
      <c r="AD571" s="20">
        <f t="shared" si="62"/>
        <v>0</v>
      </c>
      <c r="AE571">
        <v>0</v>
      </c>
    </row>
    <row r="572" spans="1:31" x14ac:dyDescent="0.25">
      <c r="A572" s="9">
        <v>45046</v>
      </c>
      <c r="B572" s="10" t="s">
        <v>566</v>
      </c>
      <c r="C572" s="10" t="s">
        <v>213</v>
      </c>
      <c r="D572" s="10" t="s">
        <v>40</v>
      </c>
      <c r="E572" s="10" t="s">
        <v>30</v>
      </c>
      <c r="F572" s="10">
        <v>720</v>
      </c>
      <c r="G572" s="10">
        <v>785</v>
      </c>
      <c r="H572" s="11">
        <v>0</v>
      </c>
      <c r="I572" s="63">
        <v>0</v>
      </c>
      <c r="J572" s="12">
        <v>0</v>
      </c>
      <c r="K572" s="13">
        <v>0</v>
      </c>
      <c r="L572" s="25">
        <v>0</v>
      </c>
      <c r="M572" s="15">
        <v>727</v>
      </c>
      <c r="N572" s="14">
        <v>59974.71</v>
      </c>
      <c r="O572" s="21">
        <v>120</v>
      </c>
      <c r="P572" s="16">
        <v>11919.6</v>
      </c>
      <c r="Q572" s="21">
        <v>611</v>
      </c>
      <c r="R572" s="16">
        <f>Q572*16.876/100</f>
        <v>103.11236000000001</v>
      </c>
      <c r="S572" s="17">
        <f t="shared" si="56"/>
        <v>714.11235999999997</v>
      </c>
      <c r="T572" s="16">
        <v>50407.5</v>
      </c>
      <c r="U572" s="18">
        <f t="shared" si="57"/>
        <v>0</v>
      </c>
      <c r="V572" s="18">
        <f t="shared" si="58"/>
        <v>523.44000000000005</v>
      </c>
      <c r="W572" s="18">
        <f t="shared" si="59"/>
        <v>87.880341600000008</v>
      </c>
      <c r="X572" s="27"/>
      <c r="Y572" s="19">
        <f t="shared" si="60"/>
        <v>611.32034160000012</v>
      </c>
      <c r="Z572" s="18">
        <f t="shared" si="61"/>
        <v>94.2</v>
      </c>
      <c r="AA572" s="12">
        <v>-4</v>
      </c>
      <c r="AB572" s="12">
        <v>-329.98</v>
      </c>
      <c r="AC572" s="28">
        <f>+I572+Y572-Z572</f>
        <v>517.12034160000007</v>
      </c>
      <c r="AD572" s="20">
        <f t="shared" si="62"/>
        <v>0</v>
      </c>
      <c r="AE572">
        <v>0</v>
      </c>
    </row>
    <row r="573" spans="1:31" x14ac:dyDescent="0.25">
      <c r="A573" s="9">
        <v>45046</v>
      </c>
      <c r="B573" s="10" t="s">
        <v>567</v>
      </c>
      <c r="C573" s="10" t="s">
        <v>213</v>
      </c>
      <c r="D573" s="10" t="s">
        <v>40</v>
      </c>
      <c r="E573" s="10" t="s">
        <v>30</v>
      </c>
      <c r="F573" s="10">
        <v>720</v>
      </c>
      <c r="G573" s="10">
        <v>785</v>
      </c>
      <c r="H573" s="11">
        <v>0</v>
      </c>
      <c r="I573" s="63">
        <v>0</v>
      </c>
      <c r="J573" s="12">
        <v>0</v>
      </c>
      <c r="K573" s="13">
        <v>0</v>
      </c>
      <c r="L573" s="25">
        <v>0</v>
      </c>
      <c r="M573" s="15">
        <v>717</v>
      </c>
      <c r="N573" s="14">
        <v>59268.160000000003</v>
      </c>
      <c r="O573" s="21">
        <v>120</v>
      </c>
      <c r="P573" s="16">
        <v>11919.6</v>
      </c>
      <c r="Q573" s="21">
        <v>611</v>
      </c>
      <c r="R573" s="16">
        <f>Q573*16.876/100</f>
        <v>103.11236000000001</v>
      </c>
      <c r="S573" s="17">
        <f t="shared" si="56"/>
        <v>714.11235999999997</v>
      </c>
      <c r="T573" s="16">
        <v>50505.26</v>
      </c>
      <c r="U573" s="18">
        <f t="shared" si="57"/>
        <v>0</v>
      </c>
      <c r="V573" s="18">
        <f t="shared" si="58"/>
        <v>516.24</v>
      </c>
      <c r="W573" s="18">
        <f t="shared" si="59"/>
        <v>86.671533600000004</v>
      </c>
      <c r="X573" s="27"/>
      <c r="Y573" s="19">
        <f t="shared" si="60"/>
        <v>602.91153359999998</v>
      </c>
      <c r="Z573" s="18">
        <f t="shared" si="61"/>
        <v>94.2</v>
      </c>
      <c r="AA573" s="12">
        <v>-14</v>
      </c>
      <c r="AB573" s="12">
        <v>-1157.26</v>
      </c>
      <c r="AC573" s="28">
        <f>+I573+Y573-Z573</f>
        <v>508.7115336</v>
      </c>
      <c r="AD573" s="20">
        <f t="shared" si="62"/>
        <v>0</v>
      </c>
      <c r="AE573">
        <v>0</v>
      </c>
    </row>
    <row r="574" spans="1:31" x14ac:dyDescent="0.25">
      <c r="A574" s="59">
        <v>45046</v>
      </c>
      <c r="B574" s="60" t="s">
        <v>784</v>
      </c>
      <c r="C574" s="60" t="s">
        <v>278</v>
      </c>
      <c r="D574" s="60" t="s">
        <v>40</v>
      </c>
      <c r="E574" s="60" t="s">
        <v>30</v>
      </c>
      <c r="F574" s="10"/>
      <c r="G574" s="10"/>
      <c r="H574" s="11"/>
      <c r="I574" s="63"/>
      <c r="J574" s="11"/>
      <c r="K574" s="13"/>
      <c r="L574" s="25"/>
      <c r="M574" s="15"/>
      <c r="N574" s="14"/>
      <c r="O574" s="16"/>
      <c r="P574" s="16"/>
      <c r="Q574" s="16"/>
      <c r="R574" s="16"/>
      <c r="S574" s="17">
        <f t="shared" si="56"/>
        <v>0</v>
      </c>
      <c r="T574" s="16"/>
      <c r="U574" s="18">
        <f t="shared" si="57"/>
        <v>0</v>
      </c>
      <c r="V574" s="18">
        <f t="shared" si="58"/>
        <v>0</v>
      </c>
      <c r="W574" s="18">
        <f t="shared" si="59"/>
        <v>0</v>
      </c>
      <c r="X574" s="27"/>
      <c r="Y574" s="19">
        <f t="shared" si="60"/>
        <v>0</v>
      </c>
      <c r="Z574" s="18">
        <f t="shared" si="61"/>
        <v>0</v>
      </c>
      <c r="AA574" s="12"/>
      <c r="AB574" s="12"/>
      <c r="AC574" s="28">
        <f>+I574+Y574-Z574</f>
        <v>0</v>
      </c>
      <c r="AD574" s="20">
        <f t="shared" si="62"/>
        <v>0</v>
      </c>
      <c r="AE574">
        <v>0</v>
      </c>
    </row>
    <row r="575" spans="1:31" x14ac:dyDescent="0.25">
      <c r="A575" s="59">
        <v>45046</v>
      </c>
      <c r="B575" s="60" t="s">
        <v>785</v>
      </c>
      <c r="C575" s="60" t="s">
        <v>278</v>
      </c>
      <c r="D575" s="60" t="s">
        <v>40</v>
      </c>
      <c r="E575" s="60" t="s">
        <v>30</v>
      </c>
      <c r="F575" s="10"/>
      <c r="G575" s="10"/>
      <c r="H575" s="11"/>
      <c r="I575" s="63"/>
      <c r="J575" s="11"/>
      <c r="K575" s="13"/>
      <c r="L575" s="25"/>
      <c r="M575" s="15"/>
      <c r="N575" s="14"/>
      <c r="O575" s="16"/>
      <c r="P575" s="16"/>
      <c r="Q575" s="16"/>
      <c r="R575" s="16"/>
      <c r="S575" s="17">
        <f t="shared" si="56"/>
        <v>0</v>
      </c>
      <c r="T575" s="16"/>
      <c r="U575" s="18">
        <f t="shared" si="57"/>
        <v>0</v>
      </c>
      <c r="V575" s="18">
        <f t="shared" si="58"/>
        <v>0</v>
      </c>
      <c r="W575" s="18">
        <f t="shared" si="59"/>
        <v>0</v>
      </c>
      <c r="X575" s="27"/>
      <c r="Y575" s="19">
        <f t="shared" si="60"/>
        <v>0</v>
      </c>
      <c r="Z575" s="18">
        <f t="shared" si="61"/>
        <v>0</v>
      </c>
      <c r="AA575" s="12"/>
      <c r="AB575" s="12"/>
      <c r="AC575" s="28">
        <f>+I575+Y575-Z575</f>
        <v>0</v>
      </c>
      <c r="AD575" s="20">
        <f t="shared" si="62"/>
        <v>0</v>
      </c>
      <c r="AE575">
        <v>0</v>
      </c>
    </row>
    <row r="576" spans="1:31" x14ac:dyDescent="0.25">
      <c r="A576" s="59">
        <v>45046</v>
      </c>
      <c r="B576" s="60" t="s">
        <v>786</v>
      </c>
      <c r="C576" s="60" t="s">
        <v>278</v>
      </c>
      <c r="D576" s="60" t="s">
        <v>40</v>
      </c>
      <c r="E576" s="60" t="s">
        <v>30</v>
      </c>
      <c r="F576" s="10"/>
      <c r="G576" s="10"/>
      <c r="H576" s="11"/>
      <c r="I576" s="63"/>
      <c r="J576" s="11"/>
      <c r="K576" s="13"/>
      <c r="L576" s="25"/>
      <c r="M576" s="15"/>
      <c r="N576" s="14"/>
      <c r="O576" s="16"/>
      <c r="P576" s="16"/>
      <c r="Q576" s="16"/>
      <c r="R576" s="16"/>
      <c r="S576" s="17">
        <f t="shared" si="56"/>
        <v>0</v>
      </c>
      <c r="T576" s="16"/>
      <c r="U576" s="18">
        <f t="shared" si="57"/>
        <v>0</v>
      </c>
      <c r="V576" s="18">
        <f t="shared" si="58"/>
        <v>0</v>
      </c>
      <c r="W576" s="18">
        <f t="shared" si="59"/>
        <v>0</v>
      </c>
      <c r="X576" s="27"/>
      <c r="Y576" s="19">
        <f t="shared" si="60"/>
        <v>0</v>
      </c>
      <c r="Z576" s="18">
        <f t="shared" si="61"/>
        <v>0</v>
      </c>
      <c r="AA576" s="12"/>
      <c r="AB576" s="12"/>
      <c r="AC576" s="28">
        <f>+I576+Y576-Z576</f>
        <v>0</v>
      </c>
      <c r="AD576" s="20">
        <f t="shared" si="62"/>
        <v>0</v>
      </c>
      <c r="AE576">
        <v>0</v>
      </c>
    </row>
    <row r="577" spans="1:31" x14ac:dyDescent="0.25">
      <c r="A577" s="59">
        <v>45046</v>
      </c>
      <c r="B577" s="60" t="s">
        <v>801</v>
      </c>
      <c r="C577" s="60" t="s">
        <v>802</v>
      </c>
      <c r="D577" s="60" t="s">
        <v>40</v>
      </c>
      <c r="E577" s="60" t="s">
        <v>30</v>
      </c>
      <c r="F577" s="10"/>
      <c r="G577" s="10"/>
      <c r="H577" s="11"/>
      <c r="I577" s="63"/>
      <c r="J577" s="11"/>
      <c r="K577" s="13"/>
      <c r="L577" s="25"/>
      <c r="M577" s="15"/>
      <c r="N577" s="14"/>
      <c r="O577" s="16"/>
      <c r="P577" s="16"/>
      <c r="Q577" s="16"/>
      <c r="R577" s="16"/>
      <c r="S577" s="17">
        <f t="shared" si="56"/>
        <v>0</v>
      </c>
      <c r="T577" s="16"/>
      <c r="U577" s="18">
        <f t="shared" si="57"/>
        <v>0</v>
      </c>
      <c r="V577" s="18">
        <f t="shared" si="58"/>
        <v>0</v>
      </c>
      <c r="W577" s="18">
        <f t="shared" si="59"/>
        <v>0</v>
      </c>
      <c r="X577" s="27"/>
      <c r="Y577" s="19">
        <f t="shared" si="60"/>
        <v>0</v>
      </c>
      <c r="Z577" s="18">
        <f t="shared" si="61"/>
        <v>0</v>
      </c>
      <c r="AA577" s="12"/>
      <c r="AB577" s="12"/>
      <c r="AC577" s="28">
        <f>+I577+Y577-Z577</f>
        <v>0</v>
      </c>
      <c r="AD577" s="20">
        <f t="shared" si="62"/>
        <v>0</v>
      </c>
      <c r="AE577">
        <v>0</v>
      </c>
    </row>
    <row r="578" spans="1:31" x14ac:dyDescent="0.25">
      <c r="A578" s="59">
        <v>45046</v>
      </c>
      <c r="B578" s="60" t="s">
        <v>803</v>
      </c>
      <c r="C578" s="60" t="s">
        <v>562</v>
      </c>
      <c r="D578" s="60" t="s">
        <v>29</v>
      </c>
      <c r="E578" s="60" t="s">
        <v>30</v>
      </c>
      <c r="F578" s="10"/>
      <c r="G578" s="10"/>
      <c r="H578" s="11"/>
      <c r="I578" s="63"/>
      <c r="J578" s="11"/>
      <c r="K578" s="13"/>
      <c r="L578" s="25"/>
      <c r="M578" s="15"/>
      <c r="N578" s="14"/>
      <c r="O578" s="16"/>
      <c r="P578" s="16"/>
      <c r="Q578" s="16"/>
      <c r="R578" s="16"/>
      <c r="S578" s="17">
        <f t="shared" si="56"/>
        <v>0</v>
      </c>
      <c r="T578" s="16"/>
      <c r="U578" s="18">
        <f t="shared" si="57"/>
        <v>0</v>
      </c>
      <c r="V578" s="18">
        <f t="shared" si="58"/>
        <v>0</v>
      </c>
      <c r="W578" s="18">
        <f t="shared" si="59"/>
        <v>0</v>
      </c>
      <c r="X578" s="27"/>
      <c r="Y578" s="19">
        <f t="shared" si="60"/>
        <v>0</v>
      </c>
      <c r="Z578" s="18">
        <f t="shared" si="61"/>
        <v>0</v>
      </c>
      <c r="AA578" s="12"/>
      <c r="AB578" s="12"/>
      <c r="AC578" s="28">
        <f>+I578+Y578-Z578</f>
        <v>0</v>
      </c>
      <c r="AD578" s="20">
        <f t="shared" si="62"/>
        <v>0</v>
      </c>
      <c r="AE578">
        <v>0</v>
      </c>
    </row>
    <row r="579" spans="1:31" x14ac:dyDescent="0.25">
      <c r="A579" s="9">
        <v>45046</v>
      </c>
      <c r="B579" s="10" t="s">
        <v>568</v>
      </c>
      <c r="C579" s="10" t="s">
        <v>28</v>
      </c>
      <c r="D579" s="10" t="s">
        <v>29</v>
      </c>
      <c r="E579" s="10" t="s">
        <v>30</v>
      </c>
      <c r="F579" s="10"/>
      <c r="G579" s="10">
        <v>0</v>
      </c>
      <c r="H579" s="11">
        <v>0</v>
      </c>
      <c r="I579" s="63">
        <v>0</v>
      </c>
      <c r="J579" s="12">
        <v>0</v>
      </c>
      <c r="K579" s="13">
        <v>0</v>
      </c>
      <c r="L579" s="25">
        <v>0</v>
      </c>
      <c r="M579" s="15">
        <v>0</v>
      </c>
      <c r="N579" s="14">
        <v>0</v>
      </c>
      <c r="O579" s="16">
        <v>0</v>
      </c>
      <c r="P579" s="16">
        <v>0</v>
      </c>
      <c r="Q579" s="16">
        <v>474</v>
      </c>
      <c r="R579" s="16">
        <f>Q579*16.876/100</f>
        <v>79.992239999999995</v>
      </c>
      <c r="S579" s="17">
        <f t="shared" si="56"/>
        <v>553.99224000000004</v>
      </c>
      <c r="T579" s="16">
        <v>0</v>
      </c>
      <c r="U579" s="18">
        <f t="shared" si="57"/>
        <v>0</v>
      </c>
      <c r="V579" s="18">
        <f t="shared" si="58"/>
        <v>0</v>
      </c>
      <c r="W579" s="18">
        <f t="shared" si="59"/>
        <v>0</v>
      </c>
      <c r="X579" s="27"/>
      <c r="Y579" s="19">
        <f t="shared" si="60"/>
        <v>0</v>
      </c>
      <c r="Z579" s="18">
        <f t="shared" si="61"/>
        <v>0</v>
      </c>
      <c r="AA579" s="12">
        <v>-474</v>
      </c>
      <c r="AB579" s="12">
        <v>0</v>
      </c>
      <c r="AC579" s="28">
        <f>+I579+Y579-Z579</f>
        <v>0</v>
      </c>
      <c r="AD579" s="20">
        <f t="shared" si="62"/>
        <v>0</v>
      </c>
      <c r="AE579">
        <v>0</v>
      </c>
    </row>
    <row r="580" spans="1:31" x14ac:dyDescent="0.25">
      <c r="A580" s="59">
        <v>45046</v>
      </c>
      <c r="B580" s="60" t="s">
        <v>756</v>
      </c>
      <c r="C580" s="60" t="s">
        <v>28</v>
      </c>
      <c r="D580" s="60" t="s">
        <v>29</v>
      </c>
      <c r="E580" s="60" t="s">
        <v>30</v>
      </c>
      <c r="F580" s="10"/>
      <c r="G580" s="10"/>
      <c r="H580" s="11"/>
      <c r="I580" s="63"/>
      <c r="J580" s="11"/>
      <c r="K580" s="13"/>
      <c r="L580" s="25"/>
      <c r="M580" s="15"/>
      <c r="N580" s="14"/>
      <c r="O580" s="16"/>
      <c r="P580" s="16"/>
      <c r="Q580" s="16"/>
      <c r="R580" s="16"/>
      <c r="S580" s="17">
        <f t="shared" si="56"/>
        <v>0</v>
      </c>
      <c r="T580" s="16"/>
      <c r="U580" s="18">
        <f t="shared" si="57"/>
        <v>0</v>
      </c>
      <c r="V580" s="18">
        <f t="shared" si="58"/>
        <v>0</v>
      </c>
      <c r="W580" s="18">
        <f t="shared" si="59"/>
        <v>0</v>
      </c>
      <c r="X580" s="27"/>
      <c r="Y580" s="19">
        <f t="shared" si="60"/>
        <v>0</v>
      </c>
      <c r="Z580" s="18">
        <f t="shared" si="61"/>
        <v>0</v>
      </c>
      <c r="AA580" s="12"/>
      <c r="AB580" s="12"/>
      <c r="AC580" s="28">
        <f>+I580+Y580-Z580</f>
        <v>0</v>
      </c>
      <c r="AD580" s="20">
        <f t="shared" si="62"/>
        <v>0</v>
      </c>
      <c r="AE580">
        <v>0</v>
      </c>
    </row>
    <row r="581" spans="1:31" x14ac:dyDescent="0.25">
      <c r="A581" s="59">
        <v>45046</v>
      </c>
      <c r="B581" s="60" t="s">
        <v>804</v>
      </c>
      <c r="C581" s="60" t="s">
        <v>419</v>
      </c>
      <c r="D581" s="60" t="s">
        <v>40</v>
      </c>
      <c r="E581" s="60" t="s">
        <v>30</v>
      </c>
      <c r="F581" s="10"/>
      <c r="G581" s="10"/>
      <c r="H581" s="11"/>
      <c r="I581" s="63"/>
      <c r="J581" s="11"/>
      <c r="K581" s="13"/>
      <c r="L581" s="25"/>
      <c r="M581" s="15"/>
      <c r="N581" s="14"/>
      <c r="O581" s="16"/>
      <c r="P581" s="16"/>
      <c r="Q581" s="16"/>
      <c r="R581" s="16"/>
      <c r="S581" s="17">
        <f t="shared" ref="S581:S644" si="63">Q581+R581</f>
        <v>0</v>
      </c>
      <c r="T581" s="16"/>
      <c r="U581" s="18">
        <f t="shared" ref="U581:U644" si="64">H581*G581/1000</f>
        <v>0</v>
      </c>
      <c r="V581" s="18">
        <f t="shared" ref="V581:V644" si="65">M581*F581/1000</f>
        <v>0</v>
      </c>
      <c r="W581" s="18">
        <f t="shared" ref="W581:W644" si="66">V581*16.789/100</f>
        <v>0</v>
      </c>
      <c r="X581" s="27"/>
      <c r="Y581" s="19">
        <f t="shared" ref="Y581:Y644" si="67">V581+W581+X581</f>
        <v>0</v>
      </c>
      <c r="Z581" s="18">
        <f t="shared" ref="Z581:Z644" si="68">O581*G581/1000</f>
        <v>0</v>
      </c>
      <c r="AA581" s="12"/>
      <c r="AB581" s="12"/>
      <c r="AC581" s="28">
        <f>+I581+Y581-Z581</f>
        <v>0</v>
      </c>
      <c r="AD581" s="20">
        <f t="shared" ref="AD581:AD644" si="69">IF(AC581&lt;0,ROUNDUP(AC581,-1)*-1,0)</f>
        <v>0</v>
      </c>
      <c r="AE581">
        <v>0</v>
      </c>
    </row>
    <row r="582" spans="1:31" x14ac:dyDescent="0.25">
      <c r="A582" s="9">
        <v>45046</v>
      </c>
      <c r="B582" s="10" t="s">
        <v>573</v>
      </c>
      <c r="C582" s="10" t="s">
        <v>28</v>
      </c>
      <c r="D582" s="10" t="s">
        <v>29</v>
      </c>
      <c r="E582" s="10" t="s">
        <v>30</v>
      </c>
      <c r="F582" s="10"/>
      <c r="G582" s="10">
        <v>0</v>
      </c>
      <c r="H582" s="11">
        <v>1</v>
      </c>
      <c r="I582" s="63">
        <v>0.05</v>
      </c>
      <c r="J582" s="12">
        <v>0</v>
      </c>
      <c r="K582" s="13">
        <v>0</v>
      </c>
      <c r="L582" s="25">
        <v>0</v>
      </c>
      <c r="M582" s="15">
        <v>0</v>
      </c>
      <c r="N582" s="14">
        <v>0</v>
      </c>
      <c r="O582" s="16">
        <v>0</v>
      </c>
      <c r="P582" s="16">
        <v>0</v>
      </c>
      <c r="Q582" s="16">
        <v>0</v>
      </c>
      <c r="R582" s="16">
        <f>Q582*16.876/100</f>
        <v>0</v>
      </c>
      <c r="S582" s="17">
        <f t="shared" si="63"/>
        <v>0</v>
      </c>
      <c r="T582" s="16">
        <v>0</v>
      </c>
      <c r="U582" s="18">
        <f t="shared" si="64"/>
        <v>0</v>
      </c>
      <c r="V582" s="18">
        <f t="shared" si="65"/>
        <v>0</v>
      </c>
      <c r="W582" s="18">
        <f t="shared" si="66"/>
        <v>0</v>
      </c>
      <c r="X582" s="27"/>
      <c r="Y582" s="19">
        <f t="shared" si="67"/>
        <v>0</v>
      </c>
      <c r="Z582" s="18">
        <f t="shared" si="68"/>
        <v>0</v>
      </c>
      <c r="AA582" s="12">
        <v>1</v>
      </c>
      <c r="AB582" s="12">
        <v>0</v>
      </c>
      <c r="AC582" s="28">
        <f>+I582+Y582-Z582</f>
        <v>0.05</v>
      </c>
      <c r="AD582" s="20">
        <f t="shared" si="69"/>
        <v>0</v>
      </c>
      <c r="AE582">
        <v>0</v>
      </c>
    </row>
    <row r="583" spans="1:31" x14ac:dyDescent="0.25">
      <c r="A583" s="9">
        <v>45046</v>
      </c>
      <c r="B583" s="10" t="s">
        <v>575</v>
      </c>
      <c r="C583" s="10" t="s">
        <v>213</v>
      </c>
      <c r="D583" s="10" t="s">
        <v>29</v>
      </c>
      <c r="E583" s="10" t="s">
        <v>30</v>
      </c>
      <c r="F583" s="10"/>
      <c r="G583" s="10">
        <v>0</v>
      </c>
      <c r="H583" s="11">
        <v>176</v>
      </c>
      <c r="I583" s="63">
        <v>7.95</v>
      </c>
      <c r="J583" s="12">
        <v>12215.2</v>
      </c>
      <c r="K583" s="13">
        <v>0</v>
      </c>
      <c r="L583" s="25">
        <v>0</v>
      </c>
      <c r="M583" s="15">
        <v>0</v>
      </c>
      <c r="N583" s="14">
        <v>0</v>
      </c>
      <c r="O583" s="16">
        <v>0</v>
      </c>
      <c r="P583" s="16">
        <v>0</v>
      </c>
      <c r="Q583" s="16">
        <v>0</v>
      </c>
      <c r="R583" s="16">
        <f>Q583*16.876/100</f>
        <v>0</v>
      </c>
      <c r="S583" s="17">
        <f t="shared" si="63"/>
        <v>0</v>
      </c>
      <c r="T583" s="16">
        <v>0</v>
      </c>
      <c r="U583" s="18">
        <f t="shared" si="64"/>
        <v>0</v>
      </c>
      <c r="V583" s="18">
        <f t="shared" si="65"/>
        <v>0</v>
      </c>
      <c r="W583" s="18">
        <f t="shared" si="66"/>
        <v>0</v>
      </c>
      <c r="X583" s="27"/>
      <c r="Y583" s="19">
        <f t="shared" si="67"/>
        <v>0</v>
      </c>
      <c r="Z583" s="18">
        <f t="shared" si="68"/>
        <v>0</v>
      </c>
      <c r="AA583" s="12">
        <v>176</v>
      </c>
      <c r="AB583" s="12">
        <v>12215.2</v>
      </c>
      <c r="AC583" s="28">
        <f>+I583+Y583-Z583</f>
        <v>7.95</v>
      </c>
      <c r="AD583" s="20">
        <f t="shared" si="69"/>
        <v>0</v>
      </c>
      <c r="AE583">
        <v>0</v>
      </c>
    </row>
    <row r="584" spans="1:31" x14ac:dyDescent="0.25">
      <c r="A584" s="9">
        <v>45046</v>
      </c>
      <c r="B584" s="10" t="s">
        <v>578</v>
      </c>
      <c r="C584" s="10" t="s">
        <v>28</v>
      </c>
      <c r="D584" s="10" t="s">
        <v>29</v>
      </c>
      <c r="E584" s="10" t="s">
        <v>30</v>
      </c>
      <c r="F584" s="10"/>
      <c r="G584" s="10">
        <v>0</v>
      </c>
      <c r="H584" s="11">
        <v>13436</v>
      </c>
      <c r="I584" s="63">
        <v>606.63</v>
      </c>
      <c r="J584" s="12">
        <v>94052</v>
      </c>
      <c r="K584" s="13">
        <v>0</v>
      </c>
      <c r="L584" s="25">
        <v>0</v>
      </c>
      <c r="M584" s="15">
        <v>0</v>
      </c>
      <c r="N584" s="14">
        <v>0</v>
      </c>
      <c r="O584" s="16">
        <v>0</v>
      </c>
      <c r="P584" s="16">
        <v>0</v>
      </c>
      <c r="Q584" s="16">
        <v>0</v>
      </c>
      <c r="R584" s="16">
        <f>Q584*16.876/100</f>
        <v>0</v>
      </c>
      <c r="S584" s="17">
        <f t="shared" si="63"/>
        <v>0</v>
      </c>
      <c r="T584" s="16">
        <v>0</v>
      </c>
      <c r="U584" s="18">
        <f t="shared" si="64"/>
        <v>0</v>
      </c>
      <c r="V584" s="18">
        <f t="shared" si="65"/>
        <v>0</v>
      </c>
      <c r="W584" s="18">
        <f t="shared" si="66"/>
        <v>0</v>
      </c>
      <c r="X584" s="27"/>
      <c r="Y584" s="19">
        <f t="shared" si="67"/>
        <v>0</v>
      </c>
      <c r="Z584" s="18">
        <f t="shared" si="68"/>
        <v>0</v>
      </c>
      <c r="AA584" s="12">
        <v>13436</v>
      </c>
      <c r="AB584" s="12">
        <v>94052</v>
      </c>
      <c r="AC584" s="28">
        <f>+I584+Y584-Z584</f>
        <v>606.63</v>
      </c>
      <c r="AD584" s="20">
        <f t="shared" si="69"/>
        <v>0</v>
      </c>
      <c r="AE584">
        <v>0</v>
      </c>
    </row>
    <row r="585" spans="1:31" x14ac:dyDescent="0.25">
      <c r="A585" s="9">
        <v>45046</v>
      </c>
      <c r="B585" s="10" t="s">
        <v>579</v>
      </c>
      <c r="C585" s="10" t="s">
        <v>28</v>
      </c>
      <c r="D585" s="10" t="s">
        <v>29</v>
      </c>
      <c r="E585" s="10" t="s">
        <v>30</v>
      </c>
      <c r="F585" s="10"/>
      <c r="G585" s="10">
        <v>0</v>
      </c>
      <c r="H585" s="11">
        <v>493</v>
      </c>
      <c r="I585" s="63">
        <v>22.26</v>
      </c>
      <c r="J585" s="12">
        <v>404.77</v>
      </c>
      <c r="K585" s="13">
        <v>0</v>
      </c>
      <c r="L585" s="25">
        <v>0</v>
      </c>
      <c r="M585" s="15">
        <v>0</v>
      </c>
      <c r="N585" s="14">
        <v>0</v>
      </c>
      <c r="O585" s="16">
        <v>0</v>
      </c>
      <c r="P585" s="16">
        <v>0</v>
      </c>
      <c r="Q585" s="16">
        <v>0</v>
      </c>
      <c r="R585" s="16">
        <f>Q585*16.876/100</f>
        <v>0</v>
      </c>
      <c r="S585" s="17">
        <f t="shared" si="63"/>
        <v>0</v>
      </c>
      <c r="T585" s="16">
        <v>0</v>
      </c>
      <c r="U585" s="18">
        <f t="shared" si="64"/>
        <v>0</v>
      </c>
      <c r="V585" s="18">
        <f t="shared" si="65"/>
        <v>0</v>
      </c>
      <c r="W585" s="18">
        <f t="shared" si="66"/>
        <v>0</v>
      </c>
      <c r="X585" s="27"/>
      <c r="Y585" s="19">
        <f t="shared" si="67"/>
        <v>0</v>
      </c>
      <c r="Z585" s="18">
        <f t="shared" si="68"/>
        <v>0</v>
      </c>
      <c r="AA585" s="12">
        <v>493</v>
      </c>
      <c r="AB585" s="12">
        <v>404.77</v>
      </c>
      <c r="AC585" s="28">
        <f>+I585+Y585-Z585</f>
        <v>22.26</v>
      </c>
      <c r="AD585" s="20">
        <f t="shared" si="69"/>
        <v>0</v>
      </c>
      <c r="AE585">
        <v>0</v>
      </c>
    </row>
    <row r="586" spans="1:31" x14ac:dyDescent="0.25">
      <c r="A586" s="9">
        <v>45046</v>
      </c>
      <c r="B586" s="10" t="s">
        <v>582</v>
      </c>
      <c r="C586" s="10" t="s">
        <v>554</v>
      </c>
      <c r="D586" s="10" t="s">
        <v>29</v>
      </c>
      <c r="E586" s="10" t="s">
        <v>539</v>
      </c>
      <c r="F586" s="10"/>
      <c r="G586" s="10">
        <v>0</v>
      </c>
      <c r="H586" s="11">
        <v>50.4</v>
      </c>
      <c r="I586" s="63">
        <v>2.2799999999999998</v>
      </c>
      <c r="J586" s="12">
        <v>1512</v>
      </c>
      <c r="K586" s="13">
        <v>0</v>
      </c>
      <c r="L586" s="25">
        <v>0</v>
      </c>
      <c r="M586" s="15">
        <v>0</v>
      </c>
      <c r="N586" s="14">
        <v>0</v>
      </c>
      <c r="O586" s="16">
        <v>0</v>
      </c>
      <c r="P586" s="16">
        <v>0</v>
      </c>
      <c r="Q586" s="16">
        <v>0</v>
      </c>
      <c r="R586" s="16">
        <f>Q586*16.876/100</f>
        <v>0</v>
      </c>
      <c r="S586" s="17">
        <f t="shared" si="63"/>
        <v>0</v>
      </c>
      <c r="T586" s="16">
        <v>0</v>
      </c>
      <c r="U586" s="18">
        <f t="shared" si="64"/>
        <v>0</v>
      </c>
      <c r="V586" s="18">
        <f t="shared" si="65"/>
        <v>0</v>
      </c>
      <c r="W586" s="18">
        <f t="shared" si="66"/>
        <v>0</v>
      </c>
      <c r="X586" s="27"/>
      <c r="Y586" s="19">
        <f t="shared" si="67"/>
        <v>0</v>
      </c>
      <c r="Z586" s="18">
        <f t="shared" si="68"/>
        <v>0</v>
      </c>
      <c r="AA586" s="12">
        <v>50.4</v>
      </c>
      <c r="AB586" s="12">
        <v>1512</v>
      </c>
      <c r="AC586" s="28">
        <f>+I586+Y586-Z586</f>
        <v>2.2799999999999998</v>
      </c>
      <c r="AD586" s="20">
        <f t="shared" si="69"/>
        <v>0</v>
      </c>
      <c r="AE586">
        <v>0</v>
      </c>
    </row>
    <row r="587" spans="1:31" x14ac:dyDescent="0.25">
      <c r="A587" s="59">
        <v>45046</v>
      </c>
      <c r="B587" s="60" t="s">
        <v>798</v>
      </c>
      <c r="C587" s="60" t="s">
        <v>429</v>
      </c>
      <c r="D587" s="60" t="s">
        <v>29</v>
      </c>
      <c r="E587" s="60" t="s">
        <v>30</v>
      </c>
      <c r="F587" s="10"/>
      <c r="G587" s="10"/>
      <c r="H587" s="11"/>
      <c r="I587" s="63"/>
      <c r="J587" s="11"/>
      <c r="K587" s="13"/>
      <c r="L587" s="25"/>
      <c r="M587" s="15"/>
      <c r="N587" s="14"/>
      <c r="O587" s="16"/>
      <c r="P587" s="16"/>
      <c r="Q587" s="16"/>
      <c r="R587" s="16"/>
      <c r="S587" s="17">
        <f t="shared" si="63"/>
        <v>0</v>
      </c>
      <c r="T587" s="16"/>
      <c r="U587" s="18">
        <f t="shared" si="64"/>
        <v>0</v>
      </c>
      <c r="V587" s="18">
        <f t="shared" si="65"/>
        <v>0</v>
      </c>
      <c r="W587" s="18">
        <f t="shared" si="66"/>
        <v>0</v>
      </c>
      <c r="X587" s="27"/>
      <c r="Y587" s="19">
        <f t="shared" si="67"/>
        <v>0</v>
      </c>
      <c r="Z587" s="18">
        <f t="shared" si="68"/>
        <v>0</v>
      </c>
      <c r="AA587" s="12"/>
      <c r="AB587" s="12"/>
      <c r="AC587" s="28">
        <f>+I587+Y587-Z587</f>
        <v>0</v>
      </c>
      <c r="AD587" s="20">
        <f t="shared" si="69"/>
        <v>0</v>
      </c>
      <c r="AE587">
        <v>0</v>
      </c>
    </row>
    <row r="588" spans="1:31" x14ac:dyDescent="0.25">
      <c r="A588" s="9">
        <v>45046</v>
      </c>
      <c r="B588" s="10" t="s">
        <v>586</v>
      </c>
      <c r="C588" s="10" t="s">
        <v>105</v>
      </c>
      <c r="D588" s="10" t="s">
        <v>29</v>
      </c>
      <c r="E588" s="10" t="s">
        <v>30</v>
      </c>
      <c r="F588" s="10"/>
      <c r="G588" s="10">
        <v>0</v>
      </c>
      <c r="H588" s="11">
        <v>3059</v>
      </c>
      <c r="I588" s="63">
        <v>138.11000000000001</v>
      </c>
      <c r="J588" s="12">
        <v>48749.94</v>
      </c>
      <c r="K588" s="13">
        <v>0</v>
      </c>
      <c r="L588" s="25">
        <v>0</v>
      </c>
      <c r="M588" s="15">
        <v>1050</v>
      </c>
      <c r="N588" s="14">
        <v>15796.72</v>
      </c>
      <c r="O588" s="16">
        <v>0</v>
      </c>
      <c r="P588" s="16">
        <v>0</v>
      </c>
      <c r="Q588" s="16">
        <v>1300</v>
      </c>
      <c r="R588" s="16">
        <f>Q588*16.876/100</f>
        <v>219.38800000000003</v>
      </c>
      <c r="S588" s="17">
        <f t="shared" si="63"/>
        <v>1519.3879999999999</v>
      </c>
      <c r="T588" s="16">
        <v>20632</v>
      </c>
      <c r="U588" s="18">
        <f t="shared" si="64"/>
        <v>0</v>
      </c>
      <c r="V588" s="18">
        <f t="shared" si="65"/>
        <v>0</v>
      </c>
      <c r="W588" s="18">
        <f t="shared" si="66"/>
        <v>0</v>
      </c>
      <c r="X588" s="27"/>
      <c r="Y588" s="19">
        <f t="shared" si="67"/>
        <v>0</v>
      </c>
      <c r="Z588" s="18">
        <f t="shared" si="68"/>
        <v>0</v>
      </c>
      <c r="AA588" s="12">
        <v>2809</v>
      </c>
      <c r="AB588" s="12">
        <v>43919.51</v>
      </c>
      <c r="AC588" s="28">
        <f>+I588+Y588-Z588</f>
        <v>138.11000000000001</v>
      </c>
      <c r="AD588" s="20">
        <f t="shared" si="69"/>
        <v>0</v>
      </c>
      <c r="AE588">
        <v>0</v>
      </c>
    </row>
    <row r="589" spans="1:31" x14ac:dyDescent="0.25">
      <c r="A589" s="9">
        <v>45046</v>
      </c>
      <c r="B589" s="10" t="s">
        <v>587</v>
      </c>
      <c r="C589" s="10" t="s">
        <v>105</v>
      </c>
      <c r="D589" s="10" t="s">
        <v>40</v>
      </c>
      <c r="E589" s="10" t="s">
        <v>30</v>
      </c>
      <c r="F589" s="10">
        <v>95</v>
      </c>
      <c r="G589" s="10">
        <v>104</v>
      </c>
      <c r="H589" s="11">
        <v>4816</v>
      </c>
      <c r="I589" s="63">
        <v>217.44</v>
      </c>
      <c r="J589" s="12">
        <v>35985.07</v>
      </c>
      <c r="K589" s="13">
        <v>0</v>
      </c>
      <c r="L589" s="25">
        <v>0</v>
      </c>
      <c r="M589" s="15">
        <v>690</v>
      </c>
      <c r="N589" s="14">
        <v>5155.68</v>
      </c>
      <c r="O589" s="16">
        <v>0</v>
      </c>
      <c r="P589" s="16">
        <v>0</v>
      </c>
      <c r="Q589" s="16">
        <v>1300</v>
      </c>
      <c r="R589" s="16">
        <f>Q589*16.876/100</f>
        <v>219.38800000000003</v>
      </c>
      <c r="S589" s="17">
        <f t="shared" si="63"/>
        <v>1519.3879999999999</v>
      </c>
      <c r="T589" s="16">
        <v>9711</v>
      </c>
      <c r="U589" s="18">
        <f t="shared" si="64"/>
        <v>500.86399999999998</v>
      </c>
      <c r="V589" s="18">
        <f t="shared" si="65"/>
        <v>65.55</v>
      </c>
      <c r="W589" s="18">
        <f t="shared" si="66"/>
        <v>11.005189500000002</v>
      </c>
      <c r="X589" s="27"/>
      <c r="Y589" s="19">
        <f t="shared" si="67"/>
        <v>76.555189499999997</v>
      </c>
      <c r="Z589" s="18">
        <f t="shared" si="68"/>
        <v>0</v>
      </c>
      <c r="AA589" s="12">
        <v>4206</v>
      </c>
      <c r="AB589" s="12">
        <v>31427.17</v>
      </c>
      <c r="AC589" s="28">
        <f>+I589+Y589-Z589</f>
        <v>293.99518949999998</v>
      </c>
      <c r="AD589" s="20">
        <f t="shared" si="69"/>
        <v>0</v>
      </c>
      <c r="AE589">
        <v>0</v>
      </c>
    </row>
    <row r="590" spans="1:31" x14ac:dyDescent="0.25">
      <c r="A590" s="9">
        <v>45046</v>
      </c>
      <c r="B590" s="10" t="s">
        <v>588</v>
      </c>
      <c r="C590" s="10" t="s">
        <v>282</v>
      </c>
      <c r="D590" s="10" t="s">
        <v>29</v>
      </c>
      <c r="E590" s="10" t="s">
        <v>30</v>
      </c>
      <c r="F590" s="10"/>
      <c r="G590" s="10">
        <v>0</v>
      </c>
      <c r="H590" s="11">
        <v>346</v>
      </c>
      <c r="I590" s="63">
        <v>15.62</v>
      </c>
      <c r="J590" s="12">
        <v>7958</v>
      </c>
      <c r="K590" s="13">
        <v>0</v>
      </c>
      <c r="L590" s="25">
        <v>0</v>
      </c>
      <c r="M590" s="15">
        <v>0</v>
      </c>
      <c r="N590" s="14">
        <v>0</v>
      </c>
      <c r="O590" s="16">
        <v>0</v>
      </c>
      <c r="P590" s="16">
        <v>0</v>
      </c>
      <c r="Q590" s="16">
        <v>0</v>
      </c>
      <c r="R590" s="16">
        <f>Q590*16.876/100</f>
        <v>0</v>
      </c>
      <c r="S590" s="17">
        <f t="shared" si="63"/>
        <v>0</v>
      </c>
      <c r="T590" s="16">
        <v>0</v>
      </c>
      <c r="U590" s="18">
        <f t="shared" si="64"/>
        <v>0</v>
      </c>
      <c r="V590" s="18">
        <f t="shared" si="65"/>
        <v>0</v>
      </c>
      <c r="W590" s="18">
        <f t="shared" si="66"/>
        <v>0</v>
      </c>
      <c r="X590" s="27"/>
      <c r="Y590" s="19">
        <f t="shared" si="67"/>
        <v>0</v>
      </c>
      <c r="Z590" s="18">
        <f t="shared" si="68"/>
        <v>0</v>
      </c>
      <c r="AA590" s="12">
        <v>346</v>
      </c>
      <c r="AB590" s="12">
        <v>7958</v>
      </c>
      <c r="AC590" s="28">
        <f>+I590+Y590-Z590</f>
        <v>15.62</v>
      </c>
      <c r="AD590" s="20">
        <f t="shared" si="69"/>
        <v>0</v>
      </c>
      <c r="AE590">
        <v>0</v>
      </c>
    </row>
    <row r="591" spans="1:31" x14ac:dyDescent="0.25">
      <c r="A591" s="9">
        <v>45046</v>
      </c>
      <c r="B591" s="10" t="s">
        <v>589</v>
      </c>
      <c r="C591" s="10" t="s">
        <v>282</v>
      </c>
      <c r="D591" s="10" t="s">
        <v>29</v>
      </c>
      <c r="E591" s="10" t="s">
        <v>30</v>
      </c>
      <c r="F591" s="10"/>
      <c r="G591" s="10">
        <v>0</v>
      </c>
      <c r="H591" s="11">
        <v>470</v>
      </c>
      <c r="I591" s="63">
        <v>21.22</v>
      </c>
      <c r="J591" s="12">
        <v>9870</v>
      </c>
      <c r="K591" s="13">
        <v>0</v>
      </c>
      <c r="L591" s="25">
        <v>0</v>
      </c>
      <c r="M591" s="15">
        <v>0</v>
      </c>
      <c r="N591" s="14">
        <v>0</v>
      </c>
      <c r="O591" s="16">
        <v>0</v>
      </c>
      <c r="P591" s="16">
        <v>0</v>
      </c>
      <c r="Q591" s="16">
        <v>0</v>
      </c>
      <c r="R591" s="16">
        <f>Q591*16.876/100</f>
        <v>0</v>
      </c>
      <c r="S591" s="17">
        <f t="shared" si="63"/>
        <v>0</v>
      </c>
      <c r="T591" s="16">
        <v>0</v>
      </c>
      <c r="U591" s="18">
        <f t="shared" si="64"/>
        <v>0</v>
      </c>
      <c r="V591" s="18">
        <f t="shared" si="65"/>
        <v>0</v>
      </c>
      <c r="W591" s="18">
        <f t="shared" si="66"/>
        <v>0</v>
      </c>
      <c r="X591" s="27"/>
      <c r="Y591" s="19">
        <f t="shared" si="67"/>
        <v>0</v>
      </c>
      <c r="Z591" s="18">
        <f t="shared" si="68"/>
        <v>0</v>
      </c>
      <c r="AA591" s="12">
        <v>470</v>
      </c>
      <c r="AB591" s="12">
        <v>9870</v>
      </c>
      <c r="AC591" s="28">
        <f>+I591+Y591-Z591</f>
        <v>21.22</v>
      </c>
      <c r="AD591" s="20">
        <f t="shared" si="69"/>
        <v>0</v>
      </c>
      <c r="AE591">
        <v>0</v>
      </c>
    </row>
    <row r="592" spans="1:31" x14ac:dyDescent="0.25">
      <c r="A592" s="9">
        <v>45046</v>
      </c>
      <c r="B592" s="10" t="s">
        <v>592</v>
      </c>
      <c r="C592" s="10" t="s">
        <v>541</v>
      </c>
      <c r="D592" s="10" t="s">
        <v>29</v>
      </c>
      <c r="E592" s="10" t="s">
        <v>30</v>
      </c>
      <c r="F592" s="10"/>
      <c r="G592" s="10">
        <v>0</v>
      </c>
      <c r="H592" s="11">
        <v>-806</v>
      </c>
      <c r="I592" s="63">
        <v>0</v>
      </c>
      <c r="J592" s="12">
        <v>-38354.639999999999</v>
      </c>
      <c r="K592" s="13">
        <v>0</v>
      </c>
      <c r="L592" s="25">
        <v>0</v>
      </c>
      <c r="M592" s="15">
        <v>0</v>
      </c>
      <c r="N592" s="14">
        <v>0</v>
      </c>
      <c r="O592" s="16">
        <v>0</v>
      </c>
      <c r="P592" s="16">
        <v>0</v>
      </c>
      <c r="Q592" s="16">
        <v>0</v>
      </c>
      <c r="R592" s="16">
        <f>Q592*16.876/100</f>
        <v>0</v>
      </c>
      <c r="S592" s="17">
        <f t="shared" si="63"/>
        <v>0</v>
      </c>
      <c r="T592" s="16">
        <v>0</v>
      </c>
      <c r="U592" s="18">
        <f t="shared" si="64"/>
        <v>0</v>
      </c>
      <c r="V592" s="18">
        <f t="shared" si="65"/>
        <v>0</v>
      </c>
      <c r="W592" s="18">
        <f t="shared" si="66"/>
        <v>0</v>
      </c>
      <c r="X592" s="27"/>
      <c r="Y592" s="19">
        <f t="shared" si="67"/>
        <v>0</v>
      </c>
      <c r="Z592" s="18">
        <f t="shared" si="68"/>
        <v>0</v>
      </c>
      <c r="AA592" s="12">
        <v>-806</v>
      </c>
      <c r="AB592" s="12">
        <v>-38354.639999999999</v>
      </c>
      <c r="AC592" s="28">
        <f>+I592+Y592-Z592</f>
        <v>0</v>
      </c>
      <c r="AD592" s="20">
        <f t="shared" si="69"/>
        <v>0</v>
      </c>
      <c r="AE592">
        <v>0</v>
      </c>
    </row>
    <row r="593" spans="1:31" x14ac:dyDescent="0.25">
      <c r="A593" s="59">
        <v>45046</v>
      </c>
      <c r="B593" s="60" t="s">
        <v>788</v>
      </c>
      <c r="C593" s="60" t="s">
        <v>541</v>
      </c>
      <c r="D593" s="60" t="s">
        <v>40</v>
      </c>
      <c r="E593" s="60" t="s">
        <v>30</v>
      </c>
      <c r="F593" s="10"/>
      <c r="G593" s="10"/>
      <c r="H593" s="11"/>
      <c r="I593" s="63"/>
      <c r="J593" s="11"/>
      <c r="K593" s="13"/>
      <c r="L593" s="25"/>
      <c r="M593" s="15"/>
      <c r="N593" s="14"/>
      <c r="O593" s="16"/>
      <c r="P593" s="16"/>
      <c r="Q593" s="16"/>
      <c r="R593" s="16"/>
      <c r="S593" s="17">
        <f t="shared" si="63"/>
        <v>0</v>
      </c>
      <c r="T593" s="16"/>
      <c r="U593" s="18">
        <f t="shared" si="64"/>
        <v>0</v>
      </c>
      <c r="V593" s="18">
        <f t="shared" si="65"/>
        <v>0</v>
      </c>
      <c r="W593" s="18">
        <f t="shared" si="66"/>
        <v>0</v>
      </c>
      <c r="X593" s="27"/>
      <c r="Y593" s="19">
        <f t="shared" si="67"/>
        <v>0</v>
      </c>
      <c r="Z593" s="18">
        <f t="shared" si="68"/>
        <v>0</v>
      </c>
      <c r="AA593" s="12"/>
      <c r="AB593" s="12"/>
      <c r="AC593" s="28">
        <f>+I593+Y593-Z593</f>
        <v>0</v>
      </c>
      <c r="AD593" s="20">
        <f t="shared" si="69"/>
        <v>0</v>
      </c>
      <c r="AE593">
        <v>0</v>
      </c>
    </row>
    <row r="594" spans="1:31" x14ac:dyDescent="0.25">
      <c r="A594" s="59">
        <v>45046</v>
      </c>
      <c r="B594" s="60" t="s">
        <v>789</v>
      </c>
      <c r="C594" s="60" t="s">
        <v>541</v>
      </c>
      <c r="D594" s="60" t="s">
        <v>29</v>
      </c>
      <c r="E594" s="60" t="s">
        <v>30</v>
      </c>
      <c r="F594" s="10"/>
      <c r="G594" s="10"/>
      <c r="H594" s="11"/>
      <c r="I594" s="63"/>
      <c r="J594" s="11"/>
      <c r="K594" s="13"/>
      <c r="L594" s="25"/>
      <c r="M594" s="15"/>
      <c r="N594" s="14"/>
      <c r="O594" s="16"/>
      <c r="P594" s="16"/>
      <c r="Q594" s="16"/>
      <c r="R594" s="16"/>
      <c r="S594" s="17">
        <f t="shared" si="63"/>
        <v>0</v>
      </c>
      <c r="T594" s="16"/>
      <c r="U594" s="18">
        <f t="shared" si="64"/>
        <v>0</v>
      </c>
      <c r="V594" s="18">
        <f t="shared" si="65"/>
        <v>0</v>
      </c>
      <c r="W594" s="18">
        <f t="shared" si="66"/>
        <v>0</v>
      </c>
      <c r="X594" s="27"/>
      <c r="Y594" s="19">
        <f t="shared" si="67"/>
        <v>0</v>
      </c>
      <c r="Z594" s="18">
        <f t="shared" si="68"/>
        <v>0</v>
      </c>
      <c r="AA594" s="12"/>
      <c r="AB594" s="12"/>
      <c r="AC594" s="28">
        <f>+I594+Y594-Z594</f>
        <v>0</v>
      </c>
      <c r="AD594" s="20">
        <f t="shared" si="69"/>
        <v>0</v>
      </c>
      <c r="AE594">
        <v>0</v>
      </c>
    </row>
    <row r="595" spans="1:31" x14ac:dyDescent="0.25">
      <c r="A595" s="59">
        <v>45046</v>
      </c>
      <c r="B595" s="60" t="s">
        <v>757</v>
      </c>
      <c r="C595" s="60" t="s">
        <v>28</v>
      </c>
      <c r="D595" s="60" t="s">
        <v>29</v>
      </c>
      <c r="E595" s="60" t="s">
        <v>30</v>
      </c>
      <c r="F595" s="10"/>
      <c r="G595" s="10"/>
      <c r="H595" s="11"/>
      <c r="I595" s="63"/>
      <c r="J595" s="11"/>
      <c r="K595" s="13"/>
      <c r="L595" s="25"/>
      <c r="M595" s="15"/>
      <c r="N595" s="14"/>
      <c r="O595" s="16"/>
      <c r="P595" s="16"/>
      <c r="Q595" s="16"/>
      <c r="R595" s="16"/>
      <c r="S595" s="17">
        <f t="shared" si="63"/>
        <v>0</v>
      </c>
      <c r="T595" s="16"/>
      <c r="U595" s="18">
        <f t="shared" si="64"/>
        <v>0</v>
      </c>
      <c r="V595" s="18">
        <f t="shared" si="65"/>
        <v>0</v>
      </c>
      <c r="W595" s="18">
        <f t="shared" si="66"/>
        <v>0</v>
      </c>
      <c r="X595" s="27"/>
      <c r="Y595" s="19">
        <f t="shared" si="67"/>
        <v>0</v>
      </c>
      <c r="Z595" s="18">
        <f t="shared" si="68"/>
        <v>0</v>
      </c>
      <c r="AA595" s="12"/>
      <c r="AB595" s="12"/>
      <c r="AC595" s="28">
        <f>+I595+Y595-Z595</f>
        <v>0</v>
      </c>
      <c r="AD595" s="20">
        <f t="shared" si="69"/>
        <v>0</v>
      </c>
      <c r="AE595">
        <v>0</v>
      </c>
    </row>
    <row r="596" spans="1:31" x14ac:dyDescent="0.25">
      <c r="A596" s="9">
        <v>45046</v>
      </c>
      <c r="B596" s="10" t="s">
        <v>593</v>
      </c>
      <c r="C596" s="10" t="s">
        <v>28</v>
      </c>
      <c r="D596" s="10" t="s">
        <v>29</v>
      </c>
      <c r="E596" s="10" t="s">
        <v>30</v>
      </c>
      <c r="F596" s="10"/>
      <c r="G596" s="10">
        <v>0</v>
      </c>
      <c r="H596" s="11">
        <v>0</v>
      </c>
      <c r="I596" s="63">
        <v>0</v>
      </c>
      <c r="J596" s="12">
        <v>0</v>
      </c>
      <c r="K596" s="13">
        <v>0</v>
      </c>
      <c r="L596" s="25">
        <v>0</v>
      </c>
      <c r="M596" s="15">
        <v>0</v>
      </c>
      <c r="N596" s="14">
        <v>0</v>
      </c>
      <c r="O596" s="16">
        <v>0</v>
      </c>
      <c r="P596" s="16">
        <v>0</v>
      </c>
      <c r="Q596" s="16">
        <v>294</v>
      </c>
      <c r="R596" s="16">
        <f>Q596*16.876/100</f>
        <v>49.615440000000007</v>
      </c>
      <c r="S596" s="17">
        <f t="shared" si="63"/>
        <v>343.61544000000004</v>
      </c>
      <c r="T596" s="16">
        <v>0</v>
      </c>
      <c r="U596" s="18">
        <f t="shared" si="64"/>
        <v>0</v>
      </c>
      <c r="V596" s="18">
        <f t="shared" si="65"/>
        <v>0</v>
      </c>
      <c r="W596" s="18">
        <f t="shared" si="66"/>
        <v>0</v>
      </c>
      <c r="X596" s="27"/>
      <c r="Y596" s="19">
        <f t="shared" si="67"/>
        <v>0</v>
      </c>
      <c r="Z596" s="18">
        <f t="shared" si="68"/>
        <v>0</v>
      </c>
      <c r="AA596" s="12">
        <v>-294</v>
      </c>
      <c r="AB596" s="12">
        <v>0</v>
      </c>
      <c r="AC596" s="28">
        <f>+I596+Y596-Z596</f>
        <v>0</v>
      </c>
      <c r="AD596" s="20">
        <f t="shared" si="69"/>
        <v>0</v>
      </c>
      <c r="AE596">
        <v>0</v>
      </c>
    </row>
    <row r="597" spans="1:31" x14ac:dyDescent="0.25">
      <c r="A597" s="9">
        <v>45046</v>
      </c>
      <c r="B597" s="10" t="s">
        <v>594</v>
      </c>
      <c r="C597" s="10" t="s">
        <v>595</v>
      </c>
      <c r="D597" s="10" t="s">
        <v>29</v>
      </c>
      <c r="E597" s="10" t="s">
        <v>30</v>
      </c>
      <c r="F597" s="10"/>
      <c r="G597" s="10">
        <v>0</v>
      </c>
      <c r="H597" s="11">
        <v>5</v>
      </c>
      <c r="I597" s="63">
        <v>0.23</v>
      </c>
      <c r="J597" s="12">
        <v>629.85</v>
      </c>
      <c r="K597" s="13">
        <v>0</v>
      </c>
      <c r="L597" s="25">
        <v>0</v>
      </c>
      <c r="M597" s="15">
        <v>0</v>
      </c>
      <c r="N597" s="14">
        <v>0</v>
      </c>
      <c r="O597" s="16">
        <v>0</v>
      </c>
      <c r="P597" s="16">
        <v>0</v>
      </c>
      <c r="Q597" s="16">
        <v>0</v>
      </c>
      <c r="R597" s="16">
        <f>Q597*16.876/100</f>
        <v>0</v>
      </c>
      <c r="S597" s="17">
        <f t="shared" si="63"/>
        <v>0</v>
      </c>
      <c r="T597" s="16">
        <v>0</v>
      </c>
      <c r="U597" s="18">
        <f t="shared" si="64"/>
        <v>0</v>
      </c>
      <c r="V597" s="18">
        <f t="shared" si="65"/>
        <v>0</v>
      </c>
      <c r="W597" s="18">
        <f t="shared" si="66"/>
        <v>0</v>
      </c>
      <c r="X597" s="27"/>
      <c r="Y597" s="19">
        <f t="shared" si="67"/>
        <v>0</v>
      </c>
      <c r="Z597" s="18">
        <f t="shared" si="68"/>
        <v>0</v>
      </c>
      <c r="AA597" s="12">
        <v>5</v>
      </c>
      <c r="AB597" s="12">
        <v>629.85</v>
      </c>
      <c r="AC597" s="28">
        <f>+I597+Y597-Z597</f>
        <v>0.23</v>
      </c>
      <c r="AD597" s="20">
        <f t="shared" si="69"/>
        <v>0</v>
      </c>
      <c r="AE597">
        <v>0</v>
      </c>
    </row>
    <row r="598" spans="1:31" x14ac:dyDescent="0.25">
      <c r="A598" s="9">
        <v>45046</v>
      </c>
      <c r="B598" s="10" t="s">
        <v>596</v>
      </c>
      <c r="C598" s="10" t="s">
        <v>595</v>
      </c>
      <c r="D598" s="10" t="s">
        <v>29</v>
      </c>
      <c r="E598" s="10" t="s">
        <v>30</v>
      </c>
      <c r="F598" s="10"/>
      <c r="G598" s="10">
        <v>0</v>
      </c>
      <c r="H598" s="11">
        <v>4</v>
      </c>
      <c r="I598" s="63">
        <v>0.18</v>
      </c>
      <c r="J598" s="12">
        <v>4589.88</v>
      </c>
      <c r="K598" s="13">
        <v>0</v>
      </c>
      <c r="L598" s="25">
        <v>0</v>
      </c>
      <c r="M598" s="15">
        <v>0</v>
      </c>
      <c r="N598" s="14">
        <v>0</v>
      </c>
      <c r="O598" s="16">
        <v>0</v>
      </c>
      <c r="P598" s="16">
        <v>0</v>
      </c>
      <c r="Q598" s="16">
        <v>0</v>
      </c>
      <c r="R598" s="16">
        <f>Q598*16.876/100</f>
        <v>0</v>
      </c>
      <c r="S598" s="17">
        <f t="shared" si="63"/>
        <v>0</v>
      </c>
      <c r="T598" s="16">
        <v>0</v>
      </c>
      <c r="U598" s="18">
        <f t="shared" si="64"/>
        <v>0</v>
      </c>
      <c r="V598" s="18">
        <f t="shared" si="65"/>
        <v>0</v>
      </c>
      <c r="W598" s="18">
        <f t="shared" si="66"/>
        <v>0</v>
      </c>
      <c r="X598" s="27"/>
      <c r="Y598" s="19">
        <f t="shared" si="67"/>
        <v>0</v>
      </c>
      <c r="Z598" s="18">
        <f t="shared" si="68"/>
        <v>0</v>
      </c>
      <c r="AA598" s="12">
        <v>4</v>
      </c>
      <c r="AB598" s="12">
        <v>4589.88</v>
      </c>
      <c r="AC598" s="28">
        <f>+I598+Y598-Z598</f>
        <v>0.18</v>
      </c>
      <c r="AD598" s="20">
        <f t="shared" si="69"/>
        <v>0</v>
      </c>
      <c r="AE598">
        <v>0</v>
      </c>
    </row>
    <row r="599" spans="1:31" x14ac:dyDescent="0.25">
      <c r="A599" s="59">
        <v>45046</v>
      </c>
      <c r="B599" s="60" t="s">
        <v>790</v>
      </c>
      <c r="C599" s="60" t="s">
        <v>282</v>
      </c>
      <c r="D599" s="60" t="s">
        <v>29</v>
      </c>
      <c r="E599" s="60" t="s">
        <v>30</v>
      </c>
      <c r="F599" s="10"/>
      <c r="G599" s="10"/>
      <c r="H599" s="11"/>
      <c r="I599" s="63"/>
      <c r="J599" s="11"/>
      <c r="K599" s="13"/>
      <c r="L599" s="25"/>
      <c r="M599" s="15"/>
      <c r="N599" s="14"/>
      <c r="O599" s="16"/>
      <c r="P599" s="16"/>
      <c r="Q599" s="16"/>
      <c r="R599" s="16"/>
      <c r="S599" s="17">
        <f t="shared" si="63"/>
        <v>0</v>
      </c>
      <c r="T599" s="16"/>
      <c r="U599" s="18">
        <f t="shared" si="64"/>
        <v>0</v>
      </c>
      <c r="V599" s="18">
        <f t="shared" si="65"/>
        <v>0</v>
      </c>
      <c r="W599" s="18">
        <f t="shared" si="66"/>
        <v>0</v>
      </c>
      <c r="X599" s="27"/>
      <c r="Y599" s="19">
        <f t="shared" si="67"/>
        <v>0</v>
      </c>
      <c r="Z599" s="18">
        <f t="shared" si="68"/>
        <v>0</v>
      </c>
      <c r="AA599" s="12"/>
      <c r="AB599" s="12"/>
      <c r="AC599" s="28">
        <f>+I599+Y599-Z599</f>
        <v>0</v>
      </c>
      <c r="AD599" s="20">
        <f t="shared" si="69"/>
        <v>0</v>
      </c>
      <c r="AE599">
        <v>0</v>
      </c>
    </row>
    <row r="600" spans="1:31" x14ac:dyDescent="0.25">
      <c r="A600" s="59">
        <v>45046</v>
      </c>
      <c r="B600" s="60" t="s">
        <v>791</v>
      </c>
      <c r="C600" s="60" t="s">
        <v>282</v>
      </c>
      <c r="D600" s="60" t="s">
        <v>29</v>
      </c>
      <c r="E600" s="60" t="s">
        <v>30</v>
      </c>
      <c r="F600" s="10"/>
      <c r="G600" s="10"/>
      <c r="H600" s="11"/>
      <c r="I600" s="63"/>
      <c r="J600" s="11"/>
      <c r="K600" s="13"/>
      <c r="L600" s="25"/>
      <c r="M600" s="15"/>
      <c r="N600" s="14"/>
      <c r="O600" s="16"/>
      <c r="P600" s="16"/>
      <c r="Q600" s="16"/>
      <c r="R600" s="16"/>
      <c r="S600" s="17">
        <f t="shared" si="63"/>
        <v>0</v>
      </c>
      <c r="T600" s="16"/>
      <c r="U600" s="18">
        <f t="shared" si="64"/>
        <v>0</v>
      </c>
      <c r="V600" s="18">
        <f t="shared" si="65"/>
        <v>0</v>
      </c>
      <c r="W600" s="18">
        <f t="shared" si="66"/>
        <v>0</v>
      </c>
      <c r="X600" s="27"/>
      <c r="Y600" s="19">
        <f t="shared" si="67"/>
        <v>0</v>
      </c>
      <c r="Z600" s="18">
        <f t="shared" si="68"/>
        <v>0</v>
      </c>
      <c r="AA600" s="12"/>
      <c r="AB600" s="12"/>
      <c r="AC600" s="28">
        <f>+I600+Y600-Z600</f>
        <v>0</v>
      </c>
      <c r="AD600" s="20">
        <f t="shared" si="69"/>
        <v>0</v>
      </c>
      <c r="AE600">
        <v>0</v>
      </c>
    </row>
    <row r="601" spans="1:31" x14ac:dyDescent="0.25">
      <c r="A601" s="9">
        <v>45046</v>
      </c>
      <c r="B601" s="10" t="s">
        <v>599</v>
      </c>
      <c r="C601" s="10" t="s">
        <v>562</v>
      </c>
      <c r="D601" s="10" t="s">
        <v>29</v>
      </c>
      <c r="E601" s="10" t="s">
        <v>30</v>
      </c>
      <c r="F601" s="10"/>
      <c r="G601" s="10">
        <v>0</v>
      </c>
      <c r="H601" s="11">
        <v>15</v>
      </c>
      <c r="I601" s="63">
        <v>0.68</v>
      </c>
      <c r="J601" s="12">
        <v>450</v>
      </c>
      <c r="K601" s="13">
        <v>0</v>
      </c>
      <c r="L601" s="25">
        <v>0</v>
      </c>
      <c r="M601" s="15">
        <v>0</v>
      </c>
      <c r="N601" s="14">
        <v>0</v>
      </c>
      <c r="O601" s="16">
        <v>0</v>
      </c>
      <c r="P601" s="16">
        <v>0</v>
      </c>
      <c r="Q601" s="16">
        <v>0</v>
      </c>
      <c r="R601" s="16">
        <f>Q601*16.876/100</f>
        <v>0</v>
      </c>
      <c r="S601" s="17">
        <f t="shared" si="63"/>
        <v>0</v>
      </c>
      <c r="T601" s="16">
        <v>0</v>
      </c>
      <c r="U601" s="18">
        <f t="shared" si="64"/>
        <v>0</v>
      </c>
      <c r="V601" s="18">
        <f t="shared" si="65"/>
        <v>0</v>
      </c>
      <c r="W601" s="18">
        <f t="shared" si="66"/>
        <v>0</v>
      </c>
      <c r="X601" s="27"/>
      <c r="Y601" s="19">
        <f t="shared" si="67"/>
        <v>0</v>
      </c>
      <c r="Z601" s="18">
        <f t="shared" si="68"/>
        <v>0</v>
      </c>
      <c r="AA601" s="12">
        <v>15</v>
      </c>
      <c r="AB601" s="12">
        <v>450</v>
      </c>
      <c r="AC601" s="28">
        <f>+I601+Y601-Z601</f>
        <v>0.68</v>
      </c>
      <c r="AD601" s="20">
        <f t="shared" si="69"/>
        <v>0</v>
      </c>
      <c r="AE601">
        <v>0</v>
      </c>
    </row>
    <row r="602" spans="1:31" x14ac:dyDescent="0.25">
      <c r="A602" s="9">
        <v>45046</v>
      </c>
      <c r="B602" s="10" t="s">
        <v>600</v>
      </c>
      <c r="C602" s="10" t="s">
        <v>562</v>
      </c>
      <c r="D602" s="10" t="s">
        <v>29</v>
      </c>
      <c r="E602" s="10" t="s">
        <v>30</v>
      </c>
      <c r="F602" s="10"/>
      <c r="G602" s="10">
        <v>0</v>
      </c>
      <c r="H602" s="11">
        <v>50</v>
      </c>
      <c r="I602" s="63">
        <v>2.2599999999999998</v>
      </c>
      <c r="J602" s="12">
        <v>1200</v>
      </c>
      <c r="K602" s="13">
        <v>0</v>
      </c>
      <c r="L602" s="25">
        <v>0</v>
      </c>
      <c r="M602" s="15">
        <v>0</v>
      </c>
      <c r="N602" s="14">
        <v>0</v>
      </c>
      <c r="O602" s="16">
        <v>0</v>
      </c>
      <c r="P602" s="16">
        <v>0</v>
      </c>
      <c r="Q602" s="16">
        <v>0</v>
      </c>
      <c r="R602" s="16">
        <f>Q602*16.876/100</f>
        <v>0</v>
      </c>
      <c r="S602" s="17">
        <f t="shared" si="63"/>
        <v>0</v>
      </c>
      <c r="T602" s="16">
        <v>0</v>
      </c>
      <c r="U602" s="18">
        <f t="shared" si="64"/>
        <v>0</v>
      </c>
      <c r="V602" s="18">
        <f t="shared" si="65"/>
        <v>0</v>
      </c>
      <c r="W602" s="18">
        <f t="shared" si="66"/>
        <v>0</v>
      </c>
      <c r="X602" s="27"/>
      <c r="Y602" s="19">
        <f t="shared" si="67"/>
        <v>0</v>
      </c>
      <c r="Z602" s="18">
        <f t="shared" si="68"/>
        <v>0</v>
      </c>
      <c r="AA602" s="12">
        <v>50</v>
      </c>
      <c r="AB602" s="12">
        <v>1200</v>
      </c>
      <c r="AC602" s="28">
        <f>+I602+Y602-Z602</f>
        <v>2.2599999999999998</v>
      </c>
      <c r="AD602" s="20">
        <f t="shared" si="69"/>
        <v>0</v>
      </c>
      <c r="AE602">
        <v>0</v>
      </c>
    </row>
    <row r="603" spans="1:31" x14ac:dyDescent="0.25">
      <c r="A603" s="9">
        <v>45046</v>
      </c>
      <c r="B603" s="10" t="s">
        <v>602</v>
      </c>
      <c r="C603" s="10" t="s">
        <v>603</v>
      </c>
      <c r="D603" s="10" t="s">
        <v>40</v>
      </c>
      <c r="E603" s="10" t="s">
        <v>30</v>
      </c>
      <c r="F603" s="10">
        <v>375</v>
      </c>
      <c r="G603" s="10">
        <v>409</v>
      </c>
      <c r="H603" s="11">
        <v>88</v>
      </c>
      <c r="I603" s="63">
        <v>3.97</v>
      </c>
      <c r="J603" s="12">
        <v>15488</v>
      </c>
      <c r="K603" s="13">
        <v>0</v>
      </c>
      <c r="L603" s="25">
        <v>0</v>
      </c>
      <c r="M603" s="15">
        <v>0</v>
      </c>
      <c r="N603" s="14">
        <v>0</v>
      </c>
      <c r="O603" s="16">
        <v>50</v>
      </c>
      <c r="P603" s="16">
        <v>3256</v>
      </c>
      <c r="Q603" s="16">
        <v>0</v>
      </c>
      <c r="R603" s="16">
        <f>Q603*16.876/100</f>
        <v>0</v>
      </c>
      <c r="S603" s="17">
        <f t="shared" si="63"/>
        <v>0</v>
      </c>
      <c r="T603" s="16">
        <v>0</v>
      </c>
      <c r="U603" s="18">
        <f t="shared" si="64"/>
        <v>35.991999999999997</v>
      </c>
      <c r="V603" s="18">
        <f t="shared" si="65"/>
        <v>0</v>
      </c>
      <c r="W603" s="18">
        <f t="shared" si="66"/>
        <v>0</v>
      </c>
      <c r="X603" s="27"/>
      <c r="Y603" s="19">
        <f t="shared" si="67"/>
        <v>0</v>
      </c>
      <c r="Z603" s="18">
        <f t="shared" si="68"/>
        <v>20.45</v>
      </c>
      <c r="AA603" s="12">
        <v>38</v>
      </c>
      <c r="AB603" s="12">
        <v>6688</v>
      </c>
      <c r="AC603" s="28">
        <f>+I603+Y603-Z603</f>
        <v>-16.48</v>
      </c>
      <c r="AD603" s="20">
        <f t="shared" si="69"/>
        <v>20</v>
      </c>
      <c r="AE603">
        <v>20</v>
      </c>
    </row>
    <row r="604" spans="1:31" x14ac:dyDescent="0.25">
      <c r="A604" s="9">
        <v>45046</v>
      </c>
      <c r="B604" s="10" t="s">
        <v>604</v>
      </c>
      <c r="C604" s="10" t="s">
        <v>603</v>
      </c>
      <c r="D604" s="10" t="s">
        <v>40</v>
      </c>
      <c r="E604" s="10" t="s">
        <v>30</v>
      </c>
      <c r="F604" s="10">
        <v>375</v>
      </c>
      <c r="G604" s="10">
        <v>409</v>
      </c>
      <c r="H604" s="11">
        <v>306</v>
      </c>
      <c r="I604" s="63">
        <v>13.82</v>
      </c>
      <c r="J604" s="12">
        <v>53856</v>
      </c>
      <c r="K604" s="13">
        <v>0</v>
      </c>
      <c r="L604" s="25">
        <v>0</v>
      </c>
      <c r="M604" s="15">
        <v>0</v>
      </c>
      <c r="N604" s="14">
        <v>0</v>
      </c>
      <c r="O604" s="16">
        <v>15</v>
      </c>
      <c r="P604" s="16">
        <v>976.8</v>
      </c>
      <c r="Q604" s="16">
        <v>0</v>
      </c>
      <c r="R604" s="16">
        <f>Q604*16.876/100</f>
        <v>0</v>
      </c>
      <c r="S604" s="17">
        <f t="shared" si="63"/>
        <v>0</v>
      </c>
      <c r="T604" s="16">
        <v>0</v>
      </c>
      <c r="U604" s="18">
        <f t="shared" si="64"/>
        <v>125.154</v>
      </c>
      <c r="V604" s="18">
        <f t="shared" si="65"/>
        <v>0</v>
      </c>
      <c r="W604" s="18">
        <f t="shared" si="66"/>
        <v>0</v>
      </c>
      <c r="X604" s="27"/>
      <c r="Y604" s="19">
        <f t="shared" si="67"/>
        <v>0</v>
      </c>
      <c r="Z604" s="18">
        <f t="shared" si="68"/>
        <v>6.1349999999999998</v>
      </c>
      <c r="AA604" s="12">
        <v>291</v>
      </c>
      <c r="AB604" s="12">
        <v>51216</v>
      </c>
      <c r="AC604" s="28">
        <f>+I604+Y604-Z604</f>
        <v>7.6850000000000005</v>
      </c>
      <c r="AD604" s="20">
        <f t="shared" si="69"/>
        <v>0</v>
      </c>
      <c r="AE604">
        <v>0</v>
      </c>
    </row>
    <row r="605" spans="1:31" x14ac:dyDescent="0.25">
      <c r="A605" s="9">
        <v>45046</v>
      </c>
      <c r="B605" s="10" t="s">
        <v>605</v>
      </c>
      <c r="C605" s="10" t="s">
        <v>603</v>
      </c>
      <c r="D605" s="10" t="s">
        <v>40</v>
      </c>
      <c r="E605" s="10" t="s">
        <v>30</v>
      </c>
      <c r="F605" s="10">
        <v>375</v>
      </c>
      <c r="G605" s="10">
        <v>409</v>
      </c>
      <c r="H605" s="11">
        <v>184</v>
      </c>
      <c r="I605" s="63">
        <v>8.31</v>
      </c>
      <c r="J605" s="12">
        <v>32384</v>
      </c>
      <c r="K605" s="13">
        <v>0</v>
      </c>
      <c r="L605" s="25">
        <v>0</v>
      </c>
      <c r="M605" s="15">
        <v>0</v>
      </c>
      <c r="N605" s="14">
        <v>0</v>
      </c>
      <c r="O605" s="16">
        <v>0</v>
      </c>
      <c r="P605" s="16">
        <v>0</v>
      </c>
      <c r="Q605" s="16">
        <v>0</v>
      </c>
      <c r="R605" s="16">
        <f>Q605*16.876/100</f>
        <v>0</v>
      </c>
      <c r="S605" s="17">
        <f t="shared" si="63"/>
        <v>0</v>
      </c>
      <c r="T605" s="16">
        <v>0</v>
      </c>
      <c r="U605" s="18">
        <f t="shared" si="64"/>
        <v>75.256</v>
      </c>
      <c r="V605" s="18">
        <f t="shared" si="65"/>
        <v>0</v>
      </c>
      <c r="W605" s="18">
        <f t="shared" si="66"/>
        <v>0</v>
      </c>
      <c r="X605" s="27"/>
      <c r="Y605" s="19">
        <f t="shared" si="67"/>
        <v>0</v>
      </c>
      <c r="Z605" s="18">
        <f t="shared" si="68"/>
        <v>0</v>
      </c>
      <c r="AA605" s="12">
        <v>184</v>
      </c>
      <c r="AB605" s="12">
        <v>32384</v>
      </c>
      <c r="AC605" s="28">
        <f>+I605+Y605-Z605</f>
        <v>8.31</v>
      </c>
      <c r="AD605" s="20">
        <f t="shared" si="69"/>
        <v>0</v>
      </c>
      <c r="AE605">
        <v>0</v>
      </c>
    </row>
    <row r="606" spans="1:31" x14ac:dyDescent="0.25">
      <c r="A606" s="9">
        <v>45046</v>
      </c>
      <c r="B606" s="10" t="s">
        <v>606</v>
      </c>
      <c r="C606" s="10" t="s">
        <v>603</v>
      </c>
      <c r="D606" s="10" t="s">
        <v>40</v>
      </c>
      <c r="E606" s="10" t="s">
        <v>30</v>
      </c>
      <c r="F606" s="10">
        <v>375</v>
      </c>
      <c r="G606" s="10">
        <v>409</v>
      </c>
      <c r="H606" s="11">
        <v>266</v>
      </c>
      <c r="I606" s="63">
        <v>12.01</v>
      </c>
      <c r="J606" s="12">
        <v>46816</v>
      </c>
      <c r="K606" s="13">
        <v>0</v>
      </c>
      <c r="L606" s="25">
        <v>0</v>
      </c>
      <c r="M606" s="15">
        <v>0</v>
      </c>
      <c r="N606" s="14">
        <v>0</v>
      </c>
      <c r="O606" s="16">
        <v>55</v>
      </c>
      <c r="P606" s="16">
        <v>3581.6</v>
      </c>
      <c r="Q606" s="16">
        <v>0</v>
      </c>
      <c r="R606" s="16">
        <f>Q606*16.876/100</f>
        <v>0</v>
      </c>
      <c r="S606" s="17">
        <f t="shared" si="63"/>
        <v>0</v>
      </c>
      <c r="T606" s="16">
        <v>0</v>
      </c>
      <c r="U606" s="18">
        <f t="shared" si="64"/>
        <v>108.794</v>
      </c>
      <c r="V606" s="18">
        <f t="shared" si="65"/>
        <v>0</v>
      </c>
      <c r="W606" s="18">
        <f t="shared" si="66"/>
        <v>0</v>
      </c>
      <c r="X606" s="27"/>
      <c r="Y606" s="19">
        <f t="shared" si="67"/>
        <v>0</v>
      </c>
      <c r="Z606" s="18">
        <f t="shared" si="68"/>
        <v>22.495000000000001</v>
      </c>
      <c r="AA606" s="12">
        <v>211</v>
      </c>
      <c r="AB606" s="12">
        <v>37136</v>
      </c>
      <c r="AC606" s="28">
        <f>+I606+Y606-Z606</f>
        <v>-10.485000000000001</v>
      </c>
      <c r="AD606" s="20">
        <f t="shared" si="69"/>
        <v>20</v>
      </c>
      <c r="AE606">
        <v>20</v>
      </c>
    </row>
    <row r="607" spans="1:31" x14ac:dyDescent="0.25">
      <c r="A607" s="9">
        <v>45046</v>
      </c>
      <c r="B607" s="10" t="s">
        <v>607</v>
      </c>
      <c r="C607" s="10" t="s">
        <v>603</v>
      </c>
      <c r="D607" s="10" t="s">
        <v>40</v>
      </c>
      <c r="E607" s="10" t="s">
        <v>30</v>
      </c>
      <c r="F607" s="10">
        <v>375</v>
      </c>
      <c r="G607" s="10">
        <v>409</v>
      </c>
      <c r="H607" s="11">
        <v>103</v>
      </c>
      <c r="I607" s="63">
        <v>4.6500000000000004</v>
      </c>
      <c r="J607" s="12">
        <v>18128</v>
      </c>
      <c r="K607" s="13">
        <v>0</v>
      </c>
      <c r="L607" s="25">
        <v>0</v>
      </c>
      <c r="M607" s="15">
        <v>0</v>
      </c>
      <c r="N607" s="14">
        <v>0</v>
      </c>
      <c r="O607" s="16">
        <v>20</v>
      </c>
      <c r="P607" s="16">
        <v>1302.4000000000001</v>
      </c>
      <c r="Q607" s="16">
        <v>0</v>
      </c>
      <c r="R607" s="16">
        <f>Q607*16.876/100</f>
        <v>0</v>
      </c>
      <c r="S607" s="17">
        <f t="shared" si="63"/>
        <v>0</v>
      </c>
      <c r="T607" s="16">
        <v>0</v>
      </c>
      <c r="U607" s="18">
        <f t="shared" si="64"/>
        <v>42.127000000000002</v>
      </c>
      <c r="V607" s="18">
        <f t="shared" si="65"/>
        <v>0</v>
      </c>
      <c r="W607" s="18">
        <f t="shared" si="66"/>
        <v>0</v>
      </c>
      <c r="X607" s="27"/>
      <c r="Y607" s="19">
        <f t="shared" si="67"/>
        <v>0</v>
      </c>
      <c r="Z607" s="18">
        <f t="shared" si="68"/>
        <v>8.18</v>
      </c>
      <c r="AA607" s="12">
        <v>83</v>
      </c>
      <c r="AB607" s="12">
        <v>14608</v>
      </c>
      <c r="AC607" s="28">
        <f>+I607+Y607-Z607</f>
        <v>-3.5299999999999994</v>
      </c>
      <c r="AD607" s="20">
        <f t="shared" si="69"/>
        <v>10</v>
      </c>
      <c r="AE607">
        <v>10</v>
      </c>
    </row>
    <row r="608" spans="1:31" x14ac:dyDescent="0.25">
      <c r="A608" s="9">
        <v>45046</v>
      </c>
      <c r="B608" s="10" t="s">
        <v>608</v>
      </c>
      <c r="C608" s="10" t="s">
        <v>603</v>
      </c>
      <c r="D608" s="10" t="s">
        <v>40</v>
      </c>
      <c r="E608" s="10" t="s">
        <v>30</v>
      </c>
      <c r="F608" s="10">
        <v>460</v>
      </c>
      <c r="G608" s="10">
        <v>501</v>
      </c>
      <c r="H608" s="11">
        <v>97</v>
      </c>
      <c r="I608" s="63">
        <v>4.38</v>
      </c>
      <c r="J608" s="12">
        <v>19400</v>
      </c>
      <c r="K608" s="13">
        <v>0</v>
      </c>
      <c r="L608" s="25">
        <v>0</v>
      </c>
      <c r="M608" s="15">
        <v>0</v>
      </c>
      <c r="N608" s="14">
        <v>0</v>
      </c>
      <c r="O608" s="16">
        <v>15</v>
      </c>
      <c r="P608" s="16">
        <v>1110</v>
      </c>
      <c r="Q608" s="16">
        <v>0</v>
      </c>
      <c r="R608" s="16">
        <f>Q608*16.876/100</f>
        <v>0</v>
      </c>
      <c r="S608" s="17">
        <f t="shared" si="63"/>
        <v>0</v>
      </c>
      <c r="T608" s="16">
        <v>0</v>
      </c>
      <c r="U608" s="18">
        <f t="shared" si="64"/>
        <v>48.597000000000001</v>
      </c>
      <c r="V608" s="18">
        <f t="shared" si="65"/>
        <v>0</v>
      </c>
      <c r="W608" s="18">
        <f t="shared" si="66"/>
        <v>0</v>
      </c>
      <c r="X608" s="27"/>
      <c r="Y608" s="19">
        <f t="shared" si="67"/>
        <v>0</v>
      </c>
      <c r="Z608" s="18">
        <f t="shared" si="68"/>
        <v>7.5149999999999997</v>
      </c>
      <c r="AA608" s="12">
        <v>82</v>
      </c>
      <c r="AB608" s="12">
        <v>16400</v>
      </c>
      <c r="AC608" s="28">
        <f>+I608+Y608-Z608</f>
        <v>-3.1349999999999998</v>
      </c>
      <c r="AD608" s="20">
        <f t="shared" si="69"/>
        <v>10</v>
      </c>
      <c r="AE608">
        <v>10</v>
      </c>
    </row>
    <row r="609" spans="1:31" x14ac:dyDescent="0.25">
      <c r="A609" s="9">
        <v>45046</v>
      </c>
      <c r="B609" s="10" t="s">
        <v>609</v>
      </c>
      <c r="C609" s="10" t="s">
        <v>603</v>
      </c>
      <c r="D609" s="10" t="s">
        <v>40</v>
      </c>
      <c r="E609" s="10" t="s">
        <v>30</v>
      </c>
      <c r="F609" s="10">
        <v>460</v>
      </c>
      <c r="G609" s="10">
        <v>501</v>
      </c>
      <c r="H609" s="11">
        <v>169</v>
      </c>
      <c r="I609" s="63">
        <v>7.63</v>
      </c>
      <c r="J609" s="12">
        <v>33800</v>
      </c>
      <c r="K609" s="13">
        <v>0</v>
      </c>
      <c r="L609" s="25">
        <v>0</v>
      </c>
      <c r="M609" s="15">
        <v>0</v>
      </c>
      <c r="N609" s="14">
        <v>0</v>
      </c>
      <c r="O609" s="16">
        <v>30</v>
      </c>
      <c r="P609" s="16">
        <v>2220</v>
      </c>
      <c r="Q609" s="16">
        <v>0</v>
      </c>
      <c r="R609" s="16">
        <f>Q609*16.876/100</f>
        <v>0</v>
      </c>
      <c r="S609" s="17">
        <f t="shared" si="63"/>
        <v>0</v>
      </c>
      <c r="T609" s="16">
        <v>0</v>
      </c>
      <c r="U609" s="18">
        <f t="shared" si="64"/>
        <v>84.668999999999997</v>
      </c>
      <c r="V609" s="18">
        <f t="shared" si="65"/>
        <v>0</v>
      </c>
      <c r="W609" s="18">
        <f t="shared" si="66"/>
        <v>0</v>
      </c>
      <c r="X609" s="27"/>
      <c r="Y609" s="19">
        <f t="shared" si="67"/>
        <v>0</v>
      </c>
      <c r="Z609" s="18">
        <f t="shared" si="68"/>
        <v>15.03</v>
      </c>
      <c r="AA609" s="12">
        <v>139</v>
      </c>
      <c r="AB609" s="12">
        <v>27800</v>
      </c>
      <c r="AC609" s="28">
        <f>+I609+Y609-Z609</f>
        <v>-7.3999999999999995</v>
      </c>
      <c r="AD609" s="20">
        <f t="shared" si="69"/>
        <v>10</v>
      </c>
      <c r="AE609">
        <v>10</v>
      </c>
    </row>
    <row r="610" spans="1:31" x14ac:dyDescent="0.25">
      <c r="A610" s="9">
        <v>45046</v>
      </c>
      <c r="B610" s="10" t="s">
        <v>610</v>
      </c>
      <c r="C610" s="10" t="s">
        <v>603</v>
      </c>
      <c r="D610" s="10" t="s">
        <v>40</v>
      </c>
      <c r="E610" s="10" t="s">
        <v>30</v>
      </c>
      <c r="F610" s="10">
        <v>460</v>
      </c>
      <c r="G610" s="10">
        <v>501</v>
      </c>
      <c r="H610" s="11">
        <v>214</v>
      </c>
      <c r="I610" s="63">
        <v>9.66</v>
      </c>
      <c r="J610" s="12">
        <v>42800</v>
      </c>
      <c r="K610" s="13">
        <v>0</v>
      </c>
      <c r="L610" s="25">
        <v>0</v>
      </c>
      <c r="M610" s="15">
        <v>0</v>
      </c>
      <c r="N610" s="14">
        <v>0</v>
      </c>
      <c r="O610" s="16">
        <v>15</v>
      </c>
      <c r="P610" s="16">
        <v>1110</v>
      </c>
      <c r="Q610" s="16">
        <v>0</v>
      </c>
      <c r="R610" s="16">
        <f>Q610*16.876/100</f>
        <v>0</v>
      </c>
      <c r="S610" s="17">
        <f t="shared" si="63"/>
        <v>0</v>
      </c>
      <c r="T610" s="16">
        <v>0</v>
      </c>
      <c r="U610" s="18">
        <f t="shared" si="64"/>
        <v>107.214</v>
      </c>
      <c r="V610" s="18">
        <f t="shared" si="65"/>
        <v>0</v>
      </c>
      <c r="W610" s="18">
        <f t="shared" si="66"/>
        <v>0</v>
      </c>
      <c r="X610" s="27"/>
      <c r="Y610" s="19">
        <f t="shared" si="67"/>
        <v>0</v>
      </c>
      <c r="Z610" s="18">
        <f t="shared" si="68"/>
        <v>7.5149999999999997</v>
      </c>
      <c r="AA610" s="12">
        <v>199</v>
      </c>
      <c r="AB610" s="12">
        <v>39800</v>
      </c>
      <c r="AC610" s="28">
        <f>+I610+Y610-Z610</f>
        <v>2.1450000000000005</v>
      </c>
      <c r="AD610" s="20">
        <f t="shared" si="69"/>
        <v>0</v>
      </c>
      <c r="AE610">
        <v>0</v>
      </c>
    </row>
    <row r="611" spans="1:31" x14ac:dyDescent="0.25">
      <c r="A611" s="9">
        <v>45046</v>
      </c>
      <c r="B611" s="10" t="s">
        <v>611</v>
      </c>
      <c r="C611" s="10" t="s">
        <v>603</v>
      </c>
      <c r="D611" s="10" t="s">
        <v>40</v>
      </c>
      <c r="E611" s="10" t="s">
        <v>30</v>
      </c>
      <c r="F611" s="10">
        <v>460</v>
      </c>
      <c r="G611" s="10">
        <v>501</v>
      </c>
      <c r="H611" s="11">
        <v>104</v>
      </c>
      <c r="I611" s="63">
        <v>4.7</v>
      </c>
      <c r="J611" s="12">
        <v>20800</v>
      </c>
      <c r="K611" s="13">
        <v>0</v>
      </c>
      <c r="L611" s="25">
        <v>0</v>
      </c>
      <c r="M611" s="15">
        <v>0</v>
      </c>
      <c r="N611" s="14">
        <v>0</v>
      </c>
      <c r="O611" s="16">
        <v>45</v>
      </c>
      <c r="P611" s="16">
        <v>3330</v>
      </c>
      <c r="Q611" s="16">
        <v>0</v>
      </c>
      <c r="R611" s="16">
        <f>Q611*16.876/100</f>
        <v>0</v>
      </c>
      <c r="S611" s="17">
        <f t="shared" si="63"/>
        <v>0</v>
      </c>
      <c r="T611" s="16">
        <v>0</v>
      </c>
      <c r="U611" s="18">
        <f t="shared" si="64"/>
        <v>52.103999999999999</v>
      </c>
      <c r="V611" s="18">
        <f t="shared" si="65"/>
        <v>0</v>
      </c>
      <c r="W611" s="18">
        <f t="shared" si="66"/>
        <v>0</v>
      </c>
      <c r="X611" s="27"/>
      <c r="Y611" s="19">
        <f t="shared" si="67"/>
        <v>0</v>
      </c>
      <c r="Z611" s="18">
        <f t="shared" si="68"/>
        <v>22.545000000000002</v>
      </c>
      <c r="AA611" s="12">
        <v>59</v>
      </c>
      <c r="AB611" s="12">
        <v>11800</v>
      </c>
      <c r="AC611" s="28">
        <f>+I611+Y611-Z611</f>
        <v>-17.845000000000002</v>
      </c>
      <c r="AD611" s="20">
        <f t="shared" si="69"/>
        <v>20</v>
      </c>
      <c r="AE611">
        <v>20</v>
      </c>
    </row>
    <row r="612" spans="1:31" x14ac:dyDescent="0.25">
      <c r="A612" s="9">
        <v>45046</v>
      </c>
      <c r="B612" s="10" t="s">
        <v>612</v>
      </c>
      <c r="C612" s="10" t="s">
        <v>603</v>
      </c>
      <c r="D612" s="10" t="s">
        <v>40</v>
      </c>
      <c r="E612" s="10" t="s">
        <v>30</v>
      </c>
      <c r="F612" s="10">
        <v>460</v>
      </c>
      <c r="G612" s="10">
        <v>501</v>
      </c>
      <c r="H612" s="11">
        <v>132</v>
      </c>
      <c r="I612" s="63">
        <v>5.96</v>
      </c>
      <c r="J612" s="12">
        <v>26400</v>
      </c>
      <c r="K612" s="13">
        <v>0</v>
      </c>
      <c r="L612" s="25">
        <v>0</v>
      </c>
      <c r="M612" s="15">
        <v>0</v>
      </c>
      <c r="N612" s="14">
        <v>0</v>
      </c>
      <c r="O612" s="16">
        <v>15</v>
      </c>
      <c r="P612" s="16">
        <v>1110</v>
      </c>
      <c r="Q612" s="16">
        <v>0</v>
      </c>
      <c r="R612" s="16">
        <f>Q612*16.876/100</f>
        <v>0</v>
      </c>
      <c r="S612" s="17">
        <f t="shared" si="63"/>
        <v>0</v>
      </c>
      <c r="T612" s="16">
        <v>0</v>
      </c>
      <c r="U612" s="18">
        <f t="shared" si="64"/>
        <v>66.132000000000005</v>
      </c>
      <c r="V612" s="18">
        <f t="shared" si="65"/>
        <v>0</v>
      </c>
      <c r="W612" s="18">
        <f t="shared" si="66"/>
        <v>0</v>
      </c>
      <c r="X612" s="27"/>
      <c r="Y612" s="19">
        <f t="shared" si="67"/>
        <v>0</v>
      </c>
      <c r="Z612" s="18">
        <f t="shared" si="68"/>
        <v>7.5149999999999997</v>
      </c>
      <c r="AA612" s="12">
        <v>117</v>
      </c>
      <c r="AB612" s="12">
        <v>23400</v>
      </c>
      <c r="AC612" s="28">
        <f>+I612+Y612-Z612</f>
        <v>-1.5549999999999997</v>
      </c>
      <c r="AD612" s="20">
        <f t="shared" si="69"/>
        <v>10</v>
      </c>
      <c r="AE612">
        <v>10</v>
      </c>
    </row>
    <row r="613" spans="1:31" x14ac:dyDescent="0.25">
      <c r="A613" s="9">
        <v>45046</v>
      </c>
      <c r="B613" s="10" t="s">
        <v>613</v>
      </c>
      <c r="C613" s="10" t="s">
        <v>603</v>
      </c>
      <c r="D613" s="10" t="s">
        <v>29</v>
      </c>
      <c r="E613" s="10" t="s">
        <v>30</v>
      </c>
      <c r="F613" s="10"/>
      <c r="G613" s="10">
        <v>0</v>
      </c>
      <c r="H613" s="11">
        <v>-1</v>
      </c>
      <c r="I613" s="63">
        <v>0</v>
      </c>
      <c r="J613" s="12">
        <v>-236</v>
      </c>
      <c r="K613" s="13">
        <v>0</v>
      </c>
      <c r="L613" s="25">
        <v>0</v>
      </c>
      <c r="M613" s="15">
        <v>0</v>
      </c>
      <c r="N613" s="14">
        <v>0</v>
      </c>
      <c r="O613" s="16">
        <v>0</v>
      </c>
      <c r="P613" s="16">
        <v>0</v>
      </c>
      <c r="Q613" s="16">
        <v>0</v>
      </c>
      <c r="R613" s="16">
        <f>Q613*16.876/100</f>
        <v>0</v>
      </c>
      <c r="S613" s="17">
        <f t="shared" si="63"/>
        <v>0</v>
      </c>
      <c r="T613" s="16">
        <v>0</v>
      </c>
      <c r="U613" s="18">
        <f t="shared" si="64"/>
        <v>0</v>
      </c>
      <c r="V613" s="18">
        <f t="shared" si="65"/>
        <v>0</v>
      </c>
      <c r="W613" s="18">
        <f t="shared" si="66"/>
        <v>0</v>
      </c>
      <c r="X613" s="27"/>
      <c r="Y613" s="19">
        <f t="shared" si="67"/>
        <v>0</v>
      </c>
      <c r="Z613" s="18">
        <f t="shared" si="68"/>
        <v>0</v>
      </c>
      <c r="AA613" s="12">
        <v>-1</v>
      </c>
      <c r="AB613" s="12">
        <v>-236</v>
      </c>
      <c r="AC613" s="28">
        <f>+I613+Y613-Z613</f>
        <v>0</v>
      </c>
      <c r="AD613" s="20">
        <f t="shared" si="69"/>
        <v>0</v>
      </c>
      <c r="AE613">
        <v>0</v>
      </c>
    </row>
    <row r="614" spans="1:31" x14ac:dyDescent="0.25">
      <c r="A614" s="9">
        <v>45046</v>
      </c>
      <c r="B614" s="10" t="s">
        <v>614</v>
      </c>
      <c r="C614" s="10" t="s">
        <v>603</v>
      </c>
      <c r="D614" s="10" t="s">
        <v>29</v>
      </c>
      <c r="E614" s="10" t="s">
        <v>30</v>
      </c>
      <c r="F614" s="10"/>
      <c r="G614" s="10">
        <v>0</v>
      </c>
      <c r="H614" s="11">
        <v>10</v>
      </c>
      <c r="I614" s="63">
        <v>0.45</v>
      </c>
      <c r="J614" s="12">
        <v>0</v>
      </c>
      <c r="K614" s="13">
        <v>0</v>
      </c>
      <c r="L614" s="25">
        <v>0</v>
      </c>
      <c r="M614" s="15">
        <v>0</v>
      </c>
      <c r="N614" s="14">
        <v>0</v>
      </c>
      <c r="O614" s="16">
        <v>0</v>
      </c>
      <c r="P614" s="16">
        <v>0</v>
      </c>
      <c r="Q614" s="16">
        <v>0</v>
      </c>
      <c r="R614" s="16">
        <f>Q614*16.876/100</f>
        <v>0</v>
      </c>
      <c r="S614" s="17">
        <f t="shared" si="63"/>
        <v>0</v>
      </c>
      <c r="T614" s="16">
        <v>0</v>
      </c>
      <c r="U614" s="18">
        <f t="shared" si="64"/>
        <v>0</v>
      </c>
      <c r="V614" s="18">
        <f t="shared" si="65"/>
        <v>0</v>
      </c>
      <c r="W614" s="18">
        <f t="shared" si="66"/>
        <v>0</v>
      </c>
      <c r="X614" s="27"/>
      <c r="Y614" s="19">
        <f t="shared" si="67"/>
        <v>0</v>
      </c>
      <c r="Z614" s="18">
        <f t="shared" si="68"/>
        <v>0</v>
      </c>
      <c r="AA614" s="12">
        <v>10</v>
      </c>
      <c r="AB614" s="12">
        <v>0</v>
      </c>
      <c r="AC614" s="28">
        <f>+I614+Y614-Z614</f>
        <v>0.45</v>
      </c>
      <c r="AD614" s="20">
        <f t="shared" si="69"/>
        <v>0</v>
      </c>
      <c r="AE614">
        <v>0</v>
      </c>
    </row>
    <row r="615" spans="1:31" x14ac:dyDescent="0.25">
      <c r="A615" s="9">
        <v>45046</v>
      </c>
      <c r="B615" s="10" t="s">
        <v>615</v>
      </c>
      <c r="C615" s="10" t="s">
        <v>603</v>
      </c>
      <c r="D615" s="10" t="s">
        <v>40</v>
      </c>
      <c r="E615" s="10" t="s">
        <v>30</v>
      </c>
      <c r="F615" s="10">
        <v>555</v>
      </c>
      <c r="G615" s="10">
        <v>605</v>
      </c>
      <c r="H615" s="11">
        <v>38</v>
      </c>
      <c r="I615" s="63">
        <v>1.72</v>
      </c>
      <c r="J615" s="12">
        <v>8968</v>
      </c>
      <c r="K615" s="13">
        <v>0</v>
      </c>
      <c r="L615" s="25">
        <v>0</v>
      </c>
      <c r="M615" s="15">
        <v>0</v>
      </c>
      <c r="N615" s="14">
        <v>0</v>
      </c>
      <c r="O615" s="16">
        <v>30</v>
      </c>
      <c r="P615" s="16">
        <v>2619.6</v>
      </c>
      <c r="Q615" s="16">
        <v>0</v>
      </c>
      <c r="R615" s="16">
        <f>Q615*16.876/100</f>
        <v>0</v>
      </c>
      <c r="S615" s="17">
        <f t="shared" si="63"/>
        <v>0</v>
      </c>
      <c r="T615" s="16">
        <v>0</v>
      </c>
      <c r="U615" s="18">
        <f t="shared" si="64"/>
        <v>22.99</v>
      </c>
      <c r="V615" s="18">
        <f t="shared" si="65"/>
        <v>0</v>
      </c>
      <c r="W615" s="18">
        <f t="shared" si="66"/>
        <v>0</v>
      </c>
      <c r="X615" s="27"/>
      <c r="Y615" s="19">
        <f t="shared" si="67"/>
        <v>0</v>
      </c>
      <c r="Z615" s="18">
        <f t="shared" si="68"/>
        <v>18.149999999999999</v>
      </c>
      <c r="AA615" s="12">
        <v>8</v>
      </c>
      <c r="AB615" s="12">
        <v>1888</v>
      </c>
      <c r="AC615" s="28">
        <f>+I615+Y615-Z615</f>
        <v>-16.43</v>
      </c>
      <c r="AD615" s="20">
        <f t="shared" si="69"/>
        <v>20</v>
      </c>
      <c r="AE615">
        <v>20</v>
      </c>
    </row>
    <row r="616" spans="1:31" x14ac:dyDescent="0.25">
      <c r="A616" s="9">
        <v>45046</v>
      </c>
      <c r="B616" s="10" t="s">
        <v>616</v>
      </c>
      <c r="C616" s="10" t="s">
        <v>603</v>
      </c>
      <c r="D616" s="10" t="s">
        <v>29</v>
      </c>
      <c r="E616" s="10" t="s">
        <v>30</v>
      </c>
      <c r="F616" s="10"/>
      <c r="G616" s="10">
        <v>0</v>
      </c>
      <c r="H616" s="11">
        <v>3</v>
      </c>
      <c r="I616" s="63">
        <v>0.14000000000000001</v>
      </c>
      <c r="J616" s="12">
        <v>708</v>
      </c>
      <c r="K616" s="13">
        <v>0</v>
      </c>
      <c r="L616" s="25">
        <v>0</v>
      </c>
      <c r="M616" s="15">
        <v>0</v>
      </c>
      <c r="N616" s="14">
        <v>0</v>
      </c>
      <c r="O616" s="16">
        <v>0</v>
      </c>
      <c r="P616" s="16">
        <v>0</v>
      </c>
      <c r="Q616" s="16">
        <v>0</v>
      </c>
      <c r="R616" s="16">
        <f>Q616*16.876/100</f>
        <v>0</v>
      </c>
      <c r="S616" s="17">
        <f t="shared" si="63"/>
        <v>0</v>
      </c>
      <c r="T616" s="16">
        <v>0</v>
      </c>
      <c r="U616" s="18">
        <f t="shared" si="64"/>
        <v>0</v>
      </c>
      <c r="V616" s="18">
        <f t="shared" si="65"/>
        <v>0</v>
      </c>
      <c r="W616" s="18">
        <f t="shared" si="66"/>
        <v>0</v>
      </c>
      <c r="X616" s="27"/>
      <c r="Y616" s="19">
        <f t="shared" si="67"/>
        <v>0</v>
      </c>
      <c r="Z616" s="18">
        <f t="shared" si="68"/>
        <v>0</v>
      </c>
      <c r="AA616" s="12">
        <v>3</v>
      </c>
      <c r="AB616" s="12">
        <v>708</v>
      </c>
      <c r="AC616" s="28">
        <f>+I616+Y616-Z616</f>
        <v>0.14000000000000001</v>
      </c>
      <c r="AD616" s="20">
        <f t="shared" si="69"/>
        <v>0</v>
      </c>
      <c r="AE616">
        <v>0</v>
      </c>
    </row>
    <row r="617" spans="1:31" x14ac:dyDescent="0.25">
      <c r="A617" s="9">
        <v>45046</v>
      </c>
      <c r="B617" s="10" t="s">
        <v>617</v>
      </c>
      <c r="C617" s="10" t="s">
        <v>603</v>
      </c>
      <c r="D617" s="10" t="s">
        <v>40</v>
      </c>
      <c r="E617" s="10" t="s">
        <v>30</v>
      </c>
      <c r="F617" s="10">
        <v>555</v>
      </c>
      <c r="G617" s="10">
        <v>605</v>
      </c>
      <c r="H617" s="11">
        <v>95</v>
      </c>
      <c r="I617" s="63">
        <v>4.29</v>
      </c>
      <c r="J617" s="12">
        <v>22420</v>
      </c>
      <c r="K617" s="13">
        <v>0</v>
      </c>
      <c r="L617" s="25">
        <v>0</v>
      </c>
      <c r="M617" s="15">
        <v>0</v>
      </c>
      <c r="N617" s="14">
        <v>0</v>
      </c>
      <c r="O617" s="16">
        <v>30</v>
      </c>
      <c r="P617" s="16">
        <v>2619.6</v>
      </c>
      <c r="Q617" s="16">
        <v>0</v>
      </c>
      <c r="R617" s="16">
        <f>Q617*16.876/100</f>
        <v>0</v>
      </c>
      <c r="S617" s="17">
        <f t="shared" si="63"/>
        <v>0</v>
      </c>
      <c r="T617" s="16">
        <v>0</v>
      </c>
      <c r="U617" s="18">
        <f t="shared" si="64"/>
        <v>57.475000000000001</v>
      </c>
      <c r="V617" s="18">
        <f t="shared" si="65"/>
        <v>0</v>
      </c>
      <c r="W617" s="18">
        <f t="shared" si="66"/>
        <v>0</v>
      </c>
      <c r="X617" s="27"/>
      <c r="Y617" s="19">
        <f t="shared" si="67"/>
        <v>0</v>
      </c>
      <c r="Z617" s="18">
        <f t="shared" si="68"/>
        <v>18.149999999999999</v>
      </c>
      <c r="AA617" s="12">
        <v>65</v>
      </c>
      <c r="AB617" s="12">
        <v>15340</v>
      </c>
      <c r="AC617" s="28">
        <f>+I617+Y617-Z617</f>
        <v>-13.86</v>
      </c>
      <c r="AD617" s="20">
        <f t="shared" si="69"/>
        <v>20</v>
      </c>
      <c r="AE617">
        <v>20</v>
      </c>
    </row>
    <row r="618" spans="1:31" x14ac:dyDescent="0.25">
      <c r="A618" s="9">
        <v>45046</v>
      </c>
      <c r="B618" s="10" t="s">
        <v>618</v>
      </c>
      <c r="C618" s="10" t="s">
        <v>603</v>
      </c>
      <c r="D618" s="10" t="s">
        <v>40</v>
      </c>
      <c r="E618" s="10" t="s">
        <v>30</v>
      </c>
      <c r="F618" s="10">
        <v>130</v>
      </c>
      <c r="G618" s="10">
        <v>142</v>
      </c>
      <c r="H618" s="11">
        <v>821</v>
      </c>
      <c r="I618" s="63">
        <v>37.07</v>
      </c>
      <c r="J618" s="12">
        <v>62396</v>
      </c>
      <c r="K618" s="13">
        <v>0</v>
      </c>
      <c r="L618" s="25">
        <v>0</v>
      </c>
      <c r="M618" s="15">
        <v>0</v>
      </c>
      <c r="N618" s="14">
        <v>0</v>
      </c>
      <c r="O618" s="16">
        <v>200</v>
      </c>
      <c r="P618" s="16">
        <v>5624</v>
      </c>
      <c r="Q618" s="16">
        <v>0</v>
      </c>
      <c r="R618" s="16">
        <f>Q618*16.876/100</f>
        <v>0</v>
      </c>
      <c r="S618" s="17">
        <f t="shared" si="63"/>
        <v>0</v>
      </c>
      <c r="T618" s="16">
        <v>0</v>
      </c>
      <c r="U618" s="18">
        <f t="shared" si="64"/>
        <v>116.58199999999999</v>
      </c>
      <c r="V618" s="18">
        <f t="shared" si="65"/>
        <v>0</v>
      </c>
      <c r="W618" s="18">
        <f t="shared" si="66"/>
        <v>0</v>
      </c>
      <c r="X618" s="27"/>
      <c r="Y618" s="19">
        <f t="shared" si="67"/>
        <v>0</v>
      </c>
      <c r="Z618" s="18">
        <f t="shared" si="68"/>
        <v>28.4</v>
      </c>
      <c r="AA618" s="12">
        <v>621</v>
      </c>
      <c r="AB618" s="12">
        <v>47196</v>
      </c>
      <c r="AC618" s="28">
        <f>+I618+Y618-Z618</f>
        <v>8.6700000000000017</v>
      </c>
      <c r="AD618" s="20">
        <f t="shared" si="69"/>
        <v>0</v>
      </c>
      <c r="AE618">
        <v>0</v>
      </c>
    </row>
    <row r="619" spans="1:31" x14ac:dyDescent="0.25">
      <c r="A619" s="9">
        <v>45046</v>
      </c>
      <c r="B619" s="10" t="s">
        <v>619</v>
      </c>
      <c r="C619" s="10" t="s">
        <v>603</v>
      </c>
      <c r="D619" s="10" t="s">
        <v>40</v>
      </c>
      <c r="E619" s="10" t="s">
        <v>30</v>
      </c>
      <c r="F619" s="10">
        <v>175</v>
      </c>
      <c r="G619" s="10">
        <v>191</v>
      </c>
      <c r="H619" s="11">
        <v>778</v>
      </c>
      <c r="I619" s="63">
        <v>35.130000000000003</v>
      </c>
      <c r="J619" s="12">
        <v>62240</v>
      </c>
      <c r="K619" s="13">
        <v>0</v>
      </c>
      <c r="L619" s="25">
        <v>0</v>
      </c>
      <c r="M619" s="15">
        <v>0</v>
      </c>
      <c r="N619" s="14">
        <v>0</v>
      </c>
      <c r="O619" s="16">
        <v>90</v>
      </c>
      <c r="P619" s="16">
        <v>2664</v>
      </c>
      <c r="Q619" s="16">
        <v>0</v>
      </c>
      <c r="R619" s="16">
        <f>Q619*16.876/100</f>
        <v>0</v>
      </c>
      <c r="S619" s="17">
        <f t="shared" si="63"/>
        <v>0</v>
      </c>
      <c r="T619" s="16">
        <v>0</v>
      </c>
      <c r="U619" s="18">
        <f t="shared" si="64"/>
        <v>148.59800000000001</v>
      </c>
      <c r="V619" s="18">
        <f t="shared" si="65"/>
        <v>0</v>
      </c>
      <c r="W619" s="18">
        <f t="shared" si="66"/>
        <v>0</v>
      </c>
      <c r="X619" s="27"/>
      <c r="Y619" s="19">
        <f t="shared" si="67"/>
        <v>0</v>
      </c>
      <c r="Z619" s="18">
        <f t="shared" si="68"/>
        <v>17.190000000000001</v>
      </c>
      <c r="AA619" s="12">
        <v>688</v>
      </c>
      <c r="AB619" s="12">
        <v>55040</v>
      </c>
      <c r="AC619" s="28">
        <f>+I619+Y619-Z619</f>
        <v>17.940000000000001</v>
      </c>
      <c r="AD619" s="20">
        <f t="shared" si="69"/>
        <v>0</v>
      </c>
      <c r="AE619">
        <v>0</v>
      </c>
    </row>
    <row r="620" spans="1:31" x14ac:dyDescent="0.25">
      <c r="A620" s="9">
        <v>45046</v>
      </c>
      <c r="B620" s="10" t="s">
        <v>620</v>
      </c>
      <c r="C620" s="10" t="s">
        <v>603</v>
      </c>
      <c r="D620" s="10" t="s">
        <v>40</v>
      </c>
      <c r="E620" s="10" t="s">
        <v>30</v>
      </c>
      <c r="F620" s="10">
        <v>350</v>
      </c>
      <c r="G620" s="10">
        <v>381</v>
      </c>
      <c r="H620" s="11">
        <v>694</v>
      </c>
      <c r="I620" s="63">
        <v>31.33</v>
      </c>
      <c r="J620" s="12">
        <v>69059.429999999993</v>
      </c>
      <c r="K620" s="13">
        <v>0</v>
      </c>
      <c r="L620" s="25">
        <v>0</v>
      </c>
      <c r="M620" s="15">
        <v>0</v>
      </c>
      <c r="N620" s="14">
        <v>0</v>
      </c>
      <c r="O620" s="16">
        <v>120</v>
      </c>
      <c r="P620" s="16">
        <v>6571.2</v>
      </c>
      <c r="Q620" s="16">
        <v>0</v>
      </c>
      <c r="R620" s="16">
        <f>Q620*16.876/100</f>
        <v>0</v>
      </c>
      <c r="S620" s="17">
        <f t="shared" si="63"/>
        <v>0</v>
      </c>
      <c r="T620" s="16">
        <v>0</v>
      </c>
      <c r="U620" s="18">
        <f t="shared" si="64"/>
        <v>264.41399999999999</v>
      </c>
      <c r="V620" s="18">
        <f t="shared" si="65"/>
        <v>0</v>
      </c>
      <c r="W620" s="18">
        <f t="shared" si="66"/>
        <v>0</v>
      </c>
      <c r="X620" s="27"/>
      <c r="Y620" s="19">
        <f t="shared" si="67"/>
        <v>0</v>
      </c>
      <c r="Z620" s="18">
        <f t="shared" si="68"/>
        <v>45.72</v>
      </c>
      <c r="AA620" s="12">
        <v>574</v>
      </c>
      <c r="AB620" s="12">
        <v>57118.31</v>
      </c>
      <c r="AC620" s="28">
        <f>+I620+Y620-Z620</f>
        <v>-14.39</v>
      </c>
      <c r="AD620" s="20">
        <f t="shared" si="69"/>
        <v>20</v>
      </c>
      <c r="AE620">
        <v>20</v>
      </c>
    </row>
    <row r="621" spans="1:31" x14ac:dyDescent="0.25">
      <c r="A621" s="9">
        <v>45046</v>
      </c>
      <c r="B621" s="10" t="s">
        <v>622</v>
      </c>
      <c r="C621" s="10" t="s">
        <v>603</v>
      </c>
      <c r="D621" s="10" t="s">
        <v>29</v>
      </c>
      <c r="E621" s="10" t="s">
        <v>30</v>
      </c>
      <c r="F621" s="10"/>
      <c r="G621" s="10">
        <v>0</v>
      </c>
      <c r="H621" s="11">
        <v>515</v>
      </c>
      <c r="I621" s="63">
        <v>23.25</v>
      </c>
      <c r="J621" s="12">
        <v>1888.37</v>
      </c>
      <c r="K621" s="13">
        <v>0</v>
      </c>
      <c r="L621" s="25">
        <v>0</v>
      </c>
      <c r="M621" s="15">
        <v>0</v>
      </c>
      <c r="N621" s="14">
        <v>0</v>
      </c>
      <c r="O621" s="16">
        <v>0</v>
      </c>
      <c r="P621" s="16">
        <v>0</v>
      </c>
      <c r="Q621" s="16">
        <v>0</v>
      </c>
      <c r="R621" s="16">
        <f>Q621*16.876/100</f>
        <v>0</v>
      </c>
      <c r="S621" s="17">
        <f t="shared" si="63"/>
        <v>0</v>
      </c>
      <c r="T621" s="16">
        <v>0</v>
      </c>
      <c r="U621" s="18">
        <f t="shared" si="64"/>
        <v>0</v>
      </c>
      <c r="V621" s="18">
        <f t="shared" si="65"/>
        <v>0</v>
      </c>
      <c r="W621" s="18">
        <f t="shared" si="66"/>
        <v>0</v>
      </c>
      <c r="X621" s="27"/>
      <c r="Y621" s="19">
        <f t="shared" si="67"/>
        <v>0</v>
      </c>
      <c r="Z621" s="18">
        <f t="shared" si="68"/>
        <v>0</v>
      </c>
      <c r="AA621" s="12">
        <v>515</v>
      </c>
      <c r="AB621" s="12">
        <v>1888.37</v>
      </c>
      <c r="AC621" s="28">
        <f>+I621+Y621-Z621</f>
        <v>23.25</v>
      </c>
      <c r="AD621" s="20">
        <f t="shared" si="69"/>
        <v>0</v>
      </c>
      <c r="AE621">
        <v>0</v>
      </c>
    </row>
    <row r="622" spans="1:31" x14ac:dyDescent="0.25">
      <c r="A622" s="9">
        <v>45046</v>
      </c>
      <c r="B622" s="10" t="s">
        <v>623</v>
      </c>
      <c r="C622" s="10" t="s">
        <v>603</v>
      </c>
      <c r="D622" s="10" t="s">
        <v>29</v>
      </c>
      <c r="E622" s="10" t="s">
        <v>30</v>
      </c>
      <c r="F622" s="10"/>
      <c r="G622" s="10">
        <v>0</v>
      </c>
      <c r="H622" s="11">
        <v>515</v>
      </c>
      <c r="I622" s="63">
        <v>23.25</v>
      </c>
      <c r="J622" s="12">
        <v>1802.32</v>
      </c>
      <c r="K622" s="13">
        <v>0</v>
      </c>
      <c r="L622" s="25">
        <v>0</v>
      </c>
      <c r="M622" s="15">
        <v>0</v>
      </c>
      <c r="N622" s="14">
        <v>0</v>
      </c>
      <c r="O622" s="16">
        <v>0</v>
      </c>
      <c r="P622" s="16">
        <v>0</v>
      </c>
      <c r="Q622" s="16">
        <v>0</v>
      </c>
      <c r="R622" s="16">
        <f>Q622*16.876/100</f>
        <v>0</v>
      </c>
      <c r="S622" s="17">
        <f t="shared" si="63"/>
        <v>0</v>
      </c>
      <c r="T622" s="16">
        <v>0</v>
      </c>
      <c r="U622" s="18">
        <f t="shared" si="64"/>
        <v>0</v>
      </c>
      <c r="V622" s="18">
        <f t="shared" si="65"/>
        <v>0</v>
      </c>
      <c r="W622" s="18">
        <f t="shared" si="66"/>
        <v>0</v>
      </c>
      <c r="X622" s="27"/>
      <c r="Y622" s="19">
        <f t="shared" si="67"/>
        <v>0</v>
      </c>
      <c r="Z622" s="18">
        <f t="shared" si="68"/>
        <v>0</v>
      </c>
      <c r="AA622" s="12">
        <v>515</v>
      </c>
      <c r="AB622" s="12">
        <v>1802.32</v>
      </c>
      <c r="AC622" s="28">
        <f>+I622+Y622-Z622</f>
        <v>23.25</v>
      </c>
      <c r="AD622" s="20">
        <f t="shared" si="69"/>
        <v>0</v>
      </c>
      <c r="AE622">
        <v>0</v>
      </c>
    </row>
    <row r="623" spans="1:31" x14ac:dyDescent="0.25">
      <c r="A623" s="9">
        <v>45046</v>
      </c>
      <c r="B623" s="10" t="s">
        <v>624</v>
      </c>
      <c r="C623" s="10" t="s">
        <v>603</v>
      </c>
      <c r="D623" s="10" t="s">
        <v>29</v>
      </c>
      <c r="E623" s="10" t="s">
        <v>30</v>
      </c>
      <c r="F623" s="10"/>
      <c r="G623" s="10">
        <v>0</v>
      </c>
      <c r="H623" s="11">
        <v>181</v>
      </c>
      <c r="I623" s="63">
        <v>8.17</v>
      </c>
      <c r="J623" s="12">
        <v>0</v>
      </c>
      <c r="K623" s="13">
        <v>0</v>
      </c>
      <c r="L623" s="25">
        <v>0</v>
      </c>
      <c r="M623" s="15">
        <v>0</v>
      </c>
      <c r="N623" s="14">
        <v>0</v>
      </c>
      <c r="O623" s="16">
        <v>0</v>
      </c>
      <c r="P623" s="16">
        <v>0</v>
      </c>
      <c r="Q623" s="16">
        <v>0</v>
      </c>
      <c r="R623" s="16">
        <f>Q623*16.876/100</f>
        <v>0</v>
      </c>
      <c r="S623" s="17">
        <f t="shared" si="63"/>
        <v>0</v>
      </c>
      <c r="T623" s="16">
        <v>0</v>
      </c>
      <c r="U623" s="18">
        <f t="shared" si="64"/>
        <v>0</v>
      </c>
      <c r="V623" s="18">
        <f t="shared" si="65"/>
        <v>0</v>
      </c>
      <c r="W623" s="18">
        <f t="shared" si="66"/>
        <v>0</v>
      </c>
      <c r="X623" s="27"/>
      <c r="Y623" s="19">
        <f t="shared" si="67"/>
        <v>0</v>
      </c>
      <c r="Z623" s="18">
        <f t="shared" si="68"/>
        <v>0</v>
      </c>
      <c r="AA623" s="12">
        <v>181</v>
      </c>
      <c r="AB623" s="12">
        <v>0</v>
      </c>
      <c r="AC623" s="28">
        <f>+I623+Y623-Z623</f>
        <v>8.17</v>
      </c>
      <c r="AD623" s="20">
        <f t="shared" si="69"/>
        <v>0</v>
      </c>
      <c r="AE623">
        <v>0</v>
      </c>
    </row>
    <row r="624" spans="1:31" x14ac:dyDescent="0.25">
      <c r="A624" s="9">
        <v>45046</v>
      </c>
      <c r="B624" s="10" t="s">
        <v>625</v>
      </c>
      <c r="C624" s="10" t="s">
        <v>603</v>
      </c>
      <c r="D624" s="10" t="s">
        <v>29</v>
      </c>
      <c r="E624" s="10" t="s">
        <v>30</v>
      </c>
      <c r="F624" s="10"/>
      <c r="G624" s="10">
        <v>0</v>
      </c>
      <c r="H624" s="11">
        <v>29</v>
      </c>
      <c r="I624" s="63">
        <v>1.31</v>
      </c>
      <c r="J624" s="12">
        <v>168.69</v>
      </c>
      <c r="K624" s="13">
        <v>0</v>
      </c>
      <c r="L624" s="25">
        <v>0</v>
      </c>
      <c r="M624" s="15">
        <v>0</v>
      </c>
      <c r="N624" s="14">
        <v>0</v>
      </c>
      <c r="O624" s="16">
        <v>0</v>
      </c>
      <c r="P624" s="16">
        <v>0</v>
      </c>
      <c r="Q624" s="16">
        <v>0</v>
      </c>
      <c r="R624" s="16">
        <f>Q624*16.876/100</f>
        <v>0</v>
      </c>
      <c r="S624" s="17">
        <f t="shared" si="63"/>
        <v>0</v>
      </c>
      <c r="T624" s="16">
        <v>0</v>
      </c>
      <c r="U624" s="18">
        <f t="shared" si="64"/>
        <v>0</v>
      </c>
      <c r="V624" s="18">
        <f t="shared" si="65"/>
        <v>0</v>
      </c>
      <c r="W624" s="18">
        <f t="shared" si="66"/>
        <v>0</v>
      </c>
      <c r="X624" s="27"/>
      <c r="Y624" s="19">
        <f t="shared" si="67"/>
        <v>0</v>
      </c>
      <c r="Z624" s="18">
        <f t="shared" si="68"/>
        <v>0</v>
      </c>
      <c r="AA624" s="12">
        <v>29</v>
      </c>
      <c r="AB624" s="12">
        <v>168.69</v>
      </c>
      <c r="AC624" s="28">
        <f>+I624+Y624-Z624</f>
        <v>1.31</v>
      </c>
      <c r="AD624" s="20">
        <f t="shared" si="69"/>
        <v>0</v>
      </c>
      <c r="AE624">
        <v>0</v>
      </c>
    </row>
    <row r="625" spans="1:31" x14ac:dyDescent="0.25">
      <c r="A625" s="9">
        <v>45046</v>
      </c>
      <c r="B625" s="10" t="s">
        <v>626</v>
      </c>
      <c r="C625" s="10" t="s">
        <v>603</v>
      </c>
      <c r="D625" s="10" t="s">
        <v>29</v>
      </c>
      <c r="E625" s="10" t="s">
        <v>30</v>
      </c>
      <c r="F625" s="10"/>
      <c r="G625" s="10">
        <v>0</v>
      </c>
      <c r="H625" s="11">
        <v>13</v>
      </c>
      <c r="I625" s="63">
        <v>0.59</v>
      </c>
      <c r="J625" s="12">
        <v>70.81</v>
      </c>
      <c r="K625" s="13">
        <v>0</v>
      </c>
      <c r="L625" s="25">
        <v>0</v>
      </c>
      <c r="M625" s="15">
        <v>0</v>
      </c>
      <c r="N625" s="14">
        <v>0</v>
      </c>
      <c r="O625" s="16">
        <v>0</v>
      </c>
      <c r="P625" s="16">
        <v>0</v>
      </c>
      <c r="Q625" s="16">
        <v>0</v>
      </c>
      <c r="R625" s="16">
        <f>Q625*16.876/100</f>
        <v>0</v>
      </c>
      <c r="S625" s="17">
        <f t="shared" si="63"/>
        <v>0</v>
      </c>
      <c r="T625" s="16">
        <v>0</v>
      </c>
      <c r="U625" s="18">
        <f t="shared" si="64"/>
        <v>0</v>
      </c>
      <c r="V625" s="18">
        <f t="shared" si="65"/>
        <v>0</v>
      </c>
      <c r="W625" s="18">
        <f t="shared" si="66"/>
        <v>0</v>
      </c>
      <c r="X625" s="27"/>
      <c r="Y625" s="19">
        <f t="shared" si="67"/>
        <v>0</v>
      </c>
      <c r="Z625" s="18">
        <f t="shared" si="68"/>
        <v>0</v>
      </c>
      <c r="AA625" s="12">
        <v>13</v>
      </c>
      <c r="AB625" s="12">
        <v>70.81</v>
      </c>
      <c r="AC625" s="28">
        <f>+I625+Y625-Z625</f>
        <v>0.59</v>
      </c>
      <c r="AD625" s="20">
        <f t="shared" si="69"/>
        <v>0</v>
      </c>
      <c r="AE625">
        <v>0</v>
      </c>
    </row>
    <row r="626" spans="1:31" x14ac:dyDescent="0.25">
      <c r="A626" s="9">
        <v>45046</v>
      </c>
      <c r="B626" s="10" t="s">
        <v>627</v>
      </c>
      <c r="C626" s="10" t="s">
        <v>603</v>
      </c>
      <c r="D626" s="10" t="s">
        <v>29</v>
      </c>
      <c r="E626" s="10" t="s">
        <v>30</v>
      </c>
      <c r="F626" s="10"/>
      <c r="G626" s="10">
        <v>0</v>
      </c>
      <c r="H626" s="11">
        <v>12</v>
      </c>
      <c r="I626" s="63">
        <v>0.54</v>
      </c>
      <c r="J626" s="12">
        <v>0</v>
      </c>
      <c r="K626" s="13">
        <v>0</v>
      </c>
      <c r="L626" s="25">
        <v>0</v>
      </c>
      <c r="M626" s="15">
        <v>0</v>
      </c>
      <c r="N626" s="14">
        <v>0</v>
      </c>
      <c r="O626" s="16">
        <v>0</v>
      </c>
      <c r="P626" s="16">
        <v>0</v>
      </c>
      <c r="Q626" s="16">
        <v>0</v>
      </c>
      <c r="R626" s="16">
        <f>Q626*16.876/100</f>
        <v>0</v>
      </c>
      <c r="S626" s="17">
        <f t="shared" si="63"/>
        <v>0</v>
      </c>
      <c r="T626" s="16">
        <v>0</v>
      </c>
      <c r="U626" s="18">
        <f t="shared" si="64"/>
        <v>0</v>
      </c>
      <c r="V626" s="18">
        <f t="shared" si="65"/>
        <v>0</v>
      </c>
      <c r="W626" s="18">
        <f t="shared" si="66"/>
        <v>0</v>
      </c>
      <c r="X626" s="27"/>
      <c r="Y626" s="19">
        <f t="shared" si="67"/>
        <v>0</v>
      </c>
      <c r="Z626" s="18">
        <f t="shared" si="68"/>
        <v>0</v>
      </c>
      <c r="AA626" s="12">
        <v>12</v>
      </c>
      <c r="AB626" s="12">
        <v>0</v>
      </c>
      <c r="AC626" s="28">
        <f>+I626+Y626-Z626</f>
        <v>0.54</v>
      </c>
      <c r="AD626" s="20">
        <f t="shared" si="69"/>
        <v>0</v>
      </c>
      <c r="AE626">
        <v>0</v>
      </c>
    </row>
    <row r="627" spans="1:31" x14ac:dyDescent="0.25">
      <c r="A627" s="9">
        <v>45046</v>
      </c>
      <c r="B627" s="10" t="s">
        <v>628</v>
      </c>
      <c r="C627" s="10" t="s">
        <v>603</v>
      </c>
      <c r="D627" s="10" t="s">
        <v>29</v>
      </c>
      <c r="E627" s="10" t="s">
        <v>30</v>
      </c>
      <c r="F627" s="10"/>
      <c r="G627" s="10">
        <v>0</v>
      </c>
      <c r="H627" s="11">
        <v>360</v>
      </c>
      <c r="I627" s="63">
        <v>16.25</v>
      </c>
      <c r="J627" s="12">
        <v>0</v>
      </c>
      <c r="K627" s="13">
        <v>0</v>
      </c>
      <c r="L627" s="25">
        <v>0</v>
      </c>
      <c r="M627" s="15">
        <v>0</v>
      </c>
      <c r="N627" s="14">
        <v>0</v>
      </c>
      <c r="O627" s="16">
        <v>0</v>
      </c>
      <c r="P627" s="16">
        <v>0</v>
      </c>
      <c r="Q627" s="16">
        <v>0</v>
      </c>
      <c r="R627" s="16">
        <f>Q627*16.876/100</f>
        <v>0</v>
      </c>
      <c r="S627" s="17">
        <f t="shared" si="63"/>
        <v>0</v>
      </c>
      <c r="T627" s="16">
        <v>0</v>
      </c>
      <c r="U627" s="18">
        <f t="shared" si="64"/>
        <v>0</v>
      </c>
      <c r="V627" s="18">
        <f t="shared" si="65"/>
        <v>0</v>
      </c>
      <c r="W627" s="18">
        <f t="shared" si="66"/>
        <v>0</v>
      </c>
      <c r="X627" s="27"/>
      <c r="Y627" s="19">
        <f t="shared" si="67"/>
        <v>0</v>
      </c>
      <c r="Z627" s="18">
        <f t="shared" si="68"/>
        <v>0</v>
      </c>
      <c r="AA627" s="12">
        <v>360</v>
      </c>
      <c r="AB627" s="12">
        <v>0</v>
      </c>
      <c r="AC627" s="28">
        <f>+I627+Y627-Z627</f>
        <v>16.25</v>
      </c>
      <c r="AD627" s="20">
        <f t="shared" si="69"/>
        <v>0</v>
      </c>
      <c r="AE627">
        <v>0</v>
      </c>
    </row>
    <row r="628" spans="1:31" x14ac:dyDescent="0.25">
      <c r="A628" s="9">
        <v>45046</v>
      </c>
      <c r="B628" s="10" t="s">
        <v>629</v>
      </c>
      <c r="C628" s="10" t="s">
        <v>603</v>
      </c>
      <c r="D628" s="10" t="s">
        <v>40</v>
      </c>
      <c r="E628" s="10" t="s">
        <v>30</v>
      </c>
      <c r="F628" s="10">
        <v>410</v>
      </c>
      <c r="G628" s="10">
        <v>447</v>
      </c>
      <c r="H628" s="11">
        <v>936</v>
      </c>
      <c r="I628" s="63">
        <v>42.26</v>
      </c>
      <c r="J628" s="12">
        <v>37463.29</v>
      </c>
      <c r="K628" s="13">
        <v>0</v>
      </c>
      <c r="L628" s="25">
        <v>0</v>
      </c>
      <c r="M628" s="15">
        <v>0</v>
      </c>
      <c r="N628" s="14">
        <v>0</v>
      </c>
      <c r="O628" s="16">
        <v>0</v>
      </c>
      <c r="P628" s="16">
        <v>0</v>
      </c>
      <c r="Q628" s="16">
        <v>0</v>
      </c>
      <c r="R628" s="16">
        <f>Q628*16.876/100</f>
        <v>0</v>
      </c>
      <c r="S628" s="17">
        <f t="shared" si="63"/>
        <v>0</v>
      </c>
      <c r="T628" s="16">
        <v>0</v>
      </c>
      <c r="U628" s="18">
        <f t="shared" si="64"/>
        <v>418.392</v>
      </c>
      <c r="V628" s="18">
        <f t="shared" si="65"/>
        <v>0</v>
      </c>
      <c r="W628" s="18">
        <f t="shared" si="66"/>
        <v>0</v>
      </c>
      <c r="X628" s="27"/>
      <c r="Y628" s="19">
        <f t="shared" si="67"/>
        <v>0</v>
      </c>
      <c r="Z628" s="18">
        <f t="shared" si="68"/>
        <v>0</v>
      </c>
      <c r="AA628" s="12">
        <v>936</v>
      </c>
      <c r="AB628" s="12">
        <v>37463.29</v>
      </c>
      <c r="AC628" s="28">
        <f>+I628+Y628-Z628</f>
        <v>42.26</v>
      </c>
      <c r="AD628" s="20">
        <f t="shared" si="69"/>
        <v>0</v>
      </c>
      <c r="AE628">
        <v>0</v>
      </c>
    </row>
    <row r="629" spans="1:31" x14ac:dyDescent="0.25">
      <c r="A629" s="9">
        <v>45046</v>
      </c>
      <c r="B629" s="10" t="s">
        <v>630</v>
      </c>
      <c r="C629" s="10" t="s">
        <v>213</v>
      </c>
      <c r="D629" s="10" t="s">
        <v>40</v>
      </c>
      <c r="E629" s="10" t="s">
        <v>30</v>
      </c>
      <c r="F629" s="10">
        <v>450</v>
      </c>
      <c r="G629" s="10">
        <v>490</v>
      </c>
      <c r="H629" s="11">
        <v>576</v>
      </c>
      <c r="I629" s="63">
        <v>26.01</v>
      </c>
      <c r="J629" s="12">
        <v>23594.43</v>
      </c>
      <c r="K629" s="13">
        <v>0</v>
      </c>
      <c r="L629" s="25">
        <v>0</v>
      </c>
      <c r="M629" s="15">
        <v>0</v>
      </c>
      <c r="N629" s="14">
        <v>0</v>
      </c>
      <c r="O629" s="16">
        <v>0</v>
      </c>
      <c r="P629" s="16">
        <v>0</v>
      </c>
      <c r="Q629" s="16">
        <v>0</v>
      </c>
      <c r="R629" s="16">
        <f>Q629*16.876/100</f>
        <v>0</v>
      </c>
      <c r="S629" s="17">
        <f t="shared" si="63"/>
        <v>0</v>
      </c>
      <c r="T629" s="16">
        <v>0</v>
      </c>
      <c r="U629" s="18">
        <f t="shared" si="64"/>
        <v>282.24</v>
      </c>
      <c r="V629" s="18">
        <f t="shared" si="65"/>
        <v>0</v>
      </c>
      <c r="W629" s="18">
        <f t="shared" si="66"/>
        <v>0</v>
      </c>
      <c r="X629" s="27"/>
      <c r="Y629" s="19">
        <f t="shared" si="67"/>
        <v>0</v>
      </c>
      <c r="Z629" s="18">
        <f t="shared" si="68"/>
        <v>0</v>
      </c>
      <c r="AA629" s="12">
        <v>576</v>
      </c>
      <c r="AB629" s="12">
        <v>23594.43</v>
      </c>
      <c r="AC629" s="28">
        <f>+I629+Y629-Z629</f>
        <v>26.01</v>
      </c>
      <c r="AD629" s="20">
        <f t="shared" si="69"/>
        <v>0</v>
      </c>
      <c r="AE629">
        <v>0</v>
      </c>
    </row>
    <row r="630" spans="1:31" x14ac:dyDescent="0.25">
      <c r="A630" s="59">
        <v>45046</v>
      </c>
      <c r="B630" s="60" t="s">
        <v>812</v>
      </c>
      <c r="C630" s="60" t="s">
        <v>603</v>
      </c>
      <c r="D630" s="60" t="s">
        <v>40</v>
      </c>
      <c r="E630" s="60" t="s">
        <v>30</v>
      </c>
      <c r="F630" s="10"/>
      <c r="G630" s="10"/>
      <c r="H630" s="11"/>
      <c r="I630" s="63"/>
      <c r="J630" s="11"/>
      <c r="K630" s="13"/>
      <c r="L630" s="25"/>
      <c r="M630" s="15"/>
      <c r="N630" s="14"/>
      <c r="O630" s="16"/>
      <c r="P630" s="16"/>
      <c r="Q630" s="16"/>
      <c r="R630" s="16"/>
      <c r="S630" s="17">
        <f t="shared" si="63"/>
        <v>0</v>
      </c>
      <c r="T630" s="16"/>
      <c r="U630" s="18">
        <f t="shared" si="64"/>
        <v>0</v>
      </c>
      <c r="V630" s="18">
        <f t="shared" si="65"/>
        <v>0</v>
      </c>
      <c r="W630" s="18">
        <f t="shared" si="66"/>
        <v>0</v>
      </c>
      <c r="X630" s="27"/>
      <c r="Y630" s="19">
        <f t="shared" si="67"/>
        <v>0</v>
      </c>
      <c r="Z630" s="18">
        <f t="shared" si="68"/>
        <v>0</v>
      </c>
      <c r="AA630" s="12"/>
      <c r="AB630" s="12"/>
      <c r="AC630" s="28">
        <f>+I630+Y630-Z630</f>
        <v>0</v>
      </c>
      <c r="AD630" s="20">
        <f t="shared" si="69"/>
        <v>0</v>
      </c>
      <c r="AE630">
        <v>0</v>
      </c>
    </row>
    <row r="631" spans="1:31" x14ac:dyDescent="0.25">
      <c r="A631" s="9">
        <v>45046</v>
      </c>
      <c r="B631" s="10" t="s">
        <v>631</v>
      </c>
      <c r="C631" s="10" t="s">
        <v>603</v>
      </c>
      <c r="D631" s="10" t="s">
        <v>40</v>
      </c>
      <c r="E631" s="10" t="s">
        <v>30</v>
      </c>
      <c r="F631" s="10">
        <v>590</v>
      </c>
      <c r="G631" s="10">
        <v>643</v>
      </c>
      <c r="H631" s="11">
        <v>484</v>
      </c>
      <c r="I631" s="63">
        <v>21.85</v>
      </c>
      <c r="J631" s="12">
        <v>25061.89</v>
      </c>
      <c r="K631" s="13">
        <v>0</v>
      </c>
      <c r="L631" s="25">
        <v>0</v>
      </c>
      <c r="M631" s="15">
        <v>704</v>
      </c>
      <c r="N631" s="14">
        <v>46856.85</v>
      </c>
      <c r="O631" s="16">
        <v>503</v>
      </c>
      <c r="P631" s="16">
        <v>30688</v>
      </c>
      <c r="Q631" s="16">
        <v>0</v>
      </c>
      <c r="R631" s="16">
        <f>Q631*16.876/100</f>
        <v>0</v>
      </c>
      <c r="S631" s="17">
        <f t="shared" si="63"/>
        <v>0</v>
      </c>
      <c r="T631" s="16">
        <v>0</v>
      </c>
      <c r="U631" s="18">
        <f t="shared" si="64"/>
        <v>311.21199999999999</v>
      </c>
      <c r="V631" s="18">
        <f t="shared" si="65"/>
        <v>415.36</v>
      </c>
      <c r="W631" s="18">
        <f t="shared" si="66"/>
        <v>69.734790400000009</v>
      </c>
      <c r="X631" s="27"/>
      <c r="Y631" s="19">
        <f t="shared" si="67"/>
        <v>485.09479040000002</v>
      </c>
      <c r="Z631" s="18">
        <f t="shared" si="68"/>
        <v>323.42899999999997</v>
      </c>
      <c r="AA631" s="12">
        <v>685</v>
      </c>
      <c r="AB631" s="12">
        <v>42183.38</v>
      </c>
      <c r="AC631" s="28">
        <f>+I631+Y631-Z631</f>
        <v>183.51579040000007</v>
      </c>
      <c r="AD631" s="20">
        <f t="shared" si="69"/>
        <v>0</v>
      </c>
      <c r="AE631">
        <v>0</v>
      </c>
    </row>
    <row r="632" spans="1:31" x14ac:dyDescent="0.25">
      <c r="A632" s="9">
        <v>45046</v>
      </c>
      <c r="B632" s="10" t="s">
        <v>632</v>
      </c>
      <c r="C632" s="10" t="s">
        <v>603</v>
      </c>
      <c r="D632" s="10" t="s">
        <v>40</v>
      </c>
      <c r="E632" s="10" t="s">
        <v>30</v>
      </c>
      <c r="F632" s="10">
        <v>730</v>
      </c>
      <c r="G632" s="10">
        <v>796</v>
      </c>
      <c r="H632" s="11">
        <v>6646</v>
      </c>
      <c r="I632" s="63">
        <v>300.06</v>
      </c>
      <c r="J632" s="12">
        <v>335317.48</v>
      </c>
      <c r="K632" s="13">
        <v>0</v>
      </c>
      <c r="L632" s="25">
        <v>0</v>
      </c>
      <c r="M632" s="15">
        <v>0</v>
      </c>
      <c r="N632" s="14">
        <v>0</v>
      </c>
      <c r="O632" s="16">
        <v>45</v>
      </c>
      <c r="P632" s="16">
        <v>3330</v>
      </c>
      <c r="Q632" s="16">
        <v>0</v>
      </c>
      <c r="R632" s="16">
        <f>Q632*16.876/100</f>
        <v>0</v>
      </c>
      <c r="S632" s="17">
        <f t="shared" si="63"/>
        <v>0</v>
      </c>
      <c r="T632" s="16">
        <v>0</v>
      </c>
      <c r="U632" s="18">
        <f t="shared" si="64"/>
        <v>5290.2160000000003</v>
      </c>
      <c r="V632" s="18">
        <f t="shared" si="65"/>
        <v>0</v>
      </c>
      <c r="W632" s="18">
        <f t="shared" si="66"/>
        <v>0</v>
      </c>
      <c r="X632" s="27"/>
      <c r="Y632" s="19">
        <f t="shared" si="67"/>
        <v>0</v>
      </c>
      <c r="Z632" s="18">
        <f t="shared" si="68"/>
        <v>35.82</v>
      </c>
      <c r="AA632" s="12">
        <v>6601</v>
      </c>
      <c r="AB632" s="12">
        <v>333047.05</v>
      </c>
      <c r="AC632" s="28">
        <f>+I632+Y632-Z632</f>
        <v>264.24</v>
      </c>
      <c r="AD632" s="20">
        <f t="shared" si="69"/>
        <v>0</v>
      </c>
      <c r="AE632">
        <v>0</v>
      </c>
    </row>
    <row r="633" spans="1:31" x14ac:dyDescent="0.25">
      <c r="A633" s="9">
        <v>45046</v>
      </c>
      <c r="B633" s="10" t="s">
        <v>633</v>
      </c>
      <c r="C633" s="10" t="s">
        <v>603</v>
      </c>
      <c r="D633" s="10" t="s">
        <v>29</v>
      </c>
      <c r="E633" s="10" t="s">
        <v>30</v>
      </c>
      <c r="F633" s="10"/>
      <c r="G633" s="10">
        <v>0</v>
      </c>
      <c r="H633" s="11">
        <v>194</v>
      </c>
      <c r="I633" s="63">
        <v>8.76</v>
      </c>
      <c r="J633" s="12">
        <v>8384.7099999999991</v>
      </c>
      <c r="K633" s="13">
        <v>0</v>
      </c>
      <c r="L633" s="25">
        <v>0</v>
      </c>
      <c r="M633" s="15">
        <v>0</v>
      </c>
      <c r="N633" s="14">
        <v>0</v>
      </c>
      <c r="O633" s="16">
        <v>0</v>
      </c>
      <c r="P633" s="16">
        <v>0</v>
      </c>
      <c r="Q633" s="16">
        <v>0</v>
      </c>
      <c r="R633" s="16">
        <f>Q633*16.876/100</f>
        <v>0</v>
      </c>
      <c r="S633" s="17">
        <f t="shared" si="63"/>
        <v>0</v>
      </c>
      <c r="T633" s="16">
        <v>0</v>
      </c>
      <c r="U633" s="18">
        <f t="shared" si="64"/>
        <v>0</v>
      </c>
      <c r="V633" s="18">
        <f t="shared" si="65"/>
        <v>0</v>
      </c>
      <c r="W633" s="18">
        <f t="shared" si="66"/>
        <v>0</v>
      </c>
      <c r="X633" s="27"/>
      <c r="Y633" s="19">
        <f t="shared" si="67"/>
        <v>0</v>
      </c>
      <c r="Z633" s="18">
        <f t="shared" si="68"/>
        <v>0</v>
      </c>
      <c r="AA633" s="12">
        <v>194</v>
      </c>
      <c r="AB633" s="12">
        <v>8384.7099999999991</v>
      </c>
      <c r="AC633" s="28">
        <f>+I633+Y633-Z633</f>
        <v>8.76</v>
      </c>
      <c r="AD633" s="20">
        <f t="shared" si="69"/>
        <v>0</v>
      </c>
      <c r="AE633">
        <v>0</v>
      </c>
    </row>
    <row r="634" spans="1:31" x14ac:dyDescent="0.25">
      <c r="A634" s="9">
        <v>45046</v>
      </c>
      <c r="B634" s="10" t="s">
        <v>634</v>
      </c>
      <c r="C634" s="10" t="s">
        <v>603</v>
      </c>
      <c r="D634" s="10" t="s">
        <v>40</v>
      </c>
      <c r="E634" s="10" t="s">
        <v>30</v>
      </c>
      <c r="F634" s="10">
        <v>1150</v>
      </c>
      <c r="G634" s="10">
        <v>1253</v>
      </c>
      <c r="H634" s="11">
        <v>9751</v>
      </c>
      <c r="I634" s="63">
        <v>440.25</v>
      </c>
      <c r="J634" s="12">
        <v>778722.68</v>
      </c>
      <c r="K634" s="13">
        <v>0</v>
      </c>
      <c r="L634" s="25">
        <v>0</v>
      </c>
      <c r="M634" s="15">
        <v>0</v>
      </c>
      <c r="N634" s="14">
        <v>0</v>
      </c>
      <c r="O634" s="16">
        <v>0</v>
      </c>
      <c r="P634" s="16">
        <v>0</v>
      </c>
      <c r="Q634" s="16">
        <v>0</v>
      </c>
      <c r="R634" s="16">
        <f>Q634*16.876/100</f>
        <v>0</v>
      </c>
      <c r="S634" s="17">
        <f t="shared" si="63"/>
        <v>0</v>
      </c>
      <c r="T634" s="16">
        <v>0</v>
      </c>
      <c r="U634" s="18">
        <f t="shared" si="64"/>
        <v>12218.003000000001</v>
      </c>
      <c r="V634" s="18">
        <f t="shared" si="65"/>
        <v>0</v>
      </c>
      <c r="W634" s="18">
        <f t="shared" si="66"/>
        <v>0</v>
      </c>
      <c r="X634" s="27"/>
      <c r="Y634" s="19">
        <f t="shared" si="67"/>
        <v>0</v>
      </c>
      <c r="Z634" s="18">
        <f t="shared" si="68"/>
        <v>0</v>
      </c>
      <c r="AA634" s="12">
        <v>9751</v>
      </c>
      <c r="AB634" s="12">
        <v>778722.68</v>
      </c>
      <c r="AC634" s="28">
        <f>+I634+Y634-Z634</f>
        <v>440.25</v>
      </c>
      <c r="AD634" s="20">
        <f t="shared" si="69"/>
        <v>0</v>
      </c>
      <c r="AE634">
        <v>0</v>
      </c>
    </row>
    <row r="635" spans="1:31" x14ac:dyDescent="0.25">
      <c r="A635" s="9">
        <v>45046</v>
      </c>
      <c r="B635" s="10" t="s">
        <v>635</v>
      </c>
      <c r="C635" s="10" t="s">
        <v>603</v>
      </c>
      <c r="D635" s="10" t="s">
        <v>40</v>
      </c>
      <c r="E635" s="10" t="s">
        <v>30</v>
      </c>
      <c r="F635" s="10">
        <v>920</v>
      </c>
      <c r="G635" s="10">
        <v>1003</v>
      </c>
      <c r="H635" s="11">
        <v>11</v>
      </c>
      <c r="I635" s="63">
        <v>0.5</v>
      </c>
      <c r="J635" s="12">
        <v>1437.15</v>
      </c>
      <c r="K635" s="13">
        <v>0</v>
      </c>
      <c r="L635" s="25">
        <v>0</v>
      </c>
      <c r="M635" s="15">
        <v>0</v>
      </c>
      <c r="N635" s="14">
        <v>0</v>
      </c>
      <c r="O635" s="16">
        <v>0</v>
      </c>
      <c r="P635" s="16">
        <v>0</v>
      </c>
      <c r="Q635" s="16">
        <v>0</v>
      </c>
      <c r="R635" s="16">
        <f>Q635*16.876/100</f>
        <v>0</v>
      </c>
      <c r="S635" s="17">
        <f t="shared" si="63"/>
        <v>0</v>
      </c>
      <c r="T635" s="16">
        <v>0</v>
      </c>
      <c r="U635" s="18">
        <f t="shared" si="64"/>
        <v>11.032999999999999</v>
      </c>
      <c r="V635" s="18">
        <f t="shared" si="65"/>
        <v>0</v>
      </c>
      <c r="W635" s="18">
        <f t="shared" si="66"/>
        <v>0</v>
      </c>
      <c r="X635" s="27"/>
      <c r="Y635" s="19">
        <f t="shared" si="67"/>
        <v>0</v>
      </c>
      <c r="Z635" s="18">
        <f t="shared" si="68"/>
        <v>0</v>
      </c>
      <c r="AA635" s="12">
        <v>11</v>
      </c>
      <c r="AB635" s="12">
        <v>1437.15</v>
      </c>
      <c r="AC635" s="28">
        <f>+I635+Y635-Z635</f>
        <v>0.5</v>
      </c>
      <c r="AD635" s="20">
        <f t="shared" si="69"/>
        <v>0</v>
      </c>
      <c r="AE635">
        <v>0</v>
      </c>
    </row>
    <row r="636" spans="1:31" x14ac:dyDescent="0.25">
      <c r="A636" s="9">
        <v>45046</v>
      </c>
      <c r="B636" s="10" t="s">
        <v>636</v>
      </c>
      <c r="C636" s="10" t="s">
        <v>320</v>
      </c>
      <c r="D636" s="10" t="s">
        <v>40</v>
      </c>
      <c r="E636" s="10" t="s">
        <v>30</v>
      </c>
      <c r="F636" s="10">
        <v>360</v>
      </c>
      <c r="G636" s="10">
        <v>392</v>
      </c>
      <c r="H636" s="11">
        <v>192</v>
      </c>
      <c r="I636" s="63">
        <v>8.67</v>
      </c>
      <c r="J636" s="12">
        <v>7316.27</v>
      </c>
      <c r="K636" s="13">
        <v>0</v>
      </c>
      <c r="L636" s="25">
        <v>0</v>
      </c>
      <c r="M636" s="15">
        <v>0</v>
      </c>
      <c r="N636" s="14">
        <v>0</v>
      </c>
      <c r="O636" s="16">
        <v>0</v>
      </c>
      <c r="P636" s="16">
        <v>0</v>
      </c>
      <c r="Q636" s="16">
        <v>0</v>
      </c>
      <c r="R636" s="16">
        <f>Q636*16.876/100</f>
        <v>0</v>
      </c>
      <c r="S636" s="17">
        <f t="shared" si="63"/>
        <v>0</v>
      </c>
      <c r="T636" s="16">
        <v>0</v>
      </c>
      <c r="U636" s="18">
        <f t="shared" si="64"/>
        <v>75.263999999999996</v>
      </c>
      <c r="V636" s="18">
        <f t="shared" si="65"/>
        <v>0</v>
      </c>
      <c r="W636" s="18">
        <f t="shared" si="66"/>
        <v>0</v>
      </c>
      <c r="X636" s="27"/>
      <c r="Y636" s="19">
        <f t="shared" si="67"/>
        <v>0</v>
      </c>
      <c r="Z636" s="18">
        <f t="shared" si="68"/>
        <v>0</v>
      </c>
      <c r="AA636" s="12">
        <v>192</v>
      </c>
      <c r="AB636" s="12">
        <v>7316.27</v>
      </c>
      <c r="AC636" s="28">
        <f>+I636+Y636-Z636</f>
        <v>8.67</v>
      </c>
      <c r="AD636" s="20">
        <f t="shared" si="69"/>
        <v>0</v>
      </c>
      <c r="AE636">
        <v>0</v>
      </c>
    </row>
    <row r="637" spans="1:31" x14ac:dyDescent="0.25">
      <c r="A637" s="9">
        <v>45046</v>
      </c>
      <c r="B637" s="10" t="s">
        <v>637</v>
      </c>
      <c r="C637" s="10" t="s">
        <v>603</v>
      </c>
      <c r="D637" s="10" t="s">
        <v>40</v>
      </c>
      <c r="E637" s="10" t="s">
        <v>30</v>
      </c>
      <c r="F637" s="10">
        <v>620</v>
      </c>
      <c r="G637" s="10">
        <v>676</v>
      </c>
      <c r="H637" s="11">
        <v>38</v>
      </c>
      <c r="I637" s="63">
        <v>1.72</v>
      </c>
      <c r="J637" s="12">
        <v>2199.6799999999998</v>
      </c>
      <c r="K637" s="13">
        <v>0</v>
      </c>
      <c r="L637" s="25">
        <v>0</v>
      </c>
      <c r="M637" s="15">
        <v>0</v>
      </c>
      <c r="N637" s="14">
        <v>0</v>
      </c>
      <c r="O637" s="16">
        <v>0</v>
      </c>
      <c r="P637" s="16">
        <v>0</v>
      </c>
      <c r="Q637" s="16">
        <v>0</v>
      </c>
      <c r="R637" s="16">
        <f>Q637*16.876/100</f>
        <v>0</v>
      </c>
      <c r="S637" s="17">
        <f t="shared" si="63"/>
        <v>0</v>
      </c>
      <c r="T637" s="16">
        <v>0</v>
      </c>
      <c r="U637" s="18">
        <f t="shared" si="64"/>
        <v>25.687999999999999</v>
      </c>
      <c r="V637" s="18">
        <f t="shared" si="65"/>
        <v>0</v>
      </c>
      <c r="W637" s="18">
        <f t="shared" si="66"/>
        <v>0</v>
      </c>
      <c r="X637" s="27"/>
      <c r="Y637" s="19">
        <f t="shared" si="67"/>
        <v>0</v>
      </c>
      <c r="Z637" s="18">
        <f t="shared" si="68"/>
        <v>0</v>
      </c>
      <c r="AA637" s="12">
        <v>38</v>
      </c>
      <c r="AB637" s="12">
        <v>2199.6799999999998</v>
      </c>
      <c r="AC637" s="28">
        <f>+I637+Y637-Z637</f>
        <v>1.72</v>
      </c>
      <c r="AD637" s="20">
        <f t="shared" si="69"/>
        <v>0</v>
      </c>
      <c r="AE637">
        <v>0</v>
      </c>
    </row>
    <row r="638" spans="1:31" x14ac:dyDescent="0.25">
      <c r="A638" s="9">
        <v>45046</v>
      </c>
      <c r="B638" s="10" t="s">
        <v>638</v>
      </c>
      <c r="C638" s="10" t="s">
        <v>603</v>
      </c>
      <c r="D638" s="10" t="s">
        <v>40</v>
      </c>
      <c r="E638" s="10" t="s">
        <v>30</v>
      </c>
      <c r="F638" s="10">
        <v>1080</v>
      </c>
      <c r="G638" s="10">
        <v>1177</v>
      </c>
      <c r="H638" s="11">
        <v>168</v>
      </c>
      <c r="I638" s="63">
        <v>7.59</v>
      </c>
      <c r="J638" s="12">
        <v>14964.11</v>
      </c>
      <c r="K638" s="13">
        <v>0</v>
      </c>
      <c r="L638" s="25">
        <v>0</v>
      </c>
      <c r="M638" s="15">
        <v>0</v>
      </c>
      <c r="N638" s="14">
        <v>0</v>
      </c>
      <c r="O638" s="16">
        <v>30</v>
      </c>
      <c r="P638" s="16">
        <v>3940.8</v>
      </c>
      <c r="Q638" s="16">
        <v>0</v>
      </c>
      <c r="R638" s="16">
        <f>Q638*16.876/100</f>
        <v>0</v>
      </c>
      <c r="S638" s="17">
        <f t="shared" si="63"/>
        <v>0</v>
      </c>
      <c r="T638" s="16">
        <v>0</v>
      </c>
      <c r="U638" s="18">
        <f t="shared" si="64"/>
        <v>197.73599999999999</v>
      </c>
      <c r="V638" s="18">
        <f t="shared" si="65"/>
        <v>0</v>
      </c>
      <c r="W638" s="18">
        <f t="shared" si="66"/>
        <v>0</v>
      </c>
      <c r="X638" s="27"/>
      <c r="Y638" s="19">
        <f t="shared" si="67"/>
        <v>0</v>
      </c>
      <c r="Z638" s="18">
        <f t="shared" si="68"/>
        <v>35.31</v>
      </c>
      <c r="AA638" s="12">
        <v>138</v>
      </c>
      <c r="AB638" s="12">
        <v>12291.95</v>
      </c>
      <c r="AC638" s="28">
        <f>+I638+Y638-Z638</f>
        <v>-27.720000000000002</v>
      </c>
      <c r="AD638" s="20">
        <f t="shared" si="69"/>
        <v>30</v>
      </c>
      <c r="AE638">
        <v>30</v>
      </c>
    </row>
    <row r="639" spans="1:31" x14ac:dyDescent="0.25">
      <c r="A639" s="59">
        <v>45046</v>
      </c>
      <c r="B639" s="60" t="s">
        <v>813</v>
      </c>
      <c r="C639" s="60" t="s">
        <v>603</v>
      </c>
      <c r="D639" s="60" t="s">
        <v>40</v>
      </c>
      <c r="E639" s="60" t="s">
        <v>30</v>
      </c>
      <c r="F639" s="10"/>
      <c r="G639" s="10"/>
      <c r="H639" s="11"/>
      <c r="I639" s="63"/>
      <c r="J639" s="11"/>
      <c r="K639" s="13"/>
      <c r="L639" s="25"/>
      <c r="M639" s="15"/>
      <c r="N639" s="14"/>
      <c r="O639" s="16"/>
      <c r="P639" s="16"/>
      <c r="Q639" s="16"/>
      <c r="R639" s="16"/>
      <c r="S639" s="17">
        <f t="shared" si="63"/>
        <v>0</v>
      </c>
      <c r="T639" s="16"/>
      <c r="U639" s="18">
        <f t="shared" si="64"/>
        <v>0</v>
      </c>
      <c r="V639" s="18">
        <f t="shared" si="65"/>
        <v>0</v>
      </c>
      <c r="W639" s="18">
        <f t="shared" si="66"/>
        <v>0</v>
      </c>
      <c r="X639" s="27"/>
      <c r="Y639" s="19">
        <f t="shared" si="67"/>
        <v>0</v>
      </c>
      <c r="Z639" s="18">
        <f t="shared" si="68"/>
        <v>0</v>
      </c>
      <c r="AA639" s="12"/>
      <c r="AB639" s="12"/>
      <c r="AC639" s="28">
        <f>+I639+Y639-Z639</f>
        <v>0</v>
      </c>
      <c r="AD639" s="20">
        <f t="shared" si="69"/>
        <v>0</v>
      </c>
      <c r="AE639">
        <v>0</v>
      </c>
    </row>
    <row r="640" spans="1:31" x14ac:dyDescent="0.25">
      <c r="A640" s="59">
        <v>45046</v>
      </c>
      <c r="B640" s="60" t="s">
        <v>814</v>
      </c>
      <c r="C640" s="60" t="s">
        <v>603</v>
      </c>
      <c r="D640" s="60" t="s">
        <v>40</v>
      </c>
      <c r="E640" s="60" t="s">
        <v>30</v>
      </c>
      <c r="F640" s="10"/>
      <c r="G640" s="10"/>
      <c r="H640" s="11"/>
      <c r="I640" s="63"/>
      <c r="J640" s="11"/>
      <c r="K640" s="13"/>
      <c r="L640" s="25"/>
      <c r="M640" s="15"/>
      <c r="N640" s="14"/>
      <c r="O640" s="16"/>
      <c r="P640" s="16"/>
      <c r="Q640" s="16"/>
      <c r="R640" s="16"/>
      <c r="S640" s="17">
        <f t="shared" si="63"/>
        <v>0</v>
      </c>
      <c r="T640" s="16"/>
      <c r="U640" s="18">
        <f t="shared" si="64"/>
        <v>0</v>
      </c>
      <c r="V640" s="18">
        <f t="shared" si="65"/>
        <v>0</v>
      </c>
      <c r="W640" s="18">
        <f t="shared" si="66"/>
        <v>0</v>
      </c>
      <c r="X640" s="27"/>
      <c r="Y640" s="19">
        <f t="shared" si="67"/>
        <v>0</v>
      </c>
      <c r="Z640" s="18">
        <f t="shared" si="68"/>
        <v>0</v>
      </c>
      <c r="AA640" s="12"/>
      <c r="AB640" s="12"/>
      <c r="AC640" s="28">
        <f>+I640+Y640-Z640</f>
        <v>0</v>
      </c>
      <c r="AD640" s="20">
        <f t="shared" si="69"/>
        <v>0</v>
      </c>
      <c r="AE640">
        <v>0</v>
      </c>
    </row>
    <row r="641" spans="1:31" x14ac:dyDescent="0.25">
      <c r="A641" s="59">
        <v>45046</v>
      </c>
      <c r="B641" s="60" t="s">
        <v>815</v>
      </c>
      <c r="C641" s="60" t="s">
        <v>603</v>
      </c>
      <c r="D641" s="60" t="s">
        <v>40</v>
      </c>
      <c r="E641" s="60" t="s">
        <v>30</v>
      </c>
      <c r="F641" s="10"/>
      <c r="G641" s="10"/>
      <c r="H641" s="11"/>
      <c r="I641" s="63"/>
      <c r="J641" s="11"/>
      <c r="K641" s="13"/>
      <c r="L641" s="25"/>
      <c r="M641" s="15"/>
      <c r="N641" s="14"/>
      <c r="O641" s="16"/>
      <c r="P641" s="16"/>
      <c r="Q641" s="16"/>
      <c r="R641" s="16"/>
      <c r="S641" s="17">
        <f t="shared" si="63"/>
        <v>0</v>
      </c>
      <c r="T641" s="16"/>
      <c r="U641" s="18">
        <f t="shared" si="64"/>
        <v>0</v>
      </c>
      <c r="V641" s="18">
        <f t="shared" si="65"/>
        <v>0</v>
      </c>
      <c r="W641" s="18">
        <f t="shared" si="66"/>
        <v>0</v>
      </c>
      <c r="X641" s="27"/>
      <c r="Y641" s="19">
        <f t="shared" si="67"/>
        <v>0</v>
      </c>
      <c r="Z641" s="18">
        <f t="shared" si="68"/>
        <v>0</v>
      </c>
      <c r="AA641" s="12"/>
      <c r="AB641" s="12"/>
      <c r="AC641" s="28">
        <f>+I641+Y641-Z641</f>
        <v>0</v>
      </c>
      <c r="AD641" s="20">
        <f t="shared" si="69"/>
        <v>0</v>
      </c>
      <c r="AE641">
        <v>0</v>
      </c>
    </row>
    <row r="642" spans="1:31" x14ac:dyDescent="0.25">
      <c r="A642" s="9">
        <v>45046</v>
      </c>
      <c r="B642" s="10" t="s">
        <v>639</v>
      </c>
      <c r="C642" s="10" t="s">
        <v>603</v>
      </c>
      <c r="D642" s="10" t="s">
        <v>40</v>
      </c>
      <c r="E642" s="10" t="s">
        <v>30</v>
      </c>
      <c r="F642" s="10">
        <v>705</v>
      </c>
      <c r="G642" s="10">
        <v>768</v>
      </c>
      <c r="H642" s="11">
        <v>421</v>
      </c>
      <c r="I642" s="63">
        <v>19.010000000000002</v>
      </c>
      <c r="J642" s="12">
        <v>19383.45</v>
      </c>
      <c r="K642" s="13">
        <v>0</v>
      </c>
      <c r="L642" s="25">
        <v>0</v>
      </c>
      <c r="M642" s="15">
        <v>0</v>
      </c>
      <c r="N642" s="14">
        <v>0</v>
      </c>
      <c r="O642" s="16">
        <v>20</v>
      </c>
      <c r="P642" s="16">
        <v>1380</v>
      </c>
      <c r="Q642" s="16">
        <v>0</v>
      </c>
      <c r="R642" s="16">
        <f>Q642*16.876/100</f>
        <v>0</v>
      </c>
      <c r="S642" s="17">
        <f t="shared" si="63"/>
        <v>0</v>
      </c>
      <c r="T642" s="16">
        <v>0</v>
      </c>
      <c r="U642" s="18">
        <f t="shared" si="64"/>
        <v>323.32799999999997</v>
      </c>
      <c r="V642" s="18">
        <f t="shared" si="65"/>
        <v>0</v>
      </c>
      <c r="W642" s="18">
        <f t="shared" si="66"/>
        <v>0</v>
      </c>
      <c r="X642" s="27"/>
      <c r="Y642" s="19">
        <f t="shared" si="67"/>
        <v>0</v>
      </c>
      <c r="Z642" s="18">
        <f t="shared" si="68"/>
        <v>15.36</v>
      </c>
      <c r="AA642" s="12">
        <v>401</v>
      </c>
      <c r="AB642" s="12">
        <v>18462.62</v>
      </c>
      <c r="AC642" s="28">
        <f>+I642+Y642-Z642</f>
        <v>3.6500000000000021</v>
      </c>
      <c r="AD642" s="20">
        <f t="shared" si="69"/>
        <v>0</v>
      </c>
      <c r="AE642">
        <v>0</v>
      </c>
    </row>
    <row r="643" spans="1:31" x14ac:dyDescent="0.25">
      <c r="A643" s="59">
        <v>45046</v>
      </c>
      <c r="B643" s="60" t="s">
        <v>816</v>
      </c>
      <c r="C643" s="60" t="s">
        <v>603</v>
      </c>
      <c r="D643" s="60" t="s">
        <v>40</v>
      </c>
      <c r="E643" s="60" t="s">
        <v>30</v>
      </c>
      <c r="F643" s="10"/>
      <c r="G643" s="10"/>
      <c r="H643" s="11"/>
      <c r="I643" s="63"/>
      <c r="J643" s="11"/>
      <c r="K643" s="13"/>
      <c r="L643" s="25"/>
      <c r="M643" s="15"/>
      <c r="N643" s="14"/>
      <c r="O643" s="16"/>
      <c r="P643" s="16"/>
      <c r="Q643" s="16"/>
      <c r="R643" s="16"/>
      <c r="S643" s="17">
        <f t="shared" si="63"/>
        <v>0</v>
      </c>
      <c r="T643" s="16"/>
      <c r="U643" s="18">
        <f t="shared" si="64"/>
        <v>0</v>
      </c>
      <c r="V643" s="18">
        <f t="shared" si="65"/>
        <v>0</v>
      </c>
      <c r="W643" s="18">
        <f t="shared" si="66"/>
        <v>0</v>
      </c>
      <c r="X643" s="27"/>
      <c r="Y643" s="19">
        <f t="shared" si="67"/>
        <v>0</v>
      </c>
      <c r="Z643" s="18">
        <f t="shared" si="68"/>
        <v>0</v>
      </c>
      <c r="AA643" s="12"/>
      <c r="AB643" s="12"/>
      <c r="AC643" s="28">
        <f>+I643+Y643-Z643</f>
        <v>0</v>
      </c>
      <c r="AD643" s="20">
        <f t="shared" si="69"/>
        <v>0</v>
      </c>
      <c r="AE643">
        <v>0</v>
      </c>
    </row>
    <row r="644" spans="1:31" x14ac:dyDescent="0.25">
      <c r="A644" s="59">
        <v>45046</v>
      </c>
      <c r="B644" s="60" t="s">
        <v>817</v>
      </c>
      <c r="C644" s="60" t="s">
        <v>603</v>
      </c>
      <c r="D644" s="60" t="s">
        <v>40</v>
      </c>
      <c r="E644" s="60" t="s">
        <v>30</v>
      </c>
      <c r="F644" s="10"/>
      <c r="G644" s="10"/>
      <c r="H644" s="11"/>
      <c r="I644" s="63"/>
      <c r="J644" s="11"/>
      <c r="K644" s="13"/>
      <c r="L644" s="25"/>
      <c r="M644" s="15"/>
      <c r="N644" s="14"/>
      <c r="O644" s="16"/>
      <c r="P644" s="16"/>
      <c r="Q644" s="16"/>
      <c r="R644" s="16"/>
      <c r="S644" s="17">
        <f t="shared" si="63"/>
        <v>0</v>
      </c>
      <c r="T644" s="16"/>
      <c r="U644" s="18">
        <f t="shared" si="64"/>
        <v>0</v>
      </c>
      <c r="V644" s="18">
        <f t="shared" si="65"/>
        <v>0</v>
      </c>
      <c r="W644" s="18">
        <f t="shared" si="66"/>
        <v>0</v>
      </c>
      <c r="X644" s="27"/>
      <c r="Y644" s="19">
        <f t="shared" si="67"/>
        <v>0</v>
      </c>
      <c r="Z644" s="18">
        <f t="shared" si="68"/>
        <v>0</v>
      </c>
      <c r="AA644" s="12"/>
      <c r="AB644" s="12"/>
      <c r="AC644" s="28">
        <f>+I644+Y644-Z644</f>
        <v>0</v>
      </c>
      <c r="AD644" s="20">
        <f t="shared" si="69"/>
        <v>0</v>
      </c>
      <c r="AE644">
        <v>0</v>
      </c>
    </row>
    <row r="645" spans="1:31" x14ac:dyDescent="0.25">
      <c r="A645" s="9">
        <v>45046</v>
      </c>
      <c r="B645" s="10" t="s">
        <v>640</v>
      </c>
      <c r="C645" s="10" t="s">
        <v>603</v>
      </c>
      <c r="D645" s="10" t="s">
        <v>29</v>
      </c>
      <c r="E645" s="10" t="s">
        <v>30</v>
      </c>
      <c r="F645" s="10"/>
      <c r="G645" s="10">
        <v>0</v>
      </c>
      <c r="H645" s="11">
        <v>120</v>
      </c>
      <c r="I645" s="63">
        <v>5.42</v>
      </c>
      <c r="J645" s="12">
        <v>0</v>
      </c>
      <c r="K645" s="13">
        <v>0</v>
      </c>
      <c r="L645" s="25">
        <v>0</v>
      </c>
      <c r="M645" s="15">
        <v>0</v>
      </c>
      <c r="N645" s="14">
        <v>0</v>
      </c>
      <c r="O645" s="16">
        <v>0</v>
      </c>
      <c r="P645" s="16">
        <v>0</v>
      </c>
      <c r="Q645" s="16">
        <v>0</v>
      </c>
      <c r="R645" s="16">
        <f>Q645*16.876/100</f>
        <v>0</v>
      </c>
      <c r="S645" s="17">
        <f t="shared" ref="S645:S708" si="70">Q645+R645</f>
        <v>0</v>
      </c>
      <c r="T645" s="16">
        <v>0</v>
      </c>
      <c r="U645" s="18">
        <f t="shared" ref="U645:U708" si="71">H645*G645/1000</f>
        <v>0</v>
      </c>
      <c r="V645" s="18">
        <f t="shared" ref="V645:V708" si="72">M645*F645/1000</f>
        <v>0</v>
      </c>
      <c r="W645" s="18">
        <f t="shared" ref="W645:W708" si="73">V645*16.789/100</f>
        <v>0</v>
      </c>
      <c r="X645" s="27"/>
      <c r="Y645" s="19">
        <f t="shared" ref="Y645:Y708" si="74">V645+W645+X645</f>
        <v>0</v>
      </c>
      <c r="Z645" s="18">
        <f t="shared" ref="Z645:Z708" si="75">O645*G645/1000</f>
        <v>0</v>
      </c>
      <c r="AA645" s="12">
        <v>120</v>
      </c>
      <c r="AB645" s="12">
        <v>0</v>
      </c>
      <c r="AC645" s="28">
        <f>+I645+Y645-Z645</f>
        <v>5.42</v>
      </c>
      <c r="AD645" s="20">
        <f t="shared" ref="AD645:AD708" si="76">IF(AC645&lt;0,ROUNDUP(AC645,-1)*-1,0)</f>
        <v>0</v>
      </c>
      <c r="AE645">
        <v>0</v>
      </c>
    </row>
    <row r="646" spans="1:31" x14ac:dyDescent="0.25">
      <c r="A646" s="9">
        <v>45046</v>
      </c>
      <c r="B646" s="10" t="s">
        <v>641</v>
      </c>
      <c r="C646" s="10" t="s">
        <v>603</v>
      </c>
      <c r="D646" s="10" t="s">
        <v>40</v>
      </c>
      <c r="E646" s="10" t="s">
        <v>30</v>
      </c>
      <c r="F646" s="10">
        <v>100</v>
      </c>
      <c r="G646" s="10">
        <v>109</v>
      </c>
      <c r="H646" s="11">
        <v>1031</v>
      </c>
      <c r="I646" s="63">
        <v>46.55</v>
      </c>
      <c r="J646" s="12">
        <v>9909.74</v>
      </c>
      <c r="K646" s="13">
        <v>0</v>
      </c>
      <c r="L646" s="25">
        <v>0</v>
      </c>
      <c r="M646" s="15">
        <v>0</v>
      </c>
      <c r="N646" s="14">
        <v>0</v>
      </c>
      <c r="O646" s="16">
        <v>253</v>
      </c>
      <c r="P646" s="16">
        <v>3441.02</v>
      </c>
      <c r="Q646" s="16">
        <v>0</v>
      </c>
      <c r="R646" s="16">
        <f>Q646*16.876/100</f>
        <v>0</v>
      </c>
      <c r="S646" s="17">
        <f t="shared" si="70"/>
        <v>0</v>
      </c>
      <c r="T646" s="16">
        <v>0</v>
      </c>
      <c r="U646" s="18">
        <f t="shared" si="71"/>
        <v>112.379</v>
      </c>
      <c r="V646" s="18">
        <f t="shared" si="72"/>
        <v>0</v>
      </c>
      <c r="W646" s="18">
        <f t="shared" si="73"/>
        <v>0</v>
      </c>
      <c r="X646" s="27"/>
      <c r="Y646" s="19">
        <f t="shared" si="74"/>
        <v>0</v>
      </c>
      <c r="Z646" s="18">
        <f t="shared" si="75"/>
        <v>27.577000000000002</v>
      </c>
      <c r="AA646" s="12">
        <v>778</v>
      </c>
      <c r="AB646" s="12">
        <v>7477.95</v>
      </c>
      <c r="AC646" s="28">
        <f>+I646+Y646-Z646</f>
        <v>18.972999999999995</v>
      </c>
      <c r="AD646" s="20">
        <f t="shared" si="76"/>
        <v>0</v>
      </c>
      <c r="AE646">
        <v>0</v>
      </c>
    </row>
    <row r="647" spans="1:31" x14ac:dyDescent="0.25">
      <c r="A647" s="9">
        <v>45046</v>
      </c>
      <c r="B647" s="10" t="s">
        <v>642</v>
      </c>
      <c r="C647" s="10" t="s">
        <v>603</v>
      </c>
      <c r="D647" s="10" t="s">
        <v>40</v>
      </c>
      <c r="E647" s="10" t="s">
        <v>30</v>
      </c>
      <c r="F647" s="10">
        <v>265</v>
      </c>
      <c r="G647" s="10">
        <v>289</v>
      </c>
      <c r="H647" s="11">
        <v>305</v>
      </c>
      <c r="I647" s="63">
        <v>13.77</v>
      </c>
      <c r="J647" s="12">
        <v>3799.41</v>
      </c>
      <c r="K647" s="13">
        <v>0</v>
      </c>
      <c r="L647" s="25">
        <v>0</v>
      </c>
      <c r="M647" s="15">
        <v>1530</v>
      </c>
      <c r="N647" s="14">
        <v>27017.21</v>
      </c>
      <c r="O647" s="16">
        <v>192</v>
      </c>
      <c r="P647" s="16">
        <v>3776.64</v>
      </c>
      <c r="Q647" s="16">
        <v>0</v>
      </c>
      <c r="R647" s="16">
        <f>Q647*16.876/100</f>
        <v>0</v>
      </c>
      <c r="S647" s="17">
        <f t="shared" si="70"/>
        <v>0</v>
      </c>
      <c r="T647" s="16">
        <v>0</v>
      </c>
      <c r="U647" s="18">
        <f t="shared" si="71"/>
        <v>88.144999999999996</v>
      </c>
      <c r="V647" s="18">
        <f t="shared" si="72"/>
        <v>405.45</v>
      </c>
      <c r="W647" s="18">
        <f t="shared" si="73"/>
        <v>68.071000499999997</v>
      </c>
      <c r="X647" s="27"/>
      <c r="Y647" s="19">
        <f t="shared" si="74"/>
        <v>473.52100050000001</v>
      </c>
      <c r="Z647" s="18">
        <f t="shared" si="75"/>
        <v>55.488</v>
      </c>
      <c r="AA647" s="12">
        <v>1643</v>
      </c>
      <c r="AB647" s="12">
        <v>27592.21</v>
      </c>
      <c r="AC647" s="28">
        <f>+I647+Y647-Z647</f>
        <v>431.8030005</v>
      </c>
      <c r="AD647" s="20">
        <f t="shared" si="76"/>
        <v>0</v>
      </c>
      <c r="AE647">
        <v>0</v>
      </c>
    </row>
    <row r="648" spans="1:31" x14ac:dyDescent="0.25">
      <c r="A648" s="9">
        <v>45046</v>
      </c>
      <c r="B648" s="10" t="s">
        <v>643</v>
      </c>
      <c r="C648" s="10" t="s">
        <v>603</v>
      </c>
      <c r="D648" s="10" t="s">
        <v>40</v>
      </c>
      <c r="E648" s="10" t="s">
        <v>30</v>
      </c>
      <c r="F648" s="10">
        <v>265</v>
      </c>
      <c r="G648" s="10">
        <v>289</v>
      </c>
      <c r="H648" s="11">
        <v>1605</v>
      </c>
      <c r="I648" s="63">
        <v>72.459999999999994</v>
      </c>
      <c r="J648" s="12">
        <v>40735.32</v>
      </c>
      <c r="K648" s="13">
        <v>0</v>
      </c>
      <c r="L648" s="25">
        <v>0</v>
      </c>
      <c r="M648" s="15">
        <v>0</v>
      </c>
      <c r="N648" s="14">
        <v>0</v>
      </c>
      <c r="O648" s="16">
        <v>402</v>
      </c>
      <c r="P648" s="16">
        <v>12273.06</v>
      </c>
      <c r="Q648" s="16">
        <v>0</v>
      </c>
      <c r="R648" s="16">
        <f>Q648*16.876/100</f>
        <v>0</v>
      </c>
      <c r="S648" s="17">
        <f t="shared" si="70"/>
        <v>0</v>
      </c>
      <c r="T648" s="16">
        <v>0</v>
      </c>
      <c r="U648" s="18">
        <f t="shared" si="71"/>
        <v>463.84500000000003</v>
      </c>
      <c r="V648" s="18">
        <f t="shared" si="72"/>
        <v>0</v>
      </c>
      <c r="W648" s="18">
        <f t="shared" si="73"/>
        <v>0</v>
      </c>
      <c r="X648" s="27"/>
      <c r="Y648" s="19">
        <f t="shared" si="74"/>
        <v>0</v>
      </c>
      <c r="Z648" s="18">
        <f t="shared" si="75"/>
        <v>116.178</v>
      </c>
      <c r="AA648" s="12">
        <v>1203</v>
      </c>
      <c r="AB648" s="12">
        <v>30532.45</v>
      </c>
      <c r="AC648" s="28">
        <f>+I648+Y648-Z648</f>
        <v>-43.718000000000004</v>
      </c>
      <c r="AD648" s="20">
        <f t="shared" si="76"/>
        <v>50</v>
      </c>
      <c r="AE648">
        <v>50</v>
      </c>
    </row>
    <row r="649" spans="1:31" x14ac:dyDescent="0.25">
      <c r="A649" s="9">
        <v>45046</v>
      </c>
      <c r="B649" s="10" t="s">
        <v>644</v>
      </c>
      <c r="C649" s="10" t="s">
        <v>603</v>
      </c>
      <c r="D649" s="10" t="s">
        <v>40</v>
      </c>
      <c r="E649" s="10" t="s">
        <v>30</v>
      </c>
      <c r="F649" s="10">
        <v>420</v>
      </c>
      <c r="G649" s="10">
        <v>458</v>
      </c>
      <c r="H649" s="11">
        <v>917</v>
      </c>
      <c r="I649" s="63">
        <v>41.4</v>
      </c>
      <c r="J649" s="12">
        <v>34779.5</v>
      </c>
      <c r="K649" s="13">
        <v>0</v>
      </c>
      <c r="L649" s="25">
        <v>0</v>
      </c>
      <c r="M649" s="15">
        <v>490</v>
      </c>
      <c r="N649" s="14">
        <v>21915.42</v>
      </c>
      <c r="O649" s="16">
        <v>442</v>
      </c>
      <c r="P649" s="16">
        <v>21060.54</v>
      </c>
      <c r="Q649" s="16">
        <v>0</v>
      </c>
      <c r="R649" s="16">
        <f>Q649*16.876/100</f>
        <v>0</v>
      </c>
      <c r="S649" s="17">
        <f t="shared" si="70"/>
        <v>0</v>
      </c>
      <c r="T649" s="16">
        <v>0</v>
      </c>
      <c r="U649" s="18">
        <f t="shared" si="71"/>
        <v>419.98599999999999</v>
      </c>
      <c r="V649" s="18">
        <f t="shared" si="72"/>
        <v>205.8</v>
      </c>
      <c r="W649" s="18">
        <f t="shared" si="73"/>
        <v>34.551762000000004</v>
      </c>
      <c r="X649" s="27"/>
      <c r="Y649" s="19">
        <f t="shared" si="74"/>
        <v>240.35176200000001</v>
      </c>
      <c r="Z649" s="18">
        <f t="shared" si="75"/>
        <v>202.43600000000001</v>
      </c>
      <c r="AA649" s="12">
        <v>965</v>
      </c>
      <c r="AB649" s="12">
        <v>39601.29</v>
      </c>
      <c r="AC649" s="28">
        <f>+I649+Y649-Z649</f>
        <v>79.315761999999978</v>
      </c>
      <c r="AD649" s="20">
        <f t="shared" si="76"/>
        <v>0</v>
      </c>
      <c r="AE649">
        <v>0</v>
      </c>
    </row>
    <row r="650" spans="1:31" x14ac:dyDescent="0.25">
      <c r="A650" s="9">
        <v>45046</v>
      </c>
      <c r="B650" s="10" t="s">
        <v>645</v>
      </c>
      <c r="C650" s="10" t="s">
        <v>603</v>
      </c>
      <c r="D650" s="10" t="s">
        <v>40</v>
      </c>
      <c r="E650" s="10" t="s">
        <v>30</v>
      </c>
      <c r="F650" s="10">
        <v>720</v>
      </c>
      <c r="G650" s="10">
        <v>785</v>
      </c>
      <c r="H650" s="11">
        <v>440</v>
      </c>
      <c r="I650" s="63">
        <v>19.87</v>
      </c>
      <c r="J650" s="12">
        <v>26223.29</v>
      </c>
      <c r="K650" s="13">
        <v>0</v>
      </c>
      <c r="L650" s="25">
        <v>0</v>
      </c>
      <c r="M650" s="15">
        <v>0</v>
      </c>
      <c r="N650" s="14">
        <v>0</v>
      </c>
      <c r="O650" s="16">
        <v>129</v>
      </c>
      <c r="P650" s="16">
        <v>11610.48</v>
      </c>
      <c r="Q650" s="16">
        <v>0</v>
      </c>
      <c r="R650" s="16">
        <f>Q650*16.876/100</f>
        <v>0</v>
      </c>
      <c r="S650" s="17">
        <f t="shared" si="70"/>
        <v>0</v>
      </c>
      <c r="T650" s="16">
        <v>0</v>
      </c>
      <c r="U650" s="18">
        <f t="shared" si="71"/>
        <v>345.4</v>
      </c>
      <c r="V650" s="18">
        <f t="shared" si="72"/>
        <v>0</v>
      </c>
      <c r="W650" s="18">
        <f t="shared" si="73"/>
        <v>0</v>
      </c>
      <c r="X650" s="27"/>
      <c r="Y650" s="19">
        <f t="shared" si="74"/>
        <v>0</v>
      </c>
      <c r="Z650" s="18">
        <f t="shared" si="75"/>
        <v>101.265</v>
      </c>
      <c r="AA650" s="12">
        <v>311</v>
      </c>
      <c r="AB650" s="12">
        <v>18535.099999999999</v>
      </c>
      <c r="AC650" s="28">
        <f>+I650+Y650-Z650</f>
        <v>-81.394999999999996</v>
      </c>
      <c r="AD650" s="20">
        <f t="shared" si="76"/>
        <v>90</v>
      </c>
      <c r="AE650">
        <v>90</v>
      </c>
    </row>
    <row r="651" spans="1:31" x14ac:dyDescent="0.25">
      <c r="A651" s="9">
        <v>45046</v>
      </c>
      <c r="B651" s="10" t="s">
        <v>646</v>
      </c>
      <c r="C651" s="10" t="s">
        <v>603</v>
      </c>
      <c r="D651" s="10" t="s">
        <v>40</v>
      </c>
      <c r="E651" s="10" t="s">
        <v>30</v>
      </c>
      <c r="F651" s="10">
        <v>20</v>
      </c>
      <c r="G651" s="10">
        <v>22</v>
      </c>
      <c r="H651" s="11">
        <v>113</v>
      </c>
      <c r="I651" s="63">
        <v>5.0999999999999996</v>
      </c>
      <c r="J651" s="12">
        <v>403.36</v>
      </c>
      <c r="K651" s="13">
        <v>0</v>
      </c>
      <c r="L651" s="25">
        <v>0</v>
      </c>
      <c r="M651" s="15">
        <v>1270</v>
      </c>
      <c r="N651" s="14">
        <v>4748.78</v>
      </c>
      <c r="O651" s="16">
        <v>108</v>
      </c>
      <c r="P651" s="16">
        <v>476.28</v>
      </c>
      <c r="Q651" s="16">
        <v>0</v>
      </c>
      <c r="R651" s="16">
        <f>Q651*16.876/100</f>
        <v>0</v>
      </c>
      <c r="S651" s="17">
        <f t="shared" si="70"/>
        <v>0</v>
      </c>
      <c r="T651" s="16">
        <v>0</v>
      </c>
      <c r="U651" s="18">
        <f t="shared" si="71"/>
        <v>2.4860000000000002</v>
      </c>
      <c r="V651" s="18">
        <f t="shared" si="72"/>
        <v>25.4</v>
      </c>
      <c r="W651" s="18">
        <f t="shared" si="73"/>
        <v>4.2644060000000001</v>
      </c>
      <c r="X651" s="27"/>
      <c r="Y651" s="19">
        <f t="shared" si="74"/>
        <v>29.664406</v>
      </c>
      <c r="Z651" s="18">
        <f t="shared" si="75"/>
        <v>2.3759999999999999</v>
      </c>
      <c r="AA651" s="12">
        <v>1275</v>
      </c>
      <c r="AB651" s="12">
        <v>4749.8</v>
      </c>
      <c r="AC651" s="28">
        <f>+I651+Y651-Z651</f>
        <v>32.388406000000003</v>
      </c>
      <c r="AD651" s="20">
        <f t="shared" si="76"/>
        <v>0</v>
      </c>
      <c r="AE651">
        <v>0</v>
      </c>
    </row>
    <row r="652" spans="1:31" x14ac:dyDescent="0.25">
      <c r="A652" s="9">
        <v>45046</v>
      </c>
      <c r="B652" s="10" t="s">
        <v>647</v>
      </c>
      <c r="C652" s="10" t="s">
        <v>603</v>
      </c>
      <c r="D652" s="10" t="s">
        <v>40</v>
      </c>
      <c r="E652" s="10" t="s">
        <v>30</v>
      </c>
      <c r="F652" s="10">
        <v>35</v>
      </c>
      <c r="G652" s="10">
        <v>38</v>
      </c>
      <c r="H652" s="11">
        <v>324</v>
      </c>
      <c r="I652" s="63">
        <v>14.63</v>
      </c>
      <c r="J652" s="12">
        <v>1240.83</v>
      </c>
      <c r="K652" s="13">
        <v>0</v>
      </c>
      <c r="L652" s="25">
        <v>0</v>
      </c>
      <c r="M652" s="15">
        <v>1930</v>
      </c>
      <c r="N652" s="14">
        <v>9683.14</v>
      </c>
      <c r="O652" s="16">
        <v>90</v>
      </c>
      <c r="P652" s="16">
        <v>458.1</v>
      </c>
      <c r="Q652" s="16">
        <v>0</v>
      </c>
      <c r="R652" s="16">
        <f>Q652*16.876/100</f>
        <v>0</v>
      </c>
      <c r="S652" s="17">
        <f t="shared" si="70"/>
        <v>0</v>
      </c>
      <c r="T652" s="16">
        <v>0</v>
      </c>
      <c r="U652" s="18">
        <f t="shared" si="71"/>
        <v>12.311999999999999</v>
      </c>
      <c r="V652" s="18">
        <f t="shared" si="72"/>
        <v>67.55</v>
      </c>
      <c r="W652" s="18">
        <f t="shared" si="73"/>
        <v>11.340969500000002</v>
      </c>
      <c r="X652" s="27"/>
      <c r="Y652" s="19">
        <f t="shared" si="74"/>
        <v>78.890969499999997</v>
      </c>
      <c r="Z652" s="18">
        <f t="shared" si="75"/>
        <v>3.42</v>
      </c>
      <c r="AA652" s="12">
        <v>2164</v>
      </c>
      <c r="AB652" s="12">
        <v>10487.79</v>
      </c>
      <c r="AC652" s="28">
        <f>+I652+Y652-Z652</f>
        <v>90.100969499999991</v>
      </c>
      <c r="AD652" s="20">
        <f t="shared" si="76"/>
        <v>0</v>
      </c>
      <c r="AE652">
        <v>0</v>
      </c>
    </row>
    <row r="653" spans="1:31" x14ac:dyDescent="0.25">
      <c r="A653" s="9">
        <v>45046</v>
      </c>
      <c r="B653" s="10" t="s">
        <v>648</v>
      </c>
      <c r="C653" s="10" t="s">
        <v>603</v>
      </c>
      <c r="D653" s="10" t="s">
        <v>40</v>
      </c>
      <c r="E653" s="10" t="s">
        <v>30</v>
      </c>
      <c r="F653" s="10">
        <v>60</v>
      </c>
      <c r="G653" s="10">
        <v>65</v>
      </c>
      <c r="H653" s="11">
        <v>706</v>
      </c>
      <c r="I653" s="63">
        <v>31.88</v>
      </c>
      <c r="J653" s="12">
        <v>5181.79</v>
      </c>
      <c r="K653" s="13">
        <v>0</v>
      </c>
      <c r="L653" s="25">
        <v>0</v>
      </c>
      <c r="M653" s="15">
        <v>0</v>
      </c>
      <c r="N653" s="14">
        <v>0</v>
      </c>
      <c r="O653" s="16">
        <v>240</v>
      </c>
      <c r="P653" s="16">
        <v>2116.8000000000002</v>
      </c>
      <c r="Q653" s="16">
        <v>0</v>
      </c>
      <c r="R653" s="16">
        <f>Q653*16.876/100</f>
        <v>0</v>
      </c>
      <c r="S653" s="17">
        <f t="shared" si="70"/>
        <v>0</v>
      </c>
      <c r="T653" s="16">
        <v>0</v>
      </c>
      <c r="U653" s="18">
        <f t="shared" si="71"/>
        <v>45.89</v>
      </c>
      <c r="V653" s="18">
        <f t="shared" si="72"/>
        <v>0</v>
      </c>
      <c r="W653" s="18">
        <f t="shared" si="73"/>
        <v>0</v>
      </c>
      <c r="X653" s="27"/>
      <c r="Y653" s="19">
        <f t="shared" si="74"/>
        <v>0</v>
      </c>
      <c r="Z653" s="18">
        <f t="shared" si="75"/>
        <v>15.6</v>
      </c>
      <c r="AA653" s="12">
        <v>466</v>
      </c>
      <c r="AB653" s="12">
        <v>3420.28</v>
      </c>
      <c r="AC653" s="28">
        <f>+I653+Y653-Z653</f>
        <v>16.28</v>
      </c>
      <c r="AD653" s="20">
        <f t="shared" si="76"/>
        <v>0</v>
      </c>
      <c r="AE653">
        <v>0</v>
      </c>
    </row>
    <row r="654" spans="1:31" x14ac:dyDescent="0.25">
      <c r="A654" s="9">
        <v>45046</v>
      </c>
      <c r="B654" s="10" t="s">
        <v>649</v>
      </c>
      <c r="C654" s="10" t="s">
        <v>603</v>
      </c>
      <c r="D654" s="10" t="s">
        <v>40</v>
      </c>
      <c r="E654" s="10" t="s">
        <v>30</v>
      </c>
      <c r="F654" s="10">
        <v>60</v>
      </c>
      <c r="G654" s="10">
        <v>65</v>
      </c>
      <c r="H654" s="11">
        <v>691</v>
      </c>
      <c r="I654" s="63">
        <v>31.2</v>
      </c>
      <c r="J654" s="12">
        <v>7081.57</v>
      </c>
      <c r="K654" s="13">
        <v>0</v>
      </c>
      <c r="L654" s="25">
        <v>0</v>
      </c>
      <c r="M654" s="15">
        <v>0</v>
      </c>
      <c r="N654" s="14">
        <v>0</v>
      </c>
      <c r="O654" s="16">
        <v>192</v>
      </c>
      <c r="P654" s="16">
        <v>2213.7600000000002</v>
      </c>
      <c r="Q654" s="16">
        <v>0</v>
      </c>
      <c r="R654" s="16">
        <f>Q654*16.876/100</f>
        <v>0</v>
      </c>
      <c r="S654" s="17">
        <f t="shared" si="70"/>
        <v>0</v>
      </c>
      <c r="T654" s="16">
        <v>0</v>
      </c>
      <c r="U654" s="18">
        <f t="shared" si="71"/>
        <v>44.914999999999999</v>
      </c>
      <c r="V654" s="18">
        <f t="shared" si="72"/>
        <v>0</v>
      </c>
      <c r="W654" s="18">
        <f t="shared" si="73"/>
        <v>0</v>
      </c>
      <c r="X654" s="27"/>
      <c r="Y654" s="19">
        <f t="shared" si="74"/>
        <v>0</v>
      </c>
      <c r="Z654" s="18">
        <f t="shared" si="75"/>
        <v>12.48</v>
      </c>
      <c r="AA654" s="12">
        <v>499</v>
      </c>
      <c r="AB654" s="12">
        <v>5113.8900000000003</v>
      </c>
      <c r="AC654" s="28">
        <f>+I654+Y654-Z654</f>
        <v>18.72</v>
      </c>
      <c r="AD654" s="20">
        <f t="shared" si="76"/>
        <v>0</v>
      </c>
      <c r="AE654">
        <v>0</v>
      </c>
    </row>
    <row r="655" spans="1:31" x14ac:dyDescent="0.25">
      <c r="A655" s="9">
        <v>45046</v>
      </c>
      <c r="B655" s="10" t="s">
        <v>650</v>
      </c>
      <c r="C655" s="10" t="s">
        <v>603</v>
      </c>
      <c r="D655" s="10" t="s">
        <v>40</v>
      </c>
      <c r="E655" s="10" t="s">
        <v>30</v>
      </c>
      <c r="F655" s="10">
        <v>90</v>
      </c>
      <c r="G655" s="10">
        <v>98</v>
      </c>
      <c r="H655" s="11">
        <v>192</v>
      </c>
      <c r="I655" s="63">
        <v>8.67</v>
      </c>
      <c r="J655" s="12">
        <v>2487.9499999999998</v>
      </c>
      <c r="K655" s="13">
        <v>0</v>
      </c>
      <c r="L655" s="25">
        <v>0</v>
      </c>
      <c r="M655" s="15">
        <v>0</v>
      </c>
      <c r="N655" s="14">
        <v>0</v>
      </c>
      <c r="O655" s="16">
        <v>72</v>
      </c>
      <c r="P655" s="16">
        <v>1221.1199999999999</v>
      </c>
      <c r="Q655" s="16">
        <v>0</v>
      </c>
      <c r="R655" s="16">
        <f>Q655*16.876/100</f>
        <v>0</v>
      </c>
      <c r="S655" s="17">
        <f t="shared" si="70"/>
        <v>0</v>
      </c>
      <c r="T655" s="16">
        <v>0</v>
      </c>
      <c r="U655" s="18">
        <f t="shared" si="71"/>
        <v>18.815999999999999</v>
      </c>
      <c r="V655" s="18">
        <f t="shared" si="72"/>
        <v>0</v>
      </c>
      <c r="W655" s="18">
        <f t="shared" si="73"/>
        <v>0</v>
      </c>
      <c r="X655" s="27"/>
      <c r="Y655" s="19">
        <f t="shared" si="74"/>
        <v>0</v>
      </c>
      <c r="Z655" s="18">
        <f t="shared" si="75"/>
        <v>7.056</v>
      </c>
      <c r="AA655" s="12">
        <v>120</v>
      </c>
      <c r="AB655" s="12">
        <v>1554.97</v>
      </c>
      <c r="AC655" s="28">
        <f>+I655+Y655-Z655</f>
        <v>1.6139999999999999</v>
      </c>
      <c r="AD655" s="20">
        <f t="shared" si="76"/>
        <v>0</v>
      </c>
      <c r="AE655">
        <v>0</v>
      </c>
    </row>
    <row r="656" spans="1:31" x14ac:dyDescent="0.25">
      <c r="A656" s="59">
        <v>45046</v>
      </c>
      <c r="B656" s="60" t="s">
        <v>758</v>
      </c>
      <c r="C656" s="60" t="s">
        <v>554</v>
      </c>
      <c r="D656" s="60" t="s">
        <v>29</v>
      </c>
      <c r="E656" s="60" t="s">
        <v>30</v>
      </c>
      <c r="F656" s="10"/>
      <c r="G656" s="10"/>
      <c r="H656" s="11"/>
      <c r="I656" s="63"/>
      <c r="J656" s="11"/>
      <c r="K656" s="13"/>
      <c r="L656" s="25"/>
      <c r="M656" s="15"/>
      <c r="N656" s="14"/>
      <c r="O656" s="16"/>
      <c r="P656" s="16"/>
      <c r="Q656" s="16"/>
      <c r="R656" s="16"/>
      <c r="S656" s="17">
        <f t="shared" si="70"/>
        <v>0</v>
      </c>
      <c r="T656" s="16"/>
      <c r="U656" s="18">
        <f t="shared" si="71"/>
        <v>0</v>
      </c>
      <c r="V656" s="18">
        <f t="shared" si="72"/>
        <v>0</v>
      </c>
      <c r="W656" s="18">
        <f t="shared" si="73"/>
        <v>0</v>
      </c>
      <c r="X656" s="27"/>
      <c r="Y656" s="19">
        <f t="shared" si="74"/>
        <v>0</v>
      </c>
      <c r="Z656" s="18">
        <f t="shared" si="75"/>
        <v>0</v>
      </c>
      <c r="AA656" s="12"/>
      <c r="AB656" s="12"/>
      <c r="AC656" s="28">
        <f>+I656+Y656-Z656</f>
        <v>0</v>
      </c>
      <c r="AD656" s="20">
        <f t="shared" si="76"/>
        <v>0</v>
      </c>
      <c r="AE656">
        <v>0</v>
      </c>
    </row>
    <row r="657" spans="1:31" x14ac:dyDescent="0.25">
      <c r="A657" s="9">
        <v>45046</v>
      </c>
      <c r="B657" s="10" t="s">
        <v>653</v>
      </c>
      <c r="C657" s="10" t="s">
        <v>28</v>
      </c>
      <c r="D657" s="10" t="s">
        <v>29</v>
      </c>
      <c r="E657" s="10" t="s">
        <v>30</v>
      </c>
      <c r="F657" s="10"/>
      <c r="G657" s="10">
        <v>0</v>
      </c>
      <c r="H657" s="11">
        <v>10560.84</v>
      </c>
      <c r="I657" s="63">
        <v>476.81</v>
      </c>
      <c r="J657" s="12">
        <v>28000.95</v>
      </c>
      <c r="K657" s="13">
        <v>0</v>
      </c>
      <c r="L657" s="25">
        <v>0</v>
      </c>
      <c r="M657" s="15">
        <v>0</v>
      </c>
      <c r="N657" s="14">
        <v>0</v>
      </c>
      <c r="O657" s="16">
        <v>0</v>
      </c>
      <c r="P657" s="16">
        <v>0</v>
      </c>
      <c r="Q657" s="16">
        <v>8729.56</v>
      </c>
      <c r="R657" s="16">
        <f>Q657*16.876/100</f>
        <v>1473.2005455999999</v>
      </c>
      <c r="S657" s="17">
        <f t="shared" si="70"/>
        <v>10202.7605456</v>
      </c>
      <c r="T657" s="16">
        <v>23133.33</v>
      </c>
      <c r="U657" s="18">
        <f t="shared" si="71"/>
        <v>0</v>
      </c>
      <c r="V657" s="18">
        <f t="shared" si="72"/>
        <v>0</v>
      </c>
      <c r="W657" s="18">
        <f t="shared" si="73"/>
        <v>0</v>
      </c>
      <c r="X657" s="27"/>
      <c r="Y657" s="19">
        <f t="shared" si="74"/>
        <v>0</v>
      </c>
      <c r="Z657" s="18">
        <f t="shared" si="75"/>
        <v>0</v>
      </c>
      <c r="AA657" s="12">
        <v>1831.28</v>
      </c>
      <c r="AB657" s="12">
        <v>4855.4399999999996</v>
      </c>
      <c r="AC657" s="28">
        <f>+I657+Y657-Z657</f>
        <v>476.81</v>
      </c>
      <c r="AD657" s="20">
        <f t="shared" si="76"/>
        <v>0</v>
      </c>
      <c r="AE657">
        <v>0</v>
      </c>
    </row>
    <row r="658" spans="1:31" x14ac:dyDescent="0.25">
      <c r="A658" s="9">
        <v>45046</v>
      </c>
      <c r="B658" s="10" t="s">
        <v>658</v>
      </c>
      <c r="C658" s="10" t="s">
        <v>282</v>
      </c>
      <c r="D658" s="10" t="s">
        <v>29</v>
      </c>
      <c r="E658" s="10" t="s">
        <v>30</v>
      </c>
      <c r="F658" s="10"/>
      <c r="G658" s="10">
        <v>0</v>
      </c>
      <c r="H658" s="11">
        <v>2450</v>
      </c>
      <c r="I658" s="63">
        <v>110.62</v>
      </c>
      <c r="J658" s="12">
        <v>5928.78</v>
      </c>
      <c r="K658" s="13">
        <v>0</v>
      </c>
      <c r="L658" s="25">
        <v>0</v>
      </c>
      <c r="M658" s="15">
        <v>0</v>
      </c>
      <c r="N658" s="14">
        <v>0</v>
      </c>
      <c r="O658" s="16">
        <v>0</v>
      </c>
      <c r="P658" s="16">
        <v>0</v>
      </c>
      <c r="Q658" s="16">
        <v>1083</v>
      </c>
      <c r="R658" s="16">
        <f>Q658*16.876/100</f>
        <v>182.76708000000002</v>
      </c>
      <c r="S658" s="17">
        <f t="shared" si="70"/>
        <v>1265.7670800000001</v>
      </c>
      <c r="T658" s="16">
        <v>2620.86</v>
      </c>
      <c r="U658" s="18">
        <f t="shared" si="71"/>
        <v>0</v>
      </c>
      <c r="V658" s="18">
        <f t="shared" si="72"/>
        <v>0</v>
      </c>
      <c r="W658" s="18">
        <f t="shared" si="73"/>
        <v>0</v>
      </c>
      <c r="X658" s="27"/>
      <c r="Y658" s="19">
        <f t="shared" si="74"/>
        <v>0</v>
      </c>
      <c r="Z658" s="18">
        <f t="shared" si="75"/>
        <v>0</v>
      </c>
      <c r="AA658" s="12">
        <v>1367</v>
      </c>
      <c r="AB658" s="12">
        <v>3308.01</v>
      </c>
      <c r="AC658" s="28">
        <f>+I658+Y658-Z658</f>
        <v>110.62</v>
      </c>
      <c r="AD658" s="20">
        <f t="shared" si="76"/>
        <v>0</v>
      </c>
      <c r="AE658">
        <v>0</v>
      </c>
    </row>
    <row r="659" spans="1:31" x14ac:dyDescent="0.25">
      <c r="A659" s="59">
        <v>45046</v>
      </c>
      <c r="B659" s="60" t="s">
        <v>819</v>
      </c>
      <c r="C659" s="60" t="s">
        <v>28</v>
      </c>
      <c r="D659" s="60" t="s">
        <v>29</v>
      </c>
      <c r="E659" s="60" t="s">
        <v>30</v>
      </c>
      <c r="F659" s="10"/>
      <c r="G659" s="10"/>
      <c r="H659" s="11"/>
      <c r="I659" s="63"/>
      <c r="J659" s="11"/>
      <c r="K659" s="13"/>
      <c r="L659" s="25"/>
      <c r="M659" s="15"/>
      <c r="N659" s="14"/>
      <c r="O659" s="16"/>
      <c r="P659" s="16"/>
      <c r="Q659" s="16"/>
      <c r="R659" s="16"/>
      <c r="S659" s="17">
        <f t="shared" si="70"/>
        <v>0</v>
      </c>
      <c r="T659" s="16"/>
      <c r="U659" s="18">
        <f t="shared" si="71"/>
        <v>0</v>
      </c>
      <c r="V659" s="18">
        <f t="shared" si="72"/>
        <v>0</v>
      </c>
      <c r="W659" s="18">
        <f t="shared" si="73"/>
        <v>0</v>
      </c>
      <c r="X659" s="27"/>
      <c r="Y659" s="19">
        <f t="shared" si="74"/>
        <v>0</v>
      </c>
      <c r="Z659" s="18">
        <f t="shared" si="75"/>
        <v>0</v>
      </c>
      <c r="AA659" s="12"/>
      <c r="AB659" s="12"/>
      <c r="AC659" s="28">
        <f>+I659+Y659-Z659</f>
        <v>0</v>
      </c>
      <c r="AD659" s="20">
        <f t="shared" si="76"/>
        <v>0</v>
      </c>
      <c r="AE659">
        <v>0</v>
      </c>
    </row>
    <row r="660" spans="1:31" x14ac:dyDescent="0.25">
      <c r="A660" s="9">
        <v>45046</v>
      </c>
      <c r="B660" s="10" t="s">
        <v>661</v>
      </c>
      <c r="C660" s="10" t="s">
        <v>554</v>
      </c>
      <c r="D660" s="10" t="s">
        <v>29</v>
      </c>
      <c r="E660" s="10" t="s">
        <v>539</v>
      </c>
      <c r="F660" s="10"/>
      <c r="G660" s="10">
        <v>0</v>
      </c>
      <c r="H660" s="11">
        <v>30</v>
      </c>
      <c r="I660" s="63">
        <v>1.35</v>
      </c>
      <c r="J660" s="12">
        <v>4140</v>
      </c>
      <c r="K660" s="13">
        <v>0</v>
      </c>
      <c r="L660" s="25">
        <v>0</v>
      </c>
      <c r="M660" s="15">
        <v>0</v>
      </c>
      <c r="N660" s="14">
        <v>0</v>
      </c>
      <c r="O660" s="16">
        <v>0</v>
      </c>
      <c r="P660" s="16">
        <v>0</v>
      </c>
      <c r="Q660" s="16">
        <v>0</v>
      </c>
      <c r="R660" s="16">
        <f>Q660*16.876/100</f>
        <v>0</v>
      </c>
      <c r="S660" s="17">
        <f t="shared" si="70"/>
        <v>0</v>
      </c>
      <c r="T660" s="16">
        <v>0</v>
      </c>
      <c r="U660" s="18">
        <f t="shared" si="71"/>
        <v>0</v>
      </c>
      <c r="V660" s="18">
        <f t="shared" si="72"/>
        <v>0</v>
      </c>
      <c r="W660" s="18">
        <f t="shared" si="73"/>
        <v>0</v>
      </c>
      <c r="X660" s="27"/>
      <c r="Y660" s="19">
        <f t="shared" si="74"/>
        <v>0</v>
      </c>
      <c r="Z660" s="18">
        <f t="shared" si="75"/>
        <v>0</v>
      </c>
      <c r="AA660" s="12">
        <v>30</v>
      </c>
      <c r="AB660" s="12">
        <v>4140</v>
      </c>
      <c r="AC660" s="28">
        <f>+I660+Y660-Z660</f>
        <v>1.35</v>
      </c>
      <c r="AD660" s="20">
        <f t="shared" si="76"/>
        <v>0</v>
      </c>
      <c r="AE660">
        <v>0</v>
      </c>
    </row>
    <row r="661" spans="1:31" x14ac:dyDescent="0.25">
      <c r="A661" s="59">
        <v>45046</v>
      </c>
      <c r="B661" s="60" t="s">
        <v>735</v>
      </c>
      <c r="C661" s="60" t="s">
        <v>711</v>
      </c>
      <c r="D661" s="60" t="s">
        <v>29</v>
      </c>
      <c r="E661" s="60" t="s">
        <v>539</v>
      </c>
      <c r="F661" s="10"/>
      <c r="G661" s="10"/>
      <c r="H661" s="11"/>
      <c r="I661" s="63"/>
      <c r="J661" s="11"/>
      <c r="K661" s="13"/>
      <c r="L661" s="25"/>
      <c r="M661" s="15"/>
      <c r="N661" s="14"/>
      <c r="O661" s="16"/>
      <c r="P661" s="16"/>
      <c r="Q661" s="16"/>
      <c r="R661" s="16"/>
      <c r="S661" s="17">
        <f t="shared" si="70"/>
        <v>0</v>
      </c>
      <c r="T661" s="16"/>
      <c r="U661" s="18">
        <f t="shared" si="71"/>
        <v>0</v>
      </c>
      <c r="V661" s="18">
        <f t="shared" si="72"/>
        <v>0</v>
      </c>
      <c r="W661" s="18">
        <f t="shared" si="73"/>
        <v>0</v>
      </c>
      <c r="X661" s="27"/>
      <c r="Y661" s="19">
        <f t="shared" si="74"/>
        <v>0</v>
      </c>
      <c r="Z661" s="18">
        <f t="shared" si="75"/>
        <v>0</v>
      </c>
      <c r="AA661" s="12"/>
      <c r="AB661" s="12"/>
      <c r="AC661" s="28">
        <f>+I661+Y661-Z661</f>
        <v>0</v>
      </c>
      <c r="AD661" s="20">
        <f t="shared" si="76"/>
        <v>0</v>
      </c>
      <c r="AE661">
        <v>0</v>
      </c>
    </row>
    <row r="662" spans="1:31" x14ac:dyDescent="0.25">
      <c r="A662" s="9">
        <v>45046</v>
      </c>
      <c r="B662" s="10" t="s">
        <v>668</v>
      </c>
      <c r="C662" s="10" t="s">
        <v>669</v>
      </c>
      <c r="D662" s="10" t="s">
        <v>29</v>
      </c>
      <c r="E662" s="10" t="s">
        <v>30</v>
      </c>
      <c r="F662" s="10"/>
      <c r="G662" s="10">
        <v>0</v>
      </c>
      <c r="H662" s="11">
        <v>-7843</v>
      </c>
      <c r="I662" s="63">
        <v>0</v>
      </c>
      <c r="J662" s="12">
        <v>-10491.53</v>
      </c>
      <c r="K662" s="13">
        <v>0</v>
      </c>
      <c r="L662" s="25">
        <v>0</v>
      </c>
      <c r="M662" s="15">
        <v>0</v>
      </c>
      <c r="N662" s="14">
        <v>0</v>
      </c>
      <c r="O662" s="16">
        <v>0</v>
      </c>
      <c r="P662" s="16">
        <v>0</v>
      </c>
      <c r="Q662" s="16">
        <v>0</v>
      </c>
      <c r="R662" s="16">
        <f>Q662*16.876/100</f>
        <v>0</v>
      </c>
      <c r="S662" s="17">
        <f t="shared" si="70"/>
        <v>0</v>
      </c>
      <c r="T662" s="16">
        <v>0</v>
      </c>
      <c r="U662" s="18">
        <f t="shared" si="71"/>
        <v>0</v>
      </c>
      <c r="V662" s="18">
        <f t="shared" si="72"/>
        <v>0</v>
      </c>
      <c r="W662" s="18">
        <f t="shared" si="73"/>
        <v>0</v>
      </c>
      <c r="X662" s="27"/>
      <c r="Y662" s="19">
        <f t="shared" si="74"/>
        <v>0</v>
      </c>
      <c r="Z662" s="18">
        <f t="shared" si="75"/>
        <v>0</v>
      </c>
      <c r="AA662" s="12">
        <v>-7843</v>
      </c>
      <c r="AB662" s="12">
        <v>-10491.53</v>
      </c>
      <c r="AC662" s="28">
        <f>+I662+Y662-Z662</f>
        <v>0</v>
      </c>
      <c r="AD662" s="20">
        <f t="shared" si="76"/>
        <v>0</v>
      </c>
      <c r="AE662">
        <v>0</v>
      </c>
    </row>
    <row r="663" spans="1:31" x14ac:dyDescent="0.25">
      <c r="A663" s="9">
        <v>45046</v>
      </c>
      <c r="B663" s="10" t="s">
        <v>670</v>
      </c>
      <c r="C663" s="10" t="s">
        <v>669</v>
      </c>
      <c r="D663" s="10" t="s">
        <v>29</v>
      </c>
      <c r="E663" s="10" t="s">
        <v>30</v>
      </c>
      <c r="F663" s="10"/>
      <c r="G663" s="10">
        <v>0</v>
      </c>
      <c r="H663" s="11">
        <v>3184</v>
      </c>
      <c r="I663" s="63">
        <v>143.76</v>
      </c>
      <c r="J663" s="12">
        <v>13641.7</v>
      </c>
      <c r="K663" s="13">
        <v>0</v>
      </c>
      <c r="L663" s="25">
        <v>0</v>
      </c>
      <c r="M663" s="15">
        <v>0</v>
      </c>
      <c r="N663" s="14">
        <v>0</v>
      </c>
      <c r="O663" s="16">
        <v>0</v>
      </c>
      <c r="P663" s="16">
        <v>0</v>
      </c>
      <c r="Q663" s="16">
        <v>8972</v>
      </c>
      <c r="R663" s="16">
        <f>Q663*16.876/100</f>
        <v>1514.11472</v>
      </c>
      <c r="S663" s="17">
        <f t="shared" si="70"/>
        <v>10486.11472</v>
      </c>
      <c r="T663" s="16">
        <v>21532.799999999999</v>
      </c>
      <c r="U663" s="18">
        <f t="shared" si="71"/>
        <v>0</v>
      </c>
      <c r="V663" s="18">
        <f t="shared" si="72"/>
        <v>0</v>
      </c>
      <c r="W663" s="18">
        <f t="shared" si="73"/>
        <v>0</v>
      </c>
      <c r="X663" s="27"/>
      <c r="Y663" s="19">
        <f t="shared" si="74"/>
        <v>0</v>
      </c>
      <c r="Z663" s="18">
        <f t="shared" si="75"/>
        <v>0</v>
      </c>
      <c r="AA663" s="12">
        <v>-5788</v>
      </c>
      <c r="AB663" s="12">
        <v>-7891.1</v>
      </c>
      <c r="AC663" s="28">
        <f>+I663+Y663-Z663</f>
        <v>143.76</v>
      </c>
      <c r="AD663" s="20">
        <f t="shared" si="76"/>
        <v>0</v>
      </c>
      <c r="AE663">
        <v>0</v>
      </c>
    </row>
    <row r="664" spans="1:31" x14ac:dyDescent="0.25">
      <c r="A664" s="59">
        <v>45046</v>
      </c>
      <c r="B664" s="60" t="s">
        <v>799</v>
      </c>
      <c r="C664" s="60" t="s">
        <v>673</v>
      </c>
      <c r="D664" s="60" t="s">
        <v>40</v>
      </c>
      <c r="E664" s="60" t="s">
        <v>30</v>
      </c>
      <c r="F664" s="10"/>
      <c r="G664" s="10"/>
      <c r="H664" s="11"/>
      <c r="I664" s="63"/>
      <c r="J664" s="11"/>
      <c r="K664" s="13"/>
      <c r="L664" s="25"/>
      <c r="M664" s="15"/>
      <c r="N664" s="14"/>
      <c r="O664" s="16"/>
      <c r="P664" s="16"/>
      <c r="Q664" s="16"/>
      <c r="R664" s="16"/>
      <c r="S664" s="17">
        <f t="shared" si="70"/>
        <v>0</v>
      </c>
      <c r="T664" s="16"/>
      <c r="U664" s="18">
        <f t="shared" si="71"/>
        <v>0</v>
      </c>
      <c r="V664" s="18">
        <f t="shared" si="72"/>
        <v>0</v>
      </c>
      <c r="W664" s="18">
        <f t="shared" si="73"/>
        <v>0</v>
      </c>
      <c r="X664" s="27"/>
      <c r="Y664" s="19">
        <f t="shared" si="74"/>
        <v>0</v>
      </c>
      <c r="Z664" s="18">
        <f t="shared" si="75"/>
        <v>0</v>
      </c>
      <c r="AA664" s="12"/>
      <c r="AB664" s="12"/>
      <c r="AC664" s="28">
        <f>+I664+Y664-Z664</f>
        <v>0</v>
      </c>
      <c r="AD664" s="20">
        <f t="shared" si="76"/>
        <v>0</v>
      </c>
      <c r="AE664">
        <v>0</v>
      </c>
    </row>
    <row r="665" spans="1:31" x14ac:dyDescent="0.25">
      <c r="A665" s="9">
        <v>45046</v>
      </c>
      <c r="B665" s="10" t="s">
        <v>672</v>
      </c>
      <c r="C665" s="10" t="s">
        <v>673</v>
      </c>
      <c r="D665" s="10" t="s">
        <v>29</v>
      </c>
      <c r="E665" s="10" t="s">
        <v>30</v>
      </c>
      <c r="F665" s="10"/>
      <c r="G665" s="10">
        <v>0</v>
      </c>
      <c r="H665" s="11">
        <v>-11</v>
      </c>
      <c r="I665" s="63">
        <v>0</v>
      </c>
      <c r="J665" s="12">
        <v>-349.87</v>
      </c>
      <c r="K665" s="13">
        <v>0</v>
      </c>
      <c r="L665" s="25">
        <v>0</v>
      </c>
      <c r="M665" s="15">
        <v>0</v>
      </c>
      <c r="N665" s="14">
        <v>0</v>
      </c>
      <c r="O665" s="16">
        <v>0</v>
      </c>
      <c r="P665" s="16">
        <v>0</v>
      </c>
      <c r="Q665" s="16">
        <v>0</v>
      </c>
      <c r="R665" s="16">
        <f>Q665*16.876/100</f>
        <v>0</v>
      </c>
      <c r="S665" s="17">
        <f t="shared" si="70"/>
        <v>0</v>
      </c>
      <c r="T665" s="16">
        <v>0</v>
      </c>
      <c r="U665" s="18">
        <f t="shared" si="71"/>
        <v>0</v>
      </c>
      <c r="V665" s="18">
        <f t="shared" si="72"/>
        <v>0</v>
      </c>
      <c r="W665" s="18">
        <f t="shared" si="73"/>
        <v>0</v>
      </c>
      <c r="X665" s="27"/>
      <c r="Y665" s="19">
        <f t="shared" si="74"/>
        <v>0</v>
      </c>
      <c r="Z665" s="18">
        <f t="shared" si="75"/>
        <v>0</v>
      </c>
      <c r="AA665" s="12">
        <v>-11</v>
      </c>
      <c r="AB665" s="12">
        <v>-349.87</v>
      </c>
      <c r="AC665" s="28">
        <f>+I665+Y665-Z665</f>
        <v>0</v>
      </c>
      <c r="AD665" s="20">
        <f t="shared" si="76"/>
        <v>0</v>
      </c>
      <c r="AE665">
        <v>0</v>
      </c>
    </row>
    <row r="666" spans="1:31" x14ac:dyDescent="0.25">
      <c r="A666" s="9">
        <v>45046</v>
      </c>
      <c r="B666" s="10" t="s">
        <v>674</v>
      </c>
      <c r="C666" s="10" t="s">
        <v>673</v>
      </c>
      <c r="D666" s="10" t="s">
        <v>40</v>
      </c>
      <c r="E666" s="10" t="s">
        <v>30</v>
      </c>
      <c r="F666" s="10">
        <v>65</v>
      </c>
      <c r="G666" s="10">
        <v>71</v>
      </c>
      <c r="H666" s="11">
        <v>75</v>
      </c>
      <c r="I666" s="63">
        <v>3.39</v>
      </c>
      <c r="J666" s="12">
        <v>556.55999999999995</v>
      </c>
      <c r="K666" s="13">
        <v>0</v>
      </c>
      <c r="L666" s="25">
        <v>0</v>
      </c>
      <c r="M666" s="15">
        <v>2050</v>
      </c>
      <c r="N666" s="14">
        <v>16054.25</v>
      </c>
      <c r="O666" s="16">
        <v>2123</v>
      </c>
      <c r="P666" s="16">
        <v>26367.66</v>
      </c>
      <c r="Q666" s="16">
        <v>0</v>
      </c>
      <c r="R666" s="16">
        <f>Q666*16.876/100</f>
        <v>0</v>
      </c>
      <c r="S666" s="17">
        <f t="shared" si="70"/>
        <v>0</v>
      </c>
      <c r="T666" s="16">
        <v>0</v>
      </c>
      <c r="U666" s="18">
        <f t="shared" si="71"/>
        <v>5.3250000000000002</v>
      </c>
      <c r="V666" s="18">
        <f t="shared" si="72"/>
        <v>133.25</v>
      </c>
      <c r="W666" s="18">
        <f t="shared" si="73"/>
        <v>22.371342500000001</v>
      </c>
      <c r="X666" s="27"/>
      <c r="Y666" s="19">
        <f t="shared" si="74"/>
        <v>155.6213425</v>
      </c>
      <c r="Z666" s="18">
        <f t="shared" si="75"/>
        <v>150.733</v>
      </c>
      <c r="AA666" s="12">
        <v>2</v>
      </c>
      <c r="AB666" s="12">
        <v>15.63</v>
      </c>
      <c r="AC666" s="28">
        <f>+I666+Y666-Z666</f>
        <v>8.2783424999999795</v>
      </c>
      <c r="AD666" s="20">
        <f t="shared" si="76"/>
        <v>0</v>
      </c>
      <c r="AE666">
        <v>0</v>
      </c>
    </row>
    <row r="667" spans="1:31" x14ac:dyDescent="0.25">
      <c r="A667" s="9">
        <v>45046</v>
      </c>
      <c r="B667" s="10" t="s">
        <v>675</v>
      </c>
      <c r="C667" s="10" t="s">
        <v>673</v>
      </c>
      <c r="D667" s="10" t="s">
        <v>40</v>
      </c>
      <c r="E667" s="10" t="s">
        <v>30</v>
      </c>
      <c r="F667" s="10">
        <v>70</v>
      </c>
      <c r="G667" s="10">
        <v>76</v>
      </c>
      <c r="H667" s="11">
        <v>2914</v>
      </c>
      <c r="I667" s="63">
        <v>131.57</v>
      </c>
      <c r="J667" s="12">
        <v>25087.16</v>
      </c>
      <c r="K667" s="13">
        <v>0</v>
      </c>
      <c r="L667" s="25">
        <v>0</v>
      </c>
      <c r="M667" s="15">
        <v>11489</v>
      </c>
      <c r="N667" s="14">
        <v>98883.03</v>
      </c>
      <c r="O667" s="16">
        <v>14203</v>
      </c>
      <c r="P667" s="16">
        <v>184639</v>
      </c>
      <c r="Q667" s="16">
        <v>0</v>
      </c>
      <c r="R667" s="16">
        <f>Q667*16.876/100</f>
        <v>0</v>
      </c>
      <c r="S667" s="17">
        <f t="shared" si="70"/>
        <v>0</v>
      </c>
      <c r="T667" s="16">
        <v>0</v>
      </c>
      <c r="U667" s="18">
        <f t="shared" si="71"/>
        <v>221.464</v>
      </c>
      <c r="V667" s="18">
        <f t="shared" si="72"/>
        <v>804.23</v>
      </c>
      <c r="W667" s="18">
        <f t="shared" si="73"/>
        <v>135.02217470000002</v>
      </c>
      <c r="X667" s="27"/>
      <c r="Y667" s="19">
        <f t="shared" si="74"/>
        <v>939.25217470000007</v>
      </c>
      <c r="Z667" s="18">
        <f t="shared" si="75"/>
        <v>1079.4280000000001</v>
      </c>
      <c r="AA667" s="12">
        <v>200</v>
      </c>
      <c r="AB667" s="12">
        <v>1721.45</v>
      </c>
      <c r="AC667" s="28">
        <f>+I667+Y667-Z667</f>
        <v>-8.6058253000001059</v>
      </c>
      <c r="AD667" s="20">
        <f t="shared" si="76"/>
        <v>10</v>
      </c>
      <c r="AE667">
        <v>10</v>
      </c>
    </row>
    <row r="668" spans="1:31" x14ac:dyDescent="0.25">
      <c r="A668" s="9">
        <v>45046</v>
      </c>
      <c r="B668" s="10" t="s">
        <v>676</v>
      </c>
      <c r="C668" s="10" t="s">
        <v>673</v>
      </c>
      <c r="D668" s="10" t="s">
        <v>40</v>
      </c>
      <c r="E668" s="10" t="s">
        <v>30</v>
      </c>
      <c r="F668" s="10">
        <v>275</v>
      </c>
      <c r="G668" s="10">
        <v>300</v>
      </c>
      <c r="H668" s="11">
        <v>0</v>
      </c>
      <c r="I668" s="63">
        <v>0</v>
      </c>
      <c r="J668" s="12">
        <v>0</v>
      </c>
      <c r="K668" s="13">
        <v>0</v>
      </c>
      <c r="L668" s="25">
        <v>0</v>
      </c>
      <c r="M668" s="15">
        <v>525</v>
      </c>
      <c r="N668" s="14">
        <v>7221.89</v>
      </c>
      <c r="O668" s="16">
        <v>530</v>
      </c>
      <c r="P668" s="16">
        <v>10382.700000000001</v>
      </c>
      <c r="Q668" s="16">
        <v>0</v>
      </c>
      <c r="R668" s="16">
        <f>Q668*16.876/100</f>
        <v>0</v>
      </c>
      <c r="S668" s="17">
        <f t="shared" si="70"/>
        <v>0</v>
      </c>
      <c r="T668" s="16">
        <v>0</v>
      </c>
      <c r="U668" s="18">
        <f t="shared" si="71"/>
        <v>0</v>
      </c>
      <c r="V668" s="18">
        <f t="shared" si="72"/>
        <v>144.375</v>
      </c>
      <c r="W668" s="18">
        <f t="shared" si="73"/>
        <v>24.239118750000003</v>
      </c>
      <c r="X668" s="27"/>
      <c r="Y668" s="19">
        <f t="shared" si="74"/>
        <v>168.61411874999999</v>
      </c>
      <c r="Z668" s="18">
        <f t="shared" si="75"/>
        <v>159</v>
      </c>
      <c r="AA668" s="12">
        <v>-5</v>
      </c>
      <c r="AB668" s="12">
        <v>-68.78</v>
      </c>
      <c r="AC668" s="28">
        <f>+I668+Y668-Z668</f>
        <v>9.6141187499999887</v>
      </c>
      <c r="AD668" s="20">
        <f t="shared" si="76"/>
        <v>0</v>
      </c>
      <c r="AE668">
        <v>0</v>
      </c>
    </row>
    <row r="669" spans="1:31" x14ac:dyDescent="0.25">
      <c r="A669" s="9">
        <v>45046</v>
      </c>
      <c r="B669" s="10" t="s">
        <v>677</v>
      </c>
      <c r="C669" s="10" t="s">
        <v>673</v>
      </c>
      <c r="D669" s="10" t="s">
        <v>40</v>
      </c>
      <c r="E669" s="10" t="s">
        <v>30</v>
      </c>
      <c r="F669" s="10">
        <v>185</v>
      </c>
      <c r="G669" s="10">
        <v>202</v>
      </c>
      <c r="H669" s="11">
        <v>3044</v>
      </c>
      <c r="I669" s="63">
        <v>137.43</v>
      </c>
      <c r="J669" s="12">
        <v>69516.479999999996</v>
      </c>
      <c r="K669" s="13">
        <v>0</v>
      </c>
      <c r="L669" s="25">
        <v>0</v>
      </c>
      <c r="M669" s="15">
        <v>14088</v>
      </c>
      <c r="N669" s="14">
        <v>318370.03999999998</v>
      </c>
      <c r="O669" s="16">
        <v>16886</v>
      </c>
      <c r="P669" s="16">
        <v>498981.3</v>
      </c>
      <c r="Q669" s="16">
        <v>0</v>
      </c>
      <c r="R669" s="16">
        <f>Q669*16.876/100</f>
        <v>0</v>
      </c>
      <c r="S669" s="17">
        <f t="shared" si="70"/>
        <v>0</v>
      </c>
      <c r="T669" s="16">
        <v>0</v>
      </c>
      <c r="U669" s="18">
        <f t="shared" si="71"/>
        <v>614.88800000000003</v>
      </c>
      <c r="V669" s="18">
        <f t="shared" si="72"/>
        <v>2606.2800000000002</v>
      </c>
      <c r="W669" s="18">
        <f t="shared" si="73"/>
        <v>437.56834920000006</v>
      </c>
      <c r="X669" s="27"/>
      <c r="Y669" s="19">
        <f t="shared" si="74"/>
        <v>3043.8483492000005</v>
      </c>
      <c r="Z669" s="18">
        <f t="shared" si="75"/>
        <v>3410.9720000000002</v>
      </c>
      <c r="AA669" s="12">
        <v>246</v>
      </c>
      <c r="AB669" s="12">
        <v>5605.33</v>
      </c>
      <c r="AC669" s="28">
        <f>+I669+Y669-Z669</f>
        <v>-229.69365079999989</v>
      </c>
      <c r="AD669" s="20">
        <f t="shared" si="76"/>
        <v>230</v>
      </c>
      <c r="AE669">
        <v>230</v>
      </c>
    </row>
    <row r="670" spans="1:31" x14ac:dyDescent="0.25">
      <c r="A670" s="9">
        <v>45046</v>
      </c>
      <c r="B670" s="10" t="s">
        <v>680</v>
      </c>
      <c r="C670" s="10" t="s">
        <v>681</v>
      </c>
      <c r="D670" s="10" t="s">
        <v>29</v>
      </c>
      <c r="E670" s="10" t="s">
        <v>539</v>
      </c>
      <c r="F670" s="10"/>
      <c r="G670" s="10">
        <v>0</v>
      </c>
      <c r="H670" s="11">
        <v>100</v>
      </c>
      <c r="I670" s="63">
        <v>4.51</v>
      </c>
      <c r="J670" s="12">
        <v>7900</v>
      </c>
      <c r="K670" s="13">
        <v>0</v>
      </c>
      <c r="L670" s="25">
        <v>0</v>
      </c>
      <c r="M670" s="15">
        <v>0</v>
      </c>
      <c r="N670" s="14">
        <v>0</v>
      </c>
      <c r="O670" s="16">
        <v>0</v>
      </c>
      <c r="P670" s="16">
        <v>0</v>
      </c>
      <c r="Q670" s="16">
        <v>0</v>
      </c>
      <c r="R670" s="16">
        <f>Q670*16.876/100</f>
        <v>0</v>
      </c>
      <c r="S670" s="17">
        <f t="shared" si="70"/>
        <v>0</v>
      </c>
      <c r="T670" s="16">
        <v>0</v>
      </c>
      <c r="U670" s="18">
        <f t="shared" si="71"/>
        <v>0</v>
      </c>
      <c r="V670" s="18">
        <f t="shared" si="72"/>
        <v>0</v>
      </c>
      <c r="W670" s="18">
        <f t="shared" si="73"/>
        <v>0</v>
      </c>
      <c r="X670" s="27"/>
      <c r="Y670" s="19">
        <f t="shared" si="74"/>
        <v>0</v>
      </c>
      <c r="Z670" s="18">
        <f t="shared" si="75"/>
        <v>0</v>
      </c>
      <c r="AA670" s="12">
        <v>100</v>
      </c>
      <c r="AB670" s="12">
        <v>7900</v>
      </c>
      <c r="AC670" s="28">
        <f>+I670+Y670-Z670</f>
        <v>4.51</v>
      </c>
      <c r="AD670" s="20">
        <f t="shared" si="76"/>
        <v>0</v>
      </c>
      <c r="AE670">
        <v>0</v>
      </c>
    </row>
    <row r="671" spans="1:31" x14ac:dyDescent="0.25">
      <c r="A671" s="59">
        <v>45046</v>
      </c>
      <c r="B671" s="60" t="s">
        <v>736</v>
      </c>
      <c r="C671" s="60" t="s">
        <v>282</v>
      </c>
      <c r="D671" s="60" t="s">
        <v>29</v>
      </c>
      <c r="E671" s="60" t="s">
        <v>30</v>
      </c>
      <c r="F671" s="10"/>
      <c r="G671" s="10"/>
      <c r="H671" s="11"/>
      <c r="I671" s="63"/>
      <c r="J671" s="11"/>
      <c r="K671" s="13"/>
      <c r="L671" s="25"/>
      <c r="M671" s="15"/>
      <c r="N671" s="14"/>
      <c r="O671" s="16"/>
      <c r="P671" s="16"/>
      <c r="Q671" s="16"/>
      <c r="R671" s="16"/>
      <c r="S671" s="17">
        <f t="shared" si="70"/>
        <v>0</v>
      </c>
      <c r="T671" s="16"/>
      <c r="U671" s="18">
        <f t="shared" si="71"/>
        <v>0</v>
      </c>
      <c r="V671" s="18">
        <f t="shared" si="72"/>
        <v>0</v>
      </c>
      <c r="W671" s="18">
        <f t="shared" si="73"/>
        <v>0</v>
      </c>
      <c r="X671" s="27"/>
      <c r="Y671" s="19">
        <f t="shared" si="74"/>
        <v>0</v>
      </c>
      <c r="Z671" s="18">
        <f t="shared" si="75"/>
        <v>0</v>
      </c>
      <c r="AA671" s="12"/>
      <c r="AB671" s="12"/>
      <c r="AC671" s="28">
        <f>+I671+Y671-Z671</f>
        <v>0</v>
      </c>
      <c r="AD671" s="20">
        <f t="shared" si="76"/>
        <v>0</v>
      </c>
      <c r="AE671">
        <v>0</v>
      </c>
    </row>
    <row r="672" spans="1:31" x14ac:dyDescent="0.25">
      <c r="A672" s="9">
        <v>45046</v>
      </c>
      <c r="B672" s="10" t="s">
        <v>683</v>
      </c>
      <c r="C672" s="10" t="s">
        <v>28</v>
      </c>
      <c r="D672" s="10" t="s">
        <v>29</v>
      </c>
      <c r="E672" s="10" t="s">
        <v>30</v>
      </c>
      <c r="F672" s="10"/>
      <c r="G672" s="10">
        <v>0</v>
      </c>
      <c r="H672" s="11">
        <v>1577</v>
      </c>
      <c r="I672" s="63">
        <v>71.2</v>
      </c>
      <c r="J672" s="12">
        <v>15286.08</v>
      </c>
      <c r="K672" s="13">
        <v>0</v>
      </c>
      <c r="L672" s="25">
        <v>0</v>
      </c>
      <c r="M672" s="15">
        <v>0</v>
      </c>
      <c r="N672" s="14">
        <v>0</v>
      </c>
      <c r="O672" s="16">
        <v>0</v>
      </c>
      <c r="P672" s="16">
        <v>0</v>
      </c>
      <c r="Q672" s="16">
        <v>294</v>
      </c>
      <c r="R672" s="16">
        <f>Q672*16.876/100</f>
        <v>49.615440000000007</v>
      </c>
      <c r="S672" s="17">
        <f t="shared" si="70"/>
        <v>343.61544000000004</v>
      </c>
      <c r="T672" s="16">
        <v>2848.86</v>
      </c>
      <c r="U672" s="18">
        <f t="shared" si="71"/>
        <v>0</v>
      </c>
      <c r="V672" s="18">
        <f t="shared" si="72"/>
        <v>0</v>
      </c>
      <c r="W672" s="18">
        <f t="shared" si="73"/>
        <v>0</v>
      </c>
      <c r="X672" s="27"/>
      <c r="Y672" s="19">
        <f t="shared" si="74"/>
        <v>0</v>
      </c>
      <c r="Z672" s="18">
        <f t="shared" si="75"/>
        <v>0</v>
      </c>
      <c r="AA672" s="12">
        <v>1283</v>
      </c>
      <c r="AB672" s="12">
        <v>12436.3</v>
      </c>
      <c r="AC672" s="28">
        <f>+I672+Y672-Z672</f>
        <v>71.2</v>
      </c>
      <c r="AD672" s="20">
        <f t="shared" si="76"/>
        <v>0</v>
      </c>
      <c r="AE672">
        <v>0</v>
      </c>
    </row>
    <row r="673" spans="1:31" x14ac:dyDescent="0.25">
      <c r="A673" s="9">
        <v>45046</v>
      </c>
      <c r="B673" s="10" t="s">
        <v>684</v>
      </c>
      <c r="C673" s="10" t="s">
        <v>28</v>
      </c>
      <c r="D673" s="10" t="s">
        <v>29</v>
      </c>
      <c r="E673" s="10" t="s">
        <v>30</v>
      </c>
      <c r="F673" s="10"/>
      <c r="G673" s="10">
        <v>0</v>
      </c>
      <c r="H673" s="11">
        <v>233</v>
      </c>
      <c r="I673" s="63">
        <v>10.52</v>
      </c>
      <c r="J673" s="12">
        <v>3728</v>
      </c>
      <c r="K673" s="13">
        <v>0</v>
      </c>
      <c r="L673" s="25">
        <v>0</v>
      </c>
      <c r="M673" s="15">
        <v>0</v>
      </c>
      <c r="N673" s="14">
        <v>0</v>
      </c>
      <c r="O673" s="16">
        <v>0</v>
      </c>
      <c r="P673" s="16">
        <v>0</v>
      </c>
      <c r="Q673" s="16">
        <v>315</v>
      </c>
      <c r="R673" s="16">
        <f>Q673*16.876/100</f>
        <v>53.159400000000005</v>
      </c>
      <c r="S673" s="17">
        <f t="shared" si="70"/>
        <v>368.15940000000001</v>
      </c>
      <c r="T673" s="16">
        <v>5040</v>
      </c>
      <c r="U673" s="18">
        <f t="shared" si="71"/>
        <v>0</v>
      </c>
      <c r="V673" s="18">
        <f t="shared" si="72"/>
        <v>0</v>
      </c>
      <c r="W673" s="18">
        <f t="shared" si="73"/>
        <v>0</v>
      </c>
      <c r="X673" s="27"/>
      <c r="Y673" s="19">
        <f t="shared" si="74"/>
        <v>0</v>
      </c>
      <c r="Z673" s="18">
        <f t="shared" si="75"/>
        <v>0</v>
      </c>
      <c r="AA673" s="12">
        <v>-82</v>
      </c>
      <c r="AB673" s="12">
        <v>-1312</v>
      </c>
      <c r="AC673" s="28">
        <f>+I673+Y673-Z673</f>
        <v>10.52</v>
      </c>
      <c r="AD673" s="20">
        <f t="shared" si="76"/>
        <v>0</v>
      </c>
      <c r="AE673">
        <v>0</v>
      </c>
    </row>
    <row r="674" spans="1:31" x14ac:dyDescent="0.25">
      <c r="A674" s="59">
        <v>45046</v>
      </c>
      <c r="B674" s="60" t="s">
        <v>759</v>
      </c>
      <c r="C674" s="60" t="s">
        <v>282</v>
      </c>
      <c r="D674" s="60" t="s">
        <v>29</v>
      </c>
      <c r="E674" s="60" t="s">
        <v>30</v>
      </c>
      <c r="F674" s="10"/>
      <c r="G674" s="10"/>
      <c r="H674" s="11"/>
      <c r="I674" s="63"/>
      <c r="J674" s="11"/>
      <c r="K674" s="13"/>
      <c r="L674" s="25"/>
      <c r="M674" s="15"/>
      <c r="N674" s="14"/>
      <c r="O674" s="16"/>
      <c r="P674" s="16"/>
      <c r="Q674" s="16"/>
      <c r="R674" s="16"/>
      <c r="S674" s="17">
        <f t="shared" si="70"/>
        <v>0</v>
      </c>
      <c r="T674" s="16"/>
      <c r="U674" s="18">
        <f t="shared" si="71"/>
        <v>0</v>
      </c>
      <c r="V674" s="18">
        <f t="shared" si="72"/>
        <v>0</v>
      </c>
      <c r="W674" s="18">
        <f t="shared" si="73"/>
        <v>0</v>
      </c>
      <c r="X674" s="27"/>
      <c r="Y674" s="19">
        <f t="shared" si="74"/>
        <v>0</v>
      </c>
      <c r="Z674" s="18">
        <f t="shared" si="75"/>
        <v>0</v>
      </c>
      <c r="AA674" s="12"/>
      <c r="AB674" s="12"/>
      <c r="AC674" s="28">
        <f>+I674+Y674-Z674</f>
        <v>0</v>
      </c>
      <c r="AD674" s="20">
        <f t="shared" si="76"/>
        <v>0</v>
      </c>
      <c r="AE674">
        <v>0</v>
      </c>
    </row>
    <row r="675" spans="1:31" x14ac:dyDescent="0.25">
      <c r="A675" s="59">
        <v>45046</v>
      </c>
      <c r="B675" s="60" t="s">
        <v>760</v>
      </c>
      <c r="C675" s="60" t="s">
        <v>282</v>
      </c>
      <c r="D675" s="60" t="s">
        <v>29</v>
      </c>
      <c r="E675" s="60" t="s">
        <v>30</v>
      </c>
      <c r="F675" s="10"/>
      <c r="G675" s="10"/>
      <c r="H675" s="11"/>
      <c r="I675" s="63"/>
      <c r="J675" s="11"/>
      <c r="K675" s="13"/>
      <c r="L675" s="25"/>
      <c r="M675" s="15"/>
      <c r="N675" s="14"/>
      <c r="O675" s="16"/>
      <c r="P675" s="16"/>
      <c r="Q675" s="16"/>
      <c r="R675" s="16"/>
      <c r="S675" s="17">
        <f t="shared" si="70"/>
        <v>0</v>
      </c>
      <c r="T675" s="16"/>
      <c r="U675" s="18">
        <f t="shared" si="71"/>
        <v>0</v>
      </c>
      <c r="V675" s="18">
        <f t="shared" si="72"/>
        <v>0</v>
      </c>
      <c r="W675" s="18">
        <f t="shared" si="73"/>
        <v>0</v>
      </c>
      <c r="X675" s="27"/>
      <c r="Y675" s="19">
        <f t="shared" si="74"/>
        <v>0</v>
      </c>
      <c r="Z675" s="18">
        <f t="shared" si="75"/>
        <v>0</v>
      </c>
      <c r="AA675" s="12"/>
      <c r="AB675" s="12"/>
      <c r="AC675" s="28">
        <f>+I675+Y675-Z675</f>
        <v>0</v>
      </c>
      <c r="AD675" s="20">
        <f t="shared" si="76"/>
        <v>0</v>
      </c>
      <c r="AE675">
        <v>0</v>
      </c>
    </row>
    <row r="676" spans="1:31" x14ac:dyDescent="0.25">
      <c r="A676" s="59">
        <v>45046</v>
      </c>
      <c r="B676" s="60" t="s">
        <v>761</v>
      </c>
      <c r="C676" s="60" t="s">
        <v>108</v>
      </c>
      <c r="D676" s="60" t="s">
        <v>29</v>
      </c>
      <c r="E676" s="60" t="s">
        <v>30</v>
      </c>
      <c r="F676" s="10"/>
      <c r="G676" s="10"/>
      <c r="H676" s="11"/>
      <c r="I676" s="63"/>
      <c r="J676" s="11"/>
      <c r="K676" s="13"/>
      <c r="L676" s="25"/>
      <c r="M676" s="15"/>
      <c r="N676" s="14"/>
      <c r="O676" s="16"/>
      <c r="P676" s="16"/>
      <c r="Q676" s="16"/>
      <c r="R676" s="16"/>
      <c r="S676" s="17">
        <f t="shared" si="70"/>
        <v>0</v>
      </c>
      <c r="T676" s="16"/>
      <c r="U676" s="18">
        <f t="shared" si="71"/>
        <v>0</v>
      </c>
      <c r="V676" s="18">
        <f t="shared" si="72"/>
        <v>0</v>
      </c>
      <c r="W676" s="18">
        <f t="shared" si="73"/>
        <v>0</v>
      </c>
      <c r="X676" s="27"/>
      <c r="Y676" s="19">
        <f t="shared" si="74"/>
        <v>0</v>
      </c>
      <c r="Z676" s="18">
        <f t="shared" si="75"/>
        <v>0</v>
      </c>
      <c r="AA676" s="12"/>
      <c r="AB676" s="12"/>
      <c r="AC676" s="28">
        <f>+I676+Y676-Z676</f>
        <v>0</v>
      </c>
      <c r="AD676" s="20">
        <f t="shared" si="76"/>
        <v>0</v>
      </c>
      <c r="AE676">
        <v>0</v>
      </c>
    </row>
    <row r="677" spans="1:31" x14ac:dyDescent="0.25">
      <c r="A677" s="59">
        <v>45046</v>
      </c>
      <c r="B677" s="60" t="s">
        <v>762</v>
      </c>
      <c r="C677" s="60" t="s">
        <v>108</v>
      </c>
      <c r="D677" s="60" t="s">
        <v>29</v>
      </c>
      <c r="E677" s="60" t="s">
        <v>30</v>
      </c>
      <c r="F677" s="10"/>
      <c r="G677" s="10"/>
      <c r="H677" s="11"/>
      <c r="I677" s="63"/>
      <c r="J677" s="11"/>
      <c r="K677" s="13"/>
      <c r="L677" s="25"/>
      <c r="M677" s="15"/>
      <c r="N677" s="14"/>
      <c r="O677" s="16"/>
      <c r="P677" s="16"/>
      <c r="Q677" s="16"/>
      <c r="R677" s="16"/>
      <c r="S677" s="17">
        <f t="shared" si="70"/>
        <v>0</v>
      </c>
      <c r="T677" s="16"/>
      <c r="U677" s="18">
        <f t="shared" si="71"/>
        <v>0</v>
      </c>
      <c r="V677" s="18">
        <f t="shared" si="72"/>
        <v>0</v>
      </c>
      <c r="W677" s="18">
        <f t="shared" si="73"/>
        <v>0</v>
      </c>
      <c r="X677" s="27"/>
      <c r="Y677" s="19">
        <f t="shared" si="74"/>
        <v>0</v>
      </c>
      <c r="Z677" s="18">
        <f t="shared" si="75"/>
        <v>0</v>
      </c>
      <c r="AA677" s="12"/>
      <c r="AB677" s="12"/>
      <c r="AC677" s="28">
        <f>+I677+Y677-Z677</f>
        <v>0</v>
      </c>
      <c r="AD677" s="20">
        <f t="shared" si="76"/>
        <v>0</v>
      </c>
      <c r="AE677">
        <v>0</v>
      </c>
    </row>
    <row r="678" spans="1:31" x14ac:dyDescent="0.25">
      <c r="A678" s="9">
        <v>45046</v>
      </c>
      <c r="B678" s="10" t="s">
        <v>689</v>
      </c>
      <c r="C678" s="10" t="s">
        <v>28</v>
      </c>
      <c r="D678" s="10" t="s">
        <v>29</v>
      </c>
      <c r="E678" s="10" t="s">
        <v>30</v>
      </c>
      <c r="F678" s="10"/>
      <c r="G678" s="10">
        <v>0</v>
      </c>
      <c r="H678" s="11">
        <v>7925</v>
      </c>
      <c r="I678" s="63">
        <v>357.81</v>
      </c>
      <c r="J678" s="12">
        <v>42472.13</v>
      </c>
      <c r="K678" s="13">
        <v>0</v>
      </c>
      <c r="L678" s="25">
        <v>0</v>
      </c>
      <c r="M678" s="15">
        <v>0</v>
      </c>
      <c r="N678" s="14">
        <v>0</v>
      </c>
      <c r="O678" s="16">
        <v>0</v>
      </c>
      <c r="P678" s="16">
        <v>0</v>
      </c>
      <c r="Q678" s="16">
        <v>1300</v>
      </c>
      <c r="R678" s="16">
        <f>Q678*16.876/100</f>
        <v>219.38800000000003</v>
      </c>
      <c r="S678" s="17">
        <f t="shared" si="70"/>
        <v>1519.3879999999999</v>
      </c>
      <c r="T678" s="16">
        <v>6968</v>
      </c>
      <c r="U678" s="18">
        <f t="shared" si="71"/>
        <v>0</v>
      </c>
      <c r="V678" s="18">
        <f t="shared" si="72"/>
        <v>0</v>
      </c>
      <c r="W678" s="18">
        <f t="shared" si="73"/>
        <v>0</v>
      </c>
      <c r="X678" s="27"/>
      <c r="Y678" s="19">
        <f t="shared" si="74"/>
        <v>0</v>
      </c>
      <c r="Z678" s="18">
        <f t="shared" si="75"/>
        <v>0</v>
      </c>
      <c r="AA678" s="12">
        <v>6625</v>
      </c>
      <c r="AB678" s="12">
        <v>35505.089999999997</v>
      </c>
      <c r="AC678" s="28">
        <f>+I678+Y678-Z678</f>
        <v>357.81</v>
      </c>
      <c r="AD678" s="20">
        <f t="shared" si="76"/>
        <v>0</v>
      </c>
      <c r="AE678">
        <v>0</v>
      </c>
    </row>
    <row r="679" spans="1:31" x14ac:dyDescent="0.25">
      <c r="A679" s="59">
        <v>45046</v>
      </c>
      <c r="B679" s="60" t="s">
        <v>764</v>
      </c>
      <c r="C679" s="60" t="s">
        <v>282</v>
      </c>
      <c r="D679" s="60" t="s">
        <v>29</v>
      </c>
      <c r="E679" s="60" t="s">
        <v>30</v>
      </c>
      <c r="F679" s="10"/>
      <c r="G679" s="10"/>
      <c r="H679" s="11"/>
      <c r="I679" s="63"/>
      <c r="J679" s="11"/>
      <c r="K679" s="13"/>
      <c r="L679" s="25"/>
      <c r="M679" s="15"/>
      <c r="N679" s="14"/>
      <c r="O679" s="16"/>
      <c r="P679" s="16"/>
      <c r="Q679" s="16"/>
      <c r="R679" s="16"/>
      <c r="S679" s="17">
        <f t="shared" si="70"/>
        <v>0</v>
      </c>
      <c r="T679" s="16"/>
      <c r="U679" s="18">
        <f t="shared" si="71"/>
        <v>0</v>
      </c>
      <c r="V679" s="18">
        <f t="shared" si="72"/>
        <v>0</v>
      </c>
      <c r="W679" s="18">
        <f t="shared" si="73"/>
        <v>0</v>
      </c>
      <c r="X679" s="27"/>
      <c r="Y679" s="19">
        <f t="shared" si="74"/>
        <v>0</v>
      </c>
      <c r="Z679" s="18">
        <f t="shared" si="75"/>
        <v>0</v>
      </c>
      <c r="AA679" s="12"/>
      <c r="AB679" s="12"/>
      <c r="AC679" s="28">
        <f>+I679+Y679-Z679</f>
        <v>0</v>
      </c>
      <c r="AD679" s="20">
        <f t="shared" si="76"/>
        <v>0</v>
      </c>
      <c r="AE679">
        <v>0</v>
      </c>
    </row>
    <row r="680" spans="1:31" x14ac:dyDescent="0.25">
      <c r="A680" s="59">
        <v>45046</v>
      </c>
      <c r="B680" s="60" t="s">
        <v>765</v>
      </c>
      <c r="C680" s="60" t="s">
        <v>28</v>
      </c>
      <c r="D680" s="60" t="s">
        <v>29</v>
      </c>
      <c r="E680" s="60" t="s">
        <v>30</v>
      </c>
      <c r="F680" s="10"/>
      <c r="G680" s="10"/>
      <c r="H680" s="11"/>
      <c r="I680" s="63"/>
      <c r="J680" s="11"/>
      <c r="K680" s="13"/>
      <c r="L680" s="25"/>
      <c r="M680" s="15"/>
      <c r="N680" s="14"/>
      <c r="O680" s="16"/>
      <c r="P680" s="16"/>
      <c r="Q680" s="16"/>
      <c r="R680" s="16"/>
      <c r="S680" s="17">
        <f t="shared" si="70"/>
        <v>0</v>
      </c>
      <c r="T680" s="16"/>
      <c r="U680" s="18">
        <f t="shared" si="71"/>
        <v>0</v>
      </c>
      <c r="V680" s="18">
        <f t="shared" si="72"/>
        <v>0</v>
      </c>
      <c r="W680" s="18">
        <f t="shared" si="73"/>
        <v>0</v>
      </c>
      <c r="X680" s="27"/>
      <c r="Y680" s="19">
        <f t="shared" si="74"/>
        <v>0</v>
      </c>
      <c r="Z680" s="18">
        <f t="shared" si="75"/>
        <v>0</v>
      </c>
      <c r="AA680" s="12"/>
      <c r="AB680" s="12"/>
      <c r="AC680" s="28">
        <f>+I680+Y680-Z680</f>
        <v>0</v>
      </c>
      <c r="AD680" s="20">
        <f t="shared" si="76"/>
        <v>0</v>
      </c>
      <c r="AE680">
        <v>0</v>
      </c>
    </row>
    <row r="681" spans="1:31" x14ac:dyDescent="0.25">
      <c r="A681" s="59">
        <v>45046</v>
      </c>
      <c r="B681" s="60" t="s">
        <v>766</v>
      </c>
      <c r="C681" s="60" t="s">
        <v>28</v>
      </c>
      <c r="D681" s="60" t="s">
        <v>29</v>
      </c>
      <c r="E681" s="60" t="s">
        <v>30</v>
      </c>
      <c r="F681" s="10"/>
      <c r="G681" s="10"/>
      <c r="H681" s="11"/>
      <c r="I681" s="63"/>
      <c r="J681" s="11"/>
      <c r="K681" s="13"/>
      <c r="L681" s="25"/>
      <c r="M681" s="15"/>
      <c r="N681" s="14"/>
      <c r="O681" s="16"/>
      <c r="P681" s="16"/>
      <c r="Q681" s="16"/>
      <c r="R681" s="16"/>
      <c r="S681" s="17">
        <f t="shared" si="70"/>
        <v>0</v>
      </c>
      <c r="T681" s="16"/>
      <c r="U681" s="18">
        <f t="shared" si="71"/>
        <v>0</v>
      </c>
      <c r="V681" s="18">
        <f t="shared" si="72"/>
        <v>0</v>
      </c>
      <c r="W681" s="18">
        <f t="shared" si="73"/>
        <v>0</v>
      </c>
      <c r="X681" s="27"/>
      <c r="Y681" s="19">
        <f t="shared" si="74"/>
        <v>0</v>
      </c>
      <c r="Z681" s="18">
        <f t="shared" si="75"/>
        <v>0</v>
      </c>
      <c r="AA681" s="12"/>
      <c r="AB681" s="12"/>
      <c r="AC681" s="28">
        <f>+I681+Y681-Z681</f>
        <v>0</v>
      </c>
      <c r="AD681" s="20">
        <f t="shared" si="76"/>
        <v>0</v>
      </c>
      <c r="AE681">
        <v>0</v>
      </c>
    </row>
    <row r="682" spans="1:31" x14ac:dyDescent="0.25">
      <c r="A682" s="59">
        <v>45046</v>
      </c>
      <c r="B682" s="60" t="s">
        <v>767</v>
      </c>
      <c r="C682" s="60" t="s">
        <v>28</v>
      </c>
      <c r="D682" s="60" t="s">
        <v>29</v>
      </c>
      <c r="E682" s="60" t="s">
        <v>30</v>
      </c>
      <c r="F682" s="10"/>
      <c r="G682" s="10"/>
      <c r="H682" s="11"/>
      <c r="I682" s="63"/>
      <c r="J682" s="11"/>
      <c r="K682" s="13"/>
      <c r="L682" s="25"/>
      <c r="M682" s="15"/>
      <c r="N682" s="14"/>
      <c r="O682" s="16"/>
      <c r="P682" s="16"/>
      <c r="Q682" s="16"/>
      <c r="R682" s="16"/>
      <c r="S682" s="17">
        <f t="shared" si="70"/>
        <v>0</v>
      </c>
      <c r="T682" s="16"/>
      <c r="U682" s="18">
        <f t="shared" si="71"/>
        <v>0</v>
      </c>
      <c r="V682" s="18">
        <f t="shared" si="72"/>
        <v>0</v>
      </c>
      <c r="W682" s="18">
        <f t="shared" si="73"/>
        <v>0</v>
      </c>
      <c r="X682" s="27"/>
      <c r="Y682" s="19">
        <f t="shared" si="74"/>
        <v>0</v>
      </c>
      <c r="Z682" s="18">
        <f t="shared" si="75"/>
        <v>0</v>
      </c>
      <c r="AA682" s="12"/>
      <c r="AB682" s="12"/>
      <c r="AC682" s="28">
        <f>+I682+Y682-Z682</f>
        <v>0</v>
      </c>
      <c r="AD682" s="20">
        <f t="shared" si="76"/>
        <v>0</v>
      </c>
      <c r="AE682">
        <v>0</v>
      </c>
    </row>
    <row r="683" spans="1:31" x14ac:dyDescent="0.25">
      <c r="A683" s="59">
        <v>45046</v>
      </c>
      <c r="B683" s="60" t="s">
        <v>768</v>
      </c>
      <c r="C683" s="60" t="s">
        <v>28</v>
      </c>
      <c r="D683" s="60" t="s">
        <v>29</v>
      </c>
      <c r="E683" s="60" t="s">
        <v>30</v>
      </c>
      <c r="F683" s="10"/>
      <c r="G683" s="10"/>
      <c r="H683" s="11"/>
      <c r="I683" s="63"/>
      <c r="J683" s="11"/>
      <c r="K683" s="13"/>
      <c r="L683" s="25"/>
      <c r="M683" s="15"/>
      <c r="N683" s="14"/>
      <c r="O683" s="16"/>
      <c r="P683" s="16"/>
      <c r="Q683" s="16"/>
      <c r="R683" s="16"/>
      <c r="S683" s="17">
        <f t="shared" si="70"/>
        <v>0</v>
      </c>
      <c r="T683" s="16"/>
      <c r="U683" s="18">
        <f t="shared" si="71"/>
        <v>0</v>
      </c>
      <c r="V683" s="18">
        <f t="shared" si="72"/>
        <v>0</v>
      </c>
      <c r="W683" s="18">
        <f t="shared" si="73"/>
        <v>0</v>
      </c>
      <c r="X683" s="27"/>
      <c r="Y683" s="19">
        <f t="shared" si="74"/>
        <v>0</v>
      </c>
      <c r="Z683" s="18">
        <f t="shared" si="75"/>
        <v>0</v>
      </c>
      <c r="AA683" s="12"/>
      <c r="AB683" s="12"/>
      <c r="AC683" s="28">
        <f>+I683+Y683-Z683</f>
        <v>0</v>
      </c>
      <c r="AD683" s="20">
        <f t="shared" si="76"/>
        <v>0</v>
      </c>
      <c r="AE683">
        <v>0</v>
      </c>
    </row>
    <row r="684" spans="1:31" x14ac:dyDescent="0.25">
      <c r="A684" s="59">
        <v>45046</v>
      </c>
      <c r="B684" s="60" t="s">
        <v>769</v>
      </c>
      <c r="C684" s="60" t="s">
        <v>770</v>
      </c>
      <c r="D684" s="60" t="s">
        <v>40</v>
      </c>
      <c r="E684" s="60" t="s">
        <v>539</v>
      </c>
      <c r="F684" s="10"/>
      <c r="G684" s="10"/>
      <c r="H684" s="11"/>
      <c r="I684" s="63"/>
      <c r="J684" s="11"/>
      <c r="K684" s="13"/>
      <c r="L684" s="25"/>
      <c r="M684" s="15"/>
      <c r="N684" s="14"/>
      <c r="O684" s="16"/>
      <c r="P684" s="16"/>
      <c r="Q684" s="16"/>
      <c r="R684" s="16"/>
      <c r="S684" s="17">
        <f t="shared" si="70"/>
        <v>0</v>
      </c>
      <c r="T684" s="16"/>
      <c r="U684" s="18">
        <f t="shared" si="71"/>
        <v>0</v>
      </c>
      <c r="V684" s="18">
        <f t="shared" si="72"/>
        <v>0</v>
      </c>
      <c r="W684" s="18">
        <f t="shared" si="73"/>
        <v>0</v>
      </c>
      <c r="X684" s="27"/>
      <c r="Y684" s="19">
        <f t="shared" si="74"/>
        <v>0</v>
      </c>
      <c r="Z684" s="18">
        <f t="shared" si="75"/>
        <v>0</v>
      </c>
      <c r="AA684" s="12"/>
      <c r="AB684" s="12"/>
      <c r="AC684" s="28">
        <f>+I684+Y684-Z684</f>
        <v>0</v>
      </c>
      <c r="AD684" s="20">
        <f t="shared" si="76"/>
        <v>0</v>
      </c>
      <c r="AE684">
        <v>0</v>
      </c>
    </row>
    <row r="685" spans="1:31" x14ac:dyDescent="0.25">
      <c r="A685" s="59">
        <v>45046</v>
      </c>
      <c r="B685" s="60" t="s">
        <v>737</v>
      </c>
      <c r="C685" s="60" t="s">
        <v>28</v>
      </c>
      <c r="D685" s="60" t="s">
        <v>29</v>
      </c>
      <c r="E685" s="60" t="s">
        <v>30</v>
      </c>
      <c r="F685" s="10"/>
      <c r="G685" s="10"/>
      <c r="H685" s="11"/>
      <c r="I685" s="63"/>
      <c r="J685" s="11"/>
      <c r="K685" s="13"/>
      <c r="L685" s="25"/>
      <c r="M685" s="15"/>
      <c r="N685" s="14"/>
      <c r="O685" s="16"/>
      <c r="P685" s="16"/>
      <c r="Q685" s="16"/>
      <c r="R685" s="16"/>
      <c r="S685" s="17">
        <f t="shared" si="70"/>
        <v>0</v>
      </c>
      <c r="T685" s="16"/>
      <c r="U685" s="18">
        <f t="shared" si="71"/>
        <v>0</v>
      </c>
      <c r="V685" s="18">
        <f t="shared" si="72"/>
        <v>0</v>
      </c>
      <c r="W685" s="18">
        <f t="shared" si="73"/>
        <v>0</v>
      </c>
      <c r="X685" s="27"/>
      <c r="Y685" s="19">
        <f t="shared" si="74"/>
        <v>0</v>
      </c>
      <c r="Z685" s="18">
        <f t="shared" si="75"/>
        <v>0</v>
      </c>
      <c r="AA685" s="12"/>
      <c r="AB685" s="12"/>
      <c r="AC685" s="28">
        <f>+I685+Y685-Z685</f>
        <v>0</v>
      </c>
      <c r="AD685" s="20">
        <f t="shared" si="76"/>
        <v>0</v>
      </c>
      <c r="AE685">
        <v>0</v>
      </c>
    </row>
    <row r="686" spans="1:31" x14ac:dyDescent="0.25">
      <c r="A686" s="59">
        <v>45046</v>
      </c>
      <c r="B686" s="60" t="s">
        <v>738</v>
      </c>
      <c r="C686" s="60" t="s">
        <v>28</v>
      </c>
      <c r="D686" s="60" t="s">
        <v>29</v>
      </c>
      <c r="E686" s="60" t="s">
        <v>30</v>
      </c>
      <c r="F686" s="10"/>
      <c r="G686" s="10"/>
      <c r="H686" s="11"/>
      <c r="I686" s="63"/>
      <c r="J686" s="11"/>
      <c r="K686" s="13"/>
      <c r="L686" s="25"/>
      <c r="M686" s="15"/>
      <c r="N686" s="14"/>
      <c r="O686" s="16"/>
      <c r="P686" s="16"/>
      <c r="Q686" s="16"/>
      <c r="R686" s="16"/>
      <c r="S686" s="17">
        <f t="shared" si="70"/>
        <v>0</v>
      </c>
      <c r="T686" s="16"/>
      <c r="U686" s="18">
        <f t="shared" si="71"/>
        <v>0</v>
      </c>
      <c r="V686" s="18">
        <f t="shared" si="72"/>
        <v>0</v>
      </c>
      <c r="W686" s="18">
        <f t="shared" si="73"/>
        <v>0</v>
      </c>
      <c r="X686" s="27"/>
      <c r="Y686" s="19">
        <f t="shared" si="74"/>
        <v>0</v>
      </c>
      <c r="Z686" s="18">
        <f t="shared" si="75"/>
        <v>0</v>
      </c>
      <c r="AA686" s="12"/>
      <c r="AB686" s="12"/>
      <c r="AC686" s="28">
        <f>+I686+Y686-Z686</f>
        <v>0</v>
      </c>
      <c r="AD686" s="20">
        <f t="shared" si="76"/>
        <v>0</v>
      </c>
      <c r="AE686">
        <v>0</v>
      </c>
    </row>
    <row r="687" spans="1:31" x14ac:dyDescent="0.25">
      <c r="A687" s="9">
        <v>45046</v>
      </c>
      <c r="B687" s="10" t="s">
        <v>692</v>
      </c>
      <c r="C687" s="10" t="s">
        <v>693</v>
      </c>
      <c r="D687" s="10" t="s">
        <v>29</v>
      </c>
      <c r="E687" s="10" t="s">
        <v>30</v>
      </c>
      <c r="F687" s="10"/>
      <c r="G687" s="10">
        <v>0</v>
      </c>
      <c r="H687" s="11">
        <v>12000</v>
      </c>
      <c r="I687" s="63">
        <v>541.79</v>
      </c>
      <c r="J687" s="12">
        <v>16200</v>
      </c>
      <c r="K687" s="13">
        <v>0</v>
      </c>
      <c r="L687" s="25">
        <v>0</v>
      </c>
      <c r="M687" s="15">
        <v>0</v>
      </c>
      <c r="N687" s="14">
        <v>0</v>
      </c>
      <c r="O687" s="16">
        <v>0</v>
      </c>
      <c r="P687" s="16">
        <v>0</v>
      </c>
      <c r="Q687" s="16">
        <v>0</v>
      </c>
      <c r="R687" s="16">
        <f>Q687*16.876/100</f>
        <v>0</v>
      </c>
      <c r="S687" s="17">
        <f t="shared" si="70"/>
        <v>0</v>
      </c>
      <c r="T687" s="16">
        <v>0</v>
      </c>
      <c r="U687" s="18">
        <f t="shared" si="71"/>
        <v>0</v>
      </c>
      <c r="V687" s="18">
        <f t="shared" si="72"/>
        <v>0</v>
      </c>
      <c r="W687" s="18">
        <f t="shared" si="73"/>
        <v>0</v>
      </c>
      <c r="X687" s="27"/>
      <c r="Y687" s="19">
        <f t="shared" si="74"/>
        <v>0</v>
      </c>
      <c r="Z687" s="18">
        <f t="shared" si="75"/>
        <v>0</v>
      </c>
      <c r="AA687" s="12">
        <v>12000</v>
      </c>
      <c r="AB687" s="12">
        <v>16200</v>
      </c>
      <c r="AC687" s="28">
        <f>+I687+Y687-Z687</f>
        <v>541.79</v>
      </c>
      <c r="AD687" s="20">
        <f t="shared" si="76"/>
        <v>0</v>
      </c>
      <c r="AE687">
        <v>0</v>
      </c>
    </row>
    <row r="688" spans="1:31" x14ac:dyDescent="0.25">
      <c r="A688" s="9">
        <v>45046</v>
      </c>
      <c r="B688" s="10" t="s">
        <v>694</v>
      </c>
      <c r="C688" s="10" t="s">
        <v>554</v>
      </c>
      <c r="D688" s="10" t="s">
        <v>29</v>
      </c>
      <c r="E688" s="10" t="s">
        <v>30</v>
      </c>
      <c r="F688" s="10"/>
      <c r="G688" s="10">
        <v>0</v>
      </c>
      <c r="H688" s="11">
        <v>146</v>
      </c>
      <c r="I688" s="63">
        <v>6.59</v>
      </c>
      <c r="J688" s="12">
        <v>57220</v>
      </c>
      <c r="K688" s="13">
        <v>0</v>
      </c>
      <c r="L688" s="25">
        <v>0</v>
      </c>
      <c r="M688" s="15">
        <v>0</v>
      </c>
      <c r="N688" s="14">
        <v>0</v>
      </c>
      <c r="O688" s="16">
        <v>0</v>
      </c>
      <c r="P688" s="16">
        <v>0</v>
      </c>
      <c r="Q688" s="16">
        <v>0</v>
      </c>
      <c r="R688" s="16">
        <f>Q688*16.876/100</f>
        <v>0</v>
      </c>
      <c r="S688" s="17">
        <f t="shared" si="70"/>
        <v>0</v>
      </c>
      <c r="T688" s="16">
        <v>0</v>
      </c>
      <c r="U688" s="18">
        <f t="shared" si="71"/>
        <v>0</v>
      </c>
      <c r="V688" s="18">
        <f t="shared" si="72"/>
        <v>0</v>
      </c>
      <c r="W688" s="18">
        <f t="shared" si="73"/>
        <v>0</v>
      </c>
      <c r="X688" s="27"/>
      <c r="Y688" s="19">
        <f t="shared" si="74"/>
        <v>0</v>
      </c>
      <c r="Z688" s="18">
        <f t="shared" si="75"/>
        <v>0</v>
      </c>
      <c r="AA688" s="12">
        <v>146</v>
      </c>
      <c r="AB688" s="12">
        <v>57220</v>
      </c>
      <c r="AC688" s="28">
        <f>+I688+Y688-Z688</f>
        <v>6.59</v>
      </c>
      <c r="AD688" s="20">
        <f t="shared" si="76"/>
        <v>0</v>
      </c>
      <c r="AE688">
        <v>0</v>
      </c>
    </row>
    <row r="689" spans="1:31" x14ac:dyDescent="0.25">
      <c r="A689" s="9">
        <v>45046</v>
      </c>
      <c r="B689" s="10" t="s">
        <v>695</v>
      </c>
      <c r="C689" s="10" t="s">
        <v>554</v>
      </c>
      <c r="D689" s="10" t="s">
        <v>29</v>
      </c>
      <c r="E689" s="10" t="s">
        <v>30</v>
      </c>
      <c r="F689" s="10"/>
      <c r="G689" s="10">
        <v>0</v>
      </c>
      <c r="H689" s="11">
        <v>1700</v>
      </c>
      <c r="I689" s="63">
        <v>76.75</v>
      </c>
      <c r="J689" s="12">
        <v>2890</v>
      </c>
      <c r="K689" s="13">
        <v>0</v>
      </c>
      <c r="L689" s="25">
        <v>0</v>
      </c>
      <c r="M689" s="15">
        <v>0</v>
      </c>
      <c r="N689" s="14">
        <v>0</v>
      </c>
      <c r="O689" s="16">
        <v>0</v>
      </c>
      <c r="P689" s="16">
        <v>0</v>
      </c>
      <c r="Q689" s="16">
        <v>0</v>
      </c>
      <c r="R689" s="16">
        <f>Q689*16.876/100</f>
        <v>0</v>
      </c>
      <c r="S689" s="17">
        <f t="shared" si="70"/>
        <v>0</v>
      </c>
      <c r="T689" s="16">
        <v>0</v>
      </c>
      <c r="U689" s="18">
        <f t="shared" si="71"/>
        <v>0</v>
      </c>
      <c r="V689" s="18">
        <f t="shared" si="72"/>
        <v>0</v>
      </c>
      <c r="W689" s="18">
        <f t="shared" si="73"/>
        <v>0</v>
      </c>
      <c r="X689" s="27"/>
      <c r="Y689" s="19">
        <f t="shared" si="74"/>
        <v>0</v>
      </c>
      <c r="Z689" s="18">
        <f t="shared" si="75"/>
        <v>0</v>
      </c>
      <c r="AA689" s="12">
        <v>1700</v>
      </c>
      <c r="AB689" s="12">
        <v>2890</v>
      </c>
      <c r="AC689" s="28">
        <f>+I689+Y689-Z689</f>
        <v>76.75</v>
      </c>
      <c r="AD689" s="20">
        <f t="shared" si="76"/>
        <v>0</v>
      </c>
      <c r="AE689">
        <v>0</v>
      </c>
    </row>
    <row r="690" spans="1:31" x14ac:dyDescent="0.25">
      <c r="A690" s="9">
        <v>45046</v>
      </c>
      <c r="B690" s="10" t="s">
        <v>696</v>
      </c>
      <c r="C690" s="10" t="s">
        <v>554</v>
      </c>
      <c r="D690" s="10" t="s">
        <v>29</v>
      </c>
      <c r="E690" s="10" t="s">
        <v>30</v>
      </c>
      <c r="F690" s="10"/>
      <c r="G690" s="10">
        <v>0</v>
      </c>
      <c r="H690" s="11">
        <v>5000</v>
      </c>
      <c r="I690" s="63">
        <v>225.75</v>
      </c>
      <c r="J690" s="12">
        <v>750</v>
      </c>
      <c r="K690" s="13">
        <v>0</v>
      </c>
      <c r="L690" s="25">
        <v>0</v>
      </c>
      <c r="M690" s="15">
        <v>0</v>
      </c>
      <c r="N690" s="14">
        <v>0</v>
      </c>
      <c r="O690" s="16">
        <v>0</v>
      </c>
      <c r="P690" s="16">
        <v>0</v>
      </c>
      <c r="Q690" s="16">
        <v>0</v>
      </c>
      <c r="R690" s="16">
        <f>Q690*16.876/100</f>
        <v>0</v>
      </c>
      <c r="S690" s="17">
        <f t="shared" si="70"/>
        <v>0</v>
      </c>
      <c r="T690" s="16">
        <v>0</v>
      </c>
      <c r="U690" s="18">
        <f t="shared" si="71"/>
        <v>0</v>
      </c>
      <c r="V690" s="18">
        <f t="shared" si="72"/>
        <v>0</v>
      </c>
      <c r="W690" s="18">
        <f t="shared" si="73"/>
        <v>0</v>
      </c>
      <c r="X690" s="27"/>
      <c r="Y690" s="19">
        <f t="shared" si="74"/>
        <v>0</v>
      </c>
      <c r="Z690" s="18">
        <f t="shared" si="75"/>
        <v>0</v>
      </c>
      <c r="AA690" s="12">
        <v>5000</v>
      </c>
      <c r="AB690" s="12">
        <v>750</v>
      </c>
      <c r="AC690" s="28">
        <f>+I690+Y690-Z690</f>
        <v>225.75</v>
      </c>
      <c r="AD690" s="20">
        <f t="shared" si="76"/>
        <v>0</v>
      </c>
      <c r="AE690">
        <v>0</v>
      </c>
    </row>
    <row r="691" spans="1:31" x14ac:dyDescent="0.25">
      <c r="A691" s="9">
        <v>45046</v>
      </c>
      <c r="B691" s="10" t="s">
        <v>697</v>
      </c>
      <c r="C691" s="10" t="s">
        <v>287</v>
      </c>
      <c r="D691" s="10" t="s">
        <v>29</v>
      </c>
      <c r="E691" s="10" t="s">
        <v>30</v>
      </c>
      <c r="F691" s="10"/>
      <c r="G691" s="10">
        <v>0</v>
      </c>
      <c r="H691" s="11">
        <v>0</v>
      </c>
      <c r="I691" s="63">
        <v>0</v>
      </c>
      <c r="J691" s="12">
        <v>0</v>
      </c>
      <c r="K691" s="13">
        <v>0</v>
      </c>
      <c r="L691" s="25">
        <v>0</v>
      </c>
      <c r="M691" s="15">
        <v>33578</v>
      </c>
      <c r="N691" s="14">
        <v>30870.06</v>
      </c>
      <c r="O691" s="16">
        <v>0</v>
      </c>
      <c r="P691" s="16">
        <v>0</v>
      </c>
      <c r="Q691" s="16">
        <v>0</v>
      </c>
      <c r="R691" s="16">
        <f>Q691*16.876/100</f>
        <v>0</v>
      </c>
      <c r="S691" s="17">
        <f t="shared" si="70"/>
        <v>0</v>
      </c>
      <c r="T691" s="16">
        <v>0</v>
      </c>
      <c r="U691" s="18">
        <f t="shared" si="71"/>
        <v>0</v>
      </c>
      <c r="V691" s="18">
        <f t="shared" si="72"/>
        <v>0</v>
      </c>
      <c r="W691" s="18">
        <f t="shared" si="73"/>
        <v>0</v>
      </c>
      <c r="X691" s="27"/>
      <c r="Y691" s="19">
        <f t="shared" si="74"/>
        <v>0</v>
      </c>
      <c r="Z691" s="18">
        <f t="shared" si="75"/>
        <v>0</v>
      </c>
      <c r="AA691" s="12">
        <v>33578</v>
      </c>
      <c r="AB691" s="12">
        <v>30870.06</v>
      </c>
      <c r="AC691" s="28">
        <f>+I691+Y691-Z691</f>
        <v>0</v>
      </c>
      <c r="AD691" s="20">
        <f t="shared" si="76"/>
        <v>0</v>
      </c>
      <c r="AE691">
        <v>0</v>
      </c>
    </row>
    <row r="692" spans="1:31" x14ac:dyDescent="0.25">
      <c r="A692" s="9">
        <v>45046</v>
      </c>
      <c r="B692" s="10" t="s">
        <v>698</v>
      </c>
      <c r="C692" s="10" t="s">
        <v>28</v>
      </c>
      <c r="D692" s="10" t="s">
        <v>29</v>
      </c>
      <c r="E692" s="10" t="s">
        <v>30</v>
      </c>
      <c r="F692" s="10"/>
      <c r="G692" s="10">
        <v>0</v>
      </c>
      <c r="H692" s="11">
        <v>33269.019999999997</v>
      </c>
      <c r="I692" s="63">
        <v>1502.07</v>
      </c>
      <c r="J692" s="12">
        <v>78429.16</v>
      </c>
      <c r="K692" s="13">
        <v>0</v>
      </c>
      <c r="L692" s="25">
        <v>0</v>
      </c>
      <c r="M692" s="15">
        <v>0</v>
      </c>
      <c r="N692" s="14">
        <v>0</v>
      </c>
      <c r="O692" s="16">
        <v>0</v>
      </c>
      <c r="P692" s="16">
        <v>0</v>
      </c>
      <c r="Q692" s="16">
        <v>5205</v>
      </c>
      <c r="R692" s="16">
        <f>Q692*16.876/100</f>
        <v>878.39580000000001</v>
      </c>
      <c r="S692" s="17">
        <f t="shared" si="70"/>
        <v>6083.3958000000002</v>
      </c>
      <c r="T692" s="16">
        <v>12283.8</v>
      </c>
      <c r="U692" s="18">
        <f t="shared" si="71"/>
        <v>0</v>
      </c>
      <c r="V692" s="18">
        <f t="shared" si="72"/>
        <v>0</v>
      </c>
      <c r="W692" s="18">
        <f t="shared" si="73"/>
        <v>0</v>
      </c>
      <c r="X692" s="27"/>
      <c r="Y692" s="19">
        <f t="shared" si="74"/>
        <v>0</v>
      </c>
      <c r="Z692" s="18">
        <f t="shared" si="75"/>
        <v>0</v>
      </c>
      <c r="AA692" s="12">
        <v>28064.02</v>
      </c>
      <c r="AB692" s="12">
        <v>66158.789999999994</v>
      </c>
      <c r="AC692" s="28">
        <f>+I692+Y692-Z692</f>
        <v>1502.07</v>
      </c>
      <c r="AD692" s="20">
        <f t="shared" si="76"/>
        <v>0</v>
      </c>
      <c r="AE692">
        <v>0</v>
      </c>
    </row>
    <row r="693" spans="1:31" x14ac:dyDescent="0.25">
      <c r="A693" s="59">
        <v>45046</v>
      </c>
      <c r="B693" s="60" t="s">
        <v>771</v>
      </c>
      <c r="C693" s="60" t="s">
        <v>28</v>
      </c>
      <c r="D693" s="60" t="s">
        <v>29</v>
      </c>
      <c r="E693" s="60" t="s">
        <v>30</v>
      </c>
      <c r="F693" s="10"/>
      <c r="G693" s="10"/>
      <c r="H693" s="11"/>
      <c r="I693" s="63"/>
      <c r="J693" s="11"/>
      <c r="K693" s="13"/>
      <c r="L693" s="25"/>
      <c r="M693" s="15"/>
      <c r="N693" s="14"/>
      <c r="O693" s="16"/>
      <c r="P693" s="16"/>
      <c r="Q693" s="16"/>
      <c r="R693" s="16"/>
      <c r="S693" s="17">
        <f t="shared" si="70"/>
        <v>0</v>
      </c>
      <c r="T693" s="16"/>
      <c r="U693" s="18">
        <f t="shared" si="71"/>
        <v>0</v>
      </c>
      <c r="V693" s="18">
        <f t="shared" si="72"/>
        <v>0</v>
      </c>
      <c r="W693" s="18">
        <f t="shared" si="73"/>
        <v>0</v>
      </c>
      <c r="X693" s="27"/>
      <c r="Y693" s="19">
        <f t="shared" si="74"/>
        <v>0</v>
      </c>
      <c r="Z693" s="18">
        <f t="shared" si="75"/>
        <v>0</v>
      </c>
      <c r="AA693" s="12"/>
      <c r="AB693" s="12"/>
      <c r="AC693" s="28">
        <f>+I693+Y693-Z693</f>
        <v>0</v>
      </c>
      <c r="AD693" s="20">
        <f t="shared" si="76"/>
        <v>0</v>
      </c>
      <c r="AE693">
        <v>0</v>
      </c>
    </row>
    <row r="694" spans="1:31" x14ac:dyDescent="0.25">
      <c r="A694" s="59">
        <v>45046</v>
      </c>
      <c r="B694" s="60" t="s">
        <v>772</v>
      </c>
      <c r="C694" s="60" t="s">
        <v>28</v>
      </c>
      <c r="D694" s="60" t="s">
        <v>29</v>
      </c>
      <c r="E694" s="60" t="s">
        <v>30</v>
      </c>
      <c r="F694" s="10"/>
      <c r="G694" s="10"/>
      <c r="H694" s="11"/>
      <c r="I694" s="63"/>
      <c r="J694" s="11"/>
      <c r="K694" s="13"/>
      <c r="L694" s="25"/>
      <c r="M694" s="15"/>
      <c r="N694" s="14"/>
      <c r="O694" s="16"/>
      <c r="P694" s="16"/>
      <c r="Q694" s="16"/>
      <c r="R694" s="16"/>
      <c r="S694" s="17">
        <f t="shared" si="70"/>
        <v>0</v>
      </c>
      <c r="T694" s="16"/>
      <c r="U694" s="18">
        <f t="shared" si="71"/>
        <v>0</v>
      </c>
      <c r="V694" s="18">
        <f t="shared" si="72"/>
        <v>0</v>
      </c>
      <c r="W694" s="18">
        <f t="shared" si="73"/>
        <v>0</v>
      </c>
      <c r="X694" s="27"/>
      <c r="Y694" s="19">
        <f t="shared" si="74"/>
        <v>0</v>
      </c>
      <c r="Z694" s="18">
        <f t="shared" si="75"/>
        <v>0</v>
      </c>
      <c r="AA694" s="12"/>
      <c r="AB694" s="12"/>
      <c r="AC694" s="28">
        <f>+I694+Y694-Z694</f>
        <v>0</v>
      </c>
      <c r="AD694" s="20">
        <f t="shared" si="76"/>
        <v>0</v>
      </c>
      <c r="AE694">
        <v>0</v>
      </c>
    </row>
    <row r="695" spans="1:31" x14ac:dyDescent="0.25">
      <c r="A695" s="59">
        <v>45046</v>
      </c>
      <c r="B695" s="60" t="s">
        <v>826</v>
      </c>
      <c r="C695" s="60" t="s">
        <v>282</v>
      </c>
      <c r="D695" s="60" t="s">
        <v>29</v>
      </c>
      <c r="E695" s="60" t="s">
        <v>30</v>
      </c>
      <c r="F695" s="10"/>
      <c r="G695" s="10"/>
      <c r="H695" s="11"/>
      <c r="I695" s="63"/>
      <c r="J695" s="11"/>
      <c r="K695" s="13"/>
      <c r="L695" s="25"/>
      <c r="M695" s="15"/>
      <c r="N695" s="14"/>
      <c r="O695" s="16"/>
      <c r="P695" s="16"/>
      <c r="Q695" s="16"/>
      <c r="R695" s="16"/>
      <c r="S695" s="17">
        <f t="shared" si="70"/>
        <v>0</v>
      </c>
      <c r="T695" s="16"/>
      <c r="U695" s="18">
        <f t="shared" si="71"/>
        <v>0</v>
      </c>
      <c r="V695" s="18">
        <f t="shared" si="72"/>
        <v>0</v>
      </c>
      <c r="W695" s="18">
        <f t="shared" si="73"/>
        <v>0</v>
      </c>
      <c r="X695" s="27"/>
      <c r="Y695" s="19">
        <f t="shared" si="74"/>
        <v>0</v>
      </c>
      <c r="Z695" s="18">
        <f t="shared" si="75"/>
        <v>0</v>
      </c>
      <c r="AA695" s="12"/>
      <c r="AB695" s="12"/>
      <c r="AC695" s="28">
        <f>+I695+Y695-Z695</f>
        <v>0</v>
      </c>
      <c r="AD695" s="20">
        <f t="shared" si="76"/>
        <v>0</v>
      </c>
      <c r="AE695">
        <v>0</v>
      </c>
    </row>
    <row r="696" spans="1:31" x14ac:dyDescent="0.25">
      <c r="A696" s="59">
        <v>45046</v>
      </c>
      <c r="B696" s="60" t="s">
        <v>773</v>
      </c>
      <c r="C696" s="60" t="s">
        <v>108</v>
      </c>
      <c r="D696" s="60" t="s">
        <v>29</v>
      </c>
      <c r="E696" s="60" t="s">
        <v>30</v>
      </c>
      <c r="F696" s="10"/>
      <c r="G696" s="10"/>
      <c r="H696" s="11"/>
      <c r="I696" s="63"/>
      <c r="J696" s="11"/>
      <c r="K696" s="13"/>
      <c r="L696" s="25"/>
      <c r="M696" s="15"/>
      <c r="N696" s="14"/>
      <c r="O696" s="16"/>
      <c r="P696" s="16"/>
      <c r="Q696" s="16"/>
      <c r="R696" s="16"/>
      <c r="S696" s="17">
        <f t="shared" si="70"/>
        <v>0</v>
      </c>
      <c r="T696" s="16"/>
      <c r="U696" s="18">
        <f t="shared" si="71"/>
        <v>0</v>
      </c>
      <c r="V696" s="18">
        <f t="shared" si="72"/>
        <v>0</v>
      </c>
      <c r="W696" s="18">
        <f t="shared" si="73"/>
        <v>0</v>
      </c>
      <c r="X696" s="27"/>
      <c r="Y696" s="19">
        <f t="shared" si="74"/>
        <v>0</v>
      </c>
      <c r="Z696" s="18">
        <f t="shared" si="75"/>
        <v>0</v>
      </c>
      <c r="AA696" s="12"/>
      <c r="AB696" s="12"/>
      <c r="AC696" s="28">
        <f>+I696+Y696-Z696</f>
        <v>0</v>
      </c>
      <c r="AD696" s="20">
        <f t="shared" si="76"/>
        <v>0</v>
      </c>
      <c r="AE696">
        <v>0</v>
      </c>
    </row>
    <row r="697" spans="1:31" x14ac:dyDescent="0.25">
      <c r="A697" s="9">
        <v>45046</v>
      </c>
      <c r="B697" s="10" t="s">
        <v>699</v>
      </c>
      <c r="C697" s="10" t="s">
        <v>28</v>
      </c>
      <c r="D697" s="10" t="s">
        <v>29</v>
      </c>
      <c r="E697" s="10" t="s">
        <v>30</v>
      </c>
      <c r="F697" s="10"/>
      <c r="G697" s="10">
        <v>0</v>
      </c>
      <c r="H697" s="11">
        <v>1560</v>
      </c>
      <c r="I697" s="63">
        <v>70.430000000000007</v>
      </c>
      <c r="J697" s="12">
        <v>44002.68</v>
      </c>
      <c r="K697" s="13">
        <v>0</v>
      </c>
      <c r="L697" s="25">
        <v>0</v>
      </c>
      <c r="M697" s="15">
        <v>0</v>
      </c>
      <c r="N697" s="14">
        <v>0</v>
      </c>
      <c r="O697" s="16">
        <v>0</v>
      </c>
      <c r="P697" s="16">
        <v>0</v>
      </c>
      <c r="Q697" s="16">
        <v>294</v>
      </c>
      <c r="R697" s="16">
        <f>Q697*16.876/100</f>
        <v>49.615440000000007</v>
      </c>
      <c r="S697" s="17">
        <f t="shared" si="70"/>
        <v>343.61544000000004</v>
      </c>
      <c r="T697" s="16">
        <v>8293.74</v>
      </c>
      <c r="U697" s="18">
        <f t="shared" si="71"/>
        <v>0</v>
      </c>
      <c r="V697" s="18">
        <f t="shared" si="72"/>
        <v>0</v>
      </c>
      <c r="W697" s="18">
        <f t="shared" si="73"/>
        <v>0</v>
      </c>
      <c r="X697" s="27"/>
      <c r="Y697" s="19">
        <f t="shared" si="74"/>
        <v>0</v>
      </c>
      <c r="Z697" s="18">
        <f t="shared" si="75"/>
        <v>0</v>
      </c>
      <c r="AA697" s="12">
        <v>1266</v>
      </c>
      <c r="AB697" s="12">
        <v>35709.86</v>
      </c>
      <c r="AC697" s="28">
        <f>+I697+Y697-Z697</f>
        <v>70.430000000000007</v>
      </c>
      <c r="AD697" s="20">
        <f t="shared" si="76"/>
        <v>0</v>
      </c>
      <c r="AE697">
        <v>0</v>
      </c>
    </row>
    <row r="698" spans="1:31" x14ac:dyDescent="0.25">
      <c r="A698" s="9">
        <v>45046</v>
      </c>
      <c r="B698" s="10" t="s">
        <v>700</v>
      </c>
      <c r="C698" s="10" t="s">
        <v>28</v>
      </c>
      <c r="D698" s="10" t="s">
        <v>29</v>
      </c>
      <c r="E698" s="10" t="s">
        <v>30</v>
      </c>
      <c r="F698" s="10"/>
      <c r="G698" s="10">
        <v>0</v>
      </c>
      <c r="H698" s="11">
        <v>589</v>
      </c>
      <c r="I698" s="63">
        <v>26.59</v>
      </c>
      <c r="J698" s="12">
        <v>20026</v>
      </c>
      <c r="K698" s="13">
        <v>2100</v>
      </c>
      <c r="L698" s="25">
        <v>67830</v>
      </c>
      <c r="M698" s="15">
        <v>0</v>
      </c>
      <c r="N698" s="14">
        <v>0</v>
      </c>
      <c r="O698" s="16">
        <v>0</v>
      </c>
      <c r="P698" s="16">
        <v>0</v>
      </c>
      <c r="Q698" s="16">
        <v>789</v>
      </c>
      <c r="R698" s="16">
        <f>Q698*16.876/100</f>
        <v>133.15164000000001</v>
      </c>
      <c r="S698" s="17">
        <f t="shared" si="70"/>
        <v>922.15164000000004</v>
      </c>
      <c r="T698" s="16">
        <v>26826</v>
      </c>
      <c r="U698" s="18">
        <f t="shared" si="71"/>
        <v>0</v>
      </c>
      <c r="V698" s="18">
        <f t="shared" si="72"/>
        <v>0</v>
      </c>
      <c r="W698" s="18">
        <f t="shared" si="73"/>
        <v>0</v>
      </c>
      <c r="X698" s="27"/>
      <c r="Y698" s="19">
        <f t="shared" si="74"/>
        <v>0</v>
      </c>
      <c r="Z698" s="18">
        <f t="shared" si="75"/>
        <v>0</v>
      </c>
      <c r="AA698" s="12">
        <v>1900</v>
      </c>
      <c r="AB698" s="12">
        <v>61370</v>
      </c>
      <c r="AC698" s="28">
        <f>+I698+Y698-Z698</f>
        <v>26.59</v>
      </c>
      <c r="AD698" s="20">
        <f t="shared" si="76"/>
        <v>0</v>
      </c>
      <c r="AE698">
        <v>0</v>
      </c>
    </row>
    <row r="699" spans="1:31" x14ac:dyDescent="0.25">
      <c r="A699" s="9">
        <v>45046</v>
      </c>
      <c r="B699" s="10" t="s">
        <v>706</v>
      </c>
      <c r="C699" s="10" t="s">
        <v>28</v>
      </c>
      <c r="D699" s="10" t="s">
        <v>29</v>
      </c>
      <c r="E699" s="10" t="s">
        <v>30</v>
      </c>
      <c r="F699" s="10"/>
      <c r="G699" s="10">
        <v>0</v>
      </c>
      <c r="H699" s="11">
        <v>0</v>
      </c>
      <c r="I699" s="63">
        <v>0</v>
      </c>
      <c r="J699" s="12">
        <v>0</v>
      </c>
      <c r="K699" s="13">
        <v>0</v>
      </c>
      <c r="L699" s="25">
        <v>0</v>
      </c>
      <c r="M699" s="15">
        <v>0</v>
      </c>
      <c r="N699" s="14">
        <v>0</v>
      </c>
      <c r="O699" s="16">
        <v>0</v>
      </c>
      <c r="P699" s="16">
        <v>0</v>
      </c>
      <c r="Q699" s="16">
        <v>5415</v>
      </c>
      <c r="R699" s="16">
        <f>Q699*16.876/100</f>
        <v>913.83540000000005</v>
      </c>
      <c r="S699" s="17">
        <f t="shared" si="70"/>
        <v>6328.8353999999999</v>
      </c>
      <c r="T699" s="16">
        <v>0</v>
      </c>
      <c r="U699" s="18">
        <f t="shared" si="71"/>
        <v>0</v>
      </c>
      <c r="V699" s="18">
        <f t="shared" si="72"/>
        <v>0</v>
      </c>
      <c r="W699" s="18">
        <f t="shared" si="73"/>
        <v>0</v>
      </c>
      <c r="X699" s="27"/>
      <c r="Y699" s="19">
        <f t="shared" si="74"/>
        <v>0</v>
      </c>
      <c r="Z699" s="18">
        <f t="shared" si="75"/>
        <v>0</v>
      </c>
      <c r="AA699" s="12">
        <v>-5415</v>
      </c>
      <c r="AB699" s="12">
        <v>0</v>
      </c>
      <c r="AC699" s="28">
        <f>+I699+Y699-Z699</f>
        <v>0</v>
      </c>
      <c r="AD699" s="20">
        <f t="shared" si="76"/>
        <v>0</v>
      </c>
      <c r="AE699">
        <v>0</v>
      </c>
    </row>
    <row r="700" spans="1:31" x14ac:dyDescent="0.25">
      <c r="A700" s="9">
        <v>45046</v>
      </c>
      <c r="B700" s="10" t="s">
        <v>707</v>
      </c>
      <c r="C700" s="10" t="s">
        <v>28</v>
      </c>
      <c r="D700" s="10" t="s">
        <v>29</v>
      </c>
      <c r="E700" s="10" t="s">
        <v>30</v>
      </c>
      <c r="F700" s="10"/>
      <c r="G700" s="10">
        <v>0</v>
      </c>
      <c r="H700" s="11">
        <v>8019</v>
      </c>
      <c r="I700" s="63">
        <v>362.05</v>
      </c>
      <c r="J700" s="12">
        <v>79363.69</v>
      </c>
      <c r="K700" s="13">
        <v>0</v>
      </c>
      <c r="L700" s="25">
        <v>0</v>
      </c>
      <c r="M700" s="15">
        <v>0</v>
      </c>
      <c r="N700" s="14">
        <v>0</v>
      </c>
      <c r="O700" s="16">
        <v>0</v>
      </c>
      <c r="P700" s="16">
        <v>0</v>
      </c>
      <c r="Q700" s="16">
        <v>789</v>
      </c>
      <c r="R700" s="16">
        <f>Q700*16.876/100</f>
        <v>133.15164000000001</v>
      </c>
      <c r="S700" s="17">
        <f t="shared" si="70"/>
        <v>922.15164000000004</v>
      </c>
      <c r="T700" s="16">
        <v>7811.1</v>
      </c>
      <c r="U700" s="18">
        <f t="shared" si="71"/>
        <v>0</v>
      </c>
      <c r="V700" s="18">
        <f t="shared" si="72"/>
        <v>0</v>
      </c>
      <c r="W700" s="18">
        <f t="shared" si="73"/>
        <v>0</v>
      </c>
      <c r="X700" s="27"/>
      <c r="Y700" s="19">
        <f t="shared" si="74"/>
        <v>0</v>
      </c>
      <c r="Z700" s="18">
        <f t="shared" si="75"/>
        <v>0</v>
      </c>
      <c r="AA700" s="12">
        <v>7230</v>
      </c>
      <c r="AB700" s="12">
        <v>71554.990000000005</v>
      </c>
      <c r="AC700" s="28">
        <f>+I700+Y700-Z700</f>
        <v>362.05</v>
      </c>
      <c r="AD700" s="20">
        <f t="shared" si="76"/>
        <v>0</v>
      </c>
      <c r="AE700">
        <v>0</v>
      </c>
    </row>
    <row r="701" spans="1:31" x14ac:dyDescent="0.25">
      <c r="A701" s="9">
        <v>45077</v>
      </c>
      <c r="B701" s="10" t="s">
        <v>710</v>
      </c>
      <c r="C701" s="10" t="s">
        <v>711</v>
      </c>
      <c r="D701" s="10" t="s">
        <v>29</v>
      </c>
      <c r="E701" s="10" t="s">
        <v>30</v>
      </c>
      <c r="F701" s="10"/>
      <c r="G701" s="10">
        <v>0</v>
      </c>
      <c r="H701" s="11">
        <v>0</v>
      </c>
      <c r="I701" s="63">
        <f>ROUND(SUMIFS(AC:AC,$A:$A,EOMONTH($A701,-1),$B:$B,$B701),2)</f>
        <v>0</v>
      </c>
      <c r="J701" s="12">
        <v>0</v>
      </c>
      <c r="K701" s="13">
        <v>0</v>
      </c>
      <c r="L701" s="25">
        <v>0</v>
      </c>
      <c r="M701" s="15">
        <v>25608</v>
      </c>
      <c r="N701" s="14">
        <v>1038508.99</v>
      </c>
      <c r="O701" s="16">
        <v>0</v>
      </c>
      <c r="P701" s="16">
        <v>0</v>
      </c>
      <c r="Q701" s="16">
        <v>25554</v>
      </c>
      <c r="R701" s="16">
        <f>Q701*16.876/100</f>
        <v>4312.4930400000003</v>
      </c>
      <c r="S701" s="17">
        <f t="shared" si="70"/>
        <v>29866.493040000001</v>
      </c>
      <c r="T701" s="16">
        <v>0</v>
      </c>
      <c r="U701" s="18">
        <f t="shared" si="71"/>
        <v>0</v>
      </c>
      <c r="V701" s="18">
        <f t="shared" si="72"/>
        <v>0</v>
      </c>
      <c r="W701" s="18">
        <f t="shared" si="73"/>
        <v>0</v>
      </c>
      <c r="X701" s="27"/>
      <c r="Y701" s="19">
        <f t="shared" si="74"/>
        <v>0</v>
      </c>
      <c r="Z701" s="18">
        <f t="shared" si="75"/>
        <v>0</v>
      </c>
      <c r="AA701" s="12">
        <v>54</v>
      </c>
      <c r="AB701" s="12">
        <v>2189.92</v>
      </c>
      <c r="AC701" s="28">
        <f>+I701+Y701-Z701</f>
        <v>0</v>
      </c>
      <c r="AD701" s="20">
        <f t="shared" si="76"/>
        <v>0</v>
      </c>
      <c r="AE701">
        <v>0</v>
      </c>
    </row>
    <row r="702" spans="1:31" x14ac:dyDescent="0.25">
      <c r="A702" s="9">
        <v>45077</v>
      </c>
      <c r="B702" s="10" t="s">
        <v>27</v>
      </c>
      <c r="C702" s="10" t="s">
        <v>28</v>
      </c>
      <c r="D702" s="10" t="s">
        <v>29</v>
      </c>
      <c r="E702" s="10" t="s">
        <v>30</v>
      </c>
      <c r="F702" s="10"/>
      <c r="G702" s="10">
        <v>0</v>
      </c>
      <c r="H702" s="11">
        <f>SUMIFS(AA:AA,$A:$A,EOMONTH($A702,-1),$B:$B,$B702)</f>
        <v>137</v>
      </c>
      <c r="I702" s="63">
        <f>ROUND(SUMIFS(AC:AC,$A:$A,EOMONTH($A702,-1),$B:$B,$B702),2)</f>
        <v>23.52</v>
      </c>
      <c r="J702" s="11">
        <f>SUMIFS(AB:AB,$A:$A,EOMONTH($A702,-1),$B:$B,$B702)</f>
        <v>1242.79</v>
      </c>
      <c r="K702" s="13">
        <v>0</v>
      </c>
      <c r="L702" s="25">
        <v>0</v>
      </c>
      <c r="M702" s="15">
        <v>1640</v>
      </c>
      <c r="N702" s="14">
        <v>14866.49</v>
      </c>
      <c r="O702" s="16">
        <v>0</v>
      </c>
      <c r="P702" s="16">
        <v>0</v>
      </c>
      <c r="Q702" s="16">
        <v>766</v>
      </c>
      <c r="R702" s="16">
        <f>Q702*16.876/100</f>
        <v>129.27016</v>
      </c>
      <c r="S702" s="17">
        <f t="shared" si="70"/>
        <v>895.27016000000003</v>
      </c>
      <c r="T702" s="16">
        <v>6947.62</v>
      </c>
      <c r="U702" s="18">
        <f t="shared" si="71"/>
        <v>0</v>
      </c>
      <c r="V702" s="18">
        <f t="shared" si="72"/>
        <v>0</v>
      </c>
      <c r="W702" s="18">
        <f t="shared" si="73"/>
        <v>0</v>
      </c>
      <c r="X702" s="27"/>
      <c r="Y702" s="19">
        <f t="shared" si="74"/>
        <v>0</v>
      </c>
      <c r="Z702" s="18">
        <f t="shared" si="75"/>
        <v>0</v>
      </c>
      <c r="AA702" s="12">
        <v>1011</v>
      </c>
      <c r="AB702" s="12">
        <v>9165.16</v>
      </c>
      <c r="AC702" s="28">
        <f>+I702+Y702-Z702</f>
        <v>23.52</v>
      </c>
      <c r="AD702" s="20">
        <f t="shared" si="76"/>
        <v>0</v>
      </c>
      <c r="AE702">
        <v>0</v>
      </c>
    </row>
    <row r="703" spans="1:31" x14ac:dyDescent="0.25">
      <c r="A703" s="9">
        <v>45077</v>
      </c>
      <c r="B703" s="10" t="s">
        <v>712</v>
      </c>
      <c r="C703" s="10" t="s">
        <v>28</v>
      </c>
      <c r="D703" s="10" t="s">
        <v>29</v>
      </c>
      <c r="E703" s="10" t="s">
        <v>30</v>
      </c>
      <c r="F703" s="10"/>
      <c r="G703" s="10">
        <v>0</v>
      </c>
      <c r="H703" s="11">
        <f>SUMIFS(AA:AA,$A:$A,EOMONTH($A703,-1),$B:$B,$B703)</f>
        <v>0</v>
      </c>
      <c r="I703" s="63">
        <f>ROUND(SUMIFS(AC:AC,$A:$A,EOMONTH($A703,-1),$B:$B,$B703),2)</f>
        <v>0</v>
      </c>
      <c r="J703" s="11">
        <f>SUMIFS(AB:AB,$A:$A,EOMONTH($A703,-1),$B:$B,$B703)</f>
        <v>0</v>
      </c>
      <c r="K703" s="13">
        <v>0</v>
      </c>
      <c r="L703" s="25">
        <v>0</v>
      </c>
      <c r="M703" s="15">
        <v>4994</v>
      </c>
      <c r="N703" s="14">
        <v>0</v>
      </c>
      <c r="O703" s="16">
        <v>0</v>
      </c>
      <c r="P703" s="16">
        <v>0</v>
      </c>
      <c r="Q703" s="16">
        <v>4994</v>
      </c>
      <c r="R703" s="16">
        <f>Q703*16.876/100</f>
        <v>842.78744000000006</v>
      </c>
      <c r="S703" s="17">
        <f t="shared" si="70"/>
        <v>5836.7874400000001</v>
      </c>
      <c r="T703" s="16">
        <v>0</v>
      </c>
      <c r="U703" s="18">
        <f t="shared" si="71"/>
        <v>0</v>
      </c>
      <c r="V703" s="18">
        <f t="shared" si="72"/>
        <v>0</v>
      </c>
      <c r="W703" s="18">
        <f t="shared" si="73"/>
        <v>0</v>
      </c>
      <c r="X703" s="27"/>
      <c r="Y703" s="19">
        <f t="shared" si="74"/>
        <v>0</v>
      </c>
      <c r="Z703" s="18">
        <f t="shared" si="75"/>
        <v>0</v>
      </c>
      <c r="AA703" s="12">
        <v>0</v>
      </c>
      <c r="AB703" s="12">
        <v>0</v>
      </c>
      <c r="AC703" s="28">
        <f>+I703+Y703-Z703</f>
        <v>0</v>
      </c>
      <c r="AD703" s="20">
        <f t="shared" si="76"/>
        <v>0</v>
      </c>
      <c r="AE703">
        <v>0</v>
      </c>
    </row>
    <row r="704" spans="1:31" x14ac:dyDescent="0.25">
      <c r="A704" s="9">
        <v>45077</v>
      </c>
      <c r="B704" s="10" t="s">
        <v>31</v>
      </c>
      <c r="C704" s="10" t="s">
        <v>28</v>
      </c>
      <c r="D704" s="10" t="s">
        <v>29</v>
      </c>
      <c r="E704" s="10" t="s">
        <v>30</v>
      </c>
      <c r="F704" s="10"/>
      <c r="G704" s="10">
        <v>0</v>
      </c>
      <c r="H704" s="11">
        <f>SUMIFS(AA:AA,$A:$A,EOMONTH($A704,-1),$B:$B,$B704)</f>
        <v>443</v>
      </c>
      <c r="I704" s="63">
        <f>ROUND(SUMIFS(AC:AC,$A:$A,EOMONTH($A704,-1),$B:$B,$B704),2)</f>
        <v>33.64</v>
      </c>
      <c r="J704" s="11">
        <f>SUMIFS(AB:AB,$A:$A,EOMONTH($A704,-1),$B:$B,$B704)</f>
        <v>4104.29</v>
      </c>
      <c r="K704" s="13">
        <v>0</v>
      </c>
      <c r="L704" s="25">
        <v>0</v>
      </c>
      <c r="M704" s="15">
        <v>0</v>
      </c>
      <c r="N704" s="14">
        <v>0</v>
      </c>
      <c r="O704" s="16">
        <v>0</v>
      </c>
      <c r="P704" s="16">
        <v>0</v>
      </c>
      <c r="Q704" s="16">
        <v>0</v>
      </c>
      <c r="R704" s="16">
        <f>Q704*16.876/100</f>
        <v>0</v>
      </c>
      <c r="S704" s="17">
        <f t="shared" si="70"/>
        <v>0</v>
      </c>
      <c r="T704" s="16">
        <v>0</v>
      </c>
      <c r="U704" s="18">
        <f t="shared" si="71"/>
        <v>0</v>
      </c>
      <c r="V704" s="18">
        <f t="shared" si="72"/>
        <v>0</v>
      </c>
      <c r="W704" s="18">
        <f t="shared" si="73"/>
        <v>0</v>
      </c>
      <c r="X704" s="27"/>
      <c r="Y704" s="19">
        <f t="shared" si="74"/>
        <v>0</v>
      </c>
      <c r="Z704" s="18">
        <f t="shared" si="75"/>
        <v>0</v>
      </c>
      <c r="AA704" s="12">
        <v>443</v>
      </c>
      <c r="AB704" s="12">
        <v>4104.29</v>
      </c>
      <c r="AC704" s="28">
        <f>+I704+Y704-Z704</f>
        <v>33.64</v>
      </c>
      <c r="AD704" s="20">
        <f t="shared" si="76"/>
        <v>0</v>
      </c>
      <c r="AE704">
        <v>0</v>
      </c>
    </row>
    <row r="705" spans="1:31" x14ac:dyDescent="0.25">
      <c r="A705" s="9">
        <v>45077</v>
      </c>
      <c r="B705" s="10" t="s">
        <v>32</v>
      </c>
      <c r="C705" s="10" t="s">
        <v>28</v>
      </c>
      <c r="D705" s="10" t="s">
        <v>29</v>
      </c>
      <c r="E705" s="10" t="s">
        <v>30</v>
      </c>
      <c r="F705" s="10"/>
      <c r="G705" s="10">
        <v>0</v>
      </c>
      <c r="H705" s="11">
        <f>SUMIFS(AA:AA,$A:$A,EOMONTH($A705,-1),$B:$B,$B705)</f>
        <v>3</v>
      </c>
      <c r="I705" s="63">
        <f>ROUND(SUMIFS(AC:AC,$A:$A,EOMONTH($A705,-1),$B:$B,$B705),2)</f>
        <v>0</v>
      </c>
      <c r="J705" s="11">
        <f>SUMIFS(AB:AB,$A:$A,EOMONTH($A705,-1),$B:$B,$B705)</f>
        <v>27.05</v>
      </c>
      <c r="K705" s="13">
        <v>0</v>
      </c>
      <c r="L705" s="25">
        <v>0</v>
      </c>
      <c r="M705" s="15">
        <v>380</v>
      </c>
      <c r="N705" s="14">
        <v>3373.64</v>
      </c>
      <c r="O705" s="16">
        <v>0</v>
      </c>
      <c r="P705" s="16">
        <v>0</v>
      </c>
      <c r="Q705" s="16">
        <v>0</v>
      </c>
      <c r="R705" s="16">
        <f>Q705*16.876/100</f>
        <v>0</v>
      </c>
      <c r="S705" s="17">
        <f t="shared" si="70"/>
        <v>0</v>
      </c>
      <c r="T705" s="16">
        <v>0</v>
      </c>
      <c r="U705" s="18">
        <f t="shared" si="71"/>
        <v>0</v>
      </c>
      <c r="V705" s="18">
        <f t="shared" si="72"/>
        <v>0</v>
      </c>
      <c r="W705" s="18">
        <f t="shared" si="73"/>
        <v>0</v>
      </c>
      <c r="X705" s="27"/>
      <c r="Y705" s="19">
        <f t="shared" si="74"/>
        <v>0</v>
      </c>
      <c r="Z705" s="18">
        <f t="shared" si="75"/>
        <v>0</v>
      </c>
      <c r="AA705" s="12">
        <v>383</v>
      </c>
      <c r="AB705" s="12">
        <v>3400.69</v>
      </c>
      <c r="AC705" s="28">
        <f>+I705+Y705-Z705</f>
        <v>0</v>
      </c>
      <c r="AD705" s="20">
        <f t="shared" si="76"/>
        <v>0</v>
      </c>
      <c r="AE705">
        <v>0</v>
      </c>
    </row>
    <row r="706" spans="1:31" x14ac:dyDescent="0.25">
      <c r="A706" s="9">
        <v>45077</v>
      </c>
      <c r="B706" s="10" t="s">
        <v>33</v>
      </c>
      <c r="C706" s="10" t="s">
        <v>28</v>
      </c>
      <c r="D706" s="10" t="s">
        <v>29</v>
      </c>
      <c r="E706" s="10" t="s">
        <v>30</v>
      </c>
      <c r="F706" s="10"/>
      <c r="G706" s="10">
        <v>0</v>
      </c>
      <c r="H706" s="11">
        <f>SUMIFS(AA:AA,$A:$A,EOMONTH($A706,-1),$B:$B,$B706)</f>
        <v>33</v>
      </c>
      <c r="I706" s="63">
        <f>ROUND(SUMIFS(AC:AC,$A:$A,EOMONTH($A706,-1),$B:$B,$B706),2)</f>
        <v>28.35</v>
      </c>
      <c r="J706" s="11">
        <f>SUMIFS(AB:AB,$A:$A,EOMONTH($A706,-1),$B:$B,$B706)</f>
        <v>308.5</v>
      </c>
      <c r="K706" s="13">
        <v>0</v>
      </c>
      <c r="L706" s="25">
        <v>0</v>
      </c>
      <c r="M706" s="15">
        <v>300</v>
      </c>
      <c r="N706" s="14">
        <v>2642.15</v>
      </c>
      <c r="O706" s="16">
        <v>0</v>
      </c>
      <c r="P706" s="16">
        <v>0</v>
      </c>
      <c r="Q706" s="16">
        <v>0</v>
      </c>
      <c r="R706" s="16">
        <f>Q706*16.876/100</f>
        <v>0</v>
      </c>
      <c r="S706" s="17">
        <f t="shared" si="70"/>
        <v>0</v>
      </c>
      <c r="T706" s="16">
        <v>0</v>
      </c>
      <c r="U706" s="18">
        <f t="shared" si="71"/>
        <v>0</v>
      </c>
      <c r="V706" s="18">
        <f t="shared" si="72"/>
        <v>0</v>
      </c>
      <c r="W706" s="18">
        <f t="shared" si="73"/>
        <v>0</v>
      </c>
      <c r="X706" s="27"/>
      <c r="Y706" s="19">
        <f t="shared" si="74"/>
        <v>0</v>
      </c>
      <c r="Z706" s="18">
        <f t="shared" si="75"/>
        <v>0</v>
      </c>
      <c r="AA706" s="12">
        <v>333</v>
      </c>
      <c r="AB706" s="12">
        <v>2950.65</v>
      </c>
      <c r="AC706" s="28">
        <f>+I706+Y706-Z706</f>
        <v>28.35</v>
      </c>
      <c r="AD706" s="20">
        <f t="shared" si="76"/>
        <v>0</v>
      </c>
      <c r="AE706">
        <v>0</v>
      </c>
    </row>
    <row r="707" spans="1:31" x14ac:dyDescent="0.25">
      <c r="A707" s="9">
        <v>45077</v>
      </c>
      <c r="B707" s="10" t="s">
        <v>34</v>
      </c>
      <c r="C707" s="10" t="s">
        <v>28</v>
      </c>
      <c r="D707" s="10" t="s">
        <v>29</v>
      </c>
      <c r="E707" s="10" t="s">
        <v>30</v>
      </c>
      <c r="F707" s="10"/>
      <c r="G707" s="10">
        <v>0</v>
      </c>
      <c r="H707" s="11">
        <f>SUMIFS(AA:AA,$A:$A,EOMONTH($A707,-1),$B:$B,$B707)</f>
        <v>37</v>
      </c>
      <c r="I707" s="63">
        <f>ROUND(SUMIFS(AC:AC,$A:$A,EOMONTH($A707,-1),$B:$B,$B707),2)</f>
        <v>0</v>
      </c>
      <c r="J707" s="11">
        <f>SUMIFS(AB:AB,$A:$A,EOMONTH($A707,-1),$B:$B,$B707)</f>
        <v>333.73</v>
      </c>
      <c r="K707" s="13">
        <v>0</v>
      </c>
      <c r="L707" s="25">
        <v>0</v>
      </c>
      <c r="M707" s="15">
        <v>960</v>
      </c>
      <c r="N707" s="14">
        <v>8659.5</v>
      </c>
      <c r="O707" s="16">
        <v>0</v>
      </c>
      <c r="P707" s="16">
        <v>0</v>
      </c>
      <c r="Q707" s="16">
        <v>0</v>
      </c>
      <c r="R707" s="16">
        <f>Q707*16.876/100</f>
        <v>0</v>
      </c>
      <c r="S707" s="17">
        <f t="shared" si="70"/>
        <v>0</v>
      </c>
      <c r="T707" s="16">
        <v>0</v>
      </c>
      <c r="U707" s="18">
        <f t="shared" si="71"/>
        <v>0</v>
      </c>
      <c r="V707" s="18">
        <f t="shared" si="72"/>
        <v>0</v>
      </c>
      <c r="W707" s="18">
        <f t="shared" si="73"/>
        <v>0</v>
      </c>
      <c r="X707" s="27"/>
      <c r="Y707" s="19">
        <f t="shared" si="74"/>
        <v>0</v>
      </c>
      <c r="Z707" s="18">
        <f t="shared" si="75"/>
        <v>0</v>
      </c>
      <c r="AA707" s="12">
        <v>997</v>
      </c>
      <c r="AB707" s="12">
        <v>8993.23</v>
      </c>
      <c r="AC707" s="28">
        <f>+I707+Y707-Z707</f>
        <v>0</v>
      </c>
      <c r="AD707" s="20">
        <f t="shared" si="76"/>
        <v>0</v>
      </c>
      <c r="AE707">
        <v>0</v>
      </c>
    </row>
    <row r="708" spans="1:31" x14ac:dyDescent="0.25">
      <c r="A708" s="9">
        <v>45077</v>
      </c>
      <c r="B708" s="10" t="s">
        <v>35</v>
      </c>
      <c r="C708" s="10" t="s">
        <v>28</v>
      </c>
      <c r="D708" s="10" t="s">
        <v>29</v>
      </c>
      <c r="E708" s="10" t="s">
        <v>30</v>
      </c>
      <c r="F708" s="10"/>
      <c r="G708" s="10">
        <v>0</v>
      </c>
      <c r="H708" s="11">
        <f>SUMIFS(AA:AA,$A:$A,EOMONTH($A708,-1),$B:$B,$B708)</f>
        <v>498</v>
      </c>
      <c r="I708" s="63">
        <f>ROUND(SUMIFS(AC:AC,$A:$A,EOMONTH($A708,-1),$B:$B,$B708),2)</f>
        <v>26.59</v>
      </c>
      <c r="J708" s="11">
        <f>SUMIFS(AB:AB,$A:$A,EOMONTH($A708,-1),$B:$B,$B708)</f>
        <v>4192.6000000000004</v>
      </c>
      <c r="K708" s="13">
        <v>0</v>
      </c>
      <c r="L708" s="25">
        <v>0</v>
      </c>
      <c r="M708" s="15">
        <v>0</v>
      </c>
      <c r="N708" s="14">
        <v>0</v>
      </c>
      <c r="O708" s="16">
        <v>0</v>
      </c>
      <c r="P708" s="16">
        <v>0</v>
      </c>
      <c r="Q708" s="16">
        <v>0</v>
      </c>
      <c r="R708" s="16">
        <f>Q708*16.876/100</f>
        <v>0</v>
      </c>
      <c r="S708" s="17">
        <f t="shared" si="70"/>
        <v>0</v>
      </c>
      <c r="T708" s="16">
        <v>0</v>
      </c>
      <c r="U708" s="18">
        <f t="shared" si="71"/>
        <v>0</v>
      </c>
      <c r="V708" s="18">
        <f t="shared" si="72"/>
        <v>0</v>
      </c>
      <c r="W708" s="18">
        <f t="shared" si="73"/>
        <v>0</v>
      </c>
      <c r="X708" s="27"/>
      <c r="Y708" s="19">
        <f t="shared" si="74"/>
        <v>0</v>
      </c>
      <c r="Z708" s="18">
        <f t="shared" si="75"/>
        <v>0</v>
      </c>
      <c r="AA708" s="12">
        <v>498</v>
      </c>
      <c r="AB708" s="12">
        <v>4192.6000000000004</v>
      </c>
      <c r="AC708" s="28">
        <f>+I708+Y708-Z708</f>
        <v>26.59</v>
      </c>
      <c r="AD708" s="20">
        <f t="shared" si="76"/>
        <v>0</v>
      </c>
      <c r="AE708">
        <v>0</v>
      </c>
    </row>
    <row r="709" spans="1:31" x14ac:dyDescent="0.25">
      <c r="A709" s="59">
        <v>45077</v>
      </c>
      <c r="B709" s="60" t="s">
        <v>808</v>
      </c>
      <c r="C709" s="60" t="s">
        <v>28</v>
      </c>
      <c r="D709" s="60" t="s">
        <v>29</v>
      </c>
      <c r="E709" s="60" t="s">
        <v>30</v>
      </c>
      <c r="F709" s="10"/>
      <c r="G709" s="10"/>
      <c r="H709" s="11"/>
      <c r="I709" s="63">
        <f>ROUND(SUMIFS(AC:AC,$A:$A,EOMONTH($A709,-1),$B:$B,$B709),2)</f>
        <v>0</v>
      </c>
      <c r="J709" s="11"/>
      <c r="K709" s="13"/>
      <c r="L709" s="25"/>
      <c r="M709" s="15"/>
      <c r="N709" s="14"/>
      <c r="O709" s="16"/>
      <c r="P709" s="16"/>
      <c r="Q709" s="16"/>
      <c r="R709" s="16"/>
      <c r="S709" s="17">
        <f t="shared" ref="S709:S772" si="77">Q709+R709</f>
        <v>0</v>
      </c>
      <c r="T709" s="16"/>
      <c r="U709" s="18">
        <f t="shared" ref="U709:U772" si="78">H709*G709/1000</f>
        <v>0</v>
      </c>
      <c r="V709" s="18">
        <f t="shared" ref="V709:V772" si="79">M709*F709/1000</f>
        <v>0</v>
      </c>
      <c r="W709" s="18">
        <f t="shared" ref="W709:W772" si="80">V709*16.789/100</f>
        <v>0</v>
      </c>
      <c r="X709" s="27"/>
      <c r="Y709" s="19">
        <f t="shared" ref="Y709:Y772" si="81">V709+W709+X709</f>
        <v>0</v>
      </c>
      <c r="Z709" s="18">
        <f t="shared" ref="Z709:Z772" si="82">O709*G709/1000</f>
        <v>0</v>
      </c>
      <c r="AA709" s="12"/>
      <c r="AB709" s="12"/>
      <c r="AC709" s="28">
        <f>+I709+Y709-Z709</f>
        <v>0</v>
      </c>
      <c r="AD709" s="20">
        <f t="shared" ref="AD709:AD772" si="83">IF(AC709&lt;0,ROUNDUP(AC709,-1)*-1,0)</f>
        <v>0</v>
      </c>
      <c r="AE709">
        <v>0</v>
      </c>
    </row>
    <row r="710" spans="1:31" x14ac:dyDescent="0.25">
      <c r="A710" s="9">
        <v>45077</v>
      </c>
      <c r="B710" s="10" t="s">
        <v>36</v>
      </c>
      <c r="C710" s="10" t="s">
        <v>28</v>
      </c>
      <c r="D710" s="10" t="s">
        <v>29</v>
      </c>
      <c r="E710" s="10" t="s">
        <v>30</v>
      </c>
      <c r="F710" s="10"/>
      <c r="G710" s="10">
        <v>0</v>
      </c>
      <c r="H710" s="11">
        <f>SUMIFS(AA:AA,$A:$A,EOMONTH($A710,-1),$B:$B,$B710)</f>
        <v>-25</v>
      </c>
      <c r="I710" s="63">
        <f>ROUND(SUMIFS(AC:AC,$A:$A,EOMONTH($A710,-1),$B:$B,$B710),2)</f>
        <v>0</v>
      </c>
      <c r="J710" s="11">
        <f>SUMIFS(AB:AB,$A:$A,EOMONTH($A710,-1),$B:$B,$B710)</f>
        <v>0</v>
      </c>
      <c r="K710" s="13">
        <v>0</v>
      </c>
      <c r="L710" s="25">
        <v>0</v>
      </c>
      <c r="M710" s="15">
        <v>0</v>
      </c>
      <c r="N710" s="14">
        <v>0</v>
      </c>
      <c r="O710" s="16">
        <v>0</v>
      </c>
      <c r="P710" s="16">
        <v>0</v>
      </c>
      <c r="Q710" s="16">
        <v>0</v>
      </c>
      <c r="R710" s="16">
        <f>Q710*16.876/100</f>
        <v>0</v>
      </c>
      <c r="S710" s="17">
        <f t="shared" si="77"/>
        <v>0</v>
      </c>
      <c r="T710" s="16">
        <v>0</v>
      </c>
      <c r="U710" s="18">
        <f t="shared" si="78"/>
        <v>0</v>
      </c>
      <c r="V710" s="18">
        <f t="shared" si="79"/>
        <v>0</v>
      </c>
      <c r="W710" s="18">
        <f t="shared" si="80"/>
        <v>0</v>
      </c>
      <c r="X710" s="27"/>
      <c r="Y710" s="19">
        <f t="shared" si="81"/>
        <v>0</v>
      </c>
      <c r="Z710" s="18">
        <f t="shared" si="82"/>
        <v>0</v>
      </c>
      <c r="AA710" s="12">
        <v>-25</v>
      </c>
      <c r="AB710" s="12">
        <v>0</v>
      </c>
      <c r="AC710" s="28">
        <f>+I710+Y710-Z710</f>
        <v>0</v>
      </c>
      <c r="AD710" s="20">
        <f t="shared" si="83"/>
        <v>0</v>
      </c>
      <c r="AE710">
        <v>0</v>
      </c>
    </row>
    <row r="711" spans="1:31" x14ac:dyDescent="0.25">
      <c r="A711" s="9">
        <v>45077</v>
      </c>
      <c r="B711" s="10" t="s">
        <v>37</v>
      </c>
      <c r="C711" s="10" t="s">
        <v>28</v>
      </c>
      <c r="D711" s="10" t="s">
        <v>29</v>
      </c>
      <c r="E711" s="10" t="s">
        <v>30</v>
      </c>
      <c r="F711" s="10"/>
      <c r="G711" s="10">
        <v>0</v>
      </c>
      <c r="H711" s="11">
        <f>SUMIFS(AA:AA,$A:$A,EOMONTH($A711,-1),$B:$B,$B711)</f>
        <v>-25</v>
      </c>
      <c r="I711" s="63">
        <f>ROUND(SUMIFS(AC:AC,$A:$A,EOMONTH($A711,-1),$B:$B,$B711),2)</f>
        <v>0</v>
      </c>
      <c r="J711" s="11">
        <f>SUMIFS(AB:AB,$A:$A,EOMONTH($A711,-1),$B:$B,$B711)</f>
        <v>0</v>
      </c>
      <c r="K711" s="13">
        <v>0</v>
      </c>
      <c r="L711" s="25">
        <v>0</v>
      </c>
      <c r="M711" s="15">
        <v>0</v>
      </c>
      <c r="N711" s="14">
        <v>0</v>
      </c>
      <c r="O711" s="16">
        <v>0</v>
      </c>
      <c r="P711" s="16">
        <v>0</v>
      </c>
      <c r="Q711" s="16">
        <v>0</v>
      </c>
      <c r="R711" s="16">
        <f>Q711*16.876/100</f>
        <v>0</v>
      </c>
      <c r="S711" s="17">
        <f t="shared" si="77"/>
        <v>0</v>
      </c>
      <c r="T711" s="16">
        <v>0</v>
      </c>
      <c r="U711" s="18">
        <f t="shared" si="78"/>
        <v>0</v>
      </c>
      <c r="V711" s="18">
        <f t="shared" si="79"/>
        <v>0</v>
      </c>
      <c r="W711" s="18">
        <f t="shared" si="80"/>
        <v>0</v>
      </c>
      <c r="X711" s="27"/>
      <c r="Y711" s="19">
        <f t="shared" si="81"/>
        <v>0</v>
      </c>
      <c r="Z711" s="18">
        <f t="shared" si="82"/>
        <v>0</v>
      </c>
      <c r="AA711" s="12">
        <v>-25</v>
      </c>
      <c r="AB711" s="12">
        <v>0</v>
      </c>
      <c r="AC711" s="28">
        <f>+I711+Y711-Z711</f>
        <v>0</v>
      </c>
      <c r="AD711" s="20">
        <f t="shared" si="83"/>
        <v>0</v>
      </c>
      <c r="AE711">
        <v>0</v>
      </c>
    </row>
    <row r="712" spans="1:31" x14ac:dyDescent="0.25">
      <c r="A712" s="9">
        <v>45077</v>
      </c>
      <c r="B712" s="10" t="s">
        <v>38</v>
      </c>
      <c r="C712" s="10" t="s">
        <v>39</v>
      </c>
      <c r="D712" s="10" t="s">
        <v>40</v>
      </c>
      <c r="E712" s="10" t="s">
        <v>30</v>
      </c>
      <c r="F712" s="10">
        <v>129</v>
      </c>
      <c r="G712" s="10">
        <v>141</v>
      </c>
      <c r="H712" s="11">
        <f>SUMIFS(AA:AA,$A:$A,EOMONTH($A712,-1),$B:$B,$B712)</f>
        <v>437</v>
      </c>
      <c r="I712" s="63">
        <f>ROUND(SUMIFS(AC:AC,$A:$A,EOMONTH($A712,-1),$B:$B,$B712),2)</f>
        <v>10.15</v>
      </c>
      <c r="J712" s="11">
        <f>SUMIFS(AB:AB,$A:$A,EOMONTH($A712,-1),$B:$B,$B712)</f>
        <v>16824.5</v>
      </c>
      <c r="K712" s="13">
        <v>0</v>
      </c>
      <c r="L712" s="25">
        <v>0</v>
      </c>
      <c r="M712" s="15">
        <v>0</v>
      </c>
      <c r="N712" s="14">
        <v>0</v>
      </c>
      <c r="O712" s="16">
        <v>200</v>
      </c>
      <c r="P712" s="16">
        <v>5281.5</v>
      </c>
      <c r="Q712" s="16">
        <v>0</v>
      </c>
      <c r="R712" s="16">
        <f>Q712*16.876/100</f>
        <v>0</v>
      </c>
      <c r="S712" s="17">
        <f t="shared" si="77"/>
        <v>0</v>
      </c>
      <c r="T712" s="16">
        <v>0</v>
      </c>
      <c r="U712" s="18">
        <f t="shared" si="78"/>
        <v>61.616999999999997</v>
      </c>
      <c r="V712" s="18">
        <f t="shared" si="79"/>
        <v>0</v>
      </c>
      <c r="W712" s="18">
        <f t="shared" si="80"/>
        <v>0</v>
      </c>
      <c r="X712" s="27"/>
      <c r="Y712" s="19">
        <f t="shared" si="81"/>
        <v>0</v>
      </c>
      <c r="Z712" s="18">
        <f t="shared" si="82"/>
        <v>28.2</v>
      </c>
      <c r="AA712" s="12">
        <v>237</v>
      </c>
      <c r="AB712" s="12">
        <v>9124.5</v>
      </c>
      <c r="AC712" s="28">
        <f>+I712+Y712-Z712</f>
        <v>-18.049999999999997</v>
      </c>
      <c r="AD712" s="20">
        <f t="shared" si="83"/>
        <v>20</v>
      </c>
      <c r="AE712">
        <v>20</v>
      </c>
    </row>
    <row r="713" spans="1:31" x14ac:dyDescent="0.25">
      <c r="A713" s="9">
        <v>45077</v>
      </c>
      <c r="B713" s="10" t="s">
        <v>41</v>
      </c>
      <c r="C713" s="10" t="s">
        <v>39</v>
      </c>
      <c r="D713" s="10" t="s">
        <v>40</v>
      </c>
      <c r="E713" s="10" t="s">
        <v>30</v>
      </c>
      <c r="F713" s="10">
        <v>129</v>
      </c>
      <c r="G713" s="10">
        <v>141</v>
      </c>
      <c r="H713" s="11">
        <f>SUMIFS(AA:AA,$A:$A,EOMONTH($A713,-1),$B:$B,$B713)</f>
        <v>1</v>
      </c>
      <c r="I713" s="63">
        <f>ROUND(SUMIFS(AC:AC,$A:$A,EOMONTH($A713,-1),$B:$B,$B713),2)</f>
        <v>0.05</v>
      </c>
      <c r="J713" s="11">
        <f>SUMIFS(AB:AB,$A:$A,EOMONTH($A713,-1),$B:$B,$B713)</f>
        <v>37.5</v>
      </c>
      <c r="K713" s="13">
        <v>0</v>
      </c>
      <c r="L713" s="25">
        <v>0</v>
      </c>
      <c r="M713" s="15">
        <v>0</v>
      </c>
      <c r="N713" s="14">
        <v>0</v>
      </c>
      <c r="O713" s="16">
        <v>0</v>
      </c>
      <c r="P713" s="16">
        <v>0</v>
      </c>
      <c r="Q713" s="16">
        <v>0</v>
      </c>
      <c r="R713" s="16">
        <f>Q713*16.876/100</f>
        <v>0</v>
      </c>
      <c r="S713" s="17">
        <f t="shared" si="77"/>
        <v>0</v>
      </c>
      <c r="T713" s="16">
        <v>0</v>
      </c>
      <c r="U713" s="18">
        <f t="shared" si="78"/>
        <v>0.14099999999999999</v>
      </c>
      <c r="V713" s="18">
        <f t="shared" si="79"/>
        <v>0</v>
      </c>
      <c r="W713" s="18">
        <f t="shared" si="80"/>
        <v>0</v>
      </c>
      <c r="X713" s="27"/>
      <c r="Y713" s="19">
        <f t="shared" si="81"/>
        <v>0</v>
      </c>
      <c r="Z713" s="18">
        <f t="shared" si="82"/>
        <v>0</v>
      </c>
      <c r="AA713" s="12">
        <v>1</v>
      </c>
      <c r="AB713" s="12">
        <v>37.5</v>
      </c>
      <c r="AC713" s="28">
        <f>+I713+Y713-Z713</f>
        <v>0.05</v>
      </c>
      <c r="AD713" s="20">
        <f t="shared" si="83"/>
        <v>0</v>
      </c>
      <c r="AE713">
        <v>0</v>
      </c>
    </row>
    <row r="714" spans="1:31" x14ac:dyDescent="0.25">
      <c r="A714" s="9">
        <v>45077</v>
      </c>
      <c r="B714" s="10" t="s">
        <v>42</v>
      </c>
      <c r="C714" s="10" t="s">
        <v>39</v>
      </c>
      <c r="D714" s="10" t="s">
        <v>40</v>
      </c>
      <c r="E714" s="10" t="s">
        <v>30</v>
      </c>
      <c r="F714" s="10">
        <v>129</v>
      </c>
      <c r="G714" s="10">
        <v>141</v>
      </c>
      <c r="H714" s="11">
        <f>SUMIFS(AA:AA,$A:$A,EOMONTH($A714,-1),$B:$B,$B714)</f>
        <v>217</v>
      </c>
      <c r="I714" s="63">
        <f>ROUND(SUMIFS(AC:AC,$A:$A,EOMONTH($A714,-1),$B:$B,$B714),2)</f>
        <v>0.21</v>
      </c>
      <c r="J714" s="11">
        <f>SUMIFS(AB:AB,$A:$A,EOMONTH($A714,-1),$B:$B,$B714)</f>
        <v>8354.5</v>
      </c>
      <c r="K714" s="13">
        <v>0</v>
      </c>
      <c r="L714" s="25">
        <v>0</v>
      </c>
      <c r="M714" s="15">
        <v>0</v>
      </c>
      <c r="N714" s="14">
        <v>0</v>
      </c>
      <c r="O714" s="16">
        <v>0</v>
      </c>
      <c r="P714" s="16">
        <v>0</v>
      </c>
      <c r="Q714" s="16">
        <v>0</v>
      </c>
      <c r="R714" s="16">
        <f>Q714*16.876/100</f>
        <v>0</v>
      </c>
      <c r="S714" s="17">
        <f t="shared" si="77"/>
        <v>0</v>
      </c>
      <c r="T714" s="16">
        <v>0</v>
      </c>
      <c r="U714" s="18">
        <f t="shared" si="78"/>
        <v>30.597000000000001</v>
      </c>
      <c r="V714" s="18">
        <f t="shared" si="79"/>
        <v>0</v>
      </c>
      <c r="W714" s="18">
        <f t="shared" si="80"/>
        <v>0</v>
      </c>
      <c r="X714" s="27"/>
      <c r="Y714" s="19">
        <f t="shared" si="81"/>
        <v>0</v>
      </c>
      <c r="Z714" s="18">
        <f t="shared" si="82"/>
        <v>0</v>
      </c>
      <c r="AA714" s="12">
        <v>217</v>
      </c>
      <c r="AB714" s="12">
        <v>8354.5</v>
      </c>
      <c r="AC714" s="28">
        <f>+I714+Y714-Z714</f>
        <v>0.21</v>
      </c>
      <c r="AD714" s="20">
        <f t="shared" si="83"/>
        <v>0</v>
      </c>
      <c r="AE714">
        <v>0</v>
      </c>
    </row>
    <row r="715" spans="1:31" x14ac:dyDescent="0.25">
      <c r="A715" s="9">
        <v>45077</v>
      </c>
      <c r="B715" s="10" t="s">
        <v>43</v>
      </c>
      <c r="C715" s="10" t="s">
        <v>39</v>
      </c>
      <c r="D715" s="10" t="s">
        <v>40</v>
      </c>
      <c r="E715" s="10" t="s">
        <v>30</v>
      </c>
      <c r="F715" s="10">
        <v>129</v>
      </c>
      <c r="G715" s="10">
        <v>141</v>
      </c>
      <c r="H715" s="11">
        <f>SUMIFS(AA:AA,$A:$A,EOMONTH($A715,-1),$B:$B,$B715)</f>
        <v>420</v>
      </c>
      <c r="I715" s="63">
        <f>ROUND(SUMIFS(AC:AC,$A:$A,EOMONTH($A715,-1),$B:$B,$B715),2)</f>
        <v>9.3800000000000008</v>
      </c>
      <c r="J715" s="11">
        <f>SUMIFS(AB:AB,$A:$A,EOMONTH($A715,-1),$B:$B,$B715)</f>
        <v>12612.6</v>
      </c>
      <c r="K715" s="13">
        <v>0</v>
      </c>
      <c r="L715" s="25">
        <v>0</v>
      </c>
      <c r="M715" s="15">
        <v>0</v>
      </c>
      <c r="N715" s="14">
        <v>0</v>
      </c>
      <c r="O715" s="16">
        <v>50</v>
      </c>
      <c r="P715" s="16">
        <v>1260</v>
      </c>
      <c r="Q715" s="16">
        <v>0</v>
      </c>
      <c r="R715" s="16">
        <f>Q715*16.876/100</f>
        <v>0</v>
      </c>
      <c r="S715" s="17">
        <f t="shared" si="77"/>
        <v>0</v>
      </c>
      <c r="T715" s="16">
        <v>0</v>
      </c>
      <c r="U715" s="18">
        <f t="shared" si="78"/>
        <v>59.22</v>
      </c>
      <c r="V715" s="18">
        <f t="shared" si="79"/>
        <v>0</v>
      </c>
      <c r="W715" s="18">
        <f t="shared" si="80"/>
        <v>0</v>
      </c>
      <c r="X715" s="27"/>
      <c r="Y715" s="19">
        <f t="shared" si="81"/>
        <v>0</v>
      </c>
      <c r="Z715" s="18">
        <f t="shared" si="82"/>
        <v>7.05</v>
      </c>
      <c r="AA715" s="12">
        <v>370</v>
      </c>
      <c r="AB715" s="12">
        <v>11111.1</v>
      </c>
      <c r="AC715" s="28">
        <f>+I715+Y715-Z715</f>
        <v>2.330000000000001</v>
      </c>
      <c r="AD715" s="20">
        <f t="shared" si="83"/>
        <v>0</v>
      </c>
      <c r="AE715">
        <v>0</v>
      </c>
    </row>
    <row r="716" spans="1:31" x14ac:dyDescent="0.25">
      <c r="A716" s="9">
        <v>45077</v>
      </c>
      <c r="B716" s="10" t="s">
        <v>44</v>
      </c>
      <c r="C716" s="10" t="s">
        <v>39</v>
      </c>
      <c r="D716" s="10" t="s">
        <v>40</v>
      </c>
      <c r="E716" s="10" t="s">
        <v>30</v>
      </c>
      <c r="F716" s="10">
        <v>180</v>
      </c>
      <c r="G716" s="10">
        <v>196</v>
      </c>
      <c r="H716" s="11">
        <f>SUMIFS(AA:AA,$A:$A,EOMONTH($A716,-1),$B:$B,$B716)</f>
        <v>583</v>
      </c>
      <c r="I716" s="63">
        <f>ROUND(SUMIFS(AC:AC,$A:$A,EOMONTH($A716,-1),$B:$B,$B716),2)</f>
        <v>8.61</v>
      </c>
      <c r="J716" s="11">
        <f>SUMIFS(AB:AB,$A:$A,EOMONTH($A716,-1),$B:$B,$B716)</f>
        <v>10800.21</v>
      </c>
      <c r="K716" s="13">
        <v>0</v>
      </c>
      <c r="L716" s="25">
        <v>0</v>
      </c>
      <c r="M716" s="15">
        <v>0</v>
      </c>
      <c r="N716" s="14">
        <v>0</v>
      </c>
      <c r="O716" s="16">
        <v>200</v>
      </c>
      <c r="P716" s="16">
        <v>7210.5</v>
      </c>
      <c r="Q716" s="16">
        <v>0</v>
      </c>
      <c r="R716" s="16">
        <f>Q716*16.876/100</f>
        <v>0</v>
      </c>
      <c r="S716" s="17">
        <f t="shared" si="77"/>
        <v>0</v>
      </c>
      <c r="T716" s="16">
        <v>0</v>
      </c>
      <c r="U716" s="18">
        <f t="shared" si="78"/>
        <v>114.268</v>
      </c>
      <c r="V716" s="18">
        <f t="shared" si="79"/>
        <v>0</v>
      </c>
      <c r="W716" s="18">
        <f t="shared" si="80"/>
        <v>0</v>
      </c>
      <c r="X716" s="27"/>
      <c r="Y716" s="19">
        <f t="shared" si="81"/>
        <v>0</v>
      </c>
      <c r="Z716" s="18">
        <f t="shared" si="82"/>
        <v>39.200000000000003</v>
      </c>
      <c r="AA716" s="12">
        <v>383</v>
      </c>
      <c r="AB716" s="12">
        <v>7095.16</v>
      </c>
      <c r="AC716" s="28">
        <f>+I716+Y716-Z716</f>
        <v>-30.590000000000003</v>
      </c>
      <c r="AD716" s="20">
        <f t="shared" si="83"/>
        <v>40</v>
      </c>
      <c r="AE716">
        <v>60</v>
      </c>
    </row>
    <row r="717" spans="1:31" x14ac:dyDescent="0.25">
      <c r="A717" s="9">
        <v>45077</v>
      </c>
      <c r="B717" s="10" t="s">
        <v>45</v>
      </c>
      <c r="C717" s="10" t="s">
        <v>39</v>
      </c>
      <c r="D717" s="10" t="s">
        <v>40</v>
      </c>
      <c r="E717" s="10" t="s">
        <v>30</v>
      </c>
      <c r="F717" s="10">
        <v>180</v>
      </c>
      <c r="G717" s="10">
        <v>196</v>
      </c>
      <c r="H717" s="11">
        <f>SUMIFS(AA:AA,$A:$A,EOMONTH($A717,-1),$B:$B,$B717)</f>
        <v>59</v>
      </c>
      <c r="I717" s="63">
        <f>ROUND(SUMIFS(AC:AC,$A:$A,EOMONTH($A717,-1),$B:$B,$B717),2)</f>
        <v>7.58</v>
      </c>
      <c r="J717" s="11">
        <f>SUMIFS(AB:AB,$A:$A,EOMONTH($A717,-1),$B:$B,$B717)</f>
        <v>1703.33</v>
      </c>
      <c r="K717" s="13">
        <v>0</v>
      </c>
      <c r="L717" s="25">
        <v>0</v>
      </c>
      <c r="M717" s="15">
        <v>0</v>
      </c>
      <c r="N717" s="14">
        <v>0</v>
      </c>
      <c r="O717" s="16">
        <v>0</v>
      </c>
      <c r="P717" s="16">
        <v>0</v>
      </c>
      <c r="Q717" s="16">
        <v>0</v>
      </c>
      <c r="R717" s="16">
        <f>Q717*16.876/100</f>
        <v>0</v>
      </c>
      <c r="S717" s="17">
        <f t="shared" si="77"/>
        <v>0</v>
      </c>
      <c r="T717" s="16">
        <v>0</v>
      </c>
      <c r="U717" s="18">
        <f t="shared" si="78"/>
        <v>11.564</v>
      </c>
      <c r="V717" s="18">
        <f t="shared" si="79"/>
        <v>0</v>
      </c>
      <c r="W717" s="18">
        <f t="shared" si="80"/>
        <v>0</v>
      </c>
      <c r="X717" s="27"/>
      <c r="Y717" s="19">
        <f t="shared" si="81"/>
        <v>0</v>
      </c>
      <c r="Z717" s="18">
        <f t="shared" si="82"/>
        <v>0</v>
      </c>
      <c r="AA717" s="12">
        <v>59</v>
      </c>
      <c r="AB717" s="12">
        <v>1703.33</v>
      </c>
      <c r="AC717" s="28">
        <f>+I717+Y717-Z717</f>
        <v>7.58</v>
      </c>
      <c r="AD717" s="20">
        <f t="shared" si="83"/>
        <v>0</v>
      </c>
      <c r="AE717">
        <v>20</v>
      </c>
    </row>
    <row r="718" spans="1:31" x14ac:dyDescent="0.25">
      <c r="A718" s="9">
        <v>45077</v>
      </c>
      <c r="B718" s="10" t="s">
        <v>46</v>
      </c>
      <c r="C718" s="10" t="s">
        <v>39</v>
      </c>
      <c r="D718" s="10" t="s">
        <v>40</v>
      </c>
      <c r="E718" s="10" t="s">
        <v>30</v>
      </c>
      <c r="F718" s="10">
        <v>180</v>
      </c>
      <c r="G718" s="10">
        <v>196</v>
      </c>
      <c r="H718" s="11">
        <f>SUMIFS(AA:AA,$A:$A,EOMONTH($A718,-1),$B:$B,$B718)</f>
        <v>375</v>
      </c>
      <c r="I718" s="63">
        <f>ROUND(SUMIFS(AC:AC,$A:$A,EOMONTH($A718,-1),$B:$B,$B718),2)</f>
        <v>4.3</v>
      </c>
      <c r="J718" s="11">
        <f>SUMIFS(AB:AB,$A:$A,EOMONTH($A718,-1),$B:$B,$B718)</f>
        <v>7215.16</v>
      </c>
      <c r="K718" s="13">
        <v>0</v>
      </c>
      <c r="L718" s="25">
        <v>0</v>
      </c>
      <c r="M718" s="15">
        <v>0</v>
      </c>
      <c r="N718" s="14">
        <v>0</v>
      </c>
      <c r="O718" s="16">
        <v>50</v>
      </c>
      <c r="P718" s="16">
        <v>1930.5</v>
      </c>
      <c r="Q718" s="16">
        <v>0</v>
      </c>
      <c r="R718" s="16">
        <f>Q718*16.876/100</f>
        <v>0</v>
      </c>
      <c r="S718" s="17">
        <f t="shared" si="77"/>
        <v>0</v>
      </c>
      <c r="T718" s="16">
        <v>0</v>
      </c>
      <c r="U718" s="18">
        <f t="shared" si="78"/>
        <v>73.5</v>
      </c>
      <c r="V718" s="18">
        <f t="shared" si="79"/>
        <v>0</v>
      </c>
      <c r="W718" s="18">
        <f t="shared" si="80"/>
        <v>0</v>
      </c>
      <c r="X718" s="27"/>
      <c r="Y718" s="19">
        <f t="shared" si="81"/>
        <v>0</v>
      </c>
      <c r="Z718" s="18">
        <f t="shared" si="82"/>
        <v>9.8000000000000007</v>
      </c>
      <c r="AA718" s="12">
        <v>325</v>
      </c>
      <c r="AB718" s="12">
        <v>6253.14</v>
      </c>
      <c r="AC718" s="28">
        <f>+I718+Y718-Z718</f>
        <v>-5.5000000000000009</v>
      </c>
      <c r="AD718" s="20">
        <f t="shared" si="83"/>
        <v>10</v>
      </c>
      <c r="AE718">
        <v>20</v>
      </c>
    </row>
    <row r="719" spans="1:31" x14ac:dyDescent="0.25">
      <c r="A719" s="9">
        <v>45077</v>
      </c>
      <c r="B719" s="10" t="s">
        <v>47</v>
      </c>
      <c r="C719" s="10" t="s">
        <v>39</v>
      </c>
      <c r="D719" s="10" t="s">
        <v>40</v>
      </c>
      <c r="E719" s="10" t="s">
        <v>30</v>
      </c>
      <c r="F719" s="10">
        <v>180</v>
      </c>
      <c r="G719" s="10">
        <v>196</v>
      </c>
      <c r="H719" s="11">
        <f>SUMIFS(AA:AA,$A:$A,EOMONTH($A719,-1),$B:$B,$B719)</f>
        <v>369</v>
      </c>
      <c r="I719" s="63">
        <f>ROUND(SUMIFS(AC:AC,$A:$A,EOMONTH($A719,-1),$B:$B,$B719),2)</f>
        <v>4.03</v>
      </c>
      <c r="J719" s="11">
        <f>SUMIFS(AB:AB,$A:$A,EOMONTH($A719,-1),$B:$B,$B719)</f>
        <v>6835.72</v>
      </c>
      <c r="K719" s="13">
        <v>0</v>
      </c>
      <c r="L719" s="25">
        <v>0</v>
      </c>
      <c r="M719" s="15">
        <v>0</v>
      </c>
      <c r="N719" s="14">
        <v>0</v>
      </c>
      <c r="O719" s="16">
        <v>50</v>
      </c>
      <c r="P719" s="16">
        <v>1760</v>
      </c>
      <c r="Q719" s="16">
        <v>0</v>
      </c>
      <c r="R719" s="16">
        <f>Q719*16.876/100</f>
        <v>0</v>
      </c>
      <c r="S719" s="17">
        <f t="shared" si="77"/>
        <v>0</v>
      </c>
      <c r="T719" s="16">
        <v>0</v>
      </c>
      <c r="U719" s="18">
        <f t="shared" si="78"/>
        <v>72.323999999999998</v>
      </c>
      <c r="V719" s="18">
        <f t="shared" si="79"/>
        <v>0</v>
      </c>
      <c r="W719" s="18">
        <f t="shared" si="80"/>
        <v>0</v>
      </c>
      <c r="X719" s="27"/>
      <c r="Y719" s="19">
        <f t="shared" si="81"/>
        <v>0</v>
      </c>
      <c r="Z719" s="18">
        <f t="shared" si="82"/>
        <v>9.8000000000000007</v>
      </c>
      <c r="AA719" s="12">
        <v>319</v>
      </c>
      <c r="AB719" s="12">
        <v>5909.47</v>
      </c>
      <c r="AC719" s="28">
        <f>+I719+Y719-Z719</f>
        <v>-5.7700000000000005</v>
      </c>
      <c r="AD719" s="20">
        <f t="shared" si="83"/>
        <v>10</v>
      </c>
      <c r="AE719">
        <v>20</v>
      </c>
    </row>
    <row r="720" spans="1:31" x14ac:dyDescent="0.25">
      <c r="A720" s="9">
        <v>45077</v>
      </c>
      <c r="B720" s="10" t="s">
        <v>48</v>
      </c>
      <c r="C720" s="10" t="s">
        <v>39</v>
      </c>
      <c r="D720" s="10" t="s">
        <v>29</v>
      </c>
      <c r="E720" s="10" t="s">
        <v>30</v>
      </c>
      <c r="F720" s="10"/>
      <c r="G720" s="10">
        <v>0</v>
      </c>
      <c r="H720" s="11">
        <f>SUMIFS(AA:AA,$A:$A,EOMONTH($A720,-1),$B:$B,$B720)</f>
        <v>16</v>
      </c>
      <c r="I720" s="63">
        <f>ROUND(SUMIFS(AC:AC,$A:$A,EOMONTH($A720,-1),$B:$B,$B720),2)</f>
        <v>0.72</v>
      </c>
      <c r="J720" s="11">
        <f>SUMIFS(AB:AB,$A:$A,EOMONTH($A720,-1),$B:$B,$B720)</f>
        <v>461.92</v>
      </c>
      <c r="K720" s="13">
        <v>0</v>
      </c>
      <c r="L720" s="25">
        <v>0</v>
      </c>
      <c r="M720" s="15">
        <v>0</v>
      </c>
      <c r="N720" s="14">
        <v>0</v>
      </c>
      <c r="O720" s="16">
        <v>0</v>
      </c>
      <c r="P720" s="16">
        <v>0</v>
      </c>
      <c r="Q720" s="16">
        <v>0</v>
      </c>
      <c r="R720" s="16">
        <f>Q720*16.876/100</f>
        <v>0</v>
      </c>
      <c r="S720" s="17">
        <f t="shared" si="77"/>
        <v>0</v>
      </c>
      <c r="T720" s="16">
        <v>0</v>
      </c>
      <c r="U720" s="18">
        <f t="shared" si="78"/>
        <v>0</v>
      </c>
      <c r="V720" s="18">
        <f t="shared" si="79"/>
        <v>0</v>
      </c>
      <c r="W720" s="18">
        <f t="shared" si="80"/>
        <v>0</v>
      </c>
      <c r="X720" s="27"/>
      <c r="Y720" s="19">
        <f t="shared" si="81"/>
        <v>0</v>
      </c>
      <c r="Z720" s="18">
        <f t="shared" si="82"/>
        <v>0</v>
      </c>
      <c r="AA720" s="12">
        <v>16</v>
      </c>
      <c r="AB720" s="12">
        <v>461.92</v>
      </c>
      <c r="AC720" s="28">
        <f>+I720+Y720-Z720</f>
        <v>0.72</v>
      </c>
      <c r="AD720" s="20">
        <f t="shared" si="83"/>
        <v>0</v>
      </c>
      <c r="AE720">
        <v>0</v>
      </c>
    </row>
    <row r="721" spans="1:31" x14ac:dyDescent="0.25">
      <c r="A721" s="9">
        <v>45077</v>
      </c>
      <c r="B721" s="10" t="s">
        <v>49</v>
      </c>
      <c r="C721" s="10" t="s">
        <v>39</v>
      </c>
      <c r="D721" s="10" t="s">
        <v>40</v>
      </c>
      <c r="E721" s="10" t="s">
        <v>30</v>
      </c>
      <c r="F721" s="10">
        <v>240</v>
      </c>
      <c r="G721" s="10">
        <v>262</v>
      </c>
      <c r="H721" s="11">
        <f>SUMIFS(AA:AA,$A:$A,EOMONTH($A721,-1),$B:$B,$B721)</f>
        <v>651</v>
      </c>
      <c r="I721" s="63">
        <f>ROUND(SUMIFS(AC:AC,$A:$A,EOMONTH($A721,-1),$B:$B,$B721),2)</f>
        <v>6.02</v>
      </c>
      <c r="J721" s="11">
        <f>SUMIFS(AB:AB,$A:$A,EOMONTH($A721,-1),$B:$B,$B721)</f>
        <v>19767.29</v>
      </c>
      <c r="K721" s="13">
        <v>0</v>
      </c>
      <c r="L721" s="25">
        <v>0</v>
      </c>
      <c r="M721" s="15">
        <v>0</v>
      </c>
      <c r="N721" s="14">
        <v>0</v>
      </c>
      <c r="O721" s="16">
        <v>175</v>
      </c>
      <c r="P721" s="16">
        <v>8473</v>
      </c>
      <c r="Q721" s="16">
        <v>0</v>
      </c>
      <c r="R721" s="16">
        <f>Q721*16.876/100</f>
        <v>0</v>
      </c>
      <c r="S721" s="17">
        <f t="shared" si="77"/>
        <v>0</v>
      </c>
      <c r="T721" s="16">
        <v>0</v>
      </c>
      <c r="U721" s="18">
        <f t="shared" si="78"/>
        <v>170.56200000000001</v>
      </c>
      <c r="V721" s="18">
        <f t="shared" si="79"/>
        <v>0</v>
      </c>
      <c r="W721" s="18">
        <f t="shared" si="80"/>
        <v>0</v>
      </c>
      <c r="X721" s="27"/>
      <c r="Y721" s="19">
        <f t="shared" si="81"/>
        <v>0</v>
      </c>
      <c r="Z721" s="18">
        <f t="shared" si="82"/>
        <v>45.85</v>
      </c>
      <c r="AA721" s="12">
        <v>476</v>
      </c>
      <c r="AB721" s="12">
        <v>14453.5</v>
      </c>
      <c r="AC721" s="28">
        <f>+I721+Y721-Z721</f>
        <v>-39.83</v>
      </c>
      <c r="AD721" s="20">
        <f t="shared" si="83"/>
        <v>40</v>
      </c>
      <c r="AE721">
        <v>60</v>
      </c>
    </row>
    <row r="722" spans="1:31" x14ac:dyDescent="0.25">
      <c r="A722" s="9">
        <v>45077</v>
      </c>
      <c r="B722" s="10" t="s">
        <v>50</v>
      </c>
      <c r="C722" s="10" t="s">
        <v>39</v>
      </c>
      <c r="D722" s="10" t="s">
        <v>40</v>
      </c>
      <c r="E722" s="10" t="s">
        <v>30</v>
      </c>
      <c r="F722" s="10">
        <v>240</v>
      </c>
      <c r="G722" s="10">
        <v>262</v>
      </c>
      <c r="H722" s="11">
        <f>SUMIFS(AA:AA,$A:$A,EOMONTH($A722,-1),$B:$B,$B722)</f>
        <v>364</v>
      </c>
      <c r="I722" s="63">
        <f>ROUND(SUMIFS(AC:AC,$A:$A,EOMONTH($A722,-1),$B:$B,$B722),2)</f>
        <v>4.75</v>
      </c>
      <c r="J722" s="11">
        <f>SUMIFS(AB:AB,$A:$A,EOMONTH($A722,-1),$B:$B,$B722)</f>
        <v>12059.21</v>
      </c>
      <c r="K722" s="13">
        <v>0</v>
      </c>
      <c r="L722" s="25">
        <v>0</v>
      </c>
      <c r="M722" s="15">
        <v>0</v>
      </c>
      <c r="N722" s="14">
        <v>0</v>
      </c>
      <c r="O722" s="16">
        <v>50</v>
      </c>
      <c r="P722" s="16">
        <v>2466.5</v>
      </c>
      <c r="Q722" s="16">
        <v>0</v>
      </c>
      <c r="R722" s="16">
        <f>Q722*16.876/100</f>
        <v>0</v>
      </c>
      <c r="S722" s="17">
        <f t="shared" si="77"/>
        <v>0</v>
      </c>
      <c r="T722" s="16">
        <v>0</v>
      </c>
      <c r="U722" s="18">
        <f t="shared" si="78"/>
        <v>95.367999999999995</v>
      </c>
      <c r="V722" s="18">
        <f t="shared" si="79"/>
        <v>0</v>
      </c>
      <c r="W722" s="18">
        <f t="shared" si="80"/>
        <v>0</v>
      </c>
      <c r="X722" s="27"/>
      <c r="Y722" s="19">
        <f t="shared" si="81"/>
        <v>0</v>
      </c>
      <c r="Z722" s="18">
        <f t="shared" si="82"/>
        <v>13.1</v>
      </c>
      <c r="AA722" s="12">
        <v>314</v>
      </c>
      <c r="AB722" s="12">
        <v>10402.73</v>
      </c>
      <c r="AC722" s="28">
        <f>+I722+Y722-Z722</f>
        <v>-8.35</v>
      </c>
      <c r="AD722" s="20">
        <f t="shared" si="83"/>
        <v>10</v>
      </c>
      <c r="AE722">
        <v>20</v>
      </c>
    </row>
    <row r="723" spans="1:31" x14ac:dyDescent="0.25">
      <c r="A723" s="9">
        <v>45077</v>
      </c>
      <c r="B723" s="10" t="s">
        <v>51</v>
      </c>
      <c r="C723" s="10" t="s">
        <v>39</v>
      </c>
      <c r="D723" s="10" t="s">
        <v>40</v>
      </c>
      <c r="E723" s="10" t="s">
        <v>30</v>
      </c>
      <c r="F723" s="10">
        <v>240</v>
      </c>
      <c r="G723" s="10">
        <v>262</v>
      </c>
      <c r="H723" s="11">
        <f>SUMIFS(AA:AA,$A:$A,EOMONTH($A723,-1),$B:$B,$B723)</f>
        <v>231</v>
      </c>
      <c r="I723" s="63">
        <f>ROUND(SUMIFS(AC:AC,$A:$A,EOMONTH($A723,-1),$B:$B,$B723),2)</f>
        <v>8.74</v>
      </c>
      <c r="J723" s="11">
        <f>SUMIFS(AB:AB,$A:$A,EOMONTH($A723,-1),$B:$B,$B723)</f>
        <v>6067.34</v>
      </c>
      <c r="K723" s="13">
        <v>0</v>
      </c>
      <c r="L723" s="25">
        <v>0</v>
      </c>
      <c r="M723" s="15">
        <v>0</v>
      </c>
      <c r="N723" s="14">
        <v>0</v>
      </c>
      <c r="O723" s="16">
        <v>50</v>
      </c>
      <c r="P723" s="16">
        <v>2466.5</v>
      </c>
      <c r="Q723" s="16">
        <v>0</v>
      </c>
      <c r="R723" s="16">
        <f>Q723*16.876/100</f>
        <v>0</v>
      </c>
      <c r="S723" s="17">
        <f t="shared" si="77"/>
        <v>0</v>
      </c>
      <c r="T723" s="16">
        <v>0</v>
      </c>
      <c r="U723" s="18">
        <f t="shared" si="78"/>
        <v>60.521999999999998</v>
      </c>
      <c r="V723" s="18">
        <f t="shared" si="79"/>
        <v>0</v>
      </c>
      <c r="W723" s="18">
        <f t="shared" si="80"/>
        <v>0</v>
      </c>
      <c r="X723" s="27"/>
      <c r="Y723" s="19">
        <f t="shared" si="81"/>
        <v>0</v>
      </c>
      <c r="Z723" s="18">
        <f t="shared" si="82"/>
        <v>13.1</v>
      </c>
      <c r="AA723" s="12">
        <v>181</v>
      </c>
      <c r="AB723" s="12">
        <v>4754.0600000000004</v>
      </c>
      <c r="AC723" s="28">
        <f>+I723+Y723-Z723</f>
        <v>-4.3599999999999994</v>
      </c>
      <c r="AD723" s="20">
        <f t="shared" si="83"/>
        <v>10</v>
      </c>
      <c r="AE723">
        <v>30</v>
      </c>
    </row>
    <row r="724" spans="1:31" x14ac:dyDescent="0.25">
      <c r="A724" s="9">
        <v>45077</v>
      </c>
      <c r="B724" s="10" t="s">
        <v>52</v>
      </c>
      <c r="C724" s="10" t="s">
        <v>39</v>
      </c>
      <c r="D724" s="10" t="s">
        <v>40</v>
      </c>
      <c r="E724" s="10" t="s">
        <v>30</v>
      </c>
      <c r="F724" s="10">
        <v>240</v>
      </c>
      <c r="G724" s="10">
        <v>262</v>
      </c>
      <c r="H724" s="11">
        <f>SUMIFS(AA:AA,$A:$A,EOMONTH($A724,-1),$B:$B,$B724)</f>
        <v>267</v>
      </c>
      <c r="I724" s="63">
        <f>ROUND(SUMIFS(AC:AC,$A:$A,EOMONTH($A724,-1),$B:$B,$B724),2)</f>
        <v>9.5299999999999994</v>
      </c>
      <c r="J724" s="11">
        <f>SUMIFS(AB:AB,$A:$A,EOMONTH($A724,-1),$B:$B,$B724)</f>
        <v>8543.52</v>
      </c>
      <c r="K724" s="13">
        <v>0</v>
      </c>
      <c r="L724" s="25">
        <v>0</v>
      </c>
      <c r="M724" s="15">
        <v>0</v>
      </c>
      <c r="N724" s="14">
        <v>0</v>
      </c>
      <c r="O724" s="16">
        <v>75</v>
      </c>
      <c r="P724" s="16">
        <v>3646.5</v>
      </c>
      <c r="Q724" s="16">
        <v>0</v>
      </c>
      <c r="R724" s="16">
        <f>Q724*16.876/100</f>
        <v>0</v>
      </c>
      <c r="S724" s="17">
        <f t="shared" si="77"/>
        <v>0</v>
      </c>
      <c r="T724" s="16">
        <v>0</v>
      </c>
      <c r="U724" s="18">
        <f t="shared" si="78"/>
        <v>69.953999999999994</v>
      </c>
      <c r="V724" s="18">
        <f t="shared" si="79"/>
        <v>0</v>
      </c>
      <c r="W724" s="18">
        <f t="shared" si="80"/>
        <v>0</v>
      </c>
      <c r="X724" s="27"/>
      <c r="Y724" s="19">
        <f t="shared" si="81"/>
        <v>0</v>
      </c>
      <c r="Z724" s="18">
        <f t="shared" si="82"/>
        <v>19.649999999999999</v>
      </c>
      <c r="AA724" s="12">
        <v>192</v>
      </c>
      <c r="AB724" s="12">
        <v>6143.65</v>
      </c>
      <c r="AC724" s="28">
        <f>+I724+Y724-Z724</f>
        <v>-10.119999999999999</v>
      </c>
      <c r="AD724" s="20">
        <f t="shared" si="83"/>
        <v>20</v>
      </c>
      <c r="AE724">
        <v>50</v>
      </c>
    </row>
    <row r="725" spans="1:31" x14ac:dyDescent="0.25">
      <c r="A725" s="9">
        <v>45077</v>
      </c>
      <c r="B725" s="10" t="s">
        <v>53</v>
      </c>
      <c r="C725" s="10" t="s">
        <v>39</v>
      </c>
      <c r="D725" s="10" t="s">
        <v>40</v>
      </c>
      <c r="E725" s="10" t="s">
        <v>30</v>
      </c>
      <c r="F725" s="10">
        <v>365</v>
      </c>
      <c r="G725" s="10">
        <v>398</v>
      </c>
      <c r="H725" s="11">
        <f>SUMIFS(AA:AA,$A:$A,EOMONTH($A725,-1),$B:$B,$B725)</f>
        <v>843</v>
      </c>
      <c r="I725" s="63">
        <f>ROUND(SUMIFS(AC:AC,$A:$A,EOMONTH($A725,-1),$B:$B,$B725),2)</f>
        <v>1.73</v>
      </c>
      <c r="J725" s="11">
        <f>SUMIFS(AB:AB,$A:$A,EOMONTH($A725,-1),$B:$B,$B725)</f>
        <v>35273.620000000003</v>
      </c>
      <c r="K725" s="13">
        <v>0</v>
      </c>
      <c r="L725" s="25">
        <v>0</v>
      </c>
      <c r="M725" s="15">
        <v>0</v>
      </c>
      <c r="N725" s="14">
        <v>0</v>
      </c>
      <c r="O725" s="16">
        <v>125</v>
      </c>
      <c r="P725" s="16">
        <v>9021</v>
      </c>
      <c r="Q725" s="16">
        <v>0</v>
      </c>
      <c r="R725" s="16">
        <f>Q725*16.876/100</f>
        <v>0</v>
      </c>
      <c r="S725" s="17">
        <f t="shared" si="77"/>
        <v>0</v>
      </c>
      <c r="T725" s="16">
        <v>0</v>
      </c>
      <c r="U725" s="18">
        <f t="shared" si="78"/>
        <v>335.51400000000001</v>
      </c>
      <c r="V725" s="18">
        <f t="shared" si="79"/>
        <v>0</v>
      </c>
      <c r="W725" s="18">
        <f t="shared" si="80"/>
        <v>0</v>
      </c>
      <c r="X725" s="27"/>
      <c r="Y725" s="19">
        <f t="shared" si="81"/>
        <v>0</v>
      </c>
      <c r="Z725" s="18">
        <f t="shared" si="82"/>
        <v>49.75</v>
      </c>
      <c r="AA725" s="12">
        <v>718</v>
      </c>
      <c r="AB725" s="12">
        <v>30043.25</v>
      </c>
      <c r="AC725" s="28">
        <f>+I725+Y725-Z725</f>
        <v>-48.02</v>
      </c>
      <c r="AD725" s="20">
        <f t="shared" si="83"/>
        <v>50</v>
      </c>
      <c r="AE725">
        <v>80</v>
      </c>
    </row>
    <row r="726" spans="1:31" x14ac:dyDescent="0.25">
      <c r="A726" s="9">
        <v>45077</v>
      </c>
      <c r="B726" s="10" t="s">
        <v>54</v>
      </c>
      <c r="C726" s="10" t="s">
        <v>39</v>
      </c>
      <c r="D726" s="10" t="s">
        <v>40</v>
      </c>
      <c r="E726" s="10" t="s">
        <v>30</v>
      </c>
      <c r="F726" s="10">
        <v>365</v>
      </c>
      <c r="G726" s="10">
        <v>398</v>
      </c>
      <c r="H726" s="11">
        <f>SUMIFS(AA:AA,$A:$A,EOMONTH($A726,-1),$B:$B,$B726)</f>
        <v>589</v>
      </c>
      <c r="I726" s="63">
        <f>ROUND(SUMIFS(AC:AC,$A:$A,EOMONTH($A726,-1),$B:$B,$B726),2)</f>
        <v>1.31</v>
      </c>
      <c r="J726" s="11">
        <f>SUMIFS(AB:AB,$A:$A,EOMONTH($A726,-1),$B:$B,$B726)</f>
        <v>33265.93</v>
      </c>
      <c r="K726" s="13">
        <v>0</v>
      </c>
      <c r="L726" s="25">
        <v>0</v>
      </c>
      <c r="M726" s="15">
        <v>0</v>
      </c>
      <c r="N726" s="14">
        <v>0</v>
      </c>
      <c r="O726" s="16">
        <v>0</v>
      </c>
      <c r="P726" s="16">
        <v>0</v>
      </c>
      <c r="Q726" s="16">
        <v>0</v>
      </c>
      <c r="R726" s="16">
        <f>Q726*16.876/100</f>
        <v>0</v>
      </c>
      <c r="S726" s="17">
        <f t="shared" si="77"/>
        <v>0</v>
      </c>
      <c r="T726" s="16">
        <v>0</v>
      </c>
      <c r="U726" s="18">
        <f t="shared" si="78"/>
        <v>234.422</v>
      </c>
      <c r="V726" s="18">
        <f t="shared" si="79"/>
        <v>0</v>
      </c>
      <c r="W726" s="18">
        <f t="shared" si="80"/>
        <v>0</v>
      </c>
      <c r="X726" s="27"/>
      <c r="Y726" s="19">
        <f t="shared" si="81"/>
        <v>0</v>
      </c>
      <c r="Z726" s="18">
        <f t="shared" si="82"/>
        <v>0</v>
      </c>
      <c r="AA726" s="12">
        <v>589</v>
      </c>
      <c r="AB726" s="12">
        <v>33265.93</v>
      </c>
      <c r="AC726" s="28">
        <f>+I726+Y726-Z726</f>
        <v>1.31</v>
      </c>
      <c r="AD726" s="20">
        <f t="shared" si="83"/>
        <v>0</v>
      </c>
      <c r="AE726">
        <v>10</v>
      </c>
    </row>
    <row r="727" spans="1:31" x14ac:dyDescent="0.25">
      <c r="A727" s="9">
        <v>45077</v>
      </c>
      <c r="B727" s="10" t="s">
        <v>55</v>
      </c>
      <c r="C727" s="10" t="s">
        <v>39</v>
      </c>
      <c r="D727" s="10" t="s">
        <v>40</v>
      </c>
      <c r="E727" s="10" t="s">
        <v>30</v>
      </c>
      <c r="F727" s="10">
        <v>365</v>
      </c>
      <c r="G727" s="10">
        <v>398</v>
      </c>
      <c r="H727" s="11">
        <f>SUMIFS(AA:AA,$A:$A,EOMONTH($A727,-1),$B:$B,$B727)</f>
        <v>299</v>
      </c>
      <c r="I727" s="63">
        <f>ROUND(SUMIFS(AC:AC,$A:$A,EOMONTH($A727,-1),$B:$B,$B727),2)</f>
        <v>10.57</v>
      </c>
      <c r="J727" s="11">
        <f>SUMIFS(AB:AB,$A:$A,EOMONTH($A727,-1),$B:$B,$B727)</f>
        <v>13237.46</v>
      </c>
      <c r="K727" s="13">
        <v>0</v>
      </c>
      <c r="L727" s="25">
        <v>0</v>
      </c>
      <c r="M727" s="15">
        <v>0</v>
      </c>
      <c r="N727" s="14">
        <v>0</v>
      </c>
      <c r="O727" s="16">
        <v>0</v>
      </c>
      <c r="P727" s="16">
        <v>0</v>
      </c>
      <c r="Q727" s="16">
        <v>0</v>
      </c>
      <c r="R727" s="16">
        <f>Q727*16.876/100</f>
        <v>0</v>
      </c>
      <c r="S727" s="17">
        <f t="shared" si="77"/>
        <v>0</v>
      </c>
      <c r="T727" s="16">
        <v>0</v>
      </c>
      <c r="U727" s="18">
        <f t="shared" si="78"/>
        <v>119.002</v>
      </c>
      <c r="V727" s="18">
        <f t="shared" si="79"/>
        <v>0</v>
      </c>
      <c r="W727" s="18">
        <f t="shared" si="80"/>
        <v>0</v>
      </c>
      <c r="X727" s="27"/>
      <c r="Y727" s="19">
        <f t="shared" si="81"/>
        <v>0</v>
      </c>
      <c r="Z727" s="18">
        <f t="shared" si="82"/>
        <v>0</v>
      </c>
      <c r="AA727" s="12">
        <v>299</v>
      </c>
      <c r="AB727" s="12">
        <v>13237.46</v>
      </c>
      <c r="AC727" s="28">
        <f>+I727+Y727-Z727</f>
        <v>10.57</v>
      </c>
      <c r="AD727" s="20">
        <f t="shared" si="83"/>
        <v>0</v>
      </c>
      <c r="AE727">
        <v>40</v>
      </c>
    </row>
    <row r="728" spans="1:31" x14ac:dyDescent="0.25">
      <c r="A728" s="9">
        <v>45077</v>
      </c>
      <c r="B728" s="10" t="s">
        <v>56</v>
      </c>
      <c r="C728" s="10" t="s">
        <v>39</v>
      </c>
      <c r="D728" s="10" t="s">
        <v>40</v>
      </c>
      <c r="E728" s="10" t="s">
        <v>30</v>
      </c>
      <c r="F728" s="10">
        <v>365</v>
      </c>
      <c r="G728" s="10">
        <v>398</v>
      </c>
      <c r="H728" s="11">
        <f>SUMIFS(AA:AA,$A:$A,EOMONTH($A728,-1),$B:$B,$B728)</f>
        <v>366</v>
      </c>
      <c r="I728" s="63">
        <f>ROUND(SUMIFS(AC:AC,$A:$A,EOMONTH($A728,-1),$B:$B,$B728),2)</f>
        <v>3.6</v>
      </c>
      <c r="J728" s="11">
        <f>SUMIFS(AB:AB,$A:$A,EOMONTH($A728,-1),$B:$B,$B728)</f>
        <v>17173.13</v>
      </c>
      <c r="K728" s="13">
        <v>0</v>
      </c>
      <c r="L728" s="25">
        <v>0</v>
      </c>
      <c r="M728" s="15">
        <v>0</v>
      </c>
      <c r="N728" s="14">
        <v>0</v>
      </c>
      <c r="O728" s="16">
        <v>25</v>
      </c>
      <c r="P728" s="16">
        <v>1720</v>
      </c>
      <c r="Q728" s="16">
        <v>0</v>
      </c>
      <c r="R728" s="16">
        <f>Q728*16.876/100</f>
        <v>0</v>
      </c>
      <c r="S728" s="17">
        <f t="shared" si="77"/>
        <v>0</v>
      </c>
      <c r="T728" s="16">
        <v>0</v>
      </c>
      <c r="U728" s="18">
        <f t="shared" si="78"/>
        <v>145.66800000000001</v>
      </c>
      <c r="V728" s="18">
        <f t="shared" si="79"/>
        <v>0</v>
      </c>
      <c r="W728" s="18">
        <f t="shared" si="80"/>
        <v>0</v>
      </c>
      <c r="X728" s="27"/>
      <c r="Y728" s="19">
        <f t="shared" si="81"/>
        <v>0</v>
      </c>
      <c r="Z728" s="18">
        <f t="shared" si="82"/>
        <v>9.9499999999999993</v>
      </c>
      <c r="AA728" s="12">
        <v>341</v>
      </c>
      <c r="AB728" s="12">
        <v>16000.1</v>
      </c>
      <c r="AC728" s="28">
        <f>+I728+Y728-Z728</f>
        <v>-6.35</v>
      </c>
      <c r="AD728" s="20">
        <f t="shared" si="83"/>
        <v>10</v>
      </c>
      <c r="AE728">
        <v>50</v>
      </c>
    </row>
    <row r="729" spans="1:31" x14ac:dyDescent="0.25">
      <c r="A729" s="59">
        <v>45077</v>
      </c>
      <c r="B729" s="60" t="s">
        <v>805</v>
      </c>
      <c r="C729" s="60" t="s">
        <v>39</v>
      </c>
      <c r="D729" s="60" t="s">
        <v>40</v>
      </c>
      <c r="E729" s="60" t="s">
        <v>30</v>
      </c>
      <c r="F729" s="10"/>
      <c r="G729" s="10"/>
      <c r="H729" s="11"/>
      <c r="I729" s="63">
        <f>ROUND(SUMIFS(AC:AC,$A:$A,EOMONTH($A729,-1),$B:$B,$B729),2)</f>
        <v>0</v>
      </c>
      <c r="J729" s="11"/>
      <c r="K729" s="13"/>
      <c r="L729" s="25"/>
      <c r="M729" s="15"/>
      <c r="N729" s="14"/>
      <c r="O729" s="16"/>
      <c r="P729" s="16"/>
      <c r="Q729" s="16"/>
      <c r="R729" s="16"/>
      <c r="S729" s="17">
        <f t="shared" si="77"/>
        <v>0</v>
      </c>
      <c r="T729" s="16"/>
      <c r="U729" s="18">
        <f t="shared" si="78"/>
        <v>0</v>
      </c>
      <c r="V729" s="18">
        <f t="shared" si="79"/>
        <v>0</v>
      </c>
      <c r="W729" s="18">
        <f t="shared" si="80"/>
        <v>0</v>
      </c>
      <c r="X729" s="27"/>
      <c r="Y729" s="19">
        <f t="shared" si="81"/>
        <v>0</v>
      </c>
      <c r="Z729" s="18">
        <f t="shared" si="82"/>
        <v>0</v>
      </c>
      <c r="AA729" s="12"/>
      <c r="AB729" s="12"/>
      <c r="AC729" s="28">
        <f>+I729+Y729-Z729</f>
        <v>0</v>
      </c>
      <c r="AD729" s="20">
        <f t="shared" si="83"/>
        <v>0</v>
      </c>
      <c r="AE729">
        <v>0</v>
      </c>
    </row>
    <row r="730" spans="1:31" x14ac:dyDescent="0.25">
      <c r="A730" s="9">
        <v>45077</v>
      </c>
      <c r="B730" s="10" t="s">
        <v>57</v>
      </c>
      <c r="C730" s="10" t="s">
        <v>39</v>
      </c>
      <c r="D730" s="10" t="s">
        <v>40</v>
      </c>
      <c r="E730" s="10" t="s">
        <v>30</v>
      </c>
      <c r="F730" s="10">
        <v>448</v>
      </c>
      <c r="G730" s="10">
        <v>488</v>
      </c>
      <c r="H730" s="11">
        <f>SUMIFS(AA:AA,$A:$A,EOMONTH($A730,-1),$B:$B,$B730)</f>
        <v>605</v>
      </c>
      <c r="I730" s="63">
        <f>ROUND(SUMIFS(AC:AC,$A:$A,EOMONTH($A730,-1),$B:$B,$B730),2)</f>
        <v>3.03</v>
      </c>
      <c r="J730" s="11">
        <f>SUMIFS(AB:AB,$A:$A,EOMONTH($A730,-1),$B:$B,$B730)</f>
        <v>76532.5</v>
      </c>
      <c r="K730" s="13">
        <v>0</v>
      </c>
      <c r="L730" s="25">
        <v>0</v>
      </c>
      <c r="M730" s="15">
        <v>0</v>
      </c>
      <c r="N730" s="14">
        <v>0</v>
      </c>
      <c r="O730" s="16">
        <v>175</v>
      </c>
      <c r="P730" s="16">
        <v>15333.5</v>
      </c>
      <c r="Q730" s="16">
        <v>0</v>
      </c>
      <c r="R730" s="16">
        <f>Q730*16.876/100</f>
        <v>0</v>
      </c>
      <c r="S730" s="17">
        <f t="shared" si="77"/>
        <v>0</v>
      </c>
      <c r="T730" s="16">
        <v>0</v>
      </c>
      <c r="U730" s="18">
        <f t="shared" si="78"/>
        <v>295.24</v>
      </c>
      <c r="V730" s="18">
        <f t="shared" si="79"/>
        <v>0</v>
      </c>
      <c r="W730" s="18">
        <f t="shared" si="80"/>
        <v>0</v>
      </c>
      <c r="X730" s="27"/>
      <c r="Y730" s="19">
        <f t="shared" si="81"/>
        <v>0</v>
      </c>
      <c r="Z730" s="18">
        <f t="shared" si="82"/>
        <v>85.4</v>
      </c>
      <c r="AA730" s="12">
        <v>430</v>
      </c>
      <c r="AB730" s="12">
        <v>54395</v>
      </c>
      <c r="AC730" s="28">
        <f>+I730+Y730-Z730</f>
        <v>-82.37</v>
      </c>
      <c r="AD730" s="20">
        <f t="shared" si="83"/>
        <v>90</v>
      </c>
      <c r="AE730">
        <v>110</v>
      </c>
    </row>
    <row r="731" spans="1:31" x14ac:dyDescent="0.25">
      <c r="A731" s="9">
        <v>45077</v>
      </c>
      <c r="B731" s="10" t="s">
        <v>58</v>
      </c>
      <c r="C731" s="10" t="s">
        <v>39</v>
      </c>
      <c r="D731" s="10" t="s">
        <v>40</v>
      </c>
      <c r="E731" s="10" t="s">
        <v>30</v>
      </c>
      <c r="F731" s="10">
        <v>448</v>
      </c>
      <c r="G731" s="10">
        <v>488</v>
      </c>
      <c r="H731" s="11">
        <f>SUMIFS(AA:AA,$A:$A,EOMONTH($A731,-1),$B:$B,$B731)</f>
        <v>593</v>
      </c>
      <c r="I731" s="63">
        <f>ROUND(SUMIFS(AC:AC,$A:$A,EOMONTH($A731,-1),$B:$B,$B731),2)</f>
        <v>2.4900000000000002</v>
      </c>
      <c r="J731" s="11">
        <f>SUMIFS(AB:AB,$A:$A,EOMONTH($A731,-1),$B:$B,$B731)</f>
        <v>75014.5</v>
      </c>
      <c r="K731" s="13">
        <v>0</v>
      </c>
      <c r="L731" s="25">
        <v>0</v>
      </c>
      <c r="M731" s="15">
        <v>0</v>
      </c>
      <c r="N731" s="14">
        <v>0</v>
      </c>
      <c r="O731" s="16">
        <v>0</v>
      </c>
      <c r="P731" s="16">
        <v>0</v>
      </c>
      <c r="Q731" s="16">
        <v>0</v>
      </c>
      <c r="R731" s="16">
        <f>Q731*16.876/100</f>
        <v>0</v>
      </c>
      <c r="S731" s="17">
        <f t="shared" si="77"/>
        <v>0</v>
      </c>
      <c r="T731" s="16">
        <v>0</v>
      </c>
      <c r="U731" s="18">
        <f t="shared" si="78"/>
        <v>289.38400000000001</v>
      </c>
      <c r="V731" s="18">
        <f t="shared" si="79"/>
        <v>0</v>
      </c>
      <c r="W731" s="18">
        <f t="shared" si="80"/>
        <v>0</v>
      </c>
      <c r="X731" s="27"/>
      <c r="Y731" s="19">
        <f t="shared" si="81"/>
        <v>0</v>
      </c>
      <c r="Z731" s="18">
        <f t="shared" si="82"/>
        <v>0</v>
      </c>
      <c r="AA731" s="12">
        <v>593</v>
      </c>
      <c r="AB731" s="12">
        <v>75014.5</v>
      </c>
      <c r="AC731" s="28">
        <f>+I731+Y731-Z731</f>
        <v>2.4900000000000002</v>
      </c>
      <c r="AD731" s="20">
        <f t="shared" si="83"/>
        <v>0</v>
      </c>
      <c r="AE731">
        <v>20</v>
      </c>
    </row>
    <row r="732" spans="1:31" x14ac:dyDescent="0.25">
      <c r="A732" s="9">
        <v>45077</v>
      </c>
      <c r="B732" s="10" t="s">
        <v>59</v>
      </c>
      <c r="C732" s="10" t="s">
        <v>39</v>
      </c>
      <c r="D732" s="10" t="s">
        <v>40</v>
      </c>
      <c r="E732" s="10" t="s">
        <v>30</v>
      </c>
      <c r="F732" s="10">
        <v>448</v>
      </c>
      <c r="G732" s="10">
        <v>488</v>
      </c>
      <c r="H732" s="11">
        <f>SUMIFS(AA:AA,$A:$A,EOMONTH($A732,-1),$B:$B,$B732)</f>
        <v>104</v>
      </c>
      <c r="I732" s="63">
        <f>ROUND(SUMIFS(AC:AC,$A:$A,EOMONTH($A732,-1),$B:$B,$B732),2)</f>
        <v>2.5499999999999998</v>
      </c>
      <c r="J732" s="11">
        <f>SUMIFS(AB:AB,$A:$A,EOMONTH($A732,-1),$B:$B,$B732)</f>
        <v>13156</v>
      </c>
      <c r="K732" s="13">
        <v>0</v>
      </c>
      <c r="L732" s="25">
        <v>0</v>
      </c>
      <c r="M732" s="15">
        <v>0</v>
      </c>
      <c r="N732" s="14">
        <v>0</v>
      </c>
      <c r="O732" s="16">
        <v>50</v>
      </c>
      <c r="P732" s="16">
        <v>4933.5</v>
      </c>
      <c r="Q732" s="16">
        <v>0</v>
      </c>
      <c r="R732" s="16">
        <f>Q732*16.876/100</f>
        <v>0</v>
      </c>
      <c r="S732" s="17">
        <f t="shared" si="77"/>
        <v>0</v>
      </c>
      <c r="T732" s="16">
        <v>0</v>
      </c>
      <c r="U732" s="18">
        <f t="shared" si="78"/>
        <v>50.752000000000002</v>
      </c>
      <c r="V732" s="18">
        <f t="shared" si="79"/>
        <v>0</v>
      </c>
      <c r="W732" s="18">
        <f t="shared" si="80"/>
        <v>0</v>
      </c>
      <c r="X732" s="27"/>
      <c r="Y732" s="19">
        <f t="shared" si="81"/>
        <v>0</v>
      </c>
      <c r="Z732" s="18">
        <f t="shared" si="82"/>
        <v>24.4</v>
      </c>
      <c r="AA732" s="12">
        <v>54</v>
      </c>
      <c r="AB732" s="12">
        <v>6831</v>
      </c>
      <c r="AC732" s="28">
        <f>+I732+Y732-Z732</f>
        <v>-21.849999999999998</v>
      </c>
      <c r="AD732" s="20">
        <f t="shared" si="83"/>
        <v>30</v>
      </c>
      <c r="AE732">
        <v>50</v>
      </c>
    </row>
    <row r="733" spans="1:31" x14ac:dyDescent="0.25">
      <c r="A733" s="9">
        <v>45077</v>
      </c>
      <c r="B733" s="10" t="s">
        <v>60</v>
      </c>
      <c r="C733" s="10" t="s">
        <v>39</v>
      </c>
      <c r="D733" s="10" t="s">
        <v>40</v>
      </c>
      <c r="E733" s="10" t="s">
        <v>30</v>
      </c>
      <c r="F733" s="10">
        <v>448</v>
      </c>
      <c r="G733" s="10">
        <v>488</v>
      </c>
      <c r="H733" s="11">
        <f>SUMIFS(AA:AA,$A:$A,EOMONTH($A733,-1),$B:$B,$B733)</f>
        <v>275</v>
      </c>
      <c r="I733" s="63">
        <f>ROUND(SUMIFS(AC:AC,$A:$A,EOMONTH($A733,-1),$B:$B,$B733),2)</f>
        <v>0.27</v>
      </c>
      <c r="J733" s="11">
        <f>SUMIFS(AB:AB,$A:$A,EOMONTH($A733,-1),$B:$B,$B733)</f>
        <v>34787.5</v>
      </c>
      <c r="K733" s="13">
        <v>0</v>
      </c>
      <c r="L733" s="25">
        <v>0</v>
      </c>
      <c r="M733" s="15">
        <v>0</v>
      </c>
      <c r="N733" s="14">
        <v>0</v>
      </c>
      <c r="O733" s="16">
        <v>125</v>
      </c>
      <c r="P733" s="16">
        <v>11093.5</v>
      </c>
      <c r="Q733" s="16">
        <v>0</v>
      </c>
      <c r="R733" s="16">
        <f>Q733*16.876/100</f>
        <v>0</v>
      </c>
      <c r="S733" s="17">
        <f t="shared" si="77"/>
        <v>0</v>
      </c>
      <c r="T733" s="16">
        <v>0</v>
      </c>
      <c r="U733" s="18">
        <f t="shared" si="78"/>
        <v>134.19999999999999</v>
      </c>
      <c r="V733" s="18">
        <f t="shared" si="79"/>
        <v>0</v>
      </c>
      <c r="W733" s="18">
        <f t="shared" si="80"/>
        <v>0</v>
      </c>
      <c r="X733" s="27"/>
      <c r="Y733" s="19">
        <f t="shared" si="81"/>
        <v>0</v>
      </c>
      <c r="Z733" s="18">
        <f t="shared" si="82"/>
        <v>61</v>
      </c>
      <c r="AA733" s="12">
        <v>150</v>
      </c>
      <c r="AB733" s="12">
        <v>18975</v>
      </c>
      <c r="AC733" s="28">
        <f>+I733+Y733-Z733</f>
        <v>-60.73</v>
      </c>
      <c r="AD733" s="20">
        <f t="shared" si="83"/>
        <v>70</v>
      </c>
      <c r="AE733">
        <v>80</v>
      </c>
    </row>
    <row r="734" spans="1:31" x14ac:dyDescent="0.25">
      <c r="A734" s="9">
        <v>45077</v>
      </c>
      <c r="B734" s="10" t="s">
        <v>61</v>
      </c>
      <c r="C734" s="10" t="s">
        <v>62</v>
      </c>
      <c r="D734" s="10" t="s">
        <v>40</v>
      </c>
      <c r="E734" s="10" t="s">
        <v>30</v>
      </c>
      <c r="F734" s="10">
        <v>20</v>
      </c>
      <c r="G734" s="10">
        <v>22</v>
      </c>
      <c r="H734" s="11">
        <f>SUMIFS(AA:AA,$A:$A,EOMONTH($A734,-1),$B:$B,$B734)</f>
        <v>244</v>
      </c>
      <c r="I734" s="63">
        <f>ROUND(SUMIFS(AC:AC,$A:$A,EOMONTH($A734,-1),$B:$B,$B734),2)</f>
        <v>12.69</v>
      </c>
      <c r="J734" s="11">
        <f>SUMIFS(AB:AB,$A:$A,EOMONTH($A734,-1),$B:$B,$B734)</f>
        <v>1020.42</v>
      </c>
      <c r="K734" s="13">
        <v>0</v>
      </c>
      <c r="L734" s="25">
        <v>0</v>
      </c>
      <c r="M734" s="15">
        <v>0</v>
      </c>
      <c r="N734" s="14">
        <v>0</v>
      </c>
      <c r="O734" s="16">
        <v>72</v>
      </c>
      <c r="P734" s="16">
        <v>485.28</v>
      </c>
      <c r="Q734" s="16">
        <v>0</v>
      </c>
      <c r="R734" s="16">
        <f>Q734*16.876/100</f>
        <v>0</v>
      </c>
      <c r="S734" s="17">
        <f t="shared" si="77"/>
        <v>0</v>
      </c>
      <c r="T734" s="16">
        <v>0</v>
      </c>
      <c r="U734" s="18">
        <f t="shared" si="78"/>
        <v>5.3680000000000003</v>
      </c>
      <c r="V734" s="18">
        <f t="shared" si="79"/>
        <v>0</v>
      </c>
      <c r="W734" s="18">
        <f t="shared" si="80"/>
        <v>0</v>
      </c>
      <c r="X734" s="27"/>
      <c r="Y734" s="19">
        <f t="shared" si="81"/>
        <v>0</v>
      </c>
      <c r="Z734" s="18">
        <f t="shared" si="82"/>
        <v>1.5840000000000001</v>
      </c>
      <c r="AA734" s="12">
        <v>172</v>
      </c>
      <c r="AB734" s="12">
        <v>719.32</v>
      </c>
      <c r="AC734" s="28">
        <f>+I734+Y734-Z734</f>
        <v>11.106</v>
      </c>
      <c r="AD734" s="20">
        <f t="shared" si="83"/>
        <v>0</v>
      </c>
      <c r="AE734">
        <v>0</v>
      </c>
    </row>
    <row r="735" spans="1:31" x14ac:dyDescent="0.25">
      <c r="A735" s="9">
        <v>45077</v>
      </c>
      <c r="B735" s="10" t="s">
        <v>63</v>
      </c>
      <c r="C735" s="10" t="s">
        <v>62</v>
      </c>
      <c r="D735" s="10" t="s">
        <v>40</v>
      </c>
      <c r="E735" s="10" t="s">
        <v>30</v>
      </c>
      <c r="F735" s="10">
        <v>20</v>
      </c>
      <c r="G735" s="10">
        <v>22</v>
      </c>
      <c r="H735" s="11">
        <f>SUMIFS(AA:AA,$A:$A,EOMONTH($A735,-1),$B:$B,$B735)</f>
        <v>322</v>
      </c>
      <c r="I735" s="63">
        <f>ROUND(SUMIFS(AC:AC,$A:$A,EOMONTH($A735,-1),$B:$B,$B735),2)</f>
        <v>14.54</v>
      </c>
      <c r="J735" s="11">
        <f>SUMIFS(AB:AB,$A:$A,EOMONTH($A735,-1),$B:$B,$B735)</f>
        <v>1377.02</v>
      </c>
      <c r="K735" s="13">
        <v>0</v>
      </c>
      <c r="L735" s="25">
        <v>0</v>
      </c>
      <c r="M735" s="15">
        <v>0</v>
      </c>
      <c r="N735" s="14">
        <v>0</v>
      </c>
      <c r="O735" s="16">
        <v>0</v>
      </c>
      <c r="P735" s="16">
        <v>0</v>
      </c>
      <c r="Q735" s="16">
        <v>0</v>
      </c>
      <c r="R735" s="16">
        <f>Q735*16.876/100</f>
        <v>0</v>
      </c>
      <c r="S735" s="17">
        <f t="shared" si="77"/>
        <v>0</v>
      </c>
      <c r="T735" s="16">
        <v>0</v>
      </c>
      <c r="U735" s="18">
        <f t="shared" si="78"/>
        <v>7.0839999999999996</v>
      </c>
      <c r="V735" s="18">
        <f t="shared" si="79"/>
        <v>0</v>
      </c>
      <c r="W735" s="18">
        <f t="shared" si="80"/>
        <v>0</v>
      </c>
      <c r="X735" s="27"/>
      <c r="Y735" s="19">
        <f t="shared" si="81"/>
        <v>0</v>
      </c>
      <c r="Z735" s="18">
        <f t="shared" si="82"/>
        <v>0</v>
      </c>
      <c r="AA735" s="12">
        <v>322</v>
      </c>
      <c r="AB735" s="12">
        <v>1377.02</v>
      </c>
      <c r="AC735" s="28">
        <f>+I735+Y735-Z735</f>
        <v>14.54</v>
      </c>
      <c r="AD735" s="20">
        <f t="shared" si="83"/>
        <v>0</v>
      </c>
      <c r="AE735">
        <v>0</v>
      </c>
    </row>
    <row r="736" spans="1:31" x14ac:dyDescent="0.25">
      <c r="A736" s="9">
        <v>45077</v>
      </c>
      <c r="B736" s="10" t="s">
        <v>64</v>
      </c>
      <c r="C736" s="10" t="s">
        <v>39</v>
      </c>
      <c r="D736" s="10" t="s">
        <v>40</v>
      </c>
      <c r="E736" s="10" t="s">
        <v>30</v>
      </c>
      <c r="F736" s="10">
        <v>20</v>
      </c>
      <c r="G736" s="10">
        <v>22</v>
      </c>
      <c r="H736" s="11">
        <f>SUMIFS(AA:AA,$A:$A,EOMONTH($A736,-1),$B:$B,$B736)</f>
        <v>497</v>
      </c>
      <c r="I736" s="63">
        <f>ROUND(SUMIFS(AC:AC,$A:$A,EOMONTH($A736,-1),$B:$B,$B736),2)</f>
        <v>22.44</v>
      </c>
      <c r="J736" s="11">
        <f>SUMIFS(AB:AB,$A:$A,EOMONTH($A736,-1),$B:$B,$B736)</f>
        <v>2105.3200000000002</v>
      </c>
      <c r="K736" s="13">
        <v>0</v>
      </c>
      <c r="L736" s="25">
        <v>0</v>
      </c>
      <c r="M736" s="15">
        <v>0</v>
      </c>
      <c r="N736" s="14">
        <v>0</v>
      </c>
      <c r="O736" s="16">
        <v>0</v>
      </c>
      <c r="P736" s="16">
        <v>0</v>
      </c>
      <c r="Q736" s="16">
        <v>0</v>
      </c>
      <c r="R736" s="16">
        <f>Q736*16.876/100</f>
        <v>0</v>
      </c>
      <c r="S736" s="17">
        <f t="shared" si="77"/>
        <v>0</v>
      </c>
      <c r="T736" s="16">
        <v>0</v>
      </c>
      <c r="U736" s="18">
        <f t="shared" si="78"/>
        <v>10.933999999999999</v>
      </c>
      <c r="V736" s="18">
        <f t="shared" si="79"/>
        <v>0</v>
      </c>
      <c r="W736" s="18">
        <f t="shared" si="80"/>
        <v>0</v>
      </c>
      <c r="X736" s="27"/>
      <c r="Y736" s="19">
        <f t="shared" si="81"/>
        <v>0</v>
      </c>
      <c r="Z736" s="18">
        <f t="shared" si="82"/>
        <v>0</v>
      </c>
      <c r="AA736" s="12">
        <v>497</v>
      </c>
      <c r="AB736" s="12">
        <v>2105.3200000000002</v>
      </c>
      <c r="AC736" s="28">
        <f>+I736+Y736-Z736</f>
        <v>22.44</v>
      </c>
      <c r="AD736" s="20">
        <f t="shared" si="83"/>
        <v>0</v>
      </c>
      <c r="AE736">
        <v>0</v>
      </c>
    </row>
    <row r="737" spans="1:31" x14ac:dyDescent="0.25">
      <c r="A737" s="9">
        <v>45077</v>
      </c>
      <c r="B737" s="10" t="s">
        <v>65</v>
      </c>
      <c r="C737" s="10" t="s">
        <v>39</v>
      </c>
      <c r="D737" s="10" t="s">
        <v>40</v>
      </c>
      <c r="E737" s="10" t="s">
        <v>30</v>
      </c>
      <c r="F737" s="10">
        <v>20</v>
      </c>
      <c r="G737" s="10">
        <v>22</v>
      </c>
      <c r="H737" s="11">
        <f>SUMIFS(AA:AA,$A:$A,EOMONTH($A737,-1),$B:$B,$B737)</f>
        <v>512</v>
      </c>
      <c r="I737" s="63">
        <f>ROUND(SUMIFS(AC:AC,$A:$A,EOMONTH($A737,-1),$B:$B,$B737),2)</f>
        <v>23.12</v>
      </c>
      <c r="J737" s="11">
        <f>SUMIFS(AB:AB,$A:$A,EOMONTH($A737,-1),$B:$B,$B737)</f>
        <v>3315.98</v>
      </c>
      <c r="K737" s="13">
        <v>0</v>
      </c>
      <c r="L737" s="25">
        <v>0</v>
      </c>
      <c r="M737" s="15">
        <v>0</v>
      </c>
      <c r="N737" s="14">
        <v>0</v>
      </c>
      <c r="O737" s="16">
        <v>0</v>
      </c>
      <c r="P737" s="16">
        <v>0</v>
      </c>
      <c r="Q737" s="16">
        <v>0</v>
      </c>
      <c r="R737" s="16">
        <f>Q737*16.876/100</f>
        <v>0</v>
      </c>
      <c r="S737" s="17">
        <f t="shared" si="77"/>
        <v>0</v>
      </c>
      <c r="T737" s="16">
        <v>0</v>
      </c>
      <c r="U737" s="18">
        <f t="shared" si="78"/>
        <v>11.263999999999999</v>
      </c>
      <c r="V737" s="18">
        <f t="shared" si="79"/>
        <v>0</v>
      </c>
      <c r="W737" s="18">
        <f t="shared" si="80"/>
        <v>0</v>
      </c>
      <c r="X737" s="27"/>
      <c r="Y737" s="19">
        <f t="shared" si="81"/>
        <v>0</v>
      </c>
      <c r="Z737" s="18">
        <f t="shared" si="82"/>
        <v>0</v>
      </c>
      <c r="AA737" s="12">
        <v>512</v>
      </c>
      <c r="AB737" s="12">
        <v>3315.98</v>
      </c>
      <c r="AC737" s="28">
        <f>+I737+Y737-Z737</f>
        <v>23.12</v>
      </c>
      <c r="AD737" s="20">
        <f t="shared" si="83"/>
        <v>0</v>
      </c>
      <c r="AE737">
        <v>0</v>
      </c>
    </row>
    <row r="738" spans="1:31" x14ac:dyDescent="0.25">
      <c r="A738" s="9">
        <v>45077</v>
      </c>
      <c r="B738" s="10" t="s">
        <v>66</v>
      </c>
      <c r="C738" s="10" t="s">
        <v>39</v>
      </c>
      <c r="D738" s="10" t="s">
        <v>40</v>
      </c>
      <c r="E738" s="10" t="s">
        <v>30</v>
      </c>
      <c r="F738" s="10">
        <v>20</v>
      </c>
      <c r="G738" s="10">
        <v>22</v>
      </c>
      <c r="H738" s="11">
        <f>SUMIFS(AA:AA,$A:$A,EOMONTH($A738,-1),$B:$B,$B738)</f>
        <v>260</v>
      </c>
      <c r="I738" s="63">
        <f>ROUND(SUMIFS(AC:AC,$A:$A,EOMONTH($A738,-1),$B:$B,$B738),2)</f>
        <v>13.41</v>
      </c>
      <c r="J738" s="11">
        <f>SUMIFS(AB:AB,$A:$A,EOMONTH($A738,-1),$B:$B,$B738)</f>
        <v>1113.47</v>
      </c>
      <c r="K738" s="13">
        <v>0</v>
      </c>
      <c r="L738" s="25">
        <v>0</v>
      </c>
      <c r="M738" s="15">
        <v>0</v>
      </c>
      <c r="N738" s="14">
        <v>0</v>
      </c>
      <c r="O738" s="16">
        <v>0</v>
      </c>
      <c r="P738" s="16">
        <v>0</v>
      </c>
      <c r="Q738" s="16">
        <v>0</v>
      </c>
      <c r="R738" s="16">
        <f>Q738*16.876/100</f>
        <v>0</v>
      </c>
      <c r="S738" s="17">
        <f t="shared" si="77"/>
        <v>0</v>
      </c>
      <c r="T738" s="16">
        <v>0</v>
      </c>
      <c r="U738" s="18">
        <f t="shared" si="78"/>
        <v>5.72</v>
      </c>
      <c r="V738" s="18">
        <f t="shared" si="79"/>
        <v>0</v>
      </c>
      <c r="W738" s="18">
        <f t="shared" si="80"/>
        <v>0</v>
      </c>
      <c r="X738" s="27"/>
      <c r="Y738" s="19">
        <f t="shared" si="81"/>
        <v>0</v>
      </c>
      <c r="Z738" s="18">
        <f t="shared" si="82"/>
        <v>0</v>
      </c>
      <c r="AA738" s="12">
        <v>260</v>
      </c>
      <c r="AB738" s="12">
        <v>1113.47</v>
      </c>
      <c r="AC738" s="28">
        <f>+I738+Y738-Z738</f>
        <v>13.41</v>
      </c>
      <c r="AD738" s="20">
        <f t="shared" si="83"/>
        <v>0</v>
      </c>
      <c r="AE738">
        <v>0</v>
      </c>
    </row>
    <row r="739" spans="1:31" x14ac:dyDescent="0.25">
      <c r="A739" s="9">
        <v>45077</v>
      </c>
      <c r="B739" s="10" t="s">
        <v>67</v>
      </c>
      <c r="C739" s="10" t="s">
        <v>39</v>
      </c>
      <c r="D739" s="10" t="s">
        <v>40</v>
      </c>
      <c r="E739" s="10" t="s">
        <v>30</v>
      </c>
      <c r="F739" s="10">
        <v>20</v>
      </c>
      <c r="G739" s="10">
        <v>22</v>
      </c>
      <c r="H739" s="11">
        <f>SUMIFS(AA:AA,$A:$A,EOMONTH($A739,-1),$B:$B,$B739)</f>
        <v>510</v>
      </c>
      <c r="I739" s="63">
        <f>ROUND(SUMIFS(AC:AC,$A:$A,EOMONTH($A739,-1),$B:$B,$B739),2)</f>
        <v>23.03</v>
      </c>
      <c r="J739" s="11">
        <f>SUMIFS(AB:AB,$A:$A,EOMONTH($A739,-1),$B:$B,$B739)</f>
        <v>2162.5300000000002</v>
      </c>
      <c r="K739" s="13">
        <v>0</v>
      </c>
      <c r="L739" s="25">
        <v>0</v>
      </c>
      <c r="M739" s="15">
        <v>0</v>
      </c>
      <c r="N739" s="14">
        <v>0</v>
      </c>
      <c r="O739" s="16">
        <v>0</v>
      </c>
      <c r="P739" s="16">
        <v>0</v>
      </c>
      <c r="Q739" s="16">
        <v>0</v>
      </c>
      <c r="R739" s="16">
        <f>Q739*16.876/100</f>
        <v>0</v>
      </c>
      <c r="S739" s="17">
        <f t="shared" si="77"/>
        <v>0</v>
      </c>
      <c r="T739" s="16">
        <v>0</v>
      </c>
      <c r="U739" s="18">
        <f t="shared" si="78"/>
        <v>11.22</v>
      </c>
      <c r="V739" s="18">
        <f t="shared" si="79"/>
        <v>0</v>
      </c>
      <c r="W739" s="18">
        <f t="shared" si="80"/>
        <v>0</v>
      </c>
      <c r="X739" s="27"/>
      <c r="Y739" s="19">
        <f t="shared" si="81"/>
        <v>0</v>
      </c>
      <c r="Z739" s="18">
        <f t="shared" si="82"/>
        <v>0</v>
      </c>
      <c r="AA739" s="12">
        <v>510</v>
      </c>
      <c r="AB739" s="12">
        <v>2162.5300000000002</v>
      </c>
      <c r="AC739" s="28">
        <f>+I739+Y739-Z739</f>
        <v>23.03</v>
      </c>
      <c r="AD739" s="20">
        <f t="shared" si="83"/>
        <v>0</v>
      </c>
      <c r="AE739">
        <v>0</v>
      </c>
    </row>
    <row r="740" spans="1:31" x14ac:dyDescent="0.25">
      <c r="A740" s="9">
        <v>45077</v>
      </c>
      <c r="B740" s="10" t="s">
        <v>68</v>
      </c>
      <c r="C740" s="10" t="s">
        <v>39</v>
      </c>
      <c r="D740" s="10" t="s">
        <v>40</v>
      </c>
      <c r="E740" s="10" t="s">
        <v>30</v>
      </c>
      <c r="F740" s="10">
        <v>20</v>
      </c>
      <c r="G740" s="10">
        <v>22</v>
      </c>
      <c r="H740" s="11">
        <f>SUMIFS(AA:AA,$A:$A,EOMONTH($A740,-1),$B:$B,$B740)</f>
        <v>461</v>
      </c>
      <c r="I740" s="63">
        <f>ROUND(SUMIFS(AC:AC,$A:$A,EOMONTH($A740,-1),$B:$B,$B740),2)</f>
        <v>20.81</v>
      </c>
      <c r="J740" s="11">
        <f>SUMIFS(AB:AB,$A:$A,EOMONTH($A740,-1),$B:$B,$B740)</f>
        <v>1927.67</v>
      </c>
      <c r="K740" s="13">
        <v>0</v>
      </c>
      <c r="L740" s="25">
        <v>0</v>
      </c>
      <c r="M740" s="15">
        <v>0</v>
      </c>
      <c r="N740" s="14">
        <v>0</v>
      </c>
      <c r="O740" s="16">
        <v>0</v>
      </c>
      <c r="P740" s="16">
        <v>0</v>
      </c>
      <c r="Q740" s="16">
        <v>0</v>
      </c>
      <c r="R740" s="16">
        <f>Q740*16.876/100</f>
        <v>0</v>
      </c>
      <c r="S740" s="17">
        <f t="shared" si="77"/>
        <v>0</v>
      </c>
      <c r="T740" s="16">
        <v>0</v>
      </c>
      <c r="U740" s="18">
        <f t="shared" si="78"/>
        <v>10.141999999999999</v>
      </c>
      <c r="V740" s="18">
        <f t="shared" si="79"/>
        <v>0</v>
      </c>
      <c r="W740" s="18">
        <f t="shared" si="80"/>
        <v>0</v>
      </c>
      <c r="X740" s="27"/>
      <c r="Y740" s="19">
        <f t="shared" si="81"/>
        <v>0</v>
      </c>
      <c r="Z740" s="18">
        <f t="shared" si="82"/>
        <v>0</v>
      </c>
      <c r="AA740" s="12">
        <v>461</v>
      </c>
      <c r="AB740" s="12">
        <v>1927.67</v>
      </c>
      <c r="AC740" s="28">
        <f>+I740+Y740-Z740</f>
        <v>20.81</v>
      </c>
      <c r="AD740" s="20">
        <f t="shared" si="83"/>
        <v>0</v>
      </c>
      <c r="AE740">
        <v>0</v>
      </c>
    </row>
    <row r="741" spans="1:31" x14ac:dyDescent="0.25">
      <c r="A741" s="59">
        <v>45077</v>
      </c>
      <c r="B741" s="60" t="s">
        <v>809</v>
      </c>
      <c r="C741" s="60" t="s">
        <v>62</v>
      </c>
      <c r="D741" s="60" t="s">
        <v>40</v>
      </c>
      <c r="E741" s="60" t="s">
        <v>30</v>
      </c>
      <c r="F741" s="10"/>
      <c r="G741" s="10"/>
      <c r="H741" s="11"/>
      <c r="I741" s="63">
        <f>ROUND(SUMIFS(AC:AC,$A:$A,EOMONTH($A741,-1),$B:$B,$B741),2)</f>
        <v>0</v>
      </c>
      <c r="J741" s="11"/>
      <c r="K741" s="13"/>
      <c r="L741" s="25"/>
      <c r="M741" s="15"/>
      <c r="N741" s="14"/>
      <c r="O741" s="16"/>
      <c r="P741" s="16"/>
      <c r="Q741" s="16"/>
      <c r="R741" s="16"/>
      <c r="S741" s="17">
        <f t="shared" si="77"/>
        <v>0</v>
      </c>
      <c r="T741" s="16"/>
      <c r="U741" s="18">
        <f t="shared" si="78"/>
        <v>0</v>
      </c>
      <c r="V741" s="18">
        <f t="shared" si="79"/>
        <v>0</v>
      </c>
      <c r="W741" s="18">
        <f t="shared" si="80"/>
        <v>0</v>
      </c>
      <c r="X741" s="27"/>
      <c r="Y741" s="19">
        <f t="shared" si="81"/>
        <v>0</v>
      </c>
      <c r="Z741" s="18">
        <f t="shared" si="82"/>
        <v>0</v>
      </c>
      <c r="AA741" s="12"/>
      <c r="AB741" s="12"/>
      <c r="AC741" s="28">
        <f>+I741+Y741-Z741</f>
        <v>0</v>
      </c>
      <c r="AD741" s="20">
        <f t="shared" si="83"/>
        <v>0</v>
      </c>
      <c r="AE741">
        <v>0</v>
      </c>
    </row>
    <row r="742" spans="1:31" x14ac:dyDescent="0.25">
      <c r="A742" s="9">
        <v>45077</v>
      </c>
      <c r="B742" s="10" t="s">
        <v>69</v>
      </c>
      <c r="C742" s="10" t="s">
        <v>62</v>
      </c>
      <c r="D742" s="10" t="s">
        <v>40</v>
      </c>
      <c r="E742" s="10" t="s">
        <v>30</v>
      </c>
      <c r="F742" s="10">
        <v>35</v>
      </c>
      <c r="G742" s="10">
        <v>38</v>
      </c>
      <c r="H742" s="11">
        <f>SUMIFS(AA:AA,$A:$A,EOMONTH($A742,-1),$B:$B,$B742)</f>
        <v>1351</v>
      </c>
      <c r="I742" s="63">
        <f>ROUND(SUMIFS(AC:AC,$A:$A,EOMONTH($A742,-1),$B:$B,$B742),2)</f>
        <v>61.21</v>
      </c>
      <c r="J742" s="11">
        <f>SUMIFS(AB:AB,$A:$A,EOMONTH($A742,-1),$B:$B,$B742)</f>
        <v>18576.25</v>
      </c>
      <c r="K742" s="13">
        <v>0</v>
      </c>
      <c r="L742" s="25">
        <v>0</v>
      </c>
      <c r="M742" s="15">
        <v>0</v>
      </c>
      <c r="N742" s="14">
        <v>0</v>
      </c>
      <c r="O742" s="16">
        <v>0</v>
      </c>
      <c r="P742" s="16">
        <v>0</v>
      </c>
      <c r="Q742" s="16">
        <v>0</v>
      </c>
      <c r="R742" s="16">
        <f>Q742*16.876/100</f>
        <v>0</v>
      </c>
      <c r="S742" s="17">
        <f t="shared" si="77"/>
        <v>0</v>
      </c>
      <c r="T742" s="16">
        <v>0</v>
      </c>
      <c r="U742" s="18">
        <f t="shared" si="78"/>
        <v>51.338000000000001</v>
      </c>
      <c r="V742" s="18">
        <f t="shared" si="79"/>
        <v>0</v>
      </c>
      <c r="W742" s="18">
        <f t="shared" si="80"/>
        <v>0</v>
      </c>
      <c r="X742" s="27"/>
      <c r="Y742" s="19">
        <f t="shared" si="81"/>
        <v>0</v>
      </c>
      <c r="Z742" s="18">
        <f t="shared" si="82"/>
        <v>0</v>
      </c>
      <c r="AA742" s="12">
        <v>1351</v>
      </c>
      <c r="AB742" s="12">
        <v>18576.25</v>
      </c>
      <c r="AC742" s="28">
        <f>+I742+Y742-Z742</f>
        <v>61.21</v>
      </c>
      <c r="AD742" s="20">
        <f t="shared" si="83"/>
        <v>0</v>
      </c>
      <c r="AE742">
        <v>0</v>
      </c>
    </row>
    <row r="743" spans="1:31" x14ac:dyDescent="0.25">
      <c r="A743" s="9">
        <v>45077</v>
      </c>
      <c r="B743" s="10" t="s">
        <v>70</v>
      </c>
      <c r="C743" s="10" t="s">
        <v>62</v>
      </c>
      <c r="D743" s="10" t="s">
        <v>40</v>
      </c>
      <c r="E743" s="10" t="s">
        <v>30</v>
      </c>
      <c r="F743" s="10">
        <v>35</v>
      </c>
      <c r="G743" s="10">
        <v>38</v>
      </c>
      <c r="H743" s="11">
        <f>SUMIFS(AA:AA,$A:$A,EOMONTH($A743,-1),$B:$B,$B743)</f>
        <v>659</v>
      </c>
      <c r="I743" s="63">
        <f>ROUND(SUMIFS(AC:AC,$A:$A,EOMONTH($A743,-1),$B:$B,$B743),2)</f>
        <v>30.36</v>
      </c>
      <c r="J743" s="11">
        <f>SUMIFS(AB:AB,$A:$A,EOMONTH($A743,-1),$B:$B,$B743)</f>
        <v>9061.25</v>
      </c>
      <c r="K743" s="13">
        <v>0</v>
      </c>
      <c r="L743" s="25">
        <v>0</v>
      </c>
      <c r="M743" s="15">
        <v>0</v>
      </c>
      <c r="N743" s="14">
        <v>0</v>
      </c>
      <c r="O743" s="16">
        <v>24</v>
      </c>
      <c r="P743" s="16">
        <v>257.52</v>
      </c>
      <c r="Q743" s="16">
        <v>0</v>
      </c>
      <c r="R743" s="16">
        <f>Q743*16.876/100</f>
        <v>0</v>
      </c>
      <c r="S743" s="17">
        <f t="shared" si="77"/>
        <v>0</v>
      </c>
      <c r="T743" s="16">
        <v>0</v>
      </c>
      <c r="U743" s="18">
        <f t="shared" si="78"/>
        <v>25.042000000000002</v>
      </c>
      <c r="V743" s="18">
        <f t="shared" si="79"/>
        <v>0</v>
      </c>
      <c r="W743" s="18">
        <f t="shared" si="80"/>
        <v>0</v>
      </c>
      <c r="X743" s="27"/>
      <c r="Y743" s="19">
        <f t="shared" si="81"/>
        <v>0</v>
      </c>
      <c r="Z743" s="18">
        <f t="shared" si="82"/>
        <v>0.91200000000000003</v>
      </c>
      <c r="AA743" s="12">
        <v>635</v>
      </c>
      <c r="AB743" s="12">
        <v>8731.25</v>
      </c>
      <c r="AC743" s="28">
        <f>+I743+Y743-Z743</f>
        <v>29.448</v>
      </c>
      <c r="AD743" s="20">
        <f t="shared" si="83"/>
        <v>0</v>
      </c>
      <c r="AE743">
        <v>0</v>
      </c>
    </row>
    <row r="744" spans="1:31" x14ac:dyDescent="0.25">
      <c r="A744" s="9">
        <v>45077</v>
      </c>
      <c r="B744" s="10" t="s">
        <v>71</v>
      </c>
      <c r="C744" s="10" t="s">
        <v>62</v>
      </c>
      <c r="D744" s="10" t="s">
        <v>40</v>
      </c>
      <c r="E744" s="10" t="s">
        <v>30</v>
      </c>
      <c r="F744" s="10">
        <v>35</v>
      </c>
      <c r="G744" s="10">
        <v>38</v>
      </c>
      <c r="H744" s="11">
        <f>SUMIFS(AA:AA,$A:$A,EOMONTH($A744,-1),$B:$B,$B744)</f>
        <v>1683</v>
      </c>
      <c r="I744" s="63">
        <f>ROUND(SUMIFS(AC:AC,$A:$A,EOMONTH($A744,-1),$B:$B,$B744),2)</f>
        <v>76.03</v>
      </c>
      <c r="J744" s="11">
        <f>SUMIFS(AB:AB,$A:$A,EOMONTH($A744,-1),$B:$B,$B744)</f>
        <v>23141.25</v>
      </c>
      <c r="K744" s="13">
        <v>0</v>
      </c>
      <c r="L744" s="25">
        <v>0</v>
      </c>
      <c r="M744" s="15">
        <v>0</v>
      </c>
      <c r="N744" s="14">
        <v>0</v>
      </c>
      <c r="O744" s="16">
        <v>0</v>
      </c>
      <c r="P744" s="16">
        <v>0</v>
      </c>
      <c r="Q744" s="16">
        <v>0</v>
      </c>
      <c r="R744" s="16">
        <f>Q744*16.876/100</f>
        <v>0</v>
      </c>
      <c r="S744" s="17">
        <f t="shared" si="77"/>
        <v>0</v>
      </c>
      <c r="T744" s="16">
        <v>0</v>
      </c>
      <c r="U744" s="18">
        <f t="shared" si="78"/>
        <v>63.954000000000001</v>
      </c>
      <c r="V744" s="18">
        <f t="shared" si="79"/>
        <v>0</v>
      </c>
      <c r="W744" s="18">
        <f t="shared" si="80"/>
        <v>0</v>
      </c>
      <c r="X744" s="27"/>
      <c r="Y744" s="19">
        <f t="shared" si="81"/>
        <v>0</v>
      </c>
      <c r="Z744" s="18">
        <f t="shared" si="82"/>
        <v>0</v>
      </c>
      <c r="AA744" s="12">
        <v>1683</v>
      </c>
      <c r="AB744" s="12">
        <v>23141.25</v>
      </c>
      <c r="AC744" s="28">
        <f>+I744+Y744-Z744</f>
        <v>76.03</v>
      </c>
      <c r="AD744" s="20">
        <f t="shared" si="83"/>
        <v>0</v>
      </c>
      <c r="AE744">
        <v>0</v>
      </c>
    </row>
    <row r="745" spans="1:31" x14ac:dyDescent="0.25">
      <c r="A745" s="9">
        <v>45077</v>
      </c>
      <c r="B745" s="10" t="s">
        <v>72</v>
      </c>
      <c r="C745" s="10" t="s">
        <v>62</v>
      </c>
      <c r="D745" s="10" t="s">
        <v>40</v>
      </c>
      <c r="E745" s="10" t="s">
        <v>30</v>
      </c>
      <c r="F745" s="10">
        <v>35</v>
      </c>
      <c r="G745" s="10">
        <v>38</v>
      </c>
      <c r="H745" s="11">
        <f>SUMIFS(AA:AA,$A:$A,EOMONTH($A745,-1),$B:$B,$B745)</f>
        <v>851</v>
      </c>
      <c r="I745" s="63">
        <f>ROUND(SUMIFS(AC:AC,$A:$A,EOMONTH($A745,-1),$B:$B,$B745),2)</f>
        <v>38.630000000000003</v>
      </c>
      <c r="J745" s="11">
        <f>SUMIFS(AB:AB,$A:$A,EOMONTH($A745,-1),$B:$B,$B745)</f>
        <v>11701.25</v>
      </c>
      <c r="K745" s="13">
        <v>0</v>
      </c>
      <c r="L745" s="25">
        <v>0</v>
      </c>
      <c r="M745" s="15">
        <v>0</v>
      </c>
      <c r="N745" s="14">
        <v>0</v>
      </c>
      <c r="O745" s="16">
        <v>0</v>
      </c>
      <c r="P745" s="16">
        <v>0</v>
      </c>
      <c r="Q745" s="16">
        <v>0</v>
      </c>
      <c r="R745" s="16">
        <f>Q745*16.876/100</f>
        <v>0</v>
      </c>
      <c r="S745" s="17">
        <f t="shared" si="77"/>
        <v>0</v>
      </c>
      <c r="T745" s="16">
        <v>0</v>
      </c>
      <c r="U745" s="18">
        <f t="shared" si="78"/>
        <v>32.338000000000001</v>
      </c>
      <c r="V745" s="18">
        <f t="shared" si="79"/>
        <v>0</v>
      </c>
      <c r="W745" s="18">
        <f t="shared" si="80"/>
        <v>0</v>
      </c>
      <c r="X745" s="27"/>
      <c r="Y745" s="19">
        <f t="shared" si="81"/>
        <v>0</v>
      </c>
      <c r="Z745" s="18">
        <f t="shared" si="82"/>
        <v>0</v>
      </c>
      <c r="AA745" s="12">
        <v>851</v>
      </c>
      <c r="AB745" s="12">
        <v>11701.25</v>
      </c>
      <c r="AC745" s="28">
        <f>+I745+Y745-Z745</f>
        <v>38.630000000000003</v>
      </c>
      <c r="AD745" s="20">
        <f t="shared" si="83"/>
        <v>0</v>
      </c>
      <c r="AE745">
        <v>0</v>
      </c>
    </row>
    <row r="746" spans="1:31" x14ac:dyDescent="0.25">
      <c r="A746" s="9">
        <v>45077</v>
      </c>
      <c r="B746" s="10" t="s">
        <v>73</v>
      </c>
      <c r="C746" s="10" t="s">
        <v>62</v>
      </c>
      <c r="D746" s="10" t="s">
        <v>40</v>
      </c>
      <c r="E746" s="10" t="s">
        <v>30</v>
      </c>
      <c r="F746" s="10">
        <v>35</v>
      </c>
      <c r="G746" s="10">
        <v>38</v>
      </c>
      <c r="H746" s="11">
        <f>SUMIFS(AA:AA,$A:$A,EOMONTH($A746,-1),$B:$B,$B746)</f>
        <v>804</v>
      </c>
      <c r="I746" s="63">
        <f>ROUND(SUMIFS(AC:AC,$A:$A,EOMONTH($A746,-1),$B:$B,$B746),2)</f>
        <v>36.299999999999997</v>
      </c>
      <c r="J746" s="11">
        <f>SUMIFS(AB:AB,$A:$A,EOMONTH($A746,-1),$B:$B,$B746)</f>
        <v>11055</v>
      </c>
      <c r="K746" s="13">
        <v>0</v>
      </c>
      <c r="L746" s="25">
        <v>0</v>
      </c>
      <c r="M746" s="15">
        <v>0</v>
      </c>
      <c r="N746" s="14">
        <v>0</v>
      </c>
      <c r="O746" s="16">
        <v>0</v>
      </c>
      <c r="P746" s="16">
        <v>0</v>
      </c>
      <c r="Q746" s="16">
        <v>0</v>
      </c>
      <c r="R746" s="16">
        <f>Q746*16.876/100</f>
        <v>0</v>
      </c>
      <c r="S746" s="17">
        <f t="shared" si="77"/>
        <v>0</v>
      </c>
      <c r="T746" s="16">
        <v>0</v>
      </c>
      <c r="U746" s="18">
        <f t="shared" si="78"/>
        <v>30.552</v>
      </c>
      <c r="V746" s="18">
        <f t="shared" si="79"/>
        <v>0</v>
      </c>
      <c r="W746" s="18">
        <f t="shared" si="80"/>
        <v>0</v>
      </c>
      <c r="X746" s="27"/>
      <c r="Y746" s="19">
        <f t="shared" si="81"/>
        <v>0</v>
      </c>
      <c r="Z746" s="18">
        <f t="shared" si="82"/>
        <v>0</v>
      </c>
      <c r="AA746" s="12">
        <v>804</v>
      </c>
      <c r="AB746" s="12">
        <v>11055</v>
      </c>
      <c r="AC746" s="28">
        <f>+I746+Y746-Z746</f>
        <v>36.299999999999997</v>
      </c>
      <c r="AD746" s="20">
        <f t="shared" si="83"/>
        <v>0</v>
      </c>
      <c r="AE746">
        <v>0</v>
      </c>
    </row>
    <row r="747" spans="1:31" x14ac:dyDescent="0.25">
      <c r="A747" s="9">
        <v>45077</v>
      </c>
      <c r="B747" s="10" t="s">
        <v>74</v>
      </c>
      <c r="C747" s="10" t="s">
        <v>62</v>
      </c>
      <c r="D747" s="10" t="s">
        <v>40</v>
      </c>
      <c r="E747" s="10" t="s">
        <v>30</v>
      </c>
      <c r="F747" s="10">
        <v>35</v>
      </c>
      <c r="G747" s="10">
        <v>38</v>
      </c>
      <c r="H747" s="11">
        <f>SUMIFS(AA:AA,$A:$A,EOMONTH($A747,-1),$B:$B,$B747)</f>
        <v>677</v>
      </c>
      <c r="I747" s="63">
        <f>ROUND(SUMIFS(AC:AC,$A:$A,EOMONTH($A747,-1),$B:$B,$B747),2)</f>
        <v>30.79</v>
      </c>
      <c r="J747" s="11">
        <f>SUMIFS(AB:AB,$A:$A,EOMONTH($A747,-1),$B:$B,$B747)</f>
        <v>9308.75</v>
      </c>
      <c r="K747" s="13">
        <v>0</v>
      </c>
      <c r="L747" s="25">
        <v>0</v>
      </c>
      <c r="M747" s="15">
        <v>0</v>
      </c>
      <c r="N747" s="14">
        <v>0</v>
      </c>
      <c r="O747" s="16">
        <v>0</v>
      </c>
      <c r="P747" s="16">
        <v>0</v>
      </c>
      <c r="Q747" s="16">
        <v>0</v>
      </c>
      <c r="R747" s="16">
        <f>Q747*16.876/100</f>
        <v>0</v>
      </c>
      <c r="S747" s="17">
        <f t="shared" si="77"/>
        <v>0</v>
      </c>
      <c r="T747" s="16">
        <v>0</v>
      </c>
      <c r="U747" s="18">
        <f t="shared" si="78"/>
        <v>25.725999999999999</v>
      </c>
      <c r="V747" s="18">
        <f t="shared" si="79"/>
        <v>0</v>
      </c>
      <c r="W747" s="18">
        <f t="shared" si="80"/>
        <v>0</v>
      </c>
      <c r="X747" s="27"/>
      <c r="Y747" s="19">
        <f t="shared" si="81"/>
        <v>0</v>
      </c>
      <c r="Z747" s="18">
        <f t="shared" si="82"/>
        <v>0</v>
      </c>
      <c r="AA747" s="12">
        <v>677</v>
      </c>
      <c r="AB747" s="12">
        <v>9308.75</v>
      </c>
      <c r="AC747" s="28">
        <f>+I747+Y747-Z747</f>
        <v>30.79</v>
      </c>
      <c r="AD747" s="20">
        <f t="shared" si="83"/>
        <v>0</v>
      </c>
      <c r="AE747">
        <v>0</v>
      </c>
    </row>
    <row r="748" spans="1:31" x14ac:dyDescent="0.25">
      <c r="A748" s="9">
        <v>45077</v>
      </c>
      <c r="B748" s="10" t="s">
        <v>75</v>
      </c>
      <c r="C748" s="10" t="s">
        <v>62</v>
      </c>
      <c r="D748" s="10" t="s">
        <v>40</v>
      </c>
      <c r="E748" s="10" t="s">
        <v>30</v>
      </c>
      <c r="F748" s="10">
        <v>35</v>
      </c>
      <c r="G748" s="10">
        <v>38</v>
      </c>
      <c r="H748" s="11">
        <f>SUMIFS(AA:AA,$A:$A,EOMONTH($A748,-1),$B:$B,$B748)</f>
        <v>594</v>
      </c>
      <c r="I748" s="63">
        <f>ROUND(SUMIFS(AC:AC,$A:$A,EOMONTH($A748,-1),$B:$B,$B748),2)</f>
        <v>26.99</v>
      </c>
      <c r="J748" s="11">
        <f>SUMIFS(AB:AB,$A:$A,EOMONTH($A748,-1),$B:$B,$B748)</f>
        <v>8167.5</v>
      </c>
      <c r="K748" s="13">
        <v>0</v>
      </c>
      <c r="L748" s="25">
        <v>0</v>
      </c>
      <c r="M748" s="15">
        <v>0</v>
      </c>
      <c r="N748" s="14">
        <v>0</v>
      </c>
      <c r="O748" s="16">
        <v>0</v>
      </c>
      <c r="P748" s="16">
        <v>0</v>
      </c>
      <c r="Q748" s="16">
        <v>0</v>
      </c>
      <c r="R748" s="16">
        <f>Q748*16.876/100</f>
        <v>0</v>
      </c>
      <c r="S748" s="17">
        <f t="shared" si="77"/>
        <v>0</v>
      </c>
      <c r="T748" s="16">
        <v>0</v>
      </c>
      <c r="U748" s="18">
        <f t="shared" si="78"/>
        <v>22.571999999999999</v>
      </c>
      <c r="V748" s="18">
        <f t="shared" si="79"/>
        <v>0</v>
      </c>
      <c r="W748" s="18">
        <f t="shared" si="80"/>
        <v>0</v>
      </c>
      <c r="X748" s="27"/>
      <c r="Y748" s="19">
        <f t="shared" si="81"/>
        <v>0</v>
      </c>
      <c r="Z748" s="18">
        <f t="shared" si="82"/>
        <v>0</v>
      </c>
      <c r="AA748" s="12">
        <v>594</v>
      </c>
      <c r="AB748" s="12">
        <v>8167.5</v>
      </c>
      <c r="AC748" s="28">
        <f>+I748+Y748-Z748</f>
        <v>26.99</v>
      </c>
      <c r="AD748" s="20">
        <f t="shared" si="83"/>
        <v>0</v>
      </c>
      <c r="AE748">
        <v>0</v>
      </c>
    </row>
    <row r="749" spans="1:31" x14ac:dyDescent="0.25">
      <c r="A749" s="9">
        <v>45077</v>
      </c>
      <c r="B749" s="10" t="s">
        <v>76</v>
      </c>
      <c r="C749" s="10" t="s">
        <v>77</v>
      </c>
      <c r="D749" s="10" t="s">
        <v>40</v>
      </c>
      <c r="E749" s="10" t="s">
        <v>30</v>
      </c>
      <c r="F749" s="10">
        <v>45</v>
      </c>
      <c r="G749" s="10">
        <v>49</v>
      </c>
      <c r="H749" s="11">
        <f>SUMIFS(AA:AA,$A:$A,EOMONTH($A749,-1),$B:$B,$B749)</f>
        <v>6294</v>
      </c>
      <c r="I749" s="63">
        <f>ROUND(SUMIFS(AC:AC,$A:$A,EOMONTH($A749,-1),$B:$B,$B749),2)</f>
        <v>91.85</v>
      </c>
      <c r="J749" s="11">
        <f>SUMIFS(AB:AB,$A:$A,EOMONTH($A749,-1),$B:$B,$B749)</f>
        <v>43792.480000000003</v>
      </c>
      <c r="K749" s="13">
        <v>0</v>
      </c>
      <c r="L749" s="25">
        <v>0</v>
      </c>
      <c r="M749" s="15">
        <v>5665</v>
      </c>
      <c r="N749" s="14">
        <v>38450.639999999999</v>
      </c>
      <c r="O749" s="16">
        <v>3001</v>
      </c>
      <c r="P749" s="16">
        <v>43411.16</v>
      </c>
      <c r="Q749" s="16">
        <v>0</v>
      </c>
      <c r="R749" s="16">
        <f>Q749*16.876/100</f>
        <v>0</v>
      </c>
      <c r="S749" s="17">
        <f t="shared" si="77"/>
        <v>0</v>
      </c>
      <c r="T749" s="16">
        <v>0</v>
      </c>
      <c r="U749" s="18">
        <f t="shared" si="78"/>
        <v>308.40600000000001</v>
      </c>
      <c r="V749" s="18">
        <f t="shared" si="79"/>
        <v>254.92500000000001</v>
      </c>
      <c r="W749" s="18">
        <f t="shared" si="80"/>
        <v>42.799358250000004</v>
      </c>
      <c r="X749" s="27"/>
      <c r="Y749" s="19">
        <f t="shared" si="81"/>
        <v>297.72435825000002</v>
      </c>
      <c r="Z749" s="18">
        <f t="shared" si="82"/>
        <v>147.04900000000001</v>
      </c>
      <c r="AA749" s="12">
        <v>8958</v>
      </c>
      <c r="AB749" s="12">
        <v>61403.03</v>
      </c>
      <c r="AC749" s="28">
        <f>+I749+Y749-Z749</f>
        <v>242.52535825000004</v>
      </c>
      <c r="AD749" s="20">
        <f t="shared" si="83"/>
        <v>0</v>
      </c>
      <c r="AE749">
        <v>0</v>
      </c>
    </row>
    <row r="750" spans="1:31" x14ac:dyDescent="0.25">
      <c r="A750" s="9">
        <v>45077</v>
      </c>
      <c r="B750" s="10" t="s">
        <v>78</v>
      </c>
      <c r="C750" s="10" t="s">
        <v>62</v>
      </c>
      <c r="D750" s="10" t="s">
        <v>40</v>
      </c>
      <c r="E750" s="10" t="s">
        <v>30</v>
      </c>
      <c r="F750" s="10">
        <v>60</v>
      </c>
      <c r="G750" s="10">
        <v>65</v>
      </c>
      <c r="H750" s="11">
        <f>SUMIFS(AA:AA,$A:$A,EOMONTH($A750,-1),$B:$B,$B750)</f>
        <v>64</v>
      </c>
      <c r="I750" s="63">
        <f>ROUND(SUMIFS(AC:AC,$A:$A,EOMONTH($A750,-1),$B:$B,$B750),2)</f>
        <v>1.22</v>
      </c>
      <c r="J750" s="11">
        <f>SUMIFS(AB:AB,$A:$A,EOMONTH($A750,-1),$B:$B,$B750)</f>
        <v>960.64</v>
      </c>
      <c r="K750" s="13">
        <v>0</v>
      </c>
      <c r="L750" s="25">
        <v>0</v>
      </c>
      <c r="M750" s="15">
        <v>0</v>
      </c>
      <c r="N750" s="14">
        <v>0</v>
      </c>
      <c r="O750" s="16">
        <v>0</v>
      </c>
      <c r="P750" s="16">
        <v>0</v>
      </c>
      <c r="Q750" s="16">
        <v>0</v>
      </c>
      <c r="R750" s="16">
        <f>Q750*16.876/100</f>
        <v>0</v>
      </c>
      <c r="S750" s="17">
        <f t="shared" si="77"/>
        <v>0</v>
      </c>
      <c r="T750" s="16">
        <v>0</v>
      </c>
      <c r="U750" s="18">
        <f t="shared" si="78"/>
        <v>4.16</v>
      </c>
      <c r="V750" s="18">
        <f t="shared" si="79"/>
        <v>0</v>
      </c>
      <c r="W750" s="18">
        <f t="shared" si="80"/>
        <v>0</v>
      </c>
      <c r="X750" s="27"/>
      <c r="Y750" s="19">
        <f t="shared" si="81"/>
        <v>0</v>
      </c>
      <c r="Z750" s="18">
        <f t="shared" si="82"/>
        <v>0</v>
      </c>
      <c r="AA750" s="12">
        <v>64</v>
      </c>
      <c r="AB750" s="12">
        <v>960.64</v>
      </c>
      <c r="AC750" s="28">
        <f>+I750+Y750-Z750</f>
        <v>1.22</v>
      </c>
      <c r="AD750" s="20">
        <f t="shared" si="83"/>
        <v>0</v>
      </c>
      <c r="AE750">
        <v>0</v>
      </c>
    </row>
    <row r="751" spans="1:31" x14ac:dyDescent="0.25">
      <c r="A751" s="9">
        <v>45077</v>
      </c>
      <c r="B751" s="10" t="s">
        <v>79</v>
      </c>
      <c r="C751" s="10" t="s">
        <v>62</v>
      </c>
      <c r="D751" s="10" t="s">
        <v>40</v>
      </c>
      <c r="E751" s="10" t="s">
        <v>30</v>
      </c>
      <c r="F751" s="10">
        <v>60</v>
      </c>
      <c r="G751" s="10">
        <v>65</v>
      </c>
      <c r="H751" s="11">
        <f>SUMIFS(AA:AA,$A:$A,EOMONTH($A751,-1),$B:$B,$B751)</f>
        <v>690</v>
      </c>
      <c r="I751" s="63">
        <f>ROUND(SUMIFS(AC:AC,$A:$A,EOMONTH($A751,-1),$B:$B,$B751),2)</f>
        <v>31.07</v>
      </c>
      <c r="J751" s="11">
        <f>SUMIFS(AB:AB,$A:$A,EOMONTH($A751,-1),$B:$B,$B751)</f>
        <v>6889.44</v>
      </c>
      <c r="K751" s="13">
        <v>0</v>
      </c>
      <c r="L751" s="25">
        <v>0</v>
      </c>
      <c r="M751" s="15">
        <v>0</v>
      </c>
      <c r="N751" s="14">
        <v>0</v>
      </c>
      <c r="O751" s="16">
        <v>0</v>
      </c>
      <c r="P751" s="16">
        <v>0</v>
      </c>
      <c r="Q751" s="16">
        <v>0</v>
      </c>
      <c r="R751" s="16">
        <f>Q751*16.876/100</f>
        <v>0</v>
      </c>
      <c r="S751" s="17">
        <f t="shared" si="77"/>
        <v>0</v>
      </c>
      <c r="T751" s="16">
        <v>0</v>
      </c>
      <c r="U751" s="18">
        <f t="shared" si="78"/>
        <v>44.85</v>
      </c>
      <c r="V751" s="18">
        <f t="shared" si="79"/>
        <v>0</v>
      </c>
      <c r="W751" s="18">
        <f t="shared" si="80"/>
        <v>0</v>
      </c>
      <c r="X751" s="27"/>
      <c r="Y751" s="19">
        <f t="shared" si="81"/>
        <v>0</v>
      </c>
      <c r="Z751" s="18">
        <f t="shared" si="82"/>
        <v>0</v>
      </c>
      <c r="AA751" s="12">
        <v>690</v>
      </c>
      <c r="AB751" s="12">
        <v>6889.44</v>
      </c>
      <c r="AC751" s="28">
        <f>+I751+Y751-Z751</f>
        <v>31.07</v>
      </c>
      <c r="AD751" s="20">
        <f t="shared" si="83"/>
        <v>0</v>
      </c>
      <c r="AE751">
        <v>0</v>
      </c>
    </row>
    <row r="752" spans="1:31" x14ac:dyDescent="0.25">
      <c r="A752" s="9">
        <v>45077</v>
      </c>
      <c r="B752" s="10" t="s">
        <v>80</v>
      </c>
      <c r="C752" s="10" t="s">
        <v>62</v>
      </c>
      <c r="D752" s="10" t="s">
        <v>40</v>
      </c>
      <c r="E752" s="10" t="s">
        <v>30</v>
      </c>
      <c r="F752" s="10">
        <v>60</v>
      </c>
      <c r="G752" s="10">
        <v>65</v>
      </c>
      <c r="H752" s="11">
        <f>SUMIFS(AA:AA,$A:$A,EOMONTH($A752,-1),$B:$B,$B752)</f>
        <v>395</v>
      </c>
      <c r="I752" s="63">
        <f>ROUND(SUMIFS(AC:AC,$A:$A,EOMONTH($A752,-1),$B:$B,$B752),2)</f>
        <v>17.28</v>
      </c>
      <c r="J752" s="11">
        <f>SUMIFS(AB:AB,$A:$A,EOMONTH($A752,-1),$B:$B,$B752)</f>
        <v>4429.5600000000004</v>
      </c>
      <c r="K752" s="13">
        <v>0</v>
      </c>
      <c r="L752" s="25">
        <v>0</v>
      </c>
      <c r="M752" s="15">
        <v>0</v>
      </c>
      <c r="N752" s="14">
        <v>0</v>
      </c>
      <c r="O752" s="16">
        <v>0</v>
      </c>
      <c r="P752" s="16">
        <v>0</v>
      </c>
      <c r="Q752" s="16">
        <v>0</v>
      </c>
      <c r="R752" s="16">
        <f>Q752*16.876/100</f>
        <v>0</v>
      </c>
      <c r="S752" s="17">
        <f t="shared" si="77"/>
        <v>0</v>
      </c>
      <c r="T752" s="16">
        <v>0</v>
      </c>
      <c r="U752" s="18">
        <f t="shared" si="78"/>
        <v>25.675000000000001</v>
      </c>
      <c r="V752" s="18">
        <f t="shared" si="79"/>
        <v>0</v>
      </c>
      <c r="W752" s="18">
        <f t="shared" si="80"/>
        <v>0</v>
      </c>
      <c r="X752" s="27"/>
      <c r="Y752" s="19">
        <f t="shared" si="81"/>
        <v>0</v>
      </c>
      <c r="Z752" s="18">
        <f t="shared" si="82"/>
        <v>0</v>
      </c>
      <c r="AA752" s="12">
        <v>395</v>
      </c>
      <c r="AB752" s="12">
        <v>4429.5600000000004</v>
      </c>
      <c r="AC752" s="28">
        <f>+I752+Y752-Z752</f>
        <v>17.28</v>
      </c>
      <c r="AD752" s="20">
        <f t="shared" si="83"/>
        <v>0</v>
      </c>
      <c r="AE752">
        <v>0</v>
      </c>
    </row>
    <row r="753" spans="1:31" x14ac:dyDescent="0.25">
      <c r="A753" s="59">
        <v>45077</v>
      </c>
      <c r="B753" s="60" t="s">
        <v>810</v>
      </c>
      <c r="C753" s="60" t="s">
        <v>62</v>
      </c>
      <c r="D753" s="60" t="s">
        <v>40</v>
      </c>
      <c r="E753" s="60" t="s">
        <v>30</v>
      </c>
      <c r="F753" s="10"/>
      <c r="G753" s="10"/>
      <c r="H753" s="11"/>
      <c r="I753" s="63">
        <f>ROUND(SUMIFS(AC:AC,$A:$A,EOMONTH($A753,-1),$B:$B,$B753),2)</f>
        <v>0</v>
      </c>
      <c r="J753" s="11"/>
      <c r="K753" s="13"/>
      <c r="L753" s="25"/>
      <c r="M753" s="15"/>
      <c r="N753" s="14"/>
      <c r="O753" s="16"/>
      <c r="P753" s="16"/>
      <c r="Q753" s="16"/>
      <c r="R753" s="16"/>
      <c r="S753" s="17">
        <f t="shared" si="77"/>
        <v>0</v>
      </c>
      <c r="T753" s="16"/>
      <c r="U753" s="18">
        <f t="shared" si="78"/>
        <v>0</v>
      </c>
      <c r="V753" s="18">
        <f t="shared" si="79"/>
        <v>0</v>
      </c>
      <c r="W753" s="18">
        <f t="shared" si="80"/>
        <v>0</v>
      </c>
      <c r="X753" s="27"/>
      <c r="Y753" s="19">
        <f t="shared" si="81"/>
        <v>0</v>
      </c>
      <c r="Z753" s="18">
        <f t="shared" si="82"/>
        <v>0</v>
      </c>
      <c r="AA753" s="12"/>
      <c r="AB753" s="12"/>
      <c r="AC753" s="28">
        <f>+I753+Y753-Z753</f>
        <v>0</v>
      </c>
      <c r="AD753" s="20">
        <f t="shared" si="83"/>
        <v>0</v>
      </c>
      <c r="AE753">
        <v>0</v>
      </c>
    </row>
    <row r="754" spans="1:31" x14ac:dyDescent="0.25">
      <c r="A754" s="9">
        <v>45077</v>
      </c>
      <c r="B754" s="10" t="s">
        <v>81</v>
      </c>
      <c r="C754" s="10" t="s">
        <v>62</v>
      </c>
      <c r="D754" s="10" t="s">
        <v>40</v>
      </c>
      <c r="E754" s="10" t="s">
        <v>30</v>
      </c>
      <c r="F754" s="10">
        <v>60</v>
      </c>
      <c r="G754" s="10">
        <v>65</v>
      </c>
      <c r="H754" s="11">
        <f>SUMIFS(AA:AA,$A:$A,EOMONTH($A754,-1),$B:$B,$B754)</f>
        <v>306</v>
      </c>
      <c r="I754" s="63">
        <f>ROUND(SUMIFS(AC:AC,$A:$A,EOMONTH($A754,-1),$B:$B,$B754),2)</f>
        <v>13.82</v>
      </c>
      <c r="J754" s="11">
        <f>SUMIFS(AB:AB,$A:$A,EOMONTH($A754,-1),$B:$B,$B754)</f>
        <v>4593.0600000000004</v>
      </c>
      <c r="K754" s="13">
        <v>0</v>
      </c>
      <c r="L754" s="25">
        <v>0</v>
      </c>
      <c r="M754" s="15">
        <v>0</v>
      </c>
      <c r="N754" s="14">
        <v>0</v>
      </c>
      <c r="O754" s="16">
        <v>0</v>
      </c>
      <c r="P754" s="16">
        <v>0</v>
      </c>
      <c r="Q754" s="16">
        <v>0</v>
      </c>
      <c r="R754" s="16">
        <f>Q754*16.876/100</f>
        <v>0</v>
      </c>
      <c r="S754" s="17">
        <f t="shared" si="77"/>
        <v>0</v>
      </c>
      <c r="T754" s="16">
        <v>0</v>
      </c>
      <c r="U754" s="18">
        <f t="shared" si="78"/>
        <v>19.89</v>
      </c>
      <c r="V754" s="18">
        <f t="shared" si="79"/>
        <v>0</v>
      </c>
      <c r="W754" s="18">
        <f t="shared" si="80"/>
        <v>0</v>
      </c>
      <c r="X754" s="27"/>
      <c r="Y754" s="19">
        <f t="shared" si="81"/>
        <v>0</v>
      </c>
      <c r="Z754" s="18">
        <f t="shared" si="82"/>
        <v>0</v>
      </c>
      <c r="AA754" s="12">
        <v>306</v>
      </c>
      <c r="AB754" s="12">
        <v>4593.0600000000004</v>
      </c>
      <c r="AC754" s="28">
        <f>+I754+Y754-Z754</f>
        <v>13.82</v>
      </c>
      <c r="AD754" s="20">
        <f t="shared" si="83"/>
        <v>0</v>
      </c>
      <c r="AE754">
        <v>0</v>
      </c>
    </row>
    <row r="755" spans="1:31" x14ac:dyDescent="0.25">
      <c r="A755" s="9">
        <v>45077</v>
      </c>
      <c r="B755" s="10" t="s">
        <v>82</v>
      </c>
      <c r="C755" s="10" t="s">
        <v>62</v>
      </c>
      <c r="D755" s="10" t="s">
        <v>40</v>
      </c>
      <c r="E755" s="10" t="s">
        <v>30</v>
      </c>
      <c r="F755" s="10">
        <v>60</v>
      </c>
      <c r="G755" s="10">
        <v>65</v>
      </c>
      <c r="H755" s="11">
        <f>SUMIFS(AA:AA,$A:$A,EOMONTH($A755,-1),$B:$B,$B755)</f>
        <v>484</v>
      </c>
      <c r="I755" s="63">
        <f>ROUND(SUMIFS(AC:AC,$A:$A,EOMONTH($A755,-1),$B:$B,$B755),2)</f>
        <v>21.3</v>
      </c>
      <c r="J755" s="11">
        <f>SUMIFS(AB:AB,$A:$A,EOMONTH($A755,-1),$B:$B,$B755)</f>
        <v>5538.43</v>
      </c>
      <c r="K755" s="13">
        <v>0</v>
      </c>
      <c r="L755" s="25">
        <v>0</v>
      </c>
      <c r="M755" s="15">
        <v>0</v>
      </c>
      <c r="N755" s="14">
        <v>0</v>
      </c>
      <c r="O755" s="16">
        <v>0</v>
      </c>
      <c r="P755" s="16">
        <v>0</v>
      </c>
      <c r="Q755" s="16">
        <v>0</v>
      </c>
      <c r="R755" s="16">
        <f>Q755*16.876/100</f>
        <v>0</v>
      </c>
      <c r="S755" s="17">
        <f t="shared" si="77"/>
        <v>0</v>
      </c>
      <c r="T755" s="16">
        <v>0</v>
      </c>
      <c r="U755" s="18">
        <f t="shared" si="78"/>
        <v>31.46</v>
      </c>
      <c r="V755" s="18">
        <f t="shared" si="79"/>
        <v>0</v>
      </c>
      <c r="W755" s="18">
        <f t="shared" si="80"/>
        <v>0</v>
      </c>
      <c r="X755" s="27"/>
      <c r="Y755" s="19">
        <f t="shared" si="81"/>
        <v>0</v>
      </c>
      <c r="Z755" s="18">
        <f t="shared" si="82"/>
        <v>0</v>
      </c>
      <c r="AA755" s="12">
        <v>484</v>
      </c>
      <c r="AB755" s="12">
        <v>5538.43</v>
      </c>
      <c r="AC755" s="28">
        <f>+I755+Y755-Z755</f>
        <v>21.3</v>
      </c>
      <c r="AD755" s="20">
        <f t="shared" si="83"/>
        <v>0</v>
      </c>
      <c r="AE755">
        <v>0</v>
      </c>
    </row>
    <row r="756" spans="1:31" x14ac:dyDescent="0.25">
      <c r="A756" s="9">
        <v>45077</v>
      </c>
      <c r="B756" s="10" t="s">
        <v>83</v>
      </c>
      <c r="C756" s="10" t="s">
        <v>62</v>
      </c>
      <c r="D756" s="10" t="s">
        <v>40</v>
      </c>
      <c r="E756" s="10" t="s">
        <v>30</v>
      </c>
      <c r="F756" s="10">
        <v>60</v>
      </c>
      <c r="G756" s="10">
        <v>65</v>
      </c>
      <c r="H756" s="11">
        <f>SUMIFS(AA:AA,$A:$A,EOMONTH($A756,-1),$B:$B,$B756)</f>
        <v>367</v>
      </c>
      <c r="I756" s="63">
        <f>ROUND(SUMIFS(AC:AC,$A:$A,EOMONTH($A756,-1),$B:$B,$B756),2)</f>
        <v>16.010000000000002</v>
      </c>
      <c r="J756" s="11">
        <f>SUMIFS(AB:AB,$A:$A,EOMONTH($A756,-1),$B:$B,$B756)</f>
        <v>5508.67</v>
      </c>
      <c r="K756" s="13">
        <v>0</v>
      </c>
      <c r="L756" s="25">
        <v>0</v>
      </c>
      <c r="M756" s="15">
        <v>0</v>
      </c>
      <c r="N756" s="14">
        <v>0</v>
      </c>
      <c r="O756" s="16">
        <v>0</v>
      </c>
      <c r="P756" s="16">
        <v>0</v>
      </c>
      <c r="Q756" s="16">
        <v>0</v>
      </c>
      <c r="R756" s="16">
        <f>Q756*16.876/100</f>
        <v>0</v>
      </c>
      <c r="S756" s="17">
        <f t="shared" si="77"/>
        <v>0</v>
      </c>
      <c r="T756" s="16">
        <v>0</v>
      </c>
      <c r="U756" s="18">
        <f t="shared" si="78"/>
        <v>23.855</v>
      </c>
      <c r="V756" s="18">
        <f t="shared" si="79"/>
        <v>0</v>
      </c>
      <c r="W756" s="18">
        <f t="shared" si="80"/>
        <v>0</v>
      </c>
      <c r="X756" s="27"/>
      <c r="Y756" s="19">
        <f t="shared" si="81"/>
        <v>0</v>
      </c>
      <c r="Z756" s="18">
        <f t="shared" si="82"/>
        <v>0</v>
      </c>
      <c r="AA756" s="12">
        <v>367</v>
      </c>
      <c r="AB756" s="12">
        <v>5508.67</v>
      </c>
      <c r="AC756" s="28">
        <f>+I756+Y756-Z756</f>
        <v>16.010000000000002</v>
      </c>
      <c r="AD756" s="20">
        <f t="shared" si="83"/>
        <v>0</v>
      </c>
      <c r="AE756">
        <v>0</v>
      </c>
    </row>
    <row r="757" spans="1:31" x14ac:dyDescent="0.25">
      <c r="A757" s="9">
        <v>45077</v>
      </c>
      <c r="B757" s="10" t="s">
        <v>84</v>
      </c>
      <c r="C757" s="10" t="s">
        <v>62</v>
      </c>
      <c r="D757" s="10" t="s">
        <v>40</v>
      </c>
      <c r="E757" s="10" t="s">
        <v>30</v>
      </c>
      <c r="F757" s="10">
        <v>60</v>
      </c>
      <c r="G757" s="10">
        <v>65</v>
      </c>
      <c r="H757" s="11">
        <f>SUMIFS(AA:AA,$A:$A,EOMONTH($A757,-1),$B:$B,$B757)</f>
        <v>764</v>
      </c>
      <c r="I757" s="63">
        <f>ROUND(SUMIFS(AC:AC,$A:$A,EOMONTH($A757,-1),$B:$B,$B757),2)</f>
        <v>33.94</v>
      </c>
      <c r="J757" s="11">
        <f>SUMIFS(AB:AB,$A:$A,EOMONTH($A757,-1),$B:$B,$B757)</f>
        <v>8231.16</v>
      </c>
      <c r="K757" s="13">
        <v>0</v>
      </c>
      <c r="L757" s="25">
        <v>0</v>
      </c>
      <c r="M757" s="15">
        <v>0</v>
      </c>
      <c r="N757" s="14">
        <v>0</v>
      </c>
      <c r="O757" s="16">
        <v>0</v>
      </c>
      <c r="P757" s="16">
        <v>0</v>
      </c>
      <c r="Q757" s="16">
        <v>0</v>
      </c>
      <c r="R757" s="16">
        <f>Q757*16.876/100</f>
        <v>0</v>
      </c>
      <c r="S757" s="17">
        <f t="shared" si="77"/>
        <v>0</v>
      </c>
      <c r="T757" s="16">
        <v>0</v>
      </c>
      <c r="U757" s="18">
        <f t="shared" si="78"/>
        <v>49.66</v>
      </c>
      <c r="V757" s="18">
        <f t="shared" si="79"/>
        <v>0</v>
      </c>
      <c r="W757" s="18">
        <f t="shared" si="80"/>
        <v>0</v>
      </c>
      <c r="X757" s="27"/>
      <c r="Y757" s="19">
        <f t="shared" si="81"/>
        <v>0</v>
      </c>
      <c r="Z757" s="18">
        <f t="shared" si="82"/>
        <v>0</v>
      </c>
      <c r="AA757" s="12">
        <v>764</v>
      </c>
      <c r="AB757" s="12">
        <v>8231.16</v>
      </c>
      <c r="AC757" s="28">
        <f>+I757+Y757-Z757</f>
        <v>33.94</v>
      </c>
      <c r="AD757" s="20">
        <f t="shared" si="83"/>
        <v>0</v>
      </c>
      <c r="AE757">
        <v>0</v>
      </c>
    </row>
    <row r="758" spans="1:31" x14ac:dyDescent="0.25">
      <c r="A758" s="9">
        <v>45077</v>
      </c>
      <c r="B758" s="10" t="s">
        <v>85</v>
      </c>
      <c r="C758" s="10" t="s">
        <v>39</v>
      </c>
      <c r="D758" s="10" t="s">
        <v>40</v>
      </c>
      <c r="E758" s="10" t="s">
        <v>30</v>
      </c>
      <c r="F758" s="10">
        <v>60</v>
      </c>
      <c r="G758" s="10">
        <v>65</v>
      </c>
      <c r="H758" s="11">
        <f>SUMIFS(AA:AA,$A:$A,EOMONTH($A758,-1),$B:$B,$B758)</f>
        <v>-4</v>
      </c>
      <c r="I758" s="63">
        <f>ROUND(SUMIFS(AC:AC,$A:$A,EOMONTH($A758,-1),$B:$B,$B758),2)</f>
        <v>9.74</v>
      </c>
      <c r="J758" s="11">
        <f>SUMIFS(AB:AB,$A:$A,EOMONTH($A758,-1),$B:$B,$B758)</f>
        <v>-61.6</v>
      </c>
      <c r="K758" s="13">
        <v>0</v>
      </c>
      <c r="L758" s="25">
        <v>0</v>
      </c>
      <c r="M758" s="15">
        <v>0</v>
      </c>
      <c r="N758" s="14">
        <v>0</v>
      </c>
      <c r="O758" s="16">
        <v>0</v>
      </c>
      <c r="P758" s="16">
        <v>0</v>
      </c>
      <c r="Q758" s="16">
        <v>0</v>
      </c>
      <c r="R758" s="16">
        <f>Q758*16.876/100</f>
        <v>0</v>
      </c>
      <c r="S758" s="17">
        <f t="shared" si="77"/>
        <v>0</v>
      </c>
      <c r="T758" s="16">
        <v>0</v>
      </c>
      <c r="U758" s="18">
        <f t="shared" si="78"/>
        <v>-0.26</v>
      </c>
      <c r="V758" s="18">
        <f t="shared" si="79"/>
        <v>0</v>
      </c>
      <c r="W758" s="18">
        <f t="shared" si="80"/>
        <v>0</v>
      </c>
      <c r="X758" s="27"/>
      <c r="Y758" s="19">
        <f t="shared" si="81"/>
        <v>0</v>
      </c>
      <c r="Z758" s="18">
        <f t="shared" si="82"/>
        <v>0</v>
      </c>
      <c r="AA758" s="12">
        <v>-4</v>
      </c>
      <c r="AB758" s="12">
        <v>-61.6</v>
      </c>
      <c r="AC758" s="28">
        <f>+I758+Y758-Z758</f>
        <v>9.74</v>
      </c>
      <c r="AD758" s="20">
        <f t="shared" si="83"/>
        <v>0</v>
      </c>
      <c r="AE758">
        <v>10</v>
      </c>
    </row>
    <row r="759" spans="1:31" x14ac:dyDescent="0.25">
      <c r="A759" s="59">
        <v>45077</v>
      </c>
      <c r="B759" s="60" t="s">
        <v>792</v>
      </c>
      <c r="C759" s="60" t="s">
        <v>39</v>
      </c>
      <c r="D759" s="60" t="s">
        <v>40</v>
      </c>
      <c r="E759" s="60" t="s">
        <v>30</v>
      </c>
      <c r="F759" s="10"/>
      <c r="G759" s="10"/>
      <c r="H759" s="11"/>
      <c r="I759" s="63">
        <f>ROUND(SUMIFS(AC:AC,$A:$A,EOMONTH($A759,-1),$B:$B,$B759),2)</f>
        <v>0</v>
      </c>
      <c r="J759" s="11"/>
      <c r="K759" s="13"/>
      <c r="L759" s="25"/>
      <c r="M759" s="15"/>
      <c r="N759" s="14"/>
      <c r="O759" s="16"/>
      <c r="P759" s="16"/>
      <c r="Q759" s="16"/>
      <c r="R759" s="16"/>
      <c r="S759" s="17">
        <f t="shared" si="77"/>
        <v>0</v>
      </c>
      <c r="T759" s="16"/>
      <c r="U759" s="18">
        <f t="shared" si="78"/>
        <v>0</v>
      </c>
      <c r="V759" s="18">
        <f t="shared" si="79"/>
        <v>0</v>
      </c>
      <c r="W759" s="18">
        <f t="shared" si="80"/>
        <v>0</v>
      </c>
      <c r="X759" s="27"/>
      <c r="Y759" s="19">
        <f t="shared" si="81"/>
        <v>0</v>
      </c>
      <c r="Z759" s="18">
        <f t="shared" si="82"/>
        <v>0</v>
      </c>
      <c r="AA759" s="12"/>
      <c r="AB759" s="12"/>
      <c r="AC759" s="28">
        <f>+I759+Y759-Z759</f>
        <v>0</v>
      </c>
      <c r="AD759" s="20">
        <f t="shared" si="83"/>
        <v>0</v>
      </c>
      <c r="AE759">
        <v>0</v>
      </c>
    </row>
    <row r="760" spans="1:31" x14ac:dyDescent="0.25">
      <c r="A760" s="59">
        <v>45077</v>
      </c>
      <c r="B760" s="60" t="s">
        <v>827</v>
      </c>
      <c r="C760" s="60" t="s">
        <v>62</v>
      </c>
      <c r="D760" s="60" t="s">
        <v>29</v>
      </c>
      <c r="E760" s="60" t="s">
        <v>30</v>
      </c>
      <c r="F760" s="10"/>
      <c r="G760" s="10"/>
      <c r="H760" s="11"/>
      <c r="I760" s="63">
        <f>ROUND(SUMIFS(AC:AC,$A:$A,EOMONTH($A760,-1),$B:$B,$B760),2)</f>
        <v>0</v>
      </c>
      <c r="J760" s="11"/>
      <c r="K760" s="13"/>
      <c r="L760" s="25"/>
      <c r="M760" s="15"/>
      <c r="N760" s="14"/>
      <c r="O760" s="16"/>
      <c r="P760" s="16"/>
      <c r="Q760" s="16"/>
      <c r="R760" s="16"/>
      <c r="S760" s="17">
        <f t="shared" si="77"/>
        <v>0</v>
      </c>
      <c r="T760" s="16"/>
      <c r="U760" s="18">
        <f t="shared" si="78"/>
        <v>0</v>
      </c>
      <c r="V760" s="18">
        <f t="shared" si="79"/>
        <v>0</v>
      </c>
      <c r="W760" s="18">
        <f t="shared" si="80"/>
        <v>0</v>
      </c>
      <c r="X760" s="27"/>
      <c r="Y760" s="19">
        <f t="shared" si="81"/>
        <v>0</v>
      </c>
      <c r="Z760" s="18">
        <f t="shared" si="82"/>
        <v>0</v>
      </c>
      <c r="AA760" s="12"/>
      <c r="AB760" s="12"/>
      <c r="AC760" s="28">
        <f>+I760+Y760-Z760</f>
        <v>0</v>
      </c>
      <c r="AD760" s="20">
        <f t="shared" si="83"/>
        <v>0</v>
      </c>
      <c r="AE760">
        <v>0</v>
      </c>
    </row>
    <row r="761" spans="1:31" x14ac:dyDescent="0.25">
      <c r="A761" s="9">
        <v>45077</v>
      </c>
      <c r="B761" s="10" t="s">
        <v>86</v>
      </c>
      <c r="C761" s="10" t="s">
        <v>62</v>
      </c>
      <c r="D761" s="10" t="s">
        <v>40</v>
      </c>
      <c r="E761" s="10" t="s">
        <v>30</v>
      </c>
      <c r="F761" s="10">
        <v>90</v>
      </c>
      <c r="G761" s="10">
        <v>98</v>
      </c>
      <c r="H761" s="11">
        <f>SUMIFS(AA:AA,$A:$A,EOMONTH($A761,-1),$B:$B,$B761)</f>
        <v>329</v>
      </c>
      <c r="I761" s="63">
        <f>ROUND(SUMIFS(AC:AC,$A:$A,EOMONTH($A761,-1),$B:$B,$B761),2)</f>
        <v>10.84</v>
      </c>
      <c r="J761" s="11">
        <f>SUMIFS(AB:AB,$A:$A,EOMONTH($A761,-1),$B:$B,$B761)</f>
        <v>4282.62</v>
      </c>
      <c r="K761" s="13">
        <v>0</v>
      </c>
      <c r="L761" s="25">
        <v>0</v>
      </c>
      <c r="M761" s="15">
        <v>0</v>
      </c>
      <c r="N761" s="14">
        <v>0</v>
      </c>
      <c r="O761" s="16">
        <v>36</v>
      </c>
      <c r="P761" s="16">
        <v>772.2</v>
      </c>
      <c r="Q761" s="16">
        <v>0</v>
      </c>
      <c r="R761" s="16">
        <f>Q761*16.876/100</f>
        <v>0</v>
      </c>
      <c r="S761" s="17">
        <f t="shared" si="77"/>
        <v>0</v>
      </c>
      <c r="T761" s="16">
        <v>0</v>
      </c>
      <c r="U761" s="18">
        <f t="shared" si="78"/>
        <v>32.241999999999997</v>
      </c>
      <c r="V761" s="18">
        <f t="shared" si="79"/>
        <v>0</v>
      </c>
      <c r="W761" s="18">
        <f t="shared" si="80"/>
        <v>0</v>
      </c>
      <c r="X761" s="27"/>
      <c r="Y761" s="19">
        <f t="shared" si="81"/>
        <v>0</v>
      </c>
      <c r="Z761" s="18">
        <f t="shared" si="82"/>
        <v>3.528</v>
      </c>
      <c r="AA761" s="12">
        <v>293</v>
      </c>
      <c r="AB761" s="12">
        <v>3814.01</v>
      </c>
      <c r="AC761" s="28">
        <f>+I761+Y761-Z761</f>
        <v>7.3119999999999994</v>
      </c>
      <c r="AD761" s="20">
        <f t="shared" si="83"/>
        <v>0</v>
      </c>
      <c r="AE761">
        <v>0</v>
      </c>
    </row>
    <row r="762" spans="1:31" x14ac:dyDescent="0.25">
      <c r="A762" s="9">
        <v>45077</v>
      </c>
      <c r="B762" s="10" t="s">
        <v>87</v>
      </c>
      <c r="C762" s="10" t="s">
        <v>62</v>
      </c>
      <c r="D762" s="10" t="s">
        <v>40</v>
      </c>
      <c r="E762" s="10" t="s">
        <v>30</v>
      </c>
      <c r="F762" s="10">
        <v>90</v>
      </c>
      <c r="G762" s="10">
        <v>98</v>
      </c>
      <c r="H762" s="11">
        <f>SUMIFS(AA:AA,$A:$A,EOMONTH($A762,-1),$B:$B,$B762)</f>
        <v>473</v>
      </c>
      <c r="I762" s="63">
        <f>ROUND(SUMIFS(AC:AC,$A:$A,EOMONTH($A762,-1),$B:$B,$B762),2)</f>
        <v>21.15</v>
      </c>
      <c r="J762" s="11">
        <f>SUMIFS(AB:AB,$A:$A,EOMONTH($A762,-1),$B:$B,$B762)</f>
        <v>6095.57</v>
      </c>
      <c r="K762" s="13">
        <v>0</v>
      </c>
      <c r="L762" s="25">
        <v>0</v>
      </c>
      <c r="M762" s="15">
        <v>0</v>
      </c>
      <c r="N762" s="14">
        <v>0</v>
      </c>
      <c r="O762" s="16">
        <v>0</v>
      </c>
      <c r="P762" s="16">
        <v>0</v>
      </c>
      <c r="Q762" s="16">
        <v>0</v>
      </c>
      <c r="R762" s="16">
        <f>Q762*16.876/100</f>
        <v>0</v>
      </c>
      <c r="S762" s="17">
        <f t="shared" si="77"/>
        <v>0</v>
      </c>
      <c r="T762" s="16">
        <v>0</v>
      </c>
      <c r="U762" s="18">
        <f t="shared" si="78"/>
        <v>46.353999999999999</v>
      </c>
      <c r="V762" s="18">
        <f t="shared" si="79"/>
        <v>0</v>
      </c>
      <c r="W762" s="18">
        <f t="shared" si="80"/>
        <v>0</v>
      </c>
      <c r="X762" s="27"/>
      <c r="Y762" s="19">
        <f t="shared" si="81"/>
        <v>0</v>
      </c>
      <c r="Z762" s="18">
        <f t="shared" si="82"/>
        <v>0</v>
      </c>
      <c r="AA762" s="12">
        <v>473</v>
      </c>
      <c r="AB762" s="12">
        <v>6095.57</v>
      </c>
      <c r="AC762" s="28">
        <f>+I762+Y762-Z762</f>
        <v>21.15</v>
      </c>
      <c r="AD762" s="20">
        <f t="shared" si="83"/>
        <v>0</v>
      </c>
      <c r="AE762">
        <v>0</v>
      </c>
    </row>
    <row r="763" spans="1:31" x14ac:dyDescent="0.25">
      <c r="A763" s="9">
        <v>45077</v>
      </c>
      <c r="B763" s="10" t="s">
        <v>88</v>
      </c>
      <c r="C763" s="10" t="s">
        <v>62</v>
      </c>
      <c r="D763" s="10" t="s">
        <v>40</v>
      </c>
      <c r="E763" s="10" t="s">
        <v>30</v>
      </c>
      <c r="F763" s="10">
        <v>90</v>
      </c>
      <c r="G763" s="10">
        <v>98</v>
      </c>
      <c r="H763" s="11">
        <f>SUMIFS(AA:AA,$A:$A,EOMONTH($A763,-1),$B:$B,$B763)</f>
        <v>374</v>
      </c>
      <c r="I763" s="63">
        <f>ROUND(SUMIFS(AC:AC,$A:$A,EOMONTH($A763,-1),$B:$B,$B763),2)</f>
        <v>16.25</v>
      </c>
      <c r="J763" s="11">
        <f>SUMIFS(AB:AB,$A:$A,EOMONTH($A763,-1),$B:$B,$B763)</f>
        <v>4788.8500000000004</v>
      </c>
      <c r="K763" s="13">
        <v>0</v>
      </c>
      <c r="L763" s="25">
        <v>0</v>
      </c>
      <c r="M763" s="15">
        <v>0</v>
      </c>
      <c r="N763" s="14">
        <v>0</v>
      </c>
      <c r="O763" s="16">
        <v>0</v>
      </c>
      <c r="P763" s="16">
        <v>0</v>
      </c>
      <c r="Q763" s="16">
        <v>0</v>
      </c>
      <c r="R763" s="16">
        <f>Q763*16.876/100</f>
        <v>0</v>
      </c>
      <c r="S763" s="17">
        <f t="shared" si="77"/>
        <v>0</v>
      </c>
      <c r="T763" s="16">
        <v>0</v>
      </c>
      <c r="U763" s="18">
        <f t="shared" si="78"/>
        <v>36.652000000000001</v>
      </c>
      <c r="V763" s="18">
        <f t="shared" si="79"/>
        <v>0</v>
      </c>
      <c r="W763" s="18">
        <f t="shared" si="80"/>
        <v>0</v>
      </c>
      <c r="X763" s="27"/>
      <c r="Y763" s="19">
        <f t="shared" si="81"/>
        <v>0</v>
      </c>
      <c r="Z763" s="18">
        <f t="shared" si="82"/>
        <v>0</v>
      </c>
      <c r="AA763" s="12">
        <v>374</v>
      </c>
      <c r="AB763" s="12">
        <v>4788.8500000000004</v>
      </c>
      <c r="AC763" s="28">
        <f>+I763+Y763-Z763</f>
        <v>16.25</v>
      </c>
      <c r="AD763" s="20">
        <f t="shared" si="83"/>
        <v>0</v>
      </c>
      <c r="AE763">
        <v>0</v>
      </c>
    </row>
    <row r="764" spans="1:31" x14ac:dyDescent="0.25">
      <c r="A764" s="9">
        <v>45077</v>
      </c>
      <c r="B764" s="10" t="s">
        <v>89</v>
      </c>
      <c r="C764" s="10" t="s">
        <v>62</v>
      </c>
      <c r="D764" s="10" t="s">
        <v>40</v>
      </c>
      <c r="E764" s="10" t="s">
        <v>30</v>
      </c>
      <c r="F764" s="10">
        <v>90</v>
      </c>
      <c r="G764" s="10">
        <v>98</v>
      </c>
      <c r="H764" s="11">
        <f>SUMIFS(AA:AA,$A:$A,EOMONTH($A764,-1),$B:$B,$B764)</f>
        <v>135</v>
      </c>
      <c r="I764" s="63">
        <f>ROUND(SUMIFS(AC:AC,$A:$A,EOMONTH($A764,-1),$B:$B,$B764),2)</f>
        <v>5.89</v>
      </c>
      <c r="J764" s="11">
        <f>SUMIFS(AB:AB,$A:$A,EOMONTH($A764,-1),$B:$B,$B764)</f>
        <v>2895.75</v>
      </c>
      <c r="K764" s="13">
        <v>0</v>
      </c>
      <c r="L764" s="25">
        <v>0</v>
      </c>
      <c r="M764" s="15">
        <v>0</v>
      </c>
      <c r="N764" s="14">
        <v>0</v>
      </c>
      <c r="O764" s="16">
        <v>0</v>
      </c>
      <c r="P764" s="16">
        <v>0</v>
      </c>
      <c r="Q764" s="16">
        <v>0</v>
      </c>
      <c r="R764" s="16">
        <f>Q764*16.876/100</f>
        <v>0</v>
      </c>
      <c r="S764" s="17">
        <f t="shared" si="77"/>
        <v>0</v>
      </c>
      <c r="T764" s="16">
        <v>0</v>
      </c>
      <c r="U764" s="18">
        <f t="shared" si="78"/>
        <v>13.23</v>
      </c>
      <c r="V764" s="18">
        <f t="shared" si="79"/>
        <v>0</v>
      </c>
      <c r="W764" s="18">
        <f t="shared" si="80"/>
        <v>0</v>
      </c>
      <c r="X764" s="27"/>
      <c r="Y764" s="19">
        <f t="shared" si="81"/>
        <v>0</v>
      </c>
      <c r="Z764" s="18">
        <f t="shared" si="82"/>
        <v>0</v>
      </c>
      <c r="AA764" s="12">
        <v>135</v>
      </c>
      <c r="AB764" s="12">
        <v>2895.75</v>
      </c>
      <c r="AC764" s="28">
        <f>+I764+Y764-Z764</f>
        <v>5.89</v>
      </c>
      <c r="AD764" s="20">
        <f t="shared" si="83"/>
        <v>0</v>
      </c>
      <c r="AE764">
        <v>0</v>
      </c>
    </row>
    <row r="765" spans="1:31" x14ac:dyDescent="0.25">
      <c r="A765" s="9">
        <v>45077</v>
      </c>
      <c r="B765" s="10" t="s">
        <v>90</v>
      </c>
      <c r="C765" s="10" t="s">
        <v>62</v>
      </c>
      <c r="D765" s="10" t="s">
        <v>40</v>
      </c>
      <c r="E765" s="10" t="s">
        <v>30</v>
      </c>
      <c r="F765" s="10">
        <v>90</v>
      </c>
      <c r="G765" s="10">
        <v>98</v>
      </c>
      <c r="H765" s="11">
        <f>SUMIFS(AA:AA,$A:$A,EOMONTH($A765,-1),$B:$B,$B765)</f>
        <v>140</v>
      </c>
      <c r="I765" s="63">
        <f>ROUND(SUMIFS(AC:AC,$A:$A,EOMONTH($A765,-1),$B:$B,$B765),2)</f>
        <v>5.47</v>
      </c>
      <c r="J765" s="11">
        <f>SUMIFS(AB:AB,$A:$A,EOMONTH($A765,-1),$B:$B,$B765)</f>
        <v>3003</v>
      </c>
      <c r="K765" s="13">
        <v>0</v>
      </c>
      <c r="L765" s="25">
        <v>0</v>
      </c>
      <c r="M765" s="15">
        <v>0</v>
      </c>
      <c r="N765" s="14">
        <v>0</v>
      </c>
      <c r="O765" s="16">
        <v>0</v>
      </c>
      <c r="P765" s="16">
        <v>0</v>
      </c>
      <c r="Q765" s="16">
        <v>0</v>
      </c>
      <c r="R765" s="16">
        <f>Q765*16.876/100</f>
        <v>0</v>
      </c>
      <c r="S765" s="17">
        <f t="shared" si="77"/>
        <v>0</v>
      </c>
      <c r="T765" s="16">
        <v>0</v>
      </c>
      <c r="U765" s="18">
        <f t="shared" si="78"/>
        <v>13.72</v>
      </c>
      <c r="V765" s="18">
        <f t="shared" si="79"/>
        <v>0</v>
      </c>
      <c r="W765" s="18">
        <f t="shared" si="80"/>
        <v>0</v>
      </c>
      <c r="X765" s="27"/>
      <c r="Y765" s="19">
        <f t="shared" si="81"/>
        <v>0</v>
      </c>
      <c r="Z765" s="18">
        <f t="shared" si="82"/>
        <v>0</v>
      </c>
      <c r="AA765" s="12">
        <v>140</v>
      </c>
      <c r="AB765" s="12">
        <v>3003</v>
      </c>
      <c r="AC765" s="28">
        <f>+I765+Y765-Z765</f>
        <v>5.47</v>
      </c>
      <c r="AD765" s="20">
        <f t="shared" si="83"/>
        <v>0</v>
      </c>
      <c r="AE765">
        <v>0</v>
      </c>
    </row>
    <row r="766" spans="1:31" x14ac:dyDescent="0.25">
      <c r="A766" s="9">
        <v>45077</v>
      </c>
      <c r="B766" s="10" t="s">
        <v>91</v>
      </c>
      <c r="C766" s="10" t="s">
        <v>62</v>
      </c>
      <c r="D766" s="10" t="s">
        <v>40</v>
      </c>
      <c r="E766" s="10" t="s">
        <v>30</v>
      </c>
      <c r="F766" s="10">
        <v>90</v>
      </c>
      <c r="G766" s="10">
        <v>98</v>
      </c>
      <c r="H766" s="11">
        <f>SUMIFS(AA:AA,$A:$A,EOMONTH($A766,-1),$B:$B,$B766)</f>
        <v>307</v>
      </c>
      <c r="I766" s="63">
        <f>ROUND(SUMIFS(AC:AC,$A:$A,EOMONTH($A766,-1),$B:$B,$B766),2)</f>
        <v>13.01</v>
      </c>
      <c r="J766" s="11">
        <f>SUMIFS(AB:AB,$A:$A,EOMONTH($A766,-1),$B:$B,$B766)</f>
        <v>6585.15</v>
      </c>
      <c r="K766" s="13">
        <v>0</v>
      </c>
      <c r="L766" s="25">
        <v>0</v>
      </c>
      <c r="M766" s="15">
        <v>0</v>
      </c>
      <c r="N766" s="14">
        <v>0</v>
      </c>
      <c r="O766" s="16">
        <v>0</v>
      </c>
      <c r="P766" s="16">
        <v>0</v>
      </c>
      <c r="Q766" s="16">
        <v>0</v>
      </c>
      <c r="R766" s="16">
        <f>Q766*16.876/100</f>
        <v>0</v>
      </c>
      <c r="S766" s="17">
        <f t="shared" si="77"/>
        <v>0</v>
      </c>
      <c r="T766" s="16">
        <v>0</v>
      </c>
      <c r="U766" s="18">
        <f t="shared" si="78"/>
        <v>30.085999999999999</v>
      </c>
      <c r="V766" s="18">
        <f t="shared" si="79"/>
        <v>0</v>
      </c>
      <c r="W766" s="18">
        <f t="shared" si="80"/>
        <v>0</v>
      </c>
      <c r="X766" s="27"/>
      <c r="Y766" s="19">
        <f t="shared" si="81"/>
        <v>0</v>
      </c>
      <c r="Z766" s="18">
        <f t="shared" si="82"/>
        <v>0</v>
      </c>
      <c r="AA766" s="12">
        <v>307</v>
      </c>
      <c r="AB766" s="12">
        <v>6585.15</v>
      </c>
      <c r="AC766" s="28">
        <f>+I766+Y766-Z766</f>
        <v>13.01</v>
      </c>
      <c r="AD766" s="20">
        <f t="shared" si="83"/>
        <v>0</v>
      </c>
      <c r="AE766">
        <v>0</v>
      </c>
    </row>
    <row r="767" spans="1:31" x14ac:dyDescent="0.25">
      <c r="A767" s="9">
        <v>45077</v>
      </c>
      <c r="B767" s="10" t="s">
        <v>92</v>
      </c>
      <c r="C767" s="10" t="s">
        <v>62</v>
      </c>
      <c r="D767" s="10" t="s">
        <v>40</v>
      </c>
      <c r="E767" s="10" t="s">
        <v>30</v>
      </c>
      <c r="F767" s="10">
        <v>90</v>
      </c>
      <c r="G767" s="10">
        <v>98</v>
      </c>
      <c r="H767" s="11">
        <f>SUMIFS(AA:AA,$A:$A,EOMONTH($A767,-1),$B:$B,$B767)</f>
        <v>469</v>
      </c>
      <c r="I767" s="63">
        <f>ROUND(SUMIFS(AC:AC,$A:$A,EOMONTH($A767,-1),$B:$B,$B767),2)</f>
        <v>20.329999999999998</v>
      </c>
      <c r="J767" s="11">
        <f>SUMIFS(AB:AB,$A:$A,EOMONTH($A767,-1),$B:$B,$B767)</f>
        <v>7746.79</v>
      </c>
      <c r="K767" s="13">
        <v>0</v>
      </c>
      <c r="L767" s="25">
        <v>0</v>
      </c>
      <c r="M767" s="15">
        <v>0</v>
      </c>
      <c r="N767" s="14">
        <v>0</v>
      </c>
      <c r="O767" s="16">
        <v>0</v>
      </c>
      <c r="P767" s="16">
        <v>0</v>
      </c>
      <c r="Q767" s="16">
        <v>0</v>
      </c>
      <c r="R767" s="16">
        <f>Q767*16.876/100</f>
        <v>0</v>
      </c>
      <c r="S767" s="17">
        <f t="shared" si="77"/>
        <v>0</v>
      </c>
      <c r="T767" s="16">
        <v>0</v>
      </c>
      <c r="U767" s="18">
        <f t="shared" si="78"/>
        <v>45.962000000000003</v>
      </c>
      <c r="V767" s="18">
        <f t="shared" si="79"/>
        <v>0</v>
      </c>
      <c r="W767" s="18">
        <f t="shared" si="80"/>
        <v>0</v>
      </c>
      <c r="X767" s="27"/>
      <c r="Y767" s="19">
        <f t="shared" si="81"/>
        <v>0</v>
      </c>
      <c r="Z767" s="18">
        <f t="shared" si="82"/>
        <v>0</v>
      </c>
      <c r="AA767" s="12">
        <v>469</v>
      </c>
      <c r="AB767" s="12">
        <v>7746.79</v>
      </c>
      <c r="AC767" s="28">
        <f>+I767+Y767-Z767</f>
        <v>20.329999999999998</v>
      </c>
      <c r="AD767" s="20">
        <f t="shared" si="83"/>
        <v>0</v>
      </c>
      <c r="AE767">
        <v>0</v>
      </c>
    </row>
    <row r="768" spans="1:31" x14ac:dyDescent="0.25">
      <c r="A768" s="59">
        <v>45077</v>
      </c>
      <c r="B768" s="60" t="s">
        <v>793</v>
      </c>
      <c r="C768" s="60" t="s">
        <v>39</v>
      </c>
      <c r="D768" s="60" t="s">
        <v>40</v>
      </c>
      <c r="E768" s="60" t="s">
        <v>30</v>
      </c>
      <c r="F768" s="10"/>
      <c r="G768" s="10"/>
      <c r="H768" s="11"/>
      <c r="I768" s="63">
        <f>ROUND(SUMIFS(AC:AC,$A:$A,EOMONTH($A768,-1),$B:$B,$B768),2)</f>
        <v>0</v>
      </c>
      <c r="J768" s="11"/>
      <c r="K768" s="13"/>
      <c r="L768" s="25"/>
      <c r="M768" s="15"/>
      <c r="N768" s="14"/>
      <c r="O768" s="16"/>
      <c r="P768" s="16"/>
      <c r="Q768" s="16"/>
      <c r="R768" s="16"/>
      <c r="S768" s="17">
        <f t="shared" si="77"/>
        <v>0</v>
      </c>
      <c r="T768" s="16"/>
      <c r="U768" s="18">
        <f t="shared" si="78"/>
        <v>0</v>
      </c>
      <c r="V768" s="18">
        <f t="shared" si="79"/>
        <v>0</v>
      </c>
      <c r="W768" s="18">
        <f t="shared" si="80"/>
        <v>0</v>
      </c>
      <c r="X768" s="27"/>
      <c r="Y768" s="19">
        <f t="shared" si="81"/>
        <v>0</v>
      </c>
      <c r="Z768" s="18">
        <f t="shared" si="82"/>
        <v>0</v>
      </c>
      <c r="AA768" s="12"/>
      <c r="AB768" s="12"/>
      <c r="AC768" s="28">
        <f>+I768+Y768-Z768</f>
        <v>0</v>
      </c>
      <c r="AD768" s="20">
        <f t="shared" si="83"/>
        <v>0</v>
      </c>
      <c r="AE768">
        <v>0</v>
      </c>
    </row>
    <row r="769" spans="1:31" x14ac:dyDescent="0.25">
      <c r="A769" s="9">
        <v>45077</v>
      </c>
      <c r="B769" s="10" t="s">
        <v>93</v>
      </c>
      <c r="C769" s="10" t="s">
        <v>62</v>
      </c>
      <c r="D769" s="10" t="s">
        <v>40</v>
      </c>
      <c r="E769" s="10" t="s">
        <v>30</v>
      </c>
      <c r="F769" s="10">
        <v>120</v>
      </c>
      <c r="G769" s="10">
        <v>131</v>
      </c>
      <c r="H769" s="11">
        <f>SUMIFS(AA:AA,$A:$A,EOMONTH($A769,-1),$B:$B,$B769)</f>
        <v>145</v>
      </c>
      <c r="I769" s="63">
        <f>ROUND(SUMIFS(AC:AC,$A:$A,EOMONTH($A769,-1),$B:$B,$B769),2)</f>
        <v>6.21</v>
      </c>
      <c r="J769" s="11">
        <f>SUMIFS(AB:AB,$A:$A,EOMONTH($A769,-1),$B:$B,$B769)</f>
        <v>0</v>
      </c>
      <c r="K769" s="13">
        <v>0</v>
      </c>
      <c r="L769" s="25">
        <v>0</v>
      </c>
      <c r="M769" s="15">
        <v>0</v>
      </c>
      <c r="N769" s="14">
        <v>0</v>
      </c>
      <c r="O769" s="16">
        <v>0</v>
      </c>
      <c r="P769" s="16">
        <v>0</v>
      </c>
      <c r="Q769" s="16">
        <v>0</v>
      </c>
      <c r="R769" s="16">
        <f>Q769*16.876/100</f>
        <v>0</v>
      </c>
      <c r="S769" s="17">
        <f t="shared" si="77"/>
        <v>0</v>
      </c>
      <c r="T769" s="16">
        <v>0</v>
      </c>
      <c r="U769" s="18">
        <f t="shared" si="78"/>
        <v>18.995000000000001</v>
      </c>
      <c r="V769" s="18">
        <f t="shared" si="79"/>
        <v>0</v>
      </c>
      <c r="W769" s="18">
        <f t="shared" si="80"/>
        <v>0</v>
      </c>
      <c r="X769" s="27"/>
      <c r="Y769" s="19">
        <f t="shared" si="81"/>
        <v>0</v>
      </c>
      <c r="Z769" s="18">
        <f t="shared" si="82"/>
        <v>0</v>
      </c>
      <c r="AA769" s="12">
        <v>145</v>
      </c>
      <c r="AB769" s="12">
        <v>0</v>
      </c>
      <c r="AC769" s="28">
        <f>+I769+Y769-Z769</f>
        <v>6.21</v>
      </c>
      <c r="AD769" s="20">
        <f t="shared" si="83"/>
        <v>0</v>
      </c>
      <c r="AE769">
        <v>0</v>
      </c>
    </row>
    <row r="770" spans="1:31" x14ac:dyDescent="0.25">
      <c r="A770" s="9">
        <v>45077</v>
      </c>
      <c r="B770" s="10" t="s">
        <v>94</v>
      </c>
      <c r="C770" s="10" t="s">
        <v>62</v>
      </c>
      <c r="D770" s="10" t="s">
        <v>40</v>
      </c>
      <c r="E770" s="10" t="s">
        <v>30</v>
      </c>
      <c r="F770" s="10">
        <v>120</v>
      </c>
      <c r="G770" s="10">
        <v>131</v>
      </c>
      <c r="H770" s="11">
        <f>SUMIFS(AA:AA,$A:$A,EOMONTH($A770,-1),$B:$B,$B770)</f>
        <v>142</v>
      </c>
      <c r="I770" s="63">
        <f>ROUND(SUMIFS(AC:AC,$A:$A,EOMONTH($A770,-1),$B:$B,$B770),2)</f>
        <v>5.03</v>
      </c>
      <c r="J770" s="11">
        <f>SUMIFS(AB:AB,$A:$A,EOMONTH($A770,-1),$B:$B,$B770)</f>
        <v>0</v>
      </c>
      <c r="K770" s="13">
        <v>0</v>
      </c>
      <c r="L770" s="25">
        <v>0</v>
      </c>
      <c r="M770" s="15">
        <v>0</v>
      </c>
      <c r="N770" s="14">
        <v>0</v>
      </c>
      <c r="O770" s="16">
        <v>0</v>
      </c>
      <c r="P770" s="16">
        <v>0</v>
      </c>
      <c r="Q770" s="16">
        <v>0</v>
      </c>
      <c r="R770" s="16">
        <f>Q770*16.876/100</f>
        <v>0</v>
      </c>
      <c r="S770" s="17">
        <f t="shared" si="77"/>
        <v>0</v>
      </c>
      <c r="T770" s="16">
        <v>0</v>
      </c>
      <c r="U770" s="18">
        <f t="shared" si="78"/>
        <v>18.602</v>
      </c>
      <c r="V770" s="18">
        <f t="shared" si="79"/>
        <v>0</v>
      </c>
      <c r="W770" s="18">
        <f t="shared" si="80"/>
        <v>0</v>
      </c>
      <c r="X770" s="27"/>
      <c r="Y770" s="19">
        <f t="shared" si="81"/>
        <v>0</v>
      </c>
      <c r="Z770" s="18">
        <f t="shared" si="82"/>
        <v>0</v>
      </c>
      <c r="AA770" s="12">
        <v>142</v>
      </c>
      <c r="AB770" s="12">
        <v>0</v>
      </c>
      <c r="AC770" s="28">
        <f>+I770+Y770-Z770</f>
        <v>5.03</v>
      </c>
      <c r="AD770" s="20">
        <f t="shared" si="83"/>
        <v>0</v>
      </c>
      <c r="AE770">
        <v>0</v>
      </c>
    </row>
    <row r="771" spans="1:31" x14ac:dyDescent="0.25">
      <c r="A771" s="9">
        <v>45077</v>
      </c>
      <c r="B771" s="10" t="s">
        <v>95</v>
      </c>
      <c r="C771" s="10" t="s">
        <v>62</v>
      </c>
      <c r="D771" s="10" t="s">
        <v>40</v>
      </c>
      <c r="E771" s="10" t="s">
        <v>30</v>
      </c>
      <c r="F771" s="10">
        <v>120</v>
      </c>
      <c r="G771" s="10">
        <v>131</v>
      </c>
      <c r="H771" s="11">
        <f>SUMIFS(AA:AA,$A:$A,EOMONTH($A771,-1),$B:$B,$B771)</f>
        <v>185</v>
      </c>
      <c r="I771" s="63">
        <f>ROUND(SUMIFS(AC:AC,$A:$A,EOMONTH($A771,-1),$B:$B,$B771),2)</f>
        <v>8.01</v>
      </c>
      <c r="J771" s="11">
        <f>SUMIFS(AB:AB,$A:$A,EOMONTH($A771,-1),$B:$B,$B771)</f>
        <v>0</v>
      </c>
      <c r="K771" s="13">
        <v>0</v>
      </c>
      <c r="L771" s="25">
        <v>0</v>
      </c>
      <c r="M771" s="15">
        <v>0</v>
      </c>
      <c r="N771" s="14">
        <v>0</v>
      </c>
      <c r="O771" s="16">
        <v>0</v>
      </c>
      <c r="P771" s="16">
        <v>0</v>
      </c>
      <c r="Q771" s="16">
        <v>0</v>
      </c>
      <c r="R771" s="16">
        <f>Q771*16.876/100</f>
        <v>0</v>
      </c>
      <c r="S771" s="17">
        <f t="shared" si="77"/>
        <v>0</v>
      </c>
      <c r="T771" s="16">
        <v>0</v>
      </c>
      <c r="U771" s="18">
        <f t="shared" si="78"/>
        <v>24.234999999999999</v>
      </c>
      <c r="V771" s="18">
        <f t="shared" si="79"/>
        <v>0</v>
      </c>
      <c r="W771" s="18">
        <f t="shared" si="80"/>
        <v>0</v>
      </c>
      <c r="X771" s="27"/>
      <c r="Y771" s="19">
        <f t="shared" si="81"/>
        <v>0</v>
      </c>
      <c r="Z771" s="18">
        <f t="shared" si="82"/>
        <v>0</v>
      </c>
      <c r="AA771" s="12">
        <v>185</v>
      </c>
      <c r="AB771" s="12">
        <v>0</v>
      </c>
      <c r="AC771" s="28">
        <f>+I771+Y771-Z771</f>
        <v>8.01</v>
      </c>
      <c r="AD771" s="20">
        <f t="shared" si="83"/>
        <v>0</v>
      </c>
      <c r="AE771">
        <v>0</v>
      </c>
    </row>
    <row r="772" spans="1:31" x14ac:dyDescent="0.25">
      <c r="A772" s="9">
        <v>45077</v>
      </c>
      <c r="B772" s="10" t="s">
        <v>96</v>
      </c>
      <c r="C772" s="10" t="s">
        <v>62</v>
      </c>
      <c r="D772" s="10" t="s">
        <v>40</v>
      </c>
      <c r="E772" s="10" t="s">
        <v>30</v>
      </c>
      <c r="F772" s="10">
        <v>120</v>
      </c>
      <c r="G772" s="10">
        <v>131</v>
      </c>
      <c r="H772" s="11">
        <f>SUMIFS(AA:AA,$A:$A,EOMONTH($A772,-1),$B:$B,$B772)</f>
        <v>160</v>
      </c>
      <c r="I772" s="63">
        <f>ROUND(SUMIFS(AC:AC,$A:$A,EOMONTH($A772,-1),$B:$B,$B772),2)</f>
        <v>5.85</v>
      </c>
      <c r="J772" s="11">
        <f>SUMIFS(AB:AB,$A:$A,EOMONTH($A772,-1),$B:$B,$B772)</f>
        <v>0</v>
      </c>
      <c r="K772" s="13">
        <v>0</v>
      </c>
      <c r="L772" s="25">
        <v>0</v>
      </c>
      <c r="M772" s="15">
        <v>0</v>
      </c>
      <c r="N772" s="14">
        <v>0</v>
      </c>
      <c r="O772" s="16">
        <v>0</v>
      </c>
      <c r="P772" s="16">
        <v>0</v>
      </c>
      <c r="Q772" s="16">
        <v>0</v>
      </c>
      <c r="R772" s="16">
        <f>Q772*16.876/100</f>
        <v>0</v>
      </c>
      <c r="S772" s="17">
        <f t="shared" si="77"/>
        <v>0</v>
      </c>
      <c r="T772" s="16">
        <v>0</v>
      </c>
      <c r="U772" s="18">
        <f t="shared" si="78"/>
        <v>20.96</v>
      </c>
      <c r="V772" s="18">
        <f t="shared" si="79"/>
        <v>0</v>
      </c>
      <c r="W772" s="18">
        <f t="shared" si="80"/>
        <v>0</v>
      </c>
      <c r="X772" s="27"/>
      <c r="Y772" s="19">
        <f t="shared" si="81"/>
        <v>0</v>
      </c>
      <c r="Z772" s="18">
        <f t="shared" si="82"/>
        <v>0</v>
      </c>
      <c r="AA772" s="12">
        <v>160</v>
      </c>
      <c r="AB772" s="12">
        <v>0</v>
      </c>
      <c r="AC772" s="28">
        <f>+I772+Y772-Z772</f>
        <v>5.85</v>
      </c>
      <c r="AD772" s="20">
        <f t="shared" si="83"/>
        <v>0</v>
      </c>
      <c r="AE772">
        <v>0</v>
      </c>
    </row>
    <row r="773" spans="1:31" x14ac:dyDescent="0.25">
      <c r="A773" s="9">
        <v>45077</v>
      </c>
      <c r="B773" s="10" t="s">
        <v>97</v>
      </c>
      <c r="C773" s="10" t="s">
        <v>62</v>
      </c>
      <c r="D773" s="10" t="s">
        <v>40</v>
      </c>
      <c r="E773" s="10" t="s">
        <v>30</v>
      </c>
      <c r="F773" s="10">
        <v>120</v>
      </c>
      <c r="G773" s="10">
        <v>131</v>
      </c>
      <c r="H773" s="11">
        <f>SUMIFS(AA:AA,$A:$A,EOMONTH($A773,-1),$B:$B,$B773)</f>
        <v>207</v>
      </c>
      <c r="I773" s="63">
        <f>ROUND(SUMIFS(AC:AC,$A:$A,EOMONTH($A773,-1),$B:$B,$B773),2)</f>
        <v>8.32</v>
      </c>
      <c r="J773" s="11">
        <f>SUMIFS(AB:AB,$A:$A,EOMONTH($A773,-1),$B:$B,$B773)</f>
        <v>0</v>
      </c>
      <c r="K773" s="13">
        <v>0</v>
      </c>
      <c r="L773" s="25">
        <v>0</v>
      </c>
      <c r="M773" s="15">
        <v>0</v>
      </c>
      <c r="N773" s="14">
        <v>0</v>
      </c>
      <c r="O773" s="16">
        <v>0</v>
      </c>
      <c r="P773" s="16">
        <v>0</v>
      </c>
      <c r="Q773" s="16">
        <v>0</v>
      </c>
      <c r="R773" s="16">
        <f>Q773*16.876/100</f>
        <v>0</v>
      </c>
      <c r="S773" s="17">
        <f t="shared" ref="S773:S836" si="84">Q773+R773</f>
        <v>0</v>
      </c>
      <c r="T773" s="16">
        <v>0</v>
      </c>
      <c r="U773" s="18">
        <f t="shared" ref="U773:U836" si="85">H773*G773/1000</f>
        <v>27.117000000000001</v>
      </c>
      <c r="V773" s="18">
        <f t="shared" ref="V773:V836" si="86">M773*F773/1000</f>
        <v>0</v>
      </c>
      <c r="W773" s="18">
        <f t="shared" ref="W773:W836" si="87">V773*16.789/100</f>
        <v>0</v>
      </c>
      <c r="X773" s="27"/>
      <c r="Y773" s="19">
        <f t="shared" ref="Y773:Y836" si="88">V773+W773+X773</f>
        <v>0</v>
      </c>
      <c r="Z773" s="18">
        <f t="shared" ref="Z773:Z836" si="89">O773*G773/1000</f>
        <v>0</v>
      </c>
      <c r="AA773" s="12">
        <v>207</v>
      </c>
      <c r="AB773" s="12">
        <v>0</v>
      </c>
      <c r="AC773" s="28">
        <f>+I773+Y773-Z773</f>
        <v>8.32</v>
      </c>
      <c r="AD773" s="20">
        <f t="shared" ref="AD773:AD836" si="90">IF(AC773&lt;0,ROUNDUP(AC773,-1)*-1,0)</f>
        <v>0</v>
      </c>
      <c r="AE773">
        <v>0</v>
      </c>
    </row>
    <row r="774" spans="1:31" x14ac:dyDescent="0.25">
      <c r="A774" s="9">
        <v>45077</v>
      </c>
      <c r="B774" s="10" t="s">
        <v>98</v>
      </c>
      <c r="C774" s="10" t="s">
        <v>62</v>
      </c>
      <c r="D774" s="10" t="s">
        <v>40</v>
      </c>
      <c r="E774" s="10" t="s">
        <v>30</v>
      </c>
      <c r="F774" s="10">
        <v>120</v>
      </c>
      <c r="G774" s="10">
        <v>131</v>
      </c>
      <c r="H774" s="11">
        <f>SUMIFS(AA:AA,$A:$A,EOMONTH($A774,-1),$B:$B,$B774)</f>
        <v>139</v>
      </c>
      <c r="I774" s="63">
        <f>ROUND(SUMIFS(AC:AC,$A:$A,EOMONTH($A774,-1),$B:$B,$B774),2)</f>
        <v>4.9000000000000004</v>
      </c>
      <c r="J774" s="11">
        <f>SUMIFS(AB:AB,$A:$A,EOMONTH($A774,-1),$B:$B,$B774)</f>
        <v>0</v>
      </c>
      <c r="K774" s="13">
        <v>0</v>
      </c>
      <c r="L774" s="25">
        <v>0</v>
      </c>
      <c r="M774" s="15">
        <v>0</v>
      </c>
      <c r="N774" s="14">
        <v>0</v>
      </c>
      <c r="O774" s="16">
        <v>0</v>
      </c>
      <c r="P774" s="16">
        <v>0</v>
      </c>
      <c r="Q774" s="16">
        <v>0</v>
      </c>
      <c r="R774" s="16">
        <f>Q774*16.876/100</f>
        <v>0</v>
      </c>
      <c r="S774" s="17">
        <f t="shared" si="84"/>
        <v>0</v>
      </c>
      <c r="T774" s="16">
        <v>0</v>
      </c>
      <c r="U774" s="18">
        <f t="shared" si="85"/>
        <v>18.209</v>
      </c>
      <c r="V774" s="18">
        <f t="shared" si="86"/>
        <v>0</v>
      </c>
      <c r="W774" s="18">
        <f t="shared" si="87"/>
        <v>0</v>
      </c>
      <c r="X774" s="27"/>
      <c r="Y774" s="19">
        <f t="shared" si="88"/>
        <v>0</v>
      </c>
      <c r="Z774" s="18">
        <f t="shared" si="89"/>
        <v>0</v>
      </c>
      <c r="AA774" s="12">
        <v>139</v>
      </c>
      <c r="AB774" s="12">
        <v>0</v>
      </c>
      <c r="AC774" s="28">
        <f>+I774+Y774-Z774</f>
        <v>4.9000000000000004</v>
      </c>
      <c r="AD774" s="20">
        <f t="shared" si="90"/>
        <v>0</v>
      </c>
      <c r="AE774">
        <v>0</v>
      </c>
    </row>
    <row r="775" spans="1:31" x14ac:dyDescent="0.25">
      <c r="A775" s="9">
        <v>45077</v>
      </c>
      <c r="B775" s="10" t="s">
        <v>99</v>
      </c>
      <c r="C775" s="10" t="s">
        <v>62</v>
      </c>
      <c r="D775" s="10" t="s">
        <v>40</v>
      </c>
      <c r="E775" s="10" t="s">
        <v>30</v>
      </c>
      <c r="F775" s="10">
        <v>120</v>
      </c>
      <c r="G775" s="10">
        <v>131</v>
      </c>
      <c r="H775" s="11">
        <f>SUMIFS(AA:AA,$A:$A,EOMONTH($A775,-1),$B:$B,$B775)</f>
        <v>8</v>
      </c>
      <c r="I775" s="63">
        <f>ROUND(SUMIFS(AC:AC,$A:$A,EOMONTH($A775,-1),$B:$B,$B775),2)</f>
        <v>3.83</v>
      </c>
      <c r="J775" s="11">
        <f>SUMIFS(AB:AB,$A:$A,EOMONTH($A775,-1),$B:$B,$B775)</f>
        <v>0</v>
      </c>
      <c r="K775" s="13">
        <v>0</v>
      </c>
      <c r="L775" s="25">
        <v>0</v>
      </c>
      <c r="M775" s="15">
        <v>0</v>
      </c>
      <c r="N775" s="14">
        <v>0</v>
      </c>
      <c r="O775" s="16">
        <v>0</v>
      </c>
      <c r="P775" s="16">
        <v>0</v>
      </c>
      <c r="Q775" s="16">
        <v>0</v>
      </c>
      <c r="R775" s="16">
        <f>Q775*16.876/100</f>
        <v>0</v>
      </c>
      <c r="S775" s="17">
        <f t="shared" si="84"/>
        <v>0</v>
      </c>
      <c r="T775" s="16">
        <v>0</v>
      </c>
      <c r="U775" s="18">
        <f t="shared" si="85"/>
        <v>1.048</v>
      </c>
      <c r="V775" s="18">
        <f t="shared" si="86"/>
        <v>0</v>
      </c>
      <c r="W775" s="18">
        <f t="shared" si="87"/>
        <v>0</v>
      </c>
      <c r="X775" s="27"/>
      <c r="Y775" s="19">
        <f t="shared" si="88"/>
        <v>0</v>
      </c>
      <c r="Z775" s="18">
        <f t="shared" si="89"/>
        <v>0</v>
      </c>
      <c r="AA775" s="12">
        <v>8</v>
      </c>
      <c r="AB775" s="12">
        <v>0</v>
      </c>
      <c r="AC775" s="28">
        <f>+I775+Y775-Z775</f>
        <v>3.83</v>
      </c>
      <c r="AD775" s="20">
        <f t="shared" si="90"/>
        <v>0</v>
      </c>
      <c r="AE775">
        <v>10</v>
      </c>
    </row>
    <row r="776" spans="1:31" x14ac:dyDescent="0.25">
      <c r="A776" s="9">
        <v>45077</v>
      </c>
      <c r="B776" s="10" t="s">
        <v>100</v>
      </c>
      <c r="C776" s="10" t="s">
        <v>77</v>
      </c>
      <c r="D776" s="10" t="s">
        <v>40</v>
      </c>
      <c r="E776" s="10" t="s">
        <v>30</v>
      </c>
      <c r="F776" s="10">
        <v>66</v>
      </c>
      <c r="G776" s="10">
        <v>72</v>
      </c>
      <c r="H776" s="11">
        <f>SUMIFS(AA:AA,$A:$A,EOMONTH($A776,-1),$B:$B,$B776)</f>
        <v>6740</v>
      </c>
      <c r="I776" s="63">
        <f>ROUND(SUMIFS(AC:AC,$A:$A,EOMONTH($A776,-1),$B:$B,$B776),2)</f>
        <v>93.46</v>
      </c>
      <c r="J776" s="11">
        <f>SUMIFS(AB:AB,$A:$A,EOMONTH($A776,-1),$B:$B,$B776)</f>
        <v>60390.74</v>
      </c>
      <c r="K776" s="13">
        <v>0</v>
      </c>
      <c r="L776" s="25">
        <v>0</v>
      </c>
      <c r="M776" s="15">
        <v>0</v>
      </c>
      <c r="N776" s="14">
        <v>0</v>
      </c>
      <c r="O776" s="16">
        <v>2545</v>
      </c>
      <c r="P776" s="16">
        <v>45451</v>
      </c>
      <c r="Q776" s="16">
        <v>0</v>
      </c>
      <c r="R776" s="16">
        <f>Q776*16.876/100</f>
        <v>0</v>
      </c>
      <c r="S776" s="17">
        <f t="shared" si="84"/>
        <v>0</v>
      </c>
      <c r="T776" s="16">
        <v>0</v>
      </c>
      <c r="U776" s="18">
        <f t="shared" si="85"/>
        <v>485.28</v>
      </c>
      <c r="V776" s="18">
        <f t="shared" si="86"/>
        <v>0</v>
      </c>
      <c r="W776" s="18">
        <f t="shared" si="87"/>
        <v>0</v>
      </c>
      <c r="X776" s="27"/>
      <c r="Y776" s="19">
        <f t="shared" si="88"/>
        <v>0</v>
      </c>
      <c r="Z776" s="18">
        <f t="shared" si="89"/>
        <v>183.24</v>
      </c>
      <c r="AA776" s="12">
        <v>4195</v>
      </c>
      <c r="AB776" s="12">
        <v>37587.410000000003</v>
      </c>
      <c r="AC776" s="28">
        <f>+I776+Y776-Z776</f>
        <v>-89.780000000000015</v>
      </c>
      <c r="AD776" s="20">
        <f t="shared" si="90"/>
        <v>90</v>
      </c>
      <c r="AE776">
        <v>0</v>
      </c>
    </row>
    <row r="777" spans="1:31" x14ac:dyDescent="0.25">
      <c r="A777" s="9">
        <v>45077</v>
      </c>
      <c r="B777" s="10" t="s">
        <v>101</v>
      </c>
      <c r="C777" s="10" t="s">
        <v>77</v>
      </c>
      <c r="D777" s="10" t="s">
        <v>40</v>
      </c>
      <c r="E777" s="10" t="s">
        <v>30</v>
      </c>
      <c r="F777" s="10">
        <v>90</v>
      </c>
      <c r="G777" s="10">
        <v>98</v>
      </c>
      <c r="H777" s="11">
        <f>SUMIFS(AA:AA,$A:$A,EOMONTH($A777,-1),$B:$B,$B777)</f>
        <v>3378</v>
      </c>
      <c r="I777" s="63">
        <f>ROUND(SUMIFS(AC:AC,$A:$A,EOMONTH($A777,-1),$B:$B,$B777),2)</f>
        <v>92.44</v>
      </c>
      <c r="J777" s="11">
        <f>SUMIFS(AB:AB,$A:$A,EOMONTH($A777,-1),$B:$B,$B777)</f>
        <v>44201.94</v>
      </c>
      <c r="K777" s="13">
        <v>0</v>
      </c>
      <c r="L777" s="25">
        <v>0</v>
      </c>
      <c r="M777" s="15">
        <v>0</v>
      </c>
      <c r="N777" s="14">
        <v>0</v>
      </c>
      <c r="O777" s="16">
        <v>241</v>
      </c>
      <c r="P777" s="16">
        <v>5714.88</v>
      </c>
      <c r="Q777" s="16">
        <v>0</v>
      </c>
      <c r="R777" s="16">
        <f>Q777*16.876/100</f>
        <v>0</v>
      </c>
      <c r="S777" s="17">
        <f t="shared" si="84"/>
        <v>0</v>
      </c>
      <c r="T777" s="16">
        <v>0</v>
      </c>
      <c r="U777" s="18">
        <f t="shared" si="85"/>
        <v>331.04399999999998</v>
      </c>
      <c r="V777" s="18">
        <f t="shared" si="86"/>
        <v>0</v>
      </c>
      <c r="W777" s="18">
        <f t="shared" si="87"/>
        <v>0</v>
      </c>
      <c r="X777" s="27"/>
      <c r="Y777" s="19">
        <f t="shared" si="88"/>
        <v>0</v>
      </c>
      <c r="Z777" s="18">
        <f t="shared" si="89"/>
        <v>23.617999999999999</v>
      </c>
      <c r="AA777" s="12">
        <v>3137</v>
      </c>
      <c r="AB777" s="12">
        <v>41048.39</v>
      </c>
      <c r="AC777" s="28">
        <f>+I777+Y777-Z777</f>
        <v>68.822000000000003</v>
      </c>
      <c r="AD777" s="20">
        <f t="shared" si="90"/>
        <v>0</v>
      </c>
      <c r="AE777">
        <v>0</v>
      </c>
    </row>
    <row r="778" spans="1:31" x14ac:dyDescent="0.25">
      <c r="A778" s="9">
        <v>45077</v>
      </c>
      <c r="B778" s="10" t="s">
        <v>102</v>
      </c>
      <c r="C778" s="10" t="s">
        <v>103</v>
      </c>
      <c r="D778" s="10" t="s">
        <v>40</v>
      </c>
      <c r="E778" s="10" t="s">
        <v>30</v>
      </c>
      <c r="F778" s="10">
        <v>23</v>
      </c>
      <c r="G778" s="10">
        <v>25</v>
      </c>
      <c r="H778" s="11">
        <f>SUMIFS(AA:AA,$A:$A,EOMONTH($A778,-1),$B:$B,$B778)</f>
        <v>4521</v>
      </c>
      <c r="I778" s="63">
        <f>ROUND(SUMIFS(AC:AC,$A:$A,EOMONTH($A778,-1),$B:$B,$B778),2)</f>
        <v>45.43</v>
      </c>
      <c r="J778" s="11">
        <f>SUMIFS(AB:AB,$A:$A,EOMONTH($A778,-1),$B:$B,$B778)</f>
        <v>15373.21</v>
      </c>
      <c r="K778" s="13">
        <v>0</v>
      </c>
      <c r="L778" s="25">
        <v>0</v>
      </c>
      <c r="M778" s="15">
        <v>0</v>
      </c>
      <c r="N778" s="14">
        <v>0</v>
      </c>
      <c r="O778" s="16">
        <v>2500</v>
      </c>
      <c r="P778" s="16">
        <v>19610</v>
      </c>
      <c r="Q778" s="16">
        <v>0</v>
      </c>
      <c r="R778" s="16">
        <f>Q778*16.876/100</f>
        <v>0</v>
      </c>
      <c r="S778" s="17">
        <f t="shared" si="84"/>
        <v>0</v>
      </c>
      <c r="T778" s="16">
        <v>0</v>
      </c>
      <c r="U778" s="18">
        <f t="shared" si="85"/>
        <v>113.02500000000001</v>
      </c>
      <c r="V778" s="18">
        <f t="shared" si="86"/>
        <v>0</v>
      </c>
      <c r="W778" s="18">
        <f t="shared" si="87"/>
        <v>0</v>
      </c>
      <c r="X778" s="27"/>
      <c r="Y778" s="19">
        <f t="shared" si="88"/>
        <v>0</v>
      </c>
      <c r="Z778" s="18">
        <f t="shared" si="89"/>
        <v>62.5</v>
      </c>
      <c r="AA778" s="12">
        <v>2021</v>
      </c>
      <c r="AB778" s="12">
        <v>6872.21</v>
      </c>
      <c r="AC778" s="28">
        <f>+I778+Y778-Z778</f>
        <v>-17.07</v>
      </c>
      <c r="AD778" s="20">
        <f t="shared" si="90"/>
        <v>20</v>
      </c>
      <c r="AE778">
        <v>0</v>
      </c>
    </row>
    <row r="779" spans="1:31" x14ac:dyDescent="0.25">
      <c r="A779" s="9">
        <v>45077</v>
      </c>
      <c r="B779" s="10" t="s">
        <v>104</v>
      </c>
      <c r="C779" s="10" t="s">
        <v>105</v>
      </c>
      <c r="D779" s="10" t="s">
        <v>40</v>
      </c>
      <c r="E779" s="10" t="s">
        <v>30</v>
      </c>
      <c r="F779" s="10">
        <v>130</v>
      </c>
      <c r="G779" s="10">
        <v>142</v>
      </c>
      <c r="H779" s="11">
        <f>SUMIFS(AA:AA,$A:$A,EOMONTH($A779,-1),$B:$B,$B779)</f>
        <v>19</v>
      </c>
      <c r="I779" s="63">
        <f>ROUND(SUMIFS(AC:AC,$A:$A,EOMONTH($A779,-1),$B:$B,$B779),2)</f>
        <v>15.47</v>
      </c>
      <c r="J779" s="11">
        <f>SUMIFS(AB:AB,$A:$A,EOMONTH($A779,-1),$B:$B,$B779)</f>
        <v>655.27</v>
      </c>
      <c r="K779" s="13">
        <v>0</v>
      </c>
      <c r="L779" s="25">
        <v>0</v>
      </c>
      <c r="M779" s="15">
        <v>1000</v>
      </c>
      <c r="N779" s="14">
        <v>34140</v>
      </c>
      <c r="O779" s="16">
        <v>1019</v>
      </c>
      <c r="P779" s="16">
        <v>44326.5</v>
      </c>
      <c r="Q779" s="16">
        <v>0</v>
      </c>
      <c r="R779" s="16">
        <f>Q779*16.876/100</f>
        <v>0</v>
      </c>
      <c r="S779" s="17">
        <f t="shared" si="84"/>
        <v>0</v>
      </c>
      <c r="T779" s="16">
        <v>0</v>
      </c>
      <c r="U779" s="18">
        <f t="shared" si="85"/>
        <v>2.698</v>
      </c>
      <c r="V779" s="18">
        <f t="shared" si="86"/>
        <v>130</v>
      </c>
      <c r="W779" s="18">
        <f t="shared" si="87"/>
        <v>21.825700000000001</v>
      </c>
      <c r="X779" s="27"/>
      <c r="Y779" s="19">
        <f t="shared" si="88"/>
        <v>151.82570000000001</v>
      </c>
      <c r="Z779" s="18">
        <f t="shared" si="89"/>
        <v>144.69800000000001</v>
      </c>
      <c r="AA779" s="12">
        <v>0</v>
      </c>
      <c r="AB779" s="12">
        <v>0</v>
      </c>
      <c r="AC779" s="28">
        <f>+I779+Y779-Z779</f>
        <v>22.597700000000003</v>
      </c>
      <c r="AD779" s="20">
        <f t="shared" si="90"/>
        <v>0</v>
      </c>
      <c r="AE779">
        <v>0</v>
      </c>
    </row>
    <row r="780" spans="1:31" x14ac:dyDescent="0.25">
      <c r="A780" s="9">
        <v>45077</v>
      </c>
      <c r="B780" s="10" t="s">
        <v>106</v>
      </c>
      <c r="C780" s="10" t="s">
        <v>77</v>
      </c>
      <c r="D780" s="10" t="s">
        <v>29</v>
      </c>
      <c r="E780" s="10" t="s">
        <v>30</v>
      </c>
      <c r="F780" s="10"/>
      <c r="G780" s="10">
        <v>0</v>
      </c>
      <c r="H780" s="11">
        <f>SUMIFS(AA:AA,$A:$A,EOMONTH($A780,-1),$B:$B,$B780)</f>
        <v>7988</v>
      </c>
      <c r="I780" s="63">
        <f>ROUND(SUMIFS(AC:AC,$A:$A,EOMONTH($A780,-1),$B:$B,$B780),2)</f>
        <v>60.65</v>
      </c>
      <c r="J780" s="11">
        <f>SUMIFS(AB:AB,$A:$A,EOMONTH($A780,-1),$B:$B,$B780)</f>
        <v>95468.97</v>
      </c>
      <c r="K780" s="13">
        <v>0</v>
      </c>
      <c r="L780" s="25">
        <v>0</v>
      </c>
      <c r="M780" s="15">
        <v>0</v>
      </c>
      <c r="N780" s="14">
        <v>0</v>
      </c>
      <c r="O780" s="16">
        <v>0</v>
      </c>
      <c r="P780" s="16">
        <v>0</v>
      </c>
      <c r="Q780" s="16">
        <v>0</v>
      </c>
      <c r="R780" s="16">
        <f>Q780*16.876/100</f>
        <v>0</v>
      </c>
      <c r="S780" s="17">
        <f t="shared" si="84"/>
        <v>0</v>
      </c>
      <c r="T780" s="16">
        <v>0</v>
      </c>
      <c r="U780" s="18">
        <f t="shared" si="85"/>
        <v>0</v>
      </c>
      <c r="V780" s="18">
        <f t="shared" si="86"/>
        <v>0</v>
      </c>
      <c r="W780" s="18">
        <f t="shared" si="87"/>
        <v>0</v>
      </c>
      <c r="X780" s="27"/>
      <c r="Y780" s="19">
        <f t="shared" si="88"/>
        <v>0</v>
      </c>
      <c r="Z780" s="18">
        <f t="shared" si="89"/>
        <v>0</v>
      </c>
      <c r="AA780" s="12">
        <v>7988</v>
      </c>
      <c r="AB780" s="12">
        <v>95468.97</v>
      </c>
      <c r="AC780" s="28">
        <f>+I780+Y780-Z780</f>
        <v>60.65</v>
      </c>
      <c r="AD780" s="20">
        <f t="shared" si="90"/>
        <v>0</v>
      </c>
      <c r="AE780">
        <v>0</v>
      </c>
    </row>
    <row r="781" spans="1:31" x14ac:dyDescent="0.25">
      <c r="A781" s="9">
        <v>45077</v>
      </c>
      <c r="B781" s="10" t="s">
        <v>107</v>
      </c>
      <c r="C781" s="10" t="s">
        <v>108</v>
      </c>
      <c r="D781" s="10" t="s">
        <v>29</v>
      </c>
      <c r="E781" s="10" t="s">
        <v>30</v>
      </c>
      <c r="F781" s="10">
        <v>0</v>
      </c>
      <c r="G781" s="10">
        <v>0</v>
      </c>
      <c r="H781" s="11">
        <f>SUMIFS(AA:AA,$A:$A,EOMONTH($A781,-1),$B:$B,$B781)</f>
        <v>127</v>
      </c>
      <c r="I781" s="63">
        <f>ROUND(SUMIFS(AC:AC,$A:$A,EOMONTH($A781,-1),$B:$B,$B781),2)</f>
        <v>6.1</v>
      </c>
      <c r="J781" s="11">
        <f>SUMIFS(AB:AB,$A:$A,EOMONTH($A781,-1),$B:$B,$B781)</f>
        <v>157916.41</v>
      </c>
      <c r="K781" s="13">
        <v>300</v>
      </c>
      <c r="L781" s="25">
        <v>343929</v>
      </c>
      <c r="M781" s="15">
        <v>0</v>
      </c>
      <c r="N781" s="14">
        <v>0</v>
      </c>
      <c r="O781" s="16">
        <v>122</v>
      </c>
      <c r="P781" s="16">
        <v>166367.14000000001</v>
      </c>
      <c r="Q781" s="16">
        <v>0</v>
      </c>
      <c r="R781" s="16">
        <f>Q781*16.876/100</f>
        <v>0</v>
      </c>
      <c r="S781" s="17">
        <f t="shared" si="84"/>
        <v>0</v>
      </c>
      <c r="T781" s="16">
        <v>0</v>
      </c>
      <c r="U781" s="18">
        <f t="shared" si="85"/>
        <v>0</v>
      </c>
      <c r="V781" s="18">
        <f t="shared" si="86"/>
        <v>0</v>
      </c>
      <c r="W781" s="18">
        <f t="shared" si="87"/>
        <v>0</v>
      </c>
      <c r="X781" s="27"/>
      <c r="Y781" s="19">
        <f t="shared" si="88"/>
        <v>0</v>
      </c>
      <c r="Z781" s="18">
        <f t="shared" si="89"/>
        <v>0</v>
      </c>
      <c r="AA781" s="12">
        <v>305</v>
      </c>
      <c r="AB781" s="12">
        <v>357439.54</v>
      </c>
      <c r="AC781" s="28">
        <f>+I781+Y781-Z781</f>
        <v>6.1</v>
      </c>
      <c r="AD781" s="20">
        <f t="shared" si="90"/>
        <v>0</v>
      </c>
      <c r="AE781">
        <v>0</v>
      </c>
    </row>
    <row r="782" spans="1:31" x14ac:dyDescent="0.25">
      <c r="A782" s="9">
        <v>45077</v>
      </c>
      <c r="B782" s="10" t="s">
        <v>109</v>
      </c>
      <c r="C782" s="10" t="s">
        <v>108</v>
      </c>
      <c r="D782" s="10" t="s">
        <v>29</v>
      </c>
      <c r="E782" s="10" t="s">
        <v>30</v>
      </c>
      <c r="F782" s="10">
        <v>0</v>
      </c>
      <c r="G782" s="10">
        <v>0</v>
      </c>
      <c r="H782" s="11">
        <f>SUMIFS(AA:AA,$A:$A,EOMONTH($A782,-1),$B:$B,$B782)</f>
        <v>1</v>
      </c>
      <c r="I782" s="63">
        <f>ROUND(SUMIFS(AC:AC,$A:$A,EOMONTH($A782,-1),$B:$B,$B782),2)</f>
        <v>0.05</v>
      </c>
      <c r="J782" s="11">
        <f>SUMIFS(AB:AB,$A:$A,EOMONTH($A782,-1),$B:$B,$B782)</f>
        <v>1560.18</v>
      </c>
      <c r="K782" s="13">
        <v>390</v>
      </c>
      <c r="L782" s="25">
        <v>529982.69999999995</v>
      </c>
      <c r="M782" s="15">
        <v>0</v>
      </c>
      <c r="N782" s="14">
        <v>0</v>
      </c>
      <c r="O782" s="16">
        <v>109</v>
      </c>
      <c r="P782" s="16">
        <v>174769.18</v>
      </c>
      <c r="Q782" s="16">
        <v>0</v>
      </c>
      <c r="R782" s="16">
        <f>Q782*16.876/100</f>
        <v>0</v>
      </c>
      <c r="S782" s="17">
        <f t="shared" si="84"/>
        <v>0</v>
      </c>
      <c r="T782" s="16">
        <v>0</v>
      </c>
      <c r="U782" s="18">
        <f t="shared" si="85"/>
        <v>0</v>
      </c>
      <c r="V782" s="18">
        <f t="shared" si="86"/>
        <v>0</v>
      </c>
      <c r="W782" s="18">
        <f t="shared" si="87"/>
        <v>0</v>
      </c>
      <c r="X782" s="27"/>
      <c r="Y782" s="19">
        <f t="shared" si="88"/>
        <v>0</v>
      </c>
      <c r="Z782" s="18">
        <f t="shared" si="89"/>
        <v>0</v>
      </c>
      <c r="AA782" s="12">
        <v>282</v>
      </c>
      <c r="AB782" s="12">
        <v>383363.4</v>
      </c>
      <c r="AC782" s="28">
        <f>+I782+Y782-Z782</f>
        <v>0.05</v>
      </c>
      <c r="AD782" s="20">
        <f t="shared" si="90"/>
        <v>0</v>
      </c>
      <c r="AE782">
        <v>0</v>
      </c>
    </row>
    <row r="783" spans="1:31" x14ac:dyDescent="0.25">
      <c r="A783" s="59">
        <v>45077</v>
      </c>
      <c r="B783" s="60" t="s">
        <v>739</v>
      </c>
      <c r="C783" s="60" t="s">
        <v>28</v>
      </c>
      <c r="D783" s="60" t="s">
        <v>29</v>
      </c>
      <c r="E783" s="60" t="s">
        <v>30</v>
      </c>
      <c r="F783" s="10"/>
      <c r="G783" s="10"/>
      <c r="H783" s="11"/>
      <c r="I783" s="63">
        <f>ROUND(SUMIFS(AC:AC,$A:$A,EOMONTH($A783,-1),$B:$B,$B783),2)</f>
        <v>0</v>
      </c>
      <c r="J783" s="11"/>
      <c r="K783" s="13"/>
      <c r="L783" s="25"/>
      <c r="M783" s="15"/>
      <c r="N783" s="14"/>
      <c r="O783" s="16"/>
      <c r="P783" s="16"/>
      <c r="Q783" s="16"/>
      <c r="R783" s="16"/>
      <c r="S783" s="17">
        <f t="shared" si="84"/>
        <v>0</v>
      </c>
      <c r="T783" s="16"/>
      <c r="U783" s="18">
        <f t="shared" si="85"/>
        <v>0</v>
      </c>
      <c r="V783" s="18">
        <f t="shared" si="86"/>
        <v>0</v>
      </c>
      <c r="W783" s="18">
        <f t="shared" si="87"/>
        <v>0</v>
      </c>
      <c r="X783" s="27"/>
      <c r="Y783" s="19">
        <f t="shared" si="88"/>
        <v>0</v>
      </c>
      <c r="Z783" s="18">
        <f t="shared" si="89"/>
        <v>0</v>
      </c>
      <c r="AA783" s="12"/>
      <c r="AB783" s="12"/>
      <c r="AC783" s="28">
        <f>+I783+Y783-Z783</f>
        <v>0</v>
      </c>
      <c r="AD783" s="20">
        <f t="shared" si="90"/>
        <v>0</v>
      </c>
      <c r="AE783">
        <v>0</v>
      </c>
    </row>
    <row r="784" spans="1:31" x14ac:dyDescent="0.25">
      <c r="A784" s="9">
        <v>45077</v>
      </c>
      <c r="B784" s="10" t="s">
        <v>110</v>
      </c>
      <c r="C784" s="10" t="s">
        <v>28</v>
      </c>
      <c r="D784" s="10" t="s">
        <v>29</v>
      </c>
      <c r="E784" s="10" t="s">
        <v>30</v>
      </c>
      <c r="F784" s="10"/>
      <c r="G784" s="10">
        <v>0</v>
      </c>
      <c r="H784" s="11">
        <f>SUMIFS(AA:AA,$A:$A,EOMONTH($A784,-1),$B:$B,$B784)</f>
        <v>145.35</v>
      </c>
      <c r="I784" s="63">
        <f>ROUND(SUMIFS(AC:AC,$A:$A,EOMONTH($A784,-1),$B:$B,$B784),2)</f>
        <v>6.56</v>
      </c>
      <c r="J784" s="11">
        <f>SUMIFS(AB:AB,$A:$A,EOMONTH($A784,-1),$B:$B,$B784)</f>
        <v>1534.54</v>
      </c>
      <c r="K784" s="13">
        <v>0</v>
      </c>
      <c r="L784" s="25">
        <v>0</v>
      </c>
      <c r="M784" s="15">
        <v>1194</v>
      </c>
      <c r="N784" s="14">
        <v>12178.47</v>
      </c>
      <c r="O784" s="16">
        <v>0</v>
      </c>
      <c r="P784" s="16">
        <v>0</v>
      </c>
      <c r="Q784" s="16">
        <v>1035</v>
      </c>
      <c r="R784" s="16">
        <f>Q784*16.876/100</f>
        <v>174.66659999999999</v>
      </c>
      <c r="S784" s="17">
        <f t="shared" si="84"/>
        <v>1209.6666</v>
      </c>
      <c r="T784" s="16">
        <v>10598.4</v>
      </c>
      <c r="U784" s="18">
        <f t="shared" si="85"/>
        <v>0</v>
      </c>
      <c r="V784" s="18">
        <f t="shared" si="86"/>
        <v>0</v>
      </c>
      <c r="W784" s="18">
        <f t="shared" si="87"/>
        <v>0</v>
      </c>
      <c r="X784" s="27"/>
      <c r="Y784" s="19">
        <f t="shared" si="88"/>
        <v>0</v>
      </c>
      <c r="Z784" s="18">
        <f t="shared" si="89"/>
        <v>0</v>
      </c>
      <c r="AA784" s="12">
        <v>304.35000000000002</v>
      </c>
      <c r="AB784" s="12">
        <v>3116.1</v>
      </c>
      <c r="AC784" s="28">
        <f>+I784+Y784-Z784</f>
        <v>6.56</v>
      </c>
      <c r="AD784" s="20">
        <f t="shared" si="90"/>
        <v>0</v>
      </c>
      <c r="AE784">
        <v>0</v>
      </c>
    </row>
    <row r="785" spans="1:31" x14ac:dyDescent="0.25">
      <c r="A785" s="9">
        <v>45077</v>
      </c>
      <c r="B785" s="10" t="s">
        <v>111</v>
      </c>
      <c r="C785" s="10" t="s">
        <v>28</v>
      </c>
      <c r="D785" s="10" t="s">
        <v>29</v>
      </c>
      <c r="E785" s="10" t="s">
        <v>30</v>
      </c>
      <c r="F785" s="10"/>
      <c r="G785" s="10">
        <v>0</v>
      </c>
      <c r="H785" s="11">
        <f>SUMIFS(AA:AA,$A:$A,EOMONTH($A785,-1),$B:$B,$B785)</f>
        <v>218</v>
      </c>
      <c r="I785" s="63">
        <f>ROUND(SUMIFS(AC:AC,$A:$A,EOMONTH($A785,-1),$B:$B,$B785),2)</f>
        <v>9.84</v>
      </c>
      <c r="J785" s="11">
        <f>SUMIFS(AB:AB,$A:$A,EOMONTH($A785,-1),$B:$B,$B785)</f>
        <v>2313.6</v>
      </c>
      <c r="K785" s="13">
        <v>0</v>
      </c>
      <c r="L785" s="25">
        <v>0</v>
      </c>
      <c r="M785" s="15">
        <v>0</v>
      </c>
      <c r="N785" s="14">
        <v>0</v>
      </c>
      <c r="O785" s="16">
        <v>0</v>
      </c>
      <c r="P785" s="16">
        <v>0</v>
      </c>
      <c r="Q785" s="16">
        <v>0</v>
      </c>
      <c r="R785" s="16">
        <f>Q785*16.876/100</f>
        <v>0</v>
      </c>
      <c r="S785" s="17">
        <f t="shared" si="84"/>
        <v>0</v>
      </c>
      <c r="T785" s="16">
        <v>0</v>
      </c>
      <c r="U785" s="18">
        <f t="shared" si="85"/>
        <v>0</v>
      </c>
      <c r="V785" s="18">
        <f t="shared" si="86"/>
        <v>0</v>
      </c>
      <c r="W785" s="18">
        <f t="shared" si="87"/>
        <v>0</v>
      </c>
      <c r="X785" s="27"/>
      <c r="Y785" s="19">
        <f t="shared" si="88"/>
        <v>0</v>
      </c>
      <c r="Z785" s="18">
        <f t="shared" si="89"/>
        <v>0</v>
      </c>
      <c r="AA785" s="12">
        <v>218</v>
      </c>
      <c r="AB785" s="12">
        <v>2313.6</v>
      </c>
      <c r="AC785" s="28">
        <f>+I785+Y785-Z785</f>
        <v>9.84</v>
      </c>
      <c r="AD785" s="20">
        <f t="shared" si="90"/>
        <v>0</v>
      </c>
      <c r="AE785">
        <v>0</v>
      </c>
    </row>
    <row r="786" spans="1:31" x14ac:dyDescent="0.25">
      <c r="A786" s="9">
        <v>45077</v>
      </c>
      <c r="B786" s="10" t="s">
        <v>112</v>
      </c>
      <c r="C786" s="10" t="s">
        <v>28</v>
      </c>
      <c r="D786" s="10" t="s">
        <v>29</v>
      </c>
      <c r="E786" s="10" t="s">
        <v>30</v>
      </c>
      <c r="F786" s="10"/>
      <c r="G786" s="10">
        <v>0</v>
      </c>
      <c r="H786" s="11">
        <f>SUMIFS(AA:AA,$A:$A,EOMONTH($A786,-1),$B:$B,$B786)</f>
        <v>516</v>
      </c>
      <c r="I786" s="63">
        <f>ROUND(SUMIFS(AC:AC,$A:$A,EOMONTH($A786,-1),$B:$B,$B786),2)</f>
        <v>23.3</v>
      </c>
      <c r="J786" s="11">
        <f>SUMIFS(AB:AB,$A:$A,EOMONTH($A786,-1),$B:$B,$B786)</f>
        <v>4896</v>
      </c>
      <c r="K786" s="13">
        <v>0</v>
      </c>
      <c r="L786" s="25">
        <v>0</v>
      </c>
      <c r="M786" s="15">
        <v>0</v>
      </c>
      <c r="N786" s="14">
        <v>0</v>
      </c>
      <c r="O786" s="16">
        <v>0</v>
      </c>
      <c r="P786" s="16">
        <v>0</v>
      </c>
      <c r="Q786" s="16">
        <v>326</v>
      </c>
      <c r="R786" s="16">
        <f>Q786*16.876/100</f>
        <v>55.01576</v>
      </c>
      <c r="S786" s="17">
        <f t="shared" si="84"/>
        <v>381.01576</v>
      </c>
      <c r="T786" s="16">
        <v>3093.74</v>
      </c>
      <c r="U786" s="18">
        <f t="shared" si="85"/>
        <v>0</v>
      </c>
      <c r="V786" s="18">
        <f t="shared" si="86"/>
        <v>0</v>
      </c>
      <c r="W786" s="18">
        <f t="shared" si="87"/>
        <v>0</v>
      </c>
      <c r="X786" s="27"/>
      <c r="Y786" s="19">
        <f t="shared" si="88"/>
        <v>0</v>
      </c>
      <c r="Z786" s="18">
        <f t="shared" si="89"/>
        <v>0</v>
      </c>
      <c r="AA786" s="12">
        <v>190</v>
      </c>
      <c r="AB786" s="12">
        <v>1802.79</v>
      </c>
      <c r="AC786" s="28">
        <f>+I786+Y786-Z786</f>
        <v>23.3</v>
      </c>
      <c r="AD786" s="20">
        <f t="shared" si="90"/>
        <v>0</v>
      </c>
      <c r="AE786">
        <v>0</v>
      </c>
    </row>
    <row r="787" spans="1:31" x14ac:dyDescent="0.25">
      <c r="A787" s="9">
        <v>45077</v>
      </c>
      <c r="B787" s="10" t="s">
        <v>713</v>
      </c>
      <c r="C787" s="10" t="s">
        <v>28</v>
      </c>
      <c r="D787" s="10" t="s">
        <v>29</v>
      </c>
      <c r="E787" s="10" t="s">
        <v>30</v>
      </c>
      <c r="F787" s="10"/>
      <c r="G787" s="10">
        <v>0</v>
      </c>
      <c r="H787" s="11">
        <f>SUMIFS(AA:AA,$A:$A,EOMONTH($A787,-1),$B:$B,$B787)</f>
        <v>0</v>
      </c>
      <c r="I787" s="63">
        <f>ROUND(SUMIFS(AC:AC,$A:$A,EOMONTH($A787,-1),$B:$B,$B787),2)</f>
        <v>0</v>
      </c>
      <c r="J787" s="11">
        <f>SUMIFS(AB:AB,$A:$A,EOMONTH($A787,-1),$B:$B,$B787)</f>
        <v>0</v>
      </c>
      <c r="K787" s="13">
        <v>0</v>
      </c>
      <c r="L787" s="25">
        <v>0</v>
      </c>
      <c r="M787" s="15">
        <v>436</v>
      </c>
      <c r="N787" s="14">
        <v>4415.25</v>
      </c>
      <c r="O787" s="16">
        <v>0</v>
      </c>
      <c r="P787" s="16">
        <v>0</v>
      </c>
      <c r="Q787" s="16">
        <v>288</v>
      </c>
      <c r="R787" s="16">
        <f>Q787*16.876/100</f>
        <v>48.602880000000006</v>
      </c>
      <c r="S787" s="17">
        <f t="shared" si="84"/>
        <v>336.60288000000003</v>
      </c>
      <c r="T787" s="16">
        <v>2917.44</v>
      </c>
      <c r="U787" s="18">
        <f t="shared" si="85"/>
        <v>0</v>
      </c>
      <c r="V787" s="18">
        <f t="shared" si="86"/>
        <v>0</v>
      </c>
      <c r="W787" s="18">
        <f t="shared" si="87"/>
        <v>0</v>
      </c>
      <c r="X787" s="27"/>
      <c r="Y787" s="19">
        <f t="shared" si="88"/>
        <v>0</v>
      </c>
      <c r="Z787" s="18">
        <f t="shared" si="89"/>
        <v>0</v>
      </c>
      <c r="AA787" s="12">
        <v>148</v>
      </c>
      <c r="AB787" s="12">
        <v>1498.75</v>
      </c>
      <c r="AC787" s="28">
        <f>+I787+Y787-Z787</f>
        <v>0</v>
      </c>
      <c r="AD787" s="20">
        <f t="shared" si="90"/>
        <v>0</v>
      </c>
      <c r="AE787">
        <v>0</v>
      </c>
    </row>
    <row r="788" spans="1:31" x14ac:dyDescent="0.25">
      <c r="A788" s="9">
        <v>45077</v>
      </c>
      <c r="B788" s="10" t="s">
        <v>113</v>
      </c>
      <c r="C788" s="10" t="s">
        <v>28</v>
      </c>
      <c r="D788" s="10" t="s">
        <v>29</v>
      </c>
      <c r="E788" s="10" t="s">
        <v>30</v>
      </c>
      <c r="F788" s="10"/>
      <c r="G788" s="10">
        <v>0</v>
      </c>
      <c r="H788" s="11">
        <f>SUMIFS(AA:AA,$A:$A,EOMONTH($A788,-1),$B:$B,$B788)</f>
        <v>147</v>
      </c>
      <c r="I788" s="63">
        <f>ROUND(SUMIFS(AC:AC,$A:$A,EOMONTH($A788,-1),$B:$B,$B788),2)</f>
        <v>6.64</v>
      </c>
      <c r="J788" s="11">
        <f>SUMIFS(AB:AB,$A:$A,EOMONTH($A788,-1),$B:$B,$B788)</f>
        <v>1547.36</v>
      </c>
      <c r="K788" s="13">
        <v>0</v>
      </c>
      <c r="L788" s="25">
        <v>0</v>
      </c>
      <c r="M788" s="15">
        <v>416</v>
      </c>
      <c r="N788" s="14">
        <v>4220.72</v>
      </c>
      <c r="O788" s="16">
        <v>0</v>
      </c>
      <c r="P788" s="16">
        <v>0</v>
      </c>
      <c r="Q788" s="16">
        <v>499</v>
      </c>
      <c r="R788" s="16">
        <f>Q788*16.876/100</f>
        <v>84.211240000000004</v>
      </c>
      <c r="S788" s="17">
        <f t="shared" si="84"/>
        <v>583.21123999999998</v>
      </c>
      <c r="T788" s="16">
        <v>5114.75</v>
      </c>
      <c r="U788" s="18">
        <f t="shared" si="85"/>
        <v>0</v>
      </c>
      <c r="V788" s="18">
        <f t="shared" si="86"/>
        <v>0</v>
      </c>
      <c r="W788" s="18">
        <f t="shared" si="87"/>
        <v>0</v>
      </c>
      <c r="X788" s="27"/>
      <c r="Y788" s="19">
        <f t="shared" si="88"/>
        <v>0</v>
      </c>
      <c r="Z788" s="18">
        <f t="shared" si="89"/>
        <v>0</v>
      </c>
      <c r="AA788" s="12">
        <v>64</v>
      </c>
      <c r="AB788" s="12">
        <v>655.7</v>
      </c>
      <c r="AC788" s="28">
        <f>+I788+Y788-Z788</f>
        <v>6.64</v>
      </c>
      <c r="AD788" s="20">
        <f t="shared" si="90"/>
        <v>0</v>
      </c>
      <c r="AE788">
        <v>0</v>
      </c>
    </row>
    <row r="789" spans="1:31" x14ac:dyDescent="0.25">
      <c r="A789" s="9">
        <v>45077</v>
      </c>
      <c r="B789" s="10" t="s">
        <v>114</v>
      </c>
      <c r="C789" s="10" t="s">
        <v>28</v>
      </c>
      <c r="D789" s="10" t="s">
        <v>29</v>
      </c>
      <c r="E789" s="10" t="s">
        <v>30</v>
      </c>
      <c r="F789" s="10"/>
      <c r="G789" s="10">
        <v>0</v>
      </c>
      <c r="H789" s="11">
        <f>SUMIFS(AA:AA,$A:$A,EOMONTH($A789,-1),$B:$B,$B789)</f>
        <v>998</v>
      </c>
      <c r="I789" s="63">
        <f>ROUND(SUMIFS(AC:AC,$A:$A,EOMONTH($A789,-1),$B:$B,$B789),2)</f>
        <v>25.42</v>
      </c>
      <c r="J789" s="11">
        <f>SUMIFS(AB:AB,$A:$A,EOMONTH($A789,-1),$B:$B,$B789)</f>
        <v>6052.31</v>
      </c>
      <c r="K789" s="13">
        <v>0</v>
      </c>
      <c r="L789" s="25">
        <v>0</v>
      </c>
      <c r="M789" s="15">
        <v>0</v>
      </c>
      <c r="N789" s="14">
        <v>0</v>
      </c>
      <c r="O789" s="16">
        <v>0</v>
      </c>
      <c r="P789" s="16">
        <v>0</v>
      </c>
      <c r="Q789" s="16">
        <v>529</v>
      </c>
      <c r="R789" s="16">
        <f>Q789*16.876/100</f>
        <v>89.274039999999999</v>
      </c>
      <c r="S789" s="17">
        <f t="shared" si="84"/>
        <v>618.27404000000001</v>
      </c>
      <c r="T789" s="16">
        <v>3144.7</v>
      </c>
      <c r="U789" s="18">
        <f t="shared" si="85"/>
        <v>0</v>
      </c>
      <c r="V789" s="18">
        <f t="shared" si="86"/>
        <v>0</v>
      </c>
      <c r="W789" s="18">
        <f t="shared" si="87"/>
        <v>0</v>
      </c>
      <c r="X789" s="27"/>
      <c r="Y789" s="19">
        <f t="shared" si="88"/>
        <v>0</v>
      </c>
      <c r="Z789" s="18">
        <f t="shared" si="89"/>
        <v>0</v>
      </c>
      <c r="AA789" s="12">
        <v>469</v>
      </c>
      <c r="AB789" s="12">
        <v>2844.22</v>
      </c>
      <c r="AC789" s="28">
        <f>+I789+Y789-Z789</f>
        <v>25.42</v>
      </c>
      <c r="AD789" s="20">
        <f t="shared" si="90"/>
        <v>0</v>
      </c>
      <c r="AE789">
        <v>0</v>
      </c>
    </row>
    <row r="790" spans="1:31" x14ac:dyDescent="0.25">
      <c r="A790" s="9">
        <v>45077</v>
      </c>
      <c r="B790" s="10" t="s">
        <v>115</v>
      </c>
      <c r="C790" s="10" t="s">
        <v>28</v>
      </c>
      <c r="D790" s="10" t="s">
        <v>29</v>
      </c>
      <c r="E790" s="10" t="s">
        <v>30</v>
      </c>
      <c r="F790" s="10"/>
      <c r="G790" s="10">
        <v>0</v>
      </c>
      <c r="H790" s="11">
        <f>SUMIFS(AA:AA,$A:$A,EOMONTH($A790,-1),$B:$B,$B790)</f>
        <v>652</v>
      </c>
      <c r="I790" s="63">
        <f>ROUND(SUMIFS(AC:AC,$A:$A,EOMONTH($A790,-1),$B:$B,$B790),2)</f>
        <v>29.44</v>
      </c>
      <c r="J790" s="11">
        <f>SUMIFS(AB:AB,$A:$A,EOMONTH($A790,-1),$B:$B,$B790)</f>
        <v>3831.21</v>
      </c>
      <c r="K790" s="13">
        <v>0</v>
      </c>
      <c r="L790" s="25">
        <v>0</v>
      </c>
      <c r="M790" s="15">
        <v>0</v>
      </c>
      <c r="N790" s="14">
        <v>0</v>
      </c>
      <c r="O790" s="16">
        <v>0</v>
      </c>
      <c r="P790" s="16">
        <v>0</v>
      </c>
      <c r="Q790" s="16">
        <v>0</v>
      </c>
      <c r="R790" s="16">
        <f>Q790*16.876/100</f>
        <v>0</v>
      </c>
      <c r="S790" s="17">
        <f t="shared" si="84"/>
        <v>0</v>
      </c>
      <c r="T790" s="16">
        <v>0</v>
      </c>
      <c r="U790" s="18">
        <f t="shared" si="85"/>
        <v>0</v>
      </c>
      <c r="V790" s="18">
        <f t="shared" si="86"/>
        <v>0</v>
      </c>
      <c r="W790" s="18">
        <f t="shared" si="87"/>
        <v>0</v>
      </c>
      <c r="X790" s="27"/>
      <c r="Y790" s="19">
        <f t="shared" si="88"/>
        <v>0</v>
      </c>
      <c r="Z790" s="18">
        <f t="shared" si="89"/>
        <v>0</v>
      </c>
      <c r="AA790" s="12">
        <v>652</v>
      </c>
      <c r="AB790" s="12">
        <v>3831.21</v>
      </c>
      <c r="AC790" s="28">
        <f>+I790+Y790-Z790</f>
        <v>29.44</v>
      </c>
      <c r="AD790" s="20">
        <f t="shared" si="90"/>
        <v>0</v>
      </c>
      <c r="AE790">
        <v>0</v>
      </c>
    </row>
    <row r="791" spans="1:31" x14ac:dyDescent="0.25">
      <c r="A791" s="9">
        <v>45077</v>
      </c>
      <c r="B791" s="10" t="s">
        <v>116</v>
      </c>
      <c r="C791" s="10" t="s">
        <v>28</v>
      </c>
      <c r="D791" s="10" t="s">
        <v>29</v>
      </c>
      <c r="E791" s="10" t="s">
        <v>30</v>
      </c>
      <c r="F791" s="10"/>
      <c r="G791" s="10">
        <v>0</v>
      </c>
      <c r="H791" s="11">
        <f>SUMIFS(AA:AA,$A:$A,EOMONTH($A791,-1),$B:$B,$B791)</f>
        <v>210</v>
      </c>
      <c r="I791" s="63">
        <f>ROUND(SUMIFS(AC:AC,$A:$A,EOMONTH($A791,-1),$B:$B,$B791),2)</f>
        <v>0</v>
      </c>
      <c r="J791" s="11">
        <f>SUMIFS(AB:AB,$A:$A,EOMONTH($A791,-1),$B:$B,$B791)</f>
        <v>1204.32</v>
      </c>
      <c r="K791" s="13">
        <v>0</v>
      </c>
      <c r="L791" s="25">
        <v>0</v>
      </c>
      <c r="M791" s="15">
        <v>0</v>
      </c>
      <c r="N791" s="14">
        <v>0</v>
      </c>
      <c r="O791" s="16">
        <v>0</v>
      </c>
      <c r="P791" s="16">
        <v>0</v>
      </c>
      <c r="Q791" s="16">
        <v>0</v>
      </c>
      <c r="R791" s="16">
        <f>Q791*16.876/100</f>
        <v>0</v>
      </c>
      <c r="S791" s="17">
        <f t="shared" si="84"/>
        <v>0</v>
      </c>
      <c r="T791" s="16">
        <v>0</v>
      </c>
      <c r="U791" s="18">
        <f t="shared" si="85"/>
        <v>0</v>
      </c>
      <c r="V791" s="18">
        <f t="shared" si="86"/>
        <v>0</v>
      </c>
      <c r="W791" s="18">
        <f t="shared" si="87"/>
        <v>0</v>
      </c>
      <c r="X791" s="27"/>
      <c r="Y791" s="19">
        <f t="shared" si="88"/>
        <v>0</v>
      </c>
      <c r="Z791" s="18">
        <f t="shared" si="89"/>
        <v>0</v>
      </c>
      <c r="AA791" s="12">
        <v>210</v>
      </c>
      <c r="AB791" s="12">
        <v>1204.32</v>
      </c>
      <c r="AC791" s="28">
        <f>+I791+Y791-Z791</f>
        <v>0</v>
      </c>
      <c r="AD791" s="20">
        <f t="shared" si="90"/>
        <v>0</v>
      </c>
      <c r="AE791">
        <v>0</v>
      </c>
    </row>
    <row r="792" spans="1:31" x14ac:dyDescent="0.25">
      <c r="A792" s="9">
        <v>45077</v>
      </c>
      <c r="B792" s="10" t="s">
        <v>117</v>
      </c>
      <c r="C792" s="10" t="s">
        <v>28</v>
      </c>
      <c r="D792" s="10" t="s">
        <v>29</v>
      </c>
      <c r="E792" s="10" t="s">
        <v>30</v>
      </c>
      <c r="F792" s="10"/>
      <c r="G792" s="10">
        <v>0</v>
      </c>
      <c r="H792" s="11">
        <f>SUMIFS(AA:AA,$A:$A,EOMONTH($A792,-1),$B:$B,$B792)</f>
        <v>1</v>
      </c>
      <c r="I792" s="63">
        <f>ROUND(SUMIFS(AC:AC,$A:$A,EOMONTH($A792,-1),$B:$B,$B792),2)</f>
        <v>0.05</v>
      </c>
      <c r="J792" s="11">
        <f>SUMIFS(AB:AB,$A:$A,EOMONTH($A792,-1),$B:$B,$B792)</f>
        <v>0</v>
      </c>
      <c r="K792" s="13">
        <v>0</v>
      </c>
      <c r="L792" s="25">
        <v>0</v>
      </c>
      <c r="M792" s="15">
        <v>0</v>
      </c>
      <c r="N792" s="14">
        <v>0</v>
      </c>
      <c r="O792" s="16">
        <v>0</v>
      </c>
      <c r="P792" s="16">
        <v>0</v>
      </c>
      <c r="Q792" s="16">
        <v>0</v>
      </c>
      <c r="R792" s="16">
        <f>Q792*16.876/100</f>
        <v>0</v>
      </c>
      <c r="S792" s="17">
        <f t="shared" si="84"/>
        <v>0</v>
      </c>
      <c r="T792" s="16">
        <v>0</v>
      </c>
      <c r="U792" s="18">
        <f t="shared" si="85"/>
        <v>0</v>
      </c>
      <c r="V792" s="18">
        <f t="shared" si="86"/>
        <v>0</v>
      </c>
      <c r="W792" s="18">
        <f t="shared" si="87"/>
        <v>0</v>
      </c>
      <c r="X792" s="27"/>
      <c r="Y792" s="19">
        <f t="shared" si="88"/>
        <v>0</v>
      </c>
      <c r="Z792" s="18">
        <f t="shared" si="89"/>
        <v>0</v>
      </c>
      <c r="AA792" s="12">
        <v>1</v>
      </c>
      <c r="AB792" s="12">
        <v>0</v>
      </c>
      <c r="AC792" s="28">
        <f>+I792+Y792-Z792</f>
        <v>0.05</v>
      </c>
      <c r="AD792" s="20">
        <f t="shared" si="90"/>
        <v>0</v>
      </c>
      <c r="AE792">
        <v>0</v>
      </c>
    </row>
    <row r="793" spans="1:31" x14ac:dyDescent="0.25">
      <c r="A793" s="9">
        <v>45077</v>
      </c>
      <c r="B793" s="10" t="s">
        <v>118</v>
      </c>
      <c r="C793" s="10" t="s">
        <v>28</v>
      </c>
      <c r="D793" s="10" t="s">
        <v>29</v>
      </c>
      <c r="E793" s="10" t="s">
        <v>30</v>
      </c>
      <c r="F793" s="10"/>
      <c r="G793" s="10">
        <v>0</v>
      </c>
      <c r="H793" s="11">
        <f>SUMIFS(AA:AA,$A:$A,EOMONTH($A793,-1),$B:$B,$B793)</f>
        <v>1494</v>
      </c>
      <c r="I793" s="63">
        <f>ROUND(SUMIFS(AC:AC,$A:$A,EOMONTH($A793,-1),$B:$B,$B793),2)</f>
        <v>90.93</v>
      </c>
      <c r="J793" s="11">
        <f>SUMIFS(AB:AB,$A:$A,EOMONTH($A793,-1),$B:$B,$B793)</f>
        <v>6848.71</v>
      </c>
      <c r="K793" s="13">
        <v>0</v>
      </c>
      <c r="L793" s="25">
        <v>0</v>
      </c>
      <c r="M793" s="15">
        <v>0</v>
      </c>
      <c r="N793" s="14">
        <v>0</v>
      </c>
      <c r="O793" s="16">
        <v>0</v>
      </c>
      <c r="P793" s="16">
        <v>0</v>
      </c>
      <c r="Q793" s="16">
        <v>0</v>
      </c>
      <c r="R793" s="16">
        <f>Q793*16.876/100</f>
        <v>0</v>
      </c>
      <c r="S793" s="17">
        <f t="shared" si="84"/>
        <v>0</v>
      </c>
      <c r="T793" s="16">
        <v>0</v>
      </c>
      <c r="U793" s="18">
        <f t="shared" si="85"/>
        <v>0</v>
      </c>
      <c r="V793" s="18">
        <f t="shared" si="86"/>
        <v>0</v>
      </c>
      <c r="W793" s="18">
        <f t="shared" si="87"/>
        <v>0</v>
      </c>
      <c r="X793" s="27"/>
      <c r="Y793" s="19">
        <f t="shared" si="88"/>
        <v>0</v>
      </c>
      <c r="Z793" s="18">
        <f t="shared" si="89"/>
        <v>0</v>
      </c>
      <c r="AA793" s="12">
        <v>1494</v>
      </c>
      <c r="AB793" s="12">
        <v>6848.71</v>
      </c>
      <c r="AC793" s="28">
        <f>+I793+Y793-Z793</f>
        <v>90.93</v>
      </c>
      <c r="AD793" s="20">
        <f t="shared" si="90"/>
        <v>0</v>
      </c>
      <c r="AE793">
        <v>0</v>
      </c>
    </row>
    <row r="794" spans="1:31" x14ac:dyDescent="0.25">
      <c r="A794" s="9">
        <v>45077</v>
      </c>
      <c r="B794" s="10" t="s">
        <v>119</v>
      </c>
      <c r="C794" s="10" t="s">
        <v>28</v>
      </c>
      <c r="D794" s="10" t="s">
        <v>29</v>
      </c>
      <c r="E794" s="10" t="s">
        <v>30</v>
      </c>
      <c r="F794" s="10"/>
      <c r="G794" s="10">
        <v>0</v>
      </c>
      <c r="H794" s="11">
        <f>SUMIFS(AA:AA,$A:$A,EOMONTH($A794,-1),$B:$B,$B794)</f>
        <v>354</v>
      </c>
      <c r="I794" s="63">
        <f>ROUND(SUMIFS(AC:AC,$A:$A,EOMONTH($A794,-1),$B:$B,$B794),2)</f>
        <v>11.02</v>
      </c>
      <c r="J794" s="11">
        <f>SUMIFS(AB:AB,$A:$A,EOMONTH($A794,-1),$B:$B,$B794)</f>
        <v>1423.74</v>
      </c>
      <c r="K794" s="13">
        <v>0</v>
      </c>
      <c r="L794" s="25">
        <v>0</v>
      </c>
      <c r="M794" s="15">
        <v>0</v>
      </c>
      <c r="N794" s="14">
        <v>0</v>
      </c>
      <c r="O794" s="16">
        <v>0</v>
      </c>
      <c r="P794" s="16">
        <v>0</v>
      </c>
      <c r="Q794" s="16">
        <v>0</v>
      </c>
      <c r="R794" s="16">
        <f>Q794*16.876/100</f>
        <v>0</v>
      </c>
      <c r="S794" s="17">
        <f t="shared" si="84"/>
        <v>0</v>
      </c>
      <c r="T794" s="16">
        <v>0</v>
      </c>
      <c r="U794" s="18">
        <f t="shared" si="85"/>
        <v>0</v>
      </c>
      <c r="V794" s="18">
        <f t="shared" si="86"/>
        <v>0</v>
      </c>
      <c r="W794" s="18">
        <f t="shared" si="87"/>
        <v>0</v>
      </c>
      <c r="X794" s="27"/>
      <c r="Y794" s="19">
        <f t="shared" si="88"/>
        <v>0</v>
      </c>
      <c r="Z794" s="18">
        <f t="shared" si="89"/>
        <v>0</v>
      </c>
      <c r="AA794" s="12">
        <v>354</v>
      </c>
      <c r="AB794" s="12">
        <v>1423.74</v>
      </c>
      <c r="AC794" s="28">
        <f>+I794+Y794-Z794</f>
        <v>11.02</v>
      </c>
      <c r="AD794" s="20">
        <f t="shared" si="90"/>
        <v>0</v>
      </c>
      <c r="AE794">
        <v>0</v>
      </c>
    </row>
    <row r="795" spans="1:31" x14ac:dyDescent="0.25">
      <c r="A795" s="9">
        <v>45077</v>
      </c>
      <c r="B795" s="10" t="s">
        <v>120</v>
      </c>
      <c r="C795" s="10" t="s">
        <v>28</v>
      </c>
      <c r="D795" s="10" t="s">
        <v>29</v>
      </c>
      <c r="E795" s="10" t="s">
        <v>30</v>
      </c>
      <c r="F795" s="10"/>
      <c r="G795" s="10">
        <v>0</v>
      </c>
      <c r="H795" s="11">
        <f>SUMIFS(AA:AA,$A:$A,EOMONTH($A795,-1),$B:$B,$B795)</f>
        <v>149</v>
      </c>
      <c r="I795" s="63">
        <f>ROUND(SUMIFS(AC:AC,$A:$A,EOMONTH($A795,-1),$B:$B,$B795),2)</f>
        <v>2.71</v>
      </c>
      <c r="J795" s="11">
        <f>SUMIFS(AB:AB,$A:$A,EOMONTH($A795,-1),$B:$B,$B795)</f>
        <v>815.82</v>
      </c>
      <c r="K795" s="13">
        <v>0</v>
      </c>
      <c r="L795" s="25">
        <v>0</v>
      </c>
      <c r="M795" s="15">
        <v>0</v>
      </c>
      <c r="N795" s="14">
        <v>0</v>
      </c>
      <c r="O795" s="16">
        <v>0</v>
      </c>
      <c r="P795" s="16">
        <v>0</v>
      </c>
      <c r="Q795" s="16">
        <v>0</v>
      </c>
      <c r="R795" s="16">
        <f>Q795*16.876/100</f>
        <v>0</v>
      </c>
      <c r="S795" s="17">
        <f t="shared" si="84"/>
        <v>0</v>
      </c>
      <c r="T795" s="16">
        <v>0</v>
      </c>
      <c r="U795" s="18">
        <f t="shared" si="85"/>
        <v>0</v>
      </c>
      <c r="V795" s="18">
        <f t="shared" si="86"/>
        <v>0</v>
      </c>
      <c r="W795" s="18">
        <f t="shared" si="87"/>
        <v>0</v>
      </c>
      <c r="X795" s="27"/>
      <c r="Y795" s="19">
        <f t="shared" si="88"/>
        <v>0</v>
      </c>
      <c r="Z795" s="18">
        <f t="shared" si="89"/>
        <v>0</v>
      </c>
      <c r="AA795" s="12">
        <v>149</v>
      </c>
      <c r="AB795" s="12">
        <v>815.82</v>
      </c>
      <c r="AC795" s="28">
        <f>+I795+Y795-Z795</f>
        <v>2.71</v>
      </c>
      <c r="AD795" s="20">
        <f t="shared" si="90"/>
        <v>0</v>
      </c>
      <c r="AE795">
        <v>0</v>
      </c>
    </row>
    <row r="796" spans="1:31" x14ac:dyDescent="0.25">
      <c r="A796" s="9">
        <v>45077</v>
      </c>
      <c r="B796" s="10" t="s">
        <v>121</v>
      </c>
      <c r="C796" s="10" t="s">
        <v>28</v>
      </c>
      <c r="D796" s="10" t="s">
        <v>29</v>
      </c>
      <c r="E796" s="10" t="s">
        <v>30</v>
      </c>
      <c r="F796" s="10"/>
      <c r="G796" s="10">
        <v>0</v>
      </c>
      <c r="H796" s="11">
        <f>SUMIFS(AA:AA,$A:$A,EOMONTH($A796,-1),$B:$B,$B796)</f>
        <v>810</v>
      </c>
      <c r="I796" s="63">
        <f>ROUND(SUMIFS(AC:AC,$A:$A,EOMONTH($A796,-1),$B:$B,$B796),2)</f>
        <v>36.57</v>
      </c>
      <c r="J796" s="11">
        <f>SUMIFS(AB:AB,$A:$A,EOMONTH($A796,-1),$B:$B,$B796)</f>
        <v>4226.66</v>
      </c>
      <c r="K796" s="13">
        <v>0</v>
      </c>
      <c r="L796" s="25">
        <v>0</v>
      </c>
      <c r="M796" s="15">
        <v>0</v>
      </c>
      <c r="N796" s="14">
        <v>0</v>
      </c>
      <c r="O796" s="16">
        <v>0</v>
      </c>
      <c r="P796" s="16">
        <v>0</v>
      </c>
      <c r="Q796" s="16">
        <v>0</v>
      </c>
      <c r="R796" s="16">
        <f>Q796*16.876/100</f>
        <v>0</v>
      </c>
      <c r="S796" s="17">
        <f t="shared" si="84"/>
        <v>0</v>
      </c>
      <c r="T796" s="16">
        <v>0</v>
      </c>
      <c r="U796" s="18">
        <f t="shared" si="85"/>
        <v>0</v>
      </c>
      <c r="V796" s="18">
        <f t="shared" si="86"/>
        <v>0</v>
      </c>
      <c r="W796" s="18">
        <f t="shared" si="87"/>
        <v>0</v>
      </c>
      <c r="X796" s="27"/>
      <c r="Y796" s="19">
        <f t="shared" si="88"/>
        <v>0</v>
      </c>
      <c r="Z796" s="18">
        <f t="shared" si="89"/>
        <v>0</v>
      </c>
      <c r="AA796" s="12">
        <v>810</v>
      </c>
      <c r="AB796" s="12">
        <v>4226.66</v>
      </c>
      <c r="AC796" s="28">
        <f>+I796+Y796-Z796</f>
        <v>36.57</v>
      </c>
      <c r="AD796" s="20">
        <f t="shared" si="90"/>
        <v>0</v>
      </c>
      <c r="AE796">
        <v>0</v>
      </c>
    </row>
    <row r="797" spans="1:31" x14ac:dyDescent="0.25">
      <c r="A797" s="9">
        <v>45077</v>
      </c>
      <c r="B797" s="10" t="s">
        <v>122</v>
      </c>
      <c r="C797" s="10" t="s">
        <v>28</v>
      </c>
      <c r="D797" s="10" t="s">
        <v>29</v>
      </c>
      <c r="E797" s="10" t="s">
        <v>30</v>
      </c>
      <c r="F797" s="10"/>
      <c r="G797" s="10">
        <v>0</v>
      </c>
      <c r="H797" s="11">
        <f>SUMIFS(AA:AA,$A:$A,EOMONTH($A797,-1),$B:$B,$B797)</f>
        <v>1440</v>
      </c>
      <c r="I797" s="63">
        <f>ROUND(SUMIFS(AC:AC,$A:$A,EOMONTH($A797,-1),$B:$B,$B797),2)</f>
        <v>65.02</v>
      </c>
      <c r="J797" s="11">
        <f>SUMIFS(AB:AB,$A:$A,EOMONTH($A797,-1),$B:$B,$B797)</f>
        <v>7514.06</v>
      </c>
      <c r="K797" s="13">
        <v>0</v>
      </c>
      <c r="L797" s="25">
        <v>0</v>
      </c>
      <c r="M797" s="15">
        <v>0</v>
      </c>
      <c r="N797" s="14">
        <v>0</v>
      </c>
      <c r="O797" s="16">
        <v>0</v>
      </c>
      <c r="P797" s="16">
        <v>0</v>
      </c>
      <c r="Q797" s="16">
        <v>0</v>
      </c>
      <c r="R797" s="16">
        <f>Q797*16.876/100</f>
        <v>0</v>
      </c>
      <c r="S797" s="17">
        <f t="shared" si="84"/>
        <v>0</v>
      </c>
      <c r="T797" s="16">
        <v>0</v>
      </c>
      <c r="U797" s="18">
        <f t="shared" si="85"/>
        <v>0</v>
      </c>
      <c r="V797" s="18">
        <f t="shared" si="86"/>
        <v>0</v>
      </c>
      <c r="W797" s="18">
        <f t="shared" si="87"/>
        <v>0</v>
      </c>
      <c r="X797" s="27"/>
      <c r="Y797" s="19">
        <f t="shared" si="88"/>
        <v>0</v>
      </c>
      <c r="Z797" s="18">
        <f t="shared" si="89"/>
        <v>0</v>
      </c>
      <c r="AA797" s="12">
        <v>1440</v>
      </c>
      <c r="AB797" s="12">
        <v>7514.06</v>
      </c>
      <c r="AC797" s="28">
        <f>+I797+Y797-Z797</f>
        <v>65.02</v>
      </c>
      <c r="AD797" s="20">
        <f t="shared" si="90"/>
        <v>0</v>
      </c>
      <c r="AE797">
        <v>0</v>
      </c>
    </row>
    <row r="798" spans="1:31" x14ac:dyDescent="0.25">
      <c r="A798" s="9">
        <v>45077</v>
      </c>
      <c r="B798" s="10" t="s">
        <v>123</v>
      </c>
      <c r="C798" s="10" t="s">
        <v>28</v>
      </c>
      <c r="D798" s="10" t="s">
        <v>29</v>
      </c>
      <c r="E798" s="10" t="s">
        <v>30</v>
      </c>
      <c r="F798" s="10"/>
      <c r="G798" s="10">
        <v>0</v>
      </c>
      <c r="H798" s="11">
        <f>SUMIFS(AA:AA,$A:$A,EOMONTH($A798,-1),$B:$B,$B798)</f>
        <v>1079</v>
      </c>
      <c r="I798" s="63">
        <f>ROUND(SUMIFS(AC:AC,$A:$A,EOMONTH($A798,-1),$B:$B,$B798),2)</f>
        <v>48.72</v>
      </c>
      <c r="J798" s="11">
        <f>SUMIFS(AB:AB,$A:$A,EOMONTH($A798,-1),$B:$B,$B798)</f>
        <v>16473.88</v>
      </c>
      <c r="K798" s="13">
        <v>0</v>
      </c>
      <c r="L798" s="25">
        <v>0</v>
      </c>
      <c r="M798" s="15">
        <v>0</v>
      </c>
      <c r="N798" s="14">
        <v>0</v>
      </c>
      <c r="O798" s="16">
        <v>0</v>
      </c>
      <c r="P798" s="16">
        <v>0</v>
      </c>
      <c r="Q798" s="16">
        <v>1225</v>
      </c>
      <c r="R798" s="16">
        <f>Q798*16.876/100</f>
        <v>206.73100000000002</v>
      </c>
      <c r="S798" s="17">
        <f t="shared" si="84"/>
        <v>1431.731</v>
      </c>
      <c r="T798" s="16">
        <v>18705.75</v>
      </c>
      <c r="U798" s="18">
        <f t="shared" si="85"/>
        <v>0</v>
      </c>
      <c r="V798" s="18">
        <f t="shared" si="86"/>
        <v>0</v>
      </c>
      <c r="W798" s="18">
        <f t="shared" si="87"/>
        <v>0</v>
      </c>
      <c r="X798" s="27"/>
      <c r="Y798" s="19">
        <f t="shared" si="88"/>
        <v>0</v>
      </c>
      <c r="Z798" s="18">
        <f t="shared" si="89"/>
        <v>0</v>
      </c>
      <c r="AA798" s="12">
        <v>-146</v>
      </c>
      <c r="AB798" s="12">
        <v>-2229.09</v>
      </c>
      <c r="AC798" s="28">
        <f>+I798+Y798-Z798</f>
        <v>48.72</v>
      </c>
      <c r="AD798" s="20">
        <f t="shared" si="90"/>
        <v>0</v>
      </c>
      <c r="AE798">
        <v>0</v>
      </c>
    </row>
    <row r="799" spans="1:31" x14ac:dyDescent="0.25">
      <c r="A799" s="9">
        <v>45077</v>
      </c>
      <c r="B799" s="10" t="s">
        <v>714</v>
      </c>
      <c r="C799" s="10" t="s">
        <v>28</v>
      </c>
      <c r="D799" s="10" t="s">
        <v>29</v>
      </c>
      <c r="E799" s="10" t="s">
        <v>30</v>
      </c>
      <c r="F799" s="10"/>
      <c r="G799" s="10">
        <v>0</v>
      </c>
      <c r="H799" s="11">
        <f>SUMIFS(AA:AA,$A:$A,EOMONTH($A799,-1),$B:$B,$B799)</f>
        <v>0</v>
      </c>
      <c r="I799" s="63">
        <f>ROUND(SUMIFS(AC:AC,$A:$A,EOMONTH($A799,-1),$B:$B,$B799),2)</f>
        <v>0</v>
      </c>
      <c r="J799" s="11">
        <f>SUMIFS(AB:AB,$A:$A,EOMONTH($A799,-1),$B:$B,$B799)</f>
        <v>0</v>
      </c>
      <c r="K799" s="13">
        <v>0</v>
      </c>
      <c r="L799" s="25">
        <v>0</v>
      </c>
      <c r="M799" s="15">
        <v>100</v>
      </c>
      <c r="N799" s="14">
        <v>1521.1</v>
      </c>
      <c r="O799" s="16">
        <v>0</v>
      </c>
      <c r="P799" s="16">
        <v>0</v>
      </c>
      <c r="Q799" s="16">
        <v>110</v>
      </c>
      <c r="R799" s="16">
        <f>Q799*16.876/100</f>
        <v>18.563600000000001</v>
      </c>
      <c r="S799" s="17">
        <f t="shared" si="84"/>
        <v>128.56360000000001</v>
      </c>
      <c r="T799" s="16">
        <v>1673.1</v>
      </c>
      <c r="U799" s="18">
        <f t="shared" si="85"/>
        <v>0</v>
      </c>
      <c r="V799" s="18">
        <f t="shared" si="86"/>
        <v>0</v>
      </c>
      <c r="W799" s="18">
        <f t="shared" si="87"/>
        <v>0</v>
      </c>
      <c r="X799" s="27"/>
      <c r="Y799" s="19">
        <f t="shared" si="88"/>
        <v>0</v>
      </c>
      <c r="Z799" s="18">
        <f t="shared" si="89"/>
        <v>0</v>
      </c>
      <c r="AA799" s="12">
        <v>-10</v>
      </c>
      <c r="AB799" s="12">
        <v>-152.11000000000001</v>
      </c>
      <c r="AC799" s="28">
        <f>+I799+Y799-Z799</f>
        <v>0</v>
      </c>
      <c r="AD799" s="20">
        <f t="shared" si="90"/>
        <v>0</v>
      </c>
      <c r="AE799">
        <v>0</v>
      </c>
    </row>
    <row r="800" spans="1:31" x14ac:dyDescent="0.25">
      <c r="A800" s="9">
        <v>45077</v>
      </c>
      <c r="B800" s="10" t="s">
        <v>715</v>
      </c>
      <c r="C800" s="10" t="s">
        <v>28</v>
      </c>
      <c r="D800" s="10" t="s">
        <v>29</v>
      </c>
      <c r="E800" s="10" t="s">
        <v>30</v>
      </c>
      <c r="F800" s="10"/>
      <c r="G800" s="10">
        <v>0</v>
      </c>
      <c r="H800" s="11">
        <f>SUMIFS(AA:AA,$A:$A,EOMONTH($A800,-1),$B:$B,$B800)</f>
        <v>0</v>
      </c>
      <c r="I800" s="63">
        <f>ROUND(SUMIFS(AC:AC,$A:$A,EOMONTH($A800,-1),$B:$B,$B800),2)</f>
        <v>0</v>
      </c>
      <c r="J800" s="11">
        <f>SUMIFS(AB:AB,$A:$A,EOMONTH($A800,-1),$B:$B,$B800)</f>
        <v>0</v>
      </c>
      <c r="K800" s="13">
        <v>0</v>
      </c>
      <c r="L800" s="25">
        <v>0</v>
      </c>
      <c r="M800" s="15">
        <v>106</v>
      </c>
      <c r="N800" s="14">
        <v>1619.04</v>
      </c>
      <c r="O800" s="16">
        <v>0</v>
      </c>
      <c r="P800" s="16">
        <v>0</v>
      </c>
      <c r="Q800" s="16">
        <v>68</v>
      </c>
      <c r="R800" s="16">
        <f>Q800*16.876/100</f>
        <v>11.475680000000001</v>
      </c>
      <c r="S800" s="17">
        <f t="shared" si="84"/>
        <v>79.475679999999997</v>
      </c>
      <c r="T800" s="16">
        <v>1038.3599999999999</v>
      </c>
      <c r="U800" s="18">
        <f t="shared" si="85"/>
        <v>0</v>
      </c>
      <c r="V800" s="18">
        <f t="shared" si="86"/>
        <v>0</v>
      </c>
      <c r="W800" s="18">
        <f t="shared" si="87"/>
        <v>0</v>
      </c>
      <c r="X800" s="27"/>
      <c r="Y800" s="19">
        <f t="shared" si="88"/>
        <v>0</v>
      </c>
      <c r="Z800" s="18">
        <f t="shared" si="89"/>
        <v>0</v>
      </c>
      <c r="AA800" s="12">
        <v>38</v>
      </c>
      <c r="AB800" s="12">
        <v>580.41</v>
      </c>
      <c r="AC800" s="28">
        <f>+I800+Y800-Z800</f>
        <v>0</v>
      </c>
      <c r="AD800" s="20">
        <f t="shared" si="90"/>
        <v>0</v>
      </c>
      <c r="AE800">
        <v>0</v>
      </c>
    </row>
    <row r="801" spans="1:31" x14ac:dyDescent="0.25">
      <c r="A801" s="9">
        <v>45077</v>
      </c>
      <c r="B801" s="10" t="s">
        <v>124</v>
      </c>
      <c r="C801" s="10" t="s">
        <v>28</v>
      </c>
      <c r="D801" s="10" t="s">
        <v>29</v>
      </c>
      <c r="E801" s="10" t="s">
        <v>30</v>
      </c>
      <c r="F801" s="10"/>
      <c r="G801" s="10">
        <v>0</v>
      </c>
      <c r="H801" s="11">
        <f>SUMIFS(AA:AA,$A:$A,EOMONTH($A801,-1),$B:$B,$B801)</f>
        <v>133</v>
      </c>
      <c r="I801" s="63">
        <f>ROUND(SUMIFS(AC:AC,$A:$A,EOMONTH($A801,-1),$B:$B,$B801),2)</f>
        <v>6</v>
      </c>
      <c r="J801" s="11">
        <f>SUMIFS(AB:AB,$A:$A,EOMONTH($A801,-1),$B:$B,$B801)</f>
        <v>2049.17</v>
      </c>
      <c r="K801" s="13">
        <v>0</v>
      </c>
      <c r="L801" s="25">
        <v>0</v>
      </c>
      <c r="M801" s="15">
        <v>290</v>
      </c>
      <c r="N801" s="14">
        <v>4379.18</v>
      </c>
      <c r="O801" s="16">
        <v>0</v>
      </c>
      <c r="P801" s="16">
        <v>0</v>
      </c>
      <c r="Q801" s="16">
        <v>209</v>
      </c>
      <c r="R801" s="16">
        <f>Q801*16.876/100</f>
        <v>35.27084</v>
      </c>
      <c r="S801" s="17">
        <f t="shared" si="84"/>
        <v>244.27083999999999</v>
      </c>
      <c r="T801" s="16">
        <v>3176.8</v>
      </c>
      <c r="U801" s="18">
        <f t="shared" si="85"/>
        <v>0</v>
      </c>
      <c r="V801" s="18">
        <f t="shared" si="86"/>
        <v>0</v>
      </c>
      <c r="W801" s="18">
        <f t="shared" si="87"/>
        <v>0</v>
      </c>
      <c r="X801" s="27"/>
      <c r="Y801" s="19">
        <f t="shared" si="88"/>
        <v>0</v>
      </c>
      <c r="Z801" s="18">
        <f t="shared" si="89"/>
        <v>0</v>
      </c>
      <c r="AA801" s="12">
        <v>214</v>
      </c>
      <c r="AB801" s="12">
        <v>3252.17</v>
      </c>
      <c r="AC801" s="28">
        <f>+I801+Y801-Z801</f>
        <v>6</v>
      </c>
      <c r="AD801" s="20">
        <f t="shared" si="90"/>
        <v>0</v>
      </c>
      <c r="AE801">
        <v>0</v>
      </c>
    </row>
    <row r="802" spans="1:31" x14ac:dyDescent="0.25">
      <c r="A802" s="9">
        <v>45077</v>
      </c>
      <c r="B802" s="10" t="s">
        <v>125</v>
      </c>
      <c r="C802" s="10" t="s">
        <v>28</v>
      </c>
      <c r="D802" s="10" t="s">
        <v>29</v>
      </c>
      <c r="E802" s="10" t="s">
        <v>30</v>
      </c>
      <c r="F802" s="10"/>
      <c r="G802" s="10">
        <v>0</v>
      </c>
      <c r="H802" s="11">
        <f>SUMIFS(AA:AA,$A:$A,EOMONTH($A802,-1),$B:$B,$B802)</f>
        <v>84</v>
      </c>
      <c r="I802" s="63">
        <f>ROUND(SUMIFS(AC:AC,$A:$A,EOMONTH($A802,-1),$B:$B,$B802),2)</f>
        <v>3.79</v>
      </c>
      <c r="J802" s="11">
        <f>SUMIFS(AB:AB,$A:$A,EOMONTH($A802,-1),$B:$B,$B802)</f>
        <v>1296.96</v>
      </c>
      <c r="K802" s="13">
        <v>0</v>
      </c>
      <c r="L802" s="25">
        <v>0</v>
      </c>
      <c r="M802" s="15">
        <v>406</v>
      </c>
      <c r="N802" s="14">
        <v>6128.15</v>
      </c>
      <c r="O802" s="16">
        <v>0</v>
      </c>
      <c r="P802" s="16">
        <v>0</v>
      </c>
      <c r="Q802" s="16">
        <v>187</v>
      </c>
      <c r="R802" s="16">
        <f>Q802*16.876/100</f>
        <v>31.558120000000002</v>
      </c>
      <c r="S802" s="17">
        <f t="shared" si="84"/>
        <v>218.55812</v>
      </c>
      <c r="T802" s="16">
        <v>2833.05</v>
      </c>
      <c r="U802" s="18">
        <f t="shared" si="85"/>
        <v>0</v>
      </c>
      <c r="V802" s="18">
        <f t="shared" si="86"/>
        <v>0</v>
      </c>
      <c r="W802" s="18">
        <f t="shared" si="87"/>
        <v>0</v>
      </c>
      <c r="X802" s="27"/>
      <c r="Y802" s="19">
        <f t="shared" si="88"/>
        <v>0</v>
      </c>
      <c r="Z802" s="18">
        <f t="shared" si="89"/>
        <v>0</v>
      </c>
      <c r="AA802" s="12">
        <v>303</v>
      </c>
      <c r="AB802" s="12">
        <v>4591.45</v>
      </c>
      <c r="AC802" s="28">
        <f>+I802+Y802-Z802</f>
        <v>3.79</v>
      </c>
      <c r="AD802" s="20">
        <f t="shared" si="90"/>
        <v>0</v>
      </c>
      <c r="AE802">
        <v>0</v>
      </c>
    </row>
    <row r="803" spans="1:31" x14ac:dyDescent="0.25">
      <c r="A803" s="59">
        <v>45077</v>
      </c>
      <c r="B803" s="60" t="s">
        <v>740</v>
      </c>
      <c r="C803" s="60" t="s">
        <v>28</v>
      </c>
      <c r="D803" s="60" t="s">
        <v>29</v>
      </c>
      <c r="E803" s="60" t="s">
        <v>30</v>
      </c>
      <c r="F803" s="10"/>
      <c r="G803" s="10"/>
      <c r="H803" s="11"/>
      <c r="I803" s="63">
        <f>ROUND(SUMIFS(AC:AC,$A:$A,EOMONTH($A803,-1),$B:$B,$B803),2)</f>
        <v>0</v>
      </c>
      <c r="J803" s="11"/>
      <c r="K803" s="13"/>
      <c r="L803" s="25"/>
      <c r="M803" s="15"/>
      <c r="N803" s="14"/>
      <c r="O803" s="16"/>
      <c r="P803" s="16"/>
      <c r="Q803" s="16"/>
      <c r="R803" s="16"/>
      <c r="S803" s="17">
        <f t="shared" si="84"/>
        <v>0</v>
      </c>
      <c r="T803" s="16"/>
      <c r="U803" s="18">
        <f t="shared" si="85"/>
        <v>0</v>
      </c>
      <c r="V803" s="18">
        <f t="shared" si="86"/>
        <v>0</v>
      </c>
      <c r="W803" s="18">
        <f t="shared" si="87"/>
        <v>0</v>
      </c>
      <c r="X803" s="27"/>
      <c r="Y803" s="19">
        <f t="shared" si="88"/>
        <v>0</v>
      </c>
      <c r="Z803" s="18">
        <f t="shared" si="89"/>
        <v>0</v>
      </c>
      <c r="AA803" s="12"/>
      <c r="AB803" s="12"/>
      <c r="AC803" s="28">
        <f>+I803+Y803-Z803</f>
        <v>0</v>
      </c>
      <c r="AD803" s="20">
        <f t="shared" si="90"/>
        <v>0</v>
      </c>
      <c r="AE803">
        <v>0</v>
      </c>
    </row>
    <row r="804" spans="1:31" x14ac:dyDescent="0.25">
      <c r="A804" s="9">
        <v>45077</v>
      </c>
      <c r="B804" s="10" t="s">
        <v>126</v>
      </c>
      <c r="C804" s="10" t="s">
        <v>28</v>
      </c>
      <c r="D804" s="10" t="s">
        <v>29</v>
      </c>
      <c r="E804" s="10" t="s">
        <v>30</v>
      </c>
      <c r="F804" s="10"/>
      <c r="G804" s="10">
        <v>0</v>
      </c>
      <c r="H804" s="11">
        <f>SUMIFS(AA:AA,$A:$A,EOMONTH($A804,-1),$B:$B,$B804)</f>
        <v>1088</v>
      </c>
      <c r="I804" s="63">
        <f>ROUND(SUMIFS(AC:AC,$A:$A,EOMONTH($A804,-1),$B:$B,$B804),2)</f>
        <v>49.12</v>
      </c>
      <c r="J804" s="11">
        <f>SUMIFS(AB:AB,$A:$A,EOMONTH($A804,-1),$B:$B,$B804)</f>
        <v>15234.97</v>
      </c>
      <c r="K804" s="13">
        <v>0</v>
      </c>
      <c r="L804" s="25">
        <v>0</v>
      </c>
      <c r="M804" s="15">
        <v>0</v>
      </c>
      <c r="N804" s="14">
        <v>0</v>
      </c>
      <c r="O804" s="16">
        <v>0</v>
      </c>
      <c r="P804" s="16">
        <v>0</v>
      </c>
      <c r="Q804" s="16">
        <v>461</v>
      </c>
      <c r="R804" s="16">
        <f>Q804*16.876/100</f>
        <v>77.798360000000002</v>
      </c>
      <c r="S804" s="17">
        <f t="shared" si="84"/>
        <v>538.79836</v>
      </c>
      <c r="T804" s="16">
        <v>6454</v>
      </c>
      <c r="U804" s="18">
        <f t="shared" si="85"/>
        <v>0</v>
      </c>
      <c r="V804" s="18">
        <f t="shared" si="86"/>
        <v>0</v>
      </c>
      <c r="W804" s="18">
        <f t="shared" si="87"/>
        <v>0</v>
      </c>
      <c r="X804" s="27"/>
      <c r="Y804" s="19">
        <f t="shared" si="88"/>
        <v>0</v>
      </c>
      <c r="Z804" s="18">
        <f t="shared" si="89"/>
        <v>0</v>
      </c>
      <c r="AA804" s="12">
        <v>627</v>
      </c>
      <c r="AB804" s="12">
        <v>8779.7099999999991</v>
      </c>
      <c r="AC804" s="28">
        <f>+I804+Y804-Z804</f>
        <v>49.12</v>
      </c>
      <c r="AD804" s="20">
        <f t="shared" si="90"/>
        <v>0</v>
      </c>
      <c r="AE804">
        <v>0</v>
      </c>
    </row>
    <row r="805" spans="1:31" x14ac:dyDescent="0.25">
      <c r="A805" s="9">
        <v>45077</v>
      </c>
      <c r="B805" s="10" t="s">
        <v>716</v>
      </c>
      <c r="C805" s="10" t="s">
        <v>28</v>
      </c>
      <c r="D805" s="10" t="s">
        <v>29</v>
      </c>
      <c r="E805" s="10" t="s">
        <v>30</v>
      </c>
      <c r="F805" s="10"/>
      <c r="G805" s="10">
        <v>0</v>
      </c>
      <c r="H805" s="11">
        <f>SUMIFS(AA:AA,$A:$A,EOMONTH($A805,-1),$B:$B,$B805)</f>
        <v>0</v>
      </c>
      <c r="I805" s="63">
        <f>ROUND(SUMIFS(AC:AC,$A:$A,EOMONTH($A805,-1),$B:$B,$B805),2)</f>
        <v>0</v>
      </c>
      <c r="J805" s="11">
        <f>SUMIFS(AB:AB,$A:$A,EOMONTH($A805,-1),$B:$B,$B805)</f>
        <v>0</v>
      </c>
      <c r="K805" s="13">
        <v>0</v>
      </c>
      <c r="L805" s="25">
        <v>0</v>
      </c>
      <c r="M805" s="15">
        <v>310</v>
      </c>
      <c r="N805" s="14">
        <v>4691.29</v>
      </c>
      <c r="O805" s="16">
        <v>0</v>
      </c>
      <c r="P805" s="16">
        <v>0</v>
      </c>
      <c r="Q805" s="16">
        <v>320</v>
      </c>
      <c r="R805" s="16">
        <f>Q805*16.876/100</f>
        <v>54.003200000000007</v>
      </c>
      <c r="S805" s="17">
        <f t="shared" si="84"/>
        <v>374.00319999999999</v>
      </c>
      <c r="T805" s="16">
        <v>4841.6000000000004</v>
      </c>
      <c r="U805" s="18">
        <f t="shared" si="85"/>
        <v>0</v>
      </c>
      <c r="V805" s="18">
        <f t="shared" si="86"/>
        <v>0</v>
      </c>
      <c r="W805" s="18">
        <f t="shared" si="87"/>
        <v>0</v>
      </c>
      <c r="X805" s="27"/>
      <c r="Y805" s="19">
        <f t="shared" si="88"/>
        <v>0</v>
      </c>
      <c r="Z805" s="18">
        <f t="shared" si="89"/>
        <v>0</v>
      </c>
      <c r="AA805" s="12">
        <v>-10</v>
      </c>
      <c r="AB805" s="12">
        <v>-151.33000000000001</v>
      </c>
      <c r="AC805" s="28">
        <f>+I805+Y805-Z805</f>
        <v>0</v>
      </c>
      <c r="AD805" s="20">
        <f t="shared" si="90"/>
        <v>0</v>
      </c>
      <c r="AE805">
        <v>0</v>
      </c>
    </row>
    <row r="806" spans="1:31" x14ac:dyDescent="0.25">
      <c r="A806" s="59">
        <v>45077</v>
      </c>
      <c r="B806" s="60" t="s">
        <v>774</v>
      </c>
      <c r="C806" s="60" t="s">
        <v>105</v>
      </c>
      <c r="D806" s="60" t="s">
        <v>29</v>
      </c>
      <c r="E806" s="60" t="s">
        <v>30</v>
      </c>
      <c r="F806" s="10"/>
      <c r="G806" s="10"/>
      <c r="H806" s="11"/>
      <c r="I806" s="63">
        <f>ROUND(SUMIFS(AC:AC,$A:$A,EOMONTH($A806,-1),$B:$B,$B806),2)</f>
        <v>0</v>
      </c>
      <c r="J806" s="11"/>
      <c r="K806" s="13"/>
      <c r="L806" s="25"/>
      <c r="M806" s="15"/>
      <c r="N806" s="14"/>
      <c r="O806" s="16"/>
      <c r="P806" s="16"/>
      <c r="Q806" s="16"/>
      <c r="R806" s="16"/>
      <c r="S806" s="17">
        <f t="shared" si="84"/>
        <v>0</v>
      </c>
      <c r="T806" s="16"/>
      <c r="U806" s="18">
        <f t="shared" si="85"/>
        <v>0</v>
      </c>
      <c r="V806" s="18">
        <f t="shared" si="86"/>
        <v>0</v>
      </c>
      <c r="W806" s="18">
        <f t="shared" si="87"/>
        <v>0</v>
      </c>
      <c r="X806" s="27"/>
      <c r="Y806" s="19">
        <f t="shared" si="88"/>
        <v>0</v>
      </c>
      <c r="Z806" s="18">
        <f t="shared" si="89"/>
        <v>0</v>
      </c>
      <c r="AA806" s="12"/>
      <c r="AB806" s="12"/>
      <c r="AC806" s="28">
        <f>+I806+Y806-Z806</f>
        <v>0</v>
      </c>
      <c r="AD806" s="20">
        <f t="shared" si="90"/>
        <v>0</v>
      </c>
      <c r="AE806">
        <v>0</v>
      </c>
    </row>
    <row r="807" spans="1:31" x14ac:dyDescent="0.25">
      <c r="A807" s="9">
        <v>45077</v>
      </c>
      <c r="B807" s="10" t="s">
        <v>127</v>
      </c>
      <c r="C807" s="10" t="s">
        <v>28</v>
      </c>
      <c r="D807" s="10" t="s">
        <v>29</v>
      </c>
      <c r="E807" s="10" t="s">
        <v>30</v>
      </c>
      <c r="F807" s="10"/>
      <c r="G807" s="10">
        <v>0</v>
      </c>
      <c r="H807" s="11">
        <f>SUMIFS(AA:AA,$A:$A,EOMONTH($A807,-1),$B:$B,$B807)</f>
        <v>3.24</v>
      </c>
      <c r="I807" s="63">
        <f>ROUND(SUMIFS(AC:AC,$A:$A,EOMONTH($A807,-1),$B:$B,$B807),2)</f>
        <v>4.8499999999999996</v>
      </c>
      <c r="J807" s="11">
        <f>SUMIFS(AB:AB,$A:$A,EOMONTH($A807,-1),$B:$B,$B807)</f>
        <v>38.43</v>
      </c>
      <c r="K807" s="13">
        <v>0</v>
      </c>
      <c r="L807" s="25">
        <v>0</v>
      </c>
      <c r="M807" s="15">
        <v>326</v>
      </c>
      <c r="N807" s="14">
        <v>3725.29</v>
      </c>
      <c r="O807" s="16">
        <v>0</v>
      </c>
      <c r="P807" s="16">
        <v>0</v>
      </c>
      <c r="Q807" s="16">
        <v>222.44</v>
      </c>
      <c r="R807" s="16">
        <f>Q807*16.876/100</f>
        <v>37.538974400000001</v>
      </c>
      <c r="S807" s="17">
        <f t="shared" si="84"/>
        <v>259.97897439999997</v>
      </c>
      <c r="T807" s="16">
        <v>2542.4899999999998</v>
      </c>
      <c r="U807" s="18">
        <f t="shared" si="85"/>
        <v>0</v>
      </c>
      <c r="V807" s="18">
        <f t="shared" si="86"/>
        <v>0</v>
      </c>
      <c r="W807" s="18">
        <f t="shared" si="87"/>
        <v>0</v>
      </c>
      <c r="X807" s="27"/>
      <c r="Y807" s="19">
        <f t="shared" si="88"/>
        <v>0</v>
      </c>
      <c r="Z807" s="18">
        <f t="shared" si="89"/>
        <v>0</v>
      </c>
      <c r="AA807" s="12">
        <v>106.8</v>
      </c>
      <c r="AB807" s="12">
        <v>1220.8900000000001</v>
      </c>
      <c r="AC807" s="28">
        <f>+I807+Y807-Z807</f>
        <v>4.8499999999999996</v>
      </c>
      <c r="AD807" s="20">
        <f t="shared" si="90"/>
        <v>0</v>
      </c>
      <c r="AE807">
        <v>0</v>
      </c>
    </row>
    <row r="808" spans="1:31" x14ac:dyDescent="0.25">
      <c r="A808" s="9">
        <v>45077</v>
      </c>
      <c r="B808" s="10" t="s">
        <v>128</v>
      </c>
      <c r="C808" s="10" t="s">
        <v>28</v>
      </c>
      <c r="D808" s="10" t="s">
        <v>29</v>
      </c>
      <c r="E808" s="10" t="s">
        <v>30</v>
      </c>
      <c r="F808" s="10"/>
      <c r="G808" s="10">
        <v>0</v>
      </c>
      <c r="H808" s="11">
        <f>SUMIFS(AA:AA,$A:$A,EOMONTH($A808,-1),$B:$B,$B808)</f>
        <v>263</v>
      </c>
      <c r="I808" s="63">
        <f>ROUND(SUMIFS(AC:AC,$A:$A,EOMONTH($A808,-1),$B:$B,$B808),2)</f>
        <v>22.94</v>
      </c>
      <c r="J808" s="11">
        <f>SUMIFS(AB:AB,$A:$A,EOMONTH($A808,-1),$B:$B,$B808)</f>
        <v>3095.72</v>
      </c>
      <c r="K808" s="13">
        <v>0</v>
      </c>
      <c r="L808" s="25">
        <v>0</v>
      </c>
      <c r="M808" s="15">
        <v>892</v>
      </c>
      <c r="N808" s="14">
        <v>10265.629999999999</v>
      </c>
      <c r="O808" s="16">
        <v>0</v>
      </c>
      <c r="P808" s="16">
        <v>0</v>
      </c>
      <c r="Q808" s="16">
        <v>759</v>
      </c>
      <c r="R808" s="16">
        <f>Q808*16.876/100</f>
        <v>128.08884</v>
      </c>
      <c r="S808" s="17">
        <f t="shared" si="84"/>
        <v>887.08884</v>
      </c>
      <c r="T808" s="16">
        <v>8781.6299999999992</v>
      </c>
      <c r="U808" s="18">
        <f t="shared" si="85"/>
        <v>0</v>
      </c>
      <c r="V808" s="18">
        <f t="shared" si="86"/>
        <v>0</v>
      </c>
      <c r="W808" s="18">
        <f t="shared" si="87"/>
        <v>0</v>
      </c>
      <c r="X808" s="27"/>
      <c r="Y808" s="19">
        <f t="shared" si="88"/>
        <v>0</v>
      </c>
      <c r="Z808" s="18">
        <f t="shared" si="89"/>
        <v>0</v>
      </c>
      <c r="AA808" s="12">
        <v>396</v>
      </c>
      <c r="AB808" s="12">
        <v>4581.03</v>
      </c>
      <c r="AC808" s="28">
        <f>+I808+Y808-Z808</f>
        <v>22.94</v>
      </c>
      <c r="AD808" s="20">
        <f t="shared" si="90"/>
        <v>0</v>
      </c>
      <c r="AE808">
        <v>0</v>
      </c>
    </row>
    <row r="809" spans="1:31" x14ac:dyDescent="0.25">
      <c r="A809" s="9">
        <v>45077</v>
      </c>
      <c r="B809" s="10" t="s">
        <v>129</v>
      </c>
      <c r="C809" s="10" t="s">
        <v>28</v>
      </c>
      <c r="D809" s="10" t="s">
        <v>29</v>
      </c>
      <c r="E809" s="10" t="s">
        <v>30</v>
      </c>
      <c r="F809" s="10"/>
      <c r="G809" s="10">
        <v>0</v>
      </c>
      <c r="H809" s="11">
        <f>SUMIFS(AA:AA,$A:$A,EOMONTH($A809,-1),$B:$B,$B809)</f>
        <v>33</v>
      </c>
      <c r="I809" s="63">
        <f>ROUND(SUMIFS(AC:AC,$A:$A,EOMONTH($A809,-1),$B:$B,$B809),2)</f>
        <v>16.93</v>
      </c>
      <c r="J809" s="11">
        <f>SUMIFS(AB:AB,$A:$A,EOMONTH($A809,-1),$B:$B,$B809)</f>
        <v>378.41</v>
      </c>
      <c r="K809" s="13">
        <v>0</v>
      </c>
      <c r="L809" s="25">
        <v>0</v>
      </c>
      <c r="M809" s="15">
        <v>300</v>
      </c>
      <c r="N809" s="14">
        <v>3432.56</v>
      </c>
      <c r="O809" s="16">
        <v>0</v>
      </c>
      <c r="P809" s="16">
        <v>0</v>
      </c>
      <c r="Q809" s="16">
        <v>268</v>
      </c>
      <c r="R809" s="16">
        <f>Q809*16.876/100</f>
        <v>45.227679999999999</v>
      </c>
      <c r="S809" s="17">
        <f t="shared" si="84"/>
        <v>313.22768000000002</v>
      </c>
      <c r="T809" s="16">
        <v>3065.92</v>
      </c>
      <c r="U809" s="18">
        <f t="shared" si="85"/>
        <v>0</v>
      </c>
      <c r="V809" s="18">
        <f t="shared" si="86"/>
        <v>0</v>
      </c>
      <c r="W809" s="18">
        <f t="shared" si="87"/>
        <v>0</v>
      </c>
      <c r="X809" s="27"/>
      <c r="Y809" s="19">
        <f t="shared" si="88"/>
        <v>0</v>
      </c>
      <c r="Z809" s="18">
        <f t="shared" si="89"/>
        <v>0</v>
      </c>
      <c r="AA809" s="12">
        <v>65</v>
      </c>
      <c r="AB809" s="12">
        <v>743.88</v>
      </c>
      <c r="AC809" s="28">
        <f>+I809+Y809-Z809</f>
        <v>16.93</v>
      </c>
      <c r="AD809" s="20">
        <f t="shared" si="90"/>
        <v>0</v>
      </c>
      <c r="AE809">
        <v>0</v>
      </c>
    </row>
    <row r="810" spans="1:31" x14ac:dyDescent="0.25">
      <c r="A810" s="9">
        <v>45077</v>
      </c>
      <c r="B810" s="10" t="s">
        <v>130</v>
      </c>
      <c r="C810" s="10" t="s">
        <v>28</v>
      </c>
      <c r="D810" s="10" t="s">
        <v>29</v>
      </c>
      <c r="E810" s="10" t="s">
        <v>30</v>
      </c>
      <c r="F810" s="10"/>
      <c r="G810" s="10">
        <v>0</v>
      </c>
      <c r="H810" s="11">
        <f>SUMIFS(AA:AA,$A:$A,EOMONTH($A810,-1),$B:$B,$B810)</f>
        <v>84</v>
      </c>
      <c r="I810" s="63">
        <f>ROUND(SUMIFS(AC:AC,$A:$A,EOMONTH($A810,-1),$B:$B,$B810),2)</f>
        <v>3.79</v>
      </c>
      <c r="J810" s="11">
        <f>SUMIFS(AB:AB,$A:$A,EOMONTH($A810,-1),$B:$B,$B810)</f>
        <v>981.43</v>
      </c>
      <c r="K810" s="13">
        <v>0</v>
      </c>
      <c r="L810" s="25">
        <v>0</v>
      </c>
      <c r="M810" s="15">
        <v>0</v>
      </c>
      <c r="N810" s="14">
        <v>0</v>
      </c>
      <c r="O810" s="16">
        <v>0</v>
      </c>
      <c r="P810" s="16">
        <v>0</v>
      </c>
      <c r="Q810" s="16">
        <v>0</v>
      </c>
      <c r="R810" s="16">
        <f>Q810*16.876/100</f>
        <v>0</v>
      </c>
      <c r="S810" s="17">
        <f t="shared" si="84"/>
        <v>0</v>
      </c>
      <c r="T810" s="16">
        <v>0</v>
      </c>
      <c r="U810" s="18">
        <f t="shared" si="85"/>
        <v>0</v>
      </c>
      <c r="V810" s="18">
        <f t="shared" si="86"/>
        <v>0</v>
      </c>
      <c r="W810" s="18">
        <f t="shared" si="87"/>
        <v>0</v>
      </c>
      <c r="X810" s="27"/>
      <c r="Y810" s="19">
        <f t="shared" si="88"/>
        <v>0</v>
      </c>
      <c r="Z810" s="18">
        <f t="shared" si="89"/>
        <v>0</v>
      </c>
      <c r="AA810" s="12">
        <v>84</v>
      </c>
      <c r="AB810" s="12">
        <v>981.43</v>
      </c>
      <c r="AC810" s="28">
        <f>+I810+Y810-Z810</f>
        <v>3.79</v>
      </c>
      <c r="AD810" s="20">
        <f t="shared" si="90"/>
        <v>0</v>
      </c>
      <c r="AE810">
        <v>0</v>
      </c>
    </row>
    <row r="811" spans="1:31" x14ac:dyDescent="0.25">
      <c r="A811" s="9">
        <v>45077</v>
      </c>
      <c r="B811" s="10" t="s">
        <v>131</v>
      </c>
      <c r="C811" s="10" t="s">
        <v>28</v>
      </c>
      <c r="D811" s="10" t="s">
        <v>29</v>
      </c>
      <c r="E811" s="10" t="s">
        <v>30</v>
      </c>
      <c r="F811" s="10"/>
      <c r="G811" s="10">
        <v>0</v>
      </c>
      <c r="H811" s="11">
        <f>SUMIFS(AA:AA,$A:$A,EOMONTH($A811,-1),$B:$B,$B811)</f>
        <v>34</v>
      </c>
      <c r="I811" s="63">
        <f>ROUND(SUMIFS(AC:AC,$A:$A,EOMONTH($A811,-1),$B:$B,$B811),2)</f>
        <v>1.54</v>
      </c>
      <c r="J811" s="11">
        <f>SUMIFS(AB:AB,$A:$A,EOMONTH($A811,-1),$B:$B,$B811)</f>
        <v>398.42</v>
      </c>
      <c r="K811" s="13">
        <v>0</v>
      </c>
      <c r="L811" s="25">
        <v>0</v>
      </c>
      <c r="M811" s="15">
        <v>0</v>
      </c>
      <c r="N811" s="14">
        <v>0</v>
      </c>
      <c r="O811" s="16">
        <v>0</v>
      </c>
      <c r="P811" s="16">
        <v>0</v>
      </c>
      <c r="Q811" s="16">
        <v>0</v>
      </c>
      <c r="R811" s="16">
        <f>Q811*16.876/100</f>
        <v>0</v>
      </c>
      <c r="S811" s="17">
        <f t="shared" si="84"/>
        <v>0</v>
      </c>
      <c r="T811" s="16">
        <v>0</v>
      </c>
      <c r="U811" s="18">
        <f t="shared" si="85"/>
        <v>0</v>
      </c>
      <c r="V811" s="18">
        <f t="shared" si="86"/>
        <v>0</v>
      </c>
      <c r="W811" s="18">
        <f t="shared" si="87"/>
        <v>0</v>
      </c>
      <c r="X811" s="27"/>
      <c r="Y811" s="19">
        <f t="shared" si="88"/>
        <v>0</v>
      </c>
      <c r="Z811" s="18">
        <f t="shared" si="89"/>
        <v>0</v>
      </c>
      <c r="AA811" s="12">
        <v>34</v>
      </c>
      <c r="AB811" s="12">
        <v>398.42</v>
      </c>
      <c r="AC811" s="28">
        <f>+I811+Y811-Z811</f>
        <v>1.54</v>
      </c>
      <c r="AD811" s="20">
        <f t="shared" si="90"/>
        <v>0</v>
      </c>
      <c r="AE811">
        <v>0</v>
      </c>
    </row>
    <row r="812" spans="1:31" x14ac:dyDescent="0.25">
      <c r="A812" s="9">
        <v>45077</v>
      </c>
      <c r="B812" s="10" t="s">
        <v>132</v>
      </c>
      <c r="C812" s="10" t="s">
        <v>28</v>
      </c>
      <c r="D812" s="10" t="s">
        <v>29</v>
      </c>
      <c r="E812" s="10" t="s">
        <v>30</v>
      </c>
      <c r="F812" s="10"/>
      <c r="G812" s="10">
        <v>0</v>
      </c>
      <c r="H812" s="11">
        <f>SUMIFS(AA:AA,$A:$A,EOMONTH($A812,-1),$B:$B,$B812)</f>
        <v>55</v>
      </c>
      <c r="I812" s="63">
        <f>ROUND(SUMIFS(AC:AC,$A:$A,EOMONTH($A812,-1),$B:$B,$B812),2)</f>
        <v>2.48</v>
      </c>
      <c r="J812" s="11">
        <f>SUMIFS(AB:AB,$A:$A,EOMONTH($A812,-1),$B:$B,$B812)</f>
        <v>653.94000000000005</v>
      </c>
      <c r="K812" s="13">
        <v>0</v>
      </c>
      <c r="L812" s="25">
        <v>0</v>
      </c>
      <c r="M812" s="15">
        <v>504</v>
      </c>
      <c r="N812" s="14">
        <v>5755.67</v>
      </c>
      <c r="O812" s="16">
        <v>0</v>
      </c>
      <c r="P812" s="16">
        <v>0</v>
      </c>
      <c r="Q812" s="16">
        <v>229</v>
      </c>
      <c r="R812" s="16">
        <f>Q812*16.876/100</f>
        <v>38.646039999999999</v>
      </c>
      <c r="S812" s="17">
        <f t="shared" si="84"/>
        <v>267.64603999999997</v>
      </c>
      <c r="T812" s="16">
        <v>2626.63</v>
      </c>
      <c r="U812" s="18">
        <f t="shared" si="85"/>
        <v>0</v>
      </c>
      <c r="V812" s="18">
        <f t="shared" si="86"/>
        <v>0</v>
      </c>
      <c r="W812" s="18">
        <f t="shared" si="87"/>
        <v>0</v>
      </c>
      <c r="X812" s="27"/>
      <c r="Y812" s="19">
        <f t="shared" si="88"/>
        <v>0</v>
      </c>
      <c r="Z812" s="18">
        <f t="shared" si="89"/>
        <v>0</v>
      </c>
      <c r="AA812" s="12">
        <v>330</v>
      </c>
      <c r="AB812" s="12">
        <v>3783.85</v>
      </c>
      <c r="AC812" s="28">
        <f>+I812+Y812-Z812</f>
        <v>2.48</v>
      </c>
      <c r="AD812" s="20">
        <f t="shared" si="90"/>
        <v>0</v>
      </c>
      <c r="AE812">
        <v>0</v>
      </c>
    </row>
    <row r="813" spans="1:31" x14ac:dyDescent="0.25">
      <c r="A813" s="59">
        <v>45077</v>
      </c>
      <c r="B813" s="60" t="s">
        <v>806</v>
      </c>
      <c r="C813" s="60" t="s">
        <v>711</v>
      </c>
      <c r="D813" s="60" t="s">
        <v>29</v>
      </c>
      <c r="E813" s="60" t="s">
        <v>539</v>
      </c>
      <c r="F813" s="10"/>
      <c r="G813" s="10"/>
      <c r="H813" s="11"/>
      <c r="I813" s="63">
        <f>ROUND(SUMIFS(AC:AC,$A:$A,EOMONTH($A813,-1),$B:$B,$B813),2)</f>
        <v>0</v>
      </c>
      <c r="J813" s="11"/>
      <c r="K813" s="13"/>
      <c r="L813" s="25"/>
      <c r="M813" s="15"/>
      <c r="N813" s="14"/>
      <c r="O813" s="16"/>
      <c r="P813" s="16"/>
      <c r="Q813" s="16"/>
      <c r="R813" s="16"/>
      <c r="S813" s="17">
        <f t="shared" si="84"/>
        <v>0</v>
      </c>
      <c r="T813" s="16"/>
      <c r="U813" s="18">
        <f t="shared" si="85"/>
        <v>0</v>
      </c>
      <c r="V813" s="18">
        <f t="shared" si="86"/>
        <v>0</v>
      </c>
      <c r="W813" s="18">
        <f t="shared" si="87"/>
        <v>0</v>
      </c>
      <c r="X813" s="27"/>
      <c r="Y813" s="19">
        <f t="shared" si="88"/>
        <v>0</v>
      </c>
      <c r="Z813" s="18">
        <f t="shared" si="89"/>
        <v>0</v>
      </c>
      <c r="AA813" s="12"/>
      <c r="AB813" s="12"/>
      <c r="AC813" s="28">
        <f>+I813+Y813-Z813</f>
        <v>0</v>
      </c>
      <c r="AD813" s="20">
        <f t="shared" si="90"/>
        <v>0</v>
      </c>
      <c r="AE813">
        <v>0</v>
      </c>
    </row>
    <row r="814" spans="1:31" x14ac:dyDescent="0.25">
      <c r="A814" s="9">
        <v>45077</v>
      </c>
      <c r="B814" s="10" t="s">
        <v>717</v>
      </c>
      <c r="C814" s="10" t="s">
        <v>718</v>
      </c>
      <c r="D814" s="10" t="s">
        <v>29</v>
      </c>
      <c r="E814" s="10" t="s">
        <v>30</v>
      </c>
      <c r="F814" s="10"/>
      <c r="G814" s="10">
        <v>0</v>
      </c>
      <c r="H814" s="11">
        <f>SUMIFS(AA:AA,$A:$A,EOMONTH($A814,-1),$B:$B,$B814)</f>
        <v>0</v>
      </c>
      <c r="I814" s="63">
        <f>ROUND(SUMIFS(AC:AC,$A:$A,EOMONTH($A814,-1),$B:$B,$B814),2)</f>
        <v>0</v>
      </c>
      <c r="J814" s="11">
        <f>SUMIFS(AB:AB,$A:$A,EOMONTH($A814,-1),$B:$B,$B814)</f>
        <v>0</v>
      </c>
      <c r="K814" s="13">
        <v>0</v>
      </c>
      <c r="L814" s="25">
        <v>0</v>
      </c>
      <c r="M814" s="15">
        <v>1</v>
      </c>
      <c r="N814" s="14">
        <v>2200000</v>
      </c>
      <c r="O814" s="16">
        <v>0</v>
      </c>
      <c r="P814" s="16">
        <v>0</v>
      </c>
      <c r="Q814" s="16">
        <v>0</v>
      </c>
      <c r="R814" s="16">
        <f>Q814*16.876/100</f>
        <v>0</v>
      </c>
      <c r="S814" s="17">
        <f t="shared" si="84"/>
        <v>0</v>
      </c>
      <c r="T814" s="16">
        <v>0</v>
      </c>
      <c r="U814" s="18">
        <f t="shared" si="85"/>
        <v>0</v>
      </c>
      <c r="V814" s="18">
        <f t="shared" si="86"/>
        <v>0</v>
      </c>
      <c r="W814" s="18">
        <f t="shared" si="87"/>
        <v>0</v>
      </c>
      <c r="X814" s="27"/>
      <c r="Y814" s="19">
        <f t="shared" si="88"/>
        <v>0</v>
      </c>
      <c r="Z814" s="18">
        <f t="shared" si="89"/>
        <v>0</v>
      </c>
      <c r="AA814" s="12">
        <v>1</v>
      </c>
      <c r="AB814" s="12">
        <v>2200000</v>
      </c>
      <c r="AC814" s="28">
        <f>+I814+Y814-Z814</f>
        <v>0</v>
      </c>
      <c r="AD814" s="20">
        <f t="shared" si="90"/>
        <v>0</v>
      </c>
      <c r="AE814">
        <v>0</v>
      </c>
    </row>
    <row r="815" spans="1:31" x14ac:dyDescent="0.25">
      <c r="A815" s="9">
        <v>45077</v>
      </c>
      <c r="B815" s="10" t="s">
        <v>133</v>
      </c>
      <c r="C815" s="10" t="s">
        <v>62</v>
      </c>
      <c r="D815" s="10" t="s">
        <v>40</v>
      </c>
      <c r="E815" s="10" t="s">
        <v>30</v>
      </c>
      <c r="F815" s="10">
        <v>100</v>
      </c>
      <c r="G815" s="10">
        <v>109</v>
      </c>
      <c r="H815" s="11">
        <f>SUMIFS(AA:AA,$A:$A,EOMONTH($A815,-1),$B:$B,$B815)</f>
        <v>331</v>
      </c>
      <c r="I815" s="63">
        <f>ROUND(SUMIFS(AC:AC,$A:$A,EOMONTH($A815,-1),$B:$B,$B815),2)</f>
        <v>14.94</v>
      </c>
      <c r="J815" s="11">
        <f>SUMIFS(AB:AB,$A:$A,EOMONTH($A815,-1),$B:$B,$B815)</f>
        <v>8606</v>
      </c>
      <c r="K815" s="13">
        <v>0</v>
      </c>
      <c r="L815" s="25">
        <v>0</v>
      </c>
      <c r="M815" s="15">
        <v>0</v>
      </c>
      <c r="N815" s="14">
        <v>0</v>
      </c>
      <c r="O815" s="16">
        <v>24</v>
      </c>
      <c r="P815" s="16">
        <v>486.72</v>
      </c>
      <c r="Q815" s="16">
        <v>0</v>
      </c>
      <c r="R815" s="16">
        <f>Q815*16.876/100</f>
        <v>0</v>
      </c>
      <c r="S815" s="17">
        <f t="shared" si="84"/>
        <v>0</v>
      </c>
      <c r="T815" s="16">
        <v>0</v>
      </c>
      <c r="U815" s="18">
        <f t="shared" si="85"/>
        <v>36.079000000000001</v>
      </c>
      <c r="V815" s="18">
        <f t="shared" si="86"/>
        <v>0</v>
      </c>
      <c r="W815" s="18">
        <f t="shared" si="87"/>
        <v>0</v>
      </c>
      <c r="X815" s="27"/>
      <c r="Y815" s="19">
        <f t="shared" si="88"/>
        <v>0</v>
      </c>
      <c r="Z815" s="18">
        <f t="shared" si="89"/>
        <v>2.6160000000000001</v>
      </c>
      <c r="AA815" s="12">
        <v>307</v>
      </c>
      <c r="AB815" s="12">
        <v>7982</v>
      </c>
      <c r="AC815" s="28">
        <f>+I815+Y815-Z815</f>
        <v>12.324</v>
      </c>
      <c r="AD815" s="20">
        <f t="shared" si="90"/>
        <v>0</v>
      </c>
      <c r="AE815">
        <v>0</v>
      </c>
    </row>
    <row r="816" spans="1:31" x14ac:dyDescent="0.25">
      <c r="A816" s="9">
        <v>45077</v>
      </c>
      <c r="B816" s="10" t="s">
        <v>134</v>
      </c>
      <c r="C816" s="10" t="s">
        <v>62</v>
      </c>
      <c r="D816" s="10" t="s">
        <v>40</v>
      </c>
      <c r="E816" s="10" t="s">
        <v>30</v>
      </c>
      <c r="F816" s="10">
        <v>100</v>
      </c>
      <c r="G816" s="10">
        <v>109</v>
      </c>
      <c r="H816" s="11">
        <f>SUMIFS(AA:AA,$A:$A,EOMONTH($A816,-1),$B:$B,$B816)</f>
        <v>359</v>
      </c>
      <c r="I816" s="63">
        <f>ROUND(SUMIFS(AC:AC,$A:$A,EOMONTH($A816,-1),$B:$B,$B816),2)</f>
        <v>16.21</v>
      </c>
      <c r="J816" s="11">
        <f>SUMIFS(AB:AB,$A:$A,EOMONTH($A816,-1),$B:$B,$B816)</f>
        <v>9334</v>
      </c>
      <c r="K816" s="13">
        <v>0</v>
      </c>
      <c r="L816" s="25">
        <v>0</v>
      </c>
      <c r="M816" s="15">
        <v>0</v>
      </c>
      <c r="N816" s="14">
        <v>0</v>
      </c>
      <c r="O816" s="16">
        <v>0</v>
      </c>
      <c r="P816" s="16">
        <v>0</v>
      </c>
      <c r="Q816" s="16">
        <v>0</v>
      </c>
      <c r="R816" s="16">
        <f>Q816*16.876/100</f>
        <v>0</v>
      </c>
      <c r="S816" s="17">
        <f t="shared" si="84"/>
        <v>0</v>
      </c>
      <c r="T816" s="16">
        <v>0</v>
      </c>
      <c r="U816" s="18">
        <f t="shared" si="85"/>
        <v>39.131</v>
      </c>
      <c r="V816" s="18">
        <f t="shared" si="86"/>
        <v>0</v>
      </c>
      <c r="W816" s="18">
        <f t="shared" si="87"/>
        <v>0</v>
      </c>
      <c r="X816" s="27"/>
      <c r="Y816" s="19">
        <f t="shared" si="88"/>
        <v>0</v>
      </c>
      <c r="Z816" s="18">
        <f t="shared" si="89"/>
        <v>0</v>
      </c>
      <c r="AA816" s="12">
        <v>359</v>
      </c>
      <c r="AB816" s="12">
        <v>9334</v>
      </c>
      <c r="AC816" s="28">
        <f>+I816+Y816-Z816</f>
        <v>16.21</v>
      </c>
      <c r="AD816" s="20">
        <f t="shared" si="90"/>
        <v>0</v>
      </c>
      <c r="AE816">
        <v>0</v>
      </c>
    </row>
    <row r="817" spans="1:31" x14ac:dyDescent="0.25">
      <c r="A817" s="59">
        <v>45077</v>
      </c>
      <c r="B817" s="60" t="s">
        <v>800</v>
      </c>
      <c r="C817" s="60" t="s">
        <v>62</v>
      </c>
      <c r="D817" s="60" t="s">
        <v>40</v>
      </c>
      <c r="E817" s="60" t="s">
        <v>30</v>
      </c>
      <c r="F817" s="10"/>
      <c r="G817" s="10"/>
      <c r="H817" s="11"/>
      <c r="I817" s="63">
        <f>ROUND(SUMIFS(AC:AC,$A:$A,EOMONTH($A817,-1),$B:$B,$B817),2)</f>
        <v>0</v>
      </c>
      <c r="J817" s="11"/>
      <c r="K817" s="13"/>
      <c r="L817" s="25"/>
      <c r="M817" s="15"/>
      <c r="N817" s="14"/>
      <c r="O817" s="16"/>
      <c r="P817" s="16"/>
      <c r="Q817" s="16"/>
      <c r="R817" s="16"/>
      <c r="S817" s="17">
        <f t="shared" si="84"/>
        <v>0</v>
      </c>
      <c r="T817" s="16"/>
      <c r="U817" s="18">
        <f t="shared" si="85"/>
        <v>0</v>
      </c>
      <c r="V817" s="18">
        <f t="shared" si="86"/>
        <v>0</v>
      </c>
      <c r="W817" s="18">
        <f t="shared" si="87"/>
        <v>0</v>
      </c>
      <c r="X817" s="27"/>
      <c r="Y817" s="19">
        <f t="shared" si="88"/>
        <v>0</v>
      </c>
      <c r="Z817" s="18">
        <f t="shared" si="89"/>
        <v>0</v>
      </c>
      <c r="AA817" s="12"/>
      <c r="AB817" s="12"/>
      <c r="AC817" s="28">
        <f>+I817+Y817-Z817</f>
        <v>0</v>
      </c>
      <c r="AD817" s="20">
        <f t="shared" si="90"/>
        <v>0</v>
      </c>
      <c r="AE817">
        <v>0</v>
      </c>
    </row>
    <row r="818" spans="1:31" x14ac:dyDescent="0.25">
      <c r="A818" s="9">
        <v>45077</v>
      </c>
      <c r="B818" s="10" t="s">
        <v>135</v>
      </c>
      <c r="C818" s="10" t="s">
        <v>62</v>
      </c>
      <c r="D818" s="10" t="s">
        <v>40</v>
      </c>
      <c r="E818" s="10" t="s">
        <v>30</v>
      </c>
      <c r="F818" s="10">
        <v>100</v>
      </c>
      <c r="G818" s="10">
        <v>109</v>
      </c>
      <c r="H818" s="11">
        <f>SUMIFS(AA:AA,$A:$A,EOMONTH($A818,-1),$B:$B,$B818)</f>
        <v>293</v>
      </c>
      <c r="I818" s="63">
        <f>ROUND(SUMIFS(AC:AC,$A:$A,EOMONTH($A818,-1),$B:$B,$B818),2)</f>
        <v>13.23</v>
      </c>
      <c r="J818" s="11">
        <f>SUMIFS(AB:AB,$A:$A,EOMONTH($A818,-1),$B:$B,$B818)</f>
        <v>7618</v>
      </c>
      <c r="K818" s="13">
        <v>0</v>
      </c>
      <c r="L818" s="25">
        <v>0</v>
      </c>
      <c r="M818" s="15">
        <v>0</v>
      </c>
      <c r="N818" s="14">
        <v>0</v>
      </c>
      <c r="O818" s="16">
        <v>0</v>
      </c>
      <c r="P818" s="16">
        <v>0</v>
      </c>
      <c r="Q818" s="16">
        <v>0</v>
      </c>
      <c r="R818" s="16">
        <f>Q818*16.876/100</f>
        <v>0</v>
      </c>
      <c r="S818" s="17">
        <f t="shared" si="84"/>
        <v>0</v>
      </c>
      <c r="T818" s="16">
        <v>0</v>
      </c>
      <c r="U818" s="18">
        <f t="shared" si="85"/>
        <v>31.937000000000001</v>
      </c>
      <c r="V818" s="18">
        <f t="shared" si="86"/>
        <v>0</v>
      </c>
      <c r="W818" s="18">
        <f t="shared" si="87"/>
        <v>0</v>
      </c>
      <c r="X818" s="27"/>
      <c r="Y818" s="19">
        <f t="shared" si="88"/>
        <v>0</v>
      </c>
      <c r="Z818" s="18">
        <f t="shared" si="89"/>
        <v>0</v>
      </c>
      <c r="AA818" s="12">
        <v>293</v>
      </c>
      <c r="AB818" s="12">
        <v>7618</v>
      </c>
      <c r="AC818" s="28">
        <f>+I818+Y818-Z818</f>
        <v>13.23</v>
      </c>
      <c r="AD818" s="20">
        <f t="shared" si="90"/>
        <v>0</v>
      </c>
      <c r="AE818">
        <v>0</v>
      </c>
    </row>
    <row r="819" spans="1:31" x14ac:dyDescent="0.25">
      <c r="A819" s="9">
        <v>45077</v>
      </c>
      <c r="B819" s="10" t="s">
        <v>136</v>
      </c>
      <c r="C819" s="10" t="s">
        <v>62</v>
      </c>
      <c r="D819" s="10" t="s">
        <v>40</v>
      </c>
      <c r="E819" s="10" t="s">
        <v>30</v>
      </c>
      <c r="F819" s="10">
        <v>100</v>
      </c>
      <c r="G819" s="10">
        <v>109</v>
      </c>
      <c r="H819" s="11">
        <f>SUMIFS(AA:AA,$A:$A,EOMONTH($A819,-1),$B:$B,$B819)</f>
        <v>344</v>
      </c>
      <c r="I819" s="63">
        <f>ROUND(SUMIFS(AC:AC,$A:$A,EOMONTH($A819,-1),$B:$B,$B819),2)</f>
        <v>15.53</v>
      </c>
      <c r="J819" s="11">
        <f>SUMIFS(AB:AB,$A:$A,EOMONTH($A819,-1),$B:$B,$B819)</f>
        <v>8944</v>
      </c>
      <c r="K819" s="13">
        <v>0</v>
      </c>
      <c r="L819" s="25">
        <v>0</v>
      </c>
      <c r="M819" s="15">
        <v>0</v>
      </c>
      <c r="N819" s="14">
        <v>0</v>
      </c>
      <c r="O819" s="16">
        <v>0</v>
      </c>
      <c r="P819" s="16">
        <v>0</v>
      </c>
      <c r="Q819" s="16">
        <v>0</v>
      </c>
      <c r="R819" s="16">
        <f>Q819*16.876/100</f>
        <v>0</v>
      </c>
      <c r="S819" s="17">
        <f t="shared" si="84"/>
        <v>0</v>
      </c>
      <c r="T819" s="16">
        <v>0</v>
      </c>
      <c r="U819" s="18">
        <f t="shared" si="85"/>
        <v>37.496000000000002</v>
      </c>
      <c r="V819" s="18">
        <f t="shared" si="86"/>
        <v>0</v>
      </c>
      <c r="W819" s="18">
        <f t="shared" si="87"/>
        <v>0</v>
      </c>
      <c r="X819" s="27"/>
      <c r="Y819" s="19">
        <f t="shared" si="88"/>
        <v>0</v>
      </c>
      <c r="Z819" s="18">
        <f t="shared" si="89"/>
        <v>0</v>
      </c>
      <c r="AA819" s="12">
        <v>344</v>
      </c>
      <c r="AB819" s="12">
        <v>8944</v>
      </c>
      <c r="AC819" s="28">
        <f>+I819+Y819-Z819</f>
        <v>15.53</v>
      </c>
      <c r="AD819" s="20">
        <f t="shared" si="90"/>
        <v>0</v>
      </c>
      <c r="AE819">
        <v>0</v>
      </c>
    </row>
    <row r="820" spans="1:31" x14ac:dyDescent="0.25">
      <c r="A820" s="9">
        <v>45077</v>
      </c>
      <c r="B820" s="10" t="s">
        <v>137</v>
      </c>
      <c r="C820" s="10" t="s">
        <v>62</v>
      </c>
      <c r="D820" s="10" t="s">
        <v>40</v>
      </c>
      <c r="E820" s="10" t="s">
        <v>30</v>
      </c>
      <c r="F820" s="10">
        <v>100</v>
      </c>
      <c r="G820" s="10">
        <v>109</v>
      </c>
      <c r="H820" s="11">
        <f>SUMIFS(AA:AA,$A:$A,EOMONTH($A820,-1),$B:$B,$B820)</f>
        <v>206</v>
      </c>
      <c r="I820" s="63">
        <f>ROUND(SUMIFS(AC:AC,$A:$A,EOMONTH($A820,-1),$B:$B,$B820),2)</f>
        <v>9.3000000000000007</v>
      </c>
      <c r="J820" s="11">
        <f>SUMIFS(AB:AB,$A:$A,EOMONTH($A820,-1),$B:$B,$B820)</f>
        <v>5356</v>
      </c>
      <c r="K820" s="13">
        <v>0</v>
      </c>
      <c r="L820" s="25">
        <v>0</v>
      </c>
      <c r="M820" s="15">
        <v>0</v>
      </c>
      <c r="N820" s="14">
        <v>0</v>
      </c>
      <c r="O820" s="16">
        <v>0</v>
      </c>
      <c r="P820" s="16">
        <v>0</v>
      </c>
      <c r="Q820" s="16">
        <v>0</v>
      </c>
      <c r="R820" s="16">
        <f>Q820*16.876/100</f>
        <v>0</v>
      </c>
      <c r="S820" s="17">
        <f t="shared" si="84"/>
        <v>0</v>
      </c>
      <c r="T820" s="16">
        <v>0</v>
      </c>
      <c r="U820" s="18">
        <f t="shared" si="85"/>
        <v>22.454000000000001</v>
      </c>
      <c r="V820" s="18">
        <f t="shared" si="86"/>
        <v>0</v>
      </c>
      <c r="W820" s="18">
        <f t="shared" si="87"/>
        <v>0</v>
      </c>
      <c r="X820" s="27"/>
      <c r="Y820" s="19">
        <f t="shared" si="88"/>
        <v>0</v>
      </c>
      <c r="Z820" s="18">
        <f t="shared" si="89"/>
        <v>0</v>
      </c>
      <c r="AA820" s="12">
        <v>206</v>
      </c>
      <c r="AB820" s="12">
        <v>5356</v>
      </c>
      <c r="AC820" s="28">
        <f>+I820+Y820-Z820</f>
        <v>9.3000000000000007</v>
      </c>
      <c r="AD820" s="20">
        <f t="shared" si="90"/>
        <v>0</v>
      </c>
      <c r="AE820">
        <v>0</v>
      </c>
    </row>
    <row r="821" spans="1:31" x14ac:dyDescent="0.25">
      <c r="A821" s="9">
        <v>45077</v>
      </c>
      <c r="B821" s="10" t="s">
        <v>138</v>
      </c>
      <c r="C821" s="10" t="s">
        <v>62</v>
      </c>
      <c r="D821" s="10" t="s">
        <v>40</v>
      </c>
      <c r="E821" s="10" t="s">
        <v>30</v>
      </c>
      <c r="F821" s="10">
        <v>100</v>
      </c>
      <c r="G821" s="10">
        <v>109</v>
      </c>
      <c r="H821" s="11">
        <f>SUMIFS(AA:AA,$A:$A,EOMONTH($A821,-1),$B:$B,$B821)</f>
        <v>674</v>
      </c>
      <c r="I821" s="63">
        <f>ROUND(SUMIFS(AC:AC,$A:$A,EOMONTH($A821,-1),$B:$B,$B821),2)</f>
        <v>30.43</v>
      </c>
      <c r="J821" s="11">
        <f>SUMIFS(AB:AB,$A:$A,EOMONTH($A821,-1),$B:$B,$B821)</f>
        <v>17524</v>
      </c>
      <c r="K821" s="13">
        <v>0</v>
      </c>
      <c r="L821" s="25">
        <v>0</v>
      </c>
      <c r="M821" s="15">
        <v>0</v>
      </c>
      <c r="N821" s="14">
        <v>0</v>
      </c>
      <c r="O821" s="16">
        <v>0</v>
      </c>
      <c r="P821" s="16">
        <v>0</v>
      </c>
      <c r="Q821" s="16">
        <v>0</v>
      </c>
      <c r="R821" s="16">
        <f>Q821*16.876/100</f>
        <v>0</v>
      </c>
      <c r="S821" s="17">
        <f t="shared" si="84"/>
        <v>0</v>
      </c>
      <c r="T821" s="16">
        <v>0</v>
      </c>
      <c r="U821" s="18">
        <f t="shared" si="85"/>
        <v>73.465999999999994</v>
      </c>
      <c r="V821" s="18">
        <f t="shared" si="86"/>
        <v>0</v>
      </c>
      <c r="W821" s="18">
        <f t="shared" si="87"/>
        <v>0</v>
      </c>
      <c r="X821" s="27"/>
      <c r="Y821" s="19">
        <f t="shared" si="88"/>
        <v>0</v>
      </c>
      <c r="Z821" s="18">
        <f t="shared" si="89"/>
        <v>0</v>
      </c>
      <c r="AA821" s="12">
        <v>674</v>
      </c>
      <c r="AB821" s="12">
        <v>17524</v>
      </c>
      <c r="AC821" s="28">
        <f>+I821+Y821-Z821</f>
        <v>30.43</v>
      </c>
      <c r="AD821" s="20">
        <f t="shared" si="90"/>
        <v>0</v>
      </c>
      <c r="AE821">
        <v>0</v>
      </c>
    </row>
    <row r="822" spans="1:31" x14ac:dyDescent="0.25">
      <c r="A822" s="9">
        <v>45077</v>
      </c>
      <c r="B822" s="10" t="s">
        <v>139</v>
      </c>
      <c r="C822" s="10" t="s">
        <v>62</v>
      </c>
      <c r="D822" s="10" t="s">
        <v>40</v>
      </c>
      <c r="E822" s="10" t="s">
        <v>30</v>
      </c>
      <c r="F822" s="10">
        <v>100</v>
      </c>
      <c r="G822" s="10">
        <v>109</v>
      </c>
      <c r="H822" s="11">
        <f>SUMIFS(AA:AA,$A:$A,EOMONTH($A822,-1),$B:$B,$B822)</f>
        <v>297</v>
      </c>
      <c r="I822" s="63">
        <f>ROUND(SUMIFS(AC:AC,$A:$A,EOMONTH($A822,-1),$B:$B,$B822),2)</f>
        <v>13.41</v>
      </c>
      <c r="J822" s="11">
        <f>SUMIFS(AB:AB,$A:$A,EOMONTH($A822,-1),$B:$B,$B822)</f>
        <v>7722</v>
      </c>
      <c r="K822" s="13">
        <v>0</v>
      </c>
      <c r="L822" s="25">
        <v>0</v>
      </c>
      <c r="M822" s="15">
        <v>0</v>
      </c>
      <c r="N822" s="14">
        <v>0</v>
      </c>
      <c r="O822" s="16">
        <v>0</v>
      </c>
      <c r="P822" s="16">
        <v>0</v>
      </c>
      <c r="Q822" s="16">
        <v>0</v>
      </c>
      <c r="R822" s="16">
        <f>Q822*16.876/100</f>
        <v>0</v>
      </c>
      <c r="S822" s="17">
        <f t="shared" si="84"/>
        <v>0</v>
      </c>
      <c r="T822" s="16">
        <v>0</v>
      </c>
      <c r="U822" s="18">
        <f t="shared" si="85"/>
        <v>32.372999999999998</v>
      </c>
      <c r="V822" s="18">
        <f t="shared" si="86"/>
        <v>0</v>
      </c>
      <c r="W822" s="18">
        <f t="shared" si="87"/>
        <v>0</v>
      </c>
      <c r="X822" s="27"/>
      <c r="Y822" s="19">
        <f t="shared" si="88"/>
        <v>0</v>
      </c>
      <c r="Z822" s="18">
        <f t="shared" si="89"/>
        <v>0</v>
      </c>
      <c r="AA822" s="12">
        <v>297</v>
      </c>
      <c r="AB822" s="12">
        <v>7722</v>
      </c>
      <c r="AC822" s="28">
        <f>+I822+Y822-Z822</f>
        <v>13.41</v>
      </c>
      <c r="AD822" s="20">
        <f t="shared" si="90"/>
        <v>0</v>
      </c>
      <c r="AE822">
        <v>0</v>
      </c>
    </row>
    <row r="823" spans="1:31" x14ac:dyDescent="0.25">
      <c r="A823" s="9">
        <v>45077</v>
      </c>
      <c r="B823" s="10" t="s">
        <v>140</v>
      </c>
      <c r="C823" s="10" t="s">
        <v>62</v>
      </c>
      <c r="D823" s="10" t="s">
        <v>40</v>
      </c>
      <c r="E823" s="10" t="s">
        <v>30</v>
      </c>
      <c r="F823" s="10">
        <v>100</v>
      </c>
      <c r="G823" s="10">
        <v>109</v>
      </c>
      <c r="H823" s="11">
        <f>SUMIFS(AA:AA,$A:$A,EOMONTH($A823,-1),$B:$B,$B823)</f>
        <v>60</v>
      </c>
      <c r="I823" s="63">
        <f>ROUND(SUMIFS(AC:AC,$A:$A,EOMONTH($A823,-1),$B:$B,$B823),2)</f>
        <v>2.71</v>
      </c>
      <c r="J823" s="11">
        <f>SUMIFS(AB:AB,$A:$A,EOMONTH($A823,-1),$B:$B,$B823)</f>
        <v>1620</v>
      </c>
      <c r="K823" s="13">
        <v>0</v>
      </c>
      <c r="L823" s="25">
        <v>0</v>
      </c>
      <c r="M823" s="15">
        <v>0</v>
      </c>
      <c r="N823" s="14">
        <v>0</v>
      </c>
      <c r="O823" s="16">
        <v>0</v>
      </c>
      <c r="P823" s="16">
        <v>0</v>
      </c>
      <c r="Q823" s="16">
        <v>0</v>
      </c>
      <c r="R823" s="16">
        <f>Q823*16.876/100</f>
        <v>0</v>
      </c>
      <c r="S823" s="17">
        <f t="shared" si="84"/>
        <v>0</v>
      </c>
      <c r="T823" s="16">
        <v>0</v>
      </c>
      <c r="U823" s="18">
        <f t="shared" si="85"/>
        <v>6.54</v>
      </c>
      <c r="V823" s="18">
        <f t="shared" si="86"/>
        <v>0</v>
      </c>
      <c r="W823" s="18">
        <f t="shared" si="87"/>
        <v>0</v>
      </c>
      <c r="X823" s="27"/>
      <c r="Y823" s="19">
        <f t="shared" si="88"/>
        <v>0</v>
      </c>
      <c r="Z823" s="18">
        <f t="shared" si="89"/>
        <v>0</v>
      </c>
      <c r="AA823" s="12">
        <v>60</v>
      </c>
      <c r="AB823" s="12">
        <v>1620</v>
      </c>
      <c r="AC823" s="28">
        <f>+I823+Y823-Z823</f>
        <v>2.71</v>
      </c>
      <c r="AD823" s="20">
        <f t="shared" si="90"/>
        <v>0</v>
      </c>
      <c r="AE823">
        <v>0</v>
      </c>
    </row>
    <row r="824" spans="1:31" x14ac:dyDescent="0.25">
      <c r="A824" s="9">
        <v>45077</v>
      </c>
      <c r="B824" s="10" t="s">
        <v>141</v>
      </c>
      <c r="C824" s="10" t="s">
        <v>62</v>
      </c>
      <c r="D824" s="10" t="s">
        <v>40</v>
      </c>
      <c r="E824" s="10" t="s">
        <v>30</v>
      </c>
      <c r="F824" s="10">
        <v>160</v>
      </c>
      <c r="G824" s="10">
        <v>174</v>
      </c>
      <c r="H824" s="11">
        <f>SUMIFS(AA:AA,$A:$A,EOMONTH($A824,-1),$B:$B,$B824)</f>
        <v>-48</v>
      </c>
      <c r="I824" s="63">
        <f>ROUND(SUMIFS(AC:AC,$A:$A,EOMONTH($A824,-1),$B:$B,$B824),2)</f>
        <v>0</v>
      </c>
      <c r="J824" s="11">
        <f>SUMIFS(AB:AB,$A:$A,EOMONTH($A824,-1),$B:$B,$B824)</f>
        <v>-1767.84</v>
      </c>
      <c r="K824" s="13">
        <v>0</v>
      </c>
      <c r="L824" s="25">
        <v>0</v>
      </c>
      <c r="M824" s="15">
        <v>0</v>
      </c>
      <c r="N824" s="14">
        <v>0</v>
      </c>
      <c r="O824" s="16">
        <v>0</v>
      </c>
      <c r="P824" s="16">
        <v>0</v>
      </c>
      <c r="Q824" s="16">
        <v>0</v>
      </c>
      <c r="R824" s="16">
        <f>Q824*16.876/100</f>
        <v>0</v>
      </c>
      <c r="S824" s="17">
        <f t="shared" si="84"/>
        <v>0</v>
      </c>
      <c r="T824" s="16">
        <v>0</v>
      </c>
      <c r="U824" s="18">
        <f t="shared" si="85"/>
        <v>-8.3520000000000003</v>
      </c>
      <c r="V824" s="18">
        <f t="shared" si="86"/>
        <v>0</v>
      </c>
      <c r="W824" s="18">
        <f t="shared" si="87"/>
        <v>0</v>
      </c>
      <c r="X824" s="27"/>
      <c r="Y824" s="19">
        <f t="shared" si="88"/>
        <v>0</v>
      </c>
      <c r="Z824" s="18">
        <f t="shared" si="89"/>
        <v>0</v>
      </c>
      <c r="AA824" s="12">
        <v>-48</v>
      </c>
      <c r="AB824" s="12">
        <v>-1767.84</v>
      </c>
      <c r="AC824" s="28">
        <f>+I824+Y824-Z824</f>
        <v>0</v>
      </c>
      <c r="AD824" s="20">
        <f t="shared" si="90"/>
        <v>0</v>
      </c>
      <c r="AE824">
        <v>0</v>
      </c>
    </row>
    <row r="825" spans="1:31" x14ac:dyDescent="0.25">
      <c r="A825" s="9">
        <v>45077</v>
      </c>
      <c r="B825" s="10" t="s">
        <v>142</v>
      </c>
      <c r="C825" s="10" t="s">
        <v>62</v>
      </c>
      <c r="D825" s="10" t="s">
        <v>40</v>
      </c>
      <c r="E825" s="10" t="s">
        <v>30</v>
      </c>
      <c r="F825" s="10">
        <v>160</v>
      </c>
      <c r="G825" s="10">
        <v>174</v>
      </c>
      <c r="H825" s="11">
        <f>SUMIFS(AA:AA,$A:$A,EOMONTH($A825,-1),$B:$B,$B825)</f>
        <v>255</v>
      </c>
      <c r="I825" s="63">
        <f>ROUND(SUMIFS(AC:AC,$A:$A,EOMONTH($A825,-1),$B:$B,$B825),2)</f>
        <v>8.42</v>
      </c>
      <c r="J825" s="11">
        <f>SUMIFS(AB:AB,$A:$A,EOMONTH($A825,-1),$B:$B,$B825)</f>
        <v>11880</v>
      </c>
      <c r="K825" s="13">
        <v>0</v>
      </c>
      <c r="L825" s="25">
        <v>0</v>
      </c>
      <c r="M825" s="15">
        <v>0</v>
      </c>
      <c r="N825" s="14">
        <v>0</v>
      </c>
      <c r="O825" s="16">
        <v>0</v>
      </c>
      <c r="P825" s="16">
        <v>0</v>
      </c>
      <c r="Q825" s="16">
        <v>0</v>
      </c>
      <c r="R825" s="16">
        <f>Q825*16.876/100</f>
        <v>0</v>
      </c>
      <c r="S825" s="17">
        <f t="shared" si="84"/>
        <v>0</v>
      </c>
      <c r="T825" s="16">
        <v>0</v>
      </c>
      <c r="U825" s="18">
        <f t="shared" si="85"/>
        <v>44.37</v>
      </c>
      <c r="V825" s="18">
        <f t="shared" si="86"/>
        <v>0</v>
      </c>
      <c r="W825" s="18">
        <f t="shared" si="87"/>
        <v>0</v>
      </c>
      <c r="X825" s="27"/>
      <c r="Y825" s="19">
        <f t="shared" si="88"/>
        <v>0</v>
      </c>
      <c r="Z825" s="18">
        <f t="shared" si="89"/>
        <v>0</v>
      </c>
      <c r="AA825" s="12">
        <v>255</v>
      </c>
      <c r="AB825" s="12">
        <v>11880</v>
      </c>
      <c r="AC825" s="28">
        <f>+I825+Y825-Z825</f>
        <v>8.42</v>
      </c>
      <c r="AD825" s="20">
        <f t="shared" si="90"/>
        <v>0</v>
      </c>
      <c r="AE825">
        <v>0</v>
      </c>
    </row>
    <row r="826" spans="1:31" x14ac:dyDescent="0.25">
      <c r="A826" s="9">
        <v>45077</v>
      </c>
      <c r="B826" s="10" t="s">
        <v>143</v>
      </c>
      <c r="C826" s="10" t="s">
        <v>62</v>
      </c>
      <c r="D826" s="10" t="s">
        <v>40</v>
      </c>
      <c r="E826" s="10" t="s">
        <v>30</v>
      </c>
      <c r="F826" s="10">
        <v>160</v>
      </c>
      <c r="G826" s="10">
        <v>174</v>
      </c>
      <c r="H826" s="11">
        <f>SUMIFS(AA:AA,$A:$A,EOMONTH($A826,-1),$B:$B,$B826)</f>
        <v>1328</v>
      </c>
      <c r="I826" s="63">
        <f>ROUND(SUMIFS(AC:AC,$A:$A,EOMONTH($A826,-1),$B:$B,$B826),2)</f>
        <v>58.41</v>
      </c>
      <c r="J826" s="11">
        <f>SUMIFS(AB:AB,$A:$A,EOMONTH($A826,-1),$B:$B,$B826)</f>
        <v>58432</v>
      </c>
      <c r="K826" s="13">
        <v>0</v>
      </c>
      <c r="L826" s="25">
        <v>0</v>
      </c>
      <c r="M826" s="15">
        <v>0</v>
      </c>
      <c r="N826" s="14">
        <v>0</v>
      </c>
      <c r="O826" s="16">
        <v>0</v>
      </c>
      <c r="P826" s="16">
        <v>0</v>
      </c>
      <c r="Q826" s="16">
        <v>0</v>
      </c>
      <c r="R826" s="16">
        <f>Q826*16.876/100</f>
        <v>0</v>
      </c>
      <c r="S826" s="17">
        <f t="shared" si="84"/>
        <v>0</v>
      </c>
      <c r="T826" s="16">
        <v>0</v>
      </c>
      <c r="U826" s="18">
        <f t="shared" si="85"/>
        <v>231.072</v>
      </c>
      <c r="V826" s="18">
        <f t="shared" si="86"/>
        <v>0</v>
      </c>
      <c r="W826" s="18">
        <f t="shared" si="87"/>
        <v>0</v>
      </c>
      <c r="X826" s="27"/>
      <c r="Y826" s="19">
        <f t="shared" si="88"/>
        <v>0</v>
      </c>
      <c r="Z826" s="18">
        <f t="shared" si="89"/>
        <v>0</v>
      </c>
      <c r="AA826" s="12">
        <v>1328</v>
      </c>
      <c r="AB826" s="12">
        <v>58432</v>
      </c>
      <c r="AC826" s="28">
        <f>+I826+Y826-Z826</f>
        <v>58.41</v>
      </c>
      <c r="AD826" s="20">
        <f t="shared" si="90"/>
        <v>0</v>
      </c>
      <c r="AE826">
        <v>0</v>
      </c>
    </row>
    <row r="827" spans="1:31" x14ac:dyDescent="0.25">
      <c r="A827" s="59">
        <v>45077</v>
      </c>
      <c r="B827" s="60" t="s">
        <v>775</v>
      </c>
      <c r="C827" s="60" t="s">
        <v>62</v>
      </c>
      <c r="D827" s="60" t="s">
        <v>40</v>
      </c>
      <c r="E827" s="60" t="s">
        <v>30</v>
      </c>
      <c r="F827" s="10"/>
      <c r="G827" s="10"/>
      <c r="H827" s="11"/>
      <c r="I827" s="63">
        <f>ROUND(SUMIFS(AC:AC,$A:$A,EOMONTH($A827,-1),$B:$B,$B827),2)</f>
        <v>0</v>
      </c>
      <c r="J827" s="11"/>
      <c r="K827" s="13"/>
      <c r="L827" s="25"/>
      <c r="M827" s="15"/>
      <c r="N827" s="14"/>
      <c r="O827" s="16"/>
      <c r="P827" s="16"/>
      <c r="Q827" s="16"/>
      <c r="R827" s="16"/>
      <c r="S827" s="17">
        <f t="shared" si="84"/>
        <v>0</v>
      </c>
      <c r="T827" s="16"/>
      <c r="U827" s="18">
        <f t="shared" si="85"/>
        <v>0</v>
      </c>
      <c r="V827" s="18">
        <f t="shared" si="86"/>
        <v>0</v>
      </c>
      <c r="W827" s="18">
        <f t="shared" si="87"/>
        <v>0</v>
      </c>
      <c r="X827" s="27"/>
      <c r="Y827" s="19">
        <f t="shared" si="88"/>
        <v>0</v>
      </c>
      <c r="Z827" s="18">
        <f t="shared" si="89"/>
        <v>0</v>
      </c>
      <c r="AA827" s="12"/>
      <c r="AB827" s="12"/>
      <c r="AC827" s="28">
        <f>+I827+Y827-Z827</f>
        <v>0</v>
      </c>
      <c r="AD827" s="20">
        <f t="shared" si="90"/>
        <v>0</v>
      </c>
      <c r="AE827">
        <v>0</v>
      </c>
    </row>
    <row r="828" spans="1:31" x14ac:dyDescent="0.25">
      <c r="A828" s="9">
        <v>45077</v>
      </c>
      <c r="B828" s="10" t="s">
        <v>144</v>
      </c>
      <c r="C828" s="10" t="s">
        <v>62</v>
      </c>
      <c r="D828" s="10" t="s">
        <v>40</v>
      </c>
      <c r="E828" s="10" t="s">
        <v>30</v>
      </c>
      <c r="F828" s="10">
        <v>160</v>
      </c>
      <c r="G828" s="10">
        <v>174</v>
      </c>
      <c r="H828" s="11">
        <f>SUMIFS(AA:AA,$A:$A,EOMONTH($A828,-1),$B:$B,$B828)</f>
        <v>560</v>
      </c>
      <c r="I828" s="63">
        <f>ROUND(SUMIFS(AC:AC,$A:$A,EOMONTH($A828,-1),$B:$B,$B828),2)</f>
        <v>22.19</v>
      </c>
      <c r="J828" s="11">
        <f>SUMIFS(AB:AB,$A:$A,EOMONTH($A828,-1),$B:$B,$B828)</f>
        <v>24640</v>
      </c>
      <c r="K828" s="13">
        <v>0</v>
      </c>
      <c r="L828" s="25">
        <v>0</v>
      </c>
      <c r="M828" s="15">
        <v>0</v>
      </c>
      <c r="N828" s="14">
        <v>0</v>
      </c>
      <c r="O828" s="16">
        <v>0</v>
      </c>
      <c r="P828" s="16">
        <v>0</v>
      </c>
      <c r="Q828" s="16">
        <v>0</v>
      </c>
      <c r="R828" s="16">
        <f>Q828*16.876/100</f>
        <v>0</v>
      </c>
      <c r="S828" s="17">
        <f t="shared" si="84"/>
        <v>0</v>
      </c>
      <c r="T828" s="16">
        <v>0</v>
      </c>
      <c r="U828" s="18">
        <f t="shared" si="85"/>
        <v>97.44</v>
      </c>
      <c r="V828" s="18">
        <f t="shared" si="86"/>
        <v>0</v>
      </c>
      <c r="W828" s="18">
        <f t="shared" si="87"/>
        <v>0</v>
      </c>
      <c r="X828" s="27"/>
      <c r="Y828" s="19">
        <f t="shared" si="88"/>
        <v>0</v>
      </c>
      <c r="Z828" s="18">
        <f t="shared" si="89"/>
        <v>0</v>
      </c>
      <c r="AA828" s="12">
        <v>560</v>
      </c>
      <c r="AB828" s="12">
        <v>24640</v>
      </c>
      <c r="AC828" s="28">
        <f>+I828+Y828-Z828</f>
        <v>22.19</v>
      </c>
      <c r="AD828" s="20">
        <f t="shared" si="90"/>
        <v>0</v>
      </c>
      <c r="AE828">
        <v>0</v>
      </c>
    </row>
    <row r="829" spans="1:31" x14ac:dyDescent="0.25">
      <c r="A829" s="9">
        <v>45077</v>
      </c>
      <c r="B829" s="10" t="s">
        <v>145</v>
      </c>
      <c r="C829" s="10" t="s">
        <v>62</v>
      </c>
      <c r="D829" s="10" t="s">
        <v>40</v>
      </c>
      <c r="E829" s="10" t="s">
        <v>30</v>
      </c>
      <c r="F829" s="10">
        <v>160</v>
      </c>
      <c r="G829" s="10">
        <v>174</v>
      </c>
      <c r="H829" s="11">
        <f>SUMIFS(AA:AA,$A:$A,EOMONTH($A829,-1),$B:$B,$B829)</f>
        <v>308</v>
      </c>
      <c r="I829" s="63">
        <f>ROUND(SUMIFS(AC:AC,$A:$A,EOMONTH($A829,-1),$B:$B,$B829),2)</f>
        <v>13.91</v>
      </c>
      <c r="J829" s="11">
        <f>SUMIFS(AB:AB,$A:$A,EOMONTH($A829,-1),$B:$B,$B829)</f>
        <v>13552</v>
      </c>
      <c r="K829" s="13">
        <v>0</v>
      </c>
      <c r="L829" s="25">
        <v>0</v>
      </c>
      <c r="M829" s="15">
        <v>0</v>
      </c>
      <c r="N829" s="14">
        <v>0</v>
      </c>
      <c r="O829" s="16">
        <v>0</v>
      </c>
      <c r="P829" s="16">
        <v>0</v>
      </c>
      <c r="Q829" s="16">
        <v>0</v>
      </c>
      <c r="R829" s="16">
        <f>Q829*16.876/100</f>
        <v>0</v>
      </c>
      <c r="S829" s="17">
        <f t="shared" si="84"/>
        <v>0</v>
      </c>
      <c r="T829" s="16">
        <v>0</v>
      </c>
      <c r="U829" s="18">
        <f t="shared" si="85"/>
        <v>53.591999999999999</v>
      </c>
      <c r="V829" s="18">
        <f t="shared" si="86"/>
        <v>0</v>
      </c>
      <c r="W829" s="18">
        <f t="shared" si="87"/>
        <v>0</v>
      </c>
      <c r="X829" s="27"/>
      <c r="Y829" s="19">
        <f t="shared" si="88"/>
        <v>0</v>
      </c>
      <c r="Z829" s="18">
        <f t="shared" si="89"/>
        <v>0</v>
      </c>
      <c r="AA829" s="12">
        <v>308</v>
      </c>
      <c r="AB829" s="12">
        <v>13552</v>
      </c>
      <c r="AC829" s="28">
        <f>+I829+Y829-Z829</f>
        <v>13.91</v>
      </c>
      <c r="AD829" s="20">
        <f t="shared" si="90"/>
        <v>0</v>
      </c>
      <c r="AE829">
        <v>0</v>
      </c>
    </row>
    <row r="830" spans="1:31" x14ac:dyDescent="0.25">
      <c r="A830" s="9">
        <v>45077</v>
      </c>
      <c r="B830" s="10" t="s">
        <v>146</v>
      </c>
      <c r="C830" s="10" t="s">
        <v>62</v>
      </c>
      <c r="D830" s="10" t="s">
        <v>40</v>
      </c>
      <c r="E830" s="10" t="s">
        <v>30</v>
      </c>
      <c r="F830" s="10">
        <v>160</v>
      </c>
      <c r="G830" s="10">
        <v>174</v>
      </c>
      <c r="H830" s="11">
        <f>SUMIFS(AA:AA,$A:$A,EOMONTH($A830,-1),$B:$B,$B830)</f>
        <v>243</v>
      </c>
      <c r="I830" s="63">
        <f>ROUND(SUMIFS(AC:AC,$A:$A,EOMONTH($A830,-1),$B:$B,$B830),2)</f>
        <v>7.87</v>
      </c>
      <c r="J830" s="11">
        <f>SUMIFS(AB:AB,$A:$A,EOMONTH($A830,-1),$B:$B,$B830)</f>
        <v>11748</v>
      </c>
      <c r="K830" s="13">
        <v>0</v>
      </c>
      <c r="L830" s="25">
        <v>0</v>
      </c>
      <c r="M830" s="15">
        <v>0</v>
      </c>
      <c r="N830" s="14">
        <v>0</v>
      </c>
      <c r="O830" s="16">
        <v>0</v>
      </c>
      <c r="P830" s="16">
        <v>0</v>
      </c>
      <c r="Q830" s="16">
        <v>0</v>
      </c>
      <c r="R830" s="16">
        <f>Q830*16.876/100</f>
        <v>0</v>
      </c>
      <c r="S830" s="17">
        <f t="shared" si="84"/>
        <v>0</v>
      </c>
      <c r="T830" s="16">
        <v>0</v>
      </c>
      <c r="U830" s="18">
        <f t="shared" si="85"/>
        <v>42.281999999999996</v>
      </c>
      <c r="V830" s="18">
        <f t="shared" si="86"/>
        <v>0</v>
      </c>
      <c r="W830" s="18">
        <f t="shared" si="87"/>
        <v>0</v>
      </c>
      <c r="X830" s="27"/>
      <c r="Y830" s="19">
        <f t="shared" si="88"/>
        <v>0</v>
      </c>
      <c r="Z830" s="18">
        <f t="shared" si="89"/>
        <v>0</v>
      </c>
      <c r="AA830" s="12">
        <v>243</v>
      </c>
      <c r="AB830" s="12">
        <v>11748</v>
      </c>
      <c r="AC830" s="28">
        <f>+I830+Y830-Z830</f>
        <v>7.87</v>
      </c>
      <c r="AD830" s="20">
        <f t="shared" si="90"/>
        <v>0</v>
      </c>
      <c r="AE830">
        <v>0</v>
      </c>
    </row>
    <row r="831" spans="1:31" x14ac:dyDescent="0.25">
      <c r="A831" s="9">
        <v>45077</v>
      </c>
      <c r="B831" s="10" t="s">
        <v>147</v>
      </c>
      <c r="C831" s="10" t="s">
        <v>62</v>
      </c>
      <c r="D831" s="10" t="s">
        <v>40</v>
      </c>
      <c r="E831" s="10" t="s">
        <v>30</v>
      </c>
      <c r="F831" s="10">
        <v>160</v>
      </c>
      <c r="G831" s="10">
        <v>174</v>
      </c>
      <c r="H831" s="11">
        <f>SUMIFS(AA:AA,$A:$A,EOMONTH($A831,-1),$B:$B,$B831)</f>
        <v>705</v>
      </c>
      <c r="I831" s="63">
        <f>ROUND(SUMIFS(AC:AC,$A:$A,EOMONTH($A831,-1),$B:$B,$B831),2)</f>
        <v>28.73</v>
      </c>
      <c r="J831" s="11">
        <f>SUMIFS(AB:AB,$A:$A,EOMONTH($A831,-1),$B:$B,$B831)</f>
        <v>31020</v>
      </c>
      <c r="K831" s="13">
        <v>0</v>
      </c>
      <c r="L831" s="25">
        <v>0</v>
      </c>
      <c r="M831" s="15">
        <v>0</v>
      </c>
      <c r="N831" s="14">
        <v>0</v>
      </c>
      <c r="O831" s="16">
        <v>0</v>
      </c>
      <c r="P831" s="16">
        <v>0</v>
      </c>
      <c r="Q831" s="16">
        <v>0</v>
      </c>
      <c r="R831" s="16">
        <f>Q831*16.876/100</f>
        <v>0</v>
      </c>
      <c r="S831" s="17">
        <f t="shared" si="84"/>
        <v>0</v>
      </c>
      <c r="T831" s="16">
        <v>0</v>
      </c>
      <c r="U831" s="18">
        <f t="shared" si="85"/>
        <v>122.67</v>
      </c>
      <c r="V831" s="18">
        <f t="shared" si="86"/>
        <v>0</v>
      </c>
      <c r="W831" s="18">
        <f t="shared" si="87"/>
        <v>0</v>
      </c>
      <c r="X831" s="27"/>
      <c r="Y831" s="19">
        <f t="shared" si="88"/>
        <v>0</v>
      </c>
      <c r="Z831" s="18">
        <f t="shared" si="89"/>
        <v>0</v>
      </c>
      <c r="AA831" s="12">
        <v>705</v>
      </c>
      <c r="AB831" s="12">
        <v>31020</v>
      </c>
      <c r="AC831" s="28">
        <f>+I831+Y831-Z831</f>
        <v>28.73</v>
      </c>
      <c r="AD831" s="20">
        <f t="shared" si="90"/>
        <v>0</v>
      </c>
      <c r="AE831">
        <v>0</v>
      </c>
    </row>
    <row r="832" spans="1:31" x14ac:dyDescent="0.25">
      <c r="A832" s="9">
        <v>45077</v>
      </c>
      <c r="B832" s="10" t="s">
        <v>148</v>
      </c>
      <c r="C832" s="10" t="s">
        <v>62</v>
      </c>
      <c r="D832" s="10" t="s">
        <v>40</v>
      </c>
      <c r="E832" s="10" t="s">
        <v>30</v>
      </c>
      <c r="F832" s="10">
        <v>160</v>
      </c>
      <c r="G832" s="10">
        <v>174</v>
      </c>
      <c r="H832" s="11">
        <f>SUMIFS(AA:AA,$A:$A,EOMONTH($A832,-1),$B:$B,$B832)</f>
        <v>648</v>
      </c>
      <c r="I832" s="63">
        <f>ROUND(SUMIFS(AC:AC,$A:$A,EOMONTH($A832,-1),$B:$B,$B832),2)</f>
        <v>26.16</v>
      </c>
      <c r="J832" s="11">
        <f>SUMIFS(AB:AB,$A:$A,EOMONTH($A832,-1),$B:$B,$B832)</f>
        <v>29568</v>
      </c>
      <c r="K832" s="13">
        <v>0</v>
      </c>
      <c r="L832" s="25">
        <v>0</v>
      </c>
      <c r="M832" s="15">
        <v>0</v>
      </c>
      <c r="N832" s="14">
        <v>0</v>
      </c>
      <c r="O832" s="16">
        <v>0</v>
      </c>
      <c r="P832" s="16">
        <v>0</v>
      </c>
      <c r="Q832" s="16">
        <v>0</v>
      </c>
      <c r="R832" s="16">
        <f>Q832*16.876/100</f>
        <v>0</v>
      </c>
      <c r="S832" s="17">
        <f t="shared" si="84"/>
        <v>0</v>
      </c>
      <c r="T832" s="16">
        <v>0</v>
      </c>
      <c r="U832" s="18">
        <f t="shared" si="85"/>
        <v>112.752</v>
      </c>
      <c r="V832" s="18">
        <f t="shared" si="86"/>
        <v>0</v>
      </c>
      <c r="W832" s="18">
        <f t="shared" si="87"/>
        <v>0</v>
      </c>
      <c r="X832" s="27"/>
      <c r="Y832" s="19">
        <f t="shared" si="88"/>
        <v>0</v>
      </c>
      <c r="Z832" s="18">
        <f t="shared" si="89"/>
        <v>0</v>
      </c>
      <c r="AA832" s="12">
        <v>648</v>
      </c>
      <c r="AB832" s="12">
        <v>29568</v>
      </c>
      <c r="AC832" s="28">
        <f>+I832+Y832-Z832</f>
        <v>26.16</v>
      </c>
      <c r="AD832" s="20">
        <f t="shared" si="90"/>
        <v>0</v>
      </c>
      <c r="AE832">
        <v>0</v>
      </c>
    </row>
    <row r="833" spans="1:31" x14ac:dyDescent="0.25">
      <c r="A833" s="9">
        <v>45077</v>
      </c>
      <c r="B833" s="10" t="s">
        <v>149</v>
      </c>
      <c r="C833" s="10" t="s">
        <v>62</v>
      </c>
      <c r="D833" s="10" t="s">
        <v>40</v>
      </c>
      <c r="E833" s="10" t="s">
        <v>30</v>
      </c>
      <c r="F833" s="10">
        <v>265</v>
      </c>
      <c r="G833" s="10">
        <v>289</v>
      </c>
      <c r="H833" s="11">
        <f>SUMIFS(AA:AA,$A:$A,EOMONTH($A833,-1),$B:$B,$B833)</f>
        <v>187</v>
      </c>
      <c r="I833" s="63">
        <f>ROUND(SUMIFS(AC:AC,$A:$A,EOMONTH($A833,-1),$B:$B,$B833),2)</f>
        <v>6.98</v>
      </c>
      <c r="J833" s="11">
        <f>SUMIFS(AB:AB,$A:$A,EOMONTH($A833,-1),$B:$B,$B833)</f>
        <v>8035.08</v>
      </c>
      <c r="K833" s="13">
        <v>0</v>
      </c>
      <c r="L833" s="25">
        <v>0</v>
      </c>
      <c r="M833" s="15">
        <v>0</v>
      </c>
      <c r="N833" s="14">
        <v>0</v>
      </c>
      <c r="O833" s="16">
        <v>112</v>
      </c>
      <c r="P833" s="16">
        <v>6092.8</v>
      </c>
      <c r="Q833" s="16">
        <v>0</v>
      </c>
      <c r="R833" s="16">
        <f>Q833*16.876/100</f>
        <v>0</v>
      </c>
      <c r="S833" s="17">
        <f t="shared" si="84"/>
        <v>0</v>
      </c>
      <c r="T833" s="16">
        <v>0</v>
      </c>
      <c r="U833" s="18">
        <f t="shared" si="85"/>
        <v>54.042999999999999</v>
      </c>
      <c r="V833" s="18">
        <f t="shared" si="86"/>
        <v>0</v>
      </c>
      <c r="W833" s="18">
        <f t="shared" si="87"/>
        <v>0</v>
      </c>
      <c r="X833" s="27"/>
      <c r="Y833" s="19">
        <f t="shared" si="88"/>
        <v>0</v>
      </c>
      <c r="Z833" s="18">
        <f t="shared" si="89"/>
        <v>32.368000000000002</v>
      </c>
      <c r="AA833" s="12">
        <v>75</v>
      </c>
      <c r="AB833" s="12">
        <v>3944.49</v>
      </c>
      <c r="AC833" s="28">
        <f>+I833+Y833-Z833</f>
        <v>-25.388000000000002</v>
      </c>
      <c r="AD833" s="20">
        <f t="shared" si="90"/>
        <v>30</v>
      </c>
      <c r="AE833">
        <v>30</v>
      </c>
    </row>
    <row r="834" spans="1:31" x14ac:dyDescent="0.25">
      <c r="A834" s="9">
        <v>45077</v>
      </c>
      <c r="B834" s="10" t="s">
        <v>150</v>
      </c>
      <c r="C834" s="10" t="s">
        <v>62</v>
      </c>
      <c r="D834" s="10" t="s">
        <v>40</v>
      </c>
      <c r="E834" s="10" t="s">
        <v>30</v>
      </c>
      <c r="F834" s="10">
        <v>265</v>
      </c>
      <c r="G834" s="10">
        <v>289</v>
      </c>
      <c r="H834" s="11">
        <f>SUMIFS(AA:AA,$A:$A,EOMONTH($A834,-1),$B:$B,$B834)</f>
        <v>186</v>
      </c>
      <c r="I834" s="63">
        <f>ROUND(SUMIFS(AC:AC,$A:$A,EOMONTH($A834,-1),$B:$B,$B834),2)</f>
        <v>6.94</v>
      </c>
      <c r="J834" s="11">
        <f>SUMIFS(AB:AB,$A:$A,EOMONTH($A834,-1),$B:$B,$B834)</f>
        <v>6338.99</v>
      </c>
      <c r="K834" s="13">
        <v>0</v>
      </c>
      <c r="L834" s="25">
        <v>0</v>
      </c>
      <c r="M834" s="15">
        <v>0</v>
      </c>
      <c r="N834" s="14">
        <v>0</v>
      </c>
      <c r="O834" s="16">
        <v>12</v>
      </c>
      <c r="P834" s="16">
        <v>652.79999999999995</v>
      </c>
      <c r="Q834" s="16">
        <v>0</v>
      </c>
      <c r="R834" s="16">
        <f>Q834*16.876/100</f>
        <v>0</v>
      </c>
      <c r="S834" s="17">
        <f t="shared" si="84"/>
        <v>0</v>
      </c>
      <c r="T834" s="16">
        <v>0</v>
      </c>
      <c r="U834" s="18">
        <f t="shared" si="85"/>
        <v>53.753999999999998</v>
      </c>
      <c r="V834" s="18">
        <f t="shared" si="86"/>
        <v>0</v>
      </c>
      <c r="W834" s="18">
        <f t="shared" si="87"/>
        <v>0</v>
      </c>
      <c r="X834" s="27"/>
      <c r="Y834" s="19">
        <f t="shared" si="88"/>
        <v>0</v>
      </c>
      <c r="Z834" s="18">
        <f t="shared" si="89"/>
        <v>3.468</v>
      </c>
      <c r="AA834" s="12">
        <v>174</v>
      </c>
      <c r="AB834" s="12">
        <v>5930.02</v>
      </c>
      <c r="AC834" s="28">
        <f>+I834+Y834-Z834</f>
        <v>3.4720000000000004</v>
      </c>
      <c r="AD834" s="20">
        <f t="shared" si="90"/>
        <v>0</v>
      </c>
      <c r="AE834">
        <v>10</v>
      </c>
    </row>
    <row r="835" spans="1:31" x14ac:dyDescent="0.25">
      <c r="A835" s="9">
        <v>45077</v>
      </c>
      <c r="B835" s="10" t="s">
        <v>151</v>
      </c>
      <c r="C835" s="10" t="s">
        <v>62</v>
      </c>
      <c r="D835" s="10" t="s">
        <v>40</v>
      </c>
      <c r="E835" s="10" t="s">
        <v>30</v>
      </c>
      <c r="F835" s="10">
        <v>265</v>
      </c>
      <c r="G835" s="10">
        <v>289</v>
      </c>
      <c r="H835" s="11">
        <f>SUMIFS(AA:AA,$A:$A,EOMONTH($A835,-1),$B:$B,$B835)</f>
        <v>612</v>
      </c>
      <c r="I835" s="63">
        <f>ROUND(SUMIFS(AC:AC,$A:$A,EOMONTH($A835,-1),$B:$B,$B835),2)</f>
        <v>13.98</v>
      </c>
      <c r="J835" s="11">
        <f>SUMIFS(AB:AB,$A:$A,EOMONTH($A835,-1),$B:$B,$B835)</f>
        <v>25389.38</v>
      </c>
      <c r="K835" s="13">
        <v>0</v>
      </c>
      <c r="L835" s="25">
        <v>0</v>
      </c>
      <c r="M835" s="15">
        <v>0</v>
      </c>
      <c r="N835" s="14">
        <v>0</v>
      </c>
      <c r="O835" s="16">
        <v>20</v>
      </c>
      <c r="P835" s="16">
        <v>1102.1600000000001</v>
      </c>
      <c r="Q835" s="16">
        <v>0</v>
      </c>
      <c r="R835" s="16">
        <f>Q835*16.876/100</f>
        <v>0</v>
      </c>
      <c r="S835" s="17">
        <f t="shared" si="84"/>
        <v>0</v>
      </c>
      <c r="T835" s="16">
        <v>0</v>
      </c>
      <c r="U835" s="18">
        <f t="shared" si="85"/>
        <v>176.86799999999999</v>
      </c>
      <c r="V835" s="18">
        <f t="shared" si="86"/>
        <v>0</v>
      </c>
      <c r="W835" s="18">
        <f t="shared" si="87"/>
        <v>0</v>
      </c>
      <c r="X835" s="27"/>
      <c r="Y835" s="19">
        <f t="shared" si="88"/>
        <v>0</v>
      </c>
      <c r="Z835" s="18">
        <f t="shared" si="89"/>
        <v>5.78</v>
      </c>
      <c r="AA835" s="12">
        <v>592</v>
      </c>
      <c r="AB835" s="12">
        <v>24559.66</v>
      </c>
      <c r="AC835" s="28">
        <f>+I835+Y835-Z835</f>
        <v>8.1999999999999993</v>
      </c>
      <c r="AD835" s="20">
        <f t="shared" si="90"/>
        <v>0</v>
      </c>
      <c r="AE835">
        <v>0</v>
      </c>
    </row>
    <row r="836" spans="1:31" x14ac:dyDescent="0.25">
      <c r="A836" s="9">
        <v>45077</v>
      </c>
      <c r="B836" s="10" t="s">
        <v>152</v>
      </c>
      <c r="C836" s="10" t="s">
        <v>62</v>
      </c>
      <c r="D836" s="10" t="s">
        <v>40</v>
      </c>
      <c r="E836" s="10" t="s">
        <v>30</v>
      </c>
      <c r="F836" s="10">
        <v>265</v>
      </c>
      <c r="G836" s="10">
        <v>289</v>
      </c>
      <c r="H836" s="11">
        <f>SUMIFS(AA:AA,$A:$A,EOMONTH($A836,-1),$B:$B,$B836)</f>
        <v>276</v>
      </c>
      <c r="I836" s="63">
        <f>ROUND(SUMIFS(AC:AC,$A:$A,EOMONTH($A836,-1),$B:$B,$B836),2)</f>
        <v>5.15</v>
      </c>
      <c r="J836" s="11">
        <f>SUMIFS(AB:AB,$A:$A,EOMONTH($A836,-1),$B:$B,$B836)</f>
        <v>14401.57</v>
      </c>
      <c r="K836" s="13">
        <v>0</v>
      </c>
      <c r="L836" s="25">
        <v>0</v>
      </c>
      <c r="M836" s="15">
        <v>0</v>
      </c>
      <c r="N836" s="14">
        <v>0</v>
      </c>
      <c r="O836" s="16">
        <v>112</v>
      </c>
      <c r="P836" s="16">
        <v>6092.8</v>
      </c>
      <c r="Q836" s="16">
        <v>0</v>
      </c>
      <c r="R836" s="16">
        <f>Q836*16.876/100</f>
        <v>0</v>
      </c>
      <c r="S836" s="17">
        <f t="shared" si="84"/>
        <v>0</v>
      </c>
      <c r="T836" s="16">
        <v>0</v>
      </c>
      <c r="U836" s="18">
        <f t="shared" si="85"/>
        <v>79.763999999999996</v>
      </c>
      <c r="V836" s="18">
        <f t="shared" si="86"/>
        <v>0</v>
      </c>
      <c r="W836" s="18">
        <f t="shared" si="87"/>
        <v>0</v>
      </c>
      <c r="X836" s="27"/>
      <c r="Y836" s="19">
        <f t="shared" si="88"/>
        <v>0</v>
      </c>
      <c r="Z836" s="18">
        <f t="shared" si="89"/>
        <v>32.368000000000002</v>
      </c>
      <c r="AA836" s="12">
        <v>164</v>
      </c>
      <c r="AB836" s="12">
        <v>8557.4500000000007</v>
      </c>
      <c r="AC836" s="28">
        <f>+I836+Y836-Z836</f>
        <v>-27.218000000000004</v>
      </c>
      <c r="AD836" s="20">
        <f t="shared" si="90"/>
        <v>30</v>
      </c>
      <c r="AE836">
        <v>30</v>
      </c>
    </row>
    <row r="837" spans="1:31" x14ac:dyDescent="0.25">
      <c r="A837" s="59">
        <v>45077</v>
      </c>
      <c r="B837" s="60" t="s">
        <v>776</v>
      </c>
      <c r="C837" s="60" t="s">
        <v>62</v>
      </c>
      <c r="D837" s="60" t="s">
        <v>40</v>
      </c>
      <c r="E837" s="60" t="s">
        <v>30</v>
      </c>
      <c r="F837" s="10"/>
      <c r="G837" s="10"/>
      <c r="H837" s="11"/>
      <c r="I837" s="63">
        <f>ROUND(SUMIFS(AC:AC,$A:$A,EOMONTH($A837,-1),$B:$B,$B837),2)</f>
        <v>0</v>
      </c>
      <c r="J837" s="11"/>
      <c r="K837" s="13"/>
      <c r="L837" s="25"/>
      <c r="M837" s="15"/>
      <c r="N837" s="14"/>
      <c r="O837" s="16"/>
      <c r="P837" s="16"/>
      <c r="Q837" s="16"/>
      <c r="R837" s="16"/>
      <c r="S837" s="17">
        <f t="shared" ref="S837:S900" si="91">Q837+R837</f>
        <v>0</v>
      </c>
      <c r="T837" s="16"/>
      <c r="U837" s="18">
        <f t="shared" ref="U837:U900" si="92">H837*G837/1000</f>
        <v>0</v>
      </c>
      <c r="V837" s="18">
        <f t="shared" ref="V837:V900" si="93">M837*F837/1000</f>
        <v>0</v>
      </c>
      <c r="W837" s="18">
        <f t="shared" ref="W837:W900" si="94">V837*16.789/100</f>
        <v>0</v>
      </c>
      <c r="X837" s="27"/>
      <c r="Y837" s="19">
        <f t="shared" ref="Y837:Y900" si="95">V837+W837+X837</f>
        <v>0</v>
      </c>
      <c r="Z837" s="18">
        <f t="shared" ref="Z837:Z900" si="96">O837*G837/1000</f>
        <v>0</v>
      </c>
      <c r="AA837" s="12"/>
      <c r="AB837" s="12"/>
      <c r="AC837" s="28">
        <f>+I837+Y837-Z837</f>
        <v>0</v>
      </c>
      <c r="AD837" s="20">
        <f t="shared" ref="AD837:AD900" si="97">IF(AC837&lt;0,ROUNDUP(AC837,-1)*-1,0)</f>
        <v>0</v>
      </c>
      <c r="AE837">
        <v>0</v>
      </c>
    </row>
    <row r="838" spans="1:31" x14ac:dyDescent="0.25">
      <c r="A838" s="9">
        <v>45077</v>
      </c>
      <c r="B838" s="10" t="s">
        <v>153</v>
      </c>
      <c r="C838" s="10" t="s">
        <v>62</v>
      </c>
      <c r="D838" s="10" t="s">
        <v>40</v>
      </c>
      <c r="E838" s="10" t="s">
        <v>30</v>
      </c>
      <c r="F838" s="10">
        <v>265</v>
      </c>
      <c r="G838" s="10">
        <v>289</v>
      </c>
      <c r="H838" s="11">
        <f>SUMIFS(AA:AA,$A:$A,EOMONTH($A838,-1),$B:$B,$B838)</f>
        <v>240</v>
      </c>
      <c r="I838" s="63">
        <f>ROUND(SUMIFS(AC:AC,$A:$A,EOMONTH($A838,-1),$B:$B,$B838),2)</f>
        <v>9.3800000000000008</v>
      </c>
      <c r="J838" s="11">
        <f>SUMIFS(AB:AB,$A:$A,EOMONTH($A838,-1),$B:$B,$B838)</f>
        <v>12733.7</v>
      </c>
      <c r="K838" s="13">
        <v>0</v>
      </c>
      <c r="L838" s="25">
        <v>0</v>
      </c>
      <c r="M838" s="15">
        <v>0</v>
      </c>
      <c r="N838" s="14">
        <v>0</v>
      </c>
      <c r="O838" s="16">
        <v>120</v>
      </c>
      <c r="P838" s="16">
        <v>6542.16</v>
      </c>
      <c r="Q838" s="16">
        <v>0</v>
      </c>
      <c r="R838" s="16">
        <f>Q838*16.876/100</f>
        <v>0</v>
      </c>
      <c r="S838" s="17">
        <f t="shared" si="91"/>
        <v>0</v>
      </c>
      <c r="T838" s="16">
        <v>0</v>
      </c>
      <c r="U838" s="18">
        <f t="shared" si="92"/>
        <v>69.36</v>
      </c>
      <c r="V838" s="18">
        <f t="shared" si="93"/>
        <v>0</v>
      </c>
      <c r="W838" s="18">
        <f t="shared" si="94"/>
        <v>0</v>
      </c>
      <c r="X838" s="27"/>
      <c r="Y838" s="19">
        <f t="shared" si="95"/>
        <v>0</v>
      </c>
      <c r="Z838" s="18">
        <f t="shared" si="96"/>
        <v>34.68</v>
      </c>
      <c r="AA838" s="12">
        <v>120</v>
      </c>
      <c r="AB838" s="12">
        <v>6366.85</v>
      </c>
      <c r="AC838" s="28">
        <f>+I838+Y838-Z838</f>
        <v>-25.299999999999997</v>
      </c>
      <c r="AD838" s="20">
        <f t="shared" si="97"/>
        <v>30</v>
      </c>
      <c r="AE838">
        <v>30</v>
      </c>
    </row>
    <row r="839" spans="1:31" x14ac:dyDescent="0.25">
      <c r="A839" s="9">
        <v>45077</v>
      </c>
      <c r="B839" s="10" t="s">
        <v>154</v>
      </c>
      <c r="C839" s="10" t="s">
        <v>62</v>
      </c>
      <c r="D839" s="10" t="s">
        <v>40</v>
      </c>
      <c r="E839" s="10" t="s">
        <v>30</v>
      </c>
      <c r="F839" s="10">
        <v>265</v>
      </c>
      <c r="G839" s="10">
        <v>289</v>
      </c>
      <c r="H839" s="11">
        <f>SUMIFS(AA:AA,$A:$A,EOMONTH($A839,-1),$B:$B,$B839)</f>
        <v>87</v>
      </c>
      <c r="I839" s="63">
        <f>ROUND(SUMIFS(AC:AC,$A:$A,EOMONTH($A839,-1),$B:$B,$B839),2)</f>
        <v>9.3000000000000007</v>
      </c>
      <c r="J839" s="11">
        <f>SUMIFS(AB:AB,$A:$A,EOMONTH($A839,-1),$B:$B,$B839)</f>
        <v>3501.21</v>
      </c>
      <c r="K839" s="13">
        <v>0</v>
      </c>
      <c r="L839" s="25">
        <v>0</v>
      </c>
      <c r="M839" s="15">
        <v>0</v>
      </c>
      <c r="N839" s="14">
        <v>0</v>
      </c>
      <c r="O839" s="16">
        <v>72</v>
      </c>
      <c r="P839" s="16">
        <v>3930.96</v>
      </c>
      <c r="Q839" s="16">
        <v>0</v>
      </c>
      <c r="R839" s="16">
        <f>Q839*16.876/100</f>
        <v>0</v>
      </c>
      <c r="S839" s="17">
        <f t="shared" si="91"/>
        <v>0</v>
      </c>
      <c r="T839" s="16">
        <v>0</v>
      </c>
      <c r="U839" s="18">
        <f t="shared" si="92"/>
        <v>25.143000000000001</v>
      </c>
      <c r="V839" s="18">
        <f t="shared" si="93"/>
        <v>0</v>
      </c>
      <c r="W839" s="18">
        <f t="shared" si="94"/>
        <v>0</v>
      </c>
      <c r="X839" s="27"/>
      <c r="Y839" s="19">
        <f t="shared" si="95"/>
        <v>0</v>
      </c>
      <c r="Z839" s="18">
        <f t="shared" si="96"/>
        <v>20.808</v>
      </c>
      <c r="AA839" s="12">
        <v>15</v>
      </c>
      <c r="AB839" s="12">
        <v>603.66</v>
      </c>
      <c r="AC839" s="28">
        <f>+I839+Y839-Z839</f>
        <v>-11.507999999999999</v>
      </c>
      <c r="AD839" s="20">
        <f t="shared" si="97"/>
        <v>20</v>
      </c>
      <c r="AE839">
        <v>40</v>
      </c>
    </row>
    <row r="840" spans="1:31" x14ac:dyDescent="0.25">
      <c r="A840" s="9">
        <v>45077</v>
      </c>
      <c r="B840" s="10" t="s">
        <v>155</v>
      </c>
      <c r="C840" s="10" t="s">
        <v>62</v>
      </c>
      <c r="D840" s="10" t="s">
        <v>40</v>
      </c>
      <c r="E840" s="10" t="s">
        <v>30</v>
      </c>
      <c r="F840" s="10">
        <v>265</v>
      </c>
      <c r="G840" s="10">
        <v>289</v>
      </c>
      <c r="H840" s="11">
        <f>SUMIFS(AA:AA,$A:$A,EOMONTH($A840,-1),$B:$B,$B840)</f>
        <v>93</v>
      </c>
      <c r="I840" s="63">
        <f>ROUND(SUMIFS(AC:AC,$A:$A,EOMONTH($A840,-1),$B:$B,$B840),2)</f>
        <v>0.79</v>
      </c>
      <c r="J840" s="11">
        <f>SUMIFS(AB:AB,$A:$A,EOMONTH($A840,-1),$B:$B,$B840)</f>
        <v>6905.25</v>
      </c>
      <c r="K840" s="13">
        <v>0</v>
      </c>
      <c r="L840" s="25">
        <v>0</v>
      </c>
      <c r="M840" s="15">
        <v>0</v>
      </c>
      <c r="N840" s="14">
        <v>0</v>
      </c>
      <c r="O840" s="16">
        <v>12</v>
      </c>
      <c r="P840" s="16">
        <v>652.79999999999995</v>
      </c>
      <c r="Q840" s="16">
        <v>0</v>
      </c>
      <c r="R840" s="16">
        <f>Q840*16.876/100</f>
        <v>0</v>
      </c>
      <c r="S840" s="17">
        <f t="shared" si="91"/>
        <v>0</v>
      </c>
      <c r="T840" s="16">
        <v>0</v>
      </c>
      <c r="U840" s="18">
        <f t="shared" si="92"/>
        <v>26.876999999999999</v>
      </c>
      <c r="V840" s="18">
        <f t="shared" si="93"/>
        <v>0</v>
      </c>
      <c r="W840" s="18">
        <f t="shared" si="94"/>
        <v>0</v>
      </c>
      <c r="X840" s="27"/>
      <c r="Y840" s="19">
        <f t="shared" si="95"/>
        <v>0</v>
      </c>
      <c r="Z840" s="18">
        <f t="shared" si="96"/>
        <v>3.468</v>
      </c>
      <c r="AA840" s="12">
        <v>81</v>
      </c>
      <c r="AB840" s="12">
        <v>6014.25</v>
      </c>
      <c r="AC840" s="28">
        <f>+I840+Y840-Z840</f>
        <v>-2.6779999999999999</v>
      </c>
      <c r="AD840" s="20">
        <f t="shared" si="97"/>
        <v>10</v>
      </c>
      <c r="AE840">
        <v>30</v>
      </c>
    </row>
    <row r="841" spans="1:31" x14ac:dyDescent="0.25">
      <c r="A841" s="9">
        <v>45077</v>
      </c>
      <c r="B841" s="10" t="s">
        <v>156</v>
      </c>
      <c r="C841" s="10" t="s">
        <v>62</v>
      </c>
      <c r="D841" s="10" t="s">
        <v>40</v>
      </c>
      <c r="E841" s="10" t="s">
        <v>30</v>
      </c>
      <c r="F841" s="10">
        <v>265</v>
      </c>
      <c r="G841" s="10">
        <v>289</v>
      </c>
      <c r="H841" s="11">
        <f>SUMIFS(AA:AA,$A:$A,EOMONTH($A841,-1),$B:$B,$B841)</f>
        <v>112</v>
      </c>
      <c r="I841" s="63">
        <f>ROUND(SUMIFS(AC:AC,$A:$A,EOMONTH($A841,-1),$B:$B,$B841),2)</f>
        <v>11.88</v>
      </c>
      <c r="J841" s="11">
        <f>SUMIFS(AB:AB,$A:$A,EOMONTH($A841,-1),$B:$B,$B841)</f>
        <v>3646.64</v>
      </c>
      <c r="K841" s="13">
        <v>0</v>
      </c>
      <c r="L841" s="25">
        <v>0</v>
      </c>
      <c r="M841" s="15">
        <v>0</v>
      </c>
      <c r="N841" s="14">
        <v>0</v>
      </c>
      <c r="O841" s="16">
        <v>112</v>
      </c>
      <c r="P841" s="16">
        <v>6092.8</v>
      </c>
      <c r="Q841" s="16">
        <v>0</v>
      </c>
      <c r="R841" s="16">
        <f>Q841*16.876/100</f>
        <v>0</v>
      </c>
      <c r="S841" s="17">
        <f t="shared" si="91"/>
        <v>0</v>
      </c>
      <c r="T841" s="16">
        <v>0</v>
      </c>
      <c r="U841" s="18">
        <f t="shared" si="92"/>
        <v>32.368000000000002</v>
      </c>
      <c r="V841" s="18">
        <f t="shared" si="93"/>
        <v>0</v>
      </c>
      <c r="W841" s="18">
        <f t="shared" si="94"/>
        <v>0</v>
      </c>
      <c r="X841" s="27"/>
      <c r="Y841" s="19">
        <f t="shared" si="95"/>
        <v>0</v>
      </c>
      <c r="Z841" s="18">
        <f t="shared" si="96"/>
        <v>32.368000000000002</v>
      </c>
      <c r="AA841" s="12">
        <v>0</v>
      </c>
      <c r="AB841" s="12">
        <v>0</v>
      </c>
      <c r="AC841" s="28">
        <f>+I841+Y841-Z841</f>
        <v>-20.488</v>
      </c>
      <c r="AD841" s="20">
        <f t="shared" si="97"/>
        <v>30</v>
      </c>
      <c r="AE841">
        <v>50</v>
      </c>
    </row>
    <row r="842" spans="1:31" x14ac:dyDescent="0.25">
      <c r="A842" s="9">
        <v>45077</v>
      </c>
      <c r="B842" s="10" t="s">
        <v>157</v>
      </c>
      <c r="C842" s="10" t="s">
        <v>62</v>
      </c>
      <c r="D842" s="10" t="s">
        <v>40</v>
      </c>
      <c r="E842" s="10" t="s">
        <v>30</v>
      </c>
      <c r="F842" s="10">
        <v>420</v>
      </c>
      <c r="G842" s="10">
        <v>458</v>
      </c>
      <c r="H842" s="11">
        <f>SUMIFS(AA:AA,$A:$A,EOMONTH($A842,-1),$B:$B,$B842)</f>
        <v>187</v>
      </c>
      <c r="I842" s="63">
        <f>ROUND(SUMIFS(AC:AC,$A:$A,EOMONTH($A842,-1),$B:$B,$B842),2)</f>
        <v>3.48</v>
      </c>
      <c r="J842" s="11">
        <f>SUMIFS(AB:AB,$A:$A,EOMONTH($A842,-1),$B:$B,$B842)</f>
        <v>10367.51</v>
      </c>
      <c r="K842" s="13">
        <v>0</v>
      </c>
      <c r="L842" s="25">
        <v>0</v>
      </c>
      <c r="M842" s="15">
        <v>0</v>
      </c>
      <c r="N842" s="14">
        <v>0</v>
      </c>
      <c r="O842" s="16">
        <v>12</v>
      </c>
      <c r="P842" s="16">
        <v>969.6</v>
      </c>
      <c r="Q842" s="16">
        <v>0</v>
      </c>
      <c r="R842" s="16">
        <f>Q842*16.876/100</f>
        <v>0</v>
      </c>
      <c r="S842" s="17">
        <f t="shared" si="91"/>
        <v>0</v>
      </c>
      <c r="T842" s="16">
        <v>0</v>
      </c>
      <c r="U842" s="18">
        <f t="shared" si="92"/>
        <v>85.646000000000001</v>
      </c>
      <c r="V842" s="18">
        <f t="shared" si="93"/>
        <v>0</v>
      </c>
      <c r="W842" s="18">
        <f t="shared" si="94"/>
        <v>0</v>
      </c>
      <c r="X842" s="27"/>
      <c r="Y842" s="19">
        <f t="shared" si="95"/>
        <v>0</v>
      </c>
      <c r="Z842" s="18">
        <f t="shared" si="96"/>
        <v>5.4960000000000004</v>
      </c>
      <c r="AA842" s="12">
        <v>175</v>
      </c>
      <c r="AB842" s="12">
        <v>9702.2199999999993</v>
      </c>
      <c r="AC842" s="28">
        <f>+I842+Y842-Z842</f>
        <v>-2.0160000000000005</v>
      </c>
      <c r="AD842" s="20">
        <f t="shared" si="97"/>
        <v>10</v>
      </c>
      <c r="AE842">
        <v>10</v>
      </c>
    </row>
    <row r="843" spans="1:31" x14ac:dyDescent="0.25">
      <c r="A843" s="9">
        <v>45077</v>
      </c>
      <c r="B843" s="10" t="s">
        <v>158</v>
      </c>
      <c r="C843" s="10" t="s">
        <v>62</v>
      </c>
      <c r="D843" s="10" t="s">
        <v>40</v>
      </c>
      <c r="E843" s="10" t="s">
        <v>30</v>
      </c>
      <c r="F843" s="10">
        <v>420</v>
      </c>
      <c r="G843" s="10">
        <v>458</v>
      </c>
      <c r="H843" s="11">
        <f>SUMIFS(AA:AA,$A:$A,EOMONTH($A843,-1),$B:$B,$B843)</f>
        <v>273</v>
      </c>
      <c r="I843" s="63">
        <f>ROUND(SUMIFS(AC:AC,$A:$A,EOMONTH($A843,-1),$B:$B,$B843),2)</f>
        <v>12.33</v>
      </c>
      <c r="J843" s="11">
        <f>SUMIFS(AB:AB,$A:$A,EOMONTH($A843,-1),$B:$B,$B843)</f>
        <v>23474.58</v>
      </c>
      <c r="K843" s="13">
        <v>0</v>
      </c>
      <c r="L843" s="25">
        <v>0</v>
      </c>
      <c r="M843" s="15">
        <v>0</v>
      </c>
      <c r="N843" s="14">
        <v>0</v>
      </c>
      <c r="O843" s="16">
        <v>6</v>
      </c>
      <c r="P843" s="16">
        <v>484.8</v>
      </c>
      <c r="Q843" s="16">
        <v>0</v>
      </c>
      <c r="R843" s="16">
        <f>Q843*16.876/100</f>
        <v>0</v>
      </c>
      <c r="S843" s="17">
        <f t="shared" si="91"/>
        <v>0</v>
      </c>
      <c r="T843" s="16">
        <v>0</v>
      </c>
      <c r="U843" s="18">
        <f t="shared" si="92"/>
        <v>125.03400000000001</v>
      </c>
      <c r="V843" s="18">
        <f t="shared" si="93"/>
        <v>0</v>
      </c>
      <c r="W843" s="18">
        <f t="shared" si="94"/>
        <v>0</v>
      </c>
      <c r="X843" s="27"/>
      <c r="Y843" s="19">
        <f t="shared" si="95"/>
        <v>0</v>
      </c>
      <c r="Z843" s="18">
        <f t="shared" si="96"/>
        <v>2.7480000000000002</v>
      </c>
      <c r="AA843" s="12">
        <v>267</v>
      </c>
      <c r="AB843" s="12">
        <v>22958.66</v>
      </c>
      <c r="AC843" s="28">
        <f>+I843+Y843-Z843</f>
        <v>9.5820000000000007</v>
      </c>
      <c r="AD843" s="20">
        <f t="shared" si="97"/>
        <v>0</v>
      </c>
      <c r="AE843">
        <v>0</v>
      </c>
    </row>
    <row r="844" spans="1:31" x14ac:dyDescent="0.25">
      <c r="A844" s="9">
        <v>45077</v>
      </c>
      <c r="B844" s="10" t="s">
        <v>159</v>
      </c>
      <c r="C844" s="10" t="s">
        <v>62</v>
      </c>
      <c r="D844" s="10" t="s">
        <v>40</v>
      </c>
      <c r="E844" s="10" t="s">
        <v>30</v>
      </c>
      <c r="F844" s="10">
        <v>420</v>
      </c>
      <c r="G844" s="10">
        <v>458</v>
      </c>
      <c r="H844" s="11">
        <f>SUMIFS(AA:AA,$A:$A,EOMONTH($A844,-1),$B:$B,$B844)</f>
        <v>146</v>
      </c>
      <c r="I844" s="63">
        <f>ROUND(SUMIFS(AC:AC,$A:$A,EOMONTH($A844,-1),$B:$B,$B844),2)</f>
        <v>6.59</v>
      </c>
      <c r="J844" s="11">
        <f>SUMIFS(AB:AB,$A:$A,EOMONTH($A844,-1),$B:$B,$B844)</f>
        <v>7599.57</v>
      </c>
      <c r="K844" s="13">
        <v>0</v>
      </c>
      <c r="L844" s="25">
        <v>0</v>
      </c>
      <c r="M844" s="15">
        <v>0</v>
      </c>
      <c r="N844" s="14">
        <v>0</v>
      </c>
      <c r="O844" s="16">
        <v>66</v>
      </c>
      <c r="P844" s="16">
        <v>5332.8</v>
      </c>
      <c r="Q844" s="16">
        <v>0</v>
      </c>
      <c r="R844" s="16">
        <f>Q844*16.876/100</f>
        <v>0</v>
      </c>
      <c r="S844" s="17">
        <f t="shared" si="91"/>
        <v>0</v>
      </c>
      <c r="T844" s="16">
        <v>0</v>
      </c>
      <c r="U844" s="18">
        <f t="shared" si="92"/>
        <v>66.867999999999995</v>
      </c>
      <c r="V844" s="18">
        <f t="shared" si="93"/>
        <v>0</v>
      </c>
      <c r="W844" s="18">
        <f t="shared" si="94"/>
        <v>0</v>
      </c>
      <c r="X844" s="27"/>
      <c r="Y844" s="19">
        <f t="shared" si="95"/>
        <v>0</v>
      </c>
      <c r="Z844" s="18">
        <f t="shared" si="96"/>
        <v>30.228000000000002</v>
      </c>
      <c r="AA844" s="12">
        <v>80</v>
      </c>
      <c r="AB844" s="12">
        <v>4164.1499999999996</v>
      </c>
      <c r="AC844" s="28">
        <f>+I844+Y844-Z844</f>
        <v>-23.638000000000002</v>
      </c>
      <c r="AD844" s="20">
        <f t="shared" si="97"/>
        <v>30</v>
      </c>
      <c r="AE844">
        <v>30</v>
      </c>
    </row>
    <row r="845" spans="1:31" x14ac:dyDescent="0.25">
      <c r="A845" s="9">
        <v>45077</v>
      </c>
      <c r="B845" s="10" t="s">
        <v>160</v>
      </c>
      <c r="C845" s="10" t="s">
        <v>62</v>
      </c>
      <c r="D845" s="10" t="s">
        <v>40</v>
      </c>
      <c r="E845" s="10" t="s">
        <v>30</v>
      </c>
      <c r="F845" s="10">
        <v>420</v>
      </c>
      <c r="G845" s="10">
        <v>458</v>
      </c>
      <c r="H845" s="11">
        <f>SUMIFS(AA:AA,$A:$A,EOMONTH($A845,-1),$B:$B,$B845)</f>
        <v>251</v>
      </c>
      <c r="I845" s="63">
        <f>ROUND(SUMIFS(AC:AC,$A:$A,EOMONTH($A845,-1),$B:$B,$B845),2)</f>
        <v>6.37</v>
      </c>
      <c r="J845" s="11">
        <f>SUMIFS(AB:AB,$A:$A,EOMONTH($A845,-1),$B:$B,$B845)</f>
        <v>15895.25</v>
      </c>
      <c r="K845" s="13">
        <v>0</v>
      </c>
      <c r="L845" s="25">
        <v>0</v>
      </c>
      <c r="M845" s="15">
        <v>0</v>
      </c>
      <c r="N845" s="14">
        <v>0</v>
      </c>
      <c r="O845" s="16">
        <v>66</v>
      </c>
      <c r="P845" s="16">
        <v>5332.8</v>
      </c>
      <c r="Q845" s="16">
        <v>0</v>
      </c>
      <c r="R845" s="16">
        <f>Q845*16.876/100</f>
        <v>0</v>
      </c>
      <c r="S845" s="17">
        <f t="shared" si="91"/>
        <v>0</v>
      </c>
      <c r="T845" s="16">
        <v>0</v>
      </c>
      <c r="U845" s="18">
        <f t="shared" si="92"/>
        <v>114.958</v>
      </c>
      <c r="V845" s="18">
        <f t="shared" si="93"/>
        <v>0</v>
      </c>
      <c r="W845" s="18">
        <f t="shared" si="94"/>
        <v>0</v>
      </c>
      <c r="X845" s="27"/>
      <c r="Y845" s="19">
        <f t="shared" si="95"/>
        <v>0</v>
      </c>
      <c r="Z845" s="18">
        <f t="shared" si="96"/>
        <v>30.228000000000002</v>
      </c>
      <c r="AA845" s="12">
        <v>185</v>
      </c>
      <c r="AB845" s="12">
        <v>11715.62</v>
      </c>
      <c r="AC845" s="28">
        <f>+I845+Y845-Z845</f>
        <v>-23.858000000000001</v>
      </c>
      <c r="AD845" s="20">
        <f t="shared" si="97"/>
        <v>30</v>
      </c>
      <c r="AE845">
        <v>30</v>
      </c>
    </row>
    <row r="846" spans="1:31" x14ac:dyDescent="0.25">
      <c r="A846" s="59">
        <v>45077</v>
      </c>
      <c r="B846" s="60" t="s">
        <v>741</v>
      </c>
      <c r="C846" s="60" t="s">
        <v>62</v>
      </c>
      <c r="D846" s="60" t="s">
        <v>40</v>
      </c>
      <c r="E846" s="60" t="s">
        <v>30</v>
      </c>
      <c r="F846" s="10"/>
      <c r="G846" s="10"/>
      <c r="H846" s="11"/>
      <c r="I846" s="63">
        <f>ROUND(SUMIFS(AC:AC,$A:$A,EOMONTH($A846,-1),$B:$B,$B846),2)</f>
        <v>0</v>
      </c>
      <c r="J846" s="11"/>
      <c r="K846" s="13"/>
      <c r="L846" s="25"/>
      <c r="M846" s="15"/>
      <c r="N846" s="14"/>
      <c r="O846" s="16"/>
      <c r="P846" s="16"/>
      <c r="Q846" s="16"/>
      <c r="R846" s="16"/>
      <c r="S846" s="17">
        <f t="shared" si="91"/>
        <v>0</v>
      </c>
      <c r="T846" s="16"/>
      <c r="U846" s="18">
        <f t="shared" si="92"/>
        <v>0</v>
      </c>
      <c r="V846" s="18">
        <f t="shared" si="93"/>
        <v>0</v>
      </c>
      <c r="W846" s="18">
        <f t="shared" si="94"/>
        <v>0</v>
      </c>
      <c r="X846" s="27"/>
      <c r="Y846" s="19">
        <f t="shared" si="95"/>
        <v>0</v>
      </c>
      <c r="Z846" s="18">
        <f t="shared" si="96"/>
        <v>0</v>
      </c>
      <c r="AA846" s="12"/>
      <c r="AB846" s="12"/>
      <c r="AC846" s="28">
        <f>+I846+Y846-Z846</f>
        <v>0</v>
      </c>
      <c r="AD846" s="20">
        <f t="shared" si="97"/>
        <v>0</v>
      </c>
      <c r="AE846">
        <v>0</v>
      </c>
    </row>
    <row r="847" spans="1:31" x14ac:dyDescent="0.25">
      <c r="A847" s="9">
        <v>45077</v>
      </c>
      <c r="B847" s="10" t="s">
        <v>161</v>
      </c>
      <c r="C847" s="10" t="s">
        <v>62</v>
      </c>
      <c r="D847" s="10" t="s">
        <v>40</v>
      </c>
      <c r="E847" s="10" t="s">
        <v>30</v>
      </c>
      <c r="F847" s="10">
        <v>420</v>
      </c>
      <c r="G847" s="10">
        <v>458</v>
      </c>
      <c r="H847" s="11">
        <f>SUMIFS(AA:AA,$A:$A,EOMONTH($A847,-1),$B:$B,$B847)</f>
        <v>414</v>
      </c>
      <c r="I847" s="63">
        <f>ROUND(SUMIFS(AC:AC,$A:$A,EOMONTH($A847,-1),$B:$B,$B847),2)</f>
        <v>18.690000000000001</v>
      </c>
      <c r="J847" s="11">
        <f>SUMIFS(AB:AB,$A:$A,EOMONTH($A847,-1),$B:$B,$B847)</f>
        <v>19944.29</v>
      </c>
      <c r="K847" s="13">
        <v>0</v>
      </c>
      <c r="L847" s="25">
        <v>0</v>
      </c>
      <c r="M847" s="15">
        <v>0</v>
      </c>
      <c r="N847" s="14">
        <v>0</v>
      </c>
      <c r="O847" s="16">
        <v>71</v>
      </c>
      <c r="P847" s="16">
        <v>5736.8</v>
      </c>
      <c r="Q847" s="16">
        <v>0</v>
      </c>
      <c r="R847" s="16">
        <f>Q847*16.876/100</f>
        <v>0</v>
      </c>
      <c r="S847" s="17">
        <f t="shared" si="91"/>
        <v>0</v>
      </c>
      <c r="T847" s="16">
        <v>0</v>
      </c>
      <c r="U847" s="18">
        <f t="shared" si="92"/>
        <v>189.61199999999999</v>
      </c>
      <c r="V847" s="18">
        <f t="shared" si="93"/>
        <v>0</v>
      </c>
      <c r="W847" s="18">
        <f t="shared" si="94"/>
        <v>0</v>
      </c>
      <c r="X847" s="27"/>
      <c r="Y847" s="19">
        <f t="shared" si="95"/>
        <v>0</v>
      </c>
      <c r="Z847" s="18">
        <f t="shared" si="96"/>
        <v>32.518000000000001</v>
      </c>
      <c r="AA847" s="12">
        <v>343</v>
      </c>
      <c r="AB847" s="12">
        <v>16523.89</v>
      </c>
      <c r="AC847" s="28">
        <f>+I847+Y847-Z847</f>
        <v>-13.827999999999999</v>
      </c>
      <c r="AD847" s="20">
        <f t="shared" si="97"/>
        <v>20</v>
      </c>
      <c r="AE847">
        <v>20</v>
      </c>
    </row>
    <row r="848" spans="1:31" x14ac:dyDescent="0.25">
      <c r="A848" s="9">
        <v>45077</v>
      </c>
      <c r="B848" s="10" t="s">
        <v>162</v>
      </c>
      <c r="C848" s="10" t="s">
        <v>62</v>
      </c>
      <c r="D848" s="10" t="s">
        <v>40</v>
      </c>
      <c r="E848" s="10" t="s">
        <v>30</v>
      </c>
      <c r="F848" s="10">
        <v>420</v>
      </c>
      <c r="G848" s="10">
        <v>458</v>
      </c>
      <c r="H848" s="11">
        <f>SUMIFS(AA:AA,$A:$A,EOMONTH($A848,-1),$B:$B,$B848)</f>
        <v>106</v>
      </c>
      <c r="I848" s="63">
        <f>ROUND(SUMIFS(AC:AC,$A:$A,EOMONTH($A848,-1),$B:$B,$B848),2)</f>
        <v>9.83</v>
      </c>
      <c r="J848" s="11">
        <f>SUMIFS(AB:AB,$A:$A,EOMONTH($A848,-1),$B:$B,$B848)</f>
        <v>8597.1299999999992</v>
      </c>
      <c r="K848" s="13">
        <v>0</v>
      </c>
      <c r="L848" s="25">
        <v>0</v>
      </c>
      <c r="M848" s="15">
        <v>0</v>
      </c>
      <c r="N848" s="14">
        <v>0</v>
      </c>
      <c r="O848" s="16">
        <v>67</v>
      </c>
      <c r="P848" s="16">
        <v>5413.6</v>
      </c>
      <c r="Q848" s="16">
        <v>0</v>
      </c>
      <c r="R848" s="16">
        <f>Q848*16.876/100</f>
        <v>0</v>
      </c>
      <c r="S848" s="17">
        <f t="shared" si="91"/>
        <v>0</v>
      </c>
      <c r="T848" s="16">
        <v>0</v>
      </c>
      <c r="U848" s="18">
        <f t="shared" si="92"/>
        <v>48.548000000000002</v>
      </c>
      <c r="V848" s="18">
        <f t="shared" si="93"/>
        <v>0</v>
      </c>
      <c r="W848" s="18">
        <f t="shared" si="94"/>
        <v>0</v>
      </c>
      <c r="X848" s="27"/>
      <c r="Y848" s="19">
        <f t="shared" si="95"/>
        <v>0</v>
      </c>
      <c r="Z848" s="18">
        <f t="shared" si="96"/>
        <v>30.686</v>
      </c>
      <c r="AA848" s="12">
        <v>39</v>
      </c>
      <c r="AB848" s="12">
        <v>3163.1</v>
      </c>
      <c r="AC848" s="28">
        <f>+I848+Y848-Z848</f>
        <v>-20.856000000000002</v>
      </c>
      <c r="AD848" s="20">
        <f t="shared" si="97"/>
        <v>30</v>
      </c>
      <c r="AE848">
        <v>40</v>
      </c>
    </row>
    <row r="849" spans="1:31" x14ac:dyDescent="0.25">
      <c r="A849" s="9">
        <v>45077</v>
      </c>
      <c r="B849" s="10" t="s">
        <v>163</v>
      </c>
      <c r="C849" s="10" t="s">
        <v>62</v>
      </c>
      <c r="D849" s="10" t="s">
        <v>40</v>
      </c>
      <c r="E849" s="10" t="s">
        <v>30</v>
      </c>
      <c r="F849" s="10">
        <v>420</v>
      </c>
      <c r="G849" s="10">
        <v>458</v>
      </c>
      <c r="H849" s="11">
        <f>SUMIFS(AA:AA,$A:$A,EOMONTH($A849,-1),$B:$B,$B849)</f>
        <v>67</v>
      </c>
      <c r="I849" s="63">
        <f>ROUND(SUMIFS(AC:AC,$A:$A,EOMONTH($A849,-1),$B:$B,$B849),2)</f>
        <v>8.07</v>
      </c>
      <c r="J849" s="11">
        <f>SUMIFS(AB:AB,$A:$A,EOMONTH($A849,-1),$B:$B,$B849)</f>
        <v>4335.32</v>
      </c>
      <c r="K849" s="13">
        <v>0</v>
      </c>
      <c r="L849" s="25">
        <v>0</v>
      </c>
      <c r="M849" s="15">
        <v>0</v>
      </c>
      <c r="N849" s="14">
        <v>0</v>
      </c>
      <c r="O849" s="16">
        <v>0</v>
      </c>
      <c r="P849" s="16">
        <v>0</v>
      </c>
      <c r="Q849" s="16">
        <v>0</v>
      </c>
      <c r="R849" s="16">
        <f>Q849*16.876/100</f>
        <v>0</v>
      </c>
      <c r="S849" s="17">
        <f t="shared" si="91"/>
        <v>0</v>
      </c>
      <c r="T849" s="16">
        <v>0</v>
      </c>
      <c r="U849" s="18">
        <f t="shared" si="92"/>
        <v>30.686</v>
      </c>
      <c r="V849" s="18">
        <f t="shared" si="93"/>
        <v>0</v>
      </c>
      <c r="W849" s="18">
        <f t="shared" si="94"/>
        <v>0</v>
      </c>
      <c r="X849" s="27"/>
      <c r="Y849" s="19">
        <f t="shared" si="95"/>
        <v>0</v>
      </c>
      <c r="Z849" s="18">
        <f t="shared" si="96"/>
        <v>0</v>
      </c>
      <c r="AA849" s="12">
        <v>67</v>
      </c>
      <c r="AB849" s="12">
        <v>4335.32</v>
      </c>
      <c r="AC849" s="28">
        <f>+I849+Y849-Z849</f>
        <v>8.07</v>
      </c>
      <c r="AD849" s="20">
        <f t="shared" si="97"/>
        <v>0</v>
      </c>
      <c r="AE849">
        <v>10</v>
      </c>
    </row>
    <row r="850" spans="1:31" x14ac:dyDescent="0.25">
      <c r="A850" s="9">
        <v>45077</v>
      </c>
      <c r="B850" s="10" t="s">
        <v>164</v>
      </c>
      <c r="C850" s="10" t="s">
        <v>62</v>
      </c>
      <c r="D850" s="10" t="s">
        <v>40</v>
      </c>
      <c r="E850" s="10" t="s">
        <v>30</v>
      </c>
      <c r="F850" s="10">
        <v>420</v>
      </c>
      <c r="G850" s="10">
        <v>458</v>
      </c>
      <c r="H850" s="11">
        <f>SUMIFS(AA:AA,$A:$A,EOMONTH($A850,-1),$B:$B,$B850)</f>
        <v>186</v>
      </c>
      <c r="I850" s="63">
        <f>ROUND(SUMIFS(AC:AC,$A:$A,EOMONTH($A850,-1),$B:$B,$B850),2)</f>
        <v>3.44</v>
      </c>
      <c r="J850" s="11">
        <f>SUMIFS(AB:AB,$A:$A,EOMONTH($A850,-1),$B:$B,$B850)</f>
        <v>9767.2800000000007</v>
      </c>
      <c r="K850" s="13">
        <v>0</v>
      </c>
      <c r="L850" s="25">
        <v>0</v>
      </c>
      <c r="M850" s="15">
        <v>0</v>
      </c>
      <c r="N850" s="14">
        <v>0</v>
      </c>
      <c r="O850" s="16">
        <v>72</v>
      </c>
      <c r="P850" s="16">
        <v>5817.6</v>
      </c>
      <c r="Q850" s="16">
        <v>0</v>
      </c>
      <c r="R850" s="16">
        <f>Q850*16.876/100</f>
        <v>0</v>
      </c>
      <c r="S850" s="17">
        <f t="shared" si="91"/>
        <v>0</v>
      </c>
      <c r="T850" s="16">
        <v>0</v>
      </c>
      <c r="U850" s="18">
        <f t="shared" si="92"/>
        <v>85.188000000000002</v>
      </c>
      <c r="V850" s="18">
        <f t="shared" si="93"/>
        <v>0</v>
      </c>
      <c r="W850" s="18">
        <f t="shared" si="94"/>
        <v>0</v>
      </c>
      <c r="X850" s="27"/>
      <c r="Y850" s="19">
        <f t="shared" si="95"/>
        <v>0</v>
      </c>
      <c r="Z850" s="18">
        <f t="shared" si="96"/>
        <v>32.975999999999999</v>
      </c>
      <c r="AA850" s="12">
        <v>114</v>
      </c>
      <c r="AB850" s="12">
        <v>5986.39</v>
      </c>
      <c r="AC850" s="28">
        <f>+I850+Y850-Z850</f>
        <v>-29.535999999999998</v>
      </c>
      <c r="AD850" s="20">
        <f t="shared" si="97"/>
        <v>30</v>
      </c>
      <c r="AE850">
        <v>30</v>
      </c>
    </row>
    <row r="851" spans="1:31" x14ac:dyDescent="0.25">
      <c r="A851" s="9">
        <v>45077</v>
      </c>
      <c r="B851" s="10" t="s">
        <v>165</v>
      </c>
      <c r="C851" s="10" t="s">
        <v>62</v>
      </c>
      <c r="D851" s="10" t="s">
        <v>40</v>
      </c>
      <c r="E851" s="10" t="s">
        <v>30</v>
      </c>
      <c r="F851" s="10">
        <v>720</v>
      </c>
      <c r="G851" s="10">
        <v>785</v>
      </c>
      <c r="H851" s="11">
        <f>SUMIFS(AA:AA,$A:$A,EOMONTH($A851,-1),$B:$B,$B851)</f>
        <v>70</v>
      </c>
      <c r="I851" s="63">
        <f>ROUND(SUMIFS(AC:AC,$A:$A,EOMONTH($A851,-1),$B:$B,$B851),2)</f>
        <v>3.16</v>
      </c>
      <c r="J851" s="11">
        <f>SUMIFS(AB:AB,$A:$A,EOMONTH($A851,-1),$B:$B,$B851)</f>
        <v>8014.67</v>
      </c>
      <c r="K851" s="13">
        <v>0</v>
      </c>
      <c r="L851" s="25">
        <v>0</v>
      </c>
      <c r="M851" s="15">
        <v>0</v>
      </c>
      <c r="N851" s="14">
        <v>0</v>
      </c>
      <c r="O851" s="16">
        <v>20</v>
      </c>
      <c r="P851" s="16">
        <v>2704</v>
      </c>
      <c r="Q851" s="16">
        <v>0</v>
      </c>
      <c r="R851" s="16">
        <f>Q851*16.876/100</f>
        <v>0</v>
      </c>
      <c r="S851" s="17">
        <f t="shared" si="91"/>
        <v>0</v>
      </c>
      <c r="T851" s="16">
        <v>0</v>
      </c>
      <c r="U851" s="18">
        <f t="shared" si="92"/>
        <v>54.95</v>
      </c>
      <c r="V851" s="18">
        <f t="shared" si="93"/>
        <v>0</v>
      </c>
      <c r="W851" s="18">
        <f t="shared" si="94"/>
        <v>0</v>
      </c>
      <c r="X851" s="27"/>
      <c r="Y851" s="19">
        <f t="shared" si="95"/>
        <v>0</v>
      </c>
      <c r="Z851" s="18">
        <f t="shared" si="96"/>
        <v>15.7</v>
      </c>
      <c r="AA851" s="12">
        <v>50</v>
      </c>
      <c r="AB851" s="12">
        <v>5724.77</v>
      </c>
      <c r="AC851" s="28">
        <f>+I851+Y851-Z851</f>
        <v>-12.54</v>
      </c>
      <c r="AD851" s="20">
        <f t="shared" si="97"/>
        <v>20</v>
      </c>
      <c r="AE851">
        <v>20</v>
      </c>
    </row>
    <row r="852" spans="1:31" x14ac:dyDescent="0.25">
      <c r="A852" s="9">
        <v>45077</v>
      </c>
      <c r="B852" s="10" t="s">
        <v>166</v>
      </c>
      <c r="C852" s="10" t="s">
        <v>62</v>
      </c>
      <c r="D852" s="10" t="s">
        <v>40</v>
      </c>
      <c r="E852" s="10" t="s">
        <v>30</v>
      </c>
      <c r="F852" s="10">
        <v>720</v>
      </c>
      <c r="G852" s="10">
        <v>785</v>
      </c>
      <c r="H852" s="11">
        <f>SUMIFS(AA:AA,$A:$A,EOMONTH($A852,-1),$B:$B,$B852)</f>
        <v>116</v>
      </c>
      <c r="I852" s="63">
        <f>ROUND(SUMIFS(AC:AC,$A:$A,EOMONTH($A852,-1),$B:$B,$B852),2)</f>
        <v>6.36</v>
      </c>
      <c r="J852" s="11">
        <f>SUMIFS(AB:AB,$A:$A,EOMONTH($A852,-1),$B:$B,$B852)</f>
        <v>19604</v>
      </c>
      <c r="K852" s="13">
        <v>0</v>
      </c>
      <c r="L852" s="25">
        <v>0</v>
      </c>
      <c r="M852" s="15">
        <v>0</v>
      </c>
      <c r="N852" s="14">
        <v>0</v>
      </c>
      <c r="O852" s="16">
        <v>18</v>
      </c>
      <c r="P852" s="16">
        <v>2433.6</v>
      </c>
      <c r="Q852" s="16">
        <v>0</v>
      </c>
      <c r="R852" s="16">
        <f>Q852*16.876/100</f>
        <v>0</v>
      </c>
      <c r="S852" s="17">
        <f t="shared" si="91"/>
        <v>0</v>
      </c>
      <c r="T852" s="16">
        <v>0</v>
      </c>
      <c r="U852" s="18">
        <f t="shared" si="92"/>
        <v>91.06</v>
      </c>
      <c r="V852" s="18">
        <f t="shared" si="93"/>
        <v>0</v>
      </c>
      <c r="W852" s="18">
        <f t="shared" si="94"/>
        <v>0</v>
      </c>
      <c r="X852" s="27"/>
      <c r="Y852" s="19">
        <f t="shared" si="95"/>
        <v>0</v>
      </c>
      <c r="Z852" s="18">
        <f t="shared" si="96"/>
        <v>14.13</v>
      </c>
      <c r="AA852" s="12">
        <v>98</v>
      </c>
      <c r="AB852" s="12">
        <v>16562</v>
      </c>
      <c r="AC852" s="28">
        <f>+I852+Y852-Z852</f>
        <v>-7.7700000000000005</v>
      </c>
      <c r="AD852" s="20">
        <f t="shared" si="97"/>
        <v>10</v>
      </c>
      <c r="AE852">
        <v>20</v>
      </c>
    </row>
    <row r="853" spans="1:31" x14ac:dyDescent="0.25">
      <c r="A853" s="9">
        <v>45077</v>
      </c>
      <c r="B853" s="10" t="s">
        <v>167</v>
      </c>
      <c r="C853" s="10" t="s">
        <v>62</v>
      </c>
      <c r="D853" s="10" t="s">
        <v>40</v>
      </c>
      <c r="E853" s="10" t="s">
        <v>30</v>
      </c>
      <c r="F853" s="10">
        <v>720</v>
      </c>
      <c r="G853" s="10">
        <v>785</v>
      </c>
      <c r="H853" s="11">
        <f>SUMIFS(AA:AA,$A:$A,EOMONTH($A853,-1),$B:$B,$B853)</f>
        <v>209</v>
      </c>
      <c r="I853" s="63">
        <f>ROUND(SUMIFS(AC:AC,$A:$A,EOMONTH($A853,-1),$B:$B,$B853),2)</f>
        <v>9.44</v>
      </c>
      <c r="J853" s="11">
        <f>SUMIFS(AB:AB,$A:$A,EOMONTH($A853,-1),$B:$B,$B853)</f>
        <v>19079.96</v>
      </c>
      <c r="K853" s="13">
        <v>0</v>
      </c>
      <c r="L853" s="25">
        <v>0</v>
      </c>
      <c r="M853" s="15">
        <v>0</v>
      </c>
      <c r="N853" s="14">
        <v>0</v>
      </c>
      <c r="O853" s="16">
        <v>18</v>
      </c>
      <c r="P853" s="16">
        <v>2433.6</v>
      </c>
      <c r="Q853" s="16">
        <v>0</v>
      </c>
      <c r="R853" s="16">
        <f>Q853*16.876/100</f>
        <v>0</v>
      </c>
      <c r="S853" s="17">
        <f t="shared" si="91"/>
        <v>0</v>
      </c>
      <c r="T853" s="16">
        <v>0</v>
      </c>
      <c r="U853" s="18">
        <f t="shared" si="92"/>
        <v>164.065</v>
      </c>
      <c r="V853" s="18">
        <f t="shared" si="93"/>
        <v>0</v>
      </c>
      <c r="W853" s="18">
        <f t="shared" si="94"/>
        <v>0</v>
      </c>
      <c r="X853" s="27"/>
      <c r="Y853" s="19">
        <f t="shared" si="95"/>
        <v>0</v>
      </c>
      <c r="Z853" s="18">
        <f t="shared" si="96"/>
        <v>14.13</v>
      </c>
      <c r="AA853" s="12">
        <v>191</v>
      </c>
      <c r="AB853" s="12">
        <v>17436.71</v>
      </c>
      <c r="AC853" s="28">
        <f>+I853+Y853-Z853</f>
        <v>-4.6900000000000013</v>
      </c>
      <c r="AD853" s="20">
        <f t="shared" si="97"/>
        <v>10</v>
      </c>
      <c r="AE853">
        <v>10</v>
      </c>
    </row>
    <row r="854" spans="1:31" x14ac:dyDescent="0.25">
      <c r="A854" s="9">
        <v>45077</v>
      </c>
      <c r="B854" s="10" t="s">
        <v>168</v>
      </c>
      <c r="C854" s="10" t="s">
        <v>62</v>
      </c>
      <c r="D854" s="10" t="s">
        <v>40</v>
      </c>
      <c r="E854" s="10" t="s">
        <v>30</v>
      </c>
      <c r="F854" s="10">
        <v>720</v>
      </c>
      <c r="G854" s="10">
        <v>785</v>
      </c>
      <c r="H854" s="11">
        <f>SUMIFS(AA:AA,$A:$A,EOMONTH($A854,-1),$B:$B,$B854)</f>
        <v>80</v>
      </c>
      <c r="I854" s="63">
        <f>ROUND(SUMIFS(AC:AC,$A:$A,EOMONTH($A854,-1),$B:$B,$B854),2)</f>
        <v>6.6</v>
      </c>
      <c r="J854" s="11">
        <f>SUMIFS(AB:AB,$A:$A,EOMONTH($A854,-1),$B:$B,$B854)</f>
        <v>13520</v>
      </c>
      <c r="K854" s="13">
        <v>0</v>
      </c>
      <c r="L854" s="25">
        <v>0</v>
      </c>
      <c r="M854" s="15">
        <v>0</v>
      </c>
      <c r="N854" s="14">
        <v>0</v>
      </c>
      <c r="O854" s="16">
        <v>18</v>
      </c>
      <c r="P854" s="16">
        <v>2433.6</v>
      </c>
      <c r="Q854" s="16">
        <v>0</v>
      </c>
      <c r="R854" s="16">
        <f>Q854*16.876/100</f>
        <v>0</v>
      </c>
      <c r="S854" s="17">
        <f t="shared" si="91"/>
        <v>0</v>
      </c>
      <c r="T854" s="16">
        <v>0</v>
      </c>
      <c r="U854" s="18">
        <f t="shared" si="92"/>
        <v>62.8</v>
      </c>
      <c r="V854" s="18">
        <f t="shared" si="93"/>
        <v>0</v>
      </c>
      <c r="W854" s="18">
        <f t="shared" si="94"/>
        <v>0</v>
      </c>
      <c r="X854" s="27"/>
      <c r="Y854" s="19">
        <f t="shared" si="95"/>
        <v>0</v>
      </c>
      <c r="Z854" s="18">
        <f t="shared" si="96"/>
        <v>14.13</v>
      </c>
      <c r="AA854" s="12">
        <v>62</v>
      </c>
      <c r="AB854" s="12">
        <v>10478</v>
      </c>
      <c r="AC854" s="28">
        <f>+I854+Y854-Z854</f>
        <v>-7.5300000000000011</v>
      </c>
      <c r="AD854" s="20">
        <f t="shared" si="97"/>
        <v>10</v>
      </c>
      <c r="AE854">
        <v>30</v>
      </c>
    </row>
    <row r="855" spans="1:31" x14ac:dyDescent="0.25">
      <c r="A855" s="59">
        <v>45077</v>
      </c>
      <c r="B855" s="60" t="s">
        <v>794</v>
      </c>
      <c r="C855" s="60" t="s">
        <v>62</v>
      </c>
      <c r="D855" s="60" t="s">
        <v>40</v>
      </c>
      <c r="E855" s="60" t="s">
        <v>30</v>
      </c>
      <c r="F855" s="10"/>
      <c r="G855" s="10"/>
      <c r="H855" s="11"/>
      <c r="I855" s="63">
        <f>ROUND(SUMIFS(AC:AC,$A:$A,EOMONTH($A855,-1),$B:$B,$B855),2)</f>
        <v>0</v>
      </c>
      <c r="J855" s="11"/>
      <c r="K855" s="13"/>
      <c r="L855" s="25"/>
      <c r="M855" s="15"/>
      <c r="N855" s="14"/>
      <c r="O855" s="16"/>
      <c r="P855" s="16"/>
      <c r="Q855" s="16"/>
      <c r="R855" s="16"/>
      <c r="S855" s="17">
        <f t="shared" si="91"/>
        <v>0</v>
      </c>
      <c r="T855" s="16"/>
      <c r="U855" s="18">
        <f t="shared" si="92"/>
        <v>0</v>
      </c>
      <c r="V855" s="18">
        <f t="shared" si="93"/>
        <v>0</v>
      </c>
      <c r="W855" s="18">
        <f t="shared" si="94"/>
        <v>0</v>
      </c>
      <c r="X855" s="27"/>
      <c r="Y855" s="19">
        <f t="shared" si="95"/>
        <v>0</v>
      </c>
      <c r="Z855" s="18">
        <f t="shared" si="96"/>
        <v>0</v>
      </c>
      <c r="AA855" s="12"/>
      <c r="AB855" s="12"/>
      <c r="AC855" s="28">
        <f>+I855+Y855-Z855</f>
        <v>0</v>
      </c>
      <c r="AD855" s="20">
        <f t="shared" si="97"/>
        <v>0</v>
      </c>
      <c r="AE855">
        <v>0</v>
      </c>
    </row>
    <row r="856" spans="1:31" x14ac:dyDescent="0.25">
      <c r="A856" s="9">
        <v>45077</v>
      </c>
      <c r="B856" s="10" t="s">
        <v>169</v>
      </c>
      <c r="C856" s="10" t="s">
        <v>62</v>
      </c>
      <c r="D856" s="10" t="s">
        <v>40</v>
      </c>
      <c r="E856" s="10" t="s">
        <v>30</v>
      </c>
      <c r="F856" s="10">
        <v>720</v>
      </c>
      <c r="G856" s="10">
        <v>785</v>
      </c>
      <c r="H856" s="11">
        <f>SUMIFS(AA:AA,$A:$A,EOMONTH($A856,-1),$B:$B,$B856)</f>
        <v>121</v>
      </c>
      <c r="I856" s="63">
        <f>ROUND(SUMIFS(AC:AC,$A:$A,EOMONTH($A856,-1),$B:$B,$B856),2)</f>
        <v>7.33</v>
      </c>
      <c r="J856" s="11">
        <f>SUMIFS(AB:AB,$A:$A,EOMONTH($A856,-1),$B:$B,$B856)</f>
        <v>15950.22</v>
      </c>
      <c r="K856" s="13">
        <v>0</v>
      </c>
      <c r="L856" s="25">
        <v>0</v>
      </c>
      <c r="M856" s="15">
        <v>0</v>
      </c>
      <c r="N856" s="14">
        <v>0</v>
      </c>
      <c r="O856" s="16">
        <v>18</v>
      </c>
      <c r="P856" s="16">
        <v>2433.6</v>
      </c>
      <c r="Q856" s="16">
        <v>0</v>
      </c>
      <c r="R856" s="16">
        <f>Q856*16.876/100</f>
        <v>0</v>
      </c>
      <c r="S856" s="17">
        <f t="shared" si="91"/>
        <v>0</v>
      </c>
      <c r="T856" s="16">
        <v>0</v>
      </c>
      <c r="U856" s="18">
        <f t="shared" si="92"/>
        <v>94.984999999999999</v>
      </c>
      <c r="V856" s="18">
        <f t="shared" si="93"/>
        <v>0</v>
      </c>
      <c r="W856" s="18">
        <f t="shared" si="94"/>
        <v>0</v>
      </c>
      <c r="X856" s="27"/>
      <c r="Y856" s="19">
        <f t="shared" si="95"/>
        <v>0</v>
      </c>
      <c r="Z856" s="18">
        <f t="shared" si="96"/>
        <v>14.13</v>
      </c>
      <c r="AA856" s="12">
        <v>103</v>
      </c>
      <c r="AB856" s="12">
        <v>13577.46</v>
      </c>
      <c r="AC856" s="28">
        <f>+I856+Y856-Z856</f>
        <v>-6.8000000000000007</v>
      </c>
      <c r="AD856" s="20">
        <f t="shared" si="97"/>
        <v>10</v>
      </c>
      <c r="AE856">
        <v>20</v>
      </c>
    </row>
    <row r="857" spans="1:31" x14ac:dyDescent="0.25">
      <c r="A857" s="9">
        <v>45077</v>
      </c>
      <c r="B857" s="10" t="s">
        <v>170</v>
      </c>
      <c r="C857" s="10" t="s">
        <v>62</v>
      </c>
      <c r="D857" s="10" t="s">
        <v>40</v>
      </c>
      <c r="E857" s="10" t="s">
        <v>30</v>
      </c>
      <c r="F857" s="10">
        <v>720</v>
      </c>
      <c r="G857" s="10">
        <v>785</v>
      </c>
      <c r="H857" s="11">
        <f>SUMIFS(AA:AA,$A:$A,EOMONTH($A857,-1),$B:$B,$B857)</f>
        <v>31</v>
      </c>
      <c r="I857" s="63">
        <f>ROUND(SUMIFS(AC:AC,$A:$A,EOMONTH($A857,-1),$B:$B,$B857),2)</f>
        <v>14.39</v>
      </c>
      <c r="J857" s="11">
        <f>SUMIFS(AB:AB,$A:$A,EOMONTH($A857,-1),$B:$B,$B857)</f>
        <v>5239</v>
      </c>
      <c r="K857" s="13">
        <v>0</v>
      </c>
      <c r="L857" s="25">
        <v>0</v>
      </c>
      <c r="M857" s="15">
        <v>0</v>
      </c>
      <c r="N857" s="14">
        <v>0</v>
      </c>
      <c r="O857" s="16">
        <v>18</v>
      </c>
      <c r="P857" s="16">
        <v>2433.6</v>
      </c>
      <c r="Q857" s="16">
        <v>0</v>
      </c>
      <c r="R857" s="16">
        <f>Q857*16.876/100</f>
        <v>0</v>
      </c>
      <c r="S857" s="17">
        <f t="shared" si="91"/>
        <v>0</v>
      </c>
      <c r="T857" s="16">
        <v>0</v>
      </c>
      <c r="U857" s="18">
        <f t="shared" si="92"/>
        <v>24.335000000000001</v>
      </c>
      <c r="V857" s="18">
        <f t="shared" si="93"/>
        <v>0</v>
      </c>
      <c r="W857" s="18">
        <f t="shared" si="94"/>
        <v>0</v>
      </c>
      <c r="X857" s="27"/>
      <c r="Y857" s="19">
        <f t="shared" si="95"/>
        <v>0</v>
      </c>
      <c r="Z857" s="18">
        <f t="shared" si="96"/>
        <v>14.13</v>
      </c>
      <c r="AA857" s="12">
        <v>13</v>
      </c>
      <c r="AB857" s="12">
        <v>2197</v>
      </c>
      <c r="AC857" s="28">
        <f>+I857+Y857-Z857</f>
        <v>0.25999999999999979</v>
      </c>
      <c r="AD857" s="20">
        <f t="shared" si="97"/>
        <v>0</v>
      </c>
      <c r="AE857">
        <v>30</v>
      </c>
    </row>
    <row r="858" spans="1:31" x14ac:dyDescent="0.25">
      <c r="A858" s="9">
        <v>45077</v>
      </c>
      <c r="B858" s="10" t="s">
        <v>171</v>
      </c>
      <c r="C858" s="10" t="s">
        <v>62</v>
      </c>
      <c r="D858" s="10" t="s">
        <v>40</v>
      </c>
      <c r="E858" s="10" t="s">
        <v>30</v>
      </c>
      <c r="F858" s="10">
        <v>720</v>
      </c>
      <c r="G858" s="10">
        <v>785</v>
      </c>
      <c r="H858" s="11">
        <f>SUMIFS(AA:AA,$A:$A,EOMONTH($A858,-1),$B:$B,$B858)</f>
        <v>101</v>
      </c>
      <c r="I858" s="63">
        <f>ROUND(SUMIFS(AC:AC,$A:$A,EOMONTH($A858,-1),$B:$B,$B858),2)</f>
        <v>5.68</v>
      </c>
      <c r="J858" s="11">
        <f>SUMIFS(AB:AB,$A:$A,EOMONTH($A858,-1),$B:$B,$B858)</f>
        <v>17069</v>
      </c>
      <c r="K858" s="13">
        <v>0</v>
      </c>
      <c r="L858" s="25">
        <v>0</v>
      </c>
      <c r="M858" s="15">
        <v>0</v>
      </c>
      <c r="N858" s="14">
        <v>0</v>
      </c>
      <c r="O858" s="16">
        <v>18</v>
      </c>
      <c r="P858" s="16">
        <v>2433.6</v>
      </c>
      <c r="Q858" s="16">
        <v>0</v>
      </c>
      <c r="R858" s="16">
        <f>Q858*16.876/100</f>
        <v>0</v>
      </c>
      <c r="S858" s="17">
        <f t="shared" si="91"/>
        <v>0</v>
      </c>
      <c r="T858" s="16">
        <v>0</v>
      </c>
      <c r="U858" s="18">
        <f t="shared" si="92"/>
        <v>79.284999999999997</v>
      </c>
      <c r="V858" s="18">
        <f t="shared" si="93"/>
        <v>0</v>
      </c>
      <c r="W858" s="18">
        <f t="shared" si="94"/>
        <v>0</v>
      </c>
      <c r="X858" s="27"/>
      <c r="Y858" s="19">
        <f t="shared" si="95"/>
        <v>0</v>
      </c>
      <c r="Z858" s="18">
        <f t="shared" si="96"/>
        <v>14.13</v>
      </c>
      <c r="AA858" s="12">
        <v>83</v>
      </c>
      <c r="AB858" s="12">
        <v>14027</v>
      </c>
      <c r="AC858" s="28">
        <f>+I858+Y858-Z858</f>
        <v>-8.4500000000000011</v>
      </c>
      <c r="AD858" s="20">
        <f t="shared" si="97"/>
        <v>10</v>
      </c>
      <c r="AE858">
        <v>20</v>
      </c>
    </row>
    <row r="859" spans="1:31" x14ac:dyDescent="0.25">
      <c r="A859" s="9">
        <v>45077</v>
      </c>
      <c r="B859" s="10" t="s">
        <v>172</v>
      </c>
      <c r="C859" s="10" t="s">
        <v>62</v>
      </c>
      <c r="D859" s="10" t="s">
        <v>40</v>
      </c>
      <c r="E859" s="10" t="s">
        <v>30</v>
      </c>
      <c r="F859" s="10">
        <v>720</v>
      </c>
      <c r="G859" s="10">
        <v>785</v>
      </c>
      <c r="H859" s="11">
        <f>SUMIFS(AA:AA,$A:$A,EOMONTH($A859,-1),$B:$B,$B859)</f>
        <v>32</v>
      </c>
      <c r="I859" s="63">
        <f>ROUND(SUMIFS(AC:AC,$A:$A,EOMONTH($A859,-1),$B:$B,$B859),2)</f>
        <v>14.43</v>
      </c>
      <c r="J859" s="11">
        <f>SUMIFS(AB:AB,$A:$A,EOMONTH($A859,-1),$B:$B,$B859)</f>
        <v>5408</v>
      </c>
      <c r="K859" s="13">
        <v>0</v>
      </c>
      <c r="L859" s="25">
        <v>0</v>
      </c>
      <c r="M859" s="15">
        <v>0</v>
      </c>
      <c r="N859" s="14">
        <v>0</v>
      </c>
      <c r="O859" s="16">
        <v>4</v>
      </c>
      <c r="P859" s="16">
        <v>540.79999999999995</v>
      </c>
      <c r="Q859" s="16">
        <v>0</v>
      </c>
      <c r="R859" s="16">
        <f>Q859*16.876/100</f>
        <v>0</v>
      </c>
      <c r="S859" s="17">
        <f t="shared" si="91"/>
        <v>0</v>
      </c>
      <c r="T859" s="16">
        <v>0</v>
      </c>
      <c r="U859" s="18">
        <f t="shared" si="92"/>
        <v>25.12</v>
      </c>
      <c r="V859" s="18">
        <f t="shared" si="93"/>
        <v>0</v>
      </c>
      <c r="W859" s="18">
        <f t="shared" si="94"/>
        <v>0</v>
      </c>
      <c r="X859" s="27"/>
      <c r="Y859" s="19">
        <f t="shared" si="95"/>
        <v>0</v>
      </c>
      <c r="Z859" s="18">
        <f t="shared" si="96"/>
        <v>3.14</v>
      </c>
      <c r="AA859" s="12">
        <v>28</v>
      </c>
      <c r="AB859" s="12">
        <v>4732</v>
      </c>
      <c r="AC859" s="28">
        <f>+I859+Y859-Z859</f>
        <v>11.29</v>
      </c>
      <c r="AD859" s="20">
        <f t="shared" si="97"/>
        <v>0</v>
      </c>
      <c r="AE859">
        <v>20</v>
      </c>
    </row>
    <row r="860" spans="1:31" x14ac:dyDescent="0.25">
      <c r="A860" s="59">
        <v>45077</v>
      </c>
      <c r="B860" s="60" t="s">
        <v>777</v>
      </c>
      <c r="C860" s="60" t="s">
        <v>711</v>
      </c>
      <c r="D860" s="60" t="s">
        <v>29</v>
      </c>
      <c r="E860" s="60" t="s">
        <v>30</v>
      </c>
      <c r="F860" s="10"/>
      <c r="G860" s="10"/>
      <c r="H860" s="11"/>
      <c r="I860" s="63">
        <f>ROUND(SUMIFS(AC:AC,$A:$A,EOMONTH($A860,-1),$B:$B,$B860),2)</f>
        <v>0</v>
      </c>
      <c r="J860" s="11"/>
      <c r="K860" s="13"/>
      <c r="L860" s="25"/>
      <c r="M860" s="15"/>
      <c r="N860" s="14"/>
      <c r="O860" s="16"/>
      <c r="P860" s="16"/>
      <c r="Q860" s="16"/>
      <c r="R860" s="16"/>
      <c r="S860" s="17">
        <f t="shared" si="91"/>
        <v>0</v>
      </c>
      <c r="T860" s="16"/>
      <c r="U860" s="18">
        <f t="shared" si="92"/>
        <v>0</v>
      </c>
      <c r="V860" s="18">
        <f t="shared" si="93"/>
        <v>0</v>
      </c>
      <c r="W860" s="18">
        <f t="shared" si="94"/>
        <v>0</v>
      </c>
      <c r="X860" s="27"/>
      <c r="Y860" s="19">
        <f t="shared" si="95"/>
        <v>0</v>
      </c>
      <c r="Z860" s="18">
        <f t="shared" si="96"/>
        <v>0</v>
      </c>
      <c r="AA860" s="12"/>
      <c r="AB860" s="12"/>
      <c r="AC860" s="28">
        <f>+I860+Y860-Z860</f>
        <v>0</v>
      </c>
      <c r="AD860" s="20">
        <f t="shared" si="97"/>
        <v>0</v>
      </c>
      <c r="AE860">
        <v>0</v>
      </c>
    </row>
    <row r="861" spans="1:31" x14ac:dyDescent="0.25">
      <c r="A861" s="59">
        <v>45077</v>
      </c>
      <c r="B861" s="60" t="s">
        <v>778</v>
      </c>
      <c r="C861" s="60" t="s">
        <v>711</v>
      </c>
      <c r="D861" s="60" t="s">
        <v>29</v>
      </c>
      <c r="E861" s="60" t="s">
        <v>30</v>
      </c>
      <c r="F861" s="10"/>
      <c r="G861" s="10"/>
      <c r="H861" s="11"/>
      <c r="I861" s="63">
        <f>ROUND(SUMIFS(AC:AC,$A:$A,EOMONTH($A861,-1),$B:$B,$B861),2)</f>
        <v>0</v>
      </c>
      <c r="J861" s="11"/>
      <c r="K861" s="13"/>
      <c r="L861" s="25"/>
      <c r="M861" s="15"/>
      <c r="N861" s="14"/>
      <c r="O861" s="16"/>
      <c r="P861" s="16"/>
      <c r="Q861" s="16"/>
      <c r="R861" s="16"/>
      <c r="S861" s="17">
        <f t="shared" si="91"/>
        <v>0</v>
      </c>
      <c r="T861" s="16"/>
      <c r="U861" s="18">
        <f t="shared" si="92"/>
        <v>0</v>
      </c>
      <c r="V861" s="18">
        <f t="shared" si="93"/>
        <v>0</v>
      </c>
      <c r="W861" s="18">
        <f t="shared" si="94"/>
        <v>0</v>
      </c>
      <c r="X861" s="27"/>
      <c r="Y861" s="19">
        <f t="shared" si="95"/>
        <v>0</v>
      </c>
      <c r="Z861" s="18">
        <f t="shared" si="96"/>
        <v>0</v>
      </c>
      <c r="AA861" s="12"/>
      <c r="AB861" s="12"/>
      <c r="AC861" s="28">
        <f>+I861+Y861-Z861</f>
        <v>0</v>
      </c>
      <c r="AD861" s="20">
        <f t="shared" si="97"/>
        <v>0</v>
      </c>
      <c r="AE861">
        <v>0</v>
      </c>
    </row>
    <row r="862" spans="1:31" x14ac:dyDescent="0.25">
      <c r="A862" s="9">
        <v>45077</v>
      </c>
      <c r="B862" s="10" t="s">
        <v>719</v>
      </c>
      <c r="C862" s="10" t="s">
        <v>711</v>
      </c>
      <c r="D862" s="10" t="s">
        <v>29</v>
      </c>
      <c r="E862" s="10" t="s">
        <v>30</v>
      </c>
      <c r="F862" s="10"/>
      <c r="G862" s="10">
        <v>0</v>
      </c>
      <c r="H862" s="11">
        <f>SUMIFS(AA:AA,$A:$A,EOMONTH($A862,-1),$B:$B,$B862)</f>
        <v>0</v>
      </c>
      <c r="I862" s="63">
        <f>ROUND(SUMIFS(AC:AC,$A:$A,EOMONTH($A862,-1),$B:$B,$B862),2)</f>
        <v>0</v>
      </c>
      <c r="J862" s="11">
        <f>SUMIFS(AB:AB,$A:$A,EOMONTH($A862,-1),$B:$B,$B862)</f>
        <v>0</v>
      </c>
      <c r="K862" s="13">
        <v>0</v>
      </c>
      <c r="L862" s="25">
        <v>0</v>
      </c>
      <c r="M862" s="15">
        <v>4303</v>
      </c>
      <c r="N862" s="14">
        <v>417647.32</v>
      </c>
      <c r="O862" s="16">
        <v>0</v>
      </c>
      <c r="P862" s="16">
        <v>0</v>
      </c>
      <c r="Q862" s="16">
        <v>1842</v>
      </c>
      <c r="R862" s="16">
        <f>Q862*16.876/100</f>
        <v>310.85592000000003</v>
      </c>
      <c r="S862" s="17">
        <f t="shared" si="91"/>
        <v>2152.85592</v>
      </c>
      <c r="T862" s="16">
        <v>0</v>
      </c>
      <c r="U862" s="18">
        <f t="shared" si="92"/>
        <v>0</v>
      </c>
      <c r="V862" s="18">
        <f t="shared" si="93"/>
        <v>0</v>
      </c>
      <c r="W862" s="18">
        <f t="shared" si="94"/>
        <v>0</v>
      </c>
      <c r="X862" s="27"/>
      <c r="Y862" s="19">
        <f t="shared" si="95"/>
        <v>0</v>
      </c>
      <c r="Z862" s="18">
        <f t="shared" si="96"/>
        <v>0</v>
      </c>
      <c r="AA862" s="12">
        <v>2461</v>
      </c>
      <c r="AB862" s="12">
        <v>238863.6</v>
      </c>
      <c r="AC862" s="28">
        <f>+I862+Y862-Z862</f>
        <v>0</v>
      </c>
      <c r="AD862" s="20">
        <f t="shared" si="97"/>
        <v>0</v>
      </c>
      <c r="AE862">
        <v>0</v>
      </c>
    </row>
    <row r="863" spans="1:31" x14ac:dyDescent="0.25">
      <c r="A863" s="9">
        <v>45077</v>
      </c>
      <c r="B863" s="10" t="s">
        <v>173</v>
      </c>
      <c r="C863" s="10" t="s">
        <v>62</v>
      </c>
      <c r="D863" s="10" t="s">
        <v>29</v>
      </c>
      <c r="E863" s="10" t="s">
        <v>30</v>
      </c>
      <c r="F863" s="10"/>
      <c r="G863" s="10">
        <v>0</v>
      </c>
      <c r="H863" s="11">
        <f>SUMIFS(AA:AA,$A:$A,EOMONTH($A863,-1),$B:$B,$B863)</f>
        <v>0.87</v>
      </c>
      <c r="I863" s="63">
        <f>ROUND(SUMIFS(AC:AC,$A:$A,EOMONTH($A863,-1),$B:$B,$B863),2)</f>
        <v>0.04</v>
      </c>
      <c r="J863" s="11">
        <f>SUMIFS(AB:AB,$A:$A,EOMONTH($A863,-1),$B:$B,$B863)</f>
        <v>8.0399999999999991</v>
      </c>
      <c r="K863" s="13">
        <v>0</v>
      </c>
      <c r="L863" s="25">
        <v>0</v>
      </c>
      <c r="M863" s="15">
        <v>0</v>
      </c>
      <c r="N863" s="14">
        <v>0</v>
      </c>
      <c r="O863" s="16">
        <v>0</v>
      </c>
      <c r="P863" s="16">
        <v>0</v>
      </c>
      <c r="Q863" s="16">
        <v>0</v>
      </c>
      <c r="R863" s="16">
        <f>Q863*16.876/100</f>
        <v>0</v>
      </c>
      <c r="S863" s="17">
        <f t="shared" si="91"/>
        <v>0</v>
      </c>
      <c r="T863" s="16">
        <v>0</v>
      </c>
      <c r="U863" s="18">
        <f t="shared" si="92"/>
        <v>0</v>
      </c>
      <c r="V863" s="18">
        <f t="shared" si="93"/>
        <v>0</v>
      </c>
      <c r="W863" s="18">
        <f t="shared" si="94"/>
        <v>0</v>
      </c>
      <c r="X863" s="27"/>
      <c r="Y863" s="19">
        <f t="shared" si="95"/>
        <v>0</v>
      </c>
      <c r="Z863" s="18">
        <f t="shared" si="96"/>
        <v>0</v>
      </c>
      <c r="AA863" s="12">
        <v>0.87</v>
      </c>
      <c r="AB863" s="12">
        <v>8.0399999999999991</v>
      </c>
      <c r="AC863" s="28">
        <f>+I863+Y863-Z863</f>
        <v>0.04</v>
      </c>
      <c r="AD863" s="20">
        <f t="shared" si="97"/>
        <v>0</v>
      </c>
      <c r="AE863">
        <v>0</v>
      </c>
    </row>
    <row r="864" spans="1:31" x14ac:dyDescent="0.25">
      <c r="A864" s="9">
        <v>45077</v>
      </c>
      <c r="B864" s="10" t="s">
        <v>174</v>
      </c>
      <c r="C864" s="10" t="s">
        <v>62</v>
      </c>
      <c r="D864" s="10" t="s">
        <v>29</v>
      </c>
      <c r="E864" s="10" t="s">
        <v>30</v>
      </c>
      <c r="F864" s="10"/>
      <c r="G864" s="10">
        <v>0</v>
      </c>
      <c r="H864" s="11">
        <f>SUMIFS(AA:AA,$A:$A,EOMONTH($A864,-1),$B:$B,$B864)</f>
        <v>0.21</v>
      </c>
      <c r="I864" s="63">
        <f>ROUND(SUMIFS(AC:AC,$A:$A,EOMONTH($A864,-1),$B:$B,$B864),2)</f>
        <v>0.01</v>
      </c>
      <c r="J864" s="11">
        <f>SUMIFS(AB:AB,$A:$A,EOMONTH($A864,-1),$B:$B,$B864)</f>
        <v>2.11</v>
      </c>
      <c r="K864" s="13">
        <v>0</v>
      </c>
      <c r="L864" s="25">
        <v>0</v>
      </c>
      <c r="M864" s="15">
        <v>0</v>
      </c>
      <c r="N864" s="14">
        <v>0</v>
      </c>
      <c r="O864" s="16">
        <v>0</v>
      </c>
      <c r="P864" s="16">
        <v>0</v>
      </c>
      <c r="Q864" s="16">
        <v>0</v>
      </c>
      <c r="R864" s="16">
        <f>Q864*16.876/100</f>
        <v>0</v>
      </c>
      <c r="S864" s="17">
        <f t="shared" si="91"/>
        <v>0</v>
      </c>
      <c r="T864" s="16">
        <v>0</v>
      </c>
      <c r="U864" s="18">
        <f t="shared" si="92"/>
        <v>0</v>
      </c>
      <c r="V864" s="18">
        <f t="shared" si="93"/>
        <v>0</v>
      </c>
      <c r="W864" s="18">
        <f t="shared" si="94"/>
        <v>0</v>
      </c>
      <c r="X864" s="27"/>
      <c r="Y864" s="19">
        <f t="shared" si="95"/>
        <v>0</v>
      </c>
      <c r="Z864" s="18">
        <f t="shared" si="96"/>
        <v>0</v>
      </c>
      <c r="AA864" s="12">
        <v>0.21</v>
      </c>
      <c r="AB864" s="12">
        <v>2.11</v>
      </c>
      <c r="AC864" s="28">
        <f>+I864+Y864-Z864</f>
        <v>0.01</v>
      </c>
      <c r="AD864" s="20">
        <f t="shared" si="97"/>
        <v>0</v>
      </c>
      <c r="AE864">
        <v>0</v>
      </c>
    </row>
    <row r="865" spans="1:31" x14ac:dyDescent="0.25">
      <c r="A865" s="9">
        <v>45077</v>
      </c>
      <c r="B865" s="10" t="s">
        <v>175</v>
      </c>
      <c r="C865" s="10" t="s">
        <v>62</v>
      </c>
      <c r="D865" s="10" t="s">
        <v>29</v>
      </c>
      <c r="E865" s="10" t="s">
        <v>30</v>
      </c>
      <c r="F865" s="10"/>
      <c r="G865" s="10">
        <v>0</v>
      </c>
      <c r="H865" s="11">
        <f>SUMIFS(AA:AA,$A:$A,EOMONTH($A865,-1),$B:$B,$B865)</f>
        <v>0.87</v>
      </c>
      <c r="I865" s="63">
        <f>ROUND(SUMIFS(AC:AC,$A:$A,EOMONTH($A865,-1),$B:$B,$B865),2)</f>
        <v>0.04</v>
      </c>
      <c r="J865" s="11">
        <f>SUMIFS(AB:AB,$A:$A,EOMONTH($A865,-1),$B:$B,$B865)</f>
        <v>8.0399999999999991</v>
      </c>
      <c r="K865" s="13">
        <v>0</v>
      </c>
      <c r="L865" s="25">
        <v>0</v>
      </c>
      <c r="M865" s="15">
        <v>0</v>
      </c>
      <c r="N865" s="14">
        <v>0</v>
      </c>
      <c r="O865" s="16">
        <v>0</v>
      </c>
      <c r="P865" s="16">
        <v>0</v>
      </c>
      <c r="Q865" s="16">
        <v>0</v>
      </c>
      <c r="R865" s="16">
        <f>Q865*16.876/100</f>
        <v>0</v>
      </c>
      <c r="S865" s="17">
        <f t="shared" si="91"/>
        <v>0</v>
      </c>
      <c r="T865" s="16">
        <v>0</v>
      </c>
      <c r="U865" s="18">
        <f t="shared" si="92"/>
        <v>0</v>
      </c>
      <c r="V865" s="18">
        <f t="shared" si="93"/>
        <v>0</v>
      </c>
      <c r="W865" s="18">
        <f t="shared" si="94"/>
        <v>0</v>
      </c>
      <c r="X865" s="27"/>
      <c r="Y865" s="19">
        <f t="shared" si="95"/>
        <v>0</v>
      </c>
      <c r="Z865" s="18">
        <f t="shared" si="96"/>
        <v>0</v>
      </c>
      <c r="AA865" s="12">
        <v>0.87</v>
      </c>
      <c r="AB865" s="12">
        <v>8.0399999999999991</v>
      </c>
      <c r="AC865" s="28">
        <f>+I865+Y865-Z865</f>
        <v>0.04</v>
      </c>
      <c r="AD865" s="20">
        <f t="shared" si="97"/>
        <v>0</v>
      </c>
      <c r="AE865">
        <v>0</v>
      </c>
    </row>
    <row r="866" spans="1:31" x14ac:dyDescent="0.25">
      <c r="A866" s="9">
        <v>45077</v>
      </c>
      <c r="B866" s="10" t="s">
        <v>176</v>
      </c>
      <c r="C866" s="10" t="s">
        <v>62</v>
      </c>
      <c r="D866" s="10" t="s">
        <v>40</v>
      </c>
      <c r="E866" s="10" t="s">
        <v>30</v>
      </c>
      <c r="F866" s="10">
        <v>85</v>
      </c>
      <c r="G866" s="10">
        <v>93</v>
      </c>
      <c r="H866" s="11">
        <f>SUMIFS(AA:AA,$A:$A,EOMONTH($A866,-1),$B:$B,$B866)</f>
        <v>1874</v>
      </c>
      <c r="I866" s="63">
        <f>ROUND(SUMIFS(AC:AC,$A:$A,EOMONTH($A866,-1),$B:$B,$B866),2)</f>
        <v>59.35</v>
      </c>
      <c r="J866" s="11">
        <f>SUMIFS(AB:AB,$A:$A,EOMONTH($A866,-1),$B:$B,$B866)</f>
        <v>20693.57</v>
      </c>
      <c r="K866" s="13">
        <v>0</v>
      </c>
      <c r="L866" s="25">
        <v>0</v>
      </c>
      <c r="M866" s="15">
        <v>0</v>
      </c>
      <c r="N866" s="14">
        <v>0</v>
      </c>
      <c r="O866" s="16">
        <v>646</v>
      </c>
      <c r="P866" s="16">
        <v>19619.14</v>
      </c>
      <c r="Q866" s="16">
        <v>0</v>
      </c>
      <c r="R866" s="16">
        <f>Q866*16.876/100</f>
        <v>0</v>
      </c>
      <c r="S866" s="17">
        <f t="shared" si="91"/>
        <v>0</v>
      </c>
      <c r="T866" s="16">
        <v>0</v>
      </c>
      <c r="U866" s="18">
        <f t="shared" si="92"/>
        <v>174.28200000000001</v>
      </c>
      <c r="V866" s="18">
        <f t="shared" si="93"/>
        <v>0</v>
      </c>
      <c r="W866" s="18">
        <f t="shared" si="94"/>
        <v>0</v>
      </c>
      <c r="X866" s="27"/>
      <c r="Y866" s="19">
        <f t="shared" si="95"/>
        <v>0</v>
      </c>
      <c r="Z866" s="18">
        <f t="shared" si="96"/>
        <v>60.078000000000003</v>
      </c>
      <c r="AA866" s="12">
        <v>1228</v>
      </c>
      <c r="AB866" s="12">
        <v>13560.14</v>
      </c>
      <c r="AC866" s="28">
        <f>+I866+Y866-Z866</f>
        <v>-0.72800000000000153</v>
      </c>
      <c r="AD866" s="20">
        <f t="shared" si="97"/>
        <v>10</v>
      </c>
      <c r="AE866">
        <v>10</v>
      </c>
    </row>
    <row r="867" spans="1:31" x14ac:dyDescent="0.25">
      <c r="A867" s="9">
        <v>45077</v>
      </c>
      <c r="B867" s="10" t="s">
        <v>177</v>
      </c>
      <c r="C867" s="10" t="s">
        <v>62</v>
      </c>
      <c r="D867" s="10" t="s">
        <v>29</v>
      </c>
      <c r="E867" s="10" t="s">
        <v>30</v>
      </c>
      <c r="F867" s="10"/>
      <c r="G867" s="10">
        <v>0</v>
      </c>
      <c r="H867" s="11">
        <f>SUMIFS(AA:AA,$A:$A,EOMONTH($A867,-1),$B:$B,$B867)</f>
        <v>0.21</v>
      </c>
      <c r="I867" s="63">
        <f>ROUND(SUMIFS(AC:AC,$A:$A,EOMONTH($A867,-1),$B:$B,$B867),2)</f>
        <v>0.01</v>
      </c>
      <c r="J867" s="11">
        <f>SUMIFS(AB:AB,$A:$A,EOMONTH($A867,-1),$B:$B,$B867)</f>
        <v>1.94</v>
      </c>
      <c r="K867" s="13">
        <v>0</v>
      </c>
      <c r="L867" s="25">
        <v>0</v>
      </c>
      <c r="M867" s="15">
        <v>0</v>
      </c>
      <c r="N867" s="14">
        <v>0</v>
      </c>
      <c r="O867" s="16">
        <v>0</v>
      </c>
      <c r="P867" s="16">
        <v>0</v>
      </c>
      <c r="Q867" s="16">
        <v>0</v>
      </c>
      <c r="R867" s="16">
        <f>Q867*16.876/100</f>
        <v>0</v>
      </c>
      <c r="S867" s="17">
        <f t="shared" si="91"/>
        <v>0</v>
      </c>
      <c r="T867" s="16">
        <v>0</v>
      </c>
      <c r="U867" s="18">
        <f t="shared" si="92"/>
        <v>0</v>
      </c>
      <c r="V867" s="18">
        <f t="shared" si="93"/>
        <v>0</v>
      </c>
      <c r="W867" s="18">
        <f t="shared" si="94"/>
        <v>0</v>
      </c>
      <c r="X867" s="27"/>
      <c r="Y867" s="19">
        <f t="shared" si="95"/>
        <v>0</v>
      </c>
      <c r="Z867" s="18">
        <f t="shared" si="96"/>
        <v>0</v>
      </c>
      <c r="AA867" s="12">
        <v>0.21</v>
      </c>
      <c r="AB867" s="12">
        <v>1.94</v>
      </c>
      <c r="AC867" s="28">
        <f>+I867+Y867-Z867</f>
        <v>0.01</v>
      </c>
      <c r="AD867" s="20">
        <f t="shared" si="97"/>
        <v>0</v>
      </c>
      <c r="AE867">
        <v>0</v>
      </c>
    </row>
    <row r="868" spans="1:31" x14ac:dyDescent="0.25">
      <c r="A868" s="9">
        <v>45077</v>
      </c>
      <c r="B868" s="10" t="s">
        <v>178</v>
      </c>
      <c r="C868" s="10" t="s">
        <v>62</v>
      </c>
      <c r="D868" s="10" t="s">
        <v>29</v>
      </c>
      <c r="E868" s="10" t="s">
        <v>30</v>
      </c>
      <c r="F868" s="10"/>
      <c r="G868" s="10">
        <v>0</v>
      </c>
      <c r="H868" s="11">
        <f>SUMIFS(AA:AA,$A:$A,EOMONTH($A868,-1),$B:$B,$B868)</f>
        <v>0.54</v>
      </c>
      <c r="I868" s="63">
        <f>ROUND(SUMIFS(AC:AC,$A:$A,EOMONTH($A868,-1),$B:$B,$B868),2)</f>
        <v>0.02</v>
      </c>
      <c r="J868" s="11">
        <f>SUMIFS(AB:AB,$A:$A,EOMONTH($A868,-1),$B:$B,$B868)</f>
        <v>4.99</v>
      </c>
      <c r="K868" s="13">
        <v>0</v>
      </c>
      <c r="L868" s="25">
        <v>0</v>
      </c>
      <c r="M868" s="15">
        <v>0</v>
      </c>
      <c r="N868" s="14">
        <v>0</v>
      </c>
      <c r="O868" s="16">
        <v>0</v>
      </c>
      <c r="P868" s="16">
        <v>0</v>
      </c>
      <c r="Q868" s="16">
        <v>0</v>
      </c>
      <c r="R868" s="16">
        <f>Q868*16.876/100</f>
        <v>0</v>
      </c>
      <c r="S868" s="17">
        <f t="shared" si="91"/>
        <v>0</v>
      </c>
      <c r="T868" s="16">
        <v>0</v>
      </c>
      <c r="U868" s="18">
        <f t="shared" si="92"/>
        <v>0</v>
      </c>
      <c r="V868" s="18">
        <f t="shared" si="93"/>
        <v>0</v>
      </c>
      <c r="W868" s="18">
        <f t="shared" si="94"/>
        <v>0</v>
      </c>
      <c r="X868" s="27"/>
      <c r="Y868" s="19">
        <f t="shared" si="95"/>
        <v>0</v>
      </c>
      <c r="Z868" s="18">
        <f t="shared" si="96"/>
        <v>0</v>
      </c>
      <c r="AA868" s="12">
        <v>0.54</v>
      </c>
      <c r="AB868" s="12">
        <v>4.99</v>
      </c>
      <c r="AC868" s="28">
        <f>+I868+Y868-Z868</f>
        <v>0.02</v>
      </c>
      <c r="AD868" s="20">
        <f t="shared" si="97"/>
        <v>0</v>
      </c>
      <c r="AE868">
        <v>0</v>
      </c>
    </row>
    <row r="869" spans="1:31" x14ac:dyDescent="0.25">
      <c r="A869" s="9">
        <v>45077</v>
      </c>
      <c r="B869" s="10" t="s">
        <v>179</v>
      </c>
      <c r="C869" s="10" t="s">
        <v>62</v>
      </c>
      <c r="D869" s="10" t="s">
        <v>29</v>
      </c>
      <c r="E869" s="10" t="s">
        <v>30</v>
      </c>
      <c r="F869" s="10"/>
      <c r="G869" s="10">
        <v>0</v>
      </c>
      <c r="H869" s="11">
        <f>SUMIFS(AA:AA,$A:$A,EOMONTH($A869,-1),$B:$B,$B869)</f>
        <v>0.87</v>
      </c>
      <c r="I869" s="63">
        <f>ROUND(SUMIFS(AC:AC,$A:$A,EOMONTH($A869,-1),$B:$B,$B869),2)</f>
        <v>0.04</v>
      </c>
      <c r="J869" s="11">
        <f>SUMIFS(AB:AB,$A:$A,EOMONTH($A869,-1),$B:$B,$B869)</f>
        <v>8.25</v>
      </c>
      <c r="K869" s="13">
        <v>0</v>
      </c>
      <c r="L869" s="25">
        <v>0</v>
      </c>
      <c r="M869" s="15">
        <v>0</v>
      </c>
      <c r="N869" s="14">
        <v>0</v>
      </c>
      <c r="O869" s="16">
        <v>0</v>
      </c>
      <c r="P869" s="16">
        <v>0</v>
      </c>
      <c r="Q869" s="16">
        <v>0</v>
      </c>
      <c r="R869" s="16">
        <f>Q869*16.876/100</f>
        <v>0</v>
      </c>
      <c r="S869" s="17">
        <f t="shared" si="91"/>
        <v>0</v>
      </c>
      <c r="T869" s="16">
        <v>0</v>
      </c>
      <c r="U869" s="18">
        <f t="shared" si="92"/>
        <v>0</v>
      </c>
      <c r="V869" s="18">
        <f t="shared" si="93"/>
        <v>0</v>
      </c>
      <c r="W869" s="18">
        <f t="shared" si="94"/>
        <v>0</v>
      </c>
      <c r="X869" s="27"/>
      <c r="Y869" s="19">
        <f t="shared" si="95"/>
        <v>0</v>
      </c>
      <c r="Z869" s="18">
        <f t="shared" si="96"/>
        <v>0</v>
      </c>
      <c r="AA869" s="12">
        <v>0.87</v>
      </c>
      <c r="AB869" s="12">
        <v>8.25</v>
      </c>
      <c r="AC869" s="28">
        <f>+I869+Y869-Z869</f>
        <v>0.04</v>
      </c>
      <c r="AD869" s="20">
        <f t="shared" si="97"/>
        <v>0</v>
      </c>
      <c r="AE869">
        <v>0</v>
      </c>
    </row>
    <row r="870" spans="1:31" x14ac:dyDescent="0.25">
      <c r="A870" s="9">
        <v>45077</v>
      </c>
      <c r="B870" s="10" t="s">
        <v>180</v>
      </c>
      <c r="C870" s="10" t="s">
        <v>62</v>
      </c>
      <c r="D870" s="10" t="s">
        <v>29</v>
      </c>
      <c r="E870" s="10" t="s">
        <v>30</v>
      </c>
      <c r="F870" s="10"/>
      <c r="G870" s="10">
        <v>0</v>
      </c>
      <c r="H870" s="11">
        <f>SUMIFS(AA:AA,$A:$A,EOMONTH($A870,-1),$B:$B,$B870)</f>
        <v>0.54</v>
      </c>
      <c r="I870" s="63">
        <f>ROUND(SUMIFS(AC:AC,$A:$A,EOMONTH($A870,-1),$B:$B,$B870),2)</f>
        <v>0.02</v>
      </c>
      <c r="J870" s="11">
        <f>SUMIFS(AB:AB,$A:$A,EOMONTH($A870,-1),$B:$B,$B870)</f>
        <v>7.56</v>
      </c>
      <c r="K870" s="13">
        <v>0</v>
      </c>
      <c r="L870" s="25">
        <v>0</v>
      </c>
      <c r="M870" s="15">
        <v>0</v>
      </c>
      <c r="N870" s="14">
        <v>0</v>
      </c>
      <c r="O870" s="16">
        <v>0</v>
      </c>
      <c r="P870" s="16">
        <v>0</v>
      </c>
      <c r="Q870" s="16">
        <v>0</v>
      </c>
      <c r="R870" s="16">
        <f>Q870*16.876/100</f>
        <v>0</v>
      </c>
      <c r="S870" s="17">
        <f t="shared" si="91"/>
        <v>0</v>
      </c>
      <c r="T870" s="16">
        <v>0</v>
      </c>
      <c r="U870" s="18">
        <f t="shared" si="92"/>
        <v>0</v>
      </c>
      <c r="V870" s="18">
        <f t="shared" si="93"/>
        <v>0</v>
      </c>
      <c r="W870" s="18">
        <f t="shared" si="94"/>
        <v>0</v>
      </c>
      <c r="X870" s="27"/>
      <c r="Y870" s="19">
        <f t="shared" si="95"/>
        <v>0</v>
      </c>
      <c r="Z870" s="18">
        <f t="shared" si="96"/>
        <v>0</v>
      </c>
      <c r="AA870" s="12">
        <v>0.54</v>
      </c>
      <c r="AB870" s="12">
        <v>7.56</v>
      </c>
      <c r="AC870" s="28">
        <f>+I870+Y870-Z870</f>
        <v>0.02</v>
      </c>
      <c r="AD870" s="20">
        <f t="shared" si="97"/>
        <v>0</v>
      </c>
      <c r="AE870">
        <v>0</v>
      </c>
    </row>
    <row r="871" spans="1:31" x14ac:dyDescent="0.25">
      <c r="A871" s="9">
        <v>45077</v>
      </c>
      <c r="B871" s="10" t="s">
        <v>181</v>
      </c>
      <c r="C871" s="10" t="s">
        <v>62</v>
      </c>
      <c r="D871" s="10" t="s">
        <v>29</v>
      </c>
      <c r="E871" s="10" t="s">
        <v>30</v>
      </c>
      <c r="F871" s="10"/>
      <c r="G871" s="10">
        <v>0</v>
      </c>
      <c r="H871" s="11">
        <f>SUMIFS(AA:AA,$A:$A,EOMONTH($A871,-1),$B:$B,$B871)</f>
        <v>0.54</v>
      </c>
      <c r="I871" s="63">
        <f>ROUND(SUMIFS(AC:AC,$A:$A,EOMONTH($A871,-1),$B:$B,$B871),2)</f>
        <v>0.02</v>
      </c>
      <c r="J871" s="11">
        <f>SUMIFS(AB:AB,$A:$A,EOMONTH($A871,-1),$B:$B,$B871)</f>
        <v>4.93</v>
      </c>
      <c r="K871" s="13">
        <v>0</v>
      </c>
      <c r="L871" s="25">
        <v>0</v>
      </c>
      <c r="M871" s="15">
        <v>0</v>
      </c>
      <c r="N871" s="14">
        <v>0</v>
      </c>
      <c r="O871" s="16">
        <v>0</v>
      </c>
      <c r="P871" s="16">
        <v>0</v>
      </c>
      <c r="Q871" s="16">
        <v>0</v>
      </c>
      <c r="R871" s="16">
        <f>Q871*16.876/100</f>
        <v>0</v>
      </c>
      <c r="S871" s="17">
        <f t="shared" si="91"/>
        <v>0</v>
      </c>
      <c r="T871" s="16">
        <v>0</v>
      </c>
      <c r="U871" s="18">
        <f t="shared" si="92"/>
        <v>0</v>
      </c>
      <c r="V871" s="18">
        <f t="shared" si="93"/>
        <v>0</v>
      </c>
      <c r="W871" s="18">
        <f t="shared" si="94"/>
        <v>0</v>
      </c>
      <c r="X871" s="27"/>
      <c r="Y871" s="19">
        <f t="shared" si="95"/>
        <v>0</v>
      </c>
      <c r="Z871" s="18">
        <f t="shared" si="96"/>
        <v>0</v>
      </c>
      <c r="AA871" s="12">
        <v>0.54</v>
      </c>
      <c r="AB871" s="12">
        <v>4.93</v>
      </c>
      <c r="AC871" s="28">
        <f>+I871+Y871-Z871</f>
        <v>0.02</v>
      </c>
      <c r="AD871" s="20">
        <f t="shared" si="97"/>
        <v>0</v>
      </c>
      <c r="AE871">
        <v>0</v>
      </c>
    </row>
    <row r="872" spans="1:31" x14ac:dyDescent="0.25">
      <c r="A872" s="9">
        <v>45077</v>
      </c>
      <c r="B872" s="10" t="s">
        <v>182</v>
      </c>
      <c r="C872" s="10" t="s">
        <v>62</v>
      </c>
      <c r="D872" s="10" t="s">
        <v>40</v>
      </c>
      <c r="E872" s="10" t="s">
        <v>30</v>
      </c>
      <c r="F872" s="10">
        <v>170</v>
      </c>
      <c r="G872" s="10">
        <v>185</v>
      </c>
      <c r="H872" s="11">
        <f>SUMIFS(AA:AA,$A:$A,EOMONTH($A872,-1),$B:$B,$B872)</f>
        <v>3635</v>
      </c>
      <c r="I872" s="63">
        <f>ROUND(SUMIFS(AC:AC,$A:$A,EOMONTH($A872,-1),$B:$B,$B872),2)</f>
        <v>3.7</v>
      </c>
      <c r="J872" s="11">
        <f>SUMIFS(AB:AB,$A:$A,EOMONTH($A872,-1),$B:$B,$B872)</f>
        <v>97071.28</v>
      </c>
      <c r="K872" s="13">
        <v>0</v>
      </c>
      <c r="L872" s="25">
        <v>0</v>
      </c>
      <c r="M872" s="15">
        <v>0</v>
      </c>
      <c r="N872" s="14">
        <v>0</v>
      </c>
      <c r="O872" s="16">
        <v>398</v>
      </c>
      <c r="P872" s="16">
        <v>16346.24</v>
      </c>
      <c r="Q872" s="16">
        <v>0</v>
      </c>
      <c r="R872" s="16">
        <f>Q872*16.876/100</f>
        <v>0</v>
      </c>
      <c r="S872" s="17">
        <f t="shared" si="91"/>
        <v>0</v>
      </c>
      <c r="T872" s="16">
        <v>0</v>
      </c>
      <c r="U872" s="18">
        <f t="shared" si="92"/>
        <v>672.47500000000002</v>
      </c>
      <c r="V872" s="18">
        <f t="shared" si="93"/>
        <v>0</v>
      </c>
      <c r="W872" s="18">
        <f t="shared" si="94"/>
        <v>0</v>
      </c>
      <c r="X872" s="27"/>
      <c r="Y872" s="19">
        <f t="shared" si="95"/>
        <v>0</v>
      </c>
      <c r="Z872" s="18">
        <f t="shared" si="96"/>
        <v>73.63</v>
      </c>
      <c r="AA872" s="12">
        <v>3237</v>
      </c>
      <c r="AB872" s="12">
        <v>86442.85</v>
      </c>
      <c r="AC872" s="28">
        <f>+I872+Y872-Z872</f>
        <v>-69.929999999999993</v>
      </c>
      <c r="AD872" s="20">
        <f t="shared" si="97"/>
        <v>70</v>
      </c>
      <c r="AE872">
        <v>0</v>
      </c>
    </row>
    <row r="873" spans="1:31" x14ac:dyDescent="0.25">
      <c r="A873" s="9">
        <v>45077</v>
      </c>
      <c r="B873" s="10" t="s">
        <v>183</v>
      </c>
      <c r="C873" s="10" t="s">
        <v>62</v>
      </c>
      <c r="D873" s="10" t="s">
        <v>40</v>
      </c>
      <c r="E873" s="10" t="s">
        <v>30</v>
      </c>
      <c r="F873" s="10">
        <v>185</v>
      </c>
      <c r="G873" s="10">
        <v>202</v>
      </c>
      <c r="H873" s="11">
        <f>SUMIFS(AA:AA,$A:$A,EOMONTH($A873,-1),$B:$B,$B873)</f>
        <v>2240</v>
      </c>
      <c r="I873" s="63">
        <f>ROUND(SUMIFS(AC:AC,$A:$A,EOMONTH($A873,-1),$B:$B,$B873),2)</f>
        <v>9.34</v>
      </c>
      <c r="J873" s="11">
        <f>SUMIFS(AB:AB,$A:$A,EOMONTH($A873,-1),$B:$B,$B873)</f>
        <v>64709.9</v>
      </c>
      <c r="K873" s="13">
        <v>0</v>
      </c>
      <c r="L873" s="25">
        <v>0</v>
      </c>
      <c r="M873" s="15">
        <v>0</v>
      </c>
      <c r="N873" s="14">
        <v>0</v>
      </c>
      <c r="O873" s="16">
        <v>85</v>
      </c>
      <c r="P873" s="16">
        <v>3464.8</v>
      </c>
      <c r="Q873" s="16">
        <v>0</v>
      </c>
      <c r="R873" s="16">
        <f>Q873*16.876/100</f>
        <v>0</v>
      </c>
      <c r="S873" s="17">
        <f t="shared" si="91"/>
        <v>0</v>
      </c>
      <c r="T873" s="16">
        <v>0</v>
      </c>
      <c r="U873" s="18">
        <f t="shared" si="92"/>
        <v>452.48</v>
      </c>
      <c r="V873" s="18">
        <f t="shared" si="93"/>
        <v>0</v>
      </c>
      <c r="W873" s="18">
        <f t="shared" si="94"/>
        <v>0</v>
      </c>
      <c r="X873" s="27"/>
      <c r="Y873" s="19">
        <f t="shared" si="95"/>
        <v>0</v>
      </c>
      <c r="Z873" s="18">
        <f t="shared" si="96"/>
        <v>17.170000000000002</v>
      </c>
      <c r="AA873" s="12">
        <v>2155</v>
      </c>
      <c r="AB873" s="12">
        <v>62254.39</v>
      </c>
      <c r="AC873" s="28">
        <f>+I873+Y873-Z873</f>
        <v>-7.8300000000000018</v>
      </c>
      <c r="AD873" s="20">
        <f t="shared" si="97"/>
        <v>10</v>
      </c>
      <c r="AE873">
        <v>20</v>
      </c>
    </row>
    <row r="874" spans="1:31" x14ac:dyDescent="0.25">
      <c r="A874" s="9">
        <v>45077</v>
      </c>
      <c r="B874" s="10" t="s">
        <v>184</v>
      </c>
      <c r="C874" s="10" t="s">
        <v>185</v>
      </c>
      <c r="D874" s="10" t="s">
        <v>40</v>
      </c>
      <c r="E874" s="10" t="s">
        <v>30</v>
      </c>
      <c r="F874" s="10">
        <v>750</v>
      </c>
      <c r="G874" s="10">
        <v>817</v>
      </c>
      <c r="H874" s="11">
        <f>SUMIFS(AA:AA,$A:$A,EOMONTH($A874,-1),$B:$B,$B874)</f>
        <v>75</v>
      </c>
      <c r="I874" s="63">
        <f>ROUND(SUMIFS(AC:AC,$A:$A,EOMONTH($A874,-1),$B:$B,$B874),2)</f>
        <v>44.99</v>
      </c>
      <c r="J874" s="11">
        <f>SUMIFS(AB:AB,$A:$A,EOMONTH($A874,-1),$B:$B,$B874)</f>
        <v>6953.04</v>
      </c>
      <c r="K874" s="13">
        <v>0</v>
      </c>
      <c r="L874" s="25">
        <v>0</v>
      </c>
      <c r="M874" s="15">
        <v>615</v>
      </c>
      <c r="N874" s="14">
        <v>55964.02</v>
      </c>
      <c r="O874" s="16">
        <v>104</v>
      </c>
      <c r="P874" s="16">
        <v>15104.8</v>
      </c>
      <c r="Q874" s="16">
        <v>0</v>
      </c>
      <c r="R874" s="16">
        <f>Q874*16.876/100</f>
        <v>0</v>
      </c>
      <c r="S874" s="17">
        <f t="shared" si="91"/>
        <v>0</v>
      </c>
      <c r="T874" s="16">
        <v>0</v>
      </c>
      <c r="U874" s="18">
        <f t="shared" si="92"/>
        <v>61.274999999999999</v>
      </c>
      <c r="V874" s="18">
        <f t="shared" si="93"/>
        <v>461.25</v>
      </c>
      <c r="W874" s="18">
        <f t="shared" si="94"/>
        <v>77.439262499999998</v>
      </c>
      <c r="X874" s="27"/>
      <c r="Y874" s="19">
        <f t="shared" si="95"/>
        <v>538.68926250000004</v>
      </c>
      <c r="Z874" s="18">
        <f t="shared" si="96"/>
        <v>84.968000000000004</v>
      </c>
      <c r="AA874" s="12">
        <v>586</v>
      </c>
      <c r="AB874" s="12">
        <v>53342.66</v>
      </c>
      <c r="AC874" s="28">
        <f>+I874+Y874-Z874</f>
        <v>498.71126250000003</v>
      </c>
      <c r="AD874" s="20">
        <f t="shared" si="97"/>
        <v>0</v>
      </c>
      <c r="AE874">
        <v>0</v>
      </c>
    </row>
    <row r="875" spans="1:31" x14ac:dyDescent="0.25">
      <c r="A875" s="9">
        <v>45077</v>
      </c>
      <c r="B875" s="10" t="s">
        <v>186</v>
      </c>
      <c r="C875" s="10" t="s">
        <v>185</v>
      </c>
      <c r="D875" s="10" t="s">
        <v>40</v>
      </c>
      <c r="E875" s="10" t="s">
        <v>30</v>
      </c>
      <c r="F875" s="10">
        <v>750</v>
      </c>
      <c r="G875" s="10">
        <v>817</v>
      </c>
      <c r="H875" s="11">
        <f>SUMIFS(AA:AA,$A:$A,EOMONTH($A875,-1),$B:$B,$B875)</f>
        <v>212</v>
      </c>
      <c r="I875" s="63">
        <f>ROUND(SUMIFS(AC:AC,$A:$A,EOMONTH($A875,-1),$B:$B,$B875),2)</f>
        <v>13.26</v>
      </c>
      <c r="J875" s="11">
        <f>SUMIFS(AB:AB,$A:$A,EOMONTH($A875,-1),$B:$B,$B875)</f>
        <v>20253.169999999998</v>
      </c>
      <c r="K875" s="13">
        <v>0</v>
      </c>
      <c r="L875" s="25">
        <v>0</v>
      </c>
      <c r="M875" s="15">
        <v>0</v>
      </c>
      <c r="N875" s="14">
        <v>0</v>
      </c>
      <c r="O875" s="16">
        <v>12</v>
      </c>
      <c r="P875" s="16">
        <v>1821.6</v>
      </c>
      <c r="Q875" s="16">
        <v>0</v>
      </c>
      <c r="R875" s="16">
        <f>Q875*16.876/100</f>
        <v>0</v>
      </c>
      <c r="S875" s="17">
        <f t="shared" si="91"/>
        <v>0</v>
      </c>
      <c r="T875" s="16">
        <v>0</v>
      </c>
      <c r="U875" s="18">
        <f t="shared" si="92"/>
        <v>173.20400000000001</v>
      </c>
      <c r="V875" s="18">
        <f t="shared" si="93"/>
        <v>0</v>
      </c>
      <c r="W875" s="18">
        <f t="shared" si="94"/>
        <v>0</v>
      </c>
      <c r="X875" s="27"/>
      <c r="Y875" s="19">
        <f t="shared" si="95"/>
        <v>0</v>
      </c>
      <c r="Z875" s="18">
        <f t="shared" si="96"/>
        <v>9.8040000000000003</v>
      </c>
      <c r="AA875" s="12">
        <v>200</v>
      </c>
      <c r="AB875" s="12">
        <v>19106.759999999998</v>
      </c>
      <c r="AC875" s="28">
        <f>+I875+Y875-Z875</f>
        <v>3.4559999999999995</v>
      </c>
      <c r="AD875" s="20">
        <f t="shared" si="97"/>
        <v>0</v>
      </c>
      <c r="AE875">
        <v>50</v>
      </c>
    </row>
    <row r="876" spans="1:31" x14ac:dyDescent="0.25">
      <c r="A876" s="9">
        <v>45077</v>
      </c>
      <c r="B876" s="10" t="s">
        <v>187</v>
      </c>
      <c r="C876" s="10" t="s">
        <v>185</v>
      </c>
      <c r="D876" s="10" t="s">
        <v>40</v>
      </c>
      <c r="E876" s="10" t="s">
        <v>30</v>
      </c>
      <c r="F876" s="10">
        <v>750</v>
      </c>
      <c r="G876" s="10">
        <v>817</v>
      </c>
      <c r="H876" s="11">
        <f>SUMIFS(AA:AA,$A:$A,EOMONTH($A876,-1),$B:$B,$B876)</f>
        <v>104</v>
      </c>
      <c r="I876" s="63">
        <f>ROUND(SUMIFS(AC:AC,$A:$A,EOMONTH($A876,-1),$B:$B,$B876),2)</f>
        <v>8.3800000000000008</v>
      </c>
      <c r="J876" s="11">
        <f>SUMIFS(AB:AB,$A:$A,EOMONTH($A876,-1),$B:$B,$B876)</f>
        <v>9361.4</v>
      </c>
      <c r="K876" s="13">
        <v>0</v>
      </c>
      <c r="L876" s="25">
        <v>0</v>
      </c>
      <c r="M876" s="15">
        <v>160</v>
      </c>
      <c r="N876" s="14">
        <v>14407.29</v>
      </c>
      <c r="O876" s="16">
        <v>40</v>
      </c>
      <c r="P876" s="16">
        <v>5920.4</v>
      </c>
      <c r="Q876" s="16">
        <v>0</v>
      </c>
      <c r="R876" s="16">
        <f>Q876*16.876/100</f>
        <v>0</v>
      </c>
      <c r="S876" s="17">
        <f t="shared" si="91"/>
        <v>0</v>
      </c>
      <c r="T876" s="16">
        <v>0</v>
      </c>
      <c r="U876" s="18">
        <f t="shared" si="92"/>
        <v>84.968000000000004</v>
      </c>
      <c r="V876" s="18">
        <f t="shared" si="93"/>
        <v>120</v>
      </c>
      <c r="W876" s="18">
        <f t="shared" si="94"/>
        <v>20.146800000000002</v>
      </c>
      <c r="X876" s="27"/>
      <c r="Y876" s="19">
        <f t="shared" si="95"/>
        <v>140.14680000000001</v>
      </c>
      <c r="Z876" s="18">
        <f t="shared" si="96"/>
        <v>32.68</v>
      </c>
      <c r="AA876" s="12">
        <v>224</v>
      </c>
      <c r="AB876" s="12">
        <v>20168.150000000001</v>
      </c>
      <c r="AC876" s="28">
        <f>+I876+Y876-Z876</f>
        <v>115.8468</v>
      </c>
      <c r="AD876" s="20">
        <f t="shared" si="97"/>
        <v>0</v>
      </c>
      <c r="AE876">
        <v>0</v>
      </c>
    </row>
    <row r="877" spans="1:31" x14ac:dyDescent="0.25">
      <c r="A877" s="9">
        <v>45077</v>
      </c>
      <c r="B877" s="10" t="s">
        <v>188</v>
      </c>
      <c r="C877" s="10" t="s">
        <v>185</v>
      </c>
      <c r="D877" s="10" t="s">
        <v>40</v>
      </c>
      <c r="E877" s="10" t="s">
        <v>30</v>
      </c>
      <c r="F877" s="10">
        <v>750</v>
      </c>
      <c r="G877" s="10">
        <v>817</v>
      </c>
      <c r="H877" s="11">
        <f>SUMIFS(AA:AA,$A:$A,EOMONTH($A877,-1),$B:$B,$B877)</f>
        <v>95</v>
      </c>
      <c r="I877" s="63">
        <f>ROUND(SUMIFS(AC:AC,$A:$A,EOMONTH($A877,-1),$B:$B,$B877),2)</f>
        <v>7.98</v>
      </c>
      <c r="J877" s="11">
        <f>SUMIFS(AB:AB,$A:$A,EOMONTH($A877,-1),$B:$B,$B877)</f>
        <v>13793.3</v>
      </c>
      <c r="K877" s="13">
        <v>0</v>
      </c>
      <c r="L877" s="25">
        <v>0</v>
      </c>
      <c r="M877" s="15">
        <v>228</v>
      </c>
      <c r="N877" s="14">
        <v>20574.68</v>
      </c>
      <c r="O877" s="16">
        <v>40</v>
      </c>
      <c r="P877" s="16">
        <v>5440</v>
      </c>
      <c r="Q877" s="16">
        <v>0</v>
      </c>
      <c r="R877" s="16">
        <f>Q877*16.876/100</f>
        <v>0</v>
      </c>
      <c r="S877" s="17">
        <f t="shared" si="91"/>
        <v>0</v>
      </c>
      <c r="T877" s="16">
        <v>0</v>
      </c>
      <c r="U877" s="18">
        <f t="shared" si="92"/>
        <v>77.614999999999995</v>
      </c>
      <c r="V877" s="18">
        <f t="shared" si="93"/>
        <v>171</v>
      </c>
      <c r="W877" s="18">
        <f t="shared" si="94"/>
        <v>28.709190000000003</v>
      </c>
      <c r="X877" s="27"/>
      <c r="Y877" s="19">
        <f t="shared" si="95"/>
        <v>199.70919000000001</v>
      </c>
      <c r="Z877" s="18">
        <f t="shared" si="96"/>
        <v>32.68</v>
      </c>
      <c r="AA877" s="12">
        <v>283</v>
      </c>
      <c r="AB877" s="12">
        <v>28560.27</v>
      </c>
      <c r="AC877" s="28">
        <f>+I877+Y877-Z877</f>
        <v>175.00918999999999</v>
      </c>
      <c r="AD877" s="20">
        <f t="shared" si="97"/>
        <v>0</v>
      </c>
      <c r="AE877">
        <v>0</v>
      </c>
    </row>
    <row r="878" spans="1:31" x14ac:dyDescent="0.25">
      <c r="A878" s="9">
        <v>45077</v>
      </c>
      <c r="B878" s="10" t="s">
        <v>189</v>
      </c>
      <c r="C878" s="10" t="s">
        <v>185</v>
      </c>
      <c r="D878" s="10" t="s">
        <v>40</v>
      </c>
      <c r="E878" s="10" t="s">
        <v>30</v>
      </c>
      <c r="F878" s="10">
        <v>750</v>
      </c>
      <c r="G878" s="10">
        <v>817</v>
      </c>
      <c r="H878" s="11">
        <f>SUMIFS(AA:AA,$A:$A,EOMONTH($A878,-1),$B:$B,$B878)</f>
        <v>137</v>
      </c>
      <c r="I878" s="63">
        <f>ROUND(SUMIFS(AC:AC,$A:$A,EOMONTH($A878,-1),$B:$B,$B878),2)</f>
        <v>21.28</v>
      </c>
      <c r="J878" s="11">
        <f>SUMIFS(AB:AB,$A:$A,EOMONTH($A878,-1),$B:$B,$B878)</f>
        <v>12376.08</v>
      </c>
      <c r="K878" s="13">
        <v>0</v>
      </c>
      <c r="L878" s="25">
        <v>0</v>
      </c>
      <c r="M878" s="15">
        <v>415</v>
      </c>
      <c r="N878" s="14">
        <v>36983.15</v>
      </c>
      <c r="O878" s="16">
        <v>96</v>
      </c>
      <c r="P878" s="16">
        <v>14016.8</v>
      </c>
      <c r="Q878" s="16">
        <v>0</v>
      </c>
      <c r="R878" s="16">
        <f>Q878*16.876/100</f>
        <v>0</v>
      </c>
      <c r="S878" s="17">
        <f t="shared" si="91"/>
        <v>0</v>
      </c>
      <c r="T878" s="16">
        <v>0</v>
      </c>
      <c r="U878" s="18">
        <f t="shared" si="92"/>
        <v>111.929</v>
      </c>
      <c r="V878" s="18">
        <f t="shared" si="93"/>
        <v>311.25</v>
      </c>
      <c r="W878" s="18">
        <f t="shared" si="94"/>
        <v>52.255762500000003</v>
      </c>
      <c r="X878" s="27"/>
      <c r="Y878" s="19">
        <f t="shared" si="95"/>
        <v>363.5057625</v>
      </c>
      <c r="Z878" s="18">
        <f t="shared" si="96"/>
        <v>78.432000000000002</v>
      </c>
      <c r="AA878" s="12">
        <v>456</v>
      </c>
      <c r="AB878" s="12">
        <v>40686.94</v>
      </c>
      <c r="AC878" s="28">
        <f>+I878+Y878-Z878</f>
        <v>306.35376250000002</v>
      </c>
      <c r="AD878" s="20">
        <f t="shared" si="97"/>
        <v>0</v>
      </c>
      <c r="AE878">
        <v>0</v>
      </c>
    </row>
    <row r="879" spans="1:31" x14ac:dyDescent="0.25">
      <c r="A879" s="9">
        <v>45077</v>
      </c>
      <c r="B879" s="10" t="s">
        <v>190</v>
      </c>
      <c r="C879" s="10" t="s">
        <v>185</v>
      </c>
      <c r="D879" s="10" t="s">
        <v>40</v>
      </c>
      <c r="E879" s="10" t="s">
        <v>30</v>
      </c>
      <c r="F879" s="10">
        <v>750</v>
      </c>
      <c r="G879" s="10">
        <v>817</v>
      </c>
      <c r="H879" s="11">
        <f>SUMIFS(AA:AA,$A:$A,EOMONTH($A879,-1),$B:$B,$B879)</f>
        <v>127</v>
      </c>
      <c r="I879" s="63">
        <f>ROUND(SUMIFS(AC:AC,$A:$A,EOMONTH($A879,-1),$B:$B,$B879),2)</f>
        <v>13.11</v>
      </c>
      <c r="J879" s="11">
        <f>SUMIFS(AB:AB,$A:$A,EOMONTH($A879,-1),$B:$B,$B879)</f>
        <v>11649.38</v>
      </c>
      <c r="K879" s="13">
        <v>0</v>
      </c>
      <c r="L879" s="25">
        <v>0</v>
      </c>
      <c r="M879" s="15">
        <v>220</v>
      </c>
      <c r="N879" s="14">
        <v>19909.86</v>
      </c>
      <c r="O879" s="16">
        <v>40</v>
      </c>
      <c r="P879" s="16">
        <v>5920.4</v>
      </c>
      <c r="Q879" s="16">
        <v>0</v>
      </c>
      <c r="R879" s="16">
        <f>Q879*16.876/100</f>
        <v>0</v>
      </c>
      <c r="S879" s="17">
        <f t="shared" si="91"/>
        <v>0</v>
      </c>
      <c r="T879" s="16">
        <v>0</v>
      </c>
      <c r="U879" s="18">
        <f t="shared" si="92"/>
        <v>103.759</v>
      </c>
      <c r="V879" s="18">
        <f t="shared" si="93"/>
        <v>165</v>
      </c>
      <c r="W879" s="18">
        <f t="shared" si="94"/>
        <v>27.701850000000004</v>
      </c>
      <c r="X879" s="27"/>
      <c r="Y879" s="19">
        <f t="shared" si="95"/>
        <v>192.70185000000001</v>
      </c>
      <c r="Z879" s="18">
        <f t="shared" si="96"/>
        <v>32.68</v>
      </c>
      <c r="AA879" s="12">
        <v>307</v>
      </c>
      <c r="AB879" s="12">
        <v>27890.14</v>
      </c>
      <c r="AC879" s="28">
        <f>+I879+Y879-Z879</f>
        <v>173.13184999999999</v>
      </c>
      <c r="AD879" s="20">
        <f t="shared" si="97"/>
        <v>0</v>
      </c>
      <c r="AE879">
        <v>0</v>
      </c>
    </row>
    <row r="880" spans="1:31" x14ac:dyDescent="0.25">
      <c r="A880" s="9">
        <v>45077</v>
      </c>
      <c r="B880" s="10" t="s">
        <v>191</v>
      </c>
      <c r="C880" s="10" t="s">
        <v>185</v>
      </c>
      <c r="D880" s="10" t="s">
        <v>40</v>
      </c>
      <c r="E880" s="10" t="s">
        <v>30</v>
      </c>
      <c r="F880" s="10">
        <v>905</v>
      </c>
      <c r="G880" s="10">
        <v>986</v>
      </c>
      <c r="H880" s="11">
        <f>SUMIFS(AA:AA,$A:$A,EOMONTH($A880,-1),$B:$B,$B880)</f>
        <v>173</v>
      </c>
      <c r="I880" s="63">
        <f>ROUND(SUMIFS(AC:AC,$A:$A,EOMONTH($A880,-1),$B:$B,$B880),2)</f>
        <v>47.06</v>
      </c>
      <c r="J880" s="11">
        <f>SUMIFS(AB:AB,$A:$A,EOMONTH($A880,-1),$B:$B,$B880)</f>
        <v>18163.650000000001</v>
      </c>
      <c r="K880" s="13">
        <v>0</v>
      </c>
      <c r="L880" s="25">
        <v>0</v>
      </c>
      <c r="M880" s="15">
        <v>0</v>
      </c>
      <c r="N880" s="14">
        <v>0</v>
      </c>
      <c r="O880" s="16">
        <v>130</v>
      </c>
      <c r="P880" s="16">
        <v>21742.6</v>
      </c>
      <c r="Q880" s="16">
        <v>0</v>
      </c>
      <c r="R880" s="16">
        <f>Q880*16.876/100</f>
        <v>0</v>
      </c>
      <c r="S880" s="17">
        <f t="shared" si="91"/>
        <v>0</v>
      </c>
      <c r="T880" s="16">
        <v>0</v>
      </c>
      <c r="U880" s="18">
        <f t="shared" si="92"/>
        <v>170.578</v>
      </c>
      <c r="V880" s="18">
        <f t="shared" si="93"/>
        <v>0</v>
      </c>
      <c r="W880" s="18">
        <f t="shared" si="94"/>
        <v>0</v>
      </c>
      <c r="X880" s="27"/>
      <c r="Y880" s="19">
        <f t="shared" si="95"/>
        <v>0</v>
      </c>
      <c r="Z880" s="18">
        <f t="shared" si="96"/>
        <v>128.18</v>
      </c>
      <c r="AA880" s="12">
        <v>43</v>
      </c>
      <c r="AB880" s="12">
        <v>4514.66</v>
      </c>
      <c r="AC880" s="28">
        <f>+I880+Y880-Z880</f>
        <v>-81.12</v>
      </c>
      <c r="AD880" s="20">
        <f t="shared" si="97"/>
        <v>90</v>
      </c>
      <c r="AE880">
        <v>340</v>
      </c>
    </row>
    <row r="881" spans="1:31" x14ac:dyDescent="0.25">
      <c r="A881" s="9">
        <v>45077</v>
      </c>
      <c r="B881" s="10" t="s">
        <v>192</v>
      </c>
      <c r="C881" s="10" t="s">
        <v>185</v>
      </c>
      <c r="D881" s="10" t="s">
        <v>40</v>
      </c>
      <c r="E881" s="10" t="s">
        <v>30</v>
      </c>
      <c r="F881" s="10">
        <v>905</v>
      </c>
      <c r="G881" s="10">
        <v>986</v>
      </c>
      <c r="H881" s="11">
        <f>SUMIFS(AA:AA,$A:$A,EOMONTH($A881,-1),$B:$B,$B881)</f>
        <v>135</v>
      </c>
      <c r="I881" s="63">
        <f>ROUND(SUMIFS(AC:AC,$A:$A,EOMONTH($A881,-1),$B:$B,$B881),2)</f>
        <v>13.76</v>
      </c>
      <c r="J881" s="11">
        <f>SUMIFS(AB:AB,$A:$A,EOMONTH($A881,-1),$B:$B,$B881)</f>
        <v>13807.65</v>
      </c>
      <c r="K881" s="13">
        <v>0</v>
      </c>
      <c r="L881" s="25">
        <v>0</v>
      </c>
      <c r="M881" s="15">
        <v>0</v>
      </c>
      <c r="N881" s="14">
        <v>0</v>
      </c>
      <c r="O881" s="16">
        <v>0</v>
      </c>
      <c r="P881" s="16">
        <v>0</v>
      </c>
      <c r="Q881" s="16">
        <v>0</v>
      </c>
      <c r="R881" s="16">
        <f>Q881*16.876/100</f>
        <v>0</v>
      </c>
      <c r="S881" s="17">
        <f t="shared" si="91"/>
        <v>0</v>
      </c>
      <c r="T881" s="16">
        <v>0</v>
      </c>
      <c r="U881" s="18">
        <f t="shared" si="92"/>
        <v>133.11000000000001</v>
      </c>
      <c r="V881" s="18">
        <f t="shared" si="93"/>
        <v>0</v>
      </c>
      <c r="W881" s="18">
        <f t="shared" si="94"/>
        <v>0</v>
      </c>
      <c r="X881" s="27"/>
      <c r="Y881" s="19">
        <f t="shared" si="95"/>
        <v>0</v>
      </c>
      <c r="Z881" s="18">
        <f t="shared" si="96"/>
        <v>0</v>
      </c>
      <c r="AA881" s="12">
        <v>135</v>
      </c>
      <c r="AB881" s="12">
        <v>13807.65</v>
      </c>
      <c r="AC881" s="28">
        <f>+I881+Y881-Z881</f>
        <v>13.76</v>
      </c>
      <c r="AD881" s="20">
        <f t="shared" si="97"/>
        <v>0</v>
      </c>
      <c r="AE881">
        <v>40</v>
      </c>
    </row>
    <row r="882" spans="1:31" x14ac:dyDescent="0.25">
      <c r="A882" s="9">
        <v>45077</v>
      </c>
      <c r="B882" s="10" t="s">
        <v>193</v>
      </c>
      <c r="C882" s="10" t="s">
        <v>185</v>
      </c>
      <c r="D882" s="10" t="s">
        <v>40</v>
      </c>
      <c r="E882" s="10" t="s">
        <v>30</v>
      </c>
      <c r="F882" s="10">
        <v>905</v>
      </c>
      <c r="G882" s="10">
        <v>986</v>
      </c>
      <c r="H882" s="11">
        <f>SUMIFS(AA:AA,$A:$A,EOMONTH($A882,-1),$B:$B,$B882)</f>
        <v>178</v>
      </c>
      <c r="I882" s="63">
        <f>ROUND(SUMIFS(AC:AC,$A:$A,EOMONTH($A882,-1),$B:$B,$B882),2)</f>
        <v>16.64</v>
      </c>
      <c r="J882" s="11">
        <f>SUMIFS(AB:AB,$A:$A,EOMONTH($A882,-1),$B:$B,$B882)</f>
        <v>14872.41</v>
      </c>
      <c r="K882" s="13">
        <v>0</v>
      </c>
      <c r="L882" s="25">
        <v>0</v>
      </c>
      <c r="M882" s="15">
        <v>0</v>
      </c>
      <c r="N882" s="14">
        <v>0</v>
      </c>
      <c r="O882" s="16">
        <v>50</v>
      </c>
      <c r="P882" s="16">
        <v>8360</v>
      </c>
      <c r="Q882" s="16">
        <v>0</v>
      </c>
      <c r="R882" s="16">
        <f>Q882*16.876/100</f>
        <v>0</v>
      </c>
      <c r="S882" s="17">
        <f t="shared" si="91"/>
        <v>0</v>
      </c>
      <c r="T882" s="16">
        <v>0</v>
      </c>
      <c r="U882" s="18">
        <f t="shared" si="92"/>
        <v>175.50800000000001</v>
      </c>
      <c r="V882" s="18">
        <f t="shared" si="93"/>
        <v>0</v>
      </c>
      <c r="W882" s="18">
        <f t="shared" si="94"/>
        <v>0</v>
      </c>
      <c r="X882" s="27"/>
      <c r="Y882" s="19">
        <f t="shared" si="95"/>
        <v>0</v>
      </c>
      <c r="Z882" s="18">
        <f t="shared" si="96"/>
        <v>49.3</v>
      </c>
      <c r="AA882" s="12">
        <v>128</v>
      </c>
      <c r="AB882" s="12">
        <v>10694.76</v>
      </c>
      <c r="AC882" s="28">
        <f>+I882+Y882-Z882</f>
        <v>-32.659999999999997</v>
      </c>
      <c r="AD882" s="20">
        <f t="shared" si="97"/>
        <v>40</v>
      </c>
      <c r="AE882">
        <v>90</v>
      </c>
    </row>
    <row r="883" spans="1:31" x14ac:dyDescent="0.25">
      <c r="A883" s="9">
        <v>45077</v>
      </c>
      <c r="B883" s="10" t="s">
        <v>194</v>
      </c>
      <c r="C883" s="10" t="s">
        <v>185</v>
      </c>
      <c r="D883" s="10" t="s">
        <v>40</v>
      </c>
      <c r="E883" s="10" t="s">
        <v>30</v>
      </c>
      <c r="F883" s="10">
        <v>905</v>
      </c>
      <c r="G883" s="10">
        <v>986</v>
      </c>
      <c r="H883" s="11">
        <f>SUMIFS(AA:AA,$A:$A,EOMONTH($A883,-1),$B:$B,$B883)</f>
        <v>61</v>
      </c>
      <c r="I883" s="63">
        <f>ROUND(SUMIFS(AC:AC,$A:$A,EOMONTH($A883,-1),$B:$B,$B883),2)</f>
        <v>26.68</v>
      </c>
      <c r="J883" s="11">
        <f>SUMIFS(AB:AB,$A:$A,EOMONTH($A883,-1),$B:$B,$B883)</f>
        <v>6392.16</v>
      </c>
      <c r="K883" s="13">
        <v>0</v>
      </c>
      <c r="L883" s="25">
        <v>0</v>
      </c>
      <c r="M883" s="15">
        <v>0</v>
      </c>
      <c r="N883" s="14">
        <v>0</v>
      </c>
      <c r="O883" s="16">
        <v>90</v>
      </c>
      <c r="P883" s="16">
        <v>15183.3</v>
      </c>
      <c r="Q883" s="16">
        <v>0</v>
      </c>
      <c r="R883" s="16">
        <f>Q883*16.876/100</f>
        <v>0</v>
      </c>
      <c r="S883" s="17">
        <f t="shared" si="91"/>
        <v>0</v>
      </c>
      <c r="T883" s="16">
        <v>0</v>
      </c>
      <c r="U883" s="18">
        <f t="shared" si="92"/>
        <v>60.146000000000001</v>
      </c>
      <c r="V883" s="18">
        <f t="shared" si="93"/>
        <v>0</v>
      </c>
      <c r="W883" s="18">
        <f t="shared" si="94"/>
        <v>0</v>
      </c>
      <c r="X883" s="27"/>
      <c r="Y883" s="19">
        <f t="shared" si="95"/>
        <v>0</v>
      </c>
      <c r="Z883" s="18">
        <f t="shared" si="96"/>
        <v>88.74</v>
      </c>
      <c r="AA883" s="12">
        <v>-29</v>
      </c>
      <c r="AB883" s="12">
        <v>-3038.91</v>
      </c>
      <c r="AC883" s="28">
        <f>+I883+Y883-Z883</f>
        <v>-62.059999999999995</v>
      </c>
      <c r="AD883" s="20">
        <f t="shared" si="97"/>
        <v>70</v>
      </c>
      <c r="AE883">
        <v>220</v>
      </c>
    </row>
    <row r="884" spans="1:31" x14ac:dyDescent="0.25">
      <c r="A884" s="9">
        <v>45077</v>
      </c>
      <c r="B884" s="10" t="s">
        <v>195</v>
      </c>
      <c r="C884" s="10" t="s">
        <v>185</v>
      </c>
      <c r="D884" s="10" t="s">
        <v>40</v>
      </c>
      <c r="E884" s="10" t="s">
        <v>30</v>
      </c>
      <c r="F884" s="10">
        <v>905</v>
      </c>
      <c r="G884" s="10">
        <v>986</v>
      </c>
      <c r="H884" s="11">
        <f>SUMIFS(AA:AA,$A:$A,EOMONTH($A884,-1),$B:$B,$B884)</f>
        <v>220</v>
      </c>
      <c r="I884" s="63">
        <f>ROUND(SUMIFS(AC:AC,$A:$A,EOMONTH($A884,-1),$B:$B,$B884),2)</f>
        <v>1.71</v>
      </c>
      <c r="J884" s="11">
        <f>SUMIFS(AB:AB,$A:$A,EOMONTH($A884,-1),$B:$B,$B884)</f>
        <v>23022.09</v>
      </c>
      <c r="K884" s="13">
        <v>0</v>
      </c>
      <c r="L884" s="25">
        <v>0</v>
      </c>
      <c r="M884" s="15">
        <v>0</v>
      </c>
      <c r="N884" s="14">
        <v>0</v>
      </c>
      <c r="O884" s="16">
        <v>60</v>
      </c>
      <c r="P884" s="16">
        <v>10038.6</v>
      </c>
      <c r="Q884" s="16">
        <v>0</v>
      </c>
      <c r="R884" s="16">
        <f>Q884*16.876/100</f>
        <v>0</v>
      </c>
      <c r="S884" s="17">
        <f t="shared" si="91"/>
        <v>0</v>
      </c>
      <c r="T884" s="16">
        <v>0</v>
      </c>
      <c r="U884" s="18">
        <f t="shared" si="92"/>
        <v>216.92</v>
      </c>
      <c r="V884" s="18">
        <f t="shared" si="93"/>
        <v>0</v>
      </c>
      <c r="W884" s="18">
        <f t="shared" si="94"/>
        <v>0</v>
      </c>
      <c r="X884" s="27"/>
      <c r="Y884" s="19">
        <f t="shared" si="95"/>
        <v>0</v>
      </c>
      <c r="Z884" s="18">
        <f t="shared" si="96"/>
        <v>59.16</v>
      </c>
      <c r="AA884" s="12">
        <v>160</v>
      </c>
      <c r="AB884" s="12">
        <v>16743.330000000002</v>
      </c>
      <c r="AC884" s="28">
        <f>+I884+Y884-Z884</f>
        <v>-57.449999999999996</v>
      </c>
      <c r="AD884" s="20">
        <f t="shared" si="97"/>
        <v>60</v>
      </c>
      <c r="AE884">
        <v>80</v>
      </c>
    </row>
    <row r="885" spans="1:31" x14ac:dyDescent="0.25">
      <c r="A885" s="9">
        <v>45077</v>
      </c>
      <c r="B885" s="10" t="s">
        <v>196</v>
      </c>
      <c r="C885" s="10" t="s">
        <v>185</v>
      </c>
      <c r="D885" s="10" t="s">
        <v>40</v>
      </c>
      <c r="E885" s="10" t="s">
        <v>30</v>
      </c>
      <c r="F885" s="10">
        <v>905</v>
      </c>
      <c r="G885" s="10">
        <v>986</v>
      </c>
      <c r="H885" s="11">
        <f>SUMIFS(AA:AA,$A:$A,EOMONTH($A885,-1),$B:$B,$B885)</f>
        <v>72</v>
      </c>
      <c r="I885" s="63">
        <f>ROUND(SUMIFS(AC:AC,$A:$A,EOMONTH($A885,-1),$B:$B,$B885),2)</f>
        <v>32.69</v>
      </c>
      <c r="J885" s="11">
        <f>SUMIFS(AB:AB,$A:$A,EOMONTH($A885,-1),$B:$B,$B885)</f>
        <v>7294.16</v>
      </c>
      <c r="K885" s="13">
        <v>0</v>
      </c>
      <c r="L885" s="25">
        <v>0</v>
      </c>
      <c r="M885" s="15">
        <v>0</v>
      </c>
      <c r="N885" s="14">
        <v>0</v>
      </c>
      <c r="O885" s="16">
        <v>0</v>
      </c>
      <c r="P885" s="16">
        <v>0</v>
      </c>
      <c r="Q885" s="16">
        <v>0</v>
      </c>
      <c r="R885" s="16">
        <f>Q885*16.876/100</f>
        <v>0</v>
      </c>
      <c r="S885" s="17">
        <f t="shared" si="91"/>
        <v>0</v>
      </c>
      <c r="T885" s="16">
        <v>0</v>
      </c>
      <c r="U885" s="18">
        <f t="shared" si="92"/>
        <v>70.992000000000004</v>
      </c>
      <c r="V885" s="18">
        <f t="shared" si="93"/>
        <v>0</v>
      </c>
      <c r="W885" s="18">
        <f t="shared" si="94"/>
        <v>0</v>
      </c>
      <c r="X885" s="27"/>
      <c r="Y885" s="19">
        <f t="shared" si="95"/>
        <v>0</v>
      </c>
      <c r="Z885" s="18">
        <f t="shared" si="96"/>
        <v>0</v>
      </c>
      <c r="AA885" s="12">
        <v>72</v>
      </c>
      <c r="AB885" s="12">
        <v>7294.16</v>
      </c>
      <c r="AC885" s="28">
        <f>+I885+Y885-Z885</f>
        <v>32.69</v>
      </c>
      <c r="AD885" s="20">
        <f t="shared" si="97"/>
        <v>0</v>
      </c>
      <c r="AE885">
        <v>70</v>
      </c>
    </row>
    <row r="886" spans="1:31" x14ac:dyDescent="0.25">
      <c r="A886" s="9">
        <v>45077</v>
      </c>
      <c r="B886" s="10" t="s">
        <v>720</v>
      </c>
      <c r="C886" s="10" t="s">
        <v>282</v>
      </c>
      <c r="D886" s="10" t="s">
        <v>40</v>
      </c>
      <c r="E886" s="10" t="s">
        <v>30</v>
      </c>
      <c r="F886" s="10">
        <v>52</v>
      </c>
      <c r="G886" s="10">
        <v>57</v>
      </c>
      <c r="H886" s="11">
        <f>SUMIFS(AA:AA,$A:$A,EOMONTH($A886,-1),$B:$B,$B886)</f>
        <v>0</v>
      </c>
      <c r="I886" s="63">
        <f>ROUND(SUMIFS(AC:AC,$A:$A,EOMONTH($A886,-1),$B:$B,$B886),2)</f>
        <v>0</v>
      </c>
      <c r="J886" s="11">
        <f>SUMIFS(AB:AB,$A:$A,EOMONTH($A886,-1),$B:$B,$B886)</f>
        <v>0</v>
      </c>
      <c r="K886" s="13">
        <v>0</v>
      </c>
      <c r="L886" s="25">
        <v>0</v>
      </c>
      <c r="M886" s="15">
        <v>4140</v>
      </c>
      <c r="N886" s="14">
        <v>7162.2</v>
      </c>
      <c r="O886" s="16">
        <v>0</v>
      </c>
      <c r="P886" s="16">
        <v>0</v>
      </c>
      <c r="Q886" s="16">
        <v>0</v>
      </c>
      <c r="R886" s="16">
        <f>Q886*16.876/100</f>
        <v>0</v>
      </c>
      <c r="S886" s="17">
        <f t="shared" si="91"/>
        <v>0</v>
      </c>
      <c r="T886" s="16">
        <v>0</v>
      </c>
      <c r="U886" s="18">
        <f t="shared" si="92"/>
        <v>0</v>
      </c>
      <c r="V886" s="18">
        <f t="shared" si="93"/>
        <v>215.28</v>
      </c>
      <c r="W886" s="18">
        <f t="shared" si="94"/>
        <v>36.143359200000006</v>
      </c>
      <c r="X886" s="27"/>
      <c r="Y886" s="19">
        <f t="shared" si="95"/>
        <v>251.42335919999999</v>
      </c>
      <c r="Z886" s="18">
        <f t="shared" si="96"/>
        <v>0</v>
      </c>
      <c r="AA886" s="12">
        <v>4140</v>
      </c>
      <c r="AB886" s="12">
        <v>7162.2</v>
      </c>
      <c r="AC886" s="28">
        <f>+I886+Y886-Z886</f>
        <v>251.42335919999999</v>
      </c>
      <c r="AD886" s="20">
        <f t="shared" si="97"/>
        <v>0</v>
      </c>
      <c r="AE886">
        <v>0</v>
      </c>
    </row>
    <row r="887" spans="1:31" x14ac:dyDescent="0.25">
      <c r="A887" s="9">
        <v>45077</v>
      </c>
      <c r="B887" s="10" t="s">
        <v>197</v>
      </c>
      <c r="C887" s="10" t="s">
        <v>185</v>
      </c>
      <c r="D887" s="10" t="s">
        <v>40</v>
      </c>
      <c r="E887" s="10" t="s">
        <v>30</v>
      </c>
      <c r="F887" s="10">
        <v>1010</v>
      </c>
      <c r="G887" s="10">
        <v>1101</v>
      </c>
      <c r="H887" s="11">
        <f>SUMIFS(AA:AA,$A:$A,EOMONTH($A887,-1),$B:$B,$B887)</f>
        <v>459</v>
      </c>
      <c r="I887" s="63">
        <f>ROUND(SUMIFS(AC:AC,$A:$A,EOMONTH($A887,-1),$B:$B,$B887),2)</f>
        <v>78.08</v>
      </c>
      <c r="J887" s="11">
        <f>SUMIFS(AB:AB,$A:$A,EOMONTH($A887,-1),$B:$B,$B887)</f>
        <v>57496.639999999999</v>
      </c>
      <c r="K887" s="13">
        <v>0</v>
      </c>
      <c r="L887" s="25">
        <v>0</v>
      </c>
      <c r="M887" s="15">
        <v>0</v>
      </c>
      <c r="N887" s="14">
        <v>0</v>
      </c>
      <c r="O887" s="16">
        <v>135</v>
      </c>
      <c r="P887" s="16">
        <v>25893</v>
      </c>
      <c r="Q887" s="16">
        <v>0</v>
      </c>
      <c r="R887" s="16">
        <f>Q887*16.876/100</f>
        <v>0</v>
      </c>
      <c r="S887" s="17">
        <f t="shared" si="91"/>
        <v>0</v>
      </c>
      <c r="T887" s="16">
        <v>0</v>
      </c>
      <c r="U887" s="18">
        <f t="shared" si="92"/>
        <v>505.35899999999998</v>
      </c>
      <c r="V887" s="18">
        <f t="shared" si="93"/>
        <v>0</v>
      </c>
      <c r="W887" s="18">
        <f t="shared" si="94"/>
        <v>0</v>
      </c>
      <c r="X887" s="27"/>
      <c r="Y887" s="19">
        <f t="shared" si="95"/>
        <v>0</v>
      </c>
      <c r="Z887" s="18">
        <f t="shared" si="96"/>
        <v>148.63499999999999</v>
      </c>
      <c r="AA887" s="12">
        <v>324</v>
      </c>
      <c r="AB887" s="12">
        <v>40585.86</v>
      </c>
      <c r="AC887" s="28">
        <f>+I887+Y887-Z887</f>
        <v>-70.554999999999993</v>
      </c>
      <c r="AD887" s="20">
        <f t="shared" si="97"/>
        <v>80</v>
      </c>
      <c r="AE887">
        <v>0</v>
      </c>
    </row>
    <row r="888" spans="1:31" x14ac:dyDescent="0.25">
      <c r="A888" s="9">
        <v>45077</v>
      </c>
      <c r="B888" s="10" t="s">
        <v>198</v>
      </c>
      <c r="C888" s="10" t="s">
        <v>185</v>
      </c>
      <c r="D888" s="10" t="s">
        <v>40</v>
      </c>
      <c r="E888" s="10" t="s">
        <v>30</v>
      </c>
      <c r="F888" s="10">
        <v>1010</v>
      </c>
      <c r="G888" s="10">
        <v>1101</v>
      </c>
      <c r="H888" s="11">
        <f>SUMIFS(AA:AA,$A:$A,EOMONTH($A888,-1),$B:$B,$B888)</f>
        <v>212</v>
      </c>
      <c r="I888" s="63">
        <f>ROUND(SUMIFS(AC:AC,$A:$A,EOMONTH($A888,-1),$B:$B,$B888),2)</f>
        <v>48.32</v>
      </c>
      <c r="J888" s="11">
        <f>SUMIFS(AB:AB,$A:$A,EOMONTH($A888,-1),$B:$B,$B888)</f>
        <v>25058.25</v>
      </c>
      <c r="K888" s="13">
        <v>0</v>
      </c>
      <c r="L888" s="25">
        <v>0</v>
      </c>
      <c r="M888" s="15">
        <v>0</v>
      </c>
      <c r="N888" s="14">
        <v>0</v>
      </c>
      <c r="O888" s="16">
        <v>12</v>
      </c>
      <c r="P888" s="16">
        <v>2376</v>
      </c>
      <c r="Q888" s="16">
        <v>0</v>
      </c>
      <c r="R888" s="16">
        <f>Q888*16.876/100</f>
        <v>0</v>
      </c>
      <c r="S888" s="17">
        <f t="shared" si="91"/>
        <v>0</v>
      </c>
      <c r="T888" s="16">
        <v>0</v>
      </c>
      <c r="U888" s="18">
        <f t="shared" si="92"/>
        <v>233.41200000000001</v>
      </c>
      <c r="V888" s="18">
        <f t="shared" si="93"/>
        <v>0</v>
      </c>
      <c r="W888" s="18">
        <f t="shared" si="94"/>
        <v>0</v>
      </c>
      <c r="X888" s="27"/>
      <c r="Y888" s="19">
        <f t="shared" si="95"/>
        <v>0</v>
      </c>
      <c r="Z888" s="18">
        <f t="shared" si="96"/>
        <v>13.212</v>
      </c>
      <c r="AA888" s="12">
        <v>200</v>
      </c>
      <c r="AB888" s="12">
        <v>23639.86</v>
      </c>
      <c r="AC888" s="28">
        <f>+I888+Y888-Z888</f>
        <v>35.108000000000004</v>
      </c>
      <c r="AD888" s="20">
        <f t="shared" si="97"/>
        <v>0</v>
      </c>
      <c r="AE888">
        <v>0</v>
      </c>
    </row>
    <row r="889" spans="1:31" x14ac:dyDescent="0.25">
      <c r="A889" s="9">
        <v>45077</v>
      </c>
      <c r="B889" s="10" t="s">
        <v>199</v>
      </c>
      <c r="C889" s="10" t="s">
        <v>185</v>
      </c>
      <c r="D889" s="10" t="s">
        <v>40</v>
      </c>
      <c r="E889" s="10" t="s">
        <v>30</v>
      </c>
      <c r="F889" s="10">
        <v>1010</v>
      </c>
      <c r="G889" s="10">
        <v>1101</v>
      </c>
      <c r="H889" s="11">
        <f>SUMIFS(AA:AA,$A:$A,EOMONTH($A889,-1),$B:$B,$B889)</f>
        <v>285</v>
      </c>
      <c r="I889" s="63">
        <f>ROUND(SUMIFS(AC:AC,$A:$A,EOMONTH($A889,-1),$B:$B,$B889),2)</f>
        <v>67.569999999999993</v>
      </c>
      <c r="J889" s="11">
        <f>SUMIFS(AB:AB,$A:$A,EOMONTH($A889,-1),$B:$B,$B889)</f>
        <v>34460.839999999997</v>
      </c>
      <c r="K889" s="13">
        <v>0</v>
      </c>
      <c r="L889" s="25">
        <v>0</v>
      </c>
      <c r="M889" s="15">
        <v>0</v>
      </c>
      <c r="N889" s="14">
        <v>0</v>
      </c>
      <c r="O889" s="16">
        <v>30</v>
      </c>
      <c r="P889" s="16">
        <v>5940</v>
      </c>
      <c r="Q889" s="16">
        <v>0</v>
      </c>
      <c r="R889" s="16">
        <f>Q889*16.876/100</f>
        <v>0</v>
      </c>
      <c r="S889" s="17">
        <f t="shared" si="91"/>
        <v>0</v>
      </c>
      <c r="T889" s="16">
        <v>0</v>
      </c>
      <c r="U889" s="18">
        <f t="shared" si="92"/>
        <v>313.78500000000003</v>
      </c>
      <c r="V889" s="18">
        <f t="shared" si="93"/>
        <v>0</v>
      </c>
      <c r="W889" s="18">
        <f t="shared" si="94"/>
        <v>0</v>
      </c>
      <c r="X889" s="27"/>
      <c r="Y889" s="19">
        <f t="shared" si="95"/>
        <v>0</v>
      </c>
      <c r="Z889" s="18">
        <f t="shared" si="96"/>
        <v>33.03</v>
      </c>
      <c r="AA889" s="12">
        <v>255</v>
      </c>
      <c r="AB889" s="12">
        <v>30833.38</v>
      </c>
      <c r="AC889" s="28">
        <f>+I889+Y889-Z889</f>
        <v>34.539999999999992</v>
      </c>
      <c r="AD889" s="20">
        <f t="shared" si="97"/>
        <v>0</v>
      </c>
      <c r="AE889">
        <v>0</v>
      </c>
    </row>
    <row r="890" spans="1:31" x14ac:dyDescent="0.25">
      <c r="A890" s="9">
        <v>45077</v>
      </c>
      <c r="B890" s="10" t="s">
        <v>200</v>
      </c>
      <c r="C890" s="10" t="s">
        <v>185</v>
      </c>
      <c r="D890" s="10" t="s">
        <v>40</v>
      </c>
      <c r="E890" s="10" t="s">
        <v>30</v>
      </c>
      <c r="F890" s="10">
        <v>1010</v>
      </c>
      <c r="G890" s="10">
        <v>1101</v>
      </c>
      <c r="H890" s="11">
        <f>SUMIFS(AA:AA,$A:$A,EOMONTH($A890,-1),$B:$B,$B890)</f>
        <v>178</v>
      </c>
      <c r="I890" s="63">
        <f>ROUND(SUMIFS(AC:AC,$A:$A,EOMONTH($A890,-1),$B:$B,$B890),2)</f>
        <v>39.64</v>
      </c>
      <c r="J890" s="11">
        <f>SUMIFS(AB:AB,$A:$A,EOMONTH($A890,-1),$B:$B,$B890)</f>
        <v>21184.080000000002</v>
      </c>
      <c r="K890" s="13">
        <v>0</v>
      </c>
      <c r="L890" s="25">
        <v>0</v>
      </c>
      <c r="M890" s="15">
        <v>0</v>
      </c>
      <c r="N890" s="14">
        <v>0</v>
      </c>
      <c r="O890" s="16">
        <v>30</v>
      </c>
      <c r="P890" s="16">
        <v>5400</v>
      </c>
      <c r="Q890" s="16">
        <v>0</v>
      </c>
      <c r="R890" s="16">
        <f>Q890*16.876/100</f>
        <v>0</v>
      </c>
      <c r="S890" s="17">
        <f t="shared" si="91"/>
        <v>0</v>
      </c>
      <c r="T890" s="16">
        <v>0</v>
      </c>
      <c r="U890" s="18">
        <f t="shared" si="92"/>
        <v>195.97800000000001</v>
      </c>
      <c r="V890" s="18">
        <f t="shared" si="93"/>
        <v>0</v>
      </c>
      <c r="W890" s="18">
        <f t="shared" si="94"/>
        <v>0</v>
      </c>
      <c r="X890" s="27"/>
      <c r="Y890" s="19">
        <f t="shared" si="95"/>
        <v>0</v>
      </c>
      <c r="Z890" s="18">
        <f t="shared" si="96"/>
        <v>33.03</v>
      </c>
      <c r="AA890" s="12">
        <v>148</v>
      </c>
      <c r="AB890" s="12">
        <v>17613.73</v>
      </c>
      <c r="AC890" s="28">
        <f>+I890+Y890-Z890</f>
        <v>6.6099999999999994</v>
      </c>
      <c r="AD890" s="20">
        <f t="shared" si="97"/>
        <v>0</v>
      </c>
      <c r="AE890">
        <v>0</v>
      </c>
    </row>
    <row r="891" spans="1:31" x14ac:dyDescent="0.25">
      <c r="A891" s="9">
        <v>45077</v>
      </c>
      <c r="B891" s="10" t="s">
        <v>201</v>
      </c>
      <c r="C891" s="10" t="s">
        <v>185</v>
      </c>
      <c r="D891" s="10" t="s">
        <v>40</v>
      </c>
      <c r="E891" s="10" t="s">
        <v>30</v>
      </c>
      <c r="F891" s="10">
        <v>1010</v>
      </c>
      <c r="G891" s="10">
        <v>1101</v>
      </c>
      <c r="H891" s="11">
        <f>SUMIFS(AA:AA,$A:$A,EOMONTH($A891,-1),$B:$B,$B891)</f>
        <v>353</v>
      </c>
      <c r="I891" s="63">
        <f>ROUND(SUMIFS(AC:AC,$A:$A,EOMONTH($A891,-1),$B:$B,$B891),2)</f>
        <v>47.07</v>
      </c>
      <c r="J891" s="11">
        <f>SUMIFS(AB:AB,$A:$A,EOMONTH($A891,-1),$B:$B,$B891)</f>
        <v>41883.35</v>
      </c>
      <c r="K891" s="13">
        <v>0</v>
      </c>
      <c r="L891" s="25">
        <v>0</v>
      </c>
      <c r="M891" s="15">
        <v>0</v>
      </c>
      <c r="N891" s="14">
        <v>0</v>
      </c>
      <c r="O891" s="16">
        <v>75</v>
      </c>
      <c r="P891" s="16">
        <v>14310</v>
      </c>
      <c r="Q891" s="16">
        <v>0</v>
      </c>
      <c r="R891" s="16">
        <f>Q891*16.876/100</f>
        <v>0</v>
      </c>
      <c r="S891" s="17">
        <f t="shared" si="91"/>
        <v>0</v>
      </c>
      <c r="T891" s="16">
        <v>0</v>
      </c>
      <c r="U891" s="18">
        <f t="shared" si="92"/>
        <v>388.65300000000002</v>
      </c>
      <c r="V891" s="18">
        <f t="shared" si="93"/>
        <v>0</v>
      </c>
      <c r="W891" s="18">
        <f t="shared" si="94"/>
        <v>0</v>
      </c>
      <c r="X891" s="27"/>
      <c r="Y891" s="19">
        <f t="shared" si="95"/>
        <v>0</v>
      </c>
      <c r="Z891" s="18">
        <f t="shared" si="96"/>
        <v>82.575000000000003</v>
      </c>
      <c r="AA891" s="12">
        <v>278</v>
      </c>
      <c r="AB891" s="12">
        <v>32984.620000000003</v>
      </c>
      <c r="AC891" s="28">
        <f>+I891+Y891-Z891</f>
        <v>-35.505000000000003</v>
      </c>
      <c r="AD891" s="20">
        <f t="shared" si="97"/>
        <v>40</v>
      </c>
      <c r="AE891">
        <v>0</v>
      </c>
    </row>
    <row r="892" spans="1:31" x14ac:dyDescent="0.25">
      <c r="A892" s="9">
        <v>45077</v>
      </c>
      <c r="B892" s="10" t="s">
        <v>202</v>
      </c>
      <c r="C892" s="10" t="s">
        <v>185</v>
      </c>
      <c r="D892" s="10" t="s">
        <v>40</v>
      </c>
      <c r="E892" s="10" t="s">
        <v>30</v>
      </c>
      <c r="F892" s="10">
        <v>1010</v>
      </c>
      <c r="G892" s="10">
        <v>1101</v>
      </c>
      <c r="H892" s="11">
        <f>SUMIFS(AA:AA,$A:$A,EOMONTH($A892,-1),$B:$B,$B892)</f>
        <v>317</v>
      </c>
      <c r="I892" s="63">
        <f>ROUND(SUMIFS(AC:AC,$A:$A,EOMONTH($A892,-1),$B:$B,$B892),2)</f>
        <v>28.64</v>
      </c>
      <c r="J892" s="11">
        <f>SUMIFS(AB:AB,$A:$A,EOMONTH($A892,-1),$B:$B,$B892)</f>
        <v>36623.269999999997</v>
      </c>
      <c r="K892" s="13">
        <v>0</v>
      </c>
      <c r="L892" s="25">
        <v>0</v>
      </c>
      <c r="M892" s="15">
        <v>0</v>
      </c>
      <c r="N892" s="14">
        <v>0</v>
      </c>
      <c r="O892" s="16">
        <v>30</v>
      </c>
      <c r="P892" s="16">
        <v>5791.5</v>
      </c>
      <c r="Q892" s="16">
        <v>0</v>
      </c>
      <c r="R892" s="16">
        <f>Q892*16.876/100</f>
        <v>0</v>
      </c>
      <c r="S892" s="17">
        <f t="shared" si="91"/>
        <v>0</v>
      </c>
      <c r="T892" s="16">
        <v>0</v>
      </c>
      <c r="U892" s="18">
        <f t="shared" si="92"/>
        <v>349.017</v>
      </c>
      <c r="V892" s="18">
        <f t="shared" si="93"/>
        <v>0</v>
      </c>
      <c r="W892" s="18">
        <f t="shared" si="94"/>
        <v>0</v>
      </c>
      <c r="X892" s="27"/>
      <c r="Y892" s="19">
        <f t="shared" si="95"/>
        <v>0</v>
      </c>
      <c r="Z892" s="18">
        <f t="shared" si="96"/>
        <v>33.03</v>
      </c>
      <c r="AA892" s="12">
        <v>287</v>
      </c>
      <c r="AB892" s="12">
        <v>33157.35</v>
      </c>
      <c r="AC892" s="28">
        <f>+I892+Y892-Z892</f>
        <v>-4.3900000000000006</v>
      </c>
      <c r="AD892" s="20">
        <f t="shared" si="97"/>
        <v>10</v>
      </c>
      <c r="AE892">
        <v>0</v>
      </c>
    </row>
    <row r="893" spans="1:31" x14ac:dyDescent="0.25">
      <c r="A893" s="9">
        <v>45077</v>
      </c>
      <c r="B893" s="10" t="s">
        <v>203</v>
      </c>
      <c r="C893" s="10" t="s">
        <v>185</v>
      </c>
      <c r="D893" s="10" t="s">
        <v>40</v>
      </c>
      <c r="E893" s="10" t="s">
        <v>30</v>
      </c>
      <c r="F893" s="10">
        <v>2000</v>
      </c>
      <c r="G893" s="10">
        <v>2180</v>
      </c>
      <c r="H893" s="11">
        <f>SUMIFS(AA:AA,$A:$A,EOMONTH($A893,-1),$B:$B,$B893)</f>
        <v>69</v>
      </c>
      <c r="I893" s="63">
        <f>ROUND(SUMIFS(AC:AC,$A:$A,EOMONTH($A893,-1),$B:$B,$B893),2)</f>
        <v>70.86</v>
      </c>
      <c r="J893" s="11">
        <f>SUMIFS(AB:AB,$A:$A,EOMONTH($A893,-1),$B:$B,$B893)</f>
        <v>14698.91</v>
      </c>
      <c r="K893" s="13">
        <v>0</v>
      </c>
      <c r="L893" s="25">
        <v>0</v>
      </c>
      <c r="M893" s="15">
        <v>1155</v>
      </c>
      <c r="N893" s="14">
        <v>216097.69</v>
      </c>
      <c r="O893" s="16">
        <v>120</v>
      </c>
      <c r="P893" s="16">
        <v>43080.75</v>
      </c>
      <c r="Q893" s="16">
        <v>0</v>
      </c>
      <c r="R893" s="16">
        <f>Q893*16.876/100</f>
        <v>0</v>
      </c>
      <c r="S893" s="17">
        <f t="shared" si="91"/>
        <v>0</v>
      </c>
      <c r="T893" s="16">
        <v>0</v>
      </c>
      <c r="U893" s="18">
        <f t="shared" si="92"/>
        <v>150.41999999999999</v>
      </c>
      <c r="V893" s="18">
        <f t="shared" si="93"/>
        <v>2310</v>
      </c>
      <c r="W893" s="18">
        <f t="shared" si="94"/>
        <v>387.82590000000005</v>
      </c>
      <c r="X893" s="27"/>
      <c r="Y893" s="19">
        <f t="shared" si="95"/>
        <v>2697.8258999999998</v>
      </c>
      <c r="Z893" s="18">
        <f t="shared" si="96"/>
        <v>261.60000000000002</v>
      </c>
      <c r="AA893" s="12">
        <v>1104</v>
      </c>
      <c r="AB893" s="12">
        <v>208169.48</v>
      </c>
      <c r="AC893" s="28">
        <f>+I893+Y893-Z893</f>
        <v>2507.0859</v>
      </c>
      <c r="AD893" s="20">
        <f t="shared" si="97"/>
        <v>0</v>
      </c>
      <c r="AE893">
        <v>0</v>
      </c>
    </row>
    <row r="894" spans="1:31" x14ac:dyDescent="0.25">
      <c r="A894" s="9">
        <v>45077</v>
      </c>
      <c r="B894" s="10" t="s">
        <v>204</v>
      </c>
      <c r="C894" s="10" t="s">
        <v>185</v>
      </c>
      <c r="D894" s="10" t="s">
        <v>40</v>
      </c>
      <c r="E894" s="10" t="s">
        <v>30</v>
      </c>
      <c r="F894" s="10">
        <v>2000</v>
      </c>
      <c r="G894" s="10">
        <v>2180</v>
      </c>
      <c r="H894" s="11">
        <f>SUMIFS(AA:AA,$A:$A,EOMONTH($A894,-1),$B:$B,$B894)</f>
        <v>-18</v>
      </c>
      <c r="I894" s="63">
        <f>ROUND(SUMIFS(AC:AC,$A:$A,EOMONTH($A894,-1),$B:$B,$B894),2)</f>
        <v>83.57</v>
      </c>
      <c r="J894" s="11">
        <f>SUMIFS(AB:AB,$A:$A,EOMONTH($A894,-1),$B:$B,$B894)</f>
        <v>-4669.83</v>
      </c>
      <c r="K894" s="13">
        <v>0</v>
      </c>
      <c r="L894" s="25">
        <v>0</v>
      </c>
      <c r="M894" s="15">
        <v>503</v>
      </c>
      <c r="N894" s="14">
        <v>107424.68</v>
      </c>
      <c r="O894" s="16">
        <v>75</v>
      </c>
      <c r="P894" s="16">
        <v>26671.5</v>
      </c>
      <c r="Q894" s="16">
        <v>0</v>
      </c>
      <c r="R894" s="16">
        <f>Q894*16.876/100</f>
        <v>0</v>
      </c>
      <c r="S894" s="17">
        <f t="shared" si="91"/>
        <v>0</v>
      </c>
      <c r="T894" s="16">
        <v>0</v>
      </c>
      <c r="U894" s="18">
        <f t="shared" si="92"/>
        <v>-39.24</v>
      </c>
      <c r="V894" s="18">
        <f t="shared" si="93"/>
        <v>1006</v>
      </c>
      <c r="W894" s="18">
        <f t="shared" si="94"/>
        <v>168.89734000000001</v>
      </c>
      <c r="X894" s="27"/>
      <c r="Y894" s="19">
        <f t="shared" si="95"/>
        <v>1174.89734</v>
      </c>
      <c r="Z894" s="18">
        <f t="shared" si="96"/>
        <v>163.5</v>
      </c>
      <c r="AA894" s="12">
        <v>410</v>
      </c>
      <c r="AB894" s="12">
        <v>87562.86</v>
      </c>
      <c r="AC894" s="28">
        <f>+I894+Y894-Z894</f>
        <v>1094.9673399999999</v>
      </c>
      <c r="AD894" s="20">
        <f t="shared" si="97"/>
        <v>0</v>
      </c>
      <c r="AE894">
        <v>0</v>
      </c>
    </row>
    <row r="895" spans="1:31" x14ac:dyDescent="0.25">
      <c r="A895" s="9">
        <v>45077</v>
      </c>
      <c r="B895" s="10" t="s">
        <v>205</v>
      </c>
      <c r="C895" s="10" t="s">
        <v>185</v>
      </c>
      <c r="D895" s="10" t="s">
        <v>40</v>
      </c>
      <c r="E895" s="10" t="s">
        <v>30</v>
      </c>
      <c r="F895" s="10">
        <v>2000</v>
      </c>
      <c r="G895" s="10">
        <v>2180</v>
      </c>
      <c r="H895" s="11">
        <f>SUMIFS(AA:AA,$A:$A,EOMONTH($A895,-1),$B:$B,$B895)</f>
        <v>150</v>
      </c>
      <c r="I895" s="63">
        <f>ROUND(SUMIFS(AC:AC,$A:$A,EOMONTH($A895,-1),$B:$B,$B895),2)</f>
        <v>5.76</v>
      </c>
      <c r="J895" s="11">
        <f>SUMIFS(AB:AB,$A:$A,EOMONTH($A895,-1),$B:$B,$B895)</f>
        <v>38697.96</v>
      </c>
      <c r="K895" s="13">
        <v>0</v>
      </c>
      <c r="L895" s="25">
        <v>0</v>
      </c>
      <c r="M895" s="15">
        <v>352</v>
      </c>
      <c r="N895" s="14">
        <v>58988.21</v>
      </c>
      <c r="O895" s="16">
        <v>120</v>
      </c>
      <c r="P895" s="16">
        <v>43080.75</v>
      </c>
      <c r="Q895" s="16">
        <v>0</v>
      </c>
      <c r="R895" s="16">
        <f>Q895*16.876/100</f>
        <v>0</v>
      </c>
      <c r="S895" s="17">
        <f t="shared" si="91"/>
        <v>0</v>
      </c>
      <c r="T895" s="16">
        <v>0</v>
      </c>
      <c r="U895" s="18">
        <f t="shared" si="92"/>
        <v>327</v>
      </c>
      <c r="V895" s="18">
        <f t="shared" si="93"/>
        <v>704</v>
      </c>
      <c r="W895" s="18">
        <f t="shared" si="94"/>
        <v>118.19456000000002</v>
      </c>
      <c r="X895" s="27"/>
      <c r="Y895" s="19">
        <f t="shared" si="95"/>
        <v>822.19456000000002</v>
      </c>
      <c r="Z895" s="18">
        <f t="shared" si="96"/>
        <v>261.60000000000002</v>
      </c>
      <c r="AA895" s="12">
        <v>382</v>
      </c>
      <c r="AB895" s="12">
        <v>74334.89</v>
      </c>
      <c r="AC895" s="28">
        <f>+I895+Y895-Z895</f>
        <v>566.35455999999999</v>
      </c>
      <c r="AD895" s="20">
        <f t="shared" si="97"/>
        <v>0</v>
      </c>
      <c r="AE895">
        <v>0</v>
      </c>
    </row>
    <row r="896" spans="1:31" x14ac:dyDescent="0.25">
      <c r="A896" s="9">
        <v>45077</v>
      </c>
      <c r="B896" s="10" t="s">
        <v>206</v>
      </c>
      <c r="C896" s="10" t="s">
        <v>185</v>
      </c>
      <c r="D896" s="10" t="s">
        <v>29</v>
      </c>
      <c r="E896" s="10" t="s">
        <v>30</v>
      </c>
      <c r="F896" s="10"/>
      <c r="G896" s="10">
        <v>0</v>
      </c>
      <c r="H896" s="11">
        <f>SUMIFS(AA:AA,$A:$A,EOMONTH($A896,-1),$B:$B,$B896)</f>
        <v>47</v>
      </c>
      <c r="I896" s="63">
        <f>ROUND(SUMIFS(AC:AC,$A:$A,EOMONTH($A896,-1),$B:$B,$B896),2)</f>
        <v>2.12</v>
      </c>
      <c r="J896" s="11">
        <f>SUMIFS(AB:AB,$A:$A,EOMONTH($A896,-1),$B:$B,$B896)</f>
        <v>0</v>
      </c>
      <c r="K896" s="13">
        <v>0</v>
      </c>
      <c r="L896" s="25">
        <v>0</v>
      </c>
      <c r="M896" s="15">
        <v>0</v>
      </c>
      <c r="N896" s="14">
        <v>0</v>
      </c>
      <c r="O896" s="16">
        <v>0</v>
      </c>
      <c r="P896" s="16">
        <v>0</v>
      </c>
      <c r="Q896" s="16">
        <v>0</v>
      </c>
      <c r="R896" s="16">
        <f>Q896*16.876/100</f>
        <v>0</v>
      </c>
      <c r="S896" s="17">
        <f t="shared" si="91"/>
        <v>0</v>
      </c>
      <c r="T896" s="16">
        <v>0</v>
      </c>
      <c r="U896" s="18">
        <f t="shared" si="92"/>
        <v>0</v>
      </c>
      <c r="V896" s="18">
        <f t="shared" si="93"/>
        <v>0</v>
      </c>
      <c r="W896" s="18">
        <f t="shared" si="94"/>
        <v>0</v>
      </c>
      <c r="X896" s="27"/>
      <c r="Y896" s="19">
        <f t="shared" si="95"/>
        <v>0</v>
      </c>
      <c r="Z896" s="18">
        <f t="shared" si="96"/>
        <v>0</v>
      </c>
      <c r="AA896" s="12">
        <v>47</v>
      </c>
      <c r="AB896" s="12">
        <v>0</v>
      </c>
      <c r="AC896" s="28">
        <f>+I896+Y896-Z896</f>
        <v>2.12</v>
      </c>
      <c r="AD896" s="20">
        <f t="shared" si="97"/>
        <v>0</v>
      </c>
      <c r="AE896">
        <v>0</v>
      </c>
    </row>
    <row r="897" spans="1:31" x14ac:dyDescent="0.25">
      <c r="A897" s="9">
        <v>45077</v>
      </c>
      <c r="B897" s="10" t="s">
        <v>207</v>
      </c>
      <c r="C897" s="10" t="s">
        <v>28</v>
      </c>
      <c r="D897" s="10" t="s">
        <v>29</v>
      </c>
      <c r="E897" s="10" t="s">
        <v>30</v>
      </c>
      <c r="F897" s="10"/>
      <c r="G897" s="10">
        <v>0</v>
      </c>
      <c r="H897" s="11">
        <f>SUMIFS(AA:AA,$A:$A,EOMONTH($A897,-1),$B:$B,$B897)</f>
        <v>722</v>
      </c>
      <c r="I897" s="63">
        <f>ROUND(SUMIFS(AC:AC,$A:$A,EOMONTH($A897,-1),$B:$B,$B897),2)</f>
        <v>3.7</v>
      </c>
      <c r="J897" s="11">
        <f>SUMIFS(AB:AB,$A:$A,EOMONTH($A897,-1),$B:$B,$B897)</f>
        <v>2624.89</v>
      </c>
      <c r="K897" s="13">
        <v>0</v>
      </c>
      <c r="L897" s="25">
        <v>0</v>
      </c>
      <c r="M897" s="15">
        <v>0</v>
      </c>
      <c r="N897" s="14">
        <v>0</v>
      </c>
      <c r="O897" s="16">
        <v>0</v>
      </c>
      <c r="P897" s="16">
        <v>0</v>
      </c>
      <c r="Q897" s="16">
        <v>210</v>
      </c>
      <c r="R897" s="16">
        <f>Q897*16.876/100</f>
        <v>35.439599999999999</v>
      </c>
      <c r="S897" s="17">
        <f t="shared" si="91"/>
        <v>245.43959999999998</v>
      </c>
      <c r="T897" s="16">
        <v>764.4</v>
      </c>
      <c r="U897" s="18">
        <f t="shared" si="92"/>
        <v>0</v>
      </c>
      <c r="V897" s="18">
        <f t="shared" si="93"/>
        <v>0</v>
      </c>
      <c r="W897" s="18">
        <f t="shared" si="94"/>
        <v>0</v>
      </c>
      <c r="X897" s="27"/>
      <c r="Y897" s="19">
        <f t="shared" si="95"/>
        <v>0</v>
      </c>
      <c r="Z897" s="18">
        <f t="shared" si="96"/>
        <v>0</v>
      </c>
      <c r="AA897" s="12">
        <v>512</v>
      </c>
      <c r="AB897" s="12">
        <v>1861.42</v>
      </c>
      <c r="AC897" s="28">
        <f>+I897+Y897-Z897</f>
        <v>3.7</v>
      </c>
      <c r="AD897" s="20">
        <f t="shared" si="97"/>
        <v>0</v>
      </c>
      <c r="AE897">
        <v>0</v>
      </c>
    </row>
    <row r="898" spans="1:31" x14ac:dyDescent="0.25">
      <c r="A898" s="9">
        <v>45077</v>
      </c>
      <c r="B898" s="10" t="s">
        <v>721</v>
      </c>
      <c r="C898" s="10" t="s">
        <v>28</v>
      </c>
      <c r="D898" s="10" t="s">
        <v>29</v>
      </c>
      <c r="E898" s="10" t="s">
        <v>30</v>
      </c>
      <c r="F898" s="10"/>
      <c r="G898" s="10">
        <v>0</v>
      </c>
      <c r="H898" s="11">
        <f>SUMIFS(AA:AA,$A:$A,EOMONTH($A898,-1),$B:$B,$B898)</f>
        <v>0</v>
      </c>
      <c r="I898" s="63">
        <f>ROUND(SUMIFS(AC:AC,$A:$A,EOMONTH($A898,-1),$B:$B,$B898),2)</f>
        <v>0</v>
      </c>
      <c r="J898" s="11">
        <f>SUMIFS(AB:AB,$A:$A,EOMONTH($A898,-1),$B:$B,$B898)</f>
        <v>0</v>
      </c>
      <c r="K898" s="13">
        <v>0</v>
      </c>
      <c r="L898" s="25">
        <v>0</v>
      </c>
      <c r="M898" s="15">
        <v>1011</v>
      </c>
      <c r="N898" s="14">
        <v>3670.55</v>
      </c>
      <c r="O898" s="16">
        <v>0</v>
      </c>
      <c r="P898" s="16">
        <v>0</v>
      </c>
      <c r="Q898" s="16">
        <v>659</v>
      </c>
      <c r="R898" s="16">
        <f>Q898*16.876/100</f>
        <v>111.21284000000001</v>
      </c>
      <c r="S898" s="17">
        <f t="shared" si="91"/>
        <v>770.21284000000003</v>
      </c>
      <c r="T898" s="16">
        <v>2392.17</v>
      </c>
      <c r="U898" s="18">
        <f t="shared" si="92"/>
        <v>0</v>
      </c>
      <c r="V898" s="18">
        <f t="shared" si="93"/>
        <v>0</v>
      </c>
      <c r="W898" s="18">
        <f t="shared" si="94"/>
        <v>0</v>
      </c>
      <c r="X898" s="27"/>
      <c r="Y898" s="19">
        <f t="shared" si="95"/>
        <v>0</v>
      </c>
      <c r="Z898" s="18">
        <f t="shared" si="96"/>
        <v>0</v>
      </c>
      <c r="AA898" s="12">
        <v>352</v>
      </c>
      <c r="AB898" s="12">
        <v>1277.8900000000001</v>
      </c>
      <c r="AC898" s="28">
        <f>+I898+Y898-Z898</f>
        <v>0</v>
      </c>
      <c r="AD898" s="20">
        <f t="shared" si="97"/>
        <v>0</v>
      </c>
      <c r="AE898">
        <v>0</v>
      </c>
    </row>
    <row r="899" spans="1:31" x14ac:dyDescent="0.25">
      <c r="A899" s="9">
        <v>45077</v>
      </c>
      <c r="B899" s="10" t="s">
        <v>208</v>
      </c>
      <c r="C899" s="10" t="s">
        <v>28</v>
      </c>
      <c r="D899" s="10" t="s">
        <v>29</v>
      </c>
      <c r="E899" s="10" t="s">
        <v>30</v>
      </c>
      <c r="F899" s="10"/>
      <c r="G899" s="10">
        <v>0</v>
      </c>
      <c r="H899" s="11">
        <f>SUMIFS(AA:AA,$A:$A,EOMONTH($A899,-1),$B:$B,$B899)</f>
        <v>431</v>
      </c>
      <c r="I899" s="63">
        <f>ROUND(SUMIFS(AC:AC,$A:$A,EOMONTH($A899,-1),$B:$B,$B899),2)</f>
        <v>19.46</v>
      </c>
      <c r="J899" s="11">
        <f>SUMIFS(AB:AB,$A:$A,EOMONTH($A899,-1),$B:$B,$B899)</f>
        <v>1605.17</v>
      </c>
      <c r="K899" s="13">
        <v>0</v>
      </c>
      <c r="L899" s="25">
        <v>0</v>
      </c>
      <c r="M899" s="15">
        <v>0</v>
      </c>
      <c r="N899" s="14">
        <v>0</v>
      </c>
      <c r="O899" s="16">
        <v>0</v>
      </c>
      <c r="P899" s="16">
        <v>0</v>
      </c>
      <c r="Q899" s="16">
        <v>251</v>
      </c>
      <c r="R899" s="16">
        <f>Q899*16.876/100</f>
        <v>42.358760000000004</v>
      </c>
      <c r="S899" s="17">
        <f t="shared" si="91"/>
        <v>293.35876000000002</v>
      </c>
      <c r="T899" s="16">
        <v>933.72</v>
      </c>
      <c r="U899" s="18">
        <f t="shared" si="92"/>
        <v>0</v>
      </c>
      <c r="V899" s="18">
        <f t="shared" si="93"/>
        <v>0</v>
      </c>
      <c r="W899" s="18">
        <f t="shared" si="94"/>
        <v>0</v>
      </c>
      <c r="X899" s="27"/>
      <c r="Y899" s="19">
        <f t="shared" si="95"/>
        <v>0</v>
      </c>
      <c r="Z899" s="18">
        <f t="shared" si="96"/>
        <v>0</v>
      </c>
      <c r="AA899" s="12">
        <v>180</v>
      </c>
      <c r="AB899" s="12">
        <v>670.37</v>
      </c>
      <c r="AC899" s="28">
        <f>+I899+Y899-Z899</f>
        <v>19.46</v>
      </c>
      <c r="AD899" s="20">
        <f t="shared" si="97"/>
        <v>0</v>
      </c>
      <c r="AE899">
        <v>0</v>
      </c>
    </row>
    <row r="900" spans="1:31" x14ac:dyDescent="0.25">
      <c r="A900" s="9">
        <v>45077</v>
      </c>
      <c r="B900" s="10" t="s">
        <v>209</v>
      </c>
      <c r="C900" s="10" t="s">
        <v>28</v>
      </c>
      <c r="D900" s="10" t="s">
        <v>29</v>
      </c>
      <c r="E900" s="10" t="s">
        <v>30</v>
      </c>
      <c r="F900" s="10"/>
      <c r="G900" s="10">
        <v>0</v>
      </c>
      <c r="H900" s="11">
        <f>SUMIFS(AA:AA,$A:$A,EOMONTH($A900,-1),$B:$B,$B900)</f>
        <v>930</v>
      </c>
      <c r="I900" s="63">
        <f>ROUND(SUMIFS(AC:AC,$A:$A,EOMONTH($A900,-1),$B:$B,$B900),2)</f>
        <v>41.99</v>
      </c>
      <c r="J900" s="11">
        <f>SUMIFS(AB:AB,$A:$A,EOMONTH($A900,-1),$B:$B,$B900)</f>
        <v>3456.04</v>
      </c>
      <c r="K900" s="13">
        <v>0</v>
      </c>
      <c r="L900" s="25">
        <v>0</v>
      </c>
      <c r="M900" s="15">
        <v>0</v>
      </c>
      <c r="N900" s="14">
        <v>0</v>
      </c>
      <c r="O900" s="16">
        <v>0</v>
      </c>
      <c r="P900" s="16">
        <v>0</v>
      </c>
      <c r="Q900" s="16">
        <v>310</v>
      </c>
      <c r="R900" s="16">
        <f>Q900*16.876/100</f>
        <v>52.315600000000003</v>
      </c>
      <c r="S900" s="17">
        <f t="shared" si="91"/>
        <v>362.31560000000002</v>
      </c>
      <c r="T900" s="16">
        <v>1153.2</v>
      </c>
      <c r="U900" s="18">
        <f t="shared" si="92"/>
        <v>0</v>
      </c>
      <c r="V900" s="18">
        <f t="shared" si="93"/>
        <v>0</v>
      </c>
      <c r="W900" s="18">
        <f t="shared" si="94"/>
        <v>0</v>
      </c>
      <c r="X900" s="27"/>
      <c r="Y900" s="19">
        <f t="shared" si="95"/>
        <v>0</v>
      </c>
      <c r="Z900" s="18">
        <f t="shared" si="96"/>
        <v>0</v>
      </c>
      <c r="AA900" s="12">
        <v>620</v>
      </c>
      <c r="AB900" s="12">
        <v>2304.0300000000002</v>
      </c>
      <c r="AC900" s="28">
        <f>+I900+Y900-Z900</f>
        <v>41.99</v>
      </c>
      <c r="AD900" s="20">
        <f t="shared" si="97"/>
        <v>0</v>
      </c>
      <c r="AE900">
        <v>0</v>
      </c>
    </row>
    <row r="901" spans="1:31" x14ac:dyDescent="0.25">
      <c r="A901" s="9">
        <v>45077</v>
      </c>
      <c r="B901" s="10" t="s">
        <v>210</v>
      </c>
      <c r="C901" s="10" t="s">
        <v>28</v>
      </c>
      <c r="D901" s="10" t="s">
        <v>29</v>
      </c>
      <c r="E901" s="10" t="s">
        <v>30</v>
      </c>
      <c r="F901" s="10"/>
      <c r="G901" s="10">
        <v>0</v>
      </c>
      <c r="H901" s="11">
        <f>SUMIFS(AA:AA,$A:$A,EOMONTH($A901,-1),$B:$B,$B901)</f>
        <v>1134</v>
      </c>
      <c r="I901" s="63">
        <f>ROUND(SUMIFS(AC:AC,$A:$A,EOMONTH($A901,-1),$B:$B,$B901),2)</f>
        <v>19.59</v>
      </c>
      <c r="J901" s="11">
        <f>SUMIFS(AB:AB,$A:$A,EOMONTH($A901,-1),$B:$B,$B901)</f>
        <v>4159.2299999999996</v>
      </c>
      <c r="K901" s="13">
        <v>0</v>
      </c>
      <c r="L901" s="25">
        <v>0</v>
      </c>
      <c r="M901" s="15">
        <v>0</v>
      </c>
      <c r="N901" s="14">
        <v>0</v>
      </c>
      <c r="O901" s="16">
        <v>0</v>
      </c>
      <c r="P901" s="16">
        <v>0</v>
      </c>
      <c r="Q901" s="16">
        <v>620</v>
      </c>
      <c r="R901" s="16">
        <f>Q901*16.876/100</f>
        <v>104.63120000000001</v>
      </c>
      <c r="S901" s="17">
        <f t="shared" ref="S901:S964" si="98">Q901+R901</f>
        <v>724.63120000000004</v>
      </c>
      <c r="T901" s="16">
        <v>2275.4</v>
      </c>
      <c r="U901" s="18">
        <f t="shared" ref="U901:U964" si="99">H901*G901/1000</f>
        <v>0</v>
      </c>
      <c r="V901" s="18">
        <f t="shared" ref="V901:V964" si="100">M901*F901/1000</f>
        <v>0</v>
      </c>
      <c r="W901" s="18">
        <f t="shared" ref="W901:W964" si="101">V901*16.789/100</f>
        <v>0</v>
      </c>
      <c r="X901" s="27"/>
      <c r="Y901" s="19">
        <f t="shared" ref="Y901:Y964" si="102">V901+W901+X901</f>
        <v>0</v>
      </c>
      <c r="Z901" s="18">
        <f t="shared" ref="Z901:Z964" si="103">O901*G901/1000</f>
        <v>0</v>
      </c>
      <c r="AA901" s="12">
        <v>514</v>
      </c>
      <c r="AB901" s="12">
        <v>1885.22</v>
      </c>
      <c r="AC901" s="28">
        <f>+I901+Y901-Z901</f>
        <v>19.59</v>
      </c>
      <c r="AD901" s="20">
        <f t="shared" ref="AD901:AD964" si="104">IF(AC901&lt;0,ROUNDUP(AC901,-1)*-1,0)</f>
        <v>0</v>
      </c>
      <c r="AE901">
        <v>0</v>
      </c>
    </row>
    <row r="902" spans="1:31" x14ac:dyDescent="0.25">
      <c r="A902" s="9">
        <v>45077</v>
      </c>
      <c r="B902" s="10" t="s">
        <v>211</v>
      </c>
      <c r="C902" s="10" t="s">
        <v>28</v>
      </c>
      <c r="D902" s="10" t="s">
        <v>29</v>
      </c>
      <c r="E902" s="10" t="s">
        <v>30</v>
      </c>
      <c r="F902" s="10"/>
      <c r="G902" s="10">
        <v>0</v>
      </c>
      <c r="H902" s="11">
        <f>SUMIFS(AA:AA,$A:$A,EOMONTH($A902,-1),$B:$B,$B902)</f>
        <v>604</v>
      </c>
      <c r="I902" s="63">
        <f>ROUND(SUMIFS(AC:AC,$A:$A,EOMONTH($A902,-1),$B:$B,$B902),2)</f>
        <v>27.27</v>
      </c>
      <c r="J902" s="11">
        <f>SUMIFS(AB:AB,$A:$A,EOMONTH($A902,-1),$B:$B,$B902)</f>
        <v>2233.13</v>
      </c>
      <c r="K902" s="13">
        <v>0</v>
      </c>
      <c r="L902" s="25">
        <v>0</v>
      </c>
      <c r="M902" s="15">
        <v>1260</v>
      </c>
      <c r="N902" s="14">
        <v>4596.97</v>
      </c>
      <c r="O902" s="16">
        <v>0</v>
      </c>
      <c r="P902" s="16">
        <v>0</v>
      </c>
      <c r="Q902" s="16">
        <v>1293</v>
      </c>
      <c r="R902" s="16">
        <f>Q902*16.876/100</f>
        <v>218.20668000000001</v>
      </c>
      <c r="S902" s="17">
        <f t="shared" si="98"/>
        <v>1511.20668</v>
      </c>
      <c r="T902" s="16">
        <v>4744.7</v>
      </c>
      <c r="U902" s="18">
        <f t="shared" si="99"/>
        <v>0</v>
      </c>
      <c r="V902" s="18">
        <f t="shared" si="100"/>
        <v>0</v>
      </c>
      <c r="W902" s="18">
        <f t="shared" si="101"/>
        <v>0</v>
      </c>
      <c r="X902" s="27"/>
      <c r="Y902" s="19">
        <f t="shared" si="102"/>
        <v>0</v>
      </c>
      <c r="Z902" s="18">
        <f t="shared" si="103"/>
        <v>0</v>
      </c>
      <c r="AA902" s="12">
        <v>571</v>
      </c>
      <c r="AB902" s="12">
        <v>2088.5300000000002</v>
      </c>
      <c r="AC902" s="28">
        <f>+I902+Y902-Z902</f>
        <v>27.27</v>
      </c>
      <c r="AD902" s="20">
        <f t="shared" si="104"/>
        <v>0</v>
      </c>
      <c r="AE902">
        <v>0</v>
      </c>
    </row>
    <row r="903" spans="1:31" x14ac:dyDescent="0.25">
      <c r="A903" s="9">
        <v>45077</v>
      </c>
      <c r="B903" s="10" t="s">
        <v>212</v>
      </c>
      <c r="C903" s="10" t="s">
        <v>213</v>
      </c>
      <c r="D903" s="10" t="s">
        <v>40</v>
      </c>
      <c r="E903" s="10" t="s">
        <v>30</v>
      </c>
      <c r="F903" s="10">
        <v>360</v>
      </c>
      <c r="G903" s="10">
        <v>392</v>
      </c>
      <c r="H903" s="11">
        <f>SUMIFS(AA:AA,$A:$A,EOMONTH($A903,-1),$B:$B,$B903)</f>
        <v>1203</v>
      </c>
      <c r="I903" s="63">
        <f>ROUND(SUMIFS(AC:AC,$A:$A,EOMONTH($A903,-1),$B:$B,$B903),2)</f>
        <v>44.53</v>
      </c>
      <c r="J903" s="11">
        <f>SUMIFS(AB:AB,$A:$A,EOMONTH($A903,-1),$B:$B,$B903)</f>
        <v>50294.91</v>
      </c>
      <c r="K903" s="13">
        <v>0</v>
      </c>
      <c r="L903" s="25">
        <v>0</v>
      </c>
      <c r="M903" s="15">
        <v>476</v>
      </c>
      <c r="N903" s="14">
        <v>19875.09</v>
      </c>
      <c r="O903" s="16">
        <v>756</v>
      </c>
      <c r="P903" s="16">
        <v>44583.839999999997</v>
      </c>
      <c r="Q903" s="16">
        <v>0</v>
      </c>
      <c r="R903" s="16">
        <f>Q903*16.876/100</f>
        <v>0</v>
      </c>
      <c r="S903" s="17">
        <f t="shared" si="98"/>
        <v>0</v>
      </c>
      <c r="T903" s="16">
        <v>0</v>
      </c>
      <c r="U903" s="18">
        <f t="shared" si="99"/>
        <v>471.57600000000002</v>
      </c>
      <c r="V903" s="18">
        <f t="shared" si="100"/>
        <v>171.36</v>
      </c>
      <c r="W903" s="18">
        <f t="shared" si="101"/>
        <v>28.769630400000004</v>
      </c>
      <c r="X903" s="27"/>
      <c r="Y903" s="19">
        <f t="shared" si="102"/>
        <v>200.12963040000002</v>
      </c>
      <c r="Z903" s="18">
        <f t="shared" si="103"/>
        <v>296.35199999999998</v>
      </c>
      <c r="AA903" s="12">
        <v>923</v>
      </c>
      <c r="AB903" s="12">
        <v>38563.230000000003</v>
      </c>
      <c r="AC903" s="28">
        <f>+I903+Y903-Z903</f>
        <v>-51.69236959999995</v>
      </c>
      <c r="AD903" s="20">
        <f t="shared" si="104"/>
        <v>60</v>
      </c>
      <c r="AE903">
        <v>0</v>
      </c>
    </row>
    <row r="904" spans="1:31" x14ac:dyDescent="0.25">
      <c r="A904" s="9">
        <v>45077</v>
      </c>
      <c r="B904" s="10" t="s">
        <v>214</v>
      </c>
      <c r="C904" s="10" t="s">
        <v>213</v>
      </c>
      <c r="D904" s="10" t="s">
        <v>40</v>
      </c>
      <c r="E904" s="10" t="s">
        <v>30</v>
      </c>
      <c r="F904" s="10">
        <v>360</v>
      </c>
      <c r="G904" s="10">
        <v>392</v>
      </c>
      <c r="H904" s="11">
        <f>SUMIFS(AA:AA,$A:$A,EOMONTH($A904,-1),$B:$B,$B904)</f>
        <v>2482</v>
      </c>
      <c r="I904" s="63">
        <f>ROUND(SUMIFS(AC:AC,$A:$A,EOMONTH($A904,-1),$B:$B,$B904),2)</f>
        <v>94.76</v>
      </c>
      <c r="J904" s="11">
        <f>SUMIFS(AB:AB,$A:$A,EOMONTH($A904,-1),$B:$B,$B904)</f>
        <v>103096.89</v>
      </c>
      <c r="K904" s="13">
        <v>0</v>
      </c>
      <c r="L904" s="25">
        <v>0</v>
      </c>
      <c r="M904" s="15">
        <v>1422</v>
      </c>
      <c r="N904" s="14">
        <v>58902.64</v>
      </c>
      <c r="O904" s="16">
        <v>3152</v>
      </c>
      <c r="P904" s="16">
        <v>204455.04000000001</v>
      </c>
      <c r="Q904" s="16">
        <v>0</v>
      </c>
      <c r="R904" s="16">
        <f>Q904*16.876/100</f>
        <v>0</v>
      </c>
      <c r="S904" s="17">
        <f t="shared" si="98"/>
        <v>0</v>
      </c>
      <c r="T904" s="16">
        <v>0</v>
      </c>
      <c r="U904" s="18">
        <f t="shared" si="99"/>
        <v>972.94399999999996</v>
      </c>
      <c r="V904" s="18">
        <f t="shared" si="100"/>
        <v>511.92</v>
      </c>
      <c r="W904" s="18">
        <f t="shared" si="101"/>
        <v>85.946248800000006</v>
      </c>
      <c r="X904" s="27"/>
      <c r="Y904" s="19">
        <f t="shared" si="102"/>
        <v>597.86624879999999</v>
      </c>
      <c r="Z904" s="18">
        <f t="shared" si="103"/>
        <v>1235.5840000000001</v>
      </c>
      <c r="AA904" s="12">
        <v>752</v>
      </c>
      <c r="AB904" s="12">
        <v>31193.16</v>
      </c>
      <c r="AC904" s="28">
        <f>+I904+Y904-Z904</f>
        <v>-542.95775120000008</v>
      </c>
      <c r="AD904" s="20">
        <f t="shared" si="104"/>
        <v>550</v>
      </c>
      <c r="AE904">
        <v>50</v>
      </c>
    </row>
    <row r="905" spans="1:31" x14ac:dyDescent="0.25">
      <c r="A905" s="9">
        <v>45077</v>
      </c>
      <c r="B905" s="10" t="s">
        <v>215</v>
      </c>
      <c r="C905" s="10" t="s">
        <v>213</v>
      </c>
      <c r="D905" s="10" t="s">
        <v>40</v>
      </c>
      <c r="E905" s="10" t="s">
        <v>30</v>
      </c>
      <c r="F905" s="10">
        <v>360</v>
      </c>
      <c r="G905" s="10">
        <v>392</v>
      </c>
      <c r="H905" s="11">
        <f>SUMIFS(AA:AA,$A:$A,EOMONTH($A905,-1),$B:$B,$B905)</f>
        <v>1231</v>
      </c>
      <c r="I905" s="63">
        <f>ROUND(SUMIFS(AC:AC,$A:$A,EOMONTH($A905,-1),$B:$B,$B905),2)</f>
        <v>45.45</v>
      </c>
      <c r="J905" s="11">
        <f>SUMIFS(AB:AB,$A:$A,EOMONTH($A905,-1),$B:$B,$B905)</f>
        <v>60438.55</v>
      </c>
      <c r="K905" s="13">
        <v>0</v>
      </c>
      <c r="L905" s="25">
        <v>0</v>
      </c>
      <c r="M905" s="15">
        <v>436</v>
      </c>
      <c r="N905" s="14">
        <v>18093.41</v>
      </c>
      <c r="O905" s="16">
        <v>630</v>
      </c>
      <c r="P905" s="16">
        <v>37222.92</v>
      </c>
      <c r="Q905" s="16">
        <v>0</v>
      </c>
      <c r="R905" s="16">
        <f>Q905*16.876/100</f>
        <v>0</v>
      </c>
      <c r="S905" s="17">
        <f t="shared" si="98"/>
        <v>0</v>
      </c>
      <c r="T905" s="16">
        <v>0</v>
      </c>
      <c r="U905" s="18">
        <f t="shared" si="99"/>
        <v>482.55200000000002</v>
      </c>
      <c r="V905" s="18">
        <f t="shared" si="100"/>
        <v>156.96</v>
      </c>
      <c r="W905" s="18">
        <f t="shared" si="101"/>
        <v>26.352014400000002</v>
      </c>
      <c r="X905" s="27"/>
      <c r="Y905" s="19">
        <f t="shared" si="102"/>
        <v>183.31201440000001</v>
      </c>
      <c r="Z905" s="18">
        <f t="shared" si="103"/>
        <v>246.96</v>
      </c>
      <c r="AA905" s="12">
        <v>1037</v>
      </c>
      <c r="AB905" s="12">
        <v>47600.77</v>
      </c>
      <c r="AC905" s="28">
        <f>+I905+Y905-Z905</f>
        <v>-18.19798560000001</v>
      </c>
      <c r="AD905" s="20">
        <f t="shared" si="104"/>
        <v>20</v>
      </c>
      <c r="AE905">
        <v>0</v>
      </c>
    </row>
    <row r="906" spans="1:31" x14ac:dyDescent="0.25">
      <c r="A906" s="9">
        <v>45077</v>
      </c>
      <c r="B906" s="10" t="s">
        <v>216</v>
      </c>
      <c r="C906" s="10" t="s">
        <v>213</v>
      </c>
      <c r="D906" s="10" t="s">
        <v>40</v>
      </c>
      <c r="E906" s="10" t="s">
        <v>30</v>
      </c>
      <c r="F906" s="10">
        <v>500</v>
      </c>
      <c r="G906" s="10">
        <v>545</v>
      </c>
      <c r="H906" s="11">
        <f>SUMIFS(AA:AA,$A:$A,EOMONTH($A906,-1),$B:$B,$B906)</f>
        <v>613</v>
      </c>
      <c r="I906" s="63">
        <f>ROUND(SUMIFS(AC:AC,$A:$A,EOMONTH($A906,-1),$B:$B,$B906),2)</f>
        <v>53.52</v>
      </c>
      <c r="J906" s="11">
        <f>SUMIFS(AB:AB,$A:$A,EOMONTH($A906,-1),$B:$B,$B906)</f>
        <v>38918.959999999999</v>
      </c>
      <c r="K906" s="13">
        <v>0</v>
      </c>
      <c r="L906" s="25">
        <v>0</v>
      </c>
      <c r="M906" s="15">
        <v>313</v>
      </c>
      <c r="N906" s="14">
        <v>18554.93</v>
      </c>
      <c r="O906" s="16">
        <v>425</v>
      </c>
      <c r="P906" s="16">
        <v>37087.449999999997</v>
      </c>
      <c r="Q906" s="16">
        <v>0</v>
      </c>
      <c r="R906" s="16">
        <f>Q906*16.876/100</f>
        <v>0</v>
      </c>
      <c r="S906" s="17">
        <f t="shared" si="98"/>
        <v>0</v>
      </c>
      <c r="T906" s="16">
        <v>0</v>
      </c>
      <c r="U906" s="18">
        <f t="shared" si="99"/>
        <v>334.08499999999998</v>
      </c>
      <c r="V906" s="18">
        <f t="shared" si="100"/>
        <v>156.5</v>
      </c>
      <c r="W906" s="18">
        <f t="shared" si="101"/>
        <v>26.274785000000001</v>
      </c>
      <c r="X906" s="27"/>
      <c r="Y906" s="19">
        <f t="shared" si="102"/>
        <v>182.77478500000001</v>
      </c>
      <c r="Z906" s="18">
        <f t="shared" si="103"/>
        <v>231.625</v>
      </c>
      <c r="AA906" s="12">
        <v>501</v>
      </c>
      <c r="AB906" s="12">
        <v>30940.959999999999</v>
      </c>
      <c r="AC906" s="28">
        <f>+I906+Y906-Z906</f>
        <v>4.6697850000000187</v>
      </c>
      <c r="AD906" s="20">
        <f t="shared" si="104"/>
        <v>0</v>
      </c>
      <c r="AE906">
        <v>0</v>
      </c>
    </row>
    <row r="907" spans="1:31" x14ac:dyDescent="0.25">
      <c r="A907" s="9">
        <v>45077</v>
      </c>
      <c r="B907" s="10" t="s">
        <v>217</v>
      </c>
      <c r="C907" s="10" t="s">
        <v>213</v>
      </c>
      <c r="D907" s="10" t="s">
        <v>40</v>
      </c>
      <c r="E907" s="10" t="s">
        <v>30</v>
      </c>
      <c r="F907" s="10">
        <v>500</v>
      </c>
      <c r="G907" s="10">
        <v>545</v>
      </c>
      <c r="H907" s="11">
        <f>SUMIFS(AA:AA,$A:$A,EOMONTH($A907,-1),$B:$B,$B907)</f>
        <v>959</v>
      </c>
      <c r="I907" s="63">
        <f>ROUND(SUMIFS(AC:AC,$A:$A,EOMONTH($A907,-1),$B:$B,$B907),2)</f>
        <v>243.81</v>
      </c>
      <c r="J907" s="11">
        <f>SUMIFS(AB:AB,$A:$A,EOMONTH($A907,-1),$B:$B,$B907)</f>
        <v>56767.46</v>
      </c>
      <c r="K907" s="13">
        <v>0</v>
      </c>
      <c r="L907" s="25">
        <v>0</v>
      </c>
      <c r="M907" s="15">
        <v>1782</v>
      </c>
      <c r="N907" s="14">
        <v>104309.24</v>
      </c>
      <c r="O907" s="16">
        <v>2019</v>
      </c>
      <c r="P907" s="16">
        <v>174624.25</v>
      </c>
      <c r="Q907" s="16">
        <v>0</v>
      </c>
      <c r="R907" s="16">
        <f>Q907*16.876/100</f>
        <v>0</v>
      </c>
      <c r="S907" s="17">
        <f t="shared" si="98"/>
        <v>0</v>
      </c>
      <c r="T907" s="16">
        <v>0</v>
      </c>
      <c r="U907" s="18">
        <f t="shared" si="99"/>
        <v>522.65499999999997</v>
      </c>
      <c r="V907" s="18">
        <f t="shared" si="100"/>
        <v>891</v>
      </c>
      <c r="W907" s="18">
        <f t="shared" si="101"/>
        <v>149.58999000000003</v>
      </c>
      <c r="X907" s="27"/>
      <c r="Y907" s="19">
        <f t="shared" si="102"/>
        <v>1040.5899899999999</v>
      </c>
      <c r="Z907" s="18">
        <f t="shared" si="103"/>
        <v>1100.355</v>
      </c>
      <c r="AA907" s="12">
        <v>722</v>
      </c>
      <c r="AB907" s="12">
        <v>42428.36</v>
      </c>
      <c r="AC907" s="28">
        <f>+I907+Y907-Z907</f>
        <v>184.04498999999987</v>
      </c>
      <c r="AD907" s="20">
        <f t="shared" si="104"/>
        <v>0</v>
      </c>
      <c r="AE907">
        <v>0</v>
      </c>
    </row>
    <row r="908" spans="1:31" x14ac:dyDescent="0.25">
      <c r="A908" s="9">
        <v>45077</v>
      </c>
      <c r="B908" s="10" t="s">
        <v>218</v>
      </c>
      <c r="C908" s="10" t="s">
        <v>213</v>
      </c>
      <c r="D908" s="10" t="s">
        <v>40</v>
      </c>
      <c r="E908" s="10" t="s">
        <v>30</v>
      </c>
      <c r="F908" s="10">
        <v>500</v>
      </c>
      <c r="G908" s="10">
        <v>545</v>
      </c>
      <c r="H908" s="11">
        <f>SUMIFS(AA:AA,$A:$A,EOMONTH($A908,-1),$B:$B,$B908)</f>
        <v>340</v>
      </c>
      <c r="I908" s="63">
        <f>ROUND(SUMIFS(AC:AC,$A:$A,EOMONTH($A908,-1),$B:$B,$B908),2)</f>
        <v>98.54</v>
      </c>
      <c r="J908" s="11">
        <f>SUMIFS(AB:AB,$A:$A,EOMONTH($A908,-1),$B:$B,$B908)</f>
        <v>19952.28</v>
      </c>
      <c r="K908" s="13">
        <v>0</v>
      </c>
      <c r="L908" s="25">
        <v>0</v>
      </c>
      <c r="M908" s="15">
        <v>131</v>
      </c>
      <c r="N908" s="14">
        <v>7719.65</v>
      </c>
      <c r="O908" s="16">
        <v>164</v>
      </c>
      <c r="P908" s="16">
        <v>14348.8</v>
      </c>
      <c r="Q908" s="16">
        <v>0</v>
      </c>
      <c r="R908" s="16">
        <f>Q908*16.876/100</f>
        <v>0</v>
      </c>
      <c r="S908" s="17">
        <f t="shared" si="98"/>
        <v>0</v>
      </c>
      <c r="T908" s="16">
        <v>0</v>
      </c>
      <c r="U908" s="18">
        <f t="shared" si="99"/>
        <v>185.3</v>
      </c>
      <c r="V908" s="18">
        <f t="shared" si="100"/>
        <v>65.5</v>
      </c>
      <c r="W908" s="18">
        <f t="shared" si="101"/>
        <v>10.996795000000002</v>
      </c>
      <c r="X908" s="27"/>
      <c r="Y908" s="19">
        <f t="shared" si="102"/>
        <v>76.496795000000006</v>
      </c>
      <c r="Z908" s="18">
        <f t="shared" si="103"/>
        <v>89.38</v>
      </c>
      <c r="AA908" s="12">
        <v>307</v>
      </c>
      <c r="AB908" s="12">
        <v>18038.32</v>
      </c>
      <c r="AC908" s="28">
        <f>+I908+Y908-Z908</f>
        <v>85.656795000000017</v>
      </c>
      <c r="AD908" s="20">
        <f t="shared" si="104"/>
        <v>0</v>
      </c>
      <c r="AE908">
        <v>0</v>
      </c>
    </row>
    <row r="909" spans="1:31" x14ac:dyDescent="0.25">
      <c r="A909" s="9">
        <v>45077</v>
      </c>
      <c r="B909" s="10" t="s">
        <v>219</v>
      </c>
      <c r="C909" s="10" t="s">
        <v>185</v>
      </c>
      <c r="D909" s="10" t="s">
        <v>40</v>
      </c>
      <c r="E909" s="10" t="s">
        <v>30</v>
      </c>
      <c r="F909" s="10">
        <v>85</v>
      </c>
      <c r="G909" s="10">
        <v>93</v>
      </c>
      <c r="H909" s="11">
        <f>SUMIFS(AA:AA,$A:$A,EOMONTH($A909,-1),$B:$B,$B909)</f>
        <v>2</v>
      </c>
      <c r="I909" s="63">
        <f>ROUND(SUMIFS(AC:AC,$A:$A,EOMONTH($A909,-1),$B:$B,$B909),2)</f>
        <v>1.38</v>
      </c>
      <c r="J909" s="11">
        <f>SUMIFS(AB:AB,$A:$A,EOMONTH($A909,-1),$B:$B,$B909)</f>
        <v>34.380000000000003</v>
      </c>
      <c r="K909" s="13">
        <v>0</v>
      </c>
      <c r="L909" s="25">
        <v>0</v>
      </c>
      <c r="M909" s="15">
        <v>1040</v>
      </c>
      <c r="N909" s="14">
        <v>9784.1</v>
      </c>
      <c r="O909" s="16">
        <v>500</v>
      </c>
      <c r="P909" s="16">
        <v>10835</v>
      </c>
      <c r="Q909" s="16">
        <v>0</v>
      </c>
      <c r="R909" s="16">
        <f>Q909*16.876/100</f>
        <v>0</v>
      </c>
      <c r="S909" s="17">
        <f t="shared" si="98"/>
        <v>0</v>
      </c>
      <c r="T909" s="16">
        <v>0</v>
      </c>
      <c r="U909" s="18">
        <f t="shared" si="99"/>
        <v>0.186</v>
      </c>
      <c r="V909" s="18">
        <f t="shared" si="100"/>
        <v>88.4</v>
      </c>
      <c r="W909" s="18">
        <f t="shared" si="101"/>
        <v>14.841476000000002</v>
      </c>
      <c r="X909" s="27"/>
      <c r="Y909" s="19">
        <f t="shared" si="102"/>
        <v>103.24147600000001</v>
      </c>
      <c r="Z909" s="18">
        <f t="shared" si="103"/>
        <v>46.5</v>
      </c>
      <c r="AA909" s="12">
        <v>542</v>
      </c>
      <c r="AB909" s="12">
        <v>5107.12</v>
      </c>
      <c r="AC909" s="28">
        <f>+I909+Y909-Z909</f>
        <v>58.121476000000001</v>
      </c>
      <c r="AD909" s="20">
        <f t="shared" si="104"/>
        <v>0</v>
      </c>
      <c r="AE909">
        <v>0</v>
      </c>
    </row>
    <row r="910" spans="1:31" x14ac:dyDescent="0.25">
      <c r="A910" s="9">
        <v>45077</v>
      </c>
      <c r="B910" s="10" t="s">
        <v>220</v>
      </c>
      <c r="C910" s="10" t="s">
        <v>185</v>
      </c>
      <c r="D910" s="10" t="s">
        <v>40</v>
      </c>
      <c r="E910" s="10" t="s">
        <v>30</v>
      </c>
      <c r="F910" s="10">
        <v>85</v>
      </c>
      <c r="G910" s="10">
        <v>93</v>
      </c>
      <c r="H910" s="11">
        <f>SUMIFS(AA:AA,$A:$A,EOMONTH($A910,-1),$B:$B,$B910)</f>
        <v>1038</v>
      </c>
      <c r="I910" s="63">
        <f>ROUND(SUMIFS(AC:AC,$A:$A,EOMONTH($A910,-1),$B:$B,$B910),2)</f>
        <v>46.87</v>
      </c>
      <c r="J910" s="11">
        <f>SUMIFS(AB:AB,$A:$A,EOMONTH($A910,-1),$B:$B,$B910)</f>
        <v>28545</v>
      </c>
      <c r="K910" s="13">
        <v>0</v>
      </c>
      <c r="L910" s="25">
        <v>0</v>
      </c>
      <c r="M910" s="15">
        <v>0</v>
      </c>
      <c r="N910" s="14">
        <v>0</v>
      </c>
      <c r="O910" s="16">
        <v>160</v>
      </c>
      <c r="P910" s="16">
        <v>3520</v>
      </c>
      <c r="Q910" s="16">
        <v>0</v>
      </c>
      <c r="R910" s="16">
        <f>Q910*16.876/100</f>
        <v>0</v>
      </c>
      <c r="S910" s="17">
        <f t="shared" si="98"/>
        <v>0</v>
      </c>
      <c r="T910" s="16">
        <v>0</v>
      </c>
      <c r="U910" s="18">
        <f t="shared" si="99"/>
        <v>96.534000000000006</v>
      </c>
      <c r="V910" s="18">
        <f t="shared" si="100"/>
        <v>0</v>
      </c>
      <c r="W910" s="18">
        <f t="shared" si="101"/>
        <v>0</v>
      </c>
      <c r="X910" s="27"/>
      <c r="Y910" s="19">
        <f t="shared" si="102"/>
        <v>0</v>
      </c>
      <c r="Z910" s="18">
        <f t="shared" si="103"/>
        <v>14.88</v>
      </c>
      <c r="AA910" s="12">
        <v>878</v>
      </c>
      <c r="AB910" s="12">
        <v>24145</v>
      </c>
      <c r="AC910" s="28">
        <f>+I910+Y910-Z910</f>
        <v>31.989999999999995</v>
      </c>
      <c r="AD910" s="20">
        <f t="shared" si="104"/>
        <v>0</v>
      </c>
      <c r="AE910">
        <v>0</v>
      </c>
    </row>
    <row r="911" spans="1:31" x14ac:dyDescent="0.25">
      <c r="A911" s="9">
        <v>45077</v>
      </c>
      <c r="B911" s="10" t="s">
        <v>221</v>
      </c>
      <c r="C911" s="10" t="s">
        <v>185</v>
      </c>
      <c r="D911" s="10" t="s">
        <v>40</v>
      </c>
      <c r="E911" s="10" t="s">
        <v>30</v>
      </c>
      <c r="F911" s="10">
        <v>85</v>
      </c>
      <c r="G911" s="10">
        <v>93</v>
      </c>
      <c r="H911" s="11">
        <f>SUMIFS(AA:AA,$A:$A,EOMONTH($A911,-1),$B:$B,$B911)</f>
        <v>2460</v>
      </c>
      <c r="I911" s="63">
        <f>ROUND(SUMIFS(AC:AC,$A:$A,EOMONTH($A911,-1),$B:$B,$B911),2)</f>
        <v>111.07</v>
      </c>
      <c r="J911" s="11">
        <f>SUMIFS(AB:AB,$A:$A,EOMONTH($A911,-1),$B:$B,$B911)</f>
        <v>67650</v>
      </c>
      <c r="K911" s="13">
        <v>0</v>
      </c>
      <c r="L911" s="25">
        <v>0</v>
      </c>
      <c r="M911" s="15">
        <v>0</v>
      </c>
      <c r="N911" s="14">
        <v>0</v>
      </c>
      <c r="O911" s="16">
        <v>100</v>
      </c>
      <c r="P911" s="16">
        <v>2200</v>
      </c>
      <c r="Q911" s="16">
        <v>0</v>
      </c>
      <c r="R911" s="16">
        <f>Q911*16.876/100</f>
        <v>0</v>
      </c>
      <c r="S911" s="17">
        <f t="shared" si="98"/>
        <v>0</v>
      </c>
      <c r="T911" s="16">
        <v>0</v>
      </c>
      <c r="U911" s="18">
        <f t="shared" si="99"/>
        <v>228.78</v>
      </c>
      <c r="V911" s="18">
        <f t="shared" si="100"/>
        <v>0</v>
      </c>
      <c r="W911" s="18">
        <f t="shared" si="101"/>
        <v>0</v>
      </c>
      <c r="X911" s="27"/>
      <c r="Y911" s="19">
        <f t="shared" si="102"/>
        <v>0</v>
      </c>
      <c r="Z911" s="18">
        <f t="shared" si="103"/>
        <v>9.3000000000000007</v>
      </c>
      <c r="AA911" s="12">
        <v>2360</v>
      </c>
      <c r="AB911" s="12">
        <v>64900</v>
      </c>
      <c r="AC911" s="28">
        <f>+I911+Y911-Z911</f>
        <v>101.77</v>
      </c>
      <c r="AD911" s="20">
        <f t="shared" si="104"/>
        <v>0</v>
      </c>
      <c r="AE911">
        <v>0</v>
      </c>
    </row>
    <row r="912" spans="1:31" x14ac:dyDescent="0.25">
      <c r="A912" s="9">
        <v>45077</v>
      </c>
      <c r="B912" s="10" t="s">
        <v>222</v>
      </c>
      <c r="C912" s="10" t="s">
        <v>185</v>
      </c>
      <c r="D912" s="10" t="s">
        <v>40</v>
      </c>
      <c r="E912" s="10" t="s">
        <v>30</v>
      </c>
      <c r="F912" s="10">
        <v>85</v>
      </c>
      <c r="G912" s="10">
        <v>93</v>
      </c>
      <c r="H912" s="11">
        <f>SUMIFS(AA:AA,$A:$A,EOMONTH($A912,-1),$B:$B,$B912)</f>
        <v>455</v>
      </c>
      <c r="I912" s="63">
        <f>ROUND(SUMIFS(AC:AC,$A:$A,EOMONTH($A912,-1),$B:$B,$B912),2)</f>
        <v>14.57</v>
      </c>
      <c r="J912" s="11">
        <f>SUMIFS(AB:AB,$A:$A,EOMONTH($A912,-1),$B:$B,$B912)</f>
        <v>12512.5</v>
      </c>
      <c r="K912" s="13">
        <v>0</v>
      </c>
      <c r="L912" s="25">
        <v>0</v>
      </c>
      <c r="M912" s="15">
        <v>0</v>
      </c>
      <c r="N912" s="14">
        <v>0</v>
      </c>
      <c r="O912" s="16">
        <v>0</v>
      </c>
      <c r="P912" s="16">
        <v>0</v>
      </c>
      <c r="Q912" s="16">
        <v>0</v>
      </c>
      <c r="R912" s="16">
        <f>Q912*16.876/100</f>
        <v>0</v>
      </c>
      <c r="S912" s="17">
        <f t="shared" si="98"/>
        <v>0</v>
      </c>
      <c r="T912" s="16">
        <v>0</v>
      </c>
      <c r="U912" s="18">
        <f t="shared" si="99"/>
        <v>42.314999999999998</v>
      </c>
      <c r="V912" s="18">
        <f t="shared" si="100"/>
        <v>0</v>
      </c>
      <c r="W912" s="18">
        <f t="shared" si="101"/>
        <v>0</v>
      </c>
      <c r="X912" s="27"/>
      <c r="Y912" s="19">
        <f t="shared" si="102"/>
        <v>0</v>
      </c>
      <c r="Z912" s="18">
        <f t="shared" si="103"/>
        <v>0</v>
      </c>
      <c r="AA912" s="12">
        <v>455</v>
      </c>
      <c r="AB912" s="12">
        <v>12512.5</v>
      </c>
      <c r="AC912" s="28">
        <f>+I912+Y912-Z912</f>
        <v>14.57</v>
      </c>
      <c r="AD912" s="20">
        <f t="shared" si="104"/>
        <v>0</v>
      </c>
      <c r="AE912">
        <v>0</v>
      </c>
    </row>
    <row r="913" spans="1:31" x14ac:dyDescent="0.25">
      <c r="A913" s="9">
        <v>45077</v>
      </c>
      <c r="B913" s="10" t="s">
        <v>223</v>
      </c>
      <c r="C913" s="10" t="s">
        <v>185</v>
      </c>
      <c r="D913" s="10" t="s">
        <v>40</v>
      </c>
      <c r="E913" s="10" t="s">
        <v>30</v>
      </c>
      <c r="F913" s="10">
        <v>85</v>
      </c>
      <c r="G913" s="10">
        <v>93</v>
      </c>
      <c r="H913" s="11">
        <f>SUMIFS(AA:AA,$A:$A,EOMONTH($A913,-1),$B:$B,$B913)</f>
        <v>500</v>
      </c>
      <c r="I913" s="63">
        <f>ROUND(SUMIFS(AC:AC,$A:$A,EOMONTH($A913,-1),$B:$B,$B913),2)</f>
        <v>14.21</v>
      </c>
      <c r="J913" s="11">
        <f>SUMIFS(AB:AB,$A:$A,EOMONTH($A913,-1),$B:$B,$B913)</f>
        <v>5192.74</v>
      </c>
      <c r="K913" s="13">
        <v>0</v>
      </c>
      <c r="L913" s="25">
        <v>0</v>
      </c>
      <c r="M913" s="15">
        <v>855</v>
      </c>
      <c r="N913" s="14">
        <v>8031.69</v>
      </c>
      <c r="O913" s="16">
        <v>300</v>
      </c>
      <c r="P913" s="16">
        <v>6545</v>
      </c>
      <c r="Q913" s="16">
        <v>0</v>
      </c>
      <c r="R913" s="16">
        <f>Q913*16.876/100</f>
        <v>0</v>
      </c>
      <c r="S913" s="17">
        <f t="shared" si="98"/>
        <v>0</v>
      </c>
      <c r="T913" s="16">
        <v>0</v>
      </c>
      <c r="U913" s="18">
        <f t="shared" si="99"/>
        <v>46.5</v>
      </c>
      <c r="V913" s="18">
        <f t="shared" si="100"/>
        <v>72.674999999999997</v>
      </c>
      <c r="W913" s="18">
        <f t="shared" si="101"/>
        <v>12.201405750000001</v>
      </c>
      <c r="X913" s="27"/>
      <c r="Y913" s="19">
        <f t="shared" si="102"/>
        <v>84.876405750000004</v>
      </c>
      <c r="Z913" s="18">
        <f t="shared" si="103"/>
        <v>27.9</v>
      </c>
      <c r="AA913" s="12">
        <v>1055</v>
      </c>
      <c r="AB913" s="12">
        <v>10296.51</v>
      </c>
      <c r="AC913" s="28">
        <f>+I913+Y913-Z913</f>
        <v>71.186405750000006</v>
      </c>
      <c r="AD913" s="20">
        <f t="shared" si="104"/>
        <v>0</v>
      </c>
      <c r="AE913">
        <v>0</v>
      </c>
    </row>
    <row r="914" spans="1:31" x14ac:dyDescent="0.25">
      <c r="A914" s="9">
        <v>45077</v>
      </c>
      <c r="B914" s="10" t="s">
        <v>224</v>
      </c>
      <c r="C914" s="10" t="s">
        <v>185</v>
      </c>
      <c r="D914" s="10" t="s">
        <v>40</v>
      </c>
      <c r="E914" s="10" t="s">
        <v>30</v>
      </c>
      <c r="F914" s="10">
        <v>85</v>
      </c>
      <c r="G914" s="10">
        <v>93</v>
      </c>
      <c r="H914" s="11">
        <f>SUMIFS(AA:AA,$A:$A,EOMONTH($A914,-1),$B:$B,$B914)</f>
        <v>879</v>
      </c>
      <c r="I914" s="63">
        <f>ROUND(SUMIFS(AC:AC,$A:$A,EOMONTH($A914,-1),$B:$B,$B914),2)</f>
        <v>34.9</v>
      </c>
      <c r="J914" s="11">
        <f>SUMIFS(AB:AB,$A:$A,EOMONTH($A914,-1),$B:$B,$B914)</f>
        <v>24172.5</v>
      </c>
      <c r="K914" s="13">
        <v>0</v>
      </c>
      <c r="L914" s="25">
        <v>0</v>
      </c>
      <c r="M914" s="15">
        <v>0</v>
      </c>
      <c r="N914" s="14">
        <v>0</v>
      </c>
      <c r="O914" s="16">
        <v>0</v>
      </c>
      <c r="P914" s="16">
        <v>0</v>
      </c>
      <c r="Q914" s="16">
        <v>0</v>
      </c>
      <c r="R914" s="16">
        <f>Q914*16.876/100</f>
        <v>0</v>
      </c>
      <c r="S914" s="17">
        <f t="shared" si="98"/>
        <v>0</v>
      </c>
      <c r="T914" s="16">
        <v>0</v>
      </c>
      <c r="U914" s="18">
        <f t="shared" si="99"/>
        <v>81.747</v>
      </c>
      <c r="V914" s="18">
        <f t="shared" si="100"/>
        <v>0</v>
      </c>
      <c r="W914" s="18">
        <f t="shared" si="101"/>
        <v>0</v>
      </c>
      <c r="X914" s="27"/>
      <c r="Y914" s="19">
        <f t="shared" si="102"/>
        <v>0</v>
      </c>
      <c r="Z914" s="18">
        <f t="shared" si="103"/>
        <v>0</v>
      </c>
      <c r="AA914" s="12">
        <v>879</v>
      </c>
      <c r="AB914" s="12">
        <v>24172.5</v>
      </c>
      <c r="AC914" s="28">
        <f>+I914+Y914-Z914</f>
        <v>34.9</v>
      </c>
      <c r="AD914" s="20">
        <f t="shared" si="104"/>
        <v>0</v>
      </c>
      <c r="AE914">
        <v>0</v>
      </c>
    </row>
    <row r="915" spans="1:31" x14ac:dyDescent="0.25">
      <c r="A915" s="9">
        <v>45077</v>
      </c>
      <c r="B915" s="10" t="s">
        <v>225</v>
      </c>
      <c r="C915" s="10" t="s">
        <v>185</v>
      </c>
      <c r="D915" s="10" t="s">
        <v>40</v>
      </c>
      <c r="E915" s="10" t="s">
        <v>30</v>
      </c>
      <c r="F915" s="10">
        <v>160</v>
      </c>
      <c r="G915" s="10">
        <v>174</v>
      </c>
      <c r="H915" s="11">
        <f>SUMIFS(AA:AA,$A:$A,EOMONTH($A915,-1),$B:$B,$B915)</f>
        <v>252</v>
      </c>
      <c r="I915" s="63">
        <f>ROUND(SUMIFS(AC:AC,$A:$A,EOMONTH($A915,-1),$B:$B,$B915),2)</f>
        <v>28.78</v>
      </c>
      <c r="J915" s="11">
        <f>SUMIFS(AB:AB,$A:$A,EOMONTH($A915,-1),$B:$B,$B915)</f>
        <v>5635.3</v>
      </c>
      <c r="K915" s="13">
        <v>0</v>
      </c>
      <c r="L915" s="25">
        <v>0</v>
      </c>
      <c r="M915" s="15">
        <v>692</v>
      </c>
      <c r="N915" s="14">
        <v>12635.08</v>
      </c>
      <c r="O915" s="16">
        <v>227</v>
      </c>
      <c r="P915" s="16">
        <v>8102.4</v>
      </c>
      <c r="Q915" s="16">
        <v>0</v>
      </c>
      <c r="R915" s="16">
        <f>Q915*16.876/100</f>
        <v>0</v>
      </c>
      <c r="S915" s="17">
        <f t="shared" si="98"/>
        <v>0</v>
      </c>
      <c r="T915" s="16">
        <v>0</v>
      </c>
      <c r="U915" s="18">
        <f t="shared" si="99"/>
        <v>43.847999999999999</v>
      </c>
      <c r="V915" s="18">
        <f t="shared" si="100"/>
        <v>110.72</v>
      </c>
      <c r="W915" s="18">
        <f t="shared" si="101"/>
        <v>18.588780800000002</v>
      </c>
      <c r="X915" s="27"/>
      <c r="Y915" s="19">
        <f t="shared" si="102"/>
        <v>129.30878079999999</v>
      </c>
      <c r="Z915" s="18">
        <f t="shared" si="103"/>
        <v>39.497999999999998</v>
      </c>
      <c r="AA915" s="12">
        <v>717</v>
      </c>
      <c r="AB915" s="12">
        <v>13635.79</v>
      </c>
      <c r="AC915" s="28">
        <f>+I915+Y915-Z915</f>
        <v>118.5907808</v>
      </c>
      <c r="AD915" s="20">
        <f t="shared" si="104"/>
        <v>0</v>
      </c>
      <c r="AE915">
        <v>0</v>
      </c>
    </row>
    <row r="916" spans="1:31" x14ac:dyDescent="0.25">
      <c r="A916" s="9">
        <v>45077</v>
      </c>
      <c r="B916" s="10" t="s">
        <v>226</v>
      </c>
      <c r="C916" s="10" t="s">
        <v>185</v>
      </c>
      <c r="D916" s="10" t="s">
        <v>40</v>
      </c>
      <c r="E916" s="10" t="s">
        <v>30</v>
      </c>
      <c r="F916" s="10">
        <v>160</v>
      </c>
      <c r="G916" s="10">
        <v>174</v>
      </c>
      <c r="H916" s="11">
        <f>SUMIFS(AA:AA,$A:$A,EOMONTH($A916,-1),$B:$B,$B916)</f>
        <v>656</v>
      </c>
      <c r="I916" s="63">
        <f>ROUND(SUMIFS(AC:AC,$A:$A,EOMONTH($A916,-1),$B:$B,$B916),2)</f>
        <v>29.62</v>
      </c>
      <c r="J916" s="11">
        <f>SUMIFS(AB:AB,$A:$A,EOMONTH($A916,-1),$B:$B,$B916)</f>
        <v>28864</v>
      </c>
      <c r="K916" s="13">
        <v>0</v>
      </c>
      <c r="L916" s="25">
        <v>0</v>
      </c>
      <c r="M916" s="15">
        <v>0</v>
      </c>
      <c r="N916" s="14">
        <v>0</v>
      </c>
      <c r="O916" s="16">
        <v>147</v>
      </c>
      <c r="P916" s="16">
        <v>5174.3999999999996</v>
      </c>
      <c r="Q916" s="16">
        <v>0</v>
      </c>
      <c r="R916" s="16">
        <f>Q916*16.876/100</f>
        <v>0</v>
      </c>
      <c r="S916" s="17">
        <f t="shared" si="98"/>
        <v>0</v>
      </c>
      <c r="T916" s="16">
        <v>0</v>
      </c>
      <c r="U916" s="18">
        <f t="shared" si="99"/>
        <v>114.14400000000001</v>
      </c>
      <c r="V916" s="18">
        <f t="shared" si="100"/>
        <v>0</v>
      </c>
      <c r="W916" s="18">
        <f t="shared" si="101"/>
        <v>0</v>
      </c>
      <c r="X916" s="27"/>
      <c r="Y916" s="19">
        <f t="shared" si="102"/>
        <v>0</v>
      </c>
      <c r="Z916" s="18">
        <f t="shared" si="103"/>
        <v>25.577999999999999</v>
      </c>
      <c r="AA916" s="12">
        <v>509</v>
      </c>
      <c r="AB916" s="12">
        <v>22396</v>
      </c>
      <c r="AC916" s="28">
        <f>+I916+Y916-Z916</f>
        <v>4.0420000000000016</v>
      </c>
      <c r="AD916" s="20">
        <f t="shared" si="104"/>
        <v>0</v>
      </c>
      <c r="AE916">
        <v>0</v>
      </c>
    </row>
    <row r="917" spans="1:31" x14ac:dyDescent="0.25">
      <c r="A917" s="9">
        <v>45077</v>
      </c>
      <c r="B917" s="10" t="s">
        <v>227</v>
      </c>
      <c r="C917" s="10" t="s">
        <v>185</v>
      </c>
      <c r="D917" s="10" t="s">
        <v>40</v>
      </c>
      <c r="E917" s="10" t="s">
        <v>30</v>
      </c>
      <c r="F917" s="10">
        <v>160</v>
      </c>
      <c r="G917" s="10">
        <v>174</v>
      </c>
      <c r="H917" s="11">
        <f>SUMIFS(AA:AA,$A:$A,EOMONTH($A917,-1),$B:$B,$B917)</f>
        <v>550</v>
      </c>
      <c r="I917" s="63">
        <f>ROUND(SUMIFS(AC:AC,$A:$A,EOMONTH($A917,-1),$B:$B,$B917),2)</f>
        <v>24.83</v>
      </c>
      <c r="J917" s="11">
        <f>SUMIFS(AB:AB,$A:$A,EOMONTH($A917,-1),$B:$B,$B917)</f>
        <v>24200</v>
      </c>
      <c r="K917" s="13">
        <v>0</v>
      </c>
      <c r="L917" s="25">
        <v>0</v>
      </c>
      <c r="M917" s="15">
        <v>0</v>
      </c>
      <c r="N917" s="14">
        <v>0</v>
      </c>
      <c r="O917" s="16">
        <v>75</v>
      </c>
      <c r="P917" s="16">
        <v>2640</v>
      </c>
      <c r="Q917" s="16">
        <v>0</v>
      </c>
      <c r="R917" s="16">
        <f>Q917*16.876/100</f>
        <v>0</v>
      </c>
      <c r="S917" s="17">
        <f t="shared" si="98"/>
        <v>0</v>
      </c>
      <c r="T917" s="16">
        <v>0</v>
      </c>
      <c r="U917" s="18">
        <f t="shared" si="99"/>
        <v>95.7</v>
      </c>
      <c r="V917" s="18">
        <f t="shared" si="100"/>
        <v>0</v>
      </c>
      <c r="W917" s="18">
        <f t="shared" si="101"/>
        <v>0</v>
      </c>
      <c r="X917" s="27"/>
      <c r="Y917" s="19">
        <f t="shared" si="102"/>
        <v>0</v>
      </c>
      <c r="Z917" s="18">
        <f t="shared" si="103"/>
        <v>13.05</v>
      </c>
      <c r="AA917" s="12">
        <v>475</v>
      </c>
      <c r="AB917" s="12">
        <v>20900</v>
      </c>
      <c r="AC917" s="28">
        <f>+I917+Y917-Z917</f>
        <v>11.779999999999998</v>
      </c>
      <c r="AD917" s="20">
        <f t="shared" si="104"/>
        <v>0</v>
      </c>
      <c r="AE917">
        <v>0</v>
      </c>
    </row>
    <row r="918" spans="1:31" x14ac:dyDescent="0.25">
      <c r="A918" s="9">
        <v>45077</v>
      </c>
      <c r="B918" s="10" t="s">
        <v>228</v>
      </c>
      <c r="C918" s="10" t="s">
        <v>185</v>
      </c>
      <c r="D918" s="10" t="s">
        <v>40</v>
      </c>
      <c r="E918" s="10" t="s">
        <v>30</v>
      </c>
      <c r="F918" s="10">
        <v>160</v>
      </c>
      <c r="G918" s="10">
        <v>174</v>
      </c>
      <c r="H918" s="11">
        <f>SUMIFS(AA:AA,$A:$A,EOMONTH($A918,-1),$B:$B,$B918)</f>
        <v>835</v>
      </c>
      <c r="I918" s="63">
        <f>ROUND(SUMIFS(AC:AC,$A:$A,EOMONTH($A918,-1),$B:$B,$B918),2)</f>
        <v>24.43</v>
      </c>
      <c r="J918" s="11">
        <f>SUMIFS(AB:AB,$A:$A,EOMONTH($A918,-1),$B:$B,$B918)</f>
        <v>36740</v>
      </c>
      <c r="K918" s="13">
        <v>0</v>
      </c>
      <c r="L918" s="25">
        <v>0</v>
      </c>
      <c r="M918" s="15">
        <v>0</v>
      </c>
      <c r="N918" s="14">
        <v>0</v>
      </c>
      <c r="O918" s="16">
        <v>100</v>
      </c>
      <c r="P918" s="16">
        <v>3760</v>
      </c>
      <c r="Q918" s="16">
        <v>0</v>
      </c>
      <c r="R918" s="16">
        <f>Q918*16.876/100</f>
        <v>0</v>
      </c>
      <c r="S918" s="17">
        <f t="shared" si="98"/>
        <v>0</v>
      </c>
      <c r="T918" s="16">
        <v>0</v>
      </c>
      <c r="U918" s="18">
        <f t="shared" si="99"/>
        <v>145.29</v>
      </c>
      <c r="V918" s="18">
        <f t="shared" si="100"/>
        <v>0</v>
      </c>
      <c r="W918" s="18">
        <f t="shared" si="101"/>
        <v>0</v>
      </c>
      <c r="X918" s="27"/>
      <c r="Y918" s="19">
        <f t="shared" si="102"/>
        <v>0</v>
      </c>
      <c r="Z918" s="18">
        <f t="shared" si="103"/>
        <v>17.399999999999999</v>
      </c>
      <c r="AA918" s="12">
        <v>735</v>
      </c>
      <c r="AB918" s="12">
        <v>32340</v>
      </c>
      <c r="AC918" s="28">
        <f>+I918+Y918-Z918</f>
        <v>7.0300000000000011</v>
      </c>
      <c r="AD918" s="20">
        <f t="shared" si="104"/>
        <v>0</v>
      </c>
      <c r="AE918">
        <v>0</v>
      </c>
    </row>
    <row r="919" spans="1:31" x14ac:dyDescent="0.25">
      <c r="A919" s="9">
        <v>45077</v>
      </c>
      <c r="B919" s="10" t="s">
        <v>229</v>
      </c>
      <c r="C919" s="10" t="s">
        <v>185</v>
      </c>
      <c r="D919" s="10" t="s">
        <v>40</v>
      </c>
      <c r="E919" s="10" t="s">
        <v>30</v>
      </c>
      <c r="F919" s="10">
        <v>160</v>
      </c>
      <c r="G919" s="10">
        <v>174</v>
      </c>
      <c r="H919" s="11">
        <f>SUMIFS(AA:AA,$A:$A,EOMONTH($A919,-1),$B:$B,$B919)</f>
        <v>36</v>
      </c>
      <c r="I919" s="63">
        <f>ROUND(SUMIFS(AC:AC,$A:$A,EOMONTH($A919,-1),$B:$B,$B919),2)</f>
        <v>7.97</v>
      </c>
      <c r="J919" s="11">
        <f>SUMIFS(AB:AB,$A:$A,EOMONTH($A919,-1),$B:$B,$B919)</f>
        <v>631.44000000000005</v>
      </c>
      <c r="K919" s="13">
        <v>0</v>
      </c>
      <c r="L919" s="25">
        <v>0</v>
      </c>
      <c r="M919" s="15">
        <v>660</v>
      </c>
      <c r="N919" s="14">
        <v>11757.42</v>
      </c>
      <c r="O919" s="16">
        <v>85</v>
      </c>
      <c r="P919" s="16">
        <v>3032</v>
      </c>
      <c r="Q919" s="16">
        <v>0</v>
      </c>
      <c r="R919" s="16">
        <f>Q919*16.876/100</f>
        <v>0</v>
      </c>
      <c r="S919" s="17">
        <f t="shared" si="98"/>
        <v>0</v>
      </c>
      <c r="T919" s="16">
        <v>0</v>
      </c>
      <c r="U919" s="18">
        <f t="shared" si="99"/>
        <v>6.2640000000000002</v>
      </c>
      <c r="V919" s="18">
        <f t="shared" si="100"/>
        <v>105.6</v>
      </c>
      <c r="W919" s="18">
        <f t="shared" si="101"/>
        <v>17.729184</v>
      </c>
      <c r="X919" s="27"/>
      <c r="Y919" s="19">
        <f t="shared" si="102"/>
        <v>123.329184</v>
      </c>
      <c r="Z919" s="18">
        <f t="shared" si="103"/>
        <v>14.79</v>
      </c>
      <c r="AA919" s="12">
        <v>611</v>
      </c>
      <c r="AB919" s="12">
        <v>10884.27</v>
      </c>
      <c r="AC919" s="28">
        <f>+I919+Y919-Z919</f>
        <v>116.509184</v>
      </c>
      <c r="AD919" s="20">
        <f t="shared" si="104"/>
        <v>0</v>
      </c>
      <c r="AE919">
        <v>0</v>
      </c>
    </row>
    <row r="920" spans="1:31" x14ac:dyDescent="0.25">
      <c r="A920" s="9">
        <v>45077</v>
      </c>
      <c r="B920" s="10" t="s">
        <v>230</v>
      </c>
      <c r="C920" s="10" t="s">
        <v>185</v>
      </c>
      <c r="D920" s="10" t="s">
        <v>40</v>
      </c>
      <c r="E920" s="10" t="s">
        <v>30</v>
      </c>
      <c r="F920" s="10">
        <v>160</v>
      </c>
      <c r="G920" s="10">
        <v>174</v>
      </c>
      <c r="H920" s="11">
        <f>SUMIFS(AA:AA,$A:$A,EOMONTH($A920,-1),$B:$B,$B920)</f>
        <v>302</v>
      </c>
      <c r="I920" s="63">
        <f>ROUND(SUMIFS(AC:AC,$A:$A,EOMONTH($A920,-1),$B:$B,$B920),2)</f>
        <v>13.64</v>
      </c>
      <c r="J920" s="11">
        <f>SUMIFS(AB:AB,$A:$A,EOMONTH($A920,-1),$B:$B,$B920)</f>
        <v>13288</v>
      </c>
      <c r="K920" s="13">
        <v>0</v>
      </c>
      <c r="L920" s="25">
        <v>0</v>
      </c>
      <c r="M920" s="15">
        <v>120</v>
      </c>
      <c r="N920" s="14">
        <v>2132.15</v>
      </c>
      <c r="O920" s="16">
        <v>100</v>
      </c>
      <c r="P920" s="16">
        <v>3476</v>
      </c>
      <c r="Q920" s="16">
        <v>0</v>
      </c>
      <c r="R920" s="16">
        <f>Q920*16.876/100</f>
        <v>0</v>
      </c>
      <c r="S920" s="17">
        <f t="shared" si="98"/>
        <v>0</v>
      </c>
      <c r="T920" s="16">
        <v>0</v>
      </c>
      <c r="U920" s="18">
        <f t="shared" si="99"/>
        <v>52.548000000000002</v>
      </c>
      <c r="V920" s="18">
        <f t="shared" si="100"/>
        <v>19.2</v>
      </c>
      <c r="W920" s="18">
        <f t="shared" si="101"/>
        <v>3.2234880000000006</v>
      </c>
      <c r="X920" s="27"/>
      <c r="Y920" s="19">
        <f t="shared" si="102"/>
        <v>22.423487999999999</v>
      </c>
      <c r="Z920" s="18">
        <f t="shared" si="103"/>
        <v>17.399999999999999</v>
      </c>
      <c r="AA920" s="12">
        <v>322</v>
      </c>
      <c r="AB920" s="12">
        <v>11020.15</v>
      </c>
      <c r="AC920" s="28">
        <f>+I920+Y920-Z920</f>
        <v>18.663488000000001</v>
      </c>
      <c r="AD920" s="20">
        <f t="shared" si="104"/>
        <v>0</v>
      </c>
      <c r="AE920">
        <v>0</v>
      </c>
    </row>
    <row r="921" spans="1:31" x14ac:dyDescent="0.25">
      <c r="A921" s="9">
        <v>45077</v>
      </c>
      <c r="B921" s="10" t="s">
        <v>231</v>
      </c>
      <c r="C921" s="10" t="s">
        <v>185</v>
      </c>
      <c r="D921" s="10" t="s">
        <v>40</v>
      </c>
      <c r="E921" s="10" t="s">
        <v>30</v>
      </c>
      <c r="F921" s="10">
        <v>228</v>
      </c>
      <c r="G921" s="10">
        <v>248</v>
      </c>
      <c r="H921" s="11">
        <f>SUMIFS(AA:AA,$A:$A,EOMONTH($A921,-1),$B:$B,$B921)</f>
        <v>283</v>
      </c>
      <c r="I921" s="63">
        <f>ROUND(SUMIFS(AC:AC,$A:$A,EOMONTH($A921,-1),$B:$B,$B921),2)</f>
        <v>10.46</v>
      </c>
      <c r="J921" s="11">
        <f>SUMIFS(AB:AB,$A:$A,EOMONTH($A921,-1),$B:$B,$B921)</f>
        <v>7570.36</v>
      </c>
      <c r="K921" s="13">
        <v>0</v>
      </c>
      <c r="L921" s="25">
        <v>0</v>
      </c>
      <c r="M921" s="15">
        <v>666</v>
      </c>
      <c r="N921" s="14">
        <v>17586.77</v>
      </c>
      <c r="O921" s="16">
        <v>198</v>
      </c>
      <c r="P921" s="16">
        <v>9589.14</v>
      </c>
      <c r="Q921" s="16">
        <v>0</v>
      </c>
      <c r="R921" s="16">
        <f>Q921*16.876/100</f>
        <v>0</v>
      </c>
      <c r="S921" s="17">
        <f t="shared" si="98"/>
        <v>0</v>
      </c>
      <c r="T921" s="16">
        <v>0</v>
      </c>
      <c r="U921" s="18">
        <f t="shared" si="99"/>
        <v>70.183999999999997</v>
      </c>
      <c r="V921" s="18">
        <f t="shared" si="100"/>
        <v>151.84800000000001</v>
      </c>
      <c r="W921" s="18">
        <f t="shared" si="101"/>
        <v>25.493760720000004</v>
      </c>
      <c r="X921" s="27"/>
      <c r="Y921" s="19">
        <f t="shared" si="102"/>
        <v>177.34176072000002</v>
      </c>
      <c r="Z921" s="18">
        <f t="shared" si="103"/>
        <v>49.103999999999999</v>
      </c>
      <c r="AA921" s="12">
        <v>751</v>
      </c>
      <c r="AB921" s="12">
        <v>19880.59</v>
      </c>
      <c r="AC921" s="28">
        <f>+I921+Y921-Z921</f>
        <v>138.69776072000002</v>
      </c>
      <c r="AD921" s="20">
        <f t="shared" si="104"/>
        <v>0</v>
      </c>
      <c r="AE921">
        <v>0</v>
      </c>
    </row>
    <row r="922" spans="1:31" x14ac:dyDescent="0.25">
      <c r="A922" s="9">
        <v>45077</v>
      </c>
      <c r="B922" s="10" t="s">
        <v>232</v>
      </c>
      <c r="C922" s="10" t="s">
        <v>185</v>
      </c>
      <c r="D922" s="10" t="s">
        <v>40</v>
      </c>
      <c r="E922" s="10" t="s">
        <v>30</v>
      </c>
      <c r="F922" s="10">
        <v>228</v>
      </c>
      <c r="G922" s="10">
        <v>248</v>
      </c>
      <c r="H922" s="11">
        <f>SUMIFS(AA:AA,$A:$A,EOMONTH($A922,-1),$B:$B,$B922)</f>
        <v>297</v>
      </c>
      <c r="I922" s="63">
        <f>ROUND(SUMIFS(AC:AC,$A:$A,EOMONTH($A922,-1),$B:$B,$B922),2)</f>
        <v>8.0500000000000007</v>
      </c>
      <c r="J922" s="11">
        <f>SUMIFS(AB:AB,$A:$A,EOMONTH($A922,-1),$B:$B,$B922)</f>
        <v>7849.17</v>
      </c>
      <c r="K922" s="13">
        <v>0</v>
      </c>
      <c r="L922" s="25">
        <v>0</v>
      </c>
      <c r="M922" s="15">
        <v>615</v>
      </c>
      <c r="N922" s="14">
        <v>16343.62</v>
      </c>
      <c r="O922" s="16">
        <v>256</v>
      </c>
      <c r="P922" s="16">
        <v>12340.68</v>
      </c>
      <c r="Q922" s="16">
        <v>0</v>
      </c>
      <c r="R922" s="16">
        <f>Q922*16.876/100</f>
        <v>0</v>
      </c>
      <c r="S922" s="17">
        <f t="shared" si="98"/>
        <v>0</v>
      </c>
      <c r="T922" s="16">
        <v>0</v>
      </c>
      <c r="U922" s="18">
        <f t="shared" si="99"/>
        <v>73.656000000000006</v>
      </c>
      <c r="V922" s="18">
        <f t="shared" si="100"/>
        <v>140.22</v>
      </c>
      <c r="W922" s="18">
        <f t="shared" si="101"/>
        <v>23.541535800000002</v>
      </c>
      <c r="X922" s="27"/>
      <c r="Y922" s="19">
        <f t="shared" si="102"/>
        <v>163.76153579999999</v>
      </c>
      <c r="Z922" s="18">
        <f t="shared" si="103"/>
        <v>63.488</v>
      </c>
      <c r="AA922" s="12">
        <v>656</v>
      </c>
      <c r="AB922" s="12">
        <v>17416.93</v>
      </c>
      <c r="AC922" s="28">
        <f>+I922+Y922-Z922</f>
        <v>108.3235358</v>
      </c>
      <c r="AD922" s="20">
        <f t="shared" si="104"/>
        <v>0</v>
      </c>
      <c r="AE922">
        <v>0</v>
      </c>
    </row>
    <row r="923" spans="1:31" x14ac:dyDescent="0.25">
      <c r="A923" s="9">
        <v>45077</v>
      </c>
      <c r="B923" s="10" t="s">
        <v>233</v>
      </c>
      <c r="C923" s="10" t="s">
        <v>185</v>
      </c>
      <c r="D923" s="10" t="s">
        <v>40</v>
      </c>
      <c r="E923" s="10" t="s">
        <v>30</v>
      </c>
      <c r="F923" s="10">
        <v>228</v>
      </c>
      <c r="G923" s="10">
        <v>248</v>
      </c>
      <c r="H923" s="11">
        <f>SUMIFS(AA:AA,$A:$A,EOMONTH($A923,-1),$B:$B,$B923)</f>
        <v>365</v>
      </c>
      <c r="I923" s="63">
        <f>ROUND(SUMIFS(AC:AC,$A:$A,EOMONTH($A923,-1),$B:$B,$B923),2)</f>
        <v>16.48</v>
      </c>
      <c r="J923" s="11">
        <f>SUMIFS(AB:AB,$A:$A,EOMONTH($A923,-1),$B:$B,$B923)</f>
        <v>22082.5</v>
      </c>
      <c r="K923" s="13">
        <v>0</v>
      </c>
      <c r="L923" s="25">
        <v>0</v>
      </c>
      <c r="M923" s="15">
        <v>0</v>
      </c>
      <c r="N923" s="14">
        <v>0</v>
      </c>
      <c r="O923" s="16">
        <v>72</v>
      </c>
      <c r="P923" s="16">
        <v>3484.8</v>
      </c>
      <c r="Q923" s="16">
        <v>0</v>
      </c>
      <c r="R923" s="16">
        <f>Q923*16.876/100</f>
        <v>0</v>
      </c>
      <c r="S923" s="17">
        <f t="shared" si="98"/>
        <v>0</v>
      </c>
      <c r="T923" s="16">
        <v>0</v>
      </c>
      <c r="U923" s="18">
        <f t="shared" si="99"/>
        <v>90.52</v>
      </c>
      <c r="V923" s="18">
        <f t="shared" si="100"/>
        <v>0</v>
      </c>
      <c r="W923" s="18">
        <f t="shared" si="101"/>
        <v>0</v>
      </c>
      <c r="X923" s="27"/>
      <c r="Y923" s="19">
        <f t="shared" si="102"/>
        <v>0</v>
      </c>
      <c r="Z923" s="18">
        <f t="shared" si="103"/>
        <v>17.856000000000002</v>
      </c>
      <c r="AA923" s="12">
        <v>293</v>
      </c>
      <c r="AB923" s="12">
        <v>17726.5</v>
      </c>
      <c r="AC923" s="28">
        <f>+I923+Y923-Z923</f>
        <v>-1.3760000000000012</v>
      </c>
      <c r="AD923" s="20">
        <f t="shared" si="104"/>
        <v>10</v>
      </c>
      <c r="AE923">
        <v>10</v>
      </c>
    </row>
    <row r="924" spans="1:31" x14ac:dyDescent="0.25">
      <c r="A924" s="9">
        <v>45077</v>
      </c>
      <c r="B924" s="10" t="s">
        <v>234</v>
      </c>
      <c r="C924" s="10" t="s">
        <v>185</v>
      </c>
      <c r="D924" s="10" t="s">
        <v>40</v>
      </c>
      <c r="E924" s="10" t="s">
        <v>30</v>
      </c>
      <c r="F924" s="10">
        <v>228</v>
      </c>
      <c r="G924" s="10">
        <v>248</v>
      </c>
      <c r="H924" s="11">
        <f>SUMIFS(AA:AA,$A:$A,EOMONTH($A924,-1),$B:$B,$B924)</f>
        <v>487</v>
      </c>
      <c r="I924" s="63">
        <f>ROUND(SUMIFS(AC:AC,$A:$A,EOMONTH($A924,-1),$B:$B,$B924),2)</f>
        <v>21.99</v>
      </c>
      <c r="J924" s="11">
        <f>SUMIFS(AB:AB,$A:$A,EOMONTH($A924,-1),$B:$B,$B924)</f>
        <v>29463.5</v>
      </c>
      <c r="K924" s="13">
        <v>0</v>
      </c>
      <c r="L924" s="25">
        <v>0</v>
      </c>
      <c r="M924" s="15">
        <v>0</v>
      </c>
      <c r="N924" s="14">
        <v>0</v>
      </c>
      <c r="O924" s="16">
        <v>36</v>
      </c>
      <c r="P924" s="16">
        <v>1742.4</v>
      </c>
      <c r="Q924" s="16">
        <v>0</v>
      </c>
      <c r="R924" s="16">
        <f>Q924*16.876/100</f>
        <v>0</v>
      </c>
      <c r="S924" s="17">
        <f t="shared" si="98"/>
        <v>0</v>
      </c>
      <c r="T924" s="16">
        <v>0</v>
      </c>
      <c r="U924" s="18">
        <f t="shared" si="99"/>
        <v>120.776</v>
      </c>
      <c r="V924" s="18">
        <f t="shared" si="100"/>
        <v>0</v>
      </c>
      <c r="W924" s="18">
        <f t="shared" si="101"/>
        <v>0</v>
      </c>
      <c r="X924" s="27"/>
      <c r="Y924" s="19">
        <f t="shared" si="102"/>
        <v>0</v>
      </c>
      <c r="Z924" s="18">
        <f t="shared" si="103"/>
        <v>8.9280000000000008</v>
      </c>
      <c r="AA924" s="12">
        <v>451</v>
      </c>
      <c r="AB924" s="12">
        <v>27285.5</v>
      </c>
      <c r="AC924" s="28">
        <f>+I924+Y924-Z924</f>
        <v>13.061999999999998</v>
      </c>
      <c r="AD924" s="20">
        <f t="shared" si="104"/>
        <v>0</v>
      </c>
      <c r="AE924">
        <v>0</v>
      </c>
    </row>
    <row r="925" spans="1:31" x14ac:dyDescent="0.25">
      <c r="A925" s="9">
        <v>45077</v>
      </c>
      <c r="B925" s="10" t="s">
        <v>235</v>
      </c>
      <c r="C925" s="10" t="s">
        <v>185</v>
      </c>
      <c r="D925" s="10" t="s">
        <v>40</v>
      </c>
      <c r="E925" s="10" t="s">
        <v>30</v>
      </c>
      <c r="F925" s="10">
        <v>228</v>
      </c>
      <c r="G925" s="10">
        <v>248</v>
      </c>
      <c r="H925" s="11">
        <f>SUMIFS(AA:AA,$A:$A,EOMONTH($A925,-1),$B:$B,$B925)</f>
        <v>428</v>
      </c>
      <c r="I925" s="63">
        <f>ROUND(SUMIFS(AC:AC,$A:$A,EOMONTH($A925,-1),$B:$B,$B925),2)</f>
        <v>4.1100000000000003</v>
      </c>
      <c r="J925" s="11">
        <f>SUMIFS(AB:AB,$A:$A,EOMONTH($A925,-1),$B:$B,$B925)</f>
        <v>25894</v>
      </c>
      <c r="K925" s="13">
        <v>0</v>
      </c>
      <c r="L925" s="25">
        <v>0</v>
      </c>
      <c r="M925" s="15">
        <v>0</v>
      </c>
      <c r="N925" s="14">
        <v>0</v>
      </c>
      <c r="O925" s="16">
        <v>72</v>
      </c>
      <c r="P925" s="16">
        <v>3801.6</v>
      </c>
      <c r="Q925" s="16">
        <v>0</v>
      </c>
      <c r="R925" s="16">
        <f>Q925*16.876/100</f>
        <v>0</v>
      </c>
      <c r="S925" s="17">
        <f t="shared" si="98"/>
        <v>0</v>
      </c>
      <c r="T925" s="16">
        <v>0</v>
      </c>
      <c r="U925" s="18">
        <f t="shared" si="99"/>
        <v>106.14400000000001</v>
      </c>
      <c r="V925" s="18">
        <f t="shared" si="100"/>
        <v>0</v>
      </c>
      <c r="W925" s="18">
        <f t="shared" si="101"/>
        <v>0</v>
      </c>
      <c r="X925" s="27"/>
      <c r="Y925" s="19">
        <f t="shared" si="102"/>
        <v>0</v>
      </c>
      <c r="Z925" s="18">
        <f t="shared" si="103"/>
        <v>17.856000000000002</v>
      </c>
      <c r="AA925" s="12">
        <v>356</v>
      </c>
      <c r="AB925" s="12">
        <v>21538</v>
      </c>
      <c r="AC925" s="28">
        <f>+I925+Y925-Z925</f>
        <v>-13.746000000000002</v>
      </c>
      <c r="AD925" s="20">
        <f t="shared" si="104"/>
        <v>20</v>
      </c>
      <c r="AE925">
        <v>20</v>
      </c>
    </row>
    <row r="926" spans="1:31" x14ac:dyDescent="0.25">
      <c r="A926" s="9">
        <v>45077</v>
      </c>
      <c r="B926" s="10" t="s">
        <v>236</v>
      </c>
      <c r="C926" s="10" t="s">
        <v>185</v>
      </c>
      <c r="D926" s="10" t="s">
        <v>40</v>
      </c>
      <c r="E926" s="10" t="s">
        <v>30</v>
      </c>
      <c r="F926" s="10">
        <v>228</v>
      </c>
      <c r="G926" s="10">
        <v>248</v>
      </c>
      <c r="H926" s="11">
        <f>SUMIFS(AA:AA,$A:$A,EOMONTH($A926,-1),$B:$B,$B926)</f>
        <v>612</v>
      </c>
      <c r="I926" s="63">
        <f>ROUND(SUMIFS(AC:AC,$A:$A,EOMONTH($A926,-1),$B:$B,$B926),2)</f>
        <v>13.02</v>
      </c>
      <c r="J926" s="11">
        <f>SUMIFS(AB:AB,$A:$A,EOMONTH($A926,-1),$B:$B,$B926)</f>
        <v>37026</v>
      </c>
      <c r="K926" s="13">
        <v>0</v>
      </c>
      <c r="L926" s="25">
        <v>0</v>
      </c>
      <c r="M926" s="15">
        <v>0</v>
      </c>
      <c r="N926" s="14">
        <v>0</v>
      </c>
      <c r="O926" s="16">
        <v>108</v>
      </c>
      <c r="P926" s="16">
        <v>5140.08</v>
      </c>
      <c r="Q926" s="16">
        <v>0</v>
      </c>
      <c r="R926" s="16">
        <f>Q926*16.876/100</f>
        <v>0</v>
      </c>
      <c r="S926" s="17">
        <f t="shared" si="98"/>
        <v>0</v>
      </c>
      <c r="T926" s="16">
        <v>0</v>
      </c>
      <c r="U926" s="18">
        <f t="shared" si="99"/>
        <v>151.77600000000001</v>
      </c>
      <c r="V926" s="18">
        <f t="shared" si="100"/>
        <v>0</v>
      </c>
      <c r="W926" s="18">
        <f t="shared" si="101"/>
        <v>0</v>
      </c>
      <c r="X926" s="27"/>
      <c r="Y926" s="19">
        <f t="shared" si="102"/>
        <v>0</v>
      </c>
      <c r="Z926" s="18">
        <f t="shared" si="103"/>
        <v>26.783999999999999</v>
      </c>
      <c r="AA926" s="12">
        <v>504</v>
      </c>
      <c r="AB926" s="12">
        <v>30492</v>
      </c>
      <c r="AC926" s="28">
        <f>+I926+Y926-Z926</f>
        <v>-13.763999999999999</v>
      </c>
      <c r="AD926" s="20">
        <f t="shared" si="104"/>
        <v>20</v>
      </c>
      <c r="AE926">
        <v>20</v>
      </c>
    </row>
    <row r="927" spans="1:31" x14ac:dyDescent="0.25">
      <c r="A927" s="9">
        <v>45077</v>
      </c>
      <c r="B927" s="10" t="s">
        <v>237</v>
      </c>
      <c r="C927" s="10" t="s">
        <v>213</v>
      </c>
      <c r="D927" s="10" t="s">
        <v>40</v>
      </c>
      <c r="E927" s="10" t="s">
        <v>30</v>
      </c>
      <c r="F927" s="10">
        <v>410</v>
      </c>
      <c r="G927" s="10">
        <v>447</v>
      </c>
      <c r="H927" s="11">
        <f>SUMIFS(AA:AA,$A:$A,EOMONTH($A927,-1),$B:$B,$B927)</f>
        <v>41</v>
      </c>
      <c r="I927" s="63">
        <f>ROUND(SUMIFS(AC:AC,$A:$A,EOMONTH($A927,-1),$B:$B,$B927),2)</f>
        <v>37.72</v>
      </c>
      <c r="J927" s="11">
        <f>SUMIFS(AB:AB,$A:$A,EOMONTH($A927,-1),$B:$B,$B927)</f>
        <v>1968.59</v>
      </c>
      <c r="K927" s="13">
        <v>0</v>
      </c>
      <c r="L927" s="25">
        <v>0</v>
      </c>
      <c r="M927" s="15">
        <v>0</v>
      </c>
      <c r="N927" s="14">
        <v>0</v>
      </c>
      <c r="O927" s="16">
        <v>80</v>
      </c>
      <c r="P927" s="16">
        <v>5757.2</v>
      </c>
      <c r="Q927" s="16">
        <v>0</v>
      </c>
      <c r="R927" s="16">
        <f>Q927*16.876/100</f>
        <v>0</v>
      </c>
      <c r="S927" s="17">
        <f t="shared" si="98"/>
        <v>0</v>
      </c>
      <c r="T927" s="16">
        <v>0</v>
      </c>
      <c r="U927" s="18">
        <f t="shared" si="99"/>
        <v>18.327000000000002</v>
      </c>
      <c r="V927" s="18">
        <f t="shared" si="100"/>
        <v>0</v>
      </c>
      <c r="W927" s="18">
        <f t="shared" si="101"/>
        <v>0</v>
      </c>
      <c r="X927" s="27"/>
      <c r="Y927" s="19">
        <f t="shared" si="102"/>
        <v>0</v>
      </c>
      <c r="Z927" s="18">
        <f t="shared" si="103"/>
        <v>35.76</v>
      </c>
      <c r="AA927" s="12">
        <v>-39</v>
      </c>
      <c r="AB927" s="12">
        <v>-2256.27</v>
      </c>
      <c r="AC927" s="28">
        <f>+I927+Y927-Z927</f>
        <v>1.9600000000000009</v>
      </c>
      <c r="AD927" s="20">
        <f t="shared" si="104"/>
        <v>0</v>
      </c>
      <c r="AE927">
        <v>150</v>
      </c>
    </row>
    <row r="928" spans="1:31" x14ac:dyDescent="0.25">
      <c r="A928" s="9">
        <v>45077</v>
      </c>
      <c r="B928" s="10" t="s">
        <v>238</v>
      </c>
      <c r="C928" s="10" t="s">
        <v>213</v>
      </c>
      <c r="D928" s="10" t="s">
        <v>40</v>
      </c>
      <c r="E928" s="10" t="s">
        <v>30</v>
      </c>
      <c r="F928" s="10">
        <v>410</v>
      </c>
      <c r="G928" s="10">
        <v>447</v>
      </c>
      <c r="H928" s="11">
        <f>SUMIFS(AA:AA,$A:$A,EOMONTH($A928,-1),$B:$B,$B928)</f>
        <v>61</v>
      </c>
      <c r="I928" s="63">
        <f>ROUND(SUMIFS(AC:AC,$A:$A,EOMONTH($A928,-1),$B:$B,$B928),2)</f>
        <v>2.92</v>
      </c>
      <c r="J928" s="11">
        <f>SUMIFS(AB:AB,$A:$A,EOMONTH($A928,-1),$B:$B,$B928)</f>
        <v>4273.45</v>
      </c>
      <c r="K928" s="13">
        <v>0</v>
      </c>
      <c r="L928" s="25">
        <v>0</v>
      </c>
      <c r="M928" s="15">
        <v>0</v>
      </c>
      <c r="N928" s="14">
        <v>0</v>
      </c>
      <c r="O928" s="16">
        <v>40</v>
      </c>
      <c r="P928" s="16">
        <v>2688</v>
      </c>
      <c r="Q928" s="16">
        <v>0</v>
      </c>
      <c r="R928" s="16">
        <f>Q928*16.876/100</f>
        <v>0</v>
      </c>
      <c r="S928" s="17">
        <f t="shared" si="98"/>
        <v>0</v>
      </c>
      <c r="T928" s="16">
        <v>0</v>
      </c>
      <c r="U928" s="18">
        <f t="shared" si="99"/>
        <v>27.266999999999999</v>
      </c>
      <c r="V928" s="18">
        <f t="shared" si="100"/>
        <v>0</v>
      </c>
      <c r="W928" s="18">
        <f t="shared" si="101"/>
        <v>0</v>
      </c>
      <c r="X928" s="27"/>
      <c r="Y928" s="19">
        <f t="shared" si="102"/>
        <v>0</v>
      </c>
      <c r="Z928" s="18">
        <f t="shared" si="103"/>
        <v>17.88</v>
      </c>
      <c r="AA928" s="12">
        <v>21</v>
      </c>
      <c r="AB928" s="12">
        <v>1471.19</v>
      </c>
      <c r="AC928" s="28">
        <f>+I928+Y928-Z928</f>
        <v>-14.959999999999999</v>
      </c>
      <c r="AD928" s="20">
        <f t="shared" si="104"/>
        <v>20</v>
      </c>
      <c r="AE928">
        <v>70</v>
      </c>
    </row>
    <row r="929" spans="1:31" x14ac:dyDescent="0.25">
      <c r="A929" s="9">
        <v>45077</v>
      </c>
      <c r="B929" s="10" t="s">
        <v>239</v>
      </c>
      <c r="C929" s="10" t="s">
        <v>213</v>
      </c>
      <c r="D929" s="10" t="s">
        <v>40</v>
      </c>
      <c r="E929" s="10" t="s">
        <v>30</v>
      </c>
      <c r="F929" s="10">
        <v>410</v>
      </c>
      <c r="G929" s="10">
        <v>447</v>
      </c>
      <c r="H929" s="11">
        <f>SUMIFS(AA:AA,$A:$A,EOMONTH($A929,-1),$B:$B,$B929)</f>
        <v>220</v>
      </c>
      <c r="I929" s="63">
        <f>ROUND(SUMIFS(AC:AC,$A:$A,EOMONTH($A929,-1),$B:$B,$B929),2)</f>
        <v>7.78</v>
      </c>
      <c r="J929" s="11">
        <f>SUMIFS(AB:AB,$A:$A,EOMONTH($A929,-1),$B:$B,$B929)</f>
        <v>10588.13</v>
      </c>
      <c r="K929" s="13">
        <v>0</v>
      </c>
      <c r="L929" s="25">
        <v>0</v>
      </c>
      <c r="M929" s="15">
        <v>0</v>
      </c>
      <c r="N929" s="14">
        <v>0</v>
      </c>
      <c r="O929" s="16">
        <v>121</v>
      </c>
      <c r="P929" s="16">
        <v>8741.6</v>
      </c>
      <c r="Q929" s="16">
        <v>0</v>
      </c>
      <c r="R929" s="16">
        <f>Q929*16.876/100</f>
        <v>0</v>
      </c>
      <c r="S929" s="17">
        <f t="shared" si="98"/>
        <v>0</v>
      </c>
      <c r="T929" s="16">
        <v>0</v>
      </c>
      <c r="U929" s="18">
        <f t="shared" si="99"/>
        <v>98.34</v>
      </c>
      <c r="V929" s="18">
        <f t="shared" si="100"/>
        <v>0</v>
      </c>
      <c r="W929" s="18">
        <f t="shared" si="101"/>
        <v>0</v>
      </c>
      <c r="X929" s="27"/>
      <c r="Y929" s="19">
        <f t="shared" si="102"/>
        <v>0</v>
      </c>
      <c r="Z929" s="18">
        <f t="shared" si="103"/>
        <v>54.087000000000003</v>
      </c>
      <c r="AA929" s="12">
        <v>99</v>
      </c>
      <c r="AB929" s="12">
        <v>4764.6499999999996</v>
      </c>
      <c r="AC929" s="28">
        <f>+I929+Y929-Z929</f>
        <v>-46.307000000000002</v>
      </c>
      <c r="AD929" s="20">
        <f t="shared" si="104"/>
        <v>50</v>
      </c>
      <c r="AE929">
        <v>80</v>
      </c>
    </row>
    <row r="930" spans="1:31" x14ac:dyDescent="0.25">
      <c r="A930" s="9">
        <v>45077</v>
      </c>
      <c r="B930" s="10" t="s">
        <v>240</v>
      </c>
      <c r="C930" s="10" t="s">
        <v>213</v>
      </c>
      <c r="D930" s="10" t="s">
        <v>29</v>
      </c>
      <c r="E930" s="10" t="s">
        <v>30</v>
      </c>
      <c r="F930" s="10"/>
      <c r="G930" s="10">
        <v>0</v>
      </c>
      <c r="H930" s="11">
        <f>SUMIFS(AA:AA,$A:$A,EOMONTH($A930,-1),$B:$B,$B930)</f>
        <v>36</v>
      </c>
      <c r="I930" s="63">
        <f>ROUND(SUMIFS(AC:AC,$A:$A,EOMONTH($A930,-1),$B:$B,$B930),2)</f>
        <v>1.63</v>
      </c>
      <c r="J930" s="11">
        <f>SUMIFS(AB:AB,$A:$A,EOMONTH($A930,-1),$B:$B,$B930)</f>
        <v>1848.6</v>
      </c>
      <c r="K930" s="13">
        <v>0</v>
      </c>
      <c r="L930" s="25">
        <v>0</v>
      </c>
      <c r="M930" s="15">
        <v>0</v>
      </c>
      <c r="N930" s="14">
        <v>0</v>
      </c>
      <c r="O930" s="16">
        <v>0</v>
      </c>
      <c r="P930" s="16">
        <v>0</v>
      </c>
      <c r="Q930" s="16">
        <v>0</v>
      </c>
      <c r="R930" s="16">
        <f>Q930*16.876/100</f>
        <v>0</v>
      </c>
      <c r="S930" s="17">
        <f t="shared" si="98"/>
        <v>0</v>
      </c>
      <c r="T930" s="16">
        <v>0</v>
      </c>
      <c r="U930" s="18">
        <f t="shared" si="99"/>
        <v>0</v>
      </c>
      <c r="V930" s="18">
        <f t="shared" si="100"/>
        <v>0</v>
      </c>
      <c r="W930" s="18">
        <f t="shared" si="101"/>
        <v>0</v>
      </c>
      <c r="X930" s="27"/>
      <c r="Y930" s="19">
        <f t="shared" si="102"/>
        <v>0</v>
      </c>
      <c r="Z930" s="18">
        <f t="shared" si="103"/>
        <v>0</v>
      </c>
      <c r="AA930" s="12">
        <v>36</v>
      </c>
      <c r="AB930" s="12">
        <v>1848.6</v>
      </c>
      <c r="AC930" s="28">
        <f>+I930+Y930-Z930</f>
        <v>1.63</v>
      </c>
      <c r="AD930" s="20">
        <f t="shared" si="104"/>
        <v>0</v>
      </c>
      <c r="AE930">
        <v>0</v>
      </c>
    </row>
    <row r="931" spans="1:31" x14ac:dyDescent="0.25">
      <c r="A931" s="9">
        <v>45077</v>
      </c>
      <c r="B931" s="10" t="s">
        <v>241</v>
      </c>
      <c r="C931" s="10" t="s">
        <v>213</v>
      </c>
      <c r="D931" s="10" t="s">
        <v>40</v>
      </c>
      <c r="E931" s="10" t="s">
        <v>30</v>
      </c>
      <c r="F931" s="10">
        <v>450</v>
      </c>
      <c r="G931" s="10">
        <v>490</v>
      </c>
      <c r="H931" s="11">
        <f>SUMIFS(AA:AA,$A:$A,EOMONTH($A931,-1),$B:$B,$B931)</f>
        <v>873</v>
      </c>
      <c r="I931" s="63">
        <f>ROUND(SUMIFS(AC:AC,$A:$A,EOMONTH($A931,-1),$B:$B,$B931),2)</f>
        <v>40.4</v>
      </c>
      <c r="J931" s="11">
        <f>SUMIFS(AB:AB,$A:$A,EOMONTH($A931,-1),$B:$B,$B931)</f>
        <v>43606.63</v>
      </c>
      <c r="K931" s="13">
        <v>0</v>
      </c>
      <c r="L931" s="25">
        <v>0</v>
      </c>
      <c r="M931" s="15">
        <v>2180</v>
      </c>
      <c r="N931" s="14">
        <v>108204.58</v>
      </c>
      <c r="O931" s="16">
        <v>1787</v>
      </c>
      <c r="P931" s="16">
        <v>142646.74</v>
      </c>
      <c r="Q931" s="16">
        <v>0</v>
      </c>
      <c r="R931" s="16">
        <f>Q931*16.876/100</f>
        <v>0</v>
      </c>
      <c r="S931" s="17">
        <f t="shared" si="98"/>
        <v>0</v>
      </c>
      <c r="T931" s="16">
        <v>0</v>
      </c>
      <c r="U931" s="18">
        <f t="shared" si="99"/>
        <v>427.77</v>
      </c>
      <c r="V931" s="18">
        <f t="shared" si="100"/>
        <v>981</v>
      </c>
      <c r="W931" s="18">
        <f t="shared" si="101"/>
        <v>164.70009000000002</v>
      </c>
      <c r="X931" s="27"/>
      <c r="Y931" s="19">
        <f t="shared" si="102"/>
        <v>1145.70009</v>
      </c>
      <c r="Z931" s="18">
        <f t="shared" si="103"/>
        <v>875.63</v>
      </c>
      <c r="AA931" s="12">
        <v>1266</v>
      </c>
      <c r="AB931" s="12">
        <v>62867.56</v>
      </c>
      <c r="AC931" s="28">
        <f>+I931+Y931-Z931</f>
        <v>310.47009000000014</v>
      </c>
      <c r="AD931" s="20">
        <f t="shared" si="104"/>
        <v>0</v>
      </c>
      <c r="AE931">
        <v>0</v>
      </c>
    </row>
    <row r="932" spans="1:31" x14ac:dyDescent="0.25">
      <c r="A932" s="9">
        <v>45077</v>
      </c>
      <c r="B932" s="10" t="s">
        <v>242</v>
      </c>
      <c r="C932" s="10" t="s">
        <v>213</v>
      </c>
      <c r="D932" s="10" t="s">
        <v>40</v>
      </c>
      <c r="E932" s="10" t="s">
        <v>30</v>
      </c>
      <c r="F932" s="10">
        <v>450</v>
      </c>
      <c r="G932" s="10">
        <v>490</v>
      </c>
      <c r="H932" s="11">
        <f>SUMIFS(AA:AA,$A:$A,EOMONTH($A932,-1),$B:$B,$B932)</f>
        <v>354</v>
      </c>
      <c r="I932" s="63">
        <f>ROUND(SUMIFS(AC:AC,$A:$A,EOMONTH($A932,-1),$B:$B,$B932),2)</f>
        <v>5.88</v>
      </c>
      <c r="J932" s="11">
        <f>SUMIFS(AB:AB,$A:$A,EOMONTH($A932,-1),$B:$B,$B932)</f>
        <v>17805.98</v>
      </c>
      <c r="K932" s="13">
        <v>0</v>
      </c>
      <c r="L932" s="25">
        <v>0</v>
      </c>
      <c r="M932" s="15">
        <v>218</v>
      </c>
      <c r="N932" s="14">
        <v>10733.89</v>
      </c>
      <c r="O932" s="16">
        <v>81</v>
      </c>
      <c r="P932" s="16">
        <v>6240.8</v>
      </c>
      <c r="Q932" s="16">
        <v>0</v>
      </c>
      <c r="R932" s="16">
        <f>Q932*16.876/100</f>
        <v>0</v>
      </c>
      <c r="S932" s="17">
        <f t="shared" si="98"/>
        <v>0</v>
      </c>
      <c r="T932" s="16">
        <v>0</v>
      </c>
      <c r="U932" s="18">
        <f t="shared" si="99"/>
        <v>173.46</v>
      </c>
      <c r="V932" s="18">
        <f t="shared" si="100"/>
        <v>98.1</v>
      </c>
      <c r="W932" s="18">
        <f t="shared" si="101"/>
        <v>16.470009000000001</v>
      </c>
      <c r="X932" s="27"/>
      <c r="Y932" s="19">
        <f t="shared" si="102"/>
        <v>114.570009</v>
      </c>
      <c r="Z932" s="18">
        <f t="shared" si="103"/>
        <v>39.69</v>
      </c>
      <c r="AA932" s="12">
        <v>491</v>
      </c>
      <c r="AB932" s="12">
        <v>24483.040000000001</v>
      </c>
      <c r="AC932" s="28">
        <f>+I932+Y932-Z932</f>
        <v>80.760008999999997</v>
      </c>
      <c r="AD932" s="20">
        <f t="shared" si="104"/>
        <v>0</v>
      </c>
      <c r="AE932">
        <v>0</v>
      </c>
    </row>
    <row r="933" spans="1:31" x14ac:dyDescent="0.25">
      <c r="A933" s="9">
        <v>45077</v>
      </c>
      <c r="B933" s="10" t="s">
        <v>243</v>
      </c>
      <c r="C933" s="10" t="s">
        <v>213</v>
      </c>
      <c r="D933" s="10" t="s">
        <v>40</v>
      </c>
      <c r="E933" s="10" t="s">
        <v>30</v>
      </c>
      <c r="F933" s="10">
        <v>450</v>
      </c>
      <c r="G933" s="10">
        <v>490</v>
      </c>
      <c r="H933" s="11">
        <f>SUMIFS(AA:AA,$A:$A,EOMONTH($A933,-1),$B:$B,$B933)</f>
        <v>547</v>
      </c>
      <c r="I933" s="63">
        <f>ROUND(SUMIFS(AC:AC,$A:$A,EOMONTH($A933,-1),$B:$B,$B933),2)</f>
        <v>46.98</v>
      </c>
      <c r="J933" s="11">
        <f>SUMIFS(AB:AB,$A:$A,EOMONTH($A933,-1),$B:$B,$B933)</f>
        <v>27696.69</v>
      </c>
      <c r="K933" s="13">
        <v>0</v>
      </c>
      <c r="L933" s="25">
        <v>0</v>
      </c>
      <c r="M933" s="15">
        <v>526</v>
      </c>
      <c r="N933" s="14">
        <v>25944.76</v>
      </c>
      <c r="O933" s="16">
        <v>567</v>
      </c>
      <c r="P933" s="16">
        <v>45088.6</v>
      </c>
      <c r="Q933" s="16">
        <v>0</v>
      </c>
      <c r="R933" s="16">
        <f>Q933*16.876/100</f>
        <v>0</v>
      </c>
      <c r="S933" s="17">
        <f t="shared" si="98"/>
        <v>0</v>
      </c>
      <c r="T933" s="16">
        <v>0</v>
      </c>
      <c r="U933" s="18">
        <f t="shared" si="99"/>
        <v>268.02999999999997</v>
      </c>
      <c r="V933" s="18">
        <f t="shared" si="100"/>
        <v>236.7</v>
      </c>
      <c r="W933" s="18">
        <f t="shared" si="101"/>
        <v>39.739563000000004</v>
      </c>
      <c r="X933" s="27"/>
      <c r="Y933" s="19">
        <f t="shared" si="102"/>
        <v>276.43956300000002</v>
      </c>
      <c r="Z933" s="18">
        <f t="shared" si="103"/>
        <v>277.83</v>
      </c>
      <c r="AA933" s="12">
        <v>506</v>
      </c>
      <c r="AB933" s="12">
        <v>25230.080000000002</v>
      </c>
      <c r="AC933" s="28">
        <f>+I933+Y933-Z933</f>
        <v>45.589563000000055</v>
      </c>
      <c r="AD933" s="20">
        <f t="shared" si="104"/>
        <v>0</v>
      </c>
      <c r="AE933">
        <v>60</v>
      </c>
    </row>
    <row r="934" spans="1:31" x14ac:dyDescent="0.25">
      <c r="A934" s="59">
        <v>45077</v>
      </c>
      <c r="B934" s="60" t="s">
        <v>779</v>
      </c>
      <c r="C934" s="60" t="s">
        <v>213</v>
      </c>
      <c r="D934" s="60" t="s">
        <v>29</v>
      </c>
      <c r="E934" s="60" t="s">
        <v>30</v>
      </c>
      <c r="F934" s="10"/>
      <c r="G934" s="10"/>
      <c r="H934" s="11"/>
      <c r="I934" s="63">
        <f>ROUND(SUMIFS(AC:AC,$A:$A,EOMONTH($A934,-1),$B:$B,$B934),2)</f>
        <v>0</v>
      </c>
      <c r="J934" s="11"/>
      <c r="K934" s="13"/>
      <c r="L934" s="25"/>
      <c r="M934" s="15"/>
      <c r="N934" s="14"/>
      <c r="O934" s="16"/>
      <c r="P934" s="16"/>
      <c r="Q934" s="16"/>
      <c r="R934" s="16"/>
      <c r="S934" s="17">
        <f t="shared" si="98"/>
        <v>0</v>
      </c>
      <c r="T934" s="16"/>
      <c r="U934" s="18">
        <f t="shared" si="99"/>
        <v>0</v>
      </c>
      <c r="V934" s="18">
        <f t="shared" si="100"/>
        <v>0</v>
      </c>
      <c r="W934" s="18">
        <f t="shared" si="101"/>
        <v>0</v>
      </c>
      <c r="X934" s="27"/>
      <c r="Y934" s="19">
        <f t="shared" si="102"/>
        <v>0</v>
      </c>
      <c r="Z934" s="18">
        <f t="shared" si="103"/>
        <v>0</v>
      </c>
      <c r="AA934" s="12"/>
      <c r="AB934" s="12"/>
      <c r="AC934" s="28">
        <f>+I934+Y934-Z934</f>
        <v>0</v>
      </c>
      <c r="AD934" s="20">
        <f t="shared" si="104"/>
        <v>0</v>
      </c>
      <c r="AE934">
        <v>0</v>
      </c>
    </row>
    <row r="935" spans="1:31" x14ac:dyDescent="0.25">
      <c r="A935" s="9">
        <v>45077</v>
      </c>
      <c r="B935" s="10" t="s">
        <v>244</v>
      </c>
      <c r="C935" s="10" t="s">
        <v>213</v>
      </c>
      <c r="D935" s="10" t="s">
        <v>40</v>
      </c>
      <c r="E935" s="10" t="s">
        <v>30</v>
      </c>
      <c r="F935" s="10">
        <v>620</v>
      </c>
      <c r="G935" s="10">
        <v>676</v>
      </c>
      <c r="H935" s="11">
        <f>SUMIFS(AA:AA,$A:$A,EOMONTH($A935,-1),$B:$B,$B935)</f>
        <v>798</v>
      </c>
      <c r="I935" s="63">
        <f>ROUND(SUMIFS(AC:AC,$A:$A,EOMONTH($A935,-1),$B:$B,$B935),2)</f>
        <v>27.82</v>
      </c>
      <c r="J935" s="11">
        <f>SUMIFS(AB:AB,$A:$A,EOMONTH($A935,-1),$B:$B,$B935)</f>
        <v>56519.54</v>
      </c>
      <c r="K935" s="13">
        <v>0</v>
      </c>
      <c r="L935" s="25">
        <v>0</v>
      </c>
      <c r="M935" s="15">
        <v>1060</v>
      </c>
      <c r="N935" s="14">
        <v>72900.86</v>
      </c>
      <c r="O935" s="16">
        <v>975</v>
      </c>
      <c r="P935" s="16">
        <v>93631.5</v>
      </c>
      <c r="Q935" s="16">
        <v>0</v>
      </c>
      <c r="R935" s="16">
        <f>Q935*16.876/100</f>
        <v>0</v>
      </c>
      <c r="S935" s="17">
        <f t="shared" si="98"/>
        <v>0</v>
      </c>
      <c r="T935" s="16">
        <v>0</v>
      </c>
      <c r="U935" s="18">
        <f t="shared" si="99"/>
        <v>539.44799999999998</v>
      </c>
      <c r="V935" s="18">
        <f t="shared" si="100"/>
        <v>657.2</v>
      </c>
      <c r="W935" s="18">
        <f t="shared" si="101"/>
        <v>110.33730800000001</v>
      </c>
      <c r="X935" s="27"/>
      <c r="Y935" s="19">
        <f t="shared" si="102"/>
        <v>767.53730800000005</v>
      </c>
      <c r="Z935" s="18">
        <f t="shared" si="103"/>
        <v>659.1</v>
      </c>
      <c r="AA935" s="12">
        <v>883</v>
      </c>
      <c r="AB935" s="12">
        <v>60998.17</v>
      </c>
      <c r="AC935" s="28">
        <f>+I935+Y935-Z935</f>
        <v>136.25730800000008</v>
      </c>
      <c r="AD935" s="20">
        <f t="shared" si="104"/>
        <v>0</v>
      </c>
      <c r="AE935">
        <v>0</v>
      </c>
    </row>
    <row r="936" spans="1:31" x14ac:dyDescent="0.25">
      <c r="A936" s="9">
        <v>45077</v>
      </c>
      <c r="B936" s="10" t="s">
        <v>245</v>
      </c>
      <c r="C936" s="10" t="s">
        <v>213</v>
      </c>
      <c r="D936" s="10" t="s">
        <v>40</v>
      </c>
      <c r="E936" s="10" t="s">
        <v>30</v>
      </c>
      <c r="F936" s="10">
        <v>620</v>
      </c>
      <c r="G936" s="10">
        <v>676</v>
      </c>
      <c r="H936" s="11">
        <f>SUMIFS(AA:AA,$A:$A,EOMONTH($A936,-1),$B:$B,$B936)</f>
        <v>988</v>
      </c>
      <c r="I936" s="63">
        <f>ROUND(SUMIFS(AC:AC,$A:$A,EOMONTH($A936,-1),$B:$B,$B936),2)</f>
        <v>56.13</v>
      </c>
      <c r="J936" s="11">
        <f>SUMIFS(AB:AB,$A:$A,EOMONTH($A936,-1),$B:$B,$B936)</f>
        <v>68646.679999999993</v>
      </c>
      <c r="K936" s="13">
        <v>0</v>
      </c>
      <c r="L936" s="25">
        <v>0</v>
      </c>
      <c r="M936" s="15">
        <v>833</v>
      </c>
      <c r="N936" s="14">
        <v>56840.51</v>
      </c>
      <c r="O936" s="16">
        <v>1075</v>
      </c>
      <c r="P936" s="16">
        <v>97674.5</v>
      </c>
      <c r="Q936" s="16">
        <v>0</v>
      </c>
      <c r="R936" s="16">
        <f>Q936*16.876/100</f>
        <v>0</v>
      </c>
      <c r="S936" s="17">
        <f t="shared" si="98"/>
        <v>0</v>
      </c>
      <c r="T936" s="16">
        <v>0</v>
      </c>
      <c r="U936" s="18">
        <f t="shared" si="99"/>
        <v>667.88800000000003</v>
      </c>
      <c r="V936" s="18">
        <f t="shared" si="100"/>
        <v>516.46</v>
      </c>
      <c r="W936" s="18">
        <f t="shared" si="101"/>
        <v>86.708469400000013</v>
      </c>
      <c r="X936" s="27"/>
      <c r="Y936" s="19">
        <f t="shared" si="102"/>
        <v>603.16846940000005</v>
      </c>
      <c r="Z936" s="18">
        <f t="shared" si="103"/>
        <v>726.7</v>
      </c>
      <c r="AA936" s="12">
        <v>746</v>
      </c>
      <c r="AB936" s="12">
        <v>51199.02</v>
      </c>
      <c r="AC936" s="28">
        <f>+I936+Y936-Z936</f>
        <v>-67.401530600000001</v>
      </c>
      <c r="AD936" s="20">
        <f t="shared" si="104"/>
        <v>70</v>
      </c>
      <c r="AE936">
        <v>0</v>
      </c>
    </row>
    <row r="937" spans="1:31" x14ac:dyDescent="0.25">
      <c r="A937" s="9">
        <v>45077</v>
      </c>
      <c r="B937" s="10" t="s">
        <v>246</v>
      </c>
      <c r="C937" s="10" t="s">
        <v>213</v>
      </c>
      <c r="D937" s="10" t="s">
        <v>40</v>
      </c>
      <c r="E937" s="10" t="s">
        <v>30</v>
      </c>
      <c r="F937" s="10">
        <v>620</v>
      </c>
      <c r="G937" s="10">
        <v>676</v>
      </c>
      <c r="H937" s="11">
        <f>SUMIFS(AA:AA,$A:$A,EOMONTH($A937,-1),$B:$B,$B937)</f>
        <v>601</v>
      </c>
      <c r="I937" s="63">
        <f>ROUND(SUMIFS(AC:AC,$A:$A,EOMONTH($A937,-1),$B:$B,$B937),2)</f>
        <v>69.47</v>
      </c>
      <c r="J937" s="11">
        <f>SUMIFS(AB:AB,$A:$A,EOMONTH($A937,-1),$B:$B,$B937)</f>
        <v>42222.87</v>
      </c>
      <c r="K937" s="13">
        <v>0</v>
      </c>
      <c r="L937" s="25">
        <v>0</v>
      </c>
      <c r="M937" s="15">
        <v>706</v>
      </c>
      <c r="N937" s="14">
        <v>48263.82</v>
      </c>
      <c r="O937" s="16">
        <v>606</v>
      </c>
      <c r="P937" s="16">
        <v>57528.1</v>
      </c>
      <c r="Q937" s="16">
        <v>0</v>
      </c>
      <c r="R937" s="16">
        <f>Q937*16.876/100</f>
        <v>0</v>
      </c>
      <c r="S937" s="17">
        <f t="shared" si="98"/>
        <v>0</v>
      </c>
      <c r="T937" s="16">
        <v>0</v>
      </c>
      <c r="U937" s="18">
        <f t="shared" si="99"/>
        <v>406.27600000000001</v>
      </c>
      <c r="V937" s="18">
        <f t="shared" si="100"/>
        <v>437.72</v>
      </c>
      <c r="W937" s="18">
        <f t="shared" si="101"/>
        <v>73.48881080000001</v>
      </c>
      <c r="X937" s="27"/>
      <c r="Y937" s="19">
        <f t="shared" si="102"/>
        <v>511.20881080000004</v>
      </c>
      <c r="Z937" s="18">
        <f t="shared" si="103"/>
        <v>409.65600000000001</v>
      </c>
      <c r="AA937" s="12">
        <v>701</v>
      </c>
      <c r="AB937" s="12">
        <v>48268.84</v>
      </c>
      <c r="AC937" s="28">
        <f>+I937+Y937-Z937</f>
        <v>171.02281080000006</v>
      </c>
      <c r="AD937" s="20">
        <f t="shared" si="104"/>
        <v>0</v>
      </c>
      <c r="AE937">
        <v>0</v>
      </c>
    </row>
    <row r="938" spans="1:31" x14ac:dyDescent="0.25">
      <c r="A938" s="9">
        <v>45077</v>
      </c>
      <c r="B938" s="10" t="s">
        <v>247</v>
      </c>
      <c r="C938" s="10" t="s">
        <v>213</v>
      </c>
      <c r="D938" s="10" t="s">
        <v>40</v>
      </c>
      <c r="E938" s="10" t="s">
        <v>30</v>
      </c>
      <c r="F938" s="10">
        <v>585</v>
      </c>
      <c r="G938" s="10">
        <v>638</v>
      </c>
      <c r="H938" s="11">
        <f>SUMIFS(AA:AA,$A:$A,EOMONTH($A938,-1),$B:$B,$B938)</f>
        <v>2484</v>
      </c>
      <c r="I938" s="63">
        <f>ROUND(SUMIFS(AC:AC,$A:$A,EOMONTH($A938,-1),$B:$B,$B938),2)</f>
        <v>9.9</v>
      </c>
      <c r="J938" s="11">
        <f>SUMIFS(AB:AB,$A:$A,EOMONTH($A938,-1),$B:$B,$B938)</f>
        <v>175662.86</v>
      </c>
      <c r="K938" s="13">
        <v>0</v>
      </c>
      <c r="L938" s="25">
        <v>0</v>
      </c>
      <c r="M938" s="15">
        <v>0</v>
      </c>
      <c r="N938" s="14">
        <v>0</v>
      </c>
      <c r="O938" s="16">
        <v>1755</v>
      </c>
      <c r="P938" s="16">
        <v>161710.29999999999</v>
      </c>
      <c r="Q938" s="16">
        <v>0</v>
      </c>
      <c r="R938" s="16">
        <f>Q938*16.876/100</f>
        <v>0</v>
      </c>
      <c r="S938" s="17">
        <f t="shared" si="98"/>
        <v>0</v>
      </c>
      <c r="T938" s="16">
        <v>0</v>
      </c>
      <c r="U938" s="18">
        <f t="shared" si="99"/>
        <v>1584.7919999999999</v>
      </c>
      <c r="V938" s="18">
        <f t="shared" si="100"/>
        <v>0</v>
      </c>
      <c r="W938" s="18">
        <f t="shared" si="101"/>
        <v>0</v>
      </c>
      <c r="X938" s="27"/>
      <c r="Y938" s="19">
        <f t="shared" si="102"/>
        <v>0</v>
      </c>
      <c r="Z938" s="18">
        <f t="shared" si="103"/>
        <v>1119.69</v>
      </c>
      <c r="AA938" s="12">
        <v>729</v>
      </c>
      <c r="AB938" s="12">
        <v>51553.23</v>
      </c>
      <c r="AC938" s="28">
        <f>+I938+Y938-Z938</f>
        <v>-1109.79</v>
      </c>
      <c r="AD938" s="20">
        <f t="shared" si="104"/>
        <v>1110</v>
      </c>
      <c r="AE938">
        <v>310</v>
      </c>
    </row>
    <row r="939" spans="1:31" x14ac:dyDescent="0.25">
      <c r="A939" s="9">
        <v>45077</v>
      </c>
      <c r="B939" s="10" t="s">
        <v>248</v>
      </c>
      <c r="C939" s="10" t="s">
        <v>213</v>
      </c>
      <c r="D939" s="10" t="s">
        <v>40</v>
      </c>
      <c r="E939" s="10" t="s">
        <v>30</v>
      </c>
      <c r="F939" s="10">
        <v>585</v>
      </c>
      <c r="G939" s="10">
        <v>638</v>
      </c>
      <c r="H939" s="11">
        <f>SUMIFS(AA:AA,$A:$A,EOMONTH($A939,-1),$B:$B,$B939)</f>
        <v>218</v>
      </c>
      <c r="I939" s="63">
        <f>ROUND(SUMIFS(AC:AC,$A:$A,EOMONTH($A939,-1),$B:$B,$B939),2)</f>
        <v>5.0199999999999996</v>
      </c>
      <c r="J939" s="11">
        <f>SUMIFS(AB:AB,$A:$A,EOMONTH($A939,-1),$B:$B,$B939)</f>
        <v>15731.69</v>
      </c>
      <c r="K939" s="13">
        <v>0</v>
      </c>
      <c r="L939" s="25">
        <v>0</v>
      </c>
      <c r="M939" s="15">
        <v>0</v>
      </c>
      <c r="N939" s="14">
        <v>0</v>
      </c>
      <c r="O939" s="16">
        <v>0</v>
      </c>
      <c r="P939" s="16">
        <v>0</v>
      </c>
      <c r="Q939" s="16">
        <v>0</v>
      </c>
      <c r="R939" s="16">
        <f>Q939*16.876/100</f>
        <v>0</v>
      </c>
      <c r="S939" s="17">
        <f t="shared" si="98"/>
        <v>0</v>
      </c>
      <c r="T939" s="16">
        <v>0</v>
      </c>
      <c r="U939" s="18">
        <f t="shared" si="99"/>
        <v>139.084</v>
      </c>
      <c r="V939" s="18">
        <f t="shared" si="100"/>
        <v>0</v>
      </c>
      <c r="W939" s="18">
        <f t="shared" si="101"/>
        <v>0</v>
      </c>
      <c r="X939" s="27"/>
      <c r="Y939" s="19">
        <f t="shared" si="102"/>
        <v>0</v>
      </c>
      <c r="Z939" s="18">
        <f t="shared" si="103"/>
        <v>0</v>
      </c>
      <c r="AA939" s="12">
        <v>218</v>
      </c>
      <c r="AB939" s="12">
        <v>15731.69</v>
      </c>
      <c r="AC939" s="28">
        <f>+I939+Y939-Z939</f>
        <v>5.0199999999999996</v>
      </c>
      <c r="AD939" s="20">
        <f t="shared" si="104"/>
        <v>0</v>
      </c>
      <c r="AE939">
        <v>10</v>
      </c>
    </row>
    <row r="940" spans="1:31" x14ac:dyDescent="0.25">
      <c r="A940" s="9">
        <v>45077</v>
      </c>
      <c r="B940" s="10" t="s">
        <v>249</v>
      </c>
      <c r="C940" s="10" t="s">
        <v>213</v>
      </c>
      <c r="D940" s="10" t="s">
        <v>40</v>
      </c>
      <c r="E940" s="10" t="s">
        <v>30</v>
      </c>
      <c r="F940" s="10">
        <v>585</v>
      </c>
      <c r="G940" s="10">
        <v>638</v>
      </c>
      <c r="H940" s="11">
        <f>SUMIFS(AA:AA,$A:$A,EOMONTH($A940,-1),$B:$B,$B940)</f>
        <v>121</v>
      </c>
      <c r="I940" s="63">
        <f>ROUND(SUMIFS(AC:AC,$A:$A,EOMONTH($A940,-1),$B:$B,$B940),2)</f>
        <v>61</v>
      </c>
      <c r="J940" s="11">
        <f>SUMIFS(AB:AB,$A:$A,EOMONTH($A940,-1),$B:$B,$B940)</f>
        <v>8606.8799999999992</v>
      </c>
      <c r="K940" s="13">
        <v>0</v>
      </c>
      <c r="L940" s="25">
        <v>0</v>
      </c>
      <c r="M940" s="15">
        <v>0</v>
      </c>
      <c r="N940" s="14">
        <v>0</v>
      </c>
      <c r="O940" s="16">
        <v>0</v>
      </c>
      <c r="P940" s="16">
        <v>0</v>
      </c>
      <c r="Q940" s="16">
        <v>0</v>
      </c>
      <c r="R940" s="16">
        <f>Q940*16.876/100</f>
        <v>0</v>
      </c>
      <c r="S940" s="17">
        <f t="shared" si="98"/>
        <v>0</v>
      </c>
      <c r="T940" s="16">
        <v>0</v>
      </c>
      <c r="U940" s="18">
        <f t="shared" si="99"/>
        <v>77.197999999999993</v>
      </c>
      <c r="V940" s="18">
        <f t="shared" si="100"/>
        <v>0</v>
      </c>
      <c r="W940" s="18">
        <f t="shared" si="101"/>
        <v>0</v>
      </c>
      <c r="X940" s="27"/>
      <c r="Y940" s="19">
        <f t="shared" si="102"/>
        <v>0</v>
      </c>
      <c r="Z940" s="18">
        <f t="shared" si="103"/>
        <v>0</v>
      </c>
      <c r="AA940" s="12">
        <v>121</v>
      </c>
      <c r="AB940" s="12">
        <v>8606.8799999999992</v>
      </c>
      <c r="AC940" s="28">
        <f>+I940+Y940-Z940</f>
        <v>61</v>
      </c>
      <c r="AD940" s="20">
        <f t="shared" si="104"/>
        <v>0</v>
      </c>
      <c r="AE940">
        <v>40</v>
      </c>
    </row>
    <row r="941" spans="1:31" x14ac:dyDescent="0.25">
      <c r="A941" s="9">
        <v>45077</v>
      </c>
      <c r="B941" s="10" t="s">
        <v>250</v>
      </c>
      <c r="C941" s="10" t="s">
        <v>213</v>
      </c>
      <c r="D941" s="10" t="s">
        <v>40</v>
      </c>
      <c r="E941" s="10" t="s">
        <v>30</v>
      </c>
      <c r="F941" s="10">
        <v>585</v>
      </c>
      <c r="G941" s="10">
        <v>638</v>
      </c>
      <c r="H941" s="11">
        <f>SUMIFS(AA:AA,$A:$A,EOMONTH($A941,-1),$B:$B,$B941)</f>
        <v>1165</v>
      </c>
      <c r="I941" s="63">
        <f>ROUND(SUMIFS(AC:AC,$A:$A,EOMONTH($A941,-1),$B:$B,$B941),2)</f>
        <v>36.659999999999997</v>
      </c>
      <c r="J941" s="11">
        <f>SUMIFS(AB:AB,$A:$A,EOMONTH($A941,-1),$B:$B,$B941)</f>
        <v>81718.710000000006</v>
      </c>
      <c r="K941" s="13">
        <v>0</v>
      </c>
      <c r="L941" s="25">
        <v>0</v>
      </c>
      <c r="M941" s="15">
        <v>0</v>
      </c>
      <c r="N941" s="14">
        <v>0</v>
      </c>
      <c r="O941" s="16">
        <v>1047</v>
      </c>
      <c r="P941" s="16">
        <v>91527.5</v>
      </c>
      <c r="Q941" s="16">
        <v>0</v>
      </c>
      <c r="R941" s="16">
        <f>Q941*16.876/100</f>
        <v>0</v>
      </c>
      <c r="S941" s="17">
        <f t="shared" si="98"/>
        <v>0</v>
      </c>
      <c r="T941" s="16">
        <v>0</v>
      </c>
      <c r="U941" s="18">
        <f t="shared" si="99"/>
        <v>743.27</v>
      </c>
      <c r="V941" s="18">
        <f t="shared" si="100"/>
        <v>0</v>
      </c>
      <c r="W941" s="18">
        <f t="shared" si="101"/>
        <v>0</v>
      </c>
      <c r="X941" s="27"/>
      <c r="Y941" s="19">
        <f t="shared" si="102"/>
        <v>0</v>
      </c>
      <c r="Z941" s="18">
        <f t="shared" si="103"/>
        <v>667.98599999999999</v>
      </c>
      <c r="AA941" s="12">
        <v>118</v>
      </c>
      <c r="AB941" s="12">
        <v>8277.09</v>
      </c>
      <c r="AC941" s="28">
        <f>+I941+Y941-Z941</f>
        <v>-631.32600000000002</v>
      </c>
      <c r="AD941" s="20">
        <f t="shared" si="104"/>
        <v>640</v>
      </c>
      <c r="AE941">
        <v>140</v>
      </c>
    </row>
    <row r="942" spans="1:31" x14ac:dyDescent="0.25">
      <c r="A942" s="9">
        <v>45077</v>
      </c>
      <c r="B942" s="10" t="s">
        <v>251</v>
      </c>
      <c r="C942" s="10" t="s">
        <v>213</v>
      </c>
      <c r="D942" s="10" t="s">
        <v>40</v>
      </c>
      <c r="E942" s="10" t="s">
        <v>30</v>
      </c>
      <c r="F942" s="10">
        <v>585</v>
      </c>
      <c r="G942" s="10">
        <v>638</v>
      </c>
      <c r="H942" s="11">
        <f>SUMIFS(AA:AA,$A:$A,EOMONTH($A942,-1),$B:$B,$B942)</f>
        <v>1036</v>
      </c>
      <c r="I942" s="63">
        <f>ROUND(SUMIFS(AC:AC,$A:$A,EOMONTH($A942,-1),$B:$B,$B942),2)</f>
        <v>192.17</v>
      </c>
      <c r="J942" s="11">
        <f>SUMIFS(AB:AB,$A:$A,EOMONTH($A942,-1),$B:$B,$B942)</f>
        <v>73017.02</v>
      </c>
      <c r="K942" s="13">
        <v>0</v>
      </c>
      <c r="L942" s="25">
        <v>0</v>
      </c>
      <c r="M942" s="15">
        <v>0</v>
      </c>
      <c r="N942" s="14">
        <v>0</v>
      </c>
      <c r="O942" s="16">
        <v>949</v>
      </c>
      <c r="P942" s="16">
        <v>86310.8</v>
      </c>
      <c r="Q942" s="16">
        <v>0</v>
      </c>
      <c r="R942" s="16">
        <f>Q942*16.876/100</f>
        <v>0</v>
      </c>
      <c r="S942" s="17">
        <f t="shared" si="98"/>
        <v>0</v>
      </c>
      <c r="T942" s="16">
        <v>0</v>
      </c>
      <c r="U942" s="18">
        <f t="shared" si="99"/>
        <v>660.96799999999996</v>
      </c>
      <c r="V942" s="18">
        <f t="shared" si="100"/>
        <v>0</v>
      </c>
      <c r="W942" s="18">
        <f t="shared" si="101"/>
        <v>0</v>
      </c>
      <c r="X942" s="27"/>
      <c r="Y942" s="19">
        <f t="shared" si="102"/>
        <v>0</v>
      </c>
      <c r="Z942" s="18">
        <f t="shared" si="103"/>
        <v>605.46199999999999</v>
      </c>
      <c r="AA942" s="12">
        <v>87</v>
      </c>
      <c r="AB942" s="12">
        <v>6131.73</v>
      </c>
      <c r="AC942" s="28">
        <f>+I942+Y942-Z942</f>
        <v>-413.29200000000003</v>
      </c>
      <c r="AD942" s="20">
        <f t="shared" si="104"/>
        <v>420</v>
      </c>
      <c r="AE942">
        <v>420</v>
      </c>
    </row>
    <row r="943" spans="1:31" x14ac:dyDescent="0.25">
      <c r="A943" s="9">
        <v>45077</v>
      </c>
      <c r="B943" s="10" t="s">
        <v>252</v>
      </c>
      <c r="C943" s="10" t="s">
        <v>213</v>
      </c>
      <c r="D943" s="10" t="s">
        <v>40</v>
      </c>
      <c r="E943" s="10" t="s">
        <v>30</v>
      </c>
      <c r="F943" s="10">
        <v>585</v>
      </c>
      <c r="G943" s="10">
        <v>638</v>
      </c>
      <c r="H943" s="11">
        <f>SUMIFS(AA:AA,$A:$A,EOMONTH($A943,-1),$B:$B,$B943)</f>
        <v>165</v>
      </c>
      <c r="I943" s="63">
        <f>ROUND(SUMIFS(AC:AC,$A:$A,EOMONTH($A943,-1),$B:$B,$B943),2)</f>
        <v>29.49</v>
      </c>
      <c r="J943" s="11">
        <f>SUMIFS(AB:AB,$A:$A,EOMONTH($A943,-1),$B:$B,$B943)</f>
        <v>11746.44</v>
      </c>
      <c r="K943" s="13">
        <v>0</v>
      </c>
      <c r="L943" s="25">
        <v>0</v>
      </c>
      <c r="M943" s="15">
        <v>0</v>
      </c>
      <c r="N943" s="14">
        <v>0</v>
      </c>
      <c r="O943" s="16">
        <v>50</v>
      </c>
      <c r="P943" s="16">
        <v>4719</v>
      </c>
      <c r="Q943" s="16">
        <v>0</v>
      </c>
      <c r="R943" s="16">
        <f>Q943*16.876/100</f>
        <v>0</v>
      </c>
      <c r="S943" s="17">
        <f t="shared" si="98"/>
        <v>0</v>
      </c>
      <c r="T943" s="16">
        <v>0</v>
      </c>
      <c r="U943" s="18">
        <f t="shared" si="99"/>
        <v>105.27</v>
      </c>
      <c r="V943" s="18">
        <f t="shared" si="100"/>
        <v>0</v>
      </c>
      <c r="W943" s="18">
        <f t="shared" si="101"/>
        <v>0</v>
      </c>
      <c r="X943" s="27"/>
      <c r="Y943" s="19">
        <f t="shared" si="102"/>
        <v>0</v>
      </c>
      <c r="Z943" s="18">
        <f t="shared" si="103"/>
        <v>31.9</v>
      </c>
      <c r="AA943" s="12">
        <v>115</v>
      </c>
      <c r="AB943" s="12">
        <v>8186.91</v>
      </c>
      <c r="AC943" s="28">
        <f>+I943+Y943-Z943</f>
        <v>-2.41</v>
      </c>
      <c r="AD943" s="20">
        <f t="shared" si="104"/>
        <v>10</v>
      </c>
      <c r="AE943">
        <v>10</v>
      </c>
    </row>
    <row r="944" spans="1:31" x14ac:dyDescent="0.25">
      <c r="A944" s="9">
        <v>45077</v>
      </c>
      <c r="B944" s="10" t="s">
        <v>253</v>
      </c>
      <c r="C944" s="10" t="s">
        <v>213</v>
      </c>
      <c r="D944" s="10" t="s">
        <v>40</v>
      </c>
      <c r="E944" s="10" t="s">
        <v>30</v>
      </c>
      <c r="F944" s="10">
        <v>720</v>
      </c>
      <c r="G944" s="10">
        <v>785</v>
      </c>
      <c r="H944" s="11">
        <f>SUMIFS(AA:AA,$A:$A,EOMONTH($A944,-1),$B:$B,$B944)</f>
        <v>100</v>
      </c>
      <c r="I944" s="63">
        <f>ROUND(SUMIFS(AC:AC,$A:$A,EOMONTH($A944,-1),$B:$B,$B944),2)</f>
        <v>45.41</v>
      </c>
      <c r="J944" s="11">
        <f>SUMIFS(AB:AB,$A:$A,EOMONTH($A944,-1),$B:$B,$B944)</f>
        <v>8294.42</v>
      </c>
      <c r="K944" s="13">
        <v>0</v>
      </c>
      <c r="L944" s="25">
        <v>0</v>
      </c>
      <c r="M944" s="15">
        <v>1094</v>
      </c>
      <c r="N944" s="14">
        <v>88396.37</v>
      </c>
      <c r="O944" s="16">
        <v>466</v>
      </c>
      <c r="P944" s="16">
        <v>56954.26</v>
      </c>
      <c r="Q944" s="16">
        <v>0</v>
      </c>
      <c r="R944" s="16">
        <f>Q944*16.876/100</f>
        <v>0</v>
      </c>
      <c r="S944" s="17">
        <f t="shared" si="98"/>
        <v>0</v>
      </c>
      <c r="T944" s="16">
        <v>0</v>
      </c>
      <c r="U944" s="18">
        <f t="shared" si="99"/>
        <v>78.5</v>
      </c>
      <c r="V944" s="18">
        <f t="shared" si="100"/>
        <v>787.68</v>
      </c>
      <c r="W944" s="18">
        <f t="shared" si="101"/>
        <v>132.24359519999999</v>
      </c>
      <c r="X944" s="27"/>
      <c r="Y944" s="19">
        <f t="shared" si="102"/>
        <v>919.92359519999991</v>
      </c>
      <c r="Z944" s="18">
        <f t="shared" si="103"/>
        <v>365.81</v>
      </c>
      <c r="AA944" s="12">
        <v>728</v>
      </c>
      <c r="AB944" s="12">
        <v>58904.3</v>
      </c>
      <c r="AC944" s="28">
        <f>+I944+Y944-Z944</f>
        <v>599.52359519999982</v>
      </c>
      <c r="AD944" s="20">
        <f t="shared" si="104"/>
        <v>0</v>
      </c>
      <c r="AE944">
        <v>0</v>
      </c>
    </row>
    <row r="945" spans="1:31" x14ac:dyDescent="0.25">
      <c r="A945" s="9">
        <v>45077</v>
      </c>
      <c r="B945" s="10" t="s">
        <v>254</v>
      </c>
      <c r="C945" s="10" t="s">
        <v>213</v>
      </c>
      <c r="D945" s="10" t="s">
        <v>40</v>
      </c>
      <c r="E945" s="10" t="s">
        <v>30</v>
      </c>
      <c r="F945" s="10">
        <v>720</v>
      </c>
      <c r="G945" s="10">
        <v>785</v>
      </c>
      <c r="H945" s="11">
        <f>SUMIFS(AA:AA,$A:$A,EOMONTH($A945,-1),$B:$B,$B945)</f>
        <v>192</v>
      </c>
      <c r="I945" s="63">
        <f>ROUND(SUMIFS(AC:AC,$A:$A,EOMONTH($A945,-1),$B:$B,$B945),2)</f>
        <v>55.48</v>
      </c>
      <c r="J945" s="11">
        <f>SUMIFS(AB:AB,$A:$A,EOMONTH($A945,-1),$B:$B,$B945)</f>
        <v>15627.93</v>
      </c>
      <c r="K945" s="13">
        <v>0</v>
      </c>
      <c r="L945" s="25">
        <v>0</v>
      </c>
      <c r="M945" s="15">
        <v>200</v>
      </c>
      <c r="N945" s="14">
        <v>15857.87</v>
      </c>
      <c r="O945" s="16">
        <v>140</v>
      </c>
      <c r="P945" s="16">
        <v>16090.4</v>
      </c>
      <c r="Q945" s="16">
        <v>0</v>
      </c>
      <c r="R945" s="16">
        <f>Q945*16.876/100</f>
        <v>0</v>
      </c>
      <c r="S945" s="17">
        <f t="shared" si="98"/>
        <v>0</v>
      </c>
      <c r="T945" s="16">
        <v>0</v>
      </c>
      <c r="U945" s="18">
        <f t="shared" si="99"/>
        <v>150.72</v>
      </c>
      <c r="V945" s="18">
        <f t="shared" si="100"/>
        <v>144</v>
      </c>
      <c r="W945" s="18">
        <f t="shared" si="101"/>
        <v>24.176159999999999</v>
      </c>
      <c r="X945" s="27"/>
      <c r="Y945" s="19">
        <f t="shared" si="102"/>
        <v>168.17616000000001</v>
      </c>
      <c r="Z945" s="18">
        <f t="shared" si="103"/>
        <v>109.9</v>
      </c>
      <c r="AA945" s="12">
        <v>252</v>
      </c>
      <c r="AB945" s="12">
        <v>20090.43</v>
      </c>
      <c r="AC945" s="28">
        <f>+I945+Y945-Z945</f>
        <v>113.75615999999999</v>
      </c>
      <c r="AD945" s="20">
        <f t="shared" si="104"/>
        <v>0</v>
      </c>
      <c r="AE945">
        <v>0</v>
      </c>
    </row>
    <row r="946" spans="1:31" x14ac:dyDescent="0.25">
      <c r="A946" s="9">
        <v>45077</v>
      </c>
      <c r="B946" s="10" t="s">
        <v>255</v>
      </c>
      <c r="C946" s="10" t="s">
        <v>213</v>
      </c>
      <c r="D946" s="10" t="s">
        <v>40</v>
      </c>
      <c r="E946" s="10" t="s">
        <v>30</v>
      </c>
      <c r="F946" s="10">
        <v>720</v>
      </c>
      <c r="G946" s="10">
        <v>785</v>
      </c>
      <c r="H946" s="11">
        <f>SUMIFS(AA:AA,$A:$A,EOMONTH($A946,-1),$B:$B,$B946)</f>
        <v>412</v>
      </c>
      <c r="I946" s="63">
        <f>ROUND(SUMIFS(AC:AC,$A:$A,EOMONTH($A946,-1),$B:$B,$B946),2)</f>
        <v>86.99</v>
      </c>
      <c r="J946" s="11">
        <f>SUMIFS(AB:AB,$A:$A,EOMONTH($A946,-1),$B:$B,$B946)</f>
        <v>31304.69</v>
      </c>
      <c r="K946" s="13">
        <v>0</v>
      </c>
      <c r="L946" s="25">
        <v>0</v>
      </c>
      <c r="M946" s="15">
        <v>698</v>
      </c>
      <c r="N946" s="14">
        <v>52001.25</v>
      </c>
      <c r="O946" s="16">
        <v>300</v>
      </c>
      <c r="P946" s="16">
        <v>36713.599999999999</v>
      </c>
      <c r="Q946" s="16">
        <v>0</v>
      </c>
      <c r="R946" s="16">
        <f>Q946*16.876/100</f>
        <v>0</v>
      </c>
      <c r="S946" s="17">
        <f t="shared" si="98"/>
        <v>0</v>
      </c>
      <c r="T946" s="16">
        <v>0</v>
      </c>
      <c r="U946" s="18">
        <f t="shared" si="99"/>
        <v>323.42</v>
      </c>
      <c r="V946" s="18">
        <f t="shared" si="100"/>
        <v>502.56</v>
      </c>
      <c r="W946" s="18">
        <f t="shared" si="101"/>
        <v>84.374798400000003</v>
      </c>
      <c r="X946" s="27"/>
      <c r="Y946" s="19">
        <f t="shared" si="102"/>
        <v>586.93479839999998</v>
      </c>
      <c r="Z946" s="18">
        <f t="shared" si="103"/>
        <v>235.5</v>
      </c>
      <c r="AA946" s="12">
        <v>810</v>
      </c>
      <c r="AB946" s="12">
        <v>60720.76</v>
      </c>
      <c r="AC946" s="28">
        <f>+I946+Y946-Z946</f>
        <v>438.42479839999999</v>
      </c>
      <c r="AD946" s="20">
        <f t="shared" si="104"/>
        <v>0</v>
      </c>
      <c r="AE946">
        <v>0</v>
      </c>
    </row>
    <row r="947" spans="1:31" x14ac:dyDescent="0.25">
      <c r="A947" s="9">
        <v>45077</v>
      </c>
      <c r="B947" s="10" t="s">
        <v>256</v>
      </c>
      <c r="C947" s="10" t="s">
        <v>213</v>
      </c>
      <c r="D947" s="10" t="s">
        <v>40</v>
      </c>
      <c r="E947" s="10" t="s">
        <v>30</v>
      </c>
      <c r="F947" s="10">
        <v>720</v>
      </c>
      <c r="G947" s="10">
        <v>785</v>
      </c>
      <c r="H947" s="11">
        <f>SUMIFS(AA:AA,$A:$A,EOMONTH($A947,-1),$B:$B,$B947)</f>
        <v>40</v>
      </c>
      <c r="I947" s="63">
        <f>ROUND(SUMIFS(AC:AC,$A:$A,EOMONTH($A947,-1),$B:$B,$B947),2)</f>
        <v>58.89</v>
      </c>
      <c r="J947" s="11">
        <f>SUMIFS(AB:AB,$A:$A,EOMONTH($A947,-1),$B:$B,$B947)</f>
        <v>3179.1</v>
      </c>
      <c r="K947" s="13">
        <v>0</v>
      </c>
      <c r="L947" s="25">
        <v>0</v>
      </c>
      <c r="M947" s="15">
        <v>173</v>
      </c>
      <c r="N947" s="14">
        <v>12921.92</v>
      </c>
      <c r="O947" s="16">
        <v>46</v>
      </c>
      <c r="P947" s="16">
        <v>5742</v>
      </c>
      <c r="Q947" s="16">
        <v>0</v>
      </c>
      <c r="R947" s="16">
        <f>Q947*16.876/100</f>
        <v>0</v>
      </c>
      <c r="S947" s="17">
        <f t="shared" si="98"/>
        <v>0</v>
      </c>
      <c r="T947" s="16">
        <v>0</v>
      </c>
      <c r="U947" s="18">
        <f t="shared" si="99"/>
        <v>31.4</v>
      </c>
      <c r="V947" s="18">
        <f t="shared" si="100"/>
        <v>124.56</v>
      </c>
      <c r="W947" s="18">
        <f t="shared" si="101"/>
        <v>20.912378400000001</v>
      </c>
      <c r="X947" s="27"/>
      <c r="Y947" s="19">
        <f t="shared" si="102"/>
        <v>145.4723784</v>
      </c>
      <c r="Z947" s="18">
        <f t="shared" si="103"/>
        <v>36.11</v>
      </c>
      <c r="AA947" s="12">
        <v>167</v>
      </c>
      <c r="AB947" s="12">
        <v>12623.8</v>
      </c>
      <c r="AC947" s="28">
        <f>+I947+Y947-Z947</f>
        <v>168.2523784</v>
      </c>
      <c r="AD947" s="20">
        <f t="shared" si="104"/>
        <v>0</v>
      </c>
      <c r="AE947">
        <v>0</v>
      </c>
    </row>
    <row r="948" spans="1:31" x14ac:dyDescent="0.25">
      <c r="A948" s="9">
        <v>45077</v>
      </c>
      <c r="B948" s="10" t="s">
        <v>257</v>
      </c>
      <c r="C948" s="10" t="s">
        <v>213</v>
      </c>
      <c r="D948" s="10" t="s">
        <v>40</v>
      </c>
      <c r="E948" s="10" t="s">
        <v>30</v>
      </c>
      <c r="F948" s="10">
        <v>720</v>
      </c>
      <c r="G948" s="10">
        <v>785</v>
      </c>
      <c r="H948" s="11">
        <f>SUMIFS(AA:AA,$A:$A,EOMONTH($A948,-1),$B:$B,$B948)</f>
        <v>3</v>
      </c>
      <c r="I948" s="63">
        <f>ROUND(SUMIFS(AC:AC,$A:$A,EOMONTH($A948,-1),$B:$B,$B948),2)</f>
        <v>0.14000000000000001</v>
      </c>
      <c r="J948" s="11">
        <f>SUMIFS(AB:AB,$A:$A,EOMONTH($A948,-1),$B:$B,$B948)</f>
        <v>263.16000000000003</v>
      </c>
      <c r="K948" s="13">
        <v>0</v>
      </c>
      <c r="L948" s="25">
        <v>0</v>
      </c>
      <c r="M948" s="15">
        <v>164</v>
      </c>
      <c r="N948" s="14">
        <v>12153.66</v>
      </c>
      <c r="O948" s="16">
        <v>40</v>
      </c>
      <c r="P948" s="16">
        <v>4976.3999999999996</v>
      </c>
      <c r="Q948" s="16">
        <v>0</v>
      </c>
      <c r="R948" s="16">
        <f>Q948*16.876/100</f>
        <v>0</v>
      </c>
      <c r="S948" s="17">
        <f t="shared" si="98"/>
        <v>0</v>
      </c>
      <c r="T948" s="16">
        <v>0</v>
      </c>
      <c r="U948" s="18">
        <f t="shared" si="99"/>
        <v>2.355</v>
      </c>
      <c r="V948" s="18">
        <f t="shared" si="100"/>
        <v>118.08</v>
      </c>
      <c r="W948" s="18">
        <f t="shared" si="101"/>
        <v>19.824451200000002</v>
      </c>
      <c r="X948" s="27"/>
      <c r="Y948" s="19">
        <f t="shared" si="102"/>
        <v>137.90445120000001</v>
      </c>
      <c r="Z948" s="18">
        <f t="shared" si="103"/>
        <v>31.4</v>
      </c>
      <c r="AA948" s="12">
        <v>127</v>
      </c>
      <c r="AB948" s="12">
        <v>9442.73</v>
      </c>
      <c r="AC948" s="28">
        <f>+I948+Y948-Z948</f>
        <v>106.64445119999999</v>
      </c>
      <c r="AD948" s="20">
        <f t="shared" si="104"/>
        <v>0</v>
      </c>
      <c r="AE948">
        <v>0</v>
      </c>
    </row>
    <row r="949" spans="1:31" x14ac:dyDescent="0.25">
      <c r="A949" s="9">
        <v>45077</v>
      </c>
      <c r="B949" s="10" t="s">
        <v>258</v>
      </c>
      <c r="C949" s="10" t="s">
        <v>213</v>
      </c>
      <c r="D949" s="10" t="s">
        <v>40</v>
      </c>
      <c r="E949" s="10" t="s">
        <v>30</v>
      </c>
      <c r="F949" s="10">
        <v>720</v>
      </c>
      <c r="G949" s="10">
        <v>785</v>
      </c>
      <c r="H949" s="11">
        <f>SUMIFS(AA:AA,$A:$A,EOMONTH($A949,-1),$B:$B,$B949)</f>
        <v>18</v>
      </c>
      <c r="I949" s="63">
        <f>ROUND(SUMIFS(AC:AC,$A:$A,EOMONTH($A949,-1),$B:$B,$B949),2)</f>
        <v>25.35</v>
      </c>
      <c r="J949" s="11">
        <f>SUMIFS(AB:AB,$A:$A,EOMONTH($A949,-1),$B:$B,$B949)</f>
        <v>1417.51</v>
      </c>
      <c r="K949" s="13">
        <v>0</v>
      </c>
      <c r="L949" s="25">
        <v>0</v>
      </c>
      <c r="M949" s="15">
        <v>207</v>
      </c>
      <c r="N949" s="14">
        <v>16584.11</v>
      </c>
      <c r="O949" s="16">
        <v>40</v>
      </c>
      <c r="P949" s="16">
        <v>4976.3999999999996</v>
      </c>
      <c r="Q949" s="16">
        <v>0</v>
      </c>
      <c r="R949" s="16">
        <f>Q949*16.876/100</f>
        <v>0</v>
      </c>
      <c r="S949" s="17">
        <f t="shared" si="98"/>
        <v>0</v>
      </c>
      <c r="T949" s="16">
        <v>0</v>
      </c>
      <c r="U949" s="18">
        <f t="shared" si="99"/>
        <v>14.13</v>
      </c>
      <c r="V949" s="18">
        <f t="shared" si="100"/>
        <v>149.04</v>
      </c>
      <c r="W949" s="18">
        <f t="shared" si="101"/>
        <v>25.022325599999999</v>
      </c>
      <c r="X949" s="27"/>
      <c r="Y949" s="19">
        <f t="shared" si="102"/>
        <v>174.06232559999998</v>
      </c>
      <c r="Z949" s="18">
        <f t="shared" si="103"/>
        <v>31.4</v>
      </c>
      <c r="AA949" s="12">
        <v>185</v>
      </c>
      <c r="AB949" s="12">
        <v>14801.33</v>
      </c>
      <c r="AC949" s="28">
        <f>+I949+Y949-Z949</f>
        <v>168.01232559999997</v>
      </c>
      <c r="AD949" s="20">
        <f t="shared" si="104"/>
        <v>0</v>
      </c>
      <c r="AE949">
        <v>0</v>
      </c>
    </row>
    <row r="950" spans="1:31" x14ac:dyDescent="0.25">
      <c r="A950" s="9">
        <v>45077</v>
      </c>
      <c r="B950" s="10" t="s">
        <v>259</v>
      </c>
      <c r="C950" s="10" t="s">
        <v>213</v>
      </c>
      <c r="D950" s="10" t="s">
        <v>40</v>
      </c>
      <c r="E950" s="10" t="s">
        <v>30</v>
      </c>
      <c r="F950" s="10">
        <v>800</v>
      </c>
      <c r="G950" s="10">
        <v>872</v>
      </c>
      <c r="H950" s="11">
        <f>SUMIFS(AA:AA,$A:$A,EOMONTH($A950,-1),$B:$B,$B950)</f>
        <v>515</v>
      </c>
      <c r="I950" s="63">
        <f>ROUND(SUMIFS(AC:AC,$A:$A,EOMONTH($A950,-1),$B:$B,$B950),2)</f>
        <v>119.39</v>
      </c>
      <c r="J950" s="11">
        <f>SUMIFS(AB:AB,$A:$A,EOMONTH($A950,-1),$B:$B,$B950)</f>
        <v>47069.95</v>
      </c>
      <c r="K950" s="13">
        <v>0</v>
      </c>
      <c r="L950" s="25">
        <v>0</v>
      </c>
      <c r="M950" s="15">
        <v>631</v>
      </c>
      <c r="N950" s="14">
        <v>57130.84</v>
      </c>
      <c r="O950" s="16">
        <v>495</v>
      </c>
      <c r="P950" s="16">
        <v>73728</v>
      </c>
      <c r="Q950" s="16">
        <v>0</v>
      </c>
      <c r="R950" s="16">
        <f>Q950*16.876/100</f>
        <v>0</v>
      </c>
      <c r="S950" s="17">
        <f t="shared" si="98"/>
        <v>0</v>
      </c>
      <c r="T950" s="16">
        <v>0</v>
      </c>
      <c r="U950" s="18">
        <f t="shared" si="99"/>
        <v>449.08</v>
      </c>
      <c r="V950" s="18">
        <f t="shared" si="100"/>
        <v>504.8</v>
      </c>
      <c r="W950" s="18">
        <f t="shared" si="101"/>
        <v>84.750872000000015</v>
      </c>
      <c r="X950" s="27"/>
      <c r="Y950" s="19">
        <f t="shared" si="102"/>
        <v>589.55087200000003</v>
      </c>
      <c r="Z950" s="18">
        <f t="shared" si="103"/>
        <v>431.64</v>
      </c>
      <c r="AA950" s="12">
        <v>651</v>
      </c>
      <c r="AB950" s="12">
        <v>59043.02</v>
      </c>
      <c r="AC950" s="28">
        <f>+I950+Y950-Z950</f>
        <v>277.30087200000003</v>
      </c>
      <c r="AD950" s="20">
        <f t="shared" si="104"/>
        <v>0</v>
      </c>
      <c r="AE950">
        <v>0</v>
      </c>
    </row>
    <row r="951" spans="1:31" x14ac:dyDescent="0.25">
      <c r="A951" s="9">
        <v>45077</v>
      </c>
      <c r="B951" s="10" t="s">
        <v>260</v>
      </c>
      <c r="C951" s="10" t="s">
        <v>213</v>
      </c>
      <c r="D951" s="10" t="s">
        <v>40</v>
      </c>
      <c r="E951" s="10" t="s">
        <v>30</v>
      </c>
      <c r="F951" s="10">
        <v>800</v>
      </c>
      <c r="G951" s="10">
        <v>872</v>
      </c>
      <c r="H951" s="11">
        <f>SUMIFS(AA:AA,$A:$A,EOMONTH($A951,-1),$B:$B,$B951)</f>
        <v>74</v>
      </c>
      <c r="I951" s="63">
        <f>ROUND(SUMIFS(AC:AC,$A:$A,EOMONTH($A951,-1),$B:$B,$B951),2)</f>
        <v>53.85</v>
      </c>
      <c r="J951" s="11">
        <f>SUMIFS(AB:AB,$A:$A,EOMONTH($A951,-1),$B:$B,$B951)</f>
        <v>6647.61</v>
      </c>
      <c r="K951" s="13">
        <v>0</v>
      </c>
      <c r="L951" s="25">
        <v>0</v>
      </c>
      <c r="M951" s="15">
        <v>0</v>
      </c>
      <c r="N951" s="14">
        <v>0</v>
      </c>
      <c r="O951" s="16">
        <v>0</v>
      </c>
      <c r="P951" s="16">
        <v>0</v>
      </c>
      <c r="Q951" s="16">
        <v>0</v>
      </c>
      <c r="R951" s="16">
        <f>Q951*16.876/100</f>
        <v>0</v>
      </c>
      <c r="S951" s="17">
        <f t="shared" si="98"/>
        <v>0</v>
      </c>
      <c r="T951" s="16">
        <v>0</v>
      </c>
      <c r="U951" s="18">
        <f t="shared" si="99"/>
        <v>64.528000000000006</v>
      </c>
      <c r="V951" s="18">
        <f t="shared" si="100"/>
        <v>0</v>
      </c>
      <c r="W951" s="18">
        <f t="shared" si="101"/>
        <v>0</v>
      </c>
      <c r="X951" s="27"/>
      <c r="Y951" s="19">
        <f t="shared" si="102"/>
        <v>0</v>
      </c>
      <c r="Z951" s="18">
        <f t="shared" si="103"/>
        <v>0</v>
      </c>
      <c r="AA951" s="12">
        <v>74</v>
      </c>
      <c r="AB951" s="12">
        <v>6647.61</v>
      </c>
      <c r="AC951" s="28">
        <f>+I951+Y951-Z951</f>
        <v>53.85</v>
      </c>
      <c r="AD951" s="20">
        <f t="shared" si="104"/>
        <v>0</v>
      </c>
      <c r="AE951">
        <v>0</v>
      </c>
    </row>
    <row r="952" spans="1:31" x14ac:dyDescent="0.25">
      <c r="A952" s="9">
        <v>45077</v>
      </c>
      <c r="B952" s="10" t="s">
        <v>261</v>
      </c>
      <c r="C952" s="10" t="s">
        <v>213</v>
      </c>
      <c r="D952" s="10" t="s">
        <v>40</v>
      </c>
      <c r="E952" s="10" t="s">
        <v>30</v>
      </c>
      <c r="F952" s="10">
        <v>800</v>
      </c>
      <c r="G952" s="10">
        <v>872</v>
      </c>
      <c r="H952" s="11">
        <f>SUMIFS(AA:AA,$A:$A,EOMONTH($A952,-1),$B:$B,$B952)</f>
        <v>53</v>
      </c>
      <c r="I952" s="63">
        <f>ROUND(SUMIFS(AC:AC,$A:$A,EOMONTH($A952,-1),$B:$B,$B952),2)</f>
        <v>12</v>
      </c>
      <c r="J952" s="11">
        <f>SUMIFS(AB:AB,$A:$A,EOMONTH($A952,-1),$B:$B,$B952)</f>
        <v>4811.43</v>
      </c>
      <c r="K952" s="13">
        <v>0</v>
      </c>
      <c r="L952" s="25">
        <v>0</v>
      </c>
      <c r="M952" s="15">
        <v>0</v>
      </c>
      <c r="N952" s="14">
        <v>0</v>
      </c>
      <c r="O952" s="16">
        <v>0</v>
      </c>
      <c r="P952" s="16">
        <v>0</v>
      </c>
      <c r="Q952" s="16">
        <v>0</v>
      </c>
      <c r="R952" s="16">
        <f>Q952*16.876/100</f>
        <v>0</v>
      </c>
      <c r="S952" s="17">
        <f t="shared" si="98"/>
        <v>0</v>
      </c>
      <c r="T952" s="16">
        <v>0</v>
      </c>
      <c r="U952" s="18">
        <f t="shared" si="99"/>
        <v>46.216000000000001</v>
      </c>
      <c r="V952" s="18">
        <f t="shared" si="100"/>
        <v>0</v>
      </c>
      <c r="W952" s="18">
        <f t="shared" si="101"/>
        <v>0</v>
      </c>
      <c r="X952" s="27"/>
      <c r="Y952" s="19">
        <f t="shared" si="102"/>
        <v>0</v>
      </c>
      <c r="Z952" s="18">
        <f t="shared" si="103"/>
        <v>0</v>
      </c>
      <c r="AA952" s="12">
        <v>53</v>
      </c>
      <c r="AB952" s="12">
        <v>4811.43</v>
      </c>
      <c r="AC952" s="28">
        <f>+I952+Y952-Z952</f>
        <v>12</v>
      </c>
      <c r="AD952" s="20">
        <f t="shared" si="104"/>
        <v>0</v>
      </c>
      <c r="AE952">
        <v>0</v>
      </c>
    </row>
    <row r="953" spans="1:31" x14ac:dyDescent="0.25">
      <c r="A953" s="9">
        <v>45077</v>
      </c>
      <c r="B953" s="10" t="s">
        <v>262</v>
      </c>
      <c r="C953" s="10" t="s">
        <v>213</v>
      </c>
      <c r="D953" s="10" t="s">
        <v>40</v>
      </c>
      <c r="E953" s="10" t="s">
        <v>30</v>
      </c>
      <c r="F953" s="10">
        <v>800</v>
      </c>
      <c r="G953" s="10">
        <v>872</v>
      </c>
      <c r="H953" s="11">
        <f>SUMIFS(AA:AA,$A:$A,EOMONTH($A953,-1),$B:$B,$B953)</f>
        <v>278</v>
      </c>
      <c r="I953" s="63">
        <f>ROUND(SUMIFS(AC:AC,$A:$A,EOMONTH($A953,-1),$B:$B,$B953),2)</f>
        <v>32.93</v>
      </c>
      <c r="J953" s="11">
        <f>SUMIFS(AB:AB,$A:$A,EOMONTH($A953,-1),$B:$B,$B953)</f>
        <v>25009.040000000001</v>
      </c>
      <c r="K953" s="13">
        <v>0</v>
      </c>
      <c r="L953" s="25">
        <v>0</v>
      </c>
      <c r="M953" s="15">
        <v>622</v>
      </c>
      <c r="N953" s="14">
        <v>55828.82</v>
      </c>
      <c r="O953" s="16">
        <v>152</v>
      </c>
      <c r="P953" s="16">
        <v>20960</v>
      </c>
      <c r="Q953" s="16">
        <v>0</v>
      </c>
      <c r="R953" s="16">
        <f>Q953*16.876/100</f>
        <v>0</v>
      </c>
      <c r="S953" s="17">
        <f t="shared" si="98"/>
        <v>0</v>
      </c>
      <c r="T953" s="16">
        <v>0</v>
      </c>
      <c r="U953" s="18">
        <f t="shared" si="99"/>
        <v>242.416</v>
      </c>
      <c r="V953" s="18">
        <f t="shared" si="100"/>
        <v>497.6</v>
      </c>
      <c r="W953" s="18">
        <f t="shared" si="101"/>
        <v>83.542064000000011</v>
      </c>
      <c r="X953" s="27"/>
      <c r="Y953" s="19">
        <f t="shared" si="102"/>
        <v>581.142064</v>
      </c>
      <c r="Z953" s="18">
        <f t="shared" si="103"/>
        <v>132.54400000000001</v>
      </c>
      <c r="AA953" s="12">
        <v>748</v>
      </c>
      <c r="AB953" s="12">
        <v>67163.850000000006</v>
      </c>
      <c r="AC953" s="28">
        <f>+I953+Y953-Z953</f>
        <v>481.52806399999997</v>
      </c>
      <c r="AD953" s="20">
        <f t="shared" si="104"/>
        <v>0</v>
      </c>
      <c r="AE953">
        <v>0</v>
      </c>
    </row>
    <row r="954" spans="1:31" x14ac:dyDescent="0.25">
      <c r="A954" s="9">
        <v>45077</v>
      </c>
      <c r="B954" s="10" t="s">
        <v>263</v>
      </c>
      <c r="C954" s="10" t="s">
        <v>213</v>
      </c>
      <c r="D954" s="10" t="s">
        <v>40</v>
      </c>
      <c r="E954" s="10" t="s">
        <v>30</v>
      </c>
      <c r="F954" s="10">
        <v>800</v>
      </c>
      <c r="G954" s="10">
        <v>872</v>
      </c>
      <c r="H954" s="11">
        <f>SUMIFS(AA:AA,$A:$A,EOMONTH($A954,-1),$B:$B,$B954)</f>
        <v>426</v>
      </c>
      <c r="I954" s="63">
        <f>ROUND(SUMIFS(AC:AC,$A:$A,EOMONTH($A954,-1),$B:$B,$B954),2)</f>
        <v>132.94999999999999</v>
      </c>
      <c r="J954" s="11">
        <f>SUMIFS(AB:AB,$A:$A,EOMONTH($A954,-1),$B:$B,$B954)</f>
        <v>39063.07</v>
      </c>
      <c r="K954" s="13">
        <v>0</v>
      </c>
      <c r="L954" s="25">
        <v>0</v>
      </c>
      <c r="M954" s="15">
        <v>274</v>
      </c>
      <c r="N954" s="14">
        <v>24650.55</v>
      </c>
      <c r="O954" s="16">
        <v>220</v>
      </c>
      <c r="P954" s="16">
        <v>32502</v>
      </c>
      <c r="Q954" s="16">
        <v>0</v>
      </c>
      <c r="R954" s="16">
        <f>Q954*16.876/100</f>
        <v>0</v>
      </c>
      <c r="S954" s="17">
        <f t="shared" si="98"/>
        <v>0</v>
      </c>
      <c r="T954" s="16">
        <v>0</v>
      </c>
      <c r="U954" s="18">
        <f t="shared" si="99"/>
        <v>371.47199999999998</v>
      </c>
      <c r="V954" s="18">
        <f t="shared" si="100"/>
        <v>219.2</v>
      </c>
      <c r="W954" s="18">
        <f t="shared" si="101"/>
        <v>36.801487999999999</v>
      </c>
      <c r="X954" s="27"/>
      <c r="Y954" s="19">
        <f t="shared" si="102"/>
        <v>256.00148799999999</v>
      </c>
      <c r="Z954" s="18">
        <f t="shared" si="103"/>
        <v>191.84</v>
      </c>
      <c r="AA954" s="12">
        <v>480</v>
      </c>
      <c r="AB954" s="12">
        <v>43576.71</v>
      </c>
      <c r="AC954" s="28">
        <f>+I954+Y954-Z954</f>
        <v>197.11148799999998</v>
      </c>
      <c r="AD954" s="20">
        <f t="shared" si="104"/>
        <v>0</v>
      </c>
      <c r="AE954">
        <v>0</v>
      </c>
    </row>
    <row r="955" spans="1:31" x14ac:dyDescent="0.25">
      <c r="A955" s="9">
        <v>45077</v>
      </c>
      <c r="B955" s="10" t="s">
        <v>264</v>
      </c>
      <c r="C955" s="10" t="s">
        <v>213</v>
      </c>
      <c r="D955" s="10" t="s">
        <v>40</v>
      </c>
      <c r="E955" s="10" t="s">
        <v>30</v>
      </c>
      <c r="F955" s="10">
        <v>800</v>
      </c>
      <c r="G955" s="10">
        <v>872</v>
      </c>
      <c r="H955" s="11">
        <f>SUMIFS(AA:AA,$A:$A,EOMONTH($A955,-1),$B:$B,$B955)</f>
        <v>154</v>
      </c>
      <c r="I955" s="63">
        <f>ROUND(SUMIFS(AC:AC,$A:$A,EOMONTH($A955,-1),$B:$B,$B955),2)</f>
        <v>118.64</v>
      </c>
      <c r="J955" s="11">
        <f>SUMIFS(AB:AB,$A:$A,EOMONTH($A955,-1),$B:$B,$B955)</f>
        <v>13905.44</v>
      </c>
      <c r="K955" s="13">
        <v>0</v>
      </c>
      <c r="L955" s="25">
        <v>0</v>
      </c>
      <c r="M955" s="15">
        <v>0</v>
      </c>
      <c r="N955" s="14">
        <v>0</v>
      </c>
      <c r="O955" s="16">
        <v>40</v>
      </c>
      <c r="P955" s="16">
        <v>6006</v>
      </c>
      <c r="Q955" s="16">
        <v>0</v>
      </c>
      <c r="R955" s="16">
        <f>Q955*16.876/100</f>
        <v>0</v>
      </c>
      <c r="S955" s="17">
        <f t="shared" si="98"/>
        <v>0</v>
      </c>
      <c r="T955" s="16">
        <v>0</v>
      </c>
      <c r="U955" s="18">
        <f t="shared" si="99"/>
        <v>134.28800000000001</v>
      </c>
      <c r="V955" s="18">
        <f t="shared" si="100"/>
        <v>0</v>
      </c>
      <c r="W955" s="18">
        <f t="shared" si="101"/>
        <v>0</v>
      </c>
      <c r="X955" s="27"/>
      <c r="Y955" s="19">
        <f t="shared" si="102"/>
        <v>0</v>
      </c>
      <c r="Z955" s="18">
        <f t="shared" si="103"/>
        <v>34.880000000000003</v>
      </c>
      <c r="AA955" s="12">
        <v>114</v>
      </c>
      <c r="AB955" s="12">
        <v>10293.64</v>
      </c>
      <c r="AC955" s="28">
        <f>+I955+Y955-Z955</f>
        <v>83.759999999999991</v>
      </c>
      <c r="AD955" s="20">
        <f t="shared" si="104"/>
        <v>0</v>
      </c>
      <c r="AE955">
        <v>0</v>
      </c>
    </row>
    <row r="956" spans="1:31" x14ac:dyDescent="0.25">
      <c r="A956" s="9">
        <v>45077</v>
      </c>
      <c r="B956" s="10" t="s">
        <v>265</v>
      </c>
      <c r="C956" s="10" t="s">
        <v>213</v>
      </c>
      <c r="D956" s="10" t="s">
        <v>40</v>
      </c>
      <c r="E956" s="10" t="s">
        <v>30</v>
      </c>
      <c r="F956" s="10">
        <v>1200</v>
      </c>
      <c r="G956" s="10">
        <v>1308</v>
      </c>
      <c r="H956" s="11">
        <f>SUMIFS(AA:AA,$A:$A,EOMONTH($A956,-1),$B:$B,$B956)</f>
        <v>113</v>
      </c>
      <c r="I956" s="63">
        <f>ROUND(SUMIFS(AC:AC,$A:$A,EOMONTH($A956,-1),$B:$B,$B956),2)</f>
        <v>31.23</v>
      </c>
      <c r="J956" s="11">
        <f>SUMIFS(AB:AB,$A:$A,EOMONTH($A956,-1),$B:$B,$B956)</f>
        <v>16114.95</v>
      </c>
      <c r="K956" s="13">
        <v>0</v>
      </c>
      <c r="L956" s="25">
        <v>0</v>
      </c>
      <c r="M956" s="15">
        <v>191</v>
      </c>
      <c r="N956" s="14">
        <v>26198.080000000002</v>
      </c>
      <c r="O956" s="16">
        <v>183</v>
      </c>
      <c r="P956" s="16">
        <v>39210.9</v>
      </c>
      <c r="Q956" s="16">
        <v>0</v>
      </c>
      <c r="R956" s="16">
        <f>Q956*16.876/100</f>
        <v>0</v>
      </c>
      <c r="S956" s="17">
        <f t="shared" si="98"/>
        <v>0</v>
      </c>
      <c r="T956" s="16">
        <v>0</v>
      </c>
      <c r="U956" s="18">
        <f t="shared" si="99"/>
        <v>147.804</v>
      </c>
      <c r="V956" s="18">
        <f t="shared" si="100"/>
        <v>229.2</v>
      </c>
      <c r="W956" s="18">
        <f t="shared" si="101"/>
        <v>38.480388000000005</v>
      </c>
      <c r="X956" s="27"/>
      <c r="Y956" s="19">
        <f t="shared" si="102"/>
        <v>267.68038799999999</v>
      </c>
      <c r="Z956" s="18">
        <f t="shared" si="103"/>
        <v>239.364</v>
      </c>
      <c r="AA956" s="12">
        <v>121</v>
      </c>
      <c r="AB956" s="12">
        <v>16841.7</v>
      </c>
      <c r="AC956" s="28">
        <f>+I956+Y956-Z956</f>
        <v>59.546388000000007</v>
      </c>
      <c r="AD956" s="20">
        <f t="shared" si="104"/>
        <v>0</v>
      </c>
      <c r="AE956">
        <v>0</v>
      </c>
    </row>
    <row r="957" spans="1:31" x14ac:dyDescent="0.25">
      <c r="A957" s="9">
        <v>45077</v>
      </c>
      <c r="B957" s="10" t="s">
        <v>266</v>
      </c>
      <c r="C957" s="10" t="s">
        <v>213</v>
      </c>
      <c r="D957" s="10" t="s">
        <v>40</v>
      </c>
      <c r="E957" s="10" t="s">
        <v>30</v>
      </c>
      <c r="F957" s="10">
        <v>1200</v>
      </c>
      <c r="G957" s="10">
        <v>1308</v>
      </c>
      <c r="H957" s="11">
        <f>SUMIFS(AA:AA,$A:$A,EOMONTH($A957,-1),$B:$B,$B957)</f>
        <v>120</v>
      </c>
      <c r="I957" s="63">
        <f>ROUND(SUMIFS(AC:AC,$A:$A,EOMONTH($A957,-1),$B:$B,$B957),2)</f>
        <v>59.16</v>
      </c>
      <c r="J957" s="11">
        <f>SUMIFS(AB:AB,$A:$A,EOMONTH($A957,-1),$B:$B,$B957)</f>
        <v>16605.11</v>
      </c>
      <c r="K957" s="13">
        <v>0</v>
      </c>
      <c r="L957" s="25">
        <v>0</v>
      </c>
      <c r="M957" s="15">
        <v>161</v>
      </c>
      <c r="N957" s="14">
        <v>21915.4</v>
      </c>
      <c r="O957" s="16">
        <v>107</v>
      </c>
      <c r="P957" s="16">
        <v>21251.8</v>
      </c>
      <c r="Q957" s="16">
        <v>0</v>
      </c>
      <c r="R957" s="16">
        <f>Q957*16.876/100</f>
        <v>0</v>
      </c>
      <c r="S957" s="17">
        <f t="shared" si="98"/>
        <v>0</v>
      </c>
      <c r="T957" s="16">
        <v>0</v>
      </c>
      <c r="U957" s="18">
        <f t="shared" si="99"/>
        <v>156.96</v>
      </c>
      <c r="V957" s="18">
        <f t="shared" si="100"/>
        <v>193.2</v>
      </c>
      <c r="W957" s="18">
        <f t="shared" si="101"/>
        <v>32.436348000000002</v>
      </c>
      <c r="X957" s="27"/>
      <c r="Y957" s="19">
        <f t="shared" si="102"/>
        <v>225.636348</v>
      </c>
      <c r="Z957" s="18">
        <f t="shared" si="103"/>
        <v>139.95599999999999</v>
      </c>
      <c r="AA957" s="12">
        <v>174</v>
      </c>
      <c r="AB957" s="12">
        <v>23852.560000000001</v>
      </c>
      <c r="AC957" s="28">
        <f>+I957+Y957-Z957</f>
        <v>144.84034799999998</v>
      </c>
      <c r="AD957" s="20">
        <f t="shared" si="104"/>
        <v>0</v>
      </c>
      <c r="AE957">
        <v>160</v>
      </c>
    </row>
    <row r="958" spans="1:31" x14ac:dyDescent="0.25">
      <c r="A958" s="9">
        <v>45077</v>
      </c>
      <c r="B958" s="10" t="s">
        <v>267</v>
      </c>
      <c r="C958" s="10" t="s">
        <v>213</v>
      </c>
      <c r="D958" s="10" t="s">
        <v>40</v>
      </c>
      <c r="E958" s="10" t="s">
        <v>30</v>
      </c>
      <c r="F958" s="10">
        <v>1200</v>
      </c>
      <c r="G958" s="10">
        <v>1308</v>
      </c>
      <c r="H958" s="11">
        <f>SUMIFS(AA:AA,$A:$A,EOMONTH($A958,-1),$B:$B,$B958)</f>
        <v>175</v>
      </c>
      <c r="I958" s="63">
        <f>ROUND(SUMIFS(AC:AC,$A:$A,EOMONTH($A958,-1),$B:$B,$B958),2)</f>
        <v>47.86</v>
      </c>
      <c r="J958" s="11">
        <f>SUMIFS(AB:AB,$A:$A,EOMONTH($A958,-1),$B:$B,$B958)</f>
        <v>24932.94</v>
      </c>
      <c r="K958" s="13">
        <v>0</v>
      </c>
      <c r="L958" s="25">
        <v>0</v>
      </c>
      <c r="M958" s="15">
        <v>97</v>
      </c>
      <c r="N958" s="14">
        <v>13222.32</v>
      </c>
      <c r="O958" s="16">
        <v>105</v>
      </c>
      <c r="P958" s="16">
        <v>22158.3</v>
      </c>
      <c r="Q958" s="16">
        <v>0</v>
      </c>
      <c r="R958" s="16">
        <f>Q958*16.876/100</f>
        <v>0</v>
      </c>
      <c r="S958" s="17">
        <f t="shared" si="98"/>
        <v>0</v>
      </c>
      <c r="T958" s="16">
        <v>0</v>
      </c>
      <c r="U958" s="18">
        <f t="shared" si="99"/>
        <v>228.9</v>
      </c>
      <c r="V958" s="18">
        <f t="shared" si="100"/>
        <v>116.4</v>
      </c>
      <c r="W958" s="18">
        <f t="shared" si="101"/>
        <v>19.542396000000004</v>
      </c>
      <c r="X958" s="27"/>
      <c r="Y958" s="19">
        <f t="shared" si="102"/>
        <v>135.942396</v>
      </c>
      <c r="Z958" s="18">
        <f t="shared" si="103"/>
        <v>137.34</v>
      </c>
      <c r="AA958" s="12">
        <v>167</v>
      </c>
      <c r="AB958" s="12">
        <v>23426.21</v>
      </c>
      <c r="AC958" s="28">
        <f>+I958+Y958-Z958</f>
        <v>46.462395999999984</v>
      </c>
      <c r="AD958" s="20">
        <f t="shared" si="104"/>
        <v>0</v>
      </c>
      <c r="AE958">
        <v>0</v>
      </c>
    </row>
    <row r="959" spans="1:31" x14ac:dyDescent="0.25">
      <c r="A959" s="9">
        <v>45077</v>
      </c>
      <c r="B959" s="10" t="s">
        <v>268</v>
      </c>
      <c r="C959" s="10" t="s">
        <v>213</v>
      </c>
      <c r="D959" s="10" t="s">
        <v>40</v>
      </c>
      <c r="E959" s="10" t="s">
        <v>30</v>
      </c>
      <c r="F959" s="10">
        <v>1150</v>
      </c>
      <c r="G959" s="10">
        <v>1253</v>
      </c>
      <c r="H959" s="11">
        <f>SUMIFS(AA:AA,$A:$A,EOMONTH($A959,-1),$B:$B,$B959)</f>
        <v>30</v>
      </c>
      <c r="I959" s="63">
        <f>ROUND(SUMIFS(AC:AC,$A:$A,EOMONTH($A959,-1),$B:$B,$B959),2)</f>
        <v>15.12</v>
      </c>
      <c r="J959" s="11">
        <f>SUMIFS(AB:AB,$A:$A,EOMONTH($A959,-1),$B:$B,$B959)</f>
        <v>3883.24</v>
      </c>
      <c r="K959" s="13">
        <v>0</v>
      </c>
      <c r="L959" s="25">
        <v>0</v>
      </c>
      <c r="M959" s="15">
        <v>0</v>
      </c>
      <c r="N959" s="14">
        <v>0</v>
      </c>
      <c r="O959" s="16">
        <v>6</v>
      </c>
      <c r="P959" s="16">
        <v>1317.36</v>
      </c>
      <c r="Q959" s="16">
        <v>0</v>
      </c>
      <c r="R959" s="16">
        <f>Q959*16.876/100</f>
        <v>0</v>
      </c>
      <c r="S959" s="17">
        <f t="shared" si="98"/>
        <v>0</v>
      </c>
      <c r="T959" s="16">
        <v>0</v>
      </c>
      <c r="U959" s="18">
        <f t="shared" si="99"/>
        <v>37.590000000000003</v>
      </c>
      <c r="V959" s="18">
        <f t="shared" si="100"/>
        <v>0</v>
      </c>
      <c r="W959" s="18">
        <f t="shared" si="101"/>
        <v>0</v>
      </c>
      <c r="X959" s="27"/>
      <c r="Y959" s="19">
        <f t="shared" si="102"/>
        <v>0</v>
      </c>
      <c r="Z959" s="18">
        <f t="shared" si="103"/>
        <v>7.5179999999999998</v>
      </c>
      <c r="AA959" s="12">
        <v>24</v>
      </c>
      <c r="AB959" s="12">
        <v>3106.59</v>
      </c>
      <c r="AC959" s="28">
        <f>+I959+Y959-Z959</f>
        <v>7.6019999999999994</v>
      </c>
      <c r="AD959" s="20">
        <f t="shared" si="104"/>
        <v>0</v>
      </c>
      <c r="AE959">
        <v>50</v>
      </c>
    </row>
    <row r="960" spans="1:31" x14ac:dyDescent="0.25">
      <c r="A960" s="9">
        <v>45077</v>
      </c>
      <c r="B960" s="10" t="s">
        <v>269</v>
      </c>
      <c r="C960" s="10" t="s">
        <v>213</v>
      </c>
      <c r="D960" s="10" t="s">
        <v>40</v>
      </c>
      <c r="E960" s="10" t="s">
        <v>30</v>
      </c>
      <c r="F960" s="10">
        <v>1150</v>
      </c>
      <c r="G960" s="10">
        <v>1253</v>
      </c>
      <c r="H960" s="11">
        <f>SUMIFS(AA:AA,$A:$A,EOMONTH($A960,-1),$B:$B,$B960)</f>
        <v>439</v>
      </c>
      <c r="I960" s="63">
        <f>ROUND(SUMIFS(AC:AC,$A:$A,EOMONTH($A960,-1),$B:$B,$B960),2)</f>
        <v>12.32</v>
      </c>
      <c r="J960" s="11">
        <f>SUMIFS(AB:AB,$A:$A,EOMONTH($A960,-1),$B:$B,$B960)</f>
        <v>59773.52</v>
      </c>
      <c r="K960" s="13">
        <v>0</v>
      </c>
      <c r="L960" s="25">
        <v>0</v>
      </c>
      <c r="M960" s="15">
        <v>293</v>
      </c>
      <c r="N960" s="14">
        <v>38927.01</v>
      </c>
      <c r="O960" s="16">
        <v>362</v>
      </c>
      <c r="P960" s="16">
        <v>76865.55</v>
      </c>
      <c r="Q960" s="16">
        <v>0</v>
      </c>
      <c r="R960" s="16">
        <f>Q960*16.876/100</f>
        <v>0</v>
      </c>
      <c r="S960" s="17">
        <f t="shared" si="98"/>
        <v>0</v>
      </c>
      <c r="T960" s="16">
        <v>0</v>
      </c>
      <c r="U960" s="18">
        <f t="shared" si="99"/>
        <v>550.06700000000001</v>
      </c>
      <c r="V960" s="18">
        <f t="shared" si="100"/>
        <v>336.95</v>
      </c>
      <c r="W960" s="18">
        <f t="shared" si="101"/>
        <v>56.570535500000005</v>
      </c>
      <c r="X960" s="27"/>
      <c r="Y960" s="19">
        <f t="shared" si="102"/>
        <v>393.52053549999999</v>
      </c>
      <c r="Z960" s="18">
        <f t="shared" si="103"/>
        <v>453.58600000000001</v>
      </c>
      <c r="AA960" s="12">
        <v>370</v>
      </c>
      <c r="AB960" s="12">
        <v>49546.18</v>
      </c>
      <c r="AC960" s="28">
        <f>+I960+Y960-Z960</f>
        <v>-47.745464500000026</v>
      </c>
      <c r="AD960" s="20">
        <f t="shared" si="104"/>
        <v>50</v>
      </c>
      <c r="AE960">
        <v>0</v>
      </c>
    </row>
    <row r="961" spans="1:31" x14ac:dyDescent="0.25">
      <c r="A961" s="9">
        <v>45077</v>
      </c>
      <c r="B961" s="10" t="s">
        <v>270</v>
      </c>
      <c r="C961" s="10" t="s">
        <v>213</v>
      </c>
      <c r="D961" s="10" t="s">
        <v>40</v>
      </c>
      <c r="E961" s="10" t="s">
        <v>30</v>
      </c>
      <c r="F961" s="10">
        <v>1150</v>
      </c>
      <c r="G961" s="10">
        <v>1253</v>
      </c>
      <c r="H961" s="11">
        <f>SUMIFS(AA:AA,$A:$A,EOMONTH($A961,-1),$B:$B,$B961)</f>
        <v>66</v>
      </c>
      <c r="I961" s="63">
        <f>ROUND(SUMIFS(AC:AC,$A:$A,EOMONTH($A961,-1),$B:$B,$B961),2)</f>
        <v>2.98</v>
      </c>
      <c r="J961" s="11">
        <f>SUMIFS(AB:AB,$A:$A,EOMONTH($A961,-1),$B:$B,$B961)</f>
        <v>8498.14</v>
      </c>
      <c r="K961" s="13">
        <v>0</v>
      </c>
      <c r="L961" s="25">
        <v>0</v>
      </c>
      <c r="M961" s="15">
        <v>0</v>
      </c>
      <c r="N961" s="14">
        <v>0</v>
      </c>
      <c r="O961" s="16">
        <v>0</v>
      </c>
      <c r="P961" s="16">
        <v>0</v>
      </c>
      <c r="Q961" s="16">
        <v>0</v>
      </c>
      <c r="R961" s="16">
        <f>Q961*16.876/100</f>
        <v>0</v>
      </c>
      <c r="S961" s="17">
        <f t="shared" si="98"/>
        <v>0</v>
      </c>
      <c r="T961" s="16">
        <v>0</v>
      </c>
      <c r="U961" s="18">
        <f t="shared" si="99"/>
        <v>82.697999999999993</v>
      </c>
      <c r="V961" s="18">
        <f t="shared" si="100"/>
        <v>0</v>
      </c>
      <c r="W961" s="18">
        <f t="shared" si="101"/>
        <v>0</v>
      </c>
      <c r="X961" s="27"/>
      <c r="Y961" s="19">
        <f t="shared" si="102"/>
        <v>0</v>
      </c>
      <c r="Z961" s="18">
        <f t="shared" si="103"/>
        <v>0</v>
      </c>
      <c r="AA961" s="12">
        <v>66</v>
      </c>
      <c r="AB961" s="12">
        <v>8498.14</v>
      </c>
      <c r="AC961" s="28">
        <f>+I961+Y961-Z961</f>
        <v>2.98</v>
      </c>
      <c r="AD961" s="20">
        <f t="shared" si="104"/>
        <v>0</v>
      </c>
      <c r="AE961">
        <v>0</v>
      </c>
    </row>
    <row r="962" spans="1:31" x14ac:dyDescent="0.25">
      <c r="A962" s="9">
        <v>45077</v>
      </c>
      <c r="B962" s="10" t="s">
        <v>271</v>
      </c>
      <c r="C962" s="10" t="s">
        <v>213</v>
      </c>
      <c r="D962" s="10" t="s">
        <v>40</v>
      </c>
      <c r="E962" s="10" t="s">
        <v>30</v>
      </c>
      <c r="F962" s="10">
        <v>1150</v>
      </c>
      <c r="G962" s="10">
        <v>1253</v>
      </c>
      <c r="H962" s="11">
        <f>SUMIFS(AA:AA,$A:$A,EOMONTH($A962,-1),$B:$B,$B962)</f>
        <v>263</v>
      </c>
      <c r="I962" s="63">
        <f>ROUND(SUMIFS(AC:AC,$A:$A,EOMONTH($A962,-1),$B:$B,$B962),2)</f>
        <v>61.65</v>
      </c>
      <c r="J962" s="11">
        <f>SUMIFS(AB:AB,$A:$A,EOMONTH($A962,-1),$B:$B,$B962)</f>
        <v>38709.550000000003</v>
      </c>
      <c r="K962" s="13">
        <v>0</v>
      </c>
      <c r="L962" s="25">
        <v>0</v>
      </c>
      <c r="M962" s="15">
        <v>0</v>
      </c>
      <c r="N962" s="14">
        <v>0</v>
      </c>
      <c r="O962" s="16">
        <v>120</v>
      </c>
      <c r="P962" s="16">
        <v>23650.799999999999</v>
      </c>
      <c r="Q962" s="16">
        <v>0</v>
      </c>
      <c r="R962" s="16">
        <f>Q962*16.876/100</f>
        <v>0</v>
      </c>
      <c r="S962" s="17">
        <f t="shared" si="98"/>
        <v>0</v>
      </c>
      <c r="T962" s="16">
        <v>0</v>
      </c>
      <c r="U962" s="18">
        <f t="shared" si="99"/>
        <v>329.53899999999999</v>
      </c>
      <c r="V962" s="18">
        <f t="shared" si="100"/>
        <v>0</v>
      </c>
      <c r="W962" s="18">
        <f t="shared" si="101"/>
        <v>0</v>
      </c>
      <c r="X962" s="27"/>
      <c r="Y962" s="19">
        <f t="shared" si="102"/>
        <v>0</v>
      </c>
      <c r="Z962" s="18">
        <f t="shared" si="103"/>
        <v>150.36000000000001</v>
      </c>
      <c r="AA962" s="12">
        <v>143</v>
      </c>
      <c r="AB962" s="12">
        <v>21047.4</v>
      </c>
      <c r="AC962" s="28">
        <f>+I962+Y962-Z962</f>
        <v>-88.710000000000008</v>
      </c>
      <c r="AD962" s="20">
        <f t="shared" si="104"/>
        <v>90</v>
      </c>
      <c r="AE962">
        <v>0</v>
      </c>
    </row>
    <row r="963" spans="1:31" x14ac:dyDescent="0.25">
      <c r="A963" s="9">
        <v>45077</v>
      </c>
      <c r="B963" s="10" t="s">
        <v>272</v>
      </c>
      <c r="C963" s="10" t="s">
        <v>213</v>
      </c>
      <c r="D963" s="10" t="s">
        <v>40</v>
      </c>
      <c r="E963" s="10" t="s">
        <v>30</v>
      </c>
      <c r="F963" s="10">
        <v>1150</v>
      </c>
      <c r="G963" s="10">
        <v>1253</v>
      </c>
      <c r="H963" s="11">
        <f>SUMIFS(AA:AA,$A:$A,EOMONTH($A963,-1),$B:$B,$B963)</f>
        <v>241</v>
      </c>
      <c r="I963" s="63">
        <f>ROUND(SUMIFS(AC:AC,$A:$A,EOMONTH($A963,-1),$B:$B,$B963),2)</f>
        <v>61.72</v>
      </c>
      <c r="J963" s="11">
        <f>SUMIFS(AB:AB,$A:$A,EOMONTH($A963,-1),$B:$B,$B963)</f>
        <v>31882.43</v>
      </c>
      <c r="K963" s="13">
        <v>0</v>
      </c>
      <c r="L963" s="25">
        <v>0</v>
      </c>
      <c r="M963" s="15">
        <v>250</v>
      </c>
      <c r="N963" s="14">
        <v>32252.45</v>
      </c>
      <c r="O963" s="16">
        <v>198</v>
      </c>
      <c r="P963" s="16">
        <v>42154.8</v>
      </c>
      <c r="Q963" s="16">
        <v>0</v>
      </c>
      <c r="R963" s="16">
        <f>Q963*16.876/100</f>
        <v>0</v>
      </c>
      <c r="S963" s="17">
        <f t="shared" si="98"/>
        <v>0</v>
      </c>
      <c r="T963" s="16">
        <v>0</v>
      </c>
      <c r="U963" s="18">
        <f t="shared" si="99"/>
        <v>301.97300000000001</v>
      </c>
      <c r="V963" s="18">
        <f t="shared" si="100"/>
        <v>287.5</v>
      </c>
      <c r="W963" s="18">
        <f t="shared" si="101"/>
        <v>48.268375000000006</v>
      </c>
      <c r="X963" s="27"/>
      <c r="Y963" s="19">
        <f t="shared" si="102"/>
        <v>335.76837499999999</v>
      </c>
      <c r="Z963" s="18">
        <f t="shared" si="103"/>
        <v>248.09399999999999</v>
      </c>
      <c r="AA963" s="12">
        <v>293</v>
      </c>
      <c r="AB963" s="12">
        <v>38017.230000000003</v>
      </c>
      <c r="AC963" s="28">
        <f>+I963+Y963-Z963</f>
        <v>149.39437500000003</v>
      </c>
      <c r="AD963" s="20">
        <f t="shared" si="104"/>
        <v>0</v>
      </c>
      <c r="AE963">
        <v>0</v>
      </c>
    </row>
    <row r="964" spans="1:31" x14ac:dyDescent="0.25">
      <c r="A964" s="9">
        <v>45077</v>
      </c>
      <c r="B964" s="10" t="s">
        <v>273</v>
      </c>
      <c r="C964" s="10" t="s">
        <v>213</v>
      </c>
      <c r="D964" s="10" t="s">
        <v>40</v>
      </c>
      <c r="E964" s="10" t="s">
        <v>30</v>
      </c>
      <c r="F964" s="10">
        <v>1150</v>
      </c>
      <c r="G964" s="10">
        <v>1253</v>
      </c>
      <c r="H964" s="11">
        <f>SUMIFS(AA:AA,$A:$A,EOMONTH($A964,-1),$B:$B,$B964)</f>
        <v>42</v>
      </c>
      <c r="I964" s="63">
        <f>ROUND(SUMIFS(AC:AC,$A:$A,EOMONTH($A964,-1),$B:$B,$B964),2)</f>
        <v>15.66</v>
      </c>
      <c r="J964" s="11">
        <f>SUMIFS(AB:AB,$A:$A,EOMONTH($A964,-1),$B:$B,$B964)</f>
        <v>5646.82</v>
      </c>
      <c r="K964" s="13">
        <v>0</v>
      </c>
      <c r="L964" s="25">
        <v>0</v>
      </c>
      <c r="M964" s="15">
        <v>0</v>
      </c>
      <c r="N964" s="14">
        <v>0</v>
      </c>
      <c r="O964" s="16">
        <v>0</v>
      </c>
      <c r="P964" s="16">
        <v>0</v>
      </c>
      <c r="Q964" s="16">
        <v>0</v>
      </c>
      <c r="R964" s="16">
        <f>Q964*16.876/100</f>
        <v>0</v>
      </c>
      <c r="S964" s="17">
        <f t="shared" si="98"/>
        <v>0</v>
      </c>
      <c r="T964" s="16">
        <v>0</v>
      </c>
      <c r="U964" s="18">
        <f t="shared" si="99"/>
        <v>52.625999999999998</v>
      </c>
      <c r="V964" s="18">
        <f t="shared" si="100"/>
        <v>0</v>
      </c>
      <c r="W964" s="18">
        <f t="shared" si="101"/>
        <v>0</v>
      </c>
      <c r="X964" s="27"/>
      <c r="Y964" s="19">
        <f t="shared" si="102"/>
        <v>0</v>
      </c>
      <c r="Z964" s="18">
        <f t="shared" si="103"/>
        <v>0</v>
      </c>
      <c r="AA964" s="12">
        <v>42</v>
      </c>
      <c r="AB964" s="12">
        <v>5646.82</v>
      </c>
      <c r="AC964" s="28">
        <f>+I964+Y964-Z964</f>
        <v>15.66</v>
      </c>
      <c r="AD964" s="20">
        <f t="shared" si="104"/>
        <v>0</v>
      </c>
      <c r="AE964">
        <v>40</v>
      </c>
    </row>
    <row r="965" spans="1:31" x14ac:dyDescent="0.25">
      <c r="A965" s="9">
        <v>45077</v>
      </c>
      <c r="B965" s="10" t="s">
        <v>274</v>
      </c>
      <c r="C965" s="10" t="s">
        <v>213</v>
      </c>
      <c r="D965" s="10" t="s">
        <v>40</v>
      </c>
      <c r="E965" s="10" t="s">
        <v>30</v>
      </c>
      <c r="F965" s="10">
        <v>1500</v>
      </c>
      <c r="G965" s="10">
        <v>1635</v>
      </c>
      <c r="H965" s="11">
        <f>SUMIFS(AA:AA,$A:$A,EOMONTH($A965,-1),$B:$B,$B965)</f>
        <v>342</v>
      </c>
      <c r="I965" s="63">
        <f>ROUND(SUMIFS(AC:AC,$A:$A,EOMONTH($A965,-1),$B:$B,$B965),2)</f>
        <v>9.8699999999999992</v>
      </c>
      <c r="J965" s="11">
        <f>SUMIFS(AB:AB,$A:$A,EOMONTH($A965,-1),$B:$B,$B965)</f>
        <v>54198.68</v>
      </c>
      <c r="K965" s="13">
        <v>0</v>
      </c>
      <c r="L965" s="25">
        <v>0</v>
      </c>
      <c r="M965" s="15">
        <v>0</v>
      </c>
      <c r="N965" s="14">
        <v>0</v>
      </c>
      <c r="O965" s="16">
        <v>189</v>
      </c>
      <c r="P965" s="16">
        <v>53430.3</v>
      </c>
      <c r="Q965" s="16">
        <v>0</v>
      </c>
      <c r="R965" s="16">
        <f>Q965*16.876/100</f>
        <v>0</v>
      </c>
      <c r="S965" s="17">
        <f t="shared" ref="S965:S1028" si="105">Q965+R965</f>
        <v>0</v>
      </c>
      <c r="T965" s="16">
        <v>0</v>
      </c>
      <c r="U965" s="18">
        <f t="shared" ref="U965:U1028" si="106">H965*G965/1000</f>
        <v>559.16999999999996</v>
      </c>
      <c r="V965" s="18">
        <f t="shared" ref="V965:V1028" si="107">M965*F965/1000</f>
        <v>0</v>
      </c>
      <c r="W965" s="18">
        <f t="shared" ref="W965:W1028" si="108">V965*16.789/100</f>
        <v>0</v>
      </c>
      <c r="X965" s="27"/>
      <c r="Y965" s="19">
        <f t="shared" ref="Y965:Y1028" si="109">V965+W965+X965</f>
        <v>0</v>
      </c>
      <c r="Z965" s="18">
        <f t="shared" ref="Z965:Z1028" si="110">O965*G965/1000</f>
        <v>309.01499999999999</v>
      </c>
      <c r="AA965" s="12">
        <v>153</v>
      </c>
      <c r="AB965" s="12">
        <v>24246.78</v>
      </c>
      <c r="AC965" s="28">
        <f>+I965+Y965-Z965</f>
        <v>-299.14499999999998</v>
      </c>
      <c r="AD965" s="20">
        <f t="shared" ref="AD965:AD1028" si="111">IF(AC965&lt;0,ROUNDUP(AC965,-1)*-1,0)</f>
        <v>300</v>
      </c>
      <c r="AE965">
        <v>800</v>
      </c>
    </row>
    <row r="966" spans="1:31" x14ac:dyDescent="0.25">
      <c r="A966" s="9">
        <v>45077</v>
      </c>
      <c r="B966" s="10" t="s">
        <v>275</v>
      </c>
      <c r="C966" s="10" t="s">
        <v>213</v>
      </c>
      <c r="D966" s="10" t="s">
        <v>40</v>
      </c>
      <c r="E966" s="10" t="s">
        <v>30</v>
      </c>
      <c r="F966" s="10">
        <v>1500</v>
      </c>
      <c r="G966" s="10">
        <v>1635</v>
      </c>
      <c r="H966" s="11">
        <f>SUMIFS(AA:AA,$A:$A,EOMONTH($A966,-1),$B:$B,$B966)</f>
        <v>214</v>
      </c>
      <c r="I966" s="63">
        <f>ROUND(SUMIFS(AC:AC,$A:$A,EOMONTH($A966,-1),$B:$B,$B966),2)</f>
        <v>36.21</v>
      </c>
      <c r="J966" s="11">
        <f>SUMIFS(AB:AB,$A:$A,EOMONTH($A966,-1),$B:$B,$B966)</f>
        <v>40605.69</v>
      </c>
      <c r="K966" s="13">
        <v>0</v>
      </c>
      <c r="L966" s="25">
        <v>0</v>
      </c>
      <c r="M966" s="15">
        <v>0</v>
      </c>
      <c r="N966" s="14">
        <v>0</v>
      </c>
      <c r="O966" s="16">
        <v>90</v>
      </c>
      <c r="P966" s="16">
        <v>20544</v>
      </c>
      <c r="Q966" s="16">
        <v>0</v>
      </c>
      <c r="R966" s="16">
        <f>Q966*16.876/100</f>
        <v>0</v>
      </c>
      <c r="S966" s="17">
        <f t="shared" si="105"/>
        <v>0</v>
      </c>
      <c r="T966" s="16">
        <v>0</v>
      </c>
      <c r="U966" s="18">
        <f t="shared" si="106"/>
        <v>349.89</v>
      </c>
      <c r="V966" s="18">
        <f t="shared" si="107"/>
        <v>0</v>
      </c>
      <c r="W966" s="18">
        <f t="shared" si="108"/>
        <v>0</v>
      </c>
      <c r="X966" s="27"/>
      <c r="Y966" s="19">
        <f t="shared" si="109"/>
        <v>0</v>
      </c>
      <c r="Z966" s="18">
        <f t="shared" si="110"/>
        <v>147.15</v>
      </c>
      <c r="AA966" s="12">
        <v>124</v>
      </c>
      <c r="AB966" s="12">
        <v>23528.53</v>
      </c>
      <c r="AC966" s="28">
        <f>+I966+Y966-Z966</f>
        <v>-110.94</v>
      </c>
      <c r="AD966" s="20">
        <f t="shared" si="111"/>
        <v>120</v>
      </c>
      <c r="AE966">
        <v>420</v>
      </c>
    </row>
    <row r="967" spans="1:31" x14ac:dyDescent="0.25">
      <c r="A967" s="9">
        <v>45077</v>
      </c>
      <c r="B967" s="10" t="s">
        <v>276</v>
      </c>
      <c r="C967" s="10" t="s">
        <v>213</v>
      </c>
      <c r="D967" s="10" t="s">
        <v>40</v>
      </c>
      <c r="E967" s="10" t="s">
        <v>30</v>
      </c>
      <c r="F967" s="10">
        <v>1500</v>
      </c>
      <c r="G967" s="10">
        <v>1635</v>
      </c>
      <c r="H967" s="11">
        <f>SUMIFS(AA:AA,$A:$A,EOMONTH($A967,-1),$B:$B,$B967)</f>
        <v>378</v>
      </c>
      <c r="I967" s="63">
        <f>ROUND(SUMIFS(AC:AC,$A:$A,EOMONTH($A967,-1),$B:$B,$B967),2)</f>
        <v>49.97</v>
      </c>
      <c r="J967" s="11">
        <f>SUMIFS(AB:AB,$A:$A,EOMONTH($A967,-1),$B:$B,$B967)</f>
        <v>60242.33</v>
      </c>
      <c r="K967" s="13">
        <v>0</v>
      </c>
      <c r="L967" s="25">
        <v>0</v>
      </c>
      <c r="M967" s="15">
        <v>0</v>
      </c>
      <c r="N967" s="14">
        <v>0</v>
      </c>
      <c r="O967" s="16">
        <v>122</v>
      </c>
      <c r="P967" s="16">
        <v>34536.699999999997</v>
      </c>
      <c r="Q967" s="16">
        <v>0</v>
      </c>
      <c r="R967" s="16">
        <f>Q967*16.876/100</f>
        <v>0</v>
      </c>
      <c r="S967" s="17">
        <f t="shared" si="105"/>
        <v>0</v>
      </c>
      <c r="T967" s="16">
        <v>0</v>
      </c>
      <c r="U967" s="18">
        <f t="shared" si="106"/>
        <v>618.03</v>
      </c>
      <c r="V967" s="18">
        <f t="shared" si="107"/>
        <v>0</v>
      </c>
      <c r="W967" s="18">
        <f t="shared" si="108"/>
        <v>0</v>
      </c>
      <c r="X967" s="27"/>
      <c r="Y967" s="19">
        <f t="shared" si="109"/>
        <v>0</v>
      </c>
      <c r="Z967" s="18">
        <f t="shared" si="110"/>
        <v>199.47</v>
      </c>
      <c r="AA967" s="12">
        <v>256</v>
      </c>
      <c r="AB967" s="12">
        <v>40799.03</v>
      </c>
      <c r="AC967" s="28">
        <f>+I967+Y967-Z967</f>
        <v>-149.5</v>
      </c>
      <c r="AD967" s="20">
        <f t="shared" si="111"/>
        <v>150</v>
      </c>
      <c r="AE967">
        <v>450</v>
      </c>
    </row>
    <row r="968" spans="1:31" x14ac:dyDescent="0.25">
      <c r="A968" s="9">
        <v>45077</v>
      </c>
      <c r="B968" s="10" t="s">
        <v>277</v>
      </c>
      <c r="C968" s="10" t="s">
        <v>278</v>
      </c>
      <c r="D968" s="10" t="s">
        <v>29</v>
      </c>
      <c r="E968" s="10" t="s">
        <v>30</v>
      </c>
      <c r="F968" s="10"/>
      <c r="G968" s="10">
        <v>0</v>
      </c>
      <c r="H968" s="11">
        <f>SUMIFS(AA:AA,$A:$A,EOMONTH($A968,-1),$B:$B,$B968)</f>
        <v>182</v>
      </c>
      <c r="I968" s="63">
        <f>ROUND(SUMIFS(AC:AC,$A:$A,EOMONTH($A968,-1),$B:$B,$B968),2)</f>
        <v>8.2200000000000006</v>
      </c>
      <c r="J968" s="11">
        <f>SUMIFS(AB:AB,$A:$A,EOMONTH($A968,-1),$B:$B,$B968)</f>
        <v>7972.75</v>
      </c>
      <c r="K968" s="13">
        <v>0</v>
      </c>
      <c r="L968" s="25">
        <v>0</v>
      </c>
      <c r="M968" s="15">
        <v>0</v>
      </c>
      <c r="N968" s="14">
        <v>0</v>
      </c>
      <c r="O968" s="16">
        <v>0</v>
      </c>
      <c r="P968" s="16">
        <v>0</v>
      </c>
      <c r="Q968" s="16">
        <v>0</v>
      </c>
      <c r="R968" s="16">
        <f>Q968*16.876/100</f>
        <v>0</v>
      </c>
      <c r="S968" s="17">
        <f t="shared" si="105"/>
        <v>0</v>
      </c>
      <c r="T968" s="16">
        <v>0</v>
      </c>
      <c r="U968" s="18">
        <f t="shared" si="106"/>
        <v>0</v>
      </c>
      <c r="V968" s="18">
        <f t="shared" si="107"/>
        <v>0</v>
      </c>
      <c r="W968" s="18">
        <f t="shared" si="108"/>
        <v>0</v>
      </c>
      <c r="X968" s="27"/>
      <c r="Y968" s="19">
        <f t="shared" si="109"/>
        <v>0</v>
      </c>
      <c r="Z968" s="18">
        <f t="shared" si="110"/>
        <v>0</v>
      </c>
      <c r="AA968" s="12">
        <v>182</v>
      </c>
      <c r="AB968" s="12">
        <v>7972.75</v>
      </c>
      <c r="AC968" s="28">
        <f>+I968+Y968-Z968</f>
        <v>8.2200000000000006</v>
      </c>
      <c r="AD968" s="20">
        <f t="shared" si="111"/>
        <v>0</v>
      </c>
      <c r="AE968">
        <v>0</v>
      </c>
    </row>
    <row r="969" spans="1:31" x14ac:dyDescent="0.25">
      <c r="A969" s="9">
        <v>45077</v>
      </c>
      <c r="B969" s="10" t="s">
        <v>279</v>
      </c>
      <c r="C969" s="10" t="s">
        <v>278</v>
      </c>
      <c r="D969" s="10" t="s">
        <v>29</v>
      </c>
      <c r="E969" s="10" t="s">
        <v>30</v>
      </c>
      <c r="F969" s="10"/>
      <c r="G969" s="10">
        <v>0</v>
      </c>
      <c r="H969" s="11">
        <f>SUMIFS(AA:AA,$A:$A,EOMONTH($A969,-1),$B:$B,$B969)</f>
        <v>116</v>
      </c>
      <c r="I969" s="63">
        <f>ROUND(SUMIFS(AC:AC,$A:$A,EOMONTH($A969,-1),$B:$B,$B969),2)</f>
        <v>5.24</v>
      </c>
      <c r="J969" s="11">
        <f>SUMIFS(AB:AB,$A:$A,EOMONTH($A969,-1),$B:$B,$B969)</f>
        <v>5265.28</v>
      </c>
      <c r="K969" s="13">
        <v>0</v>
      </c>
      <c r="L969" s="25">
        <v>0</v>
      </c>
      <c r="M969" s="15">
        <v>0</v>
      </c>
      <c r="N969" s="14">
        <v>0</v>
      </c>
      <c r="O969" s="16">
        <v>0</v>
      </c>
      <c r="P969" s="16">
        <v>0</v>
      </c>
      <c r="Q969" s="16">
        <v>0</v>
      </c>
      <c r="R969" s="16">
        <f>Q969*16.876/100</f>
        <v>0</v>
      </c>
      <c r="S969" s="17">
        <f t="shared" si="105"/>
        <v>0</v>
      </c>
      <c r="T969" s="16">
        <v>0</v>
      </c>
      <c r="U969" s="18">
        <f t="shared" si="106"/>
        <v>0</v>
      </c>
      <c r="V969" s="18">
        <f t="shared" si="107"/>
        <v>0</v>
      </c>
      <c r="W969" s="18">
        <f t="shared" si="108"/>
        <v>0</v>
      </c>
      <c r="X969" s="27"/>
      <c r="Y969" s="19">
        <f t="shared" si="109"/>
        <v>0</v>
      </c>
      <c r="Z969" s="18">
        <f t="shared" si="110"/>
        <v>0</v>
      </c>
      <c r="AA969" s="12">
        <v>116</v>
      </c>
      <c r="AB969" s="12">
        <v>5265.28</v>
      </c>
      <c r="AC969" s="28">
        <f>+I969+Y969-Z969</f>
        <v>5.24</v>
      </c>
      <c r="AD969" s="20">
        <f t="shared" si="111"/>
        <v>0</v>
      </c>
      <c r="AE969">
        <v>0</v>
      </c>
    </row>
    <row r="970" spans="1:31" x14ac:dyDescent="0.25">
      <c r="A970" s="9">
        <v>45077</v>
      </c>
      <c r="B970" s="10" t="s">
        <v>280</v>
      </c>
      <c r="C970" s="10" t="s">
        <v>278</v>
      </c>
      <c r="D970" s="10" t="s">
        <v>29</v>
      </c>
      <c r="E970" s="10" t="s">
        <v>30</v>
      </c>
      <c r="F970" s="10"/>
      <c r="G970" s="10">
        <v>0</v>
      </c>
      <c r="H970" s="11">
        <f>SUMIFS(AA:AA,$A:$A,EOMONTH($A970,-1),$B:$B,$B970)</f>
        <v>52</v>
      </c>
      <c r="I970" s="63">
        <f>ROUND(SUMIFS(AC:AC,$A:$A,EOMONTH($A970,-1),$B:$B,$B970),2)</f>
        <v>2.35</v>
      </c>
      <c r="J970" s="11">
        <f>SUMIFS(AB:AB,$A:$A,EOMONTH($A970,-1),$B:$B,$B970)</f>
        <v>2633.19</v>
      </c>
      <c r="K970" s="13">
        <v>0</v>
      </c>
      <c r="L970" s="25">
        <v>0</v>
      </c>
      <c r="M970" s="15">
        <v>0</v>
      </c>
      <c r="N970" s="14">
        <v>0</v>
      </c>
      <c r="O970" s="16">
        <v>0</v>
      </c>
      <c r="P970" s="16">
        <v>0</v>
      </c>
      <c r="Q970" s="16">
        <v>0</v>
      </c>
      <c r="R970" s="16">
        <f>Q970*16.876/100</f>
        <v>0</v>
      </c>
      <c r="S970" s="17">
        <f t="shared" si="105"/>
        <v>0</v>
      </c>
      <c r="T970" s="16">
        <v>0</v>
      </c>
      <c r="U970" s="18">
        <f t="shared" si="106"/>
        <v>0</v>
      </c>
      <c r="V970" s="18">
        <f t="shared" si="107"/>
        <v>0</v>
      </c>
      <c r="W970" s="18">
        <f t="shared" si="108"/>
        <v>0</v>
      </c>
      <c r="X970" s="27"/>
      <c r="Y970" s="19">
        <f t="shared" si="109"/>
        <v>0</v>
      </c>
      <c r="Z970" s="18">
        <f t="shared" si="110"/>
        <v>0</v>
      </c>
      <c r="AA970" s="12">
        <v>52</v>
      </c>
      <c r="AB970" s="12">
        <v>2633.19</v>
      </c>
      <c r="AC970" s="28">
        <f>+I970+Y970-Z970</f>
        <v>2.35</v>
      </c>
      <c r="AD970" s="20">
        <f t="shared" si="111"/>
        <v>0</v>
      </c>
      <c r="AE970">
        <v>0</v>
      </c>
    </row>
    <row r="971" spans="1:31" x14ac:dyDescent="0.25">
      <c r="A971" s="9">
        <v>45077</v>
      </c>
      <c r="B971" s="10" t="s">
        <v>281</v>
      </c>
      <c r="C971" s="10" t="s">
        <v>282</v>
      </c>
      <c r="D971" s="10" t="s">
        <v>29</v>
      </c>
      <c r="E971" s="10" t="s">
        <v>30</v>
      </c>
      <c r="F971" s="10"/>
      <c r="G971" s="10">
        <v>0</v>
      </c>
      <c r="H971" s="11">
        <f>SUMIFS(AA:AA,$A:$A,EOMONTH($A971,-1),$B:$B,$B971)</f>
        <v>537</v>
      </c>
      <c r="I971" s="63">
        <f>ROUND(SUMIFS(AC:AC,$A:$A,EOMONTH($A971,-1),$B:$B,$B971),2)</f>
        <v>24.25</v>
      </c>
      <c r="J971" s="11">
        <f>SUMIFS(AB:AB,$A:$A,EOMONTH($A971,-1),$B:$B,$B971)</f>
        <v>246140.19</v>
      </c>
      <c r="K971" s="13">
        <v>0</v>
      </c>
      <c r="L971" s="25">
        <v>0</v>
      </c>
      <c r="M971" s="15">
        <v>0</v>
      </c>
      <c r="N971" s="14">
        <v>0</v>
      </c>
      <c r="O971" s="16">
        <v>0</v>
      </c>
      <c r="P971" s="16">
        <v>0</v>
      </c>
      <c r="Q971" s="16">
        <v>0</v>
      </c>
      <c r="R971" s="16">
        <f>Q971*16.876/100</f>
        <v>0</v>
      </c>
      <c r="S971" s="17">
        <f t="shared" si="105"/>
        <v>0</v>
      </c>
      <c r="T971" s="16">
        <v>0</v>
      </c>
      <c r="U971" s="18">
        <f t="shared" si="106"/>
        <v>0</v>
      </c>
      <c r="V971" s="18">
        <f t="shared" si="107"/>
        <v>0</v>
      </c>
      <c r="W971" s="18">
        <f t="shared" si="108"/>
        <v>0</v>
      </c>
      <c r="X971" s="27"/>
      <c r="Y971" s="19">
        <f t="shared" si="109"/>
        <v>0</v>
      </c>
      <c r="Z971" s="18">
        <f t="shared" si="110"/>
        <v>0</v>
      </c>
      <c r="AA971" s="12">
        <v>537</v>
      </c>
      <c r="AB971" s="12">
        <v>246140.19</v>
      </c>
      <c r="AC971" s="28">
        <f>+I971+Y971-Z971</f>
        <v>24.25</v>
      </c>
      <c r="AD971" s="20">
        <f t="shared" si="111"/>
        <v>0</v>
      </c>
      <c r="AE971">
        <v>0</v>
      </c>
    </row>
    <row r="972" spans="1:31" x14ac:dyDescent="0.25">
      <c r="A972" s="9">
        <v>45077</v>
      </c>
      <c r="B972" s="10" t="s">
        <v>283</v>
      </c>
      <c r="C972" s="10" t="s">
        <v>282</v>
      </c>
      <c r="D972" s="10" t="s">
        <v>29</v>
      </c>
      <c r="E972" s="10" t="s">
        <v>30</v>
      </c>
      <c r="F972" s="10"/>
      <c r="G972" s="10">
        <v>0</v>
      </c>
      <c r="H972" s="11">
        <f>SUMIFS(AA:AA,$A:$A,EOMONTH($A972,-1),$B:$B,$B972)</f>
        <v>947</v>
      </c>
      <c r="I972" s="63">
        <f>ROUND(SUMIFS(AC:AC,$A:$A,EOMONTH($A972,-1),$B:$B,$B972),2)</f>
        <v>42.76</v>
      </c>
      <c r="J972" s="11">
        <f>SUMIFS(AB:AB,$A:$A,EOMONTH($A972,-1),$B:$B,$B972)</f>
        <v>271379.26</v>
      </c>
      <c r="K972" s="13">
        <v>0</v>
      </c>
      <c r="L972" s="25">
        <v>0</v>
      </c>
      <c r="M972" s="15">
        <v>0</v>
      </c>
      <c r="N972" s="14">
        <v>0</v>
      </c>
      <c r="O972" s="16">
        <v>0</v>
      </c>
      <c r="P972" s="16">
        <v>0</v>
      </c>
      <c r="Q972" s="16">
        <v>0</v>
      </c>
      <c r="R972" s="16">
        <f>Q972*16.876/100</f>
        <v>0</v>
      </c>
      <c r="S972" s="17">
        <f t="shared" si="105"/>
        <v>0</v>
      </c>
      <c r="T972" s="16">
        <v>0</v>
      </c>
      <c r="U972" s="18">
        <f t="shared" si="106"/>
        <v>0</v>
      </c>
      <c r="V972" s="18">
        <f t="shared" si="107"/>
        <v>0</v>
      </c>
      <c r="W972" s="18">
        <f t="shared" si="108"/>
        <v>0</v>
      </c>
      <c r="X972" s="27"/>
      <c r="Y972" s="19">
        <f t="shared" si="109"/>
        <v>0</v>
      </c>
      <c r="Z972" s="18">
        <f t="shared" si="110"/>
        <v>0</v>
      </c>
      <c r="AA972" s="12">
        <v>947</v>
      </c>
      <c r="AB972" s="12">
        <v>271379.26</v>
      </c>
      <c r="AC972" s="28">
        <f>+I972+Y972-Z972</f>
        <v>42.76</v>
      </c>
      <c r="AD972" s="20">
        <f t="shared" si="111"/>
        <v>0</v>
      </c>
      <c r="AE972">
        <v>0</v>
      </c>
    </row>
    <row r="973" spans="1:31" x14ac:dyDescent="0.25">
      <c r="A973" s="9">
        <v>45077</v>
      </c>
      <c r="B973" s="10" t="s">
        <v>284</v>
      </c>
      <c r="C973" s="10" t="s">
        <v>282</v>
      </c>
      <c r="D973" s="10" t="s">
        <v>29</v>
      </c>
      <c r="E973" s="10" t="s">
        <v>30</v>
      </c>
      <c r="F973" s="10"/>
      <c r="G973" s="10">
        <v>0</v>
      </c>
      <c r="H973" s="11">
        <f>SUMIFS(AA:AA,$A:$A,EOMONTH($A973,-1),$B:$B,$B973)</f>
        <v>447</v>
      </c>
      <c r="I973" s="63">
        <f>ROUND(SUMIFS(AC:AC,$A:$A,EOMONTH($A973,-1),$B:$B,$B973),2)</f>
        <v>20.18</v>
      </c>
      <c r="J973" s="11">
        <f>SUMIFS(AB:AB,$A:$A,EOMONTH($A973,-1),$B:$B,$B973)</f>
        <v>244817.96</v>
      </c>
      <c r="K973" s="13">
        <v>0</v>
      </c>
      <c r="L973" s="25">
        <v>0</v>
      </c>
      <c r="M973" s="15">
        <v>0</v>
      </c>
      <c r="N973" s="14">
        <v>0</v>
      </c>
      <c r="O973" s="16">
        <v>0</v>
      </c>
      <c r="P973" s="16">
        <v>0</v>
      </c>
      <c r="Q973" s="16">
        <v>0</v>
      </c>
      <c r="R973" s="16">
        <f>Q973*16.876/100</f>
        <v>0</v>
      </c>
      <c r="S973" s="17">
        <f t="shared" si="105"/>
        <v>0</v>
      </c>
      <c r="T973" s="16">
        <v>0</v>
      </c>
      <c r="U973" s="18">
        <f t="shared" si="106"/>
        <v>0</v>
      </c>
      <c r="V973" s="18">
        <f t="shared" si="107"/>
        <v>0</v>
      </c>
      <c r="W973" s="18">
        <f t="shared" si="108"/>
        <v>0</v>
      </c>
      <c r="X973" s="27"/>
      <c r="Y973" s="19">
        <f t="shared" si="109"/>
        <v>0</v>
      </c>
      <c r="Z973" s="18">
        <f t="shared" si="110"/>
        <v>0</v>
      </c>
      <c r="AA973" s="12">
        <v>447</v>
      </c>
      <c r="AB973" s="12">
        <v>244817.96</v>
      </c>
      <c r="AC973" s="28">
        <f>+I973+Y973-Z973</f>
        <v>20.18</v>
      </c>
      <c r="AD973" s="20">
        <f t="shared" si="111"/>
        <v>0</v>
      </c>
      <c r="AE973">
        <v>0</v>
      </c>
    </row>
    <row r="974" spans="1:31" x14ac:dyDescent="0.25">
      <c r="A974" s="9">
        <v>45077</v>
      </c>
      <c r="B974" s="10" t="s">
        <v>285</v>
      </c>
      <c r="C974" s="10" t="s">
        <v>282</v>
      </c>
      <c r="D974" s="10" t="s">
        <v>29</v>
      </c>
      <c r="E974" s="10" t="s">
        <v>30</v>
      </c>
      <c r="F974" s="10"/>
      <c r="G974" s="10">
        <v>0</v>
      </c>
      <c r="H974" s="11">
        <f>SUMIFS(AA:AA,$A:$A,EOMONTH($A974,-1),$B:$B,$B974)</f>
        <v>26</v>
      </c>
      <c r="I974" s="63">
        <f>ROUND(SUMIFS(AC:AC,$A:$A,EOMONTH($A974,-1),$B:$B,$B974),2)</f>
        <v>1.17</v>
      </c>
      <c r="J974" s="11">
        <f>SUMIFS(AB:AB,$A:$A,EOMONTH($A974,-1),$B:$B,$B974)</f>
        <v>0</v>
      </c>
      <c r="K974" s="13">
        <v>0</v>
      </c>
      <c r="L974" s="25">
        <v>0</v>
      </c>
      <c r="M974" s="15">
        <v>0</v>
      </c>
      <c r="N974" s="14">
        <v>0</v>
      </c>
      <c r="O974" s="16">
        <v>0</v>
      </c>
      <c r="P974" s="16">
        <v>0</v>
      </c>
      <c r="Q974" s="16">
        <v>0</v>
      </c>
      <c r="R974" s="16">
        <f>Q974*16.876/100</f>
        <v>0</v>
      </c>
      <c r="S974" s="17">
        <f t="shared" si="105"/>
        <v>0</v>
      </c>
      <c r="T974" s="16">
        <v>0</v>
      </c>
      <c r="U974" s="18">
        <f t="shared" si="106"/>
        <v>0</v>
      </c>
      <c r="V974" s="18">
        <f t="shared" si="107"/>
        <v>0</v>
      </c>
      <c r="W974" s="18">
        <f t="shared" si="108"/>
        <v>0</v>
      </c>
      <c r="X974" s="27"/>
      <c r="Y974" s="19">
        <f t="shared" si="109"/>
        <v>0</v>
      </c>
      <c r="Z974" s="18">
        <f t="shared" si="110"/>
        <v>0</v>
      </c>
      <c r="AA974" s="12">
        <v>26</v>
      </c>
      <c r="AB974" s="12">
        <v>0</v>
      </c>
      <c r="AC974" s="28">
        <f>+I974+Y974-Z974</f>
        <v>1.17</v>
      </c>
      <c r="AD974" s="20">
        <f t="shared" si="111"/>
        <v>0</v>
      </c>
      <c r="AE974">
        <v>0</v>
      </c>
    </row>
    <row r="975" spans="1:31" x14ac:dyDescent="0.25">
      <c r="A975" s="9">
        <v>45077</v>
      </c>
      <c r="B975" s="10" t="s">
        <v>286</v>
      </c>
      <c r="C975" s="10" t="s">
        <v>287</v>
      </c>
      <c r="D975" s="10" t="s">
        <v>40</v>
      </c>
      <c r="E975" s="10" t="s">
        <v>30</v>
      </c>
      <c r="F975" s="10">
        <v>475</v>
      </c>
      <c r="G975" s="10">
        <v>518</v>
      </c>
      <c r="H975" s="11">
        <f>SUMIFS(AA:AA,$A:$A,EOMONTH($A975,-1),$B:$B,$B975)</f>
        <v>216</v>
      </c>
      <c r="I975" s="63">
        <f>ROUND(SUMIFS(AC:AC,$A:$A,EOMONTH($A975,-1),$B:$B,$B975),2)</f>
        <v>85.63</v>
      </c>
      <c r="J975" s="11">
        <f>SUMIFS(AB:AB,$A:$A,EOMONTH($A975,-1),$B:$B,$B975)</f>
        <v>15318.81</v>
      </c>
      <c r="K975" s="13">
        <v>0</v>
      </c>
      <c r="L975" s="25">
        <v>0</v>
      </c>
      <c r="M975" s="15">
        <v>0</v>
      </c>
      <c r="N975" s="14">
        <v>0</v>
      </c>
      <c r="O975" s="16">
        <v>40</v>
      </c>
      <c r="P975" s="16">
        <v>4692.6000000000004</v>
      </c>
      <c r="Q975" s="16">
        <v>0</v>
      </c>
      <c r="R975" s="16">
        <f>Q975*16.876/100</f>
        <v>0</v>
      </c>
      <c r="S975" s="17">
        <f t="shared" si="105"/>
        <v>0</v>
      </c>
      <c r="T975" s="16">
        <v>0</v>
      </c>
      <c r="U975" s="18">
        <f t="shared" si="106"/>
        <v>111.88800000000001</v>
      </c>
      <c r="V975" s="18">
        <f t="shared" si="107"/>
        <v>0</v>
      </c>
      <c r="W975" s="18">
        <f t="shared" si="108"/>
        <v>0</v>
      </c>
      <c r="X975" s="27"/>
      <c r="Y975" s="19">
        <f t="shared" si="109"/>
        <v>0</v>
      </c>
      <c r="Z975" s="18">
        <f t="shared" si="110"/>
        <v>20.72</v>
      </c>
      <c r="AA975" s="12">
        <v>176</v>
      </c>
      <c r="AB975" s="12">
        <v>12481.99</v>
      </c>
      <c r="AC975" s="28">
        <f>+I975+Y975-Z975</f>
        <v>64.91</v>
      </c>
      <c r="AD975" s="20">
        <f t="shared" si="111"/>
        <v>0</v>
      </c>
      <c r="AE975">
        <v>0</v>
      </c>
    </row>
    <row r="976" spans="1:31" x14ac:dyDescent="0.25">
      <c r="A976" s="9">
        <v>45077</v>
      </c>
      <c r="B976" s="10" t="s">
        <v>288</v>
      </c>
      <c r="C976" s="10" t="s">
        <v>287</v>
      </c>
      <c r="D976" s="10" t="s">
        <v>40</v>
      </c>
      <c r="E976" s="10" t="s">
        <v>30</v>
      </c>
      <c r="F976" s="10">
        <v>475</v>
      </c>
      <c r="G976" s="10">
        <v>518</v>
      </c>
      <c r="H976" s="11">
        <f>SUMIFS(AA:AA,$A:$A,EOMONTH($A976,-1),$B:$B,$B976)</f>
        <v>123</v>
      </c>
      <c r="I976" s="63">
        <f>ROUND(SUMIFS(AC:AC,$A:$A,EOMONTH($A976,-1),$B:$B,$B976),2)</f>
        <v>7.51</v>
      </c>
      <c r="J976" s="11">
        <f>SUMIFS(AB:AB,$A:$A,EOMONTH($A976,-1),$B:$B,$B976)</f>
        <v>11859.66</v>
      </c>
      <c r="K976" s="13">
        <v>0</v>
      </c>
      <c r="L976" s="25">
        <v>0</v>
      </c>
      <c r="M976" s="15">
        <v>0</v>
      </c>
      <c r="N976" s="14">
        <v>0</v>
      </c>
      <c r="O976" s="16">
        <v>86</v>
      </c>
      <c r="P976" s="16">
        <v>9743.2199999999993</v>
      </c>
      <c r="Q976" s="16">
        <v>0</v>
      </c>
      <c r="R976" s="16">
        <f>Q976*16.876/100</f>
        <v>0</v>
      </c>
      <c r="S976" s="17">
        <f t="shared" si="105"/>
        <v>0</v>
      </c>
      <c r="T976" s="16">
        <v>0</v>
      </c>
      <c r="U976" s="18">
        <f t="shared" si="106"/>
        <v>63.713999999999999</v>
      </c>
      <c r="V976" s="18">
        <f t="shared" si="107"/>
        <v>0</v>
      </c>
      <c r="W976" s="18">
        <f t="shared" si="108"/>
        <v>0</v>
      </c>
      <c r="X976" s="27"/>
      <c r="Y976" s="19">
        <f t="shared" si="109"/>
        <v>0</v>
      </c>
      <c r="Z976" s="18">
        <f t="shared" si="110"/>
        <v>44.548000000000002</v>
      </c>
      <c r="AA976" s="12">
        <v>37</v>
      </c>
      <c r="AB976" s="12">
        <v>3567.54</v>
      </c>
      <c r="AC976" s="28">
        <f>+I976+Y976-Z976</f>
        <v>-37.038000000000004</v>
      </c>
      <c r="AD976" s="20">
        <f t="shared" si="111"/>
        <v>40</v>
      </c>
      <c r="AE976">
        <v>50</v>
      </c>
    </row>
    <row r="977" spans="1:31" x14ac:dyDescent="0.25">
      <c r="A977" s="9">
        <v>45077</v>
      </c>
      <c r="B977" s="10" t="s">
        <v>289</v>
      </c>
      <c r="C977" s="10" t="s">
        <v>287</v>
      </c>
      <c r="D977" s="10" t="s">
        <v>40</v>
      </c>
      <c r="E977" s="10" t="s">
        <v>30</v>
      </c>
      <c r="F977" s="10">
        <v>475</v>
      </c>
      <c r="G977" s="10">
        <v>518</v>
      </c>
      <c r="H977" s="11">
        <f>SUMIFS(AA:AA,$A:$A,EOMONTH($A977,-1),$B:$B,$B977)</f>
        <v>310</v>
      </c>
      <c r="I977" s="63">
        <f>ROUND(SUMIFS(AC:AC,$A:$A,EOMONTH($A977,-1),$B:$B,$B977),2)</f>
        <v>103.7</v>
      </c>
      <c r="J977" s="11">
        <f>SUMIFS(AB:AB,$A:$A,EOMONTH($A977,-1),$B:$B,$B977)</f>
        <v>24027.3</v>
      </c>
      <c r="K977" s="13">
        <v>0</v>
      </c>
      <c r="L977" s="25">
        <v>0</v>
      </c>
      <c r="M977" s="15">
        <v>0</v>
      </c>
      <c r="N977" s="14">
        <v>0</v>
      </c>
      <c r="O977" s="16">
        <v>14</v>
      </c>
      <c r="P977" s="16">
        <v>1663.2</v>
      </c>
      <c r="Q977" s="16">
        <v>0</v>
      </c>
      <c r="R977" s="16">
        <f>Q977*16.876/100</f>
        <v>0</v>
      </c>
      <c r="S977" s="17">
        <f t="shared" si="105"/>
        <v>0</v>
      </c>
      <c r="T977" s="16">
        <v>0</v>
      </c>
      <c r="U977" s="18">
        <f t="shared" si="106"/>
        <v>160.58000000000001</v>
      </c>
      <c r="V977" s="18">
        <f t="shared" si="107"/>
        <v>0</v>
      </c>
      <c r="W977" s="18">
        <f t="shared" si="108"/>
        <v>0</v>
      </c>
      <c r="X977" s="27"/>
      <c r="Y977" s="19">
        <f t="shared" si="109"/>
        <v>0</v>
      </c>
      <c r="Z977" s="18">
        <f t="shared" si="110"/>
        <v>7.2519999999999998</v>
      </c>
      <c r="AA977" s="12">
        <v>296</v>
      </c>
      <c r="AB977" s="12">
        <v>22942.2</v>
      </c>
      <c r="AC977" s="28">
        <f>+I977+Y977-Z977</f>
        <v>96.448000000000008</v>
      </c>
      <c r="AD977" s="20">
        <f t="shared" si="111"/>
        <v>0</v>
      </c>
      <c r="AE977">
        <v>0</v>
      </c>
    </row>
    <row r="978" spans="1:31" x14ac:dyDescent="0.25">
      <c r="A978" s="9">
        <v>45077</v>
      </c>
      <c r="B978" s="10" t="s">
        <v>290</v>
      </c>
      <c r="C978" s="10" t="s">
        <v>287</v>
      </c>
      <c r="D978" s="10" t="s">
        <v>40</v>
      </c>
      <c r="E978" s="10" t="s">
        <v>30</v>
      </c>
      <c r="F978" s="10">
        <v>475</v>
      </c>
      <c r="G978" s="10">
        <v>518</v>
      </c>
      <c r="H978" s="11">
        <f>SUMIFS(AA:AA,$A:$A,EOMONTH($A978,-1),$B:$B,$B978)</f>
        <v>345</v>
      </c>
      <c r="I978" s="63">
        <f>ROUND(SUMIFS(AC:AC,$A:$A,EOMONTH($A978,-1),$B:$B,$B978),2)</f>
        <v>89.51</v>
      </c>
      <c r="J978" s="11">
        <f>SUMIFS(AB:AB,$A:$A,EOMONTH($A978,-1),$B:$B,$B978)</f>
        <v>24463.43</v>
      </c>
      <c r="K978" s="13">
        <v>0</v>
      </c>
      <c r="L978" s="25">
        <v>0</v>
      </c>
      <c r="M978" s="15">
        <v>0</v>
      </c>
      <c r="N978" s="14">
        <v>0</v>
      </c>
      <c r="O978" s="16">
        <v>120</v>
      </c>
      <c r="P978" s="16">
        <v>13988.7</v>
      </c>
      <c r="Q978" s="16">
        <v>0</v>
      </c>
      <c r="R978" s="16">
        <f>Q978*16.876/100</f>
        <v>0</v>
      </c>
      <c r="S978" s="17">
        <f t="shared" si="105"/>
        <v>0</v>
      </c>
      <c r="T978" s="16">
        <v>0</v>
      </c>
      <c r="U978" s="18">
        <f t="shared" si="106"/>
        <v>178.71</v>
      </c>
      <c r="V978" s="18">
        <f t="shared" si="107"/>
        <v>0</v>
      </c>
      <c r="W978" s="18">
        <f t="shared" si="108"/>
        <v>0</v>
      </c>
      <c r="X978" s="27"/>
      <c r="Y978" s="19">
        <f t="shared" si="109"/>
        <v>0</v>
      </c>
      <c r="Z978" s="18">
        <f t="shared" si="110"/>
        <v>62.16</v>
      </c>
      <c r="AA978" s="12">
        <v>225</v>
      </c>
      <c r="AB978" s="12">
        <v>15954.41</v>
      </c>
      <c r="AC978" s="28">
        <f>+I978+Y978-Z978</f>
        <v>27.350000000000009</v>
      </c>
      <c r="AD978" s="20">
        <f t="shared" si="111"/>
        <v>0</v>
      </c>
      <c r="AE978">
        <v>0</v>
      </c>
    </row>
    <row r="979" spans="1:31" x14ac:dyDescent="0.25">
      <c r="A979" s="9">
        <v>45077</v>
      </c>
      <c r="B979" s="10" t="s">
        <v>291</v>
      </c>
      <c r="C979" s="10" t="s">
        <v>287</v>
      </c>
      <c r="D979" s="10" t="s">
        <v>40</v>
      </c>
      <c r="E979" s="10" t="s">
        <v>30</v>
      </c>
      <c r="F979" s="10">
        <v>475</v>
      </c>
      <c r="G979" s="10">
        <v>518</v>
      </c>
      <c r="H979" s="11">
        <f>SUMIFS(AA:AA,$A:$A,EOMONTH($A979,-1),$B:$B,$B979)</f>
        <v>506</v>
      </c>
      <c r="I979" s="63">
        <f>ROUND(SUMIFS(AC:AC,$A:$A,EOMONTH($A979,-1),$B:$B,$B979),2)</f>
        <v>275.51</v>
      </c>
      <c r="J979" s="11">
        <f>SUMIFS(AB:AB,$A:$A,EOMONTH($A979,-1),$B:$B,$B979)</f>
        <v>36362.589999999997</v>
      </c>
      <c r="K979" s="13">
        <v>0</v>
      </c>
      <c r="L979" s="25">
        <v>0</v>
      </c>
      <c r="M979" s="15">
        <v>0</v>
      </c>
      <c r="N979" s="14">
        <v>0</v>
      </c>
      <c r="O979" s="16">
        <v>199</v>
      </c>
      <c r="P979" s="16">
        <v>23033.1</v>
      </c>
      <c r="Q979" s="16">
        <v>0</v>
      </c>
      <c r="R979" s="16">
        <f>Q979*16.876/100</f>
        <v>0</v>
      </c>
      <c r="S979" s="17">
        <f t="shared" si="105"/>
        <v>0</v>
      </c>
      <c r="T979" s="16">
        <v>0</v>
      </c>
      <c r="U979" s="18">
        <f t="shared" si="106"/>
        <v>262.108</v>
      </c>
      <c r="V979" s="18">
        <f t="shared" si="107"/>
        <v>0</v>
      </c>
      <c r="W979" s="18">
        <f t="shared" si="108"/>
        <v>0</v>
      </c>
      <c r="X979" s="27"/>
      <c r="Y979" s="19">
        <f t="shared" si="109"/>
        <v>0</v>
      </c>
      <c r="Z979" s="18">
        <f t="shared" si="110"/>
        <v>103.08199999999999</v>
      </c>
      <c r="AA979" s="12">
        <v>307</v>
      </c>
      <c r="AB979" s="12">
        <v>22061.88</v>
      </c>
      <c r="AC979" s="28">
        <f>+I979+Y979-Z979</f>
        <v>172.428</v>
      </c>
      <c r="AD979" s="20">
        <f t="shared" si="111"/>
        <v>0</v>
      </c>
      <c r="AE979">
        <v>0</v>
      </c>
    </row>
    <row r="980" spans="1:31" x14ac:dyDescent="0.25">
      <c r="A980" s="9">
        <v>45077</v>
      </c>
      <c r="B980" s="10" t="s">
        <v>292</v>
      </c>
      <c r="C980" s="10" t="s">
        <v>287</v>
      </c>
      <c r="D980" s="10" t="s">
        <v>40</v>
      </c>
      <c r="E980" s="10" t="s">
        <v>30</v>
      </c>
      <c r="F980" s="10">
        <v>475</v>
      </c>
      <c r="G980" s="10">
        <v>518</v>
      </c>
      <c r="H980" s="11">
        <f>SUMIFS(AA:AA,$A:$A,EOMONTH($A980,-1),$B:$B,$B980)</f>
        <v>479</v>
      </c>
      <c r="I980" s="63">
        <f>ROUND(SUMIFS(AC:AC,$A:$A,EOMONTH($A980,-1),$B:$B,$B980),2)</f>
        <v>213.19</v>
      </c>
      <c r="J980" s="11">
        <f>SUMIFS(AB:AB,$A:$A,EOMONTH($A980,-1),$B:$B,$B980)</f>
        <v>34058.43</v>
      </c>
      <c r="K980" s="13">
        <v>0</v>
      </c>
      <c r="L980" s="25">
        <v>0</v>
      </c>
      <c r="M980" s="15">
        <v>0</v>
      </c>
      <c r="N980" s="14">
        <v>0</v>
      </c>
      <c r="O980" s="16">
        <v>146</v>
      </c>
      <c r="P980" s="16">
        <v>16891.2</v>
      </c>
      <c r="Q980" s="16">
        <v>0</v>
      </c>
      <c r="R980" s="16">
        <f>Q980*16.876/100</f>
        <v>0</v>
      </c>
      <c r="S980" s="17">
        <f t="shared" si="105"/>
        <v>0</v>
      </c>
      <c r="T980" s="16">
        <v>0</v>
      </c>
      <c r="U980" s="18">
        <f t="shared" si="106"/>
        <v>248.12200000000001</v>
      </c>
      <c r="V980" s="18">
        <f t="shared" si="107"/>
        <v>0</v>
      </c>
      <c r="W980" s="18">
        <f t="shared" si="108"/>
        <v>0</v>
      </c>
      <c r="X980" s="27"/>
      <c r="Y980" s="19">
        <f t="shared" si="109"/>
        <v>0</v>
      </c>
      <c r="Z980" s="18">
        <f t="shared" si="110"/>
        <v>75.628</v>
      </c>
      <c r="AA980" s="12">
        <v>333</v>
      </c>
      <c r="AB980" s="12">
        <v>23677.38</v>
      </c>
      <c r="AC980" s="28">
        <f>+I980+Y980-Z980</f>
        <v>137.56200000000001</v>
      </c>
      <c r="AD980" s="20">
        <f t="shared" si="111"/>
        <v>0</v>
      </c>
      <c r="AE980">
        <v>0</v>
      </c>
    </row>
    <row r="981" spans="1:31" x14ac:dyDescent="0.25">
      <c r="A981" s="9">
        <v>45077</v>
      </c>
      <c r="B981" s="10" t="s">
        <v>293</v>
      </c>
      <c r="C981" s="10" t="s">
        <v>287</v>
      </c>
      <c r="D981" s="10" t="s">
        <v>40</v>
      </c>
      <c r="E981" s="10" t="s">
        <v>30</v>
      </c>
      <c r="F981" s="10">
        <v>580</v>
      </c>
      <c r="G981" s="10">
        <v>632</v>
      </c>
      <c r="H981" s="11">
        <f>SUMIFS(AA:AA,$A:$A,EOMONTH($A981,-1),$B:$B,$B981)</f>
        <v>117</v>
      </c>
      <c r="I981" s="63">
        <f>ROUND(SUMIFS(AC:AC,$A:$A,EOMONTH($A981,-1),$B:$B,$B981),2)</f>
        <v>25.94</v>
      </c>
      <c r="J981" s="11">
        <f>SUMIFS(AB:AB,$A:$A,EOMONTH($A981,-1),$B:$B,$B981)</f>
        <v>19948.5</v>
      </c>
      <c r="K981" s="13">
        <v>0</v>
      </c>
      <c r="L981" s="25">
        <v>0</v>
      </c>
      <c r="M981" s="15">
        <v>0</v>
      </c>
      <c r="N981" s="14">
        <v>0</v>
      </c>
      <c r="O981" s="16">
        <v>20</v>
      </c>
      <c r="P981" s="16">
        <v>2659.8</v>
      </c>
      <c r="Q981" s="16">
        <v>0</v>
      </c>
      <c r="R981" s="16">
        <f>Q981*16.876/100</f>
        <v>0</v>
      </c>
      <c r="S981" s="17">
        <f t="shared" si="105"/>
        <v>0</v>
      </c>
      <c r="T981" s="16">
        <v>0</v>
      </c>
      <c r="U981" s="18">
        <f t="shared" si="106"/>
        <v>73.944000000000003</v>
      </c>
      <c r="V981" s="18">
        <f t="shared" si="107"/>
        <v>0</v>
      </c>
      <c r="W981" s="18">
        <f t="shared" si="108"/>
        <v>0</v>
      </c>
      <c r="X981" s="27"/>
      <c r="Y981" s="19">
        <f t="shared" si="109"/>
        <v>0</v>
      </c>
      <c r="Z981" s="18">
        <f t="shared" si="110"/>
        <v>12.64</v>
      </c>
      <c r="AA981" s="12">
        <v>97</v>
      </c>
      <c r="AB981" s="12">
        <v>16538.5</v>
      </c>
      <c r="AC981" s="28">
        <f>+I981+Y981-Z981</f>
        <v>13.3</v>
      </c>
      <c r="AD981" s="20">
        <f t="shared" si="111"/>
        <v>0</v>
      </c>
      <c r="AE981">
        <v>40</v>
      </c>
    </row>
    <row r="982" spans="1:31" x14ac:dyDescent="0.25">
      <c r="A982" s="9">
        <v>45077</v>
      </c>
      <c r="B982" s="10" t="s">
        <v>294</v>
      </c>
      <c r="C982" s="10" t="s">
        <v>287</v>
      </c>
      <c r="D982" s="10" t="s">
        <v>40</v>
      </c>
      <c r="E982" s="10" t="s">
        <v>30</v>
      </c>
      <c r="F982" s="10">
        <v>580</v>
      </c>
      <c r="G982" s="10">
        <v>632</v>
      </c>
      <c r="H982" s="11">
        <f>SUMIFS(AA:AA,$A:$A,EOMONTH($A982,-1),$B:$B,$B982)</f>
        <v>266</v>
      </c>
      <c r="I982" s="63">
        <f>ROUND(SUMIFS(AC:AC,$A:$A,EOMONTH($A982,-1),$B:$B,$B982),2)</f>
        <v>3.32</v>
      </c>
      <c r="J982" s="11">
        <f>SUMIFS(AB:AB,$A:$A,EOMONTH($A982,-1),$B:$B,$B982)</f>
        <v>31637.15</v>
      </c>
      <c r="K982" s="13">
        <v>0</v>
      </c>
      <c r="L982" s="25">
        <v>0</v>
      </c>
      <c r="M982" s="15">
        <v>0</v>
      </c>
      <c r="N982" s="14">
        <v>0</v>
      </c>
      <c r="O982" s="16">
        <v>30</v>
      </c>
      <c r="P982" s="16">
        <v>3931.8</v>
      </c>
      <c r="Q982" s="16">
        <v>0</v>
      </c>
      <c r="R982" s="16">
        <f>Q982*16.876/100</f>
        <v>0</v>
      </c>
      <c r="S982" s="17">
        <f t="shared" si="105"/>
        <v>0</v>
      </c>
      <c r="T982" s="16">
        <v>0</v>
      </c>
      <c r="U982" s="18">
        <f t="shared" si="106"/>
        <v>168.11199999999999</v>
      </c>
      <c r="V982" s="18">
        <f t="shared" si="107"/>
        <v>0</v>
      </c>
      <c r="W982" s="18">
        <f t="shared" si="108"/>
        <v>0</v>
      </c>
      <c r="X982" s="27"/>
      <c r="Y982" s="19">
        <f t="shared" si="109"/>
        <v>0</v>
      </c>
      <c r="Z982" s="18">
        <f t="shared" si="110"/>
        <v>18.96</v>
      </c>
      <c r="AA982" s="12">
        <v>236</v>
      </c>
      <c r="AB982" s="12">
        <v>28069.05</v>
      </c>
      <c r="AC982" s="28">
        <f>+I982+Y982-Z982</f>
        <v>-15.64</v>
      </c>
      <c r="AD982" s="20">
        <f t="shared" si="111"/>
        <v>20</v>
      </c>
      <c r="AE982">
        <v>70</v>
      </c>
    </row>
    <row r="983" spans="1:31" x14ac:dyDescent="0.25">
      <c r="A983" s="9">
        <v>45077</v>
      </c>
      <c r="B983" s="10" t="s">
        <v>295</v>
      </c>
      <c r="C983" s="10" t="s">
        <v>287</v>
      </c>
      <c r="D983" s="10" t="s">
        <v>40</v>
      </c>
      <c r="E983" s="10" t="s">
        <v>30</v>
      </c>
      <c r="F983" s="10">
        <v>580</v>
      </c>
      <c r="G983" s="10">
        <v>632</v>
      </c>
      <c r="H983" s="11">
        <f>SUMIFS(AA:AA,$A:$A,EOMONTH($A983,-1),$B:$B,$B983)</f>
        <v>392</v>
      </c>
      <c r="I983" s="63">
        <f>ROUND(SUMIFS(AC:AC,$A:$A,EOMONTH($A983,-1),$B:$B,$B983),2)</f>
        <v>47.28</v>
      </c>
      <c r="J983" s="11">
        <f>SUMIFS(AB:AB,$A:$A,EOMONTH($A983,-1),$B:$B,$B983)</f>
        <v>30015.59</v>
      </c>
      <c r="K983" s="13">
        <v>0</v>
      </c>
      <c r="L983" s="25">
        <v>0</v>
      </c>
      <c r="M983" s="15">
        <v>0</v>
      </c>
      <c r="N983" s="14">
        <v>0</v>
      </c>
      <c r="O983" s="16">
        <v>60</v>
      </c>
      <c r="P983" s="16">
        <v>7921.5</v>
      </c>
      <c r="Q983" s="16">
        <v>0</v>
      </c>
      <c r="R983" s="16">
        <f>Q983*16.876/100</f>
        <v>0</v>
      </c>
      <c r="S983" s="17">
        <f t="shared" si="105"/>
        <v>0</v>
      </c>
      <c r="T983" s="16">
        <v>0</v>
      </c>
      <c r="U983" s="18">
        <f t="shared" si="106"/>
        <v>247.744</v>
      </c>
      <c r="V983" s="18">
        <f t="shared" si="107"/>
        <v>0</v>
      </c>
      <c r="W983" s="18">
        <f t="shared" si="108"/>
        <v>0</v>
      </c>
      <c r="X983" s="27"/>
      <c r="Y983" s="19">
        <f t="shared" si="109"/>
        <v>0</v>
      </c>
      <c r="Z983" s="18">
        <f t="shared" si="110"/>
        <v>37.92</v>
      </c>
      <c r="AA983" s="12">
        <v>332</v>
      </c>
      <c r="AB983" s="12">
        <v>25421.37</v>
      </c>
      <c r="AC983" s="28">
        <f>+I983+Y983-Z983</f>
        <v>9.36</v>
      </c>
      <c r="AD983" s="20">
        <f t="shared" si="111"/>
        <v>0</v>
      </c>
      <c r="AE983">
        <v>100</v>
      </c>
    </row>
    <row r="984" spans="1:31" x14ac:dyDescent="0.25">
      <c r="A984" s="9">
        <v>45077</v>
      </c>
      <c r="B984" s="10" t="s">
        <v>296</v>
      </c>
      <c r="C984" s="10" t="s">
        <v>287</v>
      </c>
      <c r="D984" s="10" t="s">
        <v>40</v>
      </c>
      <c r="E984" s="10" t="s">
        <v>30</v>
      </c>
      <c r="F984" s="10">
        <v>580</v>
      </c>
      <c r="G984" s="10">
        <v>632</v>
      </c>
      <c r="H984" s="11">
        <f>SUMIFS(AA:AA,$A:$A,EOMONTH($A984,-1),$B:$B,$B984)</f>
        <v>322</v>
      </c>
      <c r="I984" s="63">
        <f>ROUND(SUMIFS(AC:AC,$A:$A,EOMONTH($A984,-1),$B:$B,$B984),2)</f>
        <v>8.67</v>
      </c>
      <c r="J984" s="11">
        <f>SUMIFS(AB:AB,$A:$A,EOMONTH($A984,-1),$B:$B,$B984)</f>
        <v>54901</v>
      </c>
      <c r="K984" s="13">
        <v>0</v>
      </c>
      <c r="L984" s="25">
        <v>0</v>
      </c>
      <c r="M984" s="15">
        <v>0</v>
      </c>
      <c r="N984" s="14">
        <v>0</v>
      </c>
      <c r="O984" s="16">
        <v>0</v>
      </c>
      <c r="P984" s="16">
        <v>0</v>
      </c>
      <c r="Q984" s="16">
        <v>0</v>
      </c>
      <c r="R984" s="16">
        <f>Q984*16.876/100</f>
        <v>0</v>
      </c>
      <c r="S984" s="17">
        <f t="shared" si="105"/>
        <v>0</v>
      </c>
      <c r="T984" s="16">
        <v>0</v>
      </c>
      <c r="U984" s="18">
        <f t="shared" si="106"/>
        <v>203.50399999999999</v>
      </c>
      <c r="V984" s="18">
        <f t="shared" si="107"/>
        <v>0</v>
      </c>
      <c r="W984" s="18">
        <f t="shared" si="108"/>
        <v>0</v>
      </c>
      <c r="X984" s="27"/>
      <c r="Y984" s="19">
        <f t="shared" si="109"/>
        <v>0</v>
      </c>
      <c r="Z984" s="18">
        <f t="shared" si="110"/>
        <v>0</v>
      </c>
      <c r="AA984" s="12">
        <v>322</v>
      </c>
      <c r="AB984" s="12">
        <v>54901</v>
      </c>
      <c r="AC984" s="28">
        <f>+I984+Y984-Z984</f>
        <v>8.67</v>
      </c>
      <c r="AD984" s="20">
        <f t="shared" si="111"/>
        <v>0</v>
      </c>
      <c r="AE984">
        <v>0</v>
      </c>
    </row>
    <row r="985" spans="1:31" x14ac:dyDescent="0.25">
      <c r="A985" s="9">
        <v>45077</v>
      </c>
      <c r="B985" s="10" t="s">
        <v>297</v>
      </c>
      <c r="C985" s="10" t="s">
        <v>287</v>
      </c>
      <c r="D985" s="10" t="s">
        <v>40</v>
      </c>
      <c r="E985" s="10" t="s">
        <v>30</v>
      </c>
      <c r="F985" s="10">
        <v>580</v>
      </c>
      <c r="G985" s="10">
        <v>632</v>
      </c>
      <c r="H985" s="11">
        <f>SUMIFS(AA:AA,$A:$A,EOMONTH($A985,-1),$B:$B,$B985)</f>
        <v>233</v>
      </c>
      <c r="I985" s="63">
        <f>ROUND(SUMIFS(AC:AC,$A:$A,EOMONTH($A985,-1),$B:$B,$B985),2)</f>
        <v>8.7799999999999994</v>
      </c>
      <c r="J985" s="11">
        <f>SUMIFS(AB:AB,$A:$A,EOMONTH($A985,-1),$B:$B,$B985)</f>
        <v>39726.5</v>
      </c>
      <c r="K985" s="13">
        <v>0</v>
      </c>
      <c r="L985" s="25">
        <v>0</v>
      </c>
      <c r="M985" s="15">
        <v>0</v>
      </c>
      <c r="N985" s="14">
        <v>0</v>
      </c>
      <c r="O985" s="16">
        <v>20</v>
      </c>
      <c r="P985" s="16">
        <v>2544</v>
      </c>
      <c r="Q985" s="16">
        <v>0</v>
      </c>
      <c r="R985" s="16">
        <f>Q985*16.876/100</f>
        <v>0</v>
      </c>
      <c r="S985" s="17">
        <f t="shared" si="105"/>
        <v>0</v>
      </c>
      <c r="T985" s="16">
        <v>0</v>
      </c>
      <c r="U985" s="18">
        <f t="shared" si="106"/>
        <v>147.256</v>
      </c>
      <c r="V985" s="18">
        <f t="shared" si="107"/>
        <v>0</v>
      </c>
      <c r="W985" s="18">
        <f t="shared" si="108"/>
        <v>0</v>
      </c>
      <c r="X985" s="27"/>
      <c r="Y985" s="19">
        <f t="shared" si="109"/>
        <v>0</v>
      </c>
      <c r="Z985" s="18">
        <f t="shared" si="110"/>
        <v>12.64</v>
      </c>
      <c r="AA985" s="12">
        <v>213</v>
      </c>
      <c r="AB985" s="12">
        <v>36316.5</v>
      </c>
      <c r="AC985" s="28">
        <f>+I985+Y985-Z985</f>
        <v>-3.8600000000000012</v>
      </c>
      <c r="AD985" s="20">
        <f t="shared" si="111"/>
        <v>10</v>
      </c>
      <c r="AE985">
        <v>20</v>
      </c>
    </row>
    <row r="986" spans="1:31" x14ac:dyDescent="0.25">
      <c r="A986" s="9">
        <v>45077</v>
      </c>
      <c r="B986" s="10" t="s">
        <v>298</v>
      </c>
      <c r="C986" s="10" t="s">
        <v>287</v>
      </c>
      <c r="D986" s="10" t="s">
        <v>40</v>
      </c>
      <c r="E986" s="10" t="s">
        <v>30</v>
      </c>
      <c r="F986" s="10">
        <v>580</v>
      </c>
      <c r="G986" s="10">
        <v>632</v>
      </c>
      <c r="H986" s="11">
        <f>SUMIFS(AA:AA,$A:$A,EOMONTH($A986,-1),$B:$B,$B986)</f>
        <v>70</v>
      </c>
      <c r="I986" s="63">
        <f>ROUND(SUMIFS(AC:AC,$A:$A,EOMONTH($A986,-1),$B:$B,$B986),2)</f>
        <v>29.69</v>
      </c>
      <c r="J986" s="11">
        <f>SUMIFS(AB:AB,$A:$A,EOMONTH($A986,-1),$B:$B,$B986)</f>
        <v>5275.53</v>
      </c>
      <c r="K986" s="13">
        <v>0</v>
      </c>
      <c r="L986" s="25">
        <v>0</v>
      </c>
      <c r="M986" s="15">
        <v>0</v>
      </c>
      <c r="N986" s="14">
        <v>0</v>
      </c>
      <c r="O986" s="16">
        <v>40</v>
      </c>
      <c r="P986" s="16">
        <v>5319.6</v>
      </c>
      <c r="Q986" s="16">
        <v>0</v>
      </c>
      <c r="R986" s="16">
        <f>Q986*16.876/100</f>
        <v>0</v>
      </c>
      <c r="S986" s="17">
        <f t="shared" si="105"/>
        <v>0</v>
      </c>
      <c r="T986" s="16">
        <v>0</v>
      </c>
      <c r="U986" s="18">
        <f t="shared" si="106"/>
        <v>44.24</v>
      </c>
      <c r="V986" s="18">
        <f t="shared" si="107"/>
        <v>0</v>
      </c>
      <c r="W986" s="18">
        <f t="shared" si="108"/>
        <v>0</v>
      </c>
      <c r="X986" s="27"/>
      <c r="Y986" s="19">
        <f t="shared" si="109"/>
        <v>0</v>
      </c>
      <c r="Z986" s="18">
        <f t="shared" si="110"/>
        <v>25.28</v>
      </c>
      <c r="AA986" s="12">
        <v>30</v>
      </c>
      <c r="AB986" s="12">
        <v>2260.94</v>
      </c>
      <c r="AC986" s="28">
        <f>+I986+Y986-Z986</f>
        <v>4.41</v>
      </c>
      <c r="AD986" s="20">
        <f t="shared" si="111"/>
        <v>0</v>
      </c>
      <c r="AE986">
        <v>50</v>
      </c>
    </row>
    <row r="987" spans="1:31" x14ac:dyDescent="0.25">
      <c r="A987" s="9">
        <v>45077</v>
      </c>
      <c r="B987" s="10" t="s">
        <v>299</v>
      </c>
      <c r="C987" s="10" t="s">
        <v>287</v>
      </c>
      <c r="D987" s="10" t="s">
        <v>29</v>
      </c>
      <c r="E987" s="10" t="s">
        <v>30</v>
      </c>
      <c r="F987" s="10"/>
      <c r="G987" s="10">
        <v>0</v>
      </c>
      <c r="H987" s="11">
        <f>SUMIFS(AA:AA,$A:$A,EOMONTH($A987,-1),$B:$B,$B987)</f>
        <v>5</v>
      </c>
      <c r="I987" s="63">
        <f>ROUND(SUMIFS(AC:AC,$A:$A,EOMONTH($A987,-1),$B:$B,$B987),2)</f>
        <v>0.23</v>
      </c>
      <c r="J987" s="11">
        <f>SUMIFS(AB:AB,$A:$A,EOMONTH($A987,-1),$B:$B,$B987)</f>
        <v>986.7</v>
      </c>
      <c r="K987" s="13">
        <v>0</v>
      </c>
      <c r="L987" s="25">
        <v>0</v>
      </c>
      <c r="M987" s="15">
        <v>0</v>
      </c>
      <c r="N987" s="14">
        <v>0</v>
      </c>
      <c r="O987" s="16">
        <v>0</v>
      </c>
      <c r="P987" s="16">
        <v>0</v>
      </c>
      <c r="Q987" s="16">
        <v>0</v>
      </c>
      <c r="R987" s="16">
        <f>Q987*16.876/100</f>
        <v>0</v>
      </c>
      <c r="S987" s="17">
        <f t="shared" si="105"/>
        <v>0</v>
      </c>
      <c r="T987" s="16">
        <v>0</v>
      </c>
      <c r="U987" s="18">
        <f t="shared" si="106"/>
        <v>0</v>
      </c>
      <c r="V987" s="18">
        <f t="shared" si="107"/>
        <v>0</v>
      </c>
      <c r="W987" s="18">
        <f t="shared" si="108"/>
        <v>0</v>
      </c>
      <c r="X987" s="27"/>
      <c r="Y987" s="19">
        <f t="shared" si="109"/>
        <v>0</v>
      </c>
      <c r="Z987" s="18">
        <f t="shared" si="110"/>
        <v>0</v>
      </c>
      <c r="AA987" s="12">
        <v>5</v>
      </c>
      <c r="AB987" s="12">
        <v>986.7</v>
      </c>
      <c r="AC987" s="28">
        <f>+I987+Y987-Z987</f>
        <v>0.23</v>
      </c>
      <c r="AD987" s="20">
        <f t="shared" si="111"/>
        <v>0</v>
      </c>
      <c r="AE987">
        <v>0</v>
      </c>
    </row>
    <row r="988" spans="1:31" x14ac:dyDescent="0.25">
      <c r="A988" s="9">
        <v>45077</v>
      </c>
      <c r="B988" s="10" t="s">
        <v>300</v>
      </c>
      <c r="C988" s="10" t="s">
        <v>287</v>
      </c>
      <c r="D988" s="10" t="s">
        <v>40</v>
      </c>
      <c r="E988" s="10" t="s">
        <v>30</v>
      </c>
      <c r="F988" s="10">
        <v>920</v>
      </c>
      <c r="G988" s="10">
        <v>1003</v>
      </c>
      <c r="H988" s="11">
        <f>SUMIFS(AA:AA,$A:$A,EOMONTH($A988,-1),$B:$B,$B988)</f>
        <v>98</v>
      </c>
      <c r="I988" s="63">
        <f>ROUND(SUMIFS(AC:AC,$A:$A,EOMONTH($A988,-1),$B:$B,$B988),2)</f>
        <v>25.5</v>
      </c>
      <c r="J988" s="11">
        <f>SUMIFS(AB:AB,$A:$A,EOMONTH($A988,-1),$B:$B,$B988)</f>
        <v>24794</v>
      </c>
      <c r="K988" s="13">
        <v>0</v>
      </c>
      <c r="L988" s="25">
        <v>0</v>
      </c>
      <c r="M988" s="15">
        <v>0</v>
      </c>
      <c r="N988" s="14">
        <v>0</v>
      </c>
      <c r="O988" s="16">
        <v>0</v>
      </c>
      <c r="P988" s="16">
        <v>0</v>
      </c>
      <c r="Q988" s="16">
        <v>0</v>
      </c>
      <c r="R988" s="16">
        <f>Q988*16.876/100</f>
        <v>0</v>
      </c>
      <c r="S988" s="17">
        <f t="shared" si="105"/>
        <v>0</v>
      </c>
      <c r="T988" s="16">
        <v>0</v>
      </c>
      <c r="U988" s="18">
        <f t="shared" si="106"/>
        <v>98.293999999999997</v>
      </c>
      <c r="V988" s="18">
        <f t="shared" si="107"/>
        <v>0</v>
      </c>
      <c r="W988" s="18">
        <f t="shared" si="108"/>
        <v>0</v>
      </c>
      <c r="X988" s="27"/>
      <c r="Y988" s="19">
        <f t="shared" si="109"/>
        <v>0</v>
      </c>
      <c r="Z988" s="18">
        <f t="shared" si="110"/>
        <v>0</v>
      </c>
      <c r="AA988" s="12">
        <v>98</v>
      </c>
      <c r="AB988" s="12">
        <v>24794</v>
      </c>
      <c r="AC988" s="28">
        <f>+I988+Y988-Z988</f>
        <v>25.5</v>
      </c>
      <c r="AD988" s="20">
        <f t="shared" si="111"/>
        <v>0</v>
      </c>
      <c r="AE988">
        <v>0</v>
      </c>
    </row>
    <row r="989" spans="1:31" x14ac:dyDescent="0.25">
      <c r="A989" s="9">
        <v>45077</v>
      </c>
      <c r="B989" s="10" t="s">
        <v>301</v>
      </c>
      <c r="C989" s="10" t="s">
        <v>287</v>
      </c>
      <c r="D989" s="10" t="s">
        <v>40</v>
      </c>
      <c r="E989" s="10" t="s">
        <v>30</v>
      </c>
      <c r="F989" s="10">
        <v>920</v>
      </c>
      <c r="G989" s="10">
        <v>1003</v>
      </c>
      <c r="H989" s="11">
        <f>SUMIFS(AA:AA,$A:$A,EOMONTH($A989,-1),$B:$B,$B989)</f>
        <v>246</v>
      </c>
      <c r="I989" s="63">
        <f>ROUND(SUMIFS(AC:AC,$A:$A,EOMONTH($A989,-1),$B:$B,$B989),2)</f>
        <v>178.94</v>
      </c>
      <c r="J989" s="11">
        <f>SUMIFS(AB:AB,$A:$A,EOMONTH($A989,-1),$B:$B,$B989)</f>
        <v>27902.799999999999</v>
      </c>
      <c r="K989" s="13">
        <v>0</v>
      </c>
      <c r="L989" s="25">
        <v>0</v>
      </c>
      <c r="M989" s="15">
        <v>0</v>
      </c>
      <c r="N989" s="14">
        <v>0</v>
      </c>
      <c r="O989" s="16">
        <v>42</v>
      </c>
      <c r="P989" s="16">
        <v>8399.6</v>
      </c>
      <c r="Q989" s="16">
        <v>0</v>
      </c>
      <c r="R989" s="16">
        <f>Q989*16.876/100</f>
        <v>0</v>
      </c>
      <c r="S989" s="17">
        <f t="shared" si="105"/>
        <v>0</v>
      </c>
      <c r="T989" s="16">
        <v>0</v>
      </c>
      <c r="U989" s="18">
        <f t="shared" si="106"/>
        <v>246.738</v>
      </c>
      <c r="V989" s="18">
        <f t="shared" si="107"/>
        <v>0</v>
      </c>
      <c r="W989" s="18">
        <f t="shared" si="108"/>
        <v>0</v>
      </c>
      <c r="X989" s="27"/>
      <c r="Y989" s="19">
        <f t="shared" si="109"/>
        <v>0</v>
      </c>
      <c r="Z989" s="18">
        <f t="shared" si="110"/>
        <v>42.125999999999998</v>
      </c>
      <c r="AA989" s="12">
        <v>204</v>
      </c>
      <c r="AB989" s="12">
        <v>23138.9</v>
      </c>
      <c r="AC989" s="28">
        <f>+I989+Y989-Z989</f>
        <v>136.81399999999999</v>
      </c>
      <c r="AD989" s="20">
        <f t="shared" si="111"/>
        <v>0</v>
      </c>
      <c r="AE989">
        <v>0</v>
      </c>
    </row>
    <row r="990" spans="1:31" x14ac:dyDescent="0.25">
      <c r="A990" s="9">
        <v>45077</v>
      </c>
      <c r="B990" s="10" t="s">
        <v>302</v>
      </c>
      <c r="C990" s="10" t="s">
        <v>287</v>
      </c>
      <c r="D990" s="10" t="s">
        <v>40</v>
      </c>
      <c r="E990" s="10" t="s">
        <v>30</v>
      </c>
      <c r="F990" s="10">
        <v>920</v>
      </c>
      <c r="G990" s="10">
        <v>1003</v>
      </c>
      <c r="H990" s="11">
        <f>SUMIFS(AA:AA,$A:$A,EOMONTH($A990,-1),$B:$B,$B990)</f>
        <v>159</v>
      </c>
      <c r="I990" s="63">
        <f>ROUND(SUMIFS(AC:AC,$A:$A,EOMONTH($A990,-1),$B:$B,$B990),2)</f>
        <v>44.19</v>
      </c>
      <c r="J990" s="11">
        <f>SUMIFS(AB:AB,$A:$A,EOMONTH($A990,-1),$B:$B,$B990)</f>
        <v>18039.46</v>
      </c>
      <c r="K990" s="13">
        <v>0</v>
      </c>
      <c r="L990" s="25">
        <v>0</v>
      </c>
      <c r="M990" s="15">
        <v>0</v>
      </c>
      <c r="N990" s="14">
        <v>0</v>
      </c>
      <c r="O990" s="16">
        <v>30</v>
      </c>
      <c r="P990" s="16">
        <v>5970.8</v>
      </c>
      <c r="Q990" s="16">
        <v>0</v>
      </c>
      <c r="R990" s="16">
        <f>Q990*16.876/100</f>
        <v>0</v>
      </c>
      <c r="S990" s="17">
        <f t="shared" si="105"/>
        <v>0</v>
      </c>
      <c r="T990" s="16">
        <v>0</v>
      </c>
      <c r="U990" s="18">
        <f t="shared" si="106"/>
        <v>159.477</v>
      </c>
      <c r="V990" s="18">
        <f t="shared" si="107"/>
        <v>0</v>
      </c>
      <c r="W990" s="18">
        <f t="shared" si="108"/>
        <v>0</v>
      </c>
      <c r="X990" s="27"/>
      <c r="Y990" s="19">
        <f t="shared" si="109"/>
        <v>0</v>
      </c>
      <c r="Z990" s="18">
        <f t="shared" si="110"/>
        <v>30.09</v>
      </c>
      <c r="AA990" s="12">
        <v>129</v>
      </c>
      <c r="AB990" s="12">
        <v>14635.79</v>
      </c>
      <c r="AC990" s="28">
        <f>+I990+Y990-Z990</f>
        <v>14.099999999999998</v>
      </c>
      <c r="AD990" s="20">
        <f t="shared" si="111"/>
        <v>0</v>
      </c>
      <c r="AE990">
        <v>0</v>
      </c>
    </row>
    <row r="991" spans="1:31" x14ac:dyDescent="0.25">
      <c r="A991" s="9">
        <v>45077</v>
      </c>
      <c r="B991" s="10" t="s">
        <v>303</v>
      </c>
      <c r="C991" s="10" t="s">
        <v>287</v>
      </c>
      <c r="D991" s="10" t="s">
        <v>40</v>
      </c>
      <c r="E991" s="10" t="s">
        <v>30</v>
      </c>
      <c r="F991" s="10">
        <v>920</v>
      </c>
      <c r="G991" s="10">
        <v>1003</v>
      </c>
      <c r="H991" s="11">
        <f>SUMIFS(AA:AA,$A:$A,EOMONTH($A991,-1),$B:$B,$B991)</f>
        <v>122</v>
      </c>
      <c r="I991" s="63">
        <f>ROUND(SUMIFS(AC:AC,$A:$A,EOMONTH($A991,-1),$B:$B,$B991),2)</f>
        <v>61.18</v>
      </c>
      <c r="J991" s="11">
        <f>SUMIFS(AB:AB,$A:$A,EOMONTH($A991,-1),$B:$B,$B991)</f>
        <v>13874.31</v>
      </c>
      <c r="K991" s="13">
        <v>0</v>
      </c>
      <c r="L991" s="25">
        <v>0</v>
      </c>
      <c r="M991" s="15">
        <v>0</v>
      </c>
      <c r="N991" s="14">
        <v>0</v>
      </c>
      <c r="O991" s="16">
        <v>40</v>
      </c>
      <c r="P991" s="16">
        <v>8928</v>
      </c>
      <c r="Q991" s="16">
        <v>0</v>
      </c>
      <c r="R991" s="16">
        <f>Q991*16.876/100</f>
        <v>0</v>
      </c>
      <c r="S991" s="17">
        <f t="shared" si="105"/>
        <v>0</v>
      </c>
      <c r="T991" s="16">
        <v>0</v>
      </c>
      <c r="U991" s="18">
        <f t="shared" si="106"/>
        <v>122.366</v>
      </c>
      <c r="V991" s="18">
        <f t="shared" si="107"/>
        <v>0</v>
      </c>
      <c r="W991" s="18">
        <f t="shared" si="108"/>
        <v>0</v>
      </c>
      <c r="X991" s="27"/>
      <c r="Y991" s="19">
        <f t="shared" si="109"/>
        <v>0</v>
      </c>
      <c r="Z991" s="18">
        <f t="shared" si="110"/>
        <v>40.119999999999997</v>
      </c>
      <c r="AA991" s="12">
        <v>82</v>
      </c>
      <c r="AB991" s="12">
        <v>9325.36</v>
      </c>
      <c r="AC991" s="28">
        <f>+I991+Y991-Z991</f>
        <v>21.060000000000002</v>
      </c>
      <c r="AD991" s="20">
        <f t="shared" si="111"/>
        <v>0</v>
      </c>
      <c r="AE991">
        <v>0</v>
      </c>
    </row>
    <row r="992" spans="1:31" x14ac:dyDescent="0.25">
      <c r="A992" s="9">
        <v>45077</v>
      </c>
      <c r="B992" s="10" t="s">
        <v>304</v>
      </c>
      <c r="C992" s="10" t="s">
        <v>287</v>
      </c>
      <c r="D992" s="10" t="s">
        <v>40</v>
      </c>
      <c r="E992" s="10" t="s">
        <v>30</v>
      </c>
      <c r="F992" s="10">
        <v>920</v>
      </c>
      <c r="G992" s="10">
        <v>1003</v>
      </c>
      <c r="H992" s="11">
        <f>SUMIFS(AA:AA,$A:$A,EOMONTH($A992,-1),$B:$B,$B992)</f>
        <v>399</v>
      </c>
      <c r="I992" s="63">
        <f>ROUND(SUMIFS(AC:AC,$A:$A,EOMONTH($A992,-1),$B:$B,$B992),2)</f>
        <v>90.59</v>
      </c>
      <c r="J992" s="11">
        <f>SUMIFS(AB:AB,$A:$A,EOMONTH($A992,-1),$B:$B,$B992)</f>
        <v>45657.69</v>
      </c>
      <c r="K992" s="13">
        <v>0</v>
      </c>
      <c r="L992" s="25">
        <v>0</v>
      </c>
      <c r="M992" s="15">
        <v>0</v>
      </c>
      <c r="N992" s="14">
        <v>0</v>
      </c>
      <c r="O992" s="16">
        <v>170</v>
      </c>
      <c r="P992" s="16">
        <v>33942.480000000003</v>
      </c>
      <c r="Q992" s="16">
        <v>0</v>
      </c>
      <c r="R992" s="16">
        <f>Q992*16.876/100</f>
        <v>0</v>
      </c>
      <c r="S992" s="17">
        <f t="shared" si="105"/>
        <v>0</v>
      </c>
      <c r="T992" s="16">
        <v>0</v>
      </c>
      <c r="U992" s="18">
        <f t="shared" si="106"/>
        <v>400.197</v>
      </c>
      <c r="V992" s="18">
        <f t="shared" si="107"/>
        <v>0</v>
      </c>
      <c r="W992" s="18">
        <f t="shared" si="108"/>
        <v>0</v>
      </c>
      <c r="X992" s="27"/>
      <c r="Y992" s="19">
        <f t="shared" si="109"/>
        <v>0</v>
      </c>
      <c r="Z992" s="18">
        <f t="shared" si="110"/>
        <v>170.51</v>
      </c>
      <c r="AA992" s="12">
        <v>229</v>
      </c>
      <c r="AB992" s="12">
        <v>26204.53</v>
      </c>
      <c r="AC992" s="28">
        <f>+I992+Y992-Z992</f>
        <v>-79.919999999999987</v>
      </c>
      <c r="AD992" s="20">
        <f t="shared" si="111"/>
        <v>80</v>
      </c>
      <c r="AE992">
        <v>0</v>
      </c>
    </row>
    <row r="993" spans="1:31" x14ac:dyDescent="0.25">
      <c r="A993" s="9">
        <v>45077</v>
      </c>
      <c r="B993" s="10" t="s">
        <v>305</v>
      </c>
      <c r="C993" s="10" t="s">
        <v>287</v>
      </c>
      <c r="D993" s="10" t="s">
        <v>40</v>
      </c>
      <c r="E993" s="10" t="s">
        <v>30</v>
      </c>
      <c r="F993" s="10">
        <v>920</v>
      </c>
      <c r="G993" s="10">
        <v>1003</v>
      </c>
      <c r="H993" s="11">
        <f>SUMIFS(AA:AA,$A:$A,EOMONTH($A993,-1),$B:$B,$B993)</f>
        <v>307</v>
      </c>
      <c r="I993" s="63">
        <f>ROUND(SUMIFS(AC:AC,$A:$A,EOMONTH($A993,-1),$B:$B,$B993),2)</f>
        <v>81.59</v>
      </c>
      <c r="J993" s="11">
        <f>SUMIFS(AB:AB,$A:$A,EOMONTH($A993,-1),$B:$B,$B993)</f>
        <v>34895.06</v>
      </c>
      <c r="K993" s="13">
        <v>0</v>
      </c>
      <c r="L993" s="25">
        <v>0</v>
      </c>
      <c r="M993" s="15">
        <v>0</v>
      </c>
      <c r="N993" s="14">
        <v>0</v>
      </c>
      <c r="O993" s="16">
        <v>138</v>
      </c>
      <c r="P993" s="16">
        <v>27374.6</v>
      </c>
      <c r="Q993" s="16">
        <v>0</v>
      </c>
      <c r="R993" s="16">
        <f>Q993*16.876/100</f>
        <v>0</v>
      </c>
      <c r="S993" s="17">
        <f t="shared" si="105"/>
        <v>0</v>
      </c>
      <c r="T993" s="16">
        <v>0</v>
      </c>
      <c r="U993" s="18">
        <f t="shared" si="106"/>
        <v>307.92099999999999</v>
      </c>
      <c r="V993" s="18">
        <f t="shared" si="107"/>
        <v>0</v>
      </c>
      <c r="W993" s="18">
        <f t="shared" si="108"/>
        <v>0</v>
      </c>
      <c r="X993" s="27"/>
      <c r="Y993" s="19">
        <f t="shared" si="109"/>
        <v>0</v>
      </c>
      <c r="Z993" s="18">
        <f t="shared" si="110"/>
        <v>138.41399999999999</v>
      </c>
      <c r="AA993" s="12">
        <v>169</v>
      </c>
      <c r="AB993" s="12">
        <v>19209.330000000002</v>
      </c>
      <c r="AC993" s="28">
        <f>+I993+Y993-Z993</f>
        <v>-56.823999999999984</v>
      </c>
      <c r="AD993" s="20">
        <f t="shared" si="111"/>
        <v>60</v>
      </c>
      <c r="AE993">
        <v>0</v>
      </c>
    </row>
    <row r="994" spans="1:31" x14ac:dyDescent="0.25">
      <c r="A994" s="9">
        <v>45077</v>
      </c>
      <c r="B994" s="10" t="s">
        <v>306</v>
      </c>
      <c r="C994" s="10" t="s">
        <v>287</v>
      </c>
      <c r="D994" s="10" t="s">
        <v>40</v>
      </c>
      <c r="E994" s="10" t="s">
        <v>30</v>
      </c>
      <c r="F994" s="10">
        <v>920</v>
      </c>
      <c r="G994" s="10">
        <v>1003</v>
      </c>
      <c r="H994" s="11">
        <f>SUMIFS(AA:AA,$A:$A,EOMONTH($A994,-1),$B:$B,$B994)</f>
        <v>40</v>
      </c>
      <c r="I994" s="63">
        <f>ROUND(SUMIFS(AC:AC,$A:$A,EOMONTH($A994,-1),$B:$B,$B994),2)</f>
        <v>19.62</v>
      </c>
      <c r="J994" s="11">
        <f>SUMIFS(AB:AB,$A:$A,EOMONTH($A994,-1),$B:$B,$B994)</f>
        <v>4721.7700000000004</v>
      </c>
      <c r="K994" s="13">
        <v>0</v>
      </c>
      <c r="L994" s="25">
        <v>0</v>
      </c>
      <c r="M994" s="15">
        <v>414</v>
      </c>
      <c r="N994" s="14">
        <v>47393.11</v>
      </c>
      <c r="O994" s="16">
        <v>298</v>
      </c>
      <c r="P994" s="16">
        <v>60438.8</v>
      </c>
      <c r="Q994" s="16">
        <v>0</v>
      </c>
      <c r="R994" s="16">
        <f>Q994*16.876/100</f>
        <v>0</v>
      </c>
      <c r="S994" s="17">
        <f t="shared" si="105"/>
        <v>0</v>
      </c>
      <c r="T994" s="16">
        <v>0</v>
      </c>
      <c r="U994" s="18">
        <f t="shared" si="106"/>
        <v>40.119999999999997</v>
      </c>
      <c r="V994" s="18">
        <f t="shared" si="107"/>
        <v>380.88</v>
      </c>
      <c r="W994" s="18">
        <f t="shared" si="108"/>
        <v>63.945943200000002</v>
      </c>
      <c r="X994" s="27"/>
      <c r="Y994" s="19">
        <f t="shared" si="109"/>
        <v>444.82594319999998</v>
      </c>
      <c r="Z994" s="18">
        <f t="shared" si="110"/>
        <v>298.89400000000001</v>
      </c>
      <c r="AA994" s="12">
        <v>156</v>
      </c>
      <c r="AB994" s="12">
        <v>17858.28</v>
      </c>
      <c r="AC994" s="28">
        <f>+I994+Y994-Z994</f>
        <v>165.55194319999998</v>
      </c>
      <c r="AD994" s="20">
        <f t="shared" si="111"/>
        <v>0</v>
      </c>
      <c r="AE994">
        <v>240</v>
      </c>
    </row>
    <row r="995" spans="1:31" x14ac:dyDescent="0.25">
      <c r="A995" s="9">
        <v>45077</v>
      </c>
      <c r="B995" s="10" t="s">
        <v>307</v>
      </c>
      <c r="C995" s="10" t="s">
        <v>287</v>
      </c>
      <c r="D995" s="10" t="s">
        <v>40</v>
      </c>
      <c r="E995" s="10" t="s">
        <v>30</v>
      </c>
      <c r="F995" s="10">
        <v>1100</v>
      </c>
      <c r="G995" s="10">
        <v>1199</v>
      </c>
      <c r="H995" s="11">
        <f>SUMIFS(AA:AA,$A:$A,EOMONTH($A995,-1),$B:$B,$B995)</f>
        <v>86</v>
      </c>
      <c r="I995" s="63">
        <f>ROUND(SUMIFS(AC:AC,$A:$A,EOMONTH($A995,-1),$B:$B,$B995),2)</f>
        <v>23.89</v>
      </c>
      <c r="J995" s="11">
        <f>SUMIFS(AB:AB,$A:$A,EOMONTH($A995,-1),$B:$B,$B995)</f>
        <v>20812.86</v>
      </c>
      <c r="K995" s="13">
        <v>0</v>
      </c>
      <c r="L995" s="25">
        <v>0</v>
      </c>
      <c r="M995" s="15">
        <v>0</v>
      </c>
      <c r="N995" s="14">
        <v>0</v>
      </c>
      <c r="O995" s="16">
        <v>48</v>
      </c>
      <c r="P995" s="16">
        <v>12107.2</v>
      </c>
      <c r="Q995" s="16">
        <v>0</v>
      </c>
      <c r="R995" s="16">
        <f>Q995*16.876/100</f>
        <v>0</v>
      </c>
      <c r="S995" s="17">
        <f t="shared" si="105"/>
        <v>0</v>
      </c>
      <c r="T995" s="16">
        <v>0</v>
      </c>
      <c r="U995" s="18">
        <f t="shared" si="106"/>
        <v>103.114</v>
      </c>
      <c r="V995" s="18">
        <f t="shared" si="107"/>
        <v>0</v>
      </c>
      <c r="W995" s="18">
        <f t="shared" si="108"/>
        <v>0</v>
      </c>
      <c r="X995" s="27"/>
      <c r="Y995" s="19">
        <f t="shared" si="109"/>
        <v>0</v>
      </c>
      <c r="Z995" s="18">
        <f t="shared" si="110"/>
        <v>57.552</v>
      </c>
      <c r="AA995" s="12">
        <v>38</v>
      </c>
      <c r="AB995" s="12">
        <v>9196.3799999999992</v>
      </c>
      <c r="AC995" s="28">
        <f>+I995+Y995-Z995</f>
        <v>-33.661999999999999</v>
      </c>
      <c r="AD995" s="20">
        <f t="shared" si="111"/>
        <v>40</v>
      </c>
      <c r="AE995">
        <v>90</v>
      </c>
    </row>
    <row r="996" spans="1:31" x14ac:dyDescent="0.25">
      <c r="A996" s="9">
        <v>45077</v>
      </c>
      <c r="B996" s="10" t="s">
        <v>308</v>
      </c>
      <c r="C996" s="10" t="s">
        <v>287</v>
      </c>
      <c r="D996" s="10" t="s">
        <v>40</v>
      </c>
      <c r="E996" s="10" t="s">
        <v>30</v>
      </c>
      <c r="F996" s="10">
        <v>1100</v>
      </c>
      <c r="G996" s="10">
        <v>1199</v>
      </c>
      <c r="H996" s="11">
        <f>SUMIFS(AA:AA,$A:$A,EOMONTH($A996,-1),$B:$B,$B996)</f>
        <v>42</v>
      </c>
      <c r="I996" s="63">
        <f>ROUND(SUMIFS(AC:AC,$A:$A,EOMONTH($A996,-1),$B:$B,$B996),2)</f>
        <v>33.44</v>
      </c>
      <c r="J996" s="11">
        <f>SUMIFS(AB:AB,$A:$A,EOMONTH($A996,-1),$B:$B,$B996)</f>
        <v>7397.54</v>
      </c>
      <c r="K996" s="13">
        <v>0</v>
      </c>
      <c r="L996" s="25">
        <v>0</v>
      </c>
      <c r="M996" s="15">
        <v>0</v>
      </c>
      <c r="N996" s="14">
        <v>0</v>
      </c>
      <c r="O996" s="16">
        <v>18</v>
      </c>
      <c r="P996" s="16">
        <v>4572.3999999999996</v>
      </c>
      <c r="Q996" s="16">
        <v>0</v>
      </c>
      <c r="R996" s="16">
        <f>Q996*16.876/100</f>
        <v>0</v>
      </c>
      <c r="S996" s="17">
        <f t="shared" si="105"/>
        <v>0</v>
      </c>
      <c r="T996" s="16">
        <v>0</v>
      </c>
      <c r="U996" s="18">
        <f t="shared" si="106"/>
        <v>50.357999999999997</v>
      </c>
      <c r="V996" s="18">
        <f t="shared" si="107"/>
        <v>0</v>
      </c>
      <c r="W996" s="18">
        <f t="shared" si="108"/>
        <v>0</v>
      </c>
      <c r="X996" s="27"/>
      <c r="Y996" s="19">
        <f t="shared" si="109"/>
        <v>0</v>
      </c>
      <c r="Z996" s="18">
        <f t="shared" si="110"/>
        <v>21.582000000000001</v>
      </c>
      <c r="AA996" s="12">
        <v>24</v>
      </c>
      <c r="AB996" s="12">
        <v>4227.16</v>
      </c>
      <c r="AC996" s="28">
        <f>+I996+Y996-Z996</f>
        <v>11.857999999999997</v>
      </c>
      <c r="AD996" s="20">
        <f t="shared" si="111"/>
        <v>0</v>
      </c>
      <c r="AE996">
        <v>40</v>
      </c>
    </row>
    <row r="997" spans="1:31" x14ac:dyDescent="0.25">
      <c r="A997" s="9">
        <v>45077</v>
      </c>
      <c r="B997" s="10" t="s">
        <v>309</v>
      </c>
      <c r="C997" s="10" t="s">
        <v>287</v>
      </c>
      <c r="D997" s="10" t="s">
        <v>40</v>
      </c>
      <c r="E997" s="10" t="s">
        <v>30</v>
      </c>
      <c r="F997" s="10">
        <v>1100</v>
      </c>
      <c r="G997" s="10">
        <v>1199</v>
      </c>
      <c r="H997" s="11">
        <f>SUMIFS(AA:AA,$A:$A,EOMONTH($A997,-1),$B:$B,$B997)</f>
        <v>6</v>
      </c>
      <c r="I997" s="63">
        <f>ROUND(SUMIFS(AC:AC,$A:$A,EOMONTH($A997,-1),$B:$B,$B997),2)</f>
        <v>41.04</v>
      </c>
      <c r="J997" s="11">
        <f>SUMIFS(AB:AB,$A:$A,EOMONTH($A997,-1),$B:$B,$B997)</f>
        <v>1110.28</v>
      </c>
      <c r="K997" s="13">
        <v>0</v>
      </c>
      <c r="L997" s="25">
        <v>0</v>
      </c>
      <c r="M997" s="15">
        <v>0</v>
      </c>
      <c r="N997" s="14">
        <v>0</v>
      </c>
      <c r="O997" s="16">
        <v>6</v>
      </c>
      <c r="P997" s="16">
        <v>1506.96</v>
      </c>
      <c r="Q997" s="16">
        <v>0</v>
      </c>
      <c r="R997" s="16">
        <f>Q997*16.876/100</f>
        <v>0</v>
      </c>
      <c r="S997" s="17">
        <f t="shared" si="105"/>
        <v>0</v>
      </c>
      <c r="T997" s="16">
        <v>0</v>
      </c>
      <c r="U997" s="18">
        <f t="shared" si="106"/>
        <v>7.194</v>
      </c>
      <c r="V997" s="18">
        <f t="shared" si="107"/>
        <v>0</v>
      </c>
      <c r="W997" s="18">
        <f t="shared" si="108"/>
        <v>0</v>
      </c>
      <c r="X997" s="27"/>
      <c r="Y997" s="19">
        <f t="shared" si="109"/>
        <v>0</v>
      </c>
      <c r="Z997" s="18">
        <f t="shared" si="110"/>
        <v>7.194</v>
      </c>
      <c r="AA997" s="12">
        <v>0</v>
      </c>
      <c r="AB997" s="12">
        <v>0</v>
      </c>
      <c r="AC997" s="28">
        <f>+I997+Y997-Z997</f>
        <v>33.845999999999997</v>
      </c>
      <c r="AD997" s="20">
        <f t="shared" si="111"/>
        <v>0</v>
      </c>
      <c r="AE997">
        <v>20</v>
      </c>
    </row>
    <row r="998" spans="1:31" x14ac:dyDescent="0.25">
      <c r="A998" s="9">
        <v>45077</v>
      </c>
      <c r="B998" s="10" t="s">
        <v>310</v>
      </c>
      <c r="C998" s="10" t="s">
        <v>287</v>
      </c>
      <c r="D998" s="10" t="s">
        <v>40</v>
      </c>
      <c r="E998" s="10" t="s">
        <v>30</v>
      </c>
      <c r="F998" s="10">
        <v>1100</v>
      </c>
      <c r="G998" s="10">
        <v>1199</v>
      </c>
      <c r="H998" s="11">
        <f>SUMIFS(AA:AA,$A:$A,EOMONTH($A998,-1),$B:$B,$B998)</f>
        <v>16</v>
      </c>
      <c r="I998" s="63">
        <f>ROUND(SUMIFS(AC:AC,$A:$A,EOMONTH($A998,-1),$B:$B,$B998),2)</f>
        <v>41.49</v>
      </c>
      <c r="J998" s="11">
        <f>SUMIFS(AB:AB,$A:$A,EOMONTH($A998,-1),$B:$B,$B998)</f>
        <v>3087.32</v>
      </c>
      <c r="K998" s="13">
        <v>0</v>
      </c>
      <c r="L998" s="25">
        <v>0</v>
      </c>
      <c r="M998" s="15">
        <v>0</v>
      </c>
      <c r="N998" s="14">
        <v>0</v>
      </c>
      <c r="O998" s="16">
        <v>0</v>
      </c>
      <c r="P998" s="16">
        <v>0</v>
      </c>
      <c r="Q998" s="16">
        <v>0</v>
      </c>
      <c r="R998" s="16">
        <f>Q998*16.876/100</f>
        <v>0</v>
      </c>
      <c r="S998" s="17">
        <f t="shared" si="105"/>
        <v>0</v>
      </c>
      <c r="T998" s="16">
        <v>0</v>
      </c>
      <c r="U998" s="18">
        <f t="shared" si="106"/>
        <v>19.184000000000001</v>
      </c>
      <c r="V998" s="18">
        <f t="shared" si="107"/>
        <v>0</v>
      </c>
      <c r="W998" s="18">
        <f t="shared" si="108"/>
        <v>0</v>
      </c>
      <c r="X998" s="27"/>
      <c r="Y998" s="19">
        <f t="shared" si="109"/>
        <v>0</v>
      </c>
      <c r="Z998" s="18">
        <f t="shared" si="110"/>
        <v>0</v>
      </c>
      <c r="AA998" s="12">
        <v>16</v>
      </c>
      <c r="AB998" s="12">
        <v>3087.32</v>
      </c>
      <c r="AC998" s="28">
        <f>+I998+Y998-Z998</f>
        <v>41.49</v>
      </c>
      <c r="AD998" s="20">
        <f t="shared" si="111"/>
        <v>0</v>
      </c>
      <c r="AE998">
        <v>10</v>
      </c>
    </row>
    <row r="999" spans="1:31" x14ac:dyDescent="0.25">
      <c r="A999" s="9">
        <v>45077</v>
      </c>
      <c r="B999" s="10" t="s">
        <v>311</v>
      </c>
      <c r="C999" s="10" t="s">
        <v>287</v>
      </c>
      <c r="D999" s="10" t="s">
        <v>40</v>
      </c>
      <c r="E999" s="10" t="s">
        <v>30</v>
      </c>
      <c r="F999" s="10">
        <v>1100</v>
      </c>
      <c r="G999" s="10">
        <v>1199</v>
      </c>
      <c r="H999" s="11">
        <f>SUMIFS(AA:AA,$A:$A,EOMONTH($A999,-1),$B:$B,$B999)</f>
        <v>55</v>
      </c>
      <c r="I999" s="63">
        <f>ROUND(SUMIFS(AC:AC,$A:$A,EOMONTH($A999,-1),$B:$B,$B999),2)</f>
        <v>34.03</v>
      </c>
      <c r="J999" s="11">
        <f>SUMIFS(AB:AB,$A:$A,EOMONTH($A999,-1),$B:$B,$B999)</f>
        <v>9582.33</v>
      </c>
      <c r="K999" s="13">
        <v>0</v>
      </c>
      <c r="L999" s="25">
        <v>0</v>
      </c>
      <c r="M999" s="15">
        <v>0</v>
      </c>
      <c r="N999" s="14">
        <v>0</v>
      </c>
      <c r="O999" s="16">
        <v>28</v>
      </c>
      <c r="P999" s="16">
        <v>7084</v>
      </c>
      <c r="Q999" s="16">
        <v>0</v>
      </c>
      <c r="R999" s="16">
        <f>Q999*16.876/100</f>
        <v>0</v>
      </c>
      <c r="S999" s="17">
        <f t="shared" si="105"/>
        <v>0</v>
      </c>
      <c r="T999" s="16">
        <v>0</v>
      </c>
      <c r="U999" s="18">
        <f t="shared" si="106"/>
        <v>65.944999999999993</v>
      </c>
      <c r="V999" s="18">
        <f t="shared" si="107"/>
        <v>0</v>
      </c>
      <c r="W999" s="18">
        <f t="shared" si="108"/>
        <v>0</v>
      </c>
      <c r="X999" s="27"/>
      <c r="Y999" s="19">
        <f t="shared" si="109"/>
        <v>0</v>
      </c>
      <c r="Z999" s="18">
        <f t="shared" si="110"/>
        <v>33.572000000000003</v>
      </c>
      <c r="AA999" s="12">
        <v>27</v>
      </c>
      <c r="AB999" s="12">
        <v>4704.05</v>
      </c>
      <c r="AC999" s="28">
        <f>+I999+Y999-Z999</f>
        <v>0.45799999999999841</v>
      </c>
      <c r="AD999" s="20">
        <f t="shared" si="111"/>
        <v>0</v>
      </c>
      <c r="AE999">
        <v>50</v>
      </c>
    </row>
    <row r="1000" spans="1:31" x14ac:dyDescent="0.25">
      <c r="A1000" s="9">
        <v>45077</v>
      </c>
      <c r="B1000" s="10" t="s">
        <v>312</v>
      </c>
      <c r="C1000" s="10" t="s">
        <v>287</v>
      </c>
      <c r="D1000" s="10" t="s">
        <v>40</v>
      </c>
      <c r="E1000" s="10" t="s">
        <v>30</v>
      </c>
      <c r="F1000" s="10">
        <v>1100</v>
      </c>
      <c r="G1000" s="10">
        <v>1199</v>
      </c>
      <c r="H1000" s="11">
        <f>SUMIFS(AA:AA,$A:$A,EOMONTH($A1000,-1),$B:$B,$B1000)</f>
        <v>24</v>
      </c>
      <c r="I1000" s="63">
        <f>ROUND(SUMIFS(AC:AC,$A:$A,EOMONTH($A1000,-1),$B:$B,$B1000),2)</f>
        <v>28.01</v>
      </c>
      <c r="J1000" s="11">
        <f>SUMIFS(AB:AB,$A:$A,EOMONTH($A1000,-1),$B:$B,$B1000)</f>
        <v>4175.84</v>
      </c>
      <c r="K1000" s="13">
        <v>0</v>
      </c>
      <c r="L1000" s="25">
        <v>0</v>
      </c>
      <c r="M1000" s="15">
        <v>0</v>
      </c>
      <c r="N1000" s="14">
        <v>0</v>
      </c>
      <c r="O1000" s="16">
        <v>24</v>
      </c>
      <c r="P1000" s="16">
        <v>6079.36</v>
      </c>
      <c r="Q1000" s="16">
        <v>0</v>
      </c>
      <c r="R1000" s="16">
        <f>Q1000*16.876/100</f>
        <v>0</v>
      </c>
      <c r="S1000" s="17">
        <f t="shared" si="105"/>
        <v>0</v>
      </c>
      <c r="T1000" s="16">
        <v>0</v>
      </c>
      <c r="U1000" s="18">
        <f t="shared" si="106"/>
        <v>28.776</v>
      </c>
      <c r="V1000" s="18">
        <f t="shared" si="107"/>
        <v>0</v>
      </c>
      <c r="W1000" s="18">
        <f t="shared" si="108"/>
        <v>0</v>
      </c>
      <c r="X1000" s="27"/>
      <c r="Y1000" s="19">
        <f t="shared" si="109"/>
        <v>0</v>
      </c>
      <c r="Z1000" s="18">
        <f t="shared" si="110"/>
        <v>28.776</v>
      </c>
      <c r="AA1000" s="12">
        <v>0</v>
      </c>
      <c r="AB1000" s="12">
        <v>0</v>
      </c>
      <c r="AC1000" s="28">
        <f>+I1000+Y1000-Z1000</f>
        <v>-0.76599999999999824</v>
      </c>
      <c r="AD1000" s="20">
        <f t="shared" si="111"/>
        <v>10</v>
      </c>
      <c r="AE1000">
        <v>60</v>
      </c>
    </row>
    <row r="1001" spans="1:31" x14ac:dyDescent="0.25">
      <c r="A1001" s="9">
        <v>45077</v>
      </c>
      <c r="B1001" s="10" t="s">
        <v>313</v>
      </c>
      <c r="C1001" s="10" t="s">
        <v>287</v>
      </c>
      <c r="D1001" s="10" t="s">
        <v>40</v>
      </c>
      <c r="E1001" s="10" t="s">
        <v>30</v>
      </c>
      <c r="F1001" s="10">
        <v>1025</v>
      </c>
      <c r="G1001" s="10">
        <v>1117</v>
      </c>
      <c r="H1001" s="11">
        <f>SUMIFS(AA:AA,$A:$A,EOMONTH($A1001,-1),$B:$B,$B1001)</f>
        <v>116</v>
      </c>
      <c r="I1001" s="63">
        <f>ROUND(SUMIFS(AC:AC,$A:$A,EOMONTH($A1001,-1),$B:$B,$B1001),2)</f>
        <v>44.52</v>
      </c>
      <c r="J1001" s="11">
        <f>SUMIFS(AB:AB,$A:$A,EOMONTH($A1001,-1),$B:$B,$B1001)</f>
        <v>19845.009999999998</v>
      </c>
      <c r="K1001" s="13">
        <v>0</v>
      </c>
      <c r="L1001" s="25">
        <v>0</v>
      </c>
      <c r="M1001" s="15">
        <v>0</v>
      </c>
      <c r="N1001" s="14">
        <v>0</v>
      </c>
      <c r="O1001" s="16">
        <v>0</v>
      </c>
      <c r="P1001" s="16">
        <v>0</v>
      </c>
      <c r="Q1001" s="16">
        <v>0</v>
      </c>
      <c r="R1001" s="16">
        <f>Q1001*16.876/100</f>
        <v>0</v>
      </c>
      <c r="S1001" s="17">
        <f t="shared" si="105"/>
        <v>0</v>
      </c>
      <c r="T1001" s="16">
        <v>0</v>
      </c>
      <c r="U1001" s="18">
        <f t="shared" si="106"/>
        <v>129.572</v>
      </c>
      <c r="V1001" s="18">
        <f t="shared" si="107"/>
        <v>0</v>
      </c>
      <c r="W1001" s="18">
        <f t="shared" si="108"/>
        <v>0</v>
      </c>
      <c r="X1001" s="27"/>
      <c r="Y1001" s="19">
        <f t="shared" si="109"/>
        <v>0</v>
      </c>
      <c r="Z1001" s="18">
        <f t="shared" si="110"/>
        <v>0</v>
      </c>
      <c r="AA1001" s="12">
        <v>116</v>
      </c>
      <c r="AB1001" s="12">
        <v>19845.009999999998</v>
      </c>
      <c r="AC1001" s="28">
        <f>+I1001+Y1001-Z1001</f>
        <v>44.52</v>
      </c>
      <c r="AD1001" s="20">
        <f t="shared" si="111"/>
        <v>0</v>
      </c>
      <c r="AE1001">
        <v>10</v>
      </c>
    </row>
    <row r="1002" spans="1:31" x14ac:dyDescent="0.25">
      <c r="A1002" s="9">
        <v>45077</v>
      </c>
      <c r="B1002" s="10" t="s">
        <v>314</v>
      </c>
      <c r="C1002" s="10" t="s">
        <v>287</v>
      </c>
      <c r="D1002" s="10" t="s">
        <v>40</v>
      </c>
      <c r="E1002" s="10" t="s">
        <v>30</v>
      </c>
      <c r="F1002" s="10">
        <v>1025</v>
      </c>
      <c r="G1002" s="10">
        <v>1117</v>
      </c>
      <c r="H1002" s="11">
        <f>SUMIFS(AA:AA,$A:$A,EOMONTH($A1002,-1),$B:$B,$B1002)</f>
        <v>269</v>
      </c>
      <c r="I1002" s="63">
        <f>ROUND(SUMIFS(AC:AC,$A:$A,EOMONTH($A1002,-1),$B:$B,$B1002),2)</f>
        <v>68.83</v>
      </c>
      <c r="J1002" s="11">
        <f>SUMIFS(AB:AB,$A:$A,EOMONTH($A1002,-1),$B:$B,$B1002)</f>
        <v>32305.15</v>
      </c>
      <c r="K1002" s="13">
        <v>0</v>
      </c>
      <c r="L1002" s="25">
        <v>0</v>
      </c>
      <c r="M1002" s="15">
        <v>446</v>
      </c>
      <c r="N1002" s="14">
        <v>53232.03</v>
      </c>
      <c r="O1002" s="16">
        <v>180</v>
      </c>
      <c r="P1002" s="16">
        <v>33735.599999999999</v>
      </c>
      <c r="Q1002" s="16">
        <v>0</v>
      </c>
      <c r="R1002" s="16">
        <f>Q1002*16.876/100</f>
        <v>0</v>
      </c>
      <c r="S1002" s="17">
        <f t="shared" si="105"/>
        <v>0</v>
      </c>
      <c r="T1002" s="16">
        <v>0</v>
      </c>
      <c r="U1002" s="18">
        <f t="shared" si="106"/>
        <v>300.47300000000001</v>
      </c>
      <c r="V1002" s="18">
        <f t="shared" si="107"/>
        <v>457.15</v>
      </c>
      <c r="W1002" s="18">
        <f t="shared" si="108"/>
        <v>76.75091350000001</v>
      </c>
      <c r="X1002" s="27"/>
      <c r="Y1002" s="19">
        <f t="shared" si="109"/>
        <v>533.9009135</v>
      </c>
      <c r="Z1002" s="18">
        <f t="shared" si="110"/>
        <v>201.06</v>
      </c>
      <c r="AA1002" s="12">
        <v>535</v>
      </c>
      <c r="AB1002" s="12">
        <v>63980.28</v>
      </c>
      <c r="AC1002" s="28">
        <f>+I1002+Y1002-Z1002</f>
        <v>401.67091350000004</v>
      </c>
      <c r="AD1002" s="20">
        <f t="shared" si="111"/>
        <v>0</v>
      </c>
      <c r="AE1002">
        <v>0</v>
      </c>
    </row>
    <row r="1003" spans="1:31" x14ac:dyDescent="0.25">
      <c r="A1003" s="9">
        <v>45077</v>
      </c>
      <c r="B1003" s="10" t="s">
        <v>315</v>
      </c>
      <c r="C1003" s="10" t="s">
        <v>287</v>
      </c>
      <c r="D1003" s="10" t="s">
        <v>40</v>
      </c>
      <c r="E1003" s="10" t="s">
        <v>30</v>
      </c>
      <c r="F1003" s="10">
        <v>1025</v>
      </c>
      <c r="G1003" s="10">
        <v>1117</v>
      </c>
      <c r="H1003" s="11">
        <f>SUMIFS(AA:AA,$A:$A,EOMONTH($A1003,-1),$B:$B,$B1003)</f>
        <v>80</v>
      </c>
      <c r="I1003" s="63">
        <f>ROUND(SUMIFS(AC:AC,$A:$A,EOMONTH($A1003,-1),$B:$B,$B1003),2)</f>
        <v>79.28</v>
      </c>
      <c r="J1003" s="11">
        <f>SUMIFS(AB:AB,$A:$A,EOMONTH($A1003,-1),$B:$B,$B1003)</f>
        <v>9390.2800000000007</v>
      </c>
      <c r="K1003" s="13">
        <v>0</v>
      </c>
      <c r="L1003" s="25">
        <v>0</v>
      </c>
      <c r="M1003" s="15">
        <v>100</v>
      </c>
      <c r="N1003" s="14">
        <v>11789.07</v>
      </c>
      <c r="O1003" s="16">
        <v>0</v>
      </c>
      <c r="P1003" s="16">
        <v>0</v>
      </c>
      <c r="Q1003" s="16">
        <v>0</v>
      </c>
      <c r="R1003" s="16">
        <f>Q1003*16.876/100</f>
        <v>0</v>
      </c>
      <c r="S1003" s="17">
        <f t="shared" si="105"/>
        <v>0</v>
      </c>
      <c r="T1003" s="16">
        <v>0</v>
      </c>
      <c r="U1003" s="18">
        <f t="shared" si="106"/>
        <v>89.36</v>
      </c>
      <c r="V1003" s="18">
        <f t="shared" si="107"/>
        <v>102.5</v>
      </c>
      <c r="W1003" s="18">
        <f t="shared" si="108"/>
        <v>17.208725000000001</v>
      </c>
      <c r="X1003" s="27"/>
      <c r="Y1003" s="19">
        <f t="shared" si="109"/>
        <v>119.708725</v>
      </c>
      <c r="Z1003" s="18">
        <f t="shared" si="110"/>
        <v>0</v>
      </c>
      <c r="AA1003" s="12">
        <v>180</v>
      </c>
      <c r="AB1003" s="12">
        <v>21179.35</v>
      </c>
      <c r="AC1003" s="28">
        <f>+I1003+Y1003-Z1003</f>
        <v>198.98872499999999</v>
      </c>
      <c r="AD1003" s="20">
        <f t="shared" si="111"/>
        <v>0</v>
      </c>
      <c r="AE1003">
        <v>10</v>
      </c>
    </row>
    <row r="1004" spans="1:31" x14ac:dyDescent="0.25">
      <c r="A1004" s="9">
        <v>45077</v>
      </c>
      <c r="B1004" s="10" t="s">
        <v>316</v>
      </c>
      <c r="C1004" s="10" t="s">
        <v>287</v>
      </c>
      <c r="D1004" s="10" t="s">
        <v>40</v>
      </c>
      <c r="E1004" s="10" t="s">
        <v>30</v>
      </c>
      <c r="F1004" s="10">
        <v>1025</v>
      </c>
      <c r="G1004" s="10">
        <v>1117</v>
      </c>
      <c r="H1004" s="11">
        <f>SUMIFS(AA:AA,$A:$A,EOMONTH($A1004,-1),$B:$B,$B1004)</f>
        <v>127</v>
      </c>
      <c r="I1004" s="63">
        <f>ROUND(SUMIFS(AC:AC,$A:$A,EOMONTH($A1004,-1),$B:$B,$B1004),2)</f>
        <v>89.97</v>
      </c>
      <c r="J1004" s="11">
        <f>SUMIFS(AB:AB,$A:$A,EOMONTH($A1004,-1),$B:$B,$B1004)</f>
        <v>15072.12</v>
      </c>
      <c r="K1004" s="13">
        <v>0</v>
      </c>
      <c r="L1004" s="25">
        <v>0</v>
      </c>
      <c r="M1004" s="15">
        <v>107</v>
      </c>
      <c r="N1004" s="14">
        <v>12544.72</v>
      </c>
      <c r="O1004" s="16">
        <v>0</v>
      </c>
      <c r="P1004" s="16">
        <v>0</v>
      </c>
      <c r="Q1004" s="16">
        <v>0</v>
      </c>
      <c r="R1004" s="16">
        <f>Q1004*16.876/100</f>
        <v>0</v>
      </c>
      <c r="S1004" s="17">
        <f t="shared" si="105"/>
        <v>0</v>
      </c>
      <c r="T1004" s="16">
        <v>0</v>
      </c>
      <c r="U1004" s="18">
        <f t="shared" si="106"/>
        <v>141.85900000000001</v>
      </c>
      <c r="V1004" s="18">
        <f t="shared" si="107"/>
        <v>109.675</v>
      </c>
      <c r="W1004" s="18">
        <f t="shared" si="108"/>
        <v>18.413335750000002</v>
      </c>
      <c r="X1004" s="27"/>
      <c r="Y1004" s="19">
        <f t="shared" si="109"/>
        <v>128.08833575</v>
      </c>
      <c r="Z1004" s="18">
        <f t="shared" si="110"/>
        <v>0</v>
      </c>
      <c r="AA1004" s="12">
        <v>234</v>
      </c>
      <c r="AB1004" s="12">
        <v>27616.84</v>
      </c>
      <c r="AC1004" s="28">
        <f>+I1004+Y1004-Z1004</f>
        <v>218.05833575</v>
      </c>
      <c r="AD1004" s="20">
        <f t="shared" si="111"/>
        <v>0</v>
      </c>
      <c r="AE1004">
        <v>0</v>
      </c>
    </row>
    <row r="1005" spans="1:31" x14ac:dyDescent="0.25">
      <c r="A1005" s="9">
        <v>45077</v>
      </c>
      <c r="B1005" s="10" t="s">
        <v>317</v>
      </c>
      <c r="C1005" s="10" t="s">
        <v>287</v>
      </c>
      <c r="D1005" s="10" t="s">
        <v>40</v>
      </c>
      <c r="E1005" s="10" t="s">
        <v>30</v>
      </c>
      <c r="F1005" s="10">
        <v>1025</v>
      </c>
      <c r="G1005" s="10">
        <v>1117</v>
      </c>
      <c r="H1005" s="11">
        <f>SUMIFS(AA:AA,$A:$A,EOMONTH($A1005,-1),$B:$B,$B1005)</f>
        <v>63</v>
      </c>
      <c r="I1005" s="63">
        <f>ROUND(SUMIFS(AC:AC,$A:$A,EOMONTH($A1005,-1),$B:$B,$B1005),2)</f>
        <v>78.510000000000005</v>
      </c>
      <c r="J1005" s="11">
        <f>SUMIFS(AB:AB,$A:$A,EOMONTH($A1005,-1),$B:$B,$B1005)</f>
        <v>7424.52</v>
      </c>
      <c r="K1005" s="13">
        <v>0</v>
      </c>
      <c r="L1005" s="25">
        <v>0</v>
      </c>
      <c r="M1005" s="15">
        <v>405</v>
      </c>
      <c r="N1005" s="14">
        <v>48044.57</v>
      </c>
      <c r="O1005" s="16">
        <v>165</v>
      </c>
      <c r="P1005" s="16">
        <v>31324.05</v>
      </c>
      <c r="Q1005" s="16">
        <v>0</v>
      </c>
      <c r="R1005" s="16">
        <f>Q1005*16.876/100</f>
        <v>0</v>
      </c>
      <c r="S1005" s="17">
        <f t="shared" si="105"/>
        <v>0</v>
      </c>
      <c r="T1005" s="16">
        <v>0</v>
      </c>
      <c r="U1005" s="18">
        <f t="shared" si="106"/>
        <v>70.370999999999995</v>
      </c>
      <c r="V1005" s="18">
        <f t="shared" si="107"/>
        <v>415.125</v>
      </c>
      <c r="W1005" s="18">
        <f t="shared" si="108"/>
        <v>69.695336250000011</v>
      </c>
      <c r="X1005" s="27"/>
      <c r="Y1005" s="19">
        <f t="shared" si="109"/>
        <v>484.82033625000003</v>
      </c>
      <c r="Z1005" s="18">
        <f t="shared" si="110"/>
        <v>184.30500000000001</v>
      </c>
      <c r="AA1005" s="12">
        <v>303</v>
      </c>
      <c r="AB1005" s="12">
        <v>35934.410000000003</v>
      </c>
      <c r="AC1005" s="28">
        <f>+I1005+Y1005-Z1005</f>
        <v>379.02533625000007</v>
      </c>
      <c r="AD1005" s="20">
        <f t="shared" si="111"/>
        <v>0</v>
      </c>
      <c r="AE1005">
        <v>0</v>
      </c>
    </row>
    <row r="1006" spans="1:31" x14ac:dyDescent="0.25">
      <c r="A1006" s="9">
        <v>45077</v>
      </c>
      <c r="B1006" s="10" t="s">
        <v>318</v>
      </c>
      <c r="C1006" s="10" t="s">
        <v>287</v>
      </c>
      <c r="D1006" s="10" t="s">
        <v>40</v>
      </c>
      <c r="E1006" s="10" t="s">
        <v>30</v>
      </c>
      <c r="F1006" s="10">
        <v>1025</v>
      </c>
      <c r="G1006" s="10">
        <v>1117</v>
      </c>
      <c r="H1006" s="11">
        <f>SUMIFS(AA:AA,$A:$A,EOMONTH($A1006,-1),$B:$B,$B1006)</f>
        <v>88</v>
      </c>
      <c r="I1006" s="63">
        <f>ROUND(SUMIFS(AC:AC,$A:$A,EOMONTH($A1006,-1),$B:$B,$B1006),2)</f>
        <v>33.549999999999997</v>
      </c>
      <c r="J1006" s="11">
        <f>SUMIFS(AB:AB,$A:$A,EOMONTH($A1006,-1),$B:$B,$B1006)</f>
        <v>10620.2</v>
      </c>
      <c r="K1006" s="13">
        <v>0</v>
      </c>
      <c r="L1006" s="25">
        <v>0</v>
      </c>
      <c r="M1006" s="15">
        <v>294</v>
      </c>
      <c r="N1006" s="14">
        <v>34789.629999999997</v>
      </c>
      <c r="O1006" s="16">
        <v>60</v>
      </c>
      <c r="P1006" s="16">
        <v>10678.8</v>
      </c>
      <c r="Q1006" s="16">
        <v>0</v>
      </c>
      <c r="R1006" s="16">
        <f>Q1006*16.876/100</f>
        <v>0</v>
      </c>
      <c r="S1006" s="17">
        <f t="shared" si="105"/>
        <v>0</v>
      </c>
      <c r="T1006" s="16">
        <v>0</v>
      </c>
      <c r="U1006" s="18">
        <f t="shared" si="106"/>
        <v>98.296000000000006</v>
      </c>
      <c r="V1006" s="18">
        <f t="shared" si="107"/>
        <v>301.35000000000002</v>
      </c>
      <c r="W1006" s="18">
        <f t="shared" si="108"/>
        <v>50.593651500000007</v>
      </c>
      <c r="X1006" s="27"/>
      <c r="Y1006" s="19">
        <f t="shared" si="109"/>
        <v>351.94365150000004</v>
      </c>
      <c r="Z1006" s="18">
        <f t="shared" si="110"/>
        <v>67.02</v>
      </c>
      <c r="AA1006" s="12">
        <v>322</v>
      </c>
      <c r="AB1006" s="12">
        <v>38199.57</v>
      </c>
      <c r="AC1006" s="28">
        <f>+I1006+Y1006-Z1006</f>
        <v>318.47365150000007</v>
      </c>
      <c r="AD1006" s="20">
        <f t="shared" si="111"/>
        <v>0</v>
      </c>
      <c r="AE1006">
        <v>0</v>
      </c>
    </row>
    <row r="1007" spans="1:31" x14ac:dyDescent="0.25">
      <c r="A1007" s="9">
        <v>45077</v>
      </c>
      <c r="B1007" s="10" t="s">
        <v>319</v>
      </c>
      <c r="C1007" s="10" t="s">
        <v>320</v>
      </c>
      <c r="D1007" s="10" t="s">
        <v>40</v>
      </c>
      <c r="E1007" s="10" t="s">
        <v>30</v>
      </c>
      <c r="F1007" s="10">
        <v>360</v>
      </c>
      <c r="G1007" s="10">
        <v>392</v>
      </c>
      <c r="H1007" s="11">
        <f>SUMIFS(AA:AA,$A:$A,EOMONTH($A1007,-1),$B:$B,$B1007)</f>
        <v>306</v>
      </c>
      <c r="I1007" s="63">
        <f>ROUND(SUMIFS(AC:AC,$A:$A,EOMONTH($A1007,-1),$B:$B,$B1007),2)</f>
        <v>96.47</v>
      </c>
      <c r="J1007" s="11">
        <f>SUMIFS(AB:AB,$A:$A,EOMONTH($A1007,-1),$B:$B,$B1007)</f>
        <v>17734.87</v>
      </c>
      <c r="K1007" s="13">
        <v>0</v>
      </c>
      <c r="L1007" s="25">
        <v>0</v>
      </c>
      <c r="M1007" s="15">
        <v>0</v>
      </c>
      <c r="N1007" s="14">
        <v>0</v>
      </c>
      <c r="O1007" s="16">
        <v>0</v>
      </c>
      <c r="P1007" s="16">
        <v>0</v>
      </c>
      <c r="Q1007" s="16">
        <v>0</v>
      </c>
      <c r="R1007" s="16">
        <f>Q1007*16.876/100</f>
        <v>0</v>
      </c>
      <c r="S1007" s="17">
        <f t="shared" si="105"/>
        <v>0</v>
      </c>
      <c r="T1007" s="16">
        <v>0</v>
      </c>
      <c r="U1007" s="18">
        <f t="shared" si="106"/>
        <v>119.952</v>
      </c>
      <c r="V1007" s="18">
        <f t="shared" si="107"/>
        <v>0</v>
      </c>
      <c r="W1007" s="18">
        <f t="shared" si="108"/>
        <v>0</v>
      </c>
      <c r="X1007" s="27"/>
      <c r="Y1007" s="19">
        <f t="shared" si="109"/>
        <v>0</v>
      </c>
      <c r="Z1007" s="18">
        <f t="shared" si="110"/>
        <v>0</v>
      </c>
      <c r="AA1007" s="12">
        <v>306</v>
      </c>
      <c r="AB1007" s="12">
        <v>17734.87</v>
      </c>
      <c r="AC1007" s="28">
        <f>+I1007+Y1007-Z1007</f>
        <v>96.47</v>
      </c>
      <c r="AD1007" s="20">
        <f t="shared" si="111"/>
        <v>0</v>
      </c>
      <c r="AE1007">
        <v>10</v>
      </c>
    </row>
    <row r="1008" spans="1:31" x14ac:dyDescent="0.25">
      <c r="A1008" s="9">
        <v>45077</v>
      </c>
      <c r="B1008" s="10" t="s">
        <v>321</v>
      </c>
      <c r="C1008" s="10" t="s">
        <v>320</v>
      </c>
      <c r="D1008" s="10" t="s">
        <v>40</v>
      </c>
      <c r="E1008" s="10" t="s">
        <v>30</v>
      </c>
      <c r="F1008" s="10">
        <v>360</v>
      </c>
      <c r="G1008" s="10">
        <v>392</v>
      </c>
      <c r="H1008" s="11">
        <f>SUMIFS(AA:AA,$A:$A,EOMONTH($A1008,-1),$B:$B,$B1008)</f>
        <v>648</v>
      </c>
      <c r="I1008" s="63">
        <f>ROUND(SUMIFS(AC:AC,$A:$A,EOMONTH($A1008,-1),$B:$B,$B1008),2)</f>
        <v>77.23</v>
      </c>
      <c r="J1008" s="11">
        <f>SUMIFS(AB:AB,$A:$A,EOMONTH($A1008,-1),$B:$B,$B1008)</f>
        <v>28394.02</v>
      </c>
      <c r="K1008" s="13">
        <v>0</v>
      </c>
      <c r="L1008" s="25">
        <v>0</v>
      </c>
      <c r="M1008" s="15">
        <v>0</v>
      </c>
      <c r="N1008" s="14">
        <v>0</v>
      </c>
      <c r="O1008" s="16">
        <v>220</v>
      </c>
      <c r="P1008" s="16">
        <v>17186.400000000001</v>
      </c>
      <c r="Q1008" s="16">
        <v>0</v>
      </c>
      <c r="R1008" s="16">
        <f>Q1008*16.876/100</f>
        <v>0</v>
      </c>
      <c r="S1008" s="17">
        <f t="shared" si="105"/>
        <v>0</v>
      </c>
      <c r="T1008" s="16">
        <v>0</v>
      </c>
      <c r="U1008" s="18">
        <f t="shared" si="106"/>
        <v>254.01599999999999</v>
      </c>
      <c r="V1008" s="18">
        <f t="shared" si="107"/>
        <v>0</v>
      </c>
      <c r="W1008" s="18">
        <f t="shared" si="108"/>
        <v>0</v>
      </c>
      <c r="X1008" s="27"/>
      <c r="Y1008" s="19">
        <f t="shared" si="109"/>
        <v>0</v>
      </c>
      <c r="Z1008" s="18">
        <f t="shared" si="110"/>
        <v>86.24</v>
      </c>
      <c r="AA1008" s="12">
        <v>428</v>
      </c>
      <c r="AB1008" s="12">
        <v>18754.07</v>
      </c>
      <c r="AC1008" s="28">
        <f>+I1008+Y1008-Z1008</f>
        <v>-9.0099999999999909</v>
      </c>
      <c r="AD1008" s="20">
        <f t="shared" si="111"/>
        <v>10</v>
      </c>
      <c r="AE1008">
        <v>110</v>
      </c>
    </row>
    <row r="1009" spans="1:31" x14ac:dyDescent="0.25">
      <c r="A1009" s="9">
        <v>45077</v>
      </c>
      <c r="B1009" s="10" t="s">
        <v>322</v>
      </c>
      <c r="C1009" s="10" t="s">
        <v>320</v>
      </c>
      <c r="D1009" s="10" t="s">
        <v>40</v>
      </c>
      <c r="E1009" s="10" t="s">
        <v>30</v>
      </c>
      <c r="F1009" s="10">
        <v>360</v>
      </c>
      <c r="G1009" s="10">
        <v>392</v>
      </c>
      <c r="H1009" s="11">
        <f>SUMIFS(AA:AA,$A:$A,EOMONTH($A1009,-1),$B:$B,$B1009)</f>
        <v>275</v>
      </c>
      <c r="I1009" s="63">
        <f>ROUND(SUMIFS(AC:AC,$A:$A,EOMONTH($A1009,-1),$B:$B,$B1009),2)</f>
        <v>12.07</v>
      </c>
      <c r="J1009" s="11">
        <f>SUMIFS(AB:AB,$A:$A,EOMONTH($A1009,-1),$B:$B,$B1009)</f>
        <v>13594.16</v>
      </c>
      <c r="K1009" s="13">
        <v>0</v>
      </c>
      <c r="L1009" s="25">
        <v>0</v>
      </c>
      <c r="M1009" s="15">
        <v>0</v>
      </c>
      <c r="N1009" s="14">
        <v>0</v>
      </c>
      <c r="O1009" s="16">
        <v>0</v>
      </c>
      <c r="P1009" s="16">
        <v>0</v>
      </c>
      <c r="Q1009" s="16">
        <v>0</v>
      </c>
      <c r="R1009" s="16">
        <f>Q1009*16.876/100</f>
        <v>0</v>
      </c>
      <c r="S1009" s="17">
        <f t="shared" si="105"/>
        <v>0</v>
      </c>
      <c r="T1009" s="16">
        <v>0</v>
      </c>
      <c r="U1009" s="18">
        <f t="shared" si="106"/>
        <v>107.8</v>
      </c>
      <c r="V1009" s="18">
        <f t="shared" si="107"/>
        <v>0</v>
      </c>
      <c r="W1009" s="18">
        <f t="shared" si="108"/>
        <v>0</v>
      </c>
      <c r="X1009" s="27"/>
      <c r="Y1009" s="19">
        <f t="shared" si="109"/>
        <v>0</v>
      </c>
      <c r="Z1009" s="18">
        <f t="shared" si="110"/>
        <v>0</v>
      </c>
      <c r="AA1009" s="12">
        <v>275</v>
      </c>
      <c r="AB1009" s="12">
        <v>13594.16</v>
      </c>
      <c r="AC1009" s="28">
        <f>+I1009+Y1009-Z1009</f>
        <v>12.07</v>
      </c>
      <c r="AD1009" s="20">
        <f t="shared" si="111"/>
        <v>0</v>
      </c>
      <c r="AE1009">
        <v>0</v>
      </c>
    </row>
    <row r="1010" spans="1:31" x14ac:dyDescent="0.25">
      <c r="A1010" s="9">
        <v>45077</v>
      </c>
      <c r="B1010" s="10" t="s">
        <v>323</v>
      </c>
      <c r="C1010" s="10" t="s">
        <v>320</v>
      </c>
      <c r="D1010" s="10" t="s">
        <v>40</v>
      </c>
      <c r="E1010" s="10" t="s">
        <v>30</v>
      </c>
      <c r="F1010" s="10">
        <v>360</v>
      </c>
      <c r="G1010" s="10">
        <v>392</v>
      </c>
      <c r="H1010" s="11">
        <f>SUMIFS(AA:AA,$A:$A,EOMONTH($A1010,-1),$B:$B,$B1010)</f>
        <v>320</v>
      </c>
      <c r="I1010" s="63">
        <f>ROUND(SUMIFS(AC:AC,$A:$A,EOMONTH($A1010,-1),$B:$B,$B1010),2)</f>
        <v>29.76</v>
      </c>
      <c r="J1010" s="11">
        <f>SUMIFS(AB:AB,$A:$A,EOMONTH($A1010,-1),$B:$B,$B1010)</f>
        <v>14104.6</v>
      </c>
      <c r="K1010" s="13">
        <v>0</v>
      </c>
      <c r="L1010" s="25">
        <v>0</v>
      </c>
      <c r="M1010" s="15">
        <v>0</v>
      </c>
      <c r="N1010" s="14">
        <v>0</v>
      </c>
      <c r="O1010" s="16">
        <v>120</v>
      </c>
      <c r="P1010" s="16">
        <v>9464.4</v>
      </c>
      <c r="Q1010" s="16">
        <v>0</v>
      </c>
      <c r="R1010" s="16">
        <f>Q1010*16.876/100</f>
        <v>0</v>
      </c>
      <c r="S1010" s="17">
        <f t="shared" si="105"/>
        <v>0</v>
      </c>
      <c r="T1010" s="16">
        <v>0</v>
      </c>
      <c r="U1010" s="18">
        <f t="shared" si="106"/>
        <v>125.44</v>
      </c>
      <c r="V1010" s="18">
        <f t="shared" si="107"/>
        <v>0</v>
      </c>
      <c r="W1010" s="18">
        <f t="shared" si="108"/>
        <v>0</v>
      </c>
      <c r="X1010" s="27"/>
      <c r="Y1010" s="19">
        <f t="shared" si="109"/>
        <v>0</v>
      </c>
      <c r="Z1010" s="18">
        <f t="shared" si="110"/>
        <v>47.04</v>
      </c>
      <c r="AA1010" s="12">
        <v>200</v>
      </c>
      <c r="AB1010" s="12">
        <v>8815.3799999999992</v>
      </c>
      <c r="AC1010" s="28">
        <f>+I1010+Y1010-Z1010</f>
        <v>-17.279999999999998</v>
      </c>
      <c r="AD1010" s="20">
        <f t="shared" si="111"/>
        <v>20</v>
      </c>
      <c r="AE1010">
        <v>70</v>
      </c>
    </row>
    <row r="1011" spans="1:31" x14ac:dyDescent="0.25">
      <c r="A1011" s="9">
        <v>45077</v>
      </c>
      <c r="B1011" s="10" t="s">
        <v>324</v>
      </c>
      <c r="C1011" s="10" t="s">
        <v>320</v>
      </c>
      <c r="D1011" s="10" t="s">
        <v>40</v>
      </c>
      <c r="E1011" s="10" t="s">
        <v>30</v>
      </c>
      <c r="F1011" s="10">
        <v>360</v>
      </c>
      <c r="G1011" s="10">
        <v>392</v>
      </c>
      <c r="H1011" s="11">
        <f>SUMIFS(AA:AA,$A:$A,EOMONTH($A1011,-1),$B:$B,$B1011)</f>
        <v>236</v>
      </c>
      <c r="I1011" s="63">
        <f>ROUND(SUMIFS(AC:AC,$A:$A,EOMONTH($A1011,-1),$B:$B,$B1011),2)</f>
        <v>41.29</v>
      </c>
      <c r="J1011" s="11">
        <f>SUMIFS(AB:AB,$A:$A,EOMONTH($A1011,-1),$B:$B,$B1011)</f>
        <v>10303.74</v>
      </c>
      <c r="K1011" s="13">
        <v>0</v>
      </c>
      <c r="L1011" s="25">
        <v>0</v>
      </c>
      <c r="M1011" s="15">
        <v>0</v>
      </c>
      <c r="N1011" s="14">
        <v>0</v>
      </c>
      <c r="O1011" s="16">
        <v>70</v>
      </c>
      <c r="P1011" s="16">
        <v>5405.4</v>
      </c>
      <c r="Q1011" s="16">
        <v>0</v>
      </c>
      <c r="R1011" s="16">
        <f>Q1011*16.876/100</f>
        <v>0</v>
      </c>
      <c r="S1011" s="17">
        <f t="shared" si="105"/>
        <v>0</v>
      </c>
      <c r="T1011" s="16">
        <v>0</v>
      </c>
      <c r="U1011" s="18">
        <f t="shared" si="106"/>
        <v>92.512</v>
      </c>
      <c r="V1011" s="18">
        <f t="shared" si="107"/>
        <v>0</v>
      </c>
      <c r="W1011" s="18">
        <f t="shared" si="108"/>
        <v>0</v>
      </c>
      <c r="X1011" s="27"/>
      <c r="Y1011" s="19">
        <f t="shared" si="109"/>
        <v>0</v>
      </c>
      <c r="Z1011" s="18">
        <f t="shared" si="110"/>
        <v>27.44</v>
      </c>
      <c r="AA1011" s="12">
        <v>166</v>
      </c>
      <c r="AB1011" s="12">
        <v>7247.54</v>
      </c>
      <c r="AC1011" s="28">
        <f>+I1011+Y1011-Z1011</f>
        <v>13.849999999999998</v>
      </c>
      <c r="AD1011" s="20">
        <f t="shared" si="111"/>
        <v>0</v>
      </c>
      <c r="AE1011">
        <v>90</v>
      </c>
    </row>
    <row r="1012" spans="1:31" x14ac:dyDescent="0.25">
      <c r="A1012" s="9">
        <v>45077</v>
      </c>
      <c r="B1012" s="10" t="s">
        <v>325</v>
      </c>
      <c r="C1012" s="10" t="s">
        <v>320</v>
      </c>
      <c r="D1012" s="10" t="s">
        <v>40</v>
      </c>
      <c r="E1012" s="10" t="s">
        <v>30</v>
      </c>
      <c r="F1012" s="10">
        <v>360</v>
      </c>
      <c r="G1012" s="10">
        <v>392</v>
      </c>
      <c r="H1012" s="11">
        <f>SUMIFS(AA:AA,$A:$A,EOMONTH($A1012,-1),$B:$B,$B1012)</f>
        <v>403</v>
      </c>
      <c r="I1012" s="63">
        <f>ROUND(SUMIFS(AC:AC,$A:$A,EOMONTH($A1012,-1),$B:$B,$B1012),2)</f>
        <v>18.2</v>
      </c>
      <c r="J1012" s="11">
        <f>SUMIFS(AB:AB,$A:$A,EOMONTH($A1012,-1),$B:$B,$B1012)</f>
        <v>17538.89</v>
      </c>
      <c r="K1012" s="13">
        <v>0</v>
      </c>
      <c r="L1012" s="25">
        <v>0</v>
      </c>
      <c r="M1012" s="15">
        <v>0</v>
      </c>
      <c r="N1012" s="14">
        <v>0</v>
      </c>
      <c r="O1012" s="16">
        <v>0</v>
      </c>
      <c r="P1012" s="16">
        <v>0</v>
      </c>
      <c r="Q1012" s="16">
        <v>0</v>
      </c>
      <c r="R1012" s="16">
        <f>Q1012*16.876/100</f>
        <v>0</v>
      </c>
      <c r="S1012" s="17">
        <f t="shared" si="105"/>
        <v>0</v>
      </c>
      <c r="T1012" s="16">
        <v>0</v>
      </c>
      <c r="U1012" s="18">
        <f t="shared" si="106"/>
        <v>157.976</v>
      </c>
      <c r="V1012" s="18">
        <f t="shared" si="107"/>
        <v>0</v>
      </c>
      <c r="W1012" s="18">
        <f t="shared" si="108"/>
        <v>0</v>
      </c>
      <c r="X1012" s="27"/>
      <c r="Y1012" s="19">
        <f t="shared" si="109"/>
        <v>0</v>
      </c>
      <c r="Z1012" s="18">
        <f t="shared" si="110"/>
        <v>0</v>
      </c>
      <c r="AA1012" s="12">
        <v>403</v>
      </c>
      <c r="AB1012" s="12">
        <v>17538.89</v>
      </c>
      <c r="AC1012" s="28">
        <f>+I1012+Y1012-Z1012</f>
        <v>18.2</v>
      </c>
      <c r="AD1012" s="20">
        <f t="shared" si="111"/>
        <v>0</v>
      </c>
      <c r="AE1012">
        <v>0</v>
      </c>
    </row>
    <row r="1013" spans="1:31" x14ac:dyDescent="0.25">
      <c r="A1013" s="9">
        <v>45077</v>
      </c>
      <c r="B1013" s="10" t="s">
        <v>326</v>
      </c>
      <c r="C1013" s="10" t="s">
        <v>320</v>
      </c>
      <c r="D1013" s="10" t="s">
        <v>40</v>
      </c>
      <c r="E1013" s="10" t="s">
        <v>30</v>
      </c>
      <c r="F1013" s="10">
        <v>610</v>
      </c>
      <c r="G1013" s="10">
        <v>665</v>
      </c>
      <c r="H1013" s="11">
        <f>SUMIFS(AA:AA,$A:$A,EOMONTH($A1013,-1),$B:$B,$B1013)</f>
        <v>50</v>
      </c>
      <c r="I1013" s="63">
        <f>ROUND(SUMIFS(AC:AC,$A:$A,EOMONTH($A1013,-1),$B:$B,$B1013),2)</f>
        <v>65.89</v>
      </c>
      <c r="J1013" s="11">
        <f>SUMIFS(AB:AB,$A:$A,EOMONTH($A1013,-1),$B:$B,$B1013)</f>
        <v>3648.79</v>
      </c>
      <c r="K1013" s="13">
        <v>0</v>
      </c>
      <c r="L1013" s="25">
        <v>0</v>
      </c>
      <c r="M1013" s="15">
        <v>0</v>
      </c>
      <c r="N1013" s="14">
        <v>0</v>
      </c>
      <c r="O1013" s="16">
        <v>50</v>
      </c>
      <c r="P1013" s="16">
        <v>6514.2</v>
      </c>
      <c r="Q1013" s="16">
        <v>0</v>
      </c>
      <c r="R1013" s="16">
        <f>Q1013*16.876/100</f>
        <v>0</v>
      </c>
      <c r="S1013" s="17">
        <f t="shared" si="105"/>
        <v>0</v>
      </c>
      <c r="T1013" s="16">
        <v>0</v>
      </c>
      <c r="U1013" s="18">
        <f t="shared" si="106"/>
        <v>33.25</v>
      </c>
      <c r="V1013" s="18">
        <f t="shared" si="107"/>
        <v>0</v>
      </c>
      <c r="W1013" s="18">
        <f t="shared" si="108"/>
        <v>0</v>
      </c>
      <c r="X1013" s="27"/>
      <c r="Y1013" s="19">
        <f t="shared" si="109"/>
        <v>0</v>
      </c>
      <c r="Z1013" s="18">
        <f t="shared" si="110"/>
        <v>33.25</v>
      </c>
      <c r="AA1013" s="12">
        <v>0</v>
      </c>
      <c r="AB1013" s="12">
        <v>0</v>
      </c>
      <c r="AC1013" s="28">
        <f>+I1013+Y1013-Z1013</f>
        <v>32.64</v>
      </c>
      <c r="AD1013" s="20">
        <f t="shared" si="111"/>
        <v>0</v>
      </c>
      <c r="AE1013">
        <v>170</v>
      </c>
    </row>
    <row r="1014" spans="1:31" x14ac:dyDescent="0.25">
      <c r="A1014" s="9">
        <v>45077</v>
      </c>
      <c r="B1014" s="10" t="s">
        <v>327</v>
      </c>
      <c r="C1014" s="10" t="s">
        <v>320</v>
      </c>
      <c r="D1014" s="10" t="s">
        <v>40</v>
      </c>
      <c r="E1014" s="10" t="s">
        <v>30</v>
      </c>
      <c r="F1014" s="10">
        <v>610</v>
      </c>
      <c r="G1014" s="10">
        <v>665</v>
      </c>
      <c r="H1014" s="11">
        <f>SUMIFS(AA:AA,$A:$A,EOMONTH($A1014,-1),$B:$B,$B1014)</f>
        <v>140</v>
      </c>
      <c r="I1014" s="63">
        <f>ROUND(SUMIFS(AC:AC,$A:$A,EOMONTH($A1014,-1),$B:$B,$B1014),2)</f>
        <v>6.32</v>
      </c>
      <c r="J1014" s="11">
        <f>SUMIFS(AB:AB,$A:$A,EOMONTH($A1014,-1),$B:$B,$B1014)</f>
        <v>12358.43</v>
      </c>
      <c r="K1014" s="13">
        <v>0</v>
      </c>
      <c r="L1014" s="25">
        <v>0</v>
      </c>
      <c r="M1014" s="15">
        <v>0</v>
      </c>
      <c r="N1014" s="14">
        <v>0</v>
      </c>
      <c r="O1014" s="16">
        <v>30</v>
      </c>
      <c r="P1014" s="16">
        <v>3841.2</v>
      </c>
      <c r="Q1014" s="16">
        <v>0</v>
      </c>
      <c r="R1014" s="16">
        <f>Q1014*16.876/100</f>
        <v>0</v>
      </c>
      <c r="S1014" s="17">
        <f t="shared" si="105"/>
        <v>0</v>
      </c>
      <c r="T1014" s="16">
        <v>0</v>
      </c>
      <c r="U1014" s="18">
        <f t="shared" si="106"/>
        <v>93.1</v>
      </c>
      <c r="V1014" s="18">
        <f t="shared" si="107"/>
        <v>0</v>
      </c>
      <c r="W1014" s="18">
        <f t="shared" si="108"/>
        <v>0</v>
      </c>
      <c r="X1014" s="27"/>
      <c r="Y1014" s="19">
        <f t="shared" si="109"/>
        <v>0</v>
      </c>
      <c r="Z1014" s="18">
        <f t="shared" si="110"/>
        <v>19.95</v>
      </c>
      <c r="AA1014" s="12">
        <v>110</v>
      </c>
      <c r="AB1014" s="12">
        <v>9710.2000000000007</v>
      </c>
      <c r="AC1014" s="28">
        <f>+I1014+Y1014-Z1014</f>
        <v>-13.629999999999999</v>
      </c>
      <c r="AD1014" s="20">
        <f t="shared" si="111"/>
        <v>20</v>
      </c>
      <c r="AE1014">
        <v>20</v>
      </c>
    </row>
    <row r="1015" spans="1:31" x14ac:dyDescent="0.25">
      <c r="A1015" s="9">
        <v>45077</v>
      </c>
      <c r="B1015" s="10" t="s">
        <v>328</v>
      </c>
      <c r="C1015" s="10" t="s">
        <v>320</v>
      </c>
      <c r="D1015" s="10" t="s">
        <v>40</v>
      </c>
      <c r="E1015" s="10" t="s">
        <v>30</v>
      </c>
      <c r="F1015" s="10">
        <v>610</v>
      </c>
      <c r="G1015" s="10">
        <v>665</v>
      </c>
      <c r="H1015" s="11">
        <f>SUMIFS(AA:AA,$A:$A,EOMONTH($A1015,-1),$B:$B,$B1015)</f>
        <v>88</v>
      </c>
      <c r="I1015" s="63">
        <f>ROUND(SUMIFS(AC:AC,$A:$A,EOMONTH($A1015,-1),$B:$B,$B1015),2)</f>
        <v>-30.12</v>
      </c>
      <c r="J1015" s="11">
        <f>SUMIFS(AB:AB,$A:$A,EOMONTH($A1015,-1),$B:$B,$B1015)</f>
        <v>10614.46</v>
      </c>
      <c r="K1015" s="13">
        <v>0</v>
      </c>
      <c r="L1015" s="25">
        <v>0</v>
      </c>
      <c r="M1015" s="15">
        <v>0</v>
      </c>
      <c r="N1015" s="14">
        <v>0</v>
      </c>
      <c r="O1015" s="16">
        <v>0</v>
      </c>
      <c r="P1015" s="16">
        <v>0</v>
      </c>
      <c r="Q1015" s="16">
        <v>0</v>
      </c>
      <c r="R1015" s="16">
        <f>Q1015*16.876/100</f>
        <v>0</v>
      </c>
      <c r="S1015" s="17">
        <f t="shared" si="105"/>
        <v>0</v>
      </c>
      <c r="T1015" s="16">
        <v>0</v>
      </c>
      <c r="U1015" s="18">
        <f t="shared" si="106"/>
        <v>58.52</v>
      </c>
      <c r="V1015" s="18">
        <f t="shared" si="107"/>
        <v>0</v>
      </c>
      <c r="W1015" s="18">
        <f t="shared" si="108"/>
        <v>0</v>
      </c>
      <c r="X1015" s="27"/>
      <c r="Y1015" s="19">
        <f t="shared" si="109"/>
        <v>0</v>
      </c>
      <c r="Z1015" s="18">
        <f t="shared" si="110"/>
        <v>0</v>
      </c>
      <c r="AA1015" s="12">
        <v>88</v>
      </c>
      <c r="AB1015" s="12">
        <v>10614.46</v>
      </c>
      <c r="AC1015" s="28">
        <f>+I1015+Y1015-Z1015</f>
        <v>-30.12</v>
      </c>
      <c r="AD1015" s="20">
        <f t="shared" si="111"/>
        <v>40</v>
      </c>
      <c r="AE1015">
        <v>40</v>
      </c>
    </row>
    <row r="1016" spans="1:31" x14ac:dyDescent="0.25">
      <c r="A1016" s="9">
        <v>45077</v>
      </c>
      <c r="B1016" s="10" t="s">
        <v>329</v>
      </c>
      <c r="C1016" s="10" t="s">
        <v>320</v>
      </c>
      <c r="D1016" s="10" t="s">
        <v>40</v>
      </c>
      <c r="E1016" s="10" t="s">
        <v>30</v>
      </c>
      <c r="F1016" s="10">
        <v>610</v>
      </c>
      <c r="G1016" s="10">
        <v>665</v>
      </c>
      <c r="H1016" s="11">
        <f>SUMIFS(AA:AA,$A:$A,EOMONTH($A1016,-1),$B:$B,$B1016)</f>
        <v>377</v>
      </c>
      <c r="I1016" s="63">
        <f>ROUND(SUMIFS(AC:AC,$A:$A,EOMONTH($A1016,-1),$B:$B,$B1016),2)</f>
        <v>-55.51</v>
      </c>
      <c r="J1016" s="11">
        <f>SUMIFS(AB:AB,$A:$A,EOMONTH($A1016,-1),$B:$B,$B1016)</f>
        <v>28180.52</v>
      </c>
      <c r="K1016" s="13">
        <v>0</v>
      </c>
      <c r="L1016" s="25">
        <v>0</v>
      </c>
      <c r="M1016" s="15">
        <v>0</v>
      </c>
      <c r="N1016" s="14">
        <v>0</v>
      </c>
      <c r="O1016" s="16">
        <v>50</v>
      </c>
      <c r="P1016" s="16">
        <v>6435</v>
      </c>
      <c r="Q1016" s="16">
        <v>0</v>
      </c>
      <c r="R1016" s="16">
        <f>Q1016*16.876/100</f>
        <v>0</v>
      </c>
      <c r="S1016" s="17">
        <f t="shared" si="105"/>
        <v>0</v>
      </c>
      <c r="T1016" s="16">
        <v>0</v>
      </c>
      <c r="U1016" s="18">
        <f t="shared" si="106"/>
        <v>250.70500000000001</v>
      </c>
      <c r="V1016" s="18">
        <f t="shared" si="107"/>
        <v>0</v>
      </c>
      <c r="W1016" s="18">
        <f t="shared" si="108"/>
        <v>0</v>
      </c>
      <c r="X1016" s="27"/>
      <c r="Y1016" s="19">
        <f t="shared" si="109"/>
        <v>0</v>
      </c>
      <c r="Z1016" s="18">
        <f t="shared" si="110"/>
        <v>33.25</v>
      </c>
      <c r="AA1016" s="12">
        <v>327</v>
      </c>
      <c r="AB1016" s="12">
        <v>24443.05</v>
      </c>
      <c r="AC1016" s="28">
        <f>+I1016+Y1016-Z1016</f>
        <v>-88.759999999999991</v>
      </c>
      <c r="AD1016" s="20">
        <f t="shared" si="111"/>
        <v>90</v>
      </c>
      <c r="AE1016">
        <v>90</v>
      </c>
    </row>
    <row r="1017" spans="1:31" x14ac:dyDescent="0.25">
      <c r="A1017" s="9">
        <v>45077</v>
      </c>
      <c r="B1017" s="10" t="s">
        <v>330</v>
      </c>
      <c r="C1017" s="10" t="s">
        <v>320</v>
      </c>
      <c r="D1017" s="10" t="s">
        <v>40</v>
      </c>
      <c r="E1017" s="10" t="s">
        <v>30</v>
      </c>
      <c r="F1017" s="10">
        <v>610</v>
      </c>
      <c r="G1017" s="10">
        <v>665</v>
      </c>
      <c r="H1017" s="11">
        <f>SUMIFS(AA:AA,$A:$A,EOMONTH($A1017,-1),$B:$B,$B1017)</f>
        <v>41</v>
      </c>
      <c r="I1017" s="63">
        <f>ROUND(SUMIFS(AC:AC,$A:$A,EOMONTH($A1017,-1),$B:$B,$B1017),2)</f>
        <v>-60.13</v>
      </c>
      <c r="J1017" s="11">
        <f>SUMIFS(AB:AB,$A:$A,EOMONTH($A1017,-1),$B:$B,$B1017)</f>
        <v>3051.58</v>
      </c>
      <c r="K1017" s="13">
        <v>0</v>
      </c>
      <c r="L1017" s="25">
        <v>0</v>
      </c>
      <c r="M1017" s="15">
        <v>0</v>
      </c>
      <c r="N1017" s="14">
        <v>0</v>
      </c>
      <c r="O1017" s="16">
        <v>40</v>
      </c>
      <c r="P1017" s="16">
        <v>5134.8</v>
      </c>
      <c r="Q1017" s="16">
        <v>0</v>
      </c>
      <c r="R1017" s="16">
        <f>Q1017*16.876/100</f>
        <v>0</v>
      </c>
      <c r="S1017" s="17">
        <f t="shared" si="105"/>
        <v>0</v>
      </c>
      <c r="T1017" s="16">
        <v>0</v>
      </c>
      <c r="U1017" s="18">
        <f t="shared" si="106"/>
        <v>27.265000000000001</v>
      </c>
      <c r="V1017" s="18">
        <f t="shared" si="107"/>
        <v>0</v>
      </c>
      <c r="W1017" s="18">
        <f t="shared" si="108"/>
        <v>0</v>
      </c>
      <c r="X1017" s="27"/>
      <c r="Y1017" s="19">
        <f t="shared" si="109"/>
        <v>0</v>
      </c>
      <c r="Z1017" s="18">
        <f t="shared" si="110"/>
        <v>26.6</v>
      </c>
      <c r="AA1017" s="12">
        <v>1</v>
      </c>
      <c r="AB1017" s="12">
        <v>74.430000000000007</v>
      </c>
      <c r="AC1017" s="28">
        <f>+I1017+Y1017-Z1017</f>
        <v>-86.73</v>
      </c>
      <c r="AD1017" s="20">
        <f t="shared" si="111"/>
        <v>90</v>
      </c>
      <c r="AE1017">
        <v>90</v>
      </c>
    </row>
    <row r="1018" spans="1:31" x14ac:dyDescent="0.25">
      <c r="A1018" s="9">
        <v>45077</v>
      </c>
      <c r="B1018" s="10" t="s">
        <v>331</v>
      </c>
      <c r="C1018" s="10" t="s">
        <v>320</v>
      </c>
      <c r="D1018" s="10" t="s">
        <v>40</v>
      </c>
      <c r="E1018" s="10" t="s">
        <v>30</v>
      </c>
      <c r="F1018" s="10">
        <v>610</v>
      </c>
      <c r="G1018" s="10">
        <v>665</v>
      </c>
      <c r="H1018" s="11">
        <f>SUMIFS(AA:AA,$A:$A,EOMONTH($A1018,-1),$B:$B,$B1018)</f>
        <v>465</v>
      </c>
      <c r="I1018" s="63">
        <f>ROUND(SUMIFS(AC:AC,$A:$A,EOMONTH($A1018,-1),$B:$B,$B1018),2)</f>
        <v>20.99</v>
      </c>
      <c r="J1018" s="11">
        <f>SUMIFS(AB:AB,$A:$A,EOMONTH($A1018,-1),$B:$B,$B1018)</f>
        <v>76725</v>
      </c>
      <c r="K1018" s="13">
        <v>0</v>
      </c>
      <c r="L1018" s="25">
        <v>0</v>
      </c>
      <c r="M1018" s="15">
        <v>0</v>
      </c>
      <c r="N1018" s="14">
        <v>0</v>
      </c>
      <c r="O1018" s="16">
        <v>0</v>
      </c>
      <c r="P1018" s="16">
        <v>0</v>
      </c>
      <c r="Q1018" s="16">
        <v>0</v>
      </c>
      <c r="R1018" s="16">
        <f>Q1018*16.876/100</f>
        <v>0</v>
      </c>
      <c r="S1018" s="17">
        <f t="shared" si="105"/>
        <v>0</v>
      </c>
      <c r="T1018" s="16">
        <v>0</v>
      </c>
      <c r="U1018" s="18">
        <f t="shared" si="106"/>
        <v>309.22500000000002</v>
      </c>
      <c r="V1018" s="18">
        <f t="shared" si="107"/>
        <v>0</v>
      </c>
      <c r="W1018" s="18">
        <f t="shared" si="108"/>
        <v>0</v>
      </c>
      <c r="X1018" s="27"/>
      <c r="Y1018" s="19">
        <f t="shared" si="109"/>
        <v>0</v>
      </c>
      <c r="Z1018" s="18">
        <f t="shared" si="110"/>
        <v>0</v>
      </c>
      <c r="AA1018" s="12">
        <v>465</v>
      </c>
      <c r="AB1018" s="12">
        <v>76725</v>
      </c>
      <c r="AC1018" s="28">
        <f>+I1018+Y1018-Z1018</f>
        <v>20.99</v>
      </c>
      <c r="AD1018" s="20">
        <f t="shared" si="111"/>
        <v>0</v>
      </c>
      <c r="AE1018">
        <v>0</v>
      </c>
    </row>
    <row r="1019" spans="1:31" x14ac:dyDescent="0.25">
      <c r="A1019" s="9">
        <v>45077</v>
      </c>
      <c r="B1019" s="10" t="s">
        <v>332</v>
      </c>
      <c r="C1019" s="10" t="s">
        <v>320</v>
      </c>
      <c r="D1019" s="10" t="s">
        <v>40</v>
      </c>
      <c r="E1019" s="10" t="s">
        <v>30</v>
      </c>
      <c r="F1019" s="10">
        <v>700</v>
      </c>
      <c r="G1019" s="10">
        <v>763</v>
      </c>
      <c r="H1019" s="11">
        <f>SUMIFS(AA:AA,$A:$A,EOMONTH($A1019,-1),$B:$B,$B1019)</f>
        <v>795</v>
      </c>
      <c r="I1019" s="63">
        <f>ROUND(SUMIFS(AC:AC,$A:$A,EOMONTH($A1019,-1),$B:$B,$B1019),2)</f>
        <v>-109.83</v>
      </c>
      <c r="J1019" s="11">
        <f>SUMIFS(AB:AB,$A:$A,EOMONTH($A1019,-1),$B:$B,$B1019)</f>
        <v>52822.239999999998</v>
      </c>
      <c r="K1019" s="13">
        <v>0</v>
      </c>
      <c r="L1019" s="25">
        <v>0</v>
      </c>
      <c r="M1019" s="15">
        <v>0</v>
      </c>
      <c r="N1019" s="14">
        <v>0</v>
      </c>
      <c r="O1019" s="16">
        <v>55</v>
      </c>
      <c r="P1019" s="16">
        <v>6590.25</v>
      </c>
      <c r="Q1019" s="16">
        <v>0</v>
      </c>
      <c r="R1019" s="16">
        <f>Q1019*16.876/100</f>
        <v>0</v>
      </c>
      <c r="S1019" s="17">
        <f t="shared" si="105"/>
        <v>0</v>
      </c>
      <c r="T1019" s="16">
        <v>0</v>
      </c>
      <c r="U1019" s="18">
        <f t="shared" si="106"/>
        <v>606.58500000000004</v>
      </c>
      <c r="V1019" s="18">
        <f t="shared" si="107"/>
        <v>0</v>
      </c>
      <c r="W1019" s="18">
        <f t="shared" si="108"/>
        <v>0</v>
      </c>
      <c r="X1019" s="27"/>
      <c r="Y1019" s="19">
        <f t="shared" si="109"/>
        <v>0</v>
      </c>
      <c r="Z1019" s="18">
        <f t="shared" si="110"/>
        <v>41.965000000000003</v>
      </c>
      <c r="AA1019" s="12">
        <v>740</v>
      </c>
      <c r="AB1019" s="12">
        <v>49167.87</v>
      </c>
      <c r="AC1019" s="28">
        <f>+I1019+Y1019-Z1019</f>
        <v>-151.79500000000002</v>
      </c>
      <c r="AD1019" s="20">
        <f t="shared" si="111"/>
        <v>160</v>
      </c>
      <c r="AE1019">
        <v>160</v>
      </c>
    </row>
    <row r="1020" spans="1:31" x14ac:dyDescent="0.25">
      <c r="A1020" s="9">
        <v>45077</v>
      </c>
      <c r="B1020" s="10" t="s">
        <v>333</v>
      </c>
      <c r="C1020" s="10" t="s">
        <v>320</v>
      </c>
      <c r="D1020" s="10" t="s">
        <v>40</v>
      </c>
      <c r="E1020" s="10" t="s">
        <v>30</v>
      </c>
      <c r="F1020" s="10">
        <v>700</v>
      </c>
      <c r="G1020" s="10">
        <v>763</v>
      </c>
      <c r="H1020" s="11">
        <f>SUMIFS(AA:AA,$A:$A,EOMONTH($A1020,-1),$B:$B,$B1020)</f>
        <v>19</v>
      </c>
      <c r="I1020" s="63">
        <f>ROUND(SUMIFS(AC:AC,$A:$A,EOMONTH($A1020,-1),$B:$B,$B1020),2)</f>
        <v>-9.19</v>
      </c>
      <c r="J1020" s="11">
        <f>SUMIFS(AB:AB,$A:$A,EOMONTH($A1020,-1),$B:$B,$B1020)</f>
        <v>2363.79</v>
      </c>
      <c r="K1020" s="13">
        <v>0</v>
      </c>
      <c r="L1020" s="25">
        <v>0</v>
      </c>
      <c r="M1020" s="15">
        <v>0</v>
      </c>
      <c r="N1020" s="14">
        <v>0</v>
      </c>
      <c r="O1020" s="16">
        <v>0</v>
      </c>
      <c r="P1020" s="16">
        <v>0</v>
      </c>
      <c r="Q1020" s="16">
        <v>0</v>
      </c>
      <c r="R1020" s="16">
        <f>Q1020*16.876/100</f>
        <v>0</v>
      </c>
      <c r="S1020" s="17">
        <f t="shared" si="105"/>
        <v>0</v>
      </c>
      <c r="T1020" s="16">
        <v>0</v>
      </c>
      <c r="U1020" s="18">
        <f t="shared" si="106"/>
        <v>14.497</v>
      </c>
      <c r="V1020" s="18">
        <f t="shared" si="107"/>
        <v>0</v>
      </c>
      <c r="W1020" s="18">
        <f t="shared" si="108"/>
        <v>0</v>
      </c>
      <c r="X1020" s="27"/>
      <c r="Y1020" s="19">
        <f t="shared" si="109"/>
        <v>0</v>
      </c>
      <c r="Z1020" s="18">
        <f t="shared" si="110"/>
        <v>0</v>
      </c>
      <c r="AA1020" s="12">
        <v>19</v>
      </c>
      <c r="AB1020" s="12">
        <v>2363.79</v>
      </c>
      <c r="AC1020" s="28">
        <f>+I1020+Y1020-Z1020</f>
        <v>-9.19</v>
      </c>
      <c r="AD1020" s="20">
        <f t="shared" si="111"/>
        <v>10</v>
      </c>
      <c r="AE1020">
        <v>10</v>
      </c>
    </row>
    <row r="1021" spans="1:31" x14ac:dyDescent="0.25">
      <c r="A1021" s="9">
        <v>45077</v>
      </c>
      <c r="B1021" s="10" t="s">
        <v>334</v>
      </c>
      <c r="C1021" s="10" t="s">
        <v>320</v>
      </c>
      <c r="D1021" s="10" t="s">
        <v>40</v>
      </c>
      <c r="E1021" s="10" t="s">
        <v>30</v>
      </c>
      <c r="F1021" s="10">
        <v>700</v>
      </c>
      <c r="G1021" s="10">
        <v>763</v>
      </c>
      <c r="H1021" s="11">
        <f>SUMIFS(AA:AA,$A:$A,EOMONTH($A1021,-1),$B:$B,$B1021)</f>
        <v>185</v>
      </c>
      <c r="I1021" s="63">
        <f>ROUND(SUMIFS(AC:AC,$A:$A,EOMONTH($A1021,-1),$B:$B,$B1021),2)</f>
        <v>-72.77</v>
      </c>
      <c r="J1021" s="11">
        <f>SUMIFS(AB:AB,$A:$A,EOMONTH($A1021,-1),$B:$B,$B1021)</f>
        <v>12292.08</v>
      </c>
      <c r="K1021" s="13">
        <v>0</v>
      </c>
      <c r="L1021" s="25">
        <v>0</v>
      </c>
      <c r="M1021" s="15">
        <v>0</v>
      </c>
      <c r="N1021" s="14">
        <v>0</v>
      </c>
      <c r="O1021" s="16">
        <v>86</v>
      </c>
      <c r="P1021" s="16">
        <v>10446.959999999999</v>
      </c>
      <c r="Q1021" s="16">
        <v>0</v>
      </c>
      <c r="R1021" s="16">
        <f>Q1021*16.876/100</f>
        <v>0</v>
      </c>
      <c r="S1021" s="17">
        <f t="shared" si="105"/>
        <v>0</v>
      </c>
      <c r="T1021" s="16">
        <v>0</v>
      </c>
      <c r="U1021" s="18">
        <f t="shared" si="106"/>
        <v>141.155</v>
      </c>
      <c r="V1021" s="18">
        <f t="shared" si="107"/>
        <v>0</v>
      </c>
      <c r="W1021" s="18">
        <f t="shared" si="108"/>
        <v>0</v>
      </c>
      <c r="X1021" s="27"/>
      <c r="Y1021" s="19">
        <f t="shared" si="109"/>
        <v>0</v>
      </c>
      <c r="Z1021" s="18">
        <f t="shared" si="110"/>
        <v>65.617999999999995</v>
      </c>
      <c r="AA1021" s="12">
        <v>99</v>
      </c>
      <c r="AB1021" s="12">
        <v>6577.92</v>
      </c>
      <c r="AC1021" s="28">
        <f>+I1021+Y1021-Z1021</f>
        <v>-138.38799999999998</v>
      </c>
      <c r="AD1021" s="20">
        <f t="shared" si="111"/>
        <v>140</v>
      </c>
      <c r="AE1021">
        <v>140</v>
      </c>
    </row>
    <row r="1022" spans="1:31" x14ac:dyDescent="0.25">
      <c r="A1022" s="9">
        <v>45077</v>
      </c>
      <c r="B1022" s="10" t="s">
        <v>335</v>
      </c>
      <c r="C1022" s="10" t="s">
        <v>320</v>
      </c>
      <c r="D1022" s="10" t="s">
        <v>40</v>
      </c>
      <c r="E1022" s="10" t="s">
        <v>30</v>
      </c>
      <c r="F1022" s="10">
        <v>1050</v>
      </c>
      <c r="G1022" s="10">
        <v>1144</v>
      </c>
      <c r="H1022" s="11">
        <f>SUMIFS(AA:AA,$A:$A,EOMONTH($A1022,-1),$B:$B,$B1022)</f>
        <v>93</v>
      </c>
      <c r="I1022" s="63">
        <f>ROUND(SUMIFS(AC:AC,$A:$A,EOMONTH($A1022,-1),$B:$B,$B1022),2)</f>
        <v>-32.06</v>
      </c>
      <c r="J1022" s="11">
        <f>SUMIFS(AB:AB,$A:$A,EOMONTH($A1022,-1),$B:$B,$B1022)</f>
        <v>17110.310000000001</v>
      </c>
      <c r="K1022" s="13">
        <v>0</v>
      </c>
      <c r="L1022" s="25">
        <v>0</v>
      </c>
      <c r="M1022" s="15">
        <v>0</v>
      </c>
      <c r="N1022" s="14">
        <v>0</v>
      </c>
      <c r="O1022" s="16">
        <v>0</v>
      </c>
      <c r="P1022" s="16">
        <v>0</v>
      </c>
      <c r="Q1022" s="16">
        <v>0</v>
      </c>
      <c r="R1022" s="16">
        <f>Q1022*16.876/100</f>
        <v>0</v>
      </c>
      <c r="S1022" s="17">
        <f t="shared" si="105"/>
        <v>0</v>
      </c>
      <c r="T1022" s="16">
        <v>0</v>
      </c>
      <c r="U1022" s="18">
        <f t="shared" si="106"/>
        <v>106.392</v>
      </c>
      <c r="V1022" s="18">
        <f t="shared" si="107"/>
        <v>0</v>
      </c>
      <c r="W1022" s="18">
        <f t="shared" si="108"/>
        <v>0</v>
      </c>
      <c r="X1022" s="27"/>
      <c r="Y1022" s="19">
        <f t="shared" si="109"/>
        <v>0</v>
      </c>
      <c r="Z1022" s="18">
        <f t="shared" si="110"/>
        <v>0</v>
      </c>
      <c r="AA1022" s="12">
        <v>93</v>
      </c>
      <c r="AB1022" s="12">
        <v>17110.310000000001</v>
      </c>
      <c r="AC1022" s="28">
        <f>+I1022+Y1022-Z1022</f>
        <v>-32.06</v>
      </c>
      <c r="AD1022" s="20">
        <f t="shared" si="111"/>
        <v>40</v>
      </c>
      <c r="AE1022">
        <v>40</v>
      </c>
    </row>
    <row r="1023" spans="1:31" x14ac:dyDescent="0.25">
      <c r="A1023" s="9">
        <v>45077</v>
      </c>
      <c r="B1023" s="10" t="s">
        <v>336</v>
      </c>
      <c r="C1023" s="10" t="s">
        <v>320</v>
      </c>
      <c r="D1023" s="10" t="s">
        <v>40</v>
      </c>
      <c r="E1023" s="10" t="s">
        <v>30</v>
      </c>
      <c r="F1023" s="10">
        <v>1050</v>
      </c>
      <c r="G1023" s="10">
        <v>1144</v>
      </c>
      <c r="H1023" s="11">
        <f>SUMIFS(AA:AA,$A:$A,EOMONTH($A1023,-1),$B:$B,$B1023)</f>
        <v>299</v>
      </c>
      <c r="I1023" s="63">
        <f>ROUND(SUMIFS(AC:AC,$A:$A,EOMONTH($A1023,-1),$B:$B,$B1023),2)</f>
        <v>-132.65</v>
      </c>
      <c r="J1023" s="11">
        <f>SUMIFS(AB:AB,$A:$A,EOMONTH($A1023,-1),$B:$B,$B1023)</f>
        <v>35797</v>
      </c>
      <c r="K1023" s="13">
        <v>0</v>
      </c>
      <c r="L1023" s="25">
        <v>0</v>
      </c>
      <c r="M1023" s="15">
        <v>0</v>
      </c>
      <c r="N1023" s="14">
        <v>0</v>
      </c>
      <c r="O1023" s="16">
        <v>90</v>
      </c>
      <c r="P1023" s="16">
        <v>18456.900000000001</v>
      </c>
      <c r="Q1023" s="16">
        <v>0</v>
      </c>
      <c r="R1023" s="16">
        <f>Q1023*16.876/100</f>
        <v>0</v>
      </c>
      <c r="S1023" s="17">
        <f t="shared" si="105"/>
        <v>0</v>
      </c>
      <c r="T1023" s="16">
        <v>0</v>
      </c>
      <c r="U1023" s="18">
        <f t="shared" si="106"/>
        <v>342.05599999999998</v>
      </c>
      <c r="V1023" s="18">
        <f t="shared" si="107"/>
        <v>0</v>
      </c>
      <c r="W1023" s="18">
        <f t="shared" si="108"/>
        <v>0</v>
      </c>
      <c r="X1023" s="27"/>
      <c r="Y1023" s="19">
        <f t="shared" si="109"/>
        <v>0</v>
      </c>
      <c r="Z1023" s="18">
        <f t="shared" si="110"/>
        <v>102.96</v>
      </c>
      <c r="AA1023" s="12">
        <v>209</v>
      </c>
      <c r="AB1023" s="12">
        <v>25021.99</v>
      </c>
      <c r="AC1023" s="28">
        <f>+I1023+Y1023-Z1023</f>
        <v>-235.61</v>
      </c>
      <c r="AD1023" s="20">
        <f t="shared" si="111"/>
        <v>240</v>
      </c>
      <c r="AE1023">
        <v>240</v>
      </c>
    </row>
    <row r="1024" spans="1:31" x14ac:dyDescent="0.25">
      <c r="A1024" s="9">
        <v>45077</v>
      </c>
      <c r="B1024" s="10" t="s">
        <v>337</v>
      </c>
      <c r="C1024" s="10" t="s">
        <v>320</v>
      </c>
      <c r="D1024" s="10" t="s">
        <v>40</v>
      </c>
      <c r="E1024" s="10" t="s">
        <v>30</v>
      </c>
      <c r="F1024" s="10">
        <v>1050</v>
      </c>
      <c r="G1024" s="10">
        <v>1144</v>
      </c>
      <c r="H1024" s="11">
        <f>SUMIFS(AA:AA,$A:$A,EOMONTH($A1024,-1),$B:$B,$B1024)</f>
        <v>182</v>
      </c>
      <c r="I1024" s="63">
        <f>ROUND(SUMIFS(AC:AC,$A:$A,EOMONTH($A1024,-1),$B:$B,$B1024),2)</f>
        <v>-41.23</v>
      </c>
      <c r="J1024" s="11">
        <f>SUMIFS(AB:AB,$A:$A,EOMONTH($A1024,-1),$B:$B,$B1024)</f>
        <v>22299.39</v>
      </c>
      <c r="K1024" s="13">
        <v>0</v>
      </c>
      <c r="L1024" s="25">
        <v>0</v>
      </c>
      <c r="M1024" s="15">
        <v>0</v>
      </c>
      <c r="N1024" s="14">
        <v>0</v>
      </c>
      <c r="O1024" s="16">
        <v>44</v>
      </c>
      <c r="P1024" s="16">
        <v>9012.4</v>
      </c>
      <c r="Q1024" s="16">
        <v>0</v>
      </c>
      <c r="R1024" s="16">
        <f>Q1024*16.876/100</f>
        <v>0</v>
      </c>
      <c r="S1024" s="17">
        <f t="shared" si="105"/>
        <v>0</v>
      </c>
      <c r="T1024" s="16">
        <v>0</v>
      </c>
      <c r="U1024" s="18">
        <f t="shared" si="106"/>
        <v>208.208</v>
      </c>
      <c r="V1024" s="18">
        <f t="shared" si="107"/>
        <v>0</v>
      </c>
      <c r="W1024" s="18">
        <f t="shared" si="108"/>
        <v>0</v>
      </c>
      <c r="X1024" s="27"/>
      <c r="Y1024" s="19">
        <f t="shared" si="109"/>
        <v>0</v>
      </c>
      <c r="Z1024" s="18">
        <f t="shared" si="110"/>
        <v>50.335999999999999</v>
      </c>
      <c r="AA1024" s="12">
        <v>138</v>
      </c>
      <c r="AB1024" s="12">
        <v>16908.330000000002</v>
      </c>
      <c r="AC1024" s="28">
        <f>+I1024+Y1024-Z1024</f>
        <v>-91.566000000000003</v>
      </c>
      <c r="AD1024" s="20">
        <f t="shared" si="111"/>
        <v>100</v>
      </c>
      <c r="AE1024">
        <v>100</v>
      </c>
    </row>
    <row r="1025" spans="1:31" x14ac:dyDescent="0.25">
      <c r="A1025" s="9">
        <v>45077</v>
      </c>
      <c r="B1025" s="10" t="s">
        <v>338</v>
      </c>
      <c r="C1025" s="10" t="s">
        <v>320</v>
      </c>
      <c r="D1025" s="10" t="s">
        <v>40</v>
      </c>
      <c r="E1025" s="10" t="s">
        <v>30</v>
      </c>
      <c r="F1025" s="10">
        <v>1050</v>
      </c>
      <c r="G1025" s="10">
        <v>1144</v>
      </c>
      <c r="H1025" s="11">
        <f>SUMIFS(AA:AA,$A:$A,EOMONTH($A1025,-1),$B:$B,$B1025)</f>
        <v>429</v>
      </c>
      <c r="I1025" s="63">
        <f>ROUND(SUMIFS(AC:AC,$A:$A,EOMONTH($A1025,-1),$B:$B,$B1025),2)</f>
        <v>-91.61</v>
      </c>
      <c r="J1025" s="11">
        <f>SUMIFS(AB:AB,$A:$A,EOMONTH($A1025,-1),$B:$B,$B1025)</f>
        <v>52060.04</v>
      </c>
      <c r="K1025" s="13">
        <v>0</v>
      </c>
      <c r="L1025" s="25">
        <v>0</v>
      </c>
      <c r="M1025" s="15">
        <v>0</v>
      </c>
      <c r="N1025" s="14">
        <v>0</v>
      </c>
      <c r="O1025" s="16">
        <v>270</v>
      </c>
      <c r="P1025" s="16">
        <v>55060.5</v>
      </c>
      <c r="Q1025" s="16">
        <v>0</v>
      </c>
      <c r="R1025" s="16">
        <f>Q1025*16.876/100</f>
        <v>0</v>
      </c>
      <c r="S1025" s="17">
        <f t="shared" si="105"/>
        <v>0</v>
      </c>
      <c r="T1025" s="16">
        <v>0</v>
      </c>
      <c r="U1025" s="18">
        <f t="shared" si="106"/>
        <v>490.77600000000001</v>
      </c>
      <c r="V1025" s="18">
        <f t="shared" si="107"/>
        <v>0</v>
      </c>
      <c r="W1025" s="18">
        <f t="shared" si="108"/>
        <v>0</v>
      </c>
      <c r="X1025" s="27"/>
      <c r="Y1025" s="19">
        <f t="shared" si="109"/>
        <v>0</v>
      </c>
      <c r="Z1025" s="18">
        <f t="shared" si="110"/>
        <v>308.88</v>
      </c>
      <c r="AA1025" s="12">
        <v>159</v>
      </c>
      <c r="AB1025" s="12">
        <v>19294.990000000002</v>
      </c>
      <c r="AC1025" s="28">
        <f>+I1025+Y1025-Z1025</f>
        <v>-400.49</v>
      </c>
      <c r="AD1025" s="20">
        <f t="shared" si="111"/>
        <v>410</v>
      </c>
      <c r="AE1025">
        <v>410</v>
      </c>
    </row>
    <row r="1026" spans="1:31" x14ac:dyDescent="0.25">
      <c r="A1026" s="9">
        <v>45077</v>
      </c>
      <c r="B1026" s="10" t="s">
        <v>339</v>
      </c>
      <c r="C1026" s="10" t="s">
        <v>320</v>
      </c>
      <c r="D1026" s="10" t="s">
        <v>40</v>
      </c>
      <c r="E1026" s="10" t="s">
        <v>30</v>
      </c>
      <c r="F1026" s="10">
        <v>1050</v>
      </c>
      <c r="G1026" s="10">
        <v>1144</v>
      </c>
      <c r="H1026" s="11">
        <f>SUMIFS(AA:AA,$A:$A,EOMONTH($A1026,-1),$B:$B,$B1026)</f>
        <v>286</v>
      </c>
      <c r="I1026" s="63">
        <f>ROUND(SUMIFS(AC:AC,$A:$A,EOMONTH($A1026,-1),$B:$B,$B1026),2)</f>
        <v>-3.57</v>
      </c>
      <c r="J1026" s="11">
        <f>SUMIFS(AB:AB,$A:$A,EOMONTH($A1026,-1),$B:$B,$B1026)</f>
        <v>34471.85</v>
      </c>
      <c r="K1026" s="13">
        <v>0</v>
      </c>
      <c r="L1026" s="25">
        <v>0</v>
      </c>
      <c r="M1026" s="15">
        <v>0</v>
      </c>
      <c r="N1026" s="14">
        <v>0</v>
      </c>
      <c r="O1026" s="16">
        <v>60</v>
      </c>
      <c r="P1026" s="16">
        <v>12252.9</v>
      </c>
      <c r="Q1026" s="16">
        <v>0</v>
      </c>
      <c r="R1026" s="16">
        <f>Q1026*16.876/100</f>
        <v>0</v>
      </c>
      <c r="S1026" s="17">
        <f t="shared" si="105"/>
        <v>0</v>
      </c>
      <c r="T1026" s="16">
        <v>0</v>
      </c>
      <c r="U1026" s="18">
        <f t="shared" si="106"/>
        <v>327.18400000000003</v>
      </c>
      <c r="V1026" s="18">
        <f t="shared" si="107"/>
        <v>0</v>
      </c>
      <c r="W1026" s="18">
        <f t="shared" si="108"/>
        <v>0</v>
      </c>
      <c r="X1026" s="27"/>
      <c r="Y1026" s="19">
        <f t="shared" si="109"/>
        <v>0</v>
      </c>
      <c r="Z1026" s="18">
        <f t="shared" si="110"/>
        <v>68.64</v>
      </c>
      <c r="AA1026" s="12">
        <v>226</v>
      </c>
      <c r="AB1026" s="12">
        <v>27239.99</v>
      </c>
      <c r="AC1026" s="28">
        <f>+I1026+Y1026-Z1026</f>
        <v>-72.209999999999994</v>
      </c>
      <c r="AD1026" s="20">
        <f t="shared" si="111"/>
        <v>80</v>
      </c>
      <c r="AE1026">
        <v>80</v>
      </c>
    </row>
    <row r="1027" spans="1:31" x14ac:dyDescent="0.25">
      <c r="A1027" s="9">
        <v>45077</v>
      </c>
      <c r="B1027" s="10" t="s">
        <v>340</v>
      </c>
      <c r="C1027" s="10" t="s">
        <v>320</v>
      </c>
      <c r="D1027" s="10" t="s">
        <v>40</v>
      </c>
      <c r="E1027" s="10" t="s">
        <v>30</v>
      </c>
      <c r="F1027" s="10">
        <v>1050</v>
      </c>
      <c r="G1027" s="10">
        <v>1144</v>
      </c>
      <c r="H1027" s="11">
        <f>SUMIFS(AA:AA,$A:$A,EOMONTH($A1027,-1),$B:$B,$B1027)</f>
        <v>246</v>
      </c>
      <c r="I1027" s="63">
        <f>ROUND(SUMIFS(AC:AC,$A:$A,EOMONTH($A1027,-1),$B:$B,$B1027),2)</f>
        <v>-87.79</v>
      </c>
      <c r="J1027" s="11">
        <f>SUMIFS(AB:AB,$A:$A,EOMONTH($A1027,-1),$B:$B,$B1027)</f>
        <v>29440.6</v>
      </c>
      <c r="K1027" s="13">
        <v>0</v>
      </c>
      <c r="L1027" s="25">
        <v>0</v>
      </c>
      <c r="M1027" s="15">
        <v>0</v>
      </c>
      <c r="N1027" s="14">
        <v>0</v>
      </c>
      <c r="O1027" s="16">
        <v>106</v>
      </c>
      <c r="P1027" s="16">
        <v>21511.4</v>
      </c>
      <c r="Q1027" s="16">
        <v>0</v>
      </c>
      <c r="R1027" s="16">
        <f>Q1027*16.876/100</f>
        <v>0</v>
      </c>
      <c r="S1027" s="17">
        <f t="shared" si="105"/>
        <v>0</v>
      </c>
      <c r="T1027" s="16">
        <v>0</v>
      </c>
      <c r="U1027" s="18">
        <f t="shared" si="106"/>
        <v>281.42399999999998</v>
      </c>
      <c r="V1027" s="18">
        <f t="shared" si="107"/>
        <v>0</v>
      </c>
      <c r="W1027" s="18">
        <f t="shared" si="108"/>
        <v>0</v>
      </c>
      <c r="X1027" s="27"/>
      <c r="Y1027" s="19">
        <f t="shared" si="109"/>
        <v>0</v>
      </c>
      <c r="Z1027" s="18">
        <f t="shared" si="110"/>
        <v>121.264</v>
      </c>
      <c r="AA1027" s="12">
        <v>140</v>
      </c>
      <c r="AB1027" s="12">
        <v>16754.8</v>
      </c>
      <c r="AC1027" s="28">
        <f>+I1027+Y1027-Z1027</f>
        <v>-209.054</v>
      </c>
      <c r="AD1027" s="20">
        <f t="shared" si="111"/>
        <v>210</v>
      </c>
      <c r="AE1027">
        <v>210</v>
      </c>
    </row>
    <row r="1028" spans="1:31" x14ac:dyDescent="0.25">
      <c r="A1028" s="9">
        <v>45077</v>
      </c>
      <c r="B1028" s="10" t="s">
        <v>341</v>
      </c>
      <c r="C1028" s="10" t="s">
        <v>320</v>
      </c>
      <c r="D1028" s="10" t="s">
        <v>40</v>
      </c>
      <c r="E1028" s="10" t="s">
        <v>30</v>
      </c>
      <c r="F1028" s="10">
        <v>970</v>
      </c>
      <c r="G1028" s="10">
        <v>1057</v>
      </c>
      <c r="H1028" s="11">
        <f>SUMIFS(AA:AA,$A:$A,EOMONTH($A1028,-1),$B:$B,$B1028)</f>
        <v>447</v>
      </c>
      <c r="I1028" s="63">
        <f>ROUND(SUMIFS(AC:AC,$A:$A,EOMONTH($A1028,-1),$B:$B,$B1028),2)</f>
        <v>-101.24</v>
      </c>
      <c r="J1028" s="11">
        <f>SUMIFS(AB:AB,$A:$A,EOMONTH($A1028,-1),$B:$B,$B1028)</f>
        <v>48524.61</v>
      </c>
      <c r="K1028" s="13">
        <v>0</v>
      </c>
      <c r="L1028" s="25">
        <v>0</v>
      </c>
      <c r="M1028" s="15">
        <v>0</v>
      </c>
      <c r="N1028" s="14">
        <v>0</v>
      </c>
      <c r="O1028" s="16">
        <v>90</v>
      </c>
      <c r="P1028" s="16">
        <v>14475.3</v>
      </c>
      <c r="Q1028" s="16">
        <v>0</v>
      </c>
      <c r="R1028" s="16">
        <f>Q1028*16.876/100</f>
        <v>0</v>
      </c>
      <c r="S1028" s="17">
        <f t="shared" si="105"/>
        <v>0</v>
      </c>
      <c r="T1028" s="16">
        <v>0</v>
      </c>
      <c r="U1028" s="18">
        <f t="shared" si="106"/>
        <v>472.47899999999998</v>
      </c>
      <c r="V1028" s="18">
        <f t="shared" si="107"/>
        <v>0</v>
      </c>
      <c r="W1028" s="18">
        <f t="shared" si="108"/>
        <v>0</v>
      </c>
      <c r="X1028" s="27"/>
      <c r="Y1028" s="19">
        <f t="shared" si="109"/>
        <v>0</v>
      </c>
      <c r="Z1028" s="18">
        <f t="shared" si="110"/>
        <v>95.13</v>
      </c>
      <c r="AA1028" s="12">
        <v>357</v>
      </c>
      <c r="AB1028" s="12">
        <v>38754.550000000003</v>
      </c>
      <c r="AC1028" s="28">
        <f>+I1028+Y1028-Z1028</f>
        <v>-196.37</v>
      </c>
      <c r="AD1028" s="20">
        <f t="shared" si="111"/>
        <v>200</v>
      </c>
      <c r="AE1028">
        <v>200</v>
      </c>
    </row>
    <row r="1029" spans="1:31" x14ac:dyDescent="0.25">
      <c r="A1029" s="9">
        <v>45077</v>
      </c>
      <c r="B1029" s="10" t="s">
        <v>342</v>
      </c>
      <c r="C1029" s="10" t="s">
        <v>320</v>
      </c>
      <c r="D1029" s="10" t="s">
        <v>40</v>
      </c>
      <c r="E1029" s="10" t="s">
        <v>30</v>
      </c>
      <c r="F1029" s="10">
        <v>970</v>
      </c>
      <c r="G1029" s="10">
        <v>1057</v>
      </c>
      <c r="H1029" s="11">
        <f>SUMIFS(AA:AA,$A:$A,EOMONTH($A1029,-1),$B:$B,$B1029)</f>
        <v>17</v>
      </c>
      <c r="I1029" s="63">
        <f>ROUND(SUMIFS(AC:AC,$A:$A,EOMONTH($A1029,-1),$B:$B,$B1029),2)</f>
        <v>0.77</v>
      </c>
      <c r="J1029" s="11">
        <f>SUMIFS(AB:AB,$A:$A,EOMONTH($A1029,-1),$B:$B,$B1029)</f>
        <v>3646.5</v>
      </c>
      <c r="K1029" s="13">
        <v>0</v>
      </c>
      <c r="L1029" s="25">
        <v>0</v>
      </c>
      <c r="M1029" s="15">
        <v>0</v>
      </c>
      <c r="N1029" s="14">
        <v>0</v>
      </c>
      <c r="O1029" s="16">
        <v>30</v>
      </c>
      <c r="P1029" s="16">
        <v>4728</v>
      </c>
      <c r="Q1029" s="16">
        <v>0</v>
      </c>
      <c r="R1029" s="16">
        <f>Q1029*16.876/100</f>
        <v>0</v>
      </c>
      <c r="S1029" s="17">
        <f t="shared" ref="S1029:S1092" si="112">Q1029+R1029</f>
        <v>0</v>
      </c>
      <c r="T1029" s="16">
        <v>0</v>
      </c>
      <c r="U1029" s="18">
        <f t="shared" ref="U1029:U1092" si="113">H1029*G1029/1000</f>
        <v>17.969000000000001</v>
      </c>
      <c r="V1029" s="18">
        <f t="shared" ref="V1029:V1092" si="114">M1029*F1029/1000</f>
        <v>0</v>
      </c>
      <c r="W1029" s="18">
        <f t="shared" ref="W1029:W1092" si="115">V1029*16.789/100</f>
        <v>0</v>
      </c>
      <c r="X1029" s="27"/>
      <c r="Y1029" s="19">
        <f t="shared" ref="Y1029:Y1092" si="116">V1029+W1029+X1029</f>
        <v>0</v>
      </c>
      <c r="Z1029" s="18">
        <f t="shared" ref="Z1029:Z1092" si="117">O1029*G1029/1000</f>
        <v>31.71</v>
      </c>
      <c r="AA1029" s="12">
        <v>-13</v>
      </c>
      <c r="AB1029" s="12">
        <v>-2788.5</v>
      </c>
      <c r="AC1029" s="28">
        <f>+I1029+Y1029-Z1029</f>
        <v>-30.94</v>
      </c>
      <c r="AD1029" s="20">
        <f t="shared" ref="AD1029:AD1092" si="118">IF(AC1029&lt;0,ROUNDUP(AC1029,-1)*-1,0)</f>
        <v>40</v>
      </c>
      <c r="AE1029">
        <v>40</v>
      </c>
    </row>
    <row r="1030" spans="1:31" x14ac:dyDescent="0.25">
      <c r="A1030" s="9">
        <v>45077</v>
      </c>
      <c r="B1030" s="10" t="s">
        <v>343</v>
      </c>
      <c r="C1030" s="10" t="s">
        <v>320</v>
      </c>
      <c r="D1030" s="10" t="s">
        <v>40</v>
      </c>
      <c r="E1030" s="10" t="s">
        <v>30</v>
      </c>
      <c r="F1030" s="10">
        <v>970</v>
      </c>
      <c r="G1030" s="10">
        <v>1057</v>
      </c>
      <c r="H1030" s="11">
        <f>SUMIFS(AA:AA,$A:$A,EOMONTH($A1030,-1),$B:$B,$B1030)</f>
        <v>207</v>
      </c>
      <c r="I1030" s="63">
        <f>ROUND(SUMIFS(AC:AC,$A:$A,EOMONTH($A1030,-1),$B:$B,$B1030),2)</f>
        <v>-51.37</v>
      </c>
      <c r="J1030" s="11">
        <f>SUMIFS(AB:AB,$A:$A,EOMONTH($A1030,-1),$B:$B,$B1030)</f>
        <v>24096.22</v>
      </c>
      <c r="K1030" s="13">
        <v>0</v>
      </c>
      <c r="L1030" s="25">
        <v>0</v>
      </c>
      <c r="M1030" s="15">
        <v>0</v>
      </c>
      <c r="N1030" s="14">
        <v>0</v>
      </c>
      <c r="O1030" s="16">
        <v>60</v>
      </c>
      <c r="P1030" s="16">
        <v>9747.2999999999993</v>
      </c>
      <c r="Q1030" s="16">
        <v>0</v>
      </c>
      <c r="R1030" s="16">
        <f>Q1030*16.876/100</f>
        <v>0</v>
      </c>
      <c r="S1030" s="17">
        <f t="shared" si="112"/>
        <v>0</v>
      </c>
      <c r="T1030" s="16">
        <v>0</v>
      </c>
      <c r="U1030" s="18">
        <f t="shared" si="113"/>
        <v>218.79900000000001</v>
      </c>
      <c r="V1030" s="18">
        <f t="shared" si="114"/>
        <v>0</v>
      </c>
      <c r="W1030" s="18">
        <f t="shared" si="115"/>
        <v>0</v>
      </c>
      <c r="X1030" s="27"/>
      <c r="Y1030" s="19">
        <f t="shared" si="116"/>
        <v>0</v>
      </c>
      <c r="Z1030" s="18">
        <f t="shared" si="117"/>
        <v>63.42</v>
      </c>
      <c r="AA1030" s="12">
        <v>147</v>
      </c>
      <c r="AB1030" s="12">
        <v>17111.8</v>
      </c>
      <c r="AC1030" s="28">
        <f>+I1030+Y1030-Z1030</f>
        <v>-114.78999999999999</v>
      </c>
      <c r="AD1030" s="20">
        <f t="shared" si="118"/>
        <v>120</v>
      </c>
      <c r="AE1030">
        <v>120</v>
      </c>
    </row>
    <row r="1031" spans="1:31" x14ac:dyDescent="0.25">
      <c r="A1031" s="9">
        <v>45077</v>
      </c>
      <c r="B1031" s="10" t="s">
        <v>344</v>
      </c>
      <c r="C1031" s="10" t="s">
        <v>28</v>
      </c>
      <c r="D1031" s="10" t="s">
        <v>29</v>
      </c>
      <c r="E1031" s="10" t="s">
        <v>30</v>
      </c>
      <c r="F1031" s="10"/>
      <c r="G1031" s="10">
        <v>0</v>
      </c>
      <c r="H1031" s="11">
        <f>SUMIFS(AA:AA,$A:$A,EOMONTH($A1031,-1),$B:$B,$B1031)</f>
        <v>28</v>
      </c>
      <c r="I1031" s="63">
        <f>ROUND(SUMIFS(AC:AC,$A:$A,EOMONTH($A1031,-1),$B:$B,$B1031),2)</f>
        <v>1.63</v>
      </c>
      <c r="J1031" s="11">
        <f>SUMIFS(AB:AB,$A:$A,EOMONTH($A1031,-1),$B:$B,$B1031)</f>
        <v>113.44</v>
      </c>
      <c r="K1031" s="13">
        <v>0</v>
      </c>
      <c r="L1031" s="25">
        <v>0</v>
      </c>
      <c r="M1031" s="15">
        <v>0</v>
      </c>
      <c r="N1031" s="14">
        <v>0</v>
      </c>
      <c r="O1031" s="16">
        <v>0</v>
      </c>
      <c r="P1031" s="16">
        <v>0</v>
      </c>
      <c r="Q1031" s="16">
        <v>0</v>
      </c>
      <c r="R1031" s="16">
        <f>Q1031*16.876/100</f>
        <v>0</v>
      </c>
      <c r="S1031" s="17">
        <f t="shared" si="112"/>
        <v>0</v>
      </c>
      <c r="T1031" s="16">
        <v>0</v>
      </c>
      <c r="U1031" s="18">
        <f t="shared" si="113"/>
        <v>0</v>
      </c>
      <c r="V1031" s="18">
        <f t="shared" si="114"/>
        <v>0</v>
      </c>
      <c r="W1031" s="18">
        <f t="shared" si="115"/>
        <v>0</v>
      </c>
      <c r="X1031" s="27"/>
      <c r="Y1031" s="19">
        <f t="shared" si="116"/>
        <v>0</v>
      </c>
      <c r="Z1031" s="18">
        <f t="shared" si="117"/>
        <v>0</v>
      </c>
      <c r="AA1031" s="12">
        <v>28</v>
      </c>
      <c r="AB1031" s="12">
        <v>113.44</v>
      </c>
      <c r="AC1031" s="28">
        <f>+I1031+Y1031-Z1031</f>
        <v>1.63</v>
      </c>
      <c r="AD1031" s="20">
        <f t="shared" si="118"/>
        <v>0</v>
      </c>
      <c r="AE1031">
        <v>0</v>
      </c>
    </row>
    <row r="1032" spans="1:31" x14ac:dyDescent="0.25">
      <c r="A1032" s="9">
        <v>45077</v>
      </c>
      <c r="B1032" s="10" t="s">
        <v>345</v>
      </c>
      <c r="C1032" s="10" t="s">
        <v>28</v>
      </c>
      <c r="D1032" s="10" t="s">
        <v>29</v>
      </c>
      <c r="E1032" s="10" t="s">
        <v>30</v>
      </c>
      <c r="F1032" s="10"/>
      <c r="G1032" s="10">
        <v>0</v>
      </c>
      <c r="H1032" s="11">
        <f>SUMIFS(AA:AA,$A:$A,EOMONTH($A1032,-1),$B:$B,$B1032)</f>
        <v>185</v>
      </c>
      <c r="I1032" s="63">
        <f>ROUND(SUMIFS(AC:AC,$A:$A,EOMONTH($A1032,-1),$B:$B,$B1032),2)</f>
        <v>15.76</v>
      </c>
      <c r="J1032" s="11">
        <f>SUMIFS(AB:AB,$A:$A,EOMONTH($A1032,-1),$B:$B,$B1032)</f>
        <v>729.39</v>
      </c>
      <c r="K1032" s="13">
        <v>0</v>
      </c>
      <c r="L1032" s="25">
        <v>0</v>
      </c>
      <c r="M1032" s="15">
        <v>0</v>
      </c>
      <c r="N1032" s="14">
        <v>0</v>
      </c>
      <c r="O1032" s="16">
        <v>0</v>
      </c>
      <c r="P1032" s="16">
        <v>0</v>
      </c>
      <c r="Q1032" s="16">
        <v>84</v>
      </c>
      <c r="R1032" s="16">
        <f>Q1032*16.876/100</f>
        <v>14.175840000000001</v>
      </c>
      <c r="S1032" s="17">
        <f t="shared" si="112"/>
        <v>98.175839999999994</v>
      </c>
      <c r="T1032" s="16">
        <v>330.96</v>
      </c>
      <c r="U1032" s="18">
        <f t="shared" si="113"/>
        <v>0</v>
      </c>
      <c r="V1032" s="18">
        <f t="shared" si="114"/>
        <v>0</v>
      </c>
      <c r="W1032" s="18">
        <f t="shared" si="115"/>
        <v>0</v>
      </c>
      <c r="X1032" s="27"/>
      <c r="Y1032" s="19">
        <f t="shared" si="116"/>
        <v>0</v>
      </c>
      <c r="Z1032" s="18">
        <f t="shared" si="117"/>
        <v>0</v>
      </c>
      <c r="AA1032" s="12">
        <v>101</v>
      </c>
      <c r="AB1032" s="12">
        <v>398.21</v>
      </c>
      <c r="AC1032" s="28">
        <f>+I1032+Y1032-Z1032</f>
        <v>15.76</v>
      </c>
      <c r="AD1032" s="20">
        <f t="shared" si="118"/>
        <v>0</v>
      </c>
      <c r="AE1032">
        <v>0</v>
      </c>
    </row>
    <row r="1033" spans="1:31" x14ac:dyDescent="0.25">
      <c r="A1033" s="9">
        <v>45077</v>
      </c>
      <c r="B1033" s="10" t="s">
        <v>346</v>
      </c>
      <c r="C1033" s="10" t="s">
        <v>28</v>
      </c>
      <c r="D1033" s="10" t="s">
        <v>29</v>
      </c>
      <c r="E1033" s="10" t="s">
        <v>30</v>
      </c>
      <c r="F1033" s="10"/>
      <c r="G1033" s="10">
        <v>0</v>
      </c>
      <c r="H1033" s="11">
        <f>SUMIFS(AA:AA,$A:$A,EOMONTH($A1033,-1),$B:$B,$B1033)</f>
        <v>50</v>
      </c>
      <c r="I1033" s="63">
        <f>ROUND(SUMIFS(AC:AC,$A:$A,EOMONTH($A1033,-1),$B:$B,$B1033),2)</f>
        <v>2.75</v>
      </c>
      <c r="J1033" s="11">
        <f>SUMIFS(AB:AB,$A:$A,EOMONTH($A1033,-1),$B:$B,$B1033)</f>
        <v>203.9</v>
      </c>
      <c r="K1033" s="13">
        <v>0</v>
      </c>
      <c r="L1033" s="25">
        <v>0</v>
      </c>
      <c r="M1033" s="15">
        <v>0</v>
      </c>
      <c r="N1033" s="14">
        <v>0</v>
      </c>
      <c r="O1033" s="16">
        <v>0</v>
      </c>
      <c r="P1033" s="16">
        <v>0</v>
      </c>
      <c r="Q1033" s="16">
        <v>0</v>
      </c>
      <c r="R1033" s="16">
        <f>Q1033*16.876/100</f>
        <v>0</v>
      </c>
      <c r="S1033" s="17">
        <f t="shared" si="112"/>
        <v>0</v>
      </c>
      <c r="T1033" s="16">
        <v>0</v>
      </c>
      <c r="U1033" s="18">
        <f t="shared" si="113"/>
        <v>0</v>
      </c>
      <c r="V1033" s="18">
        <f t="shared" si="114"/>
        <v>0</v>
      </c>
      <c r="W1033" s="18">
        <f t="shared" si="115"/>
        <v>0</v>
      </c>
      <c r="X1033" s="27"/>
      <c r="Y1033" s="19">
        <f t="shared" si="116"/>
        <v>0</v>
      </c>
      <c r="Z1033" s="18">
        <f t="shared" si="117"/>
        <v>0</v>
      </c>
      <c r="AA1033" s="12">
        <v>50</v>
      </c>
      <c r="AB1033" s="12">
        <v>203.9</v>
      </c>
      <c r="AC1033" s="28">
        <f>+I1033+Y1033-Z1033</f>
        <v>2.75</v>
      </c>
      <c r="AD1033" s="20">
        <f t="shared" si="118"/>
        <v>0</v>
      </c>
      <c r="AE1033">
        <v>0</v>
      </c>
    </row>
    <row r="1034" spans="1:31" x14ac:dyDescent="0.25">
      <c r="A1034" s="9">
        <v>45077</v>
      </c>
      <c r="B1034" s="10" t="s">
        <v>347</v>
      </c>
      <c r="C1034" s="10" t="s">
        <v>28</v>
      </c>
      <c r="D1034" s="10" t="s">
        <v>29</v>
      </c>
      <c r="E1034" s="10" t="s">
        <v>30</v>
      </c>
      <c r="F1034" s="10"/>
      <c r="G1034" s="10">
        <v>0</v>
      </c>
      <c r="H1034" s="11">
        <f>SUMIFS(AA:AA,$A:$A,EOMONTH($A1034,-1),$B:$B,$B1034)</f>
        <v>1094</v>
      </c>
      <c r="I1034" s="63">
        <f>ROUND(SUMIFS(AC:AC,$A:$A,EOMONTH($A1034,-1),$B:$B,$B1034),2)</f>
        <v>105.69</v>
      </c>
      <c r="J1034" s="11">
        <f>SUMIFS(AB:AB,$A:$A,EOMONTH($A1034,-1),$B:$B,$B1034)</f>
        <v>4386.2700000000004</v>
      </c>
      <c r="K1034" s="13">
        <v>0</v>
      </c>
      <c r="L1034" s="25">
        <v>0</v>
      </c>
      <c r="M1034" s="15">
        <v>0</v>
      </c>
      <c r="N1034" s="14">
        <v>0</v>
      </c>
      <c r="O1034" s="16">
        <v>0</v>
      </c>
      <c r="P1034" s="16">
        <v>0</v>
      </c>
      <c r="Q1034" s="16">
        <v>0</v>
      </c>
      <c r="R1034" s="16">
        <f>Q1034*16.876/100</f>
        <v>0</v>
      </c>
      <c r="S1034" s="17">
        <f t="shared" si="112"/>
        <v>0</v>
      </c>
      <c r="T1034" s="16">
        <v>0</v>
      </c>
      <c r="U1034" s="18">
        <f t="shared" si="113"/>
        <v>0</v>
      </c>
      <c r="V1034" s="18">
        <f t="shared" si="114"/>
        <v>0</v>
      </c>
      <c r="W1034" s="18">
        <f t="shared" si="115"/>
        <v>0</v>
      </c>
      <c r="X1034" s="27"/>
      <c r="Y1034" s="19">
        <f t="shared" si="116"/>
        <v>0</v>
      </c>
      <c r="Z1034" s="18">
        <f t="shared" si="117"/>
        <v>0</v>
      </c>
      <c r="AA1034" s="12">
        <v>1094</v>
      </c>
      <c r="AB1034" s="12">
        <v>4386.2700000000004</v>
      </c>
      <c r="AC1034" s="28">
        <f>+I1034+Y1034-Z1034</f>
        <v>105.69</v>
      </c>
      <c r="AD1034" s="20">
        <f t="shared" si="118"/>
        <v>0</v>
      </c>
      <c r="AE1034">
        <v>0</v>
      </c>
    </row>
    <row r="1035" spans="1:31" x14ac:dyDescent="0.25">
      <c r="A1035" s="59">
        <v>45077</v>
      </c>
      <c r="B1035" s="60" t="s">
        <v>348</v>
      </c>
      <c r="C1035" s="60" t="s">
        <v>28</v>
      </c>
      <c r="D1035" s="60" t="s">
        <v>29</v>
      </c>
      <c r="E1035" s="60" t="s">
        <v>30</v>
      </c>
      <c r="F1035" s="10"/>
      <c r="G1035" s="10"/>
      <c r="H1035" s="11"/>
      <c r="I1035" s="63">
        <f>ROUND(SUMIFS(AC:AC,$A:$A,EOMONTH($A1035,-1),$B:$B,$B1035),2)</f>
        <v>37.47</v>
      </c>
      <c r="J1035" s="11"/>
      <c r="K1035" s="13"/>
      <c r="L1035" s="25"/>
      <c r="M1035" s="15"/>
      <c r="N1035" s="14"/>
      <c r="O1035" s="16"/>
      <c r="P1035" s="16"/>
      <c r="Q1035" s="16"/>
      <c r="R1035" s="16"/>
      <c r="S1035" s="17">
        <f t="shared" si="112"/>
        <v>0</v>
      </c>
      <c r="T1035" s="16"/>
      <c r="U1035" s="18">
        <f t="shared" si="113"/>
        <v>0</v>
      </c>
      <c r="V1035" s="18">
        <f t="shared" si="114"/>
        <v>0</v>
      </c>
      <c r="W1035" s="18">
        <f t="shared" si="115"/>
        <v>0</v>
      </c>
      <c r="X1035" s="27"/>
      <c r="Y1035" s="19">
        <f t="shared" si="116"/>
        <v>0</v>
      </c>
      <c r="Z1035" s="18">
        <f t="shared" si="117"/>
        <v>0</v>
      </c>
      <c r="AA1035" s="12"/>
      <c r="AB1035" s="12"/>
      <c r="AC1035" s="28">
        <f>+I1035+Y1035-Z1035</f>
        <v>37.47</v>
      </c>
      <c r="AD1035" s="20">
        <f t="shared" si="118"/>
        <v>0</v>
      </c>
      <c r="AE1035">
        <v>0</v>
      </c>
    </row>
    <row r="1036" spans="1:31" x14ac:dyDescent="0.25">
      <c r="A1036" s="9">
        <v>45077</v>
      </c>
      <c r="B1036" s="10" t="s">
        <v>349</v>
      </c>
      <c r="C1036" s="10" t="s">
        <v>28</v>
      </c>
      <c r="D1036" s="10" t="s">
        <v>29</v>
      </c>
      <c r="E1036" s="10" t="s">
        <v>30</v>
      </c>
      <c r="F1036" s="10"/>
      <c r="G1036" s="10">
        <v>0</v>
      </c>
      <c r="H1036" s="11">
        <f>SUMIFS(AA:AA,$A:$A,EOMONTH($A1036,-1),$B:$B,$B1036)</f>
        <v>72</v>
      </c>
      <c r="I1036" s="63">
        <f>ROUND(SUMIFS(AC:AC,$A:$A,EOMONTH($A1036,-1),$B:$B,$B1036),2)</f>
        <v>1.54</v>
      </c>
      <c r="J1036" s="11">
        <f>SUMIFS(AB:AB,$A:$A,EOMONTH($A1036,-1),$B:$B,$B1036)</f>
        <v>283.89999999999998</v>
      </c>
      <c r="K1036" s="13">
        <v>0</v>
      </c>
      <c r="L1036" s="25">
        <v>0</v>
      </c>
      <c r="M1036" s="15">
        <v>0</v>
      </c>
      <c r="N1036" s="14">
        <v>0</v>
      </c>
      <c r="O1036" s="16">
        <v>0</v>
      </c>
      <c r="P1036" s="16">
        <v>0</v>
      </c>
      <c r="Q1036" s="16">
        <v>0</v>
      </c>
      <c r="R1036" s="16">
        <f>Q1036*16.876/100</f>
        <v>0</v>
      </c>
      <c r="S1036" s="17">
        <f t="shared" si="112"/>
        <v>0</v>
      </c>
      <c r="T1036" s="16">
        <v>0</v>
      </c>
      <c r="U1036" s="18">
        <f t="shared" si="113"/>
        <v>0</v>
      </c>
      <c r="V1036" s="18">
        <f t="shared" si="114"/>
        <v>0</v>
      </c>
      <c r="W1036" s="18">
        <f t="shared" si="115"/>
        <v>0</v>
      </c>
      <c r="X1036" s="27"/>
      <c r="Y1036" s="19">
        <f t="shared" si="116"/>
        <v>0</v>
      </c>
      <c r="Z1036" s="18">
        <f t="shared" si="117"/>
        <v>0</v>
      </c>
      <c r="AA1036" s="12">
        <v>72</v>
      </c>
      <c r="AB1036" s="12">
        <v>283.89999999999998</v>
      </c>
      <c r="AC1036" s="28">
        <f>+I1036+Y1036-Z1036</f>
        <v>1.54</v>
      </c>
      <c r="AD1036" s="20">
        <f t="shared" si="118"/>
        <v>0</v>
      </c>
      <c r="AE1036">
        <v>0</v>
      </c>
    </row>
    <row r="1037" spans="1:31" x14ac:dyDescent="0.25">
      <c r="A1037" s="9">
        <v>45077</v>
      </c>
      <c r="B1037" s="10" t="s">
        <v>350</v>
      </c>
      <c r="C1037" s="10" t="s">
        <v>278</v>
      </c>
      <c r="D1037" s="10" t="s">
        <v>40</v>
      </c>
      <c r="E1037" s="10" t="s">
        <v>30</v>
      </c>
      <c r="F1037" s="10">
        <v>205</v>
      </c>
      <c r="G1037" s="10">
        <v>223</v>
      </c>
      <c r="H1037" s="11">
        <f>SUMIFS(AA:AA,$A:$A,EOMONTH($A1037,-1),$B:$B,$B1037)</f>
        <v>26</v>
      </c>
      <c r="I1037" s="63">
        <f>ROUND(SUMIFS(AC:AC,$A:$A,EOMONTH($A1037,-1),$B:$B,$B1037),2)</f>
        <v>-89.89</v>
      </c>
      <c r="J1037" s="11">
        <f>SUMIFS(AB:AB,$A:$A,EOMONTH($A1037,-1),$B:$B,$B1037)</f>
        <v>696.44</v>
      </c>
      <c r="K1037" s="13">
        <v>0</v>
      </c>
      <c r="L1037" s="25">
        <v>0</v>
      </c>
      <c r="M1037" s="15">
        <v>1293</v>
      </c>
      <c r="N1037" s="14">
        <v>34015.56</v>
      </c>
      <c r="O1037" s="16">
        <v>480</v>
      </c>
      <c r="P1037" s="16">
        <v>19276.5</v>
      </c>
      <c r="Q1037" s="16">
        <v>0</v>
      </c>
      <c r="R1037" s="16">
        <f>Q1037*16.876/100</f>
        <v>0</v>
      </c>
      <c r="S1037" s="17">
        <f t="shared" si="112"/>
        <v>0</v>
      </c>
      <c r="T1037" s="16">
        <v>0</v>
      </c>
      <c r="U1037" s="18">
        <f t="shared" si="113"/>
        <v>5.798</v>
      </c>
      <c r="V1037" s="18">
        <f t="shared" si="114"/>
        <v>265.065</v>
      </c>
      <c r="W1037" s="18">
        <f t="shared" si="115"/>
        <v>44.501762850000006</v>
      </c>
      <c r="X1037" s="27"/>
      <c r="Y1037" s="19">
        <f t="shared" si="116"/>
        <v>309.56676285000003</v>
      </c>
      <c r="Z1037" s="18">
        <f t="shared" si="117"/>
        <v>107.04</v>
      </c>
      <c r="AA1037" s="12">
        <v>839</v>
      </c>
      <c r="AB1037" s="12">
        <v>22062.29</v>
      </c>
      <c r="AC1037" s="28">
        <f>+I1037+Y1037-Z1037</f>
        <v>112.63676285000004</v>
      </c>
      <c r="AD1037" s="20">
        <f t="shared" si="118"/>
        <v>0</v>
      </c>
      <c r="AE1037">
        <v>0</v>
      </c>
    </row>
    <row r="1038" spans="1:31" x14ac:dyDescent="0.25">
      <c r="A1038" s="9">
        <v>45077</v>
      </c>
      <c r="B1038" s="10" t="s">
        <v>351</v>
      </c>
      <c r="C1038" s="10" t="s">
        <v>278</v>
      </c>
      <c r="D1038" s="10" t="s">
        <v>40</v>
      </c>
      <c r="E1038" s="10" t="s">
        <v>30</v>
      </c>
      <c r="F1038" s="10">
        <v>205</v>
      </c>
      <c r="G1038" s="10">
        <v>223</v>
      </c>
      <c r="H1038" s="11">
        <f>SUMIFS(AA:AA,$A:$A,EOMONTH($A1038,-1),$B:$B,$B1038)</f>
        <v>234</v>
      </c>
      <c r="I1038" s="63">
        <f>ROUND(SUMIFS(AC:AC,$A:$A,EOMONTH($A1038,-1),$B:$B,$B1038),2)</f>
        <v>-5.98</v>
      </c>
      <c r="J1038" s="11">
        <f>SUMIFS(AB:AB,$A:$A,EOMONTH($A1038,-1),$B:$B,$B1038)</f>
        <v>9777.7199999999993</v>
      </c>
      <c r="K1038" s="13">
        <v>0</v>
      </c>
      <c r="L1038" s="25">
        <v>0</v>
      </c>
      <c r="M1038" s="15">
        <v>251</v>
      </c>
      <c r="N1038" s="14">
        <v>6764.96</v>
      </c>
      <c r="O1038" s="16">
        <v>91</v>
      </c>
      <c r="P1038" s="16">
        <v>3708.25</v>
      </c>
      <c r="Q1038" s="16">
        <v>0</v>
      </c>
      <c r="R1038" s="16">
        <f>Q1038*16.876/100</f>
        <v>0</v>
      </c>
      <c r="S1038" s="17">
        <f t="shared" si="112"/>
        <v>0</v>
      </c>
      <c r="T1038" s="16">
        <v>0</v>
      </c>
      <c r="U1038" s="18">
        <f t="shared" si="113"/>
        <v>52.182000000000002</v>
      </c>
      <c r="V1038" s="18">
        <f t="shared" si="114"/>
        <v>51.454999999999998</v>
      </c>
      <c r="W1038" s="18">
        <f t="shared" si="115"/>
        <v>8.63877995</v>
      </c>
      <c r="X1038" s="27"/>
      <c r="Y1038" s="19">
        <f t="shared" si="116"/>
        <v>60.093779949999998</v>
      </c>
      <c r="Z1038" s="18">
        <f t="shared" si="117"/>
        <v>20.292999999999999</v>
      </c>
      <c r="AA1038" s="12">
        <v>394</v>
      </c>
      <c r="AB1038" s="12">
        <v>13438.79</v>
      </c>
      <c r="AC1038" s="28">
        <f>+I1038+Y1038-Z1038</f>
        <v>33.820779949999995</v>
      </c>
      <c r="AD1038" s="20">
        <f t="shared" si="118"/>
        <v>0</v>
      </c>
      <c r="AE1038">
        <v>0</v>
      </c>
    </row>
    <row r="1039" spans="1:31" x14ac:dyDescent="0.25">
      <c r="A1039" s="9">
        <v>45077</v>
      </c>
      <c r="B1039" s="10" t="s">
        <v>352</v>
      </c>
      <c r="C1039" s="10" t="s">
        <v>278</v>
      </c>
      <c r="D1039" s="10" t="s">
        <v>40</v>
      </c>
      <c r="E1039" s="10" t="s">
        <v>30</v>
      </c>
      <c r="F1039" s="10">
        <v>205</v>
      </c>
      <c r="G1039" s="10">
        <v>223</v>
      </c>
      <c r="H1039" s="11">
        <f>SUMIFS(AA:AA,$A:$A,EOMONTH($A1039,-1),$B:$B,$B1039)</f>
        <v>109</v>
      </c>
      <c r="I1039" s="63">
        <f>ROUND(SUMIFS(AC:AC,$A:$A,EOMONTH($A1039,-1),$B:$B,$B1039),2)</f>
        <v>-11.44</v>
      </c>
      <c r="J1039" s="11">
        <f>SUMIFS(AB:AB,$A:$A,EOMONTH($A1039,-1),$B:$B,$B1039)</f>
        <v>4727.09</v>
      </c>
      <c r="K1039" s="13">
        <v>0</v>
      </c>
      <c r="L1039" s="25">
        <v>0</v>
      </c>
      <c r="M1039" s="15">
        <v>310</v>
      </c>
      <c r="N1039" s="14">
        <v>8350.2999999999993</v>
      </c>
      <c r="O1039" s="16">
        <v>60</v>
      </c>
      <c r="P1039" s="16">
        <v>2445</v>
      </c>
      <c r="Q1039" s="16">
        <v>0</v>
      </c>
      <c r="R1039" s="16">
        <f>Q1039*16.876/100</f>
        <v>0</v>
      </c>
      <c r="S1039" s="17">
        <f t="shared" si="112"/>
        <v>0</v>
      </c>
      <c r="T1039" s="16">
        <v>0</v>
      </c>
      <c r="U1039" s="18">
        <f t="shared" si="113"/>
        <v>24.306999999999999</v>
      </c>
      <c r="V1039" s="18">
        <f t="shared" si="114"/>
        <v>63.55</v>
      </c>
      <c r="W1039" s="18">
        <f t="shared" si="115"/>
        <v>10.669409500000002</v>
      </c>
      <c r="X1039" s="27"/>
      <c r="Y1039" s="19">
        <f t="shared" si="116"/>
        <v>74.219409499999998</v>
      </c>
      <c r="Z1039" s="18">
        <f t="shared" si="117"/>
        <v>13.38</v>
      </c>
      <c r="AA1039" s="12">
        <v>359</v>
      </c>
      <c r="AB1039" s="12">
        <v>11204.73</v>
      </c>
      <c r="AC1039" s="28">
        <f>+I1039+Y1039-Z1039</f>
        <v>49.399409499999997</v>
      </c>
      <c r="AD1039" s="20">
        <f t="shared" si="118"/>
        <v>0</v>
      </c>
      <c r="AE1039">
        <v>0</v>
      </c>
    </row>
    <row r="1040" spans="1:31" x14ac:dyDescent="0.25">
      <c r="A1040" s="9">
        <v>45077</v>
      </c>
      <c r="B1040" s="10" t="s">
        <v>353</v>
      </c>
      <c r="C1040" s="10" t="s">
        <v>278</v>
      </c>
      <c r="D1040" s="10" t="s">
        <v>40</v>
      </c>
      <c r="E1040" s="10" t="s">
        <v>30</v>
      </c>
      <c r="F1040" s="10">
        <v>205</v>
      </c>
      <c r="G1040" s="10">
        <v>223</v>
      </c>
      <c r="H1040" s="11">
        <f>SUMIFS(AA:AA,$A:$A,EOMONTH($A1040,-1),$B:$B,$B1040)</f>
        <v>258</v>
      </c>
      <c r="I1040" s="63">
        <f>ROUND(SUMIFS(AC:AC,$A:$A,EOMONTH($A1040,-1),$B:$B,$B1040),2)</f>
        <v>-10.050000000000001</v>
      </c>
      <c r="J1040" s="11">
        <f>SUMIFS(AB:AB,$A:$A,EOMONTH($A1040,-1),$B:$B,$B1040)</f>
        <v>8174.22</v>
      </c>
      <c r="K1040" s="13">
        <v>0</v>
      </c>
      <c r="L1040" s="25">
        <v>0</v>
      </c>
      <c r="M1040" s="15">
        <v>210</v>
      </c>
      <c r="N1040" s="14">
        <v>5664.48</v>
      </c>
      <c r="O1040" s="16">
        <v>151</v>
      </c>
      <c r="P1040" s="16">
        <v>5556.8</v>
      </c>
      <c r="Q1040" s="16">
        <v>0</v>
      </c>
      <c r="R1040" s="16">
        <f>Q1040*16.876/100</f>
        <v>0</v>
      </c>
      <c r="S1040" s="17">
        <f t="shared" si="112"/>
        <v>0</v>
      </c>
      <c r="T1040" s="16">
        <v>0</v>
      </c>
      <c r="U1040" s="18">
        <f t="shared" si="113"/>
        <v>57.533999999999999</v>
      </c>
      <c r="V1040" s="18">
        <f t="shared" si="114"/>
        <v>43.05</v>
      </c>
      <c r="W1040" s="18">
        <f t="shared" si="115"/>
        <v>7.2276644999999995</v>
      </c>
      <c r="X1040" s="27"/>
      <c r="Y1040" s="19">
        <f t="shared" si="116"/>
        <v>50.2776645</v>
      </c>
      <c r="Z1040" s="18">
        <f t="shared" si="117"/>
        <v>33.673000000000002</v>
      </c>
      <c r="AA1040" s="12">
        <v>317</v>
      </c>
      <c r="AB1040" s="12">
        <v>9373.65</v>
      </c>
      <c r="AC1040" s="28">
        <f>+I1040+Y1040-Z1040</f>
        <v>6.5546645000000012</v>
      </c>
      <c r="AD1040" s="20">
        <f t="shared" si="118"/>
        <v>0</v>
      </c>
      <c r="AE1040">
        <v>0</v>
      </c>
    </row>
    <row r="1041" spans="1:31" x14ac:dyDescent="0.25">
      <c r="A1041" s="9">
        <v>45077</v>
      </c>
      <c r="B1041" s="10" t="s">
        <v>354</v>
      </c>
      <c r="C1041" s="10" t="s">
        <v>278</v>
      </c>
      <c r="D1041" s="10" t="s">
        <v>40</v>
      </c>
      <c r="E1041" s="10" t="s">
        <v>30</v>
      </c>
      <c r="F1041" s="10">
        <v>205</v>
      </c>
      <c r="G1041" s="10">
        <v>223</v>
      </c>
      <c r="H1041" s="11">
        <f>SUMIFS(AA:AA,$A:$A,EOMONTH($A1041,-1),$B:$B,$B1041)</f>
        <v>348</v>
      </c>
      <c r="I1041" s="63">
        <f>ROUND(SUMIFS(AC:AC,$A:$A,EOMONTH($A1041,-1),$B:$B,$B1041),2)</f>
        <v>-27.33</v>
      </c>
      <c r="J1041" s="11">
        <f>SUMIFS(AB:AB,$A:$A,EOMONTH($A1041,-1),$B:$B,$B1041)</f>
        <v>9626.24</v>
      </c>
      <c r="K1041" s="13">
        <v>0</v>
      </c>
      <c r="L1041" s="25">
        <v>0</v>
      </c>
      <c r="M1041" s="15">
        <v>659</v>
      </c>
      <c r="N1041" s="14">
        <v>17794.919999999998</v>
      </c>
      <c r="O1041" s="16">
        <v>300</v>
      </c>
      <c r="P1041" s="16">
        <v>11932.5</v>
      </c>
      <c r="Q1041" s="16">
        <v>0</v>
      </c>
      <c r="R1041" s="16">
        <f>Q1041*16.876/100</f>
        <v>0</v>
      </c>
      <c r="S1041" s="17">
        <f t="shared" si="112"/>
        <v>0</v>
      </c>
      <c r="T1041" s="16">
        <v>0</v>
      </c>
      <c r="U1041" s="18">
        <f t="shared" si="113"/>
        <v>77.603999999999999</v>
      </c>
      <c r="V1041" s="18">
        <f t="shared" si="114"/>
        <v>135.095</v>
      </c>
      <c r="W1041" s="18">
        <f t="shared" si="115"/>
        <v>22.681099550000003</v>
      </c>
      <c r="X1041" s="27"/>
      <c r="Y1041" s="19">
        <f t="shared" si="116"/>
        <v>157.77609955</v>
      </c>
      <c r="Z1041" s="18">
        <f t="shared" si="117"/>
        <v>66.900000000000006</v>
      </c>
      <c r="AA1041" s="12">
        <v>707</v>
      </c>
      <c r="AB1041" s="12">
        <v>19233.82</v>
      </c>
      <c r="AC1041" s="28">
        <f>+I1041+Y1041-Z1041</f>
        <v>63.54609954999998</v>
      </c>
      <c r="AD1041" s="20">
        <f t="shared" si="118"/>
        <v>0</v>
      </c>
      <c r="AE1041">
        <v>0</v>
      </c>
    </row>
    <row r="1042" spans="1:31" x14ac:dyDescent="0.25">
      <c r="A1042" s="9">
        <v>45077</v>
      </c>
      <c r="B1042" s="10" t="s">
        <v>355</v>
      </c>
      <c r="C1042" s="10" t="s">
        <v>278</v>
      </c>
      <c r="D1042" s="10" t="s">
        <v>40</v>
      </c>
      <c r="E1042" s="10" t="s">
        <v>30</v>
      </c>
      <c r="F1042" s="10">
        <v>205</v>
      </c>
      <c r="G1042" s="10">
        <v>223</v>
      </c>
      <c r="H1042" s="11">
        <f>SUMIFS(AA:AA,$A:$A,EOMONTH($A1042,-1),$B:$B,$B1042)</f>
        <v>37</v>
      </c>
      <c r="I1042" s="63">
        <f>ROUND(SUMIFS(AC:AC,$A:$A,EOMONTH($A1042,-1),$B:$B,$B1042),2)</f>
        <v>-36.04</v>
      </c>
      <c r="J1042" s="11">
        <f>SUMIFS(AB:AB,$A:$A,EOMONTH($A1042,-1),$B:$B,$B1042)</f>
        <v>1014.04</v>
      </c>
      <c r="K1042" s="13">
        <v>0</v>
      </c>
      <c r="L1042" s="25">
        <v>0</v>
      </c>
      <c r="M1042" s="15">
        <v>620</v>
      </c>
      <c r="N1042" s="14">
        <v>16736.73</v>
      </c>
      <c r="O1042" s="16">
        <v>150</v>
      </c>
      <c r="P1042" s="16">
        <v>6112.5</v>
      </c>
      <c r="Q1042" s="16">
        <v>0</v>
      </c>
      <c r="R1042" s="16">
        <f>Q1042*16.876/100</f>
        <v>0</v>
      </c>
      <c r="S1042" s="17">
        <f t="shared" si="112"/>
        <v>0</v>
      </c>
      <c r="T1042" s="16">
        <v>0</v>
      </c>
      <c r="U1042" s="18">
        <f t="shared" si="113"/>
        <v>8.2509999999999994</v>
      </c>
      <c r="V1042" s="18">
        <f t="shared" si="114"/>
        <v>127.1</v>
      </c>
      <c r="W1042" s="18">
        <f t="shared" si="115"/>
        <v>21.338819000000004</v>
      </c>
      <c r="X1042" s="27"/>
      <c r="Y1042" s="19">
        <f t="shared" si="116"/>
        <v>148.438819</v>
      </c>
      <c r="Z1042" s="18">
        <f t="shared" si="117"/>
        <v>33.450000000000003</v>
      </c>
      <c r="AA1042" s="12">
        <v>507</v>
      </c>
      <c r="AB1042" s="12">
        <v>13698.08</v>
      </c>
      <c r="AC1042" s="28">
        <f>+I1042+Y1042-Z1042</f>
        <v>78.948819</v>
      </c>
      <c r="AD1042" s="20">
        <f t="shared" si="118"/>
        <v>0</v>
      </c>
      <c r="AE1042">
        <v>0</v>
      </c>
    </row>
    <row r="1043" spans="1:31" x14ac:dyDescent="0.25">
      <c r="A1043" s="9">
        <v>45077</v>
      </c>
      <c r="B1043" s="10" t="s">
        <v>356</v>
      </c>
      <c r="C1043" s="10" t="s">
        <v>278</v>
      </c>
      <c r="D1043" s="10" t="s">
        <v>40</v>
      </c>
      <c r="E1043" s="10" t="s">
        <v>30</v>
      </c>
      <c r="F1043" s="10">
        <v>270</v>
      </c>
      <c r="G1043" s="10">
        <v>294</v>
      </c>
      <c r="H1043" s="11">
        <f>SUMIFS(AA:AA,$A:$A,EOMONTH($A1043,-1),$B:$B,$B1043)</f>
        <v>1171</v>
      </c>
      <c r="I1043" s="63">
        <f>ROUND(SUMIFS(AC:AC,$A:$A,EOMONTH($A1043,-1),$B:$B,$B1043),2)</f>
        <v>229.28</v>
      </c>
      <c r="J1043" s="11">
        <f>SUMIFS(AB:AB,$A:$A,EOMONTH($A1043,-1),$B:$B,$B1043)</f>
        <v>35570.769999999997</v>
      </c>
      <c r="K1043" s="13">
        <v>0</v>
      </c>
      <c r="L1043" s="25">
        <v>0</v>
      </c>
      <c r="M1043" s="15">
        <v>0</v>
      </c>
      <c r="N1043" s="14">
        <v>0</v>
      </c>
      <c r="O1043" s="16">
        <v>810</v>
      </c>
      <c r="P1043" s="16">
        <v>38953.57</v>
      </c>
      <c r="Q1043" s="16">
        <v>0</v>
      </c>
      <c r="R1043" s="16">
        <f>Q1043*16.876/100</f>
        <v>0</v>
      </c>
      <c r="S1043" s="17">
        <f t="shared" si="112"/>
        <v>0</v>
      </c>
      <c r="T1043" s="16">
        <v>0</v>
      </c>
      <c r="U1043" s="18">
        <f t="shared" si="113"/>
        <v>344.274</v>
      </c>
      <c r="V1043" s="18">
        <f t="shared" si="114"/>
        <v>0</v>
      </c>
      <c r="W1043" s="18">
        <f t="shared" si="115"/>
        <v>0</v>
      </c>
      <c r="X1043" s="27"/>
      <c r="Y1043" s="19">
        <f t="shared" si="116"/>
        <v>0</v>
      </c>
      <c r="Z1043" s="18">
        <f t="shared" si="117"/>
        <v>238.14</v>
      </c>
      <c r="AA1043" s="12">
        <v>361</v>
      </c>
      <c r="AB1043" s="12">
        <v>10965.88</v>
      </c>
      <c r="AC1043" s="28">
        <f>+I1043+Y1043-Z1043</f>
        <v>-8.8599999999999852</v>
      </c>
      <c r="AD1043" s="20">
        <f t="shared" si="118"/>
        <v>10</v>
      </c>
      <c r="AE1043">
        <v>10</v>
      </c>
    </row>
    <row r="1044" spans="1:31" x14ac:dyDescent="0.25">
      <c r="A1044" s="9">
        <v>45077</v>
      </c>
      <c r="B1044" s="10" t="s">
        <v>357</v>
      </c>
      <c r="C1044" s="10" t="s">
        <v>278</v>
      </c>
      <c r="D1044" s="10" t="s">
        <v>40</v>
      </c>
      <c r="E1044" s="10" t="s">
        <v>30</v>
      </c>
      <c r="F1044" s="10">
        <v>270</v>
      </c>
      <c r="G1044" s="10">
        <v>294</v>
      </c>
      <c r="H1044" s="11">
        <f>SUMIFS(AA:AA,$A:$A,EOMONTH($A1044,-1),$B:$B,$B1044)</f>
        <v>280</v>
      </c>
      <c r="I1044" s="63">
        <f>ROUND(SUMIFS(AC:AC,$A:$A,EOMONTH($A1044,-1),$B:$B,$B1044),2)</f>
        <v>81.47</v>
      </c>
      <c r="J1044" s="11">
        <f>SUMIFS(AB:AB,$A:$A,EOMONTH($A1044,-1),$B:$B,$B1044)</f>
        <v>8724.3799999999992</v>
      </c>
      <c r="K1044" s="13">
        <v>0</v>
      </c>
      <c r="L1044" s="25">
        <v>0</v>
      </c>
      <c r="M1044" s="15">
        <v>0</v>
      </c>
      <c r="N1044" s="14">
        <v>0</v>
      </c>
      <c r="O1044" s="16">
        <v>30</v>
      </c>
      <c r="P1044" s="16">
        <v>1518</v>
      </c>
      <c r="Q1044" s="16">
        <v>0</v>
      </c>
      <c r="R1044" s="16">
        <f>Q1044*16.876/100</f>
        <v>0</v>
      </c>
      <c r="S1044" s="17">
        <f t="shared" si="112"/>
        <v>0</v>
      </c>
      <c r="T1044" s="16">
        <v>0</v>
      </c>
      <c r="U1044" s="18">
        <f t="shared" si="113"/>
        <v>82.32</v>
      </c>
      <c r="V1044" s="18">
        <f t="shared" si="114"/>
        <v>0</v>
      </c>
      <c r="W1044" s="18">
        <f t="shared" si="115"/>
        <v>0</v>
      </c>
      <c r="X1044" s="27"/>
      <c r="Y1044" s="19">
        <f t="shared" si="116"/>
        <v>0</v>
      </c>
      <c r="Z1044" s="18">
        <f t="shared" si="117"/>
        <v>8.82</v>
      </c>
      <c r="AA1044" s="12">
        <v>250</v>
      </c>
      <c r="AB1044" s="12">
        <v>7789.62</v>
      </c>
      <c r="AC1044" s="28">
        <f>+I1044+Y1044-Z1044</f>
        <v>72.650000000000006</v>
      </c>
      <c r="AD1044" s="20">
        <f t="shared" si="118"/>
        <v>0</v>
      </c>
      <c r="AE1044">
        <v>0</v>
      </c>
    </row>
    <row r="1045" spans="1:31" x14ac:dyDescent="0.25">
      <c r="A1045" s="9">
        <v>45077</v>
      </c>
      <c r="B1045" s="10" t="s">
        <v>358</v>
      </c>
      <c r="C1045" s="10" t="s">
        <v>278</v>
      </c>
      <c r="D1045" s="10" t="s">
        <v>40</v>
      </c>
      <c r="E1045" s="10" t="s">
        <v>30</v>
      </c>
      <c r="F1045" s="10">
        <v>270</v>
      </c>
      <c r="G1045" s="10">
        <v>294</v>
      </c>
      <c r="H1045" s="11">
        <f>SUMIFS(AA:AA,$A:$A,EOMONTH($A1045,-1),$B:$B,$B1045)</f>
        <v>512</v>
      </c>
      <c r="I1045" s="63">
        <f>ROUND(SUMIFS(AC:AC,$A:$A,EOMONTH($A1045,-1),$B:$B,$B1045),2)</f>
        <v>150.54</v>
      </c>
      <c r="J1045" s="11">
        <f>SUMIFS(AB:AB,$A:$A,EOMONTH($A1045,-1),$B:$B,$B1045)</f>
        <v>15884.65</v>
      </c>
      <c r="K1045" s="13">
        <v>0</v>
      </c>
      <c r="L1045" s="25">
        <v>0</v>
      </c>
      <c r="M1045" s="15">
        <v>84</v>
      </c>
      <c r="N1045" s="14">
        <v>2504.09</v>
      </c>
      <c r="O1045" s="16">
        <v>60</v>
      </c>
      <c r="P1045" s="16">
        <v>3036</v>
      </c>
      <c r="Q1045" s="16">
        <v>0</v>
      </c>
      <c r="R1045" s="16">
        <f>Q1045*16.876/100</f>
        <v>0</v>
      </c>
      <c r="S1045" s="17">
        <f t="shared" si="112"/>
        <v>0</v>
      </c>
      <c r="T1045" s="16">
        <v>0</v>
      </c>
      <c r="U1045" s="18">
        <f t="shared" si="113"/>
        <v>150.52799999999999</v>
      </c>
      <c r="V1045" s="18">
        <f t="shared" si="114"/>
        <v>22.68</v>
      </c>
      <c r="W1045" s="18">
        <f t="shared" si="115"/>
        <v>3.8077452000000007</v>
      </c>
      <c r="X1045" s="27"/>
      <c r="Y1045" s="19">
        <f t="shared" si="116"/>
        <v>26.487745199999999</v>
      </c>
      <c r="Z1045" s="18">
        <f t="shared" si="117"/>
        <v>17.64</v>
      </c>
      <c r="AA1045" s="12">
        <v>536</v>
      </c>
      <c r="AB1045" s="12">
        <v>16537.52</v>
      </c>
      <c r="AC1045" s="28">
        <f>+I1045+Y1045-Z1045</f>
        <v>159.38774519999998</v>
      </c>
      <c r="AD1045" s="20">
        <f t="shared" si="118"/>
        <v>0</v>
      </c>
      <c r="AE1045">
        <v>0</v>
      </c>
    </row>
    <row r="1046" spans="1:31" x14ac:dyDescent="0.25">
      <c r="A1046" s="9">
        <v>45077</v>
      </c>
      <c r="B1046" s="10" t="s">
        <v>359</v>
      </c>
      <c r="C1046" s="10" t="s">
        <v>278</v>
      </c>
      <c r="D1046" s="10" t="s">
        <v>40</v>
      </c>
      <c r="E1046" s="10" t="s">
        <v>30</v>
      </c>
      <c r="F1046" s="10">
        <v>270</v>
      </c>
      <c r="G1046" s="10">
        <v>294</v>
      </c>
      <c r="H1046" s="11">
        <f>SUMIFS(AA:AA,$A:$A,EOMONTH($A1046,-1),$B:$B,$B1046)</f>
        <v>281</v>
      </c>
      <c r="I1046" s="63">
        <f>ROUND(SUMIFS(AC:AC,$A:$A,EOMONTH($A1046,-1),$B:$B,$B1046),2)</f>
        <v>94.84</v>
      </c>
      <c r="J1046" s="11">
        <f>SUMIFS(AB:AB,$A:$A,EOMONTH($A1046,-1),$B:$B,$B1046)</f>
        <v>8796.9699999999993</v>
      </c>
      <c r="K1046" s="13">
        <v>0</v>
      </c>
      <c r="L1046" s="25">
        <v>0</v>
      </c>
      <c r="M1046" s="15">
        <v>0</v>
      </c>
      <c r="N1046" s="14">
        <v>0</v>
      </c>
      <c r="O1046" s="16">
        <v>268</v>
      </c>
      <c r="P1046" s="16">
        <v>12101.14</v>
      </c>
      <c r="Q1046" s="16">
        <v>0</v>
      </c>
      <c r="R1046" s="16">
        <f>Q1046*16.876/100</f>
        <v>0</v>
      </c>
      <c r="S1046" s="17">
        <f t="shared" si="112"/>
        <v>0</v>
      </c>
      <c r="T1046" s="16">
        <v>0</v>
      </c>
      <c r="U1046" s="18">
        <f t="shared" si="113"/>
        <v>82.614000000000004</v>
      </c>
      <c r="V1046" s="18">
        <f t="shared" si="114"/>
        <v>0</v>
      </c>
      <c r="W1046" s="18">
        <f t="shared" si="115"/>
        <v>0</v>
      </c>
      <c r="X1046" s="27"/>
      <c r="Y1046" s="19">
        <f t="shared" si="116"/>
        <v>0</v>
      </c>
      <c r="Z1046" s="18">
        <f t="shared" si="117"/>
        <v>78.792000000000002</v>
      </c>
      <c r="AA1046" s="12">
        <v>13</v>
      </c>
      <c r="AB1046" s="12">
        <v>406.98</v>
      </c>
      <c r="AC1046" s="28">
        <f>+I1046+Y1046-Z1046</f>
        <v>16.048000000000002</v>
      </c>
      <c r="AD1046" s="20">
        <f t="shared" si="118"/>
        <v>0</v>
      </c>
      <c r="AE1046">
        <v>0</v>
      </c>
    </row>
    <row r="1047" spans="1:31" x14ac:dyDescent="0.25">
      <c r="A1047" s="9">
        <v>45077</v>
      </c>
      <c r="B1047" s="10" t="s">
        <v>360</v>
      </c>
      <c r="C1047" s="10" t="s">
        <v>278</v>
      </c>
      <c r="D1047" s="10" t="s">
        <v>40</v>
      </c>
      <c r="E1047" s="10" t="s">
        <v>30</v>
      </c>
      <c r="F1047" s="10">
        <v>270</v>
      </c>
      <c r="G1047" s="10">
        <v>294</v>
      </c>
      <c r="H1047" s="11">
        <f>SUMIFS(AA:AA,$A:$A,EOMONTH($A1047,-1),$B:$B,$B1047)</f>
        <v>898</v>
      </c>
      <c r="I1047" s="63">
        <f>ROUND(SUMIFS(AC:AC,$A:$A,EOMONTH($A1047,-1),$B:$B,$B1047),2)</f>
        <v>214.58</v>
      </c>
      <c r="J1047" s="11">
        <f>SUMIFS(AB:AB,$A:$A,EOMONTH($A1047,-1),$B:$B,$B1047)</f>
        <v>27095.759999999998</v>
      </c>
      <c r="K1047" s="13">
        <v>0</v>
      </c>
      <c r="L1047" s="25">
        <v>0</v>
      </c>
      <c r="M1047" s="15">
        <v>0</v>
      </c>
      <c r="N1047" s="14">
        <v>0</v>
      </c>
      <c r="O1047" s="16">
        <v>601</v>
      </c>
      <c r="P1047" s="16">
        <v>28835</v>
      </c>
      <c r="Q1047" s="16">
        <v>0</v>
      </c>
      <c r="R1047" s="16">
        <f>Q1047*16.876/100</f>
        <v>0</v>
      </c>
      <c r="S1047" s="17">
        <f t="shared" si="112"/>
        <v>0</v>
      </c>
      <c r="T1047" s="16">
        <v>0</v>
      </c>
      <c r="U1047" s="18">
        <f t="shared" si="113"/>
        <v>264.012</v>
      </c>
      <c r="V1047" s="18">
        <f t="shared" si="114"/>
        <v>0</v>
      </c>
      <c r="W1047" s="18">
        <f t="shared" si="115"/>
        <v>0</v>
      </c>
      <c r="X1047" s="27"/>
      <c r="Y1047" s="19">
        <f t="shared" si="116"/>
        <v>0</v>
      </c>
      <c r="Z1047" s="18">
        <f t="shared" si="117"/>
        <v>176.69399999999999</v>
      </c>
      <c r="AA1047" s="12">
        <v>297</v>
      </c>
      <c r="AB1047" s="12">
        <v>8961.52</v>
      </c>
      <c r="AC1047" s="28">
        <f>+I1047+Y1047-Z1047</f>
        <v>37.886000000000024</v>
      </c>
      <c r="AD1047" s="20">
        <f t="shared" si="118"/>
        <v>0</v>
      </c>
      <c r="AE1047">
        <v>0</v>
      </c>
    </row>
    <row r="1048" spans="1:31" x14ac:dyDescent="0.25">
      <c r="A1048" s="9">
        <v>45077</v>
      </c>
      <c r="B1048" s="10" t="s">
        <v>361</v>
      </c>
      <c r="C1048" s="10" t="s">
        <v>278</v>
      </c>
      <c r="D1048" s="10" t="s">
        <v>40</v>
      </c>
      <c r="E1048" s="10" t="s">
        <v>30</v>
      </c>
      <c r="F1048" s="10">
        <v>270</v>
      </c>
      <c r="G1048" s="10">
        <v>294</v>
      </c>
      <c r="H1048" s="11">
        <f>SUMIFS(AA:AA,$A:$A,EOMONTH($A1048,-1),$B:$B,$B1048)</f>
        <v>595</v>
      </c>
      <c r="I1048" s="63">
        <f>ROUND(SUMIFS(AC:AC,$A:$A,EOMONTH($A1048,-1),$B:$B,$B1048),2)</f>
        <v>144.79</v>
      </c>
      <c r="J1048" s="11">
        <f>SUMIFS(AB:AB,$A:$A,EOMONTH($A1048,-1),$B:$B,$B1048)</f>
        <v>18127.39</v>
      </c>
      <c r="K1048" s="13">
        <v>0</v>
      </c>
      <c r="L1048" s="25">
        <v>0</v>
      </c>
      <c r="M1048" s="15">
        <v>0</v>
      </c>
      <c r="N1048" s="14">
        <v>0</v>
      </c>
      <c r="O1048" s="16">
        <v>211</v>
      </c>
      <c r="P1048" s="16">
        <v>10446.73</v>
      </c>
      <c r="Q1048" s="16">
        <v>0</v>
      </c>
      <c r="R1048" s="16">
        <f>Q1048*16.876/100</f>
        <v>0</v>
      </c>
      <c r="S1048" s="17">
        <f t="shared" si="112"/>
        <v>0</v>
      </c>
      <c r="T1048" s="16">
        <v>0</v>
      </c>
      <c r="U1048" s="18">
        <f t="shared" si="113"/>
        <v>174.93</v>
      </c>
      <c r="V1048" s="18">
        <f t="shared" si="114"/>
        <v>0</v>
      </c>
      <c r="W1048" s="18">
        <f t="shared" si="115"/>
        <v>0</v>
      </c>
      <c r="X1048" s="27"/>
      <c r="Y1048" s="19">
        <f t="shared" si="116"/>
        <v>0</v>
      </c>
      <c r="Z1048" s="18">
        <f t="shared" si="117"/>
        <v>62.033999999999999</v>
      </c>
      <c r="AA1048" s="12">
        <v>384</v>
      </c>
      <c r="AB1048" s="12">
        <v>11699.02</v>
      </c>
      <c r="AC1048" s="28">
        <f>+I1048+Y1048-Z1048</f>
        <v>82.756</v>
      </c>
      <c r="AD1048" s="20">
        <f t="shared" si="118"/>
        <v>0</v>
      </c>
      <c r="AE1048">
        <v>0</v>
      </c>
    </row>
    <row r="1049" spans="1:31" x14ac:dyDescent="0.25">
      <c r="A1049" s="9">
        <v>45077</v>
      </c>
      <c r="B1049" s="10" t="s">
        <v>362</v>
      </c>
      <c r="C1049" s="10" t="s">
        <v>282</v>
      </c>
      <c r="D1049" s="10" t="s">
        <v>40</v>
      </c>
      <c r="E1049" s="10" t="s">
        <v>30</v>
      </c>
      <c r="F1049" s="10">
        <v>520</v>
      </c>
      <c r="G1049" s="10">
        <v>567</v>
      </c>
      <c r="H1049" s="11">
        <f>SUMIFS(AA:AA,$A:$A,EOMONTH($A1049,-1),$B:$B,$B1049)</f>
        <v>0</v>
      </c>
      <c r="I1049" s="63">
        <f>ROUND(SUMIFS(AC:AC,$A:$A,EOMONTH($A1049,-1),$B:$B,$B1049),2)</f>
        <v>0.85</v>
      </c>
      <c r="J1049" s="11">
        <f>SUMIFS(AB:AB,$A:$A,EOMONTH($A1049,-1),$B:$B,$B1049)</f>
        <v>0</v>
      </c>
      <c r="K1049" s="13">
        <v>0</v>
      </c>
      <c r="L1049" s="25">
        <v>0</v>
      </c>
      <c r="M1049" s="15">
        <v>80</v>
      </c>
      <c r="N1049" s="14">
        <v>7868</v>
      </c>
      <c r="O1049" s="16">
        <v>80</v>
      </c>
      <c r="P1049" s="16">
        <v>7458.4</v>
      </c>
      <c r="Q1049" s="16">
        <v>0</v>
      </c>
      <c r="R1049" s="16">
        <f>Q1049*16.876/100</f>
        <v>0</v>
      </c>
      <c r="S1049" s="17">
        <f t="shared" si="112"/>
        <v>0</v>
      </c>
      <c r="T1049" s="16">
        <v>0</v>
      </c>
      <c r="U1049" s="18">
        <f t="shared" si="113"/>
        <v>0</v>
      </c>
      <c r="V1049" s="18">
        <f t="shared" si="114"/>
        <v>41.6</v>
      </c>
      <c r="W1049" s="18">
        <f t="shared" si="115"/>
        <v>6.9842240000000002</v>
      </c>
      <c r="X1049" s="27"/>
      <c r="Y1049" s="19">
        <f t="shared" si="116"/>
        <v>48.584223999999999</v>
      </c>
      <c r="Z1049" s="18">
        <f t="shared" si="117"/>
        <v>45.36</v>
      </c>
      <c r="AA1049" s="12">
        <v>0</v>
      </c>
      <c r="AB1049" s="12">
        <v>0</v>
      </c>
      <c r="AC1049" s="28">
        <f>+I1049+Y1049-Z1049</f>
        <v>4.074224000000001</v>
      </c>
      <c r="AD1049" s="20">
        <f t="shared" si="118"/>
        <v>0</v>
      </c>
      <c r="AE1049">
        <v>0</v>
      </c>
    </row>
    <row r="1050" spans="1:31" x14ac:dyDescent="0.25">
      <c r="A1050" s="9">
        <v>45077</v>
      </c>
      <c r="B1050" s="10" t="s">
        <v>363</v>
      </c>
      <c r="C1050" s="10" t="s">
        <v>282</v>
      </c>
      <c r="D1050" s="10" t="s">
        <v>40</v>
      </c>
      <c r="E1050" s="10" t="s">
        <v>30</v>
      </c>
      <c r="F1050" s="10">
        <v>520</v>
      </c>
      <c r="G1050" s="10">
        <v>567</v>
      </c>
      <c r="H1050" s="11">
        <f>SUMIFS(AA:AA,$A:$A,EOMONTH($A1050,-1),$B:$B,$B1050)</f>
        <v>21</v>
      </c>
      <c r="I1050" s="63">
        <f>ROUND(SUMIFS(AC:AC,$A:$A,EOMONTH($A1050,-1),$B:$B,$B1050),2)</f>
        <v>77.69</v>
      </c>
      <c r="J1050" s="11">
        <f>SUMIFS(AB:AB,$A:$A,EOMONTH($A1050,-1),$B:$B,$B1050)</f>
        <v>1517.25</v>
      </c>
      <c r="K1050" s="13">
        <v>0</v>
      </c>
      <c r="L1050" s="25">
        <v>0</v>
      </c>
      <c r="M1050" s="15">
        <v>0</v>
      </c>
      <c r="N1050" s="14">
        <v>0</v>
      </c>
      <c r="O1050" s="16">
        <v>0</v>
      </c>
      <c r="P1050" s="16">
        <v>0</v>
      </c>
      <c r="Q1050" s="16">
        <v>0</v>
      </c>
      <c r="R1050" s="16">
        <f>Q1050*16.876/100</f>
        <v>0</v>
      </c>
      <c r="S1050" s="17">
        <f t="shared" si="112"/>
        <v>0</v>
      </c>
      <c r="T1050" s="16">
        <v>0</v>
      </c>
      <c r="U1050" s="18">
        <f t="shared" si="113"/>
        <v>11.907</v>
      </c>
      <c r="V1050" s="18">
        <f t="shared" si="114"/>
        <v>0</v>
      </c>
      <c r="W1050" s="18">
        <f t="shared" si="115"/>
        <v>0</v>
      </c>
      <c r="X1050" s="27"/>
      <c r="Y1050" s="19">
        <f t="shared" si="116"/>
        <v>0</v>
      </c>
      <c r="Z1050" s="18">
        <f t="shared" si="117"/>
        <v>0</v>
      </c>
      <c r="AA1050" s="12">
        <v>21</v>
      </c>
      <c r="AB1050" s="12">
        <v>1517.25</v>
      </c>
      <c r="AC1050" s="28">
        <f>+I1050+Y1050-Z1050</f>
        <v>77.69</v>
      </c>
      <c r="AD1050" s="20">
        <f t="shared" si="118"/>
        <v>0</v>
      </c>
      <c r="AE1050">
        <v>0</v>
      </c>
    </row>
    <row r="1051" spans="1:31" x14ac:dyDescent="0.25">
      <c r="A1051" s="9">
        <v>45077</v>
      </c>
      <c r="B1051" s="10" t="s">
        <v>364</v>
      </c>
      <c r="C1051" s="10" t="s">
        <v>282</v>
      </c>
      <c r="D1051" s="10" t="s">
        <v>29</v>
      </c>
      <c r="E1051" s="10" t="s">
        <v>30</v>
      </c>
      <c r="F1051" s="10"/>
      <c r="G1051" s="10">
        <v>0</v>
      </c>
      <c r="H1051" s="11">
        <f>SUMIFS(AA:AA,$A:$A,EOMONTH($A1051,-1),$B:$B,$B1051)</f>
        <v>7</v>
      </c>
      <c r="I1051" s="63">
        <f>ROUND(SUMIFS(AC:AC,$A:$A,EOMONTH($A1051,-1),$B:$B,$B1051),2)</f>
        <v>0.32</v>
      </c>
      <c r="J1051" s="11">
        <f>SUMIFS(AB:AB,$A:$A,EOMONTH($A1051,-1),$B:$B,$B1051)</f>
        <v>619.01</v>
      </c>
      <c r="K1051" s="13">
        <v>0</v>
      </c>
      <c r="L1051" s="25">
        <v>0</v>
      </c>
      <c r="M1051" s="15">
        <v>0</v>
      </c>
      <c r="N1051" s="14">
        <v>0</v>
      </c>
      <c r="O1051" s="16">
        <v>0</v>
      </c>
      <c r="P1051" s="16">
        <v>0</v>
      </c>
      <c r="Q1051" s="16">
        <v>0</v>
      </c>
      <c r="R1051" s="16">
        <f>Q1051*16.876/100</f>
        <v>0</v>
      </c>
      <c r="S1051" s="17">
        <f t="shared" si="112"/>
        <v>0</v>
      </c>
      <c r="T1051" s="16">
        <v>0</v>
      </c>
      <c r="U1051" s="18">
        <f t="shared" si="113"/>
        <v>0</v>
      </c>
      <c r="V1051" s="18">
        <f t="shared" si="114"/>
        <v>0</v>
      </c>
      <c r="W1051" s="18">
        <f t="shared" si="115"/>
        <v>0</v>
      </c>
      <c r="X1051" s="27"/>
      <c r="Y1051" s="19">
        <f t="shared" si="116"/>
        <v>0</v>
      </c>
      <c r="Z1051" s="18">
        <f t="shared" si="117"/>
        <v>0</v>
      </c>
      <c r="AA1051" s="12">
        <v>7</v>
      </c>
      <c r="AB1051" s="12">
        <v>619.01</v>
      </c>
      <c r="AC1051" s="28">
        <f>+I1051+Y1051-Z1051</f>
        <v>0.32</v>
      </c>
      <c r="AD1051" s="20">
        <f t="shared" si="118"/>
        <v>0</v>
      </c>
      <c r="AE1051">
        <v>0</v>
      </c>
    </row>
    <row r="1052" spans="1:31" x14ac:dyDescent="0.25">
      <c r="A1052" s="9">
        <v>45077</v>
      </c>
      <c r="B1052" s="10" t="s">
        <v>365</v>
      </c>
      <c r="C1052" s="10" t="s">
        <v>282</v>
      </c>
      <c r="D1052" s="10" t="s">
        <v>40</v>
      </c>
      <c r="E1052" s="10" t="s">
        <v>30</v>
      </c>
      <c r="F1052" s="10">
        <v>520</v>
      </c>
      <c r="G1052" s="10">
        <v>567</v>
      </c>
      <c r="H1052" s="11">
        <f>SUMIFS(AA:AA,$A:$A,EOMONTH($A1052,-1),$B:$B,$B1052)</f>
        <v>40</v>
      </c>
      <c r="I1052" s="63">
        <f>ROUND(SUMIFS(AC:AC,$A:$A,EOMONTH($A1052,-1),$B:$B,$B1052),2)</f>
        <v>155.47</v>
      </c>
      <c r="J1052" s="11">
        <f>SUMIFS(AB:AB,$A:$A,EOMONTH($A1052,-1),$B:$B,$B1052)</f>
        <v>3008.4</v>
      </c>
      <c r="K1052" s="13">
        <v>0</v>
      </c>
      <c r="L1052" s="25">
        <v>0</v>
      </c>
      <c r="M1052" s="15">
        <v>0</v>
      </c>
      <c r="N1052" s="14">
        <v>0</v>
      </c>
      <c r="O1052" s="16">
        <v>40</v>
      </c>
      <c r="P1052" s="16">
        <v>3729.2</v>
      </c>
      <c r="Q1052" s="16">
        <v>0</v>
      </c>
      <c r="R1052" s="16">
        <f>Q1052*16.876/100</f>
        <v>0</v>
      </c>
      <c r="S1052" s="17">
        <f t="shared" si="112"/>
        <v>0</v>
      </c>
      <c r="T1052" s="16">
        <v>0</v>
      </c>
      <c r="U1052" s="18">
        <f t="shared" si="113"/>
        <v>22.68</v>
      </c>
      <c r="V1052" s="18">
        <f t="shared" si="114"/>
        <v>0</v>
      </c>
      <c r="W1052" s="18">
        <f t="shared" si="115"/>
        <v>0</v>
      </c>
      <c r="X1052" s="27"/>
      <c r="Y1052" s="19">
        <f t="shared" si="116"/>
        <v>0</v>
      </c>
      <c r="Z1052" s="18">
        <f t="shared" si="117"/>
        <v>22.68</v>
      </c>
      <c r="AA1052" s="12">
        <v>0</v>
      </c>
      <c r="AB1052" s="12">
        <v>0</v>
      </c>
      <c r="AC1052" s="28">
        <f>+I1052+Y1052-Z1052</f>
        <v>132.79</v>
      </c>
      <c r="AD1052" s="20">
        <f t="shared" si="118"/>
        <v>0</v>
      </c>
      <c r="AE1052">
        <v>0</v>
      </c>
    </row>
    <row r="1053" spans="1:31" x14ac:dyDescent="0.25">
      <c r="A1053" s="9">
        <v>45077</v>
      </c>
      <c r="B1053" s="10" t="s">
        <v>366</v>
      </c>
      <c r="C1053" s="10" t="s">
        <v>282</v>
      </c>
      <c r="D1053" s="10" t="s">
        <v>40</v>
      </c>
      <c r="E1053" s="10" t="s">
        <v>30</v>
      </c>
      <c r="F1053" s="10">
        <v>520</v>
      </c>
      <c r="G1053" s="10">
        <v>567</v>
      </c>
      <c r="H1053" s="11">
        <f>SUMIFS(AA:AA,$A:$A,EOMONTH($A1053,-1),$B:$B,$B1053)</f>
        <v>92</v>
      </c>
      <c r="I1053" s="63">
        <f>ROUND(SUMIFS(AC:AC,$A:$A,EOMONTH($A1053,-1),$B:$B,$B1053),2)</f>
        <v>4.1500000000000004</v>
      </c>
      <c r="J1053" s="11">
        <f>SUMIFS(AB:AB,$A:$A,EOMONTH($A1053,-1),$B:$B,$B1053)</f>
        <v>9179.76</v>
      </c>
      <c r="K1053" s="13">
        <v>0</v>
      </c>
      <c r="L1053" s="25">
        <v>0</v>
      </c>
      <c r="M1053" s="15">
        <v>0</v>
      </c>
      <c r="N1053" s="14">
        <v>0</v>
      </c>
      <c r="O1053" s="16">
        <v>0</v>
      </c>
      <c r="P1053" s="16">
        <v>0</v>
      </c>
      <c r="Q1053" s="16">
        <v>0</v>
      </c>
      <c r="R1053" s="16">
        <f>Q1053*16.876/100</f>
        <v>0</v>
      </c>
      <c r="S1053" s="17">
        <f t="shared" si="112"/>
        <v>0</v>
      </c>
      <c r="T1053" s="16">
        <v>0</v>
      </c>
      <c r="U1053" s="18">
        <f t="shared" si="113"/>
        <v>52.164000000000001</v>
      </c>
      <c r="V1053" s="18">
        <f t="shared" si="114"/>
        <v>0</v>
      </c>
      <c r="W1053" s="18">
        <f t="shared" si="115"/>
        <v>0</v>
      </c>
      <c r="X1053" s="27"/>
      <c r="Y1053" s="19">
        <f t="shared" si="116"/>
        <v>0</v>
      </c>
      <c r="Z1053" s="18">
        <f t="shared" si="117"/>
        <v>0</v>
      </c>
      <c r="AA1053" s="12">
        <v>92</v>
      </c>
      <c r="AB1053" s="12">
        <v>9179.76</v>
      </c>
      <c r="AC1053" s="28">
        <f>+I1053+Y1053-Z1053</f>
        <v>4.1500000000000004</v>
      </c>
      <c r="AD1053" s="20">
        <f t="shared" si="118"/>
        <v>0</v>
      </c>
      <c r="AE1053">
        <v>0</v>
      </c>
    </row>
    <row r="1054" spans="1:31" x14ac:dyDescent="0.25">
      <c r="A1054" s="9">
        <v>45077</v>
      </c>
      <c r="B1054" s="10" t="s">
        <v>367</v>
      </c>
      <c r="C1054" s="10" t="s">
        <v>282</v>
      </c>
      <c r="D1054" s="10" t="s">
        <v>40</v>
      </c>
      <c r="E1054" s="10" t="s">
        <v>30</v>
      </c>
      <c r="F1054" s="10">
        <v>520</v>
      </c>
      <c r="G1054" s="10">
        <v>567</v>
      </c>
      <c r="H1054" s="11">
        <f>SUMIFS(AA:AA,$A:$A,EOMONTH($A1054,-1),$B:$B,$B1054)</f>
        <v>87</v>
      </c>
      <c r="I1054" s="63">
        <f>ROUND(SUMIFS(AC:AC,$A:$A,EOMONTH($A1054,-1),$B:$B,$B1054),2)</f>
        <v>3.93</v>
      </c>
      <c r="J1054" s="11">
        <f>SUMIFS(AB:AB,$A:$A,EOMONTH($A1054,-1),$B:$B,$B1054)</f>
        <v>8111.01</v>
      </c>
      <c r="K1054" s="13">
        <v>0</v>
      </c>
      <c r="L1054" s="25">
        <v>0</v>
      </c>
      <c r="M1054" s="15">
        <v>0</v>
      </c>
      <c r="N1054" s="14">
        <v>0</v>
      </c>
      <c r="O1054" s="16">
        <v>0</v>
      </c>
      <c r="P1054" s="16">
        <v>0</v>
      </c>
      <c r="Q1054" s="16">
        <v>0</v>
      </c>
      <c r="R1054" s="16">
        <f>Q1054*16.876/100</f>
        <v>0</v>
      </c>
      <c r="S1054" s="17">
        <f t="shared" si="112"/>
        <v>0</v>
      </c>
      <c r="T1054" s="16">
        <v>0</v>
      </c>
      <c r="U1054" s="18">
        <f t="shared" si="113"/>
        <v>49.329000000000001</v>
      </c>
      <c r="V1054" s="18">
        <f t="shared" si="114"/>
        <v>0</v>
      </c>
      <c r="W1054" s="18">
        <f t="shared" si="115"/>
        <v>0</v>
      </c>
      <c r="X1054" s="27"/>
      <c r="Y1054" s="19">
        <f t="shared" si="116"/>
        <v>0</v>
      </c>
      <c r="Z1054" s="18">
        <f t="shared" si="117"/>
        <v>0</v>
      </c>
      <c r="AA1054" s="12">
        <v>87</v>
      </c>
      <c r="AB1054" s="12">
        <v>8111.01</v>
      </c>
      <c r="AC1054" s="28">
        <f>+I1054+Y1054-Z1054</f>
        <v>3.93</v>
      </c>
      <c r="AD1054" s="20">
        <f t="shared" si="118"/>
        <v>0</v>
      </c>
      <c r="AE1054">
        <v>0</v>
      </c>
    </row>
    <row r="1055" spans="1:31" x14ac:dyDescent="0.25">
      <c r="A1055" s="9">
        <v>45077</v>
      </c>
      <c r="B1055" s="10" t="s">
        <v>368</v>
      </c>
      <c r="C1055" s="10" t="s">
        <v>282</v>
      </c>
      <c r="D1055" s="10" t="s">
        <v>40</v>
      </c>
      <c r="E1055" s="10" t="s">
        <v>30</v>
      </c>
      <c r="F1055" s="10">
        <v>520</v>
      </c>
      <c r="G1055" s="10">
        <v>567</v>
      </c>
      <c r="H1055" s="11">
        <f>SUMIFS(AA:AA,$A:$A,EOMONTH($A1055,-1),$B:$B,$B1055)</f>
        <v>121</v>
      </c>
      <c r="I1055" s="63">
        <f>ROUND(SUMIFS(AC:AC,$A:$A,EOMONTH($A1055,-1),$B:$B,$B1055),2)</f>
        <v>5.46</v>
      </c>
      <c r="J1055" s="11">
        <f>SUMIFS(AB:AB,$A:$A,EOMONTH($A1055,-1),$B:$B,$B1055)</f>
        <v>8600.66</v>
      </c>
      <c r="K1055" s="13">
        <v>0</v>
      </c>
      <c r="L1055" s="25">
        <v>0</v>
      </c>
      <c r="M1055" s="15">
        <v>0</v>
      </c>
      <c r="N1055" s="14">
        <v>0</v>
      </c>
      <c r="O1055" s="16">
        <v>0</v>
      </c>
      <c r="P1055" s="16">
        <v>0</v>
      </c>
      <c r="Q1055" s="16">
        <v>0</v>
      </c>
      <c r="R1055" s="16">
        <f>Q1055*16.876/100</f>
        <v>0</v>
      </c>
      <c r="S1055" s="17">
        <f t="shared" si="112"/>
        <v>0</v>
      </c>
      <c r="T1055" s="16">
        <v>0</v>
      </c>
      <c r="U1055" s="18">
        <f t="shared" si="113"/>
        <v>68.606999999999999</v>
      </c>
      <c r="V1055" s="18">
        <f t="shared" si="114"/>
        <v>0</v>
      </c>
      <c r="W1055" s="18">
        <f t="shared" si="115"/>
        <v>0</v>
      </c>
      <c r="X1055" s="27"/>
      <c r="Y1055" s="19">
        <f t="shared" si="116"/>
        <v>0</v>
      </c>
      <c r="Z1055" s="18">
        <f t="shared" si="117"/>
        <v>0</v>
      </c>
      <c r="AA1055" s="12">
        <v>121</v>
      </c>
      <c r="AB1055" s="12">
        <v>8600.66</v>
      </c>
      <c r="AC1055" s="28">
        <f>+I1055+Y1055-Z1055</f>
        <v>5.46</v>
      </c>
      <c r="AD1055" s="20">
        <f t="shared" si="118"/>
        <v>0</v>
      </c>
      <c r="AE1055">
        <v>0</v>
      </c>
    </row>
    <row r="1056" spans="1:31" x14ac:dyDescent="0.25">
      <c r="A1056" s="59">
        <v>45077</v>
      </c>
      <c r="B1056" s="60" t="s">
        <v>369</v>
      </c>
      <c r="C1056" s="60" t="s">
        <v>282</v>
      </c>
      <c r="D1056" s="60" t="s">
        <v>40</v>
      </c>
      <c r="E1056" s="60" t="s">
        <v>30</v>
      </c>
      <c r="F1056" s="10"/>
      <c r="G1056" s="10"/>
      <c r="H1056" s="11"/>
      <c r="I1056" s="63">
        <f>ROUND(SUMIFS(AC:AC,$A:$A,EOMONTH($A1056,-1),$B:$B,$B1056),2)</f>
        <v>0.6</v>
      </c>
      <c r="J1056" s="11"/>
      <c r="K1056" s="13"/>
      <c r="L1056" s="25"/>
      <c r="M1056" s="15"/>
      <c r="N1056" s="14"/>
      <c r="O1056" s="16"/>
      <c r="P1056" s="16"/>
      <c r="Q1056" s="16"/>
      <c r="R1056" s="16"/>
      <c r="S1056" s="17">
        <f t="shared" si="112"/>
        <v>0</v>
      </c>
      <c r="T1056" s="16"/>
      <c r="U1056" s="18">
        <f t="shared" si="113"/>
        <v>0</v>
      </c>
      <c r="V1056" s="18">
        <f t="shared" si="114"/>
        <v>0</v>
      </c>
      <c r="W1056" s="18">
        <f t="shared" si="115"/>
        <v>0</v>
      </c>
      <c r="X1056" s="27"/>
      <c r="Y1056" s="19">
        <f t="shared" si="116"/>
        <v>0</v>
      </c>
      <c r="Z1056" s="18">
        <f t="shared" si="117"/>
        <v>0</v>
      </c>
      <c r="AA1056" s="12"/>
      <c r="AB1056" s="12"/>
      <c r="AC1056" s="28">
        <f>+I1056+Y1056-Z1056</f>
        <v>0.6</v>
      </c>
      <c r="AD1056" s="20">
        <f t="shared" si="118"/>
        <v>0</v>
      </c>
      <c r="AE1056">
        <v>0</v>
      </c>
    </row>
    <row r="1057" spans="1:31" x14ac:dyDescent="0.25">
      <c r="A1057" s="9">
        <v>45077</v>
      </c>
      <c r="B1057" s="10" t="s">
        <v>370</v>
      </c>
      <c r="C1057" s="10" t="s">
        <v>282</v>
      </c>
      <c r="D1057" s="10" t="s">
        <v>40</v>
      </c>
      <c r="E1057" s="10" t="s">
        <v>30</v>
      </c>
      <c r="F1057" s="10">
        <v>520</v>
      </c>
      <c r="G1057" s="10">
        <v>567</v>
      </c>
      <c r="H1057" s="11">
        <f>SUMIFS(AA:AA,$A:$A,EOMONTH($A1057,-1),$B:$B,$B1057)</f>
        <v>87</v>
      </c>
      <c r="I1057" s="63">
        <f>ROUND(SUMIFS(AC:AC,$A:$A,EOMONTH($A1057,-1),$B:$B,$B1057),2)</f>
        <v>3.93</v>
      </c>
      <c r="J1057" s="11">
        <f>SUMIFS(AB:AB,$A:$A,EOMONTH($A1057,-1),$B:$B,$B1057)</f>
        <v>6149.68</v>
      </c>
      <c r="K1057" s="13">
        <v>0</v>
      </c>
      <c r="L1057" s="25">
        <v>0</v>
      </c>
      <c r="M1057" s="15">
        <v>0</v>
      </c>
      <c r="N1057" s="14">
        <v>0</v>
      </c>
      <c r="O1057" s="16">
        <v>0</v>
      </c>
      <c r="P1057" s="16">
        <v>0</v>
      </c>
      <c r="Q1057" s="16">
        <v>0</v>
      </c>
      <c r="R1057" s="16">
        <f>Q1057*16.876/100</f>
        <v>0</v>
      </c>
      <c r="S1057" s="17">
        <f t="shared" si="112"/>
        <v>0</v>
      </c>
      <c r="T1057" s="16">
        <v>0</v>
      </c>
      <c r="U1057" s="18">
        <f t="shared" si="113"/>
        <v>49.329000000000001</v>
      </c>
      <c r="V1057" s="18">
        <f t="shared" si="114"/>
        <v>0</v>
      </c>
      <c r="W1057" s="18">
        <f t="shared" si="115"/>
        <v>0</v>
      </c>
      <c r="X1057" s="27"/>
      <c r="Y1057" s="19">
        <f t="shared" si="116"/>
        <v>0</v>
      </c>
      <c r="Z1057" s="18">
        <f t="shared" si="117"/>
        <v>0</v>
      </c>
      <c r="AA1057" s="12">
        <v>87</v>
      </c>
      <c r="AB1057" s="12">
        <v>6149.68</v>
      </c>
      <c r="AC1057" s="28">
        <f>+I1057+Y1057-Z1057</f>
        <v>3.93</v>
      </c>
      <c r="AD1057" s="20">
        <f t="shared" si="118"/>
        <v>0</v>
      </c>
      <c r="AE1057">
        <v>0</v>
      </c>
    </row>
    <row r="1058" spans="1:31" x14ac:dyDescent="0.25">
      <c r="A1058" s="9">
        <v>45077</v>
      </c>
      <c r="B1058" s="10" t="s">
        <v>371</v>
      </c>
      <c r="C1058" s="10" t="s">
        <v>282</v>
      </c>
      <c r="D1058" s="10" t="s">
        <v>40</v>
      </c>
      <c r="E1058" s="10" t="s">
        <v>30</v>
      </c>
      <c r="F1058" s="10">
        <v>520</v>
      </c>
      <c r="G1058" s="10">
        <v>567</v>
      </c>
      <c r="H1058" s="11">
        <f>SUMIFS(AA:AA,$A:$A,EOMONTH($A1058,-1),$B:$B,$B1058)</f>
        <v>0</v>
      </c>
      <c r="I1058" s="63">
        <f>ROUND(SUMIFS(AC:AC,$A:$A,EOMONTH($A1058,-1),$B:$B,$B1058),2)</f>
        <v>2.63</v>
      </c>
      <c r="J1058" s="11">
        <f>SUMIFS(AB:AB,$A:$A,EOMONTH($A1058,-1),$B:$B,$B1058)</f>
        <v>0</v>
      </c>
      <c r="K1058" s="13">
        <v>0</v>
      </c>
      <c r="L1058" s="25">
        <v>0</v>
      </c>
      <c r="M1058" s="15">
        <v>12</v>
      </c>
      <c r="N1058" s="14">
        <v>1157.4000000000001</v>
      </c>
      <c r="O1058" s="16">
        <v>12</v>
      </c>
      <c r="P1058" s="16">
        <v>1346.4</v>
      </c>
      <c r="Q1058" s="16">
        <v>0</v>
      </c>
      <c r="R1058" s="16">
        <f>Q1058*16.876/100</f>
        <v>0</v>
      </c>
      <c r="S1058" s="17">
        <f t="shared" si="112"/>
        <v>0</v>
      </c>
      <c r="T1058" s="16">
        <v>0</v>
      </c>
      <c r="U1058" s="18">
        <f t="shared" si="113"/>
        <v>0</v>
      </c>
      <c r="V1058" s="18">
        <f t="shared" si="114"/>
        <v>6.24</v>
      </c>
      <c r="W1058" s="18">
        <f t="shared" si="115"/>
        <v>1.0476336000000002</v>
      </c>
      <c r="X1058" s="27"/>
      <c r="Y1058" s="19">
        <f t="shared" si="116"/>
        <v>7.2876336000000004</v>
      </c>
      <c r="Z1058" s="18">
        <f t="shared" si="117"/>
        <v>6.8040000000000003</v>
      </c>
      <c r="AA1058" s="12">
        <v>0</v>
      </c>
      <c r="AB1058" s="12">
        <v>0</v>
      </c>
      <c r="AC1058" s="28">
        <f>+I1058+Y1058-Z1058</f>
        <v>3.1136336</v>
      </c>
      <c r="AD1058" s="20">
        <f t="shared" si="118"/>
        <v>0</v>
      </c>
      <c r="AE1058">
        <v>0</v>
      </c>
    </row>
    <row r="1059" spans="1:31" x14ac:dyDescent="0.25">
      <c r="A1059" s="9">
        <v>45077</v>
      </c>
      <c r="B1059" s="10" t="s">
        <v>372</v>
      </c>
      <c r="C1059" s="10" t="s">
        <v>278</v>
      </c>
      <c r="D1059" s="10" t="s">
        <v>40</v>
      </c>
      <c r="E1059" s="10" t="s">
        <v>30</v>
      </c>
      <c r="F1059" s="10">
        <v>365</v>
      </c>
      <c r="G1059" s="10">
        <v>398</v>
      </c>
      <c r="H1059" s="11">
        <f>SUMIFS(AA:AA,$A:$A,EOMONTH($A1059,-1),$B:$B,$B1059)</f>
        <v>323</v>
      </c>
      <c r="I1059" s="63">
        <f>ROUND(SUMIFS(AC:AC,$A:$A,EOMONTH($A1059,-1),$B:$B,$B1059),2)</f>
        <v>45.5</v>
      </c>
      <c r="J1059" s="11">
        <f>SUMIFS(AB:AB,$A:$A,EOMONTH($A1059,-1),$B:$B,$B1059)</f>
        <v>13250.4</v>
      </c>
      <c r="K1059" s="13">
        <v>0</v>
      </c>
      <c r="L1059" s="25">
        <v>0</v>
      </c>
      <c r="M1059" s="15">
        <v>817</v>
      </c>
      <c r="N1059" s="14">
        <v>33544.339999999997</v>
      </c>
      <c r="O1059" s="16">
        <v>297</v>
      </c>
      <c r="P1059" s="16">
        <v>21670.48</v>
      </c>
      <c r="Q1059" s="16">
        <v>0</v>
      </c>
      <c r="R1059" s="16">
        <f>Q1059*16.876/100</f>
        <v>0</v>
      </c>
      <c r="S1059" s="17">
        <f t="shared" si="112"/>
        <v>0</v>
      </c>
      <c r="T1059" s="16">
        <v>0</v>
      </c>
      <c r="U1059" s="18">
        <f t="shared" si="113"/>
        <v>128.554</v>
      </c>
      <c r="V1059" s="18">
        <f t="shared" si="114"/>
        <v>298.20499999999998</v>
      </c>
      <c r="W1059" s="18">
        <f t="shared" si="115"/>
        <v>50.065637450000004</v>
      </c>
      <c r="X1059" s="27"/>
      <c r="Y1059" s="19">
        <f t="shared" si="116"/>
        <v>348.27063744999998</v>
      </c>
      <c r="Z1059" s="18">
        <f t="shared" si="117"/>
        <v>118.206</v>
      </c>
      <c r="AA1059" s="12">
        <v>843</v>
      </c>
      <c r="AB1059" s="12">
        <v>34610.94</v>
      </c>
      <c r="AC1059" s="28">
        <f>+I1059+Y1059-Z1059</f>
        <v>275.56463744999996</v>
      </c>
      <c r="AD1059" s="20">
        <f t="shared" si="118"/>
        <v>0</v>
      </c>
      <c r="AE1059">
        <v>0</v>
      </c>
    </row>
    <row r="1060" spans="1:31" x14ac:dyDescent="0.25">
      <c r="A1060" s="9">
        <v>45077</v>
      </c>
      <c r="B1060" s="10" t="s">
        <v>373</v>
      </c>
      <c r="C1060" s="10" t="s">
        <v>278</v>
      </c>
      <c r="D1060" s="10" t="s">
        <v>40</v>
      </c>
      <c r="E1060" s="10" t="s">
        <v>30</v>
      </c>
      <c r="F1060" s="10">
        <v>365</v>
      </c>
      <c r="G1060" s="10">
        <v>398</v>
      </c>
      <c r="H1060" s="11">
        <f>SUMIFS(AA:AA,$A:$A,EOMONTH($A1060,-1),$B:$B,$B1060)</f>
        <v>963</v>
      </c>
      <c r="I1060" s="63">
        <f>ROUND(SUMIFS(AC:AC,$A:$A,EOMONTH($A1060,-1),$B:$B,$B1060),2)</f>
        <v>238.45</v>
      </c>
      <c r="J1060" s="11">
        <f>SUMIFS(AB:AB,$A:$A,EOMONTH($A1060,-1),$B:$B,$B1060)</f>
        <v>37333.769999999997</v>
      </c>
      <c r="K1060" s="13">
        <v>0</v>
      </c>
      <c r="L1060" s="25">
        <v>0</v>
      </c>
      <c r="M1060" s="15">
        <v>0</v>
      </c>
      <c r="N1060" s="14">
        <v>0</v>
      </c>
      <c r="O1060" s="16">
        <v>60</v>
      </c>
      <c r="P1060" s="16">
        <v>4450.6000000000004</v>
      </c>
      <c r="Q1060" s="16">
        <v>0</v>
      </c>
      <c r="R1060" s="16">
        <f>Q1060*16.876/100</f>
        <v>0</v>
      </c>
      <c r="S1060" s="17">
        <f t="shared" si="112"/>
        <v>0</v>
      </c>
      <c r="T1060" s="16">
        <v>0</v>
      </c>
      <c r="U1060" s="18">
        <f t="shared" si="113"/>
        <v>383.274</v>
      </c>
      <c r="V1060" s="18">
        <f t="shared" si="114"/>
        <v>0</v>
      </c>
      <c r="W1060" s="18">
        <f t="shared" si="115"/>
        <v>0</v>
      </c>
      <c r="X1060" s="27"/>
      <c r="Y1060" s="19">
        <f t="shared" si="116"/>
        <v>0</v>
      </c>
      <c r="Z1060" s="18">
        <f t="shared" si="117"/>
        <v>23.88</v>
      </c>
      <c r="AA1060" s="12">
        <v>903</v>
      </c>
      <c r="AB1060" s="12">
        <v>35007.68</v>
      </c>
      <c r="AC1060" s="28">
        <f>+I1060+Y1060-Z1060</f>
        <v>214.57</v>
      </c>
      <c r="AD1060" s="20">
        <f t="shared" si="118"/>
        <v>0</v>
      </c>
      <c r="AE1060">
        <v>0</v>
      </c>
    </row>
    <row r="1061" spans="1:31" x14ac:dyDescent="0.25">
      <c r="A1061" s="9">
        <v>45077</v>
      </c>
      <c r="B1061" s="10" t="s">
        <v>374</v>
      </c>
      <c r="C1061" s="10" t="s">
        <v>278</v>
      </c>
      <c r="D1061" s="10" t="s">
        <v>40</v>
      </c>
      <c r="E1061" s="10" t="s">
        <v>30</v>
      </c>
      <c r="F1061" s="10">
        <v>365</v>
      </c>
      <c r="G1061" s="10">
        <v>398</v>
      </c>
      <c r="H1061" s="11">
        <f>SUMIFS(AA:AA,$A:$A,EOMONTH($A1061,-1),$B:$B,$B1061)</f>
        <v>184</v>
      </c>
      <c r="I1061" s="63">
        <f>ROUND(SUMIFS(AC:AC,$A:$A,EOMONTH($A1061,-1),$B:$B,$B1061),2)</f>
        <v>-27.69</v>
      </c>
      <c r="J1061" s="11">
        <f>SUMIFS(AB:AB,$A:$A,EOMONTH($A1061,-1),$B:$B,$B1061)</f>
        <v>7814.25</v>
      </c>
      <c r="K1061" s="13">
        <v>0</v>
      </c>
      <c r="L1061" s="25">
        <v>0</v>
      </c>
      <c r="M1061" s="15">
        <v>197</v>
      </c>
      <c r="N1061" s="14">
        <v>7717.88</v>
      </c>
      <c r="O1061" s="16">
        <v>60</v>
      </c>
      <c r="P1061" s="16">
        <v>4413.2</v>
      </c>
      <c r="Q1061" s="16">
        <v>0</v>
      </c>
      <c r="R1061" s="16">
        <f>Q1061*16.876/100</f>
        <v>0</v>
      </c>
      <c r="S1061" s="17">
        <f t="shared" si="112"/>
        <v>0</v>
      </c>
      <c r="T1061" s="16">
        <v>0</v>
      </c>
      <c r="U1061" s="18">
        <f t="shared" si="113"/>
        <v>73.231999999999999</v>
      </c>
      <c r="V1061" s="18">
        <f t="shared" si="114"/>
        <v>71.905000000000001</v>
      </c>
      <c r="W1061" s="18">
        <f t="shared" si="115"/>
        <v>12.072130450000001</v>
      </c>
      <c r="X1061" s="27"/>
      <c r="Y1061" s="19">
        <f t="shared" si="116"/>
        <v>83.977130450000004</v>
      </c>
      <c r="Z1061" s="18">
        <f t="shared" si="117"/>
        <v>23.88</v>
      </c>
      <c r="AA1061" s="12">
        <v>321</v>
      </c>
      <c r="AB1061" s="12">
        <v>12984.01</v>
      </c>
      <c r="AC1061" s="28">
        <f>+I1061+Y1061-Z1061</f>
        <v>32.407130450000011</v>
      </c>
      <c r="AD1061" s="20">
        <f t="shared" si="118"/>
        <v>0</v>
      </c>
      <c r="AE1061">
        <v>0</v>
      </c>
    </row>
    <row r="1062" spans="1:31" x14ac:dyDescent="0.25">
      <c r="A1062" s="9">
        <v>45077</v>
      </c>
      <c r="B1062" s="10" t="s">
        <v>375</v>
      </c>
      <c r="C1062" s="10" t="s">
        <v>278</v>
      </c>
      <c r="D1062" s="10" t="s">
        <v>40</v>
      </c>
      <c r="E1062" s="10" t="s">
        <v>30</v>
      </c>
      <c r="F1062" s="10">
        <v>365</v>
      </c>
      <c r="G1062" s="10">
        <v>398</v>
      </c>
      <c r="H1062" s="11">
        <f>SUMIFS(AA:AA,$A:$A,EOMONTH($A1062,-1),$B:$B,$B1062)</f>
        <v>290</v>
      </c>
      <c r="I1062" s="63">
        <f>ROUND(SUMIFS(AC:AC,$A:$A,EOMONTH($A1062,-1),$B:$B,$B1062),2)</f>
        <v>-15.84</v>
      </c>
      <c r="J1062" s="11">
        <f>SUMIFS(AB:AB,$A:$A,EOMONTH($A1062,-1),$B:$B,$B1062)</f>
        <v>10758.35</v>
      </c>
      <c r="K1062" s="13">
        <v>0</v>
      </c>
      <c r="L1062" s="25">
        <v>0</v>
      </c>
      <c r="M1062" s="15">
        <v>270</v>
      </c>
      <c r="N1062" s="14">
        <v>10301.08</v>
      </c>
      <c r="O1062" s="16">
        <v>120</v>
      </c>
      <c r="P1062" s="16">
        <v>8544</v>
      </c>
      <c r="Q1062" s="16">
        <v>0</v>
      </c>
      <c r="R1062" s="16">
        <f>Q1062*16.876/100</f>
        <v>0</v>
      </c>
      <c r="S1062" s="17">
        <f t="shared" si="112"/>
        <v>0</v>
      </c>
      <c r="T1062" s="16">
        <v>0</v>
      </c>
      <c r="U1062" s="18">
        <f t="shared" si="113"/>
        <v>115.42</v>
      </c>
      <c r="V1062" s="18">
        <f t="shared" si="114"/>
        <v>98.55</v>
      </c>
      <c r="W1062" s="18">
        <f t="shared" si="115"/>
        <v>16.545559500000003</v>
      </c>
      <c r="X1062" s="27"/>
      <c r="Y1062" s="19">
        <f t="shared" si="116"/>
        <v>115.09555950000001</v>
      </c>
      <c r="Z1062" s="18">
        <f t="shared" si="117"/>
        <v>47.76</v>
      </c>
      <c r="AA1062" s="12">
        <v>440</v>
      </c>
      <c r="AB1062" s="12">
        <v>16607.7</v>
      </c>
      <c r="AC1062" s="28">
        <f>+I1062+Y1062-Z1062</f>
        <v>51.495559500000006</v>
      </c>
      <c r="AD1062" s="20">
        <f t="shared" si="118"/>
        <v>0</v>
      </c>
      <c r="AE1062">
        <v>0</v>
      </c>
    </row>
    <row r="1063" spans="1:31" x14ac:dyDescent="0.25">
      <c r="A1063" s="9">
        <v>45077</v>
      </c>
      <c r="B1063" s="10" t="s">
        <v>376</v>
      </c>
      <c r="C1063" s="10" t="s">
        <v>278</v>
      </c>
      <c r="D1063" s="10" t="s">
        <v>40</v>
      </c>
      <c r="E1063" s="10" t="s">
        <v>30</v>
      </c>
      <c r="F1063" s="10">
        <v>365</v>
      </c>
      <c r="G1063" s="10">
        <v>398</v>
      </c>
      <c r="H1063" s="11">
        <f>SUMIFS(AA:AA,$A:$A,EOMONTH($A1063,-1),$B:$B,$B1063)</f>
        <v>349</v>
      </c>
      <c r="I1063" s="63">
        <f>ROUND(SUMIFS(AC:AC,$A:$A,EOMONTH($A1063,-1),$B:$B,$B1063),2)</f>
        <v>3.63</v>
      </c>
      <c r="J1063" s="11">
        <f>SUMIFS(AB:AB,$A:$A,EOMONTH($A1063,-1),$B:$B,$B1063)</f>
        <v>14203.51</v>
      </c>
      <c r="K1063" s="13">
        <v>0</v>
      </c>
      <c r="L1063" s="25">
        <v>0</v>
      </c>
      <c r="M1063" s="15">
        <v>743</v>
      </c>
      <c r="N1063" s="14">
        <v>30318.639999999999</v>
      </c>
      <c r="O1063" s="16">
        <v>183</v>
      </c>
      <c r="P1063" s="16">
        <v>13463.2</v>
      </c>
      <c r="Q1063" s="16">
        <v>0</v>
      </c>
      <c r="R1063" s="16">
        <f>Q1063*16.876/100</f>
        <v>0</v>
      </c>
      <c r="S1063" s="17">
        <f t="shared" si="112"/>
        <v>0</v>
      </c>
      <c r="T1063" s="16">
        <v>0</v>
      </c>
      <c r="U1063" s="18">
        <f t="shared" si="113"/>
        <v>138.90199999999999</v>
      </c>
      <c r="V1063" s="18">
        <f t="shared" si="114"/>
        <v>271.19499999999999</v>
      </c>
      <c r="W1063" s="18">
        <f t="shared" si="115"/>
        <v>45.530928549999999</v>
      </c>
      <c r="X1063" s="27"/>
      <c r="Y1063" s="19">
        <f t="shared" si="116"/>
        <v>316.72592854999999</v>
      </c>
      <c r="Z1063" s="18">
        <f t="shared" si="117"/>
        <v>72.834000000000003</v>
      </c>
      <c r="AA1063" s="12">
        <v>909</v>
      </c>
      <c r="AB1063" s="12">
        <v>37074.46</v>
      </c>
      <c r="AC1063" s="28">
        <f>+I1063+Y1063-Z1063</f>
        <v>247.52192854999998</v>
      </c>
      <c r="AD1063" s="20">
        <f t="shared" si="118"/>
        <v>0</v>
      </c>
      <c r="AE1063">
        <v>0</v>
      </c>
    </row>
    <row r="1064" spans="1:31" x14ac:dyDescent="0.25">
      <c r="A1064" s="9">
        <v>45077</v>
      </c>
      <c r="B1064" s="10" t="s">
        <v>377</v>
      </c>
      <c r="C1064" s="10" t="s">
        <v>278</v>
      </c>
      <c r="D1064" s="10" t="s">
        <v>40</v>
      </c>
      <c r="E1064" s="10" t="s">
        <v>30</v>
      </c>
      <c r="F1064" s="10">
        <v>365</v>
      </c>
      <c r="G1064" s="10">
        <v>398</v>
      </c>
      <c r="H1064" s="11">
        <f>SUMIFS(AA:AA,$A:$A,EOMONTH($A1064,-1),$B:$B,$B1064)</f>
        <v>435</v>
      </c>
      <c r="I1064" s="63">
        <f>ROUND(SUMIFS(AC:AC,$A:$A,EOMONTH($A1064,-1),$B:$B,$B1064),2)</f>
        <v>190.41</v>
      </c>
      <c r="J1064" s="11">
        <f>SUMIFS(AB:AB,$A:$A,EOMONTH($A1064,-1),$B:$B,$B1064)</f>
        <v>17627.41</v>
      </c>
      <c r="K1064" s="13">
        <v>0</v>
      </c>
      <c r="L1064" s="25">
        <v>0</v>
      </c>
      <c r="M1064" s="15">
        <v>286</v>
      </c>
      <c r="N1064" s="14">
        <v>11608.28</v>
      </c>
      <c r="O1064" s="16">
        <v>80</v>
      </c>
      <c r="P1064" s="16">
        <v>5909.2</v>
      </c>
      <c r="Q1064" s="16">
        <v>0</v>
      </c>
      <c r="R1064" s="16">
        <f>Q1064*16.876/100</f>
        <v>0</v>
      </c>
      <c r="S1064" s="17">
        <f t="shared" si="112"/>
        <v>0</v>
      </c>
      <c r="T1064" s="16">
        <v>0</v>
      </c>
      <c r="U1064" s="18">
        <f t="shared" si="113"/>
        <v>173.13</v>
      </c>
      <c r="V1064" s="18">
        <f t="shared" si="114"/>
        <v>104.39</v>
      </c>
      <c r="W1064" s="18">
        <f t="shared" si="115"/>
        <v>17.5260371</v>
      </c>
      <c r="X1064" s="27"/>
      <c r="Y1064" s="19">
        <f t="shared" si="116"/>
        <v>121.9160371</v>
      </c>
      <c r="Z1064" s="18">
        <f t="shared" si="117"/>
        <v>31.84</v>
      </c>
      <c r="AA1064" s="12">
        <v>641</v>
      </c>
      <c r="AB1064" s="12">
        <v>25993.87</v>
      </c>
      <c r="AC1064" s="28">
        <f>+I1064+Y1064-Z1064</f>
        <v>280.48603710000003</v>
      </c>
      <c r="AD1064" s="20">
        <f t="shared" si="118"/>
        <v>0</v>
      </c>
      <c r="AE1064">
        <v>0</v>
      </c>
    </row>
    <row r="1065" spans="1:31" x14ac:dyDescent="0.25">
      <c r="A1065" s="9">
        <v>45077</v>
      </c>
      <c r="B1065" s="10" t="s">
        <v>378</v>
      </c>
      <c r="C1065" s="10" t="s">
        <v>282</v>
      </c>
      <c r="D1065" s="10" t="s">
        <v>29</v>
      </c>
      <c r="E1065" s="10" t="s">
        <v>30</v>
      </c>
      <c r="F1065" s="10"/>
      <c r="G1065" s="10">
        <v>0</v>
      </c>
      <c r="H1065" s="11">
        <f>SUMIFS(AA:AA,$A:$A,EOMONTH($A1065,-1),$B:$B,$B1065)</f>
        <v>1</v>
      </c>
      <c r="I1065" s="63">
        <f>ROUND(SUMIFS(AC:AC,$A:$A,EOMONTH($A1065,-1),$B:$B,$B1065),2)</f>
        <v>0.05</v>
      </c>
      <c r="J1065" s="11">
        <f>SUMIFS(AB:AB,$A:$A,EOMONTH($A1065,-1),$B:$B,$B1065)</f>
        <v>111.02</v>
      </c>
      <c r="K1065" s="13">
        <v>0</v>
      </c>
      <c r="L1065" s="25">
        <v>0</v>
      </c>
      <c r="M1065" s="15">
        <v>0</v>
      </c>
      <c r="N1065" s="14">
        <v>0</v>
      </c>
      <c r="O1065" s="16">
        <v>0</v>
      </c>
      <c r="P1065" s="16">
        <v>0</v>
      </c>
      <c r="Q1065" s="16">
        <v>0</v>
      </c>
      <c r="R1065" s="16">
        <f>Q1065*16.876/100</f>
        <v>0</v>
      </c>
      <c r="S1065" s="17">
        <f t="shared" si="112"/>
        <v>0</v>
      </c>
      <c r="T1065" s="16">
        <v>0</v>
      </c>
      <c r="U1065" s="18">
        <f t="shared" si="113"/>
        <v>0</v>
      </c>
      <c r="V1065" s="18">
        <f t="shared" si="114"/>
        <v>0</v>
      </c>
      <c r="W1065" s="18">
        <f t="shared" si="115"/>
        <v>0</v>
      </c>
      <c r="X1065" s="27"/>
      <c r="Y1065" s="19">
        <f t="shared" si="116"/>
        <v>0</v>
      </c>
      <c r="Z1065" s="18">
        <f t="shared" si="117"/>
        <v>0</v>
      </c>
      <c r="AA1065" s="12">
        <v>1</v>
      </c>
      <c r="AB1065" s="12">
        <v>111.02</v>
      </c>
      <c r="AC1065" s="28">
        <f>+I1065+Y1065-Z1065</f>
        <v>0.05</v>
      </c>
      <c r="AD1065" s="20">
        <f t="shared" si="118"/>
        <v>0</v>
      </c>
      <c r="AE1065">
        <v>0</v>
      </c>
    </row>
    <row r="1066" spans="1:31" x14ac:dyDescent="0.25">
      <c r="A1066" s="9">
        <v>45077</v>
      </c>
      <c r="B1066" s="10" t="s">
        <v>379</v>
      </c>
      <c r="C1066" s="10" t="s">
        <v>282</v>
      </c>
      <c r="D1066" s="10" t="s">
        <v>40</v>
      </c>
      <c r="E1066" s="10" t="s">
        <v>30</v>
      </c>
      <c r="F1066" s="10">
        <v>590</v>
      </c>
      <c r="G1066" s="10">
        <v>643</v>
      </c>
      <c r="H1066" s="11">
        <f>SUMIFS(AA:AA,$A:$A,EOMONTH($A1066,-1),$B:$B,$B1066)</f>
        <v>10</v>
      </c>
      <c r="I1066" s="63">
        <f>ROUND(SUMIFS(AC:AC,$A:$A,EOMONTH($A1066,-1),$B:$B,$B1066),2)</f>
        <v>17.02</v>
      </c>
      <c r="J1066" s="11">
        <f>SUMIFS(AB:AB,$A:$A,EOMONTH($A1066,-1),$B:$B,$B1066)</f>
        <v>769.8</v>
      </c>
      <c r="K1066" s="13">
        <v>0</v>
      </c>
      <c r="L1066" s="25">
        <v>0</v>
      </c>
      <c r="M1066" s="15">
        <v>70</v>
      </c>
      <c r="N1066" s="14">
        <v>5377.4</v>
      </c>
      <c r="O1066" s="16">
        <v>80</v>
      </c>
      <c r="P1066" s="16">
        <v>8881.6</v>
      </c>
      <c r="Q1066" s="16">
        <v>0</v>
      </c>
      <c r="R1066" s="16">
        <f>Q1066*16.876/100</f>
        <v>0</v>
      </c>
      <c r="S1066" s="17">
        <f t="shared" si="112"/>
        <v>0</v>
      </c>
      <c r="T1066" s="16">
        <v>0</v>
      </c>
      <c r="U1066" s="18">
        <f t="shared" si="113"/>
        <v>6.43</v>
      </c>
      <c r="V1066" s="18">
        <f t="shared" si="114"/>
        <v>41.3</v>
      </c>
      <c r="W1066" s="18">
        <f t="shared" si="115"/>
        <v>6.9338570000000006</v>
      </c>
      <c r="X1066" s="27"/>
      <c r="Y1066" s="19">
        <f t="shared" si="116"/>
        <v>48.233857</v>
      </c>
      <c r="Z1066" s="18">
        <f t="shared" si="117"/>
        <v>51.44</v>
      </c>
      <c r="AA1066" s="12">
        <v>0</v>
      </c>
      <c r="AB1066" s="12">
        <v>0</v>
      </c>
      <c r="AC1066" s="28">
        <f>+I1066+Y1066-Z1066</f>
        <v>13.813856999999999</v>
      </c>
      <c r="AD1066" s="20">
        <f t="shared" si="118"/>
        <v>0</v>
      </c>
      <c r="AE1066">
        <v>0</v>
      </c>
    </row>
    <row r="1067" spans="1:31" x14ac:dyDescent="0.25">
      <c r="A1067" s="9">
        <v>45077</v>
      </c>
      <c r="B1067" s="10" t="s">
        <v>380</v>
      </c>
      <c r="C1067" s="10" t="s">
        <v>282</v>
      </c>
      <c r="D1067" s="10" t="s">
        <v>40</v>
      </c>
      <c r="E1067" s="10" t="s">
        <v>30</v>
      </c>
      <c r="F1067" s="10">
        <v>590</v>
      </c>
      <c r="G1067" s="10">
        <v>643</v>
      </c>
      <c r="H1067" s="11">
        <f>SUMIFS(AA:AA,$A:$A,EOMONTH($A1067,-1),$B:$B,$B1067)</f>
        <v>0</v>
      </c>
      <c r="I1067" s="63">
        <f>ROUND(SUMIFS(AC:AC,$A:$A,EOMONTH($A1067,-1),$B:$B,$B1067),2)</f>
        <v>28.48</v>
      </c>
      <c r="J1067" s="11">
        <f>SUMIFS(AB:AB,$A:$A,EOMONTH($A1067,-1),$B:$B,$B1067)</f>
        <v>0</v>
      </c>
      <c r="K1067" s="13">
        <v>0</v>
      </c>
      <c r="L1067" s="25">
        <v>0</v>
      </c>
      <c r="M1067" s="15">
        <v>32</v>
      </c>
      <c r="N1067" s="14">
        <v>2984.96</v>
      </c>
      <c r="O1067" s="16">
        <v>32</v>
      </c>
      <c r="P1067" s="16">
        <v>3883.6</v>
      </c>
      <c r="Q1067" s="16">
        <v>0</v>
      </c>
      <c r="R1067" s="16">
        <f>Q1067*16.876/100</f>
        <v>0</v>
      </c>
      <c r="S1067" s="17">
        <f t="shared" si="112"/>
        <v>0</v>
      </c>
      <c r="T1067" s="16">
        <v>0</v>
      </c>
      <c r="U1067" s="18">
        <f t="shared" si="113"/>
        <v>0</v>
      </c>
      <c r="V1067" s="18">
        <f t="shared" si="114"/>
        <v>18.88</v>
      </c>
      <c r="W1067" s="18">
        <f t="shared" si="115"/>
        <v>3.1697631999999998</v>
      </c>
      <c r="X1067" s="27"/>
      <c r="Y1067" s="19">
        <f t="shared" si="116"/>
        <v>22.049763199999997</v>
      </c>
      <c r="Z1067" s="18">
        <f t="shared" si="117"/>
        <v>20.576000000000001</v>
      </c>
      <c r="AA1067" s="12">
        <v>0</v>
      </c>
      <c r="AB1067" s="12">
        <v>0</v>
      </c>
      <c r="AC1067" s="28">
        <f>+I1067+Y1067-Z1067</f>
        <v>29.953763199999997</v>
      </c>
      <c r="AD1067" s="20">
        <f t="shared" si="118"/>
        <v>0</v>
      </c>
      <c r="AE1067">
        <v>0</v>
      </c>
    </row>
    <row r="1068" spans="1:31" x14ac:dyDescent="0.25">
      <c r="A1068" s="9">
        <v>45077</v>
      </c>
      <c r="B1068" s="10" t="s">
        <v>381</v>
      </c>
      <c r="C1068" s="10" t="s">
        <v>282</v>
      </c>
      <c r="D1068" s="10" t="s">
        <v>40</v>
      </c>
      <c r="E1068" s="10" t="s">
        <v>30</v>
      </c>
      <c r="F1068" s="10">
        <v>590</v>
      </c>
      <c r="G1068" s="10">
        <v>643</v>
      </c>
      <c r="H1068" s="11">
        <f>SUMIFS(AA:AA,$A:$A,EOMONTH($A1068,-1),$B:$B,$B1068)</f>
        <v>0</v>
      </c>
      <c r="I1068" s="63">
        <f>ROUND(SUMIFS(AC:AC,$A:$A,EOMONTH($A1068,-1),$B:$B,$B1068),2)</f>
        <v>81.540000000000006</v>
      </c>
      <c r="J1068" s="11">
        <f>SUMIFS(AB:AB,$A:$A,EOMONTH($A1068,-1),$B:$B,$B1068)</f>
        <v>0</v>
      </c>
      <c r="K1068" s="13">
        <v>0</v>
      </c>
      <c r="L1068" s="25">
        <v>0</v>
      </c>
      <c r="M1068" s="15">
        <v>40</v>
      </c>
      <c r="N1068" s="14">
        <v>5196</v>
      </c>
      <c r="O1068" s="16">
        <v>40</v>
      </c>
      <c r="P1068" s="16">
        <v>4440.8</v>
      </c>
      <c r="Q1068" s="16">
        <v>0</v>
      </c>
      <c r="R1068" s="16">
        <f>Q1068*16.876/100</f>
        <v>0</v>
      </c>
      <c r="S1068" s="17">
        <f t="shared" si="112"/>
        <v>0</v>
      </c>
      <c r="T1068" s="16">
        <v>0</v>
      </c>
      <c r="U1068" s="18">
        <f t="shared" si="113"/>
        <v>0</v>
      </c>
      <c r="V1068" s="18">
        <f t="shared" si="114"/>
        <v>23.6</v>
      </c>
      <c r="W1068" s="18">
        <f t="shared" si="115"/>
        <v>3.9622040000000003</v>
      </c>
      <c r="X1068" s="27"/>
      <c r="Y1068" s="19">
        <f t="shared" si="116"/>
        <v>27.562204000000001</v>
      </c>
      <c r="Z1068" s="18">
        <f t="shared" si="117"/>
        <v>25.72</v>
      </c>
      <c r="AA1068" s="12">
        <v>0</v>
      </c>
      <c r="AB1068" s="12">
        <v>0</v>
      </c>
      <c r="AC1068" s="28">
        <f>+I1068+Y1068-Z1068</f>
        <v>83.382204000000002</v>
      </c>
      <c r="AD1068" s="20">
        <f t="shared" si="118"/>
        <v>0</v>
      </c>
      <c r="AE1068">
        <v>0</v>
      </c>
    </row>
    <row r="1069" spans="1:31" x14ac:dyDescent="0.25">
      <c r="A1069" s="9">
        <v>45077</v>
      </c>
      <c r="B1069" s="10" t="s">
        <v>382</v>
      </c>
      <c r="C1069" s="10" t="s">
        <v>282</v>
      </c>
      <c r="D1069" s="10" t="s">
        <v>40</v>
      </c>
      <c r="E1069" s="10" t="s">
        <v>30</v>
      </c>
      <c r="F1069" s="10">
        <v>590</v>
      </c>
      <c r="G1069" s="10">
        <v>643</v>
      </c>
      <c r="H1069" s="11">
        <f>SUMIFS(AA:AA,$A:$A,EOMONTH($A1069,-1),$B:$B,$B1069)</f>
        <v>20</v>
      </c>
      <c r="I1069" s="63">
        <f>ROUND(SUMIFS(AC:AC,$A:$A,EOMONTH($A1069,-1),$B:$B,$B1069),2)</f>
        <v>26.87</v>
      </c>
      <c r="J1069" s="11">
        <f>SUMIFS(AB:AB,$A:$A,EOMONTH($A1069,-1),$B:$B,$B1069)</f>
        <v>1318.8</v>
      </c>
      <c r="K1069" s="13">
        <v>0</v>
      </c>
      <c r="L1069" s="25">
        <v>0</v>
      </c>
      <c r="M1069" s="15">
        <v>80</v>
      </c>
      <c r="N1069" s="14">
        <v>5457.6</v>
      </c>
      <c r="O1069" s="16">
        <v>100</v>
      </c>
      <c r="P1069" s="16">
        <v>11102</v>
      </c>
      <c r="Q1069" s="16">
        <v>0</v>
      </c>
      <c r="R1069" s="16">
        <f>Q1069*16.876/100</f>
        <v>0</v>
      </c>
      <c r="S1069" s="17">
        <f t="shared" si="112"/>
        <v>0</v>
      </c>
      <c r="T1069" s="16">
        <v>0</v>
      </c>
      <c r="U1069" s="18">
        <f t="shared" si="113"/>
        <v>12.86</v>
      </c>
      <c r="V1069" s="18">
        <f t="shared" si="114"/>
        <v>47.2</v>
      </c>
      <c r="W1069" s="18">
        <f t="shared" si="115"/>
        <v>7.9244080000000006</v>
      </c>
      <c r="X1069" s="27"/>
      <c r="Y1069" s="19">
        <f t="shared" si="116"/>
        <v>55.124408000000003</v>
      </c>
      <c r="Z1069" s="18">
        <f t="shared" si="117"/>
        <v>64.3</v>
      </c>
      <c r="AA1069" s="12">
        <v>0</v>
      </c>
      <c r="AB1069" s="12">
        <v>0</v>
      </c>
      <c r="AC1069" s="28">
        <f>+I1069+Y1069-Z1069</f>
        <v>17.69440800000001</v>
      </c>
      <c r="AD1069" s="20">
        <f t="shared" si="118"/>
        <v>0</v>
      </c>
      <c r="AE1069">
        <v>0</v>
      </c>
    </row>
    <row r="1070" spans="1:31" x14ac:dyDescent="0.25">
      <c r="A1070" s="59">
        <v>45077</v>
      </c>
      <c r="B1070" s="60" t="s">
        <v>383</v>
      </c>
      <c r="C1070" s="60" t="s">
        <v>282</v>
      </c>
      <c r="D1070" s="60" t="s">
        <v>40</v>
      </c>
      <c r="E1070" s="60" t="s">
        <v>30</v>
      </c>
      <c r="F1070" s="10"/>
      <c r="G1070" s="10"/>
      <c r="H1070" s="11"/>
      <c r="I1070" s="63">
        <f>ROUND(SUMIFS(AC:AC,$A:$A,EOMONTH($A1070,-1),$B:$B,$B1070),2)</f>
        <v>11.26</v>
      </c>
      <c r="J1070" s="11"/>
      <c r="K1070" s="13"/>
      <c r="L1070" s="25"/>
      <c r="M1070" s="15"/>
      <c r="N1070" s="14"/>
      <c r="O1070" s="16"/>
      <c r="P1070" s="16"/>
      <c r="Q1070" s="16"/>
      <c r="R1070" s="16"/>
      <c r="S1070" s="17">
        <f t="shared" si="112"/>
        <v>0</v>
      </c>
      <c r="T1070" s="16"/>
      <c r="U1070" s="18">
        <f t="shared" si="113"/>
        <v>0</v>
      </c>
      <c r="V1070" s="18">
        <f t="shared" si="114"/>
        <v>0</v>
      </c>
      <c r="W1070" s="18">
        <f t="shared" si="115"/>
        <v>0</v>
      </c>
      <c r="X1070" s="27"/>
      <c r="Y1070" s="19">
        <f t="shared" si="116"/>
        <v>0</v>
      </c>
      <c r="Z1070" s="18">
        <f t="shared" si="117"/>
        <v>0</v>
      </c>
      <c r="AA1070" s="12"/>
      <c r="AB1070" s="12"/>
      <c r="AC1070" s="28">
        <f>+I1070+Y1070-Z1070</f>
        <v>11.26</v>
      </c>
      <c r="AD1070" s="20">
        <f t="shared" si="118"/>
        <v>0</v>
      </c>
      <c r="AE1070">
        <v>0</v>
      </c>
    </row>
    <row r="1071" spans="1:31" x14ac:dyDescent="0.25">
      <c r="A1071" s="59">
        <v>45077</v>
      </c>
      <c r="B1071" s="60" t="s">
        <v>384</v>
      </c>
      <c r="C1071" s="60" t="s">
        <v>282</v>
      </c>
      <c r="D1071" s="60" t="s">
        <v>40</v>
      </c>
      <c r="E1071" s="60" t="s">
        <v>30</v>
      </c>
      <c r="F1071" s="10"/>
      <c r="G1071" s="10"/>
      <c r="H1071" s="11"/>
      <c r="I1071" s="63">
        <f>ROUND(SUMIFS(AC:AC,$A:$A,EOMONTH($A1071,-1),$B:$B,$B1071),2)</f>
        <v>0.92</v>
      </c>
      <c r="J1071" s="11"/>
      <c r="K1071" s="13"/>
      <c r="L1071" s="25"/>
      <c r="M1071" s="15"/>
      <c r="N1071" s="14"/>
      <c r="O1071" s="16"/>
      <c r="P1071" s="16"/>
      <c r="Q1071" s="16"/>
      <c r="R1071" s="16"/>
      <c r="S1071" s="17">
        <f t="shared" si="112"/>
        <v>0</v>
      </c>
      <c r="T1071" s="16"/>
      <c r="U1071" s="18">
        <f t="shared" si="113"/>
        <v>0</v>
      </c>
      <c r="V1071" s="18">
        <f t="shared" si="114"/>
        <v>0</v>
      </c>
      <c r="W1071" s="18">
        <f t="shared" si="115"/>
        <v>0</v>
      </c>
      <c r="X1071" s="27"/>
      <c r="Y1071" s="19">
        <f t="shared" si="116"/>
        <v>0</v>
      </c>
      <c r="Z1071" s="18">
        <f t="shared" si="117"/>
        <v>0</v>
      </c>
      <c r="AA1071" s="12"/>
      <c r="AB1071" s="12"/>
      <c r="AC1071" s="28">
        <f>+I1071+Y1071-Z1071</f>
        <v>0.92</v>
      </c>
      <c r="AD1071" s="20">
        <f t="shared" si="118"/>
        <v>0</v>
      </c>
      <c r="AE1071">
        <v>0</v>
      </c>
    </row>
    <row r="1072" spans="1:31" x14ac:dyDescent="0.25">
      <c r="A1072" s="9">
        <v>45077</v>
      </c>
      <c r="B1072" s="10" t="s">
        <v>385</v>
      </c>
      <c r="C1072" s="10" t="s">
        <v>278</v>
      </c>
      <c r="D1072" s="10" t="s">
        <v>40</v>
      </c>
      <c r="E1072" s="10" t="s">
        <v>30</v>
      </c>
      <c r="F1072" s="10">
        <v>500</v>
      </c>
      <c r="G1072" s="10">
        <v>545</v>
      </c>
      <c r="H1072" s="11">
        <f>SUMIFS(AA:AA,$A:$A,EOMONTH($A1072,-1),$B:$B,$B1072)</f>
        <v>297</v>
      </c>
      <c r="I1072" s="63">
        <f>ROUND(SUMIFS(AC:AC,$A:$A,EOMONTH($A1072,-1),$B:$B,$B1072),2)</f>
        <v>115.14</v>
      </c>
      <c r="J1072" s="11">
        <f>SUMIFS(AB:AB,$A:$A,EOMONTH($A1072,-1),$B:$B,$B1072)</f>
        <v>19077.060000000001</v>
      </c>
      <c r="K1072" s="13">
        <v>0</v>
      </c>
      <c r="L1072" s="25">
        <v>0</v>
      </c>
      <c r="M1072" s="15">
        <v>0</v>
      </c>
      <c r="N1072" s="14">
        <v>0</v>
      </c>
      <c r="O1072" s="16">
        <v>15</v>
      </c>
      <c r="P1072" s="16">
        <v>1415.7</v>
      </c>
      <c r="Q1072" s="16">
        <v>0</v>
      </c>
      <c r="R1072" s="16">
        <f>Q1072*16.876/100</f>
        <v>0</v>
      </c>
      <c r="S1072" s="17">
        <f t="shared" si="112"/>
        <v>0</v>
      </c>
      <c r="T1072" s="16">
        <v>0</v>
      </c>
      <c r="U1072" s="18">
        <f t="shared" si="113"/>
        <v>161.86500000000001</v>
      </c>
      <c r="V1072" s="18">
        <f t="shared" si="114"/>
        <v>0</v>
      </c>
      <c r="W1072" s="18">
        <f t="shared" si="115"/>
        <v>0</v>
      </c>
      <c r="X1072" s="27"/>
      <c r="Y1072" s="19">
        <f t="shared" si="116"/>
        <v>0</v>
      </c>
      <c r="Z1072" s="18">
        <f t="shared" si="117"/>
        <v>8.1750000000000007</v>
      </c>
      <c r="AA1072" s="12">
        <v>282</v>
      </c>
      <c r="AB1072" s="12">
        <v>18113.57</v>
      </c>
      <c r="AC1072" s="28">
        <f>+I1072+Y1072-Z1072</f>
        <v>106.965</v>
      </c>
      <c r="AD1072" s="20">
        <f t="shared" si="118"/>
        <v>0</v>
      </c>
      <c r="AE1072">
        <v>0</v>
      </c>
    </row>
    <row r="1073" spans="1:31" x14ac:dyDescent="0.25">
      <c r="A1073" s="9">
        <v>45077</v>
      </c>
      <c r="B1073" s="10" t="s">
        <v>386</v>
      </c>
      <c r="C1073" s="10" t="s">
        <v>278</v>
      </c>
      <c r="D1073" s="10" t="s">
        <v>40</v>
      </c>
      <c r="E1073" s="10" t="s">
        <v>30</v>
      </c>
      <c r="F1073" s="10">
        <v>500</v>
      </c>
      <c r="G1073" s="10">
        <v>545</v>
      </c>
      <c r="H1073" s="11">
        <f>SUMIFS(AA:AA,$A:$A,EOMONTH($A1073,-1),$B:$B,$B1073)</f>
        <v>767</v>
      </c>
      <c r="I1073" s="63">
        <f>ROUND(SUMIFS(AC:AC,$A:$A,EOMONTH($A1073,-1),$B:$B,$B1073),2)</f>
        <v>434.19</v>
      </c>
      <c r="J1073" s="11">
        <f>SUMIFS(AB:AB,$A:$A,EOMONTH($A1073,-1),$B:$B,$B1073)</f>
        <v>49387.33</v>
      </c>
      <c r="K1073" s="13">
        <v>0</v>
      </c>
      <c r="L1073" s="25">
        <v>0</v>
      </c>
      <c r="M1073" s="15">
        <v>766</v>
      </c>
      <c r="N1073" s="14">
        <v>48728.24</v>
      </c>
      <c r="O1073" s="16">
        <v>810</v>
      </c>
      <c r="P1073" s="16">
        <v>75159</v>
      </c>
      <c r="Q1073" s="16">
        <v>0</v>
      </c>
      <c r="R1073" s="16">
        <f>Q1073*16.876/100</f>
        <v>0</v>
      </c>
      <c r="S1073" s="17">
        <f t="shared" si="112"/>
        <v>0</v>
      </c>
      <c r="T1073" s="16">
        <v>0</v>
      </c>
      <c r="U1073" s="18">
        <f t="shared" si="113"/>
        <v>418.01499999999999</v>
      </c>
      <c r="V1073" s="18">
        <f t="shared" si="114"/>
        <v>383</v>
      </c>
      <c r="W1073" s="18">
        <f t="shared" si="115"/>
        <v>64.301870000000008</v>
      </c>
      <c r="X1073" s="27"/>
      <c r="Y1073" s="19">
        <f t="shared" si="116"/>
        <v>447.30187000000001</v>
      </c>
      <c r="Z1073" s="18">
        <f t="shared" si="117"/>
        <v>441.45</v>
      </c>
      <c r="AA1073" s="12">
        <v>723</v>
      </c>
      <c r="AB1073" s="12">
        <v>46025.29</v>
      </c>
      <c r="AC1073" s="28">
        <f>+I1073+Y1073-Z1073</f>
        <v>440.04187000000007</v>
      </c>
      <c r="AD1073" s="20">
        <f t="shared" si="118"/>
        <v>0</v>
      </c>
      <c r="AE1073">
        <v>0</v>
      </c>
    </row>
    <row r="1074" spans="1:31" x14ac:dyDescent="0.25">
      <c r="A1074" s="9">
        <v>45077</v>
      </c>
      <c r="B1074" s="10" t="s">
        <v>387</v>
      </c>
      <c r="C1074" s="10" t="s">
        <v>278</v>
      </c>
      <c r="D1074" s="10" t="s">
        <v>40</v>
      </c>
      <c r="E1074" s="10" t="s">
        <v>30</v>
      </c>
      <c r="F1074" s="10">
        <v>500</v>
      </c>
      <c r="G1074" s="10">
        <v>545</v>
      </c>
      <c r="H1074" s="11">
        <f>SUMIFS(AA:AA,$A:$A,EOMONTH($A1074,-1),$B:$B,$B1074)</f>
        <v>342</v>
      </c>
      <c r="I1074" s="63">
        <f>ROUND(SUMIFS(AC:AC,$A:$A,EOMONTH($A1074,-1),$B:$B,$B1074),2)</f>
        <v>165.13</v>
      </c>
      <c r="J1074" s="11">
        <f>SUMIFS(AB:AB,$A:$A,EOMONTH($A1074,-1),$B:$B,$B1074)</f>
        <v>21641.65</v>
      </c>
      <c r="K1074" s="13">
        <v>0</v>
      </c>
      <c r="L1074" s="25">
        <v>0</v>
      </c>
      <c r="M1074" s="15">
        <v>0</v>
      </c>
      <c r="N1074" s="14">
        <v>0</v>
      </c>
      <c r="O1074" s="16">
        <v>87</v>
      </c>
      <c r="P1074" s="16">
        <v>7917</v>
      </c>
      <c r="Q1074" s="16">
        <v>0</v>
      </c>
      <c r="R1074" s="16">
        <f>Q1074*16.876/100</f>
        <v>0</v>
      </c>
      <c r="S1074" s="17">
        <f t="shared" si="112"/>
        <v>0</v>
      </c>
      <c r="T1074" s="16">
        <v>0</v>
      </c>
      <c r="U1074" s="18">
        <f t="shared" si="113"/>
        <v>186.39</v>
      </c>
      <c r="V1074" s="18">
        <f t="shared" si="114"/>
        <v>0</v>
      </c>
      <c r="W1074" s="18">
        <f t="shared" si="115"/>
        <v>0</v>
      </c>
      <c r="X1074" s="27"/>
      <c r="Y1074" s="19">
        <f t="shared" si="116"/>
        <v>0</v>
      </c>
      <c r="Z1074" s="18">
        <f t="shared" si="117"/>
        <v>47.414999999999999</v>
      </c>
      <c r="AA1074" s="12">
        <v>255</v>
      </c>
      <c r="AB1074" s="12">
        <v>16136.31</v>
      </c>
      <c r="AC1074" s="28">
        <f>+I1074+Y1074-Z1074</f>
        <v>117.715</v>
      </c>
      <c r="AD1074" s="20">
        <f t="shared" si="118"/>
        <v>0</v>
      </c>
      <c r="AE1074">
        <v>0</v>
      </c>
    </row>
    <row r="1075" spans="1:31" x14ac:dyDescent="0.25">
      <c r="A1075" s="9">
        <v>45077</v>
      </c>
      <c r="B1075" s="10" t="s">
        <v>388</v>
      </c>
      <c r="C1075" s="10" t="s">
        <v>278</v>
      </c>
      <c r="D1075" s="10" t="s">
        <v>40</v>
      </c>
      <c r="E1075" s="10" t="s">
        <v>30</v>
      </c>
      <c r="F1075" s="10">
        <v>500</v>
      </c>
      <c r="G1075" s="10">
        <v>545</v>
      </c>
      <c r="H1075" s="11">
        <f>SUMIFS(AA:AA,$A:$A,EOMONTH($A1075,-1),$B:$B,$B1075)</f>
        <v>459</v>
      </c>
      <c r="I1075" s="63">
        <f>ROUND(SUMIFS(AC:AC,$A:$A,EOMONTH($A1075,-1),$B:$B,$B1075),2)</f>
        <v>155.37</v>
      </c>
      <c r="J1075" s="11">
        <f>SUMIFS(AB:AB,$A:$A,EOMONTH($A1075,-1),$B:$B,$B1075)</f>
        <v>29149</v>
      </c>
      <c r="K1075" s="13">
        <v>0</v>
      </c>
      <c r="L1075" s="25">
        <v>0</v>
      </c>
      <c r="M1075" s="15">
        <v>0</v>
      </c>
      <c r="N1075" s="14">
        <v>0</v>
      </c>
      <c r="O1075" s="16">
        <v>180</v>
      </c>
      <c r="P1075" s="16">
        <v>15264</v>
      </c>
      <c r="Q1075" s="16">
        <v>0</v>
      </c>
      <c r="R1075" s="16">
        <f>Q1075*16.876/100</f>
        <v>0</v>
      </c>
      <c r="S1075" s="17">
        <f t="shared" si="112"/>
        <v>0</v>
      </c>
      <c r="T1075" s="16">
        <v>0</v>
      </c>
      <c r="U1075" s="18">
        <f t="shared" si="113"/>
        <v>250.155</v>
      </c>
      <c r="V1075" s="18">
        <f t="shared" si="114"/>
        <v>0</v>
      </c>
      <c r="W1075" s="18">
        <f t="shared" si="115"/>
        <v>0</v>
      </c>
      <c r="X1075" s="27"/>
      <c r="Y1075" s="19">
        <f t="shared" si="116"/>
        <v>0</v>
      </c>
      <c r="Z1075" s="18">
        <f t="shared" si="117"/>
        <v>98.1</v>
      </c>
      <c r="AA1075" s="12">
        <v>279</v>
      </c>
      <c r="AB1075" s="12">
        <v>17718.02</v>
      </c>
      <c r="AC1075" s="28">
        <f>+I1075+Y1075-Z1075</f>
        <v>57.27000000000001</v>
      </c>
      <c r="AD1075" s="20">
        <f t="shared" si="118"/>
        <v>0</v>
      </c>
      <c r="AE1075">
        <v>0</v>
      </c>
    </row>
    <row r="1076" spans="1:31" x14ac:dyDescent="0.25">
      <c r="A1076" s="9">
        <v>45077</v>
      </c>
      <c r="B1076" s="10" t="s">
        <v>389</v>
      </c>
      <c r="C1076" s="10" t="s">
        <v>278</v>
      </c>
      <c r="D1076" s="10" t="s">
        <v>40</v>
      </c>
      <c r="E1076" s="10" t="s">
        <v>30</v>
      </c>
      <c r="F1076" s="10">
        <v>500</v>
      </c>
      <c r="G1076" s="10">
        <v>545</v>
      </c>
      <c r="H1076" s="11">
        <f>SUMIFS(AA:AA,$A:$A,EOMONTH($A1076,-1),$B:$B,$B1076)</f>
        <v>574</v>
      </c>
      <c r="I1076" s="63">
        <f>ROUND(SUMIFS(AC:AC,$A:$A,EOMONTH($A1076,-1),$B:$B,$B1076),2)</f>
        <v>254.49</v>
      </c>
      <c r="J1076" s="11">
        <f>SUMIFS(AB:AB,$A:$A,EOMONTH($A1076,-1),$B:$B,$B1076)</f>
        <v>36384.94</v>
      </c>
      <c r="K1076" s="13">
        <v>0</v>
      </c>
      <c r="L1076" s="25">
        <v>0</v>
      </c>
      <c r="M1076" s="15">
        <v>0</v>
      </c>
      <c r="N1076" s="14">
        <v>0</v>
      </c>
      <c r="O1076" s="16">
        <v>480</v>
      </c>
      <c r="P1076" s="16">
        <v>45019.199999999997</v>
      </c>
      <c r="Q1076" s="16">
        <v>0</v>
      </c>
      <c r="R1076" s="16">
        <f>Q1076*16.876/100</f>
        <v>0</v>
      </c>
      <c r="S1076" s="17">
        <f t="shared" si="112"/>
        <v>0</v>
      </c>
      <c r="T1076" s="16">
        <v>0</v>
      </c>
      <c r="U1076" s="18">
        <f t="shared" si="113"/>
        <v>312.83</v>
      </c>
      <c r="V1076" s="18">
        <f t="shared" si="114"/>
        <v>0</v>
      </c>
      <c r="W1076" s="18">
        <f t="shared" si="115"/>
        <v>0</v>
      </c>
      <c r="X1076" s="27"/>
      <c r="Y1076" s="19">
        <f t="shared" si="116"/>
        <v>0</v>
      </c>
      <c r="Z1076" s="18">
        <f t="shared" si="117"/>
        <v>261.60000000000002</v>
      </c>
      <c r="AA1076" s="12">
        <v>94</v>
      </c>
      <c r="AB1076" s="12">
        <v>5958.51</v>
      </c>
      <c r="AC1076" s="28">
        <f>+I1076+Y1076-Z1076</f>
        <v>-7.1100000000000136</v>
      </c>
      <c r="AD1076" s="20">
        <f t="shared" si="118"/>
        <v>10</v>
      </c>
      <c r="AE1076">
        <v>10</v>
      </c>
    </row>
    <row r="1077" spans="1:31" x14ac:dyDescent="0.25">
      <c r="A1077" s="9">
        <v>45077</v>
      </c>
      <c r="B1077" s="10" t="s">
        <v>390</v>
      </c>
      <c r="C1077" s="10" t="s">
        <v>278</v>
      </c>
      <c r="D1077" s="10" t="s">
        <v>40</v>
      </c>
      <c r="E1077" s="10" t="s">
        <v>30</v>
      </c>
      <c r="F1077" s="10">
        <v>500</v>
      </c>
      <c r="G1077" s="10">
        <v>545</v>
      </c>
      <c r="H1077" s="11">
        <f>SUMIFS(AA:AA,$A:$A,EOMONTH($A1077,-1),$B:$B,$B1077)</f>
        <v>415</v>
      </c>
      <c r="I1077" s="63">
        <f>ROUND(SUMIFS(AC:AC,$A:$A,EOMONTH($A1077,-1),$B:$B,$B1077),2)</f>
        <v>240.85</v>
      </c>
      <c r="J1077" s="11">
        <f>SUMIFS(AB:AB,$A:$A,EOMONTH($A1077,-1),$B:$B,$B1077)</f>
        <v>27017.57</v>
      </c>
      <c r="K1077" s="13">
        <v>0</v>
      </c>
      <c r="L1077" s="25">
        <v>0</v>
      </c>
      <c r="M1077" s="15">
        <v>0</v>
      </c>
      <c r="N1077" s="14">
        <v>0</v>
      </c>
      <c r="O1077" s="16">
        <v>210</v>
      </c>
      <c r="P1077" s="16">
        <v>19460.400000000001</v>
      </c>
      <c r="Q1077" s="16">
        <v>0</v>
      </c>
      <c r="R1077" s="16">
        <f>Q1077*16.876/100</f>
        <v>0</v>
      </c>
      <c r="S1077" s="17">
        <f t="shared" si="112"/>
        <v>0</v>
      </c>
      <c r="T1077" s="16">
        <v>0</v>
      </c>
      <c r="U1077" s="18">
        <f t="shared" si="113"/>
        <v>226.17500000000001</v>
      </c>
      <c r="V1077" s="18">
        <f t="shared" si="114"/>
        <v>0</v>
      </c>
      <c r="W1077" s="18">
        <f t="shared" si="115"/>
        <v>0</v>
      </c>
      <c r="X1077" s="27"/>
      <c r="Y1077" s="19">
        <f t="shared" si="116"/>
        <v>0</v>
      </c>
      <c r="Z1077" s="18">
        <f t="shared" si="117"/>
        <v>114.45</v>
      </c>
      <c r="AA1077" s="12">
        <v>205</v>
      </c>
      <c r="AB1077" s="12">
        <v>13346.03</v>
      </c>
      <c r="AC1077" s="28">
        <f>+I1077+Y1077-Z1077</f>
        <v>126.39999999999999</v>
      </c>
      <c r="AD1077" s="20">
        <f t="shared" si="118"/>
        <v>0</v>
      </c>
      <c r="AE1077">
        <v>0</v>
      </c>
    </row>
    <row r="1078" spans="1:31" x14ac:dyDescent="0.25">
      <c r="A1078" s="9">
        <v>45077</v>
      </c>
      <c r="B1078" s="10" t="s">
        <v>391</v>
      </c>
      <c r="C1078" s="10" t="s">
        <v>278</v>
      </c>
      <c r="D1078" s="10" t="s">
        <v>40</v>
      </c>
      <c r="E1078" s="10" t="s">
        <v>30</v>
      </c>
      <c r="F1078" s="10">
        <v>705</v>
      </c>
      <c r="G1078" s="10">
        <v>768</v>
      </c>
      <c r="H1078" s="11">
        <f>SUMIFS(AA:AA,$A:$A,EOMONTH($A1078,-1),$B:$B,$B1078)</f>
        <v>252</v>
      </c>
      <c r="I1078" s="63">
        <f>ROUND(SUMIFS(AC:AC,$A:$A,EOMONTH($A1078,-1),$B:$B,$B1078),2)</f>
        <v>-345.71</v>
      </c>
      <c r="J1078" s="11">
        <f>SUMIFS(AB:AB,$A:$A,EOMONTH($A1078,-1),$B:$B,$B1078)</f>
        <v>22101.47</v>
      </c>
      <c r="K1078" s="13">
        <v>0</v>
      </c>
      <c r="L1078" s="25">
        <v>0</v>
      </c>
      <c r="M1078" s="15">
        <v>1035</v>
      </c>
      <c r="N1078" s="14">
        <v>87372.85</v>
      </c>
      <c r="O1078" s="16">
        <v>566</v>
      </c>
      <c r="P1078" s="16">
        <v>65569.600000000006</v>
      </c>
      <c r="Q1078" s="16">
        <v>0</v>
      </c>
      <c r="R1078" s="16">
        <f>Q1078*16.876/100</f>
        <v>0</v>
      </c>
      <c r="S1078" s="17">
        <f t="shared" si="112"/>
        <v>0</v>
      </c>
      <c r="T1078" s="16">
        <v>0</v>
      </c>
      <c r="U1078" s="18">
        <f t="shared" si="113"/>
        <v>193.536</v>
      </c>
      <c r="V1078" s="18">
        <f t="shared" si="114"/>
        <v>729.67499999999995</v>
      </c>
      <c r="W1078" s="18">
        <f t="shared" si="115"/>
        <v>122.50513575000001</v>
      </c>
      <c r="X1078" s="27"/>
      <c r="Y1078" s="19">
        <f t="shared" si="116"/>
        <v>852.18013574999998</v>
      </c>
      <c r="Z1078" s="18">
        <f t="shared" si="117"/>
        <v>434.68799999999999</v>
      </c>
      <c r="AA1078" s="12">
        <v>721</v>
      </c>
      <c r="AB1078" s="12">
        <v>61236.27</v>
      </c>
      <c r="AC1078" s="28">
        <f>+I1078+Y1078-Z1078</f>
        <v>71.782135750000009</v>
      </c>
      <c r="AD1078" s="20">
        <f t="shared" si="118"/>
        <v>0</v>
      </c>
      <c r="AE1078">
        <v>0</v>
      </c>
    </row>
    <row r="1079" spans="1:31" x14ac:dyDescent="0.25">
      <c r="A1079" s="9">
        <v>45077</v>
      </c>
      <c r="B1079" s="10" t="s">
        <v>392</v>
      </c>
      <c r="C1079" s="10" t="s">
        <v>278</v>
      </c>
      <c r="D1079" s="10" t="s">
        <v>40</v>
      </c>
      <c r="E1079" s="10" t="s">
        <v>30</v>
      </c>
      <c r="F1079" s="10">
        <v>705</v>
      </c>
      <c r="G1079" s="10">
        <v>768</v>
      </c>
      <c r="H1079" s="11">
        <f>SUMIFS(AA:AA,$A:$A,EOMONTH($A1079,-1),$B:$B,$B1079)</f>
        <v>371</v>
      </c>
      <c r="I1079" s="63">
        <f>ROUND(SUMIFS(AC:AC,$A:$A,EOMONTH($A1079,-1),$B:$B,$B1079),2)</f>
        <v>-42.53</v>
      </c>
      <c r="J1079" s="11">
        <f>SUMIFS(AB:AB,$A:$A,EOMONTH($A1079,-1),$B:$B,$B1079)</f>
        <v>39412.300000000003</v>
      </c>
      <c r="K1079" s="13">
        <v>0</v>
      </c>
      <c r="L1079" s="25">
        <v>0</v>
      </c>
      <c r="M1079" s="15">
        <v>0</v>
      </c>
      <c r="N1079" s="14">
        <v>0</v>
      </c>
      <c r="O1079" s="16">
        <v>60</v>
      </c>
      <c r="P1079" s="16">
        <v>6992</v>
      </c>
      <c r="Q1079" s="16">
        <v>0</v>
      </c>
      <c r="R1079" s="16">
        <f>Q1079*16.876/100</f>
        <v>0</v>
      </c>
      <c r="S1079" s="17">
        <f t="shared" si="112"/>
        <v>0</v>
      </c>
      <c r="T1079" s="16">
        <v>0</v>
      </c>
      <c r="U1079" s="18">
        <f t="shared" si="113"/>
        <v>284.928</v>
      </c>
      <c r="V1079" s="18">
        <f t="shared" si="114"/>
        <v>0</v>
      </c>
      <c r="W1079" s="18">
        <f t="shared" si="115"/>
        <v>0</v>
      </c>
      <c r="X1079" s="27"/>
      <c r="Y1079" s="19">
        <f t="shared" si="116"/>
        <v>0</v>
      </c>
      <c r="Z1079" s="18">
        <f t="shared" si="117"/>
        <v>46.08</v>
      </c>
      <c r="AA1079" s="12">
        <v>311</v>
      </c>
      <c r="AB1079" s="12">
        <v>33038.35</v>
      </c>
      <c r="AC1079" s="28">
        <f>+I1079+Y1079-Z1079</f>
        <v>-88.61</v>
      </c>
      <c r="AD1079" s="20">
        <f t="shared" si="118"/>
        <v>90</v>
      </c>
      <c r="AE1079">
        <v>90</v>
      </c>
    </row>
    <row r="1080" spans="1:31" x14ac:dyDescent="0.25">
      <c r="A1080" s="9">
        <v>45077</v>
      </c>
      <c r="B1080" s="10" t="s">
        <v>393</v>
      </c>
      <c r="C1080" s="10" t="s">
        <v>278</v>
      </c>
      <c r="D1080" s="10" t="s">
        <v>40</v>
      </c>
      <c r="E1080" s="10" t="s">
        <v>30</v>
      </c>
      <c r="F1080" s="10">
        <v>705</v>
      </c>
      <c r="G1080" s="10">
        <v>768</v>
      </c>
      <c r="H1080" s="11">
        <f>SUMIFS(AA:AA,$A:$A,EOMONTH($A1080,-1),$B:$B,$B1080)</f>
        <v>331</v>
      </c>
      <c r="I1080" s="63">
        <f>ROUND(SUMIFS(AC:AC,$A:$A,EOMONTH($A1080,-1),$B:$B,$B1080),2)</f>
        <v>-15.42</v>
      </c>
      <c r="J1080" s="11">
        <f>SUMIFS(AB:AB,$A:$A,EOMONTH($A1080,-1),$B:$B,$B1080)</f>
        <v>28685.24</v>
      </c>
      <c r="K1080" s="13">
        <v>0</v>
      </c>
      <c r="L1080" s="25">
        <v>0</v>
      </c>
      <c r="M1080" s="15">
        <v>0</v>
      </c>
      <c r="N1080" s="14">
        <v>0</v>
      </c>
      <c r="O1080" s="16">
        <v>160</v>
      </c>
      <c r="P1080" s="16">
        <v>18690.830000000002</v>
      </c>
      <c r="Q1080" s="16">
        <v>0</v>
      </c>
      <c r="R1080" s="16">
        <f>Q1080*16.876/100</f>
        <v>0</v>
      </c>
      <c r="S1080" s="17">
        <f t="shared" si="112"/>
        <v>0</v>
      </c>
      <c r="T1080" s="16">
        <v>0</v>
      </c>
      <c r="U1080" s="18">
        <f t="shared" si="113"/>
        <v>254.208</v>
      </c>
      <c r="V1080" s="18">
        <f t="shared" si="114"/>
        <v>0</v>
      </c>
      <c r="W1080" s="18">
        <f t="shared" si="115"/>
        <v>0</v>
      </c>
      <c r="X1080" s="27"/>
      <c r="Y1080" s="19">
        <f t="shared" si="116"/>
        <v>0</v>
      </c>
      <c r="Z1080" s="18">
        <f t="shared" si="117"/>
        <v>122.88</v>
      </c>
      <c r="AA1080" s="12">
        <v>171</v>
      </c>
      <c r="AB1080" s="12">
        <v>14819.26</v>
      </c>
      <c r="AC1080" s="28">
        <f>+I1080+Y1080-Z1080</f>
        <v>-138.29999999999998</v>
      </c>
      <c r="AD1080" s="20">
        <f t="shared" si="118"/>
        <v>140</v>
      </c>
      <c r="AE1080">
        <v>140</v>
      </c>
    </row>
    <row r="1081" spans="1:31" x14ac:dyDescent="0.25">
      <c r="A1081" s="9">
        <v>45077</v>
      </c>
      <c r="B1081" s="10" t="s">
        <v>394</v>
      </c>
      <c r="C1081" s="10" t="s">
        <v>278</v>
      </c>
      <c r="D1081" s="10" t="s">
        <v>40</v>
      </c>
      <c r="E1081" s="10" t="s">
        <v>30</v>
      </c>
      <c r="F1081" s="10">
        <v>705</v>
      </c>
      <c r="G1081" s="10">
        <v>768</v>
      </c>
      <c r="H1081" s="11">
        <f>SUMIFS(AA:AA,$A:$A,EOMONTH($A1081,-1),$B:$B,$B1081)</f>
        <v>41</v>
      </c>
      <c r="I1081" s="63">
        <f>ROUND(SUMIFS(AC:AC,$A:$A,EOMONTH($A1081,-1),$B:$B,$B1081),2)</f>
        <v>-103.69</v>
      </c>
      <c r="J1081" s="11">
        <f>SUMIFS(AB:AB,$A:$A,EOMONTH($A1081,-1),$B:$B,$B1081)</f>
        <v>3440.28</v>
      </c>
      <c r="K1081" s="13">
        <v>0</v>
      </c>
      <c r="L1081" s="25">
        <v>0</v>
      </c>
      <c r="M1081" s="15">
        <v>326</v>
      </c>
      <c r="N1081" s="14">
        <v>27086.77</v>
      </c>
      <c r="O1081" s="16">
        <v>96</v>
      </c>
      <c r="P1081" s="16">
        <v>10888</v>
      </c>
      <c r="Q1081" s="16">
        <v>0</v>
      </c>
      <c r="R1081" s="16">
        <f>Q1081*16.876/100</f>
        <v>0</v>
      </c>
      <c r="S1081" s="17">
        <f t="shared" si="112"/>
        <v>0</v>
      </c>
      <c r="T1081" s="16">
        <v>0</v>
      </c>
      <c r="U1081" s="18">
        <f t="shared" si="113"/>
        <v>31.488</v>
      </c>
      <c r="V1081" s="18">
        <f t="shared" si="114"/>
        <v>229.83</v>
      </c>
      <c r="W1081" s="18">
        <f t="shared" si="115"/>
        <v>38.586158700000006</v>
      </c>
      <c r="X1081" s="27"/>
      <c r="Y1081" s="19">
        <f t="shared" si="116"/>
        <v>268.41615870000004</v>
      </c>
      <c r="Z1081" s="18">
        <f t="shared" si="117"/>
        <v>73.727999999999994</v>
      </c>
      <c r="AA1081" s="12">
        <v>271</v>
      </c>
      <c r="AB1081" s="12">
        <v>22541.77</v>
      </c>
      <c r="AC1081" s="28">
        <f>+I1081+Y1081-Z1081</f>
        <v>90.998158700000047</v>
      </c>
      <c r="AD1081" s="20">
        <f t="shared" si="118"/>
        <v>0</v>
      </c>
      <c r="AE1081">
        <v>0</v>
      </c>
    </row>
    <row r="1082" spans="1:31" x14ac:dyDescent="0.25">
      <c r="A1082" s="9">
        <v>45077</v>
      </c>
      <c r="B1082" s="10" t="s">
        <v>395</v>
      </c>
      <c r="C1082" s="10" t="s">
        <v>278</v>
      </c>
      <c r="D1082" s="10" t="s">
        <v>40</v>
      </c>
      <c r="E1082" s="10" t="s">
        <v>30</v>
      </c>
      <c r="F1082" s="10">
        <v>705</v>
      </c>
      <c r="G1082" s="10">
        <v>768</v>
      </c>
      <c r="H1082" s="11">
        <f>SUMIFS(AA:AA,$A:$A,EOMONTH($A1082,-1),$B:$B,$B1082)</f>
        <v>238</v>
      </c>
      <c r="I1082" s="63">
        <f>ROUND(SUMIFS(AC:AC,$A:$A,EOMONTH($A1082,-1),$B:$B,$B1082),2)</f>
        <v>-159.85</v>
      </c>
      <c r="J1082" s="11">
        <f>SUMIFS(AB:AB,$A:$A,EOMONTH($A1082,-1),$B:$B,$B1082)</f>
        <v>20617.330000000002</v>
      </c>
      <c r="K1082" s="13">
        <v>0</v>
      </c>
      <c r="L1082" s="25">
        <v>0</v>
      </c>
      <c r="M1082" s="15">
        <v>499</v>
      </c>
      <c r="N1082" s="14">
        <v>41906.239999999998</v>
      </c>
      <c r="O1082" s="16">
        <v>440</v>
      </c>
      <c r="P1082" s="16">
        <v>51015.199999999997</v>
      </c>
      <c r="Q1082" s="16">
        <v>0</v>
      </c>
      <c r="R1082" s="16">
        <f>Q1082*16.876/100</f>
        <v>0</v>
      </c>
      <c r="S1082" s="17">
        <f t="shared" si="112"/>
        <v>0</v>
      </c>
      <c r="T1082" s="16">
        <v>0</v>
      </c>
      <c r="U1082" s="18">
        <f t="shared" si="113"/>
        <v>182.78399999999999</v>
      </c>
      <c r="V1082" s="18">
        <f t="shared" si="114"/>
        <v>351.79500000000002</v>
      </c>
      <c r="W1082" s="18">
        <f t="shared" si="115"/>
        <v>59.062862550000006</v>
      </c>
      <c r="X1082" s="27"/>
      <c r="Y1082" s="19">
        <f t="shared" si="116"/>
        <v>410.85786255000005</v>
      </c>
      <c r="Z1082" s="18">
        <f t="shared" si="117"/>
        <v>337.92</v>
      </c>
      <c r="AA1082" s="12">
        <v>297</v>
      </c>
      <c r="AB1082" s="12">
        <v>25112.5</v>
      </c>
      <c r="AC1082" s="28">
        <f>+I1082+Y1082-Z1082</f>
        <v>-86.91213744999996</v>
      </c>
      <c r="AD1082" s="20">
        <f t="shared" si="118"/>
        <v>90</v>
      </c>
      <c r="AE1082">
        <v>90</v>
      </c>
    </row>
    <row r="1083" spans="1:31" x14ac:dyDescent="0.25">
      <c r="A1083" s="9">
        <v>45077</v>
      </c>
      <c r="B1083" s="10" t="s">
        <v>396</v>
      </c>
      <c r="C1083" s="10" t="s">
        <v>278</v>
      </c>
      <c r="D1083" s="10" t="s">
        <v>40</v>
      </c>
      <c r="E1083" s="10" t="s">
        <v>30</v>
      </c>
      <c r="F1083" s="10">
        <v>705</v>
      </c>
      <c r="G1083" s="10">
        <v>768</v>
      </c>
      <c r="H1083" s="11">
        <f>SUMIFS(AA:AA,$A:$A,EOMONTH($A1083,-1),$B:$B,$B1083)</f>
        <v>239</v>
      </c>
      <c r="I1083" s="63">
        <f>ROUND(SUMIFS(AC:AC,$A:$A,EOMONTH($A1083,-1),$B:$B,$B1083),2)</f>
        <v>-48.49</v>
      </c>
      <c r="J1083" s="11">
        <f>SUMIFS(AB:AB,$A:$A,EOMONTH($A1083,-1),$B:$B,$B1083)</f>
        <v>20603.62</v>
      </c>
      <c r="K1083" s="13">
        <v>0</v>
      </c>
      <c r="L1083" s="25">
        <v>0</v>
      </c>
      <c r="M1083" s="15">
        <v>288</v>
      </c>
      <c r="N1083" s="14">
        <v>24099.83</v>
      </c>
      <c r="O1083" s="16">
        <v>201</v>
      </c>
      <c r="P1083" s="16">
        <v>23324.03</v>
      </c>
      <c r="Q1083" s="16">
        <v>0</v>
      </c>
      <c r="R1083" s="16">
        <f>Q1083*16.876/100</f>
        <v>0</v>
      </c>
      <c r="S1083" s="17">
        <f t="shared" si="112"/>
        <v>0</v>
      </c>
      <c r="T1083" s="16">
        <v>0</v>
      </c>
      <c r="U1083" s="18">
        <f t="shared" si="113"/>
        <v>183.55199999999999</v>
      </c>
      <c r="V1083" s="18">
        <f t="shared" si="114"/>
        <v>203.04</v>
      </c>
      <c r="W1083" s="18">
        <f t="shared" si="115"/>
        <v>34.088385600000002</v>
      </c>
      <c r="X1083" s="27"/>
      <c r="Y1083" s="19">
        <f t="shared" si="116"/>
        <v>237.1283856</v>
      </c>
      <c r="Z1083" s="18">
        <f t="shared" si="117"/>
        <v>154.36799999999999</v>
      </c>
      <c r="AA1083" s="12">
        <v>326</v>
      </c>
      <c r="AB1083" s="12">
        <v>27653.360000000001</v>
      </c>
      <c r="AC1083" s="28">
        <f>+I1083+Y1083-Z1083</f>
        <v>34.270385599999997</v>
      </c>
      <c r="AD1083" s="20">
        <f t="shared" si="118"/>
        <v>0</v>
      </c>
      <c r="AE1083">
        <v>0</v>
      </c>
    </row>
    <row r="1084" spans="1:31" x14ac:dyDescent="0.25">
      <c r="A1084" s="59">
        <v>45077</v>
      </c>
      <c r="B1084" s="60" t="s">
        <v>795</v>
      </c>
      <c r="C1084" s="60" t="s">
        <v>278</v>
      </c>
      <c r="D1084" s="60" t="s">
        <v>40</v>
      </c>
      <c r="E1084" s="60" t="s">
        <v>30</v>
      </c>
      <c r="F1084" s="10"/>
      <c r="G1084" s="10"/>
      <c r="H1084" s="11"/>
      <c r="I1084" s="63">
        <f>ROUND(SUMIFS(AC:AC,$A:$A,EOMONTH($A1084,-1),$B:$B,$B1084),2)</f>
        <v>0</v>
      </c>
      <c r="J1084" s="11"/>
      <c r="K1084" s="13"/>
      <c r="L1084" s="25"/>
      <c r="M1084" s="15"/>
      <c r="N1084" s="14"/>
      <c r="O1084" s="16"/>
      <c r="P1084" s="16"/>
      <c r="Q1084" s="16"/>
      <c r="R1084" s="16"/>
      <c r="S1084" s="17">
        <f t="shared" si="112"/>
        <v>0</v>
      </c>
      <c r="T1084" s="16"/>
      <c r="U1084" s="18">
        <f t="shared" si="113"/>
        <v>0</v>
      </c>
      <c r="V1084" s="18">
        <f t="shared" si="114"/>
        <v>0</v>
      </c>
      <c r="W1084" s="18">
        <f t="shared" si="115"/>
        <v>0</v>
      </c>
      <c r="X1084" s="27"/>
      <c r="Y1084" s="19">
        <f t="shared" si="116"/>
        <v>0</v>
      </c>
      <c r="Z1084" s="18">
        <f t="shared" si="117"/>
        <v>0</v>
      </c>
      <c r="AA1084" s="12"/>
      <c r="AB1084" s="12"/>
      <c r="AC1084" s="28">
        <f>+I1084+Y1084-Z1084</f>
        <v>0</v>
      </c>
      <c r="AD1084" s="20">
        <f t="shared" si="118"/>
        <v>0</v>
      </c>
      <c r="AE1084">
        <v>0</v>
      </c>
    </row>
    <row r="1085" spans="1:31" x14ac:dyDescent="0.25">
      <c r="A1085" s="9">
        <v>45077</v>
      </c>
      <c r="B1085" s="10" t="s">
        <v>397</v>
      </c>
      <c r="C1085" s="10" t="s">
        <v>278</v>
      </c>
      <c r="D1085" s="10" t="s">
        <v>40</v>
      </c>
      <c r="E1085" s="10" t="s">
        <v>30</v>
      </c>
      <c r="F1085" s="10">
        <v>450</v>
      </c>
      <c r="G1085" s="10">
        <v>490</v>
      </c>
      <c r="H1085" s="11">
        <f>SUMIFS(AA:AA,$A:$A,EOMONTH($A1085,-1),$B:$B,$B1085)</f>
        <v>-115</v>
      </c>
      <c r="I1085" s="63">
        <f>ROUND(SUMIFS(AC:AC,$A:$A,EOMONTH($A1085,-1),$B:$B,$B1085),2)</f>
        <v>-98.61</v>
      </c>
      <c r="J1085" s="11">
        <f>SUMIFS(AB:AB,$A:$A,EOMONTH($A1085,-1),$B:$B,$B1085)</f>
        <v>-11877.55</v>
      </c>
      <c r="K1085" s="13">
        <v>0</v>
      </c>
      <c r="L1085" s="25">
        <v>0</v>
      </c>
      <c r="M1085" s="15">
        <v>0</v>
      </c>
      <c r="N1085" s="14">
        <v>0</v>
      </c>
      <c r="O1085" s="16">
        <v>60</v>
      </c>
      <c r="P1085" s="16">
        <v>5136</v>
      </c>
      <c r="Q1085" s="16">
        <v>0</v>
      </c>
      <c r="R1085" s="16">
        <f>Q1085*16.876/100</f>
        <v>0</v>
      </c>
      <c r="S1085" s="17">
        <f t="shared" si="112"/>
        <v>0</v>
      </c>
      <c r="T1085" s="16">
        <v>0</v>
      </c>
      <c r="U1085" s="18">
        <f t="shared" si="113"/>
        <v>-56.35</v>
      </c>
      <c r="V1085" s="18">
        <f t="shared" si="114"/>
        <v>0</v>
      </c>
      <c r="W1085" s="18">
        <f t="shared" si="115"/>
        <v>0</v>
      </c>
      <c r="X1085" s="27"/>
      <c r="Y1085" s="19">
        <f t="shared" si="116"/>
        <v>0</v>
      </c>
      <c r="Z1085" s="18">
        <f t="shared" si="117"/>
        <v>29.4</v>
      </c>
      <c r="AA1085" s="12">
        <v>-175</v>
      </c>
      <c r="AB1085" s="12">
        <v>-17013.55</v>
      </c>
      <c r="AC1085" s="28">
        <f>+I1085+Y1085-Z1085</f>
        <v>-128.01</v>
      </c>
      <c r="AD1085" s="20">
        <f t="shared" si="118"/>
        <v>130</v>
      </c>
      <c r="AE1085">
        <v>130</v>
      </c>
    </row>
    <row r="1086" spans="1:31" x14ac:dyDescent="0.25">
      <c r="A1086" s="9">
        <v>45077</v>
      </c>
      <c r="B1086" s="10" t="s">
        <v>398</v>
      </c>
      <c r="C1086" s="10" t="s">
        <v>278</v>
      </c>
      <c r="D1086" s="10" t="s">
        <v>40</v>
      </c>
      <c r="E1086" s="10" t="s">
        <v>30</v>
      </c>
      <c r="F1086" s="10">
        <v>450</v>
      </c>
      <c r="G1086" s="10">
        <v>490</v>
      </c>
      <c r="H1086" s="11">
        <f>SUMIFS(AA:AA,$A:$A,EOMONTH($A1086,-1),$B:$B,$B1086)</f>
        <v>327</v>
      </c>
      <c r="I1086" s="63">
        <f>ROUND(SUMIFS(AC:AC,$A:$A,EOMONTH($A1086,-1),$B:$B,$B1086),2)</f>
        <v>141.80000000000001</v>
      </c>
      <c r="J1086" s="11">
        <f>SUMIFS(AB:AB,$A:$A,EOMONTH($A1086,-1),$B:$B,$B1086)</f>
        <v>17735.13</v>
      </c>
      <c r="K1086" s="13">
        <v>0</v>
      </c>
      <c r="L1086" s="25">
        <v>0</v>
      </c>
      <c r="M1086" s="15">
        <v>0</v>
      </c>
      <c r="N1086" s="14">
        <v>0</v>
      </c>
      <c r="O1086" s="16">
        <v>242</v>
      </c>
      <c r="P1086" s="16">
        <v>20843.599999999999</v>
      </c>
      <c r="Q1086" s="16">
        <v>0</v>
      </c>
      <c r="R1086" s="16">
        <f>Q1086*16.876/100</f>
        <v>0</v>
      </c>
      <c r="S1086" s="17">
        <f t="shared" si="112"/>
        <v>0</v>
      </c>
      <c r="T1086" s="16">
        <v>0</v>
      </c>
      <c r="U1086" s="18">
        <f t="shared" si="113"/>
        <v>160.22999999999999</v>
      </c>
      <c r="V1086" s="18">
        <f t="shared" si="114"/>
        <v>0</v>
      </c>
      <c r="W1086" s="18">
        <f t="shared" si="115"/>
        <v>0</v>
      </c>
      <c r="X1086" s="27"/>
      <c r="Y1086" s="19">
        <f t="shared" si="116"/>
        <v>0</v>
      </c>
      <c r="Z1086" s="18">
        <f t="shared" si="117"/>
        <v>118.58</v>
      </c>
      <c r="AA1086" s="12">
        <v>85</v>
      </c>
      <c r="AB1086" s="12">
        <v>4610.05</v>
      </c>
      <c r="AC1086" s="28">
        <f>+I1086+Y1086-Z1086</f>
        <v>23.220000000000013</v>
      </c>
      <c r="AD1086" s="20">
        <f t="shared" si="118"/>
        <v>0</v>
      </c>
      <c r="AE1086">
        <v>0</v>
      </c>
    </row>
    <row r="1087" spans="1:31" x14ac:dyDescent="0.25">
      <c r="A1087" s="9">
        <v>45077</v>
      </c>
      <c r="B1087" s="10" t="s">
        <v>399</v>
      </c>
      <c r="C1087" s="10" t="s">
        <v>278</v>
      </c>
      <c r="D1087" s="10" t="s">
        <v>40</v>
      </c>
      <c r="E1087" s="10" t="s">
        <v>30</v>
      </c>
      <c r="F1087" s="10">
        <v>450</v>
      </c>
      <c r="G1087" s="10">
        <v>490</v>
      </c>
      <c r="H1087" s="11">
        <f>SUMIFS(AA:AA,$A:$A,EOMONTH($A1087,-1),$B:$B,$B1087)</f>
        <v>30</v>
      </c>
      <c r="I1087" s="63">
        <f>ROUND(SUMIFS(AC:AC,$A:$A,EOMONTH($A1087,-1),$B:$B,$B1087),2)</f>
        <v>16.829999999999998</v>
      </c>
      <c r="J1087" s="11">
        <f>SUMIFS(AB:AB,$A:$A,EOMONTH($A1087,-1),$B:$B,$B1087)</f>
        <v>1461.69</v>
      </c>
      <c r="K1087" s="13">
        <v>0</v>
      </c>
      <c r="L1087" s="25">
        <v>0</v>
      </c>
      <c r="M1087" s="15">
        <v>0</v>
      </c>
      <c r="N1087" s="14">
        <v>0</v>
      </c>
      <c r="O1087" s="16">
        <v>0</v>
      </c>
      <c r="P1087" s="16">
        <v>0</v>
      </c>
      <c r="Q1087" s="16">
        <v>0</v>
      </c>
      <c r="R1087" s="16">
        <f>Q1087*16.876/100</f>
        <v>0</v>
      </c>
      <c r="S1087" s="17">
        <f t="shared" si="112"/>
        <v>0</v>
      </c>
      <c r="T1087" s="16">
        <v>0</v>
      </c>
      <c r="U1087" s="18">
        <f t="shared" si="113"/>
        <v>14.7</v>
      </c>
      <c r="V1087" s="18">
        <f t="shared" si="114"/>
        <v>0</v>
      </c>
      <c r="W1087" s="18">
        <f t="shared" si="115"/>
        <v>0</v>
      </c>
      <c r="X1087" s="27"/>
      <c r="Y1087" s="19">
        <f t="shared" si="116"/>
        <v>0</v>
      </c>
      <c r="Z1087" s="18">
        <f t="shared" si="117"/>
        <v>0</v>
      </c>
      <c r="AA1087" s="12">
        <v>30</v>
      </c>
      <c r="AB1087" s="12">
        <v>1461.69</v>
      </c>
      <c r="AC1087" s="28">
        <f>+I1087+Y1087-Z1087</f>
        <v>16.829999999999998</v>
      </c>
      <c r="AD1087" s="20">
        <f t="shared" si="118"/>
        <v>0</v>
      </c>
      <c r="AE1087">
        <v>0</v>
      </c>
    </row>
    <row r="1088" spans="1:31" x14ac:dyDescent="0.25">
      <c r="A1088" s="9">
        <v>45077</v>
      </c>
      <c r="B1088" s="10" t="s">
        <v>400</v>
      </c>
      <c r="C1088" s="10" t="s">
        <v>278</v>
      </c>
      <c r="D1088" s="10" t="s">
        <v>40</v>
      </c>
      <c r="E1088" s="10" t="s">
        <v>30</v>
      </c>
      <c r="F1088" s="10">
        <v>450</v>
      </c>
      <c r="G1088" s="10">
        <v>490</v>
      </c>
      <c r="H1088" s="11">
        <f>SUMIFS(AA:AA,$A:$A,EOMONTH($A1088,-1),$B:$B,$B1088)</f>
        <v>386</v>
      </c>
      <c r="I1088" s="63">
        <f>ROUND(SUMIFS(AC:AC,$A:$A,EOMONTH($A1088,-1),$B:$B,$B1088),2)</f>
        <v>134.80000000000001</v>
      </c>
      <c r="J1088" s="11">
        <f>SUMIFS(AB:AB,$A:$A,EOMONTH($A1088,-1),$B:$B,$B1088)</f>
        <v>21902.43</v>
      </c>
      <c r="K1088" s="13">
        <v>0</v>
      </c>
      <c r="L1088" s="25">
        <v>0</v>
      </c>
      <c r="M1088" s="15">
        <v>0</v>
      </c>
      <c r="N1088" s="14">
        <v>0</v>
      </c>
      <c r="O1088" s="16">
        <v>90</v>
      </c>
      <c r="P1088" s="16">
        <v>7787.4</v>
      </c>
      <c r="Q1088" s="16">
        <v>0</v>
      </c>
      <c r="R1088" s="16">
        <f>Q1088*16.876/100</f>
        <v>0</v>
      </c>
      <c r="S1088" s="17">
        <f t="shared" si="112"/>
        <v>0</v>
      </c>
      <c r="T1088" s="16">
        <v>0</v>
      </c>
      <c r="U1088" s="18">
        <f t="shared" si="113"/>
        <v>189.14</v>
      </c>
      <c r="V1088" s="18">
        <f t="shared" si="114"/>
        <v>0</v>
      </c>
      <c r="W1088" s="18">
        <f t="shared" si="115"/>
        <v>0</v>
      </c>
      <c r="X1088" s="27"/>
      <c r="Y1088" s="19">
        <f t="shared" si="116"/>
        <v>0</v>
      </c>
      <c r="Z1088" s="18">
        <f t="shared" si="117"/>
        <v>44.1</v>
      </c>
      <c r="AA1088" s="12">
        <v>296</v>
      </c>
      <c r="AB1088" s="12">
        <v>16795.650000000001</v>
      </c>
      <c r="AC1088" s="28">
        <f>+I1088+Y1088-Z1088</f>
        <v>90.700000000000017</v>
      </c>
      <c r="AD1088" s="20">
        <f t="shared" si="118"/>
        <v>0</v>
      </c>
      <c r="AE1088">
        <v>0</v>
      </c>
    </row>
    <row r="1089" spans="1:31" x14ac:dyDescent="0.25">
      <c r="A1089" s="9">
        <v>45077</v>
      </c>
      <c r="B1089" s="10" t="s">
        <v>401</v>
      </c>
      <c r="C1089" s="10" t="s">
        <v>278</v>
      </c>
      <c r="D1089" s="10" t="s">
        <v>40</v>
      </c>
      <c r="E1089" s="10" t="s">
        <v>30</v>
      </c>
      <c r="F1089" s="10">
        <v>450</v>
      </c>
      <c r="G1089" s="10">
        <v>490</v>
      </c>
      <c r="H1089" s="11">
        <f>SUMIFS(AA:AA,$A:$A,EOMONTH($A1089,-1),$B:$B,$B1089)</f>
        <v>65</v>
      </c>
      <c r="I1089" s="63">
        <f>ROUND(SUMIFS(AC:AC,$A:$A,EOMONTH($A1089,-1),$B:$B,$B1089),2)</f>
        <v>-1.89</v>
      </c>
      <c r="J1089" s="11">
        <f>SUMIFS(AB:AB,$A:$A,EOMONTH($A1089,-1),$B:$B,$B1089)</f>
        <v>3438.38</v>
      </c>
      <c r="K1089" s="13">
        <v>0</v>
      </c>
      <c r="L1089" s="25">
        <v>0</v>
      </c>
      <c r="M1089" s="15">
        <v>529</v>
      </c>
      <c r="N1089" s="14">
        <v>26461.47</v>
      </c>
      <c r="O1089" s="16">
        <v>240</v>
      </c>
      <c r="P1089" s="16">
        <v>20672.400000000001</v>
      </c>
      <c r="Q1089" s="16">
        <v>0</v>
      </c>
      <c r="R1089" s="16">
        <f>Q1089*16.876/100</f>
        <v>0</v>
      </c>
      <c r="S1089" s="17">
        <f t="shared" si="112"/>
        <v>0</v>
      </c>
      <c r="T1089" s="16">
        <v>0</v>
      </c>
      <c r="U1089" s="18">
        <f t="shared" si="113"/>
        <v>31.85</v>
      </c>
      <c r="V1089" s="18">
        <f t="shared" si="114"/>
        <v>238.05</v>
      </c>
      <c r="W1089" s="18">
        <f t="shared" si="115"/>
        <v>39.966214500000007</v>
      </c>
      <c r="X1089" s="27"/>
      <c r="Y1089" s="19">
        <f t="shared" si="116"/>
        <v>278.01621450000005</v>
      </c>
      <c r="Z1089" s="18">
        <f t="shared" si="117"/>
        <v>117.6</v>
      </c>
      <c r="AA1089" s="12">
        <v>354</v>
      </c>
      <c r="AB1089" s="12">
        <v>17711.490000000002</v>
      </c>
      <c r="AC1089" s="28">
        <f>+I1089+Y1089-Z1089</f>
        <v>158.52621450000007</v>
      </c>
      <c r="AD1089" s="20">
        <f t="shared" si="118"/>
        <v>0</v>
      </c>
      <c r="AE1089">
        <v>0</v>
      </c>
    </row>
    <row r="1090" spans="1:31" x14ac:dyDescent="0.25">
      <c r="A1090" s="9">
        <v>45077</v>
      </c>
      <c r="B1090" s="10" t="s">
        <v>402</v>
      </c>
      <c r="C1090" s="10" t="s">
        <v>278</v>
      </c>
      <c r="D1090" s="10" t="s">
        <v>40</v>
      </c>
      <c r="E1090" s="10" t="s">
        <v>30</v>
      </c>
      <c r="F1090" s="10">
        <v>450</v>
      </c>
      <c r="G1090" s="10">
        <v>490</v>
      </c>
      <c r="H1090" s="11">
        <f>SUMIFS(AA:AA,$A:$A,EOMONTH($A1090,-1),$B:$B,$B1090)</f>
        <v>305</v>
      </c>
      <c r="I1090" s="63">
        <f>ROUND(SUMIFS(AC:AC,$A:$A,EOMONTH($A1090,-1),$B:$B,$B1090),2)</f>
        <v>-93.88</v>
      </c>
      <c r="J1090" s="11">
        <f>SUMIFS(AB:AB,$A:$A,EOMONTH($A1090,-1),$B:$B,$B1090)</f>
        <v>16709.7</v>
      </c>
      <c r="K1090" s="13">
        <v>0</v>
      </c>
      <c r="L1090" s="25">
        <v>0</v>
      </c>
      <c r="M1090" s="15">
        <v>0</v>
      </c>
      <c r="N1090" s="14">
        <v>0</v>
      </c>
      <c r="O1090" s="16">
        <v>180</v>
      </c>
      <c r="P1090" s="16">
        <v>15380.4</v>
      </c>
      <c r="Q1090" s="16">
        <v>0</v>
      </c>
      <c r="R1090" s="16">
        <f>Q1090*16.876/100</f>
        <v>0</v>
      </c>
      <c r="S1090" s="17">
        <f t="shared" si="112"/>
        <v>0</v>
      </c>
      <c r="T1090" s="16">
        <v>0</v>
      </c>
      <c r="U1090" s="18">
        <f t="shared" si="113"/>
        <v>149.44999999999999</v>
      </c>
      <c r="V1090" s="18">
        <f t="shared" si="114"/>
        <v>0</v>
      </c>
      <c r="W1090" s="18">
        <f t="shared" si="115"/>
        <v>0</v>
      </c>
      <c r="X1090" s="27"/>
      <c r="Y1090" s="19">
        <f t="shared" si="116"/>
        <v>0</v>
      </c>
      <c r="Z1090" s="18">
        <f t="shared" si="117"/>
        <v>88.2</v>
      </c>
      <c r="AA1090" s="12">
        <v>125</v>
      </c>
      <c r="AB1090" s="12">
        <v>6848.24</v>
      </c>
      <c r="AC1090" s="28">
        <f>+I1090+Y1090-Z1090</f>
        <v>-182.07999999999998</v>
      </c>
      <c r="AD1090" s="20">
        <f t="shared" si="118"/>
        <v>190</v>
      </c>
      <c r="AE1090">
        <v>190</v>
      </c>
    </row>
    <row r="1091" spans="1:31" x14ac:dyDescent="0.25">
      <c r="A1091" s="9">
        <v>45077</v>
      </c>
      <c r="B1091" s="10" t="s">
        <v>403</v>
      </c>
      <c r="C1091" s="10" t="s">
        <v>278</v>
      </c>
      <c r="D1091" s="10" t="s">
        <v>40</v>
      </c>
      <c r="E1091" s="10" t="s">
        <v>30</v>
      </c>
      <c r="F1091" s="10">
        <v>450</v>
      </c>
      <c r="G1091" s="10">
        <v>490</v>
      </c>
      <c r="H1091" s="11">
        <f>SUMIFS(AA:AA,$A:$A,EOMONTH($A1091,-1),$B:$B,$B1091)</f>
        <v>43</v>
      </c>
      <c r="I1091" s="63">
        <f>ROUND(SUMIFS(AC:AC,$A:$A,EOMONTH($A1091,-1),$B:$B,$B1091),2)</f>
        <v>1.94</v>
      </c>
      <c r="J1091" s="11">
        <f>SUMIFS(AB:AB,$A:$A,EOMONTH($A1091,-1),$B:$B,$B1091)</f>
        <v>4706.3500000000004</v>
      </c>
      <c r="K1091" s="13">
        <v>0</v>
      </c>
      <c r="L1091" s="25">
        <v>0</v>
      </c>
      <c r="M1091" s="15">
        <v>0</v>
      </c>
      <c r="N1091" s="14">
        <v>0</v>
      </c>
      <c r="O1091" s="16">
        <v>0</v>
      </c>
      <c r="P1091" s="16">
        <v>0</v>
      </c>
      <c r="Q1091" s="16">
        <v>0</v>
      </c>
      <c r="R1091" s="16">
        <f>Q1091*16.876/100</f>
        <v>0</v>
      </c>
      <c r="S1091" s="17">
        <f t="shared" si="112"/>
        <v>0</v>
      </c>
      <c r="T1091" s="16">
        <v>0</v>
      </c>
      <c r="U1091" s="18">
        <f t="shared" si="113"/>
        <v>21.07</v>
      </c>
      <c r="V1091" s="18">
        <f t="shared" si="114"/>
        <v>0</v>
      </c>
      <c r="W1091" s="18">
        <f t="shared" si="115"/>
        <v>0</v>
      </c>
      <c r="X1091" s="27"/>
      <c r="Y1091" s="19">
        <f t="shared" si="116"/>
        <v>0</v>
      </c>
      <c r="Z1091" s="18">
        <f t="shared" si="117"/>
        <v>0</v>
      </c>
      <c r="AA1091" s="12">
        <v>43</v>
      </c>
      <c r="AB1091" s="12">
        <v>4706.3500000000004</v>
      </c>
      <c r="AC1091" s="28">
        <f>+I1091+Y1091-Z1091</f>
        <v>1.94</v>
      </c>
      <c r="AD1091" s="20">
        <f t="shared" si="118"/>
        <v>0</v>
      </c>
      <c r="AE1091">
        <v>0</v>
      </c>
    </row>
    <row r="1092" spans="1:31" x14ac:dyDescent="0.25">
      <c r="A1092" s="9">
        <v>45077</v>
      </c>
      <c r="B1092" s="10" t="s">
        <v>404</v>
      </c>
      <c r="C1092" s="10" t="s">
        <v>278</v>
      </c>
      <c r="D1092" s="10" t="s">
        <v>40</v>
      </c>
      <c r="E1092" s="10" t="s">
        <v>30</v>
      </c>
      <c r="F1092" s="10">
        <v>450</v>
      </c>
      <c r="G1092" s="10">
        <v>490</v>
      </c>
      <c r="H1092" s="11">
        <f>SUMIFS(AA:AA,$A:$A,EOMONTH($A1092,-1),$B:$B,$B1092)</f>
        <v>406</v>
      </c>
      <c r="I1092" s="63">
        <f>ROUND(SUMIFS(AC:AC,$A:$A,EOMONTH($A1092,-1),$B:$B,$B1092),2)</f>
        <v>135.97999999999999</v>
      </c>
      <c r="J1092" s="11">
        <f>SUMIFS(AB:AB,$A:$A,EOMONTH($A1092,-1),$B:$B,$B1092)</f>
        <v>22017.74</v>
      </c>
      <c r="K1092" s="13">
        <v>0</v>
      </c>
      <c r="L1092" s="25">
        <v>0</v>
      </c>
      <c r="M1092" s="15">
        <v>0</v>
      </c>
      <c r="N1092" s="14">
        <v>0</v>
      </c>
      <c r="O1092" s="16">
        <v>90</v>
      </c>
      <c r="P1092" s="16">
        <v>7787.4</v>
      </c>
      <c r="Q1092" s="16">
        <v>0</v>
      </c>
      <c r="R1092" s="16">
        <f>Q1092*16.876/100</f>
        <v>0</v>
      </c>
      <c r="S1092" s="17">
        <f t="shared" si="112"/>
        <v>0</v>
      </c>
      <c r="T1092" s="16">
        <v>0</v>
      </c>
      <c r="U1092" s="18">
        <f t="shared" si="113"/>
        <v>198.94</v>
      </c>
      <c r="V1092" s="18">
        <f t="shared" si="114"/>
        <v>0</v>
      </c>
      <c r="W1092" s="18">
        <f t="shared" si="115"/>
        <v>0</v>
      </c>
      <c r="X1092" s="27"/>
      <c r="Y1092" s="19">
        <f t="shared" si="116"/>
        <v>0</v>
      </c>
      <c r="Z1092" s="18">
        <f t="shared" si="117"/>
        <v>44.1</v>
      </c>
      <c r="AA1092" s="12">
        <v>316</v>
      </c>
      <c r="AB1092" s="12">
        <v>17136.96</v>
      </c>
      <c r="AC1092" s="28">
        <f>+I1092+Y1092-Z1092</f>
        <v>91.88</v>
      </c>
      <c r="AD1092" s="20">
        <f t="shared" si="118"/>
        <v>0</v>
      </c>
      <c r="AE1092">
        <v>0</v>
      </c>
    </row>
    <row r="1093" spans="1:31" x14ac:dyDescent="0.25">
      <c r="A1093" s="9">
        <v>45077</v>
      </c>
      <c r="B1093" s="10" t="s">
        <v>405</v>
      </c>
      <c r="C1093" s="10" t="s">
        <v>278</v>
      </c>
      <c r="D1093" s="10" t="s">
        <v>40</v>
      </c>
      <c r="E1093" s="10" t="s">
        <v>30</v>
      </c>
      <c r="F1093" s="10">
        <v>745</v>
      </c>
      <c r="G1093" s="10">
        <v>812</v>
      </c>
      <c r="H1093" s="11">
        <f>SUMIFS(AA:AA,$A:$A,EOMONTH($A1093,-1),$B:$B,$B1093)</f>
        <v>78</v>
      </c>
      <c r="I1093" s="63">
        <f>ROUND(SUMIFS(AC:AC,$A:$A,EOMONTH($A1093,-1),$B:$B,$B1093),2)</f>
        <v>-208.13</v>
      </c>
      <c r="J1093" s="11">
        <f>SUMIFS(AB:AB,$A:$A,EOMONTH($A1093,-1),$B:$B,$B1093)</f>
        <v>7317.52</v>
      </c>
      <c r="K1093" s="13">
        <v>0</v>
      </c>
      <c r="L1093" s="25">
        <v>0</v>
      </c>
      <c r="M1093" s="15">
        <v>1225</v>
      </c>
      <c r="N1093" s="14">
        <v>113354.54</v>
      </c>
      <c r="O1093" s="16">
        <v>302</v>
      </c>
      <c r="P1093" s="16">
        <v>44938.6</v>
      </c>
      <c r="Q1093" s="16">
        <v>0</v>
      </c>
      <c r="R1093" s="16">
        <f>Q1093*16.876/100</f>
        <v>0</v>
      </c>
      <c r="S1093" s="17">
        <f t="shared" ref="S1093:S1156" si="119">Q1093+R1093</f>
        <v>0</v>
      </c>
      <c r="T1093" s="16">
        <v>0</v>
      </c>
      <c r="U1093" s="18">
        <f t="shared" ref="U1093:U1156" si="120">H1093*G1093/1000</f>
        <v>63.335999999999999</v>
      </c>
      <c r="V1093" s="18">
        <f t="shared" ref="V1093:V1156" si="121">M1093*F1093/1000</f>
        <v>912.625</v>
      </c>
      <c r="W1093" s="18">
        <f t="shared" ref="W1093:W1156" si="122">V1093*16.789/100</f>
        <v>153.22061125000002</v>
      </c>
      <c r="X1093" s="27"/>
      <c r="Y1093" s="19">
        <f t="shared" ref="Y1093:Y1156" si="123">V1093+W1093+X1093</f>
        <v>1065.84561125</v>
      </c>
      <c r="Z1093" s="18">
        <f t="shared" ref="Z1093:Z1156" si="124">O1093*G1093/1000</f>
        <v>245.22399999999999</v>
      </c>
      <c r="AA1093" s="12">
        <v>1001</v>
      </c>
      <c r="AB1093" s="12">
        <v>92703.54</v>
      </c>
      <c r="AC1093" s="28">
        <f>+I1093+Y1093-Z1093</f>
        <v>612.49161125000001</v>
      </c>
      <c r="AD1093" s="20">
        <f t="shared" ref="AD1093:AD1156" si="125">IF(AC1093&lt;0,ROUNDUP(AC1093,-1)*-1,0)</f>
        <v>0</v>
      </c>
      <c r="AE1093">
        <v>0</v>
      </c>
    </row>
    <row r="1094" spans="1:31" x14ac:dyDescent="0.25">
      <c r="A1094" s="9">
        <v>45077</v>
      </c>
      <c r="B1094" s="10" t="s">
        <v>722</v>
      </c>
      <c r="C1094" s="10" t="s">
        <v>278</v>
      </c>
      <c r="D1094" s="10" t="s">
        <v>40</v>
      </c>
      <c r="E1094" s="10" t="s">
        <v>30</v>
      </c>
      <c r="F1094" s="10">
        <v>745</v>
      </c>
      <c r="G1094" s="10">
        <v>812</v>
      </c>
      <c r="H1094" s="11">
        <f>SUMIFS(AA:AA,$A:$A,EOMONTH($A1094,-1),$B:$B,$B1094)</f>
        <v>0</v>
      </c>
      <c r="I1094" s="63">
        <f>ROUND(SUMIFS(AC:AC,$A:$A,EOMONTH($A1094,-1),$B:$B,$B1094),2)</f>
        <v>0</v>
      </c>
      <c r="J1094" s="11">
        <f>SUMIFS(AB:AB,$A:$A,EOMONTH($A1094,-1),$B:$B,$B1094)</f>
        <v>0</v>
      </c>
      <c r="K1094" s="13">
        <v>0</v>
      </c>
      <c r="L1094" s="25">
        <v>0</v>
      </c>
      <c r="M1094" s="15">
        <v>110</v>
      </c>
      <c r="N1094" s="14">
        <v>10184.379999999999</v>
      </c>
      <c r="O1094" s="16">
        <v>40</v>
      </c>
      <c r="P1094" s="16">
        <v>6160</v>
      </c>
      <c r="Q1094" s="16">
        <v>0</v>
      </c>
      <c r="R1094" s="16">
        <f>Q1094*16.876/100</f>
        <v>0</v>
      </c>
      <c r="S1094" s="17">
        <f t="shared" si="119"/>
        <v>0</v>
      </c>
      <c r="T1094" s="16">
        <v>0</v>
      </c>
      <c r="U1094" s="18">
        <f t="shared" si="120"/>
        <v>0</v>
      </c>
      <c r="V1094" s="18">
        <f t="shared" si="121"/>
        <v>81.95</v>
      </c>
      <c r="W1094" s="18">
        <f t="shared" si="122"/>
        <v>13.758585500000002</v>
      </c>
      <c r="X1094" s="27"/>
      <c r="Y1094" s="19">
        <f t="shared" si="123"/>
        <v>95.708585499999998</v>
      </c>
      <c r="Z1094" s="18">
        <f t="shared" si="124"/>
        <v>32.479999999999997</v>
      </c>
      <c r="AA1094" s="12">
        <v>70</v>
      </c>
      <c r="AB1094" s="12">
        <v>6480.97</v>
      </c>
      <c r="AC1094" s="28">
        <f>+I1094+Y1094-Z1094</f>
        <v>63.228585500000001</v>
      </c>
      <c r="AD1094" s="20">
        <f t="shared" si="125"/>
        <v>0</v>
      </c>
      <c r="AE1094">
        <v>0</v>
      </c>
    </row>
    <row r="1095" spans="1:31" x14ac:dyDescent="0.25">
      <c r="A1095" s="9">
        <v>45077</v>
      </c>
      <c r="B1095" s="10" t="s">
        <v>723</v>
      </c>
      <c r="C1095" s="10" t="s">
        <v>278</v>
      </c>
      <c r="D1095" s="10" t="s">
        <v>40</v>
      </c>
      <c r="E1095" s="10" t="s">
        <v>30</v>
      </c>
      <c r="F1095" s="10">
        <v>745</v>
      </c>
      <c r="G1095" s="10">
        <v>812</v>
      </c>
      <c r="H1095" s="11">
        <f>SUMIFS(AA:AA,$A:$A,EOMONTH($A1095,-1),$B:$B,$B1095)</f>
        <v>0</v>
      </c>
      <c r="I1095" s="63">
        <f>ROUND(SUMIFS(AC:AC,$A:$A,EOMONTH($A1095,-1),$B:$B,$B1095),2)</f>
        <v>0</v>
      </c>
      <c r="J1095" s="11">
        <f>SUMIFS(AB:AB,$A:$A,EOMONTH($A1095,-1),$B:$B,$B1095)</f>
        <v>0</v>
      </c>
      <c r="K1095" s="13">
        <v>0</v>
      </c>
      <c r="L1095" s="25">
        <v>0</v>
      </c>
      <c r="M1095" s="15">
        <v>68</v>
      </c>
      <c r="N1095" s="14">
        <v>6328.81</v>
      </c>
      <c r="O1095" s="16">
        <v>40</v>
      </c>
      <c r="P1095" s="16">
        <v>6160</v>
      </c>
      <c r="Q1095" s="16">
        <v>0</v>
      </c>
      <c r="R1095" s="16">
        <f>Q1095*16.876/100</f>
        <v>0</v>
      </c>
      <c r="S1095" s="17">
        <f t="shared" si="119"/>
        <v>0</v>
      </c>
      <c r="T1095" s="16">
        <v>0</v>
      </c>
      <c r="U1095" s="18">
        <f t="shared" si="120"/>
        <v>0</v>
      </c>
      <c r="V1095" s="18">
        <f t="shared" si="121"/>
        <v>50.66</v>
      </c>
      <c r="W1095" s="18">
        <f t="shared" si="122"/>
        <v>8.5053073999999995</v>
      </c>
      <c r="X1095" s="27"/>
      <c r="Y1095" s="19">
        <f t="shared" si="123"/>
        <v>59.165307399999996</v>
      </c>
      <c r="Z1095" s="18">
        <f t="shared" si="124"/>
        <v>32.479999999999997</v>
      </c>
      <c r="AA1095" s="12">
        <v>28</v>
      </c>
      <c r="AB1095" s="12">
        <v>2605.98</v>
      </c>
      <c r="AC1095" s="28">
        <f>+I1095+Y1095-Z1095</f>
        <v>26.685307399999999</v>
      </c>
      <c r="AD1095" s="20">
        <f t="shared" si="125"/>
        <v>0</v>
      </c>
      <c r="AE1095">
        <v>0</v>
      </c>
    </row>
    <row r="1096" spans="1:31" x14ac:dyDescent="0.25">
      <c r="A1096" s="9">
        <v>45077</v>
      </c>
      <c r="B1096" s="10" t="s">
        <v>406</v>
      </c>
      <c r="C1096" s="10" t="s">
        <v>278</v>
      </c>
      <c r="D1096" s="10" t="s">
        <v>40</v>
      </c>
      <c r="E1096" s="10" t="s">
        <v>30</v>
      </c>
      <c r="F1096" s="10">
        <v>745</v>
      </c>
      <c r="G1096" s="10">
        <v>812</v>
      </c>
      <c r="H1096" s="11">
        <f>SUMIFS(AA:AA,$A:$A,EOMONTH($A1096,-1),$B:$B,$B1096)</f>
        <v>46</v>
      </c>
      <c r="I1096" s="63">
        <f>ROUND(SUMIFS(AC:AC,$A:$A,EOMONTH($A1096,-1),$B:$B,$B1096),2)</f>
        <v>-45.46</v>
      </c>
      <c r="J1096" s="11">
        <f>SUMIFS(AB:AB,$A:$A,EOMONTH($A1096,-1),$B:$B,$B1096)</f>
        <v>4742.6499999999996</v>
      </c>
      <c r="K1096" s="13">
        <v>0</v>
      </c>
      <c r="L1096" s="25">
        <v>0</v>
      </c>
      <c r="M1096" s="15">
        <v>209</v>
      </c>
      <c r="N1096" s="14">
        <v>19127.580000000002</v>
      </c>
      <c r="O1096" s="16">
        <v>80</v>
      </c>
      <c r="P1096" s="16">
        <v>12166</v>
      </c>
      <c r="Q1096" s="16">
        <v>0</v>
      </c>
      <c r="R1096" s="16">
        <f>Q1096*16.876/100</f>
        <v>0</v>
      </c>
      <c r="S1096" s="17">
        <f t="shared" si="119"/>
        <v>0</v>
      </c>
      <c r="T1096" s="16">
        <v>0</v>
      </c>
      <c r="U1096" s="18">
        <f t="shared" si="120"/>
        <v>37.351999999999997</v>
      </c>
      <c r="V1096" s="18">
        <f t="shared" si="121"/>
        <v>155.70500000000001</v>
      </c>
      <c r="W1096" s="18">
        <f t="shared" si="122"/>
        <v>26.141312450000004</v>
      </c>
      <c r="X1096" s="27"/>
      <c r="Y1096" s="19">
        <f t="shared" si="123"/>
        <v>181.84631245000003</v>
      </c>
      <c r="Z1096" s="18">
        <f t="shared" si="124"/>
        <v>64.959999999999994</v>
      </c>
      <c r="AA1096" s="12">
        <v>175</v>
      </c>
      <c r="AB1096" s="12">
        <v>16381.53</v>
      </c>
      <c r="AC1096" s="28">
        <f>+I1096+Y1096-Z1096</f>
        <v>71.426312450000026</v>
      </c>
      <c r="AD1096" s="20">
        <f t="shared" si="125"/>
        <v>0</v>
      </c>
      <c r="AE1096">
        <v>0</v>
      </c>
    </row>
    <row r="1097" spans="1:31" x14ac:dyDescent="0.25">
      <c r="A1097" s="9">
        <v>45077</v>
      </c>
      <c r="B1097" s="10" t="s">
        <v>407</v>
      </c>
      <c r="C1097" s="10" t="s">
        <v>278</v>
      </c>
      <c r="D1097" s="10" t="s">
        <v>40</v>
      </c>
      <c r="E1097" s="10" t="s">
        <v>30</v>
      </c>
      <c r="F1097" s="10">
        <v>745</v>
      </c>
      <c r="G1097" s="10">
        <v>812</v>
      </c>
      <c r="H1097" s="11">
        <f>SUMIFS(AA:AA,$A:$A,EOMONTH($A1097,-1),$B:$B,$B1097)</f>
        <v>114</v>
      </c>
      <c r="I1097" s="63">
        <f>ROUND(SUMIFS(AC:AC,$A:$A,EOMONTH($A1097,-1),$B:$B,$B1097),2)</f>
        <v>-57.73</v>
      </c>
      <c r="J1097" s="11">
        <f>SUMIFS(AB:AB,$A:$A,EOMONTH($A1097,-1),$B:$B,$B1097)</f>
        <v>10729.41</v>
      </c>
      <c r="K1097" s="13">
        <v>0</v>
      </c>
      <c r="L1097" s="25">
        <v>0</v>
      </c>
      <c r="M1097" s="15">
        <v>187</v>
      </c>
      <c r="N1097" s="14">
        <v>17088.759999999998</v>
      </c>
      <c r="O1097" s="16">
        <v>20</v>
      </c>
      <c r="P1097" s="16">
        <v>2987.6</v>
      </c>
      <c r="Q1097" s="16">
        <v>0</v>
      </c>
      <c r="R1097" s="16">
        <f>Q1097*16.876/100</f>
        <v>0</v>
      </c>
      <c r="S1097" s="17">
        <f t="shared" si="119"/>
        <v>0</v>
      </c>
      <c r="T1097" s="16">
        <v>0</v>
      </c>
      <c r="U1097" s="18">
        <f t="shared" si="120"/>
        <v>92.567999999999998</v>
      </c>
      <c r="V1097" s="18">
        <f t="shared" si="121"/>
        <v>139.315</v>
      </c>
      <c r="W1097" s="18">
        <f t="shared" si="122"/>
        <v>23.38959535</v>
      </c>
      <c r="X1097" s="27"/>
      <c r="Y1097" s="19">
        <f t="shared" si="123"/>
        <v>162.70459535000001</v>
      </c>
      <c r="Z1097" s="18">
        <f t="shared" si="124"/>
        <v>16.239999999999998</v>
      </c>
      <c r="AA1097" s="12">
        <v>281</v>
      </c>
      <c r="AB1097" s="12">
        <v>25969.79</v>
      </c>
      <c r="AC1097" s="28">
        <f>+I1097+Y1097-Z1097</f>
        <v>88.734595350000021</v>
      </c>
      <c r="AD1097" s="20">
        <f t="shared" si="125"/>
        <v>0</v>
      </c>
      <c r="AE1097">
        <v>0</v>
      </c>
    </row>
    <row r="1098" spans="1:31" x14ac:dyDescent="0.25">
      <c r="A1098" s="9">
        <v>45077</v>
      </c>
      <c r="B1098" s="10" t="s">
        <v>408</v>
      </c>
      <c r="C1098" s="10" t="s">
        <v>278</v>
      </c>
      <c r="D1098" s="10" t="s">
        <v>40</v>
      </c>
      <c r="E1098" s="10" t="s">
        <v>30</v>
      </c>
      <c r="F1098" s="10">
        <v>745</v>
      </c>
      <c r="G1098" s="10">
        <v>812</v>
      </c>
      <c r="H1098" s="11">
        <f>SUMIFS(AA:AA,$A:$A,EOMONTH($A1098,-1),$B:$B,$B1098)</f>
        <v>367</v>
      </c>
      <c r="I1098" s="63">
        <f>ROUND(SUMIFS(AC:AC,$A:$A,EOMONTH($A1098,-1),$B:$B,$B1098),2)</f>
        <v>-34.04</v>
      </c>
      <c r="J1098" s="11">
        <f>SUMIFS(AB:AB,$A:$A,EOMONTH($A1098,-1),$B:$B,$B1098)</f>
        <v>70647.5</v>
      </c>
      <c r="K1098" s="13">
        <v>0</v>
      </c>
      <c r="L1098" s="25">
        <v>0</v>
      </c>
      <c r="M1098" s="15">
        <v>0</v>
      </c>
      <c r="N1098" s="14">
        <v>0</v>
      </c>
      <c r="O1098" s="16">
        <v>60</v>
      </c>
      <c r="P1098" s="16">
        <v>8208</v>
      </c>
      <c r="Q1098" s="16">
        <v>0</v>
      </c>
      <c r="R1098" s="16">
        <f>Q1098*16.876/100</f>
        <v>0</v>
      </c>
      <c r="S1098" s="17">
        <f t="shared" si="119"/>
        <v>0</v>
      </c>
      <c r="T1098" s="16">
        <v>0</v>
      </c>
      <c r="U1098" s="18">
        <f t="shared" si="120"/>
        <v>298.00400000000002</v>
      </c>
      <c r="V1098" s="18">
        <f t="shared" si="121"/>
        <v>0</v>
      </c>
      <c r="W1098" s="18">
        <f t="shared" si="122"/>
        <v>0</v>
      </c>
      <c r="X1098" s="27"/>
      <c r="Y1098" s="19">
        <f t="shared" si="123"/>
        <v>0</v>
      </c>
      <c r="Z1098" s="18">
        <f t="shared" si="124"/>
        <v>48.72</v>
      </c>
      <c r="AA1098" s="12">
        <v>307</v>
      </c>
      <c r="AB1098" s="12">
        <v>59097.5</v>
      </c>
      <c r="AC1098" s="28">
        <f>+I1098+Y1098-Z1098</f>
        <v>-82.759999999999991</v>
      </c>
      <c r="AD1098" s="20">
        <f t="shared" si="125"/>
        <v>90</v>
      </c>
      <c r="AE1098">
        <v>90</v>
      </c>
    </row>
    <row r="1099" spans="1:31" x14ac:dyDescent="0.25">
      <c r="A1099" s="9">
        <v>45077</v>
      </c>
      <c r="B1099" s="10" t="s">
        <v>409</v>
      </c>
      <c r="C1099" s="10" t="s">
        <v>278</v>
      </c>
      <c r="D1099" s="10" t="s">
        <v>40</v>
      </c>
      <c r="E1099" s="10" t="s">
        <v>30</v>
      </c>
      <c r="F1099" s="10">
        <v>745</v>
      </c>
      <c r="G1099" s="10">
        <v>812</v>
      </c>
      <c r="H1099" s="11">
        <f>SUMIFS(AA:AA,$A:$A,EOMONTH($A1099,-1),$B:$B,$B1099)</f>
        <v>178</v>
      </c>
      <c r="I1099" s="63">
        <f>ROUND(SUMIFS(AC:AC,$A:$A,EOMONTH($A1099,-1),$B:$B,$B1099),2)</f>
        <v>-96.25</v>
      </c>
      <c r="J1099" s="11">
        <f>SUMIFS(AB:AB,$A:$A,EOMONTH($A1099,-1),$B:$B,$B1099)</f>
        <v>17441.64</v>
      </c>
      <c r="K1099" s="13">
        <v>0</v>
      </c>
      <c r="L1099" s="25">
        <v>0</v>
      </c>
      <c r="M1099" s="15">
        <v>461</v>
      </c>
      <c r="N1099" s="14">
        <v>40701.81</v>
      </c>
      <c r="O1099" s="16">
        <v>200</v>
      </c>
      <c r="P1099" s="16">
        <v>29917</v>
      </c>
      <c r="Q1099" s="16">
        <v>0</v>
      </c>
      <c r="R1099" s="16">
        <f>Q1099*16.876/100</f>
        <v>0</v>
      </c>
      <c r="S1099" s="17">
        <f t="shared" si="119"/>
        <v>0</v>
      </c>
      <c r="T1099" s="16">
        <v>0</v>
      </c>
      <c r="U1099" s="18">
        <f t="shared" si="120"/>
        <v>144.536</v>
      </c>
      <c r="V1099" s="18">
        <f t="shared" si="121"/>
        <v>343.44499999999999</v>
      </c>
      <c r="W1099" s="18">
        <f t="shared" si="122"/>
        <v>57.660981050000004</v>
      </c>
      <c r="X1099" s="27"/>
      <c r="Y1099" s="19">
        <f t="shared" si="123"/>
        <v>401.10598104999997</v>
      </c>
      <c r="Z1099" s="18">
        <f t="shared" si="124"/>
        <v>162.4</v>
      </c>
      <c r="AA1099" s="12">
        <v>439</v>
      </c>
      <c r="AB1099" s="12">
        <v>38919.379999999997</v>
      </c>
      <c r="AC1099" s="28">
        <f>+I1099+Y1099-Z1099</f>
        <v>142.45598104999996</v>
      </c>
      <c r="AD1099" s="20">
        <f t="shared" si="125"/>
        <v>0</v>
      </c>
      <c r="AE1099">
        <v>0</v>
      </c>
    </row>
    <row r="1100" spans="1:31" x14ac:dyDescent="0.25">
      <c r="A1100" s="9">
        <v>45077</v>
      </c>
      <c r="B1100" s="10" t="s">
        <v>410</v>
      </c>
      <c r="C1100" s="10" t="s">
        <v>278</v>
      </c>
      <c r="D1100" s="10" t="s">
        <v>40</v>
      </c>
      <c r="E1100" s="10" t="s">
        <v>30</v>
      </c>
      <c r="F1100" s="10">
        <v>745</v>
      </c>
      <c r="G1100" s="10">
        <v>812</v>
      </c>
      <c r="H1100" s="11">
        <f>SUMIFS(AA:AA,$A:$A,EOMONTH($A1100,-1),$B:$B,$B1100)</f>
        <v>40</v>
      </c>
      <c r="I1100" s="63">
        <f>ROUND(SUMIFS(AC:AC,$A:$A,EOMONTH($A1100,-1),$B:$B,$B1100),2)</f>
        <v>-61.07</v>
      </c>
      <c r="J1100" s="11">
        <f>SUMIFS(AB:AB,$A:$A,EOMONTH($A1100,-1),$B:$B,$B1100)</f>
        <v>3725.36</v>
      </c>
      <c r="K1100" s="13">
        <v>0</v>
      </c>
      <c r="L1100" s="25">
        <v>0</v>
      </c>
      <c r="M1100" s="15">
        <v>320</v>
      </c>
      <c r="N1100" s="14">
        <v>29356.89</v>
      </c>
      <c r="O1100" s="16">
        <v>179</v>
      </c>
      <c r="P1100" s="16">
        <v>27015.45</v>
      </c>
      <c r="Q1100" s="16">
        <v>0</v>
      </c>
      <c r="R1100" s="16">
        <f>Q1100*16.876/100</f>
        <v>0</v>
      </c>
      <c r="S1100" s="17">
        <f t="shared" si="119"/>
        <v>0</v>
      </c>
      <c r="T1100" s="16">
        <v>0</v>
      </c>
      <c r="U1100" s="18">
        <f t="shared" si="120"/>
        <v>32.479999999999997</v>
      </c>
      <c r="V1100" s="18">
        <f t="shared" si="121"/>
        <v>238.4</v>
      </c>
      <c r="W1100" s="18">
        <f t="shared" si="122"/>
        <v>40.024976000000009</v>
      </c>
      <c r="X1100" s="27"/>
      <c r="Y1100" s="19">
        <f t="shared" si="123"/>
        <v>278.42497600000002</v>
      </c>
      <c r="Z1100" s="18">
        <f t="shared" si="124"/>
        <v>145.34800000000001</v>
      </c>
      <c r="AA1100" s="12">
        <v>181</v>
      </c>
      <c r="AB1100" s="12">
        <v>16605.78</v>
      </c>
      <c r="AC1100" s="28">
        <f>+I1100+Y1100-Z1100</f>
        <v>72.006976000000009</v>
      </c>
      <c r="AD1100" s="20">
        <f t="shared" si="125"/>
        <v>0</v>
      </c>
      <c r="AE1100">
        <v>0</v>
      </c>
    </row>
    <row r="1101" spans="1:31" x14ac:dyDescent="0.25">
      <c r="A1101" s="9">
        <v>45077</v>
      </c>
      <c r="B1101" s="10" t="s">
        <v>411</v>
      </c>
      <c r="C1101" s="10" t="s">
        <v>278</v>
      </c>
      <c r="D1101" s="10" t="s">
        <v>40</v>
      </c>
      <c r="E1101" s="10" t="s">
        <v>30</v>
      </c>
      <c r="F1101" s="10">
        <v>840</v>
      </c>
      <c r="G1101" s="10">
        <v>916</v>
      </c>
      <c r="H1101" s="11">
        <f>SUMIFS(AA:AA,$A:$A,EOMONTH($A1101,-1),$B:$B,$B1101)</f>
        <v>200</v>
      </c>
      <c r="I1101" s="63">
        <f>ROUND(SUMIFS(AC:AC,$A:$A,EOMONTH($A1101,-1),$B:$B,$B1101),2)</f>
        <v>-247.62</v>
      </c>
      <c r="J1101" s="11">
        <f>SUMIFS(AB:AB,$A:$A,EOMONTH($A1101,-1),$B:$B,$B1101)</f>
        <v>19545.82</v>
      </c>
      <c r="K1101" s="13">
        <v>0</v>
      </c>
      <c r="L1101" s="25">
        <v>0</v>
      </c>
      <c r="M1101" s="15">
        <v>759</v>
      </c>
      <c r="N1101" s="14">
        <v>73253.899999999994</v>
      </c>
      <c r="O1101" s="16">
        <v>561</v>
      </c>
      <c r="P1101" s="16">
        <v>91557.18</v>
      </c>
      <c r="Q1101" s="16">
        <v>0</v>
      </c>
      <c r="R1101" s="16">
        <f>Q1101*16.876/100</f>
        <v>0</v>
      </c>
      <c r="S1101" s="17">
        <f t="shared" si="119"/>
        <v>0</v>
      </c>
      <c r="T1101" s="16">
        <v>0</v>
      </c>
      <c r="U1101" s="18">
        <f t="shared" si="120"/>
        <v>183.2</v>
      </c>
      <c r="V1101" s="18">
        <f t="shared" si="121"/>
        <v>637.55999999999995</v>
      </c>
      <c r="W1101" s="18">
        <f t="shared" si="122"/>
        <v>107.0399484</v>
      </c>
      <c r="X1101" s="27"/>
      <c r="Y1101" s="19">
        <f t="shared" si="123"/>
        <v>744.5999483999999</v>
      </c>
      <c r="Z1101" s="18">
        <f t="shared" si="124"/>
        <v>513.87599999999998</v>
      </c>
      <c r="AA1101" s="12">
        <v>398</v>
      </c>
      <c r="AB1101" s="12">
        <v>38473.69</v>
      </c>
      <c r="AC1101" s="28">
        <f>+I1101+Y1101-Z1101</f>
        <v>-16.896051600000078</v>
      </c>
      <c r="AD1101" s="20">
        <f t="shared" si="125"/>
        <v>20</v>
      </c>
      <c r="AE1101">
        <v>20</v>
      </c>
    </row>
    <row r="1102" spans="1:31" x14ac:dyDescent="0.25">
      <c r="A1102" s="9">
        <v>45077</v>
      </c>
      <c r="B1102" s="10" t="s">
        <v>412</v>
      </c>
      <c r="C1102" s="10" t="s">
        <v>278</v>
      </c>
      <c r="D1102" s="10" t="s">
        <v>29</v>
      </c>
      <c r="E1102" s="10" t="s">
        <v>30</v>
      </c>
      <c r="F1102" s="10"/>
      <c r="G1102" s="10">
        <v>0</v>
      </c>
      <c r="H1102" s="11">
        <f>SUMIFS(AA:AA,$A:$A,EOMONTH($A1102,-1),$B:$B,$B1102)</f>
        <v>108</v>
      </c>
      <c r="I1102" s="63">
        <f>ROUND(SUMIFS(AC:AC,$A:$A,EOMONTH($A1102,-1),$B:$B,$B1102),2)</f>
        <v>4.88</v>
      </c>
      <c r="J1102" s="11">
        <f>SUMIFS(AB:AB,$A:$A,EOMONTH($A1102,-1),$B:$B,$B1102)</f>
        <v>22572</v>
      </c>
      <c r="K1102" s="13">
        <v>0</v>
      </c>
      <c r="L1102" s="25">
        <v>0</v>
      </c>
      <c r="M1102" s="15">
        <v>0</v>
      </c>
      <c r="N1102" s="14">
        <v>0</v>
      </c>
      <c r="O1102" s="16">
        <v>0</v>
      </c>
      <c r="P1102" s="16">
        <v>0</v>
      </c>
      <c r="Q1102" s="16">
        <v>0</v>
      </c>
      <c r="R1102" s="16">
        <f>Q1102*16.876/100</f>
        <v>0</v>
      </c>
      <c r="S1102" s="17">
        <f t="shared" si="119"/>
        <v>0</v>
      </c>
      <c r="T1102" s="16">
        <v>0</v>
      </c>
      <c r="U1102" s="18">
        <f t="shared" si="120"/>
        <v>0</v>
      </c>
      <c r="V1102" s="18">
        <f t="shared" si="121"/>
        <v>0</v>
      </c>
      <c r="W1102" s="18">
        <f t="shared" si="122"/>
        <v>0</v>
      </c>
      <c r="X1102" s="27"/>
      <c r="Y1102" s="19">
        <f t="shared" si="123"/>
        <v>0</v>
      </c>
      <c r="Z1102" s="18">
        <f t="shared" si="124"/>
        <v>0</v>
      </c>
      <c r="AA1102" s="12">
        <v>108</v>
      </c>
      <c r="AB1102" s="12">
        <v>22572</v>
      </c>
      <c r="AC1102" s="28">
        <f>+I1102+Y1102-Z1102</f>
        <v>4.88</v>
      </c>
      <c r="AD1102" s="20">
        <f t="shared" si="125"/>
        <v>0</v>
      </c>
      <c r="AE1102">
        <v>0</v>
      </c>
    </row>
    <row r="1103" spans="1:31" x14ac:dyDescent="0.25">
      <c r="A1103" s="9">
        <v>45077</v>
      </c>
      <c r="B1103" s="10" t="s">
        <v>413</v>
      </c>
      <c r="C1103" s="10" t="s">
        <v>278</v>
      </c>
      <c r="D1103" s="10" t="s">
        <v>40</v>
      </c>
      <c r="E1103" s="10" t="s">
        <v>30</v>
      </c>
      <c r="F1103" s="10">
        <v>840</v>
      </c>
      <c r="G1103" s="10">
        <v>916</v>
      </c>
      <c r="H1103" s="11">
        <f>SUMIFS(AA:AA,$A:$A,EOMONTH($A1103,-1),$B:$B,$B1103)</f>
        <v>311</v>
      </c>
      <c r="I1103" s="63">
        <f>ROUND(SUMIFS(AC:AC,$A:$A,EOMONTH($A1103,-1),$B:$B,$B1103),2)</f>
        <v>-66.069999999999993</v>
      </c>
      <c r="J1103" s="11">
        <f>SUMIFS(AB:AB,$A:$A,EOMONTH($A1103,-1),$B:$B,$B1103)</f>
        <v>30616</v>
      </c>
      <c r="K1103" s="13">
        <v>0</v>
      </c>
      <c r="L1103" s="25">
        <v>0</v>
      </c>
      <c r="M1103" s="15">
        <v>0</v>
      </c>
      <c r="N1103" s="14">
        <v>0</v>
      </c>
      <c r="O1103" s="16">
        <v>96</v>
      </c>
      <c r="P1103" s="16">
        <v>15900.72</v>
      </c>
      <c r="Q1103" s="16">
        <v>0</v>
      </c>
      <c r="R1103" s="16">
        <f>Q1103*16.876/100</f>
        <v>0</v>
      </c>
      <c r="S1103" s="17">
        <f t="shared" si="119"/>
        <v>0</v>
      </c>
      <c r="T1103" s="16">
        <v>0</v>
      </c>
      <c r="U1103" s="18">
        <f t="shared" si="120"/>
        <v>284.87599999999998</v>
      </c>
      <c r="V1103" s="18">
        <f t="shared" si="121"/>
        <v>0</v>
      </c>
      <c r="W1103" s="18">
        <f t="shared" si="122"/>
        <v>0</v>
      </c>
      <c r="X1103" s="27"/>
      <c r="Y1103" s="19">
        <f t="shared" si="123"/>
        <v>0</v>
      </c>
      <c r="Z1103" s="18">
        <f t="shared" si="124"/>
        <v>87.936000000000007</v>
      </c>
      <c r="AA1103" s="12">
        <v>215</v>
      </c>
      <c r="AB1103" s="12">
        <v>21165.41</v>
      </c>
      <c r="AC1103" s="28">
        <f>+I1103+Y1103-Z1103</f>
        <v>-154.006</v>
      </c>
      <c r="AD1103" s="20">
        <f t="shared" si="125"/>
        <v>160</v>
      </c>
      <c r="AE1103">
        <v>160</v>
      </c>
    </row>
    <row r="1104" spans="1:31" x14ac:dyDescent="0.25">
      <c r="A1104" s="9">
        <v>45077</v>
      </c>
      <c r="B1104" s="10" t="s">
        <v>414</v>
      </c>
      <c r="C1104" s="10" t="s">
        <v>278</v>
      </c>
      <c r="D1104" s="10" t="s">
        <v>40</v>
      </c>
      <c r="E1104" s="10" t="s">
        <v>30</v>
      </c>
      <c r="F1104" s="10">
        <v>840</v>
      </c>
      <c r="G1104" s="10">
        <v>916</v>
      </c>
      <c r="H1104" s="11">
        <f>SUMIFS(AA:AA,$A:$A,EOMONTH($A1104,-1),$B:$B,$B1104)</f>
        <v>386</v>
      </c>
      <c r="I1104" s="63">
        <f>ROUND(SUMIFS(AC:AC,$A:$A,EOMONTH($A1104,-1),$B:$B,$B1104),2)</f>
        <v>-15.67</v>
      </c>
      <c r="J1104" s="11">
        <f>SUMIFS(AB:AB,$A:$A,EOMONTH($A1104,-1),$B:$B,$B1104)</f>
        <v>38407.89</v>
      </c>
      <c r="K1104" s="13">
        <v>0</v>
      </c>
      <c r="L1104" s="25">
        <v>0</v>
      </c>
      <c r="M1104" s="15">
        <v>0</v>
      </c>
      <c r="N1104" s="14">
        <v>0</v>
      </c>
      <c r="O1104" s="16">
        <v>108</v>
      </c>
      <c r="P1104" s="16">
        <v>17741.52</v>
      </c>
      <c r="Q1104" s="16">
        <v>0</v>
      </c>
      <c r="R1104" s="16">
        <f>Q1104*16.876/100</f>
        <v>0</v>
      </c>
      <c r="S1104" s="17">
        <f t="shared" si="119"/>
        <v>0</v>
      </c>
      <c r="T1104" s="16">
        <v>0</v>
      </c>
      <c r="U1104" s="18">
        <f t="shared" si="120"/>
        <v>353.57600000000002</v>
      </c>
      <c r="V1104" s="18">
        <f t="shared" si="121"/>
        <v>0</v>
      </c>
      <c r="W1104" s="18">
        <f t="shared" si="122"/>
        <v>0</v>
      </c>
      <c r="X1104" s="27"/>
      <c r="Y1104" s="19">
        <f t="shared" si="123"/>
        <v>0</v>
      </c>
      <c r="Z1104" s="18">
        <f t="shared" si="124"/>
        <v>98.927999999999997</v>
      </c>
      <c r="AA1104" s="12">
        <v>278</v>
      </c>
      <c r="AB1104" s="12">
        <v>27661.65</v>
      </c>
      <c r="AC1104" s="28">
        <f>+I1104+Y1104-Z1104</f>
        <v>-114.598</v>
      </c>
      <c r="AD1104" s="20">
        <f t="shared" si="125"/>
        <v>120</v>
      </c>
      <c r="AE1104">
        <v>120</v>
      </c>
    </row>
    <row r="1105" spans="1:31" x14ac:dyDescent="0.25">
      <c r="A1105" s="9">
        <v>45077</v>
      </c>
      <c r="B1105" s="10" t="s">
        <v>415</v>
      </c>
      <c r="C1105" s="10" t="s">
        <v>278</v>
      </c>
      <c r="D1105" s="10" t="s">
        <v>40</v>
      </c>
      <c r="E1105" s="10" t="s">
        <v>30</v>
      </c>
      <c r="F1105" s="10">
        <v>840</v>
      </c>
      <c r="G1105" s="10">
        <v>916</v>
      </c>
      <c r="H1105" s="11">
        <f>SUMIFS(AA:AA,$A:$A,EOMONTH($A1105,-1),$B:$B,$B1105)</f>
        <v>99</v>
      </c>
      <c r="I1105" s="63">
        <f>ROUND(SUMIFS(AC:AC,$A:$A,EOMONTH($A1105,-1),$B:$B,$B1105),2)</f>
        <v>-72.31</v>
      </c>
      <c r="J1105" s="11">
        <f>SUMIFS(AB:AB,$A:$A,EOMONTH($A1105,-1),$B:$B,$B1105)</f>
        <v>9623.31</v>
      </c>
      <c r="K1105" s="13">
        <v>0</v>
      </c>
      <c r="L1105" s="25">
        <v>0</v>
      </c>
      <c r="M1105" s="15">
        <v>224</v>
      </c>
      <c r="N1105" s="14">
        <v>21422.34</v>
      </c>
      <c r="O1105" s="16">
        <v>200</v>
      </c>
      <c r="P1105" s="16">
        <v>32171.040000000001</v>
      </c>
      <c r="Q1105" s="16">
        <v>0</v>
      </c>
      <c r="R1105" s="16">
        <f>Q1105*16.876/100</f>
        <v>0</v>
      </c>
      <c r="S1105" s="17">
        <f t="shared" si="119"/>
        <v>0</v>
      </c>
      <c r="T1105" s="16">
        <v>0</v>
      </c>
      <c r="U1105" s="18">
        <f t="shared" si="120"/>
        <v>90.683999999999997</v>
      </c>
      <c r="V1105" s="18">
        <f t="shared" si="121"/>
        <v>188.16</v>
      </c>
      <c r="W1105" s="18">
        <f t="shared" si="122"/>
        <v>31.590182400000003</v>
      </c>
      <c r="X1105" s="27"/>
      <c r="Y1105" s="19">
        <f t="shared" si="123"/>
        <v>219.7501824</v>
      </c>
      <c r="Z1105" s="18">
        <f t="shared" si="124"/>
        <v>183.2</v>
      </c>
      <c r="AA1105" s="12">
        <v>123</v>
      </c>
      <c r="AB1105" s="12">
        <v>11821.5</v>
      </c>
      <c r="AC1105" s="28">
        <f>+I1105+Y1105-Z1105</f>
        <v>-35.759817599999991</v>
      </c>
      <c r="AD1105" s="20">
        <f t="shared" si="125"/>
        <v>40</v>
      </c>
      <c r="AE1105">
        <v>40</v>
      </c>
    </row>
    <row r="1106" spans="1:31" x14ac:dyDescent="0.25">
      <c r="A1106" s="9">
        <v>45077</v>
      </c>
      <c r="B1106" s="10" t="s">
        <v>416</v>
      </c>
      <c r="C1106" s="10" t="s">
        <v>278</v>
      </c>
      <c r="D1106" s="10" t="s">
        <v>40</v>
      </c>
      <c r="E1106" s="10" t="s">
        <v>30</v>
      </c>
      <c r="F1106" s="10">
        <v>840</v>
      </c>
      <c r="G1106" s="10">
        <v>916</v>
      </c>
      <c r="H1106" s="11">
        <f>SUMIFS(AA:AA,$A:$A,EOMONTH($A1106,-1),$B:$B,$B1106)</f>
        <v>455</v>
      </c>
      <c r="I1106" s="63">
        <f>ROUND(SUMIFS(AC:AC,$A:$A,EOMONTH($A1106,-1),$B:$B,$B1106),2)</f>
        <v>84.59</v>
      </c>
      <c r="J1106" s="11">
        <f>SUMIFS(AB:AB,$A:$A,EOMONTH($A1106,-1),$B:$B,$B1106)</f>
        <v>43974.15</v>
      </c>
      <c r="K1106" s="13">
        <v>0</v>
      </c>
      <c r="L1106" s="25">
        <v>0</v>
      </c>
      <c r="M1106" s="15">
        <v>268</v>
      </c>
      <c r="N1106" s="14">
        <v>25697.93</v>
      </c>
      <c r="O1106" s="16">
        <v>485</v>
      </c>
      <c r="P1106" s="16">
        <v>79017.179999999993</v>
      </c>
      <c r="Q1106" s="16">
        <v>0</v>
      </c>
      <c r="R1106" s="16">
        <f>Q1106*16.876/100</f>
        <v>0</v>
      </c>
      <c r="S1106" s="17">
        <f t="shared" si="119"/>
        <v>0</v>
      </c>
      <c r="T1106" s="16">
        <v>0</v>
      </c>
      <c r="U1106" s="18">
        <f t="shared" si="120"/>
        <v>416.78</v>
      </c>
      <c r="V1106" s="18">
        <f t="shared" si="121"/>
        <v>225.12</v>
      </c>
      <c r="W1106" s="18">
        <f t="shared" si="122"/>
        <v>37.795396800000006</v>
      </c>
      <c r="X1106" s="27"/>
      <c r="Y1106" s="19">
        <f t="shared" si="123"/>
        <v>262.9153968</v>
      </c>
      <c r="Z1106" s="18">
        <f t="shared" si="124"/>
        <v>444.26</v>
      </c>
      <c r="AA1106" s="12">
        <v>238</v>
      </c>
      <c r="AB1106" s="12">
        <v>22923.18</v>
      </c>
      <c r="AC1106" s="28">
        <f>+I1106+Y1106-Z1106</f>
        <v>-96.75460320000002</v>
      </c>
      <c r="AD1106" s="20">
        <f t="shared" si="125"/>
        <v>100</v>
      </c>
      <c r="AE1106">
        <v>100</v>
      </c>
    </row>
    <row r="1107" spans="1:31" x14ac:dyDescent="0.25">
      <c r="A1107" s="9">
        <v>45077</v>
      </c>
      <c r="B1107" s="10" t="s">
        <v>417</v>
      </c>
      <c r="C1107" s="10" t="s">
        <v>278</v>
      </c>
      <c r="D1107" s="10" t="s">
        <v>40</v>
      </c>
      <c r="E1107" s="10" t="s">
        <v>30</v>
      </c>
      <c r="F1107" s="10">
        <v>840</v>
      </c>
      <c r="G1107" s="10">
        <v>916</v>
      </c>
      <c r="H1107" s="11">
        <f>SUMIFS(AA:AA,$A:$A,EOMONTH($A1107,-1),$B:$B,$B1107)</f>
        <v>279</v>
      </c>
      <c r="I1107" s="63">
        <f>ROUND(SUMIFS(AC:AC,$A:$A,EOMONTH($A1107,-1),$B:$B,$B1107),2)</f>
        <v>-83.2</v>
      </c>
      <c r="J1107" s="11">
        <f>SUMIFS(AB:AB,$A:$A,EOMONTH($A1107,-1),$B:$B,$B1107)</f>
        <v>27695.27</v>
      </c>
      <c r="K1107" s="13">
        <v>0</v>
      </c>
      <c r="L1107" s="25">
        <v>0</v>
      </c>
      <c r="M1107" s="15">
        <v>229</v>
      </c>
      <c r="N1107" s="14">
        <v>21914.73</v>
      </c>
      <c r="O1107" s="16">
        <v>162</v>
      </c>
      <c r="P1107" s="16">
        <v>26469.360000000001</v>
      </c>
      <c r="Q1107" s="16">
        <v>0</v>
      </c>
      <c r="R1107" s="16">
        <f>Q1107*16.876/100</f>
        <v>0</v>
      </c>
      <c r="S1107" s="17">
        <f t="shared" si="119"/>
        <v>0</v>
      </c>
      <c r="T1107" s="16">
        <v>0</v>
      </c>
      <c r="U1107" s="18">
        <f t="shared" si="120"/>
        <v>255.56399999999999</v>
      </c>
      <c r="V1107" s="18">
        <f t="shared" si="121"/>
        <v>192.36</v>
      </c>
      <c r="W1107" s="18">
        <f t="shared" si="122"/>
        <v>32.295320400000008</v>
      </c>
      <c r="X1107" s="27"/>
      <c r="Y1107" s="19">
        <f t="shared" si="123"/>
        <v>224.65532040000002</v>
      </c>
      <c r="Z1107" s="18">
        <f t="shared" si="124"/>
        <v>148.392</v>
      </c>
      <c r="AA1107" s="12">
        <v>346</v>
      </c>
      <c r="AB1107" s="12">
        <v>33723.29</v>
      </c>
      <c r="AC1107" s="28">
        <f>+I1107+Y1107-Z1107</f>
        <v>-6.9366795999999908</v>
      </c>
      <c r="AD1107" s="20">
        <f t="shared" si="125"/>
        <v>10</v>
      </c>
      <c r="AE1107">
        <v>10</v>
      </c>
    </row>
    <row r="1108" spans="1:31" x14ac:dyDescent="0.25">
      <c r="A1108" s="9">
        <v>45077</v>
      </c>
      <c r="B1108" s="10" t="s">
        <v>418</v>
      </c>
      <c r="C1108" s="10" t="s">
        <v>419</v>
      </c>
      <c r="D1108" s="10" t="s">
        <v>40</v>
      </c>
      <c r="E1108" s="10" t="s">
        <v>30</v>
      </c>
      <c r="F1108" s="10">
        <v>110</v>
      </c>
      <c r="G1108" s="10">
        <v>120</v>
      </c>
      <c r="H1108" s="11">
        <f>SUMIFS(AA:AA,$A:$A,EOMONTH($A1108,-1),$B:$B,$B1108)</f>
        <v>86</v>
      </c>
      <c r="I1108" s="63">
        <f>ROUND(SUMIFS(AC:AC,$A:$A,EOMONTH($A1108,-1),$B:$B,$B1108),2)</f>
        <v>3.88</v>
      </c>
      <c r="J1108" s="11">
        <f>SUMIFS(AB:AB,$A:$A,EOMONTH($A1108,-1),$B:$B,$B1108)</f>
        <v>1426.76</v>
      </c>
      <c r="K1108" s="13">
        <v>0</v>
      </c>
      <c r="L1108" s="25">
        <v>0</v>
      </c>
      <c r="M1108" s="15">
        <v>5039</v>
      </c>
      <c r="N1108" s="14">
        <v>81358.44</v>
      </c>
      <c r="O1108" s="16">
        <v>5040</v>
      </c>
      <c r="P1108" s="16">
        <v>117432</v>
      </c>
      <c r="Q1108" s="16">
        <v>0</v>
      </c>
      <c r="R1108" s="16">
        <f>Q1108*16.876/100</f>
        <v>0</v>
      </c>
      <c r="S1108" s="17">
        <f t="shared" si="119"/>
        <v>0</v>
      </c>
      <c r="T1108" s="16">
        <v>0</v>
      </c>
      <c r="U1108" s="18">
        <f t="shared" si="120"/>
        <v>10.32</v>
      </c>
      <c r="V1108" s="18">
        <f t="shared" si="121"/>
        <v>554.29</v>
      </c>
      <c r="W1108" s="18">
        <f t="shared" si="122"/>
        <v>93.059748099999993</v>
      </c>
      <c r="X1108" s="27"/>
      <c r="Y1108" s="19">
        <f t="shared" si="123"/>
        <v>647.34974809999994</v>
      </c>
      <c r="Z1108" s="18">
        <f t="shared" si="124"/>
        <v>604.79999999999995</v>
      </c>
      <c r="AA1108" s="12">
        <v>85</v>
      </c>
      <c r="AB1108" s="12">
        <v>1373.02</v>
      </c>
      <c r="AC1108" s="28">
        <f>+I1108+Y1108-Z1108</f>
        <v>46.429748099999983</v>
      </c>
      <c r="AD1108" s="20">
        <f t="shared" si="125"/>
        <v>0</v>
      </c>
      <c r="AE1108">
        <v>0</v>
      </c>
    </row>
    <row r="1109" spans="1:31" x14ac:dyDescent="0.25">
      <c r="A1109" s="9">
        <v>45077</v>
      </c>
      <c r="B1109" s="10" t="s">
        <v>420</v>
      </c>
      <c r="C1109" s="10" t="s">
        <v>282</v>
      </c>
      <c r="D1109" s="10" t="s">
        <v>40</v>
      </c>
      <c r="E1109" s="10" t="s">
        <v>30</v>
      </c>
      <c r="F1109" s="10">
        <v>80</v>
      </c>
      <c r="G1109" s="10">
        <v>87</v>
      </c>
      <c r="H1109" s="11">
        <f>SUMIFS(AA:AA,$A:$A,EOMONTH($A1109,-1),$B:$B,$B1109)</f>
        <v>1727</v>
      </c>
      <c r="I1109" s="63">
        <f>ROUND(SUMIFS(AC:AC,$A:$A,EOMONTH($A1109,-1),$B:$B,$B1109),2)</f>
        <v>-26.03</v>
      </c>
      <c r="J1109" s="11">
        <f>SUMIFS(AB:AB,$A:$A,EOMONTH($A1109,-1),$B:$B,$B1109)</f>
        <v>21497.71</v>
      </c>
      <c r="K1109" s="13">
        <v>0</v>
      </c>
      <c r="L1109" s="25">
        <v>0</v>
      </c>
      <c r="M1109" s="15">
        <v>3381</v>
      </c>
      <c r="N1109" s="14">
        <v>39229.68</v>
      </c>
      <c r="O1109" s="16">
        <v>1513</v>
      </c>
      <c r="P1109" s="16">
        <v>32822.800000000003</v>
      </c>
      <c r="Q1109" s="16">
        <v>0</v>
      </c>
      <c r="R1109" s="16">
        <f>Q1109*16.876/100</f>
        <v>0</v>
      </c>
      <c r="S1109" s="17">
        <f t="shared" si="119"/>
        <v>0</v>
      </c>
      <c r="T1109" s="16">
        <v>0</v>
      </c>
      <c r="U1109" s="18">
        <f t="shared" si="120"/>
        <v>150.249</v>
      </c>
      <c r="V1109" s="18">
        <f t="shared" si="121"/>
        <v>270.48</v>
      </c>
      <c r="W1109" s="18">
        <f t="shared" si="122"/>
        <v>45.410887200000005</v>
      </c>
      <c r="X1109" s="27"/>
      <c r="Y1109" s="19">
        <f t="shared" si="123"/>
        <v>315.89088720000001</v>
      </c>
      <c r="Z1109" s="18">
        <f t="shared" si="124"/>
        <v>131.631</v>
      </c>
      <c r="AA1109" s="12">
        <v>3595</v>
      </c>
      <c r="AB1109" s="12">
        <v>42603.199999999997</v>
      </c>
      <c r="AC1109" s="28">
        <f>+I1109+Y1109-Z1109</f>
        <v>158.22988719999998</v>
      </c>
      <c r="AD1109" s="20">
        <f t="shared" si="125"/>
        <v>0</v>
      </c>
      <c r="AE1109">
        <v>0</v>
      </c>
    </row>
    <row r="1110" spans="1:31" x14ac:dyDescent="0.25">
      <c r="A1110" s="59">
        <v>45077</v>
      </c>
      <c r="B1110" s="60" t="s">
        <v>820</v>
      </c>
      <c r="C1110" s="60" t="s">
        <v>282</v>
      </c>
      <c r="D1110" s="60" t="s">
        <v>40</v>
      </c>
      <c r="E1110" s="60" t="s">
        <v>30</v>
      </c>
      <c r="F1110" s="10"/>
      <c r="G1110" s="10"/>
      <c r="H1110" s="11"/>
      <c r="I1110" s="63">
        <f>ROUND(SUMIFS(AC:AC,$A:$A,EOMONTH($A1110,-1),$B:$B,$B1110),2)</f>
        <v>0</v>
      </c>
      <c r="J1110" s="11"/>
      <c r="K1110" s="13"/>
      <c r="L1110" s="25"/>
      <c r="M1110" s="15"/>
      <c r="N1110" s="14"/>
      <c r="O1110" s="16"/>
      <c r="P1110" s="16"/>
      <c r="Q1110" s="16"/>
      <c r="R1110" s="16"/>
      <c r="S1110" s="17">
        <f t="shared" si="119"/>
        <v>0</v>
      </c>
      <c r="T1110" s="16"/>
      <c r="U1110" s="18">
        <f t="shared" si="120"/>
        <v>0</v>
      </c>
      <c r="V1110" s="18">
        <f t="shared" si="121"/>
        <v>0</v>
      </c>
      <c r="W1110" s="18">
        <f t="shared" si="122"/>
        <v>0</v>
      </c>
      <c r="X1110" s="27"/>
      <c r="Y1110" s="19">
        <f t="shared" si="123"/>
        <v>0</v>
      </c>
      <c r="Z1110" s="18">
        <f t="shared" si="124"/>
        <v>0</v>
      </c>
      <c r="AA1110" s="12"/>
      <c r="AB1110" s="12"/>
      <c r="AC1110" s="28">
        <f>+I1110+Y1110-Z1110</f>
        <v>0</v>
      </c>
      <c r="AD1110" s="20">
        <f t="shared" si="125"/>
        <v>0</v>
      </c>
      <c r="AE1110">
        <v>0</v>
      </c>
    </row>
    <row r="1111" spans="1:31" x14ac:dyDescent="0.25">
      <c r="A1111" s="9">
        <v>45077</v>
      </c>
      <c r="B1111" s="10" t="s">
        <v>421</v>
      </c>
      <c r="C1111" s="10" t="s">
        <v>282</v>
      </c>
      <c r="D1111" s="10" t="s">
        <v>40</v>
      </c>
      <c r="E1111" s="10" t="s">
        <v>30</v>
      </c>
      <c r="F1111" s="10">
        <v>110</v>
      </c>
      <c r="G1111" s="10">
        <v>120</v>
      </c>
      <c r="H1111" s="11">
        <f>SUMIFS(AA:AA,$A:$A,EOMONTH($A1111,-1),$B:$B,$B1111)</f>
        <v>9068</v>
      </c>
      <c r="I1111" s="63">
        <f>ROUND(SUMIFS(AC:AC,$A:$A,EOMONTH($A1111,-1),$B:$B,$B1111),2)</f>
        <v>962.78</v>
      </c>
      <c r="J1111" s="11">
        <f>SUMIFS(AB:AB,$A:$A,EOMONTH($A1111,-1),$B:$B,$B1111)</f>
        <v>143978</v>
      </c>
      <c r="K1111" s="13">
        <v>0</v>
      </c>
      <c r="L1111" s="25">
        <v>0</v>
      </c>
      <c r="M1111" s="15">
        <v>779</v>
      </c>
      <c r="N1111" s="14">
        <v>12602.47</v>
      </c>
      <c r="O1111" s="16">
        <v>1273</v>
      </c>
      <c r="P1111" s="16">
        <v>33224.639999999999</v>
      </c>
      <c r="Q1111" s="16">
        <v>0</v>
      </c>
      <c r="R1111" s="16">
        <f>Q1111*16.876/100</f>
        <v>0</v>
      </c>
      <c r="S1111" s="17">
        <f t="shared" si="119"/>
        <v>0</v>
      </c>
      <c r="T1111" s="16">
        <v>0</v>
      </c>
      <c r="U1111" s="18">
        <f t="shared" si="120"/>
        <v>1088.1600000000001</v>
      </c>
      <c r="V1111" s="18">
        <f t="shared" si="121"/>
        <v>85.69</v>
      </c>
      <c r="W1111" s="18">
        <f t="shared" si="122"/>
        <v>14.3864941</v>
      </c>
      <c r="X1111" s="27"/>
      <c r="Y1111" s="19">
        <f t="shared" si="123"/>
        <v>100.07649409999999</v>
      </c>
      <c r="Z1111" s="18">
        <f t="shared" si="124"/>
        <v>152.76</v>
      </c>
      <c r="AA1111" s="12">
        <v>8574</v>
      </c>
      <c r="AB1111" s="12">
        <v>136350.18</v>
      </c>
      <c r="AC1111" s="28">
        <f>+I1111+Y1111-Z1111</f>
        <v>910.09649409999997</v>
      </c>
      <c r="AD1111" s="20">
        <f t="shared" si="125"/>
        <v>0</v>
      </c>
      <c r="AE1111">
        <v>0</v>
      </c>
    </row>
    <row r="1112" spans="1:31" x14ac:dyDescent="0.25">
      <c r="A1112" s="59">
        <v>45077</v>
      </c>
      <c r="B1112" s="60" t="s">
        <v>811</v>
      </c>
      <c r="C1112" s="60" t="s">
        <v>282</v>
      </c>
      <c r="D1112" s="60" t="s">
        <v>40</v>
      </c>
      <c r="E1112" s="60" t="s">
        <v>30</v>
      </c>
      <c r="F1112" s="10"/>
      <c r="G1112" s="10"/>
      <c r="H1112" s="11"/>
      <c r="I1112" s="63">
        <f>ROUND(SUMIFS(AC:AC,$A:$A,EOMONTH($A1112,-1),$B:$B,$B1112),2)</f>
        <v>0</v>
      </c>
      <c r="J1112" s="11"/>
      <c r="K1112" s="13"/>
      <c r="L1112" s="25"/>
      <c r="M1112" s="15"/>
      <c r="N1112" s="14"/>
      <c r="O1112" s="16"/>
      <c r="P1112" s="16"/>
      <c r="Q1112" s="16"/>
      <c r="R1112" s="16"/>
      <c r="S1112" s="17">
        <f t="shared" si="119"/>
        <v>0</v>
      </c>
      <c r="T1112" s="16"/>
      <c r="U1112" s="18">
        <f t="shared" si="120"/>
        <v>0</v>
      </c>
      <c r="V1112" s="18">
        <f t="shared" si="121"/>
        <v>0</v>
      </c>
      <c r="W1112" s="18">
        <f t="shared" si="122"/>
        <v>0</v>
      </c>
      <c r="X1112" s="27"/>
      <c r="Y1112" s="19">
        <f t="shared" si="123"/>
        <v>0</v>
      </c>
      <c r="Z1112" s="18">
        <f t="shared" si="124"/>
        <v>0</v>
      </c>
      <c r="AA1112" s="12"/>
      <c r="AB1112" s="12"/>
      <c r="AC1112" s="28">
        <f>+I1112+Y1112-Z1112</f>
        <v>0</v>
      </c>
      <c r="AD1112" s="20">
        <f t="shared" si="125"/>
        <v>0</v>
      </c>
      <c r="AE1112">
        <v>0</v>
      </c>
    </row>
    <row r="1113" spans="1:31" x14ac:dyDescent="0.25">
      <c r="A1113" s="9">
        <v>45077</v>
      </c>
      <c r="B1113" s="10" t="s">
        <v>422</v>
      </c>
      <c r="C1113" s="10" t="s">
        <v>28</v>
      </c>
      <c r="D1113" s="10" t="s">
        <v>29</v>
      </c>
      <c r="E1113" s="10" t="s">
        <v>30</v>
      </c>
      <c r="F1113" s="10"/>
      <c r="G1113" s="10">
        <v>0</v>
      </c>
      <c r="H1113" s="11">
        <f>SUMIFS(AA:AA,$A:$A,EOMONTH($A1113,-1),$B:$B,$B1113)</f>
        <v>945</v>
      </c>
      <c r="I1113" s="63">
        <f>ROUND(SUMIFS(AC:AC,$A:$A,EOMONTH($A1113,-1),$B:$B,$B1113),2)</f>
        <v>7.18</v>
      </c>
      <c r="J1113" s="11">
        <f>SUMIFS(AB:AB,$A:$A,EOMONTH($A1113,-1),$B:$B,$B1113)</f>
        <v>4711.3599999999997</v>
      </c>
      <c r="K1113" s="13">
        <v>0</v>
      </c>
      <c r="L1113" s="25">
        <v>0</v>
      </c>
      <c r="M1113" s="15">
        <v>0</v>
      </c>
      <c r="N1113" s="14">
        <v>0</v>
      </c>
      <c r="O1113" s="16">
        <v>0</v>
      </c>
      <c r="P1113" s="16">
        <v>0</v>
      </c>
      <c r="Q1113" s="16">
        <v>817</v>
      </c>
      <c r="R1113" s="16">
        <f>Q1113*16.876/100</f>
        <v>137.87692000000001</v>
      </c>
      <c r="S1113" s="17">
        <f t="shared" si="119"/>
        <v>954.87692000000004</v>
      </c>
      <c r="T1113" s="16">
        <v>4076.83</v>
      </c>
      <c r="U1113" s="18">
        <f t="shared" si="120"/>
        <v>0</v>
      </c>
      <c r="V1113" s="18">
        <f t="shared" si="121"/>
        <v>0</v>
      </c>
      <c r="W1113" s="18">
        <f t="shared" si="122"/>
        <v>0</v>
      </c>
      <c r="X1113" s="27"/>
      <c r="Y1113" s="19">
        <f t="shared" si="123"/>
        <v>0</v>
      </c>
      <c r="Z1113" s="18">
        <f t="shared" si="124"/>
        <v>0</v>
      </c>
      <c r="AA1113" s="12">
        <v>128</v>
      </c>
      <c r="AB1113" s="12">
        <v>638.15</v>
      </c>
      <c r="AC1113" s="28">
        <f>+I1113+Y1113-Z1113</f>
        <v>7.18</v>
      </c>
      <c r="AD1113" s="20">
        <f t="shared" si="125"/>
        <v>0</v>
      </c>
      <c r="AE1113">
        <v>0</v>
      </c>
    </row>
    <row r="1114" spans="1:31" x14ac:dyDescent="0.25">
      <c r="A1114" s="9">
        <v>45077</v>
      </c>
      <c r="B1114" s="10" t="s">
        <v>423</v>
      </c>
      <c r="C1114" s="10" t="s">
        <v>28</v>
      </c>
      <c r="D1114" s="10" t="s">
        <v>29</v>
      </c>
      <c r="E1114" s="10" t="s">
        <v>30</v>
      </c>
      <c r="F1114" s="10"/>
      <c r="G1114" s="10">
        <v>0</v>
      </c>
      <c r="H1114" s="11">
        <f>SUMIFS(AA:AA,$A:$A,EOMONTH($A1114,-1),$B:$B,$B1114)</f>
        <v>61</v>
      </c>
      <c r="I1114" s="63">
        <f>ROUND(SUMIFS(AC:AC,$A:$A,EOMONTH($A1114,-1),$B:$B,$B1114),2)</f>
        <v>30.11</v>
      </c>
      <c r="J1114" s="11">
        <f>SUMIFS(AB:AB,$A:$A,EOMONTH($A1114,-1),$B:$B,$B1114)</f>
        <v>220.87</v>
      </c>
      <c r="K1114" s="13">
        <v>0</v>
      </c>
      <c r="L1114" s="25">
        <v>0</v>
      </c>
      <c r="M1114" s="15">
        <v>0</v>
      </c>
      <c r="N1114" s="14">
        <v>0</v>
      </c>
      <c r="O1114" s="16">
        <v>0</v>
      </c>
      <c r="P1114" s="16">
        <v>0</v>
      </c>
      <c r="Q1114" s="16">
        <v>0</v>
      </c>
      <c r="R1114" s="16">
        <f>Q1114*16.876/100</f>
        <v>0</v>
      </c>
      <c r="S1114" s="17">
        <f t="shared" si="119"/>
        <v>0</v>
      </c>
      <c r="T1114" s="16">
        <v>0</v>
      </c>
      <c r="U1114" s="18">
        <f t="shared" si="120"/>
        <v>0</v>
      </c>
      <c r="V1114" s="18">
        <f t="shared" si="121"/>
        <v>0</v>
      </c>
      <c r="W1114" s="18">
        <f t="shared" si="122"/>
        <v>0</v>
      </c>
      <c r="X1114" s="27"/>
      <c r="Y1114" s="19">
        <f t="shared" si="123"/>
        <v>0</v>
      </c>
      <c r="Z1114" s="18">
        <f t="shared" si="124"/>
        <v>0</v>
      </c>
      <c r="AA1114" s="12">
        <v>61</v>
      </c>
      <c r="AB1114" s="12">
        <v>220.87</v>
      </c>
      <c r="AC1114" s="28">
        <f>+I1114+Y1114-Z1114</f>
        <v>30.11</v>
      </c>
      <c r="AD1114" s="20">
        <f t="shared" si="125"/>
        <v>0</v>
      </c>
      <c r="AE1114">
        <v>0</v>
      </c>
    </row>
    <row r="1115" spans="1:31" x14ac:dyDescent="0.25">
      <c r="A1115" s="9">
        <v>45077</v>
      </c>
      <c r="B1115" s="10" t="s">
        <v>424</v>
      </c>
      <c r="C1115" s="10" t="s">
        <v>28</v>
      </c>
      <c r="D1115" s="10" t="s">
        <v>29</v>
      </c>
      <c r="E1115" s="10" t="s">
        <v>30</v>
      </c>
      <c r="F1115" s="10"/>
      <c r="G1115" s="10">
        <v>0</v>
      </c>
      <c r="H1115" s="11">
        <f>SUMIFS(AA:AA,$A:$A,EOMONTH($A1115,-1),$B:$B,$B1115)</f>
        <v>1095</v>
      </c>
      <c r="I1115" s="63">
        <f>ROUND(SUMIFS(AC:AC,$A:$A,EOMONTH($A1115,-1),$B:$B,$B1115),2)</f>
        <v>13.05</v>
      </c>
      <c r="J1115" s="11">
        <f>SUMIFS(AB:AB,$A:$A,EOMONTH($A1115,-1),$B:$B,$B1115)</f>
        <v>3966.85</v>
      </c>
      <c r="K1115" s="13">
        <v>0</v>
      </c>
      <c r="L1115" s="25">
        <v>0</v>
      </c>
      <c r="M1115" s="15">
        <v>0</v>
      </c>
      <c r="N1115" s="14">
        <v>0</v>
      </c>
      <c r="O1115" s="16">
        <v>0</v>
      </c>
      <c r="P1115" s="16">
        <v>0</v>
      </c>
      <c r="Q1115" s="16">
        <v>197</v>
      </c>
      <c r="R1115" s="16">
        <f>Q1115*16.876/100</f>
        <v>33.245719999999999</v>
      </c>
      <c r="S1115" s="17">
        <f t="shared" si="119"/>
        <v>230.24572000000001</v>
      </c>
      <c r="T1115" s="16">
        <v>713.14</v>
      </c>
      <c r="U1115" s="18">
        <f t="shared" si="120"/>
        <v>0</v>
      </c>
      <c r="V1115" s="18">
        <f t="shared" si="121"/>
        <v>0</v>
      </c>
      <c r="W1115" s="18">
        <f t="shared" si="122"/>
        <v>0</v>
      </c>
      <c r="X1115" s="27"/>
      <c r="Y1115" s="19">
        <f t="shared" si="123"/>
        <v>0</v>
      </c>
      <c r="Z1115" s="18">
        <f t="shared" si="124"/>
        <v>0</v>
      </c>
      <c r="AA1115" s="12">
        <v>898</v>
      </c>
      <c r="AB1115" s="12">
        <v>3253.18</v>
      </c>
      <c r="AC1115" s="28">
        <f>+I1115+Y1115-Z1115</f>
        <v>13.05</v>
      </c>
      <c r="AD1115" s="20">
        <f t="shared" si="125"/>
        <v>0</v>
      </c>
      <c r="AE1115">
        <v>0</v>
      </c>
    </row>
    <row r="1116" spans="1:31" x14ac:dyDescent="0.25">
      <c r="A1116" s="9">
        <v>45077</v>
      </c>
      <c r="B1116" s="10" t="s">
        <v>425</v>
      </c>
      <c r="C1116" s="10" t="s">
        <v>28</v>
      </c>
      <c r="D1116" s="10" t="s">
        <v>29</v>
      </c>
      <c r="E1116" s="10" t="s">
        <v>30</v>
      </c>
      <c r="F1116" s="10"/>
      <c r="G1116" s="10">
        <v>0</v>
      </c>
      <c r="H1116" s="11">
        <f>SUMIFS(AA:AA,$A:$A,EOMONTH($A1116,-1),$B:$B,$B1116)</f>
        <v>1289</v>
      </c>
      <c r="I1116" s="63">
        <f>ROUND(SUMIFS(AC:AC,$A:$A,EOMONTH($A1116,-1),$B:$B,$B1116),2)</f>
        <v>30.93</v>
      </c>
      <c r="J1116" s="11">
        <f>SUMIFS(AB:AB,$A:$A,EOMONTH($A1116,-1),$B:$B,$B1116)</f>
        <v>6411.95</v>
      </c>
      <c r="K1116" s="13">
        <v>0</v>
      </c>
      <c r="L1116" s="25">
        <v>0</v>
      </c>
      <c r="M1116" s="15">
        <v>0</v>
      </c>
      <c r="N1116" s="14">
        <v>0</v>
      </c>
      <c r="O1116" s="16">
        <v>0</v>
      </c>
      <c r="P1116" s="16">
        <v>0</v>
      </c>
      <c r="Q1116" s="16">
        <v>743</v>
      </c>
      <c r="R1116" s="16">
        <f>Q1116*16.876/100</f>
        <v>125.38868000000001</v>
      </c>
      <c r="S1116" s="17">
        <f t="shared" si="119"/>
        <v>868.38868000000002</v>
      </c>
      <c r="T1116" s="16">
        <v>3692.71</v>
      </c>
      <c r="U1116" s="18">
        <f t="shared" si="120"/>
        <v>0</v>
      </c>
      <c r="V1116" s="18">
        <f t="shared" si="121"/>
        <v>0</v>
      </c>
      <c r="W1116" s="18">
        <f t="shared" si="122"/>
        <v>0</v>
      </c>
      <c r="X1116" s="27"/>
      <c r="Y1116" s="19">
        <f t="shared" si="123"/>
        <v>0</v>
      </c>
      <c r="Z1116" s="18">
        <f t="shared" si="124"/>
        <v>0</v>
      </c>
      <c r="AA1116" s="12">
        <v>546</v>
      </c>
      <c r="AB1116" s="12">
        <v>2716</v>
      </c>
      <c r="AC1116" s="28">
        <f>+I1116+Y1116-Z1116</f>
        <v>30.93</v>
      </c>
      <c r="AD1116" s="20">
        <f t="shared" si="125"/>
        <v>0</v>
      </c>
      <c r="AE1116">
        <v>0</v>
      </c>
    </row>
    <row r="1117" spans="1:31" x14ac:dyDescent="0.25">
      <c r="A1117" s="9">
        <v>45077</v>
      </c>
      <c r="B1117" s="10" t="s">
        <v>426</v>
      </c>
      <c r="C1117" s="10" t="s">
        <v>28</v>
      </c>
      <c r="D1117" s="10" t="s">
        <v>29</v>
      </c>
      <c r="E1117" s="10" t="s">
        <v>30</v>
      </c>
      <c r="F1117" s="10"/>
      <c r="G1117" s="10">
        <v>0</v>
      </c>
      <c r="H1117" s="11">
        <f>SUMIFS(AA:AA,$A:$A,EOMONTH($A1117,-1),$B:$B,$B1117)</f>
        <v>495</v>
      </c>
      <c r="I1117" s="63">
        <f>ROUND(SUMIFS(AC:AC,$A:$A,EOMONTH($A1117,-1),$B:$B,$B1117),2)</f>
        <v>10.16</v>
      </c>
      <c r="J1117" s="11">
        <f>SUMIFS(AB:AB,$A:$A,EOMONTH($A1117,-1),$B:$B,$B1117)</f>
        <v>2402.0500000000002</v>
      </c>
      <c r="K1117" s="13">
        <v>0</v>
      </c>
      <c r="L1117" s="25">
        <v>0</v>
      </c>
      <c r="M1117" s="15">
        <v>0</v>
      </c>
      <c r="N1117" s="14">
        <v>0</v>
      </c>
      <c r="O1117" s="16">
        <v>0</v>
      </c>
      <c r="P1117" s="16">
        <v>0</v>
      </c>
      <c r="Q1117" s="16">
        <v>286</v>
      </c>
      <c r="R1117" s="16">
        <f>Q1117*16.876/100</f>
        <v>48.265360000000001</v>
      </c>
      <c r="S1117" s="17">
        <f t="shared" si="119"/>
        <v>334.26535999999999</v>
      </c>
      <c r="T1117" s="16">
        <v>1387.1</v>
      </c>
      <c r="U1117" s="18">
        <f t="shared" si="120"/>
        <v>0</v>
      </c>
      <c r="V1117" s="18">
        <f t="shared" si="121"/>
        <v>0</v>
      </c>
      <c r="W1117" s="18">
        <f t="shared" si="122"/>
        <v>0</v>
      </c>
      <c r="X1117" s="27"/>
      <c r="Y1117" s="19">
        <f t="shared" si="123"/>
        <v>0</v>
      </c>
      <c r="Z1117" s="18">
        <f t="shared" si="124"/>
        <v>0</v>
      </c>
      <c r="AA1117" s="12">
        <v>209</v>
      </c>
      <c r="AB1117" s="12">
        <v>1014.2</v>
      </c>
      <c r="AC1117" s="28">
        <f>+I1117+Y1117-Z1117</f>
        <v>10.16</v>
      </c>
      <c r="AD1117" s="20">
        <f t="shared" si="125"/>
        <v>0</v>
      </c>
      <c r="AE1117">
        <v>0</v>
      </c>
    </row>
    <row r="1118" spans="1:31" x14ac:dyDescent="0.25">
      <c r="A1118" s="9">
        <v>45077</v>
      </c>
      <c r="B1118" s="10" t="s">
        <v>427</v>
      </c>
      <c r="C1118" s="10" t="s">
        <v>28</v>
      </c>
      <c r="D1118" s="10" t="s">
        <v>29</v>
      </c>
      <c r="E1118" s="10" t="s">
        <v>30</v>
      </c>
      <c r="F1118" s="10"/>
      <c r="G1118" s="10">
        <v>0</v>
      </c>
      <c r="H1118" s="11">
        <f>SUMIFS(AA:AA,$A:$A,EOMONTH($A1118,-1),$B:$B,$B1118)</f>
        <v>822</v>
      </c>
      <c r="I1118" s="63">
        <f>ROUND(SUMIFS(AC:AC,$A:$A,EOMONTH($A1118,-1),$B:$B,$B1118),2)</f>
        <v>20.41</v>
      </c>
      <c r="J1118" s="11">
        <f>SUMIFS(AB:AB,$A:$A,EOMONTH($A1118,-1),$B:$B,$B1118)</f>
        <v>1833.31</v>
      </c>
      <c r="K1118" s="13">
        <v>0</v>
      </c>
      <c r="L1118" s="25">
        <v>0</v>
      </c>
      <c r="M1118" s="15">
        <v>0</v>
      </c>
      <c r="N1118" s="14">
        <v>0</v>
      </c>
      <c r="O1118" s="16">
        <v>0</v>
      </c>
      <c r="P1118" s="16">
        <v>0</v>
      </c>
      <c r="Q1118" s="16">
        <v>270</v>
      </c>
      <c r="R1118" s="16">
        <f>Q1118*16.876/100</f>
        <v>45.565200000000004</v>
      </c>
      <c r="S1118" s="17">
        <f t="shared" si="119"/>
        <v>315.5652</v>
      </c>
      <c r="T1118" s="16">
        <v>602.1</v>
      </c>
      <c r="U1118" s="18">
        <f t="shared" si="120"/>
        <v>0</v>
      </c>
      <c r="V1118" s="18">
        <f t="shared" si="121"/>
        <v>0</v>
      </c>
      <c r="W1118" s="18">
        <f t="shared" si="122"/>
        <v>0</v>
      </c>
      <c r="X1118" s="27"/>
      <c r="Y1118" s="19">
        <f t="shared" si="123"/>
        <v>0</v>
      </c>
      <c r="Z1118" s="18">
        <f t="shared" si="124"/>
        <v>0</v>
      </c>
      <c r="AA1118" s="12">
        <v>552</v>
      </c>
      <c r="AB1118" s="12">
        <v>1231.1300000000001</v>
      </c>
      <c r="AC1118" s="28">
        <f>+I1118+Y1118-Z1118</f>
        <v>20.41</v>
      </c>
      <c r="AD1118" s="20">
        <f t="shared" si="125"/>
        <v>0</v>
      </c>
      <c r="AE1118">
        <v>0</v>
      </c>
    </row>
    <row r="1119" spans="1:31" x14ac:dyDescent="0.25">
      <c r="A1119" s="9">
        <v>45077</v>
      </c>
      <c r="B1119" s="10" t="s">
        <v>428</v>
      </c>
      <c r="C1119" s="10" t="s">
        <v>429</v>
      </c>
      <c r="D1119" s="10" t="s">
        <v>40</v>
      </c>
      <c r="E1119" s="10" t="s">
        <v>30</v>
      </c>
      <c r="F1119" s="10">
        <v>190</v>
      </c>
      <c r="G1119" s="10">
        <v>207</v>
      </c>
      <c r="H1119" s="11">
        <f>SUMIFS(AA:AA,$A:$A,EOMONTH($A1119,-1),$B:$B,$B1119)</f>
        <v>642</v>
      </c>
      <c r="I1119" s="63">
        <f>ROUND(SUMIFS(AC:AC,$A:$A,EOMONTH($A1119,-1),$B:$B,$B1119),2)</f>
        <v>1.79</v>
      </c>
      <c r="J1119" s="11">
        <f>SUMIFS(AB:AB,$A:$A,EOMONTH($A1119,-1),$B:$B,$B1119)</f>
        <v>35168.300000000003</v>
      </c>
      <c r="K1119" s="13">
        <v>0</v>
      </c>
      <c r="L1119" s="25">
        <v>0</v>
      </c>
      <c r="M1119" s="15">
        <v>0</v>
      </c>
      <c r="N1119" s="14">
        <v>0</v>
      </c>
      <c r="O1119" s="16">
        <v>242</v>
      </c>
      <c r="P1119" s="16">
        <v>17488.22</v>
      </c>
      <c r="Q1119" s="16">
        <v>0</v>
      </c>
      <c r="R1119" s="16">
        <f>Q1119*16.876/100</f>
        <v>0</v>
      </c>
      <c r="S1119" s="17">
        <f t="shared" si="119"/>
        <v>0</v>
      </c>
      <c r="T1119" s="16">
        <v>0</v>
      </c>
      <c r="U1119" s="18">
        <f t="shared" si="120"/>
        <v>132.89400000000001</v>
      </c>
      <c r="V1119" s="18">
        <f t="shared" si="121"/>
        <v>0</v>
      </c>
      <c r="W1119" s="18">
        <f t="shared" si="122"/>
        <v>0</v>
      </c>
      <c r="X1119" s="27"/>
      <c r="Y1119" s="19">
        <f t="shared" si="123"/>
        <v>0</v>
      </c>
      <c r="Z1119" s="18">
        <f t="shared" si="124"/>
        <v>50.094000000000001</v>
      </c>
      <c r="AA1119" s="12">
        <v>400</v>
      </c>
      <c r="AB1119" s="12">
        <v>21911.72</v>
      </c>
      <c r="AC1119" s="28">
        <f>+I1119+Y1119-Z1119</f>
        <v>-48.304000000000002</v>
      </c>
      <c r="AD1119" s="20">
        <f t="shared" si="125"/>
        <v>50</v>
      </c>
      <c r="AE1119">
        <v>50</v>
      </c>
    </row>
    <row r="1120" spans="1:31" x14ac:dyDescent="0.25">
      <c r="A1120" s="9">
        <v>45077</v>
      </c>
      <c r="B1120" s="10" t="s">
        <v>430</v>
      </c>
      <c r="C1120" s="10" t="s">
        <v>429</v>
      </c>
      <c r="D1120" s="10" t="s">
        <v>40</v>
      </c>
      <c r="E1120" s="10" t="s">
        <v>30</v>
      </c>
      <c r="F1120" s="10">
        <v>20</v>
      </c>
      <c r="G1120" s="10">
        <v>22</v>
      </c>
      <c r="H1120" s="11">
        <f>SUMIFS(AA:AA,$A:$A,EOMONTH($A1120,-1),$B:$B,$B1120)</f>
        <v>2400</v>
      </c>
      <c r="I1120" s="63">
        <f>ROUND(SUMIFS(AC:AC,$A:$A,EOMONTH($A1120,-1),$B:$B,$B1120),2)</f>
        <v>110.35</v>
      </c>
      <c r="J1120" s="11">
        <f>SUMIFS(AB:AB,$A:$A,EOMONTH($A1120,-1),$B:$B,$B1120)</f>
        <v>10296</v>
      </c>
      <c r="K1120" s="13">
        <v>0</v>
      </c>
      <c r="L1120" s="25">
        <v>0</v>
      </c>
      <c r="M1120" s="15">
        <v>0</v>
      </c>
      <c r="N1120" s="14">
        <v>0</v>
      </c>
      <c r="O1120" s="16">
        <v>240</v>
      </c>
      <c r="P1120" s="16">
        <v>1178.8800000000001</v>
      </c>
      <c r="Q1120" s="16">
        <v>0</v>
      </c>
      <c r="R1120" s="16">
        <f>Q1120*16.876/100</f>
        <v>0</v>
      </c>
      <c r="S1120" s="17">
        <f t="shared" si="119"/>
        <v>0</v>
      </c>
      <c r="T1120" s="16">
        <v>0</v>
      </c>
      <c r="U1120" s="18">
        <f t="shared" si="120"/>
        <v>52.8</v>
      </c>
      <c r="V1120" s="18">
        <f t="shared" si="121"/>
        <v>0</v>
      </c>
      <c r="W1120" s="18">
        <f t="shared" si="122"/>
        <v>0</v>
      </c>
      <c r="X1120" s="27"/>
      <c r="Y1120" s="19">
        <f t="shared" si="123"/>
        <v>0</v>
      </c>
      <c r="Z1120" s="18">
        <f t="shared" si="124"/>
        <v>5.28</v>
      </c>
      <c r="AA1120" s="12">
        <v>2160</v>
      </c>
      <c r="AB1120" s="12">
        <v>9266.4</v>
      </c>
      <c r="AC1120" s="28">
        <f>+I1120+Y1120-Z1120</f>
        <v>105.07</v>
      </c>
      <c r="AD1120" s="20">
        <f t="shared" si="125"/>
        <v>0</v>
      </c>
      <c r="AE1120">
        <v>0</v>
      </c>
    </row>
    <row r="1121" spans="1:31" x14ac:dyDescent="0.25">
      <c r="A1121" s="9">
        <v>45077</v>
      </c>
      <c r="B1121" s="10" t="s">
        <v>431</v>
      </c>
      <c r="C1121" s="10" t="s">
        <v>429</v>
      </c>
      <c r="D1121" s="10" t="s">
        <v>40</v>
      </c>
      <c r="E1121" s="10" t="s">
        <v>30</v>
      </c>
      <c r="F1121" s="10">
        <v>20</v>
      </c>
      <c r="G1121" s="10">
        <v>22</v>
      </c>
      <c r="H1121" s="11">
        <f>SUMIFS(AA:AA,$A:$A,EOMONTH($A1121,-1),$B:$B,$B1121)</f>
        <v>2599</v>
      </c>
      <c r="I1121" s="63">
        <f>ROUND(SUMIFS(AC:AC,$A:$A,EOMONTH($A1121,-1),$B:$B,$B1121),2)</f>
        <v>117.34</v>
      </c>
      <c r="J1121" s="11">
        <f>SUMIFS(AB:AB,$A:$A,EOMONTH($A1121,-1),$B:$B,$B1121)</f>
        <v>0</v>
      </c>
      <c r="K1121" s="13">
        <v>0</v>
      </c>
      <c r="L1121" s="25">
        <v>0</v>
      </c>
      <c r="M1121" s="15">
        <v>0</v>
      </c>
      <c r="N1121" s="14">
        <v>0</v>
      </c>
      <c r="O1121" s="16">
        <v>0</v>
      </c>
      <c r="P1121" s="16">
        <v>0</v>
      </c>
      <c r="Q1121" s="16">
        <v>0</v>
      </c>
      <c r="R1121" s="16">
        <f>Q1121*16.876/100</f>
        <v>0</v>
      </c>
      <c r="S1121" s="17">
        <f t="shared" si="119"/>
        <v>0</v>
      </c>
      <c r="T1121" s="16">
        <v>0</v>
      </c>
      <c r="U1121" s="18">
        <f t="shared" si="120"/>
        <v>57.177999999999997</v>
      </c>
      <c r="V1121" s="18">
        <f t="shared" si="121"/>
        <v>0</v>
      </c>
      <c r="W1121" s="18">
        <f t="shared" si="122"/>
        <v>0</v>
      </c>
      <c r="X1121" s="27"/>
      <c r="Y1121" s="19">
        <f t="shared" si="123"/>
        <v>0</v>
      </c>
      <c r="Z1121" s="18">
        <f t="shared" si="124"/>
        <v>0</v>
      </c>
      <c r="AA1121" s="12">
        <v>2599</v>
      </c>
      <c r="AB1121" s="12">
        <v>0</v>
      </c>
      <c r="AC1121" s="28">
        <f>+I1121+Y1121-Z1121</f>
        <v>117.34</v>
      </c>
      <c r="AD1121" s="20">
        <f t="shared" si="125"/>
        <v>0</v>
      </c>
      <c r="AE1121">
        <v>0</v>
      </c>
    </row>
    <row r="1122" spans="1:31" x14ac:dyDescent="0.25">
      <c r="A1122" s="9">
        <v>45077</v>
      </c>
      <c r="B1122" s="10" t="s">
        <v>432</v>
      </c>
      <c r="C1122" s="10" t="s">
        <v>429</v>
      </c>
      <c r="D1122" s="10" t="s">
        <v>40</v>
      </c>
      <c r="E1122" s="10" t="s">
        <v>30</v>
      </c>
      <c r="F1122" s="10">
        <v>20</v>
      </c>
      <c r="G1122" s="10">
        <v>22</v>
      </c>
      <c r="H1122" s="11">
        <f>SUMIFS(AA:AA,$A:$A,EOMONTH($A1122,-1),$B:$B,$B1122)</f>
        <v>2000</v>
      </c>
      <c r="I1122" s="63">
        <f>ROUND(SUMIFS(AC:AC,$A:$A,EOMONTH($A1122,-1),$B:$B,$B1122),2)</f>
        <v>90.3</v>
      </c>
      <c r="J1122" s="11">
        <f>SUMIFS(AB:AB,$A:$A,EOMONTH($A1122,-1),$B:$B,$B1122)</f>
        <v>0</v>
      </c>
      <c r="K1122" s="13">
        <v>0</v>
      </c>
      <c r="L1122" s="25">
        <v>0</v>
      </c>
      <c r="M1122" s="15">
        <v>0</v>
      </c>
      <c r="N1122" s="14">
        <v>0</v>
      </c>
      <c r="O1122" s="16">
        <v>0</v>
      </c>
      <c r="P1122" s="16">
        <v>0</v>
      </c>
      <c r="Q1122" s="16">
        <v>0</v>
      </c>
      <c r="R1122" s="16">
        <f>Q1122*16.876/100</f>
        <v>0</v>
      </c>
      <c r="S1122" s="17">
        <f t="shared" si="119"/>
        <v>0</v>
      </c>
      <c r="T1122" s="16">
        <v>0</v>
      </c>
      <c r="U1122" s="18">
        <f t="shared" si="120"/>
        <v>44</v>
      </c>
      <c r="V1122" s="18">
        <f t="shared" si="121"/>
        <v>0</v>
      </c>
      <c r="W1122" s="18">
        <f t="shared" si="122"/>
        <v>0</v>
      </c>
      <c r="X1122" s="27"/>
      <c r="Y1122" s="19">
        <f t="shared" si="123"/>
        <v>0</v>
      </c>
      <c r="Z1122" s="18">
        <f t="shared" si="124"/>
        <v>0</v>
      </c>
      <c r="AA1122" s="12">
        <v>2000</v>
      </c>
      <c r="AB1122" s="12">
        <v>0</v>
      </c>
      <c r="AC1122" s="28">
        <f>+I1122+Y1122-Z1122</f>
        <v>90.3</v>
      </c>
      <c r="AD1122" s="20">
        <f t="shared" si="125"/>
        <v>0</v>
      </c>
      <c r="AE1122">
        <v>0</v>
      </c>
    </row>
    <row r="1123" spans="1:31" x14ac:dyDescent="0.25">
      <c r="A1123" s="9">
        <v>45077</v>
      </c>
      <c r="B1123" s="10" t="s">
        <v>433</v>
      </c>
      <c r="C1123" s="10" t="s">
        <v>429</v>
      </c>
      <c r="D1123" s="10" t="s">
        <v>40</v>
      </c>
      <c r="E1123" s="10" t="s">
        <v>30</v>
      </c>
      <c r="F1123" s="10">
        <v>135</v>
      </c>
      <c r="G1123" s="10">
        <v>147</v>
      </c>
      <c r="H1123" s="11">
        <f>SUMIFS(AA:AA,$A:$A,EOMONTH($A1123,-1),$B:$B,$B1123)</f>
        <v>943</v>
      </c>
      <c r="I1123" s="63">
        <f>ROUND(SUMIFS(AC:AC,$A:$A,EOMONTH($A1123,-1),$B:$B,$B1123),2)</f>
        <v>116.81</v>
      </c>
      <c r="J1123" s="11">
        <f>SUMIFS(AB:AB,$A:$A,EOMONTH($A1123,-1),$B:$B,$B1123)</f>
        <v>16951.189999999999</v>
      </c>
      <c r="K1123" s="13">
        <v>0</v>
      </c>
      <c r="L1123" s="25">
        <v>0</v>
      </c>
      <c r="M1123" s="15">
        <v>0</v>
      </c>
      <c r="N1123" s="14">
        <v>0</v>
      </c>
      <c r="O1123" s="16">
        <v>120</v>
      </c>
      <c r="P1123" s="16">
        <v>4118.3999999999996</v>
      </c>
      <c r="Q1123" s="16">
        <v>0</v>
      </c>
      <c r="R1123" s="16">
        <f>Q1123*16.876/100</f>
        <v>0</v>
      </c>
      <c r="S1123" s="17">
        <f t="shared" si="119"/>
        <v>0</v>
      </c>
      <c r="T1123" s="16">
        <v>0</v>
      </c>
      <c r="U1123" s="18">
        <f t="shared" si="120"/>
        <v>138.62100000000001</v>
      </c>
      <c r="V1123" s="18">
        <f t="shared" si="121"/>
        <v>0</v>
      </c>
      <c r="W1123" s="18">
        <f t="shared" si="122"/>
        <v>0</v>
      </c>
      <c r="X1123" s="27"/>
      <c r="Y1123" s="19">
        <f t="shared" si="123"/>
        <v>0</v>
      </c>
      <c r="Z1123" s="18">
        <f t="shared" si="124"/>
        <v>17.64</v>
      </c>
      <c r="AA1123" s="12">
        <v>823</v>
      </c>
      <c r="AB1123" s="12">
        <v>14794.09</v>
      </c>
      <c r="AC1123" s="28">
        <f>+I1123+Y1123-Z1123</f>
        <v>99.17</v>
      </c>
      <c r="AD1123" s="20">
        <f t="shared" si="125"/>
        <v>0</v>
      </c>
      <c r="AE1123">
        <v>0</v>
      </c>
    </row>
    <row r="1124" spans="1:31" x14ac:dyDescent="0.25">
      <c r="A1124" s="9">
        <v>45077</v>
      </c>
      <c r="B1124" s="10" t="s">
        <v>434</v>
      </c>
      <c r="C1124" s="10" t="s">
        <v>429</v>
      </c>
      <c r="D1124" s="10" t="s">
        <v>40</v>
      </c>
      <c r="E1124" s="10" t="s">
        <v>30</v>
      </c>
      <c r="F1124" s="10">
        <v>135</v>
      </c>
      <c r="G1124" s="10">
        <v>147</v>
      </c>
      <c r="H1124" s="11">
        <f>SUMIFS(AA:AA,$A:$A,EOMONTH($A1124,-1),$B:$B,$B1124)</f>
        <v>463</v>
      </c>
      <c r="I1124" s="63">
        <f>ROUND(SUMIFS(AC:AC,$A:$A,EOMONTH($A1124,-1),$B:$B,$B1124),2)</f>
        <v>74.36</v>
      </c>
      <c r="J1124" s="11">
        <f>SUMIFS(AB:AB,$A:$A,EOMONTH($A1124,-1),$B:$B,$B1124)</f>
        <v>8130.81</v>
      </c>
      <c r="K1124" s="13">
        <v>0</v>
      </c>
      <c r="L1124" s="25">
        <v>0</v>
      </c>
      <c r="M1124" s="15">
        <v>0</v>
      </c>
      <c r="N1124" s="14">
        <v>0</v>
      </c>
      <c r="O1124" s="16">
        <v>40</v>
      </c>
      <c r="P1124" s="16">
        <v>1372.8</v>
      </c>
      <c r="Q1124" s="16">
        <v>0</v>
      </c>
      <c r="R1124" s="16">
        <f>Q1124*16.876/100</f>
        <v>0</v>
      </c>
      <c r="S1124" s="17">
        <f t="shared" si="119"/>
        <v>0</v>
      </c>
      <c r="T1124" s="16">
        <v>0</v>
      </c>
      <c r="U1124" s="18">
        <f t="shared" si="120"/>
        <v>68.061000000000007</v>
      </c>
      <c r="V1124" s="18">
        <f t="shared" si="121"/>
        <v>0</v>
      </c>
      <c r="W1124" s="18">
        <f t="shared" si="122"/>
        <v>0</v>
      </c>
      <c r="X1124" s="27"/>
      <c r="Y1124" s="19">
        <f t="shared" si="123"/>
        <v>0</v>
      </c>
      <c r="Z1124" s="18">
        <f t="shared" si="124"/>
        <v>5.88</v>
      </c>
      <c r="AA1124" s="12">
        <v>423</v>
      </c>
      <c r="AB1124" s="12">
        <v>7428.36</v>
      </c>
      <c r="AC1124" s="28">
        <f>+I1124+Y1124-Z1124</f>
        <v>68.48</v>
      </c>
      <c r="AD1124" s="20">
        <f t="shared" si="125"/>
        <v>0</v>
      </c>
      <c r="AE1124">
        <v>0</v>
      </c>
    </row>
    <row r="1125" spans="1:31" x14ac:dyDescent="0.25">
      <c r="A1125" s="9">
        <v>45077</v>
      </c>
      <c r="B1125" s="10" t="s">
        <v>435</v>
      </c>
      <c r="C1125" s="10" t="s">
        <v>429</v>
      </c>
      <c r="D1125" s="10" t="s">
        <v>40</v>
      </c>
      <c r="E1125" s="10" t="s">
        <v>30</v>
      </c>
      <c r="F1125" s="10">
        <v>135</v>
      </c>
      <c r="G1125" s="10">
        <v>147</v>
      </c>
      <c r="H1125" s="11">
        <f>SUMIFS(AA:AA,$A:$A,EOMONTH($A1125,-1),$B:$B,$B1125)</f>
        <v>373</v>
      </c>
      <c r="I1125" s="63">
        <f>ROUND(SUMIFS(AC:AC,$A:$A,EOMONTH($A1125,-1),$B:$B,$B1125),2)</f>
        <v>6.66</v>
      </c>
      <c r="J1125" s="11">
        <f>SUMIFS(AB:AB,$A:$A,EOMONTH($A1125,-1),$B:$B,$B1125)</f>
        <v>5355.95</v>
      </c>
      <c r="K1125" s="13">
        <v>0</v>
      </c>
      <c r="L1125" s="25">
        <v>0</v>
      </c>
      <c r="M1125" s="15">
        <v>0</v>
      </c>
      <c r="N1125" s="14">
        <v>0</v>
      </c>
      <c r="O1125" s="16">
        <v>20</v>
      </c>
      <c r="P1125" s="16">
        <v>686.4</v>
      </c>
      <c r="Q1125" s="16">
        <v>0</v>
      </c>
      <c r="R1125" s="16">
        <f>Q1125*16.876/100</f>
        <v>0</v>
      </c>
      <c r="S1125" s="17">
        <f t="shared" si="119"/>
        <v>0</v>
      </c>
      <c r="T1125" s="16">
        <v>0</v>
      </c>
      <c r="U1125" s="18">
        <f t="shared" si="120"/>
        <v>54.831000000000003</v>
      </c>
      <c r="V1125" s="18">
        <f t="shared" si="121"/>
        <v>0</v>
      </c>
      <c r="W1125" s="18">
        <f t="shared" si="122"/>
        <v>0</v>
      </c>
      <c r="X1125" s="27"/>
      <c r="Y1125" s="19">
        <f t="shared" si="123"/>
        <v>0</v>
      </c>
      <c r="Z1125" s="18">
        <f t="shared" si="124"/>
        <v>2.94</v>
      </c>
      <c r="AA1125" s="12">
        <v>353</v>
      </c>
      <c r="AB1125" s="12">
        <v>5068.7700000000004</v>
      </c>
      <c r="AC1125" s="28">
        <f>+I1125+Y1125-Z1125</f>
        <v>3.72</v>
      </c>
      <c r="AD1125" s="20">
        <f t="shared" si="125"/>
        <v>0</v>
      </c>
      <c r="AE1125">
        <v>0</v>
      </c>
    </row>
    <row r="1126" spans="1:31" x14ac:dyDescent="0.25">
      <c r="A1126" s="9">
        <v>45077</v>
      </c>
      <c r="B1126" s="10" t="s">
        <v>436</v>
      </c>
      <c r="C1126" s="10" t="s">
        <v>429</v>
      </c>
      <c r="D1126" s="10" t="s">
        <v>40</v>
      </c>
      <c r="E1126" s="10" t="s">
        <v>30</v>
      </c>
      <c r="F1126" s="10">
        <v>135</v>
      </c>
      <c r="G1126" s="10">
        <v>147</v>
      </c>
      <c r="H1126" s="11">
        <f>SUMIFS(AA:AA,$A:$A,EOMONTH($A1126,-1),$B:$B,$B1126)</f>
        <v>439</v>
      </c>
      <c r="I1126" s="63">
        <f>ROUND(SUMIFS(AC:AC,$A:$A,EOMONTH($A1126,-1),$B:$B,$B1126),2)</f>
        <v>25.68</v>
      </c>
      <c r="J1126" s="11">
        <f>SUMIFS(AB:AB,$A:$A,EOMONTH($A1126,-1),$B:$B,$B1126)</f>
        <v>7913.81</v>
      </c>
      <c r="K1126" s="13">
        <v>0</v>
      </c>
      <c r="L1126" s="25">
        <v>0</v>
      </c>
      <c r="M1126" s="15">
        <v>0</v>
      </c>
      <c r="N1126" s="14">
        <v>0</v>
      </c>
      <c r="O1126" s="16">
        <v>200</v>
      </c>
      <c r="P1126" s="16">
        <v>6864</v>
      </c>
      <c r="Q1126" s="16">
        <v>0</v>
      </c>
      <c r="R1126" s="16">
        <f>Q1126*16.876/100</f>
        <v>0</v>
      </c>
      <c r="S1126" s="17">
        <f t="shared" si="119"/>
        <v>0</v>
      </c>
      <c r="T1126" s="16">
        <v>0</v>
      </c>
      <c r="U1126" s="18">
        <f t="shared" si="120"/>
        <v>64.533000000000001</v>
      </c>
      <c r="V1126" s="18">
        <f t="shared" si="121"/>
        <v>0</v>
      </c>
      <c r="W1126" s="18">
        <f t="shared" si="122"/>
        <v>0</v>
      </c>
      <c r="X1126" s="27"/>
      <c r="Y1126" s="19">
        <f t="shared" si="123"/>
        <v>0</v>
      </c>
      <c r="Z1126" s="18">
        <f t="shared" si="124"/>
        <v>29.4</v>
      </c>
      <c r="AA1126" s="12">
        <v>239</v>
      </c>
      <c r="AB1126" s="12">
        <v>4308.43</v>
      </c>
      <c r="AC1126" s="28">
        <f>+I1126+Y1126-Z1126</f>
        <v>-3.7199999999999989</v>
      </c>
      <c r="AD1126" s="20">
        <f t="shared" si="125"/>
        <v>10</v>
      </c>
      <c r="AE1126">
        <v>10</v>
      </c>
    </row>
    <row r="1127" spans="1:31" x14ac:dyDescent="0.25">
      <c r="A1127" s="9">
        <v>45077</v>
      </c>
      <c r="B1127" s="10" t="s">
        <v>437</v>
      </c>
      <c r="C1127" s="10" t="s">
        <v>429</v>
      </c>
      <c r="D1127" s="10" t="s">
        <v>40</v>
      </c>
      <c r="E1127" s="10" t="s">
        <v>30</v>
      </c>
      <c r="F1127" s="10">
        <v>135</v>
      </c>
      <c r="G1127" s="10">
        <v>147</v>
      </c>
      <c r="H1127" s="11">
        <f>SUMIFS(AA:AA,$A:$A,EOMONTH($A1127,-1),$B:$B,$B1127)</f>
        <v>550</v>
      </c>
      <c r="I1127" s="63">
        <f>ROUND(SUMIFS(AC:AC,$A:$A,EOMONTH($A1127,-1),$B:$B,$B1127),2)</f>
        <v>30.54</v>
      </c>
      <c r="J1127" s="11">
        <f>SUMIFS(AB:AB,$A:$A,EOMONTH($A1127,-1),$B:$B,$B1127)</f>
        <v>9728.15</v>
      </c>
      <c r="K1127" s="13">
        <v>0</v>
      </c>
      <c r="L1127" s="25">
        <v>0</v>
      </c>
      <c r="M1127" s="15">
        <v>0</v>
      </c>
      <c r="N1127" s="14">
        <v>0</v>
      </c>
      <c r="O1127" s="16">
        <v>120</v>
      </c>
      <c r="P1127" s="16">
        <v>4118.3999999999996</v>
      </c>
      <c r="Q1127" s="16">
        <v>0</v>
      </c>
      <c r="R1127" s="16">
        <f>Q1127*16.876/100</f>
        <v>0</v>
      </c>
      <c r="S1127" s="17">
        <f t="shared" si="119"/>
        <v>0</v>
      </c>
      <c r="T1127" s="16">
        <v>0</v>
      </c>
      <c r="U1127" s="18">
        <f t="shared" si="120"/>
        <v>80.849999999999994</v>
      </c>
      <c r="V1127" s="18">
        <f t="shared" si="121"/>
        <v>0</v>
      </c>
      <c r="W1127" s="18">
        <f t="shared" si="122"/>
        <v>0</v>
      </c>
      <c r="X1127" s="27"/>
      <c r="Y1127" s="19">
        <f t="shared" si="123"/>
        <v>0</v>
      </c>
      <c r="Z1127" s="18">
        <f t="shared" si="124"/>
        <v>17.64</v>
      </c>
      <c r="AA1127" s="12">
        <v>430</v>
      </c>
      <c r="AB1127" s="12">
        <v>7605.65</v>
      </c>
      <c r="AC1127" s="28">
        <f>+I1127+Y1127-Z1127</f>
        <v>12.899999999999999</v>
      </c>
      <c r="AD1127" s="20">
        <f t="shared" si="125"/>
        <v>0</v>
      </c>
      <c r="AE1127">
        <v>0</v>
      </c>
    </row>
    <row r="1128" spans="1:31" x14ac:dyDescent="0.25">
      <c r="A1128" s="9">
        <v>45077</v>
      </c>
      <c r="B1128" s="10" t="s">
        <v>438</v>
      </c>
      <c r="C1128" s="10" t="s">
        <v>429</v>
      </c>
      <c r="D1128" s="10" t="s">
        <v>40</v>
      </c>
      <c r="E1128" s="10" t="s">
        <v>30</v>
      </c>
      <c r="F1128" s="10">
        <v>260</v>
      </c>
      <c r="G1128" s="10">
        <v>283</v>
      </c>
      <c r="H1128" s="11">
        <f>SUMIFS(AA:AA,$A:$A,EOMONTH($A1128,-1),$B:$B,$B1128)</f>
        <v>543</v>
      </c>
      <c r="I1128" s="63">
        <f>ROUND(SUMIFS(AC:AC,$A:$A,EOMONTH($A1128,-1),$B:$B,$B1128),2)</f>
        <v>131.44</v>
      </c>
      <c r="J1128" s="11">
        <f>SUMIFS(AB:AB,$A:$A,EOMONTH($A1128,-1),$B:$B,$B1128)</f>
        <v>17358.849999999999</v>
      </c>
      <c r="K1128" s="13">
        <v>0</v>
      </c>
      <c r="L1128" s="25">
        <v>0</v>
      </c>
      <c r="M1128" s="15">
        <v>0</v>
      </c>
      <c r="N1128" s="14">
        <v>0</v>
      </c>
      <c r="O1128" s="16">
        <v>253</v>
      </c>
      <c r="P1128" s="16">
        <v>14657.08</v>
      </c>
      <c r="Q1128" s="16">
        <v>0</v>
      </c>
      <c r="R1128" s="16">
        <f>Q1128*16.876/100</f>
        <v>0</v>
      </c>
      <c r="S1128" s="17">
        <f t="shared" si="119"/>
        <v>0</v>
      </c>
      <c r="T1128" s="16">
        <v>0</v>
      </c>
      <c r="U1128" s="18">
        <f t="shared" si="120"/>
        <v>153.66900000000001</v>
      </c>
      <c r="V1128" s="18">
        <f t="shared" si="121"/>
        <v>0</v>
      </c>
      <c r="W1128" s="18">
        <f t="shared" si="122"/>
        <v>0</v>
      </c>
      <c r="X1128" s="27"/>
      <c r="Y1128" s="19">
        <f t="shared" si="123"/>
        <v>0</v>
      </c>
      <c r="Z1128" s="18">
        <f t="shared" si="124"/>
        <v>71.599000000000004</v>
      </c>
      <c r="AA1128" s="12">
        <v>290</v>
      </c>
      <c r="AB1128" s="12">
        <v>9270.84</v>
      </c>
      <c r="AC1128" s="28">
        <f>+I1128+Y1128-Z1128</f>
        <v>59.840999999999994</v>
      </c>
      <c r="AD1128" s="20">
        <f t="shared" si="125"/>
        <v>0</v>
      </c>
      <c r="AE1128">
        <v>0</v>
      </c>
    </row>
    <row r="1129" spans="1:31" x14ac:dyDescent="0.25">
      <c r="A1129" s="9">
        <v>45077</v>
      </c>
      <c r="B1129" s="10" t="s">
        <v>439</v>
      </c>
      <c r="C1129" s="10" t="s">
        <v>429</v>
      </c>
      <c r="D1129" s="10" t="s">
        <v>40</v>
      </c>
      <c r="E1129" s="10" t="s">
        <v>30</v>
      </c>
      <c r="F1129" s="10">
        <v>260</v>
      </c>
      <c r="G1129" s="10">
        <v>283</v>
      </c>
      <c r="H1129" s="11">
        <f>SUMIFS(AA:AA,$A:$A,EOMONTH($A1129,-1),$B:$B,$B1129)</f>
        <v>547</v>
      </c>
      <c r="I1129" s="63">
        <f>ROUND(SUMIFS(AC:AC,$A:$A,EOMONTH($A1129,-1),$B:$B,$B1129),2)</f>
        <v>86.25</v>
      </c>
      <c r="J1129" s="11">
        <f>SUMIFS(AB:AB,$A:$A,EOMONTH($A1129,-1),$B:$B,$B1129)</f>
        <v>17037.61</v>
      </c>
      <c r="K1129" s="13">
        <v>0</v>
      </c>
      <c r="L1129" s="25">
        <v>0</v>
      </c>
      <c r="M1129" s="15">
        <v>0</v>
      </c>
      <c r="N1129" s="14">
        <v>0</v>
      </c>
      <c r="O1129" s="16">
        <v>168</v>
      </c>
      <c r="P1129" s="16">
        <v>9756.1200000000008</v>
      </c>
      <c r="Q1129" s="16">
        <v>0</v>
      </c>
      <c r="R1129" s="16">
        <f>Q1129*16.876/100</f>
        <v>0</v>
      </c>
      <c r="S1129" s="17">
        <f t="shared" si="119"/>
        <v>0</v>
      </c>
      <c r="T1129" s="16">
        <v>0</v>
      </c>
      <c r="U1129" s="18">
        <f t="shared" si="120"/>
        <v>154.80099999999999</v>
      </c>
      <c r="V1129" s="18">
        <f t="shared" si="121"/>
        <v>0</v>
      </c>
      <c r="W1129" s="18">
        <f t="shared" si="122"/>
        <v>0</v>
      </c>
      <c r="X1129" s="27"/>
      <c r="Y1129" s="19">
        <f t="shared" si="123"/>
        <v>0</v>
      </c>
      <c r="Z1129" s="18">
        <f t="shared" si="124"/>
        <v>47.543999999999997</v>
      </c>
      <c r="AA1129" s="12">
        <v>379</v>
      </c>
      <c r="AB1129" s="12">
        <v>11804.85</v>
      </c>
      <c r="AC1129" s="28">
        <f>+I1129+Y1129-Z1129</f>
        <v>38.706000000000003</v>
      </c>
      <c r="AD1129" s="20">
        <f t="shared" si="125"/>
        <v>0</v>
      </c>
      <c r="AE1129">
        <v>0</v>
      </c>
    </row>
    <row r="1130" spans="1:31" x14ac:dyDescent="0.25">
      <c r="A1130" s="9">
        <v>45077</v>
      </c>
      <c r="B1130" s="10" t="s">
        <v>440</v>
      </c>
      <c r="C1130" s="10" t="s">
        <v>429</v>
      </c>
      <c r="D1130" s="10" t="s">
        <v>40</v>
      </c>
      <c r="E1130" s="10" t="s">
        <v>30</v>
      </c>
      <c r="F1130" s="10">
        <v>260</v>
      </c>
      <c r="G1130" s="10">
        <v>283</v>
      </c>
      <c r="H1130" s="11">
        <f>SUMIFS(AA:AA,$A:$A,EOMONTH($A1130,-1),$B:$B,$B1130)</f>
        <v>442</v>
      </c>
      <c r="I1130" s="63">
        <f>ROUND(SUMIFS(AC:AC,$A:$A,EOMONTH($A1130,-1),$B:$B,$B1130),2)</f>
        <v>54</v>
      </c>
      <c r="J1130" s="11">
        <f>SUMIFS(AB:AB,$A:$A,EOMONTH($A1130,-1),$B:$B,$B1130)</f>
        <v>16092.53</v>
      </c>
      <c r="K1130" s="13">
        <v>0</v>
      </c>
      <c r="L1130" s="25">
        <v>0</v>
      </c>
      <c r="M1130" s="15">
        <v>0</v>
      </c>
      <c r="N1130" s="14">
        <v>0</v>
      </c>
      <c r="O1130" s="16">
        <v>48</v>
      </c>
      <c r="P1130" s="16">
        <v>2789.04</v>
      </c>
      <c r="Q1130" s="16">
        <v>0</v>
      </c>
      <c r="R1130" s="16">
        <f>Q1130*16.876/100</f>
        <v>0</v>
      </c>
      <c r="S1130" s="17">
        <f t="shared" si="119"/>
        <v>0</v>
      </c>
      <c r="T1130" s="16">
        <v>0</v>
      </c>
      <c r="U1130" s="18">
        <f t="shared" si="120"/>
        <v>125.086</v>
      </c>
      <c r="V1130" s="18">
        <f t="shared" si="121"/>
        <v>0</v>
      </c>
      <c r="W1130" s="18">
        <f t="shared" si="122"/>
        <v>0</v>
      </c>
      <c r="X1130" s="27"/>
      <c r="Y1130" s="19">
        <f t="shared" si="123"/>
        <v>0</v>
      </c>
      <c r="Z1130" s="18">
        <f t="shared" si="124"/>
        <v>13.584</v>
      </c>
      <c r="AA1130" s="12">
        <v>394</v>
      </c>
      <c r="AB1130" s="12">
        <v>14344.93</v>
      </c>
      <c r="AC1130" s="28">
        <f>+I1130+Y1130-Z1130</f>
        <v>40.415999999999997</v>
      </c>
      <c r="AD1130" s="20">
        <f t="shared" si="125"/>
        <v>0</v>
      </c>
      <c r="AE1130">
        <v>0</v>
      </c>
    </row>
    <row r="1131" spans="1:31" x14ac:dyDescent="0.25">
      <c r="A1131" s="9">
        <v>45077</v>
      </c>
      <c r="B1131" s="10" t="s">
        <v>441</v>
      </c>
      <c r="C1131" s="10" t="s">
        <v>429</v>
      </c>
      <c r="D1131" s="10" t="s">
        <v>40</v>
      </c>
      <c r="E1131" s="10" t="s">
        <v>30</v>
      </c>
      <c r="F1131" s="10">
        <v>260</v>
      </c>
      <c r="G1131" s="10">
        <v>283</v>
      </c>
      <c r="H1131" s="11">
        <f>SUMIFS(AA:AA,$A:$A,EOMONTH($A1131,-1),$B:$B,$B1131)</f>
        <v>391</v>
      </c>
      <c r="I1131" s="63">
        <f>ROUND(SUMIFS(AC:AC,$A:$A,EOMONTH($A1131,-1),$B:$B,$B1131),2)</f>
        <v>46.76</v>
      </c>
      <c r="J1131" s="11">
        <f>SUMIFS(AB:AB,$A:$A,EOMONTH($A1131,-1),$B:$B,$B1131)</f>
        <v>12568.27</v>
      </c>
      <c r="K1131" s="13">
        <v>0</v>
      </c>
      <c r="L1131" s="25">
        <v>0</v>
      </c>
      <c r="M1131" s="15">
        <v>0</v>
      </c>
      <c r="N1131" s="14">
        <v>0</v>
      </c>
      <c r="O1131" s="16">
        <v>36</v>
      </c>
      <c r="P1131" s="16">
        <v>2102.64</v>
      </c>
      <c r="Q1131" s="16">
        <v>0</v>
      </c>
      <c r="R1131" s="16">
        <f>Q1131*16.876/100</f>
        <v>0</v>
      </c>
      <c r="S1131" s="17">
        <f t="shared" si="119"/>
        <v>0</v>
      </c>
      <c r="T1131" s="16">
        <v>0</v>
      </c>
      <c r="U1131" s="18">
        <f t="shared" si="120"/>
        <v>110.65300000000001</v>
      </c>
      <c r="V1131" s="18">
        <f t="shared" si="121"/>
        <v>0</v>
      </c>
      <c r="W1131" s="18">
        <f t="shared" si="122"/>
        <v>0</v>
      </c>
      <c r="X1131" s="27"/>
      <c r="Y1131" s="19">
        <f t="shared" si="123"/>
        <v>0</v>
      </c>
      <c r="Z1131" s="18">
        <f t="shared" si="124"/>
        <v>10.188000000000001</v>
      </c>
      <c r="AA1131" s="12">
        <v>355</v>
      </c>
      <c r="AB1131" s="12">
        <v>11411.09</v>
      </c>
      <c r="AC1131" s="28">
        <f>+I1131+Y1131-Z1131</f>
        <v>36.571999999999996</v>
      </c>
      <c r="AD1131" s="20">
        <f t="shared" si="125"/>
        <v>0</v>
      </c>
      <c r="AE1131">
        <v>0</v>
      </c>
    </row>
    <row r="1132" spans="1:31" x14ac:dyDescent="0.25">
      <c r="A1132" s="9">
        <v>45077</v>
      </c>
      <c r="B1132" s="10" t="s">
        <v>442</v>
      </c>
      <c r="C1132" s="10" t="s">
        <v>429</v>
      </c>
      <c r="D1132" s="10" t="s">
        <v>40</v>
      </c>
      <c r="E1132" s="10" t="s">
        <v>30</v>
      </c>
      <c r="F1132" s="10">
        <v>260</v>
      </c>
      <c r="G1132" s="10">
        <v>283</v>
      </c>
      <c r="H1132" s="11">
        <f>SUMIFS(AA:AA,$A:$A,EOMONTH($A1132,-1),$B:$B,$B1132)</f>
        <v>459</v>
      </c>
      <c r="I1132" s="63">
        <f>ROUND(SUMIFS(AC:AC,$A:$A,EOMONTH($A1132,-1),$B:$B,$B1132),2)</f>
        <v>78.81</v>
      </c>
      <c r="J1132" s="11">
        <f>SUMIFS(AB:AB,$A:$A,EOMONTH($A1132,-1),$B:$B,$B1132)</f>
        <v>14091.66</v>
      </c>
      <c r="K1132" s="13">
        <v>0</v>
      </c>
      <c r="L1132" s="25">
        <v>0</v>
      </c>
      <c r="M1132" s="15">
        <v>0</v>
      </c>
      <c r="N1132" s="14">
        <v>0</v>
      </c>
      <c r="O1132" s="16">
        <v>216</v>
      </c>
      <c r="P1132" s="16">
        <v>12517.92</v>
      </c>
      <c r="Q1132" s="16">
        <v>0</v>
      </c>
      <c r="R1132" s="16">
        <f>Q1132*16.876/100</f>
        <v>0</v>
      </c>
      <c r="S1132" s="17">
        <f t="shared" si="119"/>
        <v>0</v>
      </c>
      <c r="T1132" s="16">
        <v>0</v>
      </c>
      <c r="U1132" s="18">
        <f t="shared" si="120"/>
        <v>129.89699999999999</v>
      </c>
      <c r="V1132" s="18">
        <f t="shared" si="121"/>
        <v>0</v>
      </c>
      <c r="W1132" s="18">
        <f t="shared" si="122"/>
        <v>0</v>
      </c>
      <c r="X1132" s="27"/>
      <c r="Y1132" s="19">
        <f t="shared" si="123"/>
        <v>0</v>
      </c>
      <c r="Z1132" s="18">
        <f t="shared" si="124"/>
        <v>61.128</v>
      </c>
      <c r="AA1132" s="12">
        <v>243</v>
      </c>
      <c r="AB1132" s="12">
        <v>7460.28</v>
      </c>
      <c r="AC1132" s="28">
        <f>+I1132+Y1132-Z1132</f>
        <v>17.682000000000002</v>
      </c>
      <c r="AD1132" s="20">
        <f t="shared" si="125"/>
        <v>0</v>
      </c>
      <c r="AE1132">
        <v>0</v>
      </c>
    </row>
    <row r="1133" spans="1:31" x14ac:dyDescent="0.25">
      <c r="A1133" s="9">
        <v>45077</v>
      </c>
      <c r="B1133" s="10" t="s">
        <v>443</v>
      </c>
      <c r="C1133" s="10" t="s">
        <v>429</v>
      </c>
      <c r="D1133" s="10" t="s">
        <v>40</v>
      </c>
      <c r="E1133" s="10" t="s">
        <v>30</v>
      </c>
      <c r="F1133" s="10">
        <v>95</v>
      </c>
      <c r="G1133" s="10">
        <v>104</v>
      </c>
      <c r="H1133" s="11">
        <f>SUMIFS(AA:AA,$A:$A,EOMONTH($A1133,-1),$B:$B,$B1133)</f>
        <v>2956</v>
      </c>
      <c r="I1133" s="63">
        <f>ROUND(SUMIFS(AC:AC,$A:$A,EOMONTH($A1133,-1),$B:$B,$B1133),2)</f>
        <v>-44.51</v>
      </c>
      <c r="J1133" s="11">
        <f>SUMIFS(AB:AB,$A:$A,EOMONTH($A1133,-1),$B:$B,$B1133)</f>
        <v>36008.75</v>
      </c>
      <c r="K1133" s="13">
        <v>0</v>
      </c>
      <c r="L1133" s="25">
        <v>0</v>
      </c>
      <c r="M1133" s="15">
        <v>4520</v>
      </c>
      <c r="N1133" s="14">
        <v>52849.919999999998</v>
      </c>
      <c r="O1133" s="16">
        <v>2416</v>
      </c>
      <c r="P1133" s="16">
        <v>48333.74</v>
      </c>
      <c r="Q1133" s="16">
        <v>0</v>
      </c>
      <c r="R1133" s="16">
        <f>Q1133*16.876/100</f>
        <v>0</v>
      </c>
      <c r="S1133" s="17">
        <f t="shared" si="119"/>
        <v>0</v>
      </c>
      <c r="T1133" s="16">
        <v>0</v>
      </c>
      <c r="U1133" s="18">
        <f t="shared" si="120"/>
        <v>307.42399999999998</v>
      </c>
      <c r="V1133" s="18">
        <f t="shared" si="121"/>
        <v>429.4</v>
      </c>
      <c r="W1133" s="18">
        <f t="shared" si="122"/>
        <v>72.091965999999999</v>
      </c>
      <c r="X1133" s="27"/>
      <c r="Y1133" s="19">
        <f t="shared" si="123"/>
        <v>501.49196599999999</v>
      </c>
      <c r="Z1133" s="18">
        <f t="shared" si="124"/>
        <v>251.26400000000001</v>
      </c>
      <c r="AA1133" s="12">
        <v>5060</v>
      </c>
      <c r="AB1133" s="12">
        <v>60017.99</v>
      </c>
      <c r="AC1133" s="28">
        <f>+I1133+Y1133-Z1133</f>
        <v>205.71796599999999</v>
      </c>
      <c r="AD1133" s="20">
        <f t="shared" si="125"/>
        <v>0</v>
      </c>
      <c r="AE1133">
        <v>0</v>
      </c>
    </row>
    <row r="1134" spans="1:31" x14ac:dyDescent="0.25">
      <c r="A1134" s="9">
        <v>45077</v>
      </c>
      <c r="B1134" s="10" t="s">
        <v>444</v>
      </c>
      <c r="C1134" s="10" t="s">
        <v>429</v>
      </c>
      <c r="D1134" s="10" t="s">
        <v>40</v>
      </c>
      <c r="E1134" s="10" t="s">
        <v>30</v>
      </c>
      <c r="F1134" s="10">
        <v>254</v>
      </c>
      <c r="G1134" s="10">
        <v>277</v>
      </c>
      <c r="H1134" s="11">
        <f>SUMIFS(AA:AA,$A:$A,EOMONTH($A1134,-1),$B:$B,$B1134)</f>
        <v>576</v>
      </c>
      <c r="I1134" s="63">
        <f>ROUND(SUMIFS(AC:AC,$A:$A,EOMONTH($A1134,-1),$B:$B,$B1134),2)</f>
        <v>20.440000000000001</v>
      </c>
      <c r="J1134" s="11">
        <f>SUMIFS(AB:AB,$A:$A,EOMONTH($A1134,-1),$B:$B,$B1134)</f>
        <v>19768.32</v>
      </c>
      <c r="K1134" s="13">
        <v>0</v>
      </c>
      <c r="L1134" s="25">
        <v>0</v>
      </c>
      <c r="M1134" s="15">
        <v>0</v>
      </c>
      <c r="N1134" s="14">
        <v>0</v>
      </c>
      <c r="O1134" s="16">
        <v>636</v>
      </c>
      <c r="P1134" s="16">
        <v>22201.919999999998</v>
      </c>
      <c r="Q1134" s="16">
        <v>0</v>
      </c>
      <c r="R1134" s="16">
        <f>Q1134*16.876/100</f>
        <v>0</v>
      </c>
      <c r="S1134" s="17">
        <f t="shared" si="119"/>
        <v>0</v>
      </c>
      <c r="T1134" s="16">
        <v>0</v>
      </c>
      <c r="U1134" s="18">
        <f t="shared" si="120"/>
        <v>159.55199999999999</v>
      </c>
      <c r="V1134" s="18">
        <f t="shared" si="121"/>
        <v>0</v>
      </c>
      <c r="W1134" s="18">
        <f t="shared" si="122"/>
        <v>0</v>
      </c>
      <c r="X1134" s="27"/>
      <c r="Y1134" s="19">
        <f t="shared" si="123"/>
        <v>0</v>
      </c>
      <c r="Z1134" s="18">
        <f t="shared" si="124"/>
        <v>176.172</v>
      </c>
      <c r="AA1134" s="12">
        <v>-60</v>
      </c>
      <c r="AB1134" s="12">
        <v>-2059.1999999999998</v>
      </c>
      <c r="AC1134" s="28">
        <f>+I1134+Y1134-Z1134</f>
        <v>-155.732</v>
      </c>
      <c r="AD1134" s="20">
        <f t="shared" si="125"/>
        <v>160</v>
      </c>
      <c r="AE1134">
        <v>160</v>
      </c>
    </row>
    <row r="1135" spans="1:31" x14ac:dyDescent="0.25">
      <c r="A1135" s="9">
        <v>45077</v>
      </c>
      <c r="B1135" s="10" t="s">
        <v>445</v>
      </c>
      <c r="C1135" s="10" t="s">
        <v>429</v>
      </c>
      <c r="D1135" s="10" t="s">
        <v>40</v>
      </c>
      <c r="E1135" s="10" t="s">
        <v>30</v>
      </c>
      <c r="F1135" s="10">
        <v>254</v>
      </c>
      <c r="G1135" s="10">
        <v>277</v>
      </c>
      <c r="H1135" s="11">
        <f>SUMIFS(AA:AA,$A:$A,EOMONTH($A1135,-1),$B:$B,$B1135)</f>
        <v>2268</v>
      </c>
      <c r="I1135" s="63">
        <f>ROUND(SUMIFS(AC:AC,$A:$A,EOMONTH($A1135,-1),$B:$B,$B1135),2)</f>
        <v>102.4</v>
      </c>
      <c r="J1135" s="11">
        <f>SUMIFS(AB:AB,$A:$A,EOMONTH($A1135,-1),$B:$B,$B1135)</f>
        <v>0</v>
      </c>
      <c r="K1135" s="13">
        <v>0</v>
      </c>
      <c r="L1135" s="25">
        <v>0</v>
      </c>
      <c r="M1135" s="15">
        <v>0</v>
      </c>
      <c r="N1135" s="14">
        <v>0</v>
      </c>
      <c r="O1135" s="16">
        <v>504</v>
      </c>
      <c r="P1135" s="16">
        <v>17587.2</v>
      </c>
      <c r="Q1135" s="16">
        <v>0</v>
      </c>
      <c r="R1135" s="16">
        <f>Q1135*16.876/100</f>
        <v>0</v>
      </c>
      <c r="S1135" s="17">
        <f t="shared" si="119"/>
        <v>0</v>
      </c>
      <c r="T1135" s="16">
        <v>0</v>
      </c>
      <c r="U1135" s="18">
        <f t="shared" si="120"/>
        <v>628.23599999999999</v>
      </c>
      <c r="V1135" s="18">
        <f t="shared" si="121"/>
        <v>0</v>
      </c>
      <c r="W1135" s="18">
        <f t="shared" si="122"/>
        <v>0</v>
      </c>
      <c r="X1135" s="27"/>
      <c r="Y1135" s="19">
        <f t="shared" si="123"/>
        <v>0</v>
      </c>
      <c r="Z1135" s="18">
        <f t="shared" si="124"/>
        <v>139.608</v>
      </c>
      <c r="AA1135" s="12">
        <v>1764</v>
      </c>
      <c r="AB1135" s="12">
        <v>0</v>
      </c>
      <c r="AC1135" s="28">
        <f>+I1135+Y1135-Z1135</f>
        <v>-37.207999999999998</v>
      </c>
      <c r="AD1135" s="20">
        <f t="shared" si="125"/>
        <v>40</v>
      </c>
      <c r="AE1135">
        <v>40</v>
      </c>
    </row>
    <row r="1136" spans="1:31" x14ac:dyDescent="0.25">
      <c r="A1136" s="9">
        <v>45077</v>
      </c>
      <c r="B1136" s="10" t="s">
        <v>446</v>
      </c>
      <c r="C1136" s="10" t="s">
        <v>429</v>
      </c>
      <c r="D1136" s="10" t="s">
        <v>40</v>
      </c>
      <c r="E1136" s="10" t="s">
        <v>30</v>
      </c>
      <c r="F1136" s="10">
        <v>254</v>
      </c>
      <c r="G1136" s="10">
        <v>277</v>
      </c>
      <c r="H1136" s="11">
        <f>SUMIFS(AA:AA,$A:$A,EOMONTH($A1136,-1),$B:$B,$B1136)</f>
        <v>2230</v>
      </c>
      <c r="I1136" s="63">
        <f>ROUND(SUMIFS(AC:AC,$A:$A,EOMONTH($A1136,-1),$B:$B,$B1136),2)</f>
        <v>100.68</v>
      </c>
      <c r="J1136" s="11">
        <f>SUMIFS(AB:AB,$A:$A,EOMONTH($A1136,-1),$B:$B,$B1136)</f>
        <v>0</v>
      </c>
      <c r="K1136" s="13">
        <v>0</v>
      </c>
      <c r="L1136" s="25">
        <v>0</v>
      </c>
      <c r="M1136" s="15">
        <v>0</v>
      </c>
      <c r="N1136" s="14">
        <v>0</v>
      </c>
      <c r="O1136" s="16">
        <v>0</v>
      </c>
      <c r="P1136" s="16">
        <v>0</v>
      </c>
      <c r="Q1136" s="16">
        <v>0</v>
      </c>
      <c r="R1136" s="16">
        <f>Q1136*16.876/100</f>
        <v>0</v>
      </c>
      <c r="S1136" s="17">
        <f t="shared" si="119"/>
        <v>0</v>
      </c>
      <c r="T1136" s="16">
        <v>0</v>
      </c>
      <c r="U1136" s="18">
        <f t="shared" si="120"/>
        <v>617.71</v>
      </c>
      <c r="V1136" s="18">
        <f t="shared" si="121"/>
        <v>0</v>
      </c>
      <c r="W1136" s="18">
        <f t="shared" si="122"/>
        <v>0</v>
      </c>
      <c r="X1136" s="27"/>
      <c r="Y1136" s="19">
        <f t="shared" si="123"/>
        <v>0</v>
      </c>
      <c r="Z1136" s="18">
        <f t="shared" si="124"/>
        <v>0</v>
      </c>
      <c r="AA1136" s="12">
        <v>2230</v>
      </c>
      <c r="AB1136" s="12">
        <v>0</v>
      </c>
      <c r="AC1136" s="28">
        <f>+I1136+Y1136-Z1136</f>
        <v>100.68</v>
      </c>
      <c r="AD1136" s="20">
        <f t="shared" si="125"/>
        <v>0</v>
      </c>
      <c r="AE1136">
        <v>0</v>
      </c>
    </row>
    <row r="1137" spans="1:31" x14ac:dyDescent="0.25">
      <c r="A1137" s="9">
        <v>45077</v>
      </c>
      <c r="B1137" s="10" t="s">
        <v>447</v>
      </c>
      <c r="C1137" s="10" t="s">
        <v>28</v>
      </c>
      <c r="D1137" s="10" t="s">
        <v>29</v>
      </c>
      <c r="E1137" s="10" t="s">
        <v>30</v>
      </c>
      <c r="F1137" s="10"/>
      <c r="G1137" s="10">
        <v>0</v>
      </c>
      <c r="H1137" s="11">
        <f>SUMIFS(AA:AA,$A:$A,EOMONTH($A1137,-1),$B:$B,$B1137)</f>
        <v>106</v>
      </c>
      <c r="I1137" s="63">
        <f>ROUND(SUMIFS(AC:AC,$A:$A,EOMONTH($A1137,-1),$B:$B,$B1137),2)</f>
        <v>5.0599999999999996</v>
      </c>
      <c r="J1137" s="11">
        <f>SUMIFS(AB:AB,$A:$A,EOMONTH($A1137,-1),$B:$B,$B1137)</f>
        <v>1338.54</v>
      </c>
      <c r="K1137" s="13">
        <v>0</v>
      </c>
      <c r="L1137" s="25">
        <v>0</v>
      </c>
      <c r="M1137" s="15">
        <v>0</v>
      </c>
      <c r="N1137" s="14">
        <v>0</v>
      </c>
      <c r="O1137" s="16">
        <v>0</v>
      </c>
      <c r="P1137" s="16">
        <v>0</v>
      </c>
      <c r="Q1137" s="16">
        <v>0</v>
      </c>
      <c r="R1137" s="16">
        <f>Q1137*16.876/100</f>
        <v>0</v>
      </c>
      <c r="S1137" s="17">
        <f t="shared" si="119"/>
        <v>0</v>
      </c>
      <c r="T1137" s="16">
        <v>0</v>
      </c>
      <c r="U1137" s="18">
        <f t="shared" si="120"/>
        <v>0</v>
      </c>
      <c r="V1137" s="18">
        <f t="shared" si="121"/>
        <v>0</v>
      </c>
      <c r="W1137" s="18">
        <f t="shared" si="122"/>
        <v>0</v>
      </c>
      <c r="X1137" s="27"/>
      <c r="Y1137" s="19">
        <f t="shared" si="123"/>
        <v>0</v>
      </c>
      <c r="Z1137" s="18">
        <f t="shared" si="124"/>
        <v>0</v>
      </c>
      <c r="AA1137" s="12">
        <v>106</v>
      </c>
      <c r="AB1137" s="12">
        <v>1338.54</v>
      </c>
      <c r="AC1137" s="28">
        <f>+I1137+Y1137-Z1137</f>
        <v>5.0599999999999996</v>
      </c>
      <c r="AD1137" s="20">
        <f t="shared" si="125"/>
        <v>0</v>
      </c>
      <c r="AE1137">
        <v>0</v>
      </c>
    </row>
    <row r="1138" spans="1:31" x14ac:dyDescent="0.25">
      <c r="A1138" s="9">
        <v>45077</v>
      </c>
      <c r="B1138" s="10" t="s">
        <v>448</v>
      </c>
      <c r="C1138" s="10" t="s">
        <v>28</v>
      </c>
      <c r="D1138" s="10" t="s">
        <v>29</v>
      </c>
      <c r="E1138" s="10" t="s">
        <v>30</v>
      </c>
      <c r="F1138" s="10"/>
      <c r="G1138" s="10">
        <v>0</v>
      </c>
      <c r="H1138" s="11">
        <f>SUMIFS(AA:AA,$A:$A,EOMONTH($A1138,-1),$B:$B,$B1138)</f>
        <v>25</v>
      </c>
      <c r="I1138" s="63">
        <f>ROUND(SUMIFS(AC:AC,$A:$A,EOMONTH($A1138,-1),$B:$B,$B1138),2)</f>
        <v>1.81</v>
      </c>
      <c r="J1138" s="11">
        <f>SUMIFS(AB:AB,$A:$A,EOMONTH($A1138,-1),$B:$B,$B1138)</f>
        <v>500</v>
      </c>
      <c r="K1138" s="13">
        <v>0</v>
      </c>
      <c r="L1138" s="25">
        <v>0</v>
      </c>
      <c r="M1138" s="15">
        <v>0</v>
      </c>
      <c r="N1138" s="14">
        <v>0</v>
      </c>
      <c r="O1138" s="16">
        <v>0</v>
      </c>
      <c r="P1138" s="16">
        <v>0</v>
      </c>
      <c r="Q1138" s="16">
        <v>0</v>
      </c>
      <c r="R1138" s="16">
        <f>Q1138*16.876/100</f>
        <v>0</v>
      </c>
      <c r="S1138" s="17">
        <f t="shared" si="119"/>
        <v>0</v>
      </c>
      <c r="T1138" s="16">
        <v>0</v>
      </c>
      <c r="U1138" s="18">
        <f t="shared" si="120"/>
        <v>0</v>
      </c>
      <c r="V1138" s="18">
        <f t="shared" si="121"/>
        <v>0</v>
      </c>
      <c r="W1138" s="18">
        <f t="shared" si="122"/>
        <v>0</v>
      </c>
      <c r="X1138" s="27"/>
      <c r="Y1138" s="19">
        <f t="shared" si="123"/>
        <v>0</v>
      </c>
      <c r="Z1138" s="18">
        <f t="shared" si="124"/>
        <v>0</v>
      </c>
      <c r="AA1138" s="12">
        <v>25</v>
      </c>
      <c r="AB1138" s="12">
        <v>500</v>
      </c>
      <c r="AC1138" s="28">
        <f>+I1138+Y1138-Z1138</f>
        <v>1.81</v>
      </c>
      <c r="AD1138" s="20">
        <f t="shared" si="125"/>
        <v>0</v>
      </c>
      <c r="AE1138">
        <v>0</v>
      </c>
    </row>
    <row r="1139" spans="1:31" x14ac:dyDescent="0.25">
      <c r="A1139" s="9">
        <v>45077</v>
      </c>
      <c r="B1139" s="10" t="s">
        <v>449</v>
      </c>
      <c r="C1139" s="10" t="s">
        <v>28</v>
      </c>
      <c r="D1139" s="10" t="s">
        <v>29</v>
      </c>
      <c r="E1139" s="10" t="s">
        <v>30</v>
      </c>
      <c r="F1139" s="10"/>
      <c r="G1139" s="10">
        <v>0</v>
      </c>
      <c r="H1139" s="11">
        <f>SUMIFS(AA:AA,$A:$A,EOMONTH($A1139,-1),$B:$B,$B1139)</f>
        <v>40</v>
      </c>
      <c r="I1139" s="63">
        <f>ROUND(SUMIFS(AC:AC,$A:$A,EOMONTH($A1139,-1),$B:$B,$B1139),2)</f>
        <v>1.81</v>
      </c>
      <c r="J1139" s="11">
        <f>SUMIFS(AB:AB,$A:$A,EOMONTH($A1139,-1),$B:$B,$B1139)</f>
        <v>800</v>
      </c>
      <c r="K1139" s="13">
        <v>0</v>
      </c>
      <c r="L1139" s="25">
        <v>0</v>
      </c>
      <c r="M1139" s="15">
        <v>0</v>
      </c>
      <c r="N1139" s="14">
        <v>0</v>
      </c>
      <c r="O1139" s="16">
        <v>0</v>
      </c>
      <c r="P1139" s="16">
        <v>0</v>
      </c>
      <c r="Q1139" s="16">
        <v>0</v>
      </c>
      <c r="R1139" s="16">
        <f>Q1139*16.876/100</f>
        <v>0</v>
      </c>
      <c r="S1139" s="17">
        <f t="shared" si="119"/>
        <v>0</v>
      </c>
      <c r="T1139" s="16">
        <v>0</v>
      </c>
      <c r="U1139" s="18">
        <f t="shared" si="120"/>
        <v>0</v>
      </c>
      <c r="V1139" s="18">
        <f t="shared" si="121"/>
        <v>0</v>
      </c>
      <c r="W1139" s="18">
        <f t="shared" si="122"/>
        <v>0</v>
      </c>
      <c r="X1139" s="27"/>
      <c r="Y1139" s="19">
        <f t="shared" si="123"/>
        <v>0</v>
      </c>
      <c r="Z1139" s="18">
        <f t="shared" si="124"/>
        <v>0</v>
      </c>
      <c r="AA1139" s="12">
        <v>40</v>
      </c>
      <c r="AB1139" s="12">
        <v>800</v>
      </c>
      <c r="AC1139" s="28">
        <f>+I1139+Y1139-Z1139</f>
        <v>1.81</v>
      </c>
      <c r="AD1139" s="20">
        <f t="shared" si="125"/>
        <v>0</v>
      </c>
      <c r="AE1139">
        <v>0</v>
      </c>
    </row>
    <row r="1140" spans="1:31" x14ac:dyDescent="0.25">
      <c r="A1140" s="9">
        <v>45077</v>
      </c>
      <c r="B1140" s="10" t="s">
        <v>450</v>
      </c>
      <c r="C1140" s="10" t="s">
        <v>28</v>
      </c>
      <c r="D1140" s="10" t="s">
        <v>40</v>
      </c>
      <c r="E1140" s="10" t="s">
        <v>30</v>
      </c>
      <c r="F1140" s="10">
        <v>125</v>
      </c>
      <c r="G1140" s="10">
        <v>136</v>
      </c>
      <c r="H1140" s="11">
        <f>SUMIFS(AA:AA,$A:$A,EOMONTH($A1140,-1),$B:$B,$B1140)</f>
        <v>720</v>
      </c>
      <c r="I1140" s="63">
        <f>ROUND(SUMIFS(AC:AC,$A:$A,EOMONTH($A1140,-1),$B:$B,$B1140),2)</f>
        <v>32.51</v>
      </c>
      <c r="J1140" s="11">
        <f>SUMIFS(AB:AB,$A:$A,EOMONTH($A1140,-1),$B:$B,$B1140)</f>
        <v>14400</v>
      </c>
      <c r="K1140" s="13">
        <v>0</v>
      </c>
      <c r="L1140" s="25">
        <v>0</v>
      </c>
      <c r="M1140" s="15">
        <v>0</v>
      </c>
      <c r="N1140" s="14">
        <v>0</v>
      </c>
      <c r="O1140" s="16">
        <v>0</v>
      </c>
      <c r="P1140" s="16">
        <v>0</v>
      </c>
      <c r="Q1140" s="16">
        <v>0</v>
      </c>
      <c r="R1140" s="16">
        <f>Q1140*16.876/100</f>
        <v>0</v>
      </c>
      <c r="S1140" s="17">
        <f t="shared" si="119"/>
        <v>0</v>
      </c>
      <c r="T1140" s="16">
        <v>0</v>
      </c>
      <c r="U1140" s="18">
        <f t="shared" si="120"/>
        <v>97.92</v>
      </c>
      <c r="V1140" s="18">
        <f t="shared" si="121"/>
        <v>0</v>
      </c>
      <c r="W1140" s="18">
        <f t="shared" si="122"/>
        <v>0</v>
      </c>
      <c r="X1140" s="27"/>
      <c r="Y1140" s="19">
        <f t="shared" si="123"/>
        <v>0</v>
      </c>
      <c r="Z1140" s="18">
        <f t="shared" si="124"/>
        <v>0</v>
      </c>
      <c r="AA1140" s="12">
        <v>720</v>
      </c>
      <c r="AB1140" s="12">
        <v>14400</v>
      </c>
      <c r="AC1140" s="28">
        <f>+I1140+Y1140-Z1140</f>
        <v>32.51</v>
      </c>
      <c r="AD1140" s="20">
        <f t="shared" si="125"/>
        <v>0</v>
      </c>
      <c r="AE1140">
        <v>0</v>
      </c>
    </row>
    <row r="1141" spans="1:31" x14ac:dyDescent="0.25">
      <c r="A1141" s="9">
        <v>45077</v>
      </c>
      <c r="B1141" s="10" t="s">
        <v>451</v>
      </c>
      <c r="C1141" s="10" t="s">
        <v>28</v>
      </c>
      <c r="D1141" s="10" t="s">
        <v>29</v>
      </c>
      <c r="E1141" s="10" t="s">
        <v>30</v>
      </c>
      <c r="F1141" s="10"/>
      <c r="G1141" s="10">
        <v>0</v>
      </c>
      <c r="H1141" s="11">
        <f>SUMIFS(AA:AA,$A:$A,EOMONTH($A1141,-1),$B:$B,$B1141)</f>
        <v>660</v>
      </c>
      <c r="I1141" s="63">
        <f>ROUND(SUMIFS(AC:AC,$A:$A,EOMONTH($A1141,-1),$B:$B,$B1141),2)</f>
        <v>36.159999999999997</v>
      </c>
      <c r="J1141" s="11">
        <f>SUMIFS(AB:AB,$A:$A,EOMONTH($A1141,-1),$B:$B,$B1141)</f>
        <v>12467.49</v>
      </c>
      <c r="K1141" s="13">
        <v>0</v>
      </c>
      <c r="L1141" s="25">
        <v>0</v>
      </c>
      <c r="M1141" s="15">
        <v>0</v>
      </c>
      <c r="N1141" s="14">
        <v>0</v>
      </c>
      <c r="O1141" s="16">
        <v>0</v>
      </c>
      <c r="P1141" s="16">
        <v>0</v>
      </c>
      <c r="Q1141" s="16">
        <v>0</v>
      </c>
      <c r="R1141" s="16">
        <f>Q1141*16.876/100</f>
        <v>0</v>
      </c>
      <c r="S1141" s="17">
        <f t="shared" si="119"/>
        <v>0</v>
      </c>
      <c r="T1141" s="16">
        <v>0</v>
      </c>
      <c r="U1141" s="18">
        <f t="shared" si="120"/>
        <v>0</v>
      </c>
      <c r="V1141" s="18">
        <f t="shared" si="121"/>
        <v>0</v>
      </c>
      <c r="W1141" s="18">
        <f t="shared" si="122"/>
        <v>0</v>
      </c>
      <c r="X1141" s="27"/>
      <c r="Y1141" s="19">
        <f t="shared" si="123"/>
        <v>0</v>
      </c>
      <c r="Z1141" s="18">
        <f t="shared" si="124"/>
        <v>0</v>
      </c>
      <c r="AA1141" s="12">
        <v>660</v>
      </c>
      <c r="AB1141" s="12">
        <v>12467.49</v>
      </c>
      <c r="AC1141" s="28">
        <f>+I1141+Y1141-Z1141</f>
        <v>36.159999999999997</v>
      </c>
      <c r="AD1141" s="20">
        <f t="shared" si="125"/>
        <v>0</v>
      </c>
      <c r="AE1141">
        <v>0</v>
      </c>
    </row>
    <row r="1142" spans="1:31" x14ac:dyDescent="0.25">
      <c r="A1142" s="9">
        <v>45077</v>
      </c>
      <c r="B1142" s="10" t="s">
        <v>452</v>
      </c>
      <c r="C1142" s="10" t="s">
        <v>28</v>
      </c>
      <c r="D1142" s="10" t="s">
        <v>29</v>
      </c>
      <c r="E1142" s="10" t="s">
        <v>30</v>
      </c>
      <c r="F1142" s="10"/>
      <c r="G1142" s="10">
        <v>0</v>
      </c>
      <c r="H1142" s="11">
        <f>SUMIFS(AA:AA,$A:$A,EOMONTH($A1142,-1),$B:$B,$B1142)</f>
        <v>852</v>
      </c>
      <c r="I1142" s="63">
        <f>ROUND(SUMIFS(AC:AC,$A:$A,EOMONTH($A1142,-1),$B:$B,$B1142),2)</f>
        <v>38.47</v>
      </c>
      <c r="J1142" s="11">
        <f>SUMIFS(AB:AB,$A:$A,EOMONTH($A1142,-1),$B:$B,$B1142)</f>
        <v>13698.03</v>
      </c>
      <c r="K1142" s="13">
        <v>0</v>
      </c>
      <c r="L1142" s="25">
        <v>0</v>
      </c>
      <c r="M1142" s="15">
        <v>4994</v>
      </c>
      <c r="N1142" s="14">
        <v>80303.520000000004</v>
      </c>
      <c r="O1142" s="16">
        <v>0</v>
      </c>
      <c r="P1142" s="16">
        <v>0</v>
      </c>
      <c r="Q1142" s="16">
        <v>4994</v>
      </c>
      <c r="R1142" s="16">
        <f>Q1142*16.876/100</f>
        <v>842.78744000000006</v>
      </c>
      <c r="S1142" s="17">
        <f t="shared" si="119"/>
        <v>5836.7874400000001</v>
      </c>
      <c r="T1142" s="16">
        <v>80303.520000000004</v>
      </c>
      <c r="U1142" s="18">
        <f t="shared" si="120"/>
        <v>0</v>
      </c>
      <c r="V1142" s="18">
        <f t="shared" si="121"/>
        <v>0</v>
      </c>
      <c r="W1142" s="18">
        <f t="shared" si="122"/>
        <v>0</v>
      </c>
      <c r="X1142" s="27"/>
      <c r="Y1142" s="19">
        <f t="shared" si="123"/>
        <v>0</v>
      </c>
      <c r="Z1142" s="18">
        <f t="shared" si="124"/>
        <v>0</v>
      </c>
      <c r="AA1142" s="12">
        <v>852</v>
      </c>
      <c r="AB1142" s="12">
        <v>13699.85</v>
      </c>
      <c r="AC1142" s="28">
        <f>+I1142+Y1142-Z1142</f>
        <v>38.47</v>
      </c>
      <c r="AD1142" s="20">
        <f t="shared" si="125"/>
        <v>0</v>
      </c>
      <c r="AE1142">
        <v>0</v>
      </c>
    </row>
    <row r="1143" spans="1:31" x14ac:dyDescent="0.25">
      <c r="A1143" s="9">
        <v>45077</v>
      </c>
      <c r="B1143" s="10" t="s">
        <v>453</v>
      </c>
      <c r="C1143" s="10" t="s">
        <v>28</v>
      </c>
      <c r="D1143" s="10" t="s">
        <v>29</v>
      </c>
      <c r="E1143" s="10" t="s">
        <v>30</v>
      </c>
      <c r="F1143" s="10"/>
      <c r="G1143" s="10">
        <v>0</v>
      </c>
      <c r="H1143" s="11">
        <f>SUMIFS(AA:AA,$A:$A,EOMONTH($A1143,-1),$B:$B,$B1143)</f>
        <v>1008</v>
      </c>
      <c r="I1143" s="63">
        <f>ROUND(SUMIFS(AC:AC,$A:$A,EOMONTH($A1143,-1),$B:$B,$B1143),2)</f>
        <v>47.18</v>
      </c>
      <c r="J1143" s="11">
        <f>SUMIFS(AB:AB,$A:$A,EOMONTH($A1143,-1),$B:$B,$B1143)</f>
        <v>15630.55</v>
      </c>
      <c r="K1143" s="13">
        <v>0</v>
      </c>
      <c r="L1143" s="25">
        <v>0</v>
      </c>
      <c r="M1143" s="15">
        <v>0</v>
      </c>
      <c r="N1143" s="14">
        <v>0</v>
      </c>
      <c r="O1143" s="16">
        <v>0</v>
      </c>
      <c r="P1143" s="16">
        <v>0</v>
      </c>
      <c r="Q1143" s="16">
        <v>12</v>
      </c>
      <c r="R1143" s="16">
        <f>Q1143*16.876/100</f>
        <v>2.0251199999999998</v>
      </c>
      <c r="S1143" s="17">
        <f t="shared" si="119"/>
        <v>14.025119999999999</v>
      </c>
      <c r="T1143" s="16">
        <v>186.12</v>
      </c>
      <c r="U1143" s="18">
        <f t="shared" si="120"/>
        <v>0</v>
      </c>
      <c r="V1143" s="18">
        <f t="shared" si="121"/>
        <v>0</v>
      </c>
      <c r="W1143" s="18">
        <f t="shared" si="122"/>
        <v>0</v>
      </c>
      <c r="X1143" s="27"/>
      <c r="Y1143" s="19">
        <f t="shared" si="123"/>
        <v>0</v>
      </c>
      <c r="Z1143" s="18">
        <f t="shared" si="124"/>
        <v>0</v>
      </c>
      <c r="AA1143" s="12">
        <v>996</v>
      </c>
      <c r="AB1143" s="12">
        <v>15444.47</v>
      </c>
      <c r="AC1143" s="28">
        <f>+I1143+Y1143-Z1143</f>
        <v>47.18</v>
      </c>
      <c r="AD1143" s="20">
        <f t="shared" si="125"/>
        <v>0</v>
      </c>
      <c r="AE1143">
        <v>0</v>
      </c>
    </row>
    <row r="1144" spans="1:31" x14ac:dyDescent="0.25">
      <c r="A1144" s="9">
        <v>45077</v>
      </c>
      <c r="B1144" s="10" t="s">
        <v>454</v>
      </c>
      <c r="C1144" s="10" t="s">
        <v>28</v>
      </c>
      <c r="D1144" s="10" t="s">
        <v>29</v>
      </c>
      <c r="E1144" s="10" t="s">
        <v>30</v>
      </c>
      <c r="F1144" s="10"/>
      <c r="G1144" s="10">
        <v>0</v>
      </c>
      <c r="H1144" s="11">
        <f>SUMIFS(AA:AA,$A:$A,EOMONTH($A1144,-1),$B:$B,$B1144)</f>
        <v>663</v>
      </c>
      <c r="I1144" s="63">
        <f>ROUND(SUMIFS(AC:AC,$A:$A,EOMONTH($A1144,-1),$B:$B,$B1144),2)</f>
        <v>29.93</v>
      </c>
      <c r="J1144" s="11">
        <f>SUMIFS(AB:AB,$A:$A,EOMONTH($A1144,-1),$B:$B,$B1144)</f>
        <v>12490.08</v>
      </c>
      <c r="K1144" s="13">
        <v>0</v>
      </c>
      <c r="L1144" s="25">
        <v>0</v>
      </c>
      <c r="M1144" s="15">
        <v>0</v>
      </c>
      <c r="N1144" s="14">
        <v>0</v>
      </c>
      <c r="O1144" s="16">
        <v>0</v>
      </c>
      <c r="P1144" s="16">
        <v>0</v>
      </c>
      <c r="Q1144" s="16">
        <v>0</v>
      </c>
      <c r="R1144" s="16">
        <f>Q1144*16.876/100</f>
        <v>0</v>
      </c>
      <c r="S1144" s="17">
        <f t="shared" si="119"/>
        <v>0</v>
      </c>
      <c r="T1144" s="16">
        <v>0</v>
      </c>
      <c r="U1144" s="18">
        <f t="shared" si="120"/>
        <v>0</v>
      </c>
      <c r="V1144" s="18">
        <f t="shared" si="121"/>
        <v>0</v>
      </c>
      <c r="W1144" s="18">
        <f t="shared" si="122"/>
        <v>0</v>
      </c>
      <c r="X1144" s="27"/>
      <c r="Y1144" s="19">
        <f t="shared" si="123"/>
        <v>0</v>
      </c>
      <c r="Z1144" s="18">
        <f t="shared" si="124"/>
        <v>0</v>
      </c>
      <c r="AA1144" s="12">
        <v>663</v>
      </c>
      <c r="AB1144" s="12">
        <v>12490.08</v>
      </c>
      <c r="AC1144" s="28">
        <f>+I1144+Y1144-Z1144</f>
        <v>29.93</v>
      </c>
      <c r="AD1144" s="20">
        <f t="shared" si="125"/>
        <v>0</v>
      </c>
      <c r="AE1144">
        <v>0</v>
      </c>
    </row>
    <row r="1145" spans="1:31" x14ac:dyDescent="0.25">
      <c r="A1145" s="9">
        <v>45077</v>
      </c>
      <c r="B1145" s="10" t="s">
        <v>455</v>
      </c>
      <c r="C1145" s="10" t="s">
        <v>28</v>
      </c>
      <c r="D1145" s="10" t="s">
        <v>40</v>
      </c>
      <c r="E1145" s="10" t="s">
        <v>30</v>
      </c>
      <c r="F1145" s="10">
        <v>125</v>
      </c>
      <c r="G1145" s="10">
        <v>136</v>
      </c>
      <c r="H1145" s="11">
        <f>SUMIFS(AA:AA,$A:$A,EOMONTH($A1145,-1),$B:$B,$B1145)</f>
        <v>665</v>
      </c>
      <c r="I1145" s="63">
        <f>ROUND(SUMIFS(AC:AC,$A:$A,EOMONTH($A1145,-1),$B:$B,$B1145),2)</f>
        <v>42.49</v>
      </c>
      <c r="J1145" s="11">
        <f>SUMIFS(AB:AB,$A:$A,EOMONTH($A1145,-1),$B:$B,$B1145)</f>
        <v>10715.39</v>
      </c>
      <c r="K1145" s="13">
        <v>0</v>
      </c>
      <c r="L1145" s="25">
        <v>0</v>
      </c>
      <c r="M1145" s="15">
        <v>0</v>
      </c>
      <c r="N1145" s="14">
        <v>0</v>
      </c>
      <c r="O1145" s="16">
        <v>0</v>
      </c>
      <c r="P1145" s="16">
        <v>0</v>
      </c>
      <c r="Q1145" s="16">
        <v>0</v>
      </c>
      <c r="R1145" s="16">
        <f>Q1145*16.876/100</f>
        <v>0</v>
      </c>
      <c r="S1145" s="17">
        <f t="shared" si="119"/>
        <v>0</v>
      </c>
      <c r="T1145" s="16">
        <v>0</v>
      </c>
      <c r="U1145" s="18">
        <f t="shared" si="120"/>
        <v>90.44</v>
      </c>
      <c r="V1145" s="18">
        <f t="shared" si="121"/>
        <v>0</v>
      </c>
      <c r="W1145" s="18">
        <f t="shared" si="122"/>
        <v>0</v>
      </c>
      <c r="X1145" s="27"/>
      <c r="Y1145" s="19">
        <f t="shared" si="123"/>
        <v>0</v>
      </c>
      <c r="Z1145" s="18">
        <f t="shared" si="124"/>
        <v>0</v>
      </c>
      <c r="AA1145" s="12">
        <v>665</v>
      </c>
      <c r="AB1145" s="12">
        <v>10715.39</v>
      </c>
      <c r="AC1145" s="28">
        <f>+I1145+Y1145-Z1145</f>
        <v>42.49</v>
      </c>
      <c r="AD1145" s="20">
        <f t="shared" si="125"/>
        <v>0</v>
      </c>
      <c r="AE1145">
        <v>0</v>
      </c>
    </row>
    <row r="1146" spans="1:31" x14ac:dyDescent="0.25">
      <c r="A1146" s="9">
        <v>45077</v>
      </c>
      <c r="B1146" s="10" t="s">
        <v>456</v>
      </c>
      <c r="C1146" s="10" t="s">
        <v>28</v>
      </c>
      <c r="D1146" s="10" t="s">
        <v>40</v>
      </c>
      <c r="E1146" s="10" t="s">
        <v>30</v>
      </c>
      <c r="F1146" s="10">
        <v>125</v>
      </c>
      <c r="G1146" s="10">
        <v>136</v>
      </c>
      <c r="H1146" s="11">
        <f>SUMIFS(AA:AA,$A:$A,EOMONTH($A1146,-1),$B:$B,$B1146)</f>
        <v>2224</v>
      </c>
      <c r="I1146" s="63">
        <f>ROUND(SUMIFS(AC:AC,$A:$A,EOMONTH($A1146,-1),$B:$B,$B1146),2)</f>
        <v>101.95</v>
      </c>
      <c r="J1146" s="11">
        <f>SUMIFS(AB:AB,$A:$A,EOMONTH($A1146,-1),$B:$B,$B1146)</f>
        <v>35304.120000000003</v>
      </c>
      <c r="K1146" s="13">
        <v>0</v>
      </c>
      <c r="L1146" s="25">
        <v>0</v>
      </c>
      <c r="M1146" s="15">
        <v>0</v>
      </c>
      <c r="N1146" s="14">
        <v>0</v>
      </c>
      <c r="O1146" s="16">
        <v>0</v>
      </c>
      <c r="P1146" s="16">
        <v>0</v>
      </c>
      <c r="Q1146" s="16">
        <v>80</v>
      </c>
      <c r="R1146" s="16">
        <f>Q1146*16.876/100</f>
        <v>13.500800000000002</v>
      </c>
      <c r="S1146" s="17">
        <f t="shared" si="119"/>
        <v>93.500799999999998</v>
      </c>
      <c r="T1146" s="16">
        <v>1269.5999999999999</v>
      </c>
      <c r="U1146" s="18">
        <f t="shared" si="120"/>
        <v>302.464</v>
      </c>
      <c r="V1146" s="18">
        <f t="shared" si="121"/>
        <v>0</v>
      </c>
      <c r="W1146" s="18">
        <f t="shared" si="122"/>
        <v>0</v>
      </c>
      <c r="X1146" s="27"/>
      <c r="Y1146" s="19">
        <f t="shared" si="123"/>
        <v>0</v>
      </c>
      <c r="Z1146" s="18">
        <f t="shared" si="124"/>
        <v>0</v>
      </c>
      <c r="AA1146" s="12">
        <v>2144</v>
      </c>
      <c r="AB1146" s="12">
        <v>34034.18</v>
      </c>
      <c r="AC1146" s="28">
        <f>+I1146+Y1146-Z1146</f>
        <v>101.95</v>
      </c>
      <c r="AD1146" s="20">
        <f t="shared" si="125"/>
        <v>0</v>
      </c>
      <c r="AE1146">
        <v>0</v>
      </c>
    </row>
    <row r="1147" spans="1:31" x14ac:dyDescent="0.25">
      <c r="A1147" s="59">
        <v>45077</v>
      </c>
      <c r="B1147" s="60" t="s">
        <v>821</v>
      </c>
      <c r="C1147" s="60" t="s">
        <v>105</v>
      </c>
      <c r="D1147" s="60" t="s">
        <v>29</v>
      </c>
      <c r="E1147" s="60" t="s">
        <v>30</v>
      </c>
      <c r="F1147" s="10"/>
      <c r="G1147" s="10"/>
      <c r="H1147" s="11"/>
      <c r="I1147" s="63">
        <f>ROUND(SUMIFS(AC:AC,$A:$A,EOMONTH($A1147,-1),$B:$B,$B1147),2)</f>
        <v>0</v>
      </c>
      <c r="J1147" s="11"/>
      <c r="K1147" s="13"/>
      <c r="L1147" s="25"/>
      <c r="M1147" s="15"/>
      <c r="N1147" s="14"/>
      <c r="O1147" s="16"/>
      <c r="P1147" s="16"/>
      <c r="Q1147" s="16"/>
      <c r="R1147" s="16"/>
      <c r="S1147" s="17">
        <f t="shared" si="119"/>
        <v>0</v>
      </c>
      <c r="T1147" s="16"/>
      <c r="U1147" s="18">
        <f t="shared" si="120"/>
        <v>0</v>
      </c>
      <c r="V1147" s="18">
        <f t="shared" si="121"/>
        <v>0</v>
      </c>
      <c r="W1147" s="18">
        <f t="shared" si="122"/>
        <v>0</v>
      </c>
      <c r="X1147" s="27"/>
      <c r="Y1147" s="19">
        <f t="shared" si="123"/>
        <v>0</v>
      </c>
      <c r="Z1147" s="18">
        <f t="shared" si="124"/>
        <v>0</v>
      </c>
      <c r="AA1147" s="12"/>
      <c r="AB1147" s="12"/>
      <c r="AC1147" s="28">
        <f>+I1147+Y1147-Z1147</f>
        <v>0</v>
      </c>
      <c r="AD1147" s="20">
        <f t="shared" si="125"/>
        <v>0</v>
      </c>
      <c r="AE1147">
        <v>0</v>
      </c>
    </row>
    <row r="1148" spans="1:31" x14ac:dyDescent="0.25">
      <c r="A1148" s="9">
        <v>45077</v>
      </c>
      <c r="B1148" s="10" t="s">
        <v>457</v>
      </c>
      <c r="C1148" s="10" t="s">
        <v>28</v>
      </c>
      <c r="D1148" s="10" t="s">
        <v>29</v>
      </c>
      <c r="E1148" s="10" t="s">
        <v>30</v>
      </c>
      <c r="F1148" s="10"/>
      <c r="G1148" s="10">
        <v>0</v>
      </c>
      <c r="H1148" s="11">
        <f>SUMIFS(AA:AA,$A:$A,EOMONTH($A1148,-1),$B:$B,$B1148)</f>
        <v>277</v>
      </c>
      <c r="I1148" s="63">
        <f>ROUND(SUMIFS(AC:AC,$A:$A,EOMONTH($A1148,-1),$B:$B,$B1148),2)</f>
        <v>14.27</v>
      </c>
      <c r="J1148" s="11">
        <f>SUMIFS(AB:AB,$A:$A,EOMONTH($A1148,-1),$B:$B,$B1148)</f>
        <v>2757.58</v>
      </c>
      <c r="K1148" s="13">
        <v>0</v>
      </c>
      <c r="L1148" s="25">
        <v>0</v>
      </c>
      <c r="M1148" s="15">
        <v>0</v>
      </c>
      <c r="N1148" s="14">
        <v>0</v>
      </c>
      <c r="O1148" s="16">
        <v>0</v>
      </c>
      <c r="P1148" s="16">
        <v>0</v>
      </c>
      <c r="Q1148" s="16">
        <v>80</v>
      </c>
      <c r="R1148" s="16">
        <f>Q1148*16.876/100</f>
        <v>13.500800000000002</v>
      </c>
      <c r="S1148" s="17">
        <f t="shared" si="119"/>
        <v>93.500799999999998</v>
      </c>
      <c r="T1148" s="16">
        <v>796.8</v>
      </c>
      <c r="U1148" s="18">
        <f t="shared" si="120"/>
        <v>0</v>
      </c>
      <c r="V1148" s="18">
        <f t="shared" si="121"/>
        <v>0</v>
      </c>
      <c r="W1148" s="18">
        <f t="shared" si="122"/>
        <v>0</v>
      </c>
      <c r="X1148" s="27"/>
      <c r="Y1148" s="19">
        <f t="shared" si="123"/>
        <v>0</v>
      </c>
      <c r="Z1148" s="18">
        <f t="shared" si="124"/>
        <v>0</v>
      </c>
      <c r="AA1148" s="12">
        <v>197</v>
      </c>
      <c r="AB1148" s="12">
        <v>1961.17</v>
      </c>
      <c r="AC1148" s="28">
        <f>+I1148+Y1148-Z1148</f>
        <v>14.27</v>
      </c>
      <c r="AD1148" s="20">
        <f t="shared" si="125"/>
        <v>0</v>
      </c>
      <c r="AE1148">
        <v>0</v>
      </c>
    </row>
    <row r="1149" spans="1:31" x14ac:dyDescent="0.25">
      <c r="A1149" s="9">
        <v>45077</v>
      </c>
      <c r="B1149" s="10" t="s">
        <v>458</v>
      </c>
      <c r="C1149" s="10" t="s">
        <v>28</v>
      </c>
      <c r="D1149" s="10" t="s">
        <v>29</v>
      </c>
      <c r="E1149" s="10" t="s">
        <v>30</v>
      </c>
      <c r="F1149" s="10"/>
      <c r="G1149" s="10">
        <v>0</v>
      </c>
      <c r="H1149" s="11">
        <f>SUMIFS(AA:AA,$A:$A,EOMONTH($A1149,-1),$B:$B,$B1149)</f>
        <v>120</v>
      </c>
      <c r="I1149" s="63">
        <f>ROUND(SUMIFS(AC:AC,$A:$A,EOMONTH($A1149,-1),$B:$B,$B1149),2)</f>
        <v>5.42</v>
      </c>
      <c r="J1149" s="11">
        <f>SUMIFS(AB:AB,$A:$A,EOMONTH($A1149,-1),$B:$B,$B1149)</f>
        <v>0</v>
      </c>
      <c r="K1149" s="13">
        <v>0</v>
      </c>
      <c r="L1149" s="25">
        <v>0</v>
      </c>
      <c r="M1149" s="15">
        <v>0</v>
      </c>
      <c r="N1149" s="14">
        <v>0</v>
      </c>
      <c r="O1149" s="16">
        <v>0</v>
      </c>
      <c r="P1149" s="16">
        <v>0</v>
      </c>
      <c r="Q1149" s="16">
        <v>0</v>
      </c>
      <c r="R1149" s="16">
        <f>Q1149*16.876/100</f>
        <v>0</v>
      </c>
      <c r="S1149" s="17">
        <f t="shared" si="119"/>
        <v>0</v>
      </c>
      <c r="T1149" s="16">
        <v>0</v>
      </c>
      <c r="U1149" s="18">
        <f t="shared" si="120"/>
        <v>0</v>
      </c>
      <c r="V1149" s="18">
        <f t="shared" si="121"/>
        <v>0</v>
      </c>
      <c r="W1149" s="18">
        <f t="shared" si="122"/>
        <v>0</v>
      </c>
      <c r="X1149" s="27"/>
      <c r="Y1149" s="19">
        <f t="shared" si="123"/>
        <v>0</v>
      </c>
      <c r="Z1149" s="18">
        <f t="shared" si="124"/>
        <v>0</v>
      </c>
      <c r="AA1149" s="12">
        <v>120</v>
      </c>
      <c r="AB1149" s="12">
        <v>0</v>
      </c>
      <c r="AC1149" s="28">
        <f>+I1149+Y1149-Z1149</f>
        <v>5.42</v>
      </c>
      <c r="AD1149" s="20">
        <f t="shared" si="125"/>
        <v>0</v>
      </c>
      <c r="AE1149">
        <v>0</v>
      </c>
    </row>
    <row r="1150" spans="1:31" x14ac:dyDescent="0.25">
      <c r="A1150" s="9">
        <v>45077</v>
      </c>
      <c r="B1150" s="10" t="s">
        <v>459</v>
      </c>
      <c r="C1150" s="10" t="s">
        <v>28</v>
      </c>
      <c r="D1150" s="10" t="s">
        <v>29</v>
      </c>
      <c r="E1150" s="10" t="s">
        <v>30</v>
      </c>
      <c r="F1150" s="10"/>
      <c r="G1150" s="10">
        <v>0</v>
      </c>
      <c r="H1150" s="11">
        <f>SUMIFS(AA:AA,$A:$A,EOMONTH($A1150,-1),$B:$B,$B1150)</f>
        <v>1</v>
      </c>
      <c r="I1150" s="63">
        <f>ROUND(SUMIFS(AC:AC,$A:$A,EOMONTH($A1150,-1),$B:$B,$B1150),2)</f>
        <v>0.05</v>
      </c>
      <c r="J1150" s="11">
        <f>SUMIFS(AB:AB,$A:$A,EOMONTH($A1150,-1),$B:$B,$B1150)</f>
        <v>22.04</v>
      </c>
      <c r="K1150" s="13">
        <v>0</v>
      </c>
      <c r="L1150" s="25">
        <v>0</v>
      </c>
      <c r="M1150" s="15">
        <v>0</v>
      </c>
      <c r="N1150" s="14">
        <v>0</v>
      </c>
      <c r="O1150" s="16">
        <v>0</v>
      </c>
      <c r="P1150" s="16">
        <v>0</v>
      </c>
      <c r="Q1150" s="16">
        <v>0</v>
      </c>
      <c r="R1150" s="16">
        <f>Q1150*16.876/100</f>
        <v>0</v>
      </c>
      <c r="S1150" s="17">
        <f t="shared" si="119"/>
        <v>0</v>
      </c>
      <c r="T1150" s="16">
        <v>0</v>
      </c>
      <c r="U1150" s="18">
        <f t="shared" si="120"/>
        <v>0</v>
      </c>
      <c r="V1150" s="18">
        <f t="shared" si="121"/>
        <v>0</v>
      </c>
      <c r="W1150" s="18">
        <f t="shared" si="122"/>
        <v>0</v>
      </c>
      <c r="X1150" s="27"/>
      <c r="Y1150" s="19">
        <f t="shared" si="123"/>
        <v>0</v>
      </c>
      <c r="Z1150" s="18">
        <f t="shared" si="124"/>
        <v>0</v>
      </c>
      <c r="AA1150" s="12">
        <v>1</v>
      </c>
      <c r="AB1150" s="12">
        <v>22.04</v>
      </c>
      <c r="AC1150" s="28">
        <f>+I1150+Y1150-Z1150</f>
        <v>0.05</v>
      </c>
      <c r="AD1150" s="20">
        <f t="shared" si="125"/>
        <v>0</v>
      </c>
      <c r="AE1150">
        <v>0</v>
      </c>
    </row>
    <row r="1151" spans="1:31" x14ac:dyDescent="0.25">
      <c r="A1151" s="9">
        <v>45077</v>
      </c>
      <c r="B1151" s="10" t="s">
        <v>460</v>
      </c>
      <c r="C1151" s="10" t="s">
        <v>28</v>
      </c>
      <c r="D1151" s="10" t="s">
        <v>29</v>
      </c>
      <c r="E1151" s="10" t="s">
        <v>30</v>
      </c>
      <c r="F1151" s="10"/>
      <c r="G1151" s="10">
        <v>0</v>
      </c>
      <c r="H1151" s="11">
        <f>SUMIFS(AA:AA,$A:$A,EOMONTH($A1151,-1),$B:$B,$B1151)</f>
        <v>500</v>
      </c>
      <c r="I1151" s="63">
        <f>ROUND(SUMIFS(AC:AC,$A:$A,EOMONTH($A1151,-1),$B:$B,$B1151),2)</f>
        <v>22.57</v>
      </c>
      <c r="J1151" s="11">
        <f>SUMIFS(AB:AB,$A:$A,EOMONTH($A1151,-1),$B:$B,$B1151)</f>
        <v>0</v>
      </c>
      <c r="K1151" s="13">
        <v>0</v>
      </c>
      <c r="L1151" s="25">
        <v>0</v>
      </c>
      <c r="M1151" s="15">
        <v>0</v>
      </c>
      <c r="N1151" s="14">
        <v>0</v>
      </c>
      <c r="O1151" s="16">
        <v>0</v>
      </c>
      <c r="P1151" s="16">
        <v>0</v>
      </c>
      <c r="Q1151" s="16">
        <v>0</v>
      </c>
      <c r="R1151" s="16">
        <f>Q1151*16.876/100</f>
        <v>0</v>
      </c>
      <c r="S1151" s="17">
        <f t="shared" si="119"/>
        <v>0</v>
      </c>
      <c r="T1151" s="16">
        <v>0</v>
      </c>
      <c r="U1151" s="18">
        <f t="shared" si="120"/>
        <v>0</v>
      </c>
      <c r="V1151" s="18">
        <f t="shared" si="121"/>
        <v>0</v>
      </c>
      <c r="W1151" s="18">
        <f t="shared" si="122"/>
        <v>0</v>
      </c>
      <c r="X1151" s="27"/>
      <c r="Y1151" s="19">
        <f t="shared" si="123"/>
        <v>0</v>
      </c>
      <c r="Z1151" s="18">
        <f t="shared" si="124"/>
        <v>0</v>
      </c>
      <c r="AA1151" s="12">
        <v>500</v>
      </c>
      <c r="AB1151" s="12">
        <v>0</v>
      </c>
      <c r="AC1151" s="28">
        <f>+I1151+Y1151-Z1151</f>
        <v>22.57</v>
      </c>
      <c r="AD1151" s="20">
        <f t="shared" si="125"/>
        <v>0</v>
      </c>
      <c r="AE1151">
        <v>0</v>
      </c>
    </row>
    <row r="1152" spans="1:31" x14ac:dyDescent="0.25">
      <c r="A1152" s="9">
        <v>45077</v>
      </c>
      <c r="B1152" s="10" t="s">
        <v>461</v>
      </c>
      <c r="C1152" s="10" t="s">
        <v>28</v>
      </c>
      <c r="D1152" s="10" t="s">
        <v>29</v>
      </c>
      <c r="E1152" s="10" t="s">
        <v>30</v>
      </c>
      <c r="F1152" s="10"/>
      <c r="G1152" s="10">
        <v>0</v>
      </c>
      <c r="H1152" s="11">
        <f>SUMIFS(AA:AA,$A:$A,EOMONTH($A1152,-1),$B:$B,$B1152)</f>
        <v>76</v>
      </c>
      <c r="I1152" s="63">
        <f>ROUND(SUMIFS(AC:AC,$A:$A,EOMONTH($A1152,-1),$B:$B,$B1152),2)</f>
        <v>5.01</v>
      </c>
      <c r="J1152" s="11">
        <f>SUMIFS(AB:AB,$A:$A,EOMONTH($A1152,-1),$B:$B,$B1152)</f>
        <v>0</v>
      </c>
      <c r="K1152" s="13">
        <v>0</v>
      </c>
      <c r="L1152" s="25">
        <v>0</v>
      </c>
      <c r="M1152" s="15">
        <v>0</v>
      </c>
      <c r="N1152" s="14">
        <v>0</v>
      </c>
      <c r="O1152" s="16">
        <v>0</v>
      </c>
      <c r="P1152" s="16">
        <v>0</v>
      </c>
      <c r="Q1152" s="16">
        <v>0</v>
      </c>
      <c r="R1152" s="16">
        <f>Q1152*16.876/100</f>
        <v>0</v>
      </c>
      <c r="S1152" s="17">
        <f t="shared" si="119"/>
        <v>0</v>
      </c>
      <c r="T1152" s="16">
        <v>0</v>
      </c>
      <c r="U1152" s="18">
        <f t="shared" si="120"/>
        <v>0</v>
      </c>
      <c r="V1152" s="18">
        <f t="shared" si="121"/>
        <v>0</v>
      </c>
      <c r="W1152" s="18">
        <f t="shared" si="122"/>
        <v>0</v>
      </c>
      <c r="X1152" s="27"/>
      <c r="Y1152" s="19">
        <f t="shared" si="123"/>
        <v>0</v>
      </c>
      <c r="Z1152" s="18">
        <f t="shared" si="124"/>
        <v>0</v>
      </c>
      <c r="AA1152" s="12">
        <v>76</v>
      </c>
      <c r="AB1152" s="12">
        <v>0</v>
      </c>
      <c r="AC1152" s="28">
        <f>+I1152+Y1152-Z1152</f>
        <v>5.01</v>
      </c>
      <c r="AD1152" s="20">
        <f t="shared" si="125"/>
        <v>0</v>
      </c>
      <c r="AE1152">
        <v>0</v>
      </c>
    </row>
    <row r="1153" spans="1:31" x14ac:dyDescent="0.25">
      <c r="A1153" s="9">
        <v>45077</v>
      </c>
      <c r="B1153" s="10" t="s">
        <v>462</v>
      </c>
      <c r="C1153" s="10" t="s">
        <v>28</v>
      </c>
      <c r="D1153" s="10" t="s">
        <v>29</v>
      </c>
      <c r="E1153" s="10" t="s">
        <v>30</v>
      </c>
      <c r="F1153" s="10"/>
      <c r="G1153" s="10">
        <v>0</v>
      </c>
      <c r="H1153" s="11">
        <f>SUMIFS(AA:AA,$A:$A,EOMONTH($A1153,-1),$B:$B,$B1153)</f>
        <v>580</v>
      </c>
      <c r="I1153" s="63">
        <f>ROUND(SUMIFS(AC:AC,$A:$A,EOMONTH($A1153,-1),$B:$B,$B1153),2)</f>
        <v>35.31</v>
      </c>
      <c r="J1153" s="11">
        <f>SUMIFS(AB:AB,$A:$A,EOMONTH($A1153,-1),$B:$B,$B1153)</f>
        <v>10380.27</v>
      </c>
      <c r="K1153" s="13">
        <v>0</v>
      </c>
      <c r="L1153" s="25">
        <v>0</v>
      </c>
      <c r="M1153" s="15">
        <v>0</v>
      </c>
      <c r="N1153" s="14">
        <v>0</v>
      </c>
      <c r="O1153" s="16">
        <v>0</v>
      </c>
      <c r="P1153" s="16">
        <v>0</v>
      </c>
      <c r="Q1153" s="16">
        <v>70</v>
      </c>
      <c r="R1153" s="16">
        <f>Q1153*16.876/100</f>
        <v>11.813200000000002</v>
      </c>
      <c r="S1153" s="17">
        <f t="shared" si="119"/>
        <v>81.813199999999995</v>
      </c>
      <c r="T1153" s="16">
        <v>1253</v>
      </c>
      <c r="U1153" s="18">
        <f t="shared" si="120"/>
        <v>0</v>
      </c>
      <c r="V1153" s="18">
        <f t="shared" si="121"/>
        <v>0</v>
      </c>
      <c r="W1153" s="18">
        <f t="shared" si="122"/>
        <v>0</v>
      </c>
      <c r="X1153" s="27"/>
      <c r="Y1153" s="19">
        <f t="shared" si="123"/>
        <v>0</v>
      </c>
      <c r="Z1153" s="18">
        <f t="shared" si="124"/>
        <v>0</v>
      </c>
      <c r="AA1153" s="12">
        <v>510</v>
      </c>
      <c r="AB1153" s="12">
        <v>9127.48</v>
      </c>
      <c r="AC1153" s="28">
        <f>+I1153+Y1153-Z1153</f>
        <v>35.31</v>
      </c>
      <c r="AD1153" s="20">
        <f t="shared" si="125"/>
        <v>0</v>
      </c>
      <c r="AE1153">
        <v>0</v>
      </c>
    </row>
    <row r="1154" spans="1:31" x14ac:dyDescent="0.25">
      <c r="A1154" s="9">
        <v>45077</v>
      </c>
      <c r="B1154" s="10" t="s">
        <v>463</v>
      </c>
      <c r="C1154" s="10" t="s">
        <v>28</v>
      </c>
      <c r="D1154" s="10" t="s">
        <v>29</v>
      </c>
      <c r="E1154" s="10" t="s">
        <v>30</v>
      </c>
      <c r="F1154" s="10"/>
      <c r="G1154" s="10">
        <v>0</v>
      </c>
      <c r="H1154" s="11">
        <f>SUMIFS(AA:AA,$A:$A,EOMONTH($A1154,-1),$B:$B,$B1154)</f>
        <v>639</v>
      </c>
      <c r="I1154" s="63">
        <f>ROUND(SUMIFS(AC:AC,$A:$A,EOMONTH($A1154,-1),$B:$B,$B1154),2)</f>
        <v>31.56</v>
      </c>
      <c r="J1154" s="11">
        <f>SUMIFS(AB:AB,$A:$A,EOMONTH($A1154,-1),$B:$B,$B1154)</f>
        <v>4137.3999999999996</v>
      </c>
      <c r="K1154" s="13">
        <v>0</v>
      </c>
      <c r="L1154" s="25">
        <v>0</v>
      </c>
      <c r="M1154" s="15">
        <v>0</v>
      </c>
      <c r="N1154" s="14">
        <v>0</v>
      </c>
      <c r="O1154" s="16">
        <v>0</v>
      </c>
      <c r="P1154" s="16">
        <v>0</v>
      </c>
      <c r="Q1154" s="16">
        <v>32</v>
      </c>
      <c r="R1154" s="16">
        <f>Q1154*16.876/100</f>
        <v>5.4003200000000007</v>
      </c>
      <c r="S1154" s="17">
        <f t="shared" si="119"/>
        <v>37.400320000000001</v>
      </c>
      <c r="T1154" s="16">
        <v>207.04</v>
      </c>
      <c r="U1154" s="18">
        <f t="shared" si="120"/>
        <v>0</v>
      </c>
      <c r="V1154" s="18">
        <f t="shared" si="121"/>
        <v>0</v>
      </c>
      <c r="W1154" s="18">
        <f t="shared" si="122"/>
        <v>0</v>
      </c>
      <c r="X1154" s="27"/>
      <c r="Y1154" s="19">
        <f t="shared" si="123"/>
        <v>0</v>
      </c>
      <c r="Z1154" s="18">
        <f t="shared" si="124"/>
        <v>0</v>
      </c>
      <c r="AA1154" s="12">
        <v>607</v>
      </c>
      <c r="AB1154" s="12">
        <v>3930.2</v>
      </c>
      <c r="AC1154" s="28">
        <f>+I1154+Y1154-Z1154</f>
        <v>31.56</v>
      </c>
      <c r="AD1154" s="20">
        <f t="shared" si="125"/>
        <v>0</v>
      </c>
      <c r="AE1154">
        <v>0</v>
      </c>
    </row>
    <row r="1155" spans="1:31" x14ac:dyDescent="0.25">
      <c r="A1155" s="9">
        <v>45077</v>
      </c>
      <c r="B1155" s="10" t="s">
        <v>464</v>
      </c>
      <c r="C1155" s="10" t="s">
        <v>28</v>
      </c>
      <c r="D1155" s="10" t="s">
        <v>29</v>
      </c>
      <c r="E1155" s="10" t="s">
        <v>30</v>
      </c>
      <c r="F1155" s="10"/>
      <c r="G1155" s="10">
        <v>0</v>
      </c>
      <c r="H1155" s="11">
        <f>SUMIFS(AA:AA,$A:$A,EOMONTH($A1155,-1),$B:$B,$B1155)</f>
        <v>901</v>
      </c>
      <c r="I1155" s="63">
        <f>ROUND(SUMIFS(AC:AC,$A:$A,EOMONTH($A1155,-1),$B:$B,$B1155),2)</f>
        <v>46.87</v>
      </c>
      <c r="J1155" s="11">
        <f>SUMIFS(AB:AB,$A:$A,EOMONTH($A1155,-1),$B:$B,$B1155)</f>
        <v>0</v>
      </c>
      <c r="K1155" s="13">
        <v>0</v>
      </c>
      <c r="L1155" s="25">
        <v>0</v>
      </c>
      <c r="M1155" s="15">
        <v>0</v>
      </c>
      <c r="N1155" s="14">
        <v>0</v>
      </c>
      <c r="O1155" s="16">
        <v>0</v>
      </c>
      <c r="P1155" s="16">
        <v>0</v>
      </c>
      <c r="Q1155" s="16">
        <v>40</v>
      </c>
      <c r="R1155" s="16">
        <f>Q1155*16.876/100</f>
        <v>6.7504000000000008</v>
      </c>
      <c r="S1155" s="17">
        <f t="shared" si="119"/>
        <v>46.750399999999999</v>
      </c>
      <c r="T1155" s="16">
        <v>716</v>
      </c>
      <c r="U1155" s="18">
        <f t="shared" si="120"/>
        <v>0</v>
      </c>
      <c r="V1155" s="18">
        <f t="shared" si="121"/>
        <v>0</v>
      </c>
      <c r="W1155" s="18">
        <f t="shared" si="122"/>
        <v>0</v>
      </c>
      <c r="X1155" s="27"/>
      <c r="Y1155" s="19">
        <f t="shared" si="123"/>
        <v>0</v>
      </c>
      <c r="Z1155" s="18">
        <f t="shared" si="124"/>
        <v>0</v>
      </c>
      <c r="AA1155" s="12">
        <v>861</v>
      </c>
      <c r="AB1155" s="12">
        <v>0</v>
      </c>
      <c r="AC1155" s="28">
        <f>+I1155+Y1155-Z1155</f>
        <v>46.87</v>
      </c>
      <c r="AD1155" s="20">
        <f t="shared" si="125"/>
        <v>0</v>
      </c>
      <c r="AE1155">
        <v>0</v>
      </c>
    </row>
    <row r="1156" spans="1:31" x14ac:dyDescent="0.25">
      <c r="A1156" s="9">
        <v>45077</v>
      </c>
      <c r="B1156" s="10" t="s">
        <v>465</v>
      </c>
      <c r="C1156" s="10" t="s">
        <v>28</v>
      </c>
      <c r="D1156" s="10" t="s">
        <v>29</v>
      </c>
      <c r="E1156" s="10" t="s">
        <v>30</v>
      </c>
      <c r="F1156" s="10"/>
      <c r="G1156" s="10">
        <v>0</v>
      </c>
      <c r="H1156" s="11">
        <f>SUMIFS(AA:AA,$A:$A,EOMONTH($A1156,-1),$B:$B,$B1156)</f>
        <v>701</v>
      </c>
      <c r="I1156" s="63">
        <f>ROUND(SUMIFS(AC:AC,$A:$A,EOMONTH($A1156,-1),$B:$B,$B1156),2)</f>
        <v>32.549999999999997</v>
      </c>
      <c r="J1156" s="11">
        <f>SUMIFS(AB:AB,$A:$A,EOMONTH($A1156,-1),$B:$B,$B1156)</f>
        <v>0</v>
      </c>
      <c r="K1156" s="13">
        <v>0</v>
      </c>
      <c r="L1156" s="25">
        <v>0</v>
      </c>
      <c r="M1156" s="15">
        <v>0</v>
      </c>
      <c r="N1156" s="14">
        <v>0</v>
      </c>
      <c r="O1156" s="16">
        <v>0</v>
      </c>
      <c r="P1156" s="16">
        <v>0</v>
      </c>
      <c r="Q1156" s="16">
        <v>0</v>
      </c>
      <c r="R1156" s="16">
        <f>Q1156*16.876/100</f>
        <v>0</v>
      </c>
      <c r="S1156" s="17">
        <f t="shared" si="119"/>
        <v>0</v>
      </c>
      <c r="T1156" s="16">
        <v>0</v>
      </c>
      <c r="U1156" s="18">
        <f t="shared" si="120"/>
        <v>0</v>
      </c>
      <c r="V1156" s="18">
        <f t="shared" si="121"/>
        <v>0</v>
      </c>
      <c r="W1156" s="18">
        <f t="shared" si="122"/>
        <v>0</v>
      </c>
      <c r="X1156" s="27"/>
      <c r="Y1156" s="19">
        <f t="shared" si="123"/>
        <v>0</v>
      </c>
      <c r="Z1156" s="18">
        <f t="shared" si="124"/>
        <v>0</v>
      </c>
      <c r="AA1156" s="12">
        <v>701</v>
      </c>
      <c r="AB1156" s="12">
        <v>0</v>
      </c>
      <c r="AC1156" s="28">
        <f>+I1156+Y1156-Z1156</f>
        <v>32.549999999999997</v>
      </c>
      <c r="AD1156" s="20">
        <f t="shared" si="125"/>
        <v>0</v>
      </c>
      <c r="AE1156">
        <v>0</v>
      </c>
    </row>
    <row r="1157" spans="1:31" x14ac:dyDescent="0.25">
      <c r="A1157" s="9">
        <v>45077</v>
      </c>
      <c r="B1157" s="10" t="s">
        <v>466</v>
      </c>
      <c r="C1157" s="10" t="s">
        <v>28</v>
      </c>
      <c r="D1157" s="10" t="s">
        <v>29</v>
      </c>
      <c r="E1157" s="10" t="s">
        <v>30</v>
      </c>
      <c r="F1157" s="10"/>
      <c r="G1157" s="10">
        <v>0</v>
      </c>
      <c r="H1157" s="11">
        <f>SUMIFS(AA:AA,$A:$A,EOMONTH($A1157,-1),$B:$B,$B1157)</f>
        <v>4</v>
      </c>
      <c r="I1157" s="63">
        <f>ROUND(SUMIFS(AC:AC,$A:$A,EOMONTH($A1157,-1),$B:$B,$B1157),2)</f>
        <v>0.18</v>
      </c>
      <c r="J1157" s="11">
        <f>SUMIFS(AB:AB,$A:$A,EOMONTH($A1157,-1),$B:$B,$B1157)</f>
        <v>118.64</v>
      </c>
      <c r="K1157" s="13">
        <v>0</v>
      </c>
      <c r="L1157" s="25">
        <v>0</v>
      </c>
      <c r="M1157" s="15">
        <v>0</v>
      </c>
      <c r="N1157" s="14">
        <v>0</v>
      </c>
      <c r="O1157" s="16">
        <v>0</v>
      </c>
      <c r="P1157" s="16">
        <v>0</v>
      </c>
      <c r="Q1157" s="16">
        <v>0</v>
      </c>
      <c r="R1157" s="16">
        <f>Q1157*16.876/100</f>
        <v>0</v>
      </c>
      <c r="S1157" s="17">
        <f t="shared" ref="S1157:S1220" si="126">Q1157+R1157</f>
        <v>0</v>
      </c>
      <c r="T1157" s="16">
        <v>0</v>
      </c>
      <c r="U1157" s="18">
        <f t="shared" ref="U1157:U1220" si="127">H1157*G1157/1000</f>
        <v>0</v>
      </c>
      <c r="V1157" s="18">
        <f t="shared" ref="V1157:V1220" si="128">M1157*F1157/1000</f>
        <v>0</v>
      </c>
      <c r="W1157" s="18">
        <f t="shared" ref="W1157:W1220" si="129">V1157*16.789/100</f>
        <v>0</v>
      </c>
      <c r="X1157" s="27"/>
      <c r="Y1157" s="19">
        <f t="shared" ref="Y1157:Y1220" si="130">V1157+W1157+X1157</f>
        <v>0</v>
      </c>
      <c r="Z1157" s="18">
        <f t="shared" ref="Z1157:Z1220" si="131">O1157*G1157/1000</f>
        <v>0</v>
      </c>
      <c r="AA1157" s="12">
        <v>4</v>
      </c>
      <c r="AB1157" s="12">
        <v>118.64</v>
      </c>
      <c r="AC1157" s="28">
        <f>+I1157+Y1157-Z1157</f>
        <v>0.18</v>
      </c>
      <c r="AD1157" s="20">
        <f t="shared" ref="AD1157:AD1220" si="132">IF(AC1157&lt;0,ROUNDUP(AC1157,-1)*-1,0)</f>
        <v>0</v>
      </c>
      <c r="AE1157">
        <v>0</v>
      </c>
    </row>
    <row r="1158" spans="1:31" x14ac:dyDescent="0.25">
      <c r="A1158" s="9">
        <v>45077</v>
      </c>
      <c r="B1158" s="10" t="s">
        <v>467</v>
      </c>
      <c r="C1158" s="10" t="s">
        <v>28</v>
      </c>
      <c r="D1158" s="10" t="s">
        <v>29</v>
      </c>
      <c r="E1158" s="10" t="s">
        <v>30</v>
      </c>
      <c r="F1158" s="10"/>
      <c r="G1158" s="10">
        <v>0</v>
      </c>
      <c r="H1158" s="11">
        <f>SUMIFS(AA:AA,$A:$A,EOMONTH($A1158,-1),$B:$B,$B1158)</f>
        <v>1</v>
      </c>
      <c r="I1158" s="63">
        <f>ROUND(SUMIFS(AC:AC,$A:$A,EOMONTH($A1158,-1),$B:$B,$B1158),2)</f>
        <v>0.05</v>
      </c>
      <c r="J1158" s="11">
        <f>SUMIFS(AB:AB,$A:$A,EOMONTH($A1158,-1),$B:$B,$B1158)</f>
        <v>29.66</v>
      </c>
      <c r="K1158" s="13">
        <v>0</v>
      </c>
      <c r="L1158" s="25">
        <v>0</v>
      </c>
      <c r="M1158" s="15">
        <v>0</v>
      </c>
      <c r="N1158" s="14">
        <v>0</v>
      </c>
      <c r="O1158" s="16">
        <v>0</v>
      </c>
      <c r="P1158" s="16">
        <v>0</v>
      </c>
      <c r="Q1158" s="16">
        <v>0</v>
      </c>
      <c r="R1158" s="16">
        <f>Q1158*16.876/100</f>
        <v>0</v>
      </c>
      <c r="S1158" s="17">
        <f t="shared" si="126"/>
        <v>0</v>
      </c>
      <c r="T1158" s="16">
        <v>0</v>
      </c>
      <c r="U1158" s="18">
        <f t="shared" si="127"/>
        <v>0</v>
      </c>
      <c r="V1158" s="18">
        <f t="shared" si="128"/>
        <v>0</v>
      </c>
      <c r="W1158" s="18">
        <f t="shared" si="129"/>
        <v>0</v>
      </c>
      <c r="X1158" s="27"/>
      <c r="Y1158" s="19">
        <f t="shared" si="130"/>
        <v>0</v>
      </c>
      <c r="Z1158" s="18">
        <f t="shared" si="131"/>
        <v>0</v>
      </c>
      <c r="AA1158" s="12">
        <v>1</v>
      </c>
      <c r="AB1158" s="12">
        <v>29.66</v>
      </c>
      <c r="AC1158" s="28">
        <f>+I1158+Y1158-Z1158</f>
        <v>0.05</v>
      </c>
      <c r="AD1158" s="20">
        <f t="shared" si="132"/>
        <v>0</v>
      </c>
      <c r="AE1158">
        <v>0</v>
      </c>
    </row>
    <row r="1159" spans="1:31" x14ac:dyDescent="0.25">
      <c r="A1159" s="9">
        <v>45077</v>
      </c>
      <c r="B1159" s="10" t="s">
        <v>468</v>
      </c>
      <c r="C1159" s="10" t="s">
        <v>28</v>
      </c>
      <c r="D1159" s="10" t="s">
        <v>29</v>
      </c>
      <c r="E1159" s="10" t="s">
        <v>30</v>
      </c>
      <c r="F1159" s="10"/>
      <c r="G1159" s="10">
        <v>0</v>
      </c>
      <c r="H1159" s="11">
        <f>SUMIFS(AA:AA,$A:$A,EOMONTH($A1159,-1),$B:$B,$B1159)</f>
        <v>1</v>
      </c>
      <c r="I1159" s="63">
        <f>ROUND(SUMIFS(AC:AC,$A:$A,EOMONTH($A1159,-1),$B:$B,$B1159),2)</f>
        <v>0.05</v>
      </c>
      <c r="J1159" s="11">
        <f>SUMIFS(AB:AB,$A:$A,EOMONTH($A1159,-1),$B:$B,$B1159)</f>
        <v>29.66</v>
      </c>
      <c r="K1159" s="13">
        <v>0</v>
      </c>
      <c r="L1159" s="25">
        <v>0</v>
      </c>
      <c r="M1159" s="15">
        <v>0</v>
      </c>
      <c r="N1159" s="14">
        <v>0</v>
      </c>
      <c r="O1159" s="16">
        <v>0</v>
      </c>
      <c r="P1159" s="16">
        <v>0</v>
      </c>
      <c r="Q1159" s="16">
        <v>0</v>
      </c>
      <c r="R1159" s="16">
        <f>Q1159*16.876/100</f>
        <v>0</v>
      </c>
      <c r="S1159" s="17">
        <f t="shared" si="126"/>
        <v>0</v>
      </c>
      <c r="T1159" s="16">
        <v>0</v>
      </c>
      <c r="U1159" s="18">
        <f t="shared" si="127"/>
        <v>0</v>
      </c>
      <c r="V1159" s="18">
        <f t="shared" si="128"/>
        <v>0</v>
      </c>
      <c r="W1159" s="18">
        <f t="shared" si="129"/>
        <v>0</v>
      </c>
      <c r="X1159" s="27"/>
      <c r="Y1159" s="19">
        <f t="shared" si="130"/>
        <v>0</v>
      </c>
      <c r="Z1159" s="18">
        <f t="shared" si="131"/>
        <v>0</v>
      </c>
      <c r="AA1159" s="12">
        <v>1</v>
      </c>
      <c r="AB1159" s="12">
        <v>29.66</v>
      </c>
      <c r="AC1159" s="28">
        <f>+I1159+Y1159-Z1159</f>
        <v>0.05</v>
      </c>
      <c r="AD1159" s="20">
        <f t="shared" si="132"/>
        <v>0</v>
      </c>
      <c r="AE1159">
        <v>0</v>
      </c>
    </row>
    <row r="1160" spans="1:31" x14ac:dyDescent="0.25">
      <c r="A1160" s="9">
        <v>45077</v>
      </c>
      <c r="B1160" s="10" t="s">
        <v>469</v>
      </c>
      <c r="C1160" s="10" t="s">
        <v>28</v>
      </c>
      <c r="D1160" s="10" t="s">
        <v>29</v>
      </c>
      <c r="E1160" s="10" t="s">
        <v>30</v>
      </c>
      <c r="F1160" s="10"/>
      <c r="G1160" s="10">
        <v>0</v>
      </c>
      <c r="H1160" s="11">
        <f>SUMIFS(AA:AA,$A:$A,EOMONTH($A1160,-1),$B:$B,$B1160)</f>
        <v>25</v>
      </c>
      <c r="I1160" s="63">
        <f>ROUND(SUMIFS(AC:AC,$A:$A,EOMONTH($A1160,-1),$B:$B,$B1160),2)</f>
        <v>1.1299999999999999</v>
      </c>
      <c r="J1160" s="11">
        <f>SUMIFS(AB:AB,$A:$A,EOMONTH($A1160,-1),$B:$B,$B1160)</f>
        <v>750</v>
      </c>
      <c r="K1160" s="13">
        <v>0</v>
      </c>
      <c r="L1160" s="25">
        <v>0</v>
      </c>
      <c r="M1160" s="15">
        <v>0</v>
      </c>
      <c r="N1160" s="14">
        <v>0</v>
      </c>
      <c r="O1160" s="16">
        <v>0</v>
      </c>
      <c r="P1160" s="16">
        <v>0</v>
      </c>
      <c r="Q1160" s="16">
        <v>0</v>
      </c>
      <c r="R1160" s="16">
        <f>Q1160*16.876/100</f>
        <v>0</v>
      </c>
      <c r="S1160" s="17">
        <f t="shared" si="126"/>
        <v>0</v>
      </c>
      <c r="T1160" s="16">
        <v>0</v>
      </c>
      <c r="U1160" s="18">
        <f t="shared" si="127"/>
        <v>0</v>
      </c>
      <c r="V1160" s="18">
        <f t="shared" si="128"/>
        <v>0</v>
      </c>
      <c r="W1160" s="18">
        <f t="shared" si="129"/>
        <v>0</v>
      </c>
      <c r="X1160" s="27"/>
      <c r="Y1160" s="19">
        <f t="shared" si="130"/>
        <v>0</v>
      </c>
      <c r="Z1160" s="18">
        <f t="shared" si="131"/>
        <v>0</v>
      </c>
      <c r="AA1160" s="12">
        <v>25</v>
      </c>
      <c r="AB1160" s="12">
        <v>750</v>
      </c>
      <c r="AC1160" s="28">
        <f>+I1160+Y1160-Z1160</f>
        <v>1.1299999999999999</v>
      </c>
      <c r="AD1160" s="20">
        <f t="shared" si="132"/>
        <v>0</v>
      </c>
      <c r="AE1160">
        <v>0</v>
      </c>
    </row>
    <row r="1161" spans="1:31" x14ac:dyDescent="0.25">
      <c r="A1161" s="9">
        <v>45077</v>
      </c>
      <c r="B1161" s="10" t="s">
        <v>470</v>
      </c>
      <c r="C1161" s="10" t="s">
        <v>28</v>
      </c>
      <c r="D1161" s="10" t="s">
        <v>29</v>
      </c>
      <c r="E1161" s="10" t="s">
        <v>30</v>
      </c>
      <c r="F1161" s="10"/>
      <c r="G1161" s="10">
        <v>0</v>
      </c>
      <c r="H1161" s="11">
        <f>SUMIFS(AA:AA,$A:$A,EOMONTH($A1161,-1),$B:$B,$B1161)</f>
        <v>1</v>
      </c>
      <c r="I1161" s="63">
        <f>ROUND(SUMIFS(AC:AC,$A:$A,EOMONTH($A1161,-1),$B:$B,$B1161),2)</f>
        <v>0.05</v>
      </c>
      <c r="J1161" s="11">
        <f>SUMIFS(AB:AB,$A:$A,EOMONTH($A1161,-1),$B:$B,$B1161)</f>
        <v>48.14</v>
      </c>
      <c r="K1161" s="13">
        <v>0</v>
      </c>
      <c r="L1161" s="25">
        <v>0</v>
      </c>
      <c r="M1161" s="15">
        <v>0</v>
      </c>
      <c r="N1161" s="14">
        <v>0</v>
      </c>
      <c r="O1161" s="16">
        <v>0</v>
      </c>
      <c r="P1161" s="16">
        <v>0</v>
      </c>
      <c r="Q1161" s="16">
        <v>0</v>
      </c>
      <c r="R1161" s="16">
        <f>Q1161*16.876/100</f>
        <v>0</v>
      </c>
      <c r="S1161" s="17">
        <f t="shared" si="126"/>
        <v>0</v>
      </c>
      <c r="T1161" s="16">
        <v>0</v>
      </c>
      <c r="U1161" s="18">
        <f t="shared" si="127"/>
        <v>0</v>
      </c>
      <c r="V1161" s="18">
        <f t="shared" si="128"/>
        <v>0</v>
      </c>
      <c r="W1161" s="18">
        <f t="shared" si="129"/>
        <v>0</v>
      </c>
      <c r="X1161" s="27"/>
      <c r="Y1161" s="19">
        <f t="shared" si="130"/>
        <v>0</v>
      </c>
      <c r="Z1161" s="18">
        <f t="shared" si="131"/>
        <v>0</v>
      </c>
      <c r="AA1161" s="12">
        <v>1</v>
      </c>
      <c r="AB1161" s="12">
        <v>48.14</v>
      </c>
      <c r="AC1161" s="28">
        <f>+I1161+Y1161-Z1161</f>
        <v>0.05</v>
      </c>
      <c r="AD1161" s="20">
        <f t="shared" si="132"/>
        <v>0</v>
      </c>
      <c r="AE1161">
        <v>0</v>
      </c>
    </row>
    <row r="1162" spans="1:31" x14ac:dyDescent="0.25">
      <c r="A1162" s="9">
        <v>45077</v>
      </c>
      <c r="B1162" s="10" t="s">
        <v>471</v>
      </c>
      <c r="C1162" s="10" t="s">
        <v>28</v>
      </c>
      <c r="D1162" s="10" t="s">
        <v>29</v>
      </c>
      <c r="E1162" s="10" t="s">
        <v>30</v>
      </c>
      <c r="F1162" s="10"/>
      <c r="G1162" s="10">
        <v>0</v>
      </c>
      <c r="H1162" s="11">
        <f>SUMIFS(AA:AA,$A:$A,EOMONTH($A1162,-1),$B:$B,$B1162)</f>
        <v>3</v>
      </c>
      <c r="I1162" s="63">
        <f>ROUND(SUMIFS(AC:AC,$A:$A,EOMONTH($A1162,-1),$B:$B,$B1162),2)</f>
        <v>0.14000000000000001</v>
      </c>
      <c r="J1162" s="11">
        <f>SUMIFS(AB:AB,$A:$A,EOMONTH($A1162,-1),$B:$B,$B1162)</f>
        <v>144.41999999999999</v>
      </c>
      <c r="K1162" s="13">
        <v>0</v>
      </c>
      <c r="L1162" s="25">
        <v>0</v>
      </c>
      <c r="M1162" s="15">
        <v>0</v>
      </c>
      <c r="N1162" s="14">
        <v>0</v>
      </c>
      <c r="O1162" s="16">
        <v>0</v>
      </c>
      <c r="P1162" s="16">
        <v>0</v>
      </c>
      <c r="Q1162" s="16">
        <v>0</v>
      </c>
      <c r="R1162" s="16">
        <f>Q1162*16.876/100</f>
        <v>0</v>
      </c>
      <c r="S1162" s="17">
        <f t="shared" si="126"/>
        <v>0</v>
      </c>
      <c r="T1162" s="16">
        <v>0</v>
      </c>
      <c r="U1162" s="18">
        <f t="shared" si="127"/>
        <v>0</v>
      </c>
      <c r="V1162" s="18">
        <f t="shared" si="128"/>
        <v>0</v>
      </c>
      <c r="W1162" s="18">
        <f t="shared" si="129"/>
        <v>0</v>
      </c>
      <c r="X1162" s="27"/>
      <c r="Y1162" s="19">
        <f t="shared" si="130"/>
        <v>0</v>
      </c>
      <c r="Z1162" s="18">
        <f t="shared" si="131"/>
        <v>0</v>
      </c>
      <c r="AA1162" s="12">
        <v>3</v>
      </c>
      <c r="AB1162" s="12">
        <v>144.41999999999999</v>
      </c>
      <c r="AC1162" s="28">
        <f>+I1162+Y1162-Z1162</f>
        <v>0.14000000000000001</v>
      </c>
      <c r="AD1162" s="20">
        <f t="shared" si="132"/>
        <v>0</v>
      </c>
      <c r="AE1162">
        <v>0</v>
      </c>
    </row>
    <row r="1163" spans="1:31" x14ac:dyDescent="0.25">
      <c r="A1163" s="9">
        <v>45077</v>
      </c>
      <c r="B1163" s="10" t="s">
        <v>472</v>
      </c>
      <c r="C1163" s="10" t="s">
        <v>28</v>
      </c>
      <c r="D1163" s="10" t="s">
        <v>29</v>
      </c>
      <c r="E1163" s="10" t="s">
        <v>30</v>
      </c>
      <c r="F1163" s="10"/>
      <c r="G1163" s="10">
        <v>0</v>
      </c>
      <c r="H1163" s="11">
        <f>SUMIFS(AA:AA,$A:$A,EOMONTH($A1163,-1),$B:$B,$B1163)</f>
        <v>1</v>
      </c>
      <c r="I1163" s="63">
        <f>ROUND(SUMIFS(AC:AC,$A:$A,EOMONTH($A1163,-1),$B:$B,$B1163),2)</f>
        <v>0.05</v>
      </c>
      <c r="J1163" s="11">
        <f>SUMIFS(AB:AB,$A:$A,EOMONTH($A1163,-1),$B:$B,$B1163)</f>
        <v>38.14</v>
      </c>
      <c r="K1163" s="13">
        <v>0</v>
      </c>
      <c r="L1163" s="25">
        <v>0</v>
      </c>
      <c r="M1163" s="15">
        <v>0</v>
      </c>
      <c r="N1163" s="14">
        <v>0</v>
      </c>
      <c r="O1163" s="16">
        <v>0</v>
      </c>
      <c r="P1163" s="16">
        <v>0</v>
      </c>
      <c r="Q1163" s="16">
        <v>0</v>
      </c>
      <c r="R1163" s="16">
        <f>Q1163*16.876/100</f>
        <v>0</v>
      </c>
      <c r="S1163" s="17">
        <f t="shared" si="126"/>
        <v>0</v>
      </c>
      <c r="T1163" s="16">
        <v>0</v>
      </c>
      <c r="U1163" s="18">
        <f t="shared" si="127"/>
        <v>0</v>
      </c>
      <c r="V1163" s="18">
        <f t="shared" si="128"/>
        <v>0</v>
      </c>
      <c r="W1163" s="18">
        <f t="shared" si="129"/>
        <v>0</v>
      </c>
      <c r="X1163" s="27"/>
      <c r="Y1163" s="19">
        <f t="shared" si="130"/>
        <v>0</v>
      </c>
      <c r="Z1163" s="18">
        <f t="shared" si="131"/>
        <v>0</v>
      </c>
      <c r="AA1163" s="12">
        <v>1</v>
      </c>
      <c r="AB1163" s="12">
        <v>38.14</v>
      </c>
      <c r="AC1163" s="28">
        <f>+I1163+Y1163-Z1163</f>
        <v>0.05</v>
      </c>
      <c r="AD1163" s="20">
        <f t="shared" si="132"/>
        <v>0</v>
      </c>
      <c r="AE1163">
        <v>0</v>
      </c>
    </row>
    <row r="1164" spans="1:31" x14ac:dyDescent="0.25">
      <c r="A1164" s="9">
        <v>45077</v>
      </c>
      <c r="B1164" s="10" t="s">
        <v>473</v>
      </c>
      <c r="C1164" s="10" t="s">
        <v>282</v>
      </c>
      <c r="D1164" s="10" t="s">
        <v>40</v>
      </c>
      <c r="E1164" s="10" t="s">
        <v>30</v>
      </c>
      <c r="F1164" s="10">
        <v>395</v>
      </c>
      <c r="G1164" s="10">
        <v>431</v>
      </c>
      <c r="H1164" s="11">
        <f>SUMIFS(AA:AA,$A:$A,EOMONTH($A1164,-1),$B:$B,$B1164)</f>
        <v>226</v>
      </c>
      <c r="I1164" s="63">
        <f>ROUND(SUMIFS(AC:AC,$A:$A,EOMONTH($A1164,-1),$B:$B,$B1164),2)</f>
        <v>10.47</v>
      </c>
      <c r="J1164" s="11">
        <f>SUMIFS(AB:AB,$A:$A,EOMONTH($A1164,-1),$B:$B,$B1164)</f>
        <v>16678.8</v>
      </c>
      <c r="K1164" s="13">
        <v>0</v>
      </c>
      <c r="L1164" s="25">
        <v>0</v>
      </c>
      <c r="M1164" s="15">
        <v>0</v>
      </c>
      <c r="N1164" s="14">
        <v>0</v>
      </c>
      <c r="O1164" s="16">
        <v>0</v>
      </c>
      <c r="P1164" s="16">
        <v>0</v>
      </c>
      <c r="Q1164" s="16">
        <v>0</v>
      </c>
      <c r="R1164" s="16">
        <f>Q1164*16.876/100</f>
        <v>0</v>
      </c>
      <c r="S1164" s="17">
        <f t="shared" si="126"/>
        <v>0</v>
      </c>
      <c r="T1164" s="16">
        <v>0</v>
      </c>
      <c r="U1164" s="18">
        <f t="shared" si="127"/>
        <v>97.406000000000006</v>
      </c>
      <c r="V1164" s="18">
        <f t="shared" si="128"/>
        <v>0</v>
      </c>
      <c r="W1164" s="18">
        <f t="shared" si="129"/>
        <v>0</v>
      </c>
      <c r="X1164" s="27"/>
      <c r="Y1164" s="19">
        <f t="shared" si="130"/>
        <v>0</v>
      </c>
      <c r="Z1164" s="18">
        <f t="shared" si="131"/>
        <v>0</v>
      </c>
      <c r="AA1164" s="12">
        <v>226</v>
      </c>
      <c r="AB1164" s="12">
        <v>16678.8</v>
      </c>
      <c r="AC1164" s="28">
        <f>+I1164+Y1164-Z1164</f>
        <v>10.47</v>
      </c>
      <c r="AD1164" s="20">
        <f t="shared" si="132"/>
        <v>0</v>
      </c>
      <c r="AE1164">
        <v>0</v>
      </c>
    </row>
    <row r="1165" spans="1:31" x14ac:dyDescent="0.25">
      <c r="A1165" s="9">
        <v>45077</v>
      </c>
      <c r="B1165" s="10" t="s">
        <v>474</v>
      </c>
      <c r="C1165" s="10" t="s">
        <v>282</v>
      </c>
      <c r="D1165" s="10" t="s">
        <v>29</v>
      </c>
      <c r="E1165" s="10" t="s">
        <v>30</v>
      </c>
      <c r="F1165" s="10"/>
      <c r="G1165" s="10">
        <v>0</v>
      </c>
      <c r="H1165" s="11">
        <f>SUMIFS(AA:AA,$A:$A,EOMONTH($A1165,-1),$B:$B,$B1165)</f>
        <v>463</v>
      </c>
      <c r="I1165" s="63">
        <f>ROUND(SUMIFS(AC:AC,$A:$A,EOMONTH($A1165,-1),$B:$B,$B1165),2)</f>
        <v>20.9</v>
      </c>
      <c r="J1165" s="11">
        <f>SUMIFS(AB:AB,$A:$A,EOMONTH($A1165,-1),$B:$B,$B1165)</f>
        <v>34169.4</v>
      </c>
      <c r="K1165" s="13">
        <v>0</v>
      </c>
      <c r="L1165" s="25">
        <v>0</v>
      </c>
      <c r="M1165" s="15">
        <v>0</v>
      </c>
      <c r="N1165" s="14">
        <v>0</v>
      </c>
      <c r="O1165" s="16">
        <v>0</v>
      </c>
      <c r="P1165" s="16">
        <v>0</v>
      </c>
      <c r="Q1165" s="16">
        <v>0</v>
      </c>
      <c r="R1165" s="16">
        <f>Q1165*16.876/100</f>
        <v>0</v>
      </c>
      <c r="S1165" s="17">
        <f t="shared" si="126"/>
        <v>0</v>
      </c>
      <c r="T1165" s="16">
        <v>0</v>
      </c>
      <c r="U1165" s="18">
        <f t="shared" si="127"/>
        <v>0</v>
      </c>
      <c r="V1165" s="18">
        <f t="shared" si="128"/>
        <v>0</v>
      </c>
      <c r="W1165" s="18">
        <f t="shared" si="129"/>
        <v>0</v>
      </c>
      <c r="X1165" s="27"/>
      <c r="Y1165" s="19">
        <f t="shared" si="130"/>
        <v>0</v>
      </c>
      <c r="Z1165" s="18">
        <f t="shared" si="131"/>
        <v>0</v>
      </c>
      <c r="AA1165" s="12">
        <v>463</v>
      </c>
      <c r="AB1165" s="12">
        <v>34169.4</v>
      </c>
      <c r="AC1165" s="28">
        <f>+I1165+Y1165-Z1165</f>
        <v>20.9</v>
      </c>
      <c r="AD1165" s="20">
        <f t="shared" si="132"/>
        <v>0</v>
      </c>
      <c r="AE1165">
        <v>0</v>
      </c>
    </row>
    <row r="1166" spans="1:31" x14ac:dyDescent="0.25">
      <c r="A1166" s="9">
        <v>45077</v>
      </c>
      <c r="B1166" s="10" t="s">
        <v>475</v>
      </c>
      <c r="C1166" s="10" t="s">
        <v>282</v>
      </c>
      <c r="D1166" s="10" t="s">
        <v>29</v>
      </c>
      <c r="E1166" s="10" t="s">
        <v>30</v>
      </c>
      <c r="F1166" s="10"/>
      <c r="G1166" s="10">
        <v>0</v>
      </c>
      <c r="H1166" s="11">
        <f>SUMIFS(AA:AA,$A:$A,EOMONTH($A1166,-1),$B:$B,$B1166)</f>
        <v>238</v>
      </c>
      <c r="I1166" s="63">
        <f>ROUND(SUMIFS(AC:AC,$A:$A,EOMONTH($A1166,-1),$B:$B,$B1166),2)</f>
        <v>12.42</v>
      </c>
      <c r="J1166" s="11">
        <f>SUMIFS(AB:AB,$A:$A,EOMONTH($A1166,-1),$B:$B,$B1166)</f>
        <v>17564.400000000001</v>
      </c>
      <c r="K1166" s="13">
        <v>0</v>
      </c>
      <c r="L1166" s="25">
        <v>0</v>
      </c>
      <c r="M1166" s="15">
        <v>0</v>
      </c>
      <c r="N1166" s="14">
        <v>0</v>
      </c>
      <c r="O1166" s="16">
        <v>0</v>
      </c>
      <c r="P1166" s="16">
        <v>0</v>
      </c>
      <c r="Q1166" s="16">
        <v>12</v>
      </c>
      <c r="R1166" s="16">
        <f>Q1166*16.876/100</f>
        <v>2.0251199999999998</v>
      </c>
      <c r="S1166" s="17">
        <f t="shared" si="126"/>
        <v>14.025119999999999</v>
      </c>
      <c r="T1166" s="16">
        <v>885.6</v>
      </c>
      <c r="U1166" s="18">
        <f t="shared" si="127"/>
        <v>0</v>
      </c>
      <c r="V1166" s="18">
        <f t="shared" si="128"/>
        <v>0</v>
      </c>
      <c r="W1166" s="18">
        <f t="shared" si="129"/>
        <v>0</v>
      </c>
      <c r="X1166" s="27"/>
      <c r="Y1166" s="19">
        <f t="shared" si="130"/>
        <v>0</v>
      </c>
      <c r="Z1166" s="18">
        <f t="shared" si="131"/>
        <v>0</v>
      </c>
      <c r="AA1166" s="12">
        <v>226</v>
      </c>
      <c r="AB1166" s="12">
        <v>16678.8</v>
      </c>
      <c r="AC1166" s="28">
        <f>+I1166+Y1166-Z1166</f>
        <v>12.42</v>
      </c>
      <c r="AD1166" s="20">
        <f t="shared" si="132"/>
        <v>0</v>
      </c>
      <c r="AE1166">
        <v>0</v>
      </c>
    </row>
    <row r="1167" spans="1:31" x14ac:dyDescent="0.25">
      <c r="A1167" s="9">
        <v>45077</v>
      </c>
      <c r="B1167" s="10" t="s">
        <v>476</v>
      </c>
      <c r="C1167" s="10" t="s">
        <v>282</v>
      </c>
      <c r="D1167" s="10" t="s">
        <v>40</v>
      </c>
      <c r="E1167" s="10" t="s">
        <v>30</v>
      </c>
      <c r="F1167" s="10">
        <v>395</v>
      </c>
      <c r="G1167" s="10">
        <v>431</v>
      </c>
      <c r="H1167" s="11">
        <f>SUMIFS(AA:AA,$A:$A,EOMONTH($A1167,-1),$B:$B,$B1167)</f>
        <v>125</v>
      </c>
      <c r="I1167" s="63">
        <f>ROUND(SUMIFS(AC:AC,$A:$A,EOMONTH($A1167,-1),$B:$B,$B1167),2)</f>
        <v>6.32</v>
      </c>
      <c r="J1167" s="11">
        <f>SUMIFS(AB:AB,$A:$A,EOMONTH($A1167,-1),$B:$B,$B1167)</f>
        <v>9225</v>
      </c>
      <c r="K1167" s="13">
        <v>0</v>
      </c>
      <c r="L1167" s="25">
        <v>0</v>
      </c>
      <c r="M1167" s="15">
        <v>0</v>
      </c>
      <c r="N1167" s="14">
        <v>0</v>
      </c>
      <c r="O1167" s="16">
        <v>0</v>
      </c>
      <c r="P1167" s="16">
        <v>0</v>
      </c>
      <c r="Q1167" s="16">
        <v>0</v>
      </c>
      <c r="R1167" s="16">
        <f>Q1167*16.876/100</f>
        <v>0</v>
      </c>
      <c r="S1167" s="17">
        <f t="shared" si="126"/>
        <v>0</v>
      </c>
      <c r="T1167" s="16">
        <v>0</v>
      </c>
      <c r="U1167" s="18">
        <f t="shared" si="127"/>
        <v>53.875</v>
      </c>
      <c r="V1167" s="18">
        <f t="shared" si="128"/>
        <v>0</v>
      </c>
      <c r="W1167" s="18">
        <f t="shared" si="129"/>
        <v>0</v>
      </c>
      <c r="X1167" s="27"/>
      <c r="Y1167" s="19">
        <f t="shared" si="130"/>
        <v>0</v>
      </c>
      <c r="Z1167" s="18">
        <f t="shared" si="131"/>
        <v>0</v>
      </c>
      <c r="AA1167" s="12">
        <v>125</v>
      </c>
      <c r="AB1167" s="12">
        <v>9225</v>
      </c>
      <c r="AC1167" s="28">
        <f>+I1167+Y1167-Z1167</f>
        <v>6.32</v>
      </c>
      <c r="AD1167" s="20">
        <f t="shared" si="132"/>
        <v>0</v>
      </c>
      <c r="AE1167">
        <v>0</v>
      </c>
    </row>
    <row r="1168" spans="1:31" x14ac:dyDescent="0.25">
      <c r="A1168" s="9">
        <v>45077</v>
      </c>
      <c r="B1168" s="10" t="s">
        <v>477</v>
      </c>
      <c r="C1168" s="10" t="s">
        <v>282</v>
      </c>
      <c r="D1168" s="10" t="s">
        <v>29</v>
      </c>
      <c r="E1168" s="10" t="s">
        <v>30</v>
      </c>
      <c r="F1168" s="10"/>
      <c r="G1168" s="10">
        <v>0</v>
      </c>
      <c r="H1168" s="11">
        <f>SUMIFS(AA:AA,$A:$A,EOMONTH($A1168,-1),$B:$B,$B1168)</f>
        <v>-40</v>
      </c>
      <c r="I1168" s="63">
        <f>ROUND(SUMIFS(AC:AC,$A:$A,EOMONTH($A1168,-1),$B:$B,$B1168),2)</f>
        <v>4.5599999999999996</v>
      </c>
      <c r="J1168" s="11">
        <f>SUMIFS(AB:AB,$A:$A,EOMONTH($A1168,-1),$B:$B,$B1168)</f>
        <v>-1848.8</v>
      </c>
      <c r="K1168" s="13">
        <v>0</v>
      </c>
      <c r="L1168" s="25">
        <v>0</v>
      </c>
      <c r="M1168" s="15">
        <v>0</v>
      </c>
      <c r="N1168" s="14">
        <v>0</v>
      </c>
      <c r="O1168" s="16">
        <v>0</v>
      </c>
      <c r="P1168" s="16">
        <v>0</v>
      </c>
      <c r="Q1168" s="16">
        <v>0</v>
      </c>
      <c r="R1168" s="16">
        <f>Q1168*16.876/100</f>
        <v>0</v>
      </c>
      <c r="S1168" s="17">
        <f t="shared" si="126"/>
        <v>0</v>
      </c>
      <c r="T1168" s="16">
        <v>0</v>
      </c>
      <c r="U1168" s="18">
        <f t="shared" si="127"/>
        <v>0</v>
      </c>
      <c r="V1168" s="18">
        <f t="shared" si="128"/>
        <v>0</v>
      </c>
      <c r="W1168" s="18">
        <f t="shared" si="129"/>
        <v>0</v>
      </c>
      <c r="X1168" s="27"/>
      <c r="Y1168" s="19">
        <f t="shared" si="130"/>
        <v>0</v>
      </c>
      <c r="Z1168" s="18">
        <f t="shared" si="131"/>
        <v>0</v>
      </c>
      <c r="AA1168" s="12">
        <v>-40</v>
      </c>
      <c r="AB1168" s="12">
        <v>-1848.8</v>
      </c>
      <c r="AC1168" s="28">
        <f>+I1168+Y1168-Z1168</f>
        <v>4.5599999999999996</v>
      </c>
      <c r="AD1168" s="20">
        <f t="shared" si="132"/>
        <v>0</v>
      </c>
      <c r="AE1168">
        <v>0</v>
      </c>
    </row>
    <row r="1169" spans="1:31" x14ac:dyDescent="0.25">
      <c r="A1169" s="9">
        <v>45077</v>
      </c>
      <c r="B1169" s="10" t="s">
        <v>478</v>
      </c>
      <c r="C1169" s="10" t="s">
        <v>282</v>
      </c>
      <c r="D1169" s="10" t="s">
        <v>40</v>
      </c>
      <c r="E1169" s="10" t="s">
        <v>30</v>
      </c>
      <c r="F1169" s="10">
        <v>395</v>
      </c>
      <c r="G1169" s="10">
        <v>431</v>
      </c>
      <c r="H1169" s="11">
        <f>SUMIFS(AA:AA,$A:$A,EOMONTH($A1169,-1),$B:$B,$B1169)</f>
        <v>147</v>
      </c>
      <c r="I1169" s="63">
        <f>ROUND(SUMIFS(AC:AC,$A:$A,EOMONTH($A1169,-1),$B:$B,$B1169),2)</f>
        <v>6.64</v>
      </c>
      <c r="J1169" s="11">
        <f>SUMIFS(AB:AB,$A:$A,EOMONTH($A1169,-1),$B:$B,$B1169)</f>
        <v>6929.55</v>
      </c>
      <c r="K1169" s="13">
        <v>0</v>
      </c>
      <c r="L1169" s="25">
        <v>0</v>
      </c>
      <c r="M1169" s="15">
        <v>4994</v>
      </c>
      <c r="N1169" s="14">
        <v>235417.16</v>
      </c>
      <c r="O1169" s="16">
        <v>0</v>
      </c>
      <c r="P1169" s="16">
        <v>0</v>
      </c>
      <c r="Q1169" s="16">
        <v>4994</v>
      </c>
      <c r="R1169" s="16">
        <f>Q1169*16.876/100</f>
        <v>842.78744000000006</v>
      </c>
      <c r="S1169" s="17">
        <f t="shared" si="126"/>
        <v>5836.7874400000001</v>
      </c>
      <c r="T1169" s="16">
        <v>235417.16</v>
      </c>
      <c r="U1169" s="18">
        <f t="shared" si="127"/>
        <v>63.356999999999999</v>
      </c>
      <c r="V1169" s="18">
        <f t="shared" si="128"/>
        <v>1972.63</v>
      </c>
      <c r="W1169" s="18">
        <f t="shared" si="129"/>
        <v>331.18485070000003</v>
      </c>
      <c r="X1169" s="27"/>
      <c r="Y1169" s="19">
        <f t="shared" si="130"/>
        <v>2303.8148507000001</v>
      </c>
      <c r="Z1169" s="18">
        <f t="shared" si="131"/>
        <v>0</v>
      </c>
      <c r="AA1169" s="12">
        <v>147</v>
      </c>
      <c r="AB1169" s="12">
        <v>6929.58</v>
      </c>
      <c r="AC1169" s="28">
        <f>+I1169+Y1169-Z1169</f>
        <v>2310.4548507</v>
      </c>
      <c r="AD1169" s="20">
        <f t="shared" si="132"/>
        <v>0</v>
      </c>
      <c r="AE1169">
        <v>0</v>
      </c>
    </row>
    <row r="1170" spans="1:31" x14ac:dyDescent="0.25">
      <c r="A1170" s="9">
        <v>45077</v>
      </c>
      <c r="B1170" s="10" t="s">
        <v>479</v>
      </c>
      <c r="C1170" s="10" t="s">
        <v>282</v>
      </c>
      <c r="D1170" s="10" t="s">
        <v>29</v>
      </c>
      <c r="E1170" s="10" t="s">
        <v>30</v>
      </c>
      <c r="F1170" s="10"/>
      <c r="G1170" s="10">
        <v>0</v>
      </c>
      <c r="H1170" s="11">
        <f>SUMIFS(AA:AA,$A:$A,EOMONTH($A1170,-1),$B:$B,$B1170)</f>
        <v>136</v>
      </c>
      <c r="I1170" s="63">
        <f>ROUND(SUMIFS(AC:AC,$A:$A,EOMONTH($A1170,-1),$B:$B,$B1170),2)</f>
        <v>18.600000000000001</v>
      </c>
      <c r="J1170" s="11">
        <f>SUMIFS(AB:AB,$A:$A,EOMONTH($A1170,-1),$B:$B,$B1170)</f>
        <v>7066.34</v>
      </c>
      <c r="K1170" s="13">
        <v>0</v>
      </c>
      <c r="L1170" s="25">
        <v>0</v>
      </c>
      <c r="M1170" s="15">
        <v>0</v>
      </c>
      <c r="N1170" s="14">
        <v>0</v>
      </c>
      <c r="O1170" s="16">
        <v>0</v>
      </c>
      <c r="P1170" s="16">
        <v>0</v>
      </c>
      <c r="Q1170" s="16">
        <v>0</v>
      </c>
      <c r="R1170" s="16">
        <f>Q1170*16.876/100</f>
        <v>0</v>
      </c>
      <c r="S1170" s="17">
        <f t="shared" si="126"/>
        <v>0</v>
      </c>
      <c r="T1170" s="16">
        <v>0</v>
      </c>
      <c r="U1170" s="18">
        <f t="shared" si="127"/>
        <v>0</v>
      </c>
      <c r="V1170" s="18">
        <f t="shared" si="128"/>
        <v>0</v>
      </c>
      <c r="W1170" s="18">
        <f t="shared" si="129"/>
        <v>0</v>
      </c>
      <c r="X1170" s="27"/>
      <c r="Y1170" s="19">
        <f t="shared" si="130"/>
        <v>0</v>
      </c>
      <c r="Z1170" s="18">
        <f t="shared" si="131"/>
        <v>0</v>
      </c>
      <c r="AA1170" s="12">
        <v>136</v>
      </c>
      <c r="AB1170" s="12">
        <v>7066.34</v>
      </c>
      <c r="AC1170" s="28">
        <f>+I1170+Y1170-Z1170</f>
        <v>18.600000000000001</v>
      </c>
      <c r="AD1170" s="20">
        <f t="shared" si="132"/>
        <v>0</v>
      </c>
      <c r="AE1170">
        <v>0</v>
      </c>
    </row>
    <row r="1171" spans="1:31" x14ac:dyDescent="0.25">
      <c r="A1171" s="9">
        <v>45077</v>
      </c>
      <c r="B1171" s="10" t="s">
        <v>480</v>
      </c>
      <c r="C1171" s="10" t="s">
        <v>282</v>
      </c>
      <c r="D1171" s="10" t="s">
        <v>40</v>
      </c>
      <c r="E1171" s="10" t="s">
        <v>30</v>
      </c>
      <c r="F1171" s="10">
        <v>395</v>
      </c>
      <c r="G1171" s="10">
        <v>431</v>
      </c>
      <c r="H1171" s="11">
        <f>SUMIFS(AA:AA,$A:$A,EOMONTH($A1171,-1),$B:$B,$B1171)</f>
        <v>64</v>
      </c>
      <c r="I1171" s="63">
        <f>ROUND(SUMIFS(AC:AC,$A:$A,EOMONTH($A1171,-1),$B:$B,$B1171),2)</f>
        <v>2.89</v>
      </c>
      <c r="J1171" s="11">
        <f>SUMIFS(AB:AB,$A:$A,EOMONTH($A1171,-1),$B:$B,$B1171)</f>
        <v>4723.2</v>
      </c>
      <c r="K1171" s="13">
        <v>0</v>
      </c>
      <c r="L1171" s="25">
        <v>0</v>
      </c>
      <c r="M1171" s="15">
        <v>0</v>
      </c>
      <c r="N1171" s="14">
        <v>0</v>
      </c>
      <c r="O1171" s="16">
        <v>0</v>
      </c>
      <c r="P1171" s="16">
        <v>0</v>
      </c>
      <c r="Q1171" s="16">
        <v>0</v>
      </c>
      <c r="R1171" s="16">
        <f>Q1171*16.876/100</f>
        <v>0</v>
      </c>
      <c r="S1171" s="17">
        <f t="shared" si="126"/>
        <v>0</v>
      </c>
      <c r="T1171" s="16">
        <v>0</v>
      </c>
      <c r="U1171" s="18">
        <f t="shared" si="127"/>
        <v>27.584</v>
      </c>
      <c r="V1171" s="18">
        <f t="shared" si="128"/>
        <v>0</v>
      </c>
      <c r="W1171" s="18">
        <f t="shared" si="129"/>
        <v>0</v>
      </c>
      <c r="X1171" s="27"/>
      <c r="Y1171" s="19">
        <f t="shared" si="130"/>
        <v>0</v>
      </c>
      <c r="Z1171" s="18">
        <f t="shared" si="131"/>
        <v>0</v>
      </c>
      <c r="AA1171" s="12">
        <v>64</v>
      </c>
      <c r="AB1171" s="12">
        <v>4723.2</v>
      </c>
      <c r="AC1171" s="28">
        <f>+I1171+Y1171-Z1171</f>
        <v>2.89</v>
      </c>
      <c r="AD1171" s="20">
        <f t="shared" si="132"/>
        <v>0</v>
      </c>
      <c r="AE1171">
        <v>0</v>
      </c>
    </row>
    <row r="1172" spans="1:31" x14ac:dyDescent="0.25">
      <c r="A1172" s="9">
        <v>45077</v>
      </c>
      <c r="B1172" s="10" t="s">
        <v>481</v>
      </c>
      <c r="C1172" s="10" t="s">
        <v>282</v>
      </c>
      <c r="D1172" s="10" t="s">
        <v>29</v>
      </c>
      <c r="E1172" s="10" t="s">
        <v>30</v>
      </c>
      <c r="F1172" s="10"/>
      <c r="G1172" s="10">
        <v>0</v>
      </c>
      <c r="H1172" s="11">
        <f>SUMIFS(AA:AA,$A:$A,EOMONTH($A1172,-1),$B:$B,$B1172)</f>
        <v>600</v>
      </c>
      <c r="I1172" s="63">
        <f>ROUND(SUMIFS(AC:AC,$A:$A,EOMONTH($A1172,-1),$B:$B,$B1172),2)</f>
        <v>28.62</v>
      </c>
      <c r="J1172" s="11">
        <f>SUMIFS(AB:AB,$A:$A,EOMONTH($A1172,-1),$B:$B,$B1172)</f>
        <v>45202.5</v>
      </c>
      <c r="K1172" s="13">
        <v>0</v>
      </c>
      <c r="L1172" s="25">
        <v>0</v>
      </c>
      <c r="M1172" s="15">
        <v>0</v>
      </c>
      <c r="N1172" s="14">
        <v>0</v>
      </c>
      <c r="O1172" s="16">
        <v>0</v>
      </c>
      <c r="P1172" s="16">
        <v>0</v>
      </c>
      <c r="Q1172" s="16">
        <v>80</v>
      </c>
      <c r="R1172" s="16">
        <f>Q1172*16.876/100</f>
        <v>13.500800000000002</v>
      </c>
      <c r="S1172" s="17">
        <f t="shared" si="126"/>
        <v>93.500799999999998</v>
      </c>
      <c r="T1172" s="16">
        <v>6027.2</v>
      </c>
      <c r="U1172" s="18">
        <f t="shared" si="127"/>
        <v>0</v>
      </c>
      <c r="V1172" s="18">
        <f t="shared" si="128"/>
        <v>0</v>
      </c>
      <c r="W1172" s="18">
        <f t="shared" si="129"/>
        <v>0</v>
      </c>
      <c r="X1172" s="27"/>
      <c r="Y1172" s="19">
        <f t="shared" si="130"/>
        <v>0</v>
      </c>
      <c r="Z1172" s="18">
        <f t="shared" si="131"/>
        <v>0</v>
      </c>
      <c r="AA1172" s="12">
        <v>520</v>
      </c>
      <c r="AB1172" s="12">
        <v>39175.5</v>
      </c>
      <c r="AC1172" s="28">
        <f>+I1172+Y1172-Z1172</f>
        <v>28.62</v>
      </c>
      <c r="AD1172" s="20">
        <f t="shared" si="132"/>
        <v>0</v>
      </c>
      <c r="AE1172">
        <v>0</v>
      </c>
    </row>
    <row r="1173" spans="1:31" x14ac:dyDescent="0.25">
      <c r="A1173" s="9">
        <v>45077</v>
      </c>
      <c r="B1173" s="10" t="s">
        <v>482</v>
      </c>
      <c r="C1173" s="10" t="s">
        <v>282</v>
      </c>
      <c r="D1173" s="10" t="s">
        <v>40</v>
      </c>
      <c r="E1173" s="10" t="s">
        <v>30</v>
      </c>
      <c r="F1173" s="10">
        <v>550</v>
      </c>
      <c r="G1173" s="10">
        <v>599</v>
      </c>
      <c r="H1173" s="11">
        <f>SUMIFS(AA:AA,$A:$A,EOMONTH($A1173,-1),$B:$B,$B1173)</f>
        <v>-20</v>
      </c>
      <c r="I1173" s="63">
        <f>ROUND(SUMIFS(AC:AC,$A:$A,EOMONTH($A1173,-1),$B:$B,$B1173),2)</f>
        <v>-11.98</v>
      </c>
      <c r="J1173" s="11">
        <f>SUMIFS(AB:AB,$A:$A,EOMONTH($A1173,-1),$B:$B,$B1173)</f>
        <v>-2304</v>
      </c>
      <c r="K1173" s="13">
        <v>0</v>
      </c>
      <c r="L1173" s="25">
        <v>0</v>
      </c>
      <c r="M1173" s="15">
        <v>0</v>
      </c>
      <c r="N1173" s="14">
        <v>0</v>
      </c>
      <c r="O1173" s="16">
        <v>0</v>
      </c>
      <c r="P1173" s="16">
        <v>0</v>
      </c>
      <c r="Q1173" s="16">
        <v>0</v>
      </c>
      <c r="R1173" s="16">
        <f>Q1173*16.876/100</f>
        <v>0</v>
      </c>
      <c r="S1173" s="17">
        <f t="shared" si="126"/>
        <v>0</v>
      </c>
      <c r="T1173" s="16">
        <v>0</v>
      </c>
      <c r="U1173" s="18">
        <f t="shared" si="127"/>
        <v>-11.98</v>
      </c>
      <c r="V1173" s="18">
        <f t="shared" si="128"/>
        <v>0</v>
      </c>
      <c r="W1173" s="18">
        <f t="shared" si="129"/>
        <v>0</v>
      </c>
      <c r="X1173" s="27"/>
      <c r="Y1173" s="19">
        <f t="shared" si="130"/>
        <v>0</v>
      </c>
      <c r="Z1173" s="18">
        <f t="shared" si="131"/>
        <v>0</v>
      </c>
      <c r="AA1173" s="12">
        <v>-20</v>
      </c>
      <c r="AB1173" s="12">
        <v>-2304</v>
      </c>
      <c r="AC1173" s="28">
        <f>+I1173+Y1173-Z1173</f>
        <v>-11.98</v>
      </c>
      <c r="AD1173" s="20">
        <f t="shared" si="132"/>
        <v>20</v>
      </c>
      <c r="AE1173">
        <v>20</v>
      </c>
    </row>
    <row r="1174" spans="1:31" x14ac:dyDescent="0.25">
      <c r="A1174" s="9">
        <v>45077</v>
      </c>
      <c r="B1174" s="10" t="s">
        <v>483</v>
      </c>
      <c r="C1174" s="10" t="s">
        <v>282</v>
      </c>
      <c r="D1174" s="10" t="s">
        <v>29</v>
      </c>
      <c r="E1174" s="10" t="s">
        <v>30</v>
      </c>
      <c r="F1174" s="10"/>
      <c r="G1174" s="10">
        <v>0</v>
      </c>
      <c r="H1174" s="11">
        <f>SUMIFS(AA:AA,$A:$A,EOMONTH($A1174,-1),$B:$B,$B1174)</f>
        <v>14</v>
      </c>
      <c r="I1174" s="63">
        <f>ROUND(SUMIFS(AC:AC,$A:$A,EOMONTH($A1174,-1),$B:$B,$B1174),2)</f>
        <v>0.63</v>
      </c>
      <c r="J1174" s="11">
        <f>SUMIFS(AB:AB,$A:$A,EOMONTH($A1174,-1),$B:$B,$B1174)</f>
        <v>1885.38</v>
      </c>
      <c r="K1174" s="13">
        <v>0</v>
      </c>
      <c r="L1174" s="25">
        <v>0</v>
      </c>
      <c r="M1174" s="15">
        <v>0</v>
      </c>
      <c r="N1174" s="14">
        <v>0</v>
      </c>
      <c r="O1174" s="16">
        <v>0</v>
      </c>
      <c r="P1174" s="16">
        <v>0</v>
      </c>
      <c r="Q1174" s="16">
        <v>0</v>
      </c>
      <c r="R1174" s="16">
        <f>Q1174*16.876/100</f>
        <v>0</v>
      </c>
      <c r="S1174" s="17">
        <f t="shared" si="126"/>
        <v>0</v>
      </c>
      <c r="T1174" s="16">
        <v>0</v>
      </c>
      <c r="U1174" s="18">
        <f t="shared" si="127"/>
        <v>0</v>
      </c>
      <c r="V1174" s="18">
        <f t="shared" si="128"/>
        <v>0</v>
      </c>
      <c r="W1174" s="18">
        <f t="shared" si="129"/>
        <v>0</v>
      </c>
      <c r="X1174" s="27"/>
      <c r="Y1174" s="19">
        <f t="shared" si="130"/>
        <v>0</v>
      </c>
      <c r="Z1174" s="18">
        <f t="shared" si="131"/>
        <v>0</v>
      </c>
      <c r="AA1174" s="12">
        <v>14</v>
      </c>
      <c r="AB1174" s="12">
        <v>1885.38</v>
      </c>
      <c r="AC1174" s="28">
        <f>+I1174+Y1174-Z1174</f>
        <v>0.63</v>
      </c>
      <c r="AD1174" s="20">
        <f t="shared" si="132"/>
        <v>0</v>
      </c>
      <c r="AE1174">
        <v>0</v>
      </c>
    </row>
    <row r="1175" spans="1:31" x14ac:dyDescent="0.25">
      <c r="A1175" s="9">
        <v>45077</v>
      </c>
      <c r="B1175" s="10" t="s">
        <v>484</v>
      </c>
      <c r="C1175" s="10" t="s">
        <v>282</v>
      </c>
      <c r="D1175" s="10" t="s">
        <v>40</v>
      </c>
      <c r="E1175" s="10" t="s">
        <v>30</v>
      </c>
      <c r="F1175" s="10">
        <v>550</v>
      </c>
      <c r="G1175" s="10">
        <v>599</v>
      </c>
      <c r="H1175" s="11">
        <f>SUMIFS(AA:AA,$A:$A,EOMONTH($A1175,-1),$B:$B,$B1175)</f>
        <v>-20</v>
      </c>
      <c r="I1175" s="63">
        <f>ROUND(SUMIFS(AC:AC,$A:$A,EOMONTH($A1175,-1),$B:$B,$B1175),2)</f>
        <v>-11.98</v>
      </c>
      <c r="J1175" s="11">
        <f>SUMIFS(AB:AB,$A:$A,EOMONTH($A1175,-1),$B:$B,$B1175)</f>
        <v>-2304</v>
      </c>
      <c r="K1175" s="13">
        <v>0</v>
      </c>
      <c r="L1175" s="25">
        <v>0</v>
      </c>
      <c r="M1175" s="15">
        <v>0</v>
      </c>
      <c r="N1175" s="14">
        <v>0</v>
      </c>
      <c r="O1175" s="16">
        <v>0</v>
      </c>
      <c r="P1175" s="16">
        <v>0</v>
      </c>
      <c r="Q1175" s="16">
        <v>0</v>
      </c>
      <c r="R1175" s="16">
        <f>Q1175*16.876/100</f>
        <v>0</v>
      </c>
      <c r="S1175" s="17">
        <f t="shared" si="126"/>
        <v>0</v>
      </c>
      <c r="T1175" s="16">
        <v>0</v>
      </c>
      <c r="U1175" s="18">
        <f t="shared" si="127"/>
        <v>-11.98</v>
      </c>
      <c r="V1175" s="18">
        <f t="shared" si="128"/>
        <v>0</v>
      </c>
      <c r="W1175" s="18">
        <f t="shared" si="129"/>
        <v>0</v>
      </c>
      <c r="X1175" s="27"/>
      <c r="Y1175" s="19">
        <f t="shared" si="130"/>
        <v>0</v>
      </c>
      <c r="Z1175" s="18">
        <f t="shared" si="131"/>
        <v>0</v>
      </c>
      <c r="AA1175" s="12">
        <v>-20</v>
      </c>
      <c r="AB1175" s="12">
        <v>-2304</v>
      </c>
      <c r="AC1175" s="28">
        <f>+I1175+Y1175-Z1175</f>
        <v>-11.98</v>
      </c>
      <c r="AD1175" s="20">
        <f t="shared" si="132"/>
        <v>20</v>
      </c>
      <c r="AE1175">
        <v>20</v>
      </c>
    </row>
    <row r="1176" spans="1:31" x14ac:dyDescent="0.25">
      <c r="A1176" s="9">
        <v>45077</v>
      </c>
      <c r="B1176" s="10" t="s">
        <v>485</v>
      </c>
      <c r="C1176" s="10" t="s">
        <v>282</v>
      </c>
      <c r="D1176" s="10" t="s">
        <v>29</v>
      </c>
      <c r="E1176" s="10" t="s">
        <v>30</v>
      </c>
      <c r="F1176" s="10"/>
      <c r="G1176" s="10">
        <v>0</v>
      </c>
      <c r="H1176" s="11">
        <f>SUMIFS(AA:AA,$A:$A,EOMONTH($A1176,-1),$B:$B,$B1176)</f>
        <v>8</v>
      </c>
      <c r="I1176" s="63">
        <f>ROUND(SUMIFS(AC:AC,$A:$A,EOMONTH($A1176,-1),$B:$B,$B1176),2)</f>
        <v>0.36</v>
      </c>
      <c r="J1176" s="11">
        <f>SUMIFS(AB:AB,$A:$A,EOMONTH($A1176,-1),$B:$B,$B1176)</f>
        <v>1077.3599999999999</v>
      </c>
      <c r="K1176" s="13">
        <v>0</v>
      </c>
      <c r="L1176" s="25">
        <v>0</v>
      </c>
      <c r="M1176" s="15">
        <v>0</v>
      </c>
      <c r="N1176" s="14">
        <v>0</v>
      </c>
      <c r="O1176" s="16">
        <v>0</v>
      </c>
      <c r="P1176" s="16">
        <v>0</v>
      </c>
      <c r="Q1176" s="16">
        <v>0</v>
      </c>
      <c r="R1176" s="16">
        <f>Q1176*16.876/100</f>
        <v>0</v>
      </c>
      <c r="S1176" s="17">
        <f t="shared" si="126"/>
        <v>0</v>
      </c>
      <c r="T1176" s="16">
        <v>0</v>
      </c>
      <c r="U1176" s="18">
        <f t="shared" si="127"/>
        <v>0</v>
      </c>
      <c r="V1176" s="18">
        <f t="shared" si="128"/>
        <v>0</v>
      </c>
      <c r="W1176" s="18">
        <f t="shared" si="129"/>
        <v>0</v>
      </c>
      <c r="X1176" s="27"/>
      <c r="Y1176" s="19">
        <f t="shared" si="130"/>
        <v>0</v>
      </c>
      <c r="Z1176" s="18">
        <f t="shared" si="131"/>
        <v>0</v>
      </c>
      <c r="AA1176" s="12">
        <v>8</v>
      </c>
      <c r="AB1176" s="12">
        <v>1077.3599999999999</v>
      </c>
      <c r="AC1176" s="28">
        <f>+I1176+Y1176-Z1176</f>
        <v>0.36</v>
      </c>
      <c r="AD1176" s="20">
        <f t="shared" si="132"/>
        <v>0</v>
      </c>
      <c r="AE1176">
        <v>0</v>
      </c>
    </row>
    <row r="1177" spans="1:31" x14ac:dyDescent="0.25">
      <c r="A1177" s="9">
        <v>45077</v>
      </c>
      <c r="B1177" s="10" t="s">
        <v>486</v>
      </c>
      <c r="C1177" s="10" t="s">
        <v>282</v>
      </c>
      <c r="D1177" s="10" t="s">
        <v>40</v>
      </c>
      <c r="E1177" s="10" t="s">
        <v>30</v>
      </c>
      <c r="F1177" s="10">
        <v>550</v>
      </c>
      <c r="G1177" s="10">
        <v>599</v>
      </c>
      <c r="H1177" s="11">
        <f>SUMIFS(AA:AA,$A:$A,EOMONTH($A1177,-1),$B:$B,$B1177)</f>
        <v>-20</v>
      </c>
      <c r="I1177" s="63">
        <f>ROUND(SUMIFS(AC:AC,$A:$A,EOMONTH($A1177,-1),$B:$B,$B1177),2)</f>
        <v>-11.98</v>
      </c>
      <c r="J1177" s="11">
        <f>SUMIFS(AB:AB,$A:$A,EOMONTH($A1177,-1),$B:$B,$B1177)</f>
        <v>-2304</v>
      </c>
      <c r="K1177" s="13">
        <v>0</v>
      </c>
      <c r="L1177" s="25">
        <v>0</v>
      </c>
      <c r="M1177" s="15">
        <v>0</v>
      </c>
      <c r="N1177" s="14">
        <v>0</v>
      </c>
      <c r="O1177" s="16">
        <v>0</v>
      </c>
      <c r="P1177" s="16">
        <v>0</v>
      </c>
      <c r="Q1177" s="16">
        <v>0</v>
      </c>
      <c r="R1177" s="16">
        <f>Q1177*16.876/100</f>
        <v>0</v>
      </c>
      <c r="S1177" s="17">
        <f t="shared" si="126"/>
        <v>0</v>
      </c>
      <c r="T1177" s="16">
        <v>0</v>
      </c>
      <c r="U1177" s="18">
        <f t="shared" si="127"/>
        <v>-11.98</v>
      </c>
      <c r="V1177" s="18">
        <f t="shared" si="128"/>
        <v>0</v>
      </c>
      <c r="W1177" s="18">
        <f t="shared" si="129"/>
        <v>0</v>
      </c>
      <c r="X1177" s="27"/>
      <c r="Y1177" s="19">
        <f t="shared" si="130"/>
        <v>0</v>
      </c>
      <c r="Z1177" s="18">
        <f t="shared" si="131"/>
        <v>0</v>
      </c>
      <c r="AA1177" s="12">
        <v>-20</v>
      </c>
      <c r="AB1177" s="12">
        <v>-2304</v>
      </c>
      <c r="AC1177" s="28">
        <f>+I1177+Y1177-Z1177</f>
        <v>-11.98</v>
      </c>
      <c r="AD1177" s="20">
        <f t="shared" si="132"/>
        <v>20</v>
      </c>
      <c r="AE1177">
        <v>20</v>
      </c>
    </row>
    <row r="1178" spans="1:31" x14ac:dyDescent="0.25">
      <c r="A1178" s="59">
        <v>45077</v>
      </c>
      <c r="B1178" s="60" t="s">
        <v>822</v>
      </c>
      <c r="C1178" s="60" t="s">
        <v>282</v>
      </c>
      <c r="D1178" s="60" t="s">
        <v>29</v>
      </c>
      <c r="E1178" s="60" t="s">
        <v>30</v>
      </c>
      <c r="F1178" s="10"/>
      <c r="G1178" s="10"/>
      <c r="H1178" s="11"/>
      <c r="I1178" s="63">
        <f>ROUND(SUMIFS(AC:AC,$A:$A,EOMONTH($A1178,-1),$B:$B,$B1178),2)</f>
        <v>0</v>
      </c>
      <c r="J1178" s="11"/>
      <c r="K1178" s="13"/>
      <c r="L1178" s="25"/>
      <c r="M1178" s="15"/>
      <c r="N1178" s="14"/>
      <c r="O1178" s="16"/>
      <c r="P1178" s="16"/>
      <c r="Q1178" s="16"/>
      <c r="R1178" s="16"/>
      <c r="S1178" s="17">
        <f t="shared" si="126"/>
        <v>0</v>
      </c>
      <c r="T1178" s="16"/>
      <c r="U1178" s="18">
        <f t="shared" si="127"/>
        <v>0</v>
      </c>
      <c r="V1178" s="18">
        <f t="shared" si="128"/>
        <v>0</v>
      </c>
      <c r="W1178" s="18">
        <f t="shared" si="129"/>
        <v>0</v>
      </c>
      <c r="X1178" s="27"/>
      <c r="Y1178" s="19">
        <f t="shared" si="130"/>
        <v>0</v>
      </c>
      <c r="Z1178" s="18">
        <f t="shared" si="131"/>
        <v>0</v>
      </c>
      <c r="AA1178" s="12"/>
      <c r="AB1178" s="12"/>
      <c r="AC1178" s="28">
        <f>+I1178+Y1178-Z1178</f>
        <v>0</v>
      </c>
      <c r="AD1178" s="20">
        <f t="shared" si="132"/>
        <v>0</v>
      </c>
      <c r="AE1178">
        <v>0</v>
      </c>
    </row>
    <row r="1179" spans="1:31" x14ac:dyDescent="0.25">
      <c r="A1179" s="9">
        <v>45077</v>
      </c>
      <c r="B1179" s="10" t="s">
        <v>487</v>
      </c>
      <c r="C1179" s="10" t="s">
        <v>282</v>
      </c>
      <c r="D1179" s="10" t="s">
        <v>40</v>
      </c>
      <c r="E1179" s="10" t="s">
        <v>30</v>
      </c>
      <c r="F1179" s="10">
        <v>450</v>
      </c>
      <c r="G1179" s="10">
        <v>490</v>
      </c>
      <c r="H1179" s="11">
        <f>SUMIFS(AA:AA,$A:$A,EOMONTH($A1179,-1),$B:$B,$B1179)</f>
        <v>46</v>
      </c>
      <c r="I1179" s="63">
        <f>ROUND(SUMIFS(AC:AC,$A:$A,EOMONTH($A1179,-1),$B:$B,$B1179),2)</f>
        <v>2.08</v>
      </c>
      <c r="J1179" s="11">
        <f>SUMIFS(AB:AB,$A:$A,EOMONTH($A1179,-1),$B:$B,$B1179)</f>
        <v>0</v>
      </c>
      <c r="K1179" s="13">
        <v>0</v>
      </c>
      <c r="L1179" s="25">
        <v>0</v>
      </c>
      <c r="M1179" s="15">
        <v>0</v>
      </c>
      <c r="N1179" s="14">
        <v>0</v>
      </c>
      <c r="O1179" s="16">
        <v>0</v>
      </c>
      <c r="P1179" s="16">
        <v>0</v>
      </c>
      <c r="Q1179" s="16">
        <v>0</v>
      </c>
      <c r="R1179" s="16">
        <f>Q1179*16.876/100</f>
        <v>0</v>
      </c>
      <c r="S1179" s="17">
        <f t="shared" si="126"/>
        <v>0</v>
      </c>
      <c r="T1179" s="16">
        <v>0</v>
      </c>
      <c r="U1179" s="18">
        <f t="shared" si="127"/>
        <v>22.54</v>
      </c>
      <c r="V1179" s="18">
        <f t="shared" si="128"/>
        <v>0</v>
      </c>
      <c r="W1179" s="18">
        <f t="shared" si="129"/>
        <v>0</v>
      </c>
      <c r="X1179" s="27"/>
      <c r="Y1179" s="19">
        <f t="shared" si="130"/>
        <v>0</v>
      </c>
      <c r="Z1179" s="18">
        <f t="shared" si="131"/>
        <v>0</v>
      </c>
      <c r="AA1179" s="12">
        <v>46</v>
      </c>
      <c r="AB1179" s="12">
        <v>0</v>
      </c>
      <c r="AC1179" s="28">
        <f>+I1179+Y1179-Z1179</f>
        <v>2.08</v>
      </c>
      <c r="AD1179" s="20">
        <f t="shared" si="132"/>
        <v>0</v>
      </c>
      <c r="AE1179">
        <v>0</v>
      </c>
    </row>
    <row r="1180" spans="1:31" x14ac:dyDescent="0.25">
      <c r="A1180" s="9">
        <v>45077</v>
      </c>
      <c r="B1180" s="10" t="s">
        <v>488</v>
      </c>
      <c r="C1180" s="10" t="s">
        <v>282</v>
      </c>
      <c r="D1180" s="10" t="s">
        <v>40</v>
      </c>
      <c r="E1180" s="10" t="s">
        <v>30</v>
      </c>
      <c r="F1180" s="10">
        <v>450</v>
      </c>
      <c r="G1180" s="10">
        <v>490</v>
      </c>
      <c r="H1180" s="11">
        <f>SUMIFS(AA:AA,$A:$A,EOMONTH($A1180,-1),$B:$B,$B1180)</f>
        <v>223</v>
      </c>
      <c r="I1180" s="63">
        <f>ROUND(SUMIFS(AC:AC,$A:$A,EOMONTH($A1180,-1),$B:$B,$B1180),2)</f>
        <v>10.07</v>
      </c>
      <c r="J1180" s="11">
        <f>SUMIFS(AB:AB,$A:$A,EOMONTH($A1180,-1),$B:$B,$B1180)</f>
        <v>24530</v>
      </c>
      <c r="K1180" s="13">
        <v>0</v>
      </c>
      <c r="L1180" s="25">
        <v>0</v>
      </c>
      <c r="M1180" s="15">
        <v>0</v>
      </c>
      <c r="N1180" s="14">
        <v>0</v>
      </c>
      <c r="O1180" s="16">
        <v>0</v>
      </c>
      <c r="P1180" s="16">
        <v>0</v>
      </c>
      <c r="Q1180" s="16">
        <v>0</v>
      </c>
      <c r="R1180" s="16">
        <f>Q1180*16.876/100</f>
        <v>0</v>
      </c>
      <c r="S1180" s="17">
        <f t="shared" si="126"/>
        <v>0</v>
      </c>
      <c r="T1180" s="16">
        <v>0</v>
      </c>
      <c r="U1180" s="18">
        <f t="shared" si="127"/>
        <v>109.27</v>
      </c>
      <c r="V1180" s="18">
        <f t="shared" si="128"/>
        <v>0</v>
      </c>
      <c r="W1180" s="18">
        <f t="shared" si="129"/>
        <v>0</v>
      </c>
      <c r="X1180" s="27"/>
      <c r="Y1180" s="19">
        <f t="shared" si="130"/>
        <v>0</v>
      </c>
      <c r="Z1180" s="18">
        <f t="shared" si="131"/>
        <v>0</v>
      </c>
      <c r="AA1180" s="12">
        <v>223</v>
      </c>
      <c r="AB1180" s="12">
        <v>24530</v>
      </c>
      <c r="AC1180" s="28">
        <f>+I1180+Y1180-Z1180</f>
        <v>10.07</v>
      </c>
      <c r="AD1180" s="20">
        <f t="shared" si="132"/>
        <v>0</v>
      </c>
      <c r="AE1180">
        <v>0</v>
      </c>
    </row>
    <row r="1181" spans="1:31" x14ac:dyDescent="0.25">
      <c r="A1181" s="9">
        <v>45077</v>
      </c>
      <c r="B1181" s="10" t="s">
        <v>489</v>
      </c>
      <c r="C1181" s="10" t="s">
        <v>282</v>
      </c>
      <c r="D1181" s="10" t="s">
        <v>29</v>
      </c>
      <c r="E1181" s="10" t="s">
        <v>30</v>
      </c>
      <c r="F1181" s="10"/>
      <c r="G1181" s="10">
        <v>0</v>
      </c>
      <c r="H1181" s="11">
        <f>SUMIFS(AA:AA,$A:$A,EOMONTH($A1181,-1),$B:$B,$B1181)</f>
        <v>307</v>
      </c>
      <c r="I1181" s="63">
        <f>ROUND(SUMIFS(AC:AC,$A:$A,EOMONTH($A1181,-1),$B:$B,$B1181),2)</f>
        <v>14.76</v>
      </c>
      <c r="J1181" s="11">
        <f>SUMIFS(AB:AB,$A:$A,EOMONTH($A1181,-1),$B:$B,$B1181)</f>
        <v>33770</v>
      </c>
      <c r="K1181" s="13">
        <v>0</v>
      </c>
      <c r="L1181" s="25">
        <v>0</v>
      </c>
      <c r="M1181" s="15">
        <v>0</v>
      </c>
      <c r="N1181" s="14">
        <v>0</v>
      </c>
      <c r="O1181" s="16">
        <v>0</v>
      </c>
      <c r="P1181" s="16">
        <v>0</v>
      </c>
      <c r="Q1181" s="16">
        <v>0</v>
      </c>
      <c r="R1181" s="16">
        <f>Q1181*16.876/100</f>
        <v>0</v>
      </c>
      <c r="S1181" s="17">
        <f t="shared" si="126"/>
        <v>0</v>
      </c>
      <c r="T1181" s="16">
        <v>0</v>
      </c>
      <c r="U1181" s="18">
        <f t="shared" si="127"/>
        <v>0</v>
      </c>
      <c r="V1181" s="18">
        <f t="shared" si="128"/>
        <v>0</v>
      </c>
      <c r="W1181" s="18">
        <f t="shared" si="129"/>
        <v>0</v>
      </c>
      <c r="X1181" s="27"/>
      <c r="Y1181" s="19">
        <f t="shared" si="130"/>
        <v>0</v>
      </c>
      <c r="Z1181" s="18">
        <f t="shared" si="131"/>
        <v>0</v>
      </c>
      <c r="AA1181" s="12">
        <v>307</v>
      </c>
      <c r="AB1181" s="12">
        <v>33770</v>
      </c>
      <c r="AC1181" s="28">
        <f>+I1181+Y1181-Z1181</f>
        <v>14.76</v>
      </c>
      <c r="AD1181" s="20">
        <f t="shared" si="132"/>
        <v>0</v>
      </c>
      <c r="AE1181">
        <v>0</v>
      </c>
    </row>
    <row r="1182" spans="1:31" x14ac:dyDescent="0.25">
      <c r="A1182" s="9">
        <v>45077</v>
      </c>
      <c r="B1182" s="10" t="s">
        <v>490</v>
      </c>
      <c r="C1182" s="10" t="s">
        <v>282</v>
      </c>
      <c r="D1182" s="10" t="s">
        <v>40</v>
      </c>
      <c r="E1182" s="10" t="s">
        <v>30</v>
      </c>
      <c r="F1182" s="10">
        <v>450</v>
      </c>
      <c r="G1182" s="10">
        <v>490</v>
      </c>
      <c r="H1182" s="11">
        <f>SUMIFS(AA:AA,$A:$A,EOMONTH($A1182,-1),$B:$B,$B1182)</f>
        <v>42</v>
      </c>
      <c r="I1182" s="63">
        <f>ROUND(SUMIFS(AC:AC,$A:$A,EOMONTH($A1182,-1),$B:$B,$B1182),2)</f>
        <v>1.9</v>
      </c>
      <c r="J1182" s="11">
        <f>SUMIFS(AB:AB,$A:$A,EOMONTH($A1182,-1),$B:$B,$B1182)</f>
        <v>0</v>
      </c>
      <c r="K1182" s="13">
        <v>0</v>
      </c>
      <c r="L1182" s="25">
        <v>0</v>
      </c>
      <c r="M1182" s="15">
        <v>0</v>
      </c>
      <c r="N1182" s="14">
        <v>0</v>
      </c>
      <c r="O1182" s="16">
        <v>0</v>
      </c>
      <c r="P1182" s="16">
        <v>0</v>
      </c>
      <c r="Q1182" s="16">
        <v>0</v>
      </c>
      <c r="R1182" s="16">
        <f>Q1182*16.876/100</f>
        <v>0</v>
      </c>
      <c r="S1182" s="17">
        <f t="shared" si="126"/>
        <v>0</v>
      </c>
      <c r="T1182" s="16">
        <v>0</v>
      </c>
      <c r="U1182" s="18">
        <f t="shared" si="127"/>
        <v>20.58</v>
      </c>
      <c r="V1182" s="18">
        <f t="shared" si="128"/>
        <v>0</v>
      </c>
      <c r="W1182" s="18">
        <f t="shared" si="129"/>
        <v>0</v>
      </c>
      <c r="X1182" s="27"/>
      <c r="Y1182" s="19">
        <f t="shared" si="130"/>
        <v>0</v>
      </c>
      <c r="Z1182" s="18">
        <f t="shared" si="131"/>
        <v>0</v>
      </c>
      <c r="AA1182" s="12">
        <v>42</v>
      </c>
      <c r="AB1182" s="12">
        <v>0</v>
      </c>
      <c r="AC1182" s="28">
        <f>+I1182+Y1182-Z1182</f>
        <v>1.9</v>
      </c>
      <c r="AD1182" s="20">
        <f t="shared" si="132"/>
        <v>0</v>
      </c>
      <c r="AE1182">
        <v>0</v>
      </c>
    </row>
    <row r="1183" spans="1:31" x14ac:dyDescent="0.25">
      <c r="A1183" s="9">
        <v>45077</v>
      </c>
      <c r="B1183" s="10" t="s">
        <v>491</v>
      </c>
      <c r="C1183" s="10" t="s">
        <v>282</v>
      </c>
      <c r="D1183" s="10" t="s">
        <v>29</v>
      </c>
      <c r="E1183" s="10" t="s">
        <v>30</v>
      </c>
      <c r="F1183" s="10"/>
      <c r="G1183" s="10">
        <v>0</v>
      </c>
      <c r="H1183" s="11">
        <f>SUMIFS(AA:AA,$A:$A,EOMONTH($A1183,-1),$B:$B,$B1183)</f>
        <v>332</v>
      </c>
      <c r="I1183" s="63">
        <f>ROUND(SUMIFS(AC:AC,$A:$A,EOMONTH($A1183,-1),$B:$B,$B1183),2)</f>
        <v>10.7</v>
      </c>
      <c r="J1183" s="11">
        <f>SUMIFS(AB:AB,$A:$A,EOMONTH($A1183,-1),$B:$B,$B1183)</f>
        <v>28158.38</v>
      </c>
      <c r="K1183" s="13">
        <v>0</v>
      </c>
      <c r="L1183" s="25">
        <v>0</v>
      </c>
      <c r="M1183" s="15">
        <v>0</v>
      </c>
      <c r="N1183" s="14">
        <v>0</v>
      </c>
      <c r="O1183" s="16">
        <v>0</v>
      </c>
      <c r="P1183" s="16">
        <v>0</v>
      </c>
      <c r="Q1183" s="16">
        <v>32</v>
      </c>
      <c r="R1183" s="16">
        <f>Q1183*16.876/100</f>
        <v>5.4003200000000007</v>
      </c>
      <c r="S1183" s="17">
        <f t="shared" si="126"/>
        <v>37.400320000000001</v>
      </c>
      <c r="T1183" s="16">
        <v>2713.92</v>
      </c>
      <c r="U1183" s="18">
        <f t="shared" si="127"/>
        <v>0</v>
      </c>
      <c r="V1183" s="18">
        <f t="shared" si="128"/>
        <v>0</v>
      </c>
      <c r="W1183" s="18">
        <f t="shared" si="129"/>
        <v>0</v>
      </c>
      <c r="X1183" s="27"/>
      <c r="Y1183" s="19">
        <f t="shared" si="130"/>
        <v>0</v>
      </c>
      <c r="Z1183" s="18">
        <f t="shared" si="131"/>
        <v>0</v>
      </c>
      <c r="AA1183" s="12">
        <v>300</v>
      </c>
      <c r="AB1183" s="12">
        <v>25444.32</v>
      </c>
      <c r="AC1183" s="28">
        <f>+I1183+Y1183-Z1183</f>
        <v>10.7</v>
      </c>
      <c r="AD1183" s="20">
        <f t="shared" si="132"/>
        <v>0</v>
      </c>
      <c r="AE1183">
        <v>0</v>
      </c>
    </row>
    <row r="1184" spans="1:31" x14ac:dyDescent="0.25">
      <c r="A1184" s="9">
        <v>45077</v>
      </c>
      <c r="B1184" s="10" t="s">
        <v>492</v>
      </c>
      <c r="C1184" s="10" t="s">
        <v>282</v>
      </c>
      <c r="D1184" s="10" t="s">
        <v>40</v>
      </c>
      <c r="E1184" s="10" t="s">
        <v>30</v>
      </c>
      <c r="F1184" s="10">
        <v>450</v>
      </c>
      <c r="G1184" s="10">
        <v>490</v>
      </c>
      <c r="H1184" s="11">
        <f>SUMIFS(AA:AA,$A:$A,EOMONTH($A1184,-1),$B:$B,$B1184)</f>
        <v>80</v>
      </c>
      <c r="I1184" s="63">
        <f>ROUND(SUMIFS(AC:AC,$A:$A,EOMONTH($A1184,-1),$B:$B,$B1184),2)</f>
        <v>5.19</v>
      </c>
      <c r="J1184" s="11">
        <f>SUMIFS(AB:AB,$A:$A,EOMONTH($A1184,-1),$B:$B,$B1184)</f>
        <v>5792.95</v>
      </c>
      <c r="K1184" s="13">
        <v>0</v>
      </c>
      <c r="L1184" s="25">
        <v>0</v>
      </c>
      <c r="M1184" s="15">
        <v>0</v>
      </c>
      <c r="N1184" s="14">
        <v>0</v>
      </c>
      <c r="O1184" s="16">
        <v>0</v>
      </c>
      <c r="P1184" s="16">
        <v>0</v>
      </c>
      <c r="Q1184" s="16">
        <v>0</v>
      </c>
      <c r="R1184" s="16">
        <f>Q1184*16.876/100</f>
        <v>0</v>
      </c>
      <c r="S1184" s="17">
        <f t="shared" si="126"/>
        <v>0</v>
      </c>
      <c r="T1184" s="16">
        <v>0</v>
      </c>
      <c r="U1184" s="18">
        <f t="shared" si="127"/>
        <v>39.200000000000003</v>
      </c>
      <c r="V1184" s="18">
        <f t="shared" si="128"/>
        <v>0</v>
      </c>
      <c r="W1184" s="18">
        <f t="shared" si="129"/>
        <v>0</v>
      </c>
      <c r="X1184" s="27"/>
      <c r="Y1184" s="19">
        <f t="shared" si="130"/>
        <v>0</v>
      </c>
      <c r="Z1184" s="18">
        <f t="shared" si="131"/>
        <v>0</v>
      </c>
      <c r="AA1184" s="12">
        <v>80</v>
      </c>
      <c r="AB1184" s="12">
        <v>5792.95</v>
      </c>
      <c r="AC1184" s="28">
        <f>+I1184+Y1184-Z1184</f>
        <v>5.19</v>
      </c>
      <c r="AD1184" s="20">
        <f t="shared" si="132"/>
        <v>0</v>
      </c>
      <c r="AE1184">
        <v>0</v>
      </c>
    </row>
    <row r="1185" spans="1:31" x14ac:dyDescent="0.25">
      <c r="A1185" s="9">
        <v>45077</v>
      </c>
      <c r="B1185" s="10" t="s">
        <v>493</v>
      </c>
      <c r="C1185" s="10" t="s">
        <v>282</v>
      </c>
      <c r="D1185" s="10" t="s">
        <v>29</v>
      </c>
      <c r="E1185" s="10" t="s">
        <v>30</v>
      </c>
      <c r="F1185" s="10"/>
      <c r="G1185" s="10">
        <v>0</v>
      </c>
      <c r="H1185" s="11">
        <f>SUMIFS(AA:AA,$A:$A,EOMONTH($A1185,-1),$B:$B,$B1185)</f>
        <v>391</v>
      </c>
      <c r="I1185" s="63">
        <f>ROUND(SUMIFS(AC:AC,$A:$A,EOMONTH($A1185,-1),$B:$B,$B1185),2)</f>
        <v>23.84</v>
      </c>
      <c r="J1185" s="11">
        <f>SUMIFS(AB:AB,$A:$A,EOMONTH($A1185,-1),$B:$B,$B1185)</f>
        <v>43010</v>
      </c>
      <c r="K1185" s="13">
        <v>0</v>
      </c>
      <c r="L1185" s="25">
        <v>0</v>
      </c>
      <c r="M1185" s="15">
        <v>0</v>
      </c>
      <c r="N1185" s="14">
        <v>0</v>
      </c>
      <c r="O1185" s="16">
        <v>0</v>
      </c>
      <c r="P1185" s="16">
        <v>0</v>
      </c>
      <c r="Q1185" s="16">
        <v>40</v>
      </c>
      <c r="R1185" s="16">
        <f>Q1185*16.876/100</f>
        <v>6.7504000000000008</v>
      </c>
      <c r="S1185" s="17">
        <f t="shared" si="126"/>
        <v>46.750399999999999</v>
      </c>
      <c r="T1185" s="16">
        <v>4400</v>
      </c>
      <c r="U1185" s="18">
        <f t="shared" si="127"/>
        <v>0</v>
      </c>
      <c r="V1185" s="18">
        <f t="shared" si="128"/>
        <v>0</v>
      </c>
      <c r="W1185" s="18">
        <f t="shared" si="129"/>
        <v>0</v>
      </c>
      <c r="X1185" s="27"/>
      <c r="Y1185" s="19">
        <f t="shared" si="130"/>
        <v>0</v>
      </c>
      <c r="Z1185" s="18">
        <f t="shared" si="131"/>
        <v>0</v>
      </c>
      <c r="AA1185" s="12">
        <v>351</v>
      </c>
      <c r="AB1185" s="12">
        <v>38610</v>
      </c>
      <c r="AC1185" s="28">
        <f>+I1185+Y1185-Z1185</f>
        <v>23.84</v>
      </c>
      <c r="AD1185" s="20">
        <f t="shared" si="132"/>
        <v>0</v>
      </c>
      <c r="AE1185">
        <v>0</v>
      </c>
    </row>
    <row r="1186" spans="1:31" x14ac:dyDescent="0.25">
      <c r="A1186" s="9">
        <v>45077</v>
      </c>
      <c r="B1186" s="10" t="s">
        <v>494</v>
      </c>
      <c r="C1186" s="10" t="s">
        <v>282</v>
      </c>
      <c r="D1186" s="10" t="s">
        <v>29</v>
      </c>
      <c r="E1186" s="10" t="s">
        <v>30</v>
      </c>
      <c r="F1186" s="10"/>
      <c r="G1186" s="10">
        <v>0</v>
      </c>
      <c r="H1186" s="11">
        <f>SUMIFS(AA:AA,$A:$A,EOMONTH($A1186,-1),$B:$B,$B1186)</f>
        <v>298</v>
      </c>
      <c r="I1186" s="63">
        <f>ROUND(SUMIFS(AC:AC,$A:$A,EOMONTH($A1186,-1),$B:$B,$B1186),2)</f>
        <v>1.1299999999999999</v>
      </c>
      <c r="J1186" s="11">
        <f>SUMIFS(AB:AB,$A:$A,EOMONTH($A1186,-1),$B:$B,$B1186)</f>
        <v>16766.87</v>
      </c>
      <c r="K1186" s="13">
        <v>0</v>
      </c>
      <c r="L1186" s="25">
        <v>0</v>
      </c>
      <c r="M1186" s="15">
        <v>0</v>
      </c>
      <c r="N1186" s="14">
        <v>0</v>
      </c>
      <c r="O1186" s="16">
        <v>0</v>
      </c>
      <c r="P1186" s="16">
        <v>0</v>
      </c>
      <c r="Q1186" s="16">
        <v>80</v>
      </c>
      <c r="R1186" s="16">
        <f>Q1186*16.876/100</f>
        <v>13.500800000000002</v>
      </c>
      <c r="S1186" s="17">
        <f t="shared" si="126"/>
        <v>93.500799999999998</v>
      </c>
      <c r="T1186" s="16">
        <v>4500.8</v>
      </c>
      <c r="U1186" s="18">
        <f t="shared" si="127"/>
        <v>0</v>
      </c>
      <c r="V1186" s="18">
        <f t="shared" si="128"/>
        <v>0</v>
      </c>
      <c r="W1186" s="18">
        <f t="shared" si="129"/>
        <v>0</v>
      </c>
      <c r="X1186" s="27"/>
      <c r="Y1186" s="19">
        <f t="shared" si="130"/>
        <v>0</v>
      </c>
      <c r="Z1186" s="18">
        <f t="shared" si="131"/>
        <v>0</v>
      </c>
      <c r="AA1186" s="12">
        <v>218</v>
      </c>
      <c r="AB1186" s="12">
        <v>12265.7</v>
      </c>
      <c r="AC1186" s="28">
        <f>+I1186+Y1186-Z1186</f>
        <v>1.1299999999999999</v>
      </c>
      <c r="AD1186" s="20">
        <f t="shared" si="132"/>
        <v>0</v>
      </c>
      <c r="AE1186">
        <v>0</v>
      </c>
    </row>
    <row r="1187" spans="1:31" x14ac:dyDescent="0.25">
      <c r="A1187" s="9">
        <v>45077</v>
      </c>
      <c r="B1187" s="10" t="s">
        <v>495</v>
      </c>
      <c r="C1187" s="10" t="s">
        <v>282</v>
      </c>
      <c r="D1187" s="10" t="s">
        <v>40</v>
      </c>
      <c r="E1187" s="10" t="s">
        <v>30</v>
      </c>
      <c r="F1187" s="10">
        <v>450</v>
      </c>
      <c r="G1187" s="10">
        <v>490</v>
      </c>
      <c r="H1187" s="11">
        <f>SUMIFS(AA:AA,$A:$A,EOMONTH($A1187,-1),$B:$B,$B1187)</f>
        <v>1146</v>
      </c>
      <c r="I1187" s="63">
        <f>ROUND(SUMIFS(AC:AC,$A:$A,EOMONTH($A1187,-1),$B:$B,$B1187),2)</f>
        <v>350.44</v>
      </c>
      <c r="J1187" s="11">
        <f>SUMIFS(AB:AB,$A:$A,EOMONTH($A1187,-1),$B:$B,$B1187)</f>
        <v>65231.1</v>
      </c>
      <c r="K1187" s="13">
        <v>0</v>
      </c>
      <c r="L1187" s="25">
        <v>0</v>
      </c>
      <c r="M1187" s="15">
        <v>0</v>
      </c>
      <c r="N1187" s="14">
        <v>0</v>
      </c>
      <c r="O1187" s="16">
        <v>0</v>
      </c>
      <c r="P1187" s="16">
        <v>0</v>
      </c>
      <c r="Q1187" s="16">
        <v>70</v>
      </c>
      <c r="R1187" s="16">
        <f>Q1187*16.876/100</f>
        <v>11.813200000000002</v>
      </c>
      <c r="S1187" s="17">
        <f t="shared" si="126"/>
        <v>81.813199999999995</v>
      </c>
      <c r="T1187" s="16">
        <v>3984.4</v>
      </c>
      <c r="U1187" s="18">
        <f t="shared" si="127"/>
        <v>561.54</v>
      </c>
      <c r="V1187" s="18">
        <f t="shared" si="128"/>
        <v>0</v>
      </c>
      <c r="W1187" s="18">
        <f t="shared" si="129"/>
        <v>0</v>
      </c>
      <c r="X1187" s="27"/>
      <c r="Y1187" s="19">
        <f t="shared" si="130"/>
        <v>0</v>
      </c>
      <c r="Z1187" s="18">
        <f t="shared" si="131"/>
        <v>0</v>
      </c>
      <c r="AA1187" s="12">
        <v>1076</v>
      </c>
      <c r="AB1187" s="12">
        <v>61246.65</v>
      </c>
      <c r="AC1187" s="28">
        <f>+I1187+Y1187-Z1187</f>
        <v>350.44</v>
      </c>
      <c r="AD1187" s="20">
        <f t="shared" si="132"/>
        <v>0</v>
      </c>
      <c r="AE1187">
        <v>0</v>
      </c>
    </row>
    <row r="1188" spans="1:31" x14ac:dyDescent="0.25">
      <c r="A1188" s="9">
        <v>45077</v>
      </c>
      <c r="B1188" s="10" t="s">
        <v>496</v>
      </c>
      <c r="C1188" s="10" t="s">
        <v>282</v>
      </c>
      <c r="D1188" s="10" t="s">
        <v>40</v>
      </c>
      <c r="E1188" s="10" t="s">
        <v>30</v>
      </c>
      <c r="F1188" s="10">
        <v>450</v>
      </c>
      <c r="G1188" s="10">
        <v>490</v>
      </c>
      <c r="H1188" s="11">
        <f>SUMIFS(AA:AA,$A:$A,EOMONTH($A1188,-1),$B:$B,$B1188)</f>
        <v>222</v>
      </c>
      <c r="I1188" s="63">
        <f>ROUND(SUMIFS(AC:AC,$A:$A,EOMONTH($A1188,-1),$B:$B,$B1188),2)</f>
        <v>10.02</v>
      </c>
      <c r="J1188" s="11">
        <f>SUMIFS(AB:AB,$A:$A,EOMONTH($A1188,-1),$B:$B,$B1188)</f>
        <v>24420</v>
      </c>
      <c r="K1188" s="13">
        <v>0</v>
      </c>
      <c r="L1188" s="25">
        <v>0</v>
      </c>
      <c r="M1188" s="15">
        <v>0</v>
      </c>
      <c r="N1188" s="14">
        <v>0</v>
      </c>
      <c r="O1188" s="16">
        <v>0</v>
      </c>
      <c r="P1188" s="16">
        <v>0</v>
      </c>
      <c r="Q1188" s="16">
        <v>0</v>
      </c>
      <c r="R1188" s="16">
        <f>Q1188*16.876/100</f>
        <v>0</v>
      </c>
      <c r="S1188" s="17">
        <f t="shared" si="126"/>
        <v>0</v>
      </c>
      <c r="T1188" s="16">
        <v>0</v>
      </c>
      <c r="U1188" s="18">
        <f t="shared" si="127"/>
        <v>108.78</v>
      </c>
      <c r="V1188" s="18">
        <f t="shared" si="128"/>
        <v>0</v>
      </c>
      <c r="W1188" s="18">
        <f t="shared" si="129"/>
        <v>0</v>
      </c>
      <c r="X1188" s="27"/>
      <c r="Y1188" s="19">
        <f t="shared" si="130"/>
        <v>0</v>
      </c>
      <c r="Z1188" s="18">
        <f t="shared" si="131"/>
        <v>0</v>
      </c>
      <c r="AA1188" s="12">
        <v>222</v>
      </c>
      <c r="AB1188" s="12">
        <v>24420</v>
      </c>
      <c r="AC1188" s="28">
        <f>+I1188+Y1188-Z1188</f>
        <v>10.02</v>
      </c>
      <c r="AD1188" s="20">
        <f t="shared" si="132"/>
        <v>0</v>
      </c>
      <c r="AE1188">
        <v>0</v>
      </c>
    </row>
    <row r="1189" spans="1:31" x14ac:dyDescent="0.25">
      <c r="A1189" s="9">
        <v>45077</v>
      </c>
      <c r="B1189" s="10" t="s">
        <v>497</v>
      </c>
      <c r="C1189" s="10" t="s">
        <v>282</v>
      </c>
      <c r="D1189" s="10" t="s">
        <v>29</v>
      </c>
      <c r="E1189" s="10" t="s">
        <v>30</v>
      </c>
      <c r="F1189" s="10"/>
      <c r="G1189" s="10">
        <v>0</v>
      </c>
      <c r="H1189" s="11">
        <f>SUMIFS(AA:AA,$A:$A,EOMONTH($A1189,-1),$B:$B,$B1189)</f>
        <v>-30</v>
      </c>
      <c r="I1189" s="63">
        <f>ROUND(SUMIFS(AC:AC,$A:$A,EOMONTH($A1189,-1),$B:$B,$B1189),2)</f>
        <v>0</v>
      </c>
      <c r="J1189" s="11">
        <f>SUMIFS(AB:AB,$A:$A,EOMONTH($A1189,-1),$B:$B,$B1189)</f>
        <v>-4083.6</v>
      </c>
      <c r="K1189" s="13">
        <v>0</v>
      </c>
      <c r="L1189" s="25">
        <v>0</v>
      </c>
      <c r="M1189" s="15">
        <v>0</v>
      </c>
      <c r="N1189" s="14">
        <v>0</v>
      </c>
      <c r="O1189" s="16">
        <v>0</v>
      </c>
      <c r="P1189" s="16">
        <v>0</v>
      </c>
      <c r="Q1189" s="16">
        <v>0</v>
      </c>
      <c r="R1189" s="16">
        <f>Q1189*16.876/100</f>
        <v>0</v>
      </c>
      <c r="S1189" s="17">
        <f t="shared" si="126"/>
        <v>0</v>
      </c>
      <c r="T1189" s="16">
        <v>0</v>
      </c>
      <c r="U1189" s="18">
        <f t="shared" si="127"/>
        <v>0</v>
      </c>
      <c r="V1189" s="18">
        <f t="shared" si="128"/>
        <v>0</v>
      </c>
      <c r="W1189" s="18">
        <f t="shared" si="129"/>
        <v>0</v>
      </c>
      <c r="X1189" s="27"/>
      <c r="Y1189" s="19">
        <f t="shared" si="130"/>
        <v>0</v>
      </c>
      <c r="Z1189" s="18">
        <f t="shared" si="131"/>
        <v>0</v>
      </c>
      <c r="AA1189" s="12">
        <v>-30</v>
      </c>
      <c r="AB1189" s="12">
        <v>-4083.6</v>
      </c>
      <c r="AC1189" s="28">
        <f>+I1189+Y1189-Z1189</f>
        <v>0</v>
      </c>
      <c r="AD1189" s="20">
        <f t="shared" si="132"/>
        <v>0</v>
      </c>
      <c r="AE1189">
        <v>0</v>
      </c>
    </row>
    <row r="1190" spans="1:31" x14ac:dyDescent="0.25">
      <c r="A1190" s="9">
        <v>45077</v>
      </c>
      <c r="B1190" s="10" t="s">
        <v>498</v>
      </c>
      <c r="C1190" s="10" t="s">
        <v>282</v>
      </c>
      <c r="D1190" s="10" t="s">
        <v>40</v>
      </c>
      <c r="E1190" s="10" t="s">
        <v>30</v>
      </c>
      <c r="F1190" s="10">
        <v>605</v>
      </c>
      <c r="G1190" s="10">
        <v>659</v>
      </c>
      <c r="H1190" s="11">
        <f>SUMIFS(AA:AA,$A:$A,EOMONTH($A1190,-1),$B:$B,$B1190)</f>
        <v>-20</v>
      </c>
      <c r="I1190" s="63">
        <f>ROUND(SUMIFS(AC:AC,$A:$A,EOMONTH($A1190,-1),$B:$B,$B1190),2)</f>
        <v>-16.25</v>
      </c>
      <c r="J1190" s="11">
        <f>SUMIFS(AB:AB,$A:$A,EOMONTH($A1190,-1),$B:$B,$B1190)</f>
        <v>-2951.6</v>
      </c>
      <c r="K1190" s="13">
        <v>0</v>
      </c>
      <c r="L1190" s="25">
        <v>0</v>
      </c>
      <c r="M1190" s="15">
        <v>0</v>
      </c>
      <c r="N1190" s="14">
        <v>0</v>
      </c>
      <c r="O1190" s="16">
        <v>0</v>
      </c>
      <c r="P1190" s="16">
        <v>0</v>
      </c>
      <c r="Q1190" s="16">
        <v>0</v>
      </c>
      <c r="R1190" s="16">
        <f>Q1190*16.876/100</f>
        <v>0</v>
      </c>
      <c r="S1190" s="17">
        <f t="shared" si="126"/>
        <v>0</v>
      </c>
      <c r="T1190" s="16">
        <v>0</v>
      </c>
      <c r="U1190" s="18">
        <f t="shared" si="127"/>
        <v>-13.18</v>
      </c>
      <c r="V1190" s="18">
        <f t="shared" si="128"/>
        <v>0</v>
      </c>
      <c r="W1190" s="18">
        <f t="shared" si="129"/>
        <v>0</v>
      </c>
      <c r="X1190" s="27"/>
      <c r="Y1190" s="19">
        <f t="shared" si="130"/>
        <v>0</v>
      </c>
      <c r="Z1190" s="18">
        <f t="shared" si="131"/>
        <v>0</v>
      </c>
      <c r="AA1190" s="12">
        <v>-20</v>
      </c>
      <c r="AB1190" s="12">
        <v>-2951.6</v>
      </c>
      <c r="AC1190" s="28">
        <f>+I1190+Y1190-Z1190</f>
        <v>-16.25</v>
      </c>
      <c r="AD1190" s="20">
        <f t="shared" si="132"/>
        <v>20</v>
      </c>
      <c r="AE1190">
        <v>20</v>
      </c>
    </row>
    <row r="1191" spans="1:31" x14ac:dyDescent="0.25">
      <c r="A1191" s="9">
        <v>45077</v>
      </c>
      <c r="B1191" s="10" t="s">
        <v>499</v>
      </c>
      <c r="C1191" s="10" t="s">
        <v>282</v>
      </c>
      <c r="D1191" s="10" t="s">
        <v>40</v>
      </c>
      <c r="E1191" s="10" t="s">
        <v>30</v>
      </c>
      <c r="F1191" s="10">
        <v>605</v>
      </c>
      <c r="G1191" s="10">
        <v>659</v>
      </c>
      <c r="H1191" s="11">
        <f>SUMIFS(AA:AA,$A:$A,EOMONTH($A1191,-1),$B:$B,$B1191)</f>
        <v>-25</v>
      </c>
      <c r="I1191" s="63">
        <f>ROUND(SUMIFS(AC:AC,$A:$A,EOMONTH($A1191,-1),$B:$B,$B1191),2)</f>
        <v>-16.48</v>
      </c>
      <c r="J1191" s="11">
        <f>SUMIFS(AB:AB,$A:$A,EOMONTH($A1191,-1),$B:$B,$B1191)</f>
        <v>-3280</v>
      </c>
      <c r="K1191" s="13">
        <v>0</v>
      </c>
      <c r="L1191" s="25">
        <v>0</v>
      </c>
      <c r="M1191" s="15">
        <v>0</v>
      </c>
      <c r="N1191" s="14">
        <v>0</v>
      </c>
      <c r="O1191" s="16">
        <v>0</v>
      </c>
      <c r="P1191" s="16">
        <v>0</v>
      </c>
      <c r="Q1191" s="16">
        <v>0</v>
      </c>
      <c r="R1191" s="16">
        <f>Q1191*16.876/100</f>
        <v>0</v>
      </c>
      <c r="S1191" s="17">
        <f t="shared" si="126"/>
        <v>0</v>
      </c>
      <c r="T1191" s="16">
        <v>0</v>
      </c>
      <c r="U1191" s="18">
        <f t="shared" si="127"/>
        <v>-16.475000000000001</v>
      </c>
      <c r="V1191" s="18">
        <f t="shared" si="128"/>
        <v>0</v>
      </c>
      <c r="W1191" s="18">
        <f t="shared" si="129"/>
        <v>0</v>
      </c>
      <c r="X1191" s="27"/>
      <c r="Y1191" s="19">
        <f t="shared" si="130"/>
        <v>0</v>
      </c>
      <c r="Z1191" s="18">
        <f t="shared" si="131"/>
        <v>0</v>
      </c>
      <c r="AA1191" s="12">
        <v>-25</v>
      </c>
      <c r="AB1191" s="12">
        <v>-3280</v>
      </c>
      <c r="AC1191" s="28">
        <f>+I1191+Y1191-Z1191</f>
        <v>-16.48</v>
      </c>
      <c r="AD1191" s="20">
        <f t="shared" si="132"/>
        <v>20</v>
      </c>
      <c r="AE1191">
        <v>20</v>
      </c>
    </row>
    <row r="1192" spans="1:31" x14ac:dyDescent="0.25">
      <c r="A1192" s="9">
        <v>45077</v>
      </c>
      <c r="B1192" s="10" t="s">
        <v>500</v>
      </c>
      <c r="C1192" s="10" t="s">
        <v>282</v>
      </c>
      <c r="D1192" s="10" t="s">
        <v>29</v>
      </c>
      <c r="E1192" s="10" t="s">
        <v>30</v>
      </c>
      <c r="F1192" s="10"/>
      <c r="G1192" s="10">
        <v>0</v>
      </c>
      <c r="H1192" s="11">
        <f>SUMIFS(AA:AA,$A:$A,EOMONTH($A1192,-1),$B:$B,$B1192)</f>
        <v>-57</v>
      </c>
      <c r="I1192" s="63">
        <f>ROUND(SUMIFS(AC:AC,$A:$A,EOMONTH($A1192,-1),$B:$B,$B1192),2)</f>
        <v>0</v>
      </c>
      <c r="J1192" s="11">
        <f>SUMIFS(AB:AB,$A:$A,EOMONTH($A1192,-1),$B:$B,$B1192)</f>
        <v>-8217.24</v>
      </c>
      <c r="K1192" s="13">
        <v>0</v>
      </c>
      <c r="L1192" s="25">
        <v>0</v>
      </c>
      <c r="M1192" s="15">
        <v>0</v>
      </c>
      <c r="N1192" s="14">
        <v>0</v>
      </c>
      <c r="O1192" s="16">
        <v>0</v>
      </c>
      <c r="P1192" s="16">
        <v>0</v>
      </c>
      <c r="Q1192" s="16">
        <v>0</v>
      </c>
      <c r="R1192" s="16">
        <f>Q1192*16.876/100</f>
        <v>0</v>
      </c>
      <c r="S1192" s="17">
        <f t="shared" si="126"/>
        <v>0</v>
      </c>
      <c r="T1192" s="16">
        <v>0</v>
      </c>
      <c r="U1192" s="18">
        <f t="shared" si="127"/>
        <v>0</v>
      </c>
      <c r="V1192" s="18">
        <f t="shared" si="128"/>
        <v>0</v>
      </c>
      <c r="W1192" s="18">
        <f t="shared" si="129"/>
        <v>0</v>
      </c>
      <c r="X1192" s="27"/>
      <c r="Y1192" s="19">
        <f t="shared" si="130"/>
        <v>0</v>
      </c>
      <c r="Z1192" s="18">
        <f t="shared" si="131"/>
        <v>0</v>
      </c>
      <c r="AA1192" s="12">
        <v>-57</v>
      </c>
      <c r="AB1192" s="12">
        <v>-8217.24</v>
      </c>
      <c r="AC1192" s="28">
        <f>+I1192+Y1192-Z1192</f>
        <v>0</v>
      </c>
      <c r="AD1192" s="20">
        <f t="shared" si="132"/>
        <v>0</v>
      </c>
      <c r="AE1192">
        <v>0</v>
      </c>
    </row>
    <row r="1193" spans="1:31" x14ac:dyDescent="0.25">
      <c r="A1193" s="9">
        <v>45077</v>
      </c>
      <c r="B1193" s="10" t="s">
        <v>501</v>
      </c>
      <c r="C1193" s="10" t="s">
        <v>282</v>
      </c>
      <c r="D1193" s="10" t="s">
        <v>40</v>
      </c>
      <c r="E1193" s="10" t="s">
        <v>30</v>
      </c>
      <c r="F1193" s="10">
        <v>605</v>
      </c>
      <c r="G1193" s="10">
        <v>659</v>
      </c>
      <c r="H1193" s="11">
        <f>SUMIFS(AA:AA,$A:$A,EOMONTH($A1193,-1),$B:$B,$B1193)</f>
        <v>-25</v>
      </c>
      <c r="I1193" s="63">
        <f>ROUND(SUMIFS(AC:AC,$A:$A,EOMONTH($A1193,-1),$B:$B,$B1193),2)</f>
        <v>-13.18</v>
      </c>
      <c r="J1193" s="11">
        <f>SUMIFS(AB:AB,$A:$A,EOMONTH($A1193,-1),$B:$B,$B1193)</f>
        <v>-3304.6</v>
      </c>
      <c r="K1193" s="13">
        <v>0</v>
      </c>
      <c r="L1193" s="25">
        <v>0</v>
      </c>
      <c r="M1193" s="15">
        <v>0</v>
      </c>
      <c r="N1193" s="14">
        <v>0</v>
      </c>
      <c r="O1193" s="16">
        <v>0</v>
      </c>
      <c r="P1193" s="16">
        <v>0</v>
      </c>
      <c r="Q1193" s="16">
        <v>0</v>
      </c>
      <c r="R1193" s="16">
        <f>Q1193*16.876/100</f>
        <v>0</v>
      </c>
      <c r="S1193" s="17">
        <f t="shared" si="126"/>
        <v>0</v>
      </c>
      <c r="T1193" s="16">
        <v>0</v>
      </c>
      <c r="U1193" s="18">
        <f t="shared" si="127"/>
        <v>-16.475000000000001</v>
      </c>
      <c r="V1193" s="18">
        <f t="shared" si="128"/>
        <v>0</v>
      </c>
      <c r="W1193" s="18">
        <f t="shared" si="129"/>
        <v>0</v>
      </c>
      <c r="X1193" s="27"/>
      <c r="Y1193" s="19">
        <f t="shared" si="130"/>
        <v>0</v>
      </c>
      <c r="Z1193" s="18">
        <f t="shared" si="131"/>
        <v>0</v>
      </c>
      <c r="AA1193" s="12">
        <v>-25</v>
      </c>
      <c r="AB1193" s="12">
        <v>-3304.6</v>
      </c>
      <c r="AC1193" s="28">
        <f>+I1193+Y1193-Z1193</f>
        <v>-13.18</v>
      </c>
      <c r="AD1193" s="20">
        <f t="shared" si="132"/>
        <v>20</v>
      </c>
      <c r="AE1193">
        <v>20</v>
      </c>
    </row>
    <row r="1194" spans="1:31" x14ac:dyDescent="0.25">
      <c r="A1194" s="9">
        <v>45077</v>
      </c>
      <c r="B1194" s="10" t="s">
        <v>502</v>
      </c>
      <c r="C1194" s="10" t="s">
        <v>282</v>
      </c>
      <c r="D1194" s="10" t="s">
        <v>40</v>
      </c>
      <c r="E1194" s="10" t="s">
        <v>30</v>
      </c>
      <c r="F1194" s="10">
        <v>605</v>
      </c>
      <c r="G1194" s="10">
        <v>659</v>
      </c>
      <c r="H1194" s="11">
        <f>SUMIFS(AA:AA,$A:$A,EOMONTH($A1194,-1),$B:$B,$B1194)</f>
        <v>-35</v>
      </c>
      <c r="I1194" s="63">
        <f>ROUND(SUMIFS(AC:AC,$A:$A,EOMONTH($A1194,-1),$B:$B,$B1194),2)</f>
        <v>-16.48</v>
      </c>
      <c r="J1194" s="11">
        <f>SUMIFS(AB:AB,$A:$A,EOMONTH($A1194,-1),$B:$B,$B1194)</f>
        <v>-4641.2</v>
      </c>
      <c r="K1194" s="13">
        <v>0</v>
      </c>
      <c r="L1194" s="25">
        <v>0</v>
      </c>
      <c r="M1194" s="15">
        <v>0</v>
      </c>
      <c r="N1194" s="14">
        <v>0</v>
      </c>
      <c r="O1194" s="16">
        <v>0</v>
      </c>
      <c r="P1194" s="16">
        <v>0</v>
      </c>
      <c r="Q1194" s="16">
        <v>0</v>
      </c>
      <c r="R1194" s="16">
        <f>Q1194*16.876/100</f>
        <v>0</v>
      </c>
      <c r="S1194" s="17">
        <f t="shared" si="126"/>
        <v>0</v>
      </c>
      <c r="T1194" s="16">
        <v>0</v>
      </c>
      <c r="U1194" s="18">
        <f t="shared" si="127"/>
        <v>-23.065000000000001</v>
      </c>
      <c r="V1194" s="18">
        <f t="shared" si="128"/>
        <v>0</v>
      </c>
      <c r="W1194" s="18">
        <f t="shared" si="129"/>
        <v>0</v>
      </c>
      <c r="X1194" s="27"/>
      <c r="Y1194" s="19">
        <f t="shared" si="130"/>
        <v>0</v>
      </c>
      <c r="Z1194" s="18">
        <f t="shared" si="131"/>
        <v>0</v>
      </c>
      <c r="AA1194" s="12">
        <v>-35</v>
      </c>
      <c r="AB1194" s="12">
        <v>-4641.2</v>
      </c>
      <c r="AC1194" s="28">
        <f>+I1194+Y1194-Z1194</f>
        <v>-16.48</v>
      </c>
      <c r="AD1194" s="20">
        <f t="shared" si="132"/>
        <v>20</v>
      </c>
      <c r="AE1194">
        <v>20</v>
      </c>
    </row>
    <row r="1195" spans="1:31" x14ac:dyDescent="0.25">
      <c r="A1195" s="9">
        <v>45077</v>
      </c>
      <c r="B1195" s="10" t="s">
        <v>503</v>
      </c>
      <c r="C1195" s="10" t="s">
        <v>282</v>
      </c>
      <c r="D1195" s="10" t="s">
        <v>40</v>
      </c>
      <c r="E1195" s="10" t="s">
        <v>30</v>
      </c>
      <c r="F1195" s="10">
        <v>605</v>
      </c>
      <c r="G1195" s="10">
        <v>659</v>
      </c>
      <c r="H1195" s="11">
        <f>SUMIFS(AA:AA,$A:$A,EOMONTH($A1195,-1),$B:$B,$B1195)</f>
        <v>-35</v>
      </c>
      <c r="I1195" s="63">
        <f>ROUND(SUMIFS(AC:AC,$A:$A,EOMONTH($A1195,-1),$B:$B,$B1195),2)</f>
        <v>-16.48</v>
      </c>
      <c r="J1195" s="11">
        <f>SUMIFS(AB:AB,$A:$A,EOMONTH($A1195,-1),$B:$B,$B1195)</f>
        <v>-4641.2</v>
      </c>
      <c r="K1195" s="13">
        <v>0</v>
      </c>
      <c r="L1195" s="25">
        <v>0</v>
      </c>
      <c r="M1195" s="15">
        <v>0</v>
      </c>
      <c r="N1195" s="14">
        <v>0</v>
      </c>
      <c r="O1195" s="16">
        <v>0</v>
      </c>
      <c r="P1195" s="16">
        <v>0</v>
      </c>
      <c r="Q1195" s="16">
        <v>0</v>
      </c>
      <c r="R1195" s="16">
        <f>Q1195*16.876/100</f>
        <v>0</v>
      </c>
      <c r="S1195" s="17">
        <f t="shared" si="126"/>
        <v>0</v>
      </c>
      <c r="T1195" s="16">
        <v>0</v>
      </c>
      <c r="U1195" s="18">
        <f t="shared" si="127"/>
        <v>-23.065000000000001</v>
      </c>
      <c r="V1195" s="18">
        <f t="shared" si="128"/>
        <v>0</v>
      </c>
      <c r="W1195" s="18">
        <f t="shared" si="129"/>
        <v>0</v>
      </c>
      <c r="X1195" s="27"/>
      <c r="Y1195" s="19">
        <f t="shared" si="130"/>
        <v>0</v>
      </c>
      <c r="Z1195" s="18">
        <f t="shared" si="131"/>
        <v>0</v>
      </c>
      <c r="AA1195" s="12">
        <v>-35</v>
      </c>
      <c r="AB1195" s="12">
        <v>-4641.2</v>
      </c>
      <c r="AC1195" s="28">
        <f>+I1195+Y1195-Z1195</f>
        <v>-16.48</v>
      </c>
      <c r="AD1195" s="20">
        <f t="shared" si="132"/>
        <v>20</v>
      </c>
      <c r="AE1195">
        <v>20</v>
      </c>
    </row>
    <row r="1196" spans="1:31" x14ac:dyDescent="0.25">
      <c r="A1196" s="9">
        <v>45077</v>
      </c>
      <c r="B1196" s="10" t="s">
        <v>504</v>
      </c>
      <c r="C1196" s="10" t="s">
        <v>282</v>
      </c>
      <c r="D1196" s="10" t="s">
        <v>40</v>
      </c>
      <c r="E1196" s="10" t="s">
        <v>30</v>
      </c>
      <c r="F1196" s="10">
        <v>1100</v>
      </c>
      <c r="G1196" s="10">
        <v>1199</v>
      </c>
      <c r="H1196" s="11">
        <f>SUMIFS(AA:AA,$A:$A,EOMONTH($A1196,-1),$B:$B,$B1196)</f>
        <v>1</v>
      </c>
      <c r="I1196" s="63">
        <f>ROUND(SUMIFS(AC:AC,$A:$A,EOMONTH($A1196,-1),$B:$B,$B1196),2)</f>
        <v>0.05</v>
      </c>
      <c r="J1196" s="11">
        <f>SUMIFS(AB:AB,$A:$A,EOMONTH($A1196,-1),$B:$B,$B1196)</f>
        <v>415.25</v>
      </c>
      <c r="K1196" s="13">
        <v>0</v>
      </c>
      <c r="L1196" s="25">
        <v>0</v>
      </c>
      <c r="M1196" s="15">
        <v>0</v>
      </c>
      <c r="N1196" s="14">
        <v>0</v>
      </c>
      <c r="O1196" s="16">
        <v>0</v>
      </c>
      <c r="P1196" s="16">
        <v>0</v>
      </c>
      <c r="Q1196" s="16">
        <v>0</v>
      </c>
      <c r="R1196" s="16">
        <f>Q1196*16.876/100</f>
        <v>0</v>
      </c>
      <c r="S1196" s="17">
        <f t="shared" si="126"/>
        <v>0</v>
      </c>
      <c r="T1196" s="16">
        <v>0</v>
      </c>
      <c r="U1196" s="18">
        <f t="shared" si="127"/>
        <v>1.1990000000000001</v>
      </c>
      <c r="V1196" s="18">
        <f t="shared" si="128"/>
        <v>0</v>
      </c>
      <c r="W1196" s="18">
        <f t="shared" si="129"/>
        <v>0</v>
      </c>
      <c r="X1196" s="27"/>
      <c r="Y1196" s="19">
        <f t="shared" si="130"/>
        <v>0</v>
      </c>
      <c r="Z1196" s="18">
        <f t="shared" si="131"/>
        <v>0</v>
      </c>
      <c r="AA1196" s="12">
        <v>1</v>
      </c>
      <c r="AB1196" s="12">
        <v>415.25</v>
      </c>
      <c r="AC1196" s="28">
        <f>+I1196+Y1196-Z1196</f>
        <v>0.05</v>
      </c>
      <c r="AD1196" s="20">
        <f t="shared" si="132"/>
        <v>0</v>
      </c>
      <c r="AE1196">
        <v>0</v>
      </c>
    </row>
    <row r="1197" spans="1:31" x14ac:dyDescent="0.25">
      <c r="A1197" s="9">
        <v>45077</v>
      </c>
      <c r="B1197" s="10" t="s">
        <v>505</v>
      </c>
      <c r="C1197" s="10" t="s">
        <v>282</v>
      </c>
      <c r="D1197" s="10" t="s">
        <v>40</v>
      </c>
      <c r="E1197" s="10" t="s">
        <v>30</v>
      </c>
      <c r="F1197" s="10">
        <v>1100</v>
      </c>
      <c r="G1197" s="10">
        <v>1199</v>
      </c>
      <c r="H1197" s="11">
        <f>SUMIFS(AA:AA,$A:$A,EOMONTH($A1197,-1),$B:$B,$B1197)</f>
        <v>103</v>
      </c>
      <c r="I1197" s="63">
        <f>ROUND(SUMIFS(AC:AC,$A:$A,EOMONTH($A1197,-1),$B:$B,$B1197),2)</f>
        <v>4.6500000000000004</v>
      </c>
      <c r="J1197" s="11">
        <f>SUMIFS(AB:AB,$A:$A,EOMONTH($A1197,-1),$B:$B,$B1197)</f>
        <v>31706.49</v>
      </c>
      <c r="K1197" s="13">
        <v>0</v>
      </c>
      <c r="L1197" s="25">
        <v>0</v>
      </c>
      <c r="M1197" s="15">
        <v>0</v>
      </c>
      <c r="N1197" s="14">
        <v>0</v>
      </c>
      <c r="O1197" s="16">
        <v>0</v>
      </c>
      <c r="P1197" s="16">
        <v>0</v>
      </c>
      <c r="Q1197" s="16">
        <v>0</v>
      </c>
      <c r="R1197" s="16">
        <f>Q1197*16.876/100</f>
        <v>0</v>
      </c>
      <c r="S1197" s="17">
        <f t="shared" si="126"/>
        <v>0</v>
      </c>
      <c r="T1197" s="16">
        <v>0</v>
      </c>
      <c r="U1197" s="18">
        <f t="shared" si="127"/>
        <v>123.497</v>
      </c>
      <c r="V1197" s="18">
        <f t="shared" si="128"/>
        <v>0</v>
      </c>
      <c r="W1197" s="18">
        <f t="shared" si="129"/>
        <v>0</v>
      </c>
      <c r="X1197" s="27"/>
      <c r="Y1197" s="19">
        <f t="shared" si="130"/>
        <v>0</v>
      </c>
      <c r="Z1197" s="18">
        <f t="shared" si="131"/>
        <v>0</v>
      </c>
      <c r="AA1197" s="12">
        <v>103</v>
      </c>
      <c r="AB1197" s="12">
        <v>31706.49</v>
      </c>
      <c r="AC1197" s="28">
        <f>+I1197+Y1197-Z1197</f>
        <v>4.6500000000000004</v>
      </c>
      <c r="AD1197" s="20">
        <f t="shared" si="132"/>
        <v>0</v>
      </c>
      <c r="AE1197">
        <v>0</v>
      </c>
    </row>
    <row r="1198" spans="1:31" x14ac:dyDescent="0.25">
      <c r="A1198" s="9">
        <v>45077</v>
      </c>
      <c r="B1198" s="10" t="s">
        <v>506</v>
      </c>
      <c r="C1198" s="10" t="s">
        <v>282</v>
      </c>
      <c r="D1198" s="10" t="s">
        <v>40</v>
      </c>
      <c r="E1198" s="10" t="s">
        <v>30</v>
      </c>
      <c r="F1198" s="10">
        <v>1100</v>
      </c>
      <c r="G1198" s="10">
        <v>1199</v>
      </c>
      <c r="H1198" s="11">
        <f>SUMIFS(AA:AA,$A:$A,EOMONTH($A1198,-1),$B:$B,$B1198)</f>
        <v>109</v>
      </c>
      <c r="I1198" s="63">
        <f>ROUND(SUMIFS(AC:AC,$A:$A,EOMONTH($A1198,-1),$B:$B,$B1198),2)</f>
        <v>-75.849999999999994</v>
      </c>
      <c r="J1198" s="11">
        <f>SUMIFS(AB:AB,$A:$A,EOMONTH($A1198,-1),$B:$B,$B1198)</f>
        <v>34050.51</v>
      </c>
      <c r="K1198" s="13">
        <v>0</v>
      </c>
      <c r="L1198" s="25">
        <v>0</v>
      </c>
      <c r="M1198" s="15">
        <v>0</v>
      </c>
      <c r="N1198" s="14">
        <v>0</v>
      </c>
      <c r="O1198" s="16">
        <v>46</v>
      </c>
      <c r="P1198" s="16">
        <v>14948.8</v>
      </c>
      <c r="Q1198" s="16">
        <v>0</v>
      </c>
      <c r="R1198" s="16">
        <f>Q1198*16.876/100</f>
        <v>0</v>
      </c>
      <c r="S1198" s="17">
        <f t="shared" si="126"/>
        <v>0</v>
      </c>
      <c r="T1198" s="16">
        <v>0</v>
      </c>
      <c r="U1198" s="18">
        <f t="shared" si="127"/>
        <v>130.691</v>
      </c>
      <c r="V1198" s="18">
        <f t="shared" si="128"/>
        <v>0</v>
      </c>
      <c r="W1198" s="18">
        <f t="shared" si="129"/>
        <v>0</v>
      </c>
      <c r="X1198" s="27"/>
      <c r="Y1198" s="19">
        <f t="shared" si="130"/>
        <v>0</v>
      </c>
      <c r="Z1198" s="18">
        <f t="shared" si="131"/>
        <v>55.154000000000003</v>
      </c>
      <c r="AA1198" s="12">
        <v>63</v>
      </c>
      <c r="AB1198" s="12">
        <v>19680.57</v>
      </c>
      <c r="AC1198" s="28">
        <f>+I1198+Y1198-Z1198</f>
        <v>-131.00399999999999</v>
      </c>
      <c r="AD1198" s="20">
        <f t="shared" si="132"/>
        <v>140</v>
      </c>
      <c r="AE1198">
        <v>140</v>
      </c>
    </row>
    <row r="1199" spans="1:31" x14ac:dyDescent="0.25">
      <c r="A1199" s="9">
        <v>45077</v>
      </c>
      <c r="B1199" s="10" t="s">
        <v>507</v>
      </c>
      <c r="C1199" s="10" t="s">
        <v>282</v>
      </c>
      <c r="D1199" s="10" t="s">
        <v>40</v>
      </c>
      <c r="E1199" s="10" t="s">
        <v>30</v>
      </c>
      <c r="F1199" s="10">
        <v>1100</v>
      </c>
      <c r="G1199" s="10">
        <v>1199</v>
      </c>
      <c r="H1199" s="11">
        <f>SUMIFS(AA:AA,$A:$A,EOMONTH($A1199,-1),$B:$B,$B1199)</f>
        <v>144</v>
      </c>
      <c r="I1199" s="63">
        <f>ROUND(SUMIFS(AC:AC,$A:$A,EOMONTH($A1199,-1),$B:$B,$B1199),2)</f>
        <v>6.5</v>
      </c>
      <c r="J1199" s="11">
        <f>SUMIFS(AB:AB,$A:$A,EOMONTH($A1199,-1),$B:$B,$B1199)</f>
        <v>59796</v>
      </c>
      <c r="K1199" s="13">
        <v>0</v>
      </c>
      <c r="L1199" s="25">
        <v>0</v>
      </c>
      <c r="M1199" s="15">
        <v>0</v>
      </c>
      <c r="N1199" s="14">
        <v>0</v>
      </c>
      <c r="O1199" s="16">
        <v>20</v>
      </c>
      <c r="P1199" s="16">
        <v>6477.8</v>
      </c>
      <c r="Q1199" s="16">
        <v>0</v>
      </c>
      <c r="R1199" s="16">
        <f>Q1199*16.876/100</f>
        <v>0</v>
      </c>
      <c r="S1199" s="17">
        <f t="shared" si="126"/>
        <v>0</v>
      </c>
      <c r="T1199" s="16">
        <v>0</v>
      </c>
      <c r="U1199" s="18">
        <f t="shared" si="127"/>
        <v>172.65600000000001</v>
      </c>
      <c r="V1199" s="18">
        <f t="shared" si="128"/>
        <v>0</v>
      </c>
      <c r="W1199" s="18">
        <f t="shared" si="129"/>
        <v>0</v>
      </c>
      <c r="X1199" s="27"/>
      <c r="Y1199" s="19">
        <f t="shared" si="130"/>
        <v>0</v>
      </c>
      <c r="Z1199" s="18">
        <f t="shared" si="131"/>
        <v>23.98</v>
      </c>
      <c r="AA1199" s="12">
        <v>124</v>
      </c>
      <c r="AB1199" s="12">
        <v>51491</v>
      </c>
      <c r="AC1199" s="28">
        <f>+I1199+Y1199-Z1199</f>
        <v>-17.48</v>
      </c>
      <c r="AD1199" s="20">
        <f t="shared" si="132"/>
        <v>20</v>
      </c>
      <c r="AE1199">
        <v>20</v>
      </c>
    </row>
    <row r="1200" spans="1:31" x14ac:dyDescent="0.25">
      <c r="A1200" s="9">
        <v>45077</v>
      </c>
      <c r="B1200" s="10" t="s">
        <v>508</v>
      </c>
      <c r="C1200" s="10" t="s">
        <v>282</v>
      </c>
      <c r="D1200" s="10" t="s">
        <v>40</v>
      </c>
      <c r="E1200" s="10" t="s">
        <v>30</v>
      </c>
      <c r="F1200" s="10">
        <v>1100</v>
      </c>
      <c r="G1200" s="10">
        <v>1199</v>
      </c>
      <c r="H1200" s="11">
        <f>SUMIFS(AA:AA,$A:$A,EOMONTH($A1200,-1),$B:$B,$B1200)</f>
        <v>133</v>
      </c>
      <c r="I1200" s="63">
        <f>ROUND(SUMIFS(AC:AC,$A:$A,EOMONTH($A1200,-1),$B:$B,$B1200),2)</f>
        <v>6</v>
      </c>
      <c r="J1200" s="11">
        <f>SUMIFS(AB:AB,$A:$A,EOMONTH($A1200,-1),$B:$B,$B1200)</f>
        <v>55228.25</v>
      </c>
      <c r="K1200" s="13">
        <v>0</v>
      </c>
      <c r="L1200" s="25">
        <v>0</v>
      </c>
      <c r="M1200" s="15">
        <v>0</v>
      </c>
      <c r="N1200" s="14">
        <v>0</v>
      </c>
      <c r="O1200" s="16">
        <v>10</v>
      </c>
      <c r="P1200" s="16">
        <v>3238.9</v>
      </c>
      <c r="Q1200" s="16">
        <v>0</v>
      </c>
      <c r="R1200" s="16">
        <f>Q1200*16.876/100</f>
        <v>0</v>
      </c>
      <c r="S1200" s="17">
        <f t="shared" si="126"/>
        <v>0</v>
      </c>
      <c r="T1200" s="16">
        <v>0</v>
      </c>
      <c r="U1200" s="18">
        <f t="shared" si="127"/>
        <v>159.46700000000001</v>
      </c>
      <c r="V1200" s="18">
        <f t="shared" si="128"/>
        <v>0</v>
      </c>
      <c r="W1200" s="18">
        <f t="shared" si="129"/>
        <v>0</v>
      </c>
      <c r="X1200" s="27"/>
      <c r="Y1200" s="19">
        <f t="shared" si="130"/>
        <v>0</v>
      </c>
      <c r="Z1200" s="18">
        <f t="shared" si="131"/>
        <v>11.99</v>
      </c>
      <c r="AA1200" s="12">
        <v>123</v>
      </c>
      <c r="AB1200" s="12">
        <v>51075.75</v>
      </c>
      <c r="AC1200" s="28">
        <f>+I1200+Y1200-Z1200</f>
        <v>-5.99</v>
      </c>
      <c r="AD1200" s="20">
        <f t="shared" si="132"/>
        <v>10</v>
      </c>
      <c r="AE1200">
        <v>10</v>
      </c>
    </row>
    <row r="1201" spans="1:31" x14ac:dyDescent="0.25">
      <c r="A1201" s="9">
        <v>45077</v>
      </c>
      <c r="B1201" s="10" t="s">
        <v>509</v>
      </c>
      <c r="C1201" s="10" t="s">
        <v>282</v>
      </c>
      <c r="D1201" s="10" t="s">
        <v>40</v>
      </c>
      <c r="E1201" s="10" t="s">
        <v>30</v>
      </c>
      <c r="F1201" s="10">
        <v>1100</v>
      </c>
      <c r="G1201" s="10">
        <v>1199</v>
      </c>
      <c r="H1201" s="11">
        <f>SUMIFS(AA:AA,$A:$A,EOMONTH($A1201,-1),$B:$B,$B1201)</f>
        <v>48</v>
      </c>
      <c r="I1201" s="63">
        <f>ROUND(SUMIFS(AC:AC,$A:$A,EOMONTH($A1201,-1),$B:$B,$B1201),2)</f>
        <v>-9.3699999999999992</v>
      </c>
      <c r="J1201" s="11">
        <f>SUMIFS(AB:AB,$A:$A,EOMONTH($A1201,-1),$B:$B,$B1201)</f>
        <v>19932</v>
      </c>
      <c r="K1201" s="13">
        <v>0</v>
      </c>
      <c r="L1201" s="25">
        <v>0</v>
      </c>
      <c r="M1201" s="15">
        <v>0</v>
      </c>
      <c r="N1201" s="14">
        <v>0</v>
      </c>
      <c r="O1201" s="16">
        <v>20</v>
      </c>
      <c r="P1201" s="16">
        <v>6477.8</v>
      </c>
      <c r="Q1201" s="16">
        <v>0</v>
      </c>
      <c r="R1201" s="16">
        <f>Q1201*16.876/100</f>
        <v>0</v>
      </c>
      <c r="S1201" s="17">
        <f t="shared" si="126"/>
        <v>0</v>
      </c>
      <c r="T1201" s="16">
        <v>0</v>
      </c>
      <c r="U1201" s="18">
        <f t="shared" si="127"/>
        <v>57.552</v>
      </c>
      <c r="V1201" s="18">
        <f t="shared" si="128"/>
        <v>0</v>
      </c>
      <c r="W1201" s="18">
        <f t="shared" si="129"/>
        <v>0</v>
      </c>
      <c r="X1201" s="27"/>
      <c r="Y1201" s="19">
        <f t="shared" si="130"/>
        <v>0</v>
      </c>
      <c r="Z1201" s="18">
        <f t="shared" si="131"/>
        <v>23.98</v>
      </c>
      <c r="AA1201" s="12">
        <v>28</v>
      </c>
      <c r="AB1201" s="12">
        <v>11627</v>
      </c>
      <c r="AC1201" s="28">
        <f>+I1201+Y1201-Z1201</f>
        <v>-33.35</v>
      </c>
      <c r="AD1201" s="20">
        <f t="shared" si="132"/>
        <v>40</v>
      </c>
      <c r="AE1201">
        <v>40</v>
      </c>
    </row>
    <row r="1202" spans="1:31" x14ac:dyDescent="0.25">
      <c r="A1202" s="9">
        <v>45077</v>
      </c>
      <c r="B1202" s="10" t="s">
        <v>510</v>
      </c>
      <c r="C1202" s="10" t="s">
        <v>282</v>
      </c>
      <c r="D1202" s="10" t="s">
        <v>40</v>
      </c>
      <c r="E1202" s="10" t="s">
        <v>30</v>
      </c>
      <c r="F1202" s="10">
        <v>1100</v>
      </c>
      <c r="G1202" s="10">
        <v>1199</v>
      </c>
      <c r="H1202" s="11">
        <f>SUMIFS(AA:AA,$A:$A,EOMONTH($A1202,-1),$B:$B,$B1202)</f>
        <v>72</v>
      </c>
      <c r="I1202" s="63">
        <f>ROUND(SUMIFS(AC:AC,$A:$A,EOMONTH($A1202,-1),$B:$B,$B1202),2)</f>
        <v>3.25</v>
      </c>
      <c r="J1202" s="11">
        <f>SUMIFS(AB:AB,$A:$A,EOMONTH($A1202,-1),$B:$B,$B1202)</f>
        <v>29898</v>
      </c>
      <c r="K1202" s="13">
        <v>0</v>
      </c>
      <c r="L1202" s="25">
        <v>0</v>
      </c>
      <c r="M1202" s="15">
        <v>0</v>
      </c>
      <c r="N1202" s="14">
        <v>0</v>
      </c>
      <c r="O1202" s="16">
        <v>0</v>
      </c>
      <c r="P1202" s="16">
        <v>0</v>
      </c>
      <c r="Q1202" s="16">
        <v>0</v>
      </c>
      <c r="R1202" s="16">
        <f>Q1202*16.876/100</f>
        <v>0</v>
      </c>
      <c r="S1202" s="17">
        <f t="shared" si="126"/>
        <v>0</v>
      </c>
      <c r="T1202" s="16">
        <v>0</v>
      </c>
      <c r="U1202" s="18">
        <f t="shared" si="127"/>
        <v>86.328000000000003</v>
      </c>
      <c r="V1202" s="18">
        <f t="shared" si="128"/>
        <v>0</v>
      </c>
      <c r="W1202" s="18">
        <f t="shared" si="129"/>
        <v>0</v>
      </c>
      <c r="X1202" s="27"/>
      <c r="Y1202" s="19">
        <f t="shared" si="130"/>
        <v>0</v>
      </c>
      <c r="Z1202" s="18">
        <f t="shared" si="131"/>
        <v>0</v>
      </c>
      <c r="AA1202" s="12">
        <v>72</v>
      </c>
      <c r="AB1202" s="12">
        <v>29898</v>
      </c>
      <c r="AC1202" s="28">
        <f>+I1202+Y1202-Z1202</f>
        <v>3.25</v>
      </c>
      <c r="AD1202" s="20">
        <f t="shared" si="132"/>
        <v>0</v>
      </c>
      <c r="AE1202">
        <v>0</v>
      </c>
    </row>
    <row r="1203" spans="1:31" x14ac:dyDescent="0.25">
      <c r="A1203" s="9">
        <v>45077</v>
      </c>
      <c r="B1203" s="10" t="s">
        <v>511</v>
      </c>
      <c r="C1203" s="10" t="s">
        <v>282</v>
      </c>
      <c r="D1203" s="10" t="s">
        <v>40</v>
      </c>
      <c r="E1203" s="10" t="s">
        <v>30</v>
      </c>
      <c r="F1203" s="10">
        <v>384</v>
      </c>
      <c r="G1203" s="10">
        <v>419</v>
      </c>
      <c r="H1203" s="11">
        <f>SUMIFS(AA:AA,$A:$A,EOMONTH($A1203,-1),$B:$B,$B1203)</f>
        <v>123</v>
      </c>
      <c r="I1203" s="63">
        <f>ROUND(SUMIFS(AC:AC,$A:$A,EOMONTH($A1203,-1),$B:$B,$B1203),2)</f>
        <v>-1.92</v>
      </c>
      <c r="J1203" s="11">
        <f>SUMIFS(AB:AB,$A:$A,EOMONTH($A1203,-1),$B:$B,$B1203)</f>
        <v>12853.5</v>
      </c>
      <c r="K1203" s="13">
        <v>0</v>
      </c>
      <c r="L1203" s="25">
        <v>0</v>
      </c>
      <c r="M1203" s="15">
        <v>0</v>
      </c>
      <c r="N1203" s="14">
        <v>0</v>
      </c>
      <c r="O1203" s="16">
        <v>30</v>
      </c>
      <c r="P1203" s="16">
        <v>2445.3000000000002</v>
      </c>
      <c r="Q1203" s="16">
        <v>0</v>
      </c>
      <c r="R1203" s="16">
        <f>Q1203*16.876/100</f>
        <v>0</v>
      </c>
      <c r="S1203" s="17">
        <f t="shared" si="126"/>
        <v>0</v>
      </c>
      <c r="T1203" s="16">
        <v>0</v>
      </c>
      <c r="U1203" s="18">
        <f t="shared" si="127"/>
        <v>51.536999999999999</v>
      </c>
      <c r="V1203" s="18">
        <f t="shared" si="128"/>
        <v>0</v>
      </c>
      <c r="W1203" s="18">
        <f t="shared" si="129"/>
        <v>0</v>
      </c>
      <c r="X1203" s="27"/>
      <c r="Y1203" s="19">
        <f t="shared" si="130"/>
        <v>0</v>
      </c>
      <c r="Z1203" s="18">
        <f t="shared" si="131"/>
        <v>12.57</v>
      </c>
      <c r="AA1203" s="12">
        <v>93</v>
      </c>
      <c r="AB1203" s="12">
        <v>9718.5</v>
      </c>
      <c r="AC1203" s="28">
        <f>+I1203+Y1203-Z1203</f>
        <v>-14.49</v>
      </c>
      <c r="AD1203" s="20">
        <f t="shared" si="132"/>
        <v>20</v>
      </c>
      <c r="AE1203">
        <v>20</v>
      </c>
    </row>
    <row r="1204" spans="1:31" x14ac:dyDescent="0.25">
      <c r="A1204" s="9">
        <v>45077</v>
      </c>
      <c r="B1204" s="10" t="s">
        <v>512</v>
      </c>
      <c r="C1204" s="10" t="s">
        <v>282</v>
      </c>
      <c r="D1204" s="10" t="s">
        <v>29</v>
      </c>
      <c r="E1204" s="10" t="s">
        <v>30</v>
      </c>
      <c r="F1204" s="10"/>
      <c r="G1204" s="10">
        <v>0</v>
      </c>
      <c r="H1204" s="11">
        <f>SUMIFS(AA:AA,$A:$A,EOMONTH($A1204,-1),$B:$B,$B1204)</f>
        <v>135</v>
      </c>
      <c r="I1204" s="63">
        <f>ROUND(SUMIFS(AC:AC,$A:$A,EOMONTH($A1204,-1),$B:$B,$B1204),2)</f>
        <v>6.1</v>
      </c>
      <c r="J1204" s="11">
        <f>SUMIFS(AB:AB,$A:$A,EOMONTH($A1204,-1),$B:$B,$B1204)</f>
        <v>0</v>
      </c>
      <c r="K1204" s="13">
        <v>0</v>
      </c>
      <c r="L1204" s="25">
        <v>0</v>
      </c>
      <c r="M1204" s="15">
        <v>0</v>
      </c>
      <c r="N1204" s="14">
        <v>0</v>
      </c>
      <c r="O1204" s="16">
        <v>0</v>
      </c>
      <c r="P1204" s="16">
        <v>0</v>
      </c>
      <c r="Q1204" s="16">
        <v>0</v>
      </c>
      <c r="R1204" s="16">
        <f>Q1204*16.876/100</f>
        <v>0</v>
      </c>
      <c r="S1204" s="17">
        <f t="shared" si="126"/>
        <v>0</v>
      </c>
      <c r="T1204" s="16">
        <v>0</v>
      </c>
      <c r="U1204" s="18">
        <f t="shared" si="127"/>
        <v>0</v>
      </c>
      <c r="V1204" s="18">
        <f t="shared" si="128"/>
        <v>0</v>
      </c>
      <c r="W1204" s="18">
        <f t="shared" si="129"/>
        <v>0</v>
      </c>
      <c r="X1204" s="27"/>
      <c r="Y1204" s="19">
        <f t="shared" si="130"/>
        <v>0</v>
      </c>
      <c r="Z1204" s="18">
        <f t="shared" si="131"/>
        <v>0</v>
      </c>
      <c r="AA1204" s="12">
        <v>135</v>
      </c>
      <c r="AB1204" s="12">
        <v>0</v>
      </c>
      <c r="AC1204" s="28">
        <f>+I1204+Y1204-Z1204</f>
        <v>6.1</v>
      </c>
      <c r="AD1204" s="20">
        <f t="shared" si="132"/>
        <v>0</v>
      </c>
      <c r="AE1204">
        <v>0</v>
      </c>
    </row>
    <row r="1205" spans="1:31" x14ac:dyDescent="0.25">
      <c r="A1205" s="9">
        <v>45077</v>
      </c>
      <c r="B1205" s="10" t="s">
        <v>513</v>
      </c>
      <c r="C1205" s="10" t="s">
        <v>282</v>
      </c>
      <c r="D1205" s="10" t="s">
        <v>40</v>
      </c>
      <c r="E1205" s="10" t="s">
        <v>30</v>
      </c>
      <c r="F1205" s="10">
        <v>384</v>
      </c>
      <c r="G1205" s="10">
        <v>419</v>
      </c>
      <c r="H1205" s="11">
        <f>SUMIFS(AA:AA,$A:$A,EOMONTH($A1205,-1),$B:$B,$B1205)</f>
        <v>280</v>
      </c>
      <c r="I1205" s="63">
        <f>ROUND(SUMIFS(AC:AC,$A:$A,EOMONTH($A1205,-1),$B:$B,$B1205),2)</f>
        <v>12.64</v>
      </c>
      <c r="J1205" s="11">
        <f>SUMIFS(AB:AB,$A:$A,EOMONTH($A1205,-1),$B:$B,$B1205)</f>
        <v>29260</v>
      </c>
      <c r="K1205" s="13">
        <v>0</v>
      </c>
      <c r="L1205" s="25">
        <v>0</v>
      </c>
      <c r="M1205" s="15">
        <v>0</v>
      </c>
      <c r="N1205" s="14">
        <v>0</v>
      </c>
      <c r="O1205" s="16">
        <v>10</v>
      </c>
      <c r="P1205" s="16">
        <v>815.1</v>
      </c>
      <c r="Q1205" s="16">
        <v>0</v>
      </c>
      <c r="R1205" s="16">
        <f>Q1205*16.876/100</f>
        <v>0</v>
      </c>
      <c r="S1205" s="17">
        <f t="shared" si="126"/>
        <v>0</v>
      </c>
      <c r="T1205" s="16">
        <v>0</v>
      </c>
      <c r="U1205" s="18">
        <f t="shared" si="127"/>
        <v>117.32</v>
      </c>
      <c r="V1205" s="18">
        <f t="shared" si="128"/>
        <v>0</v>
      </c>
      <c r="W1205" s="18">
        <f t="shared" si="129"/>
        <v>0</v>
      </c>
      <c r="X1205" s="27"/>
      <c r="Y1205" s="19">
        <f t="shared" si="130"/>
        <v>0</v>
      </c>
      <c r="Z1205" s="18">
        <f t="shared" si="131"/>
        <v>4.1900000000000004</v>
      </c>
      <c r="AA1205" s="12">
        <v>270</v>
      </c>
      <c r="AB1205" s="12">
        <v>28215</v>
      </c>
      <c r="AC1205" s="28">
        <f>+I1205+Y1205-Z1205</f>
        <v>8.4499999999999993</v>
      </c>
      <c r="AD1205" s="20">
        <f t="shared" si="132"/>
        <v>0</v>
      </c>
      <c r="AE1205">
        <v>0</v>
      </c>
    </row>
    <row r="1206" spans="1:31" x14ac:dyDescent="0.25">
      <c r="A1206" s="9">
        <v>45077</v>
      </c>
      <c r="B1206" s="10" t="s">
        <v>514</v>
      </c>
      <c r="C1206" s="10" t="s">
        <v>282</v>
      </c>
      <c r="D1206" s="10" t="s">
        <v>40</v>
      </c>
      <c r="E1206" s="10" t="s">
        <v>30</v>
      </c>
      <c r="F1206" s="10">
        <v>384</v>
      </c>
      <c r="G1206" s="10">
        <v>419</v>
      </c>
      <c r="H1206" s="11">
        <f>SUMIFS(AA:AA,$A:$A,EOMONTH($A1206,-1),$B:$B,$B1206)</f>
        <v>440</v>
      </c>
      <c r="I1206" s="63">
        <f>ROUND(SUMIFS(AC:AC,$A:$A,EOMONTH($A1206,-1),$B:$B,$B1206),2)</f>
        <v>19.87</v>
      </c>
      <c r="J1206" s="11">
        <f>SUMIFS(AB:AB,$A:$A,EOMONTH($A1206,-1),$B:$B,$B1206)</f>
        <v>45980</v>
      </c>
      <c r="K1206" s="13">
        <v>0</v>
      </c>
      <c r="L1206" s="25">
        <v>0</v>
      </c>
      <c r="M1206" s="15">
        <v>0</v>
      </c>
      <c r="N1206" s="14">
        <v>0</v>
      </c>
      <c r="O1206" s="16">
        <v>0</v>
      </c>
      <c r="P1206" s="16">
        <v>0</v>
      </c>
      <c r="Q1206" s="16">
        <v>0</v>
      </c>
      <c r="R1206" s="16">
        <f>Q1206*16.876/100</f>
        <v>0</v>
      </c>
      <c r="S1206" s="17">
        <f t="shared" si="126"/>
        <v>0</v>
      </c>
      <c r="T1206" s="16">
        <v>0</v>
      </c>
      <c r="U1206" s="18">
        <f t="shared" si="127"/>
        <v>184.36</v>
      </c>
      <c r="V1206" s="18">
        <f t="shared" si="128"/>
        <v>0</v>
      </c>
      <c r="W1206" s="18">
        <f t="shared" si="129"/>
        <v>0</v>
      </c>
      <c r="X1206" s="27"/>
      <c r="Y1206" s="19">
        <f t="shared" si="130"/>
        <v>0</v>
      </c>
      <c r="Z1206" s="18">
        <f t="shared" si="131"/>
        <v>0</v>
      </c>
      <c r="AA1206" s="12">
        <v>440</v>
      </c>
      <c r="AB1206" s="12">
        <v>45980</v>
      </c>
      <c r="AC1206" s="28">
        <f>+I1206+Y1206-Z1206</f>
        <v>19.87</v>
      </c>
      <c r="AD1206" s="20">
        <f t="shared" si="132"/>
        <v>0</v>
      </c>
      <c r="AE1206">
        <v>0</v>
      </c>
    </row>
    <row r="1207" spans="1:31" x14ac:dyDescent="0.25">
      <c r="A1207" s="9">
        <v>45077</v>
      </c>
      <c r="B1207" s="10" t="s">
        <v>515</v>
      </c>
      <c r="C1207" s="10" t="s">
        <v>28</v>
      </c>
      <c r="D1207" s="10" t="s">
        <v>40</v>
      </c>
      <c r="E1207" s="10" t="s">
        <v>30</v>
      </c>
      <c r="F1207" s="10">
        <v>384</v>
      </c>
      <c r="G1207" s="10">
        <v>419</v>
      </c>
      <c r="H1207" s="11">
        <f>SUMIFS(AA:AA,$A:$A,EOMONTH($A1207,-1),$B:$B,$B1207)</f>
        <v>195</v>
      </c>
      <c r="I1207" s="63">
        <f>ROUND(SUMIFS(AC:AC,$A:$A,EOMONTH($A1207,-1),$B:$B,$B1207),2)</f>
        <v>8.8000000000000007</v>
      </c>
      <c r="J1207" s="11">
        <f>SUMIFS(AB:AB,$A:$A,EOMONTH($A1207,-1),$B:$B,$B1207)</f>
        <v>20377.5</v>
      </c>
      <c r="K1207" s="13">
        <v>0</v>
      </c>
      <c r="L1207" s="25">
        <v>0</v>
      </c>
      <c r="M1207" s="15">
        <v>0</v>
      </c>
      <c r="N1207" s="14">
        <v>0</v>
      </c>
      <c r="O1207" s="16">
        <v>10</v>
      </c>
      <c r="P1207" s="16">
        <v>815.1</v>
      </c>
      <c r="Q1207" s="16">
        <v>0</v>
      </c>
      <c r="R1207" s="16">
        <f>Q1207*16.876/100</f>
        <v>0</v>
      </c>
      <c r="S1207" s="17">
        <f t="shared" si="126"/>
        <v>0</v>
      </c>
      <c r="T1207" s="16">
        <v>0</v>
      </c>
      <c r="U1207" s="18">
        <f t="shared" si="127"/>
        <v>81.704999999999998</v>
      </c>
      <c r="V1207" s="18">
        <f t="shared" si="128"/>
        <v>0</v>
      </c>
      <c r="W1207" s="18">
        <f t="shared" si="129"/>
        <v>0</v>
      </c>
      <c r="X1207" s="27"/>
      <c r="Y1207" s="19">
        <f t="shared" si="130"/>
        <v>0</v>
      </c>
      <c r="Z1207" s="18">
        <f t="shared" si="131"/>
        <v>4.1900000000000004</v>
      </c>
      <c r="AA1207" s="12">
        <v>185</v>
      </c>
      <c r="AB1207" s="12">
        <v>19332.5</v>
      </c>
      <c r="AC1207" s="28">
        <f>+I1207+Y1207-Z1207</f>
        <v>4.6100000000000003</v>
      </c>
      <c r="AD1207" s="20">
        <f t="shared" si="132"/>
        <v>0</v>
      </c>
      <c r="AE1207">
        <v>0</v>
      </c>
    </row>
    <row r="1208" spans="1:31" x14ac:dyDescent="0.25">
      <c r="A1208" s="9">
        <v>45077</v>
      </c>
      <c r="B1208" s="10" t="s">
        <v>516</v>
      </c>
      <c r="C1208" s="10" t="s">
        <v>282</v>
      </c>
      <c r="D1208" s="10" t="s">
        <v>40</v>
      </c>
      <c r="E1208" s="10" t="s">
        <v>30</v>
      </c>
      <c r="F1208" s="10">
        <v>384</v>
      </c>
      <c r="G1208" s="10">
        <v>419</v>
      </c>
      <c r="H1208" s="11">
        <f>SUMIFS(AA:AA,$A:$A,EOMONTH($A1208,-1),$B:$B,$B1208)</f>
        <v>178</v>
      </c>
      <c r="I1208" s="63">
        <f>ROUND(SUMIFS(AC:AC,$A:$A,EOMONTH($A1208,-1),$B:$B,$B1208),2)</f>
        <v>4.3</v>
      </c>
      <c r="J1208" s="11">
        <f>SUMIFS(AB:AB,$A:$A,EOMONTH($A1208,-1),$B:$B,$B1208)</f>
        <v>18601</v>
      </c>
      <c r="K1208" s="13">
        <v>0</v>
      </c>
      <c r="L1208" s="25">
        <v>0</v>
      </c>
      <c r="M1208" s="15">
        <v>0</v>
      </c>
      <c r="N1208" s="14">
        <v>0</v>
      </c>
      <c r="O1208" s="16">
        <v>10</v>
      </c>
      <c r="P1208" s="16">
        <v>815.1</v>
      </c>
      <c r="Q1208" s="16">
        <v>0</v>
      </c>
      <c r="R1208" s="16">
        <f>Q1208*16.876/100</f>
        <v>0</v>
      </c>
      <c r="S1208" s="17">
        <f t="shared" si="126"/>
        <v>0</v>
      </c>
      <c r="T1208" s="16">
        <v>0</v>
      </c>
      <c r="U1208" s="18">
        <f t="shared" si="127"/>
        <v>74.581999999999994</v>
      </c>
      <c r="V1208" s="18">
        <f t="shared" si="128"/>
        <v>0</v>
      </c>
      <c r="W1208" s="18">
        <f t="shared" si="129"/>
        <v>0</v>
      </c>
      <c r="X1208" s="27"/>
      <c r="Y1208" s="19">
        <f t="shared" si="130"/>
        <v>0</v>
      </c>
      <c r="Z1208" s="18">
        <f t="shared" si="131"/>
        <v>4.1900000000000004</v>
      </c>
      <c r="AA1208" s="12">
        <v>168</v>
      </c>
      <c r="AB1208" s="12">
        <v>17556</v>
      </c>
      <c r="AC1208" s="28">
        <f>+I1208+Y1208-Z1208</f>
        <v>0.10999999999999943</v>
      </c>
      <c r="AD1208" s="20">
        <f t="shared" si="132"/>
        <v>0</v>
      </c>
      <c r="AE1208">
        <v>0</v>
      </c>
    </row>
    <row r="1209" spans="1:31" x14ac:dyDescent="0.25">
      <c r="A1209" s="9">
        <v>45077</v>
      </c>
      <c r="B1209" s="10" t="s">
        <v>517</v>
      </c>
      <c r="C1209" s="10" t="s">
        <v>282</v>
      </c>
      <c r="D1209" s="10" t="s">
        <v>40</v>
      </c>
      <c r="E1209" s="10" t="s">
        <v>30</v>
      </c>
      <c r="F1209" s="10">
        <v>384</v>
      </c>
      <c r="G1209" s="10">
        <v>419</v>
      </c>
      <c r="H1209" s="11">
        <f>SUMIFS(AA:AA,$A:$A,EOMONTH($A1209,-1),$B:$B,$B1209)</f>
        <v>215</v>
      </c>
      <c r="I1209" s="63">
        <f>ROUND(SUMIFS(AC:AC,$A:$A,EOMONTH($A1209,-1),$B:$B,$B1209),2)</f>
        <v>9.7100000000000009</v>
      </c>
      <c r="J1209" s="11">
        <f>SUMIFS(AB:AB,$A:$A,EOMONTH($A1209,-1),$B:$B,$B1209)</f>
        <v>22467.5</v>
      </c>
      <c r="K1209" s="13">
        <v>0</v>
      </c>
      <c r="L1209" s="25">
        <v>0</v>
      </c>
      <c r="M1209" s="15">
        <v>0</v>
      </c>
      <c r="N1209" s="14">
        <v>0</v>
      </c>
      <c r="O1209" s="16">
        <v>0</v>
      </c>
      <c r="P1209" s="16">
        <v>0</v>
      </c>
      <c r="Q1209" s="16">
        <v>0</v>
      </c>
      <c r="R1209" s="16">
        <f>Q1209*16.876/100</f>
        <v>0</v>
      </c>
      <c r="S1209" s="17">
        <f t="shared" si="126"/>
        <v>0</v>
      </c>
      <c r="T1209" s="16">
        <v>0</v>
      </c>
      <c r="U1209" s="18">
        <f t="shared" si="127"/>
        <v>90.084999999999994</v>
      </c>
      <c r="V1209" s="18">
        <f t="shared" si="128"/>
        <v>0</v>
      </c>
      <c r="W1209" s="18">
        <f t="shared" si="129"/>
        <v>0</v>
      </c>
      <c r="X1209" s="27"/>
      <c r="Y1209" s="19">
        <f t="shared" si="130"/>
        <v>0</v>
      </c>
      <c r="Z1209" s="18">
        <f t="shared" si="131"/>
        <v>0</v>
      </c>
      <c r="AA1209" s="12">
        <v>215</v>
      </c>
      <c r="AB1209" s="12">
        <v>22467.5</v>
      </c>
      <c r="AC1209" s="28">
        <f>+I1209+Y1209-Z1209</f>
        <v>9.7100000000000009</v>
      </c>
      <c r="AD1209" s="20">
        <f t="shared" si="132"/>
        <v>0</v>
      </c>
      <c r="AE1209">
        <v>0</v>
      </c>
    </row>
    <row r="1210" spans="1:31" x14ac:dyDescent="0.25">
      <c r="A1210" s="9">
        <v>45077</v>
      </c>
      <c r="B1210" s="10" t="s">
        <v>518</v>
      </c>
      <c r="C1210" s="10" t="s">
        <v>282</v>
      </c>
      <c r="D1210" s="10" t="s">
        <v>40</v>
      </c>
      <c r="E1210" s="10" t="s">
        <v>30</v>
      </c>
      <c r="F1210" s="10">
        <v>620</v>
      </c>
      <c r="G1210" s="10">
        <v>676</v>
      </c>
      <c r="H1210" s="11">
        <f>SUMIFS(AA:AA,$A:$A,EOMONTH($A1210,-1),$B:$B,$B1210)</f>
        <v>20</v>
      </c>
      <c r="I1210" s="63">
        <f>ROUND(SUMIFS(AC:AC,$A:$A,EOMONTH($A1210,-1),$B:$B,$B1210),2)</f>
        <v>0.9</v>
      </c>
      <c r="J1210" s="11">
        <f>SUMIFS(AB:AB,$A:$A,EOMONTH($A1210,-1),$B:$B,$B1210)</f>
        <v>3960</v>
      </c>
      <c r="K1210" s="13">
        <v>0</v>
      </c>
      <c r="L1210" s="25">
        <v>0</v>
      </c>
      <c r="M1210" s="15">
        <v>0</v>
      </c>
      <c r="N1210" s="14">
        <v>0</v>
      </c>
      <c r="O1210" s="16">
        <v>0</v>
      </c>
      <c r="P1210" s="16">
        <v>0</v>
      </c>
      <c r="Q1210" s="16">
        <v>0</v>
      </c>
      <c r="R1210" s="16">
        <f>Q1210*16.876/100</f>
        <v>0</v>
      </c>
      <c r="S1210" s="17">
        <f t="shared" si="126"/>
        <v>0</v>
      </c>
      <c r="T1210" s="16">
        <v>0</v>
      </c>
      <c r="U1210" s="18">
        <f t="shared" si="127"/>
        <v>13.52</v>
      </c>
      <c r="V1210" s="18">
        <f t="shared" si="128"/>
        <v>0</v>
      </c>
      <c r="W1210" s="18">
        <f t="shared" si="129"/>
        <v>0</v>
      </c>
      <c r="X1210" s="27"/>
      <c r="Y1210" s="19">
        <f t="shared" si="130"/>
        <v>0</v>
      </c>
      <c r="Z1210" s="18">
        <f t="shared" si="131"/>
        <v>0</v>
      </c>
      <c r="AA1210" s="12">
        <v>20</v>
      </c>
      <c r="AB1210" s="12">
        <v>3960</v>
      </c>
      <c r="AC1210" s="28">
        <f>+I1210+Y1210-Z1210</f>
        <v>0.9</v>
      </c>
      <c r="AD1210" s="20">
        <f t="shared" si="132"/>
        <v>0</v>
      </c>
      <c r="AE1210">
        <v>0</v>
      </c>
    </row>
    <row r="1211" spans="1:31" x14ac:dyDescent="0.25">
      <c r="A1211" s="9">
        <v>45077</v>
      </c>
      <c r="B1211" s="10" t="s">
        <v>519</v>
      </c>
      <c r="C1211" s="10" t="s">
        <v>282</v>
      </c>
      <c r="D1211" s="10" t="s">
        <v>40</v>
      </c>
      <c r="E1211" s="10" t="s">
        <v>30</v>
      </c>
      <c r="F1211" s="10">
        <v>620</v>
      </c>
      <c r="G1211" s="10">
        <v>676</v>
      </c>
      <c r="H1211" s="11">
        <f>SUMIFS(AA:AA,$A:$A,EOMONTH($A1211,-1),$B:$B,$B1211)</f>
        <v>-10</v>
      </c>
      <c r="I1211" s="63">
        <f>ROUND(SUMIFS(AC:AC,$A:$A,EOMONTH($A1211,-1),$B:$B,$B1211),2)</f>
        <v>-6.76</v>
      </c>
      <c r="J1211" s="11">
        <f>SUMIFS(AB:AB,$A:$A,EOMONTH($A1211,-1),$B:$B,$B1211)</f>
        <v>-1224</v>
      </c>
      <c r="K1211" s="13">
        <v>0</v>
      </c>
      <c r="L1211" s="25">
        <v>0</v>
      </c>
      <c r="M1211" s="15">
        <v>0</v>
      </c>
      <c r="N1211" s="14">
        <v>0</v>
      </c>
      <c r="O1211" s="16">
        <v>10</v>
      </c>
      <c r="P1211" s="16">
        <v>1544.4</v>
      </c>
      <c r="Q1211" s="16">
        <v>0</v>
      </c>
      <c r="R1211" s="16">
        <f>Q1211*16.876/100</f>
        <v>0</v>
      </c>
      <c r="S1211" s="17">
        <f t="shared" si="126"/>
        <v>0</v>
      </c>
      <c r="T1211" s="16">
        <v>0</v>
      </c>
      <c r="U1211" s="18">
        <f t="shared" si="127"/>
        <v>-6.76</v>
      </c>
      <c r="V1211" s="18">
        <f t="shared" si="128"/>
        <v>0</v>
      </c>
      <c r="W1211" s="18">
        <f t="shared" si="129"/>
        <v>0</v>
      </c>
      <c r="X1211" s="27"/>
      <c r="Y1211" s="19">
        <f t="shared" si="130"/>
        <v>0</v>
      </c>
      <c r="Z1211" s="18">
        <f t="shared" si="131"/>
        <v>6.76</v>
      </c>
      <c r="AA1211" s="12">
        <v>-20</v>
      </c>
      <c r="AB1211" s="12">
        <v>-2768.4</v>
      </c>
      <c r="AC1211" s="28">
        <f>+I1211+Y1211-Z1211</f>
        <v>-13.52</v>
      </c>
      <c r="AD1211" s="20">
        <f t="shared" si="132"/>
        <v>20</v>
      </c>
      <c r="AE1211">
        <v>20</v>
      </c>
    </row>
    <row r="1212" spans="1:31" x14ac:dyDescent="0.25">
      <c r="A1212" s="9">
        <v>45077</v>
      </c>
      <c r="B1212" s="10" t="s">
        <v>520</v>
      </c>
      <c r="C1212" s="10" t="s">
        <v>282</v>
      </c>
      <c r="D1212" s="10" t="s">
        <v>40</v>
      </c>
      <c r="E1212" s="10" t="s">
        <v>30</v>
      </c>
      <c r="F1212" s="10">
        <v>620</v>
      </c>
      <c r="G1212" s="10">
        <v>676</v>
      </c>
      <c r="H1212" s="11">
        <f>SUMIFS(AA:AA,$A:$A,EOMONTH($A1212,-1),$B:$B,$B1212)</f>
        <v>205</v>
      </c>
      <c r="I1212" s="63">
        <f>ROUND(SUMIFS(AC:AC,$A:$A,EOMONTH($A1212,-1),$B:$B,$B1212),2)</f>
        <v>9.26</v>
      </c>
      <c r="J1212" s="11">
        <f>SUMIFS(AB:AB,$A:$A,EOMONTH($A1212,-1),$B:$B,$B1212)</f>
        <v>40590</v>
      </c>
      <c r="K1212" s="13">
        <v>0</v>
      </c>
      <c r="L1212" s="25">
        <v>0</v>
      </c>
      <c r="M1212" s="15">
        <v>0</v>
      </c>
      <c r="N1212" s="14">
        <v>0</v>
      </c>
      <c r="O1212" s="16">
        <v>10</v>
      </c>
      <c r="P1212" s="16">
        <v>1544.4</v>
      </c>
      <c r="Q1212" s="16">
        <v>0</v>
      </c>
      <c r="R1212" s="16">
        <f>Q1212*16.876/100</f>
        <v>0</v>
      </c>
      <c r="S1212" s="17">
        <f t="shared" si="126"/>
        <v>0</v>
      </c>
      <c r="T1212" s="16">
        <v>0</v>
      </c>
      <c r="U1212" s="18">
        <f t="shared" si="127"/>
        <v>138.58000000000001</v>
      </c>
      <c r="V1212" s="18">
        <f t="shared" si="128"/>
        <v>0</v>
      </c>
      <c r="W1212" s="18">
        <f t="shared" si="129"/>
        <v>0</v>
      </c>
      <c r="X1212" s="27"/>
      <c r="Y1212" s="19">
        <f t="shared" si="130"/>
        <v>0</v>
      </c>
      <c r="Z1212" s="18">
        <f t="shared" si="131"/>
        <v>6.76</v>
      </c>
      <c r="AA1212" s="12">
        <v>195</v>
      </c>
      <c r="AB1212" s="12">
        <v>38610</v>
      </c>
      <c r="AC1212" s="28">
        <f>+I1212+Y1212-Z1212</f>
        <v>2.5</v>
      </c>
      <c r="AD1212" s="20">
        <f t="shared" si="132"/>
        <v>0</v>
      </c>
      <c r="AE1212">
        <v>0</v>
      </c>
    </row>
    <row r="1213" spans="1:31" x14ac:dyDescent="0.25">
      <c r="A1213" s="9">
        <v>45077</v>
      </c>
      <c r="B1213" s="10" t="s">
        <v>521</v>
      </c>
      <c r="C1213" s="10" t="s">
        <v>282</v>
      </c>
      <c r="D1213" s="10" t="s">
        <v>29</v>
      </c>
      <c r="E1213" s="10" t="s">
        <v>30</v>
      </c>
      <c r="F1213" s="10"/>
      <c r="G1213" s="10">
        <v>0</v>
      </c>
      <c r="H1213" s="11">
        <f>SUMIFS(AA:AA,$A:$A,EOMONTH($A1213,-1),$B:$B,$B1213)</f>
        <v>23</v>
      </c>
      <c r="I1213" s="63">
        <f>ROUND(SUMIFS(AC:AC,$A:$A,EOMONTH($A1213,-1),$B:$B,$B1213),2)</f>
        <v>1.04</v>
      </c>
      <c r="J1213" s="11">
        <f>SUMIFS(AB:AB,$A:$A,EOMONTH($A1213,-1),$B:$B,$B1213)</f>
        <v>2470.66</v>
      </c>
      <c r="K1213" s="13">
        <v>0</v>
      </c>
      <c r="L1213" s="25">
        <v>0</v>
      </c>
      <c r="M1213" s="15">
        <v>0</v>
      </c>
      <c r="N1213" s="14">
        <v>0</v>
      </c>
      <c r="O1213" s="16">
        <v>0</v>
      </c>
      <c r="P1213" s="16">
        <v>0</v>
      </c>
      <c r="Q1213" s="16">
        <v>0</v>
      </c>
      <c r="R1213" s="16">
        <f>Q1213*16.876/100</f>
        <v>0</v>
      </c>
      <c r="S1213" s="17">
        <f t="shared" si="126"/>
        <v>0</v>
      </c>
      <c r="T1213" s="16">
        <v>0</v>
      </c>
      <c r="U1213" s="18">
        <f t="shared" si="127"/>
        <v>0</v>
      </c>
      <c r="V1213" s="18">
        <f t="shared" si="128"/>
        <v>0</v>
      </c>
      <c r="W1213" s="18">
        <f t="shared" si="129"/>
        <v>0</v>
      </c>
      <c r="X1213" s="27"/>
      <c r="Y1213" s="19">
        <f t="shared" si="130"/>
        <v>0</v>
      </c>
      <c r="Z1213" s="18">
        <f t="shared" si="131"/>
        <v>0</v>
      </c>
      <c r="AA1213" s="12">
        <v>23</v>
      </c>
      <c r="AB1213" s="12">
        <v>2470.66</v>
      </c>
      <c r="AC1213" s="28">
        <f>+I1213+Y1213-Z1213</f>
        <v>1.04</v>
      </c>
      <c r="AD1213" s="20">
        <f t="shared" si="132"/>
        <v>0</v>
      </c>
      <c r="AE1213">
        <v>0</v>
      </c>
    </row>
    <row r="1214" spans="1:31" x14ac:dyDescent="0.25">
      <c r="A1214" s="9">
        <v>45077</v>
      </c>
      <c r="B1214" s="10" t="s">
        <v>522</v>
      </c>
      <c r="C1214" s="10" t="s">
        <v>282</v>
      </c>
      <c r="D1214" s="10" t="s">
        <v>40</v>
      </c>
      <c r="E1214" s="10" t="s">
        <v>30</v>
      </c>
      <c r="F1214" s="10">
        <v>620</v>
      </c>
      <c r="G1214" s="10">
        <v>676</v>
      </c>
      <c r="H1214" s="11">
        <f>SUMIFS(AA:AA,$A:$A,EOMONTH($A1214,-1),$B:$B,$B1214)</f>
        <v>71</v>
      </c>
      <c r="I1214" s="63">
        <f>ROUND(SUMIFS(AC:AC,$A:$A,EOMONTH($A1214,-1),$B:$B,$B1214),2)</f>
        <v>3.21</v>
      </c>
      <c r="J1214" s="11">
        <f>SUMIFS(AB:AB,$A:$A,EOMONTH($A1214,-1),$B:$B,$B1214)</f>
        <v>7470.62</v>
      </c>
      <c r="K1214" s="13">
        <v>0</v>
      </c>
      <c r="L1214" s="25">
        <v>0</v>
      </c>
      <c r="M1214" s="15">
        <v>0</v>
      </c>
      <c r="N1214" s="14">
        <v>0</v>
      </c>
      <c r="O1214" s="16">
        <v>10</v>
      </c>
      <c r="P1214" s="16">
        <v>1544.4</v>
      </c>
      <c r="Q1214" s="16">
        <v>0</v>
      </c>
      <c r="R1214" s="16">
        <f>Q1214*16.876/100</f>
        <v>0</v>
      </c>
      <c r="S1214" s="17">
        <f t="shared" si="126"/>
        <v>0</v>
      </c>
      <c r="T1214" s="16">
        <v>0</v>
      </c>
      <c r="U1214" s="18">
        <f t="shared" si="127"/>
        <v>47.996000000000002</v>
      </c>
      <c r="V1214" s="18">
        <f t="shared" si="128"/>
        <v>0</v>
      </c>
      <c r="W1214" s="18">
        <f t="shared" si="129"/>
        <v>0</v>
      </c>
      <c r="X1214" s="27"/>
      <c r="Y1214" s="19">
        <f t="shared" si="130"/>
        <v>0</v>
      </c>
      <c r="Z1214" s="18">
        <f t="shared" si="131"/>
        <v>6.76</v>
      </c>
      <c r="AA1214" s="12">
        <v>61</v>
      </c>
      <c r="AB1214" s="12">
        <v>6418.42</v>
      </c>
      <c r="AC1214" s="28">
        <f>+I1214+Y1214-Z1214</f>
        <v>-3.55</v>
      </c>
      <c r="AD1214" s="20">
        <f t="shared" si="132"/>
        <v>10</v>
      </c>
      <c r="AE1214">
        <v>10</v>
      </c>
    </row>
    <row r="1215" spans="1:31" x14ac:dyDescent="0.25">
      <c r="A1215" s="9">
        <v>45077</v>
      </c>
      <c r="B1215" s="10" t="s">
        <v>523</v>
      </c>
      <c r="C1215" s="10" t="s">
        <v>282</v>
      </c>
      <c r="D1215" s="10" t="s">
        <v>29</v>
      </c>
      <c r="E1215" s="10" t="s">
        <v>30</v>
      </c>
      <c r="F1215" s="10"/>
      <c r="G1215" s="10">
        <v>0</v>
      </c>
      <c r="H1215" s="11">
        <f>SUMIFS(AA:AA,$A:$A,EOMONTH($A1215,-1),$B:$B,$B1215)</f>
        <v>42</v>
      </c>
      <c r="I1215" s="63">
        <f>ROUND(SUMIFS(AC:AC,$A:$A,EOMONTH($A1215,-1),$B:$B,$B1215),2)</f>
        <v>1.9</v>
      </c>
      <c r="J1215" s="11">
        <f>SUMIFS(AB:AB,$A:$A,EOMONTH($A1215,-1),$B:$B,$B1215)</f>
        <v>8316</v>
      </c>
      <c r="K1215" s="13">
        <v>0</v>
      </c>
      <c r="L1215" s="25">
        <v>0</v>
      </c>
      <c r="M1215" s="15">
        <v>0</v>
      </c>
      <c r="N1215" s="14">
        <v>0</v>
      </c>
      <c r="O1215" s="16">
        <v>0</v>
      </c>
      <c r="P1215" s="16">
        <v>0</v>
      </c>
      <c r="Q1215" s="16">
        <v>0</v>
      </c>
      <c r="R1215" s="16">
        <f>Q1215*16.876/100</f>
        <v>0</v>
      </c>
      <c r="S1215" s="17">
        <f t="shared" si="126"/>
        <v>0</v>
      </c>
      <c r="T1215" s="16">
        <v>0</v>
      </c>
      <c r="U1215" s="18">
        <f t="shared" si="127"/>
        <v>0</v>
      </c>
      <c r="V1215" s="18">
        <f t="shared" si="128"/>
        <v>0</v>
      </c>
      <c r="W1215" s="18">
        <f t="shared" si="129"/>
        <v>0</v>
      </c>
      <c r="X1215" s="27"/>
      <c r="Y1215" s="19">
        <f t="shared" si="130"/>
        <v>0</v>
      </c>
      <c r="Z1215" s="18">
        <f t="shared" si="131"/>
        <v>0</v>
      </c>
      <c r="AA1215" s="12">
        <v>42</v>
      </c>
      <c r="AB1215" s="12">
        <v>8316</v>
      </c>
      <c r="AC1215" s="28">
        <f>+I1215+Y1215-Z1215</f>
        <v>1.9</v>
      </c>
      <c r="AD1215" s="20">
        <f t="shared" si="132"/>
        <v>0</v>
      </c>
      <c r="AE1215">
        <v>0</v>
      </c>
    </row>
    <row r="1216" spans="1:31" x14ac:dyDescent="0.25">
      <c r="A1216" s="59">
        <v>45077</v>
      </c>
      <c r="B1216" s="60" t="s">
        <v>524</v>
      </c>
      <c r="C1216" s="60" t="s">
        <v>282</v>
      </c>
      <c r="D1216" s="60" t="s">
        <v>40</v>
      </c>
      <c r="E1216" s="60" t="s">
        <v>30</v>
      </c>
      <c r="F1216" s="10"/>
      <c r="G1216" s="10"/>
      <c r="H1216" s="11"/>
      <c r="I1216" s="63">
        <f>ROUND(SUMIFS(AC:AC,$A:$A,EOMONTH($A1216,-1),$B:$B,$B1216),2)</f>
        <v>4.09</v>
      </c>
      <c r="J1216" s="11"/>
      <c r="K1216" s="13"/>
      <c r="L1216" s="25"/>
      <c r="M1216" s="15"/>
      <c r="N1216" s="14"/>
      <c r="O1216" s="16"/>
      <c r="P1216" s="16"/>
      <c r="Q1216" s="16"/>
      <c r="R1216" s="16"/>
      <c r="S1216" s="17">
        <f t="shared" si="126"/>
        <v>0</v>
      </c>
      <c r="T1216" s="16"/>
      <c r="U1216" s="18">
        <f t="shared" si="127"/>
        <v>0</v>
      </c>
      <c r="V1216" s="18">
        <f t="shared" si="128"/>
        <v>0</v>
      </c>
      <c r="W1216" s="18">
        <f t="shared" si="129"/>
        <v>0</v>
      </c>
      <c r="X1216" s="27"/>
      <c r="Y1216" s="19">
        <f t="shared" si="130"/>
        <v>0</v>
      </c>
      <c r="Z1216" s="18">
        <f t="shared" si="131"/>
        <v>0</v>
      </c>
      <c r="AA1216" s="12"/>
      <c r="AB1216" s="12"/>
      <c r="AC1216" s="28">
        <f>+I1216+Y1216-Z1216</f>
        <v>4.09</v>
      </c>
      <c r="AD1216" s="20">
        <f t="shared" si="132"/>
        <v>0</v>
      </c>
      <c r="AE1216">
        <v>0</v>
      </c>
    </row>
    <row r="1217" spans="1:31" x14ac:dyDescent="0.25">
      <c r="A1217" s="59">
        <v>45077</v>
      </c>
      <c r="B1217" s="60" t="s">
        <v>525</v>
      </c>
      <c r="C1217" s="60" t="s">
        <v>282</v>
      </c>
      <c r="D1217" s="60" t="s">
        <v>29</v>
      </c>
      <c r="E1217" s="60" t="s">
        <v>30</v>
      </c>
      <c r="F1217" s="10"/>
      <c r="G1217" s="10"/>
      <c r="H1217" s="11"/>
      <c r="I1217" s="63">
        <f>ROUND(SUMIFS(AC:AC,$A:$A,EOMONTH($A1217,-1),$B:$B,$B1217),2)</f>
        <v>0</v>
      </c>
      <c r="J1217" s="11"/>
      <c r="K1217" s="13"/>
      <c r="L1217" s="25"/>
      <c r="M1217" s="15"/>
      <c r="N1217" s="14"/>
      <c r="O1217" s="16"/>
      <c r="P1217" s="16"/>
      <c r="Q1217" s="16"/>
      <c r="R1217" s="16"/>
      <c r="S1217" s="17">
        <f t="shared" si="126"/>
        <v>0</v>
      </c>
      <c r="T1217" s="16"/>
      <c r="U1217" s="18">
        <f t="shared" si="127"/>
        <v>0</v>
      </c>
      <c r="V1217" s="18">
        <f t="shared" si="128"/>
        <v>0</v>
      </c>
      <c r="W1217" s="18">
        <f t="shared" si="129"/>
        <v>0</v>
      </c>
      <c r="X1217" s="27"/>
      <c r="Y1217" s="19">
        <f t="shared" si="130"/>
        <v>0</v>
      </c>
      <c r="Z1217" s="18">
        <f t="shared" si="131"/>
        <v>0</v>
      </c>
      <c r="AA1217" s="12"/>
      <c r="AB1217" s="12"/>
      <c r="AC1217" s="28">
        <f>+I1217+Y1217-Z1217</f>
        <v>0</v>
      </c>
      <c r="AD1217" s="20">
        <f t="shared" si="132"/>
        <v>0</v>
      </c>
      <c r="AE1217">
        <v>0</v>
      </c>
    </row>
    <row r="1218" spans="1:31" x14ac:dyDescent="0.25">
      <c r="A1218" s="9">
        <v>45077</v>
      </c>
      <c r="B1218" s="10" t="s">
        <v>526</v>
      </c>
      <c r="C1218" s="10" t="s">
        <v>282</v>
      </c>
      <c r="D1218" s="10" t="s">
        <v>29</v>
      </c>
      <c r="E1218" s="10" t="s">
        <v>30</v>
      </c>
      <c r="F1218" s="10"/>
      <c r="G1218" s="10">
        <v>0</v>
      </c>
      <c r="H1218" s="11">
        <f>SUMIFS(AA:AA,$A:$A,EOMONTH($A1218,-1),$B:$B,$B1218)</f>
        <v>4994</v>
      </c>
      <c r="I1218" s="63">
        <f>ROUND(SUMIFS(AC:AC,$A:$A,EOMONTH($A1218,-1),$B:$B,$B1218),2)</f>
        <v>225.48</v>
      </c>
      <c r="J1218" s="11">
        <f>SUMIFS(AB:AB,$A:$A,EOMONTH($A1218,-1),$B:$B,$B1218)</f>
        <v>360466.92</v>
      </c>
      <c r="K1218" s="13">
        <v>0</v>
      </c>
      <c r="L1218" s="25">
        <v>0</v>
      </c>
      <c r="M1218" s="15">
        <v>0</v>
      </c>
      <c r="N1218" s="14">
        <v>0</v>
      </c>
      <c r="O1218" s="16">
        <v>0</v>
      </c>
      <c r="P1218" s="16">
        <v>0</v>
      </c>
      <c r="Q1218" s="16">
        <v>4994</v>
      </c>
      <c r="R1218" s="16">
        <f>Q1218*16.876/100</f>
        <v>842.78744000000006</v>
      </c>
      <c r="S1218" s="17">
        <f t="shared" si="126"/>
        <v>5836.7874400000001</v>
      </c>
      <c r="T1218" s="16">
        <v>360466.92</v>
      </c>
      <c r="U1218" s="18">
        <f t="shared" si="127"/>
        <v>0</v>
      </c>
      <c r="V1218" s="18">
        <f t="shared" si="128"/>
        <v>0</v>
      </c>
      <c r="W1218" s="18">
        <f t="shared" si="129"/>
        <v>0</v>
      </c>
      <c r="X1218" s="27"/>
      <c r="Y1218" s="19">
        <f t="shared" si="130"/>
        <v>0</v>
      </c>
      <c r="Z1218" s="18">
        <f t="shared" si="131"/>
        <v>0</v>
      </c>
      <c r="AA1218" s="12">
        <v>0</v>
      </c>
      <c r="AB1218" s="12">
        <v>0</v>
      </c>
      <c r="AC1218" s="28">
        <f>+I1218+Y1218-Z1218</f>
        <v>225.48</v>
      </c>
      <c r="AD1218" s="20">
        <f t="shared" si="132"/>
        <v>0</v>
      </c>
      <c r="AE1218">
        <v>0</v>
      </c>
    </row>
    <row r="1219" spans="1:31" x14ac:dyDescent="0.25">
      <c r="A1219" s="59">
        <v>45077</v>
      </c>
      <c r="B1219" s="60" t="s">
        <v>780</v>
      </c>
      <c r="C1219" s="60" t="s">
        <v>105</v>
      </c>
      <c r="D1219" s="60" t="s">
        <v>40</v>
      </c>
      <c r="E1219" s="60" t="s">
        <v>30</v>
      </c>
      <c r="F1219" s="10"/>
      <c r="G1219" s="10"/>
      <c r="H1219" s="11"/>
      <c r="I1219" s="63">
        <f>ROUND(SUMIFS(AC:AC,$A:$A,EOMONTH($A1219,-1),$B:$B,$B1219),2)</f>
        <v>0</v>
      </c>
      <c r="J1219" s="11"/>
      <c r="K1219" s="13"/>
      <c r="L1219" s="25"/>
      <c r="M1219" s="15"/>
      <c r="N1219" s="14"/>
      <c r="O1219" s="16"/>
      <c r="P1219" s="16"/>
      <c r="Q1219" s="16"/>
      <c r="R1219" s="16"/>
      <c r="S1219" s="17">
        <f t="shared" si="126"/>
        <v>0</v>
      </c>
      <c r="T1219" s="16"/>
      <c r="U1219" s="18">
        <f t="shared" si="127"/>
        <v>0</v>
      </c>
      <c r="V1219" s="18">
        <f t="shared" si="128"/>
        <v>0</v>
      </c>
      <c r="W1219" s="18">
        <f t="shared" si="129"/>
        <v>0</v>
      </c>
      <c r="X1219" s="27"/>
      <c r="Y1219" s="19">
        <f t="shared" si="130"/>
        <v>0</v>
      </c>
      <c r="Z1219" s="18">
        <f t="shared" si="131"/>
        <v>0</v>
      </c>
      <c r="AA1219" s="12"/>
      <c r="AB1219" s="12"/>
      <c r="AC1219" s="28">
        <f>+I1219+Y1219-Z1219</f>
        <v>0</v>
      </c>
      <c r="AD1219" s="20">
        <f t="shared" si="132"/>
        <v>0</v>
      </c>
      <c r="AE1219">
        <v>0</v>
      </c>
    </row>
    <row r="1220" spans="1:31" x14ac:dyDescent="0.25">
      <c r="A1220" s="9">
        <v>45077</v>
      </c>
      <c r="B1220" s="10" t="s">
        <v>527</v>
      </c>
      <c r="C1220" s="10" t="s">
        <v>282</v>
      </c>
      <c r="D1220" s="10" t="s">
        <v>40</v>
      </c>
      <c r="E1220" s="10" t="s">
        <v>30</v>
      </c>
      <c r="F1220" s="10">
        <v>100</v>
      </c>
      <c r="G1220" s="10">
        <v>109</v>
      </c>
      <c r="H1220" s="11">
        <f>SUMIFS(AA:AA,$A:$A,EOMONTH($A1220,-1),$B:$B,$B1220)</f>
        <v>150</v>
      </c>
      <c r="I1220" s="63">
        <f>ROUND(SUMIFS(AC:AC,$A:$A,EOMONTH($A1220,-1),$B:$B,$B1220),2)</f>
        <v>18.64</v>
      </c>
      <c r="J1220" s="11">
        <f>SUMIFS(AB:AB,$A:$A,EOMONTH($A1220,-1),$B:$B,$B1220)</f>
        <v>6423</v>
      </c>
      <c r="K1220" s="13">
        <v>0</v>
      </c>
      <c r="L1220" s="25">
        <v>0</v>
      </c>
      <c r="M1220" s="15">
        <v>162</v>
      </c>
      <c r="N1220" s="14">
        <v>6936.84</v>
      </c>
      <c r="O1220" s="16">
        <v>312</v>
      </c>
      <c r="P1220" s="16">
        <v>21172.32</v>
      </c>
      <c r="Q1220" s="16">
        <v>0</v>
      </c>
      <c r="R1220" s="16">
        <f>Q1220*16.876/100</f>
        <v>0</v>
      </c>
      <c r="S1220" s="17">
        <f t="shared" si="126"/>
        <v>0</v>
      </c>
      <c r="T1220" s="16">
        <v>0</v>
      </c>
      <c r="U1220" s="18">
        <f t="shared" si="127"/>
        <v>16.350000000000001</v>
      </c>
      <c r="V1220" s="18">
        <f t="shared" si="128"/>
        <v>16.2</v>
      </c>
      <c r="W1220" s="18">
        <f t="shared" si="129"/>
        <v>2.7198180000000001</v>
      </c>
      <c r="X1220" s="27"/>
      <c r="Y1220" s="19">
        <f t="shared" si="130"/>
        <v>18.919817999999999</v>
      </c>
      <c r="Z1220" s="18">
        <f t="shared" si="131"/>
        <v>34.008000000000003</v>
      </c>
      <c r="AA1220" s="12">
        <v>0</v>
      </c>
      <c r="AB1220" s="12">
        <v>0</v>
      </c>
      <c r="AC1220" s="28">
        <f>+I1220+Y1220-Z1220</f>
        <v>3.5518179999999973</v>
      </c>
      <c r="AD1220" s="20">
        <f t="shared" si="132"/>
        <v>0</v>
      </c>
      <c r="AE1220">
        <v>0</v>
      </c>
    </row>
    <row r="1221" spans="1:31" x14ac:dyDescent="0.25">
      <c r="A1221" s="59">
        <v>45077</v>
      </c>
      <c r="B1221" s="60" t="s">
        <v>742</v>
      </c>
      <c r="C1221" s="60" t="s">
        <v>282</v>
      </c>
      <c r="D1221" s="60" t="s">
        <v>40</v>
      </c>
      <c r="E1221" s="60" t="s">
        <v>30</v>
      </c>
      <c r="F1221" s="10"/>
      <c r="G1221" s="10"/>
      <c r="H1221" s="11"/>
      <c r="I1221" s="63">
        <f>ROUND(SUMIFS(AC:AC,$A:$A,EOMONTH($A1221,-1),$B:$B,$B1221),2)</f>
        <v>0</v>
      </c>
      <c r="J1221" s="11"/>
      <c r="K1221" s="13"/>
      <c r="L1221" s="25"/>
      <c r="M1221" s="15"/>
      <c r="N1221" s="14"/>
      <c r="O1221" s="16"/>
      <c r="P1221" s="16"/>
      <c r="Q1221" s="16"/>
      <c r="R1221" s="16"/>
      <c r="S1221" s="17">
        <f t="shared" ref="S1221:S1284" si="133">Q1221+R1221</f>
        <v>0</v>
      </c>
      <c r="T1221" s="16"/>
      <c r="U1221" s="18">
        <f t="shared" ref="U1221:U1284" si="134">H1221*G1221/1000</f>
        <v>0</v>
      </c>
      <c r="V1221" s="18">
        <f t="shared" ref="V1221:V1284" si="135">M1221*F1221/1000</f>
        <v>0</v>
      </c>
      <c r="W1221" s="18">
        <f t="shared" ref="W1221:W1284" si="136">V1221*16.789/100</f>
        <v>0</v>
      </c>
      <c r="X1221" s="27"/>
      <c r="Y1221" s="19">
        <f t="shared" ref="Y1221:Y1284" si="137">V1221+W1221+X1221</f>
        <v>0</v>
      </c>
      <c r="Z1221" s="18">
        <f t="shared" ref="Z1221:Z1284" si="138">O1221*G1221/1000</f>
        <v>0</v>
      </c>
      <c r="AA1221" s="12"/>
      <c r="AB1221" s="12"/>
      <c r="AC1221" s="28">
        <f>+I1221+Y1221-Z1221</f>
        <v>0</v>
      </c>
      <c r="AD1221" s="20">
        <f t="shared" ref="AD1221:AD1284" si="139">IF(AC1221&lt;0,ROUNDUP(AC1221,-1)*-1,0)</f>
        <v>0</v>
      </c>
      <c r="AE1221">
        <v>0</v>
      </c>
    </row>
    <row r="1222" spans="1:31" x14ac:dyDescent="0.25">
      <c r="A1222" s="9">
        <v>45077</v>
      </c>
      <c r="B1222" s="10" t="s">
        <v>528</v>
      </c>
      <c r="C1222" s="10" t="s">
        <v>282</v>
      </c>
      <c r="D1222" s="10" t="s">
        <v>40</v>
      </c>
      <c r="E1222" s="10" t="s">
        <v>30</v>
      </c>
      <c r="F1222" s="10">
        <v>70</v>
      </c>
      <c r="G1222" s="10">
        <v>76</v>
      </c>
      <c r="H1222" s="11">
        <f>SUMIFS(AA:AA,$A:$A,EOMONTH($A1222,-1),$B:$B,$B1222)</f>
        <v>150</v>
      </c>
      <c r="I1222" s="63">
        <f>ROUND(SUMIFS(AC:AC,$A:$A,EOMONTH($A1222,-1),$B:$B,$B1222),2)</f>
        <v>14.13</v>
      </c>
      <c r="J1222" s="11">
        <f>SUMIFS(AB:AB,$A:$A,EOMONTH($A1222,-1),$B:$B,$B1222)</f>
        <v>7323</v>
      </c>
      <c r="K1222" s="13">
        <v>0</v>
      </c>
      <c r="L1222" s="25">
        <v>0</v>
      </c>
      <c r="M1222" s="15">
        <v>42</v>
      </c>
      <c r="N1222" s="14">
        <v>1979.04</v>
      </c>
      <c r="O1222" s="16">
        <v>192</v>
      </c>
      <c r="P1222" s="16">
        <v>12946.56</v>
      </c>
      <c r="Q1222" s="16">
        <v>0</v>
      </c>
      <c r="R1222" s="16">
        <f>Q1222*16.876/100</f>
        <v>0</v>
      </c>
      <c r="S1222" s="17">
        <f t="shared" si="133"/>
        <v>0</v>
      </c>
      <c r="T1222" s="16">
        <v>0</v>
      </c>
      <c r="U1222" s="18">
        <f t="shared" si="134"/>
        <v>11.4</v>
      </c>
      <c r="V1222" s="18">
        <f t="shared" si="135"/>
        <v>2.94</v>
      </c>
      <c r="W1222" s="18">
        <f t="shared" si="136"/>
        <v>0.49359660000000005</v>
      </c>
      <c r="X1222" s="27"/>
      <c r="Y1222" s="19">
        <f t="shared" si="137"/>
        <v>3.4335966</v>
      </c>
      <c r="Z1222" s="18">
        <f t="shared" si="138"/>
        <v>14.592000000000001</v>
      </c>
      <c r="AA1222" s="12">
        <v>0</v>
      </c>
      <c r="AB1222" s="12">
        <v>0</v>
      </c>
      <c r="AC1222" s="28">
        <f>+I1222+Y1222-Z1222</f>
        <v>2.9715965999999998</v>
      </c>
      <c r="AD1222" s="20">
        <f t="shared" si="139"/>
        <v>0</v>
      </c>
      <c r="AE1222">
        <v>0</v>
      </c>
    </row>
    <row r="1223" spans="1:31" x14ac:dyDescent="0.25">
      <c r="A1223" s="9">
        <v>45077</v>
      </c>
      <c r="B1223" s="10" t="s">
        <v>529</v>
      </c>
      <c r="C1223" s="10" t="s">
        <v>282</v>
      </c>
      <c r="D1223" s="10" t="s">
        <v>40</v>
      </c>
      <c r="E1223" s="10" t="s">
        <v>30</v>
      </c>
      <c r="F1223" s="10">
        <v>140</v>
      </c>
      <c r="G1223" s="10">
        <v>153</v>
      </c>
      <c r="H1223" s="11">
        <f>SUMIFS(AA:AA,$A:$A,EOMONTH($A1223,-1),$B:$B,$B1223)</f>
        <v>150</v>
      </c>
      <c r="I1223" s="63">
        <f>ROUND(SUMIFS(AC:AC,$A:$A,EOMONTH($A1223,-1),$B:$B,$B1223),2)</f>
        <v>40.950000000000003</v>
      </c>
      <c r="J1223" s="11">
        <f>SUMIFS(AB:AB,$A:$A,EOMONTH($A1223,-1),$B:$B,$B1223)</f>
        <v>9723</v>
      </c>
      <c r="K1223" s="13">
        <v>0</v>
      </c>
      <c r="L1223" s="25">
        <v>0</v>
      </c>
      <c r="M1223" s="15">
        <v>258</v>
      </c>
      <c r="N1223" s="14">
        <v>16284.96</v>
      </c>
      <c r="O1223" s="16">
        <v>408</v>
      </c>
      <c r="P1223" s="16">
        <v>34520.400000000001</v>
      </c>
      <c r="Q1223" s="16">
        <v>0</v>
      </c>
      <c r="R1223" s="16">
        <f>Q1223*16.876/100</f>
        <v>0</v>
      </c>
      <c r="S1223" s="17">
        <f t="shared" si="133"/>
        <v>0</v>
      </c>
      <c r="T1223" s="16">
        <v>0</v>
      </c>
      <c r="U1223" s="18">
        <f t="shared" si="134"/>
        <v>22.95</v>
      </c>
      <c r="V1223" s="18">
        <f t="shared" si="135"/>
        <v>36.119999999999997</v>
      </c>
      <c r="W1223" s="18">
        <f t="shared" si="136"/>
        <v>6.0641867999999999</v>
      </c>
      <c r="X1223" s="27"/>
      <c r="Y1223" s="19">
        <f t="shared" si="137"/>
        <v>42.184186799999999</v>
      </c>
      <c r="Z1223" s="18">
        <f t="shared" si="138"/>
        <v>62.423999999999999</v>
      </c>
      <c r="AA1223" s="12">
        <v>0</v>
      </c>
      <c r="AB1223" s="12">
        <v>0</v>
      </c>
      <c r="AC1223" s="28">
        <f>+I1223+Y1223-Z1223</f>
        <v>20.71018680000001</v>
      </c>
      <c r="AD1223" s="20">
        <f t="shared" si="139"/>
        <v>0</v>
      </c>
      <c r="AE1223">
        <v>0</v>
      </c>
    </row>
    <row r="1224" spans="1:31" x14ac:dyDescent="0.25">
      <c r="A1224" s="59">
        <v>45077</v>
      </c>
      <c r="B1224" s="60" t="s">
        <v>743</v>
      </c>
      <c r="C1224" s="60" t="s">
        <v>282</v>
      </c>
      <c r="D1224" s="60" t="s">
        <v>40</v>
      </c>
      <c r="E1224" s="60" t="s">
        <v>30</v>
      </c>
      <c r="F1224" s="10"/>
      <c r="G1224" s="10"/>
      <c r="H1224" s="11"/>
      <c r="I1224" s="63">
        <f>ROUND(SUMIFS(AC:AC,$A:$A,EOMONTH($A1224,-1),$B:$B,$B1224),2)</f>
        <v>0</v>
      </c>
      <c r="J1224" s="11"/>
      <c r="K1224" s="13"/>
      <c r="L1224" s="25"/>
      <c r="M1224" s="15"/>
      <c r="N1224" s="14"/>
      <c r="O1224" s="16"/>
      <c r="P1224" s="16"/>
      <c r="Q1224" s="16"/>
      <c r="R1224" s="16"/>
      <c r="S1224" s="17">
        <f t="shared" si="133"/>
        <v>0</v>
      </c>
      <c r="T1224" s="16"/>
      <c r="U1224" s="18">
        <f t="shared" si="134"/>
        <v>0</v>
      </c>
      <c r="V1224" s="18">
        <f t="shared" si="135"/>
        <v>0</v>
      </c>
      <c r="W1224" s="18">
        <f t="shared" si="136"/>
        <v>0</v>
      </c>
      <c r="X1224" s="27"/>
      <c r="Y1224" s="19">
        <f t="shared" si="137"/>
        <v>0</v>
      </c>
      <c r="Z1224" s="18">
        <f t="shared" si="138"/>
        <v>0</v>
      </c>
      <c r="AA1224" s="12"/>
      <c r="AB1224" s="12"/>
      <c r="AC1224" s="28">
        <f>+I1224+Y1224-Z1224</f>
        <v>0</v>
      </c>
      <c r="AD1224" s="20">
        <f t="shared" si="139"/>
        <v>0</v>
      </c>
      <c r="AE1224">
        <v>0</v>
      </c>
    </row>
    <row r="1225" spans="1:31" x14ac:dyDescent="0.25">
      <c r="A1225" s="9">
        <v>45077</v>
      </c>
      <c r="B1225" s="10" t="s">
        <v>530</v>
      </c>
      <c r="C1225" s="10" t="s">
        <v>282</v>
      </c>
      <c r="D1225" s="10" t="s">
        <v>40</v>
      </c>
      <c r="E1225" s="10" t="s">
        <v>30</v>
      </c>
      <c r="F1225" s="10">
        <v>135</v>
      </c>
      <c r="G1225" s="10">
        <v>147</v>
      </c>
      <c r="H1225" s="11">
        <f>SUMIFS(AA:AA,$A:$A,EOMONTH($A1225,-1),$B:$B,$B1225)</f>
        <v>3118</v>
      </c>
      <c r="I1225" s="63">
        <f>ROUND(SUMIFS(AC:AC,$A:$A,EOMONTH($A1225,-1),$B:$B,$B1225),2)</f>
        <v>60.51</v>
      </c>
      <c r="J1225" s="11">
        <f>SUMIFS(AB:AB,$A:$A,EOMONTH($A1225,-1),$B:$B,$B1225)</f>
        <v>30957.77</v>
      </c>
      <c r="K1225" s="13">
        <v>0</v>
      </c>
      <c r="L1225" s="25">
        <v>0</v>
      </c>
      <c r="M1225" s="15">
        <v>0</v>
      </c>
      <c r="N1225" s="14">
        <v>0</v>
      </c>
      <c r="O1225" s="16">
        <v>314</v>
      </c>
      <c r="P1225" s="16">
        <v>5410.24</v>
      </c>
      <c r="Q1225" s="16">
        <v>0</v>
      </c>
      <c r="R1225" s="16">
        <f>Q1225*16.876/100</f>
        <v>0</v>
      </c>
      <c r="S1225" s="17">
        <f t="shared" si="133"/>
        <v>0</v>
      </c>
      <c r="T1225" s="16">
        <v>0</v>
      </c>
      <c r="U1225" s="18">
        <f t="shared" si="134"/>
        <v>458.346</v>
      </c>
      <c r="V1225" s="18">
        <f t="shared" si="135"/>
        <v>0</v>
      </c>
      <c r="W1225" s="18">
        <f t="shared" si="136"/>
        <v>0</v>
      </c>
      <c r="X1225" s="27"/>
      <c r="Y1225" s="19">
        <f t="shared" si="137"/>
        <v>0</v>
      </c>
      <c r="Z1225" s="18">
        <f t="shared" si="138"/>
        <v>46.158000000000001</v>
      </c>
      <c r="AA1225" s="12">
        <v>2804</v>
      </c>
      <c r="AB1225" s="12">
        <v>27840.15</v>
      </c>
      <c r="AC1225" s="28">
        <f>+I1225+Y1225-Z1225</f>
        <v>14.351999999999997</v>
      </c>
      <c r="AD1225" s="20">
        <f t="shared" si="139"/>
        <v>0</v>
      </c>
      <c r="AE1225">
        <v>0</v>
      </c>
    </row>
    <row r="1226" spans="1:31" x14ac:dyDescent="0.25">
      <c r="A1226" s="9">
        <v>45077</v>
      </c>
      <c r="B1226" s="10" t="s">
        <v>531</v>
      </c>
      <c r="C1226" s="10" t="s">
        <v>282</v>
      </c>
      <c r="D1226" s="10" t="s">
        <v>29</v>
      </c>
      <c r="E1226" s="10" t="s">
        <v>30</v>
      </c>
      <c r="F1226" s="10"/>
      <c r="G1226" s="10">
        <v>0</v>
      </c>
      <c r="H1226" s="11">
        <f>SUMIFS(AA:AA,$A:$A,EOMONTH($A1226,-1),$B:$B,$B1226)</f>
        <v>240</v>
      </c>
      <c r="I1226" s="63">
        <f>ROUND(SUMIFS(AC:AC,$A:$A,EOMONTH($A1226,-1),$B:$B,$B1226),2)</f>
        <v>10.84</v>
      </c>
      <c r="J1226" s="11">
        <f>SUMIFS(AB:AB,$A:$A,EOMONTH($A1226,-1),$B:$B,$B1226)</f>
        <v>0</v>
      </c>
      <c r="K1226" s="13">
        <v>0</v>
      </c>
      <c r="L1226" s="25">
        <v>0</v>
      </c>
      <c r="M1226" s="15">
        <v>0</v>
      </c>
      <c r="N1226" s="14">
        <v>0</v>
      </c>
      <c r="O1226" s="16">
        <v>0</v>
      </c>
      <c r="P1226" s="16">
        <v>0</v>
      </c>
      <c r="Q1226" s="16">
        <v>0</v>
      </c>
      <c r="R1226" s="16">
        <f>Q1226*16.876/100</f>
        <v>0</v>
      </c>
      <c r="S1226" s="17">
        <f t="shared" si="133"/>
        <v>0</v>
      </c>
      <c r="T1226" s="16">
        <v>0</v>
      </c>
      <c r="U1226" s="18">
        <f t="shared" si="134"/>
        <v>0</v>
      </c>
      <c r="V1226" s="18">
        <f t="shared" si="135"/>
        <v>0</v>
      </c>
      <c r="W1226" s="18">
        <f t="shared" si="136"/>
        <v>0</v>
      </c>
      <c r="X1226" s="27"/>
      <c r="Y1226" s="19">
        <f t="shared" si="137"/>
        <v>0</v>
      </c>
      <c r="Z1226" s="18">
        <f t="shared" si="138"/>
        <v>0</v>
      </c>
      <c r="AA1226" s="12">
        <v>240</v>
      </c>
      <c r="AB1226" s="12">
        <v>0</v>
      </c>
      <c r="AC1226" s="28">
        <f>+I1226+Y1226-Z1226</f>
        <v>10.84</v>
      </c>
      <c r="AD1226" s="20">
        <f t="shared" si="139"/>
        <v>0</v>
      </c>
      <c r="AE1226">
        <v>0</v>
      </c>
    </row>
    <row r="1227" spans="1:31" x14ac:dyDescent="0.25">
      <c r="A1227" s="9">
        <v>45077</v>
      </c>
      <c r="B1227" s="10" t="s">
        <v>532</v>
      </c>
      <c r="C1227" s="10" t="s">
        <v>282</v>
      </c>
      <c r="D1227" s="10" t="s">
        <v>29</v>
      </c>
      <c r="E1227" s="10" t="s">
        <v>30</v>
      </c>
      <c r="F1227" s="10">
        <v>0</v>
      </c>
      <c r="G1227" s="10">
        <v>0</v>
      </c>
      <c r="H1227" s="11">
        <f>SUMIFS(AA:AA,$A:$A,EOMONTH($A1227,-1),$B:$B,$B1227)</f>
        <v>620</v>
      </c>
      <c r="I1227" s="63">
        <f>ROUND(SUMIFS(AC:AC,$A:$A,EOMONTH($A1227,-1),$B:$B,$B1227),2)</f>
        <v>43.75</v>
      </c>
      <c r="J1227" s="11">
        <f>SUMIFS(AB:AB,$A:$A,EOMONTH($A1227,-1),$B:$B,$B1227)</f>
        <v>13111.25</v>
      </c>
      <c r="K1227" s="13">
        <v>2000</v>
      </c>
      <c r="L1227" s="25">
        <v>38000</v>
      </c>
      <c r="M1227" s="15">
        <v>0</v>
      </c>
      <c r="N1227" s="14">
        <v>0</v>
      </c>
      <c r="O1227" s="16">
        <v>674</v>
      </c>
      <c r="P1227" s="16">
        <v>19278.8</v>
      </c>
      <c r="Q1227" s="16">
        <v>0</v>
      </c>
      <c r="R1227" s="16">
        <f>Q1227*16.876/100</f>
        <v>0</v>
      </c>
      <c r="S1227" s="17">
        <f t="shared" si="133"/>
        <v>0</v>
      </c>
      <c r="T1227" s="16">
        <v>0</v>
      </c>
      <c r="U1227" s="18">
        <f t="shared" si="134"/>
        <v>0</v>
      </c>
      <c r="V1227" s="18">
        <f t="shared" si="135"/>
        <v>0</v>
      </c>
      <c r="W1227" s="18">
        <f t="shared" si="136"/>
        <v>0</v>
      </c>
      <c r="X1227" s="27"/>
      <c r="Y1227" s="19">
        <f t="shared" si="137"/>
        <v>0</v>
      </c>
      <c r="Z1227" s="18">
        <f t="shared" si="138"/>
        <v>0</v>
      </c>
      <c r="AA1227" s="12">
        <v>1946</v>
      </c>
      <c r="AB1227" s="12">
        <v>37933.300000000003</v>
      </c>
      <c r="AC1227" s="28">
        <f>+I1227+Y1227-Z1227</f>
        <v>43.75</v>
      </c>
      <c r="AD1227" s="20">
        <f t="shared" si="139"/>
        <v>0</v>
      </c>
      <c r="AE1227">
        <v>0</v>
      </c>
    </row>
    <row r="1228" spans="1:31" x14ac:dyDescent="0.25">
      <c r="A1228" s="9">
        <v>45077</v>
      </c>
      <c r="B1228" s="10" t="s">
        <v>533</v>
      </c>
      <c r="C1228" s="10" t="s">
        <v>282</v>
      </c>
      <c r="D1228" s="10" t="s">
        <v>40</v>
      </c>
      <c r="E1228" s="10" t="s">
        <v>30</v>
      </c>
      <c r="F1228" s="10">
        <v>80</v>
      </c>
      <c r="G1228" s="10">
        <v>87</v>
      </c>
      <c r="H1228" s="11">
        <f>SUMIFS(AA:AA,$A:$A,EOMONTH($A1228,-1),$B:$B,$B1228)</f>
        <v>6</v>
      </c>
      <c r="I1228" s="63">
        <f>ROUND(SUMIFS(AC:AC,$A:$A,EOMONTH($A1228,-1),$B:$B,$B1228),2)</f>
        <v>0.27</v>
      </c>
      <c r="J1228" s="11">
        <f>SUMIFS(AB:AB,$A:$A,EOMONTH($A1228,-1),$B:$B,$B1228)</f>
        <v>512.22</v>
      </c>
      <c r="K1228" s="13">
        <v>0</v>
      </c>
      <c r="L1228" s="25">
        <v>0</v>
      </c>
      <c r="M1228" s="15">
        <v>0</v>
      </c>
      <c r="N1228" s="14">
        <v>0</v>
      </c>
      <c r="O1228" s="16">
        <v>0</v>
      </c>
      <c r="P1228" s="16">
        <v>0</v>
      </c>
      <c r="Q1228" s="16">
        <v>0</v>
      </c>
      <c r="R1228" s="16">
        <f>Q1228*16.876/100</f>
        <v>0</v>
      </c>
      <c r="S1228" s="17">
        <f t="shared" si="133"/>
        <v>0</v>
      </c>
      <c r="T1228" s="16">
        <v>0</v>
      </c>
      <c r="U1228" s="18">
        <f t="shared" si="134"/>
        <v>0.52200000000000002</v>
      </c>
      <c r="V1228" s="18">
        <f t="shared" si="135"/>
        <v>0</v>
      </c>
      <c r="W1228" s="18">
        <f t="shared" si="136"/>
        <v>0</v>
      </c>
      <c r="X1228" s="27"/>
      <c r="Y1228" s="19">
        <f t="shared" si="137"/>
        <v>0</v>
      </c>
      <c r="Z1228" s="18">
        <f t="shared" si="138"/>
        <v>0</v>
      </c>
      <c r="AA1228" s="12">
        <v>6</v>
      </c>
      <c r="AB1228" s="12">
        <v>512.22</v>
      </c>
      <c r="AC1228" s="28">
        <f>+I1228+Y1228-Z1228</f>
        <v>0.27</v>
      </c>
      <c r="AD1228" s="20">
        <f t="shared" si="139"/>
        <v>0</v>
      </c>
      <c r="AE1228">
        <v>0</v>
      </c>
    </row>
    <row r="1229" spans="1:31" x14ac:dyDescent="0.25">
      <c r="A1229" s="59">
        <v>45077</v>
      </c>
      <c r="B1229" s="60" t="s">
        <v>796</v>
      </c>
      <c r="C1229" s="60" t="s">
        <v>105</v>
      </c>
      <c r="D1229" s="60" t="s">
        <v>29</v>
      </c>
      <c r="E1229" s="60" t="s">
        <v>30</v>
      </c>
      <c r="F1229" s="10"/>
      <c r="G1229" s="10"/>
      <c r="H1229" s="11"/>
      <c r="I1229" s="63">
        <f>ROUND(SUMIFS(AC:AC,$A:$A,EOMONTH($A1229,-1),$B:$B,$B1229),2)</f>
        <v>0</v>
      </c>
      <c r="J1229" s="11"/>
      <c r="K1229" s="13"/>
      <c r="L1229" s="25"/>
      <c r="M1229" s="15"/>
      <c r="N1229" s="14"/>
      <c r="O1229" s="16"/>
      <c r="P1229" s="16"/>
      <c r="Q1229" s="16"/>
      <c r="R1229" s="16"/>
      <c r="S1229" s="17">
        <f t="shared" si="133"/>
        <v>0</v>
      </c>
      <c r="T1229" s="16"/>
      <c r="U1229" s="18">
        <f t="shared" si="134"/>
        <v>0</v>
      </c>
      <c r="V1229" s="18">
        <f t="shared" si="135"/>
        <v>0</v>
      </c>
      <c r="W1229" s="18">
        <f t="shared" si="136"/>
        <v>0</v>
      </c>
      <c r="X1229" s="27"/>
      <c r="Y1229" s="19">
        <f t="shared" si="137"/>
        <v>0</v>
      </c>
      <c r="Z1229" s="18">
        <f t="shared" si="138"/>
        <v>0</v>
      </c>
      <c r="AA1229" s="12"/>
      <c r="AB1229" s="12"/>
      <c r="AC1229" s="28">
        <f>+I1229+Y1229-Z1229</f>
        <v>0</v>
      </c>
      <c r="AD1229" s="20">
        <f t="shared" si="139"/>
        <v>0</v>
      </c>
      <c r="AE1229">
        <v>0</v>
      </c>
    </row>
    <row r="1230" spans="1:31" x14ac:dyDescent="0.25">
      <c r="A1230" s="9">
        <v>45077</v>
      </c>
      <c r="B1230" s="10" t="s">
        <v>534</v>
      </c>
      <c r="C1230" s="10" t="s">
        <v>282</v>
      </c>
      <c r="D1230" s="10" t="s">
        <v>40</v>
      </c>
      <c r="E1230" s="10" t="s">
        <v>30</v>
      </c>
      <c r="F1230" s="10">
        <v>100</v>
      </c>
      <c r="G1230" s="10">
        <v>109</v>
      </c>
      <c r="H1230" s="11">
        <f>SUMIFS(AA:AA,$A:$A,EOMONTH($A1230,-1),$B:$B,$B1230)</f>
        <v>91</v>
      </c>
      <c r="I1230" s="63">
        <f>ROUND(SUMIFS(AC:AC,$A:$A,EOMONTH($A1230,-1),$B:$B,$B1230),2)</f>
        <v>-24.62</v>
      </c>
      <c r="J1230" s="11">
        <f>SUMIFS(AB:AB,$A:$A,EOMONTH($A1230,-1),$B:$B,$B1230)</f>
        <v>9565.01</v>
      </c>
      <c r="K1230" s="13">
        <v>0</v>
      </c>
      <c r="L1230" s="25">
        <v>0</v>
      </c>
      <c r="M1230" s="15">
        <v>0</v>
      </c>
      <c r="N1230" s="14">
        <v>0</v>
      </c>
      <c r="O1230" s="16">
        <v>0</v>
      </c>
      <c r="P1230" s="16">
        <v>0</v>
      </c>
      <c r="Q1230" s="16">
        <v>0</v>
      </c>
      <c r="R1230" s="16">
        <f>Q1230*16.876/100</f>
        <v>0</v>
      </c>
      <c r="S1230" s="17">
        <f t="shared" si="133"/>
        <v>0</v>
      </c>
      <c r="T1230" s="16">
        <v>0</v>
      </c>
      <c r="U1230" s="18">
        <f t="shared" si="134"/>
        <v>9.9190000000000005</v>
      </c>
      <c r="V1230" s="18">
        <f t="shared" si="135"/>
        <v>0</v>
      </c>
      <c r="W1230" s="18">
        <f t="shared" si="136"/>
        <v>0</v>
      </c>
      <c r="X1230" s="27"/>
      <c r="Y1230" s="19">
        <f t="shared" si="137"/>
        <v>0</v>
      </c>
      <c r="Z1230" s="18">
        <f t="shared" si="138"/>
        <v>0</v>
      </c>
      <c r="AA1230" s="12">
        <v>91</v>
      </c>
      <c r="AB1230" s="12">
        <v>9565.01</v>
      </c>
      <c r="AC1230" s="28">
        <f>+I1230+Y1230-Z1230</f>
        <v>-24.62</v>
      </c>
      <c r="AD1230" s="20">
        <f t="shared" si="139"/>
        <v>30</v>
      </c>
      <c r="AE1230">
        <v>30</v>
      </c>
    </row>
    <row r="1231" spans="1:31" x14ac:dyDescent="0.25">
      <c r="A1231" s="59">
        <v>45077</v>
      </c>
      <c r="B1231" s="60" t="s">
        <v>823</v>
      </c>
      <c r="C1231" s="60" t="s">
        <v>282</v>
      </c>
      <c r="D1231" s="60" t="s">
        <v>40</v>
      </c>
      <c r="E1231" s="60" t="s">
        <v>30</v>
      </c>
      <c r="F1231" s="10"/>
      <c r="G1231" s="10"/>
      <c r="H1231" s="11"/>
      <c r="I1231" s="63">
        <f>ROUND(SUMIFS(AC:AC,$A:$A,EOMONTH($A1231,-1),$B:$B,$B1231),2)</f>
        <v>0</v>
      </c>
      <c r="J1231" s="11"/>
      <c r="K1231" s="13"/>
      <c r="L1231" s="25"/>
      <c r="M1231" s="15"/>
      <c r="N1231" s="14"/>
      <c r="O1231" s="16"/>
      <c r="P1231" s="16"/>
      <c r="Q1231" s="16"/>
      <c r="R1231" s="16"/>
      <c r="S1231" s="17">
        <f t="shared" si="133"/>
        <v>0</v>
      </c>
      <c r="T1231" s="16"/>
      <c r="U1231" s="18">
        <f t="shared" si="134"/>
        <v>0</v>
      </c>
      <c r="V1231" s="18">
        <f t="shared" si="135"/>
        <v>0</v>
      </c>
      <c r="W1231" s="18">
        <f t="shared" si="136"/>
        <v>0</v>
      </c>
      <c r="X1231" s="27"/>
      <c r="Y1231" s="19">
        <f t="shared" si="137"/>
        <v>0</v>
      </c>
      <c r="Z1231" s="18">
        <f t="shared" si="138"/>
        <v>0</v>
      </c>
      <c r="AA1231" s="12"/>
      <c r="AB1231" s="12"/>
      <c r="AC1231" s="28">
        <f>+I1231+Y1231-Z1231</f>
        <v>0</v>
      </c>
      <c r="AD1231" s="20">
        <f t="shared" si="139"/>
        <v>0</v>
      </c>
      <c r="AE1231">
        <v>0</v>
      </c>
    </row>
    <row r="1232" spans="1:31" x14ac:dyDescent="0.25">
      <c r="A1232" s="59">
        <v>45077</v>
      </c>
      <c r="B1232" s="60" t="s">
        <v>807</v>
      </c>
      <c r="C1232" s="60" t="s">
        <v>282</v>
      </c>
      <c r="D1232" s="60" t="s">
        <v>29</v>
      </c>
      <c r="E1232" s="60" t="s">
        <v>30</v>
      </c>
      <c r="F1232" s="10"/>
      <c r="G1232" s="10"/>
      <c r="H1232" s="11"/>
      <c r="I1232" s="63">
        <f>ROUND(SUMIFS(AC:AC,$A:$A,EOMONTH($A1232,-1),$B:$B,$B1232),2)</f>
        <v>0</v>
      </c>
      <c r="J1232" s="11"/>
      <c r="K1232" s="13"/>
      <c r="L1232" s="25"/>
      <c r="M1232" s="15"/>
      <c r="N1232" s="14"/>
      <c r="O1232" s="16"/>
      <c r="P1232" s="16"/>
      <c r="Q1232" s="16"/>
      <c r="R1232" s="16"/>
      <c r="S1232" s="17">
        <f t="shared" si="133"/>
        <v>0</v>
      </c>
      <c r="T1232" s="16"/>
      <c r="U1232" s="18">
        <f t="shared" si="134"/>
        <v>0</v>
      </c>
      <c r="V1232" s="18">
        <f t="shared" si="135"/>
        <v>0</v>
      </c>
      <c r="W1232" s="18">
        <f t="shared" si="136"/>
        <v>0</v>
      </c>
      <c r="X1232" s="27"/>
      <c r="Y1232" s="19">
        <f t="shared" si="137"/>
        <v>0</v>
      </c>
      <c r="Z1232" s="18">
        <f t="shared" si="138"/>
        <v>0</v>
      </c>
      <c r="AA1232" s="12"/>
      <c r="AB1232" s="12"/>
      <c r="AC1232" s="28">
        <f>+I1232+Y1232-Z1232</f>
        <v>0</v>
      </c>
      <c r="AD1232" s="20">
        <f t="shared" si="139"/>
        <v>0</v>
      </c>
      <c r="AE1232">
        <v>0</v>
      </c>
    </row>
    <row r="1233" spans="1:31" x14ac:dyDescent="0.25">
      <c r="A1233" s="9">
        <v>45077</v>
      </c>
      <c r="B1233" s="10" t="s">
        <v>535</v>
      </c>
      <c r="C1233" s="10" t="s">
        <v>282</v>
      </c>
      <c r="D1233" s="10" t="s">
        <v>29</v>
      </c>
      <c r="E1233" s="10" t="s">
        <v>30</v>
      </c>
      <c r="F1233" s="10">
        <v>0</v>
      </c>
      <c r="G1233" s="10">
        <v>0</v>
      </c>
      <c r="H1233" s="11">
        <f>SUMIFS(AA:AA,$A:$A,EOMONTH($A1233,-1),$B:$B,$B1233)</f>
        <v>1050</v>
      </c>
      <c r="I1233" s="63">
        <f>ROUND(SUMIFS(AC:AC,$A:$A,EOMONTH($A1233,-1),$B:$B,$B1233),2)</f>
        <v>60.95</v>
      </c>
      <c r="J1233" s="11">
        <f>SUMIFS(AB:AB,$A:$A,EOMONTH($A1233,-1),$B:$B,$B1233)</f>
        <v>84000</v>
      </c>
      <c r="K1233" s="13">
        <v>3713</v>
      </c>
      <c r="L1233" s="25">
        <v>297040</v>
      </c>
      <c r="M1233" s="15">
        <v>0</v>
      </c>
      <c r="N1233" s="14">
        <v>0</v>
      </c>
      <c r="O1233" s="16">
        <v>2812</v>
      </c>
      <c r="P1233" s="16">
        <v>269403.5</v>
      </c>
      <c r="Q1233" s="16">
        <v>0</v>
      </c>
      <c r="R1233" s="16">
        <f>Q1233*16.876/100</f>
        <v>0</v>
      </c>
      <c r="S1233" s="17">
        <f t="shared" si="133"/>
        <v>0</v>
      </c>
      <c r="T1233" s="16">
        <v>0</v>
      </c>
      <c r="U1233" s="18">
        <f t="shared" si="134"/>
        <v>0</v>
      </c>
      <c r="V1233" s="18">
        <f t="shared" si="135"/>
        <v>0</v>
      </c>
      <c r="W1233" s="18">
        <f t="shared" si="136"/>
        <v>0</v>
      </c>
      <c r="X1233" s="27"/>
      <c r="Y1233" s="19">
        <f t="shared" si="137"/>
        <v>0</v>
      </c>
      <c r="Z1233" s="18">
        <f t="shared" si="138"/>
        <v>0</v>
      </c>
      <c r="AA1233" s="12">
        <v>1951</v>
      </c>
      <c r="AB1233" s="12">
        <v>156080</v>
      </c>
      <c r="AC1233" s="28">
        <f>+I1233+Y1233-Z1233</f>
        <v>60.95</v>
      </c>
      <c r="AD1233" s="20">
        <f t="shared" si="139"/>
        <v>0</v>
      </c>
      <c r="AE1233">
        <v>0</v>
      </c>
    </row>
    <row r="1234" spans="1:31" x14ac:dyDescent="0.25">
      <c r="A1234" s="9">
        <v>45077</v>
      </c>
      <c r="B1234" s="10" t="s">
        <v>540</v>
      </c>
      <c r="C1234" s="10" t="s">
        <v>541</v>
      </c>
      <c r="D1234" s="10" t="s">
        <v>29</v>
      </c>
      <c r="E1234" s="10" t="s">
        <v>30</v>
      </c>
      <c r="F1234" s="10"/>
      <c r="G1234" s="10">
        <v>0</v>
      </c>
      <c r="H1234" s="11">
        <f>SUMIFS(AA:AA,$A:$A,EOMONTH($A1234,-1),$B:$B,$B1234)</f>
        <v>-2424</v>
      </c>
      <c r="I1234" s="63">
        <f>ROUND(SUMIFS(AC:AC,$A:$A,EOMONTH($A1234,-1),$B:$B,$B1234),2)</f>
        <v>0</v>
      </c>
      <c r="J1234" s="11">
        <f>SUMIFS(AB:AB,$A:$A,EOMONTH($A1234,-1),$B:$B,$B1234)</f>
        <v>-36456.959999999999</v>
      </c>
      <c r="K1234" s="13">
        <v>0</v>
      </c>
      <c r="L1234" s="25">
        <v>0</v>
      </c>
      <c r="M1234" s="15">
        <v>0</v>
      </c>
      <c r="N1234" s="14">
        <v>0</v>
      </c>
      <c r="O1234" s="16">
        <v>0</v>
      </c>
      <c r="P1234" s="16">
        <v>0</v>
      </c>
      <c r="Q1234" s="16">
        <v>0</v>
      </c>
      <c r="R1234" s="16">
        <f>Q1234*16.876/100</f>
        <v>0</v>
      </c>
      <c r="S1234" s="17">
        <f t="shared" si="133"/>
        <v>0</v>
      </c>
      <c r="T1234" s="16">
        <v>0</v>
      </c>
      <c r="U1234" s="18">
        <f t="shared" si="134"/>
        <v>0</v>
      </c>
      <c r="V1234" s="18">
        <f t="shared" si="135"/>
        <v>0</v>
      </c>
      <c r="W1234" s="18">
        <f t="shared" si="136"/>
        <v>0</v>
      </c>
      <c r="X1234" s="27"/>
      <c r="Y1234" s="19">
        <f t="shared" si="137"/>
        <v>0</v>
      </c>
      <c r="Z1234" s="18">
        <f t="shared" si="138"/>
        <v>0</v>
      </c>
      <c r="AA1234" s="12">
        <v>-2424</v>
      </c>
      <c r="AB1234" s="12">
        <v>-36456.959999999999</v>
      </c>
      <c r="AC1234" s="28">
        <f>+I1234+Y1234-Z1234</f>
        <v>0</v>
      </c>
      <c r="AD1234" s="20">
        <f t="shared" si="139"/>
        <v>0</v>
      </c>
      <c r="AE1234">
        <v>0</v>
      </c>
    </row>
    <row r="1235" spans="1:31" x14ac:dyDescent="0.25">
      <c r="A1235" s="9">
        <v>45077</v>
      </c>
      <c r="B1235" s="10" t="s">
        <v>547</v>
      </c>
      <c r="C1235" s="10" t="s">
        <v>282</v>
      </c>
      <c r="D1235" s="10" t="s">
        <v>29</v>
      </c>
      <c r="E1235" s="10" t="s">
        <v>30</v>
      </c>
      <c r="F1235" s="10"/>
      <c r="G1235" s="10">
        <v>0</v>
      </c>
      <c r="H1235" s="11">
        <f>SUMIFS(AA:AA,$A:$A,EOMONTH($A1235,-1),$B:$B,$B1235)</f>
        <v>1776</v>
      </c>
      <c r="I1235" s="63">
        <f>ROUND(SUMIFS(AC:AC,$A:$A,EOMONTH($A1235,-1),$B:$B,$B1235),2)</f>
        <v>80.19</v>
      </c>
      <c r="J1235" s="11">
        <f>SUMIFS(AB:AB,$A:$A,EOMONTH($A1235,-1),$B:$B,$B1235)</f>
        <v>0</v>
      </c>
      <c r="K1235" s="13">
        <v>0</v>
      </c>
      <c r="L1235" s="25">
        <v>0</v>
      </c>
      <c r="M1235" s="15">
        <v>0</v>
      </c>
      <c r="N1235" s="14">
        <v>0</v>
      </c>
      <c r="O1235" s="16">
        <v>0</v>
      </c>
      <c r="P1235" s="16">
        <v>0</v>
      </c>
      <c r="Q1235" s="16">
        <v>0</v>
      </c>
      <c r="R1235" s="16">
        <f>Q1235*16.876/100</f>
        <v>0</v>
      </c>
      <c r="S1235" s="17">
        <f t="shared" si="133"/>
        <v>0</v>
      </c>
      <c r="T1235" s="16">
        <v>0</v>
      </c>
      <c r="U1235" s="18">
        <f t="shared" si="134"/>
        <v>0</v>
      </c>
      <c r="V1235" s="18">
        <f t="shared" si="135"/>
        <v>0</v>
      </c>
      <c r="W1235" s="18">
        <f t="shared" si="136"/>
        <v>0</v>
      </c>
      <c r="X1235" s="27"/>
      <c r="Y1235" s="19">
        <f t="shared" si="137"/>
        <v>0</v>
      </c>
      <c r="Z1235" s="18">
        <f t="shared" si="138"/>
        <v>0</v>
      </c>
      <c r="AA1235" s="12">
        <v>1776</v>
      </c>
      <c r="AB1235" s="12">
        <v>0</v>
      </c>
      <c r="AC1235" s="28">
        <f>+I1235+Y1235-Z1235</f>
        <v>80.19</v>
      </c>
      <c r="AD1235" s="20">
        <f t="shared" si="139"/>
        <v>0</v>
      </c>
      <c r="AE1235">
        <v>0</v>
      </c>
    </row>
    <row r="1236" spans="1:31" x14ac:dyDescent="0.25">
      <c r="A1236" s="59">
        <v>45077</v>
      </c>
      <c r="B1236" s="60" t="s">
        <v>744</v>
      </c>
      <c r="C1236" s="60" t="s">
        <v>28</v>
      </c>
      <c r="D1236" s="60" t="s">
        <v>29</v>
      </c>
      <c r="E1236" s="60" t="s">
        <v>30</v>
      </c>
      <c r="F1236" s="10"/>
      <c r="G1236" s="10"/>
      <c r="H1236" s="11"/>
      <c r="I1236" s="63">
        <f>ROUND(SUMIFS(AC:AC,$A:$A,EOMONTH($A1236,-1),$B:$B,$B1236),2)</f>
        <v>0</v>
      </c>
      <c r="J1236" s="11"/>
      <c r="K1236" s="13"/>
      <c r="L1236" s="25"/>
      <c r="M1236" s="15"/>
      <c r="N1236" s="14"/>
      <c r="O1236" s="16"/>
      <c r="P1236" s="16"/>
      <c r="Q1236" s="16"/>
      <c r="R1236" s="16"/>
      <c r="S1236" s="17">
        <f t="shared" si="133"/>
        <v>0</v>
      </c>
      <c r="T1236" s="16"/>
      <c r="U1236" s="18">
        <f t="shared" si="134"/>
        <v>0</v>
      </c>
      <c r="V1236" s="18">
        <f t="shared" si="135"/>
        <v>0</v>
      </c>
      <c r="W1236" s="18">
        <f t="shared" si="136"/>
        <v>0</v>
      </c>
      <c r="X1236" s="27"/>
      <c r="Y1236" s="19">
        <f t="shared" si="137"/>
        <v>0</v>
      </c>
      <c r="Z1236" s="18">
        <f t="shared" si="138"/>
        <v>0</v>
      </c>
      <c r="AA1236" s="12"/>
      <c r="AB1236" s="12"/>
      <c r="AC1236" s="28">
        <f>+I1236+Y1236-Z1236</f>
        <v>0</v>
      </c>
      <c r="AD1236" s="20">
        <f t="shared" si="139"/>
        <v>0</v>
      </c>
      <c r="AE1236">
        <v>0</v>
      </c>
    </row>
    <row r="1237" spans="1:31" x14ac:dyDescent="0.25">
      <c r="A1237" s="59">
        <v>45077</v>
      </c>
      <c r="B1237" s="60" t="s">
        <v>745</v>
      </c>
      <c r="C1237" s="60" t="s">
        <v>28</v>
      </c>
      <c r="D1237" s="60" t="s">
        <v>29</v>
      </c>
      <c r="E1237" s="60" t="s">
        <v>30</v>
      </c>
      <c r="F1237" s="10"/>
      <c r="G1237" s="10"/>
      <c r="H1237" s="11"/>
      <c r="I1237" s="63">
        <f>ROUND(SUMIFS(AC:AC,$A:$A,EOMONTH($A1237,-1),$B:$B,$B1237),2)</f>
        <v>0</v>
      </c>
      <c r="J1237" s="11"/>
      <c r="K1237" s="13"/>
      <c r="L1237" s="25"/>
      <c r="M1237" s="15"/>
      <c r="N1237" s="14"/>
      <c r="O1237" s="16"/>
      <c r="P1237" s="16"/>
      <c r="Q1237" s="16"/>
      <c r="R1237" s="16"/>
      <c r="S1237" s="17">
        <f t="shared" si="133"/>
        <v>0</v>
      </c>
      <c r="T1237" s="16"/>
      <c r="U1237" s="18">
        <f t="shared" si="134"/>
        <v>0</v>
      </c>
      <c r="V1237" s="18">
        <f t="shared" si="135"/>
        <v>0</v>
      </c>
      <c r="W1237" s="18">
        <f t="shared" si="136"/>
        <v>0</v>
      </c>
      <c r="X1237" s="27"/>
      <c r="Y1237" s="19">
        <f t="shared" si="137"/>
        <v>0</v>
      </c>
      <c r="Z1237" s="18">
        <f t="shared" si="138"/>
        <v>0</v>
      </c>
      <c r="AA1237" s="12"/>
      <c r="AB1237" s="12"/>
      <c r="AC1237" s="28">
        <f>+I1237+Y1237-Z1237</f>
        <v>0</v>
      </c>
      <c r="AD1237" s="20">
        <f t="shared" si="139"/>
        <v>0</v>
      </c>
      <c r="AE1237">
        <v>0</v>
      </c>
    </row>
    <row r="1238" spans="1:31" x14ac:dyDescent="0.25">
      <c r="A1238" s="59">
        <v>45077</v>
      </c>
      <c r="B1238" s="60" t="s">
        <v>746</v>
      </c>
      <c r="C1238" s="60" t="s">
        <v>28</v>
      </c>
      <c r="D1238" s="60" t="s">
        <v>29</v>
      </c>
      <c r="E1238" s="60" t="s">
        <v>30</v>
      </c>
      <c r="F1238" s="10"/>
      <c r="G1238" s="10"/>
      <c r="H1238" s="11"/>
      <c r="I1238" s="63">
        <f>ROUND(SUMIFS(AC:AC,$A:$A,EOMONTH($A1238,-1),$B:$B,$B1238),2)</f>
        <v>0</v>
      </c>
      <c r="J1238" s="11"/>
      <c r="K1238" s="13"/>
      <c r="L1238" s="25"/>
      <c r="M1238" s="15"/>
      <c r="N1238" s="14"/>
      <c r="O1238" s="16"/>
      <c r="P1238" s="16"/>
      <c r="Q1238" s="16"/>
      <c r="R1238" s="16"/>
      <c r="S1238" s="17">
        <f t="shared" si="133"/>
        <v>0</v>
      </c>
      <c r="T1238" s="16"/>
      <c r="U1238" s="18">
        <f t="shared" si="134"/>
        <v>0</v>
      </c>
      <c r="V1238" s="18">
        <f t="shared" si="135"/>
        <v>0</v>
      </c>
      <c r="W1238" s="18">
        <f t="shared" si="136"/>
        <v>0</v>
      </c>
      <c r="X1238" s="27"/>
      <c r="Y1238" s="19">
        <f t="shared" si="137"/>
        <v>0</v>
      </c>
      <c r="Z1238" s="18">
        <f t="shared" si="138"/>
        <v>0</v>
      </c>
      <c r="AA1238" s="12"/>
      <c r="AB1238" s="12"/>
      <c r="AC1238" s="28">
        <f>+I1238+Y1238-Z1238</f>
        <v>0</v>
      </c>
      <c r="AD1238" s="20">
        <f t="shared" si="139"/>
        <v>0</v>
      </c>
      <c r="AE1238">
        <v>0</v>
      </c>
    </row>
    <row r="1239" spans="1:31" x14ac:dyDescent="0.25">
      <c r="A1239" s="59">
        <v>45077</v>
      </c>
      <c r="B1239" s="60" t="s">
        <v>747</v>
      </c>
      <c r="C1239" s="60" t="s">
        <v>28</v>
      </c>
      <c r="D1239" s="60" t="s">
        <v>29</v>
      </c>
      <c r="E1239" s="60" t="s">
        <v>30</v>
      </c>
      <c r="F1239" s="10"/>
      <c r="G1239" s="10"/>
      <c r="H1239" s="11"/>
      <c r="I1239" s="63">
        <f>ROUND(SUMIFS(AC:AC,$A:$A,EOMONTH($A1239,-1),$B:$B,$B1239),2)</f>
        <v>0</v>
      </c>
      <c r="J1239" s="11"/>
      <c r="K1239" s="13"/>
      <c r="L1239" s="25"/>
      <c r="M1239" s="15"/>
      <c r="N1239" s="14"/>
      <c r="O1239" s="16"/>
      <c r="P1239" s="16"/>
      <c r="Q1239" s="16"/>
      <c r="R1239" s="16"/>
      <c r="S1239" s="17">
        <f t="shared" si="133"/>
        <v>0</v>
      </c>
      <c r="T1239" s="16"/>
      <c r="U1239" s="18">
        <f t="shared" si="134"/>
        <v>0</v>
      </c>
      <c r="V1239" s="18">
        <f t="shared" si="135"/>
        <v>0</v>
      </c>
      <c r="W1239" s="18">
        <f t="shared" si="136"/>
        <v>0</v>
      </c>
      <c r="X1239" s="27"/>
      <c r="Y1239" s="19">
        <f t="shared" si="137"/>
        <v>0</v>
      </c>
      <c r="Z1239" s="18">
        <f t="shared" si="138"/>
        <v>0</v>
      </c>
      <c r="AA1239" s="12"/>
      <c r="AB1239" s="12"/>
      <c r="AC1239" s="28">
        <f>+I1239+Y1239-Z1239</f>
        <v>0</v>
      </c>
      <c r="AD1239" s="20">
        <f t="shared" si="139"/>
        <v>0</v>
      </c>
      <c r="AE1239">
        <v>0</v>
      </c>
    </row>
    <row r="1240" spans="1:31" x14ac:dyDescent="0.25">
      <c r="A1240" s="9">
        <v>45077</v>
      </c>
      <c r="B1240" s="10" t="s">
        <v>724</v>
      </c>
      <c r="C1240" s="10" t="s">
        <v>213</v>
      </c>
      <c r="D1240" s="10" t="s">
        <v>40</v>
      </c>
      <c r="E1240" s="10" t="s">
        <v>30</v>
      </c>
      <c r="F1240" s="10">
        <v>465</v>
      </c>
      <c r="G1240" s="10">
        <v>507</v>
      </c>
      <c r="H1240" s="11">
        <f>SUMIFS(AA:AA,$A:$A,EOMONTH($A1240,-1),$B:$B,$B1240)</f>
        <v>0</v>
      </c>
      <c r="I1240" s="63">
        <f>ROUND(SUMIFS(AC:AC,$A:$A,EOMONTH($A1240,-1),$B:$B,$B1240),2)</f>
        <v>0</v>
      </c>
      <c r="J1240" s="11">
        <f>SUMIFS(AB:AB,$A:$A,EOMONTH($A1240,-1),$B:$B,$B1240)</f>
        <v>0</v>
      </c>
      <c r="K1240" s="13">
        <v>0</v>
      </c>
      <c r="L1240" s="25">
        <v>0</v>
      </c>
      <c r="M1240" s="15">
        <v>2153</v>
      </c>
      <c r="N1240" s="14">
        <v>124485.32</v>
      </c>
      <c r="O1240" s="16">
        <v>1162</v>
      </c>
      <c r="P1240" s="16">
        <v>93108.1</v>
      </c>
      <c r="Q1240" s="16">
        <v>0</v>
      </c>
      <c r="R1240" s="16">
        <f>Q1240*16.876/100</f>
        <v>0</v>
      </c>
      <c r="S1240" s="17">
        <f t="shared" si="133"/>
        <v>0</v>
      </c>
      <c r="T1240" s="16">
        <v>0</v>
      </c>
      <c r="U1240" s="18">
        <f t="shared" si="134"/>
        <v>0</v>
      </c>
      <c r="V1240" s="18">
        <f t="shared" si="135"/>
        <v>1001.145</v>
      </c>
      <c r="W1240" s="18">
        <f t="shared" si="136"/>
        <v>168.08223405000001</v>
      </c>
      <c r="X1240" s="27"/>
      <c r="Y1240" s="19">
        <f t="shared" si="137"/>
        <v>1169.2272340499999</v>
      </c>
      <c r="Z1240" s="18">
        <f t="shared" si="138"/>
        <v>589.13400000000001</v>
      </c>
      <c r="AA1240" s="12">
        <v>991</v>
      </c>
      <c r="AB1240" s="12">
        <v>57259.13</v>
      </c>
      <c r="AC1240" s="28">
        <f>+I1240+Y1240-Z1240</f>
        <v>580.09323404999986</v>
      </c>
      <c r="AD1240" s="20">
        <f t="shared" si="139"/>
        <v>0</v>
      </c>
      <c r="AE1240">
        <v>0</v>
      </c>
    </row>
    <row r="1241" spans="1:31" x14ac:dyDescent="0.25">
      <c r="A1241" s="9">
        <v>45077</v>
      </c>
      <c r="B1241" s="10" t="s">
        <v>725</v>
      </c>
      <c r="C1241" s="10" t="s">
        <v>213</v>
      </c>
      <c r="D1241" s="10" t="s">
        <v>40</v>
      </c>
      <c r="E1241" s="10" t="s">
        <v>30</v>
      </c>
      <c r="F1241" s="10">
        <v>465</v>
      </c>
      <c r="G1241" s="10">
        <v>507</v>
      </c>
      <c r="H1241" s="11">
        <f>SUMIFS(AA:AA,$A:$A,EOMONTH($A1241,-1),$B:$B,$B1241)</f>
        <v>0</v>
      </c>
      <c r="I1241" s="63">
        <f>ROUND(SUMIFS(AC:AC,$A:$A,EOMONTH($A1241,-1),$B:$B,$B1241),2)</f>
        <v>0</v>
      </c>
      <c r="J1241" s="11">
        <f>SUMIFS(AB:AB,$A:$A,EOMONTH($A1241,-1),$B:$B,$B1241)</f>
        <v>0</v>
      </c>
      <c r="K1241" s="13">
        <v>0</v>
      </c>
      <c r="L1241" s="25">
        <v>0</v>
      </c>
      <c r="M1241" s="15">
        <v>2386</v>
      </c>
      <c r="N1241" s="14">
        <v>136633.26999999999</v>
      </c>
      <c r="O1241" s="16">
        <v>1548</v>
      </c>
      <c r="P1241" s="16">
        <v>131256</v>
      </c>
      <c r="Q1241" s="16">
        <v>0</v>
      </c>
      <c r="R1241" s="16">
        <f>Q1241*16.876/100</f>
        <v>0</v>
      </c>
      <c r="S1241" s="17">
        <f t="shared" si="133"/>
        <v>0</v>
      </c>
      <c r="T1241" s="16">
        <v>0</v>
      </c>
      <c r="U1241" s="18">
        <f t="shared" si="134"/>
        <v>0</v>
      </c>
      <c r="V1241" s="18">
        <f t="shared" si="135"/>
        <v>1109.49</v>
      </c>
      <c r="W1241" s="18">
        <f t="shared" si="136"/>
        <v>186.27227610000003</v>
      </c>
      <c r="X1241" s="27"/>
      <c r="Y1241" s="19">
        <f t="shared" si="137"/>
        <v>1295.7622761</v>
      </c>
      <c r="Z1241" s="18">
        <f t="shared" si="138"/>
        <v>784.83600000000001</v>
      </c>
      <c r="AA1241" s="12">
        <v>838</v>
      </c>
      <c r="AB1241" s="12">
        <v>47987.71</v>
      </c>
      <c r="AC1241" s="28">
        <f>+I1241+Y1241-Z1241</f>
        <v>510.9262761</v>
      </c>
      <c r="AD1241" s="20">
        <f t="shared" si="139"/>
        <v>0</v>
      </c>
      <c r="AE1241">
        <v>0</v>
      </c>
    </row>
    <row r="1242" spans="1:31" x14ac:dyDescent="0.25">
      <c r="A1242" s="9">
        <v>45077</v>
      </c>
      <c r="B1242" s="10" t="s">
        <v>726</v>
      </c>
      <c r="C1242" s="10" t="s">
        <v>213</v>
      </c>
      <c r="D1242" s="10" t="s">
        <v>40</v>
      </c>
      <c r="E1242" s="10" t="s">
        <v>30</v>
      </c>
      <c r="F1242" s="10">
        <v>465</v>
      </c>
      <c r="G1242" s="10">
        <v>507</v>
      </c>
      <c r="H1242" s="11">
        <f>SUMIFS(AA:AA,$A:$A,EOMONTH($A1242,-1),$B:$B,$B1242)</f>
        <v>0</v>
      </c>
      <c r="I1242" s="63">
        <f>ROUND(SUMIFS(AC:AC,$A:$A,EOMONTH($A1242,-1),$B:$B,$B1242),2)</f>
        <v>0</v>
      </c>
      <c r="J1242" s="11">
        <f>SUMIFS(AB:AB,$A:$A,EOMONTH($A1242,-1),$B:$B,$B1242)</f>
        <v>0</v>
      </c>
      <c r="K1242" s="13">
        <v>0</v>
      </c>
      <c r="L1242" s="25">
        <v>0</v>
      </c>
      <c r="M1242" s="15">
        <v>767</v>
      </c>
      <c r="N1242" s="14">
        <v>44116.02</v>
      </c>
      <c r="O1242" s="16">
        <v>390</v>
      </c>
      <c r="P1242" s="16">
        <v>29172.6</v>
      </c>
      <c r="Q1242" s="16">
        <v>0</v>
      </c>
      <c r="R1242" s="16">
        <f>Q1242*16.876/100</f>
        <v>0</v>
      </c>
      <c r="S1242" s="17">
        <f t="shared" si="133"/>
        <v>0</v>
      </c>
      <c r="T1242" s="16">
        <v>0</v>
      </c>
      <c r="U1242" s="18">
        <f t="shared" si="134"/>
        <v>0</v>
      </c>
      <c r="V1242" s="18">
        <f t="shared" si="135"/>
        <v>356.65499999999997</v>
      </c>
      <c r="W1242" s="18">
        <f t="shared" si="136"/>
        <v>59.878807950000002</v>
      </c>
      <c r="X1242" s="27"/>
      <c r="Y1242" s="19">
        <f t="shared" si="137"/>
        <v>416.53380794999998</v>
      </c>
      <c r="Z1242" s="18">
        <f t="shared" si="138"/>
        <v>197.73</v>
      </c>
      <c r="AA1242" s="12">
        <v>377</v>
      </c>
      <c r="AB1242" s="12">
        <v>21681.81</v>
      </c>
      <c r="AC1242" s="28">
        <f>+I1242+Y1242-Z1242</f>
        <v>218.80380794999999</v>
      </c>
      <c r="AD1242" s="20">
        <f t="shared" si="139"/>
        <v>0</v>
      </c>
      <c r="AE1242">
        <v>0</v>
      </c>
    </row>
    <row r="1243" spans="1:31" x14ac:dyDescent="0.25">
      <c r="A1243" s="9">
        <v>45077</v>
      </c>
      <c r="B1243" s="10" t="s">
        <v>727</v>
      </c>
      <c r="C1243" s="10" t="s">
        <v>213</v>
      </c>
      <c r="D1243" s="10" t="s">
        <v>40</v>
      </c>
      <c r="E1243" s="10" t="s">
        <v>30</v>
      </c>
      <c r="F1243" s="10">
        <v>415</v>
      </c>
      <c r="G1243" s="10">
        <v>452</v>
      </c>
      <c r="H1243" s="11">
        <f>SUMIFS(AA:AA,$A:$A,EOMONTH($A1243,-1),$B:$B,$B1243)</f>
        <v>0</v>
      </c>
      <c r="I1243" s="63">
        <f>ROUND(SUMIFS(AC:AC,$A:$A,EOMONTH($A1243,-1),$B:$B,$B1243),2)</f>
        <v>0</v>
      </c>
      <c r="J1243" s="11">
        <f>SUMIFS(AB:AB,$A:$A,EOMONTH($A1243,-1),$B:$B,$B1243)</f>
        <v>0</v>
      </c>
      <c r="K1243" s="13">
        <v>0</v>
      </c>
      <c r="L1243" s="25">
        <v>0</v>
      </c>
      <c r="M1243" s="15">
        <v>2733</v>
      </c>
      <c r="N1243" s="14">
        <v>142113.10999999999</v>
      </c>
      <c r="O1243" s="16">
        <v>367</v>
      </c>
      <c r="P1243" s="16">
        <v>24525.9</v>
      </c>
      <c r="Q1243" s="16">
        <v>0</v>
      </c>
      <c r="R1243" s="16">
        <f>Q1243*16.876/100</f>
        <v>0</v>
      </c>
      <c r="S1243" s="17">
        <f t="shared" si="133"/>
        <v>0</v>
      </c>
      <c r="T1243" s="16">
        <v>0</v>
      </c>
      <c r="U1243" s="18">
        <f t="shared" si="134"/>
        <v>0</v>
      </c>
      <c r="V1243" s="18">
        <f t="shared" si="135"/>
        <v>1134.1949999999999</v>
      </c>
      <c r="W1243" s="18">
        <f t="shared" si="136"/>
        <v>190.41999855000003</v>
      </c>
      <c r="X1243" s="27"/>
      <c r="Y1243" s="19">
        <f t="shared" si="137"/>
        <v>1324.6149985499999</v>
      </c>
      <c r="Z1243" s="18">
        <f t="shared" si="138"/>
        <v>165.88399999999999</v>
      </c>
      <c r="AA1243" s="12">
        <v>2366</v>
      </c>
      <c r="AB1243" s="12">
        <v>123010.36</v>
      </c>
      <c r="AC1243" s="28">
        <f>+I1243+Y1243-Z1243</f>
        <v>1158.7309985499999</v>
      </c>
      <c r="AD1243" s="20">
        <f t="shared" si="139"/>
        <v>0</v>
      </c>
      <c r="AE1243">
        <v>0</v>
      </c>
    </row>
    <row r="1244" spans="1:31" x14ac:dyDescent="0.25">
      <c r="A1244" s="9">
        <v>45077</v>
      </c>
      <c r="B1244" s="10" t="s">
        <v>728</v>
      </c>
      <c r="C1244" s="10" t="s">
        <v>213</v>
      </c>
      <c r="D1244" s="10" t="s">
        <v>40</v>
      </c>
      <c r="E1244" s="10" t="s">
        <v>30</v>
      </c>
      <c r="F1244" s="10">
        <v>415</v>
      </c>
      <c r="G1244" s="10">
        <v>452</v>
      </c>
      <c r="H1244" s="11">
        <f>SUMIFS(AA:AA,$A:$A,EOMONTH($A1244,-1),$B:$B,$B1244)</f>
        <v>0</v>
      </c>
      <c r="I1244" s="63">
        <f>ROUND(SUMIFS(AC:AC,$A:$A,EOMONTH($A1244,-1),$B:$B,$B1244),2)</f>
        <v>0</v>
      </c>
      <c r="J1244" s="11">
        <f>SUMIFS(AB:AB,$A:$A,EOMONTH($A1244,-1),$B:$B,$B1244)</f>
        <v>0</v>
      </c>
      <c r="K1244" s="13">
        <v>0</v>
      </c>
      <c r="L1244" s="25">
        <v>0</v>
      </c>
      <c r="M1244" s="15">
        <v>868</v>
      </c>
      <c r="N1244" s="14">
        <v>44849.78</v>
      </c>
      <c r="O1244" s="16">
        <v>73</v>
      </c>
      <c r="P1244" s="16">
        <v>4902.8</v>
      </c>
      <c r="Q1244" s="16">
        <v>0</v>
      </c>
      <c r="R1244" s="16">
        <f>Q1244*16.876/100</f>
        <v>0</v>
      </c>
      <c r="S1244" s="17">
        <f t="shared" si="133"/>
        <v>0</v>
      </c>
      <c r="T1244" s="16">
        <v>0</v>
      </c>
      <c r="U1244" s="18">
        <f t="shared" si="134"/>
        <v>0</v>
      </c>
      <c r="V1244" s="18">
        <f t="shared" si="135"/>
        <v>360.22</v>
      </c>
      <c r="W1244" s="18">
        <f t="shared" si="136"/>
        <v>60.477335800000013</v>
      </c>
      <c r="X1244" s="27"/>
      <c r="Y1244" s="19">
        <f t="shared" si="137"/>
        <v>420.69733580000002</v>
      </c>
      <c r="Z1244" s="18">
        <f t="shared" si="138"/>
        <v>32.996000000000002</v>
      </c>
      <c r="AA1244" s="12">
        <v>795</v>
      </c>
      <c r="AB1244" s="12">
        <v>41077.85</v>
      </c>
      <c r="AC1244" s="28">
        <f>+I1244+Y1244-Z1244</f>
        <v>387.70133580000004</v>
      </c>
      <c r="AD1244" s="20">
        <f t="shared" si="139"/>
        <v>0</v>
      </c>
      <c r="AE1244">
        <v>0</v>
      </c>
    </row>
    <row r="1245" spans="1:31" x14ac:dyDescent="0.25">
      <c r="A1245" s="9">
        <v>45077</v>
      </c>
      <c r="B1245" s="10" t="s">
        <v>729</v>
      </c>
      <c r="C1245" s="10" t="s">
        <v>213</v>
      </c>
      <c r="D1245" s="10" t="s">
        <v>40</v>
      </c>
      <c r="E1245" s="10" t="s">
        <v>30</v>
      </c>
      <c r="F1245" s="10">
        <v>415</v>
      </c>
      <c r="G1245" s="10">
        <v>452</v>
      </c>
      <c r="H1245" s="11">
        <f>SUMIFS(AA:AA,$A:$A,EOMONTH($A1245,-1),$B:$B,$B1245)</f>
        <v>0</v>
      </c>
      <c r="I1245" s="63">
        <f>ROUND(SUMIFS(AC:AC,$A:$A,EOMONTH($A1245,-1),$B:$B,$B1245),2)</f>
        <v>0</v>
      </c>
      <c r="J1245" s="11">
        <f>SUMIFS(AB:AB,$A:$A,EOMONTH($A1245,-1),$B:$B,$B1245)</f>
        <v>0</v>
      </c>
      <c r="K1245" s="13">
        <v>0</v>
      </c>
      <c r="L1245" s="25">
        <v>0</v>
      </c>
      <c r="M1245" s="15">
        <v>1154</v>
      </c>
      <c r="N1245" s="14">
        <v>59827.82</v>
      </c>
      <c r="O1245" s="16">
        <v>255</v>
      </c>
      <c r="P1245" s="16">
        <v>16906.5</v>
      </c>
      <c r="Q1245" s="16">
        <v>0</v>
      </c>
      <c r="R1245" s="16">
        <f>Q1245*16.876/100</f>
        <v>0</v>
      </c>
      <c r="S1245" s="17">
        <f t="shared" si="133"/>
        <v>0</v>
      </c>
      <c r="T1245" s="16">
        <v>0</v>
      </c>
      <c r="U1245" s="18">
        <f t="shared" si="134"/>
        <v>0</v>
      </c>
      <c r="V1245" s="18">
        <f t="shared" si="135"/>
        <v>478.91</v>
      </c>
      <c r="W1245" s="18">
        <f t="shared" si="136"/>
        <v>80.404199900000009</v>
      </c>
      <c r="X1245" s="27"/>
      <c r="Y1245" s="19">
        <f t="shared" si="137"/>
        <v>559.31419990000006</v>
      </c>
      <c r="Z1245" s="18">
        <f t="shared" si="138"/>
        <v>115.26</v>
      </c>
      <c r="AA1245" s="12">
        <v>899</v>
      </c>
      <c r="AB1245" s="12">
        <v>46628.95</v>
      </c>
      <c r="AC1245" s="28">
        <f>+I1245+Y1245-Z1245</f>
        <v>444.05419990000007</v>
      </c>
      <c r="AD1245" s="20">
        <f t="shared" si="139"/>
        <v>0</v>
      </c>
      <c r="AE1245">
        <v>0</v>
      </c>
    </row>
    <row r="1246" spans="1:31" x14ac:dyDescent="0.25">
      <c r="A1246" s="9">
        <v>45077</v>
      </c>
      <c r="B1246" s="10" t="s">
        <v>553</v>
      </c>
      <c r="C1246" s="10" t="s">
        <v>554</v>
      </c>
      <c r="D1246" s="10" t="s">
        <v>29</v>
      </c>
      <c r="E1246" s="10" t="s">
        <v>30</v>
      </c>
      <c r="F1246" s="10"/>
      <c r="G1246" s="10">
        <v>0</v>
      </c>
      <c r="H1246" s="11">
        <f>SUMIFS(AA:AA,$A:$A,EOMONTH($A1246,-1),$B:$B,$B1246)</f>
        <v>24</v>
      </c>
      <c r="I1246" s="63">
        <f>ROUND(SUMIFS(AC:AC,$A:$A,EOMONTH($A1246,-1),$B:$B,$B1246),2)</f>
        <v>1.08</v>
      </c>
      <c r="J1246" s="11">
        <f>SUMIFS(AB:AB,$A:$A,EOMONTH($A1246,-1),$B:$B,$B1246)</f>
        <v>3050.64</v>
      </c>
      <c r="K1246" s="13">
        <v>0</v>
      </c>
      <c r="L1246" s="25">
        <v>0</v>
      </c>
      <c r="M1246" s="15">
        <v>0</v>
      </c>
      <c r="N1246" s="14">
        <v>0</v>
      </c>
      <c r="O1246" s="16">
        <v>0</v>
      </c>
      <c r="P1246" s="16">
        <v>0</v>
      </c>
      <c r="Q1246" s="16">
        <v>0</v>
      </c>
      <c r="R1246" s="16">
        <f>Q1246*16.876/100</f>
        <v>0</v>
      </c>
      <c r="S1246" s="17">
        <f t="shared" si="133"/>
        <v>0</v>
      </c>
      <c r="T1246" s="16">
        <v>0</v>
      </c>
      <c r="U1246" s="18">
        <f t="shared" si="134"/>
        <v>0</v>
      </c>
      <c r="V1246" s="18">
        <f t="shared" si="135"/>
        <v>0</v>
      </c>
      <c r="W1246" s="18">
        <f t="shared" si="136"/>
        <v>0</v>
      </c>
      <c r="X1246" s="27"/>
      <c r="Y1246" s="19">
        <f t="shared" si="137"/>
        <v>0</v>
      </c>
      <c r="Z1246" s="18">
        <f t="shared" si="138"/>
        <v>0</v>
      </c>
      <c r="AA1246" s="12">
        <v>24</v>
      </c>
      <c r="AB1246" s="12">
        <v>3050.64</v>
      </c>
      <c r="AC1246" s="28">
        <f>+I1246+Y1246-Z1246</f>
        <v>1.08</v>
      </c>
      <c r="AD1246" s="20">
        <f t="shared" si="139"/>
        <v>0</v>
      </c>
      <c r="AE1246">
        <v>0</v>
      </c>
    </row>
    <row r="1247" spans="1:31" x14ac:dyDescent="0.25">
      <c r="A1247" s="9">
        <v>45077</v>
      </c>
      <c r="B1247" s="10" t="s">
        <v>555</v>
      </c>
      <c r="C1247" s="10" t="s">
        <v>554</v>
      </c>
      <c r="D1247" s="10" t="s">
        <v>29</v>
      </c>
      <c r="E1247" s="10" t="s">
        <v>30</v>
      </c>
      <c r="F1247" s="10"/>
      <c r="G1247" s="10">
        <v>0</v>
      </c>
      <c r="H1247" s="11">
        <f>SUMIFS(AA:AA,$A:$A,EOMONTH($A1247,-1),$B:$B,$B1247)</f>
        <v>24</v>
      </c>
      <c r="I1247" s="63">
        <f>ROUND(SUMIFS(AC:AC,$A:$A,EOMONTH($A1247,-1),$B:$B,$B1247),2)</f>
        <v>1.08</v>
      </c>
      <c r="J1247" s="11">
        <f>SUMIFS(AB:AB,$A:$A,EOMONTH($A1247,-1),$B:$B,$B1247)</f>
        <v>3050.64</v>
      </c>
      <c r="K1247" s="13">
        <v>0</v>
      </c>
      <c r="L1247" s="25">
        <v>0</v>
      </c>
      <c r="M1247" s="15">
        <v>0</v>
      </c>
      <c r="N1247" s="14">
        <v>0</v>
      </c>
      <c r="O1247" s="16">
        <v>0</v>
      </c>
      <c r="P1247" s="16">
        <v>0</v>
      </c>
      <c r="Q1247" s="16">
        <v>0</v>
      </c>
      <c r="R1247" s="16">
        <f>Q1247*16.876/100</f>
        <v>0</v>
      </c>
      <c r="S1247" s="17">
        <f t="shared" si="133"/>
        <v>0</v>
      </c>
      <c r="T1247" s="16">
        <v>0</v>
      </c>
      <c r="U1247" s="18">
        <f t="shared" si="134"/>
        <v>0</v>
      </c>
      <c r="V1247" s="18">
        <f t="shared" si="135"/>
        <v>0</v>
      </c>
      <c r="W1247" s="18">
        <f t="shared" si="136"/>
        <v>0</v>
      </c>
      <c r="X1247" s="27"/>
      <c r="Y1247" s="19">
        <f t="shared" si="137"/>
        <v>0</v>
      </c>
      <c r="Z1247" s="18">
        <f t="shared" si="138"/>
        <v>0</v>
      </c>
      <c r="AA1247" s="12">
        <v>24</v>
      </c>
      <c r="AB1247" s="12">
        <v>3050.64</v>
      </c>
      <c r="AC1247" s="28">
        <f>+I1247+Y1247-Z1247</f>
        <v>1.08</v>
      </c>
      <c r="AD1247" s="20">
        <f t="shared" si="139"/>
        <v>0</v>
      </c>
      <c r="AE1247">
        <v>0</v>
      </c>
    </row>
    <row r="1248" spans="1:31" x14ac:dyDescent="0.25">
      <c r="A1248" s="59">
        <v>45077</v>
      </c>
      <c r="B1248" s="60" t="s">
        <v>782</v>
      </c>
      <c r="C1248" s="60" t="s">
        <v>541</v>
      </c>
      <c r="D1248" s="60" t="s">
        <v>40</v>
      </c>
      <c r="E1248" s="60" t="s">
        <v>30</v>
      </c>
      <c r="F1248" s="10"/>
      <c r="G1248" s="10"/>
      <c r="H1248" s="11"/>
      <c r="I1248" s="63">
        <f>ROUND(SUMIFS(AC:AC,$A:$A,EOMONTH($A1248,-1),$B:$B,$B1248),2)</f>
        <v>0</v>
      </c>
      <c r="J1248" s="11"/>
      <c r="K1248" s="13"/>
      <c r="L1248" s="25"/>
      <c r="M1248" s="15"/>
      <c r="N1248" s="14"/>
      <c r="O1248" s="16"/>
      <c r="P1248" s="16"/>
      <c r="Q1248" s="16"/>
      <c r="R1248" s="16"/>
      <c r="S1248" s="17">
        <f t="shared" si="133"/>
        <v>0</v>
      </c>
      <c r="T1248" s="16"/>
      <c r="U1248" s="18">
        <f t="shared" si="134"/>
        <v>0</v>
      </c>
      <c r="V1248" s="18">
        <f t="shared" si="135"/>
        <v>0</v>
      </c>
      <c r="W1248" s="18">
        <f t="shared" si="136"/>
        <v>0</v>
      </c>
      <c r="X1248" s="27"/>
      <c r="Y1248" s="19">
        <f t="shared" si="137"/>
        <v>0</v>
      </c>
      <c r="Z1248" s="18">
        <f t="shared" si="138"/>
        <v>0</v>
      </c>
      <c r="AA1248" s="12"/>
      <c r="AB1248" s="12"/>
      <c r="AC1248" s="28">
        <f>+I1248+Y1248-Z1248</f>
        <v>0</v>
      </c>
      <c r="AD1248" s="20">
        <f t="shared" si="139"/>
        <v>0</v>
      </c>
      <c r="AE1248">
        <v>0</v>
      </c>
    </row>
    <row r="1249" spans="1:31" x14ac:dyDescent="0.25">
      <c r="A1249" s="59">
        <v>45077</v>
      </c>
      <c r="B1249" s="60" t="s">
        <v>783</v>
      </c>
      <c r="C1249" s="60" t="s">
        <v>541</v>
      </c>
      <c r="D1249" s="60" t="s">
        <v>40</v>
      </c>
      <c r="E1249" s="60" t="s">
        <v>30</v>
      </c>
      <c r="F1249" s="10"/>
      <c r="G1249" s="10"/>
      <c r="H1249" s="11"/>
      <c r="I1249" s="63">
        <f>ROUND(SUMIFS(AC:AC,$A:$A,EOMONTH($A1249,-1),$B:$B,$B1249),2)</f>
        <v>0</v>
      </c>
      <c r="J1249" s="11"/>
      <c r="K1249" s="13"/>
      <c r="L1249" s="25"/>
      <c r="M1249" s="15"/>
      <c r="N1249" s="14"/>
      <c r="O1249" s="16"/>
      <c r="P1249" s="16"/>
      <c r="Q1249" s="16"/>
      <c r="R1249" s="16"/>
      <c r="S1249" s="17">
        <f t="shared" si="133"/>
        <v>0</v>
      </c>
      <c r="T1249" s="16"/>
      <c r="U1249" s="18">
        <f t="shared" si="134"/>
        <v>0</v>
      </c>
      <c r="V1249" s="18">
        <f t="shared" si="135"/>
        <v>0</v>
      </c>
      <c r="W1249" s="18">
        <f t="shared" si="136"/>
        <v>0</v>
      </c>
      <c r="X1249" s="27"/>
      <c r="Y1249" s="19">
        <f t="shared" si="137"/>
        <v>0</v>
      </c>
      <c r="Z1249" s="18">
        <f t="shared" si="138"/>
        <v>0</v>
      </c>
      <c r="AA1249" s="12"/>
      <c r="AB1249" s="12"/>
      <c r="AC1249" s="28">
        <f>+I1249+Y1249-Z1249</f>
        <v>0</v>
      </c>
      <c r="AD1249" s="20">
        <f t="shared" si="139"/>
        <v>0</v>
      </c>
      <c r="AE1249">
        <v>0</v>
      </c>
    </row>
    <row r="1250" spans="1:31" x14ac:dyDescent="0.25">
      <c r="A1250" s="59">
        <v>45077</v>
      </c>
      <c r="B1250" s="60" t="s">
        <v>748</v>
      </c>
      <c r="C1250" s="60" t="s">
        <v>108</v>
      </c>
      <c r="D1250" s="60" t="s">
        <v>29</v>
      </c>
      <c r="E1250" s="60" t="s">
        <v>30</v>
      </c>
      <c r="F1250" s="10"/>
      <c r="G1250" s="10"/>
      <c r="H1250" s="11"/>
      <c r="I1250" s="63">
        <f>ROUND(SUMIFS(AC:AC,$A:$A,EOMONTH($A1250,-1),$B:$B,$B1250),2)</f>
        <v>0</v>
      </c>
      <c r="J1250" s="11"/>
      <c r="K1250" s="13"/>
      <c r="L1250" s="25"/>
      <c r="M1250" s="15"/>
      <c r="N1250" s="14"/>
      <c r="O1250" s="16"/>
      <c r="P1250" s="16"/>
      <c r="Q1250" s="16"/>
      <c r="R1250" s="16"/>
      <c r="S1250" s="17">
        <f t="shared" si="133"/>
        <v>0</v>
      </c>
      <c r="T1250" s="16"/>
      <c r="U1250" s="18">
        <f t="shared" si="134"/>
        <v>0</v>
      </c>
      <c r="V1250" s="18">
        <f t="shared" si="135"/>
        <v>0</v>
      </c>
      <c r="W1250" s="18">
        <f t="shared" si="136"/>
        <v>0</v>
      </c>
      <c r="X1250" s="27"/>
      <c r="Y1250" s="19">
        <f t="shared" si="137"/>
        <v>0</v>
      </c>
      <c r="Z1250" s="18">
        <f t="shared" si="138"/>
        <v>0</v>
      </c>
      <c r="AA1250" s="12"/>
      <c r="AB1250" s="12"/>
      <c r="AC1250" s="28">
        <f>+I1250+Y1250-Z1250</f>
        <v>0</v>
      </c>
      <c r="AD1250" s="20">
        <f t="shared" si="139"/>
        <v>0</v>
      </c>
      <c r="AE1250">
        <v>0</v>
      </c>
    </row>
    <row r="1251" spans="1:31" x14ac:dyDescent="0.25">
      <c r="A1251" s="9">
        <v>45077</v>
      </c>
      <c r="B1251" s="10" t="s">
        <v>730</v>
      </c>
      <c r="C1251" s="10" t="s">
        <v>28</v>
      </c>
      <c r="D1251" s="10" t="s">
        <v>29</v>
      </c>
      <c r="E1251" s="10" t="s">
        <v>30</v>
      </c>
      <c r="F1251" s="10"/>
      <c r="G1251" s="10">
        <v>0</v>
      </c>
      <c r="H1251" s="11">
        <f>SUMIFS(AA:AA,$A:$A,EOMONTH($A1251,-1),$B:$B,$B1251)</f>
        <v>0</v>
      </c>
      <c r="I1251" s="63">
        <f>ROUND(SUMIFS(AC:AC,$A:$A,EOMONTH($A1251,-1),$B:$B,$B1251),2)</f>
        <v>0</v>
      </c>
      <c r="J1251" s="11">
        <f>SUMIFS(AB:AB,$A:$A,EOMONTH($A1251,-1),$B:$B,$B1251)</f>
        <v>0</v>
      </c>
      <c r="K1251" s="13">
        <v>0</v>
      </c>
      <c r="L1251" s="25">
        <v>0</v>
      </c>
      <c r="M1251" s="15">
        <v>2100</v>
      </c>
      <c r="N1251" s="14">
        <v>1698.55</v>
      </c>
      <c r="O1251" s="16">
        <v>0</v>
      </c>
      <c r="P1251" s="16">
        <v>0</v>
      </c>
      <c r="Q1251" s="16">
        <v>2100</v>
      </c>
      <c r="R1251" s="16">
        <f>Q1251*16.876/100</f>
        <v>354.39600000000007</v>
      </c>
      <c r="S1251" s="17">
        <f t="shared" si="133"/>
        <v>2454.3960000000002</v>
      </c>
      <c r="T1251" s="16">
        <v>1701</v>
      </c>
      <c r="U1251" s="18">
        <f t="shared" si="134"/>
        <v>0</v>
      </c>
      <c r="V1251" s="18">
        <f t="shared" si="135"/>
        <v>0</v>
      </c>
      <c r="W1251" s="18">
        <f t="shared" si="136"/>
        <v>0</v>
      </c>
      <c r="X1251" s="27"/>
      <c r="Y1251" s="19">
        <f t="shared" si="137"/>
        <v>0</v>
      </c>
      <c r="Z1251" s="18">
        <f t="shared" si="138"/>
        <v>0</v>
      </c>
      <c r="AA1251" s="12">
        <v>0</v>
      </c>
      <c r="AB1251" s="12">
        <v>0</v>
      </c>
      <c r="AC1251" s="28">
        <f>+I1251+Y1251-Z1251</f>
        <v>0</v>
      </c>
      <c r="AD1251" s="20">
        <f t="shared" si="139"/>
        <v>0</v>
      </c>
      <c r="AE1251">
        <v>0</v>
      </c>
    </row>
    <row r="1252" spans="1:31" x14ac:dyDescent="0.25">
      <c r="A1252" s="9">
        <v>45077</v>
      </c>
      <c r="B1252" s="10" t="s">
        <v>731</v>
      </c>
      <c r="C1252" s="10" t="s">
        <v>28</v>
      </c>
      <c r="D1252" s="10" t="s">
        <v>29</v>
      </c>
      <c r="E1252" s="10" t="s">
        <v>30</v>
      </c>
      <c r="F1252" s="10"/>
      <c r="G1252" s="10">
        <v>0</v>
      </c>
      <c r="H1252" s="11">
        <f>SUMIFS(AA:AA,$A:$A,EOMONTH($A1252,-1),$B:$B,$B1252)</f>
        <v>0</v>
      </c>
      <c r="I1252" s="63">
        <f>ROUND(SUMIFS(AC:AC,$A:$A,EOMONTH($A1252,-1),$B:$B,$B1252),2)</f>
        <v>0</v>
      </c>
      <c r="J1252" s="11">
        <f>SUMIFS(AB:AB,$A:$A,EOMONTH($A1252,-1),$B:$B,$B1252)</f>
        <v>0</v>
      </c>
      <c r="K1252" s="13">
        <v>0</v>
      </c>
      <c r="L1252" s="25">
        <v>0</v>
      </c>
      <c r="M1252" s="15">
        <v>2040</v>
      </c>
      <c r="N1252" s="14">
        <v>1655.87</v>
      </c>
      <c r="O1252" s="16">
        <v>0</v>
      </c>
      <c r="P1252" s="16">
        <v>0</v>
      </c>
      <c r="Q1252" s="16">
        <v>2040</v>
      </c>
      <c r="R1252" s="16">
        <f>Q1252*16.876/100</f>
        <v>344.2704</v>
      </c>
      <c r="S1252" s="17">
        <f t="shared" si="133"/>
        <v>2384.2703999999999</v>
      </c>
      <c r="T1252" s="16">
        <v>1652.4</v>
      </c>
      <c r="U1252" s="18">
        <f t="shared" si="134"/>
        <v>0</v>
      </c>
      <c r="V1252" s="18">
        <f t="shared" si="135"/>
        <v>0</v>
      </c>
      <c r="W1252" s="18">
        <f t="shared" si="136"/>
        <v>0</v>
      </c>
      <c r="X1252" s="27"/>
      <c r="Y1252" s="19">
        <f t="shared" si="137"/>
        <v>0</v>
      </c>
      <c r="Z1252" s="18">
        <f t="shared" si="138"/>
        <v>0</v>
      </c>
      <c r="AA1252" s="12">
        <v>0</v>
      </c>
      <c r="AB1252" s="12">
        <v>0</v>
      </c>
      <c r="AC1252" s="28">
        <f>+I1252+Y1252-Z1252</f>
        <v>0</v>
      </c>
      <c r="AD1252" s="20">
        <f t="shared" si="139"/>
        <v>0</v>
      </c>
      <c r="AE1252">
        <v>0</v>
      </c>
    </row>
    <row r="1253" spans="1:31" x14ac:dyDescent="0.25">
      <c r="A1253" s="59">
        <v>45077</v>
      </c>
      <c r="B1253" s="60" t="s">
        <v>749</v>
      </c>
      <c r="C1253" s="60" t="s">
        <v>105</v>
      </c>
      <c r="D1253" s="60" t="s">
        <v>29</v>
      </c>
      <c r="E1253" s="60" t="s">
        <v>30</v>
      </c>
      <c r="F1253" s="10"/>
      <c r="G1253" s="10"/>
      <c r="H1253" s="11"/>
      <c r="I1253" s="63">
        <f>ROUND(SUMIFS(AC:AC,$A:$A,EOMONTH($A1253,-1),$B:$B,$B1253),2)</f>
        <v>0</v>
      </c>
      <c r="J1253" s="11"/>
      <c r="K1253" s="13"/>
      <c r="L1253" s="25"/>
      <c r="M1253" s="15"/>
      <c r="N1253" s="14"/>
      <c r="O1253" s="16"/>
      <c r="P1253" s="16"/>
      <c r="Q1253" s="16"/>
      <c r="R1253" s="16"/>
      <c r="S1253" s="17">
        <f t="shared" si="133"/>
        <v>0</v>
      </c>
      <c r="T1253" s="16"/>
      <c r="U1253" s="18">
        <f t="shared" si="134"/>
        <v>0</v>
      </c>
      <c r="V1253" s="18">
        <f t="shared" si="135"/>
        <v>0</v>
      </c>
      <c r="W1253" s="18">
        <f t="shared" si="136"/>
        <v>0</v>
      </c>
      <c r="X1253" s="27"/>
      <c r="Y1253" s="19">
        <f t="shared" si="137"/>
        <v>0</v>
      </c>
      <c r="Z1253" s="18">
        <f t="shared" si="138"/>
        <v>0</v>
      </c>
      <c r="AA1253" s="12"/>
      <c r="AB1253" s="12"/>
      <c r="AC1253" s="28">
        <f>+I1253+Y1253-Z1253</f>
        <v>0</v>
      </c>
      <c r="AD1253" s="20">
        <f t="shared" si="139"/>
        <v>0</v>
      </c>
      <c r="AE1253">
        <v>0</v>
      </c>
    </row>
    <row r="1254" spans="1:31" x14ac:dyDescent="0.25">
      <c r="A1254" s="59">
        <v>45077</v>
      </c>
      <c r="B1254" s="60" t="s">
        <v>750</v>
      </c>
      <c r="C1254" s="60" t="s">
        <v>105</v>
      </c>
      <c r="D1254" s="60" t="s">
        <v>29</v>
      </c>
      <c r="E1254" s="60" t="s">
        <v>30</v>
      </c>
      <c r="F1254" s="10"/>
      <c r="G1254" s="10"/>
      <c r="H1254" s="11"/>
      <c r="I1254" s="63">
        <f>ROUND(SUMIFS(AC:AC,$A:$A,EOMONTH($A1254,-1),$B:$B,$B1254),2)</f>
        <v>0</v>
      </c>
      <c r="J1254" s="11"/>
      <c r="K1254" s="13"/>
      <c r="L1254" s="25"/>
      <c r="M1254" s="15"/>
      <c r="N1254" s="14"/>
      <c r="O1254" s="16"/>
      <c r="P1254" s="16"/>
      <c r="Q1254" s="16"/>
      <c r="R1254" s="16"/>
      <c r="S1254" s="17">
        <f t="shared" si="133"/>
        <v>0</v>
      </c>
      <c r="T1254" s="16"/>
      <c r="U1254" s="18">
        <f t="shared" si="134"/>
        <v>0</v>
      </c>
      <c r="V1254" s="18">
        <f t="shared" si="135"/>
        <v>0</v>
      </c>
      <c r="W1254" s="18">
        <f t="shared" si="136"/>
        <v>0</v>
      </c>
      <c r="X1254" s="27"/>
      <c r="Y1254" s="19">
        <f t="shared" si="137"/>
        <v>0</v>
      </c>
      <c r="Z1254" s="18">
        <f t="shared" si="138"/>
        <v>0</v>
      </c>
      <c r="AA1254" s="12"/>
      <c r="AB1254" s="12"/>
      <c r="AC1254" s="28">
        <f>+I1254+Y1254-Z1254</f>
        <v>0</v>
      </c>
      <c r="AD1254" s="20">
        <f t="shared" si="139"/>
        <v>0</v>
      </c>
      <c r="AE1254">
        <v>0</v>
      </c>
    </row>
    <row r="1255" spans="1:31" x14ac:dyDescent="0.25">
      <c r="A1255" s="9">
        <v>45077</v>
      </c>
      <c r="B1255" s="10" t="s">
        <v>732</v>
      </c>
      <c r="C1255" s="10" t="s">
        <v>105</v>
      </c>
      <c r="D1255" s="10" t="s">
        <v>29</v>
      </c>
      <c r="E1255" s="10" t="s">
        <v>30</v>
      </c>
      <c r="F1255" s="10"/>
      <c r="G1255" s="10">
        <v>0</v>
      </c>
      <c r="H1255" s="11">
        <f>SUMIFS(AA:AA,$A:$A,EOMONTH($A1255,-1),$B:$B,$B1255)</f>
        <v>0</v>
      </c>
      <c r="I1255" s="63">
        <f>ROUND(SUMIFS(AC:AC,$A:$A,EOMONTH($A1255,-1),$B:$B,$B1255),2)</f>
        <v>0</v>
      </c>
      <c r="J1255" s="11">
        <f>SUMIFS(AB:AB,$A:$A,EOMONTH($A1255,-1),$B:$B,$B1255)</f>
        <v>0</v>
      </c>
      <c r="K1255" s="13">
        <v>0</v>
      </c>
      <c r="L1255" s="25">
        <v>0</v>
      </c>
      <c r="M1255" s="15">
        <v>840</v>
      </c>
      <c r="N1255" s="14">
        <v>675.69</v>
      </c>
      <c r="O1255" s="16">
        <v>0</v>
      </c>
      <c r="P1255" s="16">
        <v>0</v>
      </c>
      <c r="Q1255" s="16">
        <v>0</v>
      </c>
      <c r="R1255" s="16">
        <f>Q1255*16.876/100</f>
        <v>0</v>
      </c>
      <c r="S1255" s="17">
        <f t="shared" si="133"/>
        <v>0</v>
      </c>
      <c r="T1255" s="16">
        <v>0</v>
      </c>
      <c r="U1255" s="18">
        <f t="shared" si="134"/>
        <v>0</v>
      </c>
      <c r="V1255" s="18">
        <f t="shared" si="135"/>
        <v>0</v>
      </c>
      <c r="W1255" s="18">
        <f t="shared" si="136"/>
        <v>0</v>
      </c>
      <c r="X1255" s="27"/>
      <c r="Y1255" s="19">
        <f t="shared" si="137"/>
        <v>0</v>
      </c>
      <c r="Z1255" s="18">
        <f t="shared" si="138"/>
        <v>0</v>
      </c>
      <c r="AA1255" s="12">
        <v>840</v>
      </c>
      <c r="AB1255" s="12">
        <v>675.69</v>
      </c>
      <c r="AC1255" s="28">
        <f>+I1255+Y1255-Z1255</f>
        <v>0</v>
      </c>
      <c r="AD1255" s="20">
        <f t="shared" si="139"/>
        <v>0</v>
      </c>
      <c r="AE1255">
        <v>0</v>
      </c>
    </row>
    <row r="1256" spans="1:31" x14ac:dyDescent="0.25">
      <c r="A1256" s="59">
        <v>45077</v>
      </c>
      <c r="B1256" s="60" t="s">
        <v>751</v>
      </c>
      <c r="C1256" s="60" t="s">
        <v>105</v>
      </c>
      <c r="D1256" s="60" t="s">
        <v>29</v>
      </c>
      <c r="E1256" s="60" t="s">
        <v>30</v>
      </c>
      <c r="F1256" s="10"/>
      <c r="G1256" s="10"/>
      <c r="H1256" s="11"/>
      <c r="I1256" s="63">
        <f>ROUND(SUMIFS(AC:AC,$A:$A,EOMONTH($A1256,-1),$B:$B,$B1256),2)</f>
        <v>0</v>
      </c>
      <c r="J1256" s="11"/>
      <c r="K1256" s="13"/>
      <c r="L1256" s="25"/>
      <c r="M1256" s="15"/>
      <c r="N1256" s="14"/>
      <c r="O1256" s="16"/>
      <c r="P1256" s="16"/>
      <c r="Q1256" s="16"/>
      <c r="R1256" s="16"/>
      <c r="S1256" s="17">
        <f t="shared" si="133"/>
        <v>0</v>
      </c>
      <c r="T1256" s="16"/>
      <c r="U1256" s="18">
        <f t="shared" si="134"/>
        <v>0</v>
      </c>
      <c r="V1256" s="18">
        <f t="shared" si="135"/>
        <v>0</v>
      </c>
      <c r="W1256" s="18">
        <f t="shared" si="136"/>
        <v>0</v>
      </c>
      <c r="X1256" s="27"/>
      <c r="Y1256" s="19">
        <f t="shared" si="137"/>
        <v>0</v>
      </c>
      <c r="Z1256" s="18">
        <f t="shared" si="138"/>
        <v>0</v>
      </c>
      <c r="AA1256" s="12"/>
      <c r="AB1256" s="12"/>
      <c r="AC1256" s="28">
        <f>+I1256+Y1256-Z1256</f>
        <v>0</v>
      </c>
      <c r="AD1256" s="20">
        <f t="shared" si="139"/>
        <v>0</v>
      </c>
      <c r="AE1256">
        <v>0</v>
      </c>
    </row>
    <row r="1257" spans="1:31" x14ac:dyDescent="0.25">
      <c r="A1257" s="59">
        <v>45077</v>
      </c>
      <c r="B1257" s="60" t="s">
        <v>752</v>
      </c>
      <c r="C1257" s="60" t="s">
        <v>282</v>
      </c>
      <c r="D1257" s="60" t="s">
        <v>29</v>
      </c>
      <c r="E1257" s="60" t="s">
        <v>30</v>
      </c>
      <c r="F1257" s="10"/>
      <c r="G1257" s="10"/>
      <c r="H1257" s="11"/>
      <c r="I1257" s="63">
        <f>ROUND(SUMIFS(AC:AC,$A:$A,EOMONTH($A1257,-1),$B:$B,$B1257),2)</f>
        <v>0</v>
      </c>
      <c r="J1257" s="11"/>
      <c r="K1257" s="13"/>
      <c r="L1257" s="25"/>
      <c r="M1257" s="15"/>
      <c r="N1257" s="14"/>
      <c r="O1257" s="16"/>
      <c r="P1257" s="16"/>
      <c r="Q1257" s="16"/>
      <c r="R1257" s="16"/>
      <c r="S1257" s="17">
        <f t="shared" si="133"/>
        <v>0</v>
      </c>
      <c r="T1257" s="16"/>
      <c r="U1257" s="18">
        <f t="shared" si="134"/>
        <v>0</v>
      </c>
      <c r="V1257" s="18">
        <f t="shared" si="135"/>
        <v>0</v>
      </c>
      <c r="W1257" s="18">
        <f t="shared" si="136"/>
        <v>0</v>
      </c>
      <c r="X1257" s="27"/>
      <c r="Y1257" s="19">
        <f t="shared" si="137"/>
        <v>0</v>
      </c>
      <c r="Z1257" s="18">
        <f t="shared" si="138"/>
        <v>0</v>
      </c>
      <c r="AA1257" s="12"/>
      <c r="AB1257" s="12"/>
      <c r="AC1257" s="28">
        <f>+I1257+Y1257-Z1257</f>
        <v>0</v>
      </c>
      <c r="AD1257" s="20">
        <f t="shared" si="139"/>
        <v>0</v>
      </c>
      <c r="AE1257">
        <v>0</v>
      </c>
    </row>
    <row r="1258" spans="1:31" x14ac:dyDescent="0.25">
      <c r="A1258" s="9">
        <v>45077</v>
      </c>
      <c r="B1258" s="10" t="s">
        <v>558</v>
      </c>
      <c r="C1258" s="10" t="s">
        <v>28</v>
      </c>
      <c r="D1258" s="10" t="s">
        <v>29</v>
      </c>
      <c r="E1258" s="10" t="s">
        <v>30</v>
      </c>
      <c r="F1258" s="10"/>
      <c r="G1258" s="10">
        <v>0</v>
      </c>
      <c r="H1258" s="11">
        <f>SUMIFS(AA:AA,$A:$A,EOMONTH($A1258,-1),$B:$B,$B1258)</f>
        <v>4860</v>
      </c>
      <c r="I1258" s="63">
        <f>ROUND(SUMIFS(AC:AC,$A:$A,EOMONTH($A1258,-1),$B:$B,$B1258),2)</f>
        <v>219.43</v>
      </c>
      <c r="J1258" s="11">
        <f>SUMIFS(AB:AB,$A:$A,EOMONTH($A1258,-1),$B:$B,$B1258)</f>
        <v>26707.75</v>
      </c>
      <c r="K1258" s="13">
        <v>0</v>
      </c>
      <c r="L1258" s="25">
        <v>0</v>
      </c>
      <c r="M1258" s="15">
        <v>0</v>
      </c>
      <c r="N1258" s="14">
        <v>0</v>
      </c>
      <c r="O1258" s="16">
        <v>0</v>
      </c>
      <c r="P1258" s="16">
        <v>0</v>
      </c>
      <c r="Q1258" s="16">
        <v>0</v>
      </c>
      <c r="R1258" s="16">
        <f>Q1258*16.876/100</f>
        <v>0</v>
      </c>
      <c r="S1258" s="17">
        <f t="shared" si="133"/>
        <v>0</v>
      </c>
      <c r="T1258" s="16">
        <v>0</v>
      </c>
      <c r="U1258" s="18">
        <f t="shared" si="134"/>
        <v>0</v>
      </c>
      <c r="V1258" s="18">
        <f t="shared" si="135"/>
        <v>0</v>
      </c>
      <c r="W1258" s="18">
        <f t="shared" si="136"/>
        <v>0</v>
      </c>
      <c r="X1258" s="27"/>
      <c r="Y1258" s="19">
        <f t="shared" si="137"/>
        <v>0</v>
      </c>
      <c r="Z1258" s="18">
        <f t="shared" si="138"/>
        <v>0</v>
      </c>
      <c r="AA1258" s="12">
        <v>4860</v>
      </c>
      <c r="AB1258" s="12">
        <v>26707.75</v>
      </c>
      <c r="AC1258" s="28">
        <f>+I1258+Y1258-Z1258</f>
        <v>219.43</v>
      </c>
      <c r="AD1258" s="20">
        <f t="shared" si="139"/>
        <v>0</v>
      </c>
      <c r="AE1258">
        <v>0</v>
      </c>
    </row>
    <row r="1259" spans="1:31" x14ac:dyDescent="0.25">
      <c r="A1259" s="9">
        <v>45077</v>
      </c>
      <c r="B1259" s="10" t="s">
        <v>559</v>
      </c>
      <c r="C1259" s="10" t="s">
        <v>560</v>
      </c>
      <c r="D1259" s="10" t="s">
        <v>29</v>
      </c>
      <c r="E1259" s="10" t="s">
        <v>30</v>
      </c>
      <c r="F1259" s="10"/>
      <c r="G1259" s="10">
        <v>0</v>
      </c>
      <c r="H1259" s="11">
        <f>SUMIFS(AA:AA,$A:$A,EOMONTH($A1259,-1),$B:$B,$B1259)</f>
        <v>300</v>
      </c>
      <c r="I1259" s="63">
        <f>ROUND(SUMIFS(AC:AC,$A:$A,EOMONTH($A1259,-1),$B:$B,$B1259),2)</f>
        <v>13.54</v>
      </c>
      <c r="J1259" s="11">
        <f>SUMIFS(AB:AB,$A:$A,EOMONTH($A1259,-1),$B:$B,$B1259)</f>
        <v>137295</v>
      </c>
      <c r="K1259" s="13">
        <v>0</v>
      </c>
      <c r="L1259" s="25">
        <v>0</v>
      </c>
      <c r="M1259" s="15">
        <v>0</v>
      </c>
      <c r="N1259" s="14">
        <v>0</v>
      </c>
      <c r="O1259" s="16">
        <v>0</v>
      </c>
      <c r="P1259" s="16">
        <v>0</v>
      </c>
      <c r="Q1259" s="16">
        <v>0</v>
      </c>
      <c r="R1259" s="16">
        <f>Q1259*16.876/100</f>
        <v>0</v>
      </c>
      <c r="S1259" s="17">
        <f t="shared" si="133"/>
        <v>0</v>
      </c>
      <c r="T1259" s="16">
        <v>0</v>
      </c>
      <c r="U1259" s="18">
        <f t="shared" si="134"/>
        <v>0</v>
      </c>
      <c r="V1259" s="18">
        <f t="shared" si="135"/>
        <v>0</v>
      </c>
      <c r="W1259" s="18">
        <f t="shared" si="136"/>
        <v>0</v>
      </c>
      <c r="X1259" s="27"/>
      <c r="Y1259" s="19">
        <f t="shared" si="137"/>
        <v>0</v>
      </c>
      <c r="Z1259" s="18">
        <f t="shared" si="138"/>
        <v>0</v>
      </c>
      <c r="AA1259" s="12">
        <v>300</v>
      </c>
      <c r="AB1259" s="12">
        <v>137295</v>
      </c>
      <c r="AC1259" s="28">
        <f>+I1259+Y1259-Z1259</f>
        <v>13.54</v>
      </c>
      <c r="AD1259" s="20">
        <f t="shared" si="139"/>
        <v>0</v>
      </c>
      <c r="AE1259">
        <v>0</v>
      </c>
    </row>
    <row r="1260" spans="1:31" x14ac:dyDescent="0.25">
      <c r="A1260" s="9">
        <v>45077</v>
      </c>
      <c r="B1260" s="10" t="s">
        <v>561</v>
      </c>
      <c r="C1260" s="10" t="s">
        <v>562</v>
      </c>
      <c r="D1260" s="10" t="s">
        <v>29</v>
      </c>
      <c r="E1260" s="10" t="s">
        <v>30</v>
      </c>
      <c r="F1260" s="10"/>
      <c r="G1260" s="10">
        <v>0</v>
      </c>
      <c r="H1260" s="11">
        <f>SUMIFS(AA:AA,$A:$A,EOMONTH($A1260,-1),$B:$B,$B1260)</f>
        <v>75</v>
      </c>
      <c r="I1260" s="63">
        <f>ROUND(SUMIFS(AC:AC,$A:$A,EOMONTH($A1260,-1),$B:$B,$B1260),2)</f>
        <v>3.39</v>
      </c>
      <c r="J1260" s="11">
        <f>SUMIFS(AB:AB,$A:$A,EOMONTH($A1260,-1),$B:$B,$B1260)</f>
        <v>14625</v>
      </c>
      <c r="K1260" s="13">
        <v>0</v>
      </c>
      <c r="L1260" s="25">
        <v>0</v>
      </c>
      <c r="M1260" s="15">
        <v>0</v>
      </c>
      <c r="N1260" s="14">
        <v>0</v>
      </c>
      <c r="O1260" s="16">
        <v>0</v>
      </c>
      <c r="P1260" s="16">
        <v>0</v>
      </c>
      <c r="Q1260" s="16">
        <v>0</v>
      </c>
      <c r="R1260" s="16">
        <f>Q1260*16.876/100</f>
        <v>0</v>
      </c>
      <c r="S1260" s="17">
        <f t="shared" si="133"/>
        <v>0</v>
      </c>
      <c r="T1260" s="16">
        <v>0</v>
      </c>
      <c r="U1260" s="18">
        <f t="shared" si="134"/>
        <v>0</v>
      </c>
      <c r="V1260" s="18">
        <f t="shared" si="135"/>
        <v>0</v>
      </c>
      <c r="W1260" s="18">
        <f t="shared" si="136"/>
        <v>0</v>
      </c>
      <c r="X1260" s="27"/>
      <c r="Y1260" s="19">
        <f t="shared" si="137"/>
        <v>0</v>
      </c>
      <c r="Z1260" s="18">
        <f t="shared" si="138"/>
        <v>0</v>
      </c>
      <c r="AA1260" s="12">
        <v>75</v>
      </c>
      <c r="AB1260" s="12">
        <v>14625</v>
      </c>
      <c r="AC1260" s="28">
        <f>+I1260+Y1260-Z1260</f>
        <v>3.39</v>
      </c>
      <c r="AD1260" s="20">
        <f t="shared" si="139"/>
        <v>0</v>
      </c>
      <c r="AE1260">
        <v>0</v>
      </c>
    </row>
    <row r="1261" spans="1:31" x14ac:dyDescent="0.25">
      <c r="A1261" s="59">
        <v>45077</v>
      </c>
      <c r="B1261" s="60" t="s">
        <v>753</v>
      </c>
      <c r="C1261" s="60" t="s">
        <v>213</v>
      </c>
      <c r="D1261" s="60" t="s">
        <v>40</v>
      </c>
      <c r="E1261" s="60" t="s">
        <v>30</v>
      </c>
      <c r="F1261" s="10"/>
      <c r="G1261" s="10"/>
      <c r="H1261" s="11"/>
      <c r="I1261" s="63">
        <f>ROUND(SUMIFS(AC:AC,$A:$A,EOMONTH($A1261,-1),$B:$B,$B1261),2)</f>
        <v>0</v>
      </c>
      <c r="J1261" s="11"/>
      <c r="K1261" s="13"/>
      <c r="L1261" s="25"/>
      <c r="M1261" s="15"/>
      <c r="N1261" s="14"/>
      <c r="O1261" s="16"/>
      <c r="P1261" s="16"/>
      <c r="Q1261" s="16"/>
      <c r="R1261" s="16"/>
      <c r="S1261" s="17">
        <f t="shared" si="133"/>
        <v>0</v>
      </c>
      <c r="T1261" s="16"/>
      <c r="U1261" s="18">
        <f t="shared" si="134"/>
        <v>0</v>
      </c>
      <c r="V1261" s="18">
        <f t="shared" si="135"/>
        <v>0</v>
      </c>
      <c r="W1261" s="18">
        <f t="shared" si="136"/>
        <v>0</v>
      </c>
      <c r="X1261" s="27"/>
      <c r="Y1261" s="19">
        <f t="shared" si="137"/>
        <v>0</v>
      </c>
      <c r="Z1261" s="18">
        <f t="shared" si="138"/>
        <v>0</v>
      </c>
      <c r="AA1261" s="12"/>
      <c r="AB1261" s="12"/>
      <c r="AC1261" s="28">
        <f>+I1261+Y1261-Z1261</f>
        <v>0</v>
      </c>
      <c r="AD1261" s="20">
        <f t="shared" si="139"/>
        <v>0</v>
      </c>
      <c r="AE1261">
        <v>0</v>
      </c>
    </row>
    <row r="1262" spans="1:31" x14ac:dyDescent="0.25">
      <c r="A1262" s="59">
        <v>45077</v>
      </c>
      <c r="B1262" s="60" t="s">
        <v>754</v>
      </c>
      <c r="C1262" s="60" t="s">
        <v>213</v>
      </c>
      <c r="D1262" s="60" t="s">
        <v>40</v>
      </c>
      <c r="E1262" s="60" t="s">
        <v>30</v>
      </c>
      <c r="F1262" s="10"/>
      <c r="G1262" s="10"/>
      <c r="H1262" s="11"/>
      <c r="I1262" s="63">
        <f>ROUND(SUMIFS(AC:AC,$A:$A,EOMONTH($A1262,-1),$B:$B,$B1262),2)</f>
        <v>0</v>
      </c>
      <c r="J1262" s="11"/>
      <c r="K1262" s="13"/>
      <c r="L1262" s="25"/>
      <c r="M1262" s="15"/>
      <c r="N1262" s="14"/>
      <c r="O1262" s="16"/>
      <c r="P1262" s="16"/>
      <c r="Q1262" s="16"/>
      <c r="R1262" s="16"/>
      <c r="S1262" s="17">
        <f t="shared" si="133"/>
        <v>0</v>
      </c>
      <c r="T1262" s="16"/>
      <c r="U1262" s="18">
        <f t="shared" si="134"/>
        <v>0</v>
      </c>
      <c r="V1262" s="18">
        <f t="shared" si="135"/>
        <v>0</v>
      </c>
      <c r="W1262" s="18">
        <f t="shared" si="136"/>
        <v>0</v>
      </c>
      <c r="X1262" s="27"/>
      <c r="Y1262" s="19">
        <f t="shared" si="137"/>
        <v>0</v>
      </c>
      <c r="Z1262" s="18">
        <f t="shared" si="138"/>
        <v>0</v>
      </c>
      <c r="AA1262" s="12"/>
      <c r="AB1262" s="12"/>
      <c r="AC1262" s="28">
        <f>+I1262+Y1262-Z1262</f>
        <v>0</v>
      </c>
      <c r="AD1262" s="20">
        <f t="shared" si="139"/>
        <v>0</v>
      </c>
      <c r="AE1262">
        <v>0</v>
      </c>
    </row>
    <row r="1263" spans="1:31" x14ac:dyDescent="0.25">
      <c r="A1263" s="59">
        <v>45077</v>
      </c>
      <c r="B1263" s="60" t="s">
        <v>755</v>
      </c>
      <c r="C1263" s="60" t="s">
        <v>213</v>
      </c>
      <c r="D1263" s="60" t="s">
        <v>40</v>
      </c>
      <c r="E1263" s="60" t="s">
        <v>30</v>
      </c>
      <c r="F1263" s="10"/>
      <c r="G1263" s="10"/>
      <c r="H1263" s="11"/>
      <c r="I1263" s="63">
        <f>ROUND(SUMIFS(AC:AC,$A:$A,EOMONTH($A1263,-1),$B:$B,$B1263),2)</f>
        <v>0</v>
      </c>
      <c r="J1263" s="11"/>
      <c r="K1263" s="13"/>
      <c r="L1263" s="25"/>
      <c r="M1263" s="15"/>
      <c r="N1263" s="14"/>
      <c r="O1263" s="16"/>
      <c r="P1263" s="16"/>
      <c r="Q1263" s="16"/>
      <c r="R1263" s="16"/>
      <c r="S1263" s="17">
        <f t="shared" si="133"/>
        <v>0</v>
      </c>
      <c r="T1263" s="16"/>
      <c r="U1263" s="18">
        <f t="shared" si="134"/>
        <v>0</v>
      </c>
      <c r="V1263" s="18">
        <f t="shared" si="135"/>
        <v>0</v>
      </c>
      <c r="W1263" s="18">
        <f t="shared" si="136"/>
        <v>0</v>
      </c>
      <c r="X1263" s="27"/>
      <c r="Y1263" s="19">
        <f t="shared" si="137"/>
        <v>0</v>
      </c>
      <c r="Z1263" s="18">
        <f t="shared" si="138"/>
        <v>0</v>
      </c>
      <c r="AA1263" s="12"/>
      <c r="AB1263" s="12"/>
      <c r="AC1263" s="28">
        <f>+I1263+Y1263-Z1263</f>
        <v>0</v>
      </c>
      <c r="AD1263" s="20">
        <f t="shared" si="139"/>
        <v>0</v>
      </c>
      <c r="AE1263">
        <v>0</v>
      </c>
    </row>
    <row r="1264" spans="1:31" x14ac:dyDescent="0.25">
      <c r="A1264" s="9">
        <v>45077</v>
      </c>
      <c r="B1264" s="10" t="s">
        <v>563</v>
      </c>
      <c r="C1264" s="10" t="s">
        <v>213</v>
      </c>
      <c r="D1264" s="10" t="s">
        <v>40</v>
      </c>
      <c r="E1264" s="10" t="s">
        <v>30</v>
      </c>
      <c r="F1264" s="10">
        <v>1200</v>
      </c>
      <c r="G1264" s="10">
        <v>1308</v>
      </c>
      <c r="H1264" s="11">
        <f>SUMIFS(AA:AA,$A:$A,EOMONTH($A1264,-1),$B:$B,$B1264)</f>
        <v>1</v>
      </c>
      <c r="I1264" s="63">
        <f>ROUND(SUMIFS(AC:AC,$A:$A,EOMONTH($A1264,-1),$B:$B,$B1264),2)</f>
        <v>0.05</v>
      </c>
      <c r="J1264" s="11">
        <f>SUMIFS(AB:AB,$A:$A,EOMONTH($A1264,-1),$B:$B,$B1264)</f>
        <v>139.84</v>
      </c>
      <c r="K1264" s="13">
        <v>0</v>
      </c>
      <c r="L1264" s="25">
        <v>0</v>
      </c>
      <c r="M1264" s="15">
        <v>596</v>
      </c>
      <c r="N1264" s="14">
        <v>81749.210000000006</v>
      </c>
      <c r="O1264" s="16">
        <v>588</v>
      </c>
      <c r="P1264" s="16">
        <v>94080</v>
      </c>
      <c r="Q1264" s="16">
        <v>0</v>
      </c>
      <c r="R1264" s="16">
        <f>Q1264*16.876/100</f>
        <v>0</v>
      </c>
      <c r="S1264" s="17">
        <f t="shared" si="133"/>
        <v>0</v>
      </c>
      <c r="T1264" s="16">
        <v>0</v>
      </c>
      <c r="U1264" s="18">
        <f t="shared" si="134"/>
        <v>1.3080000000000001</v>
      </c>
      <c r="V1264" s="18">
        <f t="shared" si="135"/>
        <v>715.2</v>
      </c>
      <c r="W1264" s="18">
        <f t="shared" si="136"/>
        <v>120.07492800000001</v>
      </c>
      <c r="X1264" s="27"/>
      <c r="Y1264" s="19">
        <f t="shared" si="137"/>
        <v>835.27492800000005</v>
      </c>
      <c r="Z1264" s="18">
        <f t="shared" si="138"/>
        <v>769.10400000000004</v>
      </c>
      <c r="AA1264" s="12">
        <v>9</v>
      </c>
      <c r="AB1264" s="12">
        <v>1234.51</v>
      </c>
      <c r="AC1264" s="28">
        <f>+I1264+Y1264-Z1264</f>
        <v>66.220927999999958</v>
      </c>
      <c r="AD1264" s="20">
        <f t="shared" si="139"/>
        <v>0</v>
      </c>
      <c r="AE1264">
        <v>0</v>
      </c>
    </row>
    <row r="1265" spans="1:31" x14ac:dyDescent="0.25">
      <c r="A1265" s="9">
        <v>45077</v>
      </c>
      <c r="B1265" s="10" t="s">
        <v>733</v>
      </c>
      <c r="C1265" s="10" t="s">
        <v>213</v>
      </c>
      <c r="D1265" s="10" t="s">
        <v>40</v>
      </c>
      <c r="E1265" s="10" t="s">
        <v>30</v>
      </c>
      <c r="F1265" s="10">
        <v>1200</v>
      </c>
      <c r="G1265" s="10">
        <v>1308</v>
      </c>
      <c r="H1265" s="11">
        <f>SUMIFS(AA:AA,$A:$A,EOMONTH($A1265,-1),$B:$B,$B1265)</f>
        <v>0</v>
      </c>
      <c r="I1265" s="63">
        <f>ROUND(SUMIFS(AC:AC,$A:$A,EOMONTH($A1265,-1),$B:$B,$B1265),2)</f>
        <v>0</v>
      </c>
      <c r="J1265" s="11">
        <f>SUMIFS(AB:AB,$A:$A,EOMONTH($A1265,-1),$B:$B,$B1265)</f>
        <v>0</v>
      </c>
      <c r="K1265" s="13">
        <v>0</v>
      </c>
      <c r="L1265" s="25">
        <v>0</v>
      </c>
      <c r="M1265" s="15">
        <v>590</v>
      </c>
      <c r="N1265" s="14">
        <v>80306.67</v>
      </c>
      <c r="O1265" s="16">
        <v>590</v>
      </c>
      <c r="P1265" s="16">
        <v>94400</v>
      </c>
      <c r="Q1265" s="16">
        <v>0</v>
      </c>
      <c r="R1265" s="16">
        <f>Q1265*16.876/100</f>
        <v>0</v>
      </c>
      <c r="S1265" s="17">
        <f t="shared" si="133"/>
        <v>0</v>
      </c>
      <c r="T1265" s="16">
        <v>0</v>
      </c>
      <c r="U1265" s="18">
        <f t="shared" si="134"/>
        <v>0</v>
      </c>
      <c r="V1265" s="18">
        <f t="shared" si="135"/>
        <v>708</v>
      </c>
      <c r="W1265" s="18">
        <f t="shared" si="136"/>
        <v>118.86612000000001</v>
      </c>
      <c r="X1265" s="27"/>
      <c r="Y1265" s="19">
        <f t="shared" si="137"/>
        <v>826.86612000000002</v>
      </c>
      <c r="Z1265" s="18">
        <f t="shared" si="138"/>
        <v>771.72</v>
      </c>
      <c r="AA1265" s="12">
        <v>0</v>
      </c>
      <c r="AB1265" s="12">
        <v>0</v>
      </c>
      <c r="AC1265" s="28">
        <f>+I1265+Y1265-Z1265</f>
        <v>55.146119999999996</v>
      </c>
      <c r="AD1265" s="20">
        <f t="shared" si="139"/>
        <v>0</v>
      </c>
      <c r="AE1265">
        <v>0</v>
      </c>
    </row>
    <row r="1266" spans="1:31" x14ac:dyDescent="0.25">
      <c r="A1266" s="9">
        <v>45077</v>
      </c>
      <c r="B1266" s="10" t="s">
        <v>734</v>
      </c>
      <c r="C1266" s="10" t="s">
        <v>213</v>
      </c>
      <c r="D1266" s="10" t="s">
        <v>40</v>
      </c>
      <c r="E1266" s="10" t="s">
        <v>30</v>
      </c>
      <c r="F1266" s="10">
        <v>1200</v>
      </c>
      <c r="G1266" s="10">
        <v>1308</v>
      </c>
      <c r="H1266" s="11">
        <f>SUMIFS(AA:AA,$A:$A,EOMONTH($A1266,-1),$B:$B,$B1266)</f>
        <v>0</v>
      </c>
      <c r="I1266" s="63">
        <f>ROUND(SUMIFS(AC:AC,$A:$A,EOMONTH($A1266,-1),$B:$B,$B1266),2)</f>
        <v>0</v>
      </c>
      <c r="J1266" s="11">
        <f>SUMIFS(AB:AB,$A:$A,EOMONTH($A1266,-1),$B:$B,$B1266)</f>
        <v>0</v>
      </c>
      <c r="K1266" s="13">
        <v>0</v>
      </c>
      <c r="L1266" s="25">
        <v>0</v>
      </c>
      <c r="M1266" s="15">
        <v>590</v>
      </c>
      <c r="N1266" s="14">
        <v>80429.34</v>
      </c>
      <c r="O1266" s="16">
        <v>590</v>
      </c>
      <c r="P1266" s="16">
        <v>94400</v>
      </c>
      <c r="Q1266" s="16">
        <v>0</v>
      </c>
      <c r="R1266" s="16">
        <f>Q1266*16.876/100</f>
        <v>0</v>
      </c>
      <c r="S1266" s="17">
        <f t="shared" si="133"/>
        <v>0</v>
      </c>
      <c r="T1266" s="16">
        <v>0</v>
      </c>
      <c r="U1266" s="18">
        <f t="shared" si="134"/>
        <v>0</v>
      </c>
      <c r="V1266" s="18">
        <f t="shared" si="135"/>
        <v>708</v>
      </c>
      <c r="W1266" s="18">
        <f t="shared" si="136"/>
        <v>118.86612000000001</v>
      </c>
      <c r="X1266" s="27"/>
      <c r="Y1266" s="19">
        <f t="shared" si="137"/>
        <v>826.86612000000002</v>
      </c>
      <c r="Z1266" s="18">
        <f t="shared" si="138"/>
        <v>771.72</v>
      </c>
      <c r="AA1266" s="12">
        <v>0</v>
      </c>
      <c r="AB1266" s="12">
        <v>0</v>
      </c>
      <c r="AC1266" s="28">
        <f>+I1266+Y1266-Z1266</f>
        <v>55.146119999999996</v>
      </c>
      <c r="AD1266" s="20">
        <f t="shared" si="139"/>
        <v>0</v>
      </c>
      <c r="AE1266">
        <v>0</v>
      </c>
    </row>
    <row r="1267" spans="1:31" x14ac:dyDescent="0.25">
      <c r="A1267" s="9">
        <v>45077</v>
      </c>
      <c r="B1267" s="10" t="s">
        <v>564</v>
      </c>
      <c r="C1267" s="10" t="s">
        <v>213</v>
      </c>
      <c r="D1267" s="10" t="s">
        <v>40</v>
      </c>
      <c r="E1267" s="10" t="s">
        <v>30</v>
      </c>
      <c r="F1267" s="10">
        <v>720</v>
      </c>
      <c r="G1267" s="10">
        <v>785</v>
      </c>
      <c r="H1267" s="11">
        <f>SUMIFS(AA:AA,$A:$A,EOMONTH($A1267,-1),$B:$B,$B1267)</f>
        <v>22</v>
      </c>
      <c r="I1267" s="63">
        <f>ROUND(SUMIFS(AC:AC,$A:$A,EOMONTH($A1267,-1),$B:$B,$B1267),2)</f>
        <v>538.98</v>
      </c>
      <c r="J1267" s="11">
        <f>SUMIFS(AB:AB,$A:$A,EOMONTH($A1267,-1),$B:$B,$B1267)</f>
        <v>1789.93</v>
      </c>
      <c r="K1267" s="13">
        <v>0</v>
      </c>
      <c r="L1267" s="25">
        <v>0</v>
      </c>
      <c r="M1267" s="15">
        <v>0</v>
      </c>
      <c r="N1267" s="14">
        <v>0</v>
      </c>
      <c r="O1267" s="16">
        <v>0</v>
      </c>
      <c r="P1267" s="16">
        <v>0</v>
      </c>
      <c r="Q1267" s="16">
        <v>0</v>
      </c>
      <c r="R1267" s="16">
        <f>Q1267*16.876/100</f>
        <v>0</v>
      </c>
      <c r="S1267" s="17">
        <f t="shared" si="133"/>
        <v>0</v>
      </c>
      <c r="T1267" s="16">
        <v>0</v>
      </c>
      <c r="U1267" s="18">
        <f t="shared" si="134"/>
        <v>17.27</v>
      </c>
      <c r="V1267" s="18">
        <f t="shared" si="135"/>
        <v>0</v>
      </c>
      <c r="W1267" s="18">
        <f t="shared" si="136"/>
        <v>0</v>
      </c>
      <c r="X1267" s="27"/>
      <c r="Y1267" s="19">
        <f t="shared" si="137"/>
        <v>0</v>
      </c>
      <c r="Z1267" s="18">
        <f t="shared" si="138"/>
        <v>0</v>
      </c>
      <c r="AA1267" s="12">
        <v>22</v>
      </c>
      <c r="AB1267" s="12">
        <v>1789.93</v>
      </c>
      <c r="AC1267" s="28">
        <f>+I1267+Y1267-Z1267</f>
        <v>538.98</v>
      </c>
      <c r="AD1267" s="20">
        <f t="shared" si="139"/>
        <v>0</v>
      </c>
      <c r="AE1267">
        <v>0</v>
      </c>
    </row>
    <row r="1268" spans="1:31" x14ac:dyDescent="0.25">
      <c r="A1268" s="59">
        <v>45077</v>
      </c>
      <c r="B1268" s="60" t="s">
        <v>565</v>
      </c>
      <c r="C1268" s="60" t="s">
        <v>213</v>
      </c>
      <c r="D1268" s="60" t="s">
        <v>40</v>
      </c>
      <c r="E1268" s="60" t="s">
        <v>30</v>
      </c>
      <c r="F1268" s="10"/>
      <c r="G1268" s="10"/>
      <c r="H1268" s="11"/>
      <c r="I1268" s="63">
        <f>ROUND(SUMIFS(AC:AC,$A:$A,EOMONTH($A1268,-1),$B:$B,$B1268),2)</f>
        <v>102.43</v>
      </c>
      <c r="J1268" s="11"/>
      <c r="K1268" s="13"/>
      <c r="L1268" s="25"/>
      <c r="M1268" s="15"/>
      <c r="N1268" s="14"/>
      <c r="O1268" s="16"/>
      <c r="P1268" s="16"/>
      <c r="Q1268" s="16"/>
      <c r="R1268" s="16"/>
      <c r="S1268" s="17">
        <f t="shared" si="133"/>
        <v>0</v>
      </c>
      <c r="T1268" s="16"/>
      <c r="U1268" s="18">
        <f t="shared" si="134"/>
        <v>0</v>
      </c>
      <c r="V1268" s="18">
        <f t="shared" si="135"/>
        <v>0</v>
      </c>
      <c r="W1268" s="18">
        <f t="shared" si="136"/>
        <v>0</v>
      </c>
      <c r="X1268" s="27"/>
      <c r="Y1268" s="19">
        <f t="shared" si="137"/>
        <v>0</v>
      </c>
      <c r="Z1268" s="18">
        <f t="shared" si="138"/>
        <v>0</v>
      </c>
      <c r="AA1268" s="12"/>
      <c r="AB1268" s="12"/>
      <c r="AC1268" s="28">
        <f>+I1268+Y1268-Z1268</f>
        <v>102.43</v>
      </c>
      <c r="AD1268" s="20">
        <f t="shared" si="139"/>
        <v>0</v>
      </c>
      <c r="AE1268">
        <v>0</v>
      </c>
    </row>
    <row r="1269" spans="1:31" x14ac:dyDescent="0.25">
      <c r="A1269" s="9">
        <v>45077</v>
      </c>
      <c r="B1269" s="10" t="s">
        <v>566</v>
      </c>
      <c r="C1269" s="10" t="s">
        <v>213</v>
      </c>
      <c r="D1269" s="10" t="s">
        <v>40</v>
      </c>
      <c r="E1269" s="10" t="s">
        <v>30</v>
      </c>
      <c r="F1269" s="10">
        <v>720</v>
      </c>
      <c r="G1269" s="10">
        <v>785</v>
      </c>
      <c r="H1269" s="11">
        <f>SUMIFS(AA:AA,$A:$A,EOMONTH($A1269,-1),$B:$B,$B1269)</f>
        <v>-4</v>
      </c>
      <c r="I1269" s="63">
        <f>ROUND(SUMIFS(AC:AC,$A:$A,EOMONTH($A1269,-1),$B:$B,$B1269),2)</f>
        <v>517.12</v>
      </c>
      <c r="J1269" s="11">
        <f>SUMIFS(AB:AB,$A:$A,EOMONTH($A1269,-1),$B:$B,$B1269)</f>
        <v>-329.98</v>
      </c>
      <c r="K1269" s="13">
        <v>0</v>
      </c>
      <c r="L1269" s="25">
        <v>0</v>
      </c>
      <c r="M1269" s="15">
        <v>0</v>
      </c>
      <c r="N1269" s="14">
        <v>0</v>
      </c>
      <c r="O1269" s="16">
        <v>0</v>
      </c>
      <c r="P1269" s="16">
        <v>0</v>
      </c>
      <c r="Q1269" s="16">
        <v>0</v>
      </c>
      <c r="R1269" s="16">
        <f>Q1269*16.876/100</f>
        <v>0</v>
      </c>
      <c r="S1269" s="17">
        <f t="shared" si="133"/>
        <v>0</v>
      </c>
      <c r="T1269" s="16">
        <v>0</v>
      </c>
      <c r="U1269" s="18">
        <f t="shared" si="134"/>
        <v>-3.14</v>
      </c>
      <c r="V1269" s="18">
        <f t="shared" si="135"/>
        <v>0</v>
      </c>
      <c r="W1269" s="18">
        <f t="shared" si="136"/>
        <v>0</v>
      </c>
      <c r="X1269" s="27"/>
      <c r="Y1269" s="19">
        <f t="shared" si="137"/>
        <v>0</v>
      </c>
      <c r="Z1269" s="18">
        <f t="shared" si="138"/>
        <v>0</v>
      </c>
      <c r="AA1269" s="12">
        <v>-4</v>
      </c>
      <c r="AB1269" s="12">
        <v>-329.98</v>
      </c>
      <c r="AC1269" s="28">
        <f>+I1269+Y1269-Z1269</f>
        <v>517.12</v>
      </c>
      <c r="AD1269" s="20">
        <f t="shared" si="139"/>
        <v>0</v>
      </c>
      <c r="AE1269">
        <v>0</v>
      </c>
    </row>
    <row r="1270" spans="1:31" x14ac:dyDescent="0.25">
      <c r="A1270" s="9">
        <v>45077</v>
      </c>
      <c r="B1270" s="10" t="s">
        <v>567</v>
      </c>
      <c r="C1270" s="10" t="s">
        <v>213</v>
      </c>
      <c r="D1270" s="10" t="s">
        <v>40</v>
      </c>
      <c r="E1270" s="10" t="s">
        <v>30</v>
      </c>
      <c r="F1270" s="10">
        <v>720</v>
      </c>
      <c r="G1270" s="10">
        <v>785</v>
      </c>
      <c r="H1270" s="11">
        <f>SUMIFS(AA:AA,$A:$A,EOMONTH($A1270,-1),$B:$B,$B1270)</f>
        <v>-14</v>
      </c>
      <c r="I1270" s="63">
        <f>ROUND(SUMIFS(AC:AC,$A:$A,EOMONTH($A1270,-1),$B:$B,$B1270),2)</f>
        <v>508.71</v>
      </c>
      <c r="J1270" s="11">
        <f>SUMIFS(AB:AB,$A:$A,EOMONTH($A1270,-1),$B:$B,$B1270)</f>
        <v>-1157.26</v>
      </c>
      <c r="K1270" s="13">
        <v>0</v>
      </c>
      <c r="L1270" s="25">
        <v>0</v>
      </c>
      <c r="M1270" s="15">
        <v>0</v>
      </c>
      <c r="N1270" s="14">
        <v>0</v>
      </c>
      <c r="O1270" s="16">
        <v>0</v>
      </c>
      <c r="P1270" s="16">
        <v>0</v>
      </c>
      <c r="Q1270" s="16">
        <v>0</v>
      </c>
      <c r="R1270" s="16">
        <f>Q1270*16.876/100</f>
        <v>0</v>
      </c>
      <c r="S1270" s="17">
        <f t="shared" si="133"/>
        <v>0</v>
      </c>
      <c r="T1270" s="16">
        <v>0</v>
      </c>
      <c r="U1270" s="18">
        <f t="shared" si="134"/>
        <v>-10.99</v>
      </c>
      <c r="V1270" s="18">
        <f t="shared" si="135"/>
        <v>0</v>
      </c>
      <c r="W1270" s="18">
        <f t="shared" si="136"/>
        <v>0</v>
      </c>
      <c r="X1270" s="27"/>
      <c r="Y1270" s="19">
        <f t="shared" si="137"/>
        <v>0</v>
      </c>
      <c r="Z1270" s="18">
        <f t="shared" si="138"/>
        <v>0</v>
      </c>
      <c r="AA1270" s="12">
        <v>-14</v>
      </c>
      <c r="AB1270" s="12">
        <v>-1157.26</v>
      </c>
      <c r="AC1270" s="28">
        <f>+I1270+Y1270-Z1270</f>
        <v>508.71</v>
      </c>
      <c r="AD1270" s="20">
        <f t="shared" si="139"/>
        <v>0</v>
      </c>
      <c r="AE1270">
        <v>0</v>
      </c>
    </row>
    <row r="1271" spans="1:31" x14ac:dyDescent="0.25">
      <c r="A1271" s="59">
        <v>45077</v>
      </c>
      <c r="B1271" s="60" t="s">
        <v>784</v>
      </c>
      <c r="C1271" s="60" t="s">
        <v>278</v>
      </c>
      <c r="D1271" s="60" t="s">
        <v>40</v>
      </c>
      <c r="E1271" s="60" t="s">
        <v>30</v>
      </c>
      <c r="F1271" s="10"/>
      <c r="G1271" s="10"/>
      <c r="H1271" s="11"/>
      <c r="I1271" s="63">
        <f>ROUND(SUMIFS(AC:AC,$A:$A,EOMONTH($A1271,-1),$B:$B,$B1271),2)</f>
        <v>0</v>
      </c>
      <c r="J1271" s="11"/>
      <c r="K1271" s="13"/>
      <c r="L1271" s="25"/>
      <c r="M1271" s="15"/>
      <c r="N1271" s="14"/>
      <c r="O1271" s="16"/>
      <c r="P1271" s="16"/>
      <c r="Q1271" s="16"/>
      <c r="R1271" s="16"/>
      <c r="S1271" s="17">
        <f t="shared" si="133"/>
        <v>0</v>
      </c>
      <c r="T1271" s="16"/>
      <c r="U1271" s="18">
        <f t="shared" si="134"/>
        <v>0</v>
      </c>
      <c r="V1271" s="18">
        <f t="shared" si="135"/>
        <v>0</v>
      </c>
      <c r="W1271" s="18">
        <f t="shared" si="136"/>
        <v>0</v>
      </c>
      <c r="X1271" s="27"/>
      <c r="Y1271" s="19">
        <f t="shared" si="137"/>
        <v>0</v>
      </c>
      <c r="Z1271" s="18">
        <f t="shared" si="138"/>
        <v>0</v>
      </c>
      <c r="AA1271" s="12"/>
      <c r="AB1271" s="12"/>
      <c r="AC1271" s="28">
        <f>+I1271+Y1271-Z1271</f>
        <v>0</v>
      </c>
      <c r="AD1271" s="20">
        <f t="shared" si="139"/>
        <v>0</v>
      </c>
      <c r="AE1271">
        <v>0</v>
      </c>
    </row>
    <row r="1272" spans="1:31" x14ac:dyDescent="0.25">
      <c r="A1272" s="59">
        <v>45077</v>
      </c>
      <c r="B1272" s="60" t="s">
        <v>785</v>
      </c>
      <c r="C1272" s="60" t="s">
        <v>278</v>
      </c>
      <c r="D1272" s="60" t="s">
        <v>40</v>
      </c>
      <c r="E1272" s="60" t="s">
        <v>30</v>
      </c>
      <c r="F1272" s="10"/>
      <c r="G1272" s="10"/>
      <c r="H1272" s="11"/>
      <c r="I1272" s="63">
        <f>ROUND(SUMIFS(AC:AC,$A:$A,EOMONTH($A1272,-1),$B:$B,$B1272),2)</f>
        <v>0</v>
      </c>
      <c r="J1272" s="11"/>
      <c r="K1272" s="13"/>
      <c r="L1272" s="25"/>
      <c r="M1272" s="15"/>
      <c r="N1272" s="14"/>
      <c r="O1272" s="16"/>
      <c r="P1272" s="16"/>
      <c r="Q1272" s="16"/>
      <c r="R1272" s="16"/>
      <c r="S1272" s="17">
        <f t="shared" si="133"/>
        <v>0</v>
      </c>
      <c r="T1272" s="16"/>
      <c r="U1272" s="18">
        <f t="shared" si="134"/>
        <v>0</v>
      </c>
      <c r="V1272" s="18">
        <f t="shared" si="135"/>
        <v>0</v>
      </c>
      <c r="W1272" s="18">
        <f t="shared" si="136"/>
        <v>0</v>
      </c>
      <c r="X1272" s="27"/>
      <c r="Y1272" s="19">
        <f t="shared" si="137"/>
        <v>0</v>
      </c>
      <c r="Z1272" s="18">
        <f t="shared" si="138"/>
        <v>0</v>
      </c>
      <c r="AA1272" s="12"/>
      <c r="AB1272" s="12"/>
      <c r="AC1272" s="28">
        <f>+I1272+Y1272-Z1272</f>
        <v>0</v>
      </c>
      <c r="AD1272" s="20">
        <f t="shared" si="139"/>
        <v>0</v>
      </c>
      <c r="AE1272">
        <v>0</v>
      </c>
    </row>
    <row r="1273" spans="1:31" x14ac:dyDescent="0.25">
      <c r="A1273" s="59">
        <v>45077</v>
      </c>
      <c r="B1273" s="60" t="s">
        <v>786</v>
      </c>
      <c r="C1273" s="60" t="s">
        <v>278</v>
      </c>
      <c r="D1273" s="60" t="s">
        <v>40</v>
      </c>
      <c r="E1273" s="60" t="s">
        <v>30</v>
      </c>
      <c r="F1273" s="10"/>
      <c r="G1273" s="10"/>
      <c r="H1273" s="11"/>
      <c r="I1273" s="63">
        <f>ROUND(SUMIFS(AC:AC,$A:$A,EOMONTH($A1273,-1),$B:$B,$B1273),2)</f>
        <v>0</v>
      </c>
      <c r="J1273" s="11"/>
      <c r="K1273" s="13"/>
      <c r="L1273" s="25"/>
      <c r="M1273" s="15"/>
      <c r="N1273" s="14"/>
      <c r="O1273" s="16"/>
      <c r="P1273" s="16"/>
      <c r="Q1273" s="16"/>
      <c r="R1273" s="16"/>
      <c r="S1273" s="17">
        <f t="shared" si="133"/>
        <v>0</v>
      </c>
      <c r="T1273" s="16"/>
      <c r="U1273" s="18">
        <f t="shared" si="134"/>
        <v>0</v>
      </c>
      <c r="V1273" s="18">
        <f t="shared" si="135"/>
        <v>0</v>
      </c>
      <c r="W1273" s="18">
        <f t="shared" si="136"/>
        <v>0</v>
      </c>
      <c r="X1273" s="27"/>
      <c r="Y1273" s="19">
        <f t="shared" si="137"/>
        <v>0</v>
      </c>
      <c r="Z1273" s="18">
        <f t="shared" si="138"/>
        <v>0</v>
      </c>
      <c r="AA1273" s="12"/>
      <c r="AB1273" s="12"/>
      <c r="AC1273" s="28">
        <f>+I1273+Y1273-Z1273</f>
        <v>0</v>
      </c>
      <c r="AD1273" s="20">
        <f t="shared" si="139"/>
        <v>0</v>
      </c>
      <c r="AE1273">
        <v>0</v>
      </c>
    </row>
    <row r="1274" spans="1:31" x14ac:dyDescent="0.25">
      <c r="A1274" s="59">
        <v>45077</v>
      </c>
      <c r="B1274" s="60" t="s">
        <v>801</v>
      </c>
      <c r="C1274" s="60" t="s">
        <v>802</v>
      </c>
      <c r="D1274" s="60" t="s">
        <v>40</v>
      </c>
      <c r="E1274" s="60" t="s">
        <v>30</v>
      </c>
      <c r="F1274" s="10"/>
      <c r="G1274" s="10"/>
      <c r="H1274" s="11"/>
      <c r="I1274" s="63">
        <f>ROUND(SUMIFS(AC:AC,$A:$A,EOMONTH($A1274,-1),$B:$B,$B1274),2)</f>
        <v>0</v>
      </c>
      <c r="J1274" s="11"/>
      <c r="K1274" s="13"/>
      <c r="L1274" s="25"/>
      <c r="M1274" s="15"/>
      <c r="N1274" s="14"/>
      <c r="O1274" s="16"/>
      <c r="P1274" s="16"/>
      <c r="Q1274" s="16"/>
      <c r="R1274" s="16"/>
      <c r="S1274" s="17">
        <f t="shared" si="133"/>
        <v>0</v>
      </c>
      <c r="T1274" s="16"/>
      <c r="U1274" s="18">
        <f t="shared" si="134"/>
        <v>0</v>
      </c>
      <c r="V1274" s="18">
        <f t="shared" si="135"/>
        <v>0</v>
      </c>
      <c r="W1274" s="18">
        <f t="shared" si="136"/>
        <v>0</v>
      </c>
      <c r="X1274" s="27"/>
      <c r="Y1274" s="19">
        <f t="shared" si="137"/>
        <v>0</v>
      </c>
      <c r="Z1274" s="18">
        <f t="shared" si="138"/>
        <v>0</v>
      </c>
      <c r="AA1274" s="12"/>
      <c r="AB1274" s="12"/>
      <c r="AC1274" s="28">
        <f>+I1274+Y1274-Z1274</f>
        <v>0</v>
      </c>
      <c r="AD1274" s="20">
        <f t="shared" si="139"/>
        <v>0</v>
      </c>
      <c r="AE1274">
        <v>0</v>
      </c>
    </row>
    <row r="1275" spans="1:31" x14ac:dyDescent="0.25">
      <c r="A1275" s="59">
        <v>45077</v>
      </c>
      <c r="B1275" s="60" t="s">
        <v>803</v>
      </c>
      <c r="C1275" s="60" t="s">
        <v>562</v>
      </c>
      <c r="D1275" s="60" t="s">
        <v>29</v>
      </c>
      <c r="E1275" s="60" t="s">
        <v>30</v>
      </c>
      <c r="F1275" s="10"/>
      <c r="G1275" s="10"/>
      <c r="H1275" s="11"/>
      <c r="I1275" s="63">
        <f>ROUND(SUMIFS(AC:AC,$A:$A,EOMONTH($A1275,-1),$B:$B,$B1275),2)</f>
        <v>0</v>
      </c>
      <c r="J1275" s="11"/>
      <c r="K1275" s="13"/>
      <c r="L1275" s="25"/>
      <c r="M1275" s="15"/>
      <c r="N1275" s="14"/>
      <c r="O1275" s="16"/>
      <c r="P1275" s="16"/>
      <c r="Q1275" s="16"/>
      <c r="R1275" s="16"/>
      <c r="S1275" s="17">
        <f t="shared" si="133"/>
        <v>0</v>
      </c>
      <c r="T1275" s="16"/>
      <c r="U1275" s="18">
        <f t="shared" si="134"/>
        <v>0</v>
      </c>
      <c r="V1275" s="18">
        <f t="shared" si="135"/>
        <v>0</v>
      </c>
      <c r="W1275" s="18">
        <f t="shared" si="136"/>
        <v>0</v>
      </c>
      <c r="X1275" s="27"/>
      <c r="Y1275" s="19">
        <f t="shared" si="137"/>
        <v>0</v>
      </c>
      <c r="Z1275" s="18">
        <f t="shared" si="138"/>
        <v>0</v>
      </c>
      <c r="AA1275" s="12"/>
      <c r="AB1275" s="12"/>
      <c r="AC1275" s="28">
        <f>+I1275+Y1275-Z1275</f>
        <v>0</v>
      </c>
      <c r="AD1275" s="20">
        <f t="shared" si="139"/>
        <v>0</v>
      </c>
      <c r="AE1275">
        <v>0</v>
      </c>
    </row>
    <row r="1276" spans="1:31" x14ac:dyDescent="0.25">
      <c r="A1276" s="9">
        <v>45077</v>
      </c>
      <c r="B1276" s="10" t="s">
        <v>568</v>
      </c>
      <c r="C1276" s="10" t="s">
        <v>28</v>
      </c>
      <c r="D1276" s="10" t="s">
        <v>29</v>
      </c>
      <c r="E1276" s="10" t="s">
        <v>30</v>
      </c>
      <c r="F1276" s="10"/>
      <c r="G1276" s="10">
        <v>0</v>
      </c>
      <c r="H1276" s="11">
        <f>SUMIFS(AA:AA,$A:$A,EOMONTH($A1276,-1),$B:$B,$B1276)</f>
        <v>-474</v>
      </c>
      <c r="I1276" s="63">
        <f>ROUND(SUMIFS(AC:AC,$A:$A,EOMONTH($A1276,-1),$B:$B,$B1276),2)</f>
        <v>0</v>
      </c>
      <c r="J1276" s="11">
        <f>SUMIFS(AB:AB,$A:$A,EOMONTH($A1276,-1),$B:$B,$B1276)</f>
        <v>0</v>
      </c>
      <c r="K1276" s="13">
        <v>0</v>
      </c>
      <c r="L1276" s="25">
        <v>0</v>
      </c>
      <c r="M1276" s="15">
        <v>0</v>
      </c>
      <c r="N1276" s="14">
        <v>0</v>
      </c>
      <c r="O1276" s="16">
        <v>0</v>
      </c>
      <c r="P1276" s="16">
        <v>0</v>
      </c>
      <c r="Q1276" s="16">
        <v>42</v>
      </c>
      <c r="R1276" s="16">
        <f>Q1276*16.876/100</f>
        <v>7.0879200000000004</v>
      </c>
      <c r="S1276" s="17">
        <f t="shared" si="133"/>
        <v>49.087919999999997</v>
      </c>
      <c r="T1276" s="16">
        <v>0</v>
      </c>
      <c r="U1276" s="18">
        <f t="shared" si="134"/>
        <v>0</v>
      </c>
      <c r="V1276" s="18">
        <f t="shared" si="135"/>
        <v>0</v>
      </c>
      <c r="W1276" s="18">
        <f t="shared" si="136"/>
        <v>0</v>
      </c>
      <c r="X1276" s="27"/>
      <c r="Y1276" s="19">
        <f t="shared" si="137"/>
        <v>0</v>
      </c>
      <c r="Z1276" s="18">
        <f t="shared" si="138"/>
        <v>0</v>
      </c>
      <c r="AA1276" s="12">
        <v>-516</v>
      </c>
      <c r="AB1276" s="12">
        <v>0</v>
      </c>
      <c r="AC1276" s="28">
        <f>+I1276+Y1276-Z1276</f>
        <v>0</v>
      </c>
      <c r="AD1276" s="20">
        <f t="shared" si="139"/>
        <v>0</v>
      </c>
      <c r="AE1276">
        <v>0</v>
      </c>
    </row>
    <row r="1277" spans="1:31" x14ac:dyDescent="0.25">
      <c r="A1277" s="59">
        <v>45077</v>
      </c>
      <c r="B1277" s="60" t="s">
        <v>756</v>
      </c>
      <c r="C1277" s="60" t="s">
        <v>28</v>
      </c>
      <c r="D1277" s="60" t="s">
        <v>29</v>
      </c>
      <c r="E1277" s="60" t="s">
        <v>30</v>
      </c>
      <c r="F1277" s="10"/>
      <c r="G1277" s="10"/>
      <c r="H1277" s="11"/>
      <c r="I1277" s="63">
        <f>ROUND(SUMIFS(AC:AC,$A:$A,EOMONTH($A1277,-1),$B:$B,$B1277),2)</f>
        <v>0</v>
      </c>
      <c r="J1277" s="11"/>
      <c r="K1277" s="13"/>
      <c r="L1277" s="25"/>
      <c r="M1277" s="15"/>
      <c r="N1277" s="14"/>
      <c r="O1277" s="16"/>
      <c r="P1277" s="16"/>
      <c r="Q1277" s="16"/>
      <c r="R1277" s="16"/>
      <c r="S1277" s="17">
        <f t="shared" si="133"/>
        <v>0</v>
      </c>
      <c r="T1277" s="16"/>
      <c r="U1277" s="18">
        <f t="shared" si="134"/>
        <v>0</v>
      </c>
      <c r="V1277" s="18">
        <f t="shared" si="135"/>
        <v>0</v>
      </c>
      <c r="W1277" s="18">
        <f t="shared" si="136"/>
        <v>0</v>
      </c>
      <c r="X1277" s="27"/>
      <c r="Y1277" s="19">
        <f t="shared" si="137"/>
        <v>0</v>
      </c>
      <c r="Z1277" s="18">
        <f t="shared" si="138"/>
        <v>0</v>
      </c>
      <c r="AA1277" s="12"/>
      <c r="AB1277" s="12"/>
      <c r="AC1277" s="28">
        <f>+I1277+Y1277-Z1277</f>
        <v>0</v>
      </c>
      <c r="AD1277" s="20">
        <f t="shared" si="139"/>
        <v>0</v>
      </c>
      <c r="AE1277">
        <v>0</v>
      </c>
    </row>
    <row r="1278" spans="1:31" x14ac:dyDescent="0.25">
      <c r="A1278" s="59">
        <v>45077</v>
      </c>
      <c r="B1278" s="60" t="s">
        <v>804</v>
      </c>
      <c r="C1278" s="60" t="s">
        <v>419</v>
      </c>
      <c r="D1278" s="60" t="s">
        <v>40</v>
      </c>
      <c r="E1278" s="60" t="s">
        <v>30</v>
      </c>
      <c r="F1278" s="10"/>
      <c r="G1278" s="10"/>
      <c r="H1278" s="11"/>
      <c r="I1278" s="63">
        <f>ROUND(SUMIFS(AC:AC,$A:$A,EOMONTH($A1278,-1),$B:$B,$B1278),2)</f>
        <v>0</v>
      </c>
      <c r="J1278" s="11"/>
      <c r="K1278" s="13"/>
      <c r="L1278" s="25"/>
      <c r="M1278" s="15"/>
      <c r="N1278" s="14"/>
      <c r="O1278" s="16"/>
      <c r="P1278" s="16"/>
      <c r="Q1278" s="16"/>
      <c r="R1278" s="16"/>
      <c r="S1278" s="17">
        <f t="shared" si="133"/>
        <v>0</v>
      </c>
      <c r="T1278" s="16"/>
      <c r="U1278" s="18">
        <f t="shared" si="134"/>
        <v>0</v>
      </c>
      <c r="V1278" s="18">
        <f t="shared" si="135"/>
        <v>0</v>
      </c>
      <c r="W1278" s="18">
        <f t="shared" si="136"/>
        <v>0</v>
      </c>
      <c r="X1278" s="27"/>
      <c r="Y1278" s="19">
        <f t="shared" si="137"/>
        <v>0</v>
      </c>
      <c r="Z1278" s="18">
        <f t="shared" si="138"/>
        <v>0</v>
      </c>
      <c r="AA1278" s="12"/>
      <c r="AB1278" s="12"/>
      <c r="AC1278" s="28">
        <f>+I1278+Y1278-Z1278</f>
        <v>0</v>
      </c>
      <c r="AD1278" s="20">
        <f t="shared" si="139"/>
        <v>0</v>
      </c>
      <c r="AE1278">
        <v>0</v>
      </c>
    </row>
    <row r="1279" spans="1:31" x14ac:dyDescent="0.25">
      <c r="A1279" s="9">
        <v>45077</v>
      </c>
      <c r="B1279" s="10" t="s">
        <v>573</v>
      </c>
      <c r="C1279" s="10" t="s">
        <v>28</v>
      </c>
      <c r="D1279" s="10" t="s">
        <v>29</v>
      </c>
      <c r="E1279" s="10" t="s">
        <v>30</v>
      </c>
      <c r="F1279" s="10"/>
      <c r="G1279" s="10">
        <v>0</v>
      </c>
      <c r="H1279" s="11">
        <f>SUMIFS(AA:AA,$A:$A,EOMONTH($A1279,-1),$B:$B,$B1279)</f>
        <v>1</v>
      </c>
      <c r="I1279" s="63">
        <f>ROUND(SUMIFS(AC:AC,$A:$A,EOMONTH($A1279,-1),$B:$B,$B1279),2)</f>
        <v>0.05</v>
      </c>
      <c r="J1279" s="11">
        <f>SUMIFS(AB:AB,$A:$A,EOMONTH($A1279,-1),$B:$B,$B1279)</f>
        <v>0</v>
      </c>
      <c r="K1279" s="13">
        <v>0</v>
      </c>
      <c r="L1279" s="25">
        <v>0</v>
      </c>
      <c r="M1279" s="15">
        <v>0</v>
      </c>
      <c r="N1279" s="14">
        <v>0</v>
      </c>
      <c r="O1279" s="16">
        <v>0</v>
      </c>
      <c r="P1279" s="16">
        <v>0</v>
      </c>
      <c r="Q1279" s="16">
        <v>0</v>
      </c>
      <c r="R1279" s="16">
        <f>Q1279*16.876/100</f>
        <v>0</v>
      </c>
      <c r="S1279" s="17">
        <f t="shared" si="133"/>
        <v>0</v>
      </c>
      <c r="T1279" s="16">
        <v>0</v>
      </c>
      <c r="U1279" s="18">
        <f t="shared" si="134"/>
        <v>0</v>
      </c>
      <c r="V1279" s="18">
        <f t="shared" si="135"/>
        <v>0</v>
      </c>
      <c r="W1279" s="18">
        <f t="shared" si="136"/>
        <v>0</v>
      </c>
      <c r="X1279" s="27"/>
      <c r="Y1279" s="19">
        <f t="shared" si="137"/>
        <v>0</v>
      </c>
      <c r="Z1279" s="18">
        <f t="shared" si="138"/>
        <v>0</v>
      </c>
      <c r="AA1279" s="12">
        <v>1</v>
      </c>
      <c r="AB1279" s="12">
        <v>0</v>
      </c>
      <c r="AC1279" s="28">
        <f>+I1279+Y1279-Z1279</f>
        <v>0.05</v>
      </c>
      <c r="AD1279" s="20">
        <f t="shared" si="139"/>
        <v>0</v>
      </c>
      <c r="AE1279">
        <v>0</v>
      </c>
    </row>
    <row r="1280" spans="1:31" x14ac:dyDescent="0.25">
      <c r="A1280" s="9">
        <v>45077</v>
      </c>
      <c r="B1280" s="10" t="s">
        <v>575</v>
      </c>
      <c r="C1280" s="10" t="s">
        <v>213</v>
      </c>
      <c r="D1280" s="10" t="s">
        <v>29</v>
      </c>
      <c r="E1280" s="10" t="s">
        <v>30</v>
      </c>
      <c r="F1280" s="10"/>
      <c r="G1280" s="10">
        <v>0</v>
      </c>
      <c r="H1280" s="11">
        <f>SUMIFS(AA:AA,$A:$A,EOMONTH($A1280,-1),$B:$B,$B1280)</f>
        <v>176</v>
      </c>
      <c r="I1280" s="63">
        <f>ROUND(SUMIFS(AC:AC,$A:$A,EOMONTH($A1280,-1),$B:$B,$B1280),2)</f>
        <v>7.95</v>
      </c>
      <c r="J1280" s="11">
        <f>SUMIFS(AB:AB,$A:$A,EOMONTH($A1280,-1),$B:$B,$B1280)</f>
        <v>12215.2</v>
      </c>
      <c r="K1280" s="13">
        <v>0</v>
      </c>
      <c r="L1280" s="25">
        <v>0</v>
      </c>
      <c r="M1280" s="15">
        <v>0</v>
      </c>
      <c r="N1280" s="14">
        <v>0</v>
      </c>
      <c r="O1280" s="16">
        <v>0</v>
      </c>
      <c r="P1280" s="16">
        <v>0</v>
      </c>
      <c r="Q1280" s="16">
        <v>0</v>
      </c>
      <c r="R1280" s="16">
        <f>Q1280*16.876/100</f>
        <v>0</v>
      </c>
      <c r="S1280" s="17">
        <f t="shared" si="133"/>
        <v>0</v>
      </c>
      <c r="T1280" s="16">
        <v>0</v>
      </c>
      <c r="U1280" s="18">
        <f t="shared" si="134"/>
        <v>0</v>
      </c>
      <c r="V1280" s="18">
        <f t="shared" si="135"/>
        <v>0</v>
      </c>
      <c r="W1280" s="18">
        <f t="shared" si="136"/>
        <v>0</v>
      </c>
      <c r="X1280" s="27"/>
      <c r="Y1280" s="19">
        <f t="shared" si="137"/>
        <v>0</v>
      </c>
      <c r="Z1280" s="18">
        <f t="shared" si="138"/>
        <v>0</v>
      </c>
      <c r="AA1280" s="12">
        <v>176</v>
      </c>
      <c r="AB1280" s="12">
        <v>12215.2</v>
      </c>
      <c r="AC1280" s="28">
        <f>+I1280+Y1280-Z1280</f>
        <v>7.95</v>
      </c>
      <c r="AD1280" s="20">
        <f t="shared" si="139"/>
        <v>0</v>
      </c>
      <c r="AE1280">
        <v>0</v>
      </c>
    </row>
    <row r="1281" spans="1:31" x14ac:dyDescent="0.25">
      <c r="A1281" s="9">
        <v>45077</v>
      </c>
      <c r="B1281" s="10" t="s">
        <v>578</v>
      </c>
      <c r="C1281" s="10" t="s">
        <v>28</v>
      </c>
      <c r="D1281" s="10" t="s">
        <v>29</v>
      </c>
      <c r="E1281" s="10" t="s">
        <v>30</v>
      </c>
      <c r="F1281" s="10"/>
      <c r="G1281" s="10">
        <v>0</v>
      </c>
      <c r="H1281" s="11">
        <f>SUMIFS(AA:AA,$A:$A,EOMONTH($A1281,-1),$B:$B,$B1281)</f>
        <v>13436</v>
      </c>
      <c r="I1281" s="63">
        <f>ROUND(SUMIFS(AC:AC,$A:$A,EOMONTH($A1281,-1),$B:$B,$B1281),2)</f>
        <v>606.63</v>
      </c>
      <c r="J1281" s="11">
        <f>SUMIFS(AB:AB,$A:$A,EOMONTH($A1281,-1),$B:$B,$B1281)</f>
        <v>94052</v>
      </c>
      <c r="K1281" s="13">
        <v>0</v>
      </c>
      <c r="L1281" s="25">
        <v>0</v>
      </c>
      <c r="M1281" s="15">
        <v>0</v>
      </c>
      <c r="N1281" s="14">
        <v>0</v>
      </c>
      <c r="O1281" s="16">
        <v>0</v>
      </c>
      <c r="P1281" s="16">
        <v>0</v>
      </c>
      <c r="Q1281" s="16">
        <v>0</v>
      </c>
      <c r="R1281" s="16">
        <f>Q1281*16.876/100</f>
        <v>0</v>
      </c>
      <c r="S1281" s="17">
        <f t="shared" si="133"/>
        <v>0</v>
      </c>
      <c r="T1281" s="16">
        <v>0</v>
      </c>
      <c r="U1281" s="18">
        <f t="shared" si="134"/>
        <v>0</v>
      </c>
      <c r="V1281" s="18">
        <f t="shared" si="135"/>
        <v>0</v>
      </c>
      <c r="W1281" s="18">
        <f t="shared" si="136"/>
        <v>0</v>
      </c>
      <c r="X1281" s="27"/>
      <c r="Y1281" s="19">
        <f t="shared" si="137"/>
        <v>0</v>
      </c>
      <c r="Z1281" s="18">
        <f t="shared" si="138"/>
        <v>0</v>
      </c>
      <c r="AA1281" s="12">
        <v>13436</v>
      </c>
      <c r="AB1281" s="12">
        <v>94052</v>
      </c>
      <c r="AC1281" s="28">
        <f>+I1281+Y1281-Z1281</f>
        <v>606.63</v>
      </c>
      <c r="AD1281" s="20">
        <f t="shared" si="139"/>
        <v>0</v>
      </c>
      <c r="AE1281">
        <v>0</v>
      </c>
    </row>
    <row r="1282" spans="1:31" x14ac:dyDescent="0.25">
      <c r="A1282" s="9">
        <v>45077</v>
      </c>
      <c r="B1282" s="10" t="s">
        <v>579</v>
      </c>
      <c r="C1282" s="10" t="s">
        <v>28</v>
      </c>
      <c r="D1282" s="10" t="s">
        <v>29</v>
      </c>
      <c r="E1282" s="10" t="s">
        <v>30</v>
      </c>
      <c r="F1282" s="10"/>
      <c r="G1282" s="10">
        <v>0</v>
      </c>
      <c r="H1282" s="11">
        <f>SUMIFS(AA:AA,$A:$A,EOMONTH($A1282,-1),$B:$B,$B1282)</f>
        <v>493</v>
      </c>
      <c r="I1282" s="63">
        <f>ROUND(SUMIFS(AC:AC,$A:$A,EOMONTH($A1282,-1),$B:$B,$B1282),2)</f>
        <v>22.26</v>
      </c>
      <c r="J1282" s="11">
        <f>SUMIFS(AB:AB,$A:$A,EOMONTH($A1282,-1),$B:$B,$B1282)</f>
        <v>404.77</v>
      </c>
      <c r="K1282" s="13">
        <v>0</v>
      </c>
      <c r="L1282" s="25">
        <v>0</v>
      </c>
      <c r="M1282" s="15">
        <v>0</v>
      </c>
      <c r="N1282" s="14">
        <v>0</v>
      </c>
      <c r="O1282" s="16">
        <v>0</v>
      </c>
      <c r="P1282" s="16">
        <v>0</v>
      </c>
      <c r="Q1282" s="16">
        <v>0</v>
      </c>
      <c r="R1282" s="16">
        <f>Q1282*16.876/100</f>
        <v>0</v>
      </c>
      <c r="S1282" s="17">
        <f t="shared" si="133"/>
        <v>0</v>
      </c>
      <c r="T1282" s="16">
        <v>0</v>
      </c>
      <c r="U1282" s="18">
        <f t="shared" si="134"/>
        <v>0</v>
      </c>
      <c r="V1282" s="18">
        <f t="shared" si="135"/>
        <v>0</v>
      </c>
      <c r="W1282" s="18">
        <f t="shared" si="136"/>
        <v>0</v>
      </c>
      <c r="X1282" s="27"/>
      <c r="Y1282" s="19">
        <f t="shared" si="137"/>
        <v>0</v>
      </c>
      <c r="Z1282" s="18">
        <f t="shared" si="138"/>
        <v>0</v>
      </c>
      <c r="AA1282" s="12">
        <v>493</v>
      </c>
      <c r="AB1282" s="12">
        <v>404.77</v>
      </c>
      <c r="AC1282" s="28">
        <f>+I1282+Y1282-Z1282</f>
        <v>22.26</v>
      </c>
      <c r="AD1282" s="20">
        <f t="shared" si="139"/>
        <v>0</v>
      </c>
      <c r="AE1282">
        <v>0</v>
      </c>
    </row>
    <row r="1283" spans="1:31" x14ac:dyDescent="0.25">
      <c r="A1283" s="9">
        <v>45077</v>
      </c>
      <c r="B1283" s="10" t="s">
        <v>582</v>
      </c>
      <c r="C1283" s="10" t="s">
        <v>554</v>
      </c>
      <c r="D1283" s="10" t="s">
        <v>29</v>
      </c>
      <c r="E1283" s="10" t="s">
        <v>539</v>
      </c>
      <c r="F1283" s="10"/>
      <c r="G1283" s="10">
        <v>0</v>
      </c>
      <c r="H1283" s="11">
        <f>SUMIFS(AA:AA,$A:$A,EOMONTH($A1283,-1),$B:$B,$B1283)</f>
        <v>50.4</v>
      </c>
      <c r="I1283" s="63">
        <f>ROUND(SUMIFS(AC:AC,$A:$A,EOMONTH($A1283,-1),$B:$B,$B1283),2)</f>
        <v>2.2799999999999998</v>
      </c>
      <c r="J1283" s="11">
        <f>SUMIFS(AB:AB,$A:$A,EOMONTH($A1283,-1),$B:$B,$B1283)</f>
        <v>1512</v>
      </c>
      <c r="K1283" s="13">
        <v>0</v>
      </c>
      <c r="L1283" s="25">
        <v>0</v>
      </c>
      <c r="M1283" s="15">
        <v>0</v>
      </c>
      <c r="N1283" s="14">
        <v>0</v>
      </c>
      <c r="O1283" s="16">
        <v>0</v>
      </c>
      <c r="P1283" s="16">
        <v>0</v>
      </c>
      <c r="Q1283" s="16">
        <v>0</v>
      </c>
      <c r="R1283" s="16">
        <f>Q1283*16.876/100</f>
        <v>0</v>
      </c>
      <c r="S1283" s="17">
        <f t="shared" si="133"/>
        <v>0</v>
      </c>
      <c r="T1283" s="16">
        <v>0</v>
      </c>
      <c r="U1283" s="18">
        <f t="shared" si="134"/>
        <v>0</v>
      </c>
      <c r="V1283" s="18">
        <f t="shared" si="135"/>
        <v>0</v>
      </c>
      <c r="W1283" s="18">
        <f t="shared" si="136"/>
        <v>0</v>
      </c>
      <c r="X1283" s="27"/>
      <c r="Y1283" s="19">
        <f t="shared" si="137"/>
        <v>0</v>
      </c>
      <c r="Z1283" s="18">
        <f t="shared" si="138"/>
        <v>0</v>
      </c>
      <c r="AA1283" s="12">
        <v>50.4</v>
      </c>
      <c r="AB1283" s="12">
        <v>1512</v>
      </c>
      <c r="AC1283" s="28">
        <f>+I1283+Y1283-Z1283</f>
        <v>2.2799999999999998</v>
      </c>
      <c r="AD1283" s="20">
        <f t="shared" si="139"/>
        <v>0</v>
      </c>
      <c r="AE1283">
        <v>0</v>
      </c>
    </row>
    <row r="1284" spans="1:31" x14ac:dyDescent="0.25">
      <c r="A1284" s="59">
        <v>45077</v>
      </c>
      <c r="B1284" s="60" t="s">
        <v>798</v>
      </c>
      <c r="C1284" s="60" t="s">
        <v>429</v>
      </c>
      <c r="D1284" s="60" t="s">
        <v>29</v>
      </c>
      <c r="E1284" s="60" t="s">
        <v>30</v>
      </c>
      <c r="F1284" s="10"/>
      <c r="G1284" s="10"/>
      <c r="H1284" s="11"/>
      <c r="I1284" s="63">
        <f>ROUND(SUMIFS(AC:AC,$A:$A,EOMONTH($A1284,-1),$B:$B,$B1284),2)</f>
        <v>0</v>
      </c>
      <c r="J1284" s="11"/>
      <c r="K1284" s="13"/>
      <c r="L1284" s="25"/>
      <c r="M1284" s="15"/>
      <c r="N1284" s="14"/>
      <c r="O1284" s="16"/>
      <c r="P1284" s="16"/>
      <c r="Q1284" s="16"/>
      <c r="R1284" s="16"/>
      <c r="S1284" s="17">
        <f t="shared" si="133"/>
        <v>0</v>
      </c>
      <c r="T1284" s="16"/>
      <c r="U1284" s="18">
        <f t="shared" si="134"/>
        <v>0</v>
      </c>
      <c r="V1284" s="18">
        <f t="shared" si="135"/>
        <v>0</v>
      </c>
      <c r="W1284" s="18">
        <f t="shared" si="136"/>
        <v>0</v>
      </c>
      <c r="X1284" s="27"/>
      <c r="Y1284" s="19">
        <f t="shared" si="137"/>
        <v>0</v>
      </c>
      <c r="Z1284" s="18">
        <f t="shared" si="138"/>
        <v>0</v>
      </c>
      <c r="AA1284" s="12"/>
      <c r="AB1284" s="12"/>
      <c r="AC1284" s="28">
        <f>+I1284+Y1284-Z1284</f>
        <v>0</v>
      </c>
      <c r="AD1284" s="20">
        <f t="shared" si="139"/>
        <v>0</v>
      </c>
      <c r="AE1284">
        <v>0</v>
      </c>
    </row>
    <row r="1285" spans="1:31" x14ac:dyDescent="0.25">
      <c r="A1285" s="9">
        <v>45077</v>
      </c>
      <c r="B1285" s="10" t="s">
        <v>586</v>
      </c>
      <c r="C1285" s="10" t="s">
        <v>105</v>
      </c>
      <c r="D1285" s="10" t="s">
        <v>29</v>
      </c>
      <c r="E1285" s="10" t="s">
        <v>30</v>
      </c>
      <c r="F1285" s="10"/>
      <c r="G1285" s="10">
        <v>0</v>
      </c>
      <c r="H1285" s="11">
        <f>SUMIFS(AA:AA,$A:$A,EOMONTH($A1285,-1),$B:$B,$B1285)</f>
        <v>2809</v>
      </c>
      <c r="I1285" s="63">
        <f>ROUND(SUMIFS(AC:AC,$A:$A,EOMONTH($A1285,-1),$B:$B,$B1285),2)</f>
        <v>138.11000000000001</v>
      </c>
      <c r="J1285" s="11">
        <f>SUMIFS(AB:AB,$A:$A,EOMONTH($A1285,-1),$B:$B,$B1285)</f>
        <v>43919.51</v>
      </c>
      <c r="K1285" s="13">
        <v>0</v>
      </c>
      <c r="L1285" s="25">
        <v>0</v>
      </c>
      <c r="M1285" s="15">
        <v>1580</v>
      </c>
      <c r="N1285" s="14">
        <v>23770.85</v>
      </c>
      <c r="O1285" s="16">
        <v>0</v>
      </c>
      <c r="P1285" s="16">
        <v>0</v>
      </c>
      <c r="Q1285" s="16">
        <v>1000</v>
      </c>
      <c r="R1285" s="16">
        <f>Q1285*16.876/100</f>
        <v>168.76</v>
      </c>
      <c r="S1285" s="17">
        <f t="shared" ref="S1285:S1348" si="140">Q1285+R1285</f>
        <v>1168.76</v>
      </c>
      <c r="T1285" s="16">
        <v>15460</v>
      </c>
      <c r="U1285" s="18">
        <f t="shared" ref="U1285:U1348" si="141">H1285*G1285/1000</f>
        <v>0</v>
      </c>
      <c r="V1285" s="18">
        <f t="shared" ref="V1285:V1348" si="142">M1285*F1285/1000</f>
        <v>0</v>
      </c>
      <c r="W1285" s="18">
        <f t="shared" ref="W1285:W1348" si="143">V1285*16.789/100</f>
        <v>0</v>
      </c>
      <c r="X1285" s="27"/>
      <c r="Y1285" s="19">
        <f t="shared" ref="Y1285:Y1348" si="144">V1285+W1285+X1285</f>
        <v>0</v>
      </c>
      <c r="Z1285" s="18">
        <f t="shared" ref="Z1285:Z1348" si="145">O1285*G1285/1000</f>
        <v>0</v>
      </c>
      <c r="AA1285" s="12">
        <v>3389</v>
      </c>
      <c r="AB1285" s="12">
        <v>52231.83</v>
      </c>
      <c r="AC1285" s="28">
        <f>+I1285+Y1285-Z1285</f>
        <v>138.11000000000001</v>
      </c>
      <c r="AD1285" s="20">
        <f t="shared" ref="AD1285:AD1348" si="146">IF(AC1285&lt;0,ROUNDUP(AC1285,-1)*-1,0)</f>
        <v>0</v>
      </c>
      <c r="AE1285">
        <v>0</v>
      </c>
    </row>
    <row r="1286" spans="1:31" x14ac:dyDescent="0.25">
      <c r="A1286" s="9">
        <v>45077</v>
      </c>
      <c r="B1286" s="10" t="s">
        <v>587</v>
      </c>
      <c r="C1286" s="10" t="s">
        <v>105</v>
      </c>
      <c r="D1286" s="10" t="s">
        <v>40</v>
      </c>
      <c r="E1286" s="10" t="s">
        <v>30</v>
      </c>
      <c r="F1286" s="10">
        <v>95</v>
      </c>
      <c r="G1286" s="10">
        <v>104</v>
      </c>
      <c r="H1286" s="11">
        <f>SUMIFS(AA:AA,$A:$A,EOMONTH($A1286,-1),$B:$B,$B1286)</f>
        <v>4206</v>
      </c>
      <c r="I1286" s="63">
        <f>ROUND(SUMIFS(AC:AC,$A:$A,EOMONTH($A1286,-1),$B:$B,$B1286),2)</f>
        <v>294</v>
      </c>
      <c r="J1286" s="11">
        <f>SUMIFS(AB:AB,$A:$A,EOMONTH($A1286,-1),$B:$B,$B1286)</f>
        <v>31427.17</v>
      </c>
      <c r="K1286" s="13">
        <v>0</v>
      </c>
      <c r="L1286" s="25">
        <v>0</v>
      </c>
      <c r="M1286" s="15">
        <v>2850</v>
      </c>
      <c r="N1286" s="14">
        <v>20279.46</v>
      </c>
      <c r="O1286" s="21">
        <v>150</v>
      </c>
      <c r="P1286" s="16">
        <v>2850</v>
      </c>
      <c r="Q1286" s="21">
        <v>1000</v>
      </c>
      <c r="R1286" s="16">
        <f>Q1286*16.876/100</f>
        <v>168.76</v>
      </c>
      <c r="S1286" s="17">
        <f t="shared" si="140"/>
        <v>1168.76</v>
      </c>
      <c r="T1286" s="16">
        <v>7320</v>
      </c>
      <c r="U1286" s="18">
        <f t="shared" si="141"/>
        <v>437.42399999999998</v>
      </c>
      <c r="V1286" s="18">
        <f t="shared" si="142"/>
        <v>270.75</v>
      </c>
      <c r="W1286" s="18">
        <f t="shared" si="143"/>
        <v>45.456217500000001</v>
      </c>
      <c r="X1286" s="27"/>
      <c r="Y1286" s="19">
        <f t="shared" si="144"/>
        <v>316.20621749999998</v>
      </c>
      <c r="Z1286" s="18">
        <f t="shared" si="145"/>
        <v>15.6</v>
      </c>
      <c r="AA1286" s="12">
        <v>5906</v>
      </c>
      <c r="AB1286" s="12">
        <v>43260.92</v>
      </c>
      <c r="AC1286" s="28">
        <f>+I1286+Y1286-Z1286</f>
        <v>594.60621749999996</v>
      </c>
      <c r="AD1286" s="20">
        <f t="shared" si="146"/>
        <v>0</v>
      </c>
      <c r="AE1286">
        <v>0</v>
      </c>
    </row>
    <row r="1287" spans="1:31" x14ac:dyDescent="0.25">
      <c r="A1287" s="9">
        <v>45077</v>
      </c>
      <c r="B1287" s="10" t="s">
        <v>588</v>
      </c>
      <c r="C1287" s="10" t="s">
        <v>282</v>
      </c>
      <c r="D1287" s="10" t="s">
        <v>29</v>
      </c>
      <c r="E1287" s="10" t="s">
        <v>30</v>
      </c>
      <c r="F1287" s="10"/>
      <c r="G1287" s="10">
        <v>0</v>
      </c>
      <c r="H1287" s="11">
        <f>SUMIFS(AA:AA,$A:$A,EOMONTH($A1287,-1),$B:$B,$B1287)</f>
        <v>346</v>
      </c>
      <c r="I1287" s="63">
        <f>ROUND(SUMIFS(AC:AC,$A:$A,EOMONTH($A1287,-1),$B:$B,$B1287),2)</f>
        <v>15.62</v>
      </c>
      <c r="J1287" s="11">
        <f>SUMIFS(AB:AB,$A:$A,EOMONTH($A1287,-1),$B:$B,$B1287)</f>
        <v>7958</v>
      </c>
      <c r="K1287" s="13">
        <v>0</v>
      </c>
      <c r="L1287" s="25">
        <v>0</v>
      </c>
      <c r="M1287" s="15">
        <v>0</v>
      </c>
      <c r="N1287" s="14">
        <v>0</v>
      </c>
      <c r="O1287" s="16">
        <v>0</v>
      </c>
      <c r="P1287" s="16">
        <v>0</v>
      </c>
      <c r="Q1287" s="16">
        <v>0</v>
      </c>
      <c r="R1287" s="16">
        <f>Q1287*16.876/100</f>
        <v>0</v>
      </c>
      <c r="S1287" s="17">
        <f t="shared" si="140"/>
        <v>0</v>
      </c>
      <c r="T1287" s="16">
        <v>0</v>
      </c>
      <c r="U1287" s="18">
        <f t="shared" si="141"/>
        <v>0</v>
      </c>
      <c r="V1287" s="18">
        <f t="shared" si="142"/>
        <v>0</v>
      </c>
      <c r="W1287" s="18">
        <f t="shared" si="143"/>
        <v>0</v>
      </c>
      <c r="X1287" s="27"/>
      <c r="Y1287" s="19">
        <f t="shared" si="144"/>
        <v>0</v>
      </c>
      <c r="Z1287" s="18">
        <f t="shared" si="145"/>
        <v>0</v>
      </c>
      <c r="AA1287" s="12">
        <v>346</v>
      </c>
      <c r="AB1287" s="12">
        <v>7958</v>
      </c>
      <c r="AC1287" s="28">
        <f>+I1287+Y1287-Z1287</f>
        <v>15.62</v>
      </c>
      <c r="AD1287" s="20">
        <f t="shared" si="146"/>
        <v>0</v>
      </c>
      <c r="AE1287">
        <v>0</v>
      </c>
    </row>
    <row r="1288" spans="1:31" x14ac:dyDescent="0.25">
      <c r="A1288" s="9">
        <v>45077</v>
      </c>
      <c r="B1288" s="10" t="s">
        <v>589</v>
      </c>
      <c r="C1288" s="10" t="s">
        <v>282</v>
      </c>
      <c r="D1288" s="10" t="s">
        <v>29</v>
      </c>
      <c r="E1288" s="10" t="s">
        <v>30</v>
      </c>
      <c r="F1288" s="10"/>
      <c r="G1288" s="10">
        <v>0</v>
      </c>
      <c r="H1288" s="11">
        <f>SUMIFS(AA:AA,$A:$A,EOMONTH($A1288,-1),$B:$B,$B1288)</f>
        <v>470</v>
      </c>
      <c r="I1288" s="63">
        <f>ROUND(SUMIFS(AC:AC,$A:$A,EOMONTH($A1288,-1),$B:$B,$B1288),2)</f>
        <v>21.22</v>
      </c>
      <c r="J1288" s="11">
        <f>SUMIFS(AB:AB,$A:$A,EOMONTH($A1288,-1),$B:$B,$B1288)</f>
        <v>9870</v>
      </c>
      <c r="K1288" s="13">
        <v>0</v>
      </c>
      <c r="L1288" s="25">
        <v>0</v>
      </c>
      <c r="M1288" s="15">
        <v>0</v>
      </c>
      <c r="N1288" s="14">
        <v>0</v>
      </c>
      <c r="O1288" s="16">
        <v>0</v>
      </c>
      <c r="P1288" s="16">
        <v>0</v>
      </c>
      <c r="Q1288" s="16">
        <v>0</v>
      </c>
      <c r="R1288" s="16">
        <f>Q1288*16.876/100</f>
        <v>0</v>
      </c>
      <c r="S1288" s="17">
        <f t="shared" si="140"/>
        <v>0</v>
      </c>
      <c r="T1288" s="16">
        <v>0</v>
      </c>
      <c r="U1288" s="18">
        <f t="shared" si="141"/>
        <v>0</v>
      </c>
      <c r="V1288" s="18">
        <f t="shared" si="142"/>
        <v>0</v>
      </c>
      <c r="W1288" s="18">
        <f t="shared" si="143"/>
        <v>0</v>
      </c>
      <c r="X1288" s="27"/>
      <c r="Y1288" s="19">
        <f t="shared" si="144"/>
        <v>0</v>
      </c>
      <c r="Z1288" s="18">
        <f t="shared" si="145"/>
        <v>0</v>
      </c>
      <c r="AA1288" s="12">
        <v>470</v>
      </c>
      <c r="AB1288" s="12">
        <v>9870</v>
      </c>
      <c r="AC1288" s="28">
        <f>+I1288+Y1288-Z1288</f>
        <v>21.22</v>
      </c>
      <c r="AD1288" s="20">
        <f t="shared" si="146"/>
        <v>0</v>
      </c>
      <c r="AE1288">
        <v>0</v>
      </c>
    </row>
    <row r="1289" spans="1:31" x14ac:dyDescent="0.25">
      <c r="A1289" s="9">
        <v>45077</v>
      </c>
      <c r="B1289" s="10" t="s">
        <v>592</v>
      </c>
      <c r="C1289" s="10" t="s">
        <v>541</v>
      </c>
      <c r="D1289" s="10" t="s">
        <v>29</v>
      </c>
      <c r="E1289" s="10" t="s">
        <v>30</v>
      </c>
      <c r="F1289" s="10"/>
      <c r="G1289" s="10">
        <v>0</v>
      </c>
      <c r="H1289" s="11">
        <f>SUMIFS(AA:AA,$A:$A,EOMONTH($A1289,-1),$B:$B,$B1289)</f>
        <v>-806</v>
      </c>
      <c r="I1289" s="63">
        <f>ROUND(SUMIFS(AC:AC,$A:$A,EOMONTH($A1289,-1),$B:$B,$B1289),2)</f>
        <v>0</v>
      </c>
      <c r="J1289" s="11">
        <f>SUMIFS(AB:AB,$A:$A,EOMONTH($A1289,-1),$B:$B,$B1289)</f>
        <v>-38354.639999999999</v>
      </c>
      <c r="K1289" s="13">
        <v>0</v>
      </c>
      <c r="L1289" s="25">
        <v>0</v>
      </c>
      <c r="M1289" s="15">
        <v>0</v>
      </c>
      <c r="N1289" s="14">
        <v>0</v>
      </c>
      <c r="O1289" s="16">
        <v>0</v>
      </c>
      <c r="P1289" s="16">
        <v>0</v>
      </c>
      <c r="Q1289" s="16">
        <v>0</v>
      </c>
      <c r="R1289" s="16">
        <f>Q1289*16.876/100</f>
        <v>0</v>
      </c>
      <c r="S1289" s="17">
        <f t="shared" si="140"/>
        <v>0</v>
      </c>
      <c r="T1289" s="16">
        <v>0</v>
      </c>
      <c r="U1289" s="18">
        <f t="shared" si="141"/>
        <v>0</v>
      </c>
      <c r="V1289" s="18">
        <f t="shared" si="142"/>
        <v>0</v>
      </c>
      <c r="W1289" s="18">
        <f t="shared" si="143"/>
        <v>0</v>
      </c>
      <c r="X1289" s="27"/>
      <c r="Y1289" s="19">
        <f t="shared" si="144"/>
        <v>0</v>
      </c>
      <c r="Z1289" s="18">
        <f t="shared" si="145"/>
        <v>0</v>
      </c>
      <c r="AA1289" s="12">
        <v>-806</v>
      </c>
      <c r="AB1289" s="12">
        <v>-38354.639999999999</v>
      </c>
      <c r="AC1289" s="28">
        <f>+I1289+Y1289-Z1289</f>
        <v>0</v>
      </c>
      <c r="AD1289" s="20">
        <f t="shared" si="146"/>
        <v>0</v>
      </c>
      <c r="AE1289">
        <v>0</v>
      </c>
    </row>
    <row r="1290" spans="1:31" x14ac:dyDescent="0.25">
      <c r="A1290" s="59">
        <v>45077</v>
      </c>
      <c r="B1290" s="60" t="s">
        <v>788</v>
      </c>
      <c r="C1290" s="60" t="s">
        <v>541</v>
      </c>
      <c r="D1290" s="60" t="s">
        <v>40</v>
      </c>
      <c r="E1290" s="60" t="s">
        <v>30</v>
      </c>
      <c r="F1290" s="10"/>
      <c r="G1290" s="10"/>
      <c r="H1290" s="11"/>
      <c r="I1290" s="63">
        <f>ROUND(SUMIFS(AC:AC,$A:$A,EOMONTH($A1290,-1),$B:$B,$B1290),2)</f>
        <v>0</v>
      </c>
      <c r="J1290" s="11"/>
      <c r="K1290" s="13"/>
      <c r="L1290" s="25"/>
      <c r="M1290" s="15"/>
      <c r="N1290" s="14"/>
      <c r="O1290" s="16"/>
      <c r="P1290" s="16"/>
      <c r="Q1290" s="16"/>
      <c r="R1290" s="16"/>
      <c r="S1290" s="17">
        <f t="shared" si="140"/>
        <v>0</v>
      </c>
      <c r="T1290" s="16"/>
      <c r="U1290" s="18">
        <f t="shared" si="141"/>
        <v>0</v>
      </c>
      <c r="V1290" s="18">
        <f t="shared" si="142"/>
        <v>0</v>
      </c>
      <c r="W1290" s="18">
        <f t="shared" si="143"/>
        <v>0</v>
      </c>
      <c r="X1290" s="27"/>
      <c r="Y1290" s="19">
        <f t="shared" si="144"/>
        <v>0</v>
      </c>
      <c r="Z1290" s="18">
        <f t="shared" si="145"/>
        <v>0</v>
      </c>
      <c r="AA1290" s="12"/>
      <c r="AB1290" s="12"/>
      <c r="AC1290" s="28">
        <f>+I1290+Y1290-Z1290</f>
        <v>0</v>
      </c>
      <c r="AD1290" s="20">
        <f t="shared" si="146"/>
        <v>0</v>
      </c>
      <c r="AE1290">
        <v>0</v>
      </c>
    </row>
    <row r="1291" spans="1:31" x14ac:dyDescent="0.25">
      <c r="A1291" s="59">
        <v>45077</v>
      </c>
      <c r="B1291" s="60" t="s">
        <v>789</v>
      </c>
      <c r="C1291" s="60" t="s">
        <v>541</v>
      </c>
      <c r="D1291" s="60" t="s">
        <v>29</v>
      </c>
      <c r="E1291" s="60" t="s">
        <v>30</v>
      </c>
      <c r="F1291" s="10"/>
      <c r="G1291" s="10"/>
      <c r="H1291" s="11"/>
      <c r="I1291" s="63">
        <f>ROUND(SUMIFS(AC:AC,$A:$A,EOMONTH($A1291,-1),$B:$B,$B1291),2)</f>
        <v>0</v>
      </c>
      <c r="J1291" s="11"/>
      <c r="K1291" s="13"/>
      <c r="L1291" s="25"/>
      <c r="M1291" s="15"/>
      <c r="N1291" s="14"/>
      <c r="O1291" s="16"/>
      <c r="P1291" s="16"/>
      <c r="Q1291" s="16"/>
      <c r="R1291" s="16"/>
      <c r="S1291" s="17">
        <f t="shared" si="140"/>
        <v>0</v>
      </c>
      <c r="T1291" s="16"/>
      <c r="U1291" s="18">
        <f t="shared" si="141"/>
        <v>0</v>
      </c>
      <c r="V1291" s="18">
        <f t="shared" si="142"/>
        <v>0</v>
      </c>
      <c r="W1291" s="18">
        <f t="shared" si="143"/>
        <v>0</v>
      </c>
      <c r="X1291" s="27"/>
      <c r="Y1291" s="19">
        <f t="shared" si="144"/>
        <v>0</v>
      </c>
      <c r="Z1291" s="18">
        <f t="shared" si="145"/>
        <v>0</v>
      </c>
      <c r="AA1291" s="12"/>
      <c r="AB1291" s="12"/>
      <c r="AC1291" s="28">
        <f>+I1291+Y1291-Z1291</f>
        <v>0</v>
      </c>
      <c r="AD1291" s="20">
        <f t="shared" si="146"/>
        <v>0</v>
      </c>
      <c r="AE1291">
        <v>0</v>
      </c>
    </row>
    <row r="1292" spans="1:31" x14ac:dyDescent="0.25">
      <c r="A1292" s="59">
        <v>45077</v>
      </c>
      <c r="B1292" s="60" t="s">
        <v>757</v>
      </c>
      <c r="C1292" s="60" t="s">
        <v>28</v>
      </c>
      <c r="D1292" s="60" t="s">
        <v>29</v>
      </c>
      <c r="E1292" s="60" t="s">
        <v>30</v>
      </c>
      <c r="F1292" s="10"/>
      <c r="G1292" s="10"/>
      <c r="H1292" s="11"/>
      <c r="I1292" s="63">
        <f>ROUND(SUMIFS(AC:AC,$A:$A,EOMONTH($A1292,-1),$B:$B,$B1292),2)</f>
        <v>0</v>
      </c>
      <c r="J1292" s="11"/>
      <c r="K1292" s="13"/>
      <c r="L1292" s="25"/>
      <c r="M1292" s="15"/>
      <c r="N1292" s="14"/>
      <c r="O1292" s="16"/>
      <c r="P1292" s="16"/>
      <c r="Q1292" s="16"/>
      <c r="R1292" s="16"/>
      <c r="S1292" s="17">
        <f t="shared" si="140"/>
        <v>0</v>
      </c>
      <c r="T1292" s="16"/>
      <c r="U1292" s="18">
        <f t="shared" si="141"/>
        <v>0</v>
      </c>
      <c r="V1292" s="18">
        <f t="shared" si="142"/>
        <v>0</v>
      </c>
      <c r="W1292" s="18">
        <f t="shared" si="143"/>
        <v>0</v>
      </c>
      <c r="X1292" s="27"/>
      <c r="Y1292" s="19">
        <f t="shared" si="144"/>
        <v>0</v>
      </c>
      <c r="Z1292" s="18">
        <f t="shared" si="145"/>
        <v>0</v>
      </c>
      <c r="AA1292" s="12"/>
      <c r="AB1292" s="12"/>
      <c r="AC1292" s="28">
        <f>+I1292+Y1292-Z1292</f>
        <v>0</v>
      </c>
      <c r="AD1292" s="20">
        <f t="shared" si="146"/>
        <v>0</v>
      </c>
      <c r="AE1292">
        <v>0</v>
      </c>
    </row>
    <row r="1293" spans="1:31" x14ac:dyDescent="0.25">
      <c r="A1293" s="9">
        <v>45077</v>
      </c>
      <c r="B1293" s="10" t="s">
        <v>593</v>
      </c>
      <c r="C1293" s="10" t="s">
        <v>28</v>
      </c>
      <c r="D1293" s="10" t="s">
        <v>29</v>
      </c>
      <c r="E1293" s="10" t="s">
        <v>30</v>
      </c>
      <c r="F1293" s="10"/>
      <c r="G1293" s="10">
        <v>0</v>
      </c>
      <c r="H1293" s="11">
        <f>SUMIFS(AA:AA,$A:$A,EOMONTH($A1293,-1),$B:$B,$B1293)</f>
        <v>-294</v>
      </c>
      <c r="I1293" s="63">
        <f>ROUND(SUMIFS(AC:AC,$A:$A,EOMONTH($A1293,-1),$B:$B,$B1293),2)</f>
        <v>0</v>
      </c>
      <c r="J1293" s="11">
        <f>SUMIFS(AB:AB,$A:$A,EOMONTH($A1293,-1),$B:$B,$B1293)</f>
        <v>0</v>
      </c>
      <c r="K1293" s="13">
        <v>0</v>
      </c>
      <c r="L1293" s="25">
        <v>0</v>
      </c>
      <c r="M1293" s="15">
        <v>0</v>
      </c>
      <c r="N1293" s="14">
        <v>0</v>
      </c>
      <c r="O1293" s="16">
        <v>0</v>
      </c>
      <c r="P1293" s="16">
        <v>0</v>
      </c>
      <c r="Q1293" s="16">
        <v>162</v>
      </c>
      <c r="R1293" s="16">
        <f>Q1293*16.876/100</f>
        <v>27.339120000000001</v>
      </c>
      <c r="S1293" s="17">
        <f t="shared" si="140"/>
        <v>189.33912000000001</v>
      </c>
      <c r="T1293" s="16">
        <v>0</v>
      </c>
      <c r="U1293" s="18">
        <f t="shared" si="141"/>
        <v>0</v>
      </c>
      <c r="V1293" s="18">
        <f t="shared" si="142"/>
        <v>0</v>
      </c>
      <c r="W1293" s="18">
        <f t="shared" si="143"/>
        <v>0</v>
      </c>
      <c r="X1293" s="27"/>
      <c r="Y1293" s="19">
        <f t="shared" si="144"/>
        <v>0</v>
      </c>
      <c r="Z1293" s="18">
        <f t="shared" si="145"/>
        <v>0</v>
      </c>
      <c r="AA1293" s="12">
        <v>-456</v>
      </c>
      <c r="AB1293" s="12">
        <v>0</v>
      </c>
      <c r="AC1293" s="28">
        <f>+I1293+Y1293-Z1293</f>
        <v>0</v>
      </c>
      <c r="AD1293" s="20">
        <f t="shared" si="146"/>
        <v>0</v>
      </c>
      <c r="AE1293">
        <v>0</v>
      </c>
    </row>
    <row r="1294" spans="1:31" x14ac:dyDescent="0.25">
      <c r="A1294" s="9">
        <v>45077</v>
      </c>
      <c r="B1294" s="10" t="s">
        <v>594</v>
      </c>
      <c r="C1294" s="10" t="s">
        <v>595</v>
      </c>
      <c r="D1294" s="10" t="s">
        <v>29</v>
      </c>
      <c r="E1294" s="10" t="s">
        <v>30</v>
      </c>
      <c r="F1294" s="10"/>
      <c r="G1294" s="10">
        <v>0</v>
      </c>
      <c r="H1294" s="11">
        <f>SUMIFS(AA:AA,$A:$A,EOMONTH($A1294,-1),$B:$B,$B1294)</f>
        <v>5</v>
      </c>
      <c r="I1294" s="63">
        <f>ROUND(SUMIFS(AC:AC,$A:$A,EOMONTH($A1294,-1),$B:$B,$B1294),2)</f>
        <v>0.23</v>
      </c>
      <c r="J1294" s="11">
        <f>SUMIFS(AB:AB,$A:$A,EOMONTH($A1294,-1),$B:$B,$B1294)</f>
        <v>629.85</v>
      </c>
      <c r="K1294" s="13">
        <v>0</v>
      </c>
      <c r="L1294" s="25">
        <v>0</v>
      </c>
      <c r="M1294" s="15">
        <v>0</v>
      </c>
      <c r="N1294" s="14">
        <v>0</v>
      </c>
      <c r="O1294" s="16">
        <v>0</v>
      </c>
      <c r="P1294" s="16">
        <v>0</v>
      </c>
      <c r="Q1294" s="16">
        <v>0</v>
      </c>
      <c r="R1294" s="16">
        <f>Q1294*16.876/100</f>
        <v>0</v>
      </c>
      <c r="S1294" s="17">
        <f t="shared" si="140"/>
        <v>0</v>
      </c>
      <c r="T1294" s="16">
        <v>0</v>
      </c>
      <c r="U1294" s="18">
        <f t="shared" si="141"/>
        <v>0</v>
      </c>
      <c r="V1294" s="18">
        <f t="shared" si="142"/>
        <v>0</v>
      </c>
      <c r="W1294" s="18">
        <f t="shared" si="143"/>
        <v>0</v>
      </c>
      <c r="X1294" s="27"/>
      <c r="Y1294" s="19">
        <f t="shared" si="144"/>
        <v>0</v>
      </c>
      <c r="Z1294" s="18">
        <f t="shared" si="145"/>
        <v>0</v>
      </c>
      <c r="AA1294" s="12">
        <v>5</v>
      </c>
      <c r="AB1294" s="12">
        <v>629.85</v>
      </c>
      <c r="AC1294" s="28">
        <f>+I1294+Y1294-Z1294</f>
        <v>0.23</v>
      </c>
      <c r="AD1294" s="20">
        <f t="shared" si="146"/>
        <v>0</v>
      </c>
      <c r="AE1294">
        <v>0</v>
      </c>
    </row>
    <row r="1295" spans="1:31" x14ac:dyDescent="0.25">
      <c r="A1295" s="9">
        <v>45077</v>
      </c>
      <c r="B1295" s="10" t="s">
        <v>596</v>
      </c>
      <c r="C1295" s="10" t="s">
        <v>595</v>
      </c>
      <c r="D1295" s="10" t="s">
        <v>29</v>
      </c>
      <c r="E1295" s="10" t="s">
        <v>30</v>
      </c>
      <c r="F1295" s="10"/>
      <c r="G1295" s="10">
        <v>0</v>
      </c>
      <c r="H1295" s="11">
        <f>SUMIFS(AA:AA,$A:$A,EOMONTH($A1295,-1),$B:$B,$B1295)</f>
        <v>4</v>
      </c>
      <c r="I1295" s="63">
        <f>ROUND(SUMIFS(AC:AC,$A:$A,EOMONTH($A1295,-1),$B:$B,$B1295),2)</f>
        <v>0.18</v>
      </c>
      <c r="J1295" s="11">
        <f>SUMIFS(AB:AB,$A:$A,EOMONTH($A1295,-1),$B:$B,$B1295)</f>
        <v>4589.88</v>
      </c>
      <c r="K1295" s="13">
        <v>0</v>
      </c>
      <c r="L1295" s="25">
        <v>0</v>
      </c>
      <c r="M1295" s="15">
        <v>0</v>
      </c>
      <c r="N1295" s="14">
        <v>0</v>
      </c>
      <c r="O1295" s="16">
        <v>0</v>
      </c>
      <c r="P1295" s="16">
        <v>0</v>
      </c>
      <c r="Q1295" s="16">
        <v>0</v>
      </c>
      <c r="R1295" s="16">
        <f>Q1295*16.876/100</f>
        <v>0</v>
      </c>
      <c r="S1295" s="17">
        <f t="shared" si="140"/>
        <v>0</v>
      </c>
      <c r="T1295" s="16">
        <v>0</v>
      </c>
      <c r="U1295" s="18">
        <f t="shared" si="141"/>
        <v>0</v>
      </c>
      <c r="V1295" s="18">
        <f t="shared" si="142"/>
        <v>0</v>
      </c>
      <c r="W1295" s="18">
        <f t="shared" si="143"/>
        <v>0</v>
      </c>
      <c r="X1295" s="27"/>
      <c r="Y1295" s="19">
        <f t="shared" si="144"/>
        <v>0</v>
      </c>
      <c r="Z1295" s="18">
        <f t="shared" si="145"/>
        <v>0</v>
      </c>
      <c r="AA1295" s="12">
        <v>4</v>
      </c>
      <c r="AB1295" s="12">
        <v>4589.88</v>
      </c>
      <c r="AC1295" s="28">
        <f>+I1295+Y1295-Z1295</f>
        <v>0.18</v>
      </c>
      <c r="AD1295" s="20">
        <f t="shared" si="146"/>
        <v>0</v>
      </c>
      <c r="AE1295">
        <v>0</v>
      </c>
    </row>
    <row r="1296" spans="1:31" x14ac:dyDescent="0.25">
      <c r="A1296" s="59">
        <v>45077</v>
      </c>
      <c r="B1296" s="60" t="s">
        <v>790</v>
      </c>
      <c r="C1296" s="60" t="s">
        <v>282</v>
      </c>
      <c r="D1296" s="60" t="s">
        <v>29</v>
      </c>
      <c r="E1296" s="60" t="s">
        <v>30</v>
      </c>
      <c r="F1296" s="10"/>
      <c r="G1296" s="10"/>
      <c r="H1296" s="11"/>
      <c r="I1296" s="63">
        <f>ROUND(SUMIFS(AC:AC,$A:$A,EOMONTH($A1296,-1),$B:$B,$B1296),2)</f>
        <v>0</v>
      </c>
      <c r="J1296" s="11"/>
      <c r="K1296" s="13"/>
      <c r="L1296" s="25"/>
      <c r="M1296" s="15"/>
      <c r="N1296" s="14"/>
      <c r="O1296" s="16"/>
      <c r="P1296" s="16"/>
      <c r="Q1296" s="16"/>
      <c r="R1296" s="16"/>
      <c r="S1296" s="17">
        <f t="shared" si="140"/>
        <v>0</v>
      </c>
      <c r="T1296" s="16"/>
      <c r="U1296" s="18">
        <f t="shared" si="141"/>
        <v>0</v>
      </c>
      <c r="V1296" s="18">
        <f t="shared" si="142"/>
        <v>0</v>
      </c>
      <c r="W1296" s="18">
        <f t="shared" si="143"/>
        <v>0</v>
      </c>
      <c r="X1296" s="27"/>
      <c r="Y1296" s="19">
        <f t="shared" si="144"/>
        <v>0</v>
      </c>
      <c r="Z1296" s="18">
        <f t="shared" si="145"/>
        <v>0</v>
      </c>
      <c r="AA1296" s="12"/>
      <c r="AB1296" s="12"/>
      <c r="AC1296" s="28">
        <f>+I1296+Y1296-Z1296</f>
        <v>0</v>
      </c>
      <c r="AD1296" s="20">
        <f t="shared" si="146"/>
        <v>0</v>
      </c>
      <c r="AE1296">
        <v>0</v>
      </c>
    </row>
    <row r="1297" spans="1:31" x14ac:dyDescent="0.25">
      <c r="A1297" s="59">
        <v>45077</v>
      </c>
      <c r="B1297" s="60" t="s">
        <v>791</v>
      </c>
      <c r="C1297" s="60" t="s">
        <v>282</v>
      </c>
      <c r="D1297" s="60" t="s">
        <v>29</v>
      </c>
      <c r="E1297" s="60" t="s">
        <v>30</v>
      </c>
      <c r="F1297" s="10"/>
      <c r="G1297" s="10"/>
      <c r="H1297" s="11"/>
      <c r="I1297" s="63">
        <f>ROUND(SUMIFS(AC:AC,$A:$A,EOMONTH($A1297,-1),$B:$B,$B1297),2)</f>
        <v>0</v>
      </c>
      <c r="J1297" s="11"/>
      <c r="K1297" s="13"/>
      <c r="L1297" s="25"/>
      <c r="M1297" s="15"/>
      <c r="N1297" s="14"/>
      <c r="O1297" s="16"/>
      <c r="P1297" s="16"/>
      <c r="Q1297" s="16"/>
      <c r="R1297" s="16"/>
      <c r="S1297" s="17">
        <f t="shared" si="140"/>
        <v>0</v>
      </c>
      <c r="T1297" s="16"/>
      <c r="U1297" s="18">
        <f t="shared" si="141"/>
        <v>0</v>
      </c>
      <c r="V1297" s="18">
        <f t="shared" si="142"/>
        <v>0</v>
      </c>
      <c r="W1297" s="18">
        <f t="shared" si="143"/>
        <v>0</v>
      </c>
      <c r="X1297" s="27"/>
      <c r="Y1297" s="19">
        <f t="shared" si="144"/>
        <v>0</v>
      </c>
      <c r="Z1297" s="18">
        <f t="shared" si="145"/>
        <v>0</v>
      </c>
      <c r="AA1297" s="12"/>
      <c r="AB1297" s="12"/>
      <c r="AC1297" s="28">
        <f>+I1297+Y1297-Z1297</f>
        <v>0</v>
      </c>
      <c r="AD1297" s="20">
        <f t="shared" si="146"/>
        <v>0</v>
      </c>
      <c r="AE1297">
        <v>0</v>
      </c>
    </row>
    <row r="1298" spans="1:31" x14ac:dyDescent="0.25">
      <c r="A1298" s="9">
        <v>45077</v>
      </c>
      <c r="B1298" s="10" t="s">
        <v>599</v>
      </c>
      <c r="C1298" s="10" t="s">
        <v>562</v>
      </c>
      <c r="D1298" s="10" t="s">
        <v>29</v>
      </c>
      <c r="E1298" s="10" t="s">
        <v>30</v>
      </c>
      <c r="F1298" s="10"/>
      <c r="G1298" s="10">
        <v>0</v>
      </c>
      <c r="H1298" s="11">
        <f>SUMIFS(AA:AA,$A:$A,EOMONTH($A1298,-1),$B:$B,$B1298)</f>
        <v>15</v>
      </c>
      <c r="I1298" s="63">
        <f>ROUND(SUMIFS(AC:AC,$A:$A,EOMONTH($A1298,-1),$B:$B,$B1298),2)</f>
        <v>0.68</v>
      </c>
      <c r="J1298" s="11">
        <f>SUMIFS(AB:AB,$A:$A,EOMONTH($A1298,-1),$B:$B,$B1298)</f>
        <v>450</v>
      </c>
      <c r="K1298" s="13">
        <v>0</v>
      </c>
      <c r="L1298" s="25">
        <v>0</v>
      </c>
      <c r="M1298" s="15">
        <v>0</v>
      </c>
      <c r="N1298" s="14">
        <v>0</v>
      </c>
      <c r="O1298" s="16">
        <v>0</v>
      </c>
      <c r="P1298" s="16">
        <v>0</v>
      </c>
      <c r="Q1298" s="16">
        <v>0</v>
      </c>
      <c r="R1298" s="16">
        <f>Q1298*16.876/100</f>
        <v>0</v>
      </c>
      <c r="S1298" s="17">
        <f t="shared" si="140"/>
        <v>0</v>
      </c>
      <c r="T1298" s="16">
        <v>0</v>
      </c>
      <c r="U1298" s="18">
        <f t="shared" si="141"/>
        <v>0</v>
      </c>
      <c r="V1298" s="18">
        <f t="shared" si="142"/>
        <v>0</v>
      </c>
      <c r="W1298" s="18">
        <f t="shared" si="143"/>
        <v>0</v>
      </c>
      <c r="X1298" s="27"/>
      <c r="Y1298" s="19">
        <f t="shared" si="144"/>
        <v>0</v>
      </c>
      <c r="Z1298" s="18">
        <f t="shared" si="145"/>
        <v>0</v>
      </c>
      <c r="AA1298" s="12">
        <v>15</v>
      </c>
      <c r="AB1298" s="12">
        <v>450</v>
      </c>
      <c r="AC1298" s="28">
        <f>+I1298+Y1298-Z1298</f>
        <v>0.68</v>
      </c>
      <c r="AD1298" s="20">
        <f t="shared" si="146"/>
        <v>0</v>
      </c>
      <c r="AE1298">
        <v>0</v>
      </c>
    </row>
    <row r="1299" spans="1:31" x14ac:dyDescent="0.25">
      <c r="A1299" s="9">
        <v>45077</v>
      </c>
      <c r="B1299" s="10" t="s">
        <v>600</v>
      </c>
      <c r="C1299" s="10" t="s">
        <v>562</v>
      </c>
      <c r="D1299" s="10" t="s">
        <v>29</v>
      </c>
      <c r="E1299" s="10" t="s">
        <v>30</v>
      </c>
      <c r="F1299" s="10"/>
      <c r="G1299" s="10">
        <v>0</v>
      </c>
      <c r="H1299" s="11">
        <f>SUMIFS(AA:AA,$A:$A,EOMONTH($A1299,-1),$B:$B,$B1299)</f>
        <v>50</v>
      </c>
      <c r="I1299" s="63">
        <f>ROUND(SUMIFS(AC:AC,$A:$A,EOMONTH($A1299,-1),$B:$B,$B1299),2)</f>
        <v>2.2599999999999998</v>
      </c>
      <c r="J1299" s="11">
        <f>SUMIFS(AB:AB,$A:$A,EOMONTH($A1299,-1),$B:$B,$B1299)</f>
        <v>1200</v>
      </c>
      <c r="K1299" s="13">
        <v>0</v>
      </c>
      <c r="L1299" s="25">
        <v>0</v>
      </c>
      <c r="M1299" s="15">
        <v>0</v>
      </c>
      <c r="N1299" s="14">
        <v>0</v>
      </c>
      <c r="O1299" s="16">
        <v>0</v>
      </c>
      <c r="P1299" s="16">
        <v>0</v>
      </c>
      <c r="Q1299" s="16">
        <v>0</v>
      </c>
      <c r="R1299" s="16">
        <f>Q1299*16.876/100</f>
        <v>0</v>
      </c>
      <c r="S1299" s="17">
        <f t="shared" si="140"/>
        <v>0</v>
      </c>
      <c r="T1299" s="16">
        <v>0</v>
      </c>
      <c r="U1299" s="18">
        <f t="shared" si="141"/>
        <v>0</v>
      </c>
      <c r="V1299" s="18">
        <f t="shared" si="142"/>
        <v>0</v>
      </c>
      <c r="W1299" s="18">
        <f t="shared" si="143"/>
        <v>0</v>
      </c>
      <c r="X1299" s="27"/>
      <c r="Y1299" s="19">
        <f t="shared" si="144"/>
        <v>0</v>
      </c>
      <c r="Z1299" s="18">
        <f t="shared" si="145"/>
        <v>0</v>
      </c>
      <c r="AA1299" s="12">
        <v>50</v>
      </c>
      <c r="AB1299" s="12">
        <v>1200</v>
      </c>
      <c r="AC1299" s="28">
        <f>+I1299+Y1299-Z1299</f>
        <v>2.2599999999999998</v>
      </c>
      <c r="AD1299" s="20">
        <f t="shared" si="146"/>
        <v>0</v>
      </c>
      <c r="AE1299">
        <v>0</v>
      </c>
    </row>
    <row r="1300" spans="1:31" x14ac:dyDescent="0.25">
      <c r="A1300" s="9">
        <v>45077</v>
      </c>
      <c r="B1300" s="10" t="s">
        <v>602</v>
      </c>
      <c r="C1300" s="10" t="s">
        <v>603</v>
      </c>
      <c r="D1300" s="10" t="s">
        <v>40</v>
      </c>
      <c r="E1300" s="10" t="s">
        <v>30</v>
      </c>
      <c r="F1300" s="10">
        <v>375</v>
      </c>
      <c r="G1300" s="10">
        <v>409</v>
      </c>
      <c r="H1300" s="11">
        <f>SUMIFS(AA:AA,$A:$A,EOMONTH($A1300,-1),$B:$B,$B1300)</f>
        <v>38</v>
      </c>
      <c r="I1300" s="63">
        <f>ROUND(SUMIFS(AC:AC,$A:$A,EOMONTH($A1300,-1),$B:$B,$B1300),2)</f>
        <v>-16.48</v>
      </c>
      <c r="J1300" s="11">
        <f>SUMIFS(AB:AB,$A:$A,EOMONTH($A1300,-1),$B:$B,$B1300)</f>
        <v>6688</v>
      </c>
      <c r="K1300" s="13">
        <v>0</v>
      </c>
      <c r="L1300" s="25">
        <v>0</v>
      </c>
      <c r="M1300" s="15">
        <v>0</v>
      </c>
      <c r="N1300" s="14">
        <v>0</v>
      </c>
      <c r="O1300" s="16">
        <v>0</v>
      </c>
      <c r="P1300" s="16">
        <v>0</v>
      </c>
      <c r="Q1300" s="16">
        <v>0</v>
      </c>
      <c r="R1300" s="16">
        <f>Q1300*16.876/100</f>
        <v>0</v>
      </c>
      <c r="S1300" s="17">
        <f t="shared" si="140"/>
        <v>0</v>
      </c>
      <c r="T1300" s="16">
        <v>0</v>
      </c>
      <c r="U1300" s="18">
        <f t="shared" si="141"/>
        <v>15.542</v>
      </c>
      <c r="V1300" s="18">
        <f t="shared" si="142"/>
        <v>0</v>
      </c>
      <c r="W1300" s="18">
        <f t="shared" si="143"/>
        <v>0</v>
      </c>
      <c r="X1300" s="27"/>
      <c r="Y1300" s="19">
        <f t="shared" si="144"/>
        <v>0</v>
      </c>
      <c r="Z1300" s="18">
        <f t="shared" si="145"/>
        <v>0</v>
      </c>
      <c r="AA1300" s="12">
        <v>38</v>
      </c>
      <c r="AB1300" s="12">
        <v>6688</v>
      </c>
      <c r="AC1300" s="28">
        <f>+I1300+Y1300-Z1300</f>
        <v>-16.48</v>
      </c>
      <c r="AD1300" s="20">
        <f t="shared" si="146"/>
        <v>20</v>
      </c>
      <c r="AE1300">
        <v>20</v>
      </c>
    </row>
    <row r="1301" spans="1:31" x14ac:dyDescent="0.25">
      <c r="A1301" s="9">
        <v>45077</v>
      </c>
      <c r="B1301" s="10" t="s">
        <v>604</v>
      </c>
      <c r="C1301" s="10" t="s">
        <v>603</v>
      </c>
      <c r="D1301" s="10" t="s">
        <v>40</v>
      </c>
      <c r="E1301" s="10" t="s">
        <v>30</v>
      </c>
      <c r="F1301" s="10">
        <v>375</v>
      </c>
      <c r="G1301" s="10">
        <v>409</v>
      </c>
      <c r="H1301" s="11">
        <f>SUMIFS(AA:AA,$A:$A,EOMONTH($A1301,-1),$B:$B,$B1301)</f>
        <v>291</v>
      </c>
      <c r="I1301" s="63">
        <f>ROUND(SUMIFS(AC:AC,$A:$A,EOMONTH($A1301,-1),$B:$B,$B1301),2)</f>
        <v>7.69</v>
      </c>
      <c r="J1301" s="11">
        <f>SUMIFS(AB:AB,$A:$A,EOMONTH($A1301,-1),$B:$B,$B1301)</f>
        <v>51216</v>
      </c>
      <c r="K1301" s="13">
        <v>0</v>
      </c>
      <c r="L1301" s="25">
        <v>0</v>
      </c>
      <c r="M1301" s="15">
        <v>0</v>
      </c>
      <c r="N1301" s="14">
        <v>0</v>
      </c>
      <c r="O1301" s="16">
        <v>0</v>
      </c>
      <c r="P1301" s="16">
        <v>0</v>
      </c>
      <c r="Q1301" s="16">
        <v>0</v>
      </c>
      <c r="R1301" s="16">
        <f>Q1301*16.876/100</f>
        <v>0</v>
      </c>
      <c r="S1301" s="17">
        <f t="shared" si="140"/>
        <v>0</v>
      </c>
      <c r="T1301" s="16">
        <v>0</v>
      </c>
      <c r="U1301" s="18">
        <f t="shared" si="141"/>
        <v>119.01900000000001</v>
      </c>
      <c r="V1301" s="18">
        <f t="shared" si="142"/>
        <v>0</v>
      </c>
      <c r="W1301" s="18">
        <f t="shared" si="143"/>
        <v>0</v>
      </c>
      <c r="X1301" s="27"/>
      <c r="Y1301" s="19">
        <f t="shared" si="144"/>
        <v>0</v>
      </c>
      <c r="Z1301" s="18">
        <f t="shared" si="145"/>
        <v>0</v>
      </c>
      <c r="AA1301" s="12">
        <v>291</v>
      </c>
      <c r="AB1301" s="12">
        <v>51216</v>
      </c>
      <c r="AC1301" s="28">
        <f>+I1301+Y1301-Z1301</f>
        <v>7.69</v>
      </c>
      <c r="AD1301" s="20">
        <f t="shared" si="146"/>
        <v>0</v>
      </c>
      <c r="AE1301">
        <v>0</v>
      </c>
    </row>
    <row r="1302" spans="1:31" x14ac:dyDescent="0.25">
      <c r="A1302" s="9">
        <v>45077</v>
      </c>
      <c r="B1302" s="10" t="s">
        <v>605</v>
      </c>
      <c r="C1302" s="10" t="s">
        <v>603</v>
      </c>
      <c r="D1302" s="10" t="s">
        <v>40</v>
      </c>
      <c r="E1302" s="10" t="s">
        <v>30</v>
      </c>
      <c r="F1302" s="10">
        <v>375</v>
      </c>
      <c r="G1302" s="10">
        <v>409</v>
      </c>
      <c r="H1302" s="11">
        <f>SUMIFS(AA:AA,$A:$A,EOMONTH($A1302,-1),$B:$B,$B1302)</f>
        <v>184</v>
      </c>
      <c r="I1302" s="63">
        <f>ROUND(SUMIFS(AC:AC,$A:$A,EOMONTH($A1302,-1),$B:$B,$B1302),2)</f>
        <v>8.31</v>
      </c>
      <c r="J1302" s="11">
        <f>SUMIFS(AB:AB,$A:$A,EOMONTH($A1302,-1),$B:$B,$B1302)</f>
        <v>32384</v>
      </c>
      <c r="K1302" s="13">
        <v>0</v>
      </c>
      <c r="L1302" s="25">
        <v>0</v>
      </c>
      <c r="M1302" s="15">
        <v>0</v>
      </c>
      <c r="N1302" s="14">
        <v>0</v>
      </c>
      <c r="O1302" s="16">
        <v>0</v>
      </c>
      <c r="P1302" s="16">
        <v>0</v>
      </c>
      <c r="Q1302" s="16">
        <v>0</v>
      </c>
      <c r="R1302" s="16">
        <f>Q1302*16.876/100</f>
        <v>0</v>
      </c>
      <c r="S1302" s="17">
        <f t="shared" si="140"/>
        <v>0</v>
      </c>
      <c r="T1302" s="16">
        <v>0</v>
      </c>
      <c r="U1302" s="18">
        <f t="shared" si="141"/>
        <v>75.256</v>
      </c>
      <c r="V1302" s="18">
        <f t="shared" si="142"/>
        <v>0</v>
      </c>
      <c r="W1302" s="18">
        <f t="shared" si="143"/>
        <v>0</v>
      </c>
      <c r="X1302" s="27"/>
      <c r="Y1302" s="19">
        <f t="shared" si="144"/>
        <v>0</v>
      </c>
      <c r="Z1302" s="18">
        <f t="shared" si="145"/>
        <v>0</v>
      </c>
      <c r="AA1302" s="12">
        <v>184</v>
      </c>
      <c r="AB1302" s="12">
        <v>32384</v>
      </c>
      <c r="AC1302" s="28">
        <f>+I1302+Y1302-Z1302</f>
        <v>8.31</v>
      </c>
      <c r="AD1302" s="20">
        <f t="shared" si="146"/>
        <v>0</v>
      </c>
      <c r="AE1302">
        <v>0</v>
      </c>
    </row>
    <row r="1303" spans="1:31" x14ac:dyDescent="0.25">
      <c r="A1303" s="9">
        <v>45077</v>
      </c>
      <c r="B1303" s="10" t="s">
        <v>606</v>
      </c>
      <c r="C1303" s="10" t="s">
        <v>603</v>
      </c>
      <c r="D1303" s="10" t="s">
        <v>40</v>
      </c>
      <c r="E1303" s="10" t="s">
        <v>30</v>
      </c>
      <c r="F1303" s="10">
        <v>375</v>
      </c>
      <c r="G1303" s="10">
        <v>409</v>
      </c>
      <c r="H1303" s="11">
        <f>SUMIFS(AA:AA,$A:$A,EOMONTH($A1303,-1),$B:$B,$B1303)</f>
        <v>211</v>
      </c>
      <c r="I1303" s="63">
        <f>ROUND(SUMIFS(AC:AC,$A:$A,EOMONTH($A1303,-1),$B:$B,$B1303),2)</f>
        <v>-10.49</v>
      </c>
      <c r="J1303" s="11">
        <f>SUMIFS(AB:AB,$A:$A,EOMONTH($A1303,-1),$B:$B,$B1303)</f>
        <v>37136</v>
      </c>
      <c r="K1303" s="13">
        <v>0</v>
      </c>
      <c r="L1303" s="25">
        <v>0</v>
      </c>
      <c r="M1303" s="15">
        <v>0</v>
      </c>
      <c r="N1303" s="14">
        <v>0</v>
      </c>
      <c r="O1303" s="16">
        <v>0</v>
      </c>
      <c r="P1303" s="16">
        <v>0</v>
      </c>
      <c r="Q1303" s="16">
        <v>0</v>
      </c>
      <c r="R1303" s="16">
        <f>Q1303*16.876/100</f>
        <v>0</v>
      </c>
      <c r="S1303" s="17">
        <f t="shared" si="140"/>
        <v>0</v>
      </c>
      <c r="T1303" s="16">
        <v>0</v>
      </c>
      <c r="U1303" s="18">
        <f t="shared" si="141"/>
        <v>86.299000000000007</v>
      </c>
      <c r="V1303" s="18">
        <f t="shared" si="142"/>
        <v>0</v>
      </c>
      <c r="W1303" s="18">
        <f t="shared" si="143"/>
        <v>0</v>
      </c>
      <c r="X1303" s="27"/>
      <c r="Y1303" s="19">
        <f t="shared" si="144"/>
        <v>0</v>
      </c>
      <c r="Z1303" s="18">
        <f t="shared" si="145"/>
        <v>0</v>
      </c>
      <c r="AA1303" s="12">
        <v>211</v>
      </c>
      <c r="AB1303" s="12">
        <v>37136</v>
      </c>
      <c r="AC1303" s="28">
        <f>+I1303+Y1303-Z1303</f>
        <v>-10.49</v>
      </c>
      <c r="AD1303" s="20">
        <f t="shared" si="146"/>
        <v>20</v>
      </c>
      <c r="AE1303">
        <v>20</v>
      </c>
    </row>
    <row r="1304" spans="1:31" x14ac:dyDescent="0.25">
      <c r="A1304" s="9">
        <v>45077</v>
      </c>
      <c r="B1304" s="10" t="s">
        <v>607</v>
      </c>
      <c r="C1304" s="10" t="s">
        <v>603</v>
      </c>
      <c r="D1304" s="10" t="s">
        <v>40</v>
      </c>
      <c r="E1304" s="10" t="s">
        <v>30</v>
      </c>
      <c r="F1304" s="10">
        <v>375</v>
      </c>
      <c r="G1304" s="10">
        <v>409</v>
      </c>
      <c r="H1304" s="11">
        <f>SUMIFS(AA:AA,$A:$A,EOMONTH($A1304,-1),$B:$B,$B1304)</f>
        <v>83</v>
      </c>
      <c r="I1304" s="63">
        <f>ROUND(SUMIFS(AC:AC,$A:$A,EOMONTH($A1304,-1),$B:$B,$B1304),2)</f>
        <v>-3.53</v>
      </c>
      <c r="J1304" s="11">
        <f>SUMIFS(AB:AB,$A:$A,EOMONTH($A1304,-1),$B:$B,$B1304)</f>
        <v>14608</v>
      </c>
      <c r="K1304" s="13">
        <v>0</v>
      </c>
      <c r="L1304" s="25">
        <v>0</v>
      </c>
      <c r="M1304" s="15">
        <v>0</v>
      </c>
      <c r="N1304" s="14">
        <v>0</v>
      </c>
      <c r="O1304" s="16">
        <v>0</v>
      </c>
      <c r="P1304" s="16">
        <v>0</v>
      </c>
      <c r="Q1304" s="16">
        <v>0</v>
      </c>
      <c r="R1304" s="16">
        <f>Q1304*16.876/100</f>
        <v>0</v>
      </c>
      <c r="S1304" s="17">
        <f t="shared" si="140"/>
        <v>0</v>
      </c>
      <c r="T1304" s="16">
        <v>0</v>
      </c>
      <c r="U1304" s="18">
        <f t="shared" si="141"/>
        <v>33.947000000000003</v>
      </c>
      <c r="V1304" s="18">
        <f t="shared" si="142"/>
        <v>0</v>
      </c>
      <c r="W1304" s="18">
        <f t="shared" si="143"/>
        <v>0</v>
      </c>
      <c r="X1304" s="27"/>
      <c r="Y1304" s="19">
        <f t="shared" si="144"/>
        <v>0</v>
      </c>
      <c r="Z1304" s="18">
        <f t="shared" si="145"/>
        <v>0</v>
      </c>
      <c r="AA1304" s="12">
        <v>83</v>
      </c>
      <c r="AB1304" s="12">
        <v>14608</v>
      </c>
      <c r="AC1304" s="28">
        <f>+I1304+Y1304-Z1304</f>
        <v>-3.53</v>
      </c>
      <c r="AD1304" s="20">
        <f t="shared" si="146"/>
        <v>10</v>
      </c>
      <c r="AE1304">
        <v>10</v>
      </c>
    </row>
    <row r="1305" spans="1:31" x14ac:dyDescent="0.25">
      <c r="A1305" s="9">
        <v>45077</v>
      </c>
      <c r="B1305" s="10" t="s">
        <v>608</v>
      </c>
      <c r="C1305" s="10" t="s">
        <v>603</v>
      </c>
      <c r="D1305" s="10" t="s">
        <v>40</v>
      </c>
      <c r="E1305" s="10" t="s">
        <v>30</v>
      </c>
      <c r="F1305" s="10">
        <v>460</v>
      </c>
      <c r="G1305" s="10">
        <v>501</v>
      </c>
      <c r="H1305" s="11">
        <f>SUMIFS(AA:AA,$A:$A,EOMONTH($A1305,-1),$B:$B,$B1305)</f>
        <v>82</v>
      </c>
      <c r="I1305" s="63">
        <f>ROUND(SUMIFS(AC:AC,$A:$A,EOMONTH($A1305,-1),$B:$B,$B1305),2)</f>
        <v>-3.14</v>
      </c>
      <c r="J1305" s="11">
        <f>SUMIFS(AB:AB,$A:$A,EOMONTH($A1305,-1),$B:$B,$B1305)</f>
        <v>16400</v>
      </c>
      <c r="K1305" s="13">
        <v>0</v>
      </c>
      <c r="L1305" s="25">
        <v>0</v>
      </c>
      <c r="M1305" s="15">
        <v>0</v>
      </c>
      <c r="N1305" s="14">
        <v>0</v>
      </c>
      <c r="O1305" s="16">
        <v>0</v>
      </c>
      <c r="P1305" s="16">
        <v>0</v>
      </c>
      <c r="Q1305" s="16">
        <v>0</v>
      </c>
      <c r="R1305" s="16">
        <f>Q1305*16.876/100</f>
        <v>0</v>
      </c>
      <c r="S1305" s="17">
        <f t="shared" si="140"/>
        <v>0</v>
      </c>
      <c r="T1305" s="16">
        <v>0</v>
      </c>
      <c r="U1305" s="18">
        <f t="shared" si="141"/>
        <v>41.082000000000001</v>
      </c>
      <c r="V1305" s="18">
        <f t="shared" si="142"/>
        <v>0</v>
      </c>
      <c r="W1305" s="18">
        <f t="shared" si="143"/>
        <v>0</v>
      </c>
      <c r="X1305" s="27"/>
      <c r="Y1305" s="19">
        <f t="shared" si="144"/>
        <v>0</v>
      </c>
      <c r="Z1305" s="18">
        <f t="shared" si="145"/>
        <v>0</v>
      </c>
      <c r="AA1305" s="12">
        <v>82</v>
      </c>
      <c r="AB1305" s="12">
        <v>16400</v>
      </c>
      <c r="AC1305" s="28">
        <f>+I1305+Y1305-Z1305</f>
        <v>-3.14</v>
      </c>
      <c r="AD1305" s="20">
        <f t="shared" si="146"/>
        <v>10</v>
      </c>
      <c r="AE1305">
        <v>10</v>
      </c>
    </row>
    <row r="1306" spans="1:31" x14ac:dyDescent="0.25">
      <c r="A1306" s="9">
        <v>45077</v>
      </c>
      <c r="B1306" s="10" t="s">
        <v>609</v>
      </c>
      <c r="C1306" s="10" t="s">
        <v>603</v>
      </c>
      <c r="D1306" s="10" t="s">
        <v>40</v>
      </c>
      <c r="E1306" s="10" t="s">
        <v>30</v>
      </c>
      <c r="F1306" s="10">
        <v>460</v>
      </c>
      <c r="G1306" s="10">
        <v>501</v>
      </c>
      <c r="H1306" s="11">
        <f>SUMIFS(AA:AA,$A:$A,EOMONTH($A1306,-1),$B:$B,$B1306)</f>
        <v>139</v>
      </c>
      <c r="I1306" s="63">
        <f>ROUND(SUMIFS(AC:AC,$A:$A,EOMONTH($A1306,-1),$B:$B,$B1306),2)</f>
        <v>-7.4</v>
      </c>
      <c r="J1306" s="11">
        <f>SUMIFS(AB:AB,$A:$A,EOMONTH($A1306,-1),$B:$B,$B1306)</f>
        <v>27800</v>
      </c>
      <c r="K1306" s="13">
        <v>0</v>
      </c>
      <c r="L1306" s="25">
        <v>0</v>
      </c>
      <c r="M1306" s="15">
        <v>0</v>
      </c>
      <c r="N1306" s="14">
        <v>0</v>
      </c>
      <c r="O1306" s="16">
        <v>0</v>
      </c>
      <c r="P1306" s="16">
        <v>0</v>
      </c>
      <c r="Q1306" s="16">
        <v>0</v>
      </c>
      <c r="R1306" s="16">
        <f>Q1306*16.876/100</f>
        <v>0</v>
      </c>
      <c r="S1306" s="17">
        <f t="shared" si="140"/>
        <v>0</v>
      </c>
      <c r="T1306" s="16">
        <v>0</v>
      </c>
      <c r="U1306" s="18">
        <f t="shared" si="141"/>
        <v>69.638999999999996</v>
      </c>
      <c r="V1306" s="18">
        <f t="shared" si="142"/>
        <v>0</v>
      </c>
      <c r="W1306" s="18">
        <f t="shared" si="143"/>
        <v>0</v>
      </c>
      <c r="X1306" s="27"/>
      <c r="Y1306" s="19">
        <f t="shared" si="144"/>
        <v>0</v>
      </c>
      <c r="Z1306" s="18">
        <f t="shared" si="145"/>
        <v>0</v>
      </c>
      <c r="AA1306" s="12">
        <v>139</v>
      </c>
      <c r="AB1306" s="12">
        <v>27800</v>
      </c>
      <c r="AC1306" s="28">
        <f>+I1306+Y1306-Z1306</f>
        <v>-7.4</v>
      </c>
      <c r="AD1306" s="20">
        <f t="shared" si="146"/>
        <v>10</v>
      </c>
      <c r="AE1306">
        <v>10</v>
      </c>
    </row>
    <row r="1307" spans="1:31" x14ac:dyDescent="0.25">
      <c r="A1307" s="9">
        <v>45077</v>
      </c>
      <c r="B1307" s="10" t="s">
        <v>610</v>
      </c>
      <c r="C1307" s="10" t="s">
        <v>603</v>
      </c>
      <c r="D1307" s="10" t="s">
        <v>40</v>
      </c>
      <c r="E1307" s="10" t="s">
        <v>30</v>
      </c>
      <c r="F1307" s="10">
        <v>460</v>
      </c>
      <c r="G1307" s="10">
        <v>501</v>
      </c>
      <c r="H1307" s="11">
        <f>SUMIFS(AA:AA,$A:$A,EOMONTH($A1307,-1),$B:$B,$B1307)</f>
        <v>199</v>
      </c>
      <c r="I1307" s="63">
        <f>ROUND(SUMIFS(AC:AC,$A:$A,EOMONTH($A1307,-1),$B:$B,$B1307),2)</f>
        <v>2.15</v>
      </c>
      <c r="J1307" s="11">
        <f>SUMIFS(AB:AB,$A:$A,EOMONTH($A1307,-1),$B:$B,$B1307)</f>
        <v>39800</v>
      </c>
      <c r="K1307" s="13">
        <v>0</v>
      </c>
      <c r="L1307" s="25">
        <v>0</v>
      </c>
      <c r="M1307" s="15">
        <v>0</v>
      </c>
      <c r="N1307" s="14">
        <v>0</v>
      </c>
      <c r="O1307" s="16">
        <v>0</v>
      </c>
      <c r="P1307" s="16">
        <v>0</v>
      </c>
      <c r="Q1307" s="16">
        <v>0</v>
      </c>
      <c r="R1307" s="16">
        <f>Q1307*16.876/100</f>
        <v>0</v>
      </c>
      <c r="S1307" s="17">
        <f t="shared" si="140"/>
        <v>0</v>
      </c>
      <c r="T1307" s="16">
        <v>0</v>
      </c>
      <c r="U1307" s="18">
        <f t="shared" si="141"/>
        <v>99.698999999999998</v>
      </c>
      <c r="V1307" s="18">
        <f t="shared" si="142"/>
        <v>0</v>
      </c>
      <c r="W1307" s="18">
        <f t="shared" si="143"/>
        <v>0</v>
      </c>
      <c r="X1307" s="27"/>
      <c r="Y1307" s="19">
        <f t="shared" si="144"/>
        <v>0</v>
      </c>
      <c r="Z1307" s="18">
        <f t="shared" si="145"/>
        <v>0</v>
      </c>
      <c r="AA1307" s="12">
        <v>199</v>
      </c>
      <c r="AB1307" s="12">
        <v>39800</v>
      </c>
      <c r="AC1307" s="28">
        <f>+I1307+Y1307-Z1307</f>
        <v>2.15</v>
      </c>
      <c r="AD1307" s="20">
        <f t="shared" si="146"/>
        <v>0</v>
      </c>
      <c r="AE1307">
        <v>0</v>
      </c>
    </row>
    <row r="1308" spans="1:31" x14ac:dyDescent="0.25">
      <c r="A1308" s="9">
        <v>45077</v>
      </c>
      <c r="B1308" s="10" t="s">
        <v>611</v>
      </c>
      <c r="C1308" s="10" t="s">
        <v>603</v>
      </c>
      <c r="D1308" s="10" t="s">
        <v>40</v>
      </c>
      <c r="E1308" s="10" t="s">
        <v>30</v>
      </c>
      <c r="F1308" s="10">
        <v>460</v>
      </c>
      <c r="G1308" s="10">
        <v>501</v>
      </c>
      <c r="H1308" s="11">
        <f>SUMIFS(AA:AA,$A:$A,EOMONTH($A1308,-1),$B:$B,$B1308)</f>
        <v>59</v>
      </c>
      <c r="I1308" s="63">
        <f>ROUND(SUMIFS(AC:AC,$A:$A,EOMONTH($A1308,-1),$B:$B,$B1308),2)</f>
        <v>-17.850000000000001</v>
      </c>
      <c r="J1308" s="11">
        <f>SUMIFS(AB:AB,$A:$A,EOMONTH($A1308,-1),$B:$B,$B1308)</f>
        <v>11800</v>
      </c>
      <c r="K1308" s="13">
        <v>0</v>
      </c>
      <c r="L1308" s="25">
        <v>0</v>
      </c>
      <c r="M1308" s="15">
        <v>0</v>
      </c>
      <c r="N1308" s="14">
        <v>0</v>
      </c>
      <c r="O1308" s="16">
        <v>0</v>
      </c>
      <c r="P1308" s="16">
        <v>0</v>
      </c>
      <c r="Q1308" s="16">
        <v>0</v>
      </c>
      <c r="R1308" s="16">
        <f>Q1308*16.876/100</f>
        <v>0</v>
      </c>
      <c r="S1308" s="17">
        <f t="shared" si="140"/>
        <v>0</v>
      </c>
      <c r="T1308" s="16">
        <v>0</v>
      </c>
      <c r="U1308" s="18">
        <f t="shared" si="141"/>
        <v>29.559000000000001</v>
      </c>
      <c r="V1308" s="18">
        <f t="shared" si="142"/>
        <v>0</v>
      </c>
      <c r="W1308" s="18">
        <f t="shared" si="143"/>
        <v>0</v>
      </c>
      <c r="X1308" s="27"/>
      <c r="Y1308" s="19">
        <f t="shared" si="144"/>
        <v>0</v>
      </c>
      <c r="Z1308" s="18">
        <f t="shared" si="145"/>
        <v>0</v>
      </c>
      <c r="AA1308" s="12">
        <v>59</v>
      </c>
      <c r="AB1308" s="12">
        <v>11800</v>
      </c>
      <c r="AC1308" s="28">
        <f>+I1308+Y1308-Z1308</f>
        <v>-17.850000000000001</v>
      </c>
      <c r="AD1308" s="20">
        <f t="shared" si="146"/>
        <v>20</v>
      </c>
      <c r="AE1308">
        <v>20</v>
      </c>
    </row>
    <row r="1309" spans="1:31" x14ac:dyDescent="0.25">
      <c r="A1309" s="9">
        <v>45077</v>
      </c>
      <c r="B1309" s="10" t="s">
        <v>612</v>
      </c>
      <c r="C1309" s="10" t="s">
        <v>603</v>
      </c>
      <c r="D1309" s="10" t="s">
        <v>40</v>
      </c>
      <c r="E1309" s="10" t="s">
        <v>30</v>
      </c>
      <c r="F1309" s="10">
        <v>460</v>
      </c>
      <c r="G1309" s="10">
        <v>501</v>
      </c>
      <c r="H1309" s="11">
        <f>SUMIFS(AA:AA,$A:$A,EOMONTH($A1309,-1),$B:$B,$B1309)</f>
        <v>117</v>
      </c>
      <c r="I1309" s="63">
        <f>ROUND(SUMIFS(AC:AC,$A:$A,EOMONTH($A1309,-1),$B:$B,$B1309),2)</f>
        <v>-1.56</v>
      </c>
      <c r="J1309" s="11">
        <f>SUMIFS(AB:AB,$A:$A,EOMONTH($A1309,-1),$B:$B,$B1309)</f>
        <v>23400</v>
      </c>
      <c r="K1309" s="13">
        <v>0</v>
      </c>
      <c r="L1309" s="25">
        <v>0</v>
      </c>
      <c r="M1309" s="15">
        <v>0</v>
      </c>
      <c r="N1309" s="14">
        <v>0</v>
      </c>
      <c r="O1309" s="16">
        <v>0</v>
      </c>
      <c r="P1309" s="16">
        <v>0</v>
      </c>
      <c r="Q1309" s="16">
        <v>0</v>
      </c>
      <c r="R1309" s="16">
        <f>Q1309*16.876/100</f>
        <v>0</v>
      </c>
      <c r="S1309" s="17">
        <f t="shared" si="140"/>
        <v>0</v>
      </c>
      <c r="T1309" s="16">
        <v>0</v>
      </c>
      <c r="U1309" s="18">
        <f t="shared" si="141"/>
        <v>58.616999999999997</v>
      </c>
      <c r="V1309" s="18">
        <f t="shared" si="142"/>
        <v>0</v>
      </c>
      <c r="W1309" s="18">
        <f t="shared" si="143"/>
        <v>0</v>
      </c>
      <c r="X1309" s="27"/>
      <c r="Y1309" s="19">
        <f t="shared" si="144"/>
        <v>0</v>
      </c>
      <c r="Z1309" s="18">
        <f t="shared" si="145"/>
        <v>0</v>
      </c>
      <c r="AA1309" s="12">
        <v>117</v>
      </c>
      <c r="AB1309" s="12">
        <v>23400</v>
      </c>
      <c r="AC1309" s="28">
        <f>+I1309+Y1309-Z1309</f>
        <v>-1.56</v>
      </c>
      <c r="AD1309" s="20">
        <f t="shared" si="146"/>
        <v>10</v>
      </c>
      <c r="AE1309">
        <v>10</v>
      </c>
    </row>
    <row r="1310" spans="1:31" x14ac:dyDescent="0.25">
      <c r="A1310" s="9">
        <v>45077</v>
      </c>
      <c r="B1310" s="10" t="s">
        <v>613</v>
      </c>
      <c r="C1310" s="10" t="s">
        <v>603</v>
      </c>
      <c r="D1310" s="10" t="s">
        <v>29</v>
      </c>
      <c r="E1310" s="10" t="s">
        <v>30</v>
      </c>
      <c r="F1310" s="10"/>
      <c r="G1310" s="10">
        <v>0</v>
      </c>
      <c r="H1310" s="11">
        <f>SUMIFS(AA:AA,$A:$A,EOMONTH($A1310,-1),$B:$B,$B1310)</f>
        <v>-1</v>
      </c>
      <c r="I1310" s="63">
        <f>ROUND(SUMIFS(AC:AC,$A:$A,EOMONTH($A1310,-1),$B:$B,$B1310),2)</f>
        <v>0</v>
      </c>
      <c r="J1310" s="11">
        <f>SUMIFS(AB:AB,$A:$A,EOMONTH($A1310,-1),$B:$B,$B1310)</f>
        <v>-236</v>
      </c>
      <c r="K1310" s="13">
        <v>0</v>
      </c>
      <c r="L1310" s="25">
        <v>0</v>
      </c>
      <c r="M1310" s="15">
        <v>0</v>
      </c>
      <c r="N1310" s="14">
        <v>0</v>
      </c>
      <c r="O1310" s="16">
        <v>0</v>
      </c>
      <c r="P1310" s="16">
        <v>0</v>
      </c>
      <c r="Q1310" s="16">
        <v>0</v>
      </c>
      <c r="R1310" s="16">
        <f>Q1310*16.876/100</f>
        <v>0</v>
      </c>
      <c r="S1310" s="17">
        <f t="shared" si="140"/>
        <v>0</v>
      </c>
      <c r="T1310" s="16">
        <v>0</v>
      </c>
      <c r="U1310" s="18">
        <f t="shared" si="141"/>
        <v>0</v>
      </c>
      <c r="V1310" s="18">
        <f t="shared" si="142"/>
        <v>0</v>
      </c>
      <c r="W1310" s="18">
        <f t="shared" si="143"/>
        <v>0</v>
      </c>
      <c r="X1310" s="27"/>
      <c r="Y1310" s="19">
        <f t="shared" si="144"/>
        <v>0</v>
      </c>
      <c r="Z1310" s="18">
        <f t="shared" si="145"/>
        <v>0</v>
      </c>
      <c r="AA1310" s="12">
        <v>-1</v>
      </c>
      <c r="AB1310" s="12">
        <v>-236</v>
      </c>
      <c r="AC1310" s="28">
        <f>+I1310+Y1310-Z1310</f>
        <v>0</v>
      </c>
      <c r="AD1310" s="20">
        <f t="shared" si="146"/>
        <v>0</v>
      </c>
      <c r="AE1310">
        <v>0</v>
      </c>
    </row>
    <row r="1311" spans="1:31" x14ac:dyDescent="0.25">
      <c r="A1311" s="9">
        <v>45077</v>
      </c>
      <c r="B1311" s="10" t="s">
        <v>614</v>
      </c>
      <c r="C1311" s="10" t="s">
        <v>603</v>
      </c>
      <c r="D1311" s="10" t="s">
        <v>29</v>
      </c>
      <c r="E1311" s="10" t="s">
        <v>30</v>
      </c>
      <c r="F1311" s="10"/>
      <c r="G1311" s="10">
        <v>0</v>
      </c>
      <c r="H1311" s="11">
        <f>SUMIFS(AA:AA,$A:$A,EOMONTH($A1311,-1),$B:$B,$B1311)</f>
        <v>10</v>
      </c>
      <c r="I1311" s="63">
        <f>ROUND(SUMIFS(AC:AC,$A:$A,EOMONTH($A1311,-1),$B:$B,$B1311),2)</f>
        <v>0.45</v>
      </c>
      <c r="J1311" s="11">
        <f>SUMIFS(AB:AB,$A:$A,EOMONTH($A1311,-1),$B:$B,$B1311)</f>
        <v>0</v>
      </c>
      <c r="K1311" s="13">
        <v>0</v>
      </c>
      <c r="L1311" s="25">
        <v>0</v>
      </c>
      <c r="M1311" s="15">
        <v>0</v>
      </c>
      <c r="N1311" s="14">
        <v>0</v>
      </c>
      <c r="O1311" s="16">
        <v>0</v>
      </c>
      <c r="P1311" s="16">
        <v>0</v>
      </c>
      <c r="Q1311" s="16">
        <v>0</v>
      </c>
      <c r="R1311" s="16">
        <f>Q1311*16.876/100</f>
        <v>0</v>
      </c>
      <c r="S1311" s="17">
        <f t="shared" si="140"/>
        <v>0</v>
      </c>
      <c r="T1311" s="16">
        <v>0</v>
      </c>
      <c r="U1311" s="18">
        <f t="shared" si="141"/>
        <v>0</v>
      </c>
      <c r="V1311" s="18">
        <f t="shared" si="142"/>
        <v>0</v>
      </c>
      <c r="W1311" s="18">
        <f t="shared" si="143"/>
        <v>0</v>
      </c>
      <c r="X1311" s="27"/>
      <c r="Y1311" s="19">
        <f t="shared" si="144"/>
        <v>0</v>
      </c>
      <c r="Z1311" s="18">
        <f t="shared" si="145"/>
        <v>0</v>
      </c>
      <c r="AA1311" s="12">
        <v>10</v>
      </c>
      <c r="AB1311" s="12">
        <v>0</v>
      </c>
      <c r="AC1311" s="28">
        <f>+I1311+Y1311-Z1311</f>
        <v>0.45</v>
      </c>
      <c r="AD1311" s="20">
        <f t="shared" si="146"/>
        <v>0</v>
      </c>
      <c r="AE1311">
        <v>0</v>
      </c>
    </row>
    <row r="1312" spans="1:31" x14ac:dyDescent="0.25">
      <c r="A1312" s="9">
        <v>45077</v>
      </c>
      <c r="B1312" s="10" t="s">
        <v>615</v>
      </c>
      <c r="C1312" s="10" t="s">
        <v>603</v>
      </c>
      <c r="D1312" s="10" t="s">
        <v>40</v>
      </c>
      <c r="E1312" s="10" t="s">
        <v>30</v>
      </c>
      <c r="F1312" s="10">
        <v>555</v>
      </c>
      <c r="G1312" s="10">
        <v>605</v>
      </c>
      <c r="H1312" s="11">
        <f>SUMIFS(AA:AA,$A:$A,EOMONTH($A1312,-1),$B:$B,$B1312)</f>
        <v>8</v>
      </c>
      <c r="I1312" s="63">
        <f>ROUND(SUMIFS(AC:AC,$A:$A,EOMONTH($A1312,-1),$B:$B,$B1312),2)</f>
        <v>-16.43</v>
      </c>
      <c r="J1312" s="11">
        <f>SUMIFS(AB:AB,$A:$A,EOMONTH($A1312,-1),$B:$B,$B1312)</f>
        <v>1888</v>
      </c>
      <c r="K1312" s="13">
        <v>0</v>
      </c>
      <c r="L1312" s="25">
        <v>0</v>
      </c>
      <c r="M1312" s="15">
        <v>0</v>
      </c>
      <c r="N1312" s="14">
        <v>0</v>
      </c>
      <c r="O1312" s="16">
        <v>0</v>
      </c>
      <c r="P1312" s="16">
        <v>0</v>
      </c>
      <c r="Q1312" s="16">
        <v>0</v>
      </c>
      <c r="R1312" s="16">
        <f>Q1312*16.876/100</f>
        <v>0</v>
      </c>
      <c r="S1312" s="17">
        <f t="shared" si="140"/>
        <v>0</v>
      </c>
      <c r="T1312" s="16">
        <v>0</v>
      </c>
      <c r="U1312" s="18">
        <f t="shared" si="141"/>
        <v>4.84</v>
      </c>
      <c r="V1312" s="18">
        <f t="shared" si="142"/>
        <v>0</v>
      </c>
      <c r="W1312" s="18">
        <f t="shared" si="143"/>
        <v>0</v>
      </c>
      <c r="X1312" s="27"/>
      <c r="Y1312" s="19">
        <f t="shared" si="144"/>
        <v>0</v>
      </c>
      <c r="Z1312" s="18">
        <f t="shared" si="145"/>
        <v>0</v>
      </c>
      <c r="AA1312" s="12">
        <v>8</v>
      </c>
      <c r="AB1312" s="12">
        <v>1888</v>
      </c>
      <c r="AC1312" s="28">
        <f>+I1312+Y1312-Z1312</f>
        <v>-16.43</v>
      </c>
      <c r="AD1312" s="20">
        <f t="shared" si="146"/>
        <v>20</v>
      </c>
      <c r="AE1312">
        <v>20</v>
      </c>
    </row>
    <row r="1313" spans="1:31" x14ac:dyDescent="0.25">
      <c r="A1313" s="9">
        <v>45077</v>
      </c>
      <c r="B1313" s="10" t="s">
        <v>616</v>
      </c>
      <c r="C1313" s="10" t="s">
        <v>603</v>
      </c>
      <c r="D1313" s="10" t="s">
        <v>29</v>
      </c>
      <c r="E1313" s="10" t="s">
        <v>30</v>
      </c>
      <c r="F1313" s="10"/>
      <c r="G1313" s="10">
        <v>0</v>
      </c>
      <c r="H1313" s="11">
        <f>SUMIFS(AA:AA,$A:$A,EOMONTH($A1313,-1),$B:$B,$B1313)</f>
        <v>3</v>
      </c>
      <c r="I1313" s="63">
        <f>ROUND(SUMIFS(AC:AC,$A:$A,EOMONTH($A1313,-1),$B:$B,$B1313),2)</f>
        <v>0.14000000000000001</v>
      </c>
      <c r="J1313" s="11">
        <f>SUMIFS(AB:AB,$A:$A,EOMONTH($A1313,-1),$B:$B,$B1313)</f>
        <v>708</v>
      </c>
      <c r="K1313" s="13">
        <v>0</v>
      </c>
      <c r="L1313" s="25">
        <v>0</v>
      </c>
      <c r="M1313" s="15">
        <v>0</v>
      </c>
      <c r="N1313" s="14">
        <v>0</v>
      </c>
      <c r="O1313" s="16">
        <v>0</v>
      </c>
      <c r="P1313" s="16">
        <v>0</v>
      </c>
      <c r="Q1313" s="16">
        <v>0</v>
      </c>
      <c r="R1313" s="16">
        <f>Q1313*16.876/100</f>
        <v>0</v>
      </c>
      <c r="S1313" s="17">
        <f t="shared" si="140"/>
        <v>0</v>
      </c>
      <c r="T1313" s="16">
        <v>0</v>
      </c>
      <c r="U1313" s="18">
        <f t="shared" si="141"/>
        <v>0</v>
      </c>
      <c r="V1313" s="18">
        <f t="shared" si="142"/>
        <v>0</v>
      </c>
      <c r="W1313" s="18">
        <f t="shared" si="143"/>
        <v>0</v>
      </c>
      <c r="X1313" s="27"/>
      <c r="Y1313" s="19">
        <f t="shared" si="144"/>
        <v>0</v>
      </c>
      <c r="Z1313" s="18">
        <f t="shared" si="145"/>
        <v>0</v>
      </c>
      <c r="AA1313" s="12">
        <v>3</v>
      </c>
      <c r="AB1313" s="12">
        <v>708</v>
      </c>
      <c r="AC1313" s="28">
        <f>+I1313+Y1313-Z1313</f>
        <v>0.14000000000000001</v>
      </c>
      <c r="AD1313" s="20">
        <f t="shared" si="146"/>
        <v>0</v>
      </c>
      <c r="AE1313">
        <v>0</v>
      </c>
    </row>
    <row r="1314" spans="1:31" x14ac:dyDescent="0.25">
      <c r="A1314" s="9">
        <v>45077</v>
      </c>
      <c r="B1314" s="10" t="s">
        <v>617</v>
      </c>
      <c r="C1314" s="10" t="s">
        <v>603</v>
      </c>
      <c r="D1314" s="10" t="s">
        <v>40</v>
      </c>
      <c r="E1314" s="10" t="s">
        <v>30</v>
      </c>
      <c r="F1314" s="10">
        <v>555</v>
      </c>
      <c r="G1314" s="10">
        <v>605</v>
      </c>
      <c r="H1314" s="11">
        <f>SUMIFS(AA:AA,$A:$A,EOMONTH($A1314,-1),$B:$B,$B1314)</f>
        <v>65</v>
      </c>
      <c r="I1314" s="63">
        <f>ROUND(SUMIFS(AC:AC,$A:$A,EOMONTH($A1314,-1),$B:$B,$B1314),2)</f>
        <v>-13.86</v>
      </c>
      <c r="J1314" s="11">
        <f>SUMIFS(AB:AB,$A:$A,EOMONTH($A1314,-1),$B:$B,$B1314)</f>
        <v>15340</v>
      </c>
      <c r="K1314" s="13">
        <v>0</v>
      </c>
      <c r="L1314" s="25">
        <v>0</v>
      </c>
      <c r="M1314" s="15">
        <v>0</v>
      </c>
      <c r="N1314" s="14">
        <v>0</v>
      </c>
      <c r="O1314" s="16">
        <v>0</v>
      </c>
      <c r="P1314" s="16">
        <v>0</v>
      </c>
      <c r="Q1314" s="16">
        <v>0</v>
      </c>
      <c r="R1314" s="16">
        <f>Q1314*16.876/100</f>
        <v>0</v>
      </c>
      <c r="S1314" s="17">
        <f t="shared" si="140"/>
        <v>0</v>
      </c>
      <c r="T1314" s="16">
        <v>0</v>
      </c>
      <c r="U1314" s="18">
        <f t="shared" si="141"/>
        <v>39.325000000000003</v>
      </c>
      <c r="V1314" s="18">
        <f t="shared" si="142"/>
        <v>0</v>
      </c>
      <c r="W1314" s="18">
        <f t="shared" si="143"/>
        <v>0</v>
      </c>
      <c r="X1314" s="27"/>
      <c r="Y1314" s="19">
        <f t="shared" si="144"/>
        <v>0</v>
      </c>
      <c r="Z1314" s="18">
        <f t="shared" si="145"/>
        <v>0</v>
      </c>
      <c r="AA1314" s="12">
        <v>65</v>
      </c>
      <c r="AB1314" s="12">
        <v>15340</v>
      </c>
      <c r="AC1314" s="28">
        <f>+I1314+Y1314-Z1314</f>
        <v>-13.86</v>
      </c>
      <c r="AD1314" s="20">
        <f t="shared" si="146"/>
        <v>20</v>
      </c>
      <c r="AE1314">
        <v>20</v>
      </c>
    </row>
    <row r="1315" spans="1:31" x14ac:dyDescent="0.25">
      <c r="A1315" s="9">
        <v>45077</v>
      </c>
      <c r="B1315" s="10" t="s">
        <v>618</v>
      </c>
      <c r="C1315" s="10" t="s">
        <v>603</v>
      </c>
      <c r="D1315" s="10" t="s">
        <v>40</v>
      </c>
      <c r="E1315" s="10" t="s">
        <v>30</v>
      </c>
      <c r="F1315" s="10">
        <v>130</v>
      </c>
      <c r="G1315" s="10">
        <v>142</v>
      </c>
      <c r="H1315" s="11">
        <f>SUMIFS(AA:AA,$A:$A,EOMONTH($A1315,-1),$B:$B,$B1315)</f>
        <v>621</v>
      </c>
      <c r="I1315" s="63">
        <f>ROUND(SUMIFS(AC:AC,$A:$A,EOMONTH($A1315,-1),$B:$B,$B1315),2)</f>
        <v>8.67</v>
      </c>
      <c r="J1315" s="11">
        <f>SUMIFS(AB:AB,$A:$A,EOMONTH($A1315,-1),$B:$B,$B1315)</f>
        <v>47196</v>
      </c>
      <c r="K1315" s="13">
        <v>0</v>
      </c>
      <c r="L1315" s="25">
        <v>0</v>
      </c>
      <c r="M1315" s="15">
        <v>0</v>
      </c>
      <c r="N1315" s="14">
        <v>0</v>
      </c>
      <c r="O1315" s="16">
        <v>0</v>
      </c>
      <c r="P1315" s="16">
        <v>0</v>
      </c>
      <c r="Q1315" s="16">
        <v>0</v>
      </c>
      <c r="R1315" s="16">
        <f>Q1315*16.876/100</f>
        <v>0</v>
      </c>
      <c r="S1315" s="17">
        <f t="shared" si="140"/>
        <v>0</v>
      </c>
      <c r="T1315" s="16">
        <v>0</v>
      </c>
      <c r="U1315" s="18">
        <f t="shared" si="141"/>
        <v>88.182000000000002</v>
      </c>
      <c r="V1315" s="18">
        <f t="shared" si="142"/>
        <v>0</v>
      </c>
      <c r="W1315" s="18">
        <f t="shared" si="143"/>
        <v>0</v>
      </c>
      <c r="X1315" s="27"/>
      <c r="Y1315" s="19">
        <f t="shared" si="144"/>
        <v>0</v>
      </c>
      <c r="Z1315" s="18">
        <f t="shared" si="145"/>
        <v>0</v>
      </c>
      <c r="AA1315" s="12">
        <v>621</v>
      </c>
      <c r="AB1315" s="12">
        <v>47196</v>
      </c>
      <c r="AC1315" s="28">
        <f>+I1315+Y1315-Z1315</f>
        <v>8.67</v>
      </c>
      <c r="AD1315" s="20">
        <f t="shared" si="146"/>
        <v>0</v>
      </c>
      <c r="AE1315">
        <v>0</v>
      </c>
    </row>
    <row r="1316" spans="1:31" x14ac:dyDescent="0.25">
      <c r="A1316" s="9">
        <v>45077</v>
      </c>
      <c r="B1316" s="10" t="s">
        <v>619</v>
      </c>
      <c r="C1316" s="10" t="s">
        <v>603</v>
      </c>
      <c r="D1316" s="10" t="s">
        <v>40</v>
      </c>
      <c r="E1316" s="10" t="s">
        <v>30</v>
      </c>
      <c r="F1316" s="10">
        <v>175</v>
      </c>
      <c r="G1316" s="10">
        <v>191</v>
      </c>
      <c r="H1316" s="11">
        <f>SUMIFS(AA:AA,$A:$A,EOMONTH($A1316,-1),$B:$B,$B1316)</f>
        <v>688</v>
      </c>
      <c r="I1316" s="63">
        <f>ROUND(SUMIFS(AC:AC,$A:$A,EOMONTH($A1316,-1),$B:$B,$B1316),2)</f>
        <v>17.940000000000001</v>
      </c>
      <c r="J1316" s="11">
        <f>SUMIFS(AB:AB,$A:$A,EOMONTH($A1316,-1),$B:$B,$B1316)</f>
        <v>55040</v>
      </c>
      <c r="K1316" s="13">
        <v>0</v>
      </c>
      <c r="L1316" s="25">
        <v>0</v>
      </c>
      <c r="M1316" s="15">
        <v>0</v>
      </c>
      <c r="N1316" s="14">
        <v>0</v>
      </c>
      <c r="O1316" s="16">
        <v>0</v>
      </c>
      <c r="P1316" s="16">
        <v>0</v>
      </c>
      <c r="Q1316" s="16">
        <v>0</v>
      </c>
      <c r="R1316" s="16">
        <f>Q1316*16.876/100</f>
        <v>0</v>
      </c>
      <c r="S1316" s="17">
        <f t="shared" si="140"/>
        <v>0</v>
      </c>
      <c r="T1316" s="16">
        <v>0</v>
      </c>
      <c r="U1316" s="18">
        <f t="shared" si="141"/>
        <v>131.40799999999999</v>
      </c>
      <c r="V1316" s="18">
        <f t="shared" si="142"/>
        <v>0</v>
      </c>
      <c r="W1316" s="18">
        <f t="shared" si="143"/>
        <v>0</v>
      </c>
      <c r="X1316" s="27"/>
      <c r="Y1316" s="19">
        <f t="shared" si="144"/>
        <v>0</v>
      </c>
      <c r="Z1316" s="18">
        <f t="shared" si="145"/>
        <v>0</v>
      </c>
      <c r="AA1316" s="12">
        <v>688</v>
      </c>
      <c r="AB1316" s="12">
        <v>55040</v>
      </c>
      <c r="AC1316" s="28">
        <f>+I1316+Y1316-Z1316</f>
        <v>17.940000000000001</v>
      </c>
      <c r="AD1316" s="20">
        <f t="shared" si="146"/>
        <v>0</v>
      </c>
      <c r="AE1316">
        <v>0</v>
      </c>
    </row>
    <row r="1317" spans="1:31" x14ac:dyDescent="0.25">
      <c r="A1317" s="9">
        <v>45077</v>
      </c>
      <c r="B1317" s="10" t="s">
        <v>620</v>
      </c>
      <c r="C1317" s="10" t="s">
        <v>603</v>
      </c>
      <c r="D1317" s="10" t="s">
        <v>40</v>
      </c>
      <c r="E1317" s="10" t="s">
        <v>30</v>
      </c>
      <c r="F1317" s="10">
        <v>350</v>
      </c>
      <c r="G1317" s="10">
        <v>381</v>
      </c>
      <c r="H1317" s="11">
        <f>SUMIFS(AA:AA,$A:$A,EOMONTH($A1317,-1),$B:$B,$B1317)</f>
        <v>574</v>
      </c>
      <c r="I1317" s="63">
        <f>ROUND(SUMIFS(AC:AC,$A:$A,EOMONTH($A1317,-1),$B:$B,$B1317),2)</f>
        <v>-14.39</v>
      </c>
      <c r="J1317" s="11">
        <f>SUMIFS(AB:AB,$A:$A,EOMONTH($A1317,-1),$B:$B,$B1317)</f>
        <v>57118.31</v>
      </c>
      <c r="K1317" s="13">
        <v>0</v>
      </c>
      <c r="L1317" s="25">
        <v>0</v>
      </c>
      <c r="M1317" s="15">
        <v>0</v>
      </c>
      <c r="N1317" s="14">
        <v>0</v>
      </c>
      <c r="O1317" s="16">
        <v>60</v>
      </c>
      <c r="P1317" s="16">
        <v>3285.6</v>
      </c>
      <c r="Q1317" s="16">
        <v>0</v>
      </c>
      <c r="R1317" s="16">
        <f>Q1317*16.876/100</f>
        <v>0</v>
      </c>
      <c r="S1317" s="17">
        <f t="shared" si="140"/>
        <v>0</v>
      </c>
      <c r="T1317" s="16">
        <v>0</v>
      </c>
      <c r="U1317" s="18">
        <f t="shared" si="141"/>
        <v>218.69399999999999</v>
      </c>
      <c r="V1317" s="18">
        <f t="shared" si="142"/>
        <v>0</v>
      </c>
      <c r="W1317" s="18">
        <f t="shared" si="143"/>
        <v>0</v>
      </c>
      <c r="X1317" s="27"/>
      <c r="Y1317" s="19">
        <f t="shared" si="144"/>
        <v>0</v>
      </c>
      <c r="Z1317" s="18">
        <f t="shared" si="145"/>
        <v>22.86</v>
      </c>
      <c r="AA1317" s="12">
        <v>514</v>
      </c>
      <c r="AB1317" s="12">
        <v>51147.75</v>
      </c>
      <c r="AC1317" s="28">
        <f>+I1317+Y1317-Z1317</f>
        <v>-37.25</v>
      </c>
      <c r="AD1317" s="20">
        <f t="shared" si="146"/>
        <v>40</v>
      </c>
      <c r="AE1317">
        <v>40</v>
      </c>
    </row>
    <row r="1318" spans="1:31" x14ac:dyDescent="0.25">
      <c r="A1318" s="9">
        <v>45077</v>
      </c>
      <c r="B1318" s="10" t="s">
        <v>622</v>
      </c>
      <c r="C1318" s="10" t="s">
        <v>603</v>
      </c>
      <c r="D1318" s="10" t="s">
        <v>29</v>
      </c>
      <c r="E1318" s="10" t="s">
        <v>30</v>
      </c>
      <c r="F1318" s="10"/>
      <c r="G1318" s="10">
        <v>0</v>
      </c>
      <c r="H1318" s="11">
        <f>SUMIFS(AA:AA,$A:$A,EOMONTH($A1318,-1),$B:$B,$B1318)</f>
        <v>515</v>
      </c>
      <c r="I1318" s="63">
        <f>ROUND(SUMIFS(AC:AC,$A:$A,EOMONTH($A1318,-1),$B:$B,$B1318),2)</f>
        <v>23.25</v>
      </c>
      <c r="J1318" s="11">
        <f>SUMIFS(AB:AB,$A:$A,EOMONTH($A1318,-1),$B:$B,$B1318)</f>
        <v>1888.37</v>
      </c>
      <c r="K1318" s="13">
        <v>0</v>
      </c>
      <c r="L1318" s="25">
        <v>0</v>
      </c>
      <c r="M1318" s="15">
        <v>0</v>
      </c>
      <c r="N1318" s="14">
        <v>0</v>
      </c>
      <c r="O1318" s="16">
        <v>0</v>
      </c>
      <c r="P1318" s="16">
        <v>0</v>
      </c>
      <c r="Q1318" s="16">
        <v>0</v>
      </c>
      <c r="R1318" s="16">
        <f>Q1318*16.876/100</f>
        <v>0</v>
      </c>
      <c r="S1318" s="17">
        <f t="shared" si="140"/>
        <v>0</v>
      </c>
      <c r="T1318" s="16">
        <v>0</v>
      </c>
      <c r="U1318" s="18">
        <f t="shared" si="141"/>
        <v>0</v>
      </c>
      <c r="V1318" s="18">
        <f t="shared" si="142"/>
        <v>0</v>
      </c>
      <c r="W1318" s="18">
        <f t="shared" si="143"/>
        <v>0</v>
      </c>
      <c r="X1318" s="27"/>
      <c r="Y1318" s="19">
        <f t="shared" si="144"/>
        <v>0</v>
      </c>
      <c r="Z1318" s="18">
        <f t="shared" si="145"/>
        <v>0</v>
      </c>
      <c r="AA1318" s="12">
        <v>515</v>
      </c>
      <c r="AB1318" s="12">
        <v>1888.37</v>
      </c>
      <c r="AC1318" s="28">
        <f>+I1318+Y1318-Z1318</f>
        <v>23.25</v>
      </c>
      <c r="AD1318" s="20">
        <f t="shared" si="146"/>
        <v>0</v>
      </c>
      <c r="AE1318">
        <v>0</v>
      </c>
    </row>
    <row r="1319" spans="1:31" x14ac:dyDescent="0.25">
      <c r="A1319" s="9">
        <v>45077</v>
      </c>
      <c r="B1319" s="10" t="s">
        <v>623</v>
      </c>
      <c r="C1319" s="10" t="s">
        <v>603</v>
      </c>
      <c r="D1319" s="10" t="s">
        <v>29</v>
      </c>
      <c r="E1319" s="10" t="s">
        <v>30</v>
      </c>
      <c r="F1319" s="10"/>
      <c r="G1319" s="10">
        <v>0</v>
      </c>
      <c r="H1319" s="11">
        <f>SUMIFS(AA:AA,$A:$A,EOMONTH($A1319,-1),$B:$B,$B1319)</f>
        <v>515</v>
      </c>
      <c r="I1319" s="63">
        <f>ROUND(SUMIFS(AC:AC,$A:$A,EOMONTH($A1319,-1),$B:$B,$B1319),2)</f>
        <v>23.25</v>
      </c>
      <c r="J1319" s="11">
        <f>SUMIFS(AB:AB,$A:$A,EOMONTH($A1319,-1),$B:$B,$B1319)</f>
        <v>1802.32</v>
      </c>
      <c r="K1319" s="13">
        <v>0</v>
      </c>
      <c r="L1319" s="25">
        <v>0</v>
      </c>
      <c r="M1319" s="15">
        <v>0</v>
      </c>
      <c r="N1319" s="14">
        <v>0</v>
      </c>
      <c r="O1319" s="16">
        <v>0</v>
      </c>
      <c r="P1319" s="16">
        <v>0</v>
      </c>
      <c r="Q1319" s="16">
        <v>0</v>
      </c>
      <c r="R1319" s="16">
        <f>Q1319*16.876/100</f>
        <v>0</v>
      </c>
      <c r="S1319" s="17">
        <f t="shared" si="140"/>
        <v>0</v>
      </c>
      <c r="T1319" s="16">
        <v>0</v>
      </c>
      <c r="U1319" s="18">
        <f t="shared" si="141"/>
        <v>0</v>
      </c>
      <c r="V1319" s="18">
        <f t="shared" si="142"/>
        <v>0</v>
      </c>
      <c r="W1319" s="18">
        <f t="shared" si="143"/>
        <v>0</v>
      </c>
      <c r="X1319" s="27"/>
      <c r="Y1319" s="19">
        <f t="shared" si="144"/>
        <v>0</v>
      </c>
      <c r="Z1319" s="18">
        <f t="shared" si="145"/>
        <v>0</v>
      </c>
      <c r="AA1319" s="12">
        <v>515</v>
      </c>
      <c r="AB1319" s="12">
        <v>1802.32</v>
      </c>
      <c r="AC1319" s="28">
        <f>+I1319+Y1319-Z1319</f>
        <v>23.25</v>
      </c>
      <c r="AD1319" s="20">
        <f t="shared" si="146"/>
        <v>0</v>
      </c>
      <c r="AE1319">
        <v>0</v>
      </c>
    </row>
    <row r="1320" spans="1:31" x14ac:dyDescent="0.25">
      <c r="A1320" s="9">
        <v>45077</v>
      </c>
      <c r="B1320" s="10" t="s">
        <v>624</v>
      </c>
      <c r="C1320" s="10" t="s">
        <v>603</v>
      </c>
      <c r="D1320" s="10" t="s">
        <v>29</v>
      </c>
      <c r="E1320" s="10" t="s">
        <v>30</v>
      </c>
      <c r="F1320" s="10"/>
      <c r="G1320" s="10">
        <v>0</v>
      </c>
      <c r="H1320" s="11">
        <f>SUMIFS(AA:AA,$A:$A,EOMONTH($A1320,-1),$B:$B,$B1320)</f>
        <v>181</v>
      </c>
      <c r="I1320" s="63">
        <f>ROUND(SUMIFS(AC:AC,$A:$A,EOMONTH($A1320,-1),$B:$B,$B1320),2)</f>
        <v>8.17</v>
      </c>
      <c r="J1320" s="11">
        <f>SUMIFS(AB:AB,$A:$A,EOMONTH($A1320,-1),$B:$B,$B1320)</f>
        <v>0</v>
      </c>
      <c r="K1320" s="13">
        <v>0</v>
      </c>
      <c r="L1320" s="25">
        <v>0</v>
      </c>
      <c r="M1320" s="15">
        <v>0</v>
      </c>
      <c r="N1320" s="14">
        <v>0</v>
      </c>
      <c r="O1320" s="16">
        <v>0</v>
      </c>
      <c r="P1320" s="16">
        <v>0</v>
      </c>
      <c r="Q1320" s="16">
        <v>0</v>
      </c>
      <c r="R1320" s="16">
        <f>Q1320*16.876/100</f>
        <v>0</v>
      </c>
      <c r="S1320" s="17">
        <f t="shared" si="140"/>
        <v>0</v>
      </c>
      <c r="T1320" s="16">
        <v>0</v>
      </c>
      <c r="U1320" s="18">
        <f t="shared" si="141"/>
        <v>0</v>
      </c>
      <c r="V1320" s="18">
        <f t="shared" si="142"/>
        <v>0</v>
      </c>
      <c r="W1320" s="18">
        <f t="shared" si="143"/>
        <v>0</v>
      </c>
      <c r="X1320" s="27"/>
      <c r="Y1320" s="19">
        <f t="shared" si="144"/>
        <v>0</v>
      </c>
      <c r="Z1320" s="18">
        <f t="shared" si="145"/>
        <v>0</v>
      </c>
      <c r="AA1320" s="12">
        <v>181</v>
      </c>
      <c r="AB1320" s="12">
        <v>0</v>
      </c>
      <c r="AC1320" s="28">
        <f>+I1320+Y1320-Z1320</f>
        <v>8.17</v>
      </c>
      <c r="AD1320" s="20">
        <f t="shared" si="146"/>
        <v>0</v>
      </c>
      <c r="AE1320">
        <v>0</v>
      </c>
    </row>
    <row r="1321" spans="1:31" x14ac:dyDescent="0.25">
      <c r="A1321" s="9">
        <v>45077</v>
      </c>
      <c r="B1321" s="10" t="s">
        <v>625</v>
      </c>
      <c r="C1321" s="10" t="s">
        <v>603</v>
      </c>
      <c r="D1321" s="10" t="s">
        <v>29</v>
      </c>
      <c r="E1321" s="10" t="s">
        <v>30</v>
      </c>
      <c r="F1321" s="10"/>
      <c r="G1321" s="10">
        <v>0</v>
      </c>
      <c r="H1321" s="11">
        <f>SUMIFS(AA:AA,$A:$A,EOMONTH($A1321,-1),$B:$B,$B1321)</f>
        <v>29</v>
      </c>
      <c r="I1321" s="63">
        <f>ROUND(SUMIFS(AC:AC,$A:$A,EOMONTH($A1321,-1),$B:$B,$B1321),2)</f>
        <v>1.31</v>
      </c>
      <c r="J1321" s="11">
        <f>SUMIFS(AB:AB,$A:$A,EOMONTH($A1321,-1),$B:$B,$B1321)</f>
        <v>168.69</v>
      </c>
      <c r="K1321" s="13">
        <v>0</v>
      </c>
      <c r="L1321" s="25">
        <v>0</v>
      </c>
      <c r="M1321" s="15">
        <v>0</v>
      </c>
      <c r="N1321" s="14">
        <v>0</v>
      </c>
      <c r="O1321" s="16">
        <v>0</v>
      </c>
      <c r="P1321" s="16">
        <v>0</v>
      </c>
      <c r="Q1321" s="16">
        <v>0</v>
      </c>
      <c r="R1321" s="16">
        <f>Q1321*16.876/100</f>
        <v>0</v>
      </c>
      <c r="S1321" s="17">
        <f t="shared" si="140"/>
        <v>0</v>
      </c>
      <c r="T1321" s="16">
        <v>0</v>
      </c>
      <c r="U1321" s="18">
        <f t="shared" si="141"/>
        <v>0</v>
      </c>
      <c r="V1321" s="18">
        <f t="shared" si="142"/>
        <v>0</v>
      </c>
      <c r="W1321" s="18">
        <f t="shared" si="143"/>
        <v>0</v>
      </c>
      <c r="X1321" s="27"/>
      <c r="Y1321" s="19">
        <f t="shared" si="144"/>
        <v>0</v>
      </c>
      <c r="Z1321" s="18">
        <f t="shared" si="145"/>
        <v>0</v>
      </c>
      <c r="AA1321" s="12">
        <v>29</v>
      </c>
      <c r="AB1321" s="12">
        <v>168.69</v>
      </c>
      <c r="AC1321" s="28">
        <f>+I1321+Y1321-Z1321</f>
        <v>1.31</v>
      </c>
      <c r="AD1321" s="20">
        <f t="shared" si="146"/>
        <v>0</v>
      </c>
      <c r="AE1321">
        <v>0</v>
      </c>
    </row>
    <row r="1322" spans="1:31" x14ac:dyDescent="0.25">
      <c r="A1322" s="9">
        <v>45077</v>
      </c>
      <c r="B1322" s="10" t="s">
        <v>626</v>
      </c>
      <c r="C1322" s="10" t="s">
        <v>603</v>
      </c>
      <c r="D1322" s="10" t="s">
        <v>29</v>
      </c>
      <c r="E1322" s="10" t="s">
        <v>30</v>
      </c>
      <c r="F1322" s="10"/>
      <c r="G1322" s="10">
        <v>0</v>
      </c>
      <c r="H1322" s="11">
        <f>SUMIFS(AA:AA,$A:$A,EOMONTH($A1322,-1),$B:$B,$B1322)</f>
        <v>13</v>
      </c>
      <c r="I1322" s="63">
        <f>ROUND(SUMIFS(AC:AC,$A:$A,EOMONTH($A1322,-1),$B:$B,$B1322),2)</f>
        <v>0.59</v>
      </c>
      <c r="J1322" s="11">
        <f>SUMIFS(AB:AB,$A:$A,EOMONTH($A1322,-1),$B:$B,$B1322)</f>
        <v>70.81</v>
      </c>
      <c r="K1322" s="13">
        <v>0</v>
      </c>
      <c r="L1322" s="25">
        <v>0</v>
      </c>
      <c r="M1322" s="15">
        <v>0</v>
      </c>
      <c r="N1322" s="14">
        <v>0</v>
      </c>
      <c r="O1322" s="16">
        <v>0</v>
      </c>
      <c r="P1322" s="16">
        <v>0</v>
      </c>
      <c r="Q1322" s="16">
        <v>0</v>
      </c>
      <c r="R1322" s="16">
        <f>Q1322*16.876/100</f>
        <v>0</v>
      </c>
      <c r="S1322" s="17">
        <f t="shared" si="140"/>
        <v>0</v>
      </c>
      <c r="T1322" s="16">
        <v>0</v>
      </c>
      <c r="U1322" s="18">
        <f t="shared" si="141"/>
        <v>0</v>
      </c>
      <c r="V1322" s="18">
        <f t="shared" si="142"/>
        <v>0</v>
      </c>
      <c r="W1322" s="18">
        <f t="shared" si="143"/>
        <v>0</v>
      </c>
      <c r="X1322" s="27"/>
      <c r="Y1322" s="19">
        <f t="shared" si="144"/>
        <v>0</v>
      </c>
      <c r="Z1322" s="18">
        <f t="shared" si="145"/>
        <v>0</v>
      </c>
      <c r="AA1322" s="12">
        <v>13</v>
      </c>
      <c r="AB1322" s="12">
        <v>70.81</v>
      </c>
      <c r="AC1322" s="28">
        <f>+I1322+Y1322-Z1322</f>
        <v>0.59</v>
      </c>
      <c r="AD1322" s="20">
        <f t="shared" si="146"/>
        <v>0</v>
      </c>
      <c r="AE1322">
        <v>0</v>
      </c>
    </row>
    <row r="1323" spans="1:31" x14ac:dyDescent="0.25">
      <c r="A1323" s="9">
        <v>45077</v>
      </c>
      <c r="B1323" s="10" t="s">
        <v>627</v>
      </c>
      <c r="C1323" s="10" t="s">
        <v>603</v>
      </c>
      <c r="D1323" s="10" t="s">
        <v>29</v>
      </c>
      <c r="E1323" s="10" t="s">
        <v>30</v>
      </c>
      <c r="F1323" s="10"/>
      <c r="G1323" s="10">
        <v>0</v>
      </c>
      <c r="H1323" s="11">
        <f>SUMIFS(AA:AA,$A:$A,EOMONTH($A1323,-1),$B:$B,$B1323)</f>
        <v>12</v>
      </c>
      <c r="I1323" s="63">
        <f>ROUND(SUMIFS(AC:AC,$A:$A,EOMONTH($A1323,-1),$B:$B,$B1323),2)</f>
        <v>0.54</v>
      </c>
      <c r="J1323" s="11">
        <f>SUMIFS(AB:AB,$A:$A,EOMONTH($A1323,-1),$B:$B,$B1323)</f>
        <v>0</v>
      </c>
      <c r="K1323" s="13">
        <v>0</v>
      </c>
      <c r="L1323" s="25">
        <v>0</v>
      </c>
      <c r="M1323" s="15">
        <v>0</v>
      </c>
      <c r="N1323" s="14">
        <v>0</v>
      </c>
      <c r="O1323" s="16">
        <v>0</v>
      </c>
      <c r="P1323" s="16">
        <v>0</v>
      </c>
      <c r="Q1323" s="16">
        <v>0</v>
      </c>
      <c r="R1323" s="16">
        <f>Q1323*16.876/100</f>
        <v>0</v>
      </c>
      <c r="S1323" s="17">
        <f t="shared" si="140"/>
        <v>0</v>
      </c>
      <c r="T1323" s="16">
        <v>0</v>
      </c>
      <c r="U1323" s="18">
        <f t="shared" si="141"/>
        <v>0</v>
      </c>
      <c r="V1323" s="18">
        <f t="shared" si="142"/>
        <v>0</v>
      </c>
      <c r="W1323" s="18">
        <f t="shared" si="143"/>
        <v>0</v>
      </c>
      <c r="X1323" s="27"/>
      <c r="Y1323" s="19">
        <f t="shared" si="144"/>
        <v>0</v>
      </c>
      <c r="Z1323" s="18">
        <f t="shared" si="145"/>
        <v>0</v>
      </c>
      <c r="AA1323" s="12">
        <v>12</v>
      </c>
      <c r="AB1323" s="12">
        <v>0</v>
      </c>
      <c r="AC1323" s="28">
        <f>+I1323+Y1323-Z1323</f>
        <v>0.54</v>
      </c>
      <c r="AD1323" s="20">
        <f t="shared" si="146"/>
        <v>0</v>
      </c>
      <c r="AE1323">
        <v>0</v>
      </c>
    </row>
    <row r="1324" spans="1:31" x14ac:dyDescent="0.25">
      <c r="A1324" s="9">
        <v>45077</v>
      </c>
      <c r="B1324" s="10" t="s">
        <v>628</v>
      </c>
      <c r="C1324" s="10" t="s">
        <v>603</v>
      </c>
      <c r="D1324" s="10" t="s">
        <v>29</v>
      </c>
      <c r="E1324" s="10" t="s">
        <v>30</v>
      </c>
      <c r="F1324" s="10"/>
      <c r="G1324" s="10">
        <v>0</v>
      </c>
      <c r="H1324" s="11">
        <f>SUMIFS(AA:AA,$A:$A,EOMONTH($A1324,-1),$B:$B,$B1324)</f>
        <v>360</v>
      </c>
      <c r="I1324" s="63">
        <f>ROUND(SUMIFS(AC:AC,$A:$A,EOMONTH($A1324,-1),$B:$B,$B1324),2)</f>
        <v>16.25</v>
      </c>
      <c r="J1324" s="11">
        <f>SUMIFS(AB:AB,$A:$A,EOMONTH($A1324,-1),$B:$B,$B1324)</f>
        <v>0</v>
      </c>
      <c r="K1324" s="13">
        <v>0</v>
      </c>
      <c r="L1324" s="25">
        <v>0</v>
      </c>
      <c r="M1324" s="15">
        <v>0</v>
      </c>
      <c r="N1324" s="14">
        <v>0</v>
      </c>
      <c r="O1324" s="16">
        <v>0</v>
      </c>
      <c r="P1324" s="16">
        <v>0</v>
      </c>
      <c r="Q1324" s="16">
        <v>0</v>
      </c>
      <c r="R1324" s="16">
        <f>Q1324*16.876/100</f>
        <v>0</v>
      </c>
      <c r="S1324" s="17">
        <f t="shared" si="140"/>
        <v>0</v>
      </c>
      <c r="T1324" s="16">
        <v>0</v>
      </c>
      <c r="U1324" s="18">
        <f t="shared" si="141"/>
        <v>0</v>
      </c>
      <c r="V1324" s="18">
        <f t="shared" si="142"/>
        <v>0</v>
      </c>
      <c r="W1324" s="18">
        <f t="shared" si="143"/>
        <v>0</v>
      </c>
      <c r="X1324" s="27"/>
      <c r="Y1324" s="19">
        <f t="shared" si="144"/>
        <v>0</v>
      </c>
      <c r="Z1324" s="18">
        <f t="shared" si="145"/>
        <v>0</v>
      </c>
      <c r="AA1324" s="12">
        <v>360</v>
      </c>
      <c r="AB1324" s="12">
        <v>0</v>
      </c>
      <c r="AC1324" s="28">
        <f>+I1324+Y1324-Z1324</f>
        <v>16.25</v>
      </c>
      <c r="AD1324" s="20">
        <f t="shared" si="146"/>
        <v>0</v>
      </c>
      <c r="AE1324">
        <v>0</v>
      </c>
    </row>
    <row r="1325" spans="1:31" x14ac:dyDescent="0.25">
      <c r="A1325" s="9">
        <v>45077</v>
      </c>
      <c r="B1325" s="10" t="s">
        <v>629</v>
      </c>
      <c r="C1325" s="10" t="s">
        <v>603</v>
      </c>
      <c r="D1325" s="10" t="s">
        <v>40</v>
      </c>
      <c r="E1325" s="10" t="s">
        <v>30</v>
      </c>
      <c r="F1325" s="10">
        <v>410</v>
      </c>
      <c r="G1325" s="10">
        <v>447</v>
      </c>
      <c r="H1325" s="11">
        <f>SUMIFS(AA:AA,$A:$A,EOMONTH($A1325,-1),$B:$B,$B1325)</f>
        <v>936</v>
      </c>
      <c r="I1325" s="63">
        <f>ROUND(SUMIFS(AC:AC,$A:$A,EOMONTH($A1325,-1),$B:$B,$B1325),2)</f>
        <v>42.26</v>
      </c>
      <c r="J1325" s="11">
        <f>SUMIFS(AB:AB,$A:$A,EOMONTH($A1325,-1),$B:$B,$B1325)</f>
        <v>37463.29</v>
      </c>
      <c r="K1325" s="13">
        <v>0</v>
      </c>
      <c r="L1325" s="25">
        <v>0</v>
      </c>
      <c r="M1325" s="15">
        <v>0</v>
      </c>
      <c r="N1325" s="14">
        <v>0</v>
      </c>
      <c r="O1325" s="16">
        <v>0</v>
      </c>
      <c r="P1325" s="16">
        <v>0</v>
      </c>
      <c r="Q1325" s="16">
        <v>0</v>
      </c>
      <c r="R1325" s="16">
        <f>Q1325*16.876/100</f>
        <v>0</v>
      </c>
      <c r="S1325" s="17">
        <f t="shared" si="140"/>
        <v>0</v>
      </c>
      <c r="T1325" s="16">
        <v>0</v>
      </c>
      <c r="U1325" s="18">
        <f t="shared" si="141"/>
        <v>418.392</v>
      </c>
      <c r="V1325" s="18">
        <f t="shared" si="142"/>
        <v>0</v>
      </c>
      <c r="W1325" s="18">
        <f t="shared" si="143"/>
        <v>0</v>
      </c>
      <c r="X1325" s="27"/>
      <c r="Y1325" s="19">
        <f t="shared" si="144"/>
        <v>0</v>
      </c>
      <c r="Z1325" s="18">
        <f t="shared" si="145"/>
        <v>0</v>
      </c>
      <c r="AA1325" s="12">
        <v>936</v>
      </c>
      <c r="AB1325" s="12">
        <v>37463.29</v>
      </c>
      <c r="AC1325" s="28">
        <f>+I1325+Y1325-Z1325</f>
        <v>42.26</v>
      </c>
      <c r="AD1325" s="20">
        <f t="shared" si="146"/>
        <v>0</v>
      </c>
      <c r="AE1325">
        <v>0</v>
      </c>
    </row>
    <row r="1326" spans="1:31" x14ac:dyDescent="0.25">
      <c r="A1326" s="9">
        <v>45077</v>
      </c>
      <c r="B1326" s="10" t="s">
        <v>630</v>
      </c>
      <c r="C1326" s="10" t="s">
        <v>213</v>
      </c>
      <c r="D1326" s="10" t="s">
        <v>40</v>
      </c>
      <c r="E1326" s="10" t="s">
        <v>30</v>
      </c>
      <c r="F1326" s="10">
        <v>450</v>
      </c>
      <c r="G1326" s="10">
        <v>490</v>
      </c>
      <c r="H1326" s="11">
        <f>SUMIFS(AA:AA,$A:$A,EOMONTH($A1326,-1),$B:$B,$B1326)</f>
        <v>576</v>
      </c>
      <c r="I1326" s="63">
        <f>ROUND(SUMIFS(AC:AC,$A:$A,EOMONTH($A1326,-1),$B:$B,$B1326),2)</f>
        <v>26.01</v>
      </c>
      <c r="J1326" s="11">
        <f>SUMIFS(AB:AB,$A:$A,EOMONTH($A1326,-1),$B:$B,$B1326)</f>
        <v>23594.43</v>
      </c>
      <c r="K1326" s="13">
        <v>0</v>
      </c>
      <c r="L1326" s="25">
        <v>0</v>
      </c>
      <c r="M1326" s="15">
        <v>0</v>
      </c>
      <c r="N1326" s="14">
        <v>0</v>
      </c>
      <c r="O1326" s="16">
        <v>0</v>
      </c>
      <c r="P1326" s="16">
        <v>0</v>
      </c>
      <c r="Q1326" s="16">
        <v>0</v>
      </c>
      <c r="R1326" s="16">
        <f>Q1326*16.876/100</f>
        <v>0</v>
      </c>
      <c r="S1326" s="17">
        <f t="shared" si="140"/>
        <v>0</v>
      </c>
      <c r="T1326" s="16">
        <v>0</v>
      </c>
      <c r="U1326" s="18">
        <f t="shared" si="141"/>
        <v>282.24</v>
      </c>
      <c r="V1326" s="18">
        <f t="shared" si="142"/>
        <v>0</v>
      </c>
      <c r="W1326" s="18">
        <f t="shared" si="143"/>
        <v>0</v>
      </c>
      <c r="X1326" s="27"/>
      <c r="Y1326" s="19">
        <f t="shared" si="144"/>
        <v>0</v>
      </c>
      <c r="Z1326" s="18">
        <f t="shared" si="145"/>
        <v>0</v>
      </c>
      <c r="AA1326" s="12">
        <v>576</v>
      </c>
      <c r="AB1326" s="12">
        <v>23594.43</v>
      </c>
      <c r="AC1326" s="28">
        <f>+I1326+Y1326-Z1326</f>
        <v>26.01</v>
      </c>
      <c r="AD1326" s="20">
        <f t="shared" si="146"/>
        <v>0</v>
      </c>
      <c r="AE1326">
        <v>0</v>
      </c>
    </row>
    <row r="1327" spans="1:31" x14ac:dyDescent="0.25">
      <c r="A1327" s="59">
        <v>45077</v>
      </c>
      <c r="B1327" s="60" t="s">
        <v>812</v>
      </c>
      <c r="C1327" s="60" t="s">
        <v>603</v>
      </c>
      <c r="D1327" s="60" t="s">
        <v>40</v>
      </c>
      <c r="E1327" s="60" t="s">
        <v>30</v>
      </c>
      <c r="F1327" s="10"/>
      <c r="G1327" s="10"/>
      <c r="H1327" s="11"/>
      <c r="I1327" s="63">
        <f>ROUND(SUMIFS(AC:AC,$A:$A,EOMONTH($A1327,-1),$B:$B,$B1327),2)</f>
        <v>0</v>
      </c>
      <c r="J1327" s="11"/>
      <c r="K1327" s="13"/>
      <c r="L1327" s="25"/>
      <c r="M1327" s="15"/>
      <c r="N1327" s="14"/>
      <c r="O1327" s="16"/>
      <c r="P1327" s="16"/>
      <c r="Q1327" s="16"/>
      <c r="R1327" s="16"/>
      <c r="S1327" s="17">
        <f t="shared" si="140"/>
        <v>0</v>
      </c>
      <c r="T1327" s="16"/>
      <c r="U1327" s="18">
        <f t="shared" si="141"/>
        <v>0</v>
      </c>
      <c r="V1327" s="18">
        <f t="shared" si="142"/>
        <v>0</v>
      </c>
      <c r="W1327" s="18">
        <f t="shared" si="143"/>
        <v>0</v>
      </c>
      <c r="X1327" s="27"/>
      <c r="Y1327" s="19">
        <f t="shared" si="144"/>
        <v>0</v>
      </c>
      <c r="Z1327" s="18">
        <f t="shared" si="145"/>
        <v>0</v>
      </c>
      <c r="AA1327" s="12"/>
      <c r="AB1327" s="12"/>
      <c r="AC1327" s="28">
        <f>+I1327+Y1327-Z1327</f>
        <v>0</v>
      </c>
      <c r="AD1327" s="20">
        <f t="shared" si="146"/>
        <v>0</v>
      </c>
      <c r="AE1327">
        <v>0</v>
      </c>
    </row>
    <row r="1328" spans="1:31" x14ac:dyDescent="0.25">
      <c r="A1328" s="9">
        <v>45077</v>
      </c>
      <c r="B1328" s="10" t="s">
        <v>631</v>
      </c>
      <c r="C1328" s="10" t="s">
        <v>603</v>
      </c>
      <c r="D1328" s="10" t="s">
        <v>40</v>
      </c>
      <c r="E1328" s="10" t="s">
        <v>30</v>
      </c>
      <c r="F1328" s="10">
        <v>590</v>
      </c>
      <c r="G1328" s="10">
        <v>643</v>
      </c>
      <c r="H1328" s="11">
        <f>SUMIFS(AA:AA,$A:$A,EOMONTH($A1328,-1),$B:$B,$B1328)</f>
        <v>685</v>
      </c>
      <c r="I1328" s="63">
        <f>ROUND(SUMIFS(AC:AC,$A:$A,EOMONTH($A1328,-1),$B:$B,$B1328),2)</f>
        <v>183.52</v>
      </c>
      <c r="J1328" s="11">
        <f>SUMIFS(AB:AB,$A:$A,EOMONTH($A1328,-1),$B:$B,$B1328)</f>
        <v>42183.38</v>
      </c>
      <c r="K1328" s="13">
        <v>0</v>
      </c>
      <c r="L1328" s="25">
        <v>0</v>
      </c>
      <c r="M1328" s="15">
        <v>0</v>
      </c>
      <c r="N1328" s="14">
        <v>0</v>
      </c>
      <c r="O1328" s="16">
        <v>0</v>
      </c>
      <c r="P1328" s="16">
        <v>0</v>
      </c>
      <c r="Q1328" s="16">
        <v>0</v>
      </c>
      <c r="R1328" s="16">
        <f>Q1328*16.876/100</f>
        <v>0</v>
      </c>
      <c r="S1328" s="17">
        <f t="shared" si="140"/>
        <v>0</v>
      </c>
      <c r="T1328" s="16">
        <v>0</v>
      </c>
      <c r="U1328" s="18">
        <f t="shared" si="141"/>
        <v>440.45499999999998</v>
      </c>
      <c r="V1328" s="18">
        <f t="shared" si="142"/>
        <v>0</v>
      </c>
      <c r="W1328" s="18">
        <f t="shared" si="143"/>
        <v>0</v>
      </c>
      <c r="X1328" s="27"/>
      <c r="Y1328" s="19">
        <f t="shared" si="144"/>
        <v>0</v>
      </c>
      <c r="Z1328" s="18">
        <f t="shared" si="145"/>
        <v>0</v>
      </c>
      <c r="AA1328" s="12">
        <v>685</v>
      </c>
      <c r="AB1328" s="12">
        <v>42183.38</v>
      </c>
      <c r="AC1328" s="28">
        <f>+I1328+Y1328-Z1328</f>
        <v>183.52</v>
      </c>
      <c r="AD1328" s="20">
        <f t="shared" si="146"/>
        <v>0</v>
      </c>
      <c r="AE1328">
        <v>0</v>
      </c>
    </row>
    <row r="1329" spans="1:31" x14ac:dyDescent="0.25">
      <c r="A1329" s="9">
        <v>45077</v>
      </c>
      <c r="B1329" s="10" t="s">
        <v>632</v>
      </c>
      <c r="C1329" s="10" t="s">
        <v>603</v>
      </c>
      <c r="D1329" s="10" t="s">
        <v>40</v>
      </c>
      <c r="E1329" s="10" t="s">
        <v>30</v>
      </c>
      <c r="F1329" s="10">
        <v>730</v>
      </c>
      <c r="G1329" s="10">
        <v>796</v>
      </c>
      <c r="H1329" s="11">
        <f>SUMIFS(AA:AA,$A:$A,EOMONTH($A1329,-1),$B:$B,$B1329)</f>
        <v>6601</v>
      </c>
      <c r="I1329" s="63">
        <f>ROUND(SUMIFS(AC:AC,$A:$A,EOMONTH($A1329,-1),$B:$B,$B1329),2)</f>
        <v>264.24</v>
      </c>
      <c r="J1329" s="11">
        <f>SUMIFS(AB:AB,$A:$A,EOMONTH($A1329,-1),$B:$B,$B1329)</f>
        <v>333047.05</v>
      </c>
      <c r="K1329" s="13">
        <v>0</v>
      </c>
      <c r="L1329" s="25">
        <v>0</v>
      </c>
      <c r="M1329" s="15">
        <v>2658</v>
      </c>
      <c r="N1329" s="14">
        <v>164248.38</v>
      </c>
      <c r="O1329" s="16">
        <v>0</v>
      </c>
      <c r="P1329" s="16">
        <v>0</v>
      </c>
      <c r="Q1329" s="16">
        <v>0</v>
      </c>
      <c r="R1329" s="16">
        <f>Q1329*16.876/100</f>
        <v>0</v>
      </c>
      <c r="S1329" s="17">
        <f t="shared" si="140"/>
        <v>0</v>
      </c>
      <c r="T1329" s="16">
        <v>0</v>
      </c>
      <c r="U1329" s="18">
        <f t="shared" si="141"/>
        <v>5254.3959999999997</v>
      </c>
      <c r="V1329" s="18">
        <f t="shared" si="142"/>
        <v>1940.34</v>
      </c>
      <c r="W1329" s="18">
        <f t="shared" si="143"/>
        <v>325.76368260000004</v>
      </c>
      <c r="X1329" s="27"/>
      <c r="Y1329" s="19">
        <f t="shared" si="144"/>
        <v>2266.1036826</v>
      </c>
      <c r="Z1329" s="18">
        <f t="shared" si="145"/>
        <v>0</v>
      </c>
      <c r="AA1329" s="12">
        <v>9259</v>
      </c>
      <c r="AB1329" s="12">
        <v>497295.43</v>
      </c>
      <c r="AC1329" s="28">
        <f>+I1329+Y1329-Z1329</f>
        <v>2530.3436825999997</v>
      </c>
      <c r="AD1329" s="20">
        <f t="shared" si="146"/>
        <v>0</v>
      </c>
      <c r="AE1329">
        <v>0</v>
      </c>
    </row>
    <row r="1330" spans="1:31" x14ac:dyDescent="0.25">
      <c r="A1330" s="9">
        <v>45077</v>
      </c>
      <c r="B1330" s="10" t="s">
        <v>633</v>
      </c>
      <c r="C1330" s="10" t="s">
        <v>603</v>
      </c>
      <c r="D1330" s="10" t="s">
        <v>29</v>
      </c>
      <c r="E1330" s="10" t="s">
        <v>30</v>
      </c>
      <c r="F1330" s="10"/>
      <c r="G1330" s="10">
        <v>0</v>
      </c>
      <c r="H1330" s="11">
        <f>SUMIFS(AA:AA,$A:$A,EOMONTH($A1330,-1),$B:$B,$B1330)</f>
        <v>194</v>
      </c>
      <c r="I1330" s="63">
        <f>ROUND(SUMIFS(AC:AC,$A:$A,EOMONTH($A1330,-1),$B:$B,$B1330),2)</f>
        <v>8.76</v>
      </c>
      <c r="J1330" s="11">
        <f>SUMIFS(AB:AB,$A:$A,EOMONTH($A1330,-1),$B:$B,$B1330)</f>
        <v>8384.7099999999991</v>
      </c>
      <c r="K1330" s="13">
        <v>0</v>
      </c>
      <c r="L1330" s="25">
        <v>0</v>
      </c>
      <c r="M1330" s="15">
        <v>0</v>
      </c>
      <c r="N1330" s="14">
        <v>0</v>
      </c>
      <c r="O1330" s="16">
        <v>0</v>
      </c>
      <c r="P1330" s="16">
        <v>0</v>
      </c>
      <c r="Q1330" s="16">
        <v>0</v>
      </c>
      <c r="R1330" s="16">
        <f>Q1330*16.876/100</f>
        <v>0</v>
      </c>
      <c r="S1330" s="17">
        <f t="shared" si="140"/>
        <v>0</v>
      </c>
      <c r="T1330" s="16">
        <v>0</v>
      </c>
      <c r="U1330" s="18">
        <f t="shared" si="141"/>
        <v>0</v>
      </c>
      <c r="V1330" s="18">
        <f t="shared" si="142"/>
        <v>0</v>
      </c>
      <c r="W1330" s="18">
        <f t="shared" si="143"/>
        <v>0</v>
      </c>
      <c r="X1330" s="27"/>
      <c r="Y1330" s="19">
        <f t="shared" si="144"/>
        <v>0</v>
      </c>
      <c r="Z1330" s="18">
        <f t="shared" si="145"/>
        <v>0</v>
      </c>
      <c r="AA1330" s="12">
        <v>194</v>
      </c>
      <c r="AB1330" s="12">
        <v>8384.7099999999991</v>
      </c>
      <c r="AC1330" s="28">
        <f>+I1330+Y1330-Z1330</f>
        <v>8.76</v>
      </c>
      <c r="AD1330" s="20">
        <f t="shared" si="146"/>
        <v>0</v>
      </c>
      <c r="AE1330">
        <v>0</v>
      </c>
    </row>
    <row r="1331" spans="1:31" x14ac:dyDescent="0.25">
      <c r="A1331" s="9">
        <v>45077</v>
      </c>
      <c r="B1331" s="10" t="s">
        <v>634</v>
      </c>
      <c r="C1331" s="10" t="s">
        <v>603</v>
      </c>
      <c r="D1331" s="10" t="s">
        <v>40</v>
      </c>
      <c r="E1331" s="10" t="s">
        <v>30</v>
      </c>
      <c r="F1331" s="10">
        <v>1150</v>
      </c>
      <c r="G1331" s="10">
        <v>1253</v>
      </c>
      <c r="H1331" s="11">
        <f>SUMIFS(AA:AA,$A:$A,EOMONTH($A1331,-1),$B:$B,$B1331)</f>
        <v>9751</v>
      </c>
      <c r="I1331" s="63">
        <f>ROUND(SUMIFS(AC:AC,$A:$A,EOMONTH($A1331,-1),$B:$B,$B1331),2)</f>
        <v>440.25</v>
      </c>
      <c r="J1331" s="11">
        <f>SUMIFS(AB:AB,$A:$A,EOMONTH($A1331,-1),$B:$B,$B1331)</f>
        <v>778722.68</v>
      </c>
      <c r="K1331" s="13">
        <v>0</v>
      </c>
      <c r="L1331" s="25">
        <v>0</v>
      </c>
      <c r="M1331" s="15">
        <v>2981</v>
      </c>
      <c r="N1331" s="14">
        <v>316268.45</v>
      </c>
      <c r="O1331" s="16">
        <v>30</v>
      </c>
      <c r="P1331" s="16">
        <v>3540</v>
      </c>
      <c r="Q1331" s="16">
        <v>0</v>
      </c>
      <c r="R1331" s="16">
        <f>Q1331*16.876/100</f>
        <v>0</v>
      </c>
      <c r="S1331" s="17">
        <f t="shared" si="140"/>
        <v>0</v>
      </c>
      <c r="T1331" s="16">
        <v>0</v>
      </c>
      <c r="U1331" s="18">
        <f t="shared" si="141"/>
        <v>12218.003000000001</v>
      </c>
      <c r="V1331" s="18">
        <f t="shared" si="142"/>
        <v>3428.15</v>
      </c>
      <c r="W1331" s="18">
        <f t="shared" si="143"/>
        <v>575.55210350000004</v>
      </c>
      <c r="X1331" s="27"/>
      <c r="Y1331" s="19">
        <f t="shared" si="144"/>
        <v>4003.7021035000002</v>
      </c>
      <c r="Z1331" s="18">
        <f t="shared" si="145"/>
        <v>37.590000000000003</v>
      </c>
      <c r="AA1331" s="12">
        <v>12702</v>
      </c>
      <c r="AB1331" s="12">
        <v>1092314.8799999999</v>
      </c>
      <c r="AC1331" s="28">
        <f>+I1331+Y1331-Z1331</f>
        <v>4406.3621034999996</v>
      </c>
      <c r="AD1331" s="20">
        <f t="shared" si="146"/>
        <v>0</v>
      </c>
      <c r="AE1331">
        <v>0</v>
      </c>
    </row>
    <row r="1332" spans="1:31" x14ac:dyDescent="0.25">
      <c r="A1332" s="9">
        <v>45077</v>
      </c>
      <c r="B1332" s="10" t="s">
        <v>635</v>
      </c>
      <c r="C1332" s="10" t="s">
        <v>603</v>
      </c>
      <c r="D1332" s="10" t="s">
        <v>40</v>
      </c>
      <c r="E1332" s="10" t="s">
        <v>30</v>
      </c>
      <c r="F1332" s="10">
        <v>920</v>
      </c>
      <c r="G1332" s="10">
        <v>1003</v>
      </c>
      <c r="H1332" s="11">
        <f>SUMIFS(AA:AA,$A:$A,EOMONTH($A1332,-1),$B:$B,$B1332)</f>
        <v>11</v>
      </c>
      <c r="I1332" s="63">
        <f>ROUND(SUMIFS(AC:AC,$A:$A,EOMONTH($A1332,-1),$B:$B,$B1332),2)</f>
        <v>0.5</v>
      </c>
      <c r="J1332" s="11">
        <f>SUMIFS(AB:AB,$A:$A,EOMONTH($A1332,-1),$B:$B,$B1332)</f>
        <v>1437.15</v>
      </c>
      <c r="K1332" s="13">
        <v>0</v>
      </c>
      <c r="L1332" s="25">
        <v>0</v>
      </c>
      <c r="M1332" s="15">
        <v>0</v>
      </c>
      <c r="N1332" s="14">
        <v>0</v>
      </c>
      <c r="O1332" s="16">
        <v>40</v>
      </c>
      <c r="P1332" s="16">
        <v>5254.4</v>
      </c>
      <c r="Q1332" s="16">
        <v>0</v>
      </c>
      <c r="R1332" s="16">
        <f>Q1332*16.876/100</f>
        <v>0</v>
      </c>
      <c r="S1332" s="17">
        <f t="shared" si="140"/>
        <v>0</v>
      </c>
      <c r="T1332" s="16">
        <v>0</v>
      </c>
      <c r="U1332" s="18">
        <f t="shared" si="141"/>
        <v>11.032999999999999</v>
      </c>
      <c r="V1332" s="18">
        <f t="shared" si="142"/>
        <v>0</v>
      </c>
      <c r="W1332" s="18">
        <f t="shared" si="143"/>
        <v>0</v>
      </c>
      <c r="X1332" s="27"/>
      <c r="Y1332" s="19">
        <f t="shared" si="144"/>
        <v>0</v>
      </c>
      <c r="Z1332" s="18">
        <f t="shared" si="145"/>
        <v>40.119999999999997</v>
      </c>
      <c r="AA1332" s="12">
        <v>-29</v>
      </c>
      <c r="AB1332" s="12">
        <v>-3788.85</v>
      </c>
      <c r="AC1332" s="28">
        <f>+I1332+Y1332-Z1332</f>
        <v>-39.619999999999997</v>
      </c>
      <c r="AD1332" s="20">
        <f t="shared" si="146"/>
        <v>40</v>
      </c>
      <c r="AE1332">
        <v>40</v>
      </c>
    </row>
    <row r="1333" spans="1:31" x14ac:dyDescent="0.25">
      <c r="A1333" s="9">
        <v>45077</v>
      </c>
      <c r="B1333" s="10" t="s">
        <v>636</v>
      </c>
      <c r="C1333" s="10" t="s">
        <v>320</v>
      </c>
      <c r="D1333" s="10" t="s">
        <v>40</v>
      </c>
      <c r="E1333" s="10" t="s">
        <v>30</v>
      </c>
      <c r="F1333" s="10">
        <v>360</v>
      </c>
      <c r="G1333" s="10">
        <v>392</v>
      </c>
      <c r="H1333" s="11">
        <f>SUMIFS(AA:AA,$A:$A,EOMONTH($A1333,-1),$B:$B,$B1333)</f>
        <v>192</v>
      </c>
      <c r="I1333" s="63">
        <f>ROUND(SUMIFS(AC:AC,$A:$A,EOMONTH($A1333,-1),$B:$B,$B1333),2)</f>
        <v>8.67</v>
      </c>
      <c r="J1333" s="11">
        <f>SUMIFS(AB:AB,$A:$A,EOMONTH($A1333,-1),$B:$B,$B1333)</f>
        <v>7316.27</v>
      </c>
      <c r="K1333" s="13">
        <v>0</v>
      </c>
      <c r="L1333" s="25">
        <v>0</v>
      </c>
      <c r="M1333" s="15">
        <v>0</v>
      </c>
      <c r="N1333" s="14">
        <v>0</v>
      </c>
      <c r="O1333" s="16">
        <v>100</v>
      </c>
      <c r="P1333" s="16">
        <v>5932</v>
      </c>
      <c r="Q1333" s="16">
        <v>0</v>
      </c>
      <c r="R1333" s="16">
        <f>Q1333*16.876/100</f>
        <v>0</v>
      </c>
      <c r="S1333" s="17">
        <f t="shared" si="140"/>
        <v>0</v>
      </c>
      <c r="T1333" s="16">
        <v>0</v>
      </c>
      <c r="U1333" s="18">
        <f t="shared" si="141"/>
        <v>75.263999999999996</v>
      </c>
      <c r="V1333" s="18">
        <f t="shared" si="142"/>
        <v>0</v>
      </c>
      <c r="W1333" s="18">
        <f t="shared" si="143"/>
        <v>0</v>
      </c>
      <c r="X1333" s="27"/>
      <c r="Y1333" s="19">
        <f t="shared" si="144"/>
        <v>0</v>
      </c>
      <c r="Z1333" s="18">
        <f t="shared" si="145"/>
        <v>39.200000000000003</v>
      </c>
      <c r="AA1333" s="12">
        <v>92</v>
      </c>
      <c r="AB1333" s="12">
        <v>3505.71</v>
      </c>
      <c r="AC1333" s="28">
        <f>+I1333+Y1333-Z1333</f>
        <v>-30.53</v>
      </c>
      <c r="AD1333" s="20">
        <f t="shared" si="146"/>
        <v>40</v>
      </c>
      <c r="AE1333">
        <v>40</v>
      </c>
    </row>
    <row r="1334" spans="1:31" x14ac:dyDescent="0.25">
      <c r="A1334" s="9">
        <v>45077</v>
      </c>
      <c r="B1334" s="10" t="s">
        <v>637</v>
      </c>
      <c r="C1334" s="10" t="s">
        <v>603</v>
      </c>
      <c r="D1334" s="10" t="s">
        <v>40</v>
      </c>
      <c r="E1334" s="10" t="s">
        <v>30</v>
      </c>
      <c r="F1334" s="10">
        <v>620</v>
      </c>
      <c r="G1334" s="10">
        <v>676</v>
      </c>
      <c r="H1334" s="11">
        <f>SUMIFS(AA:AA,$A:$A,EOMONTH($A1334,-1),$B:$B,$B1334)</f>
        <v>38</v>
      </c>
      <c r="I1334" s="63">
        <f>ROUND(SUMIFS(AC:AC,$A:$A,EOMONTH($A1334,-1),$B:$B,$B1334),2)</f>
        <v>1.72</v>
      </c>
      <c r="J1334" s="11">
        <f>SUMIFS(AB:AB,$A:$A,EOMONTH($A1334,-1),$B:$B,$B1334)</f>
        <v>2199.6799999999998</v>
      </c>
      <c r="K1334" s="13">
        <v>0</v>
      </c>
      <c r="L1334" s="25">
        <v>0</v>
      </c>
      <c r="M1334" s="15">
        <v>0</v>
      </c>
      <c r="N1334" s="14">
        <v>0</v>
      </c>
      <c r="O1334" s="16">
        <v>38</v>
      </c>
      <c r="P1334" s="16">
        <v>3027.08</v>
      </c>
      <c r="Q1334" s="16">
        <v>0</v>
      </c>
      <c r="R1334" s="16">
        <f>Q1334*16.876/100</f>
        <v>0</v>
      </c>
      <c r="S1334" s="17">
        <f t="shared" si="140"/>
        <v>0</v>
      </c>
      <c r="T1334" s="16">
        <v>0</v>
      </c>
      <c r="U1334" s="18">
        <f t="shared" si="141"/>
        <v>25.687999999999999</v>
      </c>
      <c r="V1334" s="18">
        <f t="shared" si="142"/>
        <v>0</v>
      </c>
      <c r="W1334" s="18">
        <f t="shared" si="143"/>
        <v>0</v>
      </c>
      <c r="X1334" s="27"/>
      <c r="Y1334" s="19">
        <f t="shared" si="144"/>
        <v>0</v>
      </c>
      <c r="Z1334" s="18">
        <f t="shared" si="145"/>
        <v>25.687999999999999</v>
      </c>
      <c r="AA1334" s="12">
        <v>0</v>
      </c>
      <c r="AB1334" s="12">
        <v>0</v>
      </c>
      <c r="AC1334" s="28">
        <f>+I1334+Y1334-Z1334</f>
        <v>-23.968</v>
      </c>
      <c r="AD1334" s="20">
        <f t="shared" si="146"/>
        <v>30</v>
      </c>
      <c r="AE1334">
        <v>30</v>
      </c>
    </row>
    <row r="1335" spans="1:31" x14ac:dyDescent="0.25">
      <c r="A1335" s="9">
        <v>45077</v>
      </c>
      <c r="B1335" s="10" t="s">
        <v>638</v>
      </c>
      <c r="C1335" s="10" t="s">
        <v>603</v>
      </c>
      <c r="D1335" s="10" t="s">
        <v>40</v>
      </c>
      <c r="E1335" s="10" t="s">
        <v>30</v>
      </c>
      <c r="F1335" s="10">
        <v>1080</v>
      </c>
      <c r="G1335" s="10">
        <v>1177</v>
      </c>
      <c r="H1335" s="11">
        <f>SUMIFS(AA:AA,$A:$A,EOMONTH($A1335,-1),$B:$B,$B1335)</f>
        <v>138</v>
      </c>
      <c r="I1335" s="63">
        <f>ROUND(SUMIFS(AC:AC,$A:$A,EOMONTH($A1335,-1),$B:$B,$B1335),2)</f>
        <v>-27.72</v>
      </c>
      <c r="J1335" s="11">
        <f>SUMIFS(AB:AB,$A:$A,EOMONTH($A1335,-1),$B:$B,$B1335)</f>
        <v>12291.95</v>
      </c>
      <c r="K1335" s="13">
        <v>0</v>
      </c>
      <c r="L1335" s="25">
        <v>0</v>
      </c>
      <c r="M1335" s="15">
        <v>0</v>
      </c>
      <c r="N1335" s="14">
        <v>0</v>
      </c>
      <c r="O1335" s="16">
        <v>90</v>
      </c>
      <c r="P1335" s="16">
        <v>11822.4</v>
      </c>
      <c r="Q1335" s="16">
        <v>0</v>
      </c>
      <c r="R1335" s="16">
        <f>Q1335*16.876/100</f>
        <v>0</v>
      </c>
      <c r="S1335" s="17">
        <f t="shared" si="140"/>
        <v>0</v>
      </c>
      <c r="T1335" s="16">
        <v>0</v>
      </c>
      <c r="U1335" s="18">
        <f t="shared" si="141"/>
        <v>162.42599999999999</v>
      </c>
      <c r="V1335" s="18">
        <f t="shared" si="142"/>
        <v>0</v>
      </c>
      <c r="W1335" s="18">
        <f t="shared" si="143"/>
        <v>0</v>
      </c>
      <c r="X1335" s="27"/>
      <c r="Y1335" s="19">
        <f t="shared" si="144"/>
        <v>0</v>
      </c>
      <c r="Z1335" s="18">
        <f t="shared" si="145"/>
        <v>105.93</v>
      </c>
      <c r="AA1335" s="12">
        <v>48</v>
      </c>
      <c r="AB1335" s="12">
        <v>4275.46</v>
      </c>
      <c r="AC1335" s="28">
        <f>+I1335+Y1335-Z1335</f>
        <v>-133.65</v>
      </c>
      <c r="AD1335" s="20">
        <f t="shared" si="146"/>
        <v>140</v>
      </c>
      <c r="AE1335">
        <v>140</v>
      </c>
    </row>
    <row r="1336" spans="1:31" x14ac:dyDescent="0.25">
      <c r="A1336" s="59">
        <v>45077</v>
      </c>
      <c r="B1336" s="60" t="s">
        <v>813</v>
      </c>
      <c r="C1336" s="60" t="s">
        <v>603</v>
      </c>
      <c r="D1336" s="60" t="s">
        <v>40</v>
      </c>
      <c r="E1336" s="60" t="s">
        <v>30</v>
      </c>
      <c r="F1336" s="10"/>
      <c r="G1336" s="10"/>
      <c r="H1336" s="11"/>
      <c r="I1336" s="63">
        <f>ROUND(SUMIFS(AC:AC,$A:$A,EOMONTH($A1336,-1),$B:$B,$B1336),2)</f>
        <v>0</v>
      </c>
      <c r="J1336" s="11"/>
      <c r="K1336" s="13"/>
      <c r="L1336" s="25"/>
      <c r="M1336" s="15"/>
      <c r="N1336" s="14"/>
      <c r="O1336" s="16"/>
      <c r="P1336" s="16"/>
      <c r="Q1336" s="16"/>
      <c r="R1336" s="16"/>
      <c r="S1336" s="17">
        <f t="shared" si="140"/>
        <v>0</v>
      </c>
      <c r="T1336" s="16"/>
      <c r="U1336" s="18">
        <f t="shared" si="141"/>
        <v>0</v>
      </c>
      <c r="V1336" s="18">
        <f t="shared" si="142"/>
        <v>0</v>
      </c>
      <c r="W1336" s="18">
        <f t="shared" si="143"/>
        <v>0</v>
      </c>
      <c r="X1336" s="27"/>
      <c r="Y1336" s="19">
        <f t="shared" si="144"/>
        <v>0</v>
      </c>
      <c r="Z1336" s="18">
        <f t="shared" si="145"/>
        <v>0</v>
      </c>
      <c r="AA1336" s="12"/>
      <c r="AB1336" s="12"/>
      <c r="AC1336" s="28">
        <f>+I1336+Y1336-Z1336</f>
        <v>0</v>
      </c>
      <c r="AD1336" s="20">
        <f t="shared" si="146"/>
        <v>0</v>
      </c>
      <c r="AE1336">
        <v>0</v>
      </c>
    </row>
    <row r="1337" spans="1:31" x14ac:dyDescent="0.25">
      <c r="A1337" s="59">
        <v>45077</v>
      </c>
      <c r="B1337" s="60" t="s">
        <v>814</v>
      </c>
      <c r="C1337" s="60" t="s">
        <v>603</v>
      </c>
      <c r="D1337" s="60" t="s">
        <v>40</v>
      </c>
      <c r="E1337" s="60" t="s">
        <v>30</v>
      </c>
      <c r="F1337" s="10"/>
      <c r="G1337" s="10"/>
      <c r="H1337" s="11"/>
      <c r="I1337" s="63">
        <f>ROUND(SUMIFS(AC:AC,$A:$A,EOMONTH($A1337,-1),$B:$B,$B1337),2)</f>
        <v>0</v>
      </c>
      <c r="J1337" s="11"/>
      <c r="K1337" s="13"/>
      <c r="L1337" s="25"/>
      <c r="M1337" s="15"/>
      <c r="N1337" s="14"/>
      <c r="O1337" s="16"/>
      <c r="P1337" s="16"/>
      <c r="Q1337" s="16"/>
      <c r="R1337" s="16"/>
      <c r="S1337" s="17">
        <f t="shared" si="140"/>
        <v>0</v>
      </c>
      <c r="T1337" s="16"/>
      <c r="U1337" s="18">
        <f t="shared" si="141"/>
        <v>0</v>
      </c>
      <c r="V1337" s="18">
        <f t="shared" si="142"/>
        <v>0</v>
      </c>
      <c r="W1337" s="18">
        <f t="shared" si="143"/>
        <v>0</v>
      </c>
      <c r="X1337" s="27"/>
      <c r="Y1337" s="19">
        <f t="shared" si="144"/>
        <v>0</v>
      </c>
      <c r="Z1337" s="18">
        <f t="shared" si="145"/>
        <v>0</v>
      </c>
      <c r="AA1337" s="12"/>
      <c r="AB1337" s="12"/>
      <c r="AC1337" s="28">
        <f>+I1337+Y1337-Z1337</f>
        <v>0</v>
      </c>
      <c r="AD1337" s="20">
        <f t="shared" si="146"/>
        <v>0</v>
      </c>
      <c r="AE1337">
        <v>0</v>
      </c>
    </row>
    <row r="1338" spans="1:31" x14ac:dyDescent="0.25">
      <c r="A1338" s="59">
        <v>45077</v>
      </c>
      <c r="B1338" s="60" t="s">
        <v>815</v>
      </c>
      <c r="C1338" s="60" t="s">
        <v>603</v>
      </c>
      <c r="D1338" s="60" t="s">
        <v>40</v>
      </c>
      <c r="E1338" s="60" t="s">
        <v>30</v>
      </c>
      <c r="F1338" s="10"/>
      <c r="G1338" s="10"/>
      <c r="H1338" s="11"/>
      <c r="I1338" s="63">
        <f>ROUND(SUMIFS(AC:AC,$A:$A,EOMONTH($A1338,-1),$B:$B,$B1338),2)</f>
        <v>0</v>
      </c>
      <c r="J1338" s="11"/>
      <c r="K1338" s="13"/>
      <c r="L1338" s="25"/>
      <c r="M1338" s="15"/>
      <c r="N1338" s="14"/>
      <c r="O1338" s="16"/>
      <c r="P1338" s="16"/>
      <c r="Q1338" s="16"/>
      <c r="R1338" s="16"/>
      <c r="S1338" s="17">
        <f t="shared" si="140"/>
        <v>0</v>
      </c>
      <c r="T1338" s="16"/>
      <c r="U1338" s="18">
        <f t="shared" si="141"/>
        <v>0</v>
      </c>
      <c r="V1338" s="18">
        <f t="shared" si="142"/>
        <v>0</v>
      </c>
      <c r="W1338" s="18">
        <f t="shared" si="143"/>
        <v>0</v>
      </c>
      <c r="X1338" s="27"/>
      <c r="Y1338" s="19">
        <f t="shared" si="144"/>
        <v>0</v>
      </c>
      <c r="Z1338" s="18">
        <f t="shared" si="145"/>
        <v>0</v>
      </c>
      <c r="AA1338" s="12"/>
      <c r="AB1338" s="12"/>
      <c r="AC1338" s="28">
        <f>+I1338+Y1338-Z1338</f>
        <v>0</v>
      </c>
      <c r="AD1338" s="20">
        <f t="shared" si="146"/>
        <v>0</v>
      </c>
      <c r="AE1338">
        <v>0</v>
      </c>
    </row>
    <row r="1339" spans="1:31" x14ac:dyDescent="0.25">
      <c r="A1339" s="9">
        <v>45077</v>
      </c>
      <c r="B1339" s="10" t="s">
        <v>639</v>
      </c>
      <c r="C1339" s="10" t="s">
        <v>603</v>
      </c>
      <c r="D1339" s="10" t="s">
        <v>40</v>
      </c>
      <c r="E1339" s="10" t="s">
        <v>30</v>
      </c>
      <c r="F1339" s="10">
        <v>705</v>
      </c>
      <c r="G1339" s="10">
        <v>768</v>
      </c>
      <c r="H1339" s="11">
        <f>SUMIFS(AA:AA,$A:$A,EOMONTH($A1339,-1),$B:$B,$B1339)</f>
        <v>401</v>
      </c>
      <c r="I1339" s="63">
        <f>ROUND(SUMIFS(AC:AC,$A:$A,EOMONTH($A1339,-1),$B:$B,$B1339),2)</f>
        <v>3.65</v>
      </c>
      <c r="J1339" s="11">
        <f>SUMIFS(AB:AB,$A:$A,EOMONTH($A1339,-1),$B:$B,$B1339)</f>
        <v>18462.62</v>
      </c>
      <c r="K1339" s="13">
        <v>0</v>
      </c>
      <c r="L1339" s="25">
        <v>0</v>
      </c>
      <c r="M1339" s="15">
        <v>0</v>
      </c>
      <c r="N1339" s="14">
        <v>0</v>
      </c>
      <c r="O1339" s="16">
        <v>0</v>
      </c>
      <c r="P1339" s="16">
        <v>0</v>
      </c>
      <c r="Q1339" s="16">
        <v>0</v>
      </c>
      <c r="R1339" s="16">
        <f>Q1339*16.876/100</f>
        <v>0</v>
      </c>
      <c r="S1339" s="17">
        <f t="shared" si="140"/>
        <v>0</v>
      </c>
      <c r="T1339" s="16">
        <v>0</v>
      </c>
      <c r="U1339" s="18">
        <f t="shared" si="141"/>
        <v>307.96800000000002</v>
      </c>
      <c r="V1339" s="18">
        <f t="shared" si="142"/>
        <v>0</v>
      </c>
      <c r="W1339" s="18">
        <f t="shared" si="143"/>
        <v>0</v>
      </c>
      <c r="X1339" s="27"/>
      <c r="Y1339" s="19">
        <f t="shared" si="144"/>
        <v>0</v>
      </c>
      <c r="Z1339" s="18">
        <f t="shared" si="145"/>
        <v>0</v>
      </c>
      <c r="AA1339" s="12">
        <v>401</v>
      </c>
      <c r="AB1339" s="12">
        <v>18462.62</v>
      </c>
      <c r="AC1339" s="28">
        <f>+I1339+Y1339-Z1339</f>
        <v>3.65</v>
      </c>
      <c r="AD1339" s="20">
        <f t="shared" si="146"/>
        <v>0</v>
      </c>
      <c r="AE1339">
        <v>0</v>
      </c>
    </row>
    <row r="1340" spans="1:31" x14ac:dyDescent="0.25">
      <c r="A1340" s="59">
        <v>45077</v>
      </c>
      <c r="B1340" s="60" t="s">
        <v>816</v>
      </c>
      <c r="C1340" s="60" t="s">
        <v>603</v>
      </c>
      <c r="D1340" s="60" t="s">
        <v>40</v>
      </c>
      <c r="E1340" s="60" t="s">
        <v>30</v>
      </c>
      <c r="F1340" s="10"/>
      <c r="G1340" s="10"/>
      <c r="H1340" s="11"/>
      <c r="I1340" s="63">
        <f>ROUND(SUMIFS(AC:AC,$A:$A,EOMONTH($A1340,-1),$B:$B,$B1340),2)</f>
        <v>0</v>
      </c>
      <c r="J1340" s="11"/>
      <c r="K1340" s="13"/>
      <c r="L1340" s="25"/>
      <c r="M1340" s="15"/>
      <c r="N1340" s="14"/>
      <c r="O1340" s="16"/>
      <c r="P1340" s="16"/>
      <c r="Q1340" s="16"/>
      <c r="R1340" s="16"/>
      <c r="S1340" s="17">
        <f t="shared" si="140"/>
        <v>0</v>
      </c>
      <c r="T1340" s="16"/>
      <c r="U1340" s="18">
        <f t="shared" si="141"/>
        <v>0</v>
      </c>
      <c r="V1340" s="18">
        <f t="shared" si="142"/>
        <v>0</v>
      </c>
      <c r="W1340" s="18">
        <f t="shared" si="143"/>
        <v>0</v>
      </c>
      <c r="X1340" s="27"/>
      <c r="Y1340" s="19">
        <f t="shared" si="144"/>
        <v>0</v>
      </c>
      <c r="Z1340" s="18">
        <f t="shared" si="145"/>
        <v>0</v>
      </c>
      <c r="AA1340" s="12"/>
      <c r="AB1340" s="12"/>
      <c r="AC1340" s="28">
        <f>+I1340+Y1340-Z1340</f>
        <v>0</v>
      </c>
      <c r="AD1340" s="20">
        <f t="shared" si="146"/>
        <v>0</v>
      </c>
      <c r="AE1340">
        <v>0</v>
      </c>
    </row>
    <row r="1341" spans="1:31" x14ac:dyDescent="0.25">
      <c r="A1341" s="59">
        <v>45077</v>
      </c>
      <c r="B1341" s="60" t="s">
        <v>817</v>
      </c>
      <c r="C1341" s="60" t="s">
        <v>603</v>
      </c>
      <c r="D1341" s="60" t="s">
        <v>40</v>
      </c>
      <c r="E1341" s="60" t="s">
        <v>30</v>
      </c>
      <c r="F1341" s="10"/>
      <c r="G1341" s="10"/>
      <c r="H1341" s="11"/>
      <c r="I1341" s="63">
        <f>ROUND(SUMIFS(AC:AC,$A:$A,EOMONTH($A1341,-1),$B:$B,$B1341),2)</f>
        <v>0</v>
      </c>
      <c r="J1341" s="11"/>
      <c r="K1341" s="13"/>
      <c r="L1341" s="25"/>
      <c r="M1341" s="15"/>
      <c r="N1341" s="14"/>
      <c r="O1341" s="16"/>
      <c r="P1341" s="16"/>
      <c r="Q1341" s="16"/>
      <c r="R1341" s="16"/>
      <c r="S1341" s="17">
        <f t="shared" si="140"/>
        <v>0</v>
      </c>
      <c r="T1341" s="16"/>
      <c r="U1341" s="18">
        <f t="shared" si="141"/>
        <v>0</v>
      </c>
      <c r="V1341" s="18">
        <f t="shared" si="142"/>
        <v>0</v>
      </c>
      <c r="W1341" s="18">
        <f t="shared" si="143"/>
        <v>0</v>
      </c>
      <c r="X1341" s="27"/>
      <c r="Y1341" s="19">
        <f t="shared" si="144"/>
        <v>0</v>
      </c>
      <c r="Z1341" s="18">
        <f t="shared" si="145"/>
        <v>0</v>
      </c>
      <c r="AA1341" s="12"/>
      <c r="AB1341" s="12"/>
      <c r="AC1341" s="28">
        <f>+I1341+Y1341-Z1341</f>
        <v>0</v>
      </c>
      <c r="AD1341" s="20">
        <f t="shared" si="146"/>
        <v>0</v>
      </c>
      <c r="AE1341">
        <v>0</v>
      </c>
    </row>
    <row r="1342" spans="1:31" x14ac:dyDescent="0.25">
      <c r="A1342" s="9">
        <v>45077</v>
      </c>
      <c r="B1342" s="10" t="s">
        <v>640</v>
      </c>
      <c r="C1342" s="10" t="s">
        <v>603</v>
      </c>
      <c r="D1342" s="10" t="s">
        <v>29</v>
      </c>
      <c r="E1342" s="10" t="s">
        <v>30</v>
      </c>
      <c r="F1342" s="10"/>
      <c r="G1342" s="10">
        <v>0</v>
      </c>
      <c r="H1342" s="11">
        <f>SUMIFS(AA:AA,$A:$A,EOMONTH($A1342,-1),$B:$B,$B1342)</f>
        <v>120</v>
      </c>
      <c r="I1342" s="63">
        <f>ROUND(SUMIFS(AC:AC,$A:$A,EOMONTH($A1342,-1),$B:$B,$B1342),2)</f>
        <v>5.42</v>
      </c>
      <c r="J1342" s="11">
        <f>SUMIFS(AB:AB,$A:$A,EOMONTH($A1342,-1),$B:$B,$B1342)</f>
        <v>0</v>
      </c>
      <c r="K1342" s="13">
        <v>0</v>
      </c>
      <c r="L1342" s="25">
        <v>0</v>
      </c>
      <c r="M1342" s="15">
        <v>0</v>
      </c>
      <c r="N1342" s="14">
        <v>0</v>
      </c>
      <c r="O1342" s="16">
        <v>0</v>
      </c>
      <c r="P1342" s="16">
        <v>0</v>
      </c>
      <c r="Q1342" s="16">
        <v>0</v>
      </c>
      <c r="R1342" s="16">
        <f>Q1342*16.876/100</f>
        <v>0</v>
      </c>
      <c r="S1342" s="17">
        <f t="shared" si="140"/>
        <v>0</v>
      </c>
      <c r="T1342" s="16">
        <v>0</v>
      </c>
      <c r="U1342" s="18">
        <f t="shared" si="141"/>
        <v>0</v>
      </c>
      <c r="V1342" s="18">
        <f t="shared" si="142"/>
        <v>0</v>
      </c>
      <c r="W1342" s="18">
        <f t="shared" si="143"/>
        <v>0</v>
      </c>
      <c r="X1342" s="27"/>
      <c r="Y1342" s="19">
        <f t="shared" si="144"/>
        <v>0</v>
      </c>
      <c r="Z1342" s="18">
        <f t="shared" si="145"/>
        <v>0</v>
      </c>
      <c r="AA1342" s="12">
        <v>120</v>
      </c>
      <c r="AB1342" s="12">
        <v>0</v>
      </c>
      <c r="AC1342" s="28">
        <f>+I1342+Y1342-Z1342</f>
        <v>5.42</v>
      </c>
      <c r="AD1342" s="20">
        <f t="shared" si="146"/>
        <v>0</v>
      </c>
      <c r="AE1342">
        <v>0</v>
      </c>
    </row>
    <row r="1343" spans="1:31" x14ac:dyDescent="0.25">
      <c r="A1343" s="9">
        <v>45077</v>
      </c>
      <c r="B1343" s="10" t="s">
        <v>641</v>
      </c>
      <c r="C1343" s="10" t="s">
        <v>603</v>
      </c>
      <c r="D1343" s="10" t="s">
        <v>40</v>
      </c>
      <c r="E1343" s="10" t="s">
        <v>30</v>
      </c>
      <c r="F1343" s="10">
        <v>100</v>
      </c>
      <c r="G1343" s="10">
        <v>109</v>
      </c>
      <c r="H1343" s="11">
        <f>SUMIFS(AA:AA,$A:$A,EOMONTH($A1343,-1),$B:$B,$B1343)</f>
        <v>778</v>
      </c>
      <c r="I1343" s="63">
        <f>ROUND(SUMIFS(AC:AC,$A:$A,EOMONTH($A1343,-1),$B:$B,$B1343),2)</f>
        <v>18.97</v>
      </c>
      <c r="J1343" s="11">
        <f>SUMIFS(AB:AB,$A:$A,EOMONTH($A1343,-1),$B:$B,$B1343)</f>
        <v>7477.95</v>
      </c>
      <c r="K1343" s="13">
        <v>0</v>
      </c>
      <c r="L1343" s="25">
        <v>0</v>
      </c>
      <c r="M1343" s="15">
        <v>2035</v>
      </c>
      <c r="N1343" s="14">
        <v>22915.279999999999</v>
      </c>
      <c r="O1343" s="16">
        <v>392</v>
      </c>
      <c r="P1343" s="16">
        <v>5521.76</v>
      </c>
      <c r="Q1343" s="16">
        <v>0</v>
      </c>
      <c r="R1343" s="16">
        <f>Q1343*16.876/100</f>
        <v>0</v>
      </c>
      <c r="S1343" s="17">
        <f t="shared" si="140"/>
        <v>0</v>
      </c>
      <c r="T1343" s="16">
        <v>0</v>
      </c>
      <c r="U1343" s="18">
        <f t="shared" si="141"/>
        <v>84.802000000000007</v>
      </c>
      <c r="V1343" s="18">
        <f t="shared" si="142"/>
        <v>203.5</v>
      </c>
      <c r="W1343" s="18">
        <f t="shared" si="143"/>
        <v>34.165615000000003</v>
      </c>
      <c r="X1343" s="27"/>
      <c r="Y1343" s="19">
        <f t="shared" si="144"/>
        <v>237.665615</v>
      </c>
      <c r="Z1343" s="18">
        <f t="shared" si="145"/>
        <v>42.728000000000002</v>
      </c>
      <c r="AA1343" s="12">
        <v>2421</v>
      </c>
      <c r="AB1343" s="12">
        <v>26625.42</v>
      </c>
      <c r="AC1343" s="28">
        <f>+I1343+Y1343-Z1343</f>
        <v>213.90761500000002</v>
      </c>
      <c r="AD1343" s="20">
        <f t="shared" si="146"/>
        <v>0</v>
      </c>
      <c r="AE1343">
        <v>0</v>
      </c>
    </row>
    <row r="1344" spans="1:31" x14ac:dyDescent="0.25">
      <c r="A1344" s="9">
        <v>45077</v>
      </c>
      <c r="B1344" s="10" t="s">
        <v>642</v>
      </c>
      <c r="C1344" s="10" t="s">
        <v>603</v>
      </c>
      <c r="D1344" s="10" t="s">
        <v>40</v>
      </c>
      <c r="E1344" s="10" t="s">
        <v>30</v>
      </c>
      <c r="F1344" s="10">
        <v>265</v>
      </c>
      <c r="G1344" s="10">
        <v>289</v>
      </c>
      <c r="H1344" s="11">
        <f>SUMIFS(AA:AA,$A:$A,EOMONTH($A1344,-1),$B:$B,$B1344)</f>
        <v>1643</v>
      </c>
      <c r="I1344" s="63">
        <f>ROUND(SUMIFS(AC:AC,$A:$A,EOMONTH($A1344,-1),$B:$B,$B1344),2)</f>
        <v>431.8</v>
      </c>
      <c r="J1344" s="11">
        <f>SUMIFS(AB:AB,$A:$A,EOMONTH($A1344,-1),$B:$B,$B1344)</f>
        <v>27592.21</v>
      </c>
      <c r="K1344" s="13">
        <v>0</v>
      </c>
      <c r="L1344" s="25">
        <v>0</v>
      </c>
      <c r="M1344" s="15">
        <v>0</v>
      </c>
      <c r="N1344" s="14">
        <v>0</v>
      </c>
      <c r="O1344" s="16">
        <v>672</v>
      </c>
      <c r="P1344" s="16">
        <v>13592.64</v>
      </c>
      <c r="Q1344" s="16">
        <v>0</v>
      </c>
      <c r="R1344" s="16">
        <f>Q1344*16.876/100</f>
        <v>0</v>
      </c>
      <c r="S1344" s="17">
        <f t="shared" si="140"/>
        <v>0</v>
      </c>
      <c r="T1344" s="16">
        <v>0</v>
      </c>
      <c r="U1344" s="18">
        <f t="shared" si="141"/>
        <v>474.827</v>
      </c>
      <c r="V1344" s="18">
        <f t="shared" si="142"/>
        <v>0</v>
      </c>
      <c r="W1344" s="18">
        <f t="shared" si="143"/>
        <v>0</v>
      </c>
      <c r="X1344" s="27"/>
      <c r="Y1344" s="19">
        <f t="shared" si="144"/>
        <v>0</v>
      </c>
      <c r="Z1344" s="18">
        <f t="shared" si="145"/>
        <v>194.208</v>
      </c>
      <c r="AA1344" s="12">
        <v>971</v>
      </c>
      <c r="AB1344" s="12">
        <v>16306.77</v>
      </c>
      <c r="AC1344" s="28">
        <f>+I1344+Y1344-Z1344</f>
        <v>237.59200000000001</v>
      </c>
      <c r="AD1344" s="20">
        <f t="shared" si="146"/>
        <v>0</v>
      </c>
      <c r="AE1344">
        <v>0</v>
      </c>
    </row>
    <row r="1345" spans="1:31" x14ac:dyDescent="0.25">
      <c r="A1345" s="9">
        <v>45077</v>
      </c>
      <c r="B1345" s="10" t="s">
        <v>643</v>
      </c>
      <c r="C1345" s="10" t="s">
        <v>603</v>
      </c>
      <c r="D1345" s="10" t="s">
        <v>40</v>
      </c>
      <c r="E1345" s="10" t="s">
        <v>30</v>
      </c>
      <c r="F1345" s="10">
        <v>265</v>
      </c>
      <c r="G1345" s="10">
        <v>289</v>
      </c>
      <c r="H1345" s="11">
        <f>SUMIFS(AA:AA,$A:$A,EOMONTH($A1345,-1),$B:$B,$B1345)</f>
        <v>1203</v>
      </c>
      <c r="I1345" s="63">
        <f>ROUND(SUMIFS(AC:AC,$A:$A,EOMONTH($A1345,-1),$B:$B,$B1345),2)</f>
        <v>-43.72</v>
      </c>
      <c r="J1345" s="11">
        <f>SUMIFS(AB:AB,$A:$A,EOMONTH($A1345,-1),$B:$B,$B1345)</f>
        <v>30532.45</v>
      </c>
      <c r="K1345" s="13">
        <v>0</v>
      </c>
      <c r="L1345" s="25">
        <v>0</v>
      </c>
      <c r="M1345" s="15">
        <v>0</v>
      </c>
      <c r="N1345" s="14">
        <v>0</v>
      </c>
      <c r="O1345" s="16">
        <v>438</v>
      </c>
      <c r="P1345" s="16">
        <v>13745.03</v>
      </c>
      <c r="Q1345" s="16">
        <v>0</v>
      </c>
      <c r="R1345" s="16">
        <f>Q1345*16.876/100</f>
        <v>0</v>
      </c>
      <c r="S1345" s="17">
        <f t="shared" si="140"/>
        <v>0</v>
      </c>
      <c r="T1345" s="16">
        <v>0</v>
      </c>
      <c r="U1345" s="18">
        <f t="shared" si="141"/>
        <v>347.66699999999997</v>
      </c>
      <c r="V1345" s="18">
        <f t="shared" si="142"/>
        <v>0</v>
      </c>
      <c r="W1345" s="18">
        <f t="shared" si="143"/>
        <v>0</v>
      </c>
      <c r="X1345" s="27"/>
      <c r="Y1345" s="19">
        <f t="shared" si="144"/>
        <v>0</v>
      </c>
      <c r="Z1345" s="18">
        <f t="shared" si="145"/>
        <v>126.58199999999999</v>
      </c>
      <c r="AA1345" s="12">
        <v>765</v>
      </c>
      <c r="AB1345" s="12">
        <v>19415.89</v>
      </c>
      <c r="AC1345" s="28">
        <f>+I1345+Y1345-Z1345</f>
        <v>-170.30199999999999</v>
      </c>
      <c r="AD1345" s="20">
        <f t="shared" si="146"/>
        <v>180</v>
      </c>
      <c r="AE1345">
        <v>180</v>
      </c>
    </row>
    <row r="1346" spans="1:31" x14ac:dyDescent="0.25">
      <c r="A1346" s="9">
        <v>45077</v>
      </c>
      <c r="B1346" s="10" t="s">
        <v>644</v>
      </c>
      <c r="C1346" s="10" t="s">
        <v>603</v>
      </c>
      <c r="D1346" s="10" t="s">
        <v>40</v>
      </c>
      <c r="E1346" s="10" t="s">
        <v>30</v>
      </c>
      <c r="F1346" s="10">
        <v>420</v>
      </c>
      <c r="G1346" s="10">
        <v>458</v>
      </c>
      <c r="H1346" s="11">
        <f>SUMIFS(AA:AA,$A:$A,EOMONTH($A1346,-1),$B:$B,$B1346)</f>
        <v>965</v>
      </c>
      <c r="I1346" s="63">
        <f>ROUND(SUMIFS(AC:AC,$A:$A,EOMONTH($A1346,-1),$B:$B,$B1346),2)</f>
        <v>79.319999999999993</v>
      </c>
      <c r="J1346" s="11">
        <f>SUMIFS(AB:AB,$A:$A,EOMONTH($A1346,-1),$B:$B,$B1346)</f>
        <v>39601.29</v>
      </c>
      <c r="K1346" s="13">
        <v>0</v>
      </c>
      <c r="L1346" s="25">
        <v>0</v>
      </c>
      <c r="M1346" s="15">
        <v>0</v>
      </c>
      <c r="N1346" s="14">
        <v>0</v>
      </c>
      <c r="O1346" s="16">
        <v>324</v>
      </c>
      <c r="P1346" s="16">
        <v>15762.96</v>
      </c>
      <c r="Q1346" s="16">
        <v>0</v>
      </c>
      <c r="R1346" s="16">
        <f>Q1346*16.876/100</f>
        <v>0</v>
      </c>
      <c r="S1346" s="17">
        <f t="shared" si="140"/>
        <v>0</v>
      </c>
      <c r="T1346" s="16">
        <v>0</v>
      </c>
      <c r="U1346" s="18">
        <f t="shared" si="141"/>
        <v>441.97</v>
      </c>
      <c r="V1346" s="18">
        <f t="shared" si="142"/>
        <v>0</v>
      </c>
      <c r="W1346" s="18">
        <f t="shared" si="143"/>
        <v>0</v>
      </c>
      <c r="X1346" s="27"/>
      <c r="Y1346" s="19">
        <f t="shared" si="144"/>
        <v>0</v>
      </c>
      <c r="Z1346" s="18">
        <f t="shared" si="145"/>
        <v>148.392</v>
      </c>
      <c r="AA1346" s="12">
        <v>641</v>
      </c>
      <c r="AB1346" s="12">
        <v>26305.1</v>
      </c>
      <c r="AC1346" s="28">
        <f>+I1346+Y1346-Z1346</f>
        <v>-69.072000000000003</v>
      </c>
      <c r="AD1346" s="20">
        <f t="shared" si="146"/>
        <v>70</v>
      </c>
      <c r="AE1346">
        <v>70</v>
      </c>
    </row>
    <row r="1347" spans="1:31" x14ac:dyDescent="0.25">
      <c r="A1347" s="9">
        <v>45077</v>
      </c>
      <c r="B1347" s="10" t="s">
        <v>645</v>
      </c>
      <c r="C1347" s="10" t="s">
        <v>603</v>
      </c>
      <c r="D1347" s="10" t="s">
        <v>40</v>
      </c>
      <c r="E1347" s="10" t="s">
        <v>30</v>
      </c>
      <c r="F1347" s="10">
        <v>720</v>
      </c>
      <c r="G1347" s="10">
        <v>785</v>
      </c>
      <c r="H1347" s="11">
        <f>SUMIFS(AA:AA,$A:$A,EOMONTH($A1347,-1),$B:$B,$B1347)</f>
        <v>311</v>
      </c>
      <c r="I1347" s="63">
        <f>ROUND(SUMIFS(AC:AC,$A:$A,EOMONTH($A1347,-1),$B:$B,$B1347),2)</f>
        <v>-81.400000000000006</v>
      </c>
      <c r="J1347" s="11">
        <f>SUMIFS(AB:AB,$A:$A,EOMONTH($A1347,-1),$B:$B,$B1347)</f>
        <v>18535.099999999999</v>
      </c>
      <c r="K1347" s="13">
        <v>0</v>
      </c>
      <c r="L1347" s="25">
        <v>0</v>
      </c>
      <c r="M1347" s="15">
        <v>446</v>
      </c>
      <c r="N1347" s="14">
        <v>30158.080000000002</v>
      </c>
      <c r="O1347" s="16">
        <v>132</v>
      </c>
      <c r="P1347" s="16">
        <v>13432.32</v>
      </c>
      <c r="Q1347" s="16">
        <v>0</v>
      </c>
      <c r="R1347" s="16">
        <f>Q1347*16.876/100</f>
        <v>0</v>
      </c>
      <c r="S1347" s="17">
        <f t="shared" si="140"/>
        <v>0</v>
      </c>
      <c r="T1347" s="16">
        <v>0</v>
      </c>
      <c r="U1347" s="18">
        <f t="shared" si="141"/>
        <v>244.13499999999999</v>
      </c>
      <c r="V1347" s="18">
        <f t="shared" si="142"/>
        <v>321.12</v>
      </c>
      <c r="W1347" s="18">
        <f t="shared" si="143"/>
        <v>53.912836800000008</v>
      </c>
      <c r="X1347" s="27"/>
      <c r="Y1347" s="19">
        <f t="shared" si="144"/>
        <v>375.03283680000004</v>
      </c>
      <c r="Z1347" s="18">
        <f t="shared" si="145"/>
        <v>103.62</v>
      </c>
      <c r="AA1347" s="12">
        <v>625</v>
      </c>
      <c r="AB1347" s="12">
        <v>40202.43</v>
      </c>
      <c r="AC1347" s="28">
        <f>+I1347+Y1347-Z1347</f>
        <v>190.01283680000006</v>
      </c>
      <c r="AD1347" s="20">
        <f t="shared" si="146"/>
        <v>0</v>
      </c>
      <c r="AE1347">
        <v>0</v>
      </c>
    </row>
    <row r="1348" spans="1:31" x14ac:dyDescent="0.25">
      <c r="A1348" s="9">
        <v>45077</v>
      </c>
      <c r="B1348" s="10" t="s">
        <v>646</v>
      </c>
      <c r="C1348" s="10" t="s">
        <v>603</v>
      </c>
      <c r="D1348" s="10" t="s">
        <v>40</v>
      </c>
      <c r="E1348" s="10" t="s">
        <v>30</v>
      </c>
      <c r="F1348" s="10">
        <v>20</v>
      </c>
      <c r="G1348" s="10">
        <v>22</v>
      </c>
      <c r="H1348" s="11">
        <f>SUMIFS(AA:AA,$A:$A,EOMONTH($A1348,-1),$B:$B,$B1348)</f>
        <v>1275</v>
      </c>
      <c r="I1348" s="63">
        <f>ROUND(SUMIFS(AC:AC,$A:$A,EOMONTH($A1348,-1),$B:$B,$B1348),2)</f>
        <v>32.39</v>
      </c>
      <c r="J1348" s="11">
        <f>SUMIFS(AB:AB,$A:$A,EOMONTH($A1348,-1),$B:$B,$B1348)</f>
        <v>4749.8</v>
      </c>
      <c r="K1348" s="13">
        <v>0</v>
      </c>
      <c r="L1348" s="25">
        <v>0</v>
      </c>
      <c r="M1348" s="15">
        <v>0</v>
      </c>
      <c r="N1348" s="14">
        <v>0</v>
      </c>
      <c r="O1348" s="16">
        <v>429</v>
      </c>
      <c r="P1348" s="16">
        <v>2003.25</v>
      </c>
      <c r="Q1348" s="16">
        <v>0</v>
      </c>
      <c r="R1348" s="16">
        <f>Q1348*16.876/100</f>
        <v>0</v>
      </c>
      <c r="S1348" s="17">
        <f t="shared" si="140"/>
        <v>0</v>
      </c>
      <c r="T1348" s="16">
        <v>0</v>
      </c>
      <c r="U1348" s="18">
        <f t="shared" si="141"/>
        <v>28.05</v>
      </c>
      <c r="V1348" s="18">
        <f t="shared" si="142"/>
        <v>0</v>
      </c>
      <c r="W1348" s="18">
        <f t="shared" si="143"/>
        <v>0</v>
      </c>
      <c r="X1348" s="27"/>
      <c r="Y1348" s="19">
        <f t="shared" si="144"/>
        <v>0</v>
      </c>
      <c r="Z1348" s="18">
        <f t="shared" si="145"/>
        <v>9.4380000000000006</v>
      </c>
      <c r="AA1348" s="12">
        <v>846</v>
      </c>
      <c r="AB1348" s="12">
        <v>3151.64</v>
      </c>
      <c r="AC1348" s="28">
        <f>+I1348+Y1348-Z1348</f>
        <v>22.951999999999998</v>
      </c>
      <c r="AD1348" s="20">
        <f t="shared" si="146"/>
        <v>0</v>
      </c>
      <c r="AE1348">
        <v>0</v>
      </c>
    </row>
    <row r="1349" spans="1:31" x14ac:dyDescent="0.25">
      <c r="A1349" s="9">
        <v>45077</v>
      </c>
      <c r="B1349" s="10" t="s">
        <v>647</v>
      </c>
      <c r="C1349" s="10" t="s">
        <v>603</v>
      </c>
      <c r="D1349" s="10" t="s">
        <v>40</v>
      </c>
      <c r="E1349" s="10" t="s">
        <v>30</v>
      </c>
      <c r="F1349" s="10">
        <v>35</v>
      </c>
      <c r="G1349" s="10">
        <v>38</v>
      </c>
      <c r="H1349" s="11">
        <f>SUMIFS(AA:AA,$A:$A,EOMONTH($A1349,-1),$B:$B,$B1349)</f>
        <v>2164</v>
      </c>
      <c r="I1349" s="63">
        <f>ROUND(SUMIFS(AC:AC,$A:$A,EOMONTH($A1349,-1),$B:$B,$B1349),2)</f>
        <v>90.1</v>
      </c>
      <c r="J1349" s="11">
        <f>SUMIFS(AB:AB,$A:$A,EOMONTH($A1349,-1),$B:$B,$B1349)</f>
        <v>10487.79</v>
      </c>
      <c r="K1349" s="13">
        <v>0</v>
      </c>
      <c r="L1349" s="25">
        <v>0</v>
      </c>
      <c r="M1349" s="15">
        <v>0</v>
      </c>
      <c r="N1349" s="14">
        <v>0</v>
      </c>
      <c r="O1349" s="16">
        <v>384</v>
      </c>
      <c r="P1349" s="16">
        <v>2051.04</v>
      </c>
      <c r="Q1349" s="16">
        <v>0</v>
      </c>
      <c r="R1349" s="16">
        <f>Q1349*16.876/100</f>
        <v>0</v>
      </c>
      <c r="S1349" s="17">
        <f t="shared" ref="S1349:S1412" si="147">Q1349+R1349</f>
        <v>0</v>
      </c>
      <c r="T1349" s="16">
        <v>0</v>
      </c>
      <c r="U1349" s="18">
        <f t="shared" ref="U1349:U1412" si="148">H1349*G1349/1000</f>
        <v>82.231999999999999</v>
      </c>
      <c r="V1349" s="18">
        <f t="shared" ref="V1349:V1412" si="149">M1349*F1349/1000</f>
        <v>0</v>
      </c>
      <c r="W1349" s="18">
        <f t="shared" ref="W1349:W1412" si="150">V1349*16.789/100</f>
        <v>0</v>
      </c>
      <c r="X1349" s="27"/>
      <c r="Y1349" s="19">
        <f t="shared" ref="Y1349:Y1412" si="151">V1349+W1349+X1349</f>
        <v>0</v>
      </c>
      <c r="Z1349" s="18">
        <f t="shared" ref="Z1349:Z1412" si="152">O1349*G1349/1000</f>
        <v>14.592000000000001</v>
      </c>
      <c r="AA1349" s="12">
        <v>1780</v>
      </c>
      <c r="AB1349" s="12">
        <v>8626.74</v>
      </c>
      <c r="AC1349" s="28">
        <f>+I1349+Y1349-Z1349</f>
        <v>75.507999999999996</v>
      </c>
      <c r="AD1349" s="20">
        <f t="shared" ref="AD1349:AD1412" si="153">IF(AC1349&lt;0,ROUNDUP(AC1349,-1)*-1,0)</f>
        <v>0</v>
      </c>
      <c r="AE1349">
        <v>0</v>
      </c>
    </row>
    <row r="1350" spans="1:31" x14ac:dyDescent="0.25">
      <c r="A1350" s="9">
        <v>45077</v>
      </c>
      <c r="B1350" s="10" t="s">
        <v>648</v>
      </c>
      <c r="C1350" s="10" t="s">
        <v>603</v>
      </c>
      <c r="D1350" s="10" t="s">
        <v>40</v>
      </c>
      <c r="E1350" s="10" t="s">
        <v>30</v>
      </c>
      <c r="F1350" s="10">
        <v>60</v>
      </c>
      <c r="G1350" s="10">
        <v>65</v>
      </c>
      <c r="H1350" s="11">
        <f>SUMIFS(AA:AA,$A:$A,EOMONTH($A1350,-1),$B:$B,$B1350)</f>
        <v>466</v>
      </c>
      <c r="I1350" s="63">
        <f>ROUND(SUMIFS(AC:AC,$A:$A,EOMONTH($A1350,-1),$B:$B,$B1350),2)</f>
        <v>16.28</v>
      </c>
      <c r="J1350" s="11">
        <f>SUMIFS(AB:AB,$A:$A,EOMONTH($A1350,-1),$B:$B,$B1350)</f>
        <v>3420.28</v>
      </c>
      <c r="K1350" s="13">
        <v>0</v>
      </c>
      <c r="L1350" s="25">
        <v>0</v>
      </c>
      <c r="M1350" s="15">
        <v>0</v>
      </c>
      <c r="N1350" s="14">
        <v>0</v>
      </c>
      <c r="O1350" s="16">
        <v>246</v>
      </c>
      <c r="P1350" s="16">
        <v>2285.7199999999998</v>
      </c>
      <c r="Q1350" s="16">
        <v>0</v>
      </c>
      <c r="R1350" s="16">
        <f>Q1350*16.876/100</f>
        <v>0</v>
      </c>
      <c r="S1350" s="17">
        <f t="shared" si="147"/>
        <v>0</v>
      </c>
      <c r="T1350" s="16">
        <v>0</v>
      </c>
      <c r="U1350" s="18">
        <f t="shared" si="148"/>
        <v>30.29</v>
      </c>
      <c r="V1350" s="18">
        <f t="shared" si="149"/>
        <v>0</v>
      </c>
      <c r="W1350" s="18">
        <f t="shared" si="150"/>
        <v>0</v>
      </c>
      <c r="X1350" s="27"/>
      <c r="Y1350" s="19">
        <f t="shared" si="151"/>
        <v>0</v>
      </c>
      <c r="Z1350" s="18">
        <f t="shared" si="152"/>
        <v>15.99</v>
      </c>
      <c r="AA1350" s="12">
        <v>220</v>
      </c>
      <c r="AB1350" s="12">
        <v>1614.72</v>
      </c>
      <c r="AC1350" s="28">
        <f>+I1350+Y1350-Z1350</f>
        <v>0.29000000000000092</v>
      </c>
      <c r="AD1350" s="20">
        <f t="shared" si="153"/>
        <v>0</v>
      </c>
      <c r="AE1350">
        <v>0</v>
      </c>
    </row>
    <row r="1351" spans="1:31" x14ac:dyDescent="0.25">
      <c r="A1351" s="9">
        <v>45077</v>
      </c>
      <c r="B1351" s="10" t="s">
        <v>649</v>
      </c>
      <c r="C1351" s="10" t="s">
        <v>603</v>
      </c>
      <c r="D1351" s="10" t="s">
        <v>40</v>
      </c>
      <c r="E1351" s="10" t="s">
        <v>30</v>
      </c>
      <c r="F1351" s="10">
        <v>60</v>
      </c>
      <c r="G1351" s="10">
        <v>65</v>
      </c>
      <c r="H1351" s="11">
        <f>SUMIFS(AA:AA,$A:$A,EOMONTH($A1351,-1),$B:$B,$B1351)</f>
        <v>499</v>
      </c>
      <c r="I1351" s="63">
        <f>ROUND(SUMIFS(AC:AC,$A:$A,EOMONTH($A1351,-1),$B:$B,$B1351),2)</f>
        <v>18.72</v>
      </c>
      <c r="J1351" s="11">
        <f>SUMIFS(AB:AB,$A:$A,EOMONTH($A1351,-1),$B:$B,$B1351)</f>
        <v>5113.8900000000003</v>
      </c>
      <c r="K1351" s="13">
        <v>0</v>
      </c>
      <c r="L1351" s="25">
        <v>0</v>
      </c>
      <c r="M1351" s="15">
        <v>0</v>
      </c>
      <c r="N1351" s="14">
        <v>0</v>
      </c>
      <c r="O1351" s="16">
        <v>204</v>
      </c>
      <c r="P1351" s="16">
        <v>2443.92</v>
      </c>
      <c r="Q1351" s="16">
        <v>0</v>
      </c>
      <c r="R1351" s="16">
        <f>Q1351*16.876/100</f>
        <v>0</v>
      </c>
      <c r="S1351" s="17">
        <f t="shared" si="147"/>
        <v>0</v>
      </c>
      <c r="T1351" s="16">
        <v>0</v>
      </c>
      <c r="U1351" s="18">
        <f t="shared" si="148"/>
        <v>32.435000000000002</v>
      </c>
      <c r="V1351" s="18">
        <f t="shared" si="149"/>
        <v>0</v>
      </c>
      <c r="W1351" s="18">
        <f t="shared" si="150"/>
        <v>0</v>
      </c>
      <c r="X1351" s="27"/>
      <c r="Y1351" s="19">
        <f t="shared" si="151"/>
        <v>0</v>
      </c>
      <c r="Z1351" s="18">
        <f t="shared" si="152"/>
        <v>13.26</v>
      </c>
      <c r="AA1351" s="12">
        <v>295</v>
      </c>
      <c r="AB1351" s="12">
        <v>3023.24</v>
      </c>
      <c r="AC1351" s="28">
        <f>+I1351+Y1351-Z1351</f>
        <v>5.4599999999999991</v>
      </c>
      <c r="AD1351" s="20">
        <f t="shared" si="153"/>
        <v>0</v>
      </c>
      <c r="AE1351">
        <v>0</v>
      </c>
    </row>
    <row r="1352" spans="1:31" x14ac:dyDescent="0.25">
      <c r="A1352" s="9">
        <v>45077</v>
      </c>
      <c r="B1352" s="10" t="s">
        <v>650</v>
      </c>
      <c r="C1352" s="10" t="s">
        <v>603</v>
      </c>
      <c r="D1352" s="10" t="s">
        <v>40</v>
      </c>
      <c r="E1352" s="10" t="s">
        <v>30</v>
      </c>
      <c r="F1352" s="10">
        <v>90</v>
      </c>
      <c r="G1352" s="10">
        <v>98</v>
      </c>
      <c r="H1352" s="11">
        <f>SUMIFS(AA:AA,$A:$A,EOMONTH($A1352,-1),$B:$B,$B1352)</f>
        <v>120</v>
      </c>
      <c r="I1352" s="63">
        <f>ROUND(SUMIFS(AC:AC,$A:$A,EOMONTH($A1352,-1),$B:$B,$B1352),2)</f>
        <v>1.61</v>
      </c>
      <c r="J1352" s="11">
        <f>SUMIFS(AB:AB,$A:$A,EOMONTH($A1352,-1),$B:$B,$B1352)</f>
        <v>1554.97</v>
      </c>
      <c r="K1352" s="13">
        <v>0</v>
      </c>
      <c r="L1352" s="25">
        <v>0</v>
      </c>
      <c r="M1352" s="15">
        <v>0</v>
      </c>
      <c r="N1352" s="14">
        <v>0</v>
      </c>
      <c r="O1352" s="16">
        <v>139</v>
      </c>
      <c r="P1352" s="16">
        <v>2400</v>
      </c>
      <c r="Q1352" s="16">
        <v>0</v>
      </c>
      <c r="R1352" s="16">
        <f>Q1352*16.876/100</f>
        <v>0</v>
      </c>
      <c r="S1352" s="17">
        <f t="shared" si="147"/>
        <v>0</v>
      </c>
      <c r="T1352" s="16">
        <v>0</v>
      </c>
      <c r="U1352" s="18">
        <f t="shared" si="148"/>
        <v>11.76</v>
      </c>
      <c r="V1352" s="18">
        <f t="shared" si="149"/>
        <v>0</v>
      </c>
      <c r="W1352" s="18">
        <f t="shared" si="150"/>
        <v>0</v>
      </c>
      <c r="X1352" s="27"/>
      <c r="Y1352" s="19">
        <f t="shared" si="151"/>
        <v>0</v>
      </c>
      <c r="Z1352" s="18">
        <f t="shared" si="152"/>
        <v>13.622</v>
      </c>
      <c r="AA1352" s="12">
        <v>-19</v>
      </c>
      <c r="AB1352" s="12">
        <v>-364.8</v>
      </c>
      <c r="AC1352" s="28">
        <f>+I1352+Y1352-Z1352</f>
        <v>-12.012</v>
      </c>
      <c r="AD1352" s="20">
        <f t="shared" si="153"/>
        <v>20</v>
      </c>
      <c r="AE1352">
        <v>20</v>
      </c>
    </row>
    <row r="1353" spans="1:31" x14ac:dyDescent="0.25">
      <c r="A1353" s="59">
        <v>45077</v>
      </c>
      <c r="B1353" s="60" t="s">
        <v>758</v>
      </c>
      <c r="C1353" s="60" t="s">
        <v>554</v>
      </c>
      <c r="D1353" s="60" t="s">
        <v>29</v>
      </c>
      <c r="E1353" s="60" t="s">
        <v>30</v>
      </c>
      <c r="F1353" s="10"/>
      <c r="G1353" s="10"/>
      <c r="H1353" s="11"/>
      <c r="I1353" s="63">
        <f>ROUND(SUMIFS(AC:AC,$A:$A,EOMONTH($A1353,-1),$B:$B,$B1353),2)</f>
        <v>0</v>
      </c>
      <c r="J1353" s="11"/>
      <c r="K1353" s="13"/>
      <c r="L1353" s="25"/>
      <c r="M1353" s="15"/>
      <c r="N1353" s="14"/>
      <c r="O1353" s="16"/>
      <c r="P1353" s="16"/>
      <c r="Q1353" s="16"/>
      <c r="R1353" s="16"/>
      <c r="S1353" s="17">
        <f t="shared" si="147"/>
        <v>0</v>
      </c>
      <c r="T1353" s="16"/>
      <c r="U1353" s="18">
        <f t="shared" si="148"/>
        <v>0</v>
      </c>
      <c r="V1353" s="18">
        <f t="shared" si="149"/>
        <v>0</v>
      </c>
      <c r="W1353" s="18">
        <f t="shared" si="150"/>
        <v>0</v>
      </c>
      <c r="X1353" s="27"/>
      <c r="Y1353" s="19">
        <f t="shared" si="151"/>
        <v>0</v>
      </c>
      <c r="Z1353" s="18">
        <f t="shared" si="152"/>
        <v>0</v>
      </c>
      <c r="AA1353" s="12"/>
      <c r="AB1353" s="12"/>
      <c r="AC1353" s="28">
        <f>+I1353+Y1353-Z1353</f>
        <v>0</v>
      </c>
      <c r="AD1353" s="20">
        <f t="shared" si="153"/>
        <v>0</v>
      </c>
      <c r="AE1353">
        <v>0</v>
      </c>
    </row>
    <row r="1354" spans="1:31" x14ac:dyDescent="0.25">
      <c r="A1354" s="9">
        <v>45077</v>
      </c>
      <c r="B1354" s="10" t="s">
        <v>653</v>
      </c>
      <c r="C1354" s="10" t="s">
        <v>28</v>
      </c>
      <c r="D1354" s="10" t="s">
        <v>29</v>
      </c>
      <c r="E1354" s="10" t="s">
        <v>30</v>
      </c>
      <c r="F1354" s="10"/>
      <c r="G1354" s="10">
        <v>0</v>
      </c>
      <c r="H1354" s="11">
        <f>SUMIFS(AA:AA,$A:$A,EOMONTH($A1354,-1),$B:$B,$B1354)</f>
        <v>1831.28</v>
      </c>
      <c r="I1354" s="63">
        <f>ROUND(SUMIFS(AC:AC,$A:$A,EOMONTH($A1354,-1),$B:$B,$B1354),2)</f>
        <v>476.81</v>
      </c>
      <c r="J1354" s="11">
        <f>SUMIFS(AB:AB,$A:$A,EOMONTH($A1354,-1),$B:$B,$B1354)</f>
        <v>4855.4399999999996</v>
      </c>
      <c r="K1354" s="13">
        <v>0</v>
      </c>
      <c r="L1354" s="25">
        <v>0</v>
      </c>
      <c r="M1354" s="15">
        <v>0</v>
      </c>
      <c r="N1354" s="14">
        <v>0</v>
      </c>
      <c r="O1354" s="16">
        <v>0</v>
      </c>
      <c r="P1354" s="16">
        <v>0</v>
      </c>
      <c r="Q1354" s="16">
        <v>0</v>
      </c>
      <c r="R1354" s="16">
        <f>Q1354*16.876/100</f>
        <v>0</v>
      </c>
      <c r="S1354" s="17">
        <f t="shared" si="147"/>
        <v>0</v>
      </c>
      <c r="T1354" s="16">
        <v>0</v>
      </c>
      <c r="U1354" s="18">
        <f t="shared" si="148"/>
        <v>0</v>
      </c>
      <c r="V1354" s="18">
        <f t="shared" si="149"/>
        <v>0</v>
      </c>
      <c r="W1354" s="18">
        <f t="shared" si="150"/>
        <v>0</v>
      </c>
      <c r="X1354" s="27"/>
      <c r="Y1354" s="19">
        <f t="shared" si="151"/>
        <v>0</v>
      </c>
      <c r="Z1354" s="18">
        <f t="shared" si="152"/>
        <v>0</v>
      </c>
      <c r="AA1354" s="12">
        <v>1831.28</v>
      </c>
      <c r="AB1354" s="12">
        <v>4855.4399999999996</v>
      </c>
      <c r="AC1354" s="28">
        <f>+I1354+Y1354-Z1354</f>
        <v>476.81</v>
      </c>
      <c r="AD1354" s="20">
        <f t="shared" si="153"/>
        <v>0</v>
      </c>
      <c r="AE1354">
        <v>0</v>
      </c>
    </row>
    <row r="1355" spans="1:31" x14ac:dyDescent="0.25">
      <c r="A1355" s="9">
        <v>45077</v>
      </c>
      <c r="B1355" s="10" t="s">
        <v>658</v>
      </c>
      <c r="C1355" s="10" t="s">
        <v>282</v>
      </c>
      <c r="D1355" s="10" t="s">
        <v>29</v>
      </c>
      <c r="E1355" s="10" t="s">
        <v>30</v>
      </c>
      <c r="F1355" s="10"/>
      <c r="G1355" s="10">
        <v>0</v>
      </c>
      <c r="H1355" s="11">
        <f>SUMIFS(AA:AA,$A:$A,EOMONTH($A1355,-1),$B:$B,$B1355)</f>
        <v>1367</v>
      </c>
      <c r="I1355" s="63">
        <f>ROUND(SUMIFS(AC:AC,$A:$A,EOMONTH($A1355,-1),$B:$B,$B1355),2)</f>
        <v>110.62</v>
      </c>
      <c r="J1355" s="11">
        <f>SUMIFS(AB:AB,$A:$A,EOMONTH($A1355,-1),$B:$B,$B1355)</f>
        <v>3308.01</v>
      </c>
      <c r="K1355" s="13">
        <v>0</v>
      </c>
      <c r="L1355" s="25">
        <v>0</v>
      </c>
      <c r="M1355" s="15">
        <v>0</v>
      </c>
      <c r="N1355" s="14">
        <v>0</v>
      </c>
      <c r="O1355" s="16">
        <v>0</v>
      </c>
      <c r="P1355" s="16">
        <v>0</v>
      </c>
      <c r="Q1355" s="16">
        <v>462</v>
      </c>
      <c r="R1355" s="16">
        <f>Q1355*16.876/100</f>
        <v>77.967120000000008</v>
      </c>
      <c r="S1355" s="17">
        <f t="shared" si="147"/>
        <v>539.96712000000002</v>
      </c>
      <c r="T1355" s="16">
        <v>1118.04</v>
      </c>
      <c r="U1355" s="18">
        <f t="shared" si="148"/>
        <v>0</v>
      </c>
      <c r="V1355" s="18">
        <f t="shared" si="149"/>
        <v>0</v>
      </c>
      <c r="W1355" s="18">
        <f t="shared" si="150"/>
        <v>0</v>
      </c>
      <c r="X1355" s="27"/>
      <c r="Y1355" s="19">
        <f t="shared" si="151"/>
        <v>0</v>
      </c>
      <c r="Z1355" s="18">
        <f t="shared" si="152"/>
        <v>0</v>
      </c>
      <c r="AA1355" s="12">
        <v>905</v>
      </c>
      <c r="AB1355" s="12">
        <v>2190</v>
      </c>
      <c r="AC1355" s="28">
        <f>+I1355+Y1355-Z1355</f>
        <v>110.62</v>
      </c>
      <c r="AD1355" s="20">
        <f t="shared" si="153"/>
        <v>0</v>
      </c>
      <c r="AE1355">
        <v>0</v>
      </c>
    </row>
    <row r="1356" spans="1:31" x14ac:dyDescent="0.25">
      <c r="A1356" s="59">
        <v>45077</v>
      </c>
      <c r="B1356" s="60" t="s">
        <v>819</v>
      </c>
      <c r="C1356" s="60" t="s">
        <v>28</v>
      </c>
      <c r="D1356" s="60" t="s">
        <v>29</v>
      </c>
      <c r="E1356" s="60" t="s">
        <v>30</v>
      </c>
      <c r="F1356" s="10"/>
      <c r="G1356" s="10"/>
      <c r="H1356" s="11"/>
      <c r="I1356" s="63">
        <f>ROUND(SUMIFS(AC:AC,$A:$A,EOMONTH($A1356,-1),$B:$B,$B1356),2)</f>
        <v>0</v>
      </c>
      <c r="J1356" s="11"/>
      <c r="K1356" s="13"/>
      <c r="L1356" s="25"/>
      <c r="M1356" s="15"/>
      <c r="N1356" s="14"/>
      <c r="O1356" s="16"/>
      <c r="P1356" s="16"/>
      <c r="Q1356" s="16"/>
      <c r="R1356" s="16"/>
      <c r="S1356" s="17">
        <f t="shared" si="147"/>
        <v>0</v>
      </c>
      <c r="T1356" s="16"/>
      <c r="U1356" s="18">
        <f t="shared" si="148"/>
        <v>0</v>
      </c>
      <c r="V1356" s="18">
        <f t="shared" si="149"/>
        <v>0</v>
      </c>
      <c r="W1356" s="18">
        <f t="shared" si="150"/>
        <v>0</v>
      </c>
      <c r="X1356" s="27"/>
      <c r="Y1356" s="19">
        <f t="shared" si="151"/>
        <v>0</v>
      </c>
      <c r="Z1356" s="18">
        <f t="shared" si="152"/>
        <v>0</v>
      </c>
      <c r="AA1356" s="12"/>
      <c r="AB1356" s="12"/>
      <c r="AC1356" s="28">
        <f>+I1356+Y1356-Z1356</f>
        <v>0</v>
      </c>
      <c r="AD1356" s="20">
        <f t="shared" si="153"/>
        <v>0</v>
      </c>
      <c r="AE1356">
        <v>0</v>
      </c>
    </row>
    <row r="1357" spans="1:31" x14ac:dyDescent="0.25">
      <c r="A1357" s="9">
        <v>45077</v>
      </c>
      <c r="B1357" s="10" t="s">
        <v>661</v>
      </c>
      <c r="C1357" s="10" t="s">
        <v>554</v>
      </c>
      <c r="D1357" s="10" t="s">
        <v>29</v>
      </c>
      <c r="E1357" s="10" t="s">
        <v>539</v>
      </c>
      <c r="F1357" s="10"/>
      <c r="G1357" s="10">
        <v>0</v>
      </c>
      <c r="H1357" s="11">
        <f>SUMIFS(AA:AA,$A:$A,EOMONTH($A1357,-1),$B:$B,$B1357)</f>
        <v>30</v>
      </c>
      <c r="I1357" s="63">
        <f>ROUND(SUMIFS(AC:AC,$A:$A,EOMONTH($A1357,-1),$B:$B,$B1357),2)</f>
        <v>1.35</v>
      </c>
      <c r="J1357" s="11">
        <f>SUMIFS(AB:AB,$A:$A,EOMONTH($A1357,-1),$B:$B,$B1357)</f>
        <v>4140</v>
      </c>
      <c r="K1357" s="13">
        <v>0</v>
      </c>
      <c r="L1357" s="25">
        <v>0</v>
      </c>
      <c r="M1357" s="15">
        <v>0</v>
      </c>
      <c r="N1357" s="14">
        <v>0</v>
      </c>
      <c r="O1357" s="16">
        <v>0</v>
      </c>
      <c r="P1357" s="16">
        <v>0</v>
      </c>
      <c r="Q1357" s="16">
        <v>0</v>
      </c>
      <c r="R1357" s="16">
        <f>Q1357*16.876/100</f>
        <v>0</v>
      </c>
      <c r="S1357" s="17">
        <f t="shared" si="147"/>
        <v>0</v>
      </c>
      <c r="T1357" s="16">
        <v>0</v>
      </c>
      <c r="U1357" s="18">
        <f t="shared" si="148"/>
        <v>0</v>
      </c>
      <c r="V1357" s="18">
        <f t="shared" si="149"/>
        <v>0</v>
      </c>
      <c r="W1357" s="18">
        <f t="shared" si="150"/>
        <v>0</v>
      </c>
      <c r="X1357" s="27"/>
      <c r="Y1357" s="19">
        <f t="shared" si="151"/>
        <v>0</v>
      </c>
      <c r="Z1357" s="18">
        <f t="shared" si="152"/>
        <v>0</v>
      </c>
      <c r="AA1357" s="12">
        <v>30</v>
      </c>
      <c r="AB1357" s="12">
        <v>4140</v>
      </c>
      <c r="AC1357" s="28">
        <f>+I1357+Y1357-Z1357</f>
        <v>1.35</v>
      </c>
      <c r="AD1357" s="20">
        <f t="shared" si="153"/>
        <v>0</v>
      </c>
      <c r="AE1357">
        <v>0</v>
      </c>
    </row>
    <row r="1358" spans="1:31" x14ac:dyDescent="0.25">
      <c r="A1358" s="9">
        <v>45077</v>
      </c>
      <c r="B1358" s="10" t="s">
        <v>735</v>
      </c>
      <c r="C1358" s="10" t="s">
        <v>711</v>
      </c>
      <c r="D1358" s="10" t="s">
        <v>29</v>
      </c>
      <c r="E1358" s="10" t="s">
        <v>539</v>
      </c>
      <c r="F1358" s="10"/>
      <c r="G1358" s="10">
        <v>0</v>
      </c>
      <c r="H1358" s="11">
        <f>SUMIFS(AA:AA,$A:$A,EOMONTH($A1358,-1),$B:$B,$B1358)</f>
        <v>0</v>
      </c>
      <c r="I1358" s="63">
        <f>ROUND(SUMIFS(AC:AC,$A:$A,EOMONTH($A1358,-1),$B:$B,$B1358),2)</f>
        <v>0</v>
      </c>
      <c r="J1358" s="11">
        <f>SUMIFS(AB:AB,$A:$A,EOMONTH($A1358,-1),$B:$B,$B1358)</f>
        <v>0</v>
      </c>
      <c r="K1358" s="13">
        <v>0</v>
      </c>
      <c r="L1358" s="25">
        <v>0</v>
      </c>
      <c r="M1358" s="15">
        <v>13250</v>
      </c>
      <c r="N1358" s="14">
        <v>1395745.75</v>
      </c>
      <c r="O1358" s="16">
        <v>0</v>
      </c>
      <c r="P1358" s="16">
        <v>0</v>
      </c>
      <c r="Q1358" s="16">
        <v>11445.41</v>
      </c>
      <c r="R1358" s="16">
        <f>Q1358*16.876/100</f>
        <v>1931.5273915999999</v>
      </c>
      <c r="S1358" s="17">
        <f t="shared" si="147"/>
        <v>13376.9373916</v>
      </c>
      <c r="T1358" s="16">
        <v>1205659.51</v>
      </c>
      <c r="U1358" s="18">
        <f t="shared" si="148"/>
        <v>0</v>
      </c>
      <c r="V1358" s="18">
        <f t="shared" si="149"/>
        <v>0</v>
      </c>
      <c r="W1358" s="18">
        <f t="shared" si="150"/>
        <v>0</v>
      </c>
      <c r="X1358" s="27"/>
      <c r="Y1358" s="19">
        <f t="shared" si="151"/>
        <v>0</v>
      </c>
      <c r="Z1358" s="18">
        <f t="shared" si="152"/>
        <v>0</v>
      </c>
      <c r="AA1358" s="12">
        <v>1804.59</v>
      </c>
      <c r="AB1358" s="12">
        <v>190093.71</v>
      </c>
      <c r="AC1358" s="28">
        <f>+I1358+Y1358-Z1358</f>
        <v>0</v>
      </c>
      <c r="AD1358" s="20">
        <f t="shared" si="153"/>
        <v>0</v>
      </c>
      <c r="AE1358">
        <v>0</v>
      </c>
    </row>
    <row r="1359" spans="1:31" x14ac:dyDescent="0.25">
      <c r="A1359" s="9">
        <v>45077</v>
      </c>
      <c r="B1359" s="10" t="s">
        <v>668</v>
      </c>
      <c r="C1359" s="10" t="s">
        <v>669</v>
      </c>
      <c r="D1359" s="10" t="s">
        <v>29</v>
      </c>
      <c r="E1359" s="10" t="s">
        <v>30</v>
      </c>
      <c r="F1359" s="10"/>
      <c r="G1359" s="10">
        <v>0</v>
      </c>
      <c r="H1359" s="11">
        <f>SUMIFS(AA:AA,$A:$A,EOMONTH($A1359,-1),$B:$B,$B1359)</f>
        <v>-7843</v>
      </c>
      <c r="I1359" s="63">
        <f>ROUND(SUMIFS(AC:AC,$A:$A,EOMONTH($A1359,-1),$B:$B,$B1359),2)</f>
        <v>0</v>
      </c>
      <c r="J1359" s="11">
        <f>SUMIFS(AB:AB,$A:$A,EOMONTH($A1359,-1),$B:$B,$B1359)</f>
        <v>-10491.53</v>
      </c>
      <c r="K1359" s="13">
        <v>0</v>
      </c>
      <c r="L1359" s="25">
        <v>0</v>
      </c>
      <c r="M1359" s="15">
        <v>0</v>
      </c>
      <c r="N1359" s="14">
        <v>0</v>
      </c>
      <c r="O1359" s="16">
        <v>0</v>
      </c>
      <c r="P1359" s="16">
        <v>0</v>
      </c>
      <c r="Q1359" s="16">
        <v>3381</v>
      </c>
      <c r="R1359" s="16">
        <f>Q1359*16.876/100</f>
        <v>570.57756000000006</v>
      </c>
      <c r="S1359" s="17">
        <f t="shared" si="147"/>
        <v>3951.5775600000002</v>
      </c>
      <c r="T1359" s="16">
        <v>7370.58</v>
      </c>
      <c r="U1359" s="18">
        <f t="shared" si="148"/>
        <v>0</v>
      </c>
      <c r="V1359" s="18">
        <f t="shared" si="149"/>
        <v>0</v>
      </c>
      <c r="W1359" s="18">
        <f t="shared" si="150"/>
        <v>0</v>
      </c>
      <c r="X1359" s="27"/>
      <c r="Y1359" s="19">
        <f t="shared" si="151"/>
        <v>0</v>
      </c>
      <c r="Z1359" s="18">
        <f t="shared" si="152"/>
        <v>0</v>
      </c>
      <c r="AA1359" s="12">
        <v>-11224</v>
      </c>
      <c r="AB1359" s="12">
        <v>-17864.689999999999</v>
      </c>
      <c r="AC1359" s="28">
        <f>+I1359+Y1359-Z1359</f>
        <v>0</v>
      </c>
      <c r="AD1359" s="20">
        <f t="shared" si="153"/>
        <v>0</v>
      </c>
      <c r="AE1359">
        <v>0</v>
      </c>
    </row>
    <row r="1360" spans="1:31" x14ac:dyDescent="0.25">
      <c r="A1360" s="9">
        <v>45077</v>
      </c>
      <c r="B1360" s="10" t="s">
        <v>670</v>
      </c>
      <c r="C1360" s="10" t="s">
        <v>669</v>
      </c>
      <c r="D1360" s="10" t="s">
        <v>29</v>
      </c>
      <c r="E1360" s="10" t="s">
        <v>30</v>
      </c>
      <c r="F1360" s="10"/>
      <c r="G1360" s="10">
        <v>0</v>
      </c>
      <c r="H1360" s="11">
        <f>SUMIFS(AA:AA,$A:$A,EOMONTH($A1360,-1),$B:$B,$B1360)</f>
        <v>-5788</v>
      </c>
      <c r="I1360" s="63">
        <f>ROUND(SUMIFS(AC:AC,$A:$A,EOMONTH($A1360,-1),$B:$B,$B1360),2)</f>
        <v>143.76</v>
      </c>
      <c r="J1360" s="11">
        <f>SUMIFS(AB:AB,$A:$A,EOMONTH($A1360,-1),$B:$B,$B1360)</f>
        <v>-7891.1</v>
      </c>
      <c r="K1360" s="13">
        <v>11500</v>
      </c>
      <c r="L1360" s="25">
        <v>26450</v>
      </c>
      <c r="M1360" s="15">
        <v>0</v>
      </c>
      <c r="N1360" s="14">
        <v>0</v>
      </c>
      <c r="O1360" s="16">
        <v>0</v>
      </c>
      <c r="P1360" s="16">
        <v>0</v>
      </c>
      <c r="Q1360" s="16">
        <v>5818</v>
      </c>
      <c r="R1360" s="16">
        <f>Q1360*16.876/100</f>
        <v>981.84568000000013</v>
      </c>
      <c r="S1360" s="17">
        <f t="shared" si="147"/>
        <v>6799.8456800000004</v>
      </c>
      <c r="T1360" s="16">
        <v>13963.2</v>
      </c>
      <c r="U1360" s="18">
        <f t="shared" si="148"/>
        <v>0</v>
      </c>
      <c r="V1360" s="18">
        <f t="shared" si="149"/>
        <v>0</v>
      </c>
      <c r="W1360" s="18">
        <f t="shared" si="150"/>
        <v>0</v>
      </c>
      <c r="X1360" s="27"/>
      <c r="Y1360" s="19">
        <f t="shared" si="151"/>
        <v>0</v>
      </c>
      <c r="Z1360" s="18">
        <f t="shared" si="152"/>
        <v>0</v>
      </c>
      <c r="AA1360" s="12">
        <v>-106</v>
      </c>
      <c r="AB1360" s="12">
        <v>4595.7</v>
      </c>
      <c r="AC1360" s="28">
        <f>+I1360+Y1360-Z1360</f>
        <v>143.76</v>
      </c>
      <c r="AD1360" s="20">
        <f t="shared" si="153"/>
        <v>0</v>
      </c>
      <c r="AE1360">
        <v>0</v>
      </c>
    </row>
    <row r="1361" spans="1:31" x14ac:dyDescent="0.25">
      <c r="A1361" s="59">
        <v>45077</v>
      </c>
      <c r="B1361" s="60" t="s">
        <v>799</v>
      </c>
      <c r="C1361" s="60" t="s">
        <v>673</v>
      </c>
      <c r="D1361" s="60" t="s">
        <v>40</v>
      </c>
      <c r="E1361" s="60" t="s">
        <v>30</v>
      </c>
      <c r="F1361" s="10"/>
      <c r="G1361" s="10"/>
      <c r="H1361" s="11"/>
      <c r="I1361" s="63">
        <f>ROUND(SUMIFS(AC:AC,$A:$A,EOMONTH($A1361,-1),$B:$B,$B1361),2)</f>
        <v>0</v>
      </c>
      <c r="J1361" s="11"/>
      <c r="K1361" s="13"/>
      <c r="L1361" s="25"/>
      <c r="M1361" s="15"/>
      <c r="N1361" s="14"/>
      <c r="O1361" s="16"/>
      <c r="P1361" s="16"/>
      <c r="Q1361" s="16"/>
      <c r="R1361" s="16"/>
      <c r="S1361" s="17">
        <f t="shared" si="147"/>
        <v>0</v>
      </c>
      <c r="T1361" s="16"/>
      <c r="U1361" s="18">
        <f t="shared" si="148"/>
        <v>0</v>
      </c>
      <c r="V1361" s="18">
        <f t="shared" si="149"/>
        <v>0</v>
      </c>
      <c r="W1361" s="18">
        <f t="shared" si="150"/>
        <v>0</v>
      </c>
      <c r="X1361" s="27"/>
      <c r="Y1361" s="19">
        <f t="shared" si="151"/>
        <v>0</v>
      </c>
      <c r="Z1361" s="18">
        <f t="shared" si="152"/>
        <v>0</v>
      </c>
      <c r="AA1361" s="12"/>
      <c r="AB1361" s="12"/>
      <c r="AC1361" s="28">
        <f>+I1361+Y1361-Z1361</f>
        <v>0</v>
      </c>
      <c r="AD1361" s="20">
        <f t="shared" si="153"/>
        <v>0</v>
      </c>
      <c r="AE1361">
        <v>0</v>
      </c>
    </row>
    <row r="1362" spans="1:31" x14ac:dyDescent="0.25">
      <c r="A1362" s="9">
        <v>45077</v>
      </c>
      <c r="B1362" s="10" t="s">
        <v>672</v>
      </c>
      <c r="C1362" s="10" t="s">
        <v>673</v>
      </c>
      <c r="D1362" s="10" t="s">
        <v>29</v>
      </c>
      <c r="E1362" s="10" t="s">
        <v>30</v>
      </c>
      <c r="F1362" s="10"/>
      <c r="G1362" s="10">
        <v>0</v>
      </c>
      <c r="H1362" s="11">
        <f>SUMIFS(AA:AA,$A:$A,EOMONTH($A1362,-1),$B:$B,$B1362)</f>
        <v>-11</v>
      </c>
      <c r="I1362" s="63">
        <f>ROUND(SUMIFS(AC:AC,$A:$A,EOMONTH($A1362,-1),$B:$B,$B1362),2)</f>
        <v>0</v>
      </c>
      <c r="J1362" s="11">
        <f>SUMIFS(AB:AB,$A:$A,EOMONTH($A1362,-1),$B:$B,$B1362)</f>
        <v>-349.87</v>
      </c>
      <c r="K1362" s="13">
        <v>0</v>
      </c>
      <c r="L1362" s="25">
        <v>0</v>
      </c>
      <c r="M1362" s="15">
        <v>0</v>
      </c>
      <c r="N1362" s="14">
        <v>0</v>
      </c>
      <c r="O1362" s="16">
        <v>0</v>
      </c>
      <c r="P1362" s="16">
        <v>0</v>
      </c>
      <c r="Q1362" s="16">
        <v>0</v>
      </c>
      <c r="R1362" s="16">
        <f>Q1362*16.876/100</f>
        <v>0</v>
      </c>
      <c r="S1362" s="17">
        <f t="shared" si="147"/>
        <v>0</v>
      </c>
      <c r="T1362" s="16">
        <v>0</v>
      </c>
      <c r="U1362" s="18">
        <f t="shared" si="148"/>
        <v>0</v>
      </c>
      <c r="V1362" s="18">
        <f t="shared" si="149"/>
        <v>0</v>
      </c>
      <c r="W1362" s="18">
        <f t="shared" si="150"/>
        <v>0</v>
      </c>
      <c r="X1362" s="27"/>
      <c r="Y1362" s="19">
        <f t="shared" si="151"/>
        <v>0</v>
      </c>
      <c r="Z1362" s="18">
        <f t="shared" si="152"/>
        <v>0</v>
      </c>
      <c r="AA1362" s="12">
        <v>-11</v>
      </c>
      <c r="AB1362" s="12">
        <v>-349.87</v>
      </c>
      <c r="AC1362" s="28">
        <f>+I1362+Y1362-Z1362</f>
        <v>0</v>
      </c>
      <c r="AD1362" s="20">
        <f t="shared" si="153"/>
        <v>0</v>
      </c>
      <c r="AE1362">
        <v>0</v>
      </c>
    </row>
    <row r="1363" spans="1:31" x14ac:dyDescent="0.25">
      <c r="A1363" s="9">
        <v>45077</v>
      </c>
      <c r="B1363" s="10" t="s">
        <v>674</v>
      </c>
      <c r="C1363" s="10" t="s">
        <v>673</v>
      </c>
      <c r="D1363" s="10" t="s">
        <v>40</v>
      </c>
      <c r="E1363" s="10" t="s">
        <v>30</v>
      </c>
      <c r="F1363" s="10">
        <v>65</v>
      </c>
      <c r="G1363" s="10">
        <v>71</v>
      </c>
      <c r="H1363" s="11">
        <f>SUMIFS(AA:AA,$A:$A,EOMONTH($A1363,-1),$B:$B,$B1363)</f>
        <v>2</v>
      </c>
      <c r="I1363" s="63">
        <f>ROUND(SUMIFS(AC:AC,$A:$A,EOMONTH($A1363,-1),$B:$B,$B1363),2)</f>
        <v>8.2799999999999994</v>
      </c>
      <c r="J1363" s="11">
        <f>SUMIFS(AB:AB,$A:$A,EOMONTH($A1363,-1),$B:$B,$B1363)</f>
        <v>15.63</v>
      </c>
      <c r="K1363" s="13">
        <v>0</v>
      </c>
      <c r="L1363" s="25">
        <v>0</v>
      </c>
      <c r="M1363" s="15">
        <v>0</v>
      </c>
      <c r="N1363" s="14">
        <v>0</v>
      </c>
      <c r="O1363" s="16">
        <v>0</v>
      </c>
      <c r="P1363" s="16">
        <v>0</v>
      </c>
      <c r="Q1363" s="16">
        <v>0</v>
      </c>
      <c r="R1363" s="16">
        <f>Q1363*16.876/100</f>
        <v>0</v>
      </c>
      <c r="S1363" s="17">
        <f t="shared" si="147"/>
        <v>0</v>
      </c>
      <c r="T1363" s="16">
        <v>0</v>
      </c>
      <c r="U1363" s="18">
        <f t="shared" si="148"/>
        <v>0.14199999999999999</v>
      </c>
      <c r="V1363" s="18">
        <f t="shared" si="149"/>
        <v>0</v>
      </c>
      <c r="W1363" s="18">
        <f t="shared" si="150"/>
        <v>0</v>
      </c>
      <c r="X1363" s="27"/>
      <c r="Y1363" s="19">
        <f t="shared" si="151"/>
        <v>0</v>
      </c>
      <c r="Z1363" s="18">
        <f t="shared" si="152"/>
        <v>0</v>
      </c>
      <c r="AA1363" s="12">
        <v>2</v>
      </c>
      <c r="AB1363" s="12">
        <v>15.63</v>
      </c>
      <c r="AC1363" s="28">
        <f>+I1363+Y1363-Z1363</f>
        <v>8.2799999999999994</v>
      </c>
      <c r="AD1363" s="20">
        <f t="shared" si="153"/>
        <v>0</v>
      </c>
      <c r="AE1363">
        <v>0</v>
      </c>
    </row>
    <row r="1364" spans="1:31" x14ac:dyDescent="0.25">
      <c r="A1364" s="9">
        <v>45077</v>
      </c>
      <c r="B1364" s="10" t="s">
        <v>675</v>
      </c>
      <c r="C1364" s="10" t="s">
        <v>673</v>
      </c>
      <c r="D1364" s="10" t="s">
        <v>40</v>
      </c>
      <c r="E1364" s="10" t="s">
        <v>30</v>
      </c>
      <c r="F1364" s="10">
        <v>70</v>
      </c>
      <c r="G1364" s="10">
        <v>76</v>
      </c>
      <c r="H1364" s="11">
        <f>SUMIFS(AA:AA,$A:$A,EOMONTH($A1364,-1),$B:$B,$B1364)</f>
        <v>200</v>
      </c>
      <c r="I1364" s="63">
        <f>ROUND(SUMIFS(AC:AC,$A:$A,EOMONTH($A1364,-1),$B:$B,$B1364),2)</f>
        <v>-8.61</v>
      </c>
      <c r="J1364" s="11">
        <f>SUMIFS(AB:AB,$A:$A,EOMONTH($A1364,-1),$B:$B,$B1364)</f>
        <v>1721.45</v>
      </c>
      <c r="K1364" s="13">
        <v>0</v>
      </c>
      <c r="L1364" s="25">
        <v>0</v>
      </c>
      <c r="M1364" s="15">
        <v>0</v>
      </c>
      <c r="N1364" s="14">
        <v>0</v>
      </c>
      <c r="O1364" s="16">
        <v>0</v>
      </c>
      <c r="P1364" s="16">
        <v>0</v>
      </c>
      <c r="Q1364" s="16">
        <v>0</v>
      </c>
      <c r="R1364" s="16">
        <f>Q1364*16.876/100</f>
        <v>0</v>
      </c>
      <c r="S1364" s="17">
        <f t="shared" si="147"/>
        <v>0</v>
      </c>
      <c r="T1364" s="16">
        <v>0</v>
      </c>
      <c r="U1364" s="18">
        <f t="shared" si="148"/>
        <v>15.2</v>
      </c>
      <c r="V1364" s="18">
        <f t="shared" si="149"/>
        <v>0</v>
      </c>
      <c r="W1364" s="18">
        <f t="shared" si="150"/>
        <v>0</v>
      </c>
      <c r="X1364" s="27"/>
      <c r="Y1364" s="19">
        <f t="shared" si="151"/>
        <v>0</v>
      </c>
      <c r="Z1364" s="18">
        <f t="shared" si="152"/>
        <v>0</v>
      </c>
      <c r="AA1364" s="12">
        <v>200</v>
      </c>
      <c r="AB1364" s="12">
        <v>1721.45</v>
      </c>
      <c r="AC1364" s="28">
        <f>+I1364+Y1364-Z1364</f>
        <v>-8.61</v>
      </c>
      <c r="AD1364" s="20">
        <f t="shared" si="153"/>
        <v>10</v>
      </c>
      <c r="AE1364">
        <v>10</v>
      </c>
    </row>
    <row r="1365" spans="1:31" x14ac:dyDescent="0.25">
      <c r="A1365" s="9">
        <v>45077</v>
      </c>
      <c r="B1365" s="10" t="s">
        <v>676</v>
      </c>
      <c r="C1365" s="10" t="s">
        <v>673</v>
      </c>
      <c r="D1365" s="10" t="s">
        <v>40</v>
      </c>
      <c r="E1365" s="10" t="s">
        <v>30</v>
      </c>
      <c r="F1365" s="10">
        <v>275</v>
      </c>
      <c r="G1365" s="10">
        <v>300</v>
      </c>
      <c r="H1365" s="11">
        <f>SUMIFS(AA:AA,$A:$A,EOMONTH($A1365,-1),$B:$B,$B1365)</f>
        <v>-5</v>
      </c>
      <c r="I1365" s="63">
        <f>ROUND(SUMIFS(AC:AC,$A:$A,EOMONTH($A1365,-1),$B:$B,$B1365),2)</f>
        <v>9.61</v>
      </c>
      <c r="J1365" s="11">
        <f>SUMIFS(AB:AB,$A:$A,EOMONTH($A1365,-1),$B:$B,$B1365)</f>
        <v>-68.78</v>
      </c>
      <c r="K1365" s="13">
        <v>0</v>
      </c>
      <c r="L1365" s="25">
        <v>0</v>
      </c>
      <c r="M1365" s="15">
        <v>0</v>
      </c>
      <c r="N1365" s="14">
        <v>0</v>
      </c>
      <c r="O1365" s="16">
        <v>0</v>
      </c>
      <c r="P1365" s="16">
        <v>0</v>
      </c>
      <c r="Q1365" s="16">
        <v>0</v>
      </c>
      <c r="R1365" s="16">
        <f>Q1365*16.876/100</f>
        <v>0</v>
      </c>
      <c r="S1365" s="17">
        <f t="shared" si="147"/>
        <v>0</v>
      </c>
      <c r="T1365" s="16">
        <v>0</v>
      </c>
      <c r="U1365" s="18">
        <f t="shared" si="148"/>
        <v>-1.5</v>
      </c>
      <c r="V1365" s="18">
        <f t="shared" si="149"/>
        <v>0</v>
      </c>
      <c r="W1365" s="18">
        <f t="shared" si="150"/>
        <v>0</v>
      </c>
      <c r="X1365" s="27"/>
      <c r="Y1365" s="19">
        <f t="shared" si="151"/>
        <v>0</v>
      </c>
      <c r="Z1365" s="18">
        <f t="shared" si="152"/>
        <v>0</v>
      </c>
      <c r="AA1365" s="12">
        <v>-5</v>
      </c>
      <c r="AB1365" s="12">
        <v>-68.78</v>
      </c>
      <c r="AC1365" s="28">
        <f>+I1365+Y1365-Z1365</f>
        <v>9.61</v>
      </c>
      <c r="AD1365" s="20">
        <f t="shared" si="153"/>
        <v>0</v>
      </c>
      <c r="AE1365">
        <v>0</v>
      </c>
    </row>
    <row r="1366" spans="1:31" x14ac:dyDescent="0.25">
      <c r="A1366" s="9">
        <v>45077</v>
      </c>
      <c r="B1366" s="10" t="s">
        <v>677</v>
      </c>
      <c r="C1366" s="10" t="s">
        <v>673</v>
      </c>
      <c r="D1366" s="10" t="s">
        <v>40</v>
      </c>
      <c r="E1366" s="10" t="s">
        <v>30</v>
      </c>
      <c r="F1366" s="10">
        <v>185</v>
      </c>
      <c r="G1366" s="10">
        <v>202</v>
      </c>
      <c r="H1366" s="11">
        <f>SUMIFS(AA:AA,$A:$A,EOMONTH($A1366,-1),$B:$B,$B1366)</f>
        <v>246</v>
      </c>
      <c r="I1366" s="63">
        <f>ROUND(SUMIFS(AC:AC,$A:$A,EOMONTH($A1366,-1),$B:$B,$B1366),2)</f>
        <v>-229.69</v>
      </c>
      <c r="J1366" s="11">
        <f>SUMIFS(AB:AB,$A:$A,EOMONTH($A1366,-1),$B:$B,$B1366)</f>
        <v>5605.33</v>
      </c>
      <c r="K1366" s="13">
        <v>0</v>
      </c>
      <c r="L1366" s="25">
        <v>0</v>
      </c>
      <c r="M1366" s="15">
        <v>0</v>
      </c>
      <c r="N1366" s="14">
        <v>0</v>
      </c>
      <c r="O1366" s="16">
        <v>0</v>
      </c>
      <c r="P1366" s="16">
        <v>0</v>
      </c>
      <c r="Q1366" s="16">
        <v>0</v>
      </c>
      <c r="R1366" s="16">
        <f>Q1366*16.876/100</f>
        <v>0</v>
      </c>
      <c r="S1366" s="17">
        <f t="shared" si="147"/>
        <v>0</v>
      </c>
      <c r="T1366" s="16">
        <v>0</v>
      </c>
      <c r="U1366" s="18">
        <f t="shared" si="148"/>
        <v>49.692</v>
      </c>
      <c r="V1366" s="18">
        <f t="shared" si="149"/>
        <v>0</v>
      </c>
      <c r="W1366" s="18">
        <f t="shared" si="150"/>
        <v>0</v>
      </c>
      <c r="X1366" s="27"/>
      <c r="Y1366" s="19">
        <f t="shared" si="151"/>
        <v>0</v>
      </c>
      <c r="Z1366" s="18">
        <f t="shared" si="152"/>
        <v>0</v>
      </c>
      <c r="AA1366" s="12">
        <v>246</v>
      </c>
      <c r="AB1366" s="12">
        <v>5605.33</v>
      </c>
      <c r="AC1366" s="28">
        <f>+I1366+Y1366-Z1366</f>
        <v>-229.69</v>
      </c>
      <c r="AD1366" s="20">
        <f t="shared" si="153"/>
        <v>230</v>
      </c>
      <c r="AE1366">
        <v>230</v>
      </c>
    </row>
    <row r="1367" spans="1:31" x14ac:dyDescent="0.25">
      <c r="A1367" s="9">
        <v>45077</v>
      </c>
      <c r="B1367" s="10" t="s">
        <v>680</v>
      </c>
      <c r="C1367" s="10" t="s">
        <v>681</v>
      </c>
      <c r="D1367" s="10" t="s">
        <v>29</v>
      </c>
      <c r="E1367" s="10" t="s">
        <v>539</v>
      </c>
      <c r="F1367" s="10"/>
      <c r="G1367" s="10">
        <v>0</v>
      </c>
      <c r="H1367" s="11">
        <f>SUMIFS(AA:AA,$A:$A,EOMONTH($A1367,-1),$B:$B,$B1367)</f>
        <v>100</v>
      </c>
      <c r="I1367" s="63">
        <f>ROUND(SUMIFS(AC:AC,$A:$A,EOMONTH($A1367,-1),$B:$B,$B1367),2)</f>
        <v>4.51</v>
      </c>
      <c r="J1367" s="11">
        <f>SUMIFS(AB:AB,$A:$A,EOMONTH($A1367,-1),$B:$B,$B1367)</f>
        <v>7900</v>
      </c>
      <c r="K1367" s="13">
        <v>0</v>
      </c>
      <c r="L1367" s="25">
        <v>0</v>
      </c>
      <c r="M1367" s="15">
        <v>0</v>
      </c>
      <c r="N1367" s="14">
        <v>0</v>
      </c>
      <c r="O1367" s="16">
        <v>0</v>
      </c>
      <c r="P1367" s="16">
        <v>0</v>
      </c>
      <c r="Q1367" s="16">
        <v>0</v>
      </c>
      <c r="R1367" s="16">
        <f>Q1367*16.876/100</f>
        <v>0</v>
      </c>
      <c r="S1367" s="17">
        <f t="shared" si="147"/>
        <v>0</v>
      </c>
      <c r="T1367" s="16">
        <v>0</v>
      </c>
      <c r="U1367" s="18">
        <f t="shared" si="148"/>
        <v>0</v>
      </c>
      <c r="V1367" s="18">
        <f t="shared" si="149"/>
        <v>0</v>
      </c>
      <c r="W1367" s="18">
        <f t="shared" si="150"/>
        <v>0</v>
      </c>
      <c r="X1367" s="27"/>
      <c r="Y1367" s="19">
        <f t="shared" si="151"/>
        <v>0</v>
      </c>
      <c r="Z1367" s="18">
        <f t="shared" si="152"/>
        <v>0</v>
      </c>
      <c r="AA1367" s="12">
        <v>100</v>
      </c>
      <c r="AB1367" s="12">
        <v>7900</v>
      </c>
      <c r="AC1367" s="28">
        <f>+I1367+Y1367-Z1367</f>
        <v>4.51</v>
      </c>
      <c r="AD1367" s="20">
        <f t="shared" si="153"/>
        <v>0</v>
      </c>
      <c r="AE1367">
        <v>0</v>
      </c>
    </row>
    <row r="1368" spans="1:31" x14ac:dyDescent="0.25">
      <c r="A1368" s="9">
        <v>45077</v>
      </c>
      <c r="B1368" s="10" t="s">
        <v>736</v>
      </c>
      <c r="C1368" s="10" t="s">
        <v>282</v>
      </c>
      <c r="D1368" s="10" t="s">
        <v>29</v>
      </c>
      <c r="E1368" s="10" t="s">
        <v>30</v>
      </c>
      <c r="F1368" s="10"/>
      <c r="G1368" s="10">
        <v>0</v>
      </c>
      <c r="H1368" s="11">
        <f>SUMIFS(AA:AA,$A:$A,EOMONTH($A1368,-1),$B:$B,$B1368)</f>
        <v>0</v>
      </c>
      <c r="I1368" s="63">
        <f>ROUND(SUMIFS(AC:AC,$A:$A,EOMONTH($A1368,-1),$B:$B,$B1368),2)</f>
        <v>0</v>
      </c>
      <c r="J1368" s="11">
        <f>SUMIFS(AB:AB,$A:$A,EOMONTH($A1368,-1),$B:$B,$B1368)</f>
        <v>0</v>
      </c>
      <c r="K1368" s="13">
        <v>0</v>
      </c>
      <c r="L1368" s="25">
        <v>0</v>
      </c>
      <c r="M1368" s="15">
        <v>4512</v>
      </c>
      <c r="N1368" s="14">
        <v>3702.72</v>
      </c>
      <c r="O1368" s="16">
        <v>0</v>
      </c>
      <c r="P1368" s="16">
        <v>0</v>
      </c>
      <c r="Q1368" s="16">
        <v>4140</v>
      </c>
      <c r="R1368" s="16">
        <f>Q1368*16.876/100</f>
        <v>698.66639999999995</v>
      </c>
      <c r="S1368" s="17">
        <f t="shared" si="147"/>
        <v>4838.6664000000001</v>
      </c>
      <c r="T1368" s="16">
        <v>3394.8</v>
      </c>
      <c r="U1368" s="18">
        <f t="shared" si="148"/>
        <v>0</v>
      </c>
      <c r="V1368" s="18">
        <f t="shared" si="149"/>
        <v>0</v>
      </c>
      <c r="W1368" s="18">
        <f t="shared" si="150"/>
        <v>0</v>
      </c>
      <c r="X1368" s="27"/>
      <c r="Y1368" s="19">
        <f t="shared" si="151"/>
        <v>0</v>
      </c>
      <c r="Z1368" s="18">
        <f t="shared" si="152"/>
        <v>0</v>
      </c>
      <c r="AA1368" s="12">
        <v>372</v>
      </c>
      <c r="AB1368" s="12">
        <v>305.27999999999997</v>
      </c>
      <c r="AC1368" s="28">
        <f>+I1368+Y1368-Z1368</f>
        <v>0</v>
      </c>
      <c r="AD1368" s="20">
        <f t="shared" si="153"/>
        <v>0</v>
      </c>
      <c r="AE1368">
        <v>0</v>
      </c>
    </row>
    <row r="1369" spans="1:31" x14ac:dyDescent="0.25">
      <c r="A1369" s="9">
        <v>45077</v>
      </c>
      <c r="B1369" s="10" t="s">
        <v>683</v>
      </c>
      <c r="C1369" s="10" t="s">
        <v>28</v>
      </c>
      <c r="D1369" s="10" t="s">
        <v>29</v>
      </c>
      <c r="E1369" s="10" t="s">
        <v>30</v>
      </c>
      <c r="F1369" s="10"/>
      <c r="G1369" s="10">
        <v>0</v>
      </c>
      <c r="H1369" s="11">
        <f>SUMIFS(AA:AA,$A:$A,EOMONTH($A1369,-1),$B:$B,$B1369)</f>
        <v>1283</v>
      </c>
      <c r="I1369" s="63">
        <f>ROUND(SUMIFS(AC:AC,$A:$A,EOMONTH($A1369,-1),$B:$B,$B1369),2)</f>
        <v>71.2</v>
      </c>
      <c r="J1369" s="11">
        <f>SUMIFS(AB:AB,$A:$A,EOMONTH($A1369,-1),$B:$B,$B1369)</f>
        <v>12436.3</v>
      </c>
      <c r="K1369" s="13">
        <v>0</v>
      </c>
      <c r="L1369" s="25">
        <v>0</v>
      </c>
      <c r="M1369" s="15">
        <v>0</v>
      </c>
      <c r="N1369" s="14">
        <v>0</v>
      </c>
      <c r="O1369" s="16">
        <v>0</v>
      </c>
      <c r="P1369" s="16">
        <v>0</v>
      </c>
      <c r="Q1369" s="16">
        <v>162</v>
      </c>
      <c r="R1369" s="16">
        <f>Q1369*16.876/100</f>
        <v>27.339120000000001</v>
      </c>
      <c r="S1369" s="17">
        <f t="shared" si="147"/>
        <v>189.33912000000001</v>
      </c>
      <c r="T1369" s="16">
        <v>1569.78</v>
      </c>
      <c r="U1369" s="18">
        <f t="shared" si="148"/>
        <v>0</v>
      </c>
      <c r="V1369" s="18">
        <f t="shared" si="149"/>
        <v>0</v>
      </c>
      <c r="W1369" s="18">
        <f t="shared" si="150"/>
        <v>0</v>
      </c>
      <c r="X1369" s="27"/>
      <c r="Y1369" s="19">
        <f t="shared" si="151"/>
        <v>0</v>
      </c>
      <c r="Z1369" s="18">
        <f t="shared" si="152"/>
        <v>0</v>
      </c>
      <c r="AA1369" s="12">
        <v>1121</v>
      </c>
      <c r="AB1369" s="12">
        <v>10866.01</v>
      </c>
      <c r="AC1369" s="28">
        <f>+I1369+Y1369-Z1369</f>
        <v>71.2</v>
      </c>
      <c r="AD1369" s="20">
        <f t="shared" si="153"/>
        <v>0</v>
      </c>
      <c r="AE1369">
        <v>0</v>
      </c>
    </row>
    <row r="1370" spans="1:31" x14ac:dyDescent="0.25">
      <c r="A1370" s="9">
        <v>45077</v>
      </c>
      <c r="B1370" s="10" t="s">
        <v>684</v>
      </c>
      <c r="C1370" s="10" t="s">
        <v>28</v>
      </c>
      <c r="D1370" s="10" t="s">
        <v>29</v>
      </c>
      <c r="E1370" s="10" t="s">
        <v>30</v>
      </c>
      <c r="F1370" s="10"/>
      <c r="G1370" s="10">
        <v>0</v>
      </c>
      <c r="H1370" s="11">
        <f>SUMIFS(AA:AA,$A:$A,EOMONTH($A1370,-1),$B:$B,$B1370)</f>
        <v>-82</v>
      </c>
      <c r="I1370" s="63">
        <f>ROUND(SUMIFS(AC:AC,$A:$A,EOMONTH($A1370,-1),$B:$B,$B1370),2)</f>
        <v>10.52</v>
      </c>
      <c r="J1370" s="11">
        <f>SUMIFS(AB:AB,$A:$A,EOMONTH($A1370,-1),$B:$B,$B1370)</f>
        <v>-1312</v>
      </c>
      <c r="K1370" s="13">
        <v>0</v>
      </c>
      <c r="L1370" s="25">
        <v>0</v>
      </c>
      <c r="M1370" s="15">
        <v>0</v>
      </c>
      <c r="N1370" s="14">
        <v>0</v>
      </c>
      <c r="O1370" s="16">
        <v>0</v>
      </c>
      <c r="P1370" s="16">
        <v>0</v>
      </c>
      <c r="Q1370" s="16">
        <v>258</v>
      </c>
      <c r="R1370" s="16">
        <f>Q1370*16.876/100</f>
        <v>43.54008000000001</v>
      </c>
      <c r="S1370" s="17">
        <f t="shared" si="147"/>
        <v>301.54007999999999</v>
      </c>
      <c r="T1370" s="16">
        <v>4128</v>
      </c>
      <c r="U1370" s="18">
        <f t="shared" si="148"/>
        <v>0</v>
      </c>
      <c r="V1370" s="18">
        <f t="shared" si="149"/>
        <v>0</v>
      </c>
      <c r="W1370" s="18">
        <f t="shared" si="150"/>
        <v>0</v>
      </c>
      <c r="X1370" s="27"/>
      <c r="Y1370" s="19">
        <f t="shared" si="151"/>
        <v>0</v>
      </c>
      <c r="Z1370" s="18">
        <f t="shared" si="152"/>
        <v>0</v>
      </c>
      <c r="AA1370" s="12">
        <v>-340</v>
      </c>
      <c r="AB1370" s="12">
        <v>-5440</v>
      </c>
      <c r="AC1370" s="28">
        <f>+I1370+Y1370-Z1370</f>
        <v>10.52</v>
      </c>
      <c r="AD1370" s="20">
        <f t="shared" si="153"/>
        <v>0</v>
      </c>
      <c r="AE1370">
        <v>0</v>
      </c>
    </row>
    <row r="1371" spans="1:31" x14ac:dyDescent="0.25">
      <c r="A1371" s="59">
        <v>45077</v>
      </c>
      <c r="B1371" s="60" t="s">
        <v>759</v>
      </c>
      <c r="C1371" s="60" t="s">
        <v>282</v>
      </c>
      <c r="D1371" s="60" t="s">
        <v>29</v>
      </c>
      <c r="E1371" s="60" t="s">
        <v>30</v>
      </c>
      <c r="F1371" s="10"/>
      <c r="G1371" s="10"/>
      <c r="H1371" s="11"/>
      <c r="I1371" s="63">
        <f>ROUND(SUMIFS(AC:AC,$A:$A,EOMONTH($A1371,-1),$B:$B,$B1371),2)</f>
        <v>0</v>
      </c>
      <c r="J1371" s="11"/>
      <c r="K1371" s="13"/>
      <c r="L1371" s="25"/>
      <c r="M1371" s="15"/>
      <c r="N1371" s="14"/>
      <c r="O1371" s="16"/>
      <c r="P1371" s="16"/>
      <c r="Q1371" s="16"/>
      <c r="R1371" s="16"/>
      <c r="S1371" s="17">
        <f t="shared" si="147"/>
        <v>0</v>
      </c>
      <c r="T1371" s="16"/>
      <c r="U1371" s="18">
        <f t="shared" si="148"/>
        <v>0</v>
      </c>
      <c r="V1371" s="18">
        <f t="shared" si="149"/>
        <v>0</v>
      </c>
      <c r="W1371" s="18">
        <f t="shared" si="150"/>
        <v>0</v>
      </c>
      <c r="X1371" s="27"/>
      <c r="Y1371" s="19">
        <f t="shared" si="151"/>
        <v>0</v>
      </c>
      <c r="Z1371" s="18">
        <f t="shared" si="152"/>
        <v>0</v>
      </c>
      <c r="AA1371" s="12"/>
      <c r="AB1371" s="12"/>
      <c r="AC1371" s="28">
        <f>+I1371+Y1371-Z1371</f>
        <v>0</v>
      </c>
      <c r="AD1371" s="20">
        <f t="shared" si="153"/>
        <v>0</v>
      </c>
      <c r="AE1371">
        <v>0</v>
      </c>
    </row>
    <row r="1372" spans="1:31" x14ac:dyDescent="0.25">
      <c r="A1372" s="59">
        <v>45077</v>
      </c>
      <c r="B1372" s="60" t="s">
        <v>760</v>
      </c>
      <c r="C1372" s="60" t="s">
        <v>282</v>
      </c>
      <c r="D1372" s="60" t="s">
        <v>29</v>
      </c>
      <c r="E1372" s="60" t="s">
        <v>30</v>
      </c>
      <c r="F1372" s="10"/>
      <c r="G1372" s="10"/>
      <c r="H1372" s="11"/>
      <c r="I1372" s="63">
        <f>ROUND(SUMIFS(AC:AC,$A:$A,EOMONTH($A1372,-1),$B:$B,$B1372),2)</f>
        <v>0</v>
      </c>
      <c r="J1372" s="11"/>
      <c r="K1372" s="13"/>
      <c r="L1372" s="25"/>
      <c r="M1372" s="15"/>
      <c r="N1372" s="14"/>
      <c r="O1372" s="16"/>
      <c r="P1372" s="16"/>
      <c r="Q1372" s="16"/>
      <c r="R1372" s="16"/>
      <c r="S1372" s="17">
        <f t="shared" si="147"/>
        <v>0</v>
      </c>
      <c r="T1372" s="16"/>
      <c r="U1372" s="18">
        <f t="shared" si="148"/>
        <v>0</v>
      </c>
      <c r="V1372" s="18">
        <f t="shared" si="149"/>
        <v>0</v>
      </c>
      <c r="W1372" s="18">
        <f t="shared" si="150"/>
        <v>0</v>
      </c>
      <c r="X1372" s="27"/>
      <c r="Y1372" s="19">
        <f t="shared" si="151"/>
        <v>0</v>
      </c>
      <c r="Z1372" s="18">
        <f t="shared" si="152"/>
        <v>0</v>
      </c>
      <c r="AA1372" s="12"/>
      <c r="AB1372" s="12"/>
      <c r="AC1372" s="28">
        <f>+I1372+Y1372-Z1372</f>
        <v>0</v>
      </c>
      <c r="AD1372" s="20">
        <f t="shared" si="153"/>
        <v>0</v>
      </c>
      <c r="AE1372">
        <v>0</v>
      </c>
    </row>
    <row r="1373" spans="1:31" x14ac:dyDescent="0.25">
      <c r="A1373" s="59">
        <v>45077</v>
      </c>
      <c r="B1373" s="60" t="s">
        <v>761</v>
      </c>
      <c r="C1373" s="60" t="s">
        <v>108</v>
      </c>
      <c r="D1373" s="60" t="s">
        <v>29</v>
      </c>
      <c r="E1373" s="60" t="s">
        <v>30</v>
      </c>
      <c r="F1373" s="10"/>
      <c r="G1373" s="10"/>
      <c r="H1373" s="11"/>
      <c r="I1373" s="63">
        <f>ROUND(SUMIFS(AC:AC,$A:$A,EOMONTH($A1373,-1),$B:$B,$B1373),2)</f>
        <v>0</v>
      </c>
      <c r="J1373" s="11"/>
      <c r="K1373" s="13"/>
      <c r="L1373" s="25"/>
      <c r="M1373" s="15"/>
      <c r="N1373" s="14"/>
      <c r="O1373" s="16"/>
      <c r="P1373" s="16"/>
      <c r="Q1373" s="16"/>
      <c r="R1373" s="16"/>
      <c r="S1373" s="17">
        <f t="shared" si="147"/>
        <v>0</v>
      </c>
      <c r="T1373" s="16"/>
      <c r="U1373" s="18">
        <f t="shared" si="148"/>
        <v>0</v>
      </c>
      <c r="V1373" s="18">
        <f t="shared" si="149"/>
        <v>0</v>
      </c>
      <c r="W1373" s="18">
        <f t="shared" si="150"/>
        <v>0</v>
      </c>
      <c r="X1373" s="27"/>
      <c r="Y1373" s="19">
        <f t="shared" si="151"/>
        <v>0</v>
      </c>
      <c r="Z1373" s="18">
        <f t="shared" si="152"/>
        <v>0</v>
      </c>
      <c r="AA1373" s="12"/>
      <c r="AB1373" s="12"/>
      <c r="AC1373" s="28">
        <f>+I1373+Y1373-Z1373</f>
        <v>0</v>
      </c>
      <c r="AD1373" s="20">
        <f t="shared" si="153"/>
        <v>0</v>
      </c>
      <c r="AE1373">
        <v>0</v>
      </c>
    </row>
    <row r="1374" spans="1:31" x14ac:dyDescent="0.25">
      <c r="A1374" s="59">
        <v>45077</v>
      </c>
      <c r="B1374" s="60" t="s">
        <v>762</v>
      </c>
      <c r="C1374" s="60" t="s">
        <v>108</v>
      </c>
      <c r="D1374" s="60" t="s">
        <v>29</v>
      </c>
      <c r="E1374" s="60" t="s">
        <v>30</v>
      </c>
      <c r="F1374" s="10"/>
      <c r="G1374" s="10"/>
      <c r="H1374" s="11"/>
      <c r="I1374" s="63">
        <f>ROUND(SUMIFS(AC:AC,$A:$A,EOMONTH($A1374,-1),$B:$B,$B1374),2)</f>
        <v>0</v>
      </c>
      <c r="J1374" s="11"/>
      <c r="K1374" s="13"/>
      <c r="L1374" s="25"/>
      <c r="M1374" s="15"/>
      <c r="N1374" s="14"/>
      <c r="O1374" s="16"/>
      <c r="P1374" s="16"/>
      <c r="Q1374" s="16"/>
      <c r="R1374" s="16"/>
      <c r="S1374" s="17">
        <f t="shared" si="147"/>
        <v>0</v>
      </c>
      <c r="T1374" s="16"/>
      <c r="U1374" s="18">
        <f t="shared" si="148"/>
        <v>0</v>
      </c>
      <c r="V1374" s="18">
        <f t="shared" si="149"/>
        <v>0</v>
      </c>
      <c r="W1374" s="18">
        <f t="shared" si="150"/>
        <v>0</v>
      </c>
      <c r="X1374" s="27"/>
      <c r="Y1374" s="19">
        <f t="shared" si="151"/>
        <v>0</v>
      </c>
      <c r="Z1374" s="18">
        <f t="shared" si="152"/>
        <v>0</v>
      </c>
      <c r="AA1374" s="12"/>
      <c r="AB1374" s="12"/>
      <c r="AC1374" s="28">
        <f>+I1374+Y1374-Z1374</f>
        <v>0</v>
      </c>
      <c r="AD1374" s="20">
        <f t="shared" si="153"/>
        <v>0</v>
      </c>
      <c r="AE1374">
        <v>0</v>
      </c>
    </row>
    <row r="1375" spans="1:31" x14ac:dyDescent="0.25">
      <c r="A1375" s="9">
        <v>45077</v>
      </c>
      <c r="B1375" s="10" t="s">
        <v>689</v>
      </c>
      <c r="C1375" s="10" t="s">
        <v>28</v>
      </c>
      <c r="D1375" s="10" t="s">
        <v>29</v>
      </c>
      <c r="E1375" s="10" t="s">
        <v>30</v>
      </c>
      <c r="F1375" s="10"/>
      <c r="G1375" s="10">
        <v>0</v>
      </c>
      <c r="H1375" s="11">
        <f>SUMIFS(AA:AA,$A:$A,EOMONTH($A1375,-1),$B:$B,$B1375)</f>
        <v>6625</v>
      </c>
      <c r="I1375" s="63">
        <f>ROUND(SUMIFS(AC:AC,$A:$A,EOMONTH($A1375,-1),$B:$B,$B1375),2)</f>
        <v>357.81</v>
      </c>
      <c r="J1375" s="11">
        <f>SUMIFS(AB:AB,$A:$A,EOMONTH($A1375,-1),$B:$B,$B1375)</f>
        <v>35505.089999999997</v>
      </c>
      <c r="K1375" s="13">
        <v>0</v>
      </c>
      <c r="L1375" s="25">
        <v>0</v>
      </c>
      <c r="M1375" s="15">
        <v>0</v>
      </c>
      <c r="N1375" s="14">
        <v>0</v>
      </c>
      <c r="O1375" s="16">
        <v>0</v>
      </c>
      <c r="P1375" s="16">
        <v>0</v>
      </c>
      <c r="Q1375" s="16">
        <v>1000</v>
      </c>
      <c r="R1375" s="16">
        <f>Q1375*16.876/100</f>
        <v>168.76</v>
      </c>
      <c r="S1375" s="17">
        <f t="shared" si="147"/>
        <v>1168.76</v>
      </c>
      <c r="T1375" s="16">
        <v>5360</v>
      </c>
      <c r="U1375" s="18">
        <f t="shared" si="148"/>
        <v>0</v>
      </c>
      <c r="V1375" s="18">
        <f t="shared" si="149"/>
        <v>0</v>
      </c>
      <c r="W1375" s="18">
        <f t="shared" si="150"/>
        <v>0</v>
      </c>
      <c r="X1375" s="27"/>
      <c r="Y1375" s="19">
        <f t="shared" si="151"/>
        <v>0</v>
      </c>
      <c r="Z1375" s="18">
        <f t="shared" si="152"/>
        <v>0</v>
      </c>
      <c r="AA1375" s="12">
        <v>5625</v>
      </c>
      <c r="AB1375" s="12">
        <v>30145.83</v>
      </c>
      <c r="AC1375" s="28">
        <f>+I1375+Y1375-Z1375</f>
        <v>357.81</v>
      </c>
      <c r="AD1375" s="20">
        <f t="shared" si="153"/>
        <v>0</v>
      </c>
      <c r="AE1375">
        <v>0</v>
      </c>
    </row>
    <row r="1376" spans="1:31" x14ac:dyDescent="0.25">
      <c r="A1376" s="59">
        <v>45077</v>
      </c>
      <c r="B1376" s="60" t="s">
        <v>764</v>
      </c>
      <c r="C1376" s="60" t="s">
        <v>282</v>
      </c>
      <c r="D1376" s="60" t="s">
        <v>29</v>
      </c>
      <c r="E1376" s="60" t="s">
        <v>30</v>
      </c>
      <c r="F1376" s="10"/>
      <c r="G1376" s="10"/>
      <c r="H1376" s="11"/>
      <c r="I1376" s="63">
        <f>ROUND(SUMIFS(AC:AC,$A:$A,EOMONTH($A1376,-1),$B:$B,$B1376),2)</f>
        <v>0</v>
      </c>
      <c r="J1376" s="11"/>
      <c r="K1376" s="13"/>
      <c r="L1376" s="25"/>
      <c r="M1376" s="15"/>
      <c r="N1376" s="14"/>
      <c r="O1376" s="16"/>
      <c r="P1376" s="16"/>
      <c r="Q1376" s="16"/>
      <c r="R1376" s="16"/>
      <c r="S1376" s="17">
        <f t="shared" si="147"/>
        <v>0</v>
      </c>
      <c r="T1376" s="16"/>
      <c r="U1376" s="18">
        <f t="shared" si="148"/>
        <v>0</v>
      </c>
      <c r="V1376" s="18">
        <f t="shared" si="149"/>
        <v>0</v>
      </c>
      <c r="W1376" s="18">
        <f t="shared" si="150"/>
        <v>0</v>
      </c>
      <c r="X1376" s="27"/>
      <c r="Y1376" s="19">
        <f t="shared" si="151"/>
        <v>0</v>
      </c>
      <c r="Z1376" s="18">
        <f t="shared" si="152"/>
        <v>0</v>
      </c>
      <c r="AA1376" s="12"/>
      <c r="AB1376" s="12"/>
      <c r="AC1376" s="28">
        <f>+I1376+Y1376-Z1376</f>
        <v>0</v>
      </c>
      <c r="AD1376" s="20">
        <f t="shared" si="153"/>
        <v>0</v>
      </c>
      <c r="AE1376">
        <v>0</v>
      </c>
    </row>
    <row r="1377" spans="1:31" x14ac:dyDescent="0.25">
      <c r="A1377" s="59">
        <v>45077</v>
      </c>
      <c r="B1377" s="60" t="s">
        <v>765</v>
      </c>
      <c r="C1377" s="60" t="s">
        <v>28</v>
      </c>
      <c r="D1377" s="60" t="s">
        <v>29</v>
      </c>
      <c r="E1377" s="60" t="s">
        <v>30</v>
      </c>
      <c r="F1377" s="10"/>
      <c r="G1377" s="10"/>
      <c r="H1377" s="11"/>
      <c r="I1377" s="63">
        <f>ROUND(SUMIFS(AC:AC,$A:$A,EOMONTH($A1377,-1),$B:$B,$B1377),2)</f>
        <v>0</v>
      </c>
      <c r="J1377" s="11"/>
      <c r="K1377" s="13"/>
      <c r="L1377" s="25"/>
      <c r="M1377" s="15"/>
      <c r="N1377" s="14"/>
      <c r="O1377" s="16"/>
      <c r="P1377" s="16"/>
      <c r="Q1377" s="16"/>
      <c r="R1377" s="16"/>
      <c r="S1377" s="17">
        <f t="shared" si="147"/>
        <v>0</v>
      </c>
      <c r="T1377" s="16"/>
      <c r="U1377" s="18">
        <f t="shared" si="148"/>
        <v>0</v>
      </c>
      <c r="V1377" s="18">
        <f t="shared" si="149"/>
        <v>0</v>
      </c>
      <c r="W1377" s="18">
        <f t="shared" si="150"/>
        <v>0</v>
      </c>
      <c r="X1377" s="27"/>
      <c r="Y1377" s="19">
        <f t="shared" si="151"/>
        <v>0</v>
      </c>
      <c r="Z1377" s="18">
        <f t="shared" si="152"/>
        <v>0</v>
      </c>
      <c r="AA1377" s="12"/>
      <c r="AB1377" s="12"/>
      <c r="AC1377" s="28">
        <f>+I1377+Y1377-Z1377</f>
        <v>0</v>
      </c>
      <c r="AD1377" s="20">
        <f t="shared" si="153"/>
        <v>0</v>
      </c>
      <c r="AE1377">
        <v>0</v>
      </c>
    </row>
    <row r="1378" spans="1:31" x14ac:dyDescent="0.25">
      <c r="A1378" s="59">
        <v>45077</v>
      </c>
      <c r="B1378" s="60" t="s">
        <v>766</v>
      </c>
      <c r="C1378" s="60" t="s">
        <v>28</v>
      </c>
      <c r="D1378" s="60" t="s">
        <v>29</v>
      </c>
      <c r="E1378" s="60" t="s">
        <v>30</v>
      </c>
      <c r="F1378" s="10"/>
      <c r="G1378" s="10"/>
      <c r="H1378" s="11"/>
      <c r="I1378" s="63">
        <f>ROUND(SUMIFS(AC:AC,$A:$A,EOMONTH($A1378,-1),$B:$B,$B1378),2)</f>
        <v>0</v>
      </c>
      <c r="J1378" s="11"/>
      <c r="K1378" s="13"/>
      <c r="L1378" s="25"/>
      <c r="M1378" s="15"/>
      <c r="N1378" s="14"/>
      <c r="O1378" s="16"/>
      <c r="P1378" s="16"/>
      <c r="Q1378" s="16"/>
      <c r="R1378" s="16"/>
      <c r="S1378" s="17">
        <f t="shared" si="147"/>
        <v>0</v>
      </c>
      <c r="T1378" s="16"/>
      <c r="U1378" s="18">
        <f t="shared" si="148"/>
        <v>0</v>
      </c>
      <c r="V1378" s="18">
        <f t="shared" si="149"/>
        <v>0</v>
      </c>
      <c r="W1378" s="18">
        <f t="shared" si="150"/>
        <v>0</v>
      </c>
      <c r="X1378" s="27"/>
      <c r="Y1378" s="19">
        <f t="shared" si="151"/>
        <v>0</v>
      </c>
      <c r="Z1378" s="18">
        <f t="shared" si="152"/>
        <v>0</v>
      </c>
      <c r="AA1378" s="12"/>
      <c r="AB1378" s="12"/>
      <c r="AC1378" s="28">
        <f>+I1378+Y1378-Z1378</f>
        <v>0</v>
      </c>
      <c r="AD1378" s="20">
        <f t="shared" si="153"/>
        <v>0</v>
      </c>
      <c r="AE1378">
        <v>0</v>
      </c>
    </row>
    <row r="1379" spans="1:31" x14ac:dyDescent="0.25">
      <c r="A1379" s="59">
        <v>45077</v>
      </c>
      <c r="B1379" s="60" t="s">
        <v>767</v>
      </c>
      <c r="C1379" s="60" t="s">
        <v>28</v>
      </c>
      <c r="D1379" s="60" t="s">
        <v>29</v>
      </c>
      <c r="E1379" s="60" t="s">
        <v>30</v>
      </c>
      <c r="F1379" s="10"/>
      <c r="G1379" s="10"/>
      <c r="H1379" s="11"/>
      <c r="I1379" s="63">
        <f>ROUND(SUMIFS(AC:AC,$A:$A,EOMONTH($A1379,-1),$B:$B,$B1379),2)</f>
        <v>0</v>
      </c>
      <c r="J1379" s="11"/>
      <c r="K1379" s="13"/>
      <c r="L1379" s="25"/>
      <c r="M1379" s="15"/>
      <c r="N1379" s="14"/>
      <c r="O1379" s="16"/>
      <c r="P1379" s="16"/>
      <c r="Q1379" s="16"/>
      <c r="R1379" s="16"/>
      <c r="S1379" s="17">
        <f t="shared" si="147"/>
        <v>0</v>
      </c>
      <c r="T1379" s="16"/>
      <c r="U1379" s="18">
        <f t="shared" si="148"/>
        <v>0</v>
      </c>
      <c r="V1379" s="18">
        <f t="shared" si="149"/>
        <v>0</v>
      </c>
      <c r="W1379" s="18">
        <f t="shared" si="150"/>
        <v>0</v>
      </c>
      <c r="X1379" s="27"/>
      <c r="Y1379" s="19">
        <f t="shared" si="151"/>
        <v>0</v>
      </c>
      <c r="Z1379" s="18">
        <f t="shared" si="152"/>
        <v>0</v>
      </c>
      <c r="AA1379" s="12"/>
      <c r="AB1379" s="12"/>
      <c r="AC1379" s="28">
        <f>+I1379+Y1379-Z1379</f>
        <v>0</v>
      </c>
      <c r="AD1379" s="20">
        <f t="shared" si="153"/>
        <v>0</v>
      </c>
      <c r="AE1379">
        <v>0</v>
      </c>
    </row>
    <row r="1380" spans="1:31" x14ac:dyDescent="0.25">
      <c r="A1380" s="59">
        <v>45077</v>
      </c>
      <c r="B1380" s="60" t="s">
        <v>768</v>
      </c>
      <c r="C1380" s="60" t="s">
        <v>28</v>
      </c>
      <c r="D1380" s="60" t="s">
        <v>29</v>
      </c>
      <c r="E1380" s="60" t="s">
        <v>30</v>
      </c>
      <c r="F1380" s="10"/>
      <c r="G1380" s="10"/>
      <c r="H1380" s="11"/>
      <c r="I1380" s="63">
        <f>ROUND(SUMIFS(AC:AC,$A:$A,EOMONTH($A1380,-1),$B:$B,$B1380),2)</f>
        <v>0</v>
      </c>
      <c r="J1380" s="11"/>
      <c r="K1380" s="13"/>
      <c r="L1380" s="25"/>
      <c r="M1380" s="15"/>
      <c r="N1380" s="14"/>
      <c r="O1380" s="16"/>
      <c r="P1380" s="16"/>
      <c r="Q1380" s="16"/>
      <c r="R1380" s="16"/>
      <c r="S1380" s="17">
        <f t="shared" si="147"/>
        <v>0</v>
      </c>
      <c r="T1380" s="16"/>
      <c r="U1380" s="18">
        <f t="shared" si="148"/>
        <v>0</v>
      </c>
      <c r="V1380" s="18">
        <f t="shared" si="149"/>
        <v>0</v>
      </c>
      <c r="W1380" s="18">
        <f t="shared" si="150"/>
        <v>0</v>
      </c>
      <c r="X1380" s="27"/>
      <c r="Y1380" s="19">
        <f t="shared" si="151"/>
        <v>0</v>
      </c>
      <c r="Z1380" s="18">
        <f t="shared" si="152"/>
        <v>0</v>
      </c>
      <c r="AA1380" s="12"/>
      <c r="AB1380" s="12"/>
      <c r="AC1380" s="28">
        <f>+I1380+Y1380-Z1380</f>
        <v>0</v>
      </c>
      <c r="AD1380" s="20">
        <f t="shared" si="153"/>
        <v>0</v>
      </c>
      <c r="AE1380">
        <v>0</v>
      </c>
    </row>
    <row r="1381" spans="1:31" x14ac:dyDescent="0.25">
      <c r="A1381" s="59">
        <v>45077</v>
      </c>
      <c r="B1381" s="60" t="s">
        <v>769</v>
      </c>
      <c r="C1381" s="60" t="s">
        <v>770</v>
      </c>
      <c r="D1381" s="60" t="s">
        <v>40</v>
      </c>
      <c r="E1381" s="60" t="s">
        <v>539</v>
      </c>
      <c r="F1381" s="10"/>
      <c r="G1381" s="10"/>
      <c r="H1381" s="11"/>
      <c r="I1381" s="63">
        <f>ROUND(SUMIFS(AC:AC,$A:$A,EOMONTH($A1381,-1),$B:$B,$B1381),2)</f>
        <v>0</v>
      </c>
      <c r="J1381" s="11"/>
      <c r="K1381" s="13"/>
      <c r="L1381" s="25"/>
      <c r="M1381" s="15"/>
      <c r="N1381" s="14"/>
      <c r="O1381" s="16"/>
      <c r="P1381" s="16"/>
      <c r="Q1381" s="16"/>
      <c r="R1381" s="16"/>
      <c r="S1381" s="17">
        <f t="shared" si="147"/>
        <v>0</v>
      </c>
      <c r="T1381" s="16"/>
      <c r="U1381" s="18">
        <f t="shared" si="148"/>
        <v>0</v>
      </c>
      <c r="V1381" s="18">
        <f t="shared" si="149"/>
        <v>0</v>
      </c>
      <c r="W1381" s="18">
        <f t="shared" si="150"/>
        <v>0</v>
      </c>
      <c r="X1381" s="27"/>
      <c r="Y1381" s="19">
        <f t="shared" si="151"/>
        <v>0</v>
      </c>
      <c r="Z1381" s="18">
        <f t="shared" si="152"/>
        <v>0</v>
      </c>
      <c r="AA1381" s="12"/>
      <c r="AB1381" s="12"/>
      <c r="AC1381" s="28">
        <f>+I1381+Y1381-Z1381</f>
        <v>0</v>
      </c>
      <c r="AD1381" s="20">
        <f t="shared" si="153"/>
        <v>0</v>
      </c>
      <c r="AE1381">
        <v>0</v>
      </c>
    </row>
    <row r="1382" spans="1:31" x14ac:dyDescent="0.25">
      <c r="A1382" s="9">
        <v>45077</v>
      </c>
      <c r="B1382" s="10" t="s">
        <v>737</v>
      </c>
      <c r="C1382" s="10" t="s">
        <v>28</v>
      </c>
      <c r="D1382" s="10" t="s">
        <v>29</v>
      </c>
      <c r="E1382" s="10" t="s">
        <v>30</v>
      </c>
      <c r="F1382" s="10"/>
      <c r="G1382" s="10">
        <v>0</v>
      </c>
      <c r="H1382" s="11">
        <f>SUMIFS(AA:AA,$A:$A,EOMONTH($A1382,-1),$B:$B,$B1382)</f>
        <v>0</v>
      </c>
      <c r="I1382" s="63">
        <f>ROUND(SUMIFS(AC:AC,$A:$A,EOMONTH($A1382,-1),$B:$B,$B1382),2)</f>
        <v>0</v>
      </c>
      <c r="J1382" s="11">
        <f>SUMIFS(AB:AB,$A:$A,EOMONTH($A1382,-1),$B:$B,$B1382)</f>
        <v>0</v>
      </c>
      <c r="K1382" s="13">
        <v>1000</v>
      </c>
      <c r="L1382" s="25">
        <v>27000</v>
      </c>
      <c r="M1382" s="15">
        <v>0</v>
      </c>
      <c r="N1382" s="14">
        <v>0</v>
      </c>
      <c r="O1382" s="16">
        <v>0</v>
      </c>
      <c r="P1382" s="16">
        <v>0</v>
      </c>
      <c r="Q1382" s="16">
        <v>0</v>
      </c>
      <c r="R1382" s="16">
        <f>Q1382*16.876/100</f>
        <v>0</v>
      </c>
      <c r="S1382" s="17">
        <f t="shared" si="147"/>
        <v>0</v>
      </c>
      <c r="T1382" s="16">
        <v>0</v>
      </c>
      <c r="U1382" s="18">
        <f t="shared" si="148"/>
        <v>0</v>
      </c>
      <c r="V1382" s="18">
        <f t="shared" si="149"/>
        <v>0</v>
      </c>
      <c r="W1382" s="18">
        <f t="shared" si="150"/>
        <v>0</v>
      </c>
      <c r="X1382" s="27"/>
      <c r="Y1382" s="19">
        <f t="shared" si="151"/>
        <v>0</v>
      </c>
      <c r="Z1382" s="18">
        <f t="shared" si="152"/>
        <v>0</v>
      </c>
      <c r="AA1382" s="12">
        <v>1000</v>
      </c>
      <c r="AB1382" s="12">
        <v>27000</v>
      </c>
      <c r="AC1382" s="28">
        <f>+I1382+Y1382-Z1382</f>
        <v>0</v>
      </c>
      <c r="AD1382" s="20">
        <f t="shared" si="153"/>
        <v>0</v>
      </c>
      <c r="AE1382">
        <v>0</v>
      </c>
    </row>
    <row r="1383" spans="1:31" x14ac:dyDescent="0.25">
      <c r="A1383" s="9">
        <v>45077</v>
      </c>
      <c r="B1383" s="10" t="s">
        <v>738</v>
      </c>
      <c r="C1383" s="10" t="s">
        <v>28</v>
      </c>
      <c r="D1383" s="10" t="s">
        <v>29</v>
      </c>
      <c r="E1383" s="10" t="s">
        <v>30</v>
      </c>
      <c r="F1383" s="10"/>
      <c r="G1383" s="10">
        <v>0</v>
      </c>
      <c r="H1383" s="11">
        <f>SUMIFS(AA:AA,$A:$A,EOMONTH($A1383,-1),$B:$B,$B1383)</f>
        <v>0</v>
      </c>
      <c r="I1383" s="63">
        <f>ROUND(SUMIFS(AC:AC,$A:$A,EOMONTH($A1383,-1),$B:$B,$B1383),2)</f>
        <v>0</v>
      </c>
      <c r="J1383" s="11">
        <f>SUMIFS(AB:AB,$A:$A,EOMONTH($A1383,-1),$B:$B,$B1383)</f>
        <v>0</v>
      </c>
      <c r="K1383" s="13">
        <v>1100</v>
      </c>
      <c r="L1383" s="25">
        <v>35200</v>
      </c>
      <c r="M1383" s="15">
        <v>0</v>
      </c>
      <c r="N1383" s="14">
        <v>0</v>
      </c>
      <c r="O1383" s="16">
        <v>0</v>
      </c>
      <c r="P1383" s="16">
        <v>0</v>
      </c>
      <c r="Q1383" s="16">
        <v>0</v>
      </c>
      <c r="R1383" s="16">
        <f>Q1383*16.876/100</f>
        <v>0</v>
      </c>
      <c r="S1383" s="17">
        <f t="shared" si="147"/>
        <v>0</v>
      </c>
      <c r="T1383" s="16">
        <v>0</v>
      </c>
      <c r="U1383" s="18">
        <f t="shared" si="148"/>
        <v>0</v>
      </c>
      <c r="V1383" s="18">
        <f t="shared" si="149"/>
        <v>0</v>
      </c>
      <c r="W1383" s="18">
        <f t="shared" si="150"/>
        <v>0</v>
      </c>
      <c r="X1383" s="27"/>
      <c r="Y1383" s="19">
        <f t="shared" si="151"/>
        <v>0</v>
      </c>
      <c r="Z1383" s="18">
        <f t="shared" si="152"/>
        <v>0</v>
      </c>
      <c r="AA1383" s="12">
        <v>1100</v>
      </c>
      <c r="AB1383" s="12">
        <v>35200</v>
      </c>
      <c r="AC1383" s="28">
        <f>+I1383+Y1383-Z1383</f>
        <v>0</v>
      </c>
      <c r="AD1383" s="20">
        <f t="shared" si="153"/>
        <v>0</v>
      </c>
      <c r="AE1383">
        <v>0</v>
      </c>
    </row>
    <row r="1384" spans="1:31" x14ac:dyDescent="0.25">
      <c r="A1384" s="9">
        <v>45077</v>
      </c>
      <c r="B1384" s="10" t="s">
        <v>692</v>
      </c>
      <c r="C1384" s="10" t="s">
        <v>693</v>
      </c>
      <c r="D1384" s="10" t="s">
        <v>29</v>
      </c>
      <c r="E1384" s="10" t="s">
        <v>30</v>
      </c>
      <c r="F1384" s="10"/>
      <c r="G1384" s="10">
        <v>0</v>
      </c>
      <c r="H1384" s="11">
        <f>SUMIFS(AA:AA,$A:$A,EOMONTH($A1384,-1),$B:$B,$B1384)</f>
        <v>12000</v>
      </c>
      <c r="I1384" s="63">
        <f>ROUND(SUMIFS(AC:AC,$A:$A,EOMONTH($A1384,-1),$B:$B,$B1384),2)</f>
        <v>541.79</v>
      </c>
      <c r="J1384" s="11">
        <f>SUMIFS(AB:AB,$A:$A,EOMONTH($A1384,-1),$B:$B,$B1384)</f>
        <v>16200</v>
      </c>
      <c r="K1384" s="13">
        <v>0</v>
      </c>
      <c r="L1384" s="25">
        <v>0</v>
      </c>
      <c r="M1384" s="15">
        <v>0</v>
      </c>
      <c r="N1384" s="14">
        <v>0</v>
      </c>
      <c r="O1384" s="16">
        <v>0</v>
      </c>
      <c r="P1384" s="16">
        <v>0</v>
      </c>
      <c r="Q1384" s="16">
        <v>0</v>
      </c>
      <c r="R1384" s="16">
        <f>Q1384*16.876/100</f>
        <v>0</v>
      </c>
      <c r="S1384" s="17">
        <f t="shared" si="147"/>
        <v>0</v>
      </c>
      <c r="T1384" s="16">
        <v>0</v>
      </c>
      <c r="U1384" s="18">
        <f t="shared" si="148"/>
        <v>0</v>
      </c>
      <c r="V1384" s="18">
        <f t="shared" si="149"/>
        <v>0</v>
      </c>
      <c r="W1384" s="18">
        <f t="shared" si="150"/>
        <v>0</v>
      </c>
      <c r="X1384" s="27"/>
      <c r="Y1384" s="19">
        <f t="shared" si="151"/>
        <v>0</v>
      </c>
      <c r="Z1384" s="18">
        <f t="shared" si="152"/>
        <v>0</v>
      </c>
      <c r="AA1384" s="12">
        <v>12000</v>
      </c>
      <c r="AB1384" s="12">
        <v>16200</v>
      </c>
      <c r="AC1384" s="28">
        <f>+I1384+Y1384-Z1384</f>
        <v>541.79</v>
      </c>
      <c r="AD1384" s="20">
        <f t="shared" si="153"/>
        <v>0</v>
      </c>
      <c r="AE1384">
        <v>0</v>
      </c>
    </row>
    <row r="1385" spans="1:31" x14ac:dyDescent="0.25">
      <c r="A1385" s="9">
        <v>45077</v>
      </c>
      <c r="B1385" s="10" t="s">
        <v>694</v>
      </c>
      <c r="C1385" s="10" t="s">
        <v>554</v>
      </c>
      <c r="D1385" s="10" t="s">
        <v>29</v>
      </c>
      <c r="E1385" s="10" t="s">
        <v>30</v>
      </c>
      <c r="F1385" s="10"/>
      <c r="G1385" s="10">
        <v>0</v>
      </c>
      <c r="H1385" s="11">
        <f>SUMIFS(AA:AA,$A:$A,EOMONTH($A1385,-1),$B:$B,$B1385)</f>
        <v>146</v>
      </c>
      <c r="I1385" s="63">
        <f>ROUND(SUMIFS(AC:AC,$A:$A,EOMONTH($A1385,-1),$B:$B,$B1385),2)</f>
        <v>6.59</v>
      </c>
      <c r="J1385" s="11">
        <f>SUMIFS(AB:AB,$A:$A,EOMONTH($A1385,-1),$B:$B,$B1385)</f>
        <v>57220</v>
      </c>
      <c r="K1385" s="13">
        <v>0</v>
      </c>
      <c r="L1385" s="25">
        <v>0</v>
      </c>
      <c r="M1385" s="15">
        <v>0</v>
      </c>
      <c r="N1385" s="14">
        <v>0</v>
      </c>
      <c r="O1385" s="16">
        <v>0</v>
      </c>
      <c r="P1385" s="16">
        <v>0</v>
      </c>
      <c r="Q1385" s="16">
        <v>0</v>
      </c>
      <c r="R1385" s="16">
        <f>Q1385*16.876/100</f>
        <v>0</v>
      </c>
      <c r="S1385" s="17">
        <f t="shared" si="147"/>
        <v>0</v>
      </c>
      <c r="T1385" s="16">
        <v>0</v>
      </c>
      <c r="U1385" s="18">
        <f t="shared" si="148"/>
        <v>0</v>
      </c>
      <c r="V1385" s="18">
        <f t="shared" si="149"/>
        <v>0</v>
      </c>
      <c r="W1385" s="18">
        <f t="shared" si="150"/>
        <v>0</v>
      </c>
      <c r="X1385" s="27"/>
      <c r="Y1385" s="19">
        <f t="shared" si="151"/>
        <v>0</v>
      </c>
      <c r="Z1385" s="18">
        <f t="shared" si="152"/>
        <v>0</v>
      </c>
      <c r="AA1385" s="12">
        <v>146</v>
      </c>
      <c r="AB1385" s="12">
        <v>57220</v>
      </c>
      <c r="AC1385" s="28">
        <f>+I1385+Y1385-Z1385</f>
        <v>6.59</v>
      </c>
      <c r="AD1385" s="20">
        <f t="shared" si="153"/>
        <v>0</v>
      </c>
      <c r="AE1385">
        <v>0</v>
      </c>
    </row>
    <row r="1386" spans="1:31" x14ac:dyDescent="0.25">
      <c r="A1386" s="9">
        <v>45077</v>
      </c>
      <c r="B1386" s="10" t="s">
        <v>695</v>
      </c>
      <c r="C1386" s="10" t="s">
        <v>554</v>
      </c>
      <c r="D1386" s="10" t="s">
        <v>29</v>
      </c>
      <c r="E1386" s="10" t="s">
        <v>30</v>
      </c>
      <c r="F1386" s="10"/>
      <c r="G1386" s="10">
        <v>0</v>
      </c>
      <c r="H1386" s="11">
        <f>SUMIFS(AA:AA,$A:$A,EOMONTH($A1386,-1),$B:$B,$B1386)</f>
        <v>1700</v>
      </c>
      <c r="I1386" s="63">
        <f>ROUND(SUMIFS(AC:AC,$A:$A,EOMONTH($A1386,-1),$B:$B,$B1386),2)</f>
        <v>76.75</v>
      </c>
      <c r="J1386" s="11">
        <f>SUMIFS(AB:AB,$A:$A,EOMONTH($A1386,-1),$B:$B,$B1386)</f>
        <v>2890</v>
      </c>
      <c r="K1386" s="13">
        <v>0</v>
      </c>
      <c r="L1386" s="25">
        <v>0</v>
      </c>
      <c r="M1386" s="15">
        <v>0</v>
      </c>
      <c r="N1386" s="14">
        <v>0</v>
      </c>
      <c r="O1386" s="16">
        <v>0</v>
      </c>
      <c r="P1386" s="16">
        <v>0</v>
      </c>
      <c r="Q1386" s="16">
        <v>0</v>
      </c>
      <c r="R1386" s="16">
        <f>Q1386*16.876/100</f>
        <v>0</v>
      </c>
      <c r="S1386" s="17">
        <f t="shared" si="147"/>
        <v>0</v>
      </c>
      <c r="T1386" s="16">
        <v>0</v>
      </c>
      <c r="U1386" s="18">
        <f t="shared" si="148"/>
        <v>0</v>
      </c>
      <c r="V1386" s="18">
        <f t="shared" si="149"/>
        <v>0</v>
      </c>
      <c r="W1386" s="18">
        <f t="shared" si="150"/>
        <v>0</v>
      </c>
      <c r="X1386" s="27"/>
      <c r="Y1386" s="19">
        <f t="shared" si="151"/>
        <v>0</v>
      </c>
      <c r="Z1386" s="18">
        <f t="shared" si="152"/>
        <v>0</v>
      </c>
      <c r="AA1386" s="12">
        <v>1700</v>
      </c>
      <c r="AB1386" s="12">
        <v>2890</v>
      </c>
      <c r="AC1386" s="28">
        <f>+I1386+Y1386-Z1386</f>
        <v>76.75</v>
      </c>
      <c r="AD1386" s="20">
        <f t="shared" si="153"/>
        <v>0</v>
      </c>
      <c r="AE1386">
        <v>0</v>
      </c>
    </row>
    <row r="1387" spans="1:31" x14ac:dyDescent="0.25">
      <c r="A1387" s="9">
        <v>45077</v>
      </c>
      <c r="B1387" s="10" t="s">
        <v>696</v>
      </c>
      <c r="C1387" s="10" t="s">
        <v>554</v>
      </c>
      <c r="D1387" s="10" t="s">
        <v>29</v>
      </c>
      <c r="E1387" s="10" t="s">
        <v>30</v>
      </c>
      <c r="F1387" s="10"/>
      <c r="G1387" s="10">
        <v>0</v>
      </c>
      <c r="H1387" s="11">
        <f>SUMIFS(AA:AA,$A:$A,EOMONTH($A1387,-1),$B:$B,$B1387)</f>
        <v>5000</v>
      </c>
      <c r="I1387" s="63">
        <f>ROUND(SUMIFS(AC:AC,$A:$A,EOMONTH($A1387,-1),$B:$B,$B1387),2)</f>
        <v>225.75</v>
      </c>
      <c r="J1387" s="11">
        <f>SUMIFS(AB:AB,$A:$A,EOMONTH($A1387,-1),$B:$B,$B1387)</f>
        <v>750</v>
      </c>
      <c r="K1387" s="13">
        <v>0</v>
      </c>
      <c r="L1387" s="25">
        <v>0</v>
      </c>
      <c r="M1387" s="15">
        <v>0</v>
      </c>
      <c r="N1387" s="14">
        <v>0</v>
      </c>
      <c r="O1387" s="16">
        <v>0</v>
      </c>
      <c r="P1387" s="16">
        <v>0</v>
      </c>
      <c r="Q1387" s="16">
        <v>0</v>
      </c>
      <c r="R1387" s="16">
        <f>Q1387*16.876/100</f>
        <v>0</v>
      </c>
      <c r="S1387" s="17">
        <f t="shared" si="147"/>
        <v>0</v>
      </c>
      <c r="T1387" s="16">
        <v>0</v>
      </c>
      <c r="U1387" s="18">
        <f t="shared" si="148"/>
        <v>0</v>
      </c>
      <c r="V1387" s="18">
        <f t="shared" si="149"/>
        <v>0</v>
      </c>
      <c r="W1387" s="18">
        <f t="shared" si="150"/>
        <v>0</v>
      </c>
      <c r="X1387" s="27"/>
      <c r="Y1387" s="19">
        <f t="shared" si="151"/>
        <v>0</v>
      </c>
      <c r="Z1387" s="18">
        <f t="shared" si="152"/>
        <v>0</v>
      </c>
      <c r="AA1387" s="12">
        <v>5000</v>
      </c>
      <c r="AB1387" s="12">
        <v>750</v>
      </c>
      <c r="AC1387" s="28">
        <f>+I1387+Y1387-Z1387</f>
        <v>225.75</v>
      </c>
      <c r="AD1387" s="20">
        <f t="shared" si="153"/>
        <v>0</v>
      </c>
      <c r="AE1387">
        <v>0</v>
      </c>
    </row>
    <row r="1388" spans="1:31" x14ac:dyDescent="0.25">
      <c r="A1388" s="9">
        <v>45077</v>
      </c>
      <c r="B1388" s="10" t="s">
        <v>697</v>
      </c>
      <c r="C1388" s="10" t="s">
        <v>287</v>
      </c>
      <c r="D1388" s="10" t="s">
        <v>29</v>
      </c>
      <c r="E1388" s="10" t="s">
        <v>30</v>
      </c>
      <c r="F1388" s="10"/>
      <c r="G1388" s="10">
        <v>0</v>
      </c>
      <c r="H1388" s="11">
        <f>SUMIFS(AA:AA,$A:$A,EOMONTH($A1388,-1),$B:$B,$B1388)</f>
        <v>33578</v>
      </c>
      <c r="I1388" s="63">
        <f>ROUND(SUMIFS(AC:AC,$A:$A,EOMONTH($A1388,-1),$B:$B,$B1388),2)</f>
        <v>0</v>
      </c>
      <c r="J1388" s="11">
        <f>SUMIFS(AB:AB,$A:$A,EOMONTH($A1388,-1),$B:$B,$B1388)</f>
        <v>30870.06</v>
      </c>
      <c r="K1388" s="13">
        <v>0</v>
      </c>
      <c r="L1388" s="25">
        <v>0</v>
      </c>
      <c r="M1388" s="15">
        <v>0</v>
      </c>
      <c r="N1388" s="14">
        <v>0</v>
      </c>
      <c r="O1388" s="16">
        <v>0</v>
      </c>
      <c r="P1388" s="16">
        <v>0</v>
      </c>
      <c r="Q1388" s="16">
        <v>5408</v>
      </c>
      <c r="R1388" s="16">
        <f>Q1388*16.876/100</f>
        <v>912.65408000000014</v>
      </c>
      <c r="S1388" s="17">
        <f t="shared" si="147"/>
        <v>6320.6540800000002</v>
      </c>
      <c r="T1388" s="16">
        <v>4975.3599999999997</v>
      </c>
      <c r="U1388" s="18">
        <f t="shared" si="148"/>
        <v>0</v>
      </c>
      <c r="V1388" s="18">
        <f t="shared" si="149"/>
        <v>0</v>
      </c>
      <c r="W1388" s="18">
        <f t="shared" si="150"/>
        <v>0</v>
      </c>
      <c r="X1388" s="27"/>
      <c r="Y1388" s="19">
        <f t="shared" si="151"/>
        <v>0</v>
      </c>
      <c r="Z1388" s="18">
        <f t="shared" si="152"/>
        <v>0</v>
      </c>
      <c r="AA1388" s="12">
        <v>28170</v>
      </c>
      <c r="AB1388" s="12">
        <v>25898.19</v>
      </c>
      <c r="AC1388" s="28">
        <f>+I1388+Y1388-Z1388</f>
        <v>0</v>
      </c>
      <c r="AD1388" s="20">
        <f t="shared" si="153"/>
        <v>0</v>
      </c>
      <c r="AE1388">
        <v>0</v>
      </c>
    </row>
    <row r="1389" spans="1:31" x14ac:dyDescent="0.25">
      <c r="A1389" s="9">
        <v>45077</v>
      </c>
      <c r="B1389" s="10" t="s">
        <v>698</v>
      </c>
      <c r="C1389" s="10" t="s">
        <v>28</v>
      </c>
      <c r="D1389" s="10" t="s">
        <v>29</v>
      </c>
      <c r="E1389" s="10" t="s">
        <v>30</v>
      </c>
      <c r="F1389" s="10"/>
      <c r="G1389" s="10">
        <v>0</v>
      </c>
      <c r="H1389" s="11">
        <f>SUMIFS(AA:AA,$A:$A,EOMONTH($A1389,-1),$B:$B,$B1389)</f>
        <v>28064.02</v>
      </c>
      <c r="I1389" s="63">
        <f>ROUND(SUMIFS(AC:AC,$A:$A,EOMONTH($A1389,-1),$B:$B,$B1389),2)</f>
        <v>1502.07</v>
      </c>
      <c r="J1389" s="11">
        <f>SUMIFS(AB:AB,$A:$A,EOMONTH($A1389,-1),$B:$B,$B1389)</f>
        <v>66158.789999999994</v>
      </c>
      <c r="K1389" s="13">
        <v>0</v>
      </c>
      <c r="L1389" s="25">
        <v>0</v>
      </c>
      <c r="M1389" s="15">
        <v>0</v>
      </c>
      <c r="N1389" s="14">
        <v>0</v>
      </c>
      <c r="O1389" s="16">
        <v>0</v>
      </c>
      <c r="P1389" s="16">
        <v>0</v>
      </c>
      <c r="Q1389" s="16">
        <v>2070</v>
      </c>
      <c r="R1389" s="16">
        <f>Q1389*16.876/100</f>
        <v>349.33319999999998</v>
      </c>
      <c r="S1389" s="17">
        <f t="shared" si="147"/>
        <v>2419.3332</v>
      </c>
      <c r="T1389" s="16">
        <v>4885.2</v>
      </c>
      <c r="U1389" s="18">
        <f t="shared" si="148"/>
        <v>0</v>
      </c>
      <c r="V1389" s="18">
        <f t="shared" si="149"/>
        <v>0</v>
      </c>
      <c r="W1389" s="18">
        <f t="shared" si="150"/>
        <v>0</v>
      </c>
      <c r="X1389" s="27"/>
      <c r="Y1389" s="19">
        <f t="shared" si="151"/>
        <v>0</v>
      </c>
      <c r="Z1389" s="18">
        <f t="shared" si="152"/>
        <v>0</v>
      </c>
      <c r="AA1389" s="12">
        <v>25994.02</v>
      </c>
      <c r="AB1389" s="12">
        <v>61278.92</v>
      </c>
      <c r="AC1389" s="28">
        <f>+I1389+Y1389-Z1389</f>
        <v>1502.07</v>
      </c>
      <c r="AD1389" s="20">
        <f t="shared" si="153"/>
        <v>0</v>
      </c>
      <c r="AE1389">
        <v>0</v>
      </c>
    </row>
    <row r="1390" spans="1:31" x14ac:dyDescent="0.25">
      <c r="A1390" s="59">
        <v>45077</v>
      </c>
      <c r="B1390" s="60" t="s">
        <v>771</v>
      </c>
      <c r="C1390" s="60" t="s">
        <v>28</v>
      </c>
      <c r="D1390" s="60" t="s">
        <v>29</v>
      </c>
      <c r="E1390" s="60" t="s">
        <v>30</v>
      </c>
      <c r="F1390" s="10"/>
      <c r="G1390" s="10"/>
      <c r="H1390" s="11"/>
      <c r="I1390" s="63">
        <f>ROUND(SUMIFS(AC:AC,$A:$A,EOMONTH($A1390,-1),$B:$B,$B1390),2)</f>
        <v>0</v>
      </c>
      <c r="J1390" s="11"/>
      <c r="K1390" s="13"/>
      <c r="L1390" s="25"/>
      <c r="M1390" s="15"/>
      <c r="N1390" s="14"/>
      <c r="O1390" s="16"/>
      <c r="P1390" s="16"/>
      <c r="Q1390" s="16"/>
      <c r="R1390" s="16"/>
      <c r="S1390" s="17">
        <f t="shared" si="147"/>
        <v>0</v>
      </c>
      <c r="T1390" s="16"/>
      <c r="U1390" s="18">
        <f t="shared" si="148"/>
        <v>0</v>
      </c>
      <c r="V1390" s="18">
        <f t="shared" si="149"/>
        <v>0</v>
      </c>
      <c r="W1390" s="18">
        <f t="shared" si="150"/>
        <v>0</v>
      </c>
      <c r="X1390" s="27"/>
      <c r="Y1390" s="19">
        <f t="shared" si="151"/>
        <v>0</v>
      </c>
      <c r="Z1390" s="18">
        <f t="shared" si="152"/>
        <v>0</v>
      </c>
      <c r="AA1390" s="12"/>
      <c r="AB1390" s="12"/>
      <c r="AC1390" s="28">
        <f>+I1390+Y1390-Z1390</f>
        <v>0</v>
      </c>
      <c r="AD1390" s="20">
        <f t="shared" si="153"/>
        <v>0</v>
      </c>
      <c r="AE1390">
        <v>0</v>
      </c>
    </row>
    <row r="1391" spans="1:31" x14ac:dyDescent="0.25">
      <c r="A1391" s="59">
        <v>45077</v>
      </c>
      <c r="B1391" s="60" t="s">
        <v>772</v>
      </c>
      <c r="C1391" s="60" t="s">
        <v>28</v>
      </c>
      <c r="D1391" s="60" t="s">
        <v>29</v>
      </c>
      <c r="E1391" s="60" t="s">
        <v>30</v>
      </c>
      <c r="F1391" s="10"/>
      <c r="G1391" s="10"/>
      <c r="H1391" s="11"/>
      <c r="I1391" s="63">
        <f>ROUND(SUMIFS(AC:AC,$A:$A,EOMONTH($A1391,-1),$B:$B,$B1391),2)</f>
        <v>0</v>
      </c>
      <c r="J1391" s="11"/>
      <c r="K1391" s="13"/>
      <c r="L1391" s="25"/>
      <c r="M1391" s="15"/>
      <c r="N1391" s="14"/>
      <c r="O1391" s="16"/>
      <c r="P1391" s="16"/>
      <c r="Q1391" s="16"/>
      <c r="R1391" s="16"/>
      <c r="S1391" s="17">
        <f t="shared" si="147"/>
        <v>0</v>
      </c>
      <c r="T1391" s="16"/>
      <c r="U1391" s="18">
        <f t="shared" si="148"/>
        <v>0</v>
      </c>
      <c r="V1391" s="18">
        <f t="shared" si="149"/>
        <v>0</v>
      </c>
      <c r="W1391" s="18">
        <f t="shared" si="150"/>
        <v>0</v>
      </c>
      <c r="X1391" s="27"/>
      <c r="Y1391" s="19">
        <f t="shared" si="151"/>
        <v>0</v>
      </c>
      <c r="Z1391" s="18">
        <f t="shared" si="152"/>
        <v>0</v>
      </c>
      <c r="AA1391" s="12"/>
      <c r="AB1391" s="12"/>
      <c r="AC1391" s="28">
        <f>+I1391+Y1391-Z1391</f>
        <v>0</v>
      </c>
      <c r="AD1391" s="20">
        <f t="shared" si="153"/>
        <v>0</v>
      </c>
      <c r="AE1391">
        <v>0</v>
      </c>
    </row>
    <row r="1392" spans="1:31" x14ac:dyDescent="0.25">
      <c r="A1392" s="59">
        <v>45077</v>
      </c>
      <c r="B1392" s="60" t="s">
        <v>826</v>
      </c>
      <c r="C1392" s="60" t="s">
        <v>282</v>
      </c>
      <c r="D1392" s="60" t="s">
        <v>29</v>
      </c>
      <c r="E1392" s="60" t="s">
        <v>30</v>
      </c>
      <c r="F1392" s="10"/>
      <c r="G1392" s="10"/>
      <c r="H1392" s="11"/>
      <c r="I1392" s="63">
        <f>ROUND(SUMIFS(AC:AC,$A:$A,EOMONTH($A1392,-1),$B:$B,$B1392),2)</f>
        <v>0</v>
      </c>
      <c r="J1392" s="11"/>
      <c r="K1392" s="13"/>
      <c r="L1392" s="25"/>
      <c r="M1392" s="15"/>
      <c r="N1392" s="14"/>
      <c r="O1392" s="16"/>
      <c r="P1392" s="16"/>
      <c r="Q1392" s="16"/>
      <c r="R1392" s="16"/>
      <c r="S1392" s="17">
        <f t="shared" si="147"/>
        <v>0</v>
      </c>
      <c r="T1392" s="16"/>
      <c r="U1392" s="18">
        <f t="shared" si="148"/>
        <v>0</v>
      </c>
      <c r="V1392" s="18">
        <f t="shared" si="149"/>
        <v>0</v>
      </c>
      <c r="W1392" s="18">
        <f t="shared" si="150"/>
        <v>0</v>
      </c>
      <c r="X1392" s="27"/>
      <c r="Y1392" s="19">
        <f t="shared" si="151"/>
        <v>0</v>
      </c>
      <c r="Z1392" s="18">
        <f t="shared" si="152"/>
        <v>0</v>
      </c>
      <c r="AA1392" s="12"/>
      <c r="AB1392" s="12"/>
      <c r="AC1392" s="28">
        <f>+I1392+Y1392-Z1392</f>
        <v>0</v>
      </c>
      <c r="AD1392" s="20">
        <f t="shared" si="153"/>
        <v>0</v>
      </c>
      <c r="AE1392">
        <v>0</v>
      </c>
    </row>
    <row r="1393" spans="1:31" x14ac:dyDescent="0.25">
      <c r="A1393" s="59">
        <v>45077</v>
      </c>
      <c r="B1393" s="60" t="s">
        <v>773</v>
      </c>
      <c r="C1393" s="60" t="s">
        <v>108</v>
      </c>
      <c r="D1393" s="60" t="s">
        <v>29</v>
      </c>
      <c r="E1393" s="60" t="s">
        <v>30</v>
      </c>
      <c r="F1393" s="10"/>
      <c r="G1393" s="10"/>
      <c r="H1393" s="11"/>
      <c r="I1393" s="63">
        <f>ROUND(SUMIFS(AC:AC,$A:$A,EOMONTH($A1393,-1),$B:$B,$B1393),2)</f>
        <v>0</v>
      </c>
      <c r="J1393" s="11"/>
      <c r="K1393" s="13"/>
      <c r="L1393" s="25"/>
      <c r="M1393" s="15"/>
      <c r="N1393" s="14"/>
      <c r="O1393" s="16"/>
      <c r="P1393" s="16"/>
      <c r="Q1393" s="16"/>
      <c r="R1393" s="16"/>
      <c r="S1393" s="17">
        <f t="shared" si="147"/>
        <v>0</v>
      </c>
      <c r="T1393" s="16"/>
      <c r="U1393" s="18">
        <f t="shared" si="148"/>
        <v>0</v>
      </c>
      <c r="V1393" s="18">
        <f t="shared" si="149"/>
        <v>0</v>
      </c>
      <c r="W1393" s="18">
        <f t="shared" si="150"/>
        <v>0</v>
      </c>
      <c r="X1393" s="27"/>
      <c r="Y1393" s="19">
        <f t="shared" si="151"/>
        <v>0</v>
      </c>
      <c r="Z1393" s="18">
        <f t="shared" si="152"/>
        <v>0</v>
      </c>
      <c r="AA1393" s="12"/>
      <c r="AB1393" s="12"/>
      <c r="AC1393" s="28">
        <f>+I1393+Y1393-Z1393</f>
        <v>0</v>
      </c>
      <c r="AD1393" s="20">
        <f t="shared" si="153"/>
        <v>0</v>
      </c>
      <c r="AE1393">
        <v>0</v>
      </c>
    </row>
    <row r="1394" spans="1:31" x14ac:dyDescent="0.25">
      <c r="A1394" s="9">
        <v>45077</v>
      </c>
      <c r="B1394" s="10" t="s">
        <v>699</v>
      </c>
      <c r="C1394" s="10" t="s">
        <v>28</v>
      </c>
      <c r="D1394" s="10" t="s">
        <v>29</v>
      </c>
      <c r="E1394" s="10" t="s">
        <v>30</v>
      </c>
      <c r="F1394" s="10"/>
      <c r="G1394" s="10">
        <v>0</v>
      </c>
      <c r="H1394" s="11">
        <f>SUMIFS(AA:AA,$A:$A,EOMONTH($A1394,-1),$B:$B,$B1394)</f>
        <v>1266</v>
      </c>
      <c r="I1394" s="63">
        <f>ROUND(SUMIFS(AC:AC,$A:$A,EOMONTH($A1394,-1),$B:$B,$B1394),2)</f>
        <v>70.430000000000007</v>
      </c>
      <c r="J1394" s="11">
        <f>SUMIFS(AB:AB,$A:$A,EOMONTH($A1394,-1),$B:$B,$B1394)</f>
        <v>35709.86</v>
      </c>
      <c r="K1394" s="13">
        <v>0</v>
      </c>
      <c r="L1394" s="25">
        <v>0</v>
      </c>
      <c r="M1394" s="15">
        <v>0</v>
      </c>
      <c r="N1394" s="14">
        <v>0</v>
      </c>
      <c r="O1394" s="16">
        <v>0</v>
      </c>
      <c r="P1394" s="16">
        <v>0</v>
      </c>
      <c r="Q1394" s="16">
        <v>162</v>
      </c>
      <c r="R1394" s="16">
        <f>Q1394*16.876/100</f>
        <v>27.339120000000001</v>
      </c>
      <c r="S1394" s="17">
        <f t="shared" si="147"/>
        <v>189.33912000000001</v>
      </c>
      <c r="T1394" s="16">
        <v>4570.0200000000004</v>
      </c>
      <c r="U1394" s="18">
        <f t="shared" si="148"/>
        <v>0</v>
      </c>
      <c r="V1394" s="18">
        <f t="shared" si="149"/>
        <v>0</v>
      </c>
      <c r="W1394" s="18">
        <f t="shared" si="150"/>
        <v>0</v>
      </c>
      <c r="X1394" s="27"/>
      <c r="Y1394" s="19">
        <f t="shared" si="151"/>
        <v>0</v>
      </c>
      <c r="Z1394" s="18">
        <f t="shared" si="152"/>
        <v>0</v>
      </c>
      <c r="AA1394" s="12">
        <v>1104</v>
      </c>
      <c r="AB1394" s="12">
        <v>31140.35</v>
      </c>
      <c r="AC1394" s="28">
        <f>+I1394+Y1394-Z1394</f>
        <v>70.430000000000007</v>
      </c>
      <c r="AD1394" s="20">
        <f t="shared" si="153"/>
        <v>0</v>
      </c>
      <c r="AE1394">
        <v>0</v>
      </c>
    </row>
    <row r="1395" spans="1:31" x14ac:dyDescent="0.25">
      <c r="A1395" s="9">
        <v>45077</v>
      </c>
      <c r="B1395" s="10" t="s">
        <v>700</v>
      </c>
      <c r="C1395" s="10" t="s">
        <v>28</v>
      </c>
      <c r="D1395" s="10" t="s">
        <v>29</v>
      </c>
      <c r="E1395" s="10" t="s">
        <v>30</v>
      </c>
      <c r="F1395" s="10"/>
      <c r="G1395" s="10">
        <v>0</v>
      </c>
      <c r="H1395" s="11">
        <f>SUMIFS(AA:AA,$A:$A,EOMONTH($A1395,-1),$B:$B,$B1395)</f>
        <v>1900</v>
      </c>
      <c r="I1395" s="63">
        <f>ROUND(SUMIFS(AC:AC,$A:$A,EOMONTH($A1395,-1),$B:$B,$B1395),2)</f>
        <v>26.59</v>
      </c>
      <c r="J1395" s="11">
        <f>SUMIFS(AB:AB,$A:$A,EOMONTH($A1395,-1),$B:$B,$B1395)</f>
        <v>61370</v>
      </c>
      <c r="K1395" s="13">
        <v>0</v>
      </c>
      <c r="L1395" s="25">
        <v>0</v>
      </c>
      <c r="M1395" s="15">
        <v>0</v>
      </c>
      <c r="N1395" s="14">
        <v>0</v>
      </c>
      <c r="O1395" s="16">
        <v>0</v>
      </c>
      <c r="P1395" s="16">
        <v>0</v>
      </c>
      <c r="Q1395" s="16">
        <v>300</v>
      </c>
      <c r="R1395" s="16">
        <f>Q1395*16.876/100</f>
        <v>50.628</v>
      </c>
      <c r="S1395" s="17">
        <f t="shared" si="147"/>
        <v>350.62799999999999</v>
      </c>
      <c r="T1395" s="16">
        <v>9690</v>
      </c>
      <c r="U1395" s="18">
        <f t="shared" si="148"/>
        <v>0</v>
      </c>
      <c r="V1395" s="18">
        <f t="shared" si="149"/>
        <v>0</v>
      </c>
      <c r="W1395" s="18">
        <f t="shared" si="150"/>
        <v>0</v>
      </c>
      <c r="X1395" s="27"/>
      <c r="Y1395" s="19">
        <f t="shared" si="151"/>
        <v>0</v>
      </c>
      <c r="Z1395" s="18">
        <f t="shared" si="152"/>
        <v>0</v>
      </c>
      <c r="AA1395" s="12">
        <v>1600</v>
      </c>
      <c r="AB1395" s="12">
        <v>51680</v>
      </c>
      <c r="AC1395" s="28">
        <f>+I1395+Y1395-Z1395</f>
        <v>26.59</v>
      </c>
      <c r="AD1395" s="20">
        <f t="shared" si="153"/>
        <v>0</v>
      </c>
      <c r="AE1395">
        <v>0</v>
      </c>
    </row>
    <row r="1396" spans="1:31" x14ac:dyDescent="0.25">
      <c r="A1396" s="9">
        <v>45077</v>
      </c>
      <c r="B1396" s="10" t="s">
        <v>706</v>
      </c>
      <c r="C1396" s="10" t="s">
        <v>28</v>
      </c>
      <c r="D1396" s="10" t="s">
        <v>29</v>
      </c>
      <c r="E1396" s="10" t="s">
        <v>30</v>
      </c>
      <c r="F1396" s="10"/>
      <c r="G1396" s="10">
        <v>0</v>
      </c>
      <c r="H1396" s="11">
        <f>SUMIFS(AA:AA,$A:$A,EOMONTH($A1396,-1),$B:$B,$B1396)</f>
        <v>-5415</v>
      </c>
      <c r="I1396" s="63">
        <f>ROUND(SUMIFS(AC:AC,$A:$A,EOMONTH($A1396,-1),$B:$B,$B1396),2)</f>
        <v>0</v>
      </c>
      <c r="J1396" s="11">
        <f>SUMIFS(AB:AB,$A:$A,EOMONTH($A1396,-1),$B:$B,$B1396)</f>
        <v>0</v>
      </c>
      <c r="K1396" s="13">
        <v>0</v>
      </c>
      <c r="L1396" s="25">
        <v>0</v>
      </c>
      <c r="M1396" s="15">
        <v>0</v>
      </c>
      <c r="N1396" s="14">
        <v>0</v>
      </c>
      <c r="O1396" s="16">
        <v>0</v>
      </c>
      <c r="P1396" s="16">
        <v>0</v>
      </c>
      <c r="Q1396" s="16">
        <v>2310</v>
      </c>
      <c r="R1396" s="16">
        <f>Q1396*16.876/100</f>
        <v>389.83560000000006</v>
      </c>
      <c r="S1396" s="17">
        <f t="shared" si="147"/>
        <v>2699.8355999999999</v>
      </c>
      <c r="T1396" s="16">
        <v>0</v>
      </c>
      <c r="U1396" s="18">
        <f t="shared" si="148"/>
        <v>0</v>
      </c>
      <c r="V1396" s="18">
        <f t="shared" si="149"/>
        <v>0</v>
      </c>
      <c r="W1396" s="18">
        <f t="shared" si="150"/>
        <v>0</v>
      </c>
      <c r="X1396" s="27"/>
      <c r="Y1396" s="19">
        <f t="shared" si="151"/>
        <v>0</v>
      </c>
      <c r="Z1396" s="18">
        <f t="shared" si="152"/>
        <v>0</v>
      </c>
      <c r="AA1396" s="12">
        <v>-7725</v>
      </c>
      <c r="AB1396" s="12">
        <v>0</v>
      </c>
      <c r="AC1396" s="28">
        <f>+I1396+Y1396-Z1396</f>
        <v>0</v>
      </c>
      <c r="AD1396" s="20">
        <f t="shared" si="153"/>
        <v>0</v>
      </c>
      <c r="AE1396">
        <v>0</v>
      </c>
    </row>
    <row r="1397" spans="1:31" x14ac:dyDescent="0.25">
      <c r="A1397" s="9">
        <v>45077</v>
      </c>
      <c r="B1397" s="10" t="s">
        <v>707</v>
      </c>
      <c r="C1397" s="10" t="s">
        <v>28</v>
      </c>
      <c r="D1397" s="10" t="s">
        <v>29</v>
      </c>
      <c r="E1397" s="10" t="s">
        <v>30</v>
      </c>
      <c r="F1397" s="10"/>
      <c r="G1397" s="10">
        <v>0</v>
      </c>
      <c r="H1397" s="11">
        <f>SUMIFS(AA:AA,$A:$A,EOMONTH($A1397,-1),$B:$B,$B1397)</f>
        <v>7230</v>
      </c>
      <c r="I1397" s="63">
        <f>ROUND(SUMIFS(AC:AC,$A:$A,EOMONTH($A1397,-1),$B:$B,$B1397),2)</f>
        <v>362.05</v>
      </c>
      <c r="J1397" s="11">
        <f>SUMIFS(AB:AB,$A:$A,EOMONTH($A1397,-1),$B:$B,$B1397)</f>
        <v>71554.990000000005</v>
      </c>
      <c r="K1397" s="13">
        <v>0</v>
      </c>
      <c r="L1397" s="25">
        <v>0</v>
      </c>
      <c r="M1397" s="15">
        <v>0</v>
      </c>
      <c r="N1397" s="14">
        <v>0</v>
      </c>
      <c r="O1397" s="16">
        <v>0</v>
      </c>
      <c r="P1397" s="16">
        <v>0</v>
      </c>
      <c r="Q1397" s="16">
        <v>300</v>
      </c>
      <c r="R1397" s="16">
        <f>Q1397*16.876/100</f>
        <v>50.628</v>
      </c>
      <c r="S1397" s="17">
        <f t="shared" si="147"/>
        <v>350.62799999999999</v>
      </c>
      <c r="T1397" s="16">
        <v>2970</v>
      </c>
      <c r="U1397" s="18">
        <f t="shared" si="148"/>
        <v>0</v>
      </c>
      <c r="V1397" s="18">
        <f t="shared" si="149"/>
        <v>0</v>
      </c>
      <c r="W1397" s="18">
        <f t="shared" si="150"/>
        <v>0</v>
      </c>
      <c r="X1397" s="27"/>
      <c r="Y1397" s="19">
        <f t="shared" si="151"/>
        <v>0</v>
      </c>
      <c r="Z1397" s="18">
        <f t="shared" si="152"/>
        <v>0</v>
      </c>
      <c r="AA1397" s="12">
        <v>6930</v>
      </c>
      <c r="AB1397" s="12">
        <v>68585.899999999994</v>
      </c>
      <c r="AC1397" s="28">
        <f>+I1397+Y1397-Z1397</f>
        <v>362.05</v>
      </c>
      <c r="AD1397" s="20">
        <f t="shared" si="153"/>
        <v>0</v>
      </c>
      <c r="AE1397">
        <v>0</v>
      </c>
    </row>
    <row r="1398" spans="1:31" x14ac:dyDescent="0.25">
      <c r="A1398" s="9">
        <v>45107</v>
      </c>
      <c r="B1398" s="10" t="s">
        <v>710</v>
      </c>
      <c r="C1398" s="10" t="s">
        <v>711</v>
      </c>
      <c r="D1398" s="10" t="s">
        <v>29</v>
      </c>
      <c r="E1398" s="10" t="s">
        <v>30</v>
      </c>
      <c r="F1398" s="10"/>
      <c r="G1398" s="10">
        <v>0</v>
      </c>
      <c r="H1398" s="11">
        <f>SUMIFS(AA:AA,$A:$A,EOMONTH($A1398,-1),$B:$B,$B1398)</f>
        <v>54</v>
      </c>
      <c r="I1398" s="63">
        <f>ROUND(SUMIFS(AC:AC,$A:$A,EOMONTH($A1398,-1),$B:$B,$B1398),2)</f>
        <v>0</v>
      </c>
      <c r="J1398" s="11">
        <f>SUMIFS(AB:AB,$A:$A,EOMONTH($A1398,-1),$B:$B,$B1398)</f>
        <v>2189.92</v>
      </c>
      <c r="K1398" s="13">
        <v>0</v>
      </c>
      <c r="L1398" s="25">
        <v>0</v>
      </c>
      <c r="M1398" s="15">
        <v>44292</v>
      </c>
      <c r="N1398" s="14">
        <v>1850032.67</v>
      </c>
      <c r="O1398" s="16">
        <v>0</v>
      </c>
      <c r="P1398" s="16">
        <v>0</v>
      </c>
      <c r="Q1398" s="16">
        <v>37568</v>
      </c>
      <c r="R1398" s="16">
        <f>Q1398*16.876/100</f>
        <v>6339.9756800000005</v>
      </c>
      <c r="S1398" s="17">
        <f t="shared" si="147"/>
        <v>43907.975680000003</v>
      </c>
      <c r="T1398" s="16">
        <v>932.65</v>
      </c>
      <c r="U1398" s="18">
        <f t="shared" si="148"/>
        <v>0</v>
      </c>
      <c r="V1398" s="18">
        <f t="shared" si="149"/>
        <v>0</v>
      </c>
      <c r="W1398" s="18">
        <f t="shared" si="150"/>
        <v>0</v>
      </c>
      <c r="X1398" s="27"/>
      <c r="Y1398" s="19">
        <f t="shared" si="151"/>
        <v>0</v>
      </c>
      <c r="Z1398" s="18">
        <f t="shared" si="152"/>
        <v>0</v>
      </c>
      <c r="AA1398" s="12">
        <v>6778</v>
      </c>
      <c r="AB1398" s="12">
        <v>301256.37</v>
      </c>
      <c r="AC1398" s="28">
        <f>+I1398+Y1398-Z1398</f>
        <v>0</v>
      </c>
      <c r="AD1398" s="20">
        <f t="shared" si="153"/>
        <v>0</v>
      </c>
      <c r="AE1398">
        <v>0</v>
      </c>
    </row>
    <row r="1399" spans="1:31" x14ac:dyDescent="0.25">
      <c r="A1399" s="9">
        <v>45107</v>
      </c>
      <c r="B1399" s="10" t="s">
        <v>27</v>
      </c>
      <c r="C1399" s="10" t="s">
        <v>28</v>
      </c>
      <c r="D1399" s="10" t="s">
        <v>29</v>
      </c>
      <c r="E1399" s="10" t="s">
        <v>30</v>
      </c>
      <c r="F1399" s="10"/>
      <c r="G1399" s="10">
        <v>0</v>
      </c>
      <c r="H1399" s="11">
        <f>SUMIFS(AA:AA,$A:$A,EOMONTH($A1399,-1),$B:$B,$B1399)</f>
        <v>1011</v>
      </c>
      <c r="I1399" s="63">
        <f>ROUND(SUMIFS(AC:AC,$A:$A,EOMONTH($A1399,-1),$B:$B,$B1399),2)</f>
        <v>23.52</v>
      </c>
      <c r="J1399" s="11">
        <f>SUMIFS(AB:AB,$A:$A,EOMONTH($A1399,-1),$B:$B,$B1399)</f>
        <v>9165.16</v>
      </c>
      <c r="K1399" s="13">
        <v>0</v>
      </c>
      <c r="L1399" s="25">
        <v>0</v>
      </c>
      <c r="M1399" s="15">
        <v>65</v>
      </c>
      <c r="N1399" s="14">
        <v>568.53</v>
      </c>
      <c r="O1399" s="16">
        <v>0</v>
      </c>
      <c r="P1399" s="16">
        <v>0</v>
      </c>
      <c r="Q1399" s="16">
        <v>1072</v>
      </c>
      <c r="R1399" s="16">
        <f>Q1399*16.876/100</f>
        <v>180.91072</v>
      </c>
      <c r="S1399" s="17">
        <f t="shared" si="147"/>
        <v>1252.9107200000001</v>
      </c>
      <c r="T1399" s="16">
        <v>9700.84</v>
      </c>
      <c r="U1399" s="18">
        <f t="shared" si="148"/>
        <v>0</v>
      </c>
      <c r="V1399" s="18">
        <f t="shared" si="149"/>
        <v>0</v>
      </c>
      <c r="W1399" s="18">
        <f t="shared" si="150"/>
        <v>0</v>
      </c>
      <c r="X1399" s="27"/>
      <c r="Y1399" s="19">
        <f t="shared" si="151"/>
        <v>0</v>
      </c>
      <c r="Z1399" s="18">
        <f t="shared" si="152"/>
        <v>0</v>
      </c>
      <c r="AA1399" s="12">
        <v>4</v>
      </c>
      <c r="AB1399" s="12">
        <v>35.880000000000003</v>
      </c>
      <c r="AC1399" s="28">
        <f>+I1399+Y1399-Z1399</f>
        <v>23.52</v>
      </c>
      <c r="AD1399" s="20">
        <f t="shared" si="153"/>
        <v>0</v>
      </c>
      <c r="AE1399">
        <v>0</v>
      </c>
    </row>
    <row r="1400" spans="1:31" x14ac:dyDescent="0.25">
      <c r="A1400" s="59">
        <v>45107</v>
      </c>
      <c r="B1400" s="60" t="s">
        <v>712</v>
      </c>
      <c r="C1400" s="60" t="s">
        <v>28</v>
      </c>
      <c r="D1400" s="60" t="s">
        <v>29</v>
      </c>
      <c r="E1400" s="60" t="s">
        <v>30</v>
      </c>
      <c r="F1400" s="10"/>
      <c r="G1400" s="10"/>
      <c r="H1400" s="11"/>
      <c r="I1400" s="63">
        <f>ROUND(SUMIFS(AC:AC,$A:$A,EOMONTH($A1400,-1),$B:$B,$B1400),2)</f>
        <v>0</v>
      </c>
      <c r="J1400" s="11"/>
      <c r="K1400" s="13"/>
      <c r="L1400" s="25"/>
      <c r="M1400" s="15"/>
      <c r="N1400" s="14"/>
      <c r="O1400" s="16"/>
      <c r="P1400" s="16"/>
      <c r="Q1400" s="16"/>
      <c r="R1400" s="16"/>
      <c r="S1400" s="17">
        <f t="shared" si="147"/>
        <v>0</v>
      </c>
      <c r="T1400" s="16"/>
      <c r="U1400" s="18">
        <f t="shared" si="148"/>
        <v>0</v>
      </c>
      <c r="V1400" s="18">
        <f t="shared" si="149"/>
        <v>0</v>
      </c>
      <c r="W1400" s="18">
        <f t="shared" si="150"/>
        <v>0</v>
      </c>
      <c r="X1400" s="27"/>
      <c r="Y1400" s="19">
        <f t="shared" si="151"/>
        <v>0</v>
      </c>
      <c r="Z1400" s="18">
        <f t="shared" si="152"/>
        <v>0</v>
      </c>
      <c r="AA1400" s="12"/>
      <c r="AB1400" s="12"/>
      <c r="AC1400" s="28">
        <f>+I1400+Y1400-Z1400</f>
        <v>0</v>
      </c>
      <c r="AD1400" s="20">
        <f t="shared" si="153"/>
        <v>0</v>
      </c>
      <c r="AE1400">
        <v>0</v>
      </c>
    </row>
    <row r="1401" spans="1:31" x14ac:dyDescent="0.25">
      <c r="A1401" s="9">
        <v>45107</v>
      </c>
      <c r="B1401" s="10" t="s">
        <v>31</v>
      </c>
      <c r="C1401" s="10" t="s">
        <v>28</v>
      </c>
      <c r="D1401" s="10" t="s">
        <v>29</v>
      </c>
      <c r="E1401" s="10" t="s">
        <v>30</v>
      </c>
      <c r="F1401" s="10"/>
      <c r="G1401" s="10">
        <v>0</v>
      </c>
      <c r="H1401" s="11">
        <f>SUMIFS(AA:AA,$A:$A,EOMONTH($A1401,-1),$B:$B,$B1401)</f>
        <v>443</v>
      </c>
      <c r="I1401" s="63">
        <f>ROUND(SUMIFS(AC:AC,$A:$A,EOMONTH($A1401,-1),$B:$B,$B1401),2)</f>
        <v>33.64</v>
      </c>
      <c r="J1401" s="11">
        <f>SUMIFS(AB:AB,$A:$A,EOMONTH($A1401,-1),$B:$B,$B1401)</f>
        <v>4104.29</v>
      </c>
      <c r="K1401" s="13">
        <v>0</v>
      </c>
      <c r="L1401" s="25">
        <v>0</v>
      </c>
      <c r="M1401" s="15">
        <v>0</v>
      </c>
      <c r="N1401" s="14">
        <v>0</v>
      </c>
      <c r="O1401" s="16">
        <v>0</v>
      </c>
      <c r="P1401" s="16">
        <v>0</v>
      </c>
      <c r="Q1401" s="16">
        <v>0</v>
      </c>
      <c r="R1401" s="16">
        <f>Q1401*16.876/100</f>
        <v>0</v>
      </c>
      <c r="S1401" s="17">
        <f t="shared" si="147"/>
        <v>0</v>
      </c>
      <c r="T1401" s="16">
        <v>0</v>
      </c>
      <c r="U1401" s="18">
        <f t="shared" si="148"/>
        <v>0</v>
      </c>
      <c r="V1401" s="18">
        <f t="shared" si="149"/>
        <v>0</v>
      </c>
      <c r="W1401" s="18">
        <f t="shared" si="150"/>
        <v>0</v>
      </c>
      <c r="X1401" s="27"/>
      <c r="Y1401" s="19">
        <f t="shared" si="151"/>
        <v>0</v>
      </c>
      <c r="Z1401" s="18">
        <f t="shared" si="152"/>
        <v>0</v>
      </c>
      <c r="AA1401" s="12">
        <v>443</v>
      </c>
      <c r="AB1401" s="12">
        <v>4104.29</v>
      </c>
      <c r="AC1401" s="28">
        <f>+I1401+Y1401-Z1401</f>
        <v>33.64</v>
      </c>
      <c r="AD1401" s="20">
        <f t="shared" si="153"/>
        <v>0</v>
      </c>
      <c r="AE1401">
        <v>0</v>
      </c>
    </row>
    <row r="1402" spans="1:31" x14ac:dyDescent="0.25">
      <c r="A1402" s="9">
        <v>45107</v>
      </c>
      <c r="B1402" s="10" t="s">
        <v>32</v>
      </c>
      <c r="C1402" s="10" t="s">
        <v>28</v>
      </c>
      <c r="D1402" s="10" t="s">
        <v>29</v>
      </c>
      <c r="E1402" s="10" t="s">
        <v>30</v>
      </c>
      <c r="F1402" s="10"/>
      <c r="G1402" s="10">
        <v>0</v>
      </c>
      <c r="H1402" s="11">
        <f>SUMIFS(AA:AA,$A:$A,EOMONTH($A1402,-1),$B:$B,$B1402)</f>
        <v>383</v>
      </c>
      <c r="I1402" s="63">
        <f>ROUND(SUMIFS(AC:AC,$A:$A,EOMONTH($A1402,-1),$B:$B,$B1402),2)</f>
        <v>0</v>
      </c>
      <c r="J1402" s="11">
        <f>SUMIFS(AB:AB,$A:$A,EOMONTH($A1402,-1),$B:$B,$B1402)</f>
        <v>3400.69</v>
      </c>
      <c r="K1402" s="13">
        <v>0</v>
      </c>
      <c r="L1402" s="25">
        <v>0</v>
      </c>
      <c r="M1402" s="15">
        <v>0</v>
      </c>
      <c r="N1402" s="14">
        <v>0</v>
      </c>
      <c r="O1402" s="16">
        <v>0</v>
      </c>
      <c r="P1402" s="16">
        <v>0</v>
      </c>
      <c r="Q1402" s="16">
        <v>0</v>
      </c>
      <c r="R1402" s="16">
        <f>Q1402*16.876/100</f>
        <v>0</v>
      </c>
      <c r="S1402" s="17">
        <f t="shared" si="147"/>
        <v>0</v>
      </c>
      <c r="T1402" s="16">
        <v>0</v>
      </c>
      <c r="U1402" s="18">
        <f t="shared" si="148"/>
        <v>0</v>
      </c>
      <c r="V1402" s="18">
        <f t="shared" si="149"/>
        <v>0</v>
      </c>
      <c r="W1402" s="18">
        <f t="shared" si="150"/>
        <v>0</v>
      </c>
      <c r="X1402" s="27"/>
      <c r="Y1402" s="19">
        <f t="shared" si="151"/>
        <v>0</v>
      </c>
      <c r="Z1402" s="18">
        <f t="shared" si="152"/>
        <v>0</v>
      </c>
      <c r="AA1402" s="12">
        <v>383</v>
      </c>
      <c r="AB1402" s="12">
        <v>3400.69</v>
      </c>
      <c r="AC1402" s="28">
        <f>+I1402+Y1402-Z1402</f>
        <v>0</v>
      </c>
      <c r="AD1402" s="20">
        <f t="shared" si="153"/>
        <v>0</v>
      </c>
      <c r="AE1402">
        <v>0</v>
      </c>
    </row>
    <row r="1403" spans="1:31" x14ac:dyDescent="0.25">
      <c r="A1403" s="9">
        <v>45107</v>
      </c>
      <c r="B1403" s="10" t="s">
        <v>33</v>
      </c>
      <c r="C1403" s="10" t="s">
        <v>28</v>
      </c>
      <c r="D1403" s="10" t="s">
        <v>29</v>
      </c>
      <c r="E1403" s="10" t="s">
        <v>30</v>
      </c>
      <c r="F1403" s="10"/>
      <c r="G1403" s="10">
        <v>0</v>
      </c>
      <c r="H1403" s="11">
        <f>SUMIFS(AA:AA,$A:$A,EOMONTH($A1403,-1),$B:$B,$B1403)</f>
        <v>333</v>
      </c>
      <c r="I1403" s="63">
        <f>ROUND(SUMIFS(AC:AC,$A:$A,EOMONTH($A1403,-1),$B:$B,$B1403),2)</f>
        <v>28.35</v>
      </c>
      <c r="J1403" s="11">
        <f>SUMIFS(AB:AB,$A:$A,EOMONTH($A1403,-1),$B:$B,$B1403)</f>
        <v>2950.65</v>
      </c>
      <c r="K1403" s="13">
        <v>0</v>
      </c>
      <c r="L1403" s="25">
        <v>0</v>
      </c>
      <c r="M1403" s="15">
        <v>0</v>
      </c>
      <c r="N1403" s="14">
        <v>0</v>
      </c>
      <c r="O1403" s="16">
        <v>0</v>
      </c>
      <c r="P1403" s="16">
        <v>0</v>
      </c>
      <c r="Q1403" s="16">
        <v>310</v>
      </c>
      <c r="R1403" s="16">
        <f>Q1403*16.876/100</f>
        <v>52.315600000000003</v>
      </c>
      <c r="S1403" s="17">
        <f t="shared" si="147"/>
        <v>362.31560000000002</v>
      </c>
      <c r="T1403" s="16">
        <v>2746.6</v>
      </c>
      <c r="U1403" s="18">
        <f t="shared" si="148"/>
        <v>0</v>
      </c>
      <c r="V1403" s="18">
        <f t="shared" si="149"/>
        <v>0</v>
      </c>
      <c r="W1403" s="18">
        <f t="shared" si="150"/>
        <v>0</v>
      </c>
      <c r="X1403" s="27"/>
      <c r="Y1403" s="19">
        <f t="shared" si="151"/>
        <v>0</v>
      </c>
      <c r="Z1403" s="18">
        <f t="shared" si="152"/>
        <v>0</v>
      </c>
      <c r="AA1403" s="12">
        <v>23</v>
      </c>
      <c r="AB1403" s="12">
        <v>203.8</v>
      </c>
      <c r="AC1403" s="28">
        <f>+I1403+Y1403-Z1403</f>
        <v>28.35</v>
      </c>
      <c r="AD1403" s="20">
        <f t="shared" si="153"/>
        <v>0</v>
      </c>
      <c r="AE1403">
        <v>0</v>
      </c>
    </row>
    <row r="1404" spans="1:31" x14ac:dyDescent="0.25">
      <c r="A1404" s="9">
        <v>45107</v>
      </c>
      <c r="B1404" s="10" t="s">
        <v>34</v>
      </c>
      <c r="C1404" s="10" t="s">
        <v>28</v>
      </c>
      <c r="D1404" s="10" t="s">
        <v>29</v>
      </c>
      <c r="E1404" s="10" t="s">
        <v>30</v>
      </c>
      <c r="F1404" s="10"/>
      <c r="G1404" s="10">
        <v>0</v>
      </c>
      <c r="H1404" s="11">
        <f>SUMIFS(AA:AA,$A:$A,EOMONTH($A1404,-1),$B:$B,$B1404)</f>
        <v>997</v>
      </c>
      <c r="I1404" s="63">
        <f>ROUND(SUMIFS(AC:AC,$A:$A,EOMONTH($A1404,-1),$B:$B,$B1404),2)</f>
        <v>0</v>
      </c>
      <c r="J1404" s="11">
        <f>SUMIFS(AB:AB,$A:$A,EOMONTH($A1404,-1),$B:$B,$B1404)</f>
        <v>8993.23</v>
      </c>
      <c r="K1404" s="13">
        <v>0</v>
      </c>
      <c r="L1404" s="25">
        <v>0</v>
      </c>
      <c r="M1404" s="15">
        <v>0</v>
      </c>
      <c r="N1404" s="14">
        <v>0</v>
      </c>
      <c r="O1404" s="16">
        <v>0</v>
      </c>
      <c r="P1404" s="16">
        <v>0</v>
      </c>
      <c r="Q1404" s="16">
        <v>802</v>
      </c>
      <c r="R1404" s="16">
        <f>Q1404*16.876/100</f>
        <v>135.34552000000002</v>
      </c>
      <c r="S1404" s="17">
        <f t="shared" si="147"/>
        <v>937.34552000000008</v>
      </c>
      <c r="T1404" s="16">
        <v>7234.04</v>
      </c>
      <c r="U1404" s="18">
        <f t="shared" si="148"/>
        <v>0</v>
      </c>
      <c r="V1404" s="18">
        <f t="shared" si="149"/>
        <v>0</v>
      </c>
      <c r="W1404" s="18">
        <f t="shared" si="150"/>
        <v>0</v>
      </c>
      <c r="X1404" s="27"/>
      <c r="Y1404" s="19">
        <f t="shared" si="151"/>
        <v>0</v>
      </c>
      <c r="Z1404" s="18">
        <f t="shared" si="152"/>
        <v>0</v>
      </c>
      <c r="AA1404" s="12">
        <v>195</v>
      </c>
      <c r="AB1404" s="12">
        <v>1758.96</v>
      </c>
      <c r="AC1404" s="28">
        <f>+I1404+Y1404-Z1404</f>
        <v>0</v>
      </c>
      <c r="AD1404" s="20">
        <f t="shared" si="153"/>
        <v>0</v>
      </c>
      <c r="AE1404">
        <v>0</v>
      </c>
    </row>
    <row r="1405" spans="1:31" x14ac:dyDescent="0.25">
      <c r="A1405" s="9">
        <v>45107</v>
      </c>
      <c r="B1405" s="10" t="s">
        <v>35</v>
      </c>
      <c r="C1405" s="10" t="s">
        <v>28</v>
      </c>
      <c r="D1405" s="10" t="s">
        <v>29</v>
      </c>
      <c r="E1405" s="10" t="s">
        <v>30</v>
      </c>
      <c r="F1405" s="10"/>
      <c r="G1405" s="10">
        <v>0</v>
      </c>
      <c r="H1405" s="11">
        <f>SUMIFS(AA:AA,$A:$A,EOMONTH($A1405,-1),$B:$B,$B1405)</f>
        <v>498</v>
      </c>
      <c r="I1405" s="63">
        <f>ROUND(SUMIFS(AC:AC,$A:$A,EOMONTH($A1405,-1),$B:$B,$B1405),2)</f>
        <v>26.59</v>
      </c>
      <c r="J1405" s="11">
        <f>SUMIFS(AB:AB,$A:$A,EOMONTH($A1405,-1),$B:$B,$B1405)</f>
        <v>4192.6000000000004</v>
      </c>
      <c r="K1405" s="13">
        <v>0</v>
      </c>
      <c r="L1405" s="25">
        <v>0</v>
      </c>
      <c r="M1405" s="15">
        <v>4</v>
      </c>
      <c r="N1405" s="14">
        <v>33.68</v>
      </c>
      <c r="O1405" s="16">
        <v>0</v>
      </c>
      <c r="P1405" s="16">
        <v>0</v>
      </c>
      <c r="Q1405" s="16">
        <v>98</v>
      </c>
      <c r="R1405" s="16">
        <f>Q1405*16.876/100</f>
        <v>16.538480000000003</v>
      </c>
      <c r="S1405" s="17">
        <f t="shared" si="147"/>
        <v>114.53848000000001</v>
      </c>
      <c r="T1405" s="16">
        <v>825.16</v>
      </c>
      <c r="U1405" s="18">
        <f t="shared" si="148"/>
        <v>0</v>
      </c>
      <c r="V1405" s="18">
        <f t="shared" si="149"/>
        <v>0</v>
      </c>
      <c r="W1405" s="18">
        <f t="shared" si="150"/>
        <v>0</v>
      </c>
      <c r="X1405" s="27"/>
      <c r="Y1405" s="19">
        <f t="shared" si="151"/>
        <v>0</v>
      </c>
      <c r="Z1405" s="18">
        <f t="shared" si="152"/>
        <v>0</v>
      </c>
      <c r="AA1405" s="12">
        <v>404</v>
      </c>
      <c r="AB1405" s="12">
        <v>3401.23</v>
      </c>
      <c r="AC1405" s="28">
        <f>+I1405+Y1405-Z1405</f>
        <v>26.59</v>
      </c>
      <c r="AD1405" s="20">
        <f t="shared" si="153"/>
        <v>0</v>
      </c>
      <c r="AE1405">
        <v>0</v>
      </c>
    </row>
    <row r="1406" spans="1:31" x14ac:dyDescent="0.25">
      <c r="A1406" s="59">
        <v>45107</v>
      </c>
      <c r="B1406" s="60" t="s">
        <v>808</v>
      </c>
      <c r="C1406" s="60" t="s">
        <v>28</v>
      </c>
      <c r="D1406" s="60" t="s">
        <v>29</v>
      </c>
      <c r="E1406" s="60" t="s">
        <v>30</v>
      </c>
      <c r="F1406" s="10"/>
      <c r="G1406" s="10"/>
      <c r="H1406" s="11"/>
      <c r="I1406" s="63">
        <f>ROUND(SUMIFS(AC:AC,$A:$A,EOMONTH($A1406,-1),$B:$B,$B1406),2)</f>
        <v>0</v>
      </c>
      <c r="J1406" s="11"/>
      <c r="K1406" s="13"/>
      <c r="L1406" s="25"/>
      <c r="M1406" s="15"/>
      <c r="N1406" s="14"/>
      <c r="O1406" s="16"/>
      <c r="P1406" s="16"/>
      <c r="Q1406" s="16"/>
      <c r="R1406" s="16"/>
      <c r="S1406" s="17">
        <f t="shared" si="147"/>
        <v>0</v>
      </c>
      <c r="T1406" s="16"/>
      <c r="U1406" s="18">
        <f t="shared" si="148"/>
        <v>0</v>
      </c>
      <c r="V1406" s="18">
        <f t="shared" si="149"/>
        <v>0</v>
      </c>
      <c r="W1406" s="18">
        <f t="shared" si="150"/>
        <v>0</v>
      </c>
      <c r="X1406" s="27"/>
      <c r="Y1406" s="19">
        <f t="shared" si="151"/>
        <v>0</v>
      </c>
      <c r="Z1406" s="18">
        <f t="shared" si="152"/>
        <v>0</v>
      </c>
      <c r="AA1406" s="12"/>
      <c r="AB1406" s="12"/>
      <c r="AC1406" s="28">
        <f>+I1406+Y1406-Z1406</f>
        <v>0</v>
      </c>
      <c r="AD1406" s="20">
        <f t="shared" si="153"/>
        <v>0</v>
      </c>
      <c r="AE1406">
        <v>0</v>
      </c>
    </row>
    <row r="1407" spans="1:31" x14ac:dyDescent="0.25">
      <c r="A1407" s="9">
        <v>45107</v>
      </c>
      <c r="B1407" s="10" t="s">
        <v>36</v>
      </c>
      <c r="C1407" s="10" t="s">
        <v>28</v>
      </c>
      <c r="D1407" s="10" t="s">
        <v>29</v>
      </c>
      <c r="E1407" s="10" t="s">
        <v>30</v>
      </c>
      <c r="F1407" s="10"/>
      <c r="G1407" s="10">
        <v>0</v>
      </c>
      <c r="H1407" s="11">
        <f>SUMIFS(AA:AA,$A:$A,EOMONTH($A1407,-1),$B:$B,$B1407)</f>
        <v>-25</v>
      </c>
      <c r="I1407" s="63">
        <f>ROUND(SUMIFS(AC:AC,$A:$A,EOMONTH($A1407,-1),$B:$B,$B1407),2)</f>
        <v>0</v>
      </c>
      <c r="J1407" s="11">
        <f>SUMIFS(AB:AB,$A:$A,EOMONTH($A1407,-1),$B:$B,$B1407)</f>
        <v>0</v>
      </c>
      <c r="K1407" s="13">
        <v>0</v>
      </c>
      <c r="L1407" s="25">
        <v>0</v>
      </c>
      <c r="M1407" s="15">
        <v>0</v>
      </c>
      <c r="N1407" s="14">
        <v>0</v>
      </c>
      <c r="O1407" s="16">
        <v>0</v>
      </c>
      <c r="P1407" s="16">
        <v>0</v>
      </c>
      <c r="Q1407" s="16">
        <v>0</v>
      </c>
      <c r="R1407" s="16">
        <f>Q1407*16.876/100</f>
        <v>0</v>
      </c>
      <c r="S1407" s="17">
        <f t="shared" si="147"/>
        <v>0</v>
      </c>
      <c r="T1407" s="16">
        <v>0</v>
      </c>
      <c r="U1407" s="18">
        <f t="shared" si="148"/>
        <v>0</v>
      </c>
      <c r="V1407" s="18">
        <f t="shared" si="149"/>
        <v>0</v>
      </c>
      <c r="W1407" s="18">
        <f t="shared" si="150"/>
        <v>0</v>
      </c>
      <c r="X1407" s="27"/>
      <c r="Y1407" s="19">
        <f t="shared" si="151"/>
        <v>0</v>
      </c>
      <c r="Z1407" s="18">
        <f t="shared" si="152"/>
        <v>0</v>
      </c>
      <c r="AA1407" s="12">
        <v>-25</v>
      </c>
      <c r="AB1407" s="12">
        <v>0</v>
      </c>
      <c r="AC1407" s="28">
        <f>+I1407+Y1407-Z1407</f>
        <v>0</v>
      </c>
      <c r="AD1407" s="20">
        <f t="shared" si="153"/>
        <v>0</v>
      </c>
      <c r="AE1407">
        <v>0</v>
      </c>
    </row>
    <row r="1408" spans="1:31" x14ac:dyDescent="0.25">
      <c r="A1408" s="9">
        <v>45107</v>
      </c>
      <c r="B1408" s="10" t="s">
        <v>37</v>
      </c>
      <c r="C1408" s="10" t="s">
        <v>28</v>
      </c>
      <c r="D1408" s="10" t="s">
        <v>29</v>
      </c>
      <c r="E1408" s="10" t="s">
        <v>30</v>
      </c>
      <c r="F1408" s="10"/>
      <c r="G1408" s="10">
        <v>0</v>
      </c>
      <c r="H1408" s="11">
        <f>SUMIFS(AA:AA,$A:$A,EOMONTH($A1408,-1),$B:$B,$B1408)</f>
        <v>-25</v>
      </c>
      <c r="I1408" s="63">
        <f>ROUND(SUMIFS(AC:AC,$A:$A,EOMONTH($A1408,-1),$B:$B,$B1408),2)</f>
        <v>0</v>
      </c>
      <c r="J1408" s="11">
        <f>SUMIFS(AB:AB,$A:$A,EOMONTH($A1408,-1),$B:$B,$B1408)</f>
        <v>0</v>
      </c>
      <c r="K1408" s="13">
        <v>0</v>
      </c>
      <c r="L1408" s="25">
        <v>0</v>
      </c>
      <c r="M1408" s="15">
        <v>0</v>
      </c>
      <c r="N1408" s="14">
        <v>0</v>
      </c>
      <c r="O1408" s="16">
        <v>0</v>
      </c>
      <c r="P1408" s="16">
        <v>0</v>
      </c>
      <c r="Q1408" s="16">
        <v>0</v>
      </c>
      <c r="R1408" s="16">
        <f>Q1408*16.876/100</f>
        <v>0</v>
      </c>
      <c r="S1408" s="17">
        <f t="shared" si="147"/>
        <v>0</v>
      </c>
      <c r="T1408" s="16">
        <v>0</v>
      </c>
      <c r="U1408" s="18">
        <f t="shared" si="148"/>
        <v>0</v>
      </c>
      <c r="V1408" s="18">
        <f t="shared" si="149"/>
        <v>0</v>
      </c>
      <c r="W1408" s="18">
        <f t="shared" si="150"/>
        <v>0</v>
      </c>
      <c r="X1408" s="27"/>
      <c r="Y1408" s="19">
        <f t="shared" si="151"/>
        <v>0</v>
      </c>
      <c r="Z1408" s="18">
        <f t="shared" si="152"/>
        <v>0</v>
      </c>
      <c r="AA1408" s="12">
        <v>-25</v>
      </c>
      <c r="AB1408" s="12">
        <v>0</v>
      </c>
      <c r="AC1408" s="28">
        <f>+I1408+Y1408-Z1408</f>
        <v>0</v>
      </c>
      <c r="AD1408" s="20">
        <f t="shared" si="153"/>
        <v>0</v>
      </c>
      <c r="AE1408">
        <v>0</v>
      </c>
    </row>
    <row r="1409" spans="1:31" x14ac:dyDescent="0.25">
      <c r="A1409" s="9">
        <v>45107</v>
      </c>
      <c r="B1409" s="10" t="s">
        <v>38</v>
      </c>
      <c r="C1409" s="10" t="s">
        <v>39</v>
      </c>
      <c r="D1409" s="10" t="s">
        <v>40</v>
      </c>
      <c r="E1409" s="10" t="s">
        <v>30</v>
      </c>
      <c r="F1409" s="10">
        <v>129</v>
      </c>
      <c r="G1409" s="10">
        <v>141</v>
      </c>
      <c r="H1409" s="11">
        <f>SUMIFS(AA:AA,$A:$A,EOMONTH($A1409,-1),$B:$B,$B1409)</f>
        <v>237</v>
      </c>
      <c r="I1409" s="63">
        <f>ROUND(SUMIFS(AC:AC,$A:$A,EOMONTH($A1409,-1),$B:$B,$B1409),2)</f>
        <v>-18.05</v>
      </c>
      <c r="J1409" s="11">
        <f>SUMIFS(AB:AB,$A:$A,EOMONTH($A1409,-1),$B:$B,$B1409)</f>
        <v>9124.5</v>
      </c>
      <c r="K1409" s="13">
        <v>0</v>
      </c>
      <c r="L1409" s="25">
        <v>0</v>
      </c>
      <c r="M1409" s="15">
        <v>0</v>
      </c>
      <c r="N1409" s="14">
        <v>0</v>
      </c>
      <c r="O1409" s="16">
        <v>234</v>
      </c>
      <c r="P1409" s="16">
        <v>6664.2</v>
      </c>
      <c r="Q1409" s="16">
        <v>0</v>
      </c>
      <c r="R1409" s="16">
        <f>Q1409*16.876/100</f>
        <v>0</v>
      </c>
      <c r="S1409" s="17">
        <f t="shared" si="147"/>
        <v>0</v>
      </c>
      <c r="T1409" s="16">
        <v>0</v>
      </c>
      <c r="U1409" s="18">
        <f t="shared" si="148"/>
        <v>33.417000000000002</v>
      </c>
      <c r="V1409" s="18">
        <f t="shared" si="149"/>
        <v>0</v>
      </c>
      <c r="W1409" s="18">
        <f t="shared" si="150"/>
        <v>0</v>
      </c>
      <c r="X1409" s="27"/>
      <c r="Y1409" s="19">
        <f t="shared" si="151"/>
        <v>0</v>
      </c>
      <c r="Z1409" s="18">
        <f t="shared" si="152"/>
        <v>32.994</v>
      </c>
      <c r="AA1409" s="12">
        <v>3</v>
      </c>
      <c r="AB1409" s="12">
        <v>115.5</v>
      </c>
      <c r="AC1409" s="28">
        <f>+I1409+Y1409-Z1409</f>
        <v>-51.043999999999997</v>
      </c>
      <c r="AD1409" s="20">
        <f t="shared" si="153"/>
        <v>60</v>
      </c>
      <c r="AE1409">
        <v>60</v>
      </c>
    </row>
    <row r="1410" spans="1:31" x14ac:dyDescent="0.25">
      <c r="A1410" s="9">
        <v>45107</v>
      </c>
      <c r="B1410" s="10" t="s">
        <v>41</v>
      </c>
      <c r="C1410" s="10" t="s">
        <v>39</v>
      </c>
      <c r="D1410" s="10" t="s">
        <v>40</v>
      </c>
      <c r="E1410" s="10" t="s">
        <v>30</v>
      </c>
      <c r="F1410" s="10">
        <v>129</v>
      </c>
      <c r="G1410" s="10">
        <v>141</v>
      </c>
      <c r="H1410" s="11">
        <f>SUMIFS(AA:AA,$A:$A,EOMONTH($A1410,-1),$B:$B,$B1410)</f>
        <v>1</v>
      </c>
      <c r="I1410" s="63">
        <f>ROUND(SUMIFS(AC:AC,$A:$A,EOMONTH($A1410,-1),$B:$B,$B1410),2)</f>
        <v>0.05</v>
      </c>
      <c r="J1410" s="11">
        <f>SUMIFS(AB:AB,$A:$A,EOMONTH($A1410,-1),$B:$B,$B1410)</f>
        <v>37.5</v>
      </c>
      <c r="K1410" s="13">
        <v>0</v>
      </c>
      <c r="L1410" s="25">
        <v>0</v>
      </c>
      <c r="M1410" s="15">
        <v>0</v>
      </c>
      <c r="N1410" s="14">
        <v>0</v>
      </c>
      <c r="O1410" s="16">
        <v>0</v>
      </c>
      <c r="P1410" s="16">
        <v>0</v>
      </c>
      <c r="Q1410" s="16">
        <v>0</v>
      </c>
      <c r="R1410" s="16">
        <f>Q1410*16.876/100</f>
        <v>0</v>
      </c>
      <c r="S1410" s="17">
        <f t="shared" si="147"/>
        <v>0</v>
      </c>
      <c r="T1410" s="16">
        <v>0</v>
      </c>
      <c r="U1410" s="18">
        <f t="shared" si="148"/>
        <v>0.14099999999999999</v>
      </c>
      <c r="V1410" s="18">
        <f t="shared" si="149"/>
        <v>0</v>
      </c>
      <c r="W1410" s="18">
        <f t="shared" si="150"/>
        <v>0</v>
      </c>
      <c r="X1410" s="27"/>
      <c r="Y1410" s="19">
        <f t="shared" si="151"/>
        <v>0</v>
      </c>
      <c r="Z1410" s="18">
        <f t="shared" si="152"/>
        <v>0</v>
      </c>
      <c r="AA1410" s="12">
        <v>1</v>
      </c>
      <c r="AB1410" s="12">
        <v>37.5</v>
      </c>
      <c r="AC1410" s="28">
        <f>+I1410+Y1410-Z1410</f>
        <v>0.05</v>
      </c>
      <c r="AD1410" s="20">
        <f t="shared" si="153"/>
        <v>0</v>
      </c>
      <c r="AE1410">
        <v>0</v>
      </c>
    </row>
    <row r="1411" spans="1:31" x14ac:dyDescent="0.25">
      <c r="A1411" s="9">
        <v>45107</v>
      </c>
      <c r="B1411" s="10" t="s">
        <v>42</v>
      </c>
      <c r="C1411" s="10" t="s">
        <v>39</v>
      </c>
      <c r="D1411" s="10" t="s">
        <v>40</v>
      </c>
      <c r="E1411" s="10" t="s">
        <v>30</v>
      </c>
      <c r="F1411" s="10">
        <v>129</v>
      </c>
      <c r="G1411" s="10">
        <v>141</v>
      </c>
      <c r="H1411" s="11">
        <f>SUMIFS(AA:AA,$A:$A,EOMONTH($A1411,-1),$B:$B,$B1411)</f>
        <v>217</v>
      </c>
      <c r="I1411" s="63">
        <f>ROUND(SUMIFS(AC:AC,$A:$A,EOMONTH($A1411,-1),$B:$B,$B1411),2)</f>
        <v>0.21</v>
      </c>
      <c r="J1411" s="11">
        <f>SUMIFS(AB:AB,$A:$A,EOMONTH($A1411,-1),$B:$B,$B1411)</f>
        <v>8354.5</v>
      </c>
      <c r="K1411" s="13">
        <v>0</v>
      </c>
      <c r="L1411" s="25">
        <v>0</v>
      </c>
      <c r="M1411" s="15">
        <v>0</v>
      </c>
      <c r="N1411" s="14">
        <v>0</v>
      </c>
      <c r="O1411" s="16">
        <v>0</v>
      </c>
      <c r="P1411" s="16">
        <v>0</v>
      </c>
      <c r="Q1411" s="16">
        <v>0</v>
      </c>
      <c r="R1411" s="16">
        <f>Q1411*16.876/100</f>
        <v>0</v>
      </c>
      <c r="S1411" s="17">
        <f t="shared" si="147"/>
        <v>0</v>
      </c>
      <c r="T1411" s="16">
        <v>0</v>
      </c>
      <c r="U1411" s="18">
        <f t="shared" si="148"/>
        <v>30.597000000000001</v>
      </c>
      <c r="V1411" s="18">
        <f t="shared" si="149"/>
        <v>0</v>
      </c>
      <c r="W1411" s="18">
        <f t="shared" si="150"/>
        <v>0</v>
      </c>
      <c r="X1411" s="27"/>
      <c r="Y1411" s="19">
        <f t="shared" si="151"/>
        <v>0</v>
      </c>
      <c r="Z1411" s="18">
        <f t="shared" si="152"/>
        <v>0</v>
      </c>
      <c r="AA1411" s="12">
        <v>217</v>
      </c>
      <c r="AB1411" s="12">
        <v>8354.5</v>
      </c>
      <c r="AC1411" s="28">
        <f>+I1411+Y1411-Z1411</f>
        <v>0.21</v>
      </c>
      <c r="AD1411" s="20">
        <f t="shared" si="153"/>
        <v>0</v>
      </c>
      <c r="AE1411">
        <v>0</v>
      </c>
    </row>
    <row r="1412" spans="1:31" x14ac:dyDescent="0.25">
      <c r="A1412" s="9">
        <v>45107</v>
      </c>
      <c r="B1412" s="10" t="s">
        <v>43</v>
      </c>
      <c r="C1412" s="10" t="s">
        <v>39</v>
      </c>
      <c r="D1412" s="10" t="s">
        <v>40</v>
      </c>
      <c r="E1412" s="10" t="s">
        <v>30</v>
      </c>
      <c r="F1412" s="10">
        <v>129</v>
      </c>
      <c r="G1412" s="10">
        <v>141</v>
      </c>
      <c r="H1412" s="11">
        <f>SUMIFS(AA:AA,$A:$A,EOMONTH($A1412,-1),$B:$B,$B1412)</f>
        <v>370</v>
      </c>
      <c r="I1412" s="63">
        <f>ROUND(SUMIFS(AC:AC,$A:$A,EOMONTH($A1412,-1),$B:$B,$B1412),2)</f>
        <v>2.33</v>
      </c>
      <c r="J1412" s="11">
        <f>SUMIFS(AB:AB,$A:$A,EOMONTH($A1412,-1),$B:$B,$B1412)</f>
        <v>11111.1</v>
      </c>
      <c r="K1412" s="13">
        <v>0</v>
      </c>
      <c r="L1412" s="25">
        <v>0</v>
      </c>
      <c r="M1412" s="15">
        <v>0</v>
      </c>
      <c r="N1412" s="14">
        <v>0</v>
      </c>
      <c r="O1412" s="16">
        <v>210</v>
      </c>
      <c r="P1412" s="16">
        <v>5305.3</v>
      </c>
      <c r="Q1412" s="16">
        <v>0</v>
      </c>
      <c r="R1412" s="16">
        <f>Q1412*16.876/100</f>
        <v>0</v>
      </c>
      <c r="S1412" s="17">
        <f t="shared" si="147"/>
        <v>0</v>
      </c>
      <c r="T1412" s="16">
        <v>0</v>
      </c>
      <c r="U1412" s="18">
        <f t="shared" si="148"/>
        <v>52.17</v>
      </c>
      <c r="V1412" s="18">
        <f t="shared" si="149"/>
        <v>0</v>
      </c>
      <c r="W1412" s="18">
        <f t="shared" si="150"/>
        <v>0</v>
      </c>
      <c r="X1412" s="27"/>
      <c r="Y1412" s="19">
        <f t="shared" si="151"/>
        <v>0</v>
      </c>
      <c r="Z1412" s="18">
        <f t="shared" si="152"/>
        <v>29.61</v>
      </c>
      <c r="AA1412" s="12">
        <v>160</v>
      </c>
      <c r="AB1412" s="12">
        <v>4804.8</v>
      </c>
      <c r="AC1412" s="28">
        <f>+I1412+Y1412-Z1412</f>
        <v>-27.28</v>
      </c>
      <c r="AD1412" s="20">
        <f t="shared" si="153"/>
        <v>30</v>
      </c>
      <c r="AE1412">
        <v>30</v>
      </c>
    </row>
    <row r="1413" spans="1:31" x14ac:dyDescent="0.25">
      <c r="A1413" s="9">
        <v>45107</v>
      </c>
      <c r="B1413" s="10" t="s">
        <v>44</v>
      </c>
      <c r="C1413" s="10" t="s">
        <v>39</v>
      </c>
      <c r="D1413" s="10" t="s">
        <v>40</v>
      </c>
      <c r="E1413" s="10" t="s">
        <v>30</v>
      </c>
      <c r="F1413" s="10">
        <v>180</v>
      </c>
      <c r="G1413" s="10">
        <v>196</v>
      </c>
      <c r="H1413" s="11">
        <f>SUMIFS(AA:AA,$A:$A,EOMONTH($A1413,-1),$B:$B,$B1413)</f>
        <v>383</v>
      </c>
      <c r="I1413" s="63">
        <f>ROUND(SUMIFS(AC:AC,$A:$A,EOMONTH($A1413,-1),$B:$B,$B1413),2)</f>
        <v>-30.59</v>
      </c>
      <c r="J1413" s="11">
        <f>SUMIFS(AB:AB,$A:$A,EOMONTH($A1413,-1),$B:$B,$B1413)</f>
        <v>7095.16</v>
      </c>
      <c r="K1413" s="13">
        <v>0</v>
      </c>
      <c r="L1413" s="25">
        <v>0</v>
      </c>
      <c r="M1413" s="15">
        <v>0</v>
      </c>
      <c r="N1413" s="14">
        <v>0</v>
      </c>
      <c r="O1413" s="16">
        <v>258</v>
      </c>
      <c r="P1413" s="16">
        <v>9817.8799999999992</v>
      </c>
      <c r="Q1413" s="16">
        <v>0</v>
      </c>
      <c r="R1413" s="16">
        <f>Q1413*16.876/100</f>
        <v>0</v>
      </c>
      <c r="S1413" s="17">
        <f t="shared" ref="S1413:S1476" si="154">Q1413+R1413</f>
        <v>0</v>
      </c>
      <c r="T1413" s="16">
        <v>0</v>
      </c>
      <c r="U1413" s="18">
        <f t="shared" ref="U1413:U1476" si="155">H1413*G1413/1000</f>
        <v>75.067999999999998</v>
      </c>
      <c r="V1413" s="18">
        <f t="shared" ref="V1413:V1476" si="156">M1413*F1413/1000</f>
        <v>0</v>
      </c>
      <c r="W1413" s="18">
        <f t="shared" ref="W1413:W1476" si="157">V1413*16.789/100</f>
        <v>0</v>
      </c>
      <c r="X1413" s="27"/>
      <c r="Y1413" s="19">
        <f t="shared" ref="Y1413:Y1476" si="158">V1413+W1413+X1413</f>
        <v>0</v>
      </c>
      <c r="Z1413" s="18">
        <f t="shared" ref="Z1413:Z1476" si="159">O1413*G1413/1000</f>
        <v>50.567999999999998</v>
      </c>
      <c r="AA1413" s="12">
        <v>125</v>
      </c>
      <c r="AB1413" s="12">
        <v>2315.66</v>
      </c>
      <c r="AC1413" s="28">
        <f>+I1413+Y1413-Z1413</f>
        <v>-81.158000000000001</v>
      </c>
      <c r="AD1413" s="20">
        <f t="shared" ref="AD1413:AD1476" si="160">IF(AC1413&lt;0,ROUNDUP(AC1413,-1)*-1,0)</f>
        <v>90</v>
      </c>
      <c r="AE1413">
        <v>110</v>
      </c>
    </row>
    <row r="1414" spans="1:31" x14ac:dyDescent="0.25">
      <c r="A1414" s="9">
        <v>45107</v>
      </c>
      <c r="B1414" s="10" t="s">
        <v>45</v>
      </c>
      <c r="C1414" s="10" t="s">
        <v>39</v>
      </c>
      <c r="D1414" s="10" t="s">
        <v>40</v>
      </c>
      <c r="E1414" s="10" t="s">
        <v>30</v>
      </c>
      <c r="F1414" s="10">
        <v>180</v>
      </c>
      <c r="G1414" s="10">
        <v>196</v>
      </c>
      <c r="H1414" s="11">
        <f>SUMIFS(AA:AA,$A:$A,EOMONTH($A1414,-1),$B:$B,$B1414)</f>
        <v>59</v>
      </c>
      <c r="I1414" s="63">
        <f>ROUND(SUMIFS(AC:AC,$A:$A,EOMONTH($A1414,-1),$B:$B,$B1414),2)</f>
        <v>7.58</v>
      </c>
      <c r="J1414" s="11">
        <f>SUMIFS(AB:AB,$A:$A,EOMONTH($A1414,-1),$B:$B,$B1414)</f>
        <v>1703.33</v>
      </c>
      <c r="K1414" s="13">
        <v>0</v>
      </c>
      <c r="L1414" s="25">
        <v>0</v>
      </c>
      <c r="M1414" s="15">
        <v>0</v>
      </c>
      <c r="N1414" s="14">
        <v>0</v>
      </c>
      <c r="O1414" s="16">
        <v>43</v>
      </c>
      <c r="P1414" s="16">
        <v>1660.23</v>
      </c>
      <c r="Q1414" s="16">
        <v>0</v>
      </c>
      <c r="R1414" s="16">
        <f>Q1414*16.876/100</f>
        <v>0</v>
      </c>
      <c r="S1414" s="17">
        <f t="shared" si="154"/>
        <v>0</v>
      </c>
      <c r="T1414" s="16">
        <v>0</v>
      </c>
      <c r="U1414" s="18">
        <f t="shared" si="155"/>
        <v>11.564</v>
      </c>
      <c r="V1414" s="18">
        <f t="shared" si="156"/>
        <v>0</v>
      </c>
      <c r="W1414" s="18">
        <f t="shared" si="157"/>
        <v>0</v>
      </c>
      <c r="X1414" s="27"/>
      <c r="Y1414" s="19">
        <f t="shared" si="158"/>
        <v>0</v>
      </c>
      <c r="Z1414" s="18">
        <f t="shared" si="159"/>
        <v>8.4280000000000008</v>
      </c>
      <c r="AA1414" s="12">
        <v>16</v>
      </c>
      <c r="AB1414" s="12">
        <v>461.92</v>
      </c>
      <c r="AC1414" s="28">
        <f>+I1414+Y1414-Z1414</f>
        <v>-0.84800000000000075</v>
      </c>
      <c r="AD1414" s="20">
        <f t="shared" si="160"/>
        <v>10</v>
      </c>
      <c r="AE1414">
        <v>30</v>
      </c>
    </row>
    <row r="1415" spans="1:31" x14ac:dyDescent="0.25">
      <c r="A1415" s="9">
        <v>45107</v>
      </c>
      <c r="B1415" s="10" t="s">
        <v>46</v>
      </c>
      <c r="C1415" s="10" t="s">
        <v>39</v>
      </c>
      <c r="D1415" s="10" t="s">
        <v>40</v>
      </c>
      <c r="E1415" s="10" t="s">
        <v>30</v>
      </c>
      <c r="F1415" s="10">
        <v>180</v>
      </c>
      <c r="G1415" s="10">
        <v>196</v>
      </c>
      <c r="H1415" s="11">
        <f>SUMIFS(AA:AA,$A:$A,EOMONTH($A1415,-1),$B:$B,$B1415)</f>
        <v>325</v>
      </c>
      <c r="I1415" s="63">
        <f>ROUND(SUMIFS(AC:AC,$A:$A,EOMONTH($A1415,-1),$B:$B,$B1415),2)</f>
        <v>-5.5</v>
      </c>
      <c r="J1415" s="11">
        <f>SUMIFS(AB:AB,$A:$A,EOMONTH($A1415,-1),$B:$B,$B1415)</f>
        <v>6253.14</v>
      </c>
      <c r="K1415" s="13">
        <v>0</v>
      </c>
      <c r="L1415" s="25">
        <v>0</v>
      </c>
      <c r="M1415" s="15">
        <v>0</v>
      </c>
      <c r="N1415" s="14">
        <v>0</v>
      </c>
      <c r="O1415" s="16">
        <v>-2</v>
      </c>
      <c r="P1415" s="16">
        <v>-77.22</v>
      </c>
      <c r="Q1415" s="16">
        <v>0</v>
      </c>
      <c r="R1415" s="16">
        <f>Q1415*16.876/100</f>
        <v>0</v>
      </c>
      <c r="S1415" s="17">
        <f t="shared" si="154"/>
        <v>0</v>
      </c>
      <c r="T1415" s="16">
        <v>0</v>
      </c>
      <c r="U1415" s="18">
        <f t="shared" si="155"/>
        <v>63.7</v>
      </c>
      <c r="V1415" s="18">
        <f t="shared" si="156"/>
        <v>0</v>
      </c>
      <c r="W1415" s="18">
        <f t="shared" si="157"/>
        <v>0</v>
      </c>
      <c r="X1415" s="27"/>
      <c r="Y1415" s="19">
        <f t="shared" si="158"/>
        <v>0</v>
      </c>
      <c r="Z1415" s="18">
        <f t="shared" si="159"/>
        <v>-0.39200000000000002</v>
      </c>
      <c r="AA1415" s="12">
        <v>327</v>
      </c>
      <c r="AB1415" s="12">
        <v>6291.62</v>
      </c>
      <c r="AC1415" s="28">
        <f>+I1415+Y1415-Z1415</f>
        <v>-5.1079999999999997</v>
      </c>
      <c r="AD1415" s="20">
        <f t="shared" si="160"/>
        <v>10</v>
      </c>
      <c r="AE1415">
        <v>20</v>
      </c>
    </row>
    <row r="1416" spans="1:31" x14ac:dyDescent="0.25">
      <c r="A1416" s="9">
        <v>45107</v>
      </c>
      <c r="B1416" s="10" t="s">
        <v>47</v>
      </c>
      <c r="C1416" s="10" t="s">
        <v>39</v>
      </c>
      <c r="D1416" s="10" t="s">
        <v>40</v>
      </c>
      <c r="E1416" s="10" t="s">
        <v>30</v>
      </c>
      <c r="F1416" s="10">
        <v>180</v>
      </c>
      <c r="G1416" s="10">
        <v>196</v>
      </c>
      <c r="H1416" s="11">
        <f>SUMIFS(AA:AA,$A:$A,EOMONTH($A1416,-1),$B:$B,$B1416)</f>
        <v>319</v>
      </c>
      <c r="I1416" s="63">
        <f>ROUND(SUMIFS(AC:AC,$A:$A,EOMONTH($A1416,-1),$B:$B,$B1416),2)</f>
        <v>-5.77</v>
      </c>
      <c r="J1416" s="11">
        <f>SUMIFS(AB:AB,$A:$A,EOMONTH($A1416,-1),$B:$B,$B1416)</f>
        <v>5909.47</v>
      </c>
      <c r="K1416" s="13">
        <v>0</v>
      </c>
      <c r="L1416" s="25">
        <v>0</v>
      </c>
      <c r="M1416" s="15">
        <v>0</v>
      </c>
      <c r="N1416" s="14">
        <v>0</v>
      </c>
      <c r="O1416" s="16">
        <v>163</v>
      </c>
      <c r="P1416" s="16">
        <v>6169.93</v>
      </c>
      <c r="Q1416" s="16">
        <v>0</v>
      </c>
      <c r="R1416" s="16">
        <f>Q1416*16.876/100</f>
        <v>0</v>
      </c>
      <c r="S1416" s="17">
        <f t="shared" si="154"/>
        <v>0</v>
      </c>
      <c r="T1416" s="16">
        <v>0</v>
      </c>
      <c r="U1416" s="18">
        <f t="shared" si="155"/>
        <v>62.524000000000001</v>
      </c>
      <c r="V1416" s="18">
        <f t="shared" si="156"/>
        <v>0</v>
      </c>
      <c r="W1416" s="18">
        <f t="shared" si="157"/>
        <v>0</v>
      </c>
      <c r="X1416" s="27"/>
      <c r="Y1416" s="19">
        <f t="shared" si="158"/>
        <v>0</v>
      </c>
      <c r="Z1416" s="18">
        <f t="shared" si="159"/>
        <v>31.948</v>
      </c>
      <c r="AA1416" s="12">
        <v>156</v>
      </c>
      <c r="AB1416" s="12">
        <v>2889.89</v>
      </c>
      <c r="AC1416" s="28">
        <f>+I1416+Y1416-Z1416</f>
        <v>-37.718000000000004</v>
      </c>
      <c r="AD1416" s="20">
        <f t="shared" si="160"/>
        <v>40</v>
      </c>
      <c r="AE1416">
        <v>50</v>
      </c>
    </row>
    <row r="1417" spans="1:31" x14ac:dyDescent="0.25">
      <c r="A1417" s="9">
        <v>45107</v>
      </c>
      <c r="B1417" s="10" t="s">
        <v>48</v>
      </c>
      <c r="C1417" s="10" t="s">
        <v>39</v>
      </c>
      <c r="D1417" s="10" t="s">
        <v>29</v>
      </c>
      <c r="E1417" s="10" t="s">
        <v>30</v>
      </c>
      <c r="F1417" s="10"/>
      <c r="G1417" s="10">
        <v>0</v>
      </c>
      <c r="H1417" s="11">
        <f>SUMIFS(AA:AA,$A:$A,EOMONTH($A1417,-1),$B:$B,$B1417)</f>
        <v>16</v>
      </c>
      <c r="I1417" s="63">
        <f>ROUND(SUMIFS(AC:AC,$A:$A,EOMONTH($A1417,-1),$B:$B,$B1417),2)</f>
        <v>0.72</v>
      </c>
      <c r="J1417" s="11">
        <f>SUMIFS(AB:AB,$A:$A,EOMONTH($A1417,-1),$B:$B,$B1417)</f>
        <v>461.92</v>
      </c>
      <c r="K1417" s="13">
        <v>0</v>
      </c>
      <c r="L1417" s="25">
        <v>0</v>
      </c>
      <c r="M1417" s="15">
        <v>0</v>
      </c>
      <c r="N1417" s="14">
        <v>0</v>
      </c>
      <c r="O1417" s="16">
        <v>0</v>
      </c>
      <c r="P1417" s="16">
        <v>0</v>
      </c>
      <c r="Q1417" s="16">
        <v>0</v>
      </c>
      <c r="R1417" s="16">
        <f>Q1417*16.876/100</f>
        <v>0</v>
      </c>
      <c r="S1417" s="17">
        <f t="shared" si="154"/>
        <v>0</v>
      </c>
      <c r="T1417" s="16">
        <v>0</v>
      </c>
      <c r="U1417" s="18">
        <f t="shared" si="155"/>
        <v>0</v>
      </c>
      <c r="V1417" s="18">
        <f t="shared" si="156"/>
        <v>0</v>
      </c>
      <c r="W1417" s="18">
        <f t="shared" si="157"/>
        <v>0</v>
      </c>
      <c r="X1417" s="27"/>
      <c r="Y1417" s="19">
        <f t="shared" si="158"/>
        <v>0</v>
      </c>
      <c r="Z1417" s="18">
        <f t="shared" si="159"/>
        <v>0</v>
      </c>
      <c r="AA1417" s="12">
        <v>16</v>
      </c>
      <c r="AB1417" s="12">
        <v>461.92</v>
      </c>
      <c r="AC1417" s="28">
        <f>+I1417+Y1417-Z1417</f>
        <v>0.72</v>
      </c>
      <c r="AD1417" s="20">
        <f t="shared" si="160"/>
        <v>0</v>
      </c>
      <c r="AE1417">
        <v>0</v>
      </c>
    </row>
    <row r="1418" spans="1:31" x14ac:dyDescent="0.25">
      <c r="A1418" s="9">
        <v>45107</v>
      </c>
      <c r="B1418" s="10" t="s">
        <v>49</v>
      </c>
      <c r="C1418" s="10" t="s">
        <v>39</v>
      </c>
      <c r="D1418" s="10" t="s">
        <v>40</v>
      </c>
      <c r="E1418" s="10" t="s">
        <v>30</v>
      </c>
      <c r="F1418" s="10">
        <v>240</v>
      </c>
      <c r="G1418" s="10">
        <v>262</v>
      </c>
      <c r="H1418" s="11">
        <f>SUMIFS(AA:AA,$A:$A,EOMONTH($A1418,-1),$B:$B,$B1418)</f>
        <v>476</v>
      </c>
      <c r="I1418" s="63">
        <f>ROUND(SUMIFS(AC:AC,$A:$A,EOMONTH($A1418,-1),$B:$B,$B1418),2)</f>
        <v>-39.83</v>
      </c>
      <c r="J1418" s="11">
        <f>SUMIFS(AB:AB,$A:$A,EOMONTH($A1418,-1),$B:$B,$B1418)</f>
        <v>14453.5</v>
      </c>
      <c r="K1418" s="13">
        <v>0</v>
      </c>
      <c r="L1418" s="25">
        <v>0</v>
      </c>
      <c r="M1418" s="15">
        <v>0</v>
      </c>
      <c r="N1418" s="14">
        <v>0</v>
      </c>
      <c r="O1418" s="16">
        <v>153</v>
      </c>
      <c r="P1418" s="16">
        <v>7384.49</v>
      </c>
      <c r="Q1418" s="16">
        <v>0</v>
      </c>
      <c r="R1418" s="16">
        <f>Q1418*16.876/100</f>
        <v>0</v>
      </c>
      <c r="S1418" s="17">
        <f t="shared" si="154"/>
        <v>0</v>
      </c>
      <c r="T1418" s="16">
        <v>0</v>
      </c>
      <c r="U1418" s="18">
        <f t="shared" si="155"/>
        <v>124.712</v>
      </c>
      <c r="V1418" s="18">
        <f t="shared" si="156"/>
        <v>0</v>
      </c>
      <c r="W1418" s="18">
        <f t="shared" si="157"/>
        <v>0</v>
      </c>
      <c r="X1418" s="27"/>
      <c r="Y1418" s="19">
        <f t="shared" si="158"/>
        <v>0</v>
      </c>
      <c r="Z1418" s="18">
        <f t="shared" si="159"/>
        <v>40.085999999999999</v>
      </c>
      <c r="AA1418" s="12">
        <v>323</v>
      </c>
      <c r="AB1418" s="12">
        <v>9807.73</v>
      </c>
      <c r="AC1418" s="28">
        <f>+I1418+Y1418-Z1418</f>
        <v>-79.915999999999997</v>
      </c>
      <c r="AD1418" s="20">
        <f t="shared" si="160"/>
        <v>80</v>
      </c>
      <c r="AE1418">
        <v>100</v>
      </c>
    </row>
    <row r="1419" spans="1:31" x14ac:dyDescent="0.25">
      <c r="A1419" s="9">
        <v>45107</v>
      </c>
      <c r="B1419" s="10" t="s">
        <v>50</v>
      </c>
      <c r="C1419" s="10" t="s">
        <v>39</v>
      </c>
      <c r="D1419" s="10" t="s">
        <v>40</v>
      </c>
      <c r="E1419" s="10" t="s">
        <v>30</v>
      </c>
      <c r="F1419" s="10">
        <v>240</v>
      </c>
      <c r="G1419" s="10">
        <v>262</v>
      </c>
      <c r="H1419" s="11">
        <f>SUMIFS(AA:AA,$A:$A,EOMONTH($A1419,-1),$B:$B,$B1419)</f>
        <v>314</v>
      </c>
      <c r="I1419" s="63">
        <f>ROUND(SUMIFS(AC:AC,$A:$A,EOMONTH($A1419,-1),$B:$B,$B1419),2)</f>
        <v>-8.35</v>
      </c>
      <c r="J1419" s="11">
        <f>SUMIFS(AB:AB,$A:$A,EOMONTH($A1419,-1),$B:$B,$B1419)</f>
        <v>10402.73</v>
      </c>
      <c r="K1419" s="13">
        <v>0</v>
      </c>
      <c r="L1419" s="25">
        <v>0</v>
      </c>
      <c r="M1419" s="15">
        <v>0</v>
      </c>
      <c r="N1419" s="14">
        <v>0</v>
      </c>
      <c r="O1419" s="16">
        <v>49</v>
      </c>
      <c r="P1419" s="16">
        <v>2417.17</v>
      </c>
      <c r="Q1419" s="16">
        <v>0</v>
      </c>
      <c r="R1419" s="16">
        <f>Q1419*16.876/100</f>
        <v>0</v>
      </c>
      <c r="S1419" s="17">
        <f t="shared" si="154"/>
        <v>0</v>
      </c>
      <c r="T1419" s="16">
        <v>0</v>
      </c>
      <c r="U1419" s="18">
        <f t="shared" si="155"/>
        <v>82.268000000000001</v>
      </c>
      <c r="V1419" s="18">
        <f t="shared" si="156"/>
        <v>0</v>
      </c>
      <c r="W1419" s="18">
        <f t="shared" si="157"/>
        <v>0</v>
      </c>
      <c r="X1419" s="27"/>
      <c r="Y1419" s="19">
        <f t="shared" si="158"/>
        <v>0</v>
      </c>
      <c r="Z1419" s="18">
        <f t="shared" si="159"/>
        <v>12.837999999999999</v>
      </c>
      <c r="AA1419" s="12">
        <v>265</v>
      </c>
      <c r="AB1419" s="12">
        <v>8779.3700000000008</v>
      </c>
      <c r="AC1419" s="28">
        <f>+I1419+Y1419-Z1419</f>
        <v>-21.187999999999999</v>
      </c>
      <c r="AD1419" s="20">
        <f t="shared" si="160"/>
        <v>30</v>
      </c>
      <c r="AE1419">
        <v>40</v>
      </c>
    </row>
    <row r="1420" spans="1:31" x14ac:dyDescent="0.25">
      <c r="A1420" s="9">
        <v>45107</v>
      </c>
      <c r="B1420" s="10" t="s">
        <v>51</v>
      </c>
      <c r="C1420" s="10" t="s">
        <v>39</v>
      </c>
      <c r="D1420" s="10" t="s">
        <v>40</v>
      </c>
      <c r="E1420" s="10" t="s">
        <v>30</v>
      </c>
      <c r="F1420" s="10">
        <v>240</v>
      </c>
      <c r="G1420" s="10">
        <v>262</v>
      </c>
      <c r="H1420" s="11">
        <f>SUMIFS(AA:AA,$A:$A,EOMONTH($A1420,-1),$B:$B,$B1420)</f>
        <v>181</v>
      </c>
      <c r="I1420" s="63">
        <f>ROUND(SUMIFS(AC:AC,$A:$A,EOMONTH($A1420,-1),$B:$B,$B1420),2)</f>
        <v>-4.3600000000000003</v>
      </c>
      <c r="J1420" s="11">
        <f>SUMIFS(AB:AB,$A:$A,EOMONTH($A1420,-1),$B:$B,$B1420)</f>
        <v>4754.0600000000004</v>
      </c>
      <c r="K1420" s="13">
        <v>0</v>
      </c>
      <c r="L1420" s="25">
        <v>0</v>
      </c>
      <c r="M1420" s="15">
        <v>0</v>
      </c>
      <c r="N1420" s="14">
        <v>0</v>
      </c>
      <c r="O1420" s="16">
        <v>74</v>
      </c>
      <c r="P1420" s="16">
        <v>3682.17</v>
      </c>
      <c r="Q1420" s="16">
        <v>0</v>
      </c>
      <c r="R1420" s="16">
        <f>Q1420*16.876/100</f>
        <v>0</v>
      </c>
      <c r="S1420" s="17">
        <f t="shared" si="154"/>
        <v>0</v>
      </c>
      <c r="T1420" s="16">
        <v>0</v>
      </c>
      <c r="U1420" s="18">
        <f t="shared" si="155"/>
        <v>47.421999999999997</v>
      </c>
      <c r="V1420" s="18">
        <f t="shared" si="156"/>
        <v>0</v>
      </c>
      <c r="W1420" s="18">
        <f t="shared" si="157"/>
        <v>0</v>
      </c>
      <c r="X1420" s="27"/>
      <c r="Y1420" s="19">
        <f t="shared" si="158"/>
        <v>0</v>
      </c>
      <c r="Z1420" s="18">
        <f t="shared" si="159"/>
        <v>19.388000000000002</v>
      </c>
      <c r="AA1420" s="12">
        <v>107</v>
      </c>
      <c r="AB1420" s="12">
        <v>2810.41</v>
      </c>
      <c r="AC1420" s="28">
        <f>+I1420+Y1420-Z1420</f>
        <v>-23.748000000000001</v>
      </c>
      <c r="AD1420" s="20">
        <f t="shared" si="160"/>
        <v>30</v>
      </c>
      <c r="AE1420">
        <v>50</v>
      </c>
    </row>
    <row r="1421" spans="1:31" x14ac:dyDescent="0.25">
      <c r="A1421" s="9">
        <v>45107</v>
      </c>
      <c r="B1421" s="10" t="s">
        <v>52</v>
      </c>
      <c r="C1421" s="10" t="s">
        <v>39</v>
      </c>
      <c r="D1421" s="10" t="s">
        <v>40</v>
      </c>
      <c r="E1421" s="10" t="s">
        <v>30</v>
      </c>
      <c r="F1421" s="10">
        <v>240</v>
      </c>
      <c r="G1421" s="10">
        <v>262</v>
      </c>
      <c r="H1421" s="11">
        <f>SUMIFS(AA:AA,$A:$A,EOMONTH($A1421,-1),$B:$B,$B1421)</f>
        <v>192</v>
      </c>
      <c r="I1421" s="63">
        <f>ROUND(SUMIFS(AC:AC,$A:$A,EOMONTH($A1421,-1),$B:$B,$B1421),2)</f>
        <v>-10.119999999999999</v>
      </c>
      <c r="J1421" s="11">
        <f>SUMIFS(AB:AB,$A:$A,EOMONTH($A1421,-1),$B:$B,$B1421)</f>
        <v>6143.65</v>
      </c>
      <c r="K1421" s="13">
        <v>0</v>
      </c>
      <c r="L1421" s="25">
        <v>0</v>
      </c>
      <c r="M1421" s="15">
        <v>0</v>
      </c>
      <c r="N1421" s="14">
        <v>0</v>
      </c>
      <c r="O1421" s="16">
        <v>85</v>
      </c>
      <c r="P1421" s="16">
        <v>3998.3</v>
      </c>
      <c r="Q1421" s="16">
        <v>0</v>
      </c>
      <c r="R1421" s="16">
        <f>Q1421*16.876/100</f>
        <v>0</v>
      </c>
      <c r="S1421" s="17">
        <f t="shared" si="154"/>
        <v>0</v>
      </c>
      <c r="T1421" s="16">
        <v>0</v>
      </c>
      <c r="U1421" s="18">
        <f t="shared" si="155"/>
        <v>50.304000000000002</v>
      </c>
      <c r="V1421" s="18">
        <f t="shared" si="156"/>
        <v>0</v>
      </c>
      <c r="W1421" s="18">
        <f t="shared" si="157"/>
        <v>0</v>
      </c>
      <c r="X1421" s="27"/>
      <c r="Y1421" s="19">
        <f t="shared" si="158"/>
        <v>0</v>
      </c>
      <c r="Z1421" s="18">
        <f t="shared" si="159"/>
        <v>22.27</v>
      </c>
      <c r="AA1421" s="12">
        <v>107</v>
      </c>
      <c r="AB1421" s="12">
        <v>3423.81</v>
      </c>
      <c r="AC1421" s="28">
        <f>+I1421+Y1421-Z1421</f>
        <v>-32.39</v>
      </c>
      <c r="AD1421" s="20">
        <f t="shared" si="160"/>
        <v>40</v>
      </c>
      <c r="AE1421">
        <v>70</v>
      </c>
    </row>
    <row r="1422" spans="1:31" x14ac:dyDescent="0.25">
      <c r="A1422" s="9">
        <v>45107</v>
      </c>
      <c r="B1422" s="10" t="s">
        <v>53</v>
      </c>
      <c r="C1422" s="10" t="s">
        <v>39</v>
      </c>
      <c r="D1422" s="10" t="s">
        <v>40</v>
      </c>
      <c r="E1422" s="10" t="s">
        <v>30</v>
      </c>
      <c r="F1422" s="10">
        <v>365</v>
      </c>
      <c r="G1422" s="10">
        <v>398</v>
      </c>
      <c r="H1422" s="11">
        <f>SUMIFS(AA:AA,$A:$A,EOMONTH($A1422,-1),$B:$B,$B1422)</f>
        <v>718</v>
      </c>
      <c r="I1422" s="63">
        <f>ROUND(SUMIFS(AC:AC,$A:$A,EOMONTH($A1422,-1),$B:$B,$B1422),2)</f>
        <v>-48.02</v>
      </c>
      <c r="J1422" s="11">
        <f>SUMIFS(AB:AB,$A:$A,EOMONTH($A1422,-1),$B:$B,$B1422)</f>
        <v>30043.25</v>
      </c>
      <c r="K1422" s="13">
        <v>0</v>
      </c>
      <c r="L1422" s="25">
        <v>0</v>
      </c>
      <c r="M1422" s="15">
        <v>0</v>
      </c>
      <c r="N1422" s="14">
        <v>0</v>
      </c>
      <c r="O1422" s="16">
        <v>148</v>
      </c>
      <c r="P1422" s="16">
        <v>11280.06</v>
      </c>
      <c r="Q1422" s="16">
        <v>0</v>
      </c>
      <c r="R1422" s="16">
        <f>Q1422*16.876/100</f>
        <v>0</v>
      </c>
      <c r="S1422" s="17">
        <f t="shared" si="154"/>
        <v>0</v>
      </c>
      <c r="T1422" s="16">
        <v>0</v>
      </c>
      <c r="U1422" s="18">
        <f t="shared" si="155"/>
        <v>285.76400000000001</v>
      </c>
      <c r="V1422" s="18">
        <f t="shared" si="156"/>
        <v>0</v>
      </c>
      <c r="W1422" s="18">
        <f t="shared" si="157"/>
        <v>0</v>
      </c>
      <c r="X1422" s="27"/>
      <c r="Y1422" s="19">
        <f t="shared" si="158"/>
        <v>0</v>
      </c>
      <c r="Z1422" s="18">
        <f t="shared" si="159"/>
        <v>58.904000000000003</v>
      </c>
      <c r="AA1422" s="12">
        <v>570</v>
      </c>
      <c r="AB1422" s="12">
        <v>23850.49</v>
      </c>
      <c r="AC1422" s="28">
        <f>+I1422+Y1422-Z1422</f>
        <v>-106.92400000000001</v>
      </c>
      <c r="AD1422" s="20">
        <f t="shared" si="160"/>
        <v>110</v>
      </c>
      <c r="AE1422">
        <v>140</v>
      </c>
    </row>
    <row r="1423" spans="1:31" x14ac:dyDescent="0.25">
      <c r="A1423" s="9">
        <v>45107</v>
      </c>
      <c r="B1423" s="10" t="s">
        <v>54</v>
      </c>
      <c r="C1423" s="10" t="s">
        <v>39</v>
      </c>
      <c r="D1423" s="10" t="s">
        <v>40</v>
      </c>
      <c r="E1423" s="10" t="s">
        <v>30</v>
      </c>
      <c r="F1423" s="10">
        <v>365</v>
      </c>
      <c r="G1423" s="10">
        <v>398</v>
      </c>
      <c r="H1423" s="11">
        <f>SUMIFS(AA:AA,$A:$A,EOMONTH($A1423,-1),$B:$B,$B1423)</f>
        <v>589</v>
      </c>
      <c r="I1423" s="63">
        <f>ROUND(SUMIFS(AC:AC,$A:$A,EOMONTH($A1423,-1),$B:$B,$B1423),2)</f>
        <v>1.31</v>
      </c>
      <c r="J1423" s="11">
        <f>SUMIFS(AB:AB,$A:$A,EOMONTH($A1423,-1),$B:$B,$B1423)</f>
        <v>33265.93</v>
      </c>
      <c r="K1423" s="13">
        <v>0</v>
      </c>
      <c r="L1423" s="25">
        <v>0</v>
      </c>
      <c r="M1423" s="15">
        <v>0</v>
      </c>
      <c r="N1423" s="14">
        <v>0</v>
      </c>
      <c r="O1423" s="16">
        <v>21</v>
      </c>
      <c r="P1423" s="16">
        <v>1621.62</v>
      </c>
      <c r="Q1423" s="16">
        <v>0</v>
      </c>
      <c r="R1423" s="16">
        <f>Q1423*16.876/100</f>
        <v>0</v>
      </c>
      <c r="S1423" s="17">
        <f t="shared" si="154"/>
        <v>0</v>
      </c>
      <c r="T1423" s="16">
        <v>0</v>
      </c>
      <c r="U1423" s="18">
        <f t="shared" si="155"/>
        <v>234.422</v>
      </c>
      <c r="V1423" s="18">
        <f t="shared" si="156"/>
        <v>0</v>
      </c>
      <c r="W1423" s="18">
        <f t="shared" si="157"/>
        <v>0</v>
      </c>
      <c r="X1423" s="27"/>
      <c r="Y1423" s="19">
        <f t="shared" si="158"/>
        <v>0</v>
      </c>
      <c r="Z1423" s="18">
        <f t="shared" si="159"/>
        <v>8.3580000000000005</v>
      </c>
      <c r="AA1423" s="12">
        <v>568</v>
      </c>
      <c r="AB1423" s="12">
        <v>32079.87</v>
      </c>
      <c r="AC1423" s="28">
        <f>+I1423+Y1423-Z1423</f>
        <v>-7.048</v>
      </c>
      <c r="AD1423" s="20">
        <f t="shared" si="160"/>
        <v>10</v>
      </c>
      <c r="AE1423">
        <v>20</v>
      </c>
    </row>
    <row r="1424" spans="1:31" x14ac:dyDescent="0.25">
      <c r="A1424" s="9">
        <v>45107</v>
      </c>
      <c r="B1424" s="10" t="s">
        <v>55</v>
      </c>
      <c r="C1424" s="10" t="s">
        <v>39</v>
      </c>
      <c r="D1424" s="10" t="s">
        <v>40</v>
      </c>
      <c r="E1424" s="10" t="s">
        <v>30</v>
      </c>
      <c r="F1424" s="10">
        <v>365</v>
      </c>
      <c r="G1424" s="10">
        <v>398</v>
      </c>
      <c r="H1424" s="11">
        <f>SUMIFS(AA:AA,$A:$A,EOMONTH($A1424,-1),$B:$B,$B1424)</f>
        <v>299</v>
      </c>
      <c r="I1424" s="63">
        <f>ROUND(SUMIFS(AC:AC,$A:$A,EOMONTH($A1424,-1),$B:$B,$B1424),2)</f>
        <v>10.57</v>
      </c>
      <c r="J1424" s="11">
        <f>SUMIFS(AB:AB,$A:$A,EOMONTH($A1424,-1),$B:$B,$B1424)</f>
        <v>13237.46</v>
      </c>
      <c r="K1424" s="13">
        <v>0</v>
      </c>
      <c r="L1424" s="25">
        <v>0</v>
      </c>
      <c r="M1424" s="15">
        <v>0</v>
      </c>
      <c r="N1424" s="14">
        <v>0</v>
      </c>
      <c r="O1424" s="16">
        <v>24</v>
      </c>
      <c r="P1424" s="16">
        <v>1902.78</v>
      </c>
      <c r="Q1424" s="16">
        <v>0</v>
      </c>
      <c r="R1424" s="16">
        <f>Q1424*16.876/100</f>
        <v>0</v>
      </c>
      <c r="S1424" s="17">
        <f t="shared" si="154"/>
        <v>0</v>
      </c>
      <c r="T1424" s="16">
        <v>0</v>
      </c>
      <c r="U1424" s="18">
        <f t="shared" si="155"/>
        <v>119.002</v>
      </c>
      <c r="V1424" s="18">
        <f t="shared" si="156"/>
        <v>0</v>
      </c>
      <c r="W1424" s="18">
        <f t="shared" si="157"/>
        <v>0</v>
      </c>
      <c r="X1424" s="27"/>
      <c r="Y1424" s="19">
        <f t="shared" si="158"/>
        <v>0</v>
      </c>
      <c r="Z1424" s="18">
        <f t="shared" si="159"/>
        <v>9.5519999999999996</v>
      </c>
      <c r="AA1424" s="12">
        <v>275</v>
      </c>
      <c r="AB1424" s="12">
        <v>12174.92</v>
      </c>
      <c r="AC1424" s="28">
        <f>+I1424+Y1424-Z1424</f>
        <v>1.0180000000000007</v>
      </c>
      <c r="AD1424" s="20">
        <f t="shared" si="160"/>
        <v>0</v>
      </c>
      <c r="AE1424">
        <v>50</v>
      </c>
    </row>
    <row r="1425" spans="1:31" x14ac:dyDescent="0.25">
      <c r="A1425" s="9">
        <v>45107</v>
      </c>
      <c r="B1425" s="10" t="s">
        <v>56</v>
      </c>
      <c r="C1425" s="10" t="s">
        <v>39</v>
      </c>
      <c r="D1425" s="10" t="s">
        <v>40</v>
      </c>
      <c r="E1425" s="10" t="s">
        <v>30</v>
      </c>
      <c r="F1425" s="10">
        <v>365</v>
      </c>
      <c r="G1425" s="10">
        <v>398</v>
      </c>
      <c r="H1425" s="11">
        <f>SUMIFS(AA:AA,$A:$A,EOMONTH($A1425,-1),$B:$B,$B1425)</f>
        <v>341</v>
      </c>
      <c r="I1425" s="63">
        <f>ROUND(SUMIFS(AC:AC,$A:$A,EOMONTH($A1425,-1),$B:$B,$B1425),2)</f>
        <v>-6.35</v>
      </c>
      <c r="J1425" s="11">
        <f>SUMIFS(AB:AB,$A:$A,EOMONTH($A1425,-1),$B:$B,$B1425)</f>
        <v>16000.1</v>
      </c>
      <c r="K1425" s="13">
        <v>0</v>
      </c>
      <c r="L1425" s="25">
        <v>0</v>
      </c>
      <c r="M1425" s="15">
        <v>0</v>
      </c>
      <c r="N1425" s="14">
        <v>0</v>
      </c>
      <c r="O1425" s="16">
        <v>158</v>
      </c>
      <c r="P1425" s="16">
        <v>12002.76</v>
      </c>
      <c r="Q1425" s="16">
        <v>0</v>
      </c>
      <c r="R1425" s="16">
        <f>Q1425*16.876/100</f>
        <v>0</v>
      </c>
      <c r="S1425" s="17">
        <f t="shared" si="154"/>
        <v>0</v>
      </c>
      <c r="T1425" s="16">
        <v>0</v>
      </c>
      <c r="U1425" s="18">
        <f t="shared" si="155"/>
        <v>135.71799999999999</v>
      </c>
      <c r="V1425" s="18">
        <f t="shared" si="156"/>
        <v>0</v>
      </c>
      <c r="W1425" s="18">
        <f t="shared" si="157"/>
        <v>0</v>
      </c>
      <c r="X1425" s="27"/>
      <c r="Y1425" s="19">
        <f t="shared" si="158"/>
        <v>0</v>
      </c>
      <c r="Z1425" s="18">
        <f t="shared" si="159"/>
        <v>62.884</v>
      </c>
      <c r="AA1425" s="12">
        <v>183</v>
      </c>
      <c r="AB1425" s="12">
        <v>8586.56</v>
      </c>
      <c r="AC1425" s="28">
        <f>+I1425+Y1425-Z1425</f>
        <v>-69.233999999999995</v>
      </c>
      <c r="AD1425" s="20">
        <f t="shared" si="160"/>
        <v>70</v>
      </c>
      <c r="AE1425">
        <v>110</v>
      </c>
    </row>
    <row r="1426" spans="1:31" x14ac:dyDescent="0.25">
      <c r="A1426" s="59">
        <v>45107</v>
      </c>
      <c r="B1426" s="60" t="s">
        <v>805</v>
      </c>
      <c r="C1426" s="60" t="s">
        <v>39</v>
      </c>
      <c r="D1426" s="60" t="s">
        <v>40</v>
      </c>
      <c r="E1426" s="60" t="s">
        <v>30</v>
      </c>
      <c r="F1426" s="10"/>
      <c r="G1426" s="10"/>
      <c r="H1426" s="11"/>
      <c r="I1426" s="63">
        <f>ROUND(SUMIFS(AC:AC,$A:$A,EOMONTH($A1426,-1),$B:$B,$B1426),2)</f>
        <v>0</v>
      </c>
      <c r="J1426" s="11"/>
      <c r="K1426" s="13"/>
      <c r="L1426" s="25"/>
      <c r="M1426" s="15"/>
      <c r="N1426" s="14"/>
      <c r="O1426" s="16"/>
      <c r="P1426" s="16"/>
      <c r="Q1426" s="16"/>
      <c r="R1426" s="16"/>
      <c r="S1426" s="17">
        <f t="shared" si="154"/>
        <v>0</v>
      </c>
      <c r="T1426" s="16"/>
      <c r="U1426" s="18">
        <f t="shared" si="155"/>
        <v>0</v>
      </c>
      <c r="V1426" s="18">
        <f t="shared" si="156"/>
        <v>0</v>
      </c>
      <c r="W1426" s="18">
        <f t="shared" si="157"/>
        <v>0</v>
      </c>
      <c r="X1426" s="27"/>
      <c r="Y1426" s="19">
        <f t="shared" si="158"/>
        <v>0</v>
      </c>
      <c r="Z1426" s="18">
        <f t="shared" si="159"/>
        <v>0</v>
      </c>
      <c r="AA1426" s="12"/>
      <c r="AB1426" s="12"/>
      <c r="AC1426" s="28">
        <f>+I1426+Y1426-Z1426</f>
        <v>0</v>
      </c>
      <c r="AD1426" s="20">
        <f t="shared" si="160"/>
        <v>0</v>
      </c>
      <c r="AE1426">
        <v>0</v>
      </c>
    </row>
    <row r="1427" spans="1:31" x14ac:dyDescent="0.25">
      <c r="A1427" s="9">
        <v>45107</v>
      </c>
      <c r="B1427" s="10" t="s">
        <v>57</v>
      </c>
      <c r="C1427" s="10" t="s">
        <v>39</v>
      </c>
      <c r="D1427" s="10" t="s">
        <v>40</v>
      </c>
      <c r="E1427" s="10" t="s">
        <v>30</v>
      </c>
      <c r="F1427" s="10">
        <v>448</v>
      </c>
      <c r="G1427" s="10">
        <v>488</v>
      </c>
      <c r="H1427" s="11">
        <f>SUMIFS(AA:AA,$A:$A,EOMONTH($A1427,-1),$B:$B,$B1427)</f>
        <v>430</v>
      </c>
      <c r="I1427" s="63">
        <f>ROUND(SUMIFS(AC:AC,$A:$A,EOMONTH($A1427,-1),$B:$B,$B1427),2)</f>
        <v>-82.37</v>
      </c>
      <c r="J1427" s="11">
        <f>SUMIFS(AB:AB,$A:$A,EOMONTH($A1427,-1),$B:$B,$B1427)</f>
        <v>54395</v>
      </c>
      <c r="K1427" s="13">
        <v>0</v>
      </c>
      <c r="L1427" s="25">
        <v>0</v>
      </c>
      <c r="M1427" s="15">
        <v>0</v>
      </c>
      <c r="N1427" s="14">
        <v>0</v>
      </c>
      <c r="O1427" s="16">
        <v>59</v>
      </c>
      <c r="P1427" s="16">
        <v>4252.03</v>
      </c>
      <c r="Q1427" s="16">
        <v>0</v>
      </c>
      <c r="R1427" s="16">
        <f>Q1427*16.876/100</f>
        <v>0</v>
      </c>
      <c r="S1427" s="17">
        <f t="shared" si="154"/>
        <v>0</v>
      </c>
      <c r="T1427" s="16">
        <v>0</v>
      </c>
      <c r="U1427" s="18">
        <f t="shared" si="155"/>
        <v>209.84</v>
      </c>
      <c r="V1427" s="18">
        <f t="shared" si="156"/>
        <v>0</v>
      </c>
      <c r="W1427" s="18">
        <f t="shared" si="157"/>
        <v>0</v>
      </c>
      <c r="X1427" s="27"/>
      <c r="Y1427" s="19">
        <f t="shared" si="158"/>
        <v>0</v>
      </c>
      <c r="Z1427" s="18">
        <f t="shared" si="159"/>
        <v>28.792000000000002</v>
      </c>
      <c r="AA1427" s="12">
        <v>371</v>
      </c>
      <c r="AB1427" s="12">
        <v>46931.5</v>
      </c>
      <c r="AC1427" s="28">
        <f>+I1427+Y1427-Z1427</f>
        <v>-111.16200000000001</v>
      </c>
      <c r="AD1427" s="20">
        <f t="shared" si="160"/>
        <v>120</v>
      </c>
      <c r="AE1427">
        <v>140</v>
      </c>
    </row>
    <row r="1428" spans="1:31" x14ac:dyDescent="0.25">
      <c r="A1428" s="9">
        <v>45107</v>
      </c>
      <c r="B1428" s="10" t="s">
        <v>58</v>
      </c>
      <c r="C1428" s="10" t="s">
        <v>39</v>
      </c>
      <c r="D1428" s="10" t="s">
        <v>40</v>
      </c>
      <c r="E1428" s="10" t="s">
        <v>30</v>
      </c>
      <c r="F1428" s="10">
        <v>448</v>
      </c>
      <c r="G1428" s="10">
        <v>488</v>
      </c>
      <c r="H1428" s="11">
        <f>SUMIFS(AA:AA,$A:$A,EOMONTH($A1428,-1),$B:$B,$B1428)</f>
        <v>593</v>
      </c>
      <c r="I1428" s="63">
        <f>ROUND(SUMIFS(AC:AC,$A:$A,EOMONTH($A1428,-1),$B:$B,$B1428),2)</f>
        <v>2.4900000000000002</v>
      </c>
      <c r="J1428" s="11">
        <f>SUMIFS(AB:AB,$A:$A,EOMONTH($A1428,-1),$B:$B,$B1428)</f>
        <v>75014.5</v>
      </c>
      <c r="K1428" s="13">
        <v>0</v>
      </c>
      <c r="L1428" s="25">
        <v>0</v>
      </c>
      <c r="M1428" s="15">
        <v>0</v>
      </c>
      <c r="N1428" s="14">
        <v>0</v>
      </c>
      <c r="O1428" s="16">
        <v>22</v>
      </c>
      <c r="P1428" s="16">
        <v>601.24</v>
      </c>
      <c r="Q1428" s="16">
        <v>0</v>
      </c>
      <c r="R1428" s="16">
        <f>Q1428*16.876/100</f>
        <v>0</v>
      </c>
      <c r="S1428" s="17">
        <f t="shared" si="154"/>
        <v>0</v>
      </c>
      <c r="T1428" s="16">
        <v>0</v>
      </c>
      <c r="U1428" s="18">
        <f t="shared" si="155"/>
        <v>289.38400000000001</v>
      </c>
      <c r="V1428" s="18">
        <f t="shared" si="156"/>
        <v>0</v>
      </c>
      <c r="W1428" s="18">
        <f t="shared" si="157"/>
        <v>0</v>
      </c>
      <c r="X1428" s="27"/>
      <c r="Y1428" s="19">
        <f t="shared" si="158"/>
        <v>0</v>
      </c>
      <c r="Z1428" s="18">
        <f t="shared" si="159"/>
        <v>10.736000000000001</v>
      </c>
      <c r="AA1428" s="12">
        <v>571</v>
      </c>
      <c r="AB1428" s="12">
        <v>72231.5</v>
      </c>
      <c r="AC1428" s="28">
        <f>+I1428+Y1428-Z1428</f>
        <v>-8.2460000000000004</v>
      </c>
      <c r="AD1428" s="20">
        <f t="shared" si="160"/>
        <v>10</v>
      </c>
      <c r="AE1428">
        <v>30</v>
      </c>
    </row>
    <row r="1429" spans="1:31" x14ac:dyDescent="0.25">
      <c r="A1429" s="9">
        <v>45107</v>
      </c>
      <c r="B1429" s="10" t="s">
        <v>59</v>
      </c>
      <c r="C1429" s="10" t="s">
        <v>39</v>
      </c>
      <c r="D1429" s="10" t="s">
        <v>40</v>
      </c>
      <c r="E1429" s="10" t="s">
        <v>30</v>
      </c>
      <c r="F1429" s="10">
        <v>448</v>
      </c>
      <c r="G1429" s="10">
        <v>488</v>
      </c>
      <c r="H1429" s="11">
        <f>SUMIFS(AA:AA,$A:$A,EOMONTH($A1429,-1),$B:$B,$B1429)</f>
        <v>54</v>
      </c>
      <c r="I1429" s="63">
        <f>ROUND(SUMIFS(AC:AC,$A:$A,EOMONTH($A1429,-1),$B:$B,$B1429),2)</f>
        <v>-21.85</v>
      </c>
      <c r="J1429" s="11">
        <f>SUMIFS(AB:AB,$A:$A,EOMONTH($A1429,-1),$B:$B,$B1429)</f>
        <v>6831</v>
      </c>
      <c r="K1429" s="13">
        <v>0</v>
      </c>
      <c r="L1429" s="25">
        <v>0</v>
      </c>
      <c r="M1429" s="15">
        <v>0</v>
      </c>
      <c r="N1429" s="14">
        <v>0</v>
      </c>
      <c r="O1429" s="16">
        <v>14</v>
      </c>
      <c r="P1429" s="16">
        <v>-188.12</v>
      </c>
      <c r="Q1429" s="16">
        <v>0</v>
      </c>
      <c r="R1429" s="16">
        <f>Q1429*16.876/100</f>
        <v>0</v>
      </c>
      <c r="S1429" s="17">
        <f t="shared" si="154"/>
        <v>0</v>
      </c>
      <c r="T1429" s="16">
        <v>0</v>
      </c>
      <c r="U1429" s="18">
        <f t="shared" si="155"/>
        <v>26.352</v>
      </c>
      <c r="V1429" s="18">
        <f t="shared" si="156"/>
        <v>0</v>
      </c>
      <c r="W1429" s="18">
        <f t="shared" si="157"/>
        <v>0</v>
      </c>
      <c r="X1429" s="27"/>
      <c r="Y1429" s="19">
        <f t="shared" si="158"/>
        <v>0</v>
      </c>
      <c r="Z1429" s="18">
        <f t="shared" si="159"/>
        <v>6.8319999999999999</v>
      </c>
      <c r="AA1429" s="12">
        <v>40</v>
      </c>
      <c r="AB1429" s="12">
        <v>5060</v>
      </c>
      <c r="AC1429" s="28">
        <f>+I1429+Y1429-Z1429</f>
        <v>-28.682000000000002</v>
      </c>
      <c r="AD1429" s="20">
        <f t="shared" si="160"/>
        <v>30</v>
      </c>
      <c r="AE1429">
        <v>50</v>
      </c>
    </row>
    <row r="1430" spans="1:31" x14ac:dyDescent="0.25">
      <c r="A1430" s="9">
        <v>45107</v>
      </c>
      <c r="B1430" s="10" t="s">
        <v>60</v>
      </c>
      <c r="C1430" s="10" t="s">
        <v>39</v>
      </c>
      <c r="D1430" s="10" t="s">
        <v>40</v>
      </c>
      <c r="E1430" s="10" t="s">
        <v>30</v>
      </c>
      <c r="F1430" s="10">
        <v>448</v>
      </c>
      <c r="G1430" s="10">
        <v>488</v>
      </c>
      <c r="H1430" s="11">
        <f>SUMIFS(AA:AA,$A:$A,EOMONTH($A1430,-1),$B:$B,$B1430)</f>
        <v>150</v>
      </c>
      <c r="I1430" s="63">
        <f>ROUND(SUMIFS(AC:AC,$A:$A,EOMONTH($A1430,-1),$B:$B,$B1430),2)</f>
        <v>-60.73</v>
      </c>
      <c r="J1430" s="11">
        <f>SUMIFS(AB:AB,$A:$A,EOMONTH($A1430,-1),$B:$B,$B1430)</f>
        <v>18975</v>
      </c>
      <c r="K1430" s="13">
        <v>0</v>
      </c>
      <c r="L1430" s="25">
        <v>0</v>
      </c>
      <c r="M1430" s="15">
        <v>0</v>
      </c>
      <c r="N1430" s="14">
        <v>0</v>
      </c>
      <c r="O1430" s="16">
        <v>34</v>
      </c>
      <c r="P1430" s="16">
        <v>1785.28</v>
      </c>
      <c r="Q1430" s="16">
        <v>0</v>
      </c>
      <c r="R1430" s="16">
        <f>Q1430*16.876/100</f>
        <v>0</v>
      </c>
      <c r="S1430" s="17">
        <f t="shared" si="154"/>
        <v>0</v>
      </c>
      <c r="T1430" s="16">
        <v>0</v>
      </c>
      <c r="U1430" s="18">
        <f t="shared" si="155"/>
        <v>73.2</v>
      </c>
      <c r="V1430" s="18">
        <f t="shared" si="156"/>
        <v>0</v>
      </c>
      <c r="W1430" s="18">
        <f t="shared" si="157"/>
        <v>0</v>
      </c>
      <c r="X1430" s="27"/>
      <c r="Y1430" s="19">
        <f t="shared" si="158"/>
        <v>0</v>
      </c>
      <c r="Z1430" s="18">
        <f t="shared" si="159"/>
        <v>16.591999999999999</v>
      </c>
      <c r="AA1430" s="12">
        <v>116</v>
      </c>
      <c r="AB1430" s="12">
        <v>14674</v>
      </c>
      <c r="AC1430" s="28">
        <f>+I1430+Y1430-Z1430</f>
        <v>-77.322000000000003</v>
      </c>
      <c r="AD1430" s="20">
        <f t="shared" si="160"/>
        <v>80</v>
      </c>
      <c r="AE1430">
        <v>90</v>
      </c>
    </row>
    <row r="1431" spans="1:31" x14ac:dyDescent="0.25">
      <c r="A1431" s="9">
        <v>45107</v>
      </c>
      <c r="B1431" s="10" t="s">
        <v>61</v>
      </c>
      <c r="C1431" s="10" t="s">
        <v>62</v>
      </c>
      <c r="D1431" s="10" t="s">
        <v>40</v>
      </c>
      <c r="E1431" s="10" t="s">
        <v>30</v>
      </c>
      <c r="F1431" s="10">
        <v>20</v>
      </c>
      <c r="G1431" s="10">
        <v>22</v>
      </c>
      <c r="H1431" s="11">
        <f>SUMIFS(AA:AA,$A:$A,EOMONTH($A1431,-1),$B:$B,$B1431)</f>
        <v>172</v>
      </c>
      <c r="I1431" s="63">
        <f>ROUND(SUMIFS(AC:AC,$A:$A,EOMONTH($A1431,-1),$B:$B,$B1431),2)</f>
        <v>11.11</v>
      </c>
      <c r="J1431" s="11">
        <f>SUMIFS(AB:AB,$A:$A,EOMONTH($A1431,-1),$B:$B,$B1431)</f>
        <v>719.32</v>
      </c>
      <c r="K1431" s="13">
        <v>0</v>
      </c>
      <c r="L1431" s="25">
        <v>0</v>
      </c>
      <c r="M1431" s="15">
        <v>0</v>
      </c>
      <c r="N1431" s="14">
        <v>0</v>
      </c>
      <c r="O1431" s="16">
        <v>36</v>
      </c>
      <c r="P1431" s="16">
        <v>226.44</v>
      </c>
      <c r="Q1431" s="16">
        <v>0</v>
      </c>
      <c r="R1431" s="16">
        <f>Q1431*16.876/100</f>
        <v>0</v>
      </c>
      <c r="S1431" s="17">
        <f t="shared" si="154"/>
        <v>0</v>
      </c>
      <c r="T1431" s="16">
        <v>0</v>
      </c>
      <c r="U1431" s="18">
        <f t="shared" si="155"/>
        <v>3.7839999999999998</v>
      </c>
      <c r="V1431" s="18">
        <f t="shared" si="156"/>
        <v>0</v>
      </c>
      <c r="W1431" s="18">
        <f t="shared" si="157"/>
        <v>0</v>
      </c>
      <c r="X1431" s="27"/>
      <c r="Y1431" s="19">
        <f t="shared" si="158"/>
        <v>0</v>
      </c>
      <c r="Z1431" s="18">
        <f t="shared" si="159"/>
        <v>0.79200000000000004</v>
      </c>
      <c r="AA1431" s="12">
        <v>136</v>
      </c>
      <c r="AB1431" s="12">
        <v>568.76</v>
      </c>
      <c r="AC1431" s="28">
        <f>+I1431+Y1431-Z1431</f>
        <v>10.318</v>
      </c>
      <c r="AD1431" s="20">
        <f t="shared" si="160"/>
        <v>0</v>
      </c>
      <c r="AE1431">
        <v>0</v>
      </c>
    </row>
    <row r="1432" spans="1:31" x14ac:dyDescent="0.25">
      <c r="A1432" s="9">
        <v>45107</v>
      </c>
      <c r="B1432" s="10" t="s">
        <v>63</v>
      </c>
      <c r="C1432" s="10" t="s">
        <v>62</v>
      </c>
      <c r="D1432" s="10" t="s">
        <v>40</v>
      </c>
      <c r="E1432" s="10" t="s">
        <v>30</v>
      </c>
      <c r="F1432" s="10">
        <v>20</v>
      </c>
      <c r="G1432" s="10">
        <v>22</v>
      </c>
      <c r="H1432" s="11">
        <f>SUMIFS(AA:AA,$A:$A,EOMONTH($A1432,-1),$B:$B,$B1432)</f>
        <v>322</v>
      </c>
      <c r="I1432" s="63">
        <f>ROUND(SUMIFS(AC:AC,$A:$A,EOMONTH($A1432,-1),$B:$B,$B1432),2)</f>
        <v>14.54</v>
      </c>
      <c r="J1432" s="11">
        <f>SUMIFS(AB:AB,$A:$A,EOMONTH($A1432,-1),$B:$B,$B1432)</f>
        <v>1377.02</v>
      </c>
      <c r="K1432" s="13">
        <v>0</v>
      </c>
      <c r="L1432" s="25">
        <v>0</v>
      </c>
      <c r="M1432" s="15">
        <v>0</v>
      </c>
      <c r="N1432" s="14">
        <v>0</v>
      </c>
      <c r="O1432" s="16">
        <v>36</v>
      </c>
      <c r="P1432" s="16">
        <v>226.44</v>
      </c>
      <c r="Q1432" s="16">
        <v>0</v>
      </c>
      <c r="R1432" s="16">
        <f>Q1432*16.876/100</f>
        <v>0</v>
      </c>
      <c r="S1432" s="17">
        <f t="shared" si="154"/>
        <v>0</v>
      </c>
      <c r="T1432" s="16">
        <v>0</v>
      </c>
      <c r="U1432" s="18">
        <f t="shared" si="155"/>
        <v>7.0839999999999996</v>
      </c>
      <c r="V1432" s="18">
        <f t="shared" si="156"/>
        <v>0</v>
      </c>
      <c r="W1432" s="18">
        <f t="shared" si="157"/>
        <v>0</v>
      </c>
      <c r="X1432" s="27"/>
      <c r="Y1432" s="19">
        <f t="shared" si="158"/>
        <v>0</v>
      </c>
      <c r="Z1432" s="18">
        <f t="shared" si="159"/>
        <v>0.79200000000000004</v>
      </c>
      <c r="AA1432" s="12">
        <v>286</v>
      </c>
      <c r="AB1432" s="12">
        <v>1223.07</v>
      </c>
      <c r="AC1432" s="28">
        <f>+I1432+Y1432-Z1432</f>
        <v>13.747999999999999</v>
      </c>
      <c r="AD1432" s="20">
        <f t="shared" si="160"/>
        <v>0</v>
      </c>
      <c r="AE1432">
        <v>0</v>
      </c>
    </row>
    <row r="1433" spans="1:31" x14ac:dyDescent="0.25">
      <c r="A1433" s="9">
        <v>45107</v>
      </c>
      <c r="B1433" s="10" t="s">
        <v>64</v>
      </c>
      <c r="C1433" s="10" t="s">
        <v>39</v>
      </c>
      <c r="D1433" s="10" t="s">
        <v>40</v>
      </c>
      <c r="E1433" s="10" t="s">
        <v>30</v>
      </c>
      <c r="F1433" s="10">
        <v>20</v>
      </c>
      <c r="G1433" s="10">
        <v>22</v>
      </c>
      <c r="H1433" s="11">
        <f>SUMIFS(AA:AA,$A:$A,EOMONTH($A1433,-1),$B:$B,$B1433)</f>
        <v>497</v>
      </c>
      <c r="I1433" s="63">
        <f>ROUND(SUMIFS(AC:AC,$A:$A,EOMONTH($A1433,-1),$B:$B,$B1433),2)</f>
        <v>22.44</v>
      </c>
      <c r="J1433" s="11">
        <f>SUMIFS(AB:AB,$A:$A,EOMONTH($A1433,-1),$B:$B,$B1433)</f>
        <v>2105.3200000000002</v>
      </c>
      <c r="K1433" s="13">
        <v>0</v>
      </c>
      <c r="L1433" s="25">
        <v>0</v>
      </c>
      <c r="M1433" s="15">
        <v>0</v>
      </c>
      <c r="N1433" s="14">
        <v>0</v>
      </c>
      <c r="O1433" s="16">
        <v>12</v>
      </c>
      <c r="P1433" s="16">
        <v>75.48</v>
      </c>
      <c r="Q1433" s="16">
        <v>0</v>
      </c>
      <c r="R1433" s="16">
        <f>Q1433*16.876/100</f>
        <v>0</v>
      </c>
      <c r="S1433" s="17">
        <f t="shared" si="154"/>
        <v>0</v>
      </c>
      <c r="T1433" s="16">
        <v>0</v>
      </c>
      <c r="U1433" s="18">
        <f t="shared" si="155"/>
        <v>10.933999999999999</v>
      </c>
      <c r="V1433" s="18">
        <f t="shared" si="156"/>
        <v>0</v>
      </c>
      <c r="W1433" s="18">
        <f t="shared" si="157"/>
        <v>0</v>
      </c>
      <c r="X1433" s="27"/>
      <c r="Y1433" s="19">
        <f t="shared" si="158"/>
        <v>0</v>
      </c>
      <c r="Z1433" s="18">
        <f t="shared" si="159"/>
        <v>0.26400000000000001</v>
      </c>
      <c r="AA1433" s="12">
        <v>485</v>
      </c>
      <c r="AB1433" s="12">
        <v>2054.4899999999998</v>
      </c>
      <c r="AC1433" s="28">
        <f>+I1433+Y1433-Z1433</f>
        <v>22.176000000000002</v>
      </c>
      <c r="AD1433" s="20">
        <f t="shared" si="160"/>
        <v>0</v>
      </c>
      <c r="AE1433">
        <v>0</v>
      </c>
    </row>
    <row r="1434" spans="1:31" x14ac:dyDescent="0.25">
      <c r="A1434" s="9">
        <v>45107</v>
      </c>
      <c r="B1434" s="10" t="s">
        <v>65</v>
      </c>
      <c r="C1434" s="10" t="s">
        <v>39</v>
      </c>
      <c r="D1434" s="10" t="s">
        <v>40</v>
      </c>
      <c r="E1434" s="10" t="s">
        <v>30</v>
      </c>
      <c r="F1434" s="10">
        <v>20</v>
      </c>
      <c r="G1434" s="10">
        <v>22</v>
      </c>
      <c r="H1434" s="11">
        <f>SUMIFS(AA:AA,$A:$A,EOMONTH($A1434,-1),$B:$B,$B1434)</f>
        <v>512</v>
      </c>
      <c r="I1434" s="63">
        <f>ROUND(SUMIFS(AC:AC,$A:$A,EOMONTH($A1434,-1),$B:$B,$B1434),2)</f>
        <v>23.12</v>
      </c>
      <c r="J1434" s="11">
        <f>SUMIFS(AB:AB,$A:$A,EOMONTH($A1434,-1),$B:$B,$B1434)</f>
        <v>3315.98</v>
      </c>
      <c r="K1434" s="13">
        <v>0</v>
      </c>
      <c r="L1434" s="25">
        <v>0</v>
      </c>
      <c r="M1434" s="15">
        <v>0</v>
      </c>
      <c r="N1434" s="14">
        <v>0</v>
      </c>
      <c r="O1434" s="16">
        <v>0</v>
      </c>
      <c r="P1434" s="16">
        <v>0</v>
      </c>
      <c r="Q1434" s="16">
        <v>0</v>
      </c>
      <c r="R1434" s="16">
        <f>Q1434*16.876/100</f>
        <v>0</v>
      </c>
      <c r="S1434" s="17">
        <f t="shared" si="154"/>
        <v>0</v>
      </c>
      <c r="T1434" s="16">
        <v>0</v>
      </c>
      <c r="U1434" s="18">
        <f t="shared" si="155"/>
        <v>11.263999999999999</v>
      </c>
      <c r="V1434" s="18">
        <f t="shared" si="156"/>
        <v>0</v>
      </c>
      <c r="W1434" s="18">
        <f t="shared" si="157"/>
        <v>0</v>
      </c>
      <c r="X1434" s="27"/>
      <c r="Y1434" s="19">
        <f t="shared" si="158"/>
        <v>0</v>
      </c>
      <c r="Z1434" s="18">
        <f t="shared" si="159"/>
        <v>0</v>
      </c>
      <c r="AA1434" s="12">
        <v>512</v>
      </c>
      <c r="AB1434" s="12">
        <v>3315.98</v>
      </c>
      <c r="AC1434" s="28">
        <f>+I1434+Y1434-Z1434</f>
        <v>23.12</v>
      </c>
      <c r="AD1434" s="20">
        <f t="shared" si="160"/>
        <v>0</v>
      </c>
      <c r="AE1434">
        <v>0</v>
      </c>
    </row>
    <row r="1435" spans="1:31" x14ac:dyDescent="0.25">
      <c r="A1435" s="9">
        <v>45107</v>
      </c>
      <c r="B1435" s="10" t="s">
        <v>66</v>
      </c>
      <c r="C1435" s="10" t="s">
        <v>39</v>
      </c>
      <c r="D1435" s="10" t="s">
        <v>40</v>
      </c>
      <c r="E1435" s="10" t="s">
        <v>30</v>
      </c>
      <c r="F1435" s="10">
        <v>20</v>
      </c>
      <c r="G1435" s="10">
        <v>22</v>
      </c>
      <c r="H1435" s="11">
        <f>SUMIFS(AA:AA,$A:$A,EOMONTH($A1435,-1),$B:$B,$B1435)</f>
        <v>260</v>
      </c>
      <c r="I1435" s="63">
        <f>ROUND(SUMIFS(AC:AC,$A:$A,EOMONTH($A1435,-1),$B:$B,$B1435),2)</f>
        <v>13.41</v>
      </c>
      <c r="J1435" s="11">
        <f>SUMIFS(AB:AB,$A:$A,EOMONTH($A1435,-1),$B:$B,$B1435)</f>
        <v>1113.47</v>
      </c>
      <c r="K1435" s="13">
        <v>0</v>
      </c>
      <c r="L1435" s="25">
        <v>0</v>
      </c>
      <c r="M1435" s="15">
        <v>0</v>
      </c>
      <c r="N1435" s="14">
        <v>0</v>
      </c>
      <c r="O1435" s="16">
        <v>36</v>
      </c>
      <c r="P1435" s="16">
        <v>226.44</v>
      </c>
      <c r="Q1435" s="16">
        <v>0</v>
      </c>
      <c r="R1435" s="16">
        <f>Q1435*16.876/100</f>
        <v>0</v>
      </c>
      <c r="S1435" s="17">
        <f t="shared" si="154"/>
        <v>0</v>
      </c>
      <c r="T1435" s="16">
        <v>0</v>
      </c>
      <c r="U1435" s="18">
        <f t="shared" si="155"/>
        <v>5.72</v>
      </c>
      <c r="V1435" s="18">
        <f t="shared" si="156"/>
        <v>0</v>
      </c>
      <c r="W1435" s="18">
        <f t="shared" si="157"/>
        <v>0</v>
      </c>
      <c r="X1435" s="27"/>
      <c r="Y1435" s="19">
        <f t="shared" si="158"/>
        <v>0</v>
      </c>
      <c r="Z1435" s="18">
        <f t="shared" si="159"/>
        <v>0.79200000000000004</v>
      </c>
      <c r="AA1435" s="12">
        <v>224</v>
      </c>
      <c r="AB1435" s="12">
        <v>959.3</v>
      </c>
      <c r="AC1435" s="28">
        <f>+I1435+Y1435-Z1435</f>
        <v>12.618</v>
      </c>
      <c r="AD1435" s="20">
        <f t="shared" si="160"/>
        <v>0</v>
      </c>
      <c r="AE1435">
        <v>0</v>
      </c>
    </row>
    <row r="1436" spans="1:31" x14ac:dyDescent="0.25">
      <c r="A1436" s="9">
        <v>45107</v>
      </c>
      <c r="B1436" s="10" t="s">
        <v>67</v>
      </c>
      <c r="C1436" s="10" t="s">
        <v>39</v>
      </c>
      <c r="D1436" s="10" t="s">
        <v>40</v>
      </c>
      <c r="E1436" s="10" t="s">
        <v>30</v>
      </c>
      <c r="F1436" s="10">
        <v>20</v>
      </c>
      <c r="G1436" s="10">
        <v>22</v>
      </c>
      <c r="H1436" s="11">
        <f>SUMIFS(AA:AA,$A:$A,EOMONTH($A1436,-1),$B:$B,$B1436)</f>
        <v>510</v>
      </c>
      <c r="I1436" s="63">
        <f>ROUND(SUMIFS(AC:AC,$A:$A,EOMONTH($A1436,-1),$B:$B,$B1436),2)</f>
        <v>23.03</v>
      </c>
      <c r="J1436" s="11">
        <f>SUMIFS(AB:AB,$A:$A,EOMONTH($A1436,-1),$B:$B,$B1436)</f>
        <v>2162.5300000000002</v>
      </c>
      <c r="K1436" s="13">
        <v>0</v>
      </c>
      <c r="L1436" s="25">
        <v>0</v>
      </c>
      <c r="M1436" s="15">
        <v>0</v>
      </c>
      <c r="N1436" s="14">
        <v>0</v>
      </c>
      <c r="O1436" s="16">
        <v>36</v>
      </c>
      <c r="P1436" s="16">
        <v>226.44</v>
      </c>
      <c r="Q1436" s="16">
        <v>0</v>
      </c>
      <c r="R1436" s="16">
        <f>Q1436*16.876/100</f>
        <v>0</v>
      </c>
      <c r="S1436" s="17">
        <f t="shared" si="154"/>
        <v>0</v>
      </c>
      <c r="T1436" s="16">
        <v>0</v>
      </c>
      <c r="U1436" s="18">
        <f t="shared" si="155"/>
        <v>11.22</v>
      </c>
      <c r="V1436" s="18">
        <f t="shared" si="156"/>
        <v>0</v>
      </c>
      <c r="W1436" s="18">
        <f t="shared" si="157"/>
        <v>0</v>
      </c>
      <c r="X1436" s="27"/>
      <c r="Y1436" s="19">
        <f t="shared" si="158"/>
        <v>0</v>
      </c>
      <c r="Z1436" s="18">
        <f t="shared" si="159"/>
        <v>0.79200000000000004</v>
      </c>
      <c r="AA1436" s="12">
        <v>474</v>
      </c>
      <c r="AB1436" s="12">
        <v>2009.88</v>
      </c>
      <c r="AC1436" s="28">
        <f>+I1436+Y1436-Z1436</f>
        <v>22.238</v>
      </c>
      <c r="AD1436" s="20">
        <f t="shared" si="160"/>
        <v>0</v>
      </c>
      <c r="AE1436">
        <v>0</v>
      </c>
    </row>
    <row r="1437" spans="1:31" x14ac:dyDescent="0.25">
      <c r="A1437" s="9">
        <v>45107</v>
      </c>
      <c r="B1437" s="10" t="s">
        <v>68</v>
      </c>
      <c r="C1437" s="10" t="s">
        <v>39</v>
      </c>
      <c r="D1437" s="10" t="s">
        <v>40</v>
      </c>
      <c r="E1437" s="10" t="s">
        <v>30</v>
      </c>
      <c r="F1437" s="10">
        <v>20</v>
      </c>
      <c r="G1437" s="10">
        <v>22</v>
      </c>
      <c r="H1437" s="11">
        <f>SUMIFS(AA:AA,$A:$A,EOMONTH($A1437,-1),$B:$B,$B1437)</f>
        <v>461</v>
      </c>
      <c r="I1437" s="63">
        <f>ROUND(SUMIFS(AC:AC,$A:$A,EOMONTH($A1437,-1),$B:$B,$B1437),2)</f>
        <v>20.81</v>
      </c>
      <c r="J1437" s="11">
        <f>SUMIFS(AB:AB,$A:$A,EOMONTH($A1437,-1),$B:$B,$B1437)</f>
        <v>1927.67</v>
      </c>
      <c r="K1437" s="13">
        <v>0</v>
      </c>
      <c r="L1437" s="25">
        <v>0</v>
      </c>
      <c r="M1437" s="15">
        <v>0</v>
      </c>
      <c r="N1437" s="14">
        <v>0</v>
      </c>
      <c r="O1437" s="16">
        <v>72</v>
      </c>
      <c r="P1437" s="16">
        <v>452.88</v>
      </c>
      <c r="Q1437" s="16">
        <v>0</v>
      </c>
      <c r="R1437" s="16">
        <f>Q1437*16.876/100</f>
        <v>0</v>
      </c>
      <c r="S1437" s="17">
        <f t="shared" si="154"/>
        <v>0</v>
      </c>
      <c r="T1437" s="16">
        <v>0</v>
      </c>
      <c r="U1437" s="18">
        <f t="shared" si="155"/>
        <v>10.141999999999999</v>
      </c>
      <c r="V1437" s="18">
        <f t="shared" si="156"/>
        <v>0</v>
      </c>
      <c r="W1437" s="18">
        <f t="shared" si="157"/>
        <v>0</v>
      </c>
      <c r="X1437" s="27"/>
      <c r="Y1437" s="19">
        <f t="shared" si="158"/>
        <v>0</v>
      </c>
      <c r="Z1437" s="18">
        <f t="shared" si="159"/>
        <v>1.5840000000000001</v>
      </c>
      <c r="AA1437" s="12">
        <v>389</v>
      </c>
      <c r="AB1437" s="12">
        <v>1626.6</v>
      </c>
      <c r="AC1437" s="28">
        <f>+I1437+Y1437-Z1437</f>
        <v>19.225999999999999</v>
      </c>
      <c r="AD1437" s="20">
        <f t="shared" si="160"/>
        <v>0</v>
      </c>
      <c r="AE1437">
        <v>0</v>
      </c>
    </row>
    <row r="1438" spans="1:31" x14ac:dyDescent="0.25">
      <c r="A1438" s="59">
        <v>45107</v>
      </c>
      <c r="B1438" s="60" t="s">
        <v>809</v>
      </c>
      <c r="C1438" s="60" t="s">
        <v>62</v>
      </c>
      <c r="D1438" s="60" t="s">
        <v>40</v>
      </c>
      <c r="E1438" s="60" t="s">
        <v>30</v>
      </c>
      <c r="F1438" s="10"/>
      <c r="G1438" s="10"/>
      <c r="H1438" s="11"/>
      <c r="I1438" s="63">
        <f>ROUND(SUMIFS(AC:AC,$A:$A,EOMONTH($A1438,-1),$B:$B,$B1438),2)</f>
        <v>0</v>
      </c>
      <c r="J1438" s="11"/>
      <c r="K1438" s="13"/>
      <c r="L1438" s="25"/>
      <c r="M1438" s="15"/>
      <c r="N1438" s="14"/>
      <c r="O1438" s="16"/>
      <c r="P1438" s="16"/>
      <c r="Q1438" s="16"/>
      <c r="R1438" s="16"/>
      <c r="S1438" s="17">
        <f t="shared" si="154"/>
        <v>0</v>
      </c>
      <c r="T1438" s="16"/>
      <c r="U1438" s="18">
        <f t="shared" si="155"/>
        <v>0</v>
      </c>
      <c r="V1438" s="18">
        <f t="shared" si="156"/>
        <v>0</v>
      </c>
      <c r="W1438" s="18">
        <f t="shared" si="157"/>
        <v>0</v>
      </c>
      <c r="X1438" s="27"/>
      <c r="Y1438" s="19">
        <f t="shared" si="158"/>
        <v>0</v>
      </c>
      <c r="Z1438" s="18">
        <f t="shared" si="159"/>
        <v>0</v>
      </c>
      <c r="AA1438" s="12"/>
      <c r="AB1438" s="12"/>
      <c r="AC1438" s="28">
        <f>+I1438+Y1438-Z1438</f>
        <v>0</v>
      </c>
      <c r="AD1438" s="20">
        <f t="shared" si="160"/>
        <v>0</v>
      </c>
      <c r="AE1438">
        <v>0</v>
      </c>
    </row>
    <row r="1439" spans="1:31" x14ac:dyDescent="0.25">
      <c r="A1439" s="9">
        <v>45107</v>
      </c>
      <c r="B1439" s="10" t="s">
        <v>69</v>
      </c>
      <c r="C1439" s="10" t="s">
        <v>62</v>
      </c>
      <c r="D1439" s="10" t="s">
        <v>40</v>
      </c>
      <c r="E1439" s="10" t="s">
        <v>30</v>
      </c>
      <c r="F1439" s="10">
        <v>35</v>
      </c>
      <c r="G1439" s="10">
        <v>38</v>
      </c>
      <c r="H1439" s="11">
        <f>SUMIFS(AA:AA,$A:$A,EOMONTH($A1439,-1),$B:$B,$B1439)</f>
        <v>1351</v>
      </c>
      <c r="I1439" s="63">
        <f>ROUND(SUMIFS(AC:AC,$A:$A,EOMONTH($A1439,-1),$B:$B,$B1439),2)</f>
        <v>61.21</v>
      </c>
      <c r="J1439" s="11">
        <f>SUMIFS(AB:AB,$A:$A,EOMONTH($A1439,-1),$B:$B,$B1439)</f>
        <v>18576.25</v>
      </c>
      <c r="K1439" s="13">
        <v>0</v>
      </c>
      <c r="L1439" s="25">
        <v>0</v>
      </c>
      <c r="M1439" s="15">
        <v>0</v>
      </c>
      <c r="N1439" s="14">
        <v>0</v>
      </c>
      <c r="O1439" s="16">
        <v>0</v>
      </c>
      <c r="P1439" s="16">
        <v>0</v>
      </c>
      <c r="Q1439" s="16">
        <v>0</v>
      </c>
      <c r="R1439" s="16">
        <f>Q1439*16.876/100</f>
        <v>0</v>
      </c>
      <c r="S1439" s="17">
        <f t="shared" si="154"/>
        <v>0</v>
      </c>
      <c r="T1439" s="16">
        <v>0</v>
      </c>
      <c r="U1439" s="18">
        <f t="shared" si="155"/>
        <v>51.338000000000001</v>
      </c>
      <c r="V1439" s="18">
        <f t="shared" si="156"/>
        <v>0</v>
      </c>
      <c r="W1439" s="18">
        <f t="shared" si="157"/>
        <v>0</v>
      </c>
      <c r="X1439" s="27"/>
      <c r="Y1439" s="19">
        <f t="shared" si="158"/>
        <v>0</v>
      </c>
      <c r="Z1439" s="18">
        <f t="shared" si="159"/>
        <v>0</v>
      </c>
      <c r="AA1439" s="12">
        <v>1351</v>
      </c>
      <c r="AB1439" s="12">
        <v>18576.25</v>
      </c>
      <c r="AC1439" s="28">
        <f>+I1439+Y1439-Z1439</f>
        <v>61.21</v>
      </c>
      <c r="AD1439" s="20">
        <f t="shared" si="160"/>
        <v>0</v>
      </c>
      <c r="AE1439">
        <v>0</v>
      </c>
    </row>
    <row r="1440" spans="1:31" x14ac:dyDescent="0.25">
      <c r="A1440" s="9">
        <v>45107</v>
      </c>
      <c r="B1440" s="10" t="s">
        <v>70</v>
      </c>
      <c r="C1440" s="10" t="s">
        <v>62</v>
      </c>
      <c r="D1440" s="10" t="s">
        <v>40</v>
      </c>
      <c r="E1440" s="10" t="s">
        <v>30</v>
      </c>
      <c r="F1440" s="10">
        <v>35</v>
      </c>
      <c r="G1440" s="10">
        <v>38</v>
      </c>
      <c r="H1440" s="11">
        <f>SUMIFS(AA:AA,$A:$A,EOMONTH($A1440,-1),$B:$B,$B1440)</f>
        <v>635</v>
      </c>
      <c r="I1440" s="63">
        <f>ROUND(SUMIFS(AC:AC,$A:$A,EOMONTH($A1440,-1),$B:$B,$B1440),2)</f>
        <v>29.45</v>
      </c>
      <c r="J1440" s="11">
        <f>SUMIFS(AB:AB,$A:$A,EOMONTH($A1440,-1),$B:$B,$B1440)</f>
        <v>8731.25</v>
      </c>
      <c r="K1440" s="13">
        <v>0</v>
      </c>
      <c r="L1440" s="25">
        <v>0</v>
      </c>
      <c r="M1440" s="15">
        <v>0</v>
      </c>
      <c r="N1440" s="14">
        <v>0</v>
      </c>
      <c r="O1440" s="16">
        <v>0</v>
      </c>
      <c r="P1440" s="16">
        <v>0</v>
      </c>
      <c r="Q1440" s="16">
        <v>0</v>
      </c>
      <c r="R1440" s="16">
        <f>Q1440*16.876/100</f>
        <v>0</v>
      </c>
      <c r="S1440" s="17">
        <f t="shared" si="154"/>
        <v>0</v>
      </c>
      <c r="T1440" s="16">
        <v>0</v>
      </c>
      <c r="U1440" s="18">
        <f t="shared" si="155"/>
        <v>24.13</v>
      </c>
      <c r="V1440" s="18">
        <f t="shared" si="156"/>
        <v>0</v>
      </c>
      <c r="W1440" s="18">
        <f t="shared" si="157"/>
        <v>0</v>
      </c>
      <c r="X1440" s="27"/>
      <c r="Y1440" s="19">
        <f t="shared" si="158"/>
        <v>0</v>
      </c>
      <c r="Z1440" s="18">
        <f t="shared" si="159"/>
        <v>0</v>
      </c>
      <c r="AA1440" s="12">
        <v>635</v>
      </c>
      <c r="AB1440" s="12">
        <v>8731.25</v>
      </c>
      <c r="AC1440" s="28">
        <f>+I1440+Y1440-Z1440</f>
        <v>29.45</v>
      </c>
      <c r="AD1440" s="20">
        <f t="shared" si="160"/>
        <v>0</v>
      </c>
      <c r="AE1440">
        <v>0</v>
      </c>
    </row>
    <row r="1441" spans="1:31" x14ac:dyDescent="0.25">
      <c r="A1441" s="9">
        <v>45107</v>
      </c>
      <c r="B1441" s="10" t="s">
        <v>71</v>
      </c>
      <c r="C1441" s="10" t="s">
        <v>62</v>
      </c>
      <c r="D1441" s="10" t="s">
        <v>40</v>
      </c>
      <c r="E1441" s="10" t="s">
        <v>30</v>
      </c>
      <c r="F1441" s="10">
        <v>35</v>
      </c>
      <c r="G1441" s="10">
        <v>38</v>
      </c>
      <c r="H1441" s="11">
        <f>SUMIFS(AA:AA,$A:$A,EOMONTH($A1441,-1),$B:$B,$B1441)</f>
        <v>1683</v>
      </c>
      <c r="I1441" s="63">
        <f>ROUND(SUMIFS(AC:AC,$A:$A,EOMONTH($A1441,-1),$B:$B,$B1441),2)</f>
        <v>76.03</v>
      </c>
      <c r="J1441" s="11">
        <f>SUMIFS(AB:AB,$A:$A,EOMONTH($A1441,-1),$B:$B,$B1441)</f>
        <v>23141.25</v>
      </c>
      <c r="K1441" s="13">
        <v>0</v>
      </c>
      <c r="L1441" s="25">
        <v>0</v>
      </c>
      <c r="M1441" s="15">
        <v>0</v>
      </c>
      <c r="N1441" s="14">
        <v>0</v>
      </c>
      <c r="O1441" s="16">
        <v>0</v>
      </c>
      <c r="P1441" s="16">
        <v>0</v>
      </c>
      <c r="Q1441" s="16">
        <v>0</v>
      </c>
      <c r="R1441" s="16">
        <f>Q1441*16.876/100</f>
        <v>0</v>
      </c>
      <c r="S1441" s="17">
        <f t="shared" si="154"/>
        <v>0</v>
      </c>
      <c r="T1441" s="16">
        <v>0</v>
      </c>
      <c r="U1441" s="18">
        <f t="shared" si="155"/>
        <v>63.954000000000001</v>
      </c>
      <c r="V1441" s="18">
        <f t="shared" si="156"/>
        <v>0</v>
      </c>
      <c r="W1441" s="18">
        <f t="shared" si="157"/>
        <v>0</v>
      </c>
      <c r="X1441" s="27"/>
      <c r="Y1441" s="19">
        <f t="shared" si="158"/>
        <v>0</v>
      </c>
      <c r="Z1441" s="18">
        <f t="shared" si="159"/>
        <v>0</v>
      </c>
      <c r="AA1441" s="12">
        <v>1683</v>
      </c>
      <c r="AB1441" s="12">
        <v>23141.25</v>
      </c>
      <c r="AC1441" s="28">
        <f>+I1441+Y1441-Z1441</f>
        <v>76.03</v>
      </c>
      <c r="AD1441" s="20">
        <f t="shared" si="160"/>
        <v>0</v>
      </c>
      <c r="AE1441">
        <v>0</v>
      </c>
    </row>
    <row r="1442" spans="1:31" x14ac:dyDescent="0.25">
      <c r="A1442" s="9">
        <v>45107</v>
      </c>
      <c r="B1442" s="10" t="s">
        <v>72</v>
      </c>
      <c r="C1442" s="10" t="s">
        <v>62</v>
      </c>
      <c r="D1442" s="10" t="s">
        <v>40</v>
      </c>
      <c r="E1442" s="10" t="s">
        <v>30</v>
      </c>
      <c r="F1442" s="10">
        <v>35</v>
      </c>
      <c r="G1442" s="10">
        <v>38</v>
      </c>
      <c r="H1442" s="11">
        <f>SUMIFS(AA:AA,$A:$A,EOMONTH($A1442,-1),$B:$B,$B1442)</f>
        <v>851</v>
      </c>
      <c r="I1442" s="63">
        <f>ROUND(SUMIFS(AC:AC,$A:$A,EOMONTH($A1442,-1),$B:$B,$B1442),2)</f>
        <v>38.630000000000003</v>
      </c>
      <c r="J1442" s="11">
        <f>SUMIFS(AB:AB,$A:$A,EOMONTH($A1442,-1),$B:$B,$B1442)</f>
        <v>11701.25</v>
      </c>
      <c r="K1442" s="13">
        <v>0</v>
      </c>
      <c r="L1442" s="25">
        <v>0</v>
      </c>
      <c r="M1442" s="15">
        <v>0</v>
      </c>
      <c r="N1442" s="14">
        <v>0</v>
      </c>
      <c r="O1442" s="16">
        <v>0</v>
      </c>
      <c r="P1442" s="16">
        <v>0</v>
      </c>
      <c r="Q1442" s="16">
        <v>0</v>
      </c>
      <c r="R1442" s="16">
        <f>Q1442*16.876/100</f>
        <v>0</v>
      </c>
      <c r="S1442" s="17">
        <f t="shared" si="154"/>
        <v>0</v>
      </c>
      <c r="T1442" s="16">
        <v>0</v>
      </c>
      <c r="U1442" s="18">
        <f t="shared" si="155"/>
        <v>32.338000000000001</v>
      </c>
      <c r="V1442" s="18">
        <f t="shared" si="156"/>
        <v>0</v>
      </c>
      <c r="W1442" s="18">
        <f t="shared" si="157"/>
        <v>0</v>
      </c>
      <c r="X1442" s="27"/>
      <c r="Y1442" s="19">
        <f t="shared" si="158"/>
        <v>0</v>
      </c>
      <c r="Z1442" s="18">
        <f t="shared" si="159"/>
        <v>0</v>
      </c>
      <c r="AA1442" s="12">
        <v>851</v>
      </c>
      <c r="AB1442" s="12">
        <v>11701.25</v>
      </c>
      <c r="AC1442" s="28">
        <f>+I1442+Y1442-Z1442</f>
        <v>38.630000000000003</v>
      </c>
      <c r="AD1442" s="20">
        <f t="shared" si="160"/>
        <v>0</v>
      </c>
      <c r="AE1442">
        <v>0</v>
      </c>
    </row>
    <row r="1443" spans="1:31" x14ac:dyDescent="0.25">
      <c r="A1443" s="9">
        <v>45107</v>
      </c>
      <c r="B1443" s="10" t="s">
        <v>73</v>
      </c>
      <c r="C1443" s="10" t="s">
        <v>62</v>
      </c>
      <c r="D1443" s="10" t="s">
        <v>40</v>
      </c>
      <c r="E1443" s="10" t="s">
        <v>30</v>
      </c>
      <c r="F1443" s="10">
        <v>35</v>
      </c>
      <c r="G1443" s="10">
        <v>38</v>
      </c>
      <c r="H1443" s="11">
        <f>SUMIFS(AA:AA,$A:$A,EOMONTH($A1443,-1),$B:$B,$B1443)</f>
        <v>804</v>
      </c>
      <c r="I1443" s="63">
        <f>ROUND(SUMIFS(AC:AC,$A:$A,EOMONTH($A1443,-1),$B:$B,$B1443),2)</f>
        <v>36.299999999999997</v>
      </c>
      <c r="J1443" s="11">
        <f>SUMIFS(AB:AB,$A:$A,EOMONTH($A1443,-1),$B:$B,$B1443)</f>
        <v>11055</v>
      </c>
      <c r="K1443" s="13">
        <v>0</v>
      </c>
      <c r="L1443" s="25">
        <v>0</v>
      </c>
      <c r="M1443" s="15">
        <v>0</v>
      </c>
      <c r="N1443" s="14">
        <v>0</v>
      </c>
      <c r="O1443" s="16">
        <v>0</v>
      </c>
      <c r="P1443" s="16">
        <v>0</v>
      </c>
      <c r="Q1443" s="16">
        <v>0</v>
      </c>
      <c r="R1443" s="16">
        <f>Q1443*16.876/100</f>
        <v>0</v>
      </c>
      <c r="S1443" s="17">
        <f t="shared" si="154"/>
        <v>0</v>
      </c>
      <c r="T1443" s="16">
        <v>0</v>
      </c>
      <c r="U1443" s="18">
        <f t="shared" si="155"/>
        <v>30.552</v>
      </c>
      <c r="V1443" s="18">
        <f t="shared" si="156"/>
        <v>0</v>
      </c>
      <c r="W1443" s="18">
        <f t="shared" si="157"/>
        <v>0</v>
      </c>
      <c r="X1443" s="27"/>
      <c r="Y1443" s="19">
        <f t="shared" si="158"/>
        <v>0</v>
      </c>
      <c r="Z1443" s="18">
        <f t="shared" si="159"/>
        <v>0</v>
      </c>
      <c r="AA1443" s="12">
        <v>804</v>
      </c>
      <c r="AB1443" s="12">
        <v>11055</v>
      </c>
      <c r="AC1443" s="28">
        <f>+I1443+Y1443-Z1443</f>
        <v>36.299999999999997</v>
      </c>
      <c r="AD1443" s="20">
        <f t="shared" si="160"/>
        <v>0</v>
      </c>
      <c r="AE1443">
        <v>0</v>
      </c>
    </row>
    <row r="1444" spans="1:31" x14ac:dyDescent="0.25">
      <c r="A1444" s="9">
        <v>45107</v>
      </c>
      <c r="B1444" s="10" t="s">
        <v>74</v>
      </c>
      <c r="C1444" s="10" t="s">
        <v>62</v>
      </c>
      <c r="D1444" s="10" t="s">
        <v>40</v>
      </c>
      <c r="E1444" s="10" t="s">
        <v>30</v>
      </c>
      <c r="F1444" s="10">
        <v>35</v>
      </c>
      <c r="G1444" s="10">
        <v>38</v>
      </c>
      <c r="H1444" s="11">
        <f>SUMIFS(AA:AA,$A:$A,EOMONTH($A1444,-1),$B:$B,$B1444)</f>
        <v>677</v>
      </c>
      <c r="I1444" s="63">
        <f>ROUND(SUMIFS(AC:AC,$A:$A,EOMONTH($A1444,-1),$B:$B,$B1444),2)</f>
        <v>30.79</v>
      </c>
      <c r="J1444" s="11">
        <f>SUMIFS(AB:AB,$A:$A,EOMONTH($A1444,-1),$B:$B,$B1444)</f>
        <v>9308.75</v>
      </c>
      <c r="K1444" s="13">
        <v>0</v>
      </c>
      <c r="L1444" s="25">
        <v>0</v>
      </c>
      <c r="M1444" s="15">
        <v>0</v>
      </c>
      <c r="N1444" s="14">
        <v>0</v>
      </c>
      <c r="O1444" s="16">
        <v>0</v>
      </c>
      <c r="P1444" s="16">
        <v>0</v>
      </c>
      <c r="Q1444" s="16">
        <v>0</v>
      </c>
      <c r="R1444" s="16">
        <f>Q1444*16.876/100</f>
        <v>0</v>
      </c>
      <c r="S1444" s="17">
        <f t="shared" si="154"/>
        <v>0</v>
      </c>
      <c r="T1444" s="16">
        <v>0</v>
      </c>
      <c r="U1444" s="18">
        <f t="shared" si="155"/>
        <v>25.725999999999999</v>
      </c>
      <c r="V1444" s="18">
        <f t="shared" si="156"/>
        <v>0</v>
      </c>
      <c r="W1444" s="18">
        <f t="shared" si="157"/>
        <v>0</v>
      </c>
      <c r="X1444" s="27"/>
      <c r="Y1444" s="19">
        <f t="shared" si="158"/>
        <v>0</v>
      </c>
      <c r="Z1444" s="18">
        <f t="shared" si="159"/>
        <v>0</v>
      </c>
      <c r="AA1444" s="12">
        <v>677</v>
      </c>
      <c r="AB1444" s="12">
        <v>9308.75</v>
      </c>
      <c r="AC1444" s="28">
        <f>+I1444+Y1444-Z1444</f>
        <v>30.79</v>
      </c>
      <c r="AD1444" s="20">
        <f t="shared" si="160"/>
        <v>0</v>
      </c>
      <c r="AE1444">
        <v>0</v>
      </c>
    </row>
    <row r="1445" spans="1:31" x14ac:dyDescent="0.25">
      <c r="A1445" s="9">
        <v>45107</v>
      </c>
      <c r="B1445" s="10" t="s">
        <v>75</v>
      </c>
      <c r="C1445" s="10" t="s">
        <v>62</v>
      </c>
      <c r="D1445" s="10" t="s">
        <v>40</v>
      </c>
      <c r="E1445" s="10" t="s">
        <v>30</v>
      </c>
      <c r="F1445" s="10">
        <v>35</v>
      </c>
      <c r="G1445" s="10">
        <v>38</v>
      </c>
      <c r="H1445" s="11">
        <f>SUMIFS(AA:AA,$A:$A,EOMONTH($A1445,-1),$B:$B,$B1445)</f>
        <v>594</v>
      </c>
      <c r="I1445" s="63">
        <f>ROUND(SUMIFS(AC:AC,$A:$A,EOMONTH($A1445,-1),$B:$B,$B1445),2)</f>
        <v>26.99</v>
      </c>
      <c r="J1445" s="11">
        <f>SUMIFS(AB:AB,$A:$A,EOMONTH($A1445,-1),$B:$B,$B1445)</f>
        <v>8167.5</v>
      </c>
      <c r="K1445" s="13">
        <v>0</v>
      </c>
      <c r="L1445" s="25">
        <v>0</v>
      </c>
      <c r="M1445" s="15">
        <v>0</v>
      </c>
      <c r="N1445" s="14">
        <v>0</v>
      </c>
      <c r="O1445" s="16">
        <v>0</v>
      </c>
      <c r="P1445" s="16">
        <v>0</v>
      </c>
      <c r="Q1445" s="16">
        <v>0</v>
      </c>
      <c r="R1445" s="16">
        <f>Q1445*16.876/100</f>
        <v>0</v>
      </c>
      <c r="S1445" s="17">
        <f t="shared" si="154"/>
        <v>0</v>
      </c>
      <c r="T1445" s="16">
        <v>0</v>
      </c>
      <c r="U1445" s="18">
        <f t="shared" si="155"/>
        <v>22.571999999999999</v>
      </c>
      <c r="V1445" s="18">
        <f t="shared" si="156"/>
        <v>0</v>
      </c>
      <c r="W1445" s="18">
        <f t="shared" si="157"/>
        <v>0</v>
      </c>
      <c r="X1445" s="27"/>
      <c r="Y1445" s="19">
        <f t="shared" si="158"/>
        <v>0</v>
      </c>
      <c r="Z1445" s="18">
        <f t="shared" si="159"/>
        <v>0</v>
      </c>
      <c r="AA1445" s="12">
        <v>594</v>
      </c>
      <c r="AB1445" s="12">
        <v>8167.5</v>
      </c>
      <c r="AC1445" s="28">
        <f>+I1445+Y1445-Z1445</f>
        <v>26.99</v>
      </c>
      <c r="AD1445" s="20">
        <f t="shared" si="160"/>
        <v>0</v>
      </c>
      <c r="AE1445">
        <v>0</v>
      </c>
    </row>
    <row r="1446" spans="1:31" x14ac:dyDescent="0.25">
      <c r="A1446" s="9">
        <v>45107</v>
      </c>
      <c r="B1446" s="10" t="s">
        <v>76</v>
      </c>
      <c r="C1446" s="10" t="s">
        <v>77</v>
      </c>
      <c r="D1446" s="10" t="s">
        <v>40</v>
      </c>
      <c r="E1446" s="10" t="s">
        <v>30</v>
      </c>
      <c r="F1446" s="10">
        <v>45</v>
      </c>
      <c r="G1446" s="10">
        <v>49</v>
      </c>
      <c r="H1446" s="11">
        <f>SUMIFS(AA:AA,$A:$A,EOMONTH($A1446,-1),$B:$B,$B1446)</f>
        <v>8958</v>
      </c>
      <c r="I1446" s="63">
        <f>ROUND(SUMIFS(AC:AC,$A:$A,EOMONTH($A1446,-1),$B:$B,$B1446),2)</f>
        <v>242.53</v>
      </c>
      <c r="J1446" s="11">
        <f>SUMIFS(AB:AB,$A:$A,EOMONTH($A1446,-1),$B:$B,$B1446)</f>
        <v>61403.03</v>
      </c>
      <c r="K1446" s="13">
        <v>0</v>
      </c>
      <c r="L1446" s="25">
        <v>0</v>
      </c>
      <c r="M1446" s="15">
        <v>0</v>
      </c>
      <c r="N1446" s="14">
        <v>0</v>
      </c>
      <c r="O1446" s="16">
        <v>2490</v>
      </c>
      <c r="P1446" s="16">
        <v>34824.6</v>
      </c>
      <c r="Q1446" s="16">
        <v>0</v>
      </c>
      <c r="R1446" s="16">
        <f>Q1446*16.876/100</f>
        <v>0</v>
      </c>
      <c r="S1446" s="17">
        <f t="shared" si="154"/>
        <v>0</v>
      </c>
      <c r="T1446" s="16">
        <v>0</v>
      </c>
      <c r="U1446" s="18">
        <f t="shared" si="155"/>
        <v>438.94200000000001</v>
      </c>
      <c r="V1446" s="18">
        <f t="shared" si="156"/>
        <v>0</v>
      </c>
      <c r="W1446" s="18">
        <f t="shared" si="157"/>
        <v>0</v>
      </c>
      <c r="X1446" s="27"/>
      <c r="Y1446" s="19">
        <f t="shared" si="158"/>
        <v>0</v>
      </c>
      <c r="Z1446" s="18">
        <f t="shared" si="159"/>
        <v>122.01</v>
      </c>
      <c r="AA1446" s="12">
        <v>6468</v>
      </c>
      <c r="AB1446" s="12">
        <v>44335.22</v>
      </c>
      <c r="AC1446" s="28">
        <f>+I1446+Y1446-Z1446</f>
        <v>120.52</v>
      </c>
      <c r="AD1446" s="20">
        <f t="shared" si="160"/>
        <v>0</v>
      </c>
      <c r="AE1446">
        <v>0</v>
      </c>
    </row>
    <row r="1447" spans="1:31" x14ac:dyDescent="0.25">
      <c r="A1447" s="9">
        <v>45107</v>
      </c>
      <c r="B1447" s="10" t="s">
        <v>78</v>
      </c>
      <c r="C1447" s="10" t="s">
        <v>62</v>
      </c>
      <c r="D1447" s="10" t="s">
        <v>40</v>
      </c>
      <c r="E1447" s="10" t="s">
        <v>30</v>
      </c>
      <c r="F1447" s="10">
        <v>60</v>
      </c>
      <c r="G1447" s="10">
        <v>65</v>
      </c>
      <c r="H1447" s="11">
        <f>SUMIFS(AA:AA,$A:$A,EOMONTH($A1447,-1),$B:$B,$B1447)</f>
        <v>64</v>
      </c>
      <c r="I1447" s="63">
        <f>ROUND(SUMIFS(AC:AC,$A:$A,EOMONTH($A1447,-1),$B:$B,$B1447),2)</f>
        <v>1.22</v>
      </c>
      <c r="J1447" s="11">
        <f>SUMIFS(AB:AB,$A:$A,EOMONTH($A1447,-1),$B:$B,$B1447)</f>
        <v>960.64</v>
      </c>
      <c r="K1447" s="13">
        <v>0</v>
      </c>
      <c r="L1447" s="25">
        <v>0</v>
      </c>
      <c r="M1447" s="15">
        <v>0</v>
      </c>
      <c r="N1447" s="14">
        <v>0</v>
      </c>
      <c r="O1447" s="16">
        <v>0</v>
      </c>
      <c r="P1447" s="16">
        <v>0</v>
      </c>
      <c r="Q1447" s="16">
        <v>0</v>
      </c>
      <c r="R1447" s="16">
        <f>Q1447*16.876/100</f>
        <v>0</v>
      </c>
      <c r="S1447" s="17">
        <f t="shared" si="154"/>
        <v>0</v>
      </c>
      <c r="T1447" s="16">
        <v>0</v>
      </c>
      <c r="U1447" s="18">
        <f t="shared" si="155"/>
        <v>4.16</v>
      </c>
      <c r="V1447" s="18">
        <f t="shared" si="156"/>
        <v>0</v>
      </c>
      <c r="W1447" s="18">
        <f t="shared" si="157"/>
        <v>0</v>
      </c>
      <c r="X1447" s="27"/>
      <c r="Y1447" s="19">
        <f t="shared" si="158"/>
        <v>0</v>
      </c>
      <c r="Z1447" s="18">
        <f t="shared" si="159"/>
        <v>0</v>
      </c>
      <c r="AA1447" s="12">
        <v>64</v>
      </c>
      <c r="AB1447" s="12">
        <v>960.64</v>
      </c>
      <c r="AC1447" s="28">
        <f>+I1447+Y1447-Z1447</f>
        <v>1.22</v>
      </c>
      <c r="AD1447" s="20">
        <f t="shared" si="160"/>
        <v>0</v>
      </c>
      <c r="AE1447">
        <v>0</v>
      </c>
    </row>
    <row r="1448" spans="1:31" x14ac:dyDescent="0.25">
      <c r="A1448" s="9">
        <v>45107</v>
      </c>
      <c r="B1448" s="10" t="s">
        <v>79</v>
      </c>
      <c r="C1448" s="10" t="s">
        <v>62</v>
      </c>
      <c r="D1448" s="10" t="s">
        <v>40</v>
      </c>
      <c r="E1448" s="10" t="s">
        <v>30</v>
      </c>
      <c r="F1448" s="10">
        <v>60</v>
      </c>
      <c r="G1448" s="10">
        <v>65</v>
      </c>
      <c r="H1448" s="11">
        <f>SUMIFS(AA:AA,$A:$A,EOMONTH($A1448,-1),$B:$B,$B1448)</f>
        <v>690</v>
      </c>
      <c r="I1448" s="63">
        <f>ROUND(SUMIFS(AC:AC,$A:$A,EOMONTH($A1448,-1),$B:$B,$B1448),2)</f>
        <v>31.07</v>
      </c>
      <c r="J1448" s="11">
        <f>SUMIFS(AB:AB,$A:$A,EOMONTH($A1448,-1),$B:$B,$B1448)</f>
        <v>6889.44</v>
      </c>
      <c r="K1448" s="13">
        <v>0</v>
      </c>
      <c r="L1448" s="25">
        <v>0</v>
      </c>
      <c r="M1448" s="15">
        <v>0</v>
      </c>
      <c r="N1448" s="14">
        <v>0</v>
      </c>
      <c r="O1448" s="16">
        <v>0</v>
      </c>
      <c r="P1448" s="16">
        <v>0</v>
      </c>
      <c r="Q1448" s="16">
        <v>0</v>
      </c>
      <c r="R1448" s="16">
        <f>Q1448*16.876/100</f>
        <v>0</v>
      </c>
      <c r="S1448" s="17">
        <f t="shared" si="154"/>
        <v>0</v>
      </c>
      <c r="T1448" s="16">
        <v>0</v>
      </c>
      <c r="U1448" s="18">
        <f t="shared" si="155"/>
        <v>44.85</v>
      </c>
      <c r="V1448" s="18">
        <f t="shared" si="156"/>
        <v>0</v>
      </c>
      <c r="W1448" s="18">
        <f t="shared" si="157"/>
        <v>0</v>
      </c>
      <c r="X1448" s="27"/>
      <c r="Y1448" s="19">
        <f t="shared" si="158"/>
        <v>0</v>
      </c>
      <c r="Z1448" s="18">
        <f t="shared" si="159"/>
        <v>0</v>
      </c>
      <c r="AA1448" s="12">
        <v>690</v>
      </c>
      <c r="AB1448" s="12">
        <v>6889.44</v>
      </c>
      <c r="AC1448" s="28">
        <f>+I1448+Y1448-Z1448</f>
        <v>31.07</v>
      </c>
      <c r="AD1448" s="20">
        <f t="shared" si="160"/>
        <v>0</v>
      </c>
      <c r="AE1448">
        <v>0</v>
      </c>
    </row>
    <row r="1449" spans="1:31" x14ac:dyDescent="0.25">
      <c r="A1449" s="9">
        <v>45107</v>
      </c>
      <c r="B1449" s="10" t="s">
        <v>80</v>
      </c>
      <c r="C1449" s="10" t="s">
        <v>62</v>
      </c>
      <c r="D1449" s="10" t="s">
        <v>40</v>
      </c>
      <c r="E1449" s="10" t="s">
        <v>30</v>
      </c>
      <c r="F1449" s="10">
        <v>60</v>
      </c>
      <c r="G1449" s="10">
        <v>65</v>
      </c>
      <c r="H1449" s="11">
        <f>SUMIFS(AA:AA,$A:$A,EOMONTH($A1449,-1),$B:$B,$B1449)</f>
        <v>395</v>
      </c>
      <c r="I1449" s="63">
        <f>ROUND(SUMIFS(AC:AC,$A:$A,EOMONTH($A1449,-1),$B:$B,$B1449),2)</f>
        <v>17.28</v>
      </c>
      <c r="J1449" s="11">
        <f>SUMIFS(AB:AB,$A:$A,EOMONTH($A1449,-1),$B:$B,$B1449)</f>
        <v>4429.5600000000004</v>
      </c>
      <c r="K1449" s="13">
        <v>0</v>
      </c>
      <c r="L1449" s="25">
        <v>0</v>
      </c>
      <c r="M1449" s="15">
        <v>0</v>
      </c>
      <c r="N1449" s="14">
        <v>0</v>
      </c>
      <c r="O1449" s="16">
        <v>0</v>
      </c>
      <c r="P1449" s="16">
        <v>0</v>
      </c>
      <c r="Q1449" s="16">
        <v>0</v>
      </c>
      <c r="R1449" s="16">
        <f>Q1449*16.876/100</f>
        <v>0</v>
      </c>
      <c r="S1449" s="17">
        <f t="shared" si="154"/>
        <v>0</v>
      </c>
      <c r="T1449" s="16">
        <v>0</v>
      </c>
      <c r="U1449" s="18">
        <f t="shared" si="155"/>
        <v>25.675000000000001</v>
      </c>
      <c r="V1449" s="18">
        <f t="shared" si="156"/>
        <v>0</v>
      </c>
      <c r="W1449" s="18">
        <f t="shared" si="157"/>
        <v>0</v>
      </c>
      <c r="X1449" s="27"/>
      <c r="Y1449" s="19">
        <f t="shared" si="158"/>
        <v>0</v>
      </c>
      <c r="Z1449" s="18">
        <f t="shared" si="159"/>
        <v>0</v>
      </c>
      <c r="AA1449" s="12">
        <v>395</v>
      </c>
      <c r="AB1449" s="12">
        <v>4429.5600000000004</v>
      </c>
      <c r="AC1449" s="28">
        <f>+I1449+Y1449-Z1449</f>
        <v>17.28</v>
      </c>
      <c r="AD1449" s="20">
        <f t="shared" si="160"/>
        <v>0</v>
      </c>
      <c r="AE1449">
        <v>0</v>
      </c>
    </row>
    <row r="1450" spans="1:31" x14ac:dyDescent="0.25">
      <c r="A1450" s="59">
        <v>45107</v>
      </c>
      <c r="B1450" s="60" t="s">
        <v>810</v>
      </c>
      <c r="C1450" s="60" t="s">
        <v>62</v>
      </c>
      <c r="D1450" s="60" t="s">
        <v>40</v>
      </c>
      <c r="E1450" s="60" t="s">
        <v>30</v>
      </c>
      <c r="F1450" s="10"/>
      <c r="G1450" s="10"/>
      <c r="H1450" s="11"/>
      <c r="I1450" s="63">
        <f>ROUND(SUMIFS(AC:AC,$A:$A,EOMONTH($A1450,-1),$B:$B,$B1450),2)</f>
        <v>0</v>
      </c>
      <c r="J1450" s="11"/>
      <c r="K1450" s="13"/>
      <c r="L1450" s="25"/>
      <c r="M1450" s="15"/>
      <c r="N1450" s="14"/>
      <c r="O1450" s="16"/>
      <c r="P1450" s="16"/>
      <c r="Q1450" s="16"/>
      <c r="R1450" s="16"/>
      <c r="S1450" s="17">
        <f t="shared" si="154"/>
        <v>0</v>
      </c>
      <c r="T1450" s="16"/>
      <c r="U1450" s="18">
        <f t="shared" si="155"/>
        <v>0</v>
      </c>
      <c r="V1450" s="18">
        <f t="shared" si="156"/>
        <v>0</v>
      </c>
      <c r="W1450" s="18">
        <f t="shared" si="157"/>
        <v>0</v>
      </c>
      <c r="X1450" s="27"/>
      <c r="Y1450" s="19">
        <f t="shared" si="158"/>
        <v>0</v>
      </c>
      <c r="Z1450" s="18">
        <f t="shared" si="159"/>
        <v>0</v>
      </c>
      <c r="AA1450" s="12"/>
      <c r="AB1450" s="12"/>
      <c r="AC1450" s="28">
        <f>+I1450+Y1450-Z1450</f>
        <v>0</v>
      </c>
      <c r="AD1450" s="20">
        <f t="shared" si="160"/>
        <v>0</v>
      </c>
      <c r="AE1450">
        <v>0</v>
      </c>
    </row>
    <row r="1451" spans="1:31" x14ac:dyDescent="0.25">
      <c r="A1451" s="9">
        <v>45107</v>
      </c>
      <c r="B1451" s="10" t="s">
        <v>81</v>
      </c>
      <c r="C1451" s="10" t="s">
        <v>62</v>
      </c>
      <c r="D1451" s="10" t="s">
        <v>40</v>
      </c>
      <c r="E1451" s="10" t="s">
        <v>30</v>
      </c>
      <c r="F1451" s="10">
        <v>60</v>
      </c>
      <c r="G1451" s="10">
        <v>65</v>
      </c>
      <c r="H1451" s="11">
        <f>SUMIFS(AA:AA,$A:$A,EOMONTH($A1451,-1),$B:$B,$B1451)</f>
        <v>306</v>
      </c>
      <c r="I1451" s="63">
        <f>ROUND(SUMIFS(AC:AC,$A:$A,EOMONTH($A1451,-1),$B:$B,$B1451),2)</f>
        <v>13.82</v>
      </c>
      <c r="J1451" s="11">
        <f>SUMIFS(AB:AB,$A:$A,EOMONTH($A1451,-1),$B:$B,$B1451)</f>
        <v>4593.0600000000004</v>
      </c>
      <c r="K1451" s="13">
        <v>0</v>
      </c>
      <c r="L1451" s="25">
        <v>0</v>
      </c>
      <c r="M1451" s="15">
        <v>0</v>
      </c>
      <c r="N1451" s="14">
        <v>0</v>
      </c>
      <c r="O1451" s="16">
        <v>42</v>
      </c>
      <c r="P1451" s="16">
        <v>630.41999999999996</v>
      </c>
      <c r="Q1451" s="16">
        <v>0</v>
      </c>
      <c r="R1451" s="16">
        <f>Q1451*16.876/100</f>
        <v>0</v>
      </c>
      <c r="S1451" s="17">
        <f t="shared" si="154"/>
        <v>0</v>
      </c>
      <c r="T1451" s="16">
        <v>0</v>
      </c>
      <c r="U1451" s="18">
        <f t="shared" si="155"/>
        <v>19.89</v>
      </c>
      <c r="V1451" s="18">
        <f t="shared" si="156"/>
        <v>0</v>
      </c>
      <c r="W1451" s="18">
        <f t="shared" si="157"/>
        <v>0</v>
      </c>
      <c r="X1451" s="27"/>
      <c r="Y1451" s="19">
        <f t="shared" si="158"/>
        <v>0</v>
      </c>
      <c r="Z1451" s="18">
        <f t="shared" si="159"/>
        <v>2.73</v>
      </c>
      <c r="AA1451" s="12">
        <v>264</v>
      </c>
      <c r="AB1451" s="12">
        <v>3962.64</v>
      </c>
      <c r="AC1451" s="28">
        <f>+I1451+Y1451-Z1451</f>
        <v>11.09</v>
      </c>
      <c r="AD1451" s="20">
        <f t="shared" si="160"/>
        <v>0</v>
      </c>
      <c r="AE1451">
        <v>0</v>
      </c>
    </row>
    <row r="1452" spans="1:31" x14ac:dyDescent="0.25">
      <c r="A1452" s="9">
        <v>45107</v>
      </c>
      <c r="B1452" s="10" t="s">
        <v>82</v>
      </c>
      <c r="C1452" s="10" t="s">
        <v>62</v>
      </c>
      <c r="D1452" s="10" t="s">
        <v>40</v>
      </c>
      <c r="E1452" s="10" t="s">
        <v>30</v>
      </c>
      <c r="F1452" s="10">
        <v>60</v>
      </c>
      <c r="G1452" s="10">
        <v>65</v>
      </c>
      <c r="H1452" s="11">
        <f>SUMIFS(AA:AA,$A:$A,EOMONTH($A1452,-1),$B:$B,$B1452)</f>
        <v>484</v>
      </c>
      <c r="I1452" s="63">
        <f>ROUND(SUMIFS(AC:AC,$A:$A,EOMONTH($A1452,-1),$B:$B,$B1452),2)</f>
        <v>21.3</v>
      </c>
      <c r="J1452" s="11">
        <f>SUMIFS(AB:AB,$A:$A,EOMONTH($A1452,-1),$B:$B,$B1452)</f>
        <v>5538.43</v>
      </c>
      <c r="K1452" s="13">
        <v>0</v>
      </c>
      <c r="L1452" s="25">
        <v>0</v>
      </c>
      <c r="M1452" s="15">
        <v>0</v>
      </c>
      <c r="N1452" s="14">
        <v>0</v>
      </c>
      <c r="O1452" s="16">
        <v>0</v>
      </c>
      <c r="P1452" s="16">
        <v>0</v>
      </c>
      <c r="Q1452" s="16">
        <v>0</v>
      </c>
      <c r="R1452" s="16">
        <f>Q1452*16.876/100</f>
        <v>0</v>
      </c>
      <c r="S1452" s="17">
        <f t="shared" si="154"/>
        <v>0</v>
      </c>
      <c r="T1452" s="16">
        <v>0</v>
      </c>
      <c r="U1452" s="18">
        <f t="shared" si="155"/>
        <v>31.46</v>
      </c>
      <c r="V1452" s="18">
        <f t="shared" si="156"/>
        <v>0</v>
      </c>
      <c r="W1452" s="18">
        <f t="shared" si="157"/>
        <v>0</v>
      </c>
      <c r="X1452" s="27"/>
      <c r="Y1452" s="19">
        <f t="shared" si="158"/>
        <v>0</v>
      </c>
      <c r="Z1452" s="18">
        <f t="shared" si="159"/>
        <v>0</v>
      </c>
      <c r="AA1452" s="12">
        <v>484</v>
      </c>
      <c r="AB1452" s="12">
        <v>5538.43</v>
      </c>
      <c r="AC1452" s="28">
        <f>+I1452+Y1452-Z1452</f>
        <v>21.3</v>
      </c>
      <c r="AD1452" s="20">
        <f t="shared" si="160"/>
        <v>0</v>
      </c>
      <c r="AE1452">
        <v>0</v>
      </c>
    </row>
    <row r="1453" spans="1:31" x14ac:dyDescent="0.25">
      <c r="A1453" s="9">
        <v>45107</v>
      </c>
      <c r="B1453" s="10" t="s">
        <v>83</v>
      </c>
      <c r="C1453" s="10" t="s">
        <v>62</v>
      </c>
      <c r="D1453" s="10" t="s">
        <v>40</v>
      </c>
      <c r="E1453" s="10" t="s">
        <v>30</v>
      </c>
      <c r="F1453" s="10">
        <v>60</v>
      </c>
      <c r="G1453" s="10">
        <v>65</v>
      </c>
      <c r="H1453" s="11">
        <f>SUMIFS(AA:AA,$A:$A,EOMONTH($A1453,-1),$B:$B,$B1453)</f>
        <v>367</v>
      </c>
      <c r="I1453" s="63">
        <f>ROUND(SUMIFS(AC:AC,$A:$A,EOMONTH($A1453,-1),$B:$B,$B1453),2)</f>
        <v>16.010000000000002</v>
      </c>
      <c r="J1453" s="11">
        <f>SUMIFS(AB:AB,$A:$A,EOMONTH($A1453,-1),$B:$B,$B1453)</f>
        <v>5508.67</v>
      </c>
      <c r="K1453" s="13">
        <v>0</v>
      </c>
      <c r="L1453" s="25">
        <v>0</v>
      </c>
      <c r="M1453" s="15">
        <v>0</v>
      </c>
      <c r="N1453" s="14">
        <v>0</v>
      </c>
      <c r="O1453" s="16">
        <v>0</v>
      </c>
      <c r="P1453" s="16">
        <v>0</v>
      </c>
      <c r="Q1453" s="16">
        <v>0</v>
      </c>
      <c r="R1453" s="16">
        <f>Q1453*16.876/100</f>
        <v>0</v>
      </c>
      <c r="S1453" s="17">
        <f t="shared" si="154"/>
        <v>0</v>
      </c>
      <c r="T1453" s="16">
        <v>0</v>
      </c>
      <c r="U1453" s="18">
        <f t="shared" si="155"/>
        <v>23.855</v>
      </c>
      <c r="V1453" s="18">
        <f t="shared" si="156"/>
        <v>0</v>
      </c>
      <c r="W1453" s="18">
        <f t="shared" si="157"/>
        <v>0</v>
      </c>
      <c r="X1453" s="27"/>
      <c r="Y1453" s="19">
        <f t="shared" si="158"/>
        <v>0</v>
      </c>
      <c r="Z1453" s="18">
        <f t="shared" si="159"/>
        <v>0</v>
      </c>
      <c r="AA1453" s="12">
        <v>367</v>
      </c>
      <c r="AB1453" s="12">
        <v>5508.67</v>
      </c>
      <c r="AC1453" s="28">
        <f>+I1453+Y1453-Z1453</f>
        <v>16.010000000000002</v>
      </c>
      <c r="AD1453" s="20">
        <f t="shared" si="160"/>
        <v>0</v>
      </c>
      <c r="AE1453">
        <v>0</v>
      </c>
    </row>
    <row r="1454" spans="1:31" x14ac:dyDescent="0.25">
      <c r="A1454" s="9">
        <v>45107</v>
      </c>
      <c r="B1454" s="10" t="s">
        <v>84</v>
      </c>
      <c r="C1454" s="10" t="s">
        <v>62</v>
      </c>
      <c r="D1454" s="10" t="s">
        <v>40</v>
      </c>
      <c r="E1454" s="10" t="s">
        <v>30</v>
      </c>
      <c r="F1454" s="10">
        <v>60</v>
      </c>
      <c r="G1454" s="10">
        <v>65</v>
      </c>
      <c r="H1454" s="11">
        <f>SUMIFS(AA:AA,$A:$A,EOMONTH($A1454,-1),$B:$B,$B1454)</f>
        <v>764</v>
      </c>
      <c r="I1454" s="63">
        <f>ROUND(SUMIFS(AC:AC,$A:$A,EOMONTH($A1454,-1),$B:$B,$B1454),2)</f>
        <v>33.94</v>
      </c>
      <c r="J1454" s="11">
        <f>SUMIFS(AB:AB,$A:$A,EOMONTH($A1454,-1),$B:$B,$B1454)</f>
        <v>8231.16</v>
      </c>
      <c r="K1454" s="13">
        <v>0</v>
      </c>
      <c r="L1454" s="25">
        <v>0</v>
      </c>
      <c r="M1454" s="15">
        <v>0</v>
      </c>
      <c r="N1454" s="14">
        <v>0</v>
      </c>
      <c r="O1454" s="16">
        <v>0</v>
      </c>
      <c r="P1454" s="16">
        <v>0</v>
      </c>
      <c r="Q1454" s="16">
        <v>0</v>
      </c>
      <c r="R1454" s="16">
        <f>Q1454*16.876/100</f>
        <v>0</v>
      </c>
      <c r="S1454" s="17">
        <f t="shared" si="154"/>
        <v>0</v>
      </c>
      <c r="T1454" s="16">
        <v>0</v>
      </c>
      <c r="U1454" s="18">
        <f t="shared" si="155"/>
        <v>49.66</v>
      </c>
      <c r="V1454" s="18">
        <f t="shared" si="156"/>
        <v>0</v>
      </c>
      <c r="W1454" s="18">
        <f t="shared" si="157"/>
        <v>0</v>
      </c>
      <c r="X1454" s="27"/>
      <c r="Y1454" s="19">
        <f t="shared" si="158"/>
        <v>0</v>
      </c>
      <c r="Z1454" s="18">
        <f t="shared" si="159"/>
        <v>0</v>
      </c>
      <c r="AA1454" s="12">
        <v>764</v>
      </c>
      <c r="AB1454" s="12">
        <v>8231.16</v>
      </c>
      <c r="AC1454" s="28">
        <f>+I1454+Y1454-Z1454</f>
        <v>33.94</v>
      </c>
      <c r="AD1454" s="20">
        <f t="shared" si="160"/>
        <v>0</v>
      </c>
      <c r="AE1454">
        <v>0</v>
      </c>
    </row>
    <row r="1455" spans="1:31" x14ac:dyDescent="0.25">
      <c r="A1455" s="9">
        <v>45107</v>
      </c>
      <c r="B1455" s="10" t="s">
        <v>85</v>
      </c>
      <c r="C1455" s="10" t="s">
        <v>39</v>
      </c>
      <c r="D1455" s="10" t="s">
        <v>40</v>
      </c>
      <c r="E1455" s="10" t="s">
        <v>30</v>
      </c>
      <c r="F1455" s="10">
        <v>60</v>
      </c>
      <c r="G1455" s="10">
        <v>65</v>
      </c>
      <c r="H1455" s="11">
        <f>SUMIFS(AA:AA,$A:$A,EOMONTH($A1455,-1),$B:$B,$B1455)</f>
        <v>-4</v>
      </c>
      <c r="I1455" s="63">
        <f>ROUND(SUMIFS(AC:AC,$A:$A,EOMONTH($A1455,-1),$B:$B,$B1455),2)</f>
        <v>9.74</v>
      </c>
      <c r="J1455" s="11">
        <f>SUMIFS(AB:AB,$A:$A,EOMONTH($A1455,-1),$B:$B,$B1455)</f>
        <v>-61.6</v>
      </c>
      <c r="K1455" s="13">
        <v>0</v>
      </c>
      <c r="L1455" s="25">
        <v>0</v>
      </c>
      <c r="M1455" s="15">
        <v>0</v>
      </c>
      <c r="N1455" s="14">
        <v>0</v>
      </c>
      <c r="O1455" s="16">
        <v>0</v>
      </c>
      <c r="P1455" s="16">
        <v>0</v>
      </c>
      <c r="Q1455" s="16">
        <v>0</v>
      </c>
      <c r="R1455" s="16">
        <f>Q1455*16.876/100</f>
        <v>0</v>
      </c>
      <c r="S1455" s="17">
        <f t="shared" si="154"/>
        <v>0</v>
      </c>
      <c r="T1455" s="16">
        <v>0</v>
      </c>
      <c r="U1455" s="18">
        <f t="shared" si="155"/>
        <v>-0.26</v>
      </c>
      <c r="V1455" s="18">
        <f t="shared" si="156"/>
        <v>0</v>
      </c>
      <c r="W1455" s="18">
        <f t="shared" si="157"/>
        <v>0</v>
      </c>
      <c r="X1455" s="27"/>
      <c r="Y1455" s="19">
        <f t="shared" si="158"/>
        <v>0</v>
      </c>
      <c r="Z1455" s="18">
        <f t="shared" si="159"/>
        <v>0</v>
      </c>
      <c r="AA1455" s="12">
        <v>-4</v>
      </c>
      <c r="AB1455" s="12">
        <v>-61.6</v>
      </c>
      <c r="AC1455" s="28">
        <f>+I1455+Y1455-Z1455</f>
        <v>9.74</v>
      </c>
      <c r="AD1455" s="20">
        <f t="shared" si="160"/>
        <v>0</v>
      </c>
      <c r="AE1455">
        <v>10</v>
      </c>
    </row>
    <row r="1456" spans="1:31" x14ac:dyDescent="0.25">
      <c r="A1456" s="59">
        <v>45107</v>
      </c>
      <c r="B1456" s="60" t="s">
        <v>792</v>
      </c>
      <c r="C1456" s="60" t="s">
        <v>39</v>
      </c>
      <c r="D1456" s="60" t="s">
        <v>40</v>
      </c>
      <c r="E1456" s="60" t="s">
        <v>30</v>
      </c>
      <c r="F1456" s="10"/>
      <c r="G1456" s="10"/>
      <c r="H1456" s="11"/>
      <c r="I1456" s="63">
        <f>ROUND(SUMIFS(AC:AC,$A:$A,EOMONTH($A1456,-1),$B:$B,$B1456),2)</f>
        <v>0</v>
      </c>
      <c r="J1456" s="11"/>
      <c r="K1456" s="13"/>
      <c r="L1456" s="25"/>
      <c r="M1456" s="15"/>
      <c r="N1456" s="14"/>
      <c r="O1456" s="16"/>
      <c r="P1456" s="16"/>
      <c r="Q1456" s="16"/>
      <c r="R1456" s="16"/>
      <c r="S1456" s="17">
        <f t="shared" si="154"/>
        <v>0</v>
      </c>
      <c r="T1456" s="16"/>
      <c r="U1456" s="18">
        <f t="shared" si="155"/>
        <v>0</v>
      </c>
      <c r="V1456" s="18">
        <f t="shared" si="156"/>
        <v>0</v>
      </c>
      <c r="W1456" s="18">
        <f t="shared" si="157"/>
        <v>0</v>
      </c>
      <c r="X1456" s="27"/>
      <c r="Y1456" s="19">
        <f t="shared" si="158"/>
        <v>0</v>
      </c>
      <c r="Z1456" s="18">
        <f t="shared" si="159"/>
        <v>0</v>
      </c>
      <c r="AA1456" s="12"/>
      <c r="AB1456" s="12"/>
      <c r="AC1456" s="28">
        <f>+I1456+Y1456-Z1456</f>
        <v>0</v>
      </c>
      <c r="AD1456" s="20">
        <f t="shared" si="160"/>
        <v>0</v>
      </c>
      <c r="AE1456">
        <v>0</v>
      </c>
    </row>
    <row r="1457" spans="1:31" x14ac:dyDescent="0.25">
      <c r="A1457" s="59">
        <v>45107</v>
      </c>
      <c r="B1457" s="60" t="s">
        <v>827</v>
      </c>
      <c r="C1457" s="60" t="s">
        <v>62</v>
      </c>
      <c r="D1457" s="60" t="s">
        <v>29</v>
      </c>
      <c r="E1457" s="60" t="s">
        <v>30</v>
      </c>
      <c r="F1457" s="10"/>
      <c r="G1457" s="10"/>
      <c r="H1457" s="11"/>
      <c r="I1457" s="63">
        <f>ROUND(SUMIFS(AC:AC,$A:$A,EOMONTH($A1457,-1),$B:$B,$B1457),2)</f>
        <v>0</v>
      </c>
      <c r="J1457" s="11"/>
      <c r="K1457" s="13"/>
      <c r="L1457" s="25"/>
      <c r="M1457" s="15"/>
      <c r="N1457" s="14"/>
      <c r="O1457" s="16"/>
      <c r="P1457" s="16"/>
      <c r="Q1457" s="16"/>
      <c r="R1457" s="16"/>
      <c r="S1457" s="17">
        <f t="shared" si="154"/>
        <v>0</v>
      </c>
      <c r="T1457" s="16"/>
      <c r="U1457" s="18">
        <f t="shared" si="155"/>
        <v>0</v>
      </c>
      <c r="V1457" s="18">
        <f t="shared" si="156"/>
        <v>0</v>
      </c>
      <c r="W1457" s="18">
        <f t="shared" si="157"/>
        <v>0</v>
      </c>
      <c r="X1457" s="27"/>
      <c r="Y1457" s="19">
        <f t="shared" si="158"/>
        <v>0</v>
      </c>
      <c r="Z1457" s="18">
        <f t="shared" si="159"/>
        <v>0</v>
      </c>
      <c r="AA1457" s="12"/>
      <c r="AB1457" s="12"/>
      <c r="AC1457" s="28">
        <f>+I1457+Y1457-Z1457</f>
        <v>0</v>
      </c>
      <c r="AD1457" s="20">
        <f t="shared" si="160"/>
        <v>0</v>
      </c>
      <c r="AE1457">
        <v>0</v>
      </c>
    </row>
    <row r="1458" spans="1:31" x14ac:dyDescent="0.25">
      <c r="A1458" s="9">
        <v>45107</v>
      </c>
      <c r="B1458" s="10" t="s">
        <v>86</v>
      </c>
      <c r="C1458" s="10" t="s">
        <v>62</v>
      </c>
      <c r="D1458" s="10" t="s">
        <v>40</v>
      </c>
      <c r="E1458" s="10" t="s">
        <v>30</v>
      </c>
      <c r="F1458" s="10">
        <v>90</v>
      </c>
      <c r="G1458" s="10">
        <v>98</v>
      </c>
      <c r="H1458" s="11">
        <f>SUMIFS(AA:AA,$A:$A,EOMONTH($A1458,-1),$B:$B,$B1458)</f>
        <v>293</v>
      </c>
      <c r="I1458" s="63">
        <f>ROUND(SUMIFS(AC:AC,$A:$A,EOMONTH($A1458,-1),$B:$B,$B1458),2)</f>
        <v>7.31</v>
      </c>
      <c r="J1458" s="11">
        <f>SUMIFS(AB:AB,$A:$A,EOMONTH($A1458,-1),$B:$B,$B1458)</f>
        <v>3814.01</v>
      </c>
      <c r="K1458" s="13">
        <v>0</v>
      </c>
      <c r="L1458" s="25">
        <v>0</v>
      </c>
      <c r="M1458" s="15">
        <v>0</v>
      </c>
      <c r="N1458" s="14">
        <v>0</v>
      </c>
      <c r="O1458" s="16">
        <v>24</v>
      </c>
      <c r="P1458" s="16">
        <v>480.24</v>
      </c>
      <c r="Q1458" s="16">
        <v>0</v>
      </c>
      <c r="R1458" s="16">
        <f>Q1458*16.876/100</f>
        <v>0</v>
      </c>
      <c r="S1458" s="17">
        <f t="shared" si="154"/>
        <v>0</v>
      </c>
      <c r="T1458" s="16">
        <v>0</v>
      </c>
      <c r="U1458" s="18">
        <f t="shared" si="155"/>
        <v>28.713999999999999</v>
      </c>
      <c r="V1458" s="18">
        <f t="shared" si="156"/>
        <v>0</v>
      </c>
      <c r="W1458" s="18">
        <f t="shared" si="157"/>
        <v>0</v>
      </c>
      <c r="X1458" s="27"/>
      <c r="Y1458" s="19">
        <f t="shared" si="158"/>
        <v>0</v>
      </c>
      <c r="Z1458" s="18">
        <f t="shared" si="159"/>
        <v>2.3519999999999999</v>
      </c>
      <c r="AA1458" s="12">
        <v>269</v>
      </c>
      <c r="AB1458" s="12">
        <v>3501.6</v>
      </c>
      <c r="AC1458" s="28">
        <f>+I1458+Y1458-Z1458</f>
        <v>4.9580000000000002</v>
      </c>
      <c r="AD1458" s="20">
        <f t="shared" si="160"/>
        <v>0</v>
      </c>
      <c r="AE1458">
        <v>0</v>
      </c>
    </row>
    <row r="1459" spans="1:31" x14ac:dyDescent="0.25">
      <c r="A1459" s="9">
        <v>45107</v>
      </c>
      <c r="B1459" s="10" t="s">
        <v>87</v>
      </c>
      <c r="C1459" s="10" t="s">
        <v>62</v>
      </c>
      <c r="D1459" s="10" t="s">
        <v>40</v>
      </c>
      <c r="E1459" s="10" t="s">
        <v>30</v>
      </c>
      <c r="F1459" s="10">
        <v>90</v>
      </c>
      <c r="G1459" s="10">
        <v>98</v>
      </c>
      <c r="H1459" s="11">
        <f>SUMIFS(AA:AA,$A:$A,EOMONTH($A1459,-1),$B:$B,$B1459)</f>
        <v>473</v>
      </c>
      <c r="I1459" s="63">
        <f>ROUND(SUMIFS(AC:AC,$A:$A,EOMONTH($A1459,-1),$B:$B,$B1459),2)</f>
        <v>21.15</v>
      </c>
      <c r="J1459" s="11">
        <f>SUMIFS(AB:AB,$A:$A,EOMONTH($A1459,-1),$B:$B,$B1459)</f>
        <v>6095.57</v>
      </c>
      <c r="K1459" s="13">
        <v>0</v>
      </c>
      <c r="L1459" s="25">
        <v>0</v>
      </c>
      <c r="M1459" s="15">
        <v>0</v>
      </c>
      <c r="N1459" s="14">
        <v>0</v>
      </c>
      <c r="O1459" s="16">
        <v>24</v>
      </c>
      <c r="P1459" s="16">
        <v>480.24</v>
      </c>
      <c r="Q1459" s="16">
        <v>0</v>
      </c>
      <c r="R1459" s="16">
        <f>Q1459*16.876/100</f>
        <v>0</v>
      </c>
      <c r="S1459" s="17">
        <f t="shared" si="154"/>
        <v>0</v>
      </c>
      <c r="T1459" s="16">
        <v>0</v>
      </c>
      <c r="U1459" s="18">
        <f t="shared" si="155"/>
        <v>46.353999999999999</v>
      </c>
      <c r="V1459" s="18">
        <f t="shared" si="156"/>
        <v>0</v>
      </c>
      <c r="W1459" s="18">
        <f t="shared" si="157"/>
        <v>0</v>
      </c>
      <c r="X1459" s="27"/>
      <c r="Y1459" s="19">
        <f t="shared" si="158"/>
        <v>0</v>
      </c>
      <c r="Z1459" s="18">
        <f t="shared" si="159"/>
        <v>2.3519999999999999</v>
      </c>
      <c r="AA1459" s="12">
        <v>449</v>
      </c>
      <c r="AB1459" s="12">
        <v>5786.28</v>
      </c>
      <c r="AC1459" s="28">
        <f>+I1459+Y1459-Z1459</f>
        <v>18.797999999999998</v>
      </c>
      <c r="AD1459" s="20">
        <f t="shared" si="160"/>
        <v>0</v>
      </c>
      <c r="AE1459">
        <v>0</v>
      </c>
    </row>
    <row r="1460" spans="1:31" x14ac:dyDescent="0.25">
      <c r="A1460" s="9">
        <v>45107</v>
      </c>
      <c r="B1460" s="10" t="s">
        <v>88</v>
      </c>
      <c r="C1460" s="10" t="s">
        <v>62</v>
      </c>
      <c r="D1460" s="10" t="s">
        <v>40</v>
      </c>
      <c r="E1460" s="10" t="s">
        <v>30</v>
      </c>
      <c r="F1460" s="10">
        <v>90</v>
      </c>
      <c r="G1460" s="10">
        <v>98</v>
      </c>
      <c r="H1460" s="11">
        <f>SUMIFS(AA:AA,$A:$A,EOMONTH($A1460,-1),$B:$B,$B1460)</f>
        <v>374</v>
      </c>
      <c r="I1460" s="63">
        <f>ROUND(SUMIFS(AC:AC,$A:$A,EOMONTH($A1460,-1),$B:$B,$B1460),2)</f>
        <v>16.25</v>
      </c>
      <c r="J1460" s="11">
        <f>SUMIFS(AB:AB,$A:$A,EOMONTH($A1460,-1),$B:$B,$B1460)</f>
        <v>4788.8500000000004</v>
      </c>
      <c r="K1460" s="13">
        <v>0</v>
      </c>
      <c r="L1460" s="25">
        <v>0</v>
      </c>
      <c r="M1460" s="15">
        <v>0</v>
      </c>
      <c r="N1460" s="14">
        <v>0</v>
      </c>
      <c r="O1460" s="16">
        <v>24</v>
      </c>
      <c r="P1460" s="16">
        <v>480.24</v>
      </c>
      <c r="Q1460" s="16">
        <v>0</v>
      </c>
      <c r="R1460" s="16">
        <f>Q1460*16.876/100</f>
        <v>0</v>
      </c>
      <c r="S1460" s="17">
        <f t="shared" si="154"/>
        <v>0</v>
      </c>
      <c r="T1460" s="16">
        <v>0</v>
      </c>
      <c r="U1460" s="18">
        <f t="shared" si="155"/>
        <v>36.652000000000001</v>
      </c>
      <c r="V1460" s="18">
        <f t="shared" si="156"/>
        <v>0</v>
      </c>
      <c r="W1460" s="18">
        <f t="shared" si="157"/>
        <v>0</v>
      </c>
      <c r="X1460" s="27"/>
      <c r="Y1460" s="19">
        <f t="shared" si="158"/>
        <v>0</v>
      </c>
      <c r="Z1460" s="18">
        <f t="shared" si="159"/>
        <v>2.3519999999999999</v>
      </c>
      <c r="AA1460" s="12">
        <v>350</v>
      </c>
      <c r="AB1460" s="12">
        <v>4481.54</v>
      </c>
      <c r="AC1460" s="28">
        <f>+I1460+Y1460-Z1460</f>
        <v>13.898</v>
      </c>
      <c r="AD1460" s="20">
        <f t="shared" si="160"/>
        <v>0</v>
      </c>
      <c r="AE1460">
        <v>0</v>
      </c>
    </row>
    <row r="1461" spans="1:31" x14ac:dyDescent="0.25">
      <c r="A1461" s="9">
        <v>45107</v>
      </c>
      <c r="B1461" s="10" t="s">
        <v>89</v>
      </c>
      <c r="C1461" s="10" t="s">
        <v>62</v>
      </c>
      <c r="D1461" s="10" t="s">
        <v>40</v>
      </c>
      <c r="E1461" s="10" t="s">
        <v>30</v>
      </c>
      <c r="F1461" s="10">
        <v>90</v>
      </c>
      <c r="G1461" s="10">
        <v>98</v>
      </c>
      <c r="H1461" s="11">
        <f>SUMIFS(AA:AA,$A:$A,EOMONTH($A1461,-1),$B:$B,$B1461)</f>
        <v>135</v>
      </c>
      <c r="I1461" s="63">
        <f>ROUND(SUMIFS(AC:AC,$A:$A,EOMONTH($A1461,-1),$B:$B,$B1461),2)</f>
        <v>5.89</v>
      </c>
      <c r="J1461" s="11">
        <f>SUMIFS(AB:AB,$A:$A,EOMONTH($A1461,-1),$B:$B,$B1461)</f>
        <v>2895.75</v>
      </c>
      <c r="K1461" s="13">
        <v>0</v>
      </c>
      <c r="L1461" s="25">
        <v>0</v>
      </c>
      <c r="M1461" s="15">
        <v>0</v>
      </c>
      <c r="N1461" s="14">
        <v>0</v>
      </c>
      <c r="O1461" s="16">
        <v>0</v>
      </c>
      <c r="P1461" s="16">
        <v>0</v>
      </c>
      <c r="Q1461" s="16">
        <v>0</v>
      </c>
      <c r="R1461" s="16">
        <f>Q1461*16.876/100</f>
        <v>0</v>
      </c>
      <c r="S1461" s="17">
        <f t="shared" si="154"/>
        <v>0</v>
      </c>
      <c r="T1461" s="16">
        <v>0</v>
      </c>
      <c r="U1461" s="18">
        <f t="shared" si="155"/>
        <v>13.23</v>
      </c>
      <c r="V1461" s="18">
        <f t="shared" si="156"/>
        <v>0</v>
      </c>
      <c r="W1461" s="18">
        <f t="shared" si="157"/>
        <v>0</v>
      </c>
      <c r="X1461" s="27"/>
      <c r="Y1461" s="19">
        <f t="shared" si="158"/>
        <v>0</v>
      </c>
      <c r="Z1461" s="18">
        <f t="shared" si="159"/>
        <v>0</v>
      </c>
      <c r="AA1461" s="12">
        <v>135</v>
      </c>
      <c r="AB1461" s="12">
        <v>2895.75</v>
      </c>
      <c r="AC1461" s="28">
        <f>+I1461+Y1461-Z1461</f>
        <v>5.89</v>
      </c>
      <c r="AD1461" s="20">
        <f t="shared" si="160"/>
        <v>0</v>
      </c>
      <c r="AE1461">
        <v>0</v>
      </c>
    </row>
    <row r="1462" spans="1:31" x14ac:dyDescent="0.25">
      <c r="A1462" s="9">
        <v>45107</v>
      </c>
      <c r="B1462" s="10" t="s">
        <v>90</v>
      </c>
      <c r="C1462" s="10" t="s">
        <v>62</v>
      </c>
      <c r="D1462" s="10" t="s">
        <v>40</v>
      </c>
      <c r="E1462" s="10" t="s">
        <v>30</v>
      </c>
      <c r="F1462" s="10">
        <v>90</v>
      </c>
      <c r="G1462" s="10">
        <v>98</v>
      </c>
      <c r="H1462" s="11">
        <f>SUMIFS(AA:AA,$A:$A,EOMONTH($A1462,-1),$B:$B,$B1462)</f>
        <v>140</v>
      </c>
      <c r="I1462" s="63">
        <f>ROUND(SUMIFS(AC:AC,$A:$A,EOMONTH($A1462,-1),$B:$B,$B1462),2)</f>
        <v>5.47</v>
      </c>
      <c r="J1462" s="11">
        <f>SUMIFS(AB:AB,$A:$A,EOMONTH($A1462,-1),$B:$B,$B1462)</f>
        <v>3003</v>
      </c>
      <c r="K1462" s="13">
        <v>0</v>
      </c>
      <c r="L1462" s="25">
        <v>0</v>
      </c>
      <c r="M1462" s="15">
        <v>0</v>
      </c>
      <c r="N1462" s="14">
        <v>0</v>
      </c>
      <c r="O1462" s="16">
        <v>24</v>
      </c>
      <c r="P1462" s="16">
        <v>480.24</v>
      </c>
      <c r="Q1462" s="16">
        <v>0</v>
      </c>
      <c r="R1462" s="16">
        <f>Q1462*16.876/100</f>
        <v>0</v>
      </c>
      <c r="S1462" s="17">
        <f t="shared" si="154"/>
        <v>0</v>
      </c>
      <c r="T1462" s="16">
        <v>0</v>
      </c>
      <c r="U1462" s="18">
        <f t="shared" si="155"/>
        <v>13.72</v>
      </c>
      <c r="V1462" s="18">
        <f t="shared" si="156"/>
        <v>0</v>
      </c>
      <c r="W1462" s="18">
        <f t="shared" si="157"/>
        <v>0</v>
      </c>
      <c r="X1462" s="27"/>
      <c r="Y1462" s="19">
        <f t="shared" si="158"/>
        <v>0</v>
      </c>
      <c r="Z1462" s="18">
        <f t="shared" si="159"/>
        <v>2.3519999999999999</v>
      </c>
      <c r="AA1462" s="12">
        <v>116</v>
      </c>
      <c r="AB1462" s="12">
        <v>2488.1999999999998</v>
      </c>
      <c r="AC1462" s="28">
        <f>+I1462+Y1462-Z1462</f>
        <v>3.1179999999999999</v>
      </c>
      <c r="AD1462" s="20">
        <f t="shared" si="160"/>
        <v>0</v>
      </c>
      <c r="AE1462">
        <v>0</v>
      </c>
    </row>
    <row r="1463" spans="1:31" x14ac:dyDescent="0.25">
      <c r="A1463" s="9">
        <v>45107</v>
      </c>
      <c r="B1463" s="10" t="s">
        <v>91</v>
      </c>
      <c r="C1463" s="10" t="s">
        <v>62</v>
      </c>
      <c r="D1463" s="10" t="s">
        <v>40</v>
      </c>
      <c r="E1463" s="10" t="s">
        <v>30</v>
      </c>
      <c r="F1463" s="10">
        <v>90</v>
      </c>
      <c r="G1463" s="10">
        <v>98</v>
      </c>
      <c r="H1463" s="11">
        <f>SUMIFS(AA:AA,$A:$A,EOMONTH($A1463,-1),$B:$B,$B1463)</f>
        <v>307</v>
      </c>
      <c r="I1463" s="63">
        <f>ROUND(SUMIFS(AC:AC,$A:$A,EOMONTH($A1463,-1),$B:$B,$B1463),2)</f>
        <v>13.01</v>
      </c>
      <c r="J1463" s="11">
        <f>SUMIFS(AB:AB,$A:$A,EOMONTH($A1463,-1),$B:$B,$B1463)</f>
        <v>6585.15</v>
      </c>
      <c r="K1463" s="13">
        <v>0</v>
      </c>
      <c r="L1463" s="25">
        <v>0</v>
      </c>
      <c r="M1463" s="15">
        <v>0</v>
      </c>
      <c r="N1463" s="14">
        <v>0</v>
      </c>
      <c r="O1463" s="16">
        <v>12</v>
      </c>
      <c r="P1463" s="16">
        <v>240.12</v>
      </c>
      <c r="Q1463" s="16">
        <v>0</v>
      </c>
      <c r="R1463" s="16">
        <f>Q1463*16.876/100</f>
        <v>0</v>
      </c>
      <c r="S1463" s="17">
        <f t="shared" si="154"/>
        <v>0</v>
      </c>
      <c r="T1463" s="16">
        <v>0</v>
      </c>
      <c r="U1463" s="18">
        <f t="shared" si="155"/>
        <v>30.085999999999999</v>
      </c>
      <c r="V1463" s="18">
        <f t="shared" si="156"/>
        <v>0</v>
      </c>
      <c r="W1463" s="18">
        <f t="shared" si="157"/>
        <v>0</v>
      </c>
      <c r="X1463" s="27"/>
      <c r="Y1463" s="19">
        <f t="shared" si="158"/>
        <v>0</v>
      </c>
      <c r="Z1463" s="18">
        <f t="shared" si="159"/>
        <v>1.1759999999999999</v>
      </c>
      <c r="AA1463" s="12">
        <v>295</v>
      </c>
      <c r="AB1463" s="12">
        <v>6327.75</v>
      </c>
      <c r="AC1463" s="28">
        <f>+I1463+Y1463-Z1463</f>
        <v>11.834</v>
      </c>
      <c r="AD1463" s="20">
        <f t="shared" si="160"/>
        <v>0</v>
      </c>
      <c r="AE1463">
        <v>0</v>
      </c>
    </row>
    <row r="1464" spans="1:31" x14ac:dyDescent="0.25">
      <c r="A1464" s="9">
        <v>45107</v>
      </c>
      <c r="B1464" s="10" t="s">
        <v>92</v>
      </c>
      <c r="C1464" s="10" t="s">
        <v>62</v>
      </c>
      <c r="D1464" s="10" t="s">
        <v>40</v>
      </c>
      <c r="E1464" s="10" t="s">
        <v>30</v>
      </c>
      <c r="F1464" s="10">
        <v>90</v>
      </c>
      <c r="G1464" s="10">
        <v>98</v>
      </c>
      <c r="H1464" s="11">
        <f>SUMIFS(AA:AA,$A:$A,EOMONTH($A1464,-1),$B:$B,$B1464)</f>
        <v>469</v>
      </c>
      <c r="I1464" s="63">
        <f>ROUND(SUMIFS(AC:AC,$A:$A,EOMONTH($A1464,-1),$B:$B,$B1464),2)</f>
        <v>20.329999999999998</v>
      </c>
      <c r="J1464" s="11">
        <f>SUMIFS(AB:AB,$A:$A,EOMONTH($A1464,-1),$B:$B,$B1464)</f>
        <v>7746.79</v>
      </c>
      <c r="K1464" s="13">
        <v>0</v>
      </c>
      <c r="L1464" s="25">
        <v>0</v>
      </c>
      <c r="M1464" s="15">
        <v>0</v>
      </c>
      <c r="N1464" s="14">
        <v>0</v>
      </c>
      <c r="O1464" s="16">
        <v>12</v>
      </c>
      <c r="P1464" s="16">
        <v>240.12</v>
      </c>
      <c r="Q1464" s="16">
        <v>0</v>
      </c>
      <c r="R1464" s="16">
        <f>Q1464*16.876/100</f>
        <v>0</v>
      </c>
      <c r="S1464" s="17">
        <f t="shared" si="154"/>
        <v>0</v>
      </c>
      <c r="T1464" s="16">
        <v>0</v>
      </c>
      <c r="U1464" s="18">
        <f t="shared" si="155"/>
        <v>45.962000000000003</v>
      </c>
      <c r="V1464" s="18">
        <f t="shared" si="156"/>
        <v>0</v>
      </c>
      <c r="W1464" s="18">
        <f t="shared" si="157"/>
        <v>0</v>
      </c>
      <c r="X1464" s="27"/>
      <c r="Y1464" s="19">
        <f t="shared" si="158"/>
        <v>0</v>
      </c>
      <c r="Z1464" s="18">
        <f t="shared" si="159"/>
        <v>1.1759999999999999</v>
      </c>
      <c r="AA1464" s="12">
        <v>457</v>
      </c>
      <c r="AB1464" s="12">
        <v>7548.58</v>
      </c>
      <c r="AC1464" s="28">
        <f>+I1464+Y1464-Z1464</f>
        <v>19.154</v>
      </c>
      <c r="AD1464" s="20">
        <f t="shared" si="160"/>
        <v>0</v>
      </c>
      <c r="AE1464">
        <v>0</v>
      </c>
    </row>
    <row r="1465" spans="1:31" x14ac:dyDescent="0.25">
      <c r="A1465" s="59">
        <v>45107</v>
      </c>
      <c r="B1465" s="60" t="s">
        <v>793</v>
      </c>
      <c r="C1465" s="60" t="s">
        <v>39</v>
      </c>
      <c r="D1465" s="60" t="s">
        <v>40</v>
      </c>
      <c r="E1465" s="60" t="s">
        <v>30</v>
      </c>
      <c r="F1465" s="10"/>
      <c r="G1465" s="10"/>
      <c r="H1465" s="11"/>
      <c r="I1465" s="63">
        <f>ROUND(SUMIFS(AC:AC,$A:$A,EOMONTH($A1465,-1),$B:$B,$B1465),2)</f>
        <v>0</v>
      </c>
      <c r="J1465" s="11"/>
      <c r="K1465" s="13"/>
      <c r="L1465" s="25"/>
      <c r="M1465" s="15"/>
      <c r="N1465" s="14"/>
      <c r="O1465" s="16"/>
      <c r="P1465" s="16"/>
      <c r="Q1465" s="16"/>
      <c r="R1465" s="16"/>
      <c r="S1465" s="17">
        <f t="shared" si="154"/>
        <v>0</v>
      </c>
      <c r="T1465" s="16"/>
      <c r="U1465" s="18">
        <f t="shared" si="155"/>
        <v>0</v>
      </c>
      <c r="V1465" s="18">
        <f t="shared" si="156"/>
        <v>0</v>
      </c>
      <c r="W1465" s="18">
        <f t="shared" si="157"/>
        <v>0</v>
      </c>
      <c r="X1465" s="27"/>
      <c r="Y1465" s="19">
        <f t="shared" si="158"/>
        <v>0</v>
      </c>
      <c r="Z1465" s="18">
        <f t="shared" si="159"/>
        <v>0</v>
      </c>
      <c r="AA1465" s="12"/>
      <c r="AB1465" s="12"/>
      <c r="AC1465" s="28">
        <f>+I1465+Y1465-Z1465</f>
        <v>0</v>
      </c>
      <c r="AD1465" s="20">
        <f t="shared" si="160"/>
        <v>0</v>
      </c>
      <c r="AE1465">
        <v>0</v>
      </c>
    </row>
    <row r="1466" spans="1:31" x14ac:dyDescent="0.25">
      <c r="A1466" s="9">
        <v>45107</v>
      </c>
      <c r="B1466" s="10" t="s">
        <v>93</v>
      </c>
      <c r="C1466" s="10" t="s">
        <v>62</v>
      </c>
      <c r="D1466" s="10" t="s">
        <v>40</v>
      </c>
      <c r="E1466" s="10" t="s">
        <v>30</v>
      </c>
      <c r="F1466" s="10">
        <v>120</v>
      </c>
      <c r="G1466" s="10">
        <v>131</v>
      </c>
      <c r="H1466" s="11">
        <f>SUMIFS(AA:AA,$A:$A,EOMONTH($A1466,-1),$B:$B,$B1466)</f>
        <v>145</v>
      </c>
      <c r="I1466" s="63">
        <f>ROUND(SUMIFS(AC:AC,$A:$A,EOMONTH($A1466,-1),$B:$B,$B1466),2)</f>
        <v>6.21</v>
      </c>
      <c r="J1466" s="11">
        <f>SUMIFS(AB:AB,$A:$A,EOMONTH($A1466,-1),$B:$B,$B1466)</f>
        <v>0</v>
      </c>
      <c r="K1466" s="13">
        <v>0</v>
      </c>
      <c r="L1466" s="25">
        <v>0</v>
      </c>
      <c r="M1466" s="15">
        <v>0</v>
      </c>
      <c r="N1466" s="14">
        <v>0</v>
      </c>
      <c r="O1466" s="16">
        <v>9</v>
      </c>
      <c r="P1466" s="16">
        <v>201.15</v>
      </c>
      <c r="Q1466" s="16">
        <v>0</v>
      </c>
      <c r="R1466" s="16">
        <f>Q1466*16.876/100</f>
        <v>0</v>
      </c>
      <c r="S1466" s="17">
        <f t="shared" si="154"/>
        <v>0</v>
      </c>
      <c r="T1466" s="16">
        <v>0</v>
      </c>
      <c r="U1466" s="18">
        <f t="shared" si="155"/>
        <v>18.995000000000001</v>
      </c>
      <c r="V1466" s="18">
        <f t="shared" si="156"/>
        <v>0</v>
      </c>
      <c r="W1466" s="18">
        <f t="shared" si="157"/>
        <v>0</v>
      </c>
      <c r="X1466" s="27"/>
      <c r="Y1466" s="19">
        <f t="shared" si="158"/>
        <v>0</v>
      </c>
      <c r="Z1466" s="18">
        <f t="shared" si="159"/>
        <v>1.179</v>
      </c>
      <c r="AA1466" s="12">
        <v>136</v>
      </c>
      <c r="AB1466" s="12">
        <v>0</v>
      </c>
      <c r="AC1466" s="28">
        <f>+I1466+Y1466-Z1466</f>
        <v>5.0309999999999997</v>
      </c>
      <c r="AD1466" s="20">
        <f t="shared" si="160"/>
        <v>0</v>
      </c>
      <c r="AE1466">
        <v>0</v>
      </c>
    </row>
    <row r="1467" spans="1:31" x14ac:dyDescent="0.25">
      <c r="A1467" s="9">
        <v>45107</v>
      </c>
      <c r="B1467" s="10" t="s">
        <v>94</v>
      </c>
      <c r="C1467" s="10" t="s">
        <v>62</v>
      </c>
      <c r="D1467" s="10" t="s">
        <v>40</v>
      </c>
      <c r="E1467" s="10" t="s">
        <v>30</v>
      </c>
      <c r="F1467" s="10">
        <v>120</v>
      </c>
      <c r="G1467" s="10">
        <v>131</v>
      </c>
      <c r="H1467" s="11">
        <f>SUMIFS(AA:AA,$A:$A,EOMONTH($A1467,-1),$B:$B,$B1467)</f>
        <v>142</v>
      </c>
      <c r="I1467" s="63">
        <f>ROUND(SUMIFS(AC:AC,$A:$A,EOMONTH($A1467,-1),$B:$B,$B1467),2)</f>
        <v>5.03</v>
      </c>
      <c r="J1467" s="11">
        <f>SUMIFS(AB:AB,$A:$A,EOMONTH($A1467,-1),$B:$B,$B1467)</f>
        <v>0</v>
      </c>
      <c r="K1467" s="13">
        <v>0</v>
      </c>
      <c r="L1467" s="25">
        <v>0</v>
      </c>
      <c r="M1467" s="15">
        <v>0</v>
      </c>
      <c r="N1467" s="14">
        <v>0</v>
      </c>
      <c r="O1467" s="16">
        <v>7</v>
      </c>
      <c r="P1467" s="16">
        <v>156.44999999999999</v>
      </c>
      <c r="Q1467" s="16">
        <v>0</v>
      </c>
      <c r="R1467" s="16">
        <f>Q1467*16.876/100</f>
        <v>0</v>
      </c>
      <c r="S1467" s="17">
        <f t="shared" si="154"/>
        <v>0</v>
      </c>
      <c r="T1467" s="16">
        <v>0</v>
      </c>
      <c r="U1467" s="18">
        <f t="shared" si="155"/>
        <v>18.602</v>
      </c>
      <c r="V1467" s="18">
        <f t="shared" si="156"/>
        <v>0</v>
      </c>
      <c r="W1467" s="18">
        <f t="shared" si="157"/>
        <v>0</v>
      </c>
      <c r="X1467" s="27"/>
      <c r="Y1467" s="19">
        <f t="shared" si="158"/>
        <v>0</v>
      </c>
      <c r="Z1467" s="18">
        <f t="shared" si="159"/>
        <v>0.91700000000000004</v>
      </c>
      <c r="AA1467" s="12">
        <v>135</v>
      </c>
      <c r="AB1467" s="12">
        <v>0</v>
      </c>
      <c r="AC1467" s="28">
        <f>+I1467+Y1467-Z1467</f>
        <v>4.1130000000000004</v>
      </c>
      <c r="AD1467" s="20">
        <f t="shared" si="160"/>
        <v>0</v>
      </c>
      <c r="AE1467">
        <v>0</v>
      </c>
    </row>
    <row r="1468" spans="1:31" x14ac:dyDescent="0.25">
      <c r="A1468" s="9">
        <v>45107</v>
      </c>
      <c r="B1468" s="10" t="s">
        <v>95</v>
      </c>
      <c r="C1468" s="10" t="s">
        <v>62</v>
      </c>
      <c r="D1468" s="10" t="s">
        <v>40</v>
      </c>
      <c r="E1468" s="10" t="s">
        <v>30</v>
      </c>
      <c r="F1468" s="10">
        <v>120</v>
      </c>
      <c r="G1468" s="10">
        <v>131</v>
      </c>
      <c r="H1468" s="11">
        <f>SUMIFS(AA:AA,$A:$A,EOMONTH($A1468,-1),$B:$B,$B1468)</f>
        <v>185</v>
      </c>
      <c r="I1468" s="63">
        <f>ROUND(SUMIFS(AC:AC,$A:$A,EOMONTH($A1468,-1),$B:$B,$B1468),2)</f>
        <v>8.01</v>
      </c>
      <c r="J1468" s="11">
        <f>SUMIFS(AB:AB,$A:$A,EOMONTH($A1468,-1),$B:$B,$B1468)</f>
        <v>0</v>
      </c>
      <c r="K1468" s="13">
        <v>0</v>
      </c>
      <c r="L1468" s="25">
        <v>0</v>
      </c>
      <c r="M1468" s="15">
        <v>0</v>
      </c>
      <c r="N1468" s="14">
        <v>0</v>
      </c>
      <c r="O1468" s="16">
        <v>0</v>
      </c>
      <c r="P1468" s="16">
        <v>0</v>
      </c>
      <c r="Q1468" s="16">
        <v>0</v>
      </c>
      <c r="R1468" s="16">
        <f>Q1468*16.876/100</f>
        <v>0</v>
      </c>
      <c r="S1468" s="17">
        <f t="shared" si="154"/>
        <v>0</v>
      </c>
      <c r="T1468" s="16">
        <v>0</v>
      </c>
      <c r="U1468" s="18">
        <f t="shared" si="155"/>
        <v>24.234999999999999</v>
      </c>
      <c r="V1468" s="18">
        <f t="shared" si="156"/>
        <v>0</v>
      </c>
      <c r="W1468" s="18">
        <f t="shared" si="157"/>
        <v>0</v>
      </c>
      <c r="X1468" s="27"/>
      <c r="Y1468" s="19">
        <f t="shared" si="158"/>
        <v>0</v>
      </c>
      <c r="Z1468" s="18">
        <f t="shared" si="159"/>
        <v>0</v>
      </c>
      <c r="AA1468" s="12">
        <v>185</v>
      </c>
      <c r="AB1468" s="12">
        <v>0</v>
      </c>
      <c r="AC1468" s="28">
        <f>+I1468+Y1468-Z1468</f>
        <v>8.01</v>
      </c>
      <c r="AD1468" s="20">
        <f t="shared" si="160"/>
        <v>0</v>
      </c>
      <c r="AE1468">
        <v>0</v>
      </c>
    </row>
    <row r="1469" spans="1:31" x14ac:dyDescent="0.25">
      <c r="A1469" s="9">
        <v>45107</v>
      </c>
      <c r="B1469" s="10" t="s">
        <v>96</v>
      </c>
      <c r="C1469" s="10" t="s">
        <v>62</v>
      </c>
      <c r="D1469" s="10" t="s">
        <v>40</v>
      </c>
      <c r="E1469" s="10" t="s">
        <v>30</v>
      </c>
      <c r="F1469" s="10">
        <v>120</v>
      </c>
      <c r="G1469" s="10">
        <v>131</v>
      </c>
      <c r="H1469" s="11">
        <f>SUMIFS(AA:AA,$A:$A,EOMONTH($A1469,-1),$B:$B,$B1469)</f>
        <v>160</v>
      </c>
      <c r="I1469" s="63">
        <f>ROUND(SUMIFS(AC:AC,$A:$A,EOMONTH($A1469,-1),$B:$B,$B1469),2)</f>
        <v>5.85</v>
      </c>
      <c r="J1469" s="11">
        <f>SUMIFS(AB:AB,$A:$A,EOMONTH($A1469,-1),$B:$B,$B1469)</f>
        <v>0</v>
      </c>
      <c r="K1469" s="13">
        <v>0</v>
      </c>
      <c r="L1469" s="25">
        <v>0</v>
      </c>
      <c r="M1469" s="15">
        <v>0</v>
      </c>
      <c r="N1469" s="14">
        <v>0</v>
      </c>
      <c r="O1469" s="16">
        <v>7</v>
      </c>
      <c r="P1469" s="16">
        <v>156.44999999999999</v>
      </c>
      <c r="Q1469" s="16">
        <v>0</v>
      </c>
      <c r="R1469" s="16">
        <f>Q1469*16.876/100</f>
        <v>0</v>
      </c>
      <c r="S1469" s="17">
        <f t="shared" si="154"/>
        <v>0</v>
      </c>
      <c r="T1469" s="16">
        <v>0</v>
      </c>
      <c r="U1469" s="18">
        <f t="shared" si="155"/>
        <v>20.96</v>
      </c>
      <c r="V1469" s="18">
        <f t="shared" si="156"/>
        <v>0</v>
      </c>
      <c r="W1469" s="18">
        <f t="shared" si="157"/>
        <v>0</v>
      </c>
      <c r="X1469" s="27"/>
      <c r="Y1469" s="19">
        <f t="shared" si="158"/>
        <v>0</v>
      </c>
      <c r="Z1469" s="18">
        <f t="shared" si="159"/>
        <v>0.91700000000000004</v>
      </c>
      <c r="AA1469" s="12">
        <v>153</v>
      </c>
      <c r="AB1469" s="12">
        <v>0</v>
      </c>
      <c r="AC1469" s="28">
        <f>+I1469+Y1469-Z1469</f>
        <v>4.9329999999999998</v>
      </c>
      <c r="AD1469" s="20">
        <f t="shared" si="160"/>
        <v>0</v>
      </c>
      <c r="AE1469">
        <v>0</v>
      </c>
    </row>
    <row r="1470" spans="1:31" x14ac:dyDescent="0.25">
      <c r="A1470" s="9">
        <v>45107</v>
      </c>
      <c r="B1470" s="10" t="s">
        <v>97</v>
      </c>
      <c r="C1470" s="10" t="s">
        <v>62</v>
      </c>
      <c r="D1470" s="10" t="s">
        <v>40</v>
      </c>
      <c r="E1470" s="10" t="s">
        <v>30</v>
      </c>
      <c r="F1470" s="10">
        <v>120</v>
      </c>
      <c r="G1470" s="10">
        <v>131</v>
      </c>
      <c r="H1470" s="11">
        <f>SUMIFS(AA:AA,$A:$A,EOMONTH($A1470,-1),$B:$B,$B1470)</f>
        <v>207</v>
      </c>
      <c r="I1470" s="63">
        <f>ROUND(SUMIFS(AC:AC,$A:$A,EOMONTH($A1470,-1),$B:$B,$B1470),2)</f>
        <v>8.32</v>
      </c>
      <c r="J1470" s="11">
        <f>SUMIFS(AB:AB,$A:$A,EOMONTH($A1470,-1),$B:$B,$B1470)</f>
        <v>0</v>
      </c>
      <c r="K1470" s="13">
        <v>0</v>
      </c>
      <c r="L1470" s="25">
        <v>0</v>
      </c>
      <c r="M1470" s="15">
        <v>0</v>
      </c>
      <c r="N1470" s="14">
        <v>0</v>
      </c>
      <c r="O1470" s="16">
        <v>14</v>
      </c>
      <c r="P1470" s="16">
        <v>312.89999999999998</v>
      </c>
      <c r="Q1470" s="16">
        <v>0</v>
      </c>
      <c r="R1470" s="16">
        <f>Q1470*16.876/100</f>
        <v>0</v>
      </c>
      <c r="S1470" s="17">
        <f t="shared" si="154"/>
        <v>0</v>
      </c>
      <c r="T1470" s="16">
        <v>0</v>
      </c>
      <c r="U1470" s="18">
        <f t="shared" si="155"/>
        <v>27.117000000000001</v>
      </c>
      <c r="V1470" s="18">
        <f t="shared" si="156"/>
        <v>0</v>
      </c>
      <c r="W1470" s="18">
        <f t="shared" si="157"/>
        <v>0</v>
      </c>
      <c r="X1470" s="27"/>
      <c r="Y1470" s="19">
        <f t="shared" si="158"/>
        <v>0</v>
      </c>
      <c r="Z1470" s="18">
        <f t="shared" si="159"/>
        <v>1.8340000000000001</v>
      </c>
      <c r="AA1470" s="12">
        <v>193</v>
      </c>
      <c r="AB1470" s="12">
        <v>0</v>
      </c>
      <c r="AC1470" s="28">
        <f>+I1470+Y1470-Z1470</f>
        <v>6.4860000000000007</v>
      </c>
      <c r="AD1470" s="20">
        <f t="shared" si="160"/>
        <v>0</v>
      </c>
      <c r="AE1470">
        <v>0</v>
      </c>
    </row>
    <row r="1471" spans="1:31" x14ac:dyDescent="0.25">
      <c r="A1471" s="9">
        <v>45107</v>
      </c>
      <c r="B1471" s="10" t="s">
        <v>98</v>
      </c>
      <c r="C1471" s="10" t="s">
        <v>62</v>
      </c>
      <c r="D1471" s="10" t="s">
        <v>40</v>
      </c>
      <c r="E1471" s="10" t="s">
        <v>30</v>
      </c>
      <c r="F1471" s="10">
        <v>120</v>
      </c>
      <c r="G1471" s="10">
        <v>131</v>
      </c>
      <c r="H1471" s="11">
        <f>SUMIFS(AA:AA,$A:$A,EOMONTH($A1471,-1),$B:$B,$B1471)</f>
        <v>139</v>
      </c>
      <c r="I1471" s="63">
        <f>ROUND(SUMIFS(AC:AC,$A:$A,EOMONTH($A1471,-1),$B:$B,$B1471),2)</f>
        <v>4.9000000000000004</v>
      </c>
      <c r="J1471" s="11">
        <f>SUMIFS(AB:AB,$A:$A,EOMONTH($A1471,-1),$B:$B,$B1471)</f>
        <v>0</v>
      </c>
      <c r="K1471" s="13">
        <v>0</v>
      </c>
      <c r="L1471" s="25">
        <v>0</v>
      </c>
      <c r="M1471" s="15">
        <v>0</v>
      </c>
      <c r="N1471" s="14">
        <v>0</v>
      </c>
      <c r="O1471" s="16">
        <v>7</v>
      </c>
      <c r="P1471" s="16">
        <v>156.44999999999999</v>
      </c>
      <c r="Q1471" s="16">
        <v>0</v>
      </c>
      <c r="R1471" s="16">
        <f>Q1471*16.876/100</f>
        <v>0</v>
      </c>
      <c r="S1471" s="17">
        <f t="shared" si="154"/>
        <v>0</v>
      </c>
      <c r="T1471" s="16">
        <v>0</v>
      </c>
      <c r="U1471" s="18">
        <f t="shared" si="155"/>
        <v>18.209</v>
      </c>
      <c r="V1471" s="18">
        <f t="shared" si="156"/>
        <v>0</v>
      </c>
      <c r="W1471" s="18">
        <f t="shared" si="157"/>
        <v>0</v>
      </c>
      <c r="X1471" s="27"/>
      <c r="Y1471" s="19">
        <f t="shared" si="158"/>
        <v>0</v>
      </c>
      <c r="Z1471" s="18">
        <f t="shared" si="159"/>
        <v>0.91700000000000004</v>
      </c>
      <c r="AA1471" s="12">
        <v>132</v>
      </c>
      <c r="AB1471" s="12">
        <v>0</v>
      </c>
      <c r="AC1471" s="28">
        <f>+I1471+Y1471-Z1471</f>
        <v>3.9830000000000005</v>
      </c>
      <c r="AD1471" s="20">
        <f t="shared" si="160"/>
        <v>0</v>
      </c>
      <c r="AE1471">
        <v>0</v>
      </c>
    </row>
    <row r="1472" spans="1:31" x14ac:dyDescent="0.25">
      <c r="A1472" s="9">
        <v>45107</v>
      </c>
      <c r="B1472" s="10" t="s">
        <v>99</v>
      </c>
      <c r="C1472" s="10" t="s">
        <v>62</v>
      </c>
      <c r="D1472" s="10" t="s">
        <v>40</v>
      </c>
      <c r="E1472" s="10" t="s">
        <v>30</v>
      </c>
      <c r="F1472" s="10">
        <v>120</v>
      </c>
      <c r="G1472" s="10">
        <v>131</v>
      </c>
      <c r="H1472" s="11">
        <f>SUMIFS(AA:AA,$A:$A,EOMONTH($A1472,-1),$B:$B,$B1472)</f>
        <v>8</v>
      </c>
      <c r="I1472" s="63">
        <f>ROUND(SUMIFS(AC:AC,$A:$A,EOMONTH($A1472,-1),$B:$B,$B1472),2)</f>
        <v>3.83</v>
      </c>
      <c r="J1472" s="11">
        <f>SUMIFS(AB:AB,$A:$A,EOMONTH($A1472,-1),$B:$B,$B1472)</f>
        <v>0</v>
      </c>
      <c r="K1472" s="13">
        <v>0</v>
      </c>
      <c r="L1472" s="25">
        <v>0</v>
      </c>
      <c r="M1472" s="15">
        <v>0</v>
      </c>
      <c r="N1472" s="14">
        <v>0</v>
      </c>
      <c r="O1472" s="16">
        <v>0</v>
      </c>
      <c r="P1472" s="16">
        <v>0</v>
      </c>
      <c r="Q1472" s="16">
        <v>0</v>
      </c>
      <c r="R1472" s="16">
        <f>Q1472*16.876/100</f>
        <v>0</v>
      </c>
      <c r="S1472" s="17">
        <f t="shared" si="154"/>
        <v>0</v>
      </c>
      <c r="T1472" s="16">
        <v>0</v>
      </c>
      <c r="U1472" s="18">
        <f t="shared" si="155"/>
        <v>1.048</v>
      </c>
      <c r="V1472" s="18">
        <f t="shared" si="156"/>
        <v>0</v>
      </c>
      <c r="W1472" s="18">
        <f t="shared" si="157"/>
        <v>0</v>
      </c>
      <c r="X1472" s="27"/>
      <c r="Y1472" s="19">
        <f t="shared" si="158"/>
        <v>0</v>
      </c>
      <c r="Z1472" s="18">
        <f t="shared" si="159"/>
        <v>0</v>
      </c>
      <c r="AA1472" s="12">
        <v>8</v>
      </c>
      <c r="AB1472" s="12">
        <v>0</v>
      </c>
      <c r="AC1472" s="28">
        <f>+I1472+Y1472-Z1472</f>
        <v>3.83</v>
      </c>
      <c r="AD1472" s="20">
        <f t="shared" si="160"/>
        <v>0</v>
      </c>
      <c r="AE1472">
        <v>10</v>
      </c>
    </row>
    <row r="1473" spans="1:31" x14ac:dyDescent="0.25">
      <c r="A1473" s="9">
        <v>45107</v>
      </c>
      <c r="B1473" s="10" t="s">
        <v>100</v>
      </c>
      <c r="C1473" s="10" t="s">
        <v>77</v>
      </c>
      <c r="D1473" s="10" t="s">
        <v>40</v>
      </c>
      <c r="E1473" s="10" t="s">
        <v>30</v>
      </c>
      <c r="F1473" s="10">
        <v>66</v>
      </c>
      <c r="G1473" s="10">
        <v>72</v>
      </c>
      <c r="H1473" s="11">
        <f>SUMIFS(AA:AA,$A:$A,EOMONTH($A1473,-1),$B:$B,$B1473)</f>
        <v>4195</v>
      </c>
      <c r="I1473" s="63">
        <f>ROUND(SUMIFS(AC:AC,$A:$A,EOMONTH($A1473,-1),$B:$B,$B1473),2)</f>
        <v>-89.78</v>
      </c>
      <c r="J1473" s="11">
        <f>SUMIFS(AB:AB,$A:$A,EOMONTH($A1473,-1),$B:$B,$B1473)</f>
        <v>37587.410000000003</v>
      </c>
      <c r="K1473" s="13">
        <v>0</v>
      </c>
      <c r="L1473" s="25">
        <v>0</v>
      </c>
      <c r="M1473" s="15">
        <v>4105</v>
      </c>
      <c r="N1473" s="14">
        <v>34114.51</v>
      </c>
      <c r="O1473" s="16">
        <v>4926</v>
      </c>
      <c r="P1473" s="16">
        <v>86927.4</v>
      </c>
      <c r="Q1473" s="16">
        <v>0</v>
      </c>
      <c r="R1473" s="16">
        <f>Q1473*16.876/100</f>
        <v>0</v>
      </c>
      <c r="S1473" s="17">
        <f t="shared" si="154"/>
        <v>0</v>
      </c>
      <c r="T1473" s="16">
        <v>0</v>
      </c>
      <c r="U1473" s="18">
        <f t="shared" si="155"/>
        <v>302.04000000000002</v>
      </c>
      <c r="V1473" s="18">
        <f t="shared" si="156"/>
        <v>270.93</v>
      </c>
      <c r="W1473" s="18">
        <f t="shared" si="157"/>
        <v>45.486437700000003</v>
      </c>
      <c r="X1473" s="27"/>
      <c r="Y1473" s="19">
        <f t="shared" si="158"/>
        <v>316.41643770000002</v>
      </c>
      <c r="Z1473" s="18">
        <f t="shared" si="159"/>
        <v>354.67200000000003</v>
      </c>
      <c r="AA1473" s="12">
        <v>3374</v>
      </c>
      <c r="AB1473" s="12">
        <v>28858.6</v>
      </c>
      <c r="AC1473" s="28">
        <f>+I1473+Y1473-Z1473</f>
        <v>-128.03556230000001</v>
      </c>
      <c r="AD1473" s="20">
        <f t="shared" si="160"/>
        <v>130</v>
      </c>
      <c r="AE1473">
        <v>30</v>
      </c>
    </row>
    <row r="1474" spans="1:31" x14ac:dyDescent="0.25">
      <c r="A1474" s="9">
        <v>45107</v>
      </c>
      <c r="B1474" s="10" t="s">
        <v>101</v>
      </c>
      <c r="C1474" s="10" t="s">
        <v>77</v>
      </c>
      <c r="D1474" s="10" t="s">
        <v>40</v>
      </c>
      <c r="E1474" s="10" t="s">
        <v>30</v>
      </c>
      <c r="F1474" s="10">
        <v>90</v>
      </c>
      <c r="G1474" s="10">
        <v>98</v>
      </c>
      <c r="H1474" s="11">
        <f>SUMIFS(AA:AA,$A:$A,EOMONTH($A1474,-1),$B:$B,$B1474)</f>
        <v>3137</v>
      </c>
      <c r="I1474" s="63">
        <f>ROUND(SUMIFS(AC:AC,$A:$A,EOMONTH($A1474,-1),$B:$B,$B1474),2)</f>
        <v>68.819999999999993</v>
      </c>
      <c r="J1474" s="11">
        <f>SUMIFS(AB:AB,$A:$A,EOMONTH($A1474,-1),$B:$B,$B1474)</f>
        <v>41048.39</v>
      </c>
      <c r="K1474" s="13">
        <v>0</v>
      </c>
      <c r="L1474" s="25">
        <v>0</v>
      </c>
      <c r="M1474" s="15">
        <v>70</v>
      </c>
      <c r="N1474" s="14">
        <v>719.08</v>
      </c>
      <c r="O1474" s="16">
        <v>1716</v>
      </c>
      <c r="P1474" s="16">
        <v>36051.480000000003</v>
      </c>
      <c r="Q1474" s="16">
        <v>0</v>
      </c>
      <c r="R1474" s="16">
        <f>Q1474*16.876/100</f>
        <v>0</v>
      </c>
      <c r="S1474" s="17">
        <f t="shared" si="154"/>
        <v>0</v>
      </c>
      <c r="T1474" s="16">
        <v>0</v>
      </c>
      <c r="U1474" s="18">
        <f t="shared" si="155"/>
        <v>307.42599999999999</v>
      </c>
      <c r="V1474" s="18">
        <f t="shared" si="156"/>
        <v>6.3</v>
      </c>
      <c r="W1474" s="18">
        <f t="shared" si="157"/>
        <v>1.057707</v>
      </c>
      <c r="X1474" s="27"/>
      <c r="Y1474" s="19">
        <f t="shared" si="158"/>
        <v>7.3577069999999996</v>
      </c>
      <c r="Z1474" s="18">
        <f t="shared" si="159"/>
        <v>168.16800000000001</v>
      </c>
      <c r="AA1474" s="12">
        <v>1491</v>
      </c>
      <c r="AB1474" s="12">
        <v>19313.2</v>
      </c>
      <c r="AC1474" s="28">
        <f>+I1474+Y1474-Z1474</f>
        <v>-91.990293000000008</v>
      </c>
      <c r="AD1474" s="20">
        <f t="shared" si="160"/>
        <v>100</v>
      </c>
      <c r="AE1474">
        <v>0</v>
      </c>
    </row>
    <row r="1475" spans="1:31" x14ac:dyDescent="0.25">
      <c r="A1475" s="9">
        <v>45107</v>
      </c>
      <c r="B1475" s="10" t="s">
        <v>102</v>
      </c>
      <c r="C1475" s="10" t="s">
        <v>103</v>
      </c>
      <c r="D1475" s="10" t="s">
        <v>40</v>
      </c>
      <c r="E1475" s="10" t="s">
        <v>30</v>
      </c>
      <c r="F1475" s="10">
        <v>23</v>
      </c>
      <c r="G1475" s="10">
        <v>25</v>
      </c>
      <c r="H1475" s="11">
        <f>SUMIFS(AA:AA,$A:$A,EOMONTH($A1475,-1),$B:$B,$B1475)</f>
        <v>2021</v>
      </c>
      <c r="I1475" s="63">
        <f>ROUND(SUMIFS(AC:AC,$A:$A,EOMONTH($A1475,-1),$B:$B,$B1475),2)</f>
        <v>-17.07</v>
      </c>
      <c r="J1475" s="11">
        <f>SUMIFS(AB:AB,$A:$A,EOMONTH($A1475,-1),$B:$B,$B1475)</f>
        <v>6872.21</v>
      </c>
      <c r="K1475" s="13">
        <v>0</v>
      </c>
      <c r="L1475" s="25">
        <v>0</v>
      </c>
      <c r="M1475" s="15">
        <v>10392</v>
      </c>
      <c r="N1475" s="14">
        <v>27823.39</v>
      </c>
      <c r="O1475" s="16">
        <v>4992</v>
      </c>
      <c r="P1475" s="16">
        <v>37955.24</v>
      </c>
      <c r="Q1475" s="16">
        <v>0</v>
      </c>
      <c r="R1475" s="16">
        <f>Q1475*16.876/100</f>
        <v>0</v>
      </c>
      <c r="S1475" s="17">
        <f t="shared" si="154"/>
        <v>0</v>
      </c>
      <c r="T1475" s="16">
        <v>0</v>
      </c>
      <c r="U1475" s="18">
        <f t="shared" si="155"/>
        <v>50.524999999999999</v>
      </c>
      <c r="V1475" s="18">
        <f t="shared" si="156"/>
        <v>239.01599999999999</v>
      </c>
      <c r="W1475" s="18">
        <f t="shared" si="157"/>
        <v>40.128396240000001</v>
      </c>
      <c r="X1475" s="27"/>
      <c r="Y1475" s="19">
        <f t="shared" si="158"/>
        <v>279.14439623999999</v>
      </c>
      <c r="Z1475" s="18">
        <f t="shared" si="159"/>
        <v>124.8</v>
      </c>
      <c r="AA1475" s="12">
        <v>7421</v>
      </c>
      <c r="AB1475" s="12">
        <v>20621.97</v>
      </c>
      <c r="AC1475" s="28">
        <f>+I1475+Y1475-Z1475</f>
        <v>137.27439623999999</v>
      </c>
      <c r="AD1475" s="20">
        <f t="shared" si="160"/>
        <v>0</v>
      </c>
      <c r="AE1475">
        <v>0</v>
      </c>
    </row>
    <row r="1476" spans="1:31" x14ac:dyDescent="0.25">
      <c r="A1476" s="9">
        <v>45107</v>
      </c>
      <c r="B1476" s="10" t="s">
        <v>104</v>
      </c>
      <c r="C1476" s="10" t="s">
        <v>105</v>
      </c>
      <c r="D1476" s="10" t="s">
        <v>40</v>
      </c>
      <c r="E1476" s="10" t="s">
        <v>30</v>
      </c>
      <c r="F1476" s="10">
        <v>130</v>
      </c>
      <c r="G1476" s="10">
        <v>142</v>
      </c>
      <c r="H1476" s="11">
        <f>SUMIFS(AA:AA,$A:$A,EOMONTH($A1476,-1),$B:$B,$B1476)</f>
        <v>0</v>
      </c>
      <c r="I1476" s="63">
        <f>ROUND(SUMIFS(AC:AC,$A:$A,EOMONTH($A1476,-1),$B:$B,$B1476),2)</f>
        <v>22.6</v>
      </c>
      <c r="J1476" s="11">
        <f>SUMIFS(AB:AB,$A:$A,EOMONTH($A1476,-1),$B:$B,$B1476)</f>
        <v>0</v>
      </c>
      <c r="K1476" s="13">
        <v>0</v>
      </c>
      <c r="L1476" s="25">
        <v>0</v>
      </c>
      <c r="M1476" s="15">
        <v>717</v>
      </c>
      <c r="N1476" s="14">
        <v>24442.53</v>
      </c>
      <c r="O1476" s="16">
        <v>300</v>
      </c>
      <c r="P1476" s="16">
        <v>13740.67</v>
      </c>
      <c r="Q1476" s="16">
        <v>0</v>
      </c>
      <c r="R1476" s="16">
        <f>Q1476*16.876/100</f>
        <v>0</v>
      </c>
      <c r="S1476" s="17">
        <f t="shared" si="154"/>
        <v>0</v>
      </c>
      <c r="T1476" s="16">
        <v>0</v>
      </c>
      <c r="U1476" s="18">
        <f t="shared" si="155"/>
        <v>0</v>
      </c>
      <c r="V1476" s="18">
        <f t="shared" si="156"/>
        <v>93.21</v>
      </c>
      <c r="W1476" s="18">
        <f t="shared" si="157"/>
        <v>15.649026900000001</v>
      </c>
      <c r="X1476" s="27"/>
      <c r="Y1476" s="19">
        <f t="shared" si="158"/>
        <v>108.85902689999999</v>
      </c>
      <c r="Z1476" s="18">
        <f t="shared" si="159"/>
        <v>42.6</v>
      </c>
      <c r="AA1476" s="12">
        <v>417</v>
      </c>
      <c r="AB1476" s="12">
        <v>14215.53</v>
      </c>
      <c r="AC1476" s="28">
        <f>+I1476+Y1476-Z1476</f>
        <v>88.859026900000003</v>
      </c>
      <c r="AD1476" s="20">
        <f t="shared" si="160"/>
        <v>0</v>
      </c>
      <c r="AE1476">
        <v>0</v>
      </c>
    </row>
    <row r="1477" spans="1:31" x14ac:dyDescent="0.25">
      <c r="A1477" s="9">
        <v>45107</v>
      </c>
      <c r="B1477" s="10" t="s">
        <v>106</v>
      </c>
      <c r="C1477" s="10" t="s">
        <v>77</v>
      </c>
      <c r="D1477" s="10" t="s">
        <v>29</v>
      </c>
      <c r="E1477" s="10" t="s">
        <v>30</v>
      </c>
      <c r="F1477" s="10"/>
      <c r="G1477" s="10">
        <v>0</v>
      </c>
      <c r="H1477" s="11">
        <f>SUMIFS(AA:AA,$A:$A,EOMONTH($A1477,-1),$B:$B,$B1477)</f>
        <v>7988</v>
      </c>
      <c r="I1477" s="63">
        <f>ROUND(SUMIFS(AC:AC,$A:$A,EOMONTH($A1477,-1),$B:$B,$B1477),2)</f>
        <v>60.65</v>
      </c>
      <c r="J1477" s="11">
        <f>SUMIFS(AB:AB,$A:$A,EOMONTH($A1477,-1),$B:$B,$B1477)</f>
        <v>95468.97</v>
      </c>
      <c r="K1477" s="13">
        <v>0</v>
      </c>
      <c r="L1477" s="25">
        <v>0</v>
      </c>
      <c r="M1477" s="15">
        <v>0</v>
      </c>
      <c r="N1477" s="14">
        <v>0</v>
      </c>
      <c r="O1477" s="16">
        <v>0</v>
      </c>
      <c r="P1477" s="16">
        <v>0</v>
      </c>
      <c r="Q1477" s="16">
        <v>0</v>
      </c>
      <c r="R1477" s="16">
        <f>Q1477*16.876/100</f>
        <v>0</v>
      </c>
      <c r="S1477" s="17">
        <f t="shared" ref="S1477:S1540" si="161">Q1477+R1477</f>
        <v>0</v>
      </c>
      <c r="T1477" s="16">
        <v>0</v>
      </c>
      <c r="U1477" s="18">
        <f t="shared" ref="U1477:U1540" si="162">H1477*G1477/1000</f>
        <v>0</v>
      </c>
      <c r="V1477" s="18">
        <f t="shared" ref="V1477:V1540" si="163">M1477*F1477/1000</f>
        <v>0</v>
      </c>
      <c r="W1477" s="18">
        <f t="shared" ref="W1477:W1540" si="164">V1477*16.789/100</f>
        <v>0</v>
      </c>
      <c r="X1477" s="27"/>
      <c r="Y1477" s="19">
        <f t="shared" ref="Y1477:Y1540" si="165">V1477+W1477+X1477</f>
        <v>0</v>
      </c>
      <c r="Z1477" s="18">
        <f t="shared" ref="Z1477:Z1540" si="166">O1477*G1477/1000</f>
        <v>0</v>
      </c>
      <c r="AA1477" s="12">
        <v>7988</v>
      </c>
      <c r="AB1477" s="12">
        <v>95468.97</v>
      </c>
      <c r="AC1477" s="28">
        <f>+I1477+Y1477-Z1477</f>
        <v>60.65</v>
      </c>
      <c r="AD1477" s="20">
        <f t="shared" ref="AD1477:AD1540" si="167">IF(AC1477&lt;0,ROUNDUP(AC1477,-1)*-1,0)</f>
        <v>0</v>
      </c>
      <c r="AE1477">
        <v>0</v>
      </c>
    </row>
    <row r="1478" spans="1:31" x14ac:dyDescent="0.25">
      <c r="A1478" s="9">
        <v>45107</v>
      </c>
      <c r="B1478" s="10" t="s">
        <v>107</v>
      </c>
      <c r="C1478" s="10" t="s">
        <v>108</v>
      </c>
      <c r="D1478" s="10" t="s">
        <v>29</v>
      </c>
      <c r="E1478" s="10" t="s">
        <v>30</v>
      </c>
      <c r="F1478" s="10">
        <v>0</v>
      </c>
      <c r="G1478" s="10">
        <v>0</v>
      </c>
      <c r="H1478" s="11">
        <f>SUMIFS(AA:AA,$A:$A,EOMONTH($A1478,-1),$B:$B,$B1478)</f>
        <v>305</v>
      </c>
      <c r="I1478" s="63">
        <f>ROUND(SUMIFS(AC:AC,$A:$A,EOMONTH($A1478,-1),$B:$B,$B1478),2)</f>
        <v>6.1</v>
      </c>
      <c r="J1478" s="11">
        <f>SUMIFS(AB:AB,$A:$A,EOMONTH($A1478,-1),$B:$B,$B1478)</f>
        <v>357439.54</v>
      </c>
      <c r="K1478" s="13">
        <v>0</v>
      </c>
      <c r="L1478" s="25">
        <v>0</v>
      </c>
      <c r="M1478" s="15">
        <v>0</v>
      </c>
      <c r="N1478" s="14">
        <v>0</v>
      </c>
      <c r="O1478" s="16">
        <v>244</v>
      </c>
      <c r="P1478" s="16">
        <v>321382.15999999997</v>
      </c>
      <c r="Q1478" s="16">
        <v>0</v>
      </c>
      <c r="R1478" s="16">
        <f>Q1478*16.876/100</f>
        <v>0</v>
      </c>
      <c r="S1478" s="17">
        <f t="shared" si="161"/>
        <v>0</v>
      </c>
      <c r="T1478" s="16">
        <v>0</v>
      </c>
      <c r="U1478" s="18">
        <f t="shared" si="162"/>
        <v>0</v>
      </c>
      <c r="V1478" s="18">
        <f t="shared" si="163"/>
        <v>0</v>
      </c>
      <c r="W1478" s="18">
        <f t="shared" si="164"/>
        <v>0</v>
      </c>
      <c r="X1478" s="27"/>
      <c r="Y1478" s="19">
        <f t="shared" si="165"/>
        <v>0</v>
      </c>
      <c r="Z1478" s="18">
        <f t="shared" si="166"/>
        <v>0</v>
      </c>
      <c r="AA1478" s="12">
        <v>61</v>
      </c>
      <c r="AB1478" s="12">
        <v>71487.91</v>
      </c>
      <c r="AC1478" s="28">
        <f>+I1478+Y1478-Z1478</f>
        <v>6.1</v>
      </c>
      <c r="AD1478" s="20">
        <f t="shared" si="167"/>
        <v>0</v>
      </c>
      <c r="AE1478">
        <v>0</v>
      </c>
    </row>
    <row r="1479" spans="1:31" x14ac:dyDescent="0.25">
      <c r="A1479" s="9">
        <v>45107</v>
      </c>
      <c r="B1479" s="10" t="s">
        <v>109</v>
      </c>
      <c r="C1479" s="10" t="s">
        <v>108</v>
      </c>
      <c r="D1479" s="10" t="s">
        <v>29</v>
      </c>
      <c r="E1479" s="10" t="s">
        <v>30</v>
      </c>
      <c r="F1479" s="10">
        <v>0</v>
      </c>
      <c r="G1479" s="10">
        <v>0</v>
      </c>
      <c r="H1479" s="11">
        <f>SUMIFS(AA:AA,$A:$A,EOMONTH($A1479,-1),$B:$B,$B1479)</f>
        <v>282</v>
      </c>
      <c r="I1479" s="63">
        <f>ROUND(SUMIFS(AC:AC,$A:$A,EOMONTH($A1479,-1),$B:$B,$B1479),2)</f>
        <v>0.05</v>
      </c>
      <c r="J1479" s="11">
        <f>SUMIFS(AB:AB,$A:$A,EOMONTH($A1479,-1),$B:$B,$B1479)</f>
        <v>383363.4</v>
      </c>
      <c r="K1479" s="13">
        <v>0</v>
      </c>
      <c r="L1479" s="25">
        <v>0</v>
      </c>
      <c r="M1479" s="15">
        <v>0</v>
      </c>
      <c r="N1479" s="14">
        <v>0</v>
      </c>
      <c r="O1479" s="16">
        <v>276</v>
      </c>
      <c r="P1479" s="16">
        <v>435843.26</v>
      </c>
      <c r="Q1479" s="16">
        <v>0</v>
      </c>
      <c r="R1479" s="16">
        <f>Q1479*16.876/100</f>
        <v>0</v>
      </c>
      <c r="S1479" s="17">
        <f t="shared" si="161"/>
        <v>0</v>
      </c>
      <c r="T1479" s="16">
        <v>0</v>
      </c>
      <c r="U1479" s="18">
        <f t="shared" si="162"/>
        <v>0</v>
      </c>
      <c r="V1479" s="18">
        <f t="shared" si="163"/>
        <v>0</v>
      </c>
      <c r="W1479" s="18">
        <f t="shared" si="164"/>
        <v>0</v>
      </c>
      <c r="X1479" s="27"/>
      <c r="Y1479" s="19">
        <f t="shared" si="165"/>
        <v>0</v>
      </c>
      <c r="Z1479" s="18">
        <f t="shared" si="166"/>
        <v>0</v>
      </c>
      <c r="AA1479" s="12">
        <v>6</v>
      </c>
      <c r="AB1479" s="12">
        <v>8156.67</v>
      </c>
      <c r="AC1479" s="28">
        <f>+I1479+Y1479-Z1479</f>
        <v>0.05</v>
      </c>
      <c r="AD1479" s="20">
        <f t="shared" si="167"/>
        <v>0</v>
      </c>
      <c r="AE1479">
        <v>0</v>
      </c>
    </row>
    <row r="1480" spans="1:31" x14ac:dyDescent="0.25">
      <c r="A1480" s="9">
        <v>45107</v>
      </c>
      <c r="B1480" s="10" t="s">
        <v>739</v>
      </c>
      <c r="C1480" s="10" t="s">
        <v>28</v>
      </c>
      <c r="D1480" s="10" t="s">
        <v>29</v>
      </c>
      <c r="E1480" s="10" t="s">
        <v>30</v>
      </c>
      <c r="F1480" s="10"/>
      <c r="G1480" s="10">
        <v>0</v>
      </c>
      <c r="H1480" s="11">
        <f>SUMIFS(AA:AA,$A:$A,EOMONTH($A1480,-1),$B:$B,$B1480)</f>
        <v>0</v>
      </c>
      <c r="I1480" s="63">
        <f>ROUND(SUMIFS(AC:AC,$A:$A,EOMONTH($A1480,-1),$B:$B,$B1480),2)</f>
        <v>0</v>
      </c>
      <c r="J1480" s="11">
        <f>SUMIFS(AB:AB,$A:$A,EOMONTH($A1480,-1),$B:$B,$B1480)</f>
        <v>0</v>
      </c>
      <c r="K1480" s="13">
        <v>0</v>
      </c>
      <c r="L1480" s="25">
        <v>0</v>
      </c>
      <c r="M1480" s="15">
        <v>5</v>
      </c>
      <c r="N1480" s="14">
        <v>0</v>
      </c>
      <c r="O1480" s="16">
        <v>0</v>
      </c>
      <c r="P1480" s="16">
        <v>0</v>
      </c>
      <c r="Q1480" s="16">
        <v>0</v>
      </c>
      <c r="R1480" s="16">
        <f>Q1480*16.876/100</f>
        <v>0</v>
      </c>
      <c r="S1480" s="17">
        <f t="shared" si="161"/>
        <v>0</v>
      </c>
      <c r="T1480" s="16">
        <v>0</v>
      </c>
      <c r="U1480" s="18">
        <f t="shared" si="162"/>
        <v>0</v>
      </c>
      <c r="V1480" s="18">
        <f t="shared" si="163"/>
        <v>0</v>
      </c>
      <c r="W1480" s="18">
        <f t="shared" si="164"/>
        <v>0</v>
      </c>
      <c r="X1480" s="27"/>
      <c r="Y1480" s="19">
        <f t="shared" si="165"/>
        <v>0</v>
      </c>
      <c r="Z1480" s="18">
        <f t="shared" si="166"/>
        <v>0</v>
      </c>
      <c r="AA1480" s="12">
        <v>5</v>
      </c>
      <c r="AB1480" s="12">
        <v>0</v>
      </c>
      <c r="AC1480" s="28">
        <f>+I1480+Y1480-Z1480</f>
        <v>0</v>
      </c>
      <c r="AD1480" s="20">
        <f t="shared" si="167"/>
        <v>0</v>
      </c>
      <c r="AE1480">
        <v>0</v>
      </c>
    </row>
    <row r="1481" spans="1:31" x14ac:dyDescent="0.25">
      <c r="A1481" s="9">
        <v>45107</v>
      </c>
      <c r="B1481" s="10" t="s">
        <v>110</v>
      </c>
      <c r="C1481" s="10" t="s">
        <v>28</v>
      </c>
      <c r="D1481" s="10" t="s">
        <v>29</v>
      </c>
      <c r="E1481" s="10" t="s">
        <v>30</v>
      </c>
      <c r="F1481" s="10"/>
      <c r="G1481" s="10">
        <v>0</v>
      </c>
      <c r="H1481" s="11">
        <f>SUMIFS(AA:AA,$A:$A,EOMONTH($A1481,-1),$B:$B,$B1481)</f>
        <v>304.35000000000002</v>
      </c>
      <c r="I1481" s="63">
        <f>ROUND(SUMIFS(AC:AC,$A:$A,EOMONTH($A1481,-1),$B:$B,$B1481),2)</f>
        <v>6.56</v>
      </c>
      <c r="J1481" s="11">
        <f>SUMIFS(AB:AB,$A:$A,EOMONTH($A1481,-1),$B:$B,$B1481)</f>
        <v>3116.1</v>
      </c>
      <c r="K1481" s="13">
        <v>0</v>
      </c>
      <c r="L1481" s="25">
        <v>0</v>
      </c>
      <c r="M1481" s="15">
        <v>2</v>
      </c>
      <c r="N1481" s="14">
        <v>20.48</v>
      </c>
      <c r="O1481" s="16">
        <v>0</v>
      </c>
      <c r="P1481" s="16">
        <v>0</v>
      </c>
      <c r="Q1481" s="16">
        <v>0</v>
      </c>
      <c r="R1481" s="16">
        <f>Q1481*16.876/100</f>
        <v>0</v>
      </c>
      <c r="S1481" s="17">
        <f t="shared" si="161"/>
        <v>0</v>
      </c>
      <c r="T1481" s="16">
        <v>0</v>
      </c>
      <c r="U1481" s="18">
        <f t="shared" si="162"/>
        <v>0</v>
      </c>
      <c r="V1481" s="18">
        <f t="shared" si="163"/>
        <v>0</v>
      </c>
      <c r="W1481" s="18">
        <f t="shared" si="164"/>
        <v>0</v>
      </c>
      <c r="X1481" s="27"/>
      <c r="Y1481" s="19">
        <f t="shared" si="165"/>
        <v>0</v>
      </c>
      <c r="Z1481" s="18">
        <f t="shared" si="166"/>
        <v>0</v>
      </c>
      <c r="AA1481" s="12">
        <v>306.35000000000002</v>
      </c>
      <c r="AB1481" s="12">
        <v>3136.58</v>
      </c>
      <c r="AC1481" s="28">
        <f>+I1481+Y1481-Z1481</f>
        <v>6.56</v>
      </c>
      <c r="AD1481" s="20">
        <f t="shared" si="167"/>
        <v>0</v>
      </c>
      <c r="AE1481">
        <v>0</v>
      </c>
    </row>
    <row r="1482" spans="1:31" x14ac:dyDescent="0.25">
      <c r="A1482" s="9">
        <v>45107</v>
      </c>
      <c r="B1482" s="10" t="s">
        <v>111</v>
      </c>
      <c r="C1482" s="10" t="s">
        <v>28</v>
      </c>
      <c r="D1482" s="10" t="s">
        <v>29</v>
      </c>
      <c r="E1482" s="10" t="s">
        <v>30</v>
      </c>
      <c r="F1482" s="10"/>
      <c r="G1482" s="10">
        <v>0</v>
      </c>
      <c r="H1482" s="11">
        <f>SUMIFS(AA:AA,$A:$A,EOMONTH($A1482,-1),$B:$B,$B1482)</f>
        <v>218</v>
      </c>
      <c r="I1482" s="63">
        <f>ROUND(SUMIFS(AC:AC,$A:$A,EOMONTH($A1482,-1),$B:$B,$B1482),2)</f>
        <v>9.84</v>
      </c>
      <c r="J1482" s="11">
        <f>SUMIFS(AB:AB,$A:$A,EOMONTH($A1482,-1),$B:$B,$B1482)</f>
        <v>2313.6</v>
      </c>
      <c r="K1482" s="13">
        <v>0</v>
      </c>
      <c r="L1482" s="25">
        <v>0</v>
      </c>
      <c r="M1482" s="15">
        <v>13</v>
      </c>
      <c r="N1482" s="14">
        <v>137.93</v>
      </c>
      <c r="O1482" s="16">
        <v>0</v>
      </c>
      <c r="P1482" s="16">
        <v>0</v>
      </c>
      <c r="Q1482" s="16">
        <v>0</v>
      </c>
      <c r="R1482" s="16">
        <f>Q1482*16.876/100</f>
        <v>0</v>
      </c>
      <c r="S1482" s="17">
        <f t="shared" si="161"/>
        <v>0</v>
      </c>
      <c r="T1482" s="16">
        <v>0</v>
      </c>
      <c r="U1482" s="18">
        <f t="shared" si="162"/>
        <v>0</v>
      </c>
      <c r="V1482" s="18">
        <f t="shared" si="163"/>
        <v>0</v>
      </c>
      <c r="W1482" s="18">
        <f t="shared" si="164"/>
        <v>0</v>
      </c>
      <c r="X1482" s="27"/>
      <c r="Y1482" s="19">
        <f t="shared" si="165"/>
        <v>0</v>
      </c>
      <c r="Z1482" s="18">
        <f t="shared" si="166"/>
        <v>0</v>
      </c>
      <c r="AA1482" s="12">
        <v>231</v>
      </c>
      <c r="AB1482" s="12">
        <v>2451.5300000000002</v>
      </c>
      <c r="AC1482" s="28">
        <f>+I1482+Y1482-Z1482</f>
        <v>9.84</v>
      </c>
      <c r="AD1482" s="20">
        <f t="shared" si="167"/>
        <v>0</v>
      </c>
      <c r="AE1482">
        <v>0</v>
      </c>
    </row>
    <row r="1483" spans="1:31" x14ac:dyDescent="0.25">
      <c r="A1483" s="9">
        <v>45107</v>
      </c>
      <c r="B1483" s="10" t="s">
        <v>112</v>
      </c>
      <c r="C1483" s="10" t="s">
        <v>28</v>
      </c>
      <c r="D1483" s="10" t="s">
        <v>29</v>
      </c>
      <c r="E1483" s="10" t="s">
        <v>30</v>
      </c>
      <c r="F1483" s="10"/>
      <c r="G1483" s="10">
        <v>0</v>
      </c>
      <c r="H1483" s="11">
        <f>SUMIFS(AA:AA,$A:$A,EOMONTH($A1483,-1),$B:$B,$B1483)</f>
        <v>190</v>
      </c>
      <c r="I1483" s="63">
        <f>ROUND(SUMIFS(AC:AC,$A:$A,EOMONTH($A1483,-1),$B:$B,$B1483),2)</f>
        <v>23.3</v>
      </c>
      <c r="J1483" s="11">
        <f>SUMIFS(AB:AB,$A:$A,EOMONTH($A1483,-1),$B:$B,$B1483)</f>
        <v>1802.79</v>
      </c>
      <c r="K1483" s="13">
        <v>0</v>
      </c>
      <c r="L1483" s="25">
        <v>0</v>
      </c>
      <c r="M1483" s="15">
        <v>0</v>
      </c>
      <c r="N1483" s="14">
        <v>0</v>
      </c>
      <c r="O1483" s="16">
        <v>0</v>
      </c>
      <c r="P1483" s="16">
        <v>0</v>
      </c>
      <c r="Q1483" s="16">
        <v>0</v>
      </c>
      <c r="R1483" s="16">
        <f>Q1483*16.876/100</f>
        <v>0</v>
      </c>
      <c r="S1483" s="17">
        <f t="shared" si="161"/>
        <v>0</v>
      </c>
      <c r="T1483" s="16">
        <v>0</v>
      </c>
      <c r="U1483" s="18">
        <f t="shared" si="162"/>
        <v>0</v>
      </c>
      <c r="V1483" s="18">
        <f t="shared" si="163"/>
        <v>0</v>
      </c>
      <c r="W1483" s="18">
        <f t="shared" si="164"/>
        <v>0</v>
      </c>
      <c r="X1483" s="27"/>
      <c r="Y1483" s="19">
        <f t="shared" si="165"/>
        <v>0</v>
      </c>
      <c r="Z1483" s="18">
        <f t="shared" si="166"/>
        <v>0</v>
      </c>
      <c r="AA1483" s="12">
        <v>190</v>
      </c>
      <c r="AB1483" s="12">
        <v>1802.79</v>
      </c>
      <c r="AC1483" s="28">
        <f>+I1483+Y1483-Z1483</f>
        <v>23.3</v>
      </c>
      <c r="AD1483" s="20">
        <f t="shared" si="167"/>
        <v>0</v>
      </c>
      <c r="AE1483">
        <v>0</v>
      </c>
    </row>
    <row r="1484" spans="1:31" x14ac:dyDescent="0.25">
      <c r="A1484" s="9">
        <v>45107</v>
      </c>
      <c r="B1484" s="10" t="s">
        <v>713</v>
      </c>
      <c r="C1484" s="10" t="s">
        <v>28</v>
      </c>
      <c r="D1484" s="10" t="s">
        <v>29</v>
      </c>
      <c r="E1484" s="10" t="s">
        <v>30</v>
      </c>
      <c r="F1484" s="10"/>
      <c r="G1484" s="10">
        <v>0</v>
      </c>
      <c r="H1484" s="11">
        <f>SUMIFS(AA:AA,$A:$A,EOMONTH($A1484,-1),$B:$B,$B1484)</f>
        <v>148</v>
      </c>
      <c r="I1484" s="63">
        <f>ROUND(SUMIFS(AC:AC,$A:$A,EOMONTH($A1484,-1),$B:$B,$B1484),2)</f>
        <v>0</v>
      </c>
      <c r="J1484" s="11">
        <f>SUMIFS(AB:AB,$A:$A,EOMONTH($A1484,-1),$B:$B,$B1484)</f>
        <v>1498.75</v>
      </c>
      <c r="K1484" s="13">
        <v>0</v>
      </c>
      <c r="L1484" s="25">
        <v>0</v>
      </c>
      <c r="M1484" s="15">
        <v>1</v>
      </c>
      <c r="N1484" s="14">
        <v>10.130000000000001</v>
      </c>
      <c r="O1484" s="16">
        <v>0</v>
      </c>
      <c r="P1484" s="16">
        <v>0</v>
      </c>
      <c r="Q1484" s="16">
        <v>0</v>
      </c>
      <c r="R1484" s="16">
        <f>Q1484*16.876/100</f>
        <v>0</v>
      </c>
      <c r="S1484" s="17">
        <f t="shared" si="161"/>
        <v>0</v>
      </c>
      <c r="T1484" s="16">
        <v>0</v>
      </c>
      <c r="U1484" s="18">
        <f t="shared" si="162"/>
        <v>0</v>
      </c>
      <c r="V1484" s="18">
        <f t="shared" si="163"/>
        <v>0</v>
      </c>
      <c r="W1484" s="18">
        <f t="shared" si="164"/>
        <v>0</v>
      </c>
      <c r="X1484" s="27"/>
      <c r="Y1484" s="19">
        <f t="shared" si="165"/>
        <v>0</v>
      </c>
      <c r="Z1484" s="18">
        <f t="shared" si="166"/>
        <v>0</v>
      </c>
      <c r="AA1484" s="12">
        <v>149</v>
      </c>
      <c r="AB1484" s="12">
        <v>1508.88</v>
      </c>
      <c r="AC1484" s="28">
        <f>+I1484+Y1484-Z1484</f>
        <v>0</v>
      </c>
      <c r="AD1484" s="20">
        <f t="shared" si="167"/>
        <v>0</v>
      </c>
      <c r="AE1484">
        <v>0</v>
      </c>
    </row>
    <row r="1485" spans="1:31" x14ac:dyDescent="0.25">
      <c r="A1485" s="9">
        <v>45107</v>
      </c>
      <c r="B1485" s="10" t="s">
        <v>113</v>
      </c>
      <c r="C1485" s="10" t="s">
        <v>28</v>
      </c>
      <c r="D1485" s="10" t="s">
        <v>29</v>
      </c>
      <c r="E1485" s="10" t="s">
        <v>30</v>
      </c>
      <c r="F1485" s="10"/>
      <c r="G1485" s="10">
        <v>0</v>
      </c>
      <c r="H1485" s="11">
        <f>SUMIFS(AA:AA,$A:$A,EOMONTH($A1485,-1),$B:$B,$B1485)</f>
        <v>64</v>
      </c>
      <c r="I1485" s="63">
        <f>ROUND(SUMIFS(AC:AC,$A:$A,EOMONTH($A1485,-1),$B:$B,$B1485),2)</f>
        <v>6.64</v>
      </c>
      <c r="J1485" s="11">
        <f>SUMIFS(AB:AB,$A:$A,EOMONTH($A1485,-1),$B:$B,$B1485)</f>
        <v>655.7</v>
      </c>
      <c r="K1485" s="13">
        <v>0</v>
      </c>
      <c r="L1485" s="25">
        <v>0</v>
      </c>
      <c r="M1485" s="15">
        <v>0</v>
      </c>
      <c r="N1485" s="14">
        <v>0</v>
      </c>
      <c r="O1485" s="16">
        <v>0</v>
      </c>
      <c r="P1485" s="16">
        <v>0</v>
      </c>
      <c r="Q1485" s="16">
        <v>0</v>
      </c>
      <c r="R1485" s="16">
        <f>Q1485*16.876/100</f>
        <v>0</v>
      </c>
      <c r="S1485" s="17">
        <f t="shared" si="161"/>
        <v>0</v>
      </c>
      <c r="T1485" s="16">
        <v>0</v>
      </c>
      <c r="U1485" s="18">
        <f t="shared" si="162"/>
        <v>0</v>
      </c>
      <c r="V1485" s="18">
        <f t="shared" si="163"/>
        <v>0</v>
      </c>
      <c r="W1485" s="18">
        <f t="shared" si="164"/>
        <v>0</v>
      </c>
      <c r="X1485" s="27"/>
      <c r="Y1485" s="19">
        <f t="shared" si="165"/>
        <v>0</v>
      </c>
      <c r="Z1485" s="18">
        <f t="shared" si="166"/>
        <v>0</v>
      </c>
      <c r="AA1485" s="12">
        <v>64</v>
      </c>
      <c r="AB1485" s="12">
        <v>655.7</v>
      </c>
      <c r="AC1485" s="28">
        <f>+I1485+Y1485-Z1485</f>
        <v>6.64</v>
      </c>
      <c r="AD1485" s="20">
        <f t="shared" si="167"/>
        <v>0</v>
      </c>
      <c r="AE1485">
        <v>0</v>
      </c>
    </row>
    <row r="1486" spans="1:31" x14ac:dyDescent="0.25">
      <c r="A1486" s="9">
        <v>45107</v>
      </c>
      <c r="B1486" s="10" t="s">
        <v>114</v>
      </c>
      <c r="C1486" s="10" t="s">
        <v>28</v>
      </c>
      <c r="D1486" s="10" t="s">
        <v>29</v>
      </c>
      <c r="E1486" s="10" t="s">
        <v>30</v>
      </c>
      <c r="F1486" s="10"/>
      <c r="G1486" s="10">
        <v>0</v>
      </c>
      <c r="H1486" s="11">
        <f>SUMIFS(AA:AA,$A:$A,EOMONTH($A1486,-1),$B:$B,$B1486)</f>
        <v>469</v>
      </c>
      <c r="I1486" s="63">
        <f>ROUND(SUMIFS(AC:AC,$A:$A,EOMONTH($A1486,-1),$B:$B,$B1486),2)</f>
        <v>25.42</v>
      </c>
      <c r="J1486" s="11">
        <f>SUMIFS(AB:AB,$A:$A,EOMONTH($A1486,-1),$B:$B,$B1486)</f>
        <v>2844.22</v>
      </c>
      <c r="K1486" s="13">
        <v>0</v>
      </c>
      <c r="L1486" s="25">
        <v>0</v>
      </c>
      <c r="M1486" s="15">
        <v>741</v>
      </c>
      <c r="N1486" s="14">
        <v>4421.96</v>
      </c>
      <c r="O1486" s="16">
        <v>0</v>
      </c>
      <c r="P1486" s="16">
        <v>0</v>
      </c>
      <c r="Q1486" s="16">
        <v>640</v>
      </c>
      <c r="R1486" s="16">
        <f>Q1486*16.876/100</f>
        <v>108.00640000000001</v>
      </c>
      <c r="S1486" s="17">
        <f t="shared" si="161"/>
        <v>748.00639999999999</v>
      </c>
      <c r="T1486" s="16">
        <v>3846.4</v>
      </c>
      <c r="U1486" s="18">
        <f t="shared" si="162"/>
        <v>0</v>
      </c>
      <c r="V1486" s="18">
        <f t="shared" si="163"/>
        <v>0</v>
      </c>
      <c r="W1486" s="18">
        <f t="shared" si="164"/>
        <v>0</v>
      </c>
      <c r="X1486" s="27"/>
      <c r="Y1486" s="19">
        <f t="shared" si="165"/>
        <v>0</v>
      </c>
      <c r="Z1486" s="18">
        <f t="shared" si="166"/>
        <v>0</v>
      </c>
      <c r="AA1486" s="12">
        <v>570</v>
      </c>
      <c r="AB1486" s="12">
        <v>3422.9</v>
      </c>
      <c r="AC1486" s="28">
        <f>+I1486+Y1486-Z1486</f>
        <v>25.42</v>
      </c>
      <c r="AD1486" s="20">
        <f t="shared" si="167"/>
        <v>0</v>
      </c>
      <c r="AE1486">
        <v>0</v>
      </c>
    </row>
    <row r="1487" spans="1:31" x14ac:dyDescent="0.25">
      <c r="A1487" s="9">
        <v>45107</v>
      </c>
      <c r="B1487" s="10" t="s">
        <v>115</v>
      </c>
      <c r="C1487" s="10" t="s">
        <v>28</v>
      </c>
      <c r="D1487" s="10" t="s">
        <v>29</v>
      </c>
      <c r="E1487" s="10" t="s">
        <v>30</v>
      </c>
      <c r="F1487" s="10"/>
      <c r="G1487" s="10">
        <v>0</v>
      </c>
      <c r="H1487" s="11">
        <f>SUMIFS(AA:AA,$A:$A,EOMONTH($A1487,-1),$B:$B,$B1487)</f>
        <v>652</v>
      </c>
      <c r="I1487" s="63">
        <f>ROUND(SUMIFS(AC:AC,$A:$A,EOMONTH($A1487,-1),$B:$B,$B1487),2)</f>
        <v>29.44</v>
      </c>
      <c r="J1487" s="11">
        <f>SUMIFS(AB:AB,$A:$A,EOMONTH($A1487,-1),$B:$B,$B1487)</f>
        <v>3831.21</v>
      </c>
      <c r="K1487" s="13">
        <v>0</v>
      </c>
      <c r="L1487" s="25">
        <v>0</v>
      </c>
      <c r="M1487" s="15">
        <v>2</v>
      </c>
      <c r="N1487" s="14">
        <v>11.76</v>
      </c>
      <c r="O1487" s="16">
        <v>0</v>
      </c>
      <c r="P1487" s="16">
        <v>0</v>
      </c>
      <c r="Q1487" s="16">
        <v>197</v>
      </c>
      <c r="R1487" s="16">
        <f>Q1487*16.876/100</f>
        <v>33.245719999999999</v>
      </c>
      <c r="S1487" s="17">
        <f t="shared" si="161"/>
        <v>230.24572000000001</v>
      </c>
      <c r="T1487" s="16">
        <v>1158.3599999999999</v>
      </c>
      <c r="U1487" s="18">
        <f t="shared" si="162"/>
        <v>0</v>
      </c>
      <c r="V1487" s="18">
        <f t="shared" si="163"/>
        <v>0</v>
      </c>
      <c r="W1487" s="18">
        <f t="shared" si="164"/>
        <v>0</v>
      </c>
      <c r="X1487" s="27"/>
      <c r="Y1487" s="19">
        <f t="shared" si="165"/>
        <v>0</v>
      </c>
      <c r="Z1487" s="18">
        <f t="shared" si="166"/>
        <v>0</v>
      </c>
      <c r="AA1487" s="12">
        <v>457</v>
      </c>
      <c r="AB1487" s="12">
        <v>2685.38</v>
      </c>
      <c r="AC1487" s="28">
        <f>+I1487+Y1487-Z1487</f>
        <v>29.44</v>
      </c>
      <c r="AD1487" s="20">
        <f t="shared" si="167"/>
        <v>0</v>
      </c>
      <c r="AE1487">
        <v>0</v>
      </c>
    </row>
    <row r="1488" spans="1:31" x14ac:dyDescent="0.25">
      <c r="A1488" s="9">
        <v>45107</v>
      </c>
      <c r="B1488" s="10" t="s">
        <v>116</v>
      </c>
      <c r="C1488" s="10" t="s">
        <v>28</v>
      </c>
      <c r="D1488" s="10" t="s">
        <v>29</v>
      </c>
      <c r="E1488" s="10" t="s">
        <v>30</v>
      </c>
      <c r="F1488" s="10"/>
      <c r="G1488" s="10">
        <v>0</v>
      </c>
      <c r="H1488" s="11">
        <f>SUMIFS(AA:AA,$A:$A,EOMONTH($A1488,-1),$B:$B,$B1488)</f>
        <v>210</v>
      </c>
      <c r="I1488" s="63">
        <f>ROUND(SUMIFS(AC:AC,$A:$A,EOMONTH($A1488,-1),$B:$B,$B1488),2)</f>
        <v>0</v>
      </c>
      <c r="J1488" s="11">
        <f>SUMIFS(AB:AB,$A:$A,EOMONTH($A1488,-1),$B:$B,$B1488)</f>
        <v>1204.32</v>
      </c>
      <c r="K1488" s="13">
        <v>0</v>
      </c>
      <c r="L1488" s="25">
        <v>0</v>
      </c>
      <c r="M1488" s="15">
        <v>0</v>
      </c>
      <c r="N1488" s="14">
        <v>0</v>
      </c>
      <c r="O1488" s="16">
        <v>0</v>
      </c>
      <c r="P1488" s="16">
        <v>0</v>
      </c>
      <c r="Q1488" s="16">
        <v>0</v>
      </c>
      <c r="R1488" s="16">
        <f>Q1488*16.876/100</f>
        <v>0</v>
      </c>
      <c r="S1488" s="17">
        <f t="shared" si="161"/>
        <v>0</v>
      </c>
      <c r="T1488" s="16">
        <v>0</v>
      </c>
      <c r="U1488" s="18">
        <f t="shared" si="162"/>
        <v>0</v>
      </c>
      <c r="V1488" s="18">
        <f t="shared" si="163"/>
        <v>0</v>
      </c>
      <c r="W1488" s="18">
        <f t="shared" si="164"/>
        <v>0</v>
      </c>
      <c r="X1488" s="27"/>
      <c r="Y1488" s="19">
        <f t="shared" si="165"/>
        <v>0</v>
      </c>
      <c r="Z1488" s="18">
        <f t="shared" si="166"/>
        <v>0</v>
      </c>
      <c r="AA1488" s="12">
        <v>210</v>
      </c>
      <c r="AB1488" s="12">
        <v>1204.32</v>
      </c>
      <c r="AC1488" s="28">
        <f>+I1488+Y1488-Z1488</f>
        <v>0</v>
      </c>
      <c r="AD1488" s="20">
        <f t="shared" si="167"/>
        <v>0</v>
      </c>
      <c r="AE1488">
        <v>0</v>
      </c>
    </row>
    <row r="1489" spans="1:31" x14ac:dyDescent="0.25">
      <c r="A1489" s="9">
        <v>45107</v>
      </c>
      <c r="B1489" s="10" t="s">
        <v>117</v>
      </c>
      <c r="C1489" s="10" t="s">
        <v>28</v>
      </c>
      <c r="D1489" s="10" t="s">
        <v>29</v>
      </c>
      <c r="E1489" s="10" t="s">
        <v>30</v>
      </c>
      <c r="F1489" s="10"/>
      <c r="G1489" s="10">
        <v>0</v>
      </c>
      <c r="H1489" s="11">
        <f>SUMIFS(AA:AA,$A:$A,EOMONTH($A1489,-1),$B:$B,$B1489)</f>
        <v>1</v>
      </c>
      <c r="I1489" s="63">
        <f>ROUND(SUMIFS(AC:AC,$A:$A,EOMONTH($A1489,-1),$B:$B,$B1489),2)</f>
        <v>0.05</v>
      </c>
      <c r="J1489" s="11">
        <f>SUMIFS(AB:AB,$A:$A,EOMONTH($A1489,-1),$B:$B,$B1489)</f>
        <v>0</v>
      </c>
      <c r="K1489" s="13">
        <v>0</v>
      </c>
      <c r="L1489" s="25">
        <v>0</v>
      </c>
      <c r="M1489" s="15">
        <v>2</v>
      </c>
      <c r="N1489" s="14">
        <v>0</v>
      </c>
      <c r="O1489" s="16">
        <v>0</v>
      </c>
      <c r="P1489" s="16">
        <v>0</v>
      </c>
      <c r="Q1489" s="16">
        <v>0</v>
      </c>
      <c r="R1489" s="16">
        <f>Q1489*16.876/100</f>
        <v>0</v>
      </c>
      <c r="S1489" s="17">
        <f t="shared" si="161"/>
        <v>0</v>
      </c>
      <c r="T1489" s="16">
        <v>0</v>
      </c>
      <c r="U1489" s="18">
        <f t="shared" si="162"/>
        <v>0</v>
      </c>
      <c r="V1489" s="18">
        <f t="shared" si="163"/>
        <v>0</v>
      </c>
      <c r="W1489" s="18">
        <f t="shared" si="164"/>
        <v>0</v>
      </c>
      <c r="X1489" s="27"/>
      <c r="Y1489" s="19">
        <f t="shared" si="165"/>
        <v>0</v>
      </c>
      <c r="Z1489" s="18">
        <f t="shared" si="166"/>
        <v>0</v>
      </c>
      <c r="AA1489" s="12">
        <v>3</v>
      </c>
      <c r="AB1489" s="12">
        <v>0</v>
      </c>
      <c r="AC1489" s="28">
        <f>+I1489+Y1489-Z1489</f>
        <v>0.05</v>
      </c>
      <c r="AD1489" s="20">
        <f t="shared" si="167"/>
        <v>0</v>
      </c>
      <c r="AE1489">
        <v>0</v>
      </c>
    </row>
    <row r="1490" spans="1:31" x14ac:dyDescent="0.25">
      <c r="A1490" s="9">
        <v>45107</v>
      </c>
      <c r="B1490" s="10" t="s">
        <v>118</v>
      </c>
      <c r="C1490" s="10" t="s">
        <v>28</v>
      </c>
      <c r="D1490" s="10" t="s">
        <v>29</v>
      </c>
      <c r="E1490" s="10" t="s">
        <v>30</v>
      </c>
      <c r="F1490" s="10"/>
      <c r="G1490" s="10">
        <v>0</v>
      </c>
      <c r="H1490" s="11">
        <f>SUMIFS(AA:AA,$A:$A,EOMONTH($A1490,-1),$B:$B,$B1490)</f>
        <v>1494</v>
      </c>
      <c r="I1490" s="63">
        <f>ROUND(SUMIFS(AC:AC,$A:$A,EOMONTH($A1490,-1),$B:$B,$B1490),2)</f>
        <v>90.93</v>
      </c>
      <c r="J1490" s="11">
        <f>SUMIFS(AB:AB,$A:$A,EOMONTH($A1490,-1),$B:$B,$B1490)</f>
        <v>6848.71</v>
      </c>
      <c r="K1490" s="13">
        <v>0</v>
      </c>
      <c r="L1490" s="25">
        <v>0</v>
      </c>
      <c r="M1490" s="15">
        <v>373</v>
      </c>
      <c r="N1490" s="14">
        <v>2222.67</v>
      </c>
      <c r="O1490" s="16">
        <v>0</v>
      </c>
      <c r="P1490" s="16">
        <v>0</v>
      </c>
      <c r="Q1490" s="16">
        <v>260</v>
      </c>
      <c r="R1490" s="16">
        <f>Q1490*16.876/100</f>
        <v>43.877600000000001</v>
      </c>
      <c r="S1490" s="17">
        <f t="shared" si="161"/>
        <v>303.87760000000003</v>
      </c>
      <c r="T1490" s="16">
        <v>1263.5999999999999</v>
      </c>
      <c r="U1490" s="18">
        <f t="shared" si="162"/>
        <v>0</v>
      </c>
      <c r="V1490" s="18">
        <f t="shared" si="163"/>
        <v>0</v>
      </c>
      <c r="W1490" s="18">
        <f t="shared" si="164"/>
        <v>0</v>
      </c>
      <c r="X1490" s="27"/>
      <c r="Y1490" s="19">
        <f t="shared" si="165"/>
        <v>0</v>
      </c>
      <c r="Z1490" s="18">
        <f t="shared" si="166"/>
        <v>0</v>
      </c>
      <c r="AA1490" s="12">
        <v>1607</v>
      </c>
      <c r="AB1490" s="12">
        <v>7808.09</v>
      </c>
      <c r="AC1490" s="28">
        <f>+I1490+Y1490-Z1490</f>
        <v>90.93</v>
      </c>
      <c r="AD1490" s="20">
        <f t="shared" si="167"/>
        <v>0</v>
      </c>
      <c r="AE1490">
        <v>0</v>
      </c>
    </row>
    <row r="1491" spans="1:31" x14ac:dyDescent="0.25">
      <c r="A1491" s="9">
        <v>45107</v>
      </c>
      <c r="B1491" s="10" t="s">
        <v>119</v>
      </c>
      <c r="C1491" s="10" t="s">
        <v>28</v>
      </c>
      <c r="D1491" s="10" t="s">
        <v>29</v>
      </c>
      <c r="E1491" s="10" t="s">
        <v>30</v>
      </c>
      <c r="F1491" s="10"/>
      <c r="G1491" s="10">
        <v>0</v>
      </c>
      <c r="H1491" s="11">
        <f>SUMIFS(AA:AA,$A:$A,EOMONTH($A1491,-1),$B:$B,$B1491)</f>
        <v>354</v>
      </c>
      <c r="I1491" s="63">
        <f>ROUND(SUMIFS(AC:AC,$A:$A,EOMONTH($A1491,-1),$B:$B,$B1491),2)</f>
        <v>11.02</v>
      </c>
      <c r="J1491" s="11">
        <f>SUMIFS(AB:AB,$A:$A,EOMONTH($A1491,-1),$B:$B,$B1491)</f>
        <v>1423.74</v>
      </c>
      <c r="K1491" s="13">
        <v>0</v>
      </c>
      <c r="L1491" s="25">
        <v>0</v>
      </c>
      <c r="M1491" s="15">
        <v>2</v>
      </c>
      <c r="N1491" s="14">
        <v>8.0399999999999991</v>
      </c>
      <c r="O1491" s="16">
        <v>0</v>
      </c>
      <c r="P1491" s="16">
        <v>0</v>
      </c>
      <c r="Q1491" s="16">
        <v>0</v>
      </c>
      <c r="R1491" s="16">
        <f>Q1491*16.876/100</f>
        <v>0</v>
      </c>
      <c r="S1491" s="17">
        <f t="shared" si="161"/>
        <v>0</v>
      </c>
      <c r="T1491" s="16">
        <v>0</v>
      </c>
      <c r="U1491" s="18">
        <f t="shared" si="162"/>
        <v>0</v>
      </c>
      <c r="V1491" s="18">
        <f t="shared" si="163"/>
        <v>0</v>
      </c>
      <c r="W1491" s="18">
        <f t="shared" si="164"/>
        <v>0</v>
      </c>
      <c r="X1491" s="27"/>
      <c r="Y1491" s="19">
        <f t="shared" si="165"/>
        <v>0</v>
      </c>
      <c r="Z1491" s="18">
        <f t="shared" si="166"/>
        <v>0</v>
      </c>
      <c r="AA1491" s="12">
        <v>356</v>
      </c>
      <c r="AB1491" s="12">
        <v>1431.78</v>
      </c>
      <c r="AC1491" s="28">
        <f>+I1491+Y1491-Z1491</f>
        <v>11.02</v>
      </c>
      <c r="AD1491" s="20">
        <f t="shared" si="167"/>
        <v>0</v>
      </c>
      <c r="AE1491">
        <v>0</v>
      </c>
    </row>
    <row r="1492" spans="1:31" x14ac:dyDescent="0.25">
      <c r="A1492" s="9">
        <v>45107</v>
      </c>
      <c r="B1492" s="10" t="s">
        <v>120</v>
      </c>
      <c r="C1492" s="10" t="s">
        <v>28</v>
      </c>
      <c r="D1492" s="10" t="s">
        <v>29</v>
      </c>
      <c r="E1492" s="10" t="s">
        <v>30</v>
      </c>
      <c r="F1492" s="10"/>
      <c r="G1492" s="10">
        <v>0</v>
      </c>
      <c r="H1492" s="11">
        <f>SUMIFS(AA:AA,$A:$A,EOMONTH($A1492,-1),$B:$B,$B1492)</f>
        <v>149</v>
      </c>
      <c r="I1492" s="63">
        <f>ROUND(SUMIFS(AC:AC,$A:$A,EOMONTH($A1492,-1),$B:$B,$B1492),2)</f>
        <v>2.71</v>
      </c>
      <c r="J1492" s="11">
        <f>SUMIFS(AB:AB,$A:$A,EOMONTH($A1492,-1),$B:$B,$B1492)</f>
        <v>815.82</v>
      </c>
      <c r="K1492" s="13">
        <v>0</v>
      </c>
      <c r="L1492" s="25">
        <v>0</v>
      </c>
      <c r="M1492" s="15">
        <v>449</v>
      </c>
      <c r="N1492" s="14">
        <v>2668.16</v>
      </c>
      <c r="O1492" s="16">
        <v>0</v>
      </c>
      <c r="P1492" s="16">
        <v>0</v>
      </c>
      <c r="Q1492" s="16">
        <v>0</v>
      </c>
      <c r="R1492" s="16">
        <f>Q1492*16.876/100</f>
        <v>0</v>
      </c>
      <c r="S1492" s="17">
        <f t="shared" si="161"/>
        <v>0</v>
      </c>
      <c r="T1492" s="16">
        <v>0</v>
      </c>
      <c r="U1492" s="18">
        <f t="shared" si="162"/>
        <v>0</v>
      </c>
      <c r="V1492" s="18">
        <f t="shared" si="163"/>
        <v>0</v>
      </c>
      <c r="W1492" s="18">
        <f t="shared" si="164"/>
        <v>0</v>
      </c>
      <c r="X1492" s="27"/>
      <c r="Y1492" s="19">
        <f t="shared" si="165"/>
        <v>0</v>
      </c>
      <c r="Z1492" s="18">
        <f t="shared" si="166"/>
        <v>0</v>
      </c>
      <c r="AA1492" s="12">
        <v>598</v>
      </c>
      <c r="AB1492" s="12">
        <v>3483.98</v>
      </c>
      <c r="AC1492" s="28">
        <f>+I1492+Y1492-Z1492</f>
        <v>2.71</v>
      </c>
      <c r="AD1492" s="20">
        <f t="shared" si="167"/>
        <v>0</v>
      </c>
      <c r="AE1492">
        <v>0</v>
      </c>
    </row>
    <row r="1493" spans="1:31" x14ac:dyDescent="0.25">
      <c r="A1493" s="9">
        <v>45107</v>
      </c>
      <c r="B1493" s="10" t="s">
        <v>121</v>
      </c>
      <c r="C1493" s="10" t="s">
        <v>28</v>
      </c>
      <c r="D1493" s="10" t="s">
        <v>29</v>
      </c>
      <c r="E1493" s="10" t="s">
        <v>30</v>
      </c>
      <c r="F1493" s="10"/>
      <c r="G1493" s="10">
        <v>0</v>
      </c>
      <c r="H1493" s="11">
        <f>SUMIFS(AA:AA,$A:$A,EOMONTH($A1493,-1),$B:$B,$B1493)</f>
        <v>810</v>
      </c>
      <c r="I1493" s="63">
        <f>ROUND(SUMIFS(AC:AC,$A:$A,EOMONTH($A1493,-1),$B:$B,$B1493),2)</f>
        <v>36.57</v>
      </c>
      <c r="J1493" s="11">
        <f>SUMIFS(AB:AB,$A:$A,EOMONTH($A1493,-1),$B:$B,$B1493)</f>
        <v>4226.66</v>
      </c>
      <c r="K1493" s="13">
        <v>0</v>
      </c>
      <c r="L1493" s="25">
        <v>0</v>
      </c>
      <c r="M1493" s="15">
        <v>0</v>
      </c>
      <c r="N1493" s="14">
        <v>0</v>
      </c>
      <c r="O1493" s="16">
        <v>0</v>
      </c>
      <c r="P1493" s="16">
        <v>0</v>
      </c>
      <c r="Q1493" s="16">
        <v>0</v>
      </c>
      <c r="R1493" s="16">
        <f>Q1493*16.876/100</f>
        <v>0</v>
      </c>
      <c r="S1493" s="17">
        <f t="shared" si="161"/>
        <v>0</v>
      </c>
      <c r="T1493" s="16">
        <v>0</v>
      </c>
      <c r="U1493" s="18">
        <f t="shared" si="162"/>
        <v>0</v>
      </c>
      <c r="V1493" s="18">
        <f t="shared" si="163"/>
        <v>0</v>
      </c>
      <c r="W1493" s="18">
        <f t="shared" si="164"/>
        <v>0</v>
      </c>
      <c r="X1493" s="27"/>
      <c r="Y1493" s="19">
        <f t="shared" si="165"/>
        <v>0</v>
      </c>
      <c r="Z1493" s="18">
        <f t="shared" si="166"/>
        <v>0</v>
      </c>
      <c r="AA1493" s="12">
        <v>810</v>
      </c>
      <c r="AB1493" s="12">
        <v>4226.66</v>
      </c>
      <c r="AC1493" s="28">
        <f>+I1493+Y1493-Z1493</f>
        <v>36.57</v>
      </c>
      <c r="AD1493" s="20">
        <f t="shared" si="167"/>
        <v>0</v>
      </c>
      <c r="AE1493">
        <v>0</v>
      </c>
    </row>
    <row r="1494" spans="1:31" x14ac:dyDescent="0.25">
      <c r="A1494" s="9">
        <v>45107</v>
      </c>
      <c r="B1494" s="10" t="s">
        <v>122</v>
      </c>
      <c r="C1494" s="10" t="s">
        <v>28</v>
      </c>
      <c r="D1494" s="10" t="s">
        <v>29</v>
      </c>
      <c r="E1494" s="10" t="s">
        <v>30</v>
      </c>
      <c r="F1494" s="10"/>
      <c r="G1494" s="10">
        <v>0</v>
      </c>
      <c r="H1494" s="11">
        <f>SUMIFS(AA:AA,$A:$A,EOMONTH($A1494,-1),$B:$B,$B1494)</f>
        <v>1440</v>
      </c>
      <c r="I1494" s="63">
        <f>ROUND(SUMIFS(AC:AC,$A:$A,EOMONTH($A1494,-1),$B:$B,$B1494),2)</f>
        <v>65.02</v>
      </c>
      <c r="J1494" s="11">
        <f>SUMIFS(AB:AB,$A:$A,EOMONTH($A1494,-1),$B:$B,$B1494)</f>
        <v>7514.06</v>
      </c>
      <c r="K1494" s="13">
        <v>0</v>
      </c>
      <c r="L1494" s="25">
        <v>0</v>
      </c>
      <c r="M1494" s="15">
        <v>488</v>
      </c>
      <c r="N1494" s="14">
        <v>2920.84</v>
      </c>
      <c r="O1494" s="16">
        <v>0</v>
      </c>
      <c r="P1494" s="16">
        <v>0</v>
      </c>
      <c r="Q1494" s="16">
        <v>0</v>
      </c>
      <c r="R1494" s="16">
        <f>Q1494*16.876/100</f>
        <v>0</v>
      </c>
      <c r="S1494" s="17">
        <f t="shared" si="161"/>
        <v>0</v>
      </c>
      <c r="T1494" s="16">
        <v>0</v>
      </c>
      <c r="U1494" s="18">
        <f t="shared" si="162"/>
        <v>0</v>
      </c>
      <c r="V1494" s="18">
        <f t="shared" si="163"/>
        <v>0</v>
      </c>
      <c r="W1494" s="18">
        <f t="shared" si="164"/>
        <v>0</v>
      </c>
      <c r="X1494" s="27"/>
      <c r="Y1494" s="19">
        <f t="shared" si="165"/>
        <v>0</v>
      </c>
      <c r="Z1494" s="18">
        <f t="shared" si="166"/>
        <v>0</v>
      </c>
      <c r="AA1494" s="12">
        <v>1928</v>
      </c>
      <c r="AB1494" s="12">
        <v>10434.9</v>
      </c>
      <c r="AC1494" s="28">
        <f>+I1494+Y1494-Z1494</f>
        <v>65.02</v>
      </c>
      <c r="AD1494" s="20">
        <f t="shared" si="167"/>
        <v>0</v>
      </c>
      <c r="AE1494">
        <v>0</v>
      </c>
    </row>
    <row r="1495" spans="1:31" x14ac:dyDescent="0.25">
      <c r="A1495" s="9">
        <v>45107</v>
      </c>
      <c r="B1495" s="10" t="s">
        <v>123</v>
      </c>
      <c r="C1495" s="10" t="s">
        <v>28</v>
      </c>
      <c r="D1495" s="10" t="s">
        <v>29</v>
      </c>
      <c r="E1495" s="10" t="s">
        <v>30</v>
      </c>
      <c r="F1495" s="10"/>
      <c r="G1495" s="10">
        <v>0</v>
      </c>
      <c r="H1495" s="11">
        <f>SUMIFS(AA:AA,$A:$A,EOMONTH($A1495,-1),$B:$B,$B1495)</f>
        <v>-146</v>
      </c>
      <c r="I1495" s="63">
        <f>ROUND(SUMIFS(AC:AC,$A:$A,EOMONTH($A1495,-1),$B:$B,$B1495),2)</f>
        <v>48.72</v>
      </c>
      <c r="J1495" s="11">
        <f>SUMIFS(AB:AB,$A:$A,EOMONTH($A1495,-1),$B:$B,$B1495)</f>
        <v>-2229.09</v>
      </c>
      <c r="K1495" s="13">
        <v>0</v>
      </c>
      <c r="L1495" s="25">
        <v>0</v>
      </c>
      <c r="M1495" s="15">
        <v>0</v>
      </c>
      <c r="N1495" s="14">
        <v>0</v>
      </c>
      <c r="O1495" s="16">
        <v>0</v>
      </c>
      <c r="P1495" s="16">
        <v>0</v>
      </c>
      <c r="Q1495" s="16">
        <v>0</v>
      </c>
      <c r="R1495" s="16">
        <f>Q1495*16.876/100</f>
        <v>0</v>
      </c>
      <c r="S1495" s="17">
        <f t="shared" si="161"/>
        <v>0</v>
      </c>
      <c r="T1495" s="16">
        <v>0</v>
      </c>
      <c r="U1495" s="18">
        <f t="shared" si="162"/>
        <v>0</v>
      </c>
      <c r="V1495" s="18">
        <f t="shared" si="163"/>
        <v>0</v>
      </c>
      <c r="W1495" s="18">
        <f t="shared" si="164"/>
        <v>0</v>
      </c>
      <c r="X1495" s="27"/>
      <c r="Y1495" s="19">
        <f t="shared" si="165"/>
        <v>0</v>
      </c>
      <c r="Z1495" s="18">
        <f t="shared" si="166"/>
        <v>0</v>
      </c>
      <c r="AA1495" s="12">
        <v>-146</v>
      </c>
      <c r="AB1495" s="12">
        <v>-2229.09</v>
      </c>
      <c r="AC1495" s="28">
        <f>+I1495+Y1495-Z1495</f>
        <v>48.72</v>
      </c>
      <c r="AD1495" s="20">
        <f t="shared" si="167"/>
        <v>0</v>
      </c>
      <c r="AE1495">
        <v>0</v>
      </c>
    </row>
    <row r="1496" spans="1:31" x14ac:dyDescent="0.25">
      <c r="A1496" s="9">
        <v>45107</v>
      </c>
      <c r="B1496" s="10" t="s">
        <v>714</v>
      </c>
      <c r="C1496" s="10" t="s">
        <v>28</v>
      </c>
      <c r="D1496" s="10" t="s">
        <v>29</v>
      </c>
      <c r="E1496" s="10" t="s">
        <v>30</v>
      </c>
      <c r="F1496" s="10"/>
      <c r="G1496" s="10">
        <v>0</v>
      </c>
      <c r="H1496" s="11">
        <f>SUMIFS(AA:AA,$A:$A,EOMONTH($A1496,-1),$B:$B,$B1496)</f>
        <v>-10</v>
      </c>
      <c r="I1496" s="63">
        <f>ROUND(SUMIFS(AC:AC,$A:$A,EOMONTH($A1496,-1),$B:$B,$B1496),2)</f>
        <v>0</v>
      </c>
      <c r="J1496" s="11">
        <f>SUMIFS(AB:AB,$A:$A,EOMONTH($A1496,-1),$B:$B,$B1496)</f>
        <v>-152.11000000000001</v>
      </c>
      <c r="K1496" s="13">
        <v>0</v>
      </c>
      <c r="L1496" s="25">
        <v>0</v>
      </c>
      <c r="M1496" s="15">
        <v>0</v>
      </c>
      <c r="N1496" s="14">
        <v>0</v>
      </c>
      <c r="O1496" s="16">
        <v>0</v>
      </c>
      <c r="P1496" s="16">
        <v>0</v>
      </c>
      <c r="Q1496" s="16">
        <v>0</v>
      </c>
      <c r="R1496" s="16">
        <f>Q1496*16.876/100</f>
        <v>0</v>
      </c>
      <c r="S1496" s="17">
        <f t="shared" si="161"/>
        <v>0</v>
      </c>
      <c r="T1496" s="16">
        <v>0</v>
      </c>
      <c r="U1496" s="18">
        <f t="shared" si="162"/>
        <v>0</v>
      </c>
      <c r="V1496" s="18">
        <f t="shared" si="163"/>
        <v>0</v>
      </c>
      <c r="W1496" s="18">
        <f t="shared" si="164"/>
        <v>0</v>
      </c>
      <c r="X1496" s="27"/>
      <c r="Y1496" s="19">
        <f t="shared" si="165"/>
        <v>0</v>
      </c>
      <c r="Z1496" s="18">
        <f t="shared" si="166"/>
        <v>0</v>
      </c>
      <c r="AA1496" s="12">
        <v>-10</v>
      </c>
      <c r="AB1496" s="12">
        <v>-152.11000000000001</v>
      </c>
      <c r="AC1496" s="28">
        <f>+I1496+Y1496-Z1496</f>
        <v>0</v>
      </c>
      <c r="AD1496" s="20">
        <f t="shared" si="167"/>
        <v>0</v>
      </c>
      <c r="AE1496">
        <v>0</v>
      </c>
    </row>
    <row r="1497" spans="1:31" x14ac:dyDescent="0.25">
      <c r="A1497" s="9">
        <v>45107</v>
      </c>
      <c r="B1497" s="10" t="s">
        <v>715</v>
      </c>
      <c r="C1497" s="10" t="s">
        <v>28</v>
      </c>
      <c r="D1497" s="10" t="s">
        <v>29</v>
      </c>
      <c r="E1497" s="10" t="s">
        <v>30</v>
      </c>
      <c r="F1497" s="10"/>
      <c r="G1497" s="10">
        <v>0</v>
      </c>
      <c r="H1497" s="11">
        <f>SUMIFS(AA:AA,$A:$A,EOMONTH($A1497,-1),$B:$B,$B1497)</f>
        <v>38</v>
      </c>
      <c r="I1497" s="63">
        <f>ROUND(SUMIFS(AC:AC,$A:$A,EOMONTH($A1497,-1),$B:$B,$B1497),2)</f>
        <v>0</v>
      </c>
      <c r="J1497" s="11">
        <f>SUMIFS(AB:AB,$A:$A,EOMONTH($A1497,-1),$B:$B,$B1497)</f>
        <v>580.41</v>
      </c>
      <c r="K1497" s="13">
        <v>0</v>
      </c>
      <c r="L1497" s="25">
        <v>0</v>
      </c>
      <c r="M1497" s="15">
        <v>0</v>
      </c>
      <c r="N1497" s="14">
        <v>0</v>
      </c>
      <c r="O1497" s="16">
        <v>0</v>
      </c>
      <c r="P1497" s="16">
        <v>0</v>
      </c>
      <c r="Q1497" s="16">
        <v>0</v>
      </c>
      <c r="R1497" s="16">
        <f>Q1497*16.876/100</f>
        <v>0</v>
      </c>
      <c r="S1497" s="17">
        <f t="shared" si="161"/>
        <v>0</v>
      </c>
      <c r="T1497" s="16">
        <v>0</v>
      </c>
      <c r="U1497" s="18">
        <f t="shared" si="162"/>
        <v>0</v>
      </c>
      <c r="V1497" s="18">
        <f t="shared" si="163"/>
        <v>0</v>
      </c>
      <c r="W1497" s="18">
        <f t="shared" si="164"/>
        <v>0</v>
      </c>
      <c r="X1497" s="27"/>
      <c r="Y1497" s="19">
        <f t="shared" si="165"/>
        <v>0</v>
      </c>
      <c r="Z1497" s="18">
        <f t="shared" si="166"/>
        <v>0</v>
      </c>
      <c r="AA1497" s="12">
        <v>38</v>
      </c>
      <c r="AB1497" s="12">
        <v>580.41</v>
      </c>
      <c r="AC1497" s="28">
        <f>+I1497+Y1497-Z1497</f>
        <v>0</v>
      </c>
      <c r="AD1497" s="20">
        <f t="shared" si="167"/>
        <v>0</v>
      </c>
      <c r="AE1497">
        <v>0</v>
      </c>
    </row>
    <row r="1498" spans="1:31" x14ac:dyDescent="0.25">
      <c r="A1498" s="9">
        <v>45107</v>
      </c>
      <c r="B1498" s="10" t="s">
        <v>124</v>
      </c>
      <c r="C1498" s="10" t="s">
        <v>28</v>
      </c>
      <c r="D1498" s="10" t="s">
        <v>29</v>
      </c>
      <c r="E1498" s="10" t="s">
        <v>30</v>
      </c>
      <c r="F1498" s="10"/>
      <c r="G1498" s="10">
        <v>0</v>
      </c>
      <c r="H1498" s="11">
        <f>SUMIFS(AA:AA,$A:$A,EOMONTH($A1498,-1),$B:$B,$B1498)</f>
        <v>214</v>
      </c>
      <c r="I1498" s="63">
        <f>ROUND(SUMIFS(AC:AC,$A:$A,EOMONTH($A1498,-1),$B:$B,$B1498),2)</f>
        <v>6</v>
      </c>
      <c r="J1498" s="11">
        <f>SUMIFS(AB:AB,$A:$A,EOMONTH($A1498,-1),$B:$B,$B1498)</f>
        <v>3252.17</v>
      </c>
      <c r="K1498" s="13">
        <v>0</v>
      </c>
      <c r="L1498" s="25">
        <v>0</v>
      </c>
      <c r="M1498" s="15">
        <v>0</v>
      </c>
      <c r="N1498" s="14">
        <v>0</v>
      </c>
      <c r="O1498" s="16">
        <v>0</v>
      </c>
      <c r="P1498" s="16">
        <v>0</v>
      </c>
      <c r="Q1498" s="16">
        <v>0</v>
      </c>
      <c r="R1498" s="16">
        <f>Q1498*16.876/100</f>
        <v>0</v>
      </c>
      <c r="S1498" s="17">
        <f t="shared" si="161"/>
        <v>0</v>
      </c>
      <c r="T1498" s="16">
        <v>0</v>
      </c>
      <c r="U1498" s="18">
        <f t="shared" si="162"/>
        <v>0</v>
      </c>
      <c r="V1498" s="18">
        <f t="shared" si="163"/>
        <v>0</v>
      </c>
      <c r="W1498" s="18">
        <f t="shared" si="164"/>
        <v>0</v>
      </c>
      <c r="X1498" s="27"/>
      <c r="Y1498" s="19">
        <f t="shared" si="165"/>
        <v>0</v>
      </c>
      <c r="Z1498" s="18">
        <f t="shared" si="166"/>
        <v>0</v>
      </c>
      <c r="AA1498" s="12">
        <v>214</v>
      </c>
      <c r="AB1498" s="12">
        <v>3252.17</v>
      </c>
      <c r="AC1498" s="28">
        <f>+I1498+Y1498-Z1498</f>
        <v>6</v>
      </c>
      <c r="AD1498" s="20">
        <f t="shared" si="167"/>
        <v>0</v>
      </c>
      <c r="AE1498">
        <v>0</v>
      </c>
    </row>
    <row r="1499" spans="1:31" x14ac:dyDescent="0.25">
      <c r="A1499" s="9">
        <v>45107</v>
      </c>
      <c r="B1499" s="10" t="s">
        <v>125</v>
      </c>
      <c r="C1499" s="10" t="s">
        <v>28</v>
      </c>
      <c r="D1499" s="10" t="s">
        <v>29</v>
      </c>
      <c r="E1499" s="10" t="s">
        <v>30</v>
      </c>
      <c r="F1499" s="10"/>
      <c r="G1499" s="10">
        <v>0</v>
      </c>
      <c r="H1499" s="11">
        <f>SUMIFS(AA:AA,$A:$A,EOMONTH($A1499,-1),$B:$B,$B1499)</f>
        <v>303</v>
      </c>
      <c r="I1499" s="63">
        <f>ROUND(SUMIFS(AC:AC,$A:$A,EOMONTH($A1499,-1),$B:$B,$B1499),2)</f>
        <v>3.79</v>
      </c>
      <c r="J1499" s="11">
        <f>SUMIFS(AB:AB,$A:$A,EOMONTH($A1499,-1),$B:$B,$B1499)</f>
        <v>4591.45</v>
      </c>
      <c r="K1499" s="13">
        <v>0</v>
      </c>
      <c r="L1499" s="25">
        <v>0</v>
      </c>
      <c r="M1499" s="15">
        <v>1</v>
      </c>
      <c r="N1499" s="14">
        <v>15.15</v>
      </c>
      <c r="O1499" s="16">
        <v>0</v>
      </c>
      <c r="P1499" s="16">
        <v>0</v>
      </c>
      <c r="Q1499" s="16">
        <v>0</v>
      </c>
      <c r="R1499" s="16">
        <f>Q1499*16.876/100</f>
        <v>0</v>
      </c>
      <c r="S1499" s="17">
        <f t="shared" si="161"/>
        <v>0</v>
      </c>
      <c r="T1499" s="16">
        <v>0</v>
      </c>
      <c r="U1499" s="18">
        <f t="shared" si="162"/>
        <v>0</v>
      </c>
      <c r="V1499" s="18">
        <f t="shared" si="163"/>
        <v>0</v>
      </c>
      <c r="W1499" s="18">
        <f t="shared" si="164"/>
        <v>0</v>
      </c>
      <c r="X1499" s="27"/>
      <c r="Y1499" s="19">
        <f t="shared" si="165"/>
        <v>0</v>
      </c>
      <c r="Z1499" s="18">
        <f t="shared" si="166"/>
        <v>0</v>
      </c>
      <c r="AA1499" s="12">
        <v>304</v>
      </c>
      <c r="AB1499" s="12">
        <v>4606.6000000000004</v>
      </c>
      <c r="AC1499" s="28">
        <f>+I1499+Y1499-Z1499</f>
        <v>3.79</v>
      </c>
      <c r="AD1499" s="20">
        <f t="shared" si="167"/>
        <v>0</v>
      </c>
      <c r="AE1499">
        <v>0</v>
      </c>
    </row>
    <row r="1500" spans="1:31" x14ac:dyDescent="0.25">
      <c r="A1500" s="9">
        <v>45107</v>
      </c>
      <c r="B1500" s="10" t="s">
        <v>740</v>
      </c>
      <c r="C1500" s="10" t="s">
        <v>28</v>
      </c>
      <c r="D1500" s="10" t="s">
        <v>29</v>
      </c>
      <c r="E1500" s="10" t="s">
        <v>30</v>
      </c>
      <c r="F1500" s="10"/>
      <c r="G1500" s="10">
        <v>0</v>
      </c>
      <c r="H1500" s="11">
        <f>SUMIFS(AA:AA,$A:$A,EOMONTH($A1500,-1),$B:$B,$B1500)</f>
        <v>0</v>
      </c>
      <c r="I1500" s="63">
        <f>ROUND(SUMIFS(AC:AC,$A:$A,EOMONTH($A1500,-1),$B:$B,$B1500),2)</f>
        <v>0</v>
      </c>
      <c r="J1500" s="11">
        <f>SUMIFS(AB:AB,$A:$A,EOMONTH($A1500,-1),$B:$B,$B1500)</f>
        <v>0</v>
      </c>
      <c r="K1500" s="13">
        <v>0</v>
      </c>
      <c r="L1500" s="25">
        <v>0</v>
      </c>
      <c r="M1500" s="15">
        <v>8</v>
      </c>
      <c r="N1500" s="14">
        <v>0</v>
      </c>
      <c r="O1500" s="16">
        <v>0</v>
      </c>
      <c r="P1500" s="16">
        <v>0</v>
      </c>
      <c r="Q1500" s="16">
        <v>0</v>
      </c>
      <c r="R1500" s="16">
        <f>Q1500*16.876/100</f>
        <v>0</v>
      </c>
      <c r="S1500" s="17">
        <f t="shared" si="161"/>
        <v>0</v>
      </c>
      <c r="T1500" s="16">
        <v>0</v>
      </c>
      <c r="U1500" s="18">
        <f t="shared" si="162"/>
        <v>0</v>
      </c>
      <c r="V1500" s="18">
        <f t="shared" si="163"/>
        <v>0</v>
      </c>
      <c r="W1500" s="18">
        <f t="shared" si="164"/>
        <v>0</v>
      </c>
      <c r="X1500" s="27"/>
      <c r="Y1500" s="19">
        <f t="shared" si="165"/>
        <v>0</v>
      </c>
      <c r="Z1500" s="18">
        <f t="shared" si="166"/>
        <v>0</v>
      </c>
      <c r="AA1500" s="12">
        <v>8</v>
      </c>
      <c r="AB1500" s="12">
        <v>0</v>
      </c>
      <c r="AC1500" s="28">
        <f>+I1500+Y1500-Z1500</f>
        <v>0</v>
      </c>
      <c r="AD1500" s="20">
        <f t="shared" si="167"/>
        <v>0</v>
      </c>
      <c r="AE1500">
        <v>0</v>
      </c>
    </row>
    <row r="1501" spans="1:31" x14ac:dyDescent="0.25">
      <c r="A1501" s="9">
        <v>45107</v>
      </c>
      <c r="B1501" s="10" t="s">
        <v>126</v>
      </c>
      <c r="C1501" s="10" t="s">
        <v>28</v>
      </c>
      <c r="D1501" s="10" t="s">
        <v>29</v>
      </c>
      <c r="E1501" s="10" t="s">
        <v>30</v>
      </c>
      <c r="F1501" s="10"/>
      <c r="G1501" s="10">
        <v>0</v>
      </c>
      <c r="H1501" s="11">
        <f>SUMIFS(AA:AA,$A:$A,EOMONTH($A1501,-1),$B:$B,$B1501)</f>
        <v>627</v>
      </c>
      <c r="I1501" s="63">
        <f>ROUND(SUMIFS(AC:AC,$A:$A,EOMONTH($A1501,-1),$B:$B,$B1501),2)</f>
        <v>49.12</v>
      </c>
      <c r="J1501" s="11">
        <f>SUMIFS(AB:AB,$A:$A,EOMONTH($A1501,-1),$B:$B,$B1501)</f>
        <v>8779.7099999999991</v>
      </c>
      <c r="K1501" s="13">
        <v>0</v>
      </c>
      <c r="L1501" s="25">
        <v>0</v>
      </c>
      <c r="M1501" s="15">
        <v>3</v>
      </c>
      <c r="N1501" s="14">
        <v>42</v>
      </c>
      <c r="O1501" s="16">
        <v>0</v>
      </c>
      <c r="P1501" s="16">
        <v>0</v>
      </c>
      <c r="Q1501" s="16">
        <v>0</v>
      </c>
      <c r="R1501" s="16">
        <f>Q1501*16.876/100</f>
        <v>0</v>
      </c>
      <c r="S1501" s="17">
        <f t="shared" si="161"/>
        <v>0</v>
      </c>
      <c r="T1501" s="16">
        <v>0</v>
      </c>
      <c r="U1501" s="18">
        <f t="shared" si="162"/>
        <v>0</v>
      </c>
      <c r="V1501" s="18">
        <f t="shared" si="163"/>
        <v>0</v>
      </c>
      <c r="W1501" s="18">
        <f t="shared" si="164"/>
        <v>0</v>
      </c>
      <c r="X1501" s="27"/>
      <c r="Y1501" s="19">
        <f t="shared" si="165"/>
        <v>0</v>
      </c>
      <c r="Z1501" s="18">
        <f t="shared" si="166"/>
        <v>0</v>
      </c>
      <c r="AA1501" s="12">
        <v>630</v>
      </c>
      <c r="AB1501" s="12">
        <v>8821.7099999999991</v>
      </c>
      <c r="AC1501" s="28">
        <f>+I1501+Y1501-Z1501</f>
        <v>49.12</v>
      </c>
      <c r="AD1501" s="20">
        <f t="shared" si="167"/>
        <v>0</v>
      </c>
      <c r="AE1501">
        <v>0</v>
      </c>
    </row>
    <row r="1502" spans="1:31" x14ac:dyDescent="0.25">
      <c r="A1502" s="9">
        <v>45107</v>
      </c>
      <c r="B1502" s="10" t="s">
        <v>716</v>
      </c>
      <c r="C1502" s="10" t="s">
        <v>28</v>
      </c>
      <c r="D1502" s="10" t="s">
        <v>29</v>
      </c>
      <c r="E1502" s="10" t="s">
        <v>30</v>
      </c>
      <c r="F1502" s="10"/>
      <c r="G1502" s="10">
        <v>0</v>
      </c>
      <c r="H1502" s="11">
        <f>SUMIFS(AA:AA,$A:$A,EOMONTH($A1502,-1),$B:$B,$B1502)</f>
        <v>-10</v>
      </c>
      <c r="I1502" s="63">
        <f>ROUND(SUMIFS(AC:AC,$A:$A,EOMONTH($A1502,-1),$B:$B,$B1502),2)</f>
        <v>0</v>
      </c>
      <c r="J1502" s="11">
        <f>SUMIFS(AB:AB,$A:$A,EOMONTH($A1502,-1),$B:$B,$B1502)</f>
        <v>-151.33000000000001</v>
      </c>
      <c r="K1502" s="13">
        <v>0</v>
      </c>
      <c r="L1502" s="25">
        <v>0</v>
      </c>
      <c r="M1502" s="15">
        <v>6</v>
      </c>
      <c r="N1502" s="14">
        <v>90.78</v>
      </c>
      <c r="O1502" s="16">
        <v>0</v>
      </c>
      <c r="P1502" s="16">
        <v>0</v>
      </c>
      <c r="Q1502" s="16">
        <v>0</v>
      </c>
      <c r="R1502" s="16">
        <f>Q1502*16.876/100</f>
        <v>0</v>
      </c>
      <c r="S1502" s="17">
        <f t="shared" si="161"/>
        <v>0</v>
      </c>
      <c r="T1502" s="16">
        <v>0</v>
      </c>
      <c r="U1502" s="18">
        <f t="shared" si="162"/>
        <v>0</v>
      </c>
      <c r="V1502" s="18">
        <f t="shared" si="163"/>
        <v>0</v>
      </c>
      <c r="W1502" s="18">
        <f t="shared" si="164"/>
        <v>0</v>
      </c>
      <c r="X1502" s="27"/>
      <c r="Y1502" s="19">
        <f t="shared" si="165"/>
        <v>0</v>
      </c>
      <c r="Z1502" s="18">
        <f t="shared" si="166"/>
        <v>0</v>
      </c>
      <c r="AA1502" s="12">
        <v>-4</v>
      </c>
      <c r="AB1502" s="12">
        <v>-60.52</v>
      </c>
      <c r="AC1502" s="28">
        <f>+I1502+Y1502-Z1502</f>
        <v>0</v>
      </c>
      <c r="AD1502" s="20">
        <f t="shared" si="167"/>
        <v>0</v>
      </c>
      <c r="AE1502">
        <v>0</v>
      </c>
    </row>
    <row r="1503" spans="1:31" x14ac:dyDescent="0.25">
      <c r="A1503" s="59">
        <v>45107</v>
      </c>
      <c r="B1503" s="60" t="s">
        <v>774</v>
      </c>
      <c r="C1503" s="60" t="s">
        <v>105</v>
      </c>
      <c r="D1503" s="60" t="s">
        <v>29</v>
      </c>
      <c r="E1503" s="60" t="s">
        <v>30</v>
      </c>
      <c r="F1503" s="10"/>
      <c r="G1503" s="10"/>
      <c r="H1503" s="11"/>
      <c r="I1503" s="63">
        <f>ROUND(SUMIFS(AC:AC,$A:$A,EOMONTH($A1503,-1),$B:$B,$B1503),2)</f>
        <v>0</v>
      </c>
      <c r="J1503" s="11"/>
      <c r="K1503" s="13"/>
      <c r="L1503" s="25"/>
      <c r="M1503" s="15"/>
      <c r="N1503" s="14"/>
      <c r="O1503" s="16"/>
      <c r="P1503" s="16"/>
      <c r="Q1503" s="16"/>
      <c r="R1503" s="16"/>
      <c r="S1503" s="17">
        <f t="shared" si="161"/>
        <v>0</v>
      </c>
      <c r="T1503" s="16"/>
      <c r="U1503" s="18">
        <f t="shared" si="162"/>
        <v>0</v>
      </c>
      <c r="V1503" s="18">
        <f t="shared" si="163"/>
        <v>0</v>
      </c>
      <c r="W1503" s="18">
        <f t="shared" si="164"/>
        <v>0</v>
      </c>
      <c r="X1503" s="27"/>
      <c r="Y1503" s="19">
        <f t="shared" si="165"/>
        <v>0</v>
      </c>
      <c r="Z1503" s="18">
        <f t="shared" si="166"/>
        <v>0</v>
      </c>
      <c r="AA1503" s="12"/>
      <c r="AB1503" s="12"/>
      <c r="AC1503" s="28">
        <f>+I1503+Y1503-Z1503</f>
        <v>0</v>
      </c>
      <c r="AD1503" s="20">
        <f t="shared" si="167"/>
        <v>0</v>
      </c>
      <c r="AE1503">
        <v>0</v>
      </c>
    </row>
    <row r="1504" spans="1:31" x14ac:dyDescent="0.25">
      <c r="A1504" s="9">
        <v>45107</v>
      </c>
      <c r="B1504" s="10" t="s">
        <v>127</v>
      </c>
      <c r="C1504" s="10" t="s">
        <v>28</v>
      </c>
      <c r="D1504" s="10" t="s">
        <v>29</v>
      </c>
      <c r="E1504" s="10" t="s">
        <v>30</v>
      </c>
      <c r="F1504" s="10"/>
      <c r="G1504" s="10">
        <v>0</v>
      </c>
      <c r="H1504" s="11">
        <f>SUMIFS(AA:AA,$A:$A,EOMONTH($A1504,-1),$B:$B,$B1504)</f>
        <v>106.8</v>
      </c>
      <c r="I1504" s="63">
        <f>ROUND(SUMIFS(AC:AC,$A:$A,EOMONTH($A1504,-1),$B:$B,$B1504),2)</f>
        <v>4.8499999999999996</v>
      </c>
      <c r="J1504" s="11">
        <f>SUMIFS(AB:AB,$A:$A,EOMONTH($A1504,-1),$B:$B,$B1504)</f>
        <v>1220.8900000000001</v>
      </c>
      <c r="K1504" s="13">
        <v>0</v>
      </c>
      <c r="L1504" s="25">
        <v>0</v>
      </c>
      <c r="M1504" s="15">
        <v>0</v>
      </c>
      <c r="N1504" s="14">
        <v>0</v>
      </c>
      <c r="O1504" s="16">
        <v>0</v>
      </c>
      <c r="P1504" s="16">
        <v>0</v>
      </c>
      <c r="Q1504" s="16">
        <v>0</v>
      </c>
      <c r="R1504" s="16">
        <f>Q1504*16.876/100</f>
        <v>0</v>
      </c>
      <c r="S1504" s="17">
        <f t="shared" si="161"/>
        <v>0</v>
      </c>
      <c r="T1504" s="16">
        <v>0</v>
      </c>
      <c r="U1504" s="18">
        <f t="shared" si="162"/>
        <v>0</v>
      </c>
      <c r="V1504" s="18">
        <f t="shared" si="163"/>
        <v>0</v>
      </c>
      <c r="W1504" s="18">
        <f t="shared" si="164"/>
        <v>0</v>
      </c>
      <c r="X1504" s="27"/>
      <c r="Y1504" s="19">
        <f t="shared" si="165"/>
        <v>0</v>
      </c>
      <c r="Z1504" s="18">
        <f t="shared" si="166"/>
        <v>0</v>
      </c>
      <c r="AA1504" s="12">
        <v>106.8</v>
      </c>
      <c r="AB1504" s="12">
        <v>1220.8900000000001</v>
      </c>
      <c r="AC1504" s="28">
        <f>+I1504+Y1504-Z1504</f>
        <v>4.8499999999999996</v>
      </c>
      <c r="AD1504" s="20">
        <f t="shared" si="167"/>
        <v>0</v>
      </c>
      <c r="AE1504">
        <v>0</v>
      </c>
    </row>
    <row r="1505" spans="1:31" x14ac:dyDescent="0.25">
      <c r="A1505" s="9">
        <v>45107</v>
      </c>
      <c r="B1505" s="10" t="s">
        <v>128</v>
      </c>
      <c r="C1505" s="10" t="s">
        <v>28</v>
      </c>
      <c r="D1505" s="10" t="s">
        <v>29</v>
      </c>
      <c r="E1505" s="10" t="s">
        <v>30</v>
      </c>
      <c r="F1505" s="10"/>
      <c r="G1505" s="10">
        <v>0</v>
      </c>
      <c r="H1505" s="11">
        <f>SUMIFS(AA:AA,$A:$A,EOMONTH($A1505,-1),$B:$B,$B1505)</f>
        <v>396</v>
      </c>
      <c r="I1505" s="63">
        <f>ROUND(SUMIFS(AC:AC,$A:$A,EOMONTH($A1505,-1),$B:$B,$B1505),2)</f>
        <v>22.94</v>
      </c>
      <c r="J1505" s="11">
        <f>SUMIFS(AB:AB,$A:$A,EOMONTH($A1505,-1),$B:$B,$B1505)</f>
        <v>4581.03</v>
      </c>
      <c r="K1505" s="13">
        <v>0</v>
      </c>
      <c r="L1505" s="25">
        <v>0</v>
      </c>
      <c r="M1505" s="15">
        <v>0</v>
      </c>
      <c r="N1505" s="14">
        <v>0</v>
      </c>
      <c r="O1505" s="16">
        <v>0</v>
      </c>
      <c r="P1505" s="16">
        <v>0</v>
      </c>
      <c r="Q1505" s="16">
        <v>0</v>
      </c>
      <c r="R1505" s="16">
        <f>Q1505*16.876/100</f>
        <v>0</v>
      </c>
      <c r="S1505" s="17">
        <f t="shared" si="161"/>
        <v>0</v>
      </c>
      <c r="T1505" s="16">
        <v>0</v>
      </c>
      <c r="U1505" s="18">
        <f t="shared" si="162"/>
        <v>0</v>
      </c>
      <c r="V1505" s="18">
        <f t="shared" si="163"/>
        <v>0</v>
      </c>
      <c r="W1505" s="18">
        <f t="shared" si="164"/>
        <v>0</v>
      </c>
      <c r="X1505" s="27"/>
      <c r="Y1505" s="19">
        <f t="shared" si="165"/>
        <v>0</v>
      </c>
      <c r="Z1505" s="18">
        <f t="shared" si="166"/>
        <v>0</v>
      </c>
      <c r="AA1505" s="12">
        <v>396</v>
      </c>
      <c r="AB1505" s="12">
        <v>4581.03</v>
      </c>
      <c r="AC1505" s="28">
        <f>+I1505+Y1505-Z1505</f>
        <v>22.94</v>
      </c>
      <c r="AD1505" s="20">
        <f t="shared" si="167"/>
        <v>0</v>
      </c>
      <c r="AE1505">
        <v>0</v>
      </c>
    </row>
    <row r="1506" spans="1:31" x14ac:dyDescent="0.25">
      <c r="A1506" s="9">
        <v>45107</v>
      </c>
      <c r="B1506" s="10" t="s">
        <v>129</v>
      </c>
      <c r="C1506" s="10" t="s">
        <v>28</v>
      </c>
      <c r="D1506" s="10" t="s">
        <v>29</v>
      </c>
      <c r="E1506" s="10" t="s">
        <v>30</v>
      </c>
      <c r="F1506" s="10"/>
      <c r="G1506" s="10">
        <v>0</v>
      </c>
      <c r="H1506" s="11">
        <f>SUMIFS(AA:AA,$A:$A,EOMONTH($A1506,-1),$B:$B,$B1506)</f>
        <v>65</v>
      </c>
      <c r="I1506" s="63">
        <f>ROUND(SUMIFS(AC:AC,$A:$A,EOMONTH($A1506,-1),$B:$B,$B1506),2)</f>
        <v>16.93</v>
      </c>
      <c r="J1506" s="11">
        <f>SUMIFS(AB:AB,$A:$A,EOMONTH($A1506,-1),$B:$B,$B1506)</f>
        <v>743.88</v>
      </c>
      <c r="K1506" s="13">
        <v>0</v>
      </c>
      <c r="L1506" s="25">
        <v>0</v>
      </c>
      <c r="M1506" s="15">
        <v>0</v>
      </c>
      <c r="N1506" s="14">
        <v>0</v>
      </c>
      <c r="O1506" s="16">
        <v>0</v>
      </c>
      <c r="P1506" s="16">
        <v>0</v>
      </c>
      <c r="Q1506" s="16">
        <v>0</v>
      </c>
      <c r="R1506" s="16">
        <f>Q1506*16.876/100</f>
        <v>0</v>
      </c>
      <c r="S1506" s="17">
        <f t="shared" si="161"/>
        <v>0</v>
      </c>
      <c r="T1506" s="16">
        <v>0</v>
      </c>
      <c r="U1506" s="18">
        <f t="shared" si="162"/>
        <v>0</v>
      </c>
      <c r="V1506" s="18">
        <f t="shared" si="163"/>
        <v>0</v>
      </c>
      <c r="W1506" s="18">
        <f t="shared" si="164"/>
        <v>0</v>
      </c>
      <c r="X1506" s="27"/>
      <c r="Y1506" s="19">
        <f t="shared" si="165"/>
        <v>0</v>
      </c>
      <c r="Z1506" s="18">
        <f t="shared" si="166"/>
        <v>0</v>
      </c>
      <c r="AA1506" s="12">
        <v>65</v>
      </c>
      <c r="AB1506" s="12">
        <v>743.88</v>
      </c>
      <c r="AC1506" s="28">
        <f>+I1506+Y1506-Z1506</f>
        <v>16.93</v>
      </c>
      <c r="AD1506" s="20">
        <f t="shared" si="167"/>
        <v>0</v>
      </c>
      <c r="AE1506">
        <v>0</v>
      </c>
    </row>
    <row r="1507" spans="1:31" x14ac:dyDescent="0.25">
      <c r="A1507" s="9">
        <v>45107</v>
      </c>
      <c r="B1507" s="10" t="s">
        <v>130</v>
      </c>
      <c r="C1507" s="10" t="s">
        <v>28</v>
      </c>
      <c r="D1507" s="10" t="s">
        <v>29</v>
      </c>
      <c r="E1507" s="10" t="s">
        <v>30</v>
      </c>
      <c r="F1507" s="10"/>
      <c r="G1507" s="10">
        <v>0</v>
      </c>
      <c r="H1507" s="11">
        <f>SUMIFS(AA:AA,$A:$A,EOMONTH($A1507,-1),$B:$B,$B1507)</f>
        <v>84</v>
      </c>
      <c r="I1507" s="63">
        <f>ROUND(SUMIFS(AC:AC,$A:$A,EOMONTH($A1507,-1),$B:$B,$B1507),2)</f>
        <v>3.79</v>
      </c>
      <c r="J1507" s="11">
        <f>SUMIFS(AB:AB,$A:$A,EOMONTH($A1507,-1),$B:$B,$B1507)</f>
        <v>981.43</v>
      </c>
      <c r="K1507" s="13">
        <v>0</v>
      </c>
      <c r="L1507" s="25">
        <v>0</v>
      </c>
      <c r="M1507" s="15">
        <v>2</v>
      </c>
      <c r="N1507" s="14">
        <v>23.36</v>
      </c>
      <c r="O1507" s="16">
        <v>0</v>
      </c>
      <c r="P1507" s="16">
        <v>0</v>
      </c>
      <c r="Q1507" s="16">
        <v>0</v>
      </c>
      <c r="R1507" s="16">
        <f>Q1507*16.876/100</f>
        <v>0</v>
      </c>
      <c r="S1507" s="17">
        <f t="shared" si="161"/>
        <v>0</v>
      </c>
      <c r="T1507" s="16">
        <v>0</v>
      </c>
      <c r="U1507" s="18">
        <f t="shared" si="162"/>
        <v>0</v>
      </c>
      <c r="V1507" s="18">
        <f t="shared" si="163"/>
        <v>0</v>
      </c>
      <c r="W1507" s="18">
        <f t="shared" si="164"/>
        <v>0</v>
      </c>
      <c r="X1507" s="27"/>
      <c r="Y1507" s="19">
        <f t="shared" si="165"/>
        <v>0</v>
      </c>
      <c r="Z1507" s="18">
        <f t="shared" si="166"/>
        <v>0</v>
      </c>
      <c r="AA1507" s="12">
        <v>86</v>
      </c>
      <c r="AB1507" s="12">
        <v>1004.79</v>
      </c>
      <c r="AC1507" s="28">
        <f>+I1507+Y1507-Z1507</f>
        <v>3.79</v>
      </c>
      <c r="AD1507" s="20">
        <f t="shared" si="167"/>
        <v>0</v>
      </c>
      <c r="AE1507">
        <v>0</v>
      </c>
    </row>
    <row r="1508" spans="1:31" x14ac:dyDescent="0.25">
      <c r="A1508" s="9">
        <v>45107</v>
      </c>
      <c r="B1508" s="10" t="s">
        <v>131</v>
      </c>
      <c r="C1508" s="10" t="s">
        <v>28</v>
      </c>
      <c r="D1508" s="10" t="s">
        <v>29</v>
      </c>
      <c r="E1508" s="10" t="s">
        <v>30</v>
      </c>
      <c r="F1508" s="10"/>
      <c r="G1508" s="10">
        <v>0</v>
      </c>
      <c r="H1508" s="11">
        <f>SUMIFS(AA:AA,$A:$A,EOMONTH($A1508,-1),$B:$B,$B1508)</f>
        <v>34</v>
      </c>
      <c r="I1508" s="63">
        <f>ROUND(SUMIFS(AC:AC,$A:$A,EOMONTH($A1508,-1),$B:$B,$B1508),2)</f>
        <v>1.54</v>
      </c>
      <c r="J1508" s="11">
        <f>SUMIFS(AB:AB,$A:$A,EOMONTH($A1508,-1),$B:$B,$B1508)</f>
        <v>398.42</v>
      </c>
      <c r="K1508" s="13">
        <v>0</v>
      </c>
      <c r="L1508" s="25">
        <v>0</v>
      </c>
      <c r="M1508" s="15">
        <v>1</v>
      </c>
      <c r="N1508" s="14">
        <v>11.72</v>
      </c>
      <c r="O1508" s="16">
        <v>0</v>
      </c>
      <c r="P1508" s="16">
        <v>0</v>
      </c>
      <c r="Q1508" s="16">
        <v>0</v>
      </c>
      <c r="R1508" s="16">
        <f>Q1508*16.876/100</f>
        <v>0</v>
      </c>
      <c r="S1508" s="17">
        <f t="shared" si="161"/>
        <v>0</v>
      </c>
      <c r="T1508" s="16">
        <v>0</v>
      </c>
      <c r="U1508" s="18">
        <f t="shared" si="162"/>
        <v>0</v>
      </c>
      <c r="V1508" s="18">
        <f t="shared" si="163"/>
        <v>0</v>
      </c>
      <c r="W1508" s="18">
        <f t="shared" si="164"/>
        <v>0</v>
      </c>
      <c r="X1508" s="27"/>
      <c r="Y1508" s="19">
        <f t="shared" si="165"/>
        <v>0</v>
      </c>
      <c r="Z1508" s="18">
        <f t="shared" si="166"/>
        <v>0</v>
      </c>
      <c r="AA1508" s="12">
        <v>35</v>
      </c>
      <c r="AB1508" s="12">
        <v>410.14</v>
      </c>
      <c r="AC1508" s="28">
        <f>+I1508+Y1508-Z1508</f>
        <v>1.54</v>
      </c>
      <c r="AD1508" s="20">
        <f t="shared" si="167"/>
        <v>0</v>
      </c>
      <c r="AE1508">
        <v>0</v>
      </c>
    </row>
    <row r="1509" spans="1:31" x14ac:dyDescent="0.25">
      <c r="A1509" s="9">
        <v>45107</v>
      </c>
      <c r="B1509" s="10" t="s">
        <v>132</v>
      </c>
      <c r="C1509" s="10" t="s">
        <v>28</v>
      </c>
      <c r="D1509" s="10" t="s">
        <v>29</v>
      </c>
      <c r="E1509" s="10" t="s">
        <v>30</v>
      </c>
      <c r="F1509" s="10"/>
      <c r="G1509" s="10">
        <v>0</v>
      </c>
      <c r="H1509" s="11">
        <f>SUMIFS(AA:AA,$A:$A,EOMONTH($A1509,-1),$B:$B,$B1509)</f>
        <v>330</v>
      </c>
      <c r="I1509" s="63">
        <f>ROUND(SUMIFS(AC:AC,$A:$A,EOMONTH($A1509,-1),$B:$B,$B1509),2)</f>
        <v>2.48</v>
      </c>
      <c r="J1509" s="11">
        <f>SUMIFS(AB:AB,$A:$A,EOMONTH($A1509,-1),$B:$B,$B1509)</f>
        <v>3783.85</v>
      </c>
      <c r="K1509" s="13">
        <v>0</v>
      </c>
      <c r="L1509" s="25">
        <v>0</v>
      </c>
      <c r="M1509" s="15">
        <v>1</v>
      </c>
      <c r="N1509" s="14">
        <v>11.47</v>
      </c>
      <c r="O1509" s="16">
        <v>0</v>
      </c>
      <c r="P1509" s="16">
        <v>0</v>
      </c>
      <c r="Q1509" s="16">
        <v>0</v>
      </c>
      <c r="R1509" s="16">
        <f>Q1509*16.876/100</f>
        <v>0</v>
      </c>
      <c r="S1509" s="17">
        <f t="shared" si="161"/>
        <v>0</v>
      </c>
      <c r="T1509" s="16">
        <v>0</v>
      </c>
      <c r="U1509" s="18">
        <f t="shared" si="162"/>
        <v>0</v>
      </c>
      <c r="V1509" s="18">
        <f t="shared" si="163"/>
        <v>0</v>
      </c>
      <c r="W1509" s="18">
        <f t="shared" si="164"/>
        <v>0</v>
      </c>
      <c r="X1509" s="27"/>
      <c r="Y1509" s="19">
        <f t="shared" si="165"/>
        <v>0</v>
      </c>
      <c r="Z1509" s="18">
        <f t="shared" si="166"/>
        <v>0</v>
      </c>
      <c r="AA1509" s="12">
        <v>331</v>
      </c>
      <c r="AB1509" s="12">
        <v>3795.32</v>
      </c>
      <c r="AC1509" s="28">
        <f>+I1509+Y1509-Z1509</f>
        <v>2.48</v>
      </c>
      <c r="AD1509" s="20">
        <f t="shared" si="167"/>
        <v>0</v>
      </c>
      <c r="AE1509">
        <v>0</v>
      </c>
    </row>
    <row r="1510" spans="1:31" x14ac:dyDescent="0.25">
      <c r="A1510" s="59">
        <v>45107</v>
      </c>
      <c r="B1510" s="60" t="s">
        <v>806</v>
      </c>
      <c r="C1510" s="60" t="s">
        <v>711</v>
      </c>
      <c r="D1510" s="60" t="s">
        <v>29</v>
      </c>
      <c r="E1510" s="60" t="s">
        <v>539</v>
      </c>
      <c r="F1510" s="10"/>
      <c r="G1510" s="10"/>
      <c r="H1510" s="11"/>
      <c r="I1510" s="63">
        <f>ROUND(SUMIFS(AC:AC,$A:$A,EOMONTH($A1510,-1),$B:$B,$B1510),2)</f>
        <v>0</v>
      </c>
      <c r="J1510" s="11"/>
      <c r="K1510" s="13"/>
      <c r="L1510" s="25"/>
      <c r="M1510" s="15"/>
      <c r="N1510" s="14"/>
      <c r="O1510" s="16"/>
      <c r="P1510" s="16"/>
      <c r="Q1510" s="16"/>
      <c r="R1510" s="16"/>
      <c r="S1510" s="17">
        <f t="shared" si="161"/>
        <v>0</v>
      </c>
      <c r="T1510" s="16"/>
      <c r="U1510" s="18">
        <f t="shared" si="162"/>
        <v>0</v>
      </c>
      <c r="V1510" s="18">
        <f t="shared" si="163"/>
        <v>0</v>
      </c>
      <c r="W1510" s="18">
        <f t="shared" si="164"/>
        <v>0</v>
      </c>
      <c r="X1510" s="27"/>
      <c r="Y1510" s="19">
        <f t="shared" si="165"/>
        <v>0</v>
      </c>
      <c r="Z1510" s="18">
        <f t="shared" si="166"/>
        <v>0</v>
      </c>
      <c r="AA1510" s="12"/>
      <c r="AB1510" s="12"/>
      <c r="AC1510" s="28">
        <f>+I1510+Y1510-Z1510</f>
        <v>0</v>
      </c>
      <c r="AD1510" s="20">
        <f t="shared" si="167"/>
        <v>0</v>
      </c>
      <c r="AE1510">
        <v>0</v>
      </c>
    </row>
    <row r="1511" spans="1:31" x14ac:dyDescent="0.25">
      <c r="A1511" s="9">
        <v>45107</v>
      </c>
      <c r="B1511" s="10" t="s">
        <v>717</v>
      </c>
      <c r="C1511" s="10" t="s">
        <v>718</v>
      </c>
      <c r="D1511" s="10" t="s">
        <v>29</v>
      </c>
      <c r="E1511" s="10" t="s">
        <v>30</v>
      </c>
      <c r="F1511" s="10"/>
      <c r="G1511" s="10">
        <v>0</v>
      </c>
      <c r="H1511" s="11">
        <f>SUMIFS(AA:AA,$A:$A,EOMONTH($A1511,-1),$B:$B,$B1511)</f>
        <v>1</v>
      </c>
      <c r="I1511" s="63">
        <f>ROUND(SUMIFS(AC:AC,$A:$A,EOMONTH($A1511,-1),$B:$B,$B1511),2)</f>
        <v>0</v>
      </c>
      <c r="J1511" s="11">
        <f>SUMIFS(AB:AB,$A:$A,EOMONTH($A1511,-1),$B:$B,$B1511)</f>
        <v>2200000</v>
      </c>
      <c r="K1511" s="13">
        <v>0</v>
      </c>
      <c r="L1511" s="25">
        <v>0</v>
      </c>
      <c r="M1511" s="15">
        <v>0</v>
      </c>
      <c r="N1511" s="14">
        <v>0</v>
      </c>
      <c r="O1511" s="16">
        <v>0</v>
      </c>
      <c r="P1511" s="16">
        <v>0</v>
      </c>
      <c r="Q1511" s="16">
        <v>0</v>
      </c>
      <c r="R1511" s="16">
        <f>Q1511*16.876/100</f>
        <v>0</v>
      </c>
      <c r="S1511" s="17">
        <f t="shared" si="161"/>
        <v>0</v>
      </c>
      <c r="T1511" s="16">
        <v>0</v>
      </c>
      <c r="U1511" s="18">
        <f t="shared" si="162"/>
        <v>0</v>
      </c>
      <c r="V1511" s="18">
        <f t="shared" si="163"/>
        <v>0</v>
      </c>
      <c r="W1511" s="18">
        <f t="shared" si="164"/>
        <v>0</v>
      </c>
      <c r="X1511" s="27"/>
      <c r="Y1511" s="19">
        <f t="shared" si="165"/>
        <v>0</v>
      </c>
      <c r="Z1511" s="18">
        <f t="shared" si="166"/>
        <v>0</v>
      </c>
      <c r="AA1511" s="12">
        <v>1</v>
      </c>
      <c r="AB1511" s="12">
        <v>2200000</v>
      </c>
      <c r="AC1511" s="28">
        <f>+I1511+Y1511-Z1511</f>
        <v>0</v>
      </c>
      <c r="AD1511" s="20">
        <f t="shared" si="167"/>
        <v>0</v>
      </c>
      <c r="AE1511">
        <v>0</v>
      </c>
    </row>
    <row r="1512" spans="1:31" x14ac:dyDescent="0.25">
      <c r="A1512" s="9">
        <v>45107</v>
      </c>
      <c r="B1512" s="10" t="s">
        <v>133</v>
      </c>
      <c r="C1512" s="10" t="s">
        <v>62</v>
      </c>
      <c r="D1512" s="10" t="s">
        <v>40</v>
      </c>
      <c r="E1512" s="10" t="s">
        <v>30</v>
      </c>
      <c r="F1512" s="10">
        <v>100</v>
      </c>
      <c r="G1512" s="10">
        <v>109</v>
      </c>
      <c r="H1512" s="11">
        <f>SUMIFS(AA:AA,$A:$A,EOMONTH($A1512,-1),$B:$B,$B1512)</f>
        <v>307</v>
      </c>
      <c r="I1512" s="63">
        <f>ROUND(SUMIFS(AC:AC,$A:$A,EOMONTH($A1512,-1),$B:$B,$B1512),2)</f>
        <v>12.32</v>
      </c>
      <c r="J1512" s="11">
        <f>SUMIFS(AB:AB,$A:$A,EOMONTH($A1512,-1),$B:$B,$B1512)</f>
        <v>7982</v>
      </c>
      <c r="K1512" s="13">
        <v>0</v>
      </c>
      <c r="L1512" s="25">
        <v>0</v>
      </c>
      <c r="M1512" s="15">
        <v>0</v>
      </c>
      <c r="N1512" s="14">
        <v>0</v>
      </c>
      <c r="O1512" s="16">
        <v>0</v>
      </c>
      <c r="P1512" s="16">
        <v>0</v>
      </c>
      <c r="Q1512" s="16">
        <v>0</v>
      </c>
      <c r="R1512" s="16">
        <f>Q1512*16.876/100</f>
        <v>0</v>
      </c>
      <c r="S1512" s="17">
        <f t="shared" si="161"/>
        <v>0</v>
      </c>
      <c r="T1512" s="16">
        <v>0</v>
      </c>
      <c r="U1512" s="18">
        <f t="shared" si="162"/>
        <v>33.463000000000001</v>
      </c>
      <c r="V1512" s="18">
        <f t="shared" si="163"/>
        <v>0</v>
      </c>
      <c r="W1512" s="18">
        <f t="shared" si="164"/>
        <v>0</v>
      </c>
      <c r="X1512" s="27"/>
      <c r="Y1512" s="19">
        <f t="shared" si="165"/>
        <v>0</v>
      </c>
      <c r="Z1512" s="18">
        <f t="shared" si="166"/>
        <v>0</v>
      </c>
      <c r="AA1512" s="12">
        <v>307</v>
      </c>
      <c r="AB1512" s="12">
        <v>7982</v>
      </c>
      <c r="AC1512" s="28">
        <f>+I1512+Y1512-Z1512</f>
        <v>12.32</v>
      </c>
      <c r="AD1512" s="20">
        <f t="shared" si="167"/>
        <v>0</v>
      </c>
      <c r="AE1512">
        <v>0</v>
      </c>
    </row>
    <row r="1513" spans="1:31" x14ac:dyDescent="0.25">
      <c r="A1513" s="9">
        <v>45107</v>
      </c>
      <c r="B1513" s="10" t="s">
        <v>134</v>
      </c>
      <c r="C1513" s="10" t="s">
        <v>62</v>
      </c>
      <c r="D1513" s="10" t="s">
        <v>40</v>
      </c>
      <c r="E1513" s="10" t="s">
        <v>30</v>
      </c>
      <c r="F1513" s="10">
        <v>100</v>
      </c>
      <c r="G1513" s="10">
        <v>109</v>
      </c>
      <c r="H1513" s="11">
        <f>SUMIFS(AA:AA,$A:$A,EOMONTH($A1513,-1),$B:$B,$B1513)</f>
        <v>359</v>
      </c>
      <c r="I1513" s="63">
        <f>ROUND(SUMIFS(AC:AC,$A:$A,EOMONTH($A1513,-1),$B:$B,$B1513),2)</f>
        <v>16.21</v>
      </c>
      <c r="J1513" s="11">
        <f>SUMIFS(AB:AB,$A:$A,EOMONTH($A1513,-1),$B:$B,$B1513)</f>
        <v>9334</v>
      </c>
      <c r="K1513" s="13">
        <v>0</v>
      </c>
      <c r="L1513" s="25">
        <v>0</v>
      </c>
      <c r="M1513" s="15">
        <v>0</v>
      </c>
      <c r="N1513" s="14">
        <v>0</v>
      </c>
      <c r="O1513" s="16">
        <v>0</v>
      </c>
      <c r="P1513" s="16">
        <v>0</v>
      </c>
      <c r="Q1513" s="16">
        <v>0</v>
      </c>
      <c r="R1513" s="16">
        <f>Q1513*16.876/100</f>
        <v>0</v>
      </c>
      <c r="S1513" s="17">
        <f t="shared" si="161"/>
        <v>0</v>
      </c>
      <c r="T1513" s="16">
        <v>0</v>
      </c>
      <c r="U1513" s="18">
        <f t="shared" si="162"/>
        <v>39.131</v>
      </c>
      <c r="V1513" s="18">
        <f t="shared" si="163"/>
        <v>0</v>
      </c>
      <c r="W1513" s="18">
        <f t="shared" si="164"/>
        <v>0</v>
      </c>
      <c r="X1513" s="27"/>
      <c r="Y1513" s="19">
        <f t="shared" si="165"/>
        <v>0</v>
      </c>
      <c r="Z1513" s="18">
        <f t="shared" si="166"/>
        <v>0</v>
      </c>
      <c r="AA1513" s="12">
        <v>359</v>
      </c>
      <c r="AB1513" s="12">
        <v>9334</v>
      </c>
      <c r="AC1513" s="28">
        <f>+I1513+Y1513-Z1513</f>
        <v>16.21</v>
      </c>
      <c r="AD1513" s="20">
        <f t="shared" si="167"/>
        <v>0</v>
      </c>
      <c r="AE1513">
        <v>0</v>
      </c>
    </row>
    <row r="1514" spans="1:31" x14ac:dyDescent="0.25">
      <c r="A1514" s="59">
        <v>45107</v>
      </c>
      <c r="B1514" s="60" t="s">
        <v>800</v>
      </c>
      <c r="C1514" s="60" t="s">
        <v>62</v>
      </c>
      <c r="D1514" s="60" t="s">
        <v>40</v>
      </c>
      <c r="E1514" s="60" t="s">
        <v>30</v>
      </c>
      <c r="F1514" s="10"/>
      <c r="G1514" s="10"/>
      <c r="H1514" s="11"/>
      <c r="I1514" s="63">
        <f>ROUND(SUMIFS(AC:AC,$A:$A,EOMONTH($A1514,-1),$B:$B,$B1514),2)</f>
        <v>0</v>
      </c>
      <c r="J1514" s="11"/>
      <c r="K1514" s="13"/>
      <c r="L1514" s="25"/>
      <c r="M1514" s="15"/>
      <c r="N1514" s="14"/>
      <c r="O1514" s="16"/>
      <c r="P1514" s="16"/>
      <c r="Q1514" s="16"/>
      <c r="R1514" s="16"/>
      <c r="S1514" s="17">
        <f t="shared" si="161"/>
        <v>0</v>
      </c>
      <c r="T1514" s="16"/>
      <c r="U1514" s="18">
        <f t="shared" si="162"/>
        <v>0</v>
      </c>
      <c r="V1514" s="18">
        <f t="shared" si="163"/>
        <v>0</v>
      </c>
      <c r="W1514" s="18">
        <f t="shared" si="164"/>
        <v>0</v>
      </c>
      <c r="X1514" s="27"/>
      <c r="Y1514" s="19">
        <f t="shared" si="165"/>
        <v>0</v>
      </c>
      <c r="Z1514" s="18">
        <f t="shared" si="166"/>
        <v>0</v>
      </c>
      <c r="AA1514" s="12"/>
      <c r="AB1514" s="12"/>
      <c r="AC1514" s="28">
        <f>+I1514+Y1514-Z1514</f>
        <v>0</v>
      </c>
      <c r="AD1514" s="20">
        <f t="shared" si="167"/>
        <v>0</v>
      </c>
      <c r="AE1514">
        <v>0</v>
      </c>
    </row>
    <row r="1515" spans="1:31" x14ac:dyDescent="0.25">
      <c r="A1515" s="9">
        <v>45107</v>
      </c>
      <c r="B1515" s="10" t="s">
        <v>135</v>
      </c>
      <c r="C1515" s="10" t="s">
        <v>62</v>
      </c>
      <c r="D1515" s="10" t="s">
        <v>40</v>
      </c>
      <c r="E1515" s="10" t="s">
        <v>30</v>
      </c>
      <c r="F1515" s="10">
        <v>100</v>
      </c>
      <c r="G1515" s="10">
        <v>109</v>
      </c>
      <c r="H1515" s="11">
        <f>SUMIFS(AA:AA,$A:$A,EOMONTH($A1515,-1),$B:$B,$B1515)</f>
        <v>293</v>
      </c>
      <c r="I1515" s="63">
        <f>ROUND(SUMIFS(AC:AC,$A:$A,EOMONTH($A1515,-1),$B:$B,$B1515),2)</f>
        <v>13.23</v>
      </c>
      <c r="J1515" s="11">
        <f>SUMIFS(AB:AB,$A:$A,EOMONTH($A1515,-1),$B:$B,$B1515)</f>
        <v>7618</v>
      </c>
      <c r="K1515" s="13">
        <v>0</v>
      </c>
      <c r="L1515" s="25">
        <v>0</v>
      </c>
      <c r="M1515" s="15">
        <v>0</v>
      </c>
      <c r="N1515" s="14">
        <v>0</v>
      </c>
      <c r="O1515" s="16">
        <v>0</v>
      </c>
      <c r="P1515" s="16">
        <v>0</v>
      </c>
      <c r="Q1515" s="16">
        <v>0</v>
      </c>
      <c r="R1515" s="16">
        <f>Q1515*16.876/100</f>
        <v>0</v>
      </c>
      <c r="S1515" s="17">
        <f t="shared" si="161"/>
        <v>0</v>
      </c>
      <c r="T1515" s="16">
        <v>0</v>
      </c>
      <c r="U1515" s="18">
        <f t="shared" si="162"/>
        <v>31.937000000000001</v>
      </c>
      <c r="V1515" s="18">
        <f t="shared" si="163"/>
        <v>0</v>
      </c>
      <c r="W1515" s="18">
        <f t="shared" si="164"/>
        <v>0</v>
      </c>
      <c r="X1515" s="27"/>
      <c r="Y1515" s="19">
        <f t="shared" si="165"/>
        <v>0</v>
      </c>
      <c r="Z1515" s="18">
        <f t="shared" si="166"/>
        <v>0</v>
      </c>
      <c r="AA1515" s="12">
        <v>293</v>
      </c>
      <c r="AB1515" s="12">
        <v>7618</v>
      </c>
      <c r="AC1515" s="28">
        <f>+I1515+Y1515-Z1515</f>
        <v>13.23</v>
      </c>
      <c r="AD1515" s="20">
        <f t="shared" si="167"/>
        <v>0</v>
      </c>
      <c r="AE1515">
        <v>0</v>
      </c>
    </row>
    <row r="1516" spans="1:31" x14ac:dyDescent="0.25">
      <c r="A1516" s="9">
        <v>45107</v>
      </c>
      <c r="B1516" s="10" t="s">
        <v>136</v>
      </c>
      <c r="C1516" s="10" t="s">
        <v>62</v>
      </c>
      <c r="D1516" s="10" t="s">
        <v>40</v>
      </c>
      <c r="E1516" s="10" t="s">
        <v>30</v>
      </c>
      <c r="F1516" s="10">
        <v>100</v>
      </c>
      <c r="G1516" s="10">
        <v>109</v>
      </c>
      <c r="H1516" s="11">
        <f>SUMIFS(AA:AA,$A:$A,EOMONTH($A1516,-1),$B:$B,$B1516)</f>
        <v>344</v>
      </c>
      <c r="I1516" s="63">
        <f>ROUND(SUMIFS(AC:AC,$A:$A,EOMONTH($A1516,-1),$B:$B,$B1516),2)</f>
        <v>15.53</v>
      </c>
      <c r="J1516" s="11">
        <f>SUMIFS(AB:AB,$A:$A,EOMONTH($A1516,-1),$B:$B,$B1516)</f>
        <v>8944</v>
      </c>
      <c r="K1516" s="13">
        <v>0</v>
      </c>
      <c r="L1516" s="25">
        <v>0</v>
      </c>
      <c r="M1516" s="15">
        <v>0</v>
      </c>
      <c r="N1516" s="14">
        <v>0</v>
      </c>
      <c r="O1516" s="16">
        <v>0</v>
      </c>
      <c r="P1516" s="16">
        <v>0</v>
      </c>
      <c r="Q1516" s="16">
        <v>0</v>
      </c>
      <c r="R1516" s="16">
        <f>Q1516*16.876/100</f>
        <v>0</v>
      </c>
      <c r="S1516" s="17">
        <f t="shared" si="161"/>
        <v>0</v>
      </c>
      <c r="T1516" s="16">
        <v>0</v>
      </c>
      <c r="U1516" s="18">
        <f t="shared" si="162"/>
        <v>37.496000000000002</v>
      </c>
      <c r="V1516" s="18">
        <f t="shared" si="163"/>
        <v>0</v>
      </c>
      <c r="W1516" s="18">
        <f t="shared" si="164"/>
        <v>0</v>
      </c>
      <c r="X1516" s="27"/>
      <c r="Y1516" s="19">
        <f t="shared" si="165"/>
        <v>0</v>
      </c>
      <c r="Z1516" s="18">
        <f t="shared" si="166"/>
        <v>0</v>
      </c>
      <c r="AA1516" s="12">
        <v>344</v>
      </c>
      <c r="AB1516" s="12">
        <v>8944</v>
      </c>
      <c r="AC1516" s="28">
        <f>+I1516+Y1516-Z1516</f>
        <v>15.53</v>
      </c>
      <c r="AD1516" s="20">
        <f t="shared" si="167"/>
        <v>0</v>
      </c>
      <c r="AE1516">
        <v>0</v>
      </c>
    </row>
    <row r="1517" spans="1:31" x14ac:dyDescent="0.25">
      <c r="A1517" s="9">
        <v>45107</v>
      </c>
      <c r="B1517" s="10" t="s">
        <v>137</v>
      </c>
      <c r="C1517" s="10" t="s">
        <v>62</v>
      </c>
      <c r="D1517" s="10" t="s">
        <v>40</v>
      </c>
      <c r="E1517" s="10" t="s">
        <v>30</v>
      </c>
      <c r="F1517" s="10">
        <v>100</v>
      </c>
      <c r="G1517" s="10">
        <v>109</v>
      </c>
      <c r="H1517" s="11">
        <f>SUMIFS(AA:AA,$A:$A,EOMONTH($A1517,-1),$B:$B,$B1517)</f>
        <v>206</v>
      </c>
      <c r="I1517" s="63">
        <f>ROUND(SUMIFS(AC:AC,$A:$A,EOMONTH($A1517,-1),$B:$B,$B1517),2)</f>
        <v>9.3000000000000007</v>
      </c>
      <c r="J1517" s="11">
        <f>SUMIFS(AB:AB,$A:$A,EOMONTH($A1517,-1),$B:$B,$B1517)</f>
        <v>5356</v>
      </c>
      <c r="K1517" s="13">
        <v>0</v>
      </c>
      <c r="L1517" s="25">
        <v>0</v>
      </c>
      <c r="M1517" s="15">
        <v>0</v>
      </c>
      <c r="N1517" s="14">
        <v>0</v>
      </c>
      <c r="O1517" s="16">
        <v>0</v>
      </c>
      <c r="P1517" s="16">
        <v>0</v>
      </c>
      <c r="Q1517" s="16">
        <v>0</v>
      </c>
      <c r="R1517" s="16">
        <f>Q1517*16.876/100</f>
        <v>0</v>
      </c>
      <c r="S1517" s="17">
        <f t="shared" si="161"/>
        <v>0</v>
      </c>
      <c r="T1517" s="16">
        <v>0</v>
      </c>
      <c r="U1517" s="18">
        <f t="shared" si="162"/>
        <v>22.454000000000001</v>
      </c>
      <c r="V1517" s="18">
        <f t="shared" si="163"/>
        <v>0</v>
      </c>
      <c r="W1517" s="18">
        <f t="shared" si="164"/>
        <v>0</v>
      </c>
      <c r="X1517" s="27"/>
      <c r="Y1517" s="19">
        <f t="shared" si="165"/>
        <v>0</v>
      </c>
      <c r="Z1517" s="18">
        <f t="shared" si="166"/>
        <v>0</v>
      </c>
      <c r="AA1517" s="12">
        <v>206</v>
      </c>
      <c r="AB1517" s="12">
        <v>5356</v>
      </c>
      <c r="AC1517" s="28">
        <f>+I1517+Y1517-Z1517</f>
        <v>9.3000000000000007</v>
      </c>
      <c r="AD1517" s="20">
        <f t="shared" si="167"/>
        <v>0</v>
      </c>
      <c r="AE1517">
        <v>0</v>
      </c>
    </row>
    <row r="1518" spans="1:31" x14ac:dyDescent="0.25">
      <c r="A1518" s="9">
        <v>45107</v>
      </c>
      <c r="B1518" s="10" t="s">
        <v>138</v>
      </c>
      <c r="C1518" s="10" t="s">
        <v>62</v>
      </c>
      <c r="D1518" s="10" t="s">
        <v>40</v>
      </c>
      <c r="E1518" s="10" t="s">
        <v>30</v>
      </c>
      <c r="F1518" s="10">
        <v>100</v>
      </c>
      <c r="G1518" s="10">
        <v>109</v>
      </c>
      <c r="H1518" s="11">
        <f>SUMIFS(AA:AA,$A:$A,EOMONTH($A1518,-1),$B:$B,$B1518)</f>
        <v>674</v>
      </c>
      <c r="I1518" s="63">
        <f>ROUND(SUMIFS(AC:AC,$A:$A,EOMONTH($A1518,-1),$B:$B,$B1518),2)</f>
        <v>30.43</v>
      </c>
      <c r="J1518" s="11">
        <f>SUMIFS(AB:AB,$A:$A,EOMONTH($A1518,-1),$B:$B,$B1518)</f>
        <v>17524</v>
      </c>
      <c r="K1518" s="13">
        <v>0</v>
      </c>
      <c r="L1518" s="25">
        <v>0</v>
      </c>
      <c r="M1518" s="15">
        <v>0</v>
      </c>
      <c r="N1518" s="14">
        <v>0</v>
      </c>
      <c r="O1518" s="16">
        <v>0</v>
      </c>
      <c r="P1518" s="16">
        <v>0</v>
      </c>
      <c r="Q1518" s="16">
        <v>0</v>
      </c>
      <c r="R1518" s="16">
        <f>Q1518*16.876/100</f>
        <v>0</v>
      </c>
      <c r="S1518" s="17">
        <f t="shared" si="161"/>
        <v>0</v>
      </c>
      <c r="T1518" s="16">
        <v>0</v>
      </c>
      <c r="U1518" s="18">
        <f t="shared" si="162"/>
        <v>73.465999999999994</v>
      </c>
      <c r="V1518" s="18">
        <f t="shared" si="163"/>
        <v>0</v>
      </c>
      <c r="W1518" s="18">
        <f t="shared" si="164"/>
        <v>0</v>
      </c>
      <c r="X1518" s="27"/>
      <c r="Y1518" s="19">
        <f t="shared" si="165"/>
        <v>0</v>
      </c>
      <c r="Z1518" s="18">
        <f t="shared" si="166"/>
        <v>0</v>
      </c>
      <c r="AA1518" s="12">
        <v>674</v>
      </c>
      <c r="AB1518" s="12">
        <v>17524</v>
      </c>
      <c r="AC1518" s="28">
        <f>+I1518+Y1518-Z1518</f>
        <v>30.43</v>
      </c>
      <c r="AD1518" s="20">
        <f t="shared" si="167"/>
        <v>0</v>
      </c>
      <c r="AE1518">
        <v>0</v>
      </c>
    </row>
    <row r="1519" spans="1:31" x14ac:dyDescent="0.25">
      <c r="A1519" s="9">
        <v>45107</v>
      </c>
      <c r="B1519" s="10" t="s">
        <v>139</v>
      </c>
      <c r="C1519" s="10" t="s">
        <v>62</v>
      </c>
      <c r="D1519" s="10" t="s">
        <v>40</v>
      </c>
      <c r="E1519" s="10" t="s">
        <v>30</v>
      </c>
      <c r="F1519" s="10">
        <v>100</v>
      </c>
      <c r="G1519" s="10">
        <v>109</v>
      </c>
      <c r="H1519" s="11">
        <f>SUMIFS(AA:AA,$A:$A,EOMONTH($A1519,-1),$B:$B,$B1519)</f>
        <v>297</v>
      </c>
      <c r="I1519" s="63">
        <f>ROUND(SUMIFS(AC:AC,$A:$A,EOMONTH($A1519,-1),$B:$B,$B1519),2)</f>
        <v>13.41</v>
      </c>
      <c r="J1519" s="11">
        <f>SUMIFS(AB:AB,$A:$A,EOMONTH($A1519,-1),$B:$B,$B1519)</f>
        <v>7722</v>
      </c>
      <c r="K1519" s="13">
        <v>0</v>
      </c>
      <c r="L1519" s="25">
        <v>0</v>
      </c>
      <c r="M1519" s="15">
        <v>0</v>
      </c>
      <c r="N1519" s="14">
        <v>0</v>
      </c>
      <c r="O1519" s="16">
        <v>0</v>
      </c>
      <c r="P1519" s="16">
        <v>0</v>
      </c>
      <c r="Q1519" s="16">
        <v>0</v>
      </c>
      <c r="R1519" s="16">
        <f>Q1519*16.876/100</f>
        <v>0</v>
      </c>
      <c r="S1519" s="17">
        <f t="shared" si="161"/>
        <v>0</v>
      </c>
      <c r="T1519" s="16">
        <v>0</v>
      </c>
      <c r="U1519" s="18">
        <f t="shared" si="162"/>
        <v>32.372999999999998</v>
      </c>
      <c r="V1519" s="18">
        <f t="shared" si="163"/>
        <v>0</v>
      </c>
      <c r="W1519" s="18">
        <f t="shared" si="164"/>
        <v>0</v>
      </c>
      <c r="X1519" s="27"/>
      <c r="Y1519" s="19">
        <f t="shared" si="165"/>
        <v>0</v>
      </c>
      <c r="Z1519" s="18">
        <f t="shared" si="166"/>
        <v>0</v>
      </c>
      <c r="AA1519" s="12">
        <v>297</v>
      </c>
      <c r="AB1519" s="12">
        <v>7722</v>
      </c>
      <c r="AC1519" s="28">
        <f>+I1519+Y1519-Z1519</f>
        <v>13.41</v>
      </c>
      <c r="AD1519" s="20">
        <f t="shared" si="167"/>
        <v>0</v>
      </c>
      <c r="AE1519">
        <v>0</v>
      </c>
    </row>
    <row r="1520" spans="1:31" x14ac:dyDescent="0.25">
      <c r="A1520" s="9">
        <v>45107</v>
      </c>
      <c r="B1520" s="10" t="s">
        <v>140</v>
      </c>
      <c r="C1520" s="10" t="s">
        <v>62</v>
      </c>
      <c r="D1520" s="10" t="s">
        <v>40</v>
      </c>
      <c r="E1520" s="10" t="s">
        <v>30</v>
      </c>
      <c r="F1520" s="10">
        <v>100</v>
      </c>
      <c r="G1520" s="10">
        <v>109</v>
      </c>
      <c r="H1520" s="11">
        <f>SUMIFS(AA:AA,$A:$A,EOMONTH($A1520,-1),$B:$B,$B1520)</f>
        <v>60</v>
      </c>
      <c r="I1520" s="63">
        <f>ROUND(SUMIFS(AC:AC,$A:$A,EOMONTH($A1520,-1),$B:$B,$B1520),2)</f>
        <v>2.71</v>
      </c>
      <c r="J1520" s="11">
        <f>SUMIFS(AB:AB,$A:$A,EOMONTH($A1520,-1),$B:$B,$B1520)</f>
        <v>1620</v>
      </c>
      <c r="K1520" s="13">
        <v>0</v>
      </c>
      <c r="L1520" s="25">
        <v>0</v>
      </c>
      <c r="M1520" s="15">
        <v>0</v>
      </c>
      <c r="N1520" s="14">
        <v>0</v>
      </c>
      <c r="O1520" s="16">
        <v>0</v>
      </c>
      <c r="P1520" s="16">
        <v>0</v>
      </c>
      <c r="Q1520" s="16">
        <v>0</v>
      </c>
      <c r="R1520" s="16">
        <f>Q1520*16.876/100</f>
        <v>0</v>
      </c>
      <c r="S1520" s="17">
        <f t="shared" si="161"/>
        <v>0</v>
      </c>
      <c r="T1520" s="16">
        <v>0</v>
      </c>
      <c r="U1520" s="18">
        <f t="shared" si="162"/>
        <v>6.54</v>
      </c>
      <c r="V1520" s="18">
        <f t="shared" si="163"/>
        <v>0</v>
      </c>
      <c r="W1520" s="18">
        <f t="shared" si="164"/>
        <v>0</v>
      </c>
      <c r="X1520" s="27"/>
      <c r="Y1520" s="19">
        <f t="shared" si="165"/>
        <v>0</v>
      </c>
      <c r="Z1520" s="18">
        <f t="shared" si="166"/>
        <v>0</v>
      </c>
      <c r="AA1520" s="12">
        <v>60</v>
      </c>
      <c r="AB1520" s="12">
        <v>1620</v>
      </c>
      <c r="AC1520" s="28">
        <f>+I1520+Y1520-Z1520</f>
        <v>2.71</v>
      </c>
      <c r="AD1520" s="20">
        <f t="shared" si="167"/>
        <v>0</v>
      </c>
      <c r="AE1520">
        <v>0</v>
      </c>
    </row>
    <row r="1521" spans="1:31" x14ac:dyDescent="0.25">
      <c r="A1521" s="9">
        <v>45107</v>
      </c>
      <c r="B1521" s="10" t="s">
        <v>141</v>
      </c>
      <c r="C1521" s="10" t="s">
        <v>62</v>
      </c>
      <c r="D1521" s="10" t="s">
        <v>40</v>
      </c>
      <c r="E1521" s="10" t="s">
        <v>30</v>
      </c>
      <c r="F1521" s="10">
        <v>160</v>
      </c>
      <c r="G1521" s="10">
        <v>174</v>
      </c>
      <c r="H1521" s="11">
        <f>SUMIFS(AA:AA,$A:$A,EOMONTH($A1521,-1),$B:$B,$B1521)</f>
        <v>-48</v>
      </c>
      <c r="I1521" s="63">
        <f>ROUND(SUMIFS(AC:AC,$A:$A,EOMONTH($A1521,-1),$B:$B,$B1521),2)</f>
        <v>0</v>
      </c>
      <c r="J1521" s="11">
        <f>SUMIFS(AB:AB,$A:$A,EOMONTH($A1521,-1),$B:$B,$B1521)</f>
        <v>-1767.84</v>
      </c>
      <c r="K1521" s="13">
        <v>0</v>
      </c>
      <c r="L1521" s="25">
        <v>0</v>
      </c>
      <c r="M1521" s="15">
        <v>0</v>
      </c>
      <c r="N1521" s="14">
        <v>0</v>
      </c>
      <c r="O1521" s="16">
        <v>0</v>
      </c>
      <c r="P1521" s="16">
        <v>0</v>
      </c>
      <c r="Q1521" s="16">
        <v>0</v>
      </c>
      <c r="R1521" s="16">
        <f>Q1521*16.876/100</f>
        <v>0</v>
      </c>
      <c r="S1521" s="17">
        <f t="shared" si="161"/>
        <v>0</v>
      </c>
      <c r="T1521" s="16">
        <v>0</v>
      </c>
      <c r="U1521" s="18">
        <f t="shared" si="162"/>
        <v>-8.3520000000000003</v>
      </c>
      <c r="V1521" s="18">
        <f t="shared" si="163"/>
        <v>0</v>
      </c>
      <c r="W1521" s="18">
        <f t="shared" si="164"/>
        <v>0</v>
      </c>
      <c r="X1521" s="27"/>
      <c r="Y1521" s="19">
        <f t="shared" si="165"/>
        <v>0</v>
      </c>
      <c r="Z1521" s="18">
        <f t="shared" si="166"/>
        <v>0</v>
      </c>
      <c r="AA1521" s="12">
        <v>-48</v>
      </c>
      <c r="AB1521" s="12">
        <v>-1767.84</v>
      </c>
      <c r="AC1521" s="28">
        <f>+I1521+Y1521-Z1521</f>
        <v>0</v>
      </c>
      <c r="AD1521" s="20">
        <f t="shared" si="167"/>
        <v>0</v>
      </c>
      <c r="AE1521">
        <v>0</v>
      </c>
    </row>
    <row r="1522" spans="1:31" x14ac:dyDescent="0.25">
      <c r="A1522" s="9">
        <v>45107</v>
      </c>
      <c r="B1522" s="10" t="s">
        <v>142</v>
      </c>
      <c r="C1522" s="10" t="s">
        <v>62</v>
      </c>
      <c r="D1522" s="10" t="s">
        <v>40</v>
      </c>
      <c r="E1522" s="10" t="s">
        <v>30</v>
      </c>
      <c r="F1522" s="10">
        <v>160</v>
      </c>
      <c r="G1522" s="10">
        <v>174</v>
      </c>
      <c r="H1522" s="11">
        <f>SUMIFS(AA:AA,$A:$A,EOMONTH($A1522,-1),$B:$B,$B1522)</f>
        <v>255</v>
      </c>
      <c r="I1522" s="63">
        <f>ROUND(SUMIFS(AC:AC,$A:$A,EOMONTH($A1522,-1),$B:$B,$B1522),2)</f>
        <v>8.42</v>
      </c>
      <c r="J1522" s="11">
        <f>SUMIFS(AB:AB,$A:$A,EOMONTH($A1522,-1),$B:$B,$B1522)</f>
        <v>11880</v>
      </c>
      <c r="K1522" s="13">
        <v>0</v>
      </c>
      <c r="L1522" s="25">
        <v>0</v>
      </c>
      <c r="M1522" s="15">
        <v>0</v>
      </c>
      <c r="N1522" s="14">
        <v>0</v>
      </c>
      <c r="O1522" s="16">
        <v>48</v>
      </c>
      <c r="P1522" s="16">
        <v>1536.48</v>
      </c>
      <c r="Q1522" s="16">
        <v>0</v>
      </c>
      <c r="R1522" s="16">
        <f>Q1522*16.876/100</f>
        <v>0</v>
      </c>
      <c r="S1522" s="17">
        <f t="shared" si="161"/>
        <v>0</v>
      </c>
      <c r="T1522" s="16">
        <v>0</v>
      </c>
      <c r="U1522" s="18">
        <f t="shared" si="162"/>
        <v>44.37</v>
      </c>
      <c r="V1522" s="18">
        <f t="shared" si="163"/>
        <v>0</v>
      </c>
      <c r="W1522" s="18">
        <f t="shared" si="164"/>
        <v>0</v>
      </c>
      <c r="X1522" s="27"/>
      <c r="Y1522" s="19">
        <f t="shared" si="165"/>
        <v>0</v>
      </c>
      <c r="Z1522" s="18">
        <f t="shared" si="166"/>
        <v>8.3520000000000003</v>
      </c>
      <c r="AA1522" s="12">
        <v>207</v>
      </c>
      <c r="AB1522" s="12">
        <v>9768</v>
      </c>
      <c r="AC1522" s="28">
        <f>+I1522+Y1522-Z1522</f>
        <v>6.7999999999999616E-2</v>
      </c>
      <c r="AD1522" s="20">
        <f t="shared" si="167"/>
        <v>0</v>
      </c>
      <c r="AE1522">
        <v>0</v>
      </c>
    </row>
    <row r="1523" spans="1:31" x14ac:dyDescent="0.25">
      <c r="A1523" s="9">
        <v>45107</v>
      </c>
      <c r="B1523" s="10" t="s">
        <v>143</v>
      </c>
      <c r="C1523" s="10" t="s">
        <v>62</v>
      </c>
      <c r="D1523" s="10" t="s">
        <v>40</v>
      </c>
      <c r="E1523" s="10" t="s">
        <v>30</v>
      </c>
      <c r="F1523" s="10">
        <v>160</v>
      </c>
      <c r="G1523" s="10">
        <v>174</v>
      </c>
      <c r="H1523" s="11">
        <f>SUMIFS(AA:AA,$A:$A,EOMONTH($A1523,-1),$B:$B,$B1523)</f>
        <v>1328</v>
      </c>
      <c r="I1523" s="63">
        <f>ROUND(SUMIFS(AC:AC,$A:$A,EOMONTH($A1523,-1),$B:$B,$B1523),2)</f>
        <v>58.41</v>
      </c>
      <c r="J1523" s="11">
        <f>SUMIFS(AB:AB,$A:$A,EOMONTH($A1523,-1),$B:$B,$B1523)</f>
        <v>58432</v>
      </c>
      <c r="K1523" s="13">
        <v>0</v>
      </c>
      <c r="L1523" s="25">
        <v>0</v>
      </c>
      <c r="M1523" s="15">
        <v>0</v>
      </c>
      <c r="N1523" s="14">
        <v>0</v>
      </c>
      <c r="O1523" s="16">
        <v>48</v>
      </c>
      <c r="P1523" s="16">
        <v>1536.48</v>
      </c>
      <c r="Q1523" s="16">
        <v>0</v>
      </c>
      <c r="R1523" s="16">
        <f>Q1523*16.876/100</f>
        <v>0</v>
      </c>
      <c r="S1523" s="17">
        <f t="shared" si="161"/>
        <v>0</v>
      </c>
      <c r="T1523" s="16">
        <v>0</v>
      </c>
      <c r="U1523" s="18">
        <f t="shared" si="162"/>
        <v>231.072</v>
      </c>
      <c r="V1523" s="18">
        <f t="shared" si="163"/>
        <v>0</v>
      </c>
      <c r="W1523" s="18">
        <f t="shared" si="164"/>
        <v>0</v>
      </c>
      <c r="X1523" s="27"/>
      <c r="Y1523" s="19">
        <f t="shared" si="165"/>
        <v>0</v>
      </c>
      <c r="Z1523" s="18">
        <f t="shared" si="166"/>
        <v>8.3520000000000003</v>
      </c>
      <c r="AA1523" s="12">
        <v>1280</v>
      </c>
      <c r="AB1523" s="12">
        <v>56320</v>
      </c>
      <c r="AC1523" s="28">
        <f>+I1523+Y1523-Z1523</f>
        <v>50.057999999999993</v>
      </c>
      <c r="AD1523" s="20">
        <f t="shared" si="167"/>
        <v>0</v>
      </c>
      <c r="AE1523">
        <v>0</v>
      </c>
    </row>
    <row r="1524" spans="1:31" x14ac:dyDescent="0.25">
      <c r="A1524" s="59">
        <v>45107</v>
      </c>
      <c r="B1524" s="60" t="s">
        <v>775</v>
      </c>
      <c r="C1524" s="60" t="s">
        <v>62</v>
      </c>
      <c r="D1524" s="60" t="s">
        <v>40</v>
      </c>
      <c r="E1524" s="60" t="s">
        <v>30</v>
      </c>
      <c r="F1524" s="10"/>
      <c r="G1524" s="10"/>
      <c r="H1524" s="11"/>
      <c r="I1524" s="63">
        <f>ROUND(SUMIFS(AC:AC,$A:$A,EOMONTH($A1524,-1),$B:$B,$B1524),2)</f>
        <v>0</v>
      </c>
      <c r="J1524" s="11"/>
      <c r="K1524" s="13"/>
      <c r="L1524" s="25"/>
      <c r="M1524" s="15"/>
      <c r="N1524" s="14"/>
      <c r="O1524" s="16"/>
      <c r="P1524" s="16"/>
      <c r="Q1524" s="16"/>
      <c r="R1524" s="16"/>
      <c r="S1524" s="17">
        <f t="shared" si="161"/>
        <v>0</v>
      </c>
      <c r="T1524" s="16"/>
      <c r="U1524" s="18">
        <f t="shared" si="162"/>
        <v>0</v>
      </c>
      <c r="V1524" s="18">
        <f t="shared" si="163"/>
        <v>0</v>
      </c>
      <c r="W1524" s="18">
        <f t="shared" si="164"/>
        <v>0</v>
      </c>
      <c r="X1524" s="27"/>
      <c r="Y1524" s="19">
        <f t="shared" si="165"/>
        <v>0</v>
      </c>
      <c r="Z1524" s="18">
        <f t="shared" si="166"/>
        <v>0</v>
      </c>
      <c r="AA1524" s="12"/>
      <c r="AB1524" s="12"/>
      <c r="AC1524" s="28">
        <f>+I1524+Y1524-Z1524</f>
        <v>0</v>
      </c>
      <c r="AD1524" s="20">
        <f t="shared" si="167"/>
        <v>0</v>
      </c>
      <c r="AE1524">
        <v>0</v>
      </c>
    </row>
    <row r="1525" spans="1:31" x14ac:dyDescent="0.25">
      <c r="A1525" s="9">
        <v>45107</v>
      </c>
      <c r="B1525" s="10" t="s">
        <v>144</v>
      </c>
      <c r="C1525" s="10" t="s">
        <v>62</v>
      </c>
      <c r="D1525" s="10" t="s">
        <v>40</v>
      </c>
      <c r="E1525" s="10" t="s">
        <v>30</v>
      </c>
      <c r="F1525" s="10">
        <v>160</v>
      </c>
      <c r="G1525" s="10">
        <v>174</v>
      </c>
      <c r="H1525" s="11">
        <f>SUMIFS(AA:AA,$A:$A,EOMONTH($A1525,-1),$B:$B,$B1525)</f>
        <v>560</v>
      </c>
      <c r="I1525" s="63">
        <f>ROUND(SUMIFS(AC:AC,$A:$A,EOMONTH($A1525,-1),$B:$B,$B1525),2)</f>
        <v>22.19</v>
      </c>
      <c r="J1525" s="11">
        <f>SUMIFS(AB:AB,$A:$A,EOMONTH($A1525,-1),$B:$B,$B1525)</f>
        <v>24640</v>
      </c>
      <c r="K1525" s="13">
        <v>0</v>
      </c>
      <c r="L1525" s="25">
        <v>0</v>
      </c>
      <c r="M1525" s="15">
        <v>0</v>
      </c>
      <c r="N1525" s="14">
        <v>0</v>
      </c>
      <c r="O1525" s="16">
        <v>48</v>
      </c>
      <c r="P1525" s="16">
        <v>1536.48</v>
      </c>
      <c r="Q1525" s="16">
        <v>0</v>
      </c>
      <c r="R1525" s="16">
        <f>Q1525*16.876/100</f>
        <v>0</v>
      </c>
      <c r="S1525" s="17">
        <f t="shared" si="161"/>
        <v>0</v>
      </c>
      <c r="T1525" s="16">
        <v>0</v>
      </c>
      <c r="U1525" s="18">
        <f t="shared" si="162"/>
        <v>97.44</v>
      </c>
      <c r="V1525" s="18">
        <f t="shared" si="163"/>
        <v>0</v>
      </c>
      <c r="W1525" s="18">
        <f t="shared" si="164"/>
        <v>0</v>
      </c>
      <c r="X1525" s="27"/>
      <c r="Y1525" s="19">
        <f t="shared" si="165"/>
        <v>0</v>
      </c>
      <c r="Z1525" s="18">
        <f t="shared" si="166"/>
        <v>8.3520000000000003</v>
      </c>
      <c r="AA1525" s="12">
        <v>512</v>
      </c>
      <c r="AB1525" s="12">
        <v>22528</v>
      </c>
      <c r="AC1525" s="28">
        <f>+I1525+Y1525-Z1525</f>
        <v>13.838000000000001</v>
      </c>
      <c r="AD1525" s="20">
        <f t="shared" si="167"/>
        <v>0</v>
      </c>
      <c r="AE1525">
        <v>0</v>
      </c>
    </row>
    <row r="1526" spans="1:31" x14ac:dyDescent="0.25">
      <c r="A1526" s="9">
        <v>45107</v>
      </c>
      <c r="B1526" s="10" t="s">
        <v>145</v>
      </c>
      <c r="C1526" s="10" t="s">
        <v>62</v>
      </c>
      <c r="D1526" s="10" t="s">
        <v>40</v>
      </c>
      <c r="E1526" s="10" t="s">
        <v>30</v>
      </c>
      <c r="F1526" s="10">
        <v>160</v>
      </c>
      <c r="G1526" s="10">
        <v>174</v>
      </c>
      <c r="H1526" s="11">
        <f>SUMIFS(AA:AA,$A:$A,EOMONTH($A1526,-1),$B:$B,$B1526)</f>
        <v>308</v>
      </c>
      <c r="I1526" s="63">
        <f>ROUND(SUMIFS(AC:AC,$A:$A,EOMONTH($A1526,-1),$B:$B,$B1526),2)</f>
        <v>13.91</v>
      </c>
      <c r="J1526" s="11">
        <f>SUMIFS(AB:AB,$A:$A,EOMONTH($A1526,-1),$B:$B,$B1526)</f>
        <v>13552</v>
      </c>
      <c r="K1526" s="13">
        <v>0</v>
      </c>
      <c r="L1526" s="25">
        <v>0</v>
      </c>
      <c r="M1526" s="15">
        <v>0</v>
      </c>
      <c r="N1526" s="14">
        <v>0</v>
      </c>
      <c r="O1526" s="16">
        <v>0</v>
      </c>
      <c r="P1526" s="16">
        <v>0</v>
      </c>
      <c r="Q1526" s="16">
        <v>0</v>
      </c>
      <c r="R1526" s="16">
        <f>Q1526*16.876/100</f>
        <v>0</v>
      </c>
      <c r="S1526" s="17">
        <f t="shared" si="161"/>
        <v>0</v>
      </c>
      <c r="T1526" s="16">
        <v>0</v>
      </c>
      <c r="U1526" s="18">
        <f t="shared" si="162"/>
        <v>53.591999999999999</v>
      </c>
      <c r="V1526" s="18">
        <f t="shared" si="163"/>
        <v>0</v>
      </c>
      <c r="W1526" s="18">
        <f t="shared" si="164"/>
        <v>0</v>
      </c>
      <c r="X1526" s="27"/>
      <c r="Y1526" s="19">
        <f t="shared" si="165"/>
        <v>0</v>
      </c>
      <c r="Z1526" s="18">
        <f t="shared" si="166"/>
        <v>0</v>
      </c>
      <c r="AA1526" s="12">
        <v>308</v>
      </c>
      <c r="AB1526" s="12">
        <v>13552</v>
      </c>
      <c r="AC1526" s="28">
        <f>+I1526+Y1526-Z1526</f>
        <v>13.91</v>
      </c>
      <c r="AD1526" s="20">
        <f t="shared" si="167"/>
        <v>0</v>
      </c>
      <c r="AE1526">
        <v>0</v>
      </c>
    </row>
    <row r="1527" spans="1:31" x14ac:dyDescent="0.25">
      <c r="A1527" s="9">
        <v>45107</v>
      </c>
      <c r="B1527" s="10" t="s">
        <v>146</v>
      </c>
      <c r="C1527" s="10" t="s">
        <v>62</v>
      </c>
      <c r="D1527" s="10" t="s">
        <v>40</v>
      </c>
      <c r="E1527" s="10" t="s">
        <v>30</v>
      </c>
      <c r="F1527" s="10">
        <v>160</v>
      </c>
      <c r="G1527" s="10">
        <v>174</v>
      </c>
      <c r="H1527" s="11">
        <f>SUMIFS(AA:AA,$A:$A,EOMONTH($A1527,-1),$B:$B,$B1527)</f>
        <v>243</v>
      </c>
      <c r="I1527" s="63">
        <f>ROUND(SUMIFS(AC:AC,$A:$A,EOMONTH($A1527,-1),$B:$B,$B1527),2)</f>
        <v>7.87</v>
      </c>
      <c r="J1527" s="11">
        <f>SUMIFS(AB:AB,$A:$A,EOMONTH($A1527,-1),$B:$B,$B1527)</f>
        <v>11748</v>
      </c>
      <c r="K1527" s="13">
        <v>0</v>
      </c>
      <c r="L1527" s="25">
        <v>0</v>
      </c>
      <c r="M1527" s="15">
        <v>0</v>
      </c>
      <c r="N1527" s="14">
        <v>0</v>
      </c>
      <c r="O1527" s="16">
        <v>48</v>
      </c>
      <c r="P1527" s="16">
        <v>1536.48</v>
      </c>
      <c r="Q1527" s="16">
        <v>0</v>
      </c>
      <c r="R1527" s="16">
        <f>Q1527*16.876/100</f>
        <v>0</v>
      </c>
      <c r="S1527" s="17">
        <f t="shared" si="161"/>
        <v>0</v>
      </c>
      <c r="T1527" s="16">
        <v>0</v>
      </c>
      <c r="U1527" s="18">
        <f t="shared" si="162"/>
        <v>42.281999999999996</v>
      </c>
      <c r="V1527" s="18">
        <f t="shared" si="163"/>
        <v>0</v>
      </c>
      <c r="W1527" s="18">
        <f t="shared" si="164"/>
        <v>0</v>
      </c>
      <c r="X1527" s="27"/>
      <c r="Y1527" s="19">
        <f t="shared" si="165"/>
        <v>0</v>
      </c>
      <c r="Z1527" s="18">
        <f t="shared" si="166"/>
        <v>8.3520000000000003</v>
      </c>
      <c r="AA1527" s="12">
        <v>195</v>
      </c>
      <c r="AB1527" s="12">
        <v>9636</v>
      </c>
      <c r="AC1527" s="28">
        <f>+I1527+Y1527-Z1527</f>
        <v>-0.48200000000000021</v>
      </c>
      <c r="AD1527" s="20">
        <f t="shared" si="167"/>
        <v>10</v>
      </c>
      <c r="AE1527">
        <v>10</v>
      </c>
    </row>
    <row r="1528" spans="1:31" x14ac:dyDescent="0.25">
      <c r="A1528" s="9">
        <v>45107</v>
      </c>
      <c r="B1528" s="10" t="s">
        <v>147</v>
      </c>
      <c r="C1528" s="10" t="s">
        <v>62</v>
      </c>
      <c r="D1528" s="10" t="s">
        <v>40</v>
      </c>
      <c r="E1528" s="10" t="s">
        <v>30</v>
      </c>
      <c r="F1528" s="10">
        <v>160</v>
      </c>
      <c r="G1528" s="10">
        <v>174</v>
      </c>
      <c r="H1528" s="11">
        <f>SUMIFS(AA:AA,$A:$A,EOMONTH($A1528,-1),$B:$B,$B1528)</f>
        <v>705</v>
      </c>
      <c r="I1528" s="63">
        <f>ROUND(SUMIFS(AC:AC,$A:$A,EOMONTH($A1528,-1),$B:$B,$B1528),2)</f>
        <v>28.73</v>
      </c>
      <c r="J1528" s="11">
        <f>SUMIFS(AB:AB,$A:$A,EOMONTH($A1528,-1),$B:$B,$B1528)</f>
        <v>31020</v>
      </c>
      <c r="K1528" s="13">
        <v>0</v>
      </c>
      <c r="L1528" s="25">
        <v>0</v>
      </c>
      <c r="M1528" s="15">
        <v>0</v>
      </c>
      <c r="N1528" s="14">
        <v>0</v>
      </c>
      <c r="O1528" s="16">
        <v>48</v>
      </c>
      <c r="P1528" s="16">
        <v>1536.48</v>
      </c>
      <c r="Q1528" s="16">
        <v>0</v>
      </c>
      <c r="R1528" s="16">
        <f>Q1528*16.876/100</f>
        <v>0</v>
      </c>
      <c r="S1528" s="17">
        <f t="shared" si="161"/>
        <v>0</v>
      </c>
      <c r="T1528" s="16">
        <v>0</v>
      </c>
      <c r="U1528" s="18">
        <f t="shared" si="162"/>
        <v>122.67</v>
      </c>
      <c r="V1528" s="18">
        <f t="shared" si="163"/>
        <v>0</v>
      </c>
      <c r="W1528" s="18">
        <f t="shared" si="164"/>
        <v>0</v>
      </c>
      <c r="X1528" s="27"/>
      <c r="Y1528" s="19">
        <f t="shared" si="165"/>
        <v>0</v>
      </c>
      <c r="Z1528" s="18">
        <f t="shared" si="166"/>
        <v>8.3520000000000003</v>
      </c>
      <c r="AA1528" s="12">
        <v>657</v>
      </c>
      <c r="AB1528" s="12">
        <v>28908</v>
      </c>
      <c r="AC1528" s="28">
        <f>+I1528+Y1528-Z1528</f>
        <v>20.378</v>
      </c>
      <c r="AD1528" s="20">
        <f t="shared" si="167"/>
        <v>0</v>
      </c>
      <c r="AE1528">
        <v>0</v>
      </c>
    </row>
    <row r="1529" spans="1:31" x14ac:dyDescent="0.25">
      <c r="A1529" s="9">
        <v>45107</v>
      </c>
      <c r="B1529" s="10" t="s">
        <v>148</v>
      </c>
      <c r="C1529" s="10" t="s">
        <v>62</v>
      </c>
      <c r="D1529" s="10" t="s">
        <v>40</v>
      </c>
      <c r="E1529" s="10" t="s">
        <v>30</v>
      </c>
      <c r="F1529" s="10">
        <v>160</v>
      </c>
      <c r="G1529" s="10">
        <v>174</v>
      </c>
      <c r="H1529" s="11">
        <f>SUMIFS(AA:AA,$A:$A,EOMONTH($A1529,-1),$B:$B,$B1529)</f>
        <v>648</v>
      </c>
      <c r="I1529" s="63">
        <f>ROUND(SUMIFS(AC:AC,$A:$A,EOMONTH($A1529,-1),$B:$B,$B1529),2)</f>
        <v>26.16</v>
      </c>
      <c r="J1529" s="11">
        <f>SUMIFS(AB:AB,$A:$A,EOMONTH($A1529,-1),$B:$B,$B1529)</f>
        <v>29568</v>
      </c>
      <c r="K1529" s="13">
        <v>0</v>
      </c>
      <c r="L1529" s="25">
        <v>0</v>
      </c>
      <c r="M1529" s="15">
        <v>0</v>
      </c>
      <c r="N1529" s="14">
        <v>0</v>
      </c>
      <c r="O1529" s="16">
        <v>48</v>
      </c>
      <c r="P1529" s="16">
        <v>1536.48</v>
      </c>
      <c r="Q1529" s="16">
        <v>0</v>
      </c>
      <c r="R1529" s="16">
        <f>Q1529*16.876/100</f>
        <v>0</v>
      </c>
      <c r="S1529" s="17">
        <f t="shared" si="161"/>
        <v>0</v>
      </c>
      <c r="T1529" s="16">
        <v>0</v>
      </c>
      <c r="U1529" s="18">
        <f t="shared" si="162"/>
        <v>112.752</v>
      </c>
      <c r="V1529" s="18">
        <f t="shared" si="163"/>
        <v>0</v>
      </c>
      <c r="W1529" s="18">
        <f t="shared" si="164"/>
        <v>0</v>
      </c>
      <c r="X1529" s="27"/>
      <c r="Y1529" s="19">
        <f t="shared" si="165"/>
        <v>0</v>
      </c>
      <c r="Z1529" s="18">
        <f t="shared" si="166"/>
        <v>8.3520000000000003</v>
      </c>
      <c r="AA1529" s="12">
        <v>600</v>
      </c>
      <c r="AB1529" s="12">
        <v>27456</v>
      </c>
      <c r="AC1529" s="28">
        <f>+I1529+Y1529-Z1529</f>
        <v>17.808</v>
      </c>
      <c r="AD1529" s="20">
        <f t="shared" si="167"/>
        <v>0</v>
      </c>
      <c r="AE1529">
        <v>0</v>
      </c>
    </row>
    <row r="1530" spans="1:31" x14ac:dyDescent="0.25">
      <c r="A1530" s="9">
        <v>45107</v>
      </c>
      <c r="B1530" s="10" t="s">
        <v>149</v>
      </c>
      <c r="C1530" s="10" t="s">
        <v>62</v>
      </c>
      <c r="D1530" s="10" t="s">
        <v>40</v>
      </c>
      <c r="E1530" s="10" t="s">
        <v>30</v>
      </c>
      <c r="F1530" s="10">
        <v>265</v>
      </c>
      <c r="G1530" s="10">
        <v>289</v>
      </c>
      <c r="H1530" s="11">
        <f>SUMIFS(AA:AA,$A:$A,EOMONTH($A1530,-1),$B:$B,$B1530)</f>
        <v>75</v>
      </c>
      <c r="I1530" s="63">
        <f>ROUND(SUMIFS(AC:AC,$A:$A,EOMONTH($A1530,-1),$B:$B,$B1530),2)</f>
        <v>-25.39</v>
      </c>
      <c r="J1530" s="11">
        <f>SUMIFS(AB:AB,$A:$A,EOMONTH($A1530,-1),$B:$B,$B1530)</f>
        <v>3944.49</v>
      </c>
      <c r="K1530" s="13">
        <v>0</v>
      </c>
      <c r="L1530" s="25">
        <v>0</v>
      </c>
      <c r="M1530" s="15">
        <v>508</v>
      </c>
      <c r="N1530" s="14">
        <v>16536.990000000002</v>
      </c>
      <c r="O1530" s="16">
        <v>236</v>
      </c>
      <c r="P1530" s="16">
        <v>12824.72</v>
      </c>
      <c r="Q1530" s="16">
        <v>0</v>
      </c>
      <c r="R1530" s="16">
        <f>Q1530*16.876/100</f>
        <v>0</v>
      </c>
      <c r="S1530" s="17">
        <f t="shared" si="161"/>
        <v>0</v>
      </c>
      <c r="T1530" s="16">
        <v>0</v>
      </c>
      <c r="U1530" s="18">
        <f t="shared" si="162"/>
        <v>21.675000000000001</v>
      </c>
      <c r="V1530" s="18">
        <f t="shared" si="163"/>
        <v>134.62</v>
      </c>
      <c r="W1530" s="18">
        <f t="shared" si="164"/>
        <v>22.601351800000003</v>
      </c>
      <c r="X1530" s="27"/>
      <c r="Y1530" s="19">
        <f t="shared" si="165"/>
        <v>157.22135180000001</v>
      </c>
      <c r="Z1530" s="18">
        <f t="shared" si="166"/>
        <v>68.203999999999994</v>
      </c>
      <c r="AA1530" s="12">
        <v>347</v>
      </c>
      <c r="AB1530" s="12">
        <v>12634.68</v>
      </c>
      <c r="AC1530" s="28">
        <f>+I1530+Y1530-Z1530</f>
        <v>63.6273518</v>
      </c>
      <c r="AD1530" s="20">
        <f t="shared" si="167"/>
        <v>0</v>
      </c>
      <c r="AE1530">
        <v>0</v>
      </c>
    </row>
    <row r="1531" spans="1:31" x14ac:dyDescent="0.25">
      <c r="A1531" s="9">
        <v>45107</v>
      </c>
      <c r="B1531" s="10" t="s">
        <v>150</v>
      </c>
      <c r="C1531" s="10" t="s">
        <v>62</v>
      </c>
      <c r="D1531" s="10" t="s">
        <v>40</v>
      </c>
      <c r="E1531" s="10" t="s">
        <v>30</v>
      </c>
      <c r="F1531" s="10">
        <v>265</v>
      </c>
      <c r="G1531" s="10">
        <v>289</v>
      </c>
      <c r="H1531" s="11">
        <f>SUMIFS(AA:AA,$A:$A,EOMONTH($A1531,-1),$B:$B,$B1531)</f>
        <v>174</v>
      </c>
      <c r="I1531" s="63">
        <f>ROUND(SUMIFS(AC:AC,$A:$A,EOMONTH($A1531,-1),$B:$B,$B1531),2)</f>
        <v>3.47</v>
      </c>
      <c r="J1531" s="11">
        <f>SUMIFS(AB:AB,$A:$A,EOMONTH($A1531,-1),$B:$B,$B1531)</f>
        <v>5930.02</v>
      </c>
      <c r="K1531" s="13">
        <v>0</v>
      </c>
      <c r="L1531" s="25">
        <v>0</v>
      </c>
      <c r="M1531" s="15">
        <v>0</v>
      </c>
      <c r="N1531" s="14">
        <v>0</v>
      </c>
      <c r="O1531" s="16">
        <v>24</v>
      </c>
      <c r="P1531" s="16">
        <v>1296.48</v>
      </c>
      <c r="Q1531" s="16">
        <v>0</v>
      </c>
      <c r="R1531" s="16">
        <f>Q1531*16.876/100</f>
        <v>0</v>
      </c>
      <c r="S1531" s="17">
        <f t="shared" si="161"/>
        <v>0</v>
      </c>
      <c r="T1531" s="16">
        <v>0</v>
      </c>
      <c r="U1531" s="18">
        <f t="shared" si="162"/>
        <v>50.286000000000001</v>
      </c>
      <c r="V1531" s="18">
        <f t="shared" si="163"/>
        <v>0</v>
      </c>
      <c r="W1531" s="18">
        <f t="shared" si="164"/>
        <v>0</v>
      </c>
      <c r="X1531" s="27"/>
      <c r="Y1531" s="19">
        <f t="shared" si="165"/>
        <v>0</v>
      </c>
      <c r="Z1531" s="18">
        <f t="shared" si="166"/>
        <v>6.9359999999999999</v>
      </c>
      <c r="AA1531" s="12">
        <v>150</v>
      </c>
      <c r="AB1531" s="12">
        <v>5112.09</v>
      </c>
      <c r="AC1531" s="28">
        <f>+I1531+Y1531-Z1531</f>
        <v>-3.4659999999999997</v>
      </c>
      <c r="AD1531" s="20">
        <f t="shared" si="167"/>
        <v>10</v>
      </c>
      <c r="AE1531">
        <v>20</v>
      </c>
    </row>
    <row r="1532" spans="1:31" x14ac:dyDescent="0.25">
      <c r="A1532" s="9">
        <v>45107</v>
      </c>
      <c r="B1532" s="10" t="s">
        <v>151</v>
      </c>
      <c r="C1532" s="10" t="s">
        <v>62</v>
      </c>
      <c r="D1532" s="10" t="s">
        <v>40</v>
      </c>
      <c r="E1532" s="10" t="s">
        <v>30</v>
      </c>
      <c r="F1532" s="10">
        <v>265</v>
      </c>
      <c r="G1532" s="10">
        <v>289</v>
      </c>
      <c r="H1532" s="11">
        <f>SUMIFS(AA:AA,$A:$A,EOMONTH($A1532,-1),$B:$B,$B1532)</f>
        <v>592</v>
      </c>
      <c r="I1532" s="63">
        <f>ROUND(SUMIFS(AC:AC,$A:$A,EOMONTH($A1532,-1),$B:$B,$B1532),2)</f>
        <v>8.1999999999999993</v>
      </c>
      <c r="J1532" s="11">
        <f>SUMIFS(AB:AB,$A:$A,EOMONTH($A1532,-1),$B:$B,$B1532)</f>
        <v>24559.66</v>
      </c>
      <c r="K1532" s="13">
        <v>0</v>
      </c>
      <c r="L1532" s="25">
        <v>0</v>
      </c>
      <c r="M1532" s="15">
        <v>0</v>
      </c>
      <c r="N1532" s="14">
        <v>0</v>
      </c>
      <c r="O1532" s="16">
        <v>24</v>
      </c>
      <c r="P1532" s="16">
        <v>1296.48</v>
      </c>
      <c r="Q1532" s="16">
        <v>0</v>
      </c>
      <c r="R1532" s="16">
        <f>Q1532*16.876/100</f>
        <v>0</v>
      </c>
      <c r="S1532" s="17">
        <f t="shared" si="161"/>
        <v>0</v>
      </c>
      <c r="T1532" s="16">
        <v>0</v>
      </c>
      <c r="U1532" s="18">
        <f t="shared" si="162"/>
        <v>171.08799999999999</v>
      </c>
      <c r="V1532" s="18">
        <f t="shared" si="163"/>
        <v>0</v>
      </c>
      <c r="W1532" s="18">
        <f t="shared" si="164"/>
        <v>0</v>
      </c>
      <c r="X1532" s="27"/>
      <c r="Y1532" s="19">
        <f t="shared" si="165"/>
        <v>0</v>
      </c>
      <c r="Z1532" s="18">
        <f t="shared" si="166"/>
        <v>6.9359999999999999</v>
      </c>
      <c r="AA1532" s="12">
        <v>568</v>
      </c>
      <c r="AB1532" s="12">
        <v>23564</v>
      </c>
      <c r="AC1532" s="28">
        <f>+I1532+Y1532-Z1532</f>
        <v>1.2639999999999993</v>
      </c>
      <c r="AD1532" s="20">
        <f t="shared" si="167"/>
        <v>0</v>
      </c>
      <c r="AE1532">
        <v>0</v>
      </c>
    </row>
    <row r="1533" spans="1:31" x14ac:dyDescent="0.25">
      <c r="A1533" s="9">
        <v>45107</v>
      </c>
      <c r="B1533" s="10" t="s">
        <v>152</v>
      </c>
      <c r="C1533" s="10" t="s">
        <v>62</v>
      </c>
      <c r="D1533" s="10" t="s">
        <v>40</v>
      </c>
      <c r="E1533" s="10" t="s">
        <v>30</v>
      </c>
      <c r="F1533" s="10">
        <v>265</v>
      </c>
      <c r="G1533" s="10">
        <v>289</v>
      </c>
      <c r="H1533" s="11">
        <f>SUMIFS(AA:AA,$A:$A,EOMONTH($A1533,-1),$B:$B,$B1533)</f>
        <v>164</v>
      </c>
      <c r="I1533" s="63">
        <f>ROUND(SUMIFS(AC:AC,$A:$A,EOMONTH($A1533,-1),$B:$B,$B1533),2)</f>
        <v>-27.22</v>
      </c>
      <c r="J1533" s="11">
        <f>SUMIFS(AB:AB,$A:$A,EOMONTH($A1533,-1),$B:$B,$B1533)</f>
        <v>8557.4500000000007</v>
      </c>
      <c r="K1533" s="13">
        <v>0</v>
      </c>
      <c r="L1533" s="25">
        <v>0</v>
      </c>
      <c r="M1533" s="15">
        <v>173</v>
      </c>
      <c r="N1533" s="14">
        <v>5373.12</v>
      </c>
      <c r="O1533" s="16">
        <v>136</v>
      </c>
      <c r="P1533" s="16">
        <v>7384.72</v>
      </c>
      <c r="Q1533" s="16">
        <v>0</v>
      </c>
      <c r="R1533" s="16">
        <f>Q1533*16.876/100</f>
        <v>0</v>
      </c>
      <c r="S1533" s="17">
        <f t="shared" si="161"/>
        <v>0</v>
      </c>
      <c r="T1533" s="16">
        <v>0</v>
      </c>
      <c r="U1533" s="18">
        <f t="shared" si="162"/>
        <v>47.396000000000001</v>
      </c>
      <c r="V1533" s="18">
        <f t="shared" si="163"/>
        <v>45.844999999999999</v>
      </c>
      <c r="W1533" s="18">
        <f t="shared" si="164"/>
        <v>7.6969170500000006</v>
      </c>
      <c r="X1533" s="27"/>
      <c r="Y1533" s="19">
        <f t="shared" si="165"/>
        <v>53.541917050000002</v>
      </c>
      <c r="Z1533" s="18">
        <f t="shared" si="166"/>
        <v>39.304000000000002</v>
      </c>
      <c r="AA1533" s="12">
        <v>201</v>
      </c>
      <c r="AB1533" s="12">
        <v>8308.74</v>
      </c>
      <c r="AC1533" s="28">
        <f>+I1533+Y1533-Z1533</f>
        <v>-12.982082949999999</v>
      </c>
      <c r="AD1533" s="20">
        <f t="shared" si="167"/>
        <v>20</v>
      </c>
      <c r="AE1533">
        <v>20</v>
      </c>
    </row>
    <row r="1534" spans="1:31" x14ac:dyDescent="0.25">
      <c r="A1534" s="59">
        <v>45107</v>
      </c>
      <c r="B1534" s="60" t="s">
        <v>776</v>
      </c>
      <c r="C1534" s="60" t="s">
        <v>62</v>
      </c>
      <c r="D1534" s="60" t="s">
        <v>40</v>
      </c>
      <c r="E1534" s="60" t="s">
        <v>30</v>
      </c>
      <c r="F1534" s="10"/>
      <c r="G1534" s="10"/>
      <c r="H1534" s="11"/>
      <c r="I1534" s="63">
        <f>ROUND(SUMIFS(AC:AC,$A:$A,EOMONTH($A1534,-1),$B:$B,$B1534),2)</f>
        <v>0</v>
      </c>
      <c r="J1534" s="11"/>
      <c r="K1534" s="13"/>
      <c r="L1534" s="25"/>
      <c r="M1534" s="15"/>
      <c r="N1534" s="14"/>
      <c r="O1534" s="16"/>
      <c r="P1534" s="16"/>
      <c r="Q1534" s="16"/>
      <c r="R1534" s="16"/>
      <c r="S1534" s="17">
        <f t="shared" si="161"/>
        <v>0</v>
      </c>
      <c r="T1534" s="16"/>
      <c r="U1534" s="18">
        <f t="shared" si="162"/>
        <v>0</v>
      </c>
      <c r="V1534" s="18">
        <f t="shared" si="163"/>
        <v>0</v>
      </c>
      <c r="W1534" s="18">
        <f t="shared" si="164"/>
        <v>0</v>
      </c>
      <c r="X1534" s="27"/>
      <c r="Y1534" s="19">
        <f t="shared" si="165"/>
        <v>0</v>
      </c>
      <c r="Z1534" s="18">
        <f t="shared" si="166"/>
        <v>0</v>
      </c>
      <c r="AA1534" s="12"/>
      <c r="AB1534" s="12"/>
      <c r="AC1534" s="28">
        <f>+I1534+Y1534-Z1534</f>
        <v>0</v>
      </c>
      <c r="AD1534" s="20">
        <f t="shared" si="167"/>
        <v>0</v>
      </c>
      <c r="AE1534">
        <v>0</v>
      </c>
    </row>
    <row r="1535" spans="1:31" x14ac:dyDescent="0.25">
      <c r="A1535" s="9">
        <v>45107</v>
      </c>
      <c r="B1535" s="10" t="s">
        <v>153</v>
      </c>
      <c r="C1535" s="10" t="s">
        <v>62</v>
      </c>
      <c r="D1535" s="10" t="s">
        <v>40</v>
      </c>
      <c r="E1535" s="10" t="s">
        <v>30</v>
      </c>
      <c r="F1535" s="10">
        <v>265</v>
      </c>
      <c r="G1535" s="10">
        <v>289</v>
      </c>
      <c r="H1535" s="11">
        <f>SUMIFS(AA:AA,$A:$A,EOMONTH($A1535,-1),$B:$B,$B1535)</f>
        <v>120</v>
      </c>
      <c r="I1535" s="63">
        <f>ROUND(SUMIFS(AC:AC,$A:$A,EOMONTH($A1535,-1),$B:$B,$B1535),2)</f>
        <v>-25.3</v>
      </c>
      <c r="J1535" s="11">
        <f>SUMIFS(AB:AB,$A:$A,EOMONTH($A1535,-1),$B:$B,$B1535)</f>
        <v>6366.85</v>
      </c>
      <c r="K1535" s="13">
        <v>0</v>
      </c>
      <c r="L1535" s="25">
        <v>0</v>
      </c>
      <c r="M1535" s="15">
        <v>282</v>
      </c>
      <c r="N1535" s="14">
        <v>9050.4599999999991</v>
      </c>
      <c r="O1535" s="16">
        <v>100</v>
      </c>
      <c r="P1535" s="16">
        <v>5440</v>
      </c>
      <c r="Q1535" s="16">
        <v>0</v>
      </c>
      <c r="R1535" s="16">
        <f>Q1535*16.876/100</f>
        <v>0</v>
      </c>
      <c r="S1535" s="17">
        <f t="shared" si="161"/>
        <v>0</v>
      </c>
      <c r="T1535" s="16">
        <v>0</v>
      </c>
      <c r="U1535" s="18">
        <f t="shared" si="162"/>
        <v>34.68</v>
      </c>
      <c r="V1535" s="18">
        <f t="shared" si="163"/>
        <v>74.73</v>
      </c>
      <c r="W1535" s="18">
        <f t="shared" si="164"/>
        <v>12.546419700000001</v>
      </c>
      <c r="X1535" s="27"/>
      <c r="Y1535" s="19">
        <f t="shared" si="165"/>
        <v>87.276419700000005</v>
      </c>
      <c r="Z1535" s="18">
        <f t="shared" si="166"/>
        <v>28.9</v>
      </c>
      <c r="AA1535" s="12">
        <v>302</v>
      </c>
      <c r="AB1535" s="12">
        <v>11582.16</v>
      </c>
      <c r="AC1535" s="28">
        <f>+I1535+Y1535-Z1535</f>
        <v>33.07641970000001</v>
      </c>
      <c r="AD1535" s="20">
        <f t="shared" si="167"/>
        <v>0</v>
      </c>
      <c r="AE1535">
        <v>0</v>
      </c>
    </row>
    <row r="1536" spans="1:31" x14ac:dyDescent="0.25">
      <c r="A1536" s="9">
        <v>45107</v>
      </c>
      <c r="B1536" s="10" t="s">
        <v>154</v>
      </c>
      <c r="C1536" s="10" t="s">
        <v>62</v>
      </c>
      <c r="D1536" s="10" t="s">
        <v>40</v>
      </c>
      <c r="E1536" s="10" t="s">
        <v>30</v>
      </c>
      <c r="F1536" s="10">
        <v>265</v>
      </c>
      <c r="G1536" s="10">
        <v>289</v>
      </c>
      <c r="H1536" s="11">
        <f>SUMIFS(AA:AA,$A:$A,EOMONTH($A1536,-1),$B:$B,$B1536)</f>
        <v>15</v>
      </c>
      <c r="I1536" s="63">
        <f>ROUND(SUMIFS(AC:AC,$A:$A,EOMONTH($A1536,-1),$B:$B,$B1536),2)</f>
        <v>-11.51</v>
      </c>
      <c r="J1536" s="11">
        <f>SUMIFS(AB:AB,$A:$A,EOMONTH($A1536,-1),$B:$B,$B1536)</f>
        <v>603.66</v>
      </c>
      <c r="K1536" s="13">
        <v>0</v>
      </c>
      <c r="L1536" s="25">
        <v>0</v>
      </c>
      <c r="M1536" s="15">
        <v>375</v>
      </c>
      <c r="N1536" s="14">
        <v>11849.64</v>
      </c>
      <c r="O1536" s="16">
        <v>124</v>
      </c>
      <c r="P1536" s="16">
        <v>6736.48</v>
      </c>
      <c r="Q1536" s="16">
        <v>0</v>
      </c>
      <c r="R1536" s="16">
        <f>Q1536*16.876/100</f>
        <v>0</v>
      </c>
      <c r="S1536" s="17">
        <f t="shared" si="161"/>
        <v>0</v>
      </c>
      <c r="T1536" s="16">
        <v>0</v>
      </c>
      <c r="U1536" s="18">
        <f t="shared" si="162"/>
        <v>4.335</v>
      </c>
      <c r="V1536" s="18">
        <f t="shared" si="163"/>
        <v>99.375</v>
      </c>
      <c r="W1536" s="18">
        <f t="shared" si="164"/>
        <v>16.684068750000002</v>
      </c>
      <c r="X1536" s="27"/>
      <c r="Y1536" s="19">
        <f t="shared" si="165"/>
        <v>116.05906874999999</v>
      </c>
      <c r="Z1536" s="18">
        <f t="shared" si="166"/>
        <v>35.835999999999999</v>
      </c>
      <c r="AA1536" s="12">
        <v>266</v>
      </c>
      <c r="AB1536" s="12">
        <v>8493.7900000000009</v>
      </c>
      <c r="AC1536" s="28">
        <f>+I1536+Y1536-Z1536</f>
        <v>68.713068749999991</v>
      </c>
      <c r="AD1536" s="20">
        <f t="shared" si="167"/>
        <v>0</v>
      </c>
      <c r="AE1536">
        <v>0</v>
      </c>
    </row>
    <row r="1537" spans="1:31" x14ac:dyDescent="0.25">
      <c r="A1537" s="9">
        <v>45107</v>
      </c>
      <c r="B1537" s="10" t="s">
        <v>155</v>
      </c>
      <c r="C1537" s="10" t="s">
        <v>62</v>
      </c>
      <c r="D1537" s="10" t="s">
        <v>40</v>
      </c>
      <c r="E1537" s="10" t="s">
        <v>30</v>
      </c>
      <c r="F1537" s="10">
        <v>265</v>
      </c>
      <c r="G1537" s="10">
        <v>289</v>
      </c>
      <c r="H1537" s="11">
        <f>SUMIFS(AA:AA,$A:$A,EOMONTH($A1537,-1),$B:$B,$B1537)</f>
        <v>81</v>
      </c>
      <c r="I1537" s="63">
        <f>ROUND(SUMIFS(AC:AC,$A:$A,EOMONTH($A1537,-1),$B:$B,$B1537),2)</f>
        <v>-2.68</v>
      </c>
      <c r="J1537" s="11">
        <f>SUMIFS(AB:AB,$A:$A,EOMONTH($A1537,-1),$B:$B,$B1537)</f>
        <v>6014.25</v>
      </c>
      <c r="K1537" s="13">
        <v>0</v>
      </c>
      <c r="L1537" s="25">
        <v>0</v>
      </c>
      <c r="M1537" s="15">
        <v>0</v>
      </c>
      <c r="N1537" s="14">
        <v>0</v>
      </c>
      <c r="O1537" s="16">
        <v>24</v>
      </c>
      <c r="P1537" s="16">
        <v>1296.48</v>
      </c>
      <c r="Q1537" s="16">
        <v>0</v>
      </c>
      <c r="R1537" s="16">
        <f>Q1537*16.876/100</f>
        <v>0</v>
      </c>
      <c r="S1537" s="17">
        <f t="shared" si="161"/>
        <v>0</v>
      </c>
      <c r="T1537" s="16">
        <v>0</v>
      </c>
      <c r="U1537" s="18">
        <f t="shared" si="162"/>
        <v>23.408999999999999</v>
      </c>
      <c r="V1537" s="18">
        <f t="shared" si="163"/>
        <v>0</v>
      </c>
      <c r="W1537" s="18">
        <f t="shared" si="164"/>
        <v>0</v>
      </c>
      <c r="X1537" s="27"/>
      <c r="Y1537" s="19">
        <f t="shared" si="165"/>
        <v>0</v>
      </c>
      <c r="Z1537" s="18">
        <f t="shared" si="166"/>
        <v>6.9359999999999999</v>
      </c>
      <c r="AA1537" s="12">
        <v>57</v>
      </c>
      <c r="AB1537" s="12">
        <v>4232.25</v>
      </c>
      <c r="AC1537" s="28">
        <f>+I1537+Y1537-Z1537</f>
        <v>-9.6159999999999997</v>
      </c>
      <c r="AD1537" s="20">
        <f t="shared" si="167"/>
        <v>10</v>
      </c>
      <c r="AE1537">
        <v>30</v>
      </c>
    </row>
    <row r="1538" spans="1:31" x14ac:dyDescent="0.25">
      <c r="A1538" s="9">
        <v>45107</v>
      </c>
      <c r="B1538" s="10" t="s">
        <v>156</v>
      </c>
      <c r="C1538" s="10" t="s">
        <v>62</v>
      </c>
      <c r="D1538" s="10" t="s">
        <v>40</v>
      </c>
      <c r="E1538" s="10" t="s">
        <v>30</v>
      </c>
      <c r="F1538" s="10">
        <v>265</v>
      </c>
      <c r="G1538" s="10">
        <v>289</v>
      </c>
      <c r="H1538" s="11">
        <f>SUMIFS(AA:AA,$A:$A,EOMONTH($A1538,-1),$B:$B,$B1538)</f>
        <v>0</v>
      </c>
      <c r="I1538" s="63">
        <f>ROUND(SUMIFS(AC:AC,$A:$A,EOMONTH($A1538,-1),$B:$B,$B1538),2)</f>
        <v>-20.49</v>
      </c>
      <c r="J1538" s="11">
        <f>SUMIFS(AB:AB,$A:$A,EOMONTH($A1538,-1),$B:$B,$B1538)</f>
        <v>0</v>
      </c>
      <c r="K1538" s="13">
        <v>0</v>
      </c>
      <c r="L1538" s="25">
        <v>0</v>
      </c>
      <c r="M1538" s="15">
        <v>381</v>
      </c>
      <c r="N1538" s="14">
        <v>11985.48</v>
      </c>
      <c r="O1538" s="16">
        <v>132</v>
      </c>
      <c r="P1538" s="16">
        <v>7168.64</v>
      </c>
      <c r="Q1538" s="16">
        <v>0</v>
      </c>
      <c r="R1538" s="16">
        <f>Q1538*16.876/100</f>
        <v>0</v>
      </c>
      <c r="S1538" s="17">
        <f t="shared" si="161"/>
        <v>0</v>
      </c>
      <c r="T1538" s="16">
        <v>0</v>
      </c>
      <c r="U1538" s="18">
        <f t="shared" si="162"/>
        <v>0</v>
      </c>
      <c r="V1538" s="18">
        <f t="shared" si="163"/>
        <v>100.965</v>
      </c>
      <c r="W1538" s="18">
        <f t="shared" si="164"/>
        <v>16.951013850000002</v>
      </c>
      <c r="X1538" s="27"/>
      <c r="Y1538" s="19">
        <f t="shared" si="165"/>
        <v>117.91601385000001</v>
      </c>
      <c r="Z1538" s="18">
        <f t="shared" si="166"/>
        <v>38.148000000000003</v>
      </c>
      <c r="AA1538" s="12">
        <v>249</v>
      </c>
      <c r="AB1538" s="12">
        <v>7833.03</v>
      </c>
      <c r="AC1538" s="28">
        <f>+I1538+Y1538-Z1538</f>
        <v>59.278013850000015</v>
      </c>
      <c r="AD1538" s="20">
        <f t="shared" si="167"/>
        <v>0</v>
      </c>
      <c r="AE1538">
        <v>0</v>
      </c>
    </row>
    <row r="1539" spans="1:31" x14ac:dyDescent="0.25">
      <c r="A1539" s="9">
        <v>45107</v>
      </c>
      <c r="B1539" s="10" t="s">
        <v>157</v>
      </c>
      <c r="C1539" s="10" t="s">
        <v>62</v>
      </c>
      <c r="D1539" s="10" t="s">
        <v>40</v>
      </c>
      <c r="E1539" s="10" t="s">
        <v>30</v>
      </c>
      <c r="F1539" s="10">
        <v>420</v>
      </c>
      <c r="G1539" s="10">
        <v>458</v>
      </c>
      <c r="H1539" s="11">
        <f>SUMIFS(AA:AA,$A:$A,EOMONTH($A1539,-1),$B:$B,$B1539)</f>
        <v>175</v>
      </c>
      <c r="I1539" s="63">
        <f>ROUND(SUMIFS(AC:AC,$A:$A,EOMONTH($A1539,-1),$B:$B,$B1539),2)</f>
        <v>-2.02</v>
      </c>
      <c r="J1539" s="11">
        <f>SUMIFS(AB:AB,$A:$A,EOMONTH($A1539,-1),$B:$B,$B1539)</f>
        <v>9702.2199999999993</v>
      </c>
      <c r="K1539" s="13">
        <v>0</v>
      </c>
      <c r="L1539" s="25">
        <v>0</v>
      </c>
      <c r="M1539" s="15">
        <v>0</v>
      </c>
      <c r="N1539" s="14">
        <v>0</v>
      </c>
      <c r="O1539" s="16">
        <v>24</v>
      </c>
      <c r="P1539" s="16">
        <v>1910.88</v>
      </c>
      <c r="Q1539" s="16">
        <v>0</v>
      </c>
      <c r="R1539" s="16">
        <f>Q1539*16.876/100</f>
        <v>0</v>
      </c>
      <c r="S1539" s="17">
        <f t="shared" si="161"/>
        <v>0</v>
      </c>
      <c r="T1539" s="16">
        <v>0</v>
      </c>
      <c r="U1539" s="18">
        <f t="shared" si="162"/>
        <v>80.150000000000006</v>
      </c>
      <c r="V1539" s="18">
        <f t="shared" si="163"/>
        <v>0</v>
      </c>
      <c r="W1539" s="18">
        <f t="shared" si="164"/>
        <v>0</v>
      </c>
      <c r="X1539" s="27"/>
      <c r="Y1539" s="19">
        <f t="shared" si="165"/>
        <v>0</v>
      </c>
      <c r="Z1539" s="18">
        <f t="shared" si="166"/>
        <v>10.992000000000001</v>
      </c>
      <c r="AA1539" s="12">
        <v>151</v>
      </c>
      <c r="AB1539" s="12">
        <v>8371.6299999999992</v>
      </c>
      <c r="AC1539" s="28">
        <f>+I1539+Y1539-Z1539</f>
        <v>-13.012</v>
      </c>
      <c r="AD1539" s="20">
        <f t="shared" si="167"/>
        <v>20</v>
      </c>
      <c r="AE1539">
        <v>20</v>
      </c>
    </row>
    <row r="1540" spans="1:31" x14ac:dyDescent="0.25">
      <c r="A1540" s="9">
        <v>45107</v>
      </c>
      <c r="B1540" s="10" t="s">
        <v>158</v>
      </c>
      <c r="C1540" s="10" t="s">
        <v>62</v>
      </c>
      <c r="D1540" s="10" t="s">
        <v>40</v>
      </c>
      <c r="E1540" s="10" t="s">
        <v>30</v>
      </c>
      <c r="F1540" s="10">
        <v>420</v>
      </c>
      <c r="G1540" s="10">
        <v>458</v>
      </c>
      <c r="H1540" s="11">
        <f>SUMIFS(AA:AA,$A:$A,EOMONTH($A1540,-1),$B:$B,$B1540)</f>
        <v>267</v>
      </c>
      <c r="I1540" s="63">
        <f>ROUND(SUMIFS(AC:AC,$A:$A,EOMONTH($A1540,-1),$B:$B,$B1540),2)</f>
        <v>9.58</v>
      </c>
      <c r="J1540" s="11">
        <f>SUMIFS(AB:AB,$A:$A,EOMONTH($A1540,-1),$B:$B,$B1540)</f>
        <v>22958.66</v>
      </c>
      <c r="K1540" s="13">
        <v>0</v>
      </c>
      <c r="L1540" s="25">
        <v>0</v>
      </c>
      <c r="M1540" s="15">
        <v>0</v>
      </c>
      <c r="N1540" s="14">
        <v>0</v>
      </c>
      <c r="O1540" s="16">
        <v>24</v>
      </c>
      <c r="P1540" s="16">
        <v>1910.88</v>
      </c>
      <c r="Q1540" s="16">
        <v>0</v>
      </c>
      <c r="R1540" s="16">
        <f>Q1540*16.876/100</f>
        <v>0</v>
      </c>
      <c r="S1540" s="17">
        <f t="shared" si="161"/>
        <v>0</v>
      </c>
      <c r="T1540" s="16">
        <v>0</v>
      </c>
      <c r="U1540" s="18">
        <f t="shared" si="162"/>
        <v>122.286</v>
      </c>
      <c r="V1540" s="18">
        <f t="shared" si="163"/>
        <v>0</v>
      </c>
      <c r="W1540" s="18">
        <f t="shared" si="164"/>
        <v>0</v>
      </c>
      <c r="X1540" s="27"/>
      <c r="Y1540" s="19">
        <f t="shared" si="165"/>
        <v>0</v>
      </c>
      <c r="Z1540" s="18">
        <f t="shared" si="166"/>
        <v>10.992000000000001</v>
      </c>
      <c r="AA1540" s="12">
        <v>243</v>
      </c>
      <c r="AB1540" s="12">
        <v>20894.96</v>
      </c>
      <c r="AC1540" s="28">
        <f>+I1540+Y1540-Z1540</f>
        <v>-1.4120000000000008</v>
      </c>
      <c r="AD1540" s="20">
        <f t="shared" si="167"/>
        <v>10</v>
      </c>
      <c r="AE1540">
        <v>10</v>
      </c>
    </row>
    <row r="1541" spans="1:31" x14ac:dyDescent="0.25">
      <c r="A1541" s="9">
        <v>45107</v>
      </c>
      <c r="B1541" s="10" t="s">
        <v>159</v>
      </c>
      <c r="C1541" s="10" t="s">
        <v>62</v>
      </c>
      <c r="D1541" s="10" t="s">
        <v>40</v>
      </c>
      <c r="E1541" s="10" t="s">
        <v>30</v>
      </c>
      <c r="F1541" s="10">
        <v>420</v>
      </c>
      <c r="G1541" s="10">
        <v>458</v>
      </c>
      <c r="H1541" s="11">
        <f>SUMIFS(AA:AA,$A:$A,EOMONTH($A1541,-1),$B:$B,$B1541)</f>
        <v>80</v>
      </c>
      <c r="I1541" s="63">
        <f>ROUND(SUMIFS(AC:AC,$A:$A,EOMONTH($A1541,-1),$B:$B,$B1541),2)</f>
        <v>-23.64</v>
      </c>
      <c r="J1541" s="11">
        <f>SUMIFS(AB:AB,$A:$A,EOMONTH($A1541,-1),$B:$B,$B1541)</f>
        <v>4164.1499999999996</v>
      </c>
      <c r="K1541" s="13">
        <v>0</v>
      </c>
      <c r="L1541" s="25">
        <v>0</v>
      </c>
      <c r="M1541" s="15">
        <v>245</v>
      </c>
      <c r="N1541" s="14">
        <v>11628.32</v>
      </c>
      <c r="O1541" s="16">
        <v>72</v>
      </c>
      <c r="P1541" s="16">
        <v>5803.44</v>
      </c>
      <c r="Q1541" s="16">
        <v>0</v>
      </c>
      <c r="R1541" s="16">
        <f>Q1541*16.876/100</f>
        <v>0</v>
      </c>
      <c r="S1541" s="17">
        <f t="shared" ref="S1541:S1604" si="168">Q1541+R1541</f>
        <v>0</v>
      </c>
      <c r="T1541" s="16">
        <v>0</v>
      </c>
      <c r="U1541" s="18">
        <f t="shared" ref="U1541:U1604" si="169">H1541*G1541/1000</f>
        <v>36.64</v>
      </c>
      <c r="V1541" s="18">
        <f t="shared" ref="V1541:V1604" si="170">M1541*F1541/1000</f>
        <v>102.9</v>
      </c>
      <c r="W1541" s="18">
        <f t="shared" ref="W1541:W1604" si="171">V1541*16.789/100</f>
        <v>17.275881000000002</v>
      </c>
      <c r="X1541" s="27"/>
      <c r="Y1541" s="19">
        <f t="shared" ref="Y1541:Y1604" si="172">V1541+W1541+X1541</f>
        <v>120.175881</v>
      </c>
      <c r="Z1541" s="18">
        <f t="shared" ref="Z1541:Z1604" si="173">O1541*G1541/1000</f>
        <v>32.975999999999999</v>
      </c>
      <c r="AA1541" s="12">
        <v>253</v>
      </c>
      <c r="AB1541" s="12">
        <v>12293.83</v>
      </c>
      <c r="AC1541" s="28">
        <f>+I1541+Y1541-Z1541</f>
        <v>63.559881000000004</v>
      </c>
      <c r="AD1541" s="20">
        <f t="shared" ref="AD1541:AD1604" si="174">IF(AC1541&lt;0,ROUNDUP(AC1541,-1)*-1,0)</f>
        <v>0</v>
      </c>
      <c r="AE1541">
        <v>0</v>
      </c>
    </row>
    <row r="1542" spans="1:31" x14ac:dyDescent="0.25">
      <c r="A1542" s="9">
        <v>45107</v>
      </c>
      <c r="B1542" s="10" t="s">
        <v>160</v>
      </c>
      <c r="C1542" s="10" t="s">
        <v>62</v>
      </c>
      <c r="D1542" s="10" t="s">
        <v>40</v>
      </c>
      <c r="E1542" s="10" t="s">
        <v>30</v>
      </c>
      <c r="F1542" s="10">
        <v>420</v>
      </c>
      <c r="G1542" s="10">
        <v>458</v>
      </c>
      <c r="H1542" s="11">
        <f>SUMIFS(AA:AA,$A:$A,EOMONTH($A1542,-1),$B:$B,$B1542)</f>
        <v>185</v>
      </c>
      <c r="I1542" s="63">
        <f>ROUND(SUMIFS(AC:AC,$A:$A,EOMONTH($A1542,-1),$B:$B,$B1542),2)</f>
        <v>-23.86</v>
      </c>
      <c r="J1542" s="11">
        <f>SUMIFS(AB:AB,$A:$A,EOMONTH($A1542,-1),$B:$B,$B1542)</f>
        <v>11715.62</v>
      </c>
      <c r="K1542" s="13">
        <v>0</v>
      </c>
      <c r="L1542" s="25">
        <v>0</v>
      </c>
      <c r="M1542" s="15">
        <v>110</v>
      </c>
      <c r="N1542" s="14">
        <v>5095.76</v>
      </c>
      <c r="O1542" s="16">
        <v>72</v>
      </c>
      <c r="P1542" s="16">
        <v>5803.44</v>
      </c>
      <c r="Q1542" s="16">
        <v>0</v>
      </c>
      <c r="R1542" s="16">
        <f>Q1542*16.876/100</f>
        <v>0</v>
      </c>
      <c r="S1542" s="17">
        <f t="shared" si="168"/>
        <v>0</v>
      </c>
      <c r="T1542" s="16">
        <v>0</v>
      </c>
      <c r="U1542" s="18">
        <f t="shared" si="169"/>
        <v>84.73</v>
      </c>
      <c r="V1542" s="18">
        <f t="shared" si="170"/>
        <v>46.2</v>
      </c>
      <c r="W1542" s="18">
        <f t="shared" si="171"/>
        <v>7.7565180000000007</v>
      </c>
      <c r="X1542" s="27"/>
      <c r="Y1542" s="19">
        <f t="shared" si="172"/>
        <v>53.956518000000003</v>
      </c>
      <c r="Z1542" s="18">
        <f t="shared" si="173"/>
        <v>32.975999999999999</v>
      </c>
      <c r="AA1542" s="12">
        <v>223</v>
      </c>
      <c r="AB1542" s="12">
        <v>12708.27</v>
      </c>
      <c r="AC1542" s="28">
        <f>+I1542+Y1542-Z1542</f>
        <v>-2.8794819999999959</v>
      </c>
      <c r="AD1542" s="20">
        <f t="shared" si="174"/>
        <v>10</v>
      </c>
      <c r="AE1542">
        <v>10</v>
      </c>
    </row>
    <row r="1543" spans="1:31" x14ac:dyDescent="0.25">
      <c r="A1543" s="9">
        <v>45107</v>
      </c>
      <c r="B1543" s="10" t="s">
        <v>741</v>
      </c>
      <c r="C1543" s="10" t="s">
        <v>62</v>
      </c>
      <c r="D1543" s="10" t="s">
        <v>40</v>
      </c>
      <c r="E1543" s="10" t="s">
        <v>30</v>
      </c>
      <c r="F1543" s="10">
        <v>420</v>
      </c>
      <c r="G1543" s="10">
        <v>458</v>
      </c>
      <c r="H1543" s="11">
        <f>SUMIFS(AA:AA,$A:$A,EOMONTH($A1543,-1),$B:$B,$B1543)</f>
        <v>0</v>
      </c>
      <c r="I1543" s="63">
        <f>ROUND(SUMIFS(AC:AC,$A:$A,EOMONTH($A1543,-1),$B:$B,$B1543),2)</f>
        <v>0</v>
      </c>
      <c r="J1543" s="11">
        <f>SUMIFS(AB:AB,$A:$A,EOMONTH($A1543,-1),$B:$B,$B1543)</f>
        <v>0</v>
      </c>
      <c r="K1543" s="13">
        <v>0</v>
      </c>
      <c r="L1543" s="25">
        <v>0</v>
      </c>
      <c r="M1543" s="15">
        <v>0</v>
      </c>
      <c r="N1543" s="14">
        <v>0</v>
      </c>
      <c r="O1543" s="16">
        <v>60</v>
      </c>
      <c r="P1543" s="16">
        <v>5253.6</v>
      </c>
      <c r="Q1543" s="16">
        <v>0</v>
      </c>
      <c r="R1543" s="16">
        <f>Q1543*16.876/100</f>
        <v>0</v>
      </c>
      <c r="S1543" s="17">
        <f t="shared" si="168"/>
        <v>0</v>
      </c>
      <c r="T1543" s="16">
        <v>0</v>
      </c>
      <c r="U1543" s="18">
        <f t="shared" si="169"/>
        <v>0</v>
      </c>
      <c r="V1543" s="18">
        <f t="shared" si="170"/>
        <v>0</v>
      </c>
      <c r="W1543" s="18">
        <f t="shared" si="171"/>
        <v>0</v>
      </c>
      <c r="X1543" s="27"/>
      <c r="Y1543" s="19">
        <f t="shared" si="172"/>
        <v>0</v>
      </c>
      <c r="Z1543" s="18">
        <f t="shared" si="173"/>
        <v>27.48</v>
      </c>
      <c r="AA1543" s="12">
        <v>-60</v>
      </c>
      <c r="AB1543" s="12">
        <v>-5253.6</v>
      </c>
      <c r="AC1543" s="28">
        <f>+I1543+Y1543-Z1543</f>
        <v>-27.48</v>
      </c>
      <c r="AD1543" s="20">
        <f t="shared" si="174"/>
        <v>30</v>
      </c>
      <c r="AE1543">
        <v>30</v>
      </c>
    </row>
    <row r="1544" spans="1:31" x14ac:dyDescent="0.25">
      <c r="A1544" s="9">
        <v>45107</v>
      </c>
      <c r="B1544" s="10" t="s">
        <v>161</v>
      </c>
      <c r="C1544" s="10" t="s">
        <v>62</v>
      </c>
      <c r="D1544" s="10" t="s">
        <v>40</v>
      </c>
      <c r="E1544" s="10" t="s">
        <v>30</v>
      </c>
      <c r="F1544" s="10">
        <v>420</v>
      </c>
      <c r="G1544" s="10">
        <v>458</v>
      </c>
      <c r="H1544" s="11">
        <f>SUMIFS(AA:AA,$A:$A,EOMONTH($A1544,-1),$B:$B,$B1544)</f>
        <v>343</v>
      </c>
      <c r="I1544" s="63">
        <f>ROUND(SUMIFS(AC:AC,$A:$A,EOMONTH($A1544,-1),$B:$B,$B1544),2)</f>
        <v>-13.83</v>
      </c>
      <c r="J1544" s="11">
        <f>SUMIFS(AB:AB,$A:$A,EOMONTH($A1544,-1),$B:$B,$B1544)</f>
        <v>16523.89</v>
      </c>
      <c r="K1544" s="13">
        <v>0</v>
      </c>
      <c r="L1544" s="25">
        <v>0</v>
      </c>
      <c r="M1544" s="15">
        <v>0</v>
      </c>
      <c r="N1544" s="14">
        <v>0</v>
      </c>
      <c r="O1544" s="16">
        <v>60</v>
      </c>
      <c r="P1544" s="16">
        <v>4848</v>
      </c>
      <c r="Q1544" s="16">
        <v>0</v>
      </c>
      <c r="R1544" s="16">
        <f>Q1544*16.876/100</f>
        <v>0</v>
      </c>
      <c r="S1544" s="17">
        <f t="shared" si="168"/>
        <v>0</v>
      </c>
      <c r="T1544" s="16">
        <v>0</v>
      </c>
      <c r="U1544" s="18">
        <f t="shared" si="169"/>
        <v>157.09399999999999</v>
      </c>
      <c r="V1544" s="18">
        <f t="shared" si="170"/>
        <v>0</v>
      </c>
      <c r="W1544" s="18">
        <f t="shared" si="171"/>
        <v>0</v>
      </c>
      <c r="X1544" s="27"/>
      <c r="Y1544" s="19">
        <f t="shared" si="172"/>
        <v>0</v>
      </c>
      <c r="Z1544" s="18">
        <f t="shared" si="173"/>
        <v>27.48</v>
      </c>
      <c r="AA1544" s="12">
        <v>283</v>
      </c>
      <c r="AB1544" s="12">
        <v>13633.41</v>
      </c>
      <c r="AC1544" s="28">
        <f>+I1544+Y1544-Z1544</f>
        <v>-41.31</v>
      </c>
      <c r="AD1544" s="20">
        <f t="shared" si="174"/>
        <v>50</v>
      </c>
      <c r="AE1544">
        <v>50</v>
      </c>
    </row>
    <row r="1545" spans="1:31" x14ac:dyDescent="0.25">
      <c r="A1545" s="9">
        <v>45107</v>
      </c>
      <c r="B1545" s="10" t="s">
        <v>162</v>
      </c>
      <c r="C1545" s="10" t="s">
        <v>62</v>
      </c>
      <c r="D1545" s="10" t="s">
        <v>40</v>
      </c>
      <c r="E1545" s="10" t="s">
        <v>30</v>
      </c>
      <c r="F1545" s="10">
        <v>420</v>
      </c>
      <c r="G1545" s="10">
        <v>458</v>
      </c>
      <c r="H1545" s="11">
        <f>SUMIFS(AA:AA,$A:$A,EOMONTH($A1545,-1),$B:$B,$B1545)</f>
        <v>39</v>
      </c>
      <c r="I1545" s="63">
        <f>ROUND(SUMIFS(AC:AC,$A:$A,EOMONTH($A1545,-1),$B:$B,$B1545),2)</f>
        <v>-20.86</v>
      </c>
      <c r="J1545" s="11">
        <f>SUMIFS(AB:AB,$A:$A,EOMONTH($A1545,-1),$B:$B,$B1545)</f>
        <v>3163.1</v>
      </c>
      <c r="K1545" s="13">
        <v>0</v>
      </c>
      <c r="L1545" s="25">
        <v>0</v>
      </c>
      <c r="M1545" s="15">
        <v>132</v>
      </c>
      <c r="N1545" s="14">
        <v>6220.4</v>
      </c>
      <c r="O1545" s="16">
        <v>24</v>
      </c>
      <c r="P1545" s="16">
        <v>1910.88</v>
      </c>
      <c r="Q1545" s="16">
        <v>0</v>
      </c>
      <c r="R1545" s="16">
        <f>Q1545*16.876/100</f>
        <v>0</v>
      </c>
      <c r="S1545" s="17">
        <f t="shared" si="168"/>
        <v>0</v>
      </c>
      <c r="T1545" s="16">
        <v>0</v>
      </c>
      <c r="U1545" s="18">
        <f t="shared" si="169"/>
        <v>17.861999999999998</v>
      </c>
      <c r="V1545" s="18">
        <f t="shared" si="170"/>
        <v>55.44</v>
      </c>
      <c r="W1545" s="18">
        <f t="shared" si="171"/>
        <v>9.3078216000000005</v>
      </c>
      <c r="X1545" s="27"/>
      <c r="Y1545" s="19">
        <f t="shared" si="172"/>
        <v>64.747821599999995</v>
      </c>
      <c r="Z1545" s="18">
        <f t="shared" si="173"/>
        <v>10.992000000000001</v>
      </c>
      <c r="AA1545" s="12">
        <v>147</v>
      </c>
      <c r="AB1545" s="12">
        <v>8066.52</v>
      </c>
      <c r="AC1545" s="28">
        <f>+I1545+Y1545-Z1545</f>
        <v>32.895821599999991</v>
      </c>
      <c r="AD1545" s="20">
        <f t="shared" si="174"/>
        <v>0</v>
      </c>
      <c r="AE1545">
        <v>0</v>
      </c>
    </row>
    <row r="1546" spans="1:31" x14ac:dyDescent="0.25">
      <c r="A1546" s="9">
        <v>45107</v>
      </c>
      <c r="B1546" s="10" t="s">
        <v>163</v>
      </c>
      <c r="C1546" s="10" t="s">
        <v>62</v>
      </c>
      <c r="D1546" s="10" t="s">
        <v>40</v>
      </c>
      <c r="E1546" s="10" t="s">
        <v>30</v>
      </c>
      <c r="F1546" s="10">
        <v>420</v>
      </c>
      <c r="G1546" s="10">
        <v>458</v>
      </c>
      <c r="H1546" s="11">
        <f>SUMIFS(AA:AA,$A:$A,EOMONTH($A1546,-1),$B:$B,$B1546)</f>
        <v>67</v>
      </c>
      <c r="I1546" s="63">
        <f>ROUND(SUMIFS(AC:AC,$A:$A,EOMONTH($A1546,-1),$B:$B,$B1546),2)</f>
        <v>8.07</v>
      </c>
      <c r="J1546" s="11">
        <f>SUMIFS(AB:AB,$A:$A,EOMONTH($A1546,-1),$B:$B,$B1546)</f>
        <v>4335.32</v>
      </c>
      <c r="K1546" s="13">
        <v>0</v>
      </c>
      <c r="L1546" s="25">
        <v>0</v>
      </c>
      <c r="M1546" s="15">
        <v>0</v>
      </c>
      <c r="N1546" s="14">
        <v>0</v>
      </c>
      <c r="O1546" s="16">
        <v>12</v>
      </c>
      <c r="P1546" s="16">
        <v>955.44</v>
      </c>
      <c r="Q1546" s="16">
        <v>0</v>
      </c>
      <c r="R1546" s="16">
        <f>Q1546*16.876/100</f>
        <v>0</v>
      </c>
      <c r="S1546" s="17">
        <f t="shared" si="168"/>
        <v>0</v>
      </c>
      <c r="T1546" s="16">
        <v>0</v>
      </c>
      <c r="U1546" s="18">
        <f t="shared" si="169"/>
        <v>30.686</v>
      </c>
      <c r="V1546" s="18">
        <f t="shared" si="170"/>
        <v>0</v>
      </c>
      <c r="W1546" s="18">
        <f t="shared" si="171"/>
        <v>0</v>
      </c>
      <c r="X1546" s="27"/>
      <c r="Y1546" s="19">
        <f t="shared" si="172"/>
        <v>0</v>
      </c>
      <c r="Z1546" s="18">
        <f t="shared" si="173"/>
        <v>5.4960000000000004</v>
      </c>
      <c r="AA1546" s="12">
        <v>55</v>
      </c>
      <c r="AB1546" s="12">
        <v>3558.84</v>
      </c>
      <c r="AC1546" s="28">
        <f>+I1546+Y1546-Z1546</f>
        <v>2.5739999999999998</v>
      </c>
      <c r="AD1546" s="20">
        <f t="shared" si="174"/>
        <v>0</v>
      </c>
      <c r="AE1546">
        <v>10</v>
      </c>
    </row>
    <row r="1547" spans="1:31" x14ac:dyDescent="0.25">
      <c r="A1547" s="9">
        <v>45107</v>
      </c>
      <c r="B1547" s="10" t="s">
        <v>164</v>
      </c>
      <c r="C1547" s="10" t="s">
        <v>62</v>
      </c>
      <c r="D1547" s="10" t="s">
        <v>40</v>
      </c>
      <c r="E1547" s="10" t="s">
        <v>30</v>
      </c>
      <c r="F1547" s="10">
        <v>420</v>
      </c>
      <c r="G1547" s="10">
        <v>458</v>
      </c>
      <c r="H1547" s="11">
        <f>SUMIFS(AA:AA,$A:$A,EOMONTH($A1547,-1),$B:$B,$B1547)</f>
        <v>114</v>
      </c>
      <c r="I1547" s="63">
        <f>ROUND(SUMIFS(AC:AC,$A:$A,EOMONTH($A1547,-1),$B:$B,$B1547),2)</f>
        <v>-29.54</v>
      </c>
      <c r="J1547" s="11">
        <f>SUMIFS(AB:AB,$A:$A,EOMONTH($A1547,-1),$B:$B,$B1547)</f>
        <v>5986.39</v>
      </c>
      <c r="K1547" s="13">
        <v>0</v>
      </c>
      <c r="L1547" s="25">
        <v>0</v>
      </c>
      <c r="M1547" s="15">
        <v>80</v>
      </c>
      <c r="N1547" s="14">
        <v>3698.24</v>
      </c>
      <c r="O1547" s="16">
        <v>72</v>
      </c>
      <c r="P1547" s="16">
        <v>5803.44</v>
      </c>
      <c r="Q1547" s="16">
        <v>0</v>
      </c>
      <c r="R1547" s="16">
        <f>Q1547*16.876/100</f>
        <v>0</v>
      </c>
      <c r="S1547" s="17">
        <f t="shared" si="168"/>
        <v>0</v>
      </c>
      <c r="T1547" s="16">
        <v>0</v>
      </c>
      <c r="U1547" s="18">
        <f t="shared" si="169"/>
        <v>52.212000000000003</v>
      </c>
      <c r="V1547" s="18">
        <f t="shared" si="170"/>
        <v>33.6</v>
      </c>
      <c r="W1547" s="18">
        <f t="shared" si="171"/>
        <v>5.6411040000000003</v>
      </c>
      <c r="X1547" s="27"/>
      <c r="Y1547" s="19">
        <f t="shared" si="172"/>
        <v>39.241104</v>
      </c>
      <c r="Z1547" s="18">
        <f t="shared" si="173"/>
        <v>32.975999999999999</v>
      </c>
      <c r="AA1547" s="12">
        <v>122</v>
      </c>
      <c r="AB1547" s="12">
        <v>6090.33</v>
      </c>
      <c r="AC1547" s="28">
        <f>+I1547+Y1547-Z1547</f>
        <v>-23.274895999999998</v>
      </c>
      <c r="AD1547" s="20">
        <f t="shared" si="174"/>
        <v>30</v>
      </c>
      <c r="AE1547">
        <v>30</v>
      </c>
    </row>
    <row r="1548" spans="1:31" x14ac:dyDescent="0.25">
      <c r="A1548" s="9">
        <v>45107</v>
      </c>
      <c r="B1548" s="10" t="s">
        <v>165</v>
      </c>
      <c r="C1548" s="10" t="s">
        <v>62</v>
      </c>
      <c r="D1548" s="10" t="s">
        <v>40</v>
      </c>
      <c r="E1548" s="10" t="s">
        <v>30</v>
      </c>
      <c r="F1548" s="10">
        <v>720</v>
      </c>
      <c r="G1548" s="10">
        <v>785</v>
      </c>
      <c r="H1548" s="11">
        <f>SUMIFS(AA:AA,$A:$A,EOMONTH($A1548,-1),$B:$B,$B1548)</f>
        <v>50</v>
      </c>
      <c r="I1548" s="63">
        <f>ROUND(SUMIFS(AC:AC,$A:$A,EOMONTH($A1548,-1),$B:$B,$B1548),2)</f>
        <v>-12.54</v>
      </c>
      <c r="J1548" s="11">
        <f>SUMIFS(AB:AB,$A:$A,EOMONTH($A1548,-1),$B:$B,$B1548)</f>
        <v>5724.77</v>
      </c>
      <c r="K1548" s="13">
        <v>0</v>
      </c>
      <c r="L1548" s="25">
        <v>0</v>
      </c>
      <c r="M1548" s="15">
        <v>0</v>
      </c>
      <c r="N1548" s="14">
        <v>0</v>
      </c>
      <c r="O1548" s="16">
        <v>12</v>
      </c>
      <c r="P1548" s="16">
        <v>1475.4</v>
      </c>
      <c r="Q1548" s="16">
        <v>0</v>
      </c>
      <c r="R1548" s="16">
        <f>Q1548*16.876/100</f>
        <v>0</v>
      </c>
      <c r="S1548" s="17">
        <f t="shared" si="168"/>
        <v>0</v>
      </c>
      <c r="T1548" s="16">
        <v>0</v>
      </c>
      <c r="U1548" s="18">
        <f t="shared" si="169"/>
        <v>39.25</v>
      </c>
      <c r="V1548" s="18">
        <f t="shared" si="170"/>
        <v>0</v>
      </c>
      <c r="W1548" s="18">
        <f t="shared" si="171"/>
        <v>0</v>
      </c>
      <c r="X1548" s="27"/>
      <c r="Y1548" s="19">
        <f t="shared" si="172"/>
        <v>0</v>
      </c>
      <c r="Z1548" s="18">
        <f t="shared" si="173"/>
        <v>9.42</v>
      </c>
      <c r="AA1548" s="12">
        <v>38</v>
      </c>
      <c r="AB1548" s="12">
        <v>4350.83</v>
      </c>
      <c r="AC1548" s="28">
        <f>+I1548+Y1548-Z1548</f>
        <v>-21.96</v>
      </c>
      <c r="AD1548" s="20">
        <f t="shared" si="174"/>
        <v>30</v>
      </c>
      <c r="AE1548">
        <v>30</v>
      </c>
    </row>
    <row r="1549" spans="1:31" x14ac:dyDescent="0.25">
      <c r="A1549" s="9">
        <v>45107</v>
      </c>
      <c r="B1549" s="10" t="s">
        <v>166</v>
      </c>
      <c r="C1549" s="10" t="s">
        <v>62</v>
      </c>
      <c r="D1549" s="10" t="s">
        <v>40</v>
      </c>
      <c r="E1549" s="10" t="s">
        <v>30</v>
      </c>
      <c r="F1549" s="10">
        <v>720</v>
      </c>
      <c r="G1549" s="10">
        <v>785</v>
      </c>
      <c r="H1549" s="11">
        <f>SUMIFS(AA:AA,$A:$A,EOMONTH($A1549,-1),$B:$B,$B1549)</f>
        <v>98</v>
      </c>
      <c r="I1549" s="63">
        <f>ROUND(SUMIFS(AC:AC,$A:$A,EOMONTH($A1549,-1),$B:$B,$B1549),2)</f>
        <v>-7.77</v>
      </c>
      <c r="J1549" s="11">
        <f>SUMIFS(AB:AB,$A:$A,EOMONTH($A1549,-1),$B:$B,$B1549)</f>
        <v>16562</v>
      </c>
      <c r="K1549" s="13">
        <v>0</v>
      </c>
      <c r="L1549" s="25">
        <v>0</v>
      </c>
      <c r="M1549" s="15">
        <v>0</v>
      </c>
      <c r="N1549" s="14">
        <v>0</v>
      </c>
      <c r="O1549" s="16">
        <v>12</v>
      </c>
      <c r="P1549" s="16">
        <v>1475.4</v>
      </c>
      <c r="Q1549" s="16">
        <v>0</v>
      </c>
      <c r="R1549" s="16">
        <f>Q1549*16.876/100</f>
        <v>0</v>
      </c>
      <c r="S1549" s="17">
        <f t="shared" si="168"/>
        <v>0</v>
      </c>
      <c r="T1549" s="16">
        <v>0</v>
      </c>
      <c r="U1549" s="18">
        <f t="shared" si="169"/>
        <v>76.930000000000007</v>
      </c>
      <c r="V1549" s="18">
        <f t="shared" si="170"/>
        <v>0</v>
      </c>
      <c r="W1549" s="18">
        <f t="shared" si="171"/>
        <v>0</v>
      </c>
      <c r="X1549" s="27"/>
      <c r="Y1549" s="19">
        <f t="shared" si="172"/>
        <v>0</v>
      </c>
      <c r="Z1549" s="18">
        <f t="shared" si="173"/>
        <v>9.42</v>
      </c>
      <c r="AA1549" s="12">
        <v>86</v>
      </c>
      <c r="AB1549" s="12">
        <v>14534</v>
      </c>
      <c r="AC1549" s="28">
        <f>+I1549+Y1549-Z1549</f>
        <v>-17.189999999999998</v>
      </c>
      <c r="AD1549" s="20">
        <f t="shared" si="174"/>
        <v>20</v>
      </c>
      <c r="AE1549">
        <v>30</v>
      </c>
    </row>
    <row r="1550" spans="1:31" x14ac:dyDescent="0.25">
      <c r="A1550" s="9">
        <v>45107</v>
      </c>
      <c r="B1550" s="10" t="s">
        <v>167</v>
      </c>
      <c r="C1550" s="10" t="s">
        <v>62</v>
      </c>
      <c r="D1550" s="10" t="s">
        <v>40</v>
      </c>
      <c r="E1550" s="10" t="s">
        <v>30</v>
      </c>
      <c r="F1550" s="10">
        <v>720</v>
      </c>
      <c r="G1550" s="10">
        <v>785</v>
      </c>
      <c r="H1550" s="11">
        <f>SUMIFS(AA:AA,$A:$A,EOMONTH($A1550,-1),$B:$B,$B1550)</f>
        <v>191</v>
      </c>
      <c r="I1550" s="63">
        <f>ROUND(SUMIFS(AC:AC,$A:$A,EOMONTH($A1550,-1),$B:$B,$B1550),2)</f>
        <v>-4.6900000000000004</v>
      </c>
      <c r="J1550" s="11">
        <f>SUMIFS(AB:AB,$A:$A,EOMONTH($A1550,-1),$B:$B,$B1550)</f>
        <v>17436.71</v>
      </c>
      <c r="K1550" s="13">
        <v>0</v>
      </c>
      <c r="L1550" s="25">
        <v>0</v>
      </c>
      <c r="M1550" s="15">
        <v>0</v>
      </c>
      <c r="N1550" s="14">
        <v>0</v>
      </c>
      <c r="O1550" s="16">
        <v>56</v>
      </c>
      <c r="P1550" s="16">
        <v>3801.24</v>
      </c>
      <c r="Q1550" s="16">
        <v>0</v>
      </c>
      <c r="R1550" s="16">
        <f>Q1550*16.876/100</f>
        <v>0</v>
      </c>
      <c r="S1550" s="17">
        <f t="shared" si="168"/>
        <v>0</v>
      </c>
      <c r="T1550" s="16">
        <v>0</v>
      </c>
      <c r="U1550" s="18">
        <f t="shared" si="169"/>
        <v>149.935</v>
      </c>
      <c r="V1550" s="18">
        <f t="shared" si="170"/>
        <v>0</v>
      </c>
      <c r="W1550" s="18">
        <f t="shared" si="171"/>
        <v>0</v>
      </c>
      <c r="X1550" s="27"/>
      <c r="Y1550" s="19">
        <f t="shared" si="172"/>
        <v>0</v>
      </c>
      <c r="Z1550" s="18">
        <f t="shared" si="173"/>
        <v>43.96</v>
      </c>
      <c r="AA1550" s="12">
        <v>135</v>
      </c>
      <c r="AB1550" s="12">
        <v>12324.38</v>
      </c>
      <c r="AC1550" s="28">
        <f>+I1550+Y1550-Z1550</f>
        <v>-48.65</v>
      </c>
      <c r="AD1550" s="20">
        <f t="shared" si="174"/>
        <v>50</v>
      </c>
      <c r="AE1550">
        <v>50</v>
      </c>
    </row>
    <row r="1551" spans="1:31" x14ac:dyDescent="0.25">
      <c r="A1551" s="9">
        <v>45107</v>
      </c>
      <c r="B1551" s="10" t="s">
        <v>168</v>
      </c>
      <c r="C1551" s="10" t="s">
        <v>62</v>
      </c>
      <c r="D1551" s="10" t="s">
        <v>40</v>
      </c>
      <c r="E1551" s="10" t="s">
        <v>30</v>
      </c>
      <c r="F1551" s="10">
        <v>720</v>
      </c>
      <c r="G1551" s="10">
        <v>785</v>
      </c>
      <c r="H1551" s="11">
        <f>SUMIFS(AA:AA,$A:$A,EOMONTH($A1551,-1),$B:$B,$B1551)</f>
        <v>62</v>
      </c>
      <c r="I1551" s="63">
        <f>ROUND(SUMIFS(AC:AC,$A:$A,EOMONTH($A1551,-1),$B:$B,$B1551),2)</f>
        <v>-7.53</v>
      </c>
      <c r="J1551" s="11">
        <f>SUMIFS(AB:AB,$A:$A,EOMONTH($A1551,-1),$B:$B,$B1551)</f>
        <v>10478</v>
      </c>
      <c r="K1551" s="13">
        <v>0</v>
      </c>
      <c r="L1551" s="25">
        <v>0</v>
      </c>
      <c r="M1551" s="15">
        <v>0</v>
      </c>
      <c r="N1551" s="14">
        <v>0</v>
      </c>
      <c r="O1551" s="16">
        <v>12</v>
      </c>
      <c r="P1551" s="16">
        <v>1475.4</v>
      </c>
      <c r="Q1551" s="16">
        <v>0</v>
      </c>
      <c r="R1551" s="16">
        <f>Q1551*16.876/100</f>
        <v>0</v>
      </c>
      <c r="S1551" s="17">
        <f t="shared" si="168"/>
        <v>0</v>
      </c>
      <c r="T1551" s="16">
        <v>0</v>
      </c>
      <c r="U1551" s="18">
        <f t="shared" si="169"/>
        <v>48.67</v>
      </c>
      <c r="V1551" s="18">
        <f t="shared" si="170"/>
        <v>0</v>
      </c>
      <c r="W1551" s="18">
        <f t="shared" si="171"/>
        <v>0</v>
      </c>
      <c r="X1551" s="27"/>
      <c r="Y1551" s="19">
        <f t="shared" si="172"/>
        <v>0</v>
      </c>
      <c r="Z1551" s="18">
        <f t="shared" si="173"/>
        <v>9.42</v>
      </c>
      <c r="AA1551" s="12">
        <v>50</v>
      </c>
      <c r="AB1551" s="12">
        <v>8450</v>
      </c>
      <c r="AC1551" s="28">
        <f>+I1551+Y1551-Z1551</f>
        <v>-16.95</v>
      </c>
      <c r="AD1551" s="20">
        <f t="shared" si="174"/>
        <v>20</v>
      </c>
      <c r="AE1551">
        <v>40</v>
      </c>
    </row>
    <row r="1552" spans="1:31" x14ac:dyDescent="0.25">
      <c r="A1552" s="59">
        <v>45107</v>
      </c>
      <c r="B1552" s="60" t="s">
        <v>794</v>
      </c>
      <c r="C1552" s="60" t="s">
        <v>62</v>
      </c>
      <c r="D1552" s="60" t="s">
        <v>40</v>
      </c>
      <c r="E1552" s="60" t="s">
        <v>30</v>
      </c>
      <c r="F1552" s="10"/>
      <c r="G1552" s="10"/>
      <c r="H1552" s="11"/>
      <c r="I1552" s="63">
        <f>ROUND(SUMIFS(AC:AC,$A:$A,EOMONTH($A1552,-1),$B:$B,$B1552),2)</f>
        <v>0</v>
      </c>
      <c r="J1552" s="11"/>
      <c r="K1552" s="13"/>
      <c r="L1552" s="25"/>
      <c r="M1552" s="15"/>
      <c r="N1552" s="14"/>
      <c r="O1552" s="16"/>
      <c r="P1552" s="16"/>
      <c r="Q1552" s="16"/>
      <c r="R1552" s="16"/>
      <c r="S1552" s="17">
        <f t="shared" si="168"/>
        <v>0</v>
      </c>
      <c r="T1552" s="16"/>
      <c r="U1552" s="18">
        <f t="shared" si="169"/>
        <v>0</v>
      </c>
      <c r="V1552" s="18">
        <f t="shared" si="170"/>
        <v>0</v>
      </c>
      <c r="W1552" s="18">
        <f t="shared" si="171"/>
        <v>0</v>
      </c>
      <c r="X1552" s="27"/>
      <c r="Y1552" s="19">
        <f t="shared" si="172"/>
        <v>0</v>
      </c>
      <c r="Z1552" s="18">
        <f t="shared" si="173"/>
        <v>0</v>
      </c>
      <c r="AA1552" s="12"/>
      <c r="AB1552" s="12"/>
      <c r="AC1552" s="28">
        <f>+I1552+Y1552-Z1552</f>
        <v>0</v>
      </c>
      <c r="AD1552" s="20">
        <f t="shared" si="174"/>
        <v>0</v>
      </c>
      <c r="AE1552">
        <v>0</v>
      </c>
    </row>
    <row r="1553" spans="1:31" x14ac:dyDescent="0.25">
      <c r="A1553" s="9">
        <v>45107</v>
      </c>
      <c r="B1553" s="10" t="s">
        <v>169</v>
      </c>
      <c r="C1553" s="10" t="s">
        <v>62</v>
      </c>
      <c r="D1553" s="10" t="s">
        <v>40</v>
      </c>
      <c r="E1553" s="10" t="s">
        <v>30</v>
      </c>
      <c r="F1553" s="10">
        <v>720</v>
      </c>
      <c r="G1553" s="10">
        <v>785</v>
      </c>
      <c r="H1553" s="11">
        <f>SUMIFS(AA:AA,$A:$A,EOMONTH($A1553,-1),$B:$B,$B1553)</f>
        <v>103</v>
      </c>
      <c r="I1553" s="63">
        <f>ROUND(SUMIFS(AC:AC,$A:$A,EOMONTH($A1553,-1),$B:$B,$B1553),2)</f>
        <v>-6.8</v>
      </c>
      <c r="J1553" s="11">
        <f>SUMIFS(AB:AB,$A:$A,EOMONTH($A1553,-1),$B:$B,$B1553)</f>
        <v>13577.46</v>
      </c>
      <c r="K1553" s="13">
        <v>0</v>
      </c>
      <c r="L1553" s="25">
        <v>0</v>
      </c>
      <c r="M1553" s="15">
        <v>0</v>
      </c>
      <c r="N1553" s="14">
        <v>0</v>
      </c>
      <c r="O1553" s="16">
        <v>0</v>
      </c>
      <c r="P1553" s="16">
        <v>0</v>
      </c>
      <c r="Q1553" s="16">
        <v>0</v>
      </c>
      <c r="R1553" s="16">
        <f>Q1553*16.876/100</f>
        <v>0</v>
      </c>
      <c r="S1553" s="17">
        <f t="shared" si="168"/>
        <v>0</v>
      </c>
      <c r="T1553" s="16">
        <v>0</v>
      </c>
      <c r="U1553" s="18">
        <f t="shared" si="169"/>
        <v>80.855000000000004</v>
      </c>
      <c r="V1553" s="18">
        <f t="shared" si="170"/>
        <v>0</v>
      </c>
      <c r="W1553" s="18">
        <f t="shared" si="171"/>
        <v>0</v>
      </c>
      <c r="X1553" s="27"/>
      <c r="Y1553" s="19">
        <f t="shared" si="172"/>
        <v>0</v>
      </c>
      <c r="Z1553" s="18">
        <f t="shared" si="173"/>
        <v>0</v>
      </c>
      <c r="AA1553" s="12">
        <v>103</v>
      </c>
      <c r="AB1553" s="12">
        <v>13577.46</v>
      </c>
      <c r="AC1553" s="28">
        <f>+I1553+Y1553-Z1553</f>
        <v>-6.8</v>
      </c>
      <c r="AD1553" s="20">
        <f t="shared" si="174"/>
        <v>10</v>
      </c>
      <c r="AE1553">
        <v>20</v>
      </c>
    </row>
    <row r="1554" spans="1:31" x14ac:dyDescent="0.25">
      <c r="A1554" s="9">
        <v>45107</v>
      </c>
      <c r="B1554" s="10" t="s">
        <v>170</v>
      </c>
      <c r="C1554" s="10" t="s">
        <v>62</v>
      </c>
      <c r="D1554" s="10" t="s">
        <v>40</v>
      </c>
      <c r="E1554" s="10" t="s">
        <v>30</v>
      </c>
      <c r="F1554" s="10">
        <v>720</v>
      </c>
      <c r="G1554" s="10">
        <v>785</v>
      </c>
      <c r="H1554" s="11">
        <f>SUMIFS(AA:AA,$A:$A,EOMONTH($A1554,-1),$B:$B,$B1554)</f>
        <v>13</v>
      </c>
      <c r="I1554" s="63">
        <f>ROUND(SUMIFS(AC:AC,$A:$A,EOMONTH($A1554,-1),$B:$B,$B1554),2)</f>
        <v>0.26</v>
      </c>
      <c r="J1554" s="11">
        <f>SUMIFS(AB:AB,$A:$A,EOMONTH($A1554,-1),$B:$B,$B1554)</f>
        <v>2197</v>
      </c>
      <c r="K1554" s="13">
        <v>0</v>
      </c>
      <c r="L1554" s="25">
        <v>0</v>
      </c>
      <c r="M1554" s="15">
        <v>202</v>
      </c>
      <c r="N1554" s="14">
        <v>16451.77</v>
      </c>
      <c r="O1554" s="16">
        <v>60</v>
      </c>
      <c r="P1554" s="16">
        <v>4328.5200000000004</v>
      </c>
      <c r="Q1554" s="16">
        <v>0</v>
      </c>
      <c r="R1554" s="16">
        <f>Q1554*16.876/100</f>
        <v>0</v>
      </c>
      <c r="S1554" s="17">
        <f t="shared" si="168"/>
        <v>0</v>
      </c>
      <c r="T1554" s="16">
        <v>0</v>
      </c>
      <c r="U1554" s="18">
        <f t="shared" si="169"/>
        <v>10.205</v>
      </c>
      <c r="V1554" s="18">
        <f t="shared" si="170"/>
        <v>145.44</v>
      </c>
      <c r="W1554" s="18">
        <f t="shared" si="171"/>
        <v>24.4179216</v>
      </c>
      <c r="X1554" s="27"/>
      <c r="Y1554" s="19">
        <f t="shared" si="172"/>
        <v>169.8579216</v>
      </c>
      <c r="Z1554" s="18">
        <f t="shared" si="173"/>
        <v>47.1</v>
      </c>
      <c r="AA1554" s="12">
        <v>155</v>
      </c>
      <c r="AB1554" s="12">
        <v>13444.47</v>
      </c>
      <c r="AC1554" s="28">
        <f>+I1554+Y1554-Z1554</f>
        <v>123.01792159999999</v>
      </c>
      <c r="AD1554" s="20">
        <f t="shared" si="174"/>
        <v>0</v>
      </c>
      <c r="AE1554">
        <v>0</v>
      </c>
    </row>
    <row r="1555" spans="1:31" x14ac:dyDescent="0.25">
      <c r="A1555" s="9">
        <v>45107</v>
      </c>
      <c r="B1555" s="10" t="s">
        <v>171</v>
      </c>
      <c r="C1555" s="10" t="s">
        <v>62</v>
      </c>
      <c r="D1555" s="10" t="s">
        <v>40</v>
      </c>
      <c r="E1555" s="10" t="s">
        <v>30</v>
      </c>
      <c r="F1555" s="10">
        <v>720</v>
      </c>
      <c r="G1555" s="10">
        <v>785</v>
      </c>
      <c r="H1555" s="11">
        <f>SUMIFS(AA:AA,$A:$A,EOMONTH($A1555,-1),$B:$B,$B1555)</f>
        <v>83</v>
      </c>
      <c r="I1555" s="63">
        <f>ROUND(SUMIFS(AC:AC,$A:$A,EOMONTH($A1555,-1),$B:$B,$B1555),2)</f>
        <v>-8.4499999999999993</v>
      </c>
      <c r="J1555" s="11">
        <f>SUMIFS(AB:AB,$A:$A,EOMONTH($A1555,-1),$B:$B,$B1555)</f>
        <v>14027</v>
      </c>
      <c r="K1555" s="13">
        <v>0</v>
      </c>
      <c r="L1555" s="25">
        <v>0</v>
      </c>
      <c r="M1555" s="15">
        <v>0</v>
      </c>
      <c r="N1555" s="14">
        <v>0</v>
      </c>
      <c r="O1555" s="16">
        <v>0</v>
      </c>
      <c r="P1555" s="16">
        <v>0</v>
      </c>
      <c r="Q1555" s="16">
        <v>0</v>
      </c>
      <c r="R1555" s="16">
        <f>Q1555*16.876/100</f>
        <v>0</v>
      </c>
      <c r="S1555" s="17">
        <f t="shared" si="168"/>
        <v>0</v>
      </c>
      <c r="T1555" s="16">
        <v>0</v>
      </c>
      <c r="U1555" s="18">
        <f t="shared" si="169"/>
        <v>65.155000000000001</v>
      </c>
      <c r="V1555" s="18">
        <f t="shared" si="170"/>
        <v>0</v>
      </c>
      <c r="W1555" s="18">
        <f t="shared" si="171"/>
        <v>0</v>
      </c>
      <c r="X1555" s="27"/>
      <c r="Y1555" s="19">
        <f t="shared" si="172"/>
        <v>0</v>
      </c>
      <c r="Z1555" s="18">
        <f t="shared" si="173"/>
        <v>0</v>
      </c>
      <c r="AA1555" s="12">
        <v>83</v>
      </c>
      <c r="AB1555" s="12">
        <v>14027</v>
      </c>
      <c r="AC1555" s="28">
        <f>+I1555+Y1555-Z1555</f>
        <v>-8.4499999999999993</v>
      </c>
      <c r="AD1555" s="20">
        <f t="shared" si="174"/>
        <v>10</v>
      </c>
      <c r="AE1555">
        <v>20</v>
      </c>
    </row>
    <row r="1556" spans="1:31" x14ac:dyDescent="0.25">
      <c r="A1556" s="9">
        <v>45107</v>
      </c>
      <c r="B1556" s="10" t="s">
        <v>172</v>
      </c>
      <c r="C1556" s="10" t="s">
        <v>62</v>
      </c>
      <c r="D1556" s="10" t="s">
        <v>40</v>
      </c>
      <c r="E1556" s="10" t="s">
        <v>30</v>
      </c>
      <c r="F1556" s="10">
        <v>720</v>
      </c>
      <c r="G1556" s="10">
        <v>785</v>
      </c>
      <c r="H1556" s="11">
        <f>SUMIFS(AA:AA,$A:$A,EOMONTH($A1556,-1),$B:$B,$B1556)</f>
        <v>28</v>
      </c>
      <c r="I1556" s="63">
        <f>ROUND(SUMIFS(AC:AC,$A:$A,EOMONTH($A1556,-1),$B:$B,$B1556),2)</f>
        <v>11.29</v>
      </c>
      <c r="J1556" s="11">
        <f>SUMIFS(AB:AB,$A:$A,EOMONTH($A1556,-1),$B:$B,$B1556)</f>
        <v>4732</v>
      </c>
      <c r="K1556" s="13">
        <v>0</v>
      </c>
      <c r="L1556" s="25">
        <v>0</v>
      </c>
      <c r="M1556" s="15">
        <v>222</v>
      </c>
      <c r="N1556" s="14">
        <v>17730.45</v>
      </c>
      <c r="O1556" s="16">
        <v>72</v>
      </c>
      <c r="P1556" s="16">
        <v>5768.44</v>
      </c>
      <c r="Q1556" s="16">
        <v>0</v>
      </c>
      <c r="R1556" s="16">
        <f>Q1556*16.876/100</f>
        <v>0</v>
      </c>
      <c r="S1556" s="17">
        <f t="shared" si="168"/>
        <v>0</v>
      </c>
      <c r="T1556" s="16">
        <v>0</v>
      </c>
      <c r="U1556" s="18">
        <f t="shared" si="169"/>
        <v>21.98</v>
      </c>
      <c r="V1556" s="18">
        <f t="shared" si="170"/>
        <v>159.84</v>
      </c>
      <c r="W1556" s="18">
        <f t="shared" si="171"/>
        <v>26.835537600000002</v>
      </c>
      <c r="X1556" s="27"/>
      <c r="Y1556" s="19">
        <f t="shared" si="172"/>
        <v>186.67553760000001</v>
      </c>
      <c r="Z1556" s="18">
        <f t="shared" si="173"/>
        <v>56.52</v>
      </c>
      <c r="AA1556" s="12">
        <v>178</v>
      </c>
      <c r="AB1556" s="12">
        <v>15993.27</v>
      </c>
      <c r="AC1556" s="28">
        <f>+I1556+Y1556-Z1556</f>
        <v>141.44553759999999</v>
      </c>
      <c r="AD1556" s="20">
        <f t="shared" si="174"/>
        <v>0</v>
      </c>
      <c r="AE1556">
        <v>0</v>
      </c>
    </row>
    <row r="1557" spans="1:31" x14ac:dyDescent="0.25">
      <c r="A1557" s="59">
        <v>45107</v>
      </c>
      <c r="B1557" s="60" t="s">
        <v>777</v>
      </c>
      <c r="C1557" s="60" t="s">
        <v>711</v>
      </c>
      <c r="D1557" s="60" t="s">
        <v>29</v>
      </c>
      <c r="E1557" s="60" t="s">
        <v>30</v>
      </c>
      <c r="F1557" s="10"/>
      <c r="G1557" s="10"/>
      <c r="H1557" s="11"/>
      <c r="I1557" s="63">
        <f>ROUND(SUMIFS(AC:AC,$A:$A,EOMONTH($A1557,-1),$B:$B,$B1557),2)</f>
        <v>0</v>
      </c>
      <c r="J1557" s="11"/>
      <c r="K1557" s="13"/>
      <c r="L1557" s="25"/>
      <c r="M1557" s="15"/>
      <c r="N1557" s="14"/>
      <c r="O1557" s="16"/>
      <c r="P1557" s="16"/>
      <c r="Q1557" s="16"/>
      <c r="R1557" s="16"/>
      <c r="S1557" s="17">
        <f t="shared" si="168"/>
        <v>0</v>
      </c>
      <c r="T1557" s="16"/>
      <c r="U1557" s="18">
        <f t="shared" si="169"/>
        <v>0</v>
      </c>
      <c r="V1557" s="18">
        <f t="shared" si="170"/>
        <v>0</v>
      </c>
      <c r="W1557" s="18">
        <f t="shared" si="171"/>
        <v>0</v>
      </c>
      <c r="X1557" s="27"/>
      <c r="Y1557" s="19">
        <f t="shared" si="172"/>
        <v>0</v>
      </c>
      <c r="Z1557" s="18">
        <f t="shared" si="173"/>
        <v>0</v>
      </c>
      <c r="AA1557" s="12"/>
      <c r="AB1557" s="12"/>
      <c r="AC1557" s="28">
        <f>+I1557+Y1557-Z1557</f>
        <v>0</v>
      </c>
      <c r="AD1557" s="20">
        <f t="shared" si="174"/>
        <v>0</v>
      </c>
      <c r="AE1557">
        <v>0</v>
      </c>
    </row>
    <row r="1558" spans="1:31" x14ac:dyDescent="0.25">
      <c r="A1558" s="59">
        <v>45107</v>
      </c>
      <c r="B1558" s="60" t="s">
        <v>778</v>
      </c>
      <c r="C1558" s="60" t="s">
        <v>711</v>
      </c>
      <c r="D1558" s="60" t="s">
        <v>29</v>
      </c>
      <c r="E1558" s="60" t="s">
        <v>30</v>
      </c>
      <c r="F1558" s="10"/>
      <c r="G1558" s="10"/>
      <c r="H1558" s="11"/>
      <c r="I1558" s="63">
        <f>ROUND(SUMIFS(AC:AC,$A:$A,EOMONTH($A1558,-1),$B:$B,$B1558),2)</f>
        <v>0</v>
      </c>
      <c r="J1558" s="11"/>
      <c r="K1558" s="13"/>
      <c r="L1558" s="25"/>
      <c r="M1558" s="15"/>
      <c r="N1558" s="14"/>
      <c r="O1558" s="16"/>
      <c r="P1558" s="16"/>
      <c r="Q1558" s="16"/>
      <c r="R1558" s="16"/>
      <c r="S1558" s="17">
        <f t="shared" si="168"/>
        <v>0</v>
      </c>
      <c r="T1558" s="16"/>
      <c r="U1558" s="18">
        <f t="shared" si="169"/>
        <v>0</v>
      </c>
      <c r="V1558" s="18">
        <f t="shared" si="170"/>
        <v>0</v>
      </c>
      <c r="W1558" s="18">
        <f t="shared" si="171"/>
        <v>0</v>
      </c>
      <c r="X1558" s="27"/>
      <c r="Y1558" s="19">
        <f t="shared" si="172"/>
        <v>0</v>
      </c>
      <c r="Z1558" s="18">
        <f t="shared" si="173"/>
        <v>0</v>
      </c>
      <c r="AA1558" s="12"/>
      <c r="AB1558" s="12"/>
      <c r="AC1558" s="28">
        <f>+I1558+Y1558-Z1558</f>
        <v>0</v>
      </c>
      <c r="AD1558" s="20">
        <f t="shared" si="174"/>
        <v>0</v>
      </c>
      <c r="AE1558">
        <v>0</v>
      </c>
    </row>
    <row r="1559" spans="1:31" x14ac:dyDescent="0.25">
      <c r="A1559" s="9">
        <v>45107</v>
      </c>
      <c r="B1559" s="10" t="s">
        <v>719</v>
      </c>
      <c r="C1559" s="10" t="s">
        <v>711</v>
      </c>
      <c r="D1559" s="10" t="s">
        <v>29</v>
      </c>
      <c r="E1559" s="10" t="s">
        <v>30</v>
      </c>
      <c r="F1559" s="10"/>
      <c r="G1559" s="10">
        <v>0</v>
      </c>
      <c r="H1559" s="11">
        <f>SUMIFS(AA:AA,$A:$A,EOMONTH($A1559,-1),$B:$B,$B1559)</f>
        <v>2461</v>
      </c>
      <c r="I1559" s="63">
        <f>ROUND(SUMIFS(AC:AC,$A:$A,EOMONTH($A1559,-1),$B:$B,$B1559),2)</f>
        <v>0</v>
      </c>
      <c r="J1559" s="11">
        <f>SUMIFS(AB:AB,$A:$A,EOMONTH($A1559,-1),$B:$B,$B1559)</f>
        <v>238863.6</v>
      </c>
      <c r="K1559" s="13">
        <v>0</v>
      </c>
      <c r="L1559" s="25">
        <v>0</v>
      </c>
      <c r="M1559" s="15">
        <v>3772</v>
      </c>
      <c r="N1559" s="14">
        <v>366108.96</v>
      </c>
      <c r="O1559" s="16">
        <v>0</v>
      </c>
      <c r="P1559" s="16">
        <v>0</v>
      </c>
      <c r="Q1559" s="16">
        <v>6233</v>
      </c>
      <c r="R1559" s="16">
        <f>Q1559*16.876/100</f>
        <v>1051.8810800000001</v>
      </c>
      <c r="S1559" s="17">
        <f t="shared" si="168"/>
        <v>7284.8810800000001</v>
      </c>
      <c r="T1559" s="16">
        <v>3979.46</v>
      </c>
      <c r="U1559" s="18">
        <f t="shared" si="169"/>
        <v>0</v>
      </c>
      <c r="V1559" s="18">
        <f t="shared" si="170"/>
        <v>0</v>
      </c>
      <c r="W1559" s="18">
        <f t="shared" si="171"/>
        <v>0</v>
      </c>
      <c r="X1559" s="27"/>
      <c r="Y1559" s="19">
        <f t="shared" si="172"/>
        <v>0</v>
      </c>
      <c r="Z1559" s="18">
        <f t="shared" si="173"/>
        <v>0</v>
      </c>
      <c r="AA1559" s="12">
        <v>0</v>
      </c>
      <c r="AB1559" s="12">
        <v>0</v>
      </c>
      <c r="AC1559" s="28">
        <f>+I1559+Y1559-Z1559</f>
        <v>0</v>
      </c>
      <c r="AD1559" s="20">
        <f t="shared" si="174"/>
        <v>0</v>
      </c>
      <c r="AE1559">
        <v>0</v>
      </c>
    </row>
    <row r="1560" spans="1:31" x14ac:dyDescent="0.25">
      <c r="A1560" s="9">
        <v>45107</v>
      </c>
      <c r="B1560" s="10" t="s">
        <v>173</v>
      </c>
      <c r="C1560" s="10" t="s">
        <v>62</v>
      </c>
      <c r="D1560" s="10" t="s">
        <v>29</v>
      </c>
      <c r="E1560" s="10" t="s">
        <v>30</v>
      </c>
      <c r="F1560" s="10"/>
      <c r="G1560" s="10">
        <v>0</v>
      </c>
      <c r="H1560" s="11">
        <f>SUMIFS(AA:AA,$A:$A,EOMONTH($A1560,-1),$B:$B,$B1560)</f>
        <v>0.87</v>
      </c>
      <c r="I1560" s="63">
        <f>ROUND(SUMIFS(AC:AC,$A:$A,EOMONTH($A1560,-1),$B:$B,$B1560),2)</f>
        <v>0.04</v>
      </c>
      <c r="J1560" s="11">
        <f>SUMIFS(AB:AB,$A:$A,EOMONTH($A1560,-1),$B:$B,$B1560)</f>
        <v>8.0399999999999991</v>
      </c>
      <c r="K1560" s="13">
        <v>0</v>
      </c>
      <c r="L1560" s="25">
        <v>0</v>
      </c>
      <c r="M1560" s="15">
        <v>0</v>
      </c>
      <c r="N1560" s="14">
        <v>0</v>
      </c>
      <c r="O1560" s="16">
        <v>0</v>
      </c>
      <c r="P1560" s="16">
        <v>0</v>
      </c>
      <c r="Q1560" s="16">
        <v>0</v>
      </c>
      <c r="R1560" s="16">
        <f>Q1560*16.876/100</f>
        <v>0</v>
      </c>
      <c r="S1560" s="17">
        <f t="shared" si="168"/>
        <v>0</v>
      </c>
      <c r="T1560" s="16">
        <v>0</v>
      </c>
      <c r="U1560" s="18">
        <f t="shared" si="169"/>
        <v>0</v>
      </c>
      <c r="V1560" s="18">
        <f t="shared" si="170"/>
        <v>0</v>
      </c>
      <c r="W1560" s="18">
        <f t="shared" si="171"/>
        <v>0</v>
      </c>
      <c r="X1560" s="27"/>
      <c r="Y1560" s="19">
        <f t="shared" si="172"/>
        <v>0</v>
      </c>
      <c r="Z1560" s="18">
        <f t="shared" si="173"/>
        <v>0</v>
      </c>
      <c r="AA1560" s="12">
        <v>0.87</v>
      </c>
      <c r="AB1560" s="12">
        <v>8.0399999999999991</v>
      </c>
      <c r="AC1560" s="28">
        <f>+I1560+Y1560-Z1560</f>
        <v>0.04</v>
      </c>
      <c r="AD1560" s="20">
        <f t="shared" si="174"/>
        <v>0</v>
      </c>
      <c r="AE1560">
        <v>0</v>
      </c>
    </row>
    <row r="1561" spans="1:31" x14ac:dyDescent="0.25">
      <c r="A1561" s="9">
        <v>45107</v>
      </c>
      <c r="B1561" s="10" t="s">
        <v>174</v>
      </c>
      <c r="C1561" s="10" t="s">
        <v>62</v>
      </c>
      <c r="D1561" s="10" t="s">
        <v>29</v>
      </c>
      <c r="E1561" s="10" t="s">
        <v>30</v>
      </c>
      <c r="F1561" s="10"/>
      <c r="G1561" s="10">
        <v>0</v>
      </c>
      <c r="H1561" s="11">
        <f>SUMIFS(AA:AA,$A:$A,EOMONTH($A1561,-1),$B:$B,$B1561)</f>
        <v>0.21</v>
      </c>
      <c r="I1561" s="63">
        <f>ROUND(SUMIFS(AC:AC,$A:$A,EOMONTH($A1561,-1),$B:$B,$B1561),2)</f>
        <v>0.01</v>
      </c>
      <c r="J1561" s="11">
        <f>SUMIFS(AB:AB,$A:$A,EOMONTH($A1561,-1),$B:$B,$B1561)</f>
        <v>2.11</v>
      </c>
      <c r="K1561" s="13">
        <v>0</v>
      </c>
      <c r="L1561" s="25">
        <v>0</v>
      </c>
      <c r="M1561" s="15">
        <v>0</v>
      </c>
      <c r="N1561" s="14">
        <v>0</v>
      </c>
      <c r="O1561" s="16">
        <v>0</v>
      </c>
      <c r="P1561" s="16">
        <v>0</v>
      </c>
      <c r="Q1561" s="16">
        <v>0</v>
      </c>
      <c r="R1561" s="16">
        <f>Q1561*16.876/100</f>
        <v>0</v>
      </c>
      <c r="S1561" s="17">
        <f t="shared" si="168"/>
        <v>0</v>
      </c>
      <c r="T1561" s="16">
        <v>0</v>
      </c>
      <c r="U1561" s="18">
        <f t="shared" si="169"/>
        <v>0</v>
      </c>
      <c r="V1561" s="18">
        <f t="shared" si="170"/>
        <v>0</v>
      </c>
      <c r="W1561" s="18">
        <f t="shared" si="171"/>
        <v>0</v>
      </c>
      <c r="X1561" s="27"/>
      <c r="Y1561" s="19">
        <f t="shared" si="172"/>
        <v>0</v>
      </c>
      <c r="Z1561" s="18">
        <f t="shared" si="173"/>
        <v>0</v>
      </c>
      <c r="AA1561" s="12">
        <v>0.21</v>
      </c>
      <c r="AB1561" s="12">
        <v>2.11</v>
      </c>
      <c r="AC1561" s="28">
        <f>+I1561+Y1561-Z1561</f>
        <v>0.01</v>
      </c>
      <c r="AD1561" s="20">
        <f t="shared" si="174"/>
        <v>0</v>
      </c>
      <c r="AE1561">
        <v>0</v>
      </c>
    </row>
    <row r="1562" spans="1:31" x14ac:dyDescent="0.25">
      <c r="A1562" s="9">
        <v>45107</v>
      </c>
      <c r="B1562" s="10" t="s">
        <v>175</v>
      </c>
      <c r="C1562" s="10" t="s">
        <v>62</v>
      </c>
      <c r="D1562" s="10" t="s">
        <v>29</v>
      </c>
      <c r="E1562" s="10" t="s">
        <v>30</v>
      </c>
      <c r="F1562" s="10"/>
      <c r="G1562" s="10">
        <v>0</v>
      </c>
      <c r="H1562" s="11">
        <f>SUMIFS(AA:AA,$A:$A,EOMONTH($A1562,-1),$B:$B,$B1562)</f>
        <v>0.87</v>
      </c>
      <c r="I1562" s="63">
        <f>ROUND(SUMIFS(AC:AC,$A:$A,EOMONTH($A1562,-1),$B:$B,$B1562),2)</f>
        <v>0.04</v>
      </c>
      <c r="J1562" s="11">
        <f>SUMIFS(AB:AB,$A:$A,EOMONTH($A1562,-1),$B:$B,$B1562)</f>
        <v>8.0399999999999991</v>
      </c>
      <c r="K1562" s="13">
        <v>0</v>
      </c>
      <c r="L1562" s="25">
        <v>0</v>
      </c>
      <c r="M1562" s="15">
        <v>0</v>
      </c>
      <c r="N1562" s="14">
        <v>0</v>
      </c>
      <c r="O1562" s="16">
        <v>0</v>
      </c>
      <c r="P1562" s="16">
        <v>0</v>
      </c>
      <c r="Q1562" s="16">
        <v>0</v>
      </c>
      <c r="R1562" s="16">
        <f>Q1562*16.876/100</f>
        <v>0</v>
      </c>
      <c r="S1562" s="17">
        <f t="shared" si="168"/>
        <v>0</v>
      </c>
      <c r="T1562" s="16">
        <v>0</v>
      </c>
      <c r="U1562" s="18">
        <f t="shared" si="169"/>
        <v>0</v>
      </c>
      <c r="V1562" s="18">
        <f t="shared" si="170"/>
        <v>0</v>
      </c>
      <c r="W1562" s="18">
        <f t="shared" si="171"/>
        <v>0</v>
      </c>
      <c r="X1562" s="27"/>
      <c r="Y1562" s="19">
        <f t="shared" si="172"/>
        <v>0</v>
      </c>
      <c r="Z1562" s="18">
        <f t="shared" si="173"/>
        <v>0</v>
      </c>
      <c r="AA1562" s="12">
        <v>0.87</v>
      </c>
      <c r="AB1562" s="12">
        <v>8.0399999999999991</v>
      </c>
      <c r="AC1562" s="28">
        <f>+I1562+Y1562-Z1562</f>
        <v>0.04</v>
      </c>
      <c r="AD1562" s="20">
        <f t="shared" si="174"/>
        <v>0</v>
      </c>
      <c r="AE1562">
        <v>0</v>
      </c>
    </row>
    <row r="1563" spans="1:31" x14ac:dyDescent="0.25">
      <c r="A1563" s="9">
        <v>45107</v>
      </c>
      <c r="B1563" s="10" t="s">
        <v>176</v>
      </c>
      <c r="C1563" s="10" t="s">
        <v>62</v>
      </c>
      <c r="D1563" s="10" t="s">
        <v>40</v>
      </c>
      <c r="E1563" s="10" t="s">
        <v>30</v>
      </c>
      <c r="F1563" s="10">
        <v>85</v>
      </c>
      <c r="G1563" s="10">
        <v>93</v>
      </c>
      <c r="H1563" s="11">
        <f>SUMIFS(AA:AA,$A:$A,EOMONTH($A1563,-1),$B:$B,$B1563)</f>
        <v>1228</v>
      </c>
      <c r="I1563" s="63">
        <f>ROUND(SUMIFS(AC:AC,$A:$A,EOMONTH($A1563,-1),$B:$B,$B1563),2)</f>
        <v>-0.73</v>
      </c>
      <c r="J1563" s="11">
        <f>SUMIFS(AB:AB,$A:$A,EOMONTH($A1563,-1),$B:$B,$B1563)</f>
        <v>13560.14</v>
      </c>
      <c r="K1563" s="13">
        <v>0</v>
      </c>
      <c r="L1563" s="25">
        <v>0</v>
      </c>
      <c r="M1563" s="15">
        <v>0</v>
      </c>
      <c r="N1563" s="14">
        <v>0</v>
      </c>
      <c r="O1563" s="16">
        <v>1128</v>
      </c>
      <c r="P1563" s="16">
        <v>27357.84</v>
      </c>
      <c r="Q1563" s="16">
        <v>0</v>
      </c>
      <c r="R1563" s="16">
        <f>Q1563*16.876/100</f>
        <v>0</v>
      </c>
      <c r="S1563" s="17">
        <f t="shared" si="168"/>
        <v>0</v>
      </c>
      <c r="T1563" s="16">
        <v>0</v>
      </c>
      <c r="U1563" s="18">
        <f t="shared" si="169"/>
        <v>114.20399999999999</v>
      </c>
      <c r="V1563" s="18">
        <f t="shared" si="170"/>
        <v>0</v>
      </c>
      <c r="W1563" s="18">
        <f t="shared" si="171"/>
        <v>0</v>
      </c>
      <c r="X1563" s="27"/>
      <c r="Y1563" s="19">
        <f t="shared" si="172"/>
        <v>0</v>
      </c>
      <c r="Z1563" s="18">
        <f t="shared" si="173"/>
        <v>104.904</v>
      </c>
      <c r="AA1563" s="12">
        <v>100</v>
      </c>
      <c r="AB1563" s="12">
        <v>1104.25</v>
      </c>
      <c r="AC1563" s="28">
        <f>+I1563+Y1563-Z1563</f>
        <v>-105.634</v>
      </c>
      <c r="AD1563" s="20">
        <f t="shared" si="174"/>
        <v>110</v>
      </c>
      <c r="AE1563">
        <v>110</v>
      </c>
    </row>
    <row r="1564" spans="1:31" x14ac:dyDescent="0.25">
      <c r="A1564" s="9">
        <v>45107</v>
      </c>
      <c r="B1564" s="10" t="s">
        <v>177</v>
      </c>
      <c r="C1564" s="10" t="s">
        <v>62</v>
      </c>
      <c r="D1564" s="10" t="s">
        <v>29</v>
      </c>
      <c r="E1564" s="10" t="s">
        <v>30</v>
      </c>
      <c r="F1564" s="10"/>
      <c r="G1564" s="10">
        <v>0</v>
      </c>
      <c r="H1564" s="11">
        <f>SUMIFS(AA:AA,$A:$A,EOMONTH($A1564,-1),$B:$B,$B1564)</f>
        <v>0.21</v>
      </c>
      <c r="I1564" s="63">
        <f>ROUND(SUMIFS(AC:AC,$A:$A,EOMONTH($A1564,-1),$B:$B,$B1564),2)</f>
        <v>0.01</v>
      </c>
      <c r="J1564" s="11">
        <f>SUMIFS(AB:AB,$A:$A,EOMONTH($A1564,-1),$B:$B,$B1564)</f>
        <v>1.94</v>
      </c>
      <c r="K1564" s="13">
        <v>0</v>
      </c>
      <c r="L1564" s="25">
        <v>0</v>
      </c>
      <c r="M1564" s="15">
        <v>0</v>
      </c>
      <c r="N1564" s="14">
        <v>0</v>
      </c>
      <c r="O1564" s="16">
        <v>0</v>
      </c>
      <c r="P1564" s="16">
        <v>0</v>
      </c>
      <c r="Q1564" s="16">
        <v>0</v>
      </c>
      <c r="R1564" s="16">
        <f>Q1564*16.876/100</f>
        <v>0</v>
      </c>
      <c r="S1564" s="17">
        <f t="shared" si="168"/>
        <v>0</v>
      </c>
      <c r="T1564" s="16">
        <v>0</v>
      </c>
      <c r="U1564" s="18">
        <f t="shared" si="169"/>
        <v>0</v>
      </c>
      <c r="V1564" s="18">
        <f t="shared" si="170"/>
        <v>0</v>
      </c>
      <c r="W1564" s="18">
        <f t="shared" si="171"/>
        <v>0</v>
      </c>
      <c r="X1564" s="27"/>
      <c r="Y1564" s="19">
        <f t="shared" si="172"/>
        <v>0</v>
      </c>
      <c r="Z1564" s="18">
        <f t="shared" si="173"/>
        <v>0</v>
      </c>
      <c r="AA1564" s="12">
        <v>0.21</v>
      </c>
      <c r="AB1564" s="12">
        <v>1.94</v>
      </c>
      <c r="AC1564" s="28">
        <f>+I1564+Y1564-Z1564</f>
        <v>0.01</v>
      </c>
      <c r="AD1564" s="20">
        <f t="shared" si="174"/>
        <v>0</v>
      </c>
      <c r="AE1564">
        <v>0</v>
      </c>
    </row>
    <row r="1565" spans="1:31" x14ac:dyDescent="0.25">
      <c r="A1565" s="9">
        <v>45107</v>
      </c>
      <c r="B1565" s="10" t="s">
        <v>178</v>
      </c>
      <c r="C1565" s="10" t="s">
        <v>62</v>
      </c>
      <c r="D1565" s="10" t="s">
        <v>29</v>
      </c>
      <c r="E1565" s="10" t="s">
        <v>30</v>
      </c>
      <c r="F1565" s="10"/>
      <c r="G1565" s="10">
        <v>0</v>
      </c>
      <c r="H1565" s="11">
        <f>SUMIFS(AA:AA,$A:$A,EOMONTH($A1565,-1),$B:$B,$B1565)</f>
        <v>0.54</v>
      </c>
      <c r="I1565" s="63">
        <f>ROUND(SUMIFS(AC:AC,$A:$A,EOMONTH($A1565,-1),$B:$B,$B1565),2)</f>
        <v>0.02</v>
      </c>
      <c r="J1565" s="11">
        <f>SUMIFS(AB:AB,$A:$A,EOMONTH($A1565,-1),$B:$B,$B1565)</f>
        <v>4.99</v>
      </c>
      <c r="K1565" s="13">
        <v>0</v>
      </c>
      <c r="L1565" s="25">
        <v>0</v>
      </c>
      <c r="M1565" s="15">
        <v>0</v>
      </c>
      <c r="N1565" s="14">
        <v>0</v>
      </c>
      <c r="O1565" s="16">
        <v>0</v>
      </c>
      <c r="P1565" s="16">
        <v>0</v>
      </c>
      <c r="Q1565" s="16">
        <v>0</v>
      </c>
      <c r="R1565" s="16">
        <f>Q1565*16.876/100</f>
        <v>0</v>
      </c>
      <c r="S1565" s="17">
        <f t="shared" si="168"/>
        <v>0</v>
      </c>
      <c r="T1565" s="16">
        <v>0</v>
      </c>
      <c r="U1565" s="18">
        <f t="shared" si="169"/>
        <v>0</v>
      </c>
      <c r="V1565" s="18">
        <f t="shared" si="170"/>
        <v>0</v>
      </c>
      <c r="W1565" s="18">
        <f t="shared" si="171"/>
        <v>0</v>
      </c>
      <c r="X1565" s="27"/>
      <c r="Y1565" s="19">
        <f t="shared" si="172"/>
        <v>0</v>
      </c>
      <c r="Z1565" s="18">
        <f t="shared" si="173"/>
        <v>0</v>
      </c>
      <c r="AA1565" s="12">
        <v>0.54</v>
      </c>
      <c r="AB1565" s="12">
        <v>4.99</v>
      </c>
      <c r="AC1565" s="28">
        <f>+I1565+Y1565-Z1565</f>
        <v>0.02</v>
      </c>
      <c r="AD1565" s="20">
        <f t="shared" si="174"/>
        <v>0</v>
      </c>
      <c r="AE1565">
        <v>0</v>
      </c>
    </row>
    <row r="1566" spans="1:31" x14ac:dyDescent="0.25">
      <c r="A1566" s="9">
        <v>45107</v>
      </c>
      <c r="B1566" s="10" t="s">
        <v>179</v>
      </c>
      <c r="C1566" s="10" t="s">
        <v>62</v>
      </c>
      <c r="D1566" s="10" t="s">
        <v>29</v>
      </c>
      <c r="E1566" s="10" t="s">
        <v>30</v>
      </c>
      <c r="F1566" s="10"/>
      <c r="G1566" s="10">
        <v>0</v>
      </c>
      <c r="H1566" s="11">
        <f>SUMIFS(AA:AA,$A:$A,EOMONTH($A1566,-1),$B:$B,$B1566)</f>
        <v>0.87</v>
      </c>
      <c r="I1566" s="63">
        <f>ROUND(SUMIFS(AC:AC,$A:$A,EOMONTH($A1566,-1),$B:$B,$B1566),2)</f>
        <v>0.04</v>
      </c>
      <c r="J1566" s="11">
        <f>SUMIFS(AB:AB,$A:$A,EOMONTH($A1566,-1),$B:$B,$B1566)</f>
        <v>8.25</v>
      </c>
      <c r="K1566" s="13">
        <v>0</v>
      </c>
      <c r="L1566" s="25">
        <v>0</v>
      </c>
      <c r="M1566" s="15">
        <v>0</v>
      </c>
      <c r="N1566" s="14">
        <v>0</v>
      </c>
      <c r="O1566" s="16">
        <v>0</v>
      </c>
      <c r="P1566" s="16">
        <v>0</v>
      </c>
      <c r="Q1566" s="16">
        <v>0</v>
      </c>
      <c r="R1566" s="16">
        <f>Q1566*16.876/100</f>
        <v>0</v>
      </c>
      <c r="S1566" s="17">
        <f t="shared" si="168"/>
        <v>0</v>
      </c>
      <c r="T1566" s="16">
        <v>0</v>
      </c>
      <c r="U1566" s="18">
        <f t="shared" si="169"/>
        <v>0</v>
      </c>
      <c r="V1566" s="18">
        <f t="shared" si="170"/>
        <v>0</v>
      </c>
      <c r="W1566" s="18">
        <f t="shared" si="171"/>
        <v>0</v>
      </c>
      <c r="X1566" s="27"/>
      <c r="Y1566" s="19">
        <f t="shared" si="172"/>
        <v>0</v>
      </c>
      <c r="Z1566" s="18">
        <f t="shared" si="173"/>
        <v>0</v>
      </c>
      <c r="AA1566" s="12">
        <v>0.87</v>
      </c>
      <c r="AB1566" s="12">
        <v>8.25</v>
      </c>
      <c r="AC1566" s="28">
        <f>+I1566+Y1566-Z1566</f>
        <v>0.04</v>
      </c>
      <c r="AD1566" s="20">
        <f t="shared" si="174"/>
        <v>0</v>
      </c>
      <c r="AE1566">
        <v>0</v>
      </c>
    </row>
    <row r="1567" spans="1:31" x14ac:dyDescent="0.25">
      <c r="A1567" s="9">
        <v>45107</v>
      </c>
      <c r="B1567" s="10" t="s">
        <v>180</v>
      </c>
      <c r="C1567" s="10" t="s">
        <v>62</v>
      </c>
      <c r="D1567" s="10" t="s">
        <v>29</v>
      </c>
      <c r="E1567" s="10" t="s">
        <v>30</v>
      </c>
      <c r="F1567" s="10"/>
      <c r="G1567" s="10">
        <v>0</v>
      </c>
      <c r="H1567" s="11">
        <f>SUMIFS(AA:AA,$A:$A,EOMONTH($A1567,-1),$B:$B,$B1567)</f>
        <v>0.54</v>
      </c>
      <c r="I1567" s="63">
        <f>ROUND(SUMIFS(AC:AC,$A:$A,EOMONTH($A1567,-1),$B:$B,$B1567),2)</f>
        <v>0.02</v>
      </c>
      <c r="J1567" s="11">
        <f>SUMIFS(AB:AB,$A:$A,EOMONTH($A1567,-1),$B:$B,$B1567)</f>
        <v>7.56</v>
      </c>
      <c r="K1567" s="13">
        <v>0</v>
      </c>
      <c r="L1567" s="25">
        <v>0</v>
      </c>
      <c r="M1567" s="15">
        <v>0</v>
      </c>
      <c r="N1567" s="14">
        <v>0</v>
      </c>
      <c r="O1567" s="16">
        <v>0</v>
      </c>
      <c r="P1567" s="16">
        <v>0</v>
      </c>
      <c r="Q1567" s="16">
        <v>0</v>
      </c>
      <c r="R1567" s="16">
        <f>Q1567*16.876/100</f>
        <v>0</v>
      </c>
      <c r="S1567" s="17">
        <f t="shared" si="168"/>
        <v>0</v>
      </c>
      <c r="T1567" s="16">
        <v>0</v>
      </c>
      <c r="U1567" s="18">
        <f t="shared" si="169"/>
        <v>0</v>
      </c>
      <c r="V1567" s="18">
        <f t="shared" si="170"/>
        <v>0</v>
      </c>
      <c r="W1567" s="18">
        <f t="shared" si="171"/>
        <v>0</v>
      </c>
      <c r="X1567" s="27"/>
      <c r="Y1567" s="19">
        <f t="shared" si="172"/>
        <v>0</v>
      </c>
      <c r="Z1567" s="18">
        <f t="shared" si="173"/>
        <v>0</v>
      </c>
      <c r="AA1567" s="12">
        <v>0.54</v>
      </c>
      <c r="AB1567" s="12">
        <v>7.56</v>
      </c>
      <c r="AC1567" s="28">
        <f>+I1567+Y1567-Z1567</f>
        <v>0.02</v>
      </c>
      <c r="AD1567" s="20">
        <f t="shared" si="174"/>
        <v>0</v>
      </c>
      <c r="AE1567">
        <v>0</v>
      </c>
    </row>
    <row r="1568" spans="1:31" x14ac:dyDescent="0.25">
      <c r="A1568" s="9">
        <v>45107</v>
      </c>
      <c r="B1568" s="10" t="s">
        <v>181</v>
      </c>
      <c r="C1568" s="10" t="s">
        <v>62</v>
      </c>
      <c r="D1568" s="10" t="s">
        <v>29</v>
      </c>
      <c r="E1568" s="10" t="s">
        <v>30</v>
      </c>
      <c r="F1568" s="10"/>
      <c r="G1568" s="10">
        <v>0</v>
      </c>
      <c r="H1568" s="11">
        <f>SUMIFS(AA:AA,$A:$A,EOMONTH($A1568,-1),$B:$B,$B1568)</f>
        <v>0.54</v>
      </c>
      <c r="I1568" s="63">
        <f>ROUND(SUMIFS(AC:AC,$A:$A,EOMONTH($A1568,-1),$B:$B,$B1568),2)</f>
        <v>0.02</v>
      </c>
      <c r="J1568" s="11">
        <f>SUMIFS(AB:AB,$A:$A,EOMONTH($A1568,-1),$B:$B,$B1568)</f>
        <v>4.93</v>
      </c>
      <c r="K1568" s="13">
        <v>0</v>
      </c>
      <c r="L1568" s="25">
        <v>0</v>
      </c>
      <c r="M1568" s="15">
        <v>0</v>
      </c>
      <c r="N1568" s="14">
        <v>0</v>
      </c>
      <c r="O1568" s="16">
        <v>0</v>
      </c>
      <c r="P1568" s="16">
        <v>0</v>
      </c>
      <c r="Q1568" s="16">
        <v>0</v>
      </c>
      <c r="R1568" s="16">
        <f>Q1568*16.876/100</f>
        <v>0</v>
      </c>
      <c r="S1568" s="17">
        <f t="shared" si="168"/>
        <v>0</v>
      </c>
      <c r="T1568" s="16">
        <v>0</v>
      </c>
      <c r="U1568" s="18">
        <f t="shared" si="169"/>
        <v>0</v>
      </c>
      <c r="V1568" s="18">
        <f t="shared" si="170"/>
        <v>0</v>
      </c>
      <c r="W1568" s="18">
        <f t="shared" si="171"/>
        <v>0</v>
      </c>
      <c r="X1568" s="27"/>
      <c r="Y1568" s="19">
        <f t="shared" si="172"/>
        <v>0</v>
      </c>
      <c r="Z1568" s="18">
        <f t="shared" si="173"/>
        <v>0</v>
      </c>
      <c r="AA1568" s="12">
        <v>0.54</v>
      </c>
      <c r="AB1568" s="12">
        <v>4.93</v>
      </c>
      <c r="AC1568" s="28">
        <f>+I1568+Y1568-Z1568</f>
        <v>0.02</v>
      </c>
      <c r="AD1568" s="20">
        <f t="shared" si="174"/>
        <v>0</v>
      </c>
      <c r="AE1568">
        <v>0</v>
      </c>
    </row>
    <row r="1569" spans="1:31" x14ac:dyDescent="0.25">
      <c r="A1569" s="9">
        <v>45107</v>
      </c>
      <c r="B1569" s="10" t="s">
        <v>182</v>
      </c>
      <c r="C1569" s="10" t="s">
        <v>62</v>
      </c>
      <c r="D1569" s="10" t="s">
        <v>40</v>
      </c>
      <c r="E1569" s="10" t="s">
        <v>30</v>
      </c>
      <c r="F1569" s="10">
        <v>170</v>
      </c>
      <c r="G1569" s="10">
        <v>185</v>
      </c>
      <c r="H1569" s="11">
        <f>SUMIFS(AA:AA,$A:$A,EOMONTH($A1569,-1),$B:$B,$B1569)</f>
        <v>3237</v>
      </c>
      <c r="I1569" s="63">
        <f>ROUND(SUMIFS(AC:AC,$A:$A,EOMONTH($A1569,-1),$B:$B,$B1569),2)</f>
        <v>-69.930000000000007</v>
      </c>
      <c r="J1569" s="11">
        <f>SUMIFS(AB:AB,$A:$A,EOMONTH($A1569,-1),$B:$B,$B1569)</f>
        <v>86442.85</v>
      </c>
      <c r="K1569" s="13">
        <v>0</v>
      </c>
      <c r="L1569" s="25">
        <v>0</v>
      </c>
      <c r="M1569" s="15">
        <v>0</v>
      </c>
      <c r="N1569" s="14">
        <v>0</v>
      </c>
      <c r="O1569" s="16">
        <v>540</v>
      </c>
      <c r="P1569" s="16">
        <v>17178.400000000001</v>
      </c>
      <c r="Q1569" s="16">
        <v>0</v>
      </c>
      <c r="R1569" s="16">
        <f>Q1569*16.876/100</f>
        <v>0</v>
      </c>
      <c r="S1569" s="17">
        <f t="shared" si="168"/>
        <v>0</v>
      </c>
      <c r="T1569" s="16">
        <v>0</v>
      </c>
      <c r="U1569" s="18">
        <f t="shared" si="169"/>
        <v>598.84500000000003</v>
      </c>
      <c r="V1569" s="18">
        <f t="shared" si="170"/>
        <v>0</v>
      </c>
      <c r="W1569" s="18">
        <f t="shared" si="171"/>
        <v>0</v>
      </c>
      <c r="X1569" s="27"/>
      <c r="Y1569" s="19">
        <f t="shared" si="172"/>
        <v>0</v>
      </c>
      <c r="Z1569" s="18">
        <f t="shared" si="173"/>
        <v>99.9</v>
      </c>
      <c r="AA1569" s="12">
        <v>2697</v>
      </c>
      <c r="AB1569" s="12">
        <v>72022.350000000006</v>
      </c>
      <c r="AC1569" s="28">
        <f>+I1569+Y1569-Z1569</f>
        <v>-169.83</v>
      </c>
      <c r="AD1569" s="20">
        <f t="shared" si="174"/>
        <v>170</v>
      </c>
      <c r="AE1569">
        <v>70</v>
      </c>
    </row>
    <row r="1570" spans="1:31" x14ac:dyDescent="0.25">
      <c r="A1570" s="9">
        <v>45107</v>
      </c>
      <c r="B1570" s="10" t="s">
        <v>183</v>
      </c>
      <c r="C1570" s="10" t="s">
        <v>62</v>
      </c>
      <c r="D1570" s="10" t="s">
        <v>40</v>
      </c>
      <c r="E1570" s="10" t="s">
        <v>30</v>
      </c>
      <c r="F1570" s="10">
        <v>185</v>
      </c>
      <c r="G1570" s="10">
        <v>202</v>
      </c>
      <c r="H1570" s="11">
        <f>SUMIFS(AA:AA,$A:$A,EOMONTH($A1570,-1),$B:$B,$B1570)</f>
        <v>2155</v>
      </c>
      <c r="I1570" s="63">
        <f>ROUND(SUMIFS(AC:AC,$A:$A,EOMONTH($A1570,-1),$B:$B,$B1570),2)</f>
        <v>-7.83</v>
      </c>
      <c r="J1570" s="11">
        <f>SUMIFS(AB:AB,$A:$A,EOMONTH($A1570,-1),$B:$B,$B1570)</f>
        <v>62254.39</v>
      </c>
      <c r="K1570" s="13">
        <v>0</v>
      </c>
      <c r="L1570" s="25">
        <v>0</v>
      </c>
      <c r="M1570" s="15">
        <v>0</v>
      </c>
      <c r="N1570" s="14">
        <v>0</v>
      </c>
      <c r="O1570" s="16">
        <v>420</v>
      </c>
      <c r="P1570" s="16">
        <v>16720.439999999999</v>
      </c>
      <c r="Q1570" s="16">
        <v>0</v>
      </c>
      <c r="R1570" s="16">
        <f>Q1570*16.876/100</f>
        <v>0</v>
      </c>
      <c r="S1570" s="17">
        <f t="shared" si="168"/>
        <v>0</v>
      </c>
      <c r="T1570" s="16">
        <v>0</v>
      </c>
      <c r="U1570" s="18">
        <f t="shared" si="169"/>
        <v>435.31</v>
      </c>
      <c r="V1570" s="18">
        <f t="shared" si="170"/>
        <v>0</v>
      </c>
      <c r="W1570" s="18">
        <f t="shared" si="171"/>
        <v>0</v>
      </c>
      <c r="X1570" s="27"/>
      <c r="Y1570" s="19">
        <f t="shared" si="172"/>
        <v>0</v>
      </c>
      <c r="Z1570" s="18">
        <f t="shared" si="173"/>
        <v>84.84</v>
      </c>
      <c r="AA1570" s="12">
        <v>1735</v>
      </c>
      <c r="AB1570" s="12">
        <v>50121.29</v>
      </c>
      <c r="AC1570" s="28">
        <f>+I1570+Y1570-Z1570</f>
        <v>-92.67</v>
      </c>
      <c r="AD1570" s="20">
        <f t="shared" si="174"/>
        <v>100</v>
      </c>
      <c r="AE1570">
        <v>110</v>
      </c>
    </row>
    <row r="1571" spans="1:31" x14ac:dyDescent="0.25">
      <c r="A1571" s="9">
        <v>45107</v>
      </c>
      <c r="B1571" s="10" t="s">
        <v>184</v>
      </c>
      <c r="C1571" s="10" t="s">
        <v>185</v>
      </c>
      <c r="D1571" s="10" t="s">
        <v>40</v>
      </c>
      <c r="E1571" s="10" t="s">
        <v>30</v>
      </c>
      <c r="F1571" s="10">
        <v>750</v>
      </c>
      <c r="G1571" s="10">
        <v>817</v>
      </c>
      <c r="H1571" s="11">
        <f>SUMIFS(AA:AA,$A:$A,EOMONTH($A1571,-1),$B:$B,$B1571)</f>
        <v>586</v>
      </c>
      <c r="I1571" s="63">
        <f>ROUND(SUMIFS(AC:AC,$A:$A,EOMONTH($A1571,-1),$B:$B,$B1571),2)</f>
        <v>498.71</v>
      </c>
      <c r="J1571" s="11">
        <f>SUMIFS(AB:AB,$A:$A,EOMONTH($A1571,-1),$B:$B,$B1571)</f>
        <v>53342.66</v>
      </c>
      <c r="K1571" s="13">
        <v>0</v>
      </c>
      <c r="L1571" s="25">
        <v>0</v>
      </c>
      <c r="M1571" s="15">
        <v>0</v>
      </c>
      <c r="N1571" s="14">
        <v>0</v>
      </c>
      <c r="O1571" s="16">
        <v>439</v>
      </c>
      <c r="P1571" s="16">
        <v>64671</v>
      </c>
      <c r="Q1571" s="16">
        <v>0</v>
      </c>
      <c r="R1571" s="16">
        <f>Q1571*16.876/100</f>
        <v>0</v>
      </c>
      <c r="S1571" s="17">
        <f t="shared" si="168"/>
        <v>0</v>
      </c>
      <c r="T1571" s="16">
        <v>0</v>
      </c>
      <c r="U1571" s="18">
        <f t="shared" si="169"/>
        <v>478.762</v>
      </c>
      <c r="V1571" s="18">
        <f t="shared" si="170"/>
        <v>0</v>
      </c>
      <c r="W1571" s="18">
        <f t="shared" si="171"/>
        <v>0</v>
      </c>
      <c r="X1571" s="27"/>
      <c r="Y1571" s="19">
        <f t="shared" si="172"/>
        <v>0</v>
      </c>
      <c r="Z1571" s="18">
        <f t="shared" si="173"/>
        <v>358.66300000000001</v>
      </c>
      <c r="AA1571" s="12">
        <v>147</v>
      </c>
      <c r="AB1571" s="12">
        <v>13381.17</v>
      </c>
      <c r="AC1571" s="28">
        <f>+I1571+Y1571-Z1571</f>
        <v>140.04699999999997</v>
      </c>
      <c r="AD1571" s="20">
        <f t="shared" si="174"/>
        <v>0</v>
      </c>
      <c r="AE1571">
        <v>110</v>
      </c>
    </row>
    <row r="1572" spans="1:31" x14ac:dyDescent="0.25">
      <c r="A1572" s="9">
        <v>45107</v>
      </c>
      <c r="B1572" s="10" t="s">
        <v>186</v>
      </c>
      <c r="C1572" s="10" t="s">
        <v>185</v>
      </c>
      <c r="D1572" s="10" t="s">
        <v>40</v>
      </c>
      <c r="E1572" s="10" t="s">
        <v>30</v>
      </c>
      <c r="F1572" s="10">
        <v>750</v>
      </c>
      <c r="G1572" s="10">
        <v>817</v>
      </c>
      <c r="H1572" s="11">
        <f>SUMIFS(AA:AA,$A:$A,EOMONTH($A1572,-1),$B:$B,$B1572)</f>
        <v>200</v>
      </c>
      <c r="I1572" s="63">
        <f>ROUND(SUMIFS(AC:AC,$A:$A,EOMONTH($A1572,-1),$B:$B,$B1572),2)</f>
        <v>3.46</v>
      </c>
      <c r="J1572" s="11">
        <f>SUMIFS(AB:AB,$A:$A,EOMONTH($A1572,-1),$B:$B,$B1572)</f>
        <v>19106.759999999998</v>
      </c>
      <c r="K1572" s="13">
        <v>0</v>
      </c>
      <c r="L1572" s="25">
        <v>0</v>
      </c>
      <c r="M1572" s="15">
        <v>0</v>
      </c>
      <c r="N1572" s="14">
        <v>0</v>
      </c>
      <c r="O1572" s="21">
        <v>78</v>
      </c>
      <c r="P1572" s="16">
        <v>11696.38</v>
      </c>
      <c r="Q1572" s="21">
        <v>2</v>
      </c>
      <c r="R1572" s="16">
        <f>Q1572*16.876/100</f>
        <v>0.33752000000000004</v>
      </c>
      <c r="S1572" s="17">
        <f t="shared" si="168"/>
        <v>2.33752</v>
      </c>
      <c r="T1572" s="16">
        <v>191.06</v>
      </c>
      <c r="U1572" s="18">
        <f t="shared" si="169"/>
        <v>163.4</v>
      </c>
      <c r="V1572" s="18">
        <f t="shared" si="170"/>
        <v>0</v>
      </c>
      <c r="W1572" s="18">
        <f t="shared" si="171"/>
        <v>0</v>
      </c>
      <c r="X1572" s="27"/>
      <c r="Y1572" s="19">
        <f t="shared" si="172"/>
        <v>0</v>
      </c>
      <c r="Z1572" s="18">
        <f t="shared" si="173"/>
        <v>63.725999999999999</v>
      </c>
      <c r="AA1572" s="12">
        <v>120</v>
      </c>
      <c r="AB1572" s="12">
        <v>11464.06</v>
      </c>
      <c r="AC1572" s="28">
        <f>+I1572+Y1572-Z1572</f>
        <v>-60.265999999999998</v>
      </c>
      <c r="AD1572" s="20">
        <f t="shared" si="174"/>
        <v>70</v>
      </c>
      <c r="AE1572">
        <v>120</v>
      </c>
    </row>
    <row r="1573" spans="1:31" x14ac:dyDescent="0.25">
      <c r="A1573" s="9">
        <v>45107</v>
      </c>
      <c r="B1573" s="10" t="s">
        <v>187</v>
      </c>
      <c r="C1573" s="10" t="s">
        <v>185</v>
      </c>
      <c r="D1573" s="10" t="s">
        <v>40</v>
      </c>
      <c r="E1573" s="10" t="s">
        <v>30</v>
      </c>
      <c r="F1573" s="10">
        <v>750</v>
      </c>
      <c r="G1573" s="10">
        <v>817</v>
      </c>
      <c r="H1573" s="11">
        <f>SUMIFS(AA:AA,$A:$A,EOMONTH($A1573,-1),$B:$B,$B1573)</f>
        <v>224</v>
      </c>
      <c r="I1573" s="63">
        <f>ROUND(SUMIFS(AC:AC,$A:$A,EOMONTH($A1573,-1),$B:$B,$B1573),2)</f>
        <v>115.85</v>
      </c>
      <c r="J1573" s="11">
        <f>SUMIFS(AB:AB,$A:$A,EOMONTH($A1573,-1),$B:$B,$B1573)</f>
        <v>20168.150000000001</v>
      </c>
      <c r="K1573" s="13">
        <v>0</v>
      </c>
      <c r="L1573" s="25">
        <v>0</v>
      </c>
      <c r="M1573" s="15">
        <v>0</v>
      </c>
      <c r="N1573" s="14">
        <v>0</v>
      </c>
      <c r="O1573" s="21">
        <v>7</v>
      </c>
      <c r="P1573" s="16">
        <v>1073.97</v>
      </c>
      <c r="Q1573" s="21">
        <v>3</v>
      </c>
      <c r="R1573" s="16">
        <f>Q1573*16.876/100</f>
        <v>0.50627999999999995</v>
      </c>
      <c r="S1573" s="17">
        <f t="shared" si="168"/>
        <v>3.5062799999999998</v>
      </c>
      <c r="T1573" s="16">
        <v>270.12</v>
      </c>
      <c r="U1573" s="18">
        <f t="shared" si="169"/>
        <v>183.00800000000001</v>
      </c>
      <c r="V1573" s="18">
        <f t="shared" si="170"/>
        <v>0</v>
      </c>
      <c r="W1573" s="18">
        <f t="shared" si="171"/>
        <v>0</v>
      </c>
      <c r="X1573" s="27"/>
      <c r="Y1573" s="19">
        <f t="shared" si="172"/>
        <v>0</v>
      </c>
      <c r="Z1573" s="18">
        <f t="shared" si="173"/>
        <v>5.7190000000000003</v>
      </c>
      <c r="AA1573" s="12">
        <v>214</v>
      </c>
      <c r="AB1573" s="12">
        <v>19267.79</v>
      </c>
      <c r="AC1573" s="28">
        <f>+I1573+Y1573-Z1573</f>
        <v>110.131</v>
      </c>
      <c r="AD1573" s="20">
        <f t="shared" si="174"/>
        <v>0</v>
      </c>
      <c r="AE1573">
        <v>0</v>
      </c>
    </row>
    <row r="1574" spans="1:31" x14ac:dyDescent="0.25">
      <c r="A1574" s="9">
        <v>45107</v>
      </c>
      <c r="B1574" s="10" t="s">
        <v>188</v>
      </c>
      <c r="C1574" s="10" t="s">
        <v>185</v>
      </c>
      <c r="D1574" s="10" t="s">
        <v>40</v>
      </c>
      <c r="E1574" s="10" t="s">
        <v>30</v>
      </c>
      <c r="F1574" s="10">
        <v>750</v>
      </c>
      <c r="G1574" s="10">
        <v>817</v>
      </c>
      <c r="H1574" s="11">
        <f>SUMIFS(AA:AA,$A:$A,EOMONTH($A1574,-1),$B:$B,$B1574)</f>
        <v>283</v>
      </c>
      <c r="I1574" s="63">
        <f>ROUND(SUMIFS(AC:AC,$A:$A,EOMONTH($A1574,-1),$B:$B,$B1574),2)</f>
        <v>175.01</v>
      </c>
      <c r="J1574" s="11">
        <f>SUMIFS(AB:AB,$A:$A,EOMONTH($A1574,-1),$B:$B,$B1574)</f>
        <v>28560.27</v>
      </c>
      <c r="K1574" s="13">
        <v>0</v>
      </c>
      <c r="L1574" s="25">
        <v>0</v>
      </c>
      <c r="M1574" s="15">
        <v>0</v>
      </c>
      <c r="N1574" s="14">
        <v>0</v>
      </c>
      <c r="O1574" s="16">
        <v>20</v>
      </c>
      <c r="P1574" s="16">
        <v>2720</v>
      </c>
      <c r="Q1574" s="16">
        <v>0</v>
      </c>
      <c r="R1574" s="16">
        <f>Q1574*16.876/100</f>
        <v>0</v>
      </c>
      <c r="S1574" s="17">
        <f t="shared" si="168"/>
        <v>0</v>
      </c>
      <c r="T1574" s="16">
        <v>0</v>
      </c>
      <c r="U1574" s="18">
        <f t="shared" si="169"/>
        <v>231.21100000000001</v>
      </c>
      <c r="V1574" s="18">
        <f t="shared" si="170"/>
        <v>0</v>
      </c>
      <c r="W1574" s="18">
        <f t="shared" si="171"/>
        <v>0</v>
      </c>
      <c r="X1574" s="27"/>
      <c r="Y1574" s="19">
        <f t="shared" si="172"/>
        <v>0</v>
      </c>
      <c r="Z1574" s="18">
        <f t="shared" si="173"/>
        <v>16.34</v>
      </c>
      <c r="AA1574" s="12">
        <v>263</v>
      </c>
      <c r="AB1574" s="12">
        <v>26541.88</v>
      </c>
      <c r="AC1574" s="28">
        <f>+I1574+Y1574-Z1574</f>
        <v>158.66999999999999</v>
      </c>
      <c r="AD1574" s="20">
        <f t="shared" si="174"/>
        <v>0</v>
      </c>
      <c r="AE1574">
        <v>0</v>
      </c>
    </row>
    <row r="1575" spans="1:31" x14ac:dyDescent="0.25">
      <c r="A1575" s="9">
        <v>45107</v>
      </c>
      <c r="B1575" s="10" t="s">
        <v>189</v>
      </c>
      <c r="C1575" s="10" t="s">
        <v>185</v>
      </c>
      <c r="D1575" s="10" t="s">
        <v>40</v>
      </c>
      <c r="E1575" s="10" t="s">
        <v>30</v>
      </c>
      <c r="F1575" s="10">
        <v>750</v>
      </c>
      <c r="G1575" s="10">
        <v>817</v>
      </c>
      <c r="H1575" s="11">
        <f>SUMIFS(AA:AA,$A:$A,EOMONTH($A1575,-1),$B:$B,$B1575)</f>
        <v>456</v>
      </c>
      <c r="I1575" s="63">
        <f>ROUND(SUMIFS(AC:AC,$A:$A,EOMONTH($A1575,-1),$B:$B,$B1575),2)</f>
        <v>306.35000000000002</v>
      </c>
      <c r="J1575" s="11">
        <f>SUMIFS(AB:AB,$A:$A,EOMONTH($A1575,-1),$B:$B,$B1575)</f>
        <v>40686.94</v>
      </c>
      <c r="K1575" s="13">
        <v>0</v>
      </c>
      <c r="L1575" s="25">
        <v>0</v>
      </c>
      <c r="M1575" s="15">
        <v>0</v>
      </c>
      <c r="N1575" s="14">
        <v>0</v>
      </c>
      <c r="O1575" s="16">
        <v>171</v>
      </c>
      <c r="P1575" s="16">
        <v>25593.8</v>
      </c>
      <c r="Q1575" s="16">
        <v>0</v>
      </c>
      <c r="R1575" s="16">
        <f>Q1575*16.876/100</f>
        <v>0</v>
      </c>
      <c r="S1575" s="17">
        <f t="shared" si="168"/>
        <v>0</v>
      </c>
      <c r="T1575" s="16">
        <v>0</v>
      </c>
      <c r="U1575" s="18">
        <f t="shared" si="169"/>
        <v>372.55200000000002</v>
      </c>
      <c r="V1575" s="18">
        <f t="shared" si="170"/>
        <v>0</v>
      </c>
      <c r="W1575" s="18">
        <f t="shared" si="171"/>
        <v>0</v>
      </c>
      <c r="X1575" s="27"/>
      <c r="Y1575" s="19">
        <f t="shared" si="172"/>
        <v>0</v>
      </c>
      <c r="Z1575" s="18">
        <f t="shared" si="173"/>
        <v>139.70699999999999</v>
      </c>
      <c r="AA1575" s="12">
        <v>285</v>
      </c>
      <c r="AB1575" s="12">
        <v>25429.34</v>
      </c>
      <c r="AC1575" s="28">
        <f>+I1575+Y1575-Z1575</f>
        <v>166.64300000000003</v>
      </c>
      <c r="AD1575" s="20">
        <f t="shared" si="174"/>
        <v>0</v>
      </c>
      <c r="AE1575">
        <v>0</v>
      </c>
    </row>
    <row r="1576" spans="1:31" x14ac:dyDescent="0.25">
      <c r="A1576" s="9">
        <v>45107</v>
      </c>
      <c r="B1576" s="10" t="s">
        <v>190</v>
      </c>
      <c r="C1576" s="10" t="s">
        <v>185</v>
      </c>
      <c r="D1576" s="10" t="s">
        <v>40</v>
      </c>
      <c r="E1576" s="10" t="s">
        <v>30</v>
      </c>
      <c r="F1576" s="10">
        <v>750</v>
      </c>
      <c r="G1576" s="10">
        <v>817</v>
      </c>
      <c r="H1576" s="11">
        <f>SUMIFS(AA:AA,$A:$A,EOMONTH($A1576,-1),$B:$B,$B1576)</f>
        <v>307</v>
      </c>
      <c r="I1576" s="63">
        <f>ROUND(SUMIFS(AC:AC,$A:$A,EOMONTH($A1576,-1),$B:$B,$B1576),2)</f>
        <v>173.13</v>
      </c>
      <c r="J1576" s="11">
        <f>SUMIFS(AB:AB,$A:$A,EOMONTH($A1576,-1),$B:$B,$B1576)</f>
        <v>27890.14</v>
      </c>
      <c r="K1576" s="13">
        <v>0</v>
      </c>
      <c r="L1576" s="25">
        <v>0</v>
      </c>
      <c r="M1576" s="15">
        <v>0</v>
      </c>
      <c r="N1576" s="14">
        <v>0</v>
      </c>
      <c r="O1576" s="16">
        <v>120</v>
      </c>
      <c r="P1576" s="16">
        <v>17761.2</v>
      </c>
      <c r="Q1576" s="16">
        <v>0</v>
      </c>
      <c r="R1576" s="16">
        <f>Q1576*16.876/100</f>
        <v>0</v>
      </c>
      <c r="S1576" s="17">
        <f t="shared" si="168"/>
        <v>0</v>
      </c>
      <c r="T1576" s="16">
        <v>0</v>
      </c>
      <c r="U1576" s="18">
        <f t="shared" si="169"/>
        <v>250.81899999999999</v>
      </c>
      <c r="V1576" s="18">
        <f t="shared" si="170"/>
        <v>0</v>
      </c>
      <c r="W1576" s="18">
        <f t="shared" si="171"/>
        <v>0</v>
      </c>
      <c r="X1576" s="27"/>
      <c r="Y1576" s="19">
        <f t="shared" si="172"/>
        <v>0</v>
      </c>
      <c r="Z1576" s="18">
        <f t="shared" si="173"/>
        <v>98.04</v>
      </c>
      <c r="AA1576" s="12">
        <v>187</v>
      </c>
      <c r="AB1576" s="12">
        <v>16988.46</v>
      </c>
      <c r="AC1576" s="28">
        <f>+I1576+Y1576-Z1576</f>
        <v>75.089999999999989</v>
      </c>
      <c r="AD1576" s="20">
        <f t="shared" si="174"/>
        <v>0</v>
      </c>
      <c r="AE1576">
        <v>30</v>
      </c>
    </row>
    <row r="1577" spans="1:31" x14ac:dyDescent="0.25">
      <c r="A1577" s="9">
        <v>45107</v>
      </c>
      <c r="B1577" s="10" t="s">
        <v>191</v>
      </c>
      <c r="C1577" s="10" t="s">
        <v>185</v>
      </c>
      <c r="D1577" s="10" t="s">
        <v>40</v>
      </c>
      <c r="E1577" s="10" t="s">
        <v>30</v>
      </c>
      <c r="F1577" s="10">
        <v>905</v>
      </c>
      <c r="G1577" s="10">
        <v>986</v>
      </c>
      <c r="H1577" s="11">
        <f>SUMIFS(AA:AA,$A:$A,EOMONTH($A1577,-1),$B:$B,$B1577)</f>
        <v>43</v>
      </c>
      <c r="I1577" s="63">
        <f>ROUND(SUMIFS(AC:AC,$A:$A,EOMONTH($A1577,-1),$B:$B,$B1577),2)</f>
        <v>-81.12</v>
      </c>
      <c r="J1577" s="11">
        <f>SUMIFS(AB:AB,$A:$A,EOMONTH($A1577,-1),$B:$B,$B1577)</f>
        <v>4514.66</v>
      </c>
      <c r="K1577" s="13">
        <v>0</v>
      </c>
      <c r="L1577" s="25">
        <v>0</v>
      </c>
      <c r="M1577" s="15">
        <v>530</v>
      </c>
      <c r="N1577" s="14">
        <v>54650.57</v>
      </c>
      <c r="O1577" s="21">
        <v>276</v>
      </c>
      <c r="P1577" s="16">
        <v>45489.36</v>
      </c>
      <c r="Q1577" s="21">
        <v>4</v>
      </c>
      <c r="R1577" s="16">
        <f>Q1577*16.876/100</f>
        <v>0.67504000000000008</v>
      </c>
      <c r="S1577" s="17">
        <f t="shared" si="168"/>
        <v>4.6750400000000001</v>
      </c>
      <c r="T1577" s="16">
        <v>413.04</v>
      </c>
      <c r="U1577" s="18">
        <f t="shared" si="169"/>
        <v>42.398000000000003</v>
      </c>
      <c r="V1577" s="18">
        <f t="shared" si="170"/>
        <v>479.65</v>
      </c>
      <c r="W1577" s="18">
        <f t="shared" si="171"/>
        <v>80.528438500000007</v>
      </c>
      <c r="X1577" s="27"/>
      <c r="Y1577" s="19">
        <f t="shared" si="172"/>
        <v>560.17843849999997</v>
      </c>
      <c r="Z1577" s="18">
        <f t="shared" si="173"/>
        <v>272.13600000000002</v>
      </c>
      <c r="AA1577" s="12">
        <v>293</v>
      </c>
      <c r="AB1577" s="12">
        <v>30253.759999999998</v>
      </c>
      <c r="AC1577" s="28">
        <f>+I1577+Y1577-Z1577</f>
        <v>206.92243849999994</v>
      </c>
      <c r="AD1577" s="20">
        <f t="shared" si="174"/>
        <v>0</v>
      </c>
      <c r="AE1577">
        <v>50</v>
      </c>
    </row>
    <row r="1578" spans="1:31" x14ac:dyDescent="0.25">
      <c r="A1578" s="9">
        <v>45107</v>
      </c>
      <c r="B1578" s="10" t="s">
        <v>192</v>
      </c>
      <c r="C1578" s="10" t="s">
        <v>185</v>
      </c>
      <c r="D1578" s="10" t="s">
        <v>40</v>
      </c>
      <c r="E1578" s="10" t="s">
        <v>30</v>
      </c>
      <c r="F1578" s="10">
        <v>905</v>
      </c>
      <c r="G1578" s="10">
        <v>986</v>
      </c>
      <c r="H1578" s="11">
        <f>SUMIFS(AA:AA,$A:$A,EOMONTH($A1578,-1),$B:$B,$B1578)</f>
        <v>135</v>
      </c>
      <c r="I1578" s="63">
        <f>ROUND(SUMIFS(AC:AC,$A:$A,EOMONTH($A1578,-1),$B:$B,$B1578),2)</f>
        <v>13.76</v>
      </c>
      <c r="J1578" s="11">
        <f>SUMIFS(AB:AB,$A:$A,EOMONTH($A1578,-1),$B:$B,$B1578)</f>
        <v>13807.65</v>
      </c>
      <c r="K1578" s="13">
        <v>0</v>
      </c>
      <c r="L1578" s="25">
        <v>0</v>
      </c>
      <c r="M1578" s="15">
        <v>115</v>
      </c>
      <c r="N1578" s="14">
        <v>11034.67</v>
      </c>
      <c r="O1578" s="21">
        <v>13</v>
      </c>
      <c r="P1578" s="16">
        <v>2239.38</v>
      </c>
      <c r="Q1578" s="21">
        <v>2</v>
      </c>
      <c r="R1578" s="16">
        <f>Q1578*16.876/100</f>
        <v>0.33752000000000004</v>
      </c>
      <c r="S1578" s="17">
        <f t="shared" si="168"/>
        <v>2.33752</v>
      </c>
      <c r="T1578" s="16">
        <v>198.74</v>
      </c>
      <c r="U1578" s="18">
        <f t="shared" si="169"/>
        <v>133.11000000000001</v>
      </c>
      <c r="V1578" s="18">
        <f t="shared" si="170"/>
        <v>104.075</v>
      </c>
      <c r="W1578" s="18">
        <f t="shared" si="171"/>
        <v>17.473151750000003</v>
      </c>
      <c r="X1578" s="27"/>
      <c r="Y1578" s="19">
        <f t="shared" si="172"/>
        <v>121.54815175</v>
      </c>
      <c r="Z1578" s="18">
        <f t="shared" si="173"/>
        <v>12.818</v>
      </c>
      <c r="AA1578" s="12">
        <v>235</v>
      </c>
      <c r="AB1578" s="12">
        <v>23351.78</v>
      </c>
      <c r="AC1578" s="28">
        <f>+I1578+Y1578-Z1578</f>
        <v>122.49015175000001</v>
      </c>
      <c r="AD1578" s="20">
        <f t="shared" si="174"/>
        <v>0</v>
      </c>
      <c r="AE1578">
        <v>0</v>
      </c>
    </row>
    <row r="1579" spans="1:31" x14ac:dyDescent="0.25">
      <c r="A1579" s="9">
        <v>45107</v>
      </c>
      <c r="B1579" s="10" t="s">
        <v>193</v>
      </c>
      <c r="C1579" s="10" t="s">
        <v>185</v>
      </c>
      <c r="D1579" s="10" t="s">
        <v>40</v>
      </c>
      <c r="E1579" s="10" t="s">
        <v>30</v>
      </c>
      <c r="F1579" s="10">
        <v>905</v>
      </c>
      <c r="G1579" s="10">
        <v>986</v>
      </c>
      <c r="H1579" s="11">
        <f>SUMIFS(AA:AA,$A:$A,EOMONTH($A1579,-1),$B:$B,$B1579)</f>
        <v>128</v>
      </c>
      <c r="I1579" s="63">
        <f>ROUND(SUMIFS(AC:AC,$A:$A,EOMONTH($A1579,-1),$B:$B,$B1579),2)</f>
        <v>-32.659999999999997</v>
      </c>
      <c r="J1579" s="11">
        <f>SUMIFS(AB:AB,$A:$A,EOMONTH($A1579,-1),$B:$B,$B1579)</f>
        <v>10694.76</v>
      </c>
      <c r="K1579" s="13">
        <v>0</v>
      </c>
      <c r="L1579" s="25">
        <v>0</v>
      </c>
      <c r="M1579" s="15">
        <v>0</v>
      </c>
      <c r="N1579" s="14">
        <v>0</v>
      </c>
      <c r="O1579" s="21">
        <v>13</v>
      </c>
      <c r="P1579" s="16">
        <v>1946.13</v>
      </c>
      <c r="Q1579" s="21">
        <v>2</v>
      </c>
      <c r="R1579" s="16">
        <f>Q1579*16.876/100</f>
        <v>0.33752000000000004</v>
      </c>
      <c r="S1579" s="17">
        <f t="shared" si="168"/>
        <v>2.33752</v>
      </c>
      <c r="T1579" s="16">
        <v>167.1</v>
      </c>
      <c r="U1579" s="18">
        <f t="shared" si="169"/>
        <v>126.208</v>
      </c>
      <c r="V1579" s="18">
        <f t="shared" si="170"/>
        <v>0</v>
      </c>
      <c r="W1579" s="18">
        <f t="shared" si="171"/>
        <v>0</v>
      </c>
      <c r="X1579" s="27"/>
      <c r="Y1579" s="19">
        <f t="shared" si="172"/>
        <v>0</v>
      </c>
      <c r="Z1579" s="18">
        <f t="shared" si="173"/>
        <v>12.818</v>
      </c>
      <c r="AA1579" s="12">
        <v>113</v>
      </c>
      <c r="AB1579" s="12">
        <v>9441.4699999999993</v>
      </c>
      <c r="AC1579" s="28">
        <f>+I1579+Y1579-Z1579</f>
        <v>-45.477999999999994</v>
      </c>
      <c r="AD1579" s="20">
        <f t="shared" si="174"/>
        <v>50</v>
      </c>
      <c r="AE1579">
        <v>100</v>
      </c>
    </row>
    <row r="1580" spans="1:31" x14ac:dyDescent="0.25">
      <c r="A1580" s="9">
        <v>45107</v>
      </c>
      <c r="B1580" s="10" t="s">
        <v>194</v>
      </c>
      <c r="C1580" s="10" t="s">
        <v>185</v>
      </c>
      <c r="D1580" s="10" t="s">
        <v>40</v>
      </c>
      <c r="E1580" s="10" t="s">
        <v>30</v>
      </c>
      <c r="F1580" s="10">
        <v>905</v>
      </c>
      <c r="G1580" s="10">
        <v>986</v>
      </c>
      <c r="H1580" s="11">
        <f>SUMIFS(AA:AA,$A:$A,EOMONTH($A1580,-1),$B:$B,$B1580)</f>
        <v>-29</v>
      </c>
      <c r="I1580" s="63">
        <f>ROUND(SUMIFS(AC:AC,$A:$A,EOMONTH($A1580,-1),$B:$B,$B1580),2)</f>
        <v>-62.06</v>
      </c>
      <c r="J1580" s="11">
        <f>SUMIFS(AB:AB,$A:$A,EOMONTH($A1580,-1),$B:$B,$B1580)</f>
        <v>-3038.91</v>
      </c>
      <c r="K1580" s="13">
        <v>0</v>
      </c>
      <c r="L1580" s="25">
        <v>0</v>
      </c>
      <c r="M1580" s="15">
        <v>373</v>
      </c>
      <c r="N1580" s="14">
        <v>36307.040000000001</v>
      </c>
      <c r="O1580" s="21">
        <v>144</v>
      </c>
      <c r="P1580" s="16">
        <v>23955.24</v>
      </c>
      <c r="Q1580" s="21">
        <v>1</v>
      </c>
      <c r="R1580" s="16">
        <f>Q1580*16.876/100</f>
        <v>0.16876000000000002</v>
      </c>
      <c r="S1580" s="17">
        <f t="shared" si="168"/>
        <v>1.16876</v>
      </c>
      <c r="T1580" s="16">
        <v>97.2</v>
      </c>
      <c r="U1580" s="18">
        <f t="shared" si="169"/>
        <v>-28.594000000000001</v>
      </c>
      <c r="V1580" s="18">
        <f t="shared" si="170"/>
        <v>337.565</v>
      </c>
      <c r="W1580" s="18">
        <f t="shared" si="171"/>
        <v>56.673787850000011</v>
      </c>
      <c r="X1580" s="27"/>
      <c r="Y1580" s="19">
        <f t="shared" si="172"/>
        <v>394.23878784999999</v>
      </c>
      <c r="Z1580" s="18">
        <f t="shared" si="173"/>
        <v>141.98400000000001</v>
      </c>
      <c r="AA1580" s="12">
        <v>199</v>
      </c>
      <c r="AB1580" s="12">
        <v>19343.740000000002</v>
      </c>
      <c r="AC1580" s="28">
        <f>+I1580+Y1580-Z1580</f>
        <v>190.19478784999998</v>
      </c>
      <c r="AD1580" s="20">
        <f t="shared" si="174"/>
        <v>0</v>
      </c>
      <c r="AE1580">
        <v>0</v>
      </c>
    </row>
    <row r="1581" spans="1:31" x14ac:dyDescent="0.25">
      <c r="A1581" s="9">
        <v>45107</v>
      </c>
      <c r="B1581" s="10" t="s">
        <v>195</v>
      </c>
      <c r="C1581" s="10" t="s">
        <v>185</v>
      </c>
      <c r="D1581" s="10" t="s">
        <v>40</v>
      </c>
      <c r="E1581" s="10" t="s">
        <v>30</v>
      </c>
      <c r="F1581" s="10">
        <v>905</v>
      </c>
      <c r="G1581" s="10">
        <v>986</v>
      </c>
      <c r="H1581" s="11">
        <f>SUMIFS(AA:AA,$A:$A,EOMONTH($A1581,-1),$B:$B,$B1581)</f>
        <v>160</v>
      </c>
      <c r="I1581" s="63">
        <f>ROUND(SUMIFS(AC:AC,$A:$A,EOMONTH($A1581,-1),$B:$B,$B1581),2)</f>
        <v>-57.45</v>
      </c>
      <c r="J1581" s="11">
        <f>SUMIFS(AB:AB,$A:$A,EOMONTH($A1581,-1),$B:$B,$B1581)</f>
        <v>16743.330000000002</v>
      </c>
      <c r="K1581" s="13">
        <v>0</v>
      </c>
      <c r="L1581" s="25">
        <v>0</v>
      </c>
      <c r="M1581" s="15">
        <v>85</v>
      </c>
      <c r="N1581" s="14">
        <v>8492.41</v>
      </c>
      <c r="O1581" s="21">
        <v>58</v>
      </c>
      <c r="P1581" s="16">
        <v>9703.98</v>
      </c>
      <c r="Q1581" s="21">
        <v>2</v>
      </c>
      <c r="R1581" s="16">
        <f>Q1581*16.876/100</f>
        <v>0.33752000000000004</v>
      </c>
      <c r="S1581" s="17">
        <f t="shared" si="168"/>
        <v>2.33752</v>
      </c>
      <c r="T1581" s="16">
        <v>206</v>
      </c>
      <c r="U1581" s="18">
        <f t="shared" si="169"/>
        <v>157.76</v>
      </c>
      <c r="V1581" s="18">
        <f t="shared" si="170"/>
        <v>76.924999999999997</v>
      </c>
      <c r="W1581" s="18">
        <f t="shared" si="171"/>
        <v>12.914938250000001</v>
      </c>
      <c r="X1581" s="27"/>
      <c r="Y1581" s="19">
        <f t="shared" si="172"/>
        <v>89.839938250000003</v>
      </c>
      <c r="Z1581" s="18">
        <f t="shared" si="173"/>
        <v>57.188000000000002</v>
      </c>
      <c r="AA1581" s="12">
        <v>185</v>
      </c>
      <c r="AB1581" s="12">
        <v>19055.560000000001</v>
      </c>
      <c r="AC1581" s="28">
        <f>+I1581+Y1581-Z1581</f>
        <v>-24.798061750000002</v>
      </c>
      <c r="AD1581" s="20">
        <f t="shared" si="174"/>
        <v>30</v>
      </c>
      <c r="AE1581">
        <v>50</v>
      </c>
    </row>
    <row r="1582" spans="1:31" x14ac:dyDescent="0.25">
      <c r="A1582" s="9">
        <v>45107</v>
      </c>
      <c r="B1582" s="10" t="s">
        <v>196</v>
      </c>
      <c r="C1582" s="10" t="s">
        <v>185</v>
      </c>
      <c r="D1582" s="10" t="s">
        <v>40</v>
      </c>
      <c r="E1582" s="10" t="s">
        <v>30</v>
      </c>
      <c r="F1582" s="10">
        <v>905</v>
      </c>
      <c r="G1582" s="10">
        <v>986</v>
      </c>
      <c r="H1582" s="11">
        <f>SUMIFS(AA:AA,$A:$A,EOMONTH($A1582,-1),$B:$B,$B1582)</f>
        <v>72</v>
      </c>
      <c r="I1582" s="63">
        <f>ROUND(SUMIFS(AC:AC,$A:$A,EOMONTH($A1582,-1),$B:$B,$B1582),2)</f>
        <v>32.69</v>
      </c>
      <c r="J1582" s="11">
        <f>SUMIFS(AB:AB,$A:$A,EOMONTH($A1582,-1),$B:$B,$B1582)</f>
        <v>7294.16</v>
      </c>
      <c r="K1582" s="13">
        <v>0</v>
      </c>
      <c r="L1582" s="25">
        <v>0</v>
      </c>
      <c r="M1582" s="15">
        <v>111</v>
      </c>
      <c r="N1582" s="14">
        <v>11044.09</v>
      </c>
      <c r="O1582" s="21">
        <v>24</v>
      </c>
      <c r="P1582" s="16">
        <v>4122.6899999999996</v>
      </c>
      <c r="Q1582" s="21">
        <v>1</v>
      </c>
      <c r="R1582" s="16">
        <f>Q1582*16.876/100</f>
        <v>0.16876000000000002</v>
      </c>
      <c r="S1582" s="17">
        <f t="shared" si="168"/>
        <v>1.16876</v>
      </c>
      <c r="T1582" s="16">
        <v>100.21</v>
      </c>
      <c r="U1582" s="18">
        <f t="shared" si="169"/>
        <v>70.992000000000004</v>
      </c>
      <c r="V1582" s="18">
        <f t="shared" si="170"/>
        <v>100.455</v>
      </c>
      <c r="W1582" s="18">
        <f t="shared" si="171"/>
        <v>16.865389950000001</v>
      </c>
      <c r="X1582" s="27"/>
      <c r="Y1582" s="19">
        <f t="shared" si="172"/>
        <v>117.32038994999999</v>
      </c>
      <c r="Z1582" s="18">
        <f t="shared" si="173"/>
        <v>23.664000000000001</v>
      </c>
      <c r="AA1582" s="12">
        <v>158</v>
      </c>
      <c r="AB1582" s="12">
        <v>15833.02</v>
      </c>
      <c r="AC1582" s="28">
        <f>+I1582+Y1582-Z1582</f>
        <v>126.34638994999999</v>
      </c>
      <c r="AD1582" s="20">
        <f t="shared" si="174"/>
        <v>0</v>
      </c>
      <c r="AE1582">
        <v>0</v>
      </c>
    </row>
    <row r="1583" spans="1:31" x14ac:dyDescent="0.25">
      <c r="A1583" s="9">
        <v>45107</v>
      </c>
      <c r="B1583" s="10" t="s">
        <v>720</v>
      </c>
      <c r="C1583" s="10" t="s">
        <v>282</v>
      </c>
      <c r="D1583" s="10" t="s">
        <v>40</v>
      </c>
      <c r="E1583" s="10" t="s">
        <v>30</v>
      </c>
      <c r="F1583" s="10">
        <v>52</v>
      </c>
      <c r="G1583" s="10">
        <v>57</v>
      </c>
      <c r="H1583" s="11">
        <f>SUMIFS(AA:AA,$A:$A,EOMONTH($A1583,-1),$B:$B,$B1583)</f>
        <v>4140</v>
      </c>
      <c r="I1583" s="63">
        <f>ROUND(SUMIFS(AC:AC,$A:$A,EOMONTH($A1583,-1),$B:$B,$B1583),2)</f>
        <v>251.42</v>
      </c>
      <c r="J1583" s="11">
        <f>SUMIFS(AB:AB,$A:$A,EOMONTH($A1583,-1),$B:$B,$B1583)</f>
        <v>7162.2</v>
      </c>
      <c r="K1583" s="13">
        <v>0</v>
      </c>
      <c r="L1583" s="25">
        <v>0</v>
      </c>
      <c r="M1583" s="15">
        <v>7114</v>
      </c>
      <c r="N1583" s="14">
        <v>11940</v>
      </c>
      <c r="O1583" s="21">
        <v>600</v>
      </c>
      <c r="P1583" s="16">
        <v>2000</v>
      </c>
      <c r="Q1583" s="21">
        <v>7567</v>
      </c>
      <c r="R1583" s="16">
        <f>Q1583*16.876/100</f>
        <v>1277.00692</v>
      </c>
      <c r="S1583" s="17">
        <f t="shared" si="168"/>
        <v>8844.0069199999998</v>
      </c>
      <c r="T1583" s="16">
        <v>12884.9</v>
      </c>
      <c r="U1583" s="18">
        <f t="shared" si="169"/>
        <v>235.98</v>
      </c>
      <c r="V1583" s="18">
        <f t="shared" si="170"/>
        <v>369.928</v>
      </c>
      <c r="W1583" s="18">
        <f t="shared" si="171"/>
        <v>62.107211920000012</v>
      </c>
      <c r="X1583" s="27"/>
      <c r="Y1583" s="19">
        <f t="shared" si="172"/>
        <v>432.03521191999999</v>
      </c>
      <c r="Z1583" s="18">
        <f t="shared" si="173"/>
        <v>34.200000000000003</v>
      </c>
      <c r="AA1583" s="12">
        <v>3087</v>
      </c>
      <c r="AB1583" s="12">
        <v>5233.92</v>
      </c>
      <c r="AC1583" s="28">
        <f>+I1583+Y1583-Z1583</f>
        <v>649.25521191999997</v>
      </c>
      <c r="AD1583" s="20">
        <f t="shared" si="174"/>
        <v>0</v>
      </c>
      <c r="AE1583">
        <v>0</v>
      </c>
    </row>
    <row r="1584" spans="1:31" x14ac:dyDescent="0.25">
      <c r="A1584" s="9">
        <v>45107</v>
      </c>
      <c r="B1584" s="10" t="s">
        <v>197</v>
      </c>
      <c r="C1584" s="10" t="s">
        <v>185</v>
      </c>
      <c r="D1584" s="10" t="s">
        <v>40</v>
      </c>
      <c r="E1584" s="10" t="s">
        <v>30</v>
      </c>
      <c r="F1584" s="10">
        <v>1010</v>
      </c>
      <c r="G1584" s="10">
        <v>1101</v>
      </c>
      <c r="H1584" s="11">
        <f>SUMIFS(AA:AA,$A:$A,EOMONTH($A1584,-1),$B:$B,$B1584)</f>
        <v>324</v>
      </c>
      <c r="I1584" s="63">
        <f>ROUND(SUMIFS(AC:AC,$A:$A,EOMONTH($A1584,-1),$B:$B,$B1584),2)</f>
        <v>-70.56</v>
      </c>
      <c r="J1584" s="11">
        <f>SUMIFS(AB:AB,$A:$A,EOMONTH($A1584,-1),$B:$B,$B1584)</f>
        <v>40585.86</v>
      </c>
      <c r="K1584" s="13">
        <v>0</v>
      </c>
      <c r="L1584" s="25">
        <v>0</v>
      </c>
      <c r="M1584" s="15">
        <v>0</v>
      </c>
      <c r="N1584" s="14">
        <v>0</v>
      </c>
      <c r="O1584" s="21">
        <v>121</v>
      </c>
      <c r="P1584" s="16">
        <v>22816.06</v>
      </c>
      <c r="Q1584" s="21">
        <v>3</v>
      </c>
      <c r="R1584" s="16">
        <f>Q1584*16.876/100</f>
        <v>0.50627999999999995</v>
      </c>
      <c r="S1584" s="17">
        <f t="shared" si="168"/>
        <v>3.5062799999999998</v>
      </c>
      <c r="T1584" s="16">
        <v>375.81</v>
      </c>
      <c r="U1584" s="18">
        <f t="shared" si="169"/>
        <v>356.72399999999999</v>
      </c>
      <c r="V1584" s="18">
        <f t="shared" si="170"/>
        <v>0</v>
      </c>
      <c r="W1584" s="18">
        <f t="shared" si="171"/>
        <v>0</v>
      </c>
      <c r="X1584" s="27"/>
      <c r="Y1584" s="19">
        <f t="shared" si="172"/>
        <v>0</v>
      </c>
      <c r="Z1584" s="18">
        <f t="shared" si="173"/>
        <v>133.221</v>
      </c>
      <c r="AA1584" s="12">
        <v>200</v>
      </c>
      <c r="AB1584" s="12">
        <v>25053</v>
      </c>
      <c r="AC1584" s="28">
        <f>+I1584+Y1584-Z1584</f>
        <v>-203.78100000000001</v>
      </c>
      <c r="AD1584" s="20">
        <f t="shared" si="174"/>
        <v>210</v>
      </c>
      <c r="AE1584">
        <v>0</v>
      </c>
    </row>
    <row r="1585" spans="1:31" x14ac:dyDescent="0.25">
      <c r="A1585" s="9">
        <v>45107</v>
      </c>
      <c r="B1585" s="10" t="s">
        <v>198</v>
      </c>
      <c r="C1585" s="10" t="s">
        <v>185</v>
      </c>
      <c r="D1585" s="10" t="s">
        <v>40</v>
      </c>
      <c r="E1585" s="10" t="s">
        <v>30</v>
      </c>
      <c r="F1585" s="10">
        <v>1010</v>
      </c>
      <c r="G1585" s="10">
        <v>1101</v>
      </c>
      <c r="H1585" s="11">
        <f>SUMIFS(AA:AA,$A:$A,EOMONTH($A1585,-1),$B:$B,$B1585)</f>
        <v>200</v>
      </c>
      <c r="I1585" s="63">
        <f>ROUND(SUMIFS(AC:AC,$A:$A,EOMONTH($A1585,-1),$B:$B,$B1585),2)</f>
        <v>35.11</v>
      </c>
      <c r="J1585" s="11">
        <f>SUMIFS(AB:AB,$A:$A,EOMONTH($A1585,-1),$B:$B,$B1585)</f>
        <v>23639.86</v>
      </c>
      <c r="K1585" s="13">
        <v>0</v>
      </c>
      <c r="L1585" s="25">
        <v>0</v>
      </c>
      <c r="M1585" s="15">
        <v>0</v>
      </c>
      <c r="N1585" s="14">
        <v>0</v>
      </c>
      <c r="O1585" s="21">
        <v>-2</v>
      </c>
      <c r="P1585" s="16">
        <v>-386.1</v>
      </c>
      <c r="Q1585" s="21">
        <v>2</v>
      </c>
      <c r="R1585" s="16">
        <f>Q1585*16.876/100</f>
        <v>0.33752000000000004</v>
      </c>
      <c r="S1585" s="17">
        <f t="shared" si="168"/>
        <v>2.33752</v>
      </c>
      <c r="T1585" s="16">
        <v>236.4</v>
      </c>
      <c r="U1585" s="18">
        <f t="shared" si="169"/>
        <v>220.2</v>
      </c>
      <c r="V1585" s="18">
        <f t="shared" si="170"/>
        <v>0</v>
      </c>
      <c r="W1585" s="18">
        <f t="shared" si="171"/>
        <v>0</v>
      </c>
      <c r="X1585" s="27"/>
      <c r="Y1585" s="19">
        <f t="shared" si="172"/>
        <v>0</v>
      </c>
      <c r="Z1585" s="18">
        <f t="shared" si="173"/>
        <v>-2.202</v>
      </c>
      <c r="AA1585" s="12">
        <v>200</v>
      </c>
      <c r="AB1585" s="12">
        <v>23639.86</v>
      </c>
      <c r="AC1585" s="28">
        <f>+I1585+Y1585-Z1585</f>
        <v>37.311999999999998</v>
      </c>
      <c r="AD1585" s="20">
        <f t="shared" si="174"/>
        <v>0</v>
      </c>
      <c r="AE1585">
        <v>0</v>
      </c>
    </row>
    <row r="1586" spans="1:31" x14ac:dyDescent="0.25">
      <c r="A1586" s="9">
        <v>45107</v>
      </c>
      <c r="B1586" s="10" t="s">
        <v>199</v>
      </c>
      <c r="C1586" s="10" t="s">
        <v>185</v>
      </c>
      <c r="D1586" s="10" t="s">
        <v>40</v>
      </c>
      <c r="E1586" s="10" t="s">
        <v>30</v>
      </c>
      <c r="F1586" s="10">
        <v>1010</v>
      </c>
      <c r="G1586" s="10">
        <v>1101</v>
      </c>
      <c r="H1586" s="11">
        <f>SUMIFS(AA:AA,$A:$A,EOMONTH($A1586,-1),$B:$B,$B1586)</f>
        <v>255</v>
      </c>
      <c r="I1586" s="63">
        <f>ROUND(SUMIFS(AC:AC,$A:$A,EOMONTH($A1586,-1),$B:$B,$B1586),2)</f>
        <v>34.54</v>
      </c>
      <c r="J1586" s="11">
        <f>SUMIFS(AB:AB,$A:$A,EOMONTH($A1586,-1),$B:$B,$B1586)</f>
        <v>30833.38</v>
      </c>
      <c r="K1586" s="13">
        <v>0</v>
      </c>
      <c r="L1586" s="25">
        <v>0</v>
      </c>
      <c r="M1586" s="15">
        <v>0</v>
      </c>
      <c r="N1586" s="14">
        <v>0</v>
      </c>
      <c r="O1586" s="21">
        <v>-1</v>
      </c>
      <c r="P1586" s="16">
        <v>-193.05</v>
      </c>
      <c r="Q1586" s="21">
        <v>1</v>
      </c>
      <c r="R1586" s="16">
        <f>Q1586*16.876/100</f>
        <v>0.16876000000000002</v>
      </c>
      <c r="S1586" s="17">
        <f t="shared" si="168"/>
        <v>1.16876</v>
      </c>
      <c r="T1586" s="16">
        <v>120.92</v>
      </c>
      <c r="U1586" s="18">
        <f t="shared" si="169"/>
        <v>280.755</v>
      </c>
      <c r="V1586" s="18">
        <f t="shared" si="170"/>
        <v>0</v>
      </c>
      <c r="W1586" s="18">
        <f t="shared" si="171"/>
        <v>0</v>
      </c>
      <c r="X1586" s="27"/>
      <c r="Y1586" s="19">
        <f t="shared" si="172"/>
        <v>0</v>
      </c>
      <c r="Z1586" s="18">
        <f t="shared" si="173"/>
        <v>-1.101</v>
      </c>
      <c r="AA1586" s="12">
        <v>255</v>
      </c>
      <c r="AB1586" s="12">
        <v>30833.38</v>
      </c>
      <c r="AC1586" s="28">
        <f>+I1586+Y1586-Z1586</f>
        <v>35.640999999999998</v>
      </c>
      <c r="AD1586" s="20">
        <f t="shared" si="174"/>
        <v>0</v>
      </c>
      <c r="AE1586">
        <v>0</v>
      </c>
    </row>
    <row r="1587" spans="1:31" x14ac:dyDescent="0.25">
      <c r="A1587" s="9">
        <v>45107</v>
      </c>
      <c r="B1587" s="10" t="s">
        <v>200</v>
      </c>
      <c r="C1587" s="10" t="s">
        <v>185</v>
      </c>
      <c r="D1587" s="10" t="s">
        <v>40</v>
      </c>
      <c r="E1587" s="10" t="s">
        <v>30</v>
      </c>
      <c r="F1587" s="10">
        <v>1010</v>
      </c>
      <c r="G1587" s="10">
        <v>1101</v>
      </c>
      <c r="H1587" s="11">
        <f>SUMIFS(AA:AA,$A:$A,EOMONTH($A1587,-1),$B:$B,$B1587)</f>
        <v>148</v>
      </c>
      <c r="I1587" s="63">
        <f>ROUND(SUMIFS(AC:AC,$A:$A,EOMONTH($A1587,-1),$B:$B,$B1587),2)</f>
        <v>6.61</v>
      </c>
      <c r="J1587" s="11">
        <f>SUMIFS(AB:AB,$A:$A,EOMONTH($A1587,-1),$B:$B,$B1587)</f>
        <v>17613.73</v>
      </c>
      <c r="K1587" s="13">
        <v>0</v>
      </c>
      <c r="L1587" s="25">
        <v>0</v>
      </c>
      <c r="M1587" s="15">
        <v>0</v>
      </c>
      <c r="N1587" s="14">
        <v>0</v>
      </c>
      <c r="O1587" s="21">
        <v>9</v>
      </c>
      <c r="P1587" s="16">
        <v>1414.49</v>
      </c>
      <c r="Q1587" s="21">
        <v>2</v>
      </c>
      <c r="R1587" s="16">
        <f>Q1587*16.876/100</f>
        <v>0.33752000000000004</v>
      </c>
      <c r="S1587" s="17">
        <f t="shared" si="168"/>
        <v>2.33752</v>
      </c>
      <c r="T1587" s="16">
        <v>238.02</v>
      </c>
      <c r="U1587" s="18">
        <f t="shared" si="169"/>
        <v>162.94800000000001</v>
      </c>
      <c r="V1587" s="18">
        <f t="shared" si="170"/>
        <v>0</v>
      </c>
      <c r="W1587" s="18">
        <f t="shared" si="171"/>
        <v>0</v>
      </c>
      <c r="X1587" s="27"/>
      <c r="Y1587" s="19">
        <f t="shared" si="172"/>
        <v>0</v>
      </c>
      <c r="Z1587" s="18">
        <f t="shared" si="173"/>
        <v>9.9090000000000007</v>
      </c>
      <c r="AA1587" s="12">
        <v>137</v>
      </c>
      <c r="AB1587" s="12">
        <v>16304.6</v>
      </c>
      <c r="AC1587" s="28">
        <f>+I1587+Y1587-Z1587</f>
        <v>-3.2990000000000004</v>
      </c>
      <c r="AD1587" s="20">
        <f t="shared" si="174"/>
        <v>10</v>
      </c>
      <c r="AE1587">
        <v>10</v>
      </c>
    </row>
    <row r="1588" spans="1:31" x14ac:dyDescent="0.25">
      <c r="A1588" s="9">
        <v>45107</v>
      </c>
      <c r="B1588" s="10" t="s">
        <v>201</v>
      </c>
      <c r="C1588" s="10" t="s">
        <v>185</v>
      </c>
      <c r="D1588" s="10" t="s">
        <v>40</v>
      </c>
      <c r="E1588" s="10" t="s">
        <v>30</v>
      </c>
      <c r="F1588" s="10">
        <v>1010</v>
      </c>
      <c r="G1588" s="10">
        <v>1101</v>
      </c>
      <c r="H1588" s="11">
        <f>SUMIFS(AA:AA,$A:$A,EOMONTH($A1588,-1),$B:$B,$B1588)</f>
        <v>278</v>
      </c>
      <c r="I1588" s="63">
        <f>ROUND(SUMIFS(AC:AC,$A:$A,EOMONTH($A1588,-1),$B:$B,$B1588),2)</f>
        <v>-35.51</v>
      </c>
      <c r="J1588" s="11">
        <f>SUMIFS(AB:AB,$A:$A,EOMONTH($A1588,-1),$B:$B,$B1588)</f>
        <v>32984.620000000003</v>
      </c>
      <c r="K1588" s="13">
        <v>0</v>
      </c>
      <c r="L1588" s="25">
        <v>0</v>
      </c>
      <c r="M1588" s="15">
        <v>0</v>
      </c>
      <c r="N1588" s="14">
        <v>0</v>
      </c>
      <c r="O1588" s="21">
        <v>74</v>
      </c>
      <c r="P1588" s="16">
        <v>14300.55</v>
      </c>
      <c r="Q1588" s="21">
        <v>1</v>
      </c>
      <c r="R1588" s="16">
        <f>Q1588*16.876/100</f>
        <v>0.16876000000000002</v>
      </c>
      <c r="S1588" s="17">
        <f t="shared" si="168"/>
        <v>1.16876</v>
      </c>
      <c r="T1588" s="16">
        <v>118.65</v>
      </c>
      <c r="U1588" s="18">
        <f t="shared" si="169"/>
        <v>306.07799999999997</v>
      </c>
      <c r="V1588" s="18">
        <f t="shared" si="170"/>
        <v>0</v>
      </c>
      <c r="W1588" s="18">
        <f t="shared" si="171"/>
        <v>0</v>
      </c>
      <c r="X1588" s="27"/>
      <c r="Y1588" s="19">
        <f t="shared" si="172"/>
        <v>0</v>
      </c>
      <c r="Z1588" s="18">
        <f t="shared" si="173"/>
        <v>81.474000000000004</v>
      </c>
      <c r="AA1588" s="12">
        <v>203</v>
      </c>
      <c r="AB1588" s="12">
        <v>24085.89</v>
      </c>
      <c r="AC1588" s="28">
        <f>+I1588+Y1588-Z1588</f>
        <v>-116.98400000000001</v>
      </c>
      <c r="AD1588" s="20">
        <f t="shared" si="174"/>
        <v>120</v>
      </c>
      <c r="AE1588">
        <v>0</v>
      </c>
    </row>
    <row r="1589" spans="1:31" x14ac:dyDescent="0.25">
      <c r="A1589" s="9">
        <v>45107</v>
      </c>
      <c r="B1589" s="10" t="s">
        <v>202</v>
      </c>
      <c r="C1589" s="10" t="s">
        <v>185</v>
      </c>
      <c r="D1589" s="10" t="s">
        <v>40</v>
      </c>
      <c r="E1589" s="10" t="s">
        <v>30</v>
      </c>
      <c r="F1589" s="10">
        <v>1010</v>
      </c>
      <c r="G1589" s="10">
        <v>1101</v>
      </c>
      <c r="H1589" s="11">
        <f>SUMIFS(AA:AA,$A:$A,EOMONTH($A1589,-1),$B:$B,$B1589)</f>
        <v>287</v>
      </c>
      <c r="I1589" s="63">
        <f>ROUND(SUMIFS(AC:AC,$A:$A,EOMONTH($A1589,-1),$B:$B,$B1589),2)</f>
        <v>-4.3899999999999997</v>
      </c>
      <c r="J1589" s="11">
        <f>SUMIFS(AB:AB,$A:$A,EOMONTH($A1589,-1),$B:$B,$B1589)</f>
        <v>33157.35</v>
      </c>
      <c r="K1589" s="13">
        <v>0</v>
      </c>
      <c r="L1589" s="25">
        <v>0</v>
      </c>
      <c r="M1589" s="15">
        <v>0</v>
      </c>
      <c r="N1589" s="14">
        <v>0</v>
      </c>
      <c r="O1589" s="21">
        <v>59</v>
      </c>
      <c r="P1589" s="16">
        <v>11389.95</v>
      </c>
      <c r="Q1589" s="21">
        <v>1</v>
      </c>
      <c r="R1589" s="16">
        <f>Q1589*16.876/100</f>
        <v>0.16876000000000002</v>
      </c>
      <c r="S1589" s="17">
        <f t="shared" si="168"/>
        <v>1.16876</v>
      </c>
      <c r="T1589" s="16">
        <v>115.53</v>
      </c>
      <c r="U1589" s="18">
        <f t="shared" si="169"/>
        <v>315.98700000000002</v>
      </c>
      <c r="V1589" s="18">
        <f t="shared" si="170"/>
        <v>0</v>
      </c>
      <c r="W1589" s="18">
        <f t="shared" si="171"/>
        <v>0</v>
      </c>
      <c r="X1589" s="27"/>
      <c r="Y1589" s="19">
        <f t="shared" si="172"/>
        <v>0</v>
      </c>
      <c r="Z1589" s="18">
        <f t="shared" si="173"/>
        <v>64.959000000000003</v>
      </c>
      <c r="AA1589" s="12">
        <v>227</v>
      </c>
      <c r="AB1589" s="12">
        <v>26225.5</v>
      </c>
      <c r="AC1589" s="28">
        <f>+I1589+Y1589-Z1589</f>
        <v>-69.349000000000004</v>
      </c>
      <c r="AD1589" s="20">
        <f t="shared" si="174"/>
        <v>70</v>
      </c>
      <c r="AE1589">
        <v>0</v>
      </c>
    </row>
    <row r="1590" spans="1:31" x14ac:dyDescent="0.25">
      <c r="A1590" s="9">
        <v>45107</v>
      </c>
      <c r="B1590" s="10" t="s">
        <v>203</v>
      </c>
      <c r="C1590" s="10" t="s">
        <v>185</v>
      </c>
      <c r="D1590" s="10" t="s">
        <v>40</v>
      </c>
      <c r="E1590" s="10" t="s">
        <v>30</v>
      </c>
      <c r="F1590" s="10">
        <v>2000</v>
      </c>
      <c r="G1590" s="10">
        <v>2180</v>
      </c>
      <c r="H1590" s="11">
        <f>SUMIFS(AA:AA,$A:$A,EOMONTH($A1590,-1),$B:$B,$B1590)</f>
        <v>1104</v>
      </c>
      <c r="I1590" s="63">
        <f>ROUND(SUMIFS(AC:AC,$A:$A,EOMONTH($A1590,-1),$B:$B,$B1590),2)</f>
        <v>2507.09</v>
      </c>
      <c r="J1590" s="11">
        <f>SUMIFS(AB:AB,$A:$A,EOMONTH($A1590,-1),$B:$B,$B1590)</f>
        <v>208169.48</v>
      </c>
      <c r="K1590" s="13">
        <v>0</v>
      </c>
      <c r="L1590" s="25">
        <v>0</v>
      </c>
      <c r="M1590" s="15">
        <v>0</v>
      </c>
      <c r="N1590" s="14">
        <v>0</v>
      </c>
      <c r="O1590" s="16">
        <v>93</v>
      </c>
      <c r="P1590" s="16">
        <v>33206.019999999997</v>
      </c>
      <c r="Q1590" s="16">
        <v>0</v>
      </c>
      <c r="R1590" s="16">
        <f>Q1590*16.876/100</f>
        <v>0</v>
      </c>
      <c r="S1590" s="17">
        <f t="shared" si="168"/>
        <v>0</v>
      </c>
      <c r="T1590" s="16">
        <v>0</v>
      </c>
      <c r="U1590" s="18">
        <f t="shared" si="169"/>
        <v>2406.7199999999998</v>
      </c>
      <c r="V1590" s="18">
        <f t="shared" si="170"/>
        <v>0</v>
      </c>
      <c r="W1590" s="18">
        <f t="shared" si="171"/>
        <v>0</v>
      </c>
      <c r="X1590" s="27"/>
      <c r="Y1590" s="19">
        <f t="shared" si="172"/>
        <v>0</v>
      </c>
      <c r="Z1590" s="18">
        <f t="shared" si="173"/>
        <v>202.74</v>
      </c>
      <c r="AA1590" s="12">
        <v>1011</v>
      </c>
      <c r="AB1590" s="12">
        <v>190633.47</v>
      </c>
      <c r="AC1590" s="28">
        <f>+I1590+Y1590-Z1590</f>
        <v>2304.3500000000004</v>
      </c>
      <c r="AD1590" s="20">
        <f t="shared" si="174"/>
        <v>0</v>
      </c>
      <c r="AE1590">
        <v>0</v>
      </c>
    </row>
    <row r="1591" spans="1:31" x14ac:dyDescent="0.25">
      <c r="A1591" s="9">
        <v>45107</v>
      </c>
      <c r="B1591" s="10" t="s">
        <v>204</v>
      </c>
      <c r="C1591" s="10" t="s">
        <v>185</v>
      </c>
      <c r="D1591" s="10" t="s">
        <v>40</v>
      </c>
      <c r="E1591" s="10" t="s">
        <v>30</v>
      </c>
      <c r="F1591" s="10">
        <v>2000</v>
      </c>
      <c r="G1591" s="10">
        <v>2180</v>
      </c>
      <c r="H1591" s="11">
        <f>SUMIFS(AA:AA,$A:$A,EOMONTH($A1591,-1),$B:$B,$B1591)</f>
        <v>410</v>
      </c>
      <c r="I1591" s="63">
        <f>ROUND(SUMIFS(AC:AC,$A:$A,EOMONTH($A1591,-1),$B:$B,$B1591),2)</f>
        <v>1094.97</v>
      </c>
      <c r="J1591" s="11">
        <f>SUMIFS(AB:AB,$A:$A,EOMONTH($A1591,-1),$B:$B,$B1591)</f>
        <v>87562.86</v>
      </c>
      <c r="K1591" s="13">
        <v>0</v>
      </c>
      <c r="L1591" s="25">
        <v>0</v>
      </c>
      <c r="M1591" s="15">
        <v>0</v>
      </c>
      <c r="N1591" s="14">
        <v>0</v>
      </c>
      <c r="O1591" s="16">
        <v>38</v>
      </c>
      <c r="P1591" s="16">
        <v>13200.88</v>
      </c>
      <c r="Q1591" s="16">
        <v>0</v>
      </c>
      <c r="R1591" s="16">
        <f>Q1591*16.876/100</f>
        <v>0</v>
      </c>
      <c r="S1591" s="17">
        <f t="shared" si="168"/>
        <v>0</v>
      </c>
      <c r="T1591" s="16">
        <v>0</v>
      </c>
      <c r="U1591" s="18">
        <f t="shared" si="169"/>
        <v>893.8</v>
      </c>
      <c r="V1591" s="18">
        <f t="shared" si="170"/>
        <v>0</v>
      </c>
      <c r="W1591" s="18">
        <f t="shared" si="171"/>
        <v>0</v>
      </c>
      <c r="X1591" s="27"/>
      <c r="Y1591" s="19">
        <f t="shared" si="172"/>
        <v>0</v>
      </c>
      <c r="Z1591" s="18">
        <f t="shared" si="173"/>
        <v>82.84</v>
      </c>
      <c r="AA1591" s="12">
        <v>372</v>
      </c>
      <c r="AB1591" s="12">
        <v>79447.28</v>
      </c>
      <c r="AC1591" s="28">
        <f>+I1591+Y1591-Z1591</f>
        <v>1012.13</v>
      </c>
      <c r="AD1591" s="20">
        <f t="shared" si="174"/>
        <v>0</v>
      </c>
      <c r="AE1591">
        <v>0</v>
      </c>
    </row>
    <row r="1592" spans="1:31" x14ac:dyDescent="0.25">
      <c r="A1592" s="9">
        <v>45107</v>
      </c>
      <c r="B1592" s="10" t="s">
        <v>205</v>
      </c>
      <c r="C1592" s="10" t="s">
        <v>185</v>
      </c>
      <c r="D1592" s="10" t="s">
        <v>40</v>
      </c>
      <c r="E1592" s="10" t="s">
        <v>30</v>
      </c>
      <c r="F1592" s="10">
        <v>2000</v>
      </c>
      <c r="G1592" s="10">
        <v>2180</v>
      </c>
      <c r="H1592" s="11">
        <f>SUMIFS(AA:AA,$A:$A,EOMONTH($A1592,-1),$B:$B,$B1592)</f>
        <v>382</v>
      </c>
      <c r="I1592" s="63">
        <f>ROUND(SUMIFS(AC:AC,$A:$A,EOMONTH($A1592,-1),$B:$B,$B1592),2)</f>
        <v>566.35</v>
      </c>
      <c r="J1592" s="11">
        <f>SUMIFS(AB:AB,$A:$A,EOMONTH($A1592,-1),$B:$B,$B1592)</f>
        <v>74334.89</v>
      </c>
      <c r="K1592" s="13">
        <v>0</v>
      </c>
      <c r="L1592" s="25">
        <v>0</v>
      </c>
      <c r="M1592" s="15">
        <v>0</v>
      </c>
      <c r="N1592" s="14">
        <v>0</v>
      </c>
      <c r="O1592" s="16">
        <v>54</v>
      </c>
      <c r="P1592" s="16">
        <v>19596.25</v>
      </c>
      <c r="Q1592" s="16">
        <v>0</v>
      </c>
      <c r="R1592" s="16">
        <f>Q1592*16.876/100</f>
        <v>0</v>
      </c>
      <c r="S1592" s="17">
        <f t="shared" si="168"/>
        <v>0</v>
      </c>
      <c r="T1592" s="16">
        <v>0</v>
      </c>
      <c r="U1592" s="18">
        <f t="shared" si="169"/>
        <v>832.76</v>
      </c>
      <c r="V1592" s="18">
        <f t="shared" si="170"/>
        <v>0</v>
      </c>
      <c r="W1592" s="18">
        <f t="shared" si="171"/>
        <v>0</v>
      </c>
      <c r="X1592" s="27"/>
      <c r="Y1592" s="19">
        <f t="shared" si="172"/>
        <v>0</v>
      </c>
      <c r="Z1592" s="18">
        <f t="shared" si="173"/>
        <v>117.72</v>
      </c>
      <c r="AA1592" s="12">
        <v>328</v>
      </c>
      <c r="AB1592" s="12">
        <v>63826.81</v>
      </c>
      <c r="AC1592" s="28">
        <f>+I1592+Y1592-Z1592</f>
        <v>448.63</v>
      </c>
      <c r="AD1592" s="20">
        <f t="shared" si="174"/>
        <v>0</v>
      </c>
      <c r="AE1592">
        <v>0</v>
      </c>
    </row>
    <row r="1593" spans="1:31" x14ac:dyDescent="0.25">
      <c r="A1593" s="9">
        <v>45107</v>
      </c>
      <c r="B1593" s="10" t="s">
        <v>206</v>
      </c>
      <c r="C1593" s="10" t="s">
        <v>185</v>
      </c>
      <c r="D1593" s="10" t="s">
        <v>29</v>
      </c>
      <c r="E1593" s="10" t="s">
        <v>30</v>
      </c>
      <c r="F1593" s="10"/>
      <c r="G1593" s="10">
        <v>0</v>
      </c>
      <c r="H1593" s="11">
        <f>SUMIFS(AA:AA,$A:$A,EOMONTH($A1593,-1),$B:$B,$B1593)</f>
        <v>47</v>
      </c>
      <c r="I1593" s="63">
        <f>ROUND(SUMIFS(AC:AC,$A:$A,EOMONTH($A1593,-1),$B:$B,$B1593),2)</f>
        <v>2.12</v>
      </c>
      <c r="J1593" s="11">
        <f>SUMIFS(AB:AB,$A:$A,EOMONTH($A1593,-1),$B:$B,$B1593)</f>
        <v>0</v>
      </c>
      <c r="K1593" s="13">
        <v>0</v>
      </c>
      <c r="L1593" s="25">
        <v>0</v>
      </c>
      <c r="M1593" s="15">
        <v>0</v>
      </c>
      <c r="N1593" s="14">
        <v>0</v>
      </c>
      <c r="O1593" s="16">
        <v>0</v>
      </c>
      <c r="P1593" s="16">
        <v>0</v>
      </c>
      <c r="Q1593" s="16">
        <v>0</v>
      </c>
      <c r="R1593" s="16">
        <f>Q1593*16.876/100</f>
        <v>0</v>
      </c>
      <c r="S1593" s="17">
        <f t="shared" si="168"/>
        <v>0</v>
      </c>
      <c r="T1593" s="16">
        <v>0</v>
      </c>
      <c r="U1593" s="18">
        <f t="shared" si="169"/>
        <v>0</v>
      </c>
      <c r="V1593" s="18">
        <f t="shared" si="170"/>
        <v>0</v>
      </c>
      <c r="W1593" s="18">
        <f t="shared" si="171"/>
        <v>0</v>
      </c>
      <c r="X1593" s="27"/>
      <c r="Y1593" s="19">
        <f t="shared" si="172"/>
        <v>0</v>
      </c>
      <c r="Z1593" s="18">
        <f t="shared" si="173"/>
        <v>0</v>
      </c>
      <c r="AA1593" s="12">
        <v>47</v>
      </c>
      <c r="AB1593" s="12">
        <v>0</v>
      </c>
      <c r="AC1593" s="28">
        <f>+I1593+Y1593-Z1593</f>
        <v>2.12</v>
      </c>
      <c r="AD1593" s="20">
        <f t="shared" si="174"/>
        <v>0</v>
      </c>
      <c r="AE1593">
        <v>0</v>
      </c>
    </row>
    <row r="1594" spans="1:31" x14ac:dyDescent="0.25">
      <c r="A1594" s="9">
        <v>45107</v>
      </c>
      <c r="B1594" s="10" t="s">
        <v>207</v>
      </c>
      <c r="C1594" s="10" t="s">
        <v>28</v>
      </c>
      <c r="D1594" s="10" t="s">
        <v>29</v>
      </c>
      <c r="E1594" s="10" t="s">
        <v>30</v>
      </c>
      <c r="F1594" s="10"/>
      <c r="G1594" s="10">
        <v>0</v>
      </c>
      <c r="H1594" s="11">
        <f>SUMIFS(AA:AA,$A:$A,EOMONTH($A1594,-1),$B:$B,$B1594)</f>
        <v>512</v>
      </c>
      <c r="I1594" s="63">
        <f>ROUND(SUMIFS(AC:AC,$A:$A,EOMONTH($A1594,-1),$B:$B,$B1594),2)</f>
        <v>3.7</v>
      </c>
      <c r="J1594" s="11">
        <f>SUMIFS(AB:AB,$A:$A,EOMONTH($A1594,-1),$B:$B,$B1594)</f>
        <v>1861.42</v>
      </c>
      <c r="K1594" s="13">
        <v>0</v>
      </c>
      <c r="L1594" s="25">
        <v>0</v>
      </c>
      <c r="M1594" s="15">
        <v>0</v>
      </c>
      <c r="N1594" s="14">
        <v>0</v>
      </c>
      <c r="O1594" s="16">
        <v>0</v>
      </c>
      <c r="P1594" s="16">
        <v>0</v>
      </c>
      <c r="Q1594" s="16">
        <v>0</v>
      </c>
      <c r="R1594" s="16">
        <f>Q1594*16.876/100</f>
        <v>0</v>
      </c>
      <c r="S1594" s="17">
        <f t="shared" si="168"/>
        <v>0</v>
      </c>
      <c r="T1594" s="16">
        <v>0</v>
      </c>
      <c r="U1594" s="18">
        <f t="shared" si="169"/>
        <v>0</v>
      </c>
      <c r="V1594" s="18">
        <f t="shared" si="170"/>
        <v>0</v>
      </c>
      <c r="W1594" s="18">
        <f t="shared" si="171"/>
        <v>0</v>
      </c>
      <c r="X1594" s="27"/>
      <c r="Y1594" s="19">
        <f t="shared" si="172"/>
        <v>0</v>
      </c>
      <c r="Z1594" s="18">
        <f t="shared" si="173"/>
        <v>0</v>
      </c>
      <c r="AA1594" s="12">
        <v>512</v>
      </c>
      <c r="AB1594" s="12">
        <v>1861.42</v>
      </c>
      <c r="AC1594" s="28">
        <f>+I1594+Y1594-Z1594</f>
        <v>3.7</v>
      </c>
      <c r="AD1594" s="20">
        <f t="shared" si="174"/>
        <v>0</v>
      </c>
      <c r="AE1594">
        <v>0</v>
      </c>
    </row>
    <row r="1595" spans="1:31" x14ac:dyDescent="0.25">
      <c r="A1595" s="9">
        <v>45107</v>
      </c>
      <c r="B1595" s="10" t="s">
        <v>721</v>
      </c>
      <c r="C1595" s="10" t="s">
        <v>28</v>
      </c>
      <c r="D1595" s="10" t="s">
        <v>29</v>
      </c>
      <c r="E1595" s="10" t="s">
        <v>30</v>
      </c>
      <c r="F1595" s="10"/>
      <c r="G1595" s="10">
        <v>0</v>
      </c>
      <c r="H1595" s="11">
        <f>SUMIFS(AA:AA,$A:$A,EOMONTH($A1595,-1),$B:$B,$B1595)</f>
        <v>352</v>
      </c>
      <c r="I1595" s="63">
        <f>ROUND(SUMIFS(AC:AC,$A:$A,EOMONTH($A1595,-1),$B:$B,$B1595),2)</f>
        <v>0</v>
      </c>
      <c r="J1595" s="11">
        <f>SUMIFS(AB:AB,$A:$A,EOMONTH($A1595,-1),$B:$B,$B1595)</f>
        <v>1277.8900000000001</v>
      </c>
      <c r="K1595" s="13">
        <v>0</v>
      </c>
      <c r="L1595" s="25">
        <v>0</v>
      </c>
      <c r="M1595" s="15">
        <v>2</v>
      </c>
      <c r="N1595" s="14">
        <v>7.26</v>
      </c>
      <c r="O1595" s="16">
        <v>0</v>
      </c>
      <c r="P1595" s="16">
        <v>0</v>
      </c>
      <c r="Q1595" s="16">
        <v>0</v>
      </c>
      <c r="R1595" s="16">
        <f>Q1595*16.876/100</f>
        <v>0</v>
      </c>
      <c r="S1595" s="17">
        <f t="shared" si="168"/>
        <v>0</v>
      </c>
      <c r="T1595" s="16">
        <v>0</v>
      </c>
      <c r="U1595" s="18">
        <f t="shared" si="169"/>
        <v>0</v>
      </c>
      <c r="V1595" s="18">
        <f t="shared" si="170"/>
        <v>0</v>
      </c>
      <c r="W1595" s="18">
        <f t="shared" si="171"/>
        <v>0</v>
      </c>
      <c r="X1595" s="27"/>
      <c r="Y1595" s="19">
        <f t="shared" si="172"/>
        <v>0</v>
      </c>
      <c r="Z1595" s="18">
        <f t="shared" si="173"/>
        <v>0</v>
      </c>
      <c r="AA1595" s="12">
        <v>354</v>
      </c>
      <c r="AB1595" s="12">
        <v>1285.1500000000001</v>
      </c>
      <c r="AC1595" s="28">
        <f>+I1595+Y1595-Z1595</f>
        <v>0</v>
      </c>
      <c r="AD1595" s="20">
        <f t="shared" si="174"/>
        <v>0</v>
      </c>
      <c r="AE1595">
        <v>0</v>
      </c>
    </row>
    <row r="1596" spans="1:31" x14ac:dyDescent="0.25">
      <c r="A1596" s="9">
        <v>45107</v>
      </c>
      <c r="B1596" s="10" t="s">
        <v>208</v>
      </c>
      <c r="C1596" s="10" t="s">
        <v>28</v>
      </c>
      <c r="D1596" s="10" t="s">
        <v>29</v>
      </c>
      <c r="E1596" s="10" t="s">
        <v>30</v>
      </c>
      <c r="F1596" s="10"/>
      <c r="G1596" s="10">
        <v>0</v>
      </c>
      <c r="H1596" s="11">
        <f>SUMIFS(AA:AA,$A:$A,EOMONTH($A1596,-1),$B:$B,$B1596)</f>
        <v>180</v>
      </c>
      <c r="I1596" s="63">
        <f>ROUND(SUMIFS(AC:AC,$A:$A,EOMONTH($A1596,-1),$B:$B,$B1596),2)</f>
        <v>19.46</v>
      </c>
      <c r="J1596" s="11">
        <f>SUMIFS(AB:AB,$A:$A,EOMONTH($A1596,-1),$B:$B,$B1596)</f>
        <v>670.37</v>
      </c>
      <c r="K1596" s="13">
        <v>0</v>
      </c>
      <c r="L1596" s="25">
        <v>0</v>
      </c>
      <c r="M1596" s="15">
        <v>2</v>
      </c>
      <c r="N1596" s="14">
        <v>7.44</v>
      </c>
      <c r="O1596" s="16">
        <v>0</v>
      </c>
      <c r="P1596" s="16">
        <v>0</v>
      </c>
      <c r="Q1596" s="16">
        <v>0</v>
      </c>
      <c r="R1596" s="16">
        <f>Q1596*16.876/100</f>
        <v>0</v>
      </c>
      <c r="S1596" s="17">
        <f t="shared" si="168"/>
        <v>0</v>
      </c>
      <c r="T1596" s="16">
        <v>0</v>
      </c>
      <c r="U1596" s="18">
        <f t="shared" si="169"/>
        <v>0</v>
      </c>
      <c r="V1596" s="18">
        <f t="shared" si="170"/>
        <v>0</v>
      </c>
      <c r="W1596" s="18">
        <f t="shared" si="171"/>
        <v>0</v>
      </c>
      <c r="X1596" s="27"/>
      <c r="Y1596" s="19">
        <f t="shared" si="172"/>
        <v>0</v>
      </c>
      <c r="Z1596" s="18">
        <f t="shared" si="173"/>
        <v>0</v>
      </c>
      <c r="AA1596" s="12">
        <v>182</v>
      </c>
      <c r="AB1596" s="12">
        <v>677.81</v>
      </c>
      <c r="AC1596" s="28">
        <f>+I1596+Y1596-Z1596</f>
        <v>19.46</v>
      </c>
      <c r="AD1596" s="20">
        <f t="shared" si="174"/>
        <v>0</v>
      </c>
      <c r="AE1596">
        <v>0</v>
      </c>
    </row>
    <row r="1597" spans="1:31" x14ac:dyDescent="0.25">
      <c r="A1597" s="9">
        <v>45107</v>
      </c>
      <c r="B1597" s="10" t="s">
        <v>209</v>
      </c>
      <c r="C1597" s="10" t="s">
        <v>28</v>
      </c>
      <c r="D1597" s="10" t="s">
        <v>29</v>
      </c>
      <c r="E1597" s="10" t="s">
        <v>30</v>
      </c>
      <c r="F1597" s="10"/>
      <c r="G1597" s="10">
        <v>0</v>
      </c>
      <c r="H1597" s="11">
        <f>SUMIFS(AA:AA,$A:$A,EOMONTH($A1597,-1),$B:$B,$B1597)</f>
        <v>620</v>
      </c>
      <c r="I1597" s="63">
        <f>ROUND(SUMIFS(AC:AC,$A:$A,EOMONTH($A1597,-1),$B:$B,$B1597),2)</f>
        <v>41.99</v>
      </c>
      <c r="J1597" s="11">
        <f>SUMIFS(AB:AB,$A:$A,EOMONTH($A1597,-1),$B:$B,$B1597)</f>
        <v>2304.0300000000002</v>
      </c>
      <c r="K1597" s="13">
        <v>0</v>
      </c>
      <c r="L1597" s="25">
        <v>0</v>
      </c>
      <c r="M1597" s="15">
        <v>3</v>
      </c>
      <c r="N1597" s="14">
        <v>11.16</v>
      </c>
      <c r="O1597" s="16">
        <v>0</v>
      </c>
      <c r="P1597" s="16">
        <v>0</v>
      </c>
      <c r="Q1597" s="16">
        <v>0</v>
      </c>
      <c r="R1597" s="16">
        <f>Q1597*16.876/100</f>
        <v>0</v>
      </c>
      <c r="S1597" s="17">
        <f t="shared" si="168"/>
        <v>0</v>
      </c>
      <c r="T1597" s="16">
        <v>0</v>
      </c>
      <c r="U1597" s="18">
        <f t="shared" si="169"/>
        <v>0</v>
      </c>
      <c r="V1597" s="18">
        <f t="shared" si="170"/>
        <v>0</v>
      </c>
      <c r="W1597" s="18">
        <f t="shared" si="171"/>
        <v>0</v>
      </c>
      <c r="X1597" s="27"/>
      <c r="Y1597" s="19">
        <f t="shared" si="172"/>
        <v>0</v>
      </c>
      <c r="Z1597" s="18">
        <f t="shared" si="173"/>
        <v>0</v>
      </c>
      <c r="AA1597" s="12">
        <v>623</v>
      </c>
      <c r="AB1597" s="12">
        <v>2315.19</v>
      </c>
      <c r="AC1597" s="28">
        <f>+I1597+Y1597-Z1597</f>
        <v>41.99</v>
      </c>
      <c r="AD1597" s="20">
        <f t="shared" si="174"/>
        <v>0</v>
      </c>
      <c r="AE1597">
        <v>0</v>
      </c>
    </row>
    <row r="1598" spans="1:31" x14ac:dyDescent="0.25">
      <c r="A1598" s="9">
        <v>45107</v>
      </c>
      <c r="B1598" s="10" t="s">
        <v>210</v>
      </c>
      <c r="C1598" s="10" t="s">
        <v>28</v>
      </c>
      <c r="D1598" s="10" t="s">
        <v>29</v>
      </c>
      <c r="E1598" s="10" t="s">
        <v>30</v>
      </c>
      <c r="F1598" s="10"/>
      <c r="G1598" s="10">
        <v>0</v>
      </c>
      <c r="H1598" s="11">
        <f>SUMIFS(AA:AA,$A:$A,EOMONTH($A1598,-1),$B:$B,$B1598)</f>
        <v>514</v>
      </c>
      <c r="I1598" s="63">
        <f>ROUND(SUMIFS(AC:AC,$A:$A,EOMONTH($A1598,-1),$B:$B,$B1598),2)</f>
        <v>19.59</v>
      </c>
      <c r="J1598" s="11">
        <f>SUMIFS(AB:AB,$A:$A,EOMONTH($A1598,-1),$B:$B,$B1598)</f>
        <v>1885.22</v>
      </c>
      <c r="K1598" s="13">
        <v>0</v>
      </c>
      <c r="L1598" s="25">
        <v>0</v>
      </c>
      <c r="M1598" s="15">
        <v>2</v>
      </c>
      <c r="N1598" s="14">
        <v>7.34</v>
      </c>
      <c r="O1598" s="16">
        <v>0</v>
      </c>
      <c r="P1598" s="16">
        <v>0</v>
      </c>
      <c r="Q1598" s="16">
        <v>0</v>
      </c>
      <c r="R1598" s="16">
        <f>Q1598*16.876/100</f>
        <v>0</v>
      </c>
      <c r="S1598" s="17">
        <f t="shared" si="168"/>
        <v>0</v>
      </c>
      <c r="T1598" s="16">
        <v>0</v>
      </c>
      <c r="U1598" s="18">
        <f t="shared" si="169"/>
        <v>0</v>
      </c>
      <c r="V1598" s="18">
        <f t="shared" si="170"/>
        <v>0</v>
      </c>
      <c r="W1598" s="18">
        <f t="shared" si="171"/>
        <v>0</v>
      </c>
      <c r="X1598" s="27"/>
      <c r="Y1598" s="19">
        <f t="shared" si="172"/>
        <v>0</v>
      </c>
      <c r="Z1598" s="18">
        <f t="shared" si="173"/>
        <v>0</v>
      </c>
      <c r="AA1598" s="12">
        <v>516</v>
      </c>
      <c r="AB1598" s="12">
        <v>1892.56</v>
      </c>
      <c r="AC1598" s="28">
        <f>+I1598+Y1598-Z1598</f>
        <v>19.59</v>
      </c>
      <c r="AD1598" s="20">
        <f t="shared" si="174"/>
        <v>0</v>
      </c>
      <c r="AE1598">
        <v>0</v>
      </c>
    </row>
    <row r="1599" spans="1:31" x14ac:dyDescent="0.25">
      <c r="A1599" s="9">
        <v>45107</v>
      </c>
      <c r="B1599" s="10" t="s">
        <v>211</v>
      </c>
      <c r="C1599" s="10" t="s">
        <v>28</v>
      </c>
      <c r="D1599" s="10" t="s">
        <v>29</v>
      </c>
      <c r="E1599" s="10" t="s">
        <v>30</v>
      </c>
      <c r="F1599" s="10"/>
      <c r="G1599" s="10">
        <v>0</v>
      </c>
      <c r="H1599" s="11">
        <f>SUMIFS(AA:AA,$A:$A,EOMONTH($A1599,-1),$B:$B,$B1599)</f>
        <v>571</v>
      </c>
      <c r="I1599" s="63">
        <f>ROUND(SUMIFS(AC:AC,$A:$A,EOMONTH($A1599,-1),$B:$B,$B1599),2)</f>
        <v>27.27</v>
      </c>
      <c r="J1599" s="11">
        <f>SUMIFS(AB:AB,$A:$A,EOMONTH($A1599,-1),$B:$B,$B1599)</f>
        <v>2088.5300000000002</v>
      </c>
      <c r="K1599" s="13">
        <v>0</v>
      </c>
      <c r="L1599" s="25">
        <v>0</v>
      </c>
      <c r="M1599" s="15">
        <v>9</v>
      </c>
      <c r="N1599" s="14">
        <v>32.94</v>
      </c>
      <c r="O1599" s="16">
        <v>0</v>
      </c>
      <c r="P1599" s="16">
        <v>0</v>
      </c>
      <c r="Q1599" s="16">
        <v>0</v>
      </c>
      <c r="R1599" s="16">
        <f>Q1599*16.876/100</f>
        <v>0</v>
      </c>
      <c r="S1599" s="17">
        <f t="shared" si="168"/>
        <v>0</v>
      </c>
      <c r="T1599" s="16">
        <v>0</v>
      </c>
      <c r="U1599" s="18">
        <f t="shared" si="169"/>
        <v>0</v>
      </c>
      <c r="V1599" s="18">
        <f t="shared" si="170"/>
        <v>0</v>
      </c>
      <c r="W1599" s="18">
        <f t="shared" si="171"/>
        <v>0</v>
      </c>
      <c r="X1599" s="27"/>
      <c r="Y1599" s="19">
        <f t="shared" si="172"/>
        <v>0</v>
      </c>
      <c r="Z1599" s="18">
        <f t="shared" si="173"/>
        <v>0</v>
      </c>
      <c r="AA1599" s="12">
        <v>580</v>
      </c>
      <c r="AB1599" s="12">
        <v>2121.4699999999998</v>
      </c>
      <c r="AC1599" s="28">
        <f>+I1599+Y1599-Z1599</f>
        <v>27.27</v>
      </c>
      <c r="AD1599" s="20">
        <f t="shared" si="174"/>
        <v>0</v>
      </c>
      <c r="AE1599">
        <v>0</v>
      </c>
    </row>
    <row r="1600" spans="1:31" x14ac:dyDescent="0.25">
      <c r="A1600" s="9">
        <v>45107</v>
      </c>
      <c r="B1600" s="10" t="s">
        <v>212</v>
      </c>
      <c r="C1600" s="10" t="s">
        <v>213</v>
      </c>
      <c r="D1600" s="10" t="s">
        <v>40</v>
      </c>
      <c r="E1600" s="10" t="s">
        <v>30</v>
      </c>
      <c r="F1600" s="10">
        <v>360</v>
      </c>
      <c r="G1600" s="10">
        <v>392</v>
      </c>
      <c r="H1600" s="11">
        <f>SUMIFS(AA:AA,$A:$A,EOMONTH($A1600,-1),$B:$B,$B1600)</f>
        <v>923</v>
      </c>
      <c r="I1600" s="63">
        <f>ROUND(SUMIFS(AC:AC,$A:$A,EOMONTH($A1600,-1),$B:$B,$B1600),2)</f>
        <v>-51.69</v>
      </c>
      <c r="J1600" s="11">
        <f>SUMIFS(AB:AB,$A:$A,EOMONTH($A1600,-1),$B:$B,$B1600)</f>
        <v>38563.230000000003</v>
      </c>
      <c r="K1600" s="13">
        <v>0</v>
      </c>
      <c r="L1600" s="25">
        <v>0</v>
      </c>
      <c r="M1600" s="15">
        <v>734</v>
      </c>
      <c r="N1600" s="14">
        <v>28132.2</v>
      </c>
      <c r="O1600" s="16">
        <v>714</v>
      </c>
      <c r="P1600" s="16">
        <v>41705.160000000003</v>
      </c>
      <c r="Q1600" s="16">
        <v>0</v>
      </c>
      <c r="R1600" s="16">
        <f>Q1600*16.876/100</f>
        <v>0</v>
      </c>
      <c r="S1600" s="17">
        <f t="shared" si="168"/>
        <v>0</v>
      </c>
      <c r="T1600" s="16">
        <v>0</v>
      </c>
      <c r="U1600" s="18">
        <f t="shared" si="169"/>
        <v>361.81599999999997</v>
      </c>
      <c r="V1600" s="18">
        <f t="shared" si="170"/>
        <v>264.24</v>
      </c>
      <c r="W1600" s="18">
        <f t="shared" si="171"/>
        <v>44.363253600000007</v>
      </c>
      <c r="X1600" s="27"/>
      <c r="Y1600" s="19">
        <f t="shared" si="172"/>
        <v>308.60325360000002</v>
      </c>
      <c r="Z1600" s="18">
        <f t="shared" si="173"/>
        <v>279.88799999999998</v>
      </c>
      <c r="AA1600" s="12">
        <v>943</v>
      </c>
      <c r="AB1600" s="12">
        <v>37530.11</v>
      </c>
      <c r="AC1600" s="28">
        <f>+I1600+Y1600-Z1600</f>
        <v>-22.974746399999958</v>
      </c>
      <c r="AD1600" s="20">
        <f t="shared" si="174"/>
        <v>30</v>
      </c>
      <c r="AE1600">
        <v>0</v>
      </c>
    </row>
    <row r="1601" spans="1:31" x14ac:dyDescent="0.25">
      <c r="A1601" s="9">
        <v>45107</v>
      </c>
      <c r="B1601" s="10" t="s">
        <v>214</v>
      </c>
      <c r="C1601" s="10" t="s">
        <v>213</v>
      </c>
      <c r="D1601" s="10" t="s">
        <v>40</v>
      </c>
      <c r="E1601" s="10" t="s">
        <v>30</v>
      </c>
      <c r="F1601" s="10">
        <v>360</v>
      </c>
      <c r="G1601" s="10">
        <v>392</v>
      </c>
      <c r="H1601" s="11">
        <f>SUMIFS(AA:AA,$A:$A,EOMONTH($A1601,-1),$B:$B,$B1601)</f>
        <v>752</v>
      </c>
      <c r="I1601" s="63">
        <f>ROUND(SUMIFS(AC:AC,$A:$A,EOMONTH($A1601,-1),$B:$B,$B1601),2)</f>
        <v>-542.96</v>
      </c>
      <c r="J1601" s="11">
        <f>SUMIFS(AB:AB,$A:$A,EOMONTH($A1601,-1),$B:$B,$B1601)</f>
        <v>31193.16</v>
      </c>
      <c r="K1601" s="13">
        <v>0</v>
      </c>
      <c r="L1601" s="25">
        <v>0</v>
      </c>
      <c r="M1601" s="15">
        <v>5276</v>
      </c>
      <c r="N1601" s="14">
        <v>200393.64</v>
      </c>
      <c r="O1601" s="16">
        <v>3150</v>
      </c>
      <c r="P1601" s="16">
        <v>171327.24</v>
      </c>
      <c r="Q1601" s="16">
        <v>0</v>
      </c>
      <c r="R1601" s="16">
        <f>Q1601*16.876/100</f>
        <v>0</v>
      </c>
      <c r="S1601" s="17">
        <f t="shared" si="168"/>
        <v>0</v>
      </c>
      <c r="T1601" s="16">
        <v>0</v>
      </c>
      <c r="U1601" s="18">
        <f t="shared" si="169"/>
        <v>294.78399999999999</v>
      </c>
      <c r="V1601" s="18">
        <f t="shared" si="170"/>
        <v>1899.36</v>
      </c>
      <c r="W1601" s="18">
        <f t="shared" si="171"/>
        <v>318.88355040000005</v>
      </c>
      <c r="X1601" s="27"/>
      <c r="Y1601" s="19">
        <f t="shared" si="172"/>
        <v>2218.2435504</v>
      </c>
      <c r="Z1601" s="18">
        <f t="shared" si="173"/>
        <v>1234.8</v>
      </c>
      <c r="AA1601" s="12">
        <v>2878</v>
      </c>
      <c r="AB1601" s="12">
        <v>109384.52</v>
      </c>
      <c r="AC1601" s="28">
        <f>+I1601+Y1601-Z1601</f>
        <v>440.48355040000001</v>
      </c>
      <c r="AD1601" s="20">
        <f t="shared" si="174"/>
        <v>0</v>
      </c>
      <c r="AE1601">
        <v>0</v>
      </c>
    </row>
    <row r="1602" spans="1:31" x14ac:dyDescent="0.25">
      <c r="A1602" s="9">
        <v>45107</v>
      </c>
      <c r="B1602" s="10" t="s">
        <v>215</v>
      </c>
      <c r="C1602" s="10" t="s">
        <v>213</v>
      </c>
      <c r="D1602" s="10" t="s">
        <v>40</v>
      </c>
      <c r="E1602" s="10" t="s">
        <v>30</v>
      </c>
      <c r="F1602" s="10">
        <v>360</v>
      </c>
      <c r="G1602" s="10">
        <v>392</v>
      </c>
      <c r="H1602" s="11">
        <f>SUMIFS(AA:AA,$A:$A,EOMONTH($A1602,-1),$B:$B,$B1602)</f>
        <v>1037</v>
      </c>
      <c r="I1602" s="63">
        <f>ROUND(SUMIFS(AC:AC,$A:$A,EOMONTH($A1602,-1),$B:$B,$B1602),2)</f>
        <v>-18.2</v>
      </c>
      <c r="J1602" s="11">
        <f>SUMIFS(AB:AB,$A:$A,EOMONTH($A1602,-1),$B:$B,$B1602)</f>
        <v>47600.77</v>
      </c>
      <c r="K1602" s="13">
        <v>0</v>
      </c>
      <c r="L1602" s="25">
        <v>0</v>
      </c>
      <c r="M1602" s="15">
        <v>0</v>
      </c>
      <c r="N1602" s="14">
        <v>0</v>
      </c>
      <c r="O1602" s="16">
        <v>252</v>
      </c>
      <c r="P1602" s="16">
        <v>14877.24</v>
      </c>
      <c r="Q1602" s="16">
        <v>0</v>
      </c>
      <c r="R1602" s="16">
        <f>Q1602*16.876/100</f>
        <v>0</v>
      </c>
      <c r="S1602" s="17">
        <f t="shared" si="168"/>
        <v>0</v>
      </c>
      <c r="T1602" s="16">
        <v>0</v>
      </c>
      <c r="U1602" s="18">
        <f t="shared" si="169"/>
        <v>406.50400000000002</v>
      </c>
      <c r="V1602" s="18">
        <f t="shared" si="170"/>
        <v>0</v>
      </c>
      <c r="W1602" s="18">
        <f t="shared" si="171"/>
        <v>0</v>
      </c>
      <c r="X1602" s="27"/>
      <c r="Y1602" s="19">
        <f t="shared" si="172"/>
        <v>0</v>
      </c>
      <c r="Z1602" s="18">
        <f t="shared" si="173"/>
        <v>98.784000000000006</v>
      </c>
      <c r="AA1602" s="12">
        <v>785</v>
      </c>
      <c r="AB1602" s="12">
        <v>36033.370000000003</v>
      </c>
      <c r="AC1602" s="28">
        <f>+I1602+Y1602-Z1602</f>
        <v>-116.98400000000001</v>
      </c>
      <c r="AD1602" s="20">
        <f t="shared" si="174"/>
        <v>120</v>
      </c>
      <c r="AE1602">
        <v>0</v>
      </c>
    </row>
    <row r="1603" spans="1:31" x14ac:dyDescent="0.25">
      <c r="A1603" s="9">
        <v>45107</v>
      </c>
      <c r="B1603" s="10" t="s">
        <v>216</v>
      </c>
      <c r="C1603" s="10" t="s">
        <v>213</v>
      </c>
      <c r="D1603" s="10" t="s">
        <v>40</v>
      </c>
      <c r="E1603" s="10" t="s">
        <v>30</v>
      </c>
      <c r="F1603" s="10">
        <v>500</v>
      </c>
      <c r="G1603" s="10">
        <v>545</v>
      </c>
      <c r="H1603" s="11">
        <f>SUMIFS(AA:AA,$A:$A,EOMONTH($A1603,-1),$B:$B,$B1603)</f>
        <v>501</v>
      </c>
      <c r="I1603" s="63">
        <f>ROUND(SUMIFS(AC:AC,$A:$A,EOMONTH($A1603,-1),$B:$B,$B1603),2)</f>
        <v>4.67</v>
      </c>
      <c r="J1603" s="11">
        <f>SUMIFS(AB:AB,$A:$A,EOMONTH($A1603,-1),$B:$B,$B1603)</f>
        <v>30940.959999999999</v>
      </c>
      <c r="K1603" s="13">
        <v>0</v>
      </c>
      <c r="L1603" s="25">
        <v>0</v>
      </c>
      <c r="M1603" s="15">
        <v>394</v>
      </c>
      <c r="N1603" s="14">
        <v>22307.07</v>
      </c>
      <c r="O1603" s="16">
        <v>165</v>
      </c>
      <c r="P1603" s="16">
        <v>14394.98</v>
      </c>
      <c r="Q1603" s="16">
        <v>0</v>
      </c>
      <c r="R1603" s="16">
        <f>Q1603*16.876/100</f>
        <v>0</v>
      </c>
      <c r="S1603" s="17">
        <f t="shared" si="168"/>
        <v>0</v>
      </c>
      <c r="T1603" s="16">
        <v>0</v>
      </c>
      <c r="U1603" s="18">
        <f t="shared" si="169"/>
        <v>273.04500000000002</v>
      </c>
      <c r="V1603" s="18">
        <f t="shared" si="170"/>
        <v>197</v>
      </c>
      <c r="W1603" s="18">
        <f t="shared" si="171"/>
        <v>33.074330000000003</v>
      </c>
      <c r="X1603" s="27"/>
      <c r="Y1603" s="19">
        <f t="shared" si="172"/>
        <v>230.07433</v>
      </c>
      <c r="Z1603" s="18">
        <f t="shared" si="173"/>
        <v>89.924999999999997</v>
      </c>
      <c r="AA1603" s="12">
        <v>730</v>
      </c>
      <c r="AB1603" s="12">
        <v>43257.96</v>
      </c>
      <c r="AC1603" s="28">
        <f>+I1603+Y1603-Z1603</f>
        <v>144.81932999999998</v>
      </c>
      <c r="AD1603" s="20">
        <f t="shared" si="174"/>
        <v>0</v>
      </c>
      <c r="AE1603">
        <v>0</v>
      </c>
    </row>
    <row r="1604" spans="1:31" x14ac:dyDescent="0.25">
      <c r="A1604" s="9">
        <v>45107</v>
      </c>
      <c r="B1604" s="10" t="s">
        <v>217</v>
      </c>
      <c r="C1604" s="10" t="s">
        <v>213</v>
      </c>
      <c r="D1604" s="10" t="s">
        <v>40</v>
      </c>
      <c r="E1604" s="10" t="s">
        <v>30</v>
      </c>
      <c r="F1604" s="10">
        <v>500</v>
      </c>
      <c r="G1604" s="10">
        <v>545</v>
      </c>
      <c r="H1604" s="11">
        <f>SUMIFS(AA:AA,$A:$A,EOMONTH($A1604,-1),$B:$B,$B1604)</f>
        <v>722</v>
      </c>
      <c r="I1604" s="63">
        <f>ROUND(SUMIFS(AC:AC,$A:$A,EOMONTH($A1604,-1),$B:$B,$B1604),2)</f>
        <v>184.04</v>
      </c>
      <c r="J1604" s="11">
        <f>SUMIFS(AB:AB,$A:$A,EOMONTH($A1604,-1),$B:$B,$B1604)</f>
        <v>42428.36</v>
      </c>
      <c r="K1604" s="13">
        <v>0</v>
      </c>
      <c r="L1604" s="25">
        <v>0</v>
      </c>
      <c r="M1604" s="15">
        <v>1565</v>
      </c>
      <c r="N1604" s="14">
        <v>87851.62</v>
      </c>
      <c r="O1604" s="16">
        <v>1742</v>
      </c>
      <c r="P1604" s="16">
        <v>141806.17000000001</v>
      </c>
      <c r="Q1604" s="16">
        <v>0</v>
      </c>
      <c r="R1604" s="16">
        <f>Q1604*16.876/100</f>
        <v>0</v>
      </c>
      <c r="S1604" s="17">
        <f t="shared" si="168"/>
        <v>0</v>
      </c>
      <c r="T1604" s="16">
        <v>0</v>
      </c>
      <c r="U1604" s="18">
        <f t="shared" si="169"/>
        <v>393.49</v>
      </c>
      <c r="V1604" s="18">
        <f t="shared" si="170"/>
        <v>782.5</v>
      </c>
      <c r="W1604" s="18">
        <f t="shared" si="171"/>
        <v>131.37392500000001</v>
      </c>
      <c r="X1604" s="27"/>
      <c r="Y1604" s="19">
        <f t="shared" si="172"/>
        <v>913.87392499999999</v>
      </c>
      <c r="Z1604" s="18">
        <f t="shared" si="173"/>
        <v>949.39</v>
      </c>
      <c r="AA1604" s="12">
        <v>545</v>
      </c>
      <c r="AB1604" s="12">
        <v>31012</v>
      </c>
      <c r="AC1604" s="28">
        <f>+I1604+Y1604-Z1604</f>
        <v>148.52392500000008</v>
      </c>
      <c r="AD1604" s="20">
        <f t="shared" si="174"/>
        <v>0</v>
      </c>
      <c r="AE1604">
        <v>0</v>
      </c>
    </row>
    <row r="1605" spans="1:31" x14ac:dyDescent="0.25">
      <c r="A1605" s="9">
        <v>45107</v>
      </c>
      <c r="B1605" s="10" t="s">
        <v>218</v>
      </c>
      <c r="C1605" s="10" t="s">
        <v>213</v>
      </c>
      <c r="D1605" s="10" t="s">
        <v>40</v>
      </c>
      <c r="E1605" s="10" t="s">
        <v>30</v>
      </c>
      <c r="F1605" s="10">
        <v>500</v>
      </c>
      <c r="G1605" s="10">
        <v>545</v>
      </c>
      <c r="H1605" s="11">
        <f>SUMIFS(AA:AA,$A:$A,EOMONTH($A1605,-1),$B:$B,$B1605)</f>
        <v>307</v>
      </c>
      <c r="I1605" s="63">
        <f>ROUND(SUMIFS(AC:AC,$A:$A,EOMONTH($A1605,-1),$B:$B,$B1605),2)</f>
        <v>85.66</v>
      </c>
      <c r="J1605" s="11">
        <f>SUMIFS(AB:AB,$A:$A,EOMONTH($A1605,-1),$B:$B,$B1605)</f>
        <v>18038.32</v>
      </c>
      <c r="K1605" s="13">
        <v>0</v>
      </c>
      <c r="L1605" s="25">
        <v>0</v>
      </c>
      <c r="M1605" s="15">
        <v>0</v>
      </c>
      <c r="N1605" s="14">
        <v>0</v>
      </c>
      <c r="O1605" s="16">
        <v>43</v>
      </c>
      <c r="P1605" s="16">
        <v>3821.7</v>
      </c>
      <c r="Q1605" s="16">
        <v>0</v>
      </c>
      <c r="R1605" s="16">
        <f>Q1605*16.876/100</f>
        <v>0</v>
      </c>
      <c r="S1605" s="17">
        <f t="shared" ref="S1605:S1668" si="175">Q1605+R1605</f>
        <v>0</v>
      </c>
      <c r="T1605" s="16">
        <v>0</v>
      </c>
      <c r="U1605" s="18">
        <f t="shared" ref="U1605:U1668" si="176">H1605*G1605/1000</f>
        <v>167.315</v>
      </c>
      <c r="V1605" s="18">
        <f t="shared" ref="V1605:V1668" si="177">M1605*F1605/1000</f>
        <v>0</v>
      </c>
      <c r="W1605" s="18">
        <f t="shared" ref="W1605:W1668" si="178">V1605*16.789/100</f>
        <v>0</v>
      </c>
      <c r="X1605" s="27"/>
      <c r="Y1605" s="19">
        <f t="shared" ref="Y1605:Y1668" si="179">V1605+W1605+X1605</f>
        <v>0</v>
      </c>
      <c r="Z1605" s="18">
        <f t="shared" ref="Z1605:Z1668" si="180">O1605*G1605/1000</f>
        <v>23.434999999999999</v>
      </c>
      <c r="AA1605" s="12">
        <v>264</v>
      </c>
      <c r="AB1605" s="12">
        <v>15511.78</v>
      </c>
      <c r="AC1605" s="28">
        <f>+I1605+Y1605-Z1605</f>
        <v>62.224999999999994</v>
      </c>
      <c r="AD1605" s="20">
        <f t="shared" ref="AD1605:AD1668" si="181">IF(AC1605&lt;0,ROUNDUP(AC1605,-1)*-1,0)</f>
        <v>0</v>
      </c>
      <c r="AE1605">
        <v>0</v>
      </c>
    </row>
    <row r="1606" spans="1:31" x14ac:dyDescent="0.25">
      <c r="A1606" s="9">
        <v>45107</v>
      </c>
      <c r="B1606" s="10" t="s">
        <v>219</v>
      </c>
      <c r="C1606" s="10" t="s">
        <v>185</v>
      </c>
      <c r="D1606" s="10" t="s">
        <v>40</v>
      </c>
      <c r="E1606" s="10" t="s">
        <v>30</v>
      </c>
      <c r="F1606" s="10">
        <v>85</v>
      </c>
      <c r="G1606" s="10">
        <v>93</v>
      </c>
      <c r="H1606" s="11">
        <f>SUMIFS(AA:AA,$A:$A,EOMONTH($A1606,-1),$B:$B,$B1606)</f>
        <v>542</v>
      </c>
      <c r="I1606" s="63">
        <f>ROUND(SUMIFS(AC:AC,$A:$A,EOMONTH($A1606,-1),$B:$B,$B1606),2)</f>
        <v>58.12</v>
      </c>
      <c r="J1606" s="11">
        <f>SUMIFS(AB:AB,$A:$A,EOMONTH($A1606,-1),$B:$B,$B1606)</f>
        <v>5107.12</v>
      </c>
      <c r="K1606" s="13">
        <v>0</v>
      </c>
      <c r="L1606" s="25">
        <v>0</v>
      </c>
      <c r="M1606" s="15">
        <v>0</v>
      </c>
      <c r="N1606" s="14">
        <v>0</v>
      </c>
      <c r="O1606" s="16">
        <v>130</v>
      </c>
      <c r="P1606" s="16">
        <v>2963.5</v>
      </c>
      <c r="Q1606" s="16">
        <v>0</v>
      </c>
      <c r="R1606" s="16">
        <f>Q1606*16.876/100</f>
        <v>0</v>
      </c>
      <c r="S1606" s="17">
        <f t="shared" si="175"/>
        <v>0</v>
      </c>
      <c r="T1606" s="16">
        <v>0</v>
      </c>
      <c r="U1606" s="18">
        <f t="shared" si="176"/>
        <v>50.405999999999999</v>
      </c>
      <c r="V1606" s="18">
        <f t="shared" si="177"/>
        <v>0</v>
      </c>
      <c r="W1606" s="18">
        <f t="shared" si="178"/>
        <v>0</v>
      </c>
      <c r="X1606" s="27"/>
      <c r="Y1606" s="19">
        <f t="shared" si="179"/>
        <v>0</v>
      </c>
      <c r="Z1606" s="18">
        <f t="shared" si="180"/>
        <v>12.09</v>
      </c>
      <c r="AA1606" s="12">
        <v>412</v>
      </c>
      <c r="AB1606" s="12">
        <v>3882.17</v>
      </c>
      <c r="AC1606" s="28">
        <f>+I1606+Y1606-Z1606</f>
        <v>46.03</v>
      </c>
      <c r="AD1606" s="20">
        <f t="shared" si="181"/>
        <v>0</v>
      </c>
      <c r="AE1606">
        <v>0</v>
      </c>
    </row>
    <row r="1607" spans="1:31" x14ac:dyDescent="0.25">
      <c r="A1607" s="9">
        <v>45107</v>
      </c>
      <c r="B1607" s="10" t="s">
        <v>220</v>
      </c>
      <c r="C1607" s="10" t="s">
        <v>185</v>
      </c>
      <c r="D1607" s="10" t="s">
        <v>40</v>
      </c>
      <c r="E1607" s="10" t="s">
        <v>30</v>
      </c>
      <c r="F1607" s="10">
        <v>85</v>
      </c>
      <c r="G1607" s="10">
        <v>93</v>
      </c>
      <c r="H1607" s="11">
        <f>SUMIFS(AA:AA,$A:$A,EOMONTH($A1607,-1),$B:$B,$B1607)</f>
        <v>878</v>
      </c>
      <c r="I1607" s="63">
        <f>ROUND(SUMIFS(AC:AC,$A:$A,EOMONTH($A1607,-1),$B:$B,$B1607),2)</f>
        <v>31.99</v>
      </c>
      <c r="J1607" s="11">
        <f>SUMIFS(AB:AB,$A:$A,EOMONTH($A1607,-1),$B:$B,$B1607)</f>
        <v>24145</v>
      </c>
      <c r="K1607" s="13">
        <v>0</v>
      </c>
      <c r="L1607" s="25">
        <v>0</v>
      </c>
      <c r="M1607" s="15">
        <v>0</v>
      </c>
      <c r="N1607" s="14">
        <v>0</v>
      </c>
      <c r="O1607" s="16">
        <v>0</v>
      </c>
      <c r="P1607" s="16">
        <v>0</v>
      </c>
      <c r="Q1607" s="16">
        <v>0</v>
      </c>
      <c r="R1607" s="16">
        <f>Q1607*16.876/100</f>
        <v>0</v>
      </c>
      <c r="S1607" s="17">
        <f t="shared" si="175"/>
        <v>0</v>
      </c>
      <c r="T1607" s="16">
        <v>0</v>
      </c>
      <c r="U1607" s="18">
        <f t="shared" si="176"/>
        <v>81.653999999999996</v>
      </c>
      <c r="V1607" s="18">
        <f t="shared" si="177"/>
        <v>0</v>
      </c>
      <c r="W1607" s="18">
        <f t="shared" si="178"/>
        <v>0</v>
      </c>
      <c r="X1607" s="27"/>
      <c r="Y1607" s="19">
        <f t="shared" si="179"/>
        <v>0</v>
      </c>
      <c r="Z1607" s="18">
        <f t="shared" si="180"/>
        <v>0</v>
      </c>
      <c r="AA1607" s="12">
        <v>878</v>
      </c>
      <c r="AB1607" s="12">
        <v>24145</v>
      </c>
      <c r="AC1607" s="28">
        <f>+I1607+Y1607-Z1607</f>
        <v>31.99</v>
      </c>
      <c r="AD1607" s="20">
        <f t="shared" si="181"/>
        <v>0</v>
      </c>
      <c r="AE1607">
        <v>0</v>
      </c>
    </row>
    <row r="1608" spans="1:31" x14ac:dyDescent="0.25">
      <c r="A1608" s="9">
        <v>45107</v>
      </c>
      <c r="B1608" s="10" t="s">
        <v>221</v>
      </c>
      <c r="C1608" s="10" t="s">
        <v>185</v>
      </c>
      <c r="D1608" s="10" t="s">
        <v>40</v>
      </c>
      <c r="E1608" s="10" t="s">
        <v>30</v>
      </c>
      <c r="F1608" s="10">
        <v>85</v>
      </c>
      <c r="G1608" s="10">
        <v>93</v>
      </c>
      <c r="H1608" s="11">
        <f>SUMIFS(AA:AA,$A:$A,EOMONTH($A1608,-1),$B:$B,$B1608)</f>
        <v>2360</v>
      </c>
      <c r="I1608" s="63">
        <f>ROUND(SUMIFS(AC:AC,$A:$A,EOMONTH($A1608,-1),$B:$B,$B1608),2)</f>
        <v>101.77</v>
      </c>
      <c r="J1608" s="11">
        <f>SUMIFS(AB:AB,$A:$A,EOMONTH($A1608,-1),$B:$B,$B1608)</f>
        <v>64900</v>
      </c>
      <c r="K1608" s="13">
        <v>0</v>
      </c>
      <c r="L1608" s="25">
        <v>0</v>
      </c>
      <c r="M1608" s="15">
        <v>0</v>
      </c>
      <c r="N1608" s="14">
        <v>0</v>
      </c>
      <c r="O1608" s="16">
        <v>0</v>
      </c>
      <c r="P1608" s="16">
        <v>0</v>
      </c>
      <c r="Q1608" s="16">
        <v>0</v>
      </c>
      <c r="R1608" s="16">
        <f>Q1608*16.876/100</f>
        <v>0</v>
      </c>
      <c r="S1608" s="17">
        <f t="shared" si="175"/>
        <v>0</v>
      </c>
      <c r="T1608" s="16">
        <v>0</v>
      </c>
      <c r="U1608" s="18">
        <f t="shared" si="176"/>
        <v>219.48</v>
      </c>
      <c r="V1608" s="18">
        <f t="shared" si="177"/>
        <v>0</v>
      </c>
      <c r="W1608" s="18">
        <f t="shared" si="178"/>
        <v>0</v>
      </c>
      <c r="X1608" s="27"/>
      <c r="Y1608" s="19">
        <f t="shared" si="179"/>
        <v>0</v>
      </c>
      <c r="Z1608" s="18">
        <f t="shared" si="180"/>
        <v>0</v>
      </c>
      <c r="AA1608" s="12">
        <v>2360</v>
      </c>
      <c r="AB1608" s="12">
        <v>64900</v>
      </c>
      <c r="AC1608" s="28">
        <f>+I1608+Y1608-Z1608</f>
        <v>101.77</v>
      </c>
      <c r="AD1608" s="20">
        <f t="shared" si="181"/>
        <v>0</v>
      </c>
      <c r="AE1608">
        <v>0</v>
      </c>
    </row>
    <row r="1609" spans="1:31" x14ac:dyDescent="0.25">
      <c r="A1609" s="9">
        <v>45107</v>
      </c>
      <c r="B1609" s="10" t="s">
        <v>222</v>
      </c>
      <c r="C1609" s="10" t="s">
        <v>185</v>
      </c>
      <c r="D1609" s="10" t="s">
        <v>40</v>
      </c>
      <c r="E1609" s="10" t="s">
        <v>30</v>
      </c>
      <c r="F1609" s="10">
        <v>85</v>
      </c>
      <c r="G1609" s="10">
        <v>93</v>
      </c>
      <c r="H1609" s="11">
        <f>SUMIFS(AA:AA,$A:$A,EOMONTH($A1609,-1),$B:$B,$B1609)</f>
        <v>455</v>
      </c>
      <c r="I1609" s="63">
        <f>ROUND(SUMIFS(AC:AC,$A:$A,EOMONTH($A1609,-1),$B:$B,$B1609),2)</f>
        <v>14.57</v>
      </c>
      <c r="J1609" s="11">
        <f>SUMIFS(AB:AB,$A:$A,EOMONTH($A1609,-1),$B:$B,$B1609)</f>
        <v>12512.5</v>
      </c>
      <c r="K1609" s="13">
        <v>0</v>
      </c>
      <c r="L1609" s="25">
        <v>0</v>
      </c>
      <c r="M1609" s="15">
        <v>0</v>
      </c>
      <c r="N1609" s="14">
        <v>0</v>
      </c>
      <c r="O1609" s="16">
        <v>100</v>
      </c>
      <c r="P1609" s="16">
        <v>2320</v>
      </c>
      <c r="Q1609" s="16">
        <v>0</v>
      </c>
      <c r="R1609" s="16">
        <f>Q1609*16.876/100</f>
        <v>0</v>
      </c>
      <c r="S1609" s="17">
        <f t="shared" si="175"/>
        <v>0</v>
      </c>
      <c r="T1609" s="16">
        <v>0</v>
      </c>
      <c r="U1609" s="18">
        <f t="shared" si="176"/>
        <v>42.314999999999998</v>
      </c>
      <c r="V1609" s="18">
        <f t="shared" si="177"/>
        <v>0</v>
      </c>
      <c r="W1609" s="18">
        <f t="shared" si="178"/>
        <v>0</v>
      </c>
      <c r="X1609" s="27"/>
      <c r="Y1609" s="19">
        <f t="shared" si="179"/>
        <v>0</v>
      </c>
      <c r="Z1609" s="18">
        <f t="shared" si="180"/>
        <v>9.3000000000000007</v>
      </c>
      <c r="AA1609" s="12">
        <v>355</v>
      </c>
      <c r="AB1609" s="12">
        <v>9762.5</v>
      </c>
      <c r="AC1609" s="28">
        <f>+I1609+Y1609-Z1609</f>
        <v>5.27</v>
      </c>
      <c r="AD1609" s="20">
        <f t="shared" si="181"/>
        <v>0</v>
      </c>
      <c r="AE1609">
        <v>0</v>
      </c>
    </row>
    <row r="1610" spans="1:31" x14ac:dyDescent="0.25">
      <c r="A1610" s="9">
        <v>45107</v>
      </c>
      <c r="B1610" s="10" t="s">
        <v>223</v>
      </c>
      <c r="C1610" s="10" t="s">
        <v>185</v>
      </c>
      <c r="D1610" s="10" t="s">
        <v>40</v>
      </c>
      <c r="E1610" s="10" t="s">
        <v>30</v>
      </c>
      <c r="F1610" s="10">
        <v>85</v>
      </c>
      <c r="G1610" s="10">
        <v>93</v>
      </c>
      <c r="H1610" s="11">
        <f>SUMIFS(AA:AA,$A:$A,EOMONTH($A1610,-1),$B:$B,$B1610)</f>
        <v>1055</v>
      </c>
      <c r="I1610" s="63">
        <f>ROUND(SUMIFS(AC:AC,$A:$A,EOMONTH($A1610,-1),$B:$B,$B1610),2)</f>
        <v>71.19</v>
      </c>
      <c r="J1610" s="11">
        <f>SUMIFS(AB:AB,$A:$A,EOMONTH($A1610,-1),$B:$B,$B1610)</f>
        <v>10296.51</v>
      </c>
      <c r="K1610" s="13">
        <v>0</v>
      </c>
      <c r="L1610" s="25">
        <v>0</v>
      </c>
      <c r="M1610" s="15">
        <v>0</v>
      </c>
      <c r="N1610" s="14">
        <v>0</v>
      </c>
      <c r="O1610" s="16">
        <v>124</v>
      </c>
      <c r="P1610" s="16">
        <v>2834.8</v>
      </c>
      <c r="Q1610" s="16">
        <v>0</v>
      </c>
      <c r="R1610" s="16">
        <f>Q1610*16.876/100</f>
        <v>0</v>
      </c>
      <c r="S1610" s="17">
        <f t="shared" si="175"/>
        <v>0</v>
      </c>
      <c r="T1610" s="16">
        <v>0</v>
      </c>
      <c r="U1610" s="18">
        <f t="shared" si="176"/>
        <v>98.114999999999995</v>
      </c>
      <c r="V1610" s="18">
        <f t="shared" si="177"/>
        <v>0</v>
      </c>
      <c r="W1610" s="18">
        <f t="shared" si="178"/>
        <v>0</v>
      </c>
      <c r="X1610" s="27"/>
      <c r="Y1610" s="19">
        <f t="shared" si="179"/>
        <v>0</v>
      </c>
      <c r="Z1610" s="18">
        <f t="shared" si="180"/>
        <v>11.532</v>
      </c>
      <c r="AA1610" s="12">
        <v>931</v>
      </c>
      <c r="AB1610" s="12">
        <v>9086.31</v>
      </c>
      <c r="AC1610" s="28">
        <f>+I1610+Y1610-Z1610</f>
        <v>59.658000000000001</v>
      </c>
      <c r="AD1610" s="20">
        <f t="shared" si="181"/>
        <v>0</v>
      </c>
      <c r="AE1610">
        <v>0</v>
      </c>
    </row>
    <row r="1611" spans="1:31" x14ac:dyDescent="0.25">
      <c r="A1611" s="9">
        <v>45107</v>
      </c>
      <c r="B1611" s="10" t="s">
        <v>224</v>
      </c>
      <c r="C1611" s="10" t="s">
        <v>185</v>
      </c>
      <c r="D1611" s="10" t="s">
        <v>40</v>
      </c>
      <c r="E1611" s="10" t="s">
        <v>30</v>
      </c>
      <c r="F1611" s="10">
        <v>85</v>
      </c>
      <c r="G1611" s="10">
        <v>93</v>
      </c>
      <c r="H1611" s="11">
        <f>SUMIFS(AA:AA,$A:$A,EOMONTH($A1611,-1),$B:$B,$B1611)</f>
        <v>879</v>
      </c>
      <c r="I1611" s="63">
        <f>ROUND(SUMIFS(AC:AC,$A:$A,EOMONTH($A1611,-1),$B:$B,$B1611),2)</f>
        <v>34.9</v>
      </c>
      <c r="J1611" s="11">
        <f>SUMIFS(AB:AB,$A:$A,EOMONTH($A1611,-1),$B:$B,$B1611)</f>
        <v>24172.5</v>
      </c>
      <c r="K1611" s="13">
        <v>0</v>
      </c>
      <c r="L1611" s="25">
        <v>0</v>
      </c>
      <c r="M1611" s="15">
        <v>0</v>
      </c>
      <c r="N1611" s="14">
        <v>0</v>
      </c>
      <c r="O1611" s="16">
        <v>0</v>
      </c>
      <c r="P1611" s="16">
        <v>0</v>
      </c>
      <c r="Q1611" s="16">
        <v>0</v>
      </c>
      <c r="R1611" s="16">
        <f>Q1611*16.876/100</f>
        <v>0</v>
      </c>
      <c r="S1611" s="17">
        <f t="shared" si="175"/>
        <v>0</v>
      </c>
      <c r="T1611" s="16">
        <v>0</v>
      </c>
      <c r="U1611" s="18">
        <f t="shared" si="176"/>
        <v>81.747</v>
      </c>
      <c r="V1611" s="18">
        <f t="shared" si="177"/>
        <v>0</v>
      </c>
      <c r="W1611" s="18">
        <f t="shared" si="178"/>
        <v>0</v>
      </c>
      <c r="X1611" s="27"/>
      <c r="Y1611" s="19">
        <f t="shared" si="179"/>
        <v>0</v>
      </c>
      <c r="Z1611" s="18">
        <f t="shared" si="180"/>
        <v>0</v>
      </c>
      <c r="AA1611" s="12">
        <v>879</v>
      </c>
      <c r="AB1611" s="12">
        <v>24172.5</v>
      </c>
      <c r="AC1611" s="28">
        <f>+I1611+Y1611-Z1611</f>
        <v>34.9</v>
      </c>
      <c r="AD1611" s="20">
        <f t="shared" si="181"/>
        <v>0</v>
      </c>
      <c r="AE1611">
        <v>0</v>
      </c>
    </row>
    <row r="1612" spans="1:31" x14ac:dyDescent="0.25">
      <c r="A1612" s="9">
        <v>45107</v>
      </c>
      <c r="B1612" s="10" t="s">
        <v>225</v>
      </c>
      <c r="C1612" s="10" t="s">
        <v>185</v>
      </c>
      <c r="D1612" s="10" t="s">
        <v>40</v>
      </c>
      <c r="E1612" s="10" t="s">
        <v>30</v>
      </c>
      <c r="F1612" s="10">
        <v>160</v>
      </c>
      <c r="G1612" s="10">
        <v>174</v>
      </c>
      <c r="H1612" s="11">
        <f>SUMIFS(AA:AA,$A:$A,EOMONTH($A1612,-1),$B:$B,$B1612)</f>
        <v>717</v>
      </c>
      <c r="I1612" s="63">
        <f>ROUND(SUMIFS(AC:AC,$A:$A,EOMONTH($A1612,-1),$B:$B,$B1612),2)</f>
        <v>118.59</v>
      </c>
      <c r="J1612" s="11">
        <f>SUMIFS(AB:AB,$A:$A,EOMONTH($A1612,-1),$B:$B,$B1612)</f>
        <v>13635.79</v>
      </c>
      <c r="K1612" s="13">
        <v>0</v>
      </c>
      <c r="L1612" s="25">
        <v>0</v>
      </c>
      <c r="M1612" s="15">
        <v>0</v>
      </c>
      <c r="N1612" s="14">
        <v>0</v>
      </c>
      <c r="O1612" s="16">
        <v>172</v>
      </c>
      <c r="P1612" s="16">
        <v>5951</v>
      </c>
      <c r="Q1612" s="16">
        <v>0</v>
      </c>
      <c r="R1612" s="16">
        <f>Q1612*16.876/100</f>
        <v>0</v>
      </c>
      <c r="S1612" s="17">
        <f t="shared" si="175"/>
        <v>0</v>
      </c>
      <c r="T1612" s="16">
        <v>0</v>
      </c>
      <c r="U1612" s="18">
        <f t="shared" si="176"/>
        <v>124.758</v>
      </c>
      <c r="V1612" s="18">
        <f t="shared" si="177"/>
        <v>0</v>
      </c>
      <c r="W1612" s="18">
        <f t="shared" si="178"/>
        <v>0</v>
      </c>
      <c r="X1612" s="27"/>
      <c r="Y1612" s="19">
        <f t="shared" si="179"/>
        <v>0</v>
      </c>
      <c r="Z1612" s="18">
        <f t="shared" si="180"/>
        <v>29.928000000000001</v>
      </c>
      <c r="AA1612" s="12">
        <v>545</v>
      </c>
      <c r="AB1612" s="12">
        <v>10364.73</v>
      </c>
      <c r="AC1612" s="28">
        <f>+I1612+Y1612-Z1612</f>
        <v>88.662000000000006</v>
      </c>
      <c r="AD1612" s="20">
        <f t="shared" si="181"/>
        <v>0</v>
      </c>
      <c r="AE1612">
        <v>0</v>
      </c>
    </row>
    <row r="1613" spans="1:31" x14ac:dyDescent="0.25">
      <c r="A1613" s="9">
        <v>45107</v>
      </c>
      <c r="B1613" s="10" t="s">
        <v>226</v>
      </c>
      <c r="C1613" s="10" t="s">
        <v>185</v>
      </c>
      <c r="D1613" s="10" t="s">
        <v>40</v>
      </c>
      <c r="E1613" s="10" t="s">
        <v>30</v>
      </c>
      <c r="F1613" s="10">
        <v>160</v>
      </c>
      <c r="G1613" s="10">
        <v>174</v>
      </c>
      <c r="H1613" s="11">
        <f>SUMIFS(AA:AA,$A:$A,EOMONTH($A1613,-1),$B:$B,$B1613)</f>
        <v>509</v>
      </c>
      <c r="I1613" s="63">
        <f>ROUND(SUMIFS(AC:AC,$A:$A,EOMONTH($A1613,-1),$B:$B,$B1613),2)</f>
        <v>4.04</v>
      </c>
      <c r="J1613" s="11">
        <f>SUMIFS(AB:AB,$A:$A,EOMONTH($A1613,-1),$B:$B,$B1613)</f>
        <v>22396</v>
      </c>
      <c r="K1613" s="13">
        <v>0</v>
      </c>
      <c r="L1613" s="25">
        <v>0</v>
      </c>
      <c r="M1613" s="15">
        <v>0</v>
      </c>
      <c r="N1613" s="14">
        <v>0</v>
      </c>
      <c r="O1613" s="16">
        <v>0</v>
      </c>
      <c r="P1613" s="16">
        <v>0</v>
      </c>
      <c r="Q1613" s="16">
        <v>0</v>
      </c>
      <c r="R1613" s="16">
        <f>Q1613*16.876/100</f>
        <v>0</v>
      </c>
      <c r="S1613" s="17">
        <f t="shared" si="175"/>
        <v>0</v>
      </c>
      <c r="T1613" s="16">
        <v>0</v>
      </c>
      <c r="U1613" s="18">
        <f t="shared" si="176"/>
        <v>88.566000000000003</v>
      </c>
      <c r="V1613" s="18">
        <f t="shared" si="177"/>
        <v>0</v>
      </c>
      <c r="W1613" s="18">
        <f t="shared" si="178"/>
        <v>0</v>
      </c>
      <c r="X1613" s="27"/>
      <c r="Y1613" s="19">
        <f t="shared" si="179"/>
        <v>0</v>
      </c>
      <c r="Z1613" s="18">
        <f t="shared" si="180"/>
        <v>0</v>
      </c>
      <c r="AA1613" s="12">
        <v>509</v>
      </c>
      <c r="AB1613" s="12">
        <v>22396</v>
      </c>
      <c r="AC1613" s="28">
        <f>+I1613+Y1613-Z1613</f>
        <v>4.04</v>
      </c>
      <c r="AD1613" s="20">
        <f t="shared" si="181"/>
        <v>0</v>
      </c>
      <c r="AE1613">
        <v>0</v>
      </c>
    </row>
    <row r="1614" spans="1:31" x14ac:dyDescent="0.25">
      <c r="A1614" s="9">
        <v>45107</v>
      </c>
      <c r="B1614" s="10" t="s">
        <v>227</v>
      </c>
      <c r="C1614" s="10" t="s">
        <v>185</v>
      </c>
      <c r="D1614" s="10" t="s">
        <v>40</v>
      </c>
      <c r="E1614" s="10" t="s">
        <v>30</v>
      </c>
      <c r="F1614" s="10">
        <v>160</v>
      </c>
      <c r="G1614" s="10">
        <v>174</v>
      </c>
      <c r="H1614" s="11">
        <f>SUMIFS(AA:AA,$A:$A,EOMONTH($A1614,-1),$B:$B,$B1614)</f>
        <v>475</v>
      </c>
      <c r="I1614" s="63">
        <f>ROUND(SUMIFS(AC:AC,$A:$A,EOMONTH($A1614,-1),$B:$B,$B1614),2)</f>
        <v>11.78</v>
      </c>
      <c r="J1614" s="11">
        <f>SUMIFS(AB:AB,$A:$A,EOMONTH($A1614,-1),$B:$B,$B1614)</f>
        <v>20900</v>
      </c>
      <c r="K1614" s="13">
        <v>0</v>
      </c>
      <c r="L1614" s="25">
        <v>0</v>
      </c>
      <c r="M1614" s="15">
        <v>0</v>
      </c>
      <c r="N1614" s="14">
        <v>0</v>
      </c>
      <c r="O1614" s="16">
        <v>0</v>
      </c>
      <c r="P1614" s="16">
        <v>0</v>
      </c>
      <c r="Q1614" s="16">
        <v>0</v>
      </c>
      <c r="R1614" s="16">
        <f>Q1614*16.876/100</f>
        <v>0</v>
      </c>
      <c r="S1614" s="17">
        <f t="shared" si="175"/>
        <v>0</v>
      </c>
      <c r="T1614" s="16">
        <v>0</v>
      </c>
      <c r="U1614" s="18">
        <f t="shared" si="176"/>
        <v>82.65</v>
      </c>
      <c r="V1614" s="18">
        <f t="shared" si="177"/>
        <v>0</v>
      </c>
      <c r="W1614" s="18">
        <f t="shared" si="178"/>
        <v>0</v>
      </c>
      <c r="X1614" s="27"/>
      <c r="Y1614" s="19">
        <f t="shared" si="179"/>
        <v>0</v>
      </c>
      <c r="Z1614" s="18">
        <f t="shared" si="180"/>
        <v>0</v>
      </c>
      <c r="AA1614" s="12">
        <v>475</v>
      </c>
      <c r="AB1614" s="12">
        <v>20900</v>
      </c>
      <c r="AC1614" s="28">
        <f>+I1614+Y1614-Z1614</f>
        <v>11.78</v>
      </c>
      <c r="AD1614" s="20">
        <f t="shared" si="181"/>
        <v>0</v>
      </c>
      <c r="AE1614">
        <v>0</v>
      </c>
    </row>
    <row r="1615" spans="1:31" x14ac:dyDescent="0.25">
      <c r="A1615" s="9">
        <v>45107</v>
      </c>
      <c r="B1615" s="10" t="s">
        <v>228</v>
      </c>
      <c r="C1615" s="10" t="s">
        <v>185</v>
      </c>
      <c r="D1615" s="10" t="s">
        <v>40</v>
      </c>
      <c r="E1615" s="10" t="s">
        <v>30</v>
      </c>
      <c r="F1615" s="10">
        <v>160</v>
      </c>
      <c r="G1615" s="10">
        <v>174</v>
      </c>
      <c r="H1615" s="11">
        <f>SUMIFS(AA:AA,$A:$A,EOMONTH($A1615,-1),$B:$B,$B1615)</f>
        <v>735</v>
      </c>
      <c r="I1615" s="63">
        <f>ROUND(SUMIFS(AC:AC,$A:$A,EOMONTH($A1615,-1),$B:$B,$B1615),2)</f>
        <v>7.03</v>
      </c>
      <c r="J1615" s="11">
        <f>SUMIFS(AB:AB,$A:$A,EOMONTH($A1615,-1),$B:$B,$B1615)</f>
        <v>32340</v>
      </c>
      <c r="K1615" s="13">
        <v>0</v>
      </c>
      <c r="L1615" s="25">
        <v>0</v>
      </c>
      <c r="M1615" s="15">
        <v>0</v>
      </c>
      <c r="N1615" s="14">
        <v>0</v>
      </c>
      <c r="O1615" s="16">
        <v>0</v>
      </c>
      <c r="P1615" s="16">
        <v>0</v>
      </c>
      <c r="Q1615" s="16">
        <v>0</v>
      </c>
      <c r="R1615" s="16">
        <f>Q1615*16.876/100</f>
        <v>0</v>
      </c>
      <c r="S1615" s="17">
        <f t="shared" si="175"/>
        <v>0</v>
      </c>
      <c r="T1615" s="16">
        <v>0</v>
      </c>
      <c r="U1615" s="18">
        <f t="shared" si="176"/>
        <v>127.89</v>
      </c>
      <c r="V1615" s="18">
        <f t="shared" si="177"/>
        <v>0</v>
      </c>
      <c r="W1615" s="18">
        <f t="shared" si="178"/>
        <v>0</v>
      </c>
      <c r="X1615" s="27"/>
      <c r="Y1615" s="19">
        <f t="shared" si="179"/>
        <v>0</v>
      </c>
      <c r="Z1615" s="18">
        <f t="shared" si="180"/>
        <v>0</v>
      </c>
      <c r="AA1615" s="12">
        <v>735</v>
      </c>
      <c r="AB1615" s="12">
        <v>32340</v>
      </c>
      <c r="AC1615" s="28">
        <f>+I1615+Y1615-Z1615</f>
        <v>7.03</v>
      </c>
      <c r="AD1615" s="20">
        <f t="shared" si="181"/>
        <v>0</v>
      </c>
      <c r="AE1615">
        <v>0</v>
      </c>
    </row>
    <row r="1616" spans="1:31" x14ac:dyDescent="0.25">
      <c r="A1616" s="9">
        <v>45107</v>
      </c>
      <c r="B1616" s="10" t="s">
        <v>229</v>
      </c>
      <c r="C1616" s="10" t="s">
        <v>185</v>
      </c>
      <c r="D1616" s="10" t="s">
        <v>40</v>
      </c>
      <c r="E1616" s="10" t="s">
        <v>30</v>
      </c>
      <c r="F1616" s="10">
        <v>160</v>
      </c>
      <c r="G1616" s="10">
        <v>174</v>
      </c>
      <c r="H1616" s="11">
        <f>SUMIFS(AA:AA,$A:$A,EOMONTH($A1616,-1),$B:$B,$B1616)</f>
        <v>611</v>
      </c>
      <c r="I1616" s="63">
        <f>ROUND(SUMIFS(AC:AC,$A:$A,EOMONTH($A1616,-1),$B:$B,$B1616),2)</f>
        <v>116.51</v>
      </c>
      <c r="J1616" s="11">
        <f>SUMIFS(AB:AB,$A:$A,EOMONTH($A1616,-1),$B:$B,$B1616)</f>
        <v>10884.27</v>
      </c>
      <c r="K1616" s="13">
        <v>0</v>
      </c>
      <c r="L1616" s="25">
        <v>0</v>
      </c>
      <c r="M1616" s="15">
        <v>0</v>
      </c>
      <c r="N1616" s="14">
        <v>0</v>
      </c>
      <c r="O1616" s="16">
        <v>108</v>
      </c>
      <c r="P1616" s="16">
        <v>3752</v>
      </c>
      <c r="Q1616" s="16">
        <v>0</v>
      </c>
      <c r="R1616" s="16">
        <f>Q1616*16.876/100</f>
        <v>0</v>
      </c>
      <c r="S1616" s="17">
        <f t="shared" si="175"/>
        <v>0</v>
      </c>
      <c r="T1616" s="16">
        <v>0</v>
      </c>
      <c r="U1616" s="18">
        <f t="shared" si="176"/>
        <v>106.31399999999999</v>
      </c>
      <c r="V1616" s="18">
        <f t="shared" si="177"/>
        <v>0</v>
      </c>
      <c r="W1616" s="18">
        <f t="shared" si="178"/>
        <v>0</v>
      </c>
      <c r="X1616" s="27"/>
      <c r="Y1616" s="19">
        <f t="shared" si="179"/>
        <v>0</v>
      </c>
      <c r="Z1616" s="18">
        <f t="shared" si="180"/>
        <v>18.792000000000002</v>
      </c>
      <c r="AA1616" s="12">
        <v>503</v>
      </c>
      <c r="AB1616" s="12">
        <v>8960.3799999999992</v>
      </c>
      <c r="AC1616" s="28">
        <f>+I1616+Y1616-Z1616</f>
        <v>97.718000000000004</v>
      </c>
      <c r="AD1616" s="20">
        <f t="shared" si="181"/>
        <v>0</v>
      </c>
      <c r="AE1616">
        <v>0</v>
      </c>
    </row>
    <row r="1617" spans="1:31" x14ac:dyDescent="0.25">
      <c r="A1617" s="9">
        <v>45107</v>
      </c>
      <c r="B1617" s="10" t="s">
        <v>230</v>
      </c>
      <c r="C1617" s="10" t="s">
        <v>185</v>
      </c>
      <c r="D1617" s="10" t="s">
        <v>40</v>
      </c>
      <c r="E1617" s="10" t="s">
        <v>30</v>
      </c>
      <c r="F1617" s="10">
        <v>160</v>
      </c>
      <c r="G1617" s="10">
        <v>174</v>
      </c>
      <c r="H1617" s="11">
        <f>SUMIFS(AA:AA,$A:$A,EOMONTH($A1617,-1),$B:$B,$B1617)</f>
        <v>322</v>
      </c>
      <c r="I1617" s="63">
        <f>ROUND(SUMIFS(AC:AC,$A:$A,EOMONTH($A1617,-1),$B:$B,$B1617),2)</f>
        <v>18.66</v>
      </c>
      <c r="J1617" s="11">
        <f>SUMIFS(AB:AB,$A:$A,EOMONTH($A1617,-1),$B:$B,$B1617)</f>
        <v>11020.15</v>
      </c>
      <c r="K1617" s="13">
        <v>0</v>
      </c>
      <c r="L1617" s="25">
        <v>0</v>
      </c>
      <c r="M1617" s="15">
        <v>0</v>
      </c>
      <c r="N1617" s="14">
        <v>0</v>
      </c>
      <c r="O1617" s="16">
        <v>50</v>
      </c>
      <c r="P1617" s="16">
        <v>1716</v>
      </c>
      <c r="Q1617" s="16">
        <v>0</v>
      </c>
      <c r="R1617" s="16">
        <f>Q1617*16.876/100</f>
        <v>0</v>
      </c>
      <c r="S1617" s="17">
        <f t="shared" si="175"/>
        <v>0</v>
      </c>
      <c r="T1617" s="16">
        <v>0</v>
      </c>
      <c r="U1617" s="18">
        <f t="shared" si="176"/>
        <v>56.027999999999999</v>
      </c>
      <c r="V1617" s="18">
        <f t="shared" si="177"/>
        <v>0</v>
      </c>
      <c r="W1617" s="18">
        <f t="shared" si="178"/>
        <v>0</v>
      </c>
      <c r="X1617" s="27"/>
      <c r="Y1617" s="19">
        <f t="shared" si="179"/>
        <v>0</v>
      </c>
      <c r="Z1617" s="18">
        <f t="shared" si="180"/>
        <v>8.6999999999999993</v>
      </c>
      <c r="AA1617" s="12">
        <v>272</v>
      </c>
      <c r="AB1617" s="12">
        <v>9308.9500000000007</v>
      </c>
      <c r="AC1617" s="28">
        <f>+I1617+Y1617-Z1617</f>
        <v>9.9600000000000009</v>
      </c>
      <c r="AD1617" s="20">
        <f t="shared" si="181"/>
        <v>0</v>
      </c>
      <c r="AE1617">
        <v>0</v>
      </c>
    </row>
    <row r="1618" spans="1:31" x14ac:dyDescent="0.25">
      <c r="A1618" s="9">
        <v>45107</v>
      </c>
      <c r="B1618" s="10" t="s">
        <v>231</v>
      </c>
      <c r="C1618" s="10" t="s">
        <v>185</v>
      </c>
      <c r="D1618" s="10" t="s">
        <v>40</v>
      </c>
      <c r="E1618" s="10" t="s">
        <v>30</v>
      </c>
      <c r="F1618" s="10">
        <v>228</v>
      </c>
      <c r="G1618" s="10">
        <v>248</v>
      </c>
      <c r="H1618" s="11">
        <f>SUMIFS(AA:AA,$A:$A,EOMONTH($A1618,-1),$B:$B,$B1618)</f>
        <v>751</v>
      </c>
      <c r="I1618" s="63">
        <f>ROUND(SUMIFS(AC:AC,$A:$A,EOMONTH($A1618,-1),$B:$B,$B1618),2)</f>
        <v>138.69999999999999</v>
      </c>
      <c r="J1618" s="11">
        <f>SUMIFS(AB:AB,$A:$A,EOMONTH($A1618,-1),$B:$B,$B1618)</f>
        <v>19880.59</v>
      </c>
      <c r="K1618" s="13">
        <v>0</v>
      </c>
      <c r="L1618" s="25">
        <v>0</v>
      </c>
      <c r="M1618" s="15">
        <v>0</v>
      </c>
      <c r="N1618" s="14">
        <v>0</v>
      </c>
      <c r="O1618" s="16">
        <v>134</v>
      </c>
      <c r="P1618" s="16">
        <v>6473.96</v>
      </c>
      <c r="Q1618" s="16">
        <v>0</v>
      </c>
      <c r="R1618" s="16">
        <f>Q1618*16.876/100</f>
        <v>0</v>
      </c>
      <c r="S1618" s="17">
        <f t="shared" si="175"/>
        <v>0</v>
      </c>
      <c r="T1618" s="16">
        <v>0</v>
      </c>
      <c r="U1618" s="18">
        <f t="shared" si="176"/>
        <v>186.24799999999999</v>
      </c>
      <c r="V1618" s="18">
        <f t="shared" si="177"/>
        <v>0</v>
      </c>
      <c r="W1618" s="18">
        <f t="shared" si="178"/>
        <v>0</v>
      </c>
      <c r="X1618" s="27"/>
      <c r="Y1618" s="19">
        <f t="shared" si="179"/>
        <v>0</v>
      </c>
      <c r="Z1618" s="18">
        <f t="shared" si="180"/>
        <v>33.231999999999999</v>
      </c>
      <c r="AA1618" s="12">
        <v>617</v>
      </c>
      <c r="AB1618" s="12">
        <v>16333.31</v>
      </c>
      <c r="AC1618" s="28">
        <f>+I1618+Y1618-Z1618</f>
        <v>105.46799999999999</v>
      </c>
      <c r="AD1618" s="20">
        <f t="shared" si="181"/>
        <v>0</v>
      </c>
      <c r="AE1618">
        <v>0</v>
      </c>
    </row>
    <row r="1619" spans="1:31" x14ac:dyDescent="0.25">
      <c r="A1619" s="9">
        <v>45107</v>
      </c>
      <c r="B1619" s="10" t="s">
        <v>232</v>
      </c>
      <c r="C1619" s="10" t="s">
        <v>185</v>
      </c>
      <c r="D1619" s="10" t="s">
        <v>40</v>
      </c>
      <c r="E1619" s="10" t="s">
        <v>30</v>
      </c>
      <c r="F1619" s="10">
        <v>228</v>
      </c>
      <c r="G1619" s="10">
        <v>248</v>
      </c>
      <c r="H1619" s="11">
        <f>SUMIFS(AA:AA,$A:$A,EOMONTH($A1619,-1),$B:$B,$B1619)</f>
        <v>656</v>
      </c>
      <c r="I1619" s="63">
        <f>ROUND(SUMIFS(AC:AC,$A:$A,EOMONTH($A1619,-1),$B:$B,$B1619),2)</f>
        <v>108.32</v>
      </c>
      <c r="J1619" s="11">
        <f>SUMIFS(AB:AB,$A:$A,EOMONTH($A1619,-1),$B:$B,$B1619)</f>
        <v>17416.93</v>
      </c>
      <c r="K1619" s="13">
        <v>0</v>
      </c>
      <c r="L1619" s="25">
        <v>0</v>
      </c>
      <c r="M1619" s="15">
        <v>0</v>
      </c>
      <c r="N1619" s="14">
        <v>0</v>
      </c>
      <c r="O1619" s="16">
        <v>134</v>
      </c>
      <c r="P1619" s="16">
        <v>6473.96</v>
      </c>
      <c r="Q1619" s="16">
        <v>0</v>
      </c>
      <c r="R1619" s="16">
        <f>Q1619*16.876/100</f>
        <v>0</v>
      </c>
      <c r="S1619" s="17">
        <f t="shared" si="175"/>
        <v>0</v>
      </c>
      <c r="T1619" s="16">
        <v>0</v>
      </c>
      <c r="U1619" s="18">
        <f t="shared" si="176"/>
        <v>162.68799999999999</v>
      </c>
      <c r="V1619" s="18">
        <f t="shared" si="177"/>
        <v>0</v>
      </c>
      <c r="W1619" s="18">
        <f t="shared" si="178"/>
        <v>0</v>
      </c>
      <c r="X1619" s="27"/>
      <c r="Y1619" s="19">
        <f t="shared" si="179"/>
        <v>0</v>
      </c>
      <c r="Z1619" s="18">
        <f t="shared" si="180"/>
        <v>33.231999999999999</v>
      </c>
      <c r="AA1619" s="12">
        <v>522</v>
      </c>
      <c r="AB1619" s="12">
        <v>13859.21</v>
      </c>
      <c r="AC1619" s="28">
        <f>+I1619+Y1619-Z1619</f>
        <v>75.087999999999994</v>
      </c>
      <c r="AD1619" s="20">
        <f t="shared" si="181"/>
        <v>0</v>
      </c>
      <c r="AE1619">
        <v>0</v>
      </c>
    </row>
    <row r="1620" spans="1:31" x14ac:dyDescent="0.25">
      <c r="A1620" s="9">
        <v>45107</v>
      </c>
      <c r="B1620" s="10" t="s">
        <v>233</v>
      </c>
      <c r="C1620" s="10" t="s">
        <v>185</v>
      </c>
      <c r="D1620" s="10" t="s">
        <v>40</v>
      </c>
      <c r="E1620" s="10" t="s">
        <v>30</v>
      </c>
      <c r="F1620" s="10">
        <v>228</v>
      </c>
      <c r="G1620" s="10">
        <v>248</v>
      </c>
      <c r="H1620" s="11">
        <f>SUMIFS(AA:AA,$A:$A,EOMONTH($A1620,-1),$B:$B,$B1620)</f>
        <v>293</v>
      </c>
      <c r="I1620" s="63">
        <f>ROUND(SUMIFS(AC:AC,$A:$A,EOMONTH($A1620,-1),$B:$B,$B1620),2)</f>
        <v>-1.38</v>
      </c>
      <c r="J1620" s="11">
        <f>SUMIFS(AB:AB,$A:$A,EOMONTH($A1620,-1),$B:$B,$B1620)</f>
        <v>17726.5</v>
      </c>
      <c r="K1620" s="13">
        <v>0</v>
      </c>
      <c r="L1620" s="25">
        <v>0</v>
      </c>
      <c r="M1620" s="15">
        <v>0</v>
      </c>
      <c r="N1620" s="14">
        <v>0</v>
      </c>
      <c r="O1620" s="16">
        <v>0</v>
      </c>
      <c r="P1620" s="16">
        <v>0</v>
      </c>
      <c r="Q1620" s="16">
        <v>0</v>
      </c>
      <c r="R1620" s="16">
        <f>Q1620*16.876/100</f>
        <v>0</v>
      </c>
      <c r="S1620" s="17">
        <f t="shared" si="175"/>
        <v>0</v>
      </c>
      <c r="T1620" s="16">
        <v>0</v>
      </c>
      <c r="U1620" s="18">
        <f t="shared" si="176"/>
        <v>72.664000000000001</v>
      </c>
      <c r="V1620" s="18">
        <f t="shared" si="177"/>
        <v>0</v>
      </c>
      <c r="W1620" s="18">
        <f t="shared" si="178"/>
        <v>0</v>
      </c>
      <c r="X1620" s="27"/>
      <c r="Y1620" s="19">
        <f t="shared" si="179"/>
        <v>0</v>
      </c>
      <c r="Z1620" s="18">
        <f t="shared" si="180"/>
        <v>0</v>
      </c>
      <c r="AA1620" s="12">
        <v>293</v>
      </c>
      <c r="AB1620" s="12">
        <v>17726.5</v>
      </c>
      <c r="AC1620" s="28">
        <f>+I1620+Y1620-Z1620</f>
        <v>-1.38</v>
      </c>
      <c r="AD1620" s="20">
        <f t="shared" si="181"/>
        <v>10</v>
      </c>
      <c r="AE1620">
        <v>10</v>
      </c>
    </row>
    <row r="1621" spans="1:31" x14ac:dyDescent="0.25">
      <c r="A1621" s="9">
        <v>45107</v>
      </c>
      <c r="B1621" s="10" t="s">
        <v>234</v>
      </c>
      <c r="C1621" s="10" t="s">
        <v>185</v>
      </c>
      <c r="D1621" s="10" t="s">
        <v>40</v>
      </c>
      <c r="E1621" s="10" t="s">
        <v>30</v>
      </c>
      <c r="F1621" s="10">
        <v>228</v>
      </c>
      <c r="G1621" s="10">
        <v>248</v>
      </c>
      <c r="H1621" s="11">
        <f>SUMIFS(AA:AA,$A:$A,EOMONTH($A1621,-1),$B:$B,$B1621)</f>
        <v>451</v>
      </c>
      <c r="I1621" s="63">
        <f>ROUND(SUMIFS(AC:AC,$A:$A,EOMONTH($A1621,-1),$B:$B,$B1621),2)</f>
        <v>13.06</v>
      </c>
      <c r="J1621" s="11">
        <f>SUMIFS(AB:AB,$A:$A,EOMONTH($A1621,-1),$B:$B,$B1621)</f>
        <v>27285.5</v>
      </c>
      <c r="K1621" s="13">
        <v>0</v>
      </c>
      <c r="L1621" s="25">
        <v>0</v>
      </c>
      <c r="M1621" s="15">
        <v>0</v>
      </c>
      <c r="N1621" s="14">
        <v>0</v>
      </c>
      <c r="O1621" s="16">
        <v>0</v>
      </c>
      <c r="P1621" s="16">
        <v>0</v>
      </c>
      <c r="Q1621" s="16">
        <v>0</v>
      </c>
      <c r="R1621" s="16">
        <f>Q1621*16.876/100</f>
        <v>0</v>
      </c>
      <c r="S1621" s="17">
        <f t="shared" si="175"/>
        <v>0</v>
      </c>
      <c r="T1621" s="16">
        <v>0</v>
      </c>
      <c r="U1621" s="18">
        <f t="shared" si="176"/>
        <v>111.848</v>
      </c>
      <c r="V1621" s="18">
        <f t="shared" si="177"/>
        <v>0</v>
      </c>
      <c r="W1621" s="18">
        <f t="shared" si="178"/>
        <v>0</v>
      </c>
      <c r="X1621" s="27"/>
      <c r="Y1621" s="19">
        <f t="shared" si="179"/>
        <v>0</v>
      </c>
      <c r="Z1621" s="18">
        <f t="shared" si="180"/>
        <v>0</v>
      </c>
      <c r="AA1621" s="12">
        <v>451</v>
      </c>
      <c r="AB1621" s="12">
        <v>27285.5</v>
      </c>
      <c r="AC1621" s="28">
        <f>+I1621+Y1621-Z1621</f>
        <v>13.06</v>
      </c>
      <c r="AD1621" s="20">
        <f t="shared" si="181"/>
        <v>0</v>
      </c>
      <c r="AE1621">
        <v>0</v>
      </c>
    </row>
    <row r="1622" spans="1:31" x14ac:dyDescent="0.25">
      <c r="A1622" s="9">
        <v>45107</v>
      </c>
      <c r="B1622" s="10" t="s">
        <v>235</v>
      </c>
      <c r="C1622" s="10" t="s">
        <v>185</v>
      </c>
      <c r="D1622" s="10" t="s">
        <v>40</v>
      </c>
      <c r="E1622" s="10" t="s">
        <v>30</v>
      </c>
      <c r="F1622" s="10">
        <v>228</v>
      </c>
      <c r="G1622" s="10">
        <v>248</v>
      </c>
      <c r="H1622" s="11">
        <f>SUMIFS(AA:AA,$A:$A,EOMONTH($A1622,-1),$B:$B,$B1622)</f>
        <v>356</v>
      </c>
      <c r="I1622" s="63">
        <f>ROUND(SUMIFS(AC:AC,$A:$A,EOMONTH($A1622,-1),$B:$B,$B1622),2)</f>
        <v>-13.75</v>
      </c>
      <c r="J1622" s="11">
        <f>SUMIFS(AB:AB,$A:$A,EOMONTH($A1622,-1),$B:$B,$B1622)</f>
        <v>21538</v>
      </c>
      <c r="K1622" s="13">
        <v>0</v>
      </c>
      <c r="L1622" s="25">
        <v>0</v>
      </c>
      <c r="M1622" s="15">
        <v>0</v>
      </c>
      <c r="N1622" s="14">
        <v>0</v>
      </c>
      <c r="O1622" s="16">
        <v>0</v>
      </c>
      <c r="P1622" s="16">
        <v>0</v>
      </c>
      <c r="Q1622" s="16">
        <v>0</v>
      </c>
      <c r="R1622" s="16">
        <f>Q1622*16.876/100</f>
        <v>0</v>
      </c>
      <c r="S1622" s="17">
        <f t="shared" si="175"/>
        <v>0</v>
      </c>
      <c r="T1622" s="16">
        <v>0</v>
      </c>
      <c r="U1622" s="18">
        <f t="shared" si="176"/>
        <v>88.287999999999997</v>
      </c>
      <c r="V1622" s="18">
        <f t="shared" si="177"/>
        <v>0</v>
      </c>
      <c r="W1622" s="18">
        <f t="shared" si="178"/>
        <v>0</v>
      </c>
      <c r="X1622" s="27"/>
      <c r="Y1622" s="19">
        <f t="shared" si="179"/>
        <v>0</v>
      </c>
      <c r="Z1622" s="18">
        <f t="shared" si="180"/>
        <v>0</v>
      </c>
      <c r="AA1622" s="12">
        <v>356</v>
      </c>
      <c r="AB1622" s="12">
        <v>21538</v>
      </c>
      <c r="AC1622" s="28">
        <f>+I1622+Y1622-Z1622</f>
        <v>-13.75</v>
      </c>
      <c r="AD1622" s="20">
        <f t="shared" si="181"/>
        <v>20</v>
      </c>
      <c r="AE1622">
        <v>20</v>
      </c>
    </row>
    <row r="1623" spans="1:31" x14ac:dyDescent="0.25">
      <c r="A1623" s="9">
        <v>45107</v>
      </c>
      <c r="B1623" s="10" t="s">
        <v>236</v>
      </c>
      <c r="C1623" s="10" t="s">
        <v>185</v>
      </c>
      <c r="D1623" s="10" t="s">
        <v>40</v>
      </c>
      <c r="E1623" s="10" t="s">
        <v>30</v>
      </c>
      <c r="F1623" s="10">
        <v>228</v>
      </c>
      <c r="G1623" s="10">
        <v>248</v>
      </c>
      <c r="H1623" s="11">
        <f>SUMIFS(AA:AA,$A:$A,EOMONTH($A1623,-1),$B:$B,$B1623)</f>
        <v>504</v>
      </c>
      <c r="I1623" s="63">
        <f>ROUND(SUMIFS(AC:AC,$A:$A,EOMONTH($A1623,-1),$B:$B,$B1623),2)</f>
        <v>-13.76</v>
      </c>
      <c r="J1623" s="11">
        <f>SUMIFS(AB:AB,$A:$A,EOMONTH($A1623,-1),$B:$B,$B1623)</f>
        <v>30492</v>
      </c>
      <c r="K1623" s="13">
        <v>0</v>
      </c>
      <c r="L1623" s="25">
        <v>0</v>
      </c>
      <c r="M1623" s="15">
        <v>0</v>
      </c>
      <c r="N1623" s="14">
        <v>0</v>
      </c>
      <c r="O1623" s="16">
        <v>0</v>
      </c>
      <c r="P1623" s="16">
        <v>0</v>
      </c>
      <c r="Q1623" s="16">
        <v>0</v>
      </c>
      <c r="R1623" s="16">
        <f>Q1623*16.876/100</f>
        <v>0</v>
      </c>
      <c r="S1623" s="17">
        <f t="shared" si="175"/>
        <v>0</v>
      </c>
      <c r="T1623" s="16">
        <v>0</v>
      </c>
      <c r="U1623" s="18">
        <f t="shared" si="176"/>
        <v>124.992</v>
      </c>
      <c r="V1623" s="18">
        <f t="shared" si="177"/>
        <v>0</v>
      </c>
      <c r="W1623" s="18">
        <f t="shared" si="178"/>
        <v>0</v>
      </c>
      <c r="X1623" s="27"/>
      <c r="Y1623" s="19">
        <f t="shared" si="179"/>
        <v>0</v>
      </c>
      <c r="Z1623" s="18">
        <f t="shared" si="180"/>
        <v>0</v>
      </c>
      <c r="AA1623" s="12">
        <v>504</v>
      </c>
      <c r="AB1623" s="12">
        <v>30492</v>
      </c>
      <c r="AC1623" s="28">
        <f>+I1623+Y1623-Z1623</f>
        <v>-13.76</v>
      </c>
      <c r="AD1623" s="20">
        <f t="shared" si="181"/>
        <v>20</v>
      </c>
      <c r="AE1623">
        <v>20</v>
      </c>
    </row>
    <row r="1624" spans="1:31" x14ac:dyDescent="0.25">
      <c r="A1624" s="9">
        <v>45107</v>
      </c>
      <c r="B1624" s="10" t="s">
        <v>237</v>
      </c>
      <c r="C1624" s="10" t="s">
        <v>213</v>
      </c>
      <c r="D1624" s="10" t="s">
        <v>40</v>
      </c>
      <c r="E1624" s="10" t="s">
        <v>30</v>
      </c>
      <c r="F1624" s="10">
        <v>410</v>
      </c>
      <c r="G1624" s="10">
        <v>447</v>
      </c>
      <c r="H1624" s="11">
        <f>SUMIFS(AA:AA,$A:$A,EOMONTH($A1624,-1),$B:$B,$B1624)</f>
        <v>-39</v>
      </c>
      <c r="I1624" s="63">
        <f>ROUND(SUMIFS(AC:AC,$A:$A,EOMONTH($A1624,-1),$B:$B,$B1624),2)</f>
        <v>1.96</v>
      </c>
      <c r="J1624" s="11">
        <f>SUMIFS(AB:AB,$A:$A,EOMONTH($A1624,-1),$B:$B,$B1624)</f>
        <v>-2256.27</v>
      </c>
      <c r="K1624" s="13">
        <v>0</v>
      </c>
      <c r="L1624" s="25">
        <v>0</v>
      </c>
      <c r="M1624" s="15">
        <v>0</v>
      </c>
      <c r="N1624" s="14">
        <v>0</v>
      </c>
      <c r="O1624" s="16">
        <v>12</v>
      </c>
      <c r="P1624" s="16">
        <v>879.6</v>
      </c>
      <c r="Q1624" s="16">
        <v>0</v>
      </c>
      <c r="R1624" s="16">
        <f>Q1624*16.876/100</f>
        <v>0</v>
      </c>
      <c r="S1624" s="17">
        <f t="shared" si="175"/>
        <v>0</v>
      </c>
      <c r="T1624" s="16">
        <v>0</v>
      </c>
      <c r="U1624" s="18">
        <f t="shared" si="176"/>
        <v>-17.433</v>
      </c>
      <c r="V1624" s="18">
        <f t="shared" si="177"/>
        <v>0</v>
      </c>
      <c r="W1624" s="18">
        <f t="shared" si="178"/>
        <v>0</v>
      </c>
      <c r="X1624" s="27"/>
      <c r="Y1624" s="19">
        <f t="shared" si="179"/>
        <v>0</v>
      </c>
      <c r="Z1624" s="18">
        <f t="shared" si="180"/>
        <v>5.3639999999999999</v>
      </c>
      <c r="AA1624" s="12">
        <v>-51</v>
      </c>
      <c r="AB1624" s="12">
        <v>-3135.87</v>
      </c>
      <c r="AC1624" s="28">
        <f>+I1624+Y1624-Z1624</f>
        <v>-3.4039999999999999</v>
      </c>
      <c r="AD1624" s="20">
        <f t="shared" si="181"/>
        <v>10</v>
      </c>
      <c r="AE1624">
        <v>160</v>
      </c>
    </row>
    <row r="1625" spans="1:31" x14ac:dyDescent="0.25">
      <c r="A1625" s="9">
        <v>45107</v>
      </c>
      <c r="B1625" s="10" t="s">
        <v>238</v>
      </c>
      <c r="C1625" s="10" t="s">
        <v>213</v>
      </c>
      <c r="D1625" s="10" t="s">
        <v>40</v>
      </c>
      <c r="E1625" s="10" t="s">
        <v>30</v>
      </c>
      <c r="F1625" s="10">
        <v>410</v>
      </c>
      <c r="G1625" s="10">
        <v>447</v>
      </c>
      <c r="H1625" s="11">
        <f>SUMIFS(AA:AA,$A:$A,EOMONTH($A1625,-1),$B:$B,$B1625)</f>
        <v>21</v>
      </c>
      <c r="I1625" s="63">
        <f>ROUND(SUMIFS(AC:AC,$A:$A,EOMONTH($A1625,-1),$B:$B,$B1625),2)</f>
        <v>-14.96</v>
      </c>
      <c r="J1625" s="11">
        <f>SUMIFS(AB:AB,$A:$A,EOMONTH($A1625,-1),$B:$B,$B1625)</f>
        <v>1471.19</v>
      </c>
      <c r="K1625" s="13">
        <v>0</v>
      </c>
      <c r="L1625" s="25">
        <v>0</v>
      </c>
      <c r="M1625" s="15">
        <v>0</v>
      </c>
      <c r="N1625" s="14">
        <v>0</v>
      </c>
      <c r="O1625" s="16">
        <v>0</v>
      </c>
      <c r="P1625" s="16">
        <v>0</v>
      </c>
      <c r="Q1625" s="16">
        <v>0</v>
      </c>
      <c r="R1625" s="16">
        <f>Q1625*16.876/100</f>
        <v>0</v>
      </c>
      <c r="S1625" s="17">
        <f t="shared" si="175"/>
        <v>0</v>
      </c>
      <c r="T1625" s="16">
        <v>0</v>
      </c>
      <c r="U1625" s="18">
        <f t="shared" si="176"/>
        <v>9.3870000000000005</v>
      </c>
      <c r="V1625" s="18">
        <f t="shared" si="177"/>
        <v>0</v>
      </c>
      <c r="W1625" s="18">
        <f t="shared" si="178"/>
        <v>0</v>
      </c>
      <c r="X1625" s="27"/>
      <c r="Y1625" s="19">
        <f t="shared" si="179"/>
        <v>0</v>
      </c>
      <c r="Z1625" s="18">
        <f t="shared" si="180"/>
        <v>0</v>
      </c>
      <c r="AA1625" s="12">
        <v>21</v>
      </c>
      <c r="AB1625" s="12">
        <v>1471.19</v>
      </c>
      <c r="AC1625" s="28">
        <f>+I1625+Y1625-Z1625</f>
        <v>-14.96</v>
      </c>
      <c r="AD1625" s="20">
        <f t="shared" si="181"/>
        <v>20</v>
      </c>
      <c r="AE1625">
        <v>70</v>
      </c>
    </row>
    <row r="1626" spans="1:31" x14ac:dyDescent="0.25">
      <c r="A1626" s="9">
        <v>45107</v>
      </c>
      <c r="B1626" s="10" t="s">
        <v>239</v>
      </c>
      <c r="C1626" s="10" t="s">
        <v>213</v>
      </c>
      <c r="D1626" s="10" t="s">
        <v>40</v>
      </c>
      <c r="E1626" s="10" t="s">
        <v>30</v>
      </c>
      <c r="F1626" s="10">
        <v>410</v>
      </c>
      <c r="G1626" s="10">
        <v>447</v>
      </c>
      <c r="H1626" s="11">
        <f>SUMIFS(AA:AA,$A:$A,EOMONTH($A1626,-1),$B:$B,$B1626)</f>
        <v>99</v>
      </c>
      <c r="I1626" s="63">
        <f>ROUND(SUMIFS(AC:AC,$A:$A,EOMONTH($A1626,-1),$B:$B,$B1626),2)</f>
        <v>-46.31</v>
      </c>
      <c r="J1626" s="11">
        <f>SUMIFS(AB:AB,$A:$A,EOMONTH($A1626,-1),$B:$B,$B1626)</f>
        <v>4764.6499999999996</v>
      </c>
      <c r="K1626" s="13">
        <v>0</v>
      </c>
      <c r="L1626" s="25">
        <v>0</v>
      </c>
      <c r="M1626" s="15">
        <v>0</v>
      </c>
      <c r="N1626" s="14">
        <v>0</v>
      </c>
      <c r="O1626" s="16">
        <v>96</v>
      </c>
      <c r="P1626" s="16">
        <v>7156.8</v>
      </c>
      <c r="Q1626" s="16">
        <v>0</v>
      </c>
      <c r="R1626" s="16">
        <f>Q1626*16.876/100</f>
        <v>0</v>
      </c>
      <c r="S1626" s="17">
        <f t="shared" si="175"/>
        <v>0</v>
      </c>
      <c r="T1626" s="16">
        <v>0</v>
      </c>
      <c r="U1626" s="18">
        <f t="shared" si="176"/>
        <v>44.253</v>
      </c>
      <c r="V1626" s="18">
        <f t="shared" si="177"/>
        <v>0</v>
      </c>
      <c r="W1626" s="18">
        <f t="shared" si="178"/>
        <v>0</v>
      </c>
      <c r="X1626" s="27"/>
      <c r="Y1626" s="19">
        <f t="shared" si="179"/>
        <v>0</v>
      </c>
      <c r="Z1626" s="18">
        <f t="shared" si="180"/>
        <v>42.911999999999999</v>
      </c>
      <c r="AA1626" s="12">
        <v>3</v>
      </c>
      <c r="AB1626" s="12">
        <v>144.38</v>
      </c>
      <c r="AC1626" s="28">
        <f>+I1626+Y1626-Z1626</f>
        <v>-89.222000000000008</v>
      </c>
      <c r="AD1626" s="20">
        <f t="shared" si="181"/>
        <v>90</v>
      </c>
      <c r="AE1626">
        <v>120</v>
      </c>
    </row>
    <row r="1627" spans="1:31" x14ac:dyDescent="0.25">
      <c r="A1627" s="9">
        <v>45107</v>
      </c>
      <c r="B1627" s="10" t="s">
        <v>240</v>
      </c>
      <c r="C1627" s="10" t="s">
        <v>213</v>
      </c>
      <c r="D1627" s="10" t="s">
        <v>29</v>
      </c>
      <c r="E1627" s="10" t="s">
        <v>30</v>
      </c>
      <c r="F1627" s="10"/>
      <c r="G1627" s="10">
        <v>0</v>
      </c>
      <c r="H1627" s="11">
        <f>SUMIFS(AA:AA,$A:$A,EOMONTH($A1627,-1),$B:$B,$B1627)</f>
        <v>36</v>
      </c>
      <c r="I1627" s="63">
        <f>ROUND(SUMIFS(AC:AC,$A:$A,EOMONTH($A1627,-1),$B:$B,$B1627),2)</f>
        <v>1.63</v>
      </c>
      <c r="J1627" s="11">
        <f>SUMIFS(AB:AB,$A:$A,EOMONTH($A1627,-1),$B:$B,$B1627)</f>
        <v>1848.6</v>
      </c>
      <c r="K1627" s="13">
        <v>0</v>
      </c>
      <c r="L1627" s="25">
        <v>0</v>
      </c>
      <c r="M1627" s="15">
        <v>0</v>
      </c>
      <c r="N1627" s="14">
        <v>0</v>
      </c>
      <c r="O1627" s="16">
        <v>0</v>
      </c>
      <c r="P1627" s="16">
        <v>0</v>
      </c>
      <c r="Q1627" s="16">
        <v>0</v>
      </c>
      <c r="R1627" s="16">
        <f>Q1627*16.876/100</f>
        <v>0</v>
      </c>
      <c r="S1627" s="17">
        <f t="shared" si="175"/>
        <v>0</v>
      </c>
      <c r="T1627" s="16">
        <v>0</v>
      </c>
      <c r="U1627" s="18">
        <f t="shared" si="176"/>
        <v>0</v>
      </c>
      <c r="V1627" s="18">
        <f t="shared" si="177"/>
        <v>0</v>
      </c>
      <c r="W1627" s="18">
        <f t="shared" si="178"/>
        <v>0</v>
      </c>
      <c r="X1627" s="27"/>
      <c r="Y1627" s="19">
        <f t="shared" si="179"/>
        <v>0</v>
      </c>
      <c r="Z1627" s="18">
        <f t="shared" si="180"/>
        <v>0</v>
      </c>
      <c r="AA1627" s="12">
        <v>36</v>
      </c>
      <c r="AB1627" s="12">
        <v>1848.6</v>
      </c>
      <c r="AC1627" s="28">
        <f>+I1627+Y1627-Z1627</f>
        <v>1.63</v>
      </c>
      <c r="AD1627" s="20">
        <f t="shared" si="181"/>
        <v>0</v>
      </c>
      <c r="AE1627">
        <v>0</v>
      </c>
    </row>
    <row r="1628" spans="1:31" x14ac:dyDescent="0.25">
      <c r="A1628" s="9">
        <v>45107</v>
      </c>
      <c r="B1628" s="10" t="s">
        <v>241</v>
      </c>
      <c r="C1628" s="10" t="s">
        <v>213</v>
      </c>
      <c r="D1628" s="10" t="s">
        <v>40</v>
      </c>
      <c r="E1628" s="10" t="s">
        <v>30</v>
      </c>
      <c r="F1628" s="10">
        <v>450</v>
      </c>
      <c r="G1628" s="10">
        <v>490</v>
      </c>
      <c r="H1628" s="11">
        <f>SUMIFS(AA:AA,$A:$A,EOMONTH($A1628,-1),$B:$B,$B1628)</f>
        <v>1266</v>
      </c>
      <c r="I1628" s="63">
        <f>ROUND(SUMIFS(AC:AC,$A:$A,EOMONTH($A1628,-1),$B:$B,$B1628),2)</f>
        <v>310.47000000000003</v>
      </c>
      <c r="J1628" s="11">
        <f>SUMIFS(AB:AB,$A:$A,EOMONTH($A1628,-1),$B:$B,$B1628)</f>
        <v>62867.56</v>
      </c>
      <c r="K1628" s="13">
        <v>0</v>
      </c>
      <c r="L1628" s="25">
        <v>0</v>
      </c>
      <c r="M1628" s="15">
        <v>2191</v>
      </c>
      <c r="N1628" s="14">
        <v>103696.55</v>
      </c>
      <c r="O1628" s="21">
        <v>1651</v>
      </c>
      <c r="P1628" s="16">
        <v>130241.27</v>
      </c>
      <c r="Q1628" s="21">
        <v>6</v>
      </c>
      <c r="R1628" s="16">
        <f>Q1628*16.876/100</f>
        <v>1.0125599999999999</v>
      </c>
      <c r="S1628" s="17">
        <f t="shared" si="175"/>
        <v>7.0125599999999997</v>
      </c>
      <c r="T1628" s="16">
        <v>284.39999999999998</v>
      </c>
      <c r="U1628" s="18">
        <f t="shared" si="176"/>
        <v>620.34</v>
      </c>
      <c r="V1628" s="18">
        <f t="shared" si="177"/>
        <v>985.95</v>
      </c>
      <c r="W1628" s="18">
        <f t="shared" si="178"/>
        <v>165.53114550000001</v>
      </c>
      <c r="X1628" s="27"/>
      <c r="Y1628" s="19">
        <f t="shared" si="179"/>
        <v>1151.4811455000001</v>
      </c>
      <c r="Z1628" s="18">
        <f t="shared" si="180"/>
        <v>808.99</v>
      </c>
      <c r="AA1628" s="12">
        <v>1800</v>
      </c>
      <c r="AB1628" s="12">
        <v>85321.3</v>
      </c>
      <c r="AC1628" s="28">
        <f>+I1628+Y1628-Z1628</f>
        <v>652.96114550000016</v>
      </c>
      <c r="AD1628" s="20">
        <f t="shared" si="181"/>
        <v>0</v>
      </c>
      <c r="AE1628">
        <v>0</v>
      </c>
    </row>
    <row r="1629" spans="1:31" x14ac:dyDescent="0.25">
      <c r="A1629" s="9">
        <v>45107</v>
      </c>
      <c r="B1629" s="10" t="s">
        <v>242</v>
      </c>
      <c r="C1629" s="10" t="s">
        <v>213</v>
      </c>
      <c r="D1629" s="10" t="s">
        <v>40</v>
      </c>
      <c r="E1629" s="10" t="s">
        <v>30</v>
      </c>
      <c r="F1629" s="10">
        <v>450</v>
      </c>
      <c r="G1629" s="10">
        <v>490</v>
      </c>
      <c r="H1629" s="11">
        <f>SUMIFS(AA:AA,$A:$A,EOMONTH($A1629,-1),$B:$B,$B1629)</f>
        <v>491</v>
      </c>
      <c r="I1629" s="63">
        <f>ROUND(SUMIFS(AC:AC,$A:$A,EOMONTH($A1629,-1),$B:$B,$B1629),2)</f>
        <v>80.760000000000005</v>
      </c>
      <c r="J1629" s="11">
        <f>SUMIFS(AB:AB,$A:$A,EOMONTH($A1629,-1),$B:$B,$B1629)</f>
        <v>24483.040000000001</v>
      </c>
      <c r="K1629" s="13">
        <v>0</v>
      </c>
      <c r="L1629" s="25">
        <v>0</v>
      </c>
      <c r="M1629" s="15">
        <v>0</v>
      </c>
      <c r="N1629" s="14">
        <v>0</v>
      </c>
      <c r="O1629" s="16">
        <v>120</v>
      </c>
      <c r="P1629" s="16">
        <v>8384.7999999999993</v>
      </c>
      <c r="Q1629" s="16">
        <v>0</v>
      </c>
      <c r="R1629" s="16">
        <f>Q1629*16.876/100</f>
        <v>0</v>
      </c>
      <c r="S1629" s="17">
        <f t="shared" si="175"/>
        <v>0</v>
      </c>
      <c r="T1629" s="16">
        <v>0</v>
      </c>
      <c r="U1629" s="18">
        <f t="shared" si="176"/>
        <v>240.59</v>
      </c>
      <c r="V1629" s="18">
        <f t="shared" si="177"/>
        <v>0</v>
      </c>
      <c r="W1629" s="18">
        <f t="shared" si="178"/>
        <v>0</v>
      </c>
      <c r="X1629" s="27"/>
      <c r="Y1629" s="19">
        <f t="shared" si="179"/>
        <v>0</v>
      </c>
      <c r="Z1629" s="18">
        <f t="shared" si="180"/>
        <v>58.8</v>
      </c>
      <c r="AA1629" s="12">
        <v>371</v>
      </c>
      <c r="AB1629" s="12">
        <v>18499.400000000001</v>
      </c>
      <c r="AC1629" s="28">
        <f>+I1629+Y1629-Z1629</f>
        <v>21.960000000000008</v>
      </c>
      <c r="AD1629" s="20">
        <f t="shared" si="181"/>
        <v>0</v>
      </c>
      <c r="AE1629">
        <v>0</v>
      </c>
    </row>
    <row r="1630" spans="1:31" x14ac:dyDescent="0.25">
      <c r="A1630" s="9">
        <v>45107</v>
      </c>
      <c r="B1630" s="10" t="s">
        <v>243</v>
      </c>
      <c r="C1630" s="10" t="s">
        <v>213</v>
      </c>
      <c r="D1630" s="10" t="s">
        <v>40</v>
      </c>
      <c r="E1630" s="10" t="s">
        <v>30</v>
      </c>
      <c r="F1630" s="10">
        <v>450</v>
      </c>
      <c r="G1630" s="10">
        <v>490</v>
      </c>
      <c r="H1630" s="11">
        <f>SUMIFS(AA:AA,$A:$A,EOMONTH($A1630,-1),$B:$B,$B1630)</f>
        <v>506</v>
      </c>
      <c r="I1630" s="63">
        <f>ROUND(SUMIFS(AC:AC,$A:$A,EOMONTH($A1630,-1),$B:$B,$B1630),2)</f>
        <v>45.59</v>
      </c>
      <c r="J1630" s="11">
        <f>SUMIFS(AB:AB,$A:$A,EOMONTH($A1630,-1),$B:$B,$B1630)</f>
        <v>25230.080000000002</v>
      </c>
      <c r="K1630" s="13">
        <v>0</v>
      </c>
      <c r="L1630" s="25">
        <v>0</v>
      </c>
      <c r="M1630" s="15">
        <v>776</v>
      </c>
      <c r="N1630" s="14">
        <v>36677.79</v>
      </c>
      <c r="O1630" s="21">
        <v>590</v>
      </c>
      <c r="P1630" s="16">
        <v>46482.5</v>
      </c>
      <c r="Q1630" s="21">
        <v>1</v>
      </c>
      <c r="R1630" s="16">
        <f>Q1630*16.876/100</f>
        <v>0.16876000000000002</v>
      </c>
      <c r="S1630" s="17">
        <f t="shared" si="175"/>
        <v>1.16876</v>
      </c>
      <c r="T1630" s="16">
        <v>47.83</v>
      </c>
      <c r="U1630" s="18">
        <f t="shared" si="176"/>
        <v>247.94</v>
      </c>
      <c r="V1630" s="18">
        <f t="shared" si="177"/>
        <v>349.2</v>
      </c>
      <c r="W1630" s="18">
        <f t="shared" si="178"/>
        <v>58.627188000000004</v>
      </c>
      <c r="X1630" s="27"/>
      <c r="Y1630" s="19">
        <f t="shared" si="179"/>
        <v>407.82718799999998</v>
      </c>
      <c r="Z1630" s="18">
        <f t="shared" si="180"/>
        <v>289.10000000000002</v>
      </c>
      <c r="AA1630" s="12">
        <v>691</v>
      </c>
      <c r="AB1630" s="12">
        <v>33050.94</v>
      </c>
      <c r="AC1630" s="28">
        <f>+I1630+Y1630-Z1630</f>
        <v>164.31718799999999</v>
      </c>
      <c r="AD1630" s="20">
        <f t="shared" si="181"/>
        <v>0</v>
      </c>
      <c r="AE1630">
        <v>0</v>
      </c>
    </row>
    <row r="1631" spans="1:31" x14ac:dyDescent="0.25">
      <c r="A1631" s="59">
        <v>45107</v>
      </c>
      <c r="B1631" s="60" t="s">
        <v>779</v>
      </c>
      <c r="C1631" s="60" t="s">
        <v>213</v>
      </c>
      <c r="D1631" s="60" t="s">
        <v>29</v>
      </c>
      <c r="E1631" s="60" t="s">
        <v>30</v>
      </c>
      <c r="F1631" s="10"/>
      <c r="G1631" s="10"/>
      <c r="H1631" s="11"/>
      <c r="I1631" s="63">
        <f>ROUND(SUMIFS(AC:AC,$A:$A,EOMONTH($A1631,-1),$B:$B,$B1631),2)</f>
        <v>0</v>
      </c>
      <c r="J1631" s="11"/>
      <c r="K1631" s="13"/>
      <c r="L1631" s="25"/>
      <c r="M1631" s="15"/>
      <c r="N1631" s="14"/>
      <c r="O1631" s="16"/>
      <c r="P1631" s="16"/>
      <c r="Q1631" s="16"/>
      <c r="R1631" s="16"/>
      <c r="S1631" s="17">
        <f t="shared" si="175"/>
        <v>0</v>
      </c>
      <c r="T1631" s="16"/>
      <c r="U1631" s="18">
        <f t="shared" si="176"/>
        <v>0</v>
      </c>
      <c r="V1631" s="18">
        <f t="shared" si="177"/>
        <v>0</v>
      </c>
      <c r="W1631" s="18">
        <f t="shared" si="178"/>
        <v>0</v>
      </c>
      <c r="X1631" s="27"/>
      <c r="Y1631" s="19">
        <f t="shared" si="179"/>
        <v>0</v>
      </c>
      <c r="Z1631" s="18">
        <f t="shared" si="180"/>
        <v>0</v>
      </c>
      <c r="AA1631" s="12"/>
      <c r="AB1631" s="12"/>
      <c r="AC1631" s="28">
        <f>+I1631+Y1631-Z1631</f>
        <v>0</v>
      </c>
      <c r="AD1631" s="20">
        <f t="shared" si="181"/>
        <v>0</v>
      </c>
      <c r="AE1631">
        <v>0</v>
      </c>
    </row>
    <row r="1632" spans="1:31" x14ac:dyDescent="0.25">
      <c r="A1632" s="9">
        <v>45107</v>
      </c>
      <c r="B1632" s="10" t="s">
        <v>244</v>
      </c>
      <c r="C1632" s="10" t="s">
        <v>213</v>
      </c>
      <c r="D1632" s="10" t="s">
        <v>40</v>
      </c>
      <c r="E1632" s="10" t="s">
        <v>30</v>
      </c>
      <c r="F1632" s="10">
        <v>620</v>
      </c>
      <c r="G1632" s="10">
        <v>676</v>
      </c>
      <c r="H1632" s="11">
        <f>SUMIFS(AA:AA,$A:$A,EOMONTH($A1632,-1),$B:$B,$B1632)</f>
        <v>883</v>
      </c>
      <c r="I1632" s="63">
        <f>ROUND(SUMIFS(AC:AC,$A:$A,EOMONTH($A1632,-1),$B:$B,$B1632),2)</f>
        <v>136.26</v>
      </c>
      <c r="J1632" s="11">
        <f>SUMIFS(AB:AB,$A:$A,EOMONTH($A1632,-1),$B:$B,$B1632)</f>
        <v>60998.17</v>
      </c>
      <c r="K1632" s="13">
        <v>0</v>
      </c>
      <c r="L1632" s="25">
        <v>0</v>
      </c>
      <c r="M1632" s="15">
        <v>0</v>
      </c>
      <c r="N1632" s="14">
        <v>0</v>
      </c>
      <c r="O1632" s="16">
        <v>925</v>
      </c>
      <c r="P1632" s="16">
        <v>91612.25</v>
      </c>
      <c r="Q1632" s="16">
        <v>0</v>
      </c>
      <c r="R1632" s="16">
        <f>Q1632*16.876/100</f>
        <v>0</v>
      </c>
      <c r="S1632" s="17">
        <f t="shared" si="175"/>
        <v>0</v>
      </c>
      <c r="T1632" s="16">
        <v>0</v>
      </c>
      <c r="U1632" s="18">
        <f t="shared" si="176"/>
        <v>596.90800000000002</v>
      </c>
      <c r="V1632" s="18">
        <f t="shared" si="177"/>
        <v>0</v>
      </c>
      <c r="W1632" s="18">
        <f t="shared" si="178"/>
        <v>0</v>
      </c>
      <c r="X1632" s="27"/>
      <c r="Y1632" s="19">
        <f t="shared" si="179"/>
        <v>0</v>
      </c>
      <c r="Z1632" s="18">
        <f t="shared" si="180"/>
        <v>625.29999999999995</v>
      </c>
      <c r="AA1632" s="12">
        <v>-42</v>
      </c>
      <c r="AB1632" s="12">
        <v>-2901.36</v>
      </c>
      <c r="AC1632" s="28">
        <f>+I1632+Y1632-Z1632</f>
        <v>-489.03999999999996</v>
      </c>
      <c r="AD1632" s="20">
        <f t="shared" si="181"/>
        <v>490</v>
      </c>
      <c r="AE1632">
        <v>290</v>
      </c>
    </row>
    <row r="1633" spans="1:31" x14ac:dyDescent="0.25">
      <c r="A1633" s="9">
        <v>45107</v>
      </c>
      <c r="B1633" s="10" t="s">
        <v>245</v>
      </c>
      <c r="C1633" s="10" t="s">
        <v>213</v>
      </c>
      <c r="D1633" s="10" t="s">
        <v>40</v>
      </c>
      <c r="E1633" s="10" t="s">
        <v>30</v>
      </c>
      <c r="F1633" s="10">
        <v>620</v>
      </c>
      <c r="G1633" s="10">
        <v>676</v>
      </c>
      <c r="H1633" s="11">
        <f>SUMIFS(AA:AA,$A:$A,EOMONTH($A1633,-1),$B:$B,$B1633)</f>
        <v>746</v>
      </c>
      <c r="I1633" s="63">
        <f>ROUND(SUMIFS(AC:AC,$A:$A,EOMONTH($A1633,-1),$B:$B,$B1633),2)</f>
        <v>-67.400000000000006</v>
      </c>
      <c r="J1633" s="11">
        <f>SUMIFS(AB:AB,$A:$A,EOMONTH($A1633,-1),$B:$B,$B1633)</f>
        <v>51199.02</v>
      </c>
      <c r="K1633" s="13">
        <v>0</v>
      </c>
      <c r="L1633" s="25">
        <v>0</v>
      </c>
      <c r="M1633" s="15">
        <v>0</v>
      </c>
      <c r="N1633" s="14">
        <v>0</v>
      </c>
      <c r="O1633" s="16">
        <v>625</v>
      </c>
      <c r="P1633" s="16">
        <v>58292.75</v>
      </c>
      <c r="Q1633" s="16">
        <v>0</v>
      </c>
      <c r="R1633" s="16">
        <f>Q1633*16.876/100</f>
        <v>0</v>
      </c>
      <c r="S1633" s="17">
        <f t="shared" si="175"/>
        <v>0</v>
      </c>
      <c r="T1633" s="16">
        <v>0</v>
      </c>
      <c r="U1633" s="18">
        <f t="shared" si="176"/>
        <v>504.29599999999999</v>
      </c>
      <c r="V1633" s="18">
        <f t="shared" si="177"/>
        <v>0</v>
      </c>
      <c r="W1633" s="18">
        <f t="shared" si="178"/>
        <v>0</v>
      </c>
      <c r="X1633" s="27"/>
      <c r="Y1633" s="19">
        <f t="shared" si="179"/>
        <v>0</v>
      </c>
      <c r="Z1633" s="18">
        <f t="shared" si="180"/>
        <v>422.5</v>
      </c>
      <c r="AA1633" s="12">
        <v>121</v>
      </c>
      <c r="AB1633" s="12">
        <v>8304.4</v>
      </c>
      <c r="AC1633" s="28">
        <f>+I1633+Y1633-Z1633</f>
        <v>-489.9</v>
      </c>
      <c r="AD1633" s="20">
        <f t="shared" si="181"/>
        <v>490</v>
      </c>
      <c r="AE1633">
        <v>0</v>
      </c>
    </row>
    <row r="1634" spans="1:31" x14ac:dyDescent="0.25">
      <c r="A1634" s="9">
        <v>45107</v>
      </c>
      <c r="B1634" s="10" t="s">
        <v>246</v>
      </c>
      <c r="C1634" s="10" t="s">
        <v>213</v>
      </c>
      <c r="D1634" s="10" t="s">
        <v>40</v>
      </c>
      <c r="E1634" s="10" t="s">
        <v>30</v>
      </c>
      <c r="F1634" s="10">
        <v>620</v>
      </c>
      <c r="G1634" s="10">
        <v>676</v>
      </c>
      <c r="H1634" s="11">
        <f>SUMIFS(AA:AA,$A:$A,EOMONTH($A1634,-1),$B:$B,$B1634)</f>
        <v>701</v>
      </c>
      <c r="I1634" s="63">
        <f>ROUND(SUMIFS(AC:AC,$A:$A,EOMONTH($A1634,-1),$B:$B,$B1634),2)</f>
        <v>171.02</v>
      </c>
      <c r="J1634" s="11">
        <f>SUMIFS(AB:AB,$A:$A,EOMONTH($A1634,-1),$B:$B,$B1634)</f>
        <v>48268.84</v>
      </c>
      <c r="K1634" s="13">
        <v>0</v>
      </c>
      <c r="L1634" s="25">
        <v>0</v>
      </c>
      <c r="M1634" s="15">
        <v>0</v>
      </c>
      <c r="N1634" s="14">
        <v>0</v>
      </c>
      <c r="O1634" s="16">
        <v>250</v>
      </c>
      <c r="P1634" s="16">
        <v>26599</v>
      </c>
      <c r="Q1634" s="16">
        <v>0</v>
      </c>
      <c r="R1634" s="16">
        <f>Q1634*16.876/100</f>
        <v>0</v>
      </c>
      <c r="S1634" s="17">
        <f t="shared" si="175"/>
        <v>0</v>
      </c>
      <c r="T1634" s="16">
        <v>0</v>
      </c>
      <c r="U1634" s="18">
        <f t="shared" si="176"/>
        <v>473.87599999999998</v>
      </c>
      <c r="V1634" s="18">
        <f t="shared" si="177"/>
        <v>0</v>
      </c>
      <c r="W1634" s="18">
        <f t="shared" si="178"/>
        <v>0</v>
      </c>
      <c r="X1634" s="27"/>
      <c r="Y1634" s="19">
        <f t="shared" si="179"/>
        <v>0</v>
      </c>
      <c r="Z1634" s="18">
        <f t="shared" si="180"/>
        <v>169</v>
      </c>
      <c r="AA1634" s="12">
        <v>451</v>
      </c>
      <c r="AB1634" s="12">
        <v>31054.55</v>
      </c>
      <c r="AC1634" s="28">
        <f>+I1634+Y1634-Z1634</f>
        <v>2.0200000000000102</v>
      </c>
      <c r="AD1634" s="20">
        <f t="shared" si="181"/>
        <v>0</v>
      </c>
      <c r="AE1634">
        <v>0</v>
      </c>
    </row>
    <row r="1635" spans="1:31" x14ac:dyDescent="0.25">
      <c r="A1635" s="9">
        <v>45107</v>
      </c>
      <c r="B1635" s="10" t="s">
        <v>247</v>
      </c>
      <c r="C1635" s="10" t="s">
        <v>213</v>
      </c>
      <c r="D1635" s="10" t="s">
        <v>40</v>
      </c>
      <c r="E1635" s="10" t="s">
        <v>30</v>
      </c>
      <c r="F1635" s="10">
        <v>585</v>
      </c>
      <c r="G1635" s="10">
        <v>638</v>
      </c>
      <c r="H1635" s="11">
        <f>SUMIFS(AA:AA,$A:$A,EOMONTH($A1635,-1),$B:$B,$B1635)</f>
        <v>729</v>
      </c>
      <c r="I1635" s="63">
        <f>ROUND(SUMIFS(AC:AC,$A:$A,EOMONTH($A1635,-1),$B:$B,$B1635),2)</f>
        <v>-1109.79</v>
      </c>
      <c r="J1635" s="11">
        <f>SUMIFS(AB:AB,$A:$A,EOMONTH($A1635,-1),$B:$B,$B1635)</f>
        <v>51553.23</v>
      </c>
      <c r="K1635" s="13">
        <v>0</v>
      </c>
      <c r="L1635" s="25">
        <v>0</v>
      </c>
      <c r="M1635" s="15">
        <v>1701</v>
      </c>
      <c r="N1635" s="14">
        <v>116319.5</v>
      </c>
      <c r="O1635" s="16">
        <v>2095</v>
      </c>
      <c r="P1635" s="16">
        <v>191278.1</v>
      </c>
      <c r="Q1635" s="16">
        <v>0</v>
      </c>
      <c r="R1635" s="16">
        <f>Q1635*16.876/100</f>
        <v>0</v>
      </c>
      <c r="S1635" s="17">
        <f t="shared" si="175"/>
        <v>0</v>
      </c>
      <c r="T1635" s="16">
        <v>0</v>
      </c>
      <c r="U1635" s="18">
        <f t="shared" si="176"/>
        <v>465.10199999999998</v>
      </c>
      <c r="V1635" s="18">
        <f t="shared" si="177"/>
        <v>995.08500000000004</v>
      </c>
      <c r="W1635" s="18">
        <f t="shared" si="178"/>
        <v>167.06482065000003</v>
      </c>
      <c r="X1635" s="27"/>
      <c r="Y1635" s="19">
        <f t="shared" si="179"/>
        <v>1162.14982065</v>
      </c>
      <c r="Z1635" s="18">
        <f t="shared" si="180"/>
        <v>1336.61</v>
      </c>
      <c r="AA1635" s="12">
        <v>335</v>
      </c>
      <c r="AB1635" s="12">
        <v>23108.720000000001</v>
      </c>
      <c r="AC1635" s="28">
        <f>+I1635+Y1635-Z1635</f>
        <v>-1284.2501793499998</v>
      </c>
      <c r="AD1635" s="20">
        <f t="shared" si="181"/>
        <v>1290</v>
      </c>
      <c r="AE1635">
        <v>490</v>
      </c>
    </row>
    <row r="1636" spans="1:31" x14ac:dyDescent="0.25">
      <c r="A1636" s="9">
        <v>45107</v>
      </c>
      <c r="B1636" s="10" t="s">
        <v>248</v>
      </c>
      <c r="C1636" s="10" t="s">
        <v>213</v>
      </c>
      <c r="D1636" s="10" t="s">
        <v>40</v>
      </c>
      <c r="E1636" s="10" t="s">
        <v>30</v>
      </c>
      <c r="F1636" s="10">
        <v>585</v>
      </c>
      <c r="G1636" s="10">
        <v>638</v>
      </c>
      <c r="H1636" s="11">
        <f>SUMIFS(AA:AA,$A:$A,EOMONTH($A1636,-1),$B:$B,$B1636)</f>
        <v>218</v>
      </c>
      <c r="I1636" s="63">
        <f>ROUND(SUMIFS(AC:AC,$A:$A,EOMONTH($A1636,-1),$B:$B,$B1636),2)</f>
        <v>5.0199999999999996</v>
      </c>
      <c r="J1636" s="11">
        <f>SUMIFS(AB:AB,$A:$A,EOMONTH($A1636,-1),$B:$B,$B1636)</f>
        <v>15731.69</v>
      </c>
      <c r="K1636" s="13">
        <v>0</v>
      </c>
      <c r="L1636" s="25">
        <v>0</v>
      </c>
      <c r="M1636" s="15">
        <v>0</v>
      </c>
      <c r="N1636" s="14">
        <v>0</v>
      </c>
      <c r="O1636" s="16">
        <v>29</v>
      </c>
      <c r="P1636" s="16">
        <v>2807.2</v>
      </c>
      <c r="Q1636" s="16">
        <v>0</v>
      </c>
      <c r="R1636" s="16">
        <f>Q1636*16.876/100</f>
        <v>0</v>
      </c>
      <c r="S1636" s="17">
        <f t="shared" si="175"/>
        <v>0</v>
      </c>
      <c r="T1636" s="16">
        <v>0</v>
      </c>
      <c r="U1636" s="18">
        <f t="shared" si="176"/>
        <v>139.084</v>
      </c>
      <c r="V1636" s="18">
        <f t="shared" si="177"/>
        <v>0</v>
      </c>
      <c r="W1636" s="18">
        <f t="shared" si="178"/>
        <v>0</v>
      </c>
      <c r="X1636" s="27"/>
      <c r="Y1636" s="19">
        <f t="shared" si="179"/>
        <v>0</v>
      </c>
      <c r="Z1636" s="18">
        <f t="shared" si="180"/>
        <v>18.501999999999999</v>
      </c>
      <c r="AA1636" s="12">
        <v>189</v>
      </c>
      <c r="AB1636" s="12">
        <v>13638.94</v>
      </c>
      <c r="AC1636" s="28">
        <f>+I1636+Y1636-Z1636</f>
        <v>-13.481999999999999</v>
      </c>
      <c r="AD1636" s="20">
        <f t="shared" si="181"/>
        <v>20</v>
      </c>
      <c r="AE1636">
        <v>30</v>
      </c>
    </row>
    <row r="1637" spans="1:31" x14ac:dyDescent="0.25">
      <c r="A1637" s="9">
        <v>45107</v>
      </c>
      <c r="B1637" s="10" t="s">
        <v>249</v>
      </c>
      <c r="C1637" s="10" t="s">
        <v>213</v>
      </c>
      <c r="D1637" s="10" t="s">
        <v>40</v>
      </c>
      <c r="E1637" s="10" t="s">
        <v>30</v>
      </c>
      <c r="F1637" s="10">
        <v>585</v>
      </c>
      <c r="G1637" s="10">
        <v>638</v>
      </c>
      <c r="H1637" s="11">
        <f>SUMIFS(AA:AA,$A:$A,EOMONTH($A1637,-1),$B:$B,$B1637)</f>
        <v>121</v>
      </c>
      <c r="I1637" s="63">
        <f>ROUND(SUMIFS(AC:AC,$A:$A,EOMONTH($A1637,-1),$B:$B,$B1637),2)</f>
        <v>61</v>
      </c>
      <c r="J1637" s="11">
        <f>SUMIFS(AB:AB,$A:$A,EOMONTH($A1637,-1),$B:$B,$B1637)</f>
        <v>8606.8799999999992</v>
      </c>
      <c r="K1637" s="13">
        <v>0</v>
      </c>
      <c r="L1637" s="25">
        <v>0</v>
      </c>
      <c r="M1637" s="15">
        <v>0</v>
      </c>
      <c r="N1637" s="14">
        <v>0</v>
      </c>
      <c r="O1637" s="16">
        <v>21</v>
      </c>
      <c r="P1637" s="16">
        <v>2032.8</v>
      </c>
      <c r="Q1637" s="16">
        <v>0</v>
      </c>
      <c r="R1637" s="16">
        <f>Q1637*16.876/100</f>
        <v>0</v>
      </c>
      <c r="S1637" s="17">
        <f t="shared" si="175"/>
        <v>0</v>
      </c>
      <c r="T1637" s="16">
        <v>0</v>
      </c>
      <c r="U1637" s="18">
        <f t="shared" si="176"/>
        <v>77.197999999999993</v>
      </c>
      <c r="V1637" s="18">
        <f t="shared" si="177"/>
        <v>0</v>
      </c>
      <c r="W1637" s="18">
        <f t="shared" si="178"/>
        <v>0</v>
      </c>
      <c r="X1637" s="27"/>
      <c r="Y1637" s="19">
        <f t="shared" si="179"/>
        <v>0</v>
      </c>
      <c r="Z1637" s="18">
        <f t="shared" si="180"/>
        <v>13.398</v>
      </c>
      <c r="AA1637" s="12">
        <v>100</v>
      </c>
      <c r="AB1637" s="12">
        <v>7113.12</v>
      </c>
      <c r="AC1637" s="28">
        <f>+I1637+Y1637-Z1637</f>
        <v>47.602000000000004</v>
      </c>
      <c r="AD1637" s="20">
        <f t="shared" si="181"/>
        <v>0</v>
      </c>
      <c r="AE1637">
        <v>60</v>
      </c>
    </row>
    <row r="1638" spans="1:31" x14ac:dyDescent="0.25">
      <c r="A1638" s="9">
        <v>45107</v>
      </c>
      <c r="B1638" s="10" t="s">
        <v>250</v>
      </c>
      <c r="C1638" s="10" t="s">
        <v>213</v>
      </c>
      <c r="D1638" s="10" t="s">
        <v>40</v>
      </c>
      <c r="E1638" s="10" t="s">
        <v>30</v>
      </c>
      <c r="F1638" s="10">
        <v>585</v>
      </c>
      <c r="G1638" s="10">
        <v>638</v>
      </c>
      <c r="H1638" s="11">
        <f>SUMIFS(AA:AA,$A:$A,EOMONTH($A1638,-1),$B:$B,$B1638)</f>
        <v>118</v>
      </c>
      <c r="I1638" s="63">
        <f>ROUND(SUMIFS(AC:AC,$A:$A,EOMONTH($A1638,-1),$B:$B,$B1638),2)</f>
        <v>-631.33000000000004</v>
      </c>
      <c r="J1638" s="11">
        <f>SUMIFS(AB:AB,$A:$A,EOMONTH($A1638,-1),$B:$B,$B1638)</f>
        <v>8277.09</v>
      </c>
      <c r="K1638" s="13">
        <v>0</v>
      </c>
      <c r="L1638" s="25">
        <v>0</v>
      </c>
      <c r="M1638" s="15">
        <v>446</v>
      </c>
      <c r="N1638" s="14">
        <v>30254.54</v>
      </c>
      <c r="O1638" s="16">
        <v>317</v>
      </c>
      <c r="P1638" s="16">
        <v>28907.96</v>
      </c>
      <c r="Q1638" s="16">
        <v>0</v>
      </c>
      <c r="R1638" s="16">
        <f>Q1638*16.876/100</f>
        <v>0</v>
      </c>
      <c r="S1638" s="17">
        <f t="shared" si="175"/>
        <v>0</v>
      </c>
      <c r="T1638" s="16">
        <v>0</v>
      </c>
      <c r="U1638" s="18">
        <f t="shared" si="176"/>
        <v>75.284000000000006</v>
      </c>
      <c r="V1638" s="18">
        <f t="shared" si="177"/>
        <v>260.91000000000003</v>
      </c>
      <c r="W1638" s="18">
        <f t="shared" si="178"/>
        <v>43.804179900000008</v>
      </c>
      <c r="X1638" s="27"/>
      <c r="Y1638" s="19">
        <f t="shared" si="179"/>
        <v>304.71417990000003</v>
      </c>
      <c r="Z1638" s="18">
        <f t="shared" si="180"/>
        <v>202.24600000000001</v>
      </c>
      <c r="AA1638" s="12">
        <v>247</v>
      </c>
      <c r="AB1638" s="12">
        <v>16853.75</v>
      </c>
      <c r="AC1638" s="28">
        <f>+I1638+Y1638-Z1638</f>
        <v>-528.86182010000005</v>
      </c>
      <c r="AD1638" s="20">
        <f t="shared" si="181"/>
        <v>530</v>
      </c>
      <c r="AE1638">
        <v>30</v>
      </c>
    </row>
    <row r="1639" spans="1:31" x14ac:dyDescent="0.25">
      <c r="A1639" s="9">
        <v>45107</v>
      </c>
      <c r="B1639" s="10" t="s">
        <v>251</v>
      </c>
      <c r="C1639" s="10" t="s">
        <v>213</v>
      </c>
      <c r="D1639" s="10" t="s">
        <v>40</v>
      </c>
      <c r="E1639" s="10" t="s">
        <v>30</v>
      </c>
      <c r="F1639" s="10">
        <v>585</v>
      </c>
      <c r="G1639" s="10">
        <v>638</v>
      </c>
      <c r="H1639" s="11">
        <f>SUMIFS(AA:AA,$A:$A,EOMONTH($A1639,-1),$B:$B,$B1639)</f>
        <v>87</v>
      </c>
      <c r="I1639" s="63">
        <f>ROUND(SUMIFS(AC:AC,$A:$A,EOMONTH($A1639,-1),$B:$B,$B1639),2)</f>
        <v>-413.29</v>
      </c>
      <c r="J1639" s="11">
        <f>SUMIFS(AB:AB,$A:$A,EOMONTH($A1639,-1),$B:$B,$B1639)</f>
        <v>6131.73</v>
      </c>
      <c r="K1639" s="13">
        <v>0</v>
      </c>
      <c r="L1639" s="25">
        <v>0</v>
      </c>
      <c r="M1639" s="15">
        <v>699</v>
      </c>
      <c r="N1639" s="14">
        <v>47505.72</v>
      </c>
      <c r="O1639" s="16">
        <v>695</v>
      </c>
      <c r="P1639" s="16">
        <v>65376.1</v>
      </c>
      <c r="Q1639" s="16">
        <v>0</v>
      </c>
      <c r="R1639" s="16">
        <f>Q1639*16.876/100</f>
        <v>0</v>
      </c>
      <c r="S1639" s="17">
        <f t="shared" si="175"/>
        <v>0</v>
      </c>
      <c r="T1639" s="16">
        <v>0</v>
      </c>
      <c r="U1639" s="18">
        <f t="shared" si="176"/>
        <v>55.506</v>
      </c>
      <c r="V1639" s="18">
        <f t="shared" si="177"/>
        <v>408.91500000000002</v>
      </c>
      <c r="W1639" s="18">
        <f t="shared" si="178"/>
        <v>68.652739350000004</v>
      </c>
      <c r="X1639" s="27"/>
      <c r="Y1639" s="19">
        <f t="shared" si="179"/>
        <v>477.56773935000001</v>
      </c>
      <c r="Z1639" s="18">
        <f t="shared" si="180"/>
        <v>443.41</v>
      </c>
      <c r="AA1639" s="12">
        <v>91</v>
      </c>
      <c r="AB1639" s="12">
        <v>6209.93</v>
      </c>
      <c r="AC1639" s="28">
        <f>+I1639+Y1639-Z1639</f>
        <v>-379.13226065000003</v>
      </c>
      <c r="AD1639" s="20">
        <f t="shared" si="181"/>
        <v>380</v>
      </c>
      <c r="AE1639">
        <v>380</v>
      </c>
    </row>
    <row r="1640" spans="1:31" x14ac:dyDescent="0.25">
      <c r="A1640" s="9">
        <v>45107</v>
      </c>
      <c r="B1640" s="10" t="s">
        <v>252</v>
      </c>
      <c r="C1640" s="10" t="s">
        <v>213</v>
      </c>
      <c r="D1640" s="10" t="s">
        <v>40</v>
      </c>
      <c r="E1640" s="10" t="s">
        <v>30</v>
      </c>
      <c r="F1640" s="10">
        <v>585</v>
      </c>
      <c r="G1640" s="10">
        <v>638</v>
      </c>
      <c r="H1640" s="11">
        <f>SUMIFS(AA:AA,$A:$A,EOMONTH($A1640,-1),$B:$B,$B1640)</f>
        <v>115</v>
      </c>
      <c r="I1640" s="63">
        <f>ROUND(SUMIFS(AC:AC,$A:$A,EOMONTH($A1640,-1),$B:$B,$B1640),2)</f>
        <v>-2.41</v>
      </c>
      <c r="J1640" s="11">
        <f>SUMIFS(AB:AB,$A:$A,EOMONTH($A1640,-1),$B:$B,$B1640)</f>
        <v>8186.91</v>
      </c>
      <c r="K1640" s="13">
        <v>0</v>
      </c>
      <c r="L1640" s="25">
        <v>0</v>
      </c>
      <c r="M1640" s="15">
        <v>0</v>
      </c>
      <c r="N1640" s="14">
        <v>0</v>
      </c>
      <c r="O1640" s="16">
        <v>84</v>
      </c>
      <c r="P1640" s="16">
        <v>7722.22</v>
      </c>
      <c r="Q1640" s="16">
        <v>0</v>
      </c>
      <c r="R1640" s="16">
        <f>Q1640*16.876/100</f>
        <v>0</v>
      </c>
      <c r="S1640" s="17">
        <f t="shared" si="175"/>
        <v>0</v>
      </c>
      <c r="T1640" s="16">
        <v>0</v>
      </c>
      <c r="U1640" s="18">
        <f t="shared" si="176"/>
        <v>73.37</v>
      </c>
      <c r="V1640" s="18">
        <f t="shared" si="177"/>
        <v>0</v>
      </c>
      <c r="W1640" s="18">
        <f t="shared" si="178"/>
        <v>0</v>
      </c>
      <c r="X1640" s="27"/>
      <c r="Y1640" s="19">
        <f t="shared" si="179"/>
        <v>0</v>
      </c>
      <c r="Z1640" s="18">
        <f t="shared" si="180"/>
        <v>53.591999999999999</v>
      </c>
      <c r="AA1640" s="12">
        <v>31</v>
      </c>
      <c r="AB1640" s="12">
        <v>2206.9</v>
      </c>
      <c r="AC1640" s="28">
        <f>+I1640+Y1640-Z1640</f>
        <v>-56.001999999999995</v>
      </c>
      <c r="AD1640" s="20">
        <f t="shared" si="181"/>
        <v>60</v>
      </c>
      <c r="AE1640">
        <v>60</v>
      </c>
    </row>
    <row r="1641" spans="1:31" x14ac:dyDescent="0.25">
      <c r="A1641" s="9">
        <v>45107</v>
      </c>
      <c r="B1641" s="10" t="s">
        <v>253</v>
      </c>
      <c r="C1641" s="10" t="s">
        <v>213</v>
      </c>
      <c r="D1641" s="10" t="s">
        <v>40</v>
      </c>
      <c r="E1641" s="10" t="s">
        <v>30</v>
      </c>
      <c r="F1641" s="10">
        <v>720</v>
      </c>
      <c r="G1641" s="10">
        <v>785</v>
      </c>
      <c r="H1641" s="11">
        <f>SUMIFS(AA:AA,$A:$A,EOMONTH($A1641,-1),$B:$B,$B1641)</f>
        <v>728</v>
      </c>
      <c r="I1641" s="63">
        <f>ROUND(SUMIFS(AC:AC,$A:$A,EOMONTH($A1641,-1),$B:$B,$B1641),2)</f>
        <v>599.52</v>
      </c>
      <c r="J1641" s="11">
        <f>SUMIFS(AB:AB,$A:$A,EOMONTH($A1641,-1),$B:$B,$B1641)</f>
        <v>58904.3</v>
      </c>
      <c r="K1641" s="13">
        <v>0</v>
      </c>
      <c r="L1641" s="25">
        <v>0</v>
      </c>
      <c r="M1641" s="15">
        <v>230</v>
      </c>
      <c r="N1641" s="14">
        <v>17797.47</v>
      </c>
      <c r="O1641" s="21">
        <v>909</v>
      </c>
      <c r="P1641" s="16">
        <v>111798.48</v>
      </c>
      <c r="Q1641" s="21">
        <v>2</v>
      </c>
      <c r="R1641" s="16">
        <f>Q1641*16.876/100</f>
        <v>0.33752000000000004</v>
      </c>
      <c r="S1641" s="17">
        <f t="shared" si="175"/>
        <v>2.33752</v>
      </c>
      <c r="T1641" s="16">
        <v>159.1</v>
      </c>
      <c r="U1641" s="18">
        <f t="shared" si="176"/>
        <v>571.48</v>
      </c>
      <c r="V1641" s="18">
        <f t="shared" si="177"/>
        <v>165.6</v>
      </c>
      <c r="W1641" s="18">
        <f t="shared" si="178"/>
        <v>27.802584000000003</v>
      </c>
      <c r="X1641" s="27"/>
      <c r="Y1641" s="19">
        <f t="shared" si="179"/>
        <v>193.40258399999999</v>
      </c>
      <c r="Z1641" s="18">
        <f t="shared" si="180"/>
        <v>713.56500000000005</v>
      </c>
      <c r="AA1641" s="12">
        <v>47</v>
      </c>
      <c r="AB1641" s="12">
        <v>3739.03</v>
      </c>
      <c r="AC1641" s="28">
        <f>+I1641+Y1641-Z1641</f>
        <v>79.357583999999861</v>
      </c>
      <c r="AD1641" s="20">
        <f t="shared" si="181"/>
        <v>0</v>
      </c>
      <c r="AE1641">
        <v>130</v>
      </c>
    </row>
    <row r="1642" spans="1:31" x14ac:dyDescent="0.25">
      <c r="A1642" s="9">
        <v>45107</v>
      </c>
      <c r="B1642" s="10" t="s">
        <v>254</v>
      </c>
      <c r="C1642" s="10" t="s">
        <v>213</v>
      </c>
      <c r="D1642" s="10" t="s">
        <v>40</v>
      </c>
      <c r="E1642" s="10" t="s">
        <v>30</v>
      </c>
      <c r="F1642" s="10">
        <v>720</v>
      </c>
      <c r="G1642" s="10">
        <v>785</v>
      </c>
      <c r="H1642" s="11">
        <f>SUMIFS(AA:AA,$A:$A,EOMONTH($A1642,-1),$B:$B,$B1642)</f>
        <v>252</v>
      </c>
      <c r="I1642" s="63">
        <f>ROUND(SUMIFS(AC:AC,$A:$A,EOMONTH($A1642,-1),$B:$B,$B1642),2)</f>
        <v>113.76</v>
      </c>
      <c r="J1642" s="11">
        <f>SUMIFS(AB:AB,$A:$A,EOMONTH($A1642,-1),$B:$B,$B1642)</f>
        <v>20090.43</v>
      </c>
      <c r="K1642" s="13">
        <v>0</v>
      </c>
      <c r="L1642" s="25">
        <v>0</v>
      </c>
      <c r="M1642" s="15">
        <v>398</v>
      </c>
      <c r="N1642" s="14">
        <v>30133.49</v>
      </c>
      <c r="O1642" s="21">
        <v>136</v>
      </c>
      <c r="P1642" s="16">
        <v>16459.36</v>
      </c>
      <c r="Q1642" s="21">
        <v>1</v>
      </c>
      <c r="R1642" s="16">
        <f>Q1642*16.876/100</f>
        <v>0.16876000000000002</v>
      </c>
      <c r="S1642" s="17">
        <f t="shared" si="175"/>
        <v>1.16876</v>
      </c>
      <c r="T1642" s="16">
        <v>77.19</v>
      </c>
      <c r="U1642" s="18">
        <f t="shared" si="176"/>
        <v>197.82</v>
      </c>
      <c r="V1642" s="18">
        <f t="shared" si="177"/>
        <v>286.56</v>
      </c>
      <c r="W1642" s="18">
        <f t="shared" si="178"/>
        <v>48.110558400000009</v>
      </c>
      <c r="X1642" s="27"/>
      <c r="Y1642" s="19">
        <f t="shared" si="179"/>
        <v>334.6705584</v>
      </c>
      <c r="Z1642" s="18">
        <f t="shared" si="180"/>
        <v>106.76</v>
      </c>
      <c r="AA1642" s="12">
        <v>513</v>
      </c>
      <c r="AB1642" s="12">
        <v>39600.32</v>
      </c>
      <c r="AC1642" s="28">
        <f>+I1642+Y1642-Z1642</f>
        <v>341.6705584</v>
      </c>
      <c r="AD1642" s="20">
        <f t="shared" si="181"/>
        <v>0</v>
      </c>
      <c r="AE1642">
        <v>0</v>
      </c>
    </row>
    <row r="1643" spans="1:31" x14ac:dyDescent="0.25">
      <c r="A1643" s="9">
        <v>45107</v>
      </c>
      <c r="B1643" s="10" t="s">
        <v>255</v>
      </c>
      <c r="C1643" s="10" t="s">
        <v>213</v>
      </c>
      <c r="D1643" s="10" t="s">
        <v>40</v>
      </c>
      <c r="E1643" s="10" t="s">
        <v>30</v>
      </c>
      <c r="F1643" s="10">
        <v>720</v>
      </c>
      <c r="G1643" s="10">
        <v>785</v>
      </c>
      <c r="H1643" s="11">
        <f>SUMIFS(AA:AA,$A:$A,EOMONTH($A1643,-1),$B:$B,$B1643)</f>
        <v>810</v>
      </c>
      <c r="I1643" s="63">
        <f>ROUND(SUMIFS(AC:AC,$A:$A,EOMONTH($A1643,-1),$B:$B,$B1643),2)</f>
        <v>438.42</v>
      </c>
      <c r="J1643" s="11">
        <f>SUMIFS(AB:AB,$A:$A,EOMONTH($A1643,-1),$B:$B,$B1643)</f>
        <v>60720.76</v>
      </c>
      <c r="K1643" s="13">
        <v>0</v>
      </c>
      <c r="L1643" s="25">
        <v>0</v>
      </c>
      <c r="M1643" s="15">
        <v>440</v>
      </c>
      <c r="N1643" s="14">
        <v>31373.29</v>
      </c>
      <c r="O1643" s="21">
        <v>580</v>
      </c>
      <c r="P1643" s="16">
        <v>71371.61</v>
      </c>
      <c r="Q1643" s="21">
        <v>4</v>
      </c>
      <c r="R1643" s="16">
        <f>Q1643*16.876/100</f>
        <v>0.67504000000000008</v>
      </c>
      <c r="S1643" s="17">
        <f t="shared" si="175"/>
        <v>4.6750400000000001</v>
      </c>
      <c r="T1643" s="16">
        <v>286.88</v>
      </c>
      <c r="U1643" s="18">
        <f t="shared" si="176"/>
        <v>635.85</v>
      </c>
      <c r="V1643" s="18">
        <f t="shared" si="177"/>
        <v>316.8</v>
      </c>
      <c r="W1643" s="18">
        <f t="shared" si="178"/>
        <v>53.187552000000004</v>
      </c>
      <c r="X1643" s="27"/>
      <c r="Y1643" s="19">
        <f t="shared" si="179"/>
        <v>369.98755199999999</v>
      </c>
      <c r="Z1643" s="18">
        <f t="shared" si="180"/>
        <v>455.3</v>
      </c>
      <c r="AA1643" s="12">
        <v>666</v>
      </c>
      <c r="AB1643" s="12">
        <v>47763.06</v>
      </c>
      <c r="AC1643" s="28">
        <f>+I1643+Y1643-Z1643</f>
        <v>353.107552</v>
      </c>
      <c r="AD1643" s="20">
        <f t="shared" si="181"/>
        <v>0</v>
      </c>
      <c r="AE1643">
        <v>0</v>
      </c>
    </row>
    <row r="1644" spans="1:31" x14ac:dyDescent="0.25">
      <c r="A1644" s="9">
        <v>45107</v>
      </c>
      <c r="B1644" s="10" t="s">
        <v>256</v>
      </c>
      <c r="C1644" s="10" t="s">
        <v>213</v>
      </c>
      <c r="D1644" s="10" t="s">
        <v>40</v>
      </c>
      <c r="E1644" s="10" t="s">
        <v>30</v>
      </c>
      <c r="F1644" s="10">
        <v>720</v>
      </c>
      <c r="G1644" s="10">
        <v>785</v>
      </c>
      <c r="H1644" s="11">
        <f>SUMIFS(AA:AA,$A:$A,EOMONTH($A1644,-1),$B:$B,$B1644)</f>
        <v>167</v>
      </c>
      <c r="I1644" s="63">
        <f>ROUND(SUMIFS(AC:AC,$A:$A,EOMONTH($A1644,-1),$B:$B,$B1644),2)</f>
        <v>168.25</v>
      </c>
      <c r="J1644" s="11">
        <f>SUMIFS(AB:AB,$A:$A,EOMONTH($A1644,-1),$B:$B,$B1644)</f>
        <v>12623.8</v>
      </c>
      <c r="K1644" s="13">
        <v>0</v>
      </c>
      <c r="L1644" s="25">
        <v>0</v>
      </c>
      <c r="M1644" s="15">
        <v>0</v>
      </c>
      <c r="N1644" s="14">
        <v>0</v>
      </c>
      <c r="O1644" s="16">
        <v>20</v>
      </c>
      <c r="P1644" s="16">
        <v>2552</v>
      </c>
      <c r="Q1644" s="16">
        <v>0</v>
      </c>
      <c r="R1644" s="16">
        <f>Q1644*16.876/100</f>
        <v>0</v>
      </c>
      <c r="S1644" s="17">
        <f t="shared" si="175"/>
        <v>0</v>
      </c>
      <c r="T1644" s="16">
        <v>0</v>
      </c>
      <c r="U1644" s="18">
        <f t="shared" si="176"/>
        <v>131.095</v>
      </c>
      <c r="V1644" s="18">
        <f t="shared" si="177"/>
        <v>0</v>
      </c>
      <c r="W1644" s="18">
        <f t="shared" si="178"/>
        <v>0</v>
      </c>
      <c r="X1644" s="27"/>
      <c r="Y1644" s="19">
        <f t="shared" si="179"/>
        <v>0</v>
      </c>
      <c r="Z1644" s="18">
        <f t="shared" si="180"/>
        <v>15.7</v>
      </c>
      <c r="AA1644" s="12">
        <v>147</v>
      </c>
      <c r="AB1644" s="12">
        <v>11111.97</v>
      </c>
      <c r="AC1644" s="28">
        <f>+I1644+Y1644-Z1644</f>
        <v>152.55000000000001</v>
      </c>
      <c r="AD1644" s="20">
        <f t="shared" si="181"/>
        <v>0</v>
      </c>
      <c r="AE1644">
        <v>0</v>
      </c>
    </row>
    <row r="1645" spans="1:31" x14ac:dyDescent="0.25">
      <c r="A1645" s="9">
        <v>45107</v>
      </c>
      <c r="B1645" s="10" t="s">
        <v>257</v>
      </c>
      <c r="C1645" s="10" t="s">
        <v>213</v>
      </c>
      <c r="D1645" s="10" t="s">
        <v>40</v>
      </c>
      <c r="E1645" s="10" t="s">
        <v>30</v>
      </c>
      <c r="F1645" s="10">
        <v>720</v>
      </c>
      <c r="G1645" s="10">
        <v>785</v>
      </c>
      <c r="H1645" s="11">
        <f>SUMIFS(AA:AA,$A:$A,EOMONTH($A1645,-1),$B:$B,$B1645)</f>
        <v>127</v>
      </c>
      <c r="I1645" s="63">
        <f>ROUND(SUMIFS(AC:AC,$A:$A,EOMONTH($A1645,-1),$B:$B,$B1645),2)</f>
        <v>106.64</v>
      </c>
      <c r="J1645" s="11">
        <f>SUMIFS(AB:AB,$A:$A,EOMONTH($A1645,-1),$B:$B,$B1645)</f>
        <v>9442.73</v>
      </c>
      <c r="K1645" s="13">
        <v>0</v>
      </c>
      <c r="L1645" s="25">
        <v>0</v>
      </c>
      <c r="M1645" s="15">
        <v>0</v>
      </c>
      <c r="N1645" s="14">
        <v>0</v>
      </c>
      <c r="O1645" s="16">
        <v>20</v>
      </c>
      <c r="P1645" s="16">
        <v>2552</v>
      </c>
      <c r="Q1645" s="16">
        <v>0</v>
      </c>
      <c r="R1645" s="16">
        <f>Q1645*16.876/100</f>
        <v>0</v>
      </c>
      <c r="S1645" s="17">
        <f t="shared" si="175"/>
        <v>0</v>
      </c>
      <c r="T1645" s="16">
        <v>0</v>
      </c>
      <c r="U1645" s="18">
        <f t="shared" si="176"/>
        <v>99.694999999999993</v>
      </c>
      <c r="V1645" s="18">
        <f t="shared" si="177"/>
        <v>0</v>
      </c>
      <c r="W1645" s="18">
        <f t="shared" si="178"/>
        <v>0</v>
      </c>
      <c r="X1645" s="27"/>
      <c r="Y1645" s="19">
        <f t="shared" si="179"/>
        <v>0</v>
      </c>
      <c r="Z1645" s="18">
        <f t="shared" si="180"/>
        <v>15.7</v>
      </c>
      <c r="AA1645" s="12">
        <v>107</v>
      </c>
      <c r="AB1645" s="12">
        <v>7955.69</v>
      </c>
      <c r="AC1645" s="28">
        <f>+I1645+Y1645-Z1645</f>
        <v>90.94</v>
      </c>
      <c r="AD1645" s="20">
        <f t="shared" si="181"/>
        <v>0</v>
      </c>
      <c r="AE1645">
        <v>0</v>
      </c>
    </row>
    <row r="1646" spans="1:31" x14ac:dyDescent="0.25">
      <c r="A1646" s="9">
        <v>45107</v>
      </c>
      <c r="B1646" s="10" t="s">
        <v>258</v>
      </c>
      <c r="C1646" s="10" t="s">
        <v>213</v>
      </c>
      <c r="D1646" s="10" t="s">
        <v>40</v>
      </c>
      <c r="E1646" s="10" t="s">
        <v>30</v>
      </c>
      <c r="F1646" s="10">
        <v>720</v>
      </c>
      <c r="G1646" s="10">
        <v>785</v>
      </c>
      <c r="H1646" s="11">
        <f>SUMIFS(AA:AA,$A:$A,EOMONTH($A1646,-1),$B:$B,$B1646)</f>
        <v>185</v>
      </c>
      <c r="I1646" s="63">
        <f>ROUND(SUMIFS(AC:AC,$A:$A,EOMONTH($A1646,-1),$B:$B,$B1646),2)</f>
        <v>168.01</v>
      </c>
      <c r="J1646" s="11">
        <f>SUMIFS(AB:AB,$A:$A,EOMONTH($A1646,-1),$B:$B,$B1646)</f>
        <v>14801.33</v>
      </c>
      <c r="K1646" s="13">
        <v>0</v>
      </c>
      <c r="L1646" s="25">
        <v>0</v>
      </c>
      <c r="M1646" s="15">
        <v>0</v>
      </c>
      <c r="N1646" s="14">
        <v>0</v>
      </c>
      <c r="O1646" s="16">
        <v>80</v>
      </c>
      <c r="P1646" s="16">
        <v>9634</v>
      </c>
      <c r="Q1646" s="16">
        <v>0</v>
      </c>
      <c r="R1646" s="16">
        <f>Q1646*16.876/100</f>
        <v>0</v>
      </c>
      <c r="S1646" s="17">
        <f t="shared" si="175"/>
        <v>0</v>
      </c>
      <c r="T1646" s="16">
        <v>0</v>
      </c>
      <c r="U1646" s="18">
        <f t="shared" si="176"/>
        <v>145.22499999999999</v>
      </c>
      <c r="V1646" s="18">
        <f t="shared" si="177"/>
        <v>0</v>
      </c>
      <c r="W1646" s="18">
        <f t="shared" si="178"/>
        <v>0</v>
      </c>
      <c r="X1646" s="27"/>
      <c r="Y1646" s="19">
        <f t="shared" si="179"/>
        <v>0</v>
      </c>
      <c r="Z1646" s="18">
        <f t="shared" si="180"/>
        <v>62.8</v>
      </c>
      <c r="AA1646" s="12">
        <v>105</v>
      </c>
      <c r="AB1646" s="12">
        <v>8400.75</v>
      </c>
      <c r="AC1646" s="28">
        <f>+I1646+Y1646-Z1646</f>
        <v>105.21</v>
      </c>
      <c r="AD1646" s="20">
        <f t="shared" si="181"/>
        <v>0</v>
      </c>
      <c r="AE1646">
        <v>0</v>
      </c>
    </row>
    <row r="1647" spans="1:31" x14ac:dyDescent="0.25">
      <c r="A1647" s="9">
        <v>45107</v>
      </c>
      <c r="B1647" s="10" t="s">
        <v>259</v>
      </c>
      <c r="C1647" s="10" t="s">
        <v>213</v>
      </c>
      <c r="D1647" s="10" t="s">
        <v>40</v>
      </c>
      <c r="E1647" s="10" t="s">
        <v>30</v>
      </c>
      <c r="F1647" s="10">
        <v>800</v>
      </c>
      <c r="G1647" s="10">
        <v>872</v>
      </c>
      <c r="H1647" s="11">
        <f>SUMIFS(AA:AA,$A:$A,EOMONTH($A1647,-1),$B:$B,$B1647)</f>
        <v>651</v>
      </c>
      <c r="I1647" s="63">
        <f>ROUND(SUMIFS(AC:AC,$A:$A,EOMONTH($A1647,-1),$B:$B,$B1647),2)</f>
        <v>277.3</v>
      </c>
      <c r="J1647" s="11">
        <f>SUMIFS(AB:AB,$A:$A,EOMONTH($A1647,-1),$B:$B,$B1647)</f>
        <v>59043.02</v>
      </c>
      <c r="K1647" s="13">
        <v>0</v>
      </c>
      <c r="L1647" s="25">
        <v>0</v>
      </c>
      <c r="M1647" s="15">
        <v>685</v>
      </c>
      <c r="N1647" s="14">
        <v>59453.69</v>
      </c>
      <c r="O1647" s="16">
        <v>800</v>
      </c>
      <c r="P1647" s="16">
        <v>117352.6</v>
      </c>
      <c r="Q1647" s="16">
        <v>0</v>
      </c>
      <c r="R1647" s="16">
        <f>Q1647*16.876/100</f>
        <v>0</v>
      </c>
      <c r="S1647" s="17">
        <f t="shared" si="175"/>
        <v>0</v>
      </c>
      <c r="T1647" s="16">
        <v>0</v>
      </c>
      <c r="U1647" s="18">
        <f t="shared" si="176"/>
        <v>567.67200000000003</v>
      </c>
      <c r="V1647" s="18">
        <f t="shared" si="177"/>
        <v>548</v>
      </c>
      <c r="W1647" s="18">
        <f t="shared" si="178"/>
        <v>92.003720000000015</v>
      </c>
      <c r="X1647" s="27"/>
      <c r="Y1647" s="19">
        <f t="shared" si="179"/>
        <v>640.00372000000004</v>
      </c>
      <c r="Z1647" s="18">
        <f t="shared" si="180"/>
        <v>697.6</v>
      </c>
      <c r="AA1647" s="12">
        <v>536</v>
      </c>
      <c r="AB1647" s="12">
        <v>47329.2</v>
      </c>
      <c r="AC1647" s="28">
        <f>+I1647+Y1647-Z1647</f>
        <v>219.70372000000009</v>
      </c>
      <c r="AD1647" s="20">
        <f t="shared" si="181"/>
        <v>0</v>
      </c>
      <c r="AE1647">
        <v>0</v>
      </c>
    </row>
    <row r="1648" spans="1:31" x14ac:dyDescent="0.25">
      <c r="A1648" s="9">
        <v>45107</v>
      </c>
      <c r="B1648" s="10" t="s">
        <v>260</v>
      </c>
      <c r="C1648" s="10" t="s">
        <v>213</v>
      </c>
      <c r="D1648" s="10" t="s">
        <v>40</v>
      </c>
      <c r="E1648" s="10" t="s">
        <v>30</v>
      </c>
      <c r="F1648" s="10">
        <v>800</v>
      </c>
      <c r="G1648" s="10">
        <v>872</v>
      </c>
      <c r="H1648" s="11">
        <f>SUMIFS(AA:AA,$A:$A,EOMONTH($A1648,-1),$B:$B,$B1648)</f>
        <v>74</v>
      </c>
      <c r="I1648" s="63">
        <f>ROUND(SUMIFS(AC:AC,$A:$A,EOMONTH($A1648,-1),$B:$B,$B1648),2)</f>
        <v>53.85</v>
      </c>
      <c r="J1648" s="11">
        <f>SUMIFS(AB:AB,$A:$A,EOMONTH($A1648,-1),$B:$B,$B1648)</f>
        <v>6647.61</v>
      </c>
      <c r="K1648" s="13">
        <v>0</v>
      </c>
      <c r="L1648" s="25">
        <v>0</v>
      </c>
      <c r="M1648" s="15">
        <v>0</v>
      </c>
      <c r="N1648" s="14">
        <v>0</v>
      </c>
      <c r="O1648" s="16">
        <v>27</v>
      </c>
      <c r="P1648" s="16">
        <v>4158</v>
      </c>
      <c r="Q1648" s="16">
        <v>0</v>
      </c>
      <c r="R1648" s="16">
        <f>Q1648*16.876/100</f>
        <v>0</v>
      </c>
      <c r="S1648" s="17">
        <f t="shared" si="175"/>
        <v>0</v>
      </c>
      <c r="T1648" s="16">
        <v>0</v>
      </c>
      <c r="U1648" s="18">
        <f t="shared" si="176"/>
        <v>64.528000000000006</v>
      </c>
      <c r="V1648" s="18">
        <f t="shared" si="177"/>
        <v>0</v>
      </c>
      <c r="W1648" s="18">
        <f t="shared" si="178"/>
        <v>0</v>
      </c>
      <c r="X1648" s="27"/>
      <c r="Y1648" s="19">
        <f t="shared" si="179"/>
        <v>0</v>
      </c>
      <c r="Z1648" s="18">
        <f t="shared" si="180"/>
        <v>23.544</v>
      </c>
      <c r="AA1648" s="12">
        <v>47</v>
      </c>
      <c r="AB1648" s="12">
        <v>4222.13</v>
      </c>
      <c r="AC1648" s="28">
        <f>+I1648+Y1648-Z1648</f>
        <v>30.306000000000001</v>
      </c>
      <c r="AD1648" s="20">
        <f t="shared" si="181"/>
        <v>0</v>
      </c>
      <c r="AE1648">
        <v>0</v>
      </c>
    </row>
    <row r="1649" spans="1:31" x14ac:dyDescent="0.25">
      <c r="A1649" s="9">
        <v>45107</v>
      </c>
      <c r="B1649" s="10" t="s">
        <v>261</v>
      </c>
      <c r="C1649" s="10" t="s">
        <v>213</v>
      </c>
      <c r="D1649" s="10" t="s">
        <v>40</v>
      </c>
      <c r="E1649" s="10" t="s">
        <v>30</v>
      </c>
      <c r="F1649" s="10">
        <v>800</v>
      </c>
      <c r="G1649" s="10">
        <v>872</v>
      </c>
      <c r="H1649" s="11">
        <f>SUMIFS(AA:AA,$A:$A,EOMONTH($A1649,-1),$B:$B,$B1649)</f>
        <v>53</v>
      </c>
      <c r="I1649" s="63">
        <f>ROUND(SUMIFS(AC:AC,$A:$A,EOMONTH($A1649,-1),$B:$B,$B1649),2)</f>
        <v>12</v>
      </c>
      <c r="J1649" s="11">
        <f>SUMIFS(AB:AB,$A:$A,EOMONTH($A1649,-1),$B:$B,$B1649)</f>
        <v>4811.43</v>
      </c>
      <c r="K1649" s="13">
        <v>0</v>
      </c>
      <c r="L1649" s="25">
        <v>0</v>
      </c>
      <c r="M1649" s="15">
        <v>0</v>
      </c>
      <c r="N1649" s="14">
        <v>0</v>
      </c>
      <c r="O1649" s="16">
        <v>13</v>
      </c>
      <c r="P1649" s="16">
        <v>2002</v>
      </c>
      <c r="Q1649" s="16">
        <v>0</v>
      </c>
      <c r="R1649" s="16">
        <f>Q1649*16.876/100</f>
        <v>0</v>
      </c>
      <c r="S1649" s="17">
        <f t="shared" si="175"/>
        <v>0</v>
      </c>
      <c r="T1649" s="16">
        <v>0</v>
      </c>
      <c r="U1649" s="18">
        <f t="shared" si="176"/>
        <v>46.216000000000001</v>
      </c>
      <c r="V1649" s="18">
        <f t="shared" si="177"/>
        <v>0</v>
      </c>
      <c r="W1649" s="18">
        <f t="shared" si="178"/>
        <v>0</v>
      </c>
      <c r="X1649" s="27"/>
      <c r="Y1649" s="19">
        <f t="shared" si="179"/>
        <v>0</v>
      </c>
      <c r="Z1649" s="18">
        <f t="shared" si="180"/>
        <v>11.336</v>
      </c>
      <c r="AA1649" s="12">
        <v>40</v>
      </c>
      <c r="AB1649" s="12">
        <v>3631.27</v>
      </c>
      <c r="AC1649" s="28">
        <f>+I1649+Y1649-Z1649</f>
        <v>0.6639999999999997</v>
      </c>
      <c r="AD1649" s="20">
        <f t="shared" si="181"/>
        <v>0</v>
      </c>
      <c r="AE1649">
        <v>0</v>
      </c>
    </row>
    <row r="1650" spans="1:31" x14ac:dyDescent="0.25">
      <c r="A1650" s="9">
        <v>45107</v>
      </c>
      <c r="B1650" s="10" t="s">
        <v>262</v>
      </c>
      <c r="C1650" s="10" t="s">
        <v>213</v>
      </c>
      <c r="D1650" s="10" t="s">
        <v>40</v>
      </c>
      <c r="E1650" s="10" t="s">
        <v>30</v>
      </c>
      <c r="F1650" s="10">
        <v>800</v>
      </c>
      <c r="G1650" s="10">
        <v>872</v>
      </c>
      <c r="H1650" s="11">
        <f>SUMIFS(AA:AA,$A:$A,EOMONTH($A1650,-1),$B:$B,$B1650)</f>
        <v>748</v>
      </c>
      <c r="I1650" s="63">
        <f>ROUND(SUMIFS(AC:AC,$A:$A,EOMONTH($A1650,-1),$B:$B,$B1650),2)</f>
        <v>481.53</v>
      </c>
      <c r="J1650" s="11">
        <f>SUMIFS(AB:AB,$A:$A,EOMONTH($A1650,-1),$B:$B,$B1650)</f>
        <v>67163.850000000006</v>
      </c>
      <c r="K1650" s="13">
        <v>0</v>
      </c>
      <c r="L1650" s="25">
        <v>0</v>
      </c>
      <c r="M1650" s="15">
        <v>730</v>
      </c>
      <c r="N1650" s="14">
        <v>62805.35</v>
      </c>
      <c r="O1650" s="16">
        <v>340</v>
      </c>
      <c r="P1650" s="16">
        <v>49430.6</v>
      </c>
      <c r="Q1650" s="16">
        <v>0</v>
      </c>
      <c r="R1650" s="16">
        <f>Q1650*16.876/100</f>
        <v>0</v>
      </c>
      <c r="S1650" s="17">
        <f t="shared" si="175"/>
        <v>0</v>
      </c>
      <c r="T1650" s="16">
        <v>0</v>
      </c>
      <c r="U1650" s="18">
        <f t="shared" si="176"/>
        <v>652.25599999999997</v>
      </c>
      <c r="V1650" s="18">
        <f t="shared" si="177"/>
        <v>584</v>
      </c>
      <c r="W1650" s="18">
        <f t="shared" si="178"/>
        <v>98.047760000000011</v>
      </c>
      <c r="X1650" s="27"/>
      <c r="Y1650" s="19">
        <f t="shared" si="179"/>
        <v>682.04776000000004</v>
      </c>
      <c r="Z1650" s="18">
        <f t="shared" si="180"/>
        <v>296.48</v>
      </c>
      <c r="AA1650" s="12">
        <v>1138</v>
      </c>
      <c r="AB1650" s="12">
        <v>98523.92</v>
      </c>
      <c r="AC1650" s="28">
        <f>+I1650+Y1650-Z1650</f>
        <v>867.09776000000011</v>
      </c>
      <c r="AD1650" s="20">
        <f t="shared" si="181"/>
        <v>0</v>
      </c>
      <c r="AE1650">
        <v>0</v>
      </c>
    </row>
    <row r="1651" spans="1:31" x14ac:dyDescent="0.25">
      <c r="A1651" s="9">
        <v>45107</v>
      </c>
      <c r="B1651" s="10" t="s">
        <v>263</v>
      </c>
      <c r="C1651" s="10" t="s">
        <v>213</v>
      </c>
      <c r="D1651" s="10" t="s">
        <v>40</v>
      </c>
      <c r="E1651" s="10" t="s">
        <v>30</v>
      </c>
      <c r="F1651" s="10">
        <v>800</v>
      </c>
      <c r="G1651" s="10">
        <v>872</v>
      </c>
      <c r="H1651" s="11">
        <f>SUMIFS(AA:AA,$A:$A,EOMONTH($A1651,-1),$B:$B,$B1651)</f>
        <v>480</v>
      </c>
      <c r="I1651" s="63">
        <f>ROUND(SUMIFS(AC:AC,$A:$A,EOMONTH($A1651,-1),$B:$B,$B1651),2)</f>
        <v>197.11</v>
      </c>
      <c r="J1651" s="11">
        <f>SUMIFS(AB:AB,$A:$A,EOMONTH($A1651,-1),$B:$B,$B1651)</f>
        <v>43576.71</v>
      </c>
      <c r="K1651" s="13">
        <v>0</v>
      </c>
      <c r="L1651" s="25">
        <v>0</v>
      </c>
      <c r="M1651" s="15">
        <v>657</v>
      </c>
      <c r="N1651" s="14">
        <v>56669.01</v>
      </c>
      <c r="O1651" s="16">
        <v>580</v>
      </c>
      <c r="P1651" s="16">
        <v>86447.6</v>
      </c>
      <c r="Q1651" s="16">
        <v>0</v>
      </c>
      <c r="R1651" s="16">
        <f>Q1651*16.876/100</f>
        <v>0</v>
      </c>
      <c r="S1651" s="17">
        <f t="shared" si="175"/>
        <v>0</v>
      </c>
      <c r="T1651" s="16">
        <v>0</v>
      </c>
      <c r="U1651" s="18">
        <f t="shared" si="176"/>
        <v>418.56</v>
      </c>
      <c r="V1651" s="18">
        <f t="shared" si="177"/>
        <v>525.6</v>
      </c>
      <c r="W1651" s="18">
        <f t="shared" si="178"/>
        <v>88.242984000000021</v>
      </c>
      <c r="X1651" s="27"/>
      <c r="Y1651" s="19">
        <f t="shared" si="179"/>
        <v>613.842984</v>
      </c>
      <c r="Z1651" s="18">
        <f t="shared" si="180"/>
        <v>505.76</v>
      </c>
      <c r="AA1651" s="12">
        <v>557</v>
      </c>
      <c r="AB1651" s="12">
        <v>48834.67</v>
      </c>
      <c r="AC1651" s="28">
        <f>+I1651+Y1651-Z1651</f>
        <v>305.19298400000002</v>
      </c>
      <c r="AD1651" s="20">
        <f t="shared" si="181"/>
        <v>0</v>
      </c>
      <c r="AE1651">
        <v>0</v>
      </c>
    </row>
    <row r="1652" spans="1:31" x14ac:dyDescent="0.25">
      <c r="A1652" s="9">
        <v>45107</v>
      </c>
      <c r="B1652" s="10" t="s">
        <v>264</v>
      </c>
      <c r="C1652" s="10" t="s">
        <v>213</v>
      </c>
      <c r="D1652" s="10" t="s">
        <v>40</v>
      </c>
      <c r="E1652" s="10" t="s">
        <v>30</v>
      </c>
      <c r="F1652" s="10">
        <v>800</v>
      </c>
      <c r="G1652" s="10">
        <v>872</v>
      </c>
      <c r="H1652" s="11">
        <f>SUMIFS(AA:AA,$A:$A,EOMONTH($A1652,-1),$B:$B,$B1652)</f>
        <v>114</v>
      </c>
      <c r="I1652" s="63">
        <f>ROUND(SUMIFS(AC:AC,$A:$A,EOMONTH($A1652,-1),$B:$B,$B1652),2)</f>
        <v>83.76</v>
      </c>
      <c r="J1652" s="11">
        <f>SUMIFS(AB:AB,$A:$A,EOMONTH($A1652,-1),$B:$B,$B1652)</f>
        <v>10293.64</v>
      </c>
      <c r="K1652" s="13">
        <v>0</v>
      </c>
      <c r="L1652" s="25">
        <v>0</v>
      </c>
      <c r="M1652" s="15">
        <v>0</v>
      </c>
      <c r="N1652" s="14">
        <v>0</v>
      </c>
      <c r="O1652" s="16">
        <v>40</v>
      </c>
      <c r="P1652" s="16">
        <v>6006</v>
      </c>
      <c r="Q1652" s="16">
        <v>0</v>
      </c>
      <c r="R1652" s="16">
        <f>Q1652*16.876/100</f>
        <v>0</v>
      </c>
      <c r="S1652" s="17">
        <f t="shared" si="175"/>
        <v>0</v>
      </c>
      <c r="T1652" s="16">
        <v>0</v>
      </c>
      <c r="U1652" s="18">
        <f t="shared" si="176"/>
        <v>99.408000000000001</v>
      </c>
      <c r="V1652" s="18">
        <f t="shared" si="177"/>
        <v>0</v>
      </c>
      <c r="W1652" s="18">
        <f t="shared" si="178"/>
        <v>0</v>
      </c>
      <c r="X1652" s="27"/>
      <c r="Y1652" s="19">
        <f t="shared" si="179"/>
        <v>0</v>
      </c>
      <c r="Z1652" s="18">
        <f t="shared" si="180"/>
        <v>34.880000000000003</v>
      </c>
      <c r="AA1652" s="12">
        <v>74</v>
      </c>
      <c r="AB1652" s="12">
        <v>6681.84</v>
      </c>
      <c r="AC1652" s="28">
        <f>+I1652+Y1652-Z1652</f>
        <v>48.88</v>
      </c>
      <c r="AD1652" s="20">
        <f t="shared" si="181"/>
        <v>0</v>
      </c>
      <c r="AE1652">
        <v>0</v>
      </c>
    </row>
    <row r="1653" spans="1:31" x14ac:dyDescent="0.25">
      <c r="A1653" s="9">
        <v>45107</v>
      </c>
      <c r="B1653" s="10" t="s">
        <v>265</v>
      </c>
      <c r="C1653" s="10" t="s">
        <v>213</v>
      </c>
      <c r="D1653" s="10" t="s">
        <v>40</v>
      </c>
      <c r="E1653" s="10" t="s">
        <v>30</v>
      </c>
      <c r="F1653" s="10">
        <v>1200</v>
      </c>
      <c r="G1653" s="10">
        <v>1308</v>
      </c>
      <c r="H1653" s="11">
        <f>SUMIFS(AA:AA,$A:$A,EOMONTH($A1653,-1),$B:$B,$B1653)</f>
        <v>121</v>
      </c>
      <c r="I1653" s="63">
        <f>ROUND(SUMIFS(AC:AC,$A:$A,EOMONTH($A1653,-1),$B:$B,$B1653),2)</f>
        <v>59.55</v>
      </c>
      <c r="J1653" s="11">
        <f>SUMIFS(AB:AB,$A:$A,EOMONTH($A1653,-1),$B:$B,$B1653)</f>
        <v>16841.7</v>
      </c>
      <c r="K1653" s="13">
        <v>0</v>
      </c>
      <c r="L1653" s="25">
        <v>0</v>
      </c>
      <c r="M1653" s="15">
        <v>0</v>
      </c>
      <c r="N1653" s="14">
        <v>0</v>
      </c>
      <c r="O1653" s="16">
        <v>131</v>
      </c>
      <c r="P1653" s="16">
        <v>27229.41</v>
      </c>
      <c r="Q1653" s="16">
        <v>0</v>
      </c>
      <c r="R1653" s="16">
        <f>Q1653*16.876/100</f>
        <v>0</v>
      </c>
      <c r="S1653" s="17">
        <f t="shared" si="175"/>
        <v>0</v>
      </c>
      <c r="T1653" s="16">
        <v>0</v>
      </c>
      <c r="U1653" s="18">
        <f t="shared" si="176"/>
        <v>158.268</v>
      </c>
      <c r="V1653" s="18">
        <f t="shared" si="177"/>
        <v>0</v>
      </c>
      <c r="W1653" s="18">
        <f t="shared" si="178"/>
        <v>0</v>
      </c>
      <c r="X1653" s="27"/>
      <c r="Y1653" s="19">
        <f t="shared" si="179"/>
        <v>0</v>
      </c>
      <c r="Z1653" s="18">
        <f t="shared" si="180"/>
        <v>171.34800000000001</v>
      </c>
      <c r="AA1653" s="12">
        <v>-10</v>
      </c>
      <c r="AB1653" s="12">
        <v>-1391.9</v>
      </c>
      <c r="AC1653" s="28">
        <f>+I1653+Y1653-Z1653</f>
        <v>-111.79800000000002</v>
      </c>
      <c r="AD1653" s="20">
        <f t="shared" si="181"/>
        <v>120</v>
      </c>
      <c r="AE1653">
        <v>120</v>
      </c>
    </row>
    <row r="1654" spans="1:31" x14ac:dyDescent="0.25">
      <c r="A1654" s="9">
        <v>45107</v>
      </c>
      <c r="B1654" s="10" t="s">
        <v>266</v>
      </c>
      <c r="C1654" s="10" t="s">
        <v>213</v>
      </c>
      <c r="D1654" s="10" t="s">
        <v>40</v>
      </c>
      <c r="E1654" s="10" t="s">
        <v>30</v>
      </c>
      <c r="F1654" s="10">
        <v>1200</v>
      </c>
      <c r="G1654" s="10">
        <v>1308</v>
      </c>
      <c r="H1654" s="11">
        <f>SUMIFS(AA:AA,$A:$A,EOMONTH($A1654,-1),$B:$B,$B1654)</f>
        <v>174</v>
      </c>
      <c r="I1654" s="63">
        <f>ROUND(SUMIFS(AC:AC,$A:$A,EOMONTH($A1654,-1),$B:$B,$B1654),2)</f>
        <v>144.84</v>
      </c>
      <c r="J1654" s="11">
        <f>SUMIFS(AB:AB,$A:$A,EOMONTH($A1654,-1),$B:$B,$B1654)</f>
        <v>23852.560000000001</v>
      </c>
      <c r="K1654" s="13">
        <v>0</v>
      </c>
      <c r="L1654" s="25">
        <v>0</v>
      </c>
      <c r="M1654" s="15">
        <v>0</v>
      </c>
      <c r="N1654" s="14">
        <v>0</v>
      </c>
      <c r="O1654" s="16">
        <v>19</v>
      </c>
      <c r="P1654" s="16">
        <v>3372.69</v>
      </c>
      <c r="Q1654" s="16">
        <v>0</v>
      </c>
      <c r="R1654" s="16">
        <f>Q1654*16.876/100</f>
        <v>0</v>
      </c>
      <c r="S1654" s="17">
        <f t="shared" si="175"/>
        <v>0</v>
      </c>
      <c r="T1654" s="16">
        <v>0</v>
      </c>
      <c r="U1654" s="18">
        <f t="shared" si="176"/>
        <v>227.59200000000001</v>
      </c>
      <c r="V1654" s="18">
        <f t="shared" si="177"/>
        <v>0</v>
      </c>
      <c r="W1654" s="18">
        <f t="shared" si="178"/>
        <v>0</v>
      </c>
      <c r="X1654" s="27"/>
      <c r="Y1654" s="19">
        <f t="shared" si="179"/>
        <v>0</v>
      </c>
      <c r="Z1654" s="18">
        <f t="shared" si="180"/>
        <v>24.852</v>
      </c>
      <c r="AA1654" s="12">
        <v>155</v>
      </c>
      <c r="AB1654" s="12">
        <v>21247.97</v>
      </c>
      <c r="AC1654" s="28">
        <f>+I1654+Y1654-Z1654</f>
        <v>119.988</v>
      </c>
      <c r="AD1654" s="20">
        <f t="shared" si="181"/>
        <v>0</v>
      </c>
      <c r="AE1654">
        <v>190</v>
      </c>
    </row>
    <row r="1655" spans="1:31" x14ac:dyDescent="0.25">
      <c r="A1655" s="9">
        <v>45107</v>
      </c>
      <c r="B1655" s="10" t="s">
        <v>267</v>
      </c>
      <c r="C1655" s="10" t="s">
        <v>213</v>
      </c>
      <c r="D1655" s="10" t="s">
        <v>40</v>
      </c>
      <c r="E1655" s="10" t="s">
        <v>30</v>
      </c>
      <c r="F1655" s="10">
        <v>1200</v>
      </c>
      <c r="G1655" s="10">
        <v>1308</v>
      </c>
      <c r="H1655" s="11">
        <f>SUMIFS(AA:AA,$A:$A,EOMONTH($A1655,-1),$B:$B,$B1655)</f>
        <v>167</v>
      </c>
      <c r="I1655" s="63">
        <f>ROUND(SUMIFS(AC:AC,$A:$A,EOMONTH($A1655,-1),$B:$B,$B1655),2)</f>
        <v>46.46</v>
      </c>
      <c r="J1655" s="11">
        <f>SUMIFS(AB:AB,$A:$A,EOMONTH($A1655,-1),$B:$B,$B1655)</f>
        <v>23426.21</v>
      </c>
      <c r="K1655" s="13">
        <v>0</v>
      </c>
      <c r="L1655" s="25">
        <v>0</v>
      </c>
      <c r="M1655" s="15">
        <v>0</v>
      </c>
      <c r="N1655" s="14">
        <v>0</v>
      </c>
      <c r="O1655" s="16">
        <v>60</v>
      </c>
      <c r="P1655" s="16">
        <v>12844.2</v>
      </c>
      <c r="Q1655" s="16">
        <v>0</v>
      </c>
      <c r="R1655" s="16">
        <f>Q1655*16.876/100</f>
        <v>0</v>
      </c>
      <c r="S1655" s="17">
        <f t="shared" si="175"/>
        <v>0</v>
      </c>
      <c r="T1655" s="16">
        <v>0</v>
      </c>
      <c r="U1655" s="18">
        <f t="shared" si="176"/>
        <v>218.43600000000001</v>
      </c>
      <c r="V1655" s="18">
        <f t="shared" si="177"/>
        <v>0</v>
      </c>
      <c r="W1655" s="18">
        <f t="shared" si="178"/>
        <v>0</v>
      </c>
      <c r="X1655" s="27"/>
      <c r="Y1655" s="19">
        <f t="shared" si="179"/>
        <v>0</v>
      </c>
      <c r="Z1655" s="18">
        <f t="shared" si="180"/>
        <v>78.48</v>
      </c>
      <c r="AA1655" s="12">
        <v>107</v>
      </c>
      <c r="AB1655" s="12">
        <v>15009.61</v>
      </c>
      <c r="AC1655" s="28">
        <f>+I1655+Y1655-Z1655</f>
        <v>-32.020000000000003</v>
      </c>
      <c r="AD1655" s="20">
        <f t="shared" si="181"/>
        <v>40</v>
      </c>
      <c r="AE1655">
        <v>0</v>
      </c>
    </row>
    <row r="1656" spans="1:31" x14ac:dyDescent="0.25">
      <c r="A1656" s="9">
        <v>45107</v>
      </c>
      <c r="B1656" s="10" t="s">
        <v>268</v>
      </c>
      <c r="C1656" s="10" t="s">
        <v>213</v>
      </c>
      <c r="D1656" s="10" t="s">
        <v>40</v>
      </c>
      <c r="E1656" s="10" t="s">
        <v>30</v>
      </c>
      <c r="F1656" s="10">
        <v>1150</v>
      </c>
      <c r="G1656" s="10">
        <v>1253</v>
      </c>
      <c r="H1656" s="11">
        <f>SUMIFS(AA:AA,$A:$A,EOMONTH($A1656,-1),$B:$B,$B1656)</f>
        <v>24</v>
      </c>
      <c r="I1656" s="63">
        <f>ROUND(SUMIFS(AC:AC,$A:$A,EOMONTH($A1656,-1),$B:$B,$B1656),2)</f>
        <v>7.6</v>
      </c>
      <c r="J1656" s="11">
        <f>SUMIFS(AB:AB,$A:$A,EOMONTH($A1656,-1),$B:$B,$B1656)</f>
        <v>3106.59</v>
      </c>
      <c r="K1656" s="13">
        <v>0</v>
      </c>
      <c r="L1656" s="25">
        <v>0</v>
      </c>
      <c r="M1656" s="15">
        <v>0</v>
      </c>
      <c r="N1656" s="14">
        <v>0</v>
      </c>
      <c r="O1656" s="16">
        <v>0</v>
      </c>
      <c r="P1656" s="16">
        <v>0</v>
      </c>
      <c r="Q1656" s="16">
        <v>0</v>
      </c>
      <c r="R1656" s="16">
        <f>Q1656*16.876/100</f>
        <v>0</v>
      </c>
      <c r="S1656" s="17">
        <f t="shared" si="175"/>
        <v>0</v>
      </c>
      <c r="T1656" s="16">
        <v>0</v>
      </c>
      <c r="U1656" s="18">
        <f t="shared" si="176"/>
        <v>30.071999999999999</v>
      </c>
      <c r="V1656" s="18">
        <f t="shared" si="177"/>
        <v>0</v>
      </c>
      <c r="W1656" s="18">
        <f t="shared" si="178"/>
        <v>0</v>
      </c>
      <c r="X1656" s="27"/>
      <c r="Y1656" s="19">
        <f t="shared" si="179"/>
        <v>0</v>
      </c>
      <c r="Z1656" s="18">
        <f t="shared" si="180"/>
        <v>0</v>
      </c>
      <c r="AA1656" s="12">
        <v>24</v>
      </c>
      <c r="AB1656" s="12">
        <v>3106.59</v>
      </c>
      <c r="AC1656" s="28">
        <f>+I1656+Y1656-Z1656</f>
        <v>7.6</v>
      </c>
      <c r="AD1656" s="20">
        <f t="shared" si="181"/>
        <v>0</v>
      </c>
      <c r="AE1656">
        <v>50</v>
      </c>
    </row>
    <row r="1657" spans="1:31" x14ac:dyDescent="0.25">
      <c r="A1657" s="9">
        <v>45107</v>
      </c>
      <c r="B1657" s="10" t="s">
        <v>269</v>
      </c>
      <c r="C1657" s="10" t="s">
        <v>213</v>
      </c>
      <c r="D1657" s="10" t="s">
        <v>40</v>
      </c>
      <c r="E1657" s="10" t="s">
        <v>30</v>
      </c>
      <c r="F1657" s="10">
        <v>1150</v>
      </c>
      <c r="G1657" s="10">
        <v>1253</v>
      </c>
      <c r="H1657" s="11">
        <f>SUMIFS(AA:AA,$A:$A,EOMONTH($A1657,-1),$B:$B,$B1657)</f>
        <v>370</v>
      </c>
      <c r="I1657" s="63">
        <f>ROUND(SUMIFS(AC:AC,$A:$A,EOMONTH($A1657,-1),$B:$B,$B1657),2)</f>
        <v>-47.75</v>
      </c>
      <c r="J1657" s="11">
        <f>SUMIFS(AB:AB,$A:$A,EOMONTH($A1657,-1),$B:$B,$B1657)</f>
        <v>49546.18</v>
      </c>
      <c r="K1657" s="13">
        <v>0</v>
      </c>
      <c r="L1657" s="25">
        <v>0</v>
      </c>
      <c r="M1657" s="15">
        <v>0</v>
      </c>
      <c r="N1657" s="14">
        <v>0</v>
      </c>
      <c r="O1657" s="16">
        <v>237</v>
      </c>
      <c r="P1657" s="16">
        <v>50797.95</v>
      </c>
      <c r="Q1657" s="16">
        <v>0</v>
      </c>
      <c r="R1657" s="16">
        <f>Q1657*16.876/100</f>
        <v>0</v>
      </c>
      <c r="S1657" s="17">
        <f t="shared" si="175"/>
        <v>0</v>
      </c>
      <c r="T1657" s="16">
        <v>0</v>
      </c>
      <c r="U1657" s="18">
        <f t="shared" si="176"/>
        <v>463.61</v>
      </c>
      <c r="V1657" s="18">
        <f t="shared" si="177"/>
        <v>0</v>
      </c>
      <c r="W1657" s="18">
        <f t="shared" si="178"/>
        <v>0</v>
      </c>
      <c r="X1657" s="27"/>
      <c r="Y1657" s="19">
        <f t="shared" si="179"/>
        <v>0</v>
      </c>
      <c r="Z1657" s="18">
        <f t="shared" si="180"/>
        <v>296.96100000000001</v>
      </c>
      <c r="AA1657" s="12">
        <v>133</v>
      </c>
      <c r="AB1657" s="12">
        <v>17809.830000000002</v>
      </c>
      <c r="AC1657" s="28">
        <f>+I1657+Y1657-Z1657</f>
        <v>-344.71100000000001</v>
      </c>
      <c r="AD1657" s="20">
        <f t="shared" si="181"/>
        <v>350</v>
      </c>
      <c r="AE1657">
        <v>0</v>
      </c>
    </row>
    <row r="1658" spans="1:31" x14ac:dyDescent="0.25">
      <c r="A1658" s="9">
        <v>45107</v>
      </c>
      <c r="B1658" s="10" t="s">
        <v>270</v>
      </c>
      <c r="C1658" s="10" t="s">
        <v>213</v>
      </c>
      <c r="D1658" s="10" t="s">
        <v>40</v>
      </c>
      <c r="E1658" s="10" t="s">
        <v>30</v>
      </c>
      <c r="F1658" s="10">
        <v>1150</v>
      </c>
      <c r="G1658" s="10">
        <v>1253</v>
      </c>
      <c r="H1658" s="11">
        <f>SUMIFS(AA:AA,$A:$A,EOMONTH($A1658,-1),$B:$B,$B1658)</f>
        <v>66</v>
      </c>
      <c r="I1658" s="63">
        <f>ROUND(SUMIFS(AC:AC,$A:$A,EOMONTH($A1658,-1),$B:$B,$B1658),2)</f>
        <v>2.98</v>
      </c>
      <c r="J1658" s="11">
        <f>SUMIFS(AB:AB,$A:$A,EOMONTH($A1658,-1),$B:$B,$B1658)</f>
        <v>8498.14</v>
      </c>
      <c r="K1658" s="13">
        <v>0</v>
      </c>
      <c r="L1658" s="25">
        <v>0</v>
      </c>
      <c r="M1658" s="15">
        <v>0</v>
      </c>
      <c r="N1658" s="14">
        <v>0</v>
      </c>
      <c r="O1658" s="16">
        <v>0</v>
      </c>
      <c r="P1658" s="16">
        <v>0</v>
      </c>
      <c r="Q1658" s="16">
        <v>0</v>
      </c>
      <c r="R1658" s="16">
        <f>Q1658*16.876/100</f>
        <v>0</v>
      </c>
      <c r="S1658" s="17">
        <f t="shared" si="175"/>
        <v>0</v>
      </c>
      <c r="T1658" s="16">
        <v>0</v>
      </c>
      <c r="U1658" s="18">
        <f t="shared" si="176"/>
        <v>82.697999999999993</v>
      </c>
      <c r="V1658" s="18">
        <f t="shared" si="177"/>
        <v>0</v>
      </c>
      <c r="W1658" s="18">
        <f t="shared" si="178"/>
        <v>0</v>
      </c>
      <c r="X1658" s="27"/>
      <c r="Y1658" s="19">
        <f t="shared" si="179"/>
        <v>0</v>
      </c>
      <c r="Z1658" s="18">
        <f t="shared" si="180"/>
        <v>0</v>
      </c>
      <c r="AA1658" s="12">
        <v>66</v>
      </c>
      <c r="AB1658" s="12">
        <v>8498.14</v>
      </c>
      <c r="AC1658" s="28">
        <f>+I1658+Y1658-Z1658</f>
        <v>2.98</v>
      </c>
      <c r="AD1658" s="20">
        <f t="shared" si="181"/>
        <v>0</v>
      </c>
      <c r="AE1658">
        <v>0</v>
      </c>
    </row>
    <row r="1659" spans="1:31" x14ac:dyDescent="0.25">
      <c r="A1659" s="9">
        <v>45107</v>
      </c>
      <c r="B1659" s="10" t="s">
        <v>271</v>
      </c>
      <c r="C1659" s="10" t="s">
        <v>213</v>
      </c>
      <c r="D1659" s="10" t="s">
        <v>40</v>
      </c>
      <c r="E1659" s="10" t="s">
        <v>30</v>
      </c>
      <c r="F1659" s="10">
        <v>1150</v>
      </c>
      <c r="G1659" s="10">
        <v>1253</v>
      </c>
      <c r="H1659" s="11">
        <f>SUMIFS(AA:AA,$A:$A,EOMONTH($A1659,-1),$B:$B,$B1659)</f>
        <v>143</v>
      </c>
      <c r="I1659" s="63">
        <f>ROUND(SUMIFS(AC:AC,$A:$A,EOMONTH($A1659,-1),$B:$B,$B1659),2)</f>
        <v>-88.71</v>
      </c>
      <c r="J1659" s="11">
        <f>SUMIFS(AB:AB,$A:$A,EOMONTH($A1659,-1),$B:$B,$B1659)</f>
        <v>21047.4</v>
      </c>
      <c r="K1659" s="13">
        <v>0</v>
      </c>
      <c r="L1659" s="25">
        <v>0</v>
      </c>
      <c r="M1659" s="15">
        <v>0</v>
      </c>
      <c r="N1659" s="14">
        <v>0</v>
      </c>
      <c r="O1659" s="16">
        <v>0</v>
      </c>
      <c r="P1659" s="16">
        <v>0</v>
      </c>
      <c r="Q1659" s="16">
        <v>0</v>
      </c>
      <c r="R1659" s="16">
        <f>Q1659*16.876/100</f>
        <v>0</v>
      </c>
      <c r="S1659" s="17">
        <f t="shared" si="175"/>
        <v>0</v>
      </c>
      <c r="T1659" s="16">
        <v>0</v>
      </c>
      <c r="U1659" s="18">
        <f t="shared" si="176"/>
        <v>179.179</v>
      </c>
      <c r="V1659" s="18">
        <f t="shared" si="177"/>
        <v>0</v>
      </c>
      <c r="W1659" s="18">
        <f t="shared" si="178"/>
        <v>0</v>
      </c>
      <c r="X1659" s="27"/>
      <c r="Y1659" s="19">
        <f t="shared" si="179"/>
        <v>0</v>
      </c>
      <c r="Z1659" s="18">
        <f t="shared" si="180"/>
        <v>0</v>
      </c>
      <c r="AA1659" s="12">
        <v>143</v>
      </c>
      <c r="AB1659" s="12">
        <v>21047.4</v>
      </c>
      <c r="AC1659" s="28">
        <f>+I1659+Y1659-Z1659</f>
        <v>-88.71</v>
      </c>
      <c r="AD1659" s="20">
        <f t="shared" si="181"/>
        <v>90</v>
      </c>
      <c r="AE1659">
        <v>0</v>
      </c>
    </row>
    <row r="1660" spans="1:31" x14ac:dyDescent="0.25">
      <c r="A1660" s="9">
        <v>45107</v>
      </c>
      <c r="B1660" s="10" t="s">
        <v>272</v>
      </c>
      <c r="C1660" s="10" t="s">
        <v>213</v>
      </c>
      <c r="D1660" s="10" t="s">
        <v>40</v>
      </c>
      <c r="E1660" s="10" t="s">
        <v>30</v>
      </c>
      <c r="F1660" s="10">
        <v>1150</v>
      </c>
      <c r="G1660" s="10">
        <v>1253</v>
      </c>
      <c r="H1660" s="11">
        <f>SUMIFS(AA:AA,$A:$A,EOMONTH($A1660,-1),$B:$B,$B1660)</f>
        <v>293</v>
      </c>
      <c r="I1660" s="63">
        <f>ROUND(SUMIFS(AC:AC,$A:$A,EOMONTH($A1660,-1),$B:$B,$B1660),2)</f>
        <v>149.38999999999999</v>
      </c>
      <c r="J1660" s="11">
        <f>SUMIFS(AB:AB,$A:$A,EOMONTH($A1660,-1),$B:$B,$B1660)</f>
        <v>38017.230000000003</v>
      </c>
      <c r="K1660" s="13">
        <v>0</v>
      </c>
      <c r="L1660" s="25">
        <v>0</v>
      </c>
      <c r="M1660" s="15">
        <v>0</v>
      </c>
      <c r="N1660" s="14">
        <v>0</v>
      </c>
      <c r="O1660" s="16">
        <v>183</v>
      </c>
      <c r="P1660" s="16">
        <v>39441.15</v>
      </c>
      <c r="Q1660" s="16">
        <v>0</v>
      </c>
      <c r="R1660" s="16">
        <f>Q1660*16.876/100</f>
        <v>0</v>
      </c>
      <c r="S1660" s="17">
        <f t="shared" si="175"/>
        <v>0</v>
      </c>
      <c r="T1660" s="16">
        <v>0</v>
      </c>
      <c r="U1660" s="18">
        <f t="shared" si="176"/>
        <v>367.12900000000002</v>
      </c>
      <c r="V1660" s="18">
        <f t="shared" si="177"/>
        <v>0</v>
      </c>
      <c r="W1660" s="18">
        <f t="shared" si="178"/>
        <v>0</v>
      </c>
      <c r="X1660" s="27"/>
      <c r="Y1660" s="19">
        <f t="shared" si="179"/>
        <v>0</v>
      </c>
      <c r="Z1660" s="18">
        <f t="shared" si="180"/>
        <v>229.29900000000001</v>
      </c>
      <c r="AA1660" s="12">
        <v>110</v>
      </c>
      <c r="AB1660" s="12">
        <v>14272.68</v>
      </c>
      <c r="AC1660" s="28">
        <f>+I1660+Y1660-Z1660</f>
        <v>-79.90900000000002</v>
      </c>
      <c r="AD1660" s="20">
        <f t="shared" si="181"/>
        <v>80</v>
      </c>
      <c r="AE1660">
        <v>0</v>
      </c>
    </row>
    <row r="1661" spans="1:31" x14ac:dyDescent="0.25">
      <c r="A1661" s="9">
        <v>45107</v>
      </c>
      <c r="B1661" s="10" t="s">
        <v>273</v>
      </c>
      <c r="C1661" s="10" t="s">
        <v>213</v>
      </c>
      <c r="D1661" s="10" t="s">
        <v>40</v>
      </c>
      <c r="E1661" s="10" t="s">
        <v>30</v>
      </c>
      <c r="F1661" s="10">
        <v>1150</v>
      </c>
      <c r="G1661" s="10">
        <v>1253</v>
      </c>
      <c r="H1661" s="11">
        <f>SUMIFS(AA:AA,$A:$A,EOMONTH($A1661,-1),$B:$B,$B1661)</f>
        <v>42</v>
      </c>
      <c r="I1661" s="63">
        <f>ROUND(SUMIFS(AC:AC,$A:$A,EOMONTH($A1661,-1),$B:$B,$B1661),2)</f>
        <v>15.66</v>
      </c>
      <c r="J1661" s="11">
        <f>SUMIFS(AB:AB,$A:$A,EOMONTH($A1661,-1),$B:$B,$B1661)</f>
        <v>5646.82</v>
      </c>
      <c r="K1661" s="13">
        <v>0</v>
      </c>
      <c r="L1661" s="25">
        <v>0</v>
      </c>
      <c r="M1661" s="15">
        <v>0</v>
      </c>
      <c r="N1661" s="14">
        <v>0</v>
      </c>
      <c r="O1661" s="16">
        <v>45</v>
      </c>
      <c r="P1661" s="16">
        <v>9797.85</v>
      </c>
      <c r="Q1661" s="16">
        <v>0</v>
      </c>
      <c r="R1661" s="16">
        <f>Q1661*16.876/100</f>
        <v>0</v>
      </c>
      <c r="S1661" s="17">
        <f t="shared" si="175"/>
        <v>0</v>
      </c>
      <c r="T1661" s="16">
        <v>0</v>
      </c>
      <c r="U1661" s="18">
        <f t="shared" si="176"/>
        <v>52.625999999999998</v>
      </c>
      <c r="V1661" s="18">
        <f t="shared" si="177"/>
        <v>0</v>
      </c>
      <c r="W1661" s="18">
        <f t="shared" si="178"/>
        <v>0</v>
      </c>
      <c r="X1661" s="27"/>
      <c r="Y1661" s="19">
        <f t="shared" si="179"/>
        <v>0</v>
      </c>
      <c r="Z1661" s="18">
        <f t="shared" si="180"/>
        <v>56.384999999999998</v>
      </c>
      <c r="AA1661" s="12">
        <v>-3</v>
      </c>
      <c r="AB1661" s="12">
        <v>-403.35</v>
      </c>
      <c r="AC1661" s="28">
        <f>+I1661+Y1661-Z1661</f>
        <v>-40.724999999999994</v>
      </c>
      <c r="AD1661" s="20">
        <f t="shared" si="181"/>
        <v>50</v>
      </c>
      <c r="AE1661">
        <v>100</v>
      </c>
    </row>
    <row r="1662" spans="1:31" x14ac:dyDescent="0.25">
      <c r="A1662" s="9">
        <v>45107</v>
      </c>
      <c r="B1662" s="10" t="s">
        <v>274</v>
      </c>
      <c r="C1662" s="10" t="s">
        <v>213</v>
      </c>
      <c r="D1662" s="10" t="s">
        <v>40</v>
      </c>
      <c r="E1662" s="10" t="s">
        <v>30</v>
      </c>
      <c r="F1662" s="10">
        <v>1500</v>
      </c>
      <c r="G1662" s="10">
        <v>1635</v>
      </c>
      <c r="H1662" s="11">
        <f>SUMIFS(AA:AA,$A:$A,EOMONTH($A1662,-1),$B:$B,$B1662)</f>
        <v>153</v>
      </c>
      <c r="I1662" s="63">
        <f>ROUND(SUMIFS(AC:AC,$A:$A,EOMONTH($A1662,-1),$B:$B,$B1662),2)</f>
        <v>-299.14999999999998</v>
      </c>
      <c r="J1662" s="11">
        <f>SUMIFS(AB:AB,$A:$A,EOMONTH($A1662,-1),$B:$B,$B1662)</f>
        <v>24246.78</v>
      </c>
      <c r="K1662" s="13">
        <v>0</v>
      </c>
      <c r="L1662" s="25">
        <v>0</v>
      </c>
      <c r="M1662" s="15">
        <v>811</v>
      </c>
      <c r="N1662" s="14">
        <v>127492.33</v>
      </c>
      <c r="O1662" s="16">
        <v>97</v>
      </c>
      <c r="P1662" s="16">
        <v>27238.2</v>
      </c>
      <c r="Q1662" s="16">
        <v>0</v>
      </c>
      <c r="R1662" s="16">
        <f>Q1662*16.876/100</f>
        <v>0</v>
      </c>
      <c r="S1662" s="17">
        <f t="shared" si="175"/>
        <v>0</v>
      </c>
      <c r="T1662" s="16">
        <v>0</v>
      </c>
      <c r="U1662" s="18">
        <f t="shared" si="176"/>
        <v>250.155</v>
      </c>
      <c r="V1662" s="18">
        <f t="shared" si="177"/>
        <v>1216.5</v>
      </c>
      <c r="W1662" s="18">
        <f t="shared" si="178"/>
        <v>204.23818500000002</v>
      </c>
      <c r="X1662" s="27"/>
      <c r="Y1662" s="19">
        <f t="shared" si="179"/>
        <v>1420.7381849999999</v>
      </c>
      <c r="Z1662" s="18">
        <f t="shared" si="180"/>
        <v>158.595</v>
      </c>
      <c r="AA1662" s="12">
        <v>867</v>
      </c>
      <c r="AB1662" s="12">
        <v>136440.95000000001</v>
      </c>
      <c r="AC1662" s="28">
        <f>+I1662+Y1662-Z1662</f>
        <v>962.99318500000004</v>
      </c>
      <c r="AD1662" s="20">
        <f t="shared" si="181"/>
        <v>0</v>
      </c>
      <c r="AE1662">
        <v>0</v>
      </c>
    </row>
    <row r="1663" spans="1:31" x14ac:dyDescent="0.25">
      <c r="A1663" s="9">
        <v>45107</v>
      </c>
      <c r="B1663" s="10" t="s">
        <v>275</v>
      </c>
      <c r="C1663" s="10" t="s">
        <v>213</v>
      </c>
      <c r="D1663" s="10" t="s">
        <v>40</v>
      </c>
      <c r="E1663" s="10" t="s">
        <v>30</v>
      </c>
      <c r="F1663" s="10">
        <v>1500</v>
      </c>
      <c r="G1663" s="10">
        <v>1635</v>
      </c>
      <c r="H1663" s="11">
        <f>SUMIFS(AA:AA,$A:$A,EOMONTH($A1663,-1),$B:$B,$B1663)</f>
        <v>124</v>
      </c>
      <c r="I1663" s="63">
        <f>ROUND(SUMIFS(AC:AC,$A:$A,EOMONTH($A1663,-1),$B:$B,$B1663),2)</f>
        <v>-110.94</v>
      </c>
      <c r="J1663" s="11">
        <f>SUMIFS(AB:AB,$A:$A,EOMONTH($A1663,-1),$B:$B,$B1663)</f>
        <v>23528.53</v>
      </c>
      <c r="K1663" s="13">
        <v>0</v>
      </c>
      <c r="L1663" s="25">
        <v>0</v>
      </c>
      <c r="M1663" s="15">
        <v>318</v>
      </c>
      <c r="N1663" s="14">
        <v>48542.55</v>
      </c>
      <c r="O1663" s="16">
        <v>59</v>
      </c>
      <c r="P1663" s="16">
        <v>16617.150000000001</v>
      </c>
      <c r="Q1663" s="16">
        <v>0</v>
      </c>
      <c r="R1663" s="16">
        <f>Q1663*16.876/100</f>
        <v>0</v>
      </c>
      <c r="S1663" s="17">
        <f t="shared" si="175"/>
        <v>0</v>
      </c>
      <c r="T1663" s="16">
        <v>0</v>
      </c>
      <c r="U1663" s="18">
        <f t="shared" si="176"/>
        <v>202.74</v>
      </c>
      <c r="V1663" s="18">
        <f t="shared" si="177"/>
        <v>477</v>
      </c>
      <c r="W1663" s="18">
        <f t="shared" si="178"/>
        <v>80.08353000000001</v>
      </c>
      <c r="X1663" s="27"/>
      <c r="Y1663" s="19">
        <f t="shared" si="179"/>
        <v>557.08353</v>
      </c>
      <c r="Z1663" s="18">
        <f t="shared" si="180"/>
        <v>96.465000000000003</v>
      </c>
      <c r="AA1663" s="12">
        <v>383</v>
      </c>
      <c r="AB1663" s="12">
        <v>60845.17</v>
      </c>
      <c r="AC1663" s="28">
        <f>+I1663+Y1663-Z1663</f>
        <v>349.67853000000002</v>
      </c>
      <c r="AD1663" s="20">
        <f t="shared" si="181"/>
        <v>0</v>
      </c>
      <c r="AE1663">
        <v>0</v>
      </c>
    </row>
    <row r="1664" spans="1:31" x14ac:dyDescent="0.25">
      <c r="A1664" s="9">
        <v>45107</v>
      </c>
      <c r="B1664" s="10" t="s">
        <v>276</v>
      </c>
      <c r="C1664" s="10" t="s">
        <v>213</v>
      </c>
      <c r="D1664" s="10" t="s">
        <v>40</v>
      </c>
      <c r="E1664" s="10" t="s">
        <v>30</v>
      </c>
      <c r="F1664" s="10">
        <v>1500</v>
      </c>
      <c r="G1664" s="10">
        <v>1635</v>
      </c>
      <c r="H1664" s="11">
        <f>SUMIFS(AA:AA,$A:$A,EOMONTH($A1664,-1),$B:$B,$B1664)</f>
        <v>256</v>
      </c>
      <c r="I1664" s="63">
        <f>ROUND(SUMIFS(AC:AC,$A:$A,EOMONTH($A1664,-1),$B:$B,$B1664),2)</f>
        <v>-149.5</v>
      </c>
      <c r="J1664" s="11">
        <f>SUMIFS(AB:AB,$A:$A,EOMONTH($A1664,-1),$B:$B,$B1664)</f>
        <v>40799.03</v>
      </c>
      <c r="K1664" s="13">
        <v>0</v>
      </c>
      <c r="L1664" s="25">
        <v>0</v>
      </c>
      <c r="M1664" s="15">
        <v>455</v>
      </c>
      <c r="N1664" s="14">
        <v>71060.850000000006</v>
      </c>
      <c r="O1664" s="16">
        <v>25</v>
      </c>
      <c r="P1664" s="16">
        <v>7078.5</v>
      </c>
      <c r="Q1664" s="16">
        <v>0</v>
      </c>
      <c r="R1664" s="16">
        <f>Q1664*16.876/100</f>
        <v>0</v>
      </c>
      <c r="S1664" s="17">
        <f t="shared" si="175"/>
        <v>0</v>
      </c>
      <c r="T1664" s="16">
        <v>0</v>
      </c>
      <c r="U1664" s="18">
        <f t="shared" si="176"/>
        <v>418.56</v>
      </c>
      <c r="V1664" s="18">
        <f t="shared" si="177"/>
        <v>682.5</v>
      </c>
      <c r="W1664" s="18">
        <f t="shared" si="178"/>
        <v>114.584925</v>
      </c>
      <c r="X1664" s="27"/>
      <c r="Y1664" s="19">
        <f t="shared" si="179"/>
        <v>797.084925</v>
      </c>
      <c r="Z1664" s="18">
        <f t="shared" si="180"/>
        <v>40.875</v>
      </c>
      <c r="AA1664" s="12">
        <v>686</v>
      </c>
      <c r="AB1664" s="12">
        <v>107926.69</v>
      </c>
      <c r="AC1664" s="28">
        <f>+I1664+Y1664-Z1664</f>
        <v>606.709925</v>
      </c>
      <c r="AD1664" s="20">
        <f t="shared" si="181"/>
        <v>0</v>
      </c>
      <c r="AE1664">
        <v>0</v>
      </c>
    </row>
    <row r="1665" spans="1:31" x14ac:dyDescent="0.25">
      <c r="A1665" s="9">
        <v>45107</v>
      </c>
      <c r="B1665" s="10" t="s">
        <v>277</v>
      </c>
      <c r="C1665" s="10" t="s">
        <v>278</v>
      </c>
      <c r="D1665" s="10" t="s">
        <v>29</v>
      </c>
      <c r="E1665" s="10" t="s">
        <v>30</v>
      </c>
      <c r="F1665" s="10"/>
      <c r="G1665" s="10">
        <v>0</v>
      </c>
      <c r="H1665" s="11">
        <f>SUMIFS(AA:AA,$A:$A,EOMONTH($A1665,-1),$B:$B,$B1665)</f>
        <v>182</v>
      </c>
      <c r="I1665" s="63">
        <f>ROUND(SUMIFS(AC:AC,$A:$A,EOMONTH($A1665,-1),$B:$B,$B1665),2)</f>
        <v>8.2200000000000006</v>
      </c>
      <c r="J1665" s="11">
        <f>SUMIFS(AB:AB,$A:$A,EOMONTH($A1665,-1),$B:$B,$B1665)</f>
        <v>7972.75</v>
      </c>
      <c r="K1665" s="13">
        <v>0</v>
      </c>
      <c r="L1665" s="25">
        <v>0</v>
      </c>
      <c r="M1665" s="15">
        <v>0</v>
      </c>
      <c r="N1665" s="14">
        <v>0</v>
      </c>
      <c r="O1665" s="16">
        <v>0</v>
      </c>
      <c r="P1665" s="16">
        <v>0</v>
      </c>
      <c r="Q1665" s="16">
        <v>0</v>
      </c>
      <c r="R1665" s="16">
        <f>Q1665*16.876/100</f>
        <v>0</v>
      </c>
      <c r="S1665" s="17">
        <f t="shared" si="175"/>
        <v>0</v>
      </c>
      <c r="T1665" s="16">
        <v>0</v>
      </c>
      <c r="U1665" s="18">
        <f t="shared" si="176"/>
        <v>0</v>
      </c>
      <c r="V1665" s="18">
        <f t="shared" si="177"/>
        <v>0</v>
      </c>
      <c r="W1665" s="18">
        <f t="shared" si="178"/>
        <v>0</v>
      </c>
      <c r="X1665" s="27"/>
      <c r="Y1665" s="19">
        <f t="shared" si="179"/>
        <v>0</v>
      </c>
      <c r="Z1665" s="18">
        <f t="shared" si="180"/>
        <v>0</v>
      </c>
      <c r="AA1665" s="12">
        <v>182</v>
      </c>
      <c r="AB1665" s="12">
        <v>7972.75</v>
      </c>
      <c r="AC1665" s="28">
        <f>+I1665+Y1665-Z1665</f>
        <v>8.2200000000000006</v>
      </c>
      <c r="AD1665" s="20">
        <f t="shared" si="181"/>
        <v>0</v>
      </c>
      <c r="AE1665">
        <v>0</v>
      </c>
    </row>
    <row r="1666" spans="1:31" x14ac:dyDescent="0.25">
      <c r="A1666" s="9">
        <v>45107</v>
      </c>
      <c r="B1666" s="10" t="s">
        <v>279</v>
      </c>
      <c r="C1666" s="10" t="s">
        <v>278</v>
      </c>
      <c r="D1666" s="10" t="s">
        <v>29</v>
      </c>
      <c r="E1666" s="10" t="s">
        <v>30</v>
      </c>
      <c r="F1666" s="10"/>
      <c r="G1666" s="10">
        <v>0</v>
      </c>
      <c r="H1666" s="11">
        <f>SUMIFS(AA:AA,$A:$A,EOMONTH($A1666,-1),$B:$B,$B1666)</f>
        <v>116</v>
      </c>
      <c r="I1666" s="63">
        <f>ROUND(SUMIFS(AC:AC,$A:$A,EOMONTH($A1666,-1),$B:$B,$B1666),2)</f>
        <v>5.24</v>
      </c>
      <c r="J1666" s="11">
        <f>SUMIFS(AB:AB,$A:$A,EOMONTH($A1666,-1),$B:$B,$B1666)</f>
        <v>5265.28</v>
      </c>
      <c r="K1666" s="13">
        <v>0</v>
      </c>
      <c r="L1666" s="25">
        <v>0</v>
      </c>
      <c r="M1666" s="15">
        <v>0</v>
      </c>
      <c r="N1666" s="14">
        <v>0</v>
      </c>
      <c r="O1666" s="16">
        <v>0</v>
      </c>
      <c r="P1666" s="16">
        <v>0</v>
      </c>
      <c r="Q1666" s="16">
        <v>0</v>
      </c>
      <c r="R1666" s="16">
        <f>Q1666*16.876/100</f>
        <v>0</v>
      </c>
      <c r="S1666" s="17">
        <f t="shared" si="175"/>
        <v>0</v>
      </c>
      <c r="T1666" s="16">
        <v>0</v>
      </c>
      <c r="U1666" s="18">
        <f t="shared" si="176"/>
        <v>0</v>
      </c>
      <c r="V1666" s="18">
        <f t="shared" si="177"/>
        <v>0</v>
      </c>
      <c r="W1666" s="18">
        <f t="shared" si="178"/>
        <v>0</v>
      </c>
      <c r="X1666" s="27"/>
      <c r="Y1666" s="19">
        <f t="shared" si="179"/>
        <v>0</v>
      </c>
      <c r="Z1666" s="18">
        <f t="shared" si="180"/>
        <v>0</v>
      </c>
      <c r="AA1666" s="12">
        <v>116</v>
      </c>
      <c r="AB1666" s="12">
        <v>5265.28</v>
      </c>
      <c r="AC1666" s="28">
        <f>+I1666+Y1666-Z1666</f>
        <v>5.24</v>
      </c>
      <c r="AD1666" s="20">
        <f t="shared" si="181"/>
        <v>0</v>
      </c>
      <c r="AE1666">
        <v>0</v>
      </c>
    </row>
    <row r="1667" spans="1:31" x14ac:dyDescent="0.25">
      <c r="A1667" s="9">
        <v>45107</v>
      </c>
      <c r="B1667" s="10" t="s">
        <v>280</v>
      </c>
      <c r="C1667" s="10" t="s">
        <v>278</v>
      </c>
      <c r="D1667" s="10" t="s">
        <v>29</v>
      </c>
      <c r="E1667" s="10" t="s">
        <v>30</v>
      </c>
      <c r="F1667" s="10"/>
      <c r="G1667" s="10">
        <v>0</v>
      </c>
      <c r="H1667" s="11">
        <f>SUMIFS(AA:AA,$A:$A,EOMONTH($A1667,-1),$B:$B,$B1667)</f>
        <v>52</v>
      </c>
      <c r="I1667" s="63">
        <f>ROUND(SUMIFS(AC:AC,$A:$A,EOMONTH($A1667,-1),$B:$B,$B1667),2)</f>
        <v>2.35</v>
      </c>
      <c r="J1667" s="11">
        <f>SUMIFS(AB:AB,$A:$A,EOMONTH($A1667,-1),$B:$B,$B1667)</f>
        <v>2633.19</v>
      </c>
      <c r="K1667" s="13">
        <v>0</v>
      </c>
      <c r="L1667" s="25">
        <v>0</v>
      </c>
      <c r="M1667" s="15">
        <v>0</v>
      </c>
      <c r="N1667" s="14">
        <v>0</v>
      </c>
      <c r="O1667" s="16">
        <v>0</v>
      </c>
      <c r="P1667" s="16">
        <v>0</v>
      </c>
      <c r="Q1667" s="16">
        <v>0</v>
      </c>
      <c r="R1667" s="16">
        <f>Q1667*16.876/100</f>
        <v>0</v>
      </c>
      <c r="S1667" s="17">
        <f t="shared" si="175"/>
        <v>0</v>
      </c>
      <c r="T1667" s="16">
        <v>0</v>
      </c>
      <c r="U1667" s="18">
        <f t="shared" si="176"/>
        <v>0</v>
      </c>
      <c r="V1667" s="18">
        <f t="shared" si="177"/>
        <v>0</v>
      </c>
      <c r="W1667" s="18">
        <f t="shared" si="178"/>
        <v>0</v>
      </c>
      <c r="X1667" s="27"/>
      <c r="Y1667" s="19">
        <f t="shared" si="179"/>
        <v>0</v>
      </c>
      <c r="Z1667" s="18">
        <f t="shared" si="180"/>
        <v>0</v>
      </c>
      <c r="AA1667" s="12">
        <v>52</v>
      </c>
      <c r="AB1667" s="12">
        <v>2633.19</v>
      </c>
      <c r="AC1667" s="28">
        <f>+I1667+Y1667-Z1667</f>
        <v>2.35</v>
      </c>
      <c r="AD1667" s="20">
        <f t="shared" si="181"/>
        <v>0</v>
      </c>
      <c r="AE1667">
        <v>0</v>
      </c>
    </row>
    <row r="1668" spans="1:31" x14ac:dyDescent="0.25">
      <c r="A1668" s="9">
        <v>45107</v>
      </c>
      <c r="B1668" s="10" t="s">
        <v>281</v>
      </c>
      <c r="C1668" s="10" t="s">
        <v>282</v>
      </c>
      <c r="D1668" s="10" t="s">
        <v>29</v>
      </c>
      <c r="E1668" s="10" t="s">
        <v>30</v>
      </c>
      <c r="F1668" s="10"/>
      <c r="G1668" s="10">
        <v>0</v>
      </c>
      <c r="H1668" s="11">
        <f>SUMIFS(AA:AA,$A:$A,EOMONTH($A1668,-1),$B:$B,$B1668)</f>
        <v>537</v>
      </c>
      <c r="I1668" s="63">
        <f>ROUND(SUMIFS(AC:AC,$A:$A,EOMONTH($A1668,-1),$B:$B,$B1668),2)</f>
        <v>24.25</v>
      </c>
      <c r="J1668" s="11">
        <f>SUMIFS(AB:AB,$A:$A,EOMONTH($A1668,-1),$B:$B,$B1668)</f>
        <v>246140.19</v>
      </c>
      <c r="K1668" s="13">
        <v>0</v>
      </c>
      <c r="L1668" s="25">
        <v>0</v>
      </c>
      <c r="M1668" s="15">
        <v>0</v>
      </c>
      <c r="N1668" s="14">
        <v>0</v>
      </c>
      <c r="O1668" s="16">
        <v>0</v>
      </c>
      <c r="P1668" s="16">
        <v>0</v>
      </c>
      <c r="Q1668" s="16">
        <v>0</v>
      </c>
      <c r="R1668" s="16">
        <f>Q1668*16.876/100</f>
        <v>0</v>
      </c>
      <c r="S1668" s="17">
        <f t="shared" si="175"/>
        <v>0</v>
      </c>
      <c r="T1668" s="16">
        <v>0</v>
      </c>
      <c r="U1668" s="18">
        <f t="shared" si="176"/>
        <v>0</v>
      </c>
      <c r="V1668" s="18">
        <f t="shared" si="177"/>
        <v>0</v>
      </c>
      <c r="W1668" s="18">
        <f t="shared" si="178"/>
        <v>0</v>
      </c>
      <c r="X1668" s="27"/>
      <c r="Y1668" s="19">
        <f t="shared" si="179"/>
        <v>0</v>
      </c>
      <c r="Z1668" s="18">
        <f t="shared" si="180"/>
        <v>0</v>
      </c>
      <c r="AA1668" s="12">
        <v>537</v>
      </c>
      <c r="AB1668" s="12">
        <v>246140.19</v>
      </c>
      <c r="AC1668" s="28">
        <f>+I1668+Y1668-Z1668</f>
        <v>24.25</v>
      </c>
      <c r="AD1668" s="20">
        <f t="shared" si="181"/>
        <v>0</v>
      </c>
      <c r="AE1668">
        <v>0</v>
      </c>
    </row>
    <row r="1669" spans="1:31" x14ac:dyDescent="0.25">
      <c r="A1669" s="9">
        <v>45107</v>
      </c>
      <c r="B1669" s="10" t="s">
        <v>283</v>
      </c>
      <c r="C1669" s="10" t="s">
        <v>282</v>
      </c>
      <c r="D1669" s="10" t="s">
        <v>29</v>
      </c>
      <c r="E1669" s="10" t="s">
        <v>30</v>
      </c>
      <c r="F1669" s="10"/>
      <c r="G1669" s="10">
        <v>0</v>
      </c>
      <c r="H1669" s="11">
        <f>SUMIFS(AA:AA,$A:$A,EOMONTH($A1669,-1),$B:$B,$B1669)</f>
        <v>947</v>
      </c>
      <c r="I1669" s="63">
        <f>ROUND(SUMIFS(AC:AC,$A:$A,EOMONTH($A1669,-1),$B:$B,$B1669),2)</f>
        <v>42.76</v>
      </c>
      <c r="J1669" s="11">
        <f>SUMIFS(AB:AB,$A:$A,EOMONTH($A1669,-1),$B:$B,$B1669)</f>
        <v>271379.26</v>
      </c>
      <c r="K1669" s="13">
        <v>0</v>
      </c>
      <c r="L1669" s="25">
        <v>0</v>
      </c>
      <c r="M1669" s="15">
        <v>0</v>
      </c>
      <c r="N1669" s="14">
        <v>0</v>
      </c>
      <c r="O1669" s="16">
        <v>0</v>
      </c>
      <c r="P1669" s="16">
        <v>0</v>
      </c>
      <c r="Q1669" s="16">
        <v>0</v>
      </c>
      <c r="R1669" s="16">
        <f>Q1669*16.876/100</f>
        <v>0</v>
      </c>
      <c r="S1669" s="17">
        <f t="shared" ref="S1669:S1732" si="182">Q1669+R1669</f>
        <v>0</v>
      </c>
      <c r="T1669" s="16">
        <v>0</v>
      </c>
      <c r="U1669" s="18">
        <f t="shared" ref="U1669:U1732" si="183">H1669*G1669/1000</f>
        <v>0</v>
      </c>
      <c r="V1669" s="18">
        <f t="shared" ref="V1669:V1732" si="184">M1669*F1669/1000</f>
        <v>0</v>
      </c>
      <c r="W1669" s="18">
        <f t="shared" ref="W1669:W1732" si="185">V1669*16.789/100</f>
        <v>0</v>
      </c>
      <c r="X1669" s="27"/>
      <c r="Y1669" s="19">
        <f t="shared" ref="Y1669:Y1732" si="186">V1669+W1669+X1669</f>
        <v>0</v>
      </c>
      <c r="Z1669" s="18">
        <f t="shared" ref="Z1669:Z1732" si="187">O1669*G1669/1000</f>
        <v>0</v>
      </c>
      <c r="AA1669" s="12">
        <v>947</v>
      </c>
      <c r="AB1669" s="12">
        <v>271379.26</v>
      </c>
      <c r="AC1669" s="28">
        <f>+I1669+Y1669-Z1669</f>
        <v>42.76</v>
      </c>
      <c r="AD1669" s="20">
        <f t="shared" ref="AD1669:AD1732" si="188">IF(AC1669&lt;0,ROUNDUP(AC1669,-1)*-1,0)</f>
        <v>0</v>
      </c>
      <c r="AE1669">
        <v>0</v>
      </c>
    </row>
    <row r="1670" spans="1:31" x14ac:dyDescent="0.25">
      <c r="A1670" s="9">
        <v>45107</v>
      </c>
      <c r="B1670" s="10" t="s">
        <v>284</v>
      </c>
      <c r="C1670" s="10" t="s">
        <v>282</v>
      </c>
      <c r="D1670" s="10" t="s">
        <v>29</v>
      </c>
      <c r="E1670" s="10" t="s">
        <v>30</v>
      </c>
      <c r="F1670" s="10"/>
      <c r="G1670" s="10">
        <v>0</v>
      </c>
      <c r="H1670" s="11">
        <f>SUMIFS(AA:AA,$A:$A,EOMONTH($A1670,-1),$B:$B,$B1670)</f>
        <v>447</v>
      </c>
      <c r="I1670" s="63">
        <f>ROUND(SUMIFS(AC:AC,$A:$A,EOMONTH($A1670,-1),$B:$B,$B1670),2)</f>
        <v>20.18</v>
      </c>
      <c r="J1670" s="11">
        <f>SUMIFS(AB:AB,$A:$A,EOMONTH($A1670,-1),$B:$B,$B1670)</f>
        <v>244817.96</v>
      </c>
      <c r="K1670" s="13">
        <v>0</v>
      </c>
      <c r="L1670" s="25">
        <v>0</v>
      </c>
      <c r="M1670" s="15">
        <v>0</v>
      </c>
      <c r="N1670" s="14">
        <v>0</v>
      </c>
      <c r="O1670" s="16">
        <v>0</v>
      </c>
      <c r="P1670" s="16">
        <v>0</v>
      </c>
      <c r="Q1670" s="16">
        <v>0</v>
      </c>
      <c r="R1670" s="16">
        <f>Q1670*16.876/100</f>
        <v>0</v>
      </c>
      <c r="S1670" s="17">
        <f t="shared" si="182"/>
        <v>0</v>
      </c>
      <c r="T1670" s="16">
        <v>0</v>
      </c>
      <c r="U1670" s="18">
        <f t="shared" si="183"/>
        <v>0</v>
      </c>
      <c r="V1670" s="18">
        <f t="shared" si="184"/>
        <v>0</v>
      </c>
      <c r="W1670" s="18">
        <f t="shared" si="185"/>
        <v>0</v>
      </c>
      <c r="X1670" s="27"/>
      <c r="Y1670" s="19">
        <f t="shared" si="186"/>
        <v>0</v>
      </c>
      <c r="Z1670" s="18">
        <f t="shared" si="187"/>
        <v>0</v>
      </c>
      <c r="AA1670" s="12">
        <v>447</v>
      </c>
      <c r="AB1670" s="12">
        <v>244817.96</v>
      </c>
      <c r="AC1670" s="28">
        <f>+I1670+Y1670-Z1670</f>
        <v>20.18</v>
      </c>
      <c r="AD1670" s="20">
        <f t="shared" si="188"/>
        <v>0</v>
      </c>
      <c r="AE1670">
        <v>0</v>
      </c>
    </row>
    <row r="1671" spans="1:31" x14ac:dyDescent="0.25">
      <c r="A1671" s="9">
        <v>45107</v>
      </c>
      <c r="B1671" s="10" t="s">
        <v>285</v>
      </c>
      <c r="C1671" s="10" t="s">
        <v>282</v>
      </c>
      <c r="D1671" s="10" t="s">
        <v>29</v>
      </c>
      <c r="E1671" s="10" t="s">
        <v>30</v>
      </c>
      <c r="F1671" s="10"/>
      <c r="G1671" s="10">
        <v>0</v>
      </c>
      <c r="H1671" s="11">
        <f>SUMIFS(AA:AA,$A:$A,EOMONTH($A1671,-1),$B:$B,$B1671)</f>
        <v>26</v>
      </c>
      <c r="I1671" s="63">
        <f>ROUND(SUMIFS(AC:AC,$A:$A,EOMONTH($A1671,-1),$B:$B,$B1671),2)</f>
        <v>1.17</v>
      </c>
      <c r="J1671" s="11">
        <f>SUMIFS(AB:AB,$A:$A,EOMONTH($A1671,-1),$B:$B,$B1671)</f>
        <v>0</v>
      </c>
      <c r="K1671" s="13">
        <v>0</v>
      </c>
      <c r="L1671" s="25">
        <v>0</v>
      </c>
      <c r="M1671" s="15">
        <v>0</v>
      </c>
      <c r="N1671" s="14">
        <v>0</v>
      </c>
      <c r="O1671" s="16">
        <v>0</v>
      </c>
      <c r="P1671" s="16">
        <v>0</v>
      </c>
      <c r="Q1671" s="16">
        <v>0</v>
      </c>
      <c r="R1671" s="16">
        <f>Q1671*16.876/100</f>
        <v>0</v>
      </c>
      <c r="S1671" s="17">
        <f t="shared" si="182"/>
        <v>0</v>
      </c>
      <c r="T1671" s="16">
        <v>0</v>
      </c>
      <c r="U1671" s="18">
        <f t="shared" si="183"/>
        <v>0</v>
      </c>
      <c r="V1671" s="18">
        <f t="shared" si="184"/>
        <v>0</v>
      </c>
      <c r="W1671" s="18">
        <f t="shared" si="185"/>
        <v>0</v>
      </c>
      <c r="X1671" s="27"/>
      <c r="Y1671" s="19">
        <f t="shared" si="186"/>
        <v>0</v>
      </c>
      <c r="Z1671" s="18">
        <f t="shared" si="187"/>
        <v>0</v>
      </c>
      <c r="AA1671" s="12">
        <v>26</v>
      </c>
      <c r="AB1671" s="12">
        <v>0</v>
      </c>
      <c r="AC1671" s="28">
        <f>+I1671+Y1671-Z1671</f>
        <v>1.17</v>
      </c>
      <c r="AD1671" s="20">
        <f t="shared" si="188"/>
        <v>0</v>
      </c>
      <c r="AE1671">
        <v>0</v>
      </c>
    </row>
    <row r="1672" spans="1:31" x14ac:dyDescent="0.25">
      <c r="A1672" s="9">
        <v>45107</v>
      </c>
      <c r="B1672" s="10" t="s">
        <v>286</v>
      </c>
      <c r="C1672" s="10" t="s">
        <v>287</v>
      </c>
      <c r="D1672" s="10" t="s">
        <v>40</v>
      </c>
      <c r="E1672" s="10" t="s">
        <v>30</v>
      </c>
      <c r="F1672" s="10">
        <v>475</v>
      </c>
      <c r="G1672" s="10">
        <v>518</v>
      </c>
      <c r="H1672" s="11">
        <f>SUMIFS(AA:AA,$A:$A,EOMONTH($A1672,-1),$B:$B,$B1672)</f>
        <v>176</v>
      </c>
      <c r="I1672" s="63">
        <f>ROUND(SUMIFS(AC:AC,$A:$A,EOMONTH($A1672,-1),$B:$B,$B1672),2)</f>
        <v>64.91</v>
      </c>
      <c r="J1672" s="11">
        <f>SUMIFS(AB:AB,$A:$A,EOMONTH($A1672,-1),$B:$B,$B1672)</f>
        <v>12481.99</v>
      </c>
      <c r="K1672" s="13">
        <v>0</v>
      </c>
      <c r="L1672" s="25">
        <v>0</v>
      </c>
      <c r="M1672" s="15">
        <v>0</v>
      </c>
      <c r="N1672" s="14">
        <v>0</v>
      </c>
      <c r="O1672" s="16">
        <v>26</v>
      </c>
      <c r="P1672" s="16">
        <v>2894.16</v>
      </c>
      <c r="Q1672" s="16">
        <v>0</v>
      </c>
      <c r="R1672" s="16">
        <f>Q1672*16.876/100</f>
        <v>0</v>
      </c>
      <c r="S1672" s="17">
        <f t="shared" si="182"/>
        <v>0</v>
      </c>
      <c r="T1672" s="16">
        <v>0</v>
      </c>
      <c r="U1672" s="18">
        <f t="shared" si="183"/>
        <v>91.168000000000006</v>
      </c>
      <c r="V1672" s="18">
        <f t="shared" si="184"/>
        <v>0</v>
      </c>
      <c r="W1672" s="18">
        <f t="shared" si="185"/>
        <v>0</v>
      </c>
      <c r="X1672" s="27"/>
      <c r="Y1672" s="19">
        <f t="shared" si="186"/>
        <v>0</v>
      </c>
      <c r="Z1672" s="18">
        <f t="shared" si="187"/>
        <v>13.468</v>
      </c>
      <c r="AA1672" s="12">
        <v>150</v>
      </c>
      <c r="AB1672" s="12">
        <v>10638.06</v>
      </c>
      <c r="AC1672" s="28">
        <f>+I1672+Y1672-Z1672</f>
        <v>51.441999999999993</v>
      </c>
      <c r="AD1672" s="20">
        <f t="shared" si="188"/>
        <v>0</v>
      </c>
      <c r="AE1672">
        <v>0</v>
      </c>
    </row>
    <row r="1673" spans="1:31" x14ac:dyDescent="0.25">
      <c r="A1673" s="9">
        <v>45107</v>
      </c>
      <c r="B1673" s="10" t="s">
        <v>288</v>
      </c>
      <c r="C1673" s="10" t="s">
        <v>287</v>
      </c>
      <c r="D1673" s="10" t="s">
        <v>40</v>
      </c>
      <c r="E1673" s="10" t="s">
        <v>30</v>
      </c>
      <c r="F1673" s="10">
        <v>475</v>
      </c>
      <c r="G1673" s="10">
        <v>518</v>
      </c>
      <c r="H1673" s="11">
        <f>SUMIFS(AA:AA,$A:$A,EOMONTH($A1673,-1),$B:$B,$B1673)</f>
        <v>37</v>
      </c>
      <c r="I1673" s="63">
        <f>ROUND(SUMIFS(AC:AC,$A:$A,EOMONTH($A1673,-1),$B:$B,$B1673),2)</f>
        <v>-37.04</v>
      </c>
      <c r="J1673" s="11">
        <f>SUMIFS(AB:AB,$A:$A,EOMONTH($A1673,-1),$B:$B,$B1673)</f>
        <v>3567.54</v>
      </c>
      <c r="K1673" s="13">
        <v>0</v>
      </c>
      <c r="L1673" s="25">
        <v>0</v>
      </c>
      <c r="M1673" s="15">
        <v>220</v>
      </c>
      <c r="N1673" s="14">
        <v>14794.59</v>
      </c>
      <c r="O1673" s="16">
        <v>27</v>
      </c>
      <c r="P1673" s="16">
        <v>1309.5</v>
      </c>
      <c r="Q1673" s="16">
        <v>0</v>
      </c>
      <c r="R1673" s="16">
        <f>Q1673*16.876/100</f>
        <v>0</v>
      </c>
      <c r="S1673" s="17">
        <f t="shared" si="182"/>
        <v>0</v>
      </c>
      <c r="T1673" s="16">
        <v>0</v>
      </c>
      <c r="U1673" s="18">
        <f t="shared" si="183"/>
        <v>19.166</v>
      </c>
      <c r="V1673" s="18">
        <f t="shared" si="184"/>
        <v>104.5</v>
      </c>
      <c r="W1673" s="18">
        <f t="shared" si="185"/>
        <v>17.544505000000001</v>
      </c>
      <c r="X1673" s="27"/>
      <c r="Y1673" s="19">
        <f t="shared" si="186"/>
        <v>122.044505</v>
      </c>
      <c r="Z1673" s="18">
        <f t="shared" si="187"/>
        <v>13.986000000000001</v>
      </c>
      <c r="AA1673" s="12">
        <v>230</v>
      </c>
      <c r="AB1673" s="12">
        <v>15758.79</v>
      </c>
      <c r="AC1673" s="28">
        <f>+I1673+Y1673-Z1673</f>
        <v>71.01850499999999</v>
      </c>
      <c r="AD1673" s="20">
        <f t="shared" si="188"/>
        <v>0</v>
      </c>
      <c r="AE1673">
        <v>0</v>
      </c>
    </row>
    <row r="1674" spans="1:31" x14ac:dyDescent="0.25">
      <c r="A1674" s="9">
        <v>45107</v>
      </c>
      <c r="B1674" s="10" t="s">
        <v>289</v>
      </c>
      <c r="C1674" s="10" t="s">
        <v>287</v>
      </c>
      <c r="D1674" s="10" t="s">
        <v>40</v>
      </c>
      <c r="E1674" s="10" t="s">
        <v>30</v>
      </c>
      <c r="F1674" s="10">
        <v>475</v>
      </c>
      <c r="G1674" s="10">
        <v>518</v>
      </c>
      <c r="H1674" s="11">
        <f>SUMIFS(AA:AA,$A:$A,EOMONTH($A1674,-1),$B:$B,$B1674)</f>
        <v>296</v>
      </c>
      <c r="I1674" s="63">
        <f>ROUND(SUMIFS(AC:AC,$A:$A,EOMONTH($A1674,-1),$B:$B,$B1674),2)</f>
        <v>96.45</v>
      </c>
      <c r="J1674" s="11">
        <f>SUMIFS(AB:AB,$A:$A,EOMONTH($A1674,-1),$B:$B,$B1674)</f>
        <v>22942.2</v>
      </c>
      <c r="K1674" s="13">
        <v>0</v>
      </c>
      <c r="L1674" s="25">
        <v>0</v>
      </c>
      <c r="M1674" s="15">
        <v>0</v>
      </c>
      <c r="N1674" s="14">
        <v>0</v>
      </c>
      <c r="O1674" s="16">
        <v>52</v>
      </c>
      <c r="P1674" s="16">
        <v>6177.6</v>
      </c>
      <c r="Q1674" s="16">
        <v>0</v>
      </c>
      <c r="R1674" s="16">
        <f>Q1674*16.876/100</f>
        <v>0</v>
      </c>
      <c r="S1674" s="17">
        <f t="shared" si="182"/>
        <v>0</v>
      </c>
      <c r="T1674" s="16">
        <v>0</v>
      </c>
      <c r="U1674" s="18">
        <f t="shared" si="183"/>
        <v>153.328</v>
      </c>
      <c r="V1674" s="18">
        <f t="shared" si="184"/>
        <v>0</v>
      </c>
      <c r="W1674" s="18">
        <f t="shared" si="185"/>
        <v>0</v>
      </c>
      <c r="X1674" s="27"/>
      <c r="Y1674" s="19">
        <f t="shared" si="186"/>
        <v>0</v>
      </c>
      <c r="Z1674" s="18">
        <f t="shared" si="187"/>
        <v>26.936</v>
      </c>
      <c r="AA1674" s="12">
        <v>244</v>
      </c>
      <c r="AB1674" s="12">
        <v>18911.810000000001</v>
      </c>
      <c r="AC1674" s="28">
        <f>+I1674+Y1674-Z1674</f>
        <v>69.51400000000001</v>
      </c>
      <c r="AD1674" s="20">
        <f t="shared" si="188"/>
        <v>0</v>
      </c>
      <c r="AE1674">
        <v>0</v>
      </c>
    </row>
    <row r="1675" spans="1:31" x14ac:dyDescent="0.25">
      <c r="A1675" s="9">
        <v>45107</v>
      </c>
      <c r="B1675" s="10" t="s">
        <v>290</v>
      </c>
      <c r="C1675" s="10" t="s">
        <v>287</v>
      </c>
      <c r="D1675" s="10" t="s">
        <v>40</v>
      </c>
      <c r="E1675" s="10" t="s">
        <v>30</v>
      </c>
      <c r="F1675" s="10">
        <v>475</v>
      </c>
      <c r="G1675" s="10">
        <v>518</v>
      </c>
      <c r="H1675" s="11">
        <f>SUMIFS(AA:AA,$A:$A,EOMONTH($A1675,-1),$B:$B,$B1675)</f>
        <v>225</v>
      </c>
      <c r="I1675" s="63">
        <f>ROUND(SUMIFS(AC:AC,$A:$A,EOMONTH($A1675,-1),$B:$B,$B1675),2)</f>
        <v>27.35</v>
      </c>
      <c r="J1675" s="11">
        <f>SUMIFS(AB:AB,$A:$A,EOMONTH($A1675,-1),$B:$B,$B1675)</f>
        <v>15954.41</v>
      </c>
      <c r="K1675" s="13">
        <v>0</v>
      </c>
      <c r="L1675" s="25">
        <v>0</v>
      </c>
      <c r="M1675" s="15">
        <v>0</v>
      </c>
      <c r="N1675" s="14">
        <v>0</v>
      </c>
      <c r="O1675" s="16">
        <v>159</v>
      </c>
      <c r="P1675" s="16">
        <v>18204.48</v>
      </c>
      <c r="Q1675" s="16">
        <v>0</v>
      </c>
      <c r="R1675" s="16">
        <f>Q1675*16.876/100</f>
        <v>0</v>
      </c>
      <c r="S1675" s="17">
        <f t="shared" si="182"/>
        <v>0</v>
      </c>
      <c r="T1675" s="16">
        <v>0</v>
      </c>
      <c r="U1675" s="18">
        <f t="shared" si="183"/>
        <v>116.55</v>
      </c>
      <c r="V1675" s="18">
        <f t="shared" si="184"/>
        <v>0</v>
      </c>
      <c r="W1675" s="18">
        <f t="shared" si="185"/>
        <v>0</v>
      </c>
      <c r="X1675" s="27"/>
      <c r="Y1675" s="19">
        <f t="shared" si="186"/>
        <v>0</v>
      </c>
      <c r="Z1675" s="18">
        <f t="shared" si="187"/>
        <v>82.361999999999995</v>
      </c>
      <c r="AA1675" s="12">
        <v>66</v>
      </c>
      <c r="AB1675" s="12">
        <v>4679.96</v>
      </c>
      <c r="AC1675" s="28">
        <f>+I1675+Y1675-Z1675</f>
        <v>-55.011999999999993</v>
      </c>
      <c r="AD1675" s="20">
        <f t="shared" si="188"/>
        <v>60</v>
      </c>
      <c r="AE1675">
        <v>60</v>
      </c>
    </row>
    <row r="1676" spans="1:31" x14ac:dyDescent="0.25">
      <c r="A1676" s="9">
        <v>45107</v>
      </c>
      <c r="B1676" s="10" t="s">
        <v>291</v>
      </c>
      <c r="C1676" s="10" t="s">
        <v>287</v>
      </c>
      <c r="D1676" s="10" t="s">
        <v>40</v>
      </c>
      <c r="E1676" s="10" t="s">
        <v>30</v>
      </c>
      <c r="F1676" s="10">
        <v>475</v>
      </c>
      <c r="G1676" s="10">
        <v>518</v>
      </c>
      <c r="H1676" s="11">
        <f>SUMIFS(AA:AA,$A:$A,EOMONTH($A1676,-1),$B:$B,$B1676)</f>
        <v>307</v>
      </c>
      <c r="I1676" s="63">
        <f>ROUND(SUMIFS(AC:AC,$A:$A,EOMONTH($A1676,-1),$B:$B,$B1676),2)</f>
        <v>172.43</v>
      </c>
      <c r="J1676" s="11">
        <f>SUMIFS(AB:AB,$A:$A,EOMONTH($A1676,-1),$B:$B,$B1676)</f>
        <v>22061.88</v>
      </c>
      <c r="K1676" s="13">
        <v>0</v>
      </c>
      <c r="L1676" s="25">
        <v>0</v>
      </c>
      <c r="M1676" s="15">
        <v>355</v>
      </c>
      <c r="N1676" s="14">
        <v>24025.15</v>
      </c>
      <c r="O1676" s="16">
        <v>296</v>
      </c>
      <c r="P1676" s="16">
        <v>32175.18</v>
      </c>
      <c r="Q1676" s="16">
        <v>0</v>
      </c>
      <c r="R1676" s="16">
        <f>Q1676*16.876/100</f>
        <v>0</v>
      </c>
      <c r="S1676" s="17">
        <f t="shared" si="182"/>
        <v>0</v>
      </c>
      <c r="T1676" s="16">
        <v>0</v>
      </c>
      <c r="U1676" s="18">
        <f t="shared" si="183"/>
        <v>159.02600000000001</v>
      </c>
      <c r="V1676" s="18">
        <f t="shared" si="184"/>
        <v>168.625</v>
      </c>
      <c r="W1676" s="18">
        <f t="shared" si="185"/>
        <v>28.31045125</v>
      </c>
      <c r="X1676" s="27"/>
      <c r="Y1676" s="19">
        <f t="shared" si="186"/>
        <v>196.93545125</v>
      </c>
      <c r="Z1676" s="18">
        <f t="shared" si="187"/>
        <v>153.328</v>
      </c>
      <c r="AA1676" s="12">
        <v>366</v>
      </c>
      <c r="AB1676" s="12">
        <v>24907.1</v>
      </c>
      <c r="AC1676" s="28">
        <f>+I1676+Y1676-Z1676</f>
        <v>216.03745124999998</v>
      </c>
      <c r="AD1676" s="20">
        <f t="shared" si="188"/>
        <v>0</v>
      </c>
      <c r="AE1676">
        <v>0</v>
      </c>
    </row>
    <row r="1677" spans="1:31" x14ac:dyDescent="0.25">
      <c r="A1677" s="9">
        <v>45107</v>
      </c>
      <c r="B1677" s="10" t="s">
        <v>292</v>
      </c>
      <c r="C1677" s="10" t="s">
        <v>287</v>
      </c>
      <c r="D1677" s="10" t="s">
        <v>40</v>
      </c>
      <c r="E1677" s="10" t="s">
        <v>30</v>
      </c>
      <c r="F1677" s="10">
        <v>475</v>
      </c>
      <c r="G1677" s="10">
        <v>518</v>
      </c>
      <c r="H1677" s="11">
        <f>SUMIFS(AA:AA,$A:$A,EOMONTH($A1677,-1),$B:$B,$B1677)</f>
        <v>333</v>
      </c>
      <c r="I1677" s="63">
        <f>ROUND(SUMIFS(AC:AC,$A:$A,EOMONTH($A1677,-1),$B:$B,$B1677),2)</f>
        <v>137.56</v>
      </c>
      <c r="J1677" s="11">
        <f>SUMIFS(AB:AB,$A:$A,EOMONTH($A1677,-1),$B:$B,$B1677)</f>
        <v>23677.38</v>
      </c>
      <c r="K1677" s="13">
        <v>0</v>
      </c>
      <c r="L1677" s="25">
        <v>0</v>
      </c>
      <c r="M1677" s="15">
        <v>319</v>
      </c>
      <c r="N1677" s="14">
        <v>21490.34</v>
      </c>
      <c r="O1677" s="16">
        <v>242</v>
      </c>
      <c r="P1677" s="16">
        <v>26330.28</v>
      </c>
      <c r="Q1677" s="16">
        <v>0</v>
      </c>
      <c r="R1677" s="16">
        <f>Q1677*16.876/100</f>
        <v>0</v>
      </c>
      <c r="S1677" s="17">
        <f t="shared" si="182"/>
        <v>0</v>
      </c>
      <c r="T1677" s="16">
        <v>0</v>
      </c>
      <c r="U1677" s="18">
        <f t="shared" si="183"/>
        <v>172.494</v>
      </c>
      <c r="V1677" s="18">
        <f t="shared" si="184"/>
        <v>151.52500000000001</v>
      </c>
      <c r="W1677" s="18">
        <f t="shared" si="185"/>
        <v>25.439532250000003</v>
      </c>
      <c r="X1677" s="27"/>
      <c r="Y1677" s="19">
        <f t="shared" si="186"/>
        <v>176.96453225000002</v>
      </c>
      <c r="Z1677" s="18">
        <f t="shared" si="187"/>
        <v>125.35599999999999</v>
      </c>
      <c r="AA1677" s="12">
        <v>410</v>
      </c>
      <c r="AB1677" s="12">
        <v>28026.639999999999</v>
      </c>
      <c r="AC1677" s="28">
        <f>+I1677+Y1677-Z1677</f>
        <v>189.16853225</v>
      </c>
      <c r="AD1677" s="20">
        <f t="shared" si="188"/>
        <v>0</v>
      </c>
      <c r="AE1677">
        <v>0</v>
      </c>
    </row>
    <row r="1678" spans="1:31" x14ac:dyDescent="0.25">
      <c r="A1678" s="9">
        <v>45107</v>
      </c>
      <c r="B1678" s="10" t="s">
        <v>293</v>
      </c>
      <c r="C1678" s="10" t="s">
        <v>287</v>
      </c>
      <c r="D1678" s="10" t="s">
        <v>40</v>
      </c>
      <c r="E1678" s="10" t="s">
        <v>30</v>
      </c>
      <c r="F1678" s="10">
        <v>580</v>
      </c>
      <c r="G1678" s="10">
        <v>632</v>
      </c>
      <c r="H1678" s="11">
        <f>SUMIFS(AA:AA,$A:$A,EOMONTH($A1678,-1),$B:$B,$B1678)</f>
        <v>97</v>
      </c>
      <c r="I1678" s="63">
        <f>ROUND(SUMIFS(AC:AC,$A:$A,EOMONTH($A1678,-1),$B:$B,$B1678),2)</f>
        <v>13.3</v>
      </c>
      <c r="J1678" s="11">
        <f>SUMIFS(AB:AB,$A:$A,EOMONTH($A1678,-1),$B:$B,$B1678)</f>
        <v>16538.5</v>
      </c>
      <c r="K1678" s="13">
        <v>0</v>
      </c>
      <c r="L1678" s="25">
        <v>0</v>
      </c>
      <c r="M1678" s="15">
        <v>0</v>
      </c>
      <c r="N1678" s="14">
        <v>0</v>
      </c>
      <c r="O1678" s="16">
        <v>0</v>
      </c>
      <c r="P1678" s="16">
        <v>0</v>
      </c>
      <c r="Q1678" s="16">
        <v>0</v>
      </c>
      <c r="R1678" s="16">
        <f>Q1678*16.876/100</f>
        <v>0</v>
      </c>
      <c r="S1678" s="17">
        <f t="shared" si="182"/>
        <v>0</v>
      </c>
      <c r="T1678" s="16">
        <v>0</v>
      </c>
      <c r="U1678" s="18">
        <f t="shared" si="183"/>
        <v>61.304000000000002</v>
      </c>
      <c r="V1678" s="18">
        <f t="shared" si="184"/>
        <v>0</v>
      </c>
      <c r="W1678" s="18">
        <f t="shared" si="185"/>
        <v>0</v>
      </c>
      <c r="X1678" s="27"/>
      <c r="Y1678" s="19">
        <f t="shared" si="186"/>
        <v>0</v>
      </c>
      <c r="Z1678" s="18">
        <f t="shared" si="187"/>
        <v>0</v>
      </c>
      <c r="AA1678" s="12">
        <v>97</v>
      </c>
      <c r="AB1678" s="12">
        <v>16538.5</v>
      </c>
      <c r="AC1678" s="28">
        <f>+I1678+Y1678-Z1678</f>
        <v>13.3</v>
      </c>
      <c r="AD1678" s="20">
        <f t="shared" si="188"/>
        <v>0</v>
      </c>
      <c r="AE1678">
        <v>40</v>
      </c>
    </row>
    <row r="1679" spans="1:31" x14ac:dyDescent="0.25">
      <c r="A1679" s="9">
        <v>45107</v>
      </c>
      <c r="B1679" s="10" t="s">
        <v>294</v>
      </c>
      <c r="C1679" s="10" t="s">
        <v>287</v>
      </c>
      <c r="D1679" s="10" t="s">
        <v>40</v>
      </c>
      <c r="E1679" s="10" t="s">
        <v>30</v>
      </c>
      <c r="F1679" s="10">
        <v>580</v>
      </c>
      <c r="G1679" s="10">
        <v>632</v>
      </c>
      <c r="H1679" s="11">
        <f>SUMIFS(AA:AA,$A:$A,EOMONTH($A1679,-1),$B:$B,$B1679)</f>
        <v>236</v>
      </c>
      <c r="I1679" s="63">
        <f>ROUND(SUMIFS(AC:AC,$A:$A,EOMONTH($A1679,-1),$B:$B,$B1679),2)</f>
        <v>-15.64</v>
      </c>
      <c r="J1679" s="11">
        <f>SUMIFS(AB:AB,$A:$A,EOMONTH($A1679,-1),$B:$B,$B1679)</f>
        <v>28069.05</v>
      </c>
      <c r="K1679" s="13">
        <v>0</v>
      </c>
      <c r="L1679" s="25">
        <v>0</v>
      </c>
      <c r="M1679" s="15">
        <v>0</v>
      </c>
      <c r="N1679" s="14">
        <v>0</v>
      </c>
      <c r="O1679" s="16">
        <v>30</v>
      </c>
      <c r="P1679" s="16">
        <v>3989.7</v>
      </c>
      <c r="Q1679" s="16">
        <v>0</v>
      </c>
      <c r="R1679" s="16">
        <f>Q1679*16.876/100</f>
        <v>0</v>
      </c>
      <c r="S1679" s="17">
        <f t="shared" si="182"/>
        <v>0</v>
      </c>
      <c r="T1679" s="16">
        <v>0</v>
      </c>
      <c r="U1679" s="18">
        <f t="shared" si="183"/>
        <v>149.15199999999999</v>
      </c>
      <c r="V1679" s="18">
        <f t="shared" si="184"/>
        <v>0</v>
      </c>
      <c r="W1679" s="18">
        <f t="shared" si="185"/>
        <v>0</v>
      </c>
      <c r="X1679" s="27"/>
      <c r="Y1679" s="19">
        <f t="shared" si="186"/>
        <v>0</v>
      </c>
      <c r="Z1679" s="18">
        <f t="shared" si="187"/>
        <v>18.96</v>
      </c>
      <c r="AA1679" s="12">
        <v>206</v>
      </c>
      <c r="AB1679" s="12">
        <v>24500.95</v>
      </c>
      <c r="AC1679" s="28">
        <f>+I1679+Y1679-Z1679</f>
        <v>-34.6</v>
      </c>
      <c r="AD1679" s="20">
        <f t="shared" si="188"/>
        <v>40</v>
      </c>
      <c r="AE1679">
        <v>90</v>
      </c>
    </row>
    <row r="1680" spans="1:31" x14ac:dyDescent="0.25">
      <c r="A1680" s="9">
        <v>45107</v>
      </c>
      <c r="B1680" s="10" t="s">
        <v>295</v>
      </c>
      <c r="C1680" s="10" t="s">
        <v>287</v>
      </c>
      <c r="D1680" s="10" t="s">
        <v>40</v>
      </c>
      <c r="E1680" s="10" t="s">
        <v>30</v>
      </c>
      <c r="F1680" s="10">
        <v>580</v>
      </c>
      <c r="G1680" s="10">
        <v>632</v>
      </c>
      <c r="H1680" s="11">
        <f>SUMIFS(AA:AA,$A:$A,EOMONTH($A1680,-1),$B:$B,$B1680)</f>
        <v>332</v>
      </c>
      <c r="I1680" s="63">
        <f>ROUND(SUMIFS(AC:AC,$A:$A,EOMONTH($A1680,-1),$B:$B,$B1680),2)</f>
        <v>9.36</v>
      </c>
      <c r="J1680" s="11">
        <f>SUMIFS(AB:AB,$A:$A,EOMONTH($A1680,-1),$B:$B,$B1680)</f>
        <v>25421.37</v>
      </c>
      <c r="K1680" s="13">
        <v>0</v>
      </c>
      <c r="L1680" s="25">
        <v>0</v>
      </c>
      <c r="M1680" s="15">
        <v>0</v>
      </c>
      <c r="N1680" s="14">
        <v>0</v>
      </c>
      <c r="O1680" s="16">
        <v>100</v>
      </c>
      <c r="P1680" s="16">
        <v>13241.1</v>
      </c>
      <c r="Q1680" s="16">
        <v>0</v>
      </c>
      <c r="R1680" s="16">
        <f>Q1680*16.876/100</f>
        <v>0</v>
      </c>
      <c r="S1680" s="17">
        <f t="shared" si="182"/>
        <v>0</v>
      </c>
      <c r="T1680" s="16">
        <v>0</v>
      </c>
      <c r="U1680" s="18">
        <f t="shared" si="183"/>
        <v>209.82400000000001</v>
      </c>
      <c r="V1680" s="18">
        <f t="shared" si="184"/>
        <v>0</v>
      </c>
      <c r="W1680" s="18">
        <f t="shared" si="185"/>
        <v>0</v>
      </c>
      <c r="X1680" s="27"/>
      <c r="Y1680" s="19">
        <f t="shared" si="186"/>
        <v>0</v>
      </c>
      <c r="Z1680" s="18">
        <f t="shared" si="187"/>
        <v>63.2</v>
      </c>
      <c r="AA1680" s="12">
        <v>232</v>
      </c>
      <c r="AB1680" s="12">
        <v>17764.330000000002</v>
      </c>
      <c r="AC1680" s="28">
        <f>+I1680+Y1680-Z1680</f>
        <v>-53.84</v>
      </c>
      <c r="AD1680" s="20">
        <f t="shared" si="188"/>
        <v>60</v>
      </c>
      <c r="AE1680">
        <v>160</v>
      </c>
    </row>
    <row r="1681" spans="1:31" x14ac:dyDescent="0.25">
      <c r="A1681" s="9">
        <v>45107</v>
      </c>
      <c r="B1681" s="10" t="s">
        <v>296</v>
      </c>
      <c r="C1681" s="10" t="s">
        <v>287</v>
      </c>
      <c r="D1681" s="10" t="s">
        <v>40</v>
      </c>
      <c r="E1681" s="10" t="s">
        <v>30</v>
      </c>
      <c r="F1681" s="10">
        <v>580</v>
      </c>
      <c r="G1681" s="10">
        <v>632</v>
      </c>
      <c r="H1681" s="11">
        <f>SUMIFS(AA:AA,$A:$A,EOMONTH($A1681,-1),$B:$B,$B1681)</f>
        <v>322</v>
      </c>
      <c r="I1681" s="63">
        <f>ROUND(SUMIFS(AC:AC,$A:$A,EOMONTH($A1681,-1),$B:$B,$B1681),2)</f>
        <v>8.67</v>
      </c>
      <c r="J1681" s="11">
        <f>SUMIFS(AB:AB,$A:$A,EOMONTH($A1681,-1),$B:$B,$B1681)</f>
        <v>54901</v>
      </c>
      <c r="K1681" s="13">
        <v>0</v>
      </c>
      <c r="L1681" s="25">
        <v>0</v>
      </c>
      <c r="M1681" s="15">
        <v>0</v>
      </c>
      <c r="N1681" s="14">
        <v>0</v>
      </c>
      <c r="O1681" s="16">
        <v>0</v>
      </c>
      <c r="P1681" s="16">
        <v>0</v>
      </c>
      <c r="Q1681" s="16">
        <v>0</v>
      </c>
      <c r="R1681" s="16">
        <f>Q1681*16.876/100</f>
        <v>0</v>
      </c>
      <c r="S1681" s="17">
        <f t="shared" si="182"/>
        <v>0</v>
      </c>
      <c r="T1681" s="16">
        <v>0</v>
      </c>
      <c r="U1681" s="18">
        <f t="shared" si="183"/>
        <v>203.50399999999999</v>
      </c>
      <c r="V1681" s="18">
        <f t="shared" si="184"/>
        <v>0</v>
      </c>
      <c r="W1681" s="18">
        <f t="shared" si="185"/>
        <v>0</v>
      </c>
      <c r="X1681" s="27"/>
      <c r="Y1681" s="19">
        <f t="shared" si="186"/>
        <v>0</v>
      </c>
      <c r="Z1681" s="18">
        <f t="shared" si="187"/>
        <v>0</v>
      </c>
      <c r="AA1681" s="12">
        <v>322</v>
      </c>
      <c r="AB1681" s="12">
        <v>54901</v>
      </c>
      <c r="AC1681" s="28">
        <f>+I1681+Y1681-Z1681</f>
        <v>8.67</v>
      </c>
      <c r="AD1681" s="20">
        <f t="shared" si="188"/>
        <v>0</v>
      </c>
      <c r="AE1681">
        <v>0</v>
      </c>
    </row>
    <row r="1682" spans="1:31" x14ac:dyDescent="0.25">
      <c r="A1682" s="9">
        <v>45107</v>
      </c>
      <c r="B1682" s="10" t="s">
        <v>297</v>
      </c>
      <c r="C1682" s="10" t="s">
        <v>287</v>
      </c>
      <c r="D1682" s="10" t="s">
        <v>40</v>
      </c>
      <c r="E1682" s="10" t="s">
        <v>30</v>
      </c>
      <c r="F1682" s="10">
        <v>580</v>
      </c>
      <c r="G1682" s="10">
        <v>632</v>
      </c>
      <c r="H1682" s="11">
        <f>SUMIFS(AA:AA,$A:$A,EOMONTH($A1682,-1),$B:$B,$B1682)</f>
        <v>213</v>
      </c>
      <c r="I1682" s="63">
        <f>ROUND(SUMIFS(AC:AC,$A:$A,EOMONTH($A1682,-1),$B:$B,$B1682),2)</f>
        <v>-3.86</v>
      </c>
      <c r="J1682" s="11">
        <f>SUMIFS(AB:AB,$A:$A,EOMONTH($A1682,-1),$B:$B,$B1682)</f>
        <v>36316.5</v>
      </c>
      <c r="K1682" s="13">
        <v>0</v>
      </c>
      <c r="L1682" s="25">
        <v>0</v>
      </c>
      <c r="M1682" s="15">
        <v>0</v>
      </c>
      <c r="N1682" s="14">
        <v>0</v>
      </c>
      <c r="O1682" s="16">
        <v>30</v>
      </c>
      <c r="P1682" s="16">
        <v>3816</v>
      </c>
      <c r="Q1682" s="16">
        <v>0</v>
      </c>
      <c r="R1682" s="16">
        <f>Q1682*16.876/100</f>
        <v>0</v>
      </c>
      <c r="S1682" s="17">
        <f t="shared" si="182"/>
        <v>0</v>
      </c>
      <c r="T1682" s="16">
        <v>0</v>
      </c>
      <c r="U1682" s="18">
        <f t="shared" si="183"/>
        <v>134.61600000000001</v>
      </c>
      <c r="V1682" s="18">
        <f t="shared" si="184"/>
        <v>0</v>
      </c>
      <c r="W1682" s="18">
        <f t="shared" si="185"/>
        <v>0</v>
      </c>
      <c r="X1682" s="27"/>
      <c r="Y1682" s="19">
        <f t="shared" si="186"/>
        <v>0</v>
      </c>
      <c r="Z1682" s="18">
        <f t="shared" si="187"/>
        <v>18.96</v>
      </c>
      <c r="AA1682" s="12">
        <v>183</v>
      </c>
      <c r="AB1682" s="12">
        <v>31201.5</v>
      </c>
      <c r="AC1682" s="28">
        <f>+I1682+Y1682-Z1682</f>
        <v>-22.82</v>
      </c>
      <c r="AD1682" s="20">
        <f t="shared" si="188"/>
        <v>30</v>
      </c>
      <c r="AE1682">
        <v>40</v>
      </c>
    </row>
    <row r="1683" spans="1:31" x14ac:dyDescent="0.25">
      <c r="A1683" s="9">
        <v>45107</v>
      </c>
      <c r="B1683" s="10" t="s">
        <v>298</v>
      </c>
      <c r="C1683" s="10" t="s">
        <v>287</v>
      </c>
      <c r="D1683" s="10" t="s">
        <v>40</v>
      </c>
      <c r="E1683" s="10" t="s">
        <v>30</v>
      </c>
      <c r="F1683" s="10">
        <v>580</v>
      </c>
      <c r="G1683" s="10">
        <v>632</v>
      </c>
      <c r="H1683" s="11">
        <f>SUMIFS(AA:AA,$A:$A,EOMONTH($A1683,-1),$B:$B,$B1683)</f>
        <v>30</v>
      </c>
      <c r="I1683" s="63">
        <f>ROUND(SUMIFS(AC:AC,$A:$A,EOMONTH($A1683,-1),$B:$B,$B1683),2)</f>
        <v>4.41</v>
      </c>
      <c r="J1683" s="11">
        <f>SUMIFS(AB:AB,$A:$A,EOMONTH($A1683,-1),$B:$B,$B1683)</f>
        <v>2260.94</v>
      </c>
      <c r="K1683" s="13">
        <v>0</v>
      </c>
      <c r="L1683" s="25">
        <v>0</v>
      </c>
      <c r="M1683" s="15">
        <v>0</v>
      </c>
      <c r="N1683" s="14">
        <v>0</v>
      </c>
      <c r="O1683" s="16">
        <v>30</v>
      </c>
      <c r="P1683" s="16">
        <v>3989.7</v>
      </c>
      <c r="Q1683" s="16">
        <v>0</v>
      </c>
      <c r="R1683" s="16">
        <f>Q1683*16.876/100</f>
        <v>0</v>
      </c>
      <c r="S1683" s="17">
        <f t="shared" si="182"/>
        <v>0</v>
      </c>
      <c r="T1683" s="16">
        <v>0</v>
      </c>
      <c r="U1683" s="18">
        <f t="shared" si="183"/>
        <v>18.96</v>
      </c>
      <c r="V1683" s="18">
        <f t="shared" si="184"/>
        <v>0</v>
      </c>
      <c r="W1683" s="18">
        <f t="shared" si="185"/>
        <v>0</v>
      </c>
      <c r="X1683" s="27"/>
      <c r="Y1683" s="19">
        <f t="shared" si="186"/>
        <v>0</v>
      </c>
      <c r="Z1683" s="18">
        <f t="shared" si="187"/>
        <v>18.96</v>
      </c>
      <c r="AA1683" s="12">
        <v>0</v>
      </c>
      <c r="AB1683" s="12">
        <v>0</v>
      </c>
      <c r="AC1683" s="28">
        <f>+I1683+Y1683-Z1683</f>
        <v>-14.55</v>
      </c>
      <c r="AD1683" s="20">
        <f t="shared" si="188"/>
        <v>20</v>
      </c>
      <c r="AE1683">
        <v>70</v>
      </c>
    </row>
    <row r="1684" spans="1:31" x14ac:dyDescent="0.25">
      <c r="A1684" s="9">
        <v>45107</v>
      </c>
      <c r="B1684" s="10" t="s">
        <v>299</v>
      </c>
      <c r="C1684" s="10" t="s">
        <v>287</v>
      </c>
      <c r="D1684" s="10" t="s">
        <v>29</v>
      </c>
      <c r="E1684" s="10" t="s">
        <v>30</v>
      </c>
      <c r="F1684" s="10"/>
      <c r="G1684" s="10">
        <v>0</v>
      </c>
      <c r="H1684" s="11">
        <f>SUMIFS(AA:AA,$A:$A,EOMONTH($A1684,-1),$B:$B,$B1684)</f>
        <v>5</v>
      </c>
      <c r="I1684" s="63">
        <f>ROUND(SUMIFS(AC:AC,$A:$A,EOMONTH($A1684,-1),$B:$B,$B1684),2)</f>
        <v>0.23</v>
      </c>
      <c r="J1684" s="11">
        <f>SUMIFS(AB:AB,$A:$A,EOMONTH($A1684,-1),$B:$B,$B1684)</f>
        <v>986.7</v>
      </c>
      <c r="K1684" s="13">
        <v>0</v>
      </c>
      <c r="L1684" s="25">
        <v>0</v>
      </c>
      <c r="M1684" s="15">
        <v>0</v>
      </c>
      <c r="N1684" s="14">
        <v>0</v>
      </c>
      <c r="O1684" s="16">
        <v>0</v>
      </c>
      <c r="P1684" s="16">
        <v>0</v>
      </c>
      <c r="Q1684" s="16">
        <v>0</v>
      </c>
      <c r="R1684" s="16">
        <f>Q1684*16.876/100</f>
        <v>0</v>
      </c>
      <c r="S1684" s="17">
        <f t="shared" si="182"/>
        <v>0</v>
      </c>
      <c r="T1684" s="16">
        <v>0</v>
      </c>
      <c r="U1684" s="18">
        <f t="shared" si="183"/>
        <v>0</v>
      </c>
      <c r="V1684" s="18">
        <f t="shared" si="184"/>
        <v>0</v>
      </c>
      <c r="W1684" s="18">
        <f t="shared" si="185"/>
        <v>0</v>
      </c>
      <c r="X1684" s="27"/>
      <c r="Y1684" s="19">
        <f t="shared" si="186"/>
        <v>0</v>
      </c>
      <c r="Z1684" s="18">
        <f t="shared" si="187"/>
        <v>0</v>
      </c>
      <c r="AA1684" s="12">
        <v>5</v>
      </c>
      <c r="AB1684" s="12">
        <v>986.7</v>
      </c>
      <c r="AC1684" s="28">
        <f>+I1684+Y1684-Z1684</f>
        <v>0.23</v>
      </c>
      <c r="AD1684" s="20">
        <f t="shared" si="188"/>
        <v>0</v>
      </c>
      <c r="AE1684">
        <v>0</v>
      </c>
    </row>
    <row r="1685" spans="1:31" x14ac:dyDescent="0.25">
      <c r="A1685" s="9">
        <v>45107</v>
      </c>
      <c r="B1685" s="10" t="s">
        <v>300</v>
      </c>
      <c r="C1685" s="10" t="s">
        <v>287</v>
      </c>
      <c r="D1685" s="10" t="s">
        <v>40</v>
      </c>
      <c r="E1685" s="10" t="s">
        <v>30</v>
      </c>
      <c r="F1685" s="10">
        <v>920</v>
      </c>
      <c r="G1685" s="10">
        <v>1003</v>
      </c>
      <c r="H1685" s="11">
        <f>SUMIFS(AA:AA,$A:$A,EOMONTH($A1685,-1),$B:$B,$B1685)</f>
        <v>98</v>
      </c>
      <c r="I1685" s="63">
        <f>ROUND(SUMIFS(AC:AC,$A:$A,EOMONTH($A1685,-1),$B:$B,$B1685),2)</f>
        <v>25.5</v>
      </c>
      <c r="J1685" s="11">
        <f>SUMIFS(AB:AB,$A:$A,EOMONTH($A1685,-1),$B:$B,$B1685)</f>
        <v>24794</v>
      </c>
      <c r="K1685" s="13">
        <v>0</v>
      </c>
      <c r="L1685" s="25">
        <v>0</v>
      </c>
      <c r="M1685" s="15">
        <v>0</v>
      </c>
      <c r="N1685" s="14">
        <v>0</v>
      </c>
      <c r="O1685" s="16">
        <v>0</v>
      </c>
      <c r="P1685" s="16">
        <v>0</v>
      </c>
      <c r="Q1685" s="16">
        <v>0</v>
      </c>
      <c r="R1685" s="16">
        <f>Q1685*16.876/100</f>
        <v>0</v>
      </c>
      <c r="S1685" s="17">
        <f t="shared" si="182"/>
        <v>0</v>
      </c>
      <c r="T1685" s="16">
        <v>0</v>
      </c>
      <c r="U1685" s="18">
        <f t="shared" si="183"/>
        <v>98.293999999999997</v>
      </c>
      <c r="V1685" s="18">
        <f t="shared" si="184"/>
        <v>0</v>
      </c>
      <c r="W1685" s="18">
        <f t="shared" si="185"/>
        <v>0</v>
      </c>
      <c r="X1685" s="27"/>
      <c r="Y1685" s="19">
        <f t="shared" si="186"/>
        <v>0</v>
      </c>
      <c r="Z1685" s="18">
        <f t="shared" si="187"/>
        <v>0</v>
      </c>
      <c r="AA1685" s="12">
        <v>98</v>
      </c>
      <c r="AB1685" s="12">
        <v>24794</v>
      </c>
      <c r="AC1685" s="28">
        <f>+I1685+Y1685-Z1685</f>
        <v>25.5</v>
      </c>
      <c r="AD1685" s="20">
        <f t="shared" si="188"/>
        <v>0</v>
      </c>
      <c r="AE1685">
        <v>0</v>
      </c>
    </row>
    <row r="1686" spans="1:31" x14ac:dyDescent="0.25">
      <c r="A1686" s="9">
        <v>45107</v>
      </c>
      <c r="B1686" s="10" t="s">
        <v>301</v>
      </c>
      <c r="C1686" s="10" t="s">
        <v>287</v>
      </c>
      <c r="D1686" s="10" t="s">
        <v>40</v>
      </c>
      <c r="E1686" s="10" t="s">
        <v>30</v>
      </c>
      <c r="F1686" s="10">
        <v>920</v>
      </c>
      <c r="G1686" s="10">
        <v>1003</v>
      </c>
      <c r="H1686" s="11">
        <f>SUMIFS(AA:AA,$A:$A,EOMONTH($A1686,-1),$B:$B,$B1686)</f>
        <v>204</v>
      </c>
      <c r="I1686" s="63">
        <f>ROUND(SUMIFS(AC:AC,$A:$A,EOMONTH($A1686,-1),$B:$B,$B1686),2)</f>
        <v>136.81</v>
      </c>
      <c r="J1686" s="11">
        <f>SUMIFS(AB:AB,$A:$A,EOMONTH($A1686,-1),$B:$B,$B1686)</f>
        <v>23138.9</v>
      </c>
      <c r="K1686" s="13">
        <v>0</v>
      </c>
      <c r="L1686" s="25">
        <v>0</v>
      </c>
      <c r="M1686" s="15">
        <v>103</v>
      </c>
      <c r="N1686" s="14">
        <v>11345.98</v>
      </c>
      <c r="O1686" s="16">
        <v>44</v>
      </c>
      <c r="P1686" s="16">
        <v>8680.9599999999991</v>
      </c>
      <c r="Q1686" s="16">
        <v>0</v>
      </c>
      <c r="R1686" s="16">
        <f>Q1686*16.876/100</f>
        <v>0</v>
      </c>
      <c r="S1686" s="17">
        <f t="shared" si="182"/>
        <v>0</v>
      </c>
      <c r="T1686" s="16">
        <v>0</v>
      </c>
      <c r="U1686" s="18">
        <f t="shared" si="183"/>
        <v>204.61199999999999</v>
      </c>
      <c r="V1686" s="18">
        <f t="shared" si="184"/>
        <v>94.76</v>
      </c>
      <c r="W1686" s="18">
        <f t="shared" si="185"/>
        <v>15.909256400000002</v>
      </c>
      <c r="X1686" s="27"/>
      <c r="Y1686" s="19">
        <f t="shared" si="186"/>
        <v>110.66925640000001</v>
      </c>
      <c r="Z1686" s="18">
        <f t="shared" si="187"/>
        <v>44.131999999999998</v>
      </c>
      <c r="AA1686" s="12">
        <v>263</v>
      </c>
      <c r="AB1686" s="12">
        <v>29504.09</v>
      </c>
      <c r="AC1686" s="28">
        <f>+I1686+Y1686-Z1686</f>
        <v>203.34725639999999</v>
      </c>
      <c r="AD1686" s="20">
        <f t="shared" si="188"/>
        <v>0</v>
      </c>
      <c r="AE1686">
        <v>0</v>
      </c>
    </row>
    <row r="1687" spans="1:31" x14ac:dyDescent="0.25">
      <c r="A1687" s="9">
        <v>45107</v>
      </c>
      <c r="B1687" s="10" t="s">
        <v>302</v>
      </c>
      <c r="C1687" s="10" t="s">
        <v>287</v>
      </c>
      <c r="D1687" s="10" t="s">
        <v>40</v>
      </c>
      <c r="E1687" s="10" t="s">
        <v>30</v>
      </c>
      <c r="F1687" s="10">
        <v>920</v>
      </c>
      <c r="G1687" s="10">
        <v>1003</v>
      </c>
      <c r="H1687" s="11">
        <f>SUMIFS(AA:AA,$A:$A,EOMONTH($A1687,-1),$B:$B,$B1687)</f>
        <v>129</v>
      </c>
      <c r="I1687" s="63">
        <f>ROUND(SUMIFS(AC:AC,$A:$A,EOMONTH($A1687,-1),$B:$B,$B1687),2)</f>
        <v>14.1</v>
      </c>
      <c r="J1687" s="11">
        <f>SUMIFS(AB:AB,$A:$A,EOMONTH($A1687,-1),$B:$B,$B1687)</f>
        <v>14635.79</v>
      </c>
      <c r="K1687" s="13">
        <v>0</v>
      </c>
      <c r="L1687" s="25">
        <v>0</v>
      </c>
      <c r="M1687" s="15">
        <v>105</v>
      </c>
      <c r="N1687" s="14">
        <v>11156.33</v>
      </c>
      <c r="O1687" s="16">
        <v>24</v>
      </c>
      <c r="P1687" s="16">
        <v>4796.8999999999996</v>
      </c>
      <c r="Q1687" s="16">
        <v>0</v>
      </c>
      <c r="R1687" s="16">
        <f>Q1687*16.876/100</f>
        <v>0</v>
      </c>
      <c r="S1687" s="17">
        <f t="shared" si="182"/>
        <v>0</v>
      </c>
      <c r="T1687" s="16">
        <v>0</v>
      </c>
      <c r="U1687" s="18">
        <f t="shared" si="183"/>
        <v>129.387</v>
      </c>
      <c r="V1687" s="18">
        <f t="shared" si="184"/>
        <v>96.6</v>
      </c>
      <c r="W1687" s="18">
        <f t="shared" si="185"/>
        <v>16.218174000000001</v>
      </c>
      <c r="X1687" s="27"/>
      <c r="Y1687" s="19">
        <f t="shared" si="186"/>
        <v>112.818174</v>
      </c>
      <c r="Z1687" s="18">
        <f t="shared" si="187"/>
        <v>24.071999999999999</v>
      </c>
      <c r="AA1687" s="12">
        <v>210</v>
      </c>
      <c r="AB1687" s="12">
        <v>23069.18</v>
      </c>
      <c r="AC1687" s="28">
        <f>+I1687+Y1687-Z1687</f>
        <v>102.84617399999999</v>
      </c>
      <c r="AD1687" s="20">
        <f t="shared" si="188"/>
        <v>0</v>
      </c>
      <c r="AE1687">
        <v>0</v>
      </c>
    </row>
    <row r="1688" spans="1:31" x14ac:dyDescent="0.25">
      <c r="A1688" s="9">
        <v>45107</v>
      </c>
      <c r="B1688" s="10" t="s">
        <v>303</v>
      </c>
      <c r="C1688" s="10" t="s">
        <v>287</v>
      </c>
      <c r="D1688" s="10" t="s">
        <v>40</v>
      </c>
      <c r="E1688" s="10" t="s">
        <v>30</v>
      </c>
      <c r="F1688" s="10">
        <v>920</v>
      </c>
      <c r="G1688" s="10">
        <v>1003</v>
      </c>
      <c r="H1688" s="11">
        <f>SUMIFS(AA:AA,$A:$A,EOMONTH($A1688,-1),$B:$B,$B1688)</f>
        <v>82</v>
      </c>
      <c r="I1688" s="63">
        <f>ROUND(SUMIFS(AC:AC,$A:$A,EOMONTH($A1688,-1),$B:$B,$B1688),2)</f>
        <v>21.06</v>
      </c>
      <c r="J1688" s="11">
        <f>SUMIFS(AB:AB,$A:$A,EOMONTH($A1688,-1),$B:$B,$B1688)</f>
        <v>9325.36</v>
      </c>
      <c r="K1688" s="13">
        <v>0</v>
      </c>
      <c r="L1688" s="25">
        <v>0</v>
      </c>
      <c r="M1688" s="15">
        <v>104</v>
      </c>
      <c r="N1688" s="14">
        <v>11148.21</v>
      </c>
      <c r="O1688" s="16">
        <v>58</v>
      </c>
      <c r="P1688" s="16">
        <v>11366.56</v>
      </c>
      <c r="Q1688" s="16">
        <v>0</v>
      </c>
      <c r="R1688" s="16">
        <f>Q1688*16.876/100</f>
        <v>0</v>
      </c>
      <c r="S1688" s="17">
        <f t="shared" si="182"/>
        <v>0</v>
      </c>
      <c r="T1688" s="16">
        <v>0</v>
      </c>
      <c r="U1688" s="18">
        <f t="shared" si="183"/>
        <v>82.245999999999995</v>
      </c>
      <c r="V1688" s="18">
        <f t="shared" si="184"/>
        <v>95.68</v>
      </c>
      <c r="W1688" s="18">
        <f t="shared" si="185"/>
        <v>16.063715200000001</v>
      </c>
      <c r="X1688" s="27"/>
      <c r="Y1688" s="19">
        <f t="shared" si="186"/>
        <v>111.74371520000001</v>
      </c>
      <c r="Z1688" s="18">
        <f t="shared" si="187"/>
        <v>58.173999999999999</v>
      </c>
      <c r="AA1688" s="12">
        <v>128</v>
      </c>
      <c r="AB1688" s="12">
        <v>13917.52</v>
      </c>
      <c r="AC1688" s="28">
        <f>+I1688+Y1688-Z1688</f>
        <v>74.629715199999993</v>
      </c>
      <c r="AD1688" s="20">
        <f t="shared" si="188"/>
        <v>0</v>
      </c>
      <c r="AE1688">
        <v>0</v>
      </c>
    </row>
    <row r="1689" spans="1:31" x14ac:dyDescent="0.25">
      <c r="A1689" s="9">
        <v>45107</v>
      </c>
      <c r="B1689" s="10" t="s">
        <v>304</v>
      </c>
      <c r="C1689" s="10" t="s">
        <v>287</v>
      </c>
      <c r="D1689" s="10" t="s">
        <v>40</v>
      </c>
      <c r="E1689" s="10" t="s">
        <v>30</v>
      </c>
      <c r="F1689" s="10">
        <v>920</v>
      </c>
      <c r="G1689" s="10">
        <v>1003</v>
      </c>
      <c r="H1689" s="11">
        <f>SUMIFS(AA:AA,$A:$A,EOMONTH($A1689,-1),$B:$B,$B1689)</f>
        <v>229</v>
      </c>
      <c r="I1689" s="63">
        <f>ROUND(SUMIFS(AC:AC,$A:$A,EOMONTH($A1689,-1),$B:$B,$B1689),2)</f>
        <v>-79.92</v>
      </c>
      <c r="J1689" s="11">
        <f>SUMIFS(AB:AB,$A:$A,EOMONTH($A1689,-1),$B:$B,$B1689)</f>
        <v>26204.53</v>
      </c>
      <c r="K1689" s="13">
        <v>0</v>
      </c>
      <c r="L1689" s="25">
        <v>0</v>
      </c>
      <c r="M1689" s="15">
        <v>335</v>
      </c>
      <c r="N1689" s="14">
        <v>36038.33</v>
      </c>
      <c r="O1689" s="16">
        <v>246</v>
      </c>
      <c r="P1689" s="16">
        <v>48798.400000000001</v>
      </c>
      <c r="Q1689" s="16">
        <v>0</v>
      </c>
      <c r="R1689" s="16">
        <f>Q1689*16.876/100</f>
        <v>0</v>
      </c>
      <c r="S1689" s="17">
        <f t="shared" si="182"/>
        <v>0</v>
      </c>
      <c r="T1689" s="16">
        <v>0</v>
      </c>
      <c r="U1689" s="18">
        <f t="shared" si="183"/>
        <v>229.68700000000001</v>
      </c>
      <c r="V1689" s="18">
        <f t="shared" si="184"/>
        <v>308.2</v>
      </c>
      <c r="W1689" s="18">
        <f t="shared" si="185"/>
        <v>51.743698000000002</v>
      </c>
      <c r="X1689" s="27"/>
      <c r="Y1689" s="19">
        <f t="shared" si="186"/>
        <v>359.94369799999998</v>
      </c>
      <c r="Z1689" s="18">
        <f t="shared" si="187"/>
        <v>246.738</v>
      </c>
      <c r="AA1689" s="12">
        <v>318</v>
      </c>
      <c r="AB1689" s="12">
        <v>34394.11</v>
      </c>
      <c r="AC1689" s="28">
        <f>+I1689+Y1689-Z1689</f>
        <v>33.285697999999968</v>
      </c>
      <c r="AD1689" s="20">
        <f t="shared" si="188"/>
        <v>0</v>
      </c>
      <c r="AE1689">
        <v>0</v>
      </c>
    </row>
    <row r="1690" spans="1:31" x14ac:dyDescent="0.25">
      <c r="A1690" s="9">
        <v>45107</v>
      </c>
      <c r="B1690" s="10" t="s">
        <v>305</v>
      </c>
      <c r="C1690" s="10" t="s">
        <v>287</v>
      </c>
      <c r="D1690" s="10" t="s">
        <v>40</v>
      </c>
      <c r="E1690" s="10" t="s">
        <v>30</v>
      </c>
      <c r="F1690" s="10">
        <v>920</v>
      </c>
      <c r="G1690" s="10">
        <v>1003</v>
      </c>
      <c r="H1690" s="11">
        <f>SUMIFS(AA:AA,$A:$A,EOMONTH($A1690,-1),$B:$B,$B1690)</f>
        <v>169</v>
      </c>
      <c r="I1690" s="63">
        <f>ROUND(SUMIFS(AC:AC,$A:$A,EOMONTH($A1690,-1),$B:$B,$B1690),2)</f>
        <v>-56.82</v>
      </c>
      <c r="J1690" s="11">
        <f>SUMIFS(AB:AB,$A:$A,EOMONTH($A1690,-1),$B:$B,$B1690)</f>
        <v>19209.330000000002</v>
      </c>
      <c r="K1690" s="13">
        <v>0</v>
      </c>
      <c r="L1690" s="25">
        <v>0</v>
      </c>
      <c r="M1690" s="15">
        <v>330</v>
      </c>
      <c r="N1690" s="14">
        <v>35375.480000000003</v>
      </c>
      <c r="O1690" s="16">
        <v>169</v>
      </c>
      <c r="P1690" s="16">
        <v>32287.52</v>
      </c>
      <c r="Q1690" s="16">
        <v>0</v>
      </c>
      <c r="R1690" s="16">
        <f>Q1690*16.876/100</f>
        <v>0</v>
      </c>
      <c r="S1690" s="17">
        <f t="shared" si="182"/>
        <v>0</v>
      </c>
      <c r="T1690" s="16">
        <v>0</v>
      </c>
      <c r="U1690" s="18">
        <f t="shared" si="183"/>
        <v>169.50700000000001</v>
      </c>
      <c r="V1690" s="18">
        <f t="shared" si="184"/>
        <v>303.60000000000002</v>
      </c>
      <c r="W1690" s="18">
        <f t="shared" si="185"/>
        <v>50.971404000000014</v>
      </c>
      <c r="X1690" s="27"/>
      <c r="Y1690" s="19">
        <f t="shared" si="186"/>
        <v>354.57140400000003</v>
      </c>
      <c r="Z1690" s="18">
        <f t="shared" si="187"/>
        <v>169.50700000000001</v>
      </c>
      <c r="AA1690" s="12">
        <v>330</v>
      </c>
      <c r="AB1690" s="12">
        <v>35646.44</v>
      </c>
      <c r="AC1690" s="28">
        <f>+I1690+Y1690-Z1690</f>
        <v>128.24440400000003</v>
      </c>
      <c r="AD1690" s="20">
        <f t="shared" si="188"/>
        <v>0</v>
      </c>
      <c r="AE1690">
        <v>0</v>
      </c>
    </row>
    <row r="1691" spans="1:31" x14ac:dyDescent="0.25">
      <c r="A1691" s="9">
        <v>45107</v>
      </c>
      <c r="B1691" s="10" t="s">
        <v>306</v>
      </c>
      <c r="C1691" s="10" t="s">
        <v>287</v>
      </c>
      <c r="D1691" s="10" t="s">
        <v>40</v>
      </c>
      <c r="E1691" s="10" t="s">
        <v>30</v>
      </c>
      <c r="F1691" s="10">
        <v>920</v>
      </c>
      <c r="G1691" s="10">
        <v>1003</v>
      </c>
      <c r="H1691" s="11">
        <f>SUMIFS(AA:AA,$A:$A,EOMONTH($A1691,-1),$B:$B,$B1691)</f>
        <v>156</v>
      </c>
      <c r="I1691" s="63">
        <f>ROUND(SUMIFS(AC:AC,$A:$A,EOMONTH($A1691,-1),$B:$B,$B1691),2)</f>
        <v>165.55</v>
      </c>
      <c r="J1691" s="11">
        <f>SUMIFS(AB:AB,$A:$A,EOMONTH($A1691,-1),$B:$B,$B1691)</f>
        <v>17858.28</v>
      </c>
      <c r="K1691" s="13">
        <v>0</v>
      </c>
      <c r="L1691" s="25">
        <v>0</v>
      </c>
      <c r="M1691" s="15">
        <v>527</v>
      </c>
      <c r="N1691" s="14">
        <v>57645.84</v>
      </c>
      <c r="O1691" s="16">
        <v>260</v>
      </c>
      <c r="P1691" s="16">
        <v>51569.24</v>
      </c>
      <c r="Q1691" s="16">
        <v>0</v>
      </c>
      <c r="R1691" s="16">
        <f>Q1691*16.876/100</f>
        <v>0</v>
      </c>
      <c r="S1691" s="17">
        <f t="shared" si="182"/>
        <v>0</v>
      </c>
      <c r="T1691" s="16">
        <v>0</v>
      </c>
      <c r="U1691" s="18">
        <f t="shared" si="183"/>
        <v>156.46799999999999</v>
      </c>
      <c r="V1691" s="18">
        <f t="shared" si="184"/>
        <v>484.84</v>
      </c>
      <c r="W1691" s="18">
        <f t="shared" si="185"/>
        <v>81.399787599999996</v>
      </c>
      <c r="X1691" s="27"/>
      <c r="Y1691" s="19">
        <f t="shared" si="186"/>
        <v>566.2397876</v>
      </c>
      <c r="Z1691" s="18">
        <f t="shared" si="187"/>
        <v>260.77999999999997</v>
      </c>
      <c r="AA1691" s="12">
        <v>423</v>
      </c>
      <c r="AB1691" s="12">
        <v>46270.29</v>
      </c>
      <c r="AC1691" s="28">
        <f>+I1691+Y1691-Z1691</f>
        <v>471.00978759999998</v>
      </c>
      <c r="AD1691" s="20">
        <f t="shared" si="188"/>
        <v>0</v>
      </c>
      <c r="AE1691">
        <v>0</v>
      </c>
    </row>
    <row r="1692" spans="1:31" x14ac:dyDescent="0.25">
      <c r="A1692" s="9">
        <v>45107</v>
      </c>
      <c r="B1692" s="10" t="s">
        <v>307</v>
      </c>
      <c r="C1692" s="10" t="s">
        <v>287</v>
      </c>
      <c r="D1692" s="10" t="s">
        <v>40</v>
      </c>
      <c r="E1692" s="10" t="s">
        <v>30</v>
      </c>
      <c r="F1692" s="10">
        <v>1100</v>
      </c>
      <c r="G1692" s="10">
        <v>1199</v>
      </c>
      <c r="H1692" s="11">
        <f>SUMIFS(AA:AA,$A:$A,EOMONTH($A1692,-1),$B:$B,$B1692)</f>
        <v>38</v>
      </c>
      <c r="I1692" s="63">
        <f>ROUND(SUMIFS(AC:AC,$A:$A,EOMONTH($A1692,-1),$B:$B,$B1692),2)</f>
        <v>-33.659999999999997</v>
      </c>
      <c r="J1692" s="11">
        <f>SUMIFS(AB:AB,$A:$A,EOMONTH($A1692,-1),$B:$B,$B1692)</f>
        <v>9196.3799999999992</v>
      </c>
      <c r="K1692" s="13">
        <v>0</v>
      </c>
      <c r="L1692" s="25">
        <v>0</v>
      </c>
      <c r="M1692" s="15">
        <v>0</v>
      </c>
      <c r="N1692" s="14">
        <v>0</v>
      </c>
      <c r="O1692" s="16">
        <v>36</v>
      </c>
      <c r="P1692" s="16">
        <v>9144.7999999999993</v>
      </c>
      <c r="Q1692" s="16">
        <v>0</v>
      </c>
      <c r="R1692" s="16">
        <f>Q1692*16.876/100</f>
        <v>0</v>
      </c>
      <c r="S1692" s="17">
        <f t="shared" si="182"/>
        <v>0</v>
      </c>
      <c r="T1692" s="16">
        <v>0</v>
      </c>
      <c r="U1692" s="18">
        <f t="shared" si="183"/>
        <v>45.561999999999998</v>
      </c>
      <c r="V1692" s="18">
        <f t="shared" si="184"/>
        <v>0</v>
      </c>
      <c r="W1692" s="18">
        <f t="shared" si="185"/>
        <v>0</v>
      </c>
      <c r="X1692" s="27"/>
      <c r="Y1692" s="19">
        <f t="shared" si="186"/>
        <v>0</v>
      </c>
      <c r="Z1692" s="18">
        <f t="shared" si="187"/>
        <v>43.164000000000001</v>
      </c>
      <c r="AA1692" s="12">
        <v>2</v>
      </c>
      <c r="AB1692" s="12">
        <v>484.02</v>
      </c>
      <c r="AC1692" s="28">
        <f>+I1692+Y1692-Z1692</f>
        <v>-76.823999999999998</v>
      </c>
      <c r="AD1692" s="20">
        <f t="shared" si="188"/>
        <v>80</v>
      </c>
      <c r="AE1692">
        <v>130</v>
      </c>
    </row>
    <row r="1693" spans="1:31" x14ac:dyDescent="0.25">
      <c r="A1693" s="9">
        <v>45107</v>
      </c>
      <c r="B1693" s="10" t="s">
        <v>308</v>
      </c>
      <c r="C1693" s="10" t="s">
        <v>287</v>
      </c>
      <c r="D1693" s="10" t="s">
        <v>40</v>
      </c>
      <c r="E1693" s="10" t="s">
        <v>30</v>
      </c>
      <c r="F1693" s="10">
        <v>1100</v>
      </c>
      <c r="G1693" s="10">
        <v>1199</v>
      </c>
      <c r="H1693" s="11">
        <f>SUMIFS(AA:AA,$A:$A,EOMONTH($A1693,-1),$B:$B,$B1693)</f>
        <v>24</v>
      </c>
      <c r="I1693" s="63">
        <f>ROUND(SUMIFS(AC:AC,$A:$A,EOMONTH($A1693,-1),$B:$B,$B1693),2)</f>
        <v>11.86</v>
      </c>
      <c r="J1693" s="11">
        <f>SUMIFS(AB:AB,$A:$A,EOMONTH($A1693,-1),$B:$B,$B1693)</f>
        <v>4227.16</v>
      </c>
      <c r="K1693" s="13">
        <v>0</v>
      </c>
      <c r="L1693" s="25">
        <v>0</v>
      </c>
      <c r="M1693" s="15">
        <v>0</v>
      </c>
      <c r="N1693" s="14">
        <v>0</v>
      </c>
      <c r="O1693" s="16">
        <v>0</v>
      </c>
      <c r="P1693" s="16">
        <v>0</v>
      </c>
      <c r="Q1693" s="16">
        <v>0</v>
      </c>
      <c r="R1693" s="16">
        <f>Q1693*16.876/100</f>
        <v>0</v>
      </c>
      <c r="S1693" s="17">
        <f t="shared" si="182"/>
        <v>0</v>
      </c>
      <c r="T1693" s="16">
        <v>0</v>
      </c>
      <c r="U1693" s="18">
        <f t="shared" si="183"/>
        <v>28.776</v>
      </c>
      <c r="V1693" s="18">
        <f t="shared" si="184"/>
        <v>0</v>
      </c>
      <c r="W1693" s="18">
        <f t="shared" si="185"/>
        <v>0</v>
      </c>
      <c r="X1693" s="27"/>
      <c r="Y1693" s="19">
        <f t="shared" si="186"/>
        <v>0</v>
      </c>
      <c r="Z1693" s="18">
        <f t="shared" si="187"/>
        <v>0</v>
      </c>
      <c r="AA1693" s="12">
        <v>24</v>
      </c>
      <c r="AB1693" s="12">
        <v>4227.16</v>
      </c>
      <c r="AC1693" s="28">
        <f>+I1693+Y1693-Z1693</f>
        <v>11.86</v>
      </c>
      <c r="AD1693" s="20">
        <f t="shared" si="188"/>
        <v>0</v>
      </c>
      <c r="AE1693">
        <v>40</v>
      </c>
    </row>
    <row r="1694" spans="1:31" x14ac:dyDescent="0.25">
      <c r="A1694" s="59">
        <v>45107</v>
      </c>
      <c r="B1694" s="60" t="s">
        <v>309</v>
      </c>
      <c r="C1694" s="60" t="s">
        <v>287</v>
      </c>
      <c r="D1694" s="60" t="s">
        <v>40</v>
      </c>
      <c r="E1694" s="60" t="s">
        <v>30</v>
      </c>
      <c r="F1694" s="10"/>
      <c r="G1694" s="10"/>
      <c r="H1694" s="11"/>
      <c r="I1694" s="63">
        <f>ROUND(SUMIFS(AC:AC,$A:$A,EOMONTH($A1694,-1),$B:$B,$B1694),2)</f>
        <v>33.85</v>
      </c>
      <c r="J1694" s="11"/>
      <c r="K1694" s="13"/>
      <c r="L1694" s="25"/>
      <c r="M1694" s="15"/>
      <c r="N1694" s="14"/>
      <c r="O1694" s="16"/>
      <c r="P1694" s="16"/>
      <c r="Q1694" s="16"/>
      <c r="R1694" s="16"/>
      <c r="S1694" s="17">
        <f t="shared" si="182"/>
        <v>0</v>
      </c>
      <c r="T1694" s="16"/>
      <c r="U1694" s="18">
        <f t="shared" si="183"/>
        <v>0</v>
      </c>
      <c r="V1694" s="18">
        <f t="shared" si="184"/>
        <v>0</v>
      </c>
      <c r="W1694" s="18">
        <f t="shared" si="185"/>
        <v>0</v>
      </c>
      <c r="X1694" s="27"/>
      <c r="Y1694" s="19">
        <f t="shared" si="186"/>
        <v>0</v>
      </c>
      <c r="Z1694" s="18">
        <f t="shared" si="187"/>
        <v>0</v>
      </c>
      <c r="AA1694" s="12"/>
      <c r="AB1694" s="12"/>
      <c r="AC1694" s="28">
        <f>+I1694+Y1694-Z1694</f>
        <v>33.85</v>
      </c>
      <c r="AD1694" s="20">
        <f t="shared" si="188"/>
        <v>0</v>
      </c>
      <c r="AE1694">
        <v>20</v>
      </c>
    </row>
    <row r="1695" spans="1:31" x14ac:dyDescent="0.25">
      <c r="A1695" s="9">
        <v>45107</v>
      </c>
      <c r="B1695" s="10" t="s">
        <v>310</v>
      </c>
      <c r="C1695" s="10" t="s">
        <v>287</v>
      </c>
      <c r="D1695" s="10" t="s">
        <v>40</v>
      </c>
      <c r="E1695" s="10" t="s">
        <v>30</v>
      </c>
      <c r="F1695" s="10">
        <v>1100</v>
      </c>
      <c r="G1695" s="10">
        <v>1199</v>
      </c>
      <c r="H1695" s="11">
        <f>SUMIFS(AA:AA,$A:$A,EOMONTH($A1695,-1),$B:$B,$B1695)</f>
        <v>16</v>
      </c>
      <c r="I1695" s="63">
        <f>ROUND(SUMIFS(AC:AC,$A:$A,EOMONTH($A1695,-1),$B:$B,$B1695),2)</f>
        <v>41.49</v>
      </c>
      <c r="J1695" s="11">
        <f>SUMIFS(AB:AB,$A:$A,EOMONTH($A1695,-1),$B:$B,$B1695)</f>
        <v>3087.32</v>
      </c>
      <c r="K1695" s="13">
        <v>0</v>
      </c>
      <c r="L1695" s="25">
        <v>0</v>
      </c>
      <c r="M1695" s="15">
        <v>0</v>
      </c>
      <c r="N1695" s="14">
        <v>0</v>
      </c>
      <c r="O1695" s="16">
        <v>0</v>
      </c>
      <c r="P1695" s="16">
        <v>0</v>
      </c>
      <c r="Q1695" s="16">
        <v>0</v>
      </c>
      <c r="R1695" s="16">
        <f>Q1695*16.876/100</f>
        <v>0</v>
      </c>
      <c r="S1695" s="17">
        <f t="shared" si="182"/>
        <v>0</v>
      </c>
      <c r="T1695" s="16">
        <v>0</v>
      </c>
      <c r="U1695" s="18">
        <f t="shared" si="183"/>
        <v>19.184000000000001</v>
      </c>
      <c r="V1695" s="18">
        <f t="shared" si="184"/>
        <v>0</v>
      </c>
      <c r="W1695" s="18">
        <f t="shared" si="185"/>
        <v>0</v>
      </c>
      <c r="X1695" s="27"/>
      <c r="Y1695" s="19">
        <f t="shared" si="186"/>
        <v>0</v>
      </c>
      <c r="Z1695" s="18">
        <f t="shared" si="187"/>
        <v>0</v>
      </c>
      <c r="AA1695" s="12">
        <v>16</v>
      </c>
      <c r="AB1695" s="12">
        <v>3087.32</v>
      </c>
      <c r="AC1695" s="28">
        <f>+I1695+Y1695-Z1695</f>
        <v>41.49</v>
      </c>
      <c r="AD1695" s="20">
        <f t="shared" si="188"/>
        <v>0</v>
      </c>
      <c r="AE1695">
        <v>10</v>
      </c>
    </row>
    <row r="1696" spans="1:31" x14ac:dyDescent="0.25">
      <c r="A1696" s="9">
        <v>45107</v>
      </c>
      <c r="B1696" s="10" t="s">
        <v>311</v>
      </c>
      <c r="C1696" s="10" t="s">
        <v>287</v>
      </c>
      <c r="D1696" s="10" t="s">
        <v>40</v>
      </c>
      <c r="E1696" s="10" t="s">
        <v>30</v>
      </c>
      <c r="F1696" s="10">
        <v>1100</v>
      </c>
      <c r="G1696" s="10">
        <v>1199</v>
      </c>
      <c r="H1696" s="11">
        <f>SUMIFS(AA:AA,$A:$A,EOMONTH($A1696,-1),$B:$B,$B1696)</f>
        <v>27</v>
      </c>
      <c r="I1696" s="63">
        <f>ROUND(SUMIFS(AC:AC,$A:$A,EOMONTH($A1696,-1),$B:$B,$B1696),2)</f>
        <v>0.46</v>
      </c>
      <c r="J1696" s="11">
        <f>SUMIFS(AB:AB,$A:$A,EOMONTH($A1696,-1),$B:$B,$B1696)</f>
        <v>4704.05</v>
      </c>
      <c r="K1696" s="13">
        <v>0</v>
      </c>
      <c r="L1696" s="25">
        <v>0</v>
      </c>
      <c r="M1696" s="15">
        <v>0</v>
      </c>
      <c r="N1696" s="14">
        <v>0</v>
      </c>
      <c r="O1696" s="16">
        <v>25</v>
      </c>
      <c r="P1696" s="16">
        <v>6382.04</v>
      </c>
      <c r="Q1696" s="16">
        <v>0</v>
      </c>
      <c r="R1696" s="16">
        <f>Q1696*16.876/100</f>
        <v>0</v>
      </c>
      <c r="S1696" s="17">
        <f t="shared" si="182"/>
        <v>0</v>
      </c>
      <c r="T1696" s="16">
        <v>0</v>
      </c>
      <c r="U1696" s="18">
        <f t="shared" si="183"/>
        <v>32.372999999999998</v>
      </c>
      <c r="V1696" s="18">
        <f t="shared" si="184"/>
        <v>0</v>
      </c>
      <c r="W1696" s="18">
        <f t="shared" si="185"/>
        <v>0</v>
      </c>
      <c r="X1696" s="27"/>
      <c r="Y1696" s="19">
        <f t="shared" si="186"/>
        <v>0</v>
      </c>
      <c r="Z1696" s="18">
        <f t="shared" si="187"/>
        <v>29.975000000000001</v>
      </c>
      <c r="AA1696" s="12">
        <v>2</v>
      </c>
      <c r="AB1696" s="12">
        <v>348.45</v>
      </c>
      <c r="AC1696" s="28">
        <f>+I1696+Y1696-Z1696</f>
        <v>-29.515000000000001</v>
      </c>
      <c r="AD1696" s="20">
        <f t="shared" si="188"/>
        <v>30</v>
      </c>
      <c r="AE1696">
        <v>80</v>
      </c>
    </row>
    <row r="1697" spans="1:31" x14ac:dyDescent="0.25">
      <c r="A1697" s="9">
        <v>45107</v>
      </c>
      <c r="B1697" s="10" t="s">
        <v>312</v>
      </c>
      <c r="C1697" s="10" t="s">
        <v>287</v>
      </c>
      <c r="D1697" s="10" t="s">
        <v>40</v>
      </c>
      <c r="E1697" s="10" t="s">
        <v>30</v>
      </c>
      <c r="F1697" s="10">
        <v>1100</v>
      </c>
      <c r="G1697" s="10">
        <v>1199</v>
      </c>
      <c r="H1697" s="11">
        <f>SUMIFS(AA:AA,$A:$A,EOMONTH($A1697,-1),$B:$B,$B1697)</f>
        <v>0</v>
      </c>
      <c r="I1697" s="63">
        <f>ROUND(SUMIFS(AC:AC,$A:$A,EOMONTH($A1697,-1),$B:$B,$B1697),2)</f>
        <v>-0.77</v>
      </c>
      <c r="J1697" s="11">
        <f>SUMIFS(AB:AB,$A:$A,EOMONTH($A1697,-1),$B:$B,$B1697)</f>
        <v>0</v>
      </c>
      <c r="K1697" s="13">
        <v>0</v>
      </c>
      <c r="L1697" s="25">
        <v>0</v>
      </c>
      <c r="M1697" s="15">
        <v>0</v>
      </c>
      <c r="N1697" s="14">
        <v>0</v>
      </c>
      <c r="O1697" s="16">
        <v>1</v>
      </c>
      <c r="P1697" s="16">
        <v>251.16</v>
      </c>
      <c r="Q1697" s="16">
        <v>0</v>
      </c>
      <c r="R1697" s="16">
        <f>Q1697*16.876/100</f>
        <v>0</v>
      </c>
      <c r="S1697" s="17">
        <f t="shared" si="182"/>
        <v>0</v>
      </c>
      <c r="T1697" s="16">
        <v>0</v>
      </c>
      <c r="U1697" s="18">
        <f t="shared" si="183"/>
        <v>0</v>
      </c>
      <c r="V1697" s="18">
        <f t="shared" si="184"/>
        <v>0</v>
      </c>
      <c r="W1697" s="18">
        <f t="shared" si="185"/>
        <v>0</v>
      </c>
      <c r="X1697" s="27"/>
      <c r="Y1697" s="19">
        <f t="shared" si="186"/>
        <v>0</v>
      </c>
      <c r="Z1697" s="18">
        <f t="shared" si="187"/>
        <v>1.1990000000000001</v>
      </c>
      <c r="AA1697" s="12">
        <v>-1</v>
      </c>
      <c r="AB1697" s="12">
        <v>-251.16</v>
      </c>
      <c r="AC1697" s="28">
        <f>+I1697+Y1697-Z1697</f>
        <v>-1.9690000000000001</v>
      </c>
      <c r="AD1697" s="20">
        <f t="shared" si="188"/>
        <v>10</v>
      </c>
      <c r="AE1697">
        <v>60</v>
      </c>
    </row>
    <row r="1698" spans="1:31" x14ac:dyDescent="0.25">
      <c r="A1698" s="9">
        <v>45107</v>
      </c>
      <c r="B1698" s="10" t="s">
        <v>313</v>
      </c>
      <c r="C1698" s="10" t="s">
        <v>287</v>
      </c>
      <c r="D1698" s="10" t="s">
        <v>40</v>
      </c>
      <c r="E1698" s="10" t="s">
        <v>30</v>
      </c>
      <c r="F1698" s="10">
        <v>1025</v>
      </c>
      <c r="G1698" s="10">
        <v>1117</v>
      </c>
      <c r="H1698" s="11">
        <f>SUMIFS(AA:AA,$A:$A,EOMONTH($A1698,-1),$B:$B,$B1698)</f>
        <v>116</v>
      </c>
      <c r="I1698" s="63">
        <f>ROUND(SUMIFS(AC:AC,$A:$A,EOMONTH($A1698,-1),$B:$B,$B1698),2)</f>
        <v>44.52</v>
      </c>
      <c r="J1698" s="11">
        <f>SUMIFS(AB:AB,$A:$A,EOMONTH($A1698,-1),$B:$B,$B1698)</f>
        <v>19845.009999999998</v>
      </c>
      <c r="K1698" s="13">
        <v>0</v>
      </c>
      <c r="L1698" s="25">
        <v>0</v>
      </c>
      <c r="M1698" s="15">
        <v>0</v>
      </c>
      <c r="N1698" s="14">
        <v>0</v>
      </c>
      <c r="O1698" s="16">
        <v>54</v>
      </c>
      <c r="P1698" s="16">
        <v>8099.52</v>
      </c>
      <c r="Q1698" s="16">
        <v>0</v>
      </c>
      <c r="R1698" s="16">
        <f>Q1698*16.876/100</f>
        <v>0</v>
      </c>
      <c r="S1698" s="17">
        <f t="shared" si="182"/>
        <v>0</v>
      </c>
      <c r="T1698" s="16">
        <v>0</v>
      </c>
      <c r="U1698" s="18">
        <f t="shared" si="183"/>
        <v>129.572</v>
      </c>
      <c r="V1698" s="18">
        <f t="shared" si="184"/>
        <v>0</v>
      </c>
      <c r="W1698" s="18">
        <f t="shared" si="185"/>
        <v>0</v>
      </c>
      <c r="X1698" s="27"/>
      <c r="Y1698" s="19">
        <f t="shared" si="186"/>
        <v>0</v>
      </c>
      <c r="Z1698" s="18">
        <f t="shared" si="187"/>
        <v>60.317999999999998</v>
      </c>
      <c r="AA1698" s="12">
        <v>62</v>
      </c>
      <c r="AB1698" s="12">
        <v>10606.81</v>
      </c>
      <c r="AC1698" s="28">
        <f>+I1698+Y1698-Z1698</f>
        <v>-15.797999999999995</v>
      </c>
      <c r="AD1698" s="20">
        <f t="shared" si="188"/>
        <v>20</v>
      </c>
      <c r="AE1698">
        <v>70</v>
      </c>
    </row>
    <row r="1699" spans="1:31" x14ac:dyDescent="0.25">
      <c r="A1699" s="9">
        <v>45107</v>
      </c>
      <c r="B1699" s="10" t="s">
        <v>314</v>
      </c>
      <c r="C1699" s="10" t="s">
        <v>287</v>
      </c>
      <c r="D1699" s="10" t="s">
        <v>40</v>
      </c>
      <c r="E1699" s="10" t="s">
        <v>30</v>
      </c>
      <c r="F1699" s="10">
        <v>1025</v>
      </c>
      <c r="G1699" s="10">
        <v>1117</v>
      </c>
      <c r="H1699" s="11">
        <f>SUMIFS(AA:AA,$A:$A,EOMONTH($A1699,-1),$B:$B,$B1699)</f>
        <v>535</v>
      </c>
      <c r="I1699" s="63">
        <f>ROUND(SUMIFS(AC:AC,$A:$A,EOMONTH($A1699,-1),$B:$B,$B1699),2)</f>
        <v>401.67</v>
      </c>
      <c r="J1699" s="11">
        <f>SUMIFS(AB:AB,$A:$A,EOMONTH($A1699,-1),$B:$B,$B1699)</f>
        <v>63980.28</v>
      </c>
      <c r="K1699" s="13">
        <v>0</v>
      </c>
      <c r="L1699" s="25">
        <v>0</v>
      </c>
      <c r="M1699" s="15">
        <v>0</v>
      </c>
      <c r="N1699" s="14">
        <v>0</v>
      </c>
      <c r="O1699" s="21">
        <v>373</v>
      </c>
      <c r="P1699" s="16">
        <v>64962.74</v>
      </c>
      <c r="Q1699" s="21">
        <v>2</v>
      </c>
      <c r="R1699" s="16">
        <f>Q1699*16.876/100</f>
        <v>0.33752000000000004</v>
      </c>
      <c r="S1699" s="17">
        <f t="shared" si="182"/>
        <v>2.33752</v>
      </c>
      <c r="T1699" s="16">
        <v>239.18</v>
      </c>
      <c r="U1699" s="18">
        <f t="shared" si="183"/>
        <v>597.59500000000003</v>
      </c>
      <c r="V1699" s="18">
        <f t="shared" si="184"/>
        <v>0</v>
      </c>
      <c r="W1699" s="18">
        <f t="shared" si="185"/>
        <v>0</v>
      </c>
      <c r="X1699" s="27"/>
      <c r="Y1699" s="19">
        <f t="shared" si="186"/>
        <v>0</v>
      </c>
      <c r="Z1699" s="18">
        <f t="shared" si="187"/>
        <v>416.64100000000002</v>
      </c>
      <c r="AA1699" s="12">
        <v>160</v>
      </c>
      <c r="AB1699" s="12">
        <v>19134.28</v>
      </c>
      <c r="AC1699" s="28">
        <f>+I1699+Y1699-Z1699</f>
        <v>-14.971000000000004</v>
      </c>
      <c r="AD1699" s="20">
        <f t="shared" si="188"/>
        <v>20</v>
      </c>
      <c r="AE1699">
        <v>320</v>
      </c>
    </row>
    <row r="1700" spans="1:31" x14ac:dyDescent="0.25">
      <c r="A1700" s="9">
        <v>45107</v>
      </c>
      <c r="B1700" s="10" t="s">
        <v>315</v>
      </c>
      <c r="C1700" s="10" t="s">
        <v>287</v>
      </c>
      <c r="D1700" s="10" t="s">
        <v>40</v>
      </c>
      <c r="E1700" s="10" t="s">
        <v>30</v>
      </c>
      <c r="F1700" s="10">
        <v>1025</v>
      </c>
      <c r="G1700" s="10">
        <v>1117</v>
      </c>
      <c r="H1700" s="11">
        <f>SUMIFS(AA:AA,$A:$A,EOMONTH($A1700,-1),$B:$B,$B1700)</f>
        <v>180</v>
      </c>
      <c r="I1700" s="63">
        <f>ROUND(SUMIFS(AC:AC,$A:$A,EOMONTH($A1700,-1),$B:$B,$B1700),2)</f>
        <v>198.99</v>
      </c>
      <c r="J1700" s="11">
        <f>SUMIFS(AB:AB,$A:$A,EOMONTH($A1700,-1),$B:$B,$B1700)</f>
        <v>21179.35</v>
      </c>
      <c r="K1700" s="13">
        <v>0</v>
      </c>
      <c r="L1700" s="25">
        <v>0</v>
      </c>
      <c r="M1700" s="15">
        <v>0</v>
      </c>
      <c r="N1700" s="14">
        <v>0</v>
      </c>
      <c r="O1700" s="16">
        <v>155</v>
      </c>
      <c r="P1700" s="16">
        <v>28253.5</v>
      </c>
      <c r="Q1700" s="16">
        <v>0</v>
      </c>
      <c r="R1700" s="16">
        <f>Q1700*16.876/100</f>
        <v>0</v>
      </c>
      <c r="S1700" s="17">
        <f t="shared" si="182"/>
        <v>0</v>
      </c>
      <c r="T1700" s="16">
        <v>0</v>
      </c>
      <c r="U1700" s="18">
        <f t="shared" si="183"/>
        <v>201.06</v>
      </c>
      <c r="V1700" s="18">
        <f t="shared" si="184"/>
        <v>0</v>
      </c>
      <c r="W1700" s="18">
        <f t="shared" si="185"/>
        <v>0</v>
      </c>
      <c r="X1700" s="27"/>
      <c r="Y1700" s="19">
        <f t="shared" si="186"/>
        <v>0</v>
      </c>
      <c r="Z1700" s="18">
        <f t="shared" si="187"/>
        <v>173.13499999999999</v>
      </c>
      <c r="AA1700" s="12">
        <v>25</v>
      </c>
      <c r="AB1700" s="12">
        <v>2941.58</v>
      </c>
      <c r="AC1700" s="28">
        <f>+I1700+Y1700-Z1700</f>
        <v>25.855000000000018</v>
      </c>
      <c r="AD1700" s="20">
        <f t="shared" si="188"/>
        <v>0</v>
      </c>
      <c r="AE1700">
        <v>180</v>
      </c>
    </row>
    <row r="1701" spans="1:31" x14ac:dyDescent="0.25">
      <c r="A1701" s="9">
        <v>45107</v>
      </c>
      <c r="B1701" s="10" t="s">
        <v>316</v>
      </c>
      <c r="C1701" s="10" t="s">
        <v>287</v>
      </c>
      <c r="D1701" s="10" t="s">
        <v>40</v>
      </c>
      <c r="E1701" s="10" t="s">
        <v>30</v>
      </c>
      <c r="F1701" s="10">
        <v>1025</v>
      </c>
      <c r="G1701" s="10">
        <v>1117</v>
      </c>
      <c r="H1701" s="11">
        <f>SUMIFS(AA:AA,$A:$A,EOMONTH($A1701,-1),$B:$B,$B1701)</f>
        <v>234</v>
      </c>
      <c r="I1701" s="63">
        <f>ROUND(SUMIFS(AC:AC,$A:$A,EOMONTH($A1701,-1),$B:$B,$B1701),2)</f>
        <v>218.06</v>
      </c>
      <c r="J1701" s="11">
        <f>SUMIFS(AB:AB,$A:$A,EOMONTH($A1701,-1),$B:$B,$B1701)</f>
        <v>27616.84</v>
      </c>
      <c r="K1701" s="13">
        <v>0</v>
      </c>
      <c r="L1701" s="25">
        <v>0</v>
      </c>
      <c r="M1701" s="15">
        <v>0</v>
      </c>
      <c r="N1701" s="14">
        <v>0</v>
      </c>
      <c r="O1701" s="16">
        <v>75</v>
      </c>
      <c r="P1701" s="16">
        <v>13348.5</v>
      </c>
      <c r="Q1701" s="16">
        <v>0</v>
      </c>
      <c r="R1701" s="16">
        <f>Q1701*16.876/100</f>
        <v>0</v>
      </c>
      <c r="S1701" s="17">
        <f t="shared" si="182"/>
        <v>0</v>
      </c>
      <c r="T1701" s="16">
        <v>0</v>
      </c>
      <c r="U1701" s="18">
        <f t="shared" si="183"/>
        <v>261.37799999999999</v>
      </c>
      <c r="V1701" s="18">
        <f t="shared" si="184"/>
        <v>0</v>
      </c>
      <c r="W1701" s="18">
        <f t="shared" si="185"/>
        <v>0</v>
      </c>
      <c r="X1701" s="27"/>
      <c r="Y1701" s="19">
        <f t="shared" si="186"/>
        <v>0</v>
      </c>
      <c r="Z1701" s="18">
        <f t="shared" si="187"/>
        <v>83.775000000000006</v>
      </c>
      <c r="AA1701" s="12">
        <v>159</v>
      </c>
      <c r="AB1701" s="12">
        <v>18765.29</v>
      </c>
      <c r="AC1701" s="28">
        <f>+I1701+Y1701-Z1701</f>
        <v>134.285</v>
      </c>
      <c r="AD1701" s="20">
        <f t="shared" si="188"/>
        <v>0</v>
      </c>
      <c r="AE1701">
        <v>70</v>
      </c>
    </row>
    <row r="1702" spans="1:31" x14ac:dyDescent="0.25">
      <c r="A1702" s="9">
        <v>45107</v>
      </c>
      <c r="B1702" s="10" t="s">
        <v>317</v>
      </c>
      <c r="C1702" s="10" t="s">
        <v>287</v>
      </c>
      <c r="D1702" s="10" t="s">
        <v>40</v>
      </c>
      <c r="E1702" s="10" t="s">
        <v>30</v>
      </c>
      <c r="F1702" s="10">
        <v>1025</v>
      </c>
      <c r="G1702" s="10">
        <v>1117</v>
      </c>
      <c r="H1702" s="11">
        <f>SUMIFS(AA:AA,$A:$A,EOMONTH($A1702,-1),$B:$B,$B1702)</f>
        <v>303</v>
      </c>
      <c r="I1702" s="63">
        <f>ROUND(SUMIFS(AC:AC,$A:$A,EOMONTH($A1702,-1),$B:$B,$B1702),2)</f>
        <v>379.03</v>
      </c>
      <c r="J1702" s="11">
        <f>SUMIFS(AB:AB,$A:$A,EOMONTH($A1702,-1),$B:$B,$B1702)</f>
        <v>35934.410000000003</v>
      </c>
      <c r="K1702" s="13">
        <v>0</v>
      </c>
      <c r="L1702" s="25">
        <v>0</v>
      </c>
      <c r="M1702" s="15">
        <v>0</v>
      </c>
      <c r="N1702" s="14">
        <v>0</v>
      </c>
      <c r="O1702" s="16">
        <v>201</v>
      </c>
      <c r="P1702" s="16">
        <v>35999.58</v>
      </c>
      <c r="Q1702" s="16">
        <v>0</v>
      </c>
      <c r="R1702" s="16">
        <f>Q1702*16.876/100</f>
        <v>0</v>
      </c>
      <c r="S1702" s="17">
        <f t="shared" si="182"/>
        <v>0</v>
      </c>
      <c r="T1702" s="16">
        <v>0</v>
      </c>
      <c r="U1702" s="18">
        <f t="shared" si="183"/>
        <v>338.45100000000002</v>
      </c>
      <c r="V1702" s="18">
        <f t="shared" si="184"/>
        <v>0</v>
      </c>
      <c r="W1702" s="18">
        <f t="shared" si="185"/>
        <v>0</v>
      </c>
      <c r="X1702" s="27"/>
      <c r="Y1702" s="19">
        <f t="shared" si="186"/>
        <v>0</v>
      </c>
      <c r="Z1702" s="18">
        <f t="shared" si="187"/>
        <v>224.517</v>
      </c>
      <c r="AA1702" s="12">
        <v>102</v>
      </c>
      <c r="AB1702" s="12">
        <v>12096.74</v>
      </c>
      <c r="AC1702" s="28">
        <f>+I1702+Y1702-Z1702</f>
        <v>154.51299999999998</v>
      </c>
      <c r="AD1702" s="20">
        <f t="shared" si="188"/>
        <v>0</v>
      </c>
      <c r="AE1702">
        <v>50</v>
      </c>
    </row>
    <row r="1703" spans="1:31" x14ac:dyDescent="0.25">
      <c r="A1703" s="9">
        <v>45107</v>
      </c>
      <c r="B1703" s="10" t="s">
        <v>318</v>
      </c>
      <c r="C1703" s="10" t="s">
        <v>287</v>
      </c>
      <c r="D1703" s="10" t="s">
        <v>40</v>
      </c>
      <c r="E1703" s="10" t="s">
        <v>30</v>
      </c>
      <c r="F1703" s="10">
        <v>1025</v>
      </c>
      <c r="G1703" s="10">
        <v>1117</v>
      </c>
      <c r="H1703" s="11">
        <f>SUMIFS(AA:AA,$A:$A,EOMONTH($A1703,-1),$B:$B,$B1703)</f>
        <v>322</v>
      </c>
      <c r="I1703" s="63">
        <f>ROUND(SUMIFS(AC:AC,$A:$A,EOMONTH($A1703,-1),$B:$B,$B1703),2)</f>
        <v>318.47000000000003</v>
      </c>
      <c r="J1703" s="11">
        <f>SUMIFS(AB:AB,$A:$A,EOMONTH($A1703,-1),$B:$B,$B1703)</f>
        <v>38199.57</v>
      </c>
      <c r="K1703" s="13">
        <v>0</v>
      </c>
      <c r="L1703" s="25">
        <v>0</v>
      </c>
      <c r="M1703" s="15">
        <v>0</v>
      </c>
      <c r="N1703" s="14">
        <v>0</v>
      </c>
      <c r="O1703" s="16">
        <v>255</v>
      </c>
      <c r="P1703" s="16">
        <v>46051.5</v>
      </c>
      <c r="Q1703" s="16">
        <v>0</v>
      </c>
      <c r="R1703" s="16">
        <f>Q1703*16.876/100</f>
        <v>0</v>
      </c>
      <c r="S1703" s="17">
        <f t="shared" si="182"/>
        <v>0</v>
      </c>
      <c r="T1703" s="16">
        <v>0</v>
      </c>
      <c r="U1703" s="18">
        <f t="shared" si="183"/>
        <v>359.67399999999998</v>
      </c>
      <c r="V1703" s="18">
        <f t="shared" si="184"/>
        <v>0</v>
      </c>
      <c r="W1703" s="18">
        <f t="shared" si="185"/>
        <v>0</v>
      </c>
      <c r="X1703" s="27"/>
      <c r="Y1703" s="19">
        <f t="shared" si="186"/>
        <v>0</v>
      </c>
      <c r="Z1703" s="18">
        <f t="shared" si="187"/>
        <v>284.83499999999998</v>
      </c>
      <c r="AA1703" s="12">
        <v>67</v>
      </c>
      <c r="AB1703" s="12">
        <v>7948.36</v>
      </c>
      <c r="AC1703" s="28">
        <f>+I1703+Y1703-Z1703</f>
        <v>33.635000000000048</v>
      </c>
      <c r="AD1703" s="20">
        <f t="shared" si="188"/>
        <v>0</v>
      </c>
      <c r="AE1703">
        <v>170</v>
      </c>
    </row>
    <row r="1704" spans="1:31" x14ac:dyDescent="0.25">
      <c r="A1704" s="9">
        <v>45107</v>
      </c>
      <c r="B1704" s="10" t="s">
        <v>319</v>
      </c>
      <c r="C1704" s="10" t="s">
        <v>320</v>
      </c>
      <c r="D1704" s="10" t="s">
        <v>40</v>
      </c>
      <c r="E1704" s="10" t="s">
        <v>30</v>
      </c>
      <c r="F1704" s="10">
        <v>360</v>
      </c>
      <c r="G1704" s="10">
        <v>392</v>
      </c>
      <c r="H1704" s="11">
        <f>SUMIFS(AA:AA,$A:$A,EOMONTH($A1704,-1),$B:$B,$B1704)</f>
        <v>306</v>
      </c>
      <c r="I1704" s="63">
        <f>ROUND(SUMIFS(AC:AC,$A:$A,EOMONTH($A1704,-1),$B:$B,$B1704),2)</f>
        <v>96.47</v>
      </c>
      <c r="J1704" s="11">
        <f>SUMIFS(AB:AB,$A:$A,EOMONTH($A1704,-1),$B:$B,$B1704)</f>
        <v>17734.87</v>
      </c>
      <c r="K1704" s="13">
        <v>0</v>
      </c>
      <c r="L1704" s="25">
        <v>0</v>
      </c>
      <c r="M1704" s="15">
        <v>0</v>
      </c>
      <c r="N1704" s="14">
        <v>0</v>
      </c>
      <c r="O1704" s="16">
        <v>0</v>
      </c>
      <c r="P1704" s="16">
        <v>0</v>
      </c>
      <c r="Q1704" s="16">
        <v>0</v>
      </c>
      <c r="R1704" s="16">
        <f>Q1704*16.876/100</f>
        <v>0</v>
      </c>
      <c r="S1704" s="17">
        <f t="shared" si="182"/>
        <v>0</v>
      </c>
      <c r="T1704" s="16">
        <v>0</v>
      </c>
      <c r="U1704" s="18">
        <f t="shared" si="183"/>
        <v>119.952</v>
      </c>
      <c r="V1704" s="18">
        <f t="shared" si="184"/>
        <v>0</v>
      </c>
      <c r="W1704" s="18">
        <f t="shared" si="185"/>
        <v>0</v>
      </c>
      <c r="X1704" s="27"/>
      <c r="Y1704" s="19">
        <f t="shared" si="186"/>
        <v>0</v>
      </c>
      <c r="Z1704" s="18">
        <f t="shared" si="187"/>
        <v>0</v>
      </c>
      <c r="AA1704" s="12">
        <v>306</v>
      </c>
      <c r="AB1704" s="12">
        <v>17734.87</v>
      </c>
      <c r="AC1704" s="28">
        <f>+I1704+Y1704-Z1704</f>
        <v>96.47</v>
      </c>
      <c r="AD1704" s="20">
        <f t="shared" si="188"/>
        <v>0</v>
      </c>
      <c r="AE1704">
        <v>10</v>
      </c>
    </row>
    <row r="1705" spans="1:31" x14ac:dyDescent="0.25">
      <c r="A1705" s="9">
        <v>45107</v>
      </c>
      <c r="B1705" s="10" t="s">
        <v>321</v>
      </c>
      <c r="C1705" s="10" t="s">
        <v>320</v>
      </c>
      <c r="D1705" s="10" t="s">
        <v>40</v>
      </c>
      <c r="E1705" s="10" t="s">
        <v>30</v>
      </c>
      <c r="F1705" s="10">
        <v>360</v>
      </c>
      <c r="G1705" s="10">
        <v>392</v>
      </c>
      <c r="H1705" s="11">
        <f>SUMIFS(AA:AA,$A:$A,EOMONTH($A1705,-1),$B:$B,$B1705)</f>
        <v>428</v>
      </c>
      <c r="I1705" s="63">
        <f>ROUND(SUMIFS(AC:AC,$A:$A,EOMONTH($A1705,-1),$B:$B,$B1705),2)</f>
        <v>-9.01</v>
      </c>
      <c r="J1705" s="11">
        <f>SUMIFS(AB:AB,$A:$A,EOMONTH($A1705,-1),$B:$B,$B1705)</f>
        <v>18754.07</v>
      </c>
      <c r="K1705" s="13">
        <v>0</v>
      </c>
      <c r="L1705" s="25">
        <v>0</v>
      </c>
      <c r="M1705" s="15">
        <v>0</v>
      </c>
      <c r="N1705" s="14">
        <v>0</v>
      </c>
      <c r="O1705" s="16">
        <v>280</v>
      </c>
      <c r="P1705" s="16">
        <v>18853.599999999999</v>
      </c>
      <c r="Q1705" s="16">
        <v>0</v>
      </c>
      <c r="R1705" s="16">
        <f>Q1705*16.876/100</f>
        <v>0</v>
      </c>
      <c r="S1705" s="17">
        <f t="shared" si="182"/>
        <v>0</v>
      </c>
      <c r="T1705" s="16">
        <v>0</v>
      </c>
      <c r="U1705" s="18">
        <f t="shared" si="183"/>
        <v>167.77600000000001</v>
      </c>
      <c r="V1705" s="18">
        <f t="shared" si="184"/>
        <v>0</v>
      </c>
      <c r="W1705" s="18">
        <f t="shared" si="185"/>
        <v>0</v>
      </c>
      <c r="X1705" s="27"/>
      <c r="Y1705" s="19">
        <f t="shared" si="186"/>
        <v>0</v>
      </c>
      <c r="Z1705" s="18">
        <f t="shared" si="187"/>
        <v>109.76</v>
      </c>
      <c r="AA1705" s="12">
        <v>148</v>
      </c>
      <c r="AB1705" s="12">
        <v>6485.05</v>
      </c>
      <c r="AC1705" s="28">
        <f>+I1705+Y1705-Z1705</f>
        <v>-118.77000000000001</v>
      </c>
      <c r="AD1705" s="20">
        <f t="shared" si="188"/>
        <v>120</v>
      </c>
      <c r="AE1705">
        <v>220</v>
      </c>
    </row>
    <row r="1706" spans="1:31" x14ac:dyDescent="0.25">
      <c r="A1706" s="9">
        <v>45107</v>
      </c>
      <c r="B1706" s="10" t="s">
        <v>322</v>
      </c>
      <c r="C1706" s="10" t="s">
        <v>320</v>
      </c>
      <c r="D1706" s="10" t="s">
        <v>40</v>
      </c>
      <c r="E1706" s="10" t="s">
        <v>30</v>
      </c>
      <c r="F1706" s="10">
        <v>360</v>
      </c>
      <c r="G1706" s="10">
        <v>392</v>
      </c>
      <c r="H1706" s="11">
        <f>SUMIFS(AA:AA,$A:$A,EOMONTH($A1706,-1),$B:$B,$B1706)</f>
        <v>275</v>
      </c>
      <c r="I1706" s="63">
        <f>ROUND(SUMIFS(AC:AC,$A:$A,EOMONTH($A1706,-1),$B:$B,$B1706),2)</f>
        <v>12.07</v>
      </c>
      <c r="J1706" s="11">
        <f>SUMIFS(AB:AB,$A:$A,EOMONTH($A1706,-1),$B:$B,$B1706)</f>
        <v>13594.16</v>
      </c>
      <c r="K1706" s="13">
        <v>0</v>
      </c>
      <c r="L1706" s="25">
        <v>0</v>
      </c>
      <c r="M1706" s="15">
        <v>0</v>
      </c>
      <c r="N1706" s="14">
        <v>0</v>
      </c>
      <c r="O1706" s="16">
        <v>0</v>
      </c>
      <c r="P1706" s="16">
        <v>0</v>
      </c>
      <c r="Q1706" s="16">
        <v>0</v>
      </c>
      <c r="R1706" s="16">
        <f>Q1706*16.876/100</f>
        <v>0</v>
      </c>
      <c r="S1706" s="17">
        <f t="shared" si="182"/>
        <v>0</v>
      </c>
      <c r="T1706" s="16">
        <v>0</v>
      </c>
      <c r="U1706" s="18">
        <f t="shared" si="183"/>
        <v>107.8</v>
      </c>
      <c r="V1706" s="18">
        <f t="shared" si="184"/>
        <v>0</v>
      </c>
      <c r="W1706" s="18">
        <f t="shared" si="185"/>
        <v>0</v>
      </c>
      <c r="X1706" s="27"/>
      <c r="Y1706" s="19">
        <f t="shared" si="186"/>
        <v>0</v>
      </c>
      <c r="Z1706" s="18">
        <f t="shared" si="187"/>
        <v>0</v>
      </c>
      <c r="AA1706" s="12">
        <v>275</v>
      </c>
      <c r="AB1706" s="12">
        <v>13594.16</v>
      </c>
      <c r="AC1706" s="28">
        <f>+I1706+Y1706-Z1706</f>
        <v>12.07</v>
      </c>
      <c r="AD1706" s="20">
        <f t="shared" si="188"/>
        <v>0</v>
      </c>
      <c r="AE1706">
        <v>0</v>
      </c>
    </row>
    <row r="1707" spans="1:31" x14ac:dyDescent="0.25">
      <c r="A1707" s="9">
        <v>45107</v>
      </c>
      <c r="B1707" s="10" t="s">
        <v>323</v>
      </c>
      <c r="C1707" s="10" t="s">
        <v>320</v>
      </c>
      <c r="D1707" s="10" t="s">
        <v>40</v>
      </c>
      <c r="E1707" s="10" t="s">
        <v>30</v>
      </c>
      <c r="F1707" s="10">
        <v>360</v>
      </c>
      <c r="G1707" s="10">
        <v>392</v>
      </c>
      <c r="H1707" s="11">
        <f>SUMIFS(AA:AA,$A:$A,EOMONTH($A1707,-1),$B:$B,$B1707)</f>
        <v>200</v>
      </c>
      <c r="I1707" s="63">
        <f>ROUND(SUMIFS(AC:AC,$A:$A,EOMONTH($A1707,-1),$B:$B,$B1707),2)</f>
        <v>-17.28</v>
      </c>
      <c r="J1707" s="11">
        <f>SUMIFS(AB:AB,$A:$A,EOMONTH($A1707,-1),$B:$B,$B1707)</f>
        <v>8815.3799999999992</v>
      </c>
      <c r="K1707" s="13">
        <v>0</v>
      </c>
      <c r="L1707" s="25">
        <v>0</v>
      </c>
      <c r="M1707" s="15">
        <v>0</v>
      </c>
      <c r="N1707" s="14">
        <v>0</v>
      </c>
      <c r="O1707" s="16">
        <v>80</v>
      </c>
      <c r="P1707" s="16">
        <v>6189.6</v>
      </c>
      <c r="Q1707" s="16">
        <v>0</v>
      </c>
      <c r="R1707" s="16">
        <f>Q1707*16.876/100</f>
        <v>0</v>
      </c>
      <c r="S1707" s="17">
        <f t="shared" si="182"/>
        <v>0</v>
      </c>
      <c r="T1707" s="16">
        <v>0</v>
      </c>
      <c r="U1707" s="18">
        <f t="shared" si="183"/>
        <v>78.400000000000006</v>
      </c>
      <c r="V1707" s="18">
        <f t="shared" si="184"/>
        <v>0</v>
      </c>
      <c r="W1707" s="18">
        <f t="shared" si="185"/>
        <v>0</v>
      </c>
      <c r="X1707" s="27"/>
      <c r="Y1707" s="19">
        <f t="shared" si="186"/>
        <v>0</v>
      </c>
      <c r="Z1707" s="18">
        <f t="shared" si="187"/>
        <v>31.36</v>
      </c>
      <c r="AA1707" s="12">
        <v>120</v>
      </c>
      <c r="AB1707" s="12">
        <v>5289.23</v>
      </c>
      <c r="AC1707" s="28">
        <f>+I1707+Y1707-Z1707</f>
        <v>-48.64</v>
      </c>
      <c r="AD1707" s="20">
        <f t="shared" si="188"/>
        <v>50</v>
      </c>
      <c r="AE1707">
        <v>100</v>
      </c>
    </row>
    <row r="1708" spans="1:31" x14ac:dyDescent="0.25">
      <c r="A1708" s="9">
        <v>45107</v>
      </c>
      <c r="B1708" s="10" t="s">
        <v>324</v>
      </c>
      <c r="C1708" s="10" t="s">
        <v>320</v>
      </c>
      <c r="D1708" s="10" t="s">
        <v>40</v>
      </c>
      <c r="E1708" s="10" t="s">
        <v>30</v>
      </c>
      <c r="F1708" s="10">
        <v>360</v>
      </c>
      <c r="G1708" s="10">
        <v>392</v>
      </c>
      <c r="H1708" s="11">
        <f>SUMIFS(AA:AA,$A:$A,EOMONTH($A1708,-1),$B:$B,$B1708)</f>
        <v>166</v>
      </c>
      <c r="I1708" s="63">
        <f>ROUND(SUMIFS(AC:AC,$A:$A,EOMONTH($A1708,-1),$B:$B,$B1708),2)</f>
        <v>13.85</v>
      </c>
      <c r="J1708" s="11">
        <f>SUMIFS(AB:AB,$A:$A,EOMONTH($A1708,-1),$B:$B,$B1708)</f>
        <v>7247.54</v>
      </c>
      <c r="K1708" s="13">
        <v>0</v>
      </c>
      <c r="L1708" s="25">
        <v>0</v>
      </c>
      <c r="M1708" s="15">
        <v>0</v>
      </c>
      <c r="N1708" s="14">
        <v>0</v>
      </c>
      <c r="O1708" s="16">
        <v>50</v>
      </c>
      <c r="P1708" s="16">
        <v>3861</v>
      </c>
      <c r="Q1708" s="16">
        <v>0</v>
      </c>
      <c r="R1708" s="16">
        <f>Q1708*16.876/100</f>
        <v>0</v>
      </c>
      <c r="S1708" s="17">
        <f t="shared" si="182"/>
        <v>0</v>
      </c>
      <c r="T1708" s="16">
        <v>0</v>
      </c>
      <c r="U1708" s="18">
        <f t="shared" si="183"/>
        <v>65.072000000000003</v>
      </c>
      <c r="V1708" s="18">
        <f t="shared" si="184"/>
        <v>0</v>
      </c>
      <c r="W1708" s="18">
        <f t="shared" si="185"/>
        <v>0</v>
      </c>
      <c r="X1708" s="27"/>
      <c r="Y1708" s="19">
        <f t="shared" si="186"/>
        <v>0</v>
      </c>
      <c r="Z1708" s="18">
        <f t="shared" si="187"/>
        <v>19.600000000000001</v>
      </c>
      <c r="AA1708" s="12">
        <v>116</v>
      </c>
      <c r="AB1708" s="12">
        <v>5064.55</v>
      </c>
      <c r="AC1708" s="28">
        <f>+I1708+Y1708-Z1708</f>
        <v>-5.7500000000000018</v>
      </c>
      <c r="AD1708" s="20">
        <f t="shared" si="188"/>
        <v>10</v>
      </c>
      <c r="AE1708">
        <v>110</v>
      </c>
    </row>
    <row r="1709" spans="1:31" x14ac:dyDescent="0.25">
      <c r="A1709" s="9">
        <v>45107</v>
      </c>
      <c r="B1709" s="10" t="s">
        <v>325</v>
      </c>
      <c r="C1709" s="10" t="s">
        <v>320</v>
      </c>
      <c r="D1709" s="10" t="s">
        <v>40</v>
      </c>
      <c r="E1709" s="10" t="s">
        <v>30</v>
      </c>
      <c r="F1709" s="10">
        <v>360</v>
      </c>
      <c r="G1709" s="10">
        <v>392</v>
      </c>
      <c r="H1709" s="11">
        <f>SUMIFS(AA:AA,$A:$A,EOMONTH($A1709,-1),$B:$B,$B1709)</f>
        <v>403</v>
      </c>
      <c r="I1709" s="63">
        <f>ROUND(SUMIFS(AC:AC,$A:$A,EOMONTH($A1709,-1),$B:$B,$B1709),2)</f>
        <v>18.2</v>
      </c>
      <c r="J1709" s="11">
        <f>SUMIFS(AB:AB,$A:$A,EOMONTH($A1709,-1),$B:$B,$B1709)</f>
        <v>17538.89</v>
      </c>
      <c r="K1709" s="13">
        <v>0</v>
      </c>
      <c r="L1709" s="25">
        <v>0</v>
      </c>
      <c r="M1709" s="15">
        <v>0</v>
      </c>
      <c r="N1709" s="14">
        <v>0</v>
      </c>
      <c r="O1709" s="16">
        <v>100</v>
      </c>
      <c r="P1709" s="16">
        <v>4942</v>
      </c>
      <c r="Q1709" s="16">
        <v>0</v>
      </c>
      <c r="R1709" s="16">
        <f>Q1709*16.876/100</f>
        <v>0</v>
      </c>
      <c r="S1709" s="17">
        <f t="shared" si="182"/>
        <v>0</v>
      </c>
      <c r="T1709" s="16">
        <v>0</v>
      </c>
      <c r="U1709" s="18">
        <f t="shared" si="183"/>
        <v>157.976</v>
      </c>
      <c r="V1709" s="18">
        <f t="shared" si="184"/>
        <v>0</v>
      </c>
      <c r="W1709" s="18">
        <f t="shared" si="185"/>
        <v>0</v>
      </c>
      <c r="X1709" s="27"/>
      <c r="Y1709" s="19">
        <f t="shared" si="186"/>
        <v>0</v>
      </c>
      <c r="Z1709" s="18">
        <f t="shared" si="187"/>
        <v>39.200000000000003</v>
      </c>
      <c r="AA1709" s="12">
        <v>303</v>
      </c>
      <c r="AB1709" s="12">
        <v>13186.81</v>
      </c>
      <c r="AC1709" s="28">
        <f>+I1709+Y1709-Z1709</f>
        <v>-21.000000000000004</v>
      </c>
      <c r="AD1709" s="20">
        <f t="shared" si="188"/>
        <v>30</v>
      </c>
      <c r="AE1709">
        <v>30</v>
      </c>
    </row>
    <row r="1710" spans="1:31" x14ac:dyDescent="0.25">
      <c r="A1710" s="9">
        <v>45107</v>
      </c>
      <c r="B1710" s="10" t="s">
        <v>326</v>
      </c>
      <c r="C1710" s="10" t="s">
        <v>320</v>
      </c>
      <c r="D1710" s="10" t="s">
        <v>40</v>
      </c>
      <c r="E1710" s="10" t="s">
        <v>30</v>
      </c>
      <c r="F1710" s="10">
        <v>610</v>
      </c>
      <c r="G1710" s="10">
        <v>665</v>
      </c>
      <c r="H1710" s="11">
        <f>SUMIFS(AA:AA,$A:$A,EOMONTH($A1710,-1),$B:$B,$B1710)</f>
        <v>0</v>
      </c>
      <c r="I1710" s="63">
        <f>ROUND(SUMIFS(AC:AC,$A:$A,EOMONTH($A1710,-1),$B:$B,$B1710),2)</f>
        <v>32.64</v>
      </c>
      <c r="J1710" s="11">
        <f>SUMIFS(AB:AB,$A:$A,EOMONTH($A1710,-1),$B:$B,$B1710)</f>
        <v>0</v>
      </c>
      <c r="K1710" s="13">
        <v>0</v>
      </c>
      <c r="L1710" s="25">
        <v>0</v>
      </c>
      <c r="M1710" s="15">
        <v>258</v>
      </c>
      <c r="N1710" s="14">
        <v>17104.060000000001</v>
      </c>
      <c r="O1710" s="16">
        <v>175</v>
      </c>
      <c r="P1710" s="16">
        <v>22398.75</v>
      </c>
      <c r="Q1710" s="16">
        <v>0</v>
      </c>
      <c r="R1710" s="16">
        <f>Q1710*16.876/100</f>
        <v>0</v>
      </c>
      <c r="S1710" s="17">
        <f t="shared" si="182"/>
        <v>0</v>
      </c>
      <c r="T1710" s="16">
        <v>0</v>
      </c>
      <c r="U1710" s="18">
        <f t="shared" si="183"/>
        <v>0</v>
      </c>
      <c r="V1710" s="18">
        <f t="shared" si="184"/>
        <v>157.38</v>
      </c>
      <c r="W1710" s="18">
        <f t="shared" si="185"/>
        <v>26.422528200000002</v>
      </c>
      <c r="X1710" s="27"/>
      <c r="Y1710" s="19">
        <f t="shared" si="186"/>
        <v>183.80252819999998</v>
      </c>
      <c r="Z1710" s="18">
        <f t="shared" si="187"/>
        <v>116.375</v>
      </c>
      <c r="AA1710" s="12">
        <v>83</v>
      </c>
      <c r="AB1710" s="12">
        <v>5502.47</v>
      </c>
      <c r="AC1710" s="28">
        <f>+I1710+Y1710-Z1710</f>
        <v>100.06752819999997</v>
      </c>
      <c r="AD1710" s="20">
        <f t="shared" si="188"/>
        <v>0</v>
      </c>
      <c r="AE1710">
        <v>100</v>
      </c>
    </row>
    <row r="1711" spans="1:31" x14ac:dyDescent="0.25">
      <c r="A1711" s="9">
        <v>45107</v>
      </c>
      <c r="B1711" s="10" t="s">
        <v>327</v>
      </c>
      <c r="C1711" s="10" t="s">
        <v>320</v>
      </c>
      <c r="D1711" s="10" t="s">
        <v>40</v>
      </c>
      <c r="E1711" s="10" t="s">
        <v>30</v>
      </c>
      <c r="F1711" s="10">
        <v>610</v>
      </c>
      <c r="G1711" s="10">
        <v>665</v>
      </c>
      <c r="H1711" s="11">
        <f>SUMIFS(AA:AA,$A:$A,EOMONTH($A1711,-1),$B:$B,$B1711)</f>
        <v>110</v>
      </c>
      <c r="I1711" s="63">
        <f>ROUND(SUMIFS(AC:AC,$A:$A,EOMONTH($A1711,-1),$B:$B,$B1711),2)</f>
        <v>-13.63</v>
      </c>
      <c r="J1711" s="11">
        <f>SUMIFS(AB:AB,$A:$A,EOMONTH($A1711,-1),$B:$B,$B1711)</f>
        <v>9710.2000000000007</v>
      </c>
      <c r="K1711" s="13">
        <v>0</v>
      </c>
      <c r="L1711" s="25">
        <v>0</v>
      </c>
      <c r="M1711" s="15">
        <v>0</v>
      </c>
      <c r="N1711" s="14">
        <v>0</v>
      </c>
      <c r="O1711" s="16">
        <v>100</v>
      </c>
      <c r="P1711" s="16">
        <v>12870</v>
      </c>
      <c r="Q1711" s="16">
        <v>0</v>
      </c>
      <c r="R1711" s="16">
        <f>Q1711*16.876/100</f>
        <v>0</v>
      </c>
      <c r="S1711" s="17">
        <f t="shared" si="182"/>
        <v>0</v>
      </c>
      <c r="T1711" s="16">
        <v>0</v>
      </c>
      <c r="U1711" s="18">
        <f t="shared" si="183"/>
        <v>73.150000000000006</v>
      </c>
      <c r="V1711" s="18">
        <f t="shared" si="184"/>
        <v>0</v>
      </c>
      <c r="W1711" s="18">
        <f t="shared" si="185"/>
        <v>0</v>
      </c>
      <c r="X1711" s="27"/>
      <c r="Y1711" s="19">
        <f t="shared" si="186"/>
        <v>0</v>
      </c>
      <c r="Z1711" s="18">
        <f t="shared" si="187"/>
        <v>66.5</v>
      </c>
      <c r="AA1711" s="12">
        <v>10</v>
      </c>
      <c r="AB1711" s="12">
        <v>882.75</v>
      </c>
      <c r="AC1711" s="28">
        <f>+I1711+Y1711-Z1711</f>
        <v>-80.13</v>
      </c>
      <c r="AD1711" s="20">
        <f t="shared" si="188"/>
        <v>90</v>
      </c>
      <c r="AE1711">
        <v>90</v>
      </c>
    </row>
    <row r="1712" spans="1:31" x14ac:dyDescent="0.25">
      <c r="A1712" s="9">
        <v>45107</v>
      </c>
      <c r="B1712" s="10" t="s">
        <v>328</v>
      </c>
      <c r="C1712" s="10" t="s">
        <v>320</v>
      </c>
      <c r="D1712" s="10" t="s">
        <v>40</v>
      </c>
      <c r="E1712" s="10" t="s">
        <v>30</v>
      </c>
      <c r="F1712" s="10">
        <v>610</v>
      </c>
      <c r="G1712" s="10">
        <v>665</v>
      </c>
      <c r="H1712" s="11">
        <f>SUMIFS(AA:AA,$A:$A,EOMONTH($A1712,-1),$B:$B,$B1712)</f>
        <v>88</v>
      </c>
      <c r="I1712" s="63">
        <f>ROUND(SUMIFS(AC:AC,$A:$A,EOMONTH($A1712,-1),$B:$B,$B1712),2)</f>
        <v>-30.12</v>
      </c>
      <c r="J1712" s="11">
        <f>SUMIFS(AB:AB,$A:$A,EOMONTH($A1712,-1),$B:$B,$B1712)</f>
        <v>10614.46</v>
      </c>
      <c r="K1712" s="13">
        <v>0</v>
      </c>
      <c r="L1712" s="25">
        <v>0</v>
      </c>
      <c r="M1712" s="15">
        <v>0</v>
      </c>
      <c r="N1712" s="14">
        <v>0</v>
      </c>
      <c r="O1712" s="16">
        <v>0</v>
      </c>
      <c r="P1712" s="16">
        <v>0</v>
      </c>
      <c r="Q1712" s="16">
        <v>0</v>
      </c>
      <c r="R1712" s="16">
        <f>Q1712*16.876/100</f>
        <v>0</v>
      </c>
      <c r="S1712" s="17">
        <f t="shared" si="182"/>
        <v>0</v>
      </c>
      <c r="T1712" s="16">
        <v>0</v>
      </c>
      <c r="U1712" s="18">
        <f t="shared" si="183"/>
        <v>58.52</v>
      </c>
      <c r="V1712" s="18">
        <f t="shared" si="184"/>
        <v>0</v>
      </c>
      <c r="W1712" s="18">
        <f t="shared" si="185"/>
        <v>0</v>
      </c>
      <c r="X1712" s="27"/>
      <c r="Y1712" s="19">
        <f t="shared" si="186"/>
        <v>0</v>
      </c>
      <c r="Z1712" s="18">
        <f t="shared" si="187"/>
        <v>0</v>
      </c>
      <c r="AA1712" s="12">
        <v>88</v>
      </c>
      <c r="AB1712" s="12">
        <v>10614.46</v>
      </c>
      <c r="AC1712" s="28">
        <f>+I1712+Y1712-Z1712</f>
        <v>-30.12</v>
      </c>
      <c r="AD1712" s="20">
        <f t="shared" si="188"/>
        <v>40</v>
      </c>
      <c r="AE1712">
        <v>40</v>
      </c>
    </row>
    <row r="1713" spans="1:31" x14ac:dyDescent="0.25">
      <c r="A1713" s="9">
        <v>45107</v>
      </c>
      <c r="B1713" s="10" t="s">
        <v>329</v>
      </c>
      <c r="C1713" s="10" t="s">
        <v>320</v>
      </c>
      <c r="D1713" s="10" t="s">
        <v>40</v>
      </c>
      <c r="E1713" s="10" t="s">
        <v>30</v>
      </c>
      <c r="F1713" s="10">
        <v>610</v>
      </c>
      <c r="G1713" s="10">
        <v>665</v>
      </c>
      <c r="H1713" s="11">
        <f>SUMIFS(AA:AA,$A:$A,EOMONTH($A1713,-1),$B:$B,$B1713)</f>
        <v>327</v>
      </c>
      <c r="I1713" s="63">
        <f>ROUND(SUMIFS(AC:AC,$A:$A,EOMONTH($A1713,-1),$B:$B,$B1713),2)</f>
        <v>-88.76</v>
      </c>
      <c r="J1713" s="11">
        <f>SUMIFS(AB:AB,$A:$A,EOMONTH($A1713,-1),$B:$B,$B1713)</f>
        <v>24443.05</v>
      </c>
      <c r="K1713" s="13">
        <v>0</v>
      </c>
      <c r="L1713" s="25">
        <v>0</v>
      </c>
      <c r="M1713" s="15">
        <v>206</v>
      </c>
      <c r="N1713" s="14">
        <v>13570.58</v>
      </c>
      <c r="O1713" s="16">
        <v>200</v>
      </c>
      <c r="P1713" s="16">
        <v>25616.25</v>
      </c>
      <c r="Q1713" s="16">
        <v>0</v>
      </c>
      <c r="R1713" s="16">
        <f>Q1713*16.876/100</f>
        <v>0</v>
      </c>
      <c r="S1713" s="17">
        <f t="shared" si="182"/>
        <v>0</v>
      </c>
      <c r="T1713" s="16">
        <v>0</v>
      </c>
      <c r="U1713" s="18">
        <f t="shared" si="183"/>
        <v>217.45500000000001</v>
      </c>
      <c r="V1713" s="18">
        <f t="shared" si="184"/>
        <v>125.66</v>
      </c>
      <c r="W1713" s="18">
        <f t="shared" si="185"/>
        <v>21.097057400000004</v>
      </c>
      <c r="X1713" s="27"/>
      <c r="Y1713" s="19">
        <f t="shared" si="186"/>
        <v>146.75705740000001</v>
      </c>
      <c r="Z1713" s="18">
        <f t="shared" si="187"/>
        <v>133</v>
      </c>
      <c r="AA1713" s="12">
        <v>333</v>
      </c>
      <c r="AB1713" s="12">
        <v>23693.41</v>
      </c>
      <c r="AC1713" s="28">
        <f>+I1713+Y1713-Z1713</f>
        <v>-75.002942599999997</v>
      </c>
      <c r="AD1713" s="20">
        <f t="shared" si="188"/>
        <v>80</v>
      </c>
      <c r="AE1713">
        <v>80</v>
      </c>
    </row>
    <row r="1714" spans="1:31" x14ac:dyDescent="0.25">
      <c r="A1714" s="9">
        <v>45107</v>
      </c>
      <c r="B1714" s="10" t="s">
        <v>330</v>
      </c>
      <c r="C1714" s="10" t="s">
        <v>320</v>
      </c>
      <c r="D1714" s="10" t="s">
        <v>40</v>
      </c>
      <c r="E1714" s="10" t="s">
        <v>30</v>
      </c>
      <c r="F1714" s="10">
        <v>610</v>
      </c>
      <c r="G1714" s="10">
        <v>665</v>
      </c>
      <c r="H1714" s="11">
        <f>SUMIFS(AA:AA,$A:$A,EOMONTH($A1714,-1),$B:$B,$B1714)</f>
        <v>1</v>
      </c>
      <c r="I1714" s="63">
        <f>ROUND(SUMIFS(AC:AC,$A:$A,EOMONTH($A1714,-1),$B:$B,$B1714),2)</f>
        <v>-86.73</v>
      </c>
      <c r="J1714" s="11">
        <f>SUMIFS(AB:AB,$A:$A,EOMONTH($A1714,-1),$B:$B,$B1714)</f>
        <v>74.430000000000007</v>
      </c>
      <c r="K1714" s="13">
        <v>0</v>
      </c>
      <c r="L1714" s="25">
        <v>0</v>
      </c>
      <c r="M1714" s="15">
        <v>200</v>
      </c>
      <c r="N1714" s="14">
        <v>13142.55</v>
      </c>
      <c r="O1714" s="16">
        <v>150</v>
      </c>
      <c r="P1714" s="16">
        <v>19305</v>
      </c>
      <c r="Q1714" s="16">
        <v>0</v>
      </c>
      <c r="R1714" s="16">
        <f>Q1714*16.876/100</f>
        <v>0</v>
      </c>
      <c r="S1714" s="17">
        <f t="shared" si="182"/>
        <v>0</v>
      </c>
      <c r="T1714" s="16">
        <v>0</v>
      </c>
      <c r="U1714" s="18">
        <f t="shared" si="183"/>
        <v>0.66500000000000004</v>
      </c>
      <c r="V1714" s="18">
        <f t="shared" si="184"/>
        <v>122</v>
      </c>
      <c r="W1714" s="18">
        <f t="shared" si="185"/>
        <v>20.482580000000002</v>
      </c>
      <c r="X1714" s="27"/>
      <c r="Y1714" s="19">
        <f t="shared" si="186"/>
        <v>142.48258000000001</v>
      </c>
      <c r="Z1714" s="18">
        <f t="shared" si="187"/>
        <v>99.75</v>
      </c>
      <c r="AA1714" s="12">
        <v>51</v>
      </c>
      <c r="AB1714" s="12">
        <v>3353.56</v>
      </c>
      <c r="AC1714" s="28">
        <f>+I1714+Y1714-Z1714</f>
        <v>-43.997419999999991</v>
      </c>
      <c r="AD1714" s="20">
        <f t="shared" si="188"/>
        <v>50</v>
      </c>
      <c r="AE1714">
        <v>50</v>
      </c>
    </row>
    <row r="1715" spans="1:31" x14ac:dyDescent="0.25">
      <c r="A1715" s="9">
        <v>45107</v>
      </c>
      <c r="B1715" s="10" t="s">
        <v>331</v>
      </c>
      <c r="C1715" s="10" t="s">
        <v>320</v>
      </c>
      <c r="D1715" s="10" t="s">
        <v>40</v>
      </c>
      <c r="E1715" s="10" t="s">
        <v>30</v>
      </c>
      <c r="F1715" s="10">
        <v>610</v>
      </c>
      <c r="G1715" s="10">
        <v>665</v>
      </c>
      <c r="H1715" s="11">
        <f>SUMIFS(AA:AA,$A:$A,EOMONTH($A1715,-1),$B:$B,$B1715)</f>
        <v>465</v>
      </c>
      <c r="I1715" s="63">
        <f>ROUND(SUMIFS(AC:AC,$A:$A,EOMONTH($A1715,-1),$B:$B,$B1715),2)</f>
        <v>20.99</v>
      </c>
      <c r="J1715" s="11">
        <f>SUMIFS(AB:AB,$A:$A,EOMONTH($A1715,-1),$B:$B,$B1715)</f>
        <v>76725</v>
      </c>
      <c r="K1715" s="13">
        <v>0</v>
      </c>
      <c r="L1715" s="25">
        <v>0</v>
      </c>
      <c r="M1715" s="15">
        <v>0</v>
      </c>
      <c r="N1715" s="14">
        <v>0</v>
      </c>
      <c r="O1715" s="16">
        <v>100</v>
      </c>
      <c r="P1715" s="16">
        <v>12870</v>
      </c>
      <c r="Q1715" s="16">
        <v>0</v>
      </c>
      <c r="R1715" s="16">
        <f>Q1715*16.876/100</f>
        <v>0</v>
      </c>
      <c r="S1715" s="17">
        <f t="shared" si="182"/>
        <v>0</v>
      </c>
      <c r="T1715" s="16">
        <v>0</v>
      </c>
      <c r="U1715" s="18">
        <f t="shared" si="183"/>
        <v>309.22500000000002</v>
      </c>
      <c r="V1715" s="18">
        <f t="shared" si="184"/>
        <v>0</v>
      </c>
      <c r="W1715" s="18">
        <f t="shared" si="185"/>
        <v>0</v>
      </c>
      <c r="X1715" s="27"/>
      <c r="Y1715" s="19">
        <f t="shared" si="186"/>
        <v>0</v>
      </c>
      <c r="Z1715" s="18">
        <f t="shared" si="187"/>
        <v>66.5</v>
      </c>
      <c r="AA1715" s="12">
        <v>365</v>
      </c>
      <c r="AB1715" s="12">
        <v>60225</v>
      </c>
      <c r="AC1715" s="28">
        <f>+I1715+Y1715-Z1715</f>
        <v>-45.510000000000005</v>
      </c>
      <c r="AD1715" s="20">
        <f t="shared" si="188"/>
        <v>50</v>
      </c>
      <c r="AE1715">
        <v>50</v>
      </c>
    </row>
    <row r="1716" spans="1:31" x14ac:dyDescent="0.25">
      <c r="A1716" s="9">
        <v>45107</v>
      </c>
      <c r="B1716" s="10" t="s">
        <v>332</v>
      </c>
      <c r="C1716" s="10" t="s">
        <v>320</v>
      </c>
      <c r="D1716" s="10" t="s">
        <v>40</v>
      </c>
      <c r="E1716" s="10" t="s">
        <v>30</v>
      </c>
      <c r="F1716" s="10">
        <v>700</v>
      </c>
      <c r="G1716" s="10">
        <v>763</v>
      </c>
      <c r="H1716" s="11">
        <f>SUMIFS(AA:AA,$A:$A,EOMONTH($A1716,-1),$B:$B,$B1716)</f>
        <v>740</v>
      </c>
      <c r="I1716" s="63">
        <f>ROUND(SUMIFS(AC:AC,$A:$A,EOMONTH($A1716,-1),$B:$B,$B1716),2)</f>
        <v>-151.80000000000001</v>
      </c>
      <c r="J1716" s="11">
        <f>SUMIFS(AB:AB,$A:$A,EOMONTH($A1716,-1),$B:$B,$B1716)</f>
        <v>49167.87</v>
      </c>
      <c r="K1716" s="13">
        <v>0</v>
      </c>
      <c r="L1716" s="25">
        <v>0</v>
      </c>
      <c r="M1716" s="15">
        <v>0</v>
      </c>
      <c r="N1716" s="14">
        <v>0</v>
      </c>
      <c r="O1716" s="16">
        <v>156</v>
      </c>
      <c r="P1716" s="16">
        <v>16941.07</v>
      </c>
      <c r="Q1716" s="16">
        <v>0</v>
      </c>
      <c r="R1716" s="16">
        <f>Q1716*16.876/100</f>
        <v>0</v>
      </c>
      <c r="S1716" s="17">
        <f t="shared" si="182"/>
        <v>0</v>
      </c>
      <c r="T1716" s="16">
        <v>0</v>
      </c>
      <c r="U1716" s="18">
        <f t="shared" si="183"/>
        <v>564.62</v>
      </c>
      <c r="V1716" s="18">
        <f t="shared" si="184"/>
        <v>0</v>
      </c>
      <c r="W1716" s="18">
        <f t="shared" si="185"/>
        <v>0</v>
      </c>
      <c r="X1716" s="27"/>
      <c r="Y1716" s="19">
        <f t="shared" si="186"/>
        <v>0</v>
      </c>
      <c r="Z1716" s="18">
        <f t="shared" si="187"/>
        <v>119.02800000000001</v>
      </c>
      <c r="AA1716" s="12">
        <v>584</v>
      </c>
      <c r="AB1716" s="12">
        <v>38802.76</v>
      </c>
      <c r="AC1716" s="28">
        <f>+I1716+Y1716-Z1716</f>
        <v>-270.82800000000003</v>
      </c>
      <c r="AD1716" s="20">
        <f t="shared" si="188"/>
        <v>280</v>
      </c>
      <c r="AE1716">
        <v>280</v>
      </c>
    </row>
    <row r="1717" spans="1:31" x14ac:dyDescent="0.25">
      <c r="A1717" s="9">
        <v>45107</v>
      </c>
      <c r="B1717" s="10" t="s">
        <v>333</v>
      </c>
      <c r="C1717" s="10" t="s">
        <v>320</v>
      </c>
      <c r="D1717" s="10" t="s">
        <v>40</v>
      </c>
      <c r="E1717" s="10" t="s">
        <v>30</v>
      </c>
      <c r="F1717" s="10">
        <v>700</v>
      </c>
      <c r="G1717" s="10">
        <v>763</v>
      </c>
      <c r="H1717" s="11">
        <f>SUMIFS(AA:AA,$A:$A,EOMONTH($A1717,-1),$B:$B,$B1717)</f>
        <v>19</v>
      </c>
      <c r="I1717" s="63">
        <f>ROUND(SUMIFS(AC:AC,$A:$A,EOMONTH($A1717,-1),$B:$B,$B1717),2)</f>
        <v>-9.19</v>
      </c>
      <c r="J1717" s="11">
        <f>SUMIFS(AB:AB,$A:$A,EOMONTH($A1717,-1),$B:$B,$B1717)</f>
        <v>2363.79</v>
      </c>
      <c r="K1717" s="13">
        <v>0</v>
      </c>
      <c r="L1717" s="25">
        <v>0</v>
      </c>
      <c r="M1717" s="15">
        <v>0</v>
      </c>
      <c r="N1717" s="14">
        <v>0</v>
      </c>
      <c r="O1717" s="16">
        <v>0</v>
      </c>
      <c r="P1717" s="16">
        <v>0</v>
      </c>
      <c r="Q1717" s="16">
        <v>0</v>
      </c>
      <c r="R1717" s="16">
        <f>Q1717*16.876/100</f>
        <v>0</v>
      </c>
      <c r="S1717" s="17">
        <f t="shared" si="182"/>
        <v>0</v>
      </c>
      <c r="T1717" s="16">
        <v>0</v>
      </c>
      <c r="U1717" s="18">
        <f t="shared" si="183"/>
        <v>14.497</v>
      </c>
      <c r="V1717" s="18">
        <f t="shared" si="184"/>
        <v>0</v>
      </c>
      <c r="W1717" s="18">
        <f t="shared" si="185"/>
        <v>0</v>
      </c>
      <c r="X1717" s="27"/>
      <c r="Y1717" s="19">
        <f t="shared" si="186"/>
        <v>0</v>
      </c>
      <c r="Z1717" s="18">
        <f t="shared" si="187"/>
        <v>0</v>
      </c>
      <c r="AA1717" s="12">
        <v>19</v>
      </c>
      <c r="AB1717" s="12">
        <v>2363.79</v>
      </c>
      <c r="AC1717" s="28">
        <f>+I1717+Y1717-Z1717</f>
        <v>-9.19</v>
      </c>
      <c r="AD1717" s="20">
        <f t="shared" si="188"/>
        <v>10</v>
      </c>
      <c r="AE1717">
        <v>10</v>
      </c>
    </row>
    <row r="1718" spans="1:31" x14ac:dyDescent="0.25">
      <c r="A1718" s="9">
        <v>45107</v>
      </c>
      <c r="B1718" s="10" t="s">
        <v>334</v>
      </c>
      <c r="C1718" s="10" t="s">
        <v>320</v>
      </c>
      <c r="D1718" s="10" t="s">
        <v>40</v>
      </c>
      <c r="E1718" s="10" t="s">
        <v>30</v>
      </c>
      <c r="F1718" s="10">
        <v>700</v>
      </c>
      <c r="G1718" s="10">
        <v>763</v>
      </c>
      <c r="H1718" s="11">
        <f>SUMIFS(AA:AA,$A:$A,EOMONTH($A1718,-1),$B:$B,$B1718)</f>
        <v>99</v>
      </c>
      <c r="I1718" s="63">
        <f>ROUND(SUMIFS(AC:AC,$A:$A,EOMONTH($A1718,-1),$B:$B,$B1718),2)</f>
        <v>-138.38999999999999</v>
      </c>
      <c r="J1718" s="11">
        <f>SUMIFS(AB:AB,$A:$A,EOMONTH($A1718,-1),$B:$B,$B1718)</f>
        <v>6577.92</v>
      </c>
      <c r="K1718" s="13">
        <v>0</v>
      </c>
      <c r="L1718" s="25">
        <v>0</v>
      </c>
      <c r="M1718" s="15">
        <v>0</v>
      </c>
      <c r="N1718" s="14">
        <v>0</v>
      </c>
      <c r="O1718" s="16">
        <v>49</v>
      </c>
      <c r="P1718" s="16">
        <v>5888.87</v>
      </c>
      <c r="Q1718" s="16">
        <v>0</v>
      </c>
      <c r="R1718" s="16">
        <f>Q1718*16.876/100</f>
        <v>0</v>
      </c>
      <c r="S1718" s="17">
        <f t="shared" si="182"/>
        <v>0</v>
      </c>
      <c r="T1718" s="16">
        <v>0</v>
      </c>
      <c r="U1718" s="18">
        <f t="shared" si="183"/>
        <v>75.537000000000006</v>
      </c>
      <c r="V1718" s="18">
        <f t="shared" si="184"/>
        <v>0</v>
      </c>
      <c r="W1718" s="18">
        <f t="shared" si="185"/>
        <v>0</v>
      </c>
      <c r="X1718" s="27"/>
      <c r="Y1718" s="19">
        <f t="shared" si="186"/>
        <v>0</v>
      </c>
      <c r="Z1718" s="18">
        <f t="shared" si="187"/>
        <v>37.387</v>
      </c>
      <c r="AA1718" s="12">
        <v>50</v>
      </c>
      <c r="AB1718" s="12">
        <v>3322.18</v>
      </c>
      <c r="AC1718" s="28">
        <f>+I1718+Y1718-Z1718</f>
        <v>-175.77699999999999</v>
      </c>
      <c r="AD1718" s="20">
        <f t="shared" si="188"/>
        <v>180</v>
      </c>
      <c r="AE1718">
        <v>180</v>
      </c>
    </row>
    <row r="1719" spans="1:31" x14ac:dyDescent="0.25">
      <c r="A1719" s="9">
        <v>45107</v>
      </c>
      <c r="B1719" s="10" t="s">
        <v>335</v>
      </c>
      <c r="C1719" s="10" t="s">
        <v>320</v>
      </c>
      <c r="D1719" s="10" t="s">
        <v>40</v>
      </c>
      <c r="E1719" s="10" t="s">
        <v>30</v>
      </c>
      <c r="F1719" s="10">
        <v>1050</v>
      </c>
      <c r="G1719" s="10">
        <v>1144</v>
      </c>
      <c r="H1719" s="11">
        <f>SUMIFS(AA:AA,$A:$A,EOMONTH($A1719,-1),$B:$B,$B1719)</f>
        <v>93</v>
      </c>
      <c r="I1719" s="63">
        <f>ROUND(SUMIFS(AC:AC,$A:$A,EOMONTH($A1719,-1),$B:$B,$B1719),2)</f>
        <v>-32.06</v>
      </c>
      <c r="J1719" s="11">
        <f>SUMIFS(AB:AB,$A:$A,EOMONTH($A1719,-1),$B:$B,$B1719)</f>
        <v>17110.310000000001</v>
      </c>
      <c r="K1719" s="13">
        <v>0</v>
      </c>
      <c r="L1719" s="25">
        <v>0</v>
      </c>
      <c r="M1719" s="15">
        <v>0</v>
      </c>
      <c r="N1719" s="14">
        <v>0</v>
      </c>
      <c r="O1719" s="16">
        <v>0</v>
      </c>
      <c r="P1719" s="16">
        <v>0</v>
      </c>
      <c r="Q1719" s="16">
        <v>0</v>
      </c>
      <c r="R1719" s="16">
        <f>Q1719*16.876/100</f>
        <v>0</v>
      </c>
      <c r="S1719" s="17">
        <f t="shared" si="182"/>
        <v>0</v>
      </c>
      <c r="T1719" s="16">
        <v>0</v>
      </c>
      <c r="U1719" s="18">
        <f t="shared" si="183"/>
        <v>106.392</v>
      </c>
      <c r="V1719" s="18">
        <f t="shared" si="184"/>
        <v>0</v>
      </c>
      <c r="W1719" s="18">
        <f t="shared" si="185"/>
        <v>0</v>
      </c>
      <c r="X1719" s="27"/>
      <c r="Y1719" s="19">
        <f t="shared" si="186"/>
        <v>0</v>
      </c>
      <c r="Z1719" s="18">
        <f t="shared" si="187"/>
        <v>0</v>
      </c>
      <c r="AA1719" s="12">
        <v>93</v>
      </c>
      <c r="AB1719" s="12">
        <v>17110.310000000001</v>
      </c>
      <c r="AC1719" s="28">
        <f>+I1719+Y1719-Z1719</f>
        <v>-32.06</v>
      </c>
      <c r="AD1719" s="20">
        <f t="shared" si="188"/>
        <v>40</v>
      </c>
      <c r="AE1719">
        <v>40</v>
      </c>
    </row>
    <row r="1720" spans="1:31" x14ac:dyDescent="0.25">
      <c r="A1720" s="9">
        <v>45107</v>
      </c>
      <c r="B1720" s="10" t="s">
        <v>336</v>
      </c>
      <c r="C1720" s="10" t="s">
        <v>320</v>
      </c>
      <c r="D1720" s="10" t="s">
        <v>40</v>
      </c>
      <c r="E1720" s="10" t="s">
        <v>30</v>
      </c>
      <c r="F1720" s="10">
        <v>1050</v>
      </c>
      <c r="G1720" s="10">
        <v>1144</v>
      </c>
      <c r="H1720" s="11">
        <f>SUMIFS(AA:AA,$A:$A,EOMONTH($A1720,-1),$B:$B,$B1720)</f>
        <v>209</v>
      </c>
      <c r="I1720" s="63">
        <f>ROUND(SUMIFS(AC:AC,$A:$A,EOMONTH($A1720,-1),$B:$B,$B1720),2)</f>
        <v>-235.61</v>
      </c>
      <c r="J1720" s="11">
        <f>SUMIFS(AB:AB,$A:$A,EOMONTH($A1720,-1),$B:$B,$B1720)</f>
        <v>25021.99</v>
      </c>
      <c r="K1720" s="13">
        <v>0</v>
      </c>
      <c r="L1720" s="25">
        <v>0</v>
      </c>
      <c r="M1720" s="15">
        <v>0</v>
      </c>
      <c r="N1720" s="14">
        <v>0</v>
      </c>
      <c r="O1720" s="16">
        <v>162</v>
      </c>
      <c r="P1720" s="16">
        <v>30837.51</v>
      </c>
      <c r="Q1720" s="16">
        <v>0</v>
      </c>
      <c r="R1720" s="16">
        <f>Q1720*16.876/100</f>
        <v>0</v>
      </c>
      <c r="S1720" s="17">
        <f t="shared" si="182"/>
        <v>0</v>
      </c>
      <c r="T1720" s="16">
        <v>0</v>
      </c>
      <c r="U1720" s="18">
        <f t="shared" si="183"/>
        <v>239.096</v>
      </c>
      <c r="V1720" s="18">
        <f t="shared" si="184"/>
        <v>0</v>
      </c>
      <c r="W1720" s="18">
        <f t="shared" si="185"/>
        <v>0</v>
      </c>
      <c r="X1720" s="27"/>
      <c r="Y1720" s="19">
        <f t="shared" si="186"/>
        <v>0</v>
      </c>
      <c r="Z1720" s="18">
        <f t="shared" si="187"/>
        <v>185.328</v>
      </c>
      <c r="AA1720" s="12">
        <v>47</v>
      </c>
      <c r="AB1720" s="12">
        <v>5626.96</v>
      </c>
      <c r="AC1720" s="28">
        <f>+I1720+Y1720-Z1720</f>
        <v>-420.93799999999999</v>
      </c>
      <c r="AD1720" s="20">
        <f t="shared" si="188"/>
        <v>430</v>
      </c>
      <c r="AE1720">
        <v>430</v>
      </c>
    </row>
    <row r="1721" spans="1:31" x14ac:dyDescent="0.25">
      <c r="A1721" s="9">
        <v>45107</v>
      </c>
      <c r="B1721" s="10" t="s">
        <v>337</v>
      </c>
      <c r="C1721" s="10" t="s">
        <v>320</v>
      </c>
      <c r="D1721" s="10" t="s">
        <v>40</v>
      </c>
      <c r="E1721" s="10" t="s">
        <v>30</v>
      </c>
      <c r="F1721" s="10">
        <v>1050</v>
      </c>
      <c r="G1721" s="10">
        <v>1144</v>
      </c>
      <c r="H1721" s="11">
        <f>SUMIFS(AA:AA,$A:$A,EOMONTH($A1721,-1),$B:$B,$B1721)</f>
        <v>138</v>
      </c>
      <c r="I1721" s="63">
        <f>ROUND(SUMIFS(AC:AC,$A:$A,EOMONTH($A1721,-1),$B:$B,$B1721),2)</f>
        <v>-91.57</v>
      </c>
      <c r="J1721" s="11">
        <f>SUMIFS(AB:AB,$A:$A,EOMONTH($A1721,-1),$B:$B,$B1721)</f>
        <v>16908.330000000002</v>
      </c>
      <c r="K1721" s="13">
        <v>0</v>
      </c>
      <c r="L1721" s="25">
        <v>0</v>
      </c>
      <c r="M1721" s="15">
        <v>0</v>
      </c>
      <c r="N1721" s="14">
        <v>0</v>
      </c>
      <c r="O1721" s="21">
        <v>57</v>
      </c>
      <c r="P1721" s="16">
        <v>11570.46</v>
      </c>
      <c r="Q1721" s="21">
        <v>3</v>
      </c>
      <c r="R1721" s="16">
        <f>Q1721*16.876/100</f>
        <v>0.50627999999999995</v>
      </c>
      <c r="S1721" s="17">
        <f t="shared" si="182"/>
        <v>3.5062799999999998</v>
      </c>
      <c r="T1721" s="16">
        <v>367.56</v>
      </c>
      <c r="U1721" s="18">
        <f t="shared" si="183"/>
        <v>157.87200000000001</v>
      </c>
      <c r="V1721" s="18">
        <f t="shared" si="184"/>
        <v>0</v>
      </c>
      <c r="W1721" s="18">
        <f t="shared" si="185"/>
        <v>0</v>
      </c>
      <c r="X1721" s="27"/>
      <c r="Y1721" s="19">
        <f t="shared" si="186"/>
        <v>0</v>
      </c>
      <c r="Z1721" s="18">
        <f t="shared" si="187"/>
        <v>65.207999999999998</v>
      </c>
      <c r="AA1721" s="12">
        <v>78</v>
      </c>
      <c r="AB1721" s="12">
        <v>9556.8799999999992</v>
      </c>
      <c r="AC1721" s="28">
        <f>+I1721+Y1721-Z1721</f>
        <v>-156.77799999999999</v>
      </c>
      <c r="AD1721" s="20">
        <f t="shared" si="188"/>
        <v>160</v>
      </c>
      <c r="AE1721">
        <v>160</v>
      </c>
    </row>
    <row r="1722" spans="1:31" x14ac:dyDescent="0.25">
      <c r="A1722" s="9">
        <v>45107</v>
      </c>
      <c r="B1722" s="10" t="s">
        <v>338</v>
      </c>
      <c r="C1722" s="10" t="s">
        <v>320</v>
      </c>
      <c r="D1722" s="10" t="s">
        <v>40</v>
      </c>
      <c r="E1722" s="10" t="s">
        <v>30</v>
      </c>
      <c r="F1722" s="10">
        <v>1050</v>
      </c>
      <c r="G1722" s="10">
        <v>1144</v>
      </c>
      <c r="H1722" s="11">
        <f>SUMIFS(AA:AA,$A:$A,EOMONTH($A1722,-1),$B:$B,$B1722)</f>
        <v>159</v>
      </c>
      <c r="I1722" s="63">
        <f>ROUND(SUMIFS(AC:AC,$A:$A,EOMONTH($A1722,-1),$B:$B,$B1722),2)</f>
        <v>-400.49</v>
      </c>
      <c r="J1722" s="11">
        <f>SUMIFS(AB:AB,$A:$A,EOMONTH($A1722,-1),$B:$B,$B1722)</f>
        <v>19294.990000000002</v>
      </c>
      <c r="K1722" s="13">
        <v>0</v>
      </c>
      <c r="L1722" s="25">
        <v>0</v>
      </c>
      <c r="M1722" s="15">
        <v>0</v>
      </c>
      <c r="N1722" s="14">
        <v>0</v>
      </c>
      <c r="O1722" s="16">
        <v>135</v>
      </c>
      <c r="P1722" s="16">
        <v>25393.5</v>
      </c>
      <c r="Q1722" s="16">
        <v>0</v>
      </c>
      <c r="R1722" s="16">
        <f>Q1722*16.876/100</f>
        <v>0</v>
      </c>
      <c r="S1722" s="17">
        <f t="shared" si="182"/>
        <v>0</v>
      </c>
      <c r="T1722" s="16">
        <v>0</v>
      </c>
      <c r="U1722" s="18">
        <f t="shared" si="183"/>
        <v>181.89599999999999</v>
      </c>
      <c r="V1722" s="18">
        <f t="shared" si="184"/>
        <v>0</v>
      </c>
      <c r="W1722" s="18">
        <f t="shared" si="185"/>
        <v>0</v>
      </c>
      <c r="X1722" s="27"/>
      <c r="Y1722" s="19">
        <f t="shared" si="186"/>
        <v>0</v>
      </c>
      <c r="Z1722" s="18">
        <f t="shared" si="187"/>
        <v>154.44</v>
      </c>
      <c r="AA1722" s="12">
        <v>24</v>
      </c>
      <c r="AB1722" s="12">
        <v>2912.45</v>
      </c>
      <c r="AC1722" s="28">
        <f>+I1722+Y1722-Z1722</f>
        <v>-554.93000000000006</v>
      </c>
      <c r="AD1722" s="20">
        <f t="shared" si="188"/>
        <v>560</v>
      </c>
      <c r="AE1722">
        <v>560</v>
      </c>
    </row>
    <row r="1723" spans="1:31" x14ac:dyDescent="0.25">
      <c r="A1723" s="9">
        <v>45107</v>
      </c>
      <c r="B1723" s="10" t="s">
        <v>339</v>
      </c>
      <c r="C1723" s="10" t="s">
        <v>320</v>
      </c>
      <c r="D1723" s="10" t="s">
        <v>40</v>
      </c>
      <c r="E1723" s="10" t="s">
        <v>30</v>
      </c>
      <c r="F1723" s="10">
        <v>1050</v>
      </c>
      <c r="G1723" s="10">
        <v>1144</v>
      </c>
      <c r="H1723" s="11">
        <f>SUMIFS(AA:AA,$A:$A,EOMONTH($A1723,-1),$B:$B,$B1723)</f>
        <v>226</v>
      </c>
      <c r="I1723" s="63">
        <f>ROUND(SUMIFS(AC:AC,$A:$A,EOMONTH($A1723,-1),$B:$B,$B1723),2)</f>
        <v>-72.209999999999994</v>
      </c>
      <c r="J1723" s="11">
        <f>SUMIFS(AB:AB,$A:$A,EOMONTH($A1723,-1),$B:$B,$B1723)</f>
        <v>27239.99</v>
      </c>
      <c r="K1723" s="13">
        <v>0</v>
      </c>
      <c r="L1723" s="25">
        <v>0</v>
      </c>
      <c r="M1723" s="15">
        <v>0</v>
      </c>
      <c r="N1723" s="14">
        <v>0</v>
      </c>
      <c r="O1723" s="21">
        <v>13</v>
      </c>
      <c r="P1723" s="16">
        <v>2698.74</v>
      </c>
      <c r="Q1723" s="21">
        <v>2</v>
      </c>
      <c r="R1723" s="16">
        <f>Q1723*16.876/100</f>
        <v>0.33752000000000004</v>
      </c>
      <c r="S1723" s="17">
        <f t="shared" si="182"/>
        <v>2.33752</v>
      </c>
      <c r="T1723" s="16">
        <v>241.06</v>
      </c>
      <c r="U1723" s="18">
        <f t="shared" si="183"/>
        <v>258.54399999999998</v>
      </c>
      <c r="V1723" s="18">
        <f t="shared" si="184"/>
        <v>0</v>
      </c>
      <c r="W1723" s="18">
        <f t="shared" si="185"/>
        <v>0</v>
      </c>
      <c r="X1723" s="27"/>
      <c r="Y1723" s="19">
        <f t="shared" si="186"/>
        <v>0</v>
      </c>
      <c r="Z1723" s="18">
        <f t="shared" si="187"/>
        <v>14.872</v>
      </c>
      <c r="AA1723" s="12">
        <v>211</v>
      </c>
      <c r="AB1723" s="12">
        <v>25432.03</v>
      </c>
      <c r="AC1723" s="28">
        <f>+I1723+Y1723-Z1723</f>
        <v>-87.081999999999994</v>
      </c>
      <c r="AD1723" s="20">
        <f t="shared" si="188"/>
        <v>90</v>
      </c>
      <c r="AE1723">
        <v>90</v>
      </c>
    </row>
    <row r="1724" spans="1:31" x14ac:dyDescent="0.25">
      <c r="A1724" s="9">
        <v>45107</v>
      </c>
      <c r="B1724" s="10" t="s">
        <v>340</v>
      </c>
      <c r="C1724" s="10" t="s">
        <v>320</v>
      </c>
      <c r="D1724" s="10" t="s">
        <v>40</v>
      </c>
      <c r="E1724" s="10" t="s">
        <v>30</v>
      </c>
      <c r="F1724" s="10">
        <v>1050</v>
      </c>
      <c r="G1724" s="10">
        <v>1144</v>
      </c>
      <c r="H1724" s="11">
        <f>SUMIFS(AA:AA,$A:$A,EOMONTH($A1724,-1),$B:$B,$B1724)</f>
        <v>140</v>
      </c>
      <c r="I1724" s="63">
        <f>ROUND(SUMIFS(AC:AC,$A:$A,EOMONTH($A1724,-1),$B:$B,$B1724),2)</f>
        <v>-209.05</v>
      </c>
      <c r="J1724" s="11">
        <f>SUMIFS(AB:AB,$A:$A,EOMONTH($A1724,-1),$B:$B,$B1724)</f>
        <v>16754.8</v>
      </c>
      <c r="K1724" s="13">
        <v>0</v>
      </c>
      <c r="L1724" s="25">
        <v>0</v>
      </c>
      <c r="M1724" s="15">
        <v>0</v>
      </c>
      <c r="N1724" s="14">
        <v>0</v>
      </c>
      <c r="O1724" s="16">
        <v>78</v>
      </c>
      <c r="P1724" s="16">
        <v>15727.14</v>
      </c>
      <c r="Q1724" s="16">
        <v>0</v>
      </c>
      <c r="R1724" s="16">
        <f>Q1724*16.876/100</f>
        <v>0</v>
      </c>
      <c r="S1724" s="17">
        <f t="shared" si="182"/>
        <v>0</v>
      </c>
      <c r="T1724" s="16">
        <v>0</v>
      </c>
      <c r="U1724" s="18">
        <f t="shared" si="183"/>
        <v>160.16</v>
      </c>
      <c r="V1724" s="18">
        <f t="shared" si="184"/>
        <v>0</v>
      </c>
      <c r="W1724" s="18">
        <f t="shared" si="185"/>
        <v>0</v>
      </c>
      <c r="X1724" s="27"/>
      <c r="Y1724" s="19">
        <f t="shared" si="186"/>
        <v>0</v>
      </c>
      <c r="Z1724" s="18">
        <f t="shared" si="187"/>
        <v>89.231999999999999</v>
      </c>
      <c r="AA1724" s="12">
        <v>62</v>
      </c>
      <c r="AB1724" s="12">
        <v>7419.98</v>
      </c>
      <c r="AC1724" s="28">
        <f>+I1724+Y1724-Z1724</f>
        <v>-298.28200000000004</v>
      </c>
      <c r="AD1724" s="20">
        <f t="shared" si="188"/>
        <v>300</v>
      </c>
      <c r="AE1724">
        <v>300</v>
      </c>
    </row>
    <row r="1725" spans="1:31" x14ac:dyDescent="0.25">
      <c r="A1725" s="9">
        <v>45107</v>
      </c>
      <c r="B1725" s="10" t="s">
        <v>341</v>
      </c>
      <c r="C1725" s="10" t="s">
        <v>320</v>
      </c>
      <c r="D1725" s="10" t="s">
        <v>40</v>
      </c>
      <c r="E1725" s="10" t="s">
        <v>30</v>
      </c>
      <c r="F1725" s="10">
        <v>970</v>
      </c>
      <c r="G1725" s="10">
        <v>1057</v>
      </c>
      <c r="H1725" s="11">
        <f>SUMIFS(AA:AA,$A:$A,EOMONTH($A1725,-1),$B:$B,$B1725)</f>
        <v>357</v>
      </c>
      <c r="I1725" s="63">
        <f>ROUND(SUMIFS(AC:AC,$A:$A,EOMONTH($A1725,-1),$B:$B,$B1725),2)</f>
        <v>-196.37</v>
      </c>
      <c r="J1725" s="11">
        <f>SUMIFS(AB:AB,$A:$A,EOMONTH($A1725,-1),$B:$B,$B1725)</f>
        <v>38754.550000000003</v>
      </c>
      <c r="K1725" s="13">
        <v>0</v>
      </c>
      <c r="L1725" s="25">
        <v>0</v>
      </c>
      <c r="M1725" s="15">
        <v>0</v>
      </c>
      <c r="N1725" s="14">
        <v>0</v>
      </c>
      <c r="O1725" s="16">
        <v>88</v>
      </c>
      <c r="P1725" s="16">
        <v>14851.98</v>
      </c>
      <c r="Q1725" s="16">
        <v>0</v>
      </c>
      <c r="R1725" s="16">
        <f>Q1725*16.876/100</f>
        <v>0</v>
      </c>
      <c r="S1725" s="17">
        <f t="shared" si="182"/>
        <v>0</v>
      </c>
      <c r="T1725" s="16">
        <v>0</v>
      </c>
      <c r="U1725" s="18">
        <f t="shared" si="183"/>
        <v>377.34899999999999</v>
      </c>
      <c r="V1725" s="18">
        <f t="shared" si="184"/>
        <v>0</v>
      </c>
      <c r="W1725" s="18">
        <f t="shared" si="185"/>
        <v>0</v>
      </c>
      <c r="X1725" s="27"/>
      <c r="Y1725" s="19">
        <f t="shared" si="186"/>
        <v>0</v>
      </c>
      <c r="Z1725" s="18">
        <f t="shared" si="187"/>
        <v>93.016000000000005</v>
      </c>
      <c r="AA1725" s="12">
        <v>269</v>
      </c>
      <c r="AB1725" s="12">
        <v>29201.61</v>
      </c>
      <c r="AC1725" s="28">
        <f>+I1725+Y1725-Z1725</f>
        <v>-289.38600000000002</v>
      </c>
      <c r="AD1725" s="20">
        <f t="shared" si="188"/>
        <v>290</v>
      </c>
      <c r="AE1725">
        <v>290</v>
      </c>
    </row>
    <row r="1726" spans="1:31" x14ac:dyDescent="0.25">
      <c r="A1726" s="9">
        <v>45107</v>
      </c>
      <c r="B1726" s="10" t="s">
        <v>342</v>
      </c>
      <c r="C1726" s="10" t="s">
        <v>320</v>
      </c>
      <c r="D1726" s="10" t="s">
        <v>40</v>
      </c>
      <c r="E1726" s="10" t="s">
        <v>30</v>
      </c>
      <c r="F1726" s="10">
        <v>970</v>
      </c>
      <c r="G1726" s="10">
        <v>1057</v>
      </c>
      <c r="H1726" s="11">
        <f>SUMIFS(AA:AA,$A:$A,EOMONTH($A1726,-1),$B:$B,$B1726)</f>
        <v>-13</v>
      </c>
      <c r="I1726" s="63">
        <f>ROUND(SUMIFS(AC:AC,$A:$A,EOMONTH($A1726,-1),$B:$B,$B1726),2)</f>
        <v>-30.94</v>
      </c>
      <c r="J1726" s="11">
        <f>SUMIFS(AB:AB,$A:$A,EOMONTH($A1726,-1),$B:$B,$B1726)</f>
        <v>-2788.5</v>
      </c>
      <c r="K1726" s="13">
        <v>0</v>
      </c>
      <c r="L1726" s="25">
        <v>0</v>
      </c>
      <c r="M1726" s="15">
        <v>0</v>
      </c>
      <c r="N1726" s="14">
        <v>0</v>
      </c>
      <c r="O1726" s="16">
        <v>0</v>
      </c>
      <c r="P1726" s="16">
        <v>0</v>
      </c>
      <c r="Q1726" s="16">
        <v>0</v>
      </c>
      <c r="R1726" s="16">
        <f>Q1726*16.876/100</f>
        <v>0</v>
      </c>
      <c r="S1726" s="17">
        <f t="shared" si="182"/>
        <v>0</v>
      </c>
      <c r="T1726" s="16">
        <v>0</v>
      </c>
      <c r="U1726" s="18">
        <f t="shared" si="183"/>
        <v>-13.741</v>
      </c>
      <c r="V1726" s="18">
        <f t="shared" si="184"/>
        <v>0</v>
      </c>
      <c r="W1726" s="18">
        <f t="shared" si="185"/>
        <v>0</v>
      </c>
      <c r="X1726" s="27"/>
      <c r="Y1726" s="19">
        <f t="shared" si="186"/>
        <v>0</v>
      </c>
      <c r="Z1726" s="18">
        <f t="shared" si="187"/>
        <v>0</v>
      </c>
      <c r="AA1726" s="12">
        <v>-13</v>
      </c>
      <c r="AB1726" s="12">
        <v>-2788.5</v>
      </c>
      <c r="AC1726" s="28">
        <f>+I1726+Y1726-Z1726</f>
        <v>-30.94</v>
      </c>
      <c r="AD1726" s="20">
        <f t="shared" si="188"/>
        <v>40</v>
      </c>
      <c r="AE1726">
        <v>40</v>
      </c>
    </row>
    <row r="1727" spans="1:31" x14ac:dyDescent="0.25">
      <c r="A1727" s="9">
        <v>45107</v>
      </c>
      <c r="B1727" s="10" t="s">
        <v>343</v>
      </c>
      <c r="C1727" s="10" t="s">
        <v>320</v>
      </c>
      <c r="D1727" s="10" t="s">
        <v>40</v>
      </c>
      <c r="E1727" s="10" t="s">
        <v>30</v>
      </c>
      <c r="F1727" s="10">
        <v>970</v>
      </c>
      <c r="G1727" s="10">
        <v>1057</v>
      </c>
      <c r="H1727" s="11">
        <f>SUMIFS(AA:AA,$A:$A,EOMONTH($A1727,-1),$B:$B,$B1727)</f>
        <v>147</v>
      </c>
      <c r="I1727" s="63">
        <f>ROUND(SUMIFS(AC:AC,$A:$A,EOMONTH($A1727,-1),$B:$B,$B1727),2)</f>
        <v>-114.79</v>
      </c>
      <c r="J1727" s="11">
        <f>SUMIFS(AB:AB,$A:$A,EOMONTH($A1727,-1),$B:$B,$B1727)</f>
        <v>17111.8</v>
      </c>
      <c r="K1727" s="13">
        <v>0</v>
      </c>
      <c r="L1727" s="25">
        <v>0</v>
      </c>
      <c r="M1727" s="15">
        <v>0</v>
      </c>
      <c r="N1727" s="14">
        <v>0</v>
      </c>
      <c r="O1727" s="16">
        <v>60</v>
      </c>
      <c r="P1727" s="16">
        <v>10038.6</v>
      </c>
      <c r="Q1727" s="16">
        <v>0</v>
      </c>
      <c r="R1727" s="16">
        <f>Q1727*16.876/100</f>
        <v>0</v>
      </c>
      <c r="S1727" s="17">
        <f t="shared" si="182"/>
        <v>0</v>
      </c>
      <c r="T1727" s="16">
        <v>0</v>
      </c>
      <c r="U1727" s="18">
        <f t="shared" si="183"/>
        <v>155.37899999999999</v>
      </c>
      <c r="V1727" s="18">
        <f t="shared" si="184"/>
        <v>0</v>
      </c>
      <c r="W1727" s="18">
        <f t="shared" si="185"/>
        <v>0</v>
      </c>
      <c r="X1727" s="27"/>
      <c r="Y1727" s="19">
        <f t="shared" si="186"/>
        <v>0</v>
      </c>
      <c r="Z1727" s="18">
        <f t="shared" si="187"/>
        <v>63.42</v>
      </c>
      <c r="AA1727" s="12">
        <v>87</v>
      </c>
      <c r="AB1727" s="12">
        <v>10127.39</v>
      </c>
      <c r="AC1727" s="28">
        <f>+I1727+Y1727-Z1727</f>
        <v>-178.21</v>
      </c>
      <c r="AD1727" s="20">
        <f t="shared" si="188"/>
        <v>180</v>
      </c>
      <c r="AE1727">
        <v>180</v>
      </c>
    </row>
    <row r="1728" spans="1:31" x14ac:dyDescent="0.25">
      <c r="A1728" s="9">
        <v>45107</v>
      </c>
      <c r="B1728" s="10" t="s">
        <v>344</v>
      </c>
      <c r="C1728" s="10" t="s">
        <v>28</v>
      </c>
      <c r="D1728" s="10" t="s">
        <v>29</v>
      </c>
      <c r="E1728" s="10" t="s">
        <v>30</v>
      </c>
      <c r="F1728" s="10"/>
      <c r="G1728" s="10">
        <v>0</v>
      </c>
      <c r="H1728" s="11">
        <f>SUMIFS(AA:AA,$A:$A,EOMONTH($A1728,-1),$B:$B,$B1728)</f>
        <v>28</v>
      </c>
      <c r="I1728" s="63">
        <f>ROUND(SUMIFS(AC:AC,$A:$A,EOMONTH($A1728,-1),$B:$B,$B1728),2)</f>
        <v>1.63</v>
      </c>
      <c r="J1728" s="11">
        <f>SUMIFS(AB:AB,$A:$A,EOMONTH($A1728,-1),$B:$B,$B1728)</f>
        <v>113.44</v>
      </c>
      <c r="K1728" s="13">
        <v>0</v>
      </c>
      <c r="L1728" s="25">
        <v>0</v>
      </c>
      <c r="M1728" s="15">
        <v>2</v>
      </c>
      <c r="N1728" s="14">
        <v>8.1</v>
      </c>
      <c r="O1728" s="16">
        <v>0</v>
      </c>
      <c r="P1728" s="16">
        <v>0</v>
      </c>
      <c r="Q1728" s="16">
        <v>0</v>
      </c>
      <c r="R1728" s="16">
        <f>Q1728*16.876/100</f>
        <v>0</v>
      </c>
      <c r="S1728" s="17">
        <f t="shared" si="182"/>
        <v>0</v>
      </c>
      <c r="T1728" s="16">
        <v>0</v>
      </c>
      <c r="U1728" s="18">
        <f t="shared" si="183"/>
        <v>0</v>
      </c>
      <c r="V1728" s="18">
        <f t="shared" si="184"/>
        <v>0</v>
      </c>
      <c r="W1728" s="18">
        <f t="shared" si="185"/>
        <v>0</v>
      </c>
      <c r="X1728" s="27"/>
      <c r="Y1728" s="19">
        <f t="shared" si="186"/>
        <v>0</v>
      </c>
      <c r="Z1728" s="18">
        <f t="shared" si="187"/>
        <v>0</v>
      </c>
      <c r="AA1728" s="12">
        <v>30</v>
      </c>
      <c r="AB1728" s="12">
        <v>121.54</v>
      </c>
      <c r="AC1728" s="28">
        <f>+I1728+Y1728-Z1728</f>
        <v>1.63</v>
      </c>
      <c r="AD1728" s="20">
        <f t="shared" si="188"/>
        <v>0</v>
      </c>
      <c r="AE1728">
        <v>0</v>
      </c>
    </row>
    <row r="1729" spans="1:31" x14ac:dyDescent="0.25">
      <c r="A1729" s="9">
        <v>45107</v>
      </c>
      <c r="B1729" s="10" t="s">
        <v>345</v>
      </c>
      <c r="C1729" s="10" t="s">
        <v>28</v>
      </c>
      <c r="D1729" s="10" t="s">
        <v>29</v>
      </c>
      <c r="E1729" s="10" t="s">
        <v>30</v>
      </c>
      <c r="F1729" s="10"/>
      <c r="G1729" s="10">
        <v>0</v>
      </c>
      <c r="H1729" s="11">
        <f>SUMIFS(AA:AA,$A:$A,EOMONTH($A1729,-1),$B:$B,$B1729)</f>
        <v>101</v>
      </c>
      <c r="I1729" s="63">
        <f>ROUND(SUMIFS(AC:AC,$A:$A,EOMONTH($A1729,-1),$B:$B,$B1729),2)</f>
        <v>15.76</v>
      </c>
      <c r="J1729" s="11">
        <f>SUMIFS(AB:AB,$A:$A,EOMONTH($A1729,-1),$B:$B,$B1729)</f>
        <v>398.21</v>
      </c>
      <c r="K1729" s="13">
        <v>0</v>
      </c>
      <c r="L1729" s="25">
        <v>0</v>
      </c>
      <c r="M1729" s="15">
        <v>1</v>
      </c>
      <c r="N1729" s="14">
        <v>3.94</v>
      </c>
      <c r="O1729" s="16">
        <v>0</v>
      </c>
      <c r="P1729" s="16">
        <v>0</v>
      </c>
      <c r="Q1729" s="16">
        <v>0</v>
      </c>
      <c r="R1729" s="16">
        <f>Q1729*16.876/100</f>
        <v>0</v>
      </c>
      <c r="S1729" s="17">
        <f t="shared" si="182"/>
        <v>0</v>
      </c>
      <c r="T1729" s="16">
        <v>0</v>
      </c>
      <c r="U1729" s="18">
        <f t="shared" si="183"/>
        <v>0</v>
      </c>
      <c r="V1729" s="18">
        <f t="shared" si="184"/>
        <v>0</v>
      </c>
      <c r="W1729" s="18">
        <f t="shared" si="185"/>
        <v>0</v>
      </c>
      <c r="X1729" s="27"/>
      <c r="Y1729" s="19">
        <f t="shared" si="186"/>
        <v>0</v>
      </c>
      <c r="Z1729" s="18">
        <f t="shared" si="187"/>
        <v>0</v>
      </c>
      <c r="AA1729" s="12">
        <v>102</v>
      </c>
      <c r="AB1729" s="12">
        <v>402.15</v>
      </c>
      <c r="AC1729" s="28">
        <f>+I1729+Y1729-Z1729</f>
        <v>15.76</v>
      </c>
      <c r="AD1729" s="20">
        <f t="shared" si="188"/>
        <v>0</v>
      </c>
      <c r="AE1729">
        <v>0</v>
      </c>
    </row>
    <row r="1730" spans="1:31" x14ac:dyDescent="0.25">
      <c r="A1730" s="9">
        <v>45107</v>
      </c>
      <c r="B1730" s="10" t="s">
        <v>346</v>
      </c>
      <c r="C1730" s="10" t="s">
        <v>28</v>
      </c>
      <c r="D1730" s="10" t="s">
        <v>29</v>
      </c>
      <c r="E1730" s="10" t="s">
        <v>30</v>
      </c>
      <c r="F1730" s="10"/>
      <c r="G1730" s="10">
        <v>0</v>
      </c>
      <c r="H1730" s="11">
        <f>SUMIFS(AA:AA,$A:$A,EOMONTH($A1730,-1),$B:$B,$B1730)</f>
        <v>50</v>
      </c>
      <c r="I1730" s="63">
        <f>ROUND(SUMIFS(AC:AC,$A:$A,EOMONTH($A1730,-1),$B:$B,$B1730),2)</f>
        <v>2.75</v>
      </c>
      <c r="J1730" s="11">
        <f>SUMIFS(AB:AB,$A:$A,EOMONTH($A1730,-1),$B:$B,$B1730)</f>
        <v>203.9</v>
      </c>
      <c r="K1730" s="13">
        <v>0</v>
      </c>
      <c r="L1730" s="25">
        <v>0</v>
      </c>
      <c r="M1730" s="15">
        <v>460</v>
      </c>
      <c r="N1730" s="14">
        <v>1740.91</v>
      </c>
      <c r="O1730" s="16">
        <v>0</v>
      </c>
      <c r="P1730" s="16">
        <v>0</v>
      </c>
      <c r="Q1730" s="16">
        <v>0</v>
      </c>
      <c r="R1730" s="16">
        <f>Q1730*16.876/100</f>
        <v>0</v>
      </c>
      <c r="S1730" s="17">
        <f t="shared" si="182"/>
        <v>0</v>
      </c>
      <c r="T1730" s="16">
        <v>0</v>
      </c>
      <c r="U1730" s="18">
        <f t="shared" si="183"/>
        <v>0</v>
      </c>
      <c r="V1730" s="18">
        <f t="shared" si="184"/>
        <v>0</v>
      </c>
      <c r="W1730" s="18">
        <f t="shared" si="185"/>
        <v>0</v>
      </c>
      <c r="X1730" s="27"/>
      <c r="Y1730" s="19">
        <f t="shared" si="186"/>
        <v>0</v>
      </c>
      <c r="Z1730" s="18">
        <f t="shared" si="187"/>
        <v>0</v>
      </c>
      <c r="AA1730" s="12">
        <v>510</v>
      </c>
      <c r="AB1730" s="12">
        <v>1944.81</v>
      </c>
      <c r="AC1730" s="28">
        <f>+I1730+Y1730-Z1730</f>
        <v>2.75</v>
      </c>
      <c r="AD1730" s="20">
        <f t="shared" si="188"/>
        <v>0</v>
      </c>
      <c r="AE1730">
        <v>0</v>
      </c>
    </row>
    <row r="1731" spans="1:31" x14ac:dyDescent="0.25">
      <c r="A1731" s="9">
        <v>45107</v>
      </c>
      <c r="B1731" s="10" t="s">
        <v>347</v>
      </c>
      <c r="C1731" s="10" t="s">
        <v>28</v>
      </c>
      <c r="D1731" s="10" t="s">
        <v>29</v>
      </c>
      <c r="E1731" s="10" t="s">
        <v>30</v>
      </c>
      <c r="F1731" s="10"/>
      <c r="G1731" s="10">
        <v>0</v>
      </c>
      <c r="H1731" s="11">
        <f>SUMIFS(AA:AA,$A:$A,EOMONTH($A1731,-1),$B:$B,$B1731)</f>
        <v>1094</v>
      </c>
      <c r="I1731" s="63">
        <f>ROUND(SUMIFS(AC:AC,$A:$A,EOMONTH($A1731,-1),$B:$B,$B1731),2)</f>
        <v>105.69</v>
      </c>
      <c r="J1731" s="11">
        <f>SUMIFS(AB:AB,$A:$A,EOMONTH($A1731,-1),$B:$B,$B1731)</f>
        <v>4386.2700000000004</v>
      </c>
      <c r="K1731" s="13">
        <v>0</v>
      </c>
      <c r="L1731" s="25">
        <v>0</v>
      </c>
      <c r="M1731" s="15">
        <v>0</v>
      </c>
      <c r="N1731" s="14">
        <v>0</v>
      </c>
      <c r="O1731" s="16">
        <v>0</v>
      </c>
      <c r="P1731" s="16">
        <v>0</v>
      </c>
      <c r="Q1731" s="16">
        <v>417</v>
      </c>
      <c r="R1731" s="16">
        <f>Q1731*16.876/100</f>
        <v>70.372920000000008</v>
      </c>
      <c r="S1731" s="17">
        <f t="shared" si="182"/>
        <v>487.37292000000002</v>
      </c>
      <c r="T1731" s="16">
        <v>1672.17</v>
      </c>
      <c r="U1731" s="18">
        <f t="shared" si="183"/>
        <v>0</v>
      </c>
      <c r="V1731" s="18">
        <f t="shared" si="184"/>
        <v>0</v>
      </c>
      <c r="W1731" s="18">
        <f t="shared" si="185"/>
        <v>0</v>
      </c>
      <c r="X1731" s="27"/>
      <c r="Y1731" s="19">
        <f t="shared" si="186"/>
        <v>0</v>
      </c>
      <c r="Z1731" s="18">
        <f t="shared" si="187"/>
        <v>0</v>
      </c>
      <c r="AA1731" s="12">
        <v>677</v>
      </c>
      <c r="AB1731" s="12">
        <v>2714.36</v>
      </c>
      <c r="AC1731" s="28">
        <f>+I1731+Y1731-Z1731</f>
        <v>105.69</v>
      </c>
      <c r="AD1731" s="20">
        <f t="shared" si="188"/>
        <v>0</v>
      </c>
      <c r="AE1731">
        <v>0</v>
      </c>
    </row>
    <row r="1732" spans="1:31" x14ac:dyDescent="0.25">
      <c r="A1732" s="9">
        <v>45107</v>
      </c>
      <c r="B1732" s="10" t="s">
        <v>348</v>
      </c>
      <c r="C1732" s="10" t="s">
        <v>28</v>
      </c>
      <c r="D1732" s="10" t="s">
        <v>29</v>
      </c>
      <c r="E1732" s="10" t="s">
        <v>30</v>
      </c>
      <c r="F1732" s="10"/>
      <c r="G1732" s="10">
        <v>0</v>
      </c>
      <c r="H1732" s="11">
        <f>SUMIFS(AA:AA,$A:$A,EOMONTH($A1732,-1),$B:$B,$B1732)</f>
        <v>0</v>
      </c>
      <c r="I1732" s="63">
        <f>ROUND(SUMIFS(AC:AC,$A:$A,EOMONTH($A1732,-1),$B:$B,$B1732),2)</f>
        <v>37.47</v>
      </c>
      <c r="J1732" s="11">
        <f>SUMIFS(AB:AB,$A:$A,EOMONTH($A1732,-1),$B:$B,$B1732)</f>
        <v>0</v>
      </c>
      <c r="K1732" s="13">
        <v>0</v>
      </c>
      <c r="L1732" s="25">
        <v>0</v>
      </c>
      <c r="M1732" s="15">
        <v>460</v>
      </c>
      <c r="N1732" s="14">
        <v>1719.64</v>
      </c>
      <c r="O1732" s="16">
        <v>0</v>
      </c>
      <c r="P1732" s="16">
        <v>0</v>
      </c>
      <c r="Q1732" s="16">
        <v>460</v>
      </c>
      <c r="R1732" s="16">
        <f>Q1732*16.876/100</f>
        <v>77.629600000000011</v>
      </c>
      <c r="S1732" s="17">
        <f t="shared" si="182"/>
        <v>537.62959999999998</v>
      </c>
      <c r="T1732" s="16">
        <v>1720.4</v>
      </c>
      <c r="U1732" s="18">
        <f t="shared" si="183"/>
        <v>0</v>
      </c>
      <c r="V1732" s="18">
        <f t="shared" si="184"/>
        <v>0</v>
      </c>
      <c r="W1732" s="18">
        <f t="shared" si="185"/>
        <v>0</v>
      </c>
      <c r="X1732" s="27"/>
      <c r="Y1732" s="19">
        <f t="shared" si="186"/>
        <v>0</v>
      </c>
      <c r="Z1732" s="18">
        <f t="shared" si="187"/>
        <v>0</v>
      </c>
      <c r="AA1732" s="12">
        <v>0</v>
      </c>
      <c r="AB1732" s="12">
        <v>0</v>
      </c>
      <c r="AC1732" s="28">
        <f>+I1732+Y1732-Z1732</f>
        <v>37.47</v>
      </c>
      <c r="AD1732" s="20">
        <f t="shared" si="188"/>
        <v>0</v>
      </c>
      <c r="AE1732">
        <v>0</v>
      </c>
    </row>
    <row r="1733" spans="1:31" x14ac:dyDescent="0.25">
      <c r="A1733" s="9">
        <v>45107</v>
      </c>
      <c r="B1733" s="10" t="s">
        <v>349</v>
      </c>
      <c r="C1733" s="10" t="s">
        <v>28</v>
      </c>
      <c r="D1733" s="10" t="s">
        <v>29</v>
      </c>
      <c r="E1733" s="10" t="s">
        <v>30</v>
      </c>
      <c r="F1733" s="10"/>
      <c r="G1733" s="10">
        <v>0</v>
      </c>
      <c r="H1733" s="11">
        <f>SUMIFS(AA:AA,$A:$A,EOMONTH($A1733,-1),$B:$B,$B1733)</f>
        <v>72</v>
      </c>
      <c r="I1733" s="63">
        <f>ROUND(SUMIFS(AC:AC,$A:$A,EOMONTH($A1733,-1),$B:$B,$B1733),2)</f>
        <v>1.54</v>
      </c>
      <c r="J1733" s="11">
        <f>SUMIFS(AB:AB,$A:$A,EOMONTH($A1733,-1),$B:$B,$B1733)</f>
        <v>283.89999999999998</v>
      </c>
      <c r="K1733" s="13">
        <v>0</v>
      </c>
      <c r="L1733" s="25">
        <v>0</v>
      </c>
      <c r="M1733" s="15">
        <v>0</v>
      </c>
      <c r="N1733" s="14">
        <v>0</v>
      </c>
      <c r="O1733" s="16">
        <v>0</v>
      </c>
      <c r="P1733" s="16">
        <v>0</v>
      </c>
      <c r="Q1733" s="16">
        <v>0</v>
      </c>
      <c r="R1733" s="16">
        <f>Q1733*16.876/100</f>
        <v>0</v>
      </c>
      <c r="S1733" s="17">
        <f t="shared" ref="S1733:S1796" si="189">Q1733+R1733</f>
        <v>0</v>
      </c>
      <c r="T1733" s="16">
        <v>0</v>
      </c>
      <c r="U1733" s="18">
        <f t="shared" ref="U1733:U1796" si="190">H1733*G1733/1000</f>
        <v>0</v>
      </c>
      <c r="V1733" s="18">
        <f t="shared" ref="V1733:V1796" si="191">M1733*F1733/1000</f>
        <v>0</v>
      </c>
      <c r="W1733" s="18">
        <f t="shared" ref="W1733:W1796" si="192">V1733*16.789/100</f>
        <v>0</v>
      </c>
      <c r="X1733" s="27"/>
      <c r="Y1733" s="19">
        <f t="shared" ref="Y1733:Y1796" si="193">V1733+W1733+X1733</f>
        <v>0</v>
      </c>
      <c r="Z1733" s="18">
        <f t="shared" ref="Z1733:Z1796" si="194">O1733*G1733/1000</f>
        <v>0</v>
      </c>
      <c r="AA1733" s="12">
        <v>72</v>
      </c>
      <c r="AB1733" s="12">
        <v>283.89999999999998</v>
      </c>
      <c r="AC1733" s="28">
        <f>+I1733+Y1733-Z1733</f>
        <v>1.54</v>
      </c>
      <c r="AD1733" s="20">
        <f t="shared" ref="AD1733:AD1796" si="195">IF(AC1733&lt;0,ROUNDUP(AC1733,-1)*-1,0)</f>
        <v>0</v>
      </c>
      <c r="AE1733">
        <v>0</v>
      </c>
    </row>
    <row r="1734" spans="1:31" x14ac:dyDescent="0.25">
      <c r="A1734" s="9">
        <v>45107</v>
      </c>
      <c r="B1734" s="10" t="s">
        <v>350</v>
      </c>
      <c r="C1734" s="10" t="s">
        <v>278</v>
      </c>
      <c r="D1734" s="10" t="s">
        <v>40</v>
      </c>
      <c r="E1734" s="10" t="s">
        <v>30</v>
      </c>
      <c r="F1734" s="10">
        <v>205</v>
      </c>
      <c r="G1734" s="10">
        <v>223</v>
      </c>
      <c r="H1734" s="11">
        <f>SUMIFS(AA:AA,$A:$A,EOMONTH($A1734,-1),$B:$B,$B1734)</f>
        <v>839</v>
      </c>
      <c r="I1734" s="63">
        <f>ROUND(SUMIFS(AC:AC,$A:$A,EOMONTH($A1734,-1),$B:$B,$B1734),2)</f>
        <v>112.64</v>
      </c>
      <c r="J1734" s="11">
        <f>SUMIFS(AB:AB,$A:$A,EOMONTH($A1734,-1),$B:$B,$B1734)</f>
        <v>22062.29</v>
      </c>
      <c r="K1734" s="13">
        <v>0</v>
      </c>
      <c r="L1734" s="25">
        <v>0</v>
      </c>
      <c r="M1734" s="15">
        <v>0</v>
      </c>
      <c r="N1734" s="14">
        <v>0</v>
      </c>
      <c r="O1734" s="21">
        <v>645</v>
      </c>
      <c r="P1734" s="16">
        <v>24323.55</v>
      </c>
      <c r="Q1734" s="21">
        <v>9</v>
      </c>
      <c r="R1734" s="16">
        <f>Q1734*16.876/100</f>
        <v>1.5188400000000002</v>
      </c>
      <c r="S1734" s="17">
        <f t="shared" si="189"/>
        <v>10.518840000000001</v>
      </c>
      <c r="T1734" s="16">
        <v>236.7</v>
      </c>
      <c r="U1734" s="18">
        <f t="shared" si="190"/>
        <v>187.09700000000001</v>
      </c>
      <c r="V1734" s="18">
        <f t="shared" si="191"/>
        <v>0</v>
      </c>
      <c r="W1734" s="18">
        <f t="shared" si="192"/>
        <v>0</v>
      </c>
      <c r="X1734" s="27"/>
      <c r="Y1734" s="19">
        <f t="shared" si="193"/>
        <v>0</v>
      </c>
      <c r="Z1734" s="18">
        <f t="shared" si="194"/>
        <v>143.83500000000001</v>
      </c>
      <c r="AA1734" s="12">
        <v>185</v>
      </c>
      <c r="AB1734" s="12">
        <v>4864.74</v>
      </c>
      <c r="AC1734" s="28">
        <f>+I1734+Y1734-Z1734</f>
        <v>-31.195000000000007</v>
      </c>
      <c r="AD1734" s="20">
        <f t="shared" si="195"/>
        <v>40</v>
      </c>
      <c r="AE1734">
        <v>40</v>
      </c>
    </row>
    <row r="1735" spans="1:31" x14ac:dyDescent="0.25">
      <c r="A1735" s="9">
        <v>45107</v>
      </c>
      <c r="B1735" s="10" t="s">
        <v>351</v>
      </c>
      <c r="C1735" s="10" t="s">
        <v>278</v>
      </c>
      <c r="D1735" s="10" t="s">
        <v>40</v>
      </c>
      <c r="E1735" s="10" t="s">
        <v>30</v>
      </c>
      <c r="F1735" s="10">
        <v>205</v>
      </c>
      <c r="G1735" s="10">
        <v>223</v>
      </c>
      <c r="H1735" s="11">
        <f>SUMIFS(AA:AA,$A:$A,EOMONTH($A1735,-1),$B:$B,$B1735)</f>
        <v>394</v>
      </c>
      <c r="I1735" s="63">
        <f>ROUND(SUMIFS(AC:AC,$A:$A,EOMONTH($A1735,-1),$B:$B,$B1735),2)</f>
        <v>33.82</v>
      </c>
      <c r="J1735" s="11">
        <f>SUMIFS(AB:AB,$A:$A,EOMONTH($A1735,-1),$B:$B,$B1735)</f>
        <v>13438.79</v>
      </c>
      <c r="K1735" s="13">
        <v>0</v>
      </c>
      <c r="L1735" s="25">
        <v>0</v>
      </c>
      <c r="M1735" s="15">
        <v>0</v>
      </c>
      <c r="N1735" s="14">
        <v>0</v>
      </c>
      <c r="O1735" s="21">
        <v>58</v>
      </c>
      <c r="P1735" s="16">
        <v>2426.5</v>
      </c>
      <c r="Q1735" s="21">
        <v>2</v>
      </c>
      <c r="R1735" s="16">
        <f>Q1735*16.876/100</f>
        <v>0.33752000000000004</v>
      </c>
      <c r="S1735" s="17">
        <f t="shared" si="189"/>
        <v>2.33752</v>
      </c>
      <c r="T1735" s="16">
        <v>68.22</v>
      </c>
      <c r="U1735" s="18">
        <f t="shared" si="190"/>
        <v>87.861999999999995</v>
      </c>
      <c r="V1735" s="18">
        <f t="shared" si="191"/>
        <v>0</v>
      </c>
      <c r="W1735" s="18">
        <f t="shared" si="192"/>
        <v>0</v>
      </c>
      <c r="X1735" s="27"/>
      <c r="Y1735" s="19">
        <f t="shared" si="193"/>
        <v>0</v>
      </c>
      <c r="Z1735" s="18">
        <f t="shared" si="194"/>
        <v>12.933999999999999</v>
      </c>
      <c r="AA1735" s="12">
        <v>334</v>
      </c>
      <c r="AB1735" s="12">
        <v>11392.27</v>
      </c>
      <c r="AC1735" s="28">
        <f>+I1735+Y1735-Z1735</f>
        <v>20.886000000000003</v>
      </c>
      <c r="AD1735" s="20">
        <f t="shared" si="195"/>
        <v>0</v>
      </c>
      <c r="AE1735">
        <v>0</v>
      </c>
    </row>
    <row r="1736" spans="1:31" x14ac:dyDescent="0.25">
      <c r="A1736" s="9">
        <v>45107</v>
      </c>
      <c r="B1736" s="10" t="s">
        <v>352</v>
      </c>
      <c r="C1736" s="10" t="s">
        <v>278</v>
      </c>
      <c r="D1736" s="10" t="s">
        <v>40</v>
      </c>
      <c r="E1736" s="10" t="s">
        <v>30</v>
      </c>
      <c r="F1736" s="10">
        <v>205</v>
      </c>
      <c r="G1736" s="10">
        <v>223</v>
      </c>
      <c r="H1736" s="11">
        <f>SUMIFS(AA:AA,$A:$A,EOMONTH($A1736,-1),$B:$B,$B1736)</f>
        <v>359</v>
      </c>
      <c r="I1736" s="63">
        <f>ROUND(SUMIFS(AC:AC,$A:$A,EOMONTH($A1736,-1),$B:$B,$B1736),2)</f>
        <v>49.4</v>
      </c>
      <c r="J1736" s="11">
        <f>SUMIFS(AB:AB,$A:$A,EOMONTH($A1736,-1),$B:$B,$B1736)</f>
        <v>11204.73</v>
      </c>
      <c r="K1736" s="13">
        <v>0</v>
      </c>
      <c r="L1736" s="25">
        <v>0</v>
      </c>
      <c r="M1736" s="15">
        <v>0</v>
      </c>
      <c r="N1736" s="14">
        <v>0</v>
      </c>
      <c r="O1736" s="21">
        <v>-3</v>
      </c>
      <c r="P1736" s="16">
        <v>-122.25</v>
      </c>
      <c r="Q1736" s="21">
        <v>3</v>
      </c>
      <c r="R1736" s="16">
        <f>Q1736*16.876/100</f>
        <v>0.50627999999999995</v>
      </c>
      <c r="S1736" s="17">
        <f t="shared" si="189"/>
        <v>3.5062799999999998</v>
      </c>
      <c r="T1736" s="16">
        <v>93.63</v>
      </c>
      <c r="U1736" s="18">
        <f t="shared" si="190"/>
        <v>80.057000000000002</v>
      </c>
      <c r="V1736" s="18">
        <f t="shared" si="191"/>
        <v>0</v>
      </c>
      <c r="W1736" s="18">
        <f t="shared" si="192"/>
        <v>0</v>
      </c>
      <c r="X1736" s="27"/>
      <c r="Y1736" s="19">
        <f t="shared" si="193"/>
        <v>0</v>
      </c>
      <c r="Z1736" s="18">
        <f t="shared" si="194"/>
        <v>-0.66900000000000004</v>
      </c>
      <c r="AA1736" s="12">
        <v>359</v>
      </c>
      <c r="AB1736" s="12">
        <v>11204.73</v>
      </c>
      <c r="AC1736" s="28">
        <f>+I1736+Y1736-Z1736</f>
        <v>50.068999999999996</v>
      </c>
      <c r="AD1736" s="20">
        <f t="shared" si="195"/>
        <v>0</v>
      </c>
      <c r="AE1736">
        <v>0</v>
      </c>
    </row>
    <row r="1737" spans="1:31" x14ac:dyDescent="0.25">
      <c r="A1737" s="9">
        <v>45107</v>
      </c>
      <c r="B1737" s="10" t="s">
        <v>353</v>
      </c>
      <c r="C1737" s="10" t="s">
        <v>278</v>
      </c>
      <c r="D1737" s="10" t="s">
        <v>40</v>
      </c>
      <c r="E1737" s="10" t="s">
        <v>30</v>
      </c>
      <c r="F1737" s="10">
        <v>205</v>
      </c>
      <c r="G1737" s="10">
        <v>223</v>
      </c>
      <c r="H1737" s="11">
        <f>SUMIFS(AA:AA,$A:$A,EOMONTH($A1737,-1),$B:$B,$B1737)</f>
        <v>317</v>
      </c>
      <c r="I1737" s="63">
        <f>ROUND(SUMIFS(AC:AC,$A:$A,EOMONTH($A1737,-1),$B:$B,$B1737),2)</f>
        <v>6.55</v>
      </c>
      <c r="J1737" s="11">
        <f>SUMIFS(AB:AB,$A:$A,EOMONTH($A1737,-1),$B:$B,$B1737)</f>
        <v>9373.65</v>
      </c>
      <c r="K1737" s="13">
        <v>0</v>
      </c>
      <c r="L1737" s="25">
        <v>0</v>
      </c>
      <c r="M1737" s="15">
        <v>0</v>
      </c>
      <c r="N1737" s="14">
        <v>0</v>
      </c>
      <c r="O1737" s="16">
        <v>150</v>
      </c>
      <c r="P1737" s="16">
        <v>4910.7</v>
      </c>
      <c r="Q1737" s="16">
        <v>0</v>
      </c>
      <c r="R1737" s="16">
        <f>Q1737*16.876/100</f>
        <v>0</v>
      </c>
      <c r="S1737" s="17">
        <f t="shared" si="189"/>
        <v>0</v>
      </c>
      <c r="T1737" s="16">
        <v>0</v>
      </c>
      <c r="U1737" s="18">
        <f t="shared" si="190"/>
        <v>70.691000000000003</v>
      </c>
      <c r="V1737" s="18">
        <f t="shared" si="191"/>
        <v>0</v>
      </c>
      <c r="W1737" s="18">
        <f t="shared" si="192"/>
        <v>0</v>
      </c>
      <c r="X1737" s="27"/>
      <c r="Y1737" s="19">
        <f t="shared" si="193"/>
        <v>0</v>
      </c>
      <c r="Z1737" s="18">
        <f t="shared" si="194"/>
        <v>33.450000000000003</v>
      </c>
      <c r="AA1737" s="12">
        <v>167</v>
      </c>
      <c r="AB1737" s="12">
        <v>4938.17</v>
      </c>
      <c r="AC1737" s="28">
        <f>+I1737+Y1737-Z1737</f>
        <v>-26.900000000000002</v>
      </c>
      <c r="AD1737" s="20">
        <f t="shared" si="195"/>
        <v>30</v>
      </c>
      <c r="AE1737">
        <v>30</v>
      </c>
    </row>
    <row r="1738" spans="1:31" x14ac:dyDescent="0.25">
      <c r="A1738" s="9">
        <v>45107</v>
      </c>
      <c r="B1738" s="10" t="s">
        <v>354</v>
      </c>
      <c r="C1738" s="10" t="s">
        <v>278</v>
      </c>
      <c r="D1738" s="10" t="s">
        <v>40</v>
      </c>
      <c r="E1738" s="10" t="s">
        <v>30</v>
      </c>
      <c r="F1738" s="10">
        <v>205</v>
      </c>
      <c r="G1738" s="10">
        <v>223</v>
      </c>
      <c r="H1738" s="11">
        <f>SUMIFS(AA:AA,$A:$A,EOMONTH($A1738,-1),$B:$B,$B1738)</f>
        <v>707</v>
      </c>
      <c r="I1738" s="63">
        <f>ROUND(SUMIFS(AC:AC,$A:$A,EOMONTH($A1738,-1),$B:$B,$B1738),2)</f>
        <v>63.55</v>
      </c>
      <c r="J1738" s="11">
        <f>SUMIFS(AB:AB,$A:$A,EOMONTH($A1738,-1),$B:$B,$B1738)</f>
        <v>19233.82</v>
      </c>
      <c r="K1738" s="13">
        <v>0</v>
      </c>
      <c r="L1738" s="25">
        <v>0</v>
      </c>
      <c r="M1738" s="15">
        <v>0</v>
      </c>
      <c r="N1738" s="14">
        <v>0</v>
      </c>
      <c r="O1738" s="21">
        <v>292</v>
      </c>
      <c r="P1738" s="16">
        <v>10840.6</v>
      </c>
      <c r="Q1738" s="21">
        <v>2</v>
      </c>
      <c r="R1738" s="16">
        <f>Q1738*16.876/100</f>
        <v>0.33752000000000004</v>
      </c>
      <c r="S1738" s="17">
        <f t="shared" si="189"/>
        <v>2.33752</v>
      </c>
      <c r="T1738" s="16">
        <v>54.4</v>
      </c>
      <c r="U1738" s="18">
        <f t="shared" si="190"/>
        <v>157.661</v>
      </c>
      <c r="V1738" s="18">
        <f t="shared" si="191"/>
        <v>0</v>
      </c>
      <c r="W1738" s="18">
        <f t="shared" si="192"/>
        <v>0</v>
      </c>
      <c r="X1738" s="27"/>
      <c r="Y1738" s="19">
        <f t="shared" si="193"/>
        <v>0</v>
      </c>
      <c r="Z1738" s="18">
        <f t="shared" si="194"/>
        <v>65.116</v>
      </c>
      <c r="AA1738" s="12">
        <v>413</v>
      </c>
      <c r="AB1738" s="12">
        <v>11235.6</v>
      </c>
      <c r="AC1738" s="28">
        <f>+I1738+Y1738-Z1738</f>
        <v>-1.5660000000000025</v>
      </c>
      <c r="AD1738" s="20">
        <f t="shared" si="195"/>
        <v>10</v>
      </c>
      <c r="AE1738">
        <v>10</v>
      </c>
    </row>
    <row r="1739" spans="1:31" x14ac:dyDescent="0.25">
      <c r="A1739" s="9">
        <v>45107</v>
      </c>
      <c r="B1739" s="10" t="s">
        <v>355</v>
      </c>
      <c r="C1739" s="10" t="s">
        <v>278</v>
      </c>
      <c r="D1739" s="10" t="s">
        <v>40</v>
      </c>
      <c r="E1739" s="10" t="s">
        <v>30</v>
      </c>
      <c r="F1739" s="10">
        <v>205</v>
      </c>
      <c r="G1739" s="10">
        <v>223</v>
      </c>
      <c r="H1739" s="11">
        <f>SUMIFS(AA:AA,$A:$A,EOMONTH($A1739,-1),$B:$B,$B1739)</f>
        <v>507</v>
      </c>
      <c r="I1739" s="63">
        <f>ROUND(SUMIFS(AC:AC,$A:$A,EOMONTH($A1739,-1),$B:$B,$B1739),2)</f>
        <v>78.95</v>
      </c>
      <c r="J1739" s="11">
        <f>SUMIFS(AB:AB,$A:$A,EOMONTH($A1739,-1),$B:$B,$B1739)</f>
        <v>13698.08</v>
      </c>
      <c r="K1739" s="13">
        <v>0</v>
      </c>
      <c r="L1739" s="25">
        <v>0</v>
      </c>
      <c r="M1739" s="15">
        <v>0</v>
      </c>
      <c r="N1739" s="14">
        <v>0</v>
      </c>
      <c r="O1739" s="21">
        <v>208</v>
      </c>
      <c r="P1739" s="16">
        <v>7654.6</v>
      </c>
      <c r="Q1739" s="21">
        <v>2</v>
      </c>
      <c r="R1739" s="16">
        <f>Q1739*16.876/100</f>
        <v>0.33752000000000004</v>
      </c>
      <c r="S1739" s="17">
        <f t="shared" si="189"/>
        <v>2.33752</v>
      </c>
      <c r="T1739" s="16">
        <v>54.04</v>
      </c>
      <c r="U1739" s="18">
        <f t="shared" si="190"/>
        <v>113.06100000000001</v>
      </c>
      <c r="V1739" s="18">
        <f t="shared" si="191"/>
        <v>0</v>
      </c>
      <c r="W1739" s="18">
        <f t="shared" si="192"/>
        <v>0</v>
      </c>
      <c r="X1739" s="27"/>
      <c r="Y1739" s="19">
        <f t="shared" si="193"/>
        <v>0</v>
      </c>
      <c r="Z1739" s="18">
        <f t="shared" si="194"/>
        <v>46.384</v>
      </c>
      <c r="AA1739" s="12">
        <v>297</v>
      </c>
      <c r="AB1739" s="12">
        <v>8024.32</v>
      </c>
      <c r="AC1739" s="28">
        <f>+I1739+Y1739-Z1739</f>
        <v>32.566000000000003</v>
      </c>
      <c r="AD1739" s="20">
        <f t="shared" si="195"/>
        <v>0</v>
      </c>
      <c r="AE1739">
        <v>0</v>
      </c>
    </row>
    <row r="1740" spans="1:31" x14ac:dyDescent="0.25">
      <c r="A1740" s="9">
        <v>45107</v>
      </c>
      <c r="B1740" s="10" t="s">
        <v>356</v>
      </c>
      <c r="C1740" s="10" t="s">
        <v>278</v>
      </c>
      <c r="D1740" s="10" t="s">
        <v>40</v>
      </c>
      <c r="E1740" s="10" t="s">
        <v>30</v>
      </c>
      <c r="F1740" s="10">
        <v>270</v>
      </c>
      <c r="G1740" s="10">
        <v>294</v>
      </c>
      <c r="H1740" s="11">
        <f>SUMIFS(AA:AA,$A:$A,EOMONTH($A1740,-1),$B:$B,$B1740)</f>
        <v>361</v>
      </c>
      <c r="I1740" s="63">
        <f>ROUND(SUMIFS(AC:AC,$A:$A,EOMONTH($A1740,-1),$B:$B,$B1740),2)</f>
        <v>-8.86</v>
      </c>
      <c r="J1740" s="11">
        <f>SUMIFS(AB:AB,$A:$A,EOMONTH($A1740,-1),$B:$B,$B1740)</f>
        <v>10965.88</v>
      </c>
      <c r="K1740" s="13">
        <v>0</v>
      </c>
      <c r="L1740" s="25">
        <v>0</v>
      </c>
      <c r="M1740" s="15">
        <v>417</v>
      </c>
      <c r="N1740" s="14">
        <v>12155.04</v>
      </c>
      <c r="O1740" s="16">
        <v>595</v>
      </c>
      <c r="P1740" s="16">
        <v>27521.55</v>
      </c>
      <c r="Q1740" s="16">
        <v>0</v>
      </c>
      <c r="R1740" s="16">
        <f>Q1740*16.876/100</f>
        <v>0</v>
      </c>
      <c r="S1740" s="17">
        <f t="shared" si="189"/>
        <v>0</v>
      </c>
      <c r="T1740" s="16">
        <v>0</v>
      </c>
      <c r="U1740" s="18">
        <f t="shared" si="190"/>
        <v>106.134</v>
      </c>
      <c r="V1740" s="18">
        <f t="shared" si="191"/>
        <v>112.59</v>
      </c>
      <c r="W1740" s="18">
        <f t="shared" si="192"/>
        <v>18.902735100000001</v>
      </c>
      <c r="X1740" s="27"/>
      <c r="Y1740" s="19">
        <f t="shared" si="193"/>
        <v>131.4927351</v>
      </c>
      <c r="Z1740" s="18">
        <f t="shared" si="194"/>
        <v>174.93</v>
      </c>
      <c r="AA1740" s="12">
        <v>183</v>
      </c>
      <c r="AB1740" s="12">
        <v>5337.94</v>
      </c>
      <c r="AC1740" s="28">
        <f>+I1740+Y1740-Z1740</f>
        <v>-52.297264900000002</v>
      </c>
      <c r="AD1740" s="20">
        <f t="shared" si="195"/>
        <v>60</v>
      </c>
      <c r="AE1740">
        <v>60</v>
      </c>
    </row>
    <row r="1741" spans="1:31" x14ac:dyDescent="0.25">
      <c r="A1741" s="9">
        <v>45107</v>
      </c>
      <c r="B1741" s="10" t="s">
        <v>357</v>
      </c>
      <c r="C1741" s="10" t="s">
        <v>278</v>
      </c>
      <c r="D1741" s="10" t="s">
        <v>40</v>
      </c>
      <c r="E1741" s="10" t="s">
        <v>30</v>
      </c>
      <c r="F1741" s="10">
        <v>270</v>
      </c>
      <c r="G1741" s="10">
        <v>294</v>
      </c>
      <c r="H1741" s="11">
        <f>SUMIFS(AA:AA,$A:$A,EOMONTH($A1741,-1),$B:$B,$B1741)</f>
        <v>250</v>
      </c>
      <c r="I1741" s="63">
        <f>ROUND(SUMIFS(AC:AC,$A:$A,EOMONTH($A1741,-1),$B:$B,$B1741),2)</f>
        <v>72.650000000000006</v>
      </c>
      <c r="J1741" s="11">
        <f>SUMIFS(AB:AB,$A:$A,EOMONTH($A1741,-1),$B:$B,$B1741)</f>
        <v>7789.62</v>
      </c>
      <c r="K1741" s="13">
        <v>0</v>
      </c>
      <c r="L1741" s="25">
        <v>0</v>
      </c>
      <c r="M1741" s="15">
        <v>0</v>
      </c>
      <c r="N1741" s="14">
        <v>0</v>
      </c>
      <c r="O1741" s="21">
        <v>138</v>
      </c>
      <c r="P1741" s="16">
        <v>6687.64</v>
      </c>
      <c r="Q1741" s="21">
        <v>2</v>
      </c>
      <c r="R1741" s="16">
        <f>Q1741*16.876/100</f>
        <v>0.33752000000000004</v>
      </c>
      <c r="S1741" s="17">
        <f t="shared" si="189"/>
        <v>2.33752</v>
      </c>
      <c r="T1741" s="16">
        <v>62.32</v>
      </c>
      <c r="U1741" s="18">
        <f t="shared" si="190"/>
        <v>73.5</v>
      </c>
      <c r="V1741" s="18">
        <f t="shared" si="191"/>
        <v>0</v>
      </c>
      <c r="W1741" s="18">
        <f t="shared" si="192"/>
        <v>0</v>
      </c>
      <c r="X1741" s="27"/>
      <c r="Y1741" s="19">
        <f t="shared" si="193"/>
        <v>0</v>
      </c>
      <c r="Z1741" s="18">
        <f t="shared" si="194"/>
        <v>40.572000000000003</v>
      </c>
      <c r="AA1741" s="12">
        <v>110</v>
      </c>
      <c r="AB1741" s="12">
        <v>3427.44</v>
      </c>
      <c r="AC1741" s="28">
        <f>+I1741+Y1741-Z1741</f>
        <v>32.078000000000003</v>
      </c>
      <c r="AD1741" s="20">
        <f t="shared" si="195"/>
        <v>0</v>
      </c>
      <c r="AE1741">
        <v>0</v>
      </c>
    </row>
    <row r="1742" spans="1:31" x14ac:dyDescent="0.25">
      <c r="A1742" s="9">
        <v>45107</v>
      </c>
      <c r="B1742" s="10" t="s">
        <v>358</v>
      </c>
      <c r="C1742" s="10" t="s">
        <v>278</v>
      </c>
      <c r="D1742" s="10" t="s">
        <v>40</v>
      </c>
      <c r="E1742" s="10" t="s">
        <v>30</v>
      </c>
      <c r="F1742" s="10">
        <v>270</v>
      </c>
      <c r="G1742" s="10">
        <v>294</v>
      </c>
      <c r="H1742" s="11">
        <f>SUMIFS(AA:AA,$A:$A,EOMONTH($A1742,-1),$B:$B,$B1742)</f>
        <v>536</v>
      </c>
      <c r="I1742" s="63">
        <f>ROUND(SUMIFS(AC:AC,$A:$A,EOMONTH($A1742,-1),$B:$B,$B1742),2)</f>
        <v>159.38999999999999</v>
      </c>
      <c r="J1742" s="11">
        <f>SUMIFS(AB:AB,$A:$A,EOMONTH($A1742,-1),$B:$B,$B1742)</f>
        <v>16537.52</v>
      </c>
      <c r="K1742" s="13">
        <v>0</v>
      </c>
      <c r="L1742" s="25">
        <v>0</v>
      </c>
      <c r="M1742" s="15">
        <v>0</v>
      </c>
      <c r="N1742" s="14">
        <v>0</v>
      </c>
      <c r="O1742" s="21">
        <v>29</v>
      </c>
      <c r="P1742" s="16">
        <v>1468.67</v>
      </c>
      <c r="Q1742" s="21">
        <v>1</v>
      </c>
      <c r="R1742" s="16">
        <f>Q1742*16.876/100</f>
        <v>0.16876000000000002</v>
      </c>
      <c r="S1742" s="17">
        <f t="shared" si="189"/>
        <v>1.16876</v>
      </c>
      <c r="T1742" s="16">
        <v>30.85</v>
      </c>
      <c r="U1742" s="18">
        <f t="shared" si="190"/>
        <v>157.584</v>
      </c>
      <c r="V1742" s="18">
        <f t="shared" si="191"/>
        <v>0</v>
      </c>
      <c r="W1742" s="18">
        <f t="shared" si="192"/>
        <v>0</v>
      </c>
      <c r="X1742" s="27"/>
      <c r="Y1742" s="19">
        <f t="shared" si="193"/>
        <v>0</v>
      </c>
      <c r="Z1742" s="18">
        <f t="shared" si="194"/>
        <v>8.5259999999999998</v>
      </c>
      <c r="AA1742" s="12">
        <v>506</v>
      </c>
      <c r="AB1742" s="12">
        <v>15611.91</v>
      </c>
      <c r="AC1742" s="28">
        <f>+I1742+Y1742-Z1742</f>
        <v>150.86399999999998</v>
      </c>
      <c r="AD1742" s="20">
        <f t="shared" si="195"/>
        <v>0</v>
      </c>
      <c r="AE1742">
        <v>0</v>
      </c>
    </row>
    <row r="1743" spans="1:31" x14ac:dyDescent="0.25">
      <c r="A1743" s="9">
        <v>45107</v>
      </c>
      <c r="B1743" s="10" t="s">
        <v>359</v>
      </c>
      <c r="C1743" s="10" t="s">
        <v>278</v>
      </c>
      <c r="D1743" s="10" t="s">
        <v>40</v>
      </c>
      <c r="E1743" s="10" t="s">
        <v>30</v>
      </c>
      <c r="F1743" s="10">
        <v>270</v>
      </c>
      <c r="G1743" s="10">
        <v>294</v>
      </c>
      <c r="H1743" s="11">
        <f>SUMIFS(AA:AA,$A:$A,EOMONTH($A1743,-1),$B:$B,$B1743)</f>
        <v>13</v>
      </c>
      <c r="I1743" s="63">
        <f>ROUND(SUMIFS(AC:AC,$A:$A,EOMONTH($A1743,-1),$B:$B,$B1743),2)</f>
        <v>16.05</v>
      </c>
      <c r="J1743" s="11">
        <f>SUMIFS(AB:AB,$A:$A,EOMONTH($A1743,-1),$B:$B,$B1743)</f>
        <v>406.98</v>
      </c>
      <c r="K1743" s="13">
        <v>0</v>
      </c>
      <c r="L1743" s="25">
        <v>0</v>
      </c>
      <c r="M1743" s="15">
        <v>0</v>
      </c>
      <c r="N1743" s="14">
        <v>0</v>
      </c>
      <c r="O1743" s="16">
        <v>90</v>
      </c>
      <c r="P1743" s="16">
        <v>3840.3</v>
      </c>
      <c r="Q1743" s="16">
        <v>0</v>
      </c>
      <c r="R1743" s="16">
        <f>Q1743*16.876/100</f>
        <v>0</v>
      </c>
      <c r="S1743" s="17">
        <f t="shared" si="189"/>
        <v>0</v>
      </c>
      <c r="T1743" s="16">
        <v>0</v>
      </c>
      <c r="U1743" s="18">
        <f t="shared" si="190"/>
        <v>3.8220000000000001</v>
      </c>
      <c r="V1743" s="18">
        <f t="shared" si="191"/>
        <v>0</v>
      </c>
      <c r="W1743" s="18">
        <f t="shared" si="192"/>
        <v>0</v>
      </c>
      <c r="X1743" s="27"/>
      <c r="Y1743" s="19">
        <f t="shared" si="193"/>
        <v>0</v>
      </c>
      <c r="Z1743" s="18">
        <f t="shared" si="194"/>
        <v>26.46</v>
      </c>
      <c r="AA1743" s="12">
        <v>-77</v>
      </c>
      <c r="AB1743" s="12">
        <v>-2671.69</v>
      </c>
      <c r="AC1743" s="28">
        <f>+I1743+Y1743-Z1743</f>
        <v>-10.41</v>
      </c>
      <c r="AD1743" s="20">
        <f t="shared" si="195"/>
        <v>20</v>
      </c>
      <c r="AE1743">
        <v>20</v>
      </c>
    </row>
    <row r="1744" spans="1:31" x14ac:dyDescent="0.25">
      <c r="A1744" s="9">
        <v>45107</v>
      </c>
      <c r="B1744" s="10" t="s">
        <v>360</v>
      </c>
      <c r="C1744" s="10" t="s">
        <v>278</v>
      </c>
      <c r="D1744" s="10" t="s">
        <v>40</v>
      </c>
      <c r="E1744" s="10" t="s">
        <v>30</v>
      </c>
      <c r="F1744" s="10">
        <v>270</v>
      </c>
      <c r="G1744" s="10">
        <v>294</v>
      </c>
      <c r="H1744" s="11">
        <f>SUMIFS(AA:AA,$A:$A,EOMONTH($A1744,-1),$B:$B,$B1744)</f>
        <v>297</v>
      </c>
      <c r="I1744" s="63">
        <f>ROUND(SUMIFS(AC:AC,$A:$A,EOMONTH($A1744,-1),$B:$B,$B1744),2)</f>
        <v>37.89</v>
      </c>
      <c r="J1744" s="11">
        <f>SUMIFS(AB:AB,$A:$A,EOMONTH($A1744,-1),$B:$B,$B1744)</f>
        <v>8961.52</v>
      </c>
      <c r="K1744" s="13">
        <v>0</v>
      </c>
      <c r="L1744" s="25">
        <v>0</v>
      </c>
      <c r="M1744" s="15">
        <v>460</v>
      </c>
      <c r="N1744" s="14">
        <v>13214.47</v>
      </c>
      <c r="O1744" s="16">
        <v>453</v>
      </c>
      <c r="P1744" s="16">
        <v>20832.689999999999</v>
      </c>
      <c r="Q1744" s="16">
        <v>0</v>
      </c>
      <c r="R1744" s="16">
        <f>Q1744*16.876/100</f>
        <v>0</v>
      </c>
      <c r="S1744" s="17">
        <f t="shared" si="189"/>
        <v>0</v>
      </c>
      <c r="T1744" s="16">
        <v>0</v>
      </c>
      <c r="U1744" s="18">
        <f t="shared" si="190"/>
        <v>87.317999999999998</v>
      </c>
      <c r="V1744" s="18">
        <f t="shared" si="191"/>
        <v>124.2</v>
      </c>
      <c r="W1744" s="18">
        <f t="shared" si="192"/>
        <v>20.851938000000001</v>
      </c>
      <c r="X1744" s="27"/>
      <c r="Y1744" s="19">
        <f t="shared" si="193"/>
        <v>145.05193800000001</v>
      </c>
      <c r="Z1744" s="18">
        <f t="shared" si="194"/>
        <v>133.18199999999999</v>
      </c>
      <c r="AA1744" s="12">
        <v>304</v>
      </c>
      <c r="AB1744" s="12">
        <v>8735.9</v>
      </c>
      <c r="AC1744" s="28">
        <f>+I1744+Y1744-Z1744</f>
        <v>49.759938000000005</v>
      </c>
      <c r="AD1744" s="20">
        <f t="shared" si="195"/>
        <v>0</v>
      </c>
      <c r="AE1744">
        <v>0</v>
      </c>
    </row>
    <row r="1745" spans="1:31" x14ac:dyDescent="0.25">
      <c r="A1745" s="9">
        <v>45107</v>
      </c>
      <c r="B1745" s="10" t="s">
        <v>361</v>
      </c>
      <c r="C1745" s="10" t="s">
        <v>278</v>
      </c>
      <c r="D1745" s="10" t="s">
        <v>40</v>
      </c>
      <c r="E1745" s="10" t="s">
        <v>30</v>
      </c>
      <c r="F1745" s="10">
        <v>270</v>
      </c>
      <c r="G1745" s="10">
        <v>294</v>
      </c>
      <c r="H1745" s="11">
        <f>SUMIFS(AA:AA,$A:$A,EOMONTH($A1745,-1),$B:$B,$B1745)</f>
        <v>384</v>
      </c>
      <c r="I1745" s="63">
        <f>ROUND(SUMIFS(AC:AC,$A:$A,EOMONTH($A1745,-1),$B:$B,$B1745),2)</f>
        <v>82.76</v>
      </c>
      <c r="J1745" s="11">
        <f>SUMIFS(AB:AB,$A:$A,EOMONTH($A1745,-1),$B:$B,$B1745)</f>
        <v>11699.02</v>
      </c>
      <c r="K1745" s="13">
        <v>0</v>
      </c>
      <c r="L1745" s="25">
        <v>0</v>
      </c>
      <c r="M1745" s="15">
        <v>0</v>
      </c>
      <c r="N1745" s="14">
        <v>0</v>
      </c>
      <c r="O1745" s="16">
        <v>150</v>
      </c>
      <c r="P1745" s="16">
        <v>5382.3</v>
      </c>
      <c r="Q1745" s="16">
        <v>0</v>
      </c>
      <c r="R1745" s="16">
        <f>Q1745*16.876/100</f>
        <v>0</v>
      </c>
      <c r="S1745" s="17">
        <f t="shared" si="189"/>
        <v>0</v>
      </c>
      <c r="T1745" s="16">
        <v>0</v>
      </c>
      <c r="U1745" s="18">
        <f t="shared" si="190"/>
        <v>112.896</v>
      </c>
      <c r="V1745" s="18">
        <f t="shared" si="191"/>
        <v>0</v>
      </c>
      <c r="W1745" s="18">
        <f t="shared" si="192"/>
        <v>0</v>
      </c>
      <c r="X1745" s="27"/>
      <c r="Y1745" s="19">
        <f t="shared" si="193"/>
        <v>0</v>
      </c>
      <c r="Z1745" s="18">
        <f t="shared" si="194"/>
        <v>44.1</v>
      </c>
      <c r="AA1745" s="12">
        <v>234</v>
      </c>
      <c r="AB1745" s="12">
        <v>7129.09</v>
      </c>
      <c r="AC1745" s="28">
        <f>+I1745+Y1745-Z1745</f>
        <v>38.660000000000004</v>
      </c>
      <c r="AD1745" s="20">
        <f t="shared" si="195"/>
        <v>0</v>
      </c>
      <c r="AE1745">
        <v>0</v>
      </c>
    </row>
    <row r="1746" spans="1:31" x14ac:dyDescent="0.25">
      <c r="A1746" s="9">
        <v>45107</v>
      </c>
      <c r="B1746" s="10" t="s">
        <v>362</v>
      </c>
      <c r="C1746" s="10" t="s">
        <v>282</v>
      </c>
      <c r="D1746" s="10" t="s">
        <v>40</v>
      </c>
      <c r="E1746" s="10" t="s">
        <v>30</v>
      </c>
      <c r="F1746" s="10">
        <v>520</v>
      </c>
      <c r="G1746" s="10">
        <v>567</v>
      </c>
      <c r="H1746" s="11">
        <f>SUMIFS(AA:AA,$A:$A,EOMONTH($A1746,-1),$B:$B,$B1746)</f>
        <v>0</v>
      </c>
      <c r="I1746" s="63">
        <f>ROUND(SUMIFS(AC:AC,$A:$A,EOMONTH($A1746,-1),$B:$B,$B1746),2)</f>
        <v>4.07</v>
      </c>
      <c r="J1746" s="11">
        <f>SUMIFS(AB:AB,$A:$A,EOMONTH($A1746,-1),$B:$B,$B1746)</f>
        <v>0</v>
      </c>
      <c r="K1746" s="13">
        <v>0</v>
      </c>
      <c r="L1746" s="25">
        <v>0</v>
      </c>
      <c r="M1746" s="15">
        <v>95</v>
      </c>
      <c r="N1746" s="14">
        <v>9343.25</v>
      </c>
      <c r="O1746" s="16">
        <v>95</v>
      </c>
      <c r="P1746" s="16">
        <v>8855.2000000000007</v>
      </c>
      <c r="Q1746" s="16">
        <v>0</v>
      </c>
      <c r="R1746" s="16">
        <f>Q1746*16.876/100</f>
        <v>0</v>
      </c>
      <c r="S1746" s="17">
        <f t="shared" si="189"/>
        <v>0</v>
      </c>
      <c r="T1746" s="16">
        <v>0</v>
      </c>
      <c r="U1746" s="18">
        <f t="shared" si="190"/>
        <v>0</v>
      </c>
      <c r="V1746" s="18">
        <f t="shared" si="191"/>
        <v>49.4</v>
      </c>
      <c r="W1746" s="18">
        <f t="shared" si="192"/>
        <v>8.2937659999999997</v>
      </c>
      <c r="X1746" s="27"/>
      <c r="Y1746" s="19">
        <f t="shared" si="193"/>
        <v>57.693765999999997</v>
      </c>
      <c r="Z1746" s="18">
        <f t="shared" si="194"/>
        <v>53.865000000000002</v>
      </c>
      <c r="AA1746" s="12">
        <v>0</v>
      </c>
      <c r="AB1746" s="12">
        <v>0</v>
      </c>
      <c r="AC1746" s="28">
        <f>+I1746+Y1746-Z1746</f>
        <v>7.8987659999999948</v>
      </c>
      <c r="AD1746" s="20">
        <f t="shared" si="195"/>
        <v>0</v>
      </c>
      <c r="AE1746">
        <v>0</v>
      </c>
    </row>
    <row r="1747" spans="1:31" x14ac:dyDescent="0.25">
      <c r="A1747" s="9">
        <v>45107</v>
      </c>
      <c r="B1747" s="10" t="s">
        <v>363</v>
      </c>
      <c r="C1747" s="10" t="s">
        <v>282</v>
      </c>
      <c r="D1747" s="10" t="s">
        <v>40</v>
      </c>
      <c r="E1747" s="10" t="s">
        <v>30</v>
      </c>
      <c r="F1747" s="10">
        <v>520</v>
      </c>
      <c r="G1747" s="10">
        <v>567</v>
      </c>
      <c r="H1747" s="11">
        <f>SUMIFS(AA:AA,$A:$A,EOMONTH($A1747,-1),$B:$B,$B1747)</f>
        <v>21</v>
      </c>
      <c r="I1747" s="63">
        <f>ROUND(SUMIFS(AC:AC,$A:$A,EOMONTH($A1747,-1),$B:$B,$B1747),2)</f>
        <v>77.69</v>
      </c>
      <c r="J1747" s="11">
        <f>SUMIFS(AB:AB,$A:$A,EOMONTH($A1747,-1),$B:$B,$B1747)</f>
        <v>1517.25</v>
      </c>
      <c r="K1747" s="13">
        <v>0</v>
      </c>
      <c r="L1747" s="25">
        <v>0</v>
      </c>
      <c r="M1747" s="15">
        <v>40</v>
      </c>
      <c r="N1747" s="14">
        <v>2890</v>
      </c>
      <c r="O1747" s="16">
        <v>0</v>
      </c>
      <c r="P1747" s="16">
        <v>0</v>
      </c>
      <c r="Q1747" s="16">
        <v>0</v>
      </c>
      <c r="R1747" s="16">
        <f>Q1747*16.876/100</f>
        <v>0</v>
      </c>
      <c r="S1747" s="17">
        <f t="shared" si="189"/>
        <v>0</v>
      </c>
      <c r="T1747" s="16">
        <v>0</v>
      </c>
      <c r="U1747" s="18">
        <f t="shared" si="190"/>
        <v>11.907</v>
      </c>
      <c r="V1747" s="18">
        <f t="shared" si="191"/>
        <v>20.8</v>
      </c>
      <c r="W1747" s="18">
        <f t="shared" si="192"/>
        <v>3.4921120000000001</v>
      </c>
      <c r="X1747" s="27"/>
      <c r="Y1747" s="19">
        <f t="shared" si="193"/>
        <v>24.292111999999999</v>
      </c>
      <c r="Z1747" s="18">
        <f t="shared" si="194"/>
        <v>0</v>
      </c>
      <c r="AA1747" s="12">
        <v>61</v>
      </c>
      <c r="AB1747" s="12">
        <v>4407.25</v>
      </c>
      <c r="AC1747" s="28">
        <f>+I1747+Y1747-Z1747</f>
        <v>101.982112</v>
      </c>
      <c r="AD1747" s="20">
        <f t="shared" si="195"/>
        <v>0</v>
      </c>
      <c r="AE1747">
        <v>0</v>
      </c>
    </row>
    <row r="1748" spans="1:31" x14ac:dyDescent="0.25">
      <c r="A1748" s="9">
        <v>45107</v>
      </c>
      <c r="B1748" s="10" t="s">
        <v>364</v>
      </c>
      <c r="C1748" s="10" t="s">
        <v>282</v>
      </c>
      <c r="D1748" s="10" t="s">
        <v>29</v>
      </c>
      <c r="E1748" s="10" t="s">
        <v>30</v>
      </c>
      <c r="F1748" s="10"/>
      <c r="G1748" s="10">
        <v>0</v>
      </c>
      <c r="H1748" s="11">
        <f>SUMIFS(AA:AA,$A:$A,EOMONTH($A1748,-1),$B:$B,$B1748)</f>
        <v>7</v>
      </c>
      <c r="I1748" s="63">
        <f>ROUND(SUMIFS(AC:AC,$A:$A,EOMONTH($A1748,-1),$B:$B,$B1748),2)</f>
        <v>0.32</v>
      </c>
      <c r="J1748" s="11">
        <f>SUMIFS(AB:AB,$A:$A,EOMONTH($A1748,-1),$B:$B,$B1748)</f>
        <v>619.01</v>
      </c>
      <c r="K1748" s="13">
        <v>0</v>
      </c>
      <c r="L1748" s="25">
        <v>0</v>
      </c>
      <c r="M1748" s="15">
        <v>0</v>
      </c>
      <c r="N1748" s="14">
        <v>0</v>
      </c>
      <c r="O1748" s="16">
        <v>0</v>
      </c>
      <c r="P1748" s="16">
        <v>0</v>
      </c>
      <c r="Q1748" s="16">
        <v>0</v>
      </c>
      <c r="R1748" s="16">
        <f>Q1748*16.876/100</f>
        <v>0</v>
      </c>
      <c r="S1748" s="17">
        <f t="shared" si="189"/>
        <v>0</v>
      </c>
      <c r="T1748" s="16">
        <v>0</v>
      </c>
      <c r="U1748" s="18">
        <f t="shared" si="190"/>
        <v>0</v>
      </c>
      <c r="V1748" s="18">
        <f t="shared" si="191"/>
        <v>0</v>
      </c>
      <c r="W1748" s="18">
        <f t="shared" si="192"/>
        <v>0</v>
      </c>
      <c r="X1748" s="27"/>
      <c r="Y1748" s="19">
        <f t="shared" si="193"/>
        <v>0</v>
      </c>
      <c r="Z1748" s="18">
        <f t="shared" si="194"/>
        <v>0</v>
      </c>
      <c r="AA1748" s="12">
        <v>7</v>
      </c>
      <c r="AB1748" s="12">
        <v>619.01</v>
      </c>
      <c r="AC1748" s="28">
        <f>+I1748+Y1748-Z1748</f>
        <v>0.32</v>
      </c>
      <c r="AD1748" s="20">
        <f t="shared" si="195"/>
        <v>0</v>
      </c>
      <c r="AE1748">
        <v>0</v>
      </c>
    </row>
    <row r="1749" spans="1:31" x14ac:dyDescent="0.25">
      <c r="A1749" s="9">
        <v>45107</v>
      </c>
      <c r="B1749" s="10" t="s">
        <v>365</v>
      </c>
      <c r="C1749" s="10" t="s">
        <v>282</v>
      </c>
      <c r="D1749" s="10" t="s">
        <v>40</v>
      </c>
      <c r="E1749" s="10" t="s">
        <v>30</v>
      </c>
      <c r="F1749" s="10">
        <v>520</v>
      </c>
      <c r="G1749" s="10">
        <v>567</v>
      </c>
      <c r="H1749" s="11">
        <f>SUMIFS(AA:AA,$A:$A,EOMONTH($A1749,-1),$B:$B,$B1749)</f>
        <v>0</v>
      </c>
      <c r="I1749" s="63">
        <f>ROUND(SUMIFS(AC:AC,$A:$A,EOMONTH($A1749,-1),$B:$B,$B1749),2)</f>
        <v>132.79</v>
      </c>
      <c r="J1749" s="11">
        <f>SUMIFS(AB:AB,$A:$A,EOMONTH($A1749,-1),$B:$B,$B1749)</f>
        <v>0</v>
      </c>
      <c r="K1749" s="13">
        <v>0</v>
      </c>
      <c r="L1749" s="25">
        <v>0</v>
      </c>
      <c r="M1749" s="15">
        <v>80</v>
      </c>
      <c r="N1749" s="14">
        <v>6016.8</v>
      </c>
      <c r="O1749" s="16">
        <v>75</v>
      </c>
      <c r="P1749" s="16">
        <v>6990.6</v>
      </c>
      <c r="Q1749" s="16">
        <v>0</v>
      </c>
      <c r="R1749" s="16">
        <f>Q1749*16.876/100</f>
        <v>0</v>
      </c>
      <c r="S1749" s="17">
        <f t="shared" si="189"/>
        <v>0</v>
      </c>
      <c r="T1749" s="16">
        <v>0</v>
      </c>
      <c r="U1749" s="18">
        <f t="shared" si="190"/>
        <v>0</v>
      </c>
      <c r="V1749" s="18">
        <f t="shared" si="191"/>
        <v>41.6</v>
      </c>
      <c r="W1749" s="18">
        <f t="shared" si="192"/>
        <v>6.9842240000000002</v>
      </c>
      <c r="X1749" s="27"/>
      <c r="Y1749" s="19">
        <f t="shared" si="193"/>
        <v>48.584223999999999</v>
      </c>
      <c r="Z1749" s="18">
        <f t="shared" si="194"/>
        <v>42.524999999999999</v>
      </c>
      <c r="AA1749" s="12">
        <v>5</v>
      </c>
      <c r="AB1749" s="12">
        <v>376.05</v>
      </c>
      <c r="AC1749" s="28">
        <f>+I1749+Y1749-Z1749</f>
        <v>138.84922399999999</v>
      </c>
      <c r="AD1749" s="20">
        <f t="shared" si="195"/>
        <v>0</v>
      </c>
      <c r="AE1749">
        <v>0</v>
      </c>
    </row>
    <row r="1750" spans="1:31" x14ac:dyDescent="0.25">
      <c r="A1750" s="9">
        <v>45107</v>
      </c>
      <c r="B1750" s="10" t="s">
        <v>366</v>
      </c>
      <c r="C1750" s="10" t="s">
        <v>282</v>
      </c>
      <c r="D1750" s="10" t="s">
        <v>40</v>
      </c>
      <c r="E1750" s="10" t="s">
        <v>30</v>
      </c>
      <c r="F1750" s="10">
        <v>520</v>
      </c>
      <c r="G1750" s="10">
        <v>567</v>
      </c>
      <c r="H1750" s="11">
        <f>SUMIFS(AA:AA,$A:$A,EOMONTH($A1750,-1),$B:$B,$B1750)</f>
        <v>92</v>
      </c>
      <c r="I1750" s="63">
        <f>ROUND(SUMIFS(AC:AC,$A:$A,EOMONTH($A1750,-1),$B:$B,$B1750),2)</f>
        <v>4.1500000000000004</v>
      </c>
      <c r="J1750" s="11">
        <f>SUMIFS(AB:AB,$A:$A,EOMONTH($A1750,-1),$B:$B,$B1750)</f>
        <v>9179.76</v>
      </c>
      <c r="K1750" s="13">
        <v>0</v>
      </c>
      <c r="L1750" s="25">
        <v>0</v>
      </c>
      <c r="M1750" s="15">
        <v>0</v>
      </c>
      <c r="N1750" s="14">
        <v>0</v>
      </c>
      <c r="O1750" s="16">
        <v>0</v>
      </c>
      <c r="P1750" s="16">
        <v>0</v>
      </c>
      <c r="Q1750" s="16">
        <v>0</v>
      </c>
      <c r="R1750" s="16">
        <f>Q1750*16.876/100</f>
        <v>0</v>
      </c>
      <c r="S1750" s="17">
        <f t="shared" si="189"/>
        <v>0</v>
      </c>
      <c r="T1750" s="16">
        <v>0</v>
      </c>
      <c r="U1750" s="18">
        <f t="shared" si="190"/>
        <v>52.164000000000001</v>
      </c>
      <c r="V1750" s="18">
        <f t="shared" si="191"/>
        <v>0</v>
      </c>
      <c r="W1750" s="18">
        <f t="shared" si="192"/>
        <v>0</v>
      </c>
      <c r="X1750" s="27"/>
      <c r="Y1750" s="19">
        <f t="shared" si="193"/>
        <v>0</v>
      </c>
      <c r="Z1750" s="18">
        <f t="shared" si="194"/>
        <v>0</v>
      </c>
      <c r="AA1750" s="12">
        <v>92</v>
      </c>
      <c r="AB1750" s="12">
        <v>9179.76</v>
      </c>
      <c r="AC1750" s="28">
        <f>+I1750+Y1750-Z1750</f>
        <v>4.1500000000000004</v>
      </c>
      <c r="AD1750" s="20">
        <f t="shared" si="195"/>
        <v>0</v>
      </c>
      <c r="AE1750">
        <v>0</v>
      </c>
    </row>
    <row r="1751" spans="1:31" x14ac:dyDescent="0.25">
      <c r="A1751" s="9">
        <v>45107</v>
      </c>
      <c r="B1751" s="10" t="s">
        <v>367</v>
      </c>
      <c r="C1751" s="10" t="s">
        <v>282</v>
      </c>
      <c r="D1751" s="10" t="s">
        <v>40</v>
      </c>
      <c r="E1751" s="10" t="s">
        <v>30</v>
      </c>
      <c r="F1751" s="10">
        <v>520</v>
      </c>
      <c r="G1751" s="10">
        <v>567</v>
      </c>
      <c r="H1751" s="11">
        <f>SUMIFS(AA:AA,$A:$A,EOMONTH($A1751,-1),$B:$B,$B1751)</f>
        <v>87</v>
      </c>
      <c r="I1751" s="63">
        <f>ROUND(SUMIFS(AC:AC,$A:$A,EOMONTH($A1751,-1),$B:$B,$B1751),2)</f>
        <v>3.93</v>
      </c>
      <c r="J1751" s="11">
        <f>SUMIFS(AB:AB,$A:$A,EOMONTH($A1751,-1),$B:$B,$B1751)</f>
        <v>8111.01</v>
      </c>
      <c r="K1751" s="13">
        <v>0</v>
      </c>
      <c r="L1751" s="25">
        <v>0</v>
      </c>
      <c r="M1751" s="15">
        <v>0</v>
      </c>
      <c r="N1751" s="14">
        <v>0</v>
      </c>
      <c r="O1751" s="16">
        <v>0</v>
      </c>
      <c r="P1751" s="16">
        <v>0</v>
      </c>
      <c r="Q1751" s="16">
        <v>0</v>
      </c>
      <c r="R1751" s="16">
        <f>Q1751*16.876/100</f>
        <v>0</v>
      </c>
      <c r="S1751" s="17">
        <f t="shared" si="189"/>
        <v>0</v>
      </c>
      <c r="T1751" s="16">
        <v>0</v>
      </c>
      <c r="U1751" s="18">
        <f t="shared" si="190"/>
        <v>49.329000000000001</v>
      </c>
      <c r="V1751" s="18">
        <f t="shared" si="191"/>
        <v>0</v>
      </c>
      <c r="W1751" s="18">
        <f t="shared" si="192"/>
        <v>0</v>
      </c>
      <c r="X1751" s="27"/>
      <c r="Y1751" s="19">
        <f t="shared" si="193"/>
        <v>0</v>
      </c>
      <c r="Z1751" s="18">
        <f t="shared" si="194"/>
        <v>0</v>
      </c>
      <c r="AA1751" s="12">
        <v>87</v>
      </c>
      <c r="AB1751" s="12">
        <v>8111.01</v>
      </c>
      <c r="AC1751" s="28">
        <f>+I1751+Y1751-Z1751</f>
        <v>3.93</v>
      </c>
      <c r="AD1751" s="20">
        <f t="shared" si="195"/>
        <v>0</v>
      </c>
      <c r="AE1751">
        <v>0</v>
      </c>
    </row>
    <row r="1752" spans="1:31" x14ac:dyDescent="0.25">
      <c r="A1752" s="9">
        <v>45107</v>
      </c>
      <c r="B1752" s="10" t="s">
        <v>368</v>
      </c>
      <c r="C1752" s="10" t="s">
        <v>282</v>
      </c>
      <c r="D1752" s="10" t="s">
        <v>40</v>
      </c>
      <c r="E1752" s="10" t="s">
        <v>30</v>
      </c>
      <c r="F1752" s="10">
        <v>520</v>
      </c>
      <c r="G1752" s="10">
        <v>567</v>
      </c>
      <c r="H1752" s="11">
        <f>SUMIFS(AA:AA,$A:$A,EOMONTH($A1752,-1),$B:$B,$B1752)</f>
        <v>121</v>
      </c>
      <c r="I1752" s="63">
        <f>ROUND(SUMIFS(AC:AC,$A:$A,EOMONTH($A1752,-1),$B:$B,$B1752),2)</f>
        <v>5.46</v>
      </c>
      <c r="J1752" s="11">
        <f>SUMIFS(AB:AB,$A:$A,EOMONTH($A1752,-1),$B:$B,$B1752)</f>
        <v>8600.66</v>
      </c>
      <c r="K1752" s="13">
        <v>0</v>
      </c>
      <c r="L1752" s="25">
        <v>0</v>
      </c>
      <c r="M1752" s="15">
        <v>0</v>
      </c>
      <c r="N1752" s="14">
        <v>0</v>
      </c>
      <c r="O1752" s="16">
        <v>0</v>
      </c>
      <c r="P1752" s="16">
        <v>0</v>
      </c>
      <c r="Q1752" s="16">
        <v>0</v>
      </c>
      <c r="R1752" s="16">
        <f>Q1752*16.876/100</f>
        <v>0</v>
      </c>
      <c r="S1752" s="17">
        <f t="shared" si="189"/>
        <v>0</v>
      </c>
      <c r="T1752" s="16">
        <v>0</v>
      </c>
      <c r="U1752" s="18">
        <f t="shared" si="190"/>
        <v>68.606999999999999</v>
      </c>
      <c r="V1752" s="18">
        <f t="shared" si="191"/>
        <v>0</v>
      </c>
      <c r="W1752" s="18">
        <f t="shared" si="192"/>
        <v>0</v>
      </c>
      <c r="X1752" s="27"/>
      <c r="Y1752" s="19">
        <f t="shared" si="193"/>
        <v>0</v>
      </c>
      <c r="Z1752" s="18">
        <f t="shared" si="194"/>
        <v>0</v>
      </c>
      <c r="AA1752" s="12">
        <v>121</v>
      </c>
      <c r="AB1752" s="12">
        <v>8600.66</v>
      </c>
      <c r="AC1752" s="28">
        <f>+I1752+Y1752-Z1752</f>
        <v>5.46</v>
      </c>
      <c r="AD1752" s="20">
        <f t="shared" si="195"/>
        <v>0</v>
      </c>
      <c r="AE1752">
        <v>0</v>
      </c>
    </row>
    <row r="1753" spans="1:31" x14ac:dyDescent="0.25">
      <c r="A1753" s="59">
        <v>45107</v>
      </c>
      <c r="B1753" s="60" t="s">
        <v>369</v>
      </c>
      <c r="C1753" s="60" t="s">
        <v>282</v>
      </c>
      <c r="D1753" s="60" t="s">
        <v>40</v>
      </c>
      <c r="E1753" s="60" t="s">
        <v>30</v>
      </c>
      <c r="F1753" s="10"/>
      <c r="G1753" s="10"/>
      <c r="H1753" s="11"/>
      <c r="I1753" s="63">
        <f>ROUND(SUMIFS(AC:AC,$A:$A,EOMONTH($A1753,-1),$B:$B,$B1753),2)</f>
        <v>0.6</v>
      </c>
      <c r="J1753" s="11"/>
      <c r="K1753" s="13"/>
      <c r="L1753" s="25"/>
      <c r="M1753" s="15"/>
      <c r="N1753" s="14"/>
      <c r="O1753" s="16"/>
      <c r="P1753" s="16"/>
      <c r="Q1753" s="16"/>
      <c r="R1753" s="16"/>
      <c r="S1753" s="17">
        <f t="shared" si="189"/>
        <v>0</v>
      </c>
      <c r="T1753" s="16"/>
      <c r="U1753" s="18">
        <f t="shared" si="190"/>
        <v>0</v>
      </c>
      <c r="V1753" s="18">
        <f t="shared" si="191"/>
        <v>0</v>
      </c>
      <c r="W1753" s="18">
        <f t="shared" si="192"/>
        <v>0</v>
      </c>
      <c r="X1753" s="27"/>
      <c r="Y1753" s="19">
        <f t="shared" si="193"/>
        <v>0</v>
      </c>
      <c r="Z1753" s="18">
        <f t="shared" si="194"/>
        <v>0</v>
      </c>
      <c r="AA1753" s="12"/>
      <c r="AB1753" s="12"/>
      <c r="AC1753" s="28">
        <f>+I1753+Y1753-Z1753</f>
        <v>0.6</v>
      </c>
      <c r="AD1753" s="20">
        <f t="shared" si="195"/>
        <v>0</v>
      </c>
      <c r="AE1753">
        <v>0</v>
      </c>
    </row>
    <row r="1754" spans="1:31" x14ac:dyDescent="0.25">
      <c r="A1754" s="9">
        <v>45107</v>
      </c>
      <c r="B1754" s="10" t="s">
        <v>370</v>
      </c>
      <c r="C1754" s="10" t="s">
        <v>282</v>
      </c>
      <c r="D1754" s="10" t="s">
        <v>40</v>
      </c>
      <c r="E1754" s="10" t="s">
        <v>30</v>
      </c>
      <c r="F1754" s="10">
        <v>520</v>
      </c>
      <c r="G1754" s="10">
        <v>567</v>
      </c>
      <c r="H1754" s="11">
        <f>SUMIFS(AA:AA,$A:$A,EOMONTH($A1754,-1),$B:$B,$B1754)</f>
        <v>87</v>
      </c>
      <c r="I1754" s="63">
        <f>ROUND(SUMIFS(AC:AC,$A:$A,EOMONTH($A1754,-1),$B:$B,$B1754),2)</f>
        <v>3.93</v>
      </c>
      <c r="J1754" s="11">
        <f>SUMIFS(AB:AB,$A:$A,EOMONTH($A1754,-1),$B:$B,$B1754)</f>
        <v>6149.68</v>
      </c>
      <c r="K1754" s="13">
        <v>0</v>
      </c>
      <c r="L1754" s="25">
        <v>0</v>
      </c>
      <c r="M1754" s="15">
        <v>0</v>
      </c>
      <c r="N1754" s="14">
        <v>0</v>
      </c>
      <c r="O1754" s="16">
        <v>0</v>
      </c>
      <c r="P1754" s="16">
        <v>0</v>
      </c>
      <c r="Q1754" s="16">
        <v>0</v>
      </c>
      <c r="R1754" s="16">
        <f>Q1754*16.876/100</f>
        <v>0</v>
      </c>
      <c r="S1754" s="17">
        <f t="shared" si="189"/>
        <v>0</v>
      </c>
      <c r="T1754" s="16">
        <v>0</v>
      </c>
      <c r="U1754" s="18">
        <f t="shared" si="190"/>
        <v>49.329000000000001</v>
      </c>
      <c r="V1754" s="18">
        <f t="shared" si="191"/>
        <v>0</v>
      </c>
      <c r="W1754" s="18">
        <f t="shared" si="192"/>
        <v>0</v>
      </c>
      <c r="X1754" s="27"/>
      <c r="Y1754" s="19">
        <f t="shared" si="193"/>
        <v>0</v>
      </c>
      <c r="Z1754" s="18">
        <f t="shared" si="194"/>
        <v>0</v>
      </c>
      <c r="AA1754" s="12">
        <v>87</v>
      </c>
      <c r="AB1754" s="12">
        <v>6149.68</v>
      </c>
      <c r="AC1754" s="28">
        <f>+I1754+Y1754-Z1754</f>
        <v>3.93</v>
      </c>
      <c r="AD1754" s="20">
        <f t="shared" si="195"/>
        <v>0</v>
      </c>
      <c r="AE1754">
        <v>0</v>
      </c>
    </row>
    <row r="1755" spans="1:31" x14ac:dyDescent="0.25">
      <c r="A1755" s="9">
        <v>45107</v>
      </c>
      <c r="B1755" s="10" t="s">
        <v>371</v>
      </c>
      <c r="C1755" s="10" t="s">
        <v>282</v>
      </c>
      <c r="D1755" s="10" t="s">
        <v>40</v>
      </c>
      <c r="E1755" s="10" t="s">
        <v>30</v>
      </c>
      <c r="F1755" s="10">
        <v>520</v>
      </c>
      <c r="G1755" s="10">
        <v>567</v>
      </c>
      <c r="H1755" s="11">
        <f>SUMIFS(AA:AA,$A:$A,EOMONTH($A1755,-1),$B:$B,$B1755)</f>
        <v>0</v>
      </c>
      <c r="I1755" s="63">
        <f>ROUND(SUMIFS(AC:AC,$A:$A,EOMONTH($A1755,-1),$B:$B,$B1755),2)</f>
        <v>3.11</v>
      </c>
      <c r="J1755" s="11">
        <f>SUMIFS(AB:AB,$A:$A,EOMONTH($A1755,-1),$B:$B,$B1755)</f>
        <v>0</v>
      </c>
      <c r="K1755" s="13">
        <v>0</v>
      </c>
      <c r="L1755" s="25">
        <v>0</v>
      </c>
      <c r="M1755" s="15">
        <v>90</v>
      </c>
      <c r="N1755" s="14">
        <v>8680.5</v>
      </c>
      <c r="O1755" s="16">
        <v>90</v>
      </c>
      <c r="P1755" s="16">
        <v>9525.6</v>
      </c>
      <c r="Q1755" s="16">
        <v>0</v>
      </c>
      <c r="R1755" s="16">
        <f>Q1755*16.876/100</f>
        <v>0</v>
      </c>
      <c r="S1755" s="17">
        <f t="shared" si="189"/>
        <v>0</v>
      </c>
      <c r="T1755" s="16">
        <v>0</v>
      </c>
      <c r="U1755" s="18">
        <f t="shared" si="190"/>
        <v>0</v>
      </c>
      <c r="V1755" s="18">
        <f t="shared" si="191"/>
        <v>46.8</v>
      </c>
      <c r="W1755" s="18">
        <f t="shared" si="192"/>
        <v>7.8572519999999999</v>
      </c>
      <c r="X1755" s="27"/>
      <c r="Y1755" s="19">
        <f t="shared" si="193"/>
        <v>54.657252</v>
      </c>
      <c r="Z1755" s="18">
        <f t="shared" si="194"/>
        <v>51.03</v>
      </c>
      <c r="AA1755" s="12">
        <v>0</v>
      </c>
      <c r="AB1755" s="12">
        <v>0</v>
      </c>
      <c r="AC1755" s="28">
        <f>+I1755+Y1755-Z1755</f>
        <v>6.737251999999998</v>
      </c>
      <c r="AD1755" s="20">
        <f t="shared" si="195"/>
        <v>0</v>
      </c>
      <c r="AE1755">
        <v>0</v>
      </c>
    </row>
    <row r="1756" spans="1:31" x14ac:dyDescent="0.25">
      <c r="A1756" s="9">
        <v>45107</v>
      </c>
      <c r="B1756" s="10" t="s">
        <v>372</v>
      </c>
      <c r="C1756" s="10" t="s">
        <v>278</v>
      </c>
      <c r="D1756" s="10" t="s">
        <v>40</v>
      </c>
      <c r="E1756" s="10" t="s">
        <v>30</v>
      </c>
      <c r="F1756" s="10">
        <v>365</v>
      </c>
      <c r="G1756" s="10">
        <v>398</v>
      </c>
      <c r="H1756" s="11">
        <f>SUMIFS(AA:AA,$A:$A,EOMONTH($A1756,-1),$B:$B,$B1756)</f>
        <v>843</v>
      </c>
      <c r="I1756" s="63">
        <f>ROUND(SUMIFS(AC:AC,$A:$A,EOMONTH($A1756,-1),$B:$B,$B1756),2)</f>
        <v>275.56</v>
      </c>
      <c r="J1756" s="11">
        <f>SUMIFS(AB:AB,$A:$A,EOMONTH($A1756,-1),$B:$B,$B1756)</f>
        <v>34610.94</v>
      </c>
      <c r="K1756" s="13">
        <v>0</v>
      </c>
      <c r="L1756" s="25">
        <v>0</v>
      </c>
      <c r="M1756" s="15">
        <v>0</v>
      </c>
      <c r="N1756" s="14">
        <v>0</v>
      </c>
      <c r="O1756" s="21">
        <v>415</v>
      </c>
      <c r="P1756" s="16">
        <v>29309.75</v>
      </c>
      <c r="Q1756" s="21">
        <v>8</v>
      </c>
      <c r="R1756" s="16">
        <f>Q1756*16.876/100</f>
        <v>1.3500800000000002</v>
      </c>
      <c r="S1756" s="17">
        <f t="shared" si="189"/>
        <v>9.3500800000000002</v>
      </c>
      <c r="T1756" s="16">
        <v>328.48</v>
      </c>
      <c r="U1756" s="18">
        <f t="shared" si="190"/>
        <v>335.51400000000001</v>
      </c>
      <c r="V1756" s="18">
        <f t="shared" si="191"/>
        <v>0</v>
      </c>
      <c r="W1756" s="18">
        <f t="shared" si="192"/>
        <v>0</v>
      </c>
      <c r="X1756" s="27"/>
      <c r="Y1756" s="19">
        <f t="shared" si="193"/>
        <v>0</v>
      </c>
      <c r="Z1756" s="18">
        <f t="shared" si="194"/>
        <v>165.17</v>
      </c>
      <c r="AA1756" s="12">
        <v>420</v>
      </c>
      <c r="AB1756" s="12">
        <v>17243.89</v>
      </c>
      <c r="AC1756" s="28">
        <f>+I1756+Y1756-Z1756</f>
        <v>110.39000000000001</v>
      </c>
      <c r="AD1756" s="20">
        <f t="shared" si="195"/>
        <v>0</v>
      </c>
      <c r="AE1756">
        <v>0</v>
      </c>
    </row>
    <row r="1757" spans="1:31" x14ac:dyDescent="0.25">
      <c r="A1757" s="9">
        <v>45107</v>
      </c>
      <c r="B1757" s="10" t="s">
        <v>373</v>
      </c>
      <c r="C1757" s="10" t="s">
        <v>278</v>
      </c>
      <c r="D1757" s="10" t="s">
        <v>40</v>
      </c>
      <c r="E1757" s="10" t="s">
        <v>30</v>
      </c>
      <c r="F1757" s="10">
        <v>365</v>
      </c>
      <c r="G1757" s="10">
        <v>398</v>
      </c>
      <c r="H1757" s="11">
        <f>SUMIFS(AA:AA,$A:$A,EOMONTH($A1757,-1),$B:$B,$B1757)</f>
        <v>903</v>
      </c>
      <c r="I1757" s="63">
        <f>ROUND(SUMIFS(AC:AC,$A:$A,EOMONTH($A1757,-1),$B:$B,$B1757),2)</f>
        <v>214.57</v>
      </c>
      <c r="J1757" s="11">
        <f>SUMIFS(AB:AB,$A:$A,EOMONTH($A1757,-1),$B:$B,$B1757)</f>
        <v>35007.68</v>
      </c>
      <c r="K1757" s="13">
        <v>0</v>
      </c>
      <c r="L1757" s="25">
        <v>0</v>
      </c>
      <c r="M1757" s="15">
        <v>0</v>
      </c>
      <c r="N1757" s="14">
        <v>0</v>
      </c>
      <c r="O1757" s="21">
        <v>41</v>
      </c>
      <c r="P1757" s="16">
        <v>3074.28</v>
      </c>
      <c r="Q1757" s="21">
        <v>13</v>
      </c>
      <c r="R1757" s="16">
        <f>Q1757*16.876/100</f>
        <v>2.1938800000000001</v>
      </c>
      <c r="S1757" s="17">
        <f t="shared" si="189"/>
        <v>15.19388</v>
      </c>
      <c r="T1757" s="16">
        <v>504.01</v>
      </c>
      <c r="U1757" s="18">
        <f t="shared" si="190"/>
        <v>359.39400000000001</v>
      </c>
      <c r="V1757" s="18">
        <f t="shared" si="191"/>
        <v>0</v>
      </c>
      <c r="W1757" s="18">
        <f t="shared" si="192"/>
        <v>0</v>
      </c>
      <c r="X1757" s="27"/>
      <c r="Y1757" s="19">
        <f t="shared" si="193"/>
        <v>0</v>
      </c>
      <c r="Z1757" s="18">
        <f t="shared" si="194"/>
        <v>16.318000000000001</v>
      </c>
      <c r="AA1757" s="12">
        <v>849</v>
      </c>
      <c r="AB1757" s="12">
        <v>32914.21</v>
      </c>
      <c r="AC1757" s="28">
        <f>+I1757+Y1757-Z1757</f>
        <v>198.25199999999998</v>
      </c>
      <c r="AD1757" s="20">
        <f t="shared" si="195"/>
        <v>0</v>
      </c>
      <c r="AE1757">
        <v>0</v>
      </c>
    </row>
    <row r="1758" spans="1:31" x14ac:dyDescent="0.25">
      <c r="A1758" s="9">
        <v>45107</v>
      </c>
      <c r="B1758" s="10" t="s">
        <v>374</v>
      </c>
      <c r="C1758" s="10" t="s">
        <v>278</v>
      </c>
      <c r="D1758" s="10" t="s">
        <v>40</v>
      </c>
      <c r="E1758" s="10" t="s">
        <v>30</v>
      </c>
      <c r="F1758" s="10">
        <v>365</v>
      </c>
      <c r="G1758" s="10">
        <v>398</v>
      </c>
      <c r="H1758" s="11">
        <f>SUMIFS(AA:AA,$A:$A,EOMONTH($A1758,-1),$B:$B,$B1758)</f>
        <v>321</v>
      </c>
      <c r="I1758" s="63">
        <f>ROUND(SUMIFS(AC:AC,$A:$A,EOMONTH($A1758,-1),$B:$B,$B1758),2)</f>
        <v>32.409999999999997</v>
      </c>
      <c r="J1758" s="11">
        <f>SUMIFS(AB:AB,$A:$A,EOMONTH($A1758,-1),$B:$B,$B1758)</f>
        <v>12984.01</v>
      </c>
      <c r="K1758" s="13">
        <v>0</v>
      </c>
      <c r="L1758" s="25">
        <v>0</v>
      </c>
      <c r="M1758" s="15">
        <v>0</v>
      </c>
      <c r="N1758" s="14">
        <v>0</v>
      </c>
      <c r="O1758" s="16">
        <v>94</v>
      </c>
      <c r="P1758" s="16">
        <v>6003.01</v>
      </c>
      <c r="Q1758" s="16">
        <v>0</v>
      </c>
      <c r="R1758" s="16">
        <f>Q1758*16.876/100</f>
        <v>0</v>
      </c>
      <c r="S1758" s="17">
        <f t="shared" si="189"/>
        <v>0</v>
      </c>
      <c r="T1758" s="16">
        <v>0</v>
      </c>
      <c r="U1758" s="18">
        <f t="shared" si="190"/>
        <v>127.758</v>
      </c>
      <c r="V1758" s="18">
        <f t="shared" si="191"/>
        <v>0</v>
      </c>
      <c r="W1758" s="18">
        <f t="shared" si="192"/>
        <v>0</v>
      </c>
      <c r="X1758" s="27"/>
      <c r="Y1758" s="19">
        <f t="shared" si="193"/>
        <v>0</v>
      </c>
      <c r="Z1758" s="18">
        <f t="shared" si="194"/>
        <v>37.411999999999999</v>
      </c>
      <c r="AA1758" s="12">
        <v>227</v>
      </c>
      <c r="AB1758" s="12">
        <v>9181.84</v>
      </c>
      <c r="AC1758" s="28">
        <f>+I1758+Y1758-Z1758</f>
        <v>-5.0020000000000024</v>
      </c>
      <c r="AD1758" s="20">
        <f t="shared" si="195"/>
        <v>10</v>
      </c>
      <c r="AE1758">
        <v>10</v>
      </c>
    </row>
    <row r="1759" spans="1:31" x14ac:dyDescent="0.25">
      <c r="A1759" s="9">
        <v>45107</v>
      </c>
      <c r="B1759" s="10" t="s">
        <v>375</v>
      </c>
      <c r="C1759" s="10" t="s">
        <v>278</v>
      </c>
      <c r="D1759" s="10" t="s">
        <v>40</v>
      </c>
      <c r="E1759" s="10" t="s">
        <v>30</v>
      </c>
      <c r="F1759" s="10">
        <v>365</v>
      </c>
      <c r="G1759" s="10">
        <v>398</v>
      </c>
      <c r="H1759" s="11">
        <f>SUMIFS(AA:AA,$A:$A,EOMONTH($A1759,-1),$B:$B,$B1759)</f>
        <v>440</v>
      </c>
      <c r="I1759" s="63">
        <f>ROUND(SUMIFS(AC:AC,$A:$A,EOMONTH($A1759,-1),$B:$B,$B1759),2)</f>
        <v>51.5</v>
      </c>
      <c r="J1759" s="11">
        <f>SUMIFS(AB:AB,$A:$A,EOMONTH($A1759,-1),$B:$B,$B1759)</f>
        <v>16607.7</v>
      </c>
      <c r="K1759" s="13">
        <v>0</v>
      </c>
      <c r="L1759" s="25">
        <v>0</v>
      </c>
      <c r="M1759" s="15">
        <v>0</v>
      </c>
      <c r="N1759" s="14">
        <v>0</v>
      </c>
      <c r="O1759" s="21">
        <v>75</v>
      </c>
      <c r="P1759" s="16">
        <v>4508.75</v>
      </c>
      <c r="Q1759" s="21">
        <v>5</v>
      </c>
      <c r="R1759" s="16">
        <f>Q1759*16.876/100</f>
        <v>0.84380000000000011</v>
      </c>
      <c r="S1759" s="17">
        <f t="shared" si="189"/>
        <v>5.8437999999999999</v>
      </c>
      <c r="T1759" s="16">
        <v>188.7</v>
      </c>
      <c r="U1759" s="18">
        <f t="shared" si="190"/>
        <v>175.12</v>
      </c>
      <c r="V1759" s="18">
        <f t="shared" si="191"/>
        <v>0</v>
      </c>
      <c r="W1759" s="18">
        <f t="shared" si="192"/>
        <v>0</v>
      </c>
      <c r="X1759" s="27"/>
      <c r="Y1759" s="19">
        <f t="shared" si="193"/>
        <v>0</v>
      </c>
      <c r="Z1759" s="18">
        <f t="shared" si="194"/>
        <v>29.85</v>
      </c>
      <c r="AA1759" s="12">
        <v>360</v>
      </c>
      <c r="AB1759" s="12">
        <v>13588.11</v>
      </c>
      <c r="AC1759" s="28">
        <f>+I1759+Y1759-Z1759</f>
        <v>21.65</v>
      </c>
      <c r="AD1759" s="20">
        <f t="shared" si="195"/>
        <v>0</v>
      </c>
      <c r="AE1759">
        <v>0</v>
      </c>
    </row>
    <row r="1760" spans="1:31" x14ac:dyDescent="0.25">
      <c r="A1760" s="9">
        <v>45107</v>
      </c>
      <c r="B1760" s="10" t="s">
        <v>376</v>
      </c>
      <c r="C1760" s="10" t="s">
        <v>278</v>
      </c>
      <c r="D1760" s="10" t="s">
        <v>40</v>
      </c>
      <c r="E1760" s="10" t="s">
        <v>30</v>
      </c>
      <c r="F1760" s="10">
        <v>365</v>
      </c>
      <c r="G1760" s="10">
        <v>398</v>
      </c>
      <c r="H1760" s="11">
        <f>SUMIFS(AA:AA,$A:$A,EOMONTH($A1760,-1),$B:$B,$B1760)</f>
        <v>909</v>
      </c>
      <c r="I1760" s="63">
        <f>ROUND(SUMIFS(AC:AC,$A:$A,EOMONTH($A1760,-1),$B:$B,$B1760),2)</f>
        <v>247.52</v>
      </c>
      <c r="J1760" s="11">
        <f>SUMIFS(AB:AB,$A:$A,EOMONTH($A1760,-1),$B:$B,$B1760)</f>
        <v>37074.46</v>
      </c>
      <c r="K1760" s="13">
        <v>0</v>
      </c>
      <c r="L1760" s="25">
        <v>0</v>
      </c>
      <c r="M1760" s="15">
        <v>0</v>
      </c>
      <c r="N1760" s="14">
        <v>0</v>
      </c>
      <c r="O1760" s="21">
        <v>282</v>
      </c>
      <c r="P1760" s="16">
        <v>19716.66</v>
      </c>
      <c r="Q1760" s="21">
        <v>2</v>
      </c>
      <c r="R1760" s="16">
        <f>Q1760*16.876/100</f>
        <v>0.33752000000000004</v>
      </c>
      <c r="S1760" s="17">
        <f t="shared" si="189"/>
        <v>2.33752</v>
      </c>
      <c r="T1760" s="16">
        <v>81.58</v>
      </c>
      <c r="U1760" s="18">
        <f t="shared" si="190"/>
        <v>361.78199999999998</v>
      </c>
      <c r="V1760" s="18">
        <f t="shared" si="191"/>
        <v>0</v>
      </c>
      <c r="W1760" s="18">
        <f t="shared" si="192"/>
        <v>0</v>
      </c>
      <c r="X1760" s="27"/>
      <c r="Y1760" s="19">
        <f t="shared" si="193"/>
        <v>0</v>
      </c>
      <c r="Z1760" s="18">
        <f t="shared" si="194"/>
        <v>112.236</v>
      </c>
      <c r="AA1760" s="12">
        <v>625</v>
      </c>
      <c r="AB1760" s="12">
        <v>25491.24</v>
      </c>
      <c r="AC1760" s="28">
        <f>+I1760+Y1760-Z1760</f>
        <v>135.28399999999999</v>
      </c>
      <c r="AD1760" s="20">
        <f t="shared" si="195"/>
        <v>0</v>
      </c>
      <c r="AE1760">
        <v>0</v>
      </c>
    </row>
    <row r="1761" spans="1:31" x14ac:dyDescent="0.25">
      <c r="A1761" s="9">
        <v>45107</v>
      </c>
      <c r="B1761" s="10" t="s">
        <v>377</v>
      </c>
      <c r="C1761" s="10" t="s">
        <v>278</v>
      </c>
      <c r="D1761" s="10" t="s">
        <v>40</v>
      </c>
      <c r="E1761" s="10" t="s">
        <v>30</v>
      </c>
      <c r="F1761" s="10">
        <v>365</v>
      </c>
      <c r="G1761" s="10">
        <v>398</v>
      </c>
      <c r="H1761" s="11">
        <f>SUMIFS(AA:AA,$A:$A,EOMONTH($A1761,-1),$B:$B,$B1761)</f>
        <v>641</v>
      </c>
      <c r="I1761" s="63">
        <f>ROUND(SUMIFS(AC:AC,$A:$A,EOMONTH($A1761,-1),$B:$B,$B1761),2)</f>
        <v>280.49</v>
      </c>
      <c r="J1761" s="11">
        <f>SUMIFS(AB:AB,$A:$A,EOMONTH($A1761,-1),$B:$B,$B1761)</f>
        <v>25993.87</v>
      </c>
      <c r="K1761" s="13">
        <v>0</v>
      </c>
      <c r="L1761" s="25">
        <v>0</v>
      </c>
      <c r="M1761" s="15">
        <v>0</v>
      </c>
      <c r="N1761" s="14">
        <v>0</v>
      </c>
      <c r="O1761" s="21">
        <v>153</v>
      </c>
      <c r="P1761" s="16">
        <v>10170.370000000001</v>
      </c>
      <c r="Q1761" s="21">
        <v>3</v>
      </c>
      <c r="R1761" s="16">
        <f>Q1761*16.876/100</f>
        <v>0.50627999999999995</v>
      </c>
      <c r="S1761" s="17">
        <f t="shared" si="189"/>
        <v>3.5062799999999998</v>
      </c>
      <c r="T1761" s="16">
        <v>121.65</v>
      </c>
      <c r="U1761" s="18">
        <f t="shared" si="190"/>
        <v>255.11799999999999</v>
      </c>
      <c r="V1761" s="18">
        <f t="shared" si="191"/>
        <v>0</v>
      </c>
      <c r="W1761" s="18">
        <f t="shared" si="192"/>
        <v>0</v>
      </c>
      <c r="X1761" s="27"/>
      <c r="Y1761" s="19">
        <f t="shared" si="193"/>
        <v>0</v>
      </c>
      <c r="Z1761" s="18">
        <f t="shared" si="194"/>
        <v>60.893999999999998</v>
      </c>
      <c r="AA1761" s="12">
        <v>485</v>
      </c>
      <c r="AB1761" s="12">
        <v>19667.75</v>
      </c>
      <c r="AC1761" s="28">
        <f>+I1761+Y1761-Z1761</f>
        <v>219.596</v>
      </c>
      <c r="AD1761" s="20">
        <f t="shared" si="195"/>
        <v>0</v>
      </c>
      <c r="AE1761">
        <v>0</v>
      </c>
    </row>
    <row r="1762" spans="1:31" x14ac:dyDescent="0.25">
      <c r="A1762" s="9">
        <v>45107</v>
      </c>
      <c r="B1762" s="10" t="s">
        <v>378</v>
      </c>
      <c r="C1762" s="10" t="s">
        <v>282</v>
      </c>
      <c r="D1762" s="10" t="s">
        <v>29</v>
      </c>
      <c r="E1762" s="10" t="s">
        <v>30</v>
      </c>
      <c r="F1762" s="10"/>
      <c r="G1762" s="10">
        <v>0</v>
      </c>
      <c r="H1762" s="11">
        <f>SUMIFS(AA:AA,$A:$A,EOMONTH($A1762,-1),$B:$B,$B1762)</f>
        <v>1</v>
      </c>
      <c r="I1762" s="63">
        <f>ROUND(SUMIFS(AC:AC,$A:$A,EOMONTH($A1762,-1),$B:$B,$B1762),2)</f>
        <v>0.05</v>
      </c>
      <c r="J1762" s="11">
        <f>SUMIFS(AB:AB,$A:$A,EOMONTH($A1762,-1),$B:$B,$B1762)</f>
        <v>111.02</v>
      </c>
      <c r="K1762" s="13">
        <v>0</v>
      </c>
      <c r="L1762" s="25">
        <v>0</v>
      </c>
      <c r="M1762" s="15">
        <v>0</v>
      </c>
      <c r="N1762" s="14">
        <v>0</v>
      </c>
      <c r="O1762" s="16">
        <v>0</v>
      </c>
      <c r="P1762" s="16">
        <v>0</v>
      </c>
      <c r="Q1762" s="16">
        <v>0</v>
      </c>
      <c r="R1762" s="16">
        <f>Q1762*16.876/100</f>
        <v>0</v>
      </c>
      <c r="S1762" s="17">
        <f t="shared" si="189"/>
        <v>0</v>
      </c>
      <c r="T1762" s="16">
        <v>0</v>
      </c>
      <c r="U1762" s="18">
        <f t="shared" si="190"/>
        <v>0</v>
      </c>
      <c r="V1762" s="18">
        <f t="shared" si="191"/>
        <v>0</v>
      </c>
      <c r="W1762" s="18">
        <f t="shared" si="192"/>
        <v>0</v>
      </c>
      <c r="X1762" s="27"/>
      <c r="Y1762" s="19">
        <f t="shared" si="193"/>
        <v>0</v>
      </c>
      <c r="Z1762" s="18">
        <f t="shared" si="194"/>
        <v>0</v>
      </c>
      <c r="AA1762" s="12">
        <v>1</v>
      </c>
      <c r="AB1762" s="12">
        <v>111.02</v>
      </c>
      <c r="AC1762" s="28">
        <f>+I1762+Y1762-Z1762</f>
        <v>0.05</v>
      </c>
      <c r="AD1762" s="20">
        <f t="shared" si="195"/>
        <v>0</v>
      </c>
      <c r="AE1762">
        <v>0</v>
      </c>
    </row>
    <row r="1763" spans="1:31" x14ac:dyDescent="0.25">
      <c r="A1763" s="9">
        <v>45107</v>
      </c>
      <c r="B1763" s="10" t="s">
        <v>379</v>
      </c>
      <c r="C1763" s="10" t="s">
        <v>282</v>
      </c>
      <c r="D1763" s="10" t="s">
        <v>40</v>
      </c>
      <c r="E1763" s="10" t="s">
        <v>30</v>
      </c>
      <c r="F1763" s="10">
        <v>590</v>
      </c>
      <c r="G1763" s="10">
        <v>643</v>
      </c>
      <c r="H1763" s="11">
        <f>SUMIFS(AA:AA,$A:$A,EOMONTH($A1763,-1),$B:$B,$B1763)</f>
        <v>0</v>
      </c>
      <c r="I1763" s="63">
        <f>ROUND(SUMIFS(AC:AC,$A:$A,EOMONTH($A1763,-1),$B:$B,$B1763),2)</f>
        <v>13.81</v>
      </c>
      <c r="J1763" s="11">
        <f>SUMIFS(AB:AB,$A:$A,EOMONTH($A1763,-1),$B:$B,$B1763)</f>
        <v>0</v>
      </c>
      <c r="K1763" s="13">
        <v>0</v>
      </c>
      <c r="L1763" s="25">
        <v>0</v>
      </c>
      <c r="M1763" s="15">
        <v>216</v>
      </c>
      <c r="N1763" s="14">
        <v>16593.12</v>
      </c>
      <c r="O1763" s="21">
        <v>216</v>
      </c>
      <c r="P1763" s="16">
        <v>23980.32</v>
      </c>
      <c r="Q1763" s="21">
        <v>4</v>
      </c>
      <c r="R1763" s="16">
        <f>Q1763*16.876/100</f>
        <v>0.67504000000000008</v>
      </c>
      <c r="S1763" s="17">
        <f t="shared" si="189"/>
        <v>4.6750400000000001</v>
      </c>
      <c r="T1763" s="16">
        <v>307.27999999999997</v>
      </c>
      <c r="U1763" s="18">
        <f t="shared" si="190"/>
        <v>0</v>
      </c>
      <c r="V1763" s="18">
        <f t="shared" si="191"/>
        <v>127.44</v>
      </c>
      <c r="W1763" s="18">
        <f t="shared" si="192"/>
        <v>21.395901600000002</v>
      </c>
      <c r="X1763" s="27"/>
      <c r="Y1763" s="19">
        <f t="shared" si="193"/>
        <v>148.8359016</v>
      </c>
      <c r="Z1763" s="18">
        <f t="shared" si="194"/>
        <v>138.88800000000001</v>
      </c>
      <c r="AA1763" s="12">
        <v>-4</v>
      </c>
      <c r="AB1763" s="12">
        <v>-307.27999999999997</v>
      </c>
      <c r="AC1763" s="28">
        <f>+I1763+Y1763-Z1763</f>
        <v>23.757901599999997</v>
      </c>
      <c r="AD1763" s="20">
        <f t="shared" si="195"/>
        <v>0</v>
      </c>
      <c r="AE1763">
        <v>0</v>
      </c>
    </row>
    <row r="1764" spans="1:31" x14ac:dyDescent="0.25">
      <c r="A1764" s="9">
        <v>45107</v>
      </c>
      <c r="B1764" s="10" t="s">
        <v>380</v>
      </c>
      <c r="C1764" s="10" t="s">
        <v>282</v>
      </c>
      <c r="D1764" s="10" t="s">
        <v>40</v>
      </c>
      <c r="E1764" s="10" t="s">
        <v>30</v>
      </c>
      <c r="F1764" s="10">
        <v>590</v>
      </c>
      <c r="G1764" s="10">
        <v>643</v>
      </c>
      <c r="H1764" s="11">
        <f>SUMIFS(AA:AA,$A:$A,EOMONTH($A1764,-1),$B:$B,$B1764)</f>
        <v>0</v>
      </c>
      <c r="I1764" s="63">
        <f>ROUND(SUMIFS(AC:AC,$A:$A,EOMONTH($A1764,-1),$B:$B,$B1764),2)</f>
        <v>29.95</v>
      </c>
      <c r="J1764" s="11">
        <f>SUMIFS(AB:AB,$A:$A,EOMONTH($A1764,-1),$B:$B,$B1764)</f>
        <v>0</v>
      </c>
      <c r="K1764" s="13">
        <v>0</v>
      </c>
      <c r="L1764" s="25">
        <v>0</v>
      </c>
      <c r="M1764" s="15">
        <v>0</v>
      </c>
      <c r="N1764" s="14">
        <v>0</v>
      </c>
      <c r="O1764" s="21">
        <v>-3</v>
      </c>
      <c r="P1764" s="16">
        <v>-333.06</v>
      </c>
      <c r="Q1764" s="21">
        <v>3</v>
      </c>
      <c r="R1764" s="16">
        <f>Q1764*16.876/100</f>
        <v>0.50627999999999995</v>
      </c>
      <c r="S1764" s="17">
        <f t="shared" si="189"/>
        <v>3.5062799999999998</v>
      </c>
      <c r="T1764" s="16">
        <v>279.83999999999997</v>
      </c>
      <c r="U1764" s="18">
        <f t="shared" si="190"/>
        <v>0</v>
      </c>
      <c r="V1764" s="18">
        <f t="shared" si="191"/>
        <v>0</v>
      </c>
      <c r="W1764" s="18">
        <f t="shared" si="192"/>
        <v>0</v>
      </c>
      <c r="X1764" s="27"/>
      <c r="Y1764" s="19">
        <f t="shared" si="193"/>
        <v>0</v>
      </c>
      <c r="Z1764" s="18">
        <f t="shared" si="194"/>
        <v>-1.929</v>
      </c>
      <c r="AA1764" s="12">
        <v>0</v>
      </c>
      <c r="AB1764" s="12">
        <v>0</v>
      </c>
      <c r="AC1764" s="28">
        <f>+I1764+Y1764-Z1764</f>
        <v>31.878999999999998</v>
      </c>
      <c r="AD1764" s="20">
        <f t="shared" si="195"/>
        <v>0</v>
      </c>
      <c r="AE1764">
        <v>0</v>
      </c>
    </row>
    <row r="1765" spans="1:31" x14ac:dyDescent="0.25">
      <c r="A1765" s="9">
        <v>45107</v>
      </c>
      <c r="B1765" s="10" t="s">
        <v>381</v>
      </c>
      <c r="C1765" s="10" t="s">
        <v>282</v>
      </c>
      <c r="D1765" s="10" t="s">
        <v>40</v>
      </c>
      <c r="E1765" s="10" t="s">
        <v>30</v>
      </c>
      <c r="F1765" s="10">
        <v>590</v>
      </c>
      <c r="G1765" s="10">
        <v>643</v>
      </c>
      <c r="H1765" s="11">
        <f>SUMIFS(AA:AA,$A:$A,EOMONTH($A1765,-1),$B:$B,$B1765)</f>
        <v>0</v>
      </c>
      <c r="I1765" s="63">
        <f>ROUND(SUMIFS(AC:AC,$A:$A,EOMONTH($A1765,-1),$B:$B,$B1765),2)</f>
        <v>83.38</v>
      </c>
      <c r="J1765" s="11">
        <f>SUMIFS(AB:AB,$A:$A,EOMONTH($A1765,-1),$B:$B,$B1765)</f>
        <v>0</v>
      </c>
      <c r="K1765" s="13">
        <v>0</v>
      </c>
      <c r="L1765" s="25">
        <v>0</v>
      </c>
      <c r="M1765" s="15">
        <v>120</v>
      </c>
      <c r="N1765" s="14">
        <v>13838.4</v>
      </c>
      <c r="O1765" s="21">
        <v>114</v>
      </c>
      <c r="P1765" s="16">
        <v>12656.28</v>
      </c>
      <c r="Q1765" s="21">
        <v>6</v>
      </c>
      <c r="R1765" s="16">
        <f>Q1765*16.876/100</f>
        <v>1.0125599999999999</v>
      </c>
      <c r="S1765" s="17">
        <f t="shared" si="189"/>
        <v>7.0125599999999997</v>
      </c>
      <c r="T1765" s="16">
        <v>676.2</v>
      </c>
      <c r="U1765" s="18">
        <f t="shared" si="190"/>
        <v>0</v>
      </c>
      <c r="V1765" s="18">
        <f t="shared" si="191"/>
        <v>70.8</v>
      </c>
      <c r="W1765" s="18">
        <f t="shared" si="192"/>
        <v>11.886612</v>
      </c>
      <c r="X1765" s="27"/>
      <c r="Y1765" s="19">
        <f t="shared" si="193"/>
        <v>82.686611999999997</v>
      </c>
      <c r="Z1765" s="18">
        <f t="shared" si="194"/>
        <v>73.302000000000007</v>
      </c>
      <c r="AA1765" s="12">
        <v>0</v>
      </c>
      <c r="AB1765" s="12">
        <v>0</v>
      </c>
      <c r="AC1765" s="28">
        <f>+I1765+Y1765-Z1765</f>
        <v>92.764611999999985</v>
      </c>
      <c r="AD1765" s="20">
        <f t="shared" si="195"/>
        <v>0</v>
      </c>
      <c r="AE1765">
        <v>0</v>
      </c>
    </row>
    <row r="1766" spans="1:31" x14ac:dyDescent="0.25">
      <c r="A1766" s="9">
        <v>45107</v>
      </c>
      <c r="B1766" s="10" t="s">
        <v>382</v>
      </c>
      <c r="C1766" s="10" t="s">
        <v>282</v>
      </c>
      <c r="D1766" s="10" t="s">
        <v>40</v>
      </c>
      <c r="E1766" s="10" t="s">
        <v>30</v>
      </c>
      <c r="F1766" s="10">
        <v>590</v>
      </c>
      <c r="G1766" s="10">
        <v>643</v>
      </c>
      <c r="H1766" s="11">
        <f>SUMIFS(AA:AA,$A:$A,EOMONTH($A1766,-1),$B:$B,$B1766)</f>
        <v>0</v>
      </c>
      <c r="I1766" s="63">
        <f>ROUND(SUMIFS(AC:AC,$A:$A,EOMONTH($A1766,-1),$B:$B,$B1766),2)</f>
        <v>17.690000000000001</v>
      </c>
      <c r="J1766" s="11">
        <f>SUMIFS(AB:AB,$A:$A,EOMONTH($A1766,-1),$B:$B,$B1766)</f>
        <v>0</v>
      </c>
      <c r="K1766" s="13">
        <v>0</v>
      </c>
      <c r="L1766" s="25">
        <v>0</v>
      </c>
      <c r="M1766" s="15">
        <v>80</v>
      </c>
      <c r="N1766" s="14">
        <v>5457.6</v>
      </c>
      <c r="O1766" s="21">
        <v>79</v>
      </c>
      <c r="P1766" s="16">
        <v>8770.58</v>
      </c>
      <c r="Q1766" s="21">
        <v>1</v>
      </c>
      <c r="R1766" s="16">
        <f>Q1766*16.876/100</f>
        <v>0.16876000000000002</v>
      </c>
      <c r="S1766" s="17">
        <f t="shared" si="189"/>
        <v>1.16876</v>
      </c>
      <c r="T1766" s="16">
        <v>68.22</v>
      </c>
      <c r="U1766" s="18">
        <f t="shared" si="190"/>
        <v>0</v>
      </c>
      <c r="V1766" s="18">
        <f t="shared" si="191"/>
        <v>47.2</v>
      </c>
      <c r="W1766" s="18">
        <f t="shared" si="192"/>
        <v>7.9244080000000006</v>
      </c>
      <c r="X1766" s="27"/>
      <c r="Y1766" s="19">
        <f t="shared" si="193"/>
        <v>55.124408000000003</v>
      </c>
      <c r="Z1766" s="18">
        <f t="shared" si="194"/>
        <v>50.796999999999997</v>
      </c>
      <c r="AA1766" s="12">
        <v>0</v>
      </c>
      <c r="AB1766" s="12">
        <v>0</v>
      </c>
      <c r="AC1766" s="28">
        <f>+I1766+Y1766-Z1766</f>
        <v>22.017408000000003</v>
      </c>
      <c r="AD1766" s="20">
        <f t="shared" si="195"/>
        <v>0</v>
      </c>
      <c r="AE1766">
        <v>0</v>
      </c>
    </row>
    <row r="1767" spans="1:31" x14ac:dyDescent="0.25">
      <c r="A1767" s="59">
        <v>45107</v>
      </c>
      <c r="B1767" s="60" t="s">
        <v>383</v>
      </c>
      <c r="C1767" s="60" t="s">
        <v>282</v>
      </c>
      <c r="D1767" s="60" t="s">
        <v>40</v>
      </c>
      <c r="E1767" s="60" t="s">
        <v>30</v>
      </c>
      <c r="F1767" s="10"/>
      <c r="G1767" s="10"/>
      <c r="H1767" s="11"/>
      <c r="I1767" s="63">
        <f>ROUND(SUMIFS(AC:AC,$A:$A,EOMONTH($A1767,-1),$B:$B,$B1767),2)</f>
        <v>11.26</v>
      </c>
      <c r="J1767" s="11"/>
      <c r="K1767" s="13"/>
      <c r="L1767" s="25"/>
      <c r="M1767" s="15"/>
      <c r="N1767" s="14"/>
      <c r="O1767" s="16"/>
      <c r="P1767" s="16"/>
      <c r="Q1767" s="16"/>
      <c r="R1767" s="16"/>
      <c r="S1767" s="17">
        <f t="shared" si="189"/>
        <v>0</v>
      </c>
      <c r="T1767" s="16"/>
      <c r="U1767" s="18">
        <f t="shared" si="190"/>
        <v>0</v>
      </c>
      <c r="V1767" s="18">
        <f t="shared" si="191"/>
        <v>0</v>
      </c>
      <c r="W1767" s="18">
        <f t="shared" si="192"/>
        <v>0</v>
      </c>
      <c r="X1767" s="27"/>
      <c r="Y1767" s="19">
        <f t="shared" si="193"/>
        <v>0</v>
      </c>
      <c r="Z1767" s="18">
        <f t="shared" si="194"/>
        <v>0</v>
      </c>
      <c r="AA1767" s="12"/>
      <c r="AB1767" s="12"/>
      <c r="AC1767" s="28">
        <f>+I1767+Y1767-Z1767</f>
        <v>11.26</v>
      </c>
      <c r="AD1767" s="20">
        <f t="shared" si="195"/>
        <v>0</v>
      </c>
      <c r="AE1767">
        <v>0</v>
      </c>
    </row>
    <row r="1768" spans="1:31" x14ac:dyDescent="0.25">
      <c r="A1768" s="9">
        <v>45107</v>
      </c>
      <c r="B1768" s="10" t="s">
        <v>384</v>
      </c>
      <c r="C1768" s="10" t="s">
        <v>282</v>
      </c>
      <c r="D1768" s="10" t="s">
        <v>40</v>
      </c>
      <c r="E1768" s="10" t="s">
        <v>30</v>
      </c>
      <c r="F1768" s="10">
        <v>590</v>
      </c>
      <c r="G1768" s="10">
        <v>643</v>
      </c>
      <c r="H1768" s="11">
        <f>SUMIFS(AA:AA,$A:$A,EOMONTH($A1768,-1),$B:$B,$B1768)</f>
        <v>0</v>
      </c>
      <c r="I1768" s="63">
        <f>ROUND(SUMIFS(AC:AC,$A:$A,EOMONTH($A1768,-1),$B:$B,$B1768),2)</f>
        <v>0.92</v>
      </c>
      <c r="J1768" s="11">
        <f>SUMIFS(AB:AB,$A:$A,EOMONTH($A1768,-1),$B:$B,$B1768)</f>
        <v>0</v>
      </c>
      <c r="K1768" s="13">
        <v>0</v>
      </c>
      <c r="L1768" s="25">
        <v>0</v>
      </c>
      <c r="M1768" s="15">
        <v>0</v>
      </c>
      <c r="N1768" s="14">
        <v>0</v>
      </c>
      <c r="O1768" s="21">
        <v>-6</v>
      </c>
      <c r="P1768" s="16">
        <v>-666.12</v>
      </c>
      <c r="Q1768" s="21">
        <v>6</v>
      </c>
      <c r="R1768" s="16">
        <f>Q1768*16.876/100</f>
        <v>1.0125599999999999</v>
      </c>
      <c r="S1768" s="17">
        <f t="shared" si="189"/>
        <v>7.0125599999999997</v>
      </c>
      <c r="T1768" s="16">
        <v>728.1</v>
      </c>
      <c r="U1768" s="18">
        <f t="shared" si="190"/>
        <v>0</v>
      </c>
      <c r="V1768" s="18">
        <f t="shared" si="191"/>
        <v>0</v>
      </c>
      <c r="W1768" s="18">
        <f t="shared" si="192"/>
        <v>0</v>
      </c>
      <c r="X1768" s="27"/>
      <c r="Y1768" s="19">
        <f t="shared" si="193"/>
        <v>0</v>
      </c>
      <c r="Z1768" s="18">
        <f t="shared" si="194"/>
        <v>-3.8580000000000001</v>
      </c>
      <c r="AA1768" s="12">
        <v>0</v>
      </c>
      <c r="AB1768" s="12">
        <v>0</v>
      </c>
      <c r="AC1768" s="28">
        <f>+I1768+Y1768-Z1768</f>
        <v>4.7780000000000005</v>
      </c>
      <c r="AD1768" s="20">
        <f t="shared" si="195"/>
        <v>0</v>
      </c>
      <c r="AE1768">
        <v>0</v>
      </c>
    </row>
    <row r="1769" spans="1:31" x14ac:dyDescent="0.25">
      <c r="A1769" s="9">
        <v>45107</v>
      </c>
      <c r="B1769" s="10" t="s">
        <v>385</v>
      </c>
      <c r="C1769" s="10" t="s">
        <v>278</v>
      </c>
      <c r="D1769" s="10" t="s">
        <v>40</v>
      </c>
      <c r="E1769" s="10" t="s">
        <v>30</v>
      </c>
      <c r="F1769" s="10">
        <v>500</v>
      </c>
      <c r="G1769" s="10">
        <v>545</v>
      </c>
      <c r="H1769" s="11">
        <f>SUMIFS(AA:AA,$A:$A,EOMONTH($A1769,-1),$B:$B,$B1769)</f>
        <v>282</v>
      </c>
      <c r="I1769" s="63">
        <f>ROUND(SUMIFS(AC:AC,$A:$A,EOMONTH($A1769,-1),$B:$B,$B1769),2)</f>
        <v>106.97</v>
      </c>
      <c r="J1769" s="11">
        <f>SUMIFS(AB:AB,$A:$A,EOMONTH($A1769,-1),$B:$B,$B1769)</f>
        <v>18113.57</v>
      </c>
      <c r="K1769" s="13">
        <v>0</v>
      </c>
      <c r="L1769" s="25">
        <v>0</v>
      </c>
      <c r="M1769" s="15">
        <v>0</v>
      </c>
      <c r="N1769" s="14">
        <v>0</v>
      </c>
      <c r="O1769" s="16">
        <v>90</v>
      </c>
      <c r="P1769" s="16">
        <v>8639.4</v>
      </c>
      <c r="Q1769" s="16">
        <v>0</v>
      </c>
      <c r="R1769" s="16">
        <f>Q1769*16.876/100</f>
        <v>0</v>
      </c>
      <c r="S1769" s="17">
        <f t="shared" si="189"/>
        <v>0</v>
      </c>
      <c r="T1769" s="16">
        <v>0</v>
      </c>
      <c r="U1769" s="18">
        <f t="shared" si="190"/>
        <v>153.69</v>
      </c>
      <c r="V1769" s="18">
        <f t="shared" si="191"/>
        <v>0</v>
      </c>
      <c r="W1769" s="18">
        <f t="shared" si="192"/>
        <v>0</v>
      </c>
      <c r="X1769" s="27"/>
      <c r="Y1769" s="19">
        <f t="shared" si="193"/>
        <v>0</v>
      </c>
      <c r="Z1769" s="18">
        <f t="shared" si="194"/>
        <v>49.05</v>
      </c>
      <c r="AA1769" s="12">
        <v>192</v>
      </c>
      <c r="AB1769" s="12">
        <v>12332.64</v>
      </c>
      <c r="AC1769" s="28">
        <f>+I1769+Y1769-Z1769</f>
        <v>57.92</v>
      </c>
      <c r="AD1769" s="20">
        <f t="shared" si="195"/>
        <v>0</v>
      </c>
      <c r="AE1769">
        <v>0</v>
      </c>
    </row>
    <row r="1770" spans="1:31" x14ac:dyDescent="0.25">
      <c r="A1770" s="9">
        <v>45107</v>
      </c>
      <c r="B1770" s="10" t="s">
        <v>386</v>
      </c>
      <c r="C1770" s="10" t="s">
        <v>278</v>
      </c>
      <c r="D1770" s="10" t="s">
        <v>40</v>
      </c>
      <c r="E1770" s="10" t="s">
        <v>30</v>
      </c>
      <c r="F1770" s="10">
        <v>500</v>
      </c>
      <c r="G1770" s="10">
        <v>545</v>
      </c>
      <c r="H1770" s="11">
        <f>SUMIFS(AA:AA,$A:$A,EOMONTH($A1770,-1),$B:$B,$B1770)</f>
        <v>723</v>
      </c>
      <c r="I1770" s="63">
        <f>ROUND(SUMIFS(AC:AC,$A:$A,EOMONTH($A1770,-1),$B:$B,$B1770),2)</f>
        <v>440.04</v>
      </c>
      <c r="J1770" s="11">
        <f>SUMIFS(AB:AB,$A:$A,EOMONTH($A1770,-1),$B:$B,$B1770)</f>
        <v>46025.29</v>
      </c>
      <c r="K1770" s="13">
        <v>0</v>
      </c>
      <c r="L1770" s="25">
        <v>0</v>
      </c>
      <c r="M1770" s="15">
        <v>1072</v>
      </c>
      <c r="N1770" s="14">
        <v>65927.72</v>
      </c>
      <c r="O1770" s="21">
        <v>800</v>
      </c>
      <c r="P1770" s="16">
        <v>72613.8</v>
      </c>
      <c r="Q1770" s="21">
        <v>4</v>
      </c>
      <c r="R1770" s="16">
        <f>Q1770*16.876/100</f>
        <v>0.67504000000000008</v>
      </c>
      <c r="S1770" s="17">
        <f t="shared" si="189"/>
        <v>4.6750400000000001</v>
      </c>
      <c r="T1770" s="16">
        <v>247.08</v>
      </c>
      <c r="U1770" s="18">
        <f t="shared" si="190"/>
        <v>394.03500000000003</v>
      </c>
      <c r="V1770" s="18">
        <f t="shared" si="191"/>
        <v>536</v>
      </c>
      <c r="W1770" s="18">
        <f t="shared" si="192"/>
        <v>89.989040000000003</v>
      </c>
      <c r="X1770" s="27"/>
      <c r="Y1770" s="19">
        <f t="shared" si="193"/>
        <v>625.98904000000005</v>
      </c>
      <c r="Z1770" s="18">
        <f t="shared" si="194"/>
        <v>436</v>
      </c>
      <c r="AA1770" s="12">
        <v>991</v>
      </c>
      <c r="AB1770" s="12">
        <v>61213.9</v>
      </c>
      <c r="AC1770" s="28">
        <f>+I1770+Y1770-Z1770</f>
        <v>630.02904000000012</v>
      </c>
      <c r="AD1770" s="20">
        <f t="shared" si="195"/>
        <v>0</v>
      </c>
      <c r="AE1770">
        <v>0</v>
      </c>
    </row>
    <row r="1771" spans="1:31" x14ac:dyDescent="0.25">
      <c r="A1771" s="9">
        <v>45107</v>
      </c>
      <c r="B1771" s="10" t="s">
        <v>387</v>
      </c>
      <c r="C1771" s="10" t="s">
        <v>278</v>
      </c>
      <c r="D1771" s="10" t="s">
        <v>40</v>
      </c>
      <c r="E1771" s="10" t="s">
        <v>30</v>
      </c>
      <c r="F1771" s="10">
        <v>500</v>
      </c>
      <c r="G1771" s="10">
        <v>545</v>
      </c>
      <c r="H1771" s="11">
        <f>SUMIFS(AA:AA,$A:$A,EOMONTH($A1771,-1),$B:$B,$B1771)</f>
        <v>255</v>
      </c>
      <c r="I1771" s="63">
        <f>ROUND(SUMIFS(AC:AC,$A:$A,EOMONTH($A1771,-1),$B:$B,$B1771),2)</f>
        <v>117.72</v>
      </c>
      <c r="J1771" s="11">
        <f>SUMIFS(AB:AB,$A:$A,EOMONTH($A1771,-1),$B:$B,$B1771)</f>
        <v>16136.31</v>
      </c>
      <c r="K1771" s="13">
        <v>0</v>
      </c>
      <c r="L1771" s="25">
        <v>0</v>
      </c>
      <c r="M1771" s="15">
        <v>98</v>
      </c>
      <c r="N1771" s="14">
        <v>5913.58</v>
      </c>
      <c r="O1771" s="21">
        <v>131</v>
      </c>
      <c r="P1771" s="16">
        <v>12508.98</v>
      </c>
      <c r="Q1771" s="21">
        <v>4</v>
      </c>
      <c r="R1771" s="16">
        <f>Q1771*16.876/100</f>
        <v>0.67504000000000008</v>
      </c>
      <c r="S1771" s="17">
        <f t="shared" si="189"/>
        <v>4.6750400000000001</v>
      </c>
      <c r="T1771" s="16">
        <v>247.92</v>
      </c>
      <c r="U1771" s="18">
        <f t="shared" si="190"/>
        <v>138.97499999999999</v>
      </c>
      <c r="V1771" s="18">
        <f t="shared" si="191"/>
        <v>49</v>
      </c>
      <c r="W1771" s="18">
        <f t="shared" si="192"/>
        <v>8.2266100000000009</v>
      </c>
      <c r="X1771" s="27"/>
      <c r="Y1771" s="19">
        <f t="shared" si="193"/>
        <v>57.226610000000001</v>
      </c>
      <c r="Z1771" s="18">
        <f t="shared" si="194"/>
        <v>71.394999999999996</v>
      </c>
      <c r="AA1771" s="12">
        <v>218</v>
      </c>
      <c r="AB1771" s="12">
        <v>13512.33</v>
      </c>
      <c r="AC1771" s="28">
        <f>+I1771+Y1771-Z1771</f>
        <v>103.55161</v>
      </c>
      <c r="AD1771" s="20">
        <f t="shared" si="195"/>
        <v>0</v>
      </c>
      <c r="AE1771">
        <v>0</v>
      </c>
    </row>
    <row r="1772" spans="1:31" x14ac:dyDescent="0.25">
      <c r="A1772" s="9">
        <v>45107</v>
      </c>
      <c r="B1772" s="10" t="s">
        <v>388</v>
      </c>
      <c r="C1772" s="10" t="s">
        <v>278</v>
      </c>
      <c r="D1772" s="10" t="s">
        <v>40</v>
      </c>
      <c r="E1772" s="10" t="s">
        <v>30</v>
      </c>
      <c r="F1772" s="10">
        <v>500</v>
      </c>
      <c r="G1772" s="10">
        <v>545</v>
      </c>
      <c r="H1772" s="11">
        <f>SUMIFS(AA:AA,$A:$A,EOMONTH($A1772,-1),$B:$B,$B1772)</f>
        <v>279</v>
      </c>
      <c r="I1772" s="63">
        <f>ROUND(SUMIFS(AC:AC,$A:$A,EOMONTH($A1772,-1),$B:$B,$B1772),2)</f>
        <v>57.27</v>
      </c>
      <c r="J1772" s="11">
        <f>SUMIFS(AB:AB,$A:$A,EOMONTH($A1772,-1),$B:$B,$B1772)</f>
        <v>17718.02</v>
      </c>
      <c r="K1772" s="13">
        <v>0</v>
      </c>
      <c r="L1772" s="25">
        <v>0</v>
      </c>
      <c r="M1772" s="15">
        <v>0</v>
      </c>
      <c r="N1772" s="14">
        <v>0</v>
      </c>
      <c r="O1772" s="16">
        <v>90</v>
      </c>
      <c r="P1772" s="16">
        <v>6064.2</v>
      </c>
      <c r="Q1772" s="16">
        <v>0</v>
      </c>
      <c r="R1772" s="16">
        <f>Q1772*16.876/100</f>
        <v>0</v>
      </c>
      <c r="S1772" s="17">
        <f t="shared" si="189"/>
        <v>0</v>
      </c>
      <c r="T1772" s="16">
        <v>0</v>
      </c>
      <c r="U1772" s="18">
        <f t="shared" si="190"/>
        <v>152.05500000000001</v>
      </c>
      <c r="V1772" s="18">
        <f t="shared" si="191"/>
        <v>0</v>
      </c>
      <c r="W1772" s="18">
        <f t="shared" si="192"/>
        <v>0</v>
      </c>
      <c r="X1772" s="27"/>
      <c r="Y1772" s="19">
        <f t="shared" si="193"/>
        <v>0</v>
      </c>
      <c r="Z1772" s="18">
        <f t="shared" si="194"/>
        <v>49.05</v>
      </c>
      <c r="AA1772" s="12">
        <v>189</v>
      </c>
      <c r="AB1772" s="12">
        <v>12002.54</v>
      </c>
      <c r="AC1772" s="28">
        <f>+I1772+Y1772-Z1772</f>
        <v>8.220000000000006</v>
      </c>
      <c r="AD1772" s="20">
        <f t="shared" si="195"/>
        <v>0</v>
      </c>
      <c r="AE1772">
        <v>0</v>
      </c>
    </row>
    <row r="1773" spans="1:31" x14ac:dyDescent="0.25">
      <c r="A1773" s="9">
        <v>45107</v>
      </c>
      <c r="B1773" s="10" t="s">
        <v>389</v>
      </c>
      <c r="C1773" s="10" t="s">
        <v>278</v>
      </c>
      <c r="D1773" s="10" t="s">
        <v>40</v>
      </c>
      <c r="E1773" s="10" t="s">
        <v>30</v>
      </c>
      <c r="F1773" s="10">
        <v>500</v>
      </c>
      <c r="G1773" s="10">
        <v>545</v>
      </c>
      <c r="H1773" s="11">
        <f>SUMIFS(AA:AA,$A:$A,EOMONTH($A1773,-1),$B:$B,$B1773)</f>
        <v>94</v>
      </c>
      <c r="I1773" s="63">
        <f>ROUND(SUMIFS(AC:AC,$A:$A,EOMONTH($A1773,-1),$B:$B,$B1773),2)</f>
        <v>-7.11</v>
      </c>
      <c r="J1773" s="11">
        <f>SUMIFS(AB:AB,$A:$A,EOMONTH($A1773,-1),$B:$B,$B1773)</f>
        <v>5958.51</v>
      </c>
      <c r="K1773" s="13">
        <v>0</v>
      </c>
      <c r="L1773" s="25">
        <v>0</v>
      </c>
      <c r="M1773" s="15">
        <v>802</v>
      </c>
      <c r="N1773" s="14">
        <v>49139.839999999997</v>
      </c>
      <c r="O1773" s="16">
        <v>308</v>
      </c>
      <c r="P1773" s="16">
        <v>28463.64</v>
      </c>
      <c r="Q1773" s="16">
        <v>0</v>
      </c>
      <c r="R1773" s="16">
        <f>Q1773*16.876/100</f>
        <v>0</v>
      </c>
      <c r="S1773" s="17">
        <f t="shared" si="189"/>
        <v>0</v>
      </c>
      <c r="T1773" s="16">
        <v>0</v>
      </c>
      <c r="U1773" s="18">
        <f t="shared" si="190"/>
        <v>51.23</v>
      </c>
      <c r="V1773" s="18">
        <f t="shared" si="191"/>
        <v>401</v>
      </c>
      <c r="W1773" s="18">
        <f t="shared" si="192"/>
        <v>67.323890000000006</v>
      </c>
      <c r="X1773" s="27"/>
      <c r="Y1773" s="19">
        <f t="shared" si="193"/>
        <v>468.32389000000001</v>
      </c>
      <c r="Z1773" s="18">
        <f t="shared" si="194"/>
        <v>167.86</v>
      </c>
      <c r="AA1773" s="12">
        <v>588</v>
      </c>
      <c r="AB1773" s="12">
        <v>36027.629999999997</v>
      </c>
      <c r="AC1773" s="28">
        <f>+I1773+Y1773-Z1773</f>
        <v>293.35388999999998</v>
      </c>
      <c r="AD1773" s="20">
        <f t="shared" si="195"/>
        <v>0</v>
      </c>
      <c r="AE1773">
        <v>0</v>
      </c>
    </row>
    <row r="1774" spans="1:31" x14ac:dyDescent="0.25">
      <c r="A1774" s="9">
        <v>45107</v>
      </c>
      <c r="B1774" s="10" t="s">
        <v>390</v>
      </c>
      <c r="C1774" s="10" t="s">
        <v>278</v>
      </c>
      <c r="D1774" s="10" t="s">
        <v>40</v>
      </c>
      <c r="E1774" s="10" t="s">
        <v>30</v>
      </c>
      <c r="F1774" s="10">
        <v>500</v>
      </c>
      <c r="G1774" s="10">
        <v>545</v>
      </c>
      <c r="H1774" s="11">
        <f>SUMIFS(AA:AA,$A:$A,EOMONTH($A1774,-1),$B:$B,$B1774)</f>
        <v>205</v>
      </c>
      <c r="I1774" s="63">
        <f>ROUND(SUMIFS(AC:AC,$A:$A,EOMONTH($A1774,-1),$B:$B,$B1774),2)</f>
        <v>126.4</v>
      </c>
      <c r="J1774" s="11">
        <f>SUMIFS(AB:AB,$A:$A,EOMONTH($A1774,-1),$B:$B,$B1774)</f>
        <v>13346.03</v>
      </c>
      <c r="K1774" s="13">
        <v>0</v>
      </c>
      <c r="L1774" s="25">
        <v>0</v>
      </c>
      <c r="M1774" s="15">
        <v>310</v>
      </c>
      <c r="N1774" s="14">
        <v>18875.14</v>
      </c>
      <c r="O1774" s="16">
        <v>270</v>
      </c>
      <c r="P1774" s="16">
        <v>25446.3</v>
      </c>
      <c r="Q1774" s="16">
        <v>0</v>
      </c>
      <c r="R1774" s="16">
        <f>Q1774*16.876/100</f>
        <v>0</v>
      </c>
      <c r="S1774" s="17">
        <f t="shared" si="189"/>
        <v>0</v>
      </c>
      <c r="T1774" s="16">
        <v>0</v>
      </c>
      <c r="U1774" s="18">
        <f t="shared" si="190"/>
        <v>111.72499999999999</v>
      </c>
      <c r="V1774" s="18">
        <f t="shared" si="191"/>
        <v>155</v>
      </c>
      <c r="W1774" s="18">
        <f t="shared" si="192"/>
        <v>26.022950000000002</v>
      </c>
      <c r="X1774" s="27"/>
      <c r="Y1774" s="19">
        <f t="shared" si="193"/>
        <v>181.02295000000001</v>
      </c>
      <c r="Z1774" s="18">
        <f t="shared" si="194"/>
        <v>147.15</v>
      </c>
      <c r="AA1774" s="12">
        <v>245</v>
      </c>
      <c r="AB1774" s="12">
        <v>14994.51</v>
      </c>
      <c r="AC1774" s="28">
        <f>+I1774+Y1774-Z1774</f>
        <v>160.27295000000001</v>
      </c>
      <c r="AD1774" s="20">
        <f t="shared" si="195"/>
        <v>0</v>
      </c>
      <c r="AE1774">
        <v>0</v>
      </c>
    </row>
    <row r="1775" spans="1:31" x14ac:dyDescent="0.25">
      <c r="A1775" s="9">
        <v>45107</v>
      </c>
      <c r="B1775" s="10" t="s">
        <v>391</v>
      </c>
      <c r="C1775" s="10" t="s">
        <v>278</v>
      </c>
      <c r="D1775" s="10" t="s">
        <v>40</v>
      </c>
      <c r="E1775" s="10" t="s">
        <v>30</v>
      </c>
      <c r="F1775" s="10">
        <v>705</v>
      </c>
      <c r="G1775" s="10">
        <v>768</v>
      </c>
      <c r="H1775" s="11">
        <f>SUMIFS(AA:AA,$A:$A,EOMONTH($A1775,-1),$B:$B,$B1775)</f>
        <v>721</v>
      </c>
      <c r="I1775" s="63">
        <f>ROUND(SUMIFS(AC:AC,$A:$A,EOMONTH($A1775,-1),$B:$B,$B1775),2)</f>
        <v>71.78</v>
      </c>
      <c r="J1775" s="11">
        <f>SUMIFS(AB:AB,$A:$A,EOMONTH($A1775,-1),$B:$B,$B1775)</f>
        <v>61236.27</v>
      </c>
      <c r="K1775" s="13">
        <v>0</v>
      </c>
      <c r="L1775" s="25">
        <v>0</v>
      </c>
      <c r="M1775" s="15">
        <v>0</v>
      </c>
      <c r="N1775" s="14">
        <v>0</v>
      </c>
      <c r="O1775" s="21">
        <v>450</v>
      </c>
      <c r="P1775" s="16">
        <v>50701.3</v>
      </c>
      <c r="Q1775" s="21">
        <v>2</v>
      </c>
      <c r="R1775" s="16">
        <f>Q1775*16.876/100</f>
        <v>0.33752000000000004</v>
      </c>
      <c r="S1775" s="17">
        <f t="shared" si="189"/>
        <v>2.33752</v>
      </c>
      <c r="T1775" s="16">
        <v>169.86</v>
      </c>
      <c r="U1775" s="18">
        <f t="shared" si="190"/>
        <v>553.72799999999995</v>
      </c>
      <c r="V1775" s="18">
        <f t="shared" si="191"/>
        <v>0</v>
      </c>
      <c r="W1775" s="18">
        <f t="shared" si="192"/>
        <v>0</v>
      </c>
      <c r="X1775" s="27"/>
      <c r="Y1775" s="19">
        <f t="shared" si="193"/>
        <v>0</v>
      </c>
      <c r="Z1775" s="18">
        <f t="shared" si="194"/>
        <v>345.6</v>
      </c>
      <c r="AA1775" s="12">
        <v>269</v>
      </c>
      <c r="AB1775" s="12">
        <v>22846.81</v>
      </c>
      <c r="AC1775" s="28">
        <f>+I1775+Y1775-Z1775</f>
        <v>-273.82000000000005</v>
      </c>
      <c r="AD1775" s="20">
        <f t="shared" si="195"/>
        <v>280</v>
      </c>
      <c r="AE1775">
        <v>280</v>
      </c>
    </row>
    <row r="1776" spans="1:31" x14ac:dyDescent="0.25">
      <c r="A1776" s="9">
        <v>45107</v>
      </c>
      <c r="B1776" s="10" t="s">
        <v>392</v>
      </c>
      <c r="C1776" s="10" t="s">
        <v>278</v>
      </c>
      <c r="D1776" s="10" t="s">
        <v>40</v>
      </c>
      <c r="E1776" s="10" t="s">
        <v>30</v>
      </c>
      <c r="F1776" s="10">
        <v>705</v>
      </c>
      <c r="G1776" s="10">
        <v>768</v>
      </c>
      <c r="H1776" s="11">
        <f>SUMIFS(AA:AA,$A:$A,EOMONTH($A1776,-1),$B:$B,$B1776)</f>
        <v>311</v>
      </c>
      <c r="I1776" s="63">
        <f>ROUND(SUMIFS(AC:AC,$A:$A,EOMONTH($A1776,-1),$B:$B,$B1776),2)</f>
        <v>-88.61</v>
      </c>
      <c r="J1776" s="11">
        <f>SUMIFS(AB:AB,$A:$A,EOMONTH($A1776,-1),$B:$B,$B1776)</f>
        <v>33038.35</v>
      </c>
      <c r="K1776" s="13">
        <v>0</v>
      </c>
      <c r="L1776" s="25">
        <v>0</v>
      </c>
      <c r="M1776" s="15">
        <v>0</v>
      </c>
      <c r="N1776" s="14">
        <v>0</v>
      </c>
      <c r="O1776" s="21">
        <v>15</v>
      </c>
      <c r="P1776" s="16">
        <v>1737.45</v>
      </c>
      <c r="Q1776" s="21">
        <v>5</v>
      </c>
      <c r="R1776" s="16">
        <f>Q1776*16.876/100</f>
        <v>0.84380000000000011</v>
      </c>
      <c r="S1776" s="17">
        <f t="shared" si="189"/>
        <v>5.8437999999999999</v>
      </c>
      <c r="T1776" s="16">
        <v>531.15</v>
      </c>
      <c r="U1776" s="18">
        <f t="shared" si="190"/>
        <v>238.84800000000001</v>
      </c>
      <c r="V1776" s="18">
        <f t="shared" si="191"/>
        <v>0</v>
      </c>
      <c r="W1776" s="18">
        <f t="shared" si="192"/>
        <v>0</v>
      </c>
      <c r="X1776" s="27"/>
      <c r="Y1776" s="19">
        <f t="shared" si="193"/>
        <v>0</v>
      </c>
      <c r="Z1776" s="18">
        <f t="shared" si="194"/>
        <v>11.52</v>
      </c>
      <c r="AA1776" s="12">
        <v>291</v>
      </c>
      <c r="AB1776" s="12">
        <v>30913.7</v>
      </c>
      <c r="AC1776" s="28">
        <f>+I1776+Y1776-Z1776</f>
        <v>-100.13</v>
      </c>
      <c r="AD1776" s="20">
        <f t="shared" si="195"/>
        <v>110</v>
      </c>
      <c r="AE1776">
        <v>110</v>
      </c>
    </row>
    <row r="1777" spans="1:31" x14ac:dyDescent="0.25">
      <c r="A1777" s="9">
        <v>45107</v>
      </c>
      <c r="B1777" s="10" t="s">
        <v>393</v>
      </c>
      <c r="C1777" s="10" t="s">
        <v>278</v>
      </c>
      <c r="D1777" s="10" t="s">
        <v>40</v>
      </c>
      <c r="E1777" s="10" t="s">
        <v>30</v>
      </c>
      <c r="F1777" s="10">
        <v>705</v>
      </c>
      <c r="G1777" s="10">
        <v>768</v>
      </c>
      <c r="H1777" s="11">
        <f>SUMIFS(AA:AA,$A:$A,EOMONTH($A1777,-1),$B:$B,$B1777)</f>
        <v>171</v>
      </c>
      <c r="I1777" s="63">
        <f>ROUND(SUMIFS(AC:AC,$A:$A,EOMONTH($A1777,-1),$B:$B,$B1777),2)</f>
        <v>-138.30000000000001</v>
      </c>
      <c r="J1777" s="11">
        <f>SUMIFS(AB:AB,$A:$A,EOMONTH($A1777,-1),$B:$B,$B1777)</f>
        <v>14819.26</v>
      </c>
      <c r="K1777" s="13">
        <v>0</v>
      </c>
      <c r="L1777" s="25">
        <v>0</v>
      </c>
      <c r="M1777" s="15">
        <v>0</v>
      </c>
      <c r="N1777" s="14">
        <v>0</v>
      </c>
      <c r="O1777" s="21">
        <v>47</v>
      </c>
      <c r="P1777" s="16">
        <v>5562.81</v>
      </c>
      <c r="Q1777" s="21">
        <v>13</v>
      </c>
      <c r="R1777" s="16">
        <f>Q1777*16.876/100</f>
        <v>2.1938800000000001</v>
      </c>
      <c r="S1777" s="17">
        <f t="shared" si="189"/>
        <v>15.19388</v>
      </c>
      <c r="T1777" s="16">
        <v>1126.58</v>
      </c>
      <c r="U1777" s="18">
        <f t="shared" si="190"/>
        <v>131.328</v>
      </c>
      <c r="V1777" s="18">
        <f t="shared" si="191"/>
        <v>0</v>
      </c>
      <c r="W1777" s="18">
        <f t="shared" si="192"/>
        <v>0</v>
      </c>
      <c r="X1777" s="27"/>
      <c r="Y1777" s="19">
        <f t="shared" si="193"/>
        <v>0</v>
      </c>
      <c r="Z1777" s="18">
        <f t="shared" si="194"/>
        <v>36.095999999999997</v>
      </c>
      <c r="AA1777" s="12">
        <v>111</v>
      </c>
      <c r="AB1777" s="12">
        <v>9619.52</v>
      </c>
      <c r="AC1777" s="28">
        <f>+I1777+Y1777-Z1777</f>
        <v>-174.39600000000002</v>
      </c>
      <c r="AD1777" s="20">
        <f t="shared" si="195"/>
        <v>180</v>
      </c>
      <c r="AE1777">
        <v>180</v>
      </c>
    </row>
    <row r="1778" spans="1:31" x14ac:dyDescent="0.25">
      <c r="A1778" s="9">
        <v>45107</v>
      </c>
      <c r="B1778" s="10" t="s">
        <v>394</v>
      </c>
      <c r="C1778" s="10" t="s">
        <v>278</v>
      </c>
      <c r="D1778" s="10" t="s">
        <v>40</v>
      </c>
      <c r="E1778" s="10" t="s">
        <v>30</v>
      </c>
      <c r="F1778" s="10">
        <v>705</v>
      </c>
      <c r="G1778" s="10">
        <v>768</v>
      </c>
      <c r="H1778" s="11">
        <f>SUMIFS(AA:AA,$A:$A,EOMONTH($A1778,-1),$B:$B,$B1778)</f>
        <v>271</v>
      </c>
      <c r="I1778" s="63">
        <f>ROUND(SUMIFS(AC:AC,$A:$A,EOMONTH($A1778,-1),$B:$B,$B1778),2)</f>
        <v>91</v>
      </c>
      <c r="J1778" s="11">
        <f>SUMIFS(AB:AB,$A:$A,EOMONTH($A1778,-1),$B:$B,$B1778)</f>
        <v>22541.77</v>
      </c>
      <c r="K1778" s="13">
        <v>0</v>
      </c>
      <c r="L1778" s="25">
        <v>0</v>
      </c>
      <c r="M1778" s="15">
        <v>0</v>
      </c>
      <c r="N1778" s="14">
        <v>0</v>
      </c>
      <c r="O1778" s="16">
        <v>60</v>
      </c>
      <c r="P1778" s="16">
        <v>6517</v>
      </c>
      <c r="Q1778" s="16">
        <v>0</v>
      </c>
      <c r="R1778" s="16">
        <f>Q1778*16.876/100</f>
        <v>0</v>
      </c>
      <c r="S1778" s="17">
        <f t="shared" si="189"/>
        <v>0</v>
      </c>
      <c r="T1778" s="16">
        <v>0</v>
      </c>
      <c r="U1778" s="18">
        <f t="shared" si="190"/>
        <v>208.12799999999999</v>
      </c>
      <c r="V1778" s="18">
        <f t="shared" si="191"/>
        <v>0</v>
      </c>
      <c r="W1778" s="18">
        <f t="shared" si="192"/>
        <v>0</v>
      </c>
      <c r="X1778" s="27"/>
      <c r="Y1778" s="19">
        <f t="shared" si="193"/>
        <v>0</v>
      </c>
      <c r="Z1778" s="18">
        <f t="shared" si="194"/>
        <v>46.08</v>
      </c>
      <c r="AA1778" s="12">
        <v>211</v>
      </c>
      <c r="AB1778" s="12">
        <v>17550.97</v>
      </c>
      <c r="AC1778" s="28">
        <f>+I1778+Y1778-Z1778</f>
        <v>44.92</v>
      </c>
      <c r="AD1778" s="20">
        <f t="shared" si="195"/>
        <v>0</v>
      </c>
      <c r="AE1778">
        <v>0</v>
      </c>
    </row>
    <row r="1779" spans="1:31" x14ac:dyDescent="0.25">
      <c r="A1779" s="9">
        <v>45107</v>
      </c>
      <c r="B1779" s="10" t="s">
        <v>395</v>
      </c>
      <c r="C1779" s="10" t="s">
        <v>278</v>
      </c>
      <c r="D1779" s="10" t="s">
        <v>40</v>
      </c>
      <c r="E1779" s="10" t="s">
        <v>30</v>
      </c>
      <c r="F1779" s="10">
        <v>705</v>
      </c>
      <c r="G1779" s="10">
        <v>768</v>
      </c>
      <c r="H1779" s="11">
        <f>SUMIFS(AA:AA,$A:$A,EOMONTH($A1779,-1),$B:$B,$B1779)</f>
        <v>297</v>
      </c>
      <c r="I1779" s="63">
        <f>ROUND(SUMIFS(AC:AC,$A:$A,EOMONTH($A1779,-1),$B:$B,$B1779),2)</f>
        <v>-86.91</v>
      </c>
      <c r="J1779" s="11">
        <f>SUMIFS(AB:AB,$A:$A,EOMONTH($A1779,-1),$B:$B,$B1779)</f>
        <v>25112.5</v>
      </c>
      <c r="K1779" s="13">
        <v>0</v>
      </c>
      <c r="L1779" s="25">
        <v>0</v>
      </c>
      <c r="M1779" s="15">
        <v>0</v>
      </c>
      <c r="N1779" s="14">
        <v>0</v>
      </c>
      <c r="O1779" s="16">
        <v>279</v>
      </c>
      <c r="P1779" s="16">
        <v>31055.17</v>
      </c>
      <c r="Q1779" s="16">
        <v>0</v>
      </c>
      <c r="R1779" s="16">
        <f>Q1779*16.876/100</f>
        <v>0</v>
      </c>
      <c r="S1779" s="17">
        <f t="shared" si="189"/>
        <v>0</v>
      </c>
      <c r="T1779" s="16">
        <v>0</v>
      </c>
      <c r="U1779" s="18">
        <f t="shared" si="190"/>
        <v>228.096</v>
      </c>
      <c r="V1779" s="18">
        <f t="shared" si="191"/>
        <v>0</v>
      </c>
      <c r="W1779" s="18">
        <f t="shared" si="192"/>
        <v>0</v>
      </c>
      <c r="X1779" s="27"/>
      <c r="Y1779" s="19">
        <f t="shared" si="193"/>
        <v>0</v>
      </c>
      <c r="Z1779" s="18">
        <f t="shared" si="194"/>
        <v>214.27199999999999</v>
      </c>
      <c r="AA1779" s="12">
        <v>18</v>
      </c>
      <c r="AB1779" s="12">
        <v>1521.97</v>
      </c>
      <c r="AC1779" s="28">
        <f>+I1779+Y1779-Z1779</f>
        <v>-301.18200000000002</v>
      </c>
      <c r="AD1779" s="20">
        <f t="shared" si="195"/>
        <v>310</v>
      </c>
      <c r="AE1779">
        <v>310</v>
      </c>
    </row>
    <row r="1780" spans="1:31" x14ac:dyDescent="0.25">
      <c r="A1780" s="9">
        <v>45107</v>
      </c>
      <c r="B1780" s="10" t="s">
        <v>396</v>
      </c>
      <c r="C1780" s="10" t="s">
        <v>278</v>
      </c>
      <c r="D1780" s="10" t="s">
        <v>40</v>
      </c>
      <c r="E1780" s="10" t="s">
        <v>30</v>
      </c>
      <c r="F1780" s="10">
        <v>705</v>
      </c>
      <c r="G1780" s="10">
        <v>768</v>
      </c>
      <c r="H1780" s="11">
        <f>SUMIFS(AA:AA,$A:$A,EOMONTH($A1780,-1),$B:$B,$B1780)</f>
        <v>326</v>
      </c>
      <c r="I1780" s="63">
        <f>ROUND(SUMIFS(AC:AC,$A:$A,EOMONTH($A1780,-1),$B:$B,$B1780),2)</f>
        <v>34.270000000000003</v>
      </c>
      <c r="J1780" s="11">
        <f>SUMIFS(AB:AB,$A:$A,EOMONTH($A1780,-1),$B:$B,$B1780)</f>
        <v>27653.360000000001</v>
      </c>
      <c r="K1780" s="13">
        <v>0</v>
      </c>
      <c r="L1780" s="25">
        <v>0</v>
      </c>
      <c r="M1780" s="15">
        <v>0</v>
      </c>
      <c r="N1780" s="14">
        <v>0</v>
      </c>
      <c r="O1780" s="21">
        <v>179</v>
      </c>
      <c r="P1780" s="16">
        <v>20852.37</v>
      </c>
      <c r="Q1780" s="21">
        <v>1</v>
      </c>
      <c r="R1780" s="16">
        <f>Q1780*16.876/100</f>
        <v>0.16876000000000002</v>
      </c>
      <c r="S1780" s="17">
        <f t="shared" si="189"/>
        <v>1.16876</v>
      </c>
      <c r="T1780" s="16">
        <v>84.83</v>
      </c>
      <c r="U1780" s="18">
        <f t="shared" si="190"/>
        <v>250.36799999999999</v>
      </c>
      <c r="V1780" s="18">
        <f t="shared" si="191"/>
        <v>0</v>
      </c>
      <c r="W1780" s="18">
        <f t="shared" si="192"/>
        <v>0</v>
      </c>
      <c r="X1780" s="27"/>
      <c r="Y1780" s="19">
        <f t="shared" si="193"/>
        <v>0</v>
      </c>
      <c r="Z1780" s="18">
        <f t="shared" si="194"/>
        <v>137.47200000000001</v>
      </c>
      <c r="AA1780" s="12">
        <v>146</v>
      </c>
      <c r="AB1780" s="12">
        <v>12384.63</v>
      </c>
      <c r="AC1780" s="28">
        <f>+I1780+Y1780-Z1780</f>
        <v>-103.202</v>
      </c>
      <c r="AD1780" s="20">
        <f t="shared" si="195"/>
        <v>110</v>
      </c>
      <c r="AE1780">
        <v>110</v>
      </c>
    </row>
    <row r="1781" spans="1:31" x14ac:dyDescent="0.25">
      <c r="A1781" s="59">
        <v>45107</v>
      </c>
      <c r="B1781" s="60" t="s">
        <v>795</v>
      </c>
      <c r="C1781" s="60" t="s">
        <v>278</v>
      </c>
      <c r="D1781" s="60" t="s">
        <v>40</v>
      </c>
      <c r="E1781" s="60" t="s">
        <v>30</v>
      </c>
      <c r="F1781" s="10"/>
      <c r="G1781" s="10"/>
      <c r="H1781" s="11"/>
      <c r="I1781" s="63">
        <f>ROUND(SUMIFS(AC:AC,$A:$A,EOMONTH($A1781,-1),$B:$B,$B1781),2)</f>
        <v>0</v>
      </c>
      <c r="J1781" s="11"/>
      <c r="K1781" s="13"/>
      <c r="L1781" s="25"/>
      <c r="M1781" s="15"/>
      <c r="N1781" s="14"/>
      <c r="O1781" s="16"/>
      <c r="P1781" s="16"/>
      <c r="Q1781" s="16"/>
      <c r="R1781" s="16"/>
      <c r="S1781" s="17">
        <f t="shared" si="189"/>
        <v>0</v>
      </c>
      <c r="T1781" s="16"/>
      <c r="U1781" s="18">
        <f t="shared" si="190"/>
        <v>0</v>
      </c>
      <c r="V1781" s="18">
        <f t="shared" si="191"/>
        <v>0</v>
      </c>
      <c r="W1781" s="18">
        <f t="shared" si="192"/>
        <v>0</v>
      </c>
      <c r="X1781" s="27"/>
      <c r="Y1781" s="19">
        <f t="shared" si="193"/>
        <v>0</v>
      </c>
      <c r="Z1781" s="18">
        <f t="shared" si="194"/>
        <v>0</v>
      </c>
      <c r="AA1781" s="12"/>
      <c r="AB1781" s="12"/>
      <c r="AC1781" s="28">
        <f>+I1781+Y1781-Z1781</f>
        <v>0</v>
      </c>
      <c r="AD1781" s="20">
        <f t="shared" si="195"/>
        <v>0</v>
      </c>
      <c r="AE1781">
        <v>0</v>
      </c>
    </row>
    <row r="1782" spans="1:31" x14ac:dyDescent="0.25">
      <c r="A1782" s="9">
        <v>45107</v>
      </c>
      <c r="B1782" s="10" t="s">
        <v>397</v>
      </c>
      <c r="C1782" s="10" t="s">
        <v>278</v>
      </c>
      <c r="D1782" s="10" t="s">
        <v>40</v>
      </c>
      <c r="E1782" s="10" t="s">
        <v>30</v>
      </c>
      <c r="F1782" s="10">
        <v>450</v>
      </c>
      <c r="G1782" s="10">
        <v>490</v>
      </c>
      <c r="H1782" s="11">
        <f>SUMIFS(AA:AA,$A:$A,EOMONTH($A1782,-1),$B:$B,$B1782)</f>
        <v>-175</v>
      </c>
      <c r="I1782" s="63">
        <f>ROUND(SUMIFS(AC:AC,$A:$A,EOMONTH($A1782,-1),$B:$B,$B1782),2)</f>
        <v>-128.01</v>
      </c>
      <c r="J1782" s="11">
        <f>SUMIFS(AB:AB,$A:$A,EOMONTH($A1782,-1),$B:$B,$B1782)</f>
        <v>-17013.55</v>
      </c>
      <c r="K1782" s="13">
        <v>0</v>
      </c>
      <c r="L1782" s="25">
        <v>0</v>
      </c>
      <c r="M1782" s="15">
        <v>0</v>
      </c>
      <c r="N1782" s="14">
        <v>0</v>
      </c>
      <c r="O1782" s="21">
        <v>22</v>
      </c>
      <c r="P1782" s="16">
        <v>1943.84</v>
      </c>
      <c r="Q1782" s="21">
        <v>8</v>
      </c>
      <c r="R1782" s="16">
        <f>Q1782*16.876/100</f>
        <v>1.3500800000000002</v>
      </c>
      <c r="S1782" s="17">
        <f t="shared" si="189"/>
        <v>9.3500800000000002</v>
      </c>
      <c r="T1782" s="16">
        <v>766.48</v>
      </c>
      <c r="U1782" s="18">
        <f t="shared" si="190"/>
        <v>-85.75</v>
      </c>
      <c r="V1782" s="18">
        <f t="shared" si="191"/>
        <v>0</v>
      </c>
      <c r="W1782" s="18">
        <f t="shared" si="192"/>
        <v>0</v>
      </c>
      <c r="X1782" s="27"/>
      <c r="Y1782" s="19">
        <f t="shared" si="193"/>
        <v>0</v>
      </c>
      <c r="Z1782" s="18">
        <f t="shared" si="194"/>
        <v>10.78</v>
      </c>
      <c r="AA1782" s="12">
        <v>-205</v>
      </c>
      <c r="AB1782" s="12">
        <v>-19640.38</v>
      </c>
      <c r="AC1782" s="28">
        <f>+I1782+Y1782-Z1782</f>
        <v>-138.79</v>
      </c>
      <c r="AD1782" s="20">
        <f t="shared" si="195"/>
        <v>140</v>
      </c>
      <c r="AE1782">
        <v>140</v>
      </c>
    </row>
    <row r="1783" spans="1:31" x14ac:dyDescent="0.25">
      <c r="A1783" s="9">
        <v>45107</v>
      </c>
      <c r="B1783" s="10" t="s">
        <v>398</v>
      </c>
      <c r="C1783" s="10" t="s">
        <v>278</v>
      </c>
      <c r="D1783" s="10" t="s">
        <v>40</v>
      </c>
      <c r="E1783" s="10" t="s">
        <v>30</v>
      </c>
      <c r="F1783" s="10">
        <v>450</v>
      </c>
      <c r="G1783" s="10">
        <v>490</v>
      </c>
      <c r="H1783" s="11">
        <f>SUMIFS(AA:AA,$A:$A,EOMONTH($A1783,-1),$B:$B,$B1783)</f>
        <v>85</v>
      </c>
      <c r="I1783" s="63">
        <f>ROUND(SUMIFS(AC:AC,$A:$A,EOMONTH($A1783,-1),$B:$B,$B1783),2)</f>
        <v>23.22</v>
      </c>
      <c r="J1783" s="11">
        <f>SUMIFS(AB:AB,$A:$A,EOMONTH($A1783,-1),$B:$B,$B1783)</f>
        <v>4610.05</v>
      </c>
      <c r="K1783" s="13">
        <v>0</v>
      </c>
      <c r="L1783" s="25">
        <v>0</v>
      </c>
      <c r="M1783" s="15">
        <v>260</v>
      </c>
      <c r="N1783" s="14">
        <v>13601.87</v>
      </c>
      <c r="O1783" s="21">
        <v>254</v>
      </c>
      <c r="P1783" s="16">
        <v>18601.96</v>
      </c>
      <c r="Q1783" s="21">
        <v>13</v>
      </c>
      <c r="R1783" s="16">
        <f>Q1783*16.876/100</f>
        <v>2.1938800000000001</v>
      </c>
      <c r="S1783" s="17">
        <f t="shared" si="189"/>
        <v>15.19388</v>
      </c>
      <c r="T1783" s="16">
        <v>684.84</v>
      </c>
      <c r="U1783" s="18">
        <f t="shared" si="190"/>
        <v>41.65</v>
      </c>
      <c r="V1783" s="18">
        <f t="shared" si="191"/>
        <v>117</v>
      </c>
      <c r="W1783" s="18">
        <f t="shared" si="192"/>
        <v>19.643129999999999</v>
      </c>
      <c r="X1783" s="27"/>
      <c r="Y1783" s="19">
        <f t="shared" si="193"/>
        <v>136.64312999999999</v>
      </c>
      <c r="Z1783" s="18">
        <f t="shared" si="194"/>
        <v>124.46</v>
      </c>
      <c r="AA1783" s="12">
        <v>78</v>
      </c>
      <c r="AB1783" s="12">
        <v>4109.42</v>
      </c>
      <c r="AC1783" s="28">
        <f>+I1783+Y1783-Z1783</f>
        <v>35.40312999999999</v>
      </c>
      <c r="AD1783" s="20">
        <f t="shared" si="195"/>
        <v>0</v>
      </c>
      <c r="AE1783">
        <v>0</v>
      </c>
    </row>
    <row r="1784" spans="1:31" x14ac:dyDescent="0.25">
      <c r="A1784" s="9">
        <v>45107</v>
      </c>
      <c r="B1784" s="10" t="s">
        <v>399</v>
      </c>
      <c r="C1784" s="10" t="s">
        <v>278</v>
      </c>
      <c r="D1784" s="10" t="s">
        <v>40</v>
      </c>
      <c r="E1784" s="10" t="s">
        <v>30</v>
      </c>
      <c r="F1784" s="10">
        <v>450</v>
      </c>
      <c r="G1784" s="10">
        <v>490</v>
      </c>
      <c r="H1784" s="11">
        <f>SUMIFS(AA:AA,$A:$A,EOMONTH($A1784,-1),$B:$B,$B1784)</f>
        <v>30</v>
      </c>
      <c r="I1784" s="63">
        <f>ROUND(SUMIFS(AC:AC,$A:$A,EOMONTH($A1784,-1),$B:$B,$B1784),2)</f>
        <v>16.829999999999998</v>
      </c>
      <c r="J1784" s="11">
        <f>SUMIFS(AB:AB,$A:$A,EOMONTH($A1784,-1),$B:$B,$B1784)</f>
        <v>1461.69</v>
      </c>
      <c r="K1784" s="13">
        <v>0</v>
      </c>
      <c r="L1784" s="25">
        <v>0</v>
      </c>
      <c r="M1784" s="15">
        <v>0</v>
      </c>
      <c r="N1784" s="14">
        <v>0</v>
      </c>
      <c r="O1784" s="16">
        <v>17</v>
      </c>
      <c r="P1784" s="16">
        <v>1516.99</v>
      </c>
      <c r="Q1784" s="16">
        <v>0</v>
      </c>
      <c r="R1784" s="16">
        <f>Q1784*16.876/100</f>
        <v>0</v>
      </c>
      <c r="S1784" s="17">
        <f t="shared" si="189"/>
        <v>0</v>
      </c>
      <c r="T1784" s="16">
        <v>0</v>
      </c>
      <c r="U1784" s="18">
        <f t="shared" si="190"/>
        <v>14.7</v>
      </c>
      <c r="V1784" s="18">
        <f t="shared" si="191"/>
        <v>0</v>
      </c>
      <c r="W1784" s="18">
        <f t="shared" si="192"/>
        <v>0</v>
      </c>
      <c r="X1784" s="27"/>
      <c r="Y1784" s="19">
        <f t="shared" si="193"/>
        <v>0</v>
      </c>
      <c r="Z1784" s="18">
        <f t="shared" si="194"/>
        <v>8.33</v>
      </c>
      <c r="AA1784" s="12">
        <v>13</v>
      </c>
      <c r="AB1784" s="12">
        <v>633.36</v>
      </c>
      <c r="AC1784" s="28">
        <f>+I1784+Y1784-Z1784</f>
        <v>8.4999999999999982</v>
      </c>
      <c r="AD1784" s="20">
        <f t="shared" si="195"/>
        <v>0</v>
      </c>
      <c r="AE1784">
        <v>0</v>
      </c>
    </row>
    <row r="1785" spans="1:31" x14ac:dyDescent="0.25">
      <c r="A1785" s="9">
        <v>45107</v>
      </c>
      <c r="B1785" s="10" t="s">
        <v>400</v>
      </c>
      <c r="C1785" s="10" t="s">
        <v>278</v>
      </c>
      <c r="D1785" s="10" t="s">
        <v>40</v>
      </c>
      <c r="E1785" s="10" t="s">
        <v>30</v>
      </c>
      <c r="F1785" s="10">
        <v>450</v>
      </c>
      <c r="G1785" s="10">
        <v>490</v>
      </c>
      <c r="H1785" s="11">
        <f>SUMIFS(AA:AA,$A:$A,EOMONTH($A1785,-1),$B:$B,$B1785)</f>
        <v>296</v>
      </c>
      <c r="I1785" s="63">
        <f>ROUND(SUMIFS(AC:AC,$A:$A,EOMONTH($A1785,-1),$B:$B,$B1785),2)</f>
        <v>90.7</v>
      </c>
      <c r="J1785" s="11">
        <f>SUMIFS(AB:AB,$A:$A,EOMONTH($A1785,-1),$B:$B,$B1785)</f>
        <v>16795.650000000001</v>
      </c>
      <c r="K1785" s="13">
        <v>0</v>
      </c>
      <c r="L1785" s="25">
        <v>0</v>
      </c>
      <c r="M1785" s="15">
        <v>0</v>
      </c>
      <c r="N1785" s="14">
        <v>0</v>
      </c>
      <c r="O1785" s="21">
        <v>178</v>
      </c>
      <c r="P1785" s="16">
        <v>15027.98</v>
      </c>
      <c r="Q1785" s="21">
        <v>9</v>
      </c>
      <c r="R1785" s="16">
        <f>Q1785*16.876/100</f>
        <v>1.5188400000000002</v>
      </c>
      <c r="S1785" s="17">
        <f t="shared" si="189"/>
        <v>10.518840000000001</v>
      </c>
      <c r="T1785" s="16">
        <v>510.66</v>
      </c>
      <c r="U1785" s="18">
        <f t="shared" si="190"/>
        <v>145.04</v>
      </c>
      <c r="V1785" s="18">
        <f t="shared" si="191"/>
        <v>0</v>
      </c>
      <c r="W1785" s="18">
        <f t="shared" si="192"/>
        <v>0</v>
      </c>
      <c r="X1785" s="27"/>
      <c r="Y1785" s="19">
        <f t="shared" si="193"/>
        <v>0</v>
      </c>
      <c r="Z1785" s="18">
        <f t="shared" si="194"/>
        <v>87.22</v>
      </c>
      <c r="AA1785" s="12">
        <v>109</v>
      </c>
      <c r="AB1785" s="12">
        <v>6184.89</v>
      </c>
      <c r="AC1785" s="28">
        <f>+I1785+Y1785-Z1785</f>
        <v>3.480000000000004</v>
      </c>
      <c r="AD1785" s="20">
        <f t="shared" si="195"/>
        <v>0</v>
      </c>
      <c r="AE1785">
        <v>0</v>
      </c>
    </row>
    <row r="1786" spans="1:31" x14ac:dyDescent="0.25">
      <c r="A1786" s="9">
        <v>45107</v>
      </c>
      <c r="B1786" s="10" t="s">
        <v>401</v>
      </c>
      <c r="C1786" s="10" t="s">
        <v>278</v>
      </c>
      <c r="D1786" s="10" t="s">
        <v>40</v>
      </c>
      <c r="E1786" s="10" t="s">
        <v>30</v>
      </c>
      <c r="F1786" s="10">
        <v>450</v>
      </c>
      <c r="G1786" s="10">
        <v>490</v>
      </c>
      <c r="H1786" s="11">
        <f>SUMIFS(AA:AA,$A:$A,EOMONTH($A1786,-1),$B:$B,$B1786)</f>
        <v>354</v>
      </c>
      <c r="I1786" s="63">
        <f>ROUND(SUMIFS(AC:AC,$A:$A,EOMONTH($A1786,-1),$B:$B,$B1786),2)</f>
        <v>158.53</v>
      </c>
      <c r="J1786" s="11">
        <f>SUMIFS(AB:AB,$A:$A,EOMONTH($A1786,-1),$B:$B,$B1786)</f>
        <v>17711.490000000002</v>
      </c>
      <c r="K1786" s="13">
        <v>0</v>
      </c>
      <c r="L1786" s="25">
        <v>0</v>
      </c>
      <c r="M1786" s="15">
        <v>640</v>
      </c>
      <c r="N1786" s="14">
        <v>33204.730000000003</v>
      </c>
      <c r="O1786" s="21">
        <v>536</v>
      </c>
      <c r="P1786" s="16">
        <v>42204.52</v>
      </c>
      <c r="Q1786" s="21">
        <v>1</v>
      </c>
      <c r="R1786" s="16">
        <f>Q1786*16.876/100</f>
        <v>0.16876000000000002</v>
      </c>
      <c r="S1786" s="17">
        <f t="shared" si="189"/>
        <v>1.16876</v>
      </c>
      <c r="T1786" s="16">
        <v>63.36</v>
      </c>
      <c r="U1786" s="18">
        <f t="shared" si="190"/>
        <v>173.46</v>
      </c>
      <c r="V1786" s="18">
        <f t="shared" si="191"/>
        <v>288</v>
      </c>
      <c r="W1786" s="18">
        <f t="shared" si="192"/>
        <v>48.352319999999999</v>
      </c>
      <c r="X1786" s="27"/>
      <c r="Y1786" s="19">
        <f t="shared" si="193"/>
        <v>336.35232000000002</v>
      </c>
      <c r="Z1786" s="18">
        <f t="shared" si="194"/>
        <v>262.64</v>
      </c>
      <c r="AA1786" s="12">
        <v>457</v>
      </c>
      <c r="AB1786" s="12">
        <v>23678.46</v>
      </c>
      <c r="AC1786" s="28">
        <f>+I1786+Y1786-Z1786</f>
        <v>232.24232000000006</v>
      </c>
      <c r="AD1786" s="20">
        <f t="shared" si="195"/>
        <v>0</v>
      </c>
      <c r="AE1786">
        <v>0</v>
      </c>
    </row>
    <row r="1787" spans="1:31" x14ac:dyDescent="0.25">
      <c r="A1787" s="9">
        <v>45107</v>
      </c>
      <c r="B1787" s="10" t="s">
        <v>402</v>
      </c>
      <c r="C1787" s="10" t="s">
        <v>278</v>
      </c>
      <c r="D1787" s="10" t="s">
        <v>40</v>
      </c>
      <c r="E1787" s="10" t="s">
        <v>30</v>
      </c>
      <c r="F1787" s="10">
        <v>450</v>
      </c>
      <c r="G1787" s="10">
        <v>490</v>
      </c>
      <c r="H1787" s="11">
        <f>SUMIFS(AA:AA,$A:$A,EOMONTH($A1787,-1),$B:$B,$B1787)</f>
        <v>125</v>
      </c>
      <c r="I1787" s="63">
        <f>ROUND(SUMIFS(AC:AC,$A:$A,EOMONTH($A1787,-1),$B:$B,$B1787),2)</f>
        <v>-182.08</v>
      </c>
      <c r="J1787" s="11">
        <f>SUMIFS(AB:AB,$A:$A,EOMONTH($A1787,-1),$B:$B,$B1787)</f>
        <v>6848.24</v>
      </c>
      <c r="K1787" s="13">
        <v>0</v>
      </c>
      <c r="L1787" s="25">
        <v>0</v>
      </c>
      <c r="M1787" s="15">
        <v>197</v>
      </c>
      <c r="N1787" s="14">
        <v>10418.61</v>
      </c>
      <c r="O1787" s="21">
        <v>133</v>
      </c>
      <c r="P1787" s="16">
        <v>11203.91</v>
      </c>
      <c r="Q1787" s="21">
        <v>2</v>
      </c>
      <c r="R1787" s="16">
        <f>Q1787*16.876/100</f>
        <v>0.33752000000000004</v>
      </c>
      <c r="S1787" s="17">
        <f t="shared" si="189"/>
        <v>2.33752</v>
      </c>
      <c r="T1787" s="16">
        <v>106.72</v>
      </c>
      <c r="U1787" s="18">
        <f t="shared" si="190"/>
        <v>61.25</v>
      </c>
      <c r="V1787" s="18">
        <f t="shared" si="191"/>
        <v>88.65</v>
      </c>
      <c r="W1787" s="18">
        <f t="shared" si="192"/>
        <v>14.883448500000002</v>
      </c>
      <c r="X1787" s="27"/>
      <c r="Y1787" s="19">
        <f t="shared" si="193"/>
        <v>103.53344850000001</v>
      </c>
      <c r="Z1787" s="18">
        <f t="shared" si="194"/>
        <v>65.17</v>
      </c>
      <c r="AA1787" s="12">
        <v>187</v>
      </c>
      <c r="AB1787" s="12">
        <v>9977.8700000000008</v>
      </c>
      <c r="AC1787" s="28">
        <f>+I1787+Y1787-Z1787</f>
        <v>-143.71655150000001</v>
      </c>
      <c r="AD1787" s="20">
        <f t="shared" si="195"/>
        <v>150</v>
      </c>
      <c r="AE1787">
        <v>150</v>
      </c>
    </row>
    <row r="1788" spans="1:31" x14ac:dyDescent="0.25">
      <c r="A1788" s="9">
        <v>45107</v>
      </c>
      <c r="B1788" s="10" t="s">
        <v>403</v>
      </c>
      <c r="C1788" s="10" t="s">
        <v>278</v>
      </c>
      <c r="D1788" s="10" t="s">
        <v>40</v>
      </c>
      <c r="E1788" s="10" t="s">
        <v>30</v>
      </c>
      <c r="F1788" s="10">
        <v>450</v>
      </c>
      <c r="G1788" s="10">
        <v>490</v>
      </c>
      <c r="H1788" s="11">
        <f>SUMIFS(AA:AA,$A:$A,EOMONTH($A1788,-1),$B:$B,$B1788)</f>
        <v>43</v>
      </c>
      <c r="I1788" s="63">
        <f>ROUND(SUMIFS(AC:AC,$A:$A,EOMONTH($A1788,-1),$B:$B,$B1788),2)</f>
        <v>1.94</v>
      </c>
      <c r="J1788" s="11">
        <f>SUMIFS(AB:AB,$A:$A,EOMONTH($A1788,-1),$B:$B,$B1788)</f>
        <v>4706.3500000000004</v>
      </c>
      <c r="K1788" s="13">
        <v>0</v>
      </c>
      <c r="L1788" s="25">
        <v>0</v>
      </c>
      <c r="M1788" s="15">
        <v>0</v>
      </c>
      <c r="N1788" s="14">
        <v>0</v>
      </c>
      <c r="O1788" s="21">
        <v>-2</v>
      </c>
      <c r="P1788" s="16">
        <v>-170.74</v>
      </c>
      <c r="Q1788" s="21">
        <v>2</v>
      </c>
      <c r="R1788" s="16">
        <f>Q1788*16.876/100</f>
        <v>0.33752000000000004</v>
      </c>
      <c r="S1788" s="17">
        <f t="shared" si="189"/>
        <v>2.33752</v>
      </c>
      <c r="T1788" s="16">
        <v>218.9</v>
      </c>
      <c r="U1788" s="18">
        <f t="shared" si="190"/>
        <v>21.07</v>
      </c>
      <c r="V1788" s="18">
        <f t="shared" si="191"/>
        <v>0</v>
      </c>
      <c r="W1788" s="18">
        <f t="shared" si="192"/>
        <v>0</v>
      </c>
      <c r="X1788" s="27"/>
      <c r="Y1788" s="19">
        <f t="shared" si="193"/>
        <v>0</v>
      </c>
      <c r="Z1788" s="18">
        <f t="shared" si="194"/>
        <v>-0.98</v>
      </c>
      <c r="AA1788" s="12">
        <v>43</v>
      </c>
      <c r="AB1788" s="12">
        <v>4706.3500000000004</v>
      </c>
      <c r="AC1788" s="28">
        <f>+I1788+Y1788-Z1788</f>
        <v>2.92</v>
      </c>
      <c r="AD1788" s="20">
        <f t="shared" si="195"/>
        <v>0</v>
      </c>
      <c r="AE1788">
        <v>0</v>
      </c>
    </row>
    <row r="1789" spans="1:31" x14ac:dyDescent="0.25">
      <c r="A1789" s="9">
        <v>45107</v>
      </c>
      <c r="B1789" s="10" t="s">
        <v>404</v>
      </c>
      <c r="C1789" s="10" t="s">
        <v>278</v>
      </c>
      <c r="D1789" s="10" t="s">
        <v>40</v>
      </c>
      <c r="E1789" s="10" t="s">
        <v>30</v>
      </c>
      <c r="F1789" s="10">
        <v>450</v>
      </c>
      <c r="G1789" s="10">
        <v>490</v>
      </c>
      <c r="H1789" s="11">
        <f>SUMIFS(AA:AA,$A:$A,EOMONTH($A1789,-1),$B:$B,$B1789)</f>
        <v>316</v>
      </c>
      <c r="I1789" s="63">
        <f>ROUND(SUMIFS(AC:AC,$A:$A,EOMONTH($A1789,-1),$B:$B,$B1789),2)</f>
        <v>91.88</v>
      </c>
      <c r="J1789" s="11">
        <f>SUMIFS(AB:AB,$A:$A,EOMONTH($A1789,-1),$B:$B,$B1789)</f>
        <v>17136.96</v>
      </c>
      <c r="K1789" s="13">
        <v>0</v>
      </c>
      <c r="L1789" s="25">
        <v>0</v>
      </c>
      <c r="M1789" s="15">
        <v>0</v>
      </c>
      <c r="N1789" s="14">
        <v>0</v>
      </c>
      <c r="O1789" s="21">
        <v>58</v>
      </c>
      <c r="P1789" s="16">
        <v>5017.16</v>
      </c>
      <c r="Q1789" s="21">
        <v>2</v>
      </c>
      <c r="R1789" s="16">
        <f>Q1789*16.876/100</f>
        <v>0.33752000000000004</v>
      </c>
      <c r="S1789" s="17">
        <f t="shared" si="189"/>
        <v>2.33752</v>
      </c>
      <c r="T1789" s="16">
        <v>108.46</v>
      </c>
      <c r="U1789" s="18">
        <f t="shared" si="190"/>
        <v>154.84</v>
      </c>
      <c r="V1789" s="18">
        <f t="shared" si="191"/>
        <v>0</v>
      </c>
      <c r="W1789" s="18">
        <f t="shared" si="192"/>
        <v>0</v>
      </c>
      <c r="X1789" s="27"/>
      <c r="Y1789" s="19">
        <f t="shared" si="193"/>
        <v>0</v>
      </c>
      <c r="Z1789" s="18">
        <f t="shared" si="194"/>
        <v>28.42</v>
      </c>
      <c r="AA1789" s="12">
        <v>256</v>
      </c>
      <c r="AB1789" s="12">
        <v>13883.1</v>
      </c>
      <c r="AC1789" s="28">
        <f>+I1789+Y1789-Z1789</f>
        <v>63.459999999999994</v>
      </c>
      <c r="AD1789" s="20">
        <f t="shared" si="195"/>
        <v>0</v>
      </c>
      <c r="AE1789">
        <v>0</v>
      </c>
    </row>
    <row r="1790" spans="1:31" x14ac:dyDescent="0.25">
      <c r="A1790" s="9">
        <v>45107</v>
      </c>
      <c r="B1790" s="10" t="s">
        <v>405</v>
      </c>
      <c r="C1790" s="10" t="s">
        <v>278</v>
      </c>
      <c r="D1790" s="10" t="s">
        <v>40</v>
      </c>
      <c r="E1790" s="10" t="s">
        <v>30</v>
      </c>
      <c r="F1790" s="10">
        <v>745</v>
      </c>
      <c r="G1790" s="10">
        <v>812</v>
      </c>
      <c r="H1790" s="11">
        <f>SUMIFS(AA:AA,$A:$A,EOMONTH($A1790,-1),$B:$B,$B1790)</f>
        <v>1001</v>
      </c>
      <c r="I1790" s="63">
        <f>ROUND(SUMIFS(AC:AC,$A:$A,EOMONTH($A1790,-1),$B:$B,$B1790),2)</f>
        <v>612.49</v>
      </c>
      <c r="J1790" s="11">
        <f>SUMIFS(AB:AB,$A:$A,EOMONTH($A1790,-1),$B:$B,$B1790)</f>
        <v>92703.54</v>
      </c>
      <c r="K1790" s="13">
        <v>0</v>
      </c>
      <c r="L1790" s="25">
        <v>0</v>
      </c>
      <c r="M1790" s="15">
        <v>0</v>
      </c>
      <c r="N1790" s="14">
        <v>0</v>
      </c>
      <c r="O1790" s="16">
        <v>420</v>
      </c>
      <c r="P1790" s="16">
        <v>59616.800000000003</v>
      </c>
      <c r="Q1790" s="16">
        <v>0</v>
      </c>
      <c r="R1790" s="16">
        <f>Q1790*16.876/100</f>
        <v>0</v>
      </c>
      <c r="S1790" s="17">
        <f t="shared" si="189"/>
        <v>0</v>
      </c>
      <c r="T1790" s="16">
        <v>0</v>
      </c>
      <c r="U1790" s="18">
        <f t="shared" si="190"/>
        <v>812.81200000000001</v>
      </c>
      <c r="V1790" s="18">
        <f t="shared" si="191"/>
        <v>0</v>
      </c>
      <c r="W1790" s="18">
        <f t="shared" si="192"/>
        <v>0</v>
      </c>
      <c r="X1790" s="27"/>
      <c r="Y1790" s="19">
        <f t="shared" si="193"/>
        <v>0</v>
      </c>
      <c r="Z1790" s="18">
        <f t="shared" si="194"/>
        <v>341.04</v>
      </c>
      <c r="AA1790" s="12">
        <v>581</v>
      </c>
      <c r="AB1790" s="12">
        <v>53806.94</v>
      </c>
      <c r="AC1790" s="28">
        <f>+I1790+Y1790-Z1790</f>
        <v>271.45</v>
      </c>
      <c r="AD1790" s="20">
        <f t="shared" si="195"/>
        <v>0</v>
      </c>
      <c r="AE1790">
        <v>0</v>
      </c>
    </row>
    <row r="1791" spans="1:31" x14ac:dyDescent="0.25">
      <c r="A1791" s="9">
        <v>45107</v>
      </c>
      <c r="B1791" s="10" t="s">
        <v>722</v>
      </c>
      <c r="C1791" s="10" t="s">
        <v>278</v>
      </c>
      <c r="D1791" s="10" t="s">
        <v>40</v>
      </c>
      <c r="E1791" s="10" t="s">
        <v>30</v>
      </c>
      <c r="F1791" s="10">
        <v>745</v>
      </c>
      <c r="G1791" s="10">
        <v>812</v>
      </c>
      <c r="H1791" s="11">
        <f>SUMIFS(AA:AA,$A:$A,EOMONTH($A1791,-1),$B:$B,$B1791)</f>
        <v>70</v>
      </c>
      <c r="I1791" s="63">
        <f>ROUND(SUMIFS(AC:AC,$A:$A,EOMONTH($A1791,-1),$B:$B,$B1791),2)</f>
        <v>63.23</v>
      </c>
      <c r="J1791" s="11">
        <f>SUMIFS(AB:AB,$A:$A,EOMONTH($A1791,-1),$B:$B,$B1791)</f>
        <v>6480.97</v>
      </c>
      <c r="K1791" s="13">
        <v>0</v>
      </c>
      <c r="L1791" s="25">
        <v>0</v>
      </c>
      <c r="M1791" s="15">
        <v>0</v>
      </c>
      <c r="N1791" s="14">
        <v>0</v>
      </c>
      <c r="O1791" s="16">
        <v>0</v>
      </c>
      <c r="P1791" s="16">
        <v>0</v>
      </c>
      <c r="Q1791" s="16">
        <v>0</v>
      </c>
      <c r="R1791" s="16">
        <f>Q1791*16.876/100</f>
        <v>0</v>
      </c>
      <c r="S1791" s="17">
        <f t="shared" si="189"/>
        <v>0</v>
      </c>
      <c r="T1791" s="16">
        <v>0</v>
      </c>
      <c r="U1791" s="18">
        <f t="shared" si="190"/>
        <v>56.84</v>
      </c>
      <c r="V1791" s="18">
        <f t="shared" si="191"/>
        <v>0</v>
      </c>
      <c r="W1791" s="18">
        <f t="shared" si="192"/>
        <v>0</v>
      </c>
      <c r="X1791" s="27"/>
      <c r="Y1791" s="19">
        <f t="shared" si="193"/>
        <v>0</v>
      </c>
      <c r="Z1791" s="18">
        <f t="shared" si="194"/>
        <v>0</v>
      </c>
      <c r="AA1791" s="12">
        <v>70</v>
      </c>
      <c r="AB1791" s="12">
        <v>6480.97</v>
      </c>
      <c r="AC1791" s="28">
        <f>+I1791+Y1791-Z1791</f>
        <v>63.23</v>
      </c>
      <c r="AD1791" s="20">
        <f t="shared" si="195"/>
        <v>0</v>
      </c>
      <c r="AE1791">
        <v>0</v>
      </c>
    </row>
    <row r="1792" spans="1:31" x14ac:dyDescent="0.25">
      <c r="A1792" s="9">
        <v>45107</v>
      </c>
      <c r="B1792" s="10" t="s">
        <v>723</v>
      </c>
      <c r="C1792" s="10" t="s">
        <v>278</v>
      </c>
      <c r="D1792" s="10" t="s">
        <v>40</v>
      </c>
      <c r="E1792" s="10" t="s">
        <v>30</v>
      </c>
      <c r="F1792" s="10">
        <v>745</v>
      </c>
      <c r="G1792" s="10">
        <v>812</v>
      </c>
      <c r="H1792" s="11">
        <f>SUMIFS(AA:AA,$A:$A,EOMONTH($A1792,-1),$B:$B,$B1792)</f>
        <v>28</v>
      </c>
      <c r="I1792" s="63">
        <f>ROUND(SUMIFS(AC:AC,$A:$A,EOMONTH($A1792,-1),$B:$B,$B1792),2)</f>
        <v>26.69</v>
      </c>
      <c r="J1792" s="11">
        <f>SUMIFS(AB:AB,$A:$A,EOMONTH($A1792,-1),$B:$B,$B1792)</f>
        <v>2605.98</v>
      </c>
      <c r="K1792" s="13">
        <v>0</v>
      </c>
      <c r="L1792" s="25">
        <v>0</v>
      </c>
      <c r="M1792" s="15">
        <v>0</v>
      </c>
      <c r="N1792" s="14">
        <v>0</v>
      </c>
      <c r="O1792" s="16">
        <v>0</v>
      </c>
      <c r="P1792" s="16">
        <v>0</v>
      </c>
      <c r="Q1792" s="16">
        <v>0</v>
      </c>
      <c r="R1792" s="16">
        <f>Q1792*16.876/100</f>
        <v>0</v>
      </c>
      <c r="S1792" s="17">
        <f t="shared" si="189"/>
        <v>0</v>
      </c>
      <c r="T1792" s="16">
        <v>0</v>
      </c>
      <c r="U1792" s="18">
        <f t="shared" si="190"/>
        <v>22.736000000000001</v>
      </c>
      <c r="V1792" s="18">
        <f t="shared" si="191"/>
        <v>0</v>
      </c>
      <c r="W1792" s="18">
        <f t="shared" si="192"/>
        <v>0</v>
      </c>
      <c r="X1792" s="27"/>
      <c r="Y1792" s="19">
        <f t="shared" si="193"/>
        <v>0</v>
      </c>
      <c r="Z1792" s="18">
        <f t="shared" si="194"/>
        <v>0</v>
      </c>
      <c r="AA1792" s="12">
        <v>28</v>
      </c>
      <c r="AB1792" s="12">
        <v>2605.98</v>
      </c>
      <c r="AC1792" s="28">
        <f>+I1792+Y1792-Z1792</f>
        <v>26.69</v>
      </c>
      <c r="AD1792" s="20">
        <f t="shared" si="195"/>
        <v>0</v>
      </c>
      <c r="AE1792">
        <v>0</v>
      </c>
    </row>
    <row r="1793" spans="1:31" x14ac:dyDescent="0.25">
      <c r="A1793" s="9">
        <v>45107</v>
      </c>
      <c r="B1793" s="10" t="s">
        <v>406</v>
      </c>
      <c r="C1793" s="10" t="s">
        <v>278</v>
      </c>
      <c r="D1793" s="10" t="s">
        <v>40</v>
      </c>
      <c r="E1793" s="10" t="s">
        <v>30</v>
      </c>
      <c r="F1793" s="10">
        <v>745</v>
      </c>
      <c r="G1793" s="10">
        <v>812</v>
      </c>
      <c r="H1793" s="11">
        <f>SUMIFS(AA:AA,$A:$A,EOMONTH($A1793,-1),$B:$B,$B1793)</f>
        <v>175</v>
      </c>
      <c r="I1793" s="63">
        <f>ROUND(SUMIFS(AC:AC,$A:$A,EOMONTH($A1793,-1),$B:$B,$B1793),2)</f>
        <v>71.430000000000007</v>
      </c>
      <c r="J1793" s="11">
        <f>SUMIFS(AB:AB,$A:$A,EOMONTH($A1793,-1),$B:$B,$B1793)</f>
        <v>16381.53</v>
      </c>
      <c r="K1793" s="13">
        <v>0</v>
      </c>
      <c r="L1793" s="25">
        <v>0</v>
      </c>
      <c r="M1793" s="15">
        <v>0</v>
      </c>
      <c r="N1793" s="14">
        <v>0</v>
      </c>
      <c r="O1793" s="16">
        <v>70</v>
      </c>
      <c r="P1793" s="16">
        <v>10029</v>
      </c>
      <c r="Q1793" s="16">
        <v>0</v>
      </c>
      <c r="R1793" s="16">
        <f>Q1793*16.876/100</f>
        <v>0</v>
      </c>
      <c r="S1793" s="17">
        <f t="shared" si="189"/>
        <v>0</v>
      </c>
      <c r="T1793" s="16">
        <v>0</v>
      </c>
      <c r="U1793" s="18">
        <f t="shared" si="190"/>
        <v>142.1</v>
      </c>
      <c r="V1793" s="18">
        <f t="shared" si="191"/>
        <v>0</v>
      </c>
      <c r="W1793" s="18">
        <f t="shared" si="192"/>
        <v>0</v>
      </c>
      <c r="X1793" s="27"/>
      <c r="Y1793" s="19">
        <f t="shared" si="193"/>
        <v>0</v>
      </c>
      <c r="Z1793" s="18">
        <f t="shared" si="194"/>
        <v>56.84</v>
      </c>
      <c r="AA1793" s="12">
        <v>105</v>
      </c>
      <c r="AB1793" s="12">
        <v>9828.92</v>
      </c>
      <c r="AC1793" s="28">
        <f>+I1793+Y1793-Z1793</f>
        <v>14.590000000000003</v>
      </c>
      <c r="AD1793" s="20">
        <f t="shared" si="195"/>
        <v>0</v>
      </c>
      <c r="AE1793">
        <v>0</v>
      </c>
    </row>
    <row r="1794" spans="1:31" x14ac:dyDescent="0.25">
      <c r="A1794" s="9">
        <v>45107</v>
      </c>
      <c r="B1794" s="10" t="s">
        <v>407</v>
      </c>
      <c r="C1794" s="10" t="s">
        <v>278</v>
      </c>
      <c r="D1794" s="10" t="s">
        <v>40</v>
      </c>
      <c r="E1794" s="10" t="s">
        <v>30</v>
      </c>
      <c r="F1794" s="10">
        <v>745</v>
      </c>
      <c r="G1794" s="10">
        <v>812</v>
      </c>
      <c r="H1794" s="11">
        <f>SUMIFS(AA:AA,$A:$A,EOMONTH($A1794,-1),$B:$B,$B1794)</f>
        <v>281</v>
      </c>
      <c r="I1794" s="63">
        <f>ROUND(SUMIFS(AC:AC,$A:$A,EOMONTH($A1794,-1),$B:$B,$B1794),2)</f>
        <v>88.73</v>
      </c>
      <c r="J1794" s="11">
        <f>SUMIFS(AB:AB,$A:$A,EOMONTH($A1794,-1),$B:$B,$B1794)</f>
        <v>25969.79</v>
      </c>
      <c r="K1794" s="13">
        <v>0</v>
      </c>
      <c r="L1794" s="25">
        <v>0</v>
      </c>
      <c r="M1794" s="15">
        <v>0</v>
      </c>
      <c r="N1794" s="14">
        <v>0</v>
      </c>
      <c r="O1794" s="21">
        <v>19</v>
      </c>
      <c r="P1794" s="16">
        <v>2852.85</v>
      </c>
      <c r="Q1794" s="21">
        <v>1</v>
      </c>
      <c r="R1794" s="16">
        <f>Q1794*16.876/100</f>
        <v>0.16876000000000002</v>
      </c>
      <c r="S1794" s="17">
        <f t="shared" si="189"/>
        <v>1.16876</v>
      </c>
      <c r="T1794" s="16">
        <v>92.42</v>
      </c>
      <c r="U1794" s="18">
        <f t="shared" si="190"/>
        <v>228.172</v>
      </c>
      <c r="V1794" s="18">
        <f t="shared" si="191"/>
        <v>0</v>
      </c>
      <c r="W1794" s="18">
        <f t="shared" si="192"/>
        <v>0</v>
      </c>
      <c r="X1794" s="27"/>
      <c r="Y1794" s="19">
        <f t="shared" si="193"/>
        <v>0</v>
      </c>
      <c r="Z1794" s="18">
        <f t="shared" si="194"/>
        <v>15.428000000000001</v>
      </c>
      <c r="AA1794" s="12">
        <v>261</v>
      </c>
      <c r="AB1794" s="12">
        <v>24121.41</v>
      </c>
      <c r="AC1794" s="28">
        <f>+I1794+Y1794-Z1794</f>
        <v>73.302000000000007</v>
      </c>
      <c r="AD1794" s="20">
        <f t="shared" si="195"/>
        <v>0</v>
      </c>
      <c r="AE1794">
        <v>0</v>
      </c>
    </row>
    <row r="1795" spans="1:31" x14ac:dyDescent="0.25">
      <c r="A1795" s="9">
        <v>45107</v>
      </c>
      <c r="B1795" s="10" t="s">
        <v>408</v>
      </c>
      <c r="C1795" s="10" t="s">
        <v>278</v>
      </c>
      <c r="D1795" s="10" t="s">
        <v>40</v>
      </c>
      <c r="E1795" s="10" t="s">
        <v>30</v>
      </c>
      <c r="F1795" s="10">
        <v>745</v>
      </c>
      <c r="G1795" s="10">
        <v>812</v>
      </c>
      <c r="H1795" s="11">
        <f>SUMIFS(AA:AA,$A:$A,EOMONTH($A1795,-1),$B:$B,$B1795)</f>
        <v>307</v>
      </c>
      <c r="I1795" s="63">
        <f>ROUND(SUMIFS(AC:AC,$A:$A,EOMONTH($A1795,-1),$B:$B,$B1795),2)</f>
        <v>-82.76</v>
      </c>
      <c r="J1795" s="11">
        <f>SUMIFS(AB:AB,$A:$A,EOMONTH($A1795,-1),$B:$B,$B1795)</f>
        <v>59097.5</v>
      </c>
      <c r="K1795" s="13">
        <v>0</v>
      </c>
      <c r="L1795" s="25">
        <v>0</v>
      </c>
      <c r="M1795" s="15">
        <v>0</v>
      </c>
      <c r="N1795" s="14">
        <v>0</v>
      </c>
      <c r="O1795" s="21">
        <v>32</v>
      </c>
      <c r="P1795" s="16">
        <v>4270.8</v>
      </c>
      <c r="Q1795" s="21">
        <v>8</v>
      </c>
      <c r="R1795" s="16">
        <f>Q1795*16.876/100</f>
        <v>1.3500800000000002</v>
      </c>
      <c r="S1795" s="17">
        <f t="shared" si="189"/>
        <v>9.3500800000000002</v>
      </c>
      <c r="T1795" s="16">
        <v>1540</v>
      </c>
      <c r="U1795" s="18">
        <f t="shared" si="190"/>
        <v>249.28399999999999</v>
      </c>
      <c r="V1795" s="18">
        <f t="shared" si="191"/>
        <v>0</v>
      </c>
      <c r="W1795" s="18">
        <f t="shared" si="192"/>
        <v>0</v>
      </c>
      <c r="X1795" s="27"/>
      <c r="Y1795" s="19">
        <f t="shared" si="193"/>
        <v>0</v>
      </c>
      <c r="Z1795" s="18">
        <f t="shared" si="194"/>
        <v>25.984000000000002</v>
      </c>
      <c r="AA1795" s="12">
        <v>267</v>
      </c>
      <c r="AB1795" s="12">
        <v>51397.5</v>
      </c>
      <c r="AC1795" s="28">
        <f>+I1795+Y1795-Z1795</f>
        <v>-108.744</v>
      </c>
      <c r="AD1795" s="20">
        <f t="shared" si="195"/>
        <v>110</v>
      </c>
      <c r="AE1795">
        <v>110</v>
      </c>
    </row>
    <row r="1796" spans="1:31" x14ac:dyDescent="0.25">
      <c r="A1796" s="9">
        <v>45107</v>
      </c>
      <c r="B1796" s="10" t="s">
        <v>409</v>
      </c>
      <c r="C1796" s="10" t="s">
        <v>278</v>
      </c>
      <c r="D1796" s="10" t="s">
        <v>40</v>
      </c>
      <c r="E1796" s="10" t="s">
        <v>30</v>
      </c>
      <c r="F1796" s="10">
        <v>745</v>
      </c>
      <c r="G1796" s="10">
        <v>812</v>
      </c>
      <c r="H1796" s="11">
        <f>SUMIFS(AA:AA,$A:$A,EOMONTH($A1796,-1),$B:$B,$B1796)</f>
        <v>439</v>
      </c>
      <c r="I1796" s="63">
        <f>ROUND(SUMIFS(AC:AC,$A:$A,EOMONTH($A1796,-1),$B:$B,$B1796),2)</f>
        <v>142.46</v>
      </c>
      <c r="J1796" s="11">
        <f>SUMIFS(AB:AB,$A:$A,EOMONTH($A1796,-1),$B:$B,$B1796)</f>
        <v>38919.379999999997</v>
      </c>
      <c r="K1796" s="13">
        <v>0</v>
      </c>
      <c r="L1796" s="25">
        <v>0</v>
      </c>
      <c r="M1796" s="15">
        <v>0</v>
      </c>
      <c r="N1796" s="14">
        <v>0</v>
      </c>
      <c r="O1796" s="21">
        <v>229</v>
      </c>
      <c r="P1796" s="16">
        <v>32055.15</v>
      </c>
      <c r="Q1796" s="21">
        <v>3</v>
      </c>
      <c r="R1796" s="16">
        <f>Q1796*16.876/100</f>
        <v>0.50627999999999995</v>
      </c>
      <c r="S1796" s="17">
        <f t="shared" si="189"/>
        <v>3.5062799999999998</v>
      </c>
      <c r="T1796" s="16">
        <v>402.06</v>
      </c>
      <c r="U1796" s="18">
        <f t="shared" si="190"/>
        <v>356.46800000000002</v>
      </c>
      <c r="V1796" s="18">
        <f t="shared" si="191"/>
        <v>0</v>
      </c>
      <c r="W1796" s="18">
        <f t="shared" si="192"/>
        <v>0</v>
      </c>
      <c r="X1796" s="27"/>
      <c r="Y1796" s="19">
        <f t="shared" si="193"/>
        <v>0</v>
      </c>
      <c r="Z1796" s="18">
        <f t="shared" si="194"/>
        <v>185.94800000000001</v>
      </c>
      <c r="AA1796" s="12">
        <v>207</v>
      </c>
      <c r="AB1796" s="12">
        <v>18351.509999999998</v>
      </c>
      <c r="AC1796" s="28">
        <f>+I1796+Y1796-Z1796</f>
        <v>-43.488</v>
      </c>
      <c r="AD1796" s="20">
        <f t="shared" si="195"/>
        <v>50</v>
      </c>
      <c r="AE1796">
        <v>50</v>
      </c>
    </row>
    <row r="1797" spans="1:31" x14ac:dyDescent="0.25">
      <c r="A1797" s="9">
        <v>45107</v>
      </c>
      <c r="B1797" s="10" t="s">
        <v>410</v>
      </c>
      <c r="C1797" s="10" t="s">
        <v>278</v>
      </c>
      <c r="D1797" s="10" t="s">
        <v>40</v>
      </c>
      <c r="E1797" s="10" t="s">
        <v>30</v>
      </c>
      <c r="F1797" s="10">
        <v>745</v>
      </c>
      <c r="G1797" s="10">
        <v>812</v>
      </c>
      <c r="H1797" s="11">
        <f>SUMIFS(AA:AA,$A:$A,EOMONTH($A1797,-1),$B:$B,$B1797)</f>
        <v>181</v>
      </c>
      <c r="I1797" s="63">
        <f>ROUND(SUMIFS(AC:AC,$A:$A,EOMONTH($A1797,-1),$B:$B,$B1797),2)</f>
        <v>72.010000000000005</v>
      </c>
      <c r="J1797" s="11">
        <f>SUMIFS(AB:AB,$A:$A,EOMONTH($A1797,-1),$B:$B,$B1797)</f>
        <v>16605.78</v>
      </c>
      <c r="K1797" s="13">
        <v>0</v>
      </c>
      <c r="L1797" s="25">
        <v>0</v>
      </c>
      <c r="M1797" s="15">
        <v>0</v>
      </c>
      <c r="N1797" s="14">
        <v>0</v>
      </c>
      <c r="O1797" s="21">
        <v>94</v>
      </c>
      <c r="P1797" s="16">
        <v>14268.1</v>
      </c>
      <c r="Q1797" s="21">
        <v>6</v>
      </c>
      <c r="R1797" s="16">
        <f>Q1797*16.876/100</f>
        <v>1.0125599999999999</v>
      </c>
      <c r="S1797" s="17">
        <f t="shared" ref="S1797:S1860" si="196">Q1797+R1797</f>
        <v>7.0125599999999997</v>
      </c>
      <c r="T1797" s="16">
        <v>550.44000000000005</v>
      </c>
      <c r="U1797" s="18">
        <f t="shared" ref="U1797:U1860" si="197">H1797*G1797/1000</f>
        <v>146.97200000000001</v>
      </c>
      <c r="V1797" s="18">
        <f t="shared" ref="V1797:V1860" si="198">M1797*F1797/1000</f>
        <v>0</v>
      </c>
      <c r="W1797" s="18">
        <f t="shared" ref="W1797:W1860" si="199">V1797*16.789/100</f>
        <v>0</v>
      </c>
      <c r="X1797" s="27"/>
      <c r="Y1797" s="19">
        <f t="shared" ref="Y1797:Y1860" si="200">V1797+W1797+X1797</f>
        <v>0</v>
      </c>
      <c r="Z1797" s="18">
        <f t="shared" ref="Z1797:Z1860" si="201">O1797*G1797/1000</f>
        <v>76.328000000000003</v>
      </c>
      <c r="AA1797" s="12">
        <v>81</v>
      </c>
      <c r="AB1797" s="12">
        <v>7431.31</v>
      </c>
      <c r="AC1797" s="28">
        <f>+I1797+Y1797-Z1797</f>
        <v>-4.3179999999999978</v>
      </c>
      <c r="AD1797" s="20">
        <f t="shared" ref="AD1797:AD1860" si="202">IF(AC1797&lt;0,ROUNDUP(AC1797,-1)*-1,0)</f>
        <v>10</v>
      </c>
      <c r="AE1797">
        <v>10</v>
      </c>
    </row>
    <row r="1798" spans="1:31" x14ac:dyDescent="0.25">
      <c r="A1798" s="9">
        <v>45107</v>
      </c>
      <c r="B1798" s="10" t="s">
        <v>411</v>
      </c>
      <c r="C1798" s="10" t="s">
        <v>278</v>
      </c>
      <c r="D1798" s="10" t="s">
        <v>40</v>
      </c>
      <c r="E1798" s="10" t="s">
        <v>30</v>
      </c>
      <c r="F1798" s="10">
        <v>840</v>
      </c>
      <c r="G1798" s="10">
        <v>916</v>
      </c>
      <c r="H1798" s="11">
        <f>SUMIFS(AA:AA,$A:$A,EOMONTH($A1798,-1),$B:$B,$B1798)</f>
        <v>398</v>
      </c>
      <c r="I1798" s="63">
        <f>ROUND(SUMIFS(AC:AC,$A:$A,EOMONTH($A1798,-1),$B:$B,$B1798),2)</f>
        <v>-16.899999999999999</v>
      </c>
      <c r="J1798" s="11">
        <f>SUMIFS(AB:AB,$A:$A,EOMONTH($A1798,-1),$B:$B,$B1798)</f>
        <v>38473.69</v>
      </c>
      <c r="K1798" s="13">
        <v>0</v>
      </c>
      <c r="L1798" s="25">
        <v>0</v>
      </c>
      <c r="M1798" s="15">
        <v>0</v>
      </c>
      <c r="N1798" s="14">
        <v>0</v>
      </c>
      <c r="O1798" s="16">
        <v>324</v>
      </c>
      <c r="P1798" s="16">
        <v>50360.58</v>
      </c>
      <c r="Q1798" s="16">
        <v>0</v>
      </c>
      <c r="R1798" s="16">
        <f>Q1798*16.876/100</f>
        <v>0</v>
      </c>
      <c r="S1798" s="17">
        <f t="shared" si="196"/>
        <v>0</v>
      </c>
      <c r="T1798" s="16">
        <v>0</v>
      </c>
      <c r="U1798" s="18">
        <f t="shared" si="197"/>
        <v>364.56799999999998</v>
      </c>
      <c r="V1798" s="18">
        <f t="shared" si="198"/>
        <v>0</v>
      </c>
      <c r="W1798" s="18">
        <f t="shared" si="199"/>
        <v>0</v>
      </c>
      <c r="X1798" s="27"/>
      <c r="Y1798" s="19">
        <f t="shared" si="200"/>
        <v>0</v>
      </c>
      <c r="Z1798" s="18">
        <f t="shared" si="201"/>
        <v>296.78399999999999</v>
      </c>
      <c r="AA1798" s="12">
        <v>74</v>
      </c>
      <c r="AB1798" s="12">
        <v>7153.4</v>
      </c>
      <c r="AC1798" s="28">
        <f>+I1798+Y1798-Z1798</f>
        <v>-313.68399999999997</v>
      </c>
      <c r="AD1798" s="20">
        <f t="shared" si="202"/>
        <v>320</v>
      </c>
      <c r="AE1798">
        <v>320</v>
      </c>
    </row>
    <row r="1799" spans="1:31" x14ac:dyDescent="0.25">
      <c r="A1799" s="9">
        <v>45107</v>
      </c>
      <c r="B1799" s="10" t="s">
        <v>412</v>
      </c>
      <c r="C1799" s="10" t="s">
        <v>278</v>
      </c>
      <c r="D1799" s="10" t="s">
        <v>29</v>
      </c>
      <c r="E1799" s="10" t="s">
        <v>30</v>
      </c>
      <c r="F1799" s="10"/>
      <c r="G1799" s="10">
        <v>0</v>
      </c>
      <c r="H1799" s="11">
        <f>SUMIFS(AA:AA,$A:$A,EOMONTH($A1799,-1),$B:$B,$B1799)</f>
        <v>108</v>
      </c>
      <c r="I1799" s="63">
        <f>ROUND(SUMIFS(AC:AC,$A:$A,EOMONTH($A1799,-1),$B:$B,$B1799),2)</f>
        <v>4.88</v>
      </c>
      <c r="J1799" s="11">
        <f>SUMIFS(AB:AB,$A:$A,EOMONTH($A1799,-1),$B:$B,$B1799)</f>
        <v>22572</v>
      </c>
      <c r="K1799" s="13">
        <v>0</v>
      </c>
      <c r="L1799" s="25">
        <v>0</v>
      </c>
      <c r="M1799" s="15">
        <v>0</v>
      </c>
      <c r="N1799" s="14">
        <v>0</v>
      </c>
      <c r="O1799" s="16">
        <v>0</v>
      </c>
      <c r="P1799" s="16">
        <v>0</v>
      </c>
      <c r="Q1799" s="16">
        <v>0</v>
      </c>
      <c r="R1799" s="16">
        <f>Q1799*16.876/100</f>
        <v>0</v>
      </c>
      <c r="S1799" s="17">
        <f t="shared" si="196"/>
        <v>0</v>
      </c>
      <c r="T1799" s="16">
        <v>0</v>
      </c>
      <c r="U1799" s="18">
        <f t="shared" si="197"/>
        <v>0</v>
      </c>
      <c r="V1799" s="18">
        <f t="shared" si="198"/>
        <v>0</v>
      </c>
      <c r="W1799" s="18">
        <f t="shared" si="199"/>
        <v>0</v>
      </c>
      <c r="X1799" s="27"/>
      <c r="Y1799" s="19">
        <f t="shared" si="200"/>
        <v>0</v>
      </c>
      <c r="Z1799" s="18">
        <f t="shared" si="201"/>
        <v>0</v>
      </c>
      <c r="AA1799" s="12">
        <v>108</v>
      </c>
      <c r="AB1799" s="12">
        <v>22572</v>
      </c>
      <c r="AC1799" s="28">
        <f>+I1799+Y1799-Z1799</f>
        <v>4.88</v>
      </c>
      <c r="AD1799" s="20">
        <f t="shared" si="202"/>
        <v>0</v>
      </c>
      <c r="AE1799">
        <v>0</v>
      </c>
    </row>
    <row r="1800" spans="1:31" x14ac:dyDescent="0.25">
      <c r="A1800" s="9">
        <v>45107</v>
      </c>
      <c r="B1800" s="10" t="s">
        <v>413</v>
      </c>
      <c r="C1800" s="10" t="s">
        <v>278</v>
      </c>
      <c r="D1800" s="10" t="s">
        <v>40</v>
      </c>
      <c r="E1800" s="10" t="s">
        <v>30</v>
      </c>
      <c r="F1800" s="10">
        <v>840</v>
      </c>
      <c r="G1800" s="10">
        <v>916</v>
      </c>
      <c r="H1800" s="11">
        <f>SUMIFS(AA:AA,$A:$A,EOMONTH($A1800,-1),$B:$B,$B1800)</f>
        <v>215</v>
      </c>
      <c r="I1800" s="63">
        <f>ROUND(SUMIFS(AC:AC,$A:$A,EOMONTH($A1800,-1),$B:$B,$B1800),2)</f>
        <v>-154.01</v>
      </c>
      <c r="J1800" s="11">
        <f>SUMIFS(AB:AB,$A:$A,EOMONTH($A1800,-1),$B:$B,$B1800)</f>
        <v>21165.41</v>
      </c>
      <c r="K1800" s="13">
        <v>0</v>
      </c>
      <c r="L1800" s="25">
        <v>0</v>
      </c>
      <c r="M1800" s="15">
        <v>0</v>
      </c>
      <c r="N1800" s="14">
        <v>0</v>
      </c>
      <c r="O1800" s="21">
        <v>96</v>
      </c>
      <c r="P1800" s="16">
        <v>15534</v>
      </c>
      <c r="Q1800" s="21">
        <v>2</v>
      </c>
      <c r="R1800" s="16">
        <f>Q1800*16.876/100</f>
        <v>0.33752000000000004</v>
      </c>
      <c r="S1800" s="17">
        <f t="shared" si="196"/>
        <v>2.33752</v>
      </c>
      <c r="T1800" s="16">
        <v>196.88</v>
      </c>
      <c r="U1800" s="18">
        <f t="shared" si="197"/>
        <v>196.94</v>
      </c>
      <c r="V1800" s="18">
        <f t="shared" si="198"/>
        <v>0</v>
      </c>
      <c r="W1800" s="18">
        <f t="shared" si="199"/>
        <v>0</v>
      </c>
      <c r="X1800" s="27"/>
      <c r="Y1800" s="19">
        <f t="shared" si="200"/>
        <v>0</v>
      </c>
      <c r="Z1800" s="18">
        <f t="shared" si="201"/>
        <v>87.936000000000007</v>
      </c>
      <c r="AA1800" s="12">
        <v>117</v>
      </c>
      <c r="AB1800" s="12">
        <v>11517.91</v>
      </c>
      <c r="AC1800" s="28">
        <f>+I1800+Y1800-Z1800</f>
        <v>-241.946</v>
      </c>
      <c r="AD1800" s="20">
        <f t="shared" si="202"/>
        <v>250</v>
      </c>
      <c r="AE1800">
        <v>250</v>
      </c>
    </row>
    <row r="1801" spans="1:31" x14ac:dyDescent="0.25">
      <c r="A1801" s="9">
        <v>45107</v>
      </c>
      <c r="B1801" s="10" t="s">
        <v>414</v>
      </c>
      <c r="C1801" s="10" t="s">
        <v>278</v>
      </c>
      <c r="D1801" s="10" t="s">
        <v>40</v>
      </c>
      <c r="E1801" s="10" t="s">
        <v>30</v>
      </c>
      <c r="F1801" s="10">
        <v>840</v>
      </c>
      <c r="G1801" s="10">
        <v>916</v>
      </c>
      <c r="H1801" s="11">
        <f>SUMIFS(AA:AA,$A:$A,EOMONTH($A1801,-1),$B:$B,$B1801)</f>
        <v>278</v>
      </c>
      <c r="I1801" s="63">
        <f>ROUND(SUMIFS(AC:AC,$A:$A,EOMONTH($A1801,-1),$B:$B,$B1801),2)</f>
        <v>-114.6</v>
      </c>
      <c r="J1801" s="11">
        <f>SUMIFS(AB:AB,$A:$A,EOMONTH($A1801,-1),$B:$B,$B1801)</f>
        <v>27661.65</v>
      </c>
      <c r="K1801" s="13">
        <v>0</v>
      </c>
      <c r="L1801" s="25">
        <v>0</v>
      </c>
      <c r="M1801" s="15">
        <v>0</v>
      </c>
      <c r="N1801" s="14">
        <v>0</v>
      </c>
      <c r="O1801" s="21">
        <v>89</v>
      </c>
      <c r="P1801" s="16">
        <v>14884.98</v>
      </c>
      <c r="Q1801" s="21">
        <v>1</v>
      </c>
      <c r="R1801" s="16">
        <f>Q1801*16.876/100</f>
        <v>0.16876000000000002</v>
      </c>
      <c r="S1801" s="17">
        <f t="shared" si="196"/>
        <v>1.16876</v>
      </c>
      <c r="T1801" s="16">
        <v>99.5</v>
      </c>
      <c r="U1801" s="18">
        <f t="shared" si="197"/>
        <v>254.648</v>
      </c>
      <c r="V1801" s="18">
        <f t="shared" si="198"/>
        <v>0</v>
      </c>
      <c r="W1801" s="18">
        <f t="shared" si="199"/>
        <v>0</v>
      </c>
      <c r="X1801" s="27"/>
      <c r="Y1801" s="19">
        <f t="shared" si="200"/>
        <v>0</v>
      </c>
      <c r="Z1801" s="18">
        <f t="shared" si="201"/>
        <v>81.524000000000001</v>
      </c>
      <c r="AA1801" s="12">
        <v>188</v>
      </c>
      <c r="AB1801" s="12">
        <v>18706.45</v>
      </c>
      <c r="AC1801" s="28">
        <f>+I1801+Y1801-Z1801</f>
        <v>-196.124</v>
      </c>
      <c r="AD1801" s="20">
        <f t="shared" si="202"/>
        <v>200</v>
      </c>
      <c r="AE1801">
        <v>200</v>
      </c>
    </row>
    <row r="1802" spans="1:31" x14ac:dyDescent="0.25">
      <c r="A1802" s="9">
        <v>45107</v>
      </c>
      <c r="B1802" s="10" t="s">
        <v>415</v>
      </c>
      <c r="C1802" s="10" t="s">
        <v>278</v>
      </c>
      <c r="D1802" s="10" t="s">
        <v>40</v>
      </c>
      <c r="E1802" s="10" t="s">
        <v>30</v>
      </c>
      <c r="F1802" s="10">
        <v>840</v>
      </c>
      <c r="G1802" s="10">
        <v>916</v>
      </c>
      <c r="H1802" s="11">
        <f>SUMIFS(AA:AA,$A:$A,EOMONTH($A1802,-1),$B:$B,$B1802)</f>
        <v>123</v>
      </c>
      <c r="I1802" s="63">
        <f>ROUND(SUMIFS(AC:AC,$A:$A,EOMONTH($A1802,-1),$B:$B,$B1802),2)</f>
        <v>-35.76</v>
      </c>
      <c r="J1802" s="11">
        <f>SUMIFS(AB:AB,$A:$A,EOMONTH($A1802,-1),$B:$B,$B1802)</f>
        <v>11821.5</v>
      </c>
      <c r="K1802" s="13">
        <v>0</v>
      </c>
      <c r="L1802" s="25">
        <v>0</v>
      </c>
      <c r="M1802" s="15">
        <v>0</v>
      </c>
      <c r="N1802" s="14">
        <v>0</v>
      </c>
      <c r="O1802" s="16">
        <v>90</v>
      </c>
      <c r="P1802" s="16">
        <v>14163.84</v>
      </c>
      <c r="Q1802" s="16">
        <v>0</v>
      </c>
      <c r="R1802" s="16">
        <f>Q1802*16.876/100</f>
        <v>0</v>
      </c>
      <c r="S1802" s="17">
        <f t="shared" si="196"/>
        <v>0</v>
      </c>
      <c r="T1802" s="16">
        <v>0</v>
      </c>
      <c r="U1802" s="18">
        <f t="shared" si="197"/>
        <v>112.66800000000001</v>
      </c>
      <c r="V1802" s="18">
        <f t="shared" si="198"/>
        <v>0</v>
      </c>
      <c r="W1802" s="18">
        <f t="shared" si="199"/>
        <v>0</v>
      </c>
      <c r="X1802" s="27"/>
      <c r="Y1802" s="19">
        <f t="shared" si="200"/>
        <v>0</v>
      </c>
      <c r="Z1802" s="18">
        <f t="shared" si="201"/>
        <v>82.44</v>
      </c>
      <c r="AA1802" s="12">
        <v>33</v>
      </c>
      <c r="AB1802" s="12">
        <v>3171.62</v>
      </c>
      <c r="AC1802" s="28">
        <f>+I1802+Y1802-Z1802</f>
        <v>-118.19999999999999</v>
      </c>
      <c r="AD1802" s="20">
        <f t="shared" si="202"/>
        <v>120</v>
      </c>
      <c r="AE1802">
        <v>120</v>
      </c>
    </row>
    <row r="1803" spans="1:31" x14ac:dyDescent="0.25">
      <c r="A1803" s="9">
        <v>45107</v>
      </c>
      <c r="B1803" s="10" t="s">
        <v>416</v>
      </c>
      <c r="C1803" s="10" t="s">
        <v>278</v>
      </c>
      <c r="D1803" s="10" t="s">
        <v>40</v>
      </c>
      <c r="E1803" s="10" t="s">
        <v>30</v>
      </c>
      <c r="F1803" s="10">
        <v>840</v>
      </c>
      <c r="G1803" s="10">
        <v>916</v>
      </c>
      <c r="H1803" s="11">
        <f>SUMIFS(AA:AA,$A:$A,EOMONTH($A1803,-1),$B:$B,$B1803)</f>
        <v>238</v>
      </c>
      <c r="I1803" s="63">
        <f>ROUND(SUMIFS(AC:AC,$A:$A,EOMONTH($A1803,-1),$B:$B,$B1803),2)</f>
        <v>-96.75</v>
      </c>
      <c r="J1803" s="11">
        <f>SUMIFS(AB:AB,$A:$A,EOMONTH($A1803,-1),$B:$B,$B1803)</f>
        <v>22923.18</v>
      </c>
      <c r="K1803" s="13">
        <v>0</v>
      </c>
      <c r="L1803" s="25">
        <v>0</v>
      </c>
      <c r="M1803" s="15">
        <v>0</v>
      </c>
      <c r="N1803" s="14">
        <v>0</v>
      </c>
      <c r="O1803" s="16">
        <v>198</v>
      </c>
      <c r="P1803" s="16">
        <v>30271.5</v>
      </c>
      <c r="Q1803" s="16">
        <v>0</v>
      </c>
      <c r="R1803" s="16">
        <f>Q1803*16.876/100</f>
        <v>0</v>
      </c>
      <c r="S1803" s="17">
        <f t="shared" si="196"/>
        <v>0</v>
      </c>
      <c r="T1803" s="16">
        <v>0</v>
      </c>
      <c r="U1803" s="18">
        <f t="shared" si="197"/>
        <v>218.00800000000001</v>
      </c>
      <c r="V1803" s="18">
        <f t="shared" si="198"/>
        <v>0</v>
      </c>
      <c r="W1803" s="18">
        <f t="shared" si="199"/>
        <v>0</v>
      </c>
      <c r="X1803" s="27"/>
      <c r="Y1803" s="19">
        <f t="shared" si="200"/>
        <v>0</v>
      </c>
      <c r="Z1803" s="18">
        <f t="shared" si="201"/>
        <v>181.36799999999999</v>
      </c>
      <c r="AA1803" s="12">
        <v>40</v>
      </c>
      <c r="AB1803" s="12">
        <v>3852.63</v>
      </c>
      <c r="AC1803" s="28">
        <f>+I1803+Y1803-Z1803</f>
        <v>-278.11799999999999</v>
      </c>
      <c r="AD1803" s="20">
        <f t="shared" si="202"/>
        <v>280</v>
      </c>
      <c r="AE1803">
        <v>280</v>
      </c>
    </row>
    <row r="1804" spans="1:31" x14ac:dyDescent="0.25">
      <c r="A1804" s="9">
        <v>45107</v>
      </c>
      <c r="B1804" s="10" t="s">
        <v>417</v>
      </c>
      <c r="C1804" s="10" t="s">
        <v>278</v>
      </c>
      <c r="D1804" s="10" t="s">
        <v>40</v>
      </c>
      <c r="E1804" s="10" t="s">
        <v>30</v>
      </c>
      <c r="F1804" s="10">
        <v>840</v>
      </c>
      <c r="G1804" s="10">
        <v>916</v>
      </c>
      <c r="H1804" s="11">
        <f>SUMIFS(AA:AA,$A:$A,EOMONTH($A1804,-1),$B:$B,$B1804)</f>
        <v>346</v>
      </c>
      <c r="I1804" s="63">
        <f>ROUND(SUMIFS(AC:AC,$A:$A,EOMONTH($A1804,-1),$B:$B,$B1804),2)</f>
        <v>-6.94</v>
      </c>
      <c r="J1804" s="11">
        <f>SUMIFS(AB:AB,$A:$A,EOMONTH($A1804,-1),$B:$B,$B1804)</f>
        <v>33723.29</v>
      </c>
      <c r="K1804" s="13">
        <v>0</v>
      </c>
      <c r="L1804" s="25">
        <v>0</v>
      </c>
      <c r="M1804" s="15">
        <v>0</v>
      </c>
      <c r="N1804" s="14">
        <v>0</v>
      </c>
      <c r="O1804" s="21">
        <v>71</v>
      </c>
      <c r="P1804" s="16">
        <v>11724.9</v>
      </c>
      <c r="Q1804" s="21">
        <v>1</v>
      </c>
      <c r="R1804" s="16">
        <f>Q1804*16.876/100</f>
        <v>0.16876000000000002</v>
      </c>
      <c r="S1804" s="17">
        <f t="shared" si="196"/>
        <v>1.16876</v>
      </c>
      <c r="T1804" s="16">
        <v>97.47</v>
      </c>
      <c r="U1804" s="18">
        <f t="shared" si="197"/>
        <v>316.93599999999998</v>
      </c>
      <c r="V1804" s="18">
        <f t="shared" si="198"/>
        <v>0</v>
      </c>
      <c r="W1804" s="18">
        <f t="shared" si="199"/>
        <v>0</v>
      </c>
      <c r="X1804" s="27"/>
      <c r="Y1804" s="19">
        <f t="shared" si="200"/>
        <v>0</v>
      </c>
      <c r="Z1804" s="18">
        <f t="shared" si="201"/>
        <v>65.036000000000001</v>
      </c>
      <c r="AA1804" s="12">
        <v>274</v>
      </c>
      <c r="AB1804" s="12">
        <v>26705.73</v>
      </c>
      <c r="AC1804" s="28">
        <f>+I1804+Y1804-Z1804</f>
        <v>-71.975999999999999</v>
      </c>
      <c r="AD1804" s="20">
        <f t="shared" si="202"/>
        <v>80</v>
      </c>
      <c r="AE1804">
        <v>80</v>
      </c>
    </row>
    <row r="1805" spans="1:31" x14ac:dyDescent="0.25">
      <c r="A1805" s="9">
        <v>45107</v>
      </c>
      <c r="B1805" s="10" t="s">
        <v>418</v>
      </c>
      <c r="C1805" s="10" t="s">
        <v>419</v>
      </c>
      <c r="D1805" s="10" t="s">
        <v>40</v>
      </c>
      <c r="E1805" s="10" t="s">
        <v>30</v>
      </c>
      <c r="F1805" s="10">
        <v>110</v>
      </c>
      <c r="G1805" s="10">
        <v>120</v>
      </c>
      <c r="H1805" s="11">
        <f>SUMIFS(AA:AA,$A:$A,EOMONTH($A1805,-1),$B:$B,$B1805)</f>
        <v>85</v>
      </c>
      <c r="I1805" s="63">
        <f>ROUND(SUMIFS(AC:AC,$A:$A,EOMONTH($A1805,-1),$B:$B,$B1805),2)</f>
        <v>46.43</v>
      </c>
      <c r="J1805" s="11">
        <f>SUMIFS(AB:AB,$A:$A,EOMONTH($A1805,-1),$B:$B,$B1805)</f>
        <v>1373.02</v>
      </c>
      <c r="K1805" s="13">
        <v>0</v>
      </c>
      <c r="L1805" s="25">
        <v>0</v>
      </c>
      <c r="M1805" s="15">
        <v>0</v>
      </c>
      <c r="N1805" s="14">
        <v>0</v>
      </c>
      <c r="O1805" s="16">
        <v>0</v>
      </c>
      <c r="P1805" s="16">
        <v>0</v>
      </c>
      <c r="Q1805" s="16">
        <v>0</v>
      </c>
      <c r="R1805" s="16">
        <f>Q1805*16.876/100</f>
        <v>0</v>
      </c>
      <c r="S1805" s="17">
        <f t="shared" si="196"/>
        <v>0</v>
      </c>
      <c r="T1805" s="16">
        <v>0</v>
      </c>
      <c r="U1805" s="18">
        <f t="shared" si="197"/>
        <v>10.199999999999999</v>
      </c>
      <c r="V1805" s="18">
        <f t="shared" si="198"/>
        <v>0</v>
      </c>
      <c r="W1805" s="18">
        <f t="shared" si="199"/>
        <v>0</v>
      </c>
      <c r="X1805" s="27"/>
      <c r="Y1805" s="19">
        <f t="shared" si="200"/>
        <v>0</v>
      </c>
      <c r="Z1805" s="18">
        <f t="shared" si="201"/>
        <v>0</v>
      </c>
      <c r="AA1805" s="12">
        <v>85</v>
      </c>
      <c r="AB1805" s="12">
        <v>1373.02</v>
      </c>
      <c r="AC1805" s="28">
        <f>+I1805+Y1805-Z1805</f>
        <v>46.43</v>
      </c>
      <c r="AD1805" s="20">
        <f t="shared" si="202"/>
        <v>0</v>
      </c>
      <c r="AE1805">
        <v>0</v>
      </c>
    </row>
    <row r="1806" spans="1:31" x14ac:dyDescent="0.25">
      <c r="A1806" s="9">
        <v>45107</v>
      </c>
      <c r="B1806" s="10" t="s">
        <v>420</v>
      </c>
      <c r="C1806" s="10" t="s">
        <v>282</v>
      </c>
      <c r="D1806" s="10" t="s">
        <v>40</v>
      </c>
      <c r="E1806" s="10" t="s">
        <v>30</v>
      </c>
      <c r="F1806" s="10">
        <v>80</v>
      </c>
      <c r="G1806" s="10">
        <v>87</v>
      </c>
      <c r="H1806" s="11">
        <f>SUMIFS(AA:AA,$A:$A,EOMONTH($A1806,-1),$B:$B,$B1806)</f>
        <v>3595</v>
      </c>
      <c r="I1806" s="63">
        <f>ROUND(SUMIFS(AC:AC,$A:$A,EOMONTH($A1806,-1),$B:$B,$B1806),2)</f>
        <v>158.22999999999999</v>
      </c>
      <c r="J1806" s="11">
        <f>SUMIFS(AB:AB,$A:$A,EOMONTH($A1806,-1),$B:$B,$B1806)</f>
        <v>42603.199999999997</v>
      </c>
      <c r="K1806" s="13">
        <v>0</v>
      </c>
      <c r="L1806" s="25">
        <v>0</v>
      </c>
      <c r="M1806" s="15">
        <v>0</v>
      </c>
      <c r="N1806" s="14">
        <v>0</v>
      </c>
      <c r="O1806" s="16">
        <v>1002</v>
      </c>
      <c r="P1806" s="16">
        <v>20969.099999999999</v>
      </c>
      <c r="Q1806" s="16">
        <v>0</v>
      </c>
      <c r="R1806" s="16">
        <f>Q1806*16.876/100</f>
        <v>0</v>
      </c>
      <c r="S1806" s="17">
        <f t="shared" si="196"/>
        <v>0</v>
      </c>
      <c r="T1806" s="16">
        <v>0</v>
      </c>
      <c r="U1806" s="18">
        <f t="shared" si="197"/>
        <v>312.76499999999999</v>
      </c>
      <c r="V1806" s="18">
        <f t="shared" si="198"/>
        <v>0</v>
      </c>
      <c r="W1806" s="18">
        <f t="shared" si="199"/>
        <v>0</v>
      </c>
      <c r="X1806" s="27"/>
      <c r="Y1806" s="19">
        <f t="shared" si="200"/>
        <v>0</v>
      </c>
      <c r="Z1806" s="18">
        <f t="shared" si="201"/>
        <v>87.174000000000007</v>
      </c>
      <c r="AA1806" s="12">
        <v>2593</v>
      </c>
      <c r="AB1806" s="12">
        <v>30728.83</v>
      </c>
      <c r="AC1806" s="28">
        <f>+I1806+Y1806-Z1806</f>
        <v>71.055999999999983</v>
      </c>
      <c r="AD1806" s="20">
        <f t="shared" si="202"/>
        <v>0</v>
      </c>
      <c r="AE1806">
        <v>0</v>
      </c>
    </row>
    <row r="1807" spans="1:31" x14ac:dyDescent="0.25">
      <c r="A1807" s="59">
        <v>45107</v>
      </c>
      <c r="B1807" s="60" t="s">
        <v>820</v>
      </c>
      <c r="C1807" s="60" t="s">
        <v>282</v>
      </c>
      <c r="D1807" s="60" t="s">
        <v>40</v>
      </c>
      <c r="E1807" s="60" t="s">
        <v>30</v>
      </c>
      <c r="F1807" s="10"/>
      <c r="G1807" s="10"/>
      <c r="H1807" s="11"/>
      <c r="I1807" s="63">
        <f>ROUND(SUMIFS(AC:AC,$A:$A,EOMONTH($A1807,-1),$B:$B,$B1807),2)</f>
        <v>0</v>
      </c>
      <c r="J1807" s="11"/>
      <c r="K1807" s="13"/>
      <c r="L1807" s="25"/>
      <c r="M1807" s="15"/>
      <c r="N1807" s="14"/>
      <c r="O1807" s="16"/>
      <c r="P1807" s="16"/>
      <c r="Q1807" s="16"/>
      <c r="R1807" s="16"/>
      <c r="S1807" s="17">
        <f t="shared" si="196"/>
        <v>0</v>
      </c>
      <c r="T1807" s="16"/>
      <c r="U1807" s="18">
        <f t="shared" si="197"/>
        <v>0</v>
      </c>
      <c r="V1807" s="18">
        <f t="shared" si="198"/>
        <v>0</v>
      </c>
      <c r="W1807" s="18">
        <f t="shared" si="199"/>
        <v>0</v>
      </c>
      <c r="X1807" s="27"/>
      <c r="Y1807" s="19">
        <f t="shared" si="200"/>
        <v>0</v>
      </c>
      <c r="Z1807" s="18">
        <f t="shared" si="201"/>
        <v>0</v>
      </c>
      <c r="AA1807" s="12"/>
      <c r="AB1807" s="12"/>
      <c r="AC1807" s="28">
        <f>+I1807+Y1807-Z1807</f>
        <v>0</v>
      </c>
      <c r="AD1807" s="20">
        <f t="shared" si="202"/>
        <v>0</v>
      </c>
      <c r="AE1807">
        <v>0</v>
      </c>
    </row>
    <row r="1808" spans="1:31" x14ac:dyDescent="0.25">
      <c r="A1808" s="9">
        <v>45107</v>
      </c>
      <c r="B1808" s="10" t="s">
        <v>421</v>
      </c>
      <c r="C1808" s="10" t="s">
        <v>282</v>
      </c>
      <c r="D1808" s="10" t="s">
        <v>40</v>
      </c>
      <c r="E1808" s="10" t="s">
        <v>30</v>
      </c>
      <c r="F1808" s="10">
        <v>110</v>
      </c>
      <c r="G1808" s="10">
        <v>120</v>
      </c>
      <c r="H1808" s="11">
        <f>SUMIFS(AA:AA,$A:$A,EOMONTH($A1808,-1),$B:$B,$B1808)</f>
        <v>8574</v>
      </c>
      <c r="I1808" s="63">
        <f>ROUND(SUMIFS(AC:AC,$A:$A,EOMONTH($A1808,-1),$B:$B,$B1808),2)</f>
        <v>910.1</v>
      </c>
      <c r="J1808" s="11">
        <f>SUMIFS(AB:AB,$A:$A,EOMONTH($A1808,-1),$B:$B,$B1808)</f>
        <v>136350.18</v>
      </c>
      <c r="K1808" s="13">
        <v>0</v>
      </c>
      <c r="L1808" s="25">
        <v>0</v>
      </c>
      <c r="M1808" s="15">
        <v>0</v>
      </c>
      <c r="N1808" s="14">
        <v>0</v>
      </c>
      <c r="O1808" s="16">
        <v>2736</v>
      </c>
      <c r="P1808" s="16">
        <v>66570.240000000005</v>
      </c>
      <c r="Q1808" s="16">
        <v>0</v>
      </c>
      <c r="R1808" s="16">
        <f>Q1808*16.876/100</f>
        <v>0</v>
      </c>
      <c r="S1808" s="17">
        <f t="shared" si="196"/>
        <v>0</v>
      </c>
      <c r="T1808" s="16">
        <v>0</v>
      </c>
      <c r="U1808" s="18">
        <f t="shared" si="197"/>
        <v>1028.8800000000001</v>
      </c>
      <c r="V1808" s="18">
        <f t="shared" si="198"/>
        <v>0</v>
      </c>
      <c r="W1808" s="18">
        <f t="shared" si="199"/>
        <v>0</v>
      </c>
      <c r="X1808" s="27"/>
      <c r="Y1808" s="19">
        <f t="shared" si="200"/>
        <v>0</v>
      </c>
      <c r="Z1808" s="18">
        <f t="shared" si="201"/>
        <v>328.32</v>
      </c>
      <c r="AA1808" s="12">
        <v>5838</v>
      </c>
      <c r="AB1808" s="12">
        <v>92840.25</v>
      </c>
      <c r="AC1808" s="28">
        <f>+I1808+Y1808-Z1808</f>
        <v>581.78</v>
      </c>
      <c r="AD1808" s="20">
        <f t="shared" si="202"/>
        <v>0</v>
      </c>
      <c r="AE1808">
        <v>0</v>
      </c>
    </row>
    <row r="1809" spans="1:31" x14ac:dyDescent="0.25">
      <c r="A1809" s="59">
        <v>45107</v>
      </c>
      <c r="B1809" s="60" t="s">
        <v>811</v>
      </c>
      <c r="C1809" s="60" t="s">
        <v>282</v>
      </c>
      <c r="D1809" s="60" t="s">
        <v>40</v>
      </c>
      <c r="E1809" s="60" t="s">
        <v>30</v>
      </c>
      <c r="F1809" s="10"/>
      <c r="G1809" s="10"/>
      <c r="H1809" s="11"/>
      <c r="I1809" s="63">
        <f>ROUND(SUMIFS(AC:AC,$A:$A,EOMONTH($A1809,-1),$B:$B,$B1809),2)</f>
        <v>0</v>
      </c>
      <c r="J1809" s="11"/>
      <c r="K1809" s="13"/>
      <c r="L1809" s="25"/>
      <c r="M1809" s="15"/>
      <c r="N1809" s="14"/>
      <c r="O1809" s="16"/>
      <c r="P1809" s="16"/>
      <c r="Q1809" s="16"/>
      <c r="R1809" s="16"/>
      <c r="S1809" s="17">
        <f t="shared" si="196"/>
        <v>0</v>
      </c>
      <c r="T1809" s="16"/>
      <c r="U1809" s="18">
        <f t="shared" si="197"/>
        <v>0</v>
      </c>
      <c r="V1809" s="18">
        <f t="shared" si="198"/>
        <v>0</v>
      </c>
      <c r="W1809" s="18">
        <f t="shared" si="199"/>
        <v>0</v>
      </c>
      <c r="X1809" s="27"/>
      <c r="Y1809" s="19">
        <f t="shared" si="200"/>
        <v>0</v>
      </c>
      <c r="Z1809" s="18">
        <f t="shared" si="201"/>
        <v>0</v>
      </c>
      <c r="AA1809" s="12"/>
      <c r="AB1809" s="12"/>
      <c r="AC1809" s="28">
        <f>+I1809+Y1809-Z1809</f>
        <v>0</v>
      </c>
      <c r="AD1809" s="20">
        <f t="shared" si="202"/>
        <v>0</v>
      </c>
      <c r="AE1809">
        <v>0</v>
      </c>
    </row>
    <row r="1810" spans="1:31" x14ac:dyDescent="0.25">
      <c r="A1810" s="9">
        <v>45107</v>
      </c>
      <c r="B1810" s="10" t="s">
        <v>422</v>
      </c>
      <c r="C1810" s="10" t="s">
        <v>28</v>
      </c>
      <c r="D1810" s="10" t="s">
        <v>29</v>
      </c>
      <c r="E1810" s="10" t="s">
        <v>30</v>
      </c>
      <c r="F1810" s="10"/>
      <c r="G1810" s="10">
        <v>0</v>
      </c>
      <c r="H1810" s="11">
        <f>SUMIFS(AA:AA,$A:$A,EOMONTH($A1810,-1),$B:$B,$B1810)</f>
        <v>128</v>
      </c>
      <c r="I1810" s="63">
        <f>ROUND(SUMIFS(AC:AC,$A:$A,EOMONTH($A1810,-1),$B:$B,$B1810),2)</f>
        <v>7.18</v>
      </c>
      <c r="J1810" s="11">
        <f>SUMIFS(AB:AB,$A:$A,EOMONTH($A1810,-1),$B:$B,$B1810)</f>
        <v>638.15</v>
      </c>
      <c r="K1810" s="13">
        <v>0</v>
      </c>
      <c r="L1810" s="25">
        <v>0</v>
      </c>
      <c r="M1810" s="15">
        <v>8</v>
      </c>
      <c r="N1810" s="14">
        <v>39.92</v>
      </c>
      <c r="O1810" s="16">
        <v>0</v>
      </c>
      <c r="P1810" s="16">
        <v>0</v>
      </c>
      <c r="Q1810" s="16">
        <v>0</v>
      </c>
      <c r="R1810" s="16">
        <f>Q1810*16.876/100</f>
        <v>0</v>
      </c>
      <c r="S1810" s="17">
        <f t="shared" si="196"/>
        <v>0</v>
      </c>
      <c r="T1810" s="16">
        <v>0</v>
      </c>
      <c r="U1810" s="18">
        <f t="shared" si="197"/>
        <v>0</v>
      </c>
      <c r="V1810" s="18">
        <f t="shared" si="198"/>
        <v>0</v>
      </c>
      <c r="W1810" s="18">
        <f t="shared" si="199"/>
        <v>0</v>
      </c>
      <c r="X1810" s="27"/>
      <c r="Y1810" s="19">
        <f t="shared" si="200"/>
        <v>0</v>
      </c>
      <c r="Z1810" s="18">
        <f t="shared" si="201"/>
        <v>0</v>
      </c>
      <c r="AA1810" s="12">
        <v>136</v>
      </c>
      <c r="AB1810" s="12">
        <v>678.07</v>
      </c>
      <c r="AC1810" s="28">
        <f>+I1810+Y1810-Z1810</f>
        <v>7.18</v>
      </c>
      <c r="AD1810" s="20">
        <f t="shared" si="202"/>
        <v>0</v>
      </c>
      <c r="AE1810">
        <v>0</v>
      </c>
    </row>
    <row r="1811" spans="1:31" x14ac:dyDescent="0.25">
      <c r="A1811" s="9">
        <v>45107</v>
      </c>
      <c r="B1811" s="10" t="s">
        <v>423</v>
      </c>
      <c r="C1811" s="10" t="s">
        <v>28</v>
      </c>
      <c r="D1811" s="10" t="s">
        <v>29</v>
      </c>
      <c r="E1811" s="10" t="s">
        <v>30</v>
      </c>
      <c r="F1811" s="10"/>
      <c r="G1811" s="10">
        <v>0</v>
      </c>
      <c r="H1811" s="11">
        <f>SUMIFS(AA:AA,$A:$A,EOMONTH($A1811,-1),$B:$B,$B1811)</f>
        <v>61</v>
      </c>
      <c r="I1811" s="63">
        <f>ROUND(SUMIFS(AC:AC,$A:$A,EOMONTH($A1811,-1),$B:$B,$B1811),2)</f>
        <v>30.11</v>
      </c>
      <c r="J1811" s="11">
        <f>SUMIFS(AB:AB,$A:$A,EOMONTH($A1811,-1),$B:$B,$B1811)</f>
        <v>220.87</v>
      </c>
      <c r="K1811" s="13">
        <v>0</v>
      </c>
      <c r="L1811" s="25">
        <v>0</v>
      </c>
      <c r="M1811" s="15">
        <v>13</v>
      </c>
      <c r="N1811" s="14">
        <v>47.06</v>
      </c>
      <c r="O1811" s="16">
        <v>0</v>
      </c>
      <c r="P1811" s="16">
        <v>0</v>
      </c>
      <c r="Q1811" s="16">
        <v>0</v>
      </c>
      <c r="R1811" s="16">
        <f>Q1811*16.876/100</f>
        <v>0</v>
      </c>
      <c r="S1811" s="17">
        <f t="shared" si="196"/>
        <v>0</v>
      </c>
      <c r="T1811" s="16">
        <v>0</v>
      </c>
      <c r="U1811" s="18">
        <f t="shared" si="197"/>
        <v>0</v>
      </c>
      <c r="V1811" s="18">
        <f t="shared" si="198"/>
        <v>0</v>
      </c>
      <c r="W1811" s="18">
        <f t="shared" si="199"/>
        <v>0</v>
      </c>
      <c r="X1811" s="27"/>
      <c r="Y1811" s="19">
        <f t="shared" si="200"/>
        <v>0</v>
      </c>
      <c r="Z1811" s="18">
        <f t="shared" si="201"/>
        <v>0</v>
      </c>
      <c r="AA1811" s="12">
        <v>74</v>
      </c>
      <c r="AB1811" s="12">
        <v>267.93</v>
      </c>
      <c r="AC1811" s="28">
        <f>+I1811+Y1811-Z1811</f>
        <v>30.11</v>
      </c>
      <c r="AD1811" s="20">
        <f t="shared" si="202"/>
        <v>0</v>
      </c>
      <c r="AE1811">
        <v>0</v>
      </c>
    </row>
    <row r="1812" spans="1:31" x14ac:dyDescent="0.25">
      <c r="A1812" s="9">
        <v>45107</v>
      </c>
      <c r="B1812" s="10" t="s">
        <v>424</v>
      </c>
      <c r="C1812" s="10" t="s">
        <v>28</v>
      </c>
      <c r="D1812" s="10" t="s">
        <v>29</v>
      </c>
      <c r="E1812" s="10" t="s">
        <v>30</v>
      </c>
      <c r="F1812" s="10"/>
      <c r="G1812" s="10">
        <v>0</v>
      </c>
      <c r="H1812" s="11">
        <f>SUMIFS(AA:AA,$A:$A,EOMONTH($A1812,-1),$B:$B,$B1812)</f>
        <v>898</v>
      </c>
      <c r="I1812" s="63">
        <f>ROUND(SUMIFS(AC:AC,$A:$A,EOMONTH($A1812,-1),$B:$B,$B1812),2)</f>
        <v>13.05</v>
      </c>
      <c r="J1812" s="11">
        <f>SUMIFS(AB:AB,$A:$A,EOMONTH($A1812,-1),$B:$B,$B1812)</f>
        <v>3253.18</v>
      </c>
      <c r="K1812" s="13">
        <v>0</v>
      </c>
      <c r="L1812" s="25">
        <v>0</v>
      </c>
      <c r="M1812" s="15">
        <v>0</v>
      </c>
      <c r="N1812" s="14">
        <v>0</v>
      </c>
      <c r="O1812" s="16">
        <v>0</v>
      </c>
      <c r="P1812" s="16">
        <v>0</v>
      </c>
      <c r="Q1812" s="16">
        <v>0</v>
      </c>
      <c r="R1812" s="16">
        <f>Q1812*16.876/100</f>
        <v>0</v>
      </c>
      <c r="S1812" s="17">
        <f t="shared" si="196"/>
        <v>0</v>
      </c>
      <c r="T1812" s="16">
        <v>0</v>
      </c>
      <c r="U1812" s="18">
        <f t="shared" si="197"/>
        <v>0</v>
      </c>
      <c r="V1812" s="18">
        <f t="shared" si="198"/>
        <v>0</v>
      </c>
      <c r="W1812" s="18">
        <f t="shared" si="199"/>
        <v>0</v>
      </c>
      <c r="X1812" s="27"/>
      <c r="Y1812" s="19">
        <f t="shared" si="200"/>
        <v>0</v>
      </c>
      <c r="Z1812" s="18">
        <f t="shared" si="201"/>
        <v>0</v>
      </c>
      <c r="AA1812" s="12">
        <v>898</v>
      </c>
      <c r="AB1812" s="12">
        <v>3253.18</v>
      </c>
      <c r="AC1812" s="28">
        <f>+I1812+Y1812-Z1812</f>
        <v>13.05</v>
      </c>
      <c r="AD1812" s="20">
        <f t="shared" si="202"/>
        <v>0</v>
      </c>
      <c r="AE1812">
        <v>0</v>
      </c>
    </row>
    <row r="1813" spans="1:31" x14ac:dyDescent="0.25">
      <c r="A1813" s="9">
        <v>45107</v>
      </c>
      <c r="B1813" s="10" t="s">
        <v>425</v>
      </c>
      <c r="C1813" s="10" t="s">
        <v>28</v>
      </c>
      <c r="D1813" s="10" t="s">
        <v>29</v>
      </c>
      <c r="E1813" s="10" t="s">
        <v>30</v>
      </c>
      <c r="F1813" s="10"/>
      <c r="G1813" s="10">
        <v>0</v>
      </c>
      <c r="H1813" s="11">
        <f>SUMIFS(AA:AA,$A:$A,EOMONTH($A1813,-1),$B:$B,$B1813)</f>
        <v>546</v>
      </c>
      <c r="I1813" s="63">
        <f>ROUND(SUMIFS(AC:AC,$A:$A,EOMONTH($A1813,-1),$B:$B,$B1813),2)</f>
        <v>30.93</v>
      </c>
      <c r="J1813" s="11">
        <f>SUMIFS(AB:AB,$A:$A,EOMONTH($A1813,-1),$B:$B,$B1813)</f>
        <v>2716</v>
      </c>
      <c r="K1813" s="13">
        <v>0</v>
      </c>
      <c r="L1813" s="25">
        <v>0</v>
      </c>
      <c r="M1813" s="15">
        <v>2</v>
      </c>
      <c r="N1813" s="14">
        <v>9.94</v>
      </c>
      <c r="O1813" s="16">
        <v>0</v>
      </c>
      <c r="P1813" s="16">
        <v>0</v>
      </c>
      <c r="Q1813" s="16">
        <v>0</v>
      </c>
      <c r="R1813" s="16">
        <f>Q1813*16.876/100</f>
        <v>0</v>
      </c>
      <c r="S1813" s="17">
        <f t="shared" si="196"/>
        <v>0</v>
      </c>
      <c r="T1813" s="16">
        <v>0</v>
      </c>
      <c r="U1813" s="18">
        <f t="shared" si="197"/>
        <v>0</v>
      </c>
      <c r="V1813" s="18">
        <f t="shared" si="198"/>
        <v>0</v>
      </c>
      <c r="W1813" s="18">
        <f t="shared" si="199"/>
        <v>0</v>
      </c>
      <c r="X1813" s="27"/>
      <c r="Y1813" s="19">
        <f t="shared" si="200"/>
        <v>0</v>
      </c>
      <c r="Z1813" s="18">
        <f t="shared" si="201"/>
        <v>0</v>
      </c>
      <c r="AA1813" s="12">
        <v>548</v>
      </c>
      <c r="AB1813" s="12">
        <v>2725.94</v>
      </c>
      <c r="AC1813" s="28">
        <f>+I1813+Y1813-Z1813</f>
        <v>30.93</v>
      </c>
      <c r="AD1813" s="20">
        <f t="shared" si="202"/>
        <v>0</v>
      </c>
      <c r="AE1813">
        <v>0</v>
      </c>
    </row>
    <row r="1814" spans="1:31" x14ac:dyDescent="0.25">
      <c r="A1814" s="9">
        <v>45107</v>
      </c>
      <c r="B1814" s="10" t="s">
        <v>426</v>
      </c>
      <c r="C1814" s="10" t="s">
        <v>28</v>
      </c>
      <c r="D1814" s="10" t="s">
        <v>29</v>
      </c>
      <c r="E1814" s="10" t="s">
        <v>30</v>
      </c>
      <c r="F1814" s="10"/>
      <c r="G1814" s="10">
        <v>0</v>
      </c>
      <c r="H1814" s="11">
        <f>SUMIFS(AA:AA,$A:$A,EOMONTH($A1814,-1),$B:$B,$B1814)</f>
        <v>209</v>
      </c>
      <c r="I1814" s="63">
        <f>ROUND(SUMIFS(AC:AC,$A:$A,EOMONTH($A1814,-1),$B:$B,$B1814),2)</f>
        <v>10.16</v>
      </c>
      <c r="J1814" s="11">
        <f>SUMIFS(AB:AB,$A:$A,EOMONTH($A1814,-1),$B:$B,$B1814)</f>
        <v>1014.2</v>
      </c>
      <c r="K1814" s="13">
        <v>0</v>
      </c>
      <c r="L1814" s="25">
        <v>0</v>
      </c>
      <c r="M1814" s="15">
        <v>3</v>
      </c>
      <c r="N1814" s="14">
        <v>14.55</v>
      </c>
      <c r="O1814" s="16">
        <v>0</v>
      </c>
      <c r="P1814" s="16">
        <v>0</v>
      </c>
      <c r="Q1814" s="16">
        <v>0</v>
      </c>
      <c r="R1814" s="16">
        <f>Q1814*16.876/100</f>
        <v>0</v>
      </c>
      <c r="S1814" s="17">
        <f t="shared" si="196"/>
        <v>0</v>
      </c>
      <c r="T1814" s="16">
        <v>0</v>
      </c>
      <c r="U1814" s="18">
        <f t="shared" si="197"/>
        <v>0</v>
      </c>
      <c r="V1814" s="18">
        <f t="shared" si="198"/>
        <v>0</v>
      </c>
      <c r="W1814" s="18">
        <f t="shared" si="199"/>
        <v>0</v>
      </c>
      <c r="X1814" s="27"/>
      <c r="Y1814" s="19">
        <f t="shared" si="200"/>
        <v>0</v>
      </c>
      <c r="Z1814" s="18">
        <f t="shared" si="201"/>
        <v>0</v>
      </c>
      <c r="AA1814" s="12">
        <v>212</v>
      </c>
      <c r="AB1814" s="12">
        <v>1028.75</v>
      </c>
      <c r="AC1814" s="28">
        <f>+I1814+Y1814-Z1814</f>
        <v>10.16</v>
      </c>
      <c r="AD1814" s="20">
        <f t="shared" si="202"/>
        <v>0</v>
      </c>
      <c r="AE1814">
        <v>0</v>
      </c>
    </row>
    <row r="1815" spans="1:31" x14ac:dyDescent="0.25">
      <c r="A1815" s="9">
        <v>45107</v>
      </c>
      <c r="B1815" s="10" t="s">
        <v>427</v>
      </c>
      <c r="C1815" s="10" t="s">
        <v>28</v>
      </c>
      <c r="D1815" s="10" t="s">
        <v>29</v>
      </c>
      <c r="E1815" s="10" t="s">
        <v>30</v>
      </c>
      <c r="F1815" s="10"/>
      <c r="G1815" s="10">
        <v>0</v>
      </c>
      <c r="H1815" s="11">
        <f>SUMIFS(AA:AA,$A:$A,EOMONTH($A1815,-1),$B:$B,$B1815)</f>
        <v>552</v>
      </c>
      <c r="I1815" s="63">
        <f>ROUND(SUMIFS(AC:AC,$A:$A,EOMONTH($A1815,-1),$B:$B,$B1815),2)</f>
        <v>20.41</v>
      </c>
      <c r="J1815" s="11">
        <f>SUMIFS(AB:AB,$A:$A,EOMONTH($A1815,-1),$B:$B,$B1815)</f>
        <v>1231.1300000000001</v>
      </c>
      <c r="K1815" s="13">
        <v>0</v>
      </c>
      <c r="L1815" s="25">
        <v>0</v>
      </c>
      <c r="M1815" s="15">
        <v>5</v>
      </c>
      <c r="N1815" s="14">
        <v>11.15</v>
      </c>
      <c r="O1815" s="16">
        <v>0</v>
      </c>
      <c r="P1815" s="16">
        <v>0</v>
      </c>
      <c r="Q1815" s="16">
        <v>0</v>
      </c>
      <c r="R1815" s="16">
        <f>Q1815*16.876/100</f>
        <v>0</v>
      </c>
      <c r="S1815" s="17">
        <f t="shared" si="196"/>
        <v>0</v>
      </c>
      <c r="T1815" s="16">
        <v>0</v>
      </c>
      <c r="U1815" s="18">
        <f t="shared" si="197"/>
        <v>0</v>
      </c>
      <c r="V1815" s="18">
        <f t="shared" si="198"/>
        <v>0</v>
      </c>
      <c r="W1815" s="18">
        <f t="shared" si="199"/>
        <v>0</v>
      </c>
      <c r="X1815" s="27"/>
      <c r="Y1815" s="19">
        <f t="shared" si="200"/>
        <v>0</v>
      </c>
      <c r="Z1815" s="18">
        <f t="shared" si="201"/>
        <v>0</v>
      </c>
      <c r="AA1815" s="12">
        <v>557</v>
      </c>
      <c r="AB1815" s="12">
        <v>1242.28</v>
      </c>
      <c r="AC1815" s="28">
        <f>+I1815+Y1815-Z1815</f>
        <v>20.41</v>
      </c>
      <c r="AD1815" s="20">
        <f t="shared" si="202"/>
        <v>0</v>
      </c>
      <c r="AE1815">
        <v>0</v>
      </c>
    </row>
    <row r="1816" spans="1:31" x14ac:dyDescent="0.25">
      <c r="A1816" s="9">
        <v>45107</v>
      </c>
      <c r="B1816" s="10" t="s">
        <v>428</v>
      </c>
      <c r="C1816" s="10" t="s">
        <v>429</v>
      </c>
      <c r="D1816" s="10" t="s">
        <v>40</v>
      </c>
      <c r="E1816" s="10" t="s">
        <v>30</v>
      </c>
      <c r="F1816" s="10">
        <v>190</v>
      </c>
      <c r="G1816" s="10">
        <v>207</v>
      </c>
      <c r="H1816" s="11">
        <f>SUMIFS(AA:AA,$A:$A,EOMONTH($A1816,-1),$B:$B,$B1816)</f>
        <v>400</v>
      </c>
      <c r="I1816" s="63">
        <f>ROUND(SUMIFS(AC:AC,$A:$A,EOMONTH($A1816,-1),$B:$B,$B1816),2)</f>
        <v>-48.3</v>
      </c>
      <c r="J1816" s="11">
        <f>SUMIFS(AB:AB,$A:$A,EOMONTH($A1816,-1),$B:$B,$B1816)</f>
        <v>21911.72</v>
      </c>
      <c r="K1816" s="13">
        <v>0</v>
      </c>
      <c r="L1816" s="25">
        <v>0</v>
      </c>
      <c r="M1816" s="15">
        <v>0</v>
      </c>
      <c r="N1816" s="14">
        <v>0</v>
      </c>
      <c r="O1816" s="16">
        <v>290</v>
      </c>
      <c r="P1816" s="16">
        <v>16482.62</v>
      </c>
      <c r="Q1816" s="16">
        <v>0</v>
      </c>
      <c r="R1816" s="16">
        <f>Q1816*16.876/100</f>
        <v>0</v>
      </c>
      <c r="S1816" s="17">
        <f t="shared" si="196"/>
        <v>0</v>
      </c>
      <c r="T1816" s="16">
        <v>0</v>
      </c>
      <c r="U1816" s="18">
        <f t="shared" si="197"/>
        <v>82.8</v>
      </c>
      <c r="V1816" s="18">
        <f t="shared" si="198"/>
        <v>0</v>
      </c>
      <c r="W1816" s="18">
        <f t="shared" si="199"/>
        <v>0</v>
      </c>
      <c r="X1816" s="27"/>
      <c r="Y1816" s="19">
        <f t="shared" si="200"/>
        <v>0</v>
      </c>
      <c r="Z1816" s="18">
        <f t="shared" si="201"/>
        <v>60.03</v>
      </c>
      <c r="AA1816" s="12">
        <v>110</v>
      </c>
      <c r="AB1816" s="12">
        <v>6025.72</v>
      </c>
      <c r="AC1816" s="28">
        <f>+I1816+Y1816-Z1816</f>
        <v>-108.33</v>
      </c>
      <c r="AD1816" s="20">
        <f t="shared" si="202"/>
        <v>110</v>
      </c>
      <c r="AE1816">
        <v>110</v>
      </c>
    </row>
    <row r="1817" spans="1:31" x14ac:dyDescent="0.25">
      <c r="A1817" s="9">
        <v>45107</v>
      </c>
      <c r="B1817" s="10" t="s">
        <v>430</v>
      </c>
      <c r="C1817" s="10" t="s">
        <v>429</v>
      </c>
      <c r="D1817" s="10" t="s">
        <v>40</v>
      </c>
      <c r="E1817" s="10" t="s">
        <v>30</v>
      </c>
      <c r="F1817" s="10">
        <v>20</v>
      </c>
      <c r="G1817" s="10">
        <v>22</v>
      </c>
      <c r="H1817" s="11">
        <f>SUMIFS(AA:AA,$A:$A,EOMONTH($A1817,-1),$B:$B,$B1817)</f>
        <v>2160</v>
      </c>
      <c r="I1817" s="63">
        <f>ROUND(SUMIFS(AC:AC,$A:$A,EOMONTH($A1817,-1),$B:$B,$B1817),2)</f>
        <v>105.07</v>
      </c>
      <c r="J1817" s="11">
        <f>SUMIFS(AB:AB,$A:$A,EOMONTH($A1817,-1),$B:$B,$B1817)</f>
        <v>9266.4</v>
      </c>
      <c r="K1817" s="13">
        <v>0</v>
      </c>
      <c r="L1817" s="25">
        <v>0</v>
      </c>
      <c r="M1817" s="15">
        <v>0</v>
      </c>
      <c r="N1817" s="14">
        <v>0</v>
      </c>
      <c r="O1817" s="16">
        <v>0</v>
      </c>
      <c r="P1817" s="16">
        <v>0</v>
      </c>
      <c r="Q1817" s="16">
        <v>0</v>
      </c>
      <c r="R1817" s="16">
        <f>Q1817*16.876/100</f>
        <v>0</v>
      </c>
      <c r="S1817" s="17">
        <f t="shared" si="196"/>
        <v>0</v>
      </c>
      <c r="T1817" s="16">
        <v>0</v>
      </c>
      <c r="U1817" s="18">
        <f t="shared" si="197"/>
        <v>47.52</v>
      </c>
      <c r="V1817" s="18">
        <f t="shared" si="198"/>
        <v>0</v>
      </c>
      <c r="W1817" s="18">
        <f t="shared" si="199"/>
        <v>0</v>
      </c>
      <c r="X1817" s="27"/>
      <c r="Y1817" s="19">
        <f t="shared" si="200"/>
        <v>0</v>
      </c>
      <c r="Z1817" s="18">
        <f t="shared" si="201"/>
        <v>0</v>
      </c>
      <c r="AA1817" s="12">
        <v>2160</v>
      </c>
      <c r="AB1817" s="12">
        <v>9266.4</v>
      </c>
      <c r="AC1817" s="28">
        <f>+I1817+Y1817-Z1817</f>
        <v>105.07</v>
      </c>
      <c r="AD1817" s="20">
        <f t="shared" si="202"/>
        <v>0</v>
      </c>
      <c r="AE1817">
        <v>0</v>
      </c>
    </row>
    <row r="1818" spans="1:31" x14ac:dyDescent="0.25">
      <c r="A1818" s="9">
        <v>45107</v>
      </c>
      <c r="B1818" s="10" t="s">
        <v>431</v>
      </c>
      <c r="C1818" s="10" t="s">
        <v>429</v>
      </c>
      <c r="D1818" s="10" t="s">
        <v>40</v>
      </c>
      <c r="E1818" s="10" t="s">
        <v>30</v>
      </c>
      <c r="F1818" s="10">
        <v>20</v>
      </c>
      <c r="G1818" s="10">
        <v>22</v>
      </c>
      <c r="H1818" s="11">
        <f>SUMIFS(AA:AA,$A:$A,EOMONTH($A1818,-1),$B:$B,$B1818)</f>
        <v>2599</v>
      </c>
      <c r="I1818" s="63">
        <f>ROUND(SUMIFS(AC:AC,$A:$A,EOMONTH($A1818,-1),$B:$B,$B1818),2)</f>
        <v>117.34</v>
      </c>
      <c r="J1818" s="11">
        <f>SUMIFS(AB:AB,$A:$A,EOMONTH($A1818,-1),$B:$B,$B1818)</f>
        <v>0</v>
      </c>
      <c r="K1818" s="13">
        <v>0</v>
      </c>
      <c r="L1818" s="25">
        <v>0</v>
      </c>
      <c r="M1818" s="15">
        <v>0</v>
      </c>
      <c r="N1818" s="14">
        <v>0</v>
      </c>
      <c r="O1818" s="16">
        <v>0</v>
      </c>
      <c r="P1818" s="16">
        <v>0</v>
      </c>
      <c r="Q1818" s="16">
        <v>0</v>
      </c>
      <c r="R1818" s="16">
        <f>Q1818*16.876/100</f>
        <v>0</v>
      </c>
      <c r="S1818" s="17">
        <f t="shared" si="196"/>
        <v>0</v>
      </c>
      <c r="T1818" s="16">
        <v>0</v>
      </c>
      <c r="U1818" s="18">
        <f t="shared" si="197"/>
        <v>57.177999999999997</v>
      </c>
      <c r="V1818" s="18">
        <f t="shared" si="198"/>
        <v>0</v>
      </c>
      <c r="W1818" s="18">
        <f t="shared" si="199"/>
        <v>0</v>
      </c>
      <c r="X1818" s="27"/>
      <c r="Y1818" s="19">
        <f t="shared" si="200"/>
        <v>0</v>
      </c>
      <c r="Z1818" s="18">
        <f t="shared" si="201"/>
        <v>0</v>
      </c>
      <c r="AA1818" s="12">
        <v>2599</v>
      </c>
      <c r="AB1818" s="12">
        <v>0</v>
      </c>
      <c r="AC1818" s="28">
        <f>+I1818+Y1818-Z1818</f>
        <v>117.34</v>
      </c>
      <c r="AD1818" s="20">
        <f t="shared" si="202"/>
        <v>0</v>
      </c>
      <c r="AE1818">
        <v>0</v>
      </c>
    </row>
    <row r="1819" spans="1:31" x14ac:dyDescent="0.25">
      <c r="A1819" s="9">
        <v>45107</v>
      </c>
      <c r="B1819" s="10" t="s">
        <v>432</v>
      </c>
      <c r="C1819" s="10" t="s">
        <v>429</v>
      </c>
      <c r="D1819" s="10" t="s">
        <v>40</v>
      </c>
      <c r="E1819" s="10" t="s">
        <v>30</v>
      </c>
      <c r="F1819" s="10">
        <v>20</v>
      </c>
      <c r="G1819" s="10">
        <v>22</v>
      </c>
      <c r="H1819" s="11">
        <f>SUMIFS(AA:AA,$A:$A,EOMONTH($A1819,-1),$B:$B,$B1819)</f>
        <v>2000</v>
      </c>
      <c r="I1819" s="63">
        <f>ROUND(SUMIFS(AC:AC,$A:$A,EOMONTH($A1819,-1),$B:$B,$B1819),2)</f>
        <v>90.3</v>
      </c>
      <c r="J1819" s="11">
        <f>SUMIFS(AB:AB,$A:$A,EOMONTH($A1819,-1),$B:$B,$B1819)</f>
        <v>0</v>
      </c>
      <c r="K1819" s="13">
        <v>0</v>
      </c>
      <c r="L1819" s="25">
        <v>0</v>
      </c>
      <c r="M1819" s="15">
        <v>0</v>
      </c>
      <c r="N1819" s="14">
        <v>0</v>
      </c>
      <c r="O1819" s="16">
        <v>225</v>
      </c>
      <c r="P1819" s="16">
        <v>965.25</v>
      </c>
      <c r="Q1819" s="16">
        <v>0</v>
      </c>
      <c r="R1819" s="16">
        <f>Q1819*16.876/100</f>
        <v>0</v>
      </c>
      <c r="S1819" s="17">
        <f t="shared" si="196"/>
        <v>0</v>
      </c>
      <c r="T1819" s="16">
        <v>0</v>
      </c>
      <c r="U1819" s="18">
        <f t="shared" si="197"/>
        <v>44</v>
      </c>
      <c r="V1819" s="18">
        <f t="shared" si="198"/>
        <v>0</v>
      </c>
      <c r="W1819" s="18">
        <f t="shared" si="199"/>
        <v>0</v>
      </c>
      <c r="X1819" s="27"/>
      <c r="Y1819" s="19">
        <f t="shared" si="200"/>
        <v>0</v>
      </c>
      <c r="Z1819" s="18">
        <f t="shared" si="201"/>
        <v>4.95</v>
      </c>
      <c r="AA1819" s="12">
        <v>1775</v>
      </c>
      <c r="AB1819" s="12">
        <v>0</v>
      </c>
      <c r="AC1819" s="28">
        <f>+I1819+Y1819-Z1819</f>
        <v>85.35</v>
      </c>
      <c r="AD1819" s="20">
        <f t="shared" si="202"/>
        <v>0</v>
      </c>
      <c r="AE1819">
        <v>0</v>
      </c>
    </row>
    <row r="1820" spans="1:31" x14ac:dyDescent="0.25">
      <c r="A1820" s="9">
        <v>45107</v>
      </c>
      <c r="B1820" s="10" t="s">
        <v>433</v>
      </c>
      <c r="C1820" s="10" t="s">
        <v>429</v>
      </c>
      <c r="D1820" s="10" t="s">
        <v>40</v>
      </c>
      <c r="E1820" s="10" t="s">
        <v>30</v>
      </c>
      <c r="F1820" s="10">
        <v>135</v>
      </c>
      <c r="G1820" s="10">
        <v>147</v>
      </c>
      <c r="H1820" s="11">
        <f>SUMIFS(AA:AA,$A:$A,EOMONTH($A1820,-1),$B:$B,$B1820)</f>
        <v>823</v>
      </c>
      <c r="I1820" s="63">
        <f>ROUND(SUMIFS(AC:AC,$A:$A,EOMONTH($A1820,-1),$B:$B,$B1820),2)</f>
        <v>99.17</v>
      </c>
      <c r="J1820" s="11">
        <f>SUMIFS(AB:AB,$A:$A,EOMONTH($A1820,-1),$B:$B,$B1820)</f>
        <v>14794.09</v>
      </c>
      <c r="K1820" s="13">
        <v>0</v>
      </c>
      <c r="L1820" s="25">
        <v>0</v>
      </c>
      <c r="M1820" s="15">
        <v>0</v>
      </c>
      <c r="N1820" s="14">
        <v>0</v>
      </c>
      <c r="O1820" s="16">
        <v>182</v>
      </c>
      <c r="P1820" s="16">
        <v>6246.24</v>
      </c>
      <c r="Q1820" s="16">
        <v>0</v>
      </c>
      <c r="R1820" s="16">
        <f>Q1820*16.876/100</f>
        <v>0</v>
      </c>
      <c r="S1820" s="17">
        <f t="shared" si="196"/>
        <v>0</v>
      </c>
      <c r="T1820" s="16">
        <v>0</v>
      </c>
      <c r="U1820" s="18">
        <f t="shared" si="197"/>
        <v>120.98099999999999</v>
      </c>
      <c r="V1820" s="18">
        <f t="shared" si="198"/>
        <v>0</v>
      </c>
      <c r="W1820" s="18">
        <f t="shared" si="199"/>
        <v>0</v>
      </c>
      <c r="X1820" s="27"/>
      <c r="Y1820" s="19">
        <f t="shared" si="200"/>
        <v>0</v>
      </c>
      <c r="Z1820" s="18">
        <f t="shared" si="201"/>
        <v>26.754000000000001</v>
      </c>
      <c r="AA1820" s="12">
        <v>641</v>
      </c>
      <c r="AB1820" s="12">
        <v>11522.5</v>
      </c>
      <c r="AC1820" s="28">
        <f>+I1820+Y1820-Z1820</f>
        <v>72.415999999999997</v>
      </c>
      <c r="AD1820" s="20">
        <f t="shared" si="202"/>
        <v>0</v>
      </c>
      <c r="AE1820">
        <v>0</v>
      </c>
    </row>
    <row r="1821" spans="1:31" x14ac:dyDescent="0.25">
      <c r="A1821" s="9">
        <v>45107</v>
      </c>
      <c r="B1821" s="10" t="s">
        <v>434</v>
      </c>
      <c r="C1821" s="10" t="s">
        <v>429</v>
      </c>
      <c r="D1821" s="10" t="s">
        <v>40</v>
      </c>
      <c r="E1821" s="10" t="s">
        <v>30</v>
      </c>
      <c r="F1821" s="10">
        <v>135</v>
      </c>
      <c r="G1821" s="10">
        <v>147</v>
      </c>
      <c r="H1821" s="11">
        <f>SUMIFS(AA:AA,$A:$A,EOMONTH($A1821,-1),$B:$B,$B1821)</f>
        <v>423</v>
      </c>
      <c r="I1821" s="63">
        <f>ROUND(SUMIFS(AC:AC,$A:$A,EOMONTH($A1821,-1),$B:$B,$B1821),2)</f>
        <v>68.48</v>
      </c>
      <c r="J1821" s="11">
        <f>SUMIFS(AB:AB,$A:$A,EOMONTH($A1821,-1),$B:$B,$B1821)</f>
        <v>7428.36</v>
      </c>
      <c r="K1821" s="13">
        <v>0</v>
      </c>
      <c r="L1821" s="25">
        <v>0</v>
      </c>
      <c r="M1821" s="15">
        <v>0</v>
      </c>
      <c r="N1821" s="14">
        <v>0</v>
      </c>
      <c r="O1821" s="16">
        <v>40</v>
      </c>
      <c r="P1821" s="16">
        <v>1408</v>
      </c>
      <c r="Q1821" s="16">
        <v>0</v>
      </c>
      <c r="R1821" s="16">
        <f>Q1821*16.876/100</f>
        <v>0</v>
      </c>
      <c r="S1821" s="17">
        <f t="shared" si="196"/>
        <v>0</v>
      </c>
      <c r="T1821" s="16">
        <v>0</v>
      </c>
      <c r="U1821" s="18">
        <f t="shared" si="197"/>
        <v>62.180999999999997</v>
      </c>
      <c r="V1821" s="18">
        <f t="shared" si="198"/>
        <v>0</v>
      </c>
      <c r="W1821" s="18">
        <f t="shared" si="199"/>
        <v>0</v>
      </c>
      <c r="X1821" s="27"/>
      <c r="Y1821" s="19">
        <f t="shared" si="200"/>
        <v>0</v>
      </c>
      <c r="Z1821" s="18">
        <f t="shared" si="201"/>
        <v>5.88</v>
      </c>
      <c r="AA1821" s="12">
        <v>383</v>
      </c>
      <c r="AB1821" s="12">
        <v>6725.91</v>
      </c>
      <c r="AC1821" s="28">
        <f>+I1821+Y1821-Z1821</f>
        <v>62.6</v>
      </c>
      <c r="AD1821" s="20">
        <f t="shared" si="202"/>
        <v>0</v>
      </c>
      <c r="AE1821">
        <v>0</v>
      </c>
    </row>
    <row r="1822" spans="1:31" x14ac:dyDescent="0.25">
      <c r="A1822" s="9">
        <v>45107</v>
      </c>
      <c r="B1822" s="10" t="s">
        <v>435</v>
      </c>
      <c r="C1822" s="10" t="s">
        <v>429</v>
      </c>
      <c r="D1822" s="10" t="s">
        <v>40</v>
      </c>
      <c r="E1822" s="10" t="s">
        <v>30</v>
      </c>
      <c r="F1822" s="10">
        <v>135</v>
      </c>
      <c r="G1822" s="10">
        <v>147</v>
      </c>
      <c r="H1822" s="11">
        <f>SUMIFS(AA:AA,$A:$A,EOMONTH($A1822,-1),$B:$B,$B1822)</f>
        <v>353</v>
      </c>
      <c r="I1822" s="63">
        <f>ROUND(SUMIFS(AC:AC,$A:$A,EOMONTH($A1822,-1),$B:$B,$B1822),2)</f>
        <v>3.72</v>
      </c>
      <c r="J1822" s="11">
        <f>SUMIFS(AB:AB,$A:$A,EOMONTH($A1822,-1),$B:$B,$B1822)</f>
        <v>5068.7700000000004</v>
      </c>
      <c r="K1822" s="13">
        <v>0</v>
      </c>
      <c r="L1822" s="25">
        <v>0</v>
      </c>
      <c r="M1822" s="15">
        <v>0</v>
      </c>
      <c r="N1822" s="14">
        <v>0</v>
      </c>
      <c r="O1822" s="16">
        <v>20</v>
      </c>
      <c r="P1822" s="16">
        <v>704</v>
      </c>
      <c r="Q1822" s="16">
        <v>0</v>
      </c>
      <c r="R1822" s="16">
        <f>Q1822*16.876/100</f>
        <v>0</v>
      </c>
      <c r="S1822" s="17">
        <f t="shared" si="196"/>
        <v>0</v>
      </c>
      <c r="T1822" s="16">
        <v>0</v>
      </c>
      <c r="U1822" s="18">
        <f t="shared" si="197"/>
        <v>51.890999999999998</v>
      </c>
      <c r="V1822" s="18">
        <f t="shared" si="198"/>
        <v>0</v>
      </c>
      <c r="W1822" s="18">
        <f t="shared" si="199"/>
        <v>0</v>
      </c>
      <c r="X1822" s="27"/>
      <c r="Y1822" s="19">
        <f t="shared" si="200"/>
        <v>0</v>
      </c>
      <c r="Z1822" s="18">
        <f t="shared" si="201"/>
        <v>2.94</v>
      </c>
      <c r="AA1822" s="12">
        <v>333</v>
      </c>
      <c r="AB1822" s="12">
        <v>4781.59</v>
      </c>
      <c r="AC1822" s="28">
        <f>+I1822+Y1822-Z1822</f>
        <v>0.78000000000000025</v>
      </c>
      <c r="AD1822" s="20">
        <f t="shared" si="202"/>
        <v>0</v>
      </c>
      <c r="AE1822">
        <v>0</v>
      </c>
    </row>
    <row r="1823" spans="1:31" x14ac:dyDescent="0.25">
      <c r="A1823" s="9">
        <v>45107</v>
      </c>
      <c r="B1823" s="10" t="s">
        <v>436</v>
      </c>
      <c r="C1823" s="10" t="s">
        <v>429</v>
      </c>
      <c r="D1823" s="10" t="s">
        <v>40</v>
      </c>
      <c r="E1823" s="10" t="s">
        <v>30</v>
      </c>
      <c r="F1823" s="10">
        <v>135</v>
      </c>
      <c r="G1823" s="10">
        <v>147</v>
      </c>
      <c r="H1823" s="11">
        <f>SUMIFS(AA:AA,$A:$A,EOMONTH($A1823,-1),$B:$B,$B1823)</f>
        <v>239</v>
      </c>
      <c r="I1823" s="63">
        <f>ROUND(SUMIFS(AC:AC,$A:$A,EOMONTH($A1823,-1),$B:$B,$B1823),2)</f>
        <v>-3.72</v>
      </c>
      <c r="J1823" s="11">
        <f>SUMIFS(AB:AB,$A:$A,EOMONTH($A1823,-1),$B:$B,$B1823)</f>
        <v>4308.43</v>
      </c>
      <c r="K1823" s="13">
        <v>0</v>
      </c>
      <c r="L1823" s="25">
        <v>0</v>
      </c>
      <c r="M1823" s="15">
        <v>0</v>
      </c>
      <c r="N1823" s="14">
        <v>0</v>
      </c>
      <c r="O1823" s="16">
        <v>301</v>
      </c>
      <c r="P1823" s="16">
        <v>10404.32</v>
      </c>
      <c r="Q1823" s="16">
        <v>0</v>
      </c>
      <c r="R1823" s="16">
        <f>Q1823*16.876/100</f>
        <v>0</v>
      </c>
      <c r="S1823" s="17">
        <f t="shared" si="196"/>
        <v>0</v>
      </c>
      <c r="T1823" s="16">
        <v>0</v>
      </c>
      <c r="U1823" s="18">
        <f t="shared" si="197"/>
        <v>35.133000000000003</v>
      </c>
      <c r="V1823" s="18">
        <f t="shared" si="198"/>
        <v>0</v>
      </c>
      <c r="W1823" s="18">
        <f t="shared" si="199"/>
        <v>0</v>
      </c>
      <c r="X1823" s="27"/>
      <c r="Y1823" s="19">
        <f t="shared" si="200"/>
        <v>0</v>
      </c>
      <c r="Z1823" s="18">
        <f t="shared" si="201"/>
        <v>44.247</v>
      </c>
      <c r="AA1823" s="12">
        <v>-62</v>
      </c>
      <c r="AB1823" s="12">
        <v>-1117.6600000000001</v>
      </c>
      <c r="AC1823" s="28">
        <f>+I1823+Y1823-Z1823</f>
        <v>-47.966999999999999</v>
      </c>
      <c r="AD1823" s="20">
        <f t="shared" si="202"/>
        <v>50</v>
      </c>
      <c r="AE1823">
        <v>50</v>
      </c>
    </row>
    <row r="1824" spans="1:31" x14ac:dyDescent="0.25">
      <c r="A1824" s="9">
        <v>45107</v>
      </c>
      <c r="B1824" s="10" t="s">
        <v>437</v>
      </c>
      <c r="C1824" s="10" t="s">
        <v>429</v>
      </c>
      <c r="D1824" s="10" t="s">
        <v>40</v>
      </c>
      <c r="E1824" s="10" t="s">
        <v>30</v>
      </c>
      <c r="F1824" s="10">
        <v>135</v>
      </c>
      <c r="G1824" s="10">
        <v>147</v>
      </c>
      <c r="H1824" s="11">
        <f>SUMIFS(AA:AA,$A:$A,EOMONTH($A1824,-1),$B:$B,$B1824)</f>
        <v>430</v>
      </c>
      <c r="I1824" s="63">
        <f>ROUND(SUMIFS(AC:AC,$A:$A,EOMONTH($A1824,-1),$B:$B,$B1824),2)</f>
        <v>12.9</v>
      </c>
      <c r="J1824" s="11">
        <f>SUMIFS(AB:AB,$A:$A,EOMONTH($A1824,-1),$B:$B,$B1824)</f>
        <v>7605.65</v>
      </c>
      <c r="K1824" s="13">
        <v>0</v>
      </c>
      <c r="L1824" s="25">
        <v>0</v>
      </c>
      <c r="M1824" s="15">
        <v>0</v>
      </c>
      <c r="N1824" s="14">
        <v>0</v>
      </c>
      <c r="O1824" s="16">
        <v>287</v>
      </c>
      <c r="P1824" s="16">
        <v>9941.44</v>
      </c>
      <c r="Q1824" s="16">
        <v>0</v>
      </c>
      <c r="R1824" s="16">
        <f>Q1824*16.876/100</f>
        <v>0</v>
      </c>
      <c r="S1824" s="17">
        <f t="shared" si="196"/>
        <v>0</v>
      </c>
      <c r="T1824" s="16">
        <v>0</v>
      </c>
      <c r="U1824" s="18">
        <f t="shared" si="197"/>
        <v>63.21</v>
      </c>
      <c r="V1824" s="18">
        <f t="shared" si="198"/>
        <v>0</v>
      </c>
      <c r="W1824" s="18">
        <f t="shared" si="199"/>
        <v>0</v>
      </c>
      <c r="X1824" s="27"/>
      <c r="Y1824" s="19">
        <f t="shared" si="200"/>
        <v>0</v>
      </c>
      <c r="Z1824" s="18">
        <f t="shared" si="201"/>
        <v>42.189</v>
      </c>
      <c r="AA1824" s="12">
        <v>143</v>
      </c>
      <c r="AB1824" s="12">
        <v>2529.3200000000002</v>
      </c>
      <c r="AC1824" s="28">
        <f>+I1824+Y1824-Z1824</f>
        <v>-29.289000000000001</v>
      </c>
      <c r="AD1824" s="20">
        <f t="shared" si="202"/>
        <v>30</v>
      </c>
      <c r="AE1824">
        <v>30</v>
      </c>
    </row>
    <row r="1825" spans="1:31" x14ac:dyDescent="0.25">
      <c r="A1825" s="9">
        <v>45107</v>
      </c>
      <c r="B1825" s="10" t="s">
        <v>438</v>
      </c>
      <c r="C1825" s="10" t="s">
        <v>429</v>
      </c>
      <c r="D1825" s="10" t="s">
        <v>40</v>
      </c>
      <c r="E1825" s="10" t="s">
        <v>30</v>
      </c>
      <c r="F1825" s="10">
        <v>260</v>
      </c>
      <c r="G1825" s="10">
        <v>283</v>
      </c>
      <c r="H1825" s="11">
        <f>SUMIFS(AA:AA,$A:$A,EOMONTH($A1825,-1),$B:$B,$B1825)</f>
        <v>290</v>
      </c>
      <c r="I1825" s="63">
        <f>ROUND(SUMIFS(AC:AC,$A:$A,EOMONTH($A1825,-1),$B:$B,$B1825),2)</f>
        <v>59.84</v>
      </c>
      <c r="J1825" s="11">
        <f>SUMIFS(AB:AB,$A:$A,EOMONTH($A1825,-1),$B:$B,$B1825)</f>
        <v>9270.84</v>
      </c>
      <c r="K1825" s="13">
        <v>0</v>
      </c>
      <c r="L1825" s="25">
        <v>0</v>
      </c>
      <c r="M1825" s="15">
        <v>0</v>
      </c>
      <c r="N1825" s="14">
        <v>0</v>
      </c>
      <c r="O1825" s="16">
        <v>288</v>
      </c>
      <c r="P1825" s="16">
        <v>16749.599999999999</v>
      </c>
      <c r="Q1825" s="16">
        <v>0</v>
      </c>
      <c r="R1825" s="16">
        <f>Q1825*16.876/100</f>
        <v>0</v>
      </c>
      <c r="S1825" s="17">
        <f t="shared" si="196"/>
        <v>0</v>
      </c>
      <c r="T1825" s="16">
        <v>0</v>
      </c>
      <c r="U1825" s="18">
        <f t="shared" si="197"/>
        <v>82.07</v>
      </c>
      <c r="V1825" s="18">
        <f t="shared" si="198"/>
        <v>0</v>
      </c>
      <c r="W1825" s="18">
        <f t="shared" si="199"/>
        <v>0</v>
      </c>
      <c r="X1825" s="27"/>
      <c r="Y1825" s="19">
        <f t="shared" si="200"/>
        <v>0</v>
      </c>
      <c r="Z1825" s="18">
        <f t="shared" si="201"/>
        <v>81.504000000000005</v>
      </c>
      <c r="AA1825" s="12">
        <v>2</v>
      </c>
      <c r="AB1825" s="12">
        <v>63.94</v>
      </c>
      <c r="AC1825" s="28">
        <f>+I1825+Y1825-Z1825</f>
        <v>-21.664000000000001</v>
      </c>
      <c r="AD1825" s="20">
        <f t="shared" si="202"/>
        <v>30</v>
      </c>
      <c r="AE1825">
        <v>30</v>
      </c>
    </row>
    <row r="1826" spans="1:31" x14ac:dyDescent="0.25">
      <c r="A1826" s="9">
        <v>45107</v>
      </c>
      <c r="B1826" s="10" t="s">
        <v>439</v>
      </c>
      <c r="C1826" s="10" t="s">
        <v>429</v>
      </c>
      <c r="D1826" s="10" t="s">
        <v>40</v>
      </c>
      <c r="E1826" s="10" t="s">
        <v>30</v>
      </c>
      <c r="F1826" s="10">
        <v>260</v>
      </c>
      <c r="G1826" s="10">
        <v>283</v>
      </c>
      <c r="H1826" s="11">
        <f>SUMIFS(AA:AA,$A:$A,EOMONTH($A1826,-1),$B:$B,$B1826)</f>
        <v>379</v>
      </c>
      <c r="I1826" s="63">
        <f>ROUND(SUMIFS(AC:AC,$A:$A,EOMONTH($A1826,-1),$B:$B,$B1826),2)</f>
        <v>38.71</v>
      </c>
      <c r="J1826" s="11">
        <f>SUMIFS(AB:AB,$A:$A,EOMONTH($A1826,-1),$B:$B,$B1826)</f>
        <v>11804.85</v>
      </c>
      <c r="K1826" s="13">
        <v>0</v>
      </c>
      <c r="L1826" s="25">
        <v>0</v>
      </c>
      <c r="M1826" s="15">
        <v>0</v>
      </c>
      <c r="N1826" s="14">
        <v>0</v>
      </c>
      <c r="O1826" s="16">
        <v>192</v>
      </c>
      <c r="P1826" s="16">
        <v>11118.72</v>
      </c>
      <c r="Q1826" s="16">
        <v>0</v>
      </c>
      <c r="R1826" s="16">
        <f>Q1826*16.876/100</f>
        <v>0</v>
      </c>
      <c r="S1826" s="17">
        <f t="shared" si="196"/>
        <v>0</v>
      </c>
      <c r="T1826" s="16">
        <v>0</v>
      </c>
      <c r="U1826" s="18">
        <f t="shared" si="197"/>
        <v>107.25700000000001</v>
      </c>
      <c r="V1826" s="18">
        <f t="shared" si="198"/>
        <v>0</v>
      </c>
      <c r="W1826" s="18">
        <f t="shared" si="199"/>
        <v>0</v>
      </c>
      <c r="X1826" s="27"/>
      <c r="Y1826" s="19">
        <f t="shared" si="200"/>
        <v>0</v>
      </c>
      <c r="Z1826" s="18">
        <f t="shared" si="201"/>
        <v>54.335999999999999</v>
      </c>
      <c r="AA1826" s="12">
        <v>187</v>
      </c>
      <c r="AB1826" s="12">
        <v>5824.56</v>
      </c>
      <c r="AC1826" s="28">
        <f>+I1826+Y1826-Z1826</f>
        <v>-15.625999999999998</v>
      </c>
      <c r="AD1826" s="20">
        <f t="shared" si="202"/>
        <v>20</v>
      </c>
      <c r="AE1826">
        <v>20</v>
      </c>
    </row>
    <row r="1827" spans="1:31" x14ac:dyDescent="0.25">
      <c r="A1827" s="9">
        <v>45107</v>
      </c>
      <c r="B1827" s="10" t="s">
        <v>440</v>
      </c>
      <c r="C1827" s="10" t="s">
        <v>429</v>
      </c>
      <c r="D1827" s="10" t="s">
        <v>40</v>
      </c>
      <c r="E1827" s="10" t="s">
        <v>30</v>
      </c>
      <c r="F1827" s="10">
        <v>260</v>
      </c>
      <c r="G1827" s="10">
        <v>283</v>
      </c>
      <c r="H1827" s="11">
        <f>SUMIFS(AA:AA,$A:$A,EOMONTH($A1827,-1),$B:$B,$B1827)</f>
        <v>394</v>
      </c>
      <c r="I1827" s="63">
        <f>ROUND(SUMIFS(AC:AC,$A:$A,EOMONTH($A1827,-1),$B:$B,$B1827),2)</f>
        <v>40.42</v>
      </c>
      <c r="J1827" s="11">
        <f>SUMIFS(AB:AB,$A:$A,EOMONTH($A1827,-1),$B:$B,$B1827)</f>
        <v>14344.93</v>
      </c>
      <c r="K1827" s="13">
        <v>0</v>
      </c>
      <c r="L1827" s="25">
        <v>0</v>
      </c>
      <c r="M1827" s="15">
        <v>0</v>
      </c>
      <c r="N1827" s="14">
        <v>0</v>
      </c>
      <c r="O1827" s="16">
        <v>24</v>
      </c>
      <c r="P1827" s="16">
        <v>1425.6</v>
      </c>
      <c r="Q1827" s="16">
        <v>0</v>
      </c>
      <c r="R1827" s="16">
        <f>Q1827*16.876/100</f>
        <v>0</v>
      </c>
      <c r="S1827" s="17">
        <f t="shared" si="196"/>
        <v>0</v>
      </c>
      <c r="T1827" s="16">
        <v>0</v>
      </c>
      <c r="U1827" s="18">
        <f t="shared" si="197"/>
        <v>111.502</v>
      </c>
      <c r="V1827" s="18">
        <f t="shared" si="198"/>
        <v>0</v>
      </c>
      <c r="W1827" s="18">
        <f t="shared" si="199"/>
        <v>0</v>
      </c>
      <c r="X1827" s="27"/>
      <c r="Y1827" s="19">
        <f t="shared" si="200"/>
        <v>0</v>
      </c>
      <c r="Z1827" s="18">
        <f t="shared" si="201"/>
        <v>6.7919999999999998</v>
      </c>
      <c r="AA1827" s="12">
        <v>370</v>
      </c>
      <c r="AB1827" s="12">
        <v>13471.13</v>
      </c>
      <c r="AC1827" s="28">
        <f>+I1827+Y1827-Z1827</f>
        <v>33.628</v>
      </c>
      <c r="AD1827" s="20">
        <f t="shared" si="202"/>
        <v>0</v>
      </c>
      <c r="AE1827">
        <v>0</v>
      </c>
    </row>
    <row r="1828" spans="1:31" x14ac:dyDescent="0.25">
      <c r="A1828" s="9">
        <v>45107</v>
      </c>
      <c r="B1828" s="10" t="s">
        <v>441</v>
      </c>
      <c r="C1828" s="10" t="s">
        <v>429</v>
      </c>
      <c r="D1828" s="10" t="s">
        <v>40</v>
      </c>
      <c r="E1828" s="10" t="s">
        <v>30</v>
      </c>
      <c r="F1828" s="10">
        <v>260</v>
      </c>
      <c r="G1828" s="10">
        <v>283</v>
      </c>
      <c r="H1828" s="11">
        <f>SUMIFS(AA:AA,$A:$A,EOMONTH($A1828,-1),$B:$B,$B1828)</f>
        <v>355</v>
      </c>
      <c r="I1828" s="63">
        <f>ROUND(SUMIFS(AC:AC,$A:$A,EOMONTH($A1828,-1),$B:$B,$B1828),2)</f>
        <v>36.57</v>
      </c>
      <c r="J1828" s="11">
        <f>SUMIFS(AB:AB,$A:$A,EOMONTH($A1828,-1),$B:$B,$B1828)</f>
        <v>11411.09</v>
      </c>
      <c r="K1828" s="13">
        <v>0</v>
      </c>
      <c r="L1828" s="25">
        <v>0</v>
      </c>
      <c r="M1828" s="15">
        <v>0</v>
      </c>
      <c r="N1828" s="14">
        <v>0</v>
      </c>
      <c r="O1828" s="16">
        <v>24</v>
      </c>
      <c r="P1828" s="16">
        <v>1425.6</v>
      </c>
      <c r="Q1828" s="16">
        <v>0</v>
      </c>
      <c r="R1828" s="16">
        <f>Q1828*16.876/100</f>
        <v>0</v>
      </c>
      <c r="S1828" s="17">
        <f t="shared" si="196"/>
        <v>0</v>
      </c>
      <c r="T1828" s="16">
        <v>0</v>
      </c>
      <c r="U1828" s="18">
        <f t="shared" si="197"/>
        <v>100.465</v>
      </c>
      <c r="V1828" s="18">
        <f t="shared" si="198"/>
        <v>0</v>
      </c>
      <c r="W1828" s="18">
        <f t="shared" si="199"/>
        <v>0</v>
      </c>
      <c r="X1828" s="27"/>
      <c r="Y1828" s="19">
        <f t="shared" si="200"/>
        <v>0</v>
      </c>
      <c r="Z1828" s="18">
        <f t="shared" si="201"/>
        <v>6.7919999999999998</v>
      </c>
      <c r="AA1828" s="12">
        <v>331</v>
      </c>
      <c r="AB1828" s="12">
        <v>10639.64</v>
      </c>
      <c r="AC1828" s="28">
        <f>+I1828+Y1828-Z1828</f>
        <v>29.777999999999999</v>
      </c>
      <c r="AD1828" s="20">
        <f t="shared" si="202"/>
        <v>0</v>
      </c>
      <c r="AE1828">
        <v>0</v>
      </c>
    </row>
    <row r="1829" spans="1:31" x14ac:dyDescent="0.25">
      <c r="A1829" s="9">
        <v>45107</v>
      </c>
      <c r="B1829" s="10" t="s">
        <v>442</v>
      </c>
      <c r="C1829" s="10" t="s">
        <v>429</v>
      </c>
      <c r="D1829" s="10" t="s">
        <v>40</v>
      </c>
      <c r="E1829" s="10" t="s">
        <v>30</v>
      </c>
      <c r="F1829" s="10">
        <v>260</v>
      </c>
      <c r="G1829" s="10">
        <v>283</v>
      </c>
      <c r="H1829" s="11">
        <f>SUMIFS(AA:AA,$A:$A,EOMONTH($A1829,-1),$B:$B,$B1829)</f>
        <v>243</v>
      </c>
      <c r="I1829" s="63">
        <f>ROUND(SUMIFS(AC:AC,$A:$A,EOMONTH($A1829,-1),$B:$B,$B1829),2)</f>
        <v>17.68</v>
      </c>
      <c r="J1829" s="11">
        <f>SUMIFS(AB:AB,$A:$A,EOMONTH($A1829,-1),$B:$B,$B1829)</f>
        <v>7460.28</v>
      </c>
      <c r="K1829" s="13">
        <v>0</v>
      </c>
      <c r="L1829" s="25">
        <v>0</v>
      </c>
      <c r="M1829" s="15">
        <v>0</v>
      </c>
      <c r="N1829" s="14">
        <v>0</v>
      </c>
      <c r="O1829" s="16">
        <v>204</v>
      </c>
      <c r="P1829" s="16">
        <v>11885.16</v>
      </c>
      <c r="Q1829" s="16">
        <v>0</v>
      </c>
      <c r="R1829" s="16">
        <f>Q1829*16.876/100</f>
        <v>0</v>
      </c>
      <c r="S1829" s="17">
        <f t="shared" si="196"/>
        <v>0</v>
      </c>
      <c r="T1829" s="16">
        <v>0</v>
      </c>
      <c r="U1829" s="18">
        <f t="shared" si="197"/>
        <v>68.769000000000005</v>
      </c>
      <c r="V1829" s="18">
        <f t="shared" si="198"/>
        <v>0</v>
      </c>
      <c r="W1829" s="18">
        <f t="shared" si="199"/>
        <v>0</v>
      </c>
      <c r="X1829" s="27"/>
      <c r="Y1829" s="19">
        <f t="shared" si="200"/>
        <v>0</v>
      </c>
      <c r="Z1829" s="18">
        <f t="shared" si="201"/>
        <v>57.731999999999999</v>
      </c>
      <c r="AA1829" s="12">
        <v>39</v>
      </c>
      <c r="AB1829" s="12">
        <v>1197.33</v>
      </c>
      <c r="AC1829" s="28">
        <f>+I1829+Y1829-Z1829</f>
        <v>-40.052</v>
      </c>
      <c r="AD1829" s="20">
        <f t="shared" si="202"/>
        <v>50</v>
      </c>
      <c r="AE1829">
        <v>50</v>
      </c>
    </row>
    <row r="1830" spans="1:31" x14ac:dyDescent="0.25">
      <c r="A1830" s="9">
        <v>45107</v>
      </c>
      <c r="B1830" s="10" t="s">
        <v>443</v>
      </c>
      <c r="C1830" s="10" t="s">
        <v>429</v>
      </c>
      <c r="D1830" s="10" t="s">
        <v>40</v>
      </c>
      <c r="E1830" s="10" t="s">
        <v>30</v>
      </c>
      <c r="F1830" s="10">
        <v>95</v>
      </c>
      <c r="G1830" s="10">
        <v>104</v>
      </c>
      <c r="H1830" s="11">
        <f>SUMIFS(AA:AA,$A:$A,EOMONTH($A1830,-1),$B:$B,$B1830)</f>
        <v>5060</v>
      </c>
      <c r="I1830" s="63">
        <f>ROUND(SUMIFS(AC:AC,$A:$A,EOMONTH($A1830,-1),$B:$B,$B1830),2)</f>
        <v>205.72</v>
      </c>
      <c r="J1830" s="11">
        <f>SUMIFS(AB:AB,$A:$A,EOMONTH($A1830,-1),$B:$B,$B1830)</f>
        <v>60017.99</v>
      </c>
      <c r="K1830" s="13">
        <v>0</v>
      </c>
      <c r="L1830" s="25">
        <v>0</v>
      </c>
      <c r="M1830" s="15">
        <v>1330</v>
      </c>
      <c r="N1830" s="14">
        <v>14899.06</v>
      </c>
      <c r="O1830" s="16">
        <v>2868</v>
      </c>
      <c r="P1830" s="16">
        <v>56937.72</v>
      </c>
      <c r="Q1830" s="16">
        <v>0</v>
      </c>
      <c r="R1830" s="16">
        <f>Q1830*16.876/100</f>
        <v>0</v>
      </c>
      <c r="S1830" s="17">
        <f t="shared" si="196"/>
        <v>0</v>
      </c>
      <c r="T1830" s="16">
        <v>0</v>
      </c>
      <c r="U1830" s="18">
        <f t="shared" si="197"/>
        <v>526.24</v>
      </c>
      <c r="V1830" s="18">
        <f t="shared" si="198"/>
        <v>126.35</v>
      </c>
      <c r="W1830" s="18">
        <f t="shared" si="199"/>
        <v>21.212901500000001</v>
      </c>
      <c r="X1830" s="27"/>
      <c r="Y1830" s="19">
        <f t="shared" si="200"/>
        <v>147.56290150000001</v>
      </c>
      <c r="Z1830" s="18">
        <f t="shared" si="201"/>
        <v>298.27199999999999</v>
      </c>
      <c r="AA1830" s="12">
        <v>3522</v>
      </c>
      <c r="AB1830" s="12">
        <v>40949.599999999999</v>
      </c>
      <c r="AC1830" s="28">
        <f>+I1830+Y1830-Z1830</f>
        <v>55.010901499999989</v>
      </c>
      <c r="AD1830" s="20">
        <f t="shared" si="202"/>
        <v>0</v>
      </c>
      <c r="AE1830">
        <v>0</v>
      </c>
    </row>
    <row r="1831" spans="1:31" x14ac:dyDescent="0.25">
      <c r="A1831" s="9">
        <v>45107</v>
      </c>
      <c r="B1831" s="10" t="s">
        <v>444</v>
      </c>
      <c r="C1831" s="10" t="s">
        <v>429</v>
      </c>
      <c r="D1831" s="10" t="s">
        <v>40</v>
      </c>
      <c r="E1831" s="10" t="s">
        <v>30</v>
      </c>
      <c r="F1831" s="10">
        <v>254</v>
      </c>
      <c r="G1831" s="10">
        <v>277</v>
      </c>
      <c r="H1831" s="11">
        <f>SUMIFS(AA:AA,$A:$A,EOMONTH($A1831,-1),$B:$B,$B1831)</f>
        <v>-60</v>
      </c>
      <c r="I1831" s="63">
        <f>ROUND(SUMIFS(AC:AC,$A:$A,EOMONTH($A1831,-1),$B:$B,$B1831),2)</f>
        <v>-155.72999999999999</v>
      </c>
      <c r="J1831" s="11">
        <f>SUMIFS(AB:AB,$A:$A,EOMONTH($A1831,-1),$B:$B,$B1831)</f>
        <v>-2059.1999999999998</v>
      </c>
      <c r="K1831" s="13">
        <v>0</v>
      </c>
      <c r="L1831" s="25">
        <v>0</v>
      </c>
      <c r="M1831" s="15">
        <v>0</v>
      </c>
      <c r="N1831" s="14">
        <v>0</v>
      </c>
      <c r="O1831" s="16">
        <v>6</v>
      </c>
      <c r="P1831" s="16">
        <v>205.92</v>
      </c>
      <c r="Q1831" s="16">
        <v>0</v>
      </c>
      <c r="R1831" s="16">
        <f>Q1831*16.876/100</f>
        <v>0</v>
      </c>
      <c r="S1831" s="17">
        <f t="shared" si="196"/>
        <v>0</v>
      </c>
      <c r="T1831" s="16">
        <v>0</v>
      </c>
      <c r="U1831" s="18">
        <f t="shared" si="197"/>
        <v>-16.62</v>
      </c>
      <c r="V1831" s="18">
        <f t="shared" si="198"/>
        <v>0</v>
      </c>
      <c r="W1831" s="18">
        <f t="shared" si="199"/>
        <v>0</v>
      </c>
      <c r="X1831" s="27"/>
      <c r="Y1831" s="19">
        <f t="shared" si="200"/>
        <v>0</v>
      </c>
      <c r="Z1831" s="18">
        <f t="shared" si="201"/>
        <v>1.6619999999999999</v>
      </c>
      <c r="AA1831" s="12">
        <v>-66</v>
      </c>
      <c r="AB1831" s="12">
        <v>-2265.12</v>
      </c>
      <c r="AC1831" s="28">
        <f>+I1831+Y1831-Z1831</f>
        <v>-157.392</v>
      </c>
      <c r="AD1831" s="20">
        <f t="shared" si="202"/>
        <v>160</v>
      </c>
      <c r="AE1831">
        <v>160</v>
      </c>
    </row>
    <row r="1832" spans="1:31" x14ac:dyDescent="0.25">
      <c r="A1832" s="9">
        <v>45107</v>
      </c>
      <c r="B1832" s="10" t="s">
        <v>445</v>
      </c>
      <c r="C1832" s="10" t="s">
        <v>429</v>
      </c>
      <c r="D1832" s="10" t="s">
        <v>40</v>
      </c>
      <c r="E1832" s="10" t="s">
        <v>30</v>
      </c>
      <c r="F1832" s="10">
        <v>254</v>
      </c>
      <c r="G1832" s="10">
        <v>277</v>
      </c>
      <c r="H1832" s="11">
        <f>SUMIFS(AA:AA,$A:$A,EOMONTH($A1832,-1),$B:$B,$B1832)</f>
        <v>1764</v>
      </c>
      <c r="I1832" s="63">
        <f>ROUND(SUMIFS(AC:AC,$A:$A,EOMONTH($A1832,-1),$B:$B,$B1832),2)</f>
        <v>-37.21</v>
      </c>
      <c r="J1832" s="11">
        <f>SUMIFS(AB:AB,$A:$A,EOMONTH($A1832,-1),$B:$B,$B1832)</f>
        <v>0</v>
      </c>
      <c r="K1832" s="13">
        <v>0</v>
      </c>
      <c r="L1832" s="25">
        <v>0</v>
      </c>
      <c r="M1832" s="15">
        <v>0</v>
      </c>
      <c r="N1832" s="14">
        <v>0</v>
      </c>
      <c r="O1832" s="16">
        <v>0</v>
      </c>
      <c r="P1832" s="16">
        <v>0</v>
      </c>
      <c r="Q1832" s="16">
        <v>0</v>
      </c>
      <c r="R1832" s="16">
        <f>Q1832*16.876/100</f>
        <v>0</v>
      </c>
      <c r="S1832" s="17">
        <f t="shared" si="196"/>
        <v>0</v>
      </c>
      <c r="T1832" s="16">
        <v>0</v>
      </c>
      <c r="U1832" s="18">
        <f t="shared" si="197"/>
        <v>488.62799999999999</v>
      </c>
      <c r="V1832" s="18">
        <f t="shared" si="198"/>
        <v>0</v>
      </c>
      <c r="W1832" s="18">
        <f t="shared" si="199"/>
        <v>0</v>
      </c>
      <c r="X1832" s="27"/>
      <c r="Y1832" s="19">
        <f t="shared" si="200"/>
        <v>0</v>
      </c>
      <c r="Z1832" s="18">
        <f t="shared" si="201"/>
        <v>0</v>
      </c>
      <c r="AA1832" s="12">
        <v>1764</v>
      </c>
      <c r="AB1832" s="12">
        <v>0</v>
      </c>
      <c r="AC1832" s="28">
        <f>+I1832+Y1832-Z1832</f>
        <v>-37.21</v>
      </c>
      <c r="AD1832" s="20">
        <f t="shared" si="202"/>
        <v>40</v>
      </c>
      <c r="AE1832">
        <v>40</v>
      </c>
    </row>
    <row r="1833" spans="1:31" x14ac:dyDescent="0.25">
      <c r="A1833" s="9">
        <v>45107</v>
      </c>
      <c r="B1833" s="10" t="s">
        <v>446</v>
      </c>
      <c r="C1833" s="10" t="s">
        <v>429</v>
      </c>
      <c r="D1833" s="10" t="s">
        <v>40</v>
      </c>
      <c r="E1833" s="10" t="s">
        <v>30</v>
      </c>
      <c r="F1833" s="10">
        <v>254</v>
      </c>
      <c r="G1833" s="10">
        <v>277</v>
      </c>
      <c r="H1833" s="11">
        <f>SUMIFS(AA:AA,$A:$A,EOMONTH($A1833,-1),$B:$B,$B1833)</f>
        <v>2230</v>
      </c>
      <c r="I1833" s="63">
        <f>ROUND(SUMIFS(AC:AC,$A:$A,EOMONTH($A1833,-1),$B:$B,$B1833),2)</f>
        <v>100.68</v>
      </c>
      <c r="J1833" s="11">
        <f>SUMIFS(AB:AB,$A:$A,EOMONTH($A1833,-1),$B:$B,$B1833)</f>
        <v>0</v>
      </c>
      <c r="K1833" s="13">
        <v>0</v>
      </c>
      <c r="L1833" s="25">
        <v>0</v>
      </c>
      <c r="M1833" s="15">
        <v>0</v>
      </c>
      <c r="N1833" s="14">
        <v>0</v>
      </c>
      <c r="O1833" s="16">
        <v>108</v>
      </c>
      <c r="P1833" s="16">
        <v>3706.56</v>
      </c>
      <c r="Q1833" s="16">
        <v>0</v>
      </c>
      <c r="R1833" s="16">
        <f>Q1833*16.876/100</f>
        <v>0</v>
      </c>
      <c r="S1833" s="17">
        <f t="shared" si="196"/>
        <v>0</v>
      </c>
      <c r="T1833" s="16">
        <v>0</v>
      </c>
      <c r="U1833" s="18">
        <f t="shared" si="197"/>
        <v>617.71</v>
      </c>
      <c r="V1833" s="18">
        <f t="shared" si="198"/>
        <v>0</v>
      </c>
      <c r="W1833" s="18">
        <f t="shared" si="199"/>
        <v>0</v>
      </c>
      <c r="X1833" s="27"/>
      <c r="Y1833" s="19">
        <f t="shared" si="200"/>
        <v>0</v>
      </c>
      <c r="Z1833" s="18">
        <f t="shared" si="201"/>
        <v>29.916</v>
      </c>
      <c r="AA1833" s="12">
        <v>2122</v>
      </c>
      <c r="AB1833" s="12">
        <v>0</v>
      </c>
      <c r="AC1833" s="28">
        <f>+I1833+Y1833-Z1833</f>
        <v>70.76400000000001</v>
      </c>
      <c r="AD1833" s="20">
        <f t="shared" si="202"/>
        <v>0</v>
      </c>
      <c r="AE1833">
        <v>0</v>
      </c>
    </row>
    <row r="1834" spans="1:31" x14ac:dyDescent="0.25">
      <c r="A1834" s="9">
        <v>45107</v>
      </c>
      <c r="B1834" s="10" t="s">
        <v>447</v>
      </c>
      <c r="C1834" s="10" t="s">
        <v>28</v>
      </c>
      <c r="D1834" s="10" t="s">
        <v>29</v>
      </c>
      <c r="E1834" s="10" t="s">
        <v>30</v>
      </c>
      <c r="F1834" s="10"/>
      <c r="G1834" s="10">
        <v>0</v>
      </c>
      <c r="H1834" s="11">
        <f>SUMIFS(AA:AA,$A:$A,EOMONTH($A1834,-1),$B:$B,$B1834)</f>
        <v>106</v>
      </c>
      <c r="I1834" s="63">
        <f>ROUND(SUMIFS(AC:AC,$A:$A,EOMONTH($A1834,-1),$B:$B,$B1834),2)</f>
        <v>5.0599999999999996</v>
      </c>
      <c r="J1834" s="11">
        <f>SUMIFS(AB:AB,$A:$A,EOMONTH($A1834,-1),$B:$B,$B1834)</f>
        <v>1338.54</v>
      </c>
      <c r="K1834" s="13">
        <v>0</v>
      </c>
      <c r="L1834" s="25">
        <v>0</v>
      </c>
      <c r="M1834" s="15">
        <v>0</v>
      </c>
      <c r="N1834" s="14">
        <v>0</v>
      </c>
      <c r="O1834" s="16">
        <v>0</v>
      </c>
      <c r="P1834" s="16">
        <v>0</v>
      </c>
      <c r="Q1834" s="16">
        <v>0</v>
      </c>
      <c r="R1834" s="16">
        <f>Q1834*16.876/100</f>
        <v>0</v>
      </c>
      <c r="S1834" s="17">
        <f t="shared" si="196"/>
        <v>0</v>
      </c>
      <c r="T1834" s="16">
        <v>0</v>
      </c>
      <c r="U1834" s="18">
        <f t="shared" si="197"/>
        <v>0</v>
      </c>
      <c r="V1834" s="18">
        <f t="shared" si="198"/>
        <v>0</v>
      </c>
      <c r="W1834" s="18">
        <f t="shared" si="199"/>
        <v>0</v>
      </c>
      <c r="X1834" s="27"/>
      <c r="Y1834" s="19">
        <f t="shared" si="200"/>
        <v>0</v>
      </c>
      <c r="Z1834" s="18">
        <f t="shared" si="201"/>
        <v>0</v>
      </c>
      <c r="AA1834" s="12">
        <v>106</v>
      </c>
      <c r="AB1834" s="12">
        <v>1338.54</v>
      </c>
      <c r="AC1834" s="28">
        <f>+I1834+Y1834-Z1834</f>
        <v>5.0599999999999996</v>
      </c>
      <c r="AD1834" s="20">
        <f t="shared" si="202"/>
        <v>0</v>
      </c>
      <c r="AE1834">
        <v>0</v>
      </c>
    </row>
    <row r="1835" spans="1:31" x14ac:dyDescent="0.25">
      <c r="A1835" s="9">
        <v>45107</v>
      </c>
      <c r="B1835" s="10" t="s">
        <v>448</v>
      </c>
      <c r="C1835" s="10" t="s">
        <v>28</v>
      </c>
      <c r="D1835" s="10" t="s">
        <v>29</v>
      </c>
      <c r="E1835" s="10" t="s">
        <v>30</v>
      </c>
      <c r="F1835" s="10"/>
      <c r="G1835" s="10">
        <v>0</v>
      </c>
      <c r="H1835" s="11">
        <f>SUMIFS(AA:AA,$A:$A,EOMONTH($A1835,-1),$B:$B,$B1835)</f>
        <v>25</v>
      </c>
      <c r="I1835" s="63">
        <f>ROUND(SUMIFS(AC:AC,$A:$A,EOMONTH($A1835,-1),$B:$B,$B1835),2)</f>
        <v>1.81</v>
      </c>
      <c r="J1835" s="11">
        <f>SUMIFS(AB:AB,$A:$A,EOMONTH($A1835,-1),$B:$B,$B1835)</f>
        <v>500</v>
      </c>
      <c r="K1835" s="13">
        <v>0</v>
      </c>
      <c r="L1835" s="25">
        <v>0</v>
      </c>
      <c r="M1835" s="15">
        <v>0</v>
      </c>
      <c r="N1835" s="14">
        <v>0</v>
      </c>
      <c r="O1835" s="16">
        <v>0</v>
      </c>
      <c r="P1835" s="16">
        <v>0</v>
      </c>
      <c r="Q1835" s="16">
        <v>0</v>
      </c>
      <c r="R1835" s="16">
        <f>Q1835*16.876/100</f>
        <v>0</v>
      </c>
      <c r="S1835" s="17">
        <f t="shared" si="196"/>
        <v>0</v>
      </c>
      <c r="T1835" s="16">
        <v>0</v>
      </c>
      <c r="U1835" s="18">
        <f t="shared" si="197"/>
        <v>0</v>
      </c>
      <c r="V1835" s="18">
        <f t="shared" si="198"/>
        <v>0</v>
      </c>
      <c r="W1835" s="18">
        <f t="shared" si="199"/>
        <v>0</v>
      </c>
      <c r="X1835" s="27"/>
      <c r="Y1835" s="19">
        <f t="shared" si="200"/>
        <v>0</v>
      </c>
      <c r="Z1835" s="18">
        <f t="shared" si="201"/>
        <v>0</v>
      </c>
      <c r="AA1835" s="12">
        <v>25</v>
      </c>
      <c r="AB1835" s="12">
        <v>500</v>
      </c>
      <c r="AC1835" s="28">
        <f>+I1835+Y1835-Z1835</f>
        <v>1.81</v>
      </c>
      <c r="AD1835" s="20">
        <f t="shared" si="202"/>
        <v>0</v>
      </c>
      <c r="AE1835">
        <v>0</v>
      </c>
    </row>
    <row r="1836" spans="1:31" x14ac:dyDescent="0.25">
      <c r="A1836" s="9">
        <v>45107</v>
      </c>
      <c r="B1836" s="10" t="s">
        <v>449</v>
      </c>
      <c r="C1836" s="10" t="s">
        <v>28</v>
      </c>
      <c r="D1836" s="10" t="s">
        <v>29</v>
      </c>
      <c r="E1836" s="10" t="s">
        <v>30</v>
      </c>
      <c r="F1836" s="10"/>
      <c r="G1836" s="10">
        <v>0</v>
      </c>
      <c r="H1836" s="11">
        <f>SUMIFS(AA:AA,$A:$A,EOMONTH($A1836,-1),$B:$B,$B1836)</f>
        <v>40</v>
      </c>
      <c r="I1836" s="63">
        <f>ROUND(SUMIFS(AC:AC,$A:$A,EOMONTH($A1836,-1),$B:$B,$B1836),2)</f>
        <v>1.81</v>
      </c>
      <c r="J1836" s="11">
        <f>SUMIFS(AB:AB,$A:$A,EOMONTH($A1836,-1),$B:$B,$B1836)</f>
        <v>800</v>
      </c>
      <c r="K1836" s="13">
        <v>0</v>
      </c>
      <c r="L1836" s="25">
        <v>0</v>
      </c>
      <c r="M1836" s="15">
        <v>0</v>
      </c>
      <c r="N1836" s="14">
        <v>0</v>
      </c>
      <c r="O1836" s="16">
        <v>0</v>
      </c>
      <c r="P1836" s="16">
        <v>0</v>
      </c>
      <c r="Q1836" s="16">
        <v>0</v>
      </c>
      <c r="R1836" s="16">
        <f>Q1836*16.876/100</f>
        <v>0</v>
      </c>
      <c r="S1836" s="17">
        <f t="shared" si="196"/>
        <v>0</v>
      </c>
      <c r="T1836" s="16">
        <v>0</v>
      </c>
      <c r="U1836" s="18">
        <f t="shared" si="197"/>
        <v>0</v>
      </c>
      <c r="V1836" s="18">
        <f t="shared" si="198"/>
        <v>0</v>
      </c>
      <c r="W1836" s="18">
        <f t="shared" si="199"/>
        <v>0</v>
      </c>
      <c r="X1836" s="27"/>
      <c r="Y1836" s="19">
        <f t="shared" si="200"/>
        <v>0</v>
      </c>
      <c r="Z1836" s="18">
        <f t="shared" si="201"/>
        <v>0</v>
      </c>
      <c r="AA1836" s="12">
        <v>40</v>
      </c>
      <c r="AB1836" s="12">
        <v>800</v>
      </c>
      <c r="AC1836" s="28">
        <f>+I1836+Y1836-Z1836</f>
        <v>1.81</v>
      </c>
      <c r="AD1836" s="20">
        <f t="shared" si="202"/>
        <v>0</v>
      </c>
      <c r="AE1836">
        <v>0</v>
      </c>
    </row>
    <row r="1837" spans="1:31" x14ac:dyDescent="0.25">
      <c r="A1837" s="9">
        <v>45107</v>
      </c>
      <c r="B1837" s="10" t="s">
        <v>450</v>
      </c>
      <c r="C1837" s="10" t="s">
        <v>28</v>
      </c>
      <c r="D1837" s="10" t="s">
        <v>40</v>
      </c>
      <c r="E1837" s="10" t="s">
        <v>30</v>
      </c>
      <c r="F1837" s="10">
        <v>125</v>
      </c>
      <c r="G1837" s="10">
        <v>136</v>
      </c>
      <c r="H1837" s="11">
        <f>SUMIFS(AA:AA,$A:$A,EOMONTH($A1837,-1),$B:$B,$B1837)</f>
        <v>720</v>
      </c>
      <c r="I1837" s="63">
        <f>ROUND(SUMIFS(AC:AC,$A:$A,EOMONTH($A1837,-1),$B:$B,$B1837),2)</f>
        <v>32.51</v>
      </c>
      <c r="J1837" s="11">
        <f>SUMIFS(AB:AB,$A:$A,EOMONTH($A1837,-1),$B:$B,$B1837)</f>
        <v>14400</v>
      </c>
      <c r="K1837" s="13">
        <v>0</v>
      </c>
      <c r="L1837" s="25">
        <v>0</v>
      </c>
      <c r="M1837" s="15">
        <v>0</v>
      </c>
      <c r="N1837" s="14">
        <v>0</v>
      </c>
      <c r="O1837" s="16">
        <v>0</v>
      </c>
      <c r="P1837" s="16">
        <v>0</v>
      </c>
      <c r="Q1837" s="16">
        <v>0</v>
      </c>
      <c r="R1837" s="16">
        <f>Q1837*16.876/100</f>
        <v>0</v>
      </c>
      <c r="S1837" s="17">
        <f t="shared" si="196"/>
        <v>0</v>
      </c>
      <c r="T1837" s="16">
        <v>0</v>
      </c>
      <c r="U1837" s="18">
        <f t="shared" si="197"/>
        <v>97.92</v>
      </c>
      <c r="V1837" s="18">
        <f t="shared" si="198"/>
        <v>0</v>
      </c>
      <c r="W1837" s="18">
        <f t="shared" si="199"/>
        <v>0</v>
      </c>
      <c r="X1837" s="27"/>
      <c r="Y1837" s="19">
        <f t="shared" si="200"/>
        <v>0</v>
      </c>
      <c r="Z1837" s="18">
        <f t="shared" si="201"/>
        <v>0</v>
      </c>
      <c r="AA1837" s="12">
        <v>720</v>
      </c>
      <c r="AB1837" s="12">
        <v>14400</v>
      </c>
      <c r="AC1837" s="28">
        <f>+I1837+Y1837-Z1837</f>
        <v>32.51</v>
      </c>
      <c r="AD1837" s="20">
        <f t="shared" si="202"/>
        <v>0</v>
      </c>
      <c r="AE1837">
        <v>0</v>
      </c>
    </row>
    <row r="1838" spans="1:31" x14ac:dyDescent="0.25">
      <c r="A1838" s="9">
        <v>45107</v>
      </c>
      <c r="B1838" s="10" t="s">
        <v>451</v>
      </c>
      <c r="C1838" s="10" t="s">
        <v>28</v>
      </c>
      <c r="D1838" s="10" t="s">
        <v>29</v>
      </c>
      <c r="E1838" s="10" t="s">
        <v>30</v>
      </c>
      <c r="F1838" s="10"/>
      <c r="G1838" s="10">
        <v>0</v>
      </c>
      <c r="H1838" s="11">
        <f>SUMIFS(AA:AA,$A:$A,EOMONTH($A1838,-1),$B:$B,$B1838)</f>
        <v>660</v>
      </c>
      <c r="I1838" s="63">
        <f>ROUND(SUMIFS(AC:AC,$A:$A,EOMONTH($A1838,-1),$B:$B,$B1838),2)</f>
        <v>36.159999999999997</v>
      </c>
      <c r="J1838" s="11">
        <f>SUMIFS(AB:AB,$A:$A,EOMONTH($A1838,-1),$B:$B,$B1838)</f>
        <v>12467.49</v>
      </c>
      <c r="K1838" s="13">
        <v>0</v>
      </c>
      <c r="L1838" s="25">
        <v>0</v>
      </c>
      <c r="M1838" s="15">
        <v>0</v>
      </c>
      <c r="N1838" s="14">
        <v>0</v>
      </c>
      <c r="O1838" s="16">
        <v>0</v>
      </c>
      <c r="P1838" s="16">
        <v>0</v>
      </c>
      <c r="Q1838" s="16">
        <v>40</v>
      </c>
      <c r="R1838" s="16">
        <f>Q1838*16.876/100</f>
        <v>6.7504000000000008</v>
      </c>
      <c r="S1838" s="17">
        <f t="shared" si="196"/>
        <v>46.750399999999999</v>
      </c>
      <c r="T1838" s="16">
        <v>755.6</v>
      </c>
      <c r="U1838" s="18">
        <f t="shared" si="197"/>
        <v>0</v>
      </c>
      <c r="V1838" s="18">
        <f t="shared" si="198"/>
        <v>0</v>
      </c>
      <c r="W1838" s="18">
        <f t="shared" si="199"/>
        <v>0</v>
      </c>
      <c r="X1838" s="27"/>
      <c r="Y1838" s="19">
        <f t="shared" si="200"/>
        <v>0</v>
      </c>
      <c r="Z1838" s="18">
        <f t="shared" si="201"/>
        <v>0</v>
      </c>
      <c r="AA1838" s="12">
        <v>620</v>
      </c>
      <c r="AB1838" s="12">
        <v>11711.88</v>
      </c>
      <c r="AC1838" s="28">
        <f>+I1838+Y1838-Z1838</f>
        <v>36.159999999999997</v>
      </c>
      <c r="AD1838" s="20">
        <f t="shared" si="202"/>
        <v>0</v>
      </c>
      <c r="AE1838">
        <v>0</v>
      </c>
    </row>
    <row r="1839" spans="1:31" x14ac:dyDescent="0.25">
      <c r="A1839" s="9">
        <v>45107</v>
      </c>
      <c r="B1839" s="10" t="s">
        <v>452</v>
      </c>
      <c r="C1839" s="10" t="s">
        <v>28</v>
      </c>
      <c r="D1839" s="10" t="s">
        <v>29</v>
      </c>
      <c r="E1839" s="10" t="s">
        <v>30</v>
      </c>
      <c r="F1839" s="10"/>
      <c r="G1839" s="10">
        <v>0</v>
      </c>
      <c r="H1839" s="11">
        <f>SUMIFS(AA:AA,$A:$A,EOMONTH($A1839,-1),$B:$B,$B1839)</f>
        <v>852</v>
      </c>
      <c r="I1839" s="63">
        <f>ROUND(SUMIFS(AC:AC,$A:$A,EOMONTH($A1839,-1),$B:$B,$B1839),2)</f>
        <v>38.47</v>
      </c>
      <c r="J1839" s="11">
        <f>SUMIFS(AB:AB,$A:$A,EOMONTH($A1839,-1),$B:$B,$B1839)</f>
        <v>13699.85</v>
      </c>
      <c r="K1839" s="13">
        <v>0</v>
      </c>
      <c r="L1839" s="25">
        <v>0</v>
      </c>
      <c r="M1839" s="15">
        <v>0</v>
      </c>
      <c r="N1839" s="14">
        <v>0</v>
      </c>
      <c r="O1839" s="16">
        <v>0</v>
      </c>
      <c r="P1839" s="16">
        <v>0</v>
      </c>
      <c r="Q1839" s="16">
        <v>0</v>
      </c>
      <c r="R1839" s="16">
        <f>Q1839*16.876/100</f>
        <v>0</v>
      </c>
      <c r="S1839" s="17">
        <f t="shared" si="196"/>
        <v>0</v>
      </c>
      <c r="T1839" s="16">
        <v>0</v>
      </c>
      <c r="U1839" s="18">
        <f t="shared" si="197"/>
        <v>0</v>
      </c>
      <c r="V1839" s="18">
        <f t="shared" si="198"/>
        <v>0</v>
      </c>
      <c r="W1839" s="18">
        <f t="shared" si="199"/>
        <v>0</v>
      </c>
      <c r="X1839" s="27"/>
      <c r="Y1839" s="19">
        <f t="shared" si="200"/>
        <v>0</v>
      </c>
      <c r="Z1839" s="18">
        <f t="shared" si="201"/>
        <v>0</v>
      </c>
      <c r="AA1839" s="12">
        <v>852</v>
      </c>
      <c r="AB1839" s="12">
        <v>13699.85</v>
      </c>
      <c r="AC1839" s="28">
        <f>+I1839+Y1839-Z1839</f>
        <v>38.47</v>
      </c>
      <c r="AD1839" s="20">
        <f t="shared" si="202"/>
        <v>0</v>
      </c>
      <c r="AE1839">
        <v>0</v>
      </c>
    </row>
    <row r="1840" spans="1:31" x14ac:dyDescent="0.25">
      <c r="A1840" s="9">
        <v>45107</v>
      </c>
      <c r="B1840" s="10" t="s">
        <v>453</v>
      </c>
      <c r="C1840" s="10" t="s">
        <v>28</v>
      </c>
      <c r="D1840" s="10" t="s">
        <v>29</v>
      </c>
      <c r="E1840" s="10" t="s">
        <v>30</v>
      </c>
      <c r="F1840" s="10"/>
      <c r="G1840" s="10">
        <v>0</v>
      </c>
      <c r="H1840" s="11">
        <f>SUMIFS(AA:AA,$A:$A,EOMONTH($A1840,-1),$B:$B,$B1840)</f>
        <v>996</v>
      </c>
      <c r="I1840" s="63">
        <f>ROUND(SUMIFS(AC:AC,$A:$A,EOMONTH($A1840,-1),$B:$B,$B1840),2)</f>
        <v>47.18</v>
      </c>
      <c r="J1840" s="11">
        <f>SUMIFS(AB:AB,$A:$A,EOMONTH($A1840,-1),$B:$B,$B1840)</f>
        <v>15444.47</v>
      </c>
      <c r="K1840" s="13">
        <v>0</v>
      </c>
      <c r="L1840" s="25">
        <v>0</v>
      </c>
      <c r="M1840" s="15">
        <v>0</v>
      </c>
      <c r="N1840" s="14">
        <v>0</v>
      </c>
      <c r="O1840" s="16">
        <v>0</v>
      </c>
      <c r="P1840" s="16">
        <v>0</v>
      </c>
      <c r="Q1840" s="16">
        <v>90</v>
      </c>
      <c r="R1840" s="16">
        <f>Q1840*16.876/100</f>
        <v>15.188400000000001</v>
      </c>
      <c r="S1840" s="17">
        <f t="shared" si="196"/>
        <v>105.1884</v>
      </c>
      <c r="T1840" s="16">
        <v>1395.9</v>
      </c>
      <c r="U1840" s="18">
        <f t="shared" si="197"/>
        <v>0</v>
      </c>
      <c r="V1840" s="18">
        <f t="shared" si="198"/>
        <v>0</v>
      </c>
      <c r="W1840" s="18">
        <f t="shared" si="199"/>
        <v>0</v>
      </c>
      <c r="X1840" s="27"/>
      <c r="Y1840" s="19">
        <f t="shared" si="200"/>
        <v>0</v>
      </c>
      <c r="Z1840" s="18">
        <f t="shared" si="201"/>
        <v>0</v>
      </c>
      <c r="AA1840" s="12">
        <v>906</v>
      </c>
      <c r="AB1840" s="12">
        <v>14048.89</v>
      </c>
      <c r="AC1840" s="28">
        <f>+I1840+Y1840-Z1840</f>
        <v>47.18</v>
      </c>
      <c r="AD1840" s="20">
        <f t="shared" si="202"/>
        <v>0</v>
      </c>
      <c r="AE1840">
        <v>0</v>
      </c>
    </row>
    <row r="1841" spans="1:31" x14ac:dyDescent="0.25">
      <c r="A1841" s="9">
        <v>45107</v>
      </c>
      <c r="B1841" s="10" t="s">
        <v>454</v>
      </c>
      <c r="C1841" s="10" t="s">
        <v>28</v>
      </c>
      <c r="D1841" s="10" t="s">
        <v>29</v>
      </c>
      <c r="E1841" s="10" t="s">
        <v>30</v>
      </c>
      <c r="F1841" s="10"/>
      <c r="G1841" s="10">
        <v>0</v>
      </c>
      <c r="H1841" s="11">
        <f>SUMIFS(AA:AA,$A:$A,EOMONTH($A1841,-1),$B:$B,$B1841)</f>
        <v>663</v>
      </c>
      <c r="I1841" s="63">
        <f>ROUND(SUMIFS(AC:AC,$A:$A,EOMONTH($A1841,-1),$B:$B,$B1841),2)</f>
        <v>29.93</v>
      </c>
      <c r="J1841" s="11">
        <f>SUMIFS(AB:AB,$A:$A,EOMONTH($A1841,-1),$B:$B,$B1841)</f>
        <v>12490.08</v>
      </c>
      <c r="K1841" s="13">
        <v>0</v>
      </c>
      <c r="L1841" s="25">
        <v>0</v>
      </c>
      <c r="M1841" s="15">
        <v>0</v>
      </c>
      <c r="N1841" s="14">
        <v>0</v>
      </c>
      <c r="O1841" s="16">
        <v>0</v>
      </c>
      <c r="P1841" s="16">
        <v>0</v>
      </c>
      <c r="Q1841" s="16">
        <v>0</v>
      </c>
      <c r="R1841" s="16">
        <f>Q1841*16.876/100</f>
        <v>0</v>
      </c>
      <c r="S1841" s="17">
        <f t="shared" si="196"/>
        <v>0</v>
      </c>
      <c r="T1841" s="16">
        <v>0</v>
      </c>
      <c r="U1841" s="18">
        <f t="shared" si="197"/>
        <v>0</v>
      </c>
      <c r="V1841" s="18">
        <f t="shared" si="198"/>
        <v>0</v>
      </c>
      <c r="W1841" s="18">
        <f t="shared" si="199"/>
        <v>0</v>
      </c>
      <c r="X1841" s="27"/>
      <c r="Y1841" s="19">
        <f t="shared" si="200"/>
        <v>0</v>
      </c>
      <c r="Z1841" s="18">
        <f t="shared" si="201"/>
        <v>0</v>
      </c>
      <c r="AA1841" s="12">
        <v>663</v>
      </c>
      <c r="AB1841" s="12">
        <v>12490.08</v>
      </c>
      <c r="AC1841" s="28">
        <f>+I1841+Y1841-Z1841</f>
        <v>29.93</v>
      </c>
      <c r="AD1841" s="20">
        <f t="shared" si="202"/>
        <v>0</v>
      </c>
      <c r="AE1841">
        <v>0</v>
      </c>
    </row>
    <row r="1842" spans="1:31" x14ac:dyDescent="0.25">
      <c r="A1842" s="9">
        <v>45107</v>
      </c>
      <c r="B1842" s="10" t="s">
        <v>455</v>
      </c>
      <c r="C1842" s="10" t="s">
        <v>28</v>
      </c>
      <c r="D1842" s="10" t="s">
        <v>40</v>
      </c>
      <c r="E1842" s="10" t="s">
        <v>30</v>
      </c>
      <c r="F1842" s="10">
        <v>125</v>
      </c>
      <c r="G1842" s="10">
        <v>136</v>
      </c>
      <c r="H1842" s="11">
        <f>SUMIFS(AA:AA,$A:$A,EOMONTH($A1842,-1),$B:$B,$B1842)</f>
        <v>665</v>
      </c>
      <c r="I1842" s="63">
        <f>ROUND(SUMIFS(AC:AC,$A:$A,EOMONTH($A1842,-1),$B:$B,$B1842),2)</f>
        <v>42.49</v>
      </c>
      <c r="J1842" s="11">
        <f>SUMIFS(AB:AB,$A:$A,EOMONTH($A1842,-1),$B:$B,$B1842)</f>
        <v>10715.39</v>
      </c>
      <c r="K1842" s="13">
        <v>0</v>
      </c>
      <c r="L1842" s="25">
        <v>0</v>
      </c>
      <c r="M1842" s="15">
        <v>0</v>
      </c>
      <c r="N1842" s="14">
        <v>0</v>
      </c>
      <c r="O1842" s="16">
        <v>0</v>
      </c>
      <c r="P1842" s="16">
        <v>0</v>
      </c>
      <c r="Q1842" s="16">
        <v>84</v>
      </c>
      <c r="R1842" s="16">
        <f>Q1842*16.876/100</f>
        <v>14.175840000000001</v>
      </c>
      <c r="S1842" s="17">
        <f t="shared" si="196"/>
        <v>98.175839999999994</v>
      </c>
      <c r="T1842" s="16">
        <v>1353.24</v>
      </c>
      <c r="U1842" s="18">
        <f t="shared" si="197"/>
        <v>90.44</v>
      </c>
      <c r="V1842" s="18">
        <f t="shared" si="198"/>
        <v>0</v>
      </c>
      <c r="W1842" s="18">
        <f t="shared" si="199"/>
        <v>0</v>
      </c>
      <c r="X1842" s="27"/>
      <c r="Y1842" s="19">
        <f t="shared" si="200"/>
        <v>0</v>
      </c>
      <c r="Z1842" s="18">
        <f t="shared" si="201"/>
        <v>0</v>
      </c>
      <c r="AA1842" s="12">
        <v>581</v>
      </c>
      <c r="AB1842" s="12">
        <v>9361.8700000000008</v>
      </c>
      <c r="AC1842" s="28">
        <f>+I1842+Y1842-Z1842</f>
        <v>42.49</v>
      </c>
      <c r="AD1842" s="20">
        <f t="shared" si="202"/>
        <v>0</v>
      </c>
      <c r="AE1842">
        <v>0</v>
      </c>
    </row>
    <row r="1843" spans="1:31" x14ac:dyDescent="0.25">
      <c r="A1843" s="9">
        <v>45107</v>
      </c>
      <c r="B1843" s="10" t="s">
        <v>456</v>
      </c>
      <c r="C1843" s="10" t="s">
        <v>28</v>
      </c>
      <c r="D1843" s="10" t="s">
        <v>40</v>
      </c>
      <c r="E1843" s="10" t="s">
        <v>30</v>
      </c>
      <c r="F1843" s="10">
        <v>125</v>
      </c>
      <c r="G1843" s="10">
        <v>136</v>
      </c>
      <c r="H1843" s="11">
        <f>SUMIFS(AA:AA,$A:$A,EOMONTH($A1843,-1),$B:$B,$B1843)</f>
        <v>2144</v>
      </c>
      <c r="I1843" s="63">
        <f>ROUND(SUMIFS(AC:AC,$A:$A,EOMONTH($A1843,-1),$B:$B,$B1843),2)</f>
        <v>101.95</v>
      </c>
      <c r="J1843" s="11">
        <f>SUMIFS(AB:AB,$A:$A,EOMONTH($A1843,-1),$B:$B,$B1843)</f>
        <v>34034.18</v>
      </c>
      <c r="K1843" s="13">
        <v>0</v>
      </c>
      <c r="L1843" s="25">
        <v>0</v>
      </c>
      <c r="M1843" s="15">
        <v>0</v>
      </c>
      <c r="N1843" s="14">
        <v>0</v>
      </c>
      <c r="O1843" s="16">
        <v>0</v>
      </c>
      <c r="P1843" s="16">
        <v>0</v>
      </c>
      <c r="Q1843" s="16">
        <v>95</v>
      </c>
      <c r="R1843" s="16">
        <f>Q1843*16.876/100</f>
        <v>16.0322</v>
      </c>
      <c r="S1843" s="17">
        <f t="shared" si="196"/>
        <v>111.0322</v>
      </c>
      <c r="T1843" s="16">
        <v>1507.65</v>
      </c>
      <c r="U1843" s="18">
        <f t="shared" si="197"/>
        <v>291.584</v>
      </c>
      <c r="V1843" s="18">
        <f t="shared" si="198"/>
        <v>0</v>
      </c>
      <c r="W1843" s="18">
        <f t="shared" si="199"/>
        <v>0</v>
      </c>
      <c r="X1843" s="27"/>
      <c r="Y1843" s="19">
        <f t="shared" si="200"/>
        <v>0</v>
      </c>
      <c r="Z1843" s="18">
        <f t="shared" si="201"/>
        <v>0</v>
      </c>
      <c r="AA1843" s="12">
        <v>2049</v>
      </c>
      <c r="AB1843" s="12">
        <v>32526.13</v>
      </c>
      <c r="AC1843" s="28">
        <f>+I1843+Y1843-Z1843</f>
        <v>101.95</v>
      </c>
      <c r="AD1843" s="20">
        <f t="shared" si="202"/>
        <v>0</v>
      </c>
      <c r="AE1843">
        <v>0</v>
      </c>
    </row>
    <row r="1844" spans="1:31" x14ac:dyDescent="0.25">
      <c r="A1844" s="59">
        <v>45107</v>
      </c>
      <c r="B1844" s="60" t="s">
        <v>821</v>
      </c>
      <c r="C1844" s="60" t="s">
        <v>105</v>
      </c>
      <c r="D1844" s="60" t="s">
        <v>29</v>
      </c>
      <c r="E1844" s="60" t="s">
        <v>30</v>
      </c>
      <c r="F1844" s="10"/>
      <c r="G1844" s="10"/>
      <c r="H1844" s="11"/>
      <c r="I1844" s="63">
        <f>ROUND(SUMIFS(AC:AC,$A:$A,EOMONTH($A1844,-1),$B:$B,$B1844),2)</f>
        <v>0</v>
      </c>
      <c r="J1844" s="11"/>
      <c r="K1844" s="13"/>
      <c r="L1844" s="25"/>
      <c r="M1844" s="15"/>
      <c r="N1844" s="14"/>
      <c r="O1844" s="16"/>
      <c r="P1844" s="16"/>
      <c r="Q1844" s="16"/>
      <c r="R1844" s="16"/>
      <c r="S1844" s="17">
        <f t="shared" si="196"/>
        <v>0</v>
      </c>
      <c r="T1844" s="16"/>
      <c r="U1844" s="18">
        <f t="shared" si="197"/>
        <v>0</v>
      </c>
      <c r="V1844" s="18">
        <f t="shared" si="198"/>
        <v>0</v>
      </c>
      <c r="W1844" s="18">
        <f t="shared" si="199"/>
        <v>0</v>
      </c>
      <c r="X1844" s="27"/>
      <c r="Y1844" s="19">
        <f t="shared" si="200"/>
        <v>0</v>
      </c>
      <c r="Z1844" s="18">
        <f t="shared" si="201"/>
        <v>0</v>
      </c>
      <c r="AA1844" s="12"/>
      <c r="AB1844" s="12"/>
      <c r="AC1844" s="28">
        <f>+I1844+Y1844-Z1844</f>
        <v>0</v>
      </c>
      <c r="AD1844" s="20">
        <f t="shared" si="202"/>
        <v>0</v>
      </c>
      <c r="AE1844">
        <v>0</v>
      </c>
    </row>
    <row r="1845" spans="1:31" x14ac:dyDescent="0.25">
      <c r="A1845" s="9">
        <v>45107</v>
      </c>
      <c r="B1845" s="10" t="s">
        <v>457</v>
      </c>
      <c r="C1845" s="10" t="s">
        <v>28</v>
      </c>
      <c r="D1845" s="10" t="s">
        <v>29</v>
      </c>
      <c r="E1845" s="10" t="s">
        <v>30</v>
      </c>
      <c r="F1845" s="10"/>
      <c r="G1845" s="10">
        <v>0</v>
      </c>
      <c r="H1845" s="11">
        <f>SUMIFS(AA:AA,$A:$A,EOMONTH($A1845,-1),$B:$B,$B1845)</f>
        <v>197</v>
      </c>
      <c r="I1845" s="63">
        <f>ROUND(SUMIFS(AC:AC,$A:$A,EOMONTH($A1845,-1),$B:$B,$B1845),2)</f>
        <v>14.27</v>
      </c>
      <c r="J1845" s="11">
        <f>SUMIFS(AB:AB,$A:$A,EOMONTH($A1845,-1),$B:$B,$B1845)</f>
        <v>1961.17</v>
      </c>
      <c r="K1845" s="13">
        <v>0</v>
      </c>
      <c r="L1845" s="25">
        <v>0</v>
      </c>
      <c r="M1845" s="15">
        <v>1</v>
      </c>
      <c r="N1845" s="14">
        <v>9.9600000000000009</v>
      </c>
      <c r="O1845" s="16">
        <v>0</v>
      </c>
      <c r="P1845" s="16">
        <v>0</v>
      </c>
      <c r="Q1845" s="16">
        <v>80</v>
      </c>
      <c r="R1845" s="16">
        <f>Q1845*16.876/100</f>
        <v>13.500800000000002</v>
      </c>
      <c r="S1845" s="17">
        <f t="shared" si="196"/>
        <v>93.500799999999998</v>
      </c>
      <c r="T1845" s="16">
        <v>796.8</v>
      </c>
      <c r="U1845" s="18">
        <f t="shared" si="197"/>
        <v>0</v>
      </c>
      <c r="V1845" s="18">
        <f t="shared" si="198"/>
        <v>0</v>
      </c>
      <c r="W1845" s="18">
        <f t="shared" si="199"/>
        <v>0</v>
      </c>
      <c r="X1845" s="27"/>
      <c r="Y1845" s="19">
        <f t="shared" si="200"/>
        <v>0</v>
      </c>
      <c r="Z1845" s="18">
        <f t="shared" si="201"/>
        <v>0</v>
      </c>
      <c r="AA1845" s="12">
        <v>118</v>
      </c>
      <c r="AB1845" s="12">
        <v>1174.71</v>
      </c>
      <c r="AC1845" s="28">
        <f>+I1845+Y1845-Z1845</f>
        <v>14.27</v>
      </c>
      <c r="AD1845" s="20">
        <f t="shared" si="202"/>
        <v>0</v>
      </c>
      <c r="AE1845">
        <v>0</v>
      </c>
    </row>
    <row r="1846" spans="1:31" x14ac:dyDescent="0.25">
      <c r="A1846" s="9">
        <v>45107</v>
      </c>
      <c r="B1846" s="10" t="s">
        <v>458</v>
      </c>
      <c r="C1846" s="10" t="s">
        <v>28</v>
      </c>
      <c r="D1846" s="10" t="s">
        <v>29</v>
      </c>
      <c r="E1846" s="10" t="s">
        <v>30</v>
      </c>
      <c r="F1846" s="10"/>
      <c r="G1846" s="10">
        <v>0</v>
      </c>
      <c r="H1846" s="11">
        <f>SUMIFS(AA:AA,$A:$A,EOMONTH($A1846,-1),$B:$B,$B1846)</f>
        <v>120</v>
      </c>
      <c r="I1846" s="63">
        <f>ROUND(SUMIFS(AC:AC,$A:$A,EOMONTH($A1846,-1),$B:$B,$B1846),2)</f>
        <v>5.42</v>
      </c>
      <c r="J1846" s="11">
        <f>SUMIFS(AB:AB,$A:$A,EOMONTH($A1846,-1),$B:$B,$B1846)</f>
        <v>0</v>
      </c>
      <c r="K1846" s="13">
        <v>0</v>
      </c>
      <c r="L1846" s="25">
        <v>0</v>
      </c>
      <c r="M1846" s="15">
        <v>0</v>
      </c>
      <c r="N1846" s="14">
        <v>0</v>
      </c>
      <c r="O1846" s="16">
        <v>0</v>
      </c>
      <c r="P1846" s="16">
        <v>0</v>
      </c>
      <c r="Q1846" s="16">
        <v>0</v>
      </c>
      <c r="R1846" s="16">
        <f>Q1846*16.876/100</f>
        <v>0</v>
      </c>
      <c r="S1846" s="17">
        <f t="shared" si="196"/>
        <v>0</v>
      </c>
      <c r="T1846" s="16">
        <v>0</v>
      </c>
      <c r="U1846" s="18">
        <f t="shared" si="197"/>
        <v>0</v>
      </c>
      <c r="V1846" s="18">
        <f t="shared" si="198"/>
        <v>0</v>
      </c>
      <c r="W1846" s="18">
        <f t="shared" si="199"/>
        <v>0</v>
      </c>
      <c r="X1846" s="27"/>
      <c r="Y1846" s="19">
        <f t="shared" si="200"/>
        <v>0</v>
      </c>
      <c r="Z1846" s="18">
        <f t="shared" si="201"/>
        <v>0</v>
      </c>
      <c r="AA1846" s="12">
        <v>120</v>
      </c>
      <c r="AB1846" s="12">
        <v>0</v>
      </c>
      <c r="AC1846" s="28">
        <f>+I1846+Y1846-Z1846</f>
        <v>5.42</v>
      </c>
      <c r="AD1846" s="20">
        <f t="shared" si="202"/>
        <v>0</v>
      </c>
      <c r="AE1846">
        <v>0</v>
      </c>
    </row>
    <row r="1847" spans="1:31" x14ac:dyDescent="0.25">
      <c r="A1847" s="9">
        <v>45107</v>
      </c>
      <c r="B1847" s="10" t="s">
        <v>459</v>
      </c>
      <c r="C1847" s="10" t="s">
        <v>28</v>
      </c>
      <c r="D1847" s="10" t="s">
        <v>29</v>
      </c>
      <c r="E1847" s="10" t="s">
        <v>30</v>
      </c>
      <c r="F1847" s="10"/>
      <c r="G1847" s="10">
        <v>0</v>
      </c>
      <c r="H1847" s="11">
        <f>SUMIFS(AA:AA,$A:$A,EOMONTH($A1847,-1),$B:$B,$B1847)</f>
        <v>1</v>
      </c>
      <c r="I1847" s="63">
        <f>ROUND(SUMIFS(AC:AC,$A:$A,EOMONTH($A1847,-1),$B:$B,$B1847),2)</f>
        <v>0.05</v>
      </c>
      <c r="J1847" s="11">
        <f>SUMIFS(AB:AB,$A:$A,EOMONTH($A1847,-1),$B:$B,$B1847)</f>
        <v>22.04</v>
      </c>
      <c r="K1847" s="13">
        <v>0</v>
      </c>
      <c r="L1847" s="25">
        <v>0</v>
      </c>
      <c r="M1847" s="15">
        <v>0</v>
      </c>
      <c r="N1847" s="14">
        <v>0</v>
      </c>
      <c r="O1847" s="16">
        <v>0</v>
      </c>
      <c r="P1847" s="16">
        <v>0</v>
      </c>
      <c r="Q1847" s="16">
        <v>0</v>
      </c>
      <c r="R1847" s="16">
        <f>Q1847*16.876/100</f>
        <v>0</v>
      </c>
      <c r="S1847" s="17">
        <f t="shared" si="196"/>
        <v>0</v>
      </c>
      <c r="T1847" s="16">
        <v>0</v>
      </c>
      <c r="U1847" s="18">
        <f t="shared" si="197"/>
        <v>0</v>
      </c>
      <c r="V1847" s="18">
        <f t="shared" si="198"/>
        <v>0</v>
      </c>
      <c r="W1847" s="18">
        <f t="shared" si="199"/>
        <v>0</v>
      </c>
      <c r="X1847" s="27"/>
      <c r="Y1847" s="19">
        <f t="shared" si="200"/>
        <v>0</v>
      </c>
      <c r="Z1847" s="18">
        <f t="shared" si="201"/>
        <v>0</v>
      </c>
      <c r="AA1847" s="12">
        <v>1</v>
      </c>
      <c r="AB1847" s="12">
        <v>22.04</v>
      </c>
      <c r="AC1847" s="28">
        <f>+I1847+Y1847-Z1847</f>
        <v>0.05</v>
      </c>
      <c r="AD1847" s="20">
        <f t="shared" si="202"/>
        <v>0</v>
      </c>
      <c r="AE1847">
        <v>0</v>
      </c>
    </row>
    <row r="1848" spans="1:31" x14ac:dyDescent="0.25">
      <c r="A1848" s="9">
        <v>45107</v>
      </c>
      <c r="B1848" s="10" t="s">
        <v>460</v>
      </c>
      <c r="C1848" s="10" t="s">
        <v>28</v>
      </c>
      <c r="D1848" s="10" t="s">
        <v>29</v>
      </c>
      <c r="E1848" s="10" t="s">
        <v>30</v>
      </c>
      <c r="F1848" s="10"/>
      <c r="G1848" s="10">
        <v>0</v>
      </c>
      <c r="H1848" s="11">
        <f>SUMIFS(AA:AA,$A:$A,EOMONTH($A1848,-1),$B:$B,$B1848)</f>
        <v>500</v>
      </c>
      <c r="I1848" s="63">
        <f>ROUND(SUMIFS(AC:AC,$A:$A,EOMONTH($A1848,-1),$B:$B,$B1848),2)</f>
        <v>22.57</v>
      </c>
      <c r="J1848" s="11">
        <f>SUMIFS(AB:AB,$A:$A,EOMONTH($A1848,-1),$B:$B,$B1848)</f>
        <v>0</v>
      </c>
      <c r="K1848" s="13">
        <v>0</v>
      </c>
      <c r="L1848" s="25">
        <v>0</v>
      </c>
      <c r="M1848" s="15">
        <v>0</v>
      </c>
      <c r="N1848" s="14">
        <v>0</v>
      </c>
      <c r="O1848" s="16">
        <v>0</v>
      </c>
      <c r="P1848" s="16">
        <v>0</v>
      </c>
      <c r="Q1848" s="16">
        <v>0</v>
      </c>
      <c r="R1848" s="16">
        <f>Q1848*16.876/100</f>
        <v>0</v>
      </c>
      <c r="S1848" s="17">
        <f t="shared" si="196"/>
        <v>0</v>
      </c>
      <c r="T1848" s="16">
        <v>0</v>
      </c>
      <c r="U1848" s="18">
        <f t="shared" si="197"/>
        <v>0</v>
      </c>
      <c r="V1848" s="18">
        <f t="shared" si="198"/>
        <v>0</v>
      </c>
      <c r="W1848" s="18">
        <f t="shared" si="199"/>
        <v>0</v>
      </c>
      <c r="X1848" s="27"/>
      <c r="Y1848" s="19">
        <f t="shared" si="200"/>
        <v>0</v>
      </c>
      <c r="Z1848" s="18">
        <f t="shared" si="201"/>
        <v>0</v>
      </c>
      <c r="AA1848" s="12">
        <v>500</v>
      </c>
      <c r="AB1848" s="12">
        <v>0</v>
      </c>
      <c r="AC1848" s="28">
        <f>+I1848+Y1848-Z1848</f>
        <v>22.57</v>
      </c>
      <c r="AD1848" s="20">
        <f t="shared" si="202"/>
        <v>0</v>
      </c>
      <c r="AE1848">
        <v>0</v>
      </c>
    </row>
    <row r="1849" spans="1:31" x14ac:dyDescent="0.25">
      <c r="A1849" s="9">
        <v>45107</v>
      </c>
      <c r="B1849" s="10" t="s">
        <v>461</v>
      </c>
      <c r="C1849" s="10" t="s">
        <v>28</v>
      </c>
      <c r="D1849" s="10" t="s">
        <v>29</v>
      </c>
      <c r="E1849" s="10" t="s">
        <v>30</v>
      </c>
      <c r="F1849" s="10"/>
      <c r="G1849" s="10">
        <v>0</v>
      </c>
      <c r="H1849" s="11">
        <f>SUMIFS(AA:AA,$A:$A,EOMONTH($A1849,-1),$B:$B,$B1849)</f>
        <v>76</v>
      </c>
      <c r="I1849" s="63">
        <f>ROUND(SUMIFS(AC:AC,$A:$A,EOMONTH($A1849,-1),$B:$B,$B1849),2)</f>
        <v>5.01</v>
      </c>
      <c r="J1849" s="11">
        <f>SUMIFS(AB:AB,$A:$A,EOMONTH($A1849,-1),$B:$B,$B1849)</f>
        <v>0</v>
      </c>
      <c r="K1849" s="13">
        <v>0</v>
      </c>
      <c r="L1849" s="25">
        <v>0</v>
      </c>
      <c r="M1849" s="15">
        <v>0</v>
      </c>
      <c r="N1849" s="14">
        <v>0</v>
      </c>
      <c r="O1849" s="16">
        <v>0</v>
      </c>
      <c r="P1849" s="16">
        <v>0</v>
      </c>
      <c r="Q1849" s="16">
        <v>0</v>
      </c>
      <c r="R1849" s="16">
        <f>Q1849*16.876/100</f>
        <v>0</v>
      </c>
      <c r="S1849" s="17">
        <f t="shared" si="196"/>
        <v>0</v>
      </c>
      <c r="T1849" s="16">
        <v>0</v>
      </c>
      <c r="U1849" s="18">
        <f t="shared" si="197"/>
        <v>0</v>
      </c>
      <c r="V1849" s="18">
        <f t="shared" si="198"/>
        <v>0</v>
      </c>
      <c r="W1849" s="18">
        <f t="shared" si="199"/>
        <v>0</v>
      </c>
      <c r="X1849" s="27"/>
      <c r="Y1849" s="19">
        <f t="shared" si="200"/>
        <v>0</v>
      </c>
      <c r="Z1849" s="18">
        <f t="shared" si="201"/>
        <v>0</v>
      </c>
      <c r="AA1849" s="12">
        <v>76</v>
      </c>
      <c r="AB1849" s="12">
        <v>0</v>
      </c>
      <c r="AC1849" s="28">
        <f>+I1849+Y1849-Z1849</f>
        <v>5.01</v>
      </c>
      <c r="AD1849" s="20">
        <f t="shared" si="202"/>
        <v>0</v>
      </c>
      <c r="AE1849">
        <v>0</v>
      </c>
    </row>
    <row r="1850" spans="1:31" x14ac:dyDescent="0.25">
      <c r="A1850" s="9">
        <v>45107</v>
      </c>
      <c r="B1850" s="10" t="s">
        <v>462</v>
      </c>
      <c r="C1850" s="10" t="s">
        <v>28</v>
      </c>
      <c r="D1850" s="10" t="s">
        <v>29</v>
      </c>
      <c r="E1850" s="10" t="s">
        <v>30</v>
      </c>
      <c r="F1850" s="10"/>
      <c r="G1850" s="10">
        <v>0</v>
      </c>
      <c r="H1850" s="11">
        <f>SUMIFS(AA:AA,$A:$A,EOMONTH($A1850,-1),$B:$B,$B1850)</f>
        <v>510</v>
      </c>
      <c r="I1850" s="63">
        <f>ROUND(SUMIFS(AC:AC,$A:$A,EOMONTH($A1850,-1),$B:$B,$B1850),2)</f>
        <v>35.31</v>
      </c>
      <c r="J1850" s="11">
        <f>SUMIFS(AB:AB,$A:$A,EOMONTH($A1850,-1),$B:$B,$B1850)</f>
        <v>9127.48</v>
      </c>
      <c r="K1850" s="13">
        <v>0</v>
      </c>
      <c r="L1850" s="25">
        <v>0</v>
      </c>
      <c r="M1850" s="15">
        <v>4</v>
      </c>
      <c r="N1850" s="14">
        <v>71.599999999999994</v>
      </c>
      <c r="O1850" s="16">
        <v>0</v>
      </c>
      <c r="P1850" s="16">
        <v>0</v>
      </c>
      <c r="Q1850" s="16">
        <v>216</v>
      </c>
      <c r="R1850" s="16">
        <f>Q1850*16.876/100</f>
        <v>36.452160000000006</v>
      </c>
      <c r="S1850" s="17">
        <f t="shared" si="196"/>
        <v>252.45215999999999</v>
      </c>
      <c r="T1850" s="16">
        <v>3866.4</v>
      </c>
      <c r="U1850" s="18">
        <f t="shared" si="197"/>
        <v>0</v>
      </c>
      <c r="V1850" s="18">
        <f t="shared" si="198"/>
        <v>0</v>
      </c>
      <c r="W1850" s="18">
        <f t="shared" si="199"/>
        <v>0</v>
      </c>
      <c r="X1850" s="27"/>
      <c r="Y1850" s="19">
        <f t="shared" si="200"/>
        <v>0</v>
      </c>
      <c r="Z1850" s="18">
        <f t="shared" si="201"/>
        <v>0</v>
      </c>
      <c r="AA1850" s="12">
        <v>298</v>
      </c>
      <c r="AB1850" s="12">
        <v>5333.32</v>
      </c>
      <c r="AC1850" s="28">
        <f>+I1850+Y1850-Z1850</f>
        <v>35.31</v>
      </c>
      <c r="AD1850" s="20">
        <f t="shared" si="202"/>
        <v>0</v>
      </c>
      <c r="AE1850">
        <v>0</v>
      </c>
    </row>
    <row r="1851" spans="1:31" x14ac:dyDescent="0.25">
      <c r="A1851" s="9">
        <v>45107</v>
      </c>
      <c r="B1851" s="10" t="s">
        <v>463</v>
      </c>
      <c r="C1851" s="10" t="s">
        <v>28</v>
      </c>
      <c r="D1851" s="10" t="s">
        <v>29</v>
      </c>
      <c r="E1851" s="10" t="s">
        <v>30</v>
      </c>
      <c r="F1851" s="10"/>
      <c r="G1851" s="10">
        <v>0</v>
      </c>
      <c r="H1851" s="11">
        <f>SUMIFS(AA:AA,$A:$A,EOMONTH($A1851,-1),$B:$B,$B1851)</f>
        <v>607</v>
      </c>
      <c r="I1851" s="63">
        <f>ROUND(SUMIFS(AC:AC,$A:$A,EOMONTH($A1851,-1),$B:$B,$B1851),2)</f>
        <v>31.56</v>
      </c>
      <c r="J1851" s="11">
        <f>SUMIFS(AB:AB,$A:$A,EOMONTH($A1851,-1),$B:$B,$B1851)</f>
        <v>3930.2</v>
      </c>
      <c r="K1851" s="13">
        <v>0</v>
      </c>
      <c r="L1851" s="25">
        <v>0</v>
      </c>
      <c r="M1851" s="15">
        <v>3</v>
      </c>
      <c r="N1851" s="14">
        <v>19.41</v>
      </c>
      <c r="O1851" s="16">
        <v>0</v>
      </c>
      <c r="P1851" s="16">
        <v>0</v>
      </c>
      <c r="Q1851" s="16">
        <v>0</v>
      </c>
      <c r="R1851" s="16">
        <f>Q1851*16.876/100</f>
        <v>0</v>
      </c>
      <c r="S1851" s="17">
        <f t="shared" si="196"/>
        <v>0</v>
      </c>
      <c r="T1851" s="16">
        <v>0</v>
      </c>
      <c r="U1851" s="18">
        <f t="shared" si="197"/>
        <v>0</v>
      </c>
      <c r="V1851" s="18">
        <f t="shared" si="198"/>
        <v>0</v>
      </c>
      <c r="W1851" s="18">
        <f t="shared" si="199"/>
        <v>0</v>
      </c>
      <c r="X1851" s="27"/>
      <c r="Y1851" s="19">
        <f t="shared" si="200"/>
        <v>0</v>
      </c>
      <c r="Z1851" s="18">
        <f t="shared" si="201"/>
        <v>0</v>
      </c>
      <c r="AA1851" s="12">
        <v>610</v>
      </c>
      <c r="AB1851" s="12">
        <v>3949.61</v>
      </c>
      <c r="AC1851" s="28">
        <f>+I1851+Y1851-Z1851</f>
        <v>31.56</v>
      </c>
      <c r="AD1851" s="20">
        <f t="shared" si="202"/>
        <v>0</v>
      </c>
      <c r="AE1851">
        <v>0</v>
      </c>
    </row>
    <row r="1852" spans="1:31" x14ac:dyDescent="0.25">
      <c r="A1852" s="9">
        <v>45107</v>
      </c>
      <c r="B1852" s="10" t="s">
        <v>464</v>
      </c>
      <c r="C1852" s="10" t="s">
        <v>28</v>
      </c>
      <c r="D1852" s="10" t="s">
        <v>29</v>
      </c>
      <c r="E1852" s="10" t="s">
        <v>30</v>
      </c>
      <c r="F1852" s="10"/>
      <c r="G1852" s="10">
        <v>0</v>
      </c>
      <c r="H1852" s="11">
        <f>SUMIFS(AA:AA,$A:$A,EOMONTH($A1852,-1),$B:$B,$B1852)</f>
        <v>861</v>
      </c>
      <c r="I1852" s="63">
        <f>ROUND(SUMIFS(AC:AC,$A:$A,EOMONTH($A1852,-1),$B:$B,$B1852),2)</f>
        <v>46.87</v>
      </c>
      <c r="J1852" s="11">
        <f>SUMIFS(AB:AB,$A:$A,EOMONTH($A1852,-1),$B:$B,$B1852)</f>
        <v>0</v>
      </c>
      <c r="K1852" s="13">
        <v>0</v>
      </c>
      <c r="L1852" s="25">
        <v>0</v>
      </c>
      <c r="M1852" s="15">
        <v>6</v>
      </c>
      <c r="N1852" s="14">
        <v>0</v>
      </c>
      <c r="O1852" s="16">
        <v>0</v>
      </c>
      <c r="P1852" s="16">
        <v>0</v>
      </c>
      <c r="Q1852" s="16">
        <v>120</v>
      </c>
      <c r="R1852" s="16">
        <f>Q1852*16.876/100</f>
        <v>20.251200000000001</v>
      </c>
      <c r="S1852" s="17">
        <f t="shared" si="196"/>
        <v>140.25120000000001</v>
      </c>
      <c r="T1852" s="16">
        <v>398.4</v>
      </c>
      <c r="U1852" s="18">
        <f t="shared" si="197"/>
        <v>0</v>
      </c>
      <c r="V1852" s="18">
        <f t="shared" si="198"/>
        <v>0</v>
      </c>
      <c r="W1852" s="18">
        <f t="shared" si="199"/>
        <v>0</v>
      </c>
      <c r="X1852" s="27"/>
      <c r="Y1852" s="19">
        <f t="shared" si="200"/>
        <v>0</v>
      </c>
      <c r="Z1852" s="18">
        <f t="shared" si="201"/>
        <v>0</v>
      </c>
      <c r="AA1852" s="12">
        <v>747</v>
      </c>
      <c r="AB1852" s="12">
        <v>0</v>
      </c>
      <c r="AC1852" s="28">
        <f>+I1852+Y1852-Z1852</f>
        <v>46.87</v>
      </c>
      <c r="AD1852" s="20">
        <f t="shared" si="202"/>
        <v>0</v>
      </c>
      <c r="AE1852">
        <v>0</v>
      </c>
    </row>
    <row r="1853" spans="1:31" x14ac:dyDescent="0.25">
      <c r="A1853" s="9">
        <v>45107</v>
      </c>
      <c r="B1853" s="10" t="s">
        <v>465</v>
      </c>
      <c r="C1853" s="10" t="s">
        <v>28</v>
      </c>
      <c r="D1853" s="10" t="s">
        <v>29</v>
      </c>
      <c r="E1853" s="10" t="s">
        <v>30</v>
      </c>
      <c r="F1853" s="10"/>
      <c r="G1853" s="10">
        <v>0</v>
      </c>
      <c r="H1853" s="11">
        <f>SUMIFS(AA:AA,$A:$A,EOMONTH($A1853,-1),$B:$B,$B1853)</f>
        <v>701</v>
      </c>
      <c r="I1853" s="63">
        <f>ROUND(SUMIFS(AC:AC,$A:$A,EOMONTH($A1853,-1),$B:$B,$B1853),2)</f>
        <v>32.549999999999997</v>
      </c>
      <c r="J1853" s="11">
        <f>SUMIFS(AB:AB,$A:$A,EOMONTH($A1853,-1),$B:$B,$B1853)</f>
        <v>0</v>
      </c>
      <c r="K1853" s="13">
        <v>0</v>
      </c>
      <c r="L1853" s="25">
        <v>0</v>
      </c>
      <c r="M1853" s="15">
        <v>6</v>
      </c>
      <c r="N1853" s="14">
        <v>0</v>
      </c>
      <c r="O1853" s="16">
        <v>0</v>
      </c>
      <c r="P1853" s="16">
        <v>0</v>
      </c>
      <c r="Q1853" s="16">
        <v>0</v>
      </c>
      <c r="R1853" s="16">
        <f>Q1853*16.876/100</f>
        <v>0</v>
      </c>
      <c r="S1853" s="17">
        <f t="shared" si="196"/>
        <v>0</v>
      </c>
      <c r="T1853" s="16">
        <v>0</v>
      </c>
      <c r="U1853" s="18">
        <f t="shared" si="197"/>
        <v>0</v>
      </c>
      <c r="V1853" s="18">
        <f t="shared" si="198"/>
        <v>0</v>
      </c>
      <c r="W1853" s="18">
        <f t="shared" si="199"/>
        <v>0</v>
      </c>
      <c r="X1853" s="27"/>
      <c r="Y1853" s="19">
        <f t="shared" si="200"/>
        <v>0</v>
      </c>
      <c r="Z1853" s="18">
        <f t="shared" si="201"/>
        <v>0</v>
      </c>
      <c r="AA1853" s="12">
        <v>707</v>
      </c>
      <c r="AB1853" s="12">
        <v>0</v>
      </c>
      <c r="AC1853" s="28">
        <f>+I1853+Y1853-Z1853</f>
        <v>32.549999999999997</v>
      </c>
      <c r="AD1853" s="20">
        <f t="shared" si="202"/>
        <v>0</v>
      </c>
      <c r="AE1853">
        <v>0</v>
      </c>
    </row>
    <row r="1854" spans="1:31" x14ac:dyDescent="0.25">
      <c r="A1854" s="9">
        <v>45107</v>
      </c>
      <c r="B1854" s="10" t="s">
        <v>466</v>
      </c>
      <c r="C1854" s="10" t="s">
        <v>28</v>
      </c>
      <c r="D1854" s="10" t="s">
        <v>29</v>
      </c>
      <c r="E1854" s="10" t="s">
        <v>30</v>
      </c>
      <c r="F1854" s="10"/>
      <c r="G1854" s="10">
        <v>0</v>
      </c>
      <c r="H1854" s="11">
        <f>SUMIFS(AA:AA,$A:$A,EOMONTH($A1854,-1),$B:$B,$B1854)</f>
        <v>4</v>
      </c>
      <c r="I1854" s="63">
        <f>ROUND(SUMIFS(AC:AC,$A:$A,EOMONTH($A1854,-1),$B:$B,$B1854),2)</f>
        <v>0.18</v>
      </c>
      <c r="J1854" s="11">
        <f>SUMIFS(AB:AB,$A:$A,EOMONTH($A1854,-1),$B:$B,$B1854)</f>
        <v>118.64</v>
      </c>
      <c r="K1854" s="13">
        <v>0</v>
      </c>
      <c r="L1854" s="25">
        <v>0</v>
      </c>
      <c r="M1854" s="15">
        <v>0</v>
      </c>
      <c r="N1854" s="14">
        <v>0</v>
      </c>
      <c r="O1854" s="16">
        <v>0</v>
      </c>
      <c r="P1854" s="16">
        <v>0</v>
      </c>
      <c r="Q1854" s="16">
        <v>0</v>
      </c>
      <c r="R1854" s="16">
        <f>Q1854*16.876/100</f>
        <v>0</v>
      </c>
      <c r="S1854" s="17">
        <f t="shared" si="196"/>
        <v>0</v>
      </c>
      <c r="T1854" s="16">
        <v>0</v>
      </c>
      <c r="U1854" s="18">
        <f t="shared" si="197"/>
        <v>0</v>
      </c>
      <c r="V1854" s="18">
        <f t="shared" si="198"/>
        <v>0</v>
      </c>
      <c r="W1854" s="18">
        <f t="shared" si="199"/>
        <v>0</v>
      </c>
      <c r="X1854" s="27"/>
      <c r="Y1854" s="19">
        <f t="shared" si="200"/>
        <v>0</v>
      </c>
      <c r="Z1854" s="18">
        <f t="shared" si="201"/>
        <v>0</v>
      </c>
      <c r="AA1854" s="12">
        <v>4</v>
      </c>
      <c r="AB1854" s="12">
        <v>118.64</v>
      </c>
      <c r="AC1854" s="28">
        <f>+I1854+Y1854-Z1854</f>
        <v>0.18</v>
      </c>
      <c r="AD1854" s="20">
        <f t="shared" si="202"/>
        <v>0</v>
      </c>
      <c r="AE1854">
        <v>0</v>
      </c>
    </row>
    <row r="1855" spans="1:31" x14ac:dyDescent="0.25">
      <c r="A1855" s="9">
        <v>45107</v>
      </c>
      <c r="B1855" s="10" t="s">
        <v>467</v>
      </c>
      <c r="C1855" s="10" t="s">
        <v>28</v>
      </c>
      <c r="D1855" s="10" t="s">
        <v>29</v>
      </c>
      <c r="E1855" s="10" t="s">
        <v>30</v>
      </c>
      <c r="F1855" s="10"/>
      <c r="G1855" s="10">
        <v>0</v>
      </c>
      <c r="H1855" s="11">
        <f>SUMIFS(AA:AA,$A:$A,EOMONTH($A1855,-1),$B:$B,$B1855)</f>
        <v>1</v>
      </c>
      <c r="I1855" s="63">
        <f>ROUND(SUMIFS(AC:AC,$A:$A,EOMONTH($A1855,-1),$B:$B,$B1855),2)</f>
        <v>0.05</v>
      </c>
      <c r="J1855" s="11">
        <f>SUMIFS(AB:AB,$A:$A,EOMONTH($A1855,-1),$B:$B,$B1855)</f>
        <v>29.66</v>
      </c>
      <c r="K1855" s="13">
        <v>0</v>
      </c>
      <c r="L1855" s="25">
        <v>0</v>
      </c>
      <c r="M1855" s="15">
        <v>0</v>
      </c>
      <c r="N1855" s="14">
        <v>0</v>
      </c>
      <c r="O1855" s="16">
        <v>0</v>
      </c>
      <c r="P1855" s="16">
        <v>0</v>
      </c>
      <c r="Q1855" s="16">
        <v>0</v>
      </c>
      <c r="R1855" s="16">
        <f>Q1855*16.876/100</f>
        <v>0</v>
      </c>
      <c r="S1855" s="17">
        <f t="shared" si="196"/>
        <v>0</v>
      </c>
      <c r="T1855" s="16">
        <v>0</v>
      </c>
      <c r="U1855" s="18">
        <f t="shared" si="197"/>
        <v>0</v>
      </c>
      <c r="V1855" s="18">
        <f t="shared" si="198"/>
        <v>0</v>
      </c>
      <c r="W1855" s="18">
        <f t="shared" si="199"/>
        <v>0</v>
      </c>
      <c r="X1855" s="27"/>
      <c r="Y1855" s="19">
        <f t="shared" si="200"/>
        <v>0</v>
      </c>
      <c r="Z1855" s="18">
        <f t="shared" si="201"/>
        <v>0</v>
      </c>
      <c r="AA1855" s="12">
        <v>1</v>
      </c>
      <c r="AB1855" s="12">
        <v>29.66</v>
      </c>
      <c r="AC1855" s="28">
        <f>+I1855+Y1855-Z1855</f>
        <v>0.05</v>
      </c>
      <c r="AD1855" s="20">
        <f t="shared" si="202"/>
        <v>0</v>
      </c>
      <c r="AE1855">
        <v>0</v>
      </c>
    </row>
    <row r="1856" spans="1:31" x14ac:dyDescent="0.25">
      <c r="A1856" s="9">
        <v>45107</v>
      </c>
      <c r="B1856" s="10" t="s">
        <v>468</v>
      </c>
      <c r="C1856" s="10" t="s">
        <v>28</v>
      </c>
      <c r="D1856" s="10" t="s">
        <v>29</v>
      </c>
      <c r="E1856" s="10" t="s">
        <v>30</v>
      </c>
      <c r="F1856" s="10"/>
      <c r="G1856" s="10">
        <v>0</v>
      </c>
      <c r="H1856" s="11">
        <f>SUMIFS(AA:AA,$A:$A,EOMONTH($A1856,-1),$B:$B,$B1856)</f>
        <v>1</v>
      </c>
      <c r="I1856" s="63">
        <f>ROUND(SUMIFS(AC:AC,$A:$A,EOMONTH($A1856,-1),$B:$B,$B1856),2)</f>
        <v>0.05</v>
      </c>
      <c r="J1856" s="11">
        <f>SUMIFS(AB:AB,$A:$A,EOMONTH($A1856,-1),$B:$B,$B1856)</f>
        <v>29.66</v>
      </c>
      <c r="K1856" s="13">
        <v>0</v>
      </c>
      <c r="L1856" s="25">
        <v>0</v>
      </c>
      <c r="M1856" s="15">
        <v>0</v>
      </c>
      <c r="N1856" s="14">
        <v>0</v>
      </c>
      <c r="O1856" s="16">
        <v>0</v>
      </c>
      <c r="P1856" s="16">
        <v>0</v>
      </c>
      <c r="Q1856" s="16">
        <v>0</v>
      </c>
      <c r="R1856" s="16">
        <f>Q1856*16.876/100</f>
        <v>0</v>
      </c>
      <c r="S1856" s="17">
        <f t="shared" si="196"/>
        <v>0</v>
      </c>
      <c r="T1856" s="16">
        <v>0</v>
      </c>
      <c r="U1856" s="18">
        <f t="shared" si="197"/>
        <v>0</v>
      </c>
      <c r="V1856" s="18">
        <f t="shared" si="198"/>
        <v>0</v>
      </c>
      <c r="W1856" s="18">
        <f t="shared" si="199"/>
        <v>0</v>
      </c>
      <c r="X1856" s="27"/>
      <c r="Y1856" s="19">
        <f t="shared" si="200"/>
        <v>0</v>
      </c>
      <c r="Z1856" s="18">
        <f t="shared" si="201"/>
        <v>0</v>
      </c>
      <c r="AA1856" s="12">
        <v>1</v>
      </c>
      <c r="AB1856" s="12">
        <v>29.66</v>
      </c>
      <c r="AC1856" s="28">
        <f>+I1856+Y1856-Z1856</f>
        <v>0.05</v>
      </c>
      <c r="AD1856" s="20">
        <f t="shared" si="202"/>
        <v>0</v>
      </c>
      <c r="AE1856">
        <v>0</v>
      </c>
    </row>
    <row r="1857" spans="1:31" x14ac:dyDescent="0.25">
      <c r="A1857" s="9">
        <v>45107</v>
      </c>
      <c r="B1857" s="10" t="s">
        <v>469</v>
      </c>
      <c r="C1857" s="10" t="s">
        <v>28</v>
      </c>
      <c r="D1857" s="10" t="s">
        <v>29</v>
      </c>
      <c r="E1857" s="10" t="s">
        <v>30</v>
      </c>
      <c r="F1857" s="10"/>
      <c r="G1857" s="10">
        <v>0</v>
      </c>
      <c r="H1857" s="11">
        <f>SUMIFS(AA:AA,$A:$A,EOMONTH($A1857,-1),$B:$B,$B1857)</f>
        <v>25</v>
      </c>
      <c r="I1857" s="63">
        <f>ROUND(SUMIFS(AC:AC,$A:$A,EOMONTH($A1857,-1),$B:$B,$B1857),2)</f>
        <v>1.1299999999999999</v>
      </c>
      <c r="J1857" s="11">
        <f>SUMIFS(AB:AB,$A:$A,EOMONTH($A1857,-1),$B:$B,$B1857)</f>
        <v>750</v>
      </c>
      <c r="K1857" s="13">
        <v>0</v>
      </c>
      <c r="L1857" s="25">
        <v>0</v>
      </c>
      <c r="M1857" s="15">
        <v>0</v>
      </c>
      <c r="N1857" s="14">
        <v>0</v>
      </c>
      <c r="O1857" s="16">
        <v>0</v>
      </c>
      <c r="P1857" s="16">
        <v>0</v>
      </c>
      <c r="Q1857" s="16">
        <v>0</v>
      </c>
      <c r="R1857" s="16">
        <f>Q1857*16.876/100</f>
        <v>0</v>
      </c>
      <c r="S1857" s="17">
        <f t="shared" si="196"/>
        <v>0</v>
      </c>
      <c r="T1857" s="16">
        <v>0</v>
      </c>
      <c r="U1857" s="18">
        <f t="shared" si="197"/>
        <v>0</v>
      </c>
      <c r="V1857" s="18">
        <f t="shared" si="198"/>
        <v>0</v>
      </c>
      <c r="W1857" s="18">
        <f t="shared" si="199"/>
        <v>0</v>
      </c>
      <c r="X1857" s="27"/>
      <c r="Y1857" s="19">
        <f t="shared" si="200"/>
        <v>0</v>
      </c>
      <c r="Z1857" s="18">
        <f t="shared" si="201"/>
        <v>0</v>
      </c>
      <c r="AA1857" s="12">
        <v>25</v>
      </c>
      <c r="AB1857" s="12">
        <v>750</v>
      </c>
      <c r="AC1857" s="28">
        <f>+I1857+Y1857-Z1857</f>
        <v>1.1299999999999999</v>
      </c>
      <c r="AD1857" s="20">
        <f t="shared" si="202"/>
        <v>0</v>
      </c>
      <c r="AE1857">
        <v>0</v>
      </c>
    </row>
    <row r="1858" spans="1:31" x14ac:dyDescent="0.25">
      <c r="A1858" s="9">
        <v>45107</v>
      </c>
      <c r="B1858" s="10" t="s">
        <v>470</v>
      </c>
      <c r="C1858" s="10" t="s">
        <v>28</v>
      </c>
      <c r="D1858" s="10" t="s">
        <v>29</v>
      </c>
      <c r="E1858" s="10" t="s">
        <v>30</v>
      </c>
      <c r="F1858" s="10"/>
      <c r="G1858" s="10">
        <v>0</v>
      </c>
      <c r="H1858" s="11">
        <f>SUMIFS(AA:AA,$A:$A,EOMONTH($A1858,-1),$B:$B,$B1858)</f>
        <v>1</v>
      </c>
      <c r="I1858" s="63">
        <f>ROUND(SUMIFS(AC:AC,$A:$A,EOMONTH($A1858,-1),$B:$B,$B1858),2)</f>
        <v>0.05</v>
      </c>
      <c r="J1858" s="11">
        <f>SUMIFS(AB:AB,$A:$A,EOMONTH($A1858,-1),$B:$B,$B1858)</f>
        <v>48.14</v>
      </c>
      <c r="K1858" s="13">
        <v>0</v>
      </c>
      <c r="L1858" s="25">
        <v>0</v>
      </c>
      <c r="M1858" s="15">
        <v>0</v>
      </c>
      <c r="N1858" s="14">
        <v>0</v>
      </c>
      <c r="O1858" s="16">
        <v>0</v>
      </c>
      <c r="P1858" s="16">
        <v>0</v>
      </c>
      <c r="Q1858" s="16">
        <v>0</v>
      </c>
      <c r="R1858" s="16">
        <f>Q1858*16.876/100</f>
        <v>0</v>
      </c>
      <c r="S1858" s="17">
        <f t="shared" si="196"/>
        <v>0</v>
      </c>
      <c r="T1858" s="16">
        <v>0</v>
      </c>
      <c r="U1858" s="18">
        <f t="shared" si="197"/>
        <v>0</v>
      </c>
      <c r="V1858" s="18">
        <f t="shared" si="198"/>
        <v>0</v>
      </c>
      <c r="W1858" s="18">
        <f t="shared" si="199"/>
        <v>0</v>
      </c>
      <c r="X1858" s="27"/>
      <c r="Y1858" s="19">
        <f t="shared" si="200"/>
        <v>0</v>
      </c>
      <c r="Z1858" s="18">
        <f t="shared" si="201"/>
        <v>0</v>
      </c>
      <c r="AA1858" s="12">
        <v>1</v>
      </c>
      <c r="AB1858" s="12">
        <v>48.14</v>
      </c>
      <c r="AC1858" s="28">
        <f>+I1858+Y1858-Z1858</f>
        <v>0.05</v>
      </c>
      <c r="AD1858" s="20">
        <f t="shared" si="202"/>
        <v>0</v>
      </c>
      <c r="AE1858">
        <v>0</v>
      </c>
    </row>
    <row r="1859" spans="1:31" x14ac:dyDescent="0.25">
      <c r="A1859" s="9">
        <v>45107</v>
      </c>
      <c r="B1859" s="10" t="s">
        <v>471</v>
      </c>
      <c r="C1859" s="10" t="s">
        <v>28</v>
      </c>
      <c r="D1859" s="10" t="s">
        <v>29</v>
      </c>
      <c r="E1859" s="10" t="s">
        <v>30</v>
      </c>
      <c r="F1859" s="10"/>
      <c r="G1859" s="10">
        <v>0</v>
      </c>
      <c r="H1859" s="11">
        <f>SUMIFS(AA:AA,$A:$A,EOMONTH($A1859,-1),$B:$B,$B1859)</f>
        <v>3</v>
      </c>
      <c r="I1859" s="63">
        <f>ROUND(SUMIFS(AC:AC,$A:$A,EOMONTH($A1859,-1),$B:$B,$B1859),2)</f>
        <v>0.14000000000000001</v>
      </c>
      <c r="J1859" s="11">
        <f>SUMIFS(AB:AB,$A:$A,EOMONTH($A1859,-1),$B:$B,$B1859)</f>
        <v>144.41999999999999</v>
      </c>
      <c r="K1859" s="13">
        <v>0</v>
      </c>
      <c r="L1859" s="25">
        <v>0</v>
      </c>
      <c r="M1859" s="15">
        <v>0</v>
      </c>
      <c r="N1859" s="14">
        <v>0</v>
      </c>
      <c r="O1859" s="16">
        <v>0</v>
      </c>
      <c r="P1859" s="16">
        <v>0</v>
      </c>
      <c r="Q1859" s="16">
        <v>0</v>
      </c>
      <c r="R1859" s="16">
        <f>Q1859*16.876/100</f>
        <v>0</v>
      </c>
      <c r="S1859" s="17">
        <f t="shared" si="196"/>
        <v>0</v>
      </c>
      <c r="T1859" s="16">
        <v>0</v>
      </c>
      <c r="U1859" s="18">
        <f t="shared" si="197"/>
        <v>0</v>
      </c>
      <c r="V1859" s="18">
        <f t="shared" si="198"/>
        <v>0</v>
      </c>
      <c r="W1859" s="18">
        <f t="shared" si="199"/>
        <v>0</v>
      </c>
      <c r="X1859" s="27"/>
      <c r="Y1859" s="19">
        <f t="shared" si="200"/>
        <v>0</v>
      </c>
      <c r="Z1859" s="18">
        <f t="shared" si="201"/>
        <v>0</v>
      </c>
      <c r="AA1859" s="12">
        <v>3</v>
      </c>
      <c r="AB1859" s="12">
        <v>144.41999999999999</v>
      </c>
      <c r="AC1859" s="28">
        <f>+I1859+Y1859-Z1859</f>
        <v>0.14000000000000001</v>
      </c>
      <c r="AD1859" s="20">
        <f t="shared" si="202"/>
        <v>0</v>
      </c>
      <c r="AE1859">
        <v>0</v>
      </c>
    </row>
    <row r="1860" spans="1:31" x14ac:dyDescent="0.25">
      <c r="A1860" s="9">
        <v>45107</v>
      </c>
      <c r="B1860" s="10" t="s">
        <v>472</v>
      </c>
      <c r="C1860" s="10" t="s">
        <v>28</v>
      </c>
      <c r="D1860" s="10" t="s">
        <v>29</v>
      </c>
      <c r="E1860" s="10" t="s">
        <v>30</v>
      </c>
      <c r="F1860" s="10"/>
      <c r="G1860" s="10">
        <v>0</v>
      </c>
      <c r="H1860" s="11">
        <f>SUMIFS(AA:AA,$A:$A,EOMONTH($A1860,-1),$B:$B,$B1860)</f>
        <v>1</v>
      </c>
      <c r="I1860" s="63">
        <f>ROUND(SUMIFS(AC:AC,$A:$A,EOMONTH($A1860,-1),$B:$B,$B1860),2)</f>
        <v>0.05</v>
      </c>
      <c r="J1860" s="11">
        <f>SUMIFS(AB:AB,$A:$A,EOMONTH($A1860,-1),$B:$B,$B1860)</f>
        <v>38.14</v>
      </c>
      <c r="K1860" s="13">
        <v>0</v>
      </c>
      <c r="L1860" s="25">
        <v>0</v>
      </c>
      <c r="M1860" s="15">
        <v>0</v>
      </c>
      <c r="N1860" s="14">
        <v>0</v>
      </c>
      <c r="O1860" s="16">
        <v>0</v>
      </c>
      <c r="P1860" s="16">
        <v>0</v>
      </c>
      <c r="Q1860" s="16">
        <v>0</v>
      </c>
      <c r="R1860" s="16">
        <f>Q1860*16.876/100</f>
        <v>0</v>
      </c>
      <c r="S1860" s="17">
        <f t="shared" si="196"/>
        <v>0</v>
      </c>
      <c r="T1860" s="16">
        <v>0</v>
      </c>
      <c r="U1860" s="18">
        <f t="shared" si="197"/>
        <v>0</v>
      </c>
      <c r="V1860" s="18">
        <f t="shared" si="198"/>
        <v>0</v>
      </c>
      <c r="W1860" s="18">
        <f t="shared" si="199"/>
        <v>0</v>
      </c>
      <c r="X1860" s="27"/>
      <c r="Y1860" s="19">
        <f t="shared" si="200"/>
        <v>0</v>
      </c>
      <c r="Z1860" s="18">
        <f t="shared" si="201"/>
        <v>0</v>
      </c>
      <c r="AA1860" s="12">
        <v>1</v>
      </c>
      <c r="AB1860" s="12">
        <v>38.14</v>
      </c>
      <c r="AC1860" s="28">
        <f>+I1860+Y1860-Z1860</f>
        <v>0.05</v>
      </c>
      <c r="AD1860" s="20">
        <f t="shared" si="202"/>
        <v>0</v>
      </c>
      <c r="AE1860">
        <v>0</v>
      </c>
    </row>
    <row r="1861" spans="1:31" x14ac:dyDescent="0.25">
      <c r="A1861" s="9">
        <v>45107</v>
      </c>
      <c r="B1861" s="10" t="s">
        <v>473</v>
      </c>
      <c r="C1861" s="10" t="s">
        <v>282</v>
      </c>
      <c r="D1861" s="10" t="s">
        <v>40</v>
      </c>
      <c r="E1861" s="10" t="s">
        <v>30</v>
      </c>
      <c r="F1861" s="10">
        <v>395</v>
      </c>
      <c r="G1861" s="10">
        <v>431</v>
      </c>
      <c r="H1861" s="11">
        <f>SUMIFS(AA:AA,$A:$A,EOMONTH($A1861,-1),$B:$B,$B1861)</f>
        <v>226</v>
      </c>
      <c r="I1861" s="63">
        <f>ROUND(SUMIFS(AC:AC,$A:$A,EOMONTH($A1861,-1),$B:$B,$B1861),2)</f>
        <v>10.47</v>
      </c>
      <c r="J1861" s="11">
        <f>SUMIFS(AB:AB,$A:$A,EOMONTH($A1861,-1),$B:$B,$B1861)</f>
        <v>16678.8</v>
      </c>
      <c r="K1861" s="13">
        <v>0</v>
      </c>
      <c r="L1861" s="25">
        <v>0</v>
      </c>
      <c r="M1861" s="15">
        <v>0</v>
      </c>
      <c r="N1861" s="14">
        <v>0</v>
      </c>
      <c r="O1861" s="16">
        <v>0</v>
      </c>
      <c r="P1861" s="16">
        <v>0</v>
      </c>
      <c r="Q1861" s="16">
        <v>0</v>
      </c>
      <c r="R1861" s="16">
        <f>Q1861*16.876/100</f>
        <v>0</v>
      </c>
      <c r="S1861" s="17">
        <f t="shared" ref="S1861:S1924" si="203">Q1861+R1861</f>
        <v>0</v>
      </c>
      <c r="T1861" s="16">
        <v>0</v>
      </c>
      <c r="U1861" s="18">
        <f t="shared" ref="U1861:U1924" si="204">H1861*G1861/1000</f>
        <v>97.406000000000006</v>
      </c>
      <c r="V1861" s="18">
        <f t="shared" ref="V1861:V1924" si="205">M1861*F1861/1000</f>
        <v>0</v>
      </c>
      <c r="W1861" s="18">
        <f t="shared" ref="W1861:W1924" si="206">V1861*16.789/100</f>
        <v>0</v>
      </c>
      <c r="X1861" s="27"/>
      <c r="Y1861" s="19">
        <f t="shared" ref="Y1861:Y1924" si="207">V1861+W1861+X1861</f>
        <v>0</v>
      </c>
      <c r="Z1861" s="18">
        <f t="shared" ref="Z1861:Z1924" si="208">O1861*G1861/1000</f>
        <v>0</v>
      </c>
      <c r="AA1861" s="12">
        <v>226</v>
      </c>
      <c r="AB1861" s="12">
        <v>16678.8</v>
      </c>
      <c r="AC1861" s="28">
        <f>+I1861+Y1861-Z1861</f>
        <v>10.47</v>
      </c>
      <c r="AD1861" s="20">
        <f t="shared" ref="AD1861:AD1924" si="209">IF(AC1861&lt;0,ROUNDUP(AC1861,-1)*-1,0)</f>
        <v>0</v>
      </c>
      <c r="AE1861">
        <v>0</v>
      </c>
    </row>
    <row r="1862" spans="1:31" x14ac:dyDescent="0.25">
      <c r="A1862" s="9">
        <v>45107</v>
      </c>
      <c r="B1862" s="10" t="s">
        <v>474</v>
      </c>
      <c r="C1862" s="10" t="s">
        <v>282</v>
      </c>
      <c r="D1862" s="10" t="s">
        <v>29</v>
      </c>
      <c r="E1862" s="10" t="s">
        <v>30</v>
      </c>
      <c r="F1862" s="10"/>
      <c r="G1862" s="10">
        <v>0</v>
      </c>
      <c r="H1862" s="11">
        <f>SUMIFS(AA:AA,$A:$A,EOMONTH($A1862,-1),$B:$B,$B1862)</f>
        <v>463</v>
      </c>
      <c r="I1862" s="63">
        <f>ROUND(SUMIFS(AC:AC,$A:$A,EOMONTH($A1862,-1),$B:$B,$B1862),2)</f>
        <v>20.9</v>
      </c>
      <c r="J1862" s="11">
        <f>SUMIFS(AB:AB,$A:$A,EOMONTH($A1862,-1),$B:$B,$B1862)</f>
        <v>34169.4</v>
      </c>
      <c r="K1862" s="13">
        <v>0</v>
      </c>
      <c r="L1862" s="25">
        <v>0</v>
      </c>
      <c r="M1862" s="15">
        <v>0</v>
      </c>
      <c r="N1862" s="14">
        <v>0</v>
      </c>
      <c r="O1862" s="16">
        <v>0</v>
      </c>
      <c r="P1862" s="16">
        <v>0</v>
      </c>
      <c r="Q1862" s="16">
        <v>0</v>
      </c>
      <c r="R1862" s="16">
        <f>Q1862*16.876/100</f>
        <v>0</v>
      </c>
      <c r="S1862" s="17">
        <f t="shared" si="203"/>
        <v>0</v>
      </c>
      <c r="T1862" s="16">
        <v>0</v>
      </c>
      <c r="U1862" s="18">
        <f t="shared" si="204"/>
        <v>0</v>
      </c>
      <c r="V1862" s="18">
        <f t="shared" si="205"/>
        <v>0</v>
      </c>
      <c r="W1862" s="18">
        <f t="shared" si="206"/>
        <v>0</v>
      </c>
      <c r="X1862" s="27"/>
      <c r="Y1862" s="19">
        <f t="shared" si="207"/>
        <v>0</v>
      </c>
      <c r="Z1862" s="18">
        <f t="shared" si="208"/>
        <v>0</v>
      </c>
      <c r="AA1862" s="12">
        <v>463</v>
      </c>
      <c r="AB1862" s="12">
        <v>34169.4</v>
      </c>
      <c r="AC1862" s="28">
        <f>+I1862+Y1862-Z1862</f>
        <v>20.9</v>
      </c>
      <c r="AD1862" s="20">
        <f t="shared" si="209"/>
        <v>0</v>
      </c>
      <c r="AE1862">
        <v>0</v>
      </c>
    </row>
    <row r="1863" spans="1:31" x14ac:dyDescent="0.25">
      <c r="A1863" s="9">
        <v>45107</v>
      </c>
      <c r="B1863" s="10" t="s">
        <v>475</v>
      </c>
      <c r="C1863" s="10" t="s">
        <v>282</v>
      </c>
      <c r="D1863" s="10" t="s">
        <v>29</v>
      </c>
      <c r="E1863" s="10" t="s">
        <v>30</v>
      </c>
      <c r="F1863" s="10"/>
      <c r="G1863" s="10">
        <v>0</v>
      </c>
      <c r="H1863" s="11">
        <f>SUMIFS(AA:AA,$A:$A,EOMONTH($A1863,-1),$B:$B,$B1863)</f>
        <v>226</v>
      </c>
      <c r="I1863" s="63">
        <f>ROUND(SUMIFS(AC:AC,$A:$A,EOMONTH($A1863,-1),$B:$B,$B1863),2)</f>
        <v>12.42</v>
      </c>
      <c r="J1863" s="11">
        <f>SUMIFS(AB:AB,$A:$A,EOMONTH($A1863,-1),$B:$B,$B1863)</f>
        <v>16678.8</v>
      </c>
      <c r="K1863" s="13">
        <v>0</v>
      </c>
      <c r="L1863" s="25">
        <v>0</v>
      </c>
      <c r="M1863" s="15">
        <v>0</v>
      </c>
      <c r="N1863" s="14">
        <v>0</v>
      </c>
      <c r="O1863" s="16">
        <v>0</v>
      </c>
      <c r="P1863" s="16">
        <v>0</v>
      </c>
      <c r="Q1863" s="16">
        <v>90</v>
      </c>
      <c r="R1863" s="16">
        <f>Q1863*16.876/100</f>
        <v>15.188400000000001</v>
      </c>
      <c r="S1863" s="17">
        <f t="shared" si="203"/>
        <v>105.1884</v>
      </c>
      <c r="T1863" s="16">
        <v>6642</v>
      </c>
      <c r="U1863" s="18">
        <f t="shared" si="204"/>
        <v>0</v>
      </c>
      <c r="V1863" s="18">
        <f t="shared" si="205"/>
        <v>0</v>
      </c>
      <c r="W1863" s="18">
        <f t="shared" si="206"/>
        <v>0</v>
      </c>
      <c r="X1863" s="27"/>
      <c r="Y1863" s="19">
        <f t="shared" si="207"/>
        <v>0</v>
      </c>
      <c r="Z1863" s="18">
        <f t="shared" si="208"/>
        <v>0</v>
      </c>
      <c r="AA1863" s="12">
        <v>136</v>
      </c>
      <c r="AB1863" s="12">
        <v>10036.799999999999</v>
      </c>
      <c r="AC1863" s="28">
        <f>+I1863+Y1863-Z1863</f>
        <v>12.42</v>
      </c>
      <c r="AD1863" s="20">
        <f t="shared" si="209"/>
        <v>0</v>
      </c>
      <c r="AE1863">
        <v>0</v>
      </c>
    </row>
    <row r="1864" spans="1:31" x14ac:dyDescent="0.25">
      <c r="A1864" s="9">
        <v>45107</v>
      </c>
      <c r="B1864" s="10" t="s">
        <v>476</v>
      </c>
      <c r="C1864" s="10" t="s">
        <v>282</v>
      </c>
      <c r="D1864" s="10" t="s">
        <v>40</v>
      </c>
      <c r="E1864" s="10" t="s">
        <v>30</v>
      </c>
      <c r="F1864" s="10">
        <v>395</v>
      </c>
      <c r="G1864" s="10">
        <v>431</v>
      </c>
      <c r="H1864" s="11">
        <f>SUMIFS(AA:AA,$A:$A,EOMONTH($A1864,-1),$B:$B,$B1864)</f>
        <v>125</v>
      </c>
      <c r="I1864" s="63">
        <f>ROUND(SUMIFS(AC:AC,$A:$A,EOMONTH($A1864,-1),$B:$B,$B1864),2)</f>
        <v>6.32</v>
      </c>
      <c r="J1864" s="11">
        <f>SUMIFS(AB:AB,$A:$A,EOMONTH($A1864,-1),$B:$B,$B1864)</f>
        <v>9225</v>
      </c>
      <c r="K1864" s="13">
        <v>0</v>
      </c>
      <c r="L1864" s="25">
        <v>0</v>
      </c>
      <c r="M1864" s="15">
        <v>0</v>
      </c>
      <c r="N1864" s="14">
        <v>0</v>
      </c>
      <c r="O1864" s="16">
        <v>0</v>
      </c>
      <c r="P1864" s="16">
        <v>0</v>
      </c>
      <c r="Q1864" s="16">
        <v>0</v>
      </c>
      <c r="R1864" s="16">
        <f>Q1864*16.876/100</f>
        <v>0</v>
      </c>
      <c r="S1864" s="17">
        <f t="shared" si="203"/>
        <v>0</v>
      </c>
      <c r="T1864" s="16">
        <v>0</v>
      </c>
      <c r="U1864" s="18">
        <f t="shared" si="204"/>
        <v>53.875</v>
      </c>
      <c r="V1864" s="18">
        <f t="shared" si="205"/>
        <v>0</v>
      </c>
      <c r="W1864" s="18">
        <f t="shared" si="206"/>
        <v>0</v>
      </c>
      <c r="X1864" s="27"/>
      <c r="Y1864" s="19">
        <f t="shared" si="207"/>
        <v>0</v>
      </c>
      <c r="Z1864" s="18">
        <f t="shared" si="208"/>
        <v>0</v>
      </c>
      <c r="AA1864" s="12">
        <v>125</v>
      </c>
      <c r="AB1864" s="12">
        <v>9225</v>
      </c>
      <c r="AC1864" s="28">
        <f>+I1864+Y1864-Z1864</f>
        <v>6.32</v>
      </c>
      <c r="AD1864" s="20">
        <f t="shared" si="209"/>
        <v>0</v>
      </c>
      <c r="AE1864">
        <v>0</v>
      </c>
    </row>
    <row r="1865" spans="1:31" x14ac:dyDescent="0.25">
      <c r="A1865" s="9">
        <v>45107</v>
      </c>
      <c r="B1865" s="10" t="s">
        <v>477</v>
      </c>
      <c r="C1865" s="10" t="s">
        <v>282</v>
      </c>
      <c r="D1865" s="10" t="s">
        <v>29</v>
      </c>
      <c r="E1865" s="10" t="s">
        <v>30</v>
      </c>
      <c r="F1865" s="10"/>
      <c r="G1865" s="10">
        <v>0</v>
      </c>
      <c r="H1865" s="11">
        <f>SUMIFS(AA:AA,$A:$A,EOMONTH($A1865,-1),$B:$B,$B1865)</f>
        <v>-40</v>
      </c>
      <c r="I1865" s="63">
        <f>ROUND(SUMIFS(AC:AC,$A:$A,EOMONTH($A1865,-1),$B:$B,$B1865),2)</f>
        <v>4.5599999999999996</v>
      </c>
      <c r="J1865" s="11">
        <f>SUMIFS(AB:AB,$A:$A,EOMONTH($A1865,-1),$B:$B,$B1865)</f>
        <v>-1848.8</v>
      </c>
      <c r="K1865" s="13">
        <v>0</v>
      </c>
      <c r="L1865" s="25">
        <v>0</v>
      </c>
      <c r="M1865" s="15">
        <v>0</v>
      </c>
      <c r="N1865" s="14">
        <v>0</v>
      </c>
      <c r="O1865" s="16">
        <v>0</v>
      </c>
      <c r="P1865" s="16">
        <v>0</v>
      </c>
      <c r="Q1865" s="16">
        <v>40</v>
      </c>
      <c r="R1865" s="16">
        <f>Q1865*16.876/100</f>
        <v>6.7504000000000008</v>
      </c>
      <c r="S1865" s="17">
        <f t="shared" si="203"/>
        <v>46.750399999999999</v>
      </c>
      <c r="T1865" s="16">
        <v>1848.8</v>
      </c>
      <c r="U1865" s="18">
        <f t="shared" si="204"/>
        <v>0</v>
      </c>
      <c r="V1865" s="18">
        <f t="shared" si="205"/>
        <v>0</v>
      </c>
      <c r="W1865" s="18">
        <f t="shared" si="206"/>
        <v>0</v>
      </c>
      <c r="X1865" s="27"/>
      <c r="Y1865" s="19">
        <f t="shared" si="207"/>
        <v>0</v>
      </c>
      <c r="Z1865" s="18">
        <f t="shared" si="208"/>
        <v>0</v>
      </c>
      <c r="AA1865" s="12">
        <v>-80</v>
      </c>
      <c r="AB1865" s="12">
        <v>-3697.6</v>
      </c>
      <c r="AC1865" s="28">
        <f>+I1865+Y1865-Z1865</f>
        <v>4.5599999999999996</v>
      </c>
      <c r="AD1865" s="20">
        <f t="shared" si="209"/>
        <v>0</v>
      </c>
      <c r="AE1865">
        <v>0</v>
      </c>
    </row>
    <row r="1866" spans="1:31" x14ac:dyDescent="0.25">
      <c r="A1866" s="9">
        <v>45107</v>
      </c>
      <c r="B1866" s="10" t="s">
        <v>478</v>
      </c>
      <c r="C1866" s="10" t="s">
        <v>282</v>
      </c>
      <c r="D1866" s="10" t="s">
        <v>40</v>
      </c>
      <c r="E1866" s="10" t="s">
        <v>30</v>
      </c>
      <c r="F1866" s="10">
        <v>395</v>
      </c>
      <c r="G1866" s="10">
        <v>431</v>
      </c>
      <c r="H1866" s="11">
        <f>SUMIFS(AA:AA,$A:$A,EOMONTH($A1866,-1),$B:$B,$B1866)</f>
        <v>147</v>
      </c>
      <c r="I1866" s="63">
        <f>ROUND(SUMIFS(AC:AC,$A:$A,EOMONTH($A1866,-1),$B:$B,$B1866),2)</f>
        <v>2310.4499999999998</v>
      </c>
      <c r="J1866" s="11">
        <f>SUMIFS(AB:AB,$A:$A,EOMONTH($A1866,-1),$B:$B,$B1866)</f>
        <v>6929.58</v>
      </c>
      <c r="K1866" s="13">
        <v>0</v>
      </c>
      <c r="L1866" s="25">
        <v>0</v>
      </c>
      <c r="M1866" s="15">
        <v>0</v>
      </c>
      <c r="N1866" s="14">
        <v>0</v>
      </c>
      <c r="O1866" s="16">
        <v>0</v>
      </c>
      <c r="P1866" s="16">
        <v>0</v>
      </c>
      <c r="Q1866" s="16">
        <v>0</v>
      </c>
      <c r="R1866" s="16">
        <f>Q1866*16.876/100</f>
        <v>0</v>
      </c>
      <c r="S1866" s="17">
        <f t="shared" si="203"/>
        <v>0</v>
      </c>
      <c r="T1866" s="16">
        <v>0</v>
      </c>
      <c r="U1866" s="18">
        <f t="shared" si="204"/>
        <v>63.356999999999999</v>
      </c>
      <c r="V1866" s="18">
        <f t="shared" si="205"/>
        <v>0</v>
      </c>
      <c r="W1866" s="18">
        <f t="shared" si="206"/>
        <v>0</v>
      </c>
      <c r="X1866" s="27"/>
      <c r="Y1866" s="19">
        <f t="shared" si="207"/>
        <v>0</v>
      </c>
      <c r="Z1866" s="18">
        <f t="shared" si="208"/>
        <v>0</v>
      </c>
      <c r="AA1866" s="12">
        <v>147</v>
      </c>
      <c r="AB1866" s="12">
        <v>6929.58</v>
      </c>
      <c r="AC1866" s="28">
        <f>+I1866+Y1866-Z1866</f>
        <v>2310.4499999999998</v>
      </c>
      <c r="AD1866" s="20">
        <f t="shared" si="209"/>
        <v>0</v>
      </c>
      <c r="AE1866">
        <v>0</v>
      </c>
    </row>
    <row r="1867" spans="1:31" x14ac:dyDescent="0.25">
      <c r="A1867" s="9">
        <v>45107</v>
      </c>
      <c r="B1867" s="10" t="s">
        <v>479</v>
      </c>
      <c r="C1867" s="10" t="s">
        <v>282</v>
      </c>
      <c r="D1867" s="10" t="s">
        <v>29</v>
      </c>
      <c r="E1867" s="10" t="s">
        <v>30</v>
      </c>
      <c r="F1867" s="10"/>
      <c r="G1867" s="10">
        <v>0</v>
      </c>
      <c r="H1867" s="11">
        <f>SUMIFS(AA:AA,$A:$A,EOMONTH($A1867,-1),$B:$B,$B1867)</f>
        <v>136</v>
      </c>
      <c r="I1867" s="63">
        <f>ROUND(SUMIFS(AC:AC,$A:$A,EOMONTH($A1867,-1),$B:$B,$B1867),2)</f>
        <v>18.600000000000001</v>
      </c>
      <c r="J1867" s="11">
        <f>SUMIFS(AB:AB,$A:$A,EOMONTH($A1867,-1),$B:$B,$B1867)</f>
        <v>7066.34</v>
      </c>
      <c r="K1867" s="13">
        <v>0</v>
      </c>
      <c r="L1867" s="25">
        <v>0</v>
      </c>
      <c r="M1867" s="15">
        <v>0</v>
      </c>
      <c r="N1867" s="14">
        <v>0</v>
      </c>
      <c r="O1867" s="16">
        <v>0</v>
      </c>
      <c r="P1867" s="16">
        <v>0</v>
      </c>
      <c r="Q1867" s="16">
        <v>84</v>
      </c>
      <c r="R1867" s="16">
        <f>Q1867*16.876/100</f>
        <v>14.175840000000001</v>
      </c>
      <c r="S1867" s="17">
        <f t="shared" si="203"/>
        <v>98.175839999999994</v>
      </c>
      <c r="T1867" s="16">
        <v>4364.6400000000003</v>
      </c>
      <c r="U1867" s="18">
        <f t="shared" si="204"/>
        <v>0</v>
      </c>
      <c r="V1867" s="18">
        <f t="shared" si="205"/>
        <v>0</v>
      </c>
      <c r="W1867" s="18">
        <f t="shared" si="206"/>
        <v>0</v>
      </c>
      <c r="X1867" s="27"/>
      <c r="Y1867" s="19">
        <f t="shared" si="207"/>
        <v>0</v>
      </c>
      <c r="Z1867" s="18">
        <f t="shared" si="208"/>
        <v>0</v>
      </c>
      <c r="AA1867" s="12">
        <v>52</v>
      </c>
      <c r="AB1867" s="12">
        <v>2701.84</v>
      </c>
      <c r="AC1867" s="28">
        <f>+I1867+Y1867-Z1867</f>
        <v>18.600000000000001</v>
      </c>
      <c r="AD1867" s="20">
        <f t="shared" si="209"/>
        <v>0</v>
      </c>
      <c r="AE1867">
        <v>0</v>
      </c>
    </row>
    <row r="1868" spans="1:31" x14ac:dyDescent="0.25">
      <c r="A1868" s="9">
        <v>45107</v>
      </c>
      <c r="B1868" s="10" t="s">
        <v>480</v>
      </c>
      <c r="C1868" s="10" t="s">
        <v>282</v>
      </c>
      <c r="D1868" s="10" t="s">
        <v>40</v>
      </c>
      <c r="E1868" s="10" t="s">
        <v>30</v>
      </c>
      <c r="F1868" s="10">
        <v>395</v>
      </c>
      <c r="G1868" s="10">
        <v>431</v>
      </c>
      <c r="H1868" s="11">
        <f>SUMIFS(AA:AA,$A:$A,EOMONTH($A1868,-1),$B:$B,$B1868)</f>
        <v>64</v>
      </c>
      <c r="I1868" s="63">
        <f>ROUND(SUMIFS(AC:AC,$A:$A,EOMONTH($A1868,-1),$B:$B,$B1868),2)</f>
        <v>2.89</v>
      </c>
      <c r="J1868" s="11">
        <f>SUMIFS(AB:AB,$A:$A,EOMONTH($A1868,-1),$B:$B,$B1868)</f>
        <v>4723.2</v>
      </c>
      <c r="K1868" s="13">
        <v>0</v>
      </c>
      <c r="L1868" s="25">
        <v>0</v>
      </c>
      <c r="M1868" s="15">
        <v>0</v>
      </c>
      <c r="N1868" s="14">
        <v>0</v>
      </c>
      <c r="O1868" s="16">
        <v>0</v>
      </c>
      <c r="P1868" s="16">
        <v>0</v>
      </c>
      <c r="Q1868" s="16">
        <v>0</v>
      </c>
      <c r="R1868" s="16">
        <f>Q1868*16.876/100</f>
        <v>0</v>
      </c>
      <c r="S1868" s="17">
        <f t="shared" si="203"/>
        <v>0</v>
      </c>
      <c r="T1868" s="16">
        <v>0</v>
      </c>
      <c r="U1868" s="18">
        <f t="shared" si="204"/>
        <v>27.584</v>
      </c>
      <c r="V1868" s="18">
        <f t="shared" si="205"/>
        <v>0</v>
      </c>
      <c r="W1868" s="18">
        <f t="shared" si="206"/>
        <v>0</v>
      </c>
      <c r="X1868" s="27"/>
      <c r="Y1868" s="19">
        <f t="shared" si="207"/>
        <v>0</v>
      </c>
      <c r="Z1868" s="18">
        <f t="shared" si="208"/>
        <v>0</v>
      </c>
      <c r="AA1868" s="12">
        <v>64</v>
      </c>
      <c r="AB1868" s="12">
        <v>4723.2</v>
      </c>
      <c r="AC1868" s="28">
        <f>+I1868+Y1868-Z1868</f>
        <v>2.89</v>
      </c>
      <c r="AD1868" s="20">
        <f t="shared" si="209"/>
        <v>0</v>
      </c>
      <c r="AE1868">
        <v>0</v>
      </c>
    </row>
    <row r="1869" spans="1:31" x14ac:dyDescent="0.25">
      <c r="A1869" s="9">
        <v>45107</v>
      </c>
      <c r="B1869" s="10" t="s">
        <v>481</v>
      </c>
      <c r="C1869" s="10" t="s">
        <v>282</v>
      </c>
      <c r="D1869" s="10" t="s">
        <v>29</v>
      </c>
      <c r="E1869" s="10" t="s">
        <v>30</v>
      </c>
      <c r="F1869" s="10"/>
      <c r="G1869" s="10">
        <v>0</v>
      </c>
      <c r="H1869" s="11">
        <f>SUMIFS(AA:AA,$A:$A,EOMONTH($A1869,-1),$B:$B,$B1869)</f>
        <v>520</v>
      </c>
      <c r="I1869" s="63">
        <f>ROUND(SUMIFS(AC:AC,$A:$A,EOMONTH($A1869,-1),$B:$B,$B1869),2)</f>
        <v>28.62</v>
      </c>
      <c r="J1869" s="11">
        <f>SUMIFS(AB:AB,$A:$A,EOMONTH($A1869,-1),$B:$B,$B1869)</f>
        <v>39175.5</v>
      </c>
      <c r="K1869" s="13">
        <v>0</v>
      </c>
      <c r="L1869" s="25">
        <v>0</v>
      </c>
      <c r="M1869" s="15">
        <v>0</v>
      </c>
      <c r="N1869" s="14">
        <v>0</v>
      </c>
      <c r="O1869" s="16">
        <v>0</v>
      </c>
      <c r="P1869" s="16">
        <v>0</v>
      </c>
      <c r="Q1869" s="16">
        <v>95</v>
      </c>
      <c r="R1869" s="16">
        <f>Q1869*16.876/100</f>
        <v>16.0322</v>
      </c>
      <c r="S1869" s="17">
        <f t="shared" si="203"/>
        <v>111.0322</v>
      </c>
      <c r="T1869" s="16">
        <v>7157.3</v>
      </c>
      <c r="U1869" s="18">
        <f t="shared" si="204"/>
        <v>0</v>
      </c>
      <c r="V1869" s="18">
        <f t="shared" si="205"/>
        <v>0</v>
      </c>
      <c r="W1869" s="18">
        <f t="shared" si="206"/>
        <v>0</v>
      </c>
      <c r="X1869" s="27"/>
      <c r="Y1869" s="19">
        <f t="shared" si="207"/>
        <v>0</v>
      </c>
      <c r="Z1869" s="18">
        <f t="shared" si="208"/>
        <v>0</v>
      </c>
      <c r="AA1869" s="12">
        <v>425</v>
      </c>
      <c r="AB1869" s="12">
        <v>32018.44</v>
      </c>
      <c r="AC1869" s="28">
        <f>+I1869+Y1869-Z1869</f>
        <v>28.62</v>
      </c>
      <c r="AD1869" s="20">
        <f t="shared" si="209"/>
        <v>0</v>
      </c>
      <c r="AE1869">
        <v>0</v>
      </c>
    </row>
    <row r="1870" spans="1:31" x14ac:dyDescent="0.25">
      <c r="A1870" s="9">
        <v>45107</v>
      </c>
      <c r="B1870" s="10" t="s">
        <v>482</v>
      </c>
      <c r="C1870" s="10" t="s">
        <v>282</v>
      </c>
      <c r="D1870" s="10" t="s">
        <v>40</v>
      </c>
      <c r="E1870" s="10" t="s">
        <v>30</v>
      </c>
      <c r="F1870" s="10">
        <v>550</v>
      </c>
      <c r="G1870" s="10">
        <v>599</v>
      </c>
      <c r="H1870" s="11">
        <f>SUMIFS(AA:AA,$A:$A,EOMONTH($A1870,-1),$B:$B,$B1870)</f>
        <v>-20</v>
      </c>
      <c r="I1870" s="63">
        <f>ROUND(SUMIFS(AC:AC,$A:$A,EOMONTH($A1870,-1),$B:$B,$B1870),2)</f>
        <v>-11.98</v>
      </c>
      <c r="J1870" s="11">
        <f>SUMIFS(AB:AB,$A:$A,EOMONTH($A1870,-1),$B:$B,$B1870)</f>
        <v>-2304</v>
      </c>
      <c r="K1870" s="13">
        <v>0</v>
      </c>
      <c r="L1870" s="25">
        <v>0</v>
      </c>
      <c r="M1870" s="15">
        <v>0</v>
      </c>
      <c r="N1870" s="14">
        <v>0</v>
      </c>
      <c r="O1870" s="16">
        <v>0</v>
      </c>
      <c r="P1870" s="16">
        <v>0</v>
      </c>
      <c r="Q1870" s="16">
        <v>0</v>
      </c>
      <c r="R1870" s="16">
        <f>Q1870*16.876/100</f>
        <v>0</v>
      </c>
      <c r="S1870" s="17">
        <f t="shared" si="203"/>
        <v>0</v>
      </c>
      <c r="T1870" s="16">
        <v>0</v>
      </c>
      <c r="U1870" s="18">
        <f t="shared" si="204"/>
        <v>-11.98</v>
      </c>
      <c r="V1870" s="18">
        <f t="shared" si="205"/>
        <v>0</v>
      </c>
      <c r="W1870" s="18">
        <f t="shared" si="206"/>
        <v>0</v>
      </c>
      <c r="X1870" s="27"/>
      <c r="Y1870" s="19">
        <f t="shared" si="207"/>
        <v>0</v>
      </c>
      <c r="Z1870" s="18">
        <f t="shared" si="208"/>
        <v>0</v>
      </c>
      <c r="AA1870" s="12">
        <v>-20</v>
      </c>
      <c r="AB1870" s="12">
        <v>-2304</v>
      </c>
      <c r="AC1870" s="28">
        <f>+I1870+Y1870-Z1870</f>
        <v>-11.98</v>
      </c>
      <c r="AD1870" s="20">
        <f t="shared" si="209"/>
        <v>20</v>
      </c>
      <c r="AE1870">
        <v>20</v>
      </c>
    </row>
    <row r="1871" spans="1:31" x14ac:dyDescent="0.25">
      <c r="A1871" s="9">
        <v>45107</v>
      </c>
      <c r="B1871" s="10" t="s">
        <v>483</v>
      </c>
      <c r="C1871" s="10" t="s">
        <v>282</v>
      </c>
      <c r="D1871" s="10" t="s">
        <v>29</v>
      </c>
      <c r="E1871" s="10" t="s">
        <v>30</v>
      </c>
      <c r="F1871" s="10"/>
      <c r="G1871" s="10">
        <v>0</v>
      </c>
      <c r="H1871" s="11">
        <f>SUMIFS(AA:AA,$A:$A,EOMONTH($A1871,-1),$B:$B,$B1871)</f>
        <v>14</v>
      </c>
      <c r="I1871" s="63">
        <f>ROUND(SUMIFS(AC:AC,$A:$A,EOMONTH($A1871,-1),$B:$B,$B1871),2)</f>
        <v>0.63</v>
      </c>
      <c r="J1871" s="11">
        <f>SUMIFS(AB:AB,$A:$A,EOMONTH($A1871,-1),$B:$B,$B1871)</f>
        <v>1885.38</v>
      </c>
      <c r="K1871" s="13">
        <v>0</v>
      </c>
      <c r="L1871" s="25">
        <v>0</v>
      </c>
      <c r="M1871" s="15">
        <v>0</v>
      </c>
      <c r="N1871" s="14">
        <v>0</v>
      </c>
      <c r="O1871" s="16">
        <v>0</v>
      </c>
      <c r="P1871" s="16">
        <v>0</v>
      </c>
      <c r="Q1871" s="16">
        <v>0</v>
      </c>
      <c r="R1871" s="16">
        <f>Q1871*16.876/100</f>
        <v>0</v>
      </c>
      <c r="S1871" s="17">
        <f t="shared" si="203"/>
        <v>0</v>
      </c>
      <c r="T1871" s="16">
        <v>0</v>
      </c>
      <c r="U1871" s="18">
        <f t="shared" si="204"/>
        <v>0</v>
      </c>
      <c r="V1871" s="18">
        <f t="shared" si="205"/>
        <v>0</v>
      </c>
      <c r="W1871" s="18">
        <f t="shared" si="206"/>
        <v>0</v>
      </c>
      <c r="X1871" s="27"/>
      <c r="Y1871" s="19">
        <f t="shared" si="207"/>
        <v>0</v>
      </c>
      <c r="Z1871" s="18">
        <f t="shared" si="208"/>
        <v>0</v>
      </c>
      <c r="AA1871" s="12">
        <v>14</v>
      </c>
      <c r="AB1871" s="12">
        <v>1885.38</v>
      </c>
      <c r="AC1871" s="28">
        <f>+I1871+Y1871-Z1871</f>
        <v>0.63</v>
      </c>
      <c r="AD1871" s="20">
        <f t="shared" si="209"/>
        <v>0</v>
      </c>
      <c r="AE1871">
        <v>0</v>
      </c>
    </row>
    <row r="1872" spans="1:31" x14ac:dyDescent="0.25">
      <c r="A1872" s="9">
        <v>45107</v>
      </c>
      <c r="B1872" s="10" t="s">
        <v>484</v>
      </c>
      <c r="C1872" s="10" t="s">
        <v>282</v>
      </c>
      <c r="D1872" s="10" t="s">
        <v>40</v>
      </c>
      <c r="E1872" s="10" t="s">
        <v>30</v>
      </c>
      <c r="F1872" s="10">
        <v>550</v>
      </c>
      <c r="G1872" s="10">
        <v>599</v>
      </c>
      <c r="H1872" s="11">
        <f>SUMIFS(AA:AA,$A:$A,EOMONTH($A1872,-1),$B:$B,$B1872)</f>
        <v>-20</v>
      </c>
      <c r="I1872" s="63">
        <f>ROUND(SUMIFS(AC:AC,$A:$A,EOMONTH($A1872,-1),$B:$B,$B1872),2)</f>
        <v>-11.98</v>
      </c>
      <c r="J1872" s="11">
        <f>SUMIFS(AB:AB,$A:$A,EOMONTH($A1872,-1),$B:$B,$B1872)</f>
        <v>-2304</v>
      </c>
      <c r="K1872" s="13">
        <v>0</v>
      </c>
      <c r="L1872" s="25">
        <v>0</v>
      </c>
      <c r="M1872" s="15">
        <v>0</v>
      </c>
      <c r="N1872" s="14">
        <v>0</v>
      </c>
      <c r="O1872" s="16">
        <v>0</v>
      </c>
      <c r="P1872" s="16">
        <v>0</v>
      </c>
      <c r="Q1872" s="16">
        <v>0</v>
      </c>
      <c r="R1872" s="16">
        <f>Q1872*16.876/100</f>
        <v>0</v>
      </c>
      <c r="S1872" s="17">
        <f t="shared" si="203"/>
        <v>0</v>
      </c>
      <c r="T1872" s="16">
        <v>0</v>
      </c>
      <c r="U1872" s="18">
        <f t="shared" si="204"/>
        <v>-11.98</v>
      </c>
      <c r="V1872" s="18">
        <f t="shared" si="205"/>
        <v>0</v>
      </c>
      <c r="W1872" s="18">
        <f t="shared" si="206"/>
        <v>0</v>
      </c>
      <c r="X1872" s="27"/>
      <c r="Y1872" s="19">
        <f t="shared" si="207"/>
        <v>0</v>
      </c>
      <c r="Z1872" s="18">
        <f t="shared" si="208"/>
        <v>0</v>
      </c>
      <c r="AA1872" s="12">
        <v>-20</v>
      </c>
      <c r="AB1872" s="12">
        <v>-2304</v>
      </c>
      <c r="AC1872" s="28">
        <f>+I1872+Y1872-Z1872</f>
        <v>-11.98</v>
      </c>
      <c r="AD1872" s="20">
        <f t="shared" si="209"/>
        <v>20</v>
      </c>
      <c r="AE1872">
        <v>20</v>
      </c>
    </row>
    <row r="1873" spans="1:31" x14ac:dyDescent="0.25">
      <c r="A1873" s="9">
        <v>45107</v>
      </c>
      <c r="B1873" s="10" t="s">
        <v>485</v>
      </c>
      <c r="C1873" s="10" t="s">
        <v>282</v>
      </c>
      <c r="D1873" s="10" t="s">
        <v>29</v>
      </c>
      <c r="E1873" s="10" t="s">
        <v>30</v>
      </c>
      <c r="F1873" s="10"/>
      <c r="G1873" s="10">
        <v>0</v>
      </c>
      <c r="H1873" s="11">
        <f>SUMIFS(AA:AA,$A:$A,EOMONTH($A1873,-1),$B:$B,$B1873)</f>
        <v>8</v>
      </c>
      <c r="I1873" s="63">
        <f>ROUND(SUMIFS(AC:AC,$A:$A,EOMONTH($A1873,-1),$B:$B,$B1873),2)</f>
        <v>0.36</v>
      </c>
      <c r="J1873" s="11">
        <f>SUMIFS(AB:AB,$A:$A,EOMONTH($A1873,-1),$B:$B,$B1873)</f>
        <v>1077.3599999999999</v>
      </c>
      <c r="K1873" s="13">
        <v>0</v>
      </c>
      <c r="L1873" s="25">
        <v>0</v>
      </c>
      <c r="M1873" s="15">
        <v>0</v>
      </c>
      <c r="N1873" s="14">
        <v>0</v>
      </c>
      <c r="O1873" s="16">
        <v>0</v>
      </c>
      <c r="P1873" s="16">
        <v>0</v>
      </c>
      <c r="Q1873" s="16">
        <v>0</v>
      </c>
      <c r="R1873" s="16">
        <f>Q1873*16.876/100</f>
        <v>0</v>
      </c>
      <c r="S1873" s="17">
        <f t="shared" si="203"/>
        <v>0</v>
      </c>
      <c r="T1873" s="16">
        <v>0</v>
      </c>
      <c r="U1873" s="18">
        <f t="shared" si="204"/>
        <v>0</v>
      </c>
      <c r="V1873" s="18">
        <f t="shared" si="205"/>
        <v>0</v>
      </c>
      <c r="W1873" s="18">
        <f t="shared" si="206"/>
        <v>0</v>
      </c>
      <c r="X1873" s="27"/>
      <c r="Y1873" s="19">
        <f t="shared" si="207"/>
        <v>0</v>
      </c>
      <c r="Z1873" s="18">
        <f t="shared" si="208"/>
        <v>0</v>
      </c>
      <c r="AA1873" s="12">
        <v>8</v>
      </c>
      <c r="AB1873" s="12">
        <v>1077.3599999999999</v>
      </c>
      <c r="AC1873" s="28">
        <f>+I1873+Y1873-Z1873</f>
        <v>0.36</v>
      </c>
      <c r="AD1873" s="20">
        <f t="shared" si="209"/>
        <v>0</v>
      </c>
      <c r="AE1873">
        <v>0</v>
      </c>
    </row>
    <row r="1874" spans="1:31" x14ac:dyDescent="0.25">
      <c r="A1874" s="9">
        <v>45107</v>
      </c>
      <c r="B1874" s="10" t="s">
        <v>486</v>
      </c>
      <c r="C1874" s="10" t="s">
        <v>282</v>
      </c>
      <c r="D1874" s="10" t="s">
        <v>40</v>
      </c>
      <c r="E1874" s="10" t="s">
        <v>30</v>
      </c>
      <c r="F1874" s="10">
        <v>550</v>
      </c>
      <c r="G1874" s="10">
        <v>599</v>
      </c>
      <c r="H1874" s="11">
        <f>SUMIFS(AA:AA,$A:$A,EOMONTH($A1874,-1),$B:$B,$B1874)</f>
        <v>-20</v>
      </c>
      <c r="I1874" s="63">
        <f>ROUND(SUMIFS(AC:AC,$A:$A,EOMONTH($A1874,-1),$B:$B,$B1874),2)</f>
        <v>-11.98</v>
      </c>
      <c r="J1874" s="11">
        <f>SUMIFS(AB:AB,$A:$A,EOMONTH($A1874,-1),$B:$B,$B1874)</f>
        <v>-2304</v>
      </c>
      <c r="K1874" s="13">
        <v>0</v>
      </c>
      <c r="L1874" s="25">
        <v>0</v>
      </c>
      <c r="M1874" s="15">
        <v>0</v>
      </c>
      <c r="N1874" s="14">
        <v>0</v>
      </c>
      <c r="O1874" s="16">
        <v>0</v>
      </c>
      <c r="P1874" s="16">
        <v>0</v>
      </c>
      <c r="Q1874" s="16">
        <v>0</v>
      </c>
      <c r="R1874" s="16">
        <f>Q1874*16.876/100</f>
        <v>0</v>
      </c>
      <c r="S1874" s="17">
        <f t="shared" si="203"/>
        <v>0</v>
      </c>
      <c r="T1874" s="16">
        <v>0</v>
      </c>
      <c r="U1874" s="18">
        <f t="shared" si="204"/>
        <v>-11.98</v>
      </c>
      <c r="V1874" s="18">
        <f t="shared" si="205"/>
        <v>0</v>
      </c>
      <c r="W1874" s="18">
        <f t="shared" si="206"/>
        <v>0</v>
      </c>
      <c r="X1874" s="27"/>
      <c r="Y1874" s="19">
        <f t="shared" si="207"/>
        <v>0</v>
      </c>
      <c r="Z1874" s="18">
        <f t="shared" si="208"/>
        <v>0</v>
      </c>
      <c r="AA1874" s="12">
        <v>-20</v>
      </c>
      <c r="AB1874" s="12">
        <v>-2304</v>
      </c>
      <c r="AC1874" s="28">
        <f>+I1874+Y1874-Z1874</f>
        <v>-11.98</v>
      </c>
      <c r="AD1874" s="20">
        <f t="shared" si="209"/>
        <v>20</v>
      </c>
      <c r="AE1874">
        <v>20</v>
      </c>
    </row>
    <row r="1875" spans="1:31" x14ac:dyDescent="0.25">
      <c r="A1875" s="59">
        <v>45107</v>
      </c>
      <c r="B1875" s="60" t="s">
        <v>822</v>
      </c>
      <c r="C1875" s="60" t="s">
        <v>282</v>
      </c>
      <c r="D1875" s="60" t="s">
        <v>29</v>
      </c>
      <c r="E1875" s="60" t="s">
        <v>30</v>
      </c>
      <c r="F1875" s="10"/>
      <c r="G1875" s="10"/>
      <c r="H1875" s="11"/>
      <c r="I1875" s="63">
        <f>ROUND(SUMIFS(AC:AC,$A:$A,EOMONTH($A1875,-1),$B:$B,$B1875),2)</f>
        <v>0</v>
      </c>
      <c r="J1875" s="11"/>
      <c r="K1875" s="13"/>
      <c r="L1875" s="25"/>
      <c r="M1875" s="15"/>
      <c r="N1875" s="14"/>
      <c r="O1875" s="16"/>
      <c r="P1875" s="16"/>
      <c r="Q1875" s="16"/>
      <c r="R1875" s="16"/>
      <c r="S1875" s="17">
        <f t="shared" si="203"/>
        <v>0</v>
      </c>
      <c r="T1875" s="16"/>
      <c r="U1875" s="18">
        <f t="shared" si="204"/>
        <v>0</v>
      </c>
      <c r="V1875" s="18">
        <f t="shared" si="205"/>
        <v>0</v>
      </c>
      <c r="W1875" s="18">
        <f t="shared" si="206"/>
        <v>0</v>
      </c>
      <c r="X1875" s="27"/>
      <c r="Y1875" s="19">
        <f t="shared" si="207"/>
        <v>0</v>
      </c>
      <c r="Z1875" s="18">
        <f t="shared" si="208"/>
        <v>0</v>
      </c>
      <c r="AA1875" s="12"/>
      <c r="AB1875" s="12"/>
      <c r="AC1875" s="28">
        <f>+I1875+Y1875-Z1875</f>
        <v>0</v>
      </c>
      <c r="AD1875" s="20">
        <f t="shared" si="209"/>
        <v>0</v>
      </c>
      <c r="AE1875">
        <v>0</v>
      </c>
    </row>
    <row r="1876" spans="1:31" x14ac:dyDescent="0.25">
      <c r="A1876" s="9">
        <v>45107</v>
      </c>
      <c r="B1876" s="10" t="s">
        <v>487</v>
      </c>
      <c r="C1876" s="10" t="s">
        <v>282</v>
      </c>
      <c r="D1876" s="10" t="s">
        <v>40</v>
      </c>
      <c r="E1876" s="10" t="s">
        <v>30</v>
      </c>
      <c r="F1876" s="10">
        <v>450</v>
      </c>
      <c r="G1876" s="10">
        <v>490</v>
      </c>
      <c r="H1876" s="11">
        <f>SUMIFS(AA:AA,$A:$A,EOMONTH($A1876,-1),$B:$B,$B1876)</f>
        <v>46</v>
      </c>
      <c r="I1876" s="63">
        <f>ROUND(SUMIFS(AC:AC,$A:$A,EOMONTH($A1876,-1),$B:$B,$B1876),2)</f>
        <v>2.08</v>
      </c>
      <c r="J1876" s="11">
        <f>SUMIFS(AB:AB,$A:$A,EOMONTH($A1876,-1),$B:$B,$B1876)</f>
        <v>0</v>
      </c>
      <c r="K1876" s="13">
        <v>0</v>
      </c>
      <c r="L1876" s="25">
        <v>0</v>
      </c>
      <c r="M1876" s="15">
        <v>0</v>
      </c>
      <c r="N1876" s="14">
        <v>0</v>
      </c>
      <c r="O1876" s="16">
        <v>0</v>
      </c>
      <c r="P1876" s="16">
        <v>0</v>
      </c>
      <c r="Q1876" s="16">
        <v>0</v>
      </c>
      <c r="R1876" s="16">
        <f>Q1876*16.876/100</f>
        <v>0</v>
      </c>
      <c r="S1876" s="17">
        <f t="shared" si="203"/>
        <v>0</v>
      </c>
      <c r="T1876" s="16">
        <v>0</v>
      </c>
      <c r="U1876" s="18">
        <f t="shared" si="204"/>
        <v>22.54</v>
      </c>
      <c r="V1876" s="18">
        <f t="shared" si="205"/>
        <v>0</v>
      </c>
      <c r="W1876" s="18">
        <f t="shared" si="206"/>
        <v>0</v>
      </c>
      <c r="X1876" s="27"/>
      <c r="Y1876" s="19">
        <f t="shared" si="207"/>
        <v>0</v>
      </c>
      <c r="Z1876" s="18">
        <f t="shared" si="208"/>
        <v>0</v>
      </c>
      <c r="AA1876" s="12">
        <v>46</v>
      </c>
      <c r="AB1876" s="12">
        <v>0</v>
      </c>
      <c r="AC1876" s="28">
        <f>+I1876+Y1876-Z1876</f>
        <v>2.08</v>
      </c>
      <c r="AD1876" s="20">
        <f t="shared" si="209"/>
        <v>0</v>
      </c>
      <c r="AE1876">
        <v>0</v>
      </c>
    </row>
    <row r="1877" spans="1:31" x14ac:dyDescent="0.25">
      <c r="A1877" s="9">
        <v>45107</v>
      </c>
      <c r="B1877" s="10" t="s">
        <v>488</v>
      </c>
      <c r="C1877" s="10" t="s">
        <v>282</v>
      </c>
      <c r="D1877" s="10" t="s">
        <v>40</v>
      </c>
      <c r="E1877" s="10" t="s">
        <v>30</v>
      </c>
      <c r="F1877" s="10">
        <v>450</v>
      </c>
      <c r="G1877" s="10">
        <v>490</v>
      </c>
      <c r="H1877" s="11">
        <f>SUMIFS(AA:AA,$A:$A,EOMONTH($A1877,-1),$B:$B,$B1877)</f>
        <v>223</v>
      </c>
      <c r="I1877" s="63">
        <f>ROUND(SUMIFS(AC:AC,$A:$A,EOMONTH($A1877,-1),$B:$B,$B1877),2)</f>
        <v>10.07</v>
      </c>
      <c r="J1877" s="11">
        <f>SUMIFS(AB:AB,$A:$A,EOMONTH($A1877,-1),$B:$B,$B1877)</f>
        <v>24530</v>
      </c>
      <c r="K1877" s="13">
        <v>0</v>
      </c>
      <c r="L1877" s="25">
        <v>0</v>
      </c>
      <c r="M1877" s="15">
        <v>0</v>
      </c>
      <c r="N1877" s="14">
        <v>0</v>
      </c>
      <c r="O1877" s="16">
        <v>0</v>
      </c>
      <c r="P1877" s="16">
        <v>0</v>
      </c>
      <c r="Q1877" s="16">
        <v>0</v>
      </c>
      <c r="R1877" s="16">
        <f>Q1877*16.876/100</f>
        <v>0</v>
      </c>
      <c r="S1877" s="17">
        <f t="shared" si="203"/>
        <v>0</v>
      </c>
      <c r="T1877" s="16">
        <v>0</v>
      </c>
      <c r="U1877" s="18">
        <f t="shared" si="204"/>
        <v>109.27</v>
      </c>
      <c r="V1877" s="18">
        <f t="shared" si="205"/>
        <v>0</v>
      </c>
      <c r="W1877" s="18">
        <f t="shared" si="206"/>
        <v>0</v>
      </c>
      <c r="X1877" s="27"/>
      <c r="Y1877" s="19">
        <f t="shared" si="207"/>
        <v>0</v>
      </c>
      <c r="Z1877" s="18">
        <f t="shared" si="208"/>
        <v>0</v>
      </c>
      <c r="AA1877" s="12">
        <v>223</v>
      </c>
      <c r="AB1877" s="12">
        <v>24530</v>
      </c>
      <c r="AC1877" s="28">
        <f>+I1877+Y1877-Z1877</f>
        <v>10.07</v>
      </c>
      <c r="AD1877" s="20">
        <f t="shared" si="209"/>
        <v>0</v>
      </c>
      <c r="AE1877">
        <v>0</v>
      </c>
    </row>
    <row r="1878" spans="1:31" x14ac:dyDescent="0.25">
      <c r="A1878" s="9">
        <v>45107</v>
      </c>
      <c r="B1878" s="10" t="s">
        <v>489</v>
      </c>
      <c r="C1878" s="10" t="s">
        <v>282</v>
      </c>
      <c r="D1878" s="10" t="s">
        <v>29</v>
      </c>
      <c r="E1878" s="10" t="s">
        <v>30</v>
      </c>
      <c r="F1878" s="10"/>
      <c r="G1878" s="10">
        <v>0</v>
      </c>
      <c r="H1878" s="11">
        <f>SUMIFS(AA:AA,$A:$A,EOMONTH($A1878,-1),$B:$B,$B1878)</f>
        <v>307</v>
      </c>
      <c r="I1878" s="63">
        <f>ROUND(SUMIFS(AC:AC,$A:$A,EOMONTH($A1878,-1),$B:$B,$B1878),2)</f>
        <v>14.76</v>
      </c>
      <c r="J1878" s="11">
        <f>SUMIFS(AB:AB,$A:$A,EOMONTH($A1878,-1),$B:$B,$B1878)</f>
        <v>33770</v>
      </c>
      <c r="K1878" s="13">
        <v>0</v>
      </c>
      <c r="L1878" s="25">
        <v>0</v>
      </c>
      <c r="M1878" s="15">
        <v>6</v>
      </c>
      <c r="N1878" s="14">
        <v>660</v>
      </c>
      <c r="O1878" s="16">
        <v>0</v>
      </c>
      <c r="P1878" s="16">
        <v>0</v>
      </c>
      <c r="Q1878" s="16">
        <v>0</v>
      </c>
      <c r="R1878" s="16">
        <f>Q1878*16.876/100</f>
        <v>0</v>
      </c>
      <c r="S1878" s="17">
        <f t="shared" si="203"/>
        <v>0</v>
      </c>
      <c r="T1878" s="16">
        <v>0</v>
      </c>
      <c r="U1878" s="18">
        <f t="shared" si="204"/>
        <v>0</v>
      </c>
      <c r="V1878" s="18">
        <f t="shared" si="205"/>
        <v>0</v>
      </c>
      <c r="W1878" s="18">
        <f t="shared" si="206"/>
        <v>0</v>
      </c>
      <c r="X1878" s="27"/>
      <c r="Y1878" s="19">
        <f t="shared" si="207"/>
        <v>0</v>
      </c>
      <c r="Z1878" s="18">
        <f t="shared" si="208"/>
        <v>0</v>
      </c>
      <c r="AA1878" s="12">
        <v>313</v>
      </c>
      <c r="AB1878" s="12">
        <v>34430</v>
      </c>
      <c r="AC1878" s="28">
        <f>+I1878+Y1878-Z1878</f>
        <v>14.76</v>
      </c>
      <c r="AD1878" s="20">
        <f t="shared" si="209"/>
        <v>0</v>
      </c>
      <c r="AE1878">
        <v>0</v>
      </c>
    </row>
    <row r="1879" spans="1:31" x14ac:dyDescent="0.25">
      <c r="A1879" s="9">
        <v>45107</v>
      </c>
      <c r="B1879" s="10" t="s">
        <v>490</v>
      </c>
      <c r="C1879" s="10" t="s">
        <v>282</v>
      </c>
      <c r="D1879" s="10" t="s">
        <v>40</v>
      </c>
      <c r="E1879" s="10" t="s">
        <v>30</v>
      </c>
      <c r="F1879" s="10">
        <v>450</v>
      </c>
      <c r="G1879" s="10">
        <v>490</v>
      </c>
      <c r="H1879" s="11">
        <f>SUMIFS(AA:AA,$A:$A,EOMONTH($A1879,-1),$B:$B,$B1879)</f>
        <v>42</v>
      </c>
      <c r="I1879" s="63">
        <f>ROUND(SUMIFS(AC:AC,$A:$A,EOMONTH($A1879,-1),$B:$B,$B1879),2)</f>
        <v>1.9</v>
      </c>
      <c r="J1879" s="11">
        <f>SUMIFS(AB:AB,$A:$A,EOMONTH($A1879,-1),$B:$B,$B1879)</f>
        <v>0</v>
      </c>
      <c r="K1879" s="13">
        <v>0</v>
      </c>
      <c r="L1879" s="25">
        <v>0</v>
      </c>
      <c r="M1879" s="15">
        <v>0</v>
      </c>
      <c r="N1879" s="14">
        <v>0</v>
      </c>
      <c r="O1879" s="16">
        <v>0</v>
      </c>
      <c r="P1879" s="16">
        <v>0</v>
      </c>
      <c r="Q1879" s="16">
        <v>0</v>
      </c>
      <c r="R1879" s="16">
        <f>Q1879*16.876/100</f>
        <v>0</v>
      </c>
      <c r="S1879" s="17">
        <f t="shared" si="203"/>
        <v>0</v>
      </c>
      <c r="T1879" s="16">
        <v>0</v>
      </c>
      <c r="U1879" s="18">
        <f t="shared" si="204"/>
        <v>20.58</v>
      </c>
      <c r="V1879" s="18">
        <f t="shared" si="205"/>
        <v>0</v>
      </c>
      <c r="W1879" s="18">
        <f t="shared" si="206"/>
        <v>0</v>
      </c>
      <c r="X1879" s="27"/>
      <c r="Y1879" s="19">
        <f t="shared" si="207"/>
        <v>0</v>
      </c>
      <c r="Z1879" s="18">
        <f t="shared" si="208"/>
        <v>0</v>
      </c>
      <c r="AA1879" s="12">
        <v>42</v>
      </c>
      <c r="AB1879" s="12">
        <v>0</v>
      </c>
      <c r="AC1879" s="28">
        <f>+I1879+Y1879-Z1879</f>
        <v>1.9</v>
      </c>
      <c r="AD1879" s="20">
        <f t="shared" si="209"/>
        <v>0</v>
      </c>
      <c r="AE1879">
        <v>0</v>
      </c>
    </row>
    <row r="1880" spans="1:31" x14ac:dyDescent="0.25">
      <c r="A1880" s="9">
        <v>45107</v>
      </c>
      <c r="B1880" s="10" t="s">
        <v>491</v>
      </c>
      <c r="C1880" s="10" t="s">
        <v>282</v>
      </c>
      <c r="D1880" s="10" t="s">
        <v>29</v>
      </c>
      <c r="E1880" s="10" t="s">
        <v>30</v>
      </c>
      <c r="F1880" s="10"/>
      <c r="G1880" s="10">
        <v>0</v>
      </c>
      <c r="H1880" s="11">
        <f>SUMIFS(AA:AA,$A:$A,EOMONTH($A1880,-1),$B:$B,$B1880)</f>
        <v>300</v>
      </c>
      <c r="I1880" s="63">
        <f>ROUND(SUMIFS(AC:AC,$A:$A,EOMONTH($A1880,-1),$B:$B,$B1880),2)</f>
        <v>10.7</v>
      </c>
      <c r="J1880" s="11">
        <f>SUMIFS(AB:AB,$A:$A,EOMONTH($A1880,-1),$B:$B,$B1880)</f>
        <v>25444.32</v>
      </c>
      <c r="K1880" s="13">
        <v>0</v>
      </c>
      <c r="L1880" s="25">
        <v>0</v>
      </c>
      <c r="M1880" s="15">
        <v>3</v>
      </c>
      <c r="N1880" s="14">
        <v>254.43</v>
      </c>
      <c r="O1880" s="16">
        <v>0</v>
      </c>
      <c r="P1880" s="16">
        <v>0</v>
      </c>
      <c r="Q1880" s="16">
        <v>0</v>
      </c>
      <c r="R1880" s="16">
        <f>Q1880*16.876/100</f>
        <v>0</v>
      </c>
      <c r="S1880" s="17">
        <f t="shared" si="203"/>
        <v>0</v>
      </c>
      <c r="T1880" s="16">
        <v>0</v>
      </c>
      <c r="U1880" s="18">
        <f t="shared" si="204"/>
        <v>0</v>
      </c>
      <c r="V1880" s="18">
        <f t="shared" si="205"/>
        <v>0</v>
      </c>
      <c r="W1880" s="18">
        <f t="shared" si="206"/>
        <v>0</v>
      </c>
      <c r="X1880" s="27"/>
      <c r="Y1880" s="19">
        <f t="shared" si="207"/>
        <v>0</v>
      </c>
      <c r="Z1880" s="18">
        <f t="shared" si="208"/>
        <v>0</v>
      </c>
      <c r="AA1880" s="12">
        <v>303</v>
      </c>
      <c r="AB1880" s="12">
        <v>25698.75</v>
      </c>
      <c r="AC1880" s="28">
        <f>+I1880+Y1880-Z1880</f>
        <v>10.7</v>
      </c>
      <c r="AD1880" s="20">
        <f t="shared" si="209"/>
        <v>0</v>
      </c>
      <c r="AE1880">
        <v>0</v>
      </c>
    </row>
    <row r="1881" spans="1:31" x14ac:dyDescent="0.25">
      <c r="A1881" s="9">
        <v>45107</v>
      </c>
      <c r="B1881" s="10" t="s">
        <v>492</v>
      </c>
      <c r="C1881" s="10" t="s">
        <v>282</v>
      </c>
      <c r="D1881" s="10" t="s">
        <v>40</v>
      </c>
      <c r="E1881" s="10" t="s">
        <v>30</v>
      </c>
      <c r="F1881" s="10">
        <v>450</v>
      </c>
      <c r="G1881" s="10">
        <v>490</v>
      </c>
      <c r="H1881" s="11">
        <f>SUMIFS(AA:AA,$A:$A,EOMONTH($A1881,-1),$B:$B,$B1881)</f>
        <v>80</v>
      </c>
      <c r="I1881" s="63">
        <f>ROUND(SUMIFS(AC:AC,$A:$A,EOMONTH($A1881,-1),$B:$B,$B1881),2)</f>
        <v>5.19</v>
      </c>
      <c r="J1881" s="11">
        <f>SUMIFS(AB:AB,$A:$A,EOMONTH($A1881,-1),$B:$B,$B1881)</f>
        <v>5792.95</v>
      </c>
      <c r="K1881" s="13">
        <v>0</v>
      </c>
      <c r="L1881" s="25">
        <v>0</v>
      </c>
      <c r="M1881" s="15">
        <v>0</v>
      </c>
      <c r="N1881" s="14">
        <v>0</v>
      </c>
      <c r="O1881" s="16">
        <v>0</v>
      </c>
      <c r="P1881" s="16">
        <v>0</v>
      </c>
      <c r="Q1881" s="16">
        <v>0</v>
      </c>
      <c r="R1881" s="16">
        <f>Q1881*16.876/100</f>
        <v>0</v>
      </c>
      <c r="S1881" s="17">
        <f t="shared" si="203"/>
        <v>0</v>
      </c>
      <c r="T1881" s="16">
        <v>0</v>
      </c>
      <c r="U1881" s="18">
        <f t="shared" si="204"/>
        <v>39.200000000000003</v>
      </c>
      <c r="V1881" s="18">
        <f t="shared" si="205"/>
        <v>0</v>
      </c>
      <c r="W1881" s="18">
        <f t="shared" si="206"/>
        <v>0</v>
      </c>
      <c r="X1881" s="27"/>
      <c r="Y1881" s="19">
        <f t="shared" si="207"/>
        <v>0</v>
      </c>
      <c r="Z1881" s="18">
        <f t="shared" si="208"/>
        <v>0</v>
      </c>
      <c r="AA1881" s="12">
        <v>80</v>
      </c>
      <c r="AB1881" s="12">
        <v>5792.95</v>
      </c>
      <c r="AC1881" s="28">
        <f>+I1881+Y1881-Z1881</f>
        <v>5.19</v>
      </c>
      <c r="AD1881" s="20">
        <f t="shared" si="209"/>
        <v>0</v>
      </c>
      <c r="AE1881">
        <v>0</v>
      </c>
    </row>
    <row r="1882" spans="1:31" x14ac:dyDescent="0.25">
      <c r="A1882" s="9">
        <v>45107</v>
      </c>
      <c r="B1882" s="10" t="s">
        <v>493</v>
      </c>
      <c r="C1882" s="10" t="s">
        <v>282</v>
      </c>
      <c r="D1882" s="10" t="s">
        <v>29</v>
      </c>
      <c r="E1882" s="10" t="s">
        <v>30</v>
      </c>
      <c r="F1882" s="10"/>
      <c r="G1882" s="10">
        <v>0</v>
      </c>
      <c r="H1882" s="11">
        <f>SUMIFS(AA:AA,$A:$A,EOMONTH($A1882,-1),$B:$B,$B1882)</f>
        <v>351</v>
      </c>
      <c r="I1882" s="63">
        <f>ROUND(SUMIFS(AC:AC,$A:$A,EOMONTH($A1882,-1),$B:$B,$B1882),2)</f>
        <v>23.84</v>
      </c>
      <c r="J1882" s="11">
        <f>SUMIFS(AB:AB,$A:$A,EOMONTH($A1882,-1),$B:$B,$B1882)</f>
        <v>38610</v>
      </c>
      <c r="K1882" s="13">
        <v>0</v>
      </c>
      <c r="L1882" s="25">
        <v>0</v>
      </c>
      <c r="M1882" s="15">
        <v>6</v>
      </c>
      <c r="N1882" s="14">
        <v>660</v>
      </c>
      <c r="O1882" s="16">
        <v>0</v>
      </c>
      <c r="P1882" s="16">
        <v>0</v>
      </c>
      <c r="Q1882" s="16">
        <v>120</v>
      </c>
      <c r="R1882" s="16">
        <f>Q1882*16.876/100</f>
        <v>20.251200000000001</v>
      </c>
      <c r="S1882" s="17">
        <f t="shared" si="203"/>
        <v>140.25120000000001</v>
      </c>
      <c r="T1882" s="16">
        <v>13200</v>
      </c>
      <c r="U1882" s="18">
        <f t="shared" si="204"/>
        <v>0</v>
      </c>
      <c r="V1882" s="18">
        <f t="shared" si="205"/>
        <v>0</v>
      </c>
      <c r="W1882" s="18">
        <f t="shared" si="206"/>
        <v>0</v>
      </c>
      <c r="X1882" s="27"/>
      <c r="Y1882" s="19">
        <f t="shared" si="207"/>
        <v>0</v>
      </c>
      <c r="Z1882" s="18">
        <f t="shared" si="208"/>
        <v>0</v>
      </c>
      <c r="AA1882" s="12">
        <v>237</v>
      </c>
      <c r="AB1882" s="12">
        <v>26070</v>
      </c>
      <c r="AC1882" s="28">
        <f>+I1882+Y1882-Z1882</f>
        <v>23.84</v>
      </c>
      <c r="AD1882" s="20">
        <f t="shared" si="209"/>
        <v>0</v>
      </c>
      <c r="AE1882">
        <v>0</v>
      </c>
    </row>
    <row r="1883" spans="1:31" x14ac:dyDescent="0.25">
      <c r="A1883" s="9">
        <v>45107</v>
      </c>
      <c r="B1883" s="10" t="s">
        <v>494</v>
      </c>
      <c r="C1883" s="10" t="s">
        <v>282</v>
      </c>
      <c r="D1883" s="10" t="s">
        <v>29</v>
      </c>
      <c r="E1883" s="10" t="s">
        <v>30</v>
      </c>
      <c r="F1883" s="10"/>
      <c r="G1883" s="10">
        <v>0</v>
      </c>
      <c r="H1883" s="11">
        <f>SUMIFS(AA:AA,$A:$A,EOMONTH($A1883,-1),$B:$B,$B1883)</f>
        <v>218</v>
      </c>
      <c r="I1883" s="63">
        <f>ROUND(SUMIFS(AC:AC,$A:$A,EOMONTH($A1883,-1),$B:$B,$B1883),2)</f>
        <v>1.1299999999999999</v>
      </c>
      <c r="J1883" s="11">
        <f>SUMIFS(AB:AB,$A:$A,EOMONTH($A1883,-1),$B:$B,$B1883)</f>
        <v>12265.7</v>
      </c>
      <c r="K1883" s="13">
        <v>0</v>
      </c>
      <c r="L1883" s="25">
        <v>0</v>
      </c>
      <c r="M1883" s="15">
        <v>1</v>
      </c>
      <c r="N1883" s="14">
        <v>56.26</v>
      </c>
      <c r="O1883" s="16">
        <v>0</v>
      </c>
      <c r="P1883" s="16">
        <v>0</v>
      </c>
      <c r="Q1883" s="16">
        <v>80</v>
      </c>
      <c r="R1883" s="16">
        <f>Q1883*16.876/100</f>
        <v>13.500800000000002</v>
      </c>
      <c r="S1883" s="17">
        <f t="shared" si="203"/>
        <v>93.500799999999998</v>
      </c>
      <c r="T1883" s="16">
        <v>4500.8</v>
      </c>
      <c r="U1883" s="18">
        <f t="shared" si="204"/>
        <v>0</v>
      </c>
      <c r="V1883" s="18">
        <f t="shared" si="205"/>
        <v>0</v>
      </c>
      <c r="W1883" s="18">
        <f t="shared" si="206"/>
        <v>0</v>
      </c>
      <c r="X1883" s="27"/>
      <c r="Y1883" s="19">
        <f t="shared" si="207"/>
        <v>0</v>
      </c>
      <c r="Z1883" s="18">
        <f t="shared" si="208"/>
        <v>0</v>
      </c>
      <c r="AA1883" s="12">
        <v>139</v>
      </c>
      <c r="AB1883" s="12">
        <v>7820.78</v>
      </c>
      <c r="AC1883" s="28">
        <f>+I1883+Y1883-Z1883</f>
        <v>1.1299999999999999</v>
      </c>
      <c r="AD1883" s="20">
        <f t="shared" si="209"/>
        <v>0</v>
      </c>
      <c r="AE1883">
        <v>0</v>
      </c>
    </row>
    <row r="1884" spans="1:31" x14ac:dyDescent="0.25">
      <c r="A1884" s="9">
        <v>45107</v>
      </c>
      <c r="B1884" s="10" t="s">
        <v>495</v>
      </c>
      <c r="C1884" s="10" t="s">
        <v>282</v>
      </c>
      <c r="D1884" s="10" t="s">
        <v>40</v>
      </c>
      <c r="E1884" s="10" t="s">
        <v>30</v>
      </c>
      <c r="F1884" s="10">
        <v>450</v>
      </c>
      <c r="G1884" s="10">
        <v>490</v>
      </c>
      <c r="H1884" s="11">
        <f>SUMIFS(AA:AA,$A:$A,EOMONTH($A1884,-1),$B:$B,$B1884)</f>
        <v>1076</v>
      </c>
      <c r="I1884" s="63">
        <f>ROUND(SUMIFS(AC:AC,$A:$A,EOMONTH($A1884,-1),$B:$B,$B1884),2)</f>
        <v>350.44</v>
      </c>
      <c r="J1884" s="11">
        <f>SUMIFS(AB:AB,$A:$A,EOMONTH($A1884,-1),$B:$B,$B1884)</f>
        <v>61246.65</v>
      </c>
      <c r="K1884" s="13">
        <v>0</v>
      </c>
      <c r="L1884" s="25">
        <v>0</v>
      </c>
      <c r="M1884" s="15">
        <v>4</v>
      </c>
      <c r="N1884" s="14">
        <v>227.68</v>
      </c>
      <c r="O1884" s="16">
        <v>0</v>
      </c>
      <c r="P1884" s="16">
        <v>0</v>
      </c>
      <c r="Q1884" s="16">
        <v>216</v>
      </c>
      <c r="R1884" s="16">
        <f>Q1884*16.876/100</f>
        <v>36.452160000000006</v>
      </c>
      <c r="S1884" s="17">
        <f t="shared" si="203"/>
        <v>252.45215999999999</v>
      </c>
      <c r="T1884" s="16">
        <v>12294.72</v>
      </c>
      <c r="U1884" s="18">
        <f t="shared" si="204"/>
        <v>527.24</v>
      </c>
      <c r="V1884" s="18">
        <f t="shared" si="205"/>
        <v>1.8</v>
      </c>
      <c r="W1884" s="18">
        <f t="shared" si="206"/>
        <v>0.30220200000000003</v>
      </c>
      <c r="X1884" s="27"/>
      <c r="Y1884" s="19">
        <f t="shared" si="207"/>
        <v>2.1022020000000001</v>
      </c>
      <c r="Z1884" s="18">
        <f t="shared" si="208"/>
        <v>0</v>
      </c>
      <c r="AA1884" s="12">
        <v>864</v>
      </c>
      <c r="AB1884" s="12">
        <v>49179.47</v>
      </c>
      <c r="AC1884" s="28">
        <f>+I1884+Y1884-Z1884</f>
        <v>352.54220199999997</v>
      </c>
      <c r="AD1884" s="20">
        <f t="shared" si="209"/>
        <v>0</v>
      </c>
      <c r="AE1884">
        <v>0</v>
      </c>
    </row>
    <row r="1885" spans="1:31" x14ac:dyDescent="0.25">
      <c r="A1885" s="9">
        <v>45107</v>
      </c>
      <c r="B1885" s="10" t="s">
        <v>496</v>
      </c>
      <c r="C1885" s="10" t="s">
        <v>282</v>
      </c>
      <c r="D1885" s="10" t="s">
        <v>40</v>
      </c>
      <c r="E1885" s="10" t="s">
        <v>30</v>
      </c>
      <c r="F1885" s="10">
        <v>450</v>
      </c>
      <c r="G1885" s="10">
        <v>490</v>
      </c>
      <c r="H1885" s="11">
        <f>SUMIFS(AA:AA,$A:$A,EOMONTH($A1885,-1),$B:$B,$B1885)</f>
        <v>222</v>
      </c>
      <c r="I1885" s="63">
        <f>ROUND(SUMIFS(AC:AC,$A:$A,EOMONTH($A1885,-1),$B:$B,$B1885),2)</f>
        <v>10.02</v>
      </c>
      <c r="J1885" s="11">
        <f>SUMIFS(AB:AB,$A:$A,EOMONTH($A1885,-1),$B:$B,$B1885)</f>
        <v>24420</v>
      </c>
      <c r="K1885" s="13">
        <v>0</v>
      </c>
      <c r="L1885" s="25">
        <v>0</v>
      </c>
      <c r="M1885" s="15">
        <v>0</v>
      </c>
      <c r="N1885" s="14">
        <v>0</v>
      </c>
      <c r="O1885" s="16">
        <v>0</v>
      </c>
      <c r="P1885" s="16">
        <v>0</v>
      </c>
      <c r="Q1885" s="16">
        <v>0</v>
      </c>
      <c r="R1885" s="16">
        <f>Q1885*16.876/100</f>
        <v>0</v>
      </c>
      <c r="S1885" s="17">
        <f t="shared" si="203"/>
        <v>0</v>
      </c>
      <c r="T1885" s="16">
        <v>0</v>
      </c>
      <c r="U1885" s="18">
        <f t="shared" si="204"/>
        <v>108.78</v>
      </c>
      <c r="V1885" s="18">
        <f t="shared" si="205"/>
        <v>0</v>
      </c>
      <c r="W1885" s="18">
        <f t="shared" si="206"/>
        <v>0</v>
      </c>
      <c r="X1885" s="27"/>
      <c r="Y1885" s="19">
        <f t="shared" si="207"/>
        <v>0</v>
      </c>
      <c r="Z1885" s="18">
        <f t="shared" si="208"/>
        <v>0</v>
      </c>
      <c r="AA1885" s="12">
        <v>222</v>
      </c>
      <c r="AB1885" s="12">
        <v>24420</v>
      </c>
      <c r="AC1885" s="28">
        <f>+I1885+Y1885-Z1885</f>
        <v>10.02</v>
      </c>
      <c r="AD1885" s="20">
        <f t="shared" si="209"/>
        <v>0</v>
      </c>
      <c r="AE1885">
        <v>0</v>
      </c>
    </row>
    <row r="1886" spans="1:31" x14ac:dyDescent="0.25">
      <c r="A1886" s="9">
        <v>45107</v>
      </c>
      <c r="B1886" s="10" t="s">
        <v>497</v>
      </c>
      <c r="C1886" s="10" t="s">
        <v>282</v>
      </c>
      <c r="D1886" s="10" t="s">
        <v>29</v>
      </c>
      <c r="E1886" s="10" t="s">
        <v>30</v>
      </c>
      <c r="F1886" s="10"/>
      <c r="G1886" s="10">
        <v>0</v>
      </c>
      <c r="H1886" s="11">
        <f>SUMIFS(AA:AA,$A:$A,EOMONTH($A1886,-1),$B:$B,$B1886)</f>
        <v>-30</v>
      </c>
      <c r="I1886" s="63">
        <f>ROUND(SUMIFS(AC:AC,$A:$A,EOMONTH($A1886,-1),$B:$B,$B1886),2)</f>
        <v>0</v>
      </c>
      <c r="J1886" s="11">
        <f>SUMIFS(AB:AB,$A:$A,EOMONTH($A1886,-1),$B:$B,$B1886)</f>
        <v>-4083.6</v>
      </c>
      <c r="K1886" s="13">
        <v>0</v>
      </c>
      <c r="L1886" s="25">
        <v>0</v>
      </c>
      <c r="M1886" s="15">
        <v>0</v>
      </c>
      <c r="N1886" s="14">
        <v>0</v>
      </c>
      <c r="O1886" s="16">
        <v>0</v>
      </c>
      <c r="P1886" s="16">
        <v>0</v>
      </c>
      <c r="Q1886" s="16">
        <v>0</v>
      </c>
      <c r="R1886" s="16">
        <f>Q1886*16.876/100</f>
        <v>0</v>
      </c>
      <c r="S1886" s="17">
        <f t="shared" si="203"/>
        <v>0</v>
      </c>
      <c r="T1886" s="16">
        <v>0</v>
      </c>
      <c r="U1886" s="18">
        <f t="shared" si="204"/>
        <v>0</v>
      </c>
      <c r="V1886" s="18">
        <f t="shared" si="205"/>
        <v>0</v>
      </c>
      <c r="W1886" s="18">
        <f t="shared" si="206"/>
        <v>0</v>
      </c>
      <c r="X1886" s="27"/>
      <c r="Y1886" s="19">
        <f t="shared" si="207"/>
        <v>0</v>
      </c>
      <c r="Z1886" s="18">
        <f t="shared" si="208"/>
        <v>0</v>
      </c>
      <c r="AA1886" s="12">
        <v>-30</v>
      </c>
      <c r="AB1886" s="12">
        <v>-4083.6</v>
      </c>
      <c r="AC1886" s="28">
        <f>+I1886+Y1886-Z1886</f>
        <v>0</v>
      </c>
      <c r="AD1886" s="20">
        <f t="shared" si="209"/>
        <v>0</v>
      </c>
      <c r="AE1886">
        <v>0</v>
      </c>
    </row>
    <row r="1887" spans="1:31" x14ac:dyDescent="0.25">
      <c r="A1887" s="9">
        <v>45107</v>
      </c>
      <c r="B1887" s="10" t="s">
        <v>498</v>
      </c>
      <c r="C1887" s="10" t="s">
        <v>282</v>
      </c>
      <c r="D1887" s="10" t="s">
        <v>40</v>
      </c>
      <c r="E1887" s="10" t="s">
        <v>30</v>
      </c>
      <c r="F1887" s="10">
        <v>605</v>
      </c>
      <c r="G1887" s="10">
        <v>659</v>
      </c>
      <c r="H1887" s="11">
        <f>SUMIFS(AA:AA,$A:$A,EOMONTH($A1887,-1),$B:$B,$B1887)</f>
        <v>-20</v>
      </c>
      <c r="I1887" s="63">
        <f>ROUND(SUMIFS(AC:AC,$A:$A,EOMONTH($A1887,-1),$B:$B,$B1887),2)</f>
        <v>-16.25</v>
      </c>
      <c r="J1887" s="11">
        <f>SUMIFS(AB:AB,$A:$A,EOMONTH($A1887,-1),$B:$B,$B1887)</f>
        <v>-2951.6</v>
      </c>
      <c r="K1887" s="13">
        <v>0</v>
      </c>
      <c r="L1887" s="25">
        <v>0</v>
      </c>
      <c r="M1887" s="15">
        <v>0</v>
      </c>
      <c r="N1887" s="14">
        <v>0</v>
      </c>
      <c r="O1887" s="16">
        <v>0</v>
      </c>
      <c r="P1887" s="16">
        <v>0</v>
      </c>
      <c r="Q1887" s="16">
        <v>0</v>
      </c>
      <c r="R1887" s="16">
        <f>Q1887*16.876/100</f>
        <v>0</v>
      </c>
      <c r="S1887" s="17">
        <f t="shared" si="203"/>
        <v>0</v>
      </c>
      <c r="T1887" s="16">
        <v>0</v>
      </c>
      <c r="U1887" s="18">
        <f t="shared" si="204"/>
        <v>-13.18</v>
      </c>
      <c r="V1887" s="18">
        <f t="shared" si="205"/>
        <v>0</v>
      </c>
      <c r="W1887" s="18">
        <f t="shared" si="206"/>
        <v>0</v>
      </c>
      <c r="X1887" s="27"/>
      <c r="Y1887" s="19">
        <f t="shared" si="207"/>
        <v>0</v>
      </c>
      <c r="Z1887" s="18">
        <f t="shared" si="208"/>
        <v>0</v>
      </c>
      <c r="AA1887" s="12">
        <v>-20</v>
      </c>
      <c r="AB1887" s="12">
        <v>-2951.6</v>
      </c>
      <c r="AC1887" s="28">
        <f>+I1887+Y1887-Z1887</f>
        <v>-16.25</v>
      </c>
      <c r="AD1887" s="20">
        <f t="shared" si="209"/>
        <v>20</v>
      </c>
      <c r="AE1887">
        <v>20</v>
      </c>
    </row>
    <row r="1888" spans="1:31" x14ac:dyDescent="0.25">
      <c r="A1888" s="9">
        <v>45107</v>
      </c>
      <c r="B1888" s="10" t="s">
        <v>499</v>
      </c>
      <c r="C1888" s="10" t="s">
        <v>282</v>
      </c>
      <c r="D1888" s="10" t="s">
        <v>40</v>
      </c>
      <c r="E1888" s="10" t="s">
        <v>30</v>
      </c>
      <c r="F1888" s="10">
        <v>605</v>
      </c>
      <c r="G1888" s="10">
        <v>659</v>
      </c>
      <c r="H1888" s="11">
        <f>SUMIFS(AA:AA,$A:$A,EOMONTH($A1888,-1),$B:$B,$B1888)</f>
        <v>-25</v>
      </c>
      <c r="I1888" s="63">
        <f>ROUND(SUMIFS(AC:AC,$A:$A,EOMONTH($A1888,-1),$B:$B,$B1888),2)</f>
        <v>-16.48</v>
      </c>
      <c r="J1888" s="11">
        <f>SUMIFS(AB:AB,$A:$A,EOMONTH($A1888,-1),$B:$B,$B1888)</f>
        <v>-3280</v>
      </c>
      <c r="K1888" s="13">
        <v>0</v>
      </c>
      <c r="L1888" s="25">
        <v>0</v>
      </c>
      <c r="M1888" s="15">
        <v>0</v>
      </c>
      <c r="N1888" s="14">
        <v>0</v>
      </c>
      <c r="O1888" s="16">
        <v>0</v>
      </c>
      <c r="P1888" s="16">
        <v>0</v>
      </c>
      <c r="Q1888" s="16">
        <v>0</v>
      </c>
      <c r="R1888" s="16">
        <f>Q1888*16.876/100</f>
        <v>0</v>
      </c>
      <c r="S1888" s="17">
        <f t="shared" si="203"/>
        <v>0</v>
      </c>
      <c r="T1888" s="16">
        <v>0</v>
      </c>
      <c r="U1888" s="18">
        <f t="shared" si="204"/>
        <v>-16.475000000000001</v>
      </c>
      <c r="V1888" s="18">
        <f t="shared" si="205"/>
        <v>0</v>
      </c>
      <c r="W1888" s="18">
        <f t="shared" si="206"/>
        <v>0</v>
      </c>
      <c r="X1888" s="27"/>
      <c r="Y1888" s="19">
        <f t="shared" si="207"/>
        <v>0</v>
      </c>
      <c r="Z1888" s="18">
        <f t="shared" si="208"/>
        <v>0</v>
      </c>
      <c r="AA1888" s="12">
        <v>-25</v>
      </c>
      <c r="AB1888" s="12">
        <v>-3280</v>
      </c>
      <c r="AC1888" s="28">
        <f>+I1888+Y1888-Z1888</f>
        <v>-16.48</v>
      </c>
      <c r="AD1888" s="20">
        <f t="shared" si="209"/>
        <v>20</v>
      </c>
      <c r="AE1888">
        <v>20</v>
      </c>
    </row>
    <row r="1889" spans="1:31" x14ac:dyDescent="0.25">
      <c r="A1889" s="9">
        <v>45107</v>
      </c>
      <c r="B1889" s="10" t="s">
        <v>500</v>
      </c>
      <c r="C1889" s="10" t="s">
        <v>282</v>
      </c>
      <c r="D1889" s="10" t="s">
        <v>29</v>
      </c>
      <c r="E1889" s="10" t="s">
        <v>30</v>
      </c>
      <c r="F1889" s="10"/>
      <c r="G1889" s="10">
        <v>0</v>
      </c>
      <c r="H1889" s="11">
        <f>SUMIFS(AA:AA,$A:$A,EOMONTH($A1889,-1),$B:$B,$B1889)</f>
        <v>-57</v>
      </c>
      <c r="I1889" s="63">
        <f>ROUND(SUMIFS(AC:AC,$A:$A,EOMONTH($A1889,-1),$B:$B,$B1889),2)</f>
        <v>0</v>
      </c>
      <c r="J1889" s="11">
        <f>SUMIFS(AB:AB,$A:$A,EOMONTH($A1889,-1),$B:$B,$B1889)</f>
        <v>-8217.24</v>
      </c>
      <c r="K1889" s="13">
        <v>0</v>
      </c>
      <c r="L1889" s="25">
        <v>0</v>
      </c>
      <c r="M1889" s="15">
        <v>0</v>
      </c>
      <c r="N1889" s="14">
        <v>0</v>
      </c>
      <c r="O1889" s="16">
        <v>0</v>
      </c>
      <c r="P1889" s="16">
        <v>0</v>
      </c>
      <c r="Q1889" s="16">
        <v>0</v>
      </c>
      <c r="R1889" s="16">
        <f>Q1889*16.876/100</f>
        <v>0</v>
      </c>
      <c r="S1889" s="17">
        <f t="shared" si="203"/>
        <v>0</v>
      </c>
      <c r="T1889" s="16">
        <v>0</v>
      </c>
      <c r="U1889" s="18">
        <f t="shared" si="204"/>
        <v>0</v>
      </c>
      <c r="V1889" s="18">
        <f t="shared" si="205"/>
        <v>0</v>
      </c>
      <c r="W1889" s="18">
        <f t="shared" si="206"/>
        <v>0</v>
      </c>
      <c r="X1889" s="27"/>
      <c r="Y1889" s="19">
        <f t="shared" si="207"/>
        <v>0</v>
      </c>
      <c r="Z1889" s="18">
        <f t="shared" si="208"/>
        <v>0</v>
      </c>
      <c r="AA1889" s="12">
        <v>-57</v>
      </c>
      <c r="AB1889" s="12">
        <v>-8217.24</v>
      </c>
      <c r="AC1889" s="28">
        <f>+I1889+Y1889-Z1889</f>
        <v>0</v>
      </c>
      <c r="AD1889" s="20">
        <f t="shared" si="209"/>
        <v>0</v>
      </c>
      <c r="AE1889">
        <v>0</v>
      </c>
    </row>
    <row r="1890" spans="1:31" x14ac:dyDescent="0.25">
      <c r="A1890" s="9">
        <v>45107</v>
      </c>
      <c r="B1890" s="10" t="s">
        <v>501</v>
      </c>
      <c r="C1890" s="10" t="s">
        <v>282</v>
      </c>
      <c r="D1890" s="10" t="s">
        <v>40</v>
      </c>
      <c r="E1890" s="10" t="s">
        <v>30</v>
      </c>
      <c r="F1890" s="10">
        <v>605</v>
      </c>
      <c r="G1890" s="10">
        <v>659</v>
      </c>
      <c r="H1890" s="11">
        <f>SUMIFS(AA:AA,$A:$A,EOMONTH($A1890,-1),$B:$B,$B1890)</f>
        <v>-25</v>
      </c>
      <c r="I1890" s="63">
        <f>ROUND(SUMIFS(AC:AC,$A:$A,EOMONTH($A1890,-1),$B:$B,$B1890),2)</f>
        <v>-13.18</v>
      </c>
      <c r="J1890" s="11">
        <f>SUMIFS(AB:AB,$A:$A,EOMONTH($A1890,-1),$B:$B,$B1890)</f>
        <v>-3304.6</v>
      </c>
      <c r="K1890" s="13">
        <v>0</v>
      </c>
      <c r="L1890" s="25">
        <v>0</v>
      </c>
      <c r="M1890" s="15">
        <v>0</v>
      </c>
      <c r="N1890" s="14">
        <v>0</v>
      </c>
      <c r="O1890" s="16">
        <v>0</v>
      </c>
      <c r="P1890" s="16">
        <v>0</v>
      </c>
      <c r="Q1890" s="16">
        <v>0</v>
      </c>
      <c r="R1890" s="16">
        <f>Q1890*16.876/100</f>
        <v>0</v>
      </c>
      <c r="S1890" s="17">
        <f t="shared" si="203"/>
        <v>0</v>
      </c>
      <c r="T1890" s="16">
        <v>0</v>
      </c>
      <c r="U1890" s="18">
        <f t="shared" si="204"/>
        <v>-16.475000000000001</v>
      </c>
      <c r="V1890" s="18">
        <f t="shared" si="205"/>
        <v>0</v>
      </c>
      <c r="W1890" s="18">
        <f t="shared" si="206"/>
        <v>0</v>
      </c>
      <c r="X1890" s="27"/>
      <c r="Y1890" s="19">
        <f t="shared" si="207"/>
        <v>0</v>
      </c>
      <c r="Z1890" s="18">
        <f t="shared" si="208"/>
        <v>0</v>
      </c>
      <c r="AA1890" s="12">
        <v>-25</v>
      </c>
      <c r="AB1890" s="12">
        <v>-3304.6</v>
      </c>
      <c r="AC1890" s="28">
        <f>+I1890+Y1890-Z1890</f>
        <v>-13.18</v>
      </c>
      <c r="AD1890" s="20">
        <f t="shared" si="209"/>
        <v>20</v>
      </c>
      <c r="AE1890">
        <v>20</v>
      </c>
    </row>
    <row r="1891" spans="1:31" x14ac:dyDescent="0.25">
      <c r="A1891" s="9">
        <v>45107</v>
      </c>
      <c r="B1891" s="10" t="s">
        <v>502</v>
      </c>
      <c r="C1891" s="10" t="s">
        <v>282</v>
      </c>
      <c r="D1891" s="10" t="s">
        <v>40</v>
      </c>
      <c r="E1891" s="10" t="s">
        <v>30</v>
      </c>
      <c r="F1891" s="10">
        <v>605</v>
      </c>
      <c r="G1891" s="10">
        <v>659</v>
      </c>
      <c r="H1891" s="11">
        <f>SUMIFS(AA:AA,$A:$A,EOMONTH($A1891,-1),$B:$B,$B1891)</f>
        <v>-35</v>
      </c>
      <c r="I1891" s="63">
        <f>ROUND(SUMIFS(AC:AC,$A:$A,EOMONTH($A1891,-1),$B:$B,$B1891),2)</f>
        <v>-16.48</v>
      </c>
      <c r="J1891" s="11">
        <f>SUMIFS(AB:AB,$A:$A,EOMONTH($A1891,-1),$B:$B,$B1891)</f>
        <v>-4641.2</v>
      </c>
      <c r="K1891" s="13">
        <v>0</v>
      </c>
      <c r="L1891" s="25">
        <v>0</v>
      </c>
      <c r="M1891" s="15">
        <v>0</v>
      </c>
      <c r="N1891" s="14">
        <v>0</v>
      </c>
      <c r="O1891" s="16">
        <v>0</v>
      </c>
      <c r="P1891" s="16">
        <v>0</v>
      </c>
      <c r="Q1891" s="16">
        <v>0</v>
      </c>
      <c r="R1891" s="16">
        <f>Q1891*16.876/100</f>
        <v>0</v>
      </c>
      <c r="S1891" s="17">
        <f t="shared" si="203"/>
        <v>0</v>
      </c>
      <c r="T1891" s="16">
        <v>0</v>
      </c>
      <c r="U1891" s="18">
        <f t="shared" si="204"/>
        <v>-23.065000000000001</v>
      </c>
      <c r="V1891" s="18">
        <f t="shared" si="205"/>
        <v>0</v>
      </c>
      <c r="W1891" s="18">
        <f t="shared" si="206"/>
        <v>0</v>
      </c>
      <c r="X1891" s="27"/>
      <c r="Y1891" s="19">
        <f t="shared" si="207"/>
        <v>0</v>
      </c>
      <c r="Z1891" s="18">
        <f t="shared" si="208"/>
        <v>0</v>
      </c>
      <c r="AA1891" s="12">
        <v>-35</v>
      </c>
      <c r="AB1891" s="12">
        <v>-4641.2</v>
      </c>
      <c r="AC1891" s="28">
        <f>+I1891+Y1891-Z1891</f>
        <v>-16.48</v>
      </c>
      <c r="AD1891" s="20">
        <f t="shared" si="209"/>
        <v>20</v>
      </c>
      <c r="AE1891">
        <v>20</v>
      </c>
    </row>
    <row r="1892" spans="1:31" x14ac:dyDescent="0.25">
      <c r="A1892" s="9">
        <v>45107</v>
      </c>
      <c r="B1892" s="10" t="s">
        <v>503</v>
      </c>
      <c r="C1892" s="10" t="s">
        <v>282</v>
      </c>
      <c r="D1892" s="10" t="s">
        <v>40</v>
      </c>
      <c r="E1892" s="10" t="s">
        <v>30</v>
      </c>
      <c r="F1892" s="10">
        <v>605</v>
      </c>
      <c r="G1892" s="10">
        <v>659</v>
      </c>
      <c r="H1892" s="11">
        <f>SUMIFS(AA:AA,$A:$A,EOMONTH($A1892,-1),$B:$B,$B1892)</f>
        <v>-35</v>
      </c>
      <c r="I1892" s="63">
        <f>ROUND(SUMIFS(AC:AC,$A:$A,EOMONTH($A1892,-1),$B:$B,$B1892),2)</f>
        <v>-16.48</v>
      </c>
      <c r="J1892" s="11">
        <f>SUMIFS(AB:AB,$A:$A,EOMONTH($A1892,-1),$B:$B,$B1892)</f>
        <v>-4641.2</v>
      </c>
      <c r="K1892" s="13">
        <v>0</v>
      </c>
      <c r="L1892" s="25">
        <v>0</v>
      </c>
      <c r="M1892" s="15">
        <v>0</v>
      </c>
      <c r="N1892" s="14">
        <v>0</v>
      </c>
      <c r="O1892" s="16">
        <v>0</v>
      </c>
      <c r="P1892" s="16">
        <v>0</v>
      </c>
      <c r="Q1892" s="16">
        <v>0</v>
      </c>
      <c r="R1892" s="16">
        <f>Q1892*16.876/100</f>
        <v>0</v>
      </c>
      <c r="S1892" s="17">
        <f t="shared" si="203"/>
        <v>0</v>
      </c>
      <c r="T1892" s="16">
        <v>0</v>
      </c>
      <c r="U1892" s="18">
        <f t="shared" si="204"/>
        <v>-23.065000000000001</v>
      </c>
      <c r="V1892" s="18">
        <f t="shared" si="205"/>
        <v>0</v>
      </c>
      <c r="W1892" s="18">
        <f t="shared" si="206"/>
        <v>0</v>
      </c>
      <c r="X1892" s="27"/>
      <c r="Y1892" s="19">
        <f t="shared" si="207"/>
        <v>0</v>
      </c>
      <c r="Z1892" s="18">
        <f t="shared" si="208"/>
        <v>0</v>
      </c>
      <c r="AA1892" s="12">
        <v>-35</v>
      </c>
      <c r="AB1892" s="12">
        <v>-4641.2</v>
      </c>
      <c r="AC1892" s="28">
        <f>+I1892+Y1892-Z1892</f>
        <v>-16.48</v>
      </c>
      <c r="AD1892" s="20">
        <f t="shared" si="209"/>
        <v>20</v>
      </c>
      <c r="AE1892">
        <v>20</v>
      </c>
    </row>
    <row r="1893" spans="1:31" x14ac:dyDescent="0.25">
      <c r="A1893" s="9">
        <v>45107</v>
      </c>
      <c r="B1893" s="10" t="s">
        <v>504</v>
      </c>
      <c r="C1893" s="10" t="s">
        <v>282</v>
      </c>
      <c r="D1893" s="10" t="s">
        <v>40</v>
      </c>
      <c r="E1893" s="10" t="s">
        <v>30</v>
      </c>
      <c r="F1893" s="10">
        <v>1100</v>
      </c>
      <c r="G1893" s="10">
        <v>1199</v>
      </c>
      <c r="H1893" s="11">
        <f>SUMIFS(AA:AA,$A:$A,EOMONTH($A1893,-1),$B:$B,$B1893)</f>
        <v>1</v>
      </c>
      <c r="I1893" s="63">
        <f>ROUND(SUMIFS(AC:AC,$A:$A,EOMONTH($A1893,-1),$B:$B,$B1893),2)</f>
        <v>0.05</v>
      </c>
      <c r="J1893" s="11">
        <f>SUMIFS(AB:AB,$A:$A,EOMONTH($A1893,-1),$B:$B,$B1893)</f>
        <v>415.25</v>
      </c>
      <c r="K1893" s="13">
        <v>0</v>
      </c>
      <c r="L1893" s="25">
        <v>0</v>
      </c>
      <c r="M1893" s="15">
        <v>0</v>
      </c>
      <c r="N1893" s="14">
        <v>0</v>
      </c>
      <c r="O1893" s="16">
        <v>-1</v>
      </c>
      <c r="P1893" s="16">
        <v>-323.89</v>
      </c>
      <c r="Q1893" s="16">
        <v>0</v>
      </c>
      <c r="R1893" s="16">
        <f>Q1893*16.876/100</f>
        <v>0</v>
      </c>
      <c r="S1893" s="17">
        <f t="shared" si="203"/>
        <v>0</v>
      </c>
      <c r="T1893" s="16">
        <v>0</v>
      </c>
      <c r="U1893" s="18">
        <f t="shared" si="204"/>
        <v>1.1990000000000001</v>
      </c>
      <c r="V1893" s="18">
        <f t="shared" si="205"/>
        <v>0</v>
      </c>
      <c r="W1893" s="18">
        <f t="shared" si="206"/>
        <v>0</v>
      </c>
      <c r="X1893" s="27"/>
      <c r="Y1893" s="19">
        <f t="shared" si="207"/>
        <v>0</v>
      </c>
      <c r="Z1893" s="18">
        <f t="shared" si="208"/>
        <v>-1.1990000000000001</v>
      </c>
      <c r="AA1893" s="12">
        <v>2</v>
      </c>
      <c r="AB1893" s="12">
        <v>830.5</v>
      </c>
      <c r="AC1893" s="28">
        <f>+I1893+Y1893-Z1893</f>
        <v>1.2490000000000001</v>
      </c>
      <c r="AD1893" s="20">
        <f t="shared" si="209"/>
        <v>0</v>
      </c>
      <c r="AE1893">
        <v>0</v>
      </c>
    </row>
    <row r="1894" spans="1:31" x14ac:dyDescent="0.25">
      <c r="A1894" s="9">
        <v>45107</v>
      </c>
      <c r="B1894" s="10" t="s">
        <v>505</v>
      </c>
      <c r="C1894" s="10" t="s">
        <v>282</v>
      </c>
      <c r="D1894" s="10" t="s">
        <v>40</v>
      </c>
      <c r="E1894" s="10" t="s">
        <v>30</v>
      </c>
      <c r="F1894" s="10">
        <v>1100</v>
      </c>
      <c r="G1894" s="10">
        <v>1199</v>
      </c>
      <c r="H1894" s="11">
        <f>SUMIFS(AA:AA,$A:$A,EOMONTH($A1894,-1),$B:$B,$B1894)</f>
        <v>103</v>
      </c>
      <c r="I1894" s="63">
        <f>ROUND(SUMIFS(AC:AC,$A:$A,EOMONTH($A1894,-1),$B:$B,$B1894),2)</f>
        <v>4.6500000000000004</v>
      </c>
      <c r="J1894" s="11">
        <f>SUMIFS(AB:AB,$A:$A,EOMONTH($A1894,-1),$B:$B,$B1894)</f>
        <v>31706.49</v>
      </c>
      <c r="K1894" s="13">
        <v>0</v>
      </c>
      <c r="L1894" s="25">
        <v>0</v>
      </c>
      <c r="M1894" s="15">
        <v>0</v>
      </c>
      <c r="N1894" s="14">
        <v>0</v>
      </c>
      <c r="O1894" s="16">
        <v>8</v>
      </c>
      <c r="P1894" s="16">
        <v>2274.2199999999998</v>
      </c>
      <c r="Q1894" s="16">
        <v>0</v>
      </c>
      <c r="R1894" s="16">
        <f>Q1894*16.876/100</f>
        <v>0</v>
      </c>
      <c r="S1894" s="17">
        <f t="shared" si="203"/>
        <v>0</v>
      </c>
      <c r="T1894" s="16">
        <v>0</v>
      </c>
      <c r="U1894" s="18">
        <f t="shared" si="204"/>
        <v>123.497</v>
      </c>
      <c r="V1894" s="18">
        <f t="shared" si="205"/>
        <v>0</v>
      </c>
      <c r="W1894" s="18">
        <f t="shared" si="206"/>
        <v>0</v>
      </c>
      <c r="X1894" s="27"/>
      <c r="Y1894" s="19">
        <f t="shared" si="207"/>
        <v>0</v>
      </c>
      <c r="Z1894" s="18">
        <f t="shared" si="208"/>
        <v>9.5920000000000005</v>
      </c>
      <c r="AA1894" s="12">
        <v>95</v>
      </c>
      <c r="AB1894" s="12">
        <v>29243.85</v>
      </c>
      <c r="AC1894" s="28">
        <f>+I1894+Y1894-Z1894</f>
        <v>-4.9420000000000002</v>
      </c>
      <c r="AD1894" s="20">
        <f t="shared" si="209"/>
        <v>10</v>
      </c>
      <c r="AE1894">
        <v>10</v>
      </c>
    </row>
    <row r="1895" spans="1:31" x14ac:dyDescent="0.25">
      <c r="A1895" s="9">
        <v>45107</v>
      </c>
      <c r="B1895" s="10" t="s">
        <v>506</v>
      </c>
      <c r="C1895" s="10" t="s">
        <v>282</v>
      </c>
      <c r="D1895" s="10" t="s">
        <v>40</v>
      </c>
      <c r="E1895" s="10" t="s">
        <v>30</v>
      </c>
      <c r="F1895" s="10">
        <v>1100</v>
      </c>
      <c r="G1895" s="10">
        <v>1199</v>
      </c>
      <c r="H1895" s="11">
        <f>SUMIFS(AA:AA,$A:$A,EOMONTH($A1895,-1),$B:$B,$B1895)</f>
        <v>63</v>
      </c>
      <c r="I1895" s="63">
        <f>ROUND(SUMIFS(AC:AC,$A:$A,EOMONTH($A1895,-1),$B:$B,$B1895),2)</f>
        <v>-131</v>
      </c>
      <c r="J1895" s="11">
        <f>SUMIFS(AB:AB,$A:$A,EOMONTH($A1895,-1),$B:$B,$B1895)</f>
        <v>19680.57</v>
      </c>
      <c r="K1895" s="13">
        <v>0</v>
      </c>
      <c r="L1895" s="25">
        <v>0</v>
      </c>
      <c r="M1895" s="15">
        <v>0</v>
      </c>
      <c r="N1895" s="14">
        <v>0</v>
      </c>
      <c r="O1895" s="16">
        <v>16</v>
      </c>
      <c r="P1895" s="16">
        <v>4183.9399999999996</v>
      </c>
      <c r="Q1895" s="16">
        <v>0</v>
      </c>
      <c r="R1895" s="16">
        <f>Q1895*16.876/100</f>
        <v>0</v>
      </c>
      <c r="S1895" s="17">
        <f t="shared" si="203"/>
        <v>0</v>
      </c>
      <c r="T1895" s="16">
        <v>0</v>
      </c>
      <c r="U1895" s="18">
        <f t="shared" si="204"/>
        <v>75.537000000000006</v>
      </c>
      <c r="V1895" s="18">
        <f t="shared" si="205"/>
        <v>0</v>
      </c>
      <c r="W1895" s="18">
        <f t="shared" si="206"/>
        <v>0</v>
      </c>
      <c r="X1895" s="27"/>
      <c r="Y1895" s="19">
        <f t="shared" si="207"/>
        <v>0</v>
      </c>
      <c r="Z1895" s="18">
        <f t="shared" si="208"/>
        <v>19.184000000000001</v>
      </c>
      <c r="AA1895" s="12">
        <v>47</v>
      </c>
      <c r="AB1895" s="12">
        <v>14682.33</v>
      </c>
      <c r="AC1895" s="28">
        <f>+I1895+Y1895-Z1895</f>
        <v>-150.184</v>
      </c>
      <c r="AD1895" s="20">
        <f t="shared" si="209"/>
        <v>160</v>
      </c>
      <c r="AE1895">
        <v>160</v>
      </c>
    </row>
    <row r="1896" spans="1:31" x14ac:dyDescent="0.25">
      <c r="A1896" s="9">
        <v>45107</v>
      </c>
      <c r="B1896" s="10" t="s">
        <v>507</v>
      </c>
      <c r="C1896" s="10" t="s">
        <v>282</v>
      </c>
      <c r="D1896" s="10" t="s">
        <v>40</v>
      </c>
      <c r="E1896" s="10" t="s">
        <v>30</v>
      </c>
      <c r="F1896" s="10">
        <v>1100</v>
      </c>
      <c r="G1896" s="10">
        <v>1199</v>
      </c>
      <c r="H1896" s="11">
        <f>SUMIFS(AA:AA,$A:$A,EOMONTH($A1896,-1),$B:$B,$B1896)</f>
        <v>124</v>
      </c>
      <c r="I1896" s="63">
        <f>ROUND(SUMIFS(AC:AC,$A:$A,EOMONTH($A1896,-1),$B:$B,$B1896),2)</f>
        <v>-17.48</v>
      </c>
      <c r="J1896" s="11">
        <f>SUMIFS(AB:AB,$A:$A,EOMONTH($A1896,-1),$B:$B,$B1896)</f>
        <v>51491</v>
      </c>
      <c r="K1896" s="13">
        <v>0</v>
      </c>
      <c r="L1896" s="25">
        <v>0</v>
      </c>
      <c r="M1896" s="15">
        <v>0</v>
      </c>
      <c r="N1896" s="14">
        <v>0</v>
      </c>
      <c r="O1896" s="16">
        <v>0</v>
      </c>
      <c r="P1896" s="16">
        <v>0</v>
      </c>
      <c r="Q1896" s="16">
        <v>0</v>
      </c>
      <c r="R1896" s="16">
        <f>Q1896*16.876/100</f>
        <v>0</v>
      </c>
      <c r="S1896" s="17">
        <f t="shared" si="203"/>
        <v>0</v>
      </c>
      <c r="T1896" s="16">
        <v>0</v>
      </c>
      <c r="U1896" s="18">
        <f t="shared" si="204"/>
        <v>148.67599999999999</v>
      </c>
      <c r="V1896" s="18">
        <f t="shared" si="205"/>
        <v>0</v>
      </c>
      <c r="W1896" s="18">
        <f t="shared" si="206"/>
        <v>0</v>
      </c>
      <c r="X1896" s="27"/>
      <c r="Y1896" s="19">
        <f t="shared" si="207"/>
        <v>0</v>
      </c>
      <c r="Z1896" s="18">
        <f t="shared" si="208"/>
        <v>0</v>
      </c>
      <c r="AA1896" s="12">
        <v>124</v>
      </c>
      <c r="AB1896" s="12">
        <v>51491</v>
      </c>
      <c r="AC1896" s="28">
        <f>+I1896+Y1896-Z1896</f>
        <v>-17.48</v>
      </c>
      <c r="AD1896" s="20">
        <f t="shared" si="209"/>
        <v>20</v>
      </c>
      <c r="AE1896">
        <v>20</v>
      </c>
    </row>
    <row r="1897" spans="1:31" x14ac:dyDescent="0.25">
      <c r="A1897" s="9">
        <v>45107</v>
      </c>
      <c r="B1897" s="10" t="s">
        <v>508</v>
      </c>
      <c r="C1897" s="10" t="s">
        <v>282</v>
      </c>
      <c r="D1897" s="10" t="s">
        <v>40</v>
      </c>
      <c r="E1897" s="10" t="s">
        <v>30</v>
      </c>
      <c r="F1897" s="10">
        <v>1100</v>
      </c>
      <c r="G1897" s="10">
        <v>1199</v>
      </c>
      <c r="H1897" s="11">
        <f>SUMIFS(AA:AA,$A:$A,EOMONTH($A1897,-1),$B:$B,$B1897)</f>
        <v>123</v>
      </c>
      <c r="I1897" s="63">
        <f>ROUND(SUMIFS(AC:AC,$A:$A,EOMONTH($A1897,-1),$B:$B,$B1897),2)</f>
        <v>-5.99</v>
      </c>
      <c r="J1897" s="11">
        <f>SUMIFS(AB:AB,$A:$A,EOMONTH($A1897,-1),$B:$B,$B1897)</f>
        <v>51075.75</v>
      </c>
      <c r="K1897" s="13">
        <v>0</v>
      </c>
      <c r="L1897" s="25">
        <v>0</v>
      </c>
      <c r="M1897" s="15">
        <v>0</v>
      </c>
      <c r="N1897" s="14">
        <v>0</v>
      </c>
      <c r="O1897" s="16">
        <v>0</v>
      </c>
      <c r="P1897" s="16">
        <v>0</v>
      </c>
      <c r="Q1897" s="16">
        <v>0</v>
      </c>
      <c r="R1897" s="16">
        <f>Q1897*16.876/100</f>
        <v>0</v>
      </c>
      <c r="S1897" s="17">
        <f t="shared" si="203"/>
        <v>0</v>
      </c>
      <c r="T1897" s="16">
        <v>0</v>
      </c>
      <c r="U1897" s="18">
        <f t="shared" si="204"/>
        <v>147.477</v>
      </c>
      <c r="V1897" s="18">
        <f t="shared" si="205"/>
        <v>0</v>
      </c>
      <c r="W1897" s="18">
        <f t="shared" si="206"/>
        <v>0</v>
      </c>
      <c r="X1897" s="27"/>
      <c r="Y1897" s="19">
        <f t="shared" si="207"/>
        <v>0</v>
      </c>
      <c r="Z1897" s="18">
        <f t="shared" si="208"/>
        <v>0</v>
      </c>
      <c r="AA1897" s="12">
        <v>123</v>
      </c>
      <c r="AB1897" s="12">
        <v>51075.75</v>
      </c>
      <c r="AC1897" s="28">
        <f>+I1897+Y1897-Z1897</f>
        <v>-5.99</v>
      </c>
      <c r="AD1897" s="20">
        <f t="shared" si="209"/>
        <v>10</v>
      </c>
      <c r="AE1897">
        <v>10</v>
      </c>
    </row>
    <row r="1898" spans="1:31" x14ac:dyDescent="0.25">
      <c r="A1898" s="9">
        <v>45107</v>
      </c>
      <c r="B1898" s="10" t="s">
        <v>509</v>
      </c>
      <c r="C1898" s="10" t="s">
        <v>282</v>
      </c>
      <c r="D1898" s="10" t="s">
        <v>40</v>
      </c>
      <c r="E1898" s="10" t="s">
        <v>30</v>
      </c>
      <c r="F1898" s="10">
        <v>1100</v>
      </c>
      <c r="G1898" s="10">
        <v>1199</v>
      </c>
      <c r="H1898" s="11">
        <f>SUMIFS(AA:AA,$A:$A,EOMONTH($A1898,-1),$B:$B,$B1898)</f>
        <v>28</v>
      </c>
      <c r="I1898" s="63">
        <f>ROUND(SUMIFS(AC:AC,$A:$A,EOMONTH($A1898,-1),$B:$B,$B1898),2)</f>
        <v>-33.35</v>
      </c>
      <c r="J1898" s="11">
        <f>SUMIFS(AB:AB,$A:$A,EOMONTH($A1898,-1),$B:$B,$B1898)</f>
        <v>11627</v>
      </c>
      <c r="K1898" s="13">
        <v>0</v>
      </c>
      <c r="L1898" s="25">
        <v>0</v>
      </c>
      <c r="M1898" s="15">
        <v>0</v>
      </c>
      <c r="N1898" s="14">
        <v>0</v>
      </c>
      <c r="O1898" s="16">
        <v>10</v>
      </c>
      <c r="P1898" s="16">
        <v>2557.5</v>
      </c>
      <c r="Q1898" s="16">
        <v>0</v>
      </c>
      <c r="R1898" s="16">
        <f>Q1898*16.876/100</f>
        <v>0</v>
      </c>
      <c r="S1898" s="17">
        <f t="shared" si="203"/>
        <v>0</v>
      </c>
      <c r="T1898" s="16">
        <v>0</v>
      </c>
      <c r="U1898" s="18">
        <f t="shared" si="204"/>
        <v>33.572000000000003</v>
      </c>
      <c r="V1898" s="18">
        <f t="shared" si="205"/>
        <v>0</v>
      </c>
      <c r="W1898" s="18">
        <f t="shared" si="206"/>
        <v>0</v>
      </c>
      <c r="X1898" s="27"/>
      <c r="Y1898" s="19">
        <f t="shared" si="207"/>
        <v>0</v>
      </c>
      <c r="Z1898" s="18">
        <f t="shared" si="208"/>
        <v>11.99</v>
      </c>
      <c r="AA1898" s="12">
        <v>18</v>
      </c>
      <c r="AB1898" s="12">
        <v>7474.5</v>
      </c>
      <c r="AC1898" s="28">
        <f>+I1898+Y1898-Z1898</f>
        <v>-45.34</v>
      </c>
      <c r="AD1898" s="20">
        <f t="shared" si="209"/>
        <v>50</v>
      </c>
      <c r="AE1898">
        <v>50</v>
      </c>
    </row>
    <row r="1899" spans="1:31" x14ac:dyDescent="0.25">
      <c r="A1899" s="9">
        <v>45107</v>
      </c>
      <c r="B1899" s="10" t="s">
        <v>510</v>
      </c>
      <c r="C1899" s="10" t="s">
        <v>282</v>
      </c>
      <c r="D1899" s="10" t="s">
        <v>40</v>
      </c>
      <c r="E1899" s="10" t="s">
        <v>30</v>
      </c>
      <c r="F1899" s="10">
        <v>1100</v>
      </c>
      <c r="G1899" s="10">
        <v>1199</v>
      </c>
      <c r="H1899" s="11">
        <f>SUMIFS(AA:AA,$A:$A,EOMONTH($A1899,-1),$B:$B,$B1899)</f>
        <v>72</v>
      </c>
      <c r="I1899" s="63">
        <f>ROUND(SUMIFS(AC:AC,$A:$A,EOMONTH($A1899,-1),$B:$B,$B1899),2)</f>
        <v>3.25</v>
      </c>
      <c r="J1899" s="11">
        <f>SUMIFS(AB:AB,$A:$A,EOMONTH($A1899,-1),$B:$B,$B1899)</f>
        <v>29898</v>
      </c>
      <c r="K1899" s="13">
        <v>0</v>
      </c>
      <c r="L1899" s="25">
        <v>0</v>
      </c>
      <c r="M1899" s="15">
        <v>0</v>
      </c>
      <c r="N1899" s="14">
        <v>0</v>
      </c>
      <c r="O1899" s="16">
        <v>0</v>
      </c>
      <c r="P1899" s="16">
        <v>0</v>
      </c>
      <c r="Q1899" s="16">
        <v>0</v>
      </c>
      <c r="R1899" s="16">
        <f>Q1899*16.876/100</f>
        <v>0</v>
      </c>
      <c r="S1899" s="17">
        <f t="shared" si="203"/>
        <v>0</v>
      </c>
      <c r="T1899" s="16">
        <v>0</v>
      </c>
      <c r="U1899" s="18">
        <f t="shared" si="204"/>
        <v>86.328000000000003</v>
      </c>
      <c r="V1899" s="18">
        <f t="shared" si="205"/>
        <v>0</v>
      </c>
      <c r="W1899" s="18">
        <f t="shared" si="206"/>
        <v>0</v>
      </c>
      <c r="X1899" s="27"/>
      <c r="Y1899" s="19">
        <f t="shared" si="207"/>
        <v>0</v>
      </c>
      <c r="Z1899" s="18">
        <f t="shared" si="208"/>
        <v>0</v>
      </c>
      <c r="AA1899" s="12">
        <v>72</v>
      </c>
      <c r="AB1899" s="12">
        <v>29898</v>
      </c>
      <c r="AC1899" s="28">
        <f>+I1899+Y1899-Z1899</f>
        <v>3.25</v>
      </c>
      <c r="AD1899" s="20">
        <f t="shared" si="209"/>
        <v>0</v>
      </c>
      <c r="AE1899">
        <v>0</v>
      </c>
    </row>
    <row r="1900" spans="1:31" x14ac:dyDescent="0.25">
      <c r="A1900" s="9">
        <v>45107</v>
      </c>
      <c r="B1900" s="10" t="s">
        <v>511</v>
      </c>
      <c r="C1900" s="10" t="s">
        <v>282</v>
      </c>
      <c r="D1900" s="10" t="s">
        <v>40</v>
      </c>
      <c r="E1900" s="10" t="s">
        <v>30</v>
      </c>
      <c r="F1900" s="10">
        <v>384</v>
      </c>
      <c r="G1900" s="10">
        <v>419</v>
      </c>
      <c r="H1900" s="11">
        <f>SUMIFS(AA:AA,$A:$A,EOMONTH($A1900,-1),$B:$B,$B1900)</f>
        <v>93</v>
      </c>
      <c r="I1900" s="63">
        <f>ROUND(SUMIFS(AC:AC,$A:$A,EOMONTH($A1900,-1),$B:$B,$B1900),2)</f>
        <v>-14.49</v>
      </c>
      <c r="J1900" s="11">
        <f>SUMIFS(AB:AB,$A:$A,EOMONTH($A1900,-1),$B:$B,$B1900)</f>
        <v>9718.5</v>
      </c>
      <c r="K1900" s="13">
        <v>0</v>
      </c>
      <c r="L1900" s="25">
        <v>0</v>
      </c>
      <c r="M1900" s="15">
        <v>0</v>
      </c>
      <c r="N1900" s="14">
        <v>0</v>
      </c>
      <c r="O1900" s="16">
        <v>20</v>
      </c>
      <c r="P1900" s="16">
        <v>1639</v>
      </c>
      <c r="Q1900" s="16">
        <v>0</v>
      </c>
      <c r="R1900" s="16">
        <f>Q1900*16.876/100</f>
        <v>0</v>
      </c>
      <c r="S1900" s="17">
        <f t="shared" si="203"/>
        <v>0</v>
      </c>
      <c r="T1900" s="16">
        <v>0</v>
      </c>
      <c r="U1900" s="18">
        <f t="shared" si="204"/>
        <v>38.966999999999999</v>
      </c>
      <c r="V1900" s="18">
        <f t="shared" si="205"/>
        <v>0</v>
      </c>
      <c r="W1900" s="18">
        <f t="shared" si="206"/>
        <v>0</v>
      </c>
      <c r="X1900" s="27"/>
      <c r="Y1900" s="19">
        <f t="shared" si="207"/>
        <v>0</v>
      </c>
      <c r="Z1900" s="18">
        <f t="shared" si="208"/>
        <v>8.3800000000000008</v>
      </c>
      <c r="AA1900" s="12">
        <v>73</v>
      </c>
      <c r="AB1900" s="12">
        <v>7628.5</v>
      </c>
      <c r="AC1900" s="28">
        <f>+I1900+Y1900-Z1900</f>
        <v>-22.87</v>
      </c>
      <c r="AD1900" s="20">
        <f t="shared" si="209"/>
        <v>30</v>
      </c>
      <c r="AE1900">
        <v>30</v>
      </c>
    </row>
    <row r="1901" spans="1:31" x14ac:dyDescent="0.25">
      <c r="A1901" s="9">
        <v>45107</v>
      </c>
      <c r="B1901" s="10" t="s">
        <v>512</v>
      </c>
      <c r="C1901" s="10" t="s">
        <v>282</v>
      </c>
      <c r="D1901" s="10" t="s">
        <v>29</v>
      </c>
      <c r="E1901" s="10" t="s">
        <v>30</v>
      </c>
      <c r="F1901" s="10"/>
      <c r="G1901" s="10">
        <v>0</v>
      </c>
      <c r="H1901" s="11">
        <f>SUMIFS(AA:AA,$A:$A,EOMONTH($A1901,-1),$B:$B,$B1901)</f>
        <v>135</v>
      </c>
      <c r="I1901" s="63">
        <f>ROUND(SUMIFS(AC:AC,$A:$A,EOMONTH($A1901,-1),$B:$B,$B1901),2)</f>
        <v>6.1</v>
      </c>
      <c r="J1901" s="11">
        <f>SUMIFS(AB:AB,$A:$A,EOMONTH($A1901,-1),$B:$B,$B1901)</f>
        <v>0</v>
      </c>
      <c r="K1901" s="13">
        <v>0</v>
      </c>
      <c r="L1901" s="25">
        <v>0</v>
      </c>
      <c r="M1901" s="15">
        <v>0</v>
      </c>
      <c r="N1901" s="14">
        <v>0</v>
      </c>
      <c r="O1901" s="16">
        <v>0</v>
      </c>
      <c r="P1901" s="16">
        <v>0</v>
      </c>
      <c r="Q1901" s="16">
        <v>0</v>
      </c>
      <c r="R1901" s="16">
        <f>Q1901*16.876/100</f>
        <v>0</v>
      </c>
      <c r="S1901" s="17">
        <f t="shared" si="203"/>
        <v>0</v>
      </c>
      <c r="T1901" s="16">
        <v>0</v>
      </c>
      <c r="U1901" s="18">
        <f t="shared" si="204"/>
        <v>0</v>
      </c>
      <c r="V1901" s="18">
        <f t="shared" si="205"/>
        <v>0</v>
      </c>
      <c r="W1901" s="18">
        <f t="shared" si="206"/>
        <v>0</v>
      </c>
      <c r="X1901" s="27"/>
      <c r="Y1901" s="19">
        <f t="shared" si="207"/>
        <v>0</v>
      </c>
      <c r="Z1901" s="18">
        <f t="shared" si="208"/>
        <v>0</v>
      </c>
      <c r="AA1901" s="12">
        <v>135</v>
      </c>
      <c r="AB1901" s="12">
        <v>0</v>
      </c>
      <c r="AC1901" s="28">
        <f>+I1901+Y1901-Z1901</f>
        <v>6.1</v>
      </c>
      <c r="AD1901" s="20">
        <f t="shared" si="209"/>
        <v>0</v>
      </c>
      <c r="AE1901">
        <v>0</v>
      </c>
    </row>
    <row r="1902" spans="1:31" x14ac:dyDescent="0.25">
      <c r="A1902" s="9">
        <v>45107</v>
      </c>
      <c r="B1902" s="10" t="s">
        <v>513</v>
      </c>
      <c r="C1902" s="10" t="s">
        <v>282</v>
      </c>
      <c r="D1902" s="10" t="s">
        <v>40</v>
      </c>
      <c r="E1902" s="10" t="s">
        <v>30</v>
      </c>
      <c r="F1902" s="10">
        <v>384</v>
      </c>
      <c r="G1902" s="10">
        <v>419</v>
      </c>
      <c r="H1902" s="11">
        <f>SUMIFS(AA:AA,$A:$A,EOMONTH($A1902,-1),$B:$B,$B1902)</f>
        <v>270</v>
      </c>
      <c r="I1902" s="63">
        <f>ROUND(SUMIFS(AC:AC,$A:$A,EOMONTH($A1902,-1),$B:$B,$B1902),2)</f>
        <v>8.4499999999999993</v>
      </c>
      <c r="J1902" s="11">
        <f>SUMIFS(AB:AB,$A:$A,EOMONTH($A1902,-1),$B:$B,$B1902)</f>
        <v>28215</v>
      </c>
      <c r="K1902" s="13">
        <v>0</v>
      </c>
      <c r="L1902" s="25">
        <v>0</v>
      </c>
      <c r="M1902" s="15">
        <v>0</v>
      </c>
      <c r="N1902" s="14">
        <v>0</v>
      </c>
      <c r="O1902" s="16">
        <v>0</v>
      </c>
      <c r="P1902" s="16">
        <v>0</v>
      </c>
      <c r="Q1902" s="16">
        <v>0</v>
      </c>
      <c r="R1902" s="16">
        <f>Q1902*16.876/100</f>
        <v>0</v>
      </c>
      <c r="S1902" s="17">
        <f t="shared" si="203"/>
        <v>0</v>
      </c>
      <c r="T1902" s="16">
        <v>0</v>
      </c>
      <c r="U1902" s="18">
        <f t="shared" si="204"/>
        <v>113.13</v>
      </c>
      <c r="V1902" s="18">
        <f t="shared" si="205"/>
        <v>0</v>
      </c>
      <c r="W1902" s="18">
        <f t="shared" si="206"/>
        <v>0</v>
      </c>
      <c r="X1902" s="27"/>
      <c r="Y1902" s="19">
        <f t="shared" si="207"/>
        <v>0</v>
      </c>
      <c r="Z1902" s="18">
        <f t="shared" si="208"/>
        <v>0</v>
      </c>
      <c r="AA1902" s="12">
        <v>270</v>
      </c>
      <c r="AB1902" s="12">
        <v>28215</v>
      </c>
      <c r="AC1902" s="28">
        <f>+I1902+Y1902-Z1902</f>
        <v>8.4499999999999993</v>
      </c>
      <c r="AD1902" s="20">
        <f t="shared" si="209"/>
        <v>0</v>
      </c>
      <c r="AE1902">
        <v>0</v>
      </c>
    </row>
    <row r="1903" spans="1:31" x14ac:dyDescent="0.25">
      <c r="A1903" s="9">
        <v>45107</v>
      </c>
      <c r="B1903" s="10" t="s">
        <v>514</v>
      </c>
      <c r="C1903" s="10" t="s">
        <v>282</v>
      </c>
      <c r="D1903" s="10" t="s">
        <v>40</v>
      </c>
      <c r="E1903" s="10" t="s">
        <v>30</v>
      </c>
      <c r="F1903" s="10">
        <v>384</v>
      </c>
      <c r="G1903" s="10">
        <v>419</v>
      </c>
      <c r="H1903" s="11">
        <f>SUMIFS(AA:AA,$A:$A,EOMONTH($A1903,-1),$B:$B,$B1903)</f>
        <v>440</v>
      </c>
      <c r="I1903" s="63">
        <f>ROUND(SUMIFS(AC:AC,$A:$A,EOMONTH($A1903,-1),$B:$B,$B1903),2)</f>
        <v>19.87</v>
      </c>
      <c r="J1903" s="11">
        <f>SUMIFS(AB:AB,$A:$A,EOMONTH($A1903,-1),$B:$B,$B1903)</f>
        <v>45980</v>
      </c>
      <c r="K1903" s="13">
        <v>0</v>
      </c>
      <c r="L1903" s="25">
        <v>0</v>
      </c>
      <c r="M1903" s="15">
        <v>0</v>
      </c>
      <c r="N1903" s="14">
        <v>0</v>
      </c>
      <c r="O1903" s="16">
        <v>5</v>
      </c>
      <c r="P1903" s="16">
        <v>418</v>
      </c>
      <c r="Q1903" s="16">
        <v>0</v>
      </c>
      <c r="R1903" s="16">
        <f>Q1903*16.876/100</f>
        <v>0</v>
      </c>
      <c r="S1903" s="17">
        <f t="shared" si="203"/>
        <v>0</v>
      </c>
      <c r="T1903" s="16">
        <v>0</v>
      </c>
      <c r="U1903" s="18">
        <f t="shared" si="204"/>
        <v>184.36</v>
      </c>
      <c r="V1903" s="18">
        <f t="shared" si="205"/>
        <v>0</v>
      </c>
      <c r="W1903" s="18">
        <f t="shared" si="206"/>
        <v>0</v>
      </c>
      <c r="X1903" s="27"/>
      <c r="Y1903" s="19">
        <f t="shared" si="207"/>
        <v>0</v>
      </c>
      <c r="Z1903" s="18">
        <f t="shared" si="208"/>
        <v>2.0950000000000002</v>
      </c>
      <c r="AA1903" s="12">
        <v>435</v>
      </c>
      <c r="AB1903" s="12">
        <v>45457.5</v>
      </c>
      <c r="AC1903" s="28">
        <f>+I1903+Y1903-Z1903</f>
        <v>17.775000000000002</v>
      </c>
      <c r="AD1903" s="20">
        <f t="shared" si="209"/>
        <v>0</v>
      </c>
      <c r="AE1903">
        <v>0</v>
      </c>
    </row>
    <row r="1904" spans="1:31" x14ac:dyDescent="0.25">
      <c r="A1904" s="9">
        <v>45107</v>
      </c>
      <c r="B1904" s="10" t="s">
        <v>515</v>
      </c>
      <c r="C1904" s="10" t="s">
        <v>28</v>
      </c>
      <c r="D1904" s="10" t="s">
        <v>40</v>
      </c>
      <c r="E1904" s="10" t="s">
        <v>30</v>
      </c>
      <c r="F1904" s="10">
        <v>384</v>
      </c>
      <c r="G1904" s="10">
        <v>419</v>
      </c>
      <c r="H1904" s="11">
        <f>SUMIFS(AA:AA,$A:$A,EOMONTH($A1904,-1),$B:$B,$B1904)</f>
        <v>185</v>
      </c>
      <c r="I1904" s="63">
        <f>ROUND(SUMIFS(AC:AC,$A:$A,EOMONTH($A1904,-1),$B:$B,$B1904),2)</f>
        <v>4.6100000000000003</v>
      </c>
      <c r="J1904" s="11">
        <f>SUMIFS(AB:AB,$A:$A,EOMONTH($A1904,-1),$B:$B,$B1904)</f>
        <v>19332.5</v>
      </c>
      <c r="K1904" s="13">
        <v>0</v>
      </c>
      <c r="L1904" s="25">
        <v>0</v>
      </c>
      <c r="M1904" s="15">
        <v>0</v>
      </c>
      <c r="N1904" s="14">
        <v>0</v>
      </c>
      <c r="O1904" s="16">
        <v>0</v>
      </c>
      <c r="P1904" s="16">
        <v>0</v>
      </c>
      <c r="Q1904" s="16">
        <v>0</v>
      </c>
      <c r="R1904" s="16">
        <f>Q1904*16.876/100</f>
        <v>0</v>
      </c>
      <c r="S1904" s="17">
        <f t="shared" si="203"/>
        <v>0</v>
      </c>
      <c r="T1904" s="16">
        <v>0</v>
      </c>
      <c r="U1904" s="18">
        <f t="shared" si="204"/>
        <v>77.515000000000001</v>
      </c>
      <c r="V1904" s="18">
        <f t="shared" si="205"/>
        <v>0</v>
      </c>
      <c r="W1904" s="18">
        <f t="shared" si="206"/>
        <v>0</v>
      </c>
      <c r="X1904" s="27"/>
      <c r="Y1904" s="19">
        <f t="shared" si="207"/>
        <v>0</v>
      </c>
      <c r="Z1904" s="18">
        <f t="shared" si="208"/>
        <v>0</v>
      </c>
      <c r="AA1904" s="12">
        <v>185</v>
      </c>
      <c r="AB1904" s="12">
        <v>19332.5</v>
      </c>
      <c r="AC1904" s="28">
        <f>+I1904+Y1904-Z1904</f>
        <v>4.6100000000000003</v>
      </c>
      <c r="AD1904" s="20">
        <f t="shared" si="209"/>
        <v>0</v>
      </c>
      <c r="AE1904">
        <v>0</v>
      </c>
    </row>
    <row r="1905" spans="1:31" x14ac:dyDescent="0.25">
      <c r="A1905" s="9">
        <v>45107</v>
      </c>
      <c r="B1905" s="10" t="s">
        <v>516</v>
      </c>
      <c r="C1905" s="10" t="s">
        <v>282</v>
      </c>
      <c r="D1905" s="10" t="s">
        <v>40</v>
      </c>
      <c r="E1905" s="10" t="s">
        <v>30</v>
      </c>
      <c r="F1905" s="10">
        <v>384</v>
      </c>
      <c r="G1905" s="10">
        <v>419</v>
      </c>
      <c r="H1905" s="11">
        <f>SUMIFS(AA:AA,$A:$A,EOMONTH($A1905,-1),$B:$B,$B1905)</f>
        <v>168</v>
      </c>
      <c r="I1905" s="63">
        <f>ROUND(SUMIFS(AC:AC,$A:$A,EOMONTH($A1905,-1),$B:$B,$B1905),2)</f>
        <v>0.11</v>
      </c>
      <c r="J1905" s="11">
        <f>SUMIFS(AB:AB,$A:$A,EOMONTH($A1905,-1),$B:$B,$B1905)</f>
        <v>17556</v>
      </c>
      <c r="K1905" s="13">
        <v>0</v>
      </c>
      <c r="L1905" s="25">
        <v>0</v>
      </c>
      <c r="M1905" s="15">
        <v>0</v>
      </c>
      <c r="N1905" s="14">
        <v>0</v>
      </c>
      <c r="O1905" s="16">
        <v>10</v>
      </c>
      <c r="P1905" s="16">
        <v>817.5</v>
      </c>
      <c r="Q1905" s="16">
        <v>0</v>
      </c>
      <c r="R1905" s="16">
        <f>Q1905*16.876/100</f>
        <v>0</v>
      </c>
      <c r="S1905" s="17">
        <f t="shared" si="203"/>
        <v>0</v>
      </c>
      <c r="T1905" s="16">
        <v>0</v>
      </c>
      <c r="U1905" s="18">
        <f t="shared" si="204"/>
        <v>70.391999999999996</v>
      </c>
      <c r="V1905" s="18">
        <f t="shared" si="205"/>
        <v>0</v>
      </c>
      <c r="W1905" s="18">
        <f t="shared" si="206"/>
        <v>0</v>
      </c>
      <c r="X1905" s="27"/>
      <c r="Y1905" s="19">
        <f t="shared" si="207"/>
        <v>0</v>
      </c>
      <c r="Z1905" s="18">
        <f t="shared" si="208"/>
        <v>4.1900000000000004</v>
      </c>
      <c r="AA1905" s="12">
        <v>158</v>
      </c>
      <c r="AB1905" s="12">
        <v>16511</v>
      </c>
      <c r="AC1905" s="28">
        <f>+I1905+Y1905-Z1905</f>
        <v>-4.08</v>
      </c>
      <c r="AD1905" s="20">
        <f t="shared" si="209"/>
        <v>10</v>
      </c>
      <c r="AE1905">
        <v>10</v>
      </c>
    </row>
    <row r="1906" spans="1:31" x14ac:dyDescent="0.25">
      <c r="A1906" s="9">
        <v>45107</v>
      </c>
      <c r="B1906" s="10" t="s">
        <v>517</v>
      </c>
      <c r="C1906" s="10" t="s">
        <v>282</v>
      </c>
      <c r="D1906" s="10" t="s">
        <v>40</v>
      </c>
      <c r="E1906" s="10" t="s">
        <v>30</v>
      </c>
      <c r="F1906" s="10">
        <v>384</v>
      </c>
      <c r="G1906" s="10">
        <v>419</v>
      </c>
      <c r="H1906" s="11">
        <f>SUMIFS(AA:AA,$A:$A,EOMONTH($A1906,-1),$B:$B,$B1906)</f>
        <v>215</v>
      </c>
      <c r="I1906" s="63">
        <f>ROUND(SUMIFS(AC:AC,$A:$A,EOMONTH($A1906,-1),$B:$B,$B1906),2)</f>
        <v>9.7100000000000009</v>
      </c>
      <c r="J1906" s="11">
        <f>SUMIFS(AB:AB,$A:$A,EOMONTH($A1906,-1),$B:$B,$B1906)</f>
        <v>22467.5</v>
      </c>
      <c r="K1906" s="13">
        <v>0</v>
      </c>
      <c r="L1906" s="25">
        <v>0</v>
      </c>
      <c r="M1906" s="15">
        <v>0</v>
      </c>
      <c r="N1906" s="14">
        <v>0</v>
      </c>
      <c r="O1906" s="16">
        <v>0</v>
      </c>
      <c r="P1906" s="16">
        <v>0</v>
      </c>
      <c r="Q1906" s="16">
        <v>0</v>
      </c>
      <c r="R1906" s="16">
        <f>Q1906*16.876/100</f>
        <v>0</v>
      </c>
      <c r="S1906" s="17">
        <f t="shared" si="203"/>
        <v>0</v>
      </c>
      <c r="T1906" s="16">
        <v>0</v>
      </c>
      <c r="U1906" s="18">
        <f t="shared" si="204"/>
        <v>90.084999999999994</v>
      </c>
      <c r="V1906" s="18">
        <f t="shared" si="205"/>
        <v>0</v>
      </c>
      <c r="W1906" s="18">
        <f t="shared" si="206"/>
        <v>0</v>
      </c>
      <c r="X1906" s="27"/>
      <c r="Y1906" s="19">
        <f t="shared" si="207"/>
        <v>0</v>
      </c>
      <c r="Z1906" s="18">
        <f t="shared" si="208"/>
        <v>0</v>
      </c>
      <c r="AA1906" s="12">
        <v>215</v>
      </c>
      <c r="AB1906" s="12">
        <v>22467.5</v>
      </c>
      <c r="AC1906" s="28">
        <f>+I1906+Y1906-Z1906</f>
        <v>9.7100000000000009</v>
      </c>
      <c r="AD1906" s="20">
        <f t="shared" si="209"/>
        <v>0</v>
      </c>
      <c r="AE1906">
        <v>0</v>
      </c>
    </row>
    <row r="1907" spans="1:31" x14ac:dyDescent="0.25">
      <c r="A1907" s="9">
        <v>45107</v>
      </c>
      <c r="B1907" s="10" t="s">
        <v>518</v>
      </c>
      <c r="C1907" s="10" t="s">
        <v>282</v>
      </c>
      <c r="D1907" s="10" t="s">
        <v>40</v>
      </c>
      <c r="E1907" s="10" t="s">
        <v>30</v>
      </c>
      <c r="F1907" s="10">
        <v>620</v>
      </c>
      <c r="G1907" s="10">
        <v>676</v>
      </c>
      <c r="H1907" s="11">
        <f>SUMIFS(AA:AA,$A:$A,EOMONTH($A1907,-1),$B:$B,$B1907)</f>
        <v>20</v>
      </c>
      <c r="I1907" s="63">
        <f>ROUND(SUMIFS(AC:AC,$A:$A,EOMONTH($A1907,-1),$B:$B,$B1907),2)</f>
        <v>0.9</v>
      </c>
      <c r="J1907" s="11">
        <f>SUMIFS(AB:AB,$A:$A,EOMONTH($A1907,-1),$B:$B,$B1907)</f>
        <v>3960</v>
      </c>
      <c r="K1907" s="13">
        <v>0</v>
      </c>
      <c r="L1907" s="25">
        <v>0</v>
      </c>
      <c r="M1907" s="15">
        <v>0</v>
      </c>
      <c r="N1907" s="14">
        <v>0</v>
      </c>
      <c r="O1907" s="16">
        <v>5</v>
      </c>
      <c r="P1907" s="16">
        <v>593.65</v>
      </c>
      <c r="Q1907" s="16">
        <v>0</v>
      </c>
      <c r="R1907" s="16">
        <f>Q1907*16.876/100</f>
        <v>0</v>
      </c>
      <c r="S1907" s="17">
        <f t="shared" si="203"/>
        <v>0</v>
      </c>
      <c r="T1907" s="16">
        <v>0</v>
      </c>
      <c r="U1907" s="18">
        <f t="shared" si="204"/>
        <v>13.52</v>
      </c>
      <c r="V1907" s="18">
        <f t="shared" si="205"/>
        <v>0</v>
      </c>
      <c r="W1907" s="18">
        <f t="shared" si="206"/>
        <v>0</v>
      </c>
      <c r="X1907" s="27"/>
      <c r="Y1907" s="19">
        <f t="shared" si="207"/>
        <v>0</v>
      </c>
      <c r="Z1907" s="18">
        <f t="shared" si="208"/>
        <v>3.38</v>
      </c>
      <c r="AA1907" s="12">
        <v>15</v>
      </c>
      <c r="AB1907" s="12">
        <v>2970</v>
      </c>
      <c r="AC1907" s="28">
        <f>+I1907+Y1907-Z1907</f>
        <v>-2.48</v>
      </c>
      <c r="AD1907" s="20">
        <f t="shared" si="209"/>
        <v>10</v>
      </c>
      <c r="AE1907">
        <v>10</v>
      </c>
    </row>
    <row r="1908" spans="1:31" x14ac:dyDescent="0.25">
      <c r="A1908" s="9">
        <v>45107</v>
      </c>
      <c r="B1908" s="10" t="s">
        <v>519</v>
      </c>
      <c r="C1908" s="10" t="s">
        <v>282</v>
      </c>
      <c r="D1908" s="10" t="s">
        <v>40</v>
      </c>
      <c r="E1908" s="10" t="s">
        <v>30</v>
      </c>
      <c r="F1908" s="10">
        <v>620</v>
      </c>
      <c r="G1908" s="10">
        <v>676</v>
      </c>
      <c r="H1908" s="11">
        <f>SUMIFS(AA:AA,$A:$A,EOMONTH($A1908,-1),$B:$B,$B1908)</f>
        <v>-20</v>
      </c>
      <c r="I1908" s="63">
        <f>ROUND(SUMIFS(AC:AC,$A:$A,EOMONTH($A1908,-1),$B:$B,$B1908),2)</f>
        <v>-13.52</v>
      </c>
      <c r="J1908" s="11">
        <f>SUMIFS(AB:AB,$A:$A,EOMONTH($A1908,-1),$B:$B,$B1908)</f>
        <v>-2768.4</v>
      </c>
      <c r="K1908" s="13">
        <v>0</v>
      </c>
      <c r="L1908" s="25">
        <v>0</v>
      </c>
      <c r="M1908" s="15">
        <v>0</v>
      </c>
      <c r="N1908" s="14">
        <v>0</v>
      </c>
      <c r="O1908" s="16">
        <v>0</v>
      </c>
      <c r="P1908" s="16">
        <v>0</v>
      </c>
      <c r="Q1908" s="16">
        <v>0</v>
      </c>
      <c r="R1908" s="16">
        <f>Q1908*16.876/100</f>
        <v>0</v>
      </c>
      <c r="S1908" s="17">
        <f t="shared" si="203"/>
        <v>0</v>
      </c>
      <c r="T1908" s="16">
        <v>0</v>
      </c>
      <c r="U1908" s="18">
        <f t="shared" si="204"/>
        <v>-13.52</v>
      </c>
      <c r="V1908" s="18">
        <f t="shared" si="205"/>
        <v>0</v>
      </c>
      <c r="W1908" s="18">
        <f t="shared" si="206"/>
        <v>0</v>
      </c>
      <c r="X1908" s="27"/>
      <c r="Y1908" s="19">
        <f t="shared" si="207"/>
        <v>0</v>
      </c>
      <c r="Z1908" s="18">
        <f t="shared" si="208"/>
        <v>0</v>
      </c>
      <c r="AA1908" s="12">
        <v>-20</v>
      </c>
      <c r="AB1908" s="12">
        <v>-2768.4</v>
      </c>
      <c r="AC1908" s="28">
        <f>+I1908+Y1908-Z1908</f>
        <v>-13.52</v>
      </c>
      <c r="AD1908" s="20">
        <f t="shared" si="209"/>
        <v>20</v>
      </c>
      <c r="AE1908">
        <v>20</v>
      </c>
    </row>
    <row r="1909" spans="1:31" x14ac:dyDescent="0.25">
      <c r="A1909" s="9">
        <v>45107</v>
      </c>
      <c r="B1909" s="10" t="s">
        <v>520</v>
      </c>
      <c r="C1909" s="10" t="s">
        <v>282</v>
      </c>
      <c r="D1909" s="10" t="s">
        <v>40</v>
      </c>
      <c r="E1909" s="10" t="s">
        <v>30</v>
      </c>
      <c r="F1909" s="10">
        <v>620</v>
      </c>
      <c r="G1909" s="10">
        <v>676</v>
      </c>
      <c r="H1909" s="11">
        <f>SUMIFS(AA:AA,$A:$A,EOMONTH($A1909,-1),$B:$B,$B1909)</f>
        <v>195</v>
      </c>
      <c r="I1909" s="63">
        <f>ROUND(SUMIFS(AC:AC,$A:$A,EOMONTH($A1909,-1),$B:$B,$B1909),2)</f>
        <v>2.5</v>
      </c>
      <c r="J1909" s="11">
        <f>SUMIFS(AB:AB,$A:$A,EOMONTH($A1909,-1),$B:$B,$B1909)</f>
        <v>38610</v>
      </c>
      <c r="K1909" s="13">
        <v>0</v>
      </c>
      <c r="L1909" s="25">
        <v>0</v>
      </c>
      <c r="M1909" s="15">
        <v>0</v>
      </c>
      <c r="N1909" s="14">
        <v>0</v>
      </c>
      <c r="O1909" s="16">
        <v>0</v>
      </c>
      <c r="P1909" s="16">
        <v>0</v>
      </c>
      <c r="Q1909" s="16">
        <v>0</v>
      </c>
      <c r="R1909" s="16">
        <f>Q1909*16.876/100</f>
        <v>0</v>
      </c>
      <c r="S1909" s="17">
        <f t="shared" si="203"/>
        <v>0</v>
      </c>
      <c r="T1909" s="16">
        <v>0</v>
      </c>
      <c r="U1909" s="18">
        <f t="shared" si="204"/>
        <v>131.82</v>
      </c>
      <c r="V1909" s="18">
        <f t="shared" si="205"/>
        <v>0</v>
      </c>
      <c r="W1909" s="18">
        <f t="shared" si="206"/>
        <v>0</v>
      </c>
      <c r="X1909" s="27"/>
      <c r="Y1909" s="19">
        <f t="shared" si="207"/>
        <v>0</v>
      </c>
      <c r="Z1909" s="18">
        <f t="shared" si="208"/>
        <v>0</v>
      </c>
      <c r="AA1909" s="12">
        <v>195</v>
      </c>
      <c r="AB1909" s="12">
        <v>38610</v>
      </c>
      <c r="AC1909" s="28">
        <f>+I1909+Y1909-Z1909</f>
        <v>2.5</v>
      </c>
      <c r="AD1909" s="20">
        <f t="shared" si="209"/>
        <v>0</v>
      </c>
      <c r="AE1909">
        <v>0</v>
      </c>
    </row>
    <row r="1910" spans="1:31" x14ac:dyDescent="0.25">
      <c r="A1910" s="9">
        <v>45107</v>
      </c>
      <c r="B1910" s="10" t="s">
        <v>521</v>
      </c>
      <c r="C1910" s="10" t="s">
        <v>282</v>
      </c>
      <c r="D1910" s="10" t="s">
        <v>29</v>
      </c>
      <c r="E1910" s="10" t="s">
        <v>30</v>
      </c>
      <c r="F1910" s="10"/>
      <c r="G1910" s="10">
        <v>0</v>
      </c>
      <c r="H1910" s="11">
        <f>SUMIFS(AA:AA,$A:$A,EOMONTH($A1910,-1),$B:$B,$B1910)</f>
        <v>23</v>
      </c>
      <c r="I1910" s="63">
        <f>ROUND(SUMIFS(AC:AC,$A:$A,EOMONTH($A1910,-1),$B:$B,$B1910),2)</f>
        <v>1.04</v>
      </c>
      <c r="J1910" s="11">
        <f>SUMIFS(AB:AB,$A:$A,EOMONTH($A1910,-1),$B:$B,$B1910)</f>
        <v>2470.66</v>
      </c>
      <c r="K1910" s="13">
        <v>0</v>
      </c>
      <c r="L1910" s="25">
        <v>0</v>
      </c>
      <c r="M1910" s="15">
        <v>0</v>
      </c>
      <c r="N1910" s="14">
        <v>0</v>
      </c>
      <c r="O1910" s="16">
        <v>0</v>
      </c>
      <c r="P1910" s="16">
        <v>0</v>
      </c>
      <c r="Q1910" s="16">
        <v>0</v>
      </c>
      <c r="R1910" s="16">
        <f>Q1910*16.876/100</f>
        <v>0</v>
      </c>
      <c r="S1910" s="17">
        <f t="shared" si="203"/>
        <v>0</v>
      </c>
      <c r="T1910" s="16">
        <v>0</v>
      </c>
      <c r="U1910" s="18">
        <f t="shared" si="204"/>
        <v>0</v>
      </c>
      <c r="V1910" s="18">
        <f t="shared" si="205"/>
        <v>0</v>
      </c>
      <c r="W1910" s="18">
        <f t="shared" si="206"/>
        <v>0</v>
      </c>
      <c r="X1910" s="27"/>
      <c r="Y1910" s="19">
        <f t="shared" si="207"/>
        <v>0</v>
      </c>
      <c r="Z1910" s="18">
        <f t="shared" si="208"/>
        <v>0</v>
      </c>
      <c r="AA1910" s="12">
        <v>23</v>
      </c>
      <c r="AB1910" s="12">
        <v>2470.66</v>
      </c>
      <c r="AC1910" s="28">
        <f>+I1910+Y1910-Z1910</f>
        <v>1.04</v>
      </c>
      <c r="AD1910" s="20">
        <f t="shared" si="209"/>
        <v>0</v>
      </c>
      <c r="AE1910">
        <v>0</v>
      </c>
    </row>
    <row r="1911" spans="1:31" x14ac:dyDescent="0.25">
      <c r="A1911" s="9">
        <v>45107</v>
      </c>
      <c r="B1911" s="10" t="s">
        <v>522</v>
      </c>
      <c r="C1911" s="10" t="s">
        <v>282</v>
      </c>
      <c r="D1911" s="10" t="s">
        <v>40</v>
      </c>
      <c r="E1911" s="10" t="s">
        <v>30</v>
      </c>
      <c r="F1911" s="10">
        <v>620</v>
      </c>
      <c r="G1911" s="10">
        <v>676</v>
      </c>
      <c r="H1911" s="11">
        <f>SUMIFS(AA:AA,$A:$A,EOMONTH($A1911,-1),$B:$B,$B1911)</f>
        <v>61</v>
      </c>
      <c r="I1911" s="63">
        <f>ROUND(SUMIFS(AC:AC,$A:$A,EOMONTH($A1911,-1),$B:$B,$B1911),2)</f>
        <v>-3.55</v>
      </c>
      <c r="J1911" s="11">
        <f>SUMIFS(AB:AB,$A:$A,EOMONTH($A1911,-1),$B:$B,$B1911)</f>
        <v>6418.42</v>
      </c>
      <c r="K1911" s="13">
        <v>0</v>
      </c>
      <c r="L1911" s="25">
        <v>0</v>
      </c>
      <c r="M1911" s="15">
        <v>0</v>
      </c>
      <c r="N1911" s="14">
        <v>0</v>
      </c>
      <c r="O1911" s="16">
        <v>0</v>
      </c>
      <c r="P1911" s="16">
        <v>0</v>
      </c>
      <c r="Q1911" s="16">
        <v>0</v>
      </c>
      <c r="R1911" s="16">
        <f>Q1911*16.876/100</f>
        <v>0</v>
      </c>
      <c r="S1911" s="17">
        <f t="shared" si="203"/>
        <v>0</v>
      </c>
      <c r="T1911" s="16">
        <v>0</v>
      </c>
      <c r="U1911" s="18">
        <f t="shared" si="204"/>
        <v>41.235999999999997</v>
      </c>
      <c r="V1911" s="18">
        <f t="shared" si="205"/>
        <v>0</v>
      </c>
      <c r="W1911" s="18">
        <f t="shared" si="206"/>
        <v>0</v>
      </c>
      <c r="X1911" s="27"/>
      <c r="Y1911" s="19">
        <f t="shared" si="207"/>
        <v>0</v>
      </c>
      <c r="Z1911" s="18">
        <f t="shared" si="208"/>
        <v>0</v>
      </c>
      <c r="AA1911" s="12">
        <v>61</v>
      </c>
      <c r="AB1911" s="12">
        <v>6418.42</v>
      </c>
      <c r="AC1911" s="28">
        <f>+I1911+Y1911-Z1911</f>
        <v>-3.55</v>
      </c>
      <c r="AD1911" s="20">
        <f t="shared" si="209"/>
        <v>10</v>
      </c>
      <c r="AE1911">
        <v>10</v>
      </c>
    </row>
    <row r="1912" spans="1:31" x14ac:dyDescent="0.25">
      <c r="A1912" s="9">
        <v>45107</v>
      </c>
      <c r="B1912" s="10" t="s">
        <v>523</v>
      </c>
      <c r="C1912" s="10" t="s">
        <v>282</v>
      </c>
      <c r="D1912" s="10" t="s">
        <v>29</v>
      </c>
      <c r="E1912" s="10" t="s">
        <v>30</v>
      </c>
      <c r="F1912" s="10"/>
      <c r="G1912" s="10">
        <v>0</v>
      </c>
      <c r="H1912" s="11">
        <f>SUMIFS(AA:AA,$A:$A,EOMONTH($A1912,-1),$B:$B,$B1912)</f>
        <v>42</v>
      </c>
      <c r="I1912" s="63">
        <f>ROUND(SUMIFS(AC:AC,$A:$A,EOMONTH($A1912,-1),$B:$B,$B1912),2)</f>
        <v>1.9</v>
      </c>
      <c r="J1912" s="11">
        <f>SUMIFS(AB:AB,$A:$A,EOMONTH($A1912,-1),$B:$B,$B1912)</f>
        <v>8316</v>
      </c>
      <c r="K1912" s="13">
        <v>0</v>
      </c>
      <c r="L1912" s="25">
        <v>0</v>
      </c>
      <c r="M1912" s="15">
        <v>0</v>
      </c>
      <c r="N1912" s="14">
        <v>0</v>
      </c>
      <c r="O1912" s="16">
        <v>0</v>
      </c>
      <c r="P1912" s="16">
        <v>0</v>
      </c>
      <c r="Q1912" s="16">
        <v>0</v>
      </c>
      <c r="R1912" s="16">
        <f>Q1912*16.876/100</f>
        <v>0</v>
      </c>
      <c r="S1912" s="17">
        <f t="shared" si="203"/>
        <v>0</v>
      </c>
      <c r="T1912" s="16">
        <v>0</v>
      </c>
      <c r="U1912" s="18">
        <f t="shared" si="204"/>
        <v>0</v>
      </c>
      <c r="V1912" s="18">
        <f t="shared" si="205"/>
        <v>0</v>
      </c>
      <c r="W1912" s="18">
        <f t="shared" si="206"/>
        <v>0</v>
      </c>
      <c r="X1912" s="27"/>
      <c r="Y1912" s="19">
        <f t="shared" si="207"/>
        <v>0</v>
      </c>
      <c r="Z1912" s="18">
        <f t="shared" si="208"/>
        <v>0</v>
      </c>
      <c r="AA1912" s="12">
        <v>42</v>
      </c>
      <c r="AB1912" s="12">
        <v>8316</v>
      </c>
      <c r="AC1912" s="28">
        <f>+I1912+Y1912-Z1912</f>
        <v>1.9</v>
      </c>
      <c r="AD1912" s="20">
        <f t="shared" si="209"/>
        <v>0</v>
      </c>
      <c r="AE1912">
        <v>0</v>
      </c>
    </row>
    <row r="1913" spans="1:31" x14ac:dyDescent="0.25">
      <c r="A1913" s="59">
        <v>45107</v>
      </c>
      <c r="B1913" s="60" t="s">
        <v>524</v>
      </c>
      <c r="C1913" s="60" t="s">
        <v>282</v>
      </c>
      <c r="D1913" s="60" t="s">
        <v>40</v>
      </c>
      <c r="E1913" s="60" t="s">
        <v>30</v>
      </c>
      <c r="F1913" s="10"/>
      <c r="G1913" s="10"/>
      <c r="H1913" s="11"/>
      <c r="I1913" s="63">
        <f>ROUND(SUMIFS(AC:AC,$A:$A,EOMONTH($A1913,-1),$B:$B,$B1913),2)</f>
        <v>4.09</v>
      </c>
      <c r="J1913" s="11"/>
      <c r="K1913" s="13"/>
      <c r="L1913" s="25"/>
      <c r="M1913" s="15"/>
      <c r="N1913" s="14"/>
      <c r="O1913" s="16"/>
      <c r="P1913" s="16"/>
      <c r="Q1913" s="16"/>
      <c r="R1913" s="16"/>
      <c r="S1913" s="17">
        <f t="shared" si="203"/>
        <v>0</v>
      </c>
      <c r="T1913" s="16"/>
      <c r="U1913" s="18">
        <f t="shared" si="204"/>
        <v>0</v>
      </c>
      <c r="V1913" s="18">
        <f t="shared" si="205"/>
        <v>0</v>
      </c>
      <c r="W1913" s="18">
        <f t="shared" si="206"/>
        <v>0</v>
      </c>
      <c r="X1913" s="27"/>
      <c r="Y1913" s="19">
        <f t="shared" si="207"/>
        <v>0</v>
      </c>
      <c r="Z1913" s="18">
        <f t="shared" si="208"/>
        <v>0</v>
      </c>
      <c r="AA1913" s="12"/>
      <c r="AB1913" s="12"/>
      <c r="AC1913" s="28">
        <f>+I1913+Y1913-Z1913</f>
        <v>4.09</v>
      </c>
      <c r="AD1913" s="20">
        <f t="shared" si="209"/>
        <v>0</v>
      </c>
      <c r="AE1913">
        <v>0</v>
      </c>
    </row>
    <row r="1914" spans="1:31" x14ac:dyDescent="0.25">
      <c r="A1914" s="59">
        <v>45107</v>
      </c>
      <c r="B1914" s="60" t="s">
        <v>525</v>
      </c>
      <c r="C1914" s="60" t="s">
        <v>282</v>
      </c>
      <c r="D1914" s="60" t="s">
        <v>29</v>
      </c>
      <c r="E1914" s="60" t="s">
        <v>30</v>
      </c>
      <c r="F1914" s="10"/>
      <c r="G1914" s="10"/>
      <c r="H1914" s="11"/>
      <c r="I1914" s="63">
        <f>ROUND(SUMIFS(AC:AC,$A:$A,EOMONTH($A1914,-1),$B:$B,$B1914),2)</f>
        <v>0</v>
      </c>
      <c r="J1914" s="11"/>
      <c r="K1914" s="13"/>
      <c r="L1914" s="25"/>
      <c r="M1914" s="15"/>
      <c r="N1914" s="14"/>
      <c r="O1914" s="16"/>
      <c r="P1914" s="16"/>
      <c r="Q1914" s="16"/>
      <c r="R1914" s="16"/>
      <c r="S1914" s="17">
        <f t="shared" si="203"/>
        <v>0</v>
      </c>
      <c r="T1914" s="16"/>
      <c r="U1914" s="18">
        <f t="shared" si="204"/>
        <v>0</v>
      </c>
      <c r="V1914" s="18">
        <f t="shared" si="205"/>
        <v>0</v>
      </c>
      <c r="W1914" s="18">
        <f t="shared" si="206"/>
        <v>0</v>
      </c>
      <c r="X1914" s="27"/>
      <c r="Y1914" s="19">
        <f t="shared" si="207"/>
        <v>0</v>
      </c>
      <c r="Z1914" s="18">
        <f t="shared" si="208"/>
        <v>0</v>
      </c>
      <c r="AA1914" s="12"/>
      <c r="AB1914" s="12"/>
      <c r="AC1914" s="28">
        <f>+I1914+Y1914-Z1914</f>
        <v>0</v>
      </c>
      <c r="AD1914" s="20">
        <f t="shared" si="209"/>
        <v>0</v>
      </c>
      <c r="AE1914">
        <v>0</v>
      </c>
    </row>
    <row r="1915" spans="1:31" x14ac:dyDescent="0.25">
      <c r="A1915" s="59">
        <v>45107</v>
      </c>
      <c r="B1915" s="60" t="s">
        <v>526</v>
      </c>
      <c r="C1915" s="60" t="s">
        <v>282</v>
      </c>
      <c r="D1915" s="60" t="s">
        <v>29</v>
      </c>
      <c r="E1915" s="60" t="s">
        <v>30</v>
      </c>
      <c r="F1915" s="10"/>
      <c r="G1915" s="10"/>
      <c r="H1915" s="11"/>
      <c r="I1915" s="63">
        <f>ROUND(SUMIFS(AC:AC,$A:$A,EOMONTH($A1915,-1),$B:$B,$B1915),2)</f>
        <v>225.48</v>
      </c>
      <c r="J1915" s="11"/>
      <c r="K1915" s="13"/>
      <c r="L1915" s="25"/>
      <c r="M1915" s="15"/>
      <c r="N1915" s="14"/>
      <c r="O1915" s="16"/>
      <c r="P1915" s="16"/>
      <c r="Q1915" s="16"/>
      <c r="R1915" s="16"/>
      <c r="S1915" s="17">
        <f t="shared" si="203"/>
        <v>0</v>
      </c>
      <c r="T1915" s="16"/>
      <c r="U1915" s="18">
        <f t="shared" si="204"/>
        <v>0</v>
      </c>
      <c r="V1915" s="18">
        <f t="shared" si="205"/>
        <v>0</v>
      </c>
      <c r="W1915" s="18">
        <f t="shared" si="206"/>
        <v>0</v>
      </c>
      <c r="X1915" s="27"/>
      <c r="Y1915" s="19">
        <f t="shared" si="207"/>
        <v>0</v>
      </c>
      <c r="Z1915" s="18">
        <f t="shared" si="208"/>
        <v>0</v>
      </c>
      <c r="AA1915" s="12"/>
      <c r="AB1915" s="12"/>
      <c r="AC1915" s="28">
        <f>+I1915+Y1915-Z1915</f>
        <v>225.48</v>
      </c>
      <c r="AD1915" s="20">
        <f t="shared" si="209"/>
        <v>0</v>
      </c>
      <c r="AE1915">
        <v>0</v>
      </c>
    </row>
    <row r="1916" spans="1:31" x14ac:dyDescent="0.25">
      <c r="A1916" s="59">
        <v>45107</v>
      </c>
      <c r="B1916" s="60" t="s">
        <v>780</v>
      </c>
      <c r="C1916" s="60" t="s">
        <v>105</v>
      </c>
      <c r="D1916" s="60" t="s">
        <v>40</v>
      </c>
      <c r="E1916" s="60" t="s">
        <v>30</v>
      </c>
      <c r="F1916" s="10"/>
      <c r="G1916" s="10"/>
      <c r="H1916" s="11"/>
      <c r="I1916" s="63">
        <f>ROUND(SUMIFS(AC:AC,$A:$A,EOMONTH($A1916,-1),$B:$B,$B1916),2)</f>
        <v>0</v>
      </c>
      <c r="J1916" s="11"/>
      <c r="K1916" s="13"/>
      <c r="L1916" s="25"/>
      <c r="M1916" s="15"/>
      <c r="N1916" s="14"/>
      <c r="O1916" s="16"/>
      <c r="P1916" s="16"/>
      <c r="Q1916" s="16"/>
      <c r="R1916" s="16"/>
      <c r="S1916" s="17">
        <f t="shared" si="203"/>
        <v>0</v>
      </c>
      <c r="T1916" s="16"/>
      <c r="U1916" s="18">
        <f t="shared" si="204"/>
        <v>0</v>
      </c>
      <c r="V1916" s="18">
        <f t="shared" si="205"/>
        <v>0</v>
      </c>
      <c r="W1916" s="18">
        <f t="shared" si="206"/>
        <v>0</v>
      </c>
      <c r="X1916" s="27"/>
      <c r="Y1916" s="19">
        <f t="shared" si="207"/>
        <v>0</v>
      </c>
      <c r="Z1916" s="18">
        <f t="shared" si="208"/>
        <v>0</v>
      </c>
      <c r="AA1916" s="12"/>
      <c r="AB1916" s="12"/>
      <c r="AC1916" s="28">
        <f>+I1916+Y1916-Z1916</f>
        <v>0</v>
      </c>
      <c r="AD1916" s="20">
        <f t="shared" si="209"/>
        <v>0</v>
      </c>
      <c r="AE1916">
        <v>0</v>
      </c>
    </row>
    <row r="1917" spans="1:31" x14ac:dyDescent="0.25">
      <c r="A1917" s="9">
        <v>45107</v>
      </c>
      <c r="B1917" s="10" t="s">
        <v>527</v>
      </c>
      <c r="C1917" s="10" t="s">
        <v>282</v>
      </c>
      <c r="D1917" s="10" t="s">
        <v>40</v>
      </c>
      <c r="E1917" s="10" t="s">
        <v>30</v>
      </c>
      <c r="F1917" s="10">
        <v>100</v>
      </c>
      <c r="G1917" s="10">
        <v>109</v>
      </c>
      <c r="H1917" s="11">
        <f>SUMIFS(AA:AA,$A:$A,EOMONTH($A1917,-1),$B:$B,$B1917)</f>
        <v>0</v>
      </c>
      <c r="I1917" s="63">
        <f>ROUND(SUMIFS(AC:AC,$A:$A,EOMONTH($A1917,-1),$B:$B,$B1917),2)</f>
        <v>3.55</v>
      </c>
      <c r="J1917" s="11">
        <f>SUMIFS(AB:AB,$A:$A,EOMONTH($A1917,-1),$B:$B,$B1917)</f>
        <v>0</v>
      </c>
      <c r="K1917" s="13">
        <v>0</v>
      </c>
      <c r="L1917" s="25">
        <v>0</v>
      </c>
      <c r="M1917" s="15">
        <v>1361</v>
      </c>
      <c r="N1917" s="14">
        <v>67149.2</v>
      </c>
      <c r="O1917" s="16">
        <v>711</v>
      </c>
      <c r="P1917" s="16">
        <v>48205.8</v>
      </c>
      <c r="Q1917" s="16">
        <v>0</v>
      </c>
      <c r="R1917" s="16">
        <f>Q1917*16.876/100</f>
        <v>0</v>
      </c>
      <c r="S1917" s="17">
        <f t="shared" si="203"/>
        <v>0</v>
      </c>
      <c r="T1917" s="16">
        <v>0</v>
      </c>
      <c r="U1917" s="18">
        <f t="shared" si="204"/>
        <v>0</v>
      </c>
      <c r="V1917" s="18">
        <f t="shared" si="205"/>
        <v>136.1</v>
      </c>
      <c r="W1917" s="18">
        <f t="shared" si="206"/>
        <v>22.849829</v>
      </c>
      <c r="X1917" s="27"/>
      <c r="Y1917" s="19">
        <f t="shared" si="207"/>
        <v>158.94982899999999</v>
      </c>
      <c r="Z1917" s="18">
        <f t="shared" si="208"/>
        <v>77.498999999999995</v>
      </c>
      <c r="AA1917" s="12">
        <v>650</v>
      </c>
      <c r="AB1917" s="12">
        <v>32649.5</v>
      </c>
      <c r="AC1917" s="28">
        <f>+I1917+Y1917-Z1917</f>
        <v>85.00082900000001</v>
      </c>
      <c r="AD1917" s="20">
        <f t="shared" si="209"/>
        <v>0</v>
      </c>
      <c r="AE1917">
        <v>0</v>
      </c>
    </row>
    <row r="1918" spans="1:31" x14ac:dyDescent="0.25">
      <c r="A1918" s="9">
        <v>45107</v>
      </c>
      <c r="B1918" s="10" t="s">
        <v>742</v>
      </c>
      <c r="C1918" s="10" t="s">
        <v>282</v>
      </c>
      <c r="D1918" s="10" t="s">
        <v>40</v>
      </c>
      <c r="E1918" s="10" t="s">
        <v>30</v>
      </c>
      <c r="F1918" s="10">
        <v>90</v>
      </c>
      <c r="G1918" s="10">
        <v>98</v>
      </c>
      <c r="H1918" s="11">
        <f>SUMIFS(AA:AA,$A:$A,EOMONTH($A1918,-1),$B:$B,$B1918)</f>
        <v>0</v>
      </c>
      <c r="I1918" s="63">
        <f>ROUND(SUMIFS(AC:AC,$A:$A,EOMONTH($A1918,-1),$B:$B,$B1918),2)</f>
        <v>0</v>
      </c>
      <c r="J1918" s="11">
        <f>SUMIFS(AB:AB,$A:$A,EOMONTH($A1918,-1),$B:$B,$B1918)</f>
        <v>0</v>
      </c>
      <c r="K1918" s="13">
        <v>0</v>
      </c>
      <c r="L1918" s="25">
        <v>0</v>
      </c>
      <c r="M1918" s="15">
        <v>707</v>
      </c>
      <c r="N1918" s="14">
        <v>35590.57</v>
      </c>
      <c r="O1918" s="16">
        <v>538</v>
      </c>
      <c r="P1918" s="16">
        <v>41038.639999999999</v>
      </c>
      <c r="Q1918" s="16">
        <v>0</v>
      </c>
      <c r="R1918" s="16">
        <f>Q1918*16.876/100</f>
        <v>0</v>
      </c>
      <c r="S1918" s="17">
        <f t="shared" si="203"/>
        <v>0</v>
      </c>
      <c r="T1918" s="16">
        <v>0</v>
      </c>
      <c r="U1918" s="18">
        <f t="shared" si="204"/>
        <v>0</v>
      </c>
      <c r="V1918" s="18">
        <f t="shared" si="205"/>
        <v>63.63</v>
      </c>
      <c r="W1918" s="18">
        <f t="shared" si="206"/>
        <v>10.682840700000002</v>
      </c>
      <c r="X1918" s="27"/>
      <c r="Y1918" s="19">
        <f t="shared" si="207"/>
        <v>74.31284070000001</v>
      </c>
      <c r="Z1918" s="18">
        <f t="shared" si="208"/>
        <v>52.723999999999997</v>
      </c>
      <c r="AA1918" s="12">
        <v>169</v>
      </c>
      <c r="AB1918" s="12">
        <v>8448.9500000000007</v>
      </c>
      <c r="AC1918" s="28">
        <f>+I1918+Y1918-Z1918</f>
        <v>21.588840700000013</v>
      </c>
      <c r="AD1918" s="20">
        <f t="shared" si="209"/>
        <v>0</v>
      </c>
      <c r="AE1918">
        <v>0</v>
      </c>
    </row>
    <row r="1919" spans="1:31" x14ac:dyDescent="0.25">
      <c r="A1919" s="9">
        <v>45107</v>
      </c>
      <c r="B1919" s="10" t="s">
        <v>528</v>
      </c>
      <c r="C1919" s="10" t="s">
        <v>282</v>
      </c>
      <c r="D1919" s="10" t="s">
        <v>40</v>
      </c>
      <c r="E1919" s="10" t="s">
        <v>30</v>
      </c>
      <c r="F1919" s="10">
        <v>70</v>
      </c>
      <c r="G1919" s="10">
        <v>76</v>
      </c>
      <c r="H1919" s="11">
        <f>SUMIFS(AA:AA,$A:$A,EOMONTH($A1919,-1),$B:$B,$B1919)</f>
        <v>0</v>
      </c>
      <c r="I1919" s="63">
        <f>ROUND(SUMIFS(AC:AC,$A:$A,EOMONTH($A1919,-1),$B:$B,$B1919),2)</f>
        <v>2.97</v>
      </c>
      <c r="J1919" s="11">
        <f>SUMIFS(AB:AB,$A:$A,EOMONTH($A1919,-1),$B:$B,$B1919)</f>
        <v>0</v>
      </c>
      <c r="K1919" s="13">
        <v>0</v>
      </c>
      <c r="L1919" s="25">
        <v>0</v>
      </c>
      <c r="M1919" s="15">
        <v>1283</v>
      </c>
      <c r="N1919" s="14">
        <v>66132.960000000006</v>
      </c>
      <c r="O1919" s="16">
        <v>429</v>
      </c>
      <c r="P1919" s="16">
        <v>32724.12</v>
      </c>
      <c r="Q1919" s="16">
        <v>0</v>
      </c>
      <c r="R1919" s="16">
        <f>Q1919*16.876/100</f>
        <v>0</v>
      </c>
      <c r="S1919" s="17">
        <f t="shared" si="203"/>
        <v>0</v>
      </c>
      <c r="T1919" s="16">
        <v>0</v>
      </c>
      <c r="U1919" s="18">
        <f t="shared" si="204"/>
        <v>0</v>
      </c>
      <c r="V1919" s="18">
        <f t="shared" si="205"/>
        <v>89.81</v>
      </c>
      <c r="W1919" s="18">
        <f t="shared" si="206"/>
        <v>15.078200900000002</v>
      </c>
      <c r="X1919" s="27"/>
      <c r="Y1919" s="19">
        <f t="shared" si="207"/>
        <v>104.8882009</v>
      </c>
      <c r="Z1919" s="18">
        <f t="shared" si="208"/>
        <v>32.603999999999999</v>
      </c>
      <c r="AA1919" s="12">
        <v>854</v>
      </c>
      <c r="AB1919" s="12">
        <v>44523.85</v>
      </c>
      <c r="AC1919" s="28">
        <f>+I1919+Y1919-Z1919</f>
        <v>75.254200900000001</v>
      </c>
      <c r="AD1919" s="20">
        <f t="shared" si="209"/>
        <v>0</v>
      </c>
      <c r="AE1919">
        <v>0</v>
      </c>
    </row>
    <row r="1920" spans="1:31" x14ac:dyDescent="0.25">
      <c r="A1920" s="9">
        <v>45107</v>
      </c>
      <c r="B1920" s="10" t="s">
        <v>529</v>
      </c>
      <c r="C1920" s="10" t="s">
        <v>282</v>
      </c>
      <c r="D1920" s="10" t="s">
        <v>40</v>
      </c>
      <c r="E1920" s="10" t="s">
        <v>30</v>
      </c>
      <c r="F1920" s="10">
        <v>140</v>
      </c>
      <c r="G1920" s="10">
        <v>153</v>
      </c>
      <c r="H1920" s="11">
        <f>SUMIFS(AA:AA,$A:$A,EOMONTH($A1920,-1),$B:$B,$B1920)</f>
        <v>0</v>
      </c>
      <c r="I1920" s="63">
        <f>ROUND(SUMIFS(AC:AC,$A:$A,EOMONTH($A1920,-1),$B:$B,$B1920),2)</f>
        <v>20.71</v>
      </c>
      <c r="J1920" s="11">
        <f>SUMIFS(AB:AB,$A:$A,EOMONTH($A1920,-1),$B:$B,$B1920)</f>
        <v>0</v>
      </c>
      <c r="K1920" s="13">
        <v>0</v>
      </c>
      <c r="L1920" s="25">
        <v>0</v>
      </c>
      <c r="M1920" s="15">
        <v>1304</v>
      </c>
      <c r="N1920" s="14">
        <v>67785.600000000006</v>
      </c>
      <c r="O1920" s="16">
        <v>960</v>
      </c>
      <c r="P1920" s="16">
        <v>85430.399999999994</v>
      </c>
      <c r="Q1920" s="16">
        <v>0</v>
      </c>
      <c r="R1920" s="16">
        <f>Q1920*16.876/100</f>
        <v>0</v>
      </c>
      <c r="S1920" s="17">
        <f t="shared" si="203"/>
        <v>0</v>
      </c>
      <c r="T1920" s="16">
        <v>0</v>
      </c>
      <c r="U1920" s="18">
        <f t="shared" si="204"/>
        <v>0</v>
      </c>
      <c r="V1920" s="18">
        <f t="shared" si="205"/>
        <v>182.56</v>
      </c>
      <c r="W1920" s="18">
        <f t="shared" si="206"/>
        <v>30.649998400000005</v>
      </c>
      <c r="X1920" s="27"/>
      <c r="Y1920" s="19">
        <f t="shared" si="207"/>
        <v>213.20999840000002</v>
      </c>
      <c r="Z1920" s="18">
        <f t="shared" si="208"/>
        <v>146.88</v>
      </c>
      <c r="AA1920" s="12">
        <v>344</v>
      </c>
      <c r="AB1920" s="12">
        <v>17622.39</v>
      </c>
      <c r="AC1920" s="28">
        <f>+I1920+Y1920-Z1920</f>
        <v>87.03999840000003</v>
      </c>
      <c r="AD1920" s="20">
        <f t="shared" si="209"/>
        <v>0</v>
      </c>
      <c r="AE1920">
        <v>0</v>
      </c>
    </row>
    <row r="1921" spans="1:31" x14ac:dyDescent="0.25">
      <c r="A1921" s="9">
        <v>45107</v>
      </c>
      <c r="B1921" s="10" t="s">
        <v>743</v>
      </c>
      <c r="C1921" s="10" t="s">
        <v>282</v>
      </c>
      <c r="D1921" s="10" t="s">
        <v>40</v>
      </c>
      <c r="E1921" s="10" t="s">
        <v>30</v>
      </c>
      <c r="F1921" s="10">
        <v>150</v>
      </c>
      <c r="G1921" s="10">
        <v>163</v>
      </c>
      <c r="H1921" s="11">
        <f>SUMIFS(AA:AA,$A:$A,EOMONTH($A1921,-1),$B:$B,$B1921)</f>
        <v>0</v>
      </c>
      <c r="I1921" s="63">
        <f>ROUND(SUMIFS(AC:AC,$A:$A,EOMONTH($A1921,-1),$B:$B,$B1921),2)</f>
        <v>0</v>
      </c>
      <c r="J1921" s="11">
        <f>SUMIFS(AB:AB,$A:$A,EOMONTH($A1921,-1),$B:$B,$B1921)</f>
        <v>0</v>
      </c>
      <c r="K1921" s="13">
        <v>0</v>
      </c>
      <c r="L1921" s="25">
        <v>0</v>
      </c>
      <c r="M1921" s="15">
        <v>1112</v>
      </c>
      <c r="N1921" s="14">
        <v>70740.800000000003</v>
      </c>
      <c r="O1921" s="16">
        <v>600</v>
      </c>
      <c r="P1921" s="16">
        <v>61020</v>
      </c>
      <c r="Q1921" s="16">
        <v>0</v>
      </c>
      <c r="R1921" s="16">
        <f>Q1921*16.876/100</f>
        <v>0</v>
      </c>
      <c r="S1921" s="17">
        <f t="shared" si="203"/>
        <v>0</v>
      </c>
      <c r="T1921" s="16">
        <v>0</v>
      </c>
      <c r="U1921" s="18">
        <f t="shared" si="204"/>
        <v>0</v>
      </c>
      <c r="V1921" s="18">
        <f t="shared" si="205"/>
        <v>166.8</v>
      </c>
      <c r="W1921" s="18">
        <f t="shared" si="206"/>
        <v>28.004052000000005</v>
      </c>
      <c r="X1921" s="27"/>
      <c r="Y1921" s="19">
        <f t="shared" si="207"/>
        <v>194.80405200000001</v>
      </c>
      <c r="Z1921" s="18">
        <f t="shared" si="208"/>
        <v>97.8</v>
      </c>
      <c r="AA1921" s="12">
        <v>512</v>
      </c>
      <c r="AB1921" s="12">
        <v>34997.31</v>
      </c>
      <c r="AC1921" s="28">
        <f>+I1921+Y1921-Z1921</f>
        <v>97.004052000000016</v>
      </c>
      <c r="AD1921" s="20">
        <f t="shared" si="209"/>
        <v>0</v>
      </c>
      <c r="AE1921">
        <v>0</v>
      </c>
    </row>
    <row r="1922" spans="1:31" x14ac:dyDescent="0.25">
      <c r="A1922" s="9">
        <v>45107</v>
      </c>
      <c r="B1922" s="10" t="s">
        <v>530</v>
      </c>
      <c r="C1922" s="10" t="s">
        <v>282</v>
      </c>
      <c r="D1922" s="10" t="s">
        <v>40</v>
      </c>
      <c r="E1922" s="10" t="s">
        <v>30</v>
      </c>
      <c r="F1922" s="10">
        <v>135</v>
      </c>
      <c r="G1922" s="10">
        <v>147</v>
      </c>
      <c r="H1922" s="11">
        <f>SUMIFS(AA:AA,$A:$A,EOMONTH($A1922,-1),$B:$B,$B1922)</f>
        <v>2804</v>
      </c>
      <c r="I1922" s="63">
        <f>ROUND(SUMIFS(AC:AC,$A:$A,EOMONTH($A1922,-1),$B:$B,$B1922),2)</f>
        <v>14.35</v>
      </c>
      <c r="J1922" s="11">
        <f>SUMIFS(AB:AB,$A:$A,EOMONTH($A1922,-1),$B:$B,$B1922)</f>
        <v>27840.15</v>
      </c>
      <c r="K1922" s="13">
        <v>0</v>
      </c>
      <c r="L1922" s="25">
        <v>0</v>
      </c>
      <c r="M1922" s="15">
        <v>0</v>
      </c>
      <c r="N1922" s="14">
        <v>0</v>
      </c>
      <c r="O1922" s="16">
        <v>936</v>
      </c>
      <c r="P1922" s="16">
        <v>15785.28</v>
      </c>
      <c r="Q1922" s="16">
        <v>0</v>
      </c>
      <c r="R1922" s="16">
        <f>Q1922*16.876/100</f>
        <v>0</v>
      </c>
      <c r="S1922" s="17">
        <f t="shared" si="203"/>
        <v>0</v>
      </c>
      <c r="T1922" s="16">
        <v>0</v>
      </c>
      <c r="U1922" s="18">
        <f t="shared" si="204"/>
        <v>412.18799999999999</v>
      </c>
      <c r="V1922" s="18">
        <f t="shared" si="205"/>
        <v>0</v>
      </c>
      <c r="W1922" s="18">
        <f t="shared" si="206"/>
        <v>0</v>
      </c>
      <c r="X1922" s="27"/>
      <c r="Y1922" s="19">
        <f t="shared" si="207"/>
        <v>0</v>
      </c>
      <c r="Z1922" s="18">
        <f t="shared" si="208"/>
        <v>137.59200000000001</v>
      </c>
      <c r="AA1922" s="12">
        <v>1868</v>
      </c>
      <c r="AB1922" s="12">
        <v>18546.86</v>
      </c>
      <c r="AC1922" s="28">
        <f>+I1922+Y1922-Z1922</f>
        <v>-123.24200000000002</v>
      </c>
      <c r="AD1922" s="20">
        <f t="shared" si="209"/>
        <v>130</v>
      </c>
      <c r="AE1922">
        <v>130</v>
      </c>
    </row>
    <row r="1923" spans="1:31" x14ac:dyDescent="0.25">
      <c r="A1923" s="9">
        <v>45107</v>
      </c>
      <c r="B1923" s="10" t="s">
        <v>531</v>
      </c>
      <c r="C1923" s="10" t="s">
        <v>282</v>
      </c>
      <c r="D1923" s="10" t="s">
        <v>29</v>
      </c>
      <c r="E1923" s="10" t="s">
        <v>30</v>
      </c>
      <c r="F1923" s="10"/>
      <c r="G1923" s="10">
        <v>0</v>
      </c>
      <c r="H1923" s="11">
        <f>SUMIFS(AA:AA,$A:$A,EOMONTH($A1923,-1),$B:$B,$B1923)</f>
        <v>240</v>
      </c>
      <c r="I1923" s="63">
        <f>ROUND(SUMIFS(AC:AC,$A:$A,EOMONTH($A1923,-1),$B:$B,$B1923),2)</f>
        <v>10.84</v>
      </c>
      <c r="J1923" s="11">
        <f>SUMIFS(AB:AB,$A:$A,EOMONTH($A1923,-1),$B:$B,$B1923)</f>
        <v>0</v>
      </c>
      <c r="K1923" s="13">
        <v>0</v>
      </c>
      <c r="L1923" s="25">
        <v>0</v>
      </c>
      <c r="M1923" s="15">
        <v>0</v>
      </c>
      <c r="N1923" s="14">
        <v>0</v>
      </c>
      <c r="O1923" s="16">
        <v>0</v>
      </c>
      <c r="P1923" s="16">
        <v>0</v>
      </c>
      <c r="Q1923" s="16">
        <v>0</v>
      </c>
      <c r="R1923" s="16">
        <f>Q1923*16.876/100</f>
        <v>0</v>
      </c>
      <c r="S1923" s="17">
        <f t="shared" si="203"/>
        <v>0</v>
      </c>
      <c r="T1923" s="16">
        <v>0</v>
      </c>
      <c r="U1923" s="18">
        <f t="shared" si="204"/>
        <v>0</v>
      </c>
      <c r="V1923" s="18">
        <f t="shared" si="205"/>
        <v>0</v>
      </c>
      <c r="W1923" s="18">
        <f t="shared" si="206"/>
        <v>0</v>
      </c>
      <c r="X1923" s="27"/>
      <c r="Y1923" s="19">
        <f t="shared" si="207"/>
        <v>0</v>
      </c>
      <c r="Z1923" s="18">
        <f t="shared" si="208"/>
        <v>0</v>
      </c>
      <c r="AA1923" s="12">
        <v>240</v>
      </c>
      <c r="AB1923" s="12">
        <v>0</v>
      </c>
      <c r="AC1923" s="28">
        <f>+I1923+Y1923-Z1923</f>
        <v>10.84</v>
      </c>
      <c r="AD1923" s="20">
        <f t="shared" si="209"/>
        <v>0</v>
      </c>
      <c r="AE1923">
        <v>0</v>
      </c>
    </row>
    <row r="1924" spans="1:31" x14ac:dyDescent="0.25">
      <c r="A1924" s="9">
        <v>45107</v>
      </c>
      <c r="B1924" s="10" t="s">
        <v>532</v>
      </c>
      <c r="C1924" s="10" t="s">
        <v>282</v>
      </c>
      <c r="D1924" s="10" t="s">
        <v>29</v>
      </c>
      <c r="E1924" s="10" t="s">
        <v>30</v>
      </c>
      <c r="F1924" s="10">
        <v>0</v>
      </c>
      <c r="G1924" s="10">
        <v>0</v>
      </c>
      <c r="H1924" s="11">
        <f>SUMIFS(AA:AA,$A:$A,EOMONTH($A1924,-1),$B:$B,$B1924)</f>
        <v>1946</v>
      </c>
      <c r="I1924" s="63">
        <f>ROUND(SUMIFS(AC:AC,$A:$A,EOMONTH($A1924,-1),$B:$B,$B1924),2)</f>
        <v>43.75</v>
      </c>
      <c r="J1924" s="11">
        <f>SUMIFS(AB:AB,$A:$A,EOMONTH($A1924,-1),$B:$B,$B1924)</f>
        <v>37933.300000000003</v>
      </c>
      <c r="K1924" s="13">
        <v>0</v>
      </c>
      <c r="L1924" s="25">
        <v>0</v>
      </c>
      <c r="M1924" s="15">
        <v>0</v>
      </c>
      <c r="N1924" s="14">
        <v>0</v>
      </c>
      <c r="O1924" s="16">
        <v>100</v>
      </c>
      <c r="P1924" s="16">
        <v>3432</v>
      </c>
      <c r="Q1924" s="16">
        <v>0</v>
      </c>
      <c r="R1924" s="16">
        <f>Q1924*16.876/100</f>
        <v>0</v>
      </c>
      <c r="S1924" s="17">
        <f t="shared" si="203"/>
        <v>0</v>
      </c>
      <c r="T1924" s="16">
        <v>0</v>
      </c>
      <c r="U1924" s="18">
        <f t="shared" si="204"/>
        <v>0</v>
      </c>
      <c r="V1924" s="18">
        <f t="shared" si="205"/>
        <v>0</v>
      </c>
      <c r="W1924" s="18">
        <f t="shared" si="206"/>
        <v>0</v>
      </c>
      <c r="X1924" s="27"/>
      <c r="Y1924" s="19">
        <f t="shared" si="207"/>
        <v>0</v>
      </c>
      <c r="Z1924" s="18">
        <f t="shared" si="208"/>
        <v>0</v>
      </c>
      <c r="AA1924" s="12">
        <v>1846</v>
      </c>
      <c r="AB1924" s="12">
        <v>35984</v>
      </c>
      <c r="AC1924" s="28">
        <f>+I1924+Y1924-Z1924</f>
        <v>43.75</v>
      </c>
      <c r="AD1924" s="20">
        <f t="shared" si="209"/>
        <v>0</v>
      </c>
      <c r="AE1924">
        <v>0</v>
      </c>
    </row>
    <row r="1925" spans="1:31" x14ac:dyDescent="0.25">
      <c r="A1925" s="9">
        <v>45107</v>
      </c>
      <c r="B1925" s="10" t="s">
        <v>533</v>
      </c>
      <c r="C1925" s="10" t="s">
        <v>282</v>
      </c>
      <c r="D1925" s="10" t="s">
        <v>40</v>
      </c>
      <c r="E1925" s="10" t="s">
        <v>30</v>
      </c>
      <c r="F1925" s="10">
        <v>80</v>
      </c>
      <c r="G1925" s="10">
        <v>87</v>
      </c>
      <c r="H1925" s="11">
        <f>SUMIFS(AA:AA,$A:$A,EOMONTH($A1925,-1),$B:$B,$B1925)</f>
        <v>6</v>
      </c>
      <c r="I1925" s="63">
        <f>ROUND(SUMIFS(AC:AC,$A:$A,EOMONTH($A1925,-1),$B:$B,$B1925),2)</f>
        <v>0.27</v>
      </c>
      <c r="J1925" s="11">
        <f>SUMIFS(AB:AB,$A:$A,EOMONTH($A1925,-1),$B:$B,$B1925)</f>
        <v>512.22</v>
      </c>
      <c r="K1925" s="13">
        <v>0</v>
      </c>
      <c r="L1925" s="25">
        <v>0</v>
      </c>
      <c r="M1925" s="15">
        <v>1000</v>
      </c>
      <c r="N1925" s="14">
        <v>51520.7</v>
      </c>
      <c r="O1925" s="16">
        <v>696</v>
      </c>
      <c r="P1925" s="16">
        <v>26848.799999999999</v>
      </c>
      <c r="Q1925" s="16">
        <v>0</v>
      </c>
      <c r="R1925" s="16">
        <f>Q1925*16.876/100</f>
        <v>0</v>
      </c>
      <c r="S1925" s="17">
        <f t="shared" ref="S1925:S1988" si="210">Q1925+R1925</f>
        <v>0</v>
      </c>
      <c r="T1925" s="16">
        <v>0</v>
      </c>
      <c r="U1925" s="18">
        <f t="shared" ref="U1925:U1988" si="211">H1925*G1925/1000</f>
        <v>0.52200000000000002</v>
      </c>
      <c r="V1925" s="18">
        <f t="shared" ref="V1925:V1988" si="212">M1925*F1925/1000</f>
        <v>80</v>
      </c>
      <c r="W1925" s="18">
        <f t="shared" ref="W1925:W1988" si="213">V1925*16.789/100</f>
        <v>13.4312</v>
      </c>
      <c r="X1925" s="27"/>
      <c r="Y1925" s="19">
        <f t="shared" ref="Y1925:Y1988" si="214">V1925+W1925+X1925</f>
        <v>93.431200000000004</v>
      </c>
      <c r="Z1925" s="18">
        <f t="shared" ref="Z1925:Z1988" si="215">O1925*G1925/1000</f>
        <v>60.552</v>
      </c>
      <c r="AA1925" s="12">
        <v>310</v>
      </c>
      <c r="AB1925" s="12">
        <v>16034</v>
      </c>
      <c r="AC1925" s="28">
        <f>+I1925+Y1925-Z1925</f>
        <v>33.1492</v>
      </c>
      <c r="AD1925" s="20">
        <f t="shared" ref="AD1925:AD1988" si="216">IF(AC1925&lt;0,ROUNDUP(AC1925,-1)*-1,0)</f>
        <v>0</v>
      </c>
      <c r="AE1925">
        <v>0</v>
      </c>
    </row>
    <row r="1926" spans="1:31" x14ac:dyDescent="0.25">
      <c r="A1926" s="59">
        <v>45107</v>
      </c>
      <c r="B1926" s="60" t="s">
        <v>796</v>
      </c>
      <c r="C1926" s="60" t="s">
        <v>105</v>
      </c>
      <c r="D1926" s="60" t="s">
        <v>29</v>
      </c>
      <c r="E1926" s="60" t="s">
        <v>30</v>
      </c>
      <c r="F1926" s="10"/>
      <c r="G1926" s="10"/>
      <c r="H1926" s="11"/>
      <c r="I1926" s="63">
        <f>ROUND(SUMIFS(AC:AC,$A:$A,EOMONTH($A1926,-1),$B:$B,$B1926),2)</f>
        <v>0</v>
      </c>
      <c r="J1926" s="11"/>
      <c r="K1926" s="13"/>
      <c r="L1926" s="25"/>
      <c r="M1926" s="15"/>
      <c r="N1926" s="14"/>
      <c r="O1926" s="16"/>
      <c r="P1926" s="16"/>
      <c r="Q1926" s="16"/>
      <c r="R1926" s="16"/>
      <c r="S1926" s="17">
        <f t="shared" si="210"/>
        <v>0</v>
      </c>
      <c r="T1926" s="16"/>
      <c r="U1926" s="18">
        <f t="shared" si="211"/>
        <v>0</v>
      </c>
      <c r="V1926" s="18">
        <f t="shared" si="212"/>
        <v>0</v>
      </c>
      <c r="W1926" s="18">
        <f t="shared" si="213"/>
        <v>0</v>
      </c>
      <c r="X1926" s="27"/>
      <c r="Y1926" s="19">
        <f t="shared" si="214"/>
        <v>0</v>
      </c>
      <c r="Z1926" s="18">
        <f t="shared" si="215"/>
        <v>0</v>
      </c>
      <c r="AA1926" s="12"/>
      <c r="AB1926" s="12"/>
      <c r="AC1926" s="28">
        <f>+I1926+Y1926-Z1926</f>
        <v>0</v>
      </c>
      <c r="AD1926" s="20">
        <f t="shared" si="216"/>
        <v>0</v>
      </c>
      <c r="AE1926">
        <v>0</v>
      </c>
    </row>
    <row r="1927" spans="1:31" x14ac:dyDescent="0.25">
      <c r="A1927" s="9">
        <v>45107</v>
      </c>
      <c r="B1927" s="10" t="s">
        <v>534</v>
      </c>
      <c r="C1927" s="10" t="s">
        <v>282</v>
      </c>
      <c r="D1927" s="10" t="s">
        <v>40</v>
      </c>
      <c r="E1927" s="10" t="s">
        <v>30</v>
      </c>
      <c r="F1927" s="10">
        <v>100</v>
      </c>
      <c r="G1927" s="10">
        <v>109</v>
      </c>
      <c r="H1927" s="11">
        <f>SUMIFS(AA:AA,$A:$A,EOMONTH($A1927,-1),$B:$B,$B1927)</f>
        <v>91</v>
      </c>
      <c r="I1927" s="63">
        <f>ROUND(SUMIFS(AC:AC,$A:$A,EOMONTH($A1927,-1),$B:$B,$B1927),2)</f>
        <v>-24.62</v>
      </c>
      <c r="J1927" s="11">
        <f>SUMIFS(AB:AB,$A:$A,EOMONTH($A1927,-1),$B:$B,$B1927)</f>
        <v>9565.01</v>
      </c>
      <c r="K1927" s="13">
        <v>0</v>
      </c>
      <c r="L1927" s="25">
        <v>0</v>
      </c>
      <c r="M1927" s="15">
        <v>1100</v>
      </c>
      <c r="N1927" s="14">
        <v>68335</v>
      </c>
      <c r="O1927" s="16">
        <v>816</v>
      </c>
      <c r="P1927" s="16">
        <v>62244.480000000003</v>
      </c>
      <c r="Q1927" s="16">
        <v>0</v>
      </c>
      <c r="R1927" s="16">
        <f>Q1927*16.876/100</f>
        <v>0</v>
      </c>
      <c r="S1927" s="17">
        <f t="shared" si="210"/>
        <v>0</v>
      </c>
      <c r="T1927" s="16">
        <v>0</v>
      </c>
      <c r="U1927" s="18">
        <f t="shared" si="211"/>
        <v>9.9190000000000005</v>
      </c>
      <c r="V1927" s="18">
        <f t="shared" si="212"/>
        <v>110</v>
      </c>
      <c r="W1927" s="18">
        <f t="shared" si="213"/>
        <v>18.4679</v>
      </c>
      <c r="X1927" s="27"/>
      <c r="Y1927" s="19">
        <f t="shared" si="214"/>
        <v>128.46789999999999</v>
      </c>
      <c r="Z1927" s="18">
        <f t="shared" si="215"/>
        <v>88.944000000000003</v>
      </c>
      <c r="AA1927" s="12">
        <v>375</v>
      </c>
      <c r="AB1927" s="12">
        <v>23291.48</v>
      </c>
      <c r="AC1927" s="28">
        <f>+I1927+Y1927-Z1927</f>
        <v>14.903899999999979</v>
      </c>
      <c r="AD1927" s="20">
        <f t="shared" si="216"/>
        <v>0</v>
      </c>
      <c r="AE1927">
        <v>0</v>
      </c>
    </row>
    <row r="1928" spans="1:31" x14ac:dyDescent="0.25">
      <c r="A1928" s="59">
        <v>45107</v>
      </c>
      <c r="B1928" s="60" t="s">
        <v>823</v>
      </c>
      <c r="C1928" s="60" t="s">
        <v>282</v>
      </c>
      <c r="D1928" s="60" t="s">
        <v>40</v>
      </c>
      <c r="E1928" s="60" t="s">
        <v>30</v>
      </c>
      <c r="F1928" s="10"/>
      <c r="G1928" s="10"/>
      <c r="H1928" s="11"/>
      <c r="I1928" s="63">
        <f>ROUND(SUMIFS(AC:AC,$A:$A,EOMONTH($A1928,-1),$B:$B,$B1928),2)</f>
        <v>0</v>
      </c>
      <c r="J1928" s="11"/>
      <c r="K1928" s="13"/>
      <c r="L1928" s="25"/>
      <c r="M1928" s="15"/>
      <c r="N1928" s="14"/>
      <c r="O1928" s="16"/>
      <c r="P1928" s="16"/>
      <c r="Q1928" s="16"/>
      <c r="R1928" s="16"/>
      <c r="S1928" s="17">
        <f t="shared" si="210"/>
        <v>0</v>
      </c>
      <c r="T1928" s="16"/>
      <c r="U1928" s="18">
        <f t="shared" si="211"/>
        <v>0</v>
      </c>
      <c r="V1928" s="18">
        <f t="shared" si="212"/>
        <v>0</v>
      </c>
      <c r="W1928" s="18">
        <f t="shared" si="213"/>
        <v>0</v>
      </c>
      <c r="X1928" s="27"/>
      <c r="Y1928" s="19">
        <f t="shared" si="214"/>
        <v>0</v>
      </c>
      <c r="Z1928" s="18">
        <f t="shared" si="215"/>
        <v>0</v>
      </c>
      <c r="AA1928" s="12"/>
      <c r="AB1928" s="12"/>
      <c r="AC1928" s="28">
        <f>+I1928+Y1928-Z1928</f>
        <v>0</v>
      </c>
      <c r="AD1928" s="20">
        <f t="shared" si="216"/>
        <v>0</v>
      </c>
      <c r="AE1928">
        <v>0</v>
      </c>
    </row>
    <row r="1929" spans="1:31" x14ac:dyDescent="0.25">
      <c r="A1929" s="59">
        <v>45107</v>
      </c>
      <c r="B1929" s="60" t="s">
        <v>807</v>
      </c>
      <c r="C1929" s="60" t="s">
        <v>282</v>
      </c>
      <c r="D1929" s="60" t="s">
        <v>29</v>
      </c>
      <c r="E1929" s="60" t="s">
        <v>30</v>
      </c>
      <c r="F1929" s="10"/>
      <c r="G1929" s="10"/>
      <c r="H1929" s="11"/>
      <c r="I1929" s="63">
        <f>ROUND(SUMIFS(AC:AC,$A:$A,EOMONTH($A1929,-1),$B:$B,$B1929),2)</f>
        <v>0</v>
      </c>
      <c r="J1929" s="11"/>
      <c r="K1929" s="13"/>
      <c r="L1929" s="25"/>
      <c r="M1929" s="15"/>
      <c r="N1929" s="14"/>
      <c r="O1929" s="16"/>
      <c r="P1929" s="16"/>
      <c r="Q1929" s="16"/>
      <c r="R1929" s="16"/>
      <c r="S1929" s="17">
        <f t="shared" si="210"/>
        <v>0</v>
      </c>
      <c r="T1929" s="16"/>
      <c r="U1929" s="18">
        <f t="shared" si="211"/>
        <v>0</v>
      </c>
      <c r="V1929" s="18">
        <f t="shared" si="212"/>
        <v>0</v>
      </c>
      <c r="W1929" s="18">
        <f t="shared" si="213"/>
        <v>0</v>
      </c>
      <c r="X1929" s="27"/>
      <c r="Y1929" s="19">
        <f t="shared" si="214"/>
        <v>0</v>
      </c>
      <c r="Z1929" s="18">
        <f t="shared" si="215"/>
        <v>0</v>
      </c>
      <c r="AA1929" s="12"/>
      <c r="AB1929" s="12"/>
      <c r="AC1929" s="28">
        <f>+I1929+Y1929-Z1929</f>
        <v>0</v>
      </c>
      <c r="AD1929" s="20">
        <f t="shared" si="216"/>
        <v>0</v>
      </c>
      <c r="AE1929">
        <v>0</v>
      </c>
    </row>
    <row r="1930" spans="1:31" x14ac:dyDescent="0.25">
      <c r="A1930" s="9">
        <v>45107</v>
      </c>
      <c r="B1930" s="10" t="s">
        <v>535</v>
      </c>
      <c r="C1930" s="10" t="s">
        <v>282</v>
      </c>
      <c r="D1930" s="10" t="s">
        <v>29</v>
      </c>
      <c r="E1930" s="10" t="s">
        <v>30</v>
      </c>
      <c r="F1930" s="10">
        <v>0</v>
      </c>
      <c r="G1930" s="10">
        <v>0</v>
      </c>
      <c r="H1930" s="11">
        <f>SUMIFS(AA:AA,$A:$A,EOMONTH($A1930,-1),$B:$B,$B1930)</f>
        <v>1951</v>
      </c>
      <c r="I1930" s="63">
        <f>ROUND(SUMIFS(AC:AC,$A:$A,EOMONTH($A1930,-1),$B:$B,$B1930),2)</f>
        <v>60.95</v>
      </c>
      <c r="J1930" s="11">
        <f>SUMIFS(AB:AB,$A:$A,EOMONTH($A1930,-1),$B:$B,$B1930)</f>
        <v>156080</v>
      </c>
      <c r="K1930" s="13">
        <v>1543</v>
      </c>
      <c r="L1930" s="25">
        <v>123440</v>
      </c>
      <c r="M1930" s="15">
        <v>0</v>
      </c>
      <c r="N1930" s="14">
        <v>0</v>
      </c>
      <c r="O1930" s="16">
        <v>2892</v>
      </c>
      <c r="P1930" s="16">
        <v>277740</v>
      </c>
      <c r="Q1930" s="16">
        <v>0</v>
      </c>
      <c r="R1930" s="16">
        <f>Q1930*16.876/100</f>
        <v>0</v>
      </c>
      <c r="S1930" s="17">
        <f t="shared" si="210"/>
        <v>0</v>
      </c>
      <c r="T1930" s="16">
        <v>0</v>
      </c>
      <c r="U1930" s="18">
        <f t="shared" si="211"/>
        <v>0</v>
      </c>
      <c r="V1930" s="18">
        <f t="shared" si="212"/>
        <v>0</v>
      </c>
      <c r="W1930" s="18">
        <f t="shared" si="213"/>
        <v>0</v>
      </c>
      <c r="X1930" s="27"/>
      <c r="Y1930" s="19">
        <f t="shared" si="214"/>
        <v>0</v>
      </c>
      <c r="Z1930" s="18">
        <f t="shared" si="215"/>
        <v>0</v>
      </c>
      <c r="AA1930" s="12">
        <v>602</v>
      </c>
      <c r="AB1930" s="12">
        <v>48160</v>
      </c>
      <c r="AC1930" s="28">
        <f>+I1930+Y1930-Z1930</f>
        <v>60.95</v>
      </c>
      <c r="AD1930" s="20">
        <f t="shared" si="216"/>
        <v>0</v>
      </c>
      <c r="AE1930">
        <v>0</v>
      </c>
    </row>
    <row r="1931" spans="1:31" x14ac:dyDescent="0.25">
      <c r="A1931" s="9">
        <v>45107</v>
      </c>
      <c r="B1931" s="10" t="s">
        <v>540</v>
      </c>
      <c r="C1931" s="10" t="s">
        <v>541</v>
      </c>
      <c r="D1931" s="10" t="s">
        <v>29</v>
      </c>
      <c r="E1931" s="10" t="s">
        <v>30</v>
      </c>
      <c r="F1931" s="10"/>
      <c r="G1931" s="10">
        <v>0</v>
      </c>
      <c r="H1931" s="11">
        <f>SUMIFS(AA:AA,$A:$A,EOMONTH($A1931,-1),$B:$B,$B1931)</f>
        <v>-2424</v>
      </c>
      <c r="I1931" s="63">
        <f>ROUND(SUMIFS(AC:AC,$A:$A,EOMONTH($A1931,-1),$B:$B,$B1931),2)</f>
        <v>0</v>
      </c>
      <c r="J1931" s="11">
        <f>SUMIFS(AB:AB,$A:$A,EOMONTH($A1931,-1),$B:$B,$B1931)</f>
        <v>-36456.959999999999</v>
      </c>
      <c r="K1931" s="13">
        <v>0</v>
      </c>
      <c r="L1931" s="25">
        <v>0</v>
      </c>
      <c r="M1931" s="15">
        <v>0</v>
      </c>
      <c r="N1931" s="14">
        <v>0</v>
      </c>
      <c r="O1931" s="16">
        <v>0</v>
      </c>
      <c r="P1931" s="16">
        <v>0</v>
      </c>
      <c r="Q1931" s="16">
        <v>0</v>
      </c>
      <c r="R1931" s="16">
        <f>Q1931*16.876/100</f>
        <v>0</v>
      </c>
      <c r="S1931" s="17">
        <f t="shared" si="210"/>
        <v>0</v>
      </c>
      <c r="T1931" s="16">
        <v>0</v>
      </c>
      <c r="U1931" s="18">
        <f t="shared" si="211"/>
        <v>0</v>
      </c>
      <c r="V1931" s="18">
        <f t="shared" si="212"/>
        <v>0</v>
      </c>
      <c r="W1931" s="18">
        <f t="shared" si="213"/>
        <v>0</v>
      </c>
      <c r="X1931" s="27"/>
      <c r="Y1931" s="19">
        <f t="shared" si="214"/>
        <v>0</v>
      </c>
      <c r="Z1931" s="18">
        <f t="shared" si="215"/>
        <v>0</v>
      </c>
      <c r="AA1931" s="12">
        <v>-2424</v>
      </c>
      <c r="AB1931" s="12">
        <v>-36456.959999999999</v>
      </c>
      <c r="AC1931" s="28">
        <f>+I1931+Y1931-Z1931</f>
        <v>0</v>
      </c>
      <c r="AD1931" s="20">
        <f t="shared" si="216"/>
        <v>0</v>
      </c>
      <c r="AE1931">
        <v>0</v>
      </c>
    </row>
    <row r="1932" spans="1:31" x14ac:dyDescent="0.25">
      <c r="A1932" s="9">
        <v>45107</v>
      </c>
      <c r="B1932" s="10" t="s">
        <v>547</v>
      </c>
      <c r="C1932" s="10" t="s">
        <v>282</v>
      </c>
      <c r="D1932" s="10" t="s">
        <v>29</v>
      </c>
      <c r="E1932" s="10" t="s">
        <v>30</v>
      </c>
      <c r="F1932" s="10"/>
      <c r="G1932" s="10">
        <v>0</v>
      </c>
      <c r="H1932" s="11">
        <f>SUMIFS(AA:AA,$A:$A,EOMONTH($A1932,-1),$B:$B,$B1932)</f>
        <v>1776</v>
      </c>
      <c r="I1932" s="63">
        <f>ROUND(SUMIFS(AC:AC,$A:$A,EOMONTH($A1932,-1),$B:$B,$B1932),2)</f>
        <v>80.19</v>
      </c>
      <c r="J1932" s="11">
        <f>SUMIFS(AB:AB,$A:$A,EOMONTH($A1932,-1),$B:$B,$B1932)</f>
        <v>0</v>
      </c>
      <c r="K1932" s="13">
        <v>0</v>
      </c>
      <c r="L1932" s="25">
        <v>0</v>
      </c>
      <c r="M1932" s="15">
        <v>1725</v>
      </c>
      <c r="N1932" s="14">
        <v>15258</v>
      </c>
      <c r="O1932" s="16">
        <v>0</v>
      </c>
      <c r="P1932" s="16">
        <v>0</v>
      </c>
      <c r="Q1932" s="16">
        <v>2208</v>
      </c>
      <c r="R1932" s="16">
        <f>Q1932*16.876/100</f>
        <v>372.62208000000004</v>
      </c>
      <c r="S1932" s="17">
        <f t="shared" si="210"/>
        <v>2580.6220800000001</v>
      </c>
      <c r="T1932" s="16">
        <v>9626.8799999999992</v>
      </c>
      <c r="U1932" s="18">
        <f t="shared" si="211"/>
        <v>0</v>
      </c>
      <c r="V1932" s="18">
        <f t="shared" si="212"/>
        <v>0</v>
      </c>
      <c r="W1932" s="18">
        <f t="shared" si="213"/>
        <v>0</v>
      </c>
      <c r="X1932" s="27"/>
      <c r="Y1932" s="19">
        <f t="shared" si="214"/>
        <v>0</v>
      </c>
      <c r="Z1932" s="18">
        <f t="shared" si="215"/>
        <v>0</v>
      </c>
      <c r="AA1932" s="12">
        <v>1293</v>
      </c>
      <c r="AB1932" s="12">
        <v>5635.13</v>
      </c>
      <c r="AC1932" s="28">
        <f>+I1932+Y1932-Z1932</f>
        <v>80.19</v>
      </c>
      <c r="AD1932" s="20">
        <f t="shared" si="216"/>
        <v>0</v>
      </c>
      <c r="AE1932">
        <v>0</v>
      </c>
    </row>
    <row r="1933" spans="1:31" x14ac:dyDescent="0.25">
      <c r="A1933" s="9">
        <v>45107</v>
      </c>
      <c r="B1933" s="10" t="s">
        <v>744</v>
      </c>
      <c r="C1933" s="10" t="s">
        <v>28</v>
      </c>
      <c r="D1933" s="10" t="s">
        <v>29</v>
      </c>
      <c r="E1933" s="10" t="s">
        <v>30</v>
      </c>
      <c r="F1933" s="10"/>
      <c r="G1933" s="10">
        <v>0</v>
      </c>
      <c r="H1933" s="11">
        <f>SUMIFS(AA:AA,$A:$A,EOMONTH($A1933,-1),$B:$B,$B1933)</f>
        <v>0</v>
      </c>
      <c r="I1933" s="63">
        <f>ROUND(SUMIFS(AC:AC,$A:$A,EOMONTH($A1933,-1),$B:$B,$B1933),2)</f>
        <v>0</v>
      </c>
      <c r="J1933" s="11">
        <f>SUMIFS(AB:AB,$A:$A,EOMONTH($A1933,-1),$B:$B,$B1933)</f>
        <v>0</v>
      </c>
      <c r="K1933" s="13">
        <v>0</v>
      </c>
      <c r="L1933" s="25">
        <v>0</v>
      </c>
      <c r="M1933" s="15">
        <v>470</v>
      </c>
      <c r="N1933" s="14">
        <v>3520.81</v>
      </c>
      <c r="O1933" s="16">
        <v>0</v>
      </c>
      <c r="P1933" s="16">
        <v>0</v>
      </c>
      <c r="Q1933" s="16">
        <v>260</v>
      </c>
      <c r="R1933" s="16">
        <f>Q1933*16.876/100</f>
        <v>43.877600000000001</v>
      </c>
      <c r="S1933" s="17">
        <f t="shared" si="210"/>
        <v>303.87760000000003</v>
      </c>
      <c r="T1933" s="16">
        <v>1947.4</v>
      </c>
      <c r="U1933" s="18">
        <f t="shared" si="211"/>
        <v>0</v>
      </c>
      <c r="V1933" s="18">
        <f t="shared" si="212"/>
        <v>0</v>
      </c>
      <c r="W1933" s="18">
        <f t="shared" si="213"/>
        <v>0</v>
      </c>
      <c r="X1933" s="27"/>
      <c r="Y1933" s="19">
        <f t="shared" si="214"/>
        <v>0</v>
      </c>
      <c r="Z1933" s="18">
        <f t="shared" si="215"/>
        <v>0</v>
      </c>
      <c r="AA1933" s="12">
        <v>210</v>
      </c>
      <c r="AB1933" s="12">
        <v>1573.13</v>
      </c>
      <c r="AC1933" s="28">
        <f>+I1933+Y1933-Z1933</f>
        <v>0</v>
      </c>
      <c r="AD1933" s="20">
        <f t="shared" si="216"/>
        <v>0</v>
      </c>
      <c r="AE1933">
        <v>0</v>
      </c>
    </row>
    <row r="1934" spans="1:31" x14ac:dyDescent="0.25">
      <c r="A1934" s="9">
        <v>45107</v>
      </c>
      <c r="B1934" s="10" t="s">
        <v>745</v>
      </c>
      <c r="C1934" s="10" t="s">
        <v>28</v>
      </c>
      <c r="D1934" s="10" t="s">
        <v>29</v>
      </c>
      <c r="E1934" s="10" t="s">
        <v>30</v>
      </c>
      <c r="F1934" s="10"/>
      <c r="G1934" s="10">
        <v>0</v>
      </c>
      <c r="H1934" s="11">
        <f>SUMIFS(AA:AA,$A:$A,EOMONTH($A1934,-1),$B:$B,$B1934)</f>
        <v>0</v>
      </c>
      <c r="I1934" s="63">
        <f>ROUND(SUMIFS(AC:AC,$A:$A,EOMONTH($A1934,-1),$B:$B,$B1934),2)</f>
        <v>0</v>
      </c>
      <c r="J1934" s="11">
        <f>SUMIFS(AB:AB,$A:$A,EOMONTH($A1934,-1),$B:$B,$B1934)</f>
        <v>0</v>
      </c>
      <c r="K1934" s="13">
        <v>0</v>
      </c>
      <c r="L1934" s="25">
        <v>0</v>
      </c>
      <c r="M1934" s="15">
        <v>320</v>
      </c>
      <c r="N1934" s="14">
        <v>2380.73</v>
      </c>
      <c r="O1934" s="16">
        <v>0</v>
      </c>
      <c r="P1934" s="16">
        <v>0</v>
      </c>
      <c r="Q1934" s="16">
        <v>250</v>
      </c>
      <c r="R1934" s="16">
        <f>Q1934*16.876/100</f>
        <v>42.19</v>
      </c>
      <c r="S1934" s="17">
        <f t="shared" si="210"/>
        <v>292.19</v>
      </c>
      <c r="T1934" s="16">
        <v>1860</v>
      </c>
      <c r="U1934" s="18">
        <f t="shared" si="211"/>
        <v>0</v>
      </c>
      <c r="V1934" s="18">
        <f t="shared" si="212"/>
        <v>0</v>
      </c>
      <c r="W1934" s="18">
        <f t="shared" si="213"/>
        <v>0</v>
      </c>
      <c r="X1934" s="27"/>
      <c r="Y1934" s="19">
        <f t="shared" si="214"/>
        <v>0</v>
      </c>
      <c r="Z1934" s="18">
        <f t="shared" si="215"/>
        <v>0</v>
      </c>
      <c r="AA1934" s="12">
        <v>70</v>
      </c>
      <c r="AB1934" s="12">
        <v>520.78</v>
      </c>
      <c r="AC1934" s="28">
        <f>+I1934+Y1934-Z1934</f>
        <v>0</v>
      </c>
      <c r="AD1934" s="20">
        <f t="shared" si="216"/>
        <v>0</v>
      </c>
      <c r="AE1934">
        <v>0</v>
      </c>
    </row>
    <row r="1935" spans="1:31" x14ac:dyDescent="0.25">
      <c r="A1935" s="9">
        <v>45107</v>
      </c>
      <c r="B1935" s="10" t="s">
        <v>746</v>
      </c>
      <c r="C1935" s="10" t="s">
        <v>28</v>
      </c>
      <c r="D1935" s="10" t="s">
        <v>29</v>
      </c>
      <c r="E1935" s="10" t="s">
        <v>30</v>
      </c>
      <c r="F1935" s="10"/>
      <c r="G1935" s="10">
        <v>0</v>
      </c>
      <c r="H1935" s="11">
        <f>SUMIFS(AA:AA,$A:$A,EOMONTH($A1935,-1),$B:$B,$B1935)</f>
        <v>0</v>
      </c>
      <c r="I1935" s="63">
        <f>ROUND(SUMIFS(AC:AC,$A:$A,EOMONTH($A1935,-1),$B:$B,$B1935),2)</f>
        <v>0</v>
      </c>
      <c r="J1935" s="11">
        <f>SUMIFS(AB:AB,$A:$A,EOMONTH($A1935,-1),$B:$B,$B1935)</f>
        <v>0</v>
      </c>
      <c r="K1935" s="13">
        <v>0</v>
      </c>
      <c r="L1935" s="25">
        <v>0</v>
      </c>
      <c r="M1935" s="15">
        <v>240</v>
      </c>
      <c r="N1935" s="14">
        <v>1780.14</v>
      </c>
      <c r="O1935" s="16">
        <v>0</v>
      </c>
      <c r="P1935" s="16">
        <v>0</v>
      </c>
      <c r="Q1935" s="16">
        <v>240</v>
      </c>
      <c r="R1935" s="16">
        <f>Q1935*16.876/100</f>
        <v>40.502400000000002</v>
      </c>
      <c r="S1935" s="17">
        <f t="shared" si="210"/>
        <v>280.50240000000002</v>
      </c>
      <c r="T1935" s="16">
        <v>1780.8</v>
      </c>
      <c r="U1935" s="18">
        <f t="shared" si="211"/>
        <v>0</v>
      </c>
      <c r="V1935" s="18">
        <f t="shared" si="212"/>
        <v>0</v>
      </c>
      <c r="W1935" s="18">
        <f t="shared" si="213"/>
        <v>0</v>
      </c>
      <c r="X1935" s="27"/>
      <c r="Y1935" s="19">
        <f t="shared" si="214"/>
        <v>0</v>
      </c>
      <c r="Z1935" s="18">
        <f t="shared" si="215"/>
        <v>0</v>
      </c>
      <c r="AA1935" s="12">
        <v>0</v>
      </c>
      <c r="AB1935" s="12">
        <v>0</v>
      </c>
      <c r="AC1935" s="28">
        <f>+I1935+Y1935-Z1935</f>
        <v>0</v>
      </c>
      <c r="AD1935" s="20">
        <f t="shared" si="216"/>
        <v>0</v>
      </c>
      <c r="AE1935">
        <v>0</v>
      </c>
    </row>
    <row r="1936" spans="1:31" x14ac:dyDescent="0.25">
      <c r="A1936" s="9">
        <v>45107</v>
      </c>
      <c r="B1936" s="10" t="s">
        <v>747</v>
      </c>
      <c r="C1936" s="10" t="s">
        <v>28</v>
      </c>
      <c r="D1936" s="10" t="s">
        <v>29</v>
      </c>
      <c r="E1936" s="10" t="s">
        <v>30</v>
      </c>
      <c r="F1936" s="10"/>
      <c r="G1936" s="10">
        <v>0</v>
      </c>
      <c r="H1936" s="11">
        <f>SUMIFS(AA:AA,$A:$A,EOMONTH($A1936,-1),$B:$B,$B1936)</f>
        <v>0</v>
      </c>
      <c r="I1936" s="63">
        <f>ROUND(SUMIFS(AC:AC,$A:$A,EOMONTH($A1936,-1),$B:$B,$B1936),2)</f>
        <v>0</v>
      </c>
      <c r="J1936" s="11">
        <f>SUMIFS(AB:AB,$A:$A,EOMONTH($A1936,-1),$B:$B,$B1936)</f>
        <v>0</v>
      </c>
      <c r="K1936" s="13">
        <v>0</v>
      </c>
      <c r="L1936" s="25">
        <v>0</v>
      </c>
      <c r="M1936" s="15">
        <v>504</v>
      </c>
      <c r="N1936" s="14">
        <v>3756.92</v>
      </c>
      <c r="O1936" s="16">
        <v>0</v>
      </c>
      <c r="P1936" s="16">
        <v>0</v>
      </c>
      <c r="Q1936" s="16">
        <v>250</v>
      </c>
      <c r="R1936" s="16">
        <f>Q1936*16.876/100</f>
        <v>42.19</v>
      </c>
      <c r="S1936" s="17">
        <f t="shared" si="210"/>
        <v>292.19</v>
      </c>
      <c r="T1936" s="16">
        <v>1862.5</v>
      </c>
      <c r="U1936" s="18">
        <f t="shared" si="211"/>
        <v>0</v>
      </c>
      <c r="V1936" s="18">
        <f t="shared" si="212"/>
        <v>0</v>
      </c>
      <c r="W1936" s="18">
        <f t="shared" si="213"/>
        <v>0</v>
      </c>
      <c r="X1936" s="27"/>
      <c r="Y1936" s="19">
        <f t="shared" si="214"/>
        <v>0</v>
      </c>
      <c r="Z1936" s="18">
        <f t="shared" si="215"/>
        <v>0</v>
      </c>
      <c r="AA1936" s="12">
        <v>254</v>
      </c>
      <c r="AB1936" s="12">
        <v>1893.37</v>
      </c>
      <c r="AC1936" s="28">
        <f>+I1936+Y1936-Z1936</f>
        <v>0</v>
      </c>
      <c r="AD1936" s="20">
        <f t="shared" si="216"/>
        <v>0</v>
      </c>
      <c r="AE1936">
        <v>0</v>
      </c>
    </row>
    <row r="1937" spans="1:31" x14ac:dyDescent="0.25">
      <c r="A1937" s="9">
        <v>45107</v>
      </c>
      <c r="B1937" s="10" t="s">
        <v>724</v>
      </c>
      <c r="C1937" s="10" t="s">
        <v>213</v>
      </c>
      <c r="D1937" s="10" t="s">
        <v>40</v>
      </c>
      <c r="E1937" s="10" t="s">
        <v>30</v>
      </c>
      <c r="F1937" s="10">
        <v>465</v>
      </c>
      <c r="G1937" s="10">
        <v>507</v>
      </c>
      <c r="H1937" s="11">
        <f>SUMIFS(AA:AA,$A:$A,EOMONTH($A1937,-1),$B:$B,$B1937)</f>
        <v>991</v>
      </c>
      <c r="I1937" s="63">
        <f>ROUND(SUMIFS(AC:AC,$A:$A,EOMONTH($A1937,-1),$B:$B,$B1937),2)</f>
        <v>580.09</v>
      </c>
      <c r="J1937" s="11">
        <f>SUMIFS(AB:AB,$A:$A,EOMONTH($A1937,-1),$B:$B,$B1937)</f>
        <v>57259.13</v>
      </c>
      <c r="K1937" s="13">
        <v>0</v>
      </c>
      <c r="L1937" s="25">
        <v>0</v>
      </c>
      <c r="M1937" s="15">
        <v>0</v>
      </c>
      <c r="N1937" s="14">
        <v>0</v>
      </c>
      <c r="O1937" s="16">
        <v>324</v>
      </c>
      <c r="P1937" s="16">
        <v>22941.360000000001</v>
      </c>
      <c r="Q1937" s="16">
        <v>0</v>
      </c>
      <c r="R1937" s="16">
        <f>Q1937*16.876/100</f>
        <v>0</v>
      </c>
      <c r="S1937" s="17">
        <f t="shared" si="210"/>
        <v>0</v>
      </c>
      <c r="T1937" s="16">
        <v>0</v>
      </c>
      <c r="U1937" s="18">
        <f t="shared" si="211"/>
        <v>502.43700000000001</v>
      </c>
      <c r="V1937" s="18">
        <f t="shared" si="212"/>
        <v>0</v>
      </c>
      <c r="W1937" s="18">
        <f t="shared" si="213"/>
        <v>0</v>
      </c>
      <c r="X1937" s="27"/>
      <c r="Y1937" s="19">
        <f t="shared" si="214"/>
        <v>0</v>
      </c>
      <c r="Z1937" s="18">
        <f t="shared" si="215"/>
        <v>164.268</v>
      </c>
      <c r="AA1937" s="12">
        <v>667</v>
      </c>
      <c r="AB1937" s="12">
        <v>38538.68</v>
      </c>
      <c r="AC1937" s="28">
        <f>+I1937+Y1937-Z1937</f>
        <v>415.822</v>
      </c>
      <c r="AD1937" s="20">
        <f t="shared" si="216"/>
        <v>0</v>
      </c>
      <c r="AE1937">
        <v>0</v>
      </c>
    </row>
    <row r="1938" spans="1:31" x14ac:dyDescent="0.25">
      <c r="A1938" s="9">
        <v>45107</v>
      </c>
      <c r="B1938" s="10" t="s">
        <v>725</v>
      </c>
      <c r="C1938" s="10" t="s">
        <v>213</v>
      </c>
      <c r="D1938" s="10" t="s">
        <v>40</v>
      </c>
      <c r="E1938" s="10" t="s">
        <v>30</v>
      </c>
      <c r="F1938" s="10">
        <v>465</v>
      </c>
      <c r="G1938" s="10">
        <v>507</v>
      </c>
      <c r="H1938" s="11">
        <f>SUMIFS(AA:AA,$A:$A,EOMONTH($A1938,-1),$B:$B,$B1938)</f>
        <v>838</v>
      </c>
      <c r="I1938" s="63">
        <f>ROUND(SUMIFS(AC:AC,$A:$A,EOMONTH($A1938,-1),$B:$B,$B1938),2)</f>
        <v>510.93</v>
      </c>
      <c r="J1938" s="11">
        <f>SUMIFS(AB:AB,$A:$A,EOMONTH($A1938,-1),$B:$B,$B1938)</f>
        <v>47987.71</v>
      </c>
      <c r="K1938" s="13">
        <v>0</v>
      </c>
      <c r="L1938" s="25">
        <v>0</v>
      </c>
      <c r="M1938" s="15">
        <v>0</v>
      </c>
      <c r="N1938" s="14">
        <v>0</v>
      </c>
      <c r="O1938" s="16">
        <v>0</v>
      </c>
      <c r="P1938" s="16">
        <v>0</v>
      </c>
      <c r="Q1938" s="16">
        <v>0</v>
      </c>
      <c r="R1938" s="16">
        <f>Q1938*16.876/100</f>
        <v>0</v>
      </c>
      <c r="S1938" s="17">
        <f t="shared" si="210"/>
        <v>0</v>
      </c>
      <c r="T1938" s="16">
        <v>0</v>
      </c>
      <c r="U1938" s="18">
        <f t="shared" si="211"/>
        <v>424.86599999999999</v>
      </c>
      <c r="V1938" s="18">
        <f t="shared" si="212"/>
        <v>0</v>
      </c>
      <c r="W1938" s="18">
        <f t="shared" si="213"/>
        <v>0</v>
      </c>
      <c r="X1938" s="27"/>
      <c r="Y1938" s="19">
        <f t="shared" si="214"/>
        <v>0</v>
      </c>
      <c r="Z1938" s="18">
        <f t="shared" si="215"/>
        <v>0</v>
      </c>
      <c r="AA1938" s="12">
        <v>838</v>
      </c>
      <c r="AB1938" s="12">
        <v>47987.71</v>
      </c>
      <c r="AC1938" s="28">
        <f>+I1938+Y1938-Z1938</f>
        <v>510.93</v>
      </c>
      <c r="AD1938" s="20">
        <f t="shared" si="216"/>
        <v>0</v>
      </c>
      <c r="AE1938">
        <v>0</v>
      </c>
    </row>
    <row r="1939" spans="1:31" x14ac:dyDescent="0.25">
      <c r="A1939" s="9">
        <v>45107</v>
      </c>
      <c r="B1939" s="10" t="s">
        <v>726</v>
      </c>
      <c r="C1939" s="10" t="s">
        <v>213</v>
      </c>
      <c r="D1939" s="10" t="s">
        <v>40</v>
      </c>
      <c r="E1939" s="10" t="s">
        <v>30</v>
      </c>
      <c r="F1939" s="10">
        <v>465</v>
      </c>
      <c r="G1939" s="10">
        <v>507</v>
      </c>
      <c r="H1939" s="11">
        <f>SUMIFS(AA:AA,$A:$A,EOMONTH($A1939,-1),$B:$B,$B1939)</f>
        <v>377</v>
      </c>
      <c r="I1939" s="63">
        <f>ROUND(SUMIFS(AC:AC,$A:$A,EOMONTH($A1939,-1),$B:$B,$B1939),2)</f>
        <v>218.8</v>
      </c>
      <c r="J1939" s="11">
        <f>SUMIFS(AB:AB,$A:$A,EOMONTH($A1939,-1),$B:$B,$B1939)</f>
        <v>21681.81</v>
      </c>
      <c r="K1939" s="13">
        <v>0</v>
      </c>
      <c r="L1939" s="25">
        <v>0</v>
      </c>
      <c r="M1939" s="15">
        <v>0</v>
      </c>
      <c r="N1939" s="14">
        <v>0</v>
      </c>
      <c r="O1939" s="16">
        <v>220</v>
      </c>
      <c r="P1939" s="16">
        <v>15037.36</v>
      </c>
      <c r="Q1939" s="16">
        <v>0</v>
      </c>
      <c r="R1939" s="16">
        <f>Q1939*16.876/100</f>
        <v>0</v>
      </c>
      <c r="S1939" s="17">
        <f t="shared" si="210"/>
        <v>0</v>
      </c>
      <c r="T1939" s="16">
        <v>0</v>
      </c>
      <c r="U1939" s="18">
        <f t="shared" si="211"/>
        <v>191.13900000000001</v>
      </c>
      <c r="V1939" s="18">
        <f t="shared" si="212"/>
        <v>0</v>
      </c>
      <c r="W1939" s="18">
        <f t="shared" si="213"/>
        <v>0</v>
      </c>
      <c r="X1939" s="27"/>
      <c r="Y1939" s="19">
        <f t="shared" si="214"/>
        <v>0</v>
      </c>
      <c r="Z1939" s="18">
        <f t="shared" si="215"/>
        <v>111.54</v>
      </c>
      <c r="AA1939" s="12">
        <v>157</v>
      </c>
      <c r="AB1939" s="12">
        <v>9029.2900000000009</v>
      </c>
      <c r="AC1939" s="28">
        <f>+I1939+Y1939-Z1939</f>
        <v>107.26</v>
      </c>
      <c r="AD1939" s="20">
        <f t="shared" si="216"/>
        <v>0</v>
      </c>
      <c r="AE1939">
        <v>0</v>
      </c>
    </row>
    <row r="1940" spans="1:31" x14ac:dyDescent="0.25">
      <c r="A1940" s="9">
        <v>45107</v>
      </c>
      <c r="B1940" s="10" t="s">
        <v>727</v>
      </c>
      <c r="C1940" s="10" t="s">
        <v>213</v>
      </c>
      <c r="D1940" s="10" t="s">
        <v>40</v>
      </c>
      <c r="E1940" s="10" t="s">
        <v>30</v>
      </c>
      <c r="F1940" s="10">
        <v>415</v>
      </c>
      <c r="G1940" s="10">
        <v>452</v>
      </c>
      <c r="H1940" s="11">
        <f>SUMIFS(AA:AA,$A:$A,EOMONTH($A1940,-1),$B:$B,$B1940)</f>
        <v>2366</v>
      </c>
      <c r="I1940" s="63">
        <f>ROUND(SUMIFS(AC:AC,$A:$A,EOMONTH($A1940,-1),$B:$B,$B1940),2)</f>
        <v>1158.73</v>
      </c>
      <c r="J1940" s="11">
        <f>SUMIFS(AB:AB,$A:$A,EOMONTH($A1940,-1),$B:$B,$B1940)</f>
        <v>123010.36</v>
      </c>
      <c r="K1940" s="13">
        <v>0</v>
      </c>
      <c r="L1940" s="25">
        <v>0</v>
      </c>
      <c r="M1940" s="15">
        <v>0</v>
      </c>
      <c r="N1940" s="14">
        <v>0</v>
      </c>
      <c r="O1940" s="16">
        <v>74</v>
      </c>
      <c r="P1940" s="16">
        <v>5003.4399999999996</v>
      </c>
      <c r="Q1940" s="16">
        <v>0</v>
      </c>
      <c r="R1940" s="16">
        <f>Q1940*16.876/100</f>
        <v>0</v>
      </c>
      <c r="S1940" s="17">
        <f t="shared" si="210"/>
        <v>0</v>
      </c>
      <c r="T1940" s="16">
        <v>0</v>
      </c>
      <c r="U1940" s="18">
        <f t="shared" si="211"/>
        <v>1069.432</v>
      </c>
      <c r="V1940" s="18">
        <f t="shared" si="212"/>
        <v>0</v>
      </c>
      <c r="W1940" s="18">
        <f t="shared" si="213"/>
        <v>0</v>
      </c>
      <c r="X1940" s="27"/>
      <c r="Y1940" s="19">
        <f t="shared" si="214"/>
        <v>0</v>
      </c>
      <c r="Z1940" s="18">
        <f t="shared" si="215"/>
        <v>33.448</v>
      </c>
      <c r="AA1940" s="12">
        <v>2292</v>
      </c>
      <c r="AB1940" s="12">
        <v>119163.06</v>
      </c>
      <c r="AC1940" s="28">
        <f>+I1940+Y1940-Z1940</f>
        <v>1125.2819999999999</v>
      </c>
      <c r="AD1940" s="20">
        <f t="shared" si="216"/>
        <v>0</v>
      </c>
      <c r="AE1940">
        <v>0</v>
      </c>
    </row>
    <row r="1941" spans="1:31" x14ac:dyDescent="0.25">
      <c r="A1941" s="9">
        <v>45107</v>
      </c>
      <c r="B1941" s="10" t="s">
        <v>728</v>
      </c>
      <c r="C1941" s="10" t="s">
        <v>213</v>
      </c>
      <c r="D1941" s="10" t="s">
        <v>40</v>
      </c>
      <c r="E1941" s="10" t="s">
        <v>30</v>
      </c>
      <c r="F1941" s="10">
        <v>415</v>
      </c>
      <c r="G1941" s="10">
        <v>452</v>
      </c>
      <c r="H1941" s="11">
        <f>SUMIFS(AA:AA,$A:$A,EOMONTH($A1941,-1),$B:$B,$B1941)</f>
        <v>795</v>
      </c>
      <c r="I1941" s="63">
        <f>ROUND(SUMIFS(AC:AC,$A:$A,EOMONTH($A1941,-1),$B:$B,$B1941),2)</f>
        <v>387.7</v>
      </c>
      <c r="J1941" s="11">
        <f>SUMIFS(AB:AB,$A:$A,EOMONTH($A1941,-1),$B:$B,$B1941)</f>
        <v>41077.85</v>
      </c>
      <c r="K1941" s="13">
        <v>0</v>
      </c>
      <c r="L1941" s="25">
        <v>0</v>
      </c>
      <c r="M1941" s="15">
        <v>0</v>
      </c>
      <c r="N1941" s="14">
        <v>0</v>
      </c>
      <c r="O1941" s="16">
        <v>0</v>
      </c>
      <c r="P1941" s="16">
        <v>0</v>
      </c>
      <c r="Q1941" s="16">
        <v>0</v>
      </c>
      <c r="R1941" s="16">
        <f>Q1941*16.876/100</f>
        <v>0</v>
      </c>
      <c r="S1941" s="17">
        <f t="shared" si="210"/>
        <v>0</v>
      </c>
      <c r="T1941" s="16">
        <v>0</v>
      </c>
      <c r="U1941" s="18">
        <f t="shared" si="211"/>
        <v>359.34</v>
      </c>
      <c r="V1941" s="18">
        <f t="shared" si="212"/>
        <v>0</v>
      </c>
      <c r="W1941" s="18">
        <f t="shared" si="213"/>
        <v>0</v>
      </c>
      <c r="X1941" s="27"/>
      <c r="Y1941" s="19">
        <f t="shared" si="214"/>
        <v>0</v>
      </c>
      <c r="Z1941" s="18">
        <f t="shared" si="215"/>
        <v>0</v>
      </c>
      <c r="AA1941" s="12">
        <v>795</v>
      </c>
      <c r="AB1941" s="12">
        <v>41077.85</v>
      </c>
      <c r="AC1941" s="28">
        <f>+I1941+Y1941-Z1941</f>
        <v>387.7</v>
      </c>
      <c r="AD1941" s="20">
        <f t="shared" si="216"/>
        <v>0</v>
      </c>
      <c r="AE1941">
        <v>0</v>
      </c>
    </row>
    <row r="1942" spans="1:31" x14ac:dyDescent="0.25">
      <c r="A1942" s="9">
        <v>45107</v>
      </c>
      <c r="B1942" s="10" t="s">
        <v>729</v>
      </c>
      <c r="C1942" s="10" t="s">
        <v>213</v>
      </c>
      <c r="D1942" s="10" t="s">
        <v>40</v>
      </c>
      <c r="E1942" s="10" t="s">
        <v>30</v>
      </c>
      <c r="F1942" s="10">
        <v>415</v>
      </c>
      <c r="G1942" s="10">
        <v>452</v>
      </c>
      <c r="H1942" s="11">
        <f>SUMIFS(AA:AA,$A:$A,EOMONTH($A1942,-1),$B:$B,$B1942)</f>
        <v>899</v>
      </c>
      <c r="I1942" s="63">
        <f>ROUND(SUMIFS(AC:AC,$A:$A,EOMONTH($A1942,-1),$B:$B,$B1942),2)</f>
        <v>444.05</v>
      </c>
      <c r="J1942" s="11">
        <f>SUMIFS(AB:AB,$A:$A,EOMONTH($A1942,-1),$B:$B,$B1942)</f>
        <v>46628.95</v>
      </c>
      <c r="K1942" s="13">
        <v>0</v>
      </c>
      <c r="L1942" s="25">
        <v>0</v>
      </c>
      <c r="M1942" s="15">
        <v>0</v>
      </c>
      <c r="N1942" s="14">
        <v>0</v>
      </c>
      <c r="O1942" s="16">
        <v>92</v>
      </c>
      <c r="P1942" s="16">
        <v>6201.6</v>
      </c>
      <c r="Q1942" s="16">
        <v>0</v>
      </c>
      <c r="R1942" s="16">
        <f>Q1942*16.876/100</f>
        <v>0</v>
      </c>
      <c r="S1942" s="17">
        <f t="shared" si="210"/>
        <v>0</v>
      </c>
      <c r="T1942" s="16">
        <v>0</v>
      </c>
      <c r="U1942" s="18">
        <f t="shared" si="211"/>
        <v>406.34800000000001</v>
      </c>
      <c r="V1942" s="18">
        <f t="shared" si="212"/>
        <v>0</v>
      </c>
      <c r="W1942" s="18">
        <f t="shared" si="213"/>
        <v>0</v>
      </c>
      <c r="X1942" s="27"/>
      <c r="Y1942" s="19">
        <f t="shared" si="214"/>
        <v>0</v>
      </c>
      <c r="Z1942" s="18">
        <f t="shared" si="215"/>
        <v>41.584000000000003</v>
      </c>
      <c r="AA1942" s="12">
        <v>807</v>
      </c>
      <c r="AB1942" s="12">
        <v>41857.14</v>
      </c>
      <c r="AC1942" s="28">
        <f>+I1942+Y1942-Z1942</f>
        <v>402.46600000000001</v>
      </c>
      <c r="AD1942" s="20">
        <f t="shared" si="216"/>
        <v>0</v>
      </c>
      <c r="AE1942">
        <v>0</v>
      </c>
    </row>
    <row r="1943" spans="1:31" x14ac:dyDescent="0.25">
      <c r="A1943" s="9">
        <v>45107</v>
      </c>
      <c r="B1943" s="10" t="s">
        <v>553</v>
      </c>
      <c r="C1943" s="10" t="s">
        <v>554</v>
      </c>
      <c r="D1943" s="10" t="s">
        <v>29</v>
      </c>
      <c r="E1943" s="10" t="s">
        <v>30</v>
      </c>
      <c r="F1943" s="10"/>
      <c r="G1943" s="10">
        <v>0</v>
      </c>
      <c r="H1943" s="11">
        <f>SUMIFS(AA:AA,$A:$A,EOMONTH($A1943,-1),$B:$B,$B1943)</f>
        <v>24</v>
      </c>
      <c r="I1943" s="63">
        <f>ROUND(SUMIFS(AC:AC,$A:$A,EOMONTH($A1943,-1),$B:$B,$B1943),2)</f>
        <v>1.08</v>
      </c>
      <c r="J1943" s="11">
        <f>SUMIFS(AB:AB,$A:$A,EOMONTH($A1943,-1),$B:$B,$B1943)</f>
        <v>3050.64</v>
      </c>
      <c r="K1943" s="13">
        <v>0</v>
      </c>
      <c r="L1943" s="25">
        <v>0</v>
      </c>
      <c r="M1943" s="15">
        <v>0</v>
      </c>
      <c r="N1943" s="14">
        <v>0</v>
      </c>
      <c r="O1943" s="16">
        <v>0</v>
      </c>
      <c r="P1943" s="16">
        <v>0</v>
      </c>
      <c r="Q1943" s="16">
        <v>0</v>
      </c>
      <c r="R1943" s="16">
        <f>Q1943*16.876/100</f>
        <v>0</v>
      </c>
      <c r="S1943" s="17">
        <f t="shared" si="210"/>
        <v>0</v>
      </c>
      <c r="T1943" s="16">
        <v>0</v>
      </c>
      <c r="U1943" s="18">
        <f t="shared" si="211"/>
        <v>0</v>
      </c>
      <c r="V1943" s="18">
        <f t="shared" si="212"/>
        <v>0</v>
      </c>
      <c r="W1943" s="18">
        <f t="shared" si="213"/>
        <v>0</v>
      </c>
      <c r="X1943" s="27"/>
      <c r="Y1943" s="19">
        <f t="shared" si="214"/>
        <v>0</v>
      </c>
      <c r="Z1943" s="18">
        <f t="shared" si="215"/>
        <v>0</v>
      </c>
      <c r="AA1943" s="12">
        <v>24</v>
      </c>
      <c r="AB1943" s="12">
        <v>3050.64</v>
      </c>
      <c r="AC1943" s="28">
        <f>+I1943+Y1943-Z1943</f>
        <v>1.08</v>
      </c>
      <c r="AD1943" s="20">
        <f t="shared" si="216"/>
        <v>0</v>
      </c>
      <c r="AE1943">
        <v>0</v>
      </c>
    </row>
    <row r="1944" spans="1:31" x14ac:dyDescent="0.25">
      <c r="A1944" s="9">
        <v>45107</v>
      </c>
      <c r="B1944" s="10" t="s">
        <v>555</v>
      </c>
      <c r="C1944" s="10" t="s">
        <v>554</v>
      </c>
      <c r="D1944" s="10" t="s">
        <v>29</v>
      </c>
      <c r="E1944" s="10" t="s">
        <v>30</v>
      </c>
      <c r="F1944" s="10"/>
      <c r="G1944" s="10">
        <v>0</v>
      </c>
      <c r="H1944" s="11">
        <f>SUMIFS(AA:AA,$A:$A,EOMONTH($A1944,-1),$B:$B,$B1944)</f>
        <v>24</v>
      </c>
      <c r="I1944" s="63">
        <f>ROUND(SUMIFS(AC:AC,$A:$A,EOMONTH($A1944,-1),$B:$B,$B1944),2)</f>
        <v>1.08</v>
      </c>
      <c r="J1944" s="11">
        <f>SUMIFS(AB:AB,$A:$A,EOMONTH($A1944,-1),$B:$B,$B1944)</f>
        <v>3050.64</v>
      </c>
      <c r="K1944" s="13">
        <v>0</v>
      </c>
      <c r="L1944" s="25">
        <v>0</v>
      </c>
      <c r="M1944" s="15">
        <v>0</v>
      </c>
      <c r="N1944" s="14">
        <v>0</v>
      </c>
      <c r="O1944" s="16">
        <v>0</v>
      </c>
      <c r="P1944" s="16">
        <v>0</v>
      </c>
      <c r="Q1944" s="16">
        <v>0</v>
      </c>
      <c r="R1944" s="16">
        <f>Q1944*16.876/100</f>
        <v>0</v>
      </c>
      <c r="S1944" s="17">
        <f t="shared" si="210"/>
        <v>0</v>
      </c>
      <c r="T1944" s="16">
        <v>0</v>
      </c>
      <c r="U1944" s="18">
        <f t="shared" si="211"/>
        <v>0</v>
      </c>
      <c r="V1944" s="18">
        <f t="shared" si="212"/>
        <v>0</v>
      </c>
      <c r="W1944" s="18">
        <f t="shared" si="213"/>
        <v>0</v>
      </c>
      <c r="X1944" s="27"/>
      <c r="Y1944" s="19">
        <f t="shared" si="214"/>
        <v>0</v>
      </c>
      <c r="Z1944" s="18">
        <f t="shared" si="215"/>
        <v>0</v>
      </c>
      <c r="AA1944" s="12">
        <v>24</v>
      </c>
      <c r="AB1944" s="12">
        <v>3050.64</v>
      </c>
      <c r="AC1944" s="28">
        <f>+I1944+Y1944-Z1944</f>
        <v>1.08</v>
      </c>
      <c r="AD1944" s="20">
        <f t="shared" si="216"/>
        <v>0</v>
      </c>
      <c r="AE1944">
        <v>0</v>
      </c>
    </row>
    <row r="1945" spans="1:31" x14ac:dyDescent="0.25">
      <c r="A1945" s="59">
        <v>45107</v>
      </c>
      <c r="B1945" s="60" t="s">
        <v>782</v>
      </c>
      <c r="C1945" s="60" t="s">
        <v>541</v>
      </c>
      <c r="D1945" s="60" t="s">
        <v>40</v>
      </c>
      <c r="E1945" s="60" t="s">
        <v>30</v>
      </c>
      <c r="F1945" s="10"/>
      <c r="G1945" s="10"/>
      <c r="H1945" s="11"/>
      <c r="I1945" s="63">
        <f>ROUND(SUMIFS(AC:AC,$A:$A,EOMONTH($A1945,-1),$B:$B,$B1945),2)</f>
        <v>0</v>
      </c>
      <c r="J1945" s="11"/>
      <c r="K1945" s="13"/>
      <c r="L1945" s="25"/>
      <c r="M1945" s="15"/>
      <c r="N1945" s="14"/>
      <c r="O1945" s="16"/>
      <c r="P1945" s="16"/>
      <c r="Q1945" s="16"/>
      <c r="R1945" s="16"/>
      <c r="S1945" s="17">
        <f t="shared" si="210"/>
        <v>0</v>
      </c>
      <c r="T1945" s="16"/>
      <c r="U1945" s="18">
        <f t="shared" si="211"/>
        <v>0</v>
      </c>
      <c r="V1945" s="18">
        <f t="shared" si="212"/>
        <v>0</v>
      </c>
      <c r="W1945" s="18">
        <f t="shared" si="213"/>
        <v>0</v>
      </c>
      <c r="X1945" s="27"/>
      <c r="Y1945" s="19">
        <f t="shared" si="214"/>
        <v>0</v>
      </c>
      <c r="Z1945" s="18">
        <f t="shared" si="215"/>
        <v>0</v>
      </c>
      <c r="AA1945" s="12"/>
      <c r="AB1945" s="12"/>
      <c r="AC1945" s="28">
        <f>+I1945+Y1945-Z1945</f>
        <v>0</v>
      </c>
      <c r="AD1945" s="20">
        <f t="shared" si="216"/>
        <v>0</v>
      </c>
      <c r="AE1945">
        <v>0</v>
      </c>
    </row>
    <row r="1946" spans="1:31" x14ac:dyDescent="0.25">
      <c r="A1946" s="59">
        <v>45107</v>
      </c>
      <c r="B1946" s="60" t="s">
        <v>783</v>
      </c>
      <c r="C1946" s="60" t="s">
        <v>541</v>
      </c>
      <c r="D1946" s="60" t="s">
        <v>40</v>
      </c>
      <c r="E1946" s="60" t="s">
        <v>30</v>
      </c>
      <c r="F1946" s="10"/>
      <c r="G1946" s="10"/>
      <c r="H1946" s="11"/>
      <c r="I1946" s="63">
        <f>ROUND(SUMIFS(AC:AC,$A:$A,EOMONTH($A1946,-1),$B:$B,$B1946),2)</f>
        <v>0</v>
      </c>
      <c r="J1946" s="11"/>
      <c r="K1946" s="13"/>
      <c r="L1946" s="25"/>
      <c r="M1946" s="15"/>
      <c r="N1946" s="14"/>
      <c r="O1946" s="16"/>
      <c r="P1946" s="16"/>
      <c r="Q1946" s="16"/>
      <c r="R1946" s="16"/>
      <c r="S1946" s="17">
        <f t="shared" si="210"/>
        <v>0</v>
      </c>
      <c r="T1946" s="16"/>
      <c r="U1946" s="18">
        <f t="shared" si="211"/>
        <v>0</v>
      </c>
      <c r="V1946" s="18">
        <f t="shared" si="212"/>
        <v>0</v>
      </c>
      <c r="W1946" s="18">
        <f t="shared" si="213"/>
        <v>0</v>
      </c>
      <c r="X1946" s="27"/>
      <c r="Y1946" s="19">
        <f t="shared" si="214"/>
        <v>0</v>
      </c>
      <c r="Z1946" s="18">
        <f t="shared" si="215"/>
        <v>0</v>
      </c>
      <c r="AA1946" s="12"/>
      <c r="AB1946" s="12"/>
      <c r="AC1946" s="28">
        <f>+I1946+Y1946-Z1946</f>
        <v>0</v>
      </c>
      <c r="AD1946" s="20">
        <f t="shared" si="216"/>
        <v>0</v>
      </c>
      <c r="AE1946">
        <v>0</v>
      </c>
    </row>
    <row r="1947" spans="1:31" x14ac:dyDescent="0.25">
      <c r="A1947" s="9">
        <v>45107</v>
      </c>
      <c r="B1947" s="10" t="s">
        <v>748</v>
      </c>
      <c r="C1947" s="10" t="s">
        <v>108</v>
      </c>
      <c r="D1947" s="10" t="s">
        <v>29</v>
      </c>
      <c r="E1947" s="10" t="s">
        <v>30</v>
      </c>
      <c r="F1947" s="10">
        <v>0</v>
      </c>
      <c r="G1947" s="10">
        <v>0</v>
      </c>
      <c r="H1947" s="11">
        <f>SUMIFS(AA:AA,$A:$A,EOMONTH($A1947,-1),$B:$B,$B1947)</f>
        <v>0</v>
      </c>
      <c r="I1947" s="63">
        <f>ROUND(SUMIFS(AC:AC,$A:$A,EOMONTH($A1947,-1),$B:$B,$B1947),2)</f>
        <v>0</v>
      </c>
      <c r="J1947" s="11">
        <f>SUMIFS(AB:AB,$A:$A,EOMONTH($A1947,-1),$B:$B,$B1947)</f>
        <v>0</v>
      </c>
      <c r="K1947" s="13">
        <v>10</v>
      </c>
      <c r="L1947" s="25">
        <v>8839.2999999999993</v>
      </c>
      <c r="M1947" s="15">
        <v>0</v>
      </c>
      <c r="N1947" s="14">
        <v>0</v>
      </c>
      <c r="O1947" s="16">
        <v>10</v>
      </c>
      <c r="P1947" s="16">
        <v>9464.7000000000007</v>
      </c>
      <c r="Q1947" s="16">
        <v>0</v>
      </c>
      <c r="R1947" s="16">
        <f>Q1947*16.876/100</f>
        <v>0</v>
      </c>
      <c r="S1947" s="17">
        <f t="shared" si="210"/>
        <v>0</v>
      </c>
      <c r="T1947" s="16">
        <v>0</v>
      </c>
      <c r="U1947" s="18">
        <f t="shared" si="211"/>
        <v>0</v>
      </c>
      <c r="V1947" s="18">
        <f t="shared" si="212"/>
        <v>0</v>
      </c>
      <c r="W1947" s="18">
        <f t="shared" si="213"/>
        <v>0</v>
      </c>
      <c r="X1947" s="27"/>
      <c r="Y1947" s="19">
        <f t="shared" si="214"/>
        <v>0</v>
      </c>
      <c r="Z1947" s="18">
        <f t="shared" si="215"/>
        <v>0</v>
      </c>
      <c r="AA1947" s="12">
        <v>0</v>
      </c>
      <c r="AB1947" s="12">
        <v>0</v>
      </c>
      <c r="AC1947" s="28">
        <f>+I1947+Y1947-Z1947</f>
        <v>0</v>
      </c>
      <c r="AD1947" s="20">
        <f t="shared" si="216"/>
        <v>0</v>
      </c>
      <c r="AE1947">
        <v>0</v>
      </c>
    </row>
    <row r="1948" spans="1:31" x14ac:dyDescent="0.25">
      <c r="A1948" s="9">
        <v>45107</v>
      </c>
      <c r="B1948" s="10" t="s">
        <v>730</v>
      </c>
      <c r="C1948" s="10" t="s">
        <v>28</v>
      </c>
      <c r="D1948" s="10" t="s">
        <v>29</v>
      </c>
      <c r="E1948" s="10" t="s">
        <v>30</v>
      </c>
      <c r="F1948" s="10"/>
      <c r="G1948" s="10">
        <v>0</v>
      </c>
      <c r="H1948" s="11">
        <f>SUMIFS(AA:AA,$A:$A,EOMONTH($A1948,-1),$B:$B,$B1948)</f>
        <v>0</v>
      </c>
      <c r="I1948" s="63">
        <f>ROUND(SUMIFS(AC:AC,$A:$A,EOMONTH($A1948,-1),$B:$B,$B1948),2)</f>
        <v>0</v>
      </c>
      <c r="J1948" s="11">
        <f>SUMIFS(AB:AB,$A:$A,EOMONTH($A1948,-1),$B:$B,$B1948)</f>
        <v>0</v>
      </c>
      <c r="K1948" s="13">
        <v>0</v>
      </c>
      <c r="L1948" s="25">
        <v>0</v>
      </c>
      <c r="M1948" s="15">
        <v>3358</v>
      </c>
      <c r="N1948" s="14">
        <v>2615.17</v>
      </c>
      <c r="O1948" s="16">
        <v>0</v>
      </c>
      <c r="P1948" s="16">
        <v>0</v>
      </c>
      <c r="Q1948" s="16">
        <v>1710</v>
      </c>
      <c r="R1948" s="16">
        <f>Q1948*16.876/100</f>
        <v>288.57960000000003</v>
      </c>
      <c r="S1948" s="17">
        <f t="shared" si="210"/>
        <v>1998.5796</v>
      </c>
      <c r="T1948" s="16">
        <v>1350.9</v>
      </c>
      <c r="U1948" s="18">
        <f t="shared" si="211"/>
        <v>0</v>
      </c>
      <c r="V1948" s="18">
        <f t="shared" si="212"/>
        <v>0</v>
      </c>
      <c r="W1948" s="18">
        <f t="shared" si="213"/>
        <v>0</v>
      </c>
      <c r="X1948" s="27"/>
      <c r="Y1948" s="19">
        <f t="shared" si="214"/>
        <v>0</v>
      </c>
      <c r="Z1948" s="18">
        <f t="shared" si="215"/>
        <v>0</v>
      </c>
      <c r="AA1948" s="12">
        <v>1648</v>
      </c>
      <c r="AB1948" s="12">
        <v>1272.1400000000001</v>
      </c>
      <c r="AC1948" s="28">
        <f>+I1948+Y1948-Z1948</f>
        <v>0</v>
      </c>
      <c r="AD1948" s="20">
        <f t="shared" si="216"/>
        <v>0</v>
      </c>
      <c r="AE1948">
        <v>0</v>
      </c>
    </row>
    <row r="1949" spans="1:31" x14ac:dyDescent="0.25">
      <c r="A1949" s="9">
        <v>45107</v>
      </c>
      <c r="B1949" s="10" t="s">
        <v>731</v>
      </c>
      <c r="C1949" s="10" t="s">
        <v>28</v>
      </c>
      <c r="D1949" s="10" t="s">
        <v>29</v>
      </c>
      <c r="E1949" s="10" t="s">
        <v>30</v>
      </c>
      <c r="F1949" s="10"/>
      <c r="G1949" s="10">
        <v>0</v>
      </c>
      <c r="H1949" s="11">
        <f>SUMIFS(AA:AA,$A:$A,EOMONTH($A1949,-1),$B:$B,$B1949)</f>
        <v>0</v>
      </c>
      <c r="I1949" s="63">
        <f>ROUND(SUMIFS(AC:AC,$A:$A,EOMONTH($A1949,-1),$B:$B,$B1949),2)</f>
        <v>0</v>
      </c>
      <c r="J1949" s="11">
        <f>SUMIFS(AB:AB,$A:$A,EOMONTH($A1949,-1),$B:$B,$B1949)</f>
        <v>0</v>
      </c>
      <c r="K1949" s="13">
        <v>0</v>
      </c>
      <c r="L1949" s="25">
        <v>0</v>
      </c>
      <c r="M1949" s="15">
        <v>3832</v>
      </c>
      <c r="N1949" s="14">
        <v>2987.58</v>
      </c>
      <c r="O1949" s="16">
        <v>0</v>
      </c>
      <c r="P1949" s="16">
        <v>0</v>
      </c>
      <c r="Q1949" s="16">
        <v>2212</v>
      </c>
      <c r="R1949" s="16">
        <f>Q1949*16.876/100</f>
        <v>373.29712000000001</v>
      </c>
      <c r="S1949" s="17">
        <f t="shared" si="210"/>
        <v>2585.2971200000002</v>
      </c>
      <c r="T1949" s="16">
        <v>1747.48</v>
      </c>
      <c r="U1949" s="18">
        <f t="shared" si="211"/>
        <v>0</v>
      </c>
      <c r="V1949" s="18">
        <f t="shared" si="212"/>
        <v>0</v>
      </c>
      <c r="W1949" s="18">
        <f t="shared" si="213"/>
        <v>0</v>
      </c>
      <c r="X1949" s="27"/>
      <c r="Y1949" s="19">
        <f t="shared" si="214"/>
        <v>0</v>
      </c>
      <c r="Z1949" s="18">
        <f t="shared" si="215"/>
        <v>0</v>
      </c>
      <c r="AA1949" s="12">
        <v>1620</v>
      </c>
      <c r="AB1949" s="12">
        <v>1240.48</v>
      </c>
      <c r="AC1949" s="28">
        <f>+I1949+Y1949-Z1949</f>
        <v>0</v>
      </c>
      <c r="AD1949" s="20">
        <f t="shared" si="216"/>
        <v>0</v>
      </c>
      <c r="AE1949">
        <v>0</v>
      </c>
    </row>
    <row r="1950" spans="1:31" x14ac:dyDescent="0.25">
      <c r="A1950" s="9">
        <v>45107</v>
      </c>
      <c r="B1950" s="10" t="s">
        <v>749</v>
      </c>
      <c r="C1950" s="10" t="s">
        <v>105</v>
      </c>
      <c r="D1950" s="10" t="s">
        <v>29</v>
      </c>
      <c r="E1950" s="10" t="s">
        <v>30</v>
      </c>
      <c r="F1950" s="10"/>
      <c r="G1950" s="10">
        <v>0</v>
      </c>
      <c r="H1950" s="11">
        <f>SUMIFS(AA:AA,$A:$A,EOMONTH($A1950,-1),$B:$B,$B1950)</f>
        <v>0</v>
      </c>
      <c r="I1950" s="63">
        <f>ROUND(SUMIFS(AC:AC,$A:$A,EOMONTH($A1950,-1),$B:$B,$B1950),2)</f>
        <v>0</v>
      </c>
      <c r="J1950" s="11">
        <f>SUMIFS(AB:AB,$A:$A,EOMONTH($A1950,-1),$B:$B,$B1950)</f>
        <v>0</v>
      </c>
      <c r="K1950" s="13">
        <v>0</v>
      </c>
      <c r="L1950" s="25">
        <v>0</v>
      </c>
      <c r="M1950" s="15">
        <v>7240</v>
      </c>
      <c r="N1950" s="14">
        <v>5379.01</v>
      </c>
      <c r="O1950" s="16">
        <v>0</v>
      </c>
      <c r="P1950" s="16">
        <v>0</v>
      </c>
      <c r="Q1950" s="16">
        <v>0</v>
      </c>
      <c r="R1950" s="16">
        <f>Q1950*16.876/100</f>
        <v>0</v>
      </c>
      <c r="S1950" s="17">
        <f t="shared" si="210"/>
        <v>0</v>
      </c>
      <c r="T1950" s="16">
        <v>0</v>
      </c>
      <c r="U1950" s="18">
        <f t="shared" si="211"/>
        <v>0</v>
      </c>
      <c r="V1950" s="18">
        <f t="shared" si="212"/>
        <v>0</v>
      </c>
      <c r="W1950" s="18">
        <f t="shared" si="213"/>
        <v>0</v>
      </c>
      <c r="X1950" s="27"/>
      <c r="Y1950" s="19">
        <f t="shared" si="214"/>
        <v>0</v>
      </c>
      <c r="Z1950" s="18">
        <f t="shared" si="215"/>
        <v>0</v>
      </c>
      <c r="AA1950" s="12">
        <v>7240</v>
      </c>
      <c r="AB1950" s="12">
        <v>5379.01</v>
      </c>
      <c r="AC1950" s="28">
        <f>+I1950+Y1950-Z1950</f>
        <v>0</v>
      </c>
      <c r="AD1950" s="20">
        <f t="shared" si="216"/>
        <v>0</v>
      </c>
      <c r="AE1950">
        <v>0</v>
      </c>
    </row>
    <row r="1951" spans="1:31" x14ac:dyDescent="0.25">
      <c r="A1951" s="9">
        <v>45107</v>
      </c>
      <c r="B1951" s="10" t="s">
        <v>750</v>
      </c>
      <c r="C1951" s="10" t="s">
        <v>105</v>
      </c>
      <c r="D1951" s="10" t="s">
        <v>29</v>
      </c>
      <c r="E1951" s="10" t="s">
        <v>30</v>
      </c>
      <c r="F1951" s="10"/>
      <c r="G1951" s="10">
        <v>0</v>
      </c>
      <c r="H1951" s="11">
        <f>SUMIFS(AA:AA,$A:$A,EOMONTH($A1951,-1),$B:$B,$B1951)</f>
        <v>0</v>
      </c>
      <c r="I1951" s="63">
        <f>ROUND(SUMIFS(AC:AC,$A:$A,EOMONTH($A1951,-1),$B:$B,$B1951),2)</f>
        <v>0</v>
      </c>
      <c r="J1951" s="11">
        <f>SUMIFS(AB:AB,$A:$A,EOMONTH($A1951,-1),$B:$B,$B1951)</f>
        <v>0</v>
      </c>
      <c r="K1951" s="13">
        <v>0</v>
      </c>
      <c r="L1951" s="25">
        <v>0</v>
      </c>
      <c r="M1951" s="15">
        <v>1608</v>
      </c>
      <c r="N1951" s="14">
        <v>1240.95</v>
      </c>
      <c r="O1951" s="16">
        <v>0</v>
      </c>
      <c r="P1951" s="16">
        <v>0</v>
      </c>
      <c r="Q1951" s="16">
        <v>0</v>
      </c>
      <c r="R1951" s="16">
        <f>Q1951*16.876/100</f>
        <v>0</v>
      </c>
      <c r="S1951" s="17">
        <f t="shared" si="210"/>
        <v>0</v>
      </c>
      <c r="T1951" s="16">
        <v>0</v>
      </c>
      <c r="U1951" s="18">
        <f t="shared" si="211"/>
        <v>0</v>
      </c>
      <c r="V1951" s="18">
        <f t="shared" si="212"/>
        <v>0</v>
      </c>
      <c r="W1951" s="18">
        <f t="shared" si="213"/>
        <v>0</v>
      </c>
      <c r="X1951" s="27"/>
      <c r="Y1951" s="19">
        <f t="shared" si="214"/>
        <v>0</v>
      </c>
      <c r="Z1951" s="18">
        <f t="shared" si="215"/>
        <v>0</v>
      </c>
      <c r="AA1951" s="12">
        <v>1608</v>
      </c>
      <c r="AB1951" s="12">
        <v>1240.95</v>
      </c>
      <c r="AC1951" s="28">
        <f>+I1951+Y1951-Z1951</f>
        <v>0</v>
      </c>
      <c r="AD1951" s="20">
        <f t="shared" si="216"/>
        <v>0</v>
      </c>
      <c r="AE1951">
        <v>0</v>
      </c>
    </row>
    <row r="1952" spans="1:31" x14ac:dyDescent="0.25">
      <c r="A1952" s="9">
        <v>45107</v>
      </c>
      <c r="B1952" s="10" t="s">
        <v>732</v>
      </c>
      <c r="C1952" s="10" t="s">
        <v>105</v>
      </c>
      <c r="D1952" s="10" t="s">
        <v>29</v>
      </c>
      <c r="E1952" s="10" t="s">
        <v>30</v>
      </c>
      <c r="F1952" s="10"/>
      <c r="G1952" s="10">
        <v>0</v>
      </c>
      <c r="H1952" s="11">
        <f>SUMIFS(AA:AA,$A:$A,EOMONTH($A1952,-1),$B:$B,$B1952)</f>
        <v>840</v>
      </c>
      <c r="I1952" s="63">
        <f>ROUND(SUMIFS(AC:AC,$A:$A,EOMONTH($A1952,-1),$B:$B,$B1952),2)</f>
        <v>0</v>
      </c>
      <c r="J1952" s="11">
        <f>SUMIFS(AB:AB,$A:$A,EOMONTH($A1952,-1),$B:$B,$B1952)</f>
        <v>675.69</v>
      </c>
      <c r="K1952" s="13">
        <v>0</v>
      </c>
      <c r="L1952" s="25">
        <v>0</v>
      </c>
      <c r="M1952" s="15">
        <v>1200</v>
      </c>
      <c r="N1952" s="14">
        <v>938.89</v>
      </c>
      <c r="O1952" s="16">
        <v>0</v>
      </c>
      <c r="P1952" s="16">
        <v>0</v>
      </c>
      <c r="Q1952" s="16">
        <v>2040</v>
      </c>
      <c r="R1952" s="16">
        <f>Q1952*16.876/100</f>
        <v>344.2704</v>
      </c>
      <c r="S1952" s="17">
        <f t="shared" si="210"/>
        <v>2384.2703999999999</v>
      </c>
      <c r="T1952" s="16">
        <v>1611.6</v>
      </c>
      <c r="U1952" s="18">
        <f t="shared" si="211"/>
        <v>0</v>
      </c>
      <c r="V1952" s="18">
        <f t="shared" si="212"/>
        <v>0</v>
      </c>
      <c r="W1952" s="18">
        <f t="shared" si="213"/>
        <v>0</v>
      </c>
      <c r="X1952" s="27"/>
      <c r="Y1952" s="19">
        <f t="shared" si="214"/>
        <v>0</v>
      </c>
      <c r="Z1952" s="18">
        <f t="shared" si="215"/>
        <v>0</v>
      </c>
      <c r="AA1952" s="12">
        <v>0</v>
      </c>
      <c r="AB1952" s="12">
        <v>0</v>
      </c>
      <c r="AC1952" s="28">
        <f>+I1952+Y1952-Z1952</f>
        <v>0</v>
      </c>
      <c r="AD1952" s="20">
        <f t="shared" si="216"/>
        <v>0</v>
      </c>
      <c r="AE1952">
        <v>0</v>
      </c>
    </row>
    <row r="1953" spans="1:31" x14ac:dyDescent="0.25">
      <c r="A1953" s="9">
        <v>45107</v>
      </c>
      <c r="B1953" s="10" t="s">
        <v>751</v>
      </c>
      <c r="C1953" s="10" t="s">
        <v>105</v>
      </c>
      <c r="D1953" s="10" t="s">
        <v>29</v>
      </c>
      <c r="E1953" s="10" t="s">
        <v>30</v>
      </c>
      <c r="F1953" s="10"/>
      <c r="G1953" s="10">
        <v>0</v>
      </c>
      <c r="H1953" s="11">
        <f>SUMIFS(AA:AA,$A:$A,EOMONTH($A1953,-1),$B:$B,$B1953)</f>
        <v>0</v>
      </c>
      <c r="I1953" s="63">
        <f>ROUND(SUMIFS(AC:AC,$A:$A,EOMONTH($A1953,-1),$B:$B,$B1953),2)</f>
        <v>0</v>
      </c>
      <c r="J1953" s="11">
        <f>SUMIFS(AB:AB,$A:$A,EOMONTH($A1953,-1),$B:$B,$B1953)</f>
        <v>0</v>
      </c>
      <c r="K1953" s="13">
        <v>0</v>
      </c>
      <c r="L1953" s="25">
        <v>0</v>
      </c>
      <c r="M1953" s="15">
        <v>1648</v>
      </c>
      <c r="N1953" s="14">
        <v>1247.24</v>
      </c>
      <c r="O1953" s="16">
        <v>0</v>
      </c>
      <c r="P1953" s="16">
        <v>0</v>
      </c>
      <c r="Q1953" s="16">
        <v>0</v>
      </c>
      <c r="R1953" s="16">
        <f>Q1953*16.876/100</f>
        <v>0</v>
      </c>
      <c r="S1953" s="17">
        <f t="shared" si="210"/>
        <v>0</v>
      </c>
      <c r="T1953" s="16">
        <v>0</v>
      </c>
      <c r="U1953" s="18">
        <f t="shared" si="211"/>
        <v>0</v>
      </c>
      <c r="V1953" s="18">
        <f t="shared" si="212"/>
        <v>0</v>
      </c>
      <c r="W1953" s="18">
        <f t="shared" si="213"/>
        <v>0</v>
      </c>
      <c r="X1953" s="27"/>
      <c r="Y1953" s="19">
        <f t="shared" si="214"/>
        <v>0</v>
      </c>
      <c r="Z1953" s="18">
        <f t="shared" si="215"/>
        <v>0</v>
      </c>
      <c r="AA1953" s="12">
        <v>1648</v>
      </c>
      <c r="AB1953" s="12">
        <v>1247.24</v>
      </c>
      <c r="AC1953" s="28">
        <f>+I1953+Y1953-Z1953</f>
        <v>0</v>
      </c>
      <c r="AD1953" s="20">
        <f t="shared" si="216"/>
        <v>0</v>
      </c>
      <c r="AE1953">
        <v>0</v>
      </c>
    </row>
    <row r="1954" spans="1:31" x14ac:dyDescent="0.25">
      <c r="A1954" s="9">
        <v>45107</v>
      </c>
      <c r="B1954" s="10" t="s">
        <v>752</v>
      </c>
      <c r="C1954" s="10" t="s">
        <v>282</v>
      </c>
      <c r="D1954" s="10" t="s">
        <v>29</v>
      </c>
      <c r="E1954" s="10" t="s">
        <v>30</v>
      </c>
      <c r="F1954" s="10"/>
      <c r="G1954" s="10">
        <v>0</v>
      </c>
      <c r="H1954" s="11">
        <f>SUMIFS(AA:AA,$A:$A,EOMONTH($A1954,-1),$B:$B,$B1954)</f>
        <v>0</v>
      </c>
      <c r="I1954" s="63">
        <f>ROUND(SUMIFS(AC:AC,$A:$A,EOMONTH($A1954,-1),$B:$B,$B1954),2)</f>
        <v>0</v>
      </c>
      <c r="J1954" s="11">
        <f>SUMIFS(AB:AB,$A:$A,EOMONTH($A1954,-1),$B:$B,$B1954)</f>
        <v>0</v>
      </c>
      <c r="K1954" s="13">
        <v>0</v>
      </c>
      <c r="L1954" s="25">
        <v>0</v>
      </c>
      <c r="M1954" s="15">
        <v>1152</v>
      </c>
      <c r="N1954" s="14">
        <v>904.22</v>
      </c>
      <c r="O1954" s="16">
        <v>0</v>
      </c>
      <c r="P1954" s="16">
        <v>0</v>
      </c>
      <c r="Q1954" s="16">
        <v>1152</v>
      </c>
      <c r="R1954" s="16">
        <f>Q1954*16.876/100</f>
        <v>194.41152000000002</v>
      </c>
      <c r="S1954" s="17">
        <f t="shared" si="210"/>
        <v>1346.4115200000001</v>
      </c>
      <c r="T1954" s="16">
        <v>898.56</v>
      </c>
      <c r="U1954" s="18">
        <f t="shared" si="211"/>
        <v>0</v>
      </c>
      <c r="V1954" s="18">
        <f t="shared" si="212"/>
        <v>0</v>
      </c>
      <c r="W1954" s="18">
        <f t="shared" si="213"/>
        <v>0</v>
      </c>
      <c r="X1954" s="27"/>
      <c r="Y1954" s="19">
        <f t="shared" si="214"/>
        <v>0</v>
      </c>
      <c r="Z1954" s="18">
        <f t="shared" si="215"/>
        <v>0</v>
      </c>
      <c r="AA1954" s="12">
        <v>0</v>
      </c>
      <c r="AB1954" s="12">
        <v>0</v>
      </c>
      <c r="AC1954" s="28">
        <f>+I1954+Y1954-Z1954</f>
        <v>0</v>
      </c>
      <c r="AD1954" s="20">
        <f t="shared" si="216"/>
        <v>0</v>
      </c>
      <c r="AE1954">
        <v>0</v>
      </c>
    </row>
    <row r="1955" spans="1:31" x14ac:dyDescent="0.25">
      <c r="A1955" s="9">
        <v>45107</v>
      </c>
      <c r="B1955" s="10" t="s">
        <v>558</v>
      </c>
      <c r="C1955" s="10" t="s">
        <v>28</v>
      </c>
      <c r="D1955" s="10" t="s">
        <v>29</v>
      </c>
      <c r="E1955" s="10" t="s">
        <v>30</v>
      </c>
      <c r="F1955" s="10"/>
      <c r="G1955" s="10">
        <v>0</v>
      </c>
      <c r="H1955" s="11">
        <f>SUMIFS(AA:AA,$A:$A,EOMONTH($A1955,-1),$B:$B,$B1955)</f>
        <v>4860</v>
      </c>
      <c r="I1955" s="63">
        <f>ROUND(SUMIFS(AC:AC,$A:$A,EOMONTH($A1955,-1),$B:$B,$B1955),2)</f>
        <v>219.43</v>
      </c>
      <c r="J1955" s="11">
        <f>SUMIFS(AB:AB,$A:$A,EOMONTH($A1955,-1),$B:$B,$B1955)</f>
        <v>26707.75</v>
      </c>
      <c r="K1955" s="13">
        <v>2420</v>
      </c>
      <c r="L1955" s="25">
        <v>13310</v>
      </c>
      <c r="M1955" s="15">
        <v>0</v>
      </c>
      <c r="N1955" s="14">
        <v>0</v>
      </c>
      <c r="O1955" s="16">
        <v>0</v>
      </c>
      <c r="P1955" s="16">
        <v>0</v>
      </c>
      <c r="Q1955" s="16">
        <v>0</v>
      </c>
      <c r="R1955" s="16">
        <f>Q1955*16.876/100</f>
        <v>0</v>
      </c>
      <c r="S1955" s="17">
        <f t="shared" si="210"/>
        <v>0</v>
      </c>
      <c r="T1955" s="16">
        <v>0</v>
      </c>
      <c r="U1955" s="18">
        <f t="shared" si="211"/>
        <v>0</v>
      </c>
      <c r="V1955" s="18">
        <f t="shared" si="212"/>
        <v>0</v>
      </c>
      <c r="W1955" s="18">
        <f t="shared" si="213"/>
        <v>0</v>
      </c>
      <c r="X1955" s="27"/>
      <c r="Y1955" s="19">
        <f t="shared" si="214"/>
        <v>0</v>
      </c>
      <c r="Z1955" s="18">
        <f t="shared" si="215"/>
        <v>0</v>
      </c>
      <c r="AA1955" s="12">
        <v>7280</v>
      </c>
      <c r="AB1955" s="12">
        <v>40017.75</v>
      </c>
      <c r="AC1955" s="28">
        <f>+I1955+Y1955-Z1955</f>
        <v>219.43</v>
      </c>
      <c r="AD1955" s="20">
        <f t="shared" si="216"/>
        <v>0</v>
      </c>
      <c r="AE1955">
        <v>0</v>
      </c>
    </row>
    <row r="1956" spans="1:31" x14ac:dyDescent="0.25">
      <c r="A1956" s="9">
        <v>45107</v>
      </c>
      <c r="B1956" s="10" t="s">
        <v>559</v>
      </c>
      <c r="C1956" s="10" t="s">
        <v>560</v>
      </c>
      <c r="D1956" s="10" t="s">
        <v>29</v>
      </c>
      <c r="E1956" s="10" t="s">
        <v>30</v>
      </c>
      <c r="F1956" s="10"/>
      <c r="G1956" s="10">
        <v>0</v>
      </c>
      <c r="H1956" s="11">
        <f>SUMIFS(AA:AA,$A:$A,EOMONTH($A1956,-1),$B:$B,$B1956)</f>
        <v>300</v>
      </c>
      <c r="I1956" s="63">
        <f>ROUND(SUMIFS(AC:AC,$A:$A,EOMONTH($A1956,-1),$B:$B,$B1956),2)</f>
        <v>13.54</v>
      </c>
      <c r="J1956" s="11">
        <f>SUMIFS(AB:AB,$A:$A,EOMONTH($A1956,-1),$B:$B,$B1956)</f>
        <v>137295</v>
      </c>
      <c r="K1956" s="13">
        <v>0</v>
      </c>
      <c r="L1956" s="25">
        <v>0</v>
      </c>
      <c r="M1956" s="15">
        <v>0</v>
      </c>
      <c r="N1956" s="14">
        <v>0</v>
      </c>
      <c r="O1956" s="16">
        <v>0</v>
      </c>
      <c r="P1956" s="16">
        <v>0</v>
      </c>
      <c r="Q1956" s="16">
        <v>0</v>
      </c>
      <c r="R1956" s="16">
        <f>Q1956*16.876/100</f>
        <v>0</v>
      </c>
      <c r="S1956" s="17">
        <f t="shared" si="210"/>
        <v>0</v>
      </c>
      <c r="T1956" s="16">
        <v>0</v>
      </c>
      <c r="U1956" s="18">
        <f t="shared" si="211"/>
        <v>0</v>
      </c>
      <c r="V1956" s="18">
        <f t="shared" si="212"/>
        <v>0</v>
      </c>
      <c r="W1956" s="18">
        <f t="shared" si="213"/>
        <v>0</v>
      </c>
      <c r="X1956" s="27"/>
      <c r="Y1956" s="19">
        <f t="shared" si="214"/>
        <v>0</v>
      </c>
      <c r="Z1956" s="18">
        <f t="shared" si="215"/>
        <v>0</v>
      </c>
      <c r="AA1956" s="12">
        <v>300</v>
      </c>
      <c r="AB1956" s="12">
        <v>137295</v>
      </c>
      <c r="AC1956" s="28">
        <f>+I1956+Y1956-Z1956</f>
        <v>13.54</v>
      </c>
      <c r="AD1956" s="20">
        <f t="shared" si="216"/>
        <v>0</v>
      </c>
      <c r="AE1956">
        <v>0</v>
      </c>
    </row>
    <row r="1957" spans="1:31" x14ac:dyDescent="0.25">
      <c r="A1957" s="9">
        <v>45107</v>
      </c>
      <c r="B1957" s="10" t="s">
        <v>561</v>
      </c>
      <c r="C1957" s="10" t="s">
        <v>562</v>
      </c>
      <c r="D1957" s="10" t="s">
        <v>29</v>
      </c>
      <c r="E1957" s="10" t="s">
        <v>30</v>
      </c>
      <c r="F1957" s="10"/>
      <c r="G1957" s="10">
        <v>0</v>
      </c>
      <c r="H1957" s="11">
        <f>SUMIFS(AA:AA,$A:$A,EOMONTH($A1957,-1),$B:$B,$B1957)</f>
        <v>75</v>
      </c>
      <c r="I1957" s="63">
        <f>ROUND(SUMIFS(AC:AC,$A:$A,EOMONTH($A1957,-1),$B:$B,$B1957),2)</f>
        <v>3.39</v>
      </c>
      <c r="J1957" s="11">
        <f>SUMIFS(AB:AB,$A:$A,EOMONTH($A1957,-1),$B:$B,$B1957)</f>
        <v>14625</v>
      </c>
      <c r="K1957" s="13">
        <v>0</v>
      </c>
      <c r="L1957" s="25">
        <v>0</v>
      </c>
      <c r="M1957" s="15">
        <v>0</v>
      </c>
      <c r="N1957" s="14">
        <v>0</v>
      </c>
      <c r="O1957" s="16">
        <v>0</v>
      </c>
      <c r="P1957" s="16">
        <v>0</v>
      </c>
      <c r="Q1957" s="16">
        <v>0</v>
      </c>
      <c r="R1957" s="16">
        <f>Q1957*16.876/100</f>
        <v>0</v>
      </c>
      <c r="S1957" s="17">
        <f t="shared" si="210"/>
        <v>0</v>
      </c>
      <c r="T1957" s="16">
        <v>0</v>
      </c>
      <c r="U1957" s="18">
        <f t="shared" si="211"/>
        <v>0</v>
      </c>
      <c r="V1957" s="18">
        <f t="shared" si="212"/>
        <v>0</v>
      </c>
      <c r="W1957" s="18">
        <f t="shared" si="213"/>
        <v>0</v>
      </c>
      <c r="X1957" s="27"/>
      <c r="Y1957" s="19">
        <f t="shared" si="214"/>
        <v>0</v>
      </c>
      <c r="Z1957" s="18">
        <f t="shared" si="215"/>
        <v>0</v>
      </c>
      <c r="AA1957" s="12">
        <v>75</v>
      </c>
      <c r="AB1957" s="12">
        <v>14625</v>
      </c>
      <c r="AC1957" s="28">
        <f>+I1957+Y1957-Z1957</f>
        <v>3.39</v>
      </c>
      <c r="AD1957" s="20">
        <f t="shared" si="216"/>
        <v>0</v>
      </c>
      <c r="AE1957">
        <v>0</v>
      </c>
    </row>
    <row r="1958" spans="1:31" x14ac:dyDescent="0.25">
      <c r="A1958" s="9">
        <v>45107</v>
      </c>
      <c r="B1958" s="10" t="s">
        <v>753</v>
      </c>
      <c r="C1958" s="10" t="s">
        <v>213</v>
      </c>
      <c r="D1958" s="10" t="s">
        <v>40</v>
      </c>
      <c r="E1958" s="10" t="s">
        <v>30</v>
      </c>
      <c r="F1958" s="10">
        <v>1500</v>
      </c>
      <c r="G1958" s="10">
        <v>1635</v>
      </c>
      <c r="H1958" s="11">
        <f>SUMIFS(AA:AA,$A:$A,EOMONTH($A1958,-1),$B:$B,$B1958)</f>
        <v>0</v>
      </c>
      <c r="I1958" s="63">
        <f>ROUND(SUMIFS(AC:AC,$A:$A,EOMONTH($A1958,-1),$B:$B,$B1958),2)</f>
        <v>0</v>
      </c>
      <c r="J1958" s="11">
        <f>SUMIFS(AB:AB,$A:$A,EOMONTH($A1958,-1),$B:$B,$B1958)</f>
        <v>0</v>
      </c>
      <c r="K1958" s="13">
        <v>0</v>
      </c>
      <c r="L1958" s="25">
        <v>0</v>
      </c>
      <c r="M1958" s="15">
        <v>592</v>
      </c>
      <c r="N1958" s="14">
        <v>93066.47</v>
      </c>
      <c r="O1958" s="16">
        <v>591</v>
      </c>
      <c r="P1958" s="16">
        <v>119878.44</v>
      </c>
      <c r="Q1958" s="16">
        <v>0</v>
      </c>
      <c r="R1958" s="16">
        <f>Q1958*16.876/100</f>
        <v>0</v>
      </c>
      <c r="S1958" s="17">
        <f t="shared" si="210"/>
        <v>0</v>
      </c>
      <c r="T1958" s="16">
        <v>0</v>
      </c>
      <c r="U1958" s="18">
        <f t="shared" si="211"/>
        <v>0</v>
      </c>
      <c r="V1958" s="18">
        <f t="shared" si="212"/>
        <v>888</v>
      </c>
      <c r="W1958" s="18">
        <f t="shared" si="213"/>
        <v>149.08632</v>
      </c>
      <c r="X1958" s="27"/>
      <c r="Y1958" s="19">
        <f t="shared" si="214"/>
        <v>1037.0863199999999</v>
      </c>
      <c r="Z1958" s="18">
        <f t="shared" si="215"/>
        <v>966.28499999999997</v>
      </c>
      <c r="AA1958" s="12">
        <v>1</v>
      </c>
      <c r="AB1958" s="12">
        <v>157.21</v>
      </c>
      <c r="AC1958" s="28">
        <f>+I1958+Y1958-Z1958</f>
        <v>70.801319999999919</v>
      </c>
      <c r="AD1958" s="20">
        <f t="shared" si="216"/>
        <v>0</v>
      </c>
      <c r="AE1958">
        <v>0</v>
      </c>
    </row>
    <row r="1959" spans="1:31" x14ac:dyDescent="0.25">
      <c r="A1959" s="9">
        <v>45107</v>
      </c>
      <c r="B1959" s="10" t="s">
        <v>754</v>
      </c>
      <c r="C1959" s="10" t="s">
        <v>213</v>
      </c>
      <c r="D1959" s="10" t="s">
        <v>40</v>
      </c>
      <c r="E1959" s="10" t="s">
        <v>30</v>
      </c>
      <c r="F1959" s="10">
        <v>1500</v>
      </c>
      <c r="G1959" s="10">
        <v>1635</v>
      </c>
      <c r="H1959" s="11">
        <f>SUMIFS(AA:AA,$A:$A,EOMONTH($A1959,-1),$B:$B,$B1959)</f>
        <v>0</v>
      </c>
      <c r="I1959" s="63">
        <f>ROUND(SUMIFS(AC:AC,$A:$A,EOMONTH($A1959,-1),$B:$B,$B1959),2)</f>
        <v>0</v>
      </c>
      <c r="J1959" s="11">
        <f>SUMIFS(AB:AB,$A:$A,EOMONTH($A1959,-1),$B:$B,$B1959)</f>
        <v>0</v>
      </c>
      <c r="K1959" s="13">
        <v>0</v>
      </c>
      <c r="L1959" s="25">
        <v>0</v>
      </c>
      <c r="M1959" s="15">
        <v>590</v>
      </c>
      <c r="N1959" s="14">
        <v>91959.13</v>
      </c>
      <c r="O1959" s="16">
        <v>591</v>
      </c>
      <c r="P1959" s="16">
        <v>119878.44</v>
      </c>
      <c r="Q1959" s="16">
        <v>0</v>
      </c>
      <c r="R1959" s="16">
        <f>Q1959*16.876/100</f>
        <v>0</v>
      </c>
      <c r="S1959" s="17">
        <f t="shared" si="210"/>
        <v>0</v>
      </c>
      <c r="T1959" s="16">
        <v>0</v>
      </c>
      <c r="U1959" s="18">
        <f t="shared" si="211"/>
        <v>0</v>
      </c>
      <c r="V1959" s="18">
        <f t="shared" si="212"/>
        <v>885</v>
      </c>
      <c r="W1959" s="18">
        <f t="shared" si="213"/>
        <v>148.58265</v>
      </c>
      <c r="X1959" s="27"/>
      <c r="Y1959" s="19">
        <f t="shared" si="214"/>
        <v>1033.5826500000001</v>
      </c>
      <c r="Z1959" s="18">
        <f t="shared" si="215"/>
        <v>966.28499999999997</v>
      </c>
      <c r="AA1959" s="12">
        <v>-1</v>
      </c>
      <c r="AB1959" s="12">
        <v>-155.86000000000001</v>
      </c>
      <c r="AC1959" s="28">
        <f>+I1959+Y1959-Z1959</f>
        <v>67.29765000000009</v>
      </c>
      <c r="AD1959" s="20">
        <f t="shared" si="216"/>
        <v>0</v>
      </c>
      <c r="AE1959">
        <v>0</v>
      </c>
    </row>
    <row r="1960" spans="1:31" x14ac:dyDescent="0.25">
      <c r="A1960" s="9">
        <v>45107</v>
      </c>
      <c r="B1960" s="10" t="s">
        <v>755</v>
      </c>
      <c r="C1960" s="10" t="s">
        <v>213</v>
      </c>
      <c r="D1960" s="10" t="s">
        <v>40</v>
      </c>
      <c r="E1960" s="10" t="s">
        <v>30</v>
      </c>
      <c r="F1960" s="10">
        <v>1500</v>
      </c>
      <c r="G1960" s="10">
        <v>1635</v>
      </c>
      <c r="H1960" s="11">
        <f>SUMIFS(AA:AA,$A:$A,EOMONTH($A1960,-1),$B:$B,$B1960)</f>
        <v>0</v>
      </c>
      <c r="I1960" s="63">
        <f>ROUND(SUMIFS(AC:AC,$A:$A,EOMONTH($A1960,-1),$B:$B,$B1960),2)</f>
        <v>0</v>
      </c>
      <c r="J1960" s="11">
        <f>SUMIFS(AB:AB,$A:$A,EOMONTH($A1960,-1),$B:$B,$B1960)</f>
        <v>0</v>
      </c>
      <c r="K1960" s="13">
        <v>0</v>
      </c>
      <c r="L1960" s="25">
        <v>0</v>
      </c>
      <c r="M1960" s="15">
        <v>592</v>
      </c>
      <c r="N1960" s="14">
        <v>92457.95</v>
      </c>
      <c r="O1960" s="16">
        <v>595</v>
      </c>
      <c r="P1960" s="16">
        <v>120689.8</v>
      </c>
      <c r="Q1960" s="16">
        <v>0</v>
      </c>
      <c r="R1960" s="16">
        <f>Q1960*16.876/100</f>
        <v>0</v>
      </c>
      <c r="S1960" s="17">
        <f t="shared" si="210"/>
        <v>0</v>
      </c>
      <c r="T1960" s="16">
        <v>0</v>
      </c>
      <c r="U1960" s="18">
        <f t="shared" si="211"/>
        <v>0</v>
      </c>
      <c r="V1960" s="18">
        <f t="shared" si="212"/>
        <v>888</v>
      </c>
      <c r="W1960" s="18">
        <f t="shared" si="213"/>
        <v>149.08632</v>
      </c>
      <c r="X1960" s="27"/>
      <c r="Y1960" s="19">
        <f t="shared" si="214"/>
        <v>1037.0863199999999</v>
      </c>
      <c r="Z1960" s="18">
        <f t="shared" si="215"/>
        <v>972.82500000000005</v>
      </c>
      <c r="AA1960" s="12">
        <v>-3</v>
      </c>
      <c r="AB1960" s="12">
        <v>-468.54</v>
      </c>
      <c r="AC1960" s="28">
        <f>+I1960+Y1960-Z1960</f>
        <v>64.261319999999841</v>
      </c>
      <c r="AD1960" s="20">
        <f t="shared" si="216"/>
        <v>0</v>
      </c>
      <c r="AE1960">
        <v>0</v>
      </c>
    </row>
    <row r="1961" spans="1:31" x14ac:dyDescent="0.25">
      <c r="A1961" s="9">
        <v>45107</v>
      </c>
      <c r="B1961" s="10" t="s">
        <v>563</v>
      </c>
      <c r="C1961" s="10" t="s">
        <v>213</v>
      </c>
      <c r="D1961" s="10" t="s">
        <v>40</v>
      </c>
      <c r="E1961" s="10" t="s">
        <v>30</v>
      </c>
      <c r="F1961" s="10">
        <v>1200</v>
      </c>
      <c r="G1961" s="10">
        <v>1308</v>
      </c>
      <c r="H1961" s="11">
        <f>SUMIFS(AA:AA,$A:$A,EOMONTH($A1961,-1),$B:$B,$B1961)</f>
        <v>9</v>
      </c>
      <c r="I1961" s="63">
        <f>ROUND(SUMIFS(AC:AC,$A:$A,EOMONTH($A1961,-1),$B:$B,$B1961),2)</f>
        <v>66.22</v>
      </c>
      <c r="J1961" s="11">
        <f>SUMIFS(AB:AB,$A:$A,EOMONTH($A1961,-1),$B:$B,$B1961)</f>
        <v>1234.51</v>
      </c>
      <c r="K1961" s="13">
        <v>0</v>
      </c>
      <c r="L1961" s="25">
        <v>0</v>
      </c>
      <c r="M1961" s="15">
        <v>0</v>
      </c>
      <c r="N1961" s="14">
        <v>0</v>
      </c>
      <c r="O1961" s="16">
        <v>0</v>
      </c>
      <c r="P1961" s="16">
        <v>0</v>
      </c>
      <c r="Q1961" s="16">
        <v>0</v>
      </c>
      <c r="R1961" s="16">
        <f>Q1961*16.876/100</f>
        <v>0</v>
      </c>
      <c r="S1961" s="17">
        <f t="shared" si="210"/>
        <v>0</v>
      </c>
      <c r="T1961" s="16">
        <v>0</v>
      </c>
      <c r="U1961" s="18">
        <f t="shared" si="211"/>
        <v>11.772</v>
      </c>
      <c r="V1961" s="18">
        <f t="shared" si="212"/>
        <v>0</v>
      </c>
      <c r="W1961" s="18">
        <f t="shared" si="213"/>
        <v>0</v>
      </c>
      <c r="X1961" s="27"/>
      <c r="Y1961" s="19">
        <f t="shared" si="214"/>
        <v>0</v>
      </c>
      <c r="Z1961" s="18">
        <f t="shared" si="215"/>
        <v>0</v>
      </c>
      <c r="AA1961" s="12">
        <v>9</v>
      </c>
      <c r="AB1961" s="12">
        <v>1234.51</v>
      </c>
      <c r="AC1961" s="28">
        <f>+I1961+Y1961-Z1961</f>
        <v>66.22</v>
      </c>
      <c r="AD1961" s="20">
        <f t="shared" si="216"/>
        <v>0</v>
      </c>
      <c r="AE1961">
        <v>0</v>
      </c>
    </row>
    <row r="1962" spans="1:31" x14ac:dyDescent="0.25">
      <c r="A1962" s="59">
        <v>45107</v>
      </c>
      <c r="B1962" s="60" t="s">
        <v>733</v>
      </c>
      <c r="C1962" s="60" t="s">
        <v>213</v>
      </c>
      <c r="D1962" s="60" t="s">
        <v>40</v>
      </c>
      <c r="E1962" s="60" t="s">
        <v>30</v>
      </c>
      <c r="F1962" s="10"/>
      <c r="G1962" s="10"/>
      <c r="H1962" s="11"/>
      <c r="I1962" s="63">
        <f>ROUND(SUMIFS(AC:AC,$A:$A,EOMONTH($A1962,-1),$B:$B,$B1962),2)</f>
        <v>55.15</v>
      </c>
      <c r="J1962" s="11"/>
      <c r="K1962" s="13"/>
      <c r="L1962" s="25"/>
      <c r="M1962" s="15"/>
      <c r="N1962" s="14"/>
      <c r="O1962" s="16"/>
      <c r="P1962" s="16"/>
      <c r="Q1962" s="16"/>
      <c r="R1962" s="16"/>
      <c r="S1962" s="17">
        <f t="shared" si="210"/>
        <v>0</v>
      </c>
      <c r="T1962" s="16"/>
      <c r="U1962" s="18">
        <f t="shared" si="211"/>
        <v>0</v>
      </c>
      <c r="V1962" s="18">
        <f t="shared" si="212"/>
        <v>0</v>
      </c>
      <c r="W1962" s="18">
        <f t="shared" si="213"/>
        <v>0</v>
      </c>
      <c r="X1962" s="27"/>
      <c r="Y1962" s="19">
        <f t="shared" si="214"/>
        <v>0</v>
      </c>
      <c r="Z1962" s="18">
        <f t="shared" si="215"/>
        <v>0</v>
      </c>
      <c r="AA1962" s="12"/>
      <c r="AB1962" s="12"/>
      <c r="AC1962" s="28">
        <f>+I1962+Y1962-Z1962</f>
        <v>55.15</v>
      </c>
      <c r="AD1962" s="20">
        <f t="shared" si="216"/>
        <v>0</v>
      </c>
      <c r="AE1962">
        <v>0</v>
      </c>
    </row>
    <row r="1963" spans="1:31" x14ac:dyDescent="0.25">
      <c r="A1963" s="59">
        <v>45107</v>
      </c>
      <c r="B1963" s="60" t="s">
        <v>734</v>
      </c>
      <c r="C1963" s="60" t="s">
        <v>213</v>
      </c>
      <c r="D1963" s="60" t="s">
        <v>40</v>
      </c>
      <c r="E1963" s="60" t="s">
        <v>30</v>
      </c>
      <c r="F1963" s="10"/>
      <c r="G1963" s="10"/>
      <c r="H1963" s="11"/>
      <c r="I1963" s="63">
        <f>ROUND(SUMIFS(AC:AC,$A:$A,EOMONTH($A1963,-1),$B:$B,$B1963),2)</f>
        <v>55.15</v>
      </c>
      <c r="J1963" s="11"/>
      <c r="K1963" s="13"/>
      <c r="L1963" s="25"/>
      <c r="M1963" s="15"/>
      <c r="N1963" s="14"/>
      <c r="O1963" s="16"/>
      <c r="P1963" s="16"/>
      <c r="Q1963" s="16"/>
      <c r="R1963" s="16"/>
      <c r="S1963" s="17">
        <f t="shared" si="210"/>
        <v>0</v>
      </c>
      <c r="T1963" s="16"/>
      <c r="U1963" s="18">
        <f t="shared" si="211"/>
        <v>0</v>
      </c>
      <c r="V1963" s="18">
        <f t="shared" si="212"/>
        <v>0</v>
      </c>
      <c r="W1963" s="18">
        <f t="shared" si="213"/>
        <v>0</v>
      </c>
      <c r="X1963" s="27"/>
      <c r="Y1963" s="19">
        <f t="shared" si="214"/>
        <v>0</v>
      </c>
      <c r="Z1963" s="18">
        <f t="shared" si="215"/>
        <v>0</v>
      </c>
      <c r="AA1963" s="12"/>
      <c r="AB1963" s="12"/>
      <c r="AC1963" s="28">
        <f>+I1963+Y1963-Z1963</f>
        <v>55.15</v>
      </c>
      <c r="AD1963" s="20">
        <f t="shared" si="216"/>
        <v>0</v>
      </c>
      <c r="AE1963">
        <v>0</v>
      </c>
    </row>
    <row r="1964" spans="1:31" x14ac:dyDescent="0.25">
      <c r="A1964" s="9">
        <v>45107</v>
      </c>
      <c r="B1964" s="10" t="s">
        <v>564</v>
      </c>
      <c r="C1964" s="10" t="s">
        <v>213</v>
      </c>
      <c r="D1964" s="10" t="s">
        <v>40</v>
      </c>
      <c r="E1964" s="10" t="s">
        <v>30</v>
      </c>
      <c r="F1964" s="10">
        <v>720</v>
      </c>
      <c r="G1964" s="10">
        <v>785</v>
      </c>
      <c r="H1964" s="11">
        <f>SUMIFS(AA:AA,$A:$A,EOMONTH($A1964,-1),$B:$B,$B1964)</f>
        <v>22</v>
      </c>
      <c r="I1964" s="63">
        <f>ROUND(SUMIFS(AC:AC,$A:$A,EOMONTH($A1964,-1),$B:$B,$B1964),2)</f>
        <v>538.98</v>
      </c>
      <c r="J1964" s="11">
        <f>SUMIFS(AB:AB,$A:$A,EOMONTH($A1964,-1),$B:$B,$B1964)</f>
        <v>1789.93</v>
      </c>
      <c r="K1964" s="13">
        <v>0</v>
      </c>
      <c r="L1964" s="25">
        <v>0</v>
      </c>
      <c r="M1964" s="15">
        <v>0</v>
      </c>
      <c r="N1964" s="14">
        <v>0</v>
      </c>
      <c r="O1964" s="16">
        <v>0</v>
      </c>
      <c r="P1964" s="16">
        <v>0</v>
      </c>
      <c r="Q1964" s="16">
        <v>0</v>
      </c>
      <c r="R1964" s="16">
        <f>Q1964*16.876/100</f>
        <v>0</v>
      </c>
      <c r="S1964" s="17">
        <f t="shared" si="210"/>
        <v>0</v>
      </c>
      <c r="T1964" s="16">
        <v>0</v>
      </c>
      <c r="U1964" s="18">
        <f t="shared" si="211"/>
        <v>17.27</v>
      </c>
      <c r="V1964" s="18">
        <f t="shared" si="212"/>
        <v>0</v>
      </c>
      <c r="W1964" s="18">
        <f t="shared" si="213"/>
        <v>0</v>
      </c>
      <c r="X1964" s="27"/>
      <c r="Y1964" s="19">
        <f t="shared" si="214"/>
        <v>0</v>
      </c>
      <c r="Z1964" s="18">
        <f t="shared" si="215"/>
        <v>0</v>
      </c>
      <c r="AA1964" s="12">
        <v>22</v>
      </c>
      <c r="AB1964" s="12">
        <v>1789.93</v>
      </c>
      <c r="AC1964" s="28">
        <f>+I1964+Y1964-Z1964</f>
        <v>538.98</v>
      </c>
      <c r="AD1964" s="20">
        <f t="shared" si="216"/>
        <v>0</v>
      </c>
      <c r="AE1964">
        <v>0</v>
      </c>
    </row>
    <row r="1965" spans="1:31" x14ac:dyDescent="0.25">
      <c r="A1965" s="59">
        <v>45107</v>
      </c>
      <c r="B1965" s="60" t="s">
        <v>565</v>
      </c>
      <c r="C1965" s="60" t="s">
        <v>213</v>
      </c>
      <c r="D1965" s="60" t="s">
        <v>40</v>
      </c>
      <c r="E1965" s="60" t="s">
        <v>30</v>
      </c>
      <c r="F1965" s="10"/>
      <c r="G1965" s="10"/>
      <c r="H1965" s="11"/>
      <c r="I1965" s="63">
        <f>ROUND(SUMIFS(AC:AC,$A:$A,EOMONTH($A1965,-1),$B:$B,$B1965),2)</f>
        <v>102.43</v>
      </c>
      <c r="J1965" s="11"/>
      <c r="K1965" s="13"/>
      <c r="L1965" s="25"/>
      <c r="M1965" s="15"/>
      <c r="N1965" s="14"/>
      <c r="O1965" s="16"/>
      <c r="P1965" s="16"/>
      <c r="Q1965" s="16"/>
      <c r="R1965" s="16"/>
      <c r="S1965" s="17">
        <f t="shared" si="210"/>
        <v>0</v>
      </c>
      <c r="T1965" s="16"/>
      <c r="U1965" s="18">
        <f t="shared" si="211"/>
        <v>0</v>
      </c>
      <c r="V1965" s="18">
        <f t="shared" si="212"/>
        <v>0</v>
      </c>
      <c r="W1965" s="18">
        <f t="shared" si="213"/>
        <v>0</v>
      </c>
      <c r="X1965" s="27"/>
      <c r="Y1965" s="19">
        <f t="shared" si="214"/>
        <v>0</v>
      </c>
      <c r="Z1965" s="18">
        <f t="shared" si="215"/>
        <v>0</v>
      </c>
      <c r="AA1965" s="12"/>
      <c r="AB1965" s="12"/>
      <c r="AC1965" s="28">
        <f>+I1965+Y1965-Z1965</f>
        <v>102.43</v>
      </c>
      <c r="AD1965" s="20">
        <f t="shared" si="216"/>
        <v>0</v>
      </c>
      <c r="AE1965">
        <v>0</v>
      </c>
    </row>
    <row r="1966" spans="1:31" x14ac:dyDescent="0.25">
      <c r="A1966" s="9">
        <v>45107</v>
      </c>
      <c r="B1966" s="10" t="s">
        <v>566</v>
      </c>
      <c r="C1966" s="10" t="s">
        <v>213</v>
      </c>
      <c r="D1966" s="10" t="s">
        <v>40</v>
      </c>
      <c r="E1966" s="10" t="s">
        <v>30</v>
      </c>
      <c r="F1966" s="10">
        <v>720</v>
      </c>
      <c r="G1966" s="10">
        <v>785</v>
      </c>
      <c r="H1966" s="11">
        <f>SUMIFS(AA:AA,$A:$A,EOMONTH($A1966,-1),$B:$B,$B1966)</f>
        <v>-4</v>
      </c>
      <c r="I1966" s="63">
        <f>ROUND(SUMIFS(AC:AC,$A:$A,EOMONTH($A1966,-1),$B:$B,$B1966),2)</f>
        <v>517.12</v>
      </c>
      <c r="J1966" s="11">
        <f>SUMIFS(AB:AB,$A:$A,EOMONTH($A1966,-1),$B:$B,$B1966)</f>
        <v>-329.98</v>
      </c>
      <c r="K1966" s="13">
        <v>0</v>
      </c>
      <c r="L1966" s="25">
        <v>0</v>
      </c>
      <c r="M1966" s="15">
        <v>0</v>
      </c>
      <c r="N1966" s="14">
        <v>0</v>
      </c>
      <c r="O1966" s="16">
        <v>0</v>
      </c>
      <c r="P1966" s="16">
        <v>0</v>
      </c>
      <c r="Q1966" s="16">
        <v>0</v>
      </c>
      <c r="R1966" s="16">
        <f>Q1966*16.876/100</f>
        <v>0</v>
      </c>
      <c r="S1966" s="17">
        <f t="shared" si="210"/>
        <v>0</v>
      </c>
      <c r="T1966" s="16">
        <v>0</v>
      </c>
      <c r="U1966" s="18">
        <f t="shared" si="211"/>
        <v>-3.14</v>
      </c>
      <c r="V1966" s="18">
        <f t="shared" si="212"/>
        <v>0</v>
      </c>
      <c r="W1966" s="18">
        <f t="shared" si="213"/>
        <v>0</v>
      </c>
      <c r="X1966" s="27"/>
      <c r="Y1966" s="19">
        <f t="shared" si="214"/>
        <v>0</v>
      </c>
      <c r="Z1966" s="18">
        <f t="shared" si="215"/>
        <v>0</v>
      </c>
      <c r="AA1966" s="12">
        <v>-4</v>
      </c>
      <c r="AB1966" s="12">
        <v>-329.98</v>
      </c>
      <c r="AC1966" s="28">
        <f>+I1966+Y1966-Z1966</f>
        <v>517.12</v>
      </c>
      <c r="AD1966" s="20">
        <f t="shared" si="216"/>
        <v>0</v>
      </c>
      <c r="AE1966">
        <v>0</v>
      </c>
    </row>
    <row r="1967" spans="1:31" x14ac:dyDescent="0.25">
      <c r="A1967" s="9">
        <v>45107</v>
      </c>
      <c r="B1967" s="10" t="s">
        <v>567</v>
      </c>
      <c r="C1967" s="10" t="s">
        <v>213</v>
      </c>
      <c r="D1967" s="10" t="s">
        <v>40</v>
      </c>
      <c r="E1967" s="10" t="s">
        <v>30</v>
      </c>
      <c r="F1967" s="10">
        <v>720</v>
      </c>
      <c r="G1967" s="10">
        <v>785</v>
      </c>
      <c r="H1967" s="11">
        <f>SUMIFS(AA:AA,$A:$A,EOMONTH($A1967,-1),$B:$B,$B1967)</f>
        <v>-14</v>
      </c>
      <c r="I1967" s="63">
        <f>ROUND(SUMIFS(AC:AC,$A:$A,EOMONTH($A1967,-1),$B:$B,$B1967),2)</f>
        <v>508.71</v>
      </c>
      <c r="J1967" s="11">
        <f>SUMIFS(AB:AB,$A:$A,EOMONTH($A1967,-1),$B:$B,$B1967)</f>
        <v>-1157.26</v>
      </c>
      <c r="K1967" s="13">
        <v>0</v>
      </c>
      <c r="L1967" s="25">
        <v>0</v>
      </c>
      <c r="M1967" s="15">
        <v>0</v>
      </c>
      <c r="N1967" s="14">
        <v>0</v>
      </c>
      <c r="O1967" s="16">
        <v>0</v>
      </c>
      <c r="P1967" s="16">
        <v>0</v>
      </c>
      <c r="Q1967" s="16">
        <v>0</v>
      </c>
      <c r="R1967" s="16">
        <f>Q1967*16.876/100</f>
        <v>0</v>
      </c>
      <c r="S1967" s="17">
        <f t="shared" si="210"/>
        <v>0</v>
      </c>
      <c r="T1967" s="16">
        <v>0</v>
      </c>
      <c r="U1967" s="18">
        <f t="shared" si="211"/>
        <v>-10.99</v>
      </c>
      <c r="V1967" s="18">
        <f t="shared" si="212"/>
        <v>0</v>
      </c>
      <c r="W1967" s="18">
        <f t="shared" si="213"/>
        <v>0</v>
      </c>
      <c r="X1967" s="27"/>
      <c r="Y1967" s="19">
        <f t="shared" si="214"/>
        <v>0</v>
      </c>
      <c r="Z1967" s="18">
        <f t="shared" si="215"/>
        <v>0</v>
      </c>
      <c r="AA1967" s="12">
        <v>-14</v>
      </c>
      <c r="AB1967" s="12">
        <v>-1157.26</v>
      </c>
      <c r="AC1967" s="28">
        <f>+I1967+Y1967-Z1967</f>
        <v>508.71</v>
      </c>
      <c r="AD1967" s="20">
        <f t="shared" si="216"/>
        <v>0</v>
      </c>
      <c r="AE1967">
        <v>0</v>
      </c>
    </row>
    <row r="1968" spans="1:31" x14ac:dyDescent="0.25">
      <c r="A1968" s="59">
        <v>45107</v>
      </c>
      <c r="B1968" s="60" t="s">
        <v>784</v>
      </c>
      <c r="C1968" s="60" t="s">
        <v>278</v>
      </c>
      <c r="D1968" s="60" t="s">
        <v>40</v>
      </c>
      <c r="E1968" s="60" t="s">
        <v>30</v>
      </c>
      <c r="F1968" s="10"/>
      <c r="G1968" s="10"/>
      <c r="H1968" s="11"/>
      <c r="I1968" s="63">
        <f>ROUND(SUMIFS(AC:AC,$A:$A,EOMONTH($A1968,-1),$B:$B,$B1968),2)</f>
        <v>0</v>
      </c>
      <c r="J1968" s="11"/>
      <c r="K1968" s="13"/>
      <c r="L1968" s="25"/>
      <c r="M1968" s="15"/>
      <c r="N1968" s="14"/>
      <c r="O1968" s="16"/>
      <c r="P1968" s="16"/>
      <c r="Q1968" s="16"/>
      <c r="R1968" s="16"/>
      <c r="S1968" s="17">
        <f t="shared" si="210"/>
        <v>0</v>
      </c>
      <c r="T1968" s="16"/>
      <c r="U1968" s="18">
        <f t="shared" si="211"/>
        <v>0</v>
      </c>
      <c r="V1968" s="18">
        <f t="shared" si="212"/>
        <v>0</v>
      </c>
      <c r="W1968" s="18">
        <f t="shared" si="213"/>
        <v>0</v>
      </c>
      <c r="X1968" s="27"/>
      <c r="Y1968" s="19">
        <f t="shared" si="214"/>
        <v>0</v>
      </c>
      <c r="Z1968" s="18">
        <f t="shared" si="215"/>
        <v>0</v>
      </c>
      <c r="AA1968" s="12"/>
      <c r="AB1968" s="12"/>
      <c r="AC1968" s="28">
        <f>+I1968+Y1968-Z1968</f>
        <v>0</v>
      </c>
      <c r="AD1968" s="20">
        <f t="shared" si="216"/>
        <v>0</v>
      </c>
      <c r="AE1968">
        <v>0</v>
      </c>
    </row>
    <row r="1969" spans="1:31" x14ac:dyDescent="0.25">
      <c r="A1969" s="59">
        <v>45107</v>
      </c>
      <c r="B1969" s="60" t="s">
        <v>785</v>
      </c>
      <c r="C1969" s="60" t="s">
        <v>278</v>
      </c>
      <c r="D1969" s="60" t="s">
        <v>40</v>
      </c>
      <c r="E1969" s="60" t="s">
        <v>30</v>
      </c>
      <c r="F1969" s="10"/>
      <c r="G1969" s="10"/>
      <c r="H1969" s="11"/>
      <c r="I1969" s="63">
        <f>ROUND(SUMIFS(AC:AC,$A:$A,EOMONTH($A1969,-1),$B:$B,$B1969),2)</f>
        <v>0</v>
      </c>
      <c r="J1969" s="11"/>
      <c r="K1969" s="13"/>
      <c r="L1969" s="25"/>
      <c r="M1969" s="15"/>
      <c r="N1969" s="14"/>
      <c r="O1969" s="16"/>
      <c r="P1969" s="16"/>
      <c r="Q1969" s="16"/>
      <c r="R1969" s="16"/>
      <c r="S1969" s="17">
        <f t="shared" si="210"/>
        <v>0</v>
      </c>
      <c r="T1969" s="16"/>
      <c r="U1969" s="18">
        <f t="shared" si="211"/>
        <v>0</v>
      </c>
      <c r="V1969" s="18">
        <f t="shared" si="212"/>
        <v>0</v>
      </c>
      <c r="W1969" s="18">
        <f t="shared" si="213"/>
        <v>0</v>
      </c>
      <c r="X1969" s="27"/>
      <c r="Y1969" s="19">
        <f t="shared" si="214"/>
        <v>0</v>
      </c>
      <c r="Z1969" s="18">
        <f t="shared" si="215"/>
        <v>0</v>
      </c>
      <c r="AA1969" s="12"/>
      <c r="AB1969" s="12"/>
      <c r="AC1969" s="28">
        <f>+I1969+Y1969-Z1969</f>
        <v>0</v>
      </c>
      <c r="AD1969" s="20">
        <f t="shared" si="216"/>
        <v>0</v>
      </c>
      <c r="AE1969">
        <v>0</v>
      </c>
    </row>
    <row r="1970" spans="1:31" x14ac:dyDescent="0.25">
      <c r="A1970" s="59">
        <v>45107</v>
      </c>
      <c r="B1970" s="60" t="s">
        <v>786</v>
      </c>
      <c r="C1970" s="60" t="s">
        <v>278</v>
      </c>
      <c r="D1970" s="60" t="s">
        <v>40</v>
      </c>
      <c r="E1970" s="60" t="s">
        <v>30</v>
      </c>
      <c r="F1970" s="10"/>
      <c r="G1970" s="10"/>
      <c r="H1970" s="11"/>
      <c r="I1970" s="63">
        <f>ROUND(SUMIFS(AC:AC,$A:$A,EOMONTH($A1970,-1),$B:$B,$B1970),2)</f>
        <v>0</v>
      </c>
      <c r="J1970" s="11"/>
      <c r="K1970" s="13"/>
      <c r="L1970" s="25"/>
      <c r="M1970" s="15"/>
      <c r="N1970" s="14"/>
      <c r="O1970" s="16"/>
      <c r="P1970" s="16"/>
      <c r="Q1970" s="16"/>
      <c r="R1970" s="16"/>
      <c r="S1970" s="17">
        <f t="shared" si="210"/>
        <v>0</v>
      </c>
      <c r="T1970" s="16"/>
      <c r="U1970" s="18">
        <f t="shared" si="211"/>
        <v>0</v>
      </c>
      <c r="V1970" s="18">
        <f t="shared" si="212"/>
        <v>0</v>
      </c>
      <c r="W1970" s="18">
        <f t="shared" si="213"/>
        <v>0</v>
      </c>
      <c r="X1970" s="27"/>
      <c r="Y1970" s="19">
        <f t="shared" si="214"/>
        <v>0</v>
      </c>
      <c r="Z1970" s="18">
        <f t="shared" si="215"/>
        <v>0</v>
      </c>
      <c r="AA1970" s="12"/>
      <c r="AB1970" s="12"/>
      <c r="AC1970" s="28">
        <f>+I1970+Y1970-Z1970</f>
        <v>0</v>
      </c>
      <c r="AD1970" s="20">
        <f t="shared" si="216"/>
        <v>0</v>
      </c>
      <c r="AE1970">
        <v>0</v>
      </c>
    </row>
    <row r="1971" spans="1:31" x14ac:dyDescent="0.25">
      <c r="A1971" s="59">
        <v>45107</v>
      </c>
      <c r="B1971" s="60" t="s">
        <v>801</v>
      </c>
      <c r="C1971" s="60" t="s">
        <v>802</v>
      </c>
      <c r="D1971" s="60" t="s">
        <v>40</v>
      </c>
      <c r="E1971" s="60" t="s">
        <v>30</v>
      </c>
      <c r="F1971" s="10"/>
      <c r="G1971" s="10"/>
      <c r="H1971" s="11"/>
      <c r="I1971" s="63">
        <f>ROUND(SUMIFS(AC:AC,$A:$A,EOMONTH($A1971,-1),$B:$B,$B1971),2)</f>
        <v>0</v>
      </c>
      <c r="J1971" s="11"/>
      <c r="K1971" s="13"/>
      <c r="L1971" s="25"/>
      <c r="M1971" s="15"/>
      <c r="N1971" s="14"/>
      <c r="O1971" s="16"/>
      <c r="P1971" s="16"/>
      <c r="Q1971" s="16"/>
      <c r="R1971" s="16"/>
      <c r="S1971" s="17">
        <f t="shared" si="210"/>
        <v>0</v>
      </c>
      <c r="T1971" s="16"/>
      <c r="U1971" s="18">
        <f t="shared" si="211"/>
        <v>0</v>
      </c>
      <c r="V1971" s="18">
        <f t="shared" si="212"/>
        <v>0</v>
      </c>
      <c r="W1971" s="18">
        <f t="shared" si="213"/>
        <v>0</v>
      </c>
      <c r="X1971" s="27"/>
      <c r="Y1971" s="19">
        <f t="shared" si="214"/>
        <v>0</v>
      </c>
      <c r="Z1971" s="18">
        <f t="shared" si="215"/>
        <v>0</v>
      </c>
      <c r="AA1971" s="12"/>
      <c r="AB1971" s="12"/>
      <c r="AC1971" s="28">
        <f>+I1971+Y1971-Z1971</f>
        <v>0</v>
      </c>
      <c r="AD1971" s="20">
        <f t="shared" si="216"/>
        <v>0</v>
      </c>
      <c r="AE1971">
        <v>0</v>
      </c>
    </row>
    <row r="1972" spans="1:31" x14ac:dyDescent="0.25">
      <c r="A1972" s="59">
        <v>45107</v>
      </c>
      <c r="B1972" s="60" t="s">
        <v>803</v>
      </c>
      <c r="C1972" s="60" t="s">
        <v>562</v>
      </c>
      <c r="D1972" s="60" t="s">
        <v>29</v>
      </c>
      <c r="E1972" s="60" t="s">
        <v>30</v>
      </c>
      <c r="F1972" s="10"/>
      <c r="G1972" s="10"/>
      <c r="H1972" s="11"/>
      <c r="I1972" s="63">
        <f>ROUND(SUMIFS(AC:AC,$A:$A,EOMONTH($A1972,-1),$B:$B,$B1972),2)</f>
        <v>0</v>
      </c>
      <c r="J1972" s="11"/>
      <c r="K1972" s="13"/>
      <c r="L1972" s="25"/>
      <c r="M1972" s="15"/>
      <c r="N1972" s="14"/>
      <c r="O1972" s="16"/>
      <c r="P1972" s="16"/>
      <c r="Q1972" s="16"/>
      <c r="R1972" s="16"/>
      <c r="S1972" s="17">
        <f t="shared" si="210"/>
        <v>0</v>
      </c>
      <c r="T1972" s="16"/>
      <c r="U1972" s="18">
        <f t="shared" si="211"/>
        <v>0</v>
      </c>
      <c r="V1972" s="18">
        <f t="shared" si="212"/>
        <v>0</v>
      </c>
      <c r="W1972" s="18">
        <f t="shared" si="213"/>
        <v>0</v>
      </c>
      <c r="X1972" s="27"/>
      <c r="Y1972" s="19">
        <f t="shared" si="214"/>
        <v>0</v>
      </c>
      <c r="Z1972" s="18">
        <f t="shared" si="215"/>
        <v>0</v>
      </c>
      <c r="AA1972" s="12"/>
      <c r="AB1972" s="12"/>
      <c r="AC1972" s="28">
        <f>+I1972+Y1972-Z1972</f>
        <v>0</v>
      </c>
      <c r="AD1972" s="20">
        <f t="shared" si="216"/>
        <v>0</v>
      </c>
      <c r="AE1972">
        <v>0</v>
      </c>
    </row>
    <row r="1973" spans="1:31" x14ac:dyDescent="0.25">
      <c r="A1973" s="9">
        <v>45107</v>
      </c>
      <c r="B1973" s="10" t="s">
        <v>568</v>
      </c>
      <c r="C1973" s="10" t="s">
        <v>28</v>
      </c>
      <c r="D1973" s="10" t="s">
        <v>29</v>
      </c>
      <c r="E1973" s="10" t="s">
        <v>30</v>
      </c>
      <c r="F1973" s="10"/>
      <c r="G1973" s="10">
        <v>0</v>
      </c>
      <c r="H1973" s="11">
        <f>SUMIFS(AA:AA,$A:$A,EOMONTH($A1973,-1),$B:$B,$B1973)</f>
        <v>-516</v>
      </c>
      <c r="I1973" s="63">
        <f>ROUND(SUMIFS(AC:AC,$A:$A,EOMONTH($A1973,-1),$B:$B,$B1973),2)</f>
        <v>0</v>
      </c>
      <c r="J1973" s="11">
        <f>SUMIFS(AB:AB,$A:$A,EOMONTH($A1973,-1),$B:$B,$B1973)</f>
        <v>0</v>
      </c>
      <c r="K1973" s="13">
        <v>3000</v>
      </c>
      <c r="L1973" s="25">
        <v>15000</v>
      </c>
      <c r="M1973" s="15">
        <v>0</v>
      </c>
      <c r="N1973" s="14">
        <v>0</v>
      </c>
      <c r="O1973" s="16">
        <v>0</v>
      </c>
      <c r="P1973" s="16">
        <v>0</v>
      </c>
      <c r="Q1973" s="16">
        <v>783</v>
      </c>
      <c r="R1973" s="16">
        <f>Q1973*16.876/100</f>
        <v>132.13908000000001</v>
      </c>
      <c r="S1973" s="17">
        <f t="shared" si="210"/>
        <v>915.13908000000004</v>
      </c>
      <c r="T1973" s="16">
        <v>3998.46</v>
      </c>
      <c r="U1973" s="18">
        <f t="shared" si="211"/>
        <v>0</v>
      </c>
      <c r="V1973" s="18">
        <f t="shared" si="212"/>
        <v>0</v>
      </c>
      <c r="W1973" s="18">
        <f t="shared" si="213"/>
        <v>0</v>
      </c>
      <c r="X1973" s="27"/>
      <c r="Y1973" s="19">
        <f t="shared" si="214"/>
        <v>0</v>
      </c>
      <c r="Z1973" s="18">
        <f t="shared" si="215"/>
        <v>0</v>
      </c>
      <c r="AA1973" s="12">
        <v>1701</v>
      </c>
      <c r="AB1973" s="12">
        <v>11002.58</v>
      </c>
      <c r="AC1973" s="28">
        <f>+I1973+Y1973-Z1973</f>
        <v>0</v>
      </c>
      <c r="AD1973" s="20">
        <f t="shared" si="216"/>
        <v>0</v>
      </c>
      <c r="AE1973">
        <v>0</v>
      </c>
    </row>
    <row r="1974" spans="1:31" x14ac:dyDescent="0.25">
      <c r="A1974" s="9">
        <v>45107</v>
      </c>
      <c r="B1974" s="10" t="s">
        <v>756</v>
      </c>
      <c r="C1974" s="10" t="s">
        <v>28</v>
      </c>
      <c r="D1974" s="10" t="s">
        <v>29</v>
      </c>
      <c r="E1974" s="10" t="s">
        <v>30</v>
      </c>
      <c r="F1974" s="10"/>
      <c r="G1974" s="10">
        <v>0</v>
      </c>
      <c r="H1974" s="11">
        <f>SUMIFS(AA:AA,$A:$A,EOMONTH($A1974,-1),$B:$B,$B1974)</f>
        <v>0</v>
      </c>
      <c r="I1974" s="63">
        <f>ROUND(SUMIFS(AC:AC,$A:$A,EOMONTH($A1974,-1),$B:$B,$B1974),2)</f>
        <v>0</v>
      </c>
      <c r="J1974" s="11">
        <f>SUMIFS(AB:AB,$A:$A,EOMONTH($A1974,-1),$B:$B,$B1974)</f>
        <v>0</v>
      </c>
      <c r="K1974" s="13">
        <v>3000</v>
      </c>
      <c r="L1974" s="25">
        <v>12000</v>
      </c>
      <c r="M1974" s="15">
        <v>0</v>
      </c>
      <c r="N1974" s="14">
        <v>0</v>
      </c>
      <c r="O1974" s="16">
        <v>0</v>
      </c>
      <c r="P1974" s="16">
        <v>0</v>
      </c>
      <c r="Q1974" s="16">
        <v>500</v>
      </c>
      <c r="R1974" s="16">
        <f>Q1974*16.876/100</f>
        <v>84.38</v>
      </c>
      <c r="S1974" s="17">
        <f t="shared" si="210"/>
        <v>584.38</v>
      </c>
      <c r="T1974" s="16">
        <v>2000</v>
      </c>
      <c r="U1974" s="18">
        <f t="shared" si="211"/>
        <v>0</v>
      </c>
      <c r="V1974" s="18">
        <f t="shared" si="212"/>
        <v>0</v>
      </c>
      <c r="W1974" s="18">
        <f t="shared" si="213"/>
        <v>0</v>
      </c>
      <c r="X1974" s="27"/>
      <c r="Y1974" s="19">
        <f t="shared" si="214"/>
        <v>0</v>
      </c>
      <c r="Z1974" s="18">
        <f t="shared" si="215"/>
        <v>0</v>
      </c>
      <c r="AA1974" s="12">
        <v>2500</v>
      </c>
      <c r="AB1974" s="12">
        <v>10000</v>
      </c>
      <c r="AC1974" s="28">
        <f>+I1974+Y1974-Z1974</f>
        <v>0</v>
      </c>
      <c r="AD1974" s="20">
        <f t="shared" si="216"/>
        <v>0</v>
      </c>
      <c r="AE1974">
        <v>0</v>
      </c>
    </row>
    <row r="1975" spans="1:31" x14ac:dyDescent="0.25">
      <c r="A1975" s="59">
        <v>45107</v>
      </c>
      <c r="B1975" s="60" t="s">
        <v>804</v>
      </c>
      <c r="C1975" s="60" t="s">
        <v>419</v>
      </c>
      <c r="D1975" s="60" t="s">
        <v>40</v>
      </c>
      <c r="E1975" s="60" t="s">
        <v>30</v>
      </c>
      <c r="F1975" s="10"/>
      <c r="G1975" s="10"/>
      <c r="H1975" s="11"/>
      <c r="I1975" s="63">
        <f>ROUND(SUMIFS(AC:AC,$A:$A,EOMONTH($A1975,-1),$B:$B,$B1975),2)</f>
        <v>0</v>
      </c>
      <c r="J1975" s="11"/>
      <c r="K1975" s="13"/>
      <c r="L1975" s="25"/>
      <c r="M1975" s="15"/>
      <c r="N1975" s="14"/>
      <c r="O1975" s="16"/>
      <c r="P1975" s="16"/>
      <c r="Q1975" s="16"/>
      <c r="R1975" s="16"/>
      <c r="S1975" s="17">
        <f t="shared" si="210"/>
        <v>0</v>
      </c>
      <c r="T1975" s="16"/>
      <c r="U1975" s="18">
        <f t="shared" si="211"/>
        <v>0</v>
      </c>
      <c r="V1975" s="18">
        <f t="shared" si="212"/>
        <v>0</v>
      </c>
      <c r="W1975" s="18">
        <f t="shared" si="213"/>
        <v>0</v>
      </c>
      <c r="X1975" s="27"/>
      <c r="Y1975" s="19">
        <f t="shared" si="214"/>
        <v>0</v>
      </c>
      <c r="Z1975" s="18">
        <f t="shared" si="215"/>
        <v>0</v>
      </c>
      <c r="AA1975" s="12"/>
      <c r="AB1975" s="12"/>
      <c r="AC1975" s="28">
        <f>+I1975+Y1975-Z1975</f>
        <v>0</v>
      </c>
      <c r="AD1975" s="20">
        <f t="shared" si="216"/>
        <v>0</v>
      </c>
      <c r="AE1975">
        <v>0</v>
      </c>
    </row>
    <row r="1976" spans="1:31" x14ac:dyDescent="0.25">
      <c r="A1976" s="9">
        <v>45107</v>
      </c>
      <c r="B1976" s="10" t="s">
        <v>573</v>
      </c>
      <c r="C1976" s="10" t="s">
        <v>28</v>
      </c>
      <c r="D1976" s="10" t="s">
        <v>29</v>
      </c>
      <c r="E1976" s="10" t="s">
        <v>30</v>
      </c>
      <c r="F1976" s="10"/>
      <c r="G1976" s="10">
        <v>0</v>
      </c>
      <c r="H1976" s="11">
        <f>SUMIFS(AA:AA,$A:$A,EOMONTH($A1976,-1),$B:$B,$B1976)</f>
        <v>1</v>
      </c>
      <c r="I1976" s="63">
        <f>ROUND(SUMIFS(AC:AC,$A:$A,EOMONTH($A1976,-1),$B:$B,$B1976),2)</f>
        <v>0.05</v>
      </c>
      <c r="J1976" s="11">
        <f>SUMIFS(AB:AB,$A:$A,EOMONTH($A1976,-1),$B:$B,$B1976)</f>
        <v>0</v>
      </c>
      <c r="K1976" s="13">
        <v>0</v>
      </c>
      <c r="L1976" s="25">
        <v>0</v>
      </c>
      <c r="M1976" s="15">
        <v>0</v>
      </c>
      <c r="N1976" s="14">
        <v>0</v>
      </c>
      <c r="O1976" s="16">
        <v>0</v>
      </c>
      <c r="P1976" s="16">
        <v>0</v>
      </c>
      <c r="Q1976" s="16">
        <v>0</v>
      </c>
      <c r="R1976" s="16">
        <f>Q1976*16.876/100</f>
        <v>0</v>
      </c>
      <c r="S1976" s="17">
        <f t="shared" si="210"/>
        <v>0</v>
      </c>
      <c r="T1976" s="16">
        <v>0</v>
      </c>
      <c r="U1976" s="18">
        <f t="shared" si="211"/>
        <v>0</v>
      </c>
      <c r="V1976" s="18">
        <f t="shared" si="212"/>
        <v>0</v>
      </c>
      <c r="W1976" s="18">
        <f t="shared" si="213"/>
        <v>0</v>
      </c>
      <c r="X1976" s="27"/>
      <c r="Y1976" s="19">
        <f t="shared" si="214"/>
        <v>0</v>
      </c>
      <c r="Z1976" s="18">
        <f t="shared" si="215"/>
        <v>0</v>
      </c>
      <c r="AA1976" s="12">
        <v>1</v>
      </c>
      <c r="AB1976" s="12">
        <v>0</v>
      </c>
      <c r="AC1976" s="28">
        <f>+I1976+Y1976-Z1976</f>
        <v>0.05</v>
      </c>
      <c r="AD1976" s="20">
        <f t="shared" si="216"/>
        <v>0</v>
      </c>
      <c r="AE1976">
        <v>0</v>
      </c>
    </row>
    <row r="1977" spans="1:31" x14ac:dyDescent="0.25">
      <c r="A1977" s="9">
        <v>45107</v>
      </c>
      <c r="B1977" s="10" t="s">
        <v>575</v>
      </c>
      <c r="C1977" s="10" t="s">
        <v>213</v>
      </c>
      <c r="D1977" s="10" t="s">
        <v>29</v>
      </c>
      <c r="E1977" s="10" t="s">
        <v>30</v>
      </c>
      <c r="F1977" s="10"/>
      <c r="G1977" s="10">
        <v>0</v>
      </c>
      <c r="H1977" s="11">
        <f>SUMIFS(AA:AA,$A:$A,EOMONTH($A1977,-1),$B:$B,$B1977)</f>
        <v>176</v>
      </c>
      <c r="I1977" s="63">
        <f>ROUND(SUMIFS(AC:AC,$A:$A,EOMONTH($A1977,-1),$B:$B,$B1977),2)</f>
        <v>7.95</v>
      </c>
      <c r="J1977" s="11">
        <f>SUMIFS(AB:AB,$A:$A,EOMONTH($A1977,-1),$B:$B,$B1977)</f>
        <v>12215.2</v>
      </c>
      <c r="K1977" s="13">
        <v>0</v>
      </c>
      <c r="L1977" s="25">
        <v>0</v>
      </c>
      <c r="M1977" s="15">
        <v>0</v>
      </c>
      <c r="N1977" s="14">
        <v>0</v>
      </c>
      <c r="O1977" s="16">
        <v>0</v>
      </c>
      <c r="P1977" s="16">
        <v>0</v>
      </c>
      <c r="Q1977" s="16">
        <v>0</v>
      </c>
      <c r="R1977" s="16">
        <f>Q1977*16.876/100</f>
        <v>0</v>
      </c>
      <c r="S1977" s="17">
        <f t="shared" si="210"/>
        <v>0</v>
      </c>
      <c r="T1977" s="16">
        <v>0</v>
      </c>
      <c r="U1977" s="18">
        <f t="shared" si="211"/>
        <v>0</v>
      </c>
      <c r="V1977" s="18">
        <f t="shared" si="212"/>
        <v>0</v>
      </c>
      <c r="W1977" s="18">
        <f t="shared" si="213"/>
        <v>0</v>
      </c>
      <c r="X1977" s="27"/>
      <c r="Y1977" s="19">
        <f t="shared" si="214"/>
        <v>0</v>
      </c>
      <c r="Z1977" s="18">
        <f t="shared" si="215"/>
        <v>0</v>
      </c>
      <c r="AA1977" s="12">
        <v>176</v>
      </c>
      <c r="AB1977" s="12">
        <v>12215.2</v>
      </c>
      <c r="AC1977" s="28">
        <f>+I1977+Y1977-Z1977</f>
        <v>7.95</v>
      </c>
      <c r="AD1977" s="20">
        <f t="shared" si="216"/>
        <v>0</v>
      </c>
      <c r="AE1977">
        <v>0</v>
      </c>
    </row>
    <row r="1978" spans="1:31" x14ac:dyDescent="0.25">
      <c r="A1978" s="9">
        <v>45107</v>
      </c>
      <c r="B1978" s="10" t="s">
        <v>578</v>
      </c>
      <c r="C1978" s="10" t="s">
        <v>28</v>
      </c>
      <c r="D1978" s="10" t="s">
        <v>29</v>
      </c>
      <c r="E1978" s="10" t="s">
        <v>30</v>
      </c>
      <c r="F1978" s="10"/>
      <c r="G1978" s="10">
        <v>0</v>
      </c>
      <c r="H1978" s="11">
        <f>SUMIFS(AA:AA,$A:$A,EOMONTH($A1978,-1),$B:$B,$B1978)</f>
        <v>13436</v>
      </c>
      <c r="I1978" s="63">
        <f>ROUND(SUMIFS(AC:AC,$A:$A,EOMONTH($A1978,-1),$B:$B,$B1978),2)</f>
        <v>606.63</v>
      </c>
      <c r="J1978" s="11">
        <f>SUMIFS(AB:AB,$A:$A,EOMONTH($A1978,-1),$B:$B,$B1978)</f>
        <v>94052</v>
      </c>
      <c r="K1978" s="13">
        <v>0</v>
      </c>
      <c r="L1978" s="25">
        <v>0</v>
      </c>
      <c r="M1978" s="15">
        <v>0</v>
      </c>
      <c r="N1978" s="14">
        <v>0</v>
      </c>
      <c r="O1978" s="16">
        <v>0</v>
      </c>
      <c r="P1978" s="16">
        <v>0</v>
      </c>
      <c r="Q1978" s="16">
        <v>0</v>
      </c>
      <c r="R1978" s="16">
        <f>Q1978*16.876/100</f>
        <v>0</v>
      </c>
      <c r="S1978" s="17">
        <f t="shared" si="210"/>
        <v>0</v>
      </c>
      <c r="T1978" s="16">
        <v>0</v>
      </c>
      <c r="U1978" s="18">
        <f t="shared" si="211"/>
        <v>0</v>
      </c>
      <c r="V1978" s="18">
        <f t="shared" si="212"/>
        <v>0</v>
      </c>
      <c r="W1978" s="18">
        <f t="shared" si="213"/>
        <v>0</v>
      </c>
      <c r="X1978" s="27"/>
      <c r="Y1978" s="19">
        <f t="shared" si="214"/>
        <v>0</v>
      </c>
      <c r="Z1978" s="18">
        <f t="shared" si="215"/>
        <v>0</v>
      </c>
      <c r="AA1978" s="12">
        <v>13436</v>
      </c>
      <c r="AB1978" s="12">
        <v>94052</v>
      </c>
      <c r="AC1978" s="28">
        <f>+I1978+Y1978-Z1978</f>
        <v>606.63</v>
      </c>
      <c r="AD1978" s="20">
        <f t="shared" si="216"/>
        <v>0</v>
      </c>
      <c r="AE1978">
        <v>0</v>
      </c>
    </row>
    <row r="1979" spans="1:31" x14ac:dyDescent="0.25">
      <c r="A1979" s="9">
        <v>45107</v>
      </c>
      <c r="B1979" s="10" t="s">
        <v>579</v>
      </c>
      <c r="C1979" s="10" t="s">
        <v>28</v>
      </c>
      <c r="D1979" s="10" t="s">
        <v>29</v>
      </c>
      <c r="E1979" s="10" t="s">
        <v>30</v>
      </c>
      <c r="F1979" s="10"/>
      <c r="G1979" s="10">
        <v>0</v>
      </c>
      <c r="H1979" s="11">
        <f>SUMIFS(AA:AA,$A:$A,EOMONTH($A1979,-1),$B:$B,$B1979)</f>
        <v>493</v>
      </c>
      <c r="I1979" s="63">
        <f>ROUND(SUMIFS(AC:AC,$A:$A,EOMONTH($A1979,-1),$B:$B,$B1979),2)</f>
        <v>22.26</v>
      </c>
      <c r="J1979" s="11">
        <f>SUMIFS(AB:AB,$A:$A,EOMONTH($A1979,-1),$B:$B,$B1979)</f>
        <v>404.77</v>
      </c>
      <c r="K1979" s="13">
        <v>0</v>
      </c>
      <c r="L1979" s="25">
        <v>0</v>
      </c>
      <c r="M1979" s="15">
        <v>0</v>
      </c>
      <c r="N1979" s="14">
        <v>0</v>
      </c>
      <c r="O1979" s="16">
        <v>0</v>
      </c>
      <c r="P1979" s="16">
        <v>0</v>
      </c>
      <c r="Q1979" s="16">
        <v>0</v>
      </c>
      <c r="R1979" s="16">
        <f>Q1979*16.876/100</f>
        <v>0</v>
      </c>
      <c r="S1979" s="17">
        <f t="shared" si="210"/>
        <v>0</v>
      </c>
      <c r="T1979" s="16">
        <v>0</v>
      </c>
      <c r="U1979" s="18">
        <f t="shared" si="211"/>
        <v>0</v>
      </c>
      <c r="V1979" s="18">
        <f t="shared" si="212"/>
        <v>0</v>
      </c>
      <c r="W1979" s="18">
        <f t="shared" si="213"/>
        <v>0</v>
      </c>
      <c r="X1979" s="27"/>
      <c r="Y1979" s="19">
        <f t="shared" si="214"/>
        <v>0</v>
      </c>
      <c r="Z1979" s="18">
        <f t="shared" si="215"/>
        <v>0</v>
      </c>
      <c r="AA1979" s="12">
        <v>493</v>
      </c>
      <c r="AB1979" s="12">
        <v>404.77</v>
      </c>
      <c r="AC1979" s="28">
        <f>+I1979+Y1979-Z1979</f>
        <v>22.26</v>
      </c>
      <c r="AD1979" s="20">
        <f t="shared" si="216"/>
        <v>0</v>
      </c>
      <c r="AE1979">
        <v>0</v>
      </c>
    </row>
    <row r="1980" spans="1:31" x14ac:dyDescent="0.25">
      <c r="A1980" s="9">
        <v>45107</v>
      </c>
      <c r="B1980" s="10" t="s">
        <v>582</v>
      </c>
      <c r="C1980" s="10" t="s">
        <v>554</v>
      </c>
      <c r="D1980" s="10" t="s">
        <v>29</v>
      </c>
      <c r="E1980" s="10" t="s">
        <v>539</v>
      </c>
      <c r="F1980" s="10"/>
      <c r="G1980" s="10">
        <v>0</v>
      </c>
      <c r="H1980" s="11">
        <f>SUMIFS(AA:AA,$A:$A,EOMONTH($A1980,-1),$B:$B,$B1980)</f>
        <v>50.4</v>
      </c>
      <c r="I1980" s="63">
        <f>ROUND(SUMIFS(AC:AC,$A:$A,EOMONTH($A1980,-1),$B:$B,$B1980),2)</f>
        <v>2.2799999999999998</v>
      </c>
      <c r="J1980" s="11">
        <f>SUMIFS(AB:AB,$A:$A,EOMONTH($A1980,-1),$B:$B,$B1980)</f>
        <v>1512</v>
      </c>
      <c r="K1980" s="13">
        <v>109</v>
      </c>
      <c r="L1980" s="25">
        <v>3161</v>
      </c>
      <c r="M1980" s="15">
        <v>0</v>
      </c>
      <c r="N1980" s="14">
        <v>0</v>
      </c>
      <c r="O1980" s="16">
        <v>0</v>
      </c>
      <c r="P1980" s="16">
        <v>0</v>
      </c>
      <c r="Q1980" s="16">
        <v>0</v>
      </c>
      <c r="R1980" s="16">
        <f>Q1980*16.876/100</f>
        <v>0</v>
      </c>
      <c r="S1980" s="17">
        <f t="shared" si="210"/>
        <v>0</v>
      </c>
      <c r="T1980" s="16">
        <v>0</v>
      </c>
      <c r="U1980" s="18">
        <f t="shared" si="211"/>
        <v>0</v>
      </c>
      <c r="V1980" s="18">
        <f t="shared" si="212"/>
        <v>0</v>
      </c>
      <c r="W1980" s="18">
        <f t="shared" si="213"/>
        <v>0</v>
      </c>
      <c r="X1980" s="27"/>
      <c r="Y1980" s="19">
        <f t="shared" si="214"/>
        <v>0</v>
      </c>
      <c r="Z1980" s="18">
        <f t="shared" si="215"/>
        <v>0</v>
      </c>
      <c r="AA1980" s="12">
        <v>159.4</v>
      </c>
      <c r="AB1980" s="12">
        <v>4673</v>
      </c>
      <c r="AC1980" s="28">
        <f>+I1980+Y1980-Z1980</f>
        <v>2.2799999999999998</v>
      </c>
      <c r="AD1980" s="20">
        <f t="shared" si="216"/>
        <v>0</v>
      </c>
      <c r="AE1980">
        <v>0</v>
      </c>
    </row>
    <row r="1981" spans="1:31" x14ac:dyDescent="0.25">
      <c r="A1981" s="59">
        <v>45107</v>
      </c>
      <c r="B1981" s="60" t="s">
        <v>798</v>
      </c>
      <c r="C1981" s="60" t="s">
        <v>429</v>
      </c>
      <c r="D1981" s="60" t="s">
        <v>29</v>
      </c>
      <c r="E1981" s="60" t="s">
        <v>30</v>
      </c>
      <c r="F1981" s="10"/>
      <c r="G1981" s="10"/>
      <c r="H1981" s="11"/>
      <c r="I1981" s="63">
        <f>ROUND(SUMIFS(AC:AC,$A:$A,EOMONTH($A1981,-1),$B:$B,$B1981),2)</f>
        <v>0</v>
      </c>
      <c r="J1981" s="11"/>
      <c r="K1981" s="13"/>
      <c r="L1981" s="25"/>
      <c r="M1981" s="15"/>
      <c r="N1981" s="14"/>
      <c r="O1981" s="16"/>
      <c r="P1981" s="16"/>
      <c r="Q1981" s="16"/>
      <c r="R1981" s="16"/>
      <c r="S1981" s="17">
        <f t="shared" si="210"/>
        <v>0</v>
      </c>
      <c r="T1981" s="16"/>
      <c r="U1981" s="18">
        <f t="shared" si="211"/>
        <v>0</v>
      </c>
      <c r="V1981" s="18">
        <f t="shared" si="212"/>
        <v>0</v>
      </c>
      <c r="W1981" s="18">
        <f t="shared" si="213"/>
        <v>0</v>
      </c>
      <c r="X1981" s="27"/>
      <c r="Y1981" s="19">
        <f t="shared" si="214"/>
        <v>0</v>
      </c>
      <c r="Z1981" s="18">
        <f t="shared" si="215"/>
        <v>0</v>
      </c>
      <c r="AA1981" s="12"/>
      <c r="AB1981" s="12"/>
      <c r="AC1981" s="28">
        <f>+I1981+Y1981-Z1981</f>
        <v>0</v>
      </c>
      <c r="AD1981" s="20">
        <f t="shared" si="216"/>
        <v>0</v>
      </c>
      <c r="AE1981">
        <v>0</v>
      </c>
    </row>
    <row r="1982" spans="1:31" x14ac:dyDescent="0.25">
      <c r="A1982" s="9">
        <v>45107</v>
      </c>
      <c r="B1982" s="10" t="s">
        <v>586</v>
      </c>
      <c r="C1982" s="10" t="s">
        <v>105</v>
      </c>
      <c r="D1982" s="10" t="s">
        <v>29</v>
      </c>
      <c r="E1982" s="10" t="s">
        <v>30</v>
      </c>
      <c r="F1982" s="10"/>
      <c r="G1982" s="10">
        <v>0</v>
      </c>
      <c r="H1982" s="11">
        <f>SUMIFS(AA:AA,$A:$A,EOMONTH($A1982,-1),$B:$B,$B1982)</f>
        <v>3389</v>
      </c>
      <c r="I1982" s="63">
        <f>ROUND(SUMIFS(AC:AC,$A:$A,EOMONTH($A1982,-1),$B:$B,$B1982),2)</f>
        <v>138.11000000000001</v>
      </c>
      <c r="J1982" s="11">
        <f>SUMIFS(AB:AB,$A:$A,EOMONTH($A1982,-1),$B:$B,$B1982)</f>
        <v>52231.83</v>
      </c>
      <c r="K1982" s="13">
        <v>0</v>
      </c>
      <c r="L1982" s="25">
        <v>0</v>
      </c>
      <c r="M1982" s="15">
        <v>0</v>
      </c>
      <c r="N1982" s="14">
        <v>0</v>
      </c>
      <c r="O1982" s="16">
        <v>0</v>
      </c>
      <c r="P1982" s="16">
        <v>0</v>
      </c>
      <c r="Q1982" s="16">
        <v>3289</v>
      </c>
      <c r="R1982" s="16">
        <f>Q1982*16.876/100</f>
        <v>555.05164000000002</v>
      </c>
      <c r="S1982" s="17">
        <f t="shared" si="210"/>
        <v>3844.0516400000001</v>
      </c>
      <c r="T1982" s="16">
        <v>50683.49</v>
      </c>
      <c r="U1982" s="18">
        <f t="shared" si="211"/>
        <v>0</v>
      </c>
      <c r="V1982" s="18">
        <f t="shared" si="212"/>
        <v>0</v>
      </c>
      <c r="W1982" s="18">
        <f t="shared" si="213"/>
        <v>0</v>
      </c>
      <c r="X1982" s="27"/>
      <c r="Y1982" s="19">
        <f t="shared" si="214"/>
        <v>0</v>
      </c>
      <c r="Z1982" s="18">
        <f t="shared" si="215"/>
        <v>0</v>
      </c>
      <c r="AA1982" s="12">
        <v>100</v>
      </c>
      <c r="AB1982" s="12">
        <v>1541.22</v>
      </c>
      <c r="AC1982" s="28">
        <f>+I1982+Y1982-Z1982</f>
        <v>138.11000000000001</v>
      </c>
      <c r="AD1982" s="20">
        <f t="shared" si="216"/>
        <v>0</v>
      </c>
      <c r="AE1982">
        <v>0</v>
      </c>
    </row>
    <row r="1983" spans="1:31" x14ac:dyDescent="0.25">
      <c r="A1983" s="9">
        <v>45107</v>
      </c>
      <c r="B1983" s="10" t="s">
        <v>587</v>
      </c>
      <c r="C1983" s="10" t="s">
        <v>105</v>
      </c>
      <c r="D1983" s="10" t="s">
        <v>40</v>
      </c>
      <c r="E1983" s="10" t="s">
        <v>30</v>
      </c>
      <c r="F1983" s="10">
        <v>95</v>
      </c>
      <c r="G1983" s="10">
        <v>104</v>
      </c>
      <c r="H1983" s="11">
        <f>SUMIFS(AA:AA,$A:$A,EOMONTH($A1983,-1),$B:$B,$B1983)</f>
        <v>5906</v>
      </c>
      <c r="I1983" s="63">
        <f>ROUND(SUMIFS(AC:AC,$A:$A,EOMONTH($A1983,-1),$B:$B,$B1983),2)</f>
        <v>594.61</v>
      </c>
      <c r="J1983" s="11">
        <f>SUMIFS(AB:AB,$A:$A,EOMONTH($A1983,-1),$B:$B,$B1983)</f>
        <v>43260.92</v>
      </c>
      <c r="K1983" s="13">
        <v>0</v>
      </c>
      <c r="L1983" s="25">
        <v>0</v>
      </c>
      <c r="M1983" s="15">
        <v>0</v>
      </c>
      <c r="N1983" s="14">
        <v>0</v>
      </c>
      <c r="O1983" s="16">
        <v>0</v>
      </c>
      <c r="P1983" s="16">
        <v>0</v>
      </c>
      <c r="Q1983" s="16">
        <v>5806</v>
      </c>
      <c r="R1983" s="16">
        <f>Q1983*16.876/100</f>
        <v>979.82056000000011</v>
      </c>
      <c r="S1983" s="17">
        <f t="shared" si="210"/>
        <v>6785.8205600000001</v>
      </c>
      <c r="T1983" s="16">
        <v>42499.92</v>
      </c>
      <c r="U1983" s="18">
        <f t="shared" si="211"/>
        <v>614.22400000000005</v>
      </c>
      <c r="V1983" s="18">
        <f t="shared" si="212"/>
        <v>0</v>
      </c>
      <c r="W1983" s="18">
        <f t="shared" si="213"/>
        <v>0</v>
      </c>
      <c r="X1983" s="27"/>
      <c r="Y1983" s="19">
        <f t="shared" si="214"/>
        <v>0</v>
      </c>
      <c r="Z1983" s="18">
        <f t="shared" si="215"/>
        <v>0</v>
      </c>
      <c r="AA1983" s="12">
        <v>100</v>
      </c>
      <c r="AB1983" s="12">
        <v>732.49</v>
      </c>
      <c r="AC1983" s="28">
        <f>+I1983+Y1983-Z1983</f>
        <v>594.61</v>
      </c>
      <c r="AD1983" s="20">
        <f t="shared" si="216"/>
        <v>0</v>
      </c>
      <c r="AE1983">
        <v>0</v>
      </c>
    </row>
    <row r="1984" spans="1:31" x14ac:dyDescent="0.25">
      <c r="A1984" s="9">
        <v>45107</v>
      </c>
      <c r="B1984" s="10" t="s">
        <v>588</v>
      </c>
      <c r="C1984" s="10" t="s">
        <v>282</v>
      </c>
      <c r="D1984" s="10" t="s">
        <v>29</v>
      </c>
      <c r="E1984" s="10" t="s">
        <v>30</v>
      </c>
      <c r="F1984" s="10"/>
      <c r="G1984" s="10">
        <v>0</v>
      </c>
      <c r="H1984" s="11">
        <f>SUMIFS(AA:AA,$A:$A,EOMONTH($A1984,-1),$B:$B,$B1984)</f>
        <v>346</v>
      </c>
      <c r="I1984" s="63">
        <f>ROUND(SUMIFS(AC:AC,$A:$A,EOMONTH($A1984,-1),$B:$B,$B1984),2)</f>
        <v>15.62</v>
      </c>
      <c r="J1984" s="11">
        <f>SUMIFS(AB:AB,$A:$A,EOMONTH($A1984,-1),$B:$B,$B1984)</f>
        <v>7958</v>
      </c>
      <c r="K1984" s="13">
        <v>0</v>
      </c>
      <c r="L1984" s="25">
        <v>0</v>
      </c>
      <c r="M1984" s="15">
        <v>0</v>
      </c>
      <c r="N1984" s="14">
        <v>0</v>
      </c>
      <c r="O1984" s="16">
        <v>0</v>
      </c>
      <c r="P1984" s="16">
        <v>0</v>
      </c>
      <c r="Q1984" s="16">
        <v>0</v>
      </c>
      <c r="R1984" s="16">
        <f>Q1984*16.876/100</f>
        <v>0</v>
      </c>
      <c r="S1984" s="17">
        <f t="shared" si="210"/>
        <v>0</v>
      </c>
      <c r="T1984" s="16">
        <v>0</v>
      </c>
      <c r="U1984" s="18">
        <f t="shared" si="211"/>
        <v>0</v>
      </c>
      <c r="V1984" s="18">
        <f t="shared" si="212"/>
        <v>0</v>
      </c>
      <c r="W1984" s="18">
        <f t="shared" si="213"/>
        <v>0</v>
      </c>
      <c r="X1984" s="27"/>
      <c r="Y1984" s="19">
        <f t="shared" si="214"/>
        <v>0</v>
      </c>
      <c r="Z1984" s="18">
        <f t="shared" si="215"/>
        <v>0</v>
      </c>
      <c r="AA1984" s="12">
        <v>346</v>
      </c>
      <c r="AB1984" s="12">
        <v>7958</v>
      </c>
      <c r="AC1984" s="28">
        <f>+I1984+Y1984-Z1984</f>
        <v>15.62</v>
      </c>
      <c r="AD1984" s="20">
        <f t="shared" si="216"/>
        <v>0</v>
      </c>
      <c r="AE1984">
        <v>0</v>
      </c>
    </row>
    <row r="1985" spans="1:31" x14ac:dyDescent="0.25">
      <c r="A1985" s="9">
        <v>45107</v>
      </c>
      <c r="B1985" s="10" t="s">
        <v>589</v>
      </c>
      <c r="C1985" s="10" t="s">
        <v>282</v>
      </c>
      <c r="D1985" s="10" t="s">
        <v>29</v>
      </c>
      <c r="E1985" s="10" t="s">
        <v>30</v>
      </c>
      <c r="F1985" s="10"/>
      <c r="G1985" s="10">
        <v>0</v>
      </c>
      <c r="H1985" s="11">
        <f>SUMIFS(AA:AA,$A:$A,EOMONTH($A1985,-1),$B:$B,$B1985)</f>
        <v>470</v>
      </c>
      <c r="I1985" s="63">
        <f>ROUND(SUMIFS(AC:AC,$A:$A,EOMONTH($A1985,-1),$B:$B,$B1985),2)</f>
        <v>21.22</v>
      </c>
      <c r="J1985" s="11">
        <f>SUMIFS(AB:AB,$A:$A,EOMONTH($A1985,-1),$B:$B,$B1985)</f>
        <v>9870</v>
      </c>
      <c r="K1985" s="13">
        <v>0</v>
      </c>
      <c r="L1985" s="25">
        <v>0</v>
      </c>
      <c r="M1985" s="15">
        <v>0</v>
      </c>
      <c r="N1985" s="14">
        <v>0</v>
      </c>
      <c r="O1985" s="16">
        <v>0</v>
      </c>
      <c r="P1985" s="16">
        <v>0</v>
      </c>
      <c r="Q1985" s="16">
        <v>0</v>
      </c>
      <c r="R1985" s="16">
        <f>Q1985*16.876/100</f>
        <v>0</v>
      </c>
      <c r="S1985" s="17">
        <f t="shared" si="210"/>
        <v>0</v>
      </c>
      <c r="T1985" s="16">
        <v>0</v>
      </c>
      <c r="U1985" s="18">
        <f t="shared" si="211"/>
        <v>0</v>
      </c>
      <c r="V1985" s="18">
        <f t="shared" si="212"/>
        <v>0</v>
      </c>
      <c r="W1985" s="18">
        <f t="shared" si="213"/>
        <v>0</v>
      </c>
      <c r="X1985" s="27"/>
      <c r="Y1985" s="19">
        <f t="shared" si="214"/>
        <v>0</v>
      </c>
      <c r="Z1985" s="18">
        <f t="shared" si="215"/>
        <v>0</v>
      </c>
      <c r="AA1985" s="12">
        <v>470</v>
      </c>
      <c r="AB1985" s="12">
        <v>9870</v>
      </c>
      <c r="AC1985" s="28">
        <f>+I1985+Y1985-Z1985</f>
        <v>21.22</v>
      </c>
      <c r="AD1985" s="20">
        <f t="shared" si="216"/>
        <v>0</v>
      </c>
      <c r="AE1985">
        <v>0</v>
      </c>
    </row>
    <row r="1986" spans="1:31" x14ac:dyDescent="0.25">
      <c r="A1986" s="9">
        <v>45107</v>
      </c>
      <c r="B1986" s="10" t="s">
        <v>592</v>
      </c>
      <c r="C1986" s="10" t="s">
        <v>541</v>
      </c>
      <c r="D1986" s="10" t="s">
        <v>29</v>
      </c>
      <c r="E1986" s="10" t="s">
        <v>30</v>
      </c>
      <c r="F1986" s="10"/>
      <c r="G1986" s="10">
        <v>0</v>
      </c>
      <c r="H1986" s="11">
        <f>SUMIFS(AA:AA,$A:$A,EOMONTH($A1986,-1),$B:$B,$B1986)</f>
        <v>-806</v>
      </c>
      <c r="I1986" s="63">
        <f>ROUND(SUMIFS(AC:AC,$A:$A,EOMONTH($A1986,-1),$B:$B,$B1986),2)</f>
        <v>0</v>
      </c>
      <c r="J1986" s="11">
        <f>SUMIFS(AB:AB,$A:$A,EOMONTH($A1986,-1),$B:$B,$B1986)</f>
        <v>-38354.639999999999</v>
      </c>
      <c r="K1986" s="13">
        <v>0</v>
      </c>
      <c r="L1986" s="25">
        <v>0</v>
      </c>
      <c r="M1986" s="15">
        <v>0</v>
      </c>
      <c r="N1986" s="14">
        <v>0</v>
      </c>
      <c r="O1986" s="16">
        <v>0</v>
      </c>
      <c r="P1986" s="16">
        <v>0</v>
      </c>
      <c r="Q1986" s="16">
        <v>0</v>
      </c>
      <c r="R1986" s="16">
        <f>Q1986*16.876/100</f>
        <v>0</v>
      </c>
      <c r="S1986" s="17">
        <f t="shared" si="210"/>
        <v>0</v>
      </c>
      <c r="T1986" s="16">
        <v>0</v>
      </c>
      <c r="U1986" s="18">
        <f t="shared" si="211"/>
        <v>0</v>
      </c>
      <c r="V1986" s="18">
        <f t="shared" si="212"/>
        <v>0</v>
      </c>
      <c r="W1986" s="18">
        <f t="shared" si="213"/>
        <v>0</v>
      </c>
      <c r="X1986" s="27"/>
      <c r="Y1986" s="19">
        <f t="shared" si="214"/>
        <v>0</v>
      </c>
      <c r="Z1986" s="18">
        <f t="shared" si="215"/>
        <v>0</v>
      </c>
      <c r="AA1986" s="12">
        <v>-806</v>
      </c>
      <c r="AB1986" s="12">
        <v>-38354.639999999999</v>
      </c>
      <c r="AC1986" s="28">
        <f>+I1986+Y1986-Z1986</f>
        <v>0</v>
      </c>
      <c r="AD1986" s="20">
        <f t="shared" si="216"/>
        <v>0</v>
      </c>
      <c r="AE1986">
        <v>0</v>
      </c>
    </row>
    <row r="1987" spans="1:31" x14ac:dyDescent="0.25">
      <c r="A1987" s="59">
        <v>45107</v>
      </c>
      <c r="B1987" s="60" t="s">
        <v>788</v>
      </c>
      <c r="C1987" s="60" t="s">
        <v>541</v>
      </c>
      <c r="D1987" s="60" t="s">
        <v>40</v>
      </c>
      <c r="E1987" s="60" t="s">
        <v>30</v>
      </c>
      <c r="F1987" s="10"/>
      <c r="G1987" s="10"/>
      <c r="H1987" s="11"/>
      <c r="I1987" s="63">
        <f>ROUND(SUMIFS(AC:AC,$A:$A,EOMONTH($A1987,-1),$B:$B,$B1987),2)</f>
        <v>0</v>
      </c>
      <c r="J1987" s="11"/>
      <c r="K1987" s="13"/>
      <c r="L1987" s="25"/>
      <c r="M1987" s="15"/>
      <c r="N1987" s="14"/>
      <c r="O1987" s="16"/>
      <c r="P1987" s="16"/>
      <c r="Q1987" s="16"/>
      <c r="R1987" s="16"/>
      <c r="S1987" s="17">
        <f t="shared" si="210"/>
        <v>0</v>
      </c>
      <c r="T1987" s="16"/>
      <c r="U1987" s="18">
        <f t="shared" si="211"/>
        <v>0</v>
      </c>
      <c r="V1987" s="18">
        <f t="shared" si="212"/>
        <v>0</v>
      </c>
      <c r="W1987" s="18">
        <f t="shared" si="213"/>
        <v>0</v>
      </c>
      <c r="X1987" s="27"/>
      <c r="Y1987" s="19">
        <f t="shared" si="214"/>
        <v>0</v>
      </c>
      <c r="Z1987" s="18">
        <f t="shared" si="215"/>
        <v>0</v>
      </c>
      <c r="AA1987" s="12"/>
      <c r="AB1987" s="12"/>
      <c r="AC1987" s="28">
        <f>+I1987+Y1987-Z1987</f>
        <v>0</v>
      </c>
      <c r="AD1987" s="20">
        <f t="shared" si="216"/>
        <v>0</v>
      </c>
      <c r="AE1987">
        <v>0</v>
      </c>
    </row>
    <row r="1988" spans="1:31" x14ac:dyDescent="0.25">
      <c r="A1988" s="59">
        <v>45107</v>
      </c>
      <c r="B1988" s="60" t="s">
        <v>789</v>
      </c>
      <c r="C1988" s="60" t="s">
        <v>541</v>
      </c>
      <c r="D1988" s="60" t="s">
        <v>29</v>
      </c>
      <c r="E1988" s="60" t="s">
        <v>30</v>
      </c>
      <c r="F1988" s="10"/>
      <c r="G1988" s="10"/>
      <c r="H1988" s="11"/>
      <c r="I1988" s="63">
        <f>ROUND(SUMIFS(AC:AC,$A:$A,EOMONTH($A1988,-1),$B:$B,$B1988),2)</f>
        <v>0</v>
      </c>
      <c r="J1988" s="11"/>
      <c r="K1988" s="13"/>
      <c r="L1988" s="25"/>
      <c r="M1988" s="15"/>
      <c r="N1988" s="14"/>
      <c r="O1988" s="16"/>
      <c r="P1988" s="16"/>
      <c r="Q1988" s="16"/>
      <c r="R1988" s="16"/>
      <c r="S1988" s="17">
        <f t="shared" si="210"/>
        <v>0</v>
      </c>
      <c r="T1988" s="16"/>
      <c r="U1988" s="18">
        <f t="shared" si="211"/>
        <v>0</v>
      </c>
      <c r="V1988" s="18">
        <f t="shared" si="212"/>
        <v>0</v>
      </c>
      <c r="W1988" s="18">
        <f t="shared" si="213"/>
        <v>0</v>
      </c>
      <c r="X1988" s="27"/>
      <c r="Y1988" s="19">
        <f t="shared" si="214"/>
        <v>0</v>
      </c>
      <c r="Z1988" s="18">
        <f t="shared" si="215"/>
        <v>0</v>
      </c>
      <c r="AA1988" s="12"/>
      <c r="AB1988" s="12"/>
      <c r="AC1988" s="28">
        <f>+I1988+Y1988-Z1988</f>
        <v>0</v>
      </c>
      <c r="AD1988" s="20">
        <f t="shared" si="216"/>
        <v>0</v>
      </c>
      <c r="AE1988">
        <v>0</v>
      </c>
    </row>
    <row r="1989" spans="1:31" x14ac:dyDescent="0.25">
      <c r="A1989" s="9">
        <v>45107</v>
      </c>
      <c r="B1989" s="10" t="s">
        <v>757</v>
      </c>
      <c r="C1989" s="10" t="s">
        <v>28</v>
      </c>
      <c r="D1989" s="10" t="s">
        <v>29</v>
      </c>
      <c r="E1989" s="10" t="s">
        <v>30</v>
      </c>
      <c r="F1989" s="10"/>
      <c r="G1989" s="10">
        <v>0</v>
      </c>
      <c r="H1989" s="11">
        <f>SUMIFS(AA:AA,$A:$A,EOMONTH($A1989,-1),$B:$B,$B1989)</f>
        <v>0</v>
      </c>
      <c r="I1989" s="63">
        <f>ROUND(SUMIFS(AC:AC,$A:$A,EOMONTH($A1989,-1),$B:$B,$B1989),2)</f>
        <v>0</v>
      </c>
      <c r="J1989" s="11">
        <f>SUMIFS(AB:AB,$A:$A,EOMONTH($A1989,-1),$B:$B,$B1989)</f>
        <v>0</v>
      </c>
      <c r="K1989" s="13">
        <v>0</v>
      </c>
      <c r="L1989" s="25">
        <v>0</v>
      </c>
      <c r="M1989" s="15">
        <v>3747</v>
      </c>
      <c r="N1989" s="14">
        <v>20481.509999999998</v>
      </c>
      <c r="O1989" s="16">
        <v>0</v>
      </c>
      <c r="P1989" s="16">
        <v>0</v>
      </c>
      <c r="Q1989" s="16">
        <v>864</v>
      </c>
      <c r="R1989" s="16">
        <f>Q1989*16.876/100</f>
        <v>145.80864000000003</v>
      </c>
      <c r="S1989" s="17">
        <f t="shared" ref="S1989:S2052" si="217">Q1989+R1989</f>
        <v>1009.80864</v>
      </c>
      <c r="T1989" s="16">
        <v>4722.24</v>
      </c>
      <c r="U1989" s="18">
        <f t="shared" ref="U1989:U2052" si="218">H1989*G1989/1000</f>
        <v>0</v>
      </c>
      <c r="V1989" s="18">
        <f t="shared" ref="V1989:V2052" si="219">M1989*F1989/1000</f>
        <v>0</v>
      </c>
      <c r="W1989" s="18">
        <f t="shared" ref="W1989:W2052" si="220">V1989*16.789/100</f>
        <v>0</v>
      </c>
      <c r="X1989" s="27"/>
      <c r="Y1989" s="19">
        <f t="shared" ref="Y1989:Y2052" si="221">V1989+W1989+X1989</f>
        <v>0</v>
      </c>
      <c r="Z1989" s="18">
        <f t="shared" ref="Z1989:Z2052" si="222">O1989*G1989/1000</f>
        <v>0</v>
      </c>
      <c r="AA1989" s="12">
        <v>2883</v>
      </c>
      <c r="AB1989" s="12">
        <v>15755.28</v>
      </c>
      <c r="AC1989" s="28">
        <f>+I1989+Y1989-Z1989</f>
        <v>0</v>
      </c>
      <c r="AD1989" s="20">
        <f t="shared" ref="AD1989:AD2052" si="223">IF(AC1989&lt;0,ROUNDUP(AC1989,-1)*-1,0)</f>
        <v>0</v>
      </c>
      <c r="AE1989">
        <v>0</v>
      </c>
    </row>
    <row r="1990" spans="1:31" x14ac:dyDescent="0.25">
      <c r="A1990" s="9">
        <v>45107</v>
      </c>
      <c r="B1990" s="10" t="s">
        <v>593</v>
      </c>
      <c r="C1990" s="10" t="s">
        <v>28</v>
      </c>
      <c r="D1990" s="10" t="s">
        <v>29</v>
      </c>
      <c r="E1990" s="10" t="s">
        <v>30</v>
      </c>
      <c r="F1990" s="10"/>
      <c r="G1990" s="10">
        <v>0</v>
      </c>
      <c r="H1990" s="11">
        <f>SUMIFS(AA:AA,$A:$A,EOMONTH($A1990,-1),$B:$B,$B1990)</f>
        <v>-456</v>
      </c>
      <c r="I1990" s="63">
        <f>ROUND(SUMIFS(AC:AC,$A:$A,EOMONTH($A1990,-1),$B:$B,$B1990),2)</f>
        <v>0</v>
      </c>
      <c r="J1990" s="11">
        <f>SUMIFS(AB:AB,$A:$A,EOMONTH($A1990,-1),$B:$B,$B1990)</f>
        <v>0</v>
      </c>
      <c r="K1990" s="13">
        <v>0</v>
      </c>
      <c r="L1990" s="25">
        <v>0</v>
      </c>
      <c r="M1990" s="15">
        <v>5842</v>
      </c>
      <c r="N1990" s="14">
        <v>46915.97</v>
      </c>
      <c r="O1990" s="16">
        <v>0</v>
      </c>
      <c r="P1990" s="16">
        <v>0</v>
      </c>
      <c r="Q1990" s="16">
        <v>2068</v>
      </c>
      <c r="R1990" s="16">
        <f>Q1990*16.876/100</f>
        <v>348.99567999999999</v>
      </c>
      <c r="S1990" s="17">
        <f t="shared" si="217"/>
        <v>2416.99568</v>
      </c>
      <c r="T1990" s="16">
        <v>20449.03</v>
      </c>
      <c r="U1990" s="18">
        <f t="shared" si="218"/>
        <v>0</v>
      </c>
      <c r="V1990" s="18">
        <f t="shared" si="219"/>
        <v>0</v>
      </c>
      <c r="W1990" s="18">
        <f t="shared" si="220"/>
        <v>0</v>
      </c>
      <c r="X1990" s="27"/>
      <c r="Y1990" s="19">
        <f t="shared" si="221"/>
        <v>0</v>
      </c>
      <c r="Z1990" s="18">
        <f t="shared" si="222"/>
        <v>0</v>
      </c>
      <c r="AA1990" s="12">
        <v>3318</v>
      </c>
      <c r="AB1990" s="12">
        <v>26463.3</v>
      </c>
      <c r="AC1990" s="28">
        <f>+I1990+Y1990-Z1990</f>
        <v>0</v>
      </c>
      <c r="AD1990" s="20">
        <f t="shared" si="223"/>
        <v>0</v>
      </c>
      <c r="AE1990">
        <v>0</v>
      </c>
    </row>
    <row r="1991" spans="1:31" x14ac:dyDescent="0.25">
      <c r="A1991" s="9">
        <v>45107</v>
      </c>
      <c r="B1991" s="10" t="s">
        <v>594</v>
      </c>
      <c r="C1991" s="10" t="s">
        <v>595</v>
      </c>
      <c r="D1991" s="10" t="s">
        <v>29</v>
      </c>
      <c r="E1991" s="10" t="s">
        <v>30</v>
      </c>
      <c r="F1991" s="10"/>
      <c r="G1991" s="10">
        <v>0</v>
      </c>
      <c r="H1991" s="11">
        <f>SUMIFS(AA:AA,$A:$A,EOMONTH($A1991,-1),$B:$B,$B1991)</f>
        <v>5</v>
      </c>
      <c r="I1991" s="63">
        <f>ROUND(SUMIFS(AC:AC,$A:$A,EOMONTH($A1991,-1),$B:$B,$B1991),2)</f>
        <v>0.23</v>
      </c>
      <c r="J1991" s="11">
        <f>SUMIFS(AB:AB,$A:$A,EOMONTH($A1991,-1),$B:$B,$B1991)</f>
        <v>629.85</v>
      </c>
      <c r="K1991" s="13">
        <v>0</v>
      </c>
      <c r="L1991" s="25">
        <v>0</v>
      </c>
      <c r="M1991" s="15">
        <v>0</v>
      </c>
      <c r="N1991" s="14">
        <v>0</v>
      </c>
      <c r="O1991" s="16">
        <v>0</v>
      </c>
      <c r="P1991" s="16">
        <v>0</v>
      </c>
      <c r="Q1991" s="16">
        <v>0</v>
      </c>
      <c r="R1991" s="16">
        <f>Q1991*16.876/100</f>
        <v>0</v>
      </c>
      <c r="S1991" s="17">
        <f t="shared" si="217"/>
        <v>0</v>
      </c>
      <c r="T1991" s="16">
        <v>0</v>
      </c>
      <c r="U1991" s="18">
        <f t="shared" si="218"/>
        <v>0</v>
      </c>
      <c r="V1991" s="18">
        <f t="shared" si="219"/>
        <v>0</v>
      </c>
      <c r="W1991" s="18">
        <f t="shared" si="220"/>
        <v>0</v>
      </c>
      <c r="X1991" s="27"/>
      <c r="Y1991" s="19">
        <f t="shared" si="221"/>
        <v>0</v>
      </c>
      <c r="Z1991" s="18">
        <f t="shared" si="222"/>
        <v>0</v>
      </c>
      <c r="AA1991" s="12">
        <v>5</v>
      </c>
      <c r="AB1991" s="12">
        <v>629.85</v>
      </c>
      <c r="AC1991" s="28">
        <f>+I1991+Y1991-Z1991</f>
        <v>0.23</v>
      </c>
      <c r="AD1991" s="20">
        <f t="shared" si="223"/>
        <v>0</v>
      </c>
      <c r="AE1991">
        <v>0</v>
      </c>
    </row>
    <row r="1992" spans="1:31" x14ac:dyDescent="0.25">
      <c r="A1992" s="9">
        <v>45107</v>
      </c>
      <c r="B1992" s="10" t="s">
        <v>596</v>
      </c>
      <c r="C1992" s="10" t="s">
        <v>595</v>
      </c>
      <c r="D1992" s="10" t="s">
        <v>29</v>
      </c>
      <c r="E1992" s="10" t="s">
        <v>30</v>
      </c>
      <c r="F1992" s="10"/>
      <c r="G1992" s="10">
        <v>0</v>
      </c>
      <c r="H1992" s="11">
        <f>SUMIFS(AA:AA,$A:$A,EOMONTH($A1992,-1),$B:$B,$B1992)</f>
        <v>4</v>
      </c>
      <c r="I1992" s="63">
        <f>ROUND(SUMIFS(AC:AC,$A:$A,EOMONTH($A1992,-1),$B:$B,$B1992),2)</f>
        <v>0.18</v>
      </c>
      <c r="J1992" s="11">
        <f>SUMIFS(AB:AB,$A:$A,EOMONTH($A1992,-1),$B:$B,$B1992)</f>
        <v>4589.88</v>
      </c>
      <c r="K1992" s="13">
        <v>0</v>
      </c>
      <c r="L1992" s="25">
        <v>0</v>
      </c>
      <c r="M1992" s="15">
        <v>0</v>
      </c>
      <c r="N1992" s="14">
        <v>0</v>
      </c>
      <c r="O1992" s="16">
        <v>0</v>
      </c>
      <c r="P1992" s="16">
        <v>0</v>
      </c>
      <c r="Q1992" s="16">
        <v>0</v>
      </c>
      <c r="R1992" s="16">
        <f>Q1992*16.876/100</f>
        <v>0</v>
      </c>
      <c r="S1992" s="17">
        <f t="shared" si="217"/>
        <v>0</v>
      </c>
      <c r="T1992" s="16">
        <v>0</v>
      </c>
      <c r="U1992" s="18">
        <f t="shared" si="218"/>
        <v>0</v>
      </c>
      <c r="V1992" s="18">
        <f t="shared" si="219"/>
        <v>0</v>
      </c>
      <c r="W1992" s="18">
        <f t="shared" si="220"/>
        <v>0</v>
      </c>
      <c r="X1992" s="27"/>
      <c r="Y1992" s="19">
        <f t="shared" si="221"/>
        <v>0</v>
      </c>
      <c r="Z1992" s="18">
        <f t="shared" si="222"/>
        <v>0</v>
      </c>
      <c r="AA1992" s="12">
        <v>4</v>
      </c>
      <c r="AB1992" s="12">
        <v>4589.88</v>
      </c>
      <c r="AC1992" s="28">
        <f>+I1992+Y1992-Z1992</f>
        <v>0.18</v>
      </c>
      <c r="AD1992" s="20">
        <f t="shared" si="223"/>
        <v>0</v>
      </c>
      <c r="AE1992">
        <v>0</v>
      </c>
    </row>
    <row r="1993" spans="1:31" x14ac:dyDescent="0.25">
      <c r="A1993" s="59">
        <v>45107</v>
      </c>
      <c r="B1993" s="60" t="s">
        <v>790</v>
      </c>
      <c r="C1993" s="60" t="s">
        <v>282</v>
      </c>
      <c r="D1993" s="60" t="s">
        <v>29</v>
      </c>
      <c r="E1993" s="60" t="s">
        <v>30</v>
      </c>
      <c r="F1993" s="10"/>
      <c r="G1993" s="10"/>
      <c r="H1993" s="11"/>
      <c r="I1993" s="63">
        <f>ROUND(SUMIFS(AC:AC,$A:$A,EOMONTH($A1993,-1),$B:$B,$B1993),2)</f>
        <v>0</v>
      </c>
      <c r="J1993" s="11"/>
      <c r="K1993" s="13"/>
      <c r="L1993" s="25"/>
      <c r="M1993" s="15"/>
      <c r="N1993" s="14"/>
      <c r="O1993" s="16"/>
      <c r="P1993" s="16"/>
      <c r="Q1993" s="16"/>
      <c r="R1993" s="16"/>
      <c r="S1993" s="17">
        <f t="shared" si="217"/>
        <v>0</v>
      </c>
      <c r="T1993" s="16"/>
      <c r="U1993" s="18">
        <f t="shared" si="218"/>
        <v>0</v>
      </c>
      <c r="V1993" s="18">
        <f t="shared" si="219"/>
        <v>0</v>
      </c>
      <c r="W1993" s="18">
        <f t="shared" si="220"/>
        <v>0</v>
      </c>
      <c r="X1993" s="27"/>
      <c r="Y1993" s="19">
        <f t="shared" si="221"/>
        <v>0</v>
      </c>
      <c r="Z1993" s="18">
        <f t="shared" si="222"/>
        <v>0</v>
      </c>
      <c r="AA1993" s="12"/>
      <c r="AB1993" s="12"/>
      <c r="AC1993" s="28">
        <f>+I1993+Y1993-Z1993</f>
        <v>0</v>
      </c>
      <c r="AD1993" s="20">
        <f t="shared" si="223"/>
        <v>0</v>
      </c>
      <c r="AE1993">
        <v>0</v>
      </c>
    </row>
    <row r="1994" spans="1:31" x14ac:dyDescent="0.25">
      <c r="A1994" s="59">
        <v>45107</v>
      </c>
      <c r="B1994" s="60" t="s">
        <v>791</v>
      </c>
      <c r="C1994" s="60" t="s">
        <v>282</v>
      </c>
      <c r="D1994" s="60" t="s">
        <v>29</v>
      </c>
      <c r="E1994" s="60" t="s">
        <v>30</v>
      </c>
      <c r="F1994" s="10"/>
      <c r="G1994" s="10"/>
      <c r="H1994" s="11"/>
      <c r="I1994" s="63">
        <f>ROUND(SUMIFS(AC:AC,$A:$A,EOMONTH($A1994,-1),$B:$B,$B1994),2)</f>
        <v>0</v>
      </c>
      <c r="J1994" s="11"/>
      <c r="K1994" s="13"/>
      <c r="L1994" s="25"/>
      <c r="M1994" s="15"/>
      <c r="N1994" s="14"/>
      <c r="O1994" s="16"/>
      <c r="P1994" s="16"/>
      <c r="Q1994" s="16"/>
      <c r="R1994" s="16"/>
      <c r="S1994" s="17">
        <f t="shared" si="217"/>
        <v>0</v>
      </c>
      <c r="T1994" s="16"/>
      <c r="U1994" s="18">
        <f t="shared" si="218"/>
        <v>0</v>
      </c>
      <c r="V1994" s="18">
        <f t="shared" si="219"/>
        <v>0</v>
      </c>
      <c r="W1994" s="18">
        <f t="shared" si="220"/>
        <v>0</v>
      </c>
      <c r="X1994" s="27"/>
      <c r="Y1994" s="19">
        <f t="shared" si="221"/>
        <v>0</v>
      </c>
      <c r="Z1994" s="18">
        <f t="shared" si="222"/>
        <v>0</v>
      </c>
      <c r="AA1994" s="12"/>
      <c r="AB1994" s="12"/>
      <c r="AC1994" s="28">
        <f>+I1994+Y1994-Z1994</f>
        <v>0</v>
      </c>
      <c r="AD1994" s="20">
        <f t="shared" si="223"/>
        <v>0</v>
      </c>
      <c r="AE1994">
        <v>0</v>
      </c>
    </row>
    <row r="1995" spans="1:31" x14ac:dyDescent="0.25">
      <c r="A1995" s="9">
        <v>45107</v>
      </c>
      <c r="B1995" s="10" t="s">
        <v>599</v>
      </c>
      <c r="C1995" s="10" t="s">
        <v>562</v>
      </c>
      <c r="D1995" s="10" t="s">
        <v>29</v>
      </c>
      <c r="E1995" s="10" t="s">
        <v>30</v>
      </c>
      <c r="F1995" s="10"/>
      <c r="G1995" s="10">
        <v>0</v>
      </c>
      <c r="H1995" s="11">
        <f>SUMIFS(AA:AA,$A:$A,EOMONTH($A1995,-1),$B:$B,$B1995)</f>
        <v>15</v>
      </c>
      <c r="I1995" s="63">
        <f>ROUND(SUMIFS(AC:AC,$A:$A,EOMONTH($A1995,-1),$B:$B,$B1995),2)</f>
        <v>0.68</v>
      </c>
      <c r="J1995" s="11">
        <f>SUMIFS(AB:AB,$A:$A,EOMONTH($A1995,-1),$B:$B,$B1995)</f>
        <v>450</v>
      </c>
      <c r="K1995" s="13">
        <v>0</v>
      </c>
      <c r="L1995" s="25">
        <v>0</v>
      </c>
      <c r="M1995" s="15">
        <v>0</v>
      </c>
      <c r="N1995" s="14">
        <v>0</v>
      </c>
      <c r="O1995" s="16">
        <v>0</v>
      </c>
      <c r="P1995" s="16">
        <v>0</v>
      </c>
      <c r="Q1995" s="16">
        <v>0</v>
      </c>
      <c r="R1995" s="16">
        <f>Q1995*16.876/100</f>
        <v>0</v>
      </c>
      <c r="S1995" s="17">
        <f t="shared" si="217"/>
        <v>0</v>
      </c>
      <c r="T1995" s="16">
        <v>0</v>
      </c>
      <c r="U1995" s="18">
        <f t="shared" si="218"/>
        <v>0</v>
      </c>
      <c r="V1995" s="18">
        <f t="shared" si="219"/>
        <v>0</v>
      </c>
      <c r="W1995" s="18">
        <f t="shared" si="220"/>
        <v>0</v>
      </c>
      <c r="X1995" s="27"/>
      <c r="Y1995" s="19">
        <f t="shared" si="221"/>
        <v>0</v>
      </c>
      <c r="Z1995" s="18">
        <f t="shared" si="222"/>
        <v>0</v>
      </c>
      <c r="AA1995" s="12">
        <v>15</v>
      </c>
      <c r="AB1995" s="12">
        <v>450</v>
      </c>
      <c r="AC1995" s="28">
        <f>+I1995+Y1995-Z1995</f>
        <v>0.68</v>
      </c>
      <c r="AD1995" s="20">
        <f t="shared" si="223"/>
        <v>0</v>
      </c>
      <c r="AE1995">
        <v>0</v>
      </c>
    </row>
    <row r="1996" spans="1:31" x14ac:dyDescent="0.25">
      <c r="A1996" s="9">
        <v>45107</v>
      </c>
      <c r="B1996" s="10" t="s">
        <v>600</v>
      </c>
      <c r="C1996" s="10" t="s">
        <v>562</v>
      </c>
      <c r="D1996" s="10" t="s">
        <v>29</v>
      </c>
      <c r="E1996" s="10" t="s">
        <v>30</v>
      </c>
      <c r="F1996" s="10"/>
      <c r="G1996" s="10">
        <v>0</v>
      </c>
      <c r="H1996" s="11">
        <f>SUMIFS(AA:AA,$A:$A,EOMONTH($A1996,-1),$B:$B,$B1996)</f>
        <v>50</v>
      </c>
      <c r="I1996" s="63">
        <f>ROUND(SUMIFS(AC:AC,$A:$A,EOMONTH($A1996,-1),$B:$B,$B1996),2)</f>
        <v>2.2599999999999998</v>
      </c>
      <c r="J1996" s="11">
        <f>SUMIFS(AB:AB,$A:$A,EOMONTH($A1996,-1),$B:$B,$B1996)</f>
        <v>1200</v>
      </c>
      <c r="K1996" s="13">
        <v>0</v>
      </c>
      <c r="L1996" s="25">
        <v>0</v>
      </c>
      <c r="M1996" s="15">
        <v>0</v>
      </c>
      <c r="N1996" s="14">
        <v>0</v>
      </c>
      <c r="O1996" s="16">
        <v>0</v>
      </c>
      <c r="P1996" s="16">
        <v>0</v>
      </c>
      <c r="Q1996" s="16">
        <v>0</v>
      </c>
      <c r="R1996" s="16">
        <f>Q1996*16.876/100</f>
        <v>0</v>
      </c>
      <c r="S1996" s="17">
        <f t="shared" si="217"/>
        <v>0</v>
      </c>
      <c r="T1996" s="16">
        <v>0</v>
      </c>
      <c r="U1996" s="18">
        <f t="shared" si="218"/>
        <v>0</v>
      </c>
      <c r="V1996" s="18">
        <f t="shared" si="219"/>
        <v>0</v>
      </c>
      <c r="W1996" s="18">
        <f t="shared" si="220"/>
        <v>0</v>
      </c>
      <c r="X1996" s="27"/>
      <c r="Y1996" s="19">
        <f t="shared" si="221"/>
        <v>0</v>
      </c>
      <c r="Z1996" s="18">
        <f t="shared" si="222"/>
        <v>0</v>
      </c>
      <c r="AA1996" s="12">
        <v>50</v>
      </c>
      <c r="AB1996" s="12">
        <v>1200</v>
      </c>
      <c r="AC1996" s="28">
        <f>+I1996+Y1996-Z1996</f>
        <v>2.2599999999999998</v>
      </c>
      <c r="AD1996" s="20">
        <f t="shared" si="223"/>
        <v>0</v>
      </c>
      <c r="AE1996">
        <v>0</v>
      </c>
    </row>
    <row r="1997" spans="1:31" x14ac:dyDescent="0.25">
      <c r="A1997" s="9">
        <v>45107</v>
      </c>
      <c r="B1997" s="10" t="s">
        <v>602</v>
      </c>
      <c r="C1997" s="10" t="s">
        <v>603</v>
      </c>
      <c r="D1997" s="10" t="s">
        <v>40</v>
      </c>
      <c r="E1997" s="10" t="s">
        <v>30</v>
      </c>
      <c r="F1997" s="10">
        <v>375</v>
      </c>
      <c r="G1997" s="10">
        <v>409</v>
      </c>
      <c r="H1997" s="11">
        <f>SUMIFS(AA:AA,$A:$A,EOMONTH($A1997,-1),$B:$B,$B1997)</f>
        <v>38</v>
      </c>
      <c r="I1997" s="63">
        <f>ROUND(SUMIFS(AC:AC,$A:$A,EOMONTH($A1997,-1),$B:$B,$B1997),2)</f>
        <v>-16.48</v>
      </c>
      <c r="J1997" s="11">
        <f>SUMIFS(AB:AB,$A:$A,EOMONTH($A1997,-1),$B:$B,$B1997)</f>
        <v>6688</v>
      </c>
      <c r="K1997" s="13">
        <v>0</v>
      </c>
      <c r="L1997" s="25">
        <v>0</v>
      </c>
      <c r="M1997" s="15">
        <v>0</v>
      </c>
      <c r="N1997" s="14">
        <v>0</v>
      </c>
      <c r="O1997" s="16">
        <v>0</v>
      </c>
      <c r="P1997" s="16">
        <v>0</v>
      </c>
      <c r="Q1997" s="16">
        <v>0</v>
      </c>
      <c r="R1997" s="16">
        <f>Q1997*16.876/100</f>
        <v>0</v>
      </c>
      <c r="S1997" s="17">
        <f t="shared" si="217"/>
        <v>0</v>
      </c>
      <c r="T1997" s="16">
        <v>0</v>
      </c>
      <c r="U1997" s="18">
        <f t="shared" si="218"/>
        <v>15.542</v>
      </c>
      <c r="V1997" s="18">
        <f t="shared" si="219"/>
        <v>0</v>
      </c>
      <c r="W1997" s="18">
        <f t="shared" si="220"/>
        <v>0</v>
      </c>
      <c r="X1997" s="27"/>
      <c r="Y1997" s="19">
        <f t="shared" si="221"/>
        <v>0</v>
      </c>
      <c r="Z1997" s="18">
        <f t="shared" si="222"/>
        <v>0</v>
      </c>
      <c r="AA1997" s="12">
        <v>38</v>
      </c>
      <c r="AB1997" s="12">
        <v>6688</v>
      </c>
      <c r="AC1997" s="28">
        <f>+I1997+Y1997-Z1997</f>
        <v>-16.48</v>
      </c>
      <c r="AD1997" s="20">
        <f t="shared" si="223"/>
        <v>20</v>
      </c>
      <c r="AE1997">
        <v>20</v>
      </c>
    </row>
    <row r="1998" spans="1:31" x14ac:dyDescent="0.25">
      <c r="A1998" s="9">
        <v>45107</v>
      </c>
      <c r="B1998" s="10" t="s">
        <v>604</v>
      </c>
      <c r="C1998" s="10" t="s">
        <v>603</v>
      </c>
      <c r="D1998" s="10" t="s">
        <v>40</v>
      </c>
      <c r="E1998" s="10" t="s">
        <v>30</v>
      </c>
      <c r="F1998" s="10">
        <v>375</v>
      </c>
      <c r="G1998" s="10">
        <v>409</v>
      </c>
      <c r="H1998" s="11">
        <f>SUMIFS(AA:AA,$A:$A,EOMONTH($A1998,-1),$B:$B,$B1998)</f>
        <v>291</v>
      </c>
      <c r="I1998" s="63">
        <f>ROUND(SUMIFS(AC:AC,$A:$A,EOMONTH($A1998,-1),$B:$B,$B1998),2)</f>
        <v>7.69</v>
      </c>
      <c r="J1998" s="11">
        <f>SUMIFS(AB:AB,$A:$A,EOMONTH($A1998,-1),$B:$B,$B1998)</f>
        <v>51216</v>
      </c>
      <c r="K1998" s="13">
        <v>0</v>
      </c>
      <c r="L1998" s="25">
        <v>0</v>
      </c>
      <c r="M1998" s="15">
        <v>0</v>
      </c>
      <c r="N1998" s="14">
        <v>0</v>
      </c>
      <c r="O1998" s="16">
        <v>0</v>
      </c>
      <c r="P1998" s="16">
        <v>0</v>
      </c>
      <c r="Q1998" s="16">
        <v>0</v>
      </c>
      <c r="R1998" s="16">
        <f>Q1998*16.876/100</f>
        <v>0</v>
      </c>
      <c r="S1998" s="17">
        <f t="shared" si="217"/>
        <v>0</v>
      </c>
      <c r="T1998" s="16">
        <v>0</v>
      </c>
      <c r="U1998" s="18">
        <f t="shared" si="218"/>
        <v>119.01900000000001</v>
      </c>
      <c r="V1998" s="18">
        <f t="shared" si="219"/>
        <v>0</v>
      </c>
      <c r="W1998" s="18">
        <f t="shared" si="220"/>
        <v>0</v>
      </c>
      <c r="X1998" s="27"/>
      <c r="Y1998" s="19">
        <f t="shared" si="221"/>
        <v>0</v>
      </c>
      <c r="Z1998" s="18">
        <f t="shared" si="222"/>
        <v>0</v>
      </c>
      <c r="AA1998" s="12">
        <v>291</v>
      </c>
      <c r="AB1998" s="12">
        <v>51216</v>
      </c>
      <c r="AC1998" s="28">
        <f>+I1998+Y1998-Z1998</f>
        <v>7.69</v>
      </c>
      <c r="AD1998" s="20">
        <f t="shared" si="223"/>
        <v>0</v>
      </c>
      <c r="AE1998">
        <v>0</v>
      </c>
    </row>
    <row r="1999" spans="1:31" x14ac:dyDescent="0.25">
      <c r="A1999" s="9">
        <v>45107</v>
      </c>
      <c r="B1999" s="10" t="s">
        <v>605</v>
      </c>
      <c r="C1999" s="10" t="s">
        <v>603</v>
      </c>
      <c r="D1999" s="10" t="s">
        <v>40</v>
      </c>
      <c r="E1999" s="10" t="s">
        <v>30</v>
      </c>
      <c r="F1999" s="10">
        <v>375</v>
      </c>
      <c r="G1999" s="10">
        <v>409</v>
      </c>
      <c r="H1999" s="11">
        <f>SUMIFS(AA:AA,$A:$A,EOMONTH($A1999,-1),$B:$B,$B1999)</f>
        <v>184</v>
      </c>
      <c r="I1999" s="63">
        <f>ROUND(SUMIFS(AC:AC,$A:$A,EOMONTH($A1999,-1),$B:$B,$B1999),2)</f>
        <v>8.31</v>
      </c>
      <c r="J1999" s="11">
        <f>SUMIFS(AB:AB,$A:$A,EOMONTH($A1999,-1),$B:$B,$B1999)</f>
        <v>32384</v>
      </c>
      <c r="K1999" s="13">
        <v>0</v>
      </c>
      <c r="L1999" s="25">
        <v>0</v>
      </c>
      <c r="M1999" s="15">
        <v>0</v>
      </c>
      <c r="N1999" s="14">
        <v>0</v>
      </c>
      <c r="O1999" s="16">
        <v>0</v>
      </c>
      <c r="P1999" s="16">
        <v>0</v>
      </c>
      <c r="Q1999" s="16">
        <v>0</v>
      </c>
      <c r="R1999" s="16">
        <f>Q1999*16.876/100</f>
        <v>0</v>
      </c>
      <c r="S1999" s="17">
        <f t="shared" si="217"/>
        <v>0</v>
      </c>
      <c r="T1999" s="16">
        <v>0</v>
      </c>
      <c r="U1999" s="18">
        <f t="shared" si="218"/>
        <v>75.256</v>
      </c>
      <c r="V1999" s="18">
        <f t="shared" si="219"/>
        <v>0</v>
      </c>
      <c r="W1999" s="18">
        <f t="shared" si="220"/>
        <v>0</v>
      </c>
      <c r="X1999" s="27"/>
      <c r="Y1999" s="19">
        <f t="shared" si="221"/>
        <v>0</v>
      </c>
      <c r="Z1999" s="18">
        <f t="shared" si="222"/>
        <v>0</v>
      </c>
      <c r="AA1999" s="12">
        <v>184</v>
      </c>
      <c r="AB1999" s="12">
        <v>32384</v>
      </c>
      <c r="AC1999" s="28">
        <f>+I1999+Y1999-Z1999</f>
        <v>8.31</v>
      </c>
      <c r="AD1999" s="20">
        <f t="shared" si="223"/>
        <v>0</v>
      </c>
      <c r="AE1999">
        <v>0</v>
      </c>
    </row>
    <row r="2000" spans="1:31" x14ac:dyDescent="0.25">
      <c r="A2000" s="9">
        <v>45107</v>
      </c>
      <c r="B2000" s="10" t="s">
        <v>606</v>
      </c>
      <c r="C2000" s="10" t="s">
        <v>603</v>
      </c>
      <c r="D2000" s="10" t="s">
        <v>40</v>
      </c>
      <c r="E2000" s="10" t="s">
        <v>30</v>
      </c>
      <c r="F2000" s="10">
        <v>375</v>
      </c>
      <c r="G2000" s="10">
        <v>409</v>
      </c>
      <c r="H2000" s="11">
        <f>SUMIFS(AA:AA,$A:$A,EOMONTH($A2000,-1),$B:$B,$B2000)</f>
        <v>211</v>
      </c>
      <c r="I2000" s="63">
        <f>ROUND(SUMIFS(AC:AC,$A:$A,EOMONTH($A2000,-1),$B:$B,$B2000),2)</f>
        <v>-10.49</v>
      </c>
      <c r="J2000" s="11">
        <f>SUMIFS(AB:AB,$A:$A,EOMONTH($A2000,-1),$B:$B,$B2000)</f>
        <v>37136</v>
      </c>
      <c r="K2000" s="13">
        <v>0</v>
      </c>
      <c r="L2000" s="25">
        <v>0</v>
      </c>
      <c r="M2000" s="15">
        <v>0</v>
      </c>
      <c r="N2000" s="14">
        <v>0</v>
      </c>
      <c r="O2000" s="16">
        <v>0</v>
      </c>
      <c r="P2000" s="16">
        <v>0</v>
      </c>
      <c r="Q2000" s="16">
        <v>0</v>
      </c>
      <c r="R2000" s="16">
        <f>Q2000*16.876/100</f>
        <v>0</v>
      </c>
      <c r="S2000" s="17">
        <f t="shared" si="217"/>
        <v>0</v>
      </c>
      <c r="T2000" s="16">
        <v>0</v>
      </c>
      <c r="U2000" s="18">
        <f t="shared" si="218"/>
        <v>86.299000000000007</v>
      </c>
      <c r="V2000" s="18">
        <f t="shared" si="219"/>
        <v>0</v>
      </c>
      <c r="W2000" s="18">
        <f t="shared" si="220"/>
        <v>0</v>
      </c>
      <c r="X2000" s="27"/>
      <c r="Y2000" s="19">
        <f t="shared" si="221"/>
        <v>0</v>
      </c>
      <c r="Z2000" s="18">
        <f t="shared" si="222"/>
        <v>0</v>
      </c>
      <c r="AA2000" s="12">
        <v>211</v>
      </c>
      <c r="AB2000" s="12">
        <v>37136</v>
      </c>
      <c r="AC2000" s="28">
        <f>+I2000+Y2000-Z2000</f>
        <v>-10.49</v>
      </c>
      <c r="AD2000" s="20">
        <f t="shared" si="223"/>
        <v>20</v>
      </c>
      <c r="AE2000">
        <v>20</v>
      </c>
    </row>
    <row r="2001" spans="1:31" x14ac:dyDescent="0.25">
      <c r="A2001" s="9">
        <v>45107</v>
      </c>
      <c r="B2001" s="10" t="s">
        <v>607</v>
      </c>
      <c r="C2001" s="10" t="s">
        <v>603</v>
      </c>
      <c r="D2001" s="10" t="s">
        <v>40</v>
      </c>
      <c r="E2001" s="10" t="s">
        <v>30</v>
      </c>
      <c r="F2001" s="10">
        <v>375</v>
      </c>
      <c r="G2001" s="10">
        <v>409</v>
      </c>
      <c r="H2001" s="11">
        <f>SUMIFS(AA:AA,$A:$A,EOMONTH($A2001,-1),$B:$B,$B2001)</f>
        <v>83</v>
      </c>
      <c r="I2001" s="63">
        <f>ROUND(SUMIFS(AC:AC,$A:$A,EOMONTH($A2001,-1),$B:$B,$B2001),2)</f>
        <v>-3.53</v>
      </c>
      <c r="J2001" s="11">
        <f>SUMIFS(AB:AB,$A:$A,EOMONTH($A2001,-1),$B:$B,$B2001)</f>
        <v>14608</v>
      </c>
      <c r="K2001" s="13">
        <v>0</v>
      </c>
      <c r="L2001" s="25">
        <v>0</v>
      </c>
      <c r="M2001" s="15">
        <v>0</v>
      </c>
      <c r="N2001" s="14">
        <v>0</v>
      </c>
      <c r="O2001" s="16">
        <v>0</v>
      </c>
      <c r="P2001" s="16">
        <v>0</v>
      </c>
      <c r="Q2001" s="16">
        <v>0</v>
      </c>
      <c r="R2001" s="16">
        <f>Q2001*16.876/100</f>
        <v>0</v>
      </c>
      <c r="S2001" s="17">
        <f t="shared" si="217"/>
        <v>0</v>
      </c>
      <c r="T2001" s="16">
        <v>0</v>
      </c>
      <c r="U2001" s="18">
        <f t="shared" si="218"/>
        <v>33.947000000000003</v>
      </c>
      <c r="V2001" s="18">
        <f t="shared" si="219"/>
        <v>0</v>
      </c>
      <c r="W2001" s="18">
        <f t="shared" si="220"/>
        <v>0</v>
      </c>
      <c r="X2001" s="27"/>
      <c r="Y2001" s="19">
        <f t="shared" si="221"/>
        <v>0</v>
      </c>
      <c r="Z2001" s="18">
        <f t="shared" si="222"/>
        <v>0</v>
      </c>
      <c r="AA2001" s="12">
        <v>83</v>
      </c>
      <c r="AB2001" s="12">
        <v>14608</v>
      </c>
      <c r="AC2001" s="28">
        <f>+I2001+Y2001-Z2001</f>
        <v>-3.53</v>
      </c>
      <c r="AD2001" s="20">
        <f t="shared" si="223"/>
        <v>10</v>
      </c>
      <c r="AE2001">
        <v>10</v>
      </c>
    </row>
    <row r="2002" spans="1:31" x14ac:dyDescent="0.25">
      <c r="A2002" s="9">
        <v>45107</v>
      </c>
      <c r="B2002" s="10" t="s">
        <v>608</v>
      </c>
      <c r="C2002" s="10" t="s">
        <v>603</v>
      </c>
      <c r="D2002" s="10" t="s">
        <v>40</v>
      </c>
      <c r="E2002" s="10" t="s">
        <v>30</v>
      </c>
      <c r="F2002" s="10">
        <v>460</v>
      </c>
      <c r="G2002" s="10">
        <v>501</v>
      </c>
      <c r="H2002" s="11">
        <f>SUMIFS(AA:AA,$A:$A,EOMONTH($A2002,-1),$B:$B,$B2002)</f>
        <v>82</v>
      </c>
      <c r="I2002" s="63">
        <f>ROUND(SUMIFS(AC:AC,$A:$A,EOMONTH($A2002,-1),$B:$B,$B2002),2)</f>
        <v>-3.14</v>
      </c>
      <c r="J2002" s="11">
        <f>SUMIFS(AB:AB,$A:$A,EOMONTH($A2002,-1),$B:$B,$B2002)</f>
        <v>16400</v>
      </c>
      <c r="K2002" s="13">
        <v>0</v>
      </c>
      <c r="L2002" s="25">
        <v>0</v>
      </c>
      <c r="M2002" s="15">
        <v>0</v>
      </c>
      <c r="N2002" s="14">
        <v>0</v>
      </c>
      <c r="O2002" s="16">
        <v>30</v>
      </c>
      <c r="P2002" s="16">
        <v>2220</v>
      </c>
      <c r="Q2002" s="16">
        <v>0</v>
      </c>
      <c r="R2002" s="16">
        <f>Q2002*16.876/100</f>
        <v>0</v>
      </c>
      <c r="S2002" s="17">
        <f t="shared" si="217"/>
        <v>0</v>
      </c>
      <c r="T2002" s="16">
        <v>0</v>
      </c>
      <c r="U2002" s="18">
        <f t="shared" si="218"/>
        <v>41.082000000000001</v>
      </c>
      <c r="V2002" s="18">
        <f t="shared" si="219"/>
        <v>0</v>
      </c>
      <c r="W2002" s="18">
        <f t="shared" si="220"/>
        <v>0</v>
      </c>
      <c r="X2002" s="27"/>
      <c r="Y2002" s="19">
        <f t="shared" si="221"/>
        <v>0</v>
      </c>
      <c r="Z2002" s="18">
        <f t="shared" si="222"/>
        <v>15.03</v>
      </c>
      <c r="AA2002" s="12">
        <v>52</v>
      </c>
      <c r="AB2002" s="12">
        <v>10400</v>
      </c>
      <c r="AC2002" s="28">
        <f>+I2002+Y2002-Z2002</f>
        <v>-18.169999999999998</v>
      </c>
      <c r="AD2002" s="20">
        <f t="shared" si="223"/>
        <v>20</v>
      </c>
      <c r="AE2002">
        <v>20</v>
      </c>
    </row>
    <row r="2003" spans="1:31" x14ac:dyDescent="0.25">
      <c r="A2003" s="9">
        <v>45107</v>
      </c>
      <c r="B2003" s="10" t="s">
        <v>609</v>
      </c>
      <c r="C2003" s="10" t="s">
        <v>603</v>
      </c>
      <c r="D2003" s="10" t="s">
        <v>40</v>
      </c>
      <c r="E2003" s="10" t="s">
        <v>30</v>
      </c>
      <c r="F2003" s="10">
        <v>460</v>
      </c>
      <c r="G2003" s="10">
        <v>501</v>
      </c>
      <c r="H2003" s="11">
        <f>SUMIFS(AA:AA,$A:$A,EOMONTH($A2003,-1),$B:$B,$B2003)</f>
        <v>139</v>
      </c>
      <c r="I2003" s="63">
        <f>ROUND(SUMIFS(AC:AC,$A:$A,EOMONTH($A2003,-1),$B:$B,$B2003),2)</f>
        <v>-7.4</v>
      </c>
      <c r="J2003" s="11">
        <f>SUMIFS(AB:AB,$A:$A,EOMONTH($A2003,-1),$B:$B,$B2003)</f>
        <v>27800</v>
      </c>
      <c r="K2003" s="13">
        <v>0</v>
      </c>
      <c r="L2003" s="25">
        <v>0</v>
      </c>
      <c r="M2003" s="15">
        <v>0</v>
      </c>
      <c r="N2003" s="14">
        <v>0</v>
      </c>
      <c r="O2003" s="16">
        <v>0</v>
      </c>
      <c r="P2003" s="16">
        <v>0</v>
      </c>
      <c r="Q2003" s="16">
        <v>0</v>
      </c>
      <c r="R2003" s="16">
        <f>Q2003*16.876/100</f>
        <v>0</v>
      </c>
      <c r="S2003" s="17">
        <f t="shared" si="217"/>
        <v>0</v>
      </c>
      <c r="T2003" s="16">
        <v>0</v>
      </c>
      <c r="U2003" s="18">
        <f t="shared" si="218"/>
        <v>69.638999999999996</v>
      </c>
      <c r="V2003" s="18">
        <f t="shared" si="219"/>
        <v>0</v>
      </c>
      <c r="W2003" s="18">
        <f t="shared" si="220"/>
        <v>0</v>
      </c>
      <c r="X2003" s="27"/>
      <c r="Y2003" s="19">
        <f t="shared" si="221"/>
        <v>0</v>
      </c>
      <c r="Z2003" s="18">
        <f t="shared" si="222"/>
        <v>0</v>
      </c>
      <c r="AA2003" s="12">
        <v>139</v>
      </c>
      <c r="AB2003" s="12">
        <v>27800</v>
      </c>
      <c r="AC2003" s="28">
        <f>+I2003+Y2003-Z2003</f>
        <v>-7.4</v>
      </c>
      <c r="AD2003" s="20">
        <f t="shared" si="223"/>
        <v>10</v>
      </c>
      <c r="AE2003">
        <v>10</v>
      </c>
    </row>
    <row r="2004" spans="1:31" x14ac:dyDescent="0.25">
      <c r="A2004" s="9">
        <v>45107</v>
      </c>
      <c r="B2004" s="10" t="s">
        <v>610</v>
      </c>
      <c r="C2004" s="10" t="s">
        <v>603</v>
      </c>
      <c r="D2004" s="10" t="s">
        <v>40</v>
      </c>
      <c r="E2004" s="10" t="s">
        <v>30</v>
      </c>
      <c r="F2004" s="10">
        <v>460</v>
      </c>
      <c r="G2004" s="10">
        <v>501</v>
      </c>
      <c r="H2004" s="11">
        <f>SUMIFS(AA:AA,$A:$A,EOMONTH($A2004,-1),$B:$B,$B2004)</f>
        <v>199</v>
      </c>
      <c r="I2004" s="63">
        <f>ROUND(SUMIFS(AC:AC,$A:$A,EOMONTH($A2004,-1),$B:$B,$B2004),2)</f>
        <v>2.15</v>
      </c>
      <c r="J2004" s="11">
        <f>SUMIFS(AB:AB,$A:$A,EOMONTH($A2004,-1),$B:$B,$B2004)</f>
        <v>39800</v>
      </c>
      <c r="K2004" s="13">
        <v>0</v>
      </c>
      <c r="L2004" s="25">
        <v>0</v>
      </c>
      <c r="M2004" s="15">
        <v>0</v>
      </c>
      <c r="N2004" s="14">
        <v>0</v>
      </c>
      <c r="O2004" s="16">
        <v>0</v>
      </c>
      <c r="P2004" s="16">
        <v>0</v>
      </c>
      <c r="Q2004" s="16">
        <v>0</v>
      </c>
      <c r="R2004" s="16">
        <f>Q2004*16.876/100</f>
        <v>0</v>
      </c>
      <c r="S2004" s="17">
        <f t="shared" si="217"/>
        <v>0</v>
      </c>
      <c r="T2004" s="16">
        <v>0</v>
      </c>
      <c r="U2004" s="18">
        <f t="shared" si="218"/>
        <v>99.698999999999998</v>
      </c>
      <c r="V2004" s="18">
        <f t="shared" si="219"/>
        <v>0</v>
      </c>
      <c r="W2004" s="18">
        <f t="shared" si="220"/>
        <v>0</v>
      </c>
      <c r="X2004" s="27"/>
      <c r="Y2004" s="19">
        <f t="shared" si="221"/>
        <v>0</v>
      </c>
      <c r="Z2004" s="18">
        <f t="shared" si="222"/>
        <v>0</v>
      </c>
      <c r="AA2004" s="12">
        <v>199</v>
      </c>
      <c r="AB2004" s="12">
        <v>39800</v>
      </c>
      <c r="AC2004" s="28">
        <f>+I2004+Y2004-Z2004</f>
        <v>2.15</v>
      </c>
      <c r="AD2004" s="20">
        <f t="shared" si="223"/>
        <v>0</v>
      </c>
      <c r="AE2004">
        <v>0</v>
      </c>
    </row>
    <row r="2005" spans="1:31" x14ac:dyDescent="0.25">
      <c r="A2005" s="9">
        <v>45107</v>
      </c>
      <c r="B2005" s="10" t="s">
        <v>611</v>
      </c>
      <c r="C2005" s="10" t="s">
        <v>603</v>
      </c>
      <c r="D2005" s="10" t="s">
        <v>40</v>
      </c>
      <c r="E2005" s="10" t="s">
        <v>30</v>
      </c>
      <c r="F2005" s="10">
        <v>460</v>
      </c>
      <c r="G2005" s="10">
        <v>501</v>
      </c>
      <c r="H2005" s="11">
        <f>SUMIFS(AA:AA,$A:$A,EOMONTH($A2005,-1),$B:$B,$B2005)</f>
        <v>59</v>
      </c>
      <c r="I2005" s="63">
        <f>ROUND(SUMIFS(AC:AC,$A:$A,EOMONTH($A2005,-1),$B:$B,$B2005),2)</f>
        <v>-17.850000000000001</v>
      </c>
      <c r="J2005" s="11">
        <f>SUMIFS(AB:AB,$A:$A,EOMONTH($A2005,-1),$B:$B,$B2005)</f>
        <v>11800</v>
      </c>
      <c r="K2005" s="13">
        <v>0</v>
      </c>
      <c r="L2005" s="25">
        <v>0</v>
      </c>
      <c r="M2005" s="15">
        <v>0</v>
      </c>
      <c r="N2005" s="14">
        <v>0</v>
      </c>
      <c r="O2005" s="16">
        <v>30</v>
      </c>
      <c r="P2005" s="16">
        <v>2220</v>
      </c>
      <c r="Q2005" s="16">
        <v>0</v>
      </c>
      <c r="R2005" s="16">
        <f>Q2005*16.876/100</f>
        <v>0</v>
      </c>
      <c r="S2005" s="17">
        <f t="shared" si="217"/>
        <v>0</v>
      </c>
      <c r="T2005" s="16">
        <v>0</v>
      </c>
      <c r="U2005" s="18">
        <f t="shared" si="218"/>
        <v>29.559000000000001</v>
      </c>
      <c r="V2005" s="18">
        <f t="shared" si="219"/>
        <v>0</v>
      </c>
      <c r="W2005" s="18">
        <f t="shared" si="220"/>
        <v>0</v>
      </c>
      <c r="X2005" s="27"/>
      <c r="Y2005" s="19">
        <f t="shared" si="221"/>
        <v>0</v>
      </c>
      <c r="Z2005" s="18">
        <f t="shared" si="222"/>
        <v>15.03</v>
      </c>
      <c r="AA2005" s="12">
        <v>29</v>
      </c>
      <c r="AB2005" s="12">
        <v>5800</v>
      </c>
      <c r="AC2005" s="28">
        <f>+I2005+Y2005-Z2005</f>
        <v>-32.880000000000003</v>
      </c>
      <c r="AD2005" s="20">
        <f t="shared" si="223"/>
        <v>40</v>
      </c>
      <c r="AE2005">
        <v>40</v>
      </c>
    </row>
    <row r="2006" spans="1:31" x14ac:dyDescent="0.25">
      <c r="A2006" s="9">
        <v>45107</v>
      </c>
      <c r="B2006" s="10" t="s">
        <v>612</v>
      </c>
      <c r="C2006" s="10" t="s">
        <v>603</v>
      </c>
      <c r="D2006" s="10" t="s">
        <v>40</v>
      </c>
      <c r="E2006" s="10" t="s">
        <v>30</v>
      </c>
      <c r="F2006" s="10">
        <v>460</v>
      </c>
      <c r="G2006" s="10">
        <v>501</v>
      </c>
      <c r="H2006" s="11">
        <f>SUMIFS(AA:AA,$A:$A,EOMONTH($A2006,-1),$B:$B,$B2006)</f>
        <v>117</v>
      </c>
      <c r="I2006" s="63">
        <f>ROUND(SUMIFS(AC:AC,$A:$A,EOMONTH($A2006,-1),$B:$B,$B2006),2)</f>
        <v>-1.56</v>
      </c>
      <c r="J2006" s="11">
        <f>SUMIFS(AB:AB,$A:$A,EOMONTH($A2006,-1),$B:$B,$B2006)</f>
        <v>23400</v>
      </c>
      <c r="K2006" s="13">
        <v>0</v>
      </c>
      <c r="L2006" s="25">
        <v>0</v>
      </c>
      <c r="M2006" s="15">
        <v>0</v>
      </c>
      <c r="N2006" s="14">
        <v>0</v>
      </c>
      <c r="O2006" s="16">
        <v>0</v>
      </c>
      <c r="P2006" s="16">
        <v>0</v>
      </c>
      <c r="Q2006" s="16">
        <v>0</v>
      </c>
      <c r="R2006" s="16">
        <f>Q2006*16.876/100</f>
        <v>0</v>
      </c>
      <c r="S2006" s="17">
        <f t="shared" si="217"/>
        <v>0</v>
      </c>
      <c r="T2006" s="16">
        <v>0</v>
      </c>
      <c r="U2006" s="18">
        <f t="shared" si="218"/>
        <v>58.616999999999997</v>
      </c>
      <c r="V2006" s="18">
        <f t="shared" si="219"/>
        <v>0</v>
      </c>
      <c r="W2006" s="18">
        <f t="shared" si="220"/>
        <v>0</v>
      </c>
      <c r="X2006" s="27"/>
      <c r="Y2006" s="19">
        <f t="shared" si="221"/>
        <v>0</v>
      </c>
      <c r="Z2006" s="18">
        <f t="shared" si="222"/>
        <v>0</v>
      </c>
      <c r="AA2006" s="12">
        <v>117</v>
      </c>
      <c r="AB2006" s="12">
        <v>23400</v>
      </c>
      <c r="AC2006" s="28">
        <f>+I2006+Y2006-Z2006</f>
        <v>-1.56</v>
      </c>
      <c r="AD2006" s="20">
        <f t="shared" si="223"/>
        <v>10</v>
      </c>
      <c r="AE2006">
        <v>10</v>
      </c>
    </row>
    <row r="2007" spans="1:31" x14ac:dyDescent="0.25">
      <c r="A2007" s="9">
        <v>45107</v>
      </c>
      <c r="B2007" s="10" t="s">
        <v>613</v>
      </c>
      <c r="C2007" s="10" t="s">
        <v>603</v>
      </c>
      <c r="D2007" s="10" t="s">
        <v>29</v>
      </c>
      <c r="E2007" s="10" t="s">
        <v>30</v>
      </c>
      <c r="F2007" s="10"/>
      <c r="G2007" s="10">
        <v>0</v>
      </c>
      <c r="H2007" s="11">
        <f>SUMIFS(AA:AA,$A:$A,EOMONTH($A2007,-1),$B:$B,$B2007)</f>
        <v>-1</v>
      </c>
      <c r="I2007" s="63">
        <f>ROUND(SUMIFS(AC:AC,$A:$A,EOMONTH($A2007,-1),$B:$B,$B2007),2)</f>
        <v>0</v>
      </c>
      <c r="J2007" s="11">
        <f>SUMIFS(AB:AB,$A:$A,EOMONTH($A2007,-1),$B:$B,$B2007)</f>
        <v>-236</v>
      </c>
      <c r="K2007" s="13">
        <v>0</v>
      </c>
      <c r="L2007" s="25">
        <v>0</v>
      </c>
      <c r="M2007" s="15">
        <v>0</v>
      </c>
      <c r="N2007" s="14">
        <v>0</v>
      </c>
      <c r="O2007" s="16">
        <v>0</v>
      </c>
      <c r="P2007" s="16">
        <v>0</v>
      </c>
      <c r="Q2007" s="16">
        <v>0</v>
      </c>
      <c r="R2007" s="16">
        <f>Q2007*16.876/100</f>
        <v>0</v>
      </c>
      <c r="S2007" s="17">
        <f t="shared" si="217"/>
        <v>0</v>
      </c>
      <c r="T2007" s="16">
        <v>0</v>
      </c>
      <c r="U2007" s="18">
        <f t="shared" si="218"/>
        <v>0</v>
      </c>
      <c r="V2007" s="18">
        <f t="shared" si="219"/>
        <v>0</v>
      </c>
      <c r="W2007" s="18">
        <f t="shared" si="220"/>
        <v>0</v>
      </c>
      <c r="X2007" s="27"/>
      <c r="Y2007" s="19">
        <f t="shared" si="221"/>
        <v>0</v>
      </c>
      <c r="Z2007" s="18">
        <f t="shared" si="222"/>
        <v>0</v>
      </c>
      <c r="AA2007" s="12">
        <v>-1</v>
      </c>
      <c r="AB2007" s="12">
        <v>-236</v>
      </c>
      <c r="AC2007" s="28">
        <f>+I2007+Y2007-Z2007</f>
        <v>0</v>
      </c>
      <c r="AD2007" s="20">
        <f t="shared" si="223"/>
        <v>0</v>
      </c>
      <c r="AE2007">
        <v>0</v>
      </c>
    </row>
    <row r="2008" spans="1:31" x14ac:dyDescent="0.25">
      <c r="A2008" s="9">
        <v>45107</v>
      </c>
      <c r="B2008" s="10" t="s">
        <v>614</v>
      </c>
      <c r="C2008" s="10" t="s">
        <v>603</v>
      </c>
      <c r="D2008" s="10" t="s">
        <v>29</v>
      </c>
      <c r="E2008" s="10" t="s">
        <v>30</v>
      </c>
      <c r="F2008" s="10"/>
      <c r="G2008" s="10">
        <v>0</v>
      </c>
      <c r="H2008" s="11">
        <f>SUMIFS(AA:AA,$A:$A,EOMONTH($A2008,-1),$B:$B,$B2008)</f>
        <v>10</v>
      </c>
      <c r="I2008" s="63">
        <f>ROUND(SUMIFS(AC:AC,$A:$A,EOMONTH($A2008,-1),$B:$B,$B2008),2)</f>
        <v>0.45</v>
      </c>
      <c r="J2008" s="11">
        <f>SUMIFS(AB:AB,$A:$A,EOMONTH($A2008,-1),$B:$B,$B2008)</f>
        <v>0</v>
      </c>
      <c r="K2008" s="13">
        <v>0</v>
      </c>
      <c r="L2008" s="25">
        <v>0</v>
      </c>
      <c r="M2008" s="15">
        <v>0</v>
      </c>
      <c r="N2008" s="14">
        <v>0</v>
      </c>
      <c r="O2008" s="16">
        <v>0</v>
      </c>
      <c r="P2008" s="16">
        <v>0</v>
      </c>
      <c r="Q2008" s="16">
        <v>0</v>
      </c>
      <c r="R2008" s="16">
        <f>Q2008*16.876/100</f>
        <v>0</v>
      </c>
      <c r="S2008" s="17">
        <f t="shared" si="217"/>
        <v>0</v>
      </c>
      <c r="T2008" s="16">
        <v>0</v>
      </c>
      <c r="U2008" s="18">
        <f t="shared" si="218"/>
        <v>0</v>
      </c>
      <c r="V2008" s="18">
        <f t="shared" si="219"/>
        <v>0</v>
      </c>
      <c r="W2008" s="18">
        <f t="shared" si="220"/>
        <v>0</v>
      </c>
      <c r="X2008" s="27"/>
      <c r="Y2008" s="19">
        <f t="shared" si="221"/>
        <v>0</v>
      </c>
      <c r="Z2008" s="18">
        <f t="shared" si="222"/>
        <v>0</v>
      </c>
      <c r="AA2008" s="12">
        <v>10</v>
      </c>
      <c r="AB2008" s="12">
        <v>0</v>
      </c>
      <c r="AC2008" s="28">
        <f>+I2008+Y2008-Z2008</f>
        <v>0.45</v>
      </c>
      <c r="AD2008" s="20">
        <f t="shared" si="223"/>
        <v>0</v>
      </c>
      <c r="AE2008">
        <v>0</v>
      </c>
    </row>
    <row r="2009" spans="1:31" x14ac:dyDescent="0.25">
      <c r="A2009" s="9">
        <v>45107</v>
      </c>
      <c r="B2009" s="10" t="s">
        <v>615</v>
      </c>
      <c r="C2009" s="10" t="s">
        <v>603</v>
      </c>
      <c r="D2009" s="10" t="s">
        <v>40</v>
      </c>
      <c r="E2009" s="10" t="s">
        <v>30</v>
      </c>
      <c r="F2009" s="10">
        <v>555</v>
      </c>
      <c r="G2009" s="10">
        <v>605</v>
      </c>
      <c r="H2009" s="11">
        <f>SUMIFS(AA:AA,$A:$A,EOMONTH($A2009,-1),$B:$B,$B2009)</f>
        <v>8</v>
      </c>
      <c r="I2009" s="63">
        <f>ROUND(SUMIFS(AC:AC,$A:$A,EOMONTH($A2009,-1),$B:$B,$B2009),2)</f>
        <v>-16.43</v>
      </c>
      <c r="J2009" s="11">
        <f>SUMIFS(AB:AB,$A:$A,EOMONTH($A2009,-1),$B:$B,$B2009)</f>
        <v>1888</v>
      </c>
      <c r="K2009" s="13">
        <v>0</v>
      </c>
      <c r="L2009" s="25">
        <v>0</v>
      </c>
      <c r="M2009" s="15">
        <v>0</v>
      </c>
      <c r="N2009" s="14">
        <v>0</v>
      </c>
      <c r="O2009" s="16">
        <v>0</v>
      </c>
      <c r="P2009" s="16">
        <v>0</v>
      </c>
      <c r="Q2009" s="16">
        <v>0</v>
      </c>
      <c r="R2009" s="16">
        <f>Q2009*16.876/100</f>
        <v>0</v>
      </c>
      <c r="S2009" s="17">
        <f t="shared" si="217"/>
        <v>0</v>
      </c>
      <c r="T2009" s="16">
        <v>0</v>
      </c>
      <c r="U2009" s="18">
        <f t="shared" si="218"/>
        <v>4.84</v>
      </c>
      <c r="V2009" s="18">
        <f t="shared" si="219"/>
        <v>0</v>
      </c>
      <c r="W2009" s="18">
        <f t="shared" si="220"/>
        <v>0</v>
      </c>
      <c r="X2009" s="27"/>
      <c r="Y2009" s="19">
        <f t="shared" si="221"/>
        <v>0</v>
      </c>
      <c r="Z2009" s="18">
        <f t="shared" si="222"/>
        <v>0</v>
      </c>
      <c r="AA2009" s="12">
        <v>8</v>
      </c>
      <c r="AB2009" s="12">
        <v>1888</v>
      </c>
      <c r="AC2009" s="28">
        <f>+I2009+Y2009-Z2009</f>
        <v>-16.43</v>
      </c>
      <c r="AD2009" s="20">
        <f t="shared" si="223"/>
        <v>20</v>
      </c>
      <c r="AE2009">
        <v>20</v>
      </c>
    </row>
    <row r="2010" spans="1:31" x14ac:dyDescent="0.25">
      <c r="A2010" s="9">
        <v>45107</v>
      </c>
      <c r="B2010" s="10" t="s">
        <v>616</v>
      </c>
      <c r="C2010" s="10" t="s">
        <v>603</v>
      </c>
      <c r="D2010" s="10" t="s">
        <v>29</v>
      </c>
      <c r="E2010" s="10" t="s">
        <v>30</v>
      </c>
      <c r="F2010" s="10"/>
      <c r="G2010" s="10">
        <v>0</v>
      </c>
      <c r="H2010" s="11">
        <f>SUMIFS(AA:AA,$A:$A,EOMONTH($A2010,-1),$B:$B,$B2010)</f>
        <v>3</v>
      </c>
      <c r="I2010" s="63">
        <f>ROUND(SUMIFS(AC:AC,$A:$A,EOMONTH($A2010,-1),$B:$B,$B2010),2)</f>
        <v>0.14000000000000001</v>
      </c>
      <c r="J2010" s="11">
        <f>SUMIFS(AB:AB,$A:$A,EOMONTH($A2010,-1),$B:$B,$B2010)</f>
        <v>708</v>
      </c>
      <c r="K2010" s="13">
        <v>0</v>
      </c>
      <c r="L2010" s="25">
        <v>0</v>
      </c>
      <c r="M2010" s="15">
        <v>0</v>
      </c>
      <c r="N2010" s="14">
        <v>0</v>
      </c>
      <c r="O2010" s="16">
        <v>0</v>
      </c>
      <c r="P2010" s="16">
        <v>0</v>
      </c>
      <c r="Q2010" s="16">
        <v>0</v>
      </c>
      <c r="R2010" s="16">
        <f>Q2010*16.876/100</f>
        <v>0</v>
      </c>
      <c r="S2010" s="17">
        <f t="shared" si="217"/>
        <v>0</v>
      </c>
      <c r="T2010" s="16">
        <v>0</v>
      </c>
      <c r="U2010" s="18">
        <f t="shared" si="218"/>
        <v>0</v>
      </c>
      <c r="V2010" s="18">
        <f t="shared" si="219"/>
        <v>0</v>
      </c>
      <c r="W2010" s="18">
        <f t="shared" si="220"/>
        <v>0</v>
      </c>
      <c r="X2010" s="27"/>
      <c r="Y2010" s="19">
        <f t="shared" si="221"/>
        <v>0</v>
      </c>
      <c r="Z2010" s="18">
        <f t="shared" si="222"/>
        <v>0</v>
      </c>
      <c r="AA2010" s="12">
        <v>3</v>
      </c>
      <c r="AB2010" s="12">
        <v>708</v>
      </c>
      <c r="AC2010" s="28">
        <f>+I2010+Y2010-Z2010</f>
        <v>0.14000000000000001</v>
      </c>
      <c r="AD2010" s="20">
        <f t="shared" si="223"/>
        <v>0</v>
      </c>
      <c r="AE2010">
        <v>0</v>
      </c>
    </row>
    <row r="2011" spans="1:31" x14ac:dyDescent="0.25">
      <c r="A2011" s="9">
        <v>45107</v>
      </c>
      <c r="B2011" s="10" t="s">
        <v>617</v>
      </c>
      <c r="C2011" s="10" t="s">
        <v>603</v>
      </c>
      <c r="D2011" s="10" t="s">
        <v>40</v>
      </c>
      <c r="E2011" s="10" t="s">
        <v>30</v>
      </c>
      <c r="F2011" s="10">
        <v>555</v>
      </c>
      <c r="G2011" s="10">
        <v>605</v>
      </c>
      <c r="H2011" s="11">
        <f>SUMIFS(AA:AA,$A:$A,EOMONTH($A2011,-1),$B:$B,$B2011)</f>
        <v>65</v>
      </c>
      <c r="I2011" s="63">
        <f>ROUND(SUMIFS(AC:AC,$A:$A,EOMONTH($A2011,-1),$B:$B,$B2011),2)</f>
        <v>-13.86</v>
      </c>
      <c r="J2011" s="11">
        <f>SUMIFS(AB:AB,$A:$A,EOMONTH($A2011,-1),$B:$B,$B2011)</f>
        <v>15340</v>
      </c>
      <c r="K2011" s="13">
        <v>0</v>
      </c>
      <c r="L2011" s="25">
        <v>0</v>
      </c>
      <c r="M2011" s="15">
        <v>0</v>
      </c>
      <c r="N2011" s="14">
        <v>0</v>
      </c>
      <c r="O2011" s="16">
        <v>0</v>
      </c>
      <c r="P2011" s="16">
        <v>0</v>
      </c>
      <c r="Q2011" s="16">
        <v>0</v>
      </c>
      <c r="R2011" s="16">
        <f>Q2011*16.876/100</f>
        <v>0</v>
      </c>
      <c r="S2011" s="17">
        <f t="shared" si="217"/>
        <v>0</v>
      </c>
      <c r="T2011" s="16">
        <v>0</v>
      </c>
      <c r="U2011" s="18">
        <f t="shared" si="218"/>
        <v>39.325000000000003</v>
      </c>
      <c r="V2011" s="18">
        <f t="shared" si="219"/>
        <v>0</v>
      </c>
      <c r="W2011" s="18">
        <f t="shared" si="220"/>
        <v>0</v>
      </c>
      <c r="X2011" s="27"/>
      <c r="Y2011" s="19">
        <f t="shared" si="221"/>
        <v>0</v>
      </c>
      <c r="Z2011" s="18">
        <f t="shared" si="222"/>
        <v>0</v>
      </c>
      <c r="AA2011" s="12">
        <v>65</v>
      </c>
      <c r="AB2011" s="12">
        <v>15340</v>
      </c>
      <c r="AC2011" s="28">
        <f>+I2011+Y2011-Z2011</f>
        <v>-13.86</v>
      </c>
      <c r="AD2011" s="20">
        <f t="shared" si="223"/>
        <v>20</v>
      </c>
      <c r="AE2011">
        <v>20</v>
      </c>
    </row>
    <row r="2012" spans="1:31" x14ac:dyDescent="0.25">
      <c r="A2012" s="9">
        <v>45107</v>
      </c>
      <c r="B2012" s="10" t="s">
        <v>618</v>
      </c>
      <c r="C2012" s="10" t="s">
        <v>603</v>
      </c>
      <c r="D2012" s="10" t="s">
        <v>40</v>
      </c>
      <c r="E2012" s="10" t="s">
        <v>30</v>
      </c>
      <c r="F2012" s="10">
        <v>130</v>
      </c>
      <c r="G2012" s="10">
        <v>142</v>
      </c>
      <c r="H2012" s="11">
        <f>SUMIFS(AA:AA,$A:$A,EOMONTH($A2012,-1),$B:$B,$B2012)</f>
        <v>621</v>
      </c>
      <c r="I2012" s="63">
        <f>ROUND(SUMIFS(AC:AC,$A:$A,EOMONTH($A2012,-1),$B:$B,$B2012),2)</f>
        <v>8.67</v>
      </c>
      <c r="J2012" s="11">
        <f>SUMIFS(AB:AB,$A:$A,EOMONTH($A2012,-1),$B:$B,$B2012)</f>
        <v>47196</v>
      </c>
      <c r="K2012" s="13">
        <v>0</v>
      </c>
      <c r="L2012" s="25">
        <v>0</v>
      </c>
      <c r="M2012" s="15">
        <v>0</v>
      </c>
      <c r="N2012" s="14">
        <v>0</v>
      </c>
      <c r="O2012" s="16">
        <v>71</v>
      </c>
      <c r="P2012" s="16">
        <v>1996.52</v>
      </c>
      <c r="Q2012" s="16">
        <v>0</v>
      </c>
      <c r="R2012" s="16">
        <f>Q2012*16.876/100</f>
        <v>0</v>
      </c>
      <c r="S2012" s="17">
        <f t="shared" si="217"/>
        <v>0</v>
      </c>
      <c r="T2012" s="16">
        <v>0</v>
      </c>
      <c r="U2012" s="18">
        <f t="shared" si="218"/>
        <v>88.182000000000002</v>
      </c>
      <c r="V2012" s="18">
        <f t="shared" si="219"/>
        <v>0</v>
      </c>
      <c r="W2012" s="18">
        <f t="shared" si="220"/>
        <v>0</v>
      </c>
      <c r="X2012" s="27"/>
      <c r="Y2012" s="19">
        <f t="shared" si="221"/>
        <v>0</v>
      </c>
      <c r="Z2012" s="18">
        <f t="shared" si="222"/>
        <v>10.082000000000001</v>
      </c>
      <c r="AA2012" s="12">
        <v>550</v>
      </c>
      <c r="AB2012" s="12">
        <v>41800</v>
      </c>
      <c r="AC2012" s="28">
        <f>+I2012+Y2012-Z2012</f>
        <v>-1.4120000000000008</v>
      </c>
      <c r="AD2012" s="20">
        <f t="shared" si="223"/>
        <v>10</v>
      </c>
      <c r="AE2012">
        <v>10</v>
      </c>
    </row>
    <row r="2013" spans="1:31" x14ac:dyDescent="0.25">
      <c r="A2013" s="9">
        <v>45107</v>
      </c>
      <c r="B2013" s="10" t="s">
        <v>619</v>
      </c>
      <c r="C2013" s="10" t="s">
        <v>603</v>
      </c>
      <c r="D2013" s="10" t="s">
        <v>40</v>
      </c>
      <c r="E2013" s="10" t="s">
        <v>30</v>
      </c>
      <c r="F2013" s="10">
        <v>175</v>
      </c>
      <c r="G2013" s="10">
        <v>191</v>
      </c>
      <c r="H2013" s="11">
        <f>SUMIFS(AA:AA,$A:$A,EOMONTH($A2013,-1),$B:$B,$B2013)</f>
        <v>688</v>
      </c>
      <c r="I2013" s="63">
        <f>ROUND(SUMIFS(AC:AC,$A:$A,EOMONTH($A2013,-1),$B:$B,$B2013),2)</f>
        <v>17.940000000000001</v>
      </c>
      <c r="J2013" s="11">
        <f>SUMIFS(AB:AB,$A:$A,EOMONTH($A2013,-1),$B:$B,$B2013)</f>
        <v>55040</v>
      </c>
      <c r="K2013" s="13">
        <v>0</v>
      </c>
      <c r="L2013" s="25">
        <v>0</v>
      </c>
      <c r="M2013" s="15">
        <v>0</v>
      </c>
      <c r="N2013" s="14">
        <v>0</v>
      </c>
      <c r="O2013" s="16">
        <v>25</v>
      </c>
      <c r="P2013" s="16">
        <v>740</v>
      </c>
      <c r="Q2013" s="16">
        <v>0</v>
      </c>
      <c r="R2013" s="16">
        <f>Q2013*16.876/100</f>
        <v>0</v>
      </c>
      <c r="S2013" s="17">
        <f t="shared" si="217"/>
        <v>0</v>
      </c>
      <c r="T2013" s="16">
        <v>0</v>
      </c>
      <c r="U2013" s="18">
        <f t="shared" si="218"/>
        <v>131.40799999999999</v>
      </c>
      <c r="V2013" s="18">
        <f t="shared" si="219"/>
        <v>0</v>
      </c>
      <c r="W2013" s="18">
        <f t="shared" si="220"/>
        <v>0</v>
      </c>
      <c r="X2013" s="27"/>
      <c r="Y2013" s="19">
        <f t="shared" si="221"/>
        <v>0</v>
      </c>
      <c r="Z2013" s="18">
        <f t="shared" si="222"/>
        <v>4.7750000000000004</v>
      </c>
      <c r="AA2013" s="12">
        <v>663</v>
      </c>
      <c r="AB2013" s="12">
        <v>53040</v>
      </c>
      <c r="AC2013" s="28">
        <f>+I2013+Y2013-Z2013</f>
        <v>13.165000000000001</v>
      </c>
      <c r="AD2013" s="20">
        <f t="shared" si="223"/>
        <v>0</v>
      </c>
      <c r="AE2013">
        <v>0</v>
      </c>
    </row>
    <row r="2014" spans="1:31" x14ac:dyDescent="0.25">
      <c r="A2014" s="9">
        <v>45107</v>
      </c>
      <c r="B2014" s="10" t="s">
        <v>620</v>
      </c>
      <c r="C2014" s="10" t="s">
        <v>603</v>
      </c>
      <c r="D2014" s="10" t="s">
        <v>40</v>
      </c>
      <c r="E2014" s="10" t="s">
        <v>30</v>
      </c>
      <c r="F2014" s="10">
        <v>350</v>
      </c>
      <c r="G2014" s="10">
        <v>381</v>
      </c>
      <c r="H2014" s="11">
        <f>SUMIFS(AA:AA,$A:$A,EOMONTH($A2014,-1),$B:$B,$B2014)</f>
        <v>514</v>
      </c>
      <c r="I2014" s="63">
        <f>ROUND(SUMIFS(AC:AC,$A:$A,EOMONTH($A2014,-1),$B:$B,$B2014),2)</f>
        <v>-37.25</v>
      </c>
      <c r="J2014" s="11">
        <f>SUMIFS(AB:AB,$A:$A,EOMONTH($A2014,-1),$B:$B,$B2014)</f>
        <v>51147.75</v>
      </c>
      <c r="K2014" s="13">
        <v>0</v>
      </c>
      <c r="L2014" s="25">
        <v>0</v>
      </c>
      <c r="M2014" s="15">
        <v>0</v>
      </c>
      <c r="N2014" s="14">
        <v>0</v>
      </c>
      <c r="O2014" s="16">
        <v>60</v>
      </c>
      <c r="P2014" s="16">
        <v>3285.6</v>
      </c>
      <c r="Q2014" s="16">
        <v>0</v>
      </c>
      <c r="R2014" s="16">
        <f>Q2014*16.876/100</f>
        <v>0</v>
      </c>
      <c r="S2014" s="17">
        <f t="shared" si="217"/>
        <v>0</v>
      </c>
      <c r="T2014" s="16">
        <v>0</v>
      </c>
      <c r="U2014" s="18">
        <f t="shared" si="218"/>
        <v>195.834</v>
      </c>
      <c r="V2014" s="18">
        <f t="shared" si="219"/>
        <v>0</v>
      </c>
      <c r="W2014" s="18">
        <f t="shared" si="220"/>
        <v>0</v>
      </c>
      <c r="X2014" s="27"/>
      <c r="Y2014" s="19">
        <f t="shared" si="221"/>
        <v>0</v>
      </c>
      <c r="Z2014" s="18">
        <f t="shared" si="222"/>
        <v>22.86</v>
      </c>
      <c r="AA2014" s="12">
        <v>454</v>
      </c>
      <c r="AB2014" s="12">
        <v>45177.2</v>
      </c>
      <c r="AC2014" s="28">
        <f>+I2014+Y2014-Z2014</f>
        <v>-60.11</v>
      </c>
      <c r="AD2014" s="20">
        <f t="shared" si="223"/>
        <v>70</v>
      </c>
      <c r="AE2014">
        <v>70</v>
      </c>
    </row>
    <row r="2015" spans="1:31" x14ac:dyDescent="0.25">
      <c r="A2015" s="9">
        <v>45107</v>
      </c>
      <c r="B2015" s="10" t="s">
        <v>622</v>
      </c>
      <c r="C2015" s="10" t="s">
        <v>603</v>
      </c>
      <c r="D2015" s="10" t="s">
        <v>29</v>
      </c>
      <c r="E2015" s="10" t="s">
        <v>30</v>
      </c>
      <c r="F2015" s="10"/>
      <c r="G2015" s="10">
        <v>0</v>
      </c>
      <c r="H2015" s="11">
        <f>SUMIFS(AA:AA,$A:$A,EOMONTH($A2015,-1),$B:$B,$B2015)</f>
        <v>515</v>
      </c>
      <c r="I2015" s="63">
        <f>ROUND(SUMIFS(AC:AC,$A:$A,EOMONTH($A2015,-1),$B:$B,$B2015),2)</f>
        <v>23.25</v>
      </c>
      <c r="J2015" s="11">
        <f>SUMIFS(AB:AB,$A:$A,EOMONTH($A2015,-1),$B:$B,$B2015)</f>
        <v>1888.37</v>
      </c>
      <c r="K2015" s="13">
        <v>0</v>
      </c>
      <c r="L2015" s="25">
        <v>0</v>
      </c>
      <c r="M2015" s="15">
        <v>0</v>
      </c>
      <c r="N2015" s="14">
        <v>0</v>
      </c>
      <c r="O2015" s="16">
        <v>0</v>
      </c>
      <c r="P2015" s="16">
        <v>0</v>
      </c>
      <c r="Q2015" s="16">
        <v>0</v>
      </c>
      <c r="R2015" s="16">
        <f>Q2015*16.876/100</f>
        <v>0</v>
      </c>
      <c r="S2015" s="17">
        <f t="shared" si="217"/>
        <v>0</v>
      </c>
      <c r="T2015" s="16">
        <v>0</v>
      </c>
      <c r="U2015" s="18">
        <f t="shared" si="218"/>
        <v>0</v>
      </c>
      <c r="V2015" s="18">
        <f t="shared" si="219"/>
        <v>0</v>
      </c>
      <c r="W2015" s="18">
        <f t="shared" si="220"/>
        <v>0</v>
      </c>
      <c r="X2015" s="27"/>
      <c r="Y2015" s="19">
        <f t="shared" si="221"/>
        <v>0</v>
      </c>
      <c r="Z2015" s="18">
        <f t="shared" si="222"/>
        <v>0</v>
      </c>
      <c r="AA2015" s="12">
        <v>515</v>
      </c>
      <c r="AB2015" s="12">
        <v>1888.37</v>
      </c>
      <c r="AC2015" s="28">
        <f>+I2015+Y2015-Z2015</f>
        <v>23.25</v>
      </c>
      <c r="AD2015" s="20">
        <f t="shared" si="223"/>
        <v>0</v>
      </c>
      <c r="AE2015">
        <v>0</v>
      </c>
    </row>
    <row r="2016" spans="1:31" x14ac:dyDescent="0.25">
      <c r="A2016" s="9">
        <v>45107</v>
      </c>
      <c r="B2016" s="10" t="s">
        <v>623</v>
      </c>
      <c r="C2016" s="10" t="s">
        <v>603</v>
      </c>
      <c r="D2016" s="10" t="s">
        <v>29</v>
      </c>
      <c r="E2016" s="10" t="s">
        <v>30</v>
      </c>
      <c r="F2016" s="10"/>
      <c r="G2016" s="10">
        <v>0</v>
      </c>
      <c r="H2016" s="11">
        <f>SUMIFS(AA:AA,$A:$A,EOMONTH($A2016,-1),$B:$B,$B2016)</f>
        <v>515</v>
      </c>
      <c r="I2016" s="63">
        <f>ROUND(SUMIFS(AC:AC,$A:$A,EOMONTH($A2016,-1),$B:$B,$B2016),2)</f>
        <v>23.25</v>
      </c>
      <c r="J2016" s="11">
        <f>SUMIFS(AB:AB,$A:$A,EOMONTH($A2016,-1),$B:$B,$B2016)</f>
        <v>1802.32</v>
      </c>
      <c r="K2016" s="13">
        <v>0</v>
      </c>
      <c r="L2016" s="25">
        <v>0</v>
      </c>
      <c r="M2016" s="15">
        <v>0</v>
      </c>
      <c r="N2016" s="14">
        <v>0</v>
      </c>
      <c r="O2016" s="16">
        <v>0</v>
      </c>
      <c r="P2016" s="16">
        <v>0</v>
      </c>
      <c r="Q2016" s="16">
        <v>0</v>
      </c>
      <c r="R2016" s="16">
        <f>Q2016*16.876/100</f>
        <v>0</v>
      </c>
      <c r="S2016" s="17">
        <f t="shared" si="217"/>
        <v>0</v>
      </c>
      <c r="T2016" s="16">
        <v>0</v>
      </c>
      <c r="U2016" s="18">
        <f t="shared" si="218"/>
        <v>0</v>
      </c>
      <c r="V2016" s="18">
        <f t="shared" si="219"/>
        <v>0</v>
      </c>
      <c r="W2016" s="18">
        <f t="shared" si="220"/>
        <v>0</v>
      </c>
      <c r="X2016" s="27"/>
      <c r="Y2016" s="19">
        <f t="shared" si="221"/>
        <v>0</v>
      </c>
      <c r="Z2016" s="18">
        <f t="shared" si="222"/>
        <v>0</v>
      </c>
      <c r="AA2016" s="12">
        <v>515</v>
      </c>
      <c r="AB2016" s="12">
        <v>1802.32</v>
      </c>
      <c r="AC2016" s="28">
        <f>+I2016+Y2016-Z2016</f>
        <v>23.25</v>
      </c>
      <c r="AD2016" s="20">
        <f t="shared" si="223"/>
        <v>0</v>
      </c>
      <c r="AE2016">
        <v>0</v>
      </c>
    </row>
    <row r="2017" spans="1:31" x14ac:dyDescent="0.25">
      <c r="A2017" s="9">
        <v>45107</v>
      </c>
      <c r="B2017" s="10" t="s">
        <v>624</v>
      </c>
      <c r="C2017" s="10" t="s">
        <v>603</v>
      </c>
      <c r="D2017" s="10" t="s">
        <v>29</v>
      </c>
      <c r="E2017" s="10" t="s">
        <v>30</v>
      </c>
      <c r="F2017" s="10"/>
      <c r="G2017" s="10">
        <v>0</v>
      </c>
      <c r="H2017" s="11">
        <f>SUMIFS(AA:AA,$A:$A,EOMONTH($A2017,-1),$B:$B,$B2017)</f>
        <v>181</v>
      </c>
      <c r="I2017" s="63">
        <f>ROUND(SUMIFS(AC:AC,$A:$A,EOMONTH($A2017,-1),$B:$B,$B2017),2)</f>
        <v>8.17</v>
      </c>
      <c r="J2017" s="11">
        <f>SUMIFS(AB:AB,$A:$A,EOMONTH($A2017,-1),$B:$B,$B2017)</f>
        <v>0</v>
      </c>
      <c r="K2017" s="13">
        <v>0</v>
      </c>
      <c r="L2017" s="25">
        <v>0</v>
      </c>
      <c r="M2017" s="15">
        <v>0</v>
      </c>
      <c r="N2017" s="14">
        <v>0</v>
      </c>
      <c r="O2017" s="16">
        <v>0</v>
      </c>
      <c r="P2017" s="16">
        <v>0</v>
      </c>
      <c r="Q2017" s="16">
        <v>0</v>
      </c>
      <c r="R2017" s="16">
        <f>Q2017*16.876/100</f>
        <v>0</v>
      </c>
      <c r="S2017" s="17">
        <f t="shared" si="217"/>
        <v>0</v>
      </c>
      <c r="T2017" s="16">
        <v>0</v>
      </c>
      <c r="U2017" s="18">
        <f t="shared" si="218"/>
        <v>0</v>
      </c>
      <c r="V2017" s="18">
        <f t="shared" si="219"/>
        <v>0</v>
      </c>
      <c r="W2017" s="18">
        <f t="shared" si="220"/>
        <v>0</v>
      </c>
      <c r="X2017" s="27"/>
      <c r="Y2017" s="19">
        <f t="shared" si="221"/>
        <v>0</v>
      </c>
      <c r="Z2017" s="18">
        <f t="shared" si="222"/>
        <v>0</v>
      </c>
      <c r="AA2017" s="12">
        <v>181</v>
      </c>
      <c r="AB2017" s="12">
        <v>0</v>
      </c>
      <c r="AC2017" s="28">
        <f>+I2017+Y2017-Z2017</f>
        <v>8.17</v>
      </c>
      <c r="AD2017" s="20">
        <f t="shared" si="223"/>
        <v>0</v>
      </c>
      <c r="AE2017">
        <v>0</v>
      </c>
    </row>
    <row r="2018" spans="1:31" x14ac:dyDescent="0.25">
      <c r="A2018" s="9">
        <v>45107</v>
      </c>
      <c r="B2018" s="10" t="s">
        <v>625</v>
      </c>
      <c r="C2018" s="10" t="s">
        <v>603</v>
      </c>
      <c r="D2018" s="10" t="s">
        <v>29</v>
      </c>
      <c r="E2018" s="10" t="s">
        <v>30</v>
      </c>
      <c r="F2018" s="10"/>
      <c r="G2018" s="10">
        <v>0</v>
      </c>
      <c r="H2018" s="11">
        <f>SUMIFS(AA:AA,$A:$A,EOMONTH($A2018,-1),$B:$B,$B2018)</f>
        <v>29</v>
      </c>
      <c r="I2018" s="63">
        <f>ROUND(SUMIFS(AC:AC,$A:$A,EOMONTH($A2018,-1),$B:$B,$B2018),2)</f>
        <v>1.31</v>
      </c>
      <c r="J2018" s="11">
        <f>SUMIFS(AB:AB,$A:$A,EOMONTH($A2018,-1),$B:$B,$B2018)</f>
        <v>168.69</v>
      </c>
      <c r="K2018" s="13">
        <v>0</v>
      </c>
      <c r="L2018" s="25">
        <v>0</v>
      </c>
      <c r="M2018" s="15">
        <v>0</v>
      </c>
      <c r="N2018" s="14">
        <v>0</v>
      </c>
      <c r="O2018" s="16">
        <v>0</v>
      </c>
      <c r="P2018" s="16">
        <v>0</v>
      </c>
      <c r="Q2018" s="16">
        <v>0</v>
      </c>
      <c r="R2018" s="16">
        <f>Q2018*16.876/100</f>
        <v>0</v>
      </c>
      <c r="S2018" s="17">
        <f t="shared" si="217"/>
        <v>0</v>
      </c>
      <c r="T2018" s="16">
        <v>0</v>
      </c>
      <c r="U2018" s="18">
        <f t="shared" si="218"/>
        <v>0</v>
      </c>
      <c r="V2018" s="18">
        <f t="shared" si="219"/>
        <v>0</v>
      </c>
      <c r="W2018" s="18">
        <f t="shared" si="220"/>
        <v>0</v>
      </c>
      <c r="X2018" s="27"/>
      <c r="Y2018" s="19">
        <f t="shared" si="221"/>
        <v>0</v>
      </c>
      <c r="Z2018" s="18">
        <f t="shared" si="222"/>
        <v>0</v>
      </c>
      <c r="AA2018" s="12">
        <v>29</v>
      </c>
      <c r="AB2018" s="12">
        <v>168.69</v>
      </c>
      <c r="AC2018" s="28">
        <f>+I2018+Y2018-Z2018</f>
        <v>1.31</v>
      </c>
      <c r="AD2018" s="20">
        <f t="shared" si="223"/>
        <v>0</v>
      </c>
      <c r="AE2018">
        <v>0</v>
      </c>
    </row>
    <row r="2019" spans="1:31" x14ac:dyDescent="0.25">
      <c r="A2019" s="9">
        <v>45107</v>
      </c>
      <c r="B2019" s="10" t="s">
        <v>626</v>
      </c>
      <c r="C2019" s="10" t="s">
        <v>603</v>
      </c>
      <c r="D2019" s="10" t="s">
        <v>29</v>
      </c>
      <c r="E2019" s="10" t="s">
        <v>30</v>
      </c>
      <c r="F2019" s="10"/>
      <c r="G2019" s="10">
        <v>0</v>
      </c>
      <c r="H2019" s="11">
        <f>SUMIFS(AA:AA,$A:$A,EOMONTH($A2019,-1),$B:$B,$B2019)</f>
        <v>13</v>
      </c>
      <c r="I2019" s="63">
        <f>ROUND(SUMIFS(AC:AC,$A:$A,EOMONTH($A2019,-1),$B:$B,$B2019),2)</f>
        <v>0.59</v>
      </c>
      <c r="J2019" s="11">
        <f>SUMIFS(AB:AB,$A:$A,EOMONTH($A2019,-1),$B:$B,$B2019)</f>
        <v>70.81</v>
      </c>
      <c r="K2019" s="13">
        <v>0</v>
      </c>
      <c r="L2019" s="25">
        <v>0</v>
      </c>
      <c r="M2019" s="15">
        <v>0</v>
      </c>
      <c r="N2019" s="14">
        <v>0</v>
      </c>
      <c r="O2019" s="16">
        <v>0</v>
      </c>
      <c r="P2019" s="16">
        <v>0</v>
      </c>
      <c r="Q2019" s="16">
        <v>0</v>
      </c>
      <c r="R2019" s="16">
        <f>Q2019*16.876/100</f>
        <v>0</v>
      </c>
      <c r="S2019" s="17">
        <f t="shared" si="217"/>
        <v>0</v>
      </c>
      <c r="T2019" s="16">
        <v>0</v>
      </c>
      <c r="U2019" s="18">
        <f t="shared" si="218"/>
        <v>0</v>
      </c>
      <c r="V2019" s="18">
        <f t="shared" si="219"/>
        <v>0</v>
      </c>
      <c r="W2019" s="18">
        <f t="shared" si="220"/>
        <v>0</v>
      </c>
      <c r="X2019" s="27"/>
      <c r="Y2019" s="19">
        <f t="shared" si="221"/>
        <v>0</v>
      </c>
      <c r="Z2019" s="18">
        <f t="shared" si="222"/>
        <v>0</v>
      </c>
      <c r="AA2019" s="12">
        <v>13</v>
      </c>
      <c r="AB2019" s="12">
        <v>70.81</v>
      </c>
      <c r="AC2019" s="28">
        <f>+I2019+Y2019-Z2019</f>
        <v>0.59</v>
      </c>
      <c r="AD2019" s="20">
        <f t="shared" si="223"/>
        <v>0</v>
      </c>
      <c r="AE2019">
        <v>0</v>
      </c>
    </row>
    <row r="2020" spans="1:31" x14ac:dyDescent="0.25">
      <c r="A2020" s="9">
        <v>45107</v>
      </c>
      <c r="B2020" s="10" t="s">
        <v>627</v>
      </c>
      <c r="C2020" s="10" t="s">
        <v>603</v>
      </c>
      <c r="D2020" s="10" t="s">
        <v>29</v>
      </c>
      <c r="E2020" s="10" t="s">
        <v>30</v>
      </c>
      <c r="F2020" s="10"/>
      <c r="G2020" s="10">
        <v>0</v>
      </c>
      <c r="H2020" s="11">
        <f>SUMIFS(AA:AA,$A:$A,EOMONTH($A2020,-1),$B:$B,$B2020)</f>
        <v>12</v>
      </c>
      <c r="I2020" s="63">
        <f>ROUND(SUMIFS(AC:AC,$A:$A,EOMONTH($A2020,-1),$B:$B,$B2020),2)</f>
        <v>0.54</v>
      </c>
      <c r="J2020" s="11">
        <f>SUMIFS(AB:AB,$A:$A,EOMONTH($A2020,-1),$B:$B,$B2020)</f>
        <v>0</v>
      </c>
      <c r="K2020" s="13">
        <v>0</v>
      </c>
      <c r="L2020" s="25">
        <v>0</v>
      </c>
      <c r="M2020" s="15">
        <v>0</v>
      </c>
      <c r="N2020" s="14">
        <v>0</v>
      </c>
      <c r="O2020" s="16">
        <v>0</v>
      </c>
      <c r="P2020" s="16">
        <v>0</v>
      </c>
      <c r="Q2020" s="16">
        <v>0</v>
      </c>
      <c r="R2020" s="16">
        <f>Q2020*16.876/100</f>
        <v>0</v>
      </c>
      <c r="S2020" s="17">
        <f t="shared" si="217"/>
        <v>0</v>
      </c>
      <c r="T2020" s="16">
        <v>0</v>
      </c>
      <c r="U2020" s="18">
        <f t="shared" si="218"/>
        <v>0</v>
      </c>
      <c r="V2020" s="18">
        <f t="shared" si="219"/>
        <v>0</v>
      </c>
      <c r="W2020" s="18">
        <f t="shared" si="220"/>
        <v>0</v>
      </c>
      <c r="X2020" s="27"/>
      <c r="Y2020" s="19">
        <f t="shared" si="221"/>
        <v>0</v>
      </c>
      <c r="Z2020" s="18">
        <f t="shared" si="222"/>
        <v>0</v>
      </c>
      <c r="AA2020" s="12">
        <v>12</v>
      </c>
      <c r="AB2020" s="12">
        <v>0</v>
      </c>
      <c r="AC2020" s="28">
        <f>+I2020+Y2020-Z2020</f>
        <v>0.54</v>
      </c>
      <c r="AD2020" s="20">
        <f t="shared" si="223"/>
        <v>0</v>
      </c>
      <c r="AE2020">
        <v>0</v>
      </c>
    </row>
    <row r="2021" spans="1:31" x14ac:dyDescent="0.25">
      <c r="A2021" s="9">
        <v>45107</v>
      </c>
      <c r="B2021" s="10" t="s">
        <v>628</v>
      </c>
      <c r="C2021" s="10" t="s">
        <v>603</v>
      </c>
      <c r="D2021" s="10" t="s">
        <v>29</v>
      </c>
      <c r="E2021" s="10" t="s">
        <v>30</v>
      </c>
      <c r="F2021" s="10"/>
      <c r="G2021" s="10">
        <v>0</v>
      </c>
      <c r="H2021" s="11">
        <f>SUMIFS(AA:AA,$A:$A,EOMONTH($A2021,-1),$B:$B,$B2021)</f>
        <v>360</v>
      </c>
      <c r="I2021" s="63">
        <f>ROUND(SUMIFS(AC:AC,$A:$A,EOMONTH($A2021,-1),$B:$B,$B2021),2)</f>
        <v>16.25</v>
      </c>
      <c r="J2021" s="11">
        <f>SUMIFS(AB:AB,$A:$A,EOMONTH($A2021,-1),$B:$B,$B2021)</f>
        <v>0</v>
      </c>
      <c r="K2021" s="13">
        <v>0</v>
      </c>
      <c r="L2021" s="25">
        <v>0</v>
      </c>
      <c r="M2021" s="15">
        <v>0</v>
      </c>
      <c r="N2021" s="14">
        <v>0</v>
      </c>
      <c r="O2021" s="16">
        <v>0</v>
      </c>
      <c r="P2021" s="16">
        <v>0</v>
      </c>
      <c r="Q2021" s="16">
        <v>0</v>
      </c>
      <c r="R2021" s="16">
        <f>Q2021*16.876/100</f>
        <v>0</v>
      </c>
      <c r="S2021" s="17">
        <f t="shared" si="217"/>
        <v>0</v>
      </c>
      <c r="T2021" s="16">
        <v>0</v>
      </c>
      <c r="U2021" s="18">
        <f t="shared" si="218"/>
        <v>0</v>
      </c>
      <c r="V2021" s="18">
        <f t="shared" si="219"/>
        <v>0</v>
      </c>
      <c r="W2021" s="18">
        <f t="shared" si="220"/>
        <v>0</v>
      </c>
      <c r="X2021" s="27"/>
      <c r="Y2021" s="19">
        <f t="shared" si="221"/>
        <v>0</v>
      </c>
      <c r="Z2021" s="18">
        <f t="shared" si="222"/>
        <v>0</v>
      </c>
      <c r="AA2021" s="12">
        <v>360</v>
      </c>
      <c r="AB2021" s="12">
        <v>0</v>
      </c>
      <c r="AC2021" s="28">
        <f>+I2021+Y2021-Z2021</f>
        <v>16.25</v>
      </c>
      <c r="AD2021" s="20">
        <f t="shared" si="223"/>
        <v>0</v>
      </c>
      <c r="AE2021">
        <v>0</v>
      </c>
    </row>
    <row r="2022" spans="1:31" x14ac:dyDescent="0.25">
      <c r="A2022" s="9">
        <v>45107</v>
      </c>
      <c r="B2022" s="10" t="s">
        <v>629</v>
      </c>
      <c r="C2022" s="10" t="s">
        <v>603</v>
      </c>
      <c r="D2022" s="10" t="s">
        <v>40</v>
      </c>
      <c r="E2022" s="10" t="s">
        <v>30</v>
      </c>
      <c r="F2022" s="10">
        <v>410</v>
      </c>
      <c r="G2022" s="10">
        <v>447</v>
      </c>
      <c r="H2022" s="11">
        <f>SUMIFS(AA:AA,$A:$A,EOMONTH($A2022,-1),$B:$B,$B2022)</f>
        <v>936</v>
      </c>
      <c r="I2022" s="63">
        <f>ROUND(SUMIFS(AC:AC,$A:$A,EOMONTH($A2022,-1),$B:$B,$B2022),2)</f>
        <v>42.26</v>
      </c>
      <c r="J2022" s="11">
        <f>SUMIFS(AB:AB,$A:$A,EOMONTH($A2022,-1),$B:$B,$B2022)</f>
        <v>37463.29</v>
      </c>
      <c r="K2022" s="13">
        <v>0</v>
      </c>
      <c r="L2022" s="25">
        <v>0</v>
      </c>
      <c r="M2022" s="15">
        <v>0</v>
      </c>
      <c r="N2022" s="14">
        <v>0</v>
      </c>
      <c r="O2022" s="16">
        <v>0</v>
      </c>
      <c r="P2022" s="16">
        <v>0</v>
      </c>
      <c r="Q2022" s="16">
        <v>0</v>
      </c>
      <c r="R2022" s="16">
        <f>Q2022*16.876/100</f>
        <v>0</v>
      </c>
      <c r="S2022" s="17">
        <f t="shared" si="217"/>
        <v>0</v>
      </c>
      <c r="T2022" s="16">
        <v>0</v>
      </c>
      <c r="U2022" s="18">
        <f t="shared" si="218"/>
        <v>418.392</v>
      </c>
      <c r="V2022" s="18">
        <f t="shared" si="219"/>
        <v>0</v>
      </c>
      <c r="W2022" s="18">
        <f t="shared" si="220"/>
        <v>0</v>
      </c>
      <c r="X2022" s="27"/>
      <c r="Y2022" s="19">
        <f t="shared" si="221"/>
        <v>0</v>
      </c>
      <c r="Z2022" s="18">
        <f t="shared" si="222"/>
        <v>0</v>
      </c>
      <c r="AA2022" s="12">
        <v>936</v>
      </c>
      <c r="AB2022" s="12">
        <v>37463.29</v>
      </c>
      <c r="AC2022" s="28">
        <f>+I2022+Y2022-Z2022</f>
        <v>42.26</v>
      </c>
      <c r="AD2022" s="20">
        <f t="shared" si="223"/>
        <v>0</v>
      </c>
      <c r="AE2022">
        <v>0</v>
      </c>
    </row>
    <row r="2023" spans="1:31" x14ac:dyDescent="0.25">
      <c r="A2023" s="9">
        <v>45107</v>
      </c>
      <c r="B2023" s="10" t="s">
        <v>630</v>
      </c>
      <c r="C2023" s="10" t="s">
        <v>213</v>
      </c>
      <c r="D2023" s="10" t="s">
        <v>40</v>
      </c>
      <c r="E2023" s="10" t="s">
        <v>30</v>
      </c>
      <c r="F2023" s="10">
        <v>450</v>
      </c>
      <c r="G2023" s="10">
        <v>490</v>
      </c>
      <c r="H2023" s="11">
        <f>SUMIFS(AA:AA,$A:$A,EOMONTH($A2023,-1),$B:$B,$B2023)</f>
        <v>576</v>
      </c>
      <c r="I2023" s="63">
        <f>ROUND(SUMIFS(AC:AC,$A:$A,EOMONTH($A2023,-1),$B:$B,$B2023),2)</f>
        <v>26.01</v>
      </c>
      <c r="J2023" s="11">
        <f>SUMIFS(AB:AB,$A:$A,EOMONTH($A2023,-1),$B:$B,$B2023)</f>
        <v>23594.43</v>
      </c>
      <c r="K2023" s="13">
        <v>0</v>
      </c>
      <c r="L2023" s="25">
        <v>0</v>
      </c>
      <c r="M2023" s="15">
        <v>0</v>
      </c>
      <c r="N2023" s="14">
        <v>0</v>
      </c>
      <c r="O2023" s="16">
        <v>0</v>
      </c>
      <c r="P2023" s="16">
        <v>0</v>
      </c>
      <c r="Q2023" s="16">
        <v>0</v>
      </c>
      <c r="R2023" s="16">
        <f>Q2023*16.876/100</f>
        <v>0</v>
      </c>
      <c r="S2023" s="17">
        <f t="shared" si="217"/>
        <v>0</v>
      </c>
      <c r="T2023" s="16">
        <v>0</v>
      </c>
      <c r="U2023" s="18">
        <f t="shared" si="218"/>
        <v>282.24</v>
      </c>
      <c r="V2023" s="18">
        <f t="shared" si="219"/>
        <v>0</v>
      </c>
      <c r="W2023" s="18">
        <f t="shared" si="220"/>
        <v>0</v>
      </c>
      <c r="X2023" s="27"/>
      <c r="Y2023" s="19">
        <f t="shared" si="221"/>
        <v>0</v>
      </c>
      <c r="Z2023" s="18">
        <f t="shared" si="222"/>
        <v>0</v>
      </c>
      <c r="AA2023" s="12">
        <v>576</v>
      </c>
      <c r="AB2023" s="12">
        <v>23594.43</v>
      </c>
      <c r="AC2023" s="28">
        <f>+I2023+Y2023-Z2023</f>
        <v>26.01</v>
      </c>
      <c r="AD2023" s="20">
        <f t="shared" si="223"/>
        <v>0</v>
      </c>
      <c r="AE2023">
        <v>0</v>
      </c>
    </row>
    <row r="2024" spans="1:31" x14ac:dyDescent="0.25">
      <c r="A2024" s="59">
        <v>45107</v>
      </c>
      <c r="B2024" s="60" t="s">
        <v>812</v>
      </c>
      <c r="C2024" s="60" t="s">
        <v>603</v>
      </c>
      <c r="D2024" s="60" t="s">
        <v>40</v>
      </c>
      <c r="E2024" s="60" t="s">
        <v>30</v>
      </c>
      <c r="F2024" s="10"/>
      <c r="G2024" s="10"/>
      <c r="H2024" s="11"/>
      <c r="I2024" s="63">
        <f>ROUND(SUMIFS(AC:AC,$A:$A,EOMONTH($A2024,-1),$B:$B,$B2024),2)</f>
        <v>0</v>
      </c>
      <c r="J2024" s="11"/>
      <c r="K2024" s="13"/>
      <c r="L2024" s="25"/>
      <c r="M2024" s="15"/>
      <c r="N2024" s="14"/>
      <c r="O2024" s="16"/>
      <c r="P2024" s="16"/>
      <c r="Q2024" s="16"/>
      <c r="R2024" s="16"/>
      <c r="S2024" s="17">
        <f t="shared" si="217"/>
        <v>0</v>
      </c>
      <c r="T2024" s="16"/>
      <c r="U2024" s="18">
        <f t="shared" si="218"/>
        <v>0</v>
      </c>
      <c r="V2024" s="18">
        <f t="shared" si="219"/>
        <v>0</v>
      </c>
      <c r="W2024" s="18">
        <f t="shared" si="220"/>
        <v>0</v>
      </c>
      <c r="X2024" s="27"/>
      <c r="Y2024" s="19">
        <f t="shared" si="221"/>
        <v>0</v>
      </c>
      <c r="Z2024" s="18">
        <f t="shared" si="222"/>
        <v>0</v>
      </c>
      <c r="AA2024" s="12"/>
      <c r="AB2024" s="12"/>
      <c r="AC2024" s="28">
        <f>+I2024+Y2024-Z2024</f>
        <v>0</v>
      </c>
      <c r="AD2024" s="20">
        <f t="shared" si="223"/>
        <v>0</v>
      </c>
      <c r="AE2024">
        <v>0</v>
      </c>
    </row>
    <row r="2025" spans="1:31" x14ac:dyDescent="0.25">
      <c r="A2025" s="9">
        <v>45107</v>
      </c>
      <c r="B2025" s="10" t="s">
        <v>631</v>
      </c>
      <c r="C2025" s="10" t="s">
        <v>603</v>
      </c>
      <c r="D2025" s="10" t="s">
        <v>40</v>
      </c>
      <c r="E2025" s="10" t="s">
        <v>30</v>
      </c>
      <c r="F2025" s="10">
        <v>590</v>
      </c>
      <c r="G2025" s="10">
        <v>643</v>
      </c>
      <c r="H2025" s="11">
        <f>SUMIFS(AA:AA,$A:$A,EOMONTH($A2025,-1),$B:$B,$B2025)</f>
        <v>685</v>
      </c>
      <c r="I2025" s="63">
        <f>ROUND(SUMIFS(AC:AC,$A:$A,EOMONTH($A2025,-1),$B:$B,$B2025),2)</f>
        <v>183.52</v>
      </c>
      <c r="J2025" s="11">
        <f>SUMIFS(AB:AB,$A:$A,EOMONTH($A2025,-1),$B:$B,$B2025)</f>
        <v>42183.38</v>
      </c>
      <c r="K2025" s="13">
        <v>0</v>
      </c>
      <c r="L2025" s="25">
        <v>0</v>
      </c>
      <c r="M2025" s="15">
        <v>0</v>
      </c>
      <c r="N2025" s="14">
        <v>0</v>
      </c>
      <c r="O2025" s="16">
        <v>150</v>
      </c>
      <c r="P2025" s="16">
        <v>9152</v>
      </c>
      <c r="Q2025" s="16">
        <v>0</v>
      </c>
      <c r="R2025" s="16">
        <f>Q2025*16.876/100</f>
        <v>0</v>
      </c>
      <c r="S2025" s="17">
        <f t="shared" si="217"/>
        <v>0</v>
      </c>
      <c r="T2025" s="16">
        <v>0</v>
      </c>
      <c r="U2025" s="18">
        <f t="shared" si="218"/>
        <v>440.45499999999998</v>
      </c>
      <c r="V2025" s="18">
        <f t="shared" si="219"/>
        <v>0</v>
      </c>
      <c r="W2025" s="18">
        <f t="shared" si="220"/>
        <v>0</v>
      </c>
      <c r="X2025" s="27"/>
      <c r="Y2025" s="19">
        <f t="shared" si="221"/>
        <v>0</v>
      </c>
      <c r="Z2025" s="18">
        <f t="shared" si="222"/>
        <v>96.45</v>
      </c>
      <c r="AA2025" s="12">
        <v>535</v>
      </c>
      <c r="AB2025" s="12">
        <v>32946.14</v>
      </c>
      <c r="AC2025" s="28">
        <f>+I2025+Y2025-Z2025</f>
        <v>87.070000000000007</v>
      </c>
      <c r="AD2025" s="20">
        <f t="shared" si="223"/>
        <v>0</v>
      </c>
      <c r="AE2025">
        <v>0</v>
      </c>
    </row>
    <row r="2026" spans="1:31" x14ac:dyDescent="0.25">
      <c r="A2026" s="9">
        <v>45107</v>
      </c>
      <c r="B2026" s="10" t="s">
        <v>632</v>
      </c>
      <c r="C2026" s="10" t="s">
        <v>603</v>
      </c>
      <c r="D2026" s="10" t="s">
        <v>40</v>
      </c>
      <c r="E2026" s="10" t="s">
        <v>30</v>
      </c>
      <c r="F2026" s="10">
        <v>730</v>
      </c>
      <c r="G2026" s="10">
        <v>796</v>
      </c>
      <c r="H2026" s="11">
        <f>SUMIFS(AA:AA,$A:$A,EOMONTH($A2026,-1),$B:$B,$B2026)</f>
        <v>9259</v>
      </c>
      <c r="I2026" s="63">
        <f>ROUND(SUMIFS(AC:AC,$A:$A,EOMONTH($A2026,-1),$B:$B,$B2026),2)</f>
        <v>2530.34</v>
      </c>
      <c r="J2026" s="11">
        <f>SUMIFS(AB:AB,$A:$A,EOMONTH($A2026,-1),$B:$B,$B2026)</f>
        <v>497295.43</v>
      </c>
      <c r="K2026" s="13">
        <v>0</v>
      </c>
      <c r="L2026" s="25">
        <v>0</v>
      </c>
      <c r="M2026" s="15">
        <v>0</v>
      </c>
      <c r="N2026" s="14">
        <v>0</v>
      </c>
      <c r="O2026" s="16">
        <v>0</v>
      </c>
      <c r="P2026" s="16">
        <v>0</v>
      </c>
      <c r="Q2026" s="16">
        <v>0</v>
      </c>
      <c r="R2026" s="16">
        <f>Q2026*16.876/100</f>
        <v>0</v>
      </c>
      <c r="S2026" s="17">
        <f t="shared" si="217"/>
        <v>0</v>
      </c>
      <c r="T2026" s="16">
        <v>0</v>
      </c>
      <c r="U2026" s="18">
        <f t="shared" si="218"/>
        <v>7370.1639999999998</v>
      </c>
      <c r="V2026" s="18">
        <f t="shared" si="219"/>
        <v>0</v>
      </c>
      <c r="W2026" s="18">
        <f t="shared" si="220"/>
        <v>0</v>
      </c>
      <c r="X2026" s="27"/>
      <c r="Y2026" s="19">
        <f t="shared" si="221"/>
        <v>0</v>
      </c>
      <c r="Z2026" s="18">
        <f t="shared" si="222"/>
        <v>0</v>
      </c>
      <c r="AA2026" s="12">
        <v>9259</v>
      </c>
      <c r="AB2026" s="12">
        <v>497295.43</v>
      </c>
      <c r="AC2026" s="28">
        <f>+I2026+Y2026-Z2026</f>
        <v>2530.34</v>
      </c>
      <c r="AD2026" s="20">
        <f t="shared" si="223"/>
        <v>0</v>
      </c>
      <c r="AE2026">
        <v>0</v>
      </c>
    </row>
    <row r="2027" spans="1:31" x14ac:dyDescent="0.25">
      <c r="A2027" s="9">
        <v>45107</v>
      </c>
      <c r="B2027" s="10" t="s">
        <v>633</v>
      </c>
      <c r="C2027" s="10" t="s">
        <v>603</v>
      </c>
      <c r="D2027" s="10" t="s">
        <v>29</v>
      </c>
      <c r="E2027" s="10" t="s">
        <v>30</v>
      </c>
      <c r="F2027" s="10"/>
      <c r="G2027" s="10">
        <v>0</v>
      </c>
      <c r="H2027" s="11">
        <f>SUMIFS(AA:AA,$A:$A,EOMONTH($A2027,-1),$B:$B,$B2027)</f>
        <v>194</v>
      </c>
      <c r="I2027" s="63">
        <f>ROUND(SUMIFS(AC:AC,$A:$A,EOMONTH($A2027,-1),$B:$B,$B2027),2)</f>
        <v>8.76</v>
      </c>
      <c r="J2027" s="11">
        <f>SUMIFS(AB:AB,$A:$A,EOMONTH($A2027,-1),$B:$B,$B2027)</f>
        <v>8384.7099999999991</v>
      </c>
      <c r="K2027" s="13">
        <v>0</v>
      </c>
      <c r="L2027" s="25">
        <v>0</v>
      </c>
      <c r="M2027" s="15">
        <v>0</v>
      </c>
      <c r="N2027" s="14">
        <v>0</v>
      </c>
      <c r="O2027" s="16">
        <v>0</v>
      </c>
      <c r="P2027" s="16">
        <v>0</v>
      </c>
      <c r="Q2027" s="16">
        <v>0</v>
      </c>
      <c r="R2027" s="16">
        <f>Q2027*16.876/100</f>
        <v>0</v>
      </c>
      <c r="S2027" s="17">
        <f t="shared" si="217"/>
        <v>0</v>
      </c>
      <c r="T2027" s="16">
        <v>0</v>
      </c>
      <c r="U2027" s="18">
        <f t="shared" si="218"/>
        <v>0</v>
      </c>
      <c r="V2027" s="18">
        <f t="shared" si="219"/>
        <v>0</v>
      </c>
      <c r="W2027" s="18">
        <f t="shared" si="220"/>
        <v>0</v>
      </c>
      <c r="X2027" s="27"/>
      <c r="Y2027" s="19">
        <f t="shared" si="221"/>
        <v>0</v>
      </c>
      <c r="Z2027" s="18">
        <f t="shared" si="222"/>
        <v>0</v>
      </c>
      <c r="AA2027" s="12">
        <v>194</v>
      </c>
      <c r="AB2027" s="12">
        <v>8384.7099999999991</v>
      </c>
      <c r="AC2027" s="28">
        <f>+I2027+Y2027-Z2027</f>
        <v>8.76</v>
      </c>
      <c r="AD2027" s="20">
        <f t="shared" si="223"/>
        <v>0</v>
      </c>
      <c r="AE2027">
        <v>0</v>
      </c>
    </row>
    <row r="2028" spans="1:31" x14ac:dyDescent="0.25">
      <c r="A2028" s="9">
        <v>45107</v>
      </c>
      <c r="B2028" s="10" t="s">
        <v>634</v>
      </c>
      <c r="C2028" s="10" t="s">
        <v>603</v>
      </c>
      <c r="D2028" s="10" t="s">
        <v>40</v>
      </c>
      <c r="E2028" s="10" t="s">
        <v>30</v>
      </c>
      <c r="F2028" s="10">
        <v>1150</v>
      </c>
      <c r="G2028" s="10">
        <v>1253</v>
      </c>
      <c r="H2028" s="11">
        <f>SUMIFS(AA:AA,$A:$A,EOMONTH($A2028,-1),$B:$B,$B2028)</f>
        <v>12702</v>
      </c>
      <c r="I2028" s="63">
        <f>ROUND(SUMIFS(AC:AC,$A:$A,EOMONTH($A2028,-1),$B:$B,$B2028),2)</f>
        <v>4406.3599999999997</v>
      </c>
      <c r="J2028" s="11">
        <f>SUMIFS(AB:AB,$A:$A,EOMONTH($A2028,-1),$B:$B,$B2028)</f>
        <v>1092314.8799999999</v>
      </c>
      <c r="K2028" s="13">
        <v>0</v>
      </c>
      <c r="L2028" s="25">
        <v>0</v>
      </c>
      <c r="M2028" s="15">
        <v>0</v>
      </c>
      <c r="N2028" s="14">
        <v>0</v>
      </c>
      <c r="O2028" s="16">
        <v>0</v>
      </c>
      <c r="P2028" s="16">
        <v>0</v>
      </c>
      <c r="Q2028" s="16">
        <v>0</v>
      </c>
      <c r="R2028" s="16">
        <f>Q2028*16.876/100</f>
        <v>0</v>
      </c>
      <c r="S2028" s="17">
        <f t="shared" si="217"/>
        <v>0</v>
      </c>
      <c r="T2028" s="16">
        <v>0</v>
      </c>
      <c r="U2028" s="18">
        <f t="shared" si="218"/>
        <v>15915.606</v>
      </c>
      <c r="V2028" s="18">
        <f t="shared" si="219"/>
        <v>0</v>
      </c>
      <c r="W2028" s="18">
        <f t="shared" si="220"/>
        <v>0</v>
      </c>
      <c r="X2028" s="27"/>
      <c r="Y2028" s="19">
        <f t="shared" si="221"/>
        <v>0</v>
      </c>
      <c r="Z2028" s="18">
        <f t="shared" si="222"/>
        <v>0</v>
      </c>
      <c r="AA2028" s="12">
        <v>12702</v>
      </c>
      <c r="AB2028" s="12">
        <v>1092314.8799999999</v>
      </c>
      <c r="AC2028" s="28">
        <f>+I2028+Y2028-Z2028</f>
        <v>4406.3599999999997</v>
      </c>
      <c r="AD2028" s="20">
        <f t="shared" si="223"/>
        <v>0</v>
      </c>
      <c r="AE2028">
        <v>0</v>
      </c>
    </row>
    <row r="2029" spans="1:31" x14ac:dyDescent="0.25">
      <c r="A2029" s="9">
        <v>45107</v>
      </c>
      <c r="B2029" s="10" t="s">
        <v>635</v>
      </c>
      <c r="C2029" s="10" t="s">
        <v>603</v>
      </c>
      <c r="D2029" s="10" t="s">
        <v>40</v>
      </c>
      <c r="E2029" s="10" t="s">
        <v>30</v>
      </c>
      <c r="F2029" s="10">
        <v>920</v>
      </c>
      <c r="G2029" s="10">
        <v>1003</v>
      </c>
      <c r="H2029" s="11">
        <f>SUMIFS(AA:AA,$A:$A,EOMONTH($A2029,-1),$B:$B,$B2029)</f>
        <v>-29</v>
      </c>
      <c r="I2029" s="63">
        <f>ROUND(SUMIFS(AC:AC,$A:$A,EOMONTH($A2029,-1),$B:$B,$B2029),2)</f>
        <v>-39.619999999999997</v>
      </c>
      <c r="J2029" s="11">
        <f>SUMIFS(AB:AB,$A:$A,EOMONTH($A2029,-1),$B:$B,$B2029)</f>
        <v>-3788.85</v>
      </c>
      <c r="K2029" s="13">
        <v>0</v>
      </c>
      <c r="L2029" s="25">
        <v>0</v>
      </c>
      <c r="M2029" s="15">
        <v>0</v>
      </c>
      <c r="N2029" s="14">
        <v>0</v>
      </c>
      <c r="O2029" s="16">
        <v>40</v>
      </c>
      <c r="P2029" s="16">
        <v>5254.4</v>
      </c>
      <c r="Q2029" s="16">
        <v>0</v>
      </c>
      <c r="R2029" s="16">
        <f>Q2029*16.876/100</f>
        <v>0</v>
      </c>
      <c r="S2029" s="17">
        <f t="shared" si="217"/>
        <v>0</v>
      </c>
      <c r="T2029" s="16">
        <v>0</v>
      </c>
      <c r="U2029" s="18">
        <f t="shared" si="218"/>
        <v>-29.087</v>
      </c>
      <c r="V2029" s="18">
        <f t="shared" si="219"/>
        <v>0</v>
      </c>
      <c r="W2029" s="18">
        <f t="shared" si="220"/>
        <v>0</v>
      </c>
      <c r="X2029" s="27"/>
      <c r="Y2029" s="19">
        <f t="shared" si="221"/>
        <v>0</v>
      </c>
      <c r="Z2029" s="18">
        <f t="shared" si="222"/>
        <v>40.119999999999997</v>
      </c>
      <c r="AA2029" s="12">
        <v>-69</v>
      </c>
      <c r="AB2029" s="12">
        <v>-9043.25</v>
      </c>
      <c r="AC2029" s="28">
        <f>+I2029+Y2029-Z2029</f>
        <v>-79.739999999999995</v>
      </c>
      <c r="AD2029" s="20">
        <f t="shared" si="223"/>
        <v>80</v>
      </c>
      <c r="AE2029">
        <v>80</v>
      </c>
    </row>
    <row r="2030" spans="1:31" x14ac:dyDescent="0.25">
      <c r="A2030" s="9">
        <v>45107</v>
      </c>
      <c r="B2030" s="10" t="s">
        <v>636</v>
      </c>
      <c r="C2030" s="10" t="s">
        <v>320</v>
      </c>
      <c r="D2030" s="10" t="s">
        <v>40</v>
      </c>
      <c r="E2030" s="10" t="s">
        <v>30</v>
      </c>
      <c r="F2030" s="10">
        <v>360</v>
      </c>
      <c r="G2030" s="10">
        <v>392</v>
      </c>
      <c r="H2030" s="11">
        <f>SUMIFS(AA:AA,$A:$A,EOMONTH($A2030,-1),$B:$B,$B2030)</f>
        <v>92</v>
      </c>
      <c r="I2030" s="63">
        <f>ROUND(SUMIFS(AC:AC,$A:$A,EOMONTH($A2030,-1),$B:$B,$B2030),2)</f>
        <v>-30.53</v>
      </c>
      <c r="J2030" s="11">
        <f>SUMIFS(AB:AB,$A:$A,EOMONTH($A2030,-1),$B:$B,$B2030)</f>
        <v>3505.71</v>
      </c>
      <c r="K2030" s="13">
        <v>0</v>
      </c>
      <c r="L2030" s="25">
        <v>0</v>
      </c>
      <c r="M2030" s="15">
        <v>0</v>
      </c>
      <c r="N2030" s="14">
        <v>0</v>
      </c>
      <c r="O2030" s="16">
        <v>30</v>
      </c>
      <c r="P2030" s="16">
        <v>1779.6</v>
      </c>
      <c r="Q2030" s="16">
        <v>0</v>
      </c>
      <c r="R2030" s="16">
        <f>Q2030*16.876/100</f>
        <v>0</v>
      </c>
      <c r="S2030" s="17">
        <f t="shared" si="217"/>
        <v>0</v>
      </c>
      <c r="T2030" s="16">
        <v>0</v>
      </c>
      <c r="U2030" s="18">
        <f t="shared" si="218"/>
        <v>36.064</v>
      </c>
      <c r="V2030" s="18">
        <f t="shared" si="219"/>
        <v>0</v>
      </c>
      <c r="W2030" s="18">
        <f t="shared" si="220"/>
        <v>0</v>
      </c>
      <c r="X2030" s="27"/>
      <c r="Y2030" s="19">
        <f t="shared" si="221"/>
        <v>0</v>
      </c>
      <c r="Z2030" s="18">
        <f t="shared" si="222"/>
        <v>11.76</v>
      </c>
      <c r="AA2030" s="12">
        <v>62</v>
      </c>
      <c r="AB2030" s="12">
        <v>2362.54</v>
      </c>
      <c r="AC2030" s="28">
        <f>+I2030+Y2030-Z2030</f>
        <v>-42.29</v>
      </c>
      <c r="AD2030" s="20">
        <f t="shared" si="223"/>
        <v>50</v>
      </c>
      <c r="AE2030">
        <v>50</v>
      </c>
    </row>
    <row r="2031" spans="1:31" x14ac:dyDescent="0.25">
      <c r="A2031" s="59">
        <v>45107</v>
      </c>
      <c r="B2031" s="60" t="s">
        <v>637</v>
      </c>
      <c r="C2031" s="60" t="s">
        <v>603</v>
      </c>
      <c r="D2031" s="60" t="s">
        <v>40</v>
      </c>
      <c r="E2031" s="60" t="s">
        <v>30</v>
      </c>
      <c r="F2031" s="10"/>
      <c r="G2031" s="10"/>
      <c r="H2031" s="11"/>
      <c r="I2031" s="63">
        <f>ROUND(SUMIFS(AC:AC,$A:$A,EOMONTH($A2031,-1),$B:$B,$B2031),2)</f>
        <v>-23.97</v>
      </c>
      <c r="J2031" s="11"/>
      <c r="K2031" s="13"/>
      <c r="L2031" s="25"/>
      <c r="M2031" s="15"/>
      <c r="N2031" s="14"/>
      <c r="O2031" s="16"/>
      <c r="P2031" s="16"/>
      <c r="Q2031" s="16"/>
      <c r="R2031" s="16"/>
      <c r="S2031" s="17">
        <f t="shared" si="217"/>
        <v>0</v>
      </c>
      <c r="T2031" s="16"/>
      <c r="U2031" s="18">
        <f t="shared" si="218"/>
        <v>0</v>
      </c>
      <c r="V2031" s="18">
        <f t="shared" si="219"/>
        <v>0</v>
      </c>
      <c r="W2031" s="18">
        <f t="shared" si="220"/>
        <v>0</v>
      </c>
      <c r="X2031" s="27"/>
      <c r="Y2031" s="19">
        <f t="shared" si="221"/>
        <v>0</v>
      </c>
      <c r="Z2031" s="18">
        <f t="shared" si="222"/>
        <v>0</v>
      </c>
      <c r="AA2031" s="12"/>
      <c r="AB2031" s="12"/>
      <c r="AC2031" s="28">
        <f>+I2031+Y2031-Z2031</f>
        <v>-23.97</v>
      </c>
      <c r="AD2031" s="20">
        <f t="shared" si="223"/>
        <v>30</v>
      </c>
      <c r="AE2031">
        <v>30</v>
      </c>
    </row>
    <row r="2032" spans="1:31" x14ac:dyDescent="0.25">
      <c r="A2032" s="9">
        <v>45107</v>
      </c>
      <c r="B2032" s="10" t="s">
        <v>638</v>
      </c>
      <c r="C2032" s="10" t="s">
        <v>603</v>
      </c>
      <c r="D2032" s="10" t="s">
        <v>40</v>
      </c>
      <c r="E2032" s="10" t="s">
        <v>30</v>
      </c>
      <c r="F2032" s="10">
        <v>1080</v>
      </c>
      <c r="G2032" s="10">
        <v>1177</v>
      </c>
      <c r="H2032" s="11">
        <f>SUMIFS(AA:AA,$A:$A,EOMONTH($A2032,-1),$B:$B,$B2032)</f>
        <v>48</v>
      </c>
      <c r="I2032" s="63">
        <f>ROUND(SUMIFS(AC:AC,$A:$A,EOMONTH($A2032,-1),$B:$B,$B2032),2)</f>
        <v>-133.65</v>
      </c>
      <c r="J2032" s="11">
        <f>SUMIFS(AB:AB,$A:$A,EOMONTH($A2032,-1),$B:$B,$B2032)</f>
        <v>4275.46</v>
      </c>
      <c r="K2032" s="13">
        <v>0</v>
      </c>
      <c r="L2032" s="25">
        <v>0</v>
      </c>
      <c r="M2032" s="15">
        <v>0</v>
      </c>
      <c r="N2032" s="14">
        <v>0</v>
      </c>
      <c r="O2032" s="16">
        <v>48</v>
      </c>
      <c r="P2032" s="16">
        <v>6305.28</v>
      </c>
      <c r="Q2032" s="16">
        <v>0</v>
      </c>
      <c r="R2032" s="16">
        <f>Q2032*16.876/100</f>
        <v>0</v>
      </c>
      <c r="S2032" s="17">
        <f t="shared" si="217"/>
        <v>0</v>
      </c>
      <c r="T2032" s="16">
        <v>0</v>
      </c>
      <c r="U2032" s="18">
        <f t="shared" si="218"/>
        <v>56.496000000000002</v>
      </c>
      <c r="V2032" s="18">
        <f t="shared" si="219"/>
        <v>0</v>
      </c>
      <c r="W2032" s="18">
        <f t="shared" si="220"/>
        <v>0</v>
      </c>
      <c r="X2032" s="27"/>
      <c r="Y2032" s="19">
        <f t="shared" si="221"/>
        <v>0</v>
      </c>
      <c r="Z2032" s="18">
        <f t="shared" si="222"/>
        <v>56.496000000000002</v>
      </c>
      <c r="AA2032" s="12">
        <v>0</v>
      </c>
      <c r="AB2032" s="12">
        <v>0</v>
      </c>
      <c r="AC2032" s="28">
        <f>+I2032+Y2032-Z2032</f>
        <v>-190.14600000000002</v>
      </c>
      <c r="AD2032" s="20">
        <f t="shared" si="223"/>
        <v>200</v>
      </c>
      <c r="AE2032">
        <v>200</v>
      </c>
    </row>
    <row r="2033" spans="1:31" x14ac:dyDescent="0.25">
      <c r="A2033" s="59">
        <v>45107</v>
      </c>
      <c r="B2033" s="60" t="s">
        <v>813</v>
      </c>
      <c r="C2033" s="60" t="s">
        <v>603</v>
      </c>
      <c r="D2033" s="60" t="s">
        <v>40</v>
      </c>
      <c r="E2033" s="60" t="s">
        <v>30</v>
      </c>
      <c r="F2033" s="10"/>
      <c r="G2033" s="10"/>
      <c r="H2033" s="11"/>
      <c r="I2033" s="63">
        <f>ROUND(SUMIFS(AC:AC,$A:$A,EOMONTH($A2033,-1),$B:$B,$B2033),2)</f>
        <v>0</v>
      </c>
      <c r="J2033" s="11"/>
      <c r="K2033" s="13"/>
      <c r="L2033" s="25"/>
      <c r="M2033" s="15"/>
      <c r="N2033" s="14"/>
      <c r="O2033" s="16"/>
      <c r="P2033" s="16"/>
      <c r="Q2033" s="16"/>
      <c r="R2033" s="16"/>
      <c r="S2033" s="17">
        <f t="shared" si="217"/>
        <v>0</v>
      </c>
      <c r="T2033" s="16"/>
      <c r="U2033" s="18">
        <f t="shared" si="218"/>
        <v>0</v>
      </c>
      <c r="V2033" s="18">
        <f t="shared" si="219"/>
        <v>0</v>
      </c>
      <c r="W2033" s="18">
        <f t="shared" si="220"/>
        <v>0</v>
      </c>
      <c r="X2033" s="27"/>
      <c r="Y2033" s="19">
        <f t="shared" si="221"/>
        <v>0</v>
      </c>
      <c r="Z2033" s="18">
        <f t="shared" si="222"/>
        <v>0</v>
      </c>
      <c r="AA2033" s="12"/>
      <c r="AB2033" s="12"/>
      <c r="AC2033" s="28">
        <f>+I2033+Y2033-Z2033</f>
        <v>0</v>
      </c>
      <c r="AD2033" s="20">
        <f t="shared" si="223"/>
        <v>0</v>
      </c>
      <c r="AE2033">
        <v>0</v>
      </c>
    </row>
    <row r="2034" spans="1:31" x14ac:dyDescent="0.25">
      <c r="A2034" s="59">
        <v>45107</v>
      </c>
      <c r="B2034" s="60" t="s">
        <v>814</v>
      </c>
      <c r="C2034" s="60" t="s">
        <v>603</v>
      </c>
      <c r="D2034" s="60" t="s">
        <v>40</v>
      </c>
      <c r="E2034" s="60" t="s">
        <v>30</v>
      </c>
      <c r="F2034" s="10"/>
      <c r="G2034" s="10"/>
      <c r="H2034" s="11"/>
      <c r="I2034" s="63">
        <f>ROUND(SUMIFS(AC:AC,$A:$A,EOMONTH($A2034,-1),$B:$B,$B2034),2)</f>
        <v>0</v>
      </c>
      <c r="J2034" s="11"/>
      <c r="K2034" s="13"/>
      <c r="L2034" s="25"/>
      <c r="M2034" s="15"/>
      <c r="N2034" s="14"/>
      <c r="O2034" s="16"/>
      <c r="P2034" s="16"/>
      <c r="Q2034" s="16"/>
      <c r="R2034" s="16"/>
      <c r="S2034" s="17">
        <f t="shared" si="217"/>
        <v>0</v>
      </c>
      <c r="T2034" s="16"/>
      <c r="U2034" s="18">
        <f t="shared" si="218"/>
        <v>0</v>
      </c>
      <c r="V2034" s="18">
        <f t="shared" si="219"/>
        <v>0</v>
      </c>
      <c r="W2034" s="18">
        <f t="shared" si="220"/>
        <v>0</v>
      </c>
      <c r="X2034" s="27"/>
      <c r="Y2034" s="19">
        <f t="shared" si="221"/>
        <v>0</v>
      </c>
      <c r="Z2034" s="18">
        <f t="shared" si="222"/>
        <v>0</v>
      </c>
      <c r="AA2034" s="12"/>
      <c r="AB2034" s="12"/>
      <c r="AC2034" s="28">
        <f>+I2034+Y2034-Z2034</f>
        <v>0</v>
      </c>
      <c r="AD2034" s="20">
        <f t="shared" si="223"/>
        <v>0</v>
      </c>
      <c r="AE2034">
        <v>0</v>
      </c>
    </row>
    <row r="2035" spans="1:31" x14ac:dyDescent="0.25">
      <c r="A2035" s="59">
        <v>45107</v>
      </c>
      <c r="B2035" s="60" t="s">
        <v>815</v>
      </c>
      <c r="C2035" s="60" t="s">
        <v>603</v>
      </c>
      <c r="D2035" s="60" t="s">
        <v>40</v>
      </c>
      <c r="E2035" s="60" t="s">
        <v>30</v>
      </c>
      <c r="F2035" s="10"/>
      <c r="G2035" s="10"/>
      <c r="H2035" s="11"/>
      <c r="I2035" s="63">
        <f>ROUND(SUMIFS(AC:AC,$A:$A,EOMONTH($A2035,-1),$B:$B,$B2035),2)</f>
        <v>0</v>
      </c>
      <c r="J2035" s="11"/>
      <c r="K2035" s="13"/>
      <c r="L2035" s="25"/>
      <c r="M2035" s="15"/>
      <c r="N2035" s="14"/>
      <c r="O2035" s="16"/>
      <c r="P2035" s="16"/>
      <c r="Q2035" s="16"/>
      <c r="R2035" s="16"/>
      <c r="S2035" s="17">
        <f t="shared" si="217"/>
        <v>0</v>
      </c>
      <c r="T2035" s="16"/>
      <c r="U2035" s="18">
        <f t="shared" si="218"/>
        <v>0</v>
      </c>
      <c r="V2035" s="18">
        <f t="shared" si="219"/>
        <v>0</v>
      </c>
      <c r="W2035" s="18">
        <f t="shared" si="220"/>
        <v>0</v>
      </c>
      <c r="X2035" s="27"/>
      <c r="Y2035" s="19">
        <f t="shared" si="221"/>
        <v>0</v>
      </c>
      <c r="Z2035" s="18">
        <f t="shared" si="222"/>
        <v>0</v>
      </c>
      <c r="AA2035" s="12"/>
      <c r="AB2035" s="12"/>
      <c r="AC2035" s="28">
        <f>+I2035+Y2035-Z2035</f>
        <v>0</v>
      </c>
      <c r="AD2035" s="20">
        <f t="shared" si="223"/>
        <v>0</v>
      </c>
      <c r="AE2035">
        <v>0</v>
      </c>
    </row>
    <row r="2036" spans="1:31" x14ac:dyDescent="0.25">
      <c r="A2036" s="9">
        <v>45107</v>
      </c>
      <c r="B2036" s="10" t="s">
        <v>639</v>
      </c>
      <c r="C2036" s="10" t="s">
        <v>603</v>
      </c>
      <c r="D2036" s="10" t="s">
        <v>40</v>
      </c>
      <c r="E2036" s="10" t="s">
        <v>30</v>
      </c>
      <c r="F2036" s="10">
        <v>705</v>
      </c>
      <c r="G2036" s="10">
        <v>768</v>
      </c>
      <c r="H2036" s="11">
        <f>SUMIFS(AA:AA,$A:$A,EOMONTH($A2036,-1),$B:$B,$B2036)</f>
        <v>401</v>
      </c>
      <c r="I2036" s="63">
        <f>ROUND(SUMIFS(AC:AC,$A:$A,EOMONTH($A2036,-1),$B:$B,$B2036),2)</f>
        <v>3.65</v>
      </c>
      <c r="J2036" s="11">
        <f>SUMIFS(AB:AB,$A:$A,EOMONTH($A2036,-1),$B:$B,$B2036)</f>
        <v>18462.62</v>
      </c>
      <c r="K2036" s="13">
        <v>0</v>
      </c>
      <c r="L2036" s="25">
        <v>0</v>
      </c>
      <c r="M2036" s="15">
        <v>0</v>
      </c>
      <c r="N2036" s="14">
        <v>0</v>
      </c>
      <c r="O2036" s="16">
        <v>0</v>
      </c>
      <c r="P2036" s="16">
        <v>0</v>
      </c>
      <c r="Q2036" s="16">
        <v>0</v>
      </c>
      <c r="R2036" s="16">
        <f>Q2036*16.876/100</f>
        <v>0</v>
      </c>
      <c r="S2036" s="17">
        <f t="shared" si="217"/>
        <v>0</v>
      </c>
      <c r="T2036" s="16">
        <v>0</v>
      </c>
      <c r="U2036" s="18">
        <f t="shared" si="218"/>
        <v>307.96800000000002</v>
      </c>
      <c r="V2036" s="18">
        <f t="shared" si="219"/>
        <v>0</v>
      </c>
      <c r="W2036" s="18">
        <f t="shared" si="220"/>
        <v>0</v>
      </c>
      <c r="X2036" s="27"/>
      <c r="Y2036" s="19">
        <f t="shared" si="221"/>
        <v>0</v>
      </c>
      <c r="Z2036" s="18">
        <f t="shared" si="222"/>
        <v>0</v>
      </c>
      <c r="AA2036" s="12">
        <v>401</v>
      </c>
      <c r="AB2036" s="12">
        <v>18462.62</v>
      </c>
      <c r="AC2036" s="28">
        <f>+I2036+Y2036-Z2036</f>
        <v>3.65</v>
      </c>
      <c r="AD2036" s="20">
        <f t="shared" si="223"/>
        <v>0</v>
      </c>
      <c r="AE2036">
        <v>0</v>
      </c>
    </row>
    <row r="2037" spans="1:31" x14ac:dyDescent="0.25">
      <c r="A2037" s="59">
        <v>45107</v>
      </c>
      <c r="B2037" s="60" t="s">
        <v>816</v>
      </c>
      <c r="C2037" s="60" t="s">
        <v>603</v>
      </c>
      <c r="D2037" s="60" t="s">
        <v>40</v>
      </c>
      <c r="E2037" s="60" t="s">
        <v>30</v>
      </c>
      <c r="F2037" s="10"/>
      <c r="G2037" s="10"/>
      <c r="H2037" s="11"/>
      <c r="I2037" s="63">
        <f>ROUND(SUMIFS(AC:AC,$A:$A,EOMONTH($A2037,-1),$B:$B,$B2037),2)</f>
        <v>0</v>
      </c>
      <c r="J2037" s="11"/>
      <c r="K2037" s="13"/>
      <c r="L2037" s="25"/>
      <c r="M2037" s="15"/>
      <c r="N2037" s="14"/>
      <c r="O2037" s="16"/>
      <c r="P2037" s="16"/>
      <c r="Q2037" s="16"/>
      <c r="R2037" s="16"/>
      <c r="S2037" s="17">
        <f t="shared" si="217"/>
        <v>0</v>
      </c>
      <c r="T2037" s="16"/>
      <c r="U2037" s="18">
        <f t="shared" si="218"/>
        <v>0</v>
      </c>
      <c r="V2037" s="18">
        <f t="shared" si="219"/>
        <v>0</v>
      </c>
      <c r="W2037" s="18">
        <f t="shared" si="220"/>
        <v>0</v>
      </c>
      <c r="X2037" s="27"/>
      <c r="Y2037" s="19">
        <f t="shared" si="221"/>
        <v>0</v>
      </c>
      <c r="Z2037" s="18">
        <f t="shared" si="222"/>
        <v>0</v>
      </c>
      <c r="AA2037" s="12"/>
      <c r="AB2037" s="12"/>
      <c r="AC2037" s="28">
        <f>+I2037+Y2037-Z2037</f>
        <v>0</v>
      </c>
      <c r="AD2037" s="20">
        <f t="shared" si="223"/>
        <v>0</v>
      </c>
      <c r="AE2037">
        <v>0</v>
      </c>
    </row>
    <row r="2038" spans="1:31" x14ac:dyDescent="0.25">
      <c r="A2038" s="59">
        <v>45107</v>
      </c>
      <c r="B2038" s="60" t="s">
        <v>817</v>
      </c>
      <c r="C2038" s="60" t="s">
        <v>603</v>
      </c>
      <c r="D2038" s="60" t="s">
        <v>40</v>
      </c>
      <c r="E2038" s="60" t="s">
        <v>30</v>
      </c>
      <c r="F2038" s="10"/>
      <c r="G2038" s="10"/>
      <c r="H2038" s="11"/>
      <c r="I2038" s="63">
        <f>ROUND(SUMIFS(AC:AC,$A:$A,EOMONTH($A2038,-1),$B:$B,$B2038),2)</f>
        <v>0</v>
      </c>
      <c r="J2038" s="11"/>
      <c r="K2038" s="13"/>
      <c r="L2038" s="25"/>
      <c r="M2038" s="15"/>
      <c r="N2038" s="14"/>
      <c r="O2038" s="16"/>
      <c r="P2038" s="16"/>
      <c r="Q2038" s="16"/>
      <c r="R2038" s="16"/>
      <c r="S2038" s="17">
        <f t="shared" si="217"/>
        <v>0</v>
      </c>
      <c r="T2038" s="16"/>
      <c r="U2038" s="18">
        <f t="shared" si="218"/>
        <v>0</v>
      </c>
      <c r="V2038" s="18">
        <f t="shared" si="219"/>
        <v>0</v>
      </c>
      <c r="W2038" s="18">
        <f t="shared" si="220"/>
        <v>0</v>
      </c>
      <c r="X2038" s="27"/>
      <c r="Y2038" s="19">
        <f t="shared" si="221"/>
        <v>0</v>
      </c>
      <c r="Z2038" s="18">
        <f t="shared" si="222"/>
        <v>0</v>
      </c>
      <c r="AA2038" s="12"/>
      <c r="AB2038" s="12"/>
      <c r="AC2038" s="28">
        <f>+I2038+Y2038-Z2038</f>
        <v>0</v>
      </c>
      <c r="AD2038" s="20">
        <f t="shared" si="223"/>
        <v>0</v>
      </c>
      <c r="AE2038">
        <v>0</v>
      </c>
    </row>
    <row r="2039" spans="1:31" x14ac:dyDescent="0.25">
      <c r="A2039" s="9">
        <v>45107</v>
      </c>
      <c r="B2039" s="10" t="s">
        <v>640</v>
      </c>
      <c r="C2039" s="10" t="s">
        <v>603</v>
      </c>
      <c r="D2039" s="10" t="s">
        <v>29</v>
      </c>
      <c r="E2039" s="10" t="s">
        <v>30</v>
      </c>
      <c r="F2039" s="10"/>
      <c r="G2039" s="10">
        <v>0</v>
      </c>
      <c r="H2039" s="11">
        <f>SUMIFS(AA:AA,$A:$A,EOMONTH($A2039,-1),$B:$B,$B2039)</f>
        <v>120</v>
      </c>
      <c r="I2039" s="63">
        <f>ROUND(SUMIFS(AC:AC,$A:$A,EOMONTH($A2039,-1),$B:$B,$B2039),2)</f>
        <v>5.42</v>
      </c>
      <c r="J2039" s="11">
        <f>SUMIFS(AB:AB,$A:$A,EOMONTH($A2039,-1),$B:$B,$B2039)</f>
        <v>0</v>
      </c>
      <c r="K2039" s="13">
        <v>0</v>
      </c>
      <c r="L2039" s="25">
        <v>0</v>
      </c>
      <c r="M2039" s="15">
        <v>0</v>
      </c>
      <c r="N2039" s="14">
        <v>0</v>
      </c>
      <c r="O2039" s="16">
        <v>0</v>
      </c>
      <c r="P2039" s="16">
        <v>0</v>
      </c>
      <c r="Q2039" s="16">
        <v>0</v>
      </c>
      <c r="R2039" s="16">
        <f>Q2039*16.876/100</f>
        <v>0</v>
      </c>
      <c r="S2039" s="17">
        <f t="shared" si="217"/>
        <v>0</v>
      </c>
      <c r="T2039" s="16">
        <v>0</v>
      </c>
      <c r="U2039" s="18">
        <f t="shared" si="218"/>
        <v>0</v>
      </c>
      <c r="V2039" s="18">
        <f t="shared" si="219"/>
        <v>0</v>
      </c>
      <c r="W2039" s="18">
        <f t="shared" si="220"/>
        <v>0</v>
      </c>
      <c r="X2039" s="27"/>
      <c r="Y2039" s="19">
        <f t="shared" si="221"/>
        <v>0</v>
      </c>
      <c r="Z2039" s="18">
        <f t="shared" si="222"/>
        <v>0</v>
      </c>
      <c r="AA2039" s="12">
        <v>120</v>
      </c>
      <c r="AB2039" s="12">
        <v>0</v>
      </c>
      <c r="AC2039" s="28">
        <f>+I2039+Y2039-Z2039</f>
        <v>5.42</v>
      </c>
      <c r="AD2039" s="20">
        <f t="shared" si="223"/>
        <v>0</v>
      </c>
      <c r="AE2039">
        <v>0</v>
      </c>
    </row>
    <row r="2040" spans="1:31" x14ac:dyDescent="0.25">
      <c r="A2040" s="9">
        <v>45107</v>
      </c>
      <c r="B2040" s="10" t="s">
        <v>641</v>
      </c>
      <c r="C2040" s="10" t="s">
        <v>603</v>
      </c>
      <c r="D2040" s="10" t="s">
        <v>40</v>
      </c>
      <c r="E2040" s="10" t="s">
        <v>30</v>
      </c>
      <c r="F2040" s="10">
        <v>100</v>
      </c>
      <c r="G2040" s="10">
        <v>109</v>
      </c>
      <c r="H2040" s="11">
        <f>SUMIFS(AA:AA,$A:$A,EOMONTH($A2040,-1),$B:$B,$B2040)</f>
        <v>2421</v>
      </c>
      <c r="I2040" s="63">
        <f>ROUND(SUMIFS(AC:AC,$A:$A,EOMONTH($A2040,-1),$B:$B,$B2040),2)</f>
        <v>213.91</v>
      </c>
      <c r="J2040" s="11">
        <f>SUMIFS(AB:AB,$A:$A,EOMONTH($A2040,-1),$B:$B,$B2040)</f>
        <v>26625.42</v>
      </c>
      <c r="K2040" s="13">
        <v>0</v>
      </c>
      <c r="L2040" s="25">
        <v>0</v>
      </c>
      <c r="M2040" s="15">
        <v>0</v>
      </c>
      <c r="N2040" s="14">
        <v>0</v>
      </c>
      <c r="O2040" s="16">
        <v>396</v>
      </c>
      <c r="P2040" s="16">
        <v>4363.92</v>
      </c>
      <c r="Q2040" s="16">
        <v>0</v>
      </c>
      <c r="R2040" s="16">
        <f>Q2040*16.876/100</f>
        <v>0</v>
      </c>
      <c r="S2040" s="17">
        <f t="shared" si="217"/>
        <v>0</v>
      </c>
      <c r="T2040" s="16">
        <v>0</v>
      </c>
      <c r="U2040" s="18">
        <f t="shared" si="218"/>
        <v>263.88900000000001</v>
      </c>
      <c r="V2040" s="18">
        <f t="shared" si="219"/>
        <v>0</v>
      </c>
      <c r="W2040" s="18">
        <f t="shared" si="220"/>
        <v>0</v>
      </c>
      <c r="X2040" s="27"/>
      <c r="Y2040" s="19">
        <f t="shared" si="221"/>
        <v>0</v>
      </c>
      <c r="Z2040" s="18">
        <f t="shared" si="222"/>
        <v>43.164000000000001</v>
      </c>
      <c r="AA2040" s="12">
        <v>2025</v>
      </c>
      <c r="AB2040" s="12">
        <v>22270.34</v>
      </c>
      <c r="AC2040" s="28">
        <f>+I2040+Y2040-Z2040</f>
        <v>170.74599999999998</v>
      </c>
      <c r="AD2040" s="20">
        <f t="shared" si="223"/>
        <v>0</v>
      </c>
      <c r="AE2040">
        <v>0</v>
      </c>
    </row>
    <row r="2041" spans="1:31" x14ac:dyDescent="0.25">
      <c r="A2041" s="9">
        <v>45107</v>
      </c>
      <c r="B2041" s="10" t="s">
        <v>642</v>
      </c>
      <c r="C2041" s="10" t="s">
        <v>603</v>
      </c>
      <c r="D2041" s="10" t="s">
        <v>40</v>
      </c>
      <c r="E2041" s="10" t="s">
        <v>30</v>
      </c>
      <c r="F2041" s="10">
        <v>265</v>
      </c>
      <c r="G2041" s="10">
        <v>289</v>
      </c>
      <c r="H2041" s="11">
        <f>SUMIFS(AA:AA,$A:$A,EOMONTH($A2041,-1),$B:$B,$B2041)</f>
        <v>971</v>
      </c>
      <c r="I2041" s="63">
        <f>ROUND(SUMIFS(AC:AC,$A:$A,EOMONTH($A2041,-1),$B:$B,$B2041),2)</f>
        <v>237.59</v>
      </c>
      <c r="J2041" s="11">
        <f>SUMIFS(AB:AB,$A:$A,EOMONTH($A2041,-1),$B:$B,$B2041)</f>
        <v>16306.77</v>
      </c>
      <c r="K2041" s="13">
        <v>0</v>
      </c>
      <c r="L2041" s="25">
        <v>0</v>
      </c>
      <c r="M2041" s="15">
        <v>0</v>
      </c>
      <c r="N2041" s="14">
        <v>0</v>
      </c>
      <c r="O2041" s="16">
        <v>617</v>
      </c>
      <c r="P2041" s="16">
        <v>12136.39</v>
      </c>
      <c r="Q2041" s="16">
        <v>0</v>
      </c>
      <c r="R2041" s="16">
        <f>Q2041*16.876/100</f>
        <v>0</v>
      </c>
      <c r="S2041" s="17">
        <f t="shared" si="217"/>
        <v>0</v>
      </c>
      <c r="T2041" s="16">
        <v>0</v>
      </c>
      <c r="U2041" s="18">
        <f t="shared" si="218"/>
        <v>280.61900000000003</v>
      </c>
      <c r="V2041" s="18">
        <f t="shared" si="219"/>
        <v>0</v>
      </c>
      <c r="W2041" s="18">
        <f t="shared" si="220"/>
        <v>0</v>
      </c>
      <c r="X2041" s="27"/>
      <c r="Y2041" s="19">
        <f t="shared" si="221"/>
        <v>0</v>
      </c>
      <c r="Z2041" s="18">
        <f t="shared" si="222"/>
        <v>178.31299999999999</v>
      </c>
      <c r="AA2041" s="12">
        <v>354</v>
      </c>
      <c r="AB2041" s="12">
        <v>5945</v>
      </c>
      <c r="AC2041" s="28">
        <f>+I2041+Y2041-Z2041</f>
        <v>59.277000000000015</v>
      </c>
      <c r="AD2041" s="20">
        <f t="shared" si="223"/>
        <v>0</v>
      </c>
      <c r="AE2041">
        <v>0</v>
      </c>
    </row>
    <row r="2042" spans="1:31" x14ac:dyDescent="0.25">
      <c r="A2042" s="9">
        <v>45107</v>
      </c>
      <c r="B2042" s="10" t="s">
        <v>643</v>
      </c>
      <c r="C2042" s="10" t="s">
        <v>603</v>
      </c>
      <c r="D2042" s="10" t="s">
        <v>40</v>
      </c>
      <c r="E2042" s="10" t="s">
        <v>30</v>
      </c>
      <c r="F2042" s="10">
        <v>265</v>
      </c>
      <c r="G2042" s="10">
        <v>289</v>
      </c>
      <c r="H2042" s="11">
        <f>SUMIFS(AA:AA,$A:$A,EOMONTH($A2042,-1),$B:$B,$B2042)</f>
        <v>765</v>
      </c>
      <c r="I2042" s="63">
        <f>ROUND(SUMIFS(AC:AC,$A:$A,EOMONTH($A2042,-1),$B:$B,$B2042),2)</f>
        <v>-170.3</v>
      </c>
      <c r="J2042" s="11">
        <f>SUMIFS(AB:AB,$A:$A,EOMONTH($A2042,-1),$B:$B,$B2042)</f>
        <v>19415.89</v>
      </c>
      <c r="K2042" s="13">
        <v>0</v>
      </c>
      <c r="L2042" s="25">
        <v>0</v>
      </c>
      <c r="M2042" s="15">
        <v>2545</v>
      </c>
      <c r="N2042" s="14">
        <v>71959.42</v>
      </c>
      <c r="O2042" s="16">
        <v>847</v>
      </c>
      <c r="P2042" s="16">
        <v>25858.91</v>
      </c>
      <c r="Q2042" s="16">
        <v>0</v>
      </c>
      <c r="R2042" s="16">
        <f>Q2042*16.876/100</f>
        <v>0</v>
      </c>
      <c r="S2042" s="17">
        <f t="shared" si="217"/>
        <v>0</v>
      </c>
      <c r="T2042" s="16">
        <v>0</v>
      </c>
      <c r="U2042" s="18">
        <f t="shared" si="218"/>
        <v>221.08500000000001</v>
      </c>
      <c r="V2042" s="18">
        <f t="shared" si="219"/>
        <v>674.42499999999995</v>
      </c>
      <c r="W2042" s="18">
        <f t="shared" si="220"/>
        <v>113.22921324999999</v>
      </c>
      <c r="X2042" s="27"/>
      <c r="Y2042" s="19">
        <f t="shared" si="221"/>
        <v>787.65421324999988</v>
      </c>
      <c r="Z2042" s="18">
        <f t="shared" si="222"/>
        <v>244.78299999999999</v>
      </c>
      <c r="AA2042" s="12">
        <v>2463</v>
      </c>
      <c r="AB2042" s="12">
        <v>68545.66</v>
      </c>
      <c r="AC2042" s="28">
        <f>+I2042+Y2042-Z2042</f>
        <v>372.57121324999991</v>
      </c>
      <c r="AD2042" s="20">
        <f t="shared" si="223"/>
        <v>0</v>
      </c>
      <c r="AE2042">
        <v>0</v>
      </c>
    </row>
    <row r="2043" spans="1:31" x14ac:dyDescent="0.25">
      <c r="A2043" s="9">
        <v>45107</v>
      </c>
      <c r="B2043" s="10" t="s">
        <v>644</v>
      </c>
      <c r="C2043" s="10" t="s">
        <v>603</v>
      </c>
      <c r="D2043" s="10" t="s">
        <v>40</v>
      </c>
      <c r="E2043" s="10" t="s">
        <v>30</v>
      </c>
      <c r="F2043" s="10">
        <v>420</v>
      </c>
      <c r="G2043" s="10">
        <v>458</v>
      </c>
      <c r="H2043" s="11">
        <f>SUMIFS(AA:AA,$A:$A,EOMONTH($A2043,-1),$B:$B,$B2043)</f>
        <v>641</v>
      </c>
      <c r="I2043" s="63">
        <f>ROUND(SUMIFS(AC:AC,$A:$A,EOMONTH($A2043,-1),$B:$B,$B2043),2)</f>
        <v>-69.069999999999993</v>
      </c>
      <c r="J2043" s="11">
        <f>SUMIFS(AB:AB,$A:$A,EOMONTH($A2043,-1),$B:$B,$B2043)</f>
        <v>26305.1</v>
      </c>
      <c r="K2043" s="13">
        <v>0</v>
      </c>
      <c r="L2043" s="25">
        <v>0</v>
      </c>
      <c r="M2043" s="15">
        <v>1017</v>
      </c>
      <c r="N2043" s="14">
        <v>45487.51</v>
      </c>
      <c r="O2043" s="16">
        <v>748</v>
      </c>
      <c r="P2043" s="16">
        <v>35522.519999999997</v>
      </c>
      <c r="Q2043" s="16">
        <v>0</v>
      </c>
      <c r="R2043" s="16">
        <f>Q2043*16.876/100</f>
        <v>0</v>
      </c>
      <c r="S2043" s="17">
        <f t="shared" si="217"/>
        <v>0</v>
      </c>
      <c r="T2043" s="16">
        <v>0</v>
      </c>
      <c r="U2043" s="18">
        <f t="shared" si="218"/>
        <v>293.57799999999997</v>
      </c>
      <c r="V2043" s="18">
        <f t="shared" si="219"/>
        <v>427.14</v>
      </c>
      <c r="W2043" s="18">
        <f t="shared" si="220"/>
        <v>71.712534600000012</v>
      </c>
      <c r="X2043" s="27"/>
      <c r="Y2043" s="19">
        <f t="shared" si="221"/>
        <v>498.85253460000001</v>
      </c>
      <c r="Z2043" s="18">
        <f t="shared" si="222"/>
        <v>342.584</v>
      </c>
      <c r="AA2043" s="12">
        <v>910</v>
      </c>
      <c r="AB2043" s="12">
        <v>39564.33</v>
      </c>
      <c r="AC2043" s="28">
        <f>+I2043+Y2043-Z2043</f>
        <v>87.198534600000016</v>
      </c>
      <c r="AD2043" s="20">
        <f t="shared" si="223"/>
        <v>0</v>
      </c>
      <c r="AE2043">
        <v>0</v>
      </c>
    </row>
    <row r="2044" spans="1:31" x14ac:dyDescent="0.25">
      <c r="A2044" s="9">
        <v>45107</v>
      </c>
      <c r="B2044" s="10" t="s">
        <v>645</v>
      </c>
      <c r="C2044" s="10" t="s">
        <v>603</v>
      </c>
      <c r="D2044" s="10" t="s">
        <v>40</v>
      </c>
      <c r="E2044" s="10" t="s">
        <v>30</v>
      </c>
      <c r="F2044" s="10">
        <v>720</v>
      </c>
      <c r="G2044" s="10">
        <v>785</v>
      </c>
      <c r="H2044" s="11">
        <f>SUMIFS(AA:AA,$A:$A,EOMONTH($A2044,-1),$B:$B,$B2044)</f>
        <v>625</v>
      </c>
      <c r="I2044" s="63">
        <f>ROUND(SUMIFS(AC:AC,$A:$A,EOMONTH($A2044,-1),$B:$B,$B2044),2)</f>
        <v>190.01</v>
      </c>
      <c r="J2044" s="11">
        <f>SUMIFS(AB:AB,$A:$A,EOMONTH($A2044,-1),$B:$B,$B2044)</f>
        <v>40202.43</v>
      </c>
      <c r="K2044" s="13">
        <v>0</v>
      </c>
      <c r="L2044" s="25">
        <v>0</v>
      </c>
      <c r="M2044" s="15">
        <v>480</v>
      </c>
      <c r="N2044" s="14">
        <v>37995.56</v>
      </c>
      <c r="O2044" s="16">
        <v>242</v>
      </c>
      <c r="P2044" s="16">
        <v>21753.38</v>
      </c>
      <c r="Q2044" s="16">
        <v>0</v>
      </c>
      <c r="R2044" s="16">
        <f>Q2044*16.876/100</f>
        <v>0</v>
      </c>
      <c r="S2044" s="17">
        <f t="shared" si="217"/>
        <v>0</v>
      </c>
      <c r="T2044" s="16">
        <v>0</v>
      </c>
      <c r="U2044" s="18">
        <f t="shared" si="218"/>
        <v>490.625</v>
      </c>
      <c r="V2044" s="18">
        <f t="shared" si="219"/>
        <v>345.6</v>
      </c>
      <c r="W2044" s="18">
        <f t="shared" si="220"/>
        <v>58.022784000000009</v>
      </c>
      <c r="X2044" s="27"/>
      <c r="Y2044" s="19">
        <f t="shared" si="221"/>
        <v>403.62278400000002</v>
      </c>
      <c r="Z2044" s="18">
        <f t="shared" si="222"/>
        <v>189.97</v>
      </c>
      <c r="AA2044" s="12">
        <v>863</v>
      </c>
      <c r="AB2044" s="12">
        <v>62286.2</v>
      </c>
      <c r="AC2044" s="28">
        <f>+I2044+Y2044-Z2044</f>
        <v>403.66278399999999</v>
      </c>
      <c r="AD2044" s="20">
        <f t="shared" si="223"/>
        <v>0</v>
      </c>
      <c r="AE2044">
        <v>0</v>
      </c>
    </row>
    <row r="2045" spans="1:31" x14ac:dyDescent="0.25">
      <c r="A2045" s="9">
        <v>45107</v>
      </c>
      <c r="B2045" s="10" t="s">
        <v>646</v>
      </c>
      <c r="C2045" s="10" t="s">
        <v>603</v>
      </c>
      <c r="D2045" s="10" t="s">
        <v>40</v>
      </c>
      <c r="E2045" s="10" t="s">
        <v>30</v>
      </c>
      <c r="F2045" s="10">
        <v>20</v>
      </c>
      <c r="G2045" s="10">
        <v>22</v>
      </c>
      <c r="H2045" s="11">
        <f>SUMIFS(AA:AA,$A:$A,EOMONTH($A2045,-1),$B:$B,$B2045)</f>
        <v>846</v>
      </c>
      <c r="I2045" s="63">
        <f>ROUND(SUMIFS(AC:AC,$A:$A,EOMONTH($A2045,-1),$B:$B,$B2045),2)</f>
        <v>22.95</v>
      </c>
      <c r="J2045" s="11">
        <f>SUMIFS(AB:AB,$A:$A,EOMONTH($A2045,-1),$B:$B,$B2045)</f>
        <v>3151.64</v>
      </c>
      <c r="K2045" s="13">
        <v>0</v>
      </c>
      <c r="L2045" s="25">
        <v>0</v>
      </c>
      <c r="M2045" s="15">
        <v>0</v>
      </c>
      <c r="N2045" s="14">
        <v>0</v>
      </c>
      <c r="O2045" s="16">
        <v>48</v>
      </c>
      <c r="P2045" s="16">
        <v>211.68</v>
      </c>
      <c r="Q2045" s="16">
        <v>0</v>
      </c>
      <c r="R2045" s="16">
        <f>Q2045*16.876/100</f>
        <v>0</v>
      </c>
      <c r="S2045" s="17">
        <f t="shared" si="217"/>
        <v>0</v>
      </c>
      <c r="T2045" s="16">
        <v>0</v>
      </c>
      <c r="U2045" s="18">
        <f t="shared" si="218"/>
        <v>18.611999999999998</v>
      </c>
      <c r="V2045" s="18">
        <f t="shared" si="219"/>
        <v>0</v>
      </c>
      <c r="W2045" s="18">
        <f t="shared" si="220"/>
        <v>0</v>
      </c>
      <c r="X2045" s="27"/>
      <c r="Y2045" s="19">
        <f t="shared" si="221"/>
        <v>0</v>
      </c>
      <c r="Z2045" s="18">
        <f t="shared" si="222"/>
        <v>1.056</v>
      </c>
      <c r="AA2045" s="12">
        <v>798</v>
      </c>
      <c r="AB2045" s="12">
        <v>2972.82</v>
      </c>
      <c r="AC2045" s="28">
        <f>+I2045+Y2045-Z2045</f>
        <v>21.893999999999998</v>
      </c>
      <c r="AD2045" s="20">
        <f t="shared" si="223"/>
        <v>0</v>
      </c>
      <c r="AE2045">
        <v>0</v>
      </c>
    </row>
    <row r="2046" spans="1:31" x14ac:dyDescent="0.25">
      <c r="A2046" s="9">
        <v>45107</v>
      </c>
      <c r="B2046" s="10" t="s">
        <v>647</v>
      </c>
      <c r="C2046" s="10" t="s">
        <v>603</v>
      </c>
      <c r="D2046" s="10" t="s">
        <v>40</v>
      </c>
      <c r="E2046" s="10" t="s">
        <v>30</v>
      </c>
      <c r="F2046" s="10">
        <v>35</v>
      </c>
      <c r="G2046" s="10">
        <v>38</v>
      </c>
      <c r="H2046" s="11">
        <f>SUMIFS(AA:AA,$A:$A,EOMONTH($A2046,-1),$B:$B,$B2046)</f>
        <v>1780</v>
      </c>
      <c r="I2046" s="63">
        <f>ROUND(SUMIFS(AC:AC,$A:$A,EOMONTH($A2046,-1),$B:$B,$B2046),2)</f>
        <v>75.510000000000005</v>
      </c>
      <c r="J2046" s="11">
        <f>SUMIFS(AB:AB,$A:$A,EOMONTH($A2046,-1),$B:$B,$B2046)</f>
        <v>8626.74</v>
      </c>
      <c r="K2046" s="13">
        <v>0</v>
      </c>
      <c r="L2046" s="25">
        <v>0</v>
      </c>
      <c r="M2046" s="15">
        <v>0</v>
      </c>
      <c r="N2046" s="14">
        <v>0</v>
      </c>
      <c r="O2046" s="16">
        <v>48</v>
      </c>
      <c r="P2046" s="16">
        <v>244.32</v>
      </c>
      <c r="Q2046" s="16">
        <v>0</v>
      </c>
      <c r="R2046" s="16">
        <f>Q2046*16.876/100</f>
        <v>0</v>
      </c>
      <c r="S2046" s="17">
        <f t="shared" si="217"/>
        <v>0</v>
      </c>
      <c r="T2046" s="16">
        <v>0</v>
      </c>
      <c r="U2046" s="18">
        <f t="shared" si="218"/>
        <v>67.64</v>
      </c>
      <c r="V2046" s="18">
        <f t="shared" si="219"/>
        <v>0</v>
      </c>
      <c r="W2046" s="18">
        <f t="shared" si="220"/>
        <v>0</v>
      </c>
      <c r="X2046" s="27"/>
      <c r="Y2046" s="19">
        <f t="shared" si="221"/>
        <v>0</v>
      </c>
      <c r="Z2046" s="18">
        <f t="shared" si="222"/>
        <v>1.8240000000000001</v>
      </c>
      <c r="AA2046" s="12">
        <v>1732</v>
      </c>
      <c r="AB2046" s="12">
        <v>8394.1</v>
      </c>
      <c r="AC2046" s="28">
        <f>+I2046+Y2046-Z2046</f>
        <v>73.686000000000007</v>
      </c>
      <c r="AD2046" s="20">
        <f t="shared" si="223"/>
        <v>0</v>
      </c>
      <c r="AE2046">
        <v>0</v>
      </c>
    </row>
    <row r="2047" spans="1:31" x14ac:dyDescent="0.25">
      <c r="A2047" s="9">
        <v>45107</v>
      </c>
      <c r="B2047" s="10" t="s">
        <v>648</v>
      </c>
      <c r="C2047" s="10" t="s">
        <v>603</v>
      </c>
      <c r="D2047" s="10" t="s">
        <v>40</v>
      </c>
      <c r="E2047" s="10" t="s">
        <v>30</v>
      </c>
      <c r="F2047" s="10">
        <v>60</v>
      </c>
      <c r="G2047" s="10">
        <v>65</v>
      </c>
      <c r="H2047" s="11">
        <f>SUMIFS(AA:AA,$A:$A,EOMONTH($A2047,-1),$B:$B,$B2047)</f>
        <v>220</v>
      </c>
      <c r="I2047" s="63">
        <f>ROUND(SUMIFS(AC:AC,$A:$A,EOMONTH($A2047,-1),$B:$B,$B2047),2)</f>
        <v>0.28999999999999998</v>
      </c>
      <c r="J2047" s="11">
        <f>SUMIFS(AB:AB,$A:$A,EOMONTH($A2047,-1),$B:$B,$B2047)</f>
        <v>1614.72</v>
      </c>
      <c r="K2047" s="13">
        <v>0</v>
      </c>
      <c r="L2047" s="25">
        <v>0</v>
      </c>
      <c r="M2047" s="15">
        <v>0</v>
      </c>
      <c r="N2047" s="14">
        <v>0</v>
      </c>
      <c r="O2047" s="16">
        <v>152</v>
      </c>
      <c r="P2047" s="16">
        <v>1340.64</v>
      </c>
      <c r="Q2047" s="16">
        <v>0</v>
      </c>
      <c r="R2047" s="16">
        <f>Q2047*16.876/100</f>
        <v>0</v>
      </c>
      <c r="S2047" s="17">
        <f t="shared" si="217"/>
        <v>0</v>
      </c>
      <c r="T2047" s="16">
        <v>0</v>
      </c>
      <c r="U2047" s="18">
        <f t="shared" si="218"/>
        <v>14.3</v>
      </c>
      <c r="V2047" s="18">
        <f t="shared" si="219"/>
        <v>0</v>
      </c>
      <c r="W2047" s="18">
        <f t="shared" si="220"/>
        <v>0</v>
      </c>
      <c r="X2047" s="27"/>
      <c r="Y2047" s="19">
        <f t="shared" si="221"/>
        <v>0</v>
      </c>
      <c r="Z2047" s="18">
        <f t="shared" si="222"/>
        <v>9.8800000000000008</v>
      </c>
      <c r="AA2047" s="12">
        <v>68</v>
      </c>
      <c r="AB2047" s="12">
        <v>499.1</v>
      </c>
      <c r="AC2047" s="28">
        <f>+I2047+Y2047-Z2047</f>
        <v>-9.5900000000000016</v>
      </c>
      <c r="AD2047" s="20">
        <f t="shared" si="223"/>
        <v>10</v>
      </c>
      <c r="AE2047">
        <v>10</v>
      </c>
    </row>
    <row r="2048" spans="1:31" x14ac:dyDescent="0.25">
      <c r="A2048" s="9">
        <v>45107</v>
      </c>
      <c r="B2048" s="10" t="s">
        <v>649</v>
      </c>
      <c r="C2048" s="10" t="s">
        <v>603</v>
      </c>
      <c r="D2048" s="10" t="s">
        <v>40</v>
      </c>
      <c r="E2048" s="10" t="s">
        <v>30</v>
      </c>
      <c r="F2048" s="10">
        <v>60</v>
      </c>
      <c r="G2048" s="10">
        <v>65</v>
      </c>
      <c r="H2048" s="11">
        <f>SUMIFS(AA:AA,$A:$A,EOMONTH($A2048,-1),$B:$B,$B2048)</f>
        <v>295</v>
      </c>
      <c r="I2048" s="63">
        <f>ROUND(SUMIFS(AC:AC,$A:$A,EOMONTH($A2048,-1),$B:$B,$B2048),2)</f>
        <v>5.46</v>
      </c>
      <c r="J2048" s="11">
        <f>SUMIFS(AB:AB,$A:$A,EOMONTH($A2048,-1),$B:$B,$B2048)</f>
        <v>3023.24</v>
      </c>
      <c r="K2048" s="13">
        <v>0</v>
      </c>
      <c r="L2048" s="25">
        <v>0</v>
      </c>
      <c r="M2048" s="15">
        <v>0</v>
      </c>
      <c r="N2048" s="14">
        <v>0</v>
      </c>
      <c r="O2048" s="16">
        <v>120</v>
      </c>
      <c r="P2048" s="16">
        <v>1383.6</v>
      </c>
      <c r="Q2048" s="16">
        <v>0</v>
      </c>
      <c r="R2048" s="16">
        <f>Q2048*16.876/100</f>
        <v>0</v>
      </c>
      <c r="S2048" s="17">
        <f t="shared" si="217"/>
        <v>0</v>
      </c>
      <c r="T2048" s="16">
        <v>0</v>
      </c>
      <c r="U2048" s="18">
        <f t="shared" si="218"/>
        <v>19.175000000000001</v>
      </c>
      <c r="V2048" s="18">
        <f t="shared" si="219"/>
        <v>0</v>
      </c>
      <c r="W2048" s="18">
        <f t="shared" si="220"/>
        <v>0</v>
      </c>
      <c r="X2048" s="27"/>
      <c r="Y2048" s="19">
        <f t="shared" si="221"/>
        <v>0</v>
      </c>
      <c r="Z2048" s="18">
        <f t="shared" si="222"/>
        <v>7.8</v>
      </c>
      <c r="AA2048" s="12">
        <v>175</v>
      </c>
      <c r="AB2048" s="12">
        <v>1793.44</v>
      </c>
      <c r="AC2048" s="28">
        <f>+I2048+Y2048-Z2048</f>
        <v>-2.34</v>
      </c>
      <c r="AD2048" s="20">
        <f t="shared" si="223"/>
        <v>10</v>
      </c>
      <c r="AE2048">
        <v>10</v>
      </c>
    </row>
    <row r="2049" spans="1:31" x14ac:dyDescent="0.25">
      <c r="A2049" s="9">
        <v>45107</v>
      </c>
      <c r="B2049" s="10" t="s">
        <v>650</v>
      </c>
      <c r="C2049" s="10" t="s">
        <v>603</v>
      </c>
      <c r="D2049" s="10" t="s">
        <v>40</v>
      </c>
      <c r="E2049" s="10" t="s">
        <v>30</v>
      </c>
      <c r="F2049" s="10">
        <v>90</v>
      </c>
      <c r="G2049" s="10">
        <v>98</v>
      </c>
      <c r="H2049" s="11">
        <f>SUMIFS(AA:AA,$A:$A,EOMONTH($A2049,-1),$B:$B,$B2049)</f>
        <v>-19</v>
      </c>
      <c r="I2049" s="63">
        <f>ROUND(SUMIFS(AC:AC,$A:$A,EOMONTH($A2049,-1),$B:$B,$B2049),2)</f>
        <v>-12.01</v>
      </c>
      <c r="J2049" s="11">
        <f>SUMIFS(AB:AB,$A:$A,EOMONTH($A2049,-1),$B:$B,$B2049)</f>
        <v>-364.8</v>
      </c>
      <c r="K2049" s="13">
        <v>0</v>
      </c>
      <c r="L2049" s="25">
        <v>0</v>
      </c>
      <c r="M2049" s="15">
        <v>0</v>
      </c>
      <c r="N2049" s="14">
        <v>0</v>
      </c>
      <c r="O2049" s="16">
        <v>0</v>
      </c>
      <c r="P2049" s="16">
        <v>0</v>
      </c>
      <c r="Q2049" s="16">
        <v>0</v>
      </c>
      <c r="R2049" s="16">
        <f>Q2049*16.876/100</f>
        <v>0</v>
      </c>
      <c r="S2049" s="17">
        <f t="shared" si="217"/>
        <v>0</v>
      </c>
      <c r="T2049" s="16">
        <v>0</v>
      </c>
      <c r="U2049" s="18">
        <f t="shared" si="218"/>
        <v>-1.8620000000000001</v>
      </c>
      <c r="V2049" s="18">
        <f t="shared" si="219"/>
        <v>0</v>
      </c>
      <c r="W2049" s="18">
        <f t="shared" si="220"/>
        <v>0</v>
      </c>
      <c r="X2049" s="27"/>
      <c r="Y2049" s="19">
        <f t="shared" si="221"/>
        <v>0</v>
      </c>
      <c r="Z2049" s="18">
        <f t="shared" si="222"/>
        <v>0</v>
      </c>
      <c r="AA2049" s="12">
        <v>-19</v>
      </c>
      <c r="AB2049" s="12">
        <v>-364.8</v>
      </c>
      <c r="AC2049" s="28">
        <f>+I2049+Y2049-Z2049</f>
        <v>-12.01</v>
      </c>
      <c r="AD2049" s="20">
        <f t="shared" si="223"/>
        <v>20</v>
      </c>
      <c r="AE2049">
        <v>20</v>
      </c>
    </row>
    <row r="2050" spans="1:31" x14ac:dyDescent="0.25">
      <c r="A2050" s="9">
        <v>45107</v>
      </c>
      <c r="B2050" s="10" t="s">
        <v>758</v>
      </c>
      <c r="C2050" s="10" t="s">
        <v>554</v>
      </c>
      <c r="D2050" s="10" t="s">
        <v>29</v>
      </c>
      <c r="E2050" s="10" t="s">
        <v>30</v>
      </c>
      <c r="F2050" s="10"/>
      <c r="G2050" s="10">
        <v>0</v>
      </c>
      <c r="H2050" s="11">
        <f>SUMIFS(AA:AA,$A:$A,EOMONTH($A2050,-1),$B:$B,$B2050)</f>
        <v>0</v>
      </c>
      <c r="I2050" s="63">
        <f>ROUND(SUMIFS(AC:AC,$A:$A,EOMONTH($A2050,-1),$B:$B,$B2050),2)</f>
        <v>0</v>
      </c>
      <c r="J2050" s="11">
        <f>SUMIFS(AB:AB,$A:$A,EOMONTH($A2050,-1),$B:$B,$B2050)</f>
        <v>0</v>
      </c>
      <c r="K2050" s="13">
        <v>19000</v>
      </c>
      <c r="L2050" s="25">
        <v>6099</v>
      </c>
      <c r="M2050" s="15">
        <v>0</v>
      </c>
      <c r="N2050" s="14">
        <v>0</v>
      </c>
      <c r="O2050" s="16">
        <v>0</v>
      </c>
      <c r="P2050" s="16">
        <v>0</v>
      </c>
      <c r="Q2050" s="16">
        <v>0</v>
      </c>
      <c r="R2050" s="16">
        <f>Q2050*16.876/100</f>
        <v>0</v>
      </c>
      <c r="S2050" s="17">
        <f t="shared" si="217"/>
        <v>0</v>
      </c>
      <c r="T2050" s="16">
        <v>0</v>
      </c>
      <c r="U2050" s="18">
        <f t="shared" si="218"/>
        <v>0</v>
      </c>
      <c r="V2050" s="18">
        <f t="shared" si="219"/>
        <v>0</v>
      </c>
      <c r="W2050" s="18">
        <f t="shared" si="220"/>
        <v>0</v>
      </c>
      <c r="X2050" s="27"/>
      <c r="Y2050" s="19">
        <f t="shared" si="221"/>
        <v>0</v>
      </c>
      <c r="Z2050" s="18">
        <f t="shared" si="222"/>
        <v>0</v>
      </c>
      <c r="AA2050" s="12">
        <v>19000</v>
      </c>
      <c r="AB2050" s="12">
        <v>6099</v>
      </c>
      <c r="AC2050" s="28">
        <f>+I2050+Y2050-Z2050</f>
        <v>0</v>
      </c>
      <c r="AD2050" s="20">
        <f t="shared" si="223"/>
        <v>0</v>
      </c>
      <c r="AE2050">
        <v>0</v>
      </c>
    </row>
    <row r="2051" spans="1:31" x14ac:dyDescent="0.25">
      <c r="A2051" s="9">
        <v>45107</v>
      </c>
      <c r="B2051" s="10" t="s">
        <v>653</v>
      </c>
      <c r="C2051" s="10" t="s">
        <v>28</v>
      </c>
      <c r="D2051" s="10" t="s">
        <v>29</v>
      </c>
      <c r="E2051" s="10" t="s">
        <v>30</v>
      </c>
      <c r="F2051" s="10"/>
      <c r="G2051" s="10">
        <v>0</v>
      </c>
      <c r="H2051" s="11">
        <f>SUMIFS(AA:AA,$A:$A,EOMONTH($A2051,-1),$B:$B,$B2051)</f>
        <v>1831.28</v>
      </c>
      <c r="I2051" s="63">
        <f>ROUND(SUMIFS(AC:AC,$A:$A,EOMONTH($A2051,-1),$B:$B,$B2051),2)</f>
        <v>476.81</v>
      </c>
      <c r="J2051" s="11">
        <f>SUMIFS(AB:AB,$A:$A,EOMONTH($A2051,-1),$B:$B,$B2051)</f>
        <v>4855.4399999999996</v>
      </c>
      <c r="K2051" s="13">
        <v>0</v>
      </c>
      <c r="L2051" s="25">
        <v>0</v>
      </c>
      <c r="M2051" s="15">
        <v>12350</v>
      </c>
      <c r="N2051" s="14">
        <v>34434.97</v>
      </c>
      <c r="O2051" s="16">
        <v>0</v>
      </c>
      <c r="P2051" s="16">
        <v>0</v>
      </c>
      <c r="Q2051" s="16">
        <v>4459.57</v>
      </c>
      <c r="R2051" s="16">
        <f>Q2051*16.876/100</f>
        <v>752.59703320000006</v>
      </c>
      <c r="S2051" s="17">
        <f t="shared" si="217"/>
        <v>5212.1670331999994</v>
      </c>
      <c r="T2051" s="16">
        <v>12353.01</v>
      </c>
      <c r="U2051" s="18">
        <f t="shared" si="218"/>
        <v>0</v>
      </c>
      <c r="V2051" s="18">
        <f t="shared" si="219"/>
        <v>0</v>
      </c>
      <c r="W2051" s="18">
        <f t="shared" si="220"/>
        <v>0</v>
      </c>
      <c r="X2051" s="27"/>
      <c r="Y2051" s="19">
        <f t="shared" si="221"/>
        <v>0</v>
      </c>
      <c r="Z2051" s="18">
        <f t="shared" si="222"/>
        <v>0</v>
      </c>
      <c r="AA2051" s="12">
        <v>9721.7099999999991</v>
      </c>
      <c r="AB2051" s="12">
        <v>26934.799999999999</v>
      </c>
      <c r="AC2051" s="28">
        <f>+I2051+Y2051-Z2051</f>
        <v>476.81</v>
      </c>
      <c r="AD2051" s="20">
        <f t="shared" si="223"/>
        <v>0</v>
      </c>
      <c r="AE2051">
        <v>0</v>
      </c>
    </row>
    <row r="2052" spans="1:31" x14ac:dyDescent="0.25">
      <c r="A2052" s="9">
        <v>45107</v>
      </c>
      <c r="B2052" s="10" t="s">
        <v>658</v>
      </c>
      <c r="C2052" s="10" t="s">
        <v>282</v>
      </c>
      <c r="D2052" s="10" t="s">
        <v>29</v>
      </c>
      <c r="E2052" s="10" t="s">
        <v>30</v>
      </c>
      <c r="F2052" s="10"/>
      <c r="G2052" s="10">
        <v>0</v>
      </c>
      <c r="H2052" s="11">
        <f>SUMIFS(AA:AA,$A:$A,EOMONTH($A2052,-1),$B:$B,$B2052)</f>
        <v>905</v>
      </c>
      <c r="I2052" s="63">
        <f>ROUND(SUMIFS(AC:AC,$A:$A,EOMONTH($A2052,-1),$B:$B,$B2052),2)</f>
        <v>110.62</v>
      </c>
      <c r="J2052" s="11">
        <f>SUMIFS(AB:AB,$A:$A,EOMONTH($A2052,-1),$B:$B,$B2052)</f>
        <v>2190</v>
      </c>
      <c r="K2052" s="13">
        <v>0</v>
      </c>
      <c r="L2052" s="25">
        <v>0</v>
      </c>
      <c r="M2052" s="15">
        <v>0</v>
      </c>
      <c r="N2052" s="14">
        <v>0</v>
      </c>
      <c r="O2052" s="16">
        <v>0</v>
      </c>
      <c r="P2052" s="16">
        <v>0</v>
      </c>
      <c r="Q2052" s="16">
        <v>300</v>
      </c>
      <c r="R2052" s="16">
        <f>Q2052*16.876/100</f>
        <v>50.628</v>
      </c>
      <c r="S2052" s="17">
        <f t="shared" si="217"/>
        <v>350.62799999999999</v>
      </c>
      <c r="T2052" s="16">
        <v>726</v>
      </c>
      <c r="U2052" s="18">
        <f t="shared" si="218"/>
        <v>0</v>
      </c>
      <c r="V2052" s="18">
        <f t="shared" si="219"/>
        <v>0</v>
      </c>
      <c r="W2052" s="18">
        <f t="shared" si="220"/>
        <v>0</v>
      </c>
      <c r="X2052" s="27"/>
      <c r="Y2052" s="19">
        <f t="shared" si="221"/>
        <v>0</v>
      </c>
      <c r="Z2052" s="18">
        <f t="shared" si="222"/>
        <v>0</v>
      </c>
      <c r="AA2052" s="12">
        <v>605</v>
      </c>
      <c r="AB2052" s="12">
        <v>1464.03</v>
      </c>
      <c r="AC2052" s="28">
        <f>+I2052+Y2052-Z2052</f>
        <v>110.62</v>
      </c>
      <c r="AD2052" s="20">
        <f t="shared" si="223"/>
        <v>0</v>
      </c>
      <c r="AE2052">
        <v>0</v>
      </c>
    </row>
    <row r="2053" spans="1:31" x14ac:dyDescent="0.25">
      <c r="A2053" s="59">
        <v>45107</v>
      </c>
      <c r="B2053" s="60" t="s">
        <v>819</v>
      </c>
      <c r="C2053" s="60" t="s">
        <v>28</v>
      </c>
      <c r="D2053" s="60" t="s">
        <v>29</v>
      </c>
      <c r="E2053" s="60" t="s">
        <v>30</v>
      </c>
      <c r="F2053" s="10"/>
      <c r="G2053" s="10"/>
      <c r="H2053" s="11"/>
      <c r="I2053" s="63">
        <f>ROUND(SUMIFS(AC:AC,$A:$A,EOMONTH($A2053,-1),$B:$B,$B2053),2)</f>
        <v>0</v>
      </c>
      <c r="J2053" s="11"/>
      <c r="K2053" s="13"/>
      <c r="L2053" s="25"/>
      <c r="M2053" s="15"/>
      <c r="N2053" s="14"/>
      <c r="O2053" s="16"/>
      <c r="P2053" s="16"/>
      <c r="Q2053" s="16"/>
      <c r="R2053" s="16"/>
      <c r="S2053" s="17">
        <f t="shared" ref="S2053:S2116" si="224">Q2053+R2053</f>
        <v>0</v>
      </c>
      <c r="T2053" s="16"/>
      <c r="U2053" s="18">
        <f t="shared" ref="U2053:U2116" si="225">H2053*G2053/1000</f>
        <v>0</v>
      </c>
      <c r="V2053" s="18">
        <f t="shared" ref="V2053:V2116" si="226">M2053*F2053/1000</f>
        <v>0</v>
      </c>
      <c r="W2053" s="18">
        <f t="shared" ref="W2053:W2116" si="227">V2053*16.789/100</f>
        <v>0</v>
      </c>
      <c r="X2053" s="27"/>
      <c r="Y2053" s="19">
        <f t="shared" ref="Y2053:Y2116" si="228">V2053+W2053+X2053</f>
        <v>0</v>
      </c>
      <c r="Z2053" s="18">
        <f t="shared" ref="Z2053:Z2116" si="229">O2053*G2053/1000</f>
        <v>0</v>
      </c>
      <c r="AA2053" s="12"/>
      <c r="AB2053" s="12"/>
      <c r="AC2053" s="28">
        <f>+I2053+Y2053-Z2053</f>
        <v>0</v>
      </c>
      <c r="AD2053" s="20">
        <f t="shared" ref="AD2053:AD2116" si="230">IF(AC2053&lt;0,ROUNDUP(AC2053,-1)*-1,0)</f>
        <v>0</v>
      </c>
      <c r="AE2053">
        <v>0</v>
      </c>
    </row>
    <row r="2054" spans="1:31" x14ac:dyDescent="0.25">
      <c r="A2054" s="9">
        <v>45107</v>
      </c>
      <c r="B2054" s="10" t="s">
        <v>661</v>
      </c>
      <c r="C2054" s="10" t="s">
        <v>554</v>
      </c>
      <c r="D2054" s="10" t="s">
        <v>29</v>
      </c>
      <c r="E2054" s="10" t="s">
        <v>539</v>
      </c>
      <c r="F2054" s="10"/>
      <c r="G2054" s="10">
        <v>0</v>
      </c>
      <c r="H2054" s="11">
        <f>SUMIFS(AA:AA,$A:$A,EOMONTH($A2054,-1),$B:$B,$B2054)</f>
        <v>30</v>
      </c>
      <c r="I2054" s="63">
        <f>ROUND(SUMIFS(AC:AC,$A:$A,EOMONTH($A2054,-1),$B:$B,$B2054),2)</f>
        <v>1.35</v>
      </c>
      <c r="J2054" s="11">
        <f>SUMIFS(AB:AB,$A:$A,EOMONTH($A2054,-1),$B:$B,$B2054)</f>
        <v>4140</v>
      </c>
      <c r="K2054" s="13">
        <v>0</v>
      </c>
      <c r="L2054" s="25">
        <v>0</v>
      </c>
      <c r="M2054" s="15">
        <v>0</v>
      </c>
      <c r="N2054" s="14">
        <v>0</v>
      </c>
      <c r="O2054" s="16">
        <v>0</v>
      </c>
      <c r="P2054" s="16">
        <v>0</v>
      </c>
      <c r="Q2054" s="16">
        <v>0</v>
      </c>
      <c r="R2054" s="16">
        <f>Q2054*16.876/100</f>
        <v>0</v>
      </c>
      <c r="S2054" s="17">
        <f t="shared" si="224"/>
        <v>0</v>
      </c>
      <c r="T2054" s="16">
        <v>0</v>
      </c>
      <c r="U2054" s="18">
        <f t="shared" si="225"/>
        <v>0</v>
      </c>
      <c r="V2054" s="18">
        <f t="shared" si="226"/>
        <v>0</v>
      </c>
      <c r="W2054" s="18">
        <f t="shared" si="227"/>
        <v>0</v>
      </c>
      <c r="X2054" s="27"/>
      <c r="Y2054" s="19">
        <f t="shared" si="228"/>
        <v>0</v>
      </c>
      <c r="Z2054" s="18">
        <f t="shared" si="229"/>
        <v>0</v>
      </c>
      <c r="AA2054" s="12">
        <v>30</v>
      </c>
      <c r="AB2054" s="12">
        <v>4140</v>
      </c>
      <c r="AC2054" s="28">
        <f>+I2054+Y2054-Z2054</f>
        <v>1.35</v>
      </c>
      <c r="AD2054" s="20">
        <f t="shared" si="230"/>
        <v>0</v>
      </c>
      <c r="AE2054">
        <v>0</v>
      </c>
    </row>
    <row r="2055" spans="1:31" x14ac:dyDescent="0.25">
      <c r="A2055" s="9">
        <v>45107</v>
      </c>
      <c r="B2055" s="10" t="s">
        <v>735</v>
      </c>
      <c r="C2055" s="10" t="s">
        <v>711</v>
      </c>
      <c r="D2055" s="10" t="s">
        <v>29</v>
      </c>
      <c r="E2055" s="10" t="s">
        <v>539</v>
      </c>
      <c r="F2055" s="10"/>
      <c r="G2055" s="10">
        <v>0</v>
      </c>
      <c r="H2055" s="11">
        <f>SUMIFS(AA:AA,$A:$A,EOMONTH($A2055,-1),$B:$B,$B2055)</f>
        <v>1804.59</v>
      </c>
      <c r="I2055" s="63">
        <f>ROUND(SUMIFS(AC:AC,$A:$A,EOMONTH($A2055,-1),$B:$B,$B2055),2)</f>
        <v>0</v>
      </c>
      <c r="J2055" s="11">
        <f>SUMIFS(AB:AB,$A:$A,EOMONTH($A2055,-1),$B:$B,$B2055)</f>
        <v>190093.71</v>
      </c>
      <c r="K2055" s="13">
        <v>0</v>
      </c>
      <c r="L2055" s="25">
        <v>0</v>
      </c>
      <c r="M2055" s="15">
        <v>24540.55</v>
      </c>
      <c r="N2055" s="14">
        <v>2585087.0299999998</v>
      </c>
      <c r="O2055" s="16">
        <v>0</v>
      </c>
      <c r="P2055" s="16">
        <v>0</v>
      </c>
      <c r="Q2055" s="16">
        <v>17315.25</v>
      </c>
      <c r="R2055" s="16">
        <f>Q2055*16.876/100</f>
        <v>2922.1215900000007</v>
      </c>
      <c r="S2055" s="17">
        <f t="shared" si="224"/>
        <v>20237.371590000002</v>
      </c>
      <c r="T2055" s="16">
        <v>1823988.43</v>
      </c>
      <c r="U2055" s="18">
        <f t="shared" si="225"/>
        <v>0</v>
      </c>
      <c r="V2055" s="18">
        <f t="shared" si="226"/>
        <v>0</v>
      </c>
      <c r="W2055" s="18">
        <f t="shared" si="227"/>
        <v>0</v>
      </c>
      <c r="X2055" s="27"/>
      <c r="Y2055" s="19">
        <f t="shared" si="228"/>
        <v>0</v>
      </c>
      <c r="Z2055" s="18">
        <f t="shared" si="229"/>
        <v>0</v>
      </c>
      <c r="AA2055" s="12">
        <v>9029.89</v>
      </c>
      <c r="AB2055" s="12">
        <v>951200.8</v>
      </c>
      <c r="AC2055" s="28">
        <f>+I2055+Y2055-Z2055</f>
        <v>0</v>
      </c>
      <c r="AD2055" s="20">
        <f t="shared" si="230"/>
        <v>0</v>
      </c>
      <c r="AE2055">
        <v>0</v>
      </c>
    </row>
    <row r="2056" spans="1:31" x14ac:dyDescent="0.25">
      <c r="A2056" s="9">
        <v>45107</v>
      </c>
      <c r="B2056" s="10" t="s">
        <v>668</v>
      </c>
      <c r="C2056" s="10" t="s">
        <v>669</v>
      </c>
      <c r="D2056" s="10" t="s">
        <v>29</v>
      </c>
      <c r="E2056" s="10" t="s">
        <v>30</v>
      </c>
      <c r="F2056" s="10"/>
      <c r="G2056" s="10">
        <v>0</v>
      </c>
      <c r="H2056" s="11">
        <f>SUMIFS(AA:AA,$A:$A,EOMONTH($A2056,-1),$B:$B,$B2056)</f>
        <v>-11224</v>
      </c>
      <c r="I2056" s="63">
        <f>ROUND(SUMIFS(AC:AC,$A:$A,EOMONTH($A2056,-1),$B:$B,$B2056),2)</f>
        <v>0</v>
      </c>
      <c r="J2056" s="11">
        <f>SUMIFS(AB:AB,$A:$A,EOMONTH($A2056,-1),$B:$B,$B2056)</f>
        <v>-17864.689999999999</v>
      </c>
      <c r="K2056" s="13">
        <v>0</v>
      </c>
      <c r="L2056" s="25">
        <v>0</v>
      </c>
      <c r="M2056" s="15">
        <v>0</v>
      </c>
      <c r="N2056" s="14">
        <v>0</v>
      </c>
      <c r="O2056" s="16">
        <v>0</v>
      </c>
      <c r="P2056" s="16">
        <v>0</v>
      </c>
      <c r="Q2056" s="16">
        <v>0</v>
      </c>
      <c r="R2056" s="16">
        <f>Q2056*16.876/100</f>
        <v>0</v>
      </c>
      <c r="S2056" s="17">
        <f t="shared" si="224"/>
        <v>0</v>
      </c>
      <c r="T2056" s="16">
        <v>0</v>
      </c>
      <c r="U2056" s="18">
        <f t="shared" si="225"/>
        <v>0</v>
      </c>
      <c r="V2056" s="18">
        <f t="shared" si="226"/>
        <v>0</v>
      </c>
      <c r="W2056" s="18">
        <f t="shared" si="227"/>
        <v>0</v>
      </c>
      <c r="X2056" s="27"/>
      <c r="Y2056" s="19">
        <f t="shared" si="228"/>
        <v>0</v>
      </c>
      <c r="Z2056" s="18">
        <f t="shared" si="229"/>
        <v>0</v>
      </c>
      <c r="AA2056" s="12">
        <v>-11224</v>
      </c>
      <c r="AB2056" s="12">
        <v>-17864.689999999999</v>
      </c>
      <c r="AC2056" s="28">
        <f>+I2056+Y2056-Z2056</f>
        <v>0</v>
      </c>
      <c r="AD2056" s="20">
        <f t="shared" si="230"/>
        <v>0</v>
      </c>
      <c r="AE2056">
        <v>0</v>
      </c>
    </row>
    <row r="2057" spans="1:31" x14ac:dyDescent="0.25">
      <c r="A2057" s="9">
        <v>45107</v>
      </c>
      <c r="B2057" s="10" t="s">
        <v>670</v>
      </c>
      <c r="C2057" s="10" t="s">
        <v>669</v>
      </c>
      <c r="D2057" s="10" t="s">
        <v>29</v>
      </c>
      <c r="E2057" s="10" t="s">
        <v>30</v>
      </c>
      <c r="F2057" s="10"/>
      <c r="G2057" s="10">
        <v>0</v>
      </c>
      <c r="H2057" s="11">
        <f>SUMIFS(AA:AA,$A:$A,EOMONTH($A2057,-1),$B:$B,$B2057)</f>
        <v>-106</v>
      </c>
      <c r="I2057" s="63">
        <f>ROUND(SUMIFS(AC:AC,$A:$A,EOMONTH($A2057,-1),$B:$B,$B2057),2)</f>
        <v>143.76</v>
      </c>
      <c r="J2057" s="11">
        <f>SUMIFS(AB:AB,$A:$A,EOMONTH($A2057,-1),$B:$B,$B2057)</f>
        <v>4595.7</v>
      </c>
      <c r="K2057" s="13">
        <v>0</v>
      </c>
      <c r="L2057" s="25">
        <v>0</v>
      </c>
      <c r="M2057" s="15">
        <v>0</v>
      </c>
      <c r="N2057" s="14">
        <v>0</v>
      </c>
      <c r="O2057" s="16">
        <v>0</v>
      </c>
      <c r="P2057" s="16">
        <v>0</v>
      </c>
      <c r="Q2057" s="16">
        <v>0</v>
      </c>
      <c r="R2057" s="16">
        <f>Q2057*16.876/100</f>
        <v>0</v>
      </c>
      <c r="S2057" s="17">
        <f t="shared" si="224"/>
        <v>0</v>
      </c>
      <c r="T2057" s="16">
        <v>0</v>
      </c>
      <c r="U2057" s="18">
        <f t="shared" si="225"/>
        <v>0</v>
      </c>
      <c r="V2057" s="18">
        <f t="shared" si="226"/>
        <v>0</v>
      </c>
      <c r="W2057" s="18">
        <f t="shared" si="227"/>
        <v>0</v>
      </c>
      <c r="X2057" s="27"/>
      <c r="Y2057" s="19">
        <f t="shared" si="228"/>
        <v>0</v>
      </c>
      <c r="Z2057" s="18">
        <f t="shared" si="229"/>
        <v>0</v>
      </c>
      <c r="AA2057" s="12">
        <v>-106</v>
      </c>
      <c r="AB2057" s="12">
        <v>4595.7</v>
      </c>
      <c r="AC2057" s="28">
        <f>+I2057+Y2057-Z2057</f>
        <v>143.76</v>
      </c>
      <c r="AD2057" s="20">
        <f t="shared" si="230"/>
        <v>0</v>
      </c>
      <c r="AE2057">
        <v>0</v>
      </c>
    </row>
    <row r="2058" spans="1:31" x14ac:dyDescent="0.25">
      <c r="A2058" s="59">
        <v>45107</v>
      </c>
      <c r="B2058" s="60" t="s">
        <v>799</v>
      </c>
      <c r="C2058" s="60" t="s">
        <v>673</v>
      </c>
      <c r="D2058" s="60" t="s">
        <v>40</v>
      </c>
      <c r="E2058" s="60" t="s">
        <v>30</v>
      </c>
      <c r="F2058" s="10"/>
      <c r="G2058" s="10"/>
      <c r="H2058" s="11"/>
      <c r="I2058" s="63">
        <f>ROUND(SUMIFS(AC:AC,$A:$A,EOMONTH($A2058,-1),$B:$B,$B2058),2)</f>
        <v>0</v>
      </c>
      <c r="J2058" s="11"/>
      <c r="K2058" s="13"/>
      <c r="L2058" s="25"/>
      <c r="M2058" s="15"/>
      <c r="N2058" s="14"/>
      <c r="O2058" s="16"/>
      <c r="P2058" s="16"/>
      <c r="Q2058" s="16"/>
      <c r="R2058" s="16"/>
      <c r="S2058" s="17">
        <f t="shared" si="224"/>
        <v>0</v>
      </c>
      <c r="T2058" s="16"/>
      <c r="U2058" s="18">
        <f t="shared" si="225"/>
        <v>0</v>
      </c>
      <c r="V2058" s="18">
        <f t="shared" si="226"/>
        <v>0</v>
      </c>
      <c r="W2058" s="18">
        <f t="shared" si="227"/>
        <v>0</v>
      </c>
      <c r="X2058" s="27"/>
      <c r="Y2058" s="19">
        <f t="shared" si="228"/>
        <v>0</v>
      </c>
      <c r="Z2058" s="18">
        <f t="shared" si="229"/>
        <v>0</v>
      </c>
      <c r="AA2058" s="12"/>
      <c r="AB2058" s="12"/>
      <c r="AC2058" s="28">
        <f>+I2058+Y2058-Z2058</f>
        <v>0</v>
      </c>
      <c r="AD2058" s="20">
        <f t="shared" si="230"/>
        <v>0</v>
      </c>
      <c r="AE2058">
        <v>0</v>
      </c>
    </row>
    <row r="2059" spans="1:31" x14ac:dyDescent="0.25">
      <c r="A2059" s="9">
        <v>45107</v>
      </c>
      <c r="B2059" s="10" t="s">
        <v>672</v>
      </c>
      <c r="C2059" s="10" t="s">
        <v>673</v>
      </c>
      <c r="D2059" s="10" t="s">
        <v>29</v>
      </c>
      <c r="E2059" s="10" t="s">
        <v>30</v>
      </c>
      <c r="F2059" s="10"/>
      <c r="G2059" s="10">
        <v>0</v>
      </c>
      <c r="H2059" s="11">
        <f>SUMIFS(AA:AA,$A:$A,EOMONTH($A2059,-1),$B:$B,$B2059)</f>
        <v>-11</v>
      </c>
      <c r="I2059" s="63">
        <f>ROUND(SUMIFS(AC:AC,$A:$A,EOMONTH($A2059,-1),$B:$B,$B2059),2)</f>
        <v>0</v>
      </c>
      <c r="J2059" s="11">
        <f>SUMIFS(AB:AB,$A:$A,EOMONTH($A2059,-1),$B:$B,$B2059)</f>
        <v>-349.87</v>
      </c>
      <c r="K2059" s="13">
        <v>0</v>
      </c>
      <c r="L2059" s="25">
        <v>0</v>
      </c>
      <c r="M2059" s="15">
        <v>0</v>
      </c>
      <c r="N2059" s="14">
        <v>0</v>
      </c>
      <c r="O2059" s="16">
        <v>0</v>
      </c>
      <c r="P2059" s="16">
        <v>0</v>
      </c>
      <c r="Q2059" s="16">
        <v>0</v>
      </c>
      <c r="R2059" s="16">
        <f>Q2059*16.876/100</f>
        <v>0</v>
      </c>
      <c r="S2059" s="17">
        <f t="shared" si="224"/>
        <v>0</v>
      </c>
      <c r="T2059" s="16">
        <v>0</v>
      </c>
      <c r="U2059" s="18">
        <f t="shared" si="225"/>
        <v>0</v>
      </c>
      <c r="V2059" s="18">
        <f t="shared" si="226"/>
        <v>0</v>
      </c>
      <c r="W2059" s="18">
        <f t="shared" si="227"/>
        <v>0</v>
      </c>
      <c r="X2059" s="27"/>
      <c r="Y2059" s="19">
        <f t="shared" si="228"/>
        <v>0</v>
      </c>
      <c r="Z2059" s="18">
        <f t="shared" si="229"/>
        <v>0</v>
      </c>
      <c r="AA2059" s="12">
        <v>-11</v>
      </c>
      <c r="AB2059" s="12">
        <v>-349.87</v>
      </c>
      <c r="AC2059" s="28">
        <f>+I2059+Y2059-Z2059</f>
        <v>0</v>
      </c>
      <c r="AD2059" s="20">
        <f t="shared" si="230"/>
        <v>0</v>
      </c>
      <c r="AE2059">
        <v>0</v>
      </c>
    </row>
    <row r="2060" spans="1:31" x14ac:dyDescent="0.25">
      <c r="A2060" s="9">
        <v>45107</v>
      </c>
      <c r="B2060" s="10" t="s">
        <v>674</v>
      </c>
      <c r="C2060" s="10" t="s">
        <v>673</v>
      </c>
      <c r="D2060" s="10" t="s">
        <v>40</v>
      </c>
      <c r="E2060" s="10" t="s">
        <v>30</v>
      </c>
      <c r="F2060" s="10">
        <v>65</v>
      </c>
      <c r="G2060" s="10">
        <v>71</v>
      </c>
      <c r="H2060" s="11">
        <f>SUMIFS(AA:AA,$A:$A,EOMONTH($A2060,-1),$B:$B,$B2060)</f>
        <v>2</v>
      </c>
      <c r="I2060" s="63">
        <f>ROUND(SUMIFS(AC:AC,$A:$A,EOMONTH($A2060,-1),$B:$B,$B2060),2)</f>
        <v>8.2799999999999994</v>
      </c>
      <c r="J2060" s="11">
        <f>SUMIFS(AB:AB,$A:$A,EOMONTH($A2060,-1),$B:$B,$B2060)</f>
        <v>15.63</v>
      </c>
      <c r="K2060" s="13">
        <v>0</v>
      </c>
      <c r="L2060" s="25">
        <v>0</v>
      </c>
      <c r="M2060" s="15">
        <v>0</v>
      </c>
      <c r="N2060" s="14">
        <v>0</v>
      </c>
      <c r="O2060" s="16">
        <v>0</v>
      </c>
      <c r="P2060" s="16">
        <v>0</v>
      </c>
      <c r="Q2060" s="16">
        <v>0</v>
      </c>
      <c r="R2060" s="16">
        <f>Q2060*16.876/100</f>
        <v>0</v>
      </c>
      <c r="S2060" s="17">
        <f t="shared" si="224"/>
        <v>0</v>
      </c>
      <c r="T2060" s="16">
        <v>0</v>
      </c>
      <c r="U2060" s="18">
        <f t="shared" si="225"/>
        <v>0.14199999999999999</v>
      </c>
      <c r="V2060" s="18">
        <f t="shared" si="226"/>
        <v>0</v>
      </c>
      <c r="W2060" s="18">
        <f t="shared" si="227"/>
        <v>0</v>
      </c>
      <c r="X2060" s="27"/>
      <c r="Y2060" s="19">
        <f t="shared" si="228"/>
        <v>0</v>
      </c>
      <c r="Z2060" s="18">
        <f t="shared" si="229"/>
        <v>0</v>
      </c>
      <c r="AA2060" s="12">
        <v>2</v>
      </c>
      <c r="AB2060" s="12">
        <v>15.63</v>
      </c>
      <c r="AC2060" s="28">
        <f>+I2060+Y2060-Z2060</f>
        <v>8.2799999999999994</v>
      </c>
      <c r="AD2060" s="20">
        <f t="shared" si="230"/>
        <v>0</v>
      </c>
      <c r="AE2060">
        <v>0</v>
      </c>
    </row>
    <row r="2061" spans="1:31" x14ac:dyDescent="0.25">
      <c r="A2061" s="9">
        <v>45107</v>
      </c>
      <c r="B2061" s="10" t="s">
        <v>675</v>
      </c>
      <c r="C2061" s="10" t="s">
        <v>673</v>
      </c>
      <c r="D2061" s="10" t="s">
        <v>40</v>
      </c>
      <c r="E2061" s="10" t="s">
        <v>30</v>
      </c>
      <c r="F2061" s="10">
        <v>70</v>
      </c>
      <c r="G2061" s="10">
        <v>76</v>
      </c>
      <c r="H2061" s="11">
        <f>SUMIFS(AA:AA,$A:$A,EOMONTH($A2061,-1),$B:$B,$B2061)</f>
        <v>200</v>
      </c>
      <c r="I2061" s="63">
        <f>ROUND(SUMIFS(AC:AC,$A:$A,EOMONTH($A2061,-1),$B:$B,$B2061),2)</f>
        <v>-8.61</v>
      </c>
      <c r="J2061" s="11">
        <f>SUMIFS(AB:AB,$A:$A,EOMONTH($A2061,-1),$B:$B,$B2061)</f>
        <v>1721.45</v>
      </c>
      <c r="K2061" s="13">
        <v>0</v>
      </c>
      <c r="L2061" s="25">
        <v>0</v>
      </c>
      <c r="M2061" s="15">
        <v>0</v>
      </c>
      <c r="N2061" s="14">
        <v>0</v>
      </c>
      <c r="O2061" s="16">
        <v>0</v>
      </c>
      <c r="P2061" s="16">
        <v>0</v>
      </c>
      <c r="Q2061" s="16">
        <v>0</v>
      </c>
      <c r="R2061" s="16">
        <f>Q2061*16.876/100</f>
        <v>0</v>
      </c>
      <c r="S2061" s="17">
        <f t="shared" si="224"/>
        <v>0</v>
      </c>
      <c r="T2061" s="16">
        <v>0</v>
      </c>
      <c r="U2061" s="18">
        <f t="shared" si="225"/>
        <v>15.2</v>
      </c>
      <c r="V2061" s="18">
        <f t="shared" si="226"/>
        <v>0</v>
      </c>
      <c r="W2061" s="18">
        <f t="shared" si="227"/>
        <v>0</v>
      </c>
      <c r="X2061" s="27"/>
      <c r="Y2061" s="19">
        <f t="shared" si="228"/>
        <v>0</v>
      </c>
      <c r="Z2061" s="18">
        <f t="shared" si="229"/>
        <v>0</v>
      </c>
      <c r="AA2061" s="12">
        <v>200</v>
      </c>
      <c r="AB2061" s="12">
        <v>1721.45</v>
      </c>
      <c r="AC2061" s="28">
        <f>+I2061+Y2061-Z2061</f>
        <v>-8.61</v>
      </c>
      <c r="AD2061" s="20">
        <f t="shared" si="230"/>
        <v>10</v>
      </c>
      <c r="AE2061">
        <v>10</v>
      </c>
    </row>
    <row r="2062" spans="1:31" x14ac:dyDescent="0.25">
      <c r="A2062" s="9">
        <v>45107</v>
      </c>
      <c r="B2062" s="10" t="s">
        <v>676</v>
      </c>
      <c r="C2062" s="10" t="s">
        <v>673</v>
      </c>
      <c r="D2062" s="10" t="s">
        <v>40</v>
      </c>
      <c r="E2062" s="10" t="s">
        <v>30</v>
      </c>
      <c r="F2062" s="10">
        <v>275</v>
      </c>
      <c r="G2062" s="10">
        <v>300</v>
      </c>
      <c r="H2062" s="11">
        <f>SUMIFS(AA:AA,$A:$A,EOMONTH($A2062,-1),$B:$B,$B2062)</f>
        <v>-5</v>
      </c>
      <c r="I2062" s="63">
        <f>ROUND(SUMIFS(AC:AC,$A:$A,EOMONTH($A2062,-1),$B:$B,$B2062),2)</f>
        <v>9.61</v>
      </c>
      <c r="J2062" s="11">
        <f>SUMIFS(AB:AB,$A:$A,EOMONTH($A2062,-1),$B:$B,$B2062)</f>
        <v>-68.78</v>
      </c>
      <c r="K2062" s="13">
        <v>0</v>
      </c>
      <c r="L2062" s="25">
        <v>0</v>
      </c>
      <c r="M2062" s="15">
        <v>0</v>
      </c>
      <c r="N2062" s="14">
        <v>0</v>
      </c>
      <c r="O2062" s="16">
        <v>0</v>
      </c>
      <c r="P2062" s="16">
        <v>0</v>
      </c>
      <c r="Q2062" s="16">
        <v>0</v>
      </c>
      <c r="R2062" s="16">
        <f>Q2062*16.876/100</f>
        <v>0</v>
      </c>
      <c r="S2062" s="17">
        <f t="shared" si="224"/>
        <v>0</v>
      </c>
      <c r="T2062" s="16">
        <v>0</v>
      </c>
      <c r="U2062" s="18">
        <f t="shared" si="225"/>
        <v>-1.5</v>
      </c>
      <c r="V2062" s="18">
        <f t="shared" si="226"/>
        <v>0</v>
      </c>
      <c r="W2062" s="18">
        <f t="shared" si="227"/>
        <v>0</v>
      </c>
      <c r="X2062" s="27"/>
      <c r="Y2062" s="19">
        <f t="shared" si="228"/>
        <v>0</v>
      </c>
      <c r="Z2062" s="18">
        <f t="shared" si="229"/>
        <v>0</v>
      </c>
      <c r="AA2062" s="12">
        <v>-5</v>
      </c>
      <c r="AB2062" s="12">
        <v>-68.78</v>
      </c>
      <c r="AC2062" s="28">
        <f>+I2062+Y2062-Z2062</f>
        <v>9.61</v>
      </c>
      <c r="AD2062" s="20">
        <f t="shared" si="230"/>
        <v>0</v>
      </c>
      <c r="AE2062">
        <v>0</v>
      </c>
    </row>
    <row r="2063" spans="1:31" x14ac:dyDescent="0.25">
      <c r="A2063" s="9">
        <v>45107</v>
      </c>
      <c r="B2063" s="10" t="s">
        <v>677</v>
      </c>
      <c r="C2063" s="10" t="s">
        <v>673</v>
      </c>
      <c r="D2063" s="10" t="s">
        <v>40</v>
      </c>
      <c r="E2063" s="10" t="s">
        <v>30</v>
      </c>
      <c r="F2063" s="10">
        <v>185</v>
      </c>
      <c r="G2063" s="10">
        <v>202</v>
      </c>
      <c r="H2063" s="11">
        <f>SUMIFS(AA:AA,$A:$A,EOMONTH($A2063,-1),$B:$B,$B2063)</f>
        <v>246</v>
      </c>
      <c r="I2063" s="63">
        <f>ROUND(SUMIFS(AC:AC,$A:$A,EOMONTH($A2063,-1),$B:$B,$B2063),2)</f>
        <v>-229.69</v>
      </c>
      <c r="J2063" s="11">
        <f>SUMIFS(AB:AB,$A:$A,EOMONTH($A2063,-1),$B:$B,$B2063)</f>
        <v>5605.33</v>
      </c>
      <c r="K2063" s="13">
        <v>0</v>
      </c>
      <c r="L2063" s="25">
        <v>0</v>
      </c>
      <c r="M2063" s="15">
        <v>0</v>
      </c>
      <c r="N2063" s="14">
        <v>0</v>
      </c>
      <c r="O2063" s="16">
        <v>0</v>
      </c>
      <c r="P2063" s="16">
        <v>0</v>
      </c>
      <c r="Q2063" s="16">
        <v>0</v>
      </c>
      <c r="R2063" s="16">
        <f>Q2063*16.876/100</f>
        <v>0</v>
      </c>
      <c r="S2063" s="17">
        <f t="shared" si="224"/>
        <v>0</v>
      </c>
      <c r="T2063" s="16">
        <v>0</v>
      </c>
      <c r="U2063" s="18">
        <f t="shared" si="225"/>
        <v>49.692</v>
      </c>
      <c r="V2063" s="18">
        <f t="shared" si="226"/>
        <v>0</v>
      </c>
      <c r="W2063" s="18">
        <f t="shared" si="227"/>
        <v>0</v>
      </c>
      <c r="X2063" s="27"/>
      <c r="Y2063" s="19">
        <f t="shared" si="228"/>
        <v>0</v>
      </c>
      <c r="Z2063" s="18">
        <f t="shared" si="229"/>
        <v>0</v>
      </c>
      <c r="AA2063" s="12">
        <v>246</v>
      </c>
      <c r="AB2063" s="12">
        <v>5605.33</v>
      </c>
      <c r="AC2063" s="28">
        <f>+I2063+Y2063-Z2063</f>
        <v>-229.69</v>
      </c>
      <c r="AD2063" s="20">
        <f t="shared" si="230"/>
        <v>230</v>
      </c>
      <c r="AE2063">
        <v>230</v>
      </c>
    </row>
    <row r="2064" spans="1:31" x14ac:dyDescent="0.25">
      <c r="A2064" s="9">
        <v>45107</v>
      </c>
      <c r="B2064" s="10" t="s">
        <v>680</v>
      </c>
      <c r="C2064" s="10" t="s">
        <v>681</v>
      </c>
      <c r="D2064" s="10" t="s">
        <v>29</v>
      </c>
      <c r="E2064" s="10" t="s">
        <v>539</v>
      </c>
      <c r="F2064" s="10"/>
      <c r="G2064" s="10">
        <v>0</v>
      </c>
      <c r="H2064" s="11">
        <f>SUMIFS(AA:AA,$A:$A,EOMONTH($A2064,-1),$B:$B,$B2064)</f>
        <v>100</v>
      </c>
      <c r="I2064" s="63">
        <f>ROUND(SUMIFS(AC:AC,$A:$A,EOMONTH($A2064,-1),$B:$B,$B2064),2)</f>
        <v>4.51</v>
      </c>
      <c r="J2064" s="11">
        <f>SUMIFS(AB:AB,$A:$A,EOMONTH($A2064,-1),$B:$B,$B2064)</f>
        <v>7900</v>
      </c>
      <c r="K2064" s="13">
        <v>0</v>
      </c>
      <c r="L2064" s="25">
        <v>0</v>
      </c>
      <c r="M2064" s="15">
        <v>0</v>
      </c>
      <c r="N2064" s="14">
        <v>0</v>
      </c>
      <c r="O2064" s="16">
        <v>0</v>
      </c>
      <c r="P2064" s="16">
        <v>0</v>
      </c>
      <c r="Q2064" s="16">
        <v>0</v>
      </c>
      <c r="R2064" s="16">
        <f>Q2064*16.876/100</f>
        <v>0</v>
      </c>
      <c r="S2064" s="17">
        <f t="shared" si="224"/>
        <v>0</v>
      </c>
      <c r="T2064" s="16">
        <v>0</v>
      </c>
      <c r="U2064" s="18">
        <f t="shared" si="225"/>
        <v>0</v>
      </c>
      <c r="V2064" s="18">
        <f t="shared" si="226"/>
        <v>0</v>
      </c>
      <c r="W2064" s="18">
        <f t="shared" si="227"/>
        <v>0</v>
      </c>
      <c r="X2064" s="27"/>
      <c r="Y2064" s="19">
        <f t="shared" si="228"/>
        <v>0</v>
      </c>
      <c r="Z2064" s="18">
        <f t="shared" si="229"/>
        <v>0</v>
      </c>
      <c r="AA2064" s="12">
        <v>100</v>
      </c>
      <c r="AB2064" s="12">
        <v>7900</v>
      </c>
      <c r="AC2064" s="28">
        <f>+I2064+Y2064-Z2064</f>
        <v>4.51</v>
      </c>
      <c r="AD2064" s="20">
        <f t="shared" si="230"/>
        <v>0</v>
      </c>
      <c r="AE2064">
        <v>0</v>
      </c>
    </row>
    <row r="2065" spans="1:31" x14ac:dyDescent="0.25">
      <c r="A2065" s="9">
        <v>45107</v>
      </c>
      <c r="B2065" s="10" t="s">
        <v>736</v>
      </c>
      <c r="C2065" s="10" t="s">
        <v>282</v>
      </c>
      <c r="D2065" s="10" t="s">
        <v>29</v>
      </c>
      <c r="E2065" s="10" t="s">
        <v>30</v>
      </c>
      <c r="F2065" s="10"/>
      <c r="G2065" s="10">
        <v>0</v>
      </c>
      <c r="H2065" s="11">
        <f>SUMIFS(AA:AA,$A:$A,EOMONTH($A2065,-1),$B:$B,$B2065)</f>
        <v>372</v>
      </c>
      <c r="I2065" s="63">
        <f>ROUND(SUMIFS(AC:AC,$A:$A,EOMONTH($A2065,-1),$B:$B,$B2065),2)</f>
        <v>0</v>
      </c>
      <c r="J2065" s="11">
        <f>SUMIFS(AB:AB,$A:$A,EOMONTH($A2065,-1),$B:$B,$B2065)</f>
        <v>305.27999999999997</v>
      </c>
      <c r="K2065" s="13">
        <v>0</v>
      </c>
      <c r="L2065" s="25">
        <v>0</v>
      </c>
      <c r="M2065" s="15">
        <v>6800</v>
      </c>
      <c r="N2065" s="14">
        <v>5394.48</v>
      </c>
      <c r="O2065" s="16">
        <v>0</v>
      </c>
      <c r="P2065" s="16">
        <v>0</v>
      </c>
      <c r="Q2065" s="16">
        <v>7114</v>
      </c>
      <c r="R2065" s="16">
        <f>Q2065*16.876/100</f>
        <v>1200.5586400000002</v>
      </c>
      <c r="S2065" s="17">
        <f t="shared" si="224"/>
        <v>8314.5586399999993</v>
      </c>
      <c r="T2065" s="16">
        <v>5620.06</v>
      </c>
      <c r="U2065" s="18">
        <f t="shared" si="225"/>
        <v>0</v>
      </c>
      <c r="V2065" s="18">
        <f t="shared" si="226"/>
        <v>0</v>
      </c>
      <c r="W2065" s="18">
        <f t="shared" si="227"/>
        <v>0</v>
      </c>
      <c r="X2065" s="27"/>
      <c r="Y2065" s="19">
        <f t="shared" si="228"/>
        <v>0</v>
      </c>
      <c r="Z2065" s="18">
        <f t="shared" si="229"/>
        <v>0</v>
      </c>
      <c r="AA2065" s="12">
        <v>58</v>
      </c>
      <c r="AB2065" s="12">
        <v>46.09</v>
      </c>
      <c r="AC2065" s="28">
        <f>+I2065+Y2065-Z2065</f>
        <v>0</v>
      </c>
      <c r="AD2065" s="20">
        <f t="shared" si="230"/>
        <v>0</v>
      </c>
      <c r="AE2065">
        <v>0</v>
      </c>
    </row>
    <row r="2066" spans="1:31" x14ac:dyDescent="0.25">
      <c r="A2066" s="9">
        <v>45107</v>
      </c>
      <c r="B2066" s="10" t="s">
        <v>683</v>
      </c>
      <c r="C2066" s="10" t="s">
        <v>28</v>
      </c>
      <c r="D2066" s="10" t="s">
        <v>29</v>
      </c>
      <c r="E2066" s="10" t="s">
        <v>30</v>
      </c>
      <c r="F2066" s="10"/>
      <c r="G2066" s="10">
        <v>0</v>
      </c>
      <c r="H2066" s="11">
        <f>SUMIFS(AA:AA,$A:$A,EOMONTH($A2066,-1),$B:$B,$B2066)</f>
        <v>1121</v>
      </c>
      <c r="I2066" s="63">
        <f>ROUND(SUMIFS(AC:AC,$A:$A,EOMONTH($A2066,-1),$B:$B,$B2066),2)</f>
        <v>71.2</v>
      </c>
      <c r="J2066" s="11">
        <f>SUMIFS(AB:AB,$A:$A,EOMONTH($A2066,-1),$B:$B,$B2066)</f>
        <v>10866.01</v>
      </c>
      <c r="K2066" s="13">
        <v>0</v>
      </c>
      <c r="L2066" s="25">
        <v>0</v>
      </c>
      <c r="M2066" s="15">
        <v>0</v>
      </c>
      <c r="N2066" s="14">
        <v>0</v>
      </c>
      <c r="O2066" s="16">
        <v>0</v>
      </c>
      <c r="P2066" s="16">
        <v>0</v>
      </c>
      <c r="Q2066" s="16">
        <v>1121</v>
      </c>
      <c r="R2066" s="16">
        <f>Q2066*16.876/100</f>
        <v>189.17996000000002</v>
      </c>
      <c r="S2066" s="17">
        <f t="shared" si="224"/>
        <v>1310.1799599999999</v>
      </c>
      <c r="T2066" s="16">
        <v>10862.49</v>
      </c>
      <c r="U2066" s="18">
        <f t="shared" si="225"/>
        <v>0</v>
      </c>
      <c r="V2066" s="18">
        <f t="shared" si="226"/>
        <v>0</v>
      </c>
      <c r="W2066" s="18">
        <f t="shared" si="227"/>
        <v>0</v>
      </c>
      <c r="X2066" s="27"/>
      <c r="Y2066" s="19">
        <f t="shared" si="228"/>
        <v>0</v>
      </c>
      <c r="Z2066" s="18">
        <f t="shared" si="229"/>
        <v>0</v>
      </c>
      <c r="AA2066" s="12">
        <v>0</v>
      </c>
      <c r="AB2066" s="12">
        <v>0</v>
      </c>
      <c r="AC2066" s="28">
        <f>+I2066+Y2066-Z2066</f>
        <v>71.2</v>
      </c>
      <c r="AD2066" s="20">
        <f t="shared" si="230"/>
        <v>0</v>
      </c>
      <c r="AE2066">
        <v>0</v>
      </c>
    </row>
    <row r="2067" spans="1:31" x14ac:dyDescent="0.25">
      <c r="A2067" s="9">
        <v>45107</v>
      </c>
      <c r="B2067" s="10" t="s">
        <v>684</v>
      </c>
      <c r="C2067" s="10" t="s">
        <v>28</v>
      </c>
      <c r="D2067" s="10" t="s">
        <v>29</v>
      </c>
      <c r="E2067" s="10" t="s">
        <v>30</v>
      </c>
      <c r="F2067" s="10"/>
      <c r="G2067" s="10">
        <v>0</v>
      </c>
      <c r="H2067" s="11">
        <f>SUMIFS(AA:AA,$A:$A,EOMONTH($A2067,-1),$B:$B,$B2067)</f>
        <v>-340</v>
      </c>
      <c r="I2067" s="63">
        <f>ROUND(SUMIFS(AC:AC,$A:$A,EOMONTH($A2067,-1),$B:$B,$B2067),2)</f>
        <v>10.52</v>
      </c>
      <c r="J2067" s="11">
        <f>SUMIFS(AB:AB,$A:$A,EOMONTH($A2067,-1),$B:$B,$B2067)</f>
        <v>-5440</v>
      </c>
      <c r="K2067" s="13">
        <v>0</v>
      </c>
      <c r="L2067" s="25">
        <v>0</v>
      </c>
      <c r="M2067" s="15">
        <v>0</v>
      </c>
      <c r="N2067" s="14">
        <v>0</v>
      </c>
      <c r="O2067" s="16">
        <v>0</v>
      </c>
      <c r="P2067" s="16">
        <v>0</v>
      </c>
      <c r="Q2067" s="16">
        <v>96</v>
      </c>
      <c r="R2067" s="16">
        <f>Q2067*16.876/100</f>
        <v>16.200959999999998</v>
      </c>
      <c r="S2067" s="17">
        <f t="shared" si="224"/>
        <v>112.20095999999999</v>
      </c>
      <c r="T2067" s="16">
        <v>1536</v>
      </c>
      <c r="U2067" s="18">
        <f t="shared" si="225"/>
        <v>0</v>
      </c>
      <c r="V2067" s="18">
        <f t="shared" si="226"/>
        <v>0</v>
      </c>
      <c r="W2067" s="18">
        <f t="shared" si="227"/>
        <v>0</v>
      </c>
      <c r="X2067" s="27"/>
      <c r="Y2067" s="19">
        <f t="shared" si="228"/>
        <v>0</v>
      </c>
      <c r="Z2067" s="18">
        <f t="shared" si="229"/>
        <v>0</v>
      </c>
      <c r="AA2067" s="12">
        <v>-436</v>
      </c>
      <c r="AB2067" s="12">
        <v>-6976</v>
      </c>
      <c r="AC2067" s="28">
        <f>+I2067+Y2067-Z2067</f>
        <v>10.52</v>
      </c>
      <c r="AD2067" s="20">
        <f t="shared" si="230"/>
        <v>0</v>
      </c>
      <c r="AE2067">
        <v>0</v>
      </c>
    </row>
    <row r="2068" spans="1:31" x14ac:dyDescent="0.25">
      <c r="A2068" s="9">
        <v>45107</v>
      </c>
      <c r="B2068" s="10" t="s">
        <v>759</v>
      </c>
      <c r="C2068" s="10" t="s">
        <v>282</v>
      </c>
      <c r="D2068" s="10" t="s">
        <v>29</v>
      </c>
      <c r="E2068" s="10" t="s">
        <v>30</v>
      </c>
      <c r="F2068" s="10">
        <v>0</v>
      </c>
      <c r="G2068" s="10">
        <v>0</v>
      </c>
      <c r="H2068" s="11">
        <f>SUMIFS(AA:AA,$A:$A,EOMONTH($A2068,-1),$B:$B,$B2068)</f>
        <v>0</v>
      </c>
      <c r="I2068" s="63">
        <f>ROUND(SUMIFS(AC:AC,$A:$A,EOMONTH($A2068,-1),$B:$B,$B2068),2)</f>
        <v>0</v>
      </c>
      <c r="J2068" s="11">
        <f>SUMIFS(AB:AB,$A:$A,EOMONTH($A2068,-1),$B:$B,$B2068)</f>
        <v>0</v>
      </c>
      <c r="K2068" s="13">
        <v>1000</v>
      </c>
      <c r="L2068" s="25">
        <v>37000</v>
      </c>
      <c r="M2068" s="15">
        <v>0</v>
      </c>
      <c r="N2068" s="14">
        <v>0</v>
      </c>
      <c r="O2068" s="16">
        <v>0</v>
      </c>
      <c r="P2068" s="16">
        <v>0</v>
      </c>
      <c r="Q2068" s="16">
        <v>0</v>
      </c>
      <c r="R2068" s="16">
        <f>Q2068*16.876/100</f>
        <v>0</v>
      </c>
      <c r="S2068" s="17">
        <f t="shared" si="224"/>
        <v>0</v>
      </c>
      <c r="T2068" s="16">
        <v>0</v>
      </c>
      <c r="U2068" s="18">
        <f t="shared" si="225"/>
        <v>0</v>
      </c>
      <c r="V2068" s="18">
        <f t="shared" si="226"/>
        <v>0</v>
      </c>
      <c r="W2068" s="18">
        <f t="shared" si="227"/>
        <v>0</v>
      </c>
      <c r="X2068" s="27"/>
      <c r="Y2068" s="19">
        <f t="shared" si="228"/>
        <v>0</v>
      </c>
      <c r="Z2068" s="18">
        <f t="shared" si="229"/>
        <v>0</v>
      </c>
      <c r="AA2068" s="12">
        <v>1000</v>
      </c>
      <c r="AB2068" s="12">
        <v>37000</v>
      </c>
      <c r="AC2068" s="28">
        <f>+I2068+Y2068-Z2068</f>
        <v>0</v>
      </c>
      <c r="AD2068" s="20">
        <f t="shared" si="230"/>
        <v>0</v>
      </c>
      <c r="AE2068">
        <v>0</v>
      </c>
    </row>
    <row r="2069" spans="1:31" x14ac:dyDescent="0.25">
      <c r="A2069" s="9">
        <v>45107</v>
      </c>
      <c r="B2069" s="10" t="s">
        <v>760</v>
      </c>
      <c r="C2069" s="10" t="s">
        <v>282</v>
      </c>
      <c r="D2069" s="10" t="s">
        <v>29</v>
      </c>
      <c r="E2069" s="10" t="s">
        <v>30</v>
      </c>
      <c r="F2069" s="10">
        <v>0</v>
      </c>
      <c r="G2069" s="10">
        <v>0</v>
      </c>
      <c r="H2069" s="11">
        <f>SUMIFS(AA:AA,$A:$A,EOMONTH($A2069,-1),$B:$B,$B2069)</f>
        <v>0</v>
      </c>
      <c r="I2069" s="63">
        <f>ROUND(SUMIFS(AC:AC,$A:$A,EOMONTH($A2069,-1),$B:$B,$B2069),2)</f>
        <v>0</v>
      </c>
      <c r="J2069" s="11">
        <f>SUMIFS(AB:AB,$A:$A,EOMONTH($A2069,-1),$B:$B,$B2069)</f>
        <v>0</v>
      </c>
      <c r="K2069" s="13">
        <v>1000</v>
      </c>
      <c r="L2069" s="25">
        <v>48000</v>
      </c>
      <c r="M2069" s="15">
        <v>0</v>
      </c>
      <c r="N2069" s="14">
        <v>0</v>
      </c>
      <c r="O2069" s="16">
        <v>0</v>
      </c>
      <c r="P2069" s="16">
        <v>0</v>
      </c>
      <c r="Q2069" s="16">
        <v>0</v>
      </c>
      <c r="R2069" s="16">
        <f>Q2069*16.876/100</f>
        <v>0</v>
      </c>
      <c r="S2069" s="17">
        <f t="shared" si="224"/>
        <v>0</v>
      </c>
      <c r="T2069" s="16">
        <v>0</v>
      </c>
      <c r="U2069" s="18">
        <f t="shared" si="225"/>
        <v>0</v>
      </c>
      <c r="V2069" s="18">
        <f t="shared" si="226"/>
        <v>0</v>
      </c>
      <c r="W2069" s="18">
        <f t="shared" si="227"/>
        <v>0</v>
      </c>
      <c r="X2069" s="27"/>
      <c r="Y2069" s="19">
        <f t="shared" si="228"/>
        <v>0</v>
      </c>
      <c r="Z2069" s="18">
        <f t="shared" si="229"/>
        <v>0</v>
      </c>
      <c r="AA2069" s="12">
        <v>1000</v>
      </c>
      <c r="AB2069" s="12">
        <v>48000</v>
      </c>
      <c r="AC2069" s="28">
        <f>+I2069+Y2069-Z2069</f>
        <v>0</v>
      </c>
      <c r="AD2069" s="20">
        <f t="shared" si="230"/>
        <v>0</v>
      </c>
      <c r="AE2069">
        <v>0</v>
      </c>
    </row>
    <row r="2070" spans="1:31" x14ac:dyDescent="0.25">
      <c r="A2070" s="9">
        <v>45107</v>
      </c>
      <c r="B2070" s="10" t="s">
        <v>761</v>
      </c>
      <c r="C2070" s="10" t="s">
        <v>108</v>
      </c>
      <c r="D2070" s="10" t="s">
        <v>29</v>
      </c>
      <c r="E2070" s="10" t="s">
        <v>30</v>
      </c>
      <c r="F2070" s="10">
        <v>0</v>
      </c>
      <c r="G2070" s="10">
        <v>0</v>
      </c>
      <c r="H2070" s="11">
        <f>SUMIFS(AA:AA,$A:$A,EOMONTH($A2070,-1),$B:$B,$B2070)</f>
        <v>0</v>
      </c>
      <c r="I2070" s="63">
        <f>ROUND(SUMIFS(AC:AC,$A:$A,EOMONTH($A2070,-1),$B:$B,$B2070),2)</f>
        <v>0</v>
      </c>
      <c r="J2070" s="11">
        <f>SUMIFS(AB:AB,$A:$A,EOMONTH($A2070,-1),$B:$B,$B2070)</f>
        <v>0</v>
      </c>
      <c r="K2070" s="13">
        <v>8</v>
      </c>
      <c r="L2070" s="25">
        <v>13214.32</v>
      </c>
      <c r="M2070" s="15">
        <v>0</v>
      </c>
      <c r="N2070" s="14">
        <v>0</v>
      </c>
      <c r="O2070" s="16">
        <v>8</v>
      </c>
      <c r="P2070" s="16">
        <v>14072.08</v>
      </c>
      <c r="Q2070" s="16">
        <v>0</v>
      </c>
      <c r="R2070" s="16">
        <f>Q2070*16.876/100</f>
        <v>0</v>
      </c>
      <c r="S2070" s="17">
        <f t="shared" si="224"/>
        <v>0</v>
      </c>
      <c r="T2070" s="16">
        <v>0</v>
      </c>
      <c r="U2070" s="18">
        <f t="shared" si="225"/>
        <v>0</v>
      </c>
      <c r="V2070" s="18">
        <f t="shared" si="226"/>
        <v>0</v>
      </c>
      <c r="W2070" s="18">
        <f t="shared" si="227"/>
        <v>0</v>
      </c>
      <c r="X2070" s="27"/>
      <c r="Y2070" s="19">
        <f t="shared" si="228"/>
        <v>0</v>
      </c>
      <c r="Z2070" s="18">
        <f t="shared" si="229"/>
        <v>0</v>
      </c>
      <c r="AA2070" s="12">
        <v>0</v>
      </c>
      <c r="AB2070" s="12">
        <v>0</v>
      </c>
      <c r="AC2070" s="28">
        <f>+I2070+Y2070-Z2070</f>
        <v>0</v>
      </c>
      <c r="AD2070" s="20">
        <f t="shared" si="230"/>
        <v>0</v>
      </c>
      <c r="AE2070">
        <v>0</v>
      </c>
    </row>
    <row r="2071" spans="1:31" x14ac:dyDescent="0.25">
      <c r="A2071" s="9">
        <v>45107</v>
      </c>
      <c r="B2071" s="10" t="s">
        <v>762</v>
      </c>
      <c r="C2071" s="10" t="s">
        <v>108</v>
      </c>
      <c r="D2071" s="10" t="s">
        <v>29</v>
      </c>
      <c r="E2071" s="10" t="s">
        <v>30</v>
      </c>
      <c r="F2071" s="10">
        <v>0</v>
      </c>
      <c r="G2071" s="10">
        <v>0</v>
      </c>
      <c r="H2071" s="11">
        <f>SUMIFS(AA:AA,$A:$A,EOMONTH($A2071,-1),$B:$B,$B2071)</f>
        <v>0</v>
      </c>
      <c r="I2071" s="63">
        <f>ROUND(SUMIFS(AC:AC,$A:$A,EOMONTH($A2071,-1),$B:$B,$B2071),2)</f>
        <v>0</v>
      </c>
      <c r="J2071" s="11">
        <f>SUMIFS(AB:AB,$A:$A,EOMONTH($A2071,-1),$B:$B,$B2071)</f>
        <v>0</v>
      </c>
      <c r="K2071" s="13">
        <v>8</v>
      </c>
      <c r="L2071" s="25">
        <v>14071.44</v>
      </c>
      <c r="M2071" s="15">
        <v>0</v>
      </c>
      <c r="N2071" s="14">
        <v>0</v>
      </c>
      <c r="O2071" s="16">
        <v>8</v>
      </c>
      <c r="P2071" s="16">
        <v>14929.28</v>
      </c>
      <c r="Q2071" s="16">
        <v>0</v>
      </c>
      <c r="R2071" s="16">
        <f>Q2071*16.876/100</f>
        <v>0</v>
      </c>
      <c r="S2071" s="17">
        <f t="shared" si="224"/>
        <v>0</v>
      </c>
      <c r="T2071" s="16">
        <v>0</v>
      </c>
      <c r="U2071" s="18">
        <f t="shared" si="225"/>
        <v>0</v>
      </c>
      <c r="V2071" s="18">
        <f t="shared" si="226"/>
        <v>0</v>
      </c>
      <c r="W2071" s="18">
        <f t="shared" si="227"/>
        <v>0</v>
      </c>
      <c r="X2071" s="27"/>
      <c r="Y2071" s="19">
        <f t="shared" si="228"/>
        <v>0</v>
      </c>
      <c r="Z2071" s="18">
        <f t="shared" si="229"/>
        <v>0</v>
      </c>
      <c r="AA2071" s="12">
        <v>0</v>
      </c>
      <c r="AB2071" s="12">
        <v>0</v>
      </c>
      <c r="AC2071" s="28">
        <f>+I2071+Y2071-Z2071</f>
        <v>0</v>
      </c>
      <c r="AD2071" s="20">
        <f t="shared" si="230"/>
        <v>0</v>
      </c>
      <c r="AE2071">
        <v>0</v>
      </c>
    </row>
    <row r="2072" spans="1:31" x14ac:dyDescent="0.25">
      <c r="A2072" s="9">
        <v>45107</v>
      </c>
      <c r="B2072" s="10" t="s">
        <v>689</v>
      </c>
      <c r="C2072" s="10" t="s">
        <v>28</v>
      </c>
      <c r="D2072" s="10" t="s">
        <v>29</v>
      </c>
      <c r="E2072" s="10" t="s">
        <v>30</v>
      </c>
      <c r="F2072" s="10"/>
      <c r="G2072" s="10">
        <v>0</v>
      </c>
      <c r="H2072" s="11">
        <f>SUMIFS(AA:AA,$A:$A,EOMONTH($A2072,-1),$B:$B,$B2072)</f>
        <v>5625</v>
      </c>
      <c r="I2072" s="63">
        <f>ROUND(SUMIFS(AC:AC,$A:$A,EOMONTH($A2072,-1),$B:$B,$B2072),2)</f>
        <v>357.81</v>
      </c>
      <c r="J2072" s="11">
        <f>SUMIFS(AB:AB,$A:$A,EOMONTH($A2072,-1),$B:$B,$B2072)</f>
        <v>30145.83</v>
      </c>
      <c r="K2072" s="13">
        <v>0</v>
      </c>
      <c r="L2072" s="25">
        <v>0</v>
      </c>
      <c r="M2072" s="15">
        <v>0</v>
      </c>
      <c r="N2072" s="14">
        <v>0</v>
      </c>
      <c r="O2072" s="16">
        <v>0</v>
      </c>
      <c r="P2072" s="16">
        <v>0</v>
      </c>
      <c r="Q2072" s="16">
        <v>717</v>
      </c>
      <c r="R2072" s="16">
        <f>Q2072*16.876/100</f>
        <v>121.00092000000001</v>
      </c>
      <c r="S2072" s="17">
        <f t="shared" si="224"/>
        <v>838.00091999999995</v>
      </c>
      <c r="T2072" s="16">
        <v>3843.12</v>
      </c>
      <c r="U2072" s="18">
        <f t="shared" si="225"/>
        <v>0</v>
      </c>
      <c r="V2072" s="18">
        <f t="shared" si="226"/>
        <v>0</v>
      </c>
      <c r="W2072" s="18">
        <f t="shared" si="227"/>
        <v>0</v>
      </c>
      <c r="X2072" s="27"/>
      <c r="Y2072" s="19">
        <f t="shared" si="228"/>
        <v>0</v>
      </c>
      <c r="Z2072" s="18">
        <f t="shared" si="229"/>
        <v>0</v>
      </c>
      <c r="AA2072" s="12">
        <v>4908</v>
      </c>
      <c r="AB2072" s="12">
        <v>26303.24</v>
      </c>
      <c r="AC2072" s="28">
        <f>+I2072+Y2072-Z2072</f>
        <v>357.81</v>
      </c>
      <c r="AD2072" s="20">
        <f t="shared" si="230"/>
        <v>0</v>
      </c>
      <c r="AE2072">
        <v>0</v>
      </c>
    </row>
    <row r="2073" spans="1:31" x14ac:dyDescent="0.25">
      <c r="A2073" s="9">
        <v>45107</v>
      </c>
      <c r="B2073" s="10" t="s">
        <v>764</v>
      </c>
      <c r="C2073" s="10" t="s">
        <v>282</v>
      </c>
      <c r="D2073" s="10" t="s">
        <v>29</v>
      </c>
      <c r="E2073" s="10" t="s">
        <v>30</v>
      </c>
      <c r="F2073" s="10"/>
      <c r="G2073" s="10">
        <v>0</v>
      </c>
      <c r="H2073" s="11">
        <f>SUMIFS(AA:AA,$A:$A,EOMONTH($A2073,-1),$B:$B,$B2073)</f>
        <v>0</v>
      </c>
      <c r="I2073" s="63">
        <f>ROUND(SUMIFS(AC:AC,$A:$A,EOMONTH($A2073,-1),$B:$B,$B2073),2)</f>
        <v>0</v>
      </c>
      <c r="J2073" s="11">
        <f>SUMIFS(AB:AB,$A:$A,EOMONTH($A2073,-1),$B:$B,$B2073)</f>
        <v>0</v>
      </c>
      <c r="K2073" s="13">
        <v>0</v>
      </c>
      <c r="L2073" s="25">
        <v>0</v>
      </c>
      <c r="M2073" s="15">
        <v>1990</v>
      </c>
      <c r="N2073" s="14">
        <v>17600.79</v>
      </c>
      <c r="O2073" s="16">
        <v>0</v>
      </c>
      <c r="P2073" s="16">
        <v>0</v>
      </c>
      <c r="Q2073" s="16">
        <v>1100</v>
      </c>
      <c r="R2073" s="16">
        <f>Q2073*16.876/100</f>
        <v>185.63600000000002</v>
      </c>
      <c r="S2073" s="17">
        <f t="shared" si="224"/>
        <v>1285.636</v>
      </c>
      <c r="T2073" s="16">
        <v>9724</v>
      </c>
      <c r="U2073" s="18">
        <f t="shared" si="225"/>
        <v>0</v>
      </c>
      <c r="V2073" s="18">
        <f t="shared" si="226"/>
        <v>0</v>
      </c>
      <c r="W2073" s="18">
        <f t="shared" si="227"/>
        <v>0</v>
      </c>
      <c r="X2073" s="27"/>
      <c r="Y2073" s="19">
        <f t="shared" si="228"/>
        <v>0</v>
      </c>
      <c r="Z2073" s="18">
        <f t="shared" si="229"/>
        <v>0</v>
      </c>
      <c r="AA2073" s="12">
        <v>890</v>
      </c>
      <c r="AB2073" s="12">
        <v>7871.71</v>
      </c>
      <c r="AC2073" s="28">
        <f>+I2073+Y2073-Z2073</f>
        <v>0</v>
      </c>
      <c r="AD2073" s="20">
        <f t="shared" si="230"/>
        <v>0</v>
      </c>
      <c r="AE2073">
        <v>0</v>
      </c>
    </row>
    <row r="2074" spans="1:31" x14ac:dyDescent="0.25">
      <c r="A2074" s="9">
        <v>45107</v>
      </c>
      <c r="B2074" s="10" t="s">
        <v>765</v>
      </c>
      <c r="C2074" s="10" t="s">
        <v>28</v>
      </c>
      <c r="D2074" s="10" t="s">
        <v>29</v>
      </c>
      <c r="E2074" s="10" t="s">
        <v>30</v>
      </c>
      <c r="F2074" s="10"/>
      <c r="G2074" s="10">
        <v>0</v>
      </c>
      <c r="H2074" s="11">
        <f>SUMIFS(AA:AA,$A:$A,EOMONTH($A2074,-1),$B:$B,$B2074)</f>
        <v>0</v>
      </c>
      <c r="I2074" s="63">
        <f>ROUND(SUMIFS(AC:AC,$A:$A,EOMONTH($A2074,-1),$B:$B,$B2074),2)</f>
        <v>0</v>
      </c>
      <c r="J2074" s="11">
        <f>SUMIFS(AB:AB,$A:$A,EOMONTH($A2074,-1),$B:$B,$B2074)</f>
        <v>0</v>
      </c>
      <c r="K2074" s="13">
        <v>0</v>
      </c>
      <c r="L2074" s="25">
        <v>0</v>
      </c>
      <c r="M2074" s="15">
        <v>627</v>
      </c>
      <c r="N2074" s="14">
        <v>5425.18</v>
      </c>
      <c r="O2074" s="16">
        <v>0</v>
      </c>
      <c r="P2074" s="16">
        <v>0</v>
      </c>
      <c r="Q2074" s="16">
        <v>300</v>
      </c>
      <c r="R2074" s="16">
        <f>Q2074*16.876/100</f>
        <v>50.628</v>
      </c>
      <c r="S2074" s="17">
        <f t="shared" si="224"/>
        <v>350.62799999999999</v>
      </c>
      <c r="T2074" s="16">
        <v>2595</v>
      </c>
      <c r="U2074" s="18">
        <f t="shared" si="225"/>
        <v>0</v>
      </c>
      <c r="V2074" s="18">
        <f t="shared" si="226"/>
        <v>0</v>
      </c>
      <c r="W2074" s="18">
        <f t="shared" si="227"/>
        <v>0</v>
      </c>
      <c r="X2074" s="27"/>
      <c r="Y2074" s="19">
        <f t="shared" si="228"/>
        <v>0</v>
      </c>
      <c r="Z2074" s="18">
        <f t="shared" si="229"/>
        <v>0</v>
      </c>
      <c r="AA2074" s="12">
        <v>327</v>
      </c>
      <c r="AB2074" s="12">
        <v>2829.4</v>
      </c>
      <c r="AC2074" s="28">
        <f>+I2074+Y2074-Z2074</f>
        <v>0</v>
      </c>
      <c r="AD2074" s="20">
        <f t="shared" si="230"/>
        <v>0</v>
      </c>
      <c r="AE2074">
        <v>0</v>
      </c>
    </row>
    <row r="2075" spans="1:31" x14ac:dyDescent="0.25">
      <c r="A2075" s="9">
        <v>45107</v>
      </c>
      <c r="B2075" s="10" t="s">
        <v>766</v>
      </c>
      <c r="C2075" s="10" t="s">
        <v>28</v>
      </c>
      <c r="D2075" s="10" t="s">
        <v>29</v>
      </c>
      <c r="E2075" s="10" t="s">
        <v>30</v>
      </c>
      <c r="F2075" s="10"/>
      <c r="G2075" s="10">
        <v>0</v>
      </c>
      <c r="H2075" s="11">
        <f>SUMIFS(AA:AA,$A:$A,EOMONTH($A2075,-1),$B:$B,$B2075)</f>
        <v>0</v>
      </c>
      <c r="I2075" s="63">
        <f>ROUND(SUMIFS(AC:AC,$A:$A,EOMONTH($A2075,-1),$B:$B,$B2075),2)</f>
        <v>0</v>
      </c>
      <c r="J2075" s="11">
        <f>SUMIFS(AB:AB,$A:$A,EOMONTH($A2075,-1),$B:$B,$B2075)</f>
        <v>0</v>
      </c>
      <c r="K2075" s="13">
        <v>0</v>
      </c>
      <c r="L2075" s="25">
        <v>0</v>
      </c>
      <c r="M2075" s="15">
        <v>250</v>
      </c>
      <c r="N2075" s="14">
        <v>2131.2800000000002</v>
      </c>
      <c r="O2075" s="16">
        <v>0</v>
      </c>
      <c r="P2075" s="16">
        <v>0</v>
      </c>
      <c r="Q2075" s="16">
        <v>250</v>
      </c>
      <c r="R2075" s="16">
        <f>Q2075*16.876/100</f>
        <v>42.19</v>
      </c>
      <c r="S2075" s="17">
        <f t="shared" si="224"/>
        <v>292.19</v>
      </c>
      <c r="T2075" s="16">
        <v>2132.5</v>
      </c>
      <c r="U2075" s="18">
        <f t="shared" si="225"/>
        <v>0</v>
      </c>
      <c r="V2075" s="18">
        <f t="shared" si="226"/>
        <v>0</v>
      </c>
      <c r="W2075" s="18">
        <f t="shared" si="227"/>
        <v>0</v>
      </c>
      <c r="X2075" s="27"/>
      <c r="Y2075" s="19">
        <f t="shared" si="228"/>
        <v>0</v>
      </c>
      <c r="Z2075" s="18">
        <f t="shared" si="229"/>
        <v>0</v>
      </c>
      <c r="AA2075" s="12">
        <v>0</v>
      </c>
      <c r="AB2075" s="12">
        <v>0</v>
      </c>
      <c r="AC2075" s="28">
        <f>+I2075+Y2075-Z2075</f>
        <v>0</v>
      </c>
      <c r="AD2075" s="20">
        <f t="shared" si="230"/>
        <v>0</v>
      </c>
      <c r="AE2075">
        <v>0</v>
      </c>
    </row>
    <row r="2076" spans="1:31" x14ac:dyDescent="0.25">
      <c r="A2076" s="9">
        <v>45107</v>
      </c>
      <c r="B2076" s="10" t="s">
        <v>767</v>
      </c>
      <c r="C2076" s="10" t="s">
        <v>28</v>
      </c>
      <c r="D2076" s="10" t="s">
        <v>29</v>
      </c>
      <c r="E2076" s="10" t="s">
        <v>30</v>
      </c>
      <c r="F2076" s="10"/>
      <c r="G2076" s="10">
        <v>0</v>
      </c>
      <c r="H2076" s="11">
        <f>SUMIFS(AA:AA,$A:$A,EOMONTH($A2076,-1),$B:$B,$B2076)</f>
        <v>0</v>
      </c>
      <c r="I2076" s="63">
        <f>ROUND(SUMIFS(AC:AC,$A:$A,EOMONTH($A2076,-1),$B:$B,$B2076),2)</f>
        <v>0</v>
      </c>
      <c r="J2076" s="11">
        <f>SUMIFS(AB:AB,$A:$A,EOMONTH($A2076,-1),$B:$B,$B2076)</f>
        <v>0</v>
      </c>
      <c r="K2076" s="13">
        <v>0</v>
      </c>
      <c r="L2076" s="25">
        <v>0</v>
      </c>
      <c r="M2076" s="15">
        <v>610</v>
      </c>
      <c r="N2076" s="14">
        <v>5211.08</v>
      </c>
      <c r="O2076" s="16">
        <v>0</v>
      </c>
      <c r="P2076" s="16">
        <v>0</v>
      </c>
      <c r="Q2076" s="16">
        <v>275</v>
      </c>
      <c r="R2076" s="16">
        <f>Q2076*16.876/100</f>
        <v>46.409000000000006</v>
      </c>
      <c r="S2076" s="17">
        <f t="shared" si="224"/>
        <v>321.40899999999999</v>
      </c>
      <c r="T2076" s="16">
        <v>2348.5</v>
      </c>
      <c r="U2076" s="18">
        <f t="shared" si="225"/>
        <v>0</v>
      </c>
      <c r="V2076" s="18">
        <f t="shared" si="226"/>
        <v>0</v>
      </c>
      <c r="W2076" s="18">
        <f t="shared" si="227"/>
        <v>0</v>
      </c>
      <c r="X2076" s="27"/>
      <c r="Y2076" s="19">
        <f t="shared" si="228"/>
        <v>0</v>
      </c>
      <c r="Z2076" s="18">
        <f t="shared" si="229"/>
        <v>0</v>
      </c>
      <c r="AA2076" s="12">
        <v>335</v>
      </c>
      <c r="AB2076" s="12">
        <v>2861.82</v>
      </c>
      <c r="AC2076" s="28">
        <f>+I2076+Y2076-Z2076</f>
        <v>0</v>
      </c>
      <c r="AD2076" s="20">
        <f t="shared" si="230"/>
        <v>0</v>
      </c>
      <c r="AE2076">
        <v>0</v>
      </c>
    </row>
    <row r="2077" spans="1:31" x14ac:dyDescent="0.25">
      <c r="A2077" s="9">
        <v>45107</v>
      </c>
      <c r="B2077" s="10" t="s">
        <v>768</v>
      </c>
      <c r="C2077" s="10" t="s">
        <v>28</v>
      </c>
      <c r="D2077" s="10" t="s">
        <v>29</v>
      </c>
      <c r="E2077" s="10" t="s">
        <v>30</v>
      </c>
      <c r="F2077" s="10"/>
      <c r="G2077" s="10">
        <v>0</v>
      </c>
      <c r="H2077" s="11">
        <f>SUMIFS(AA:AA,$A:$A,EOMONTH($A2077,-1),$B:$B,$B2077)</f>
        <v>0</v>
      </c>
      <c r="I2077" s="63">
        <f>ROUND(SUMIFS(AC:AC,$A:$A,EOMONTH($A2077,-1),$B:$B,$B2077),2)</f>
        <v>0</v>
      </c>
      <c r="J2077" s="11">
        <f>SUMIFS(AB:AB,$A:$A,EOMONTH($A2077,-1),$B:$B,$B2077)</f>
        <v>0</v>
      </c>
      <c r="K2077" s="13">
        <v>0</v>
      </c>
      <c r="L2077" s="25">
        <v>0</v>
      </c>
      <c r="M2077" s="15">
        <v>425</v>
      </c>
      <c r="N2077" s="14">
        <v>3638.72</v>
      </c>
      <c r="O2077" s="16">
        <v>0</v>
      </c>
      <c r="P2077" s="16">
        <v>0</v>
      </c>
      <c r="Q2077" s="16">
        <v>275</v>
      </c>
      <c r="R2077" s="16">
        <f>Q2077*16.876/100</f>
        <v>46.409000000000006</v>
      </c>
      <c r="S2077" s="17">
        <f t="shared" si="224"/>
        <v>321.40899999999999</v>
      </c>
      <c r="T2077" s="16">
        <v>2354</v>
      </c>
      <c r="U2077" s="18">
        <f t="shared" si="225"/>
        <v>0</v>
      </c>
      <c r="V2077" s="18">
        <f t="shared" si="226"/>
        <v>0</v>
      </c>
      <c r="W2077" s="18">
        <f t="shared" si="227"/>
        <v>0</v>
      </c>
      <c r="X2077" s="27"/>
      <c r="Y2077" s="19">
        <f t="shared" si="228"/>
        <v>0</v>
      </c>
      <c r="Z2077" s="18">
        <f t="shared" si="229"/>
        <v>0</v>
      </c>
      <c r="AA2077" s="12">
        <v>150</v>
      </c>
      <c r="AB2077" s="12">
        <v>1284.25</v>
      </c>
      <c r="AC2077" s="28">
        <f>+I2077+Y2077-Z2077</f>
        <v>0</v>
      </c>
      <c r="AD2077" s="20">
        <f t="shared" si="230"/>
        <v>0</v>
      </c>
      <c r="AE2077">
        <v>0</v>
      </c>
    </row>
    <row r="2078" spans="1:31" x14ac:dyDescent="0.25">
      <c r="A2078" s="9">
        <v>45107</v>
      </c>
      <c r="B2078" s="10" t="s">
        <v>769</v>
      </c>
      <c r="C2078" s="10" t="s">
        <v>770</v>
      </c>
      <c r="D2078" s="10" t="s">
        <v>40</v>
      </c>
      <c r="E2078" s="10" t="s">
        <v>539</v>
      </c>
      <c r="F2078" s="10"/>
      <c r="G2078" s="10">
        <v>0</v>
      </c>
      <c r="H2078" s="11">
        <f>SUMIFS(AA:AA,$A:$A,EOMONTH($A2078,-1),$B:$B,$B2078)</f>
        <v>0</v>
      </c>
      <c r="I2078" s="63">
        <f>ROUND(SUMIFS(AC:AC,$A:$A,EOMONTH($A2078,-1),$B:$B,$B2078),2)</f>
        <v>0</v>
      </c>
      <c r="J2078" s="11">
        <f>SUMIFS(AB:AB,$A:$A,EOMONTH($A2078,-1),$B:$B,$B2078)</f>
        <v>0</v>
      </c>
      <c r="K2078" s="13">
        <v>312.2</v>
      </c>
      <c r="L2078" s="25">
        <v>52449.599999999999</v>
      </c>
      <c r="M2078" s="15">
        <v>0</v>
      </c>
      <c r="N2078" s="14">
        <v>0</v>
      </c>
      <c r="O2078" s="16">
        <v>0</v>
      </c>
      <c r="P2078" s="16">
        <v>0</v>
      </c>
      <c r="Q2078" s="16">
        <v>0</v>
      </c>
      <c r="R2078" s="16">
        <f>Q2078*16.876/100</f>
        <v>0</v>
      </c>
      <c r="S2078" s="17">
        <f t="shared" si="224"/>
        <v>0</v>
      </c>
      <c r="T2078" s="16">
        <v>0</v>
      </c>
      <c r="U2078" s="18">
        <f t="shared" si="225"/>
        <v>0</v>
      </c>
      <c r="V2078" s="18">
        <f t="shared" si="226"/>
        <v>0</v>
      </c>
      <c r="W2078" s="18">
        <f t="shared" si="227"/>
        <v>0</v>
      </c>
      <c r="X2078" s="27"/>
      <c r="Y2078" s="19">
        <f t="shared" si="228"/>
        <v>0</v>
      </c>
      <c r="Z2078" s="18">
        <f t="shared" si="229"/>
        <v>0</v>
      </c>
      <c r="AA2078" s="12">
        <v>312.2</v>
      </c>
      <c r="AB2078" s="12">
        <v>52449.599999999999</v>
      </c>
      <c r="AC2078" s="28">
        <f>+I2078+Y2078-Z2078</f>
        <v>0</v>
      </c>
      <c r="AD2078" s="20">
        <f t="shared" si="230"/>
        <v>0</v>
      </c>
      <c r="AE2078">
        <v>0</v>
      </c>
    </row>
    <row r="2079" spans="1:31" x14ac:dyDescent="0.25">
      <c r="A2079" s="9">
        <v>45107</v>
      </c>
      <c r="B2079" s="10" t="s">
        <v>737</v>
      </c>
      <c r="C2079" s="10" t="s">
        <v>28</v>
      </c>
      <c r="D2079" s="10" t="s">
        <v>29</v>
      </c>
      <c r="E2079" s="10" t="s">
        <v>30</v>
      </c>
      <c r="F2079" s="10"/>
      <c r="G2079" s="10">
        <v>0</v>
      </c>
      <c r="H2079" s="11">
        <f>SUMIFS(AA:AA,$A:$A,EOMONTH($A2079,-1),$B:$B,$B2079)</f>
        <v>1000</v>
      </c>
      <c r="I2079" s="63">
        <f>ROUND(SUMIFS(AC:AC,$A:$A,EOMONTH($A2079,-1),$B:$B,$B2079),2)</f>
        <v>0</v>
      </c>
      <c r="J2079" s="11">
        <f>SUMIFS(AB:AB,$A:$A,EOMONTH($A2079,-1),$B:$B,$B2079)</f>
        <v>27000</v>
      </c>
      <c r="K2079" s="13">
        <v>0</v>
      </c>
      <c r="L2079" s="25">
        <v>0</v>
      </c>
      <c r="M2079" s="15">
        <v>0</v>
      </c>
      <c r="N2079" s="14">
        <v>0</v>
      </c>
      <c r="O2079" s="16">
        <v>0</v>
      </c>
      <c r="P2079" s="16">
        <v>0</v>
      </c>
      <c r="Q2079" s="16">
        <v>1000</v>
      </c>
      <c r="R2079" s="16">
        <f>Q2079*16.876/100</f>
        <v>168.76</v>
      </c>
      <c r="S2079" s="17">
        <f t="shared" si="224"/>
        <v>1168.76</v>
      </c>
      <c r="T2079" s="16">
        <v>27000</v>
      </c>
      <c r="U2079" s="18">
        <f t="shared" si="225"/>
        <v>0</v>
      </c>
      <c r="V2079" s="18">
        <f t="shared" si="226"/>
        <v>0</v>
      </c>
      <c r="W2079" s="18">
        <f t="shared" si="227"/>
        <v>0</v>
      </c>
      <c r="X2079" s="27"/>
      <c r="Y2079" s="19">
        <f t="shared" si="228"/>
        <v>0</v>
      </c>
      <c r="Z2079" s="18">
        <f t="shared" si="229"/>
        <v>0</v>
      </c>
      <c r="AA2079" s="12">
        <v>0</v>
      </c>
      <c r="AB2079" s="12">
        <v>0</v>
      </c>
      <c r="AC2079" s="28">
        <f>+I2079+Y2079-Z2079</f>
        <v>0</v>
      </c>
      <c r="AD2079" s="20">
        <f t="shared" si="230"/>
        <v>0</v>
      </c>
      <c r="AE2079">
        <v>0</v>
      </c>
    </row>
    <row r="2080" spans="1:31" x14ac:dyDescent="0.25">
      <c r="A2080" s="9">
        <v>45107</v>
      </c>
      <c r="B2080" s="10" t="s">
        <v>738</v>
      </c>
      <c r="C2080" s="10" t="s">
        <v>28</v>
      </c>
      <c r="D2080" s="10" t="s">
        <v>29</v>
      </c>
      <c r="E2080" s="10" t="s">
        <v>30</v>
      </c>
      <c r="F2080" s="10"/>
      <c r="G2080" s="10">
        <v>0</v>
      </c>
      <c r="H2080" s="11">
        <f>SUMIFS(AA:AA,$A:$A,EOMONTH($A2080,-1),$B:$B,$B2080)</f>
        <v>1100</v>
      </c>
      <c r="I2080" s="63">
        <f>ROUND(SUMIFS(AC:AC,$A:$A,EOMONTH($A2080,-1),$B:$B,$B2080),2)</f>
        <v>0</v>
      </c>
      <c r="J2080" s="11">
        <f>SUMIFS(AB:AB,$A:$A,EOMONTH($A2080,-1),$B:$B,$B2080)</f>
        <v>35200</v>
      </c>
      <c r="K2080" s="13">
        <v>0</v>
      </c>
      <c r="L2080" s="25">
        <v>0</v>
      </c>
      <c r="M2080" s="15">
        <v>0</v>
      </c>
      <c r="N2080" s="14">
        <v>0</v>
      </c>
      <c r="O2080" s="16">
        <v>0</v>
      </c>
      <c r="P2080" s="16">
        <v>0</v>
      </c>
      <c r="Q2080" s="16">
        <v>1100</v>
      </c>
      <c r="R2080" s="16">
        <f>Q2080*16.876/100</f>
        <v>185.63600000000002</v>
      </c>
      <c r="S2080" s="17">
        <f t="shared" si="224"/>
        <v>1285.636</v>
      </c>
      <c r="T2080" s="16">
        <v>35200</v>
      </c>
      <c r="U2080" s="18">
        <f t="shared" si="225"/>
        <v>0</v>
      </c>
      <c r="V2080" s="18">
        <f t="shared" si="226"/>
        <v>0</v>
      </c>
      <c r="W2080" s="18">
        <f t="shared" si="227"/>
        <v>0</v>
      </c>
      <c r="X2080" s="27"/>
      <c r="Y2080" s="19">
        <f t="shared" si="228"/>
        <v>0</v>
      </c>
      <c r="Z2080" s="18">
        <f t="shared" si="229"/>
        <v>0</v>
      </c>
      <c r="AA2080" s="12">
        <v>0</v>
      </c>
      <c r="AB2080" s="12">
        <v>0</v>
      </c>
      <c r="AC2080" s="28">
        <f>+I2080+Y2080-Z2080</f>
        <v>0</v>
      </c>
      <c r="AD2080" s="20">
        <f t="shared" si="230"/>
        <v>0</v>
      </c>
      <c r="AE2080">
        <v>0</v>
      </c>
    </row>
    <row r="2081" spans="1:31" x14ac:dyDescent="0.25">
      <c r="A2081" s="9">
        <v>45107</v>
      </c>
      <c r="B2081" s="10" t="s">
        <v>692</v>
      </c>
      <c r="C2081" s="10" t="s">
        <v>693</v>
      </c>
      <c r="D2081" s="10" t="s">
        <v>29</v>
      </c>
      <c r="E2081" s="10" t="s">
        <v>30</v>
      </c>
      <c r="F2081" s="10"/>
      <c r="G2081" s="10">
        <v>0</v>
      </c>
      <c r="H2081" s="11">
        <f>SUMIFS(AA:AA,$A:$A,EOMONTH($A2081,-1),$B:$B,$B2081)</f>
        <v>12000</v>
      </c>
      <c r="I2081" s="63">
        <f>ROUND(SUMIFS(AC:AC,$A:$A,EOMONTH($A2081,-1),$B:$B,$B2081),2)</f>
        <v>541.79</v>
      </c>
      <c r="J2081" s="11">
        <f>SUMIFS(AB:AB,$A:$A,EOMONTH($A2081,-1),$B:$B,$B2081)</f>
        <v>16200</v>
      </c>
      <c r="K2081" s="13">
        <v>0</v>
      </c>
      <c r="L2081" s="25">
        <v>0</v>
      </c>
      <c r="M2081" s="15">
        <v>0</v>
      </c>
      <c r="N2081" s="14">
        <v>0</v>
      </c>
      <c r="O2081" s="16">
        <v>0</v>
      </c>
      <c r="P2081" s="16">
        <v>0</v>
      </c>
      <c r="Q2081" s="16">
        <v>0</v>
      </c>
      <c r="R2081" s="16">
        <f>Q2081*16.876/100</f>
        <v>0</v>
      </c>
      <c r="S2081" s="17">
        <f t="shared" si="224"/>
        <v>0</v>
      </c>
      <c r="T2081" s="16">
        <v>0</v>
      </c>
      <c r="U2081" s="18">
        <f t="shared" si="225"/>
        <v>0</v>
      </c>
      <c r="V2081" s="18">
        <f t="shared" si="226"/>
        <v>0</v>
      </c>
      <c r="W2081" s="18">
        <f t="shared" si="227"/>
        <v>0</v>
      </c>
      <c r="X2081" s="27"/>
      <c r="Y2081" s="19">
        <f t="shared" si="228"/>
        <v>0</v>
      </c>
      <c r="Z2081" s="18">
        <f t="shared" si="229"/>
        <v>0</v>
      </c>
      <c r="AA2081" s="12">
        <v>12000</v>
      </c>
      <c r="AB2081" s="12">
        <v>16200</v>
      </c>
      <c r="AC2081" s="28">
        <f>+I2081+Y2081-Z2081</f>
        <v>541.79</v>
      </c>
      <c r="AD2081" s="20">
        <f t="shared" si="230"/>
        <v>0</v>
      </c>
      <c r="AE2081">
        <v>0</v>
      </c>
    </row>
    <row r="2082" spans="1:31" x14ac:dyDescent="0.25">
      <c r="A2082" s="9">
        <v>45107</v>
      </c>
      <c r="B2082" s="10" t="s">
        <v>694</v>
      </c>
      <c r="C2082" s="10" t="s">
        <v>554</v>
      </c>
      <c r="D2082" s="10" t="s">
        <v>29</v>
      </c>
      <c r="E2082" s="10" t="s">
        <v>30</v>
      </c>
      <c r="F2082" s="10"/>
      <c r="G2082" s="10">
        <v>0</v>
      </c>
      <c r="H2082" s="11">
        <f>SUMIFS(AA:AA,$A:$A,EOMONTH($A2082,-1),$B:$B,$B2082)</f>
        <v>146</v>
      </c>
      <c r="I2082" s="63">
        <f>ROUND(SUMIFS(AC:AC,$A:$A,EOMONTH($A2082,-1),$B:$B,$B2082),2)</f>
        <v>6.59</v>
      </c>
      <c r="J2082" s="11">
        <f>SUMIFS(AB:AB,$A:$A,EOMONTH($A2082,-1),$B:$B,$B2082)</f>
        <v>57220</v>
      </c>
      <c r="K2082" s="13">
        <v>0</v>
      </c>
      <c r="L2082" s="25">
        <v>0</v>
      </c>
      <c r="M2082" s="15">
        <v>0</v>
      </c>
      <c r="N2082" s="14">
        <v>0</v>
      </c>
      <c r="O2082" s="16">
        <v>0</v>
      </c>
      <c r="P2082" s="16">
        <v>0</v>
      </c>
      <c r="Q2082" s="16">
        <v>0</v>
      </c>
      <c r="R2082" s="16">
        <f>Q2082*16.876/100</f>
        <v>0</v>
      </c>
      <c r="S2082" s="17">
        <f t="shared" si="224"/>
        <v>0</v>
      </c>
      <c r="T2082" s="16">
        <v>0</v>
      </c>
      <c r="U2082" s="18">
        <f t="shared" si="225"/>
        <v>0</v>
      </c>
      <c r="V2082" s="18">
        <f t="shared" si="226"/>
        <v>0</v>
      </c>
      <c r="W2082" s="18">
        <f t="shared" si="227"/>
        <v>0</v>
      </c>
      <c r="X2082" s="27"/>
      <c r="Y2082" s="19">
        <f t="shared" si="228"/>
        <v>0</v>
      </c>
      <c r="Z2082" s="18">
        <f t="shared" si="229"/>
        <v>0</v>
      </c>
      <c r="AA2082" s="12">
        <v>146</v>
      </c>
      <c r="AB2082" s="12">
        <v>57220</v>
      </c>
      <c r="AC2082" s="28">
        <f>+I2082+Y2082-Z2082</f>
        <v>6.59</v>
      </c>
      <c r="AD2082" s="20">
        <f t="shared" si="230"/>
        <v>0</v>
      </c>
      <c r="AE2082">
        <v>0</v>
      </c>
    </row>
    <row r="2083" spans="1:31" x14ac:dyDescent="0.25">
      <c r="A2083" s="9">
        <v>45107</v>
      </c>
      <c r="B2083" s="10" t="s">
        <v>695</v>
      </c>
      <c r="C2083" s="10" t="s">
        <v>554</v>
      </c>
      <c r="D2083" s="10" t="s">
        <v>29</v>
      </c>
      <c r="E2083" s="10" t="s">
        <v>30</v>
      </c>
      <c r="F2083" s="10"/>
      <c r="G2083" s="10">
        <v>0</v>
      </c>
      <c r="H2083" s="11">
        <f>SUMIFS(AA:AA,$A:$A,EOMONTH($A2083,-1),$B:$B,$B2083)</f>
        <v>1700</v>
      </c>
      <c r="I2083" s="63">
        <f>ROUND(SUMIFS(AC:AC,$A:$A,EOMONTH($A2083,-1),$B:$B,$B2083),2)</f>
        <v>76.75</v>
      </c>
      <c r="J2083" s="11">
        <f>SUMIFS(AB:AB,$A:$A,EOMONTH($A2083,-1),$B:$B,$B2083)</f>
        <v>2890</v>
      </c>
      <c r="K2083" s="13">
        <v>0</v>
      </c>
      <c r="L2083" s="25">
        <v>0</v>
      </c>
      <c r="M2083" s="15">
        <v>0</v>
      </c>
      <c r="N2083" s="14">
        <v>0</v>
      </c>
      <c r="O2083" s="16">
        <v>0</v>
      </c>
      <c r="P2083" s="16">
        <v>0</v>
      </c>
      <c r="Q2083" s="16">
        <v>0</v>
      </c>
      <c r="R2083" s="16">
        <f>Q2083*16.876/100</f>
        <v>0</v>
      </c>
      <c r="S2083" s="17">
        <f t="shared" si="224"/>
        <v>0</v>
      </c>
      <c r="T2083" s="16">
        <v>0</v>
      </c>
      <c r="U2083" s="18">
        <f t="shared" si="225"/>
        <v>0</v>
      </c>
      <c r="V2083" s="18">
        <f t="shared" si="226"/>
        <v>0</v>
      </c>
      <c r="W2083" s="18">
        <f t="shared" si="227"/>
        <v>0</v>
      </c>
      <c r="X2083" s="27"/>
      <c r="Y2083" s="19">
        <f t="shared" si="228"/>
        <v>0</v>
      </c>
      <c r="Z2083" s="18">
        <f t="shared" si="229"/>
        <v>0</v>
      </c>
      <c r="AA2083" s="12">
        <v>1700</v>
      </c>
      <c r="AB2083" s="12">
        <v>2890</v>
      </c>
      <c r="AC2083" s="28">
        <f>+I2083+Y2083-Z2083</f>
        <v>76.75</v>
      </c>
      <c r="AD2083" s="20">
        <f t="shared" si="230"/>
        <v>0</v>
      </c>
      <c r="AE2083">
        <v>0</v>
      </c>
    </row>
    <row r="2084" spans="1:31" x14ac:dyDescent="0.25">
      <c r="A2084" s="9">
        <v>45107</v>
      </c>
      <c r="B2084" s="10" t="s">
        <v>696</v>
      </c>
      <c r="C2084" s="10" t="s">
        <v>554</v>
      </c>
      <c r="D2084" s="10" t="s">
        <v>29</v>
      </c>
      <c r="E2084" s="10" t="s">
        <v>30</v>
      </c>
      <c r="F2084" s="10"/>
      <c r="G2084" s="10">
        <v>0</v>
      </c>
      <c r="H2084" s="11">
        <f>SUMIFS(AA:AA,$A:$A,EOMONTH($A2084,-1),$B:$B,$B2084)</f>
        <v>5000</v>
      </c>
      <c r="I2084" s="63">
        <f>ROUND(SUMIFS(AC:AC,$A:$A,EOMONTH($A2084,-1),$B:$B,$B2084),2)</f>
        <v>225.75</v>
      </c>
      <c r="J2084" s="11">
        <f>SUMIFS(AB:AB,$A:$A,EOMONTH($A2084,-1),$B:$B,$B2084)</f>
        <v>750</v>
      </c>
      <c r="K2084" s="13">
        <v>0</v>
      </c>
      <c r="L2084" s="25">
        <v>0</v>
      </c>
      <c r="M2084" s="15">
        <v>0</v>
      </c>
      <c r="N2084" s="14">
        <v>0</v>
      </c>
      <c r="O2084" s="16">
        <v>0</v>
      </c>
      <c r="P2084" s="16">
        <v>0</v>
      </c>
      <c r="Q2084" s="16">
        <v>0</v>
      </c>
      <c r="R2084" s="16">
        <f>Q2084*16.876/100</f>
        <v>0</v>
      </c>
      <c r="S2084" s="17">
        <f t="shared" si="224"/>
        <v>0</v>
      </c>
      <c r="T2084" s="16">
        <v>0</v>
      </c>
      <c r="U2084" s="18">
        <f t="shared" si="225"/>
        <v>0</v>
      </c>
      <c r="V2084" s="18">
        <f t="shared" si="226"/>
        <v>0</v>
      </c>
      <c r="W2084" s="18">
        <f t="shared" si="227"/>
        <v>0</v>
      </c>
      <c r="X2084" s="27"/>
      <c r="Y2084" s="19">
        <f t="shared" si="228"/>
        <v>0</v>
      </c>
      <c r="Z2084" s="18">
        <f t="shared" si="229"/>
        <v>0</v>
      </c>
      <c r="AA2084" s="12">
        <v>5000</v>
      </c>
      <c r="AB2084" s="12">
        <v>750</v>
      </c>
      <c r="AC2084" s="28">
        <f>+I2084+Y2084-Z2084</f>
        <v>225.75</v>
      </c>
      <c r="AD2084" s="20">
        <f t="shared" si="230"/>
        <v>0</v>
      </c>
      <c r="AE2084">
        <v>0</v>
      </c>
    </row>
    <row r="2085" spans="1:31" x14ac:dyDescent="0.25">
      <c r="A2085" s="9">
        <v>45107</v>
      </c>
      <c r="B2085" s="10" t="s">
        <v>697</v>
      </c>
      <c r="C2085" s="10" t="s">
        <v>287</v>
      </c>
      <c r="D2085" s="10" t="s">
        <v>29</v>
      </c>
      <c r="E2085" s="10" t="s">
        <v>30</v>
      </c>
      <c r="F2085" s="10"/>
      <c r="G2085" s="10">
        <v>0</v>
      </c>
      <c r="H2085" s="11">
        <f>SUMIFS(AA:AA,$A:$A,EOMONTH($A2085,-1),$B:$B,$B2085)</f>
        <v>28170</v>
      </c>
      <c r="I2085" s="63">
        <f>ROUND(SUMIFS(AC:AC,$A:$A,EOMONTH($A2085,-1),$B:$B,$B2085),2)</f>
        <v>0</v>
      </c>
      <c r="J2085" s="11">
        <f>SUMIFS(AB:AB,$A:$A,EOMONTH($A2085,-1),$B:$B,$B2085)</f>
        <v>25898.19</v>
      </c>
      <c r="K2085" s="13">
        <v>0</v>
      </c>
      <c r="L2085" s="25">
        <v>0</v>
      </c>
      <c r="M2085" s="15">
        <v>8</v>
      </c>
      <c r="N2085" s="14">
        <v>7.36</v>
      </c>
      <c r="O2085" s="16">
        <v>0</v>
      </c>
      <c r="P2085" s="16">
        <v>0</v>
      </c>
      <c r="Q2085" s="16">
        <v>0</v>
      </c>
      <c r="R2085" s="16">
        <f>Q2085*16.876/100</f>
        <v>0</v>
      </c>
      <c r="S2085" s="17">
        <f t="shared" si="224"/>
        <v>0</v>
      </c>
      <c r="T2085" s="16">
        <v>0</v>
      </c>
      <c r="U2085" s="18">
        <f t="shared" si="225"/>
        <v>0</v>
      </c>
      <c r="V2085" s="18">
        <f t="shared" si="226"/>
        <v>0</v>
      </c>
      <c r="W2085" s="18">
        <f t="shared" si="227"/>
        <v>0</v>
      </c>
      <c r="X2085" s="27"/>
      <c r="Y2085" s="19">
        <f t="shared" si="228"/>
        <v>0</v>
      </c>
      <c r="Z2085" s="18">
        <f t="shared" si="229"/>
        <v>0</v>
      </c>
      <c r="AA2085" s="12">
        <v>28178</v>
      </c>
      <c r="AB2085" s="12">
        <v>25905.55</v>
      </c>
      <c r="AC2085" s="28">
        <f>+I2085+Y2085-Z2085</f>
        <v>0</v>
      </c>
      <c r="AD2085" s="20">
        <f t="shared" si="230"/>
        <v>0</v>
      </c>
      <c r="AE2085">
        <v>0</v>
      </c>
    </row>
    <row r="2086" spans="1:31" x14ac:dyDescent="0.25">
      <c r="A2086" s="9">
        <v>45107</v>
      </c>
      <c r="B2086" s="10" t="s">
        <v>698</v>
      </c>
      <c r="C2086" s="10" t="s">
        <v>28</v>
      </c>
      <c r="D2086" s="10" t="s">
        <v>29</v>
      </c>
      <c r="E2086" s="10" t="s">
        <v>30</v>
      </c>
      <c r="F2086" s="10"/>
      <c r="G2086" s="10">
        <v>0</v>
      </c>
      <c r="H2086" s="11">
        <f>SUMIFS(AA:AA,$A:$A,EOMONTH($A2086,-1),$B:$B,$B2086)</f>
        <v>25994.02</v>
      </c>
      <c r="I2086" s="63">
        <f>ROUND(SUMIFS(AC:AC,$A:$A,EOMONTH($A2086,-1),$B:$B,$B2086),2)</f>
        <v>1502.07</v>
      </c>
      <c r="J2086" s="11">
        <f>SUMIFS(AB:AB,$A:$A,EOMONTH($A2086,-1),$B:$B,$B2086)</f>
        <v>61278.92</v>
      </c>
      <c r="K2086" s="13">
        <v>0</v>
      </c>
      <c r="L2086" s="25">
        <v>0</v>
      </c>
      <c r="M2086" s="15">
        <v>0</v>
      </c>
      <c r="N2086" s="14">
        <v>0</v>
      </c>
      <c r="O2086" s="16">
        <v>0</v>
      </c>
      <c r="P2086" s="16">
        <v>0</v>
      </c>
      <c r="Q2086" s="16">
        <v>7520</v>
      </c>
      <c r="R2086" s="16">
        <f>Q2086*16.876/100</f>
        <v>1269.0752</v>
      </c>
      <c r="S2086" s="17">
        <f t="shared" si="224"/>
        <v>8789.0751999999993</v>
      </c>
      <c r="T2086" s="16">
        <v>17747.2</v>
      </c>
      <c r="U2086" s="18">
        <f t="shared" si="225"/>
        <v>0</v>
      </c>
      <c r="V2086" s="18">
        <f t="shared" si="226"/>
        <v>0</v>
      </c>
      <c r="W2086" s="18">
        <f t="shared" si="227"/>
        <v>0</v>
      </c>
      <c r="X2086" s="27"/>
      <c r="Y2086" s="19">
        <f t="shared" si="228"/>
        <v>0</v>
      </c>
      <c r="Z2086" s="18">
        <f t="shared" si="229"/>
        <v>0</v>
      </c>
      <c r="AA2086" s="12">
        <v>18474.02</v>
      </c>
      <c r="AB2086" s="12">
        <v>43551.09</v>
      </c>
      <c r="AC2086" s="28">
        <f>+I2086+Y2086-Z2086</f>
        <v>1502.07</v>
      </c>
      <c r="AD2086" s="20">
        <f t="shared" si="230"/>
        <v>0</v>
      </c>
      <c r="AE2086">
        <v>0</v>
      </c>
    </row>
    <row r="2087" spans="1:31" x14ac:dyDescent="0.25">
      <c r="A2087" s="9">
        <v>45107</v>
      </c>
      <c r="B2087" s="10" t="s">
        <v>771</v>
      </c>
      <c r="C2087" s="10" t="s">
        <v>28</v>
      </c>
      <c r="D2087" s="10" t="s">
        <v>29</v>
      </c>
      <c r="E2087" s="10" t="s">
        <v>30</v>
      </c>
      <c r="F2087" s="10"/>
      <c r="G2087" s="10">
        <v>0</v>
      </c>
      <c r="H2087" s="11">
        <f>SUMIFS(AA:AA,$A:$A,EOMONTH($A2087,-1),$B:$B,$B2087)</f>
        <v>0</v>
      </c>
      <c r="I2087" s="63">
        <f>ROUND(SUMIFS(AC:AC,$A:$A,EOMONTH($A2087,-1),$B:$B,$B2087),2)</f>
        <v>0</v>
      </c>
      <c r="J2087" s="11">
        <f>SUMIFS(AB:AB,$A:$A,EOMONTH($A2087,-1),$B:$B,$B2087)</f>
        <v>0</v>
      </c>
      <c r="K2087" s="13">
        <v>0</v>
      </c>
      <c r="L2087" s="25">
        <v>0</v>
      </c>
      <c r="M2087" s="15">
        <v>2654</v>
      </c>
      <c r="N2087" s="14">
        <v>23842.09</v>
      </c>
      <c r="O2087" s="16">
        <v>0</v>
      </c>
      <c r="P2087" s="16">
        <v>0</v>
      </c>
      <c r="Q2087" s="16">
        <v>1091</v>
      </c>
      <c r="R2087" s="16">
        <f>Q2087*16.876/100</f>
        <v>184.11716000000001</v>
      </c>
      <c r="S2087" s="17">
        <f t="shared" si="224"/>
        <v>1275.11716</v>
      </c>
      <c r="T2087" s="16">
        <v>9838.99</v>
      </c>
      <c r="U2087" s="18">
        <f t="shared" si="225"/>
        <v>0</v>
      </c>
      <c r="V2087" s="18">
        <f t="shared" si="226"/>
        <v>0</v>
      </c>
      <c r="W2087" s="18">
        <f t="shared" si="227"/>
        <v>0</v>
      </c>
      <c r="X2087" s="27"/>
      <c r="Y2087" s="19">
        <f t="shared" si="228"/>
        <v>0</v>
      </c>
      <c r="Z2087" s="18">
        <f t="shared" si="229"/>
        <v>0</v>
      </c>
      <c r="AA2087" s="12">
        <v>1563</v>
      </c>
      <c r="AB2087" s="12">
        <v>14003.69</v>
      </c>
      <c r="AC2087" s="28">
        <f>+I2087+Y2087-Z2087</f>
        <v>0</v>
      </c>
      <c r="AD2087" s="20">
        <f t="shared" si="230"/>
        <v>0</v>
      </c>
      <c r="AE2087">
        <v>0</v>
      </c>
    </row>
    <row r="2088" spans="1:31" x14ac:dyDescent="0.25">
      <c r="A2088" s="9">
        <v>45107</v>
      </c>
      <c r="B2088" s="10" t="s">
        <v>772</v>
      </c>
      <c r="C2088" s="10" t="s">
        <v>28</v>
      </c>
      <c r="D2088" s="10" t="s">
        <v>29</v>
      </c>
      <c r="E2088" s="10" t="s">
        <v>30</v>
      </c>
      <c r="F2088" s="10"/>
      <c r="G2088" s="10">
        <v>0</v>
      </c>
      <c r="H2088" s="11">
        <f>SUMIFS(AA:AA,$A:$A,EOMONTH($A2088,-1),$B:$B,$B2088)</f>
        <v>0</v>
      </c>
      <c r="I2088" s="63">
        <f>ROUND(SUMIFS(AC:AC,$A:$A,EOMONTH($A2088,-1),$B:$B,$B2088),2)</f>
        <v>0</v>
      </c>
      <c r="J2088" s="11">
        <f>SUMIFS(AB:AB,$A:$A,EOMONTH($A2088,-1),$B:$B,$B2088)</f>
        <v>0</v>
      </c>
      <c r="K2088" s="13">
        <v>0</v>
      </c>
      <c r="L2088" s="25">
        <v>0</v>
      </c>
      <c r="M2088" s="15">
        <v>7208</v>
      </c>
      <c r="N2088" s="14">
        <v>99984.15</v>
      </c>
      <c r="O2088" s="16">
        <v>0</v>
      </c>
      <c r="P2088" s="16">
        <v>0</v>
      </c>
      <c r="Q2088" s="16">
        <v>3368</v>
      </c>
      <c r="R2088" s="16">
        <f>Q2088*16.876/100</f>
        <v>568.38368000000003</v>
      </c>
      <c r="S2088" s="17">
        <f t="shared" si="224"/>
        <v>3936.3836799999999</v>
      </c>
      <c r="T2088" s="16">
        <v>50578</v>
      </c>
      <c r="U2088" s="18">
        <f t="shared" si="225"/>
        <v>0</v>
      </c>
      <c r="V2088" s="18">
        <f t="shared" si="226"/>
        <v>0</v>
      </c>
      <c r="W2088" s="18">
        <f t="shared" si="227"/>
        <v>0</v>
      </c>
      <c r="X2088" s="27"/>
      <c r="Y2088" s="19">
        <f t="shared" si="228"/>
        <v>0</v>
      </c>
      <c r="Z2088" s="18">
        <f t="shared" si="229"/>
        <v>0</v>
      </c>
      <c r="AA2088" s="12">
        <v>3840</v>
      </c>
      <c r="AB2088" s="12">
        <v>49411.07</v>
      </c>
      <c r="AC2088" s="28">
        <f>+I2088+Y2088-Z2088</f>
        <v>0</v>
      </c>
      <c r="AD2088" s="20">
        <f t="shared" si="230"/>
        <v>0</v>
      </c>
      <c r="AE2088">
        <v>0</v>
      </c>
    </row>
    <row r="2089" spans="1:31" x14ac:dyDescent="0.25">
      <c r="A2089" s="59">
        <v>45107</v>
      </c>
      <c r="B2089" s="60" t="s">
        <v>826</v>
      </c>
      <c r="C2089" s="60" t="s">
        <v>282</v>
      </c>
      <c r="D2089" s="60" t="s">
        <v>29</v>
      </c>
      <c r="E2089" s="60" t="s">
        <v>30</v>
      </c>
      <c r="F2089" s="10"/>
      <c r="G2089" s="10"/>
      <c r="H2089" s="11"/>
      <c r="I2089" s="63">
        <f>ROUND(SUMIFS(AC:AC,$A:$A,EOMONTH($A2089,-1),$B:$B,$B2089),2)</f>
        <v>0</v>
      </c>
      <c r="J2089" s="11"/>
      <c r="K2089" s="13"/>
      <c r="L2089" s="25"/>
      <c r="M2089" s="15"/>
      <c r="N2089" s="14"/>
      <c r="O2089" s="16"/>
      <c r="P2089" s="16"/>
      <c r="Q2089" s="16"/>
      <c r="R2089" s="16"/>
      <c r="S2089" s="17">
        <f t="shared" si="224"/>
        <v>0</v>
      </c>
      <c r="T2089" s="16"/>
      <c r="U2089" s="18">
        <f t="shared" si="225"/>
        <v>0</v>
      </c>
      <c r="V2089" s="18">
        <f t="shared" si="226"/>
        <v>0</v>
      </c>
      <c r="W2089" s="18">
        <f t="shared" si="227"/>
        <v>0</v>
      </c>
      <c r="X2089" s="27"/>
      <c r="Y2089" s="19">
        <f t="shared" si="228"/>
        <v>0</v>
      </c>
      <c r="Z2089" s="18">
        <f t="shared" si="229"/>
        <v>0</v>
      </c>
      <c r="AA2089" s="12"/>
      <c r="AB2089" s="12"/>
      <c r="AC2089" s="28">
        <f>+I2089+Y2089-Z2089</f>
        <v>0</v>
      </c>
      <c r="AD2089" s="20">
        <f t="shared" si="230"/>
        <v>0</v>
      </c>
      <c r="AE2089">
        <v>0</v>
      </c>
    </row>
    <row r="2090" spans="1:31" x14ac:dyDescent="0.25">
      <c r="A2090" s="9">
        <v>45107</v>
      </c>
      <c r="B2090" s="10" t="s">
        <v>773</v>
      </c>
      <c r="C2090" s="10" t="s">
        <v>108</v>
      </c>
      <c r="D2090" s="10" t="s">
        <v>29</v>
      </c>
      <c r="E2090" s="10" t="s">
        <v>30</v>
      </c>
      <c r="F2090" s="10">
        <v>0</v>
      </c>
      <c r="G2090" s="10">
        <v>0</v>
      </c>
      <c r="H2090" s="11">
        <f>SUMIFS(AA:AA,$A:$A,EOMONTH($A2090,-1),$B:$B,$B2090)</f>
        <v>0</v>
      </c>
      <c r="I2090" s="63">
        <f>ROUND(SUMIFS(AC:AC,$A:$A,EOMONTH($A2090,-1),$B:$B,$B2090),2)</f>
        <v>0</v>
      </c>
      <c r="J2090" s="11">
        <f>SUMIFS(AB:AB,$A:$A,EOMONTH($A2090,-1),$B:$B,$B2090)</f>
        <v>0</v>
      </c>
      <c r="K2090" s="13">
        <v>10</v>
      </c>
      <c r="L2090" s="25">
        <v>11071.4</v>
      </c>
      <c r="M2090" s="15">
        <v>0</v>
      </c>
      <c r="N2090" s="14">
        <v>0</v>
      </c>
      <c r="O2090" s="16">
        <v>10</v>
      </c>
      <c r="P2090" s="16">
        <v>11830.9</v>
      </c>
      <c r="Q2090" s="16">
        <v>0</v>
      </c>
      <c r="R2090" s="16">
        <f>Q2090*16.876/100</f>
        <v>0</v>
      </c>
      <c r="S2090" s="17">
        <f t="shared" si="224"/>
        <v>0</v>
      </c>
      <c r="T2090" s="16">
        <v>0</v>
      </c>
      <c r="U2090" s="18">
        <f t="shared" si="225"/>
        <v>0</v>
      </c>
      <c r="V2090" s="18">
        <f t="shared" si="226"/>
        <v>0</v>
      </c>
      <c r="W2090" s="18">
        <f t="shared" si="227"/>
        <v>0</v>
      </c>
      <c r="X2090" s="27"/>
      <c r="Y2090" s="19">
        <f t="shared" si="228"/>
        <v>0</v>
      </c>
      <c r="Z2090" s="18">
        <f t="shared" si="229"/>
        <v>0</v>
      </c>
      <c r="AA2090" s="12">
        <v>0</v>
      </c>
      <c r="AB2090" s="12">
        <v>0</v>
      </c>
      <c r="AC2090" s="28">
        <f>+I2090+Y2090-Z2090</f>
        <v>0</v>
      </c>
      <c r="AD2090" s="20">
        <f t="shared" si="230"/>
        <v>0</v>
      </c>
      <c r="AE2090">
        <v>0</v>
      </c>
    </row>
    <row r="2091" spans="1:31" x14ac:dyDescent="0.25">
      <c r="A2091" s="9">
        <v>45107</v>
      </c>
      <c r="B2091" s="10" t="s">
        <v>699</v>
      </c>
      <c r="C2091" s="10" t="s">
        <v>28</v>
      </c>
      <c r="D2091" s="10" t="s">
        <v>29</v>
      </c>
      <c r="E2091" s="10" t="s">
        <v>30</v>
      </c>
      <c r="F2091" s="10"/>
      <c r="G2091" s="10">
        <v>0</v>
      </c>
      <c r="H2091" s="11">
        <f>SUMIFS(AA:AA,$A:$A,EOMONTH($A2091,-1),$B:$B,$B2091)</f>
        <v>1104</v>
      </c>
      <c r="I2091" s="63">
        <f>ROUND(SUMIFS(AC:AC,$A:$A,EOMONTH($A2091,-1),$B:$B,$B2091),2)</f>
        <v>70.430000000000007</v>
      </c>
      <c r="J2091" s="11">
        <f>SUMIFS(AB:AB,$A:$A,EOMONTH($A2091,-1),$B:$B,$B2091)</f>
        <v>31140.35</v>
      </c>
      <c r="K2091" s="13">
        <v>2000</v>
      </c>
      <c r="L2091" s="25">
        <v>49400</v>
      </c>
      <c r="M2091" s="15">
        <v>0</v>
      </c>
      <c r="N2091" s="14">
        <v>0</v>
      </c>
      <c r="O2091" s="16">
        <v>0</v>
      </c>
      <c r="P2091" s="16">
        <v>0</v>
      </c>
      <c r="Q2091" s="16">
        <v>2068</v>
      </c>
      <c r="R2091" s="16">
        <f>Q2091*16.876/100</f>
        <v>348.99567999999999</v>
      </c>
      <c r="S2091" s="17">
        <f t="shared" si="224"/>
        <v>2416.99568</v>
      </c>
      <c r="T2091" s="16">
        <v>54193.3</v>
      </c>
      <c r="U2091" s="18">
        <f t="shared" si="225"/>
        <v>0</v>
      </c>
      <c r="V2091" s="18">
        <f t="shared" si="226"/>
        <v>0</v>
      </c>
      <c r="W2091" s="18">
        <f t="shared" si="227"/>
        <v>0</v>
      </c>
      <c r="X2091" s="27"/>
      <c r="Y2091" s="19">
        <f t="shared" si="228"/>
        <v>0</v>
      </c>
      <c r="Z2091" s="18">
        <f t="shared" si="229"/>
        <v>0</v>
      </c>
      <c r="AA2091" s="12">
        <v>1036</v>
      </c>
      <c r="AB2091" s="12">
        <v>26346.87</v>
      </c>
      <c r="AC2091" s="28">
        <f>+I2091+Y2091-Z2091</f>
        <v>70.430000000000007</v>
      </c>
      <c r="AD2091" s="20">
        <f t="shared" si="230"/>
        <v>0</v>
      </c>
      <c r="AE2091">
        <v>0</v>
      </c>
    </row>
    <row r="2092" spans="1:31" x14ac:dyDescent="0.25">
      <c r="A2092" s="9">
        <v>45107</v>
      </c>
      <c r="B2092" s="10" t="s">
        <v>700</v>
      </c>
      <c r="C2092" s="10" t="s">
        <v>28</v>
      </c>
      <c r="D2092" s="10" t="s">
        <v>29</v>
      </c>
      <c r="E2092" s="10" t="s">
        <v>30</v>
      </c>
      <c r="F2092" s="10"/>
      <c r="G2092" s="10">
        <v>0</v>
      </c>
      <c r="H2092" s="11">
        <f>SUMIFS(AA:AA,$A:$A,EOMONTH($A2092,-1),$B:$B,$B2092)</f>
        <v>1600</v>
      </c>
      <c r="I2092" s="63">
        <f>ROUND(SUMIFS(AC:AC,$A:$A,EOMONTH($A2092,-1),$B:$B,$B2092),2)</f>
        <v>26.59</v>
      </c>
      <c r="J2092" s="11">
        <f>SUMIFS(AB:AB,$A:$A,EOMONTH($A2092,-1),$B:$B,$B2092)</f>
        <v>51680</v>
      </c>
      <c r="K2092" s="13">
        <v>2100</v>
      </c>
      <c r="L2092" s="25">
        <v>66360</v>
      </c>
      <c r="M2092" s="15">
        <v>0</v>
      </c>
      <c r="N2092" s="14">
        <v>0</v>
      </c>
      <c r="O2092" s="16">
        <v>0</v>
      </c>
      <c r="P2092" s="16">
        <v>0</v>
      </c>
      <c r="Q2092" s="16">
        <v>3699</v>
      </c>
      <c r="R2092" s="16">
        <f>Q2092*16.876/100</f>
        <v>624.24324000000013</v>
      </c>
      <c r="S2092" s="17">
        <f t="shared" si="224"/>
        <v>4323.2432399999998</v>
      </c>
      <c r="T2092" s="16">
        <v>117998.7</v>
      </c>
      <c r="U2092" s="18">
        <f t="shared" si="225"/>
        <v>0</v>
      </c>
      <c r="V2092" s="18">
        <f t="shared" si="226"/>
        <v>0</v>
      </c>
      <c r="W2092" s="18">
        <f t="shared" si="227"/>
        <v>0</v>
      </c>
      <c r="X2092" s="27"/>
      <c r="Y2092" s="19">
        <f t="shared" si="228"/>
        <v>0</v>
      </c>
      <c r="Z2092" s="18">
        <f t="shared" si="229"/>
        <v>0</v>
      </c>
      <c r="AA2092" s="12">
        <v>1</v>
      </c>
      <c r="AB2092" s="12">
        <v>31.72</v>
      </c>
      <c r="AC2092" s="28">
        <f>+I2092+Y2092-Z2092</f>
        <v>26.59</v>
      </c>
      <c r="AD2092" s="20">
        <f t="shared" si="230"/>
        <v>0</v>
      </c>
      <c r="AE2092">
        <v>0</v>
      </c>
    </row>
    <row r="2093" spans="1:31" x14ac:dyDescent="0.25">
      <c r="A2093" s="9">
        <v>45107</v>
      </c>
      <c r="B2093" s="10" t="s">
        <v>706</v>
      </c>
      <c r="C2093" s="10" t="s">
        <v>28</v>
      </c>
      <c r="D2093" s="10" t="s">
        <v>29</v>
      </c>
      <c r="E2093" s="10" t="s">
        <v>30</v>
      </c>
      <c r="F2093" s="10"/>
      <c r="G2093" s="10">
        <v>0</v>
      </c>
      <c r="H2093" s="11">
        <f>SUMIFS(AA:AA,$A:$A,EOMONTH($A2093,-1),$B:$B,$B2093)</f>
        <v>-7725</v>
      </c>
      <c r="I2093" s="63">
        <f>ROUND(SUMIFS(AC:AC,$A:$A,EOMONTH($A2093,-1),$B:$B,$B2093),2)</f>
        <v>0</v>
      </c>
      <c r="J2093" s="11">
        <f>SUMIFS(AB:AB,$A:$A,EOMONTH($A2093,-1),$B:$B,$B2093)</f>
        <v>0</v>
      </c>
      <c r="K2093" s="13">
        <v>0</v>
      </c>
      <c r="L2093" s="25">
        <v>0</v>
      </c>
      <c r="M2093" s="15">
        <v>98100</v>
      </c>
      <c r="N2093" s="14">
        <v>22277.07</v>
      </c>
      <c r="O2093" s="16">
        <v>0</v>
      </c>
      <c r="P2093" s="16">
        <v>0</v>
      </c>
      <c r="Q2093" s="16">
        <v>39335</v>
      </c>
      <c r="R2093" s="16">
        <f>Q2093*16.876/100</f>
        <v>6638.1746000000012</v>
      </c>
      <c r="S2093" s="17">
        <f t="shared" si="224"/>
        <v>45973.174599999998</v>
      </c>
      <c r="T2093" s="16">
        <v>4041</v>
      </c>
      <c r="U2093" s="18">
        <f t="shared" si="225"/>
        <v>0</v>
      </c>
      <c r="V2093" s="18">
        <f t="shared" si="226"/>
        <v>0</v>
      </c>
      <c r="W2093" s="18">
        <f t="shared" si="227"/>
        <v>0</v>
      </c>
      <c r="X2093" s="27"/>
      <c r="Y2093" s="19">
        <f t="shared" si="228"/>
        <v>0</v>
      </c>
      <c r="Z2093" s="18">
        <f t="shared" si="229"/>
        <v>0</v>
      </c>
      <c r="AA2093" s="12">
        <v>51040</v>
      </c>
      <c r="AB2093" s="12">
        <v>8711.6200000000008</v>
      </c>
      <c r="AC2093" s="28">
        <f>+I2093+Y2093-Z2093</f>
        <v>0</v>
      </c>
      <c r="AD2093" s="20">
        <f t="shared" si="230"/>
        <v>0</v>
      </c>
      <c r="AE2093">
        <v>0</v>
      </c>
    </row>
    <row r="2094" spans="1:31" x14ac:dyDescent="0.25">
      <c r="A2094" s="9">
        <v>45107</v>
      </c>
      <c r="B2094" s="10" t="s">
        <v>707</v>
      </c>
      <c r="C2094" s="10" t="s">
        <v>28</v>
      </c>
      <c r="D2094" s="10" t="s">
        <v>29</v>
      </c>
      <c r="E2094" s="10" t="s">
        <v>30</v>
      </c>
      <c r="F2094" s="10"/>
      <c r="G2094" s="10">
        <v>0</v>
      </c>
      <c r="H2094" s="11">
        <f>SUMIFS(AA:AA,$A:$A,EOMONTH($A2094,-1),$B:$B,$B2094)</f>
        <v>6930</v>
      </c>
      <c r="I2094" s="63">
        <f>ROUND(SUMIFS(AC:AC,$A:$A,EOMONTH($A2094,-1),$B:$B,$B2094),2)</f>
        <v>362.05</v>
      </c>
      <c r="J2094" s="11">
        <f>SUMIFS(AB:AB,$A:$A,EOMONTH($A2094,-1),$B:$B,$B2094)</f>
        <v>68585.899999999994</v>
      </c>
      <c r="K2094" s="13">
        <v>0</v>
      </c>
      <c r="L2094" s="25">
        <v>0</v>
      </c>
      <c r="M2094" s="15">
        <v>8001</v>
      </c>
      <c r="N2094" s="14">
        <v>81489.240000000005</v>
      </c>
      <c r="O2094" s="16">
        <v>0</v>
      </c>
      <c r="P2094" s="16">
        <v>0</v>
      </c>
      <c r="Q2094" s="16">
        <v>3699</v>
      </c>
      <c r="R2094" s="16">
        <f>Q2094*16.876/100</f>
        <v>624.24324000000013</v>
      </c>
      <c r="S2094" s="17">
        <f t="shared" si="224"/>
        <v>4323.2432399999998</v>
      </c>
      <c r="T2094" s="16">
        <v>36849.599999999999</v>
      </c>
      <c r="U2094" s="18">
        <f t="shared" si="225"/>
        <v>0</v>
      </c>
      <c r="V2094" s="18">
        <f t="shared" si="226"/>
        <v>0</v>
      </c>
      <c r="W2094" s="18">
        <f t="shared" si="227"/>
        <v>0</v>
      </c>
      <c r="X2094" s="27"/>
      <c r="Y2094" s="19">
        <f t="shared" si="228"/>
        <v>0</v>
      </c>
      <c r="Z2094" s="18">
        <f t="shared" si="229"/>
        <v>0</v>
      </c>
      <c r="AA2094" s="12">
        <v>11232</v>
      </c>
      <c r="AB2094" s="12">
        <v>113220.98</v>
      </c>
      <c r="AC2094" s="28">
        <f>+I2094+Y2094-Z2094</f>
        <v>362.05</v>
      </c>
      <c r="AD2094" s="20">
        <f t="shared" si="230"/>
        <v>0</v>
      </c>
      <c r="AE2094">
        <v>0</v>
      </c>
    </row>
    <row r="2095" spans="1:31" x14ac:dyDescent="0.25">
      <c r="A2095" s="9">
        <v>45138</v>
      </c>
      <c r="B2095" s="10" t="s">
        <v>710</v>
      </c>
      <c r="C2095" s="10" t="s">
        <v>711</v>
      </c>
      <c r="D2095" s="10" t="s">
        <v>29</v>
      </c>
      <c r="E2095" s="10" t="s">
        <v>30</v>
      </c>
      <c r="F2095" s="10"/>
      <c r="G2095" s="10">
        <v>0</v>
      </c>
      <c r="H2095" s="11">
        <f>SUMIFS(AA:AA,$A:$A,EOMONTH($A2095,-1),$B:$B,$B2095)</f>
        <v>6778</v>
      </c>
      <c r="I2095" s="63">
        <f>ROUND(SUMIFS(AC:AC,$A:$A,EOMONTH($A2095,-1),$B:$B,$B2095),2)</f>
        <v>0</v>
      </c>
      <c r="J2095" s="11">
        <f>SUMIFS(AB:AB,$A:$A,EOMONTH($A2095,-1),$B:$B,$B2095)</f>
        <v>301256.37</v>
      </c>
      <c r="K2095" s="13">
        <v>0</v>
      </c>
      <c r="L2095" s="25">
        <v>0</v>
      </c>
      <c r="M2095" s="15">
        <v>28783</v>
      </c>
      <c r="N2095" s="14">
        <v>1288608.24</v>
      </c>
      <c r="O2095" s="21">
        <v>-643</v>
      </c>
      <c r="P2095" s="16">
        <v>-5079.7</v>
      </c>
      <c r="Q2095" s="21">
        <v>36498</v>
      </c>
      <c r="R2095" s="16">
        <f>Q2095*16.876/100</f>
        <v>6159.4024800000007</v>
      </c>
      <c r="S2095" s="17">
        <f t="shared" si="224"/>
        <v>42657.402480000004</v>
      </c>
      <c r="T2095" s="16">
        <v>0</v>
      </c>
      <c r="U2095" s="18">
        <f t="shared" si="225"/>
        <v>0</v>
      </c>
      <c r="V2095" s="18">
        <f t="shared" si="226"/>
        <v>0</v>
      </c>
      <c r="W2095" s="18">
        <f t="shared" si="227"/>
        <v>0</v>
      </c>
      <c r="X2095" s="27"/>
      <c r="Y2095" s="19">
        <f t="shared" si="228"/>
        <v>0</v>
      </c>
      <c r="Z2095" s="18">
        <f t="shared" si="229"/>
        <v>0</v>
      </c>
      <c r="AA2095" s="12">
        <v>-294</v>
      </c>
      <c r="AB2095" s="12">
        <v>-13162.29</v>
      </c>
      <c r="AC2095" s="28">
        <f>+I2095+Y2095-Z2095</f>
        <v>0</v>
      </c>
      <c r="AD2095" s="20">
        <f t="shared" si="230"/>
        <v>0</v>
      </c>
      <c r="AE2095">
        <v>0</v>
      </c>
    </row>
    <row r="2096" spans="1:31" x14ac:dyDescent="0.25">
      <c r="A2096" s="9">
        <v>45138</v>
      </c>
      <c r="B2096" s="10" t="s">
        <v>27</v>
      </c>
      <c r="C2096" s="10" t="s">
        <v>28</v>
      </c>
      <c r="D2096" s="10" t="s">
        <v>29</v>
      </c>
      <c r="E2096" s="10" t="s">
        <v>30</v>
      </c>
      <c r="F2096" s="10"/>
      <c r="G2096" s="10">
        <v>0</v>
      </c>
      <c r="H2096" s="11">
        <f>SUMIFS(AA:AA,$A:$A,EOMONTH($A2096,-1),$B:$B,$B2096)</f>
        <v>4</v>
      </c>
      <c r="I2096" s="63">
        <f>ROUND(SUMIFS(AC:AC,$A:$A,EOMONTH($A2096,-1),$B:$B,$B2096),2)</f>
        <v>23.52</v>
      </c>
      <c r="J2096" s="11">
        <f>SUMIFS(AB:AB,$A:$A,EOMONTH($A2096,-1),$B:$B,$B2096)</f>
        <v>35.880000000000003</v>
      </c>
      <c r="K2096" s="13">
        <v>0</v>
      </c>
      <c r="L2096" s="25">
        <v>0</v>
      </c>
      <c r="M2096" s="15">
        <v>470</v>
      </c>
      <c r="N2096" s="14">
        <v>3955.38</v>
      </c>
      <c r="O2096" s="16">
        <v>0</v>
      </c>
      <c r="P2096" s="16">
        <v>0</v>
      </c>
      <c r="Q2096" s="16">
        <v>0</v>
      </c>
      <c r="R2096" s="16">
        <f>Q2096*16.876/100</f>
        <v>0</v>
      </c>
      <c r="S2096" s="17">
        <f t="shared" si="224"/>
        <v>0</v>
      </c>
      <c r="T2096" s="16">
        <v>0</v>
      </c>
      <c r="U2096" s="18">
        <f t="shared" si="225"/>
        <v>0</v>
      </c>
      <c r="V2096" s="18">
        <f t="shared" si="226"/>
        <v>0</v>
      </c>
      <c r="W2096" s="18">
        <f t="shared" si="227"/>
        <v>0</v>
      </c>
      <c r="X2096" s="27"/>
      <c r="Y2096" s="19">
        <f t="shared" si="228"/>
        <v>0</v>
      </c>
      <c r="Z2096" s="18">
        <f t="shared" si="229"/>
        <v>0</v>
      </c>
      <c r="AA2096" s="12">
        <v>474</v>
      </c>
      <c r="AB2096" s="12">
        <v>3991.26</v>
      </c>
      <c r="AC2096" s="28">
        <f>+I2096+Y2096-Z2096</f>
        <v>23.52</v>
      </c>
      <c r="AD2096" s="20">
        <f t="shared" si="230"/>
        <v>0</v>
      </c>
      <c r="AE2096">
        <v>0</v>
      </c>
    </row>
    <row r="2097" spans="1:31" x14ac:dyDescent="0.25">
      <c r="A2097" s="59">
        <v>45138</v>
      </c>
      <c r="B2097" s="60" t="s">
        <v>712</v>
      </c>
      <c r="C2097" s="60" t="s">
        <v>28</v>
      </c>
      <c r="D2097" s="60" t="s">
        <v>29</v>
      </c>
      <c r="E2097" s="60" t="s">
        <v>30</v>
      </c>
      <c r="F2097" s="10"/>
      <c r="G2097" s="10"/>
      <c r="H2097" s="11"/>
      <c r="I2097" s="63">
        <f>ROUND(SUMIFS(AC:AC,$A:$A,EOMONTH($A2097,-1),$B:$B,$B2097),2)</f>
        <v>0</v>
      </c>
      <c r="J2097" s="11"/>
      <c r="K2097" s="13"/>
      <c r="L2097" s="25"/>
      <c r="M2097" s="15"/>
      <c r="N2097" s="14"/>
      <c r="O2097" s="16"/>
      <c r="P2097" s="16"/>
      <c r="Q2097" s="16"/>
      <c r="R2097" s="16"/>
      <c r="S2097" s="17">
        <f t="shared" si="224"/>
        <v>0</v>
      </c>
      <c r="T2097" s="16"/>
      <c r="U2097" s="18">
        <f t="shared" si="225"/>
        <v>0</v>
      </c>
      <c r="V2097" s="18">
        <f t="shared" si="226"/>
        <v>0</v>
      </c>
      <c r="W2097" s="18">
        <f t="shared" si="227"/>
        <v>0</v>
      </c>
      <c r="X2097" s="27"/>
      <c r="Y2097" s="19">
        <f t="shared" si="228"/>
        <v>0</v>
      </c>
      <c r="Z2097" s="18">
        <f t="shared" si="229"/>
        <v>0</v>
      </c>
      <c r="AA2097" s="12"/>
      <c r="AB2097" s="12"/>
      <c r="AC2097" s="28">
        <f>+I2097+Y2097-Z2097</f>
        <v>0</v>
      </c>
      <c r="AD2097" s="20">
        <f t="shared" si="230"/>
        <v>0</v>
      </c>
      <c r="AE2097">
        <v>0</v>
      </c>
    </row>
    <row r="2098" spans="1:31" x14ac:dyDescent="0.25">
      <c r="A2098" s="9">
        <v>45138</v>
      </c>
      <c r="B2098" s="10" t="s">
        <v>31</v>
      </c>
      <c r="C2098" s="10" t="s">
        <v>28</v>
      </c>
      <c r="D2098" s="10" t="s">
        <v>29</v>
      </c>
      <c r="E2098" s="10" t="s">
        <v>30</v>
      </c>
      <c r="F2098" s="10"/>
      <c r="G2098" s="10">
        <v>0</v>
      </c>
      <c r="H2098" s="11">
        <f>SUMIFS(AA:AA,$A:$A,EOMONTH($A2098,-1),$B:$B,$B2098)</f>
        <v>443</v>
      </c>
      <c r="I2098" s="63">
        <f>ROUND(SUMIFS(AC:AC,$A:$A,EOMONTH($A2098,-1),$B:$B,$B2098),2)</f>
        <v>33.64</v>
      </c>
      <c r="J2098" s="11">
        <f>SUMIFS(AB:AB,$A:$A,EOMONTH($A2098,-1),$B:$B,$B2098)</f>
        <v>4104.29</v>
      </c>
      <c r="K2098" s="13">
        <v>0</v>
      </c>
      <c r="L2098" s="25">
        <v>0</v>
      </c>
      <c r="M2098" s="15">
        <v>0</v>
      </c>
      <c r="N2098" s="14">
        <v>0</v>
      </c>
      <c r="O2098" s="16">
        <v>0</v>
      </c>
      <c r="P2098" s="16">
        <v>0</v>
      </c>
      <c r="Q2098" s="16">
        <v>0</v>
      </c>
      <c r="R2098" s="16">
        <f>Q2098*16.876/100</f>
        <v>0</v>
      </c>
      <c r="S2098" s="17">
        <f t="shared" si="224"/>
        <v>0</v>
      </c>
      <c r="T2098" s="16">
        <v>0</v>
      </c>
      <c r="U2098" s="18">
        <f t="shared" si="225"/>
        <v>0</v>
      </c>
      <c r="V2098" s="18">
        <f t="shared" si="226"/>
        <v>0</v>
      </c>
      <c r="W2098" s="18">
        <f t="shared" si="227"/>
        <v>0</v>
      </c>
      <c r="X2098" s="27"/>
      <c r="Y2098" s="19">
        <f t="shared" si="228"/>
        <v>0</v>
      </c>
      <c r="Z2098" s="18">
        <f t="shared" si="229"/>
        <v>0</v>
      </c>
      <c r="AA2098" s="12">
        <v>443</v>
      </c>
      <c r="AB2098" s="12">
        <v>4104.29</v>
      </c>
      <c r="AC2098" s="28">
        <f>+I2098+Y2098-Z2098</f>
        <v>33.64</v>
      </c>
      <c r="AD2098" s="20">
        <f t="shared" si="230"/>
        <v>0</v>
      </c>
      <c r="AE2098">
        <v>0</v>
      </c>
    </row>
    <row r="2099" spans="1:31" x14ac:dyDescent="0.25">
      <c r="A2099" s="9">
        <v>45138</v>
      </c>
      <c r="B2099" s="10" t="s">
        <v>32</v>
      </c>
      <c r="C2099" s="10" t="s">
        <v>28</v>
      </c>
      <c r="D2099" s="10" t="s">
        <v>29</v>
      </c>
      <c r="E2099" s="10" t="s">
        <v>30</v>
      </c>
      <c r="F2099" s="10"/>
      <c r="G2099" s="10">
        <v>0</v>
      </c>
      <c r="H2099" s="11">
        <f>SUMIFS(AA:AA,$A:$A,EOMONTH($A2099,-1),$B:$B,$B2099)</f>
        <v>383</v>
      </c>
      <c r="I2099" s="63">
        <f>ROUND(SUMIFS(AC:AC,$A:$A,EOMONTH($A2099,-1),$B:$B,$B2099),2)</f>
        <v>0</v>
      </c>
      <c r="J2099" s="11">
        <f>SUMIFS(AB:AB,$A:$A,EOMONTH($A2099,-1),$B:$B,$B2099)</f>
        <v>3400.69</v>
      </c>
      <c r="K2099" s="13">
        <v>0</v>
      </c>
      <c r="L2099" s="25">
        <v>0</v>
      </c>
      <c r="M2099" s="15">
        <v>0</v>
      </c>
      <c r="N2099" s="14">
        <v>0</v>
      </c>
      <c r="O2099" s="16">
        <v>0</v>
      </c>
      <c r="P2099" s="16">
        <v>0</v>
      </c>
      <c r="Q2099" s="16">
        <v>0</v>
      </c>
      <c r="R2099" s="16">
        <f>Q2099*16.876/100</f>
        <v>0</v>
      </c>
      <c r="S2099" s="17">
        <f t="shared" si="224"/>
        <v>0</v>
      </c>
      <c r="T2099" s="16">
        <v>0</v>
      </c>
      <c r="U2099" s="18">
        <f t="shared" si="225"/>
        <v>0</v>
      </c>
      <c r="V2099" s="18">
        <f t="shared" si="226"/>
        <v>0</v>
      </c>
      <c r="W2099" s="18">
        <f t="shared" si="227"/>
        <v>0</v>
      </c>
      <c r="X2099" s="27"/>
      <c r="Y2099" s="19">
        <f t="shared" si="228"/>
        <v>0</v>
      </c>
      <c r="Z2099" s="18">
        <f t="shared" si="229"/>
        <v>0</v>
      </c>
      <c r="AA2099" s="12">
        <v>383</v>
      </c>
      <c r="AB2099" s="12">
        <v>3400.69</v>
      </c>
      <c r="AC2099" s="28">
        <f>+I2099+Y2099-Z2099</f>
        <v>0</v>
      </c>
      <c r="AD2099" s="20">
        <f t="shared" si="230"/>
        <v>0</v>
      </c>
      <c r="AE2099">
        <v>0</v>
      </c>
    </row>
    <row r="2100" spans="1:31" x14ac:dyDescent="0.25">
      <c r="A2100" s="9">
        <v>45138</v>
      </c>
      <c r="B2100" s="10" t="s">
        <v>33</v>
      </c>
      <c r="C2100" s="10" t="s">
        <v>28</v>
      </c>
      <c r="D2100" s="10" t="s">
        <v>29</v>
      </c>
      <c r="E2100" s="10" t="s">
        <v>30</v>
      </c>
      <c r="F2100" s="10"/>
      <c r="G2100" s="10">
        <v>0</v>
      </c>
      <c r="H2100" s="11">
        <f>SUMIFS(AA:AA,$A:$A,EOMONTH($A2100,-1),$B:$B,$B2100)</f>
        <v>23</v>
      </c>
      <c r="I2100" s="63">
        <f>ROUND(SUMIFS(AC:AC,$A:$A,EOMONTH($A2100,-1),$B:$B,$B2100),2)</f>
        <v>28.35</v>
      </c>
      <c r="J2100" s="11">
        <f>SUMIFS(AB:AB,$A:$A,EOMONTH($A2100,-1),$B:$B,$B2100)</f>
        <v>203.8</v>
      </c>
      <c r="K2100" s="13">
        <v>0</v>
      </c>
      <c r="L2100" s="25">
        <v>0</v>
      </c>
      <c r="M2100" s="15">
        <v>420</v>
      </c>
      <c r="N2100" s="14">
        <v>3504.78</v>
      </c>
      <c r="O2100" s="16">
        <v>0</v>
      </c>
      <c r="P2100" s="16">
        <v>0</v>
      </c>
      <c r="Q2100" s="16">
        <v>0</v>
      </c>
      <c r="R2100" s="16">
        <f>Q2100*16.876/100</f>
        <v>0</v>
      </c>
      <c r="S2100" s="17">
        <f t="shared" si="224"/>
        <v>0</v>
      </c>
      <c r="T2100" s="16">
        <v>0</v>
      </c>
      <c r="U2100" s="18">
        <f t="shared" si="225"/>
        <v>0</v>
      </c>
      <c r="V2100" s="18">
        <f t="shared" si="226"/>
        <v>0</v>
      </c>
      <c r="W2100" s="18">
        <f t="shared" si="227"/>
        <v>0</v>
      </c>
      <c r="X2100" s="27"/>
      <c r="Y2100" s="19">
        <f t="shared" si="228"/>
        <v>0</v>
      </c>
      <c r="Z2100" s="18">
        <f t="shared" si="229"/>
        <v>0</v>
      </c>
      <c r="AA2100" s="12">
        <v>443</v>
      </c>
      <c r="AB2100" s="12">
        <v>3708.58</v>
      </c>
      <c r="AC2100" s="28">
        <f>+I2100+Y2100-Z2100</f>
        <v>28.35</v>
      </c>
      <c r="AD2100" s="20">
        <f t="shared" si="230"/>
        <v>0</v>
      </c>
      <c r="AE2100">
        <v>0</v>
      </c>
    </row>
    <row r="2101" spans="1:31" x14ac:dyDescent="0.25">
      <c r="A2101" s="9">
        <v>45138</v>
      </c>
      <c r="B2101" s="10" t="s">
        <v>34</v>
      </c>
      <c r="C2101" s="10" t="s">
        <v>28</v>
      </c>
      <c r="D2101" s="10" t="s">
        <v>29</v>
      </c>
      <c r="E2101" s="10" t="s">
        <v>30</v>
      </c>
      <c r="F2101" s="10"/>
      <c r="G2101" s="10">
        <v>0</v>
      </c>
      <c r="H2101" s="11">
        <f>SUMIFS(AA:AA,$A:$A,EOMONTH($A2101,-1),$B:$B,$B2101)</f>
        <v>195</v>
      </c>
      <c r="I2101" s="63">
        <f>ROUND(SUMIFS(AC:AC,$A:$A,EOMONTH($A2101,-1),$B:$B,$B2101),2)</f>
        <v>0</v>
      </c>
      <c r="J2101" s="11">
        <f>SUMIFS(AB:AB,$A:$A,EOMONTH($A2101,-1),$B:$B,$B2101)</f>
        <v>1758.96</v>
      </c>
      <c r="K2101" s="13">
        <v>0</v>
      </c>
      <c r="L2101" s="25">
        <v>0</v>
      </c>
      <c r="M2101" s="15">
        <v>0</v>
      </c>
      <c r="N2101" s="14">
        <v>0</v>
      </c>
      <c r="O2101" s="16">
        <v>0</v>
      </c>
      <c r="P2101" s="16">
        <v>0</v>
      </c>
      <c r="Q2101" s="16">
        <v>0</v>
      </c>
      <c r="R2101" s="16">
        <f>Q2101*16.876/100</f>
        <v>0</v>
      </c>
      <c r="S2101" s="17">
        <f t="shared" si="224"/>
        <v>0</v>
      </c>
      <c r="T2101" s="16">
        <v>0</v>
      </c>
      <c r="U2101" s="18">
        <f t="shared" si="225"/>
        <v>0</v>
      </c>
      <c r="V2101" s="18">
        <f t="shared" si="226"/>
        <v>0</v>
      </c>
      <c r="W2101" s="18">
        <f t="shared" si="227"/>
        <v>0</v>
      </c>
      <c r="X2101" s="27"/>
      <c r="Y2101" s="19">
        <f t="shared" si="228"/>
        <v>0</v>
      </c>
      <c r="Z2101" s="18">
        <f t="shared" si="229"/>
        <v>0</v>
      </c>
      <c r="AA2101" s="12">
        <v>195</v>
      </c>
      <c r="AB2101" s="12">
        <v>1758.96</v>
      </c>
      <c r="AC2101" s="28">
        <f>+I2101+Y2101-Z2101</f>
        <v>0</v>
      </c>
      <c r="AD2101" s="20">
        <f t="shared" si="230"/>
        <v>0</v>
      </c>
      <c r="AE2101">
        <v>0</v>
      </c>
    </row>
    <row r="2102" spans="1:31" x14ac:dyDescent="0.25">
      <c r="A2102" s="9">
        <v>45138</v>
      </c>
      <c r="B2102" s="10" t="s">
        <v>35</v>
      </c>
      <c r="C2102" s="10" t="s">
        <v>28</v>
      </c>
      <c r="D2102" s="10" t="s">
        <v>29</v>
      </c>
      <c r="E2102" s="10" t="s">
        <v>30</v>
      </c>
      <c r="F2102" s="10"/>
      <c r="G2102" s="10">
        <v>0</v>
      </c>
      <c r="H2102" s="11">
        <f>SUMIFS(AA:AA,$A:$A,EOMONTH($A2102,-1),$B:$B,$B2102)</f>
        <v>404</v>
      </c>
      <c r="I2102" s="63">
        <f>ROUND(SUMIFS(AC:AC,$A:$A,EOMONTH($A2102,-1),$B:$B,$B2102),2)</f>
        <v>26.59</v>
      </c>
      <c r="J2102" s="11">
        <f>SUMIFS(AB:AB,$A:$A,EOMONTH($A2102,-1),$B:$B,$B2102)</f>
        <v>3401.23</v>
      </c>
      <c r="K2102" s="13">
        <v>0</v>
      </c>
      <c r="L2102" s="25">
        <v>0</v>
      </c>
      <c r="M2102" s="15">
        <v>0</v>
      </c>
      <c r="N2102" s="14">
        <v>0</v>
      </c>
      <c r="O2102" s="16">
        <v>0</v>
      </c>
      <c r="P2102" s="16">
        <v>0</v>
      </c>
      <c r="Q2102" s="16">
        <v>0</v>
      </c>
      <c r="R2102" s="16">
        <f>Q2102*16.876/100</f>
        <v>0</v>
      </c>
      <c r="S2102" s="17">
        <f t="shared" si="224"/>
        <v>0</v>
      </c>
      <c r="T2102" s="16">
        <v>0</v>
      </c>
      <c r="U2102" s="18">
        <f t="shared" si="225"/>
        <v>0</v>
      </c>
      <c r="V2102" s="18">
        <f t="shared" si="226"/>
        <v>0</v>
      </c>
      <c r="W2102" s="18">
        <f t="shared" si="227"/>
        <v>0</v>
      </c>
      <c r="X2102" s="27"/>
      <c r="Y2102" s="19">
        <f t="shared" si="228"/>
        <v>0</v>
      </c>
      <c r="Z2102" s="18">
        <f t="shared" si="229"/>
        <v>0</v>
      </c>
      <c r="AA2102" s="12">
        <v>404</v>
      </c>
      <c r="AB2102" s="12">
        <v>3401.23</v>
      </c>
      <c r="AC2102" s="28">
        <f>+I2102+Y2102-Z2102</f>
        <v>26.59</v>
      </c>
      <c r="AD2102" s="20">
        <f t="shared" si="230"/>
        <v>0</v>
      </c>
      <c r="AE2102">
        <v>0</v>
      </c>
    </row>
    <row r="2103" spans="1:31" x14ac:dyDescent="0.25">
      <c r="A2103" s="59">
        <v>45138</v>
      </c>
      <c r="B2103" s="60" t="s">
        <v>808</v>
      </c>
      <c r="C2103" s="60" t="s">
        <v>28</v>
      </c>
      <c r="D2103" s="60" t="s">
        <v>29</v>
      </c>
      <c r="E2103" s="60" t="s">
        <v>30</v>
      </c>
      <c r="F2103" s="10"/>
      <c r="G2103" s="10"/>
      <c r="H2103" s="11"/>
      <c r="I2103" s="63">
        <f>ROUND(SUMIFS(AC:AC,$A:$A,EOMONTH($A2103,-1),$B:$B,$B2103),2)</f>
        <v>0</v>
      </c>
      <c r="J2103" s="11"/>
      <c r="K2103" s="13"/>
      <c r="L2103" s="25"/>
      <c r="M2103" s="15"/>
      <c r="N2103" s="14"/>
      <c r="O2103" s="16"/>
      <c r="P2103" s="16"/>
      <c r="Q2103" s="16"/>
      <c r="R2103" s="16"/>
      <c r="S2103" s="17">
        <f t="shared" si="224"/>
        <v>0</v>
      </c>
      <c r="T2103" s="16"/>
      <c r="U2103" s="18">
        <f t="shared" si="225"/>
        <v>0</v>
      </c>
      <c r="V2103" s="18">
        <f t="shared" si="226"/>
        <v>0</v>
      </c>
      <c r="W2103" s="18">
        <f t="shared" si="227"/>
        <v>0</v>
      </c>
      <c r="X2103" s="27"/>
      <c r="Y2103" s="19">
        <f t="shared" si="228"/>
        <v>0</v>
      </c>
      <c r="Z2103" s="18">
        <f t="shared" si="229"/>
        <v>0</v>
      </c>
      <c r="AA2103" s="12"/>
      <c r="AB2103" s="12"/>
      <c r="AC2103" s="28">
        <f>+I2103+Y2103-Z2103</f>
        <v>0</v>
      </c>
      <c r="AD2103" s="20">
        <f t="shared" si="230"/>
        <v>0</v>
      </c>
      <c r="AE2103">
        <v>0</v>
      </c>
    </row>
    <row r="2104" spans="1:31" x14ac:dyDescent="0.25">
      <c r="A2104" s="9">
        <v>45138</v>
      </c>
      <c r="B2104" s="10" t="s">
        <v>36</v>
      </c>
      <c r="C2104" s="10" t="s">
        <v>28</v>
      </c>
      <c r="D2104" s="10" t="s">
        <v>29</v>
      </c>
      <c r="E2104" s="10" t="s">
        <v>30</v>
      </c>
      <c r="F2104" s="10"/>
      <c r="G2104" s="10">
        <v>0</v>
      </c>
      <c r="H2104" s="11">
        <f>SUMIFS(AA:AA,$A:$A,EOMONTH($A2104,-1),$B:$B,$B2104)</f>
        <v>-25</v>
      </c>
      <c r="I2104" s="63">
        <f>ROUND(SUMIFS(AC:AC,$A:$A,EOMONTH($A2104,-1),$B:$B,$B2104),2)</f>
        <v>0</v>
      </c>
      <c r="J2104" s="11">
        <f>SUMIFS(AB:AB,$A:$A,EOMONTH($A2104,-1),$B:$B,$B2104)</f>
        <v>0</v>
      </c>
      <c r="K2104" s="13">
        <v>0</v>
      </c>
      <c r="L2104" s="25">
        <v>0</v>
      </c>
      <c r="M2104" s="15">
        <v>0</v>
      </c>
      <c r="N2104" s="14">
        <v>0</v>
      </c>
      <c r="O2104" s="16">
        <v>0</v>
      </c>
      <c r="P2104" s="16">
        <v>0</v>
      </c>
      <c r="Q2104" s="16">
        <v>0</v>
      </c>
      <c r="R2104" s="16">
        <f>Q2104*16.876/100</f>
        <v>0</v>
      </c>
      <c r="S2104" s="17">
        <f t="shared" si="224"/>
        <v>0</v>
      </c>
      <c r="T2104" s="16">
        <v>0</v>
      </c>
      <c r="U2104" s="18">
        <f t="shared" si="225"/>
        <v>0</v>
      </c>
      <c r="V2104" s="18">
        <f t="shared" si="226"/>
        <v>0</v>
      </c>
      <c r="W2104" s="18">
        <f t="shared" si="227"/>
        <v>0</v>
      </c>
      <c r="X2104" s="27"/>
      <c r="Y2104" s="19">
        <f t="shared" si="228"/>
        <v>0</v>
      </c>
      <c r="Z2104" s="18">
        <f t="shared" si="229"/>
        <v>0</v>
      </c>
      <c r="AA2104" s="12">
        <v>-25</v>
      </c>
      <c r="AB2104" s="12">
        <v>0</v>
      </c>
      <c r="AC2104" s="28">
        <f>+I2104+Y2104-Z2104</f>
        <v>0</v>
      </c>
      <c r="AD2104" s="20">
        <f t="shared" si="230"/>
        <v>0</v>
      </c>
      <c r="AE2104">
        <v>0</v>
      </c>
    </row>
    <row r="2105" spans="1:31" x14ac:dyDescent="0.25">
      <c r="A2105" s="9">
        <v>45138</v>
      </c>
      <c r="B2105" s="10" t="s">
        <v>37</v>
      </c>
      <c r="C2105" s="10" t="s">
        <v>28</v>
      </c>
      <c r="D2105" s="10" t="s">
        <v>29</v>
      </c>
      <c r="E2105" s="10" t="s">
        <v>30</v>
      </c>
      <c r="F2105" s="10"/>
      <c r="G2105" s="10">
        <v>0</v>
      </c>
      <c r="H2105" s="11">
        <f>SUMIFS(AA:AA,$A:$A,EOMONTH($A2105,-1),$B:$B,$B2105)</f>
        <v>-25</v>
      </c>
      <c r="I2105" s="63">
        <f>ROUND(SUMIFS(AC:AC,$A:$A,EOMONTH($A2105,-1),$B:$B,$B2105),2)</f>
        <v>0</v>
      </c>
      <c r="J2105" s="11">
        <f>SUMIFS(AB:AB,$A:$A,EOMONTH($A2105,-1),$B:$B,$B2105)</f>
        <v>0</v>
      </c>
      <c r="K2105" s="13">
        <v>0</v>
      </c>
      <c r="L2105" s="25">
        <v>0</v>
      </c>
      <c r="M2105" s="15">
        <v>0</v>
      </c>
      <c r="N2105" s="14">
        <v>0</v>
      </c>
      <c r="O2105" s="16">
        <v>0</v>
      </c>
      <c r="P2105" s="16">
        <v>0</v>
      </c>
      <c r="Q2105" s="16">
        <v>0</v>
      </c>
      <c r="R2105" s="16">
        <f>Q2105*16.876/100</f>
        <v>0</v>
      </c>
      <c r="S2105" s="17">
        <f t="shared" si="224"/>
        <v>0</v>
      </c>
      <c r="T2105" s="16">
        <v>0</v>
      </c>
      <c r="U2105" s="18">
        <f t="shared" si="225"/>
        <v>0</v>
      </c>
      <c r="V2105" s="18">
        <f t="shared" si="226"/>
        <v>0</v>
      </c>
      <c r="W2105" s="18">
        <f t="shared" si="227"/>
        <v>0</v>
      </c>
      <c r="X2105" s="27"/>
      <c r="Y2105" s="19">
        <f t="shared" si="228"/>
        <v>0</v>
      </c>
      <c r="Z2105" s="18">
        <f t="shared" si="229"/>
        <v>0</v>
      </c>
      <c r="AA2105" s="12">
        <v>-25</v>
      </c>
      <c r="AB2105" s="12">
        <v>0</v>
      </c>
      <c r="AC2105" s="28">
        <f>+I2105+Y2105-Z2105</f>
        <v>0</v>
      </c>
      <c r="AD2105" s="20">
        <f t="shared" si="230"/>
        <v>0</v>
      </c>
      <c r="AE2105">
        <v>0</v>
      </c>
    </row>
    <row r="2106" spans="1:31" x14ac:dyDescent="0.25">
      <c r="A2106" s="9">
        <v>45138</v>
      </c>
      <c r="B2106" s="10" t="s">
        <v>38</v>
      </c>
      <c r="C2106" s="10" t="s">
        <v>39</v>
      </c>
      <c r="D2106" s="10" t="s">
        <v>40</v>
      </c>
      <c r="E2106" s="10" t="s">
        <v>30</v>
      </c>
      <c r="F2106" s="10">
        <v>129</v>
      </c>
      <c r="G2106" s="10">
        <v>141</v>
      </c>
      <c r="H2106" s="11">
        <f>SUMIFS(AA:AA,$A:$A,EOMONTH($A2106,-1),$B:$B,$B2106)</f>
        <v>3</v>
      </c>
      <c r="I2106" s="63">
        <f>ROUND(SUMIFS(AC:AC,$A:$A,EOMONTH($A2106,-1),$B:$B,$B2106),2)</f>
        <v>-51.04</v>
      </c>
      <c r="J2106" s="11">
        <f>SUMIFS(AB:AB,$A:$A,EOMONTH($A2106,-1),$B:$B,$B2106)</f>
        <v>115.5</v>
      </c>
      <c r="K2106" s="13">
        <v>0</v>
      </c>
      <c r="L2106" s="25">
        <v>0</v>
      </c>
      <c r="M2106" s="15">
        <v>0</v>
      </c>
      <c r="N2106" s="14">
        <v>0</v>
      </c>
      <c r="O2106" s="16">
        <v>0</v>
      </c>
      <c r="P2106" s="16">
        <v>0</v>
      </c>
      <c r="Q2106" s="16">
        <v>0</v>
      </c>
      <c r="R2106" s="16">
        <f>Q2106*16.876/100</f>
        <v>0</v>
      </c>
      <c r="S2106" s="17">
        <f t="shared" si="224"/>
        <v>0</v>
      </c>
      <c r="T2106" s="16">
        <v>0</v>
      </c>
      <c r="U2106" s="18">
        <f t="shared" si="225"/>
        <v>0.42299999999999999</v>
      </c>
      <c r="V2106" s="18">
        <f t="shared" si="226"/>
        <v>0</v>
      </c>
      <c r="W2106" s="18">
        <f t="shared" si="227"/>
        <v>0</v>
      </c>
      <c r="X2106" s="27"/>
      <c r="Y2106" s="19">
        <f t="shared" si="228"/>
        <v>0</v>
      </c>
      <c r="Z2106" s="18">
        <f t="shared" si="229"/>
        <v>0</v>
      </c>
      <c r="AA2106" s="12">
        <v>3</v>
      </c>
      <c r="AB2106" s="12">
        <v>115.5</v>
      </c>
      <c r="AC2106" s="28">
        <f>+I2106+Y2106-Z2106</f>
        <v>-51.04</v>
      </c>
      <c r="AD2106" s="20">
        <f t="shared" si="230"/>
        <v>60</v>
      </c>
      <c r="AE2106">
        <v>60</v>
      </c>
    </row>
    <row r="2107" spans="1:31" x14ac:dyDescent="0.25">
      <c r="A2107" s="9">
        <v>45138</v>
      </c>
      <c r="B2107" s="10" t="s">
        <v>41</v>
      </c>
      <c r="C2107" s="10" t="s">
        <v>39</v>
      </c>
      <c r="D2107" s="10" t="s">
        <v>40</v>
      </c>
      <c r="E2107" s="10" t="s">
        <v>30</v>
      </c>
      <c r="F2107" s="10">
        <v>129</v>
      </c>
      <c r="G2107" s="10">
        <v>141</v>
      </c>
      <c r="H2107" s="11">
        <f>SUMIFS(AA:AA,$A:$A,EOMONTH($A2107,-1),$B:$B,$B2107)</f>
        <v>1</v>
      </c>
      <c r="I2107" s="63">
        <f>ROUND(SUMIFS(AC:AC,$A:$A,EOMONTH($A2107,-1),$B:$B,$B2107),2)</f>
        <v>0.05</v>
      </c>
      <c r="J2107" s="11">
        <f>SUMIFS(AB:AB,$A:$A,EOMONTH($A2107,-1),$B:$B,$B2107)</f>
        <v>37.5</v>
      </c>
      <c r="K2107" s="13">
        <v>0</v>
      </c>
      <c r="L2107" s="25">
        <v>0</v>
      </c>
      <c r="M2107" s="15">
        <v>0</v>
      </c>
      <c r="N2107" s="14">
        <v>0</v>
      </c>
      <c r="O2107" s="16">
        <v>0</v>
      </c>
      <c r="P2107" s="16">
        <v>0</v>
      </c>
      <c r="Q2107" s="16">
        <v>0</v>
      </c>
      <c r="R2107" s="16">
        <f>Q2107*16.876/100</f>
        <v>0</v>
      </c>
      <c r="S2107" s="17">
        <f t="shared" si="224"/>
        <v>0</v>
      </c>
      <c r="T2107" s="16">
        <v>0</v>
      </c>
      <c r="U2107" s="18">
        <f t="shared" si="225"/>
        <v>0.14099999999999999</v>
      </c>
      <c r="V2107" s="18">
        <f t="shared" si="226"/>
        <v>0</v>
      </c>
      <c r="W2107" s="18">
        <f t="shared" si="227"/>
        <v>0</v>
      </c>
      <c r="X2107" s="27"/>
      <c r="Y2107" s="19">
        <f t="shared" si="228"/>
        <v>0</v>
      </c>
      <c r="Z2107" s="18">
        <f t="shared" si="229"/>
        <v>0</v>
      </c>
      <c r="AA2107" s="12">
        <v>1</v>
      </c>
      <c r="AB2107" s="12">
        <v>37.5</v>
      </c>
      <c r="AC2107" s="28">
        <f>+I2107+Y2107-Z2107</f>
        <v>0.05</v>
      </c>
      <c r="AD2107" s="20">
        <f t="shared" si="230"/>
        <v>0</v>
      </c>
      <c r="AE2107">
        <v>0</v>
      </c>
    </row>
    <row r="2108" spans="1:31" x14ac:dyDescent="0.25">
      <c r="A2108" s="9">
        <v>45138</v>
      </c>
      <c r="B2108" s="10" t="s">
        <v>42</v>
      </c>
      <c r="C2108" s="10" t="s">
        <v>39</v>
      </c>
      <c r="D2108" s="10" t="s">
        <v>40</v>
      </c>
      <c r="E2108" s="10" t="s">
        <v>30</v>
      </c>
      <c r="F2108" s="10">
        <v>129</v>
      </c>
      <c r="G2108" s="10">
        <v>141</v>
      </c>
      <c r="H2108" s="11">
        <f>SUMIFS(AA:AA,$A:$A,EOMONTH($A2108,-1),$B:$B,$B2108)</f>
        <v>217</v>
      </c>
      <c r="I2108" s="63">
        <f>ROUND(SUMIFS(AC:AC,$A:$A,EOMONTH($A2108,-1),$B:$B,$B2108),2)</f>
        <v>0.21</v>
      </c>
      <c r="J2108" s="11">
        <f>SUMIFS(AB:AB,$A:$A,EOMONTH($A2108,-1),$B:$B,$B2108)</f>
        <v>8354.5</v>
      </c>
      <c r="K2108" s="13">
        <v>0</v>
      </c>
      <c r="L2108" s="25">
        <v>0</v>
      </c>
      <c r="M2108" s="15">
        <v>0</v>
      </c>
      <c r="N2108" s="14">
        <v>0</v>
      </c>
      <c r="O2108" s="16">
        <v>50</v>
      </c>
      <c r="P2108" s="16">
        <v>1405</v>
      </c>
      <c r="Q2108" s="16">
        <v>0</v>
      </c>
      <c r="R2108" s="16">
        <f>Q2108*16.876/100</f>
        <v>0</v>
      </c>
      <c r="S2108" s="17">
        <f t="shared" si="224"/>
        <v>0</v>
      </c>
      <c r="T2108" s="16">
        <v>0</v>
      </c>
      <c r="U2108" s="18">
        <f t="shared" si="225"/>
        <v>30.597000000000001</v>
      </c>
      <c r="V2108" s="18">
        <f t="shared" si="226"/>
        <v>0</v>
      </c>
      <c r="W2108" s="18">
        <f t="shared" si="227"/>
        <v>0</v>
      </c>
      <c r="X2108" s="27"/>
      <c r="Y2108" s="19">
        <f t="shared" si="228"/>
        <v>0</v>
      </c>
      <c r="Z2108" s="18">
        <f t="shared" si="229"/>
        <v>7.05</v>
      </c>
      <c r="AA2108" s="12">
        <v>167</v>
      </c>
      <c r="AB2108" s="12">
        <v>6429.5</v>
      </c>
      <c r="AC2108" s="28">
        <f>+I2108+Y2108-Z2108</f>
        <v>-6.84</v>
      </c>
      <c r="AD2108" s="20">
        <f t="shared" si="230"/>
        <v>10</v>
      </c>
      <c r="AE2108">
        <v>10</v>
      </c>
    </row>
    <row r="2109" spans="1:31" x14ac:dyDescent="0.25">
      <c r="A2109" s="9">
        <v>45138</v>
      </c>
      <c r="B2109" s="10" t="s">
        <v>43</v>
      </c>
      <c r="C2109" s="10" t="s">
        <v>39</v>
      </c>
      <c r="D2109" s="10" t="s">
        <v>40</v>
      </c>
      <c r="E2109" s="10" t="s">
        <v>30</v>
      </c>
      <c r="F2109" s="10">
        <v>129</v>
      </c>
      <c r="G2109" s="10">
        <v>141</v>
      </c>
      <c r="H2109" s="11">
        <f>SUMIFS(AA:AA,$A:$A,EOMONTH($A2109,-1),$B:$B,$B2109)</f>
        <v>160</v>
      </c>
      <c r="I2109" s="63">
        <f>ROUND(SUMIFS(AC:AC,$A:$A,EOMONTH($A2109,-1),$B:$B,$B2109),2)</f>
        <v>-27.28</v>
      </c>
      <c r="J2109" s="11">
        <f>SUMIFS(AB:AB,$A:$A,EOMONTH($A2109,-1),$B:$B,$B2109)</f>
        <v>4804.8</v>
      </c>
      <c r="K2109" s="13">
        <v>0</v>
      </c>
      <c r="L2109" s="25">
        <v>0</v>
      </c>
      <c r="M2109" s="15">
        <v>0</v>
      </c>
      <c r="N2109" s="14">
        <v>0</v>
      </c>
      <c r="O2109" s="16">
        <v>50</v>
      </c>
      <c r="P2109" s="16">
        <v>1405</v>
      </c>
      <c r="Q2109" s="16">
        <v>0</v>
      </c>
      <c r="R2109" s="16">
        <f>Q2109*16.876/100</f>
        <v>0</v>
      </c>
      <c r="S2109" s="17">
        <f t="shared" si="224"/>
        <v>0</v>
      </c>
      <c r="T2109" s="16">
        <v>0</v>
      </c>
      <c r="U2109" s="18">
        <f t="shared" si="225"/>
        <v>22.56</v>
      </c>
      <c r="V2109" s="18">
        <f t="shared" si="226"/>
        <v>0</v>
      </c>
      <c r="W2109" s="18">
        <f t="shared" si="227"/>
        <v>0</v>
      </c>
      <c r="X2109" s="27"/>
      <c r="Y2109" s="19">
        <f t="shared" si="228"/>
        <v>0</v>
      </c>
      <c r="Z2109" s="18">
        <f t="shared" si="229"/>
        <v>7.05</v>
      </c>
      <c r="AA2109" s="12">
        <v>110</v>
      </c>
      <c r="AB2109" s="12">
        <v>3303.3</v>
      </c>
      <c r="AC2109" s="28">
        <f>+I2109+Y2109-Z2109</f>
        <v>-34.33</v>
      </c>
      <c r="AD2109" s="20">
        <f t="shared" si="230"/>
        <v>40</v>
      </c>
      <c r="AE2109">
        <v>40</v>
      </c>
    </row>
    <row r="2110" spans="1:31" x14ac:dyDescent="0.25">
      <c r="A2110" s="9">
        <v>45138</v>
      </c>
      <c r="B2110" s="10" t="s">
        <v>44</v>
      </c>
      <c r="C2110" s="10" t="s">
        <v>39</v>
      </c>
      <c r="D2110" s="10" t="s">
        <v>40</v>
      </c>
      <c r="E2110" s="10" t="s">
        <v>30</v>
      </c>
      <c r="F2110" s="10">
        <v>180</v>
      </c>
      <c r="G2110" s="10">
        <v>196</v>
      </c>
      <c r="H2110" s="11">
        <f>SUMIFS(AA:AA,$A:$A,EOMONTH($A2110,-1),$B:$B,$B2110)</f>
        <v>125</v>
      </c>
      <c r="I2110" s="63">
        <f>ROUND(SUMIFS(AC:AC,$A:$A,EOMONTH($A2110,-1),$B:$B,$B2110),2)</f>
        <v>-81.16</v>
      </c>
      <c r="J2110" s="11">
        <f>SUMIFS(AB:AB,$A:$A,EOMONTH($A2110,-1),$B:$B,$B2110)</f>
        <v>2315.66</v>
      </c>
      <c r="K2110" s="13">
        <v>0</v>
      </c>
      <c r="L2110" s="25">
        <v>0</v>
      </c>
      <c r="M2110" s="15">
        <v>0</v>
      </c>
      <c r="N2110" s="14">
        <v>0</v>
      </c>
      <c r="O2110" s="16">
        <v>50</v>
      </c>
      <c r="P2110" s="16">
        <v>1807</v>
      </c>
      <c r="Q2110" s="16">
        <v>0</v>
      </c>
      <c r="R2110" s="16">
        <f>Q2110*16.876/100</f>
        <v>0</v>
      </c>
      <c r="S2110" s="17">
        <f t="shared" si="224"/>
        <v>0</v>
      </c>
      <c r="T2110" s="16">
        <v>0</v>
      </c>
      <c r="U2110" s="18">
        <f t="shared" si="225"/>
        <v>24.5</v>
      </c>
      <c r="V2110" s="18">
        <f t="shared" si="226"/>
        <v>0</v>
      </c>
      <c r="W2110" s="18">
        <f t="shared" si="227"/>
        <v>0</v>
      </c>
      <c r="X2110" s="27"/>
      <c r="Y2110" s="19">
        <f t="shared" si="228"/>
        <v>0</v>
      </c>
      <c r="Z2110" s="18">
        <f t="shared" si="229"/>
        <v>9.8000000000000007</v>
      </c>
      <c r="AA2110" s="12">
        <v>75</v>
      </c>
      <c r="AB2110" s="12">
        <v>1389.4</v>
      </c>
      <c r="AC2110" s="28">
        <f>+I2110+Y2110-Z2110</f>
        <v>-90.96</v>
      </c>
      <c r="AD2110" s="20">
        <f t="shared" si="230"/>
        <v>100</v>
      </c>
      <c r="AE2110">
        <v>120</v>
      </c>
    </row>
    <row r="2111" spans="1:31" x14ac:dyDescent="0.25">
      <c r="A2111" s="9">
        <v>45138</v>
      </c>
      <c r="B2111" s="10" t="s">
        <v>45</v>
      </c>
      <c r="C2111" s="10" t="s">
        <v>39</v>
      </c>
      <c r="D2111" s="10" t="s">
        <v>40</v>
      </c>
      <c r="E2111" s="10" t="s">
        <v>30</v>
      </c>
      <c r="F2111" s="10">
        <v>180</v>
      </c>
      <c r="G2111" s="10">
        <v>196</v>
      </c>
      <c r="H2111" s="11">
        <f>SUMIFS(AA:AA,$A:$A,EOMONTH($A2111,-1),$B:$B,$B2111)</f>
        <v>16</v>
      </c>
      <c r="I2111" s="63">
        <f>ROUND(SUMIFS(AC:AC,$A:$A,EOMONTH($A2111,-1),$B:$B,$B2111),2)</f>
        <v>-0.85</v>
      </c>
      <c r="J2111" s="11">
        <f>SUMIFS(AB:AB,$A:$A,EOMONTH($A2111,-1),$B:$B,$B2111)</f>
        <v>461.92</v>
      </c>
      <c r="K2111" s="13">
        <v>0</v>
      </c>
      <c r="L2111" s="25">
        <v>0</v>
      </c>
      <c r="M2111" s="15">
        <v>0</v>
      </c>
      <c r="N2111" s="14">
        <v>0</v>
      </c>
      <c r="O2111" s="16">
        <v>0</v>
      </c>
      <c r="P2111" s="16">
        <v>0</v>
      </c>
      <c r="Q2111" s="16">
        <v>0</v>
      </c>
      <c r="R2111" s="16">
        <f>Q2111*16.876/100</f>
        <v>0</v>
      </c>
      <c r="S2111" s="17">
        <f t="shared" si="224"/>
        <v>0</v>
      </c>
      <c r="T2111" s="16">
        <v>0</v>
      </c>
      <c r="U2111" s="18">
        <f t="shared" si="225"/>
        <v>3.1360000000000001</v>
      </c>
      <c r="V2111" s="18">
        <f t="shared" si="226"/>
        <v>0</v>
      </c>
      <c r="W2111" s="18">
        <f t="shared" si="227"/>
        <v>0</v>
      </c>
      <c r="X2111" s="27"/>
      <c r="Y2111" s="19">
        <f t="shared" si="228"/>
        <v>0</v>
      </c>
      <c r="Z2111" s="18">
        <f t="shared" si="229"/>
        <v>0</v>
      </c>
      <c r="AA2111" s="12">
        <v>16</v>
      </c>
      <c r="AB2111" s="12">
        <v>461.92</v>
      </c>
      <c r="AC2111" s="28">
        <f>+I2111+Y2111-Z2111</f>
        <v>-0.85</v>
      </c>
      <c r="AD2111" s="20">
        <f t="shared" si="230"/>
        <v>10</v>
      </c>
      <c r="AE2111">
        <v>30</v>
      </c>
    </row>
    <row r="2112" spans="1:31" x14ac:dyDescent="0.25">
      <c r="A2112" s="9">
        <v>45138</v>
      </c>
      <c r="B2112" s="10" t="s">
        <v>46</v>
      </c>
      <c r="C2112" s="10" t="s">
        <v>39</v>
      </c>
      <c r="D2112" s="10" t="s">
        <v>40</v>
      </c>
      <c r="E2112" s="10" t="s">
        <v>30</v>
      </c>
      <c r="F2112" s="10">
        <v>180</v>
      </c>
      <c r="G2112" s="10">
        <v>196</v>
      </c>
      <c r="H2112" s="11">
        <f>SUMIFS(AA:AA,$A:$A,EOMONTH($A2112,-1),$B:$B,$B2112)</f>
        <v>327</v>
      </c>
      <c r="I2112" s="63">
        <f>ROUND(SUMIFS(AC:AC,$A:$A,EOMONTH($A2112,-1),$B:$B,$B2112),2)</f>
        <v>-5.1100000000000003</v>
      </c>
      <c r="J2112" s="11">
        <f>SUMIFS(AB:AB,$A:$A,EOMONTH($A2112,-1),$B:$B,$B2112)</f>
        <v>6291.62</v>
      </c>
      <c r="K2112" s="13">
        <v>0</v>
      </c>
      <c r="L2112" s="25">
        <v>0</v>
      </c>
      <c r="M2112" s="15">
        <v>0</v>
      </c>
      <c r="N2112" s="14">
        <v>0</v>
      </c>
      <c r="O2112" s="16">
        <v>0</v>
      </c>
      <c r="P2112" s="16">
        <v>0</v>
      </c>
      <c r="Q2112" s="16">
        <v>0</v>
      </c>
      <c r="R2112" s="16">
        <f>Q2112*16.876/100</f>
        <v>0</v>
      </c>
      <c r="S2112" s="17">
        <f t="shared" si="224"/>
        <v>0</v>
      </c>
      <c r="T2112" s="16">
        <v>0</v>
      </c>
      <c r="U2112" s="18">
        <f t="shared" si="225"/>
        <v>64.091999999999999</v>
      </c>
      <c r="V2112" s="18">
        <f t="shared" si="226"/>
        <v>0</v>
      </c>
      <c r="W2112" s="18">
        <f t="shared" si="227"/>
        <v>0</v>
      </c>
      <c r="X2112" s="27"/>
      <c r="Y2112" s="19">
        <f t="shared" si="228"/>
        <v>0</v>
      </c>
      <c r="Z2112" s="18">
        <f t="shared" si="229"/>
        <v>0</v>
      </c>
      <c r="AA2112" s="12">
        <v>327</v>
      </c>
      <c r="AB2112" s="12">
        <v>6291.62</v>
      </c>
      <c r="AC2112" s="28">
        <f>+I2112+Y2112-Z2112</f>
        <v>-5.1100000000000003</v>
      </c>
      <c r="AD2112" s="20">
        <f t="shared" si="230"/>
        <v>10</v>
      </c>
      <c r="AE2112">
        <v>20</v>
      </c>
    </row>
    <row r="2113" spans="1:31" x14ac:dyDescent="0.25">
      <c r="A2113" s="9">
        <v>45138</v>
      </c>
      <c r="B2113" s="10" t="s">
        <v>47</v>
      </c>
      <c r="C2113" s="10" t="s">
        <v>39</v>
      </c>
      <c r="D2113" s="10" t="s">
        <v>40</v>
      </c>
      <c r="E2113" s="10" t="s">
        <v>30</v>
      </c>
      <c r="F2113" s="10">
        <v>180</v>
      </c>
      <c r="G2113" s="10">
        <v>196</v>
      </c>
      <c r="H2113" s="11">
        <f>SUMIFS(AA:AA,$A:$A,EOMONTH($A2113,-1),$B:$B,$B2113)</f>
        <v>156</v>
      </c>
      <c r="I2113" s="63">
        <f>ROUND(SUMIFS(AC:AC,$A:$A,EOMONTH($A2113,-1),$B:$B,$B2113),2)</f>
        <v>-37.72</v>
      </c>
      <c r="J2113" s="11">
        <f>SUMIFS(AB:AB,$A:$A,EOMONTH($A2113,-1),$B:$B,$B2113)</f>
        <v>2889.89</v>
      </c>
      <c r="K2113" s="13">
        <v>0</v>
      </c>
      <c r="L2113" s="25">
        <v>0</v>
      </c>
      <c r="M2113" s="15">
        <v>0</v>
      </c>
      <c r="N2113" s="14">
        <v>0</v>
      </c>
      <c r="O2113" s="16">
        <v>0</v>
      </c>
      <c r="P2113" s="16">
        <v>0</v>
      </c>
      <c r="Q2113" s="16">
        <v>0</v>
      </c>
      <c r="R2113" s="16">
        <f>Q2113*16.876/100</f>
        <v>0</v>
      </c>
      <c r="S2113" s="17">
        <f t="shared" si="224"/>
        <v>0</v>
      </c>
      <c r="T2113" s="16">
        <v>0</v>
      </c>
      <c r="U2113" s="18">
        <f t="shared" si="225"/>
        <v>30.576000000000001</v>
      </c>
      <c r="V2113" s="18">
        <f t="shared" si="226"/>
        <v>0</v>
      </c>
      <c r="W2113" s="18">
        <f t="shared" si="227"/>
        <v>0</v>
      </c>
      <c r="X2113" s="27"/>
      <c r="Y2113" s="19">
        <f t="shared" si="228"/>
        <v>0</v>
      </c>
      <c r="Z2113" s="18">
        <f t="shared" si="229"/>
        <v>0</v>
      </c>
      <c r="AA2113" s="12">
        <v>156</v>
      </c>
      <c r="AB2113" s="12">
        <v>2889.89</v>
      </c>
      <c r="AC2113" s="28">
        <f>+I2113+Y2113-Z2113</f>
        <v>-37.72</v>
      </c>
      <c r="AD2113" s="20">
        <f t="shared" si="230"/>
        <v>40</v>
      </c>
      <c r="AE2113">
        <v>50</v>
      </c>
    </row>
    <row r="2114" spans="1:31" x14ac:dyDescent="0.25">
      <c r="A2114" s="9">
        <v>45138</v>
      </c>
      <c r="B2114" s="10" t="s">
        <v>48</v>
      </c>
      <c r="C2114" s="10" t="s">
        <v>39</v>
      </c>
      <c r="D2114" s="10" t="s">
        <v>29</v>
      </c>
      <c r="E2114" s="10" t="s">
        <v>30</v>
      </c>
      <c r="F2114" s="10"/>
      <c r="G2114" s="10">
        <v>0</v>
      </c>
      <c r="H2114" s="11">
        <f>SUMIFS(AA:AA,$A:$A,EOMONTH($A2114,-1),$B:$B,$B2114)</f>
        <v>16</v>
      </c>
      <c r="I2114" s="63">
        <f>ROUND(SUMIFS(AC:AC,$A:$A,EOMONTH($A2114,-1),$B:$B,$B2114),2)</f>
        <v>0.72</v>
      </c>
      <c r="J2114" s="11">
        <f>SUMIFS(AB:AB,$A:$A,EOMONTH($A2114,-1),$B:$B,$B2114)</f>
        <v>461.92</v>
      </c>
      <c r="K2114" s="13">
        <v>0</v>
      </c>
      <c r="L2114" s="25">
        <v>0</v>
      </c>
      <c r="M2114" s="15">
        <v>0</v>
      </c>
      <c r="N2114" s="14">
        <v>0</v>
      </c>
      <c r="O2114" s="16">
        <v>0</v>
      </c>
      <c r="P2114" s="16">
        <v>0</v>
      </c>
      <c r="Q2114" s="16">
        <v>0</v>
      </c>
      <c r="R2114" s="16">
        <f>Q2114*16.876/100</f>
        <v>0</v>
      </c>
      <c r="S2114" s="17">
        <f t="shared" si="224"/>
        <v>0</v>
      </c>
      <c r="T2114" s="16">
        <v>0</v>
      </c>
      <c r="U2114" s="18">
        <f t="shared" si="225"/>
        <v>0</v>
      </c>
      <c r="V2114" s="18">
        <f t="shared" si="226"/>
        <v>0</v>
      </c>
      <c r="W2114" s="18">
        <f t="shared" si="227"/>
        <v>0</v>
      </c>
      <c r="X2114" s="27"/>
      <c r="Y2114" s="19">
        <f t="shared" si="228"/>
        <v>0</v>
      </c>
      <c r="Z2114" s="18">
        <f t="shared" si="229"/>
        <v>0</v>
      </c>
      <c r="AA2114" s="12">
        <v>16</v>
      </c>
      <c r="AB2114" s="12">
        <v>461.92</v>
      </c>
      <c r="AC2114" s="28">
        <f>+I2114+Y2114-Z2114</f>
        <v>0.72</v>
      </c>
      <c r="AD2114" s="20">
        <f t="shared" si="230"/>
        <v>0</v>
      </c>
      <c r="AE2114">
        <v>0</v>
      </c>
    </row>
    <row r="2115" spans="1:31" x14ac:dyDescent="0.25">
      <c r="A2115" s="9">
        <v>45138</v>
      </c>
      <c r="B2115" s="10" t="s">
        <v>49</v>
      </c>
      <c r="C2115" s="10" t="s">
        <v>39</v>
      </c>
      <c r="D2115" s="10" t="s">
        <v>40</v>
      </c>
      <c r="E2115" s="10" t="s">
        <v>30</v>
      </c>
      <c r="F2115" s="10">
        <v>240</v>
      </c>
      <c r="G2115" s="10">
        <v>262</v>
      </c>
      <c r="H2115" s="11">
        <f>SUMIFS(AA:AA,$A:$A,EOMONTH($A2115,-1),$B:$B,$B2115)</f>
        <v>323</v>
      </c>
      <c r="I2115" s="63">
        <f>ROUND(SUMIFS(AC:AC,$A:$A,EOMONTH($A2115,-1),$B:$B,$B2115),2)</f>
        <v>-79.92</v>
      </c>
      <c r="J2115" s="11">
        <f>SUMIFS(AB:AB,$A:$A,EOMONTH($A2115,-1),$B:$B,$B2115)</f>
        <v>9807.73</v>
      </c>
      <c r="K2115" s="13">
        <v>0</v>
      </c>
      <c r="L2115" s="25">
        <v>0</v>
      </c>
      <c r="M2115" s="15">
        <v>0</v>
      </c>
      <c r="N2115" s="14">
        <v>0</v>
      </c>
      <c r="O2115" s="16">
        <v>126</v>
      </c>
      <c r="P2115" s="16">
        <v>5604.75</v>
      </c>
      <c r="Q2115" s="16">
        <v>0</v>
      </c>
      <c r="R2115" s="16">
        <f>Q2115*16.876/100</f>
        <v>0</v>
      </c>
      <c r="S2115" s="17">
        <f t="shared" si="224"/>
        <v>0</v>
      </c>
      <c r="T2115" s="16">
        <v>0</v>
      </c>
      <c r="U2115" s="18">
        <f t="shared" si="225"/>
        <v>84.626000000000005</v>
      </c>
      <c r="V2115" s="18">
        <f t="shared" si="226"/>
        <v>0</v>
      </c>
      <c r="W2115" s="18">
        <f t="shared" si="227"/>
        <v>0</v>
      </c>
      <c r="X2115" s="27"/>
      <c r="Y2115" s="19">
        <f t="shared" si="228"/>
        <v>0</v>
      </c>
      <c r="Z2115" s="18">
        <f t="shared" si="229"/>
        <v>33.012</v>
      </c>
      <c r="AA2115" s="12">
        <v>197</v>
      </c>
      <c r="AB2115" s="12">
        <v>5981.81</v>
      </c>
      <c r="AC2115" s="28">
        <f>+I2115+Y2115-Z2115</f>
        <v>-112.932</v>
      </c>
      <c r="AD2115" s="20">
        <f t="shared" si="230"/>
        <v>120</v>
      </c>
      <c r="AE2115">
        <v>140</v>
      </c>
    </row>
    <row r="2116" spans="1:31" x14ac:dyDescent="0.25">
      <c r="A2116" s="9">
        <v>45138</v>
      </c>
      <c r="B2116" s="10" t="s">
        <v>50</v>
      </c>
      <c r="C2116" s="10" t="s">
        <v>39</v>
      </c>
      <c r="D2116" s="10" t="s">
        <v>40</v>
      </c>
      <c r="E2116" s="10" t="s">
        <v>30</v>
      </c>
      <c r="F2116" s="10">
        <v>240</v>
      </c>
      <c r="G2116" s="10">
        <v>262</v>
      </c>
      <c r="H2116" s="11">
        <f>SUMIFS(AA:AA,$A:$A,EOMONTH($A2116,-1),$B:$B,$B2116)</f>
        <v>265</v>
      </c>
      <c r="I2116" s="63">
        <f>ROUND(SUMIFS(AC:AC,$A:$A,EOMONTH($A2116,-1),$B:$B,$B2116),2)</f>
        <v>-21.19</v>
      </c>
      <c r="J2116" s="11">
        <f>SUMIFS(AB:AB,$A:$A,EOMONTH($A2116,-1),$B:$B,$B2116)</f>
        <v>8779.3700000000008</v>
      </c>
      <c r="K2116" s="13">
        <v>0</v>
      </c>
      <c r="L2116" s="25">
        <v>0</v>
      </c>
      <c r="M2116" s="15">
        <v>0</v>
      </c>
      <c r="N2116" s="14">
        <v>0</v>
      </c>
      <c r="O2116" s="16">
        <v>0</v>
      </c>
      <c r="P2116" s="16">
        <v>0</v>
      </c>
      <c r="Q2116" s="16">
        <v>0</v>
      </c>
      <c r="R2116" s="16">
        <f>Q2116*16.876/100</f>
        <v>0</v>
      </c>
      <c r="S2116" s="17">
        <f t="shared" si="224"/>
        <v>0</v>
      </c>
      <c r="T2116" s="16">
        <v>0</v>
      </c>
      <c r="U2116" s="18">
        <f t="shared" si="225"/>
        <v>69.430000000000007</v>
      </c>
      <c r="V2116" s="18">
        <f t="shared" si="226"/>
        <v>0</v>
      </c>
      <c r="W2116" s="18">
        <f t="shared" si="227"/>
        <v>0</v>
      </c>
      <c r="X2116" s="27"/>
      <c r="Y2116" s="19">
        <f t="shared" si="228"/>
        <v>0</v>
      </c>
      <c r="Z2116" s="18">
        <f t="shared" si="229"/>
        <v>0</v>
      </c>
      <c r="AA2116" s="12">
        <v>265</v>
      </c>
      <c r="AB2116" s="12">
        <v>8779.3700000000008</v>
      </c>
      <c r="AC2116" s="28">
        <f>+I2116+Y2116-Z2116</f>
        <v>-21.19</v>
      </c>
      <c r="AD2116" s="20">
        <f t="shared" si="230"/>
        <v>30</v>
      </c>
      <c r="AE2116">
        <v>40</v>
      </c>
    </row>
    <row r="2117" spans="1:31" x14ac:dyDescent="0.25">
      <c r="A2117" s="9">
        <v>45138</v>
      </c>
      <c r="B2117" s="10" t="s">
        <v>51</v>
      </c>
      <c r="C2117" s="10" t="s">
        <v>39</v>
      </c>
      <c r="D2117" s="10" t="s">
        <v>40</v>
      </c>
      <c r="E2117" s="10" t="s">
        <v>30</v>
      </c>
      <c r="F2117" s="10">
        <v>240</v>
      </c>
      <c r="G2117" s="10">
        <v>262</v>
      </c>
      <c r="H2117" s="11">
        <f>SUMIFS(AA:AA,$A:$A,EOMONTH($A2117,-1),$B:$B,$B2117)</f>
        <v>107</v>
      </c>
      <c r="I2117" s="63">
        <f>ROUND(SUMIFS(AC:AC,$A:$A,EOMONTH($A2117,-1),$B:$B,$B2117),2)</f>
        <v>-23.75</v>
      </c>
      <c r="J2117" s="11">
        <f>SUMIFS(AB:AB,$A:$A,EOMONTH($A2117,-1),$B:$B,$B2117)</f>
        <v>2810.41</v>
      </c>
      <c r="K2117" s="13">
        <v>0</v>
      </c>
      <c r="L2117" s="25">
        <v>0</v>
      </c>
      <c r="M2117" s="15">
        <v>0</v>
      </c>
      <c r="N2117" s="14">
        <v>0</v>
      </c>
      <c r="O2117" s="16">
        <v>50</v>
      </c>
      <c r="P2117" s="16">
        <v>2308.5</v>
      </c>
      <c r="Q2117" s="16">
        <v>0</v>
      </c>
      <c r="R2117" s="16">
        <f>Q2117*16.876/100</f>
        <v>0</v>
      </c>
      <c r="S2117" s="17">
        <f t="shared" ref="S2117:S2180" si="231">Q2117+R2117</f>
        <v>0</v>
      </c>
      <c r="T2117" s="16">
        <v>0</v>
      </c>
      <c r="U2117" s="18">
        <f t="shared" ref="U2117:U2180" si="232">H2117*G2117/1000</f>
        <v>28.033999999999999</v>
      </c>
      <c r="V2117" s="18">
        <f t="shared" ref="V2117:V2180" si="233">M2117*F2117/1000</f>
        <v>0</v>
      </c>
      <c r="W2117" s="18">
        <f t="shared" ref="W2117:W2180" si="234">V2117*16.789/100</f>
        <v>0</v>
      </c>
      <c r="X2117" s="27"/>
      <c r="Y2117" s="19">
        <f t="shared" ref="Y2117:Y2180" si="235">V2117+W2117+X2117</f>
        <v>0</v>
      </c>
      <c r="Z2117" s="18">
        <f t="shared" ref="Z2117:Z2180" si="236">O2117*G2117/1000</f>
        <v>13.1</v>
      </c>
      <c r="AA2117" s="12">
        <v>57</v>
      </c>
      <c r="AB2117" s="12">
        <v>1497.13</v>
      </c>
      <c r="AC2117" s="28">
        <f>+I2117+Y2117-Z2117</f>
        <v>-36.85</v>
      </c>
      <c r="AD2117" s="20">
        <f t="shared" ref="AD2117:AD2180" si="237">IF(AC2117&lt;0,ROUNDUP(AC2117,-1)*-1,0)</f>
        <v>40</v>
      </c>
      <c r="AE2117">
        <v>60</v>
      </c>
    </row>
    <row r="2118" spans="1:31" x14ac:dyDescent="0.25">
      <c r="A2118" s="9">
        <v>45138</v>
      </c>
      <c r="B2118" s="10" t="s">
        <v>52</v>
      </c>
      <c r="C2118" s="10" t="s">
        <v>39</v>
      </c>
      <c r="D2118" s="10" t="s">
        <v>40</v>
      </c>
      <c r="E2118" s="10" t="s">
        <v>30</v>
      </c>
      <c r="F2118" s="10">
        <v>240</v>
      </c>
      <c r="G2118" s="10">
        <v>262</v>
      </c>
      <c r="H2118" s="11">
        <f>SUMIFS(AA:AA,$A:$A,EOMONTH($A2118,-1),$B:$B,$B2118)</f>
        <v>107</v>
      </c>
      <c r="I2118" s="63">
        <f>ROUND(SUMIFS(AC:AC,$A:$A,EOMONTH($A2118,-1),$B:$B,$B2118),2)</f>
        <v>-32.39</v>
      </c>
      <c r="J2118" s="11">
        <f>SUMIFS(AB:AB,$A:$A,EOMONTH($A2118,-1),$B:$B,$B2118)</f>
        <v>3423.81</v>
      </c>
      <c r="K2118" s="13">
        <v>0</v>
      </c>
      <c r="L2118" s="25">
        <v>0</v>
      </c>
      <c r="M2118" s="15">
        <v>0</v>
      </c>
      <c r="N2118" s="14">
        <v>0</v>
      </c>
      <c r="O2118" s="16">
        <v>99</v>
      </c>
      <c r="P2118" s="16">
        <v>4366.5</v>
      </c>
      <c r="Q2118" s="16">
        <v>0</v>
      </c>
      <c r="R2118" s="16">
        <f>Q2118*16.876/100</f>
        <v>0</v>
      </c>
      <c r="S2118" s="17">
        <f t="shared" si="231"/>
        <v>0</v>
      </c>
      <c r="T2118" s="16">
        <v>0</v>
      </c>
      <c r="U2118" s="18">
        <f t="shared" si="232"/>
        <v>28.033999999999999</v>
      </c>
      <c r="V2118" s="18">
        <f t="shared" si="233"/>
        <v>0</v>
      </c>
      <c r="W2118" s="18">
        <f t="shared" si="234"/>
        <v>0</v>
      </c>
      <c r="X2118" s="27"/>
      <c r="Y2118" s="19">
        <f t="shared" si="235"/>
        <v>0</v>
      </c>
      <c r="Z2118" s="18">
        <f t="shared" si="236"/>
        <v>25.937999999999999</v>
      </c>
      <c r="AA2118" s="12">
        <v>8</v>
      </c>
      <c r="AB2118" s="12">
        <v>255.99</v>
      </c>
      <c r="AC2118" s="28">
        <f>+I2118+Y2118-Z2118</f>
        <v>-58.328000000000003</v>
      </c>
      <c r="AD2118" s="20">
        <f t="shared" si="237"/>
        <v>60</v>
      </c>
      <c r="AE2118">
        <v>90</v>
      </c>
    </row>
    <row r="2119" spans="1:31" x14ac:dyDescent="0.25">
      <c r="A2119" s="9">
        <v>45138</v>
      </c>
      <c r="B2119" s="10" t="s">
        <v>53</v>
      </c>
      <c r="C2119" s="10" t="s">
        <v>39</v>
      </c>
      <c r="D2119" s="10" t="s">
        <v>40</v>
      </c>
      <c r="E2119" s="10" t="s">
        <v>30</v>
      </c>
      <c r="F2119" s="10">
        <v>365</v>
      </c>
      <c r="G2119" s="10">
        <v>398</v>
      </c>
      <c r="H2119" s="11">
        <f>SUMIFS(AA:AA,$A:$A,EOMONTH($A2119,-1),$B:$B,$B2119)</f>
        <v>570</v>
      </c>
      <c r="I2119" s="63">
        <f>ROUND(SUMIFS(AC:AC,$A:$A,EOMONTH($A2119,-1),$B:$B,$B2119),2)</f>
        <v>-106.92</v>
      </c>
      <c r="J2119" s="11">
        <f>SUMIFS(AB:AB,$A:$A,EOMONTH($A2119,-1),$B:$B,$B2119)</f>
        <v>23850.49</v>
      </c>
      <c r="K2119" s="13">
        <v>0</v>
      </c>
      <c r="L2119" s="25">
        <v>0</v>
      </c>
      <c r="M2119" s="15">
        <v>0</v>
      </c>
      <c r="N2119" s="14">
        <v>0</v>
      </c>
      <c r="O2119" s="16">
        <v>200</v>
      </c>
      <c r="P2119" s="16">
        <v>13915.5</v>
      </c>
      <c r="Q2119" s="16">
        <v>0</v>
      </c>
      <c r="R2119" s="16">
        <f>Q2119*16.876/100</f>
        <v>0</v>
      </c>
      <c r="S2119" s="17">
        <f t="shared" si="231"/>
        <v>0</v>
      </c>
      <c r="T2119" s="16">
        <v>0</v>
      </c>
      <c r="U2119" s="18">
        <f t="shared" si="232"/>
        <v>226.86</v>
      </c>
      <c r="V2119" s="18">
        <f t="shared" si="233"/>
        <v>0</v>
      </c>
      <c r="W2119" s="18">
        <f t="shared" si="234"/>
        <v>0</v>
      </c>
      <c r="X2119" s="27"/>
      <c r="Y2119" s="19">
        <f t="shared" si="235"/>
        <v>0</v>
      </c>
      <c r="Z2119" s="18">
        <f t="shared" si="236"/>
        <v>79.599999999999994</v>
      </c>
      <c r="AA2119" s="12">
        <v>370</v>
      </c>
      <c r="AB2119" s="12">
        <v>15481.89</v>
      </c>
      <c r="AC2119" s="28">
        <f>+I2119+Y2119-Z2119</f>
        <v>-186.51999999999998</v>
      </c>
      <c r="AD2119" s="20">
        <f t="shared" si="237"/>
        <v>190</v>
      </c>
      <c r="AE2119">
        <v>220</v>
      </c>
    </row>
    <row r="2120" spans="1:31" x14ac:dyDescent="0.25">
      <c r="A2120" s="9">
        <v>45138</v>
      </c>
      <c r="B2120" s="10" t="s">
        <v>54</v>
      </c>
      <c r="C2120" s="10" t="s">
        <v>39</v>
      </c>
      <c r="D2120" s="10" t="s">
        <v>40</v>
      </c>
      <c r="E2120" s="10" t="s">
        <v>30</v>
      </c>
      <c r="F2120" s="10">
        <v>365</v>
      </c>
      <c r="G2120" s="10">
        <v>398</v>
      </c>
      <c r="H2120" s="11">
        <f>SUMIFS(AA:AA,$A:$A,EOMONTH($A2120,-1),$B:$B,$B2120)</f>
        <v>568</v>
      </c>
      <c r="I2120" s="63">
        <f>ROUND(SUMIFS(AC:AC,$A:$A,EOMONTH($A2120,-1),$B:$B,$B2120),2)</f>
        <v>-7.05</v>
      </c>
      <c r="J2120" s="11">
        <f>SUMIFS(AB:AB,$A:$A,EOMONTH($A2120,-1),$B:$B,$B2120)</f>
        <v>32079.87</v>
      </c>
      <c r="K2120" s="13">
        <v>0</v>
      </c>
      <c r="L2120" s="25">
        <v>0</v>
      </c>
      <c r="M2120" s="15">
        <v>0</v>
      </c>
      <c r="N2120" s="14">
        <v>0</v>
      </c>
      <c r="O2120" s="16">
        <v>0</v>
      </c>
      <c r="P2120" s="16">
        <v>0</v>
      </c>
      <c r="Q2120" s="16">
        <v>0</v>
      </c>
      <c r="R2120" s="16">
        <f>Q2120*16.876/100</f>
        <v>0</v>
      </c>
      <c r="S2120" s="17">
        <f t="shared" si="231"/>
        <v>0</v>
      </c>
      <c r="T2120" s="16">
        <v>0</v>
      </c>
      <c r="U2120" s="18">
        <f t="shared" si="232"/>
        <v>226.06399999999999</v>
      </c>
      <c r="V2120" s="18">
        <f t="shared" si="233"/>
        <v>0</v>
      </c>
      <c r="W2120" s="18">
        <f t="shared" si="234"/>
        <v>0</v>
      </c>
      <c r="X2120" s="27"/>
      <c r="Y2120" s="19">
        <f t="shared" si="235"/>
        <v>0</v>
      </c>
      <c r="Z2120" s="18">
        <f t="shared" si="236"/>
        <v>0</v>
      </c>
      <c r="AA2120" s="12">
        <v>568</v>
      </c>
      <c r="AB2120" s="12">
        <v>32079.87</v>
      </c>
      <c r="AC2120" s="28">
        <f>+I2120+Y2120-Z2120</f>
        <v>-7.05</v>
      </c>
      <c r="AD2120" s="20">
        <f t="shared" si="237"/>
        <v>10</v>
      </c>
      <c r="AE2120">
        <v>20</v>
      </c>
    </row>
    <row r="2121" spans="1:31" x14ac:dyDescent="0.25">
      <c r="A2121" s="9">
        <v>45138</v>
      </c>
      <c r="B2121" s="10" t="s">
        <v>55</v>
      </c>
      <c r="C2121" s="10" t="s">
        <v>39</v>
      </c>
      <c r="D2121" s="10" t="s">
        <v>40</v>
      </c>
      <c r="E2121" s="10" t="s">
        <v>30</v>
      </c>
      <c r="F2121" s="10">
        <v>365</v>
      </c>
      <c r="G2121" s="10">
        <v>398</v>
      </c>
      <c r="H2121" s="11">
        <f>SUMIFS(AA:AA,$A:$A,EOMONTH($A2121,-1),$B:$B,$B2121)</f>
        <v>275</v>
      </c>
      <c r="I2121" s="63">
        <f>ROUND(SUMIFS(AC:AC,$A:$A,EOMONTH($A2121,-1),$B:$B,$B2121),2)</f>
        <v>1.02</v>
      </c>
      <c r="J2121" s="11">
        <f>SUMIFS(AB:AB,$A:$A,EOMONTH($A2121,-1),$B:$B,$B2121)</f>
        <v>12174.92</v>
      </c>
      <c r="K2121" s="13">
        <v>0</v>
      </c>
      <c r="L2121" s="25">
        <v>0</v>
      </c>
      <c r="M2121" s="15">
        <v>0</v>
      </c>
      <c r="N2121" s="14">
        <v>0</v>
      </c>
      <c r="O2121" s="16">
        <v>50</v>
      </c>
      <c r="P2121" s="16">
        <v>3613.5</v>
      </c>
      <c r="Q2121" s="16">
        <v>0</v>
      </c>
      <c r="R2121" s="16">
        <f>Q2121*16.876/100</f>
        <v>0</v>
      </c>
      <c r="S2121" s="17">
        <f t="shared" si="231"/>
        <v>0</v>
      </c>
      <c r="T2121" s="16">
        <v>0</v>
      </c>
      <c r="U2121" s="18">
        <f t="shared" si="232"/>
        <v>109.45</v>
      </c>
      <c r="V2121" s="18">
        <f t="shared" si="233"/>
        <v>0</v>
      </c>
      <c r="W2121" s="18">
        <f t="shared" si="234"/>
        <v>0</v>
      </c>
      <c r="X2121" s="27"/>
      <c r="Y2121" s="19">
        <f t="shared" si="235"/>
        <v>0</v>
      </c>
      <c r="Z2121" s="18">
        <f t="shared" si="236"/>
        <v>19.899999999999999</v>
      </c>
      <c r="AA2121" s="12">
        <v>225</v>
      </c>
      <c r="AB2121" s="12">
        <v>9961.2999999999993</v>
      </c>
      <c r="AC2121" s="28">
        <f>+I2121+Y2121-Z2121</f>
        <v>-18.88</v>
      </c>
      <c r="AD2121" s="20">
        <f t="shared" si="237"/>
        <v>20</v>
      </c>
      <c r="AE2121">
        <v>70</v>
      </c>
    </row>
    <row r="2122" spans="1:31" x14ac:dyDescent="0.25">
      <c r="A2122" s="9">
        <v>45138</v>
      </c>
      <c r="B2122" s="10" t="s">
        <v>56</v>
      </c>
      <c r="C2122" s="10" t="s">
        <v>39</v>
      </c>
      <c r="D2122" s="10" t="s">
        <v>40</v>
      </c>
      <c r="E2122" s="10" t="s">
        <v>30</v>
      </c>
      <c r="F2122" s="10">
        <v>365</v>
      </c>
      <c r="G2122" s="10">
        <v>398</v>
      </c>
      <c r="H2122" s="11">
        <f>SUMIFS(AA:AA,$A:$A,EOMONTH($A2122,-1),$B:$B,$B2122)</f>
        <v>183</v>
      </c>
      <c r="I2122" s="63">
        <f>ROUND(SUMIFS(AC:AC,$A:$A,EOMONTH($A2122,-1),$B:$B,$B2122),2)</f>
        <v>-69.23</v>
      </c>
      <c r="J2122" s="11">
        <f>SUMIFS(AB:AB,$A:$A,EOMONTH($A2122,-1),$B:$B,$B2122)</f>
        <v>8586.56</v>
      </c>
      <c r="K2122" s="13">
        <v>0</v>
      </c>
      <c r="L2122" s="25">
        <v>0</v>
      </c>
      <c r="M2122" s="15">
        <v>0</v>
      </c>
      <c r="N2122" s="14">
        <v>0</v>
      </c>
      <c r="O2122" s="16">
        <v>100</v>
      </c>
      <c r="P2122" s="16">
        <v>6688.5</v>
      </c>
      <c r="Q2122" s="16">
        <v>0</v>
      </c>
      <c r="R2122" s="16">
        <f>Q2122*16.876/100</f>
        <v>0</v>
      </c>
      <c r="S2122" s="17">
        <f t="shared" si="231"/>
        <v>0</v>
      </c>
      <c r="T2122" s="16">
        <v>0</v>
      </c>
      <c r="U2122" s="18">
        <f t="shared" si="232"/>
        <v>72.834000000000003</v>
      </c>
      <c r="V2122" s="18">
        <f t="shared" si="233"/>
        <v>0</v>
      </c>
      <c r="W2122" s="18">
        <f t="shared" si="234"/>
        <v>0</v>
      </c>
      <c r="X2122" s="27"/>
      <c r="Y2122" s="19">
        <f t="shared" si="235"/>
        <v>0</v>
      </c>
      <c r="Z2122" s="18">
        <f t="shared" si="236"/>
        <v>39.799999999999997</v>
      </c>
      <c r="AA2122" s="12">
        <v>83</v>
      </c>
      <c r="AB2122" s="12">
        <v>3894.45</v>
      </c>
      <c r="AC2122" s="28">
        <f>+I2122+Y2122-Z2122</f>
        <v>-109.03</v>
      </c>
      <c r="AD2122" s="20">
        <f t="shared" si="237"/>
        <v>110</v>
      </c>
      <c r="AE2122">
        <v>150</v>
      </c>
    </row>
    <row r="2123" spans="1:31" x14ac:dyDescent="0.25">
      <c r="A2123" s="59">
        <v>45138</v>
      </c>
      <c r="B2123" s="60" t="s">
        <v>805</v>
      </c>
      <c r="C2123" s="60" t="s">
        <v>39</v>
      </c>
      <c r="D2123" s="60" t="s">
        <v>40</v>
      </c>
      <c r="E2123" s="60" t="s">
        <v>30</v>
      </c>
      <c r="F2123" s="10"/>
      <c r="G2123" s="10"/>
      <c r="H2123" s="11"/>
      <c r="I2123" s="63">
        <f>ROUND(SUMIFS(AC:AC,$A:$A,EOMONTH($A2123,-1),$B:$B,$B2123),2)</f>
        <v>0</v>
      </c>
      <c r="J2123" s="11"/>
      <c r="K2123" s="13"/>
      <c r="L2123" s="25"/>
      <c r="M2123" s="15"/>
      <c r="N2123" s="14"/>
      <c r="O2123" s="16"/>
      <c r="P2123" s="16"/>
      <c r="Q2123" s="16"/>
      <c r="R2123" s="16"/>
      <c r="S2123" s="17">
        <f t="shared" si="231"/>
        <v>0</v>
      </c>
      <c r="T2123" s="16"/>
      <c r="U2123" s="18">
        <f t="shared" si="232"/>
        <v>0</v>
      </c>
      <c r="V2123" s="18">
        <f t="shared" si="233"/>
        <v>0</v>
      </c>
      <c r="W2123" s="18">
        <f t="shared" si="234"/>
        <v>0</v>
      </c>
      <c r="X2123" s="27"/>
      <c r="Y2123" s="19">
        <f t="shared" si="235"/>
        <v>0</v>
      </c>
      <c r="Z2123" s="18">
        <f t="shared" si="236"/>
        <v>0</v>
      </c>
      <c r="AA2123" s="12"/>
      <c r="AB2123" s="12"/>
      <c r="AC2123" s="28">
        <f>+I2123+Y2123-Z2123</f>
        <v>0</v>
      </c>
      <c r="AD2123" s="20">
        <f t="shared" si="237"/>
        <v>0</v>
      </c>
      <c r="AE2123">
        <v>0</v>
      </c>
    </row>
    <row r="2124" spans="1:31" x14ac:dyDescent="0.25">
      <c r="A2124" s="9">
        <v>45138</v>
      </c>
      <c r="B2124" s="10" t="s">
        <v>57</v>
      </c>
      <c r="C2124" s="10" t="s">
        <v>39</v>
      </c>
      <c r="D2124" s="10" t="s">
        <v>40</v>
      </c>
      <c r="E2124" s="10" t="s">
        <v>30</v>
      </c>
      <c r="F2124" s="10">
        <v>448</v>
      </c>
      <c r="G2124" s="10">
        <v>488</v>
      </c>
      <c r="H2124" s="11">
        <f>SUMIFS(AA:AA,$A:$A,EOMONTH($A2124,-1),$B:$B,$B2124)</f>
        <v>371</v>
      </c>
      <c r="I2124" s="63">
        <f>ROUND(SUMIFS(AC:AC,$A:$A,EOMONTH($A2124,-1),$B:$B,$B2124),2)</f>
        <v>-111.16</v>
      </c>
      <c r="J2124" s="11">
        <f>SUMIFS(AB:AB,$A:$A,EOMONTH($A2124,-1),$B:$B,$B2124)</f>
        <v>46931.5</v>
      </c>
      <c r="K2124" s="13">
        <v>0</v>
      </c>
      <c r="L2124" s="25">
        <v>0</v>
      </c>
      <c r="M2124" s="15">
        <v>0</v>
      </c>
      <c r="N2124" s="14">
        <v>0</v>
      </c>
      <c r="O2124" s="16">
        <v>64</v>
      </c>
      <c r="P2124" s="16">
        <v>5909.76</v>
      </c>
      <c r="Q2124" s="16">
        <v>0</v>
      </c>
      <c r="R2124" s="16">
        <f>Q2124*16.876/100</f>
        <v>0</v>
      </c>
      <c r="S2124" s="17">
        <f t="shared" si="231"/>
        <v>0</v>
      </c>
      <c r="T2124" s="16">
        <v>0</v>
      </c>
      <c r="U2124" s="18">
        <f t="shared" si="232"/>
        <v>181.048</v>
      </c>
      <c r="V2124" s="18">
        <f t="shared" si="233"/>
        <v>0</v>
      </c>
      <c r="W2124" s="18">
        <f t="shared" si="234"/>
        <v>0</v>
      </c>
      <c r="X2124" s="27"/>
      <c r="Y2124" s="19">
        <f t="shared" si="235"/>
        <v>0</v>
      </c>
      <c r="Z2124" s="18">
        <f t="shared" si="236"/>
        <v>31.231999999999999</v>
      </c>
      <c r="AA2124" s="12">
        <v>307</v>
      </c>
      <c r="AB2124" s="12">
        <v>38835.5</v>
      </c>
      <c r="AC2124" s="28">
        <f>+I2124+Y2124-Z2124</f>
        <v>-142.392</v>
      </c>
      <c r="AD2124" s="20">
        <f t="shared" si="237"/>
        <v>150</v>
      </c>
      <c r="AE2124">
        <v>170</v>
      </c>
    </row>
    <row r="2125" spans="1:31" x14ac:dyDescent="0.25">
      <c r="A2125" s="9">
        <v>45138</v>
      </c>
      <c r="B2125" s="10" t="s">
        <v>58</v>
      </c>
      <c r="C2125" s="10" t="s">
        <v>39</v>
      </c>
      <c r="D2125" s="10" t="s">
        <v>40</v>
      </c>
      <c r="E2125" s="10" t="s">
        <v>30</v>
      </c>
      <c r="F2125" s="10">
        <v>448</v>
      </c>
      <c r="G2125" s="10">
        <v>488</v>
      </c>
      <c r="H2125" s="11">
        <f>SUMIFS(AA:AA,$A:$A,EOMONTH($A2125,-1),$B:$B,$B2125)</f>
        <v>571</v>
      </c>
      <c r="I2125" s="63">
        <f>ROUND(SUMIFS(AC:AC,$A:$A,EOMONTH($A2125,-1),$B:$B,$B2125),2)</f>
        <v>-8.25</v>
      </c>
      <c r="J2125" s="11">
        <f>SUMIFS(AB:AB,$A:$A,EOMONTH($A2125,-1),$B:$B,$B2125)</f>
        <v>72231.5</v>
      </c>
      <c r="K2125" s="13">
        <v>0</v>
      </c>
      <c r="L2125" s="25">
        <v>0</v>
      </c>
      <c r="M2125" s="15">
        <v>0</v>
      </c>
      <c r="N2125" s="14">
        <v>0</v>
      </c>
      <c r="O2125" s="16">
        <v>50</v>
      </c>
      <c r="P2125" s="16">
        <v>4617</v>
      </c>
      <c r="Q2125" s="16">
        <v>0</v>
      </c>
      <c r="R2125" s="16">
        <f>Q2125*16.876/100</f>
        <v>0</v>
      </c>
      <c r="S2125" s="17">
        <f t="shared" si="231"/>
        <v>0</v>
      </c>
      <c r="T2125" s="16">
        <v>0</v>
      </c>
      <c r="U2125" s="18">
        <f t="shared" si="232"/>
        <v>278.64800000000002</v>
      </c>
      <c r="V2125" s="18">
        <f t="shared" si="233"/>
        <v>0</v>
      </c>
      <c r="W2125" s="18">
        <f t="shared" si="234"/>
        <v>0</v>
      </c>
      <c r="X2125" s="27"/>
      <c r="Y2125" s="19">
        <f t="shared" si="235"/>
        <v>0</v>
      </c>
      <c r="Z2125" s="18">
        <f t="shared" si="236"/>
        <v>24.4</v>
      </c>
      <c r="AA2125" s="12">
        <v>521</v>
      </c>
      <c r="AB2125" s="12">
        <v>65906.5</v>
      </c>
      <c r="AC2125" s="28">
        <f>+I2125+Y2125-Z2125</f>
        <v>-32.65</v>
      </c>
      <c r="AD2125" s="20">
        <f t="shared" si="237"/>
        <v>40</v>
      </c>
      <c r="AE2125">
        <v>60</v>
      </c>
    </row>
    <row r="2126" spans="1:31" x14ac:dyDescent="0.25">
      <c r="A2126" s="9">
        <v>45138</v>
      </c>
      <c r="B2126" s="10" t="s">
        <v>59</v>
      </c>
      <c r="C2126" s="10" t="s">
        <v>39</v>
      </c>
      <c r="D2126" s="10" t="s">
        <v>40</v>
      </c>
      <c r="E2126" s="10" t="s">
        <v>30</v>
      </c>
      <c r="F2126" s="10">
        <v>448</v>
      </c>
      <c r="G2126" s="10">
        <v>488</v>
      </c>
      <c r="H2126" s="11">
        <f>SUMIFS(AA:AA,$A:$A,EOMONTH($A2126,-1),$B:$B,$B2126)</f>
        <v>40</v>
      </c>
      <c r="I2126" s="63">
        <f>ROUND(SUMIFS(AC:AC,$A:$A,EOMONTH($A2126,-1),$B:$B,$B2126),2)</f>
        <v>-28.68</v>
      </c>
      <c r="J2126" s="11">
        <f>SUMIFS(AB:AB,$A:$A,EOMONTH($A2126,-1),$B:$B,$B2126)</f>
        <v>5060</v>
      </c>
      <c r="K2126" s="13">
        <v>0</v>
      </c>
      <c r="L2126" s="25">
        <v>0</v>
      </c>
      <c r="M2126" s="15">
        <v>0</v>
      </c>
      <c r="N2126" s="14">
        <v>0</v>
      </c>
      <c r="O2126" s="16">
        <v>25</v>
      </c>
      <c r="P2126" s="16">
        <v>2308.5</v>
      </c>
      <c r="Q2126" s="16">
        <v>0</v>
      </c>
      <c r="R2126" s="16">
        <f>Q2126*16.876/100</f>
        <v>0</v>
      </c>
      <c r="S2126" s="17">
        <f t="shared" si="231"/>
        <v>0</v>
      </c>
      <c r="T2126" s="16">
        <v>0</v>
      </c>
      <c r="U2126" s="18">
        <f t="shared" si="232"/>
        <v>19.52</v>
      </c>
      <c r="V2126" s="18">
        <f t="shared" si="233"/>
        <v>0</v>
      </c>
      <c r="W2126" s="18">
        <f t="shared" si="234"/>
        <v>0</v>
      </c>
      <c r="X2126" s="27"/>
      <c r="Y2126" s="19">
        <f t="shared" si="235"/>
        <v>0</v>
      </c>
      <c r="Z2126" s="18">
        <f t="shared" si="236"/>
        <v>12.2</v>
      </c>
      <c r="AA2126" s="12">
        <v>15</v>
      </c>
      <c r="AB2126" s="12">
        <v>1897.5</v>
      </c>
      <c r="AC2126" s="28">
        <f>+I2126+Y2126-Z2126</f>
        <v>-40.879999999999995</v>
      </c>
      <c r="AD2126" s="20">
        <f t="shared" si="237"/>
        <v>50</v>
      </c>
      <c r="AE2126">
        <v>70</v>
      </c>
    </row>
    <row r="2127" spans="1:31" x14ac:dyDescent="0.25">
      <c r="A2127" s="9">
        <v>45138</v>
      </c>
      <c r="B2127" s="10" t="s">
        <v>60</v>
      </c>
      <c r="C2127" s="10" t="s">
        <v>39</v>
      </c>
      <c r="D2127" s="10" t="s">
        <v>40</v>
      </c>
      <c r="E2127" s="10" t="s">
        <v>30</v>
      </c>
      <c r="F2127" s="10">
        <v>448</v>
      </c>
      <c r="G2127" s="10">
        <v>488</v>
      </c>
      <c r="H2127" s="11">
        <f>SUMIFS(AA:AA,$A:$A,EOMONTH($A2127,-1),$B:$B,$B2127)</f>
        <v>116</v>
      </c>
      <c r="I2127" s="63">
        <f>ROUND(SUMIFS(AC:AC,$A:$A,EOMONTH($A2127,-1),$B:$B,$B2127),2)</f>
        <v>-77.319999999999993</v>
      </c>
      <c r="J2127" s="11">
        <f>SUMIFS(AB:AB,$A:$A,EOMONTH($A2127,-1),$B:$B,$B2127)</f>
        <v>14674</v>
      </c>
      <c r="K2127" s="13">
        <v>0</v>
      </c>
      <c r="L2127" s="25">
        <v>0</v>
      </c>
      <c r="M2127" s="15">
        <v>0</v>
      </c>
      <c r="N2127" s="14">
        <v>0</v>
      </c>
      <c r="O2127" s="16">
        <v>100</v>
      </c>
      <c r="P2127" s="16">
        <v>9234</v>
      </c>
      <c r="Q2127" s="16">
        <v>0</v>
      </c>
      <c r="R2127" s="16">
        <f>Q2127*16.876/100</f>
        <v>0</v>
      </c>
      <c r="S2127" s="17">
        <f t="shared" si="231"/>
        <v>0</v>
      </c>
      <c r="T2127" s="16">
        <v>0</v>
      </c>
      <c r="U2127" s="18">
        <f t="shared" si="232"/>
        <v>56.607999999999997</v>
      </c>
      <c r="V2127" s="18">
        <f t="shared" si="233"/>
        <v>0</v>
      </c>
      <c r="W2127" s="18">
        <f t="shared" si="234"/>
        <v>0</v>
      </c>
      <c r="X2127" s="27"/>
      <c r="Y2127" s="19">
        <f t="shared" si="235"/>
        <v>0</v>
      </c>
      <c r="Z2127" s="18">
        <f t="shared" si="236"/>
        <v>48.8</v>
      </c>
      <c r="AA2127" s="12">
        <v>16</v>
      </c>
      <c r="AB2127" s="12">
        <v>2024</v>
      </c>
      <c r="AC2127" s="28">
        <f>+I2127+Y2127-Z2127</f>
        <v>-126.11999999999999</v>
      </c>
      <c r="AD2127" s="20">
        <f t="shared" si="237"/>
        <v>130</v>
      </c>
      <c r="AE2127">
        <v>140</v>
      </c>
    </row>
    <row r="2128" spans="1:31" x14ac:dyDescent="0.25">
      <c r="A2128" s="9">
        <v>45138</v>
      </c>
      <c r="B2128" s="10" t="s">
        <v>61</v>
      </c>
      <c r="C2128" s="10" t="s">
        <v>62</v>
      </c>
      <c r="D2128" s="10" t="s">
        <v>40</v>
      </c>
      <c r="E2128" s="10" t="s">
        <v>30</v>
      </c>
      <c r="F2128" s="10">
        <v>20</v>
      </c>
      <c r="G2128" s="10">
        <v>22</v>
      </c>
      <c r="H2128" s="11">
        <f>SUMIFS(AA:AA,$A:$A,EOMONTH($A2128,-1),$B:$B,$B2128)</f>
        <v>136</v>
      </c>
      <c r="I2128" s="63">
        <f>ROUND(SUMIFS(AC:AC,$A:$A,EOMONTH($A2128,-1),$B:$B,$B2128),2)</f>
        <v>10.32</v>
      </c>
      <c r="J2128" s="11">
        <f>SUMIFS(AB:AB,$A:$A,EOMONTH($A2128,-1),$B:$B,$B2128)</f>
        <v>568.76</v>
      </c>
      <c r="K2128" s="13">
        <v>0</v>
      </c>
      <c r="L2128" s="25">
        <v>0</v>
      </c>
      <c r="M2128" s="15">
        <v>0</v>
      </c>
      <c r="N2128" s="14">
        <v>0</v>
      </c>
      <c r="O2128" s="16">
        <v>36</v>
      </c>
      <c r="P2128" s="16">
        <v>227.16</v>
      </c>
      <c r="Q2128" s="16">
        <v>0</v>
      </c>
      <c r="R2128" s="16">
        <f>Q2128*16.876/100</f>
        <v>0</v>
      </c>
      <c r="S2128" s="17">
        <f t="shared" si="231"/>
        <v>0</v>
      </c>
      <c r="T2128" s="16">
        <v>0</v>
      </c>
      <c r="U2128" s="18">
        <f t="shared" si="232"/>
        <v>2.992</v>
      </c>
      <c r="V2128" s="18">
        <f t="shared" si="233"/>
        <v>0</v>
      </c>
      <c r="W2128" s="18">
        <f t="shared" si="234"/>
        <v>0</v>
      </c>
      <c r="X2128" s="27"/>
      <c r="Y2128" s="19">
        <f t="shared" si="235"/>
        <v>0</v>
      </c>
      <c r="Z2128" s="18">
        <f t="shared" si="236"/>
        <v>0.79200000000000004</v>
      </c>
      <c r="AA2128" s="12">
        <v>100</v>
      </c>
      <c r="AB2128" s="12">
        <v>418.21</v>
      </c>
      <c r="AC2128" s="28">
        <f>+I2128+Y2128-Z2128</f>
        <v>9.5280000000000005</v>
      </c>
      <c r="AD2128" s="20">
        <f t="shared" si="237"/>
        <v>0</v>
      </c>
      <c r="AE2128">
        <v>0</v>
      </c>
    </row>
    <row r="2129" spans="1:31" x14ac:dyDescent="0.25">
      <c r="A2129" s="9">
        <v>45138</v>
      </c>
      <c r="B2129" s="10" t="s">
        <v>63</v>
      </c>
      <c r="C2129" s="10" t="s">
        <v>62</v>
      </c>
      <c r="D2129" s="10" t="s">
        <v>40</v>
      </c>
      <c r="E2129" s="10" t="s">
        <v>30</v>
      </c>
      <c r="F2129" s="10">
        <v>20</v>
      </c>
      <c r="G2129" s="10">
        <v>22</v>
      </c>
      <c r="H2129" s="11">
        <f>SUMIFS(AA:AA,$A:$A,EOMONTH($A2129,-1),$B:$B,$B2129)</f>
        <v>286</v>
      </c>
      <c r="I2129" s="63">
        <f>ROUND(SUMIFS(AC:AC,$A:$A,EOMONTH($A2129,-1),$B:$B,$B2129),2)</f>
        <v>13.75</v>
      </c>
      <c r="J2129" s="11">
        <f>SUMIFS(AB:AB,$A:$A,EOMONTH($A2129,-1),$B:$B,$B2129)</f>
        <v>1223.07</v>
      </c>
      <c r="K2129" s="13">
        <v>0</v>
      </c>
      <c r="L2129" s="25">
        <v>0</v>
      </c>
      <c r="M2129" s="15">
        <v>0</v>
      </c>
      <c r="N2129" s="14">
        <v>0</v>
      </c>
      <c r="O2129" s="16">
        <v>0</v>
      </c>
      <c r="P2129" s="16">
        <v>0</v>
      </c>
      <c r="Q2129" s="16">
        <v>0</v>
      </c>
      <c r="R2129" s="16">
        <f>Q2129*16.876/100</f>
        <v>0</v>
      </c>
      <c r="S2129" s="17">
        <f t="shared" si="231"/>
        <v>0</v>
      </c>
      <c r="T2129" s="16">
        <v>0</v>
      </c>
      <c r="U2129" s="18">
        <f t="shared" si="232"/>
        <v>6.2919999999999998</v>
      </c>
      <c r="V2129" s="18">
        <f t="shared" si="233"/>
        <v>0</v>
      </c>
      <c r="W2129" s="18">
        <f t="shared" si="234"/>
        <v>0</v>
      </c>
      <c r="X2129" s="27"/>
      <c r="Y2129" s="19">
        <f t="shared" si="235"/>
        <v>0</v>
      </c>
      <c r="Z2129" s="18">
        <f t="shared" si="236"/>
        <v>0</v>
      </c>
      <c r="AA2129" s="12">
        <v>286</v>
      </c>
      <c r="AB2129" s="12">
        <v>1223.07</v>
      </c>
      <c r="AC2129" s="28">
        <f>+I2129+Y2129-Z2129</f>
        <v>13.75</v>
      </c>
      <c r="AD2129" s="20">
        <f t="shared" si="237"/>
        <v>0</v>
      </c>
      <c r="AE2129">
        <v>0</v>
      </c>
    </row>
    <row r="2130" spans="1:31" x14ac:dyDescent="0.25">
      <c r="A2130" s="9">
        <v>45138</v>
      </c>
      <c r="B2130" s="10" t="s">
        <v>64</v>
      </c>
      <c r="C2130" s="10" t="s">
        <v>39</v>
      </c>
      <c r="D2130" s="10" t="s">
        <v>40</v>
      </c>
      <c r="E2130" s="10" t="s">
        <v>30</v>
      </c>
      <c r="F2130" s="10">
        <v>20</v>
      </c>
      <c r="G2130" s="10">
        <v>22</v>
      </c>
      <c r="H2130" s="11">
        <f>SUMIFS(AA:AA,$A:$A,EOMONTH($A2130,-1),$B:$B,$B2130)</f>
        <v>485</v>
      </c>
      <c r="I2130" s="63">
        <f>ROUND(SUMIFS(AC:AC,$A:$A,EOMONTH($A2130,-1),$B:$B,$B2130),2)</f>
        <v>22.18</v>
      </c>
      <c r="J2130" s="11">
        <f>SUMIFS(AB:AB,$A:$A,EOMONTH($A2130,-1),$B:$B,$B2130)</f>
        <v>2054.4899999999998</v>
      </c>
      <c r="K2130" s="13">
        <v>0</v>
      </c>
      <c r="L2130" s="25">
        <v>0</v>
      </c>
      <c r="M2130" s="15">
        <v>0</v>
      </c>
      <c r="N2130" s="14">
        <v>0</v>
      </c>
      <c r="O2130" s="16">
        <v>0</v>
      </c>
      <c r="P2130" s="16">
        <v>0</v>
      </c>
      <c r="Q2130" s="16">
        <v>0</v>
      </c>
      <c r="R2130" s="16">
        <f>Q2130*16.876/100</f>
        <v>0</v>
      </c>
      <c r="S2130" s="17">
        <f t="shared" si="231"/>
        <v>0</v>
      </c>
      <c r="T2130" s="16">
        <v>0</v>
      </c>
      <c r="U2130" s="18">
        <f t="shared" si="232"/>
        <v>10.67</v>
      </c>
      <c r="V2130" s="18">
        <f t="shared" si="233"/>
        <v>0</v>
      </c>
      <c r="W2130" s="18">
        <f t="shared" si="234"/>
        <v>0</v>
      </c>
      <c r="X2130" s="27"/>
      <c r="Y2130" s="19">
        <f t="shared" si="235"/>
        <v>0</v>
      </c>
      <c r="Z2130" s="18">
        <f t="shared" si="236"/>
        <v>0</v>
      </c>
      <c r="AA2130" s="12">
        <v>485</v>
      </c>
      <c r="AB2130" s="12">
        <v>2054.4899999999998</v>
      </c>
      <c r="AC2130" s="28">
        <f>+I2130+Y2130-Z2130</f>
        <v>22.18</v>
      </c>
      <c r="AD2130" s="20">
        <f t="shared" si="237"/>
        <v>0</v>
      </c>
      <c r="AE2130">
        <v>0</v>
      </c>
    </row>
    <row r="2131" spans="1:31" x14ac:dyDescent="0.25">
      <c r="A2131" s="9">
        <v>45138</v>
      </c>
      <c r="B2131" s="10" t="s">
        <v>65</v>
      </c>
      <c r="C2131" s="10" t="s">
        <v>39</v>
      </c>
      <c r="D2131" s="10" t="s">
        <v>40</v>
      </c>
      <c r="E2131" s="10" t="s">
        <v>30</v>
      </c>
      <c r="F2131" s="10">
        <v>20</v>
      </c>
      <c r="G2131" s="10">
        <v>22</v>
      </c>
      <c r="H2131" s="11">
        <f>SUMIFS(AA:AA,$A:$A,EOMONTH($A2131,-1),$B:$B,$B2131)</f>
        <v>512</v>
      </c>
      <c r="I2131" s="63">
        <f>ROUND(SUMIFS(AC:AC,$A:$A,EOMONTH($A2131,-1),$B:$B,$B2131),2)</f>
        <v>23.12</v>
      </c>
      <c r="J2131" s="11">
        <f>SUMIFS(AB:AB,$A:$A,EOMONTH($A2131,-1),$B:$B,$B2131)</f>
        <v>3315.98</v>
      </c>
      <c r="K2131" s="13">
        <v>0</v>
      </c>
      <c r="L2131" s="25">
        <v>0</v>
      </c>
      <c r="M2131" s="15">
        <v>0</v>
      </c>
      <c r="N2131" s="14">
        <v>0</v>
      </c>
      <c r="O2131" s="16">
        <v>0</v>
      </c>
      <c r="P2131" s="16">
        <v>0</v>
      </c>
      <c r="Q2131" s="16">
        <v>0</v>
      </c>
      <c r="R2131" s="16">
        <f>Q2131*16.876/100</f>
        <v>0</v>
      </c>
      <c r="S2131" s="17">
        <f t="shared" si="231"/>
        <v>0</v>
      </c>
      <c r="T2131" s="16">
        <v>0</v>
      </c>
      <c r="U2131" s="18">
        <f t="shared" si="232"/>
        <v>11.263999999999999</v>
      </c>
      <c r="V2131" s="18">
        <f t="shared" si="233"/>
        <v>0</v>
      </c>
      <c r="W2131" s="18">
        <f t="shared" si="234"/>
        <v>0</v>
      </c>
      <c r="X2131" s="27"/>
      <c r="Y2131" s="19">
        <f t="shared" si="235"/>
        <v>0</v>
      </c>
      <c r="Z2131" s="18">
        <f t="shared" si="236"/>
        <v>0</v>
      </c>
      <c r="AA2131" s="12">
        <v>512</v>
      </c>
      <c r="AB2131" s="12">
        <v>3315.98</v>
      </c>
      <c r="AC2131" s="28">
        <f>+I2131+Y2131-Z2131</f>
        <v>23.12</v>
      </c>
      <c r="AD2131" s="20">
        <f t="shared" si="237"/>
        <v>0</v>
      </c>
      <c r="AE2131">
        <v>0</v>
      </c>
    </row>
    <row r="2132" spans="1:31" x14ac:dyDescent="0.25">
      <c r="A2132" s="9">
        <v>45138</v>
      </c>
      <c r="B2132" s="10" t="s">
        <v>66</v>
      </c>
      <c r="C2132" s="10" t="s">
        <v>39</v>
      </c>
      <c r="D2132" s="10" t="s">
        <v>40</v>
      </c>
      <c r="E2132" s="10" t="s">
        <v>30</v>
      </c>
      <c r="F2132" s="10">
        <v>20</v>
      </c>
      <c r="G2132" s="10">
        <v>22</v>
      </c>
      <c r="H2132" s="11">
        <f>SUMIFS(AA:AA,$A:$A,EOMONTH($A2132,-1),$B:$B,$B2132)</f>
        <v>224</v>
      </c>
      <c r="I2132" s="63">
        <f>ROUND(SUMIFS(AC:AC,$A:$A,EOMONTH($A2132,-1),$B:$B,$B2132),2)</f>
        <v>12.62</v>
      </c>
      <c r="J2132" s="11">
        <f>SUMIFS(AB:AB,$A:$A,EOMONTH($A2132,-1),$B:$B,$B2132)</f>
        <v>959.3</v>
      </c>
      <c r="K2132" s="13">
        <v>0</v>
      </c>
      <c r="L2132" s="25">
        <v>0</v>
      </c>
      <c r="M2132" s="15">
        <v>0</v>
      </c>
      <c r="N2132" s="14">
        <v>0</v>
      </c>
      <c r="O2132" s="16">
        <v>0</v>
      </c>
      <c r="P2132" s="16">
        <v>0</v>
      </c>
      <c r="Q2132" s="16">
        <v>0</v>
      </c>
      <c r="R2132" s="16">
        <f>Q2132*16.876/100</f>
        <v>0</v>
      </c>
      <c r="S2132" s="17">
        <f t="shared" si="231"/>
        <v>0</v>
      </c>
      <c r="T2132" s="16">
        <v>0</v>
      </c>
      <c r="U2132" s="18">
        <f t="shared" si="232"/>
        <v>4.9279999999999999</v>
      </c>
      <c r="V2132" s="18">
        <f t="shared" si="233"/>
        <v>0</v>
      </c>
      <c r="W2132" s="18">
        <f t="shared" si="234"/>
        <v>0</v>
      </c>
      <c r="X2132" s="27"/>
      <c r="Y2132" s="19">
        <f t="shared" si="235"/>
        <v>0</v>
      </c>
      <c r="Z2132" s="18">
        <f t="shared" si="236"/>
        <v>0</v>
      </c>
      <c r="AA2132" s="12">
        <v>224</v>
      </c>
      <c r="AB2132" s="12">
        <v>959.3</v>
      </c>
      <c r="AC2132" s="28">
        <f>+I2132+Y2132-Z2132</f>
        <v>12.62</v>
      </c>
      <c r="AD2132" s="20">
        <f t="shared" si="237"/>
        <v>0</v>
      </c>
      <c r="AE2132">
        <v>0</v>
      </c>
    </row>
    <row r="2133" spans="1:31" x14ac:dyDescent="0.25">
      <c r="A2133" s="9">
        <v>45138</v>
      </c>
      <c r="B2133" s="10" t="s">
        <v>67</v>
      </c>
      <c r="C2133" s="10" t="s">
        <v>39</v>
      </c>
      <c r="D2133" s="10" t="s">
        <v>40</v>
      </c>
      <c r="E2133" s="10" t="s">
        <v>30</v>
      </c>
      <c r="F2133" s="10">
        <v>20</v>
      </c>
      <c r="G2133" s="10">
        <v>22</v>
      </c>
      <c r="H2133" s="11">
        <f>SUMIFS(AA:AA,$A:$A,EOMONTH($A2133,-1),$B:$B,$B2133)</f>
        <v>474</v>
      </c>
      <c r="I2133" s="63">
        <f>ROUND(SUMIFS(AC:AC,$A:$A,EOMONTH($A2133,-1),$B:$B,$B2133),2)</f>
        <v>22.24</v>
      </c>
      <c r="J2133" s="11">
        <f>SUMIFS(AB:AB,$A:$A,EOMONTH($A2133,-1),$B:$B,$B2133)</f>
        <v>2009.88</v>
      </c>
      <c r="K2133" s="13">
        <v>0</v>
      </c>
      <c r="L2133" s="25">
        <v>0</v>
      </c>
      <c r="M2133" s="15">
        <v>0</v>
      </c>
      <c r="N2133" s="14">
        <v>0</v>
      </c>
      <c r="O2133" s="16">
        <v>0</v>
      </c>
      <c r="P2133" s="16">
        <v>0</v>
      </c>
      <c r="Q2133" s="16">
        <v>0</v>
      </c>
      <c r="R2133" s="16">
        <f>Q2133*16.876/100</f>
        <v>0</v>
      </c>
      <c r="S2133" s="17">
        <f t="shared" si="231"/>
        <v>0</v>
      </c>
      <c r="T2133" s="16">
        <v>0</v>
      </c>
      <c r="U2133" s="18">
        <f t="shared" si="232"/>
        <v>10.428000000000001</v>
      </c>
      <c r="V2133" s="18">
        <f t="shared" si="233"/>
        <v>0</v>
      </c>
      <c r="W2133" s="18">
        <f t="shared" si="234"/>
        <v>0</v>
      </c>
      <c r="X2133" s="27"/>
      <c r="Y2133" s="19">
        <f t="shared" si="235"/>
        <v>0</v>
      </c>
      <c r="Z2133" s="18">
        <f t="shared" si="236"/>
        <v>0</v>
      </c>
      <c r="AA2133" s="12">
        <v>474</v>
      </c>
      <c r="AB2133" s="12">
        <v>2009.88</v>
      </c>
      <c r="AC2133" s="28">
        <f>+I2133+Y2133-Z2133</f>
        <v>22.24</v>
      </c>
      <c r="AD2133" s="20">
        <f t="shared" si="237"/>
        <v>0</v>
      </c>
      <c r="AE2133">
        <v>0</v>
      </c>
    </row>
    <row r="2134" spans="1:31" x14ac:dyDescent="0.25">
      <c r="A2134" s="9">
        <v>45138</v>
      </c>
      <c r="B2134" s="10" t="s">
        <v>68</v>
      </c>
      <c r="C2134" s="10" t="s">
        <v>39</v>
      </c>
      <c r="D2134" s="10" t="s">
        <v>40</v>
      </c>
      <c r="E2134" s="10" t="s">
        <v>30</v>
      </c>
      <c r="F2134" s="10">
        <v>20</v>
      </c>
      <c r="G2134" s="10">
        <v>22</v>
      </c>
      <c r="H2134" s="11">
        <f>SUMIFS(AA:AA,$A:$A,EOMONTH($A2134,-1),$B:$B,$B2134)</f>
        <v>389</v>
      </c>
      <c r="I2134" s="63">
        <f>ROUND(SUMIFS(AC:AC,$A:$A,EOMONTH($A2134,-1),$B:$B,$B2134),2)</f>
        <v>19.23</v>
      </c>
      <c r="J2134" s="11">
        <f>SUMIFS(AB:AB,$A:$A,EOMONTH($A2134,-1),$B:$B,$B2134)</f>
        <v>1626.6</v>
      </c>
      <c r="K2134" s="13">
        <v>0</v>
      </c>
      <c r="L2134" s="25">
        <v>0</v>
      </c>
      <c r="M2134" s="15">
        <v>0</v>
      </c>
      <c r="N2134" s="14">
        <v>0</v>
      </c>
      <c r="O2134" s="16">
        <v>0</v>
      </c>
      <c r="P2134" s="16">
        <v>0</v>
      </c>
      <c r="Q2134" s="16">
        <v>0</v>
      </c>
      <c r="R2134" s="16">
        <f>Q2134*16.876/100</f>
        <v>0</v>
      </c>
      <c r="S2134" s="17">
        <f t="shared" si="231"/>
        <v>0</v>
      </c>
      <c r="T2134" s="16">
        <v>0</v>
      </c>
      <c r="U2134" s="18">
        <f t="shared" si="232"/>
        <v>8.5579999999999998</v>
      </c>
      <c r="V2134" s="18">
        <f t="shared" si="233"/>
        <v>0</v>
      </c>
      <c r="W2134" s="18">
        <f t="shared" si="234"/>
        <v>0</v>
      </c>
      <c r="X2134" s="27"/>
      <c r="Y2134" s="19">
        <f t="shared" si="235"/>
        <v>0</v>
      </c>
      <c r="Z2134" s="18">
        <f t="shared" si="236"/>
        <v>0</v>
      </c>
      <c r="AA2134" s="12">
        <v>389</v>
      </c>
      <c r="AB2134" s="12">
        <v>1626.6</v>
      </c>
      <c r="AC2134" s="28">
        <f>+I2134+Y2134-Z2134</f>
        <v>19.23</v>
      </c>
      <c r="AD2134" s="20">
        <f t="shared" si="237"/>
        <v>0</v>
      </c>
      <c r="AE2134">
        <v>0</v>
      </c>
    </row>
    <row r="2135" spans="1:31" x14ac:dyDescent="0.25">
      <c r="A2135" s="59">
        <v>45138</v>
      </c>
      <c r="B2135" s="60" t="s">
        <v>809</v>
      </c>
      <c r="C2135" s="60" t="s">
        <v>62</v>
      </c>
      <c r="D2135" s="60" t="s">
        <v>40</v>
      </c>
      <c r="E2135" s="60" t="s">
        <v>30</v>
      </c>
      <c r="F2135" s="10"/>
      <c r="G2135" s="10"/>
      <c r="H2135" s="11"/>
      <c r="I2135" s="63">
        <f>ROUND(SUMIFS(AC:AC,$A:$A,EOMONTH($A2135,-1),$B:$B,$B2135),2)</f>
        <v>0</v>
      </c>
      <c r="J2135" s="11"/>
      <c r="K2135" s="13"/>
      <c r="L2135" s="25"/>
      <c r="M2135" s="15"/>
      <c r="N2135" s="14"/>
      <c r="O2135" s="16"/>
      <c r="P2135" s="16"/>
      <c r="Q2135" s="16"/>
      <c r="R2135" s="16"/>
      <c r="S2135" s="17">
        <f t="shared" si="231"/>
        <v>0</v>
      </c>
      <c r="T2135" s="16"/>
      <c r="U2135" s="18">
        <f t="shared" si="232"/>
        <v>0</v>
      </c>
      <c r="V2135" s="18">
        <f t="shared" si="233"/>
        <v>0</v>
      </c>
      <c r="W2135" s="18">
        <f t="shared" si="234"/>
        <v>0</v>
      </c>
      <c r="X2135" s="27"/>
      <c r="Y2135" s="19">
        <f t="shared" si="235"/>
        <v>0</v>
      </c>
      <c r="Z2135" s="18">
        <f t="shared" si="236"/>
        <v>0</v>
      </c>
      <c r="AA2135" s="12"/>
      <c r="AB2135" s="12"/>
      <c r="AC2135" s="28">
        <f>+I2135+Y2135-Z2135</f>
        <v>0</v>
      </c>
      <c r="AD2135" s="20">
        <f t="shared" si="237"/>
        <v>0</v>
      </c>
      <c r="AE2135">
        <v>0</v>
      </c>
    </row>
    <row r="2136" spans="1:31" x14ac:dyDescent="0.25">
      <c r="A2136" s="9">
        <v>45138</v>
      </c>
      <c r="B2136" s="10" t="s">
        <v>69</v>
      </c>
      <c r="C2136" s="10" t="s">
        <v>62</v>
      </c>
      <c r="D2136" s="10" t="s">
        <v>40</v>
      </c>
      <c r="E2136" s="10" t="s">
        <v>30</v>
      </c>
      <c r="F2136" s="10">
        <v>35</v>
      </c>
      <c r="G2136" s="10">
        <v>38</v>
      </c>
      <c r="H2136" s="11">
        <f>SUMIFS(AA:AA,$A:$A,EOMONTH($A2136,-1),$B:$B,$B2136)</f>
        <v>1351</v>
      </c>
      <c r="I2136" s="63">
        <f>ROUND(SUMIFS(AC:AC,$A:$A,EOMONTH($A2136,-1),$B:$B,$B2136),2)</f>
        <v>61.21</v>
      </c>
      <c r="J2136" s="11">
        <f>SUMIFS(AB:AB,$A:$A,EOMONTH($A2136,-1),$B:$B,$B2136)</f>
        <v>18576.25</v>
      </c>
      <c r="K2136" s="13">
        <v>0</v>
      </c>
      <c r="L2136" s="25">
        <v>0</v>
      </c>
      <c r="M2136" s="15">
        <v>0</v>
      </c>
      <c r="N2136" s="14">
        <v>0</v>
      </c>
      <c r="O2136" s="16">
        <v>12</v>
      </c>
      <c r="P2136" s="16">
        <v>123.72</v>
      </c>
      <c r="Q2136" s="16">
        <v>0</v>
      </c>
      <c r="R2136" s="16">
        <f>Q2136*16.876/100</f>
        <v>0</v>
      </c>
      <c r="S2136" s="17">
        <f t="shared" si="231"/>
        <v>0</v>
      </c>
      <c r="T2136" s="16">
        <v>0</v>
      </c>
      <c r="U2136" s="18">
        <f t="shared" si="232"/>
        <v>51.338000000000001</v>
      </c>
      <c r="V2136" s="18">
        <f t="shared" si="233"/>
        <v>0</v>
      </c>
      <c r="W2136" s="18">
        <f t="shared" si="234"/>
        <v>0</v>
      </c>
      <c r="X2136" s="27"/>
      <c r="Y2136" s="19">
        <f t="shared" si="235"/>
        <v>0</v>
      </c>
      <c r="Z2136" s="18">
        <f t="shared" si="236"/>
        <v>0.45600000000000002</v>
      </c>
      <c r="AA2136" s="12">
        <v>1339</v>
      </c>
      <c r="AB2136" s="12">
        <v>18411.25</v>
      </c>
      <c r="AC2136" s="28">
        <f>+I2136+Y2136-Z2136</f>
        <v>60.753999999999998</v>
      </c>
      <c r="AD2136" s="20">
        <f t="shared" si="237"/>
        <v>0</v>
      </c>
      <c r="AE2136">
        <v>0</v>
      </c>
    </row>
    <row r="2137" spans="1:31" x14ac:dyDescent="0.25">
      <c r="A2137" s="9">
        <v>45138</v>
      </c>
      <c r="B2137" s="10" t="s">
        <v>70</v>
      </c>
      <c r="C2137" s="10" t="s">
        <v>62</v>
      </c>
      <c r="D2137" s="10" t="s">
        <v>40</v>
      </c>
      <c r="E2137" s="10" t="s">
        <v>30</v>
      </c>
      <c r="F2137" s="10">
        <v>35</v>
      </c>
      <c r="G2137" s="10">
        <v>38</v>
      </c>
      <c r="H2137" s="11">
        <f>SUMIFS(AA:AA,$A:$A,EOMONTH($A2137,-1),$B:$B,$B2137)</f>
        <v>635</v>
      </c>
      <c r="I2137" s="63">
        <f>ROUND(SUMIFS(AC:AC,$A:$A,EOMONTH($A2137,-1),$B:$B,$B2137),2)</f>
        <v>29.45</v>
      </c>
      <c r="J2137" s="11">
        <f>SUMIFS(AB:AB,$A:$A,EOMONTH($A2137,-1),$B:$B,$B2137)</f>
        <v>8731.25</v>
      </c>
      <c r="K2137" s="13">
        <v>0</v>
      </c>
      <c r="L2137" s="25">
        <v>0</v>
      </c>
      <c r="M2137" s="15">
        <v>0</v>
      </c>
      <c r="N2137" s="14">
        <v>0</v>
      </c>
      <c r="O2137" s="16">
        <v>48</v>
      </c>
      <c r="P2137" s="16">
        <v>485.16</v>
      </c>
      <c r="Q2137" s="16">
        <v>0</v>
      </c>
      <c r="R2137" s="16">
        <f>Q2137*16.876/100</f>
        <v>0</v>
      </c>
      <c r="S2137" s="17">
        <f t="shared" si="231"/>
        <v>0</v>
      </c>
      <c r="T2137" s="16">
        <v>0</v>
      </c>
      <c r="U2137" s="18">
        <f t="shared" si="232"/>
        <v>24.13</v>
      </c>
      <c r="V2137" s="18">
        <f t="shared" si="233"/>
        <v>0</v>
      </c>
      <c r="W2137" s="18">
        <f t="shared" si="234"/>
        <v>0</v>
      </c>
      <c r="X2137" s="27"/>
      <c r="Y2137" s="19">
        <f t="shared" si="235"/>
        <v>0</v>
      </c>
      <c r="Z2137" s="18">
        <f t="shared" si="236"/>
        <v>1.8240000000000001</v>
      </c>
      <c r="AA2137" s="12">
        <v>587</v>
      </c>
      <c r="AB2137" s="12">
        <v>8071.25</v>
      </c>
      <c r="AC2137" s="28">
        <f>+I2137+Y2137-Z2137</f>
        <v>27.625999999999998</v>
      </c>
      <c r="AD2137" s="20">
        <f t="shared" si="237"/>
        <v>0</v>
      </c>
      <c r="AE2137">
        <v>0</v>
      </c>
    </row>
    <row r="2138" spans="1:31" x14ac:dyDescent="0.25">
      <c r="A2138" s="9">
        <v>45138</v>
      </c>
      <c r="B2138" s="10" t="s">
        <v>71</v>
      </c>
      <c r="C2138" s="10" t="s">
        <v>62</v>
      </c>
      <c r="D2138" s="10" t="s">
        <v>40</v>
      </c>
      <c r="E2138" s="10" t="s">
        <v>30</v>
      </c>
      <c r="F2138" s="10">
        <v>35</v>
      </c>
      <c r="G2138" s="10">
        <v>38</v>
      </c>
      <c r="H2138" s="11">
        <f>SUMIFS(AA:AA,$A:$A,EOMONTH($A2138,-1),$B:$B,$B2138)</f>
        <v>1683</v>
      </c>
      <c r="I2138" s="63">
        <f>ROUND(SUMIFS(AC:AC,$A:$A,EOMONTH($A2138,-1),$B:$B,$B2138),2)</f>
        <v>76.03</v>
      </c>
      <c r="J2138" s="11">
        <f>SUMIFS(AB:AB,$A:$A,EOMONTH($A2138,-1),$B:$B,$B2138)</f>
        <v>23141.25</v>
      </c>
      <c r="K2138" s="13">
        <v>0</v>
      </c>
      <c r="L2138" s="25">
        <v>0</v>
      </c>
      <c r="M2138" s="15">
        <v>0</v>
      </c>
      <c r="N2138" s="14">
        <v>0</v>
      </c>
      <c r="O2138" s="16">
        <v>0</v>
      </c>
      <c r="P2138" s="16">
        <v>0</v>
      </c>
      <c r="Q2138" s="16">
        <v>0</v>
      </c>
      <c r="R2138" s="16">
        <f>Q2138*16.876/100</f>
        <v>0</v>
      </c>
      <c r="S2138" s="17">
        <f t="shared" si="231"/>
        <v>0</v>
      </c>
      <c r="T2138" s="16">
        <v>0</v>
      </c>
      <c r="U2138" s="18">
        <f t="shared" si="232"/>
        <v>63.954000000000001</v>
      </c>
      <c r="V2138" s="18">
        <f t="shared" si="233"/>
        <v>0</v>
      </c>
      <c r="W2138" s="18">
        <f t="shared" si="234"/>
        <v>0</v>
      </c>
      <c r="X2138" s="27"/>
      <c r="Y2138" s="19">
        <f t="shared" si="235"/>
        <v>0</v>
      </c>
      <c r="Z2138" s="18">
        <f t="shared" si="236"/>
        <v>0</v>
      </c>
      <c r="AA2138" s="12">
        <v>1683</v>
      </c>
      <c r="AB2138" s="12">
        <v>23141.25</v>
      </c>
      <c r="AC2138" s="28">
        <f>+I2138+Y2138-Z2138</f>
        <v>76.03</v>
      </c>
      <c r="AD2138" s="20">
        <f t="shared" si="237"/>
        <v>0</v>
      </c>
      <c r="AE2138">
        <v>0</v>
      </c>
    </row>
    <row r="2139" spans="1:31" x14ac:dyDescent="0.25">
      <c r="A2139" s="9">
        <v>45138</v>
      </c>
      <c r="B2139" s="10" t="s">
        <v>72</v>
      </c>
      <c r="C2139" s="10" t="s">
        <v>62</v>
      </c>
      <c r="D2139" s="10" t="s">
        <v>40</v>
      </c>
      <c r="E2139" s="10" t="s">
        <v>30</v>
      </c>
      <c r="F2139" s="10">
        <v>35</v>
      </c>
      <c r="G2139" s="10">
        <v>38</v>
      </c>
      <c r="H2139" s="11">
        <f>SUMIFS(AA:AA,$A:$A,EOMONTH($A2139,-1),$B:$B,$B2139)</f>
        <v>851</v>
      </c>
      <c r="I2139" s="63">
        <f>ROUND(SUMIFS(AC:AC,$A:$A,EOMONTH($A2139,-1),$B:$B,$B2139),2)</f>
        <v>38.630000000000003</v>
      </c>
      <c r="J2139" s="11">
        <f>SUMIFS(AB:AB,$A:$A,EOMONTH($A2139,-1),$B:$B,$B2139)</f>
        <v>11701.25</v>
      </c>
      <c r="K2139" s="13">
        <v>0</v>
      </c>
      <c r="L2139" s="25">
        <v>0</v>
      </c>
      <c r="M2139" s="15">
        <v>0</v>
      </c>
      <c r="N2139" s="14">
        <v>0</v>
      </c>
      <c r="O2139" s="16">
        <v>24</v>
      </c>
      <c r="P2139" s="16">
        <v>247.44</v>
      </c>
      <c r="Q2139" s="16">
        <v>0</v>
      </c>
      <c r="R2139" s="16">
        <f>Q2139*16.876/100</f>
        <v>0</v>
      </c>
      <c r="S2139" s="17">
        <f t="shared" si="231"/>
        <v>0</v>
      </c>
      <c r="T2139" s="16">
        <v>0</v>
      </c>
      <c r="U2139" s="18">
        <f t="shared" si="232"/>
        <v>32.338000000000001</v>
      </c>
      <c r="V2139" s="18">
        <f t="shared" si="233"/>
        <v>0</v>
      </c>
      <c r="W2139" s="18">
        <f t="shared" si="234"/>
        <v>0</v>
      </c>
      <c r="X2139" s="27"/>
      <c r="Y2139" s="19">
        <f t="shared" si="235"/>
        <v>0</v>
      </c>
      <c r="Z2139" s="18">
        <f t="shared" si="236"/>
        <v>0.91200000000000003</v>
      </c>
      <c r="AA2139" s="12">
        <v>827</v>
      </c>
      <c r="AB2139" s="12">
        <v>11371.25</v>
      </c>
      <c r="AC2139" s="28">
        <f>+I2139+Y2139-Z2139</f>
        <v>37.718000000000004</v>
      </c>
      <c r="AD2139" s="20">
        <f t="shared" si="237"/>
        <v>0</v>
      </c>
      <c r="AE2139">
        <v>0</v>
      </c>
    </row>
    <row r="2140" spans="1:31" x14ac:dyDescent="0.25">
      <c r="A2140" s="9">
        <v>45138</v>
      </c>
      <c r="B2140" s="10" t="s">
        <v>73</v>
      </c>
      <c r="C2140" s="10" t="s">
        <v>62</v>
      </c>
      <c r="D2140" s="10" t="s">
        <v>40</v>
      </c>
      <c r="E2140" s="10" t="s">
        <v>30</v>
      </c>
      <c r="F2140" s="10">
        <v>35</v>
      </c>
      <c r="G2140" s="10">
        <v>38</v>
      </c>
      <c r="H2140" s="11">
        <f>SUMIFS(AA:AA,$A:$A,EOMONTH($A2140,-1),$B:$B,$B2140)</f>
        <v>804</v>
      </c>
      <c r="I2140" s="63">
        <f>ROUND(SUMIFS(AC:AC,$A:$A,EOMONTH($A2140,-1),$B:$B,$B2140),2)</f>
        <v>36.299999999999997</v>
      </c>
      <c r="J2140" s="11">
        <f>SUMIFS(AB:AB,$A:$A,EOMONTH($A2140,-1),$B:$B,$B2140)</f>
        <v>11055</v>
      </c>
      <c r="K2140" s="13">
        <v>0</v>
      </c>
      <c r="L2140" s="25">
        <v>0</v>
      </c>
      <c r="M2140" s="15">
        <v>0</v>
      </c>
      <c r="N2140" s="14">
        <v>0</v>
      </c>
      <c r="O2140" s="16">
        <v>0</v>
      </c>
      <c r="P2140" s="16">
        <v>0</v>
      </c>
      <c r="Q2140" s="16">
        <v>0</v>
      </c>
      <c r="R2140" s="16">
        <f>Q2140*16.876/100</f>
        <v>0</v>
      </c>
      <c r="S2140" s="17">
        <f t="shared" si="231"/>
        <v>0</v>
      </c>
      <c r="T2140" s="16">
        <v>0</v>
      </c>
      <c r="U2140" s="18">
        <f t="shared" si="232"/>
        <v>30.552</v>
      </c>
      <c r="V2140" s="18">
        <f t="shared" si="233"/>
        <v>0</v>
      </c>
      <c r="W2140" s="18">
        <f t="shared" si="234"/>
        <v>0</v>
      </c>
      <c r="X2140" s="27"/>
      <c r="Y2140" s="19">
        <f t="shared" si="235"/>
        <v>0</v>
      </c>
      <c r="Z2140" s="18">
        <f t="shared" si="236"/>
        <v>0</v>
      </c>
      <c r="AA2140" s="12">
        <v>804</v>
      </c>
      <c r="AB2140" s="12">
        <v>11055</v>
      </c>
      <c r="AC2140" s="28">
        <f>+I2140+Y2140-Z2140</f>
        <v>36.299999999999997</v>
      </c>
      <c r="AD2140" s="20">
        <f t="shared" si="237"/>
        <v>0</v>
      </c>
      <c r="AE2140">
        <v>0</v>
      </c>
    </row>
    <row r="2141" spans="1:31" x14ac:dyDescent="0.25">
      <c r="A2141" s="9">
        <v>45138</v>
      </c>
      <c r="B2141" s="10" t="s">
        <v>74</v>
      </c>
      <c r="C2141" s="10" t="s">
        <v>62</v>
      </c>
      <c r="D2141" s="10" t="s">
        <v>40</v>
      </c>
      <c r="E2141" s="10" t="s">
        <v>30</v>
      </c>
      <c r="F2141" s="10">
        <v>35</v>
      </c>
      <c r="G2141" s="10">
        <v>38</v>
      </c>
      <c r="H2141" s="11">
        <f>SUMIFS(AA:AA,$A:$A,EOMONTH($A2141,-1),$B:$B,$B2141)</f>
        <v>677</v>
      </c>
      <c r="I2141" s="63">
        <f>ROUND(SUMIFS(AC:AC,$A:$A,EOMONTH($A2141,-1),$B:$B,$B2141),2)</f>
        <v>30.79</v>
      </c>
      <c r="J2141" s="11">
        <f>SUMIFS(AB:AB,$A:$A,EOMONTH($A2141,-1),$B:$B,$B2141)</f>
        <v>9308.75</v>
      </c>
      <c r="K2141" s="13">
        <v>0</v>
      </c>
      <c r="L2141" s="25">
        <v>0</v>
      </c>
      <c r="M2141" s="15">
        <v>0</v>
      </c>
      <c r="N2141" s="14">
        <v>0</v>
      </c>
      <c r="O2141" s="16">
        <v>24</v>
      </c>
      <c r="P2141" s="16">
        <v>247.44</v>
      </c>
      <c r="Q2141" s="16">
        <v>0</v>
      </c>
      <c r="R2141" s="16">
        <f>Q2141*16.876/100</f>
        <v>0</v>
      </c>
      <c r="S2141" s="17">
        <f t="shared" si="231"/>
        <v>0</v>
      </c>
      <c r="T2141" s="16">
        <v>0</v>
      </c>
      <c r="U2141" s="18">
        <f t="shared" si="232"/>
        <v>25.725999999999999</v>
      </c>
      <c r="V2141" s="18">
        <f t="shared" si="233"/>
        <v>0</v>
      </c>
      <c r="W2141" s="18">
        <f t="shared" si="234"/>
        <v>0</v>
      </c>
      <c r="X2141" s="27"/>
      <c r="Y2141" s="19">
        <f t="shared" si="235"/>
        <v>0</v>
      </c>
      <c r="Z2141" s="18">
        <f t="shared" si="236"/>
        <v>0.91200000000000003</v>
      </c>
      <c r="AA2141" s="12">
        <v>653</v>
      </c>
      <c r="AB2141" s="12">
        <v>8978.75</v>
      </c>
      <c r="AC2141" s="28">
        <f>+I2141+Y2141-Z2141</f>
        <v>29.878</v>
      </c>
      <c r="AD2141" s="20">
        <f t="shared" si="237"/>
        <v>0</v>
      </c>
      <c r="AE2141">
        <v>0</v>
      </c>
    </row>
    <row r="2142" spans="1:31" x14ac:dyDescent="0.25">
      <c r="A2142" s="9">
        <v>45138</v>
      </c>
      <c r="B2142" s="10" t="s">
        <v>75</v>
      </c>
      <c r="C2142" s="10" t="s">
        <v>62</v>
      </c>
      <c r="D2142" s="10" t="s">
        <v>40</v>
      </c>
      <c r="E2142" s="10" t="s">
        <v>30</v>
      </c>
      <c r="F2142" s="10">
        <v>35</v>
      </c>
      <c r="G2142" s="10">
        <v>38</v>
      </c>
      <c r="H2142" s="11">
        <f>SUMIFS(AA:AA,$A:$A,EOMONTH($A2142,-1),$B:$B,$B2142)</f>
        <v>594</v>
      </c>
      <c r="I2142" s="63">
        <f>ROUND(SUMIFS(AC:AC,$A:$A,EOMONTH($A2142,-1),$B:$B,$B2142),2)</f>
        <v>26.99</v>
      </c>
      <c r="J2142" s="11">
        <f>SUMIFS(AB:AB,$A:$A,EOMONTH($A2142,-1),$B:$B,$B2142)</f>
        <v>8167.5</v>
      </c>
      <c r="K2142" s="13">
        <v>0</v>
      </c>
      <c r="L2142" s="25">
        <v>0</v>
      </c>
      <c r="M2142" s="15">
        <v>0</v>
      </c>
      <c r="N2142" s="14">
        <v>0</v>
      </c>
      <c r="O2142" s="16">
        <v>0</v>
      </c>
      <c r="P2142" s="16">
        <v>0</v>
      </c>
      <c r="Q2142" s="16">
        <v>0</v>
      </c>
      <c r="R2142" s="16">
        <f>Q2142*16.876/100</f>
        <v>0</v>
      </c>
      <c r="S2142" s="17">
        <f t="shared" si="231"/>
        <v>0</v>
      </c>
      <c r="T2142" s="16">
        <v>0</v>
      </c>
      <c r="U2142" s="18">
        <f t="shared" si="232"/>
        <v>22.571999999999999</v>
      </c>
      <c r="V2142" s="18">
        <f t="shared" si="233"/>
        <v>0</v>
      </c>
      <c r="W2142" s="18">
        <f t="shared" si="234"/>
        <v>0</v>
      </c>
      <c r="X2142" s="27"/>
      <c r="Y2142" s="19">
        <f t="shared" si="235"/>
        <v>0</v>
      </c>
      <c r="Z2142" s="18">
        <f t="shared" si="236"/>
        <v>0</v>
      </c>
      <c r="AA2142" s="12">
        <v>594</v>
      </c>
      <c r="AB2142" s="12">
        <v>8167.5</v>
      </c>
      <c r="AC2142" s="28">
        <f>+I2142+Y2142-Z2142</f>
        <v>26.99</v>
      </c>
      <c r="AD2142" s="20">
        <f t="shared" si="237"/>
        <v>0</v>
      </c>
      <c r="AE2142">
        <v>0</v>
      </c>
    </row>
    <row r="2143" spans="1:31" x14ac:dyDescent="0.25">
      <c r="A2143" s="9">
        <v>45138</v>
      </c>
      <c r="B2143" s="10" t="s">
        <v>76</v>
      </c>
      <c r="C2143" s="10" t="s">
        <v>77</v>
      </c>
      <c r="D2143" s="10" t="s">
        <v>40</v>
      </c>
      <c r="E2143" s="10" t="s">
        <v>30</v>
      </c>
      <c r="F2143" s="10">
        <v>45</v>
      </c>
      <c r="G2143" s="10">
        <v>49</v>
      </c>
      <c r="H2143" s="11">
        <f>SUMIFS(AA:AA,$A:$A,EOMONTH($A2143,-1),$B:$B,$B2143)</f>
        <v>6468</v>
      </c>
      <c r="I2143" s="63">
        <f>ROUND(SUMIFS(AC:AC,$A:$A,EOMONTH($A2143,-1),$B:$B,$B2143),2)</f>
        <v>120.52</v>
      </c>
      <c r="J2143" s="11">
        <f>SUMIFS(AB:AB,$A:$A,EOMONTH($A2143,-1),$B:$B,$B2143)</f>
        <v>44335.22</v>
      </c>
      <c r="K2143" s="13">
        <v>0</v>
      </c>
      <c r="L2143" s="25">
        <v>0</v>
      </c>
      <c r="M2143" s="15">
        <v>6201</v>
      </c>
      <c r="N2143" s="14">
        <v>39235.26</v>
      </c>
      <c r="O2143" s="16">
        <v>5402</v>
      </c>
      <c r="P2143" s="16">
        <v>72844.600000000006</v>
      </c>
      <c r="Q2143" s="16">
        <v>0</v>
      </c>
      <c r="R2143" s="16">
        <f>Q2143*16.876/100</f>
        <v>0</v>
      </c>
      <c r="S2143" s="17">
        <f t="shared" si="231"/>
        <v>0</v>
      </c>
      <c r="T2143" s="16">
        <v>0</v>
      </c>
      <c r="U2143" s="18">
        <f t="shared" si="232"/>
        <v>316.93200000000002</v>
      </c>
      <c r="V2143" s="18">
        <f t="shared" si="233"/>
        <v>279.04500000000002</v>
      </c>
      <c r="W2143" s="18">
        <f t="shared" si="234"/>
        <v>46.848865050000001</v>
      </c>
      <c r="X2143" s="27"/>
      <c r="Y2143" s="19">
        <f t="shared" si="235"/>
        <v>325.89386505000004</v>
      </c>
      <c r="Z2143" s="18">
        <f t="shared" si="236"/>
        <v>264.69799999999998</v>
      </c>
      <c r="AA2143" s="12">
        <v>7267</v>
      </c>
      <c r="AB2143" s="12">
        <v>47493.3</v>
      </c>
      <c r="AC2143" s="28">
        <f>+I2143+Y2143-Z2143</f>
        <v>181.71586505000005</v>
      </c>
      <c r="AD2143" s="20">
        <f t="shared" si="237"/>
        <v>0</v>
      </c>
      <c r="AE2143">
        <v>0</v>
      </c>
    </row>
    <row r="2144" spans="1:31" x14ac:dyDescent="0.25">
      <c r="A2144" s="9">
        <v>45138</v>
      </c>
      <c r="B2144" s="10" t="s">
        <v>78</v>
      </c>
      <c r="C2144" s="10" t="s">
        <v>62</v>
      </c>
      <c r="D2144" s="10" t="s">
        <v>40</v>
      </c>
      <c r="E2144" s="10" t="s">
        <v>30</v>
      </c>
      <c r="F2144" s="10">
        <v>60</v>
      </c>
      <c r="G2144" s="10">
        <v>65</v>
      </c>
      <c r="H2144" s="11">
        <f>SUMIFS(AA:AA,$A:$A,EOMONTH($A2144,-1),$B:$B,$B2144)</f>
        <v>64</v>
      </c>
      <c r="I2144" s="63">
        <f>ROUND(SUMIFS(AC:AC,$A:$A,EOMONTH($A2144,-1),$B:$B,$B2144),2)</f>
        <v>1.22</v>
      </c>
      <c r="J2144" s="11">
        <f>SUMIFS(AB:AB,$A:$A,EOMONTH($A2144,-1),$B:$B,$B2144)</f>
        <v>960.64</v>
      </c>
      <c r="K2144" s="13">
        <v>0</v>
      </c>
      <c r="L2144" s="25">
        <v>0</v>
      </c>
      <c r="M2144" s="15">
        <v>135</v>
      </c>
      <c r="N2144" s="14">
        <v>971.7</v>
      </c>
      <c r="O2144" s="16">
        <v>24</v>
      </c>
      <c r="P2144" s="16">
        <v>337.2</v>
      </c>
      <c r="Q2144" s="16">
        <v>0</v>
      </c>
      <c r="R2144" s="16">
        <f>Q2144*16.876/100</f>
        <v>0</v>
      </c>
      <c r="S2144" s="17">
        <f t="shared" si="231"/>
        <v>0</v>
      </c>
      <c r="T2144" s="16">
        <v>0</v>
      </c>
      <c r="U2144" s="18">
        <f t="shared" si="232"/>
        <v>4.16</v>
      </c>
      <c r="V2144" s="18">
        <f t="shared" si="233"/>
        <v>8.1</v>
      </c>
      <c r="W2144" s="18">
        <f t="shared" si="234"/>
        <v>1.359909</v>
      </c>
      <c r="X2144" s="27"/>
      <c r="Y2144" s="19">
        <f t="shared" si="235"/>
        <v>9.4599089999999997</v>
      </c>
      <c r="Z2144" s="18">
        <f t="shared" si="236"/>
        <v>1.56</v>
      </c>
      <c r="AA2144" s="12">
        <v>175</v>
      </c>
      <c r="AB2144" s="12">
        <v>1699.29</v>
      </c>
      <c r="AC2144" s="28">
        <f>+I2144+Y2144-Z2144</f>
        <v>9.1199089999999998</v>
      </c>
      <c r="AD2144" s="20">
        <f t="shared" si="237"/>
        <v>0</v>
      </c>
      <c r="AE2144">
        <v>0</v>
      </c>
    </row>
    <row r="2145" spans="1:31" x14ac:dyDescent="0.25">
      <c r="A2145" s="9">
        <v>45138</v>
      </c>
      <c r="B2145" s="10" t="s">
        <v>79</v>
      </c>
      <c r="C2145" s="10" t="s">
        <v>62</v>
      </c>
      <c r="D2145" s="10" t="s">
        <v>40</v>
      </c>
      <c r="E2145" s="10" t="s">
        <v>30</v>
      </c>
      <c r="F2145" s="10">
        <v>60</v>
      </c>
      <c r="G2145" s="10">
        <v>65</v>
      </c>
      <c r="H2145" s="11">
        <f>SUMIFS(AA:AA,$A:$A,EOMONTH($A2145,-1),$B:$B,$B2145)</f>
        <v>690</v>
      </c>
      <c r="I2145" s="63">
        <f>ROUND(SUMIFS(AC:AC,$A:$A,EOMONTH($A2145,-1),$B:$B,$B2145),2)</f>
        <v>31.07</v>
      </c>
      <c r="J2145" s="11">
        <f>SUMIFS(AB:AB,$A:$A,EOMONTH($A2145,-1),$B:$B,$B2145)</f>
        <v>6889.44</v>
      </c>
      <c r="K2145" s="13">
        <v>0</v>
      </c>
      <c r="L2145" s="25">
        <v>0</v>
      </c>
      <c r="M2145" s="15">
        <v>0</v>
      </c>
      <c r="N2145" s="14">
        <v>0</v>
      </c>
      <c r="O2145" s="16">
        <v>0</v>
      </c>
      <c r="P2145" s="16">
        <v>0</v>
      </c>
      <c r="Q2145" s="16">
        <v>0</v>
      </c>
      <c r="R2145" s="16">
        <f>Q2145*16.876/100</f>
        <v>0</v>
      </c>
      <c r="S2145" s="17">
        <f t="shared" si="231"/>
        <v>0</v>
      </c>
      <c r="T2145" s="16">
        <v>0</v>
      </c>
      <c r="U2145" s="18">
        <f t="shared" si="232"/>
        <v>44.85</v>
      </c>
      <c r="V2145" s="18">
        <f t="shared" si="233"/>
        <v>0</v>
      </c>
      <c r="W2145" s="18">
        <f t="shared" si="234"/>
        <v>0</v>
      </c>
      <c r="X2145" s="27"/>
      <c r="Y2145" s="19">
        <f t="shared" si="235"/>
        <v>0</v>
      </c>
      <c r="Z2145" s="18">
        <f t="shared" si="236"/>
        <v>0</v>
      </c>
      <c r="AA2145" s="12">
        <v>690</v>
      </c>
      <c r="AB2145" s="12">
        <v>6889.44</v>
      </c>
      <c r="AC2145" s="28">
        <f>+I2145+Y2145-Z2145</f>
        <v>31.07</v>
      </c>
      <c r="AD2145" s="20">
        <f t="shared" si="237"/>
        <v>0</v>
      </c>
      <c r="AE2145">
        <v>0</v>
      </c>
    </row>
    <row r="2146" spans="1:31" x14ac:dyDescent="0.25">
      <c r="A2146" s="9">
        <v>45138</v>
      </c>
      <c r="B2146" s="10" t="s">
        <v>80</v>
      </c>
      <c r="C2146" s="10" t="s">
        <v>62</v>
      </c>
      <c r="D2146" s="10" t="s">
        <v>40</v>
      </c>
      <c r="E2146" s="10" t="s">
        <v>30</v>
      </c>
      <c r="F2146" s="10">
        <v>60</v>
      </c>
      <c r="G2146" s="10">
        <v>65</v>
      </c>
      <c r="H2146" s="11">
        <f>SUMIFS(AA:AA,$A:$A,EOMONTH($A2146,-1),$B:$B,$B2146)</f>
        <v>395</v>
      </c>
      <c r="I2146" s="63">
        <f>ROUND(SUMIFS(AC:AC,$A:$A,EOMONTH($A2146,-1),$B:$B,$B2146),2)</f>
        <v>17.28</v>
      </c>
      <c r="J2146" s="11">
        <f>SUMIFS(AB:AB,$A:$A,EOMONTH($A2146,-1),$B:$B,$B2146)</f>
        <v>4429.5600000000004</v>
      </c>
      <c r="K2146" s="13">
        <v>0</v>
      </c>
      <c r="L2146" s="25">
        <v>0</v>
      </c>
      <c r="M2146" s="15">
        <v>0</v>
      </c>
      <c r="N2146" s="14">
        <v>0</v>
      </c>
      <c r="O2146" s="16">
        <v>0</v>
      </c>
      <c r="P2146" s="16">
        <v>0</v>
      </c>
      <c r="Q2146" s="16">
        <v>0</v>
      </c>
      <c r="R2146" s="16">
        <f>Q2146*16.876/100</f>
        <v>0</v>
      </c>
      <c r="S2146" s="17">
        <f t="shared" si="231"/>
        <v>0</v>
      </c>
      <c r="T2146" s="16">
        <v>0</v>
      </c>
      <c r="U2146" s="18">
        <f t="shared" si="232"/>
        <v>25.675000000000001</v>
      </c>
      <c r="V2146" s="18">
        <f t="shared" si="233"/>
        <v>0</v>
      </c>
      <c r="W2146" s="18">
        <f t="shared" si="234"/>
        <v>0</v>
      </c>
      <c r="X2146" s="27"/>
      <c r="Y2146" s="19">
        <f t="shared" si="235"/>
        <v>0</v>
      </c>
      <c r="Z2146" s="18">
        <f t="shared" si="236"/>
        <v>0</v>
      </c>
      <c r="AA2146" s="12">
        <v>395</v>
      </c>
      <c r="AB2146" s="12">
        <v>4429.5600000000004</v>
      </c>
      <c r="AC2146" s="28">
        <f>+I2146+Y2146-Z2146</f>
        <v>17.28</v>
      </c>
      <c r="AD2146" s="20">
        <f t="shared" si="237"/>
        <v>0</v>
      </c>
      <c r="AE2146">
        <v>0</v>
      </c>
    </row>
    <row r="2147" spans="1:31" x14ac:dyDescent="0.25">
      <c r="A2147" s="59">
        <v>45138</v>
      </c>
      <c r="B2147" s="60" t="s">
        <v>810</v>
      </c>
      <c r="C2147" s="60" t="s">
        <v>62</v>
      </c>
      <c r="D2147" s="60" t="s">
        <v>40</v>
      </c>
      <c r="E2147" s="60" t="s">
        <v>30</v>
      </c>
      <c r="F2147" s="10"/>
      <c r="G2147" s="10"/>
      <c r="H2147" s="11"/>
      <c r="I2147" s="63">
        <f>ROUND(SUMIFS(AC:AC,$A:$A,EOMONTH($A2147,-1),$B:$B,$B2147),2)</f>
        <v>0</v>
      </c>
      <c r="J2147" s="11"/>
      <c r="K2147" s="13"/>
      <c r="L2147" s="25"/>
      <c r="M2147" s="15"/>
      <c r="N2147" s="14"/>
      <c r="O2147" s="16"/>
      <c r="P2147" s="16"/>
      <c r="Q2147" s="16"/>
      <c r="R2147" s="16"/>
      <c r="S2147" s="17">
        <f t="shared" si="231"/>
        <v>0</v>
      </c>
      <c r="T2147" s="16"/>
      <c r="U2147" s="18">
        <f t="shared" si="232"/>
        <v>0</v>
      </c>
      <c r="V2147" s="18">
        <f t="shared" si="233"/>
        <v>0</v>
      </c>
      <c r="W2147" s="18">
        <f t="shared" si="234"/>
        <v>0</v>
      </c>
      <c r="X2147" s="27"/>
      <c r="Y2147" s="19">
        <f t="shared" si="235"/>
        <v>0</v>
      </c>
      <c r="Z2147" s="18">
        <f t="shared" si="236"/>
        <v>0</v>
      </c>
      <c r="AA2147" s="12"/>
      <c r="AB2147" s="12"/>
      <c r="AC2147" s="28">
        <f>+I2147+Y2147-Z2147</f>
        <v>0</v>
      </c>
      <c r="AD2147" s="20">
        <f t="shared" si="237"/>
        <v>0</v>
      </c>
      <c r="AE2147">
        <v>0</v>
      </c>
    </row>
    <row r="2148" spans="1:31" x14ac:dyDescent="0.25">
      <c r="A2148" s="9">
        <v>45138</v>
      </c>
      <c r="B2148" s="10" t="s">
        <v>81</v>
      </c>
      <c r="C2148" s="10" t="s">
        <v>62</v>
      </c>
      <c r="D2148" s="10" t="s">
        <v>40</v>
      </c>
      <c r="E2148" s="10" t="s">
        <v>30</v>
      </c>
      <c r="F2148" s="10">
        <v>60</v>
      </c>
      <c r="G2148" s="10">
        <v>65</v>
      </c>
      <c r="H2148" s="11">
        <f>SUMIFS(AA:AA,$A:$A,EOMONTH($A2148,-1),$B:$B,$B2148)</f>
        <v>264</v>
      </c>
      <c r="I2148" s="63">
        <f>ROUND(SUMIFS(AC:AC,$A:$A,EOMONTH($A2148,-1),$B:$B,$B2148),2)</f>
        <v>11.09</v>
      </c>
      <c r="J2148" s="11">
        <f>SUMIFS(AB:AB,$A:$A,EOMONTH($A2148,-1),$B:$B,$B2148)</f>
        <v>3962.64</v>
      </c>
      <c r="K2148" s="13">
        <v>0</v>
      </c>
      <c r="L2148" s="25">
        <v>0</v>
      </c>
      <c r="M2148" s="15">
        <v>160</v>
      </c>
      <c r="N2148" s="14">
        <v>1125.8</v>
      </c>
      <c r="O2148" s="16">
        <v>0</v>
      </c>
      <c r="P2148" s="16">
        <v>0</v>
      </c>
      <c r="Q2148" s="16">
        <v>0</v>
      </c>
      <c r="R2148" s="16">
        <f>Q2148*16.876/100</f>
        <v>0</v>
      </c>
      <c r="S2148" s="17">
        <f t="shared" si="231"/>
        <v>0</v>
      </c>
      <c r="T2148" s="16">
        <v>0</v>
      </c>
      <c r="U2148" s="18">
        <f t="shared" si="232"/>
        <v>17.16</v>
      </c>
      <c r="V2148" s="18">
        <f t="shared" si="233"/>
        <v>9.6</v>
      </c>
      <c r="W2148" s="18">
        <f t="shared" si="234"/>
        <v>1.6117440000000003</v>
      </c>
      <c r="X2148" s="27"/>
      <c r="Y2148" s="19">
        <f t="shared" si="235"/>
        <v>11.211743999999999</v>
      </c>
      <c r="Z2148" s="18">
        <f t="shared" si="236"/>
        <v>0</v>
      </c>
      <c r="AA2148" s="12">
        <v>424</v>
      </c>
      <c r="AB2148" s="12">
        <v>5088.4399999999996</v>
      </c>
      <c r="AC2148" s="28">
        <f>+I2148+Y2148-Z2148</f>
        <v>22.301743999999999</v>
      </c>
      <c r="AD2148" s="20">
        <f t="shared" si="237"/>
        <v>0</v>
      </c>
      <c r="AE2148">
        <v>0</v>
      </c>
    </row>
    <row r="2149" spans="1:31" x14ac:dyDescent="0.25">
      <c r="A2149" s="9">
        <v>45138</v>
      </c>
      <c r="B2149" s="10" t="s">
        <v>82</v>
      </c>
      <c r="C2149" s="10" t="s">
        <v>62</v>
      </c>
      <c r="D2149" s="10" t="s">
        <v>40</v>
      </c>
      <c r="E2149" s="10" t="s">
        <v>30</v>
      </c>
      <c r="F2149" s="10">
        <v>60</v>
      </c>
      <c r="G2149" s="10">
        <v>65</v>
      </c>
      <c r="H2149" s="11">
        <f>SUMIFS(AA:AA,$A:$A,EOMONTH($A2149,-1),$B:$B,$B2149)</f>
        <v>484</v>
      </c>
      <c r="I2149" s="63">
        <f>ROUND(SUMIFS(AC:AC,$A:$A,EOMONTH($A2149,-1),$B:$B,$B2149),2)</f>
        <v>21.3</v>
      </c>
      <c r="J2149" s="11">
        <f>SUMIFS(AB:AB,$A:$A,EOMONTH($A2149,-1),$B:$B,$B2149)</f>
        <v>5538.43</v>
      </c>
      <c r="K2149" s="13">
        <v>0</v>
      </c>
      <c r="L2149" s="25">
        <v>0</v>
      </c>
      <c r="M2149" s="15">
        <v>0</v>
      </c>
      <c r="N2149" s="14">
        <v>0</v>
      </c>
      <c r="O2149" s="16">
        <v>0</v>
      </c>
      <c r="P2149" s="16">
        <v>0</v>
      </c>
      <c r="Q2149" s="16">
        <v>0</v>
      </c>
      <c r="R2149" s="16">
        <f>Q2149*16.876/100</f>
        <v>0</v>
      </c>
      <c r="S2149" s="17">
        <f t="shared" si="231"/>
        <v>0</v>
      </c>
      <c r="T2149" s="16">
        <v>0</v>
      </c>
      <c r="U2149" s="18">
        <f t="shared" si="232"/>
        <v>31.46</v>
      </c>
      <c r="V2149" s="18">
        <f t="shared" si="233"/>
        <v>0</v>
      </c>
      <c r="W2149" s="18">
        <f t="shared" si="234"/>
        <v>0</v>
      </c>
      <c r="X2149" s="27"/>
      <c r="Y2149" s="19">
        <f t="shared" si="235"/>
        <v>0</v>
      </c>
      <c r="Z2149" s="18">
        <f t="shared" si="236"/>
        <v>0</v>
      </c>
      <c r="AA2149" s="12">
        <v>484</v>
      </c>
      <c r="AB2149" s="12">
        <v>5538.43</v>
      </c>
      <c r="AC2149" s="28">
        <f>+I2149+Y2149-Z2149</f>
        <v>21.3</v>
      </c>
      <c r="AD2149" s="20">
        <f t="shared" si="237"/>
        <v>0</v>
      </c>
      <c r="AE2149">
        <v>0</v>
      </c>
    </row>
    <row r="2150" spans="1:31" x14ac:dyDescent="0.25">
      <c r="A2150" s="9">
        <v>45138</v>
      </c>
      <c r="B2150" s="10" t="s">
        <v>83</v>
      </c>
      <c r="C2150" s="10" t="s">
        <v>62</v>
      </c>
      <c r="D2150" s="10" t="s">
        <v>40</v>
      </c>
      <c r="E2150" s="10" t="s">
        <v>30</v>
      </c>
      <c r="F2150" s="10">
        <v>60</v>
      </c>
      <c r="G2150" s="10">
        <v>65</v>
      </c>
      <c r="H2150" s="11">
        <f>SUMIFS(AA:AA,$A:$A,EOMONTH($A2150,-1),$B:$B,$B2150)</f>
        <v>367</v>
      </c>
      <c r="I2150" s="63">
        <f>ROUND(SUMIFS(AC:AC,$A:$A,EOMONTH($A2150,-1),$B:$B,$B2150),2)</f>
        <v>16.010000000000002</v>
      </c>
      <c r="J2150" s="11">
        <f>SUMIFS(AB:AB,$A:$A,EOMONTH($A2150,-1),$B:$B,$B2150)</f>
        <v>5508.67</v>
      </c>
      <c r="K2150" s="13">
        <v>0</v>
      </c>
      <c r="L2150" s="25">
        <v>0</v>
      </c>
      <c r="M2150" s="15">
        <v>0</v>
      </c>
      <c r="N2150" s="14">
        <v>0</v>
      </c>
      <c r="O2150" s="16">
        <v>0</v>
      </c>
      <c r="P2150" s="16">
        <v>0</v>
      </c>
      <c r="Q2150" s="16">
        <v>0</v>
      </c>
      <c r="R2150" s="16">
        <f>Q2150*16.876/100</f>
        <v>0</v>
      </c>
      <c r="S2150" s="17">
        <f t="shared" si="231"/>
        <v>0</v>
      </c>
      <c r="T2150" s="16">
        <v>0</v>
      </c>
      <c r="U2150" s="18">
        <f t="shared" si="232"/>
        <v>23.855</v>
      </c>
      <c r="V2150" s="18">
        <f t="shared" si="233"/>
        <v>0</v>
      </c>
      <c r="W2150" s="18">
        <f t="shared" si="234"/>
        <v>0</v>
      </c>
      <c r="X2150" s="27"/>
      <c r="Y2150" s="19">
        <f t="shared" si="235"/>
        <v>0</v>
      </c>
      <c r="Z2150" s="18">
        <f t="shared" si="236"/>
        <v>0</v>
      </c>
      <c r="AA2150" s="12">
        <v>367</v>
      </c>
      <c r="AB2150" s="12">
        <v>5508.67</v>
      </c>
      <c r="AC2150" s="28">
        <f>+I2150+Y2150-Z2150</f>
        <v>16.010000000000002</v>
      </c>
      <c r="AD2150" s="20">
        <f t="shared" si="237"/>
        <v>0</v>
      </c>
      <c r="AE2150">
        <v>0</v>
      </c>
    </row>
    <row r="2151" spans="1:31" x14ac:dyDescent="0.25">
      <c r="A2151" s="9">
        <v>45138</v>
      </c>
      <c r="B2151" s="10" t="s">
        <v>84</v>
      </c>
      <c r="C2151" s="10" t="s">
        <v>62</v>
      </c>
      <c r="D2151" s="10" t="s">
        <v>40</v>
      </c>
      <c r="E2151" s="10" t="s">
        <v>30</v>
      </c>
      <c r="F2151" s="10">
        <v>60</v>
      </c>
      <c r="G2151" s="10">
        <v>65</v>
      </c>
      <c r="H2151" s="11">
        <f>SUMIFS(AA:AA,$A:$A,EOMONTH($A2151,-1),$B:$B,$B2151)</f>
        <v>764</v>
      </c>
      <c r="I2151" s="63">
        <f>ROUND(SUMIFS(AC:AC,$A:$A,EOMONTH($A2151,-1),$B:$B,$B2151),2)</f>
        <v>33.94</v>
      </c>
      <c r="J2151" s="11">
        <f>SUMIFS(AB:AB,$A:$A,EOMONTH($A2151,-1),$B:$B,$B2151)</f>
        <v>8231.16</v>
      </c>
      <c r="K2151" s="13">
        <v>0</v>
      </c>
      <c r="L2151" s="25">
        <v>0</v>
      </c>
      <c r="M2151" s="15">
        <v>0</v>
      </c>
      <c r="N2151" s="14">
        <v>0</v>
      </c>
      <c r="O2151" s="16">
        <v>0</v>
      </c>
      <c r="P2151" s="16">
        <v>0</v>
      </c>
      <c r="Q2151" s="16">
        <v>0</v>
      </c>
      <c r="R2151" s="16">
        <f>Q2151*16.876/100</f>
        <v>0</v>
      </c>
      <c r="S2151" s="17">
        <f t="shared" si="231"/>
        <v>0</v>
      </c>
      <c r="T2151" s="16">
        <v>0</v>
      </c>
      <c r="U2151" s="18">
        <f t="shared" si="232"/>
        <v>49.66</v>
      </c>
      <c r="V2151" s="18">
        <f t="shared" si="233"/>
        <v>0</v>
      </c>
      <c r="W2151" s="18">
        <f t="shared" si="234"/>
        <v>0</v>
      </c>
      <c r="X2151" s="27"/>
      <c r="Y2151" s="19">
        <f t="shared" si="235"/>
        <v>0</v>
      </c>
      <c r="Z2151" s="18">
        <f t="shared" si="236"/>
        <v>0</v>
      </c>
      <c r="AA2151" s="12">
        <v>764</v>
      </c>
      <c r="AB2151" s="12">
        <v>8231.16</v>
      </c>
      <c r="AC2151" s="28">
        <f>+I2151+Y2151-Z2151</f>
        <v>33.94</v>
      </c>
      <c r="AD2151" s="20">
        <f t="shared" si="237"/>
        <v>0</v>
      </c>
      <c r="AE2151">
        <v>0</v>
      </c>
    </row>
    <row r="2152" spans="1:31" x14ac:dyDescent="0.25">
      <c r="A2152" s="9">
        <v>45138</v>
      </c>
      <c r="B2152" s="10" t="s">
        <v>85</v>
      </c>
      <c r="C2152" s="10" t="s">
        <v>39</v>
      </c>
      <c r="D2152" s="10" t="s">
        <v>40</v>
      </c>
      <c r="E2152" s="10" t="s">
        <v>30</v>
      </c>
      <c r="F2152" s="10">
        <v>60</v>
      </c>
      <c r="G2152" s="10">
        <v>65</v>
      </c>
      <c r="H2152" s="11">
        <f>SUMIFS(AA:AA,$A:$A,EOMONTH($A2152,-1),$B:$B,$B2152)</f>
        <v>-4</v>
      </c>
      <c r="I2152" s="63">
        <f>ROUND(SUMIFS(AC:AC,$A:$A,EOMONTH($A2152,-1),$B:$B,$B2152),2)</f>
        <v>9.74</v>
      </c>
      <c r="J2152" s="11">
        <f>SUMIFS(AB:AB,$A:$A,EOMONTH($A2152,-1),$B:$B,$B2152)</f>
        <v>-61.6</v>
      </c>
      <c r="K2152" s="13">
        <v>0</v>
      </c>
      <c r="L2152" s="25">
        <v>0</v>
      </c>
      <c r="M2152" s="15">
        <v>0</v>
      </c>
      <c r="N2152" s="14">
        <v>0</v>
      </c>
      <c r="O2152" s="16">
        <v>0</v>
      </c>
      <c r="P2152" s="16">
        <v>0</v>
      </c>
      <c r="Q2152" s="16">
        <v>0</v>
      </c>
      <c r="R2152" s="16">
        <f>Q2152*16.876/100</f>
        <v>0</v>
      </c>
      <c r="S2152" s="17">
        <f t="shared" si="231"/>
        <v>0</v>
      </c>
      <c r="T2152" s="16">
        <v>0</v>
      </c>
      <c r="U2152" s="18">
        <f t="shared" si="232"/>
        <v>-0.26</v>
      </c>
      <c r="V2152" s="18">
        <f t="shared" si="233"/>
        <v>0</v>
      </c>
      <c r="W2152" s="18">
        <f t="shared" si="234"/>
        <v>0</v>
      </c>
      <c r="X2152" s="27"/>
      <c r="Y2152" s="19">
        <f t="shared" si="235"/>
        <v>0</v>
      </c>
      <c r="Z2152" s="18">
        <f t="shared" si="236"/>
        <v>0</v>
      </c>
      <c r="AA2152" s="12">
        <v>-4</v>
      </c>
      <c r="AB2152" s="12">
        <v>-61.6</v>
      </c>
      <c r="AC2152" s="28">
        <f>+I2152+Y2152-Z2152</f>
        <v>9.74</v>
      </c>
      <c r="AD2152" s="20">
        <f t="shared" si="237"/>
        <v>0</v>
      </c>
      <c r="AE2152">
        <v>10</v>
      </c>
    </row>
    <row r="2153" spans="1:31" x14ac:dyDescent="0.25">
      <c r="A2153" s="59">
        <v>45138</v>
      </c>
      <c r="B2153" s="60" t="s">
        <v>792</v>
      </c>
      <c r="C2153" s="60" t="s">
        <v>39</v>
      </c>
      <c r="D2153" s="60" t="s">
        <v>40</v>
      </c>
      <c r="E2153" s="60" t="s">
        <v>30</v>
      </c>
      <c r="F2153" s="10"/>
      <c r="G2153" s="10"/>
      <c r="H2153" s="11"/>
      <c r="I2153" s="63">
        <f>ROUND(SUMIFS(AC:AC,$A:$A,EOMONTH($A2153,-1),$B:$B,$B2153),2)</f>
        <v>0</v>
      </c>
      <c r="J2153" s="11"/>
      <c r="K2153" s="13"/>
      <c r="L2153" s="25"/>
      <c r="M2153" s="15"/>
      <c r="N2153" s="14"/>
      <c r="O2153" s="16"/>
      <c r="P2153" s="16"/>
      <c r="Q2153" s="16"/>
      <c r="R2153" s="16"/>
      <c r="S2153" s="17">
        <f t="shared" si="231"/>
        <v>0</v>
      </c>
      <c r="T2153" s="16"/>
      <c r="U2153" s="18">
        <f t="shared" si="232"/>
        <v>0</v>
      </c>
      <c r="V2153" s="18">
        <f t="shared" si="233"/>
        <v>0</v>
      </c>
      <c r="W2153" s="18">
        <f t="shared" si="234"/>
        <v>0</v>
      </c>
      <c r="X2153" s="27"/>
      <c r="Y2153" s="19">
        <f t="shared" si="235"/>
        <v>0</v>
      </c>
      <c r="Z2153" s="18">
        <f t="shared" si="236"/>
        <v>0</v>
      </c>
      <c r="AA2153" s="12"/>
      <c r="AB2153" s="12"/>
      <c r="AC2153" s="28">
        <f>+I2153+Y2153-Z2153</f>
        <v>0</v>
      </c>
      <c r="AD2153" s="20">
        <f t="shared" si="237"/>
        <v>0</v>
      </c>
      <c r="AE2153">
        <v>0</v>
      </c>
    </row>
    <row r="2154" spans="1:31" x14ac:dyDescent="0.25">
      <c r="A2154" s="59">
        <v>45138</v>
      </c>
      <c r="B2154" s="60" t="s">
        <v>827</v>
      </c>
      <c r="C2154" s="60" t="s">
        <v>62</v>
      </c>
      <c r="D2154" s="60" t="s">
        <v>29</v>
      </c>
      <c r="E2154" s="60" t="s">
        <v>30</v>
      </c>
      <c r="F2154" s="10"/>
      <c r="G2154" s="10"/>
      <c r="H2154" s="11"/>
      <c r="I2154" s="63">
        <f>ROUND(SUMIFS(AC:AC,$A:$A,EOMONTH($A2154,-1),$B:$B,$B2154),2)</f>
        <v>0</v>
      </c>
      <c r="J2154" s="11"/>
      <c r="K2154" s="13"/>
      <c r="L2154" s="25"/>
      <c r="M2154" s="15"/>
      <c r="N2154" s="14"/>
      <c r="O2154" s="16"/>
      <c r="P2154" s="16"/>
      <c r="Q2154" s="16"/>
      <c r="R2154" s="16"/>
      <c r="S2154" s="17">
        <f t="shared" si="231"/>
        <v>0</v>
      </c>
      <c r="T2154" s="16"/>
      <c r="U2154" s="18">
        <f t="shared" si="232"/>
        <v>0</v>
      </c>
      <c r="V2154" s="18">
        <f t="shared" si="233"/>
        <v>0</v>
      </c>
      <c r="W2154" s="18">
        <f t="shared" si="234"/>
        <v>0</v>
      </c>
      <c r="X2154" s="27"/>
      <c r="Y2154" s="19">
        <f t="shared" si="235"/>
        <v>0</v>
      </c>
      <c r="Z2154" s="18">
        <f t="shared" si="236"/>
        <v>0</v>
      </c>
      <c r="AA2154" s="12"/>
      <c r="AB2154" s="12"/>
      <c r="AC2154" s="28">
        <f>+I2154+Y2154-Z2154</f>
        <v>0</v>
      </c>
      <c r="AD2154" s="20">
        <f t="shared" si="237"/>
        <v>0</v>
      </c>
      <c r="AE2154">
        <v>0</v>
      </c>
    </row>
    <row r="2155" spans="1:31" x14ac:dyDescent="0.25">
      <c r="A2155" s="9">
        <v>45138</v>
      </c>
      <c r="B2155" s="10" t="s">
        <v>86</v>
      </c>
      <c r="C2155" s="10" t="s">
        <v>62</v>
      </c>
      <c r="D2155" s="10" t="s">
        <v>40</v>
      </c>
      <c r="E2155" s="10" t="s">
        <v>30</v>
      </c>
      <c r="F2155" s="10">
        <v>90</v>
      </c>
      <c r="G2155" s="10">
        <v>98</v>
      </c>
      <c r="H2155" s="11">
        <f>SUMIFS(AA:AA,$A:$A,EOMONTH($A2155,-1),$B:$B,$B2155)</f>
        <v>269</v>
      </c>
      <c r="I2155" s="63">
        <f>ROUND(SUMIFS(AC:AC,$A:$A,EOMONTH($A2155,-1),$B:$B,$B2155),2)</f>
        <v>4.96</v>
      </c>
      <c r="J2155" s="11">
        <f>SUMIFS(AB:AB,$A:$A,EOMONTH($A2155,-1),$B:$B,$B2155)</f>
        <v>3501.6</v>
      </c>
      <c r="K2155" s="13">
        <v>0</v>
      </c>
      <c r="L2155" s="25">
        <v>0</v>
      </c>
      <c r="M2155" s="15">
        <v>0</v>
      </c>
      <c r="N2155" s="14">
        <v>0</v>
      </c>
      <c r="O2155" s="16">
        <v>12</v>
      </c>
      <c r="P2155" s="16">
        <v>247.44</v>
      </c>
      <c r="Q2155" s="16">
        <v>0</v>
      </c>
      <c r="R2155" s="16">
        <f>Q2155*16.876/100</f>
        <v>0</v>
      </c>
      <c r="S2155" s="17">
        <f t="shared" si="231"/>
        <v>0</v>
      </c>
      <c r="T2155" s="16">
        <v>0</v>
      </c>
      <c r="U2155" s="18">
        <f t="shared" si="232"/>
        <v>26.361999999999998</v>
      </c>
      <c r="V2155" s="18">
        <f t="shared" si="233"/>
        <v>0</v>
      </c>
      <c r="W2155" s="18">
        <f t="shared" si="234"/>
        <v>0</v>
      </c>
      <c r="X2155" s="27"/>
      <c r="Y2155" s="19">
        <f t="shared" si="235"/>
        <v>0</v>
      </c>
      <c r="Z2155" s="18">
        <f t="shared" si="236"/>
        <v>1.1759999999999999</v>
      </c>
      <c r="AA2155" s="12">
        <v>257</v>
      </c>
      <c r="AB2155" s="12">
        <v>3345.39</v>
      </c>
      <c r="AC2155" s="28">
        <f>+I2155+Y2155-Z2155</f>
        <v>3.7839999999999998</v>
      </c>
      <c r="AD2155" s="20">
        <f t="shared" si="237"/>
        <v>0</v>
      </c>
      <c r="AE2155">
        <v>0</v>
      </c>
    </row>
    <row r="2156" spans="1:31" x14ac:dyDescent="0.25">
      <c r="A2156" s="9">
        <v>45138</v>
      </c>
      <c r="B2156" s="10" t="s">
        <v>87</v>
      </c>
      <c r="C2156" s="10" t="s">
        <v>62</v>
      </c>
      <c r="D2156" s="10" t="s">
        <v>40</v>
      </c>
      <c r="E2156" s="10" t="s">
        <v>30</v>
      </c>
      <c r="F2156" s="10">
        <v>90</v>
      </c>
      <c r="G2156" s="10">
        <v>98</v>
      </c>
      <c r="H2156" s="11">
        <f>SUMIFS(AA:AA,$A:$A,EOMONTH($A2156,-1),$B:$B,$B2156)</f>
        <v>449</v>
      </c>
      <c r="I2156" s="63">
        <f>ROUND(SUMIFS(AC:AC,$A:$A,EOMONTH($A2156,-1),$B:$B,$B2156),2)</f>
        <v>18.8</v>
      </c>
      <c r="J2156" s="11">
        <f>SUMIFS(AB:AB,$A:$A,EOMONTH($A2156,-1),$B:$B,$B2156)</f>
        <v>5786.28</v>
      </c>
      <c r="K2156" s="13">
        <v>0</v>
      </c>
      <c r="L2156" s="25">
        <v>0</v>
      </c>
      <c r="M2156" s="15">
        <v>0</v>
      </c>
      <c r="N2156" s="14">
        <v>0</v>
      </c>
      <c r="O2156" s="16">
        <v>0</v>
      </c>
      <c r="P2156" s="16">
        <v>0</v>
      </c>
      <c r="Q2156" s="16">
        <v>0</v>
      </c>
      <c r="R2156" s="16">
        <f>Q2156*16.876/100</f>
        <v>0</v>
      </c>
      <c r="S2156" s="17">
        <f t="shared" si="231"/>
        <v>0</v>
      </c>
      <c r="T2156" s="16">
        <v>0</v>
      </c>
      <c r="U2156" s="18">
        <f t="shared" si="232"/>
        <v>44.002000000000002</v>
      </c>
      <c r="V2156" s="18">
        <f t="shared" si="233"/>
        <v>0</v>
      </c>
      <c r="W2156" s="18">
        <f t="shared" si="234"/>
        <v>0</v>
      </c>
      <c r="X2156" s="27"/>
      <c r="Y2156" s="19">
        <f t="shared" si="235"/>
        <v>0</v>
      </c>
      <c r="Z2156" s="18">
        <f t="shared" si="236"/>
        <v>0</v>
      </c>
      <c r="AA2156" s="12">
        <v>449</v>
      </c>
      <c r="AB2156" s="12">
        <v>5786.28</v>
      </c>
      <c r="AC2156" s="28">
        <f>+I2156+Y2156-Z2156</f>
        <v>18.8</v>
      </c>
      <c r="AD2156" s="20">
        <f t="shared" si="237"/>
        <v>0</v>
      </c>
      <c r="AE2156">
        <v>0</v>
      </c>
    </row>
    <row r="2157" spans="1:31" x14ac:dyDescent="0.25">
      <c r="A2157" s="9">
        <v>45138</v>
      </c>
      <c r="B2157" s="10" t="s">
        <v>88</v>
      </c>
      <c r="C2157" s="10" t="s">
        <v>62</v>
      </c>
      <c r="D2157" s="10" t="s">
        <v>40</v>
      </c>
      <c r="E2157" s="10" t="s">
        <v>30</v>
      </c>
      <c r="F2157" s="10">
        <v>90</v>
      </c>
      <c r="G2157" s="10">
        <v>98</v>
      </c>
      <c r="H2157" s="11">
        <f>SUMIFS(AA:AA,$A:$A,EOMONTH($A2157,-1),$B:$B,$B2157)</f>
        <v>350</v>
      </c>
      <c r="I2157" s="63">
        <f>ROUND(SUMIFS(AC:AC,$A:$A,EOMONTH($A2157,-1),$B:$B,$B2157),2)</f>
        <v>13.9</v>
      </c>
      <c r="J2157" s="11">
        <f>SUMIFS(AB:AB,$A:$A,EOMONTH($A2157,-1),$B:$B,$B2157)</f>
        <v>4481.54</v>
      </c>
      <c r="K2157" s="13">
        <v>0</v>
      </c>
      <c r="L2157" s="25">
        <v>0</v>
      </c>
      <c r="M2157" s="15">
        <v>0</v>
      </c>
      <c r="N2157" s="14">
        <v>0</v>
      </c>
      <c r="O2157" s="16">
        <v>24</v>
      </c>
      <c r="P2157" s="16">
        <v>494.88</v>
      </c>
      <c r="Q2157" s="16">
        <v>0</v>
      </c>
      <c r="R2157" s="16">
        <f>Q2157*16.876/100</f>
        <v>0</v>
      </c>
      <c r="S2157" s="17">
        <f t="shared" si="231"/>
        <v>0</v>
      </c>
      <c r="T2157" s="16">
        <v>0</v>
      </c>
      <c r="U2157" s="18">
        <f t="shared" si="232"/>
        <v>34.299999999999997</v>
      </c>
      <c r="V2157" s="18">
        <f t="shared" si="233"/>
        <v>0</v>
      </c>
      <c r="W2157" s="18">
        <f t="shared" si="234"/>
        <v>0</v>
      </c>
      <c r="X2157" s="27"/>
      <c r="Y2157" s="19">
        <f t="shared" si="235"/>
        <v>0</v>
      </c>
      <c r="Z2157" s="18">
        <f t="shared" si="236"/>
        <v>2.3519999999999999</v>
      </c>
      <c r="AA2157" s="12">
        <v>326</v>
      </c>
      <c r="AB2157" s="12">
        <v>4174.2299999999996</v>
      </c>
      <c r="AC2157" s="28">
        <f>+I2157+Y2157-Z2157</f>
        <v>11.548</v>
      </c>
      <c r="AD2157" s="20">
        <f t="shared" si="237"/>
        <v>0</v>
      </c>
      <c r="AE2157">
        <v>0</v>
      </c>
    </row>
    <row r="2158" spans="1:31" x14ac:dyDescent="0.25">
      <c r="A2158" s="9">
        <v>45138</v>
      </c>
      <c r="B2158" s="10" t="s">
        <v>89</v>
      </c>
      <c r="C2158" s="10" t="s">
        <v>62</v>
      </c>
      <c r="D2158" s="10" t="s">
        <v>40</v>
      </c>
      <c r="E2158" s="10" t="s">
        <v>30</v>
      </c>
      <c r="F2158" s="10">
        <v>90</v>
      </c>
      <c r="G2158" s="10">
        <v>98</v>
      </c>
      <c r="H2158" s="11">
        <f>SUMIFS(AA:AA,$A:$A,EOMONTH($A2158,-1),$B:$B,$B2158)</f>
        <v>135</v>
      </c>
      <c r="I2158" s="63">
        <f>ROUND(SUMIFS(AC:AC,$A:$A,EOMONTH($A2158,-1),$B:$B,$B2158),2)</f>
        <v>5.89</v>
      </c>
      <c r="J2158" s="11">
        <f>SUMIFS(AB:AB,$A:$A,EOMONTH($A2158,-1),$B:$B,$B2158)</f>
        <v>2895.75</v>
      </c>
      <c r="K2158" s="13">
        <v>0</v>
      </c>
      <c r="L2158" s="25">
        <v>0</v>
      </c>
      <c r="M2158" s="15">
        <v>0</v>
      </c>
      <c r="N2158" s="14">
        <v>0</v>
      </c>
      <c r="O2158" s="16">
        <v>12</v>
      </c>
      <c r="P2158" s="16">
        <v>247.44</v>
      </c>
      <c r="Q2158" s="16">
        <v>0</v>
      </c>
      <c r="R2158" s="16">
        <f>Q2158*16.876/100</f>
        <v>0</v>
      </c>
      <c r="S2158" s="17">
        <f t="shared" si="231"/>
        <v>0</v>
      </c>
      <c r="T2158" s="16">
        <v>0</v>
      </c>
      <c r="U2158" s="18">
        <f t="shared" si="232"/>
        <v>13.23</v>
      </c>
      <c r="V2158" s="18">
        <f t="shared" si="233"/>
        <v>0</v>
      </c>
      <c r="W2158" s="18">
        <f t="shared" si="234"/>
        <v>0</v>
      </c>
      <c r="X2158" s="27"/>
      <c r="Y2158" s="19">
        <f t="shared" si="235"/>
        <v>0</v>
      </c>
      <c r="Z2158" s="18">
        <f t="shared" si="236"/>
        <v>1.1759999999999999</v>
      </c>
      <c r="AA2158" s="12">
        <v>123</v>
      </c>
      <c r="AB2158" s="12">
        <v>2638.35</v>
      </c>
      <c r="AC2158" s="28">
        <f>+I2158+Y2158-Z2158</f>
        <v>4.7139999999999995</v>
      </c>
      <c r="AD2158" s="20">
        <f t="shared" si="237"/>
        <v>0</v>
      </c>
      <c r="AE2158">
        <v>0</v>
      </c>
    </row>
    <row r="2159" spans="1:31" x14ac:dyDescent="0.25">
      <c r="A2159" s="9">
        <v>45138</v>
      </c>
      <c r="B2159" s="10" t="s">
        <v>90</v>
      </c>
      <c r="C2159" s="10" t="s">
        <v>62</v>
      </c>
      <c r="D2159" s="10" t="s">
        <v>40</v>
      </c>
      <c r="E2159" s="10" t="s">
        <v>30</v>
      </c>
      <c r="F2159" s="10">
        <v>90</v>
      </c>
      <c r="G2159" s="10">
        <v>98</v>
      </c>
      <c r="H2159" s="11">
        <f>SUMIFS(AA:AA,$A:$A,EOMONTH($A2159,-1),$B:$B,$B2159)</f>
        <v>116</v>
      </c>
      <c r="I2159" s="63">
        <f>ROUND(SUMIFS(AC:AC,$A:$A,EOMONTH($A2159,-1),$B:$B,$B2159),2)</f>
        <v>3.12</v>
      </c>
      <c r="J2159" s="11">
        <f>SUMIFS(AB:AB,$A:$A,EOMONTH($A2159,-1),$B:$B,$B2159)</f>
        <v>2488.1999999999998</v>
      </c>
      <c r="K2159" s="13">
        <v>0</v>
      </c>
      <c r="L2159" s="25">
        <v>0</v>
      </c>
      <c r="M2159" s="15">
        <v>0</v>
      </c>
      <c r="N2159" s="14">
        <v>0</v>
      </c>
      <c r="O2159" s="16">
        <v>24</v>
      </c>
      <c r="P2159" s="16">
        <v>494.88</v>
      </c>
      <c r="Q2159" s="16">
        <v>0</v>
      </c>
      <c r="R2159" s="16">
        <f>Q2159*16.876/100</f>
        <v>0</v>
      </c>
      <c r="S2159" s="17">
        <f t="shared" si="231"/>
        <v>0</v>
      </c>
      <c r="T2159" s="16">
        <v>0</v>
      </c>
      <c r="U2159" s="18">
        <f t="shared" si="232"/>
        <v>11.368</v>
      </c>
      <c r="V2159" s="18">
        <f t="shared" si="233"/>
        <v>0</v>
      </c>
      <c r="W2159" s="18">
        <f t="shared" si="234"/>
        <v>0</v>
      </c>
      <c r="X2159" s="27"/>
      <c r="Y2159" s="19">
        <f t="shared" si="235"/>
        <v>0</v>
      </c>
      <c r="Z2159" s="18">
        <f t="shared" si="236"/>
        <v>2.3519999999999999</v>
      </c>
      <c r="AA2159" s="12">
        <v>92</v>
      </c>
      <c r="AB2159" s="12">
        <v>1973.4</v>
      </c>
      <c r="AC2159" s="28">
        <f>+I2159+Y2159-Z2159</f>
        <v>0.76800000000000024</v>
      </c>
      <c r="AD2159" s="20">
        <f t="shared" si="237"/>
        <v>0</v>
      </c>
      <c r="AE2159">
        <v>0</v>
      </c>
    </row>
    <row r="2160" spans="1:31" x14ac:dyDescent="0.25">
      <c r="A2160" s="9">
        <v>45138</v>
      </c>
      <c r="B2160" s="10" t="s">
        <v>91</v>
      </c>
      <c r="C2160" s="10" t="s">
        <v>62</v>
      </c>
      <c r="D2160" s="10" t="s">
        <v>40</v>
      </c>
      <c r="E2160" s="10" t="s">
        <v>30</v>
      </c>
      <c r="F2160" s="10">
        <v>90</v>
      </c>
      <c r="G2160" s="10">
        <v>98</v>
      </c>
      <c r="H2160" s="11">
        <f>SUMIFS(AA:AA,$A:$A,EOMONTH($A2160,-1),$B:$B,$B2160)</f>
        <v>295</v>
      </c>
      <c r="I2160" s="63">
        <f>ROUND(SUMIFS(AC:AC,$A:$A,EOMONTH($A2160,-1),$B:$B,$B2160),2)</f>
        <v>11.83</v>
      </c>
      <c r="J2160" s="11">
        <f>SUMIFS(AB:AB,$A:$A,EOMONTH($A2160,-1),$B:$B,$B2160)</f>
        <v>6327.75</v>
      </c>
      <c r="K2160" s="13">
        <v>0</v>
      </c>
      <c r="L2160" s="25">
        <v>0</v>
      </c>
      <c r="M2160" s="15">
        <v>0</v>
      </c>
      <c r="N2160" s="14">
        <v>0</v>
      </c>
      <c r="O2160" s="16">
        <v>0</v>
      </c>
      <c r="P2160" s="16">
        <v>0</v>
      </c>
      <c r="Q2160" s="16">
        <v>0</v>
      </c>
      <c r="R2160" s="16">
        <f>Q2160*16.876/100</f>
        <v>0</v>
      </c>
      <c r="S2160" s="17">
        <f t="shared" si="231"/>
        <v>0</v>
      </c>
      <c r="T2160" s="16">
        <v>0</v>
      </c>
      <c r="U2160" s="18">
        <f t="shared" si="232"/>
        <v>28.91</v>
      </c>
      <c r="V2160" s="18">
        <f t="shared" si="233"/>
        <v>0</v>
      </c>
      <c r="W2160" s="18">
        <f t="shared" si="234"/>
        <v>0</v>
      </c>
      <c r="X2160" s="27"/>
      <c r="Y2160" s="19">
        <f t="shared" si="235"/>
        <v>0</v>
      </c>
      <c r="Z2160" s="18">
        <f t="shared" si="236"/>
        <v>0</v>
      </c>
      <c r="AA2160" s="12">
        <v>295</v>
      </c>
      <c r="AB2160" s="12">
        <v>6327.75</v>
      </c>
      <c r="AC2160" s="28">
        <f>+I2160+Y2160-Z2160</f>
        <v>11.83</v>
      </c>
      <c r="AD2160" s="20">
        <f t="shared" si="237"/>
        <v>0</v>
      </c>
      <c r="AE2160">
        <v>0</v>
      </c>
    </row>
    <row r="2161" spans="1:31" x14ac:dyDescent="0.25">
      <c r="A2161" s="9">
        <v>45138</v>
      </c>
      <c r="B2161" s="10" t="s">
        <v>92</v>
      </c>
      <c r="C2161" s="10" t="s">
        <v>62</v>
      </c>
      <c r="D2161" s="10" t="s">
        <v>40</v>
      </c>
      <c r="E2161" s="10" t="s">
        <v>30</v>
      </c>
      <c r="F2161" s="10">
        <v>90</v>
      </c>
      <c r="G2161" s="10">
        <v>98</v>
      </c>
      <c r="H2161" s="11">
        <f>SUMIFS(AA:AA,$A:$A,EOMONTH($A2161,-1),$B:$B,$B2161)</f>
        <v>457</v>
      </c>
      <c r="I2161" s="63">
        <f>ROUND(SUMIFS(AC:AC,$A:$A,EOMONTH($A2161,-1),$B:$B,$B2161),2)</f>
        <v>19.149999999999999</v>
      </c>
      <c r="J2161" s="11">
        <f>SUMIFS(AB:AB,$A:$A,EOMONTH($A2161,-1),$B:$B,$B2161)</f>
        <v>7548.58</v>
      </c>
      <c r="K2161" s="13">
        <v>0</v>
      </c>
      <c r="L2161" s="25">
        <v>0</v>
      </c>
      <c r="M2161" s="15">
        <v>0</v>
      </c>
      <c r="N2161" s="14">
        <v>0</v>
      </c>
      <c r="O2161" s="16">
        <v>0</v>
      </c>
      <c r="P2161" s="16">
        <v>0</v>
      </c>
      <c r="Q2161" s="16">
        <v>0</v>
      </c>
      <c r="R2161" s="16">
        <f>Q2161*16.876/100</f>
        <v>0</v>
      </c>
      <c r="S2161" s="17">
        <f t="shared" si="231"/>
        <v>0</v>
      </c>
      <c r="T2161" s="16">
        <v>0</v>
      </c>
      <c r="U2161" s="18">
        <f t="shared" si="232"/>
        <v>44.786000000000001</v>
      </c>
      <c r="V2161" s="18">
        <f t="shared" si="233"/>
        <v>0</v>
      </c>
      <c r="W2161" s="18">
        <f t="shared" si="234"/>
        <v>0</v>
      </c>
      <c r="X2161" s="27"/>
      <c r="Y2161" s="19">
        <f t="shared" si="235"/>
        <v>0</v>
      </c>
      <c r="Z2161" s="18">
        <f t="shared" si="236"/>
        <v>0</v>
      </c>
      <c r="AA2161" s="12">
        <v>457</v>
      </c>
      <c r="AB2161" s="12">
        <v>7548.58</v>
      </c>
      <c r="AC2161" s="28">
        <f>+I2161+Y2161-Z2161</f>
        <v>19.149999999999999</v>
      </c>
      <c r="AD2161" s="20">
        <f t="shared" si="237"/>
        <v>0</v>
      </c>
      <c r="AE2161">
        <v>0</v>
      </c>
    </row>
    <row r="2162" spans="1:31" x14ac:dyDescent="0.25">
      <c r="A2162" s="59">
        <v>45138</v>
      </c>
      <c r="B2162" s="60" t="s">
        <v>793</v>
      </c>
      <c r="C2162" s="60" t="s">
        <v>39</v>
      </c>
      <c r="D2162" s="60" t="s">
        <v>40</v>
      </c>
      <c r="E2162" s="60" t="s">
        <v>30</v>
      </c>
      <c r="F2162" s="10"/>
      <c r="G2162" s="10"/>
      <c r="H2162" s="11"/>
      <c r="I2162" s="63">
        <f>ROUND(SUMIFS(AC:AC,$A:$A,EOMONTH($A2162,-1),$B:$B,$B2162),2)</f>
        <v>0</v>
      </c>
      <c r="J2162" s="11"/>
      <c r="K2162" s="13"/>
      <c r="L2162" s="25"/>
      <c r="M2162" s="15"/>
      <c r="N2162" s="14"/>
      <c r="O2162" s="16"/>
      <c r="P2162" s="16"/>
      <c r="Q2162" s="16"/>
      <c r="R2162" s="16"/>
      <c r="S2162" s="17">
        <f t="shared" si="231"/>
        <v>0</v>
      </c>
      <c r="T2162" s="16"/>
      <c r="U2162" s="18">
        <f t="shared" si="232"/>
        <v>0</v>
      </c>
      <c r="V2162" s="18">
        <f t="shared" si="233"/>
        <v>0</v>
      </c>
      <c r="W2162" s="18">
        <f t="shared" si="234"/>
        <v>0</v>
      </c>
      <c r="X2162" s="27"/>
      <c r="Y2162" s="19">
        <f t="shared" si="235"/>
        <v>0</v>
      </c>
      <c r="Z2162" s="18">
        <f t="shared" si="236"/>
        <v>0</v>
      </c>
      <c r="AA2162" s="12"/>
      <c r="AB2162" s="12"/>
      <c r="AC2162" s="28">
        <f>+I2162+Y2162-Z2162</f>
        <v>0</v>
      </c>
      <c r="AD2162" s="20">
        <f t="shared" si="237"/>
        <v>0</v>
      </c>
      <c r="AE2162">
        <v>0</v>
      </c>
    </row>
    <row r="2163" spans="1:31" x14ac:dyDescent="0.25">
      <c r="A2163" s="9">
        <v>45138</v>
      </c>
      <c r="B2163" s="10" t="s">
        <v>93</v>
      </c>
      <c r="C2163" s="10" t="s">
        <v>62</v>
      </c>
      <c r="D2163" s="10" t="s">
        <v>40</v>
      </c>
      <c r="E2163" s="10" t="s">
        <v>30</v>
      </c>
      <c r="F2163" s="10">
        <v>120</v>
      </c>
      <c r="G2163" s="10">
        <v>131</v>
      </c>
      <c r="H2163" s="11">
        <f>SUMIFS(AA:AA,$A:$A,EOMONTH($A2163,-1),$B:$B,$B2163)</f>
        <v>136</v>
      </c>
      <c r="I2163" s="63">
        <f>ROUND(SUMIFS(AC:AC,$A:$A,EOMONTH($A2163,-1),$B:$B,$B2163),2)</f>
        <v>5.03</v>
      </c>
      <c r="J2163" s="11">
        <f>SUMIFS(AB:AB,$A:$A,EOMONTH($A2163,-1),$B:$B,$B2163)</f>
        <v>0</v>
      </c>
      <c r="K2163" s="13">
        <v>0</v>
      </c>
      <c r="L2163" s="25">
        <v>0</v>
      </c>
      <c r="M2163" s="15">
        <v>0</v>
      </c>
      <c r="N2163" s="14">
        <v>0</v>
      </c>
      <c r="O2163" s="16">
        <v>0</v>
      </c>
      <c r="P2163" s="16">
        <v>0</v>
      </c>
      <c r="Q2163" s="16">
        <v>0</v>
      </c>
      <c r="R2163" s="16">
        <f>Q2163*16.876/100</f>
        <v>0</v>
      </c>
      <c r="S2163" s="17">
        <f t="shared" si="231"/>
        <v>0</v>
      </c>
      <c r="T2163" s="16">
        <v>0</v>
      </c>
      <c r="U2163" s="18">
        <f t="shared" si="232"/>
        <v>17.815999999999999</v>
      </c>
      <c r="V2163" s="18">
        <f t="shared" si="233"/>
        <v>0</v>
      </c>
      <c r="W2163" s="18">
        <f t="shared" si="234"/>
        <v>0</v>
      </c>
      <c r="X2163" s="27"/>
      <c r="Y2163" s="19">
        <f t="shared" si="235"/>
        <v>0</v>
      </c>
      <c r="Z2163" s="18">
        <f t="shared" si="236"/>
        <v>0</v>
      </c>
      <c r="AA2163" s="12">
        <v>136</v>
      </c>
      <c r="AB2163" s="12">
        <v>0</v>
      </c>
      <c r="AC2163" s="28">
        <f>+I2163+Y2163-Z2163</f>
        <v>5.03</v>
      </c>
      <c r="AD2163" s="20">
        <f t="shared" si="237"/>
        <v>0</v>
      </c>
      <c r="AE2163">
        <v>0</v>
      </c>
    </row>
    <row r="2164" spans="1:31" x14ac:dyDescent="0.25">
      <c r="A2164" s="9">
        <v>45138</v>
      </c>
      <c r="B2164" s="10" t="s">
        <v>94</v>
      </c>
      <c r="C2164" s="10" t="s">
        <v>62</v>
      </c>
      <c r="D2164" s="10" t="s">
        <v>40</v>
      </c>
      <c r="E2164" s="10" t="s">
        <v>30</v>
      </c>
      <c r="F2164" s="10">
        <v>120</v>
      </c>
      <c r="G2164" s="10">
        <v>131</v>
      </c>
      <c r="H2164" s="11">
        <f>SUMIFS(AA:AA,$A:$A,EOMONTH($A2164,-1),$B:$B,$B2164)</f>
        <v>135</v>
      </c>
      <c r="I2164" s="63">
        <f>ROUND(SUMIFS(AC:AC,$A:$A,EOMONTH($A2164,-1),$B:$B,$B2164),2)</f>
        <v>4.1100000000000003</v>
      </c>
      <c r="J2164" s="11">
        <f>SUMIFS(AB:AB,$A:$A,EOMONTH($A2164,-1),$B:$B,$B2164)</f>
        <v>0</v>
      </c>
      <c r="K2164" s="13">
        <v>0</v>
      </c>
      <c r="L2164" s="25">
        <v>0</v>
      </c>
      <c r="M2164" s="15">
        <v>0</v>
      </c>
      <c r="N2164" s="14">
        <v>0</v>
      </c>
      <c r="O2164" s="16">
        <v>0</v>
      </c>
      <c r="P2164" s="16">
        <v>0</v>
      </c>
      <c r="Q2164" s="16">
        <v>0</v>
      </c>
      <c r="R2164" s="16">
        <f>Q2164*16.876/100</f>
        <v>0</v>
      </c>
      <c r="S2164" s="17">
        <f t="shared" si="231"/>
        <v>0</v>
      </c>
      <c r="T2164" s="16">
        <v>0</v>
      </c>
      <c r="U2164" s="18">
        <f t="shared" si="232"/>
        <v>17.684999999999999</v>
      </c>
      <c r="V2164" s="18">
        <f t="shared" si="233"/>
        <v>0</v>
      </c>
      <c r="W2164" s="18">
        <f t="shared" si="234"/>
        <v>0</v>
      </c>
      <c r="X2164" s="27"/>
      <c r="Y2164" s="19">
        <f t="shared" si="235"/>
        <v>0</v>
      </c>
      <c r="Z2164" s="18">
        <f t="shared" si="236"/>
        <v>0</v>
      </c>
      <c r="AA2164" s="12">
        <v>135</v>
      </c>
      <c r="AB2164" s="12">
        <v>0</v>
      </c>
      <c r="AC2164" s="28">
        <f>+I2164+Y2164-Z2164</f>
        <v>4.1100000000000003</v>
      </c>
      <c r="AD2164" s="20">
        <f t="shared" si="237"/>
        <v>0</v>
      </c>
      <c r="AE2164">
        <v>0</v>
      </c>
    </row>
    <row r="2165" spans="1:31" x14ac:dyDescent="0.25">
      <c r="A2165" s="9">
        <v>45138</v>
      </c>
      <c r="B2165" s="10" t="s">
        <v>95</v>
      </c>
      <c r="C2165" s="10" t="s">
        <v>62</v>
      </c>
      <c r="D2165" s="10" t="s">
        <v>40</v>
      </c>
      <c r="E2165" s="10" t="s">
        <v>30</v>
      </c>
      <c r="F2165" s="10">
        <v>120</v>
      </c>
      <c r="G2165" s="10">
        <v>131</v>
      </c>
      <c r="H2165" s="11">
        <f>SUMIFS(AA:AA,$A:$A,EOMONTH($A2165,-1),$B:$B,$B2165)</f>
        <v>185</v>
      </c>
      <c r="I2165" s="63">
        <f>ROUND(SUMIFS(AC:AC,$A:$A,EOMONTH($A2165,-1),$B:$B,$B2165),2)</f>
        <v>8.01</v>
      </c>
      <c r="J2165" s="11">
        <f>SUMIFS(AB:AB,$A:$A,EOMONTH($A2165,-1),$B:$B,$B2165)</f>
        <v>0</v>
      </c>
      <c r="K2165" s="13">
        <v>0</v>
      </c>
      <c r="L2165" s="25">
        <v>0</v>
      </c>
      <c r="M2165" s="15">
        <v>0</v>
      </c>
      <c r="N2165" s="14">
        <v>0</v>
      </c>
      <c r="O2165" s="16">
        <v>0</v>
      </c>
      <c r="P2165" s="16">
        <v>0</v>
      </c>
      <c r="Q2165" s="16">
        <v>0</v>
      </c>
      <c r="R2165" s="16">
        <f>Q2165*16.876/100</f>
        <v>0</v>
      </c>
      <c r="S2165" s="17">
        <f t="shared" si="231"/>
        <v>0</v>
      </c>
      <c r="T2165" s="16">
        <v>0</v>
      </c>
      <c r="U2165" s="18">
        <f t="shared" si="232"/>
        <v>24.234999999999999</v>
      </c>
      <c r="V2165" s="18">
        <f t="shared" si="233"/>
        <v>0</v>
      </c>
      <c r="W2165" s="18">
        <f t="shared" si="234"/>
        <v>0</v>
      </c>
      <c r="X2165" s="27"/>
      <c r="Y2165" s="19">
        <f t="shared" si="235"/>
        <v>0</v>
      </c>
      <c r="Z2165" s="18">
        <f t="shared" si="236"/>
        <v>0</v>
      </c>
      <c r="AA2165" s="12">
        <v>185</v>
      </c>
      <c r="AB2165" s="12">
        <v>0</v>
      </c>
      <c r="AC2165" s="28">
        <f>+I2165+Y2165-Z2165</f>
        <v>8.01</v>
      </c>
      <c r="AD2165" s="20">
        <f t="shared" si="237"/>
        <v>0</v>
      </c>
      <c r="AE2165">
        <v>0</v>
      </c>
    </row>
    <row r="2166" spans="1:31" x14ac:dyDescent="0.25">
      <c r="A2166" s="9">
        <v>45138</v>
      </c>
      <c r="B2166" s="10" t="s">
        <v>96</v>
      </c>
      <c r="C2166" s="10" t="s">
        <v>62</v>
      </c>
      <c r="D2166" s="10" t="s">
        <v>40</v>
      </c>
      <c r="E2166" s="10" t="s">
        <v>30</v>
      </c>
      <c r="F2166" s="10">
        <v>120</v>
      </c>
      <c r="G2166" s="10">
        <v>131</v>
      </c>
      <c r="H2166" s="11">
        <f>SUMIFS(AA:AA,$A:$A,EOMONTH($A2166,-1),$B:$B,$B2166)</f>
        <v>153</v>
      </c>
      <c r="I2166" s="63">
        <f>ROUND(SUMIFS(AC:AC,$A:$A,EOMONTH($A2166,-1),$B:$B,$B2166),2)</f>
        <v>4.93</v>
      </c>
      <c r="J2166" s="11">
        <f>SUMIFS(AB:AB,$A:$A,EOMONTH($A2166,-1),$B:$B,$B2166)</f>
        <v>0</v>
      </c>
      <c r="K2166" s="13">
        <v>0</v>
      </c>
      <c r="L2166" s="25">
        <v>0</v>
      </c>
      <c r="M2166" s="15">
        <v>0</v>
      </c>
      <c r="N2166" s="14">
        <v>0</v>
      </c>
      <c r="O2166" s="16">
        <v>0</v>
      </c>
      <c r="P2166" s="16">
        <v>0</v>
      </c>
      <c r="Q2166" s="16">
        <v>0</v>
      </c>
      <c r="R2166" s="16">
        <f>Q2166*16.876/100</f>
        <v>0</v>
      </c>
      <c r="S2166" s="17">
        <f t="shared" si="231"/>
        <v>0</v>
      </c>
      <c r="T2166" s="16">
        <v>0</v>
      </c>
      <c r="U2166" s="18">
        <f t="shared" si="232"/>
        <v>20.042999999999999</v>
      </c>
      <c r="V2166" s="18">
        <f t="shared" si="233"/>
        <v>0</v>
      </c>
      <c r="W2166" s="18">
        <f t="shared" si="234"/>
        <v>0</v>
      </c>
      <c r="X2166" s="27"/>
      <c r="Y2166" s="19">
        <f t="shared" si="235"/>
        <v>0</v>
      </c>
      <c r="Z2166" s="18">
        <f t="shared" si="236"/>
        <v>0</v>
      </c>
      <c r="AA2166" s="12">
        <v>153</v>
      </c>
      <c r="AB2166" s="12">
        <v>0</v>
      </c>
      <c r="AC2166" s="28">
        <f>+I2166+Y2166-Z2166</f>
        <v>4.93</v>
      </c>
      <c r="AD2166" s="20">
        <f t="shared" si="237"/>
        <v>0</v>
      </c>
      <c r="AE2166">
        <v>0</v>
      </c>
    </row>
    <row r="2167" spans="1:31" x14ac:dyDescent="0.25">
      <c r="A2167" s="9">
        <v>45138</v>
      </c>
      <c r="B2167" s="10" t="s">
        <v>97</v>
      </c>
      <c r="C2167" s="10" t="s">
        <v>62</v>
      </c>
      <c r="D2167" s="10" t="s">
        <v>40</v>
      </c>
      <c r="E2167" s="10" t="s">
        <v>30</v>
      </c>
      <c r="F2167" s="10">
        <v>120</v>
      </c>
      <c r="G2167" s="10">
        <v>131</v>
      </c>
      <c r="H2167" s="11">
        <f>SUMIFS(AA:AA,$A:$A,EOMONTH($A2167,-1),$B:$B,$B2167)</f>
        <v>193</v>
      </c>
      <c r="I2167" s="63">
        <f>ROUND(SUMIFS(AC:AC,$A:$A,EOMONTH($A2167,-1),$B:$B,$B2167),2)</f>
        <v>6.49</v>
      </c>
      <c r="J2167" s="11">
        <f>SUMIFS(AB:AB,$A:$A,EOMONTH($A2167,-1),$B:$B,$B2167)</f>
        <v>0</v>
      </c>
      <c r="K2167" s="13">
        <v>0</v>
      </c>
      <c r="L2167" s="25">
        <v>0</v>
      </c>
      <c r="M2167" s="15">
        <v>0</v>
      </c>
      <c r="N2167" s="14">
        <v>0</v>
      </c>
      <c r="O2167" s="16">
        <v>0</v>
      </c>
      <c r="P2167" s="16">
        <v>0</v>
      </c>
      <c r="Q2167" s="16">
        <v>0</v>
      </c>
      <c r="R2167" s="16">
        <f>Q2167*16.876/100</f>
        <v>0</v>
      </c>
      <c r="S2167" s="17">
        <f t="shared" si="231"/>
        <v>0</v>
      </c>
      <c r="T2167" s="16">
        <v>0</v>
      </c>
      <c r="U2167" s="18">
        <f t="shared" si="232"/>
        <v>25.283000000000001</v>
      </c>
      <c r="V2167" s="18">
        <f t="shared" si="233"/>
        <v>0</v>
      </c>
      <c r="W2167" s="18">
        <f t="shared" si="234"/>
        <v>0</v>
      </c>
      <c r="X2167" s="27"/>
      <c r="Y2167" s="19">
        <f t="shared" si="235"/>
        <v>0</v>
      </c>
      <c r="Z2167" s="18">
        <f t="shared" si="236"/>
        <v>0</v>
      </c>
      <c r="AA2167" s="12">
        <v>193</v>
      </c>
      <c r="AB2167" s="12">
        <v>0</v>
      </c>
      <c r="AC2167" s="28">
        <f>+I2167+Y2167-Z2167</f>
        <v>6.49</v>
      </c>
      <c r="AD2167" s="20">
        <f t="shared" si="237"/>
        <v>0</v>
      </c>
      <c r="AE2167">
        <v>0</v>
      </c>
    </row>
    <row r="2168" spans="1:31" x14ac:dyDescent="0.25">
      <c r="A2168" s="9">
        <v>45138</v>
      </c>
      <c r="B2168" s="10" t="s">
        <v>98</v>
      </c>
      <c r="C2168" s="10" t="s">
        <v>62</v>
      </c>
      <c r="D2168" s="10" t="s">
        <v>40</v>
      </c>
      <c r="E2168" s="10" t="s">
        <v>30</v>
      </c>
      <c r="F2168" s="10">
        <v>120</v>
      </c>
      <c r="G2168" s="10">
        <v>131</v>
      </c>
      <c r="H2168" s="11">
        <f>SUMIFS(AA:AA,$A:$A,EOMONTH($A2168,-1),$B:$B,$B2168)</f>
        <v>132</v>
      </c>
      <c r="I2168" s="63">
        <f>ROUND(SUMIFS(AC:AC,$A:$A,EOMONTH($A2168,-1),$B:$B,$B2168),2)</f>
        <v>3.98</v>
      </c>
      <c r="J2168" s="11">
        <f>SUMIFS(AB:AB,$A:$A,EOMONTH($A2168,-1),$B:$B,$B2168)</f>
        <v>0</v>
      </c>
      <c r="K2168" s="13">
        <v>0</v>
      </c>
      <c r="L2168" s="25">
        <v>0</v>
      </c>
      <c r="M2168" s="15">
        <v>0</v>
      </c>
      <c r="N2168" s="14">
        <v>0</v>
      </c>
      <c r="O2168" s="16">
        <v>0</v>
      </c>
      <c r="P2168" s="16">
        <v>0</v>
      </c>
      <c r="Q2168" s="16">
        <v>0</v>
      </c>
      <c r="R2168" s="16">
        <f>Q2168*16.876/100</f>
        <v>0</v>
      </c>
      <c r="S2168" s="17">
        <f t="shared" si="231"/>
        <v>0</v>
      </c>
      <c r="T2168" s="16">
        <v>0</v>
      </c>
      <c r="U2168" s="18">
        <f t="shared" si="232"/>
        <v>17.292000000000002</v>
      </c>
      <c r="V2168" s="18">
        <f t="shared" si="233"/>
        <v>0</v>
      </c>
      <c r="W2168" s="18">
        <f t="shared" si="234"/>
        <v>0</v>
      </c>
      <c r="X2168" s="27"/>
      <c r="Y2168" s="19">
        <f t="shared" si="235"/>
        <v>0</v>
      </c>
      <c r="Z2168" s="18">
        <f t="shared" si="236"/>
        <v>0</v>
      </c>
      <c r="AA2168" s="12">
        <v>132</v>
      </c>
      <c r="AB2168" s="12">
        <v>0</v>
      </c>
      <c r="AC2168" s="28">
        <f>+I2168+Y2168-Z2168</f>
        <v>3.98</v>
      </c>
      <c r="AD2168" s="20">
        <f t="shared" si="237"/>
        <v>0</v>
      </c>
      <c r="AE2168">
        <v>0</v>
      </c>
    </row>
    <row r="2169" spans="1:31" x14ac:dyDescent="0.25">
      <c r="A2169" s="9">
        <v>45138</v>
      </c>
      <c r="B2169" s="10" t="s">
        <v>99</v>
      </c>
      <c r="C2169" s="10" t="s">
        <v>62</v>
      </c>
      <c r="D2169" s="10" t="s">
        <v>40</v>
      </c>
      <c r="E2169" s="10" t="s">
        <v>30</v>
      </c>
      <c r="F2169" s="10">
        <v>120</v>
      </c>
      <c r="G2169" s="10">
        <v>131</v>
      </c>
      <c r="H2169" s="11">
        <f>SUMIFS(AA:AA,$A:$A,EOMONTH($A2169,-1),$B:$B,$B2169)</f>
        <v>8</v>
      </c>
      <c r="I2169" s="63">
        <f>ROUND(SUMIFS(AC:AC,$A:$A,EOMONTH($A2169,-1),$B:$B,$B2169),2)</f>
        <v>3.83</v>
      </c>
      <c r="J2169" s="11">
        <f>SUMIFS(AB:AB,$A:$A,EOMONTH($A2169,-1),$B:$B,$B2169)</f>
        <v>0</v>
      </c>
      <c r="K2169" s="13">
        <v>0</v>
      </c>
      <c r="L2169" s="25">
        <v>0</v>
      </c>
      <c r="M2169" s="15">
        <v>0</v>
      </c>
      <c r="N2169" s="14">
        <v>0</v>
      </c>
      <c r="O2169" s="16">
        <v>24</v>
      </c>
      <c r="P2169" s="16">
        <v>538.32000000000005</v>
      </c>
      <c r="Q2169" s="16">
        <v>0</v>
      </c>
      <c r="R2169" s="16">
        <f>Q2169*16.876/100</f>
        <v>0</v>
      </c>
      <c r="S2169" s="17">
        <f t="shared" si="231"/>
        <v>0</v>
      </c>
      <c r="T2169" s="16">
        <v>0</v>
      </c>
      <c r="U2169" s="18">
        <f t="shared" si="232"/>
        <v>1.048</v>
      </c>
      <c r="V2169" s="18">
        <f t="shared" si="233"/>
        <v>0</v>
      </c>
      <c r="W2169" s="18">
        <f t="shared" si="234"/>
        <v>0</v>
      </c>
      <c r="X2169" s="27"/>
      <c r="Y2169" s="19">
        <f t="shared" si="235"/>
        <v>0</v>
      </c>
      <c r="Z2169" s="18">
        <f t="shared" si="236"/>
        <v>3.1440000000000001</v>
      </c>
      <c r="AA2169" s="12">
        <v>-16</v>
      </c>
      <c r="AB2169" s="12">
        <v>0</v>
      </c>
      <c r="AC2169" s="28">
        <f>+I2169+Y2169-Z2169</f>
        <v>0.68599999999999994</v>
      </c>
      <c r="AD2169" s="20">
        <f t="shared" si="237"/>
        <v>0</v>
      </c>
      <c r="AE2169">
        <v>10</v>
      </c>
    </row>
    <row r="2170" spans="1:31" x14ac:dyDescent="0.25">
      <c r="A2170" s="9">
        <v>45138</v>
      </c>
      <c r="B2170" s="10" t="s">
        <v>100</v>
      </c>
      <c r="C2170" s="10" t="s">
        <v>77</v>
      </c>
      <c r="D2170" s="10" t="s">
        <v>40</v>
      </c>
      <c r="E2170" s="10" t="s">
        <v>30</v>
      </c>
      <c r="F2170" s="10">
        <v>66</v>
      </c>
      <c r="G2170" s="10">
        <v>72</v>
      </c>
      <c r="H2170" s="11">
        <f>SUMIFS(AA:AA,$A:$A,EOMONTH($A2170,-1),$B:$B,$B2170)</f>
        <v>3374</v>
      </c>
      <c r="I2170" s="63">
        <f>ROUND(SUMIFS(AC:AC,$A:$A,EOMONTH($A2170,-1),$B:$B,$B2170),2)</f>
        <v>-128.04</v>
      </c>
      <c r="J2170" s="11">
        <f>SUMIFS(AB:AB,$A:$A,EOMONTH($A2170,-1),$B:$B,$B2170)</f>
        <v>28858.6</v>
      </c>
      <c r="K2170" s="13">
        <v>0</v>
      </c>
      <c r="L2170" s="25">
        <v>0</v>
      </c>
      <c r="M2170" s="15">
        <v>10323</v>
      </c>
      <c r="N2170" s="14">
        <v>82410.86</v>
      </c>
      <c r="O2170" s="16">
        <v>5416</v>
      </c>
      <c r="P2170" s="16">
        <v>90159.66</v>
      </c>
      <c r="Q2170" s="16">
        <v>0</v>
      </c>
      <c r="R2170" s="16">
        <f>Q2170*16.876/100</f>
        <v>0</v>
      </c>
      <c r="S2170" s="17">
        <f t="shared" si="231"/>
        <v>0</v>
      </c>
      <c r="T2170" s="16">
        <v>0</v>
      </c>
      <c r="U2170" s="18">
        <f t="shared" si="232"/>
        <v>242.928</v>
      </c>
      <c r="V2170" s="18">
        <f t="shared" si="233"/>
        <v>681.31799999999998</v>
      </c>
      <c r="W2170" s="18">
        <f t="shared" si="234"/>
        <v>114.38647902000001</v>
      </c>
      <c r="X2170" s="27"/>
      <c r="Y2170" s="19">
        <f t="shared" si="235"/>
        <v>795.70447902000001</v>
      </c>
      <c r="Z2170" s="18">
        <f t="shared" si="236"/>
        <v>389.952</v>
      </c>
      <c r="AA2170" s="12">
        <v>8281</v>
      </c>
      <c r="AB2170" s="12">
        <v>66996.679999999993</v>
      </c>
      <c r="AC2170" s="28">
        <f>+I2170+Y2170-Z2170</f>
        <v>277.71247902000005</v>
      </c>
      <c r="AD2170" s="20">
        <f t="shared" si="237"/>
        <v>0</v>
      </c>
      <c r="AE2170">
        <v>0</v>
      </c>
    </row>
    <row r="2171" spans="1:31" x14ac:dyDescent="0.25">
      <c r="A2171" s="9">
        <v>45138</v>
      </c>
      <c r="B2171" s="10" t="s">
        <v>101</v>
      </c>
      <c r="C2171" s="10" t="s">
        <v>77</v>
      </c>
      <c r="D2171" s="10" t="s">
        <v>40</v>
      </c>
      <c r="E2171" s="10" t="s">
        <v>30</v>
      </c>
      <c r="F2171" s="10">
        <v>90</v>
      </c>
      <c r="G2171" s="10">
        <v>98</v>
      </c>
      <c r="H2171" s="11">
        <f>SUMIFS(AA:AA,$A:$A,EOMONTH($A2171,-1),$B:$B,$B2171)</f>
        <v>1491</v>
      </c>
      <c r="I2171" s="63">
        <f>ROUND(SUMIFS(AC:AC,$A:$A,EOMONTH($A2171,-1),$B:$B,$B2171),2)</f>
        <v>-91.99</v>
      </c>
      <c r="J2171" s="11">
        <f>SUMIFS(AB:AB,$A:$A,EOMONTH($A2171,-1),$B:$B,$B2171)</f>
        <v>19313.2</v>
      </c>
      <c r="K2171" s="13">
        <v>0</v>
      </c>
      <c r="L2171" s="25">
        <v>0</v>
      </c>
      <c r="M2171" s="15">
        <v>4796</v>
      </c>
      <c r="N2171" s="14">
        <v>49333.279999999999</v>
      </c>
      <c r="O2171" s="16">
        <v>3241</v>
      </c>
      <c r="P2171" s="16">
        <v>72697.740000000005</v>
      </c>
      <c r="Q2171" s="16">
        <v>0</v>
      </c>
      <c r="R2171" s="16">
        <f>Q2171*16.876/100</f>
        <v>0</v>
      </c>
      <c r="S2171" s="17">
        <f t="shared" si="231"/>
        <v>0</v>
      </c>
      <c r="T2171" s="16">
        <v>0</v>
      </c>
      <c r="U2171" s="18">
        <f t="shared" si="232"/>
        <v>146.11799999999999</v>
      </c>
      <c r="V2171" s="18">
        <f t="shared" si="233"/>
        <v>431.64</v>
      </c>
      <c r="W2171" s="18">
        <f t="shared" si="234"/>
        <v>72.468039599999997</v>
      </c>
      <c r="X2171" s="27"/>
      <c r="Y2171" s="19">
        <f t="shared" si="235"/>
        <v>504.10803959999998</v>
      </c>
      <c r="Z2171" s="18">
        <f t="shared" si="236"/>
        <v>317.61799999999999</v>
      </c>
      <c r="AA2171" s="12">
        <v>3046</v>
      </c>
      <c r="AB2171" s="12">
        <v>32794.879999999997</v>
      </c>
      <c r="AC2171" s="28">
        <f>+I2171+Y2171-Z2171</f>
        <v>94.50003959999998</v>
      </c>
      <c r="AD2171" s="20">
        <f t="shared" si="237"/>
        <v>0</v>
      </c>
      <c r="AE2171">
        <v>0</v>
      </c>
    </row>
    <row r="2172" spans="1:31" x14ac:dyDescent="0.25">
      <c r="A2172" s="9">
        <v>45138</v>
      </c>
      <c r="B2172" s="10" t="s">
        <v>102</v>
      </c>
      <c r="C2172" s="10" t="s">
        <v>103</v>
      </c>
      <c r="D2172" s="10" t="s">
        <v>40</v>
      </c>
      <c r="E2172" s="10" t="s">
        <v>30</v>
      </c>
      <c r="F2172" s="10">
        <v>23</v>
      </c>
      <c r="G2172" s="10">
        <v>25</v>
      </c>
      <c r="H2172" s="11">
        <f>SUMIFS(AA:AA,$A:$A,EOMONTH($A2172,-1),$B:$B,$B2172)</f>
        <v>7421</v>
      </c>
      <c r="I2172" s="63">
        <f>ROUND(SUMIFS(AC:AC,$A:$A,EOMONTH($A2172,-1),$B:$B,$B2172),2)</f>
        <v>137.27000000000001</v>
      </c>
      <c r="J2172" s="11">
        <f>SUMIFS(AB:AB,$A:$A,EOMONTH($A2172,-1),$B:$B,$B2172)</f>
        <v>20621.97</v>
      </c>
      <c r="K2172" s="13">
        <v>0</v>
      </c>
      <c r="L2172" s="25">
        <v>0</v>
      </c>
      <c r="M2172" s="15">
        <v>0</v>
      </c>
      <c r="N2172" s="14">
        <v>0</v>
      </c>
      <c r="O2172" s="16">
        <v>2462</v>
      </c>
      <c r="P2172" s="16">
        <v>17277.54</v>
      </c>
      <c r="Q2172" s="16">
        <v>0</v>
      </c>
      <c r="R2172" s="16">
        <f>Q2172*16.876/100</f>
        <v>0</v>
      </c>
      <c r="S2172" s="17">
        <f t="shared" si="231"/>
        <v>0</v>
      </c>
      <c r="T2172" s="16">
        <v>0</v>
      </c>
      <c r="U2172" s="18">
        <f t="shared" si="232"/>
        <v>185.52500000000001</v>
      </c>
      <c r="V2172" s="18">
        <f t="shared" si="233"/>
        <v>0</v>
      </c>
      <c r="W2172" s="18">
        <f t="shared" si="234"/>
        <v>0</v>
      </c>
      <c r="X2172" s="27"/>
      <c r="Y2172" s="19">
        <f t="shared" si="235"/>
        <v>0</v>
      </c>
      <c r="Z2172" s="18">
        <f t="shared" si="236"/>
        <v>61.55</v>
      </c>
      <c r="AA2172" s="12">
        <v>4959</v>
      </c>
      <c r="AB2172" s="12">
        <v>13780.4</v>
      </c>
      <c r="AC2172" s="28">
        <f>+I2172+Y2172-Z2172</f>
        <v>75.720000000000013</v>
      </c>
      <c r="AD2172" s="20">
        <f t="shared" si="237"/>
        <v>0</v>
      </c>
      <c r="AE2172">
        <v>0</v>
      </c>
    </row>
    <row r="2173" spans="1:31" x14ac:dyDescent="0.25">
      <c r="A2173" s="9">
        <v>45138</v>
      </c>
      <c r="B2173" s="10" t="s">
        <v>104</v>
      </c>
      <c r="C2173" s="10" t="s">
        <v>105</v>
      </c>
      <c r="D2173" s="10" t="s">
        <v>40</v>
      </c>
      <c r="E2173" s="10" t="s">
        <v>30</v>
      </c>
      <c r="F2173" s="10">
        <v>130</v>
      </c>
      <c r="G2173" s="10">
        <v>142</v>
      </c>
      <c r="H2173" s="11">
        <f>SUMIFS(AA:AA,$A:$A,EOMONTH($A2173,-1),$B:$B,$B2173)</f>
        <v>417</v>
      </c>
      <c r="I2173" s="63">
        <f>ROUND(SUMIFS(AC:AC,$A:$A,EOMONTH($A2173,-1),$B:$B,$B2173),2)</f>
        <v>88.86</v>
      </c>
      <c r="J2173" s="11">
        <f>SUMIFS(AB:AB,$A:$A,EOMONTH($A2173,-1),$B:$B,$B2173)</f>
        <v>14215.53</v>
      </c>
      <c r="K2173" s="13">
        <v>0</v>
      </c>
      <c r="L2173" s="25">
        <v>0</v>
      </c>
      <c r="M2173" s="15">
        <v>0</v>
      </c>
      <c r="N2173" s="14">
        <v>0</v>
      </c>
      <c r="O2173" s="16">
        <v>0</v>
      </c>
      <c r="P2173" s="16">
        <v>0</v>
      </c>
      <c r="Q2173" s="16">
        <v>0</v>
      </c>
      <c r="R2173" s="16">
        <f>Q2173*16.876/100</f>
        <v>0</v>
      </c>
      <c r="S2173" s="17">
        <f t="shared" si="231"/>
        <v>0</v>
      </c>
      <c r="T2173" s="16">
        <v>0</v>
      </c>
      <c r="U2173" s="18">
        <f t="shared" si="232"/>
        <v>59.213999999999999</v>
      </c>
      <c r="V2173" s="18">
        <f t="shared" si="233"/>
        <v>0</v>
      </c>
      <c r="W2173" s="18">
        <f t="shared" si="234"/>
        <v>0</v>
      </c>
      <c r="X2173" s="27"/>
      <c r="Y2173" s="19">
        <f t="shared" si="235"/>
        <v>0</v>
      </c>
      <c r="Z2173" s="18">
        <f t="shared" si="236"/>
        <v>0</v>
      </c>
      <c r="AA2173" s="12">
        <v>417</v>
      </c>
      <c r="AB2173" s="12">
        <v>14215.53</v>
      </c>
      <c r="AC2173" s="28">
        <f>+I2173+Y2173-Z2173</f>
        <v>88.86</v>
      </c>
      <c r="AD2173" s="20">
        <f t="shared" si="237"/>
        <v>0</v>
      </c>
      <c r="AE2173">
        <v>0</v>
      </c>
    </row>
    <row r="2174" spans="1:31" x14ac:dyDescent="0.25">
      <c r="A2174" s="9">
        <v>45138</v>
      </c>
      <c r="B2174" s="10" t="s">
        <v>106</v>
      </c>
      <c r="C2174" s="10" t="s">
        <v>77</v>
      </c>
      <c r="D2174" s="10" t="s">
        <v>29</v>
      </c>
      <c r="E2174" s="10" t="s">
        <v>30</v>
      </c>
      <c r="F2174" s="10"/>
      <c r="G2174" s="10">
        <v>0</v>
      </c>
      <c r="H2174" s="11">
        <f>SUMIFS(AA:AA,$A:$A,EOMONTH($A2174,-1),$B:$B,$B2174)</f>
        <v>7988</v>
      </c>
      <c r="I2174" s="63">
        <f>ROUND(SUMIFS(AC:AC,$A:$A,EOMONTH($A2174,-1),$B:$B,$B2174),2)</f>
        <v>60.65</v>
      </c>
      <c r="J2174" s="11">
        <f>SUMIFS(AB:AB,$A:$A,EOMONTH($A2174,-1),$B:$B,$B2174)</f>
        <v>95468.97</v>
      </c>
      <c r="K2174" s="13">
        <v>0</v>
      </c>
      <c r="L2174" s="25">
        <v>0</v>
      </c>
      <c r="M2174" s="15">
        <v>0</v>
      </c>
      <c r="N2174" s="14">
        <v>0</v>
      </c>
      <c r="O2174" s="16">
        <v>0</v>
      </c>
      <c r="P2174" s="16">
        <v>0</v>
      </c>
      <c r="Q2174" s="16">
        <v>0</v>
      </c>
      <c r="R2174" s="16">
        <f>Q2174*16.876/100</f>
        <v>0</v>
      </c>
      <c r="S2174" s="17">
        <f t="shared" si="231"/>
        <v>0</v>
      </c>
      <c r="T2174" s="16">
        <v>0</v>
      </c>
      <c r="U2174" s="18">
        <f t="shared" si="232"/>
        <v>0</v>
      </c>
      <c r="V2174" s="18">
        <f t="shared" si="233"/>
        <v>0</v>
      </c>
      <c r="W2174" s="18">
        <f t="shared" si="234"/>
        <v>0</v>
      </c>
      <c r="X2174" s="27"/>
      <c r="Y2174" s="19">
        <f t="shared" si="235"/>
        <v>0</v>
      </c>
      <c r="Z2174" s="18">
        <f t="shared" si="236"/>
        <v>0</v>
      </c>
      <c r="AA2174" s="12">
        <v>7988</v>
      </c>
      <c r="AB2174" s="12">
        <v>95468.97</v>
      </c>
      <c r="AC2174" s="28">
        <f>+I2174+Y2174-Z2174</f>
        <v>60.65</v>
      </c>
      <c r="AD2174" s="20">
        <f t="shared" si="237"/>
        <v>0</v>
      </c>
      <c r="AE2174">
        <v>0</v>
      </c>
    </row>
    <row r="2175" spans="1:31" x14ac:dyDescent="0.25">
      <c r="A2175" s="9">
        <v>45138</v>
      </c>
      <c r="B2175" s="10" t="s">
        <v>107</v>
      </c>
      <c r="C2175" s="10" t="s">
        <v>108</v>
      </c>
      <c r="D2175" s="10" t="s">
        <v>29</v>
      </c>
      <c r="E2175" s="10" t="s">
        <v>30</v>
      </c>
      <c r="F2175" s="10">
        <v>0</v>
      </c>
      <c r="G2175" s="10">
        <v>0</v>
      </c>
      <c r="H2175" s="11">
        <f>SUMIFS(AA:AA,$A:$A,EOMONTH($A2175,-1),$B:$B,$B2175)</f>
        <v>61</v>
      </c>
      <c r="I2175" s="63">
        <f>ROUND(SUMIFS(AC:AC,$A:$A,EOMONTH($A2175,-1),$B:$B,$B2175),2)</f>
        <v>6.1</v>
      </c>
      <c r="J2175" s="11">
        <f>SUMIFS(AB:AB,$A:$A,EOMONTH($A2175,-1),$B:$B,$B2175)</f>
        <v>71487.91</v>
      </c>
      <c r="K2175" s="13">
        <v>140</v>
      </c>
      <c r="L2175" s="25">
        <v>160500.20000000001</v>
      </c>
      <c r="M2175" s="15">
        <v>0</v>
      </c>
      <c r="N2175" s="14">
        <v>0</v>
      </c>
      <c r="O2175" s="16">
        <v>200</v>
      </c>
      <c r="P2175" s="16">
        <v>266797.8</v>
      </c>
      <c r="Q2175" s="16">
        <v>0</v>
      </c>
      <c r="R2175" s="16">
        <f>Q2175*16.876/100</f>
        <v>0</v>
      </c>
      <c r="S2175" s="17">
        <f t="shared" si="231"/>
        <v>0</v>
      </c>
      <c r="T2175" s="16">
        <v>0</v>
      </c>
      <c r="U2175" s="18">
        <f t="shared" si="232"/>
        <v>0</v>
      </c>
      <c r="V2175" s="18">
        <f t="shared" si="233"/>
        <v>0</v>
      </c>
      <c r="W2175" s="18">
        <f t="shared" si="234"/>
        <v>0</v>
      </c>
      <c r="X2175" s="27"/>
      <c r="Y2175" s="19">
        <f t="shared" si="235"/>
        <v>0</v>
      </c>
      <c r="Z2175" s="18">
        <f t="shared" si="236"/>
        <v>0</v>
      </c>
      <c r="AA2175" s="12">
        <v>1</v>
      </c>
      <c r="AB2175" s="12">
        <v>1146.6099999999999</v>
      </c>
      <c r="AC2175" s="28">
        <f>+I2175+Y2175-Z2175</f>
        <v>6.1</v>
      </c>
      <c r="AD2175" s="20">
        <f t="shared" si="237"/>
        <v>0</v>
      </c>
      <c r="AE2175">
        <v>0</v>
      </c>
    </row>
    <row r="2176" spans="1:31" x14ac:dyDescent="0.25">
      <c r="A2176" s="9">
        <v>45138</v>
      </c>
      <c r="B2176" s="10" t="s">
        <v>109</v>
      </c>
      <c r="C2176" s="10" t="s">
        <v>108</v>
      </c>
      <c r="D2176" s="10" t="s">
        <v>29</v>
      </c>
      <c r="E2176" s="10" t="s">
        <v>30</v>
      </c>
      <c r="F2176" s="10">
        <v>0</v>
      </c>
      <c r="G2176" s="10">
        <v>0</v>
      </c>
      <c r="H2176" s="11">
        <f>SUMIFS(AA:AA,$A:$A,EOMONTH($A2176,-1),$B:$B,$B2176)</f>
        <v>6</v>
      </c>
      <c r="I2176" s="63">
        <f>ROUND(SUMIFS(AC:AC,$A:$A,EOMONTH($A2176,-1),$B:$B,$B2176),2)</f>
        <v>0.05</v>
      </c>
      <c r="J2176" s="11">
        <f>SUMIFS(AB:AB,$A:$A,EOMONTH($A2176,-1),$B:$B,$B2176)</f>
        <v>8156.67</v>
      </c>
      <c r="K2176" s="13">
        <v>100</v>
      </c>
      <c r="L2176" s="25">
        <v>135893</v>
      </c>
      <c r="M2176" s="15">
        <v>0</v>
      </c>
      <c r="N2176" s="14">
        <v>0</v>
      </c>
      <c r="O2176" s="16">
        <v>102</v>
      </c>
      <c r="P2176" s="16">
        <v>163337.73000000001</v>
      </c>
      <c r="Q2176" s="16">
        <v>0</v>
      </c>
      <c r="R2176" s="16">
        <f>Q2176*16.876/100</f>
        <v>0</v>
      </c>
      <c r="S2176" s="17">
        <f t="shared" si="231"/>
        <v>0</v>
      </c>
      <c r="T2176" s="16">
        <v>0</v>
      </c>
      <c r="U2176" s="18">
        <f t="shared" si="232"/>
        <v>0</v>
      </c>
      <c r="V2176" s="18">
        <f t="shared" si="233"/>
        <v>0</v>
      </c>
      <c r="W2176" s="18">
        <f t="shared" si="234"/>
        <v>0</v>
      </c>
      <c r="X2176" s="27"/>
      <c r="Y2176" s="19">
        <f t="shared" si="235"/>
        <v>0</v>
      </c>
      <c r="Z2176" s="18">
        <f t="shared" si="236"/>
        <v>0</v>
      </c>
      <c r="AA2176" s="12">
        <v>4</v>
      </c>
      <c r="AB2176" s="12">
        <v>5435.76</v>
      </c>
      <c r="AC2176" s="28">
        <f>+I2176+Y2176-Z2176</f>
        <v>0.05</v>
      </c>
      <c r="AD2176" s="20">
        <f t="shared" si="237"/>
        <v>0</v>
      </c>
      <c r="AE2176">
        <v>0</v>
      </c>
    </row>
    <row r="2177" spans="1:31" x14ac:dyDescent="0.25">
      <c r="A2177" s="9">
        <v>45138</v>
      </c>
      <c r="B2177" s="10" t="s">
        <v>739</v>
      </c>
      <c r="C2177" s="10" t="s">
        <v>28</v>
      </c>
      <c r="D2177" s="10" t="s">
        <v>29</v>
      </c>
      <c r="E2177" s="10" t="s">
        <v>30</v>
      </c>
      <c r="F2177" s="10"/>
      <c r="G2177" s="10">
        <v>0</v>
      </c>
      <c r="H2177" s="11">
        <f>SUMIFS(AA:AA,$A:$A,EOMONTH($A2177,-1),$B:$B,$B2177)</f>
        <v>5</v>
      </c>
      <c r="I2177" s="63">
        <f>ROUND(SUMIFS(AC:AC,$A:$A,EOMONTH($A2177,-1),$B:$B,$B2177),2)</f>
        <v>0</v>
      </c>
      <c r="J2177" s="11">
        <f>SUMIFS(AB:AB,$A:$A,EOMONTH($A2177,-1),$B:$B,$B2177)</f>
        <v>0</v>
      </c>
      <c r="K2177" s="13">
        <v>0</v>
      </c>
      <c r="L2177" s="25">
        <v>0</v>
      </c>
      <c r="M2177" s="15">
        <v>0</v>
      </c>
      <c r="N2177" s="14">
        <v>0</v>
      </c>
      <c r="O2177" s="16">
        <v>0</v>
      </c>
      <c r="P2177" s="16">
        <v>0</v>
      </c>
      <c r="Q2177" s="16">
        <v>0</v>
      </c>
      <c r="R2177" s="16">
        <f>Q2177*16.876/100</f>
        <v>0</v>
      </c>
      <c r="S2177" s="17">
        <f t="shared" si="231"/>
        <v>0</v>
      </c>
      <c r="T2177" s="16">
        <v>0</v>
      </c>
      <c r="U2177" s="18">
        <f t="shared" si="232"/>
        <v>0</v>
      </c>
      <c r="V2177" s="18">
        <f t="shared" si="233"/>
        <v>0</v>
      </c>
      <c r="W2177" s="18">
        <f t="shared" si="234"/>
        <v>0</v>
      </c>
      <c r="X2177" s="27"/>
      <c r="Y2177" s="19">
        <f t="shared" si="235"/>
        <v>0</v>
      </c>
      <c r="Z2177" s="18">
        <f t="shared" si="236"/>
        <v>0</v>
      </c>
      <c r="AA2177" s="12">
        <v>5</v>
      </c>
      <c r="AB2177" s="12">
        <v>0</v>
      </c>
      <c r="AC2177" s="28">
        <f>+I2177+Y2177-Z2177</f>
        <v>0</v>
      </c>
      <c r="AD2177" s="20">
        <f t="shared" si="237"/>
        <v>0</v>
      </c>
      <c r="AE2177">
        <v>0</v>
      </c>
    </row>
    <row r="2178" spans="1:31" x14ac:dyDescent="0.25">
      <c r="A2178" s="9">
        <v>45138</v>
      </c>
      <c r="B2178" s="10" t="s">
        <v>110</v>
      </c>
      <c r="C2178" s="10" t="s">
        <v>28</v>
      </c>
      <c r="D2178" s="10" t="s">
        <v>29</v>
      </c>
      <c r="E2178" s="10" t="s">
        <v>30</v>
      </c>
      <c r="F2178" s="10"/>
      <c r="G2178" s="10">
        <v>0</v>
      </c>
      <c r="H2178" s="11">
        <f>SUMIFS(AA:AA,$A:$A,EOMONTH($A2178,-1),$B:$B,$B2178)</f>
        <v>306.35000000000002</v>
      </c>
      <c r="I2178" s="63">
        <f>ROUND(SUMIFS(AC:AC,$A:$A,EOMONTH($A2178,-1),$B:$B,$B2178),2)</f>
        <v>6.56</v>
      </c>
      <c r="J2178" s="11">
        <f>SUMIFS(AB:AB,$A:$A,EOMONTH($A2178,-1),$B:$B,$B2178)</f>
        <v>3136.58</v>
      </c>
      <c r="K2178" s="13">
        <v>0</v>
      </c>
      <c r="L2178" s="25">
        <v>0</v>
      </c>
      <c r="M2178" s="15">
        <v>600</v>
      </c>
      <c r="N2178" s="14">
        <v>5684.92</v>
      </c>
      <c r="O2178" s="16">
        <v>0</v>
      </c>
      <c r="P2178" s="16">
        <v>0</v>
      </c>
      <c r="Q2178" s="16">
        <v>576</v>
      </c>
      <c r="R2178" s="16">
        <f>Q2178*16.876/100</f>
        <v>97.205760000000012</v>
      </c>
      <c r="S2178" s="17">
        <f t="shared" si="231"/>
        <v>673.20576000000005</v>
      </c>
      <c r="T2178" s="16">
        <v>5604.48</v>
      </c>
      <c r="U2178" s="18">
        <f t="shared" si="232"/>
        <v>0</v>
      </c>
      <c r="V2178" s="18">
        <f t="shared" si="233"/>
        <v>0</v>
      </c>
      <c r="W2178" s="18">
        <f t="shared" si="234"/>
        <v>0</v>
      </c>
      <c r="X2178" s="27"/>
      <c r="Y2178" s="19">
        <f t="shared" si="235"/>
        <v>0</v>
      </c>
      <c r="Z2178" s="18">
        <f t="shared" si="236"/>
        <v>0</v>
      </c>
      <c r="AA2178" s="12">
        <v>330.35</v>
      </c>
      <c r="AB2178" s="12">
        <v>3215.29</v>
      </c>
      <c r="AC2178" s="28">
        <f>+I2178+Y2178-Z2178</f>
        <v>6.56</v>
      </c>
      <c r="AD2178" s="20">
        <f t="shared" si="237"/>
        <v>0</v>
      </c>
      <c r="AE2178">
        <v>0</v>
      </c>
    </row>
    <row r="2179" spans="1:31" x14ac:dyDescent="0.25">
      <c r="A2179" s="9">
        <v>45138</v>
      </c>
      <c r="B2179" s="10" t="s">
        <v>111</v>
      </c>
      <c r="C2179" s="10" t="s">
        <v>28</v>
      </c>
      <c r="D2179" s="10" t="s">
        <v>29</v>
      </c>
      <c r="E2179" s="10" t="s">
        <v>30</v>
      </c>
      <c r="F2179" s="10"/>
      <c r="G2179" s="10">
        <v>0</v>
      </c>
      <c r="H2179" s="11">
        <f>SUMIFS(AA:AA,$A:$A,EOMONTH($A2179,-1),$B:$B,$B2179)</f>
        <v>231</v>
      </c>
      <c r="I2179" s="63">
        <f>ROUND(SUMIFS(AC:AC,$A:$A,EOMONTH($A2179,-1),$B:$B,$B2179),2)</f>
        <v>9.84</v>
      </c>
      <c r="J2179" s="11">
        <f>SUMIFS(AB:AB,$A:$A,EOMONTH($A2179,-1),$B:$B,$B2179)</f>
        <v>2451.5300000000002</v>
      </c>
      <c r="K2179" s="13">
        <v>0</v>
      </c>
      <c r="L2179" s="25">
        <v>0</v>
      </c>
      <c r="M2179" s="15">
        <v>200</v>
      </c>
      <c r="N2179" s="14">
        <v>1874.46</v>
      </c>
      <c r="O2179" s="16">
        <v>0</v>
      </c>
      <c r="P2179" s="16">
        <v>0</v>
      </c>
      <c r="Q2179" s="16">
        <v>231</v>
      </c>
      <c r="R2179" s="16">
        <f>Q2179*16.876/100</f>
        <v>38.983560000000004</v>
      </c>
      <c r="S2179" s="17">
        <f t="shared" si="231"/>
        <v>269.98356000000001</v>
      </c>
      <c r="T2179" s="16">
        <v>2319.2399999999998</v>
      </c>
      <c r="U2179" s="18">
        <f t="shared" si="232"/>
        <v>0</v>
      </c>
      <c r="V2179" s="18">
        <f t="shared" si="233"/>
        <v>0</v>
      </c>
      <c r="W2179" s="18">
        <f t="shared" si="234"/>
        <v>0</v>
      </c>
      <c r="X2179" s="27"/>
      <c r="Y2179" s="19">
        <f t="shared" si="235"/>
        <v>0</v>
      </c>
      <c r="Z2179" s="18">
        <f t="shared" si="236"/>
        <v>0</v>
      </c>
      <c r="AA2179" s="12">
        <v>200</v>
      </c>
      <c r="AB2179" s="12">
        <v>2007.42</v>
      </c>
      <c r="AC2179" s="28">
        <f>+I2179+Y2179-Z2179</f>
        <v>9.84</v>
      </c>
      <c r="AD2179" s="20">
        <f t="shared" si="237"/>
        <v>0</v>
      </c>
      <c r="AE2179">
        <v>0</v>
      </c>
    </row>
    <row r="2180" spans="1:31" x14ac:dyDescent="0.25">
      <c r="A2180" s="9">
        <v>45138</v>
      </c>
      <c r="B2180" s="10" t="s">
        <v>112</v>
      </c>
      <c r="C2180" s="10" t="s">
        <v>28</v>
      </c>
      <c r="D2180" s="10" t="s">
        <v>29</v>
      </c>
      <c r="E2180" s="10" t="s">
        <v>30</v>
      </c>
      <c r="F2180" s="10"/>
      <c r="G2180" s="10">
        <v>0</v>
      </c>
      <c r="H2180" s="11">
        <f>SUMIFS(AA:AA,$A:$A,EOMONTH($A2180,-1),$B:$B,$B2180)</f>
        <v>190</v>
      </c>
      <c r="I2180" s="63">
        <f>ROUND(SUMIFS(AC:AC,$A:$A,EOMONTH($A2180,-1),$B:$B,$B2180),2)</f>
        <v>23.3</v>
      </c>
      <c r="J2180" s="11">
        <f>SUMIFS(AB:AB,$A:$A,EOMONTH($A2180,-1),$B:$B,$B2180)</f>
        <v>1802.79</v>
      </c>
      <c r="K2180" s="13">
        <v>0</v>
      </c>
      <c r="L2180" s="25">
        <v>0</v>
      </c>
      <c r="M2180" s="15">
        <v>0</v>
      </c>
      <c r="N2180" s="14">
        <v>0</v>
      </c>
      <c r="O2180" s="16">
        <v>0</v>
      </c>
      <c r="P2180" s="16">
        <v>0</v>
      </c>
      <c r="Q2180" s="16">
        <v>121</v>
      </c>
      <c r="R2180" s="16">
        <f>Q2180*16.876/100</f>
        <v>20.41996</v>
      </c>
      <c r="S2180" s="17">
        <f t="shared" si="231"/>
        <v>141.41996</v>
      </c>
      <c r="T2180" s="16">
        <v>1148.29</v>
      </c>
      <c r="U2180" s="18">
        <f t="shared" si="232"/>
        <v>0</v>
      </c>
      <c r="V2180" s="18">
        <f t="shared" si="233"/>
        <v>0</v>
      </c>
      <c r="W2180" s="18">
        <f t="shared" si="234"/>
        <v>0</v>
      </c>
      <c r="X2180" s="27"/>
      <c r="Y2180" s="19">
        <f t="shared" si="235"/>
        <v>0</v>
      </c>
      <c r="Z2180" s="18">
        <f t="shared" si="236"/>
        <v>0</v>
      </c>
      <c r="AA2180" s="12">
        <v>69</v>
      </c>
      <c r="AB2180" s="12">
        <v>654.70000000000005</v>
      </c>
      <c r="AC2180" s="28">
        <f>+I2180+Y2180-Z2180</f>
        <v>23.3</v>
      </c>
      <c r="AD2180" s="20">
        <f t="shared" si="237"/>
        <v>0</v>
      </c>
      <c r="AE2180">
        <v>0</v>
      </c>
    </row>
    <row r="2181" spans="1:31" x14ac:dyDescent="0.25">
      <c r="A2181" s="9">
        <v>45138</v>
      </c>
      <c r="B2181" s="10" t="s">
        <v>713</v>
      </c>
      <c r="C2181" s="10" t="s">
        <v>28</v>
      </c>
      <c r="D2181" s="10" t="s">
        <v>29</v>
      </c>
      <c r="E2181" s="10" t="s">
        <v>30</v>
      </c>
      <c r="F2181" s="10"/>
      <c r="G2181" s="10">
        <v>0</v>
      </c>
      <c r="H2181" s="11">
        <f>SUMIFS(AA:AA,$A:$A,EOMONTH($A2181,-1),$B:$B,$B2181)</f>
        <v>149</v>
      </c>
      <c r="I2181" s="63">
        <f>ROUND(SUMIFS(AC:AC,$A:$A,EOMONTH($A2181,-1),$B:$B,$B2181),2)</f>
        <v>0</v>
      </c>
      <c r="J2181" s="11">
        <f>SUMIFS(AB:AB,$A:$A,EOMONTH($A2181,-1),$B:$B,$B2181)</f>
        <v>1508.88</v>
      </c>
      <c r="K2181" s="13">
        <v>0</v>
      </c>
      <c r="L2181" s="25">
        <v>0</v>
      </c>
      <c r="M2181" s="15">
        <v>400</v>
      </c>
      <c r="N2181" s="14">
        <v>3758.17</v>
      </c>
      <c r="O2181" s="16">
        <v>0</v>
      </c>
      <c r="P2181" s="16">
        <v>0</v>
      </c>
      <c r="Q2181" s="16">
        <v>399</v>
      </c>
      <c r="R2181" s="16">
        <f>Q2181*16.876/100</f>
        <v>67.335239999999999</v>
      </c>
      <c r="S2181" s="17">
        <f t="shared" ref="S2181:S2244" si="238">Q2181+R2181</f>
        <v>466.33524</v>
      </c>
      <c r="T2181" s="16">
        <v>3826.41</v>
      </c>
      <c r="U2181" s="18">
        <f t="shared" ref="U2181:U2244" si="239">H2181*G2181/1000</f>
        <v>0</v>
      </c>
      <c r="V2181" s="18">
        <f t="shared" ref="V2181:V2244" si="240">M2181*F2181/1000</f>
        <v>0</v>
      </c>
      <c r="W2181" s="18">
        <f t="shared" ref="W2181:W2244" si="241">V2181*16.789/100</f>
        <v>0</v>
      </c>
      <c r="X2181" s="27"/>
      <c r="Y2181" s="19">
        <f t="shared" ref="Y2181:Y2244" si="242">V2181+W2181+X2181</f>
        <v>0</v>
      </c>
      <c r="Z2181" s="18">
        <f t="shared" ref="Z2181:Z2244" si="243">O2181*G2181/1000</f>
        <v>0</v>
      </c>
      <c r="AA2181" s="12">
        <v>150</v>
      </c>
      <c r="AB2181" s="12">
        <v>1439.08</v>
      </c>
      <c r="AC2181" s="28">
        <f>+I2181+Y2181-Z2181</f>
        <v>0</v>
      </c>
      <c r="AD2181" s="20">
        <f t="shared" ref="AD2181:AD2244" si="244">IF(AC2181&lt;0,ROUNDUP(AC2181,-1)*-1,0)</f>
        <v>0</v>
      </c>
      <c r="AE2181">
        <v>0</v>
      </c>
    </row>
    <row r="2182" spans="1:31" x14ac:dyDescent="0.25">
      <c r="A2182" s="9">
        <v>45138</v>
      </c>
      <c r="B2182" s="10" t="s">
        <v>113</v>
      </c>
      <c r="C2182" s="10" t="s">
        <v>28</v>
      </c>
      <c r="D2182" s="10" t="s">
        <v>29</v>
      </c>
      <c r="E2182" s="10" t="s">
        <v>30</v>
      </c>
      <c r="F2182" s="10"/>
      <c r="G2182" s="10">
        <v>0</v>
      </c>
      <c r="H2182" s="11">
        <f>SUMIFS(AA:AA,$A:$A,EOMONTH($A2182,-1),$B:$B,$B2182)</f>
        <v>64</v>
      </c>
      <c r="I2182" s="63">
        <f>ROUND(SUMIFS(AC:AC,$A:$A,EOMONTH($A2182,-1),$B:$B,$B2182),2)</f>
        <v>6.64</v>
      </c>
      <c r="J2182" s="11">
        <f>SUMIFS(AB:AB,$A:$A,EOMONTH($A2182,-1),$B:$B,$B2182)</f>
        <v>655.7</v>
      </c>
      <c r="K2182" s="13">
        <v>0</v>
      </c>
      <c r="L2182" s="25">
        <v>0</v>
      </c>
      <c r="M2182" s="15">
        <v>458</v>
      </c>
      <c r="N2182" s="14">
        <v>4317.6099999999997</v>
      </c>
      <c r="O2182" s="16">
        <v>0</v>
      </c>
      <c r="P2182" s="16">
        <v>0</v>
      </c>
      <c r="Q2182" s="16">
        <v>467</v>
      </c>
      <c r="R2182" s="16">
        <f>Q2182*16.876/100</f>
        <v>78.81092000000001</v>
      </c>
      <c r="S2182" s="17">
        <f t="shared" si="238"/>
        <v>545.81092000000001</v>
      </c>
      <c r="T2182" s="16">
        <v>4450.51</v>
      </c>
      <c r="U2182" s="18">
        <f t="shared" si="239"/>
        <v>0</v>
      </c>
      <c r="V2182" s="18">
        <f t="shared" si="240"/>
        <v>0</v>
      </c>
      <c r="W2182" s="18">
        <f t="shared" si="241"/>
        <v>0</v>
      </c>
      <c r="X2182" s="27"/>
      <c r="Y2182" s="19">
        <f t="shared" si="242"/>
        <v>0</v>
      </c>
      <c r="Z2182" s="18">
        <f t="shared" si="243"/>
        <v>0</v>
      </c>
      <c r="AA2182" s="12">
        <v>55</v>
      </c>
      <c r="AB2182" s="12">
        <v>524.01</v>
      </c>
      <c r="AC2182" s="28">
        <f>+I2182+Y2182-Z2182</f>
        <v>6.64</v>
      </c>
      <c r="AD2182" s="20">
        <f t="shared" si="244"/>
        <v>0</v>
      </c>
      <c r="AE2182">
        <v>0</v>
      </c>
    </row>
    <row r="2183" spans="1:31" x14ac:dyDescent="0.25">
      <c r="A2183" s="9">
        <v>45138</v>
      </c>
      <c r="B2183" s="10" t="s">
        <v>114</v>
      </c>
      <c r="C2183" s="10" t="s">
        <v>28</v>
      </c>
      <c r="D2183" s="10" t="s">
        <v>29</v>
      </c>
      <c r="E2183" s="10" t="s">
        <v>30</v>
      </c>
      <c r="F2183" s="10"/>
      <c r="G2183" s="10">
        <v>0</v>
      </c>
      <c r="H2183" s="11">
        <f>SUMIFS(AA:AA,$A:$A,EOMONTH($A2183,-1),$B:$B,$B2183)</f>
        <v>570</v>
      </c>
      <c r="I2183" s="63">
        <f>ROUND(SUMIFS(AC:AC,$A:$A,EOMONTH($A2183,-1),$B:$B,$B2183),2)</f>
        <v>25.42</v>
      </c>
      <c r="J2183" s="11">
        <f>SUMIFS(AB:AB,$A:$A,EOMONTH($A2183,-1),$B:$B,$B2183)</f>
        <v>3422.9</v>
      </c>
      <c r="K2183" s="13">
        <v>0</v>
      </c>
      <c r="L2183" s="25">
        <v>0</v>
      </c>
      <c r="M2183" s="15">
        <v>0</v>
      </c>
      <c r="N2183" s="14">
        <v>0</v>
      </c>
      <c r="O2183" s="16">
        <v>0</v>
      </c>
      <c r="P2183" s="16">
        <v>0</v>
      </c>
      <c r="Q2183" s="16">
        <v>0</v>
      </c>
      <c r="R2183" s="16">
        <f>Q2183*16.876/100</f>
        <v>0</v>
      </c>
      <c r="S2183" s="17">
        <f t="shared" si="238"/>
        <v>0</v>
      </c>
      <c r="T2183" s="16">
        <v>0</v>
      </c>
      <c r="U2183" s="18">
        <f t="shared" si="239"/>
        <v>0</v>
      </c>
      <c r="V2183" s="18">
        <f t="shared" si="240"/>
        <v>0</v>
      </c>
      <c r="W2183" s="18">
        <f t="shared" si="241"/>
        <v>0</v>
      </c>
      <c r="X2183" s="27"/>
      <c r="Y2183" s="19">
        <f t="shared" si="242"/>
        <v>0</v>
      </c>
      <c r="Z2183" s="18">
        <f t="shared" si="243"/>
        <v>0</v>
      </c>
      <c r="AA2183" s="12">
        <v>570</v>
      </c>
      <c r="AB2183" s="12">
        <v>3422.9</v>
      </c>
      <c r="AC2183" s="28">
        <f>+I2183+Y2183-Z2183</f>
        <v>25.42</v>
      </c>
      <c r="AD2183" s="20">
        <f t="shared" si="244"/>
        <v>0</v>
      </c>
      <c r="AE2183">
        <v>0</v>
      </c>
    </row>
    <row r="2184" spans="1:31" x14ac:dyDescent="0.25">
      <c r="A2184" s="9">
        <v>45138</v>
      </c>
      <c r="B2184" s="10" t="s">
        <v>115</v>
      </c>
      <c r="C2184" s="10" t="s">
        <v>28</v>
      </c>
      <c r="D2184" s="10" t="s">
        <v>29</v>
      </c>
      <c r="E2184" s="10" t="s">
        <v>30</v>
      </c>
      <c r="F2184" s="10"/>
      <c r="G2184" s="10">
        <v>0</v>
      </c>
      <c r="H2184" s="11">
        <f>SUMIFS(AA:AA,$A:$A,EOMONTH($A2184,-1),$B:$B,$B2184)</f>
        <v>457</v>
      </c>
      <c r="I2184" s="63">
        <f>ROUND(SUMIFS(AC:AC,$A:$A,EOMONTH($A2184,-1),$B:$B,$B2184),2)</f>
        <v>29.44</v>
      </c>
      <c r="J2184" s="11">
        <f>SUMIFS(AB:AB,$A:$A,EOMONTH($A2184,-1),$B:$B,$B2184)</f>
        <v>2685.38</v>
      </c>
      <c r="K2184" s="13">
        <v>0</v>
      </c>
      <c r="L2184" s="25">
        <v>0</v>
      </c>
      <c r="M2184" s="15">
        <v>0</v>
      </c>
      <c r="N2184" s="14">
        <v>0</v>
      </c>
      <c r="O2184" s="16">
        <v>0</v>
      </c>
      <c r="P2184" s="16">
        <v>0</v>
      </c>
      <c r="Q2184" s="16">
        <v>0</v>
      </c>
      <c r="R2184" s="16">
        <f>Q2184*16.876/100</f>
        <v>0</v>
      </c>
      <c r="S2184" s="17">
        <f t="shared" si="238"/>
        <v>0</v>
      </c>
      <c r="T2184" s="16">
        <v>0</v>
      </c>
      <c r="U2184" s="18">
        <f t="shared" si="239"/>
        <v>0</v>
      </c>
      <c r="V2184" s="18">
        <f t="shared" si="240"/>
        <v>0</v>
      </c>
      <c r="W2184" s="18">
        <f t="shared" si="241"/>
        <v>0</v>
      </c>
      <c r="X2184" s="27"/>
      <c r="Y2184" s="19">
        <f t="shared" si="242"/>
        <v>0</v>
      </c>
      <c r="Z2184" s="18">
        <f t="shared" si="243"/>
        <v>0</v>
      </c>
      <c r="AA2184" s="12">
        <v>457</v>
      </c>
      <c r="AB2184" s="12">
        <v>2685.38</v>
      </c>
      <c r="AC2184" s="28">
        <f>+I2184+Y2184-Z2184</f>
        <v>29.44</v>
      </c>
      <c r="AD2184" s="20">
        <f t="shared" si="244"/>
        <v>0</v>
      </c>
      <c r="AE2184">
        <v>0</v>
      </c>
    </row>
    <row r="2185" spans="1:31" x14ac:dyDescent="0.25">
      <c r="A2185" s="9">
        <v>45138</v>
      </c>
      <c r="B2185" s="10" t="s">
        <v>116</v>
      </c>
      <c r="C2185" s="10" t="s">
        <v>28</v>
      </c>
      <c r="D2185" s="10" t="s">
        <v>29</v>
      </c>
      <c r="E2185" s="10" t="s">
        <v>30</v>
      </c>
      <c r="F2185" s="10"/>
      <c r="G2185" s="10">
        <v>0</v>
      </c>
      <c r="H2185" s="11">
        <f>SUMIFS(AA:AA,$A:$A,EOMONTH($A2185,-1),$B:$B,$B2185)</f>
        <v>210</v>
      </c>
      <c r="I2185" s="63">
        <f>ROUND(SUMIFS(AC:AC,$A:$A,EOMONTH($A2185,-1),$B:$B,$B2185),2)</f>
        <v>0</v>
      </c>
      <c r="J2185" s="11">
        <f>SUMIFS(AB:AB,$A:$A,EOMONTH($A2185,-1),$B:$B,$B2185)</f>
        <v>1204.32</v>
      </c>
      <c r="K2185" s="13">
        <v>0</v>
      </c>
      <c r="L2185" s="25">
        <v>0</v>
      </c>
      <c r="M2185" s="15">
        <v>0</v>
      </c>
      <c r="N2185" s="14">
        <v>0</v>
      </c>
      <c r="O2185" s="16">
        <v>0</v>
      </c>
      <c r="P2185" s="16">
        <v>0</v>
      </c>
      <c r="Q2185" s="16">
        <v>0</v>
      </c>
      <c r="R2185" s="16">
        <f>Q2185*16.876/100</f>
        <v>0</v>
      </c>
      <c r="S2185" s="17">
        <f t="shared" si="238"/>
        <v>0</v>
      </c>
      <c r="T2185" s="16">
        <v>0</v>
      </c>
      <c r="U2185" s="18">
        <f t="shared" si="239"/>
        <v>0</v>
      </c>
      <c r="V2185" s="18">
        <f t="shared" si="240"/>
        <v>0</v>
      </c>
      <c r="W2185" s="18">
        <f t="shared" si="241"/>
        <v>0</v>
      </c>
      <c r="X2185" s="27"/>
      <c r="Y2185" s="19">
        <f t="shared" si="242"/>
        <v>0</v>
      </c>
      <c r="Z2185" s="18">
        <f t="shared" si="243"/>
        <v>0</v>
      </c>
      <c r="AA2185" s="12">
        <v>210</v>
      </c>
      <c r="AB2185" s="12">
        <v>1204.32</v>
      </c>
      <c r="AC2185" s="28">
        <f>+I2185+Y2185-Z2185</f>
        <v>0</v>
      </c>
      <c r="AD2185" s="20">
        <f t="shared" si="244"/>
        <v>0</v>
      </c>
      <c r="AE2185">
        <v>0</v>
      </c>
    </row>
    <row r="2186" spans="1:31" x14ac:dyDescent="0.25">
      <c r="A2186" s="9">
        <v>45138</v>
      </c>
      <c r="B2186" s="10" t="s">
        <v>117</v>
      </c>
      <c r="C2186" s="10" t="s">
        <v>28</v>
      </c>
      <c r="D2186" s="10" t="s">
        <v>29</v>
      </c>
      <c r="E2186" s="10" t="s">
        <v>30</v>
      </c>
      <c r="F2186" s="10"/>
      <c r="G2186" s="10">
        <v>0</v>
      </c>
      <c r="H2186" s="11">
        <f>SUMIFS(AA:AA,$A:$A,EOMONTH($A2186,-1),$B:$B,$B2186)</f>
        <v>3</v>
      </c>
      <c r="I2186" s="63">
        <f>ROUND(SUMIFS(AC:AC,$A:$A,EOMONTH($A2186,-1),$B:$B,$B2186),2)</f>
        <v>0.05</v>
      </c>
      <c r="J2186" s="11">
        <f>SUMIFS(AB:AB,$A:$A,EOMONTH($A2186,-1),$B:$B,$B2186)</f>
        <v>0</v>
      </c>
      <c r="K2186" s="13">
        <v>0</v>
      </c>
      <c r="L2186" s="25">
        <v>0</v>
      </c>
      <c r="M2186" s="15">
        <v>0</v>
      </c>
      <c r="N2186" s="14">
        <v>0</v>
      </c>
      <c r="O2186" s="16">
        <v>0</v>
      </c>
      <c r="P2186" s="16">
        <v>0</v>
      </c>
      <c r="Q2186" s="16">
        <v>0</v>
      </c>
      <c r="R2186" s="16">
        <f>Q2186*16.876/100</f>
        <v>0</v>
      </c>
      <c r="S2186" s="17">
        <f t="shared" si="238"/>
        <v>0</v>
      </c>
      <c r="T2186" s="16">
        <v>0</v>
      </c>
      <c r="U2186" s="18">
        <f t="shared" si="239"/>
        <v>0</v>
      </c>
      <c r="V2186" s="18">
        <f t="shared" si="240"/>
        <v>0</v>
      </c>
      <c r="W2186" s="18">
        <f t="shared" si="241"/>
        <v>0</v>
      </c>
      <c r="X2186" s="27"/>
      <c r="Y2186" s="19">
        <f t="shared" si="242"/>
        <v>0</v>
      </c>
      <c r="Z2186" s="18">
        <f t="shared" si="243"/>
        <v>0</v>
      </c>
      <c r="AA2186" s="12">
        <v>3</v>
      </c>
      <c r="AB2186" s="12">
        <v>0</v>
      </c>
      <c r="AC2186" s="28">
        <f>+I2186+Y2186-Z2186</f>
        <v>0.05</v>
      </c>
      <c r="AD2186" s="20">
        <f t="shared" si="244"/>
        <v>0</v>
      </c>
      <c r="AE2186">
        <v>0</v>
      </c>
    </row>
    <row r="2187" spans="1:31" x14ac:dyDescent="0.25">
      <c r="A2187" s="9">
        <v>45138</v>
      </c>
      <c r="B2187" s="10" t="s">
        <v>118</v>
      </c>
      <c r="C2187" s="10" t="s">
        <v>28</v>
      </c>
      <c r="D2187" s="10" t="s">
        <v>29</v>
      </c>
      <c r="E2187" s="10" t="s">
        <v>30</v>
      </c>
      <c r="F2187" s="10"/>
      <c r="G2187" s="10">
        <v>0</v>
      </c>
      <c r="H2187" s="11">
        <f>SUMIFS(AA:AA,$A:$A,EOMONTH($A2187,-1),$B:$B,$B2187)</f>
        <v>1607</v>
      </c>
      <c r="I2187" s="63">
        <f>ROUND(SUMIFS(AC:AC,$A:$A,EOMONTH($A2187,-1),$B:$B,$B2187),2)</f>
        <v>90.93</v>
      </c>
      <c r="J2187" s="11">
        <f>SUMIFS(AB:AB,$A:$A,EOMONTH($A2187,-1),$B:$B,$B2187)</f>
        <v>7808.09</v>
      </c>
      <c r="K2187" s="13">
        <v>0</v>
      </c>
      <c r="L2187" s="25">
        <v>0</v>
      </c>
      <c r="M2187" s="15">
        <v>0</v>
      </c>
      <c r="N2187" s="14">
        <v>0</v>
      </c>
      <c r="O2187" s="16">
        <v>0</v>
      </c>
      <c r="P2187" s="16">
        <v>0</v>
      </c>
      <c r="Q2187" s="16">
        <v>202</v>
      </c>
      <c r="R2187" s="16">
        <f>Q2187*16.876/100</f>
        <v>34.08952</v>
      </c>
      <c r="S2187" s="17">
        <f t="shared" si="238"/>
        <v>236.08951999999999</v>
      </c>
      <c r="T2187" s="16">
        <v>981.72</v>
      </c>
      <c r="U2187" s="18">
        <f t="shared" si="239"/>
        <v>0</v>
      </c>
      <c r="V2187" s="18">
        <f t="shared" si="240"/>
        <v>0</v>
      </c>
      <c r="W2187" s="18">
        <f t="shared" si="241"/>
        <v>0</v>
      </c>
      <c r="X2187" s="27"/>
      <c r="Y2187" s="19">
        <f t="shared" si="242"/>
        <v>0</v>
      </c>
      <c r="Z2187" s="18">
        <f t="shared" si="243"/>
        <v>0</v>
      </c>
      <c r="AA2187" s="12">
        <v>1405</v>
      </c>
      <c r="AB2187" s="12">
        <v>6826.61</v>
      </c>
      <c r="AC2187" s="28">
        <f>+I2187+Y2187-Z2187</f>
        <v>90.93</v>
      </c>
      <c r="AD2187" s="20">
        <f t="shared" si="244"/>
        <v>0</v>
      </c>
      <c r="AE2187">
        <v>0</v>
      </c>
    </row>
    <row r="2188" spans="1:31" x14ac:dyDescent="0.25">
      <c r="A2188" s="9">
        <v>45138</v>
      </c>
      <c r="B2188" s="10" t="s">
        <v>119</v>
      </c>
      <c r="C2188" s="10" t="s">
        <v>28</v>
      </c>
      <c r="D2188" s="10" t="s">
        <v>29</v>
      </c>
      <c r="E2188" s="10" t="s">
        <v>30</v>
      </c>
      <c r="F2188" s="10"/>
      <c r="G2188" s="10">
        <v>0</v>
      </c>
      <c r="H2188" s="11">
        <f>SUMIFS(AA:AA,$A:$A,EOMONTH($A2188,-1),$B:$B,$B2188)</f>
        <v>356</v>
      </c>
      <c r="I2188" s="63">
        <f>ROUND(SUMIFS(AC:AC,$A:$A,EOMONTH($A2188,-1),$B:$B,$B2188),2)</f>
        <v>11.02</v>
      </c>
      <c r="J2188" s="11">
        <f>SUMIFS(AB:AB,$A:$A,EOMONTH($A2188,-1),$B:$B,$B2188)</f>
        <v>1431.78</v>
      </c>
      <c r="K2188" s="13">
        <v>0</v>
      </c>
      <c r="L2188" s="25">
        <v>0</v>
      </c>
      <c r="M2188" s="15">
        <v>0</v>
      </c>
      <c r="N2188" s="14">
        <v>0</v>
      </c>
      <c r="O2188" s="16">
        <v>0</v>
      </c>
      <c r="P2188" s="16">
        <v>0</v>
      </c>
      <c r="Q2188" s="16">
        <v>0</v>
      </c>
      <c r="R2188" s="16">
        <f>Q2188*16.876/100</f>
        <v>0</v>
      </c>
      <c r="S2188" s="17">
        <f t="shared" si="238"/>
        <v>0</v>
      </c>
      <c r="T2188" s="16">
        <v>0</v>
      </c>
      <c r="U2188" s="18">
        <f t="shared" si="239"/>
        <v>0</v>
      </c>
      <c r="V2188" s="18">
        <f t="shared" si="240"/>
        <v>0</v>
      </c>
      <c r="W2188" s="18">
        <f t="shared" si="241"/>
        <v>0</v>
      </c>
      <c r="X2188" s="27"/>
      <c r="Y2188" s="19">
        <f t="shared" si="242"/>
        <v>0</v>
      </c>
      <c r="Z2188" s="18">
        <f t="shared" si="243"/>
        <v>0</v>
      </c>
      <c r="AA2188" s="12">
        <v>356</v>
      </c>
      <c r="AB2188" s="12">
        <v>1431.78</v>
      </c>
      <c r="AC2188" s="28">
        <f>+I2188+Y2188-Z2188</f>
        <v>11.02</v>
      </c>
      <c r="AD2188" s="20">
        <f t="shared" si="244"/>
        <v>0</v>
      </c>
      <c r="AE2188">
        <v>0</v>
      </c>
    </row>
    <row r="2189" spans="1:31" x14ac:dyDescent="0.25">
      <c r="A2189" s="9">
        <v>45138</v>
      </c>
      <c r="B2189" s="10" t="s">
        <v>120</v>
      </c>
      <c r="C2189" s="10" t="s">
        <v>28</v>
      </c>
      <c r="D2189" s="10" t="s">
        <v>29</v>
      </c>
      <c r="E2189" s="10" t="s">
        <v>30</v>
      </c>
      <c r="F2189" s="10"/>
      <c r="G2189" s="10">
        <v>0</v>
      </c>
      <c r="H2189" s="11">
        <f>SUMIFS(AA:AA,$A:$A,EOMONTH($A2189,-1),$B:$B,$B2189)</f>
        <v>598</v>
      </c>
      <c r="I2189" s="63">
        <f>ROUND(SUMIFS(AC:AC,$A:$A,EOMONTH($A2189,-1),$B:$B,$B2189),2)</f>
        <v>2.71</v>
      </c>
      <c r="J2189" s="11">
        <f>SUMIFS(AB:AB,$A:$A,EOMONTH($A2189,-1),$B:$B,$B2189)</f>
        <v>3483.98</v>
      </c>
      <c r="K2189" s="13">
        <v>0</v>
      </c>
      <c r="L2189" s="25">
        <v>0</v>
      </c>
      <c r="M2189" s="15">
        <v>0</v>
      </c>
      <c r="N2189" s="14">
        <v>0</v>
      </c>
      <c r="O2189" s="16">
        <v>0</v>
      </c>
      <c r="P2189" s="16">
        <v>0</v>
      </c>
      <c r="Q2189" s="16">
        <v>0</v>
      </c>
      <c r="R2189" s="16">
        <f>Q2189*16.876/100</f>
        <v>0</v>
      </c>
      <c r="S2189" s="17">
        <f t="shared" si="238"/>
        <v>0</v>
      </c>
      <c r="T2189" s="16">
        <v>0</v>
      </c>
      <c r="U2189" s="18">
        <f t="shared" si="239"/>
        <v>0</v>
      </c>
      <c r="V2189" s="18">
        <f t="shared" si="240"/>
        <v>0</v>
      </c>
      <c r="W2189" s="18">
        <f t="shared" si="241"/>
        <v>0</v>
      </c>
      <c r="X2189" s="27"/>
      <c r="Y2189" s="19">
        <f t="shared" si="242"/>
        <v>0</v>
      </c>
      <c r="Z2189" s="18">
        <f t="shared" si="243"/>
        <v>0</v>
      </c>
      <c r="AA2189" s="12">
        <v>598</v>
      </c>
      <c r="AB2189" s="12">
        <v>3483.98</v>
      </c>
      <c r="AC2189" s="28">
        <f>+I2189+Y2189-Z2189</f>
        <v>2.71</v>
      </c>
      <c r="AD2189" s="20">
        <f t="shared" si="244"/>
        <v>0</v>
      </c>
      <c r="AE2189">
        <v>0</v>
      </c>
    </row>
    <row r="2190" spans="1:31" x14ac:dyDescent="0.25">
      <c r="A2190" s="9">
        <v>45138</v>
      </c>
      <c r="B2190" s="10" t="s">
        <v>121</v>
      </c>
      <c r="C2190" s="10" t="s">
        <v>28</v>
      </c>
      <c r="D2190" s="10" t="s">
        <v>29</v>
      </c>
      <c r="E2190" s="10" t="s">
        <v>30</v>
      </c>
      <c r="F2190" s="10"/>
      <c r="G2190" s="10">
        <v>0</v>
      </c>
      <c r="H2190" s="11">
        <f>SUMIFS(AA:AA,$A:$A,EOMONTH($A2190,-1),$B:$B,$B2190)</f>
        <v>810</v>
      </c>
      <c r="I2190" s="63">
        <f>ROUND(SUMIFS(AC:AC,$A:$A,EOMONTH($A2190,-1),$B:$B,$B2190),2)</f>
        <v>36.57</v>
      </c>
      <c r="J2190" s="11">
        <f>SUMIFS(AB:AB,$A:$A,EOMONTH($A2190,-1),$B:$B,$B2190)</f>
        <v>4226.66</v>
      </c>
      <c r="K2190" s="13">
        <v>0</v>
      </c>
      <c r="L2190" s="25">
        <v>0</v>
      </c>
      <c r="M2190" s="15">
        <v>0</v>
      </c>
      <c r="N2190" s="14">
        <v>0</v>
      </c>
      <c r="O2190" s="16">
        <v>0</v>
      </c>
      <c r="P2190" s="16">
        <v>0</v>
      </c>
      <c r="Q2190" s="16">
        <v>0</v>
      </c>
      <c r="R2190" s="16">
        <f>Q2190*16.876/100</f>
        <v>0</v>
      </c>
      <c r="S2190" s="17">
        <f t="shared" si="238"/>
        <v>0</v>
      </c>
      <c r="T2190" s="16">
        <v>0</v>
      </c>
      <c r="U2190" s="18">
        <f t="shared" si="239"/>
        <v>0</v>
      </c>
      <c r="V2190" s="18">
        <f t="shared" si="240"/>
        <v>0</v>
      </c>
      <c r="W2190" s="18">
        <f t="shared" si="241"/>
        <v>0</v>
      </c>
      <c r="X2190" s="27"/>
      <c r="Y2190" s="19">
        <f t="shared" si="242"/>
        <v>0</v>
      </c>
      <c r="Z2190" s="18">
        <f t="shared" si="243"/>
        <v>0</v>
      </c>
      <c r="AA2190" s="12">
        <v>810</v>
      </c>
      <c r="AB2190" s="12">
        <v>4226.66</v>
      </c>
      <c r="AC2190" s="28">
        <f>+I2190+Y2190-Z2190</f>
        <v>36.57</v>
      </c>
      <c r="AD2190" s="20">
        <f t="shared" si="244"/>
        <v>0</v>
      </c>
      <c r="AE2190">
        <v>0</v>
      </c>
    </row>
    <row r="2191" spans="1:31" x14ac:dyDescent="0.25">
      <c r="A2191" s="9">
        <v>45138</v>
      </c>
      <c r="B2191" s="10" t="s">
        <v>122</v>
      </c>
      <c r="C2191" s="10" t="s">
        <v>28</v>
      </c>
      <c r="D2191" s="10" t="s">
        <v>29</v>
      </c>
      <c r="E2191" s="10" t="s">
        <v>30</v>
      </c>
      <c r="F2191" s="10"/>
      <c r="G2191" s="10">
        <v>0</v>
      </c>
      <c r="H2191" s="11">
        <f>SUMIFS(AA:AA,$A:$A,EOMONTH($A2191,-1),$B:$B,$B2191)</f>
        <v>1928</v>
      </c>
      <c r="I2191" s="63">
        <f>ROUND(SUMIFS(AC:AC,$A:$A,EOMONTH($A2191,-1),$B:$B,$B2191),2)</f>
        <v>65.02</v>
      </c>
      <c r="J2191" s="11">
        <f>SUMIFS(AB:AB,$A:$A,EOMONTH($A2191,-1),$B:$B,$B2191)</f>
        <v>10434.9</v>
      </c>
      <c r="K2191" s="13">
        <v>0</v>
      </c>
      <c r="L2191" s="25">
        <v>0</v>
      </c>
      <c r="M2191" s="15">
        <v>0</v>
      </c>
      <c r="N2191" s="14">
        <v>0</v>
      </c>
      <c r="O2191" s="16">
        <v>0</v>
      </c>
      <c r="P2191" s="16">
        <v>0</v>
      </c>
      <c r="Q2191" s="16">
        <v>120</v>
      </c>
      <c r="R2191" s="16">
        <f>Q2191*16.876/100</f>
        <v>20.251200000000001</v>
      </c>
      <c r="S2191" s="17">
        <f t="shared" si="238"/>
        <v>140.25120000000001</v>
      </c>
      <c r="T2191" s="16">
        <v>649.20000000000005</v>
      </c>
      <c r="U2191" s="18">
        <f t="shared" si="239"/>
        <v>0</v>
      </c>
      <c r="V2191" s="18">
        <f t="shared" si="240"/>
        <v>0</v>
      </c>
      <c r="W2191" s="18">
        <f t="shared" si="241"/>
        <v>0</v>
      </c>
      <c r="X2191" s="27"/>
      <c r="Y2191" s="19">
        <f t="shared" si="242"/>
        <v>0</v>
      </c>
      <c r="Z2191" s="18">
        <f t="shared" si="243"/>
        <v>0</v>
      </c>
      <c r="AA2191" s="12">
        <v>1808</v>
      </c>
      <c r="AB2191" s="12">
        <v>9785.42</v>
      </c>
      <c r="AC2191" s="28">
        <f>+I2191+Y2191-Z2191</f>
        <v>65.02</v>
      </c>
      <c r="AD2191" s="20">
        <f t="shared" si="244"/>
        <v>0</v>
      </c>
      <c r="AE2191">
        <v>0</v>
      </c>
    </row>
    <row r="2192" spans="1:31" x14ac:dyDescent="0.25">
      <c r="A2192" s="9">
        <v>45138</v>
      </c>
      <c r="B2192" s="10" t="s">
        <v>123</v>
      </c>
      <c r="C2192" s="10" t="s">
        <v>28</v>
      </c>
      <c r="D2192" s="10" t="s">
        <v>29</v>
      </c>
      <c r="E2192" s="10" t="s">
        <v>30</v>
      </c>
      <c r="F2192" s="10"/>
      <c r="G2192" s="10">
        <v>0</v>
      </c>
      <c r="H2192" s="11">
        <f>SUMIFS(AA:AA,$A:$A,EOMONTH($A2192,-1),$B:$B,$B2192)</f>
        <v>-146</v>
      </c>
      <c r="I2192" s="63">
        <f>ROUND(SUMIFS(AC:AC,$A:$A,EOMONTH($A2192,-1),$B:$B,$B2192),2)</f>
        <v>48.72</v>
      </c>
      <c r="J2192" s="11">
        <f>SUMIFS(AB:AB,$A:$A,EOMONTH($A2192,-1),$B:$B,$B2192)</f>
        <v>-2229.09</v>
      </c>
      <c r="K2192" s="13">
        <v>0</v>
      </c>
      <c r="L2192" s="25">
        <v>0</v>
      </c>
      <c r="M2192" s="15">
        <v>638</v>
      </c>
      <c r="N2192" s="14">
        <v>9163.01</v>
      </c>
      <c r="O2192" s="16">
        <v>0</v>
      </c>
      <c r="P2192" s="16">
        <v>0</v>
      </c>
      <c r="Q2192" s="16">
        <v>396</v>
      </c>
      <c r="R2192" s="16">
        <f>Q2192*16.876/100</f>
        <v>66.828960000000009</v>
      </c>
      <c r="S2192" s="17">
        <f t="shared" si="238"/>
        <v>462.82896</v>
      </c>
      <c r="T2192" s="16">
        <v>5686.56</v>
      </c>
      <c r="U2192" s="18">
        <f t="shared" si="239"/>
        <v>0</v>
      </c>
      <c r="V2192" s="18">
        <f t="shared" si="240"/>
        <v>0</v>
      </c>
      <c r="W2192" s="18">
        <f t="shared" si="241"/>
        <v>0</v>
      </c>
      <c r="X2192" s="27"/>
      <c r="Y2192" s="19">
        <f t="shared" si="242"/>
        <v>0</v>
      </c>
      <c r="Z2192" s="18">
        <f t="shared" si="243"/>
        <v>0</v>
      </c>
      <c r="AA2192" s="12">
        <v>96</v>
      </c>
      <c r="AB2192" s="12">
        <v>1378.76</v>
      </c>
      <c r="AC2192" s="28">
        <f>+I2192+Y2192-Z2192</f>
        <v>48.72</v>
      </c>
      <c r="AD2192" s="20">
        <f t="shared" si="244"/>
        <v>0</v>
      </c>
      <c r="AE2192">
        <v>0</v>
      </c>
    </row>
    <row r="2193" spans="1:31" x14ac:dyDescent="0.25">
      <c r="A2193" s="9">
        <v>45138</v>
      </c>
      <c r="B2193" s="10" t="s">
        <v>714</v>
      </c>
      <c r="C2193" s="10" t="s">
        <v>28</v>
      </c>
      <c r="D2193" s="10" t="s">
        <v>29</v>
      </c>
      <c r="E2193" s="10" t="s">
        <v>30</v>
      </c>
      <c r="F2193" s="10"/>
      <c r="G2193" s="10">
        <v>0</v>
      </c>
      <c r="H2193" s="11">
        <f>SUMIFS(AA:AA,$A:$A,EOMONTH($A2193,-1),$B:$B,$B2193)</f>
        <v>-10</v>
      </c>
      <c r="I2193" s="63">
        <f>ROUND(SUMIFS(AC:AC,$A:$A,EOMONTH($A2193,-1),$B:$B,$B2193),2)</f>
        <v>0</v>
      </c>
      <c r="J2193" s="11">
        <f>SUMIFS(AB:AB,$A:$A,EOMONTH($A2193,-1),$B:$B,$B2193)</f>
        <v>-152.11000000000001</v>
      </c>
      <c r="K2193" s="13">
        <v>0</v>
      </c>
      <c r="L2193" s="25">
        <v>0</v>
      </c>
      <c r="M2193" s="15">
        <v>0</v>
      </c>
      <c r="N2193" s="14">
        <v>0</v>
      </c>
      <c r="O2193" s="16">
        <v>0</v>
      </c>
      <c r="P2193" s="16">
        <v>0</v>
      </c>
      <c r="Q2193" s="16">
        <v>0</v>
      </c>
      <c r="R2193" s="16">
        <f>Q2193*16.876/100</f>
        <v>0</v>
      </c>
      <c r="S2193" s="17">
        <f t="shared" si="238"/>
        <v>0</v>
      </c>
      <c r="T2193" s="16">
        <v>0</v>
      </c>
      <c r="U2193" s="18">
        <f t="shared" si="239"/>
        <v>0</v>
      </c>
      <c r="V2193" s="18">
        <f t="shared" si="240"/>
        <v>0</v>
      </c>
      <c r="W2193" s="18">
        <f t="shared" si="241"/>
        <v>0</v>
      </c>
      <c r="X2193" s="27"/>
      <c r="Y2193" s="19">
        <f t="shared" si="242"/>
        <v>0</v>
      </c>
      <c r="Z2193" s="18">
        <f t="shared" si="243"/>
        <v>0</v>
      </c>
      <c r="AA2193" s="12">
        <v>-10</v>
      </c>
      <c r="AB2193" s="12">
        <v>-152.11000000000001</v>
      </c>
      <c r="AC2193" s="28">
        <f>+I2193+Y2193-Z2193</f>
        <v>0</v>
      </c>
      <c r="AD2193" s="20">
        <f t="shared" si="244"/>
        <v>0</v>
      </c>
      <c r="AE2193">
        <v>0</v>
      </c>
    </row>
    <row r="2194" spans="1:31" x14ac:dyDescent="0.25">
      <c r="A2194" s="9">
        <v>45138</v>
      </c>
      <c r="B2194" s="10" t="s">
        <v>715</v>
      </c>
      <c r="C2194" s="10" t="s">
        <v>28</v>
      </c>
      <c r="D2194" s="10" t="s">
        <v>29</v>
      </c>
      <c r="E2194" s="10" t="s">
        <v>30</v>
      </c>
      <c r="F2194" s="10"/>
      <c r="G2194" s="10">
        <v>0</v>
      </c>
      <c r="H2194" s="11">
        <f>SUMIFS(AA:AA,$A:$A,EOMONTH($A2194,-1),$B:$B,$B2194)</f>
        <v>38</v>
      </c>
      <c r="I2194" s="63">
        <f>ROUND(SUMIFS(AC:AC,$A:$A,EOMONTH($A2194,-1),$B:$B,$B2194),2)</f>
        <v>0</v>
      </c>
      <c r="J2194" s="11">
        <f>SUMIFS(AB:AB,$A:$A,EOMONTH($A2194,-1),$B:$B,$B2194)</f>
        <v>580.41</v>
      </c>
      <c r="K2194" s="13">
        <v>0</v>
      </c>
      <c r="L2194" s="25">
        <v>0</v>
      </c>
      <c r="M2194" s="15">
        <v>0</v>
      </c>
      <c r="N2194" s="14">
        <v>0</v>
      </c>
      <c r="O2194" s="16">
        <v>0</v>
      </c>
      <c r="P2194" s="16">
        <v>0</v>
      </c>
      <c r="Q2194" s="16">
        <v>0</v>
      </c>
      <c r="R2194" s="16">
        <f>Q2194*16.876/100</f>
        <v>0</v>
      </c>
      <c r="S2194" s="17">
        <f t="shared" si="238"/>
        <v>0</v>
      </c>
      <c r="T2194" s="16">
        <v>0</v>
      </c>
      <c r="U2194" s="18">
        <f t="shared" si="239"/>
        <v>0</v>
      </c>
      <c r="V2194" s="18">
        <f t="shared" si="240"/>
        <v>0</v>
      </c>
      <c r="W2194" s="18">
        <f t="shared" si="241"/>
        <v>0</v>
      </c>
      <c r="X2194" s="27"/>
      <c r="Y2194" s="19">
        <f t="shared" si="242"/>
        <v>0</v>
      </c>
      <c r="Z2194" s="18">
        <f t="shared" si="243"/>
        <v>0</v>
      </c>
      <c r="AA2194" s="12">
        <v>38</v>
      </c>
      <c r="AB2194" s="12">
        <v>580.41</v>
      </c>
      <c r="AC2194" s="28">
        <f>+I2194+Y2194-Z2194</f>
        <v>0</v>
      </c>
      <c r="AD2194" s="20">
        <f t="shared" si="244"/>
        <v>0</v>
      </c>
      <c r="AE2194">
        <v>0</v>
      </c>
    </row>
    <row r="2195" spans="1:31" x14ac:dyDescent="0.25">
      <c r="A2195" s="9">
        <v>45138</v>
      </c>
      <c r="B2195" s="10" t="s">
        <v>124</v>
      </c>
      <c r="C2195" s="10" t="s">
        <v>28</v>
      </c>
      <c r="D2195" s="10" t="s">
        <v>29</v>
      </c>
      <c r="E2195" s="10" t="s">
        <v>30</v>
      </c>
      <c r="F2195" s="10"/>
      <c r="G2195" s="10">
        <v>0</v>
      </c>
      <c r="H2195" s="11">
        <f>SUMIFS(AA:AA,$A:$A,EOMONTH($A2195,-1),$B:$B,$B2195)</f>
        <v>214</v>
      </c>
      <c r="I2195" s="63">
        <f>ROUND(SUMIFS(AC:AC,$A:$A,EOMONTH($A2195,-1),$B:$B,$B2195),2)</f>
        <v>6</v>
      </c>
      <c r="J2195" s="11">
        <f>SUMIFS(AB:AB,$A:$A,EOMONTH($A2195,-1),$B:$B,$B2195)</f>
        <v>3252.17</v>
      </c>
      <c r="K2195" s="13">
        <v>0</v>
      </c>
      <c r="L2195" s="25">
        <v>0</v>
      </c>
      <c r="M2195" s="15">
        <v>280</v>
      </c>
      <c r="N2195" s="14">
        <v>3996.5</v>
      </c>
      <c r="O2195" s="16">
        <v>0</v>
      </c>
      <c r="P2195" s="16">
        <v>0</v>
      </c>
      <c r="Q2195" s="16">
        <v>213</v>
      </c>
      <c r="R2195" s="16">
        <f>Q2195*16.876/100</f>
        <v>35.945880000000002</v>
      </c>
      <c r="S2195" s="17">
        <f t="shared" si="238"/>
        <v>248.94587999999999</v>
      </c>
      <c r="T2195" s="16">
        <v>3124.71</v>
      </c>
      <c r="U2195" s="18">
        <f t="shared" si="239"/>
        <v>0</v>
      </c>
      <c r="V2195" s="18">
        <f t="shared" si="240"/>
        <v>0</v>
      </c>
      <c r="W2195" s="18">
        <f t="shared" si="241"/>
        <v>0</v>
      </c>
      <c r="X2195" s="27"/>
      <c r="Y2195" s="19">
        <f t="shared" si="242"/>
        <v>0</v>
      </c>
      <c r="Z2195" s="18">
        <f t="shared" si="243"/>
        <v>0</v>
      </c>
      <c r="AA2195" s="12">
        <v>281</v>
      </c>
      <c r="AB2195" s="12">
        <v>4123.2299999999996</v>
      </c>
      <c r="AC2195" s="28">
        <f>+I2195+Y2195-Z2195</f>
        <v>6</v>
      </c>
      <c r="AD2195" s="20">
        <f t="shared" si="244"/>
        <v>0</v>
      </c>
      <c r="AE2195">
        <v>0</v>
      </c>
    </row>
    <row r="2196" spans="1:31" x14ac:dyDescent="0.25">
      <c r="A2196" s="9">
        <v>45138</v>
      </c>
      <c r="B2196" s="10" t="s">
        <v>125</v>
      </c>
      <c r="C2196" s="10" t="s">
        <v>28</v>
      </c>
      <c r="D2196" s="10" t="s">
        <v>29</v>
      </c>
      <c r="E2196" s="10" t="s">
        <v>30</v>
      </c>
      <c r="F2196" s="10"/>
      <c r="G2196" s="10">
        <v>0</v>
      </c>
      <c r="H2196" s="11">
        <f>SUMIFS(AA:AA,$A:$A,EOMONTH($A2196,-1),$B:$B,$B2196)</f>
        <v>304</v>
      </c>
      <c r="I2196" s="63">
        <f>ROUND(SUMIFS(AC:AC,$A:$A,EOMONTH($A2196,-1),$B:$B,$B2196),2)</f>
        <v>3.79</v>
      </c>
      <c r="J2196" s="11">
        <f>SUMIFS(AB:AB,$A:$A,EOMONTH($A2196,-1),$B:$B,$B2196)</f>
        <v>4606.6000000000004</v>
      </c>
      <c r="K2196" s="13">
        <v>0</v>
      </c>
      <c r="L2196" s="25">
        <v>0</v>
      </c>
      <c r="M2196" s="15">
        <v>0</v>
      </c>
      <c r="N2196" s="14">
        <v>0</v>
      </c>
      <c r="O2196" s="16">
        <v>0</v>
      </c>
      <c r="P2196" s="16">
        <v>0</v>
      </c>
      <c r="Q2196" s="16">
        <v>0</v>
      </c>
      <c r="R2196" s="16">
        <f>Q2196*16.876/100</f>
        <v>0</v>
      </c>
      <c r="S2196" s="17">
        <f t="shared" si="238"/>
        <v>0</v>
      </c>
      <c r="T2196" s="16">
        <v>0</v>
      </c>
      <c r="U2196" s="18">
        <f t="shared" si="239"/>
        <v>0</v>
      </c>
      <c r="V2196" s="18">
        <f t="shared" si="240"/>
        <v>0</v>
      </c>
      <c r="W2196" s="18">
        <f t="shared" si="241"/>
        <v>0</v>
      </c>
      <c r="X2196" s="27"/>
      <c r="Y2196" s="19">
        <f t="shared" si="242"/>
        <v>0</v>
      </c>
      <c r="Z2196" s="18">
        <f t="shared" si="243"/>
        <v>0</v>
      </c>
      <c r="AA2196" s="12">
        <v>304</v>
      </c>
      <c r="AB2196" s="12">
        <v>4606.6000000000004</v>
      </c>
      <c r="AC2196" s="28">
        <f>+I2196+Y2196-Z2196</f>
        <v>3.79</v>
      </c>
      <c r="AD2196" s="20">
        <f t="shared" si="244"/>
        <v>0</v>
      </c>
      <c r="AE2196">
        <v>0</v>
      </c>
    </row>
    <row r="2197" spans="1:31" x14ac:dyDescent="0.25">
      <c r="A2197" s="9">
        <v>45138</v>
      </c>
      <c r="B2197" s="10" t="s">
        <v>740</v>
      </c>
      <c r="C2197" s="10" t="s">
        <v>28</v>
      </c>
      <c r="D2197" s="10" t="s">
        <v>29</v>
      </c>
      <c r="E2197" s="10" t="s">
        <v>30</v>
      </c>
      <c r="F2197" s="10"/>
      <c r="G2197" s="10">
        <v>0</v>
      </c>
      <c r="H2197" s="11">
        <f>SUMIFS(AA:AA,$A:$A,EOMONTH($A2197,-1),$B:$B,$B2197)</f>
        <v>8</v>
      </c>
      <c r="I2197" s="63">
        <f>ROUND(SUMIFS(AC:AC,$A:$A,EOMONTH($A2197,-1),$B:$B,$B2197),2)</f>
        <v>0</v>
      </c>
      <c r="J2197" s="11">
        <f>SUMIFS(AB:AB,$A:$A,EOMONTH($A2197,-1),$B:$B,$B2197)</f>
        <v>0</v>
      </c>
      <c r="K2197" s="13">
        <v>0</v>
      </c>
      <c r="L2197" s="25">
        <v>0</v>
      </c>
      <c r="M2197" s="15">
        <v>0</v>
      </c>
      <c r="N2197" s="14">
        <v>0</v>
      </c>
      <c r="O2197" s="16">
        <v>0</v>
      </c>
      <c r="P2197" s="16">
        <v>0</v>
      </c>
      <c r="Q2197" s="16">
        <v>0</v>
      </c>
      <c r="R2197" s="16">
        <f>Q2197*16.876/100</f>
        <v>0</v>
      </c>
      <c r="S2197" s="17">
        <f t="shared" si="238"/>
        <v>0</v>
      </c>
      <c r="T2197" s="16">
        <v>0</v>
      </c>
      <c r="U2197" s="18">
        <f t="shared" si="239"/>
        <v>0</v>
      </c>
      <c r="V2197" s="18">
        <f t="shared" si="240"/>
        <v>0</v>
      </c>
      <c r="W2197" s="18">
        <f t="shared" si="241"/>
        <v>0</v>
      </c>
      <c r="X2197" s="27"/>
      <c r="Y2197" s="19">
        <f t="shared" si="242"/>
        <v>0</v>
      </c>
      <c r="Z2197" s="18">
        <f t="shared" si="243"/>
        <v>0</v>
      </c>
      <c r="AA2197" s="12">
        <v>8</v>
      </c>
      <c r="AB2197" s="12">
        <v>0</v>
      </c>
      <c r="AC2197" s="28">
        <f>+I2197+Y2197-Z2197</f>
        <v>0</v>
      </c>
      <c r="AD2197" s="20">
        <f t="shared" si="244"/>
        <v>0</v>
      </c>
      <c r="AE2197">
        <v>0</v>
      </c>
    </row>
    <row r="2198" spans="1:31" x14ac:dyDescent="0.25">
      <c r="A2198" s="9">
        <v>45138</v>
      </c>
      <c r="B2198" s="10" t="s">
        <v>126</v>
      </c>
      <c r="C2198" s="10" t="s">
        <v>28</v>
      </c>
      <c r="D2198" s="10" t="s">
        <v>29</v>
      </c>
      <c r="E2198" s="10" t="s">
        <v>30</v>
      </c>
      <c r="F2198" s="10"/>
      <c r="G2198" s="10">
        <v>0</v>
      </c>
      <c r="H2198" s="11">
        <f>SUMIFS(AA:AA,$A:$A,EOMONTH($A2198,-1),$B:$B,$B2198)</f>
        <v>630</v>
      </c>
      <c r="I2198" s="63">
        <f>ROUND(SUMIFS(AC:AC,$A:$A,EOMONTH($A2198,-1),$B:$B,$B2198),2)</f>
        <v>49.12</v>
      </c>
      <c r="J2198" s="11">
        <f>SUMIFS(AB:AB,$A:$A,EOMONTH($A2198,-1),$B:$B,$B2198)</f>
        <v>8821.7099999999991</v>
      </c>
      <c r="K2198" s="13">
        <v>0</v>
      </c>
      <c r="L2198" s="25">
        <v>0</v>
      </c>
      <c r="M2198" s="15">
        <v>0</v>
      </c>
      <c r="N2198" s="14">
        <v>0</v>
      </c>
      <c r="O2198" s="16">
        <v>0</v>
      </c>
      <c r="P2198" s="16">
        <v>0</v>
      </c>
      <c r="Q2198" s="16">
        <v>0</v>
      </c>
      <c r="R2198" s="16">
        <f>Q2198*16.876/100</f>
        <v>0</v>
      </c>
      <c r="S2198" s="17">
        <f t="shared" si="238"/>
        <v>0</v>
      </c>
      <c r="T2198" s="16">
        <v>0</v>
      </c>
      <c r="U2198" s="18">
        <f t="shared" si="239"/>
        <v>0</v>
      </c>
      <c r="V2198" s="18">
        <f t="shared" si="240"/>
        <v>0</v>
      </c>
      <c r="W2198" s="18">
        <f t="shared" si="241"/>
        <v>0</v>
      </c>
      <c r="X2198" s="27"/>
      <c r="Y2198" s="19">
        <f t="shared" si="242"/>
        <v>0</v>
      </c>
      <c r="Z2198" s="18">
        <f t="shared" si="243"/>
        <v>0</v>
      </c>
      <c r="AA2198" s="12">
        <v>630</v>
      </c>
      <c r="AB2198" s="12">
        <v>8821.7099999999991</v>
      </c>
      <c r="AC2198" s="28">
        <f>+I2198+Y2198-Z2198</f>
        <v>49.12</v>
      </c>
      <c r="AD2198" s="20">
        <f t="shared" si="244"/>
        <v>0</v>
      </c>
      <c r="AE2198">
        <v>0</v>
      </c>
    </row>
    <row r="2199" spans="1:31" x14ac:dyDescent="0.25">
      <c r="A2199" s="9">
        <v>45138</v>
      </c>
      <c r="B2199" s="10" t="s">
        <v>716</v>
      </c>
      <c r="C2199" s="10" t="s">
        <v>28</v>
      </c>
      <c r="D2199" s="10" t="s">
        <v>29</v>
      </c>
      <c r="E2199" s="10" t="s">
        <v>30</v>
      </c>
      <c r="F2199" s="10"/>
      <c r="G2199" s="10">
        <v>0</v>
      </c>
      <c r="H2199" s="11">
        <f>SUMIFS(AA:AA,$A:$A,EOMONTH($A2199,-1),$B:$B,$B2199)</f>
        <v>-4</v>
      </c>
      <c r="I2199" s="63">
        <f>ROUND(SUMIFS(AC:AC,$A:$A,EOMONTH($A2199,-1),$B:$B,$B2199),2)</f>
        <v>0</v>
      </c>
      <c r="J2199" s="11">
        <f>SUMIFS(AB:AB,$A:$A,EOMONTH($A2199,-1),$B:$B,$B2199)</f>
        <v>-60.52</v>
      </c>
      <c r="K2199" s="13">
        <v>0</v>
      </c>
      <c r="L2199" s="25">
        <v>0</v>
      </c>
      <c r="M2199" s="15">
        <v>216</v>
      </c>
      <c r="N2199" s="14">
        <v>3087.16</v>
      </c>
      <c r="O2199" s="16">
        <v>0</v>
      </c>
      <c r="P2199" s="16">
        <v>0</v>
      </c>
      <c r="Q2199" s="16">
        <v>212</v>
      </c>
      <c r="R2199" s="16">
        <f>Q2199*16.876/100</f>
        <v>35.777120000000004</v>
      </c>
      <c r="S2199" s="17">
        <f t="shared" si="238"/>
        <v>247.77712</v>
      </c>
      <c r="T2199" s="16">
        <v>3029.48</v>
      </c>
      <c r="U2199" s="18">
        <f t="shared" si="239"/>
        <v>0</v>
      </c>
      <c r="V2199" s="18">
        <f t="shared" si="240"/>
        <v>0</v>
      </c>
      <c r="W2199" s="18">
        <f t="shared" si="241"/>
        <v>0</v>
      </c>
      <c r="X2199" s="27"/>
      <c r="Y2199" s="19">
        <f t="shared" si="242"/>
        <v>0</v>
      </c>
      <c r="Z2199" s="18">
        <f t="shared" si="243"/>
        <v>0</v>
      </c>
      <c r="AA2199" s="12">
        <v>0</v>
      </c>
      <c r="AB2199" s="12">
        <v>0</v>
      </c>
      <c r="AC2199" s="28">
        <f>+I2199+Y2199-Z2199</f>
        <v>0</v>
      </c>
      <c r="AD2199" s="20">
        <f t="shared" si="244"/>
        <v>0</v>
      </c>
      <c r="AE2199">
        <v>0</v>
      </c>
    </row>
    <row r="2200" spans="1:31" x14ac:dyDescent="0.25">
      <c r="A2200" s="9">
        <v>45138</v>
      </c>
      <c r="B2200" s="10" t="s">
        <v>774</v>
      </c>
      <c r="C2200" s="10" t="s">
        <v>105</v>
      </c>
      <c r="D2200" s="10" t="s">
        <v>29</v>
      </c>
      <c r="E2200" s="10" t="s">
        <v>30</v>
      </c>
      <c r="F2200" s="10"/>
      <c r="G2200" s="10">
        <v>0</v>
      </c>
      <c r="H2200" s="11">
        <f>SUMIFS(AA:AA,$A:$A,EOMONTH($A2200,-1),$B:$B,$B2200)</f>
        <v>0</v>
      </c>
      <c r="I2200" s="63">
        <f>ROUND(SUMIFS(AC:AC,$A:$A,EOMONTH($A2200,-1),$B:$B,$B2200),2)</f>
        <v>0</v>
      </c>
      <c r="J2200" s="11">
        <f>SUMIFS(AB:AB,$A:$A,EOMONTH($A2200,-1),$B:$B,$B2200)</f>
        <v>0</v>
      </c>
      <c r="K2200" s="13">
        <v>0</v>
      </c>
      <c r="L2200" s="25">
        <v>0</v>
      </c>
      <c r="M2200" s="15">
        <v>155</v>
      </c>
      <c r="N2200" s="14">
        <v>2220.4499999999998</v>
      </c>
      <c r="O2200" s="16">
        <v>0</v>
      </c>
      <c r="P2200" s="16">
        <v>0</v>
      </c>
      <c r="Q2200" s="16">
        <v>60</v>
      </c>
      <c r="R2200" s="16">
        <f>Q2200*16.876/100</f>
        <v>10.1256</v>
      </c>
      <c r="S2200" s="17">
        <f t="shared" si="238"/>
        <v>70.125600000000006</v>
      </c>
      <c r="T2200" s="16">
        <v>859.8</v>
      </c>
      <c r="U2200" s="18">
        <f t="shared" si="239"/>
        <v>0</v>
      </c>
      <c r="V2200" s="18">
        <f t="shared" si="240"/>
        <v>0</v>
      </c>
      <c r="W2200" s="18">
        <f t="shared" si="241"/>
        <v>0</v>
      </c>
      <c r="X2200" s="27"/>
      <c r="Y2200" s="19">
        <f t="shared" si="242"/>
        <v>0</v>
      </c>
      <c r="Z2200" s="18">
        <f t="shared" si="243"/>
        <v>0</v>
      </c>
      <c r="AA2200" s="12">
        <v>95</v>
      </c>
      <c r="AB2200" s="12">
        <v>1360.92</v>
      </c>
      <c r="AC2200" s="28">
        <f>+I2200+Y2200-Z2200</f>
        <v>0</v>
      </c>
      <c r="AD2200" s="20">
        <f t="shared" si="244"/>
        <v>0</v>
      </c>
      <c r="AE2200">
        <v>0</v>
      </c>
    </row>
    <row r="2201" spans="1:31" x14ac:dyDescent="0.25">
      <c r="A2201" s="9">
        <v>45138</v>
      </c>
      <c r="B2201" s="10" t="s">
        <v>127</v>
      </c>
      <c r="C2201" s="10" t="s">
        <v>28</v>
      </c>
      <c r="D2201" s="10" t="s">
        <v>29</v>
      </c>
      <c r="E2201" s="10" t="s">
        <v>30</v>
      </c>
      <c r="F2201" s="10"/>
      <c r="G2201" s="10">
        <v>0</v>
      </c>
      <c r="H2201" s="11">
        <f>SUMIFS(AA:AA,$A:$A,EOMONTH($A2201,-1),$B:$B,$B2201)</f>
        <v>106.8</v>
      </c>
      <c r="I2201" s="63">
        <f>ROUND(SUMIFS(AC:AC,$A:$A,EOMONTH($A2201,-1),$B:$B,$B2201),2)</f>
        <v>4.8499999999999996</v>
      </c>
      <c r="J2201" s="11">
        <f>SUMIFS(AB:AB,$A:$A,EOMONTH($A2201,-1),$B:$B,$B2201)</f>
        <v>1220.8900000000001</v>
      </c>
      <c r="K2201" s="13">
        <v>0</v>
      </c>
      <c r="L2201" s="25">
        <v>0</v>
      </c>
      <c r="M2201" s="15">
        <v>732</v>
      </c>
      <c r="N2201" s="14">
        <v>7694.57</v>
      </c>
      <c r="O2201" s="16">
        <v>0</v>
      </c>
      <c r="P2201" s="16">
        <v>0</v>
      </c>
      <c r="Q2201" s="16">
        <v>316.77</v>
      </c>
      <c r="R2201" s="16">
        <f>Q2201*16.876/100</f>
        <v>53.458105199999999</v>
      </c>
      <c r="S2201" s="17">
        <f t="shared" si="238"/>
        <v>370.22810519999996</v>
      </c>
      <c r="T2201" s="16">
        <v>3379.27</v>
      </c>
      <c r="U2201" s="18">
        <f t="shared" si="239"/>
        <v>0</v>
      </c>
      <c r="V2201" s="18">
        <f t="shared" si="240"/>
        <v>0</v>
      </c>
      <c r="W2201" s="18">
        <f t="shared" si="241"/>
        <v>0</v>
      </c>
      <c r="X2201" s="27"/>
      <c r="Y2201" s="19">
        <f t="shared" si="242"/>
        <v>0</v>
      </c>
      <c r="Z2201" s="18">
        <f t="shared" si="243"/>
        <v>0</v>
      </c>
      <c r="AA2201" s="12">
        <v>522.03</v>
      </c>
      <c r="AB2201" s="12">
        <v>5535.84</v>
      </c>
      <c r="AC2201" s="28">
        <f>+I2201+Y2201-Z2201</f>
        <v>4.8499999999999996</v>
      </c>
      <c r="AD2201" s="20">
        <f t="shared" si="244"/>
        <v>0</v>
      </c>
      <c r="AE2201">
        <v>0</v>
      </c>
    </row>
    <row r="2202" spans="1:31" x14ac:dyDescent="0.25">
      <c r="A2202" s="9">
        <v>45138</v>
      </c>
      <c r="B2202" s="10" t="s">
        <v>128</v>
      </c>
      <c r="C2202" s="10" t="s">
        <v>28</v>
      </c>
      <c r="D2202" s="10" t="s">
        <v>29</v>
      </c>
      <c r="E2202" s="10" t="s">
        <v>30</v>
      </c>
      <c r="F2202" s="10"/>
      <c r="G2202" s="10">
        <v>0</v>
      </c>
      <c r="H2202" s="11">
        <f>SUMIFS(AA:AA,$A:$A,EOMONTH($A2202,-1),$B:$B,$B2202)</f>
        <v>396</v>
      </c>
      <c r="I2202" s="63">
        <f>ROUND(SUMIFS(AC:AC,$A:$A,EOMONTH($A2202,-1),$B:$B,$B2202),2)</f>
        <v>22.94</v>
      </c>
      <c r="J2202" s="11">
        <f>SUMIFS(AB:AB,$A:$A,EOMONTH($A2202,-1),$B:$B,$B2202)</f>
        <v>4581.03</v>
      </c>
      <c r="K2202" s="13">
        <v>0</v>
      </c>
      <c r="L2202" s="25">
        <v>0</v>
      </c>
      <c r="M2202" s="15">
        <v>1410</v>
      </c>
      <c r="N2202" s="14">
        <v>14962.99</v>
      </c>
      <c r="O2202" s="16">
        <v>0</v>
      </c>
      <c r="P2202" s="16">
        <v>0</v>
      </c>
      <c r="Q2202" s="16">
        <v>828</v>
      </c>
      <c r="R2202" s="16">
        <f>Q2202*16.876/100</f>
        <v>139.73328000000001</v>
      </c>
      <c r="S2202" s="17">
        <f t="shared" si="238"/>
        <v>967.73328000000004</v>
      </c>
      <c r="T2202" s="16">
        <v>8999.2800000000007</v>
      </c>
      <c r="U2202" s="18">
        <f t="shared" si="239"/>
        <v>0</v>
      </c>
      <c r="V2202" s="18">
        <f t="shared" si="240"/>
        <v>0</v>
      </c>
      <c r="W2202" s="18">
        <f t="shared" si="241"/>
        <v>0</v>
      </c>
      <c r="X2202" s="27"/>
      <c r="Y2202" s="19">
        <f t="shared" si="242"/>
        <v>0</v>
      </c>
      <c r="Z2202" s="18">
        <f t="shared" si="243"/>
        <v>0</v>
      </c>
      <c r="AA2202" s="12">
        <v>978</v>
      </c>
      <c r="AB2202" s="12">
        <v>10544.45</v>
      </c>
      <c r="AC2202" s="28">
        <f>+I2202+Y2202-Z2202</f>
        <v>22.94</v>
      </c>
      <c r="AD2202" s="20">
        <f t="shared" si="244"/>
        <v>0</v>
      </c>
      <c r="AE2202">
        <v>0</v>
      </c>
    </row>
    <row r="2203" spans="1:31" x14ac:dyDescent="0.25">
      <c r="A2203" s="9">
        <v>45138</v>
      </c>
      <c r="B2203" s="10" t="s">
        <v>129</v>
      </c>
      <c r="C2203" s="10" t="s">
        <v>28</v>
      </c>
      <c r="D2203" s="10" t="s">
        <v>29</v>
      </c>
      <c r="E2203" s="10" t="s">
        <v>30</v>
      </c>
      <c r="F2203" s="10"/>
      <c r="G2203" s="10">
        <v>0</v>
      </c>
      <c r="H2203" s="11">
        <f>SUMIFS(AA:AA,$A:$A,EOMONTH($A2203,-1),$B:$B,$B2203)</f>
        <v>65</v>
      </c>
      <c r="I2203" s="63">
        <f>ROUND(SUMIFS(AC:AC,$A:$A,EOMONTH($A2203,-1),$B:$B,$B2203),2)</f>
        <v>16.93</v>
      </c>
      <c r="J2203" s="11">
        <f>SUMIFS(AB:AB,$A:$A,EOMONTH($A2203,-1),$B:$B,$B2203)</f>
        <v>743.88</v>
      </c>
      <c r="K2203" s="13">
        <v>0</v>
      </c>
      <c r="L2203" s="25">
        <v>0</v>
      </c>
      <c r="M2203" s="15">
        <v>1142</v>
      </c>
      <c r="N2203" s="14">
        <v>12051.42</v>
      </c>
      <c r="O2203" s="16">
        <v>0</v>
      </c>
      <c r="P2203" s="16">
        <v>0</v>
      </c>
      <c r="Q2203" s="16">
        <v>588</v>
      </c>
      <c r="R2203" s="16">
        <f>Q2203*16.876/100</f>
        <v>99.230880000000013</v>
      </c>
      <c r="S2203" s="17">
        <f t="shared" si="238"/>
        <v>687.23088000000007</v>
      </c>
      <c r="T2203" s="16">
        <v>6243.6</v>
      </c>
      <c r="U2203" s="18">
        <f t="shared" si="239"/>
        <v>0</v>
      </c>
      <c r="V2203" s="18">
        <f t="shared" si="240"/>
        <v>0</v>
      </c>
      <c r="W2203" s="18">
        <f t="shared" si="241"/>
        <v>0</v>
      </c>
      <c r="X2203" s="27"/>
      <c r="Y2203" s="19">
        <f t="shared" si="242"/>
        <v>0</v>
      </c>
      <c r="Z2203" s="18">
        <f t="shared" si="243"/>
        <v>0</v>
      </c>
      <c r="AA2203" s="12">
        <v>619</v>
      </c>
      <c r="AB2203" s="12">
        <v>6552.14</v>
      </c>
      <c r="AC2203" s="28">
        <f>+I2203+Y2203-Z2203</f>
        <v>16.93</v>
      </c>
      <c r="AD2203" s="20">
        <f t="shared" si="244"/>
        <v>0</v>
      </c>
      <c r="AE2203">
        <v>0</v>
      </c>
    </row>
    <row r="2204" spans="1:31" x14ac:dyDescent="0.25">
      <c r="A2204" s="9">
        <v>45138</v>
      </c>
      <c r="B2204" s="10" t="s">
        <v>130</v>
      </c>
      <c r="C2204" s="10" t="s">
        <v>28</v>
      </c>
      <c r="D2204" s="10" t="s">
        <v>29</v>
      </c>
      <c r="E2204" s="10" t="s">
        <v>30</v>
      </c>
      <c r="F2204" s="10"/>
      <c r="G2204" s="10">
        <v>0</v>
      </c>
      <c r="H2204" s="11">
        <f>SUMIFS(AA:AA,$A:$A,EOMONTH($A2204,-1),$B:$B,$B2204)</f>
        <v>86</v>
      </c>
      <c r="I2204" s="63">
        <f>ROUND(SUMIFS(AC:AC,$A:$A,EOMONTH($A2204,-1),$B:$B,$B2204),2)</f>
        <v>3.79</v>
      </c>
      <c r="J2204" s="11">
        <f>SUMIFS(AB:AB,$A:$A,EOMONTH($A2204,-1),$B:$B,$B2204)</f>
        <v>1004.79</v>
      </c>
      <c r="K2204" s="13">
        <v>0</v>
      </c>
      <c r="L2204" s="25">
        <v>0</v>
      </c>
      <c r="M2204" s="15">
        <v>400</v>
      </c>
      <c r="N2204" s="14">
        <v>4192.2299999999996</v>
      </c>
      <c r="O2204" s="16">
        <v>0</v>
      </c>
      <c r="P2204" s="16">
        <v>0</v>
      </c>
      <c r="Q2204" s="16">
        <v>228</v>
      </c>
      <c r="R2204" s="16">
        <f>Q2204*16.876/100</f>
        <v>38.47728</v>
      </c>
      <c r="S2204" s="17">
        <f t="shared" si="238"/>
        <v>266.47728000000001</v>
      </c>
      <c r="T2204" s="16">
        <v>2453.06</v>
      </c>
      <c r="U2204" s="18">
        <f t="shared" si="239"/>
        <v>0</v>
      </c>
      <c r="V2204" s="18">
        <f t="shared" si="240"/>
        <v>0</v>
      </c>
      <c r="W2204" s="18">
        <f t="shared" si="241"/>
        <v>0</v>
      </c>
      <c r="X2204" s="27"/>
      <c r="Y2204" s="19">
        <f t="shared" si="242"/>
        <v>0</v>
      </c>
      <c r="Z2204" s="18">
        <f t="shared" si="243"/>
        <v>0</v>
      </c>
      <c r="AA2204" s="12">
        <v>258</v>
      </c>
      <c r="AB2204" s="12">
        <v>2744.5</v>
      </c>
      <c r="AC2204" s="28">
        <f>+I2204+Y2204-Z2204</f>
        <v>3.79</v>
      </c>
      <c r="AD2204" s="20">
        <f t="shared" si="244"/>
        <v>0</v>
      </c>
      <c r="AE2204">
        <v>0</v>
      </c>
    </row>
    <row r="2205" spans="1:31" x14ac:dyDescent="0.25">
      <c r="A2205" s="9">
        <v>45138</v>
      </c>
      <c r="B2205" s="10" t="s">
        <v>131</v>
      </c>
      <c r="C2205" s="10" t="s">
        <v>28</v>
      </c>
      <c r="D2205" s="10" t="s">
        <v>29</v>
      </c>
      <c r="E2205" s="10" t="s">
        <v>30</v>
      </c>
      <c r="F2205" s="10"/>
      <c r="G2205" s="10">
        <v>0</v>
      </c>
      <c r="H2205" s="11">
        <f>SUMIFS(AA:AA,$A:$A,EOMONTH($A2205,-1),$B:$B,$B2205)</f>
        <v>35</v>
      </c>
      <c r="I2205" s="63">
        <f>ROUND(SUMIFS(AC:AC,$A:$A,EOMONTH($A2205,-1),$B:$B,$B2205),2)</f>
        <v>1.54</v>
      </c>
      <c r="J2205" s="11">
        <f>SUMIFS(AB:AB,$A:$A,EOMONTH($A2205,-1),$B:$B,$B2205)</f>
        <v>410.14</v>
      </c>
      <c r="K2205" s="13">
        <v>0</v>
      </c>
      <c r="L2205" s="25">
        <v>0</v>
      </c>
      <c r="M2205" s="15">
        <v>200</v>
      </c>
      <c r="N2205" s="14">
        <v>2086.6799999999998</v>
      </c>
      <c r="O2205" s="16">
        <v>0</v>
      </c>
      <c r="P2205" s="16">
        <v>0</v>
      </c>
      <c r="Q2205" s="16">
        <v>159</v>
      </c>
      <c r="R2205" s="16">
        <f>Q2205*16.876/100</f>
        <v>26.832840000000001</v>
      </c>
      <c r="S2205" s="17">
        <f t="shared" si="238"/>
        <v>185.83284</v>
      </c>
      <c r="T2205" s="16">
        <v>1688.58</v>
      </c>
      <c r="U2205" s="18">
        <f t="shared" si="239"/>
        <v>0</v>
      </c>
      <c r="V2205" s="18">
        <f t="shared" si="240"/>
        <v>0</v>
      </c>
      <c r="W2205" s="18">
        <f t="shared" si="241"/>
        <v>0</v>
      </c>
      <c r="X2205" s="27"/>
      <c r="Y2205" s="19">
        <f t="shared" si="242"/>
        <v>0</v>
      </c>
      <c r="Z2205" s="18">
        <f t="shared" si="243"/>
        <v>0</v>
      </c>
      <c r="AA2205" s="12">
        <v>76</v>
      </c>
      <c r="AB2205" s="12">
        <v>807.48</v>
      </c>
      <c r="AC2205" s="28">
        <f>+I2205+Y2205-Z2205</f>
        <v>1.54</v>
      </c>
      <c r="AD2205" s="20">
        <f t="shared" si="244"/>
        <v>0</v>
      </c>
      <c r="AE2205">
        <v>0</v>
      </c>
    </row>
    <row r="2206" spans="1:31" x14ac:dyDescent="0.25">
      <c r="A2206" s="9">
        <v>45138</v>
      </c>
      <c r="B2206" s="10" t="s">
        <v>132</v>
      </c>
      <c r="C2206" s="10" t="s">
        <v>28</v>
      </c>
      <c r="D2206" s="10" t="s">
        <v>29</v>
      </c>
      <c r="E2206" s="10" t="s">
        <v>30</v>
      </c>
      <c r="F2206" s="10"/>
      <c r="G2206" s="10">
        <v>0</v>
      </c>
      <c r="H2206" s="11">
        <f>SUMIFS(AA:AA,$A:$A,EOMONTH($A2206,-1),$B:$B,$B2206)</f>
        <v>331</v>
      </c>
      <c r="I2206" s="63">
        <f>ROUND(SUMIFS(AC:AC,$A:$A,EOMONTH($A2206,-1),$B:$B,$B2206),2)</f>
        <v>2.48</v>
      </c>
      <c r="J2206" s="11">
        <f>SUMIFS(AB:AB,$A:$A,EOMONTH($A2206,-1),$B:$B,$B2206)</f>
        <v>3795.32</v>
      </c>
      <c r="K2206" s="13">
        <v>0</v>
      </c>
      <c r="L2206" s="25">
        <v>0</v>
      </c>
      <c r="M2206" s="15">
        <v>704</v>
      </c>
      <c r="N2206" s="14">
        <v>7409.64</v>
      </c>
      <c r="O2206" s="16">
        <v>0</v>
      </c>
      <c r="P2206" s="16">
        <v>0</v>
      </c>
      <c r="Q2206" s="16">
        <v>115</v>
      </c>
      <c r="R2206" s="16">
        <f>Q2206*16.876/100</f>
        <v>19.407400000000003</v>
      </c>
      <c r="S2206" s="17">
        <f t="shared" si="238"/>
        <v>134.4074</v>
      </c>
      <c r="T2206" s="16">
        <v>1255.8</v>
      </c>
      <c r="U2206" s="18">
        <f t="shared" si="239"/>
        <v>0</v>
      </c>
      <c r="V2206" s="18">
        <f t="shared" si="240"/>
        <v>0</v>
      </c>
      <c r="W2206" s="18">
        <f t="shared" si="241"/>
        <v>0</v>
      </c>
      <c r="X2206" s="27"/>
      <c r="Y2206" s="19">
        <f t="shared" si="242"/>
        <v>0</v>
      </c>
      <c r="Z2206" s="18">
        <f t="shared" si="243"/>
        <v>0</v>
      </c>
      <c r="AA2206" s="12">
        <v>920</v>
      </c>
      <c r="AB2206" s="12">
        <v>9949.2099999999991</v>
      </c>
      <c r="AC2206" s="28">
        <f>+I2206+Y2206-Z2206</f>
        <v>2.48</v>
      </c>
      <c r="AD2206" s="20">
        <f t="shared" si="244"/>
        <v>0</v>
      </c>
      <c r="AE2206">
        <v>0</v>
      </c>
    </row>
    <row r="2207" spans="1:31" x14ac:dyDescent="0.25">
      <c r="A2207" s="59">
        <v>45138</v>
      </c>
      <c r="B2207" s="60" t="s">
        <v>806</v>
      </c>
      <c r="C2207" s="60" t="s">
        <v>711</v>
      </c>
      <c r="D2207" s="60" t="s">
        <v>29</v>
      </c>
      <c r="E2207" s="60" t="s">
        <v>539</v>
      </c>
      <c r="F2207" s="10"/>
      <c r="G2207" s="10"/>
      <c r="H2207" s="11"/>
      <c r="I2207" s="63">
        <f>ROUND(SUMIFS(AC:AC,$A:$A,EOMONTH($A2207,-1),$B:$B,$B2207),2)</f>
        <v>0</v>
      </c>
      <c r="J2207" s="11"/>
      <c r="K2207" s="13"/>
      <c r="L2207" s="25"/>
      <c r="M2207" s="15"/>
      <c r="N2207" s="14"/>
      <c r="O2207" s="16"/>
      <c r="P2207" s="16"/>
      <c r="Q2207" s="16"/>
      <c r="R2207" s="16"/>
      <c r="S2207" s="17">
        <f t="shared" si="238"/>
        <v>0</v>
      </c>
      <c r="T2207" s="16"/>
      <c r="U2207" s="18">
        <f t="shared" si="239"/>
        <v>0</v>
      </c>
      <c r="V2207" s="18">
        <f t="shared" si="240"/>
        <v>0</v>
      </c>
      <c r="W2207" s="18">
        <f t="shared" si="241"/>
        <v>0</v>
      </c>
      <c r="X2207" s="27"/>
      <c r="Y2207" s="19">
        <f t="shared" si="242"/>
        <v>0</v>
      </c>
      <c r="Z2207" s="18">
        <f t="shared" si="243"/>
        <v>0</v>
      </c>
      <c r="AA2207" s="12"/>
      <c r="AB2207" s="12"/>
      <c r="AC2207" s="28">
        <f>+I2207+Y2207-Z2207</f>
        <v>0</v>
      </c>
      <c r="AD2207" s="20">
        <f t="shared" si="244"/>
        <v>0</v>
      </c>
      <c r="AE2207">
        <v>0</v>
      </c>
    </row>
    <row r="2208" spans="1:31" x14ac:dyDescent="0.25">
      <c r="A2208" s="9">
        <v>45138</v>
      </c>
      <c r="B2208" s="10" t="s">
        <v>717</v>
      </c>
      <c r="C2208" s="10" t="s">
        <v>718</v>
      </c>
      <c r="D2208" s="10" t="s">
        <v>29</v>
      </c>
      <c r="E2208" s="10" t="s">
        <v>30</v>
      </c>
      <c r="F2208" s="10"/>
      <c r="G2208" s="10">
        <v>0</v>
      </c>
      <c r="H2208" s="11">
        <f>SUMIFS(AA:AA,$A:$A,EOMONTH($A2208,-1),$B:$B,$B2208)</f>
        <v>1</v>
      </c>
      <c r="I2208" s="63">
        <f>ROUND(SUMIFS(AC:AC,$A:$A,EOMONTH($A2208,-1),$B:$B,$B2208),2)</f>
        <v>0</v>
      </c>
      <c r="J2208" s="11">
        <f>SUMIFS(AB:AB,$A:$A,EOMONTH($A2208,-1),$B:$B,$B2208)</f>
        <v>2200000</v>
      </c>
      <c r="K2208" s="13">
        <v>0</v>
      </c>
      <c r="L2208" s="25">
        <v>0</v>
      </c>
      <c r="M2208" s="15">
        <v>0</v>
      </c>
      <c r="N2208" s="14">
        <v>0</v>
      </c>
      <c r="O2208" s="16">
        <v>0</v>
      </c>
      <c r="P2208" s="16">
        <v>0</v>
      </c>
      <c r="Q2208" s="16">
        <v>0</v>
      </c>
      <c r="R2208" s="16">
        <f>Q2208*16.876/100</f>
        <v>0</v>
      </c>
      <c r="S2208" s="17">
        <f t="shared" si="238"/>
        <v>0</v>
      </c>
      <c r="T2208" s="16">
        <v>0</v>
      </c>
      <c r="U2208" s="18">
        <f t="shared" si="239"/>
        <v>0</v>
      </c>
      <c r="V2208" s="18">
        <f t="shared" si="240"/>
        <v>0</v>
      </c>
      <c r="W2208" s="18">
        <f t="shared" si="241"/>
        <v>0</v>
      </c>
      <c r="X2208" s="27"/>
      <c r="Y2208" s="19">
        <f t="shared" si="242"/>
        <v>0</v>
      </c>
      <c r="Z2208" s="18">
        <f t="shared" si="243"/>
        <v>0</v>
      </c>
      <c r="AA2208" s="12">
        <v>1</v>
      </c>
      <c r="AB2208" s="12">
        <v>2200000</v>
      </c>
      <c r="AC2208" s="28">
        <f>+I2208+Y2208-Z2208</f>
        <v>0</v>
      </c>
      <c r="AD2208" s="20">
        <f t="shared" si="244"/>
        <v>0</v>
      </c>
      <c r="AE2208">
        <v>0</v>
      </c>
    </row>
    <row r="2209" spans="1:31" x14ac:dyDescent="0.25">
      <c r="A2209" s="9">
        <v>45138</v>
      </c>
      <c r="B2209" s="10" t="s">
        <v>133</v>
      </c>
      <c r="C2209" s="10" t="s">
        <v>62</v>
      </c>
      <c r="D2209" s="10" t="s">
        <v>40</v>
      </c>
      <c r="E2209" s="10" t="s">
        <v>30</v>
      </c>
      <c r="F2209" s="10">
        <v>100</v>
      </c>
      <c r="G2209" s="10">
        <v>109</v>
      </c>
      <c r="H2209" s="11">
        <f>SUMIFS(AA:AA,$A:$A,EOMONTH($A2209,-1),$B:$B,$B2209)</f>
        <v>307</v>
      </c>
      <c r="I2209" s="63">
        <f>ROUND(SUMIFS(AC:AC,$A:$A,EOMONTH($A2209,-1),$B:$B,$B2209),2)</f>
        <v>12.32</v>
      </c>
      <c r="J2209" s="11">
        <f>SUMIFS(AB:AB,$A:$A,EOMONTH($A2209,-1),$B:$B,$B2209)</f>
        <v>7982</v>
      </c>
      <c r="K2209" s="13">
        <v>0</v>
      </c>
      <c r="L2209" s="25">
        <v>0</v>
      </c>
      <c r="M2209" s="15">
        <v>0</v>
      </c>
      <c r="N2209" s="14">
        <v>0</v>
      </c>
      <c r="O2209" s="16">
        <v>216</v>
      </c>
      <c r="P2209" s="16">
        <v>4225.92</v>
      </c>
      <c r="Q2209" s="16">
        <v>0</v>
      </c>
      <c r="R2209" s="16">
        <f>Q2209*16.876/100</f>
        <v>0</v>
      </c>
      <c r="S2209" s="17">
        <f t="shared" si="238"/>
        <v>0</v>
      </c>
      <c r="T2209" s="16">
        <v>0</v>
      </c>
      <c r="U2209" s="18">
        <f t="shared" si="239"/>
        <v>33.463000000000001</v>
      </c>
      <c r="V2209" s="18">
        <f t="shared" si="240"/>
        <v>0</v>
      </c>
      <c r="W2209" s="18">
        <f t="shared" si="241"/>
        <v>0</v>
      </c>
      <c r="X2209" s="27"/>
      <c r="Y2209" s="19">
        <f t="shared" si="242"/>
        <v>0</v>
      </c>
      <c r="Z2209" s="18">
        <f t="shared" si="243"/>
        <v>23.544</v>
      </c>
      <c r="AA2209" s="12">
        <v>91</v>
      </c>
      <c r="AB2209" s="12">
        <v>2366</v>
      </c>
      <c r="AC2209" s="28">
        <f>+I2209+Y2209-Z2209</f>
        <v>-11.224</v>
      </c>
      <c r="AD2209" s="20">
        <f t="shared" si="244"/>
        <v>20</v>
      </c>
      <c r="AE2209">
        <v>20</v>
      </c>
    </row>
    <row r="2210" spans="1:31" x14ac:dyDescent="0.25">
      <c r="A2210" s="9">
        <v>45138</v>
      </c>
      <c r="B2210" s="10" t="s">
        <v>134</v>
      </c>
      <c r="C2210" s="10" t="s">
        <v>62</v>
      </c>
      <c r="D2210" s="10" t="s">
        <v>40</v>
      </c>
      <c r="E2210" s="10" t="s">
        <v>30</v>
      </c>
      <c r="F2210" s="10">
        <v>100</v>
      </c>
      <c r="G2210" s="10">
        <v>109</v>
      </c>
      <c r="H2210" s="11">
        <f>SUMIFS(AA:AA,$A:$A,EOMONTH($A2210,-1),$B:$B,$B2210)</f>
        <v>359</v>
      </c>
      <c r="I2210" s="63">
        <f>ROUND(SUMIFS(AC:AC,$A:$A,EOMONTH($A2210,-1),$B:$B,$B2210),2)</f>
        <v>16.21</v>
      </c>
      <c r="J2210" s="11">
        <f>SUMIFS(AB:AB,$A:$A,EOMONTH($A2210,-1),$B:$B,$B2210)</f>
        <v>9334</v>
      </c>
      <c r="K2210" s="13">
        <v>0</v>
      </c>
      <c r="L2210" s="25">
        <v>0</v>
      </c>
      <c r="M2210" s="15">
        <v>0</v>
      </c>
      <c r="N2210" s="14">
        <v>0</v>
      </c>
      <c r="O2210" s="16">
        <v>180</v>
      </c>
      <c r="P2210" s="16">
        <v>3602.81</v>
      </c>
      <c r="Q2210" s="16">
        <v>0</v>
      </c>
      <c r="R2210" s="16">
        <f>Q2210*16.876/100</f>
        <v>0</v>
      </c>
      <c r="S2210" s="17">
        <f t="shared" si="238"/>
        <v>0</v>
      </c>
      <c r="T2210" s="16">
        <v>0</v>
      </c>
      <c r="U2210" s="18">
        <f t="shared" si="239"/>
        <v>39.131</v>
      </c>
      <c r="V2210" s="18">
        <f t="shared" si="240"/>
        <v>0</v>
      </c>
      <c r="W2210" s="18">
        <f t="shared" si="241"/>
        <v>0</v>
      </c>
      <c r="X2210" s="27"/>
      <c r="Y2210" s="19">
        <f t="shared" si="242"/>
        <v>0</v>
      </c>
      <c r="Z2210" s="18">
        <f t="shared" si="243"/>
        <v>19.62</v>
      </c>
      <c r="AA2210" s="12">
        <v>179</v>
      </c>
      <c r="AB2210" s="12">
        <v>4654</v>
      </c>
      <c r="AC2210" s="28">
        <f>+I2210+Y2210-Z2210</f>
        <v>-3.41</v>
      </c>
      <c r="AD2210" s="20">
        <f t="shared" si="244"/>
        <v>10</v>
      </c>
      <c r="AE2210">
        <v>10</v>
      </c>
    </row>
    <row r="2211" spans="1:31" x14ac:dyDescent="0.25">
      <c r="A2211" s="59">
        <v>45138</v>
      </c>
      <c r="B2211" s="60" t="s">
        <v>800</v>
      </c>
      <c r="C2211" s="60" t="s">
        <v>62</v>
      </c>
      <c r="D2211" s="60" t="s">
        <v>40</v>
      </c>
      <c r="E2211" s="60" t="s">
        <v>30</v>
      </c>
      <c r="F2211" s="10"/>
      <c r="G2211" s="10"/>
      <c r="H2211" s="11"/>
      <c r="I2211" s="63">
        <f>ROUND(SUMIFS(AC:AC,$A:$A,EOMONTH($A2211,-1),$B:$B,$B2211),2)</f>
        <v>0</v>
      </c>
      <c r="J2211" s="11"/>
      <c r="K2211" s="13"/>
      <c r="L2211" s="25"/>
      <c r="M2211" s="15"/>
      <c r="N2211" s="14"/>
      <c r="O2211" s="16"/>
      <c r="P2211" s="16"/>
      <c r="Q2211" s="16"/>
      <c r="R2211" s="16"/>
      <c r="S2211" s="17">
        <f t="shared" si="238"/>
        <v>0</v>
      </c>
      <c r="T2211" s="16"/>
      <c r="U2211" s="18">
        <f t="shared" si="239"/>
        <v>0</v>
      </c>
      <c r="V2211" s="18">
        <f t="shared" si="240"/>
        <v>0</v>
      </c>
      <c r="W2211" s="18">
        <f t="shared" si="241"/>
        <v>0</v>
      </c>
      <c r="X2211" s="27"/>
      <c r="Y2211" s="19">
        <f t="shared" si="242"/>
        <v>0</v>
      </c>
      <c r="Z2211" s="18">
        <f t="shared" si="243"/>
        <v>0</v>
      </c>
      <c r="AA2211" s="12"/>
      <c r="AB2211" s="12"/>
      <c r="AC2211" s="28">
        <f>+I2211+Y2211-Z2211</f>
        <v>0</v>
      </c>
      <c r="AD2211" s="20">
        <f t="shared" si="244"/>
        <v>0</v>
      </c>
      <c r="AE2211">
        <v>0</v>
      </c>
    </row>
    <row r="2212" spans="1:31" x14ac:dyDescent="0.25">
      <c r="A2212" s="9">
        <v>45138</v>
      </c>
      <c r="B2212" s="10" t="s">
        <v>135</v>
      </c>
      <c r="C2212" s="10" t="s">
        <v>62</v>
      </c>
      <c r="D2212" s="10" t="s">
        <v>40</v>
      </c>
      <c r="E2212" s="10" t="s">
        <v>30</v>
      </c>
      <c r="F2212" s="10">
        <v>100</v>
      </c>
      <c r="G2212" s="10">
        <v>109</v>
      </c>
      <c r="H2212" s="11">
        <f>SUMIFS(AA:AA,$A:$A,EOMONTH($A2212,-1),$B:$B,$B2212)</f>
        <v>293</v>
      </c>
      <c r="I2212" s="63">
        <f>ROUND(SUMIFS(AC:AC,$A:$A,EOMONTH($A2212,-1),$B:$B,$B2212),2)</f>
        <v>13.23</v>
      </c>
      <c r="J2212" s="11">
        <f>SUMIFS(AB:AB,$A:$A,EOMONTH($A2212,-1),$B:$B,$B2212)</f>
        <v>7618</v>
      </c>
      <c r="K2212" s="13">
        <v>0</v>
      </c>
      <c r="L2212" s="25">
        <v>0</v>
      </c>
      <c r="M2212" s="15">
        <v>0</v>
      </c>
      <c r="N2212" s="14">
        <v>0</v>
      </c>
      <c r="O2212" s="16">
        <v>235</v>
      </c>
      <c r="P2212" s="16">
        <v>4714.76</v>
      </c>
      <c r="Q2212" s="16">
        <v>0</v>
      </c>
      <c r="R2212" s="16">
        <f>Q2212*16.876/100</f>
        <v>0</v>
      </c>
      <c r="S2212" s="17">
        <f t="shared" si="238"/>
        <v>0</v>
      </c>
      <c r="T2212" s="16">
        <v>0</v>
      </c>
      <c r="U2212" s="18">
        <f t="shared" si="239"/>
        <v>31.937000000000001</v>
      </c>
      <c r="V2212" s="18">
        <f t="shared" si="240"/>
        <v>0</v>
      </c>
      <c r="W2212" s="18">
        <f t="shared" si="241"/>
        <v>0</v>
      </c>
      <c r="X2212" s="27"/>
      <c r="Y2212" s="19">
        <f t="shared" si="242"/>
        <v>0</v>
      </c>
      <c r="Z2212" s="18">
        <f t="shared" si="243"/>
        <v>25.614999999999998</v>
      </c>
      <c r="AA2212" s="12">
        <v>58</v>
      </c>
      <c r="AB2212" s="12">
        <v>1508</v>
      </c>
      <c r="AC2212" s="28">
        <f>+I2212+Y2212-Z2212</f>
        <v>-12.384999999999998</v>
      </c>
      <c r="AD2212" s="20">
        <f t="shared" si="244"/>
        <v>20</v>
      </c>
      <c r="AE2212">
        <v>20</v>
      </c>
    </row>
    <row r="2213" spans="1:31" x14ac:dyDescent="0.25">
      <c r="A2213" s="9">
        <v>45138</v>
      </c>
      <c r="B2213" s="10" t="s">
        <v>136</v>
      </c>
      <c r="C2213" s="10" t="s">
        <v>62</v>
      </c>
      <c r="D2213" s="10" t="s">
        <v>40</v>
      </c>
      <c r="E2213" s="10" t="s">
        <v>30</v>
      </c>
      <c r="F2213" s="10">
        <v>100</v>
      </c>
      <c r="G2213" s="10">
        <v>109</v>
      </c>
      <c r="H2213" s="11">
        <f>SUMIFS(AA:AA,$A:$A,EOMONTH($A2213,-1),$B:$B,$B2213)</f>
        <v>344</v>
      </c>
      <c r="I2213" s="63">
        <f>ROUND(SUMIFS(AC:AC,$A:$A,EOMONTH($A2213,-1),$B:$B,$B2213),2)</f>
        <v>15.53</v>
      </c>
      <c r="J2213" s="11">
        <f>SUMIFS(AB:AB,$A:$A,EOMONTH($A2213,-1),$B:$B,$B2213)</f>
        <v>8944</v>
      </c>
      <c r="K2213" s="13">
        <v>0</v>
      </c>
      <c r="L2213" s="25">
        <v>0</v>
      </c>
      <c r="M2213" s="15">
        <v>0</v>
      </c>
      <c r="N2213" s="14">
        <v>0</v>
      </c>
      <c r="O2213" s="16">
        <v>192</v>
      </c>
      <c r="P2213" s="16">
        <v>3822.89</v>
      </c>
      <c r="Q2213" s="16">
        <v>0</v>
      </c>
      <c r="R2213" s="16">
        <f>Q2213*16.876/100</f>
        <v>0</v>
      </c>
      <c r="S2213" s="17">
        <f t="shared" si="238"/>
        <v>0</v>
      </c>
      <c r="T2213" s="16">
        <v>0</v>
      </c>
      <c r="U2213" s="18">
        <f t="shared" si="239"/>
        <v>37.496000000000002</v>
      </c>
      <c r="V2213" s="18">
        <f t="shared" si="240"/>
        <v>0</v>
      </c>
      <c r="W2213" s="18">
        <f t="shared" si="241"/>
        <v>0</v>
      </c>
      <c r="X2213" s="27"/>
      <c r="Y2213" s="19">
        <f t="shared" si="242"/>
        <v>0</v>
      </c>
      <c r="Z2213" s="18">
        <f t="shared" si="243"/>
        <v>20.928000000000001</v>
      </c>
      <c r="AA2213" s="12">
        <v>152</v>
      </c>
      <c r="AB2213" s="12">
        <v>3952</v>
      </c>
      <c r="AC2213" s="28">
        <f>+I2213+Y2213-Z2213</f>
        <v>-5.3980000000000015</v>
      </c>
      <c r="AD2213" s="20">
        <f t="shared" si="244"/>
        <v>10</v>
      </c>
      <c r="AE2213">
        <v>10</v>
      </c>
    </row>
    <row r="2214" spans="1:31" x14ac:dyDescent="0.25">
      <c r="A2214" s="9">
        <v>45138</v>
      </c>
      <c r="B2214" s="10" t="s">
        <v>137</v>
      </c>
      <c r="C2214" s="10" t="s">
        <v>62</v>
      </c>
      <c r="D2214" s="10" t="s">
        <v>40</v>
      </c>
      <c r="E2214" s="10" t="s">
        <v>30</v>
      </c>
      <c r="F2214" s="10">
        <v>100</v>
      </c>
      <c r="G2214" s="10">
        <v>109</v>
      </c>
      <c r="H2214" s="11">
        <f>SUMIFS(AA:AA,$A:$A,EOMONTH($A2214,-1),$B:$B,$B2214)</f>
        <v>206</v>
      </c>
      <c r="I2214" s="63">
        <f>ROUND(SUMIFS(AC:AC,$A:$A,EOMONTH($A2214,-1),$B:$B,$B2214),2)</f>
        <v>9.3000000000000007</v>
      </c>
      <c r="J2214" s="11">
        <f>SUMIFS(AB:AB,$A:$A,EOMONTH($A2214,-1),$B:$B,$B2214)</f>
        <v>5356</v>
      </c>
      <c r="K2214" s="13">
        <v>0</v>
      </c>
      <c r="L2214" s="25">
        <v>0</v>
      </c>
      <c r="M2214" s="15">
        <v>0</v>
      </c>
      <c r="N2214" s="14">
        <v>0</v>
      </c>
      <c r="O2214" s="16">
        <v>195</v>
      </c>
      <c r="P2214" s="16">
        <v>3967.96</v>
      </c>
      <c r="Q2214" s="16">
        <v>0</v>
      </c>
      <c r="R2214" s="16">
        <f>Q2214*16.876/100</f>
        <v>0</v>
      </c>
      <c r="S2214" s="17">
        <f t="shared" si="238"/>
        <v>0</v>
      </c>
      <c r="T2214" s="16">
        <v>0</v>
      </c>
      <c r="U2214" s="18">
        <f t="shared" si="239"/>
        <v>22.454000000000001</v>
      </c>
      <c r="V2214" s="18">
        <f t="shared" si="240"/>
        <v>0</v>
      </c>
      <c r="W2214" s="18">
        <f t="shared" si="241"/>
        <v>0</v>
      </c>
      <c r="X2214" s="27"/>
      <c r="Y2214" s="19">
        <f t="shared" si="242"/>
        <v>0</v>
      </c>
      <c r="Z2214" s="18">
        <f t="shared" si="243"/>
        <v>21.254999999999999</v>
      </c>
      <c r="AA2214" s="12">
        <v>11</v>
      </c>
      <c r="AB2214" s="12">
        <v>286</v>
      </c>
      <c r="AC2214" s="28">
        <f>+I2214+Y2214-Z2214</f>
        <v>-11.954999999999998</v>
      </c>
      <c r="AD2214" s="20">
        <f t="shared" si="244"/>
        <v>20</v>
      </c>
      <c r="AE2214">
        <v>20</v>
      </c>
    </row>
    <row r="2215" spans="1:31" x14ac:dyDescent="0.25">
      <c r="A2215" s="9">
        <v>45138</v>
      </c>
      <c r="B2215" s="10" t="s">
        <v>138</v>
      </c>
      <c r="C2215" s="10" t="s">
        <v>62</v>
      </c>
      <c r="D2215" s="10" t="s">
        <v>40</v>
      </c>
      <c r="E2215" s="10" t="s">
        <v>30</v>
      </c>
      <c r="F2215" s="10">
        <v>100</v>
      </c>
      <c r="G2215" s="10">
        <v>109</v>
      </c>
      <c r="H2215" s="11">
        <f>SUMIFS(AA:AA,$A:$A,EOMONTH($A2215,-1),$B:$B,$B2215)</f>
        <v>674</v>
      </c>
      <c r="I2215" s="63">
        <f>ROUND(SUMIFS(AC:AC,$A:$A,EOMONTH($A2215,-1),$B:$B,$B2215),2)</f>
        <v>30.43</v>
      </c>
      <c r="J2215" s="11">
        <f>SUMIFS(AB:AB,$A:$A,EOMONTH($A2215,-1),$B:$B,$B2215)</f>
        <v>17524</v>
      </c>
      <c r="K2215" s="13">
        <v>0</v>
      </c>
      <c r="L2215" s="25">
        <v>0</v>
      </c>
      <c r="M2215" s="15">
        <v>0</v>
      </c>
      <c r="N2215" s="14">
        <v>0</v>
      </c>
      <c r="O2215" s="16">
        <v>180</v>
      </c>
      <c r="P2215" s="16">
        <v>3616.73</v>
      </c>
      <c r="Q2215" s="16">
        <v>0</v>
      </c>
      <c r="R2215" s="16">
        <f>Q2215*16.876/100</f>
        <v>0</v>
      </c>
      <c r="S2215" s="17">
        <f t="shared" si="238"/>
        <v>0</v>
      </c>
      <c r="T2215" s="16">
        <v>0</v>
      </c>
      <c r="U2215" s="18">
        <f t="shared" si="239"/>
        <v>73.465999999999994</v>
      </c>
      <c r="V2215" s="18">
        <f t="shared" si="240"/>
        <v>0</v>
      </c>
      <c r="W2215" s="18">
        <f t="shared" si="241"/>
        <v>0</v>
      </c>
      <c r="X2215" s="27"/>
      <c r="Y2215" s="19">
        <f t="shared" si="242"/>
        <v>0</v>
      </c>
      <c r="Z2215" s="18">
        <f t="shared" si="243"/>
        <v>19.62</v>
      </c>
      <c r="AA2215" s="12">
        <v>494</v>
      </c>
      <c r="AB2215" s="12">
        <v>12844</v>
      </c>
      <c r="AC2215" s="28">
        <f>+I2215+Y2215-Z2215</f>
        <v>10.809999999999999</v>
      </c>
      <c r="AD2215" s="20">
        <f t="shared" si="244"/>
        <v>0</v>
      </c>
      <c r="AE2215">
        <v>0</v>
      </c>
    </row>
    <row r="2216" spans="1:31" x14ac:dyDescent="0.25">
      <c r="A2216" s="9">
        <v>45138</v>
      </c>
      <c r="B2216" s="10" t="s">
        <v>139</v>
      </c>
      <c r="C2216" s="10" t="s">
        <v>62</v>
      </c>
      <c r="D2216" s="10" t="s">
        <v>40</v>
      </c>
      <c r="E2216" s="10" t="s">
        <v>30</v>
      </c>
      <c r="F2216" s="10">
        <v>100</v>
      </c>
      <c r="G2216" s="10">
        <v>109</v>
      </c>
      <c r="H2216" s="11">
        <f>SUMIFS(AA:AA,$A:$A,EOMONTH($A2216,-1),$B:$B,$B2216)</f>
        <v>297</v>
      </c>
      <c r="I2216" s="63">
        <f>ROUND(SUMIFS(AC:AC,$A:$A,EOMONTH($A2216,-1),$B:$B,$B2216),2)</f>
        <v>13.41</v>
      </c>
      <c r="J2216" s="11">
        <f>SUMIFS(AB:AB,$A:$A,EOMONTH($A2216,-1),$B:$B,$B2216)</f>
        <v>7722</v>
      </c>
      <c r="K2216" s="13">
        <v>0</v>
      </c>
      <c r="L2216" s="25">
        <v>0</v>
      </c>
      <c r="M2216" s="15">
        <v>0</v>
      </c>
      <c r="N2216" s="14">
        <v>0</v>
      </c>
      <c r="O2216" s="16">
        <v>254</v>
      </c>
      <c r="P2216" s="16">
        <v>5099.18</v>
      </c>
      <c r="Q2216" s="16">
        <v>0</v>
      </c>
      <c r="R2216" s="16">
        <f>Q2216*16.876/100</f>
        <v>0</v>
      </c>
      <c r="S2216" s="17">
        <f t="shared" si="238"/>
        <v>0</v>
      </c>
      <c r="T2216" s="16">
        <v>0</v>
      </c>
      <c r="U2216" s="18">
        <f t="shared" si="239"/>
        <v>32.372999999999998</v>
      </c>
      <c r="V2216" s="18">
        <f t="shared" si="240"/>
        <v>0</v>
      </c>
      <c r="W2216" s="18">
        <f t="shared" si="241"/>
        <v>0</v>
      </c>
      <c r="X2216" s="27"/>
      <c r="Y2216" s="19">
        <f t="shared" si="242"/>
        <v>0</v>
      </c>
      <c r="Z2216" s="18">
        <f t="shared" si="243"/>
        <v>27.686</v>
      </c>
      <c r="AA2216" s="12">
        <v>43</v>
      </c>
      <c r="AB2216" s="12">
        <v>1118</v>
      </c>
      <c r="AC2216" s="28">
        <f>+I2216+Y2216-Z2216</f>
        <v>-14.276</v>
      </c>
      <c r="AD2216" s="20">
        <f t="shared" si="244"/>
        <v>20</v>
      </c>
      <c r="AE2216">
        <v>20</v>
      </c>
    </row>
    <row r="2217" spans="1:31" x14ac:dyDescent="0.25">
      <c r="A2217" s="9">
        <v>45138</v>
      </c>
      <c r="B2217" s="10" t="s">
        <v>140</v>
      </c>
      <c r="C2217" s="10" t="s">
        <v>62</v>
      </c>
      <c r="D2217" s="10" t="s">
        <v>40</v>
      </c>
      <c r="E2217" s="10" t="s">
        <v>30</v>
      </c>
      <c r="F2217" s="10">
        <v>100</v>
      </c>
      <c r="G2217" s="10">
        <v>109</v>
      </c>
      <c r="H2217" s="11">
        <f>SUMIFS(AA:AA,$A:$A,EOMONTH($A2217,-1),$B:$B,$B2217)</f>
        <v>60</v>
      </c>
      <c r="I2217" s="63">
        <f>ROUND(SUMIFS(AC:AC,$A:$A,EOMONTH($A2217,-1),$B:$B,$B2217),2)</f>
        <v>2.71</v>
      </c>
      <c r="J2217" s="11">
        <f>SUMIFS(AB:AB,$A:$A,EOMONTH($A2217,-1),$B:$B,$B2217)</f>
        <v>1620</v>
      </c>
      <c r="K2217" s="13">
        <v>0</v>
      </c>
      <c r="L2217" s="25">
        <v>0</v>
      </c>
      <c r="M2217" s="15">
        <v>0</v>
      </c>
      <c r="N2217" s="14">
        <v>0</v>
      </c>
      <c r="O2217" s="16">
        <v>0</v>
      </c>
      <c r="P2217" s="16">
        <v>0</v>
      </c>
      <c r="Q2217" s="16">
        <v>0</v>
      </c>
      <c r="R2217" s="16">
        <f>Q2217*16.876/100</f>
        <v>0</v>
      </c>
      <c r="S2217" s="17">
        <f t="shared" si="238"/>
        <v>0</v>
      </c>
      <c r="T2217" s="16">
        <v>0</v>
      </c>
      <c r="U2217" s="18">
        <f t="shared" si="239"/>
        <v>6.54</v>
      </c>
      <c r="V2217" s="18">
        <f t="shared" si="240"/>
        <v>0</v>
      </c>
      <c r="W2217" s="18">
        <f t="shared" si="241"/>
        <v>0</v>
      </c>
      <c r="X2217" s="27"/>
      <c r="Y2217" s="19">
        <f t="shared" si="242"/>
        <v>0</v>
      </c>
      <c r="Z2217" s="18">
        <f t="shared" si="243"/>
        <v>0</v>
      </c>
      <c r="AA2217" s="12">
        <v>60</v>
      </c>
      <c r="AB2217" s="12">
        <v>1620</v>
      </c>
      <c r="AC2217" s="28">
        <f>+I2217+Y2217-Z2217</f>
        <v>2.71</v>
      </c>
      <c r="AD2217" s="20">
        <f t="shared" si="244"/>
        <v>0</v>
      </c>
      <c r="AE2217">
        <v>0</v>
      </c>
    </row>
    <row r="2218" spans="1:31" x14ac:dyDescent="0.25">
      <c r="A2218" s="9">
        <v>45138</v>
      </c>
      <c r="B2218" s="10" t="s">
        <v>141</v>
      </c>
      <c r="C2218" s="10" t="s">
        <v>62</v>
      </c>
      <c r="D2218" s="10" t="s">
        <v>40</v>
      </c>
      <c r="E2218" s="10" t="s">
        <v>30</v>
      </c>
      <c r="F2218" s="10">
        <v>160</v>
      </c>
      <c r="G2218" s="10">
        <v>174</v>
      </c>
      <c r="H2218" s="11">
        <f>SUMIFS(AA:AA,$A:$A,EOMONTH($A2218,-1),$B:$B,$B2218)</f>
        <v>-48</v>
      </c>
      <c r="I2218" s="63">
        <f>ROUND(SUMIFS(AC:AC,$A:$A,EOMONTH($A2218,-1),$B:$B,$B2218),2)</f>
        <v>0</v>
      </c>
      <c r="J2218" s="11">
        <f>SUMIFS(AB:AB,$A:$A,EOMONTH($A2218,-1),$B:$B,$B2218)</f>
        <v>-1767.84</v>
      </c>
      <c r="K2218" s="13">
        <v>0</v>
      </c>
      <c r="L2218" s="25">
        <v>0</v>
      </c>
      <c r="M2218" s="15">
        <v>0</v>
      </c>
      <c r="N2218" s="14">
        <v>0</v>
      </c>
      <c r="O2218" s="16">
        <v>0</v>
      </c>
      <c r="P2218" s="16">
        <v>0</v>
      </c>
      <c r="Q2218" s="16">
        <v>0</v>
      </c>
      <c r="R2218" s="16">
        <f>Q2218*16.876/100</f>
        <v>0</v>
      </c>
      <c r="S2218" s="17">
        <f t="shared" si="238"/>
        <v>0</v>
      </c>
      <c r="T2218" s="16">
        <v>0</v>
      </c>
      <c r="U2218" s="18">
        <f t="shared" si="239"/>
        <v>-8.3520000000000003</v>
      </c>
      <c r="V2218" s="18">
        <f t="shared" si="240"/>
        <v>0</v>
      </c>
      <c r="W2218" s="18">
        <f t="shared" si="241"/>
        <v>0</v>
      </c>
      <c r="X2218" s="27"/>
      <c r="Y2218" s="19">
        <f t="shared" si="242"/>
        <v>0</v>
      </c>
      <c r="Z2218" s="18">
        <f t="shared" si="243"/>
        <v>0</v>
      </c>
      <c r="AA2218" s="12">
        <v>-48</v>
      </c>
      <c r="AB2218" s="12">
        <v>-1767.84</v>
      </c>
      <c r="AC2218" s="28">
        <f>+I2218+Y2218-Z2218</f>
        <v>0</v>
      </c>
      <c r="AD2218" s="20">
        <f t="shared" si="244"/>
        <v>0</v>
      </c>
      <c r="AE2218">
        <v>0</v>
      </c>
    </row>
    <row r="2219" spans="1:31" x14ac:dyDescent="0.25">
      <c r="A2219" s="9">
        <v>45138</v>
      </c>
      <c r="B2219" s="10" t="s">
        <v>142</v>
      </c>
      <c r="C2219" s="10" t="s">
        <v>62</v>
      </c>
      <c r="D2219" s="10" t="s">
        <v>40</v>
      </c>
      <c r="E2219" s="10" t="s">
        <v>30</v>
      </c>
      <c r="F2219" s="10">
        <v>160</v>
      </c>
      <c r="G2219" s="10">
        <v>174</v>
      </c>
      <c r="H2219" s="11">
        <f>SUMIFS(AA:AA,$A:$A,EOMONTH($A2219,-1),$B:$B,$B2219)</f>
        <v>207</v>
      </c>
      <c r="I2219" s="63">
        <f>ROUND(SUMIFS(AC:AC,$A:$A,EOMONTH($A2219,-1),$B:$B,$B2219),2)</f>
        <v>7.0000000000000007E-2</v>
      </c>
      <c r="J2219" s="11">
        <f>SUMIFS(AB:AB,$A:$A,EOMONTH($A2219,-1),$B:$B,$B2219)</f>
        <v>9768</v>
      </c>
      <c r="K2219" s="13">
        <v>0</v>
      </c>
      <c r="L2219" s="25">
        <v>0</v>
      </c>
      <c r="M2219" s="15">
        <v>304</v>
      </c>
      <c r="N2219" s="14">
        <v>2703.85</v>
      </c>
      <c r="O2219" s="16">
        <v>118</v>
      </c>
      <c r="P2219" s="16">
        <v>3760.92</v>
      </c>
      <c r="Q2219" s="16">
        <v>0</v>
      </c>
      <c r="R2219" s="16">
        <f>Q2219*16.876/100</f>
        <v>0</v>
      </c>
      <c r="S2219" s="17">
        <f t="shared" si="238"/>
        <v>0</v>
      </c>
      <c r="T2219" s="16">
        <v>0</v>
      </c>
      <c r="U2219" s="18">
        <f t="shared" si="239"/>
        <v>36.018000000000001</v>
      </c>
      <c r="V2219" s="18">
        <f t="shared" si="240"/>
        <v>48.64</v>
      </c>
      <c r="W2219" s="18">
        <f t="shared" si="241"/>
        <v>8.1661695999999999</v>
      </c>
      <c r="X2219" s="27"/>
      <c r="Y2219" s="19">
        <f t="shared" si="242"/>
        <v>56.806169600000004</v>
      </c>
      <c r="Z2219" s="18">
        <f t="shared" si="243"/>
        <v>20.532</v>
      </c>
      <c r="AA2219" s="12">
        <v>393</v>
      </c>
      <c r="AB2219" s="12">
        <v>7279.85</v>
      </c>
      <c r="AC2219" s="28">
        <f>+I2219+Y2219-Z2219</f>
        <v>36.344169600000001</v>
      </c>
      <c r="AD2219" s="20">
        <f t="shared" si="244"/>
        <v>0</v>
      </c>
      <c r="AE2219">
        <v>0</v>
      </c>
    </row>
    <row r="2220" spans="1:31" x14ac:dyDescent="0.25">
      <c r="A2220" s="9">
        <v>45138</v>
      </c>
      <c r="B2220" s="10" t="s">
        <v>143</v>
      </c>
      <c r="C2220" s="10" t="s">
        <v>62</v>
      </c>
      <c r="D2220" s="10" t="s">
        <v>40</v>
      </c>
      <c r="E2220" s="10" t="s">
        <v>30</v>
      </c>
      <c r="F2220" s="10">
        <v>160</v>
      </c>
      <c r="G2220" s="10">
        <v>174</v>
      </c>
      <c r="H2220" s="11">
        <f>SUMIFS(AA:AA,$A:$A,EOMONTH($A2220,-1),$B:$B,$B2220)</f>
        <v>1280</v>
      </c>
      <c r="I2220" s="63">
        <f>ROUND(SUMIFS(AC:AC,$A:$A,EOMONTH($A2220,-1),$B:$B,$B2220),2)</f>
        <v>50.06</v>
      </c>
      <c r="J2220" s="11">
        <f>SUMIFS(AB:AB,$A:$A,EOMONTH($A2220,-1),$B:$B,$B2220)</f>
        <v>56320</v>
      </c>
      <c r="K2220" s="13">
        <v>0</v>
      </c>
      <c r="L2220" s="25">
        <v>0</v>
      </c>
      <c r="M2220" s="15">
        <v>0</v>
      </c>
      <c r="N2220" s="14">
        <v>0</v>
      </c>
      <c r="O2220" s="16">
        <v>192</v>
      </c>
      <c r="P2220" s="16">
        <v>6182.88</v>
      </c>
      <c r="Q2220" s="16">
        <v>0</v>
      </c>
      <c r="R2220" s="16">
        <f>Q2220*16.876/100</f>
        <v>0</v>
      </c>
      <c r="S2220" s="17">
        <f t="shared" si="238"/>
        <v>0</v>
      </c>
      <c r="T2220" s="16">
        <v>0</v>
      </c>
      <c r="U2220" s="18">
        <f t="shared" si="239"/>
        <v>222.72</v>
      </c>
      <c r="V2220" s="18">
        <f t="shared" si="240"/>
        <v>0</v>
      </c>
      <c r="W2220" s="18">
        <f t="shared" si="241"/>
        <v>0</v>
      </c>
      <c r="X2220" s="27"/>
      <c r="Y2220" s="19">
        <f t="shared" si="242"/>
        <v>0</v>
      </c>
      <c r="Z2220" s="18">
        <f t="shared" si="243"/>
        <v>33.408000000000001</v>
      </c>
      <c r="AA2220" s="12">
        <v>1088</v>
      </c>
      <c r="AB2220" s="12">
        <v>47872</v>
      </c>
      <c r="AC2220" s="28">
        <f>+I2220+Y2220-Z2220</f>
        <v>16.652000000000001</v>
      </c>
      <c r="AD2220" s="20">
        <f t="shared" si="244"/>
        <v>0</v>
      </c>
      <c r="AE2220">
        <v>0</v>
      </c>
    </row>
    <row r="2221" spans="1:31" x14ac:dyDescent="0.25">
      <c r="A2221" s="9">
        <v>45138</v>
      </c>
      <c r="B2221" s="10" t="s">
        <v>775</v>
      </c>
      <c r="C2221" s="10" t="s">
        <v>62</v>
      </c>
      <c r="D2221" s="10" t="s">
        <v>40</v>
      </c>
      <c r="E2221" s="10" t="s">
        <v>30</v>
      </c>
      <c r="F2221" s="10">
        <v>160</v>
      </c>
      <c r="G2221" s="10">
        <v>174</v>
      </c>
      <c r="H2221" s="11">
        <f>SUMIFS(AA:AA,$A:$A,EOMONTH($A2221,-1),$B:$B,$B2221)</f>
        <v>0</v>
      </c>
      <c r="I2221" s="63">
        <f>ROUND(SUMIFS(AC:AC,$A:$A,EOMONTH($A2221,-1),$B:$B,$B2221),2)</f>
        <v>0</v>
      </c>
      <c r="J2221" s="11">
        <f>SUMIFS(AB:AB,$A:$A,EOMONTH($A2221,-1),$B:$B,$B2221)</f>
        <v>0</v>
      </c>
      <c r="K2221" s="13">
        <v>0</v>
      </c>
      <c r="L2221" s="25">
        <v>0</v>
      </c>
      <c r="M2221" s="15">
        <v>268</v>
      </c>
      <c r="N2221" s="14">
        <v>4806.38</v>
      </c>
      <c r="O2221" s="16">
        <v>0</v>
      </c>
      <c r="P2221" s="16">
        <v>0</v>
      </c>
      <c r="Q2221" s="16">
        <v>0</v>
      </c>
      <c r="R2221" s="16">
        <f>Q2221*16.876/100</f>
        <v>0</v>
      </c>
      <c r="S2221" s="17">
        <f t="shared" si="238"/>
        <v>0</v>
      </c>
      <c r="T2221" s="16">
        <v>0</v>
      </c>
      <c r="U2221" s="18">
        <f t="shared" si="239"/>
        <v>0</v>
      </c>
      <c r="V2221" s="18">
        <f t="shared" si="240"/>
        <v>42.88</v>
      </c>
      <c r="W2221" s="18">
        <f t="shared" si="241"/>
        <v>7.1991232000000016</v>
      </c>
      <c r="X2221" s="27"/>
      <c r="Y2221" s="19">
        <f t="shared" si="242"/>
        <v>50.079123200000005</v>
      </c>
      <c r="Z2221" s="18">
        <f t="shared" si="243"/>
        <v>0</v>
      </c>
      <c r="AA2221" s="12">
        <v>268</v>
      </c>
      <c r="AB2221" s="12">
        <v>4806.38</v>
      </c>
      <c r="AC2221" s="28">
        <f>+I2221+Y2221-Z2221</f>
        <v>50.079123200000005</v>
      </c>
      <c r="AD2221" s="20">
        <f t="shared" si="244"/>
        <v>0</v>
      </c>
      <c r="AE2221">
        <v>0</v>
      </c>
    </row>
    <row r="2222" spans="1:31" x14ac:dyDescent="0.25">
      <c r="A2222" s="9">
        <v>45138</v>
      </c>
      <c r="B2222" s="10" t="s">
        <v>144</v>
      </c>
      <c r="C2222" s="10" t="s">
        <v>62</v>
      </c>
      <c r="D2222" s="10" t="s">
        <v>40</v>
      </c>
      <c r="E2222" s="10" t="s">
        <v>30</v>
      </c>
      <c r="F2222" s="10">
        <v>160</v>
      </c>
      <c r="G2222" s="10">
        <v>174</v>
      </c>
      <c r="H2222" s="11">
        <f>SUMIFS(AA:AA,$A:$A,EOMONTH($A2222,-1),$B:$B,$B2222)</f>
        <v>512</v>
      </c>
      <c r="I2222" s="63">
        <f>ROUND(SUMIFS(AC:AC,$A:$A,EOMONTH($A2222,-1),$B:$B,$B2222),2)</f>
        <v>13.84</v>
      </c>
      <c r="J2222" s="11">
        <f>SUMIFS(AB:AB,$A:$A,EOMONTH($A2222,-1),$B:$B,$B2222)</f>
        <v>22528</v>
      </c>
      <c r="K2222" s="13">
        <v>0</v>
      </c>
      <c r="L2222" s="25">
        <v>0</v>
      </c>
      <c r="M2222" s="15">
        <v>170</v>
      </c>
      <c r="N2222" s="14">
        <v>2977.67</v>
      </c>
      <c r="O2222" s="16">
        <v>188</v>
      </c>
      <c r="P2222" s="16">
        <v>6111.36</v>
      </c>
      <c r="Q2222" s="16">
        <v>0</v>
      </c>
      <c r="R2222" s="16">
        <f>Q2222*16.876/100</f>
        <v>0</v>
      </c>
      <c r="S2222" s="17">
        <f t="shared" si="238"/>
        <v>0</v>
      </c>
      <c r="T2222" s="16">
        <v>0</v>
      </c>
      <c r="U2222" s="18">
        <f t="shared" si="239"/>
        <v>89.087999999999994</v>
      </c>
      <c r="V2222" s="18">
        <f t="shared" si="240"/>
        <v>27.2</v>
      </c>
      <c r="W2222" s="18">
        <f t="shared" si="241"/>
        <v>4.5666080000000004</v>
      </c>
      <c r="X2222" s="27"/>
      <c r="Y2222" s="19">
        <f t="shared" si="242"/>
        <v>31.766607999999998</v>
      </c>
      <c r="Z2222" s="18">
        <f t="shared" si="243"/>
        <v>32.712000000000003</v>
      </c>
      <c r="AA2222" s="12">
        <v>494</v>
      </c>
      <c r="AB2222" s="12">
        <v>17233.669999999998</v>
      </c>
      <c r="AC2222" s="28">
        <f>+I2222+Y2222-Z2222</f>
        <v>12.894607999999991</v>
      </c>
      <c r="AD2222" s="20">
        <f t="shared" si="244"/>
        <v>0</v>
      </c>
      <c r="AE2222">
        <v>0</v>
      </c>
    </row>
    <row r="2223" spans="1:31" x14ac:dyDescent="0.25">
      <c r="A2223" s="9">
        <v>45138</v>
      </c>
      <c r="B2223" s="10" t="s">
        <v>145</v>
      </c>
      <c r="C2223" s="10" t="s">
        <v>62</v>
      </c>
      <c r="D2223" s="10" t="s">
        <v>40</v>
      </c>
      <c r="E2223" s="10" t="s">
        <v>30</v>
      </c>
      <c r="F2223" s="10">
        <v>160</v>
      </c>
      <c r="G2223" s="10">
        <v>174</v>
      </c>
      <c r="H2223" s="11">
        <f>SUMIFS(AA:AA,$A:$A,EOMONTH($A2223,-1),$B:$B,$B2223)</f>
        <v>308</v>
      </c>
      <c r="I2223" s="63">
        <f>ROUND(SUMIFS(AC:AC,$A:$A,EOMONTH($A2223,-1),$B:$B,$B2223),2)</f>
        <v>13.91</v>
      </c>
      <c r="J2223" s="11">
        <f>SUMIFS(AB:AB,$A:$A,EOMONTH($A2223,-1),$B:$B,$B2223)</f>
        <v>13552</v>
      </c>
      <c r="K2223" s="13">
        <v>0</v>
      </c>
      <c r="L2223" s="25">
        <v>0</v>
      </c>
      <c r="M2223" s="15">
        <v>178</v>
      </c>
      <c r="N2223" s="14">
        <v>3112.62</v>
      </c>
      <c r="O2223" s="16">
        <v>164</v>
      </c>
      <c r="P2223" s="16">
        <v>5383.08</v>
      </c>
      <c r="Q2223" s="16">
        <v>0</v>
      </c>
      <c r="R2223" s="16">
        <f>Q2223*16.876/100</f>
        <v>0</v>
      </c>
      <c r="S2223" s="17">
        <f t="shared" si="238"/>
        <v>0</v>
      </c>
      <c r="T2223" s="16">
        <v>0</v>
      </c>
      <c r="U2223" s="18">
        <f t="shared" si="239"/>
        <v>53.591999999999999</v>
      </c>
      <c r="V2223" s="18">
        <f t="shared" si="240"/>
        <v>28.48</v>
      </c>
      <c r="W2223" s="18">
        <f t="shared" si="241"/>
        <v>4.7815072000000001</v>
      </c>
      <c r="X2223" s="27"/>
      <c r="Y2223" s="19">
        <f t="shared" si="242"/>
        <v>33.261507199999997</v>
      </c>
      <c r="Z2223" s="18">
        <f t="shared" si="243"/>
        <v>28.536000000000001</v>
      </c>
      <c r="AA2223" s="12">
        <v>322</v>
      </c>
      <c r="AB2223" s="12">
        <v>9448.6200000000008</v>
      </c>
      <c r="AC2223" s="28">
        <f>+I2223+Y2223-Z2223</f>
        <v>18.635507199999992</v>
      </c>
      <c r="AD2223" s="20">
        <f t="shared" si="244"/>
        <v>0</v>
      </c>
      <c r="AE2223">
        <v>0</v>
      </c>
    </row>
    <row r="2224" spans="1:31" x14ac:dyDescent="0.25">
      <c r="A2224" s="9">
        <v>45138</v>
      </c>
      <c r="B2224" s="10" t="s">
        <v>146</v>
      </c>
      <c r="C2224" s="10" t="s">
        <v>62</v>
      </c>
      <c r="D2224" s="10" t="s">
        <v>40</v>
      </c>
      <c r="E2224" s="10" t="s">
        <v>30</v>
      </c>
      <c r="F2224" s="10">
        <v>160</v>
      </c>
      <c r="G2224" s="10">
        <v>174</v>
      </c>
      <c r="H2224" s="11">
        <f>SUMIFS(AA:AA,$A:$A,EOMONTH($A2224,-1),$B:$B,$B2224)</f>
        <v>195</v>
      </c>
      <c r="I2224" s="63">
        <f>ROUND(SUMIFS(AC:AC,$A:$A,EOMONTH($A2224,-1),$B:$B,$B2224),2)</f>
        <v>-0.48</v>
      </c>
      <c r="J2224" s="11">
        <f>SUMIFS(AB:AB,$A:$A,EOMONTH($A2224,-1),$B:$B,$B2224)</f>
        <v>9636</v>
      </c>
      <c r="K2224" s="13">
        <v>0</v>
      </c>
      <c r="L2224" s="25">
        <v>0</v>
      </c>
      <c r="M2224" s="15">
        <v>374</v>
      </c>
      <c r="N2224" s="14">
        <v>6651.49</v>
      </c>
      <c r="O2224" s="16">
        <v>186</v>
      </c>
      <c r="P2224" s="16">
        <v>6055.8</v>
      </c>
      <c r="Q2224" s="16">
        <v>0</v>
      </c>
      <c r="R2224" s="16">
        <f>Q2224*16.876/100</f>
        <v>0</v>
      </c>
      <c r="S2224" s="17">
        <f t="shared" si="238"/>
        <v>0</v>
      </c>
      <c r="T2224" s="16">
        <v>0</v>
      </c>
      <c r="U2224" s="18">
        <f t="shared" si="239"/>
        <v>33.93</v>
      </c>
      <c r="V2224" s="18">
        <f t="shared" si="240"/>
        <v>59.84</v>
      </c>
      <c r="W2224" s="18">
        <f t="shared" si="241"/>
        <v>10.046537600000001</v>
      </c>
      <c r="X2224" s="27"/>
      <c r="Y2224" s="19">
        <f t="shared" si="242"/>
        <v>69.886537599999997</v>
      </c>
      <c r="Z2224" s="18">
        <f t="shared" si="243"/>
        <v>32.363999999999997</v>
      </c>
      <c r="AA2224" s="12">
        <v>383</v>
      </c>
      <c r="AB2224" s="12">
        <v>8103.49</v>
      </c>
      <c r="AC2224" s="28">
        <f>+I2224+Y2224-Z2224</f>
        <v>37.042537599999996</v>
      </c>
      <c r="AD2224" s="20">
        <f t="shared" si="244"/>
        <v>0</v>
      </c>
      <c r="AE2224">
        <v>0</v>
      </c>
    </row>
    <row r="2225" spans="1:31" x14ac:dyDescent="0.25">
      <c r="A2225" s="9">
        <v>45138</v>
      </c>
      <c r="B2225" s="10" t="s">
        <v>147</v>
      </c>
      <c r="C2225" s="10" t="s">
        <v>62</v>
      </c>
      <c r="D2225" s="10" t="s">
        <v>40</v>
      </c>
      <c r="E2225" s="10" t="s">
        <v>30</v>
      </c>
      <c r="F2225" s="10">
        <v>160</v>
      </c>
      <c r="G2225" s="10">
        <v>174</v>
      </c>
      <c r="H2225" s="11">
        <f>SUMIFS(AA:AA,$A:$A,EOMONTH($A2225,-1),$B:$B,$B2225)</f>
        <v>657</v>
      </c>
      <c r="I2225" s="63">
        <f>ROUND(SUMIFS(AC:AC,$A:$A,EOMONTH($A2225,-1),$B:$B,$B2225),2)</f>
        <v>20.38</v>
      </c>
      <c r="J2225" s="11">
        <f>SUMIFS(AB:AB,$A:$A,EOMONTH($A2225,-1),$B:$B,$B2225)</f>
        <v>28908</v>
      </c>
      <c r="K2225" s="13">
        <v>0</v>
      </c>
      <c r="L2225" s="25">
        <v>0</v>
      </c>
      <c r="M2225" s="15">
        <v>0</v>
      </c>
      <c r="N2225" s="14">
        <v>0</v>
      </c>
      <c r="O2225" s="16">
        <v>152</v>
      </c>
      <c r="P2225" s="16">
        <v>4824</v>
      </c>
      <c r="Q2225" s="16">
        <v>0</v>
      </c>
      <c r="R2225" s="16">
        <f>Q2225*16.876/100</f>
        <v>0</v>
      </c>
      <c r="S2225" s="17">
        <f t="shared" si="238"/>
        <v>0</v>
      </c>
      <c r="T2225" s="16">
        <v>0</v>
      </c>
      <c r="U2225" s="18">
        <f t="shared" si="239"/>
        <v>114.318</v>
      </c>
      <c r="V2225" s="18">
        <f t="shared" si="240"/>
        <v>0</v>
      </c>
      <c r="W2225" s="18">
        <f t="shared" si="241"/>
        <v>0</v>
      </c>
      <c r="X2225" s="27"/>
      <c r="Y2225" s="19">
        <f t="shared" si="242"/>
        <v>0</v>
      </c>
      <c r="Z2225" s="18">
        <f t="shared" si="243"/>
        <v>26.448</v>
      </c>
      <c r="AA2225" s="12">
        <v>505</v>
      </c>
      <c r="AB2225" s="12">
        <v>22220</v>
      </c>
      <c r="AC2225" s="28">
        <f>+I2225+Y2225-Z2225</f>
        <v>-6.0680000000000014</v>
      </c>
      <c r="AD2225" s="20">
        <f t="shared" si="244"/>
        <v>10</v>
      </c>
      <c r="AE2225">
        <v>10</v>
      </c>
    </row>
    <row r="2226" spans="1:31" x14ac:dyDescent="0.25">
      <c r="A2226" s="9">
        <v>45138</v>
      </c>
      <c r="B2226" s="10" t="s">
        <v>148</v>
      </c>
      <c r="C2226" s="10" t="s">
        <v>62</v>
      </c>
      <c r="D2226" s="10" t="s">
        <v>40</v>
      </c>
      <c r="E2226" s="10" t="s">
        <v>30</v>
      </c>
      <c r="F2226" s="10">
        <v>160</v>
      </c>
      <c r="G2226" s="10">
        <v>174</v>
      </c>
      <c r="H2226" s="11">
        <f>SUMIFS(AA:AA,$A:$A,EOMONTH($A2226,-1),$B:$B,$B2226)</f>
        <v>600</v>
      </c>
      <c r="I2226" s="63">
        <f>ROUND(SUMIFS(AC:AC,$A:$A,EOMONTH($A2226,-1),$B:$B,$B2226),2)</f>
        <v>17.809999999999999</v>
      </c>
      <c r="J2226" s="11">
        <f>SUMIFS(AB:AB,$A:$A,EOMONTH($A2226,-1),$B:$B,$B2226)</f>
        <v>27456</v>
      </c>
      <c r="K2226" s="13">
        <v>0</v>
      </c>
      <c r="L2226" s="25">
        <v>0</v>
      </c>
      <c r="M2226" s="15">
        <v>150</v>
      </c>
      <c r="N2226" s="14">
        <v>2656.84</v>
      </c>
      <c r="O2226" s="16">
        <v>176</v>
      </c>
      <c r="P2226" s="16">
        <v>5761.08</v>
      </c>
      <c r="Q2226" s="16">
        <v>0</v>
      </c>
      <c r="R2226" s="16">
        <f>Q2226*16.876/100</f>
        <v>0</v>
      </c>
      <c r="S2226" s="17">
        <f t="shared" si="238"/>
        <v>0</v>
      </c>
      <c r="T2226" s="16">
        <v>0</v>
      </c>
      <c r="U2226" s="18">
        <f t="shared" si="239"/>
        <v>104.4</v>
      </c>
      <c r="V2226" s="18">
        <f t="shared" si="240"/>
        <v>24</v>
      </c>
      <c r="W2226" s="18">
        <f t="shared" si="241"/>
        <v>4.0293600000000005</v>
      </c>
      <c r="X2226" s="27"/>
      <c r="Y2226" s="19">
        <f t="shared" si="242"/>
        <v>28.02936</v>
      </c>
      <c r="Z2226" s="18">
        <f t="shared" si="243"/>
        <v>30.623999999999999</v>
      </c>
      <c r="AA2226" s="12">
        <v>574</v>
      </c>
      <c r="AB2226" s="12">
        <v>22368.84</v>
      </c>
      <c r="AC2226" s="28">
        <f>+I2226+Y2226-Z2226</f>
        <v>15.21536</v>
      </c>
      <c r="AD2226" s="20">
        <f t="shared" si="244"/>
        <v>0</v>
      </c>
      <c r="AE2226">
        <v>0</v>
      </c>
    </row>
    <row r="2227" spans="1:31" x14ac:dyDescent="0.25">
      <c r="A2227" s="9">
        <v>45138</v>
      </c>
      <c r="B2227" s="10" t="s">
        <v>149</v>
      </c>
      <c r="C2227" s="10" t="s">
        <v>62</v>
      </c>
      <c r="D2227" s="10" t="s">
        <v>40</v>
      </c>
      <c r="E2227" s="10" t="s">
        <v>30</v>
      </c>
      <c r="F2227" s="10">
        <v>265</v>
      </c>
      <c r="G2227" s="10">
        <v>289</v>
      </c>
      <c r="H2227" s="11">
        <f>SUMIFS(AA:AA,$A:$A,EOMONTH($A2227,-1),$B:$B,$B2227)</f>
        <v>347</v>
      </c>
      <c r="I2227" s="63">
        <f>ROUND(SUMIFS(AC:AC,$A:$A,EOMONTH($A2227,-1),$B:$B,$B2227),2)</f>
        <v>63.63</v>
      </c>
      <c r="J2227" s="11">
        <f>SUMIFS(AB:AB,$A:$A,EOMONTH($A2227,-1),$B:$B,$B2227)</f>
        <v>12634.68</v>
      </c>
      <c r="K2227" s="13">
        <v>0</v>
      </c>
      <c r="L2227" s="25">
        <v>0</v>
      </c>
      <c r="M2227" s="15">
        <v>0</v>
      </c>
      <c r="N2227" s="14">
        <v>0</v>
      </c>
      <c r="O2227" s="21">
        <v>46</v>
      </c>
      <c r="P2227" s="16">
        <v>2463.46</v>
      </c>
      <c r="Q2227" s="21">
        <v>37.5</v>
      </c>
      <c r="R2227" s="16">
        <f>Q2227*16.876/100</f>
        <v>6.3285</v>
      </c>
      <c r="S2227" s="17">
        <f t="shared" si="238"/>
        <v>43.828499999999998</v>
      </c>
      <c r="T2227" s="16">
        <v>1246.8800000000001</v>
      </c>
      <c r="U2227" s="18">
        <f t="shared" si="239"/>
        <v>100.283</v>
      </c>
      <c r="V2227" s="18">
        <f t="shared" si="240"/>
        <v>0</v>
      </c>
      <c r="W2227" s="18">
        <f t="shared" si="241"/>
        <v>0</v>
      </c>
      <c r="X2227" s="27"/>
      <c r="Y2227" s="19">
        <f t="shared" si="242"/>
        <v>0</v>
      </c>
      <c r="Z2227" s="18">
        <f t="shared" si="243"/>
        <v>13.294</v>
      </c>
      <c r="AA2227" s="12">
        <v>263.5</v>
      </c>
      <c r="AB2227" s="12">
        <v>9858.3799999999992</v>
      </c>
      <c r="AC2227" s="28">
        <f>+I2227+Y2227-Z2227</f>
        <v>50.335999999999999</v>
      </c>
      <c r="AD2227" s="20">
        <f t="shared" si="244"/>
        <v>0</v>
      </c>
      <c r="AE2227">
        <v>0</v>
      </c>
    </row>
    <row r="2228" spans="1:31" x14ac:dyDescent="0.25">
      <c r="A2228" s="9">
        <v>45138</v>
      </c>
      <c r="B2228" s="10" t="s">
        <v>150</v>
      </c>
      <c r="C2228" s="10" t="s">
        <v>62</v>
      </c>
      <c r="D2228" s="10" t="s">
        <v>40</v>
      </c>
      <c r="E2228" s="10" t="s">
        <v>30</v>
      </c>
      <c r="F2228" s="10">
        <v>265</v>
      </c>
      <c r="G2228" s="10">
        <v>289</v>
      </c>
      <c r="H2228" s="11">
        <f>SUMIFS(AA:AA,$A:$A,EOMONTH($A2228,-1),$B:$B,$B2228)</f>
        <v>150</v>
      </c>
      <c r="I2228" s="63">
        <f>ROUND(SUMIFS(AC:AC,$A:$A,EOMONTH($A2228,-1),$B:$B,$B2228),2)</f>
        <v>-3.47</v>
      </c>
      <c r="J2228" s="11">
        <f>SUMIFS(AB:AB,$A:$A,EOMONTH($A2228,-1),$B:$B,$B2228)</f>
        <v>5112.09</v>
      </c>
      <c r="K2228" s="13">
        <v>0</v>
      </c>
      <c r="L2228" s="25">
        <v>0</v>
      </c>
      <c r="M2228" s="15">
        <v>0</v>
      </c>
      <c r="N2228" s="14">
        <v>0</v>
      </c>
      <c r="O2228" s="21">
        <v>124</v>
      </c>
      <c r="P2228" s="16">
        <v>6368.4</v>
      </c>
      <c r="Q2228" s="21">
        <v>37.5</v>
      </c>
      <c r="R2228" s="16">
        <f>Q2228*16.876/100</f>
        <v>6.3285</v>
      </c>
      <c r="S2228" s="17">
        <f t="shared" si="238"/>
        <v>43.828499999999998</v>
      </c>
      <c r="T2228" s="16">
        <v>1278</v>
      </c>
      <c r="U2228" s="18">
        <f t="shared" si="239"/>
        <v>43.35</v>
      </c>
      <c r="V2228" s="18">
        <f t="shared" si="240"/>
        <v>0</v>
      </c>
      <c r="W2228" s="18">
        <f t="shared" si="241"/>
        <v>0</v>
      </c>
      <c r="X2228" s="27"/>
      <c r="Y2228" s="19">
        <f t="shared" si="242"/>
        <v>0</v>
      </c>
      <c r="Z2228" s="18">
        <f t="shared" si="243"/>
        <v>35.835999999999999</v>
      </c>
      <c r="AA2228" s="12">
        <v>-11.5</v>
      </c>
      <c r="AB2228" s="12">
        <v>-391.93</v>
      </c>
      <c r="AC2228" s="28">
        <f>+I2228+Y2228-Z2228</f>
        <v>-39.305999999999997</v>
      </c>
      <c r="AD2228" s="20">
        <f t="shared" si="244"/>
        <v>40</v>
      </c>
      <c r="AE2228">
        <v>50</v>
      </c>
    </row>
    <row r="2229" spans="1:31" x14ac:dyDescent="0.25">
      <c r="A2229" s="9">
        <v>45138</v>
      </c>
      <c r="B2229" s="10" t="s">
        <v>151</v>
      </c>
      <c r="C2229" s="10" t="s">
        <v>62</v>
      </c>
      <c r="D2229" s="10" t="s">
        <v>40</v>
      </c>
      <c r="E2229" s="10" t="s">
        <v>30</v>
      </c>
      <c r="F2229" s="10">
        <v>265</v>
      </c>
      <c r="G2229" s="10">
        <v>289</v>
      </c>
      <c r="H2229" s="11">
        <f>SUMIFS(AA:AA,$A:$A,EOMONTH($A2229,-1),$B:$B,$B2229)</f>
        <v>568</v>
      </c>
      <c r="I2229" s="63">
        <f>ROUND(SUMIFS(AC:AC,$A:$A,EOMONTH($A2229,-1),$B:$B,$B2229),2)</f>
        <v>1.26</v>
      </c>
      <c r="J2229" s="11">
        <f>SUMIFS(AB:AB,$A:$A,EOMONTH($A2229,-1),$B:$B,$B2229)</f>
        <v>23564</v>
      </c>
      <c r="K2229" s="13">
        <v>0</v>
      </c>
      <c r="L2229" s="25">
        <v>0</v>
      </c>
      <c r="M2229" s="15">
        <v>0</v>
      </c>
      <c r="N2229" s="14">
        <v>0</v>
      </c>
      <c r="O2229" s="21">
        <v>24</v>
      </c>
      <c r="P2229" s="16">
        <v>1262.4000000000001</v>
      </c>
      <c r="Q2229" s="21">
        <v>37.5</v>
      </c>
      <c r="R2229" s="16">
        <f>Q2229*16.876/100</f>
        <v>6.3285</v>
      </c>
      <c r="S2229" s="17">
        <f t="shared" si="238"/>
        <v>43.828499999999998</v>
      </c>
      <c r="T2229" s="16">
        <v>1555.88</v>
      </c>
      <c r="U2229" s="18">
        <f t="shared" si="239"/>
        <v>164.15199999999999</v>
      </c>
      <c r="V2229" s="18">
        <f t="shared" si="240"/>
        <v>0</v>
      </c>
      <c r="W2229" s="18">
        <f t="shared" si="241"/>
        <v>0</v>
      </c>
      <c r="X2229" s="27"/>
      <c r="Y2229" s="19">
        <f t="shared" si="242"/>
        <v>0</v>
      </c>
      <c r="Z2229" s="18">
        <f t="shared" si="243"/>
        <v>6.9359999999999999</v>
      </c>
      <c r="AA2229" s="12">
        <v>506.5</v>
      </c>
      <c r="AB2229" s="12">
        <v>21012.62</v>
      </c>
      <c r="AC2229" s="28">
        <f>+I2229+Y2229-Z2229</f>
        <v>-5.6760000000000002</v>
      </c>
      <c r="AD2229" s="20">
        <f t="shared" si="244"/>
        <v>10</v>
      </c>
      <c r="AE2229">
        <v>10</v>
      </c>
    </row>
    <row r="2230" spans="1:31" x14ac:dyDescent="0.25">
      <c r="A2230" s="9">
        <v>45138</v>
      </c>
      <c r="B2230" s="10" t="s">
        <v>152</v>
      </c>
      <c r="C2230" s="10" t="s">
        <v>62</v>
      </c>
      <c r="D2230" s="10" t="s">
        <v>40</v>
      </c>
      <c r="E2230" s="10" t="s">
        <v>30</v>
      </c>
      <c r="F2230" s="10">
        <v>265</v>
      </c>
      <c r="G2230" s="10">
        <v>289</v>
      </c>
      <c r="H2230" s="11">
        <f>SUMIFS(AA:AA,$A:$A,EOMONTH($A2230,-1),$B:$B,$B2230)</f>
        <v>201</v>
      </c>
      <c r="I2230" s="63">
        <f>ROUND(SUMIFS(AC:AC,$A:$A,EOMONTH($A2230,-1),$B:$B,$B2230),2)</f>
        <v>-12.98</v>
      </c>
      <c r="J2230" s="11">
        <f>SUMIFS(AB:AB,$A:$A,EOMONTH($A2230,-1),$B:$B,$B2230)</f>
        <v>8308.74</v>
      </c>
      <c r="K2230" s="13">
        <v>0</v>
      </c>
      <c r="L2230" s="25">
        <v>0</v>
      </c>
      <c r="M2230" s="15">
        <v>0</v>
      </c>
      <c r="N2230" s="14">
        <v>0</v>
      </c>
      <c r="O2230" s="21">
        <v>76</v>
      </c>
      <c r="P2230" s="16">
        <v>3932.28</v>
      </c>
      <c r="Q2230" s="21">
        <v>37.5</v>
      </c>
      <c r="R2230" s="16">
        <f>Q2230*16.876/100</f>
        <v>6.3285</v>
      </c>
      <c r="S2230" s="17">
        <f t="shared" si="238"/>
        <v>43.828499999999998</v>
      </c>
      <c r="T2230" s="16">
        <v>1550.25</v>
      </c>
      <c r="U2230" s="18">
        <f t="shared" si="239"/>
        <v>58.088999999999999</v>
      </c>
      <c r="V2230" s="18">
        <f t="shared" si="240"/>
        <v>0</v>
      </c>
      <c r="W2230" s="18">
        <f t="shared" si="241"/>
        <v>0</v>
      </c>
      <c r="X2230" s="27"/>
      <c r="Y2230" s="19">
        <f t="shared" si="242"/>
        <v>0</v>
      </c>
      <c r="Z2230" s="18">
        <f t="shared" si="243"/>
        <v>21.963999999999999</v>
      </c>
      <c r="AA2230" s="12">
        <v>87.5</v>
      </c>
      <c r="AB2230" s="12">
        <v>3616.99</v>
      </c>
      <c r="AC2230" s="28">
        <f>+I2230+Y2230-Z2230</f>
        <v>-34.944000000000003</v>
      </c>
      <c r="AD2230" s="20">
        <f t="shared" si="244"/>
        <v>40</v>
      </c>
      <c r="AE2230">
        <v>40</v>
      </c>
    </row>
    <row r="2231" spans="1:31" x14ac:dyDescent="0.25">
      <c r="A2231" s="9">
        <v>45138</v>
      </c>
      <c r="B2231" s="10" t="s">
        <v>776</v>
      </c>
      <c r="C2231" s="10" t="s">
        <v>62</v>
      </c>
      <c r="D2231" s="10" t="s">
        <v>40</v>
      </c>
      <c r="E2231" s="10" t="s">
        <v>30</v>
      </c>
      <c r="F2231" s="10">
        <v>265</v>
      </c>
      <c r="G2231" s="10">
        <v>289</v>
      </c>
      <c r="H2231" s="11">
        <f>SUMIFS(AA:AA,$A:$A,EOMONTH($A2231,-1),$B:$B,$B2231)</f>
        <v>0</v>
      </c>
      <c r="I2231" s="63">
        <f>ROUND(SUMIFS(AC:AC,$A:$A,EOMONTH($A2231,-1),$B:$B,$B2231),2)</f>
        <v>0</v>
      </c>
      <c r="J2231" s="11">
        <f>SUMIFS(AB:AB,$A:$A,EOMONTH($A2231,-1),$B:$B,$B2231)</f>
        <v>0</v>
      </c>
      <c r="K2231" s="13">
        <v>0</v>
      </c>
      <c r="L2231" s="25">
        <v>0</v>
      </c>
      <c r="M2231" s="15">
        <v>300</v>
      </c>
      <c r="N2231" s="14">
        <v>12380.65</v>
      </c>
      <c r="O2231" s="16">
        <v>300</v>
      </c>
      <c r="P2231" s="16">
        <v>15300</v>
      </c>
      <c r="Q2231" s="16">
        <v>0</v>
      </c>
      <c r="R2231" s="16">
        <f>Q2231*16.876/100</f>
        <v>0</v>
      </c>
      <c r="S2231" s="17">
        <f t="shared" si="238"/>
        <v>0</v>
      </c>
      <c r="T2231" s="16">
        <v>0</v>
      </c>
      <c r="U2231" s="18">
        <f t="shared" si="239"/>
        <v>0</v>
      </c>
      <c r="V2231" s="18">
        <f t="shared" si="240"/>
        <v>79.5</v>
      </c>
      <c r="W2231" s="18">
        <f t="shared" si="241"/>
        <v>13.347255000000001</v>
      </c>
      <c r="X2231" s="27"/>
      <c r="Y2231" s="19">
        <f t="shared" si="242"/>
        <v>92.847255000000004</v>
      </c>
      <c r="Z2231" s="18">
        <f t="shared" si="243"/>
        <v>86.7</v>
      </c>
      <c r="AA2231" s="12">
        <v>0</v>
      </c>
      <c r="AB2231" s="12">
        <v>0</v>
      </c>
      <c r="AC2231" s="28">
        <f>+I2231+Y2231-Z2231</f>
        <v>6.1472550000000012</v>
      </c>
      <c r="AD2231" s="20">
        <f t="shared" si="244"/>
        <v>0</v>
      </c>
      <c r="AE2231">
        <v>0</v>
      </c>
    </row>
    <row r="2232" spans="1:31" x14ac:dyDescent="0.25">
      <c r="A2232" s="9">
        <v>45138</v>
      </c>
      <c r="B2232" s="10" t="s">
        <v>153</v>
      </c>
      <c r="C2232" s="10" t="s">
        <v>62</v>
      </c>
      <c r="D2232" s="10" t="s">
        <v>40</v>
      </c>
      <c r="E2232" s="10" t="s">
        <v>30</v>
      </c>
      <c r="F2232" s="10">
        <v>265</v>
      </c>
      <c r="G2232" s="10">
        <v>289</v>
      </c>
      <c r="H2232" s="11">
        <f>SUMIFS(AA:AA,$A:$A,EOMONTH($A2232,-1),$B:$B,$B2232)</f>
        <v>302</v>
      </c>
      <c r="I2232" s="63">
        <f>ROUND(SUMIFS(AC:AC,$A:$A,EOMONTH($A2232,-1),$B:$B,$B2232),2)</f>
        <v>33.08</v>
      </c>
      <c r="J2232" s="11">
        <f>SUMIFS(AB:AB,$A:$A,EOMONTH($A2232,-1),$B:$B,$B2232)</f>
        <v>11582.16</v>
      </c>
      <c r="K2232" s="13">
        <v>0</v>
      </c>
      <c r="L2232" s="25">
        <v>0</v>
      </c>
      <c r="M2232" s="15">
        <v>0</v>
      </c>
      <c r="N2232" s="14">
        <v>0</v>
      </c>
      <c r="O2232" s="21">
        <v>84</v>
      </c>
      <c r="P2232" s="16">
        <v>4518.5</v>
      </c>
      <c r="Q2232" s="21">
        <v>37.5</v>
      </c>
      <c r="R2232" s="16">
        <f>Q2232*16.876/100</f>
        <v>6.3285</v>
      </c>
      <c r="S2232" s="17">
        <f t="shared" si="238"/>
        <v>43.828499999999998</v>
      </c>
      <c r="T2232" s="16">
        <v>1438.13</v>
      </c>
      <c r="U2232" s="18">
        <f t="shared" si="239"/>
        <v>87.278000000000006</v>
      </c>
      <c r="V2232" s="18">
        <f t="shared" si="240"/>
        <v>0</v>
      </c>
      <c r="W2232" s="18">
        <f t="shared" si="241"/>
        <v>0</v>
      </c>
      <c r="X2232" s="27"/>
      <c r="Y2232" s="19">
        <f t="shared" si="242"/>
        <v>0</v>
      </c>
      <c r="Z2232" s="18">
        <f t="shared" si="243"/>
        <v>24.276</v>
      </c>
      <c r="AA2232" s="12">
        <v>180.5</v>
      </c>
      <c r="AB2232" s="12">
        <v>6922.45</v>
      </c>
      <c r="AC2232" s="28">
        <f>+I2232+Y2232-Z2232</f>
        <v>8.8039999999999985</v>
      </c>
      <c r="AD2232" s="20">
        <f t="shared" si="244"/>
        <v>0</v>
      </c>
      <c r="AE2232">
        <v>0</v>
      </c>
    </row>
    <row r="2233" spans="1:31" x14ac:dyDescent="0.25">
      <c r="A2233" s="9">
        <v>45138</v>
      </c>
      <c r="B2233" s="10" t="s">
        <v>154</v>
      </c>
      <c r="C2233" s="10" t="s">
        <v>62</v>
      </c>
      <c r="D2233" s="10" t="s">
        <v>40</v>
      </c>
      <c r="E2233" s="10" t="s">
        <v>30</v>
      </c>
      <c r="F2233" s="10">
        <v>265</v>
      </c>
      <c r="G2233" s="10">
        <v>289</v>
      </c>
      <c r="H2233" s="11">
        <f>SUMIFS(AA:AA,$A:$A,EOMONTH($A2233,-1),$B:$B,$B2233)</f>
        <v>266</v>
      </c>
      <c r="I2233" s="63">
        <f>ROUND(SUMIFS(AC:AC,$A:$A,EOMONTH($A2233,-1),$B:$B,$B2233),2)</f>
        <v>68.709999999999994</v>
      </c>
      <c r="J2233" s="11">
        <f>SUMIFS(AB:AB,$A:$A,EOMONTH($A2233,-1),$B:$B,$B2233)</f>
        <v>8493.7900000000009</v>
      </c>
      <c r="K2233" s="13">
        <v>0</v>
      </c>
      <c r="L2233" s="25">
        <v>0</v>
      </c>
      <c r="M2233" s="15">
        <v>0</v>
      </c>
      <c r="N2233" s="14">
        <v>0</v>
      </c>
      <c r="O2233" s="21">
        <v>121</v>
      </c>
      <c r="P2233" s="16">
        <v>6348.48</v>
      </c>
      <c r="Q2233" s="21">
        <v>37.5</v>
      </c>
      <c r="R2233" s="16">
        <f>Q2233*16.876/100</f>
        <v>6.3285</v>
      </c>
      <c r="S2233" s="17">
        <f t="shared" si="238"/>
        <v>43.828499999999998</v>
      </c>
      <c r="T2233" s="16">
        <v>1197.3800000000001</v>
      </c>
      <c r="U2233" s="18">
        <f t="shared" si="239"/>
        <v>76.873999999999995</v>
      </c>
      <c r="V2233" s="18">
        <f t="shared" si="240"/>
        <v>0</v>
      </c>
      <c r="W2233" s="18">
        <f t="shared" si="241"/>
        <v>0</v>
      </c>
      <c r="X2233" s="27"/>
      <c r="Y2233" s="19">
        <f t="shared" si="242"/>
        <v>0</v>
      </c>
      <c r="Z2233" s="18">
        <f t="shared" si="243"/>
        <v>34.969000000000001</v>
      </c>
      <c r="AA2233" s="12">
        <v>107.5</v>
      </c>
      <c r="AB2233" s="12">
        <v>3432.64</v>
      </c>
      <c r="AC2233" s="28">
        <f>+I2233+Y2233-Z2233</f>
        <v>33.740999999999993</v>
      </c>
      <c r="AD2233" s="20">
        <f t="shared" si="244"/>
        <v>0</v>
      </c>
      <c r="AE2233">
        <v>0</v>
      </c>
    </row>
    <row r="2234" spans="1:31" x14ac:dyDescent="0.25">
      <c r="A2234" s="9">
        <v>45138</v>
      </c>
      <c r="B2234" s="10" t="s">
        <v>155</v>
      </c>
      <c r="C2234" s="10" t="s">
        <v>62</v>
      </c>
      <c r="D2234" s="10" t="s">
        <v>40</v>
      </c>
      <c r="E2234" s="10" t="s">
        <v>30</v>
      </c>
      <c r="F2234" s="10">
        <v>265</v>
      </c>
      <c r="G2234" s="10">
        <v>289</v>
      </c>
      <c r="H2234" s="11">
        <f>SUMIFS(AA:AA,$A:$A,EOMONTH($A2234,-1),$B:$B,$B2234)</f>
        <v>57</v>
      </c>
      <c r="I2234" s="63">
        <f>ROUND(SUMIFS(AC:AC,$A:$A,EOMONTH($A2234,-1),$B:$B,$B2234),2)</f>
        <v>-9.6199999999999992</v>
      </c>
      <c r="J2234" s="11">
        <f>SUMIFS(AB:AB,$A:$A,EOMONTH($A2234,-1),$B:$B,$B2234)</f>
        <v>4232.25</v>
      </c>
      <c r="K2234" s="13">
        <v>0</v>
      </c>
      <c r="L2234" s="25">
        <v>0</v>
      </c>
      <c r="M2234" s="15">
        <v>0</v>
      </c>
      <c r="N2234" s="14">
        <v>0</v>
      </c>
      <c r="O2234" s="21">
        <v>24</v>
      </c>
      <c r="P2234" s="16">
        <v>1268.4000000000001</v>
      </c>
      <c r="Q2234" s="21">
        <v>37.5</v>
      </c>
      <c r="R2234" s="16">
        <f>Q2234*16.876/100</f>
        <v>6.3285</v>
      </c>
      <c r="S2234" s="17">
        <f t="shared" si="238"/>
        <v>43.828499999999998</v>
      </c>
      <c r="T2234" s="16">
        <v>2784.38</v>
      </c>
      <c r="U2234" s="18">
        <f t="shared" si="239"/>
        <v>16.472999999999999</v>
      </c>
      <c r="V2234" s="18">
        <f t="shared" si="240"/>
        <v>0</v>
      </c>
      <c r="W2234" s="18">
        <f t="shared" si="241"/>
        <v>0</v>
      </c>
      <c r="X2234" s="27"/>
      <c r="Y2234" s="19">
        <f t="shared" si="242"/>
        <v>0</v>
      </c>
      <c r="Z2234" s="18">
        <f t="shared" si="243"/>
        <v>6.9359999999999999</v>
      </c>
      <c r="AA2234" s="12">
        <v>-4.5</v>
      </c>
      <c r="AB2234" s="12">
        <v>-334.13</v>
      </c>
      <c r="AC2234" s="28">
        <f>+I2234+Y2234-Z2234</f>
        <v>-16.555999999999997</v>
      </c>
      <c r="AD2234" s="20">
        <f t="shared" si="244"/>
        <v>20</v>
      </c>
      <c r="AE2234">
        <v>40</v>
      </c>
    </row>
    <row r="2235" spans="1:31" x14ac:dyDescent="0.25">
      <c r="A2235" s="9">
        <v>45138</v>
      </c>
      <c r="B2235" s="10" t="s">
        <v>156</v>
      </c>
      <c r="C2235" s="10" t="s">
        <v>62</v>
      </c>
      <c r="D2235" s="10" t="s">
        <v>40</v>
      </c>
      <c r="E2235" s="10" t="s">
        <v>30</v>
      </c>
      <c r="F2235" s="10">
        <v>265</v>
      </c>
      <c r="G2235" s="10">
        <v>289</v>
      </c>
      <c r="H2235" s="11">
        <f>SUMIFS(AA:AA,$A:$A,EOMONTH($A2235,-1),$B:$B,$B2235)</f>
        <v>249</v>
      </c>
      <c r="I2235" s="63">
        <f>ROUND(SUMIFS(AC:AC,$A:$A,EOMONTH($A2235,-1),$B:$B,$B2235),2)</f>
        <v>59.28</v>
      </c>
      <c r="J2235" s="11">
        <f>SUMIFS(AB:AB,$A:$A,EOMONTH($A2235,-1),$B:$B,$B2235)</f>
        <v>7833.03</v>
      </c>
      <c r="K2235" s="13">
        <v>0</v>
      </c>
      <c r="L2235" s="25">
        <v>0</v>
      </c>
      <c r="M2235" s="15">
        <v>0</v>
      </c>
      <c r="N2235" s="14">
        <v>0</v>
      </c>
      <c r="O2235" s="21">
        <v>87</v>
      </c>
      <c r="P2235" s="16">
        <v>4493.28</v>
      </c>
      <c r="Q2235" s="21">
        <v>37.5</v>
      </c>
      <c r="R2235" s="16">
        <f>Q2235*16.876/100</f>
        <v>6.3285</v>
      </c>
      <c r="S2235" s="17">
        <f t="shared" si="238"/>
        <v>43.828499999999998</v>
      </c>
      <c r="T2235" s="16">
        <v>1179.75</v>
      </c>
      <c r="U2235" s="18">
        <f t="shared" si="239"/>
        <v>71.960999999999999</v>
      </c>
      <c r="V2235" s="18">
        <f t="shared" si="240"/>
        <v>0</v>
      </c>
      <c r="W2235" s="18">
        <f t="shared" si="241"/>
        <v>0</v>
      </c>
      <c r="X2235" s="27"/>
      <c r="Y2235" s="19">
        <f t="shared" si="242"/>
        <v>0</v>
      </c>
      <c r="Z2235" s="18">
        <f t="shared" si="243"/>
        <v>25.143000000000001</v>
      </c>
      <c r="AA2235" s="12">
        <v>124.5</v>
      </c>
      <c r="AB2235" s="12">
        <v>3916.51</v>
      </c>
      <c r="AC2235" s="28">
        <f>+I2235+Y2235-Z2235</f>
        <v>34.137</v>
      </c>
      <c r="AD2235" s="20">
        <f t="shared" si="244"/>
        <v>0</v>
      </c>
      <c r="AE2235">
        <v>0</v>
      </c>
    </row>
    <row r="2236" spans="1:31" x14ac:dyDescent="0.25">
      <c r="A2236" s="9">
        <v>45138</v>
      </c>
      <c r="B2236" s="10" t="s">
        <v>157</v>
      </c>
      <c r="C2236" s="10" t="s">
        <v>62</v>
      </c>
      <c r="D2236" s="10" t="s">
        <v>40</v>
      </c>
      <c r="E2236" s="10" t="s">
        <v>30</v>
      </c>
      <c r="F2236" s="10">
        <v>420</v>
      </c>
      <c r="G2236" s="10">
        <v>458</v>
      </c>
      <c r="H2236" s="11">
        <f>SUMIFS(AA:AA,$A:$A,EOMONTH($A2236,-1),$B:$B,$B2236)</f>
        <v>151</v>
      </c>
      <c r="I2236" s="63">
        <f>ROUND(SUMIFS(AC:AC,$A:$A,EOMONTH($A2236,-1),$B:$B,$B2236),2)</f>
        <v>-13.01</v>
      </c>
      <c r="J2236" s="11">
        <f>SUMIFS(AB:AB,$A:$A,EOMONTH($A2236,-1),$B:$B,$B2236)</f>
        <v>8371.6299999999992</v>
      </c>
      <c r="K2236" s="13">
        <v>0</v>
      </c>
      <c r="L2236" s="25">
        <v>0</v>
      </c>
      <c r="M2236" s="15">
        <v>140</v>
      </c>
      <c r="N2236" s="14">
        <v>5887.47</v>
      </c>
      <c r="O2236" s="21">
        <v>31</v>
      </c>
      <c r="P2236" s="16">
        <v>2424.33</v>
      </c>
      <c r="Q2236" s="21">
        <v>37.5</v>
      </c>
      <c r="R2236" s="16">
        <f>Q2236*16.876/100</f>
        <v>6.3285</v>
      </c>
      <c r="S2236" s="17">
        <f t="shared" si="238"/>
        <v>43.828499999999998</v>
      </c>
      <c r="T2236" s="16">
        <v>1827</v>
      </c>
      <c r="U2236" s="18">
        <f t="shared" si="239"/>
        <v>69.158000000000001</v>
      </c>
      <c r="V2236" s="18">
        <f t="shared" si="240"/>
        <v>58.8</v>
      </c>
      <c r="W2236" s="18">
        <f t="shared" si="241"/>
        <v>9.871932000000001</v>
      </c>
      <c r="X2236" s="27"/>
      <c r="Y2236" s="19">
        <f t="shared" si="242"/>
        <v>68.671931999999998</v>
      </c>
      <c r="Z2236" s="18">
        <f t="shared" si="243"/>
        <v>14.198</v>
      </c>
      <c r="AA2236" s="12">
        <v>222.5</v>
      </c>
      <c r="AB2236" s="12">
        <v>10840.94</v>
      </c>
      <c r="AC2236" s="28">
        <f>+I2236+Y2236-Z2236</f>
        <v>41.463932</v>
      </c>
      <c r="AD2236" s="20">
        <f t="shared" si="244"/>
        <v>0</v>
      </c>
      <c r="AE2236">
        <v>0</v>
      </c>
    </row>
    <row r="2237" spans="1:31" x14ac:dyDescent="0.25">
      <c r="A2237" s="9">
        <v>45138</v>
      </c>
      <c r="B2237" s="10" t="s">
        <v>158</v>
      </c>
      <c r="C2237" s="10" t="s">
        <v>62</v>
      </c>
      <c r="D2237" s="10" t="s">
        <v>40</v>
      </c>
      <c r="E2237" s="10" t="s">
        <v>30</v>
      </c>
      <c r="F2237" s="10">
        <v>420</v>
      </c>
      <c r="G2237" s="10">
        <v>458</v>
      </c>
      <c r="H2237" s="11">
        <f>SUMIFS(AA:AA,$A:$A,EOMONTH($A2237,-1),$B:$B,$B2237)</f>
        <v>243</v>
      </c>
      <c r="I2237" s="63">
        <f>ROUND(SUMIFS(AC:AC,$A:$A,EOMONTH($A2237,-1),$B:$B,$B2237),2)</f>
        <v>-1.41</v>
      </c>
      <c r="J2237" s="11">
        <f>SUMIFS(AB:AB,$A:$A,EOMONTH($A2237,-1),$B:$B,$B2237)</f>
        <v>20894.96</v>
      </c>
      <c r="K2237" s="13">
        <v>0</v>
      </c>
      <c r="L2237" s="25">
        <v>0</v>
      </c>
      <c r="M2237" s="15">
        <v>0</v>
      </c>
      <c r="N2237" s="14">
        <v>0</v>
      </c>
      <c r="O2237" s="21">
        <v>7</v>
      </c>
      <c r="P2237" s="16">
        <v>530.25</v>
      </c>
      <c r="Q2237" s="21">
        <v>37.5</v>
      </c>
      <c r="R2237" s="16">
        <f>Q2237*16.876/100</f>
        <v>6.3285</v>
      </c>
      <c r="S2237" s="17">
        <f t="shared" si="238"/>
        <v>43.828499999999998</v>
      </c>
      <c r="T2237" s="16">
        <v>3224.63</v>
      </c>
      <c r="U2237" s="18">
        <f t="shared" si="239"/>
        <v>111.294</v>
      </c>
      <c r="V2237" s="18">
        <f t="shared" si="240"/>
        <v>0</v>
      </c>
      <c r="W2237" s="18">
        <f t="shared" si="241"/>
        <v>0</v>
      </c>
      <c r="X2237" s="27"/>
      <c r="Y2237" s="19">
        <f t="shared" si="242"/>
        <v>0</v>
      </c>
      <c r="Z2237" s="18">
        <f t="shared" si="243"/>
        <v>3.206</v>
      </c>
      <c r="AA2237" s="12">
        <v>198.5</v>
      </c>
      <c r="AB2237" s="12">
        <v>17068.52</v>
      </c>
      <c r="AC2237" s="28">
        <f>+I2237+Y2237-Z2237</f>
        <v>-4.6159999999999997</v>
      </c>
      <c r="AD2237" s="20">
        <f t="shared" si="244"/>
        <v>10</v>
      </c>
      <c r="AE2237">
        <v>10</v>
      </c>
    </row>
    <row r="2238" spans="1:31" x14ac:dyDescent="0.25">
      <c r="A2238" s="9">
        <v>45138</v>
      </c>
      <c r="B2238" s="10" t="s">
        <v>159</v>
      </c>
      <c r="C2238" s="10" t="s">
        <v>62</v>
      </c>
      <c r="D2238" s="10" t="s">
        <v>40</v>
      </c>
      <c r="E2238" s="10" t="s">
        <v>30</v>
      </c>
      <c r="F2238" s="10">
        <v>420</v>
      </c>
      <c r="G2238" s="10">
        <v>458</v>
      </c>
      <c r="H2238" s="11">
        <f>SUMIFS(AA:AA,$A:$A,EOMONTH($A2238,-1),$B:$B,$B2238)</f>
        <v>253</v>
      </c>
      <c r="I2238" s="63">
        <f>ROUND(SUMIFS(AC:AC,$A:$A,EOMONTH($A2238,-1),$B:$B,$B2238),2)</f>
        <v>63.56</v>
      </c>
      <c r="J2238" s="11">
        <f>SUMIFS(AB:AB,$A:$A,EOMONTH($A2238,-1),$B:$B,$B2238)</f>
        <v>12293.83</v>
      </c>
      <c r="K2238" s="13">
        <v>0</v>
      </c>
      <c r="L2238" s="25">
        <v>0</v>
      </c>
      <c r="M2238" s="15">
        <v>0</v>
      </c>
      <c r="N2238" s="14">
        <v>0</v>
      </c>
      <c r="O2238" s="21">
        <v>67</v>
      </c>
      <c r="P2238" s="16">
        <v>5075.25</v>
      </c>
      <c r="Q2238" s="21">
        <v>37.5</v>
      </c>
      <c r="R2238" s="16">
        <f>Q2238*16.876/100</f>
        <v>6.3285</v>
      </c>
      <c r="S2238" s="17">
        <f t="shared" si="238"/>
        <v>43.828499999999998</v>
      </c>
      <c r="T2238" s="16">
        <v>1822.13</v>
      </c>
      <c r="U2238" s="18">
        <f t="shared" si="239"/>
        <v>115.874</v>
      </c>
      <c r="V2238" s="18">
        <f t="shared" si="240"/>
        <v>0</v>
      </c>
      <c r="W2238" s="18">
        <f t="shared" si="241"/>
        <v>0</v>
      </c>
      <c r="X2238" s="27"/>
      <c r="Y2238" s="19">
        <f t="shared" si="242"/>
        <v>0</v>
      </c>
      <c r="Z2238" s="18">
        <f t="shared" si="243"/>
        <v>30.686</v>
      </c>
      <c r="AA2238" s="12">
        <v>148.5</v>
      </c>
      <c r="AB2238" s="12">
        <v>7215.94</v>
      </c>
      <c r="AC2238" s="28">
        <f>+I2238+Y2238-Z2238</f>
        <v>32.874000000000002</v>
      </c>
      <c r="AD2238" s="20">
        <f t="shared" si="244"/>
        <v>0</v>
      </c>
      <c r="AE2238">
        <v>0</v>
      </c>
    </row>
    <row r="2239" spans="1:31" x14ac:dyDescent="0.25">
      <c r="A2239" s="9">
        <v>45138</v>
      </c>
      <c r="B2239" s="10" t="s">
        <v>160</v>
      </c>
      <c r="C2239" s="10" t="s">
        <v>62</v>
      </c>
      <c r="D2239" s="10" t="s">
        <v>40</v>
      </c>
      <c r="E2239" s="10" t="s">
        <v>30</v>
      </c>
      <c r="F2239" s="10">
        <v>420</v>
      </c>
      <c r="G2239" s="10">
        <v>458</v>
      </c>
      <c r="H2239" s="11">
        <f>SUMIFS(AA:AA,$A:$A,EOMONTH($A2239,-1),$B:$B,$B2239)</f>
        <v>223</v>
      </c>
      <c r="I2239" s="63">
        <f>ROUND(SUMIFS(AC:AC,$A:$A,EOMONTH($A2239,-1),$B:$B,$B2239),2)</f>
        <v>-2.88</v>
      </c>
      <c r="J2239" s="11">
        <f>SUMIFS(AB:AB,$A:$A,EOMONTH($A2239,-1),$B:$B,$B2239)</f>
        <v>12708.27</v>
      </c>
      <c r="K2239" s="13">
        <v>0</v>
      </c>
      <c r="L2239" s="25">
        <v>0</v>
      </c>
      <c r="M2239" s="15">
        <v>155</v>
      </c>
      <c r="N2239" s="14">
        <v>6706.94</v>
      </c>
      <c r="O2239" s="21">
        <v>93</v>
      </c>
      <c r="P2239" s="16">
        <v>7196.91</v>
      </c>
      <c r="Q2239" s="21">
        <v>37.5</v>
      </c>
      <c r="R2239" s="16">
        <f>Q2239*16.876/100</f>
        <v>6.3285</v>
      </c>
      <c r="S2239" s="17">
        <f t="shared" si="238"/>
        <v>43.828499999999998</v>
      </c>
      <c r="T2239" s="16">
        <v>1891.13</v>
      </c>
      <c r="U2239" s="18">
        <f t="shared" si="239"/>
        <v>102.134</v>
      </c>
      <c r="V2239" s="18">
        <f t="shared" si="240"/>
        <v>65.099999999999994</v>
      </c>
      <c r="W2239" s="18">
        <f t="shared" si="241"/>
        <v>10.929639</v>
      </c>
      <c r="X2239" s="27"/>
      <c r="Y2239" s="19">
        <f t="shared" si="242"/>
        <v>76.029638999999989</v>
      </c>
      <c r="Z2239" s="18">
        <f t="shared" si="243"/>
        <v>42.594000000000001</v>
      </c>
      <c r="AA2239" s="12">
        <v>247.5</v>
      </c>
      <c r="AB2239" s="12">
        <v>12480.31</v>
      </c>
      <c r="AC2239" s="28">
        <f>+I2239+Y2239-Z2239</f>
        <v>30.555638999999992</v>
      </c>
      <c r="AD2239" s="20">
        <f t="shared" si="244"/>
        <v>0</v>
      </c>
      <c r="AE2239">
        <v>0</v>
      </c>
    </row>
    <row r="2240" spans="1:31" x14ac:dyDescent="0.25">
      <c r="A2240" s="9">
        <v>45138</v>
      </c>
      <c r="B2240" s="10" t="s">
        <v>741</v>
      </c>
      <c r="C2240" s="10" t="s">
        <v>62</v>
      </c>
      <c r="D2240" s="10" t="s">
        <v>40</v>
      </c>
      <c r="E2240" s="10" t="s">
        <v>30</v>
      </c>
      <c r="F2240" s="10">
        <v>420</v>
      </c>
      <c r="G2240" s="10">
        <v>458</v>
      </c>
      <c r="H2240" s="11">
        <f>SUMIFS(AA:AA,$A:$A,EOMONTH($A2240,-1),$B:$B,$B2240)</f>
        <v>-60</v>
      </c>
      <c r="I2240" s="63">
        <f>ROUND(SUMIFS(AC:AC,$A:$A,EOMONTH($A2240,-1),$B:$B,$B2240),2)</f>
        <v>-27.48</v>
      </c>
      <c r="J2240" s="11">
        <f>SUMIFS(AB:AB,$A:$A,EOMONTH($A2240,-1),$B:$B,$B2240)</f>
        <v>-5253.6</v>
      </c>
      <c r="K2240" s="13">
        <v>0</v>
      </c>
      <c r="L2240" s="25">
        <v>0</v>
      </c>
      <c r="M2240" s="15">
        <v>300</v>
      </c>
      <c r="N2240" s="14">
        <v>15989.28</v>
      </c>
      <c r="O2240" s="16">
        <v>240</v>
      </c>
      <c r="P2240" s="16">
        <v>18180</v>
      </c>
      <c r="Q2240" s="16">
        <v>0</v>
      </c>
      <c r="R2240" s="16">
        <f>Q2240*16.876/100</f>
        <v>0</v>
      </c>
      <c r="S2240" s="17">
        <f t="shared" si="238"/>
        <v>0</v>
      </c>
      <c r="T2240" s="16">
        <v>0</v>
      </c>
      <c r="U2240" s="18">
        <f t="shared" si="239"/>
        <v>-27.48</v>
      </c>
      <c r="V2240" s="18">
        <f t="shared" si="240"/>
        <v>126</v>
      </c>
      <c r="W2240" s="18">
        <f t="shared" si="241"/>
        <v>21.154140000000002</v>
      </c>
      <c r="X2240" s="27"/>
      <c r="Y2240" s="19">
        <f t="shared" si="242"/>
        <v>147.15414000000001</v>
      </c>
      <c r="Z2240" s="18">
        <f t="shared" si="243"/>
        <v>109.92</v>
      </c>
      <c r="AA2240" s="12">
        <v>0</v>
      </c>
      <c r="AB2240" s="12">
        <v>0</v>
      </c>
      <c r="AC2240" s="28">
        <f>+I2240+Y2240-Z2240</f>
        <v>9.7541400000000067</v>
      </c>
      <c r="AD2240" s="20">
        <f t="shared" si="244"/>
        <v>0</v>
      </c>
      <c r="AE2240">
        <v>0</v>
      </c>
    </row>
    <row r="2241" spans="1:31" x14ac:dyDescent="0.25">
      <c r="A2241" s="9">
        <v>45138</v>
      </c>
      <c r="B2241" s="10" t="s">
        <v>161</v>
      </c>
      <c r="C2241" s="10" t="s">
        <v>62</v>
      </c>
      <c r="D2241" s="10" t="s">
        <v>40</v>
      </c>
      <c r="E2241" s="10" t="s">
        <v>30</v>
      </c>
      <c r="F2241" s="10">
        <v>420</v>
      </c>
      <c r="G2241" s="10">
        <v>458</v>
      </c>
      <c r="H2241" s="11">
        <f>SUMIFS(AA:AA,$A:$A,EOMONTH($A2241,-1),$B:$B,$B2241)</f>
        <v>283</v>
      </c>
      <c r="I2241" s="63">
        <f>ROUND(SUMIFS(AC:AC,$A:$A,EOMONTH($A2241,-1),$B:$B,$B2241),2)</f>
        <v>-41.31</v>
      </c>
      <c r="J2241" s="11">
        <f>SUMIFS(AB:AB,$A:$A,EOMONTH($A2241,-1),$B:$B,$B2241)</f>
        <v>13633.41</v>
      </c>
      <c r="K2241" s="13">
        <v>0</v>
      </c>
      <c r="L2241" s="25">
        <v>0</v>
      </c>
      <c r="M2241" s="15">
        <v>0</v>
      </c>
      <c r="N2241" s="14">
        <v>0</v>
      </c>
      <c r="O2241" s="21">
        <v>61</v>
      </c>
      <c r="P2241" s="16">
        <v>4696.83</v>
      </c>
      <c r="Q2241" s="21">
        <v>37.5</v>
      </c>
      <c r="R2241" s="16">
        <f>Q2241*16.876/100</f>
        <v>6.3285</v>
      </c>
      <c r="S2241" s="17">
        <f t="shared" si="238"/>
        <v>43.828499999999998</v>
      </c>
      <c r="T2241" s="16">
        <v>1806.38</v>
      </c>
      <c r="U2241" s="18">
        <f t="shared" si="239"/>
        <v>129.614</v>
      </c>
      <c r="V2241" s="18">
        <f t="shared" si="240"/>
        <v>0</v>
      </c>
      <c r="W2241" s="18">
        <f t="shared" si="241"/>
        <v>0</v>
      </c>
      <c r="X2241" s="27"/>
      <c r="Y2241" s="19">
        <f t="shared" si="242"/>
        <v>0</v>
      </c>
      <c r="Z2241" s="18">
        <f t="shared" si="243"/>
        <v>27.937999999999999</v>
      </c>
      <c r="AA2241" s="12">
        <v>184.5</v>
      </c>
      <c r="AB2241" s="12">
        <v>8888.2099999999991</v>
      </c>
      <c r="AC2241" s="28">
        <f>+I2241+Y2241-Z2241</f>
        <v>-69.248000000000005</v>
      </c>
      <c r="AD2241" s="20">
        <f t="shared" si="244"/>
        <v>70</v>
      </c>
      <c r="AE2241">
        <v>70</v>
      </c>
    </row>
    <row r="2242" spans="1:31" x14ac:dyDescent="0.25">
      <c r="A2242" s="9">
        <v>45138</v>
      </c>
      <c r="B2242" s="10" t="s">
        <v>162</v>
      </c>
      <c r="C2242" s="10" t="s">
        <v>62</v>
      </c>
      <c r="D2242" s="10" t="s">
        <v>40</v>
      </c>
      <c r="E2242" s="10" t="s">
        <v>30</v>
      </c>
      <c r="F2242" s="10">
        <v>420</v>
      </c>
      <c r="G2242" s="10">
        <v>458</v>
      </c>
      <c r="H2242" s="11">
        <f>SUMIFS(AA:AA,$A:$A,EOMONTH($A2242,-1),$B:$B,$B2242)</f>
        <v>147</v>
      </c>
      <c r="I2242" s="63">
        <f>ROUND(SUMIFS(AC:AC,$A:$A,EOMONTH($A2242,-1),$B:$B,$B2242),2)</f>
        <v>32.9</v>
      </c>
      <c r="J2242" s="11">
        <f>SUMIFS(AB:AB,$A:$A,EOMONTH($A2242,-1),$B:$B,$B2242)</f>
        <v>8066.52</v>
      </c>
      <c r="K2242" s="13">
        <v>0</v>
      </c>
      <c r="L2242" s="25">
        <v>0</v>
      </c>
      <c r="M2242" s="15">
        <v>190</v>
      </c>
      <c r="N2242" s="14">
        <v>8365.5</v>
      </c>
      <c r="O2242" s="21">
        <v>123</v>
      </c>
      <c r="P2242" s="16">
        <v>9469.41</v>
      </c>
      <c r="Q2242" s="21">
        <v>37.5</v>
      </c>
      <c r="R2242" s="16">
        <f>Q2242*16.876/100</f>
        <v>6.3285</v>
      </c>
      <c r="S2242" s="17">
        <f t="shared" si="238"/>
        <v>43.828499999999998</v>
      </c>
      <c r="T2242" s="16">
        <v>1752.38</v>
      </c>
      <c r="U2242" s="18">
        <f t="shared" si="239"/>
        <v>67.325999999999993</v>
      </c>
      <c r="V2242" s="18">
        <f t="shared" si="240"/>
        <v>79.8</v>
      </c>
      <c r="W2242" s="18">
        <f t="shared" si="241"/>
        <v>13.397622000000002</v>
      </c>
      <c r="X2242" s="27"/>
      <c r="Y2242" s="19">
        <f t="shared" si="242"/>
        <v>93.197621999999996</v>
      </c>
      <c r="Z2242" s="18">
        <f t="shared" si="243"/>
        <v>56.334000000000003</v>
      </c>
      <c r="AA2242" s="12">
        <v>176.5</v>
      </c>
      <c r="AB2242" s="12">
        <v>8247.76</v>
      </c>
      <c r="AC2242" s="28">
        <f>+I2242+Y2242-Z2242</f>
        <v>69.763621999999998</v>
      </c>
      <c r="AD2242" s="20">
        <f t="shared" si="244"/>
        <v>0</v>
      </c>
      <c r="AE2242">
        <v>0</v>
      </c>
    </row>
    <row r="2243" spans="1:31" x14ac:dyDescent="0.25">
      <c r="A2243" s="9">
        <v>45138</v>
      </c>
      <c r="B2243" s="10" t="s">
        <v>163</v>
      </c>
      <c r="C2243" s="10" t="s">
        <v>62</v>
      </c>
      <c r="D2243" s="10" t="s">
        <v>40</v>
      </c>
      <c r="E2243" s="10" t="s">
        <v>30</v>
      </c>
      <c r="F2243" s="10">
        <v>420</v>
      </c>
      <c r="G2243" s="10">
        <v>458</v>
      </c>
      <c r="H2243" s="11">
        <f>SUMIFS(AA:AA,$A:$A,EOMONTH($A2243,-1),$B:$B,$B2243)</f>
        <v>55</v>
      </c>
      <c r="I2243" s="63">
        <f>ROUND(SUMIFS(AC:AC,$A:$A,EOMONTH($A2243,-1),$B:$B,$B2243),2)</f>
        <v>2.57</v>
      </c>
      <c r="J2243" s="11">
        <f>SUMIFS(AB:AB,$A:$A,EOMONTH($A2243,-1),$B:$B,$B2243)</f>
        <v>3558.84</v>
      </c>
      <c r="K2243" s="13">
        <v>0</v>
      </c>
      <c r="L2243" s="25">
        <v>0</v>
      </c>
      <c r="M2243" s="15">
        <v>150</v>
      </c>
      <c r="N2243" s="14">
        <v>6493.97</v>
      </c>
      <c r="O2243" s="21">
        <v>67</v>
      </c>
      <c r="P2243" s="16">
        <v>5075.25</v>
      </c>
      <c r="Q2243" s="21">
        <v>37.5</v>
      </c>
      <c r="R2243" s="16">
        <f>Q2243*16.876/100</f>
        <v>6.3285</v>
      </c>
      <c r="S2243" s="17">
        <f t="shared" si="238"/>
        <v>43.828499999999998</v>
      </c>
      <c r="T2243" s="16">
        <v>1839</v>
      </c>
      <c r="U2243" s="18">
        <f t="shared" si="239"/>
        <v>25.19</v>
      </c>
      <c r="V2243" s="18">
        <f t="shared" si="240"/>
        <v>63</v>
      </c>
      <c r="W2243" s="18">
        <f t="shared" si="241"/>
        <v>10.577070000000001</v>
      </c>
      <c r="X2243" s="27"/>
      <c r="Y2243" s="19">
        <f t="shared" si="242"/>
        <v>73.577070000000006</v>
      </c>
      <c r="Z2243" s="18">
        <f t="shared" si="243"/>
        <v>30.686</v>
      </c>
      <c r="AA2243" s="12">
        <v>100.5</v>
      </c>
      <c r="AB2243" s="12">
        <v>4928.33</v>
      </c>
      <c r="AC2243" s="28">
        <f>+I2243+Y2243-Z2243</f>
        <v>45.461069999999999</v>
      </c>
      <c r="AD2243" s="20">
        <f t="shared" si="244"/>
        <v>0</v>
      </c>
      <c r="AE2243">
        <v>0</v>
      </c>
    </row>
    <row r="2244" spans="1:31" x14ac:dyDescent="0.25">
      <c r="A2244" s="9">
        <v>45138</v>
      </c>
      <c r="B2244" s="10" t="s">
        <v>164</v>
      </c>
      <c r="C2244" s="10" t="s">
        <v>62</v>
      </c>
      <c r="D2244" s="10" t="s">
        <v>40</v>
      </c>
      <c r="E2244" s="10" t="s">
        <v>30</v>
      </c>
      <c r="F2244" s="10">
        <v>420</v>
      </c>
      <c r="G2244" s="10">
        <v>458</v>
      </c>
      <c r="H2244" s="11">
        <f>SUMIFS(AA:AA,$A:$A,EOMONTH($A2244,-1),$B:$B,$B2244)</f>
        <v>122</v>
      </c>
      <c r="I2244" s="63">
        <f>ROUND(SUMIFS(AC:AC,$A:$A,EOMONTH($A2244,-1),$B:$B,$B2244),2)</f>
        <v>-23.27</v>
      </c>
      <c r="J2244" s="11">
        <f>SUMIFS(AB:AB,$A:$A,EOMONTH($A2244,-1),$B:$B,$B2244)</f>
        <v>6090.33</v>
      </c>
      <c r="K2244" s="13">
        <v>0</v>
      </c>
      <c r="L2244" s="25">
        <v>0</v>
      </c>
      <c r="M2244" s="15">
        <v>214</v>
      </c>
      <c r="N2244" s="14">
        <v>9243.94</v>
      </c>
      <c r="O2244" s="21">
        <v>103</v>
      </c>
      <c r="P2244" s="16">
        <v>7802.25</v>
      </c>
      <c r="Q2244" s="21">
        <v>37.5</v>
      </c>
      <c r="R2244" s="16">
        <f>Q2244*16.876/100</f>
        <v>6.3285</v>
      </c>
      <c r="S2244" s="17">
        <f t="shared" si="238"/>
        <v>43.828499999999998</v>
      </c>
      <c r="T2244" s="16">
        <v>1676.63</v>
      </c>
      <c r="U2244" s="18">
        <f t="shared" si="239"/>
        <v>55.875999999999998</v>
      </c>
      <c r="V2244" s="18">
        <f t="shared" si="240"/>
        <v>89.88</v>
      </c>
      <c r="W2244" s="18">
        <f t="shared" si="241"/>
        <v>15.0899532</v>
      </c>
      <c r="X2244" s="27"/>
      <c r="Y2244" s="19">
        <f t="shared" si="242"/>
        <v>104.96995319999999</v>
      </c>
      <c r="Z2244" s="18">
        <f t="shared" si="243"/>
        <v>47.173999999999999</v>
      </c>
      <c r="AA2244" s="12">
        <v>195.5</v>
      </c>
      <c r="AB2244" s="12">
        <v>8740.15</v>
      </c>
      <c r="AC2244" s="28">
        <f>+I2244+Y2244-Z2244</f>
        <v>34.525953199999996</v>
      </c>
      <c r="AD2244" s="20">
        <f t="shared" si="244"/>
        <v>0</v>
      </c>
      <c r="AE2244">
        <v>0</v>
      </c>
    </row>
    <row r="2245" spans="1:31" x14ac:dyDescent="0.25">
      <c r="A2245" s="9">
        <v>45138</v>
      </c>
      <c r="B2245" s="10" t="s">
        <v>165</v>
      </c>
      <c r="C2245" s="10" t="s">
        <v>62</v>
      </c>
      <c r="D2245" s="10" t="s">
        <v>40</v>
      </c>
      <c r="E2245" s="10" t="s">
        <v>30</v>
      </c>
      <c r="F2245" s="10">
        <v>720</v>
      </c>
      <c r="G2245" s="10">
        <v>785</v>
      </c>
      <c r="H2245" s="11">
        <f>SUMIFS(AA:AA,$A:$A,EOMONTH($A2245,-1),$B:$B,$B2245)</f>
        <v>38</v>
      </c>
      <c r="I2245" s="63">
        <f>ROUND(SUMIFS(AC:AC,$A:$A,EOMONTH($A2245,-1),$B:$B,$B2245),2)</f>
        <v>-21.96</v>
      </c>
      <c r="J2245" s="11">
        <f>SUMIFS(AB:AB,$A:$A,EOMONTH($A2245,-1),$B:$B,$B2245)</f>
        <v>4350.83</v>
      </c>
      <c r="K2245" s="13">
        <v>0</v>
      </c>
      <c r="L2245" s="25">
        <v>0</v>
      </c>
      <c r="M2245" s="15">
        <v>0</v>
      </c>
      <c r="N2245" s="14">
        <v>0</v>
      </c>
      <c r="O2245" s="16">
        <v>7</v>
      </c>
      <c r="P2245" s="16">
        <v>887.25</v>
      </c>
      <c r="Q2245" s="16">
        <v>0</v>
      </c>
      <c r="R2245" s="16">
        <f>Q2245*16.876/100</f>
        <v>0</v>
      </c>
      <c r="S2245" s="17">
        <f t="shared" ref="S2245:S2308" si="245">Q2245+R2245</f>
        <v>0</v>
      </c>
      <c r="T2245" s="16">
        <v>0</v>
      </c>
      <c r="U2245" s="18">
        <f t="shared" ref="U2245:U2308" si="246">H2245*G2245/1000</f>
        <v>29.83</v>
      </c>
      <c r="V2245" s="18">
        <f t="shared" ref="V2245:V2308" si="247">M2245*F2245/1000</f>
        <v>0</v>
      </c>
      <c r="W2245" s="18">
        <f t="shared" ref="W2245:W2308" si="248">V2245*16.789/100</f>
        <v>0</v>
      </c>
      <c r="X2245" s="27"/>
      <c r="Y2245" s="19">
        <f t="shared" ref="Y2245:Y2308" si="249">V2245+W2245+X2245</f>
        <v>0</v>
      </c>
      <c r="Z2245" s="18">
        <f t="shared" ref="Z2245:Z2308" si="250">O2245*G2245/1000</f>
        <v>5.4950000000000001</v>
      </c>
      <c r="AA2245" s="12">
        <v>31</v>
      </c>
      <c r="AB2245" s="12">
        <v>3549.36</v>
      </c>
      <c r="AC2245" s="28">
        <f>+I2245+Y2245-Z2245</f>
        <v>-27.455000000000002</v>
      </c>
      <c r="AD2245" s="20">
        <f t="shared" ref="AD2245:AD2308" si="251">IF(AC2245&lt;0,ROUNDUP(AC2245,-1)*-1,0)</f>
        <v>30</v>
      </c>
      <c r="AE2245">
        <v>30</v>
      </c>
    </row>
    <row r="2246" spans="1:31" x14ac:dyDescent="0.25">
      <c r="A2246" s="9">
        <v>45138</v>
      </c>
      <c r="B2246" s="10" t="s">
        <v>166</v>
      </c>
      <c r="C2246" s="10" t="s">
        <v>62</v>
      </c>
      <c r="D2246" s="10" t="s">
        <v>40</v>
      </c>
      <c r="E2246" s="10" t="s">
        <v>30</v>
      </c>
      <c r="F2246" s="10">
        <v>720</v>
      </c>
      <c r="G2246" s="10">
        <v>785</v>
      </c>
      <c r="H2246" s="11">
        <f>SUMIFS(AA:AA,$A:$A,EOMONTH($A2246,-1),$B:$B,$B2246)</f>
        <v>86</v>
      </c>
      <c r="I2246" s="63">
        <f>ROUND(SUMIFS(AC:AC,$A:$A,EOMONTH($A2246,-1),$B:$B,$B2246),2)</f>
        <v>-17.190000000000001</v>
      </c>
      <c r="J2246" s="11">
        <f>SUMIFS(AB:AB,$A:$A,EOMONTH($A2246,-1),$B:$B,$B2246)</f>
        <v>14534</v>
      </c>
      <c r="K2246" s="13">
        <v>0</v>
      </c>
      <c r="L2246" s="25">
        <v>0</v>
      </c>
      <c r="M2246" s="15">
        <v>0</v>
      </c>
      <c r="N2246" s="14">
        <v>0</v>
      </c>
      <c r="O2246" s="16">
        <v>29</v>
      </c>
      <c r="P2246" s="16">
        <v>3675.75</v>
      </c>
      <c r="Q2246" s="16">
        <v>0</v>
      </c>
      <c r="R2246" s="16">
        <f>Q2246*16.876/100</f>
        <v>0</v>
      </c>
      <c r="S2246" s="17">
        <f t="shared" si="245"/>
        <v>0</v>
      </c>
      <c r="T2246" s="16">
        <v>0</v>
      </c>
      <c r="U2246" s="18">
        <f t="shared" si="246"/>
        <v>67.510000000000005</v>
      </c>
      <c r="V2246" s="18">
        <f t="shared" si="247"/>
        <v>0</v>
      </c>
      <c r="W2246" s="18">
        <f t="shared" si="248"/>
        <v>0</v>
      </c>
      <c r="X2246" s="27"/>
      <c r="Y2246" s="19">
        <f t="shared" si="249"/>
        <v>0</v>
      </c>
      <c r="Z2246" s="18">
        <f t="shared" si="250"/>
        <v>22.765000000000001</v>
      </c>
      <c r="AA2246" s="12">
        <v>57</v>
      </c>
      <c r="AB2246" s="12">
        <v>9633</v>
      </c>
      <c r="AC2246" s="28">
        <f>+I2246+Y2246-Z2246</f>
        <v>-39.954999999999998</v>
      </c>
      <c r="AD2246" s="20">
        <f t="shared" si="251"/>
        <v>40</v>
      </c>
      <c r="AE2246">
        <v>50</v>
      </c>
    </row>
    <row r="2247" spans="1:31" x14ac:dyDescent="0.25">
      <c r="A2247" s="9">
        <v>45138</v>
      </c>
      <c r="B2247" s="10" t="s">
        <v>167</v>
      </c>
      <c r="C2247" s="10" t="s">
        <v>62</v>
      </c>
      <c r="D2247" s="10" t="s">
        <v>40</v>
      </c>
      <c r="E2247" s="10" t="s">
        <v>30</v>
      </c>
      <c r="F2247" s="10">
        <v>720</v>
      </c>
      <c r="G2247" s="10">
        <v>785</v>
      </c>
      <c r="H2247" s="11">
        <f>SUMIFS(AA:AA,$A:$A,EOMONTH($A2247,-1),$B:$B,$B2247)</f>
        <v>135</v>
      </c>
      <c r="I2247" s="63">
        <f>ROUND(SUMIFS(AC:AC,$A:$A,EOMONTH($A2247,-1),$B:$B,$B2247),2)</f>
        <v>-48.65</v>
      </c>
      <c r="J2247" s="11">
        <f>SUMIFS(AB:AB,$A:$A,EOMONTH($A2247,-1),$B:$B,$B2247)</f>
        <v>12324.38</v>
      </c>
      <c r="K2247" s="13">
        <v>0</v>
      </c>
      <c r="L2247" s="25">
        <v>0</v>
      </c>
      <c r="M2247" s="15">
        <v>0</v>
      </c>
      <c r="N2247" s="14">
        <v>0</v>
      </c>
      <c r="O2247" s="16">
        <v>5</v>
      </c>
      <c r="P2247" s="16">
        <v>633.75</v>
      </c>
      <c r="Q2247" s="16">
        <v>0</v>
      </c>
      <c r="R2247" s="16">
        <f>Q2247*16.876/100</f>
        <v>0</v>
      </c>
      <c r="S2247" s="17">
        <f t="shared" si="245"/>
        <v>0</v>
      </c>
      <c r="T2247" s="16">
        <v>0</v>
      </c>
      <c r="U2247" s="18">
        <f t="shared" si="246"/>
        <v>105.97499999999999</v>
      </c>
      <c r="V2247" s="18">
        <f t="shared" si="247"/>
        <v>0</v>
      </c>
      <c r="W2247" s="18">
        <f t="shared" si="248"/>
        <v>0</v>
      </c>
      <c r="X2247" s="27"/>
      <c r="Y2247" s="19">
        <f t="shared" si="249"/>
        <v>0</v>
      </c>
      <c r="Z2247" s="18">
        <f t="shared" si="250"/>
        <v>3.9249999999999998</v>
      </c>
      <c r="AA2247" s="12">
        <v>130</v>
      </c>
      <c r="AB2247" s="12">
        <v>11867.92</v>
      </c>
      <c r="AC2247" s="28">
        <f>+I2247+Y2247-Z2247</f>
        <v>-52.574999999999996</v>
      </c>
      <c r="AD2247" s="20">
        <f t="shared" si="251"/>
        <v>60</v>
      </c>
      <c r="AE2247">
        <v>60</v>
      </c>
    </row>
    <row r="2248" spans="1:31" x14ac:dyDescent="0.25">
      <c r="A2248" s="9">
        <v>45138</v>
      </c>
      <c r="B2248" s="10" t="s">
        <v>168</v>
      </c>
      <c r="C2248" s="10" t="s">
        <v>62</v>
      </c>
      <c r="D2248" s="10" t="s">
        <v>40</v>
      </c>
      <c r="E2248" s="10" t="s">
        <v>30</v>
      </c>
      <c r="F2248" s="10">
        <v>720</v>
      </c>
      <c r="G2248" s="10">
        <v>785</v>
      </c>
      <c r="H2248" s="11">
        <f>SUMIFS(AA:AA,$A:$A,EOMONTH($A2248,-1),$B:$B,$B2248)</f>
        <v>50</v>
      </c>
      <c r="I2248" s="63">
        <f>ROUND(SUMIFS(AC:AC,$A:$A,EOMONTH($A2248,-1),$B:$B,$B2248),2)</f>
        <v>-16.95</v>
      </c>
      <c r="J2248" s="11">
        <f>SUMIFS(AB:AB,$A:$A,EOMONTH($A2248,-1),$B:$B,$B2248)</f>
        <v>8450</v>
      </c>
      <c r="K2248" s="13">
        <v>0</v>
      </c>
      <c r="L2248" s="25">
        <v>0</v>
      </c>
      <c r="M2248" s="15">
        <v>0</v>
      </c>
      <c r="N2248" s="14">
        <v>0</v>
      </c>
      <c r="O2248" s="16">
        <v>27</v>
      </c>
      <c r="P2248" s="16">
        <v>3422.25</v>
      </c>
      <c r="Q2248" s="16">
        <v>0</v>
      </c>
      <c r="R2248" s="16">
        <f>Q2248*16.876/100</f>
        <v>0</v>
      </c>
      <c r="S2248" s="17">
        <f t="shared" si="245"/>
        <v>0</v>
      </c>
      <c r="T2248" s="16">
        <v>0</v>
      </c>
      <c r="U2248" s="18">
        <f t="shared" si="246"/>
        <v>39.25</v>
      </c>
      <c r="V2248" s="18">
        <f t="shared" si="247"/>
        <v>0</v>
      </c>
      <c r="W2248" s="18">
        <f t="shared" si="248"/>
        <v>0</v>
      </c>
      <c r="X2248" s="27"/>
      <c r="Y2248" s="19">
        <f t="shared" si="249"/>
        <v>0</v>
      </c>
      <c r="Z2248" s="18">
        <f t="shared" si="250"/>
        <v>21.195</v>
      </c>
      <c r="AA2248" s="12">
        <v>23</v>
      </c>
      <c r="AB2248" s="12">
        <v>3887</v>
      </c>
      <c r="AC2248" s="28">
        <f>+I2248+Y2248-Z2248</f>
        <v>-38.144999999999996</v>
      </c>
      <c r="AD2248" s="20">
        <f t="shared" si="251"/>
        <v>40</v>
      </c>
      <c r="AE2248">
        <v>60</v>
      </c>
    </row>
    <row r="2249" spans="1:31" x14ac:dyDescent="0.25">
      <c r="A2249" s="59">
        <v>45138</v>
      </c>
      <c r="B2249" s="60" t="s">
        <v>794</v>
      </c>
      <c r="C2249" s="60" t="s">
        <v>62</v>
      </c>
      <c r="D2249" s="60" t="s">
        <v>40</v>
      </c>
      <c r="E2249" s="60" t="s">
        <v>30</v>
      </c>
      <c r="F2249" s="10"/>
      <c r="G2249" s="10"/>
      <c r="H2249" s="11"/>
      <c r="I2249" s="63">
        <f>ROUND(SUMIFS(AC:AC,$A:$A,EOMONTH($A2249,-1),$B:$B,$B2249),2)</f>
        <v>0</v>
      </c>
      <c r="J2249" s="11"/>
      <c r="K2249" s="13"/>
      <c r="L2249" s="25"/>
      <c r="M2249" s="15"/>
      <c r="N2249" s="14"/>
      <c r="O2249" s="16"/>
      <c r="P2249" s="16"/>
      <c r="Q2249" s="16"/>
      <c r="R2249" s="16"/>
      <c r="S2249" s="17">
        <f t="shared" si="245"/>
        <v>0</v>
      </c>
      <c r="T2249" s="16"/>
      <c r="U2249" s="18">
        <f t="shared" si="246"/>
        <v>0</v>
      </c>
      <c r="V2249" s="18">
        <f t="shared" si="247"/>
        <v>0</v>
      </c>
      <c r="W2249" s="18">
        <f t="shared" si="248"/>
        <v>0</v>
      </c>
      <c r="X2249" s="27"/>
      <c r="Y2249" s="19">
        <f t="shared" si="249"/>
        <v>0</v>
      </c>
      <c r="Z2249" s="18">
        <f t="shared" si="250"/>
        <v>0</v>
      </c>
      <c r="AA2249" s="12"/>
      <c r="AB2249" s="12"/>
      <c r="AC2249" s="28">
        <f>+I2249+Y2249-Z2249</f>
        <v>0</v>
      </c>
      <c r="AD2249" s="20">
        <f t="shared" si="251"/>
        <v>0</v>
      </c>
      <c r="AE2249">
        <v>0</v>
      </c>
    </row>
    <row r="2250" spans="1:31" x14ac:dyDescent="0.25">
      <c r="A2250" s="9">
        <v>45138</v>
      </c>
      <c r="B2250" s="10" t="s">
        <v>169</v>
      </c>
      <c r="C2250" s="10" t="s">
        <v>62</v>
      </c>
      <c r="D2250" s="10" t="s">
        <v>40</v>
      </c>
      <c r="E2250" s="10" t="s">
        <v>30</v>
      </c>
      <c r="F2250" s="10">
        <v>720</v>
      </c>
      <c r="G2250" s="10">
        <v>785</v>
      </c>
      <c r="H2250" s="11">
        <f>SUMIFS(AA:AA,$A:$A,EOMONTH($A2250,-1),$B:$B,$B2250)</f>
        <v>103</v>
      </c>
      <c r="I2250" s="63">
        <f>ROUND(SUMIFS(AC:AC,$A:$A,EOMONTH($A2250,-1),$B:$B,$B2250),2)</f>
        <v>-6.8</v>
      </c>
      <c r="J2250" s="11">
        <f>SUMIFS(AB:AB,$A:$A,EOMONTH($A2250,-1),$B:$B,$B2250)</f>
        <v>13577.46</v>
      </c>
      <c r="K2250" s="13">
        <v>0</v>
      </c>
      <c r="L2250" s="25">
        <v>0</v>
      </c>
      <c r="M2250" s="15">
        <v>0</v>
      </c>
      <c r="N2250" s="14">
        <v>0</v>
      </c>
      <c r="O2250" s="16">
        <v>5</v>
      </c>
      <c r="P2250" s="16">
        <v>633.75</v>
      </c>
      <c r="Q2250" s="16">
        <v>0</v>
      </c>
      <c r="R2250" s="16">
        <f>Q2250*16.876/100</f>
        <v>0</v>
      </c>
      <c r="S2250" s="17">
        <f t="shared" si="245"/>
        <v>0</v>
      </c>
      <c r="T2250" s="16">
        <v>0</v>
      </c>
      <c r="U2250" s="18">
        <f t="shared" si="246"/>
        <v>80.855000000000004</v>
      </c>
      <c r="V2250" s="18">
        <f t="shared" si="247"/>
        <v>0</v>
      </c>
      <c r="W2250" s="18">
        <f t="shared" si="248"/>
        <v>0</v>
      </c>
      <c r="X2250" s="27"/>
      <c r="Y2250" s="19">
        <f t="shared" si="249"/>
        <v>0</v>
      </c>
      <c r="Z2250" s="18">
        <f t="shared" si="250"/>
        <v>3.9249999999999998</v>
      </c>
      <c r="AA2250" s="12">
        <v>98</v>
      </c>
      <c r="AB2250" s="12">
        <v>12918.36</v>
      </c>
      <c r="AC2250" s="28">
        <f>+I2250+Y2250-Z2250</f>
        <v>-10.725</v>
      </c>
      <c r="AD2250" s="20">
        <f t="shared" si="251"/>
        <v>20</v>
      </c>
      <c r="AE2250">
        <v>30</v>
      </c>
    </row>
    <row r="2251" spans="1:31" x14ac:dyDescent="0.25">
      <c r="A2251" s="9">
        <v>45138</v>
      </c>
      <c r="B2251" s="10" t="s">
        <v>170</v>
      </c>
      <c r="C2251" s="10" t="s">
        <v>62</v>
      </c>
      <c r="D2251" s="10" t="s">
        <v>40</v>
      </c>
      <c r="E2251" s="10" t="s">
        <v>30</v>
      </c>
      <c r="F2251" s="10">
        <v>720</v>
      </c>
      <c r="G2251" s="10">
        <v>785</v>
      </c>
      <c r="H2251" s="11">
        <f>SUMIFS(AA:AA,$A:$A,EOMONTH($A2251,-1),$B:$B,$B2251)</f>
        <v>155</v>
      </c>
      <c r="I2251" s="63">
        <f>ROUND(SUMIFS(AC:AC,$A:$A,EOMONTH($A2251,-1),$B:$B,$B2251),2)</f>
        <v>123.02</v>
      </c>
      <c r="J2251" s="11">
        <f>SUMIFS(AB:AB,$A:$A,EOMONTH($A2251,-1),$B:$B,$B2251)</f>
        <v>13444.47</v>
      </c>
      <c r="K2251" s="13">
        <v>0</v>
      </c>
      <c r="L2251" s="25">
        <v>0</v>
      </c>
      <c r="M2251" s="15">
        <v>0</v>
      </c>
      <c r="N2251" s="14">
        <v>0</v>
      </c>
      <c r="O2251" s="16">
        <v>27</v>
      </c>
      <c r="P2251" s="16">
        <v>3422.25</v>
      </c>
      <c r="Q2251" s="16">
        <v>0</v>
      </c>
      <c r="R2251" s="16">
        <f>Q2251*16.876/100</f>
        <v>0</v>
      </c>
      <c r="S2251" s="17">
        <f t="shared" si="245"/>
        <v>0</v>
      </c>
      <c r="T2251" s="16">
        <v>0</v>
      </c>
      <c r="U2251" s="18">
        <f t="shared" si="246"/>
        <v>121.675</v>
      </c>
      <c r="V2251" s="18">
        <f t="shared" si="247"/>
        <v>0</v>
      </c>
      <c r="W2251" s="18">
        <f t="shared" si="248"/>
        <v>0</v>
      </c>
      <c r="X2251" s="27"/>
      <c r="Y2251" s="19">
        <f t="shared" si="249"/>
        <v>0</v>
      </c>
      <c r="Z2251" s="18">
        <f t="shared" si="250"/>
        <v>21.195</v>
      </c>
      <c r="AA2251" s="12">
        <v>128</v>
      </c>
      <c r="AB2251" s="12">
        <v>11102.53</v>
      </c>
      <c r="AC2251" s="28">
        <f>+I2251+Y2251-Z2251</f>
        <v>101.82499999999999</v>
      </c>
      <c r="AD2251" s="20">
        <f t="shared" si="251"/>
        <v>0</v>
      </c>
      <c r="AE2251">
        <v>0</v>
      </c>
    </row>
    <row r="2252" spans="1:31" x14ac:dyDescent="0.25">
      <c r="A2252" s="9">
        <v>45138</v>
      </c>
      <c r="B2252" s="10" t="s">
        <v>171</v>
      </c>
      <c r="C2252" s="10" t="s">
        <v>62</v>
      </c>
      <c r="D2252" s="10" t="s">
        <v>40</v>
      </c>
      <c r="E2252" s="10" t="s">
        <v>30</v>
      </c>
      <c r="F2252" s="10">
        <v>720</v>
      </c>
      <c r="G2252" s="10">
        <v>785</v>
      </c>
      <c r="H2252" s="11">
        <f>SUMIFS(AA:AA,$A:$A,EOMONTH($A2252,-1),$B:$B,$B2252)</f>
        <v>83</v>
      </c>
      <c r="I2252" s="63">
        <f>ROUND(SUMIFS(AC:AC,$A:$A,EOMONTH($A2252,-1),$B:$B,$B2252),2)</f>
        <v>-8.4499999999999993</v>
      </c>
      <c r="J2252" s="11">
        <f>SUMIFS(AB:AB,$A:$A,EOMONTH($A2252,-1),$B:$B,$B2252)</f>
        <v>14027</v>
      </c>
      <c r="K2252" s="13">
        <v>0</v>
      </c>
      <c r="L2252" s="25">
        <v>0</v>
      </c>
      <c r="M2252" s="15">
        <v>0</v>
      </c>
      <c r="N2252" s="14">
        <v>0</v>
      </c>
      <c r="O2252" s="16">
        <v>49</v>
      </c>
      <c r="P2252" s="16">
        <v>6210.75</v>
      </c>
      <c r="Q2252" s="16">
        <v>0</v>
      </c>
      <c r="R2252" s="16">
        <f>Q2252*16.876/100</f>
        <v>0</v>
      </c>
      <c r="S2252" s="17">
        <f t="shared" si="245"/>
        <v>0</v>
      </c>
      <c r="T2252" s="16">
        <v>0</v>
      </c>
      <c r="U2252" s="18">
        <f t="shared" si="246"/>
        <v>65.155000000000001</v>
      </c>
      <c r="V2252" s="18">
        <f t="shared" si="247"/>
        <v>0</v>
      </c>
      <c r="W2252" s="18">
        <f t="shared" si="248"/>
        <v>0</v>
      </c>
      <c r="X2252" s="27"/>
      <c r="Y2252" s="19">
        <f t="shared" si="249"/>
        <v>0</v>
      </c>
      <c r="Z2252" s="18">
        <f t="shared" si="250"/>
        <v>38.465000000000003</v>
      </c>
      <c r="AA2252" s="12">
        <v>34</v>
      </c>
      <c r="AB2252" s="12">
        <v>5746</v>
      </c>
      <c r="AC2252" s="28">
        <f>+I2252+Y2252-Z2252</f>
        <v>-46.915000000000006</v>
      </c>
      <c r="AD2252" s="20">
        <f t="shared" si="251"/>
        <v>50</v>
      </c>
      <c r="AE2252">
        <v>60</v>
      </c>
    </row>
    <row r="2253" spans="1:31" x14ac:dyDescent="0.25">
      <c r="A2253" s="9">
        <v>45138</v>
      </c>
      <c r="B2253" s="10" t="s">
        <v>172</v>
      </c>
      <c r="C2253" s="10" t="s">
        <v>62</v>
      </c>
      <c r="D2253" s="10" t="s">
        <v>40</v>
      </c>
      <c r="E2253" s="10" t="s">
        <v>30</v>
      </c>
      <c r="F2253" s="10">
        <v>720</v>
      </c>
      <c r="G2253" s="10">
        <v>785</v>
      </c>
      <c r="H2253" s="11">
        <f>SUMIFS(AA:AA,$A:$A,EOMONTH($A2253,-1),$B:$B,$B2253)</f>
        <v>178</v>
      </c>
      <c r="I2253" s="63">
        <f>ROUND(SUMIFS(AC:AC,$A:$A,EOMONTH($A2253,-1),$B:$B,$B2253),2)</f>
        <v>141.44999999999999</v>
      </c>
      <c r="J2253" s="11">
        <f>SUMIFS(AB:AB,$A:$A,EOMONTH($A2253,-1),$B:$B,$B2253)</f>
        <v>15993.27</v>
      </c>
      <c r="K2253" s="13">
        <v>0</v>
      </c>
      <c r="L2253" s="25">
        <v>0</v>
      </c>
      <c r="M2253" s="15">
        <v>0</v>
      </c>
      <c r="N2253" s="14">
        <v>0</v>
      </c>
      <c r="O2253" s="16">
        <v>27</v>
      </c>
      <c r="P2253" s="16">
        <v>3422.25</v>
      </c>
      <c r="Q2253" s="16">
        <v>0</v>
      </c>
      <c r="R2253" s="16">
        <f>Q2253*16.876/100</f>
        <v>0</v>
      </c>
      <c r="S2253" s="17">
        <f t="shared" si="245"/>
        <v>0</v>
      </c>
      <c r="T2253" s="16">
        <v>0</v>
      </c>
      <c r="U2253" s="18">
        <f t="shared" si="246"/>
        <v>139.72999999999999</v>
      </c>
      <c r="V2253" s="18">
        <f t="shared" si="247"/>
        <v>0</v>
      </c>
      <c r="W2253" s="18">
        <f t="shared" si="248"/>
        <v>0</v>
      </c>
      <c r="X2253" s="27"/>
      <c r="Y2253" s="19">
        <f t="shared" si="249"/>
        <v>0</v>
      </c>
      <c r="Z2253" s="18">
        <f t="shared" si="250"/>
        <v>21.195</v>
      </c>
      <c r="AA2253" s="12">
        <v>151</v>
      </c>
      <c r="AB2253" s="12">
        <v>13567.32</v>
      </c>
      <c r="AC2253" s="28">
        <f>+I2253+Y2253-Z2253</f>
        <v>120.255</v>
      </c>
      <c r="AD2253" s="20">
        <f t="shared" si="251"/>
        <v>0</v>
      </c>
      <c r="AE2253">
        <v>0</v>
      </c>
    </row>
    <row r="2254" spans="1:31" x14ac:dyDescent="0.25">
      <c r="A2254" s="9">
        <v>45138</v>
      </c>
      <c r="B2254" s="10" t="s">
        <v>777</v>
      </c>
      <c r="C2254" s="10" t="s">
        <v>711</v>
      </c>
      <c r="D2254" s="10" t="s">
        <v>29</v>
      </c>
      <c r="E2254" s="10" t="s">
        <v>30</v>
      </c>
      <c r="F2254" s="10"/>
      <c r="G2254" s="10">
        <v>0</v>
      </c>
      <c r="H2254" s="11">
        <f>SUMIFS(AA:AA,$A:$A,EOMONTH($A2254,-1),$B:$B,$B2254)</f>
        <v>0</v>
      </c>
      <c r="I2254" s="63">
        <f>ROUND(SUMIFS(AC:AC,$A:$A,EOMONTH($A2254,-1),$B:$B,$B2254),2)</f>
        <v>0</v>
      </c>
      <c r="J2254" s="11">
        <f>SUMIFS(AB:AB,$A:$A,EOMONTH($A2254,-1),$B:$B,$B2254)</f>
        <v>0</v>
      </c>
      <c r="K2254" s="13">
        <v>0</v>
      </c>
      <c r="L2254" s="25">
        <v>0</v>
      </c>
      <c r="M2254" s="15">
        <v>2155</v>
      </c>
      <c r="N2254" s="14">
        <v>216638.52</v>
      </c>
      <c r="O2254" s="16">
        <v>0</v>
      </c>
      <c r="P2254" s="16">
        <v>0</v>
      </c>
      <c r="Q2254" s="16">
        <v>2110</v>
      </c>
      <c r="R2254" s="16">
        <f>Q2254*16.876/100</f>
        <v>356.08359999999999</v>
      </c>
      <c r="S2254" s="17">
        <f t="shared" si="245"/>
        <v>2466.0835999999999</v>
      </c>
      <c r="T2254" s="16">
        <v>0</v>
      </c>
      <c r="U2254" s="18">
        <f t="shared" si="246"/>
        <v>0</v>
      </c>
      <c r="V2254" s="18">
        <f t="shared" si="247"/>
        <v>0</v>
      </c>
      <c r="W2254" s="18">
        <f t="shared" si="248"/>
        <v>0</v>
      </c>
      <c r="X2254" s="27"/>
      <c r="Y2254" s="19">
        <f t="shared" si="249"/>
        <v>0</v>
      </c>
      <c r="Z2254" s="18">
        <f t="shared" si="250"/>
        <v>0</v>
      </c>
      <c r="AA2254" s="12">
        <v>45</v>
      </c>
      <c r="AB2254" s="12">
        <v>4523.7700000000004</v>
      </c>
      <c r="AC2254" s="28">
        <f>+I2254+Y2254-Z2254</f>
        <v>0</v>
      </c>
      <c r="AD2254" s="20">
        <f t="shared" si="251"/>
        <v>0</v>
      </c>
      <c r="AE2254">
        <v>0</v>
      </c>
    </row>
    <row r="2255" spans="1:31" x14ac:dyDescent="0.25">
      <c r="A2255" s="9">
        <v>45138</v>
      </c>
      <c r="B2255" s="10" t="s">
        <v>778</v>
      </c>
      <c r="C2255" s="10" t="s">
        <v>711</v>
      </c>
      <c r="D2255" s="10" t="s">
        <v>29</v>
      </c>
      <c r="E2255" s="10" t="s">
        <v>30</v>
      </c>
      <c r="F2255" s="10"/>
      <c r="G2255" s="10">
        <v>0</v>
      </c>
      <c r="H2255" s="11">
        <f>SUMIFS(AA:AA,$A:$A,EOMONTH($A2255,-1),$B:$B,$B2255)</f>
        <v>0</v>
      </c>
      <c r="I2255" s="63">
        <f>ROUND(SUMIFS(AC:AC,$A:$A,EOMONTH($A2255,-1),$B:$B,$B2255),2)</f>
        <v>0</v>
      </c>
      <c r="J2255" s="11">
        <f>SUMIFS(AB:AB,$A:$A,EOMONTH($A2255,-1),$B:$B,$B2255)</f>
        <v>0</v>
      </c>
      <c r="K2255" s="13">
        <v>0</v>
      </c>
      <c r="L2255" s="25">
        <v>0</v>
      </c>
      <c r="M2255" s="15">
        <v>2757</v>
      </c>
      <c r="N2255" s="14">
        <v>277156.99</v>
      </c>
      <c r="O2255" s="16">
        <v>0</v>
      </c>
      <c r="P2255" s="16">
        <v>0</v>
      </c>
      <c r="Q2255" s="16">
        <v>2725</v>
      </c>
      <c r="R2255" s="16">
        <f>Q2255*16.876/100</f>
        <v>459.87100000000004</v>
      </c>
      <c r="S2255" s="17">
        <f t="shared" si="245"/>
        <v>3184.8710000000001</v>
      </c>
      <c r="T2255" s="16">
        <v>0</v>
      </c>
      <c r="U2255" s="18">
        <f t="shared" si="246"/>
        <v>0</v>
      </c>
      <c r="V2255" s="18">
        <f t="shared" si="247"/>
        <v>0</v>
      </c>
      <c r="W2255" s="18">
        <f t="shared" si="248"/>
        <v>0</v>
      </c>
      <c r="X2255" s="27"/>
      <c r="Y2255" s="19">
        <f t="shared" si="249"/>
        <v>0</v>
      </c>
      <c r="Z2255" s="18">
        <f t="shared" si="250"/>
        <v>0</v>
      </c>
      <c r="AA2255" s="12">
        <v>32</v>
      </c>
      <c r="AB2255" s="12">
        <v>3216.91</v>
      </c>
      <c r="AC2255" s="28">
        <f>+I2255+Y2255-Z2255</f>
        <v>0</v>
      </c>
      <c r="AD2255" s="20">
        <f t="shared" si="251"/>
        <v>0</v>
      </c>
      <c r="AE2255">
        <v>0</v>
      </c>
    </row>
    <row r="2256" spans="1:31" x14ac:dyDescent="0.25">
      <c r="A2256" s="9">
        <v>45138</v>
      </c>
      <c r="B2256" s="10" t="s">
        <v>719</v>
      </c>
      <c r="C2256" s="10" t="s">
        <v>711</v>
      </c>
      <c r="D2256" s="10" t="s">
        <v>29</v>
      </c>
      <c r="E2256" s="10" t="s">
        <v>30</v>
      </c>
      <c r="F2256" s="10"/>
      <c r="G2256" s="10">
        <v>0</v>
      </c>
      <c r="H2256" s="11">
        <f>SUMIFS(AA:AA,$A:$A,EOMONTH($A2256,-1),$B:$B,$B2256)</f>
        <v>0</v>
      </c>
      <c r="I2256" s="63">
        <f>ROUND(SUMIFS(AC:AC,$A:$A,EOMONTH($A2256,-1),$B:$B,$B2256),2)</f>
        <v>0</v>
      </c>
      <c r="J2256" s="11">
        <f>SUMIFS(AB:AB,$A:$A,EOMONTH($A2256,-1),$B:$B,$B2256)</f>
        <v>0</v>
      </c>
      <c r="K2256" s="13">
        <v>0</v>
      </c>
      <c r="L2256" s="25">
        <v>0</v>
      </c>
      <c r="M2256" s="15">
        <v>3996</v>
      </c>
      <c r="N2256" s="14">
        <v>414431.18</v>
      </c>
      <c r="O2256" s="16">
        <v>0</v>
      </c>
      <c r="P2256" s="16">
        <v>0</v>
      </c>
      <c r="Q2256" s="16">
        <v>3972</v>
      </c>
      <c r="R2256" s="16">
        <f>Q2256*16.876/100</f>
        <v>670.31472000000008</v>
      </c>
      <c r="S2256" s="17">
        <f t="shared" si="245"/>
        <v>4642.3147200000003</v>
      </c>
      <c r="T2256" s="16">
        <v>0</v>
      </c>
      <c r="U2256" s="18">
        <f t="shared" si="246"/>
        <v>0</v>
      </c>
      <c r="V2256" s="18">
        <f t="shared" si="247"/>
        <v>0</v>
      </c>
      <c r="W2256" s="18">
        <f t="shared" si="248"/>
        <v>0</v>
      </c>
      <c r="X2256" s="27"/>
      <c r="Y2256" s="19">
        <f t="shared" si="249"/>
        <v>0</v>
      </c>
      <c r="Z2256" s="18">
        <f t="shared" si="250"/>
        <v>0</v>
      </c>
      <c r="AA2256" s="12">
        <v>24</v>
      </c>
      <c r="AB2256" s="12">
        <v>2644.94</v>
      </c>
      <c r="AC2256" s="28">
        <f>+I2256+Y2256-Z2256</f>
        <v>0</v>
      </c>
      <c r="AD2256" s="20">
        <f t="shared" si="251"/>
        <v>0</v>
      </c>
      <c r="AE2256">
        <v>0</v>
      </c>
    </row>
    <row r="2257" spans="1:31" x14ac:dyDescent="0.25">
      <c r="A2257" s="9">
        <v>45138</v>
      </c>
      <c r="B2257" s="10" t="s">
        <v>173</v>
      </c>
      <c r="C2257" s="10" t="s">
        <v>62</v>
      </c>
      <c r="D2257" s="10" t="s">
        <v>29</v>
      </c>
      <c r="E2257" s="10" t="s">
        <v>30</v>
      </c>
      <c r="F2257" s="10"/>
      <c r="G2257" s="10">
        <v>0</v>
      </c>
      <c r="H2257" s="11">
        <f>SUMIFS(AA:AA,$A:$A,EOMONTH($A2257,-1),$B:$B,$B2257)</f>
        <v>0.87</v>
      </c>
      <c r="I2257" s="63">
        <f>ROUND(SUMIFS(AC:AC,$A:$A,EOMONTH($A2257,-1),$B:$B,$B2257),2)</f>
        <v>0.04</v>
      </c>
      <c r="J2257" s="11">
        <f>SUMIFS(AB:AB,$A:$A,EOMONTH($A2257,-1),$B:$B,$B2257)</f>
        <v>8.0399999999999991</v>
      </c>
      <c r="K2257" s="13">
        <v>0</v>
      </c>
      <c r="L2257" s="25">
        <v>0</v>
      </c>
      <c r="M2257" s="15">
        <v>0</v>
      </c>
      <c r="N2257" s="14">
        <v>0</v>
      </c>
      <c r="O2257" s="16">
        <v>0</v>
      </c>
      <c r="P2257" s="16">
        <v>0</v>
      </c>
      <c r="Q2257" s="16">
        <v>0</v>
      </c>
      <c r="R2257" s="16">
        <f>Q2257*16.876/100</f>
        <v>0</v>
      </c>
      <c r="S2257" s="17">
        <f t="shared" si="245"/>
        <v>0</v>
      </c>
      <c r="T2257" s="16">
        <v>0</v>
      </c>
      <c r="U2257" s="18">
        <f t="shared" si="246"/>
        <v>0</v>
      </c>
      <c r="V2257" s="18">
        <f t="shared" si="247"/>
        <v>0</v>
      </c>
      <c r="W2257" s="18">
        <f t="shared" si="248"/>
        <v>0</v>
      </c>
      <c r="X2257" s="27"/>
      <c r="Y2257" s="19">
        <f t="shared" si="249"/>
        <v>0</v>
      </c>
      <c r="Z2257" s="18">
        <f t="shared" si="250"/>
        <v>0</v>
      </c>
      <c r="AA2257" s="12">
        <v>0.87</v>
      </c>
      <c r="AB2257" s="12">
        <v>8.0399999999999991</v>
      </c>
      <c r="AC2257" s="28">
        <f>+I2257+Y2257-Z2257</f>
        <v>0.04</v>
      </c>
      <c r="AD2257" s="20">
        <f t="shared" si="251"/>
        <v>0</v>
      </c>
      <c r="AE2257">
        <v>0</v>
      </c>
    </row>
    <row r="2258" spans="1:31" x14ac:dyDescent="0.25">
      <c r="A2258" s="9">
        <v>45138</v>
      </c>
      <c r="B2258" s="10" t="s">
        <v>174</v>
      </c>
      <c r="C2258" s="10" t="s">
        <v>62</v>
      </c>
      <c r="D2258" s="10" t="s">
        <v>29</v>
      </c>
      <c r="E2258" s="10" t="s">
        <v>30</v>
      </c>
      <c r="F2258" s="10"/>
      <c r="G2258" s="10">
        <v>0</v>
      </c>
      <c r="H2258" s="11">
        <f>SUMIFS(AA:AA,$A:$A,EOMONTH($A2258,-1),$B:$B,$B2258)</f>
        <v>0.21</v>
      </c>
      <c r="I2258" s="63">
        <f>ROUND(SUMIFS(AC:AC,$A:$A,EOMONTH($A2258,-1),$B:$B,$B2258),2)</f>
        <v>0.01</v>
      </c>
      <c r="J2258" s="11">
        <f>SUMIFS(AB:AB,$A:$A,EOMONTH($A2258,-1),$B:$B,$B2258)</f>
        <v>2.11</v>
      </c>
      <c r="K2258" s="13">
        <v>0</v>
      </c>
      <c r="L2258" s="25">
        <v>0</v>
      </c>
      <c r="M2258" s="15">
        <v>0</v>
      </c>
      <c r="N2258" s="14">
        <v>0</v>
      </c>
      <c r="O2258" s="16">
        <v>0</v>
      </c>
      <c r="P2258" s="16">
        <v>0</v>
      </c>
      <c r="Q2258" s="16">
        <v>0</v>
      </c>
      <c r="R2258" s="16">
        <f>Q2258*16.876/100</f>
        <v>0</v>
      </c>
      <c r="S2258" s="17">
        <f t="shared" si="245"/>
        <v>0</v>
      </c>
      <c r="T2258" s="16">
        <v>0</v>
      </c>
      <c r="U2258" s="18">
        <f t="shared" si="246"/>
        <v>0</v>
      </c>
      <c r="V2258" s="18">
        <f t="shared" si="247"/>
        <v>0</v>
      </c>
      <c r="W2258" s="18">
        <f t="shared" si="248"/>
        <v>0</v>
      </c>
      <c r="X2258" s="27"/>
      <c r="Y2258" s="19">
        <f t="shared" si="249"/>
        <v>0</v>
      </c>
      <c r="Z2258" s="18">
        <f t="shared" si="250"/>
        <v>0</v>
      </c>
      <c r="AA2258" s="12">
        <v>0.21</v>
      </c>
      <c r="AB2258" s="12">
        <v>2.11</v>
      </c>
      <c r="AC2258" s="28">
        <f>+I2258+Y2258-Z2258</f>
        <v>0.01</v>
      </c>
      <c r="AD2258" s="20">
        <f t="shared" si="251"/>
        <v>0</v>
      </c>
      <c r="AE2258">
        <v>0</v>
      </c>
    </row>
    <row r="2259" spans="1:31" x14ac:dyDescent="0.25">
      <c r="A2259" s="9">
        <v>45138</v>
      </c>
      <c r="B2259" s="10" t="s">
        <v>175</v>
      </c>
      <c r="C2259" s="10" t="s">
        <v>62</v>
      </c>
      <c r="D2259" s="10" t="s">
        <v>29</v>
      </c>
      <c r="E2259" s="10" t="s">
        <v>30</v>
      </c>
      <c r="F2259" s="10"/>
      <c r="G2259" s="10">
        <v>0</v>
      </c>
      <c r="H2259" s="11">
        <f>SUMIFS(AA:AA,$A:$A,EOMONTH($A2259,-1),$B:$B,$B2259)</f>
        <v>0.87</v>
      </c>
      <c r="I2259" s="63">
        <f>ROUND(SUMIFS(AC:AC,$A:$A,EOMONTH($A2259,-1),$B:$B,$B2259),2)</f>
        <v>0.04</v>
      </c>
      <c r="J2259" s="11">
        <f>SUMIFS(AB:AB,$A:$A,EOMONTH($A2259,-1),$B:$B,$B2259)</f>
        <v>8.0399999999999991</v>
      </c>
      <c r="K2259" s="13">
        <v>0</v>
      </c>
      <c r="L2259" s="25">
        <v>0</v>
      </c>
      <c r="M2259" s="15">
        <v>0</v>
      </c>
      <c r="N2259" s="14">
        <v>0</v>
      </c>
      <c r="O2259" s="16">
        <v>0</v>
      </c>
      <c r="P2259" s="16">
        <v>0</v>
      </c>
      <c r="Q2259" s="16">
        <v>0</v>
      </c>
      <c r="R2259" s="16">
        <f>Q2259*16.876/100</f>
        <v>0</v>
      </c>
      <c r="S2259" s="17">
        <f t="shared" si="245"/>
        <v>0</v>
      </c>
      <c r="T2259" s="16">
        <v>0</v>
      </c>
      <c r="U2259" s="18">
        <f t="shared" si="246"/>
        <v>0</v>
      </c>
      <c r="V2259" s="18">
        <f t="shared" si="247"/>
        <v>0</v>
      </c>
      <c r="W2259" s="18">
        <f t="shared" si="248"/>
        <v>0</v>
      </c>
      <c r="X2259" s="27"/>
      <c r="Y2259" s="19">
        <f t="shared" si="249"/>
        <v>0</v>
      </c>
      <c r="Z2259" s="18">
        <f t="shared" si="250"/>
        <v>0</v>
      </c>
      <c r="AA2259" s="12">
        <v>0.87</v>
      </c>
      <c r="AB2259" s="12">
        <v>8.0399999999999991</v>
      </c>
      <c r="AC2259" s="28">
        <f>+I2259+Y2259-Z2259</f>
        <v>0.04</v>
      </c>
      <c r="AD2259" s="20">
        <f t="shared" si="251"/>
        <v>0</v>
      </c>
      <c r="AE2259">
        <v>0</v>
      </c>
    </row>
    <row r="2260" spans="1:31" x14ac:dyDescent="0.25">
      <c r="A2260" s="9">
        <v>45138</v>
      </c>
      <c r="B2260" s="10" t="s">
        <v>176</v>
      </c>
      <c r="C2260" s="10" t="s">
        <v>62</v>
      </c>
      <c r="D2260" s="10" t="s">
        <v>40</v>
      </c>
      <c r="E2260" s="10" t="s">
        <v>30</v>
      </c>
      <c r="F2260" s="10">
        <v>85</v>
      </c>
      <c r="G2260" s="10">
        <v>93</v>
      </c>
      <c r="H2260" s="11">
        <f>SUMIFS(AA:AA,$A:$A,EOMONTH($A2260,-1),$B:$B,$B2260)</f>
        <v>100</v>
      </c>
      <c r="I2260" s="63">
        <f>ROUND(SUMIFS(AC:AC,$A:$A,EOMONTH($A2260,-1),$B:$B,$B2260),2)</f>
        <v>-105.63</v>
      </c>
      <c r="J2260" s="11">
        <f>SUMIFS(AB:AB,$A:$A,EOMONTH($A2260,-1),$B:$B,$B2260)</f>
        <v>1104.25</v>
      </c>
      <c r="K2260" s="13">
        <v>0</v>
      </c>
      <c r="L2260" s="25">
        <v>0</v>
      </c>
      <c r="M2260" s="15">
        <v>3277</v>
      </c>
      <c r="N2260" s="14">
        <v>60348.74</v>
      </c>
      <c r="O2260" s="16">
        <v>972</v>
      </c>
      <c r="P2260" s="16">
        <v>25815.599999999999</v>
      </c>
      <c r="Q2260" s="16">
        <v>0</v>
      </c>
      <c r="R2260" s="16">
        <f>Q2260*16.876/100</f>
        <v>0</v>
      </c>
      <c r="S2260" s="17">
        <f t="shared" si="245"/>
        <v>0</v>
      </c>
      <c r="T2260" s="16">
        <v>0</v>
      </c>
      <c r="U2260" s="18">
        <f t="shared" si="246"/>
        <v>9.3000000000000007</v>
      </c>
      <c r="V2260" s="18">
        <f t="shared" si="247"/>
        <v>278.54500000000002</v>
      </c>
      <c r="W2260" s="18">
        <f t="shared" si="248"/>
        <v>46.764920050000008</v>
      </c>
      <c r="X2260" s="27"/>
      <c r="Y2260" s="19">
        <f t="shared" si="249"/>
        <v>325.30992005000002</v>
      </c>
      <c r="Z2260" s="18">
        <f t="shared" si="250"/>
        <v>90.396000000000001</v>
      </c>
      <c r="AA2260" s="12">
        <v>2405</v>
      </c>
      <c r="AB2260" s="12">
        <v>44139.88</v>
      </c>
      <c r="AC2260" s="28">
        <f>+I2260+Y2260-Z2260</f>
        <v>129.28392005000001</v>
      </c>
      <c r="AD2260" s="20">
        <f t="shared" si="251"/>
        <v>0</v>
      </c>
      <c r="AE2260">
        <v>0</v>
      </c>
    </row>
    <row r="2261" spans="1:31" x14ac:dyDescent="0.25">
      <c r="A2261" s="9">
        <v>45138</v>
      </c>
      <c r="B2261" s="10" t="s">
        <v>177</v>
      </c>
      <c r="C2261" s="10" t="s">
        <v>62</v>
      </c>
      <c r="D2261" s="10" t="s">
        <v>29</v>
      </c>
      <c r="E2261" s="10" t="s">
        <v>30</v>
      </c>
      <c r="F2261" s="10"/>
      <c r="G2261" s="10">
        <v>0</v>
      </c>
      <c r="H2261" s="11">
        <f>SUMIFS(AA:AA,$A:$A,EOMONTH($A2261,-1),$B:$B,$B2261)</f>
        <v>0.21</v>
      </c>
      <c r="I2261" s="63">
        <f>ROUND(SUMIFS(AC:AC,$A:$A,EOMONTH($A2261,-1),$B:$B,$B2261),2)</f>
        <v>0.01</v>
      </c>
      <c r="J2261" s="11">
        <f>SUMIFS(AB:AB,$A:$A,EOMONTH($A2261,-1),$B:$B,$B2261)</f>
        <v>1.94</v>
      </c>
      <c r="K2261" s="13">
        <v>0</v>
      </c>
      <c r="L2261" s="25">
        <v>0</v>
      </c>
      <c r="M2261" s="15">
        <v>0</v>
      </c>
      <c r="N2261" s="14">
        <v>0</v>
      </c>
      <c r="O2261" s="16">
        <v>0</v>
      </c>
      <c r="P2261" s="16">
        <v>0</v>
      </c>
      <c r="Q2261" s="16">
        <v>0</v>
      </c>
      <c r="R2261" s="16">
        <f>Q2261*16.876/100</f>
        <v>0</v>
      </c>
      <c r="S2261" s="17">
        <f t="shared" si="245"/>
        <v>0</v>
      </c>
      <c r="T2261" s="16">
        <v>0</v>
      </c>
      <c r="U2261" s="18">
        <f t="shared" si="246"/>
        <v>0</v>
      </c>
      <c r="V2261" s="18">
        <f t="shared" si="247"/>
        <v>0</v>
      </c>
      <c r="W2261" s="18">
        <f t="shared" si="248"/>
        <v>0</v>
      </c>
      <c r="X2261" s="27"/>
      <c r="Y2261" s="19">
        <f t="shared" si="249"/>
        <v>0</v>
      </c>
      <c r="Z2261" s="18">
        <f t="shared" si="250"/>
        <v>0</v>
      </c>
      <c r="AA2261" s="12">
        <v>0.21</v>
      </c>
      <c r="AB2261" s="12">
        <v>1.94</v>
      </c>
      <c r="AC2261" s="28">
        <f>+I2261+Y2261-Z2261</f>
        <v>0.01</v>
      </c>
      <c r="AD2261" s="20">
        <f t="shared" si="251"/>
        <v>0</v>
      </c>
      <c r="AE2261">
        <v>0</v>
      </c>
    </row>
    <row r="2262" spans="1:31" x14ac:dyDescent="0.25">
      <c r="A2262" s="9">
        <v>45138</v>
      </c>
      <c r="B2262" s="10" t="s">
        <v>178</v>
      </c>
      <c r="C2262" s="10" t="s">
        <v>62</v>
      </c>
      <c r="D2262" s="10" t="s">
        <v>29</v>
      </c>
      <c r="E2262" s="10" t="s">
        <v>30</v>
      </c>
      <c r="F2262" s="10"/>
      <c r="G2262" s="10">
        <v>0</v>
      </c>
      <c r="H2262" s="11">
        <f>SUMIFS(AA:AA,$A:$A,EOMONTH($A2262,-1),$B:$B,$B2262)</f>
        <v>0.54</v>
      </c>
      <c r="I2262" s="63">
        <f>ROUND(SUMIFS(AC:AC,$A:$A,EOMONTH($A2262,-1),$B:$B,$B2262),2)</f>
        <v>0.02</v>
      </c>
      <c r="J2262" s="11">
        <f>SUMIFS(AB:AB,$A:$A,EOMONTH($A2262,-1),$B:$B,$B2262)</f>
        <v>4.99</v>
      </c>
      <c r="K2262" s="13">
        <v>0</v>
      </c>
      <c r="L2262" s="25">
        <v>0</v>
      </c>
      <c r="M2262" s="15">
        <v>0</v>
      </c>
      <c r="N2262" s="14">
        <v>0</v>
      </c>
      <c r="O2262" s="16">
        <v>0</v>
      </c>
      <c r="P2262" s="16">
        <v>0</v>
      </c>
      <c r="Q2262" s="16">
        <v>0</v>
      </c>
      <c r="R2262" s="16">
        <f>Q2262*16.876/100</f>
        <v>0</v>
      </c>
      <c r="S2262" s="17">
        <f t="shared" si="245"/>
        <v>0</v>
      </c>
      <c r="T2262" s="16">
        <v>0</v>
      </c>
      <c r="U2262" s="18">
        <f t="shared" si="246"/>
        <v>0</v>
      </c>
      <c r="V2262" s="18">
        <f t="shared" si="247"/>
        <v>0</v>
      </c>
      <c r="W2262" s="18">
        <f t="shared" si="248"/>
        <v>0</v>
      </c>
      <c r="X2262" s="27"/>
      <c r="Y2262" s="19">
        <f t="shared" si="249"/>
        <v>0</v>
      </c>
      <c r="Z2262" s="18">
        <f t="shared" si="250"/>
        <v>0</v>
      </c>
      <c r="AA2262" s="12">
        <v>0.54</v>
      </c>
      <c r="AB2262" s="12">
        <v>4.99</v>
      </c>
      <c r="AC2262" s="28">
        <f>+I2262+Y2262-Z2262</f>
        <v>0.02</v>
      </c>
      <c r="AD2262" s="20">
        <f t="shared" si="251"/>
        <v>0</v>
      </c>
      <c r="AE2262">
        <v>0</v>
      </c>
    </row>
    <row r="2263" spans="1:31" x14ac:dyDescent="0.25">
      <c r="A2263" s="9">
        <v>45138</v>
      </c>
      <c r="B2263" s="10" t="s">
        <v>179</v>
      </c>
      <c r="C2263" s="10" t="s">
        <v>62</v>
      </c>
      <c r="D2263" s="10" t="s">
        <v>29</v>
      </c>
      <c r="E2263" s="10" t="s">
        <v>30</v>
      </c>
      <c r="F2263" s="10"/>
      <c r="G2263" s="10">
        <v>0</v>
      </c>
      <c r="H2263" s="11">
        <f>SUMIFS(AA:AA,$A:$A,EOMONTH($A2263,-1),$B:$B,$B2263)</f>
        <v>0.87</v>
      </c>
      <c r="I2263" s="63">
        <f>ROUND(SUMIFS(AC:AC,$A:$A,EOMONTH($A2263,-1),$B:$B,$B2263),2)</f>
        <v>0.04</v>
      </c>
      <c r="J2263" s="11">
        <f>SUMIFS(AB:AB,$A:$A,EOMONTH($A2263,-1),$B:$B,$B2263)</f>
        <v>8.25</v>
      </c>
      <c r="K2263" s="13">
        <v>0</v>
      </c>
      <c r="L2263" s="25">
        <v>0</v>
      </c>
      <c r="M2263" s="15">
        <v>0</v>
      </c>
      <c r="N2263" s="14">
        <v>0</v>
      </c>
      <c r="O2263" s="16">
        <v>0</v>
      </c>
      <c r="P2263" s="16">
        <v>0</v>
      </c>
      <c r="Q2263" s="16">
        <v>0</v>
      </c>
      <c r="R2263" s="16">
        <f>Q2263*16.876/100</f>
        <v>0</v>
      </c>
      <c r="S2263" s="17">
        <f t="shared" si="245"/>
        <v>0</v>
      </c>
      <c r="T2263" s="16">
        <v>0</v>
      </c>
      <c r="U2263" s="18">
        <f t="shared" si="246"/>
        <v>0</v>
      </c>
      <c r="V2263" s="18">
        <f t="shared" si="247"/>
        <v>0</v>
      </c>
      <c r="W2263" s="18">
        <f t="shared" si="248"/>
        <v>0</v>
      </c>
      <c r="X2263" s="27"/>
      <c r="Y2263" s="19">
        <f t="shared" si="249"/>
        <v>0</v>
      </c>
      <c r="Z2263" s="18">
        <f t="shared" si="250"/>
        <v>0</v>
      </c>
      <c r="AA2263" s="12">
        <v>0.87</v>
      </c>
      <c r="AB2263" s="12">
        <v>8.25</v>
      </c>
      <c r="AC2263" s="28">
        <f>+I2263+Y2263-Z2263</f>
        <v>0.04</v>
      </c>
      <c r="AD2263" s="20">
        <f t="shared" si="251"/>
        <v>0</v>
      </c>
      <c r="AE2263">
        <v>0</v>
      </c>
    </row>
    <row r="2264" spans="1:31" x14ac:dyDescent="0.25">
      <c r="A2264" s="9">
        <v>45138</v>
      </c>
      <c r="B2264" s="10" t="s">
        <v>180</v>
      </c>
      <c r="C2264" s="10" t="s">
        <v>62</v>
      </c>
      <c r="D2264" s="10" t="s">
        <v>29</v>
      </c>
      <c r="E2264" s="10" t="s">
        <v>30</v>
      </c>
      <c r="F2264" s="10"/>
      <c r="G2264" s="10">
        <v>0</v>
      </c>
      <c r="H2264" s="11">
        <f>SUMIFS(AA:AA,$A:$A,EOMONTH($A2264,-1),$B:$B,$B2264)</f>
        <v>0.54</v>
      </c>
      <c r="I2264" s="63">
        <f>ROUND(SUMIFS(AC:AC,$A:$A,EOMONTH($A2264,-1),$B:$B,$B2264),2)</f>
        <v>0.02</v>
      </c>
      <c r="J2264" s="11">
        <f>SUMIFS(AB:AB,$A:$A,EOMONTH($A2264,-1),$B:$B,$B2264)</f>
        <v>7.56</v>
      </c>
      <c r="K2264" s="13">
        <v>0</v>
      </c>
      <c r="L2264" s="25">
        <v>0</v>
      </c>
      <c r="M2264" s="15">
        <v>0</v>
      </c>
      <c r="N2264" s="14">
        <v>0</v>
      </c>
      <c r="O2264" s="16">
        <v>0</v>
      </c>
      <c r="P2264" s="16">
        <v>0</v>
      </c>
      <c r="Q2264" s="16">
        <v>0</v>
      </c>
      <c r="R2264" s="16">
        <f>Q2264*16.876/100</f>
        <v>0</v>
      </c>
      <c r="S2264" s="17">
        <f t="shared" si="245"/>
        <v>0</v>
      </c>
      <c r="T2264" s="16">
        <v>0</v>
      </c>
      <c r="U2264" s="18">
        <f t="shared" si="246"/>
        <v>0</v>
      </c>
      <c r="V2264" s="18">
        <f t="shared" si="247"/>
        <v>0</v>
      </c>
      <c r="W2264" s="18">
        <f t="shared" si="248"/>
        <v>0</v>
      </c>
      <c r="X2264" s="27"/>
      <c r="Y2264" s="19">
        <f t="shared" si="249"/>
        <v>0</v>
      </c>
      <c r="Z2264" s="18">
        <f t="shared" si="250"/>
        <v>0</v>
      </c>
      <c r="AA2264" s="12">
        <v>0.54</v>
      </c>
      <c r="AB2264" s="12">
        <v>7.56</v>
      </c>
      <c r="AC2264" s="28">
        <f>+I2264+Y2264-Z2264</f>
        <v>0.02</v>
      </c>
      <c r="AD2264" s="20">
        <f t="shared" si="251"/>
        <v>0</v>
      </c>
      <c r="AE2264">
        <v>0</v>
      </c>
    </row>
    <row r="2265" spans="1:31" x14ac:dyDescent="0.25">
      <c r="A2265" s="9">
        <v>45138</v>
      </c>
      <c r="B2265" s="10" t="s">
        <v>181</v>
      </c>
      <c r="C2265" s="10" t="s">
        <v>62</v>
      </c>
      <c r="D2265" s="10" t="s">
        <v>29</v>
      </c>
      <c r="E2265" s="10" t="s">
        <v>30</v>
      </c>
      <c r="F2265" s="10"/>
      <c r="G2265" s="10">
        <v>0</v>
      </c>
      <c r="H2265" s="11">
        <f>SUMIFS(AA:AA,$A:$A,EOMONTH($A2265,-1),$B:$B,$B2265)</f>
        <v>0.54</v>
      </c>
      <c r="I2265" s="63">
        <f>ROUND(SUMIFS(AC:AC,$A:$A,EOMONTH($A2265,-1),$B:$B,$B2265),2)</f>
        <v>0.02</v>
      </c>
      <c r="J2265" s="11">
        <f>SUMIFS(AB:AB,$A:$A,EOMONTH($A2265,-1),$B:$B,$B2265)</f>
        <v>4.93</v>
      </c>
      <c r="K2265" s="13">
        <v>0</v>
      </c>
      <c r="L2265" s="25">
        <v>0</v>
      </c>
      <c r="M2265" s="15">
        <v>0</v>
      </c>
      <c r="N2265" s="14">
        <v>0</v>
      </c>
      <c r="O2265" s="16">
        <v>0</v>
      </c>
      <c r="P2265" s="16">
        <v>0</v>
      </c>
      <c r="Q2265" s="16">
        <v>0</v>
      </c>
      <c r="R2265" s="16">
        <f>Q2265*16.876/100</f>
        <v>0</v>
      </c>
      <c r="S2265" s="17">
        <f t="shared" si="245"/>
        <v>0</v>
      </c>
      <c r="T2265" s="16">
        <v>0</v>
      </c>
      <c r="U2265" s="18">
        <f t="shared" si="246"/>
        <v>0</v>
      </c>
      <c r="V2265" s="18">
        <f t="shared" si="247"/>
        <v>0</v>
      </c>
      <c r="W2265" s="18">
        <f t="shared" si="248"/>
        <v>0</v>
      </c>
      <c r="X2265" s="27"/>
      <c r="Y2265" s="19">
        <f t="shared" si="249"/>
        <v>0</v>
      </c>
      <c r="Z2265" s="18">
        <f t="shared" si="250"/>
        <v>0</v>
      </c>
      <c r="AA2265" s="12">
        <v>0.54</v>
      </c>
      <c r="AB2265" s="12">
        <v>4.93</v>
      </c>
      <c r="AC2265" s="28">
        <f>+I2265+Y2265-Z2265</f>
        <v>0.02</v>
      </c>
      <c r="AD2265" s="20">
        <f t="shared" si="251"/>
        <v>0</v>
      </c>
      <c r="AE2265">
        <v>0</v>
      </c>
    </row>
    <row r="2266" spans="1:31" x14ac:dyDescent="0.25">
      <c r="A2266" s="9">
        <v>45138</v>
      </c>
      <c r="B2266" s="10" t="s">
        <v>182</v>
      </c>
      <c r="C2266" s="10" t="s">
        <v>62</v>
      </c>
      <c r="D2266" s="10" t="s">
        <v>40</v>
      </c>
      <c r="E2266" s="10" t="s">
        <v>30</v>
      </c>
      <c r="F2266" s="10">
        <v>170</v>
      </c>
      <c r="G2266" s="10">
        <v>185</v>
      </c>
      <c r="H2266" s="11">
        <f>SUMIFS(AA:AA,$A:$A,EOMONTH($A2266,-1),$B:$B,$B2266)</f>
        <v>2697</v>
      </c>
      <c r="I2266" s="63">
        <f>ROUND(SUMIFS(AC:AC,$A:$A,EOMONTH($A2266,-1),$B:$B,$B2266),2)</f>
        <v>-169.83</v>
      </c>
      <c r="J2266" s="11">
        <f>SUMIFS(AB:AB,$A:$A,EOMONTH($A2266,-1),$B:$B,$B2266)</f>
        <v>72022.350000000006</v>
      </c>
      <c r="K2266" s="13">
        <v>0</v>
      </c>
      <c r="L2266" s="25">
        <v>0</v>
      </c>
      <c r="M2266" s="15">
        <v>0</v>
      </c>
      <c r="N2266" s="14">
        <v>0</v>
      </c>
      <c r="O2266" s="16">
        <v>616</v>
      </c>
      <c r="P2266" s="16">
        <v>23876.68</v>
      </c>
      <c r="Q2266" s="16">
        <v>0</v>
      </c>
      <c r="R2266" s="16">
        <f>Q2266*16.876/100</f>
        <v>0</v>
      </c>
      <c r="S2266" s="17">
        <f t="shared" si="245"/>
        <v>0</v>
      </c>
      <c r="T2266" s="16">
        <v>0</v>
      </c>
      <c r="U2266" s="18">
        <f t="shared" si="246"/>
        <v>498.94499999999999</v>
      </c>
      <c r="V2266" s="18">
        <f t="shared" si="247"/>
        <v>0</v>
      </c>
      <c r="W2266" s="18">
        <f t="shared" si="248"/>
        <v>0</v>
      </c>
      <c r="X2266" s="27"/>
      <c r="Y2266" s="19">
        <f t="shared" si="249"/>
        <v>0</v>
      </c>
      <c r="Z2266" s="18">
        <f t="shared" si="250"/>
        <v>113.96</v>
      </c>
      <c r="AA2266" s="12">
        <v>2081</v>
      </c>
      <c r="AB2266" s="12">
        <v>55572.32</v>
      </c>
      <c r="AC2266" s="28">
        <f>+I2266+Y2266-Z2266</f>
        <v>-283.79000000000002</v>
      </c>
      <c r="AD2266" s="20">
        <f t="shared" si="251"/>
        <v>290</v>
      </c>
      <c r="AE2266">
        <v>190</v>
      </c>
    </row>
    <row r="2267" spans="1:31" x14ac:dyDescent="0.25">
      <c r="A2267" s="9">
        <v>45138</v>
      </c>
      <c r="B2267" s="10" t="s">
        <v>183</v>
      </c>
      <c r="C2267" s="10" t="s">
        <v>62</v>
      </c>
      <c r="D2267" s="10" t="s">
        <v>40</v>
      </c>
      <c r="E2267" s="10" t="s">
        <v>30</v>
      </c>
      <c r="F2267" s="10">
        <v>185</v>
      </c>
      <c r="G2267" s="10">
        <v>202</v>
      </c>
      <c r="H2267" s="11">
        <f>SUMIFS(AA:AA,$A:$A,EOMONTH($A2267,-1),$B:$B,$B2267)</f>
        <v>1735</v>
      </c>
      <c r="I2267" s="63">
        <f>ROUND(SUMIFS(AC:AC,$A:$A,EOMONTH($A2267,-1),$B:$B,$B2267),2)</f>
        <v>-92.67</v>
      </c>
      <c r="J2267" s="11">
        <f>SUMIFS(AB:AB,$A:$A,EOMONTH($A2267,-1),$B:$B,$B2267)</f>
        <v>50121.29</v>
      </c>
      <c r="K2267" s="13">
        <v>0</v>
      </c>
      <c r="L2267" s="25">
        <v>0</v>
      </c>
      <c r="M2267" s="15">
        <v>0</v>
      </c>
      <c r="N2267" s="14">
        <v>0</v>
      </c>
      <c r="O2267" s="16">
        <v>426</v>
      </c>
      <c r="P2267" s="16">
        <v>15612.6</v>
      </c>
      <c r="Q2267" s="16">
        <v>0</v>
      </c>
      <c r="R2267" s="16">
        <f>Q2267*16.876/100</f>
        <v>0</v>
      </c>
      <c r="S2267" s="17">
        <f t="shared" si="245"/>
        <v>0</v>
      </c>
      <c r="T2267" s="16">
        <v>0</v>
      </c>
      <c r="U2267" s="18">
        <f t="shared" si="246"/>
        <v>350.47</v>
      </c>
      <c r="V2267" s="18">
        <f t="shared" si="247"/>
        <v>0</v>
      </c>
      <c r="W2267" s="18">
        <f t="shared" si="248"/>
        <v>0</v>
      </c>
      <c r="X2267" s="27"/>
      <c r="Y2267" s="19">
        <f t="shared" si="249"/>
        <v>0</v>
      </c>
      <c r="Z2267" s="18">
        <f t="shared" si="250"/>
        <v>86.052000000000007</v>
      </c>
      <c r="AA2267" s="12">
        <v>1309</v>
      </c>
      <c r="AB2267" s="12">
        <v>37814.86</v>
      </c>
      <c r="AC2267" s="28">
        <f>+I2267+Y2267-Z2267</f>
        <v>-178.72200000000001</v>
      </c>
      <c r="AD2267" s="20">
        <f t="shared" si="251"/>
        <v>180</v>
      </c>
      <c r="AE2267">
        <v>190</v>
      </c>
    </row>
    <row r="2268" spans="1:31" x14ac:dyDescent="0.25">
      <c r="A2268" s="9">
        <v>45138</v>
      </c>
      <c r="B2268" s="10" t="s">
        <v>184</v>
      </c>
      <c r="C2268" s="10" t="s">
        <v>185</v>
      </c>
      <c r="D2268" s="10" t="s">
        <v>40</v>
      </c>
      <c r="E2268" s="10" t="s">
        <v>30</v>
      </c>
      <c r="F2268" s="10">
        <v>750</v>
      </c>
      <c r="G2268" s="10">
        <v>817</v>
      </c>
      <c r="H2268" s="11">
        <f>SUMIFS(AA:AA,$A:$A,EOMONTH($A2268,-1),$B:$B,$B2268)</f>
        <v>147</v>
      </c>
      <c r="I2268" s="63">
        <f>ROUND(SUMIFS(AC:AC,$A:$A,EOMONTH($A2268,-1),$B:$B,$B2268),2)</f>
        <v>140.05000000000001</v>
      </c>
      <c r="J2268" s="11">
        <f>SUMIFS(AB:AB,$A:$A,EOMONTH($A2268,-1),$B:$B,$B2268)</f>
        <v>13381.17</v>
      </c>
      <c r="K2268" s="13">
        <v>0</v>
      </c>
      <c r="L2268" s="25">
        <v>0</v>
      </c>
      <c r="M2268" s="15">
        <v>708</v>
      </c>
      <c r="N2268" s="14">
        <v>58698.53</v>
      </c>
      <c r="O2268" s="16">
        <v>140</v>
      </c>
      <c r="P2268" s="16">
        <v>19324</v>
      </c>
      <c r="Q2268" s="16">
        <v>0</v>
      </c>
      <c r="R2268" s="16">
        <f>Q2268*16.876/100</f>
        <v>0</v>
      </c>
      <c r="S2268" s="17">
        <f t="shared" si="245"/>
        <v>0</v>
      </c>
      <c r="T2268" s="16">
        <v>0</v>
      </c>
      <c r="U2268" s="18">
        <f t="shared" si="246"/>
        <v>120.099</v>
      </c>
      <c r="V2268" s="18">
        <f t="shared" si="247"/>
        <v>531</v>
      </c>
      <c r="W2268" s="18">
        <f t="shared" si="248"/>
        <v>89.149590000000003</v>
      </c>
      <c r="X2268" s="27"/>
      <c r="Y2268" s="19">
        <f t="shared" si="249"/>
        <v>620.14958999999999</v>
      </c>
      <c r="Z2268" s="18">
        <f t="shared" si="250"/>
        <v>114.38</v>
      </c>
      <c r="AA2268" s="12">
        <v>715</v>
      </c>
      <c r="AB2268" s="12">
        <v>59335.73</v>
      </c>
      <c r="AC2268" s="28">
        <f>+I2268+Y2268-Z2268</f>
        <v>645.81958999999995</v>
      </c>
      <c r="AD2268" s="20">
        <f t="shared" si="251"/>
        <v>0</v>
      </c>
      <c r="AE2268">
        <v>0</v>
      </c>
    </row>
    <row r="2269" spans="1:31" x14ac:dyDescent="0.25">
      <c r="A2269" s="9">
        <v>45138</v>
      </c>
      <c r="B2269" s="10" t="s">
        <v>186</v>
      </c>
      <c r="C2269" s="10" t="s">
        <v>185</v>
      </c>
      <c r="D2269" s="10" t="s">
        <v>40</v>
      </c>
      <c r="E2269" s="10" t="s">
        <v>30</v>
      </c>
      <c r="F2269" s="10">
        <v>750</v>
      </c>
      <c r="G2269" s="10">
        <v>817</v>
      </c>
      <c r="H2269" s="11">
        <f>SUMIFS(AA:AA,$A:$A,EOMONTH($A2269,-1),$B:$B,$B2269)</f>
        <v>120</v>
      </c>
      <c r="I2269" s="63">
        <f>ROUND(SUMIFS(AC:AC,$A:$A,EOMONTH($A2269,-1),$B:$B,$B2269),2)</f>
        <v>-60.27</v>
      </c>
      <c r="J2269" s="11">
        <f>SUMIFS(AB:AB,$A:$A,EOMONTH($A2269,-1),$B:$B,$B2269)</f>
        <v>11464.06</v>
      </c>
      <c r="K2269" s="13">
        <v>0</v>
      </c>
      <c r="L2269" s="25">
        <v>0</v>
      </c>
      <c r="M2269" s="15">
        <v>150</v>
      </c>
      <c r="N2269" s="14">
        <v>12272.3</v>
      </c>
      <c r="O2269" s="16">
        <v>6</v>
      </c>
      <c r="P2269" s="16">
        <v>765</v>
      </c>
      <c r="Q2269" s="16">
        <v>0</v>
      </c>
      <c r="R2269" s="16">
        <f>Q2269*16.876/100</f>
        <v>0</v>
      </c>
      <c r="S2269" s="17">
        <f t="shared" si="245"/>
        <v>0</v>
      </c>
      <c r="T2269" s="16">
        <v>0</v>
      </c>
      <c r="U2269" s="18">
        <f t="shared" si="246"/>
        <v>98.04</v>
      </c>
      <c r="V2269" s="18">
        <f t="shared" si="247"/>
        <v>112.5</v>
      </c>
      <c r="W2269" s="18">
        <f t="shared" si="248"/>
        <v>18.887625000000003</v>
      </c>
      <c r="X2269" s="27"/>
      <c r="Y2269" s="19">
        <f t="shared" si="249"/>
        <v>131.38762500000001</v>
      </c>
      <c r="Z2269" s="18">
        <f t="shared" si="250"/>
        <v>4.9020000000000001</v>
      </c>
      <c r="AA2269" s="12">
        <v>264</v>
      </c>
      <c r="AB2269" s="12">
        <v>23163.16</v>
      </c>
      <c r="AC2269" s="28">
        <f>+I2269+Y2269-Z2269</f>
        <v>66.215625000000003</v>
      </c>
      <c r="AD2269" s="20">
        <f t="shared" si="251"/>
        <v>0</v>
      </c>
      <c r="AE2269">
        <v>0</v>
      </c>
    </row>
    <row r="2270" spans="1:31" x14ac:dyDescent="0.25">
      <c r="A2270" s="9">
        <v>45138</v>
      </c>
      <c r="B2270" s="10" t="s">
        <v>187</v>
      </c>
      <c r="C2270" s="10" t="s">
        <v>185</v>
      </c>
      <c r="D2270" s="10" t="s">
        <v>40</v>
      </c>
      <c r="E2270" s="10" t="s">
        <v>30</v>
      </c>
      <c r="F2270" s="10">
        <v>750</v>
      </c>
      <c r="G2270" s="10">
        <v>817</v>
      </c>
      <c r="H2270" s="11">
        <f>SUMIFS(AA:AA,$A:$A,EOMONTH($A2270,-1),$B:$B,$B2270)</f>
        <v>214</v>
      </c>
      <c r="I2270" s="63">
        <f>ROUND(SUMIFS(AC:AC,$A:$A,EOMONTH($A2270,-1),$B:$B,$B2270),2)</f>
        <v>110.13</v>
      </c>
      <c r="J2270" s="11">
        <f>SUMIFS(AB:AB,$A:$A,EOMONTH($A2270,-1),$B:$B,$B2270)</f>
        <v>19267.79</v>
      </c>
      <c r="K2270" s="13">
        <v>0</v>
      </c>
      <c r="L2270" s="25">
        <v>0</v>
      </c>
      <c r="M2270" s="15">
        <v>0</v>
      </c>
      <c r="N2270" s="14">
        <v>0</v>
      </c>
      <c r="O2270" s="16">
        <v>46</v>
      </c>
      <c r="P2270" s="16">
        <v>6457.4</v>
      </c>
      <c r="Q2270" s="16">
        <v>0</v>
      </c>
      <c r="R2270" s="16">
        <f>Q2270*16.876/100</f>
        <v>0</v>
      </c>
      <c r="S2270" s="17">
        <f t="shared" si="245"/>
        <v>0</v>
      </c>
      <c r="T2270" s="16">
        <v>0</v>
      </c>
      <c r="U2270" s="18">
        <f t="shared" si="246"/>
        <v>174.83799999999999</v>
      </c>
      <c r="V2270" s="18">
        <f t="shared" si="247"/>
        <v>0</v>
      </c>
      <c r="W2270" s="18">
        <f t="shared" si="248"/>
        <v>0</v>
      </c>
      <c r="X2270" s="27"/>
      <c r="Y2270" s="19">
        <f t="shared" si="249"/>
        <v>0</v>
      </c>
      <c r="Z2270" s="18">
        <f t="shared" si="250"/>
        <v>37.582000000000001</v>
      </c>
      <c r="AA2270" s="12">
        <v>168</v>
      </c>
      <c r="AB2270" s="12">
        <v>15126.11</v>
      </c>
      <c r="AC2270" s="28">
        <f>+I2270+Y2270-Z2270</f>
        <v>72.548000000000002</v>
      </c>
      <c r="AD2270" s="20">
        <f t="shared" si="251"/>
        <v>0</v>
      </c>
      <c r="AE2270">
        <v>0</v>
      </c>
    </row>
    <row r="2271" spans="1:31" x14ac:dyDescent="0.25">
      <c r="A2271" s="9">
        <v>45138</v>
      </c>
      <c r="B2271" s="10" t="s">
        <v>188</v>
      </c>
      <c r="C2271" s="10" t="s">
        <v>185</v>
      </c>
      <c r="D2271" s="10" t="s">
        <v>40</v>
      </c>
      <c r="E2271" s="10" t="s">
        <v>30</v>
      </c>
      <c r="F2271" s="10">
        <v>750</v>
      </c>
      <c r="G2271" s="10">
        <v>817</v>
      </c>
      <c r="H2271" s="11">
        <f>SUMIFS(AA:AA,$A:$A,EOMONTH($A2271,-1),$B:$B,$B2271)</f>
        <v>263</v>
      </c>
      <c r="I2271" s="63">
        <f>ROUND(SUMIFS(AC:AC,$A:$A,EOMONTH($A2271,-1),$B:$B,$B2271),2)</f>
        <v>158.66999999999999</v>
      </c>
      <c r="J2271" s="11">
        <f>SUMIFS(AB:AB,$A:$A,EOMONTH($A2271,-1),$B:$B,$B2271)</f>
        <v>26541.88</v>
      </c>
      <c r="K2271" s="13">
        <v>0</v>
      </c>
      <c r="L2271" s="25">
        <v>0</v>
      </c>
      <c r="M2271" s="15">
        <v>0</v>
      </c>
      <c r="N2271" s="14">
        <v>0</v>
      </c>
      <c r="O2271" s="16">
        <v>27</v>
      </c>
      <c r="P2271" s="16">
        <v>3442.5</v>
      </c>
      <c r="Q2271" s="16">
        <v>0</v>
      </c>
      <c r="R2271" s="16">
        <f>Q2271*16.876/100</f>
        <v>0</v>
      </c>
      <c r="S2271" s="17">
        <f t="shared" si="245"/>
        <v>0</v>
      </c>
      <c r="T2271" s="16">
        <v>0</v>
      </c>
      <c r="U2271" s="18">
        <f t="shared" si="246"/>
        <v>214.87100000000001</v>
      </c>
      <c r="V2271" s="18">
        <f t="shared" si="247"/>
        <v>0</v>
      </c>
      <c r="W2271" s="18">
        <f t="shared" si="248"/>
        <v>0</v>
      </c>
      <c r="X2271" s="27"/>
      <c r="Y2271" s="19">
        <f t="shared" si="249"/>
        <v>0</v>
      </c>
      <c r="Z2271" s="18">
        <f t="shared" si="250"/>
        <v>22.059000000000001</v>
      </c>
      <c r="AA2271" s="12">
        <v>236</v>
      </c>
      <c r="AB2271" s="12">
        <v>23817.05</v>
      </c>
      <c r="AC2271" s="28">
        <f>+I2271+Y2271-Z2271</f>
        <v>136.61099999999999</v>
      </c>
      <c r="AD2271" s="20">
        <f t="shared" si="251"/>
        <v>0</v>
      </c>
      <c r="AE2271">
        <v>0</v>
      </c>
    </row>
    <row r="2272" spans="1:31" x14ac:dyDescent="0.25">
      <c r="A2272" s="9">
        <v>45138</v>
      </c>
      <c r="B2272" s="10" t="s">
        <v>189</v>
      </c>
      <c r="C2272" s="10" t="s">
        <v>185</v>
      </c>
      <c r="D2272" s="10" t="s">
        <v>40</v>
      </c>
      <c r="E2272" s="10" t="s">
        <v>30</v>
      </c>
      <c r="F2272" s="10">
        <v>750</v>
      </c>
      <c r="G2272" s="10">
        <v>817</v>
      </c>
      <c r="H2272" s="11">
        <f>SUMIFS(AA:AA,$A:$A,EOMONTH($A2272,-1),$B:$B,$B2272)</f>
        <v>285</v>
      </c>
      <c r="I2272" s="63">
        <f>ROUND(SUMIFS(AC:AC,$A:$A,EOMONTH($A2272,-1),$B:$B,$B2272),2)</f>
        <v>166.64</v>
      </c>
      <c r="J2272" s="11">
        <f>SUMIFS(AB:AB,$A:$A,EOMONTH($A2272,-1),$B:$B,$B2272)</f>
        <v>25429.34</v>
      </c>
      <c r="K2272" s="13">
        <v>0</v>
      </c>
      <c r="L2272" s="25">
        <v>0</v>
      </c>
      <c r="M2272" s="15">
        <v>307</v>
      </c>
      <c r="N2272" s="14">
        <v>24930.51</v>
      </c>
      <c r="O2272" s="16">
        <v>108</v>
      </c>
      <c r="P2272" s="16">
        <v>14980.92</v>
      </c>
      <c r="Q2272" s="16">
        <v>0</v>
      </c>
      <c r="R2272" s="16">
        <f>Q2272*16.876/100</f>
        <v>0</v>
      </c>
      <c r="S2272" s="17">
        <f t="shared" si="245"/>
        <v>0</v>
      </c>
      <c r="T2272" s="16">
        <v>0</v>
      </c>
      <c r="U2272" s="18">
        <f t="shared" si="246"/>
        <v>232.845</v>
      </c>
      <c r="V2272" s="18">
        <f t="shared" si="247"/>
        <v>230.25</v>
      </c>
      <c r="W2272" s="18">
        <f t="shared" si="248"/>
        <v>38.656672500000006</v>
      </c>
      <c r="X2272" s="27"/>
      <c r="Y2272" s="19">
        <f t="shared" si="249"/>
        <v>268.90667250000001</v>
      </c>
      <c r="Z2272" s="18">
        <f t="shared" si="250"/>
        <v>88.236000000000004</v>
      </c>
      <c r="AA2272" s="12">
        <v>484</v>
      </c>
      <c r="AB2272" s="12">
        <v>40723.47</v>
      </c>
      <c r="AC2272" s="28">
        <f>+I2272+Y2272-Z2272</f>
        <v>347.31067250000001</v>
      </c>
      <c r="AD2272" s="20">
        <f t="shared" si="251"/>
        <v>0</v>
      </c>
      <c r="AE2272">
        <v>0</v>
      </c>
    </row>
    <row r="2273" spans="1:31" x14ac:dyDescent="0.25">
      <c r="A2273" s="9">
        <v>45138</v>
      </c>
      <c r="B2273" s="10" t="s">
        <v>190</v>
      </c>
      <c r="C2273" s="10" t="s">
        <v>185</v>
      </c>
      <c r="D2273" s="10" t="s">
        <v>40</v>
      </c>
      <c r="E2273" s="10" t="s">
        <v>30</v>
      </c>
      <c r="F2273" s="10">
        <v>750</v>
      </c>
      <c r="G2273" s="10">
        <v>817</v>
      </c>
      <c r="H2273" s="11">
        <f>SUMIFS(AA:AA,$A:$A,EOMONTH($A2273,-1),$B:$B,$B2273)</f>
        <v>187</v>
      </c>
      <c r="I2273" s="63">
        <f>ROUND(SUMIFS(AC:AC,$A:$A,EOMONTH($A2273,-1),$B:$B,$B2273),2)</f>
        <v>75.09</v>
      </c>
      <c r="J2273" s="11">
        <f>SUMIFS(AB:AB,$A:$A,EOMONTH($A2273,-1),$B:$B,$B2273)</f>
        <v>16988.46</v>
      </c>
      <c r="K2273" s="13">
        <v>0</v>
      </c>
      <c r="L2273" s="25">
        <v>0</v>
      </c>
      <c r="M2273" s="15">
        <v>226</v>
      </c>
      <c r="N2273" s="14">
        <v>18552.88</v>
      </c>
      <c r="O2273" s="16">
        <v>86</v>
      </c>
      <c r="P2273" s="16">
        <v>11998.2</v>
      </c>
      <c r="Q2273" s="16">
        <v>0</v>
      </c>
      <c r="R2273" s="16">
        <f>Q2273*16.876/100</f>
        <v>0</v>
      </c>
      <c r="S2273" s="17">
        <f t="shared" si="245"/>
        <v>0</v>
      </c>
      <c r="T2273" s="16">
        <v>0</v>
      </c>
      <c r="U2273" s="18">
        <f t="shared" si="246"/>
        <v>152.779</v>
      </c>
      <c r="V2273" s="18">
        <f t="shared" si="247"/>
        <v>169.5</v>
      </c>
      <c r="W2273" s="18">
        <f t="shared" si="248"/>
        <v>28.457355000000003</v>
      </c>
      <c r="X2273" s="27"/>
      <c r="Y2273" s="19">
        <f t="shared" si="249"/>
        <v>197.95735500000001</v>
      </c>
      <c r="Z2273" s="18">
        <f t="shared" si="250"/>
        <v>70.262</v>
      </c>
      <c r="AA2273" s="12">
        <v>327</v>
      </c>
      <c r="AB2273" s="12">
        <v>27944.12</v>
      </c>
      <c r="AC2273" s="28">
        <f>+I2273+Y2273-Z2273</f>
        <v>202.78535500000004</v>
      </c>
      <c r="AD2273" s="20">
        <f t="shared" si="251"/>
        <v>0</v>
      </c>
      <c r="AE2273">
        <v>0</v>
      </c>
    </row>
    <row r="2274" spans="1:31" x14ac:dyDescent="0.25">
      <c r="A2274" s="9">
        <v>45138</v>
      </c>
      <c r="B2274" s="10" t="s">
        <v>191</v>
      </c>
      <c r="C2274" s="10" t="s">
        <v>185</v>
      </c>
      <c r="D2274" s="10" t="s">
        <v>40</v>
      </c>
      <c r="E2274" s="10" t="s">
        <v>30</v>
      </c>
      <c r="F2274" s="10">
        <v>905</v>
      </c>
      <c r="G2274" s="10">
        <v>986</v>
      </c>
      <c r="H2274" s="11">
        <f>SUMIFS(AA:AA,$A:$A,EOMONTH($A2274,-1),$B:$B,$B2274)</f>
        <v>293</v>
      </c>
      <c r="I2274" s="63">
        <f>ROUND(SUMIFS(AC:AC,$A:$A,EOMONTH($A2274,-1),$B:$B,$B2274),2)</f>
        <v>206.92</v>
      </c>
      <c r="J2274" s="11">
        <f>SUMIFS(AB:AB,$A:$A,EOMONTH($A2274,-1),$B:$B,$B2274)</f>
        <v>30253.759999999998</v>
      </c>
      <c r="K2274" s="13">
        <v>0</v>
      </c>
      <c r="L2274" s="25">
        <v>0</v>
      </c>
      <c r="M2274" s="15">
        <v>0</v>
      </c>
      <c r="N2274" s="14">
        <v>0</v>
      </c>
      <c r="O2274" s="16">
        <v>179</v>
      </c>
      <c r="P2274" s="16">
        <v>28312.02</v>
      </c>
      <c r="Q2274" s="16">
        <v>0</v>
      </c>
      <c r="R2274" s="16">
        <f>Q2274*16.876/100</f>
        <v>0</v>
      </c>
      <c r="S2274" s="17">
        <f t="shared" si="245"/>
        <v>0</v>
      </c>
      <c r="T2274" s="16">
        <v>0</v>
      </c>
      <c r="U2274" s="18">
        <f t="shared" si="246"/>
        <v>288.89800000000002</v>
      </c>
      <c r="V2274" s="18">
        <f t="shared" si="247"/>
        <v>0</v>
      </c>
      <c r="W2274" s="18">
        <f t="shared" si="248"/>
        <v>0</v>
      </c>
      <c r="X2274" s="27"/>
      <c r="Y2274" s="19">
        <f t="shared" si="249"/>
        <v>0</v>
      </c>
      <c r="Z2274" s="18">
        <f t="shared" si="250"/>
        <v>176.494</v>
      </c>
      <c r="AA2274" s="12">
        <v>114</v>
      </c>
      <c r="AB2274" s="12">
        <v>11771.09</v>
      </c>
      <c r="AC2274" s="28">
        <f>+I2274+Y2274-Z2274</f>
        <v>30.425999999999988</v>
      </c>
      <c r="AD2274" s="20">
        <f t="shared" si="251"/>
        <v>0</v>
      </c>
      <c r="AE2274">
        <v>220</v>
      </c>
    </row>
    <row r="2275" spans="1:31" x14ac:dyDescent="0.25">
      <c r="A2275" s="9">
        <v>45138</v>
      </c>
      <c r="B2275" s="10" t="s">
        <v>192</v>
      </c>
      <c r="C2275" s="10" t="s">
        <v>185</v>
      </c>
      <c r="D2275" s="10" t="s">
        <v>40</v>
      </c>
      <c r="E2275" s="10" t="s">
        <v>30</v>
      </c>
      <c r="F2275" s="10">
        <v>905</v>
      </c>
      <c r="G2275" s="10">
        <v>986</v>
      </c>
      <c r="H2275" s="11">
        <f>SUMIFS(AA:AA,$A:$A,EOMONTH($A2275,-1),$B:$B,$B2275)</f>
        <v>235</v>
      </c>
      <c r="I2275" s="63">
        <f>ROUND(SUMIFS(AC:AC,$A:$A,EOMONTH($A2275,-1),$B:$B,$B2275),2)</f>
        <v>122.49</v>
      </c>
      <c r="J2275" s="11">
        <f>SUMIFS(AB:AB,$A:$A,EOMONTH($A2275,-1),$B:$B,$B2275)</f>
        <v>23351.78</v>
      </c>
      <c r="K2275" s="13">
        <v>0</v>
      </c>
      <c r="L2275" s="25">
        <v>0</v>
      </c>
      <c r="M2275" s="15">
        <v>0</v>
      </c>
      <c r="N2275" s="14">
        <v>0</v>
      </c>
      <c r="O2275" s="16">
        <v>35</v>
      </c>
      <c r="P2275" s="16">
        <v>5610.15</v>
      </c>
      <c r="Q2275" s="16">
        <v>0</v>
      </c>
      <c r="R2275" s="16">
        <f>Q2275*16.876/100</f>
        <v>0</v>
      </c>
      <c r="S2275" s="17">
        <f t="shared" si="245"/>
        <v>0</v>
      </c>
      <c r="T2275" s="16">
        <v>0</v>
      </c>
      <c r="U2275" s="18">
        <f t="shared" si="246"/>
        <v>231.71</v>
      </c>
      <c r="V2275" s="18">
        <f t="shared" si="247"/>
        <v>0</v>
      </c>
      <c r="W2275" s="18">
        <f t="shared" si="248"/>
        <v>0</v>
      </c>
      <c r="X2275" s="27"/>
      <c r="Y2275" s="19">
        <f t="shared" si="249"/>
        <v>0</v>
      </c>
      <c r="Z2275" s="18">
        <f t="shared" si="250"/>
        <v>34.51</v>
      </c>
      <c r="AA2275" s="12">
        <v>200</v>
      </c>
      <c r="AB2275" s="12">
        <v>19873.849999999999</v>
      </c>
      <c r="AC2275" s="28">
        <f>+I2275+Y2275-Z2275</f>
        <v>87.97999999999999</v>
      </c>
      <c r="AD2275" s="20">
        <f t="shared" si="251"/>
        <v>0</v>
      </c>
      <c r="AE2275">
        <v>0</v>
      </c>
    </row>
    <row r="2276" spans="1:31" x14ac:dyDescent="0.25">
      <c r="A2276" s="9">
        <v>45138</v>
      </c>
      <c r="B2276" s="10" t="s">
        <v>193</v>
      </c>
      <c r="C2276" s="10" t="s">
        <v>185</v>
      </c>
      <c r="D2276" s="10" t="s">
        <v>40</v>
      </c>
      <c r="E2276" s="10" t="s">
        <v>30</v>
      </c>
      <c r="F2276" s="10">
        <v>905</v>
      </c>
      <c r="G2276" s="10">
        <v>986</v>
      </c>
      <c r="H2276" s="11">
        <f>SUMIFS(AA:AA,$A:$A,EOMONTH($A2276,-1),$B:$B,$B2276)</f>
        <v>113</v>
      </c>
      <c r="I2276" s="63">
        <f>ROUND(SUMIFS(AC:AC,$A:$A,EOMONTH($A2276,-1),$B:$B,$B2276),2)</f>
        <v>-45.48</v>
      </c>
      <c r="J2276" s="11">
        <f>SUMIFS(AB:AB,$A:$A,EOMONTH($A2276,-1),$B:$B,$B2276)</f>
        <v>9441.4699999999993</v>
      </c>
      <c r="K2276" s="13">
        <v>0</v>
      </c>
      <c r="L2276" s="25">
        <v>0</v>
      </c>
      <c r="M2276" s="15">
        <v>0</v>
      </c>
      <c r="N2276" s="14">
        <v>0</v>
      </c>
      <c r="O2276" s="16">
        <v>35</v>
      </c>
      <c r="P2276" s="16">
        <v>5548.2</v>
      </c>
      <c r="Q2276" s="16">
        <v>0</v>
      </c>
      <c r="R2276" s="16">
        <f>Q2276*16.876/100</f>
        <v>0</v>
      </c>
      <c r="S2276" s="17">
        <f t="shared" si="245"/>
        <v>0</v>
      </c>
      <c r="T2276" s="16">
        <v>0</v>
      </c>
      <c r="U2276" s="18">
        <f t="shared" si="246"/>
        <v>111.41800000000001</v>
      </c>
      <c r="V2276" s="18">
        <f t="shared" si="247"/>
        <v>0</v>
      </c>
      <c r="W2276" s="18">
        <f t="shared" si="248"/>
        <v>0</v>
      </c>
      <c r="X2276" s="27"/>
      <c r="Y2276" s="19">
        <f t="shared" si="249"/>
        <v>0</v>
      </c>
      <c r="Z2276" s="18">
        <f t="shared" si="250"/>
        <v>34.51</v>
      </c>
      <c r="AA2276" s="12">
        <v>78</v>
      </c>
      <c r="AB2276" s="12">
        <v>6517.13</v>
      </c>
      <c r="AC2276" s="28">
        <f>+I2276+Y2276-Z2276</f>
        <v>-79.989999999999995</v>
      </c>
      <c r="AD2276" s="20">
        <f t="shared" si="251"/>
        <v>80</v>
      </c>
      <c r="AE2276">
        <v>130</v>
      </c>
    </row>
    <row r="2277" spans="1:31" x14ac:dyDescent="0.25">
      <c r="A2277" s="9">
        <v>45138</v>
      </c>
      <c r="B2277" s="10" t="s">
        <v>194</v>
      </c>
      <c r="C2277" s="10" t="s">
        <v>185</v>
      </c>
      <c r="D2277" s="10" t="s">
        <v>40</v>
      </c>
      <c r="E2277" s="10" t="s">
        <v>30</v>
      </c>
      <c r="F2277" s="10">
        <v>905</v>
      </c>
      <c r="G2277" s="10">
        <v>986</v>
      </c>
      <c r="H2277" s="11">
        <f>SUMIFS(AA:AA,$A:$A,EOMONTH($A2277,-1),$B:$B,$B2277)</f>
        <v>199</v>
      </c>
      <c r="I2277" s="63">
        <f>ROUND(SUMIFS(AC:AC,$A:$A,EOMONTH($A2277,-1),$B:$B,$B2277),2)</f>
        <v>190.19</v>
      </c>
      <c r="J2277" s="11">
        <f>SUMIFS(AB:AB,$A:$A,EOMONTH($A2277,-1),$B:$B,$B2277)</f>
        <v>19343.740000000002</v>
      </c>
      <c r="K2277" s="13">
        <v>0</v>
      </c>
      <c r="L2277" s="25">
        <v>0</v>
      </c>
      <c r="M2277" s="15">
        <v>0</v>
      </c>
      <c r="N2277" s="14">
        <v>0</v>
      </c>
      <c r="O2277" s="16">
        <v>90</v>
      </c>
      <c r="P2277" s="16">
        <v>14325.42</v>
      </c>
      <c r="Q2277" s="16">
        <v>0</v>
      </c>
      <c r="R2277" s="16">
        <f>Q2277*16.876/100</f>
        <v>0</v>
      </c>
      <c r="S2277" s="17">
        <f t="shared" si="245"/>
        <v>0</v>
      </c>
      <c r="T2277" s="16">
        <v>0</v>
      </c>
      <c r="U2277" s="18">
        <f t="shared" si="246"/>
        <v>196.214</v>
      </c>
      <c r="V2277" s="18">
        <f t="shared" si="247"/>
        <v>0</v>
      </c>
      <c r="W2277" s="18">
        <f t="shared" si="248"/>
        <v>0</v>
      </c>
      <c r="X2277" s="27"/>
      <c r="Y2277" s="19">
        <f t="shared" si="249"/>
        <v>0</v>
      </c>
      <c r="Z2277" s="18">
        <f t="shared" si="250"/>
        <v>88.74</v>
      </c>
      <c r="AA2277" s="12">
        <v>109</v>
      </c>
      <c r="AB2277" s="12">
        <v>10595.33</v>
      </c>
      <c r="AC2277" s="28">
        <f>+I2277+Y2277-Z2277</f>
        <v>101.45</v>
      </c>
      <c r="AD2277" s="20">
        <f t="shared" si="251"/>
        <v>0</v>
      </c>
      <c r="AE2277">
        <v>50</v>
      </c>
    </row>
    <row r="2278" spans="1:31" x14ac:dyDescent="0.25">
      <c r="A2278" s="9">
        <v>45138</v>
      </c>
      <c r="B2278" s="10" t="s">
        <v>195</v>
      </c>
      <c r="C2278" s="10" t="s">
        <v>185</v>
      </c>
      <c r="D2278" s="10" t="s">
        <v>40</v>
      </c>
      <c r="E2278" s="10" t="s">
        <v>30</v>
      </c>
      <c r="F2278" s="10">
        <v>905</v>
      </c>
      <c r="G2278" s="10">
        <v>986</v>
      </c>
      <c r="H2278" s="11">
        <f>SUMIFS(AA:AA,$A:$A,EOMONTH($A2278,-1),$B:$B,$B2278)</f>
        <v>185</v>
      </c>
      <c r="I2278" s="63">
        <f>ROUND(SUMIFS(AC:AC,$A:$A,EOMONTH($A2278,-1),$B:$B,$B2278),2)</f>
        <v>-24.8</v>
      </c>
      <c r="J2278" s="11">
        <f>SUMIFS(AB:AB,$A:$A,EOMONTH($A2278,-1),$B:$B,$B2278)</f>
        <v>19055.560000000001</v>
      </c>
      <c r="K2278" s="13">
        <v>0</v>
      </c>
      <c r="L2278" s="25">
        <v>0</v>
      </c>
      <c r="M2278" s="15">
        <v>0</v>
      </c>
      <c r="N2278" s="14">
        <v>0</v>
      </c>
      <c r="O2278" s="16">
        <v>35</v>
      </c>
      <c r="P2278" s="16">
        <v>5610.15</v>
      </c>
      <c r="Q2278" s="16">
        <v>0</v>
      </c>
      <c r="R2278" s="16">
        <f>Q2278*16.876/100</f>
        <v>0</v>
      </c>
      <c r="S2278" s="17">
        <f t="shared" si="245"/>
        <v>0</v>
      </c>
      <c r="T2278" s="16">
        <v>0</v>
      </c>
      <c r="U2278" s="18">
        <f t="shared" si="246"/>
        <v>182.41</v>
      </c>
      <c r="V2278" s="18">
        <f t="shared" si="247"/>
        <v>0</v>
      </c>
      <c r="W2278" s="18">
        <f t="shared" si="248"/>
        <v>0</v>
      </c>
      <c r="X2278" s="27"/>
      <c r="Y2278" s="19">
        <f t="shared" si="249"/>
        <v>0</v>
      </c>
      <c r="Z2278" s="18">
        <f t="shared" si="250"/>
        <v>34.51</v>
      </c>
      <c r="AA2278" s="12">
        <v>150</v>
      </c>
      <c r="AB2278" s="12">
        <v>15450.45</v>
      </c>
      <c r="AC2278" s="28">
        <f>+I2278+Y2278-Z2278</f>
        <v>-59.31</v>
      </c>
      <c r="AD2278" s="20">
        <f t="shared" si="251"/>
        <v>60</v>
      </c>
      <c r="AE2278">
        <v>80</v>
      </c>
    </row>
    <row r="2279" spans="1:31" x14ac:dyDescent="0.25">
      <c r="A2279" s="9">
        <v>45138</v>
      </c>
      <c r="B2279" s="10" t="s">
        <v>196</v>
      </c>
      <c r="C2279" s="10" t="s">
        <v>185</v>
      </c>
      <c r="D2279" s="10" t="s">
        <v>40</v>
      </c>
      <c r="E2279" s="10" t="s">
        <v>30</v>
      </c>
      <c r="F2279" s="10">
        <v>905</v>
      </c>
      <c r="G2279" s="10">
        <v>986</v>
      </c>
      <c r="H2279" s="11">
        <f>SUMIFS(AA:AA,$A:$A,EOMONTH($A2279,-1),$B:$B,$B2279)</f>
        <v>158</v>
      </c>
      <c r="I2279" s="63">
        <f>ROUND(SUMIFS(AC:AC,$A:$A,EOMONTH($A2279,-1),$B:$B,$B2279),2)</f>
        <v>126.35</v>
      </c>
      <c r="J2279" s="11">
        <f>SUMIFS(AB:AB,$A:$A,EOMONTH($A2279,-1),$B:$B,$B2279)</f>
        <v>15833.02</v>
      </c>
      <c r="K2279" s="13">
        <v>0</v>
      </c>
      <c r="L2279" s="25">
        <v>0</v>
      </c>
      <c r="M2279" s="15">
        <v>0</v>
      </c>
      <c r="N2279" s="14">
        <v>0</v>
      </c>
      <c r="O2279" s="16">
        <v>35</v>
      </c>
      <c r="P2279" s="16">
        <v>5610.15</v>
      </c>
      <c r="Q2279" s="16">
        <v>0</v>
      </c>
      <c r="R2279" s="16">
        <f>Q2279*16.876/100</f>
        <v>0</v>
      </c>
      <c r="S2279" s="17">
        <f t="shared" si="245"/>
        <v>0</v>
      </c>
      <c r="T2279" s="16">
        <v>0</v>
      </c>
      <c r="U2279" s="18">
        <f t="shared" si="246"/>
        <v>155.78800000000001</v>
      </c>
      <c r="V2279" s="18">
        <f t="shared" si="247"/>
        <v>0</v>
      </c>
      <c r="W2279" s="18">
        <f t="shared" si="248"/>
        <v>0</v>
      </c>
      <c r="X2279" s="27"/>
      <c r="Y2279" s="19">
        <f t="shared" si="249"/>
        <v>0</v>
      </c>
      <c r="Z2279" s="18">
        <f t="shared" si="250"/>
        <v>34.51</v>
      </c>
      <c r="AA2279" s="12">
        <v>123</v>
      </c>
      <c r="AB2279" s="12">
        <v>12325.71</v>
      </c>
      <c r="AC2279" s="28">
        <f>+I2279+Y2279-Z2279</f>
        <v>91.84</v>
      </c>
      <c r="AD2279" s="20">
        <f t="shared" si="251"/>
        <v>0</v>
      </c>
      <c r="AE2279">
        <v>10</v>
      </c>
    </row>
    <row r="2280" spans="1:31" x14ac:dyDescent="0.25">
      <c r="A2280" s="9">
        <v>45138</v>
      </c>
      <c r="B2280" s="10" t="s">
        <v>720</v>
      </c>
      <c r="C2280" s="10" t="s">
        <v>282</v>
      </c>
      <c r="D2280" s="10" t="s">
        <v>40</v>
      </c>
      <c r="E2280" s="10" t="s">
        <v>30</v>
      </c>
      <c r="F2280" s="10">
        <v>52</v>
      </c>
      <c r="G2280" s="10">
        <v>57</v>
      </c>
      <c r="H2280" s="11">
        <f>SUMIFS(AA:AA,$A:$A,EOMONTH($A2280,-1),$B:$B,$B2280)</f>
        <v>3087</v>
      </c>
      <c r="I2280" s="63">
        <f>ROUND(SUMIFS(AC:AC,$A:$A,EOMONTH($A2280,-1),$B:$B,$B2280),2)</f>
        <v>649.26</v>
      </c>
      <c r="J2280" s="11">
        <f>SUMIFS(AB:AB,$A:$A,EOMONTH($A2280,-1),$B:$B,$B2280)</f>
        <v>5233.92</v>
      </c>
      <c r="K2280" s="13">
        <v>0</v>
      </c>
      <c r="L2280" s="25">
        <v>0</v>
      </c>
      <c r="M2280" s="15">
        <v>4437</v>
      </c>
      <c r="N2280" s="14">
        <v>7305.42</v>
      </c>
      <c r="O2280" s="21">
        <v>6289</v>
      </c>
      <c r="P2280" s="16">
        <v>22011.5</v>
      </c>
      <c r="Q2280" s="21">
        <v>424</v>
      </c>
      <c r="R2280" s="16">
        <f>Q2280*16.876/100</f>
        <v>71.554240000000007</v>
      </c>
      <c r="S2280" s="17">
        <f t="shared" si="245"/>
        <v>495.55423999999999</v>
      </c>
      <c r="T2280" s="16">
        <v>698.08</v>
      </c>
      <c r="U2280" s="18">
        <f t="shared" si="246"/>
        <v>175.959</v>
      </c>
      <c r="V2280" s="18">
        <f t="shared" si="247"/>
        <v>230.72399999999999</v>
      </c>
      <c r="W2280" s="18">
        <f t="shared" si="248"/>
        <v>38.736252360000002</v>
      </c>
      <c r="X2280" s="27"/>
      <c r="Y2280" s="19">
        <f t="shared" si="249"/>
        <v>269.46025235999997</v>
      </c>
      <c r="Z2280" s="18">
        <f t="shared" si="250"/>
        <v>358.47300000000001</v>
      </c>
      <c r="AA2280" s="12">
        <v>811</v>
      </c>
      <c r="AB2280" s="12">
        <v>1299.76</v>
      </c>
      <c r="AC2280" s="28">
        <f>+I2280+Y2280-Z2280</f>
        <v>560.24725235999995</v>
      </c>
      <c r="AD2280" s="20">
        <f t="shared" si="251"/>
        <v>0</v>
      </c>
      <c r="AE2280">
        <v>0</v>
      </c>
    </row>
    <row r="2281" spans="1:31" x14ac:dyDescent="0.25">
      <c r="A2281" s="9">
        <v>45138</v>
      </c>
      <c r="B2281" s="10" t="s">
        <v>197</v>
      </c>
      <c r="C2281" s="10" t="s">
        <v>185</v>
      </c>
      <c r="D2281" s="10" t="s">
        <v>40</v>
      </c>
      <c r="E2281" s="10" t="s">
        <v>30</v>
      </c>
      <c r="F2281" s="10">
        <v>1010</v>
      </c>
      <c r="G2281" s="10">
        <v>1101</v>
      </c>
      <c r="H2281" s="11">
        <f>SUMIFS(AA:AA,$A:$A,EOMONTH($A2281,-1),$B:$B,$B2281)</f>
        <v>200</v>
      </c>
      <c r="I2281" s="63">
        <f>ROUND(SUMIFS(AC:AC,$A:$A,EOMONTH($A2281,-1),$B:$B,$B2281),2)</f>
        <v>-203.78</v>
      </c>
      <c r="J2281" s="11">
        <f>SUMIFS(AB:AB,$A:$A,EOMONTH($A2281,-1),$B:$B,$B2281)</f>
        <v>25053</v>
      </c>
      <c r="K2281" s="13">
        <v>0</v>
      </c>
      <c r="L2281" s="25">
        <v>0</v>
      </c>
      <c r="M2281" s="15">
        <v>0</v>
      </c>
      <c r="N2281" s="14">
        <v>0</v>
      </c>
      <c r="O2281" s="16">
        <v>154</v>
      </c>
      <c r="P2281" s="16">
        <v>27951.68</v>
      </c>
      <c r="Q2281" s="16">
        <v>0</v>
      </c>
      <c r="R2281" s="16">
        <f>Q2281*16.876/100</f>
        <v>0</v>
      </c>
      <c r="S2281" s="17">
        <f t="shared" si="245"/>
        <v>0</v>
      </c>
      <c r="T2281" s="16">
        <v>0</v>
      </c>
      <c r="U2281" s="18">
        <f t="shared" si="246"/>
        <v>220.2</v>
      </c>
      <c r="V2281" s="18">
        <f t="shared" si="247"/>
        <v>0</v>
      </c>
      <c r="W2281" s="18">
        <f t="shared" si="248"/>
        <v>0</v>
      </c>
      <c r="X2281" s="27"/>
      <c r="Y2281" s="19">
        <f t="shared" si="249"/>
        <v>0</v>
      </c>
      <c r="Z2281" s="18">
        <f t="shared" si="250"/>
        <v>169.554</v>
      </c>
      <c r="AA2281" s="12">
        <v>46</v>
      </c>
      <c r="AB2281" s="12">
        <v>5762.19</v>
      </c>
      <c r="AC2281" s="28">
        <f>+I2281+Y2281-Z2281</f>
        <v>-373.334</v>
      </c>
      <c r="AD2281" s="20">
        <f t="shared" si="251"/>
        <v>380</v>
      </c>
      <c r="AE2281">
        <v>80</v>
      </c>
    </row>
    <row r="2282" spans="1:31" x14ac:dyDescent="0.25">
      <c r="A2282" s="9">
        <v>45138</v>
      </c>
      <c r="B2282" s="10" t="s">
        <v>198</v>
      </c>
      <c r="C2282" s="10" t="s">
        <v>185</v>
      </c>
      <c r="D2282" s="10" t="s">
        <v>40</v>
      </c>
      <c r="E2282" s="10" t="s">
        <v>30</v>
      </c>
      <c r="F2282" s="10">
        <v>1010</v>
      </c>
      <c r="G2282" s="10">
        <v>1101</v>
      </c>
      <c r="H2282" s="11">
        <f>SUMIFS(AA:AA,$A:$A,EOMONTH($A2282,-1),$B:$B,$B2282)</f>
        <v>200</v>
      </c>
      <c r="I2282" s="63">
        <f>ROUND(SUMIFS(AC:AC,$A:$A,EOMONTH($A2282,-1),$B:$B,$B2282),2)</f>
        <v>37.31</v>
      </c>
      <c r="J2282" s="11">
        <f>SUMIFS(AB:AB,$A:$A,EOMONTH($A2282,-1),$B:$B,$B2282)</f>
        <v>23639.86</v>
      </c>
      <c r="K2282" s="13">
        <v>0</v>
      </c>
      <c r="L2282" s="25">
        <v>0</v>
      </c>
      <c r="M2282" s="15">
        <v>0</v>
      </c>
      <c r="N2282" s="14">
        <v>0</v>
      </c>
      <c r="O2282" s="16">
        <v>65</v>
      </c>
      <c r="P2282" s="16">
        <v>11980.95</v>
      </c>
      <c r="Q2282" s="16">
        <v>0</v>
      </c>
      <c r="R2282" s="16">
        <f>Q2282*16.876/100</f>
        <v>0</v>
      </c>
      <c r="S2282" s="17">
        <f t="shared" si="245"/>
        <v>0</v>
      </c>
      <c r="T2282" s="16">
        <v>0</v>
      </c>
      <c r="U2282" s="18">
        <f t="shared" si="246"/>
        <v>220.2</v>
      </c>
      <c r="V2282" s="18">
        <f t="shared" si="247"/>
        <v>0</v>
      </c>
      <c r="W2282" s="18">
        <f t="shared" si="248"/>
        <v>0</v>
      </c>
      <c r="X2282" s="27"/>
      <c r="Y2282" s="19">
        <f t="shared" si="249"/>
        <v>0</v>
      </c>
      <c r="Z2282" s="18">
        <f t="shared" si="250"/>
        <v>71.564999999999998</v>
      </c>
      <c r="AA2282" s="12">
        <v>135</v>
      </c>
      <c r="AB2282" s="12">
        <v>15956.9</v>
      </c>
      <c r="AC2282" s="28">
        <f>+I2282+Y2282-Z2282</f>
        <v>-34.254999999999995</v>
      </c>
      <c r="AD2282" s="20">
        <f t="shared" si="251"/>
        <v>40</v>
      </c>
      <c r="AE2282">
        <v>40</v>
      </c>
    </row>
    <row r="2283" spans="1:31" x14ac:dyDescent="0.25">
      <c r="A2283" s="9">
        <v>45138</v>
      </c>
      <c r="B2283" s="10" t="s">
        <v>199</v>
      </c>
      <c r="C2283" s="10" t="s">
        <v>185</v>
      </c>
      <c r="D2283" s="10" t="s">
        <v>40</v>
      </c>
      <c r="E2283" s="10" t="s">
        <v>30</v>
      </c>
      <c r="F2283" s="10">
        <v>1010</v>
      </c>
      <c r="G2283" s="10">
        <v>1101</v>
      </c>
      <c r="H2283" s="11">
        <f>SUMIFS(AA:AA,$A:$A,EOMONTH($A2283,-1),$B:$B,$B2283)</f>
        <v>255</v>
      </c>
      <c r="I2283" s="63">
        <f>ROUND(SUMIFS(AC:AC,$A:$A,EOMONTH($A2283,-1),$B:$B,$B2283),2)</f>
        <v>35.64</v>
      </c>
      <c r="J2283" s="11">
        <f>SUMIFS(AB:AB,$A:$A,EOMONTH($A2283,-1),$B:$B,$B2283)</f>
        <v>30833.38</v>
      </c>
      <c r="K2283" s="13">
        <v>0</v>
      </c>
      <c r="L2283" s="25">
        <v>0</v>
      </c>
      <c r="M2283" s="15">
        <v>0</v>
      </c>
      <c r="N2283" s="14">
        <v>0</v>
      </c>
      <c r="O2283" s="16">
        <v>5</v>
      </c>
      <c r="P2283" s="16">
        <v>843.75</v>
      </c>
      <c r="Q2283" s="16">
        <v>0</v>
      </c>
      <c r="R2283" s="16">
        <f>Q2283*16.876/100</f>
        <v>0</v>
      </c>
      <c r="S2283" s="17">
        <f t="shared" si="245"/>
        <v>0</v>
      </c>
      <c r="T2283" s="16">
        <v>0</v>
      </c>
      <c r="U2283" s="18">
        <f t="shared" si="246"/>
        <v>280.755</v>
      </c>
      <c r="V2283" s="18">
        <f t="shared" si="247"/>
        <v>0</v>
      </c>
      <c r="W2283" s="18">
        <f t="shared" si="248"/>
        <v>0</v>
      </c>
      <c r="X2283" s="27"/>
      <c r="Y2283" s="19">
        <f t="shared" si="249"/>
        <v>0</v>
      </c>
      <c r="Z2283" s="18">
        <f t="shared" si="250"/>
        <v>5.5049999999999999</v>
      </c>
      <c r="AA2283" s="12">
        <v>250</v>
      </c>
      <c r="AB2283" s="12">
        <v>30228.799999999999</v>
      </c>
      <c r="AC2283" s="28">
        <f>+I2283+Y2283-Z2283</f>
        <v>30.135000000000002</v>
      </c>
      <c r="AD2283" s="20">
        <f t="shared" si="251"/>
        <v>0</v>
      </c>
      <c r="AE2283">
        <v>0</v>
      </c>
    </row>
    <row r="2284" spans="1:31" x14ac:dyDescent="0.25">
      <c r="A2284" s="9">
        <v>45138</v>
      </c>
      <c r="B2284" s="10" t="s">
        <v>200</v>
      </c>
      <c r="C2284" s="10" t="s">
        <v>185</v>
      </c>
      <c r="D2284" s="10" t="s">
        <v>40</v>
      </c>
      <c r="E2284" s="10" t="s">
        <v>30</v>
      </c>
      <c r="F2284" s="10">
        <v>1010</v>
      </c>
      <c r="G2284" s="10">
        <v>1101</v>
      </c>
      <c r="H2284" s="11">
        <f>SUMIFS(AA:AA,$A:$A,EOMONTH($A2284,-1),$B:$B,$B2284)</f>
        <v>137</v>
      </c>
      <c r="I2284" s="63">
        <f>ROUND(SUMIFS(AC:AC,$A:$A,EOMONTH($A2284,-1),$B:$B,$B2284),2)</f>
        <v>-3.3</v>
      </c>
      <c r="J2284" s="11">
        <f>SUMIFS(AB:AB,$A:$A,EOMONTH($A2284,-1),$B:$B,$B2284)</f>
        <v>16304.6</v>
      </c>
      <c r="K2284" s="13">
        <v>0</v>
      </c>
      <c r="L2284" s="25">
        <v>0</v>
      </c>
      <c r="M2284" s="15">
        <v>0</v>
      </c>
      <c r="N2284" s="14">
        <v>0</v>
      </c>
      <c r="O2284" s="16">
        <v>20</v>
      </c>
      <c r="P2284" s="16">
        <v>3375</v>
      </c>
      <c r="Q2284" s="16">
        <v>0</v>
      </c>
      <c r="R2284" s="16">
        <f>Q2284*16.876/100</f>
        <v>0</v>
      </c>
      <c r="S2284" s="17">
        <f t="shared" si="245"/>
        <v>0</v>
      </c>
      <c r="T2284" s="16">
        <v>0</v>
      </c>
      <c r="U2284" s="18">
        <f t="shared" si="246"/>
        <v>150.83699999999999</v>
      </c>
      <c r="V2284" s="18">
        <f t="shared" si="247"/>
        <v>0</v>
      </c>
      <c r="W2284" s="18">
        <f t="shared" si="248"/>
        <v>0</v>
      </c>
      <c r="X2284" s="27"/>
      <c r="Y2284" s="19">
        <f t="shared" si="249"/>
        <v>0</v>
      </c>
      <c r="Z2284" s="18">
        <f t="shared" si="250"/>
        <v>22.02</v>
      </c>
      <c r="AA2284" s="12">
        <v>117</v>
      </c>
      <c r="AB2284" s="12">
        <v>13924.36</v>
      </c>
      <c r="AC2284" s="28">
        <f>+I2284+Y2284-Z2284</f>
        <v>-25.32</v>
      </c>
      <c r="AD2284" s="20">
        <f t="shared" si="251"/>
        <v>30</v>
      </c>
      <c r="AE2284">
        <v>30</v>
      </c>
    </row>
    <row r="2285" spans="1:31" x14ac:dyDescent="0.25">
      <c r="A2285" s="9">
        <v>45138</v>
      </c>
      <c r="B2285" s="10" t="s">
        <v>201</v>
      </c>
      <c r="C2285" s="10" t="s">
        <v>185</v>
      </c>
      <c r="D2285" s="10" t="s">
        <v>40</v>
      </c>
      <c r="E2285" s="10" t="s">
        <v>30</v>
      </c>
      <c r="F2285" s="10">
        <v>1010</v>
      </c>
      <c r="G2285" s="10">
        <v>1101</v>
      </c>
      <c r="H2285" s="11">
        <f>SUMIFS(AA:AA,$A:$A,EOMONTH($A2285,-1),$B:$B,$B2285)</f>
        <v>203</v>
      </c>
      <c r="I2285" s="63">
        <f>ROUND(SUMIFS(AC:AC,$A:$A,EOMONTH($A2285,-1),$B:$B,$B2285),2)</f>
        <v>-116.98</v>
      </c>
      <c r="J2285" s="11">
        <f>SUMIFS(AB:AB,$A:$A,EOMONTH($A2285,-1),$B:$B,$B2285)</f>
        <v>24085.89</v>
      </c>
      <c r="K2285" s="13">
        <v>0</v>
      </c>
      <c r="L2285" s="25">
        <v>0</v>
      </c>
      <c r="M2285" s="15">
        <v>0</v>
      </c>
      <c r="N2285" s="14">
        <v>0</v>
      </c>
      <c r="O2285" s="16">
        <v>57</v>
      </c>
      <c r="P2285" s="16">
        <v>9989.89</v>
      </c>
      <c r="Q2285" s="16">
        <v>0</v>
      </c>
      <c r="R2285" s="16">
        <f>Q2285*16.876/100</f>
        <v>0</v>
      </c>
      <c r="S2285" s="17">
        <f t="shared" si="245"/>
        <v>0</v>
      </c>
      <c r="T2285" s="16">
        <v>0</v>
      </c>
      <c r="U2285" s="18">
        <f t="shared" si="246"/>
        <v>223.50299999999999</v>
      </c>
      <c r="V2285" s="18">
        <f t="shared" si="247"/>
        <v>0</v>
      </c>
      <c r="W2285" s="18">
        <f t="shared" si="248"/>
        <v>0</v>
      </c>
      <c r="X2285" s="27"/>
      <c r="Y2285" s="19">
        <f t="shared" si="249"/>
        <v>0</v>
      </c>
      <c r="Z2285" s="18">
        <f t="shared" si="250"/>
        <v>62.756999999999998</v>
      </c>
      <c r="AA2285" s="12">
        <v>146</v>
      </c>
      <c r="AB2285" s="12">
        <v>17322.86</v>
      </c>
      <c r="AC2285" s="28">
        <f>+I2285+Y2285-Z2285</f>
        <v>-179.73699999999999</v>
      </c>
      <c r="AD2285" s="20">
        <f t="shared" si="251"/>
        <v>180</v>
      </c>
      <c r="AE2285">
        <v>0</v>
      </c>
    </row>
    <row r="2286" spans="1:31" x14ac:dyDescent="0.25">
      <c r="A2286" s="9">
        <v>45138</v>
      </c>
      <c r="B2286" s="10" t="s">
        <v>202</v>
      </c>
      <c r="C2286" s="10" t="s">
        <v>185</v>
      </c>
      <c r="D2286" s="10" t="s">
        <v>40</v>
      </c>
      <c r="E2286" s="10" t="s">
        <v>30</v>
      </c>
      <c r="F2286" s="10">
        <v>1010</v>
      </c>
      <c r="G2286" s="10">
        <v>1101</v>
      </c>
      <c r="H2286" s="11">
        <f>SUMIFS(AA:AA,$A:$A,EOMONTH($A2286,-1),$B:$B,$B2286)</f>
        <v>227</v>
      </c>
      <c r="I2286" s="63">
        <f>ROUND(SUMIFS(AC:AC,$A:$A,EOMONTH($A2286,-1),$B:$B,$B2286),2)</f>
        <v>-69.349999999999994</v>
      </c>
      <c r="J2286" s="11">
        <f>SUMIFS(AB:AB,$A:$A,EOMONTH($A2286,-1),$B:$B,$B2286)</f>
        <v>26225.5</v>
      </c>
      <c r="K2286" s="13">
        <v>0</v>
      </c>
      <c r="L2286" s="25">
        <v>0</v>
      </c>
      <c r="M2286" s="15">
        <v>0</v>
      </c>
      <c r="N2286" s="14">
        <v>0</v>
      </c>
      <c r="O2286" s="16">
        <v>96</v>
      </c>
      <c r="P2286" s="16">
        <v>17570.099999999999</v>
      </c>
      <c r="Q2286" s="16">
        <v>0</v>
      </c>
      <c r="R2286" s="16">
        <f>Q2286*16.876/100</f>
        <v>0</v>
      </c>
      <c r="S2286" s="17">
        <f t="shared" si="245"/>
        <v>0</v>
      </c>
      <c r="T2286" s="16">
        <v>0</v>
      </c>
      <c r="U2286" s="18">
        <f t="shared" si="246"/>
        <v>249.92699999999999</v>
      </c>
      <c r="V2286" s="18">
        <f t="shared" si="247"/>
        <v>0</v>
      </c>
      <c r="W2286" s="18">
        <f t="shared" si="248"/>
        <v>0</v>
      </c>
      <c r="X2286" s="27"/>
      <c r="Y2286" s="19">
        <f t="shared" si="249"/>
        <v>0</v>
      </c>
      <c r="Z2286" s="18">
        <f t="shared" si="250"/>
        <v>105.696</v>
      </c>
      <c r="AA2286" s="12">
        <v>131</v>
      </c>
      <c r="AB2286" s="12">
        <v>15134.54</v>
      </c>
      <c r="AC2286" s="28">
        <f>+I2286+Y2286-Z2286</f>
        <v>-175.04599999999999</v>
      </c>
      <c r="AD2286" s="20">
        <f t="shared" si="251"/>
        <v>180</v>
      </c>
      <c r="AE2286">
        <v>0</v>
      </c>
    </row>
    <row r="2287" spans="1:31" x14ac:dyDescent="0.25">
      <c r="A2287" s="9">
        <v>45138</v>
      </c>
      <c r="B2287" s="10" t="s">
        <v>203</v>
      </c>
      <c r="C2287" s="10" t="s">
        <v>185</v>
      </c>
      <c r="D2287" s="10" t="s">
        <v>40</v>
      </c>
      <c r="E2287" s="10" t="s">
        <v>30</v>
      </c>
      <c r="F2287" s="10">
        <v>2000</v>
      </c>
      <c r="G2287" s="10">
        <v>2180</v>
      </c>
      <c r="H2287" s="11">
        <f>SUMIFS(AA:AA,$A:$A,EOMONTH($A2287,-1),$B:$B,$B2287)</f>
        <v>1011</v>
      </c>
      <c r="I2287" s="63">
        <f>ROUND(SUMIFS(AC:AC,$A:$A,EOMONTH($A2287,-1),$B:$B,$B2287),2)</f>
        <v>2304.35</v>
      </c>
      <c r="J2287" s="11">
        <f>SUMIFS(AB:AB,$A:$A,EOMONTH($A2287,-1),$B:$B,$B2287)</f>
        <v>190633.47</v>
      </c>
      <c r="K2287" s="13">
        <v>0</v>
      </c>
      <c r="L2287" s="25">
        <v>0</v>
      </c>
      <c r="M2287" s="15">
        <v>0</v>
      </c>
      <c r="N2287" s="14">
        <v>0</v>
      </c>
      <c r="O2287" s="16">
        <v>107</v>
      </c>
      <c r="P2287" s="16">
        <v>36115.51</v>
      </c>
      <c r="Q2287" s="16">
        <v>0</v>
      </c>
      <c r="R2287" s="16">
        <f>Q2287*16.876/100</f>
        <v>0</v>
      </c>
      <c r="S2287" s="17">
        <f t="shared" si="245"/>
        <v>0</v>
      </c>
      <c r="T2287" s="16">
        <v>0</v>
      </c>
      <c r="U2287" s="18">
        <f t="shared" si="246"/>
        <v>2203.98</v>
      </c>
      <c r="V2287" s="18">
        <f t="shared" si="247"/>
        <v>0</v>
      </c>
      <c r="W2287" s="18">
        <f t="shared" si="248"/>
        <v>0</v>
      </c>
      <c r="X2287" s="27"/>
      <c r="Y2287" s="19">
        <f t="shared" si="249"/>
        <v>0</v>
      </c>
      <c r="Z2287" s="18">
        <f t="shared" si="250"/>
        <v>233.26</v>
      </c>
      <c r="AA2287" s="12">
        <v>904</v>
      </c>
      <c r="AB2287" s="12">
        <v>170457.63</v>
      </c>
      <c r="AC2287" s="28">
        <f>+I2287+Y2287-Z2287</f>
        <v>2071.09</v>
      </c>
      <c r="AD2287" s="20">
        <f t="shared" si="251"/>
        <v>0</v>
      </c>
      <c r="AE2287">
        <v>0</v>
      </c>
    </row>
    <row r="2288" spans="1:31" x14ac:dyDescent="0.25">
      <c r="A2288" s="9">
        <v>45138</v>
      </c>
      <c r="B2288" s="10" t="s">
        <v>204</v>
      </c>
      <c r="C2288" s="10" t="s">
        <v>185</v>
      </c>
      <c r="D2288" s="10" t="s">
        <v>40</v>
      </c>
      <c r="E2288" s="10" t="s">
        <v>30</v>
      </c>
      <c r="F2288" s="10">
        <v>2000</v>
      </c>
      <c r="G2288" s="10">
        <v>2180</v>
      </c>
      <c r="H2288" s="11">
        <f>SUMIFS(AA:AA,$A:$A,EOMONTH($A2288,-1),$B:$B,$B2288)</f>
        <v>372</v>
      </c>
      <c r="I2288" s="63">
        <f>ROUND(SUMIFS(AC:AC,$A:$A,EOMONTH($A2288,-1),$B:$B,$B2288),2)</f>
        <v>1012.13</v>
      </c>
      <c r="J2288" s="11">
        <f>SUMIFS(AB:AB,$A:$A,EOMONTH($A2288,-1),$B:$B,$B2288)</f>
        <v>79447.28</v>
      </c>
      <c r="K2288" s="13">
        <v>0</v>
      </c>
      <c r="L2288" s="25">
        <v>0</v>
      </c>
      <c r="M2288" s="15">
        <v>0</v>
      </c>
      <c r="N2288" s="14">
        <v>0</v>
      </c>
      <c r="O2288" s="16">
        <v>89</v>
      </c>
      <c r="P2288" s="16">
        <v>29532.79</v>
      </c>
      <c r="Q2288" s="16">
        <v>0</v>
      </c>
      <c r="R2288" s="16">
        <f>Q2288*16.876/100</f>
        <v>0</v>
      </c>
      <c r="S2288" s="17">
        <f t="shared" si="245"/>
        <v>0</v>
      </c>
      <c r="T2288" s="16">
        <v>0</v>
      </c>
      <c r="U2288" s="18">
        <f t="shared" si="246"/>
        <v>810.96</v>
      </c>
      <c r="V2288" s="18">
        <f t="shared" si="247"/>
        <v>0</v>
      </c>
      <c r="W2288" s="18">
        <f t="shared" si="248"/>
        <v>0</v>
      </c>
      <c r="X2288" s="27"/>
      <c r="Y2288" s="19">
        <f t="shared" si="249"/>
        <v>0</v>
      </c>
      <c r="Z2288" s="18">
        <f t="shared" si="250"/>
        <v>194.02</v>
      </c>
      <c r="AA2288" s="12">
        <v>283</v>
      </c>
      <c r="AB2288" s="12">
        <v>60439.72</v>
      </c>
      <c r="AC2288" s="28">
        <f>+I2288+Y2288-Z2288</f>
        <v>818.11</v>
      </c>
      <c r="AD2288" s="20">
        <f t="shared" si="251"/>
        <v>0</v>
      </c>
      <c r="AE2288">
        <v>0</v>
      </c>
    </row>
    <row r="2289" spans="1:31" x14ac:dyDescent="0.25">
      <c r="A2289" s="9">
        <v>45138</v>
      </c>
      <c r="B2289" s="10" t="s">
        <v>205</v>
      </c>
      <c r="C2289" s="10" t="s">
        <v>185</v>
      </c>
      <c r="D2289" s="10" t="s">
        <v>40</v>
      </c>
      <c r="E2289" s="10" t="s">
        <v>30</v>
      </c>
      <c r="F2289" s="10">
        <v>2000</v>
      </c>
      <c r="G2289" s="10">
        <v>2180</v>
      </c>
      <c r="H2289" s="11">
        <f>SUMIFS(AA:AA,$A:$A,EOMONTH($A2289,-1),$B:$B,$B2289)</f>
        <v>328</v>
      </c>
      <c r="I2289" s="63">
        <f>ROUND(SUMIFS(AC:AC,$A:$A,EOMONTH($A2289,-1),$B:$B,$B2289),2)</f>
        <v>448.63</v>
      </c>
      <c r="J2289" s="11">
        <f>SUMIFS(AB:AB,$A:$A,EOMONTH($A2289,-1),$B:$B,$B2289)</f>
        <v>63826.81</v>
      </c>
      <c r="K2289" s="13">
        <v>0</v>
      </c>
      <c r="L2289" s="25">
        <v>0</v>
      </c>
      <c r="M2289" s="15">
        <v>0</v>
      </c>
      <c r="N2289" s="14">
        <v>0</v>
      </c>
      <c r="O2289" s="16">
        <v>75</v>
      </c>
      <c r="P2289" s="16">
        <v>25355.95</v>
      </c>
      <c r="Q2289" s="16">
        <v>0</v>
      </c>
      <c r="R2289" s="16">
        <f>Q2289*16.876/100</f>
        <v>0</v>
      </c>
      <c r="S2289" s="17">
        <f t="shared" si="245"/>
        <v>0</v>
      </c>
      <c r="T2289" s="16">
        <v>0</v>
      </c>
      <c r="U2289" s="18">
        <f t="shared" si="246"/>
        <v>715.04</v>
      </c>
      <c r="V2289" s="18">
        <f t="shared" si="247"/>
        <v>0</v>
      </c>
      <c r="W2289" s="18">
        <f t="shared" si="248"/>
        <v>0</v>
      </c>
      <c r="X2289" s="27"/>
      <c r="Y2289" s="19">
        <f t="shared" si="249"/>
        <v>0</v>
      </c>
      <c r="Z2289" s="18">
        <f t="shared" si="250"/>
        <v>163.5</v>
      </c>
      <c r="AA2289" s="12">
        <v>253</v>
      </c>
      <c r="AB2289" s="12">
        <v>49232.26</v>
      </c>
      <c r="AC2289" s="28">
        <f>+I2289+Y2289-Z2289</f>
        <v>285.13</v>
      </c>
      <c r="AD2289" s="20">
        <f t="shared" si="251"/>
        <v>0</v>
      </c>
      <c r="AE2289">
        <v>20</v>
      </c>
    </row>
    <row r="2290" spans="1:31" x14ac:dyDescent="0.25">
      <c r="A2290" s="9">
        <v>45138</v>
      </c>
      <c r="B2290" s="10" t="s">
        <v>206</v>
      </c>
      <c r="C2290" s="10" t="s">
        <v>185</v>
      </c>
      <c r="D2290" s="10" t="s">
        <v>29</v>
      </c>
      <c r="E2290" s="10" t="s">
        <v>30</v>
      </c>
      <c r="F2290" s="10"/>
      <c r="G2290" s="10">
        <v>0</v>
      </c>
      <c r="H2290" s="11">
        <f>SUMIFS(AA:AA,$A:$A,EOMONTH($A2290,-1),$B:$B,$B2290)</f>
        <v>47</v>
      </c>
      <c r="I2290" s="63">
        <f>ROUND(SUMIFS(AC:AC,$A:$A,EOMONTH($A2290,-1),$B:$B,$B2290),2)</f>
        <v>2.12</v>
      </c>
      <c r="J2290" s="11">
        <f>SUMIFS(AB:AB,$A:$A,EOMONTH($A2290,-1),$B:$B,$B2290)</f>
        <v>0</v>
      </c>
      <c r="K2290" s="13">
        <v>0</v>
      </c>
      <c r="L2290" s="25">
        <v>0</v>
      </c>
      <c r="M2290" s="15">
        <v>0</v>
      </c>
      <c r="N2290" s="14">
        <v>0</v>
      </c>
      <c r="O2290" s="16">
        <v>0</v>
      </c>
      <c r="P2290" s="16">
        <v>0</v>
      </c>
      <c r="Q2290" s="16">
        <v>0</v>
      </c>
      <c r="R2290" s="16">
        <f>Q2290*16.876/100</f>
        <v>0</v>
      </c>
      <c r="S2290" s="17">
        <f t="shared" si="245"/>
        <v>0</v>
      </c>
      <c r="T2290" s="16">
        <v>0</v>
      </c>
      <c r="U2290" s="18">
        <f t="shared" si="246"/>
        <v>0</v>
      </c>
      <c r="V2290" s="18">
        <f t="shared" si="247"/>
        <v>0</v>
      </c>
      <c r="W2290" s="18">
        <f t="shared" si="248"/>
        <v>0</v>
      </c>
      <c r="X2290" s="27"/>
      <c r="Y2290" s="19">
        <f t="shared" si="249"/>
        <v>0</v>
      </c>
      <c r="Z2290" s="18">
        <f t="shared" si="250"/>
        <v>0</v>
      </c>
      <c r="AA2290" s="12">
        <v>47</v>
      </c>
      <c r="AB2290" s="12">
        <v>0</v>
      </c>
      <c r="AC2290" s="28">
        <f>+I2290+Y2290-Z2290</f>
        <v>2.12</v>
      </c>
      <c r="AD2290" s="20">
        <f t="shared" si="251"/>
        <v>0</v>
      </c>
      <c r="AE2290">
        <v>0</v>
      </c>
    </row>
    <row r="2291" spans="1:31" x14ac:dyDescent="0.25">
      <c r="A2291" s="9">
        <v>45138</v>
      </c>
      <c r="B2291" s="10" t="s">
        <v>207</v>
      </c>
      <c r="C2291" s="10" t="s">
        <v>28</v>
      </c>
      <c r="D2291" s="10" t="s">
        <v>29</v>
      </c>
      <c r="E2291" s="10" t="s">
        <v>30</v>
      </c>
      <c r="F2291" s="10"/>
      <c r="G2291" s="10">
        <v>0</v>
      </c>
      <c r="H2291" s="11">
        <f>SUMIFS(AA:AA,$A:$A,EOMONTH($A2291,-1),$B:$B,$B2291)</f>
        <v>512</v>
      </c>
      <c r="I2291" s="63">
        <f>ROUND(SUMIFS(AC:AC,$A:$A,EOMONTH($A2291,-1),$B:$B,$B2291),2)</f>
        <v>3.7</v>
      </c>
      <c r="J2291" s="11">
        <f>SUMIFS(AB:AB,$A:$A,EOMONTH($A2291,-1),$B:$B,$B2291)</f>
        <v>1861.42</v>
      </c>
      <c r="K2291" s="13">
        <v>0</v>
      </c>
      <c r="L2291" s="25">
        <v>0</v>
      </c>
      <c r="M2291" s="15">
        <v>406</v>
      </c>
      <c r="N2291" s="14">
        <v>1360.01</v>
      </c>
      <c r="O2291" s="16">
        <v>0</v>
      </c>
      <c r="P2291" s="16">
        <v>0</v>
      </c>
      <c r="Q2291" s="16">
        <v>445</v>
      </c>
      <c r="R2291" s="16">
        <f>Q2291*16.876/100</f>
        <v>75.098200000000006</v>
      </c>
      <c r="S2291" s="17">
        <f t="shared" si="245"/>
        <v>520.09820000000002</v>
      </c>
      <c r="T2291" s="16">
        <v>1563.8</v>
      </c>
      <c r="U2291" s="18">
        <f t="shared" si="246"/>
        <v>0</v>
      </c>
      <c r="V2291" s="18">
        <f t="shared" si="247"/>
        <v>0</v>
      </c>
      <c r="W2291" s="18">
        <f t="shared" si="248"/>
        <v>0</v>
      </c>
      <c r="X2291" s="27"/>
      <c r="Y2291" s="19">
        <f t="shared" si="249"/>
        <v>0</v>
      </c>
      <c r="Z2291" s="18">
        <f t="shared" si="250"/>
        <v>0</v>
      </c>
      <c r="AA2291" s="12">
        <v>473</v>
      </c>
      <c r="AB2291" s="12">
        <v>1656.76</v>
      </c>
      <c r="AC2291" s="28">
        <f>+I2291+Y2291-Z2291</f>
        <v>3.7</v>
      </c>
      <c r="AD2291" s="20">
        <f t="shared" si="251"/>
        <v>0</v>
      </c>
      <c r="AE2291">
        <v>0</v>
      </c>
    </row>
    <row r="2292" spans="1:31" x14ac:dyDescent="0.25">
      <c r="A2292" s="9">
        <v>45138</v>
      </c>
      <c r="B2292" s="10" t="s">
        <v>721</v>
      </c>
      <c r="C2292" s="10" t="s">
        <v>28</v>
      </c>
      <c r="D2292" s="10" t="s">
        <v>29</v>
      </c>
      <c r="E2292" s="10" t="s">
        <v>30</v>
      </c>
      <c r="F2292" s="10"/>
      <c r="G2292" s="10">
        <v>0</v>
      </c>
      <c r="H2292" s="11">
        <f>SUMIFS(AA:AA,$A:$A,EOMONTH($A2292,-1),$B:$B,$B2292)</f>
        <v>354</v>
      </c>
      <c r="I2292" s="63">
        <f>ROUND(SUMIFS(AC:AC,$A:$A,EOMONTH($A2292,-1),$B:$B,$B2292),2)</f>
        <v>0</v>
      </c>
      <c r="J2292" s="11">
        <f>SUMIFS(AB:AB,$A:$A,EOMONTH($A2292,-1),$B:$B,$B2292)</f>
        <v>1285.1500000000001</v>
      </c>
      <c r="K2292" s="13">
        <v>0</v>
      </c>
      <c r="L2292" s="25">
        <v>0</v>
      </c>
      <c r="M2292" s="15">
        <v>706</v>
      </c>
      <c r="N2292" s="14">
        <v>2374.6799999999998</v>
      </c>
      <c r="O2292" s="16">
        <v>0</v>
      </c>
      <c r="P2292" s="16">
        <v>0</v>
      </c>
      <c r="Q2292" s="16">
        <v>838</v>
      </c>
      <c r="R2292" s="16">
        <f>Q2292*16.876/100</f>
        <v>141.42088000000001</v>
      </c>
      <c r="S2292" s="17">
        <f t="shared" si="245"/>
        <v>979.42088000000001</v>
      </c>
      <c r="T2292" s="16">
        <v>2896.98</v>
      </c>
      <c r="U2292" s="18">
        <f t="shared" si="246"/>
        <v>0</v>
      </c>
      <c r="V2292" s="18">
        <f t="shared" si="247"/>
        <v>0</v>
      </c>
      <c r="W2292" s="18">
        <f t="shared" si="248"/>
        <v>0</v>
      </c>
      <c r="X2292" s="27"/>
      <c r="Y2292" s="19">
        <f t="shared" si="249"/>
        <v>0</v>
      </c>
      <c r="Z2292" s="18">
        <f t="shared" si="250"/>
        <v>0</v>
      </c>
      <c r="AA2292" s="12">
        <v>222</v>
      </c>
      <c r="AB2292" s="12">
        <v>761.67</v>
      </c>
      <c r="AC2292" s="28">
        <f>+I2292+Y2292-Z2292</f>
        <v>0</v>
      </c>
      <c r="AD2292" s="20">
        <f t="shared" si="251"/>
        <v>0</v>
      </c>
      <c r="AE2292">
        <v>0</v>
      </c>
    </row>
    <row r="2293" spans="1:31" x14ac:dyDescent="0.25">
      <c r="A2293" s="9">
        <v>45138</v>
      </c>
      <c r="B2293" s="10" t="s">
        <v>208</v>
      </c>
      <c r="C2293" s="10" t="s">
        <v>28</v>
      </c>
      <c r="D2293" s="10" t="s">
        <v>29</v>
      </c>
      <c r="E2293" s="10" t="s">
        <v>30</v>
      </c>
      <c r="F2293" s="10"/>
      <c r="G2293" s="10">
        <v>0</v>
      </c>
      <c r="H2293" s="11">
        <f>SUMIFS(AA:AA,$A:$A,EOMONTH($A2293,-1),$B:$B,$B2293)</f>
        <v>182</v>
      </c>
      <c r="I2293" s="63">
        <f>ROUND(SUMIFS(AC:AC,$A:$A,EOMONTH($A2293,-1),$B:$B,$B2293),2)</f>
        <v>19.46</v>
      </c>
      <c r="J2293" s="11">
        <f>SUMIFS(AB:AB,$A:$A,EOMONTH($A2293,-1),$B:$B,$B2293)</f>
        <v>677.81</v>
      </c>
      <c r="K2293" s="13">
        <v>0</v>
      </c>
      <c r="L2293" s="25">
        <v>0</v>
      </c>
      <c r="M2293" s="15">
        <v>0</v>
      </c>
      <c r="N2293" s="14">
        <v>0</v>
      </c>
      <c r="O2293" s="16">
        <v>0</v>
      </c>
      <c r="P2293" s="16">
        <v>0</v>
      </c>
      <c r="Q2293" s="16">
        <v>180</v>
      </c>
      <c r="R2293" s="16">
        <f>Q2293*16.876/100</f>
        <v>30.376800000000003</v>
      </c>
      <c r="S2293" s="17">
        <f t="shared" si="245"/>
        <v>210.3768</v>
      </c>
      <c r="T2293" s="16">
        <v>669.6</v>
      </c>
      <c r="U2293" s="18">
        <f t="shared" si="246"/>
        <v>0</v>
      </c>
      <c r="V2293" s="18">
        <f t="shared" si="247"/>
        <v>0</v>
      </c>
      <c r="W2293" s="18">
        <f t="shared" si="248"/>
        <v>0</v>
      </c>
      <c r="X2293" s="27"/>
      <c r="Y2293" s="19">
        <f t="shared" si="249"/>
        <v>0</v>
      </c>
      <c r="Z2293" s="18">
        <f t="shared" si="250"/>
        <v>0</v>
      </c>
      <c r="AA2293" s="12">
        <v>2</v>
      </c>
      <c r="AB2293" s="12">
        <v>7.45</v>
      </c>
      <c r="AC2293" s="28">
        <f>+I2293+Y2293-Z2293</f>
        <v>19.46</v>
      </c>
      <c r="AD2293" s="20">
        <f t="shared" si="251"/>
        <v>0</v>
      </c>
      <c r="AE2293">
        <v>0</v>
      </c>
    </row>
    <row r="2294" spans="1:31" x14ac:dyDescent="0.25">
      <c r="A2294" s="9">
        <v>45138</v>
      </c>
      <c r="B2294" s="10" t="s">
        <v>209</v>
      </c>
      <c r="C2294" s="10" t="s">
        <v>28</v>
      </c>
      <c r="D2294" s="10" t="s">
        <v>29</v>
      </c>
      <c r="E2294" s="10" t="s">
        <v>30</v>
      </c>
      <c r="F2294" s="10"/>
      <c r="G2294" s="10">
        <v>0</v>
      </c>
      <c r="H2294" s="11">
        <f>SUMIFS(AA:AA,$A:$A,EOMONTH($A2294,-1),$B:$B,$B2294)</f>
        <v>623</v>
      </c>
      <c r="I2294" s="63">
        <f>ROUND(SUMIFS(AC:AC,$A:$A,EOMONTH($A2294,-1),$B:$B,$B2294),2)</f>
        <v>41.99</v>
      </c>
      <c r="J2294" s="11">
        <f>SUMIFS(AB:AB,$A:$A,EOMONTH($A2294,-1),$B:$B,$B2294)</f>
        <v>2315.19</v>
      </c>
      <c r="K2294" s="13">
        <v>0</v>
      </c>
      <c r="L2294" s="25">
        <v>0</v>
      </c>
      <c r="M2294" s="15">
        <v>0</v>
      </c>
      <c r="N2294" s="14">
        <v>0</v>
      </c>
      <c r="O2294" s="16">
        <v>0</v>
      </c>
      <c r="P2294" s="16">
        <v>0</v>
      </c>
      <c r="Q2294" s="16">
        <v>260</v>
      </c>
      <c r="R2294" s="16">
        <f>Q2294*16.876/100</f>
        <v>43.877600000000001</v>
      </c>
      <c r="S2294" s="17">
        <f t="shared" si="245"/>
        <v>303.87760000000003</v>
      </c>
      <c r="T2294" s="16">
        <v>967.2</v>
      </c>
      <c r="U2294" s="18">
        <f t="shared" si="246"/>
        <v>0</v>
      </c>
      <c r="V2294" s="18">
        <f t="shared" si="247"/>
        <v>0</v>
      </c>
      <c r="W2294" s="18">
        <f t="shared" si="248"/>
        <v>0</v>
      </c>
      <c r="X2294" s="27"/>
      <c r="Y2294" s="19">
        <f t="shared" si="249"/>
        <v>0</v>
      </c>
      <c r="Z2294" s="18">
        <f t="shared" si="250"/>
        <v>0</v>
      </c>
      <c r="AA2294" s="12">
        <v>363</v>
      </c>
      <c r="AB2294" s="12">
        <v>1348.98</v>
      </c>
      <c r="AC2294" s="28">
        <f>+I2294+Y2294-Z2294</f>
        <v>41.99</v>
      </c>
      <c r="AD2294" s="20">
        <f t="shared" si="251"/>
        <v>0</v>
      </c>
      <c r="AE2294">
        <v>0</v>
      </c>
    </row>
    <row r="2295" spans="1:31" x14ac:dyDescent="0.25">
      <c r="A2295" s="9">
        <v>45138</v>
      </c>
      <c r="B2295" s="10" t="s">
        <v>210</v>
      </c>
      <c r="C2295" s="10" t="s">
        <v>28</v>
      </c>
      <c r="D2295" s="10" t="s">
        <v>29</v>
      </c>
      <c r="E2295" s="10" t="s">
        <v>30</v>
      </c>
      <c r="F2295" s="10"/>
      <c r="G2295" s="10">
        <v>0</v>
      </c>
      <c r="H2295" s="11">
        <f>SUMIFS(AA:AA,$A:$A,EOMONTH($A2295,-1),$B:$B,$B2295)</f>
        <v>516</v>
      </c>
      <c r="I2295" s="63">
        <f>ROUND(SUMIFS(AC:AC,$A:$A,EOMONTH($A2295,-1),$B:$B,$B2295),2)</f>
        <v>19.59</v>
      </c>
      <c r="J2295" s="11">
        <f>SUMIFS(AB:AB,$A:$A,EOMONTH($A2295,-1),$B:$B,$B2295)</f>
        <v>1892.56</v>
      </c>
      <c r="K2295" s="13">
        <v>0</v>
      </c>
      <c r="L2295" s="25">
        <v>0</v>
      </c>
      <c r="M2295" s="15">
        <v>438</v>
      </c>
      <c r="N2295" s="14">
        <v>1465.96</v>
      </c>
      <c r="O2295" s="16">
        <v>0</v>
      </c>
      <c r="P2295" s="16">
        <v>0</v>
      </c>
      <c r="Q2295" s="16">
        <v>470</v>
      </c>
      <c r="R2295" s="16">
        <f>Q2295*16.876/100</f>
        <v>79.3172</v>
      </c>
      <c r="S2295" s="17">
        <f t="shared" si="245"/>
        <v>549.31719999999996</v>
      </c>
      <c r="T2295" s="16">
        <v>1654.4</v>
      </c>
      <c r="U2295" s="18">
        <f t="shared" si="246"/>
        <v>0</v>
      </c>
      <c r="V2295" s="18">
        <f t="shared" si="247"/>
        <v>0</v>
      </c>
      <c r="W2295" s="18">
        <f t="shared" si="248"/>
        <v>0</v>
      </c>
      <c r="X2295" s="27"/>
      <c r="Y2295" s="19">
        <f t="shared" si="249"/>
        <v>0</v>
      </c>
      <c r="Z2295" s="18">
        <f t="shared" si="250"/>
        <v>0</v>
      </c>
      <c r="AA2295" s="12">
        <v>484</v>
      </c>
      <c r="AB2295" s="12">
        <v>1703.9</v>
      </c>
      <c r="AC2295" s="28">
        <f>+I2295+Y2295-Z2295</f>
        <v>19.59</v>
      </c>
      <c r="AD2295" s="20">
        <f t="shared" si="251"/>
        <v>0</v>
      </c>
      <c r="AE2295">
        <v>0</v>
      </c>
    </row>
    <row r="2296" spans="1:31" x14ac:dyDescent="0.25">
      <c r="A2296" s="9">
        <v>45138</v>
      </c>
      <c r="B2296" s="10" t="s">
        <v>211</v>
      </c>
      <c r="C2296" s="10" t="s">
        <v>28</v>
      </c>
      <c r="D2296" s="10" t="s">
        <v>29</v>
      </c>
      <c r="E2296" s="10" t="s">
        <v>30</v>
      </c>
      <c r="F2296" s="10"/>
      <c r="G2296" s="10">
        <v>0</v>
      </c>
      <c r="H2296" s="11">
        <f>SUMIFS(AA:AA,$A:$A,EOMONTH($A2296,-1),$B:$B,$B2296)</f>
        <v>580</v>
      </c>
      <c r="I2296" s="63">
        <f>ROUND(SUMIFS(AC:AC,$A:$A,EOMONTH($A2296,-1),$B:$B,$B2296),2)</f>
        <v>27.27</v>
      </c>
      <c r="J2296" s="11">
        <f>SUMIFS(AB:AB,$A:$A,EOMONTH($A2296,-1),$B:$B,$B2296)</f>
        <v>2121.4699999999998</v>
      </c>
      <c r="K2296" s="13">
        <v>0</v>
      </c>
      <c r="L2296" s="25">
        <v>0</v>
      </c>
      <c r="M2296" s="15">
        <v>1500</v>
      </c>
      <c r="N2296" s="14">
        <v>5075.8900000000003</v>
      </c>
      <c r="O2296" s="16">
        <v>0</v>
      </c>
      <c r="P2296" s="16">
        <v>0</v>
      </c>
      <c r="Q2296" s="16">
        <v>1343</v>
      </c>
      <c r="R2296" s="16">
        <f>Q2296*16.876/100</f>
        <v>226.64467999999999</v>
      </c>
      <c r="S2296" s="17">
        <f t="shared" si="245"/>
        <v>1569.6446799999999</v>
      </c>
      <c r="T2296" s="16">
        <v>4661.3</v>
      </c>
      <c r="U2296" s="18">
        <f t="shared" si="246"/>
        <v>0</v>
      </c>
      <c r="V2296" s="18">
        <f t="shared" si="247"/>
        <v>0</v>
      </c>
      <c r="W2296" s="18">
        <f t="shared" si="248"/>
        <v>0</v>
      </c>
      <c r="X2296" s="27"/>
      <c r="Y2296" s="19">
        <f t="shared" si="249"/>
        <v>0</v>
      </c>
      <c r="Z2296" s="18">
        <f t="shared" si="250"/>
        <v>0</v>
      </c>
      <c r="AA2296" s="12">
        <v>737</v>
      </c>
      <c r="AB2296" s="12">
        <v>2540.77</v>
      </c>
      <c r="AC2296" s="28">
        <f>+I2296+Y2296-Z2296</f>
        <v>27.27</v>
      </c>
      <c r="AD2296" s="20">
        <f t="shared" si="251"/>
        <v>0</v>
      </c>
      <c r="AE2296">
        <v>0</v>
      </c>
    </row>
    <row r="2297" spans="1:31" x14ac:dyDescent="0.25">
      <c r="A2297" s="9">
        <v>45138</v>
      </c>
      <c r="B2297" s="10" t="s">
        <v>212</v>
      </c>
      <c r="C2297" s="10" t="s">
        <v>213</v>
      </c>
      <c r="D2297" s="10" t="s">
        <v>40</v>
      </c>
      <c r="E2297" s="10" t="s">
        <v>30</v>
      </c>
      <c r="F2297" s="10">
        <v>360</v>
      </c>
      <c r="G2297" s="10">
        <v>392</v>
      </c>
      <c r="H2297" s="11">
        <f>SUMIFS(AA:AA,$A:$A,EOMONTH($A2297,-1),$B:$B,$B2297)</f>
        <v>943</v>
      </c>
      <c r="I2297" s="63">
        <f>ROUND(SUMIFS(AC:AC,$A:$A,EOMONTH($A2297,-1),$B:$B,$B2297),2)</f>
        <v>-22.97</v>
      </c>
      <c r="J2297" s="11">
        <f>SUMIFS(AB:AB,$A:$A,EOMONTH($A2297,-1),$B:$B,$B2297)</f>
        <v>37530.11</v>
      </c>
      <c r="K2297" s="13">
        <v>0</v>
      </c>
      <c r="L2297" s="25">
        <v>0</v>
      </c>
      <c r="M2297" s="15">
        <v>850</v>
      </c>
      <c r="N2297" s="14">
        <v>32330.91</v>
      </c>
      <c r="O2297" s="16">
        <v>1386</v>
      </c>
      <c r="P2297" s="16">
        <v>80185.55</v>
      </c>
      <c r="Q2297" s="16">
        <v>0</v>
      </c>
      <c r="R2297" s="16">
        <f>Q2297*16.876/100</f>
        <v>0</v>
      </c>
      <c r="S2297" s="17">
        <f t="shared" si="245"/>
        <v>0</v>
      </c>
      <c r="T2297" s="16">
        <v>0</v>
      </c>
      <c r="U2297" s="18">
        <f t="shared" si="246"/>
        <v>369.65600000000001</v>
      </c>
      <c r="V2297" s="18">
        <f t="shared" si="247"/>
        <v>306</v>
      </c>
      <c r="W2297" s="18">
        <f t="shared" si="248"/>
        <v>51.374340000000004</v>
      </c>
      <c r="X2297" s="27"/>
      <c r="Y2297" s="19">
        <f t="shared" si="249"/>
        <v>357.37434000000002</v>
      </c>
      <c r="Z2297" s="18">
        <f t="shared" si="250"/>
        <v>543.31200000000001</v>
      </c>
      <c r="AA2297" s="12">
        <v>407</v>
      </c>
      <c r="AB2297" s="12">
        <v>15858.02</v>
      </c>
      <c r="AC2297" s="28">
        <f>+I2297+Y2297-Z2297</f>
        <v>-208.90765999999996</v>
      </c>
      <c r="AD2297" s="20">
        <f t="shared" si="251"/>
        <v>210</v>
      </c>
      <c r="AE2297">
        <v>10</v>
      </c>
    </row>
    <row r="2298" spans="1:31" x14ac:dyDescent="0.25">
      <c r="A2298" s="9">
        <v>45138</v>
      </c>
      <c r="B2298" s="10" t="s">
        <v>214</v>
      </c>
      <c r="C2298" s="10" t="s">
        <v>213</v>
      </c>
      <c r="D2298" s="10" t="s">
        <v>40</v>
      </c>
      <c r="E2298" s="10" t="s">
        <v>30</v>
      </c>
      <c r="F2298" s="10">
        <v>360</v>
      </c>
      <c r="G2298" s="10">
        <v>392</v>
      </c>
      <c r="H2298" s="11">
        <f>SUMIFS(AA:AA,$A:$A,EOMONTH($A2298,-1),$B:$B,$B2298)</f>
        <v>2878</v>
      </c>
      <c r="I2298" s="63">
        <f>ROUND(SUMIFS(AC:AC,$A:$A,EOMONTH($A2298,-1),$B:$B,$B2298),2)</f>
        <v>440.48</v>
      </c>
      <c r="J2298" s="11">
        <f>SUMIFS(AB:AB,$A:$A,EOMONTH($A2298,-1),$B:$B,$B2298)</f>
        <v>109384.52</v>
      </c>
      <c r="K2298" s="13">
        <v>0</v>
      </c>
      <c r="L2298" s="25">
        <v>0</v>
      </c>
      <c r="M2298" s="15">
        <v>1340</v>
      </c>
      <c r="N2298" s="14">
        <v>50509.03</v>
      </c>
      <c r="O2298" s="16">
        <v>3612</v>
      </c>
      <c r="P2298" s="16">
        <v>195620.87</v>
      </c>
      <c r="Q2298" s="16">
        <v>0</v>
      </c>
      <c r="R2298" s="16">
        <f>Q2298*16.876/100</f>
        <v>0</v>
      </c>
      <c r="S2298" s="17">
        <f t="shared" si="245"/>
        <v>0</v>
      </c>
      <c r="T2298" s="16">
        <v>0</v>
      </c>
      <c r="U2298" s="18">
        <f t="shared" si="246"/>
        <v>1128.1759999999999</v>
      </c>
      <c r="V2298" s="18">
        <f t="shared" si="247"/>
        <v>482.4</v>
      </c>
      <c r="W2298" s="18">
        <f t="shared" si="248"/>
        <v>80.990136000000007</v>
      </c>
      <c r="X2298" s="27"/>
      <c r="Y2298" s="19">
        <f t="shared" si="249"/>
        <v>563.39013599999998</v>
      </c>
      <c r="Z2298" s="18">
        <f t="shared" si="250"/>
        <v>1415.904</v>
      </c>
      <c r="AA2298" s="12">
        <v>606</v>
      </c>
      <c r="AB2298" s="12">
        <v>22911.81</v>
      </c>
      <c r="AC2298" s="28">
        <f>+I2298+Y2298-Z2298</f>
        <v>-412.03386399999999</v>
      </c>
      <c r="AD2298" s="20">
        <f t="shared" si="251"/>
        <v>420</v>
      </c>
      <c r="AE2298">
        <v>0</v>
      </c>
    </row>
    <row r="2299" spans="1:31" x14ac:dyDescent="0.25">
      <c r="A2299" s="9">
        <v>45138</v>
      </c>
      <c r="B2299" s="10" t="s">
        <v>215</v>
      </c>
      <c r="C2299" s="10" t="s">
        <v>213</v>
      </c>
      <c r="D2299" s="10" t="s">
        <v>40</v>
      </c>
      <c r="E2299" s="10" t="s">
        <v>30</v>
      </c>
      <c r="F2299" s="10">
        <v>360</v>
      </c>
      <c r="G2299" s="10">
        <v>392</v>
      </c>
      <c r="H2299" s="11">
        <f>SUMIFS(AA:AA,$A:$A,EOMONTH($A2299,-1),$B:$B,$B2299)</f>
        <v>785</v>
      </c>
      <c r="I2299" s="63">
        <f>ROUND(SUMIFS(AC:AC,$A:$A,EOMONTH($A2299,-1),$B:$B,$B2299),2)</f>
        <v>-116.98</v>
      </c>
      <c r="J2299" s="11">
        <f>SUMIFS(AB:AB,$A:$A,EOMONTH($A2299,-1),$B:$B,$B2299)</f>
        <v>36033.370000000003</v>
      </c>
      <c r="K2299" s="13">
        <v>0</v>
      </c>
      <c r="L2299" s="25">
        <v>0</v>
      </c>
      <c r="M2299" s="15">
        <v>0</v>
      </c>
      <c r="N2299" s="14">
        <v>0</v>
      </c>
      <c r="O2299" s="16">
        <v>462</v>
      </c>
      <c r="P2299" s="16">
        <v>26003.03</v>
      </c>
      <c r="Q2299" s="16">
        <v>0</v>
      </c>
      <c r="R2299" s="16">
        <f>Q2299*16.876/100</f>
        <v>0</v>
      </c>
      <c r="S2299" s="17">
        <f t="shared" si="245"/>
        <v>0</v>
      </c>
      <c r="T2299" s="16">
        <v>0</v>
      </c>
      <c r="U2299" s="18">
        <f t="shared" si="246"/>
        <v>307.72000000000003</v>
      </c>
      <c r="V2299" s="18">
        <f t="shared" si="247"/>
        <v>0</v>
      </c>
      <c r="W2299" s="18">
        <f t="shared" si="248"/>
        <v>0</v>
      </c>
      <c r="X2299" s="27"/>
      <c r="Y2299" s="19">
        <f t="shared" si="249"/>
        <v>0</v>
      </c>
      <c r="Z2299" s="18">
        <f t="shared" si="250"/>
        <v>181.10400000000001</v>
      </c>
      <c r="AA2299" s="12">
        <v>323</v>
      </c>
      <c r="AB2299" s="12">
        <v>14826.47</v>
      </c>
      <c r="AC2299" s="28">
        <f>+I2299+Y2299-Z2299</f>
        <v>-298.084</v>
      </c>
      <c r="AD2299" s="20">
        <f t="shared" si="251"/>
        <v>300</v>
      </c>
      <c r="AE2299">
        <v>100</v>
      </c>
    </row>
    <row r="2300" spans="1:31" x14ac:dyDescent="0.25">
      <c r="A2300" s="9">
        <v>45138</v>
      </c>
      <c r="B2300" s="10" t="s">
        <v>216</v>
      </c>
      <c r="C2300" s="10" t="s">
        <v>213</v>
      </c>
      <c r="D2300" s="10" t="s">
        <v>40</v>
      </c>
      <c r="E2300" s="10" t="s">
        <v>30</v>
      </c>
      <c r="F2300" s="10">
        <v>500</v>
      </c>
      <c r="G2300" s="10">
        <v>545</v>
      </c>
      <c r="H2300" s="11">
        <f>SUMIFS(AA:AA,$A:$A,EOMONTH($A2300,-1),$B:$B,$B2300)</f>
        <v>730</v>
      </c>
      <c r="I2300" s="63">
        <f>ROUND(SUMIFS(AC:AC,$A:$A,EOMONTH($A2300,-1),$B:$B,$B2300),2)</f>
        <v>144.82</v>
      </c>
      <c r="J2300" s="11">
        <f>SUMIFS(AB:AB,$A:$A,EOMONTH($A2300,-1),$B:$B,$B2300)</f>
        <v>43257.96</v>
      </c>
      <c r="K2300" s="13">
        <v>0</v>
      </c>
      <c r="L2300" s="25">
        <v>0</v>
      </c>
      <c r="M2300" s="15">
        <v>865</v>
      </c>
      <c r="N2300" s="14">
        <v>46503.06</v>
      </c>
      <c r="O2300" s="16">
        <v>622</v>
      </c>
      <c r="P2300" s="16">
        <v>48112.2</v>
      </c>
      <c r="Q2300" s="16">
        <v>0</v>
      </c>
      <c r="R2300" s="16">
        <f>Q2300*16.876/100</f>
        <v>0</v>
      </c>
      <c r="S2300" s="17">
        <f t="shared" si="245"/>
        <v>0</v>
      </c>
      <c r="T2300" s="16">
        <v>0</v>
      </c>
      <c r="U2300" s="18">
        <f t="shared" si="246"/>
        <v>397.85</v>
      </c>
      <c r="V2300" s="18">
        <f t="shared" si="247"/>
        <v>432.5</v>
      </c>
      <c r="W2300" s="18">
        <f t="shared" si="248"/>
        <v>72.612425000000002</v>
      </c>
      <c r="X2300" s="27"/>
      <c r="Y2300" s="19">
        <f t="shared" si="249"/>
        <v>505.11242500000003</v>
      </c>
      <c r="Z2300" s="18">
        <f t="shared" si="250"/>
        <v>338.99</v>
      </c>
      <c r="AA2300" s="12">
        <v>973</v>
      </c>
      <c r="AB2300" s="12">
        <v>53775.97</v>
      </c>
      <c r="AC2300" s="28">
        <f>+I2300+Y2300-Z2300</f>
        <v>310.94242499999996</v>
      </c>
      <c r="AD2300" s="20">
        <f t="shared" si="251"/>
        <v>0</v>
      </c>
      <c r="AE2300">
        <v>0</v>
      </c>
    </row>
    <row r="2301" spans="1:31" x14ac:dyDescent="0.25">
      <c r="A2301" s="9">
        <v>45138</v>
      </c>
      <c r="B2301" s="10" t="s">
        <v>217</v>
      </c>
      <c r="C2301" s="10" t="s">
        <v>213</v>
      </c>
      <c r="D2301" s="10" t="s">
        <v>40</v>
      </c>
      <c r="E2301" s="10" t="s">
        <v>30</v>
      </c>
      <c r="F2301" s="10">
        <v>500</v>
      </c>
      <c r="G2301" s="10">
        <v>545</v>
      </c>
      <c r="H2301" s="11">
        <f>SUMIFS(AA:AA,$A:$A,EOMONTH($A2301,-1),$B:$B,$B2301)</f>
        <v>545</v>
      </c>
      <c r="I2301" s="63">
        <f>ROUND(SUMIFS(AC:AC,$A:$A,EOMONTH($A2301,-1),$B:$B,$B2301),2)</f>
        <v>148.52000000000001</v>
      </c>
      <c r="J2301" s="11">
        <f>SUMIFS(AB:AB,$A:$A,EOMONTH($A2301,-1),$B:$B,$B2301)</f>
        <v>31012</v>
      </c>
      <c r="K2301" s="13">
        <v>0</v>
      </c>
      <c r="L2301" s="25">
        <v>0</v>
      </c>
      <c r="M2301" s="15">
        <v>2190</v>
      </c>
      <c r="N2301" s="14">
        <v>116716.55</v>
      </c>
      <c r="O2301" s="16">
        <v>2365</v>
      </c>
      <c r="P2301" s="16">
        <v>189375.8</v>
      </c>
      <c r="Q2301" s="16">
        <v>0</v>
      </c>
      <c r="R2301" s="16">
        <f>Q2301*16.876/100</f>
        <v>0</v>
      </c>
      <c r="S2301" s="17">
        <f t="shared" si="245"/>
        <v>0</v>
      </c>
      <c r="T2301" s="16">
        <v>0</v>
      </c>
      <c r="U2301" s="18">
        <f t="shared" si="246"/>
        <v>297.02499999999998</v>
      </c>
      <c r="V2301" s="18">
        <f t="shared" si="247"/>
        <v>1095</v>
      </c>
      <c r="W2301" s="18">
        <f t="shared" si="248"/>
        <v>183.83955000000003</v>
      </c>
      <c r="X2301" s="27"/>
      <c r="Y2301" s="19">
        <f t="shared" si="249"/>
        <v>1278.8395500000001</v>
      </c>
      <c r="Z2301" s="18">
        <f t="shared" si="250"/>
        <v>1288.925</v>
      </c>
      <c r="AA2301" s="12">
        <v>370</v>
      </c>
      <c r="AB2301" s="12">
        <v>19716.11</v>
      </c>
      <c r="AC2301" s="28">
        <f>+I2301+Y2301-Z2301</f>
        <v>138.43455000000017</v>
      </c>
      <c r="AD2301" s="20">
        <f t="shared" si="251"/>
        <v>0</v>
      </c>
      <c r="AE2301">
        <v>0</v>
      </c>
    </row>
    <row r="2302" spans="1:31" x14ac:dyDescent="0.25">
      <c r="A2302" s="9">
        <v>45138</v>
      </c>
      <c r="B2302" s="10" t="s">
        <v>218</v>
      </c>
      <c r="C2302" s="10" t="s">
        <v>213</v>
      </c>
      <c r="D2302" s="10" t="s">
        <v>40</v>
      </c>
      <c r="E2302" s="10" t="s">
        <v>30</v>
      </c>
      <c r="F2302" s="10">
        <v>500</v>
      </c>
      <c r="G2302" s="10">
        <v>545</v>
      </c>
      <c r="H2302" s="11">
        <f>SUMIFS(AA:AA,$A:$A,EOMONTH($A2302,-1),$B:$B,$B2302)</f>
        <v>264</v>
      </c>
      <c r="I2302" s="63">
        <f>ROUND(SUMIFS(AC:AC,$A:$A,EOMONTH($A2302,-1),$B:$B,$B2302),2)</f>
        <v>62.23</v>
      </c>
      <c r="J2302" s="11">
        <f>SUMIFS(AB:AB,$A:$A,EOMONTH($A2302,-1),$B:$B,$B2302)</f>
        <v>15511.78</v>
      </c>
      <c r="K2302" s="13">
        <v>0</v>
      </c>
      <c r="L2302" s="25">
        <v>0</v>
      </c>
      <c r="M2302" s="15">
        <v>64</v>
      </c>
      <c r="N2302" s="14">
        <v>7360</v>
      </c>
      <c r="O2302" s="16">
        <v>328</v>
      </c>
      <c r="P2302" s="16">
        <v>25307</v>
      </c>
      <c r="Q2302" s="16">
        <v>0</v>
      </c>
      <c r="R2302" s="16">
        <f>Q2302*16.876/100</f>
        <v>0</v>
      </c>
      <c r="S2302" s="17">
        <f t="shared" si="245"/>
        <v>0</v>
      </c>
      <c r="T2302" s="16">
        <v>0</v>
      </c>
      <c r="U2302" s="18">
        <f t="shared" si="246"/>
        <v>143.88</v>
      </c>
      <c r="V2302" s="18">
        <f t="shared" si="247"/>
        <v>32</v>
      </c>
      <c r="W2302" s="18">
        <f t="shared" si="248"/>
        <v>5.3724800000000004</v>
      </c>
      <c r="X2302" s="27"/>
      <c r="Y2302" s="19">
        <f t="shared" si="249"/>
        <v>37.372480000000003</v>
      </c>
      <c r="Z2302" s="18">
        <f t="shared" si="250"/>
        <v>178.76</v>
      </c>
      <c r="AA2302" s="12">
        <v>0</v>
      </c>
      <c r="AB2302" s="12">
        <v>0</v>
      </c>
      <c r="AC2302" s="28">
        <f>+I2302+Y2302-Z2302</f>
        <v>-79.157519999999991</v>
      </c>
      <c r="AD2302" s="20">
        <f t="shared" si="251"/>
        <v>80</v>
      </c>
      <c r="AE2302">
        <v>0</v>
      </c>
    </row>
    <row r="2303" spans="1:31" x14ac:dyDescent="0.25">
      <c r="A2303" s="9">
        <v>45138</v>
      </c>
      <c r="B2303" s="10" t="s">
        <v>219</v>
      </c>
      <c r="C2303" s="10" t="s">
        <v>185</v>
      </c>
      <c r="D2303" s="10" t="s">
        <v>40</v>
      </c>
      <c r="E2303" s="10" t="s">
        <v>30</v>
      </c>
      <c r="F2303" s="10">
        <v>85</v>
      </c>
      <c r="G2303" s="10">
        <v>93</v>
      </c>
      <c r="H2303" s="11">
        <f>SUMIFS(AA:AA,$A:$A,EOMONTH($A2303,-1),$B:$B,$B2303)</f>
        <v>412</v>
      </c>
      <c r="I2303" s="63">
        <f>ROUND(SUMIFS(AC:AC,$A:$A,EOMONTH($A2303,-1),$B:$B,$B2303),2)</f>
        <v>46.03</v>
      </c>
      <c r="J2303" s="11">
        <f>SUMIFS(AB:AB,$A:$A,EOMONTH($A2303,-1),$B:$B,$B2303)</f>
        <v>3882.17</v>
      </c>
      <c r="K2303" s="13">
        <v>0</v>
      </c>
      <c r="L2303" s="25">
        <v>0</v>
      </c>
      <c r="M2303" s="15">
        <v>590</v>
      </c>
      <c r="N2303" s="14">
        <v>5061.43</v>
      </c>
      <c r="O2303" s="16">
        <v>580</v>
      </c>
      <c r="P2303" s="16">
        <v>11746.1</v>
      </c>
      <c r="Q2303" s="16">
        <v>0</v>
      </c>
      <c r="R2303" s="16">
        <f>Q2303*16.876/100</f>
        <v>0</v>
      </c>
      <c r="S2303" s="17">
        <f t="shared" si="245"/>
        <v>0</v>
      </c>
      <c r="T2303" s="16">
        <v>0</v>
      </c>
      <c r="U2303" s="18">
        <f t="shared" si="246"/>
        <v>38.316000000000003</v>
      </c>
      <c r="V2303" s="18">
        <f t="shared" si="247"/>
        <v>50.15</v>
      </c>
      <c r="W2303" s="18">
        <f t="shared" si="248"/>
        <v>8.4196835000000014</v>
      </c>
      <c r="X2303" s="27"/>
      <c r="Y2303" s="19">
        <f t="shared" si="249"/>
        <v>58.569683499999996</v>
      </c>
      <c r="Z2303" s="18">
        <f t="shared" si="250"/>
        <v>53.94</v>
      </c>
      <c r="AA2303" s="12">
        <v>422</v>
      </c>
      <c r="AB2303" s="12">
        <v>3704.19</v>
      </c>
      <c r="AC2303" s="28">
        <f>+I2303+Y2303-Z2303</f>
        <v>50.6596835</v>
      </c>
      <c r="AD2303" s="20">
        <f t="shared" si="251"/>
        <v>0</v>
      </c>
      <c r="AE2303">
        <v>0</v>
      </c>
    </row>
    <row r="2304" spans="1:31" x14ac:dyDescent="0.25">
      <c r="A2304" s="9">
        <v>45138</v>
      </c>
      <c r="B2304" s="10" t="s">
        <v>220</v>
      </c>
      <c r="C2304" s="10" t="s">
        <v>185</v>
      </c>
      <c r="D2304" s="10" t="s">
        <v>40</v>
      </c>
      <c r="E2304" s="10" t="s">
        <v>30</v>
      </c>
      <c r="F2304" s="10">
        <v>85</v>
      </c>
      <c r="G2304" s="10">
        <v>93</v>
      </c>
      <c r="H2304" s="11">
        <f>SUMIFS(AA:AA,$A:$A,EOMONTH($A2304,-1),$B:$B,$B2304)</f>
        <v>878</v>
      </c>
      <c r="I2304" s="63">
        <f>ROUND(SUMIFS(AC:AC,$A:$A,EOMONTH($A2304,-1),$B:$B,$B2304),2)</f>
        <v>31.99</v>
      </c>
      <c r="J2304" s="11">
        <f>SUMIFS(AB:AB,$A:$A,EOMONTH($A2304,-1),$B:$B,$B2304)</f>
        <v>24145</v>
      </c>
      <c r="K2304" s="13">
        <v>0</v>
      </c>
      <c r="L2304" s="25">
        <v>0</v>
      </c>
      <c r="M2304" s="15">
        <v>0</v>
      </c>
      <c r="N2304" s="14">
        <v>0</v>
      </c>
      <c r="O2304" s="16">
        <v>50</v>
      </c>
      <c r="P2304" s="16">
        <v>1087.5</v>
      </c>
      <c r="Q2304" s="16">
        <v>0</v>
      </c>
      <c r="R2304" s="16">
        <f>Q2304*16.876/100</f>
        <v>0</v>
      </c>
      <c r="S2304" s="17">
        <f t="shared" si="245"/>
        <v>0</v>
      </c>
      <c r="T2304" s="16">
        <v>0</v>
      </c>
      <c r="U2304" s="18">
        <f t="shared" si="246"/>
        <v>81.653999999999996</v>
      </c>
      <c r="V2304" s="18">
        <f t="shared" si="247"/>
        <v>0</v>
      </c>
      <c r="W2304" s="18">
        <f t="shared" si="248"/>
        <v>0</v>
      </c>
      <c r="X2304" s="27"/>
      <c r="Y2304" s="19">
        <f t="shared" si="249"/>
        <v>0</v>
      </c>
      <c r="Z2304" s="18">
        <f t="shared" si="250"/>
        <v>4.6500000000000004</v>
      </c>
      <c r="AA2304" s="12">
        <v>828</v>
      </c>
      <c r="AB2304" s="12">
        <v>22770</v>
      </c>
      <c r="AC2304" s="28">
        <f>+I2304+Y2304-Z2304</f>
        <v>27.339999999999996</v>
      </c>
      <c r="AD2304" s="20">
        <f t="shared" si="251"/>
        <v>0</v>
      </c>
      <c r="AE2304">
        <v>0</v>
      </c>
    </row>
    <row r="2305" spans="1:31" x14ac:dyDescent="0.25">
      <c r="A2305" s="9">
        <v>45138</v>
      </c>
      <c r="B2305" s="10" t="s">
        <v>221</v>
      </c>
      <c r="C2305" s="10" t="s">
        <v>185</v>
      </c>
      <c r="D2305" s="10" t="s">
        <v>40</v>
      </c>
      <c r="E2305" s="10" t="s">
        <v>30</v>
      </c>
      <c r="F2305" s="10">
        <v>85</v>
      </c>
      <c r="G2305" s="10">
        <v>93</v>
      </c>
      <c r="H2305" s="11">
        <f>SUMIFS(AA:AA,$A:$A,EOMONTH($A2305,-1),$B:$B,$B2305)</f>
        <v>2360</v>
      </c>
      <c r="I2305" s="63">
        <f>ROUND(SUMIFS(AC:AC,$A:$A,EOMONTH($A2305,-1),$B:$B,$B2305),2)</f>
        <v>101.77</v>
      </c>
      <c r="J2305" s="11">
        <f>SUMIFS(AB:AB,$A:$A,EOMONTH($A2305,-1),$B:$B,$B2305)</f>
        <v>64900</v>
      </c>
      <c r="K2305" s="13">
        <v>0</v>
      </c>
      <c r="L2305" s="25">
        <v>0</v>
      </c>
      <c r="M2305" s="15">
        <v>0</v>
      </c>
      <c r="N2305" s="14">
        <v>0</v>
      </c>
      <c r="O2305" s="16">
        <v>50</v>
      </c>
      <c r="P2305" s="16">
        <v>1087.5</v>
      </c>
      <c r="Q2305" s="16">
        <v>0</v>
      </c>
      <c r="R2305" s="16">
        <f>Q2305*16.876/100</f>
        <v>0</v>
      </c>
      <c r="S2305" s="17">
        <f t="shared" si="245"/>
        <v>0</v>
      </c>
      <c r="T2305" s="16">
        <v>0</v>
      </c>
      <c r="U2305" s="18">
        <f t="shared" si="246"/>
        <v>219.48</v>
      </c>
      <c r="V2305" s="18">
        <f t="shared" si="247"/>
        <v>0</v>
      </c>
      <c r="W2305" s="18">
        <f t="shared" si="248"/>
        <v>0</v>
      </c>
      <c r="X2305" s="27"/>
      <c r="Y2305" s="19">
        <f t="shared" si="249"/>
        <v>0</v>
      </c>
      <c r="Z2305" s="18">
        <f t="shared" si="250"/>
        <v>4.6500000000000004</v>
      </c>
      <c r="AA2305" s="12">
        <v>2310</v>
      </c>
      <c r="AB2305" s="12">
        <v>63525</v>
      </c>
      <c r="AC2305" s="28">
        <f>+I2305+Y2305-Z2305</f>
        <v>97.11999999999999</v>
      </c>
      <c r="AD2305" s="20">
        <f t="shared" si="251"/>
        <v>0</v>
      </c>
      <c r="AE2305">
        <v>0</v>
      </c>
    </row>
    <row r="2306" spans="1:31" x14ac:dyDescent="0.25">
      <c r="A2306" s="9">
        <v>45138</v>
      </c>
      <c r="B2306" s="10" t="s">
        <v>222</v>
      </c>
      <c r="C2306" s="10" t="s">
        <v>185</v>
      </c>
      <c r="D2306" s="10" t="s">
        <v>40</v>
      </c>
      <c r="E2306" s="10" t="s">
        <v>30</v>
      </c>
      <c r="F2306" s="10">
        <v>85</v>
      </c>
      <c r="G2306" s="10">
        <v>93</v>
      </c>
      <c r="H2306" s="11">
        <f>SUMIFS(AA:AA,$A:$A,EOMONTH($A2306,-1),$B:$B,$B2306)</f>
        <v>355</v>
      </c>
      <c r="I2306" s="63">
        <f>ROUND(SUMIFS(AC:AC,$A:$A,EOMONTH($A2306,-1),$B:$B,$B2306),2)</f>
        <v>5.27</v>
      </c>
      <c r="J2306" s="11">
        <f>SUMIFS(AB:AB,$A:$A,EOMONTH($A2306,-1),$B:$B,$B2306)</f>
        <v>9762.5</v>
      </c>
      <c r="K2306" s="13">
        <v>0</v>
      </c>
      <c r="L2306" s="25">
        <v>0</v>
      </c>
      <c r="M2306" s="15">
        <v>200</v>
      </c>
      <c r="N2306" s="14">
        <v>1701.42</v>
      </c>
      <c r="O2306" s="16">
        <v>400</v>
      </c>
      <c r="P2306" s="16">
        <v>8142.5</v>
      </c>
      <c r="Q2306" s="16">
        <v>0</v>
      </c>
      <c r="R2306" s="16">
        <f>Q2306*16.876/100</f>
        <v>0</v>
      </c>
      <c r="S2306" s="17">
        <f t="shared" si="245"/>
        <v>0</v>
      </c>
      <c r="T2306" s="16">
        <v>0</v>
      </c>
      <c r="U2306" s="18">
        <f t="shared" si="246"/>
        <v>33.015000000000001</v>
      </c>
      <c r="V2306" s="18">
        <f t="shared" si="247"/>
        <v>17</v>
      </c>
      <c r="W2306" s="18">
        <f t="shared" si="248"/>
        <v>2.8541300000000001</v>
      </c>
      <c r="X2306" s="27"/>
      <c r="Y2306" s="19">
        <f t="shared" si="249"/>
        <v>19.854130000000001</v>
      </c>
      <c r="Z2306" s="18">
        <f t="shared" si="250"/>
        <v>37.200000000000003</v>
      </c>
      <c r="AA2306" s="12">
        <v>155</v>
      </c>
      <c r="AB2306" s="12">
        <v>3096.6</v>
      </c>
      <c r="AC2306" s="28">
        <f>+I2306+Y2306-Z2306</f>
        <v>-12.075870000000002</v>
      </c>
      <c r="AD2306" s="20">
        <f t="shared" si="251"/>
        <v>20</v>
      </c>
      <c r="AE2306">
        <v>20</v>
      </c>
    </row>
    <row r="2307" spans="1:31" x14ac:dyDescent="0.25">
      <c r="A2307" s="9">
        <v>45138</v>
      </c>
      <c r="B2307" s="10" t="s">
        <v>223</v>
      </c>
      <c r="C2307" s="10" t="s">
        <v>185</v>
      </c>
      <c r="D2307" s="10" t="s">
        <v>40</v>
      </c>
      <c r="E2307" s="10" t="s">
        <v>30</v>
      </c>
      <c r="F2307" s="10">
        <v>85</v>
      </c>
      <c r="G2307" s="10">
        <v>93</v>
      </c>
      <c r="H2307" s="11">
        <f>SUMIFS(AA:AA,$A:$A,EOMONTH($A2307,-1),$B:$B,$B2307)</f>
        <v>931</v>
      </c>
      <c r="I2307" s="63">
        <f>ROUND(SUMIFS(AC:AC,$A:$A,EOMONTH($A2307,-1),$B:$B,$B2307),2)</f>
        <v>59.66</v>
      </c>
      <c r="J2307" s="11">
        <f>SUMIFS(AB:AB,$A:$A,EOMONTH($A2307,-1),$B:$B,$B2307)</f>
        <v>9086.31</v>
      </c>
      <c r="K2307" s="13">
        <v>0</v>
      </c>
      <c r="L2307" s="25">
        <v>0</v>
      </c>
      <c r="M2307" s="15">
        <v>208</v>
      </c>
      <c r="N2307" s="14">
        <v>1771.8</v>
      </c>
      <c r="O2307" s="16">
        <v>680</v>
      </c>
      <c r="P2307" s="16">
        <v>13754.1</v>
      </c>
      <c r="Q2307" s="16">
        <v>0</v>
      </c>
      <c r="R2307" s="16">
        <f>Q2307*16.876/100</f>
        <v>0</v>
      </c>
      <c r="S2307" s="17">
        <f t="shared" si="245"/>
        <v>0</v>
      </c>
      <c r="T2307" s="16">
        <v>0</v>
      </c>
      <c r="U2307" s="18">
        <f t="shared" si="246"/>
        <v>86.582999999999998</v>
      </c>
      <c r="V2307" s="18">
        <f t="shared" si="247"/>
        <v>17.68</v>
      </c>
      <c r="W2307" s="18">
        <f t="shared" si="248"/>
        <v>2.9682952</v>
      </c>
      <c r="X2307" s="27"/>
      <c r="Y2307" s="19">
        <f t="shared" si="249"/>
        <v>20.6482952</v>
      </c>
      <c r="Z2307" s="18">
        <f t="shared" si="250"/>
        <v>63.24</v>
      </c>
      <c r="AA2307" s="12">
        <v>459</v>
      </c>
      <c r="AB2307" s="12">
        <v>4349.33</v>
      </c>
      <c r="AC2307" s="28">
        <f>+I2307+Y2307-Z2307</f>
        <v>17.068295200000001</v>
      </c>
      <c r="AD2307" s="20">
        <f t="shared" si="251"/>
        <v>0</v>
      </c>
      <c r="AE2307">
        <v>0</v>
      </c>
    </row>
    <row r="2308" spans="1:31" x14ac:dyDescent="0.25">
      <c r="A2308" s="9">
        <v>45138</v>
      </c>
      <c r="B2308" s="10" t="s">
        <v>224</v>
      </c>
      <c r="C2308" s="10" t="s">
        <v>185</v>
      </c>
      <c r="D2308" s="10" t="s">
        <v>40</v>
      </c>
      <c r="E2308" s="10" t="s">
        <v>30</v>
      </c>
      <c r="F2308" s="10">
        <v>85</v>
      </c>
      <c r="G2308" s="10">
        <v>93</v>
      </c>
      <c r="H2308" s="11">
        <f>SUMIFS(AA:AA,$A:$A,EOMONTH($A2308,-1),$B:$B,$B2308)</f>
        <v>879</v>
      </c>
      <c r="I2308" s="63">
        <f>ROUND(SUMIFS(AC:AC,$A:$A,EOMONTH($A2308,-1),$B:$B,$B2308),2)</f>
        <v>34.9</v>
      </c>
      <c r="J2308" s="11">
        <f>SUMIFS(AB:AB,$A:$A,EOMONTH($A2308,-1),$B:$B,$B2308)</f>
        <v>24172.5</v>
      </c>
      <c r="K2308" s="13">
        <v>0</v>
      </c>
      <c r="L2308" s="25">
        <v>0</v>
      </c>
      <c r="M2308" s="15">
        <v>0</v>
      </c>
      <c r="N2308" s="14">
        <v>0</v>
      </c>
      <c r="O2308" s="16">
        <v>50</v>
      </c>
      <c r="P2308" s="16">
        <v>1087.5</v>
      </c>
      <c r="Q2308" s="16">
        <v>0</v>
      </c>
      <c r="R2308" s="16">
        <f>Q2308*16.876/100</f>
        <v>0</v>
      </c>
      <c r="S2308" s="17">
        <f t="shared" si="245"/>
        <v>0</v>
      </c>
      <c r="T2308" s="16">
        <v>0</v>
      </c>
      <c r="U2308" s="18">
        <f t="shared" si="246"/>
        <v>81.747</v>
      </c>
      <c r="V2308" s="18">
        <f t="shared" si="247"/>
        <v>0</v>
      </c>
      <c r="W2308" s="18">
        <f t="shared" si="248"/>
        <v>0</v>
      </c>
      <c r="X2308" s="27"/>
      <c r="Y2308" s="19">
        <f t="shared" si="249"/>
        <v>0</v>
      </c>
      <c r="Z2308" s="18">
        <f t="shared" si="250"/>
        <v>4.6500000000000004</v>
      </c>
      <c r="AA2308" s="12">
        <v>829</v>
      </c>
      <c r="AB2308" s="12">
        <v>22797.5</v>
      </c>
      <c r="AC2308" s="28">
        <f>+I2308+Y2308-Z2308</f>
        <v>30.25</v>
      </c>
      <c r="AD2308" s="20">
        <f t="shared" si="251"/>
        <v>0</v>
      </c>
      <c r="AE2308">
        <v>0</v>
      </c>
    </row>
    <row r="2309" spans="1:31" x14ac:dyDescent="0.25">
      <c r="A2309" s="9">
        <v>45138</v>
      </c>
      <c r="B2309" s="10" t="s">
        <v>225</v>
      </c>
      <c r="C2309" s="10" t="s">
        <v>185</v>
      </c>
      <c r="D2309" s="10" t="s">
        <v>40</v>
      </c>
      <c r="E2309" s="10" t="s">
        <v>30</v>
      </c>
      <c r="F2309" s="10">
        <v>160</v>
      </c>
      <c r="G2309" s="10">
        <v>174</v>
      </c>
      <c r="H2309" s="11">
        <f>SUMIFS(AA:AA,$A:$A,EOMONTH($A2309,-1),$B:$B,$B2309)</f>
        <v>545</v>
      </c>
      <c r="I2309" s="63">
        <f>ROUND(SUMIFS(AC:AC,$A:$A,EOMONTH($A2309,-1),$B:$B,$B2309),2)</f>
        <v>88.66</v>
      </c>
      <c r="J2309" s="11">
        <f>SUMIFS(AB:AB,$A:$A,EOMONTH($A2309,-1),$B:$B,$B2309)</f>
        <v>10364.73</v>
      </c>
      <c r="K2309" s="13">
        <v>0</v>
      </c>
      <c r="L2309" s="25">
        <v>0</v>
      </c>
      <c r="M2309" s="15">
        <v>0</v>
      </c>
      <c r="N2309" s="14">
        <v>0</v>
      </c>
      <c r="O2309" s="16">
        <v>323</v>
      </c>
      <c r="P2309" s="16">
        <v>11413.71</v>
      </c>
      <c r="Q2309" s="16">
        <v>0</v>
      </c>
      <c r="R2309" s="16">
        <f>Q2309*16.876/100</f>
        <v>0</v>
      </c>
      <c r="S2309" s="17">
        <f t="shared" ref="S2309:S2372" si="252">Q2309+R2309</f>
        <v>0</v>
      </c>
      <c r="T2309" s="16">
        <v>0</v>
      </c>
      <c r="U2309" s="18">
        <f t="shared" ref="U2309:U2372" si="253">H2309*G2309/1000</f>
        <v>94.83</v>
      </c>
      <c r="V2309" s="18">
        <f t="shared" ref="V2309:V2372" si="254">M2309*F2309/1000</f>
        <v>0</v>
      </c>
      <c r="W2309" s="18">
        <f t="shared" ref="W2309:W2372" si="255">V2309*16.789/100</f>
        <v>0</v>
      </c>
      <c r="X2309" s="27"/>
      <c r="Y2309" s="19">
        <f t="shared" ref="Y2309:Y2372" si="256">V2309+W2309+X2309</f>
        <v>0</v>
      </c>
      <c r="Z2309" s="18">
        <f t="shared" ref="Z2309:Z2372" si="257">O2309*G2309/1000</f>
        <v>56.201999999999998</v>
      </c>
      <c r="AA2309" s="12">
        <v>222</v>
      </c>
      <c r="AB2309" s="12">
        <v>4221.96</v>
      </c>
      <c r="AC2309" s="28">
        <f>+I2309+Y2309-Z2309</f>
        <v>32.457999999999998</v>
      </c>
      <c r="AD2309" s="20">
        <f t="shared" ref="AD2309:AD2372" si="258">IF(AC2309&lt;0,ROUNDUP(AC2309,-1)*-1,0)</f>
        <v>0</v>
      </c>
      <c r="AE2309">
        <v>20</v>
      </c>
    </row>
    <row r="2310" spans="1:31" x14ac:dyDescent="0.25">
      <c r="A2310" s="9">
        <v>45138</v>
      </c>
      <c r="B2310" s="10" t="s">
        <v>226</v>
      </c>
      <c r="C2310" s="10" t="s">
        <v>185</v>
      </c>
      <c r="D2310" s="10" t="s">
        <v>40</v>
      </c>
      <c r="E2310" s="10" t="s">
        <v>30</v>
      </c>
      <c r="F2310" s="10">
        <v>160</v>
      </c>
      <c r="G2310" s="10">
        <v>174</v>
      </c>
      <c r="H2310" s="11">
        <f>SUMIFS(AA:AA,$A:$A,EOMONTH($A2310,-1),$B:$B,$B2310)</f>
        <v>509</v>
      </c>
      <c r="I2310" s="63">
        <f>ROUND(SUMIFS(AC:AC,$A:$A,EOMONTH($A2310,-1),$B:$B,$B2310),2)</f>
        <v>4.04</v>
      </c>
      <c r="J2310" s="11">
        <f>SUMIFS(AB:AB,$A:$A,EOMONTH($A2310,-1),$B:$B,$B2310)</f>
        <v>22396</v>
      </c>
      <c r="K2310" s="13">
        <v>0</v>
      </c>
      <c r="L2310" s="25">
        <v>0</v>
      </c>
      <c r="M2310" s="15">
        <v>0</v>
      </c>
      <c r="N2310" s="14">
        <v>0</v>
      </c>
      <c r="O2310" s="16">
        <v>80</v>
      </c>
      <c r="P2310" s="16">
        <v>2663.5</v>
      </c>
      <c r="Q2310" s="16">
        <v>0</v>
      </c>
      <c r="R2310" s="16">
        <f>Q2310*16.876/100</f>
        <v>0</v>
      </c>
      <c r="S2310" s="17">
        <f t="shared" si="252"/>
        <v>0</v>
      </c>
      <c r="T2310" s="16">
        <v>0</v>
      </c>
      <c r="U2310" s="18">
        <f t="shared" si="253"/>
        <v>88.566000000000003</v>
      </c>
      <c r="V2310" s="18">
        <f t="shared" si="254"/>
        <v>0</v>
      </c>
      <c r="W2310" s="18">
        <f t="shared" si="255"/>
        <v>0</v>
      </c>
      <c r="X2310" s="27"/>
      <c r="Y2310" s="19">
        <f t="shared" si="256"/>
        <v>0</v>
      </c>
      <c r="Z2310" s="18">
        <f t="shared" si="257"/>
        <v>13.92</v>
      </c>
      <c r="AA2310" s="12">
        <v>429</v>
      </c>
      <c r="AB2310" s="12">
        <v>18876</v>
      </c>
      <c r="AC2310" s="28">
        <f>+I2310+Y2310-Z2310</f>
        <v>-9.879999999999999</v>
      </c>
      <c r="AD2310" s="20">
        <f t="shared" si="258"/>
        <v>10</v>
      </c>
      <c r="AE2310">
        <v>10</v>
      </c>
    </row>
    <row r="2311" spans="1:31" x14ac:dyDescent="0.25">
      <c r="A2311" s="9">
        <v>45138</v>
      </c>
      <c r="B2311" s="10" t="s">
        <v>227</v>
      </c>
      <c r="C2311" s="10" t="s">
        <v>185</v>
      </c>
      <c r="D2311" s="10" t="s">
        <v>40</v>
      </c>
      <c r="E2311" s="10" t="s">
        <v>30</v>
      </c>
      <c r="F2311" s="10">
        <v>160</v>
      </c>
      <c r="G2311" s="10">
        <v>174</v>
      </c>
      <c r="H2311" s="11">
        <f>SUMIFS(AA:AA,$A:$A,EOMONTH($A2311,-1),$B:$B,$B2311)</f>
        <v>475</v>
      </c>
      <c r="I2311" s="63">
        <f>ROUND(SUMIFS(AC:AC,$A:$A,EOMONTH($A2311,-1),$B:$B,$B2311),2)</f>
        <v>11.78</v>
      </c>
      <c r="J2311" s="11">
        <f>SUMIFS(AB:AB,$A:$A,EOMONTH($A2311,-1),$B:$B,$B2311)</f>
        <v>20900</v>
      </c>
      <c r="K2311" s="13">
        <v>0</v>
      </c>
      <c r="L2311" s="25">
        <v>0</v>
      </c>
      <c r="M2311" s="15">
        <v>0</v>
      </c>
      <c r="N2311" s="14">
        <v>0</v>
      </c>
      <c r="O2311" s="16">
        <v>30</v>
      </c>
      <c r="P2311" s="16">
        <v>1057.5</v>
      </c>
      <c r="Q2311" s="16">
        <v>0</v>
      </c>
      <c r="R2311" s="16">
        <f>Q2311*16.876/100</f>
        <v>0</v>
      </c>
      <c r="S2311" s="17">
        <f t="shared" si="252"/>
        <v>0</v>
      </c>
      <c r="T2311" s="16">
        <v>0</v>
      </c>
      <c r="U2311" s="18">
        <f t="shared" si="253"/>
        <v>82.65</v>
      </c>
      <c r="V2311" s="18">
        <f t="shared" si="254"/>
        <v>0</v>
      </c>
      <c r="W2311" s="18">
        <f t="shared" si="255"/>
        <v>0</v>
      </c>
      <c r="X2311" s="27"/>
      <c r="Y2311" s="19">
        <f t="shared" si="256"/>
        <v>0</v>
      </c>
      <c r="Z2311" s="18">
        <f t="shared" si="257"/>
        <v>5.22</v>
      </c>
      <c r="AA2311" s="12">
        <v>445</v>
      </c>
      <c r="AB2311" s="12">
        <v>19580</v>
      </c>
      <c r="AC2311" s="28">
        <f>+I2311+Y2311-Z2311</f>
        <v>6.56</v>
      </c>
      <c r="AD2311" s="20">
        <f t="shared" si="258"/>
        <v>0</v>
      </c>
      <c r="AE2311">
        <v>0</v>
      </c>
    </row>
    <row r="2312" spans="1:31" x14ac:dyDescent="0.25">
      <c r="A2312" s="9">
        <v>45138</v>
      </c>
      <c r="B2312" s="10" t="s">
        <v>228</v>
      </c>
      <c r="C2312" s="10" t="s">
        <v>185</v>
      </c>
      <c r="D2312" s="10" t="s">
        <v>40</v>
      </c>
      <c r="E2312" s="10" t="s">
        <v>30</v>
      </c>
      <c r="F2312" s="10">
        <v>160</v>
      </c>
      <c r="G2312" s="10">
        <v>174</v>
      </c>
      <c r="H2312" s="11">
        <f>SUMIFS(AA:AA,$A:$A,EOMONTH($A2312,-1),$B:$B,$B2312)</f>
        <v>735</v>
      </c>
      <c r="I2312" s="63">
        <f>ROUND(SUMIFS(AC:AC,$A:$A,EOMONTH($A2312,-1),$B:$B,$B2312),2)</f>
        <v>7.03</v>
      </c>
      <c r="J2312" s="11">
        <f>SUMIFS(AB:AB,$A:$A,EOMONTH($A2312,-1),$B:$B,$B2312)</f>
        <v>32340</v>
      </c>
      <c r="K2312" s="13">
        <v>0</v>
      </c>
      <c r="L2312" s="25">
        <v>0</v>
      </c>
      <c r="M2312" s="15">
        <v>0</v>
      </c>
      <c r="N2312" s="14">
        <v>0</v>
      </c>
      <c r="O2312" s="16">
        <v>180</v>
      </c>
      <c r="P2312" s="16">
        <v>6826.71</v>
      </c>
      <c r="Q2312" s="16">
        <v>0</v>
      </c>
      <c r="R2312" s="16">
        <f>Q2312*16.876/100</f>
        <v>0</v>
      </c>
      <c r="S2312" s="17">
        <f t="shared" si="252"/>
        <v>0</v>
      </c>
      <c r="T2312" s="16">
        <v>0</v>
      </c>
      <c r="U2312" s="18">
        <f t="shared" si="253"/>
        <v>127.89</v>
      </c>
      <c r="V2312" s="18">
        <f t="shared" si="254"/>
        <v>0</v>
      </c>
      <c r="W2312" s="18">
        <f t="shared" si="255"/>
        <v>0</v>
      </c>
      <c r="X2312" s="27"/>
      <c r="Y2312" s="19">
        <f t="shared" si="256"/>
        <v>0</v>
      </c>
      <c r="Z2312" s="18">
        <f t="shared" si="257"/>
        <v>31.32</v>
      </c>
      <c r="AA2312" s="12">
        <v>555</v>
      </c>
      <c r="AB2312" s="12">
        <v>24420</v>
      </c>
      <c r="AC2312" s="28">
        <f>+I2312+Y2312-Z2312</f>
        <v>-24.29</v>
      </c>
      <c r="AD2312" s="20">
        <f t="shared" si="258"/>
        <v>30</v>
      </c>
      <c r="AE2312">
        <v>30</v>
      </c>
    </row>
    <row r="2313" spans="1:31" x14ac:dyDescent="0.25">
      <c r="A2313" s="9">
        <v>45138</v>
      </c>
      <c r="B2313" s="10" t="s">
        <v>229</v>
      </c>
      <c r="C2313" s="10" t="s">
        <v>185</v>
      </c>
      <c r="D2313" s="10" t="s">
        <v>40</v>
      </c>
      <c r="E2313" s="10" t="s">
        <v>30</v>
      </c>
      <c r="F2313" s="10">
        <v>160</v>
      </c>
      <c r="G2313" s="10">
        <v>174</v>
      </c>
      <c r="H2313" s="11">
        <f>SUMIFS(AA:AA,$A:$A,EOMONTH($A2313,-1),$B:$B,$B2313)</f>
        <v>503</v>
      </c>
      <c r="I2313" s="63">
        <f>ROUND(SUMIFS(AC:AC,$A:$A,EOMONTH($A2313,-1),$B:$B,$B2313),2)</f>
        <v>97.72</v>
      </c>
      <c r="J2313" s="11">
        <f>SUMIFS(AB:AB,$A:$A,EOMONTH($A2313,-1),$B:$B,$B2313)</f>
        <v>8960.3799999999992</v>
      </c>
      <c r="K2313" s="13">
        <v>0</v>
      </c>
      <c r="L2313" s="25">
        <v>0</v>
      </c>
      <c r="M2313" s="15">
        <v>0</v>
      </c>
      <c r="N2313" s="14">
        <v>0</v>
      </c>
      <c r="O2313" s="16">
        <v>223</v>
      </c>
      <c r="P2313" s="16">
        <v>7294.5</v>
      </c>
      <c r="Q2313" s="16">
        <v>0</v>
      </c>
      <c r="R2313" s="16">
        <f>Q2313*16.876/100</f>
        <v>0</v>
      </c>
      <c r="S2313" s="17">
        <f t="shared" si="252"/>
        <v>0</v>
      </c>
      <c r="T2313" s="16">
        <v>0</v>
      </c>
      <c r="U2313" s="18">
        <f t="shared" si="253"/>
        <v>87.522000000000006</v>
      </c>
      <c r="V2313" s="18">
        <f t="shared" si="254"/>
        <v>0</v>
      </c>
      <c r="W2313" s="18">
        <f t="shared" si="255"/>
        <v>0</v>
      </c>
      <c r="X2313" s="27"/>
      <c r="Y2313" s="19">
        <f t="shared" si="256"/>
        <v>0</v>
      </c>
      <c r="Z2313" s="18">
        <f t="shared" si="257"/>
        <v>38.802</v>
      </c>
      <c r="AA2313" s="12">
        <v>280</v>
      </c>
      <c r="AB2313" s="12">
        <v>4987.88</v>
      </c>
      <c r="AC2313" s="28">
        <f>+I2313+Y2313-Z2313</f>
        <v>58.917999999999999</v>
      </c>
      <c r="AD2313" s="20">
        <f t="shared" si="258"/>
        <v>0</v>
      </c>
      <c r="AE2313">
        <v>0</v>
      </c>
    </row>
    <row r="2314" spans="1:31" x14ac:dyDescent="0.25">
      <c r="A2314" s="9">
        <v>45138</v>
      </c>
      <c r="B2314" s="10" t="s">
        <v>230</v>
      </c>
      <c r="C2314" s="10" t="s">
        <v>185</v>
      </c>
      <c r="D2314" s="10" t="s">
        <v>40</v>
      </c>
      <c r="E2314" s="10" t="s">
        <v>30</v>
      </c>
      <c r="F2314" s="10">
        <v>160</v>
      </c>
      <c r="G2314" s="10">
        <v>174</v>
      </c>
      <c r="H2314" s="11">
        <f>SUMIFS(AA:AA,$A:$A,EOMONTH($A2314,-1),$B:$B,$B2314)</f>
        <v>272</v>
      </c>
      <c r="I2314" s="63">
        <f>ROUND(SUMIFS(AC:AC,$A:$A,EOMONTH($A2314,-1),$B:$B,$B2314),2)</f>
        <v>9.9600000000000009</v>
      </c>
      <c r="J2314" s="11">
        <f>SUMIFS(AB:AB,$A:$A,EOMONTH($A2314,-1),$B:$B,$B2314)</f>
        <v>9308.9500000000007</v>
      </c>
      <c r="K2314" s="13">
        <v>0</v>
      </c>
      <c r="L2314" s="25">
        <v>0</v>
      </c>
      <c r="M2314" s="15">
        <v>0</v>
      </c>
      <c r="N2314" s="14">
        <v>0</v>
      </c>
      <c r="O2314" s="16">
        <v>180</v>
      </c>
      <c r="P2314" s="16">
        <v>5875.5</v>
      </c>
      <c r="Q2314" s="16">
        <v>0</v>
      </c>
      <c r="R2314" s="16">
        <f>Q2314*16.876/100</f>
        <v>0</v>
      </c>
      <c r="S2314" s="17">
        <f t="shared" si="252"/>
        <v>0</v>
      </c>
      <c r="T2314" s="16">
        <v>0</v>
      </c>
      <c r="U2314" s="18">
        <f t="shared" si="253"/>
        <v>47.328000000000003</v>
      </c>
      <c r="V2314" s="18">
        <f t="shared" si="254"/>
        <v>0</v>
      </c>
      <c r="W2314" s="18">
        <f t="shared" si="255"/>
        <v>0</v>
      </c>
      <c r="X2314" s="27"/>
      <c r="Y2314" s="19">
        <f t="shared" si="256"/>
        <v>0</v>
      </c>
      <c r="Z2314" s="18">
        <f t="shared" si="257"/>
        <v>31.32</v>
      </c>
      <c r="AA2314" s="12">
        <v>92</v>
      </c>
      <c r="AB2314" s="12">
        <v>3148.62</v>
      </c>
      <c r="AC2314" s="28">
        <f>+I2314+Y2314-Z2314</f>
        <v>-21.36</v>
      </c>
      <c r="AD2314" s="20">
        <f t="shared" si="258"/>
        <v>30</v>
      </c>
      <c r="AE2314">
        <v>30</v>
      </c>
    </row>
    <row r="2315" spans="1:31" x14ac:dyDescent="0.25">
      <c r="A2315" s="9">
        <v>45138</v>
      </c>
      <c r="B2315" s="10" t="s">
        <v>231</v>
      </c>
      <c r="C2315" s="10" t="s">
        <v>185</v>
      </c>
      <c r="D2315" s="10" t="s">
        <v>40</v>
      </c>
      <c r="E2315" s="10" t="s">
        <v>30</v>
      </c>
      <c r="F2315" s="10">
        <v>228</v>
      </c>
      <c r="G2315" s="10">
        <v>248</v>
      </c>
      <c r="H2315" s="11">
        <f>SUMIFS(AA:AA,$A:$A,EOMONTH($A2315,-1),$B:$B,$B2315)</f>
        <v>617</v>
      </c>
      <c r="I2315" s="63">
        <f>ROUND(SUMIFS(AC:AC,$A:$A,EOMONTH($A2315,-1),$B:$B,$B2315),2)</f>
        <v>105.47</v>
      </c>
      <c r="J2315" s="11">
        <f>SUMIFS(AB:AB,$A:$A,EOMONTH($A2315,-1),$B:$B,$B2315)</f>
        <v>16333.31</v>
      </c>
      <c r="K2315" s="13">
        <v>0</v>
      </c>
      <c r="L2315" s="25">
        <v>0</v>
      </c>
      <c r="M2315" s="15">
        <v>0</v>
      </c>
      <c r="N2315" s="14">
        <v>0</v>
      </c>
      <c r="O2315" s="16">
        <v>234</v>
      </c>
      <c r="P2315" s="16">
        <v>10525.68</v>
      </c>
      <c r="Q2315" s="16">
        <v>0</v>
      </c>
      <c r="R2315" s="16">
        <f>Q2315*16.876/100</f>
        <v>0</v>
      </c>
      <c r="S2315" s="17">
        <f t="shared" si="252"/>
        <v>0</v>
      </c>
      <c r="T2315" s="16">
        <v>0</v>
      </c>
      <c r="U2315" s="18">
        <f t="shared" si="253"/>
        <v>153.01599999999999</v>
      </c>
      <c r="V2315" s="18">
        <f t="shared" si="254"/>
        <v>0</v>
      </c>
      <c r="W2315" s="18">
        <f t="shared" si="255"/>
        <v>0</v>
      </c>
      <c r="X2315" s="27"/>
      <c r="Y2315" s="19">
        <f t="shared" si="256"/>
        <v>0</v>
      </c>
      <c r="Z2315" s="18">
        <f t="shared" si="257"/>
        <v>58.031999999999996</v>
      </c>
      <c r="AA2315" s="12">
        <v>383</v>
      </c>
      <c r="AB2315" s="12">
        <v>10138.83</v>
      </c>
      <c r="AC2315" s="28">
        <f>+I2315+Y2315-Z2315</f>
        <v>47.438000000000002</v>
      </c>
      <c r="AD2315" s="20">
        <f t="shared" si="258"/>
        <v>0</v>
      </c>
      <c r="AE2315">
        <v>0</v>
      </c>
    </row>
    <row r="2316" spans="1:31" x14ac:dyDescent="0.25">
      <c r="A2316" s="9">
        <v>45138</v>
      </c>
      <c r="B2316" s="10" t="s">
        <v>232</v>
      </c>
      <c r="C2316" s="10" t="s">
        <v>185</v>
      </c>
      <c r="D2316" s="10" t="s">
        <v>40</v>
      </c>
      <c r="E2316" s="10" t="s">
        <v>30</v>
      </c>
      <c r="F2316" s="10">
        <v>228</v>
      </c>
      <c r="G2316" s="10">
        <v>248</v>
      </c>
      <c r="H2316" s="11">
        <f>SUMIFS(AA:AA,$A:$A,EOMONTH($A2316,-1),$B:$B,$B2316)</f>
        <v>522</v>
      </c>
      <c r="I2316" s="63">
        <f>ROUND(SUMIFS(AC:AC,$A:$A,EOMONTH($A2316,-1),$B:$B,$B2316),2)</f>
        <v>75.09</v>
      </c>
      <c r="J2316" s="11">
        <f>SUMIFS(AB:AB,$A:$A,EOMONTH($A2316,-1),$B:$B,$B2316)</f>
        <v>13859.21</v>
      </c>
      <c r="K2316" s="13">
        <v>0</v>
      </c>
      <c r="L2316" s="25">
        <v>0</v>
      </c>
      <c r="M2316" s="15">
        <v>0</v>
      </c>
      <c r="N2316" s="14">
        <v>0</v>
      </c>
      <c r="O2316" s="16">
        <v>306</v>
      </c>
      <c r="P2316" s="16">
        <v>14690.47</v>
      </c>
      <c r="Q2316" s="16">
        <v>0</v>
      </c>
      <c r="R2316" s="16">
        <f>Q2316*16.876/100</f>
        <v>0</v>
      </c>
      <c r="S2316" s="17">
        <f t="shared" si="252"/>
        <v>0</v>
      </c>
      <c r="T2316" s="16">
        <v>0</v>
      </c>
      <c r="U2316" s="18">
        <f t="shared" si="253"/>
        <v>129.45599999999999</v>
      </c>
      <c r="V2316" s="18">
        <f t="shared" si="254"/>
        <v>0</v>
      </c>
      <c r="W2316" s="18">
        <f t="shared" si="255"/>
        <v>0</v>
      </c>
      <c r="X2316" s="27"/>
      <c r="Y2316" s="19">
        <f t="shared" si="256"/>
        <v>0</v>
      </c>
      <c r="Z2316" s="18">
        <f t="shared" si="257"/>
        <v>75.888000000000005</v>
      </c>
      <c r="AA2316" s="12">
        <v>216</v>
      </c>
      <c r="AB2316" s="12">
        <v>5734.84</v>
      </c>
      <c r="AC2316" s="28">
        <f>+I2316+Y2316-Z2316</f>
        <v>-0.79800000000000182</v>
      </c>
      <c r="AD2316" s="20">
        <f t="shared" si="258"/>
        <v>10</v>
      </c>
      <c r="AE2316">
        <v>30</v>
      </c>
    </row>
    <row r="2317" spans="1:31" x14ac:dyDescent="0.25">
      <c r="A2317" s="9">
        <v>45138</v>
      </c>
      <c r="B2317" s="10" t="s">
        <v>233</v>
      </c>
      <c r="C2317" s="10" t="s">
        <v>185</v>
      </c>
      <c r="D2317" s="10" t="s">
        <v>40</v>
      </c>
      <c r="E2317" s="10" t="s">
        <v>30</v>
      </c>
      <c r="F2317" s="10">
        <v>228</v>
      </c>
      <c r="G2317" s="10">
        <v>248</v>
      </c>
      <c r="H2317" s="11">
        <f>SUMIFS(AA:AA,$A:$A,EOMONTH($A2317,-1),$B:$B,$B2317)</f>
        <v>293</v>
      </c>
      <c r="I2317" s="63">
        <f>ROUND(SUMIFS(AC:AC,$A:$A,EOMONTH($A2317,-1),$B:$B,$B2317),2)</f>
        <v>-1.38</v>
      </c>
      <c r="J2317" s="11">
        <f>SUMIFS(AB:AB,$A:$A,EOMONTH($A2317,-1),$B:$B,$B2317)</f>
        <v>17726.5</v>
      </c>
      <c r="K2317" s="13">
        <v>0</v>
      </c>
      <c r="L2317" s="25">
        <v>0</v>
      </c>
      <c r="M2317" s="15">
        <v>0</v>
      </c>
      <c r="N2317" s="14">
        <v>0</v>
      </c>
      <c r="O2317" s="16">
        <v>108</v>
      </c>
      <c r="P2317" s="16">
        <v>4895.6400000000003</v>
      </c>
      <c r="Q2317" s="16">
        <v>0</v>
      </c>
      <c r="R2317" s="16">
        <f>Q2317*16.876/100</f>
        <v>0</v>
      </c>
      <c r="S2317" s="17">
        <f t="shared" si="252"/>
        <v>0</v>
      </c>
      <c r="T2317" s="16">
        <v>0</v>
      </c>
      <c r="U2317" s="18">
        <f t="shared" si="253"/>
        <v>72.664000000000001</v>
      </c>
      <c r="V2317" s="18">
        <f t="shared" si="254"/>
        <v>0</v>
      </c>
      <c r="W2317" s="18">
        <f t="shared" si="255"/>
        <v>0</v>
      </c>
      <c r="X2317" s="27"/>
      <c r="Y2317" s="19">
        <f t="shared" si="256"/>
        <v>0</v>
      </c>
      <c r="Z2317" s="18">
        <f t="shared" si="257"/>
        <v>26.783999999999999</v>
      </c>
      <c r="AA2317" s="12">
        <v>185</v>
      </c>
      <c r="AB2317" s="12">
        <v>11192.5</v>
      </c>
      <c r="AC2317" s="28">
        <f>+I2317+Y2317-Z2317</f>
        <v>-28.163999999999998</v>
      </c>
      <c r="AD2317" s="20">
        <f t="shared" si="258"/>
        <v>30</v>
      </c>
      <c r="AE2317">
        <v>30</v>
      </c>
    </row>
    <row r="2318" spans="1:31" x14ac:dyDescent="0.25">
      <c r="A2318" s="9">
        <v>45138</v>
      </c>
      <c r="B2318" s="10" t="s">
        <v>234</v>
      </c>
      <c r="C2318" s="10" t="s">
        <v>185</v>
      </c>
      <c r="D2318" s="10" t="s">
        <v>40</v>
      </c>
      <c r="E2318" s="10" t="s">
        <v>30</v>
      </c>
      <c r="F2318" s="10">
        <v>228</v>
      </c>
      <c r="G2318" s="10">
        <v>248</v>
      </c>
      <c r="H2318" s="11">
        <f>SUMIFS(AA:AA,$A:$A,EOMONTH($A2318,-1),$B:$B,$B2318)</f>
        <v>451</v>
      </c>
      <c r="I2318" s="63">
        <f>ROUND(SUMIFS(AC:AC,$A:$A,EOMONTH($A2318,-1),$B:$B,$B2318),2)</f>
        <v>13.06</v>
      </c>
      <c r="J2318" s="11">
        <f>SUMIFS(AB:AB,$A:$A,EOMONTH($A2318,-1),$B:$B,$B2318)</f>
        <v>27285.5</v>
      </c>
      <c r="K2318" s="13">
        <v>0</v>
      </c>
      <c r="L2318" s="25">
        <v>0</v>
      </c>
      <c r="M2318" s="15">
        <v>0</v>
      </c>
      <c r="N2318" s="14">
        <v>0</v>
      </c>
      <c r="O2318" s="16">
        <v>24</v>
      </c>
      <c r="P2318" s="16">
        <v>1188</v>
      </c>
      <c r="Q2318" s="16">
        <v>0</v>
      </c>
      <c r="R2318" s="16">
        <f>Q2318*16.876/100</f>
        <v>0</v>
      </c>
      <c r="S2318" s="17">
        <f t="shared" si="252"/>
        <v>0</v>
      </c>
      <c r="T2318" s="16">
        <v>0</v>
      </c>
      <c r="U2318" s="18">
        <f t="shared" si="253"/>
        <v>111.848</v>
      </c>
      <c r="V2318" s="18">
        <f t="shared" si="254"/>
        <v>0</v>
      </c>
      <c r="W2318" s="18">
        <f t="shared" si="255"/>
        <v>0</v>
      </c>
      <c r="X2318" s="27"/>
      <c r="Y2318" s="19">
        <f t="shared" si="256"/>
        <v>0</v>
      </c>
      <c r="Z2318" s="18">
        <f t="shared" si="257"/>
        <v>5.952</v>
      </c>
      <c r="AA2318" s="12">
        <v>427</v>
      </c>
      <c r="AB2318" s="12">
        <v>25833.5</v>
      </c>
      <c r="AC2318" s="28">
        <f>+I2318+Y2318-Z2318</f>
        <v>7.1080000000000005</v>
      </c>
      <c r="AD2318" s="20">
        <f t="shared" si="258"/>
        <v>0</v>
      </c>
      <c r="AE2318">
        <v>0</v>
      </c>
    </row>
    <row r="2319" spans="1:31" x14ac:dyDescent="0.25">
      <c r="A2319" s="9">
        <v>45138</v>
      </c>
      <c r="B2319" s="10" t="s">
        <v>235</v>
      </c>
      <c r="C2319" s="10" t="s">
        <v>185</v>
      </c>
      <c r="D2319" s="10" t="s">
        <v>40</v>
      </c>
      <c r="E2319" s="10" t="s">
        <v>30</v>
      </c>
      <c r="F2319" s="10">
        <v>228</v>
      </c>
      <c r="G2319" s="10">
        <v>248</v>
      </c>
      <c r="H2319" s="11">
        <f>SUMIFS(AA:AA,$A:$A,EOMONTH($A2319,-1),$B:$B,$B2319)</f>
        <v>356</v>
      </c>
      <c r="I2319" s="63">
        <f>ROUND(SUMIFS(AC:AC,$A:$A,EOMONTH($A2319,-1),$B:$B,$B2319),2)</f>
        <v>-13.75</v>
      </c>
      <c r="J2319" s="11">
        <f>SUMIFS(AB:AB,$A:$A,EOMONTH($A2319,-1),$B:$B,$B2319)</f>
        <v>21538</v>
      </c>
      <c r="K2319" s="13">
        <v>0</v>
      </c>
      <c r="L2319" s="25">
        <v>0</v>
      </c>
      <c r="M2319" s="15">
        <v>0</v>
      </c>
      <c r="N2319" s="14">
        <v>0</v>
      </c>
      <c r="O2319" s="16">
        <v>132</v>
      </c>
      <c r="P2319" s="16">
        <v>6986.47</v>
      </c>
      <c r="Q2319" s="16">
        <v>0</v>
      </c>
      <c r="R2319" s="16">
        <f>Q2319*16.876/100</f>
        <v>0</v>
      </c>
      <c r="S2319" s="17">
        <f t="shared" si="252"/>
        <v>0</v>
      </c>
      <c r="T2319" s="16">
        <v>0</v>
      </c>
      <c r="U2319" s="18">
        <f t="shared" si="253"/>
        <v>88.287999999999997</v>
      </c>
      <c r="V2319" s="18">
        <f t="shared" si="254"/>
        <v>0</v>
      </c>
      <c r="W2319" s="18">
        <f t="shared" si="255"/>
        <v>0</v>
      </c>
      <c r="X2319" s="27"/>
      <c r="Y2319" s="19">
        <f t="shared" si="256"/>
        <v>0</v>
      </c>
      <c r="Z2319" s="18">
        <f t="shared" si="257"/>
        <v>32.735999999999997</v>
      </c>
      <c r="AA2319" s="12">
        <v>224</v>
      </c>
      <c r="AB2319" s="12">
        <v>13552</v>
      </c>
      <c r="AC2319" s="28">
        <f>+I2319+Y2319-Z2319</f>
        <v>-46.485999999999997</v>
      </c>
      <c r="AD2319" s="20">
        <f t="shared" si="258"/>
        <v>50</v>
      </c>
      <c r="AE2319">
        <v>50</v>
      </c>
    </row>
    <row r="2320" spans="1:31" x14ac:dyDescent="0.25">
      <c r="A2320" s="9">
        <v>45138</v>
      </c>
      <c r="B2320" s="10" t="s">
        <v>236</v>
      </c>
      <c r="C2320" s="10" t="s">
        <v>185</v>
      </c>
      <c r="D2320" s="10" t="s">
        <v>40</v>
      </c>
      <c r="E2320" s="10" t="s">
        <v>30</v>
      </c>
      <c r="F2320" s="10">
        <v>228</v>
      </c>
      <c r="G2320" s="10">
        <v>248</v>
      </c>
      <c r="H2320" s="11">
        <f>SUMIFS(AA:AA,$A:$A,EOMONTH($A2320,-1),$B:$B,$B2320)</f>
        <v>504</v>
      </c>
      <c r="I2320" s="63">
        <f>ROUND(SUMIFS(AC:AC,$A:$A,EOMONTH($A2320,-1),$B:$B,$B2320),2)</f>
        <v>-13.76</v>
      </c>
      <c r="J2320" s="11">
        <f>SUMIFS(AB:AB,$A:$A,EOMONTH($A2320,-1),$B:$B,$B2320)</f>
        <v>30492</v>
      </c>
      <c r="K2320" s="13">
        <v>0</v>
      </c>
      <c r="L2320" s="25">
        <v>0</v>
      </c>
      <c r="M2320" s="15">
        <v>0</v>
      </c>
      <c r="N2320" s="14">
        <v>0</v>
      </c>
      <c r="O2320" s="16">
        <v>132</v>
      </c>
      <c r="P2320" s="16">
        <v>5955.48</v>
      </c>
      <c r="Q2320" s="16">
        <v>0</v>
      </c>
      <c r="R2320" s="16">
        <f>Q2320*16.876/100</f>
        <v>0</v>
      </c>
      <c r="S2320" s="17">
        <f t="shared" si="252"/>
        <v>0</v>
      </c>
      <c r="T2320" s="16">
        <v>0</v>
      </c>
      <c r="U2320" s="18">
        <f t="shared" si="253"/>
        <v>124.992</v>
      </c>
      <c r="V2320" s="18">
        <f t="shared" si="254"/>
        <v>0</v>
      </c>
      <c r="W2320" s="18">
        <f t="shared" si="255"/>
        <v>0</v>
      </c>
      <c r="X2320" s="27"/>
      <c r="Y2320" s="19">
        <f t="shared" si="256"/>
        <v>0</v>
      </c>
      <c r="Z2320" s="18">
        <f t="shared" si="257"/>
        <v>32.735999999999997</v>
      </c>
      <c r="AA2320" s="12">
        <v>372</v>
      </c>
      <c r="AB2320" s="12">
        <v>22506</v>
      </c>
      <c r="AC2320" s="28">
        <f>+I2320+Y2320-Z2320</f>
        <v>-46.495999999999995</v>
      </c>
      <c r="AD2320" s="20">
        <f t="shared" si="258"/>
        <v>50</v>
      </c>
      <c r="AE2320">
        <v>50</v>
      </c>
    </row>
    <row r="2321" spans="1:31" x14ac:dyDescent="0.25">
      <c r="A2321" s="9">
        <v>45138</v>
      </c>
      <c r="B2321" s="10" t="s">
        <v>237</v>
      </c>
      <c r="C2321" s="10" t="s">
        <v>213</v>
      </c>
      <c r="D2321" s="10" t="s">
        <v>40</v>
      </c>
      <c r="E2321" s="10" t="s">
        <v>30</v>
      </c>
      <c r="F2321" s="10">
        <v>410</v>
      </c>
      <c r="G2321" s="10">
        <v>447</v>
      </c>
      <c r="H2321" s="11">
        <f>SUMIFS(AA:AA,$A:$A,EOMONTH($A2321,-1),$B:$B,$B2321)</f>
        <v>-51</v>
      </c>
      <c r="I2321" s="63">
        <f>ROUND(SUMIFS(AC:AC,$A:$A,EOMONTH($A2321,-1),$B:$B,$B2321),2)</f>
        <v>-3.4</v>
      </c>
      <c r="J2321" s="11">
        <f>SUMIFS(AB:AB,$A:$A,EOMONTH($A2321,-1),$B:$B,$B2321)</f>
        <v>-3135.87</v>
      </c>
      <c r="K2321" s="13">
        <v>0</v>
      </c>
      <c r="L2321" s="25">
        <v>0</v>
      </c>
      <c r="M2321" s="15">
        <v>1051</v>
      </c>
      <c r="N2321" s="14">
        <v>44618.28</v>
      </c>
      <c r="O2321" s="16">
        <v>480</v>
      </c>
      <c r="P2321" s="16">
        <v>31936</v>
      </c>
      <c r="Q2321" s="16">
        <v>0</v>
      </c>
      <c r="R2321" s="16">
        <f>Q2321*16.876/100</f>
        <v>0</v>
      </c>
      <c r="S2321" s="17">
        <f t="shared" si="252"/>
        <v>0</v>
      </c>
      <c r="T2321" s="16">
        <v>0</v>
      </c>
      <c r="U2321" s="18">
        <f t="shared" si="253"/>
        <v>-22.797000000000001</v>
      </c>
      <c r="V2321" s="18">
        <f t="shared" si="254"/>
        <v>430.91</v>
      </c>
      <c r="W2321" s="18">
        <f t="shared" si="255"/>
        <v>72.345479900000015</v>
      </c>
      <c r="X2321" s="27"/>
      <c r="Y2321" s="19">
        <f t="shared" si="256"/>
        <v>503.25547990000007</v>
      </c>
      <c r="Z2321" s="18">
        <f t="shared" si="257"/>
        <v>214.56</v>
      </c>
      <c r="AA2321" s="12">
        <v>520</v>
      </c>
      <c r="AB2321" s="12">
        <v>22023.119999999999</v>
      </c>
      <c r="AC2321" s="28">
        <f>+I2321+Y2321-Z2321</f>
        <v>285.29547990000009</v>
      </c>
      <c r="AD2321" s="20">
        <f t="shared" si="258"/>
        <v>0</v>
      </c>
      <c r="AE2321">
        <v>0</v>
      </c>
    </row>
    <row r="2322" spans="1:31" x14ac:dyDescent="0.25">
      <c r="A2322" s="9">
        <v>45138</v>
      </c>
      <c r="B2322" s="10" t="s">
        <v>238</v>
      </c>
      <c r="C2322" s="10" t="s">
        <v>213</v>
      </c>
      <c r="D2322" s="10" t="s">
        <v>40</v>
      </c>
      <c r="E2322" s="10" t="s">
        <v>30</v>
      </c>
      <c r="F2322" s="10">
        <v>410</v>
      </c>
      <c r="G2322" s="10">
        <v>447</v>
      </c>
      <c r="H2322" s="11">
        <f>SUMIFS(AA:AA,$A:$A,EOMONTH($A2322,-1),$B:$B,$B2322)</f>
        <v>21</v>
      </c>
      <c r="I2322" s="63">
        <f>ROUND(SUMIFS(AC:AC,$A:$A,EOMONTH($A2322,-1),$B:$B,$B2322),2)</f>
        <v>-14.96</v>
      </c>
      <c r="J2322" s="11">
        <f>SUMIFS(AB:AB,$A:$A,EOMONTH($A2322,-1),$B:$B,$B2322)</f>
        <v>1471.19</v>
      </c>
      <c r="K2322" s="13">
        <v>0</v>
      </c>
      <c r="L2322" s="25">
        <v>0</v>
      </c>
      <c r="M2322" s="15">
        <v>443</v>
      </c>
      <c r="N2322" s="14">
        <v>18627.55</v>
      </c>
      <c r="O2322" s="16">
        <v>298</v>
      </c>
      <c r="P2322" s="16">
        <v>20274.62</v>
      </c>
      <c r="Q2322" s="16">
        <v>0</v>
      </c>
      <c r="R2322" s="16">
        <f>Q2322*16.876/100</f>
        <v>0</v>
      </c>
      <c r="S2322" s="17">
        <f t="shared" si="252"/>
        <v>0</v>
      </c>
      <c r="T2322" s="16">
        <v>0</v>
      </c>
      <c r="U2322" s="18">
        <f t="shared" si="253"/>
        <v>9.3870000000000005</v>
      </c>
      <c r="V2322" s="18">
        <f t="shared" si="254"/>
        <v>181.63</v>
      </c>
      <c r="W2322" s="18">
        <f t="shared" si="255"/>
        <v>30.493860699999999</v>
      </c>
      <c r="X2322" s="27"/>
      <c r="Y2322" s="19">
        <f t="shared" si="256"/>
        <v>212.12386069999999</v>
      </c>
      <c r="Z2322" s="18">
        <f t="shared" si="257"/>
        <v>133.20599999999999</v>
      </c>
      <c r="AA2322" s="12">
        <v>166</v>
      </c>
      <c r="AB2322" s="12">
        <v>6976.86</v>
      </c>
      <c r="AC2322" s="28">
        <f>+I2322+Y2322-Z2322</f>
        <v>63.957860699999998</v>
      </c>
      <c r="AD2322" s="20">
        <f t="shared" si="258"/>
        <v>0</v>
      </c>
      <c r="AE2322">
        <v>0</v>
      </c>
    </row>
    <row r="2323" spans="1:31" x14ac:dyDescent="0.25">
      <c r="A2323" s="9">
        <v>45138</v>
      </c>
      <c r="B2323" s="10" t="s">
        <v>239</v>
      </c>
      <c r="C2323" s="10" t="s">
        <v>213</v>
      </c>
      <c r="D2323" s="10" t="s">
        <v>40</v>
      </c>
      <c r="E2323" s="10" t="s">
        <v>30</v>
      </c>
      <c r="F2323" s="10">
        <v>410</v>
      </c>
      <c r="G2323" s="10">
        <v>447</v>
      </c>
      <c r="H2323" s="11">
        <f>SUMIFS(AA:AA,$A:$A,EOMONTH($A2323,-1),$B:$B,$B2323)</f>
        <v>3</v>
      </c>
      <c r="I2323" s="63">
        <f>ROUND(SUMIFS(AC:AC,$A:$A,EOMONTH($A2323,-1),$B:$B,$B2323),2)</f>
        <v>-89.22</v>
      </c>
      <c r="J2323" s="11">
        <f>SUMIFS(AB:AB,$A:$A,EOMONTH($A2323,-1),$B:$B,$B2323)</f>
        <v>144.38</v>
      </c>
      <c r="K2323" s="13">
        <v>0</v>
      </c>
      <c r="L2323" s="25">
        <v>0</v>
      </c>
      <c r="M2323" s="15">
        <v>777</v>
      </c>
      <c r="N2323" s="14">
        <v>32800.14</v>
      </c>
      <c r="O2323" s="16">
        <v>280</v>
      </c>
      <c r="P2323" s="16">
        <v>18915.2</v>
      </c>
      <c r="Q2323" s="16">
        <v>0</v>
      </c>
      <c r="R2323" s="16">
        <f>Q2323*16.876/100</f>
        <v>0</v>
      </c>
      <c r="S2323" s="17">
        <f t="shared" si="252"/>
        <v>0</v>
      </c>
      <c r="T2323" s="16">
        <v>0</v>
      </c>
      <c r="U2323" s="18">
        <f t="shared" si="253"/>
        <v>1.341</v>
      </c>
      <c r="V2323" s="18">
        <f t="shared" si="254"/>
        <v>318.57</v>
      </c>
      <c r="W2323" s="18">
        <f t="shared" si="255"/>
        <v>53.4847173</v>
      </c>
      <c r="X2323" s="27"/>
      <c r="Y2323" s="19">
        <f t="shared" si="256"/>
        <v>372.05471729999999</v>
      </c>
      <c r="Z2323" s="18">
        <f t="shared" si="257"/>
        <v>125.16</v>
      </c>
      <c r="AA2323" s="12">
        <v>500</v>
      </c>
      <c r="AB2323" s="12">
        <v>21083.67</v>
      </c>
      <c r="AC2323" s="28">
        <f>+I2323+Y2323-Z2323</f>
        <v>157.67471729999997</v>
      </c>
      <c r="AD2323" s="20">
        <f t="shared" si="258"/>
        <v>0</v>
      </c>
      <c r="AE2323">
        <v>0</v>
      </c>
    </row>
    <row r="2324" spans="1:31" x14ac:dyDescent="0.25">
      <c r="A2324" s="9">
        <v>45138</v>
      </c>
      <c r="B2324" s="10" t="s">
        <v>240</v>
      </c>
      <c r="C2324" s="10" t="s">
        <v>213</v>
      </c>
      <c r="D2324" s="10" t="s">
        <v>29</v>
      </c>
      <c r="E2324" s="10" t="s">
        <v>30</v>
      </c>
      <c r="F2324" s="10"/>
      <c r="G2324" s="10">
        <v>0</v>
      </c>
      <c r="H2324" s="11">
        <f>SUMIFS(AA:AA,$A:$A,EOMONTH($A2324,-1),$B:$B,$B2324)</f>
        <v>36</v>
      </c>
      <c r="I2324" s="63">
        <f>ROUND(SUMIFS(AC:AC,$A:$A,EOMONTH($A2324,-1),$B:$B,$B2324),2)</f>
        <v>1.63</v>
      </c>
      <c r="J2324" s="11">
        <f>SUMIFS(AB:AB,$A:$A,EOMONTH($A2324,-1),$B:$B,$B2324)</f>
        <v>1848.6</v>
      </c>
      <c r="K2324" s="13">
        <v>0</v>
      </c>
      <c r="L2324" s="25">
        <v>0</v>
      </c>
      <c r="M2324" s="15">
        <v>0</v>
      </c>
      <c r="N2324" s="14">
        <v>0</v>
      </c>
      <c r="O2324" s="16">
        <v>0</v>
      </c>
      <c r="P2324" s="16">
        <v>0</v>
      </c>
      <c r="Q2324" s="16">
        <v>0</v>
      </c>
      <c r="R2324" s="16">
        <f>Q2324*16.876/100</f>
        <v>0</v>
      </c>
      <c r="S2324" s="17">
        <f t="shared" si="252"/>
        <v>0</v>
      </c>
      <c r="T2324" s="16">
        <v>0</v>
      </c>
      <c r="U2324" s="18">
        <f t="shared" si="253"/>
        <v>0</v>
      </c>
      <c r="V2324" s="18">
        <f t="shared" si="254"/>
        <v>0</v>
      </c>
      <c r="W2324" s="18">
        <f t="shared" si="255"/>
        <v>0</v>
      </c>
      <c r="X2324" s="27"/>
      <c r="Y2324" s="19">
        <f t="shared" si="256"/>
        <v>0</v>
      </c>
      <c r="Z2324" s="18">
        <f t="shared" si="257"/>
        <v>0</v>
      </c>
      <c r="AA2324" s="12">
        <v>36</v>
      </c>
      <c r="AB2324" s="12">
        <v>1848.6</v>
      </c>
      <c r="AC2324" s="28">
        <f>+I2324+Y2324-Z2324</f>
        <v>1.63</v>
      </c>
      <c r="AD2324" s="20">
        <f t="shared" si="258"/>
        <v>0</v>
      </c>
      <c r="AE2324">
        <v>0</v>
      </c>
    </row>
    <row r="2325" spans="1:31" x14ac:dyDescent="0.25">
      <c r="A2325" s="9">
        <v>45138</v>
      </c>
      <c r="B2325" s="10" t="s">
        <v>241</v>
      </c>
      <c r="C2325" s="10" t="s">
        <v>213</v>
      </c>
      <c r="D2325" s="10" t="s">
        <v>40</v>
      </c>
      <c r="E2325" s="10" t="s">
        <v>30</v>
      </c>
      <c r="F2325" s="10">
        <v>450</v>
      </c>
      <c r="G2325" s="10">
        <v>490</v>
      </c>
      <c r="H2325" s="11">
        <f>SUMIFS(AA:AA,$A:$A,EOMONTH($A2325,-1),$B:$B,$B2325)</f>
        <v>1800</v>
      </c>
      <c r="I2325" s="63">
        <f>ROUND(SUMIFS(AC:AC,$A:$A,EOMONTH($A2325,-1),$B:$B,$B2325),2)</f>
        <v>652.96</v>
      </c>
      <c r="J2325" s="11">
        <f>SUMIFS(AB:AB,$A:$A,EOMONTH($A2325,-1),$B:$B,$B2325)</f>
        <v>85321.3</v>
      </c>
      <c r="K2325" s="13">
        <v>0</v>
      </c>
      <c r="L2325" s="25">
        <v>0</v>
      </c>
      <c r="M2325" s="15">
        <v>0</v>
      </c>
      <c r="N2325" s="14">
        <v>0</v>
      </c>
      <c r="O2325" s="16">
        <v>1240</v>
      </c>
      <c r="P2325" s="16">
        <v>92331</v>
      </c>
      <c r="Q2325" s="16">
        <v>0</v>
      </c>
      <c r="R2325" s="16">
        <f>Q2325*16.876/100</f>
        <v>0</v>
      </c>
      <c r="S2325" s="17">
        <f t="shared" si="252"/>
        <v>0</v>
      </c>
      <c r="T2325" s="16">
        <v>0</v>
      </c>
      <c r="U2325" s="18">
        <f t="shared" si="253"/>
        <v>882</v>
      </c>
      <c r="V2325" s="18">
        <f t="shared" si="254"/>
        <v>0</v>
      </c>
      <c r="W2325" s="18">
        <f t="shared" si="255"/>
        <v>0</v>
      </c>
      <c r="X2325" s="27"/>
      <c r="Y2325" s="19">
        <f t="shared" si="256"/>
        <v>0</v>
      </c>
      <c r="Z2325" s="18">
        <f t="shared" si="257"/>
        <v>607.6</v>
      </c>
      <c r="AA2325" s="12">
        <v>560</v>
      </c>
      <c r="AB2325" s="12">
        <v>26544.400000000001</v>
      </c>
      <c r="AC2325" s="28">
        <f>+I2325+Y2325-Z2325</f>
        <v>45.360000000000014</v>
      </c>
      <c r="AD2325" s="20">
        <f t="shared" si="258"/>
        <v>0</v>
      </c>
      <c r="AE2325">
        <v>160</v>
      </c>
    </row>
    <row r="2326" spans="1:31" x14ac:dyDescent="0.25">
      <c r="A2326" s="9">
        <v>45138</v>
      </c>
      <c r="B2326" s="10" t="s">
        <v>242</v>
      </c>
      <c r="C2326" s="10" t="s">
        <v>213</v>
      </c>
      <c r="D2326" s="10" t="s">
        <v>40</v>
      </c>
      <c r="E2326" s="10" t="s">
        <v>30</v>
      </c>
      <c r="F2326" s="10">
        <v>450</v>
      </c>
      <c r="G2326" s="10">
        <v>490</v>
      </c>
      <c r="H2326" s="11">
        <f>SUMIFS(AA:AA,$A:$A,EOMONTH($A2326,-1),$B:$B,$B2326)</f>
        <v>371</v>
      </c>
      <c r="I2326" s="63">
        <f>ROUND(SUMIFS(AC:AC,$A:$A,EOMONTH($A2326,-1),$B:$B,$B2326),2)</f>
        <v>21.96</v>
      </c>
      <c r="J2326" s="11">
        <f>SUMIFS(AB:AB,$A:$A,EOMONTH($A2326,-1),$B:$B,$B2326)</f>
        <v>18499.400000000001</v>
      </c>
      <c r="K2326" s="13">
        <v>0</v>
      </c>
      <c r="L2326" s="25">
        <v>0</v>
      </c>
      <c r="M2326" s="15">
        <v>0</v>
      </c>
      <c r="N2326" s="14">
        <v>0</v>
      </c>
      <c r="O2326" s="16">
        <v>120</v>
      </c>
      <c r="P2326" s="16">
        <v>8650.2000000000007</v>
      </c>
      <c r="Q2326" s="16">
        <v>0</v>
      </c>
      <c r="R2326" s="16">
        <f>Q2326*16.876/100</f>
        <v>0</v>
      </c>
      <c r="S2326" s="17">
        <f t="shared" si="252"/>
        <v>0</v>
      </c>
      <c r="T2326" s="16">
        <v>0</v>
      </c>
      <c r="U2326" s="18">
        <f t="shared" si="253"/>
        <v>181.79</v>
      </c>
      <c r="V2326" s="18">
        <f t="shared" si="254"/>
        <v>0</v>
      </c>
      <c r="W2326" s="18">
        <f t="shared" si="255"/>
        <v>0</v>
      </c>
      <c r="X2326" s="27"/>
      <c r="Y2326" s="19">
        <f t="shared" si="256"/>
        <v>0</v>
      </c>
      <c r="Z2326" s="18">
        <f t="shared" si="257"/>
        <v>58.8</v>
      </c>
      <c r="AA2326" s="12">
        <v>251</v>
      </c>
      <c r="AB2326" s="12">
        <v>12515.77</v>
      </c>
      <c r="AC2326" s="28">
        <f>+I2326+Y2326-Z2326</f>
        <v>-36.839999999999996</v>
      </c>
      <c r="AD2326" s="20">
        <f t="shared" si="258"/>
        <v>40</v>
      </c>
      <c r="AE2326">
        <v>40</v>
      </c>
    </row>
    <row r="2327" spans="1:31" x14ac:dyDescent="0.25">
      <c r="A2327" s="9">
        <v>45138</v>
      </c>
      <c r="B2327" s="10" t="s">
        <v>243</v>
      </c>
      <c r="C2327" s="10" t="s">
        <v>213</v>
      </c>
      <c r="D2327" s="10" t="s">
        <v>40</v>
      </c>
      <c r="E2327" s="10" t="s">
        <v>30</v>
      </c>
      <c r="F2327" s="10">
        <v>450</v>
      </c>
      <c r="G2327" s="10">
        <v>490</v>
      </c>
      <c r="H2327" s="11">
        <f>SUMIFS(AA:AA,$A:$A,EOMONTH($A2327,-1),$B:$B,$B2327)</f>
        <v>691</v>
      </c>
      <c r="I2327" s="63">
        <f>ROUND(SUMIFS(AC:AC,$A:$A,EOMONTH($A2327,-1),$B:$B,$B2327),2)</f>
        <v>164.32</v>
      </c>
      <c r="J2327" s="11">
        <f>SUMIFS(AB:AB,$A:$A,EOMONTH($A2327,-1),$B:$B,$B2327)</f>
        <v>33050.94</v>
      </c>
      <c r="K2327" s="13">
        <v>0</v>
      </c>
      <c r="L2327" s="25">
        <v>0</v>
      </c>
      <c r="M2327" s="15">
        <v>0</v>
      </c>
      <c r="N2327" s="14">
        <v>0</v>
      </c>
      <c r="O2327" s="16">
        <v>401</v>
      </c>
      <c r="P2327" s="16">
        <v>29942.65</v>
      </c>
      <c r="Q2327" s="16">
        <v>0</v>
      </c>
      <c r="R2327" s="16">
        <f>Q2327*16.876/100</f>
        <v>0</v>
      </c>
      <c r="S2327" s="17">
        <f t="shared" si="252"/>
        <v>0</v>
      </c>
      <c r="T2327" s="16">
        <v>0</v>
      </c>
      <c r="U2327" s="18">
        <f t="shared" si="253"/>
        <v>338.59</v>
      </c>
      <c r="V2327" s="18">
        <f t="shared" si="254"/>
        <v>0</v>
      </c>
      <c r="W2327" s="18">
        <f t="shared" si="255"/>
        <v>0</v>
      </c>
      <c r="X2327" s="27"/>
      <c r="Y2327" s="19">
        <f t="shared" si="256"/>
        <v>0</v>
      </c>
      <c r="Z2327" s="18">
        <f t="shared" si="257"/>
        <v>196.49</v>
      </c>
      <c r="AA2327" s="12">
        <v>290</v>
      </c>
      <c r="AB2327" s="12">
        <v>13870.87</v>
      </c>
      <c r="AC2327" s="28">
        <f>+I2327+Y2327-Z2327</f>
        <v>-32.170000000000016</v>
      </c>
      <c r="AD2327" s="20">
        <f t="shared" si="258"/>
        <v>40</v>
      </c>
      <c r="AE2327">
        <v>140</v>
      </c>
    </row>
    <row r="2328" spans="1:31" x14ac:dyDescent="0.25">
      <c r="A2328" s="9">
        <v>45138</v>
      </c>
      <c r="B2328" s="10" t="s">
        <v>779</v>
      </c>
      <c r="C2328" s="10" t="s">
        <v>213</v>
      </c>
      <c r="D2328" s="10" t="s">
        <v>29</v>
      </c>
      <c r="E2328" s="10" t="s">
        <v>30</v>
      </c>
      <c r="F2328" s="10"/>
      <c r="G2328" s="10">
        <v>0</v>
      </c>
      <c r="H2328" s="11">
        <f>SUMIFS(AA:AA,$A:$A,EOMONTH($A2328,-1),$B:$B,$B2328)</f>
        <v>0</v>
      </c>
      <c r="I2328" s="63">
        <f>ROUND(SUMIFS(AC:AC,$A:$A,EOMONTH($A2328,-1),$B:$B,$B2328),2)</f>
        <v>0</v>
      </c>
      <c r="J2328" s="11">
        <f>SUMIFS(AB:AB,$A:$A,EOMONTH($A2328,-1),$B:$B,$B2328)</f>
        <v>0</v>
      </c>
      <c r="K2328" s="13">
        <v>0</v>
      </c>
      <c r="L2328" s="25">
        <v>0</v>
      </c>
      <c r="M2328" s="15">
        <v>31</v>
      </c>
      <c r="N2328" s="14">
        <v>1972.71</v>
      </c>
      <c r="O2328" s="16">
        <v>0</v>
      </c>
      <c r="P2328" s="16">
        <v>0</v>
      </c>
      <c r="Q2328" s="16">
        <v>0</v>
      </c>
      <c r="R2328" s="16">
        <f>Q2328*16.876/100</f>
        <v>0</v>
      </c>
      <c r="S2328" s="17">
        <f t="shared" si="252"/>
        <v>0</v>
      </c>
      <c r="T2328" s="16">
        <v>0</v>
      </c>
      <c r="U2328" s="18">
        <f t="shared" si="253"/>
        <v>0</v>
      </c>
      <c r="V2328" s="18">
        <f t="shared" si="254"/>
        <v>0</v>
      </c>
      <c r="W2328" s="18">
        <f t="shared" si="255"/>
        <v>0</v>
      </c>
      <c r="X2328" s="27"/>
      <c r="Y2328" s="19">
        <f t="shared" si="256"/>
        <v>0</v>
      </c>
      <c r="Z2328" s="18">
        <f t="shared" si="257"/>
        <v>0</v>
      </c>
      <c r="AA2328" s="12">
        <v>31</v>
      </c>
      <c r="AB2328" s="12">
        <v>1972.71</v>
      </c>
      <c r="AC2328" s="28">
        <f>+I2328+Y2328-Z2328</f>
        <v>0</v>
      </c>
      <c r="AD2328" s="20">
        <f t="shared" si="258"/>
        <v>0</v>
      </c>
      <c r="AE2328">
        <v>0</v>
      </c>
    </row>
    <row r="2329" spans="1:31" x14ac:dyDescent="0.25">
      <c r="A2329" s="9">
        <v>45138</v>
      </c>
      <c r="B2329" s="10" t="s">
        <v>244</v>
      </c>
      <c r="C2329" s="10" t="s">
        <v>213</v>
      </c>
      <c r="D2329" s="10" t="s">
        <v>40</v>
      </c>
      <c r="E2329" s="10" t="s">
        <v>30</v>
      </c>
      <c r="F2329" s="10">
        <v>620</v>
      </c>
      <c r="G2329" s="10">
        <v>676</v>
      </c>
      <c r="H2329" s="11">
        <f>SUMIFS(AA:AA,$A:$A,EOMONTH($A2329,-1),$B:$B,$B2329)</f>
        <v>-42</v>
      </c>
      <c r="I2329" s="63">
        <f>ROUND(SUMIFS(AC:AC,$A:$A,EOMONTH($A2329,-1),$B:$B,$B2329),2)</f>
        <v>-489.04</v>
      </c>
      <c r="J2329" s="11">
        <f>SUMIFS(AB:AB,$A:$A,EOMONTH($A2329,-1),$B:$B,$B2329)</f>
        <v>-2901.36</v>
      </c>
      <c r="K2329" s="13">
        <v>0</v>
      </c>
      <c r="L2329" s="25">
        <v>0</v>
      </c>
      <c r="M2329" s="15">
        <v>3041</v>
      </c>
      <c r="N2329" s="14">
        <v>191477.48</v>
      </c>
      <c r="O2329" s="16">
        <v>2104</v>
      </c>
      <c r="P2329" s="16">
        <v>189279.91</v>
      </c>
      <c r="Q2329" s="16">
        <v>0</v>
      </c>
      <c r="R2329" s="16">
        <f>Q2329*16.876/100</f>
        <v>0</v>
      </c>
      <c r="S2329" s="17">
        <f t="shared" si="252"/>
        <v>0</v>
      </c>
      <c r="T2329" s="16">
        <v>0</v>
      </c>
      <c r="U2329" s="18">
        <f t="shared" si="253"/>
        <v>-28.391999999999999</v>
      </c>
      <c r="V2329" s="18">
        <f t="shared" si="254"/>
        <v>1885.42</v>
      </c>
      <c r="W2329" s="18">
        <f t="shared" si="255"/>
        <v>316.54316380000006</v>
      </c>
      <c r="X2329" s="27"/>
      <c r="Y2329" s="19">
        <f t="shared" si="256"/>
        <v>2201.9631638000001</v>
      </c>
      <c r="Z2329" s="18">
        <f t="shared" si="257"/>
        <v>1422.3040000000001</v>
      </c>
      <c r="AA2329" s="12">
        <v>895</v>
      </c>
      <c r="AB2329" s="12">
        <v>56222.74</v>
      </c>
      <c r="AC2329" s="28">
        <f>+I2329+Y2329-Z2329</f>
        <v>290.61916380000002</v>
      </c>
      <c r="AD2329" s="20">
        <f t="shared" si="258"/>
        <v>0</v>
      </c>
      <c r="AE2329">
        <v>0</v>
      </c>
    </row>
    <row r="2330" spans="1:31" x14ac:dyDescent="0.25">
      <c r="A2330" s="9">
        <v>45138</v>
      </c>
      <c r="B2330" s="10" t="s">
        <v>245</v>
      </c>
      <c r="C2330" s="10" t="s">
        <v>213</v>
      </c>
      <c r="D2330" s="10" t="s">
        <v>40</v>
      </c>
      <c r="E2330" s="10" t="s">
        <v>30</v>
      </c>
      <c r="F2330" s="10">
        <v>620</v>
      </c>
      <c r="G2330" s="10">
        <v>676</v>
      </c>
      <c r="H2330" s="11">
        <f>SUMIFS(AA:AA,$A:$A,EOMONTH($A2330,-1),$B:$B,$B2330)</f>
        <v>121</v>
      </c>
      <c r="I2330" s="63">
        <f>ROUND(SUMIFS(AC:AC,$A:$A,EOMONTH($A2330,-1),$B:$B,$B2330),2)</f>
        <v>-489.9</v>
      </c>
      <c r="J2330" s="11">
        <f>SUMIFS(AB:AB,$A:$A,EOMONTH($A2330,-1),$B:$B,$B2330)</f>
        <v>8304.4</v>
      </c>
      <c r="K2330" s="13">
        <v>0</v>
      </c>
      <c r="L2330" s="25">
        <v>0</v>
      </c>
      <c r="M2330" s="15">
        <v>2357</v>
      </c>
      <c r="N2330" s="14">
        <v>147157.01999999999</v>
      </c>
      <c r="O2330" s="16">
        <v>1629</v>
      </c>
      <c r="P2330" s="16">
        <v>144925.14000000001</v>
      </c>
      <c r="Q2330" s="16">
        <v>0</v>
      </c>
      <c r="R2330" s="16">
        <f>Q2330*16.876/100</f>
        <v>0</v>
      </c>
      <c r="S2330" s="17">
        <f t="shared" si="252"/>
        <v>0</v>
      </c>
      <c r="T2330" s="16">
        <v>0</v>
      </c>
      <c r="U2330" s="18">
        <f t="shared" si="253"/>
        <v>81.796000000000006</v>
      </c>
      <c r="V2330" s="18">
        <f t="shared" si="254"/>
        <v>1461.34</v>
      </c>
      <c r="W2330" s="18">
        <f t="shared" si="255"/>
        <v>245.34437260000001</v>
      </c>
      <c r="X2330" s="27"/>
      <c r="Y2330" s="19">
        <f t="shared" si="256"/>
        <v>1706.6843726</v>
      </c>
      <c r="Z2330" s="18">
        <f t="shared" si="257"/>
        <v>1101.204</v>
      </c>
      <c r="AA2330" s="12">
        <v>849</v>
      </c>
      <c r="AB2330" s="12">
        <v>52920.6</v>
      </c>
      <c r="AC2330" s="28">
        <f>+I2330+Y2330-Z2330</f>
        <v>115.58037260000015</v>
      </c>
      <c r="AD2330" s="20">
        <f t="shared" si="258"/>
        <v>0</v>
      </c>
      <c r="AE2330">
        <v>0</v>
      </c>
    </row>
    <row r="2331" spans="1:31" x14ac:dyDescent="0.25">
      <c r="A2331" s="9">
        <v>45138</v>
      </c>
      <c r="B2331" s="10" t="s">
        <v>246</v>
      </c>
      <c r="C2331" s="10" t="s">
        <v>213</v>
      </c>
      <c r="D2331" s="10" t="s">
        <v>40</v>
      </c>
      <c r="E2331" s="10" t="s">
        <v>30</v>
      </c>
      <c r="F2331" s="10">
        <v>620</v>
      </c>
      <c r="G2331" s="10">
        <v>676</v>
      </c>
      <c r="H2331" s="11">
        <f>SUMIFS(AA:AA,$A:$A,EOMONTH($A2331,-1),$B:$B,$B2331)</f>
        <v>451</v>
      </c>
      <c r="I2331" s="63">
        <f>ROUND(SUMIFS(AC:AC,$A:$A,EOMONTH($A2331,-1),$B:$B,$B2331),2)</f>
        <v>2.02</v>
      </c>
      <c r="J2331" s="11">
        <f>SUMIFS(AB:AB,$A:$A,EOMONTH($A2331,-1),$B:$B,$B2331)</f>
        <v>31054.55</v>
      </c>
      <c r="K2331" s="13">
        <v>0</v>
      </c>
      <c r="L2331" s="25">
        <v>0</v>
      </c>
      <c r="M2331" s="15">
        <v>1206</v>
      </c>
      <c r="N2331" s="14">
        <v>75493.97</v>
      </c>
      <c r="O2331" s="16">
        <v>1225</v>
      </c>
      <c r="P2331" s="16">
        <v>111263.48</v>
      </c>
      <c r="Q2331" s="16">
        <v>0</v>
      </c>
      <c r="R2331" s="16">
        <f>Q2331*16.876/100</f>
        <v>0</v>
      </c>
      <c r="S2331" s="17">
        <f t="shared" si="252"/>
        <v>0</v>
      </c>
      <c r="T2331" s="16">
        <v>0</v>
      </c>
      <c r="U2331" s="18">
        <f t="shared" si="253"/>
        <v>304.87599999999998</v>
      </c>
      <c r="V2331" s="18">
        <f t="shared" si="254"/>
        <v>747.72</v>
      </c>
      <c r="W2331" s="18">
        <f t="shared" si="255"/>
        <v>125.53471080000001</v>
      </c>
      <c r="X2331" s="27"/>
      <c r="Y2331" s="19">
        <f t="shared" si="256"/>
        <v>873.2547108</v>
      </c>
      <c r="Z2331" s="18">
        <f t="shared" si="257"/>
        <v>828.1</v>
      </c>
      <c r="AA2331" s="12">
        <v>432</v>
      </c>
      <c r="AB2331" s="12">
        <v>27533.22</v>
      </c>
      <c r="AC2331" s="28">
        <f>+I2331+Y2331-Z2331</f>
        <v>47.174710799999957</v>
      </c>
      <c r="AD2331" s="20">
        <f t="shared" si="258"/>
        <v>0</v>
      </c>
      <c r="AE2331">
        <v>0</v>
      </c>
    </row>
    <row r="2332" spans="1:31" x14ac:dyDescent="0.25">
      <c r="A2332" s="9">
        <v>45138</v>
      </c>
      <c r="B2332" s="10" t="s">
        <v>247</v>
      </c>
      <c r="C2332" s="10" t="s">
        <v>213</v>
      </c>
      <c r="D2332" s="10" t="s">
        <v>40</v>
      </c>
      <c r="E2332" s="10" t="s">
        <v>30</v>
      </c>
      <c r="F2332" s="10">
        <v>585</v>
      </c>
      <c r="G2332" s="10">
        <v>638</v>
      </c>
      <c r="H2332" s="11">
        <f>SUMIFS(AA:AA,$A:$A,EOMONTH($A2332,-1),$B:$B,$B2332)</f>
        <v>335</v>
      </c>
      <c r="I2332" s="63">
        <f>ROUND(SUMIFS(AC:AC,$A:$A,EOMONTH($A2332,-1),$B:$B,$B2332),2)</f>
        <v>-1284.25</v>
      </c>
      <c r="J2332" s="11">
        <f>SUMIFS(AB:AB,$A:$A,EOMONTH($A2332,-1),$B:$B,$B2332)</f>
        <v>23108.720000000001</v>
      </c>
      <c r="K2332" s="13">
        <v>0</v>
      </c>
      <c r="L2332" s="25">
        <v>0</v>
      </c>
      <c r="M2332" s="15">
        <v>2470</v>
      </c>
      <c r="N2332" s="14">
        <v>137437.31</v>
      </c>
      <c r="O2332" s="16">
        <v>2048</v>
      </c>
      <c r="P2332" s="16">
        <v>176967.15</v>
      </c>
      <c r="Q2332" s="16">
        <v>0</v>
      </c>
      <c r="R2332" s="16">
        <f>Q2332*16.876/100</f>
        <v>0</v>
      </c>
      <c r="S2332" s="17">
        <f t="shared" si="252"/>
        <v>0</v>
      </c>
      <c r="T2332" s="16">
        <v>0</v>
      </c>
      <c r="U2332" s="18">
        <f t="shared" si="253"/>
        <v>213.73</v>
      </c>
      <c r="V2332" s="18">
        <f t="shared" si="254"/>
        <v>1444.95</v>
      </c>
      <c r="W2332" s="18">
        <f t="shared" si="255"/>
        <v>242.59265550000003</v>
      </c>
      <c r="X2332" s="27"/>
      <c r="Y2332" s="19">
        <f t="shared" si="256"/>
        <v>1687.5426555000001</v>
      </c>
      <c r="Z2332" s="18">
        <f t="shared" si="257"/>
        <v>1306.624</v>
      </c>
      <c r="AA2332" s="12">
        <v>757</v>
      </c>
      <c r="AB2332" s="12">
        <v>42121.48</v>
      </c>
      <c r="AC2332" s="28">
        <f>+I2332+Y2332-Z2332</f>
        <v>-903.33134449999989</v>
      </c>
      <c r="AD2332" s="20">
        <f t="shared" si="258"/>
        <v>910</v>
      </c>
      <c r="AE2332">
        <v>110</v>
      </c>
    </row>
    <row r="2333" spans="1:31" x14ac:dyDescent="0.25">
      <c r="A2333" s="9">
        <v>45138</v>
      </c>
      <c r="B2333" s="10" t="s">
        <v>248</v>
      </c>
      <c r="C2333" s="10" t="s">
        <v>213</v>
      </c>
      <c r="D2333" s="10" t="s">
        <v>40</v>
      </c>
      <c r="E2333" s="10" t="s">
        <v>30</v>
      </c>
      <c r="F2333" s="10">
        <v>585</v>
      </c>
      <c r="G2333" s="10">
        <v>638</v>
      </c>
      <c r="H2333" s="11">
        <f>SUMIFS(AA:AA,$A:$A,EOMONTH($A2333,-1),$B:$B,$B2333)</f>
        <v>189</v>
      </c>
      <c r="I2333" s="63">
        <f>ROUND(SUMIFS(AC:AC,$A:$A,EOMONTH($A2333,-1),$B:$B,$B2333),2)</f>
        <v>-13.48</v>
      </c>
      <c r="J2333" s="11">
        <f>SUMIFS(AB:AB,$A:$A,EOMONTH($A2333,-1),$B:$B,$B2333)</f>
        <v>13638.94</v>
      </c>
      <c r="K2333" s="13">
        <v>0</v>
      </c>
      <c r="L2333" s="25">
        <v>0</v>
      </c>
      <c r="M2333" s="15">
        <v>0</v>
      </c>
      <c r="N2333" s="14">
        <v>0</v>
      </c>
      <c r="O2333" s="16">
        <v>101</v>
      </c>
      <c r="P2333" s="16">
        <v>8936.25</v>
      </c>
      <c r="Q2333" s="16">
        <v>0</v>
      </c>
      <c r="R2333" s="16">
        <f>Q2333*16.876/100</f>
        <v>0</v>
      </c>
      <c r="S2333" s="17">
        <f t="shared" si="252"/>
        <v>0</v>
      </c>
      <c r="T2333" s="16">
        <v>0</v>
      </c>
      <c r="U2333" s="18">
        <f t="shared" si="253"/>
        <v>120.58199999999999</v>
      </c>
      <c r="V2333" s="18">
        <f t="shared" si="254"/>
        <v>0</v>
      </c>
      <c r="W2333" s="18">
        <f t="shared" si="255"/>
        <v>0</v>
      </c>
      <c r="X2333" s="27"/>
      <c r="Y2333" s="19">
        <f t="shared" si="256"/>
        <v>0</v>
      </c>
      <c r="Z2333" s="18">
        <f t="shared" si="257"/>
        <v>64.438000000000002</v>
      </c>
      <c r="AA2333" s="12">
        <v>88</v>
      </c>
      <c r="AB2333" s="12">
        <v>6350.41</v>
      </c>
      <c r="AC2333" s="28">
        <f>+I2333+Y2333-Z2333</f>
        <v>-77.918000000000006</v>
      </c>
      <c r="AD2333" s="20">
        <f t="shared" si="258"/>
        <v>80</v>
      </c>
      <c r="AE2333">
        <v>90</v>
      </c>
    </row>
    <row r="2334" spans="1:31" x14ac:dyDescent="0.25">
      <c r="A2334" s="9">
        <v>45138</v>
      </c>
      <c r="B2334" s="10" t="s">
        <v>249</v>
      </c>
      <c r="C2334" s="10" t="s">
        <v>213</v>
      </c>
      <c r="D2334" s="10" t="s">
        <v>40</v>
      </c>
      <c r="E2334" s="10" t="s">
        <v>30</v>
      </c>
      <c r="F2334" s="10">
        <v>585</v>
      </c>
      <c r="G2334" s="10">
        <v>638</v>
      </c>
      <c r="H2334" s="11">
        <f>SUMIFS(AA:AA,$A:$A,EOMONTH($A2334,-1),$B:$B,$B2334)</f>
        <v>100</v>
      </c>
      <c r="I2334" s="63">
        <f>ROUND(SUMIFS(AC:AC,$A:$A,EOMONTH($A2334,-1),$B:$B,$B2334),2)</f>
        <v>47.6</v>
      </c>
      <c r="J2334" s="11">
        <f>SUMIFS(AB:AB,$A:$A,EOMONTH($A2334,-1),$B:$B,$B2334)</f>
        <v>7113.12</v>
      </c>
      <c r="K2334" s="13">
        <v>0</v>
      </c>
      <c r="L2334" s="25">
        <v>0</v>
      </c>
      <c r="M2334" s="15">
        <v>0</v>
      </c>
      <c r="N2334" s="14">
        <v>0</v>
      </c>
      <c r="O2334" s="16">
        <v>100</v>
      </c>
      <c r="P2334" s="16">
        <v>8850</v>
      </c>
      <c r="Q2334" s="16">
        <v>0</v>
      </c>
      <c r="R2334" s="16">
        <f>Q2334*16.876/100</f>
        <v>0</v>
      </c>
      <c r="S2334" s="17">
        <f t="shared" si="252"/>
        <v>0</v>
      </c>
      <c r="T2334" s="16">
        <v>0</v>
      </c>
      <c r="U2334" s="18">
        <f t="shared" si="253"/>
        <v>63.8</v>
      </c>
      <c r="V2334" s="18">
        <f t="shared" si="254"/>
        <v>0</v>
      </c>
      <c r="W2334" s="18">
        <f t="shared" si="255"/>
        <v>0</v>
      </c>
      <c r="X2334" s="27"/>
      <c r="Y2334" s="19">
        <f t="shared" si="256"/>
        <v>0</v>
      </c>
      <c r="Z2334" s="18">
        <f t="shared" si="257"/>
        <v>63.8</v>
      </c>
      <c r="AA2334" s="12">
        <v>0</v>
      </c>
      <c r="AB2334" s="12">
        <v>0</v>
      </c>
      <c r="AC2334" s="28">
        <f>+I2334+Y2334-Z2334</f>
        <v>-16.199999999999996</v>
      </c>
      <c r="AD2334" s="20">
        <f t="shared" si="258"/>
        <v>20</v>
      </c>
      <c r="AE2334">
        <v>120</v>
      </c>
    </row>
    <row r="2335" spans="1:31" x14ac:dyDescent="0.25">
      <c r="A2335" s="9">
        <v>45138</v>
      </c>
      <c r="B2335" s="10" t="s">
        <v>250</v>
      </c>
      <c r="C2335" s="10" t="s">
        <v>213</v>
      </c>
      <c r="D2335" s="10" t="s">
        <v>40</v>
      </c>
      <c r="E2335" s="10" t="s">
        <v>30</v>
      </c>
      <c r="F2335" s="10">
        <v>585</v>
      </c>
      <c r="G2335" s="10">
        <v>638</v>
      </c>
      <c r="H2335" s="11">
        <f>SUMIFS(AA:AA,$A:$A,EOMONTH($A2335,-1),$B:$B,$B2335)</f>
        <v>247</v>
      </c>
      <c r="I2335" s="63">
        <f>ROUND(SUMIFS(AC:AC,$A:$A,EOMONTH($A2335,-1),$B:$B,$B2335),2)</f>
        <v>-528.86</v>
      </c>
      <c r="J2335" s="11">
        <f>SUMIFS(AB:AB,$A:$A,EOMONTH($A2335,-1),$B:$B,$B2335)</f>
        <v>16853.75</v>
      </c>
      <c r="K2335" s="13">
        <v>0</v>
      </c>
      <c r="L2335" s="25">
        <v>0</v>
      </c>
      <c r="M2335" s="15">
        <v>465</v>
      </c>
      <c r="N2335" s="14">
        <v>25628.25</v>
      </c>
      <c r="O2335" s="16">
        <v>575</v>
      </c>
      <c r="P2335" s="16">
        <v>50285.14</v>
      </c>
      <c r="Q2335" s="16">
        <v>0</v>
      </c>
      <c r="R2335" s="16">
        <f>Q2335*16.876/100</f>
        <v>0</v>
      </c>
      <c r="S2335" s="17">
        <f t="shared" si="252"/>
        <v>0</v>
      </c>
      <c r="T2335" s="16">
        <v>0</v>
      </c>
      <c r="U2335" s="18">
        <f t="shared" si="253"/>
        <v>157.58600000000001</v>
      </c>
      <c r="V2335" s="18">
        <f t="shared" si="254"/>
        <v>272.02499999999998</v>
      </c>
      <c r="W2335" s="18">
        <f t="shared" si="255"/>
        <v>45.670277249999998</v>
      </c>
      <c r="X2335" s="27"/>
      <c r="Y2335" s="19">
        <f t="shared" si="256"/>
        <v>317.69527725</v>
      </c>
      <c r="Z2335" s="18">
        <f t="shared" si="257"/>
        <v>366.85</v>
      </c>
      <c r="AA2335" s="12">
        <v>137</v>
      </c>
      <c r="AB2335" s="12">
        <v>7550.69</v>
      </c>
      <c r="AC2335" s="28">
        <f>+I2335+Y2335-Z2335</f>
        <v>-578.01472275000003</v>
      </c>
      <c r="AD2335" s="20">
        <f t="shared" si="258"/>
        <v>580</v>
      </c>
      <c r="AE2335">
        <v>80</v>
      </c>
    </row>
    <row r="2336" spans="1:31" x14ac:dyDescent="0.25">
      <c r="A2336" s="9">
        <v>45138</v>
      </c>
      <c r="B2336" s="10" t="s">
        <v>251</v>
      </c>
      <c r="C2336" s="10" t="s">
        <v>213</v>
      </c>
      <c r="D2336" s="10" t="s">
        <v>40</v>
      </c>
      <c r="E2336" s="10" t="s">
        <v>30</v>
      </c>
      <c r="F2336" s="10">
        <v>585</v>
      </c>
      <c r="G2336" s="10">
        <v>638</v>
      </c>
      <c r="H2336" s="11">
        <f>SUMIFS(AA:AA,$A:$A,EOMONTH($A2336,-1),$B:$B,$B2336)</f>
        <v>91</v>
      </c>
      <c r="I2336" s="63">
        <f>ROUND(SUMIFS(AC:AC,$A:$A,EOMONTH($A2336,-1),$B:$B,$B2336),2)</f>
        <v>-379.13</v>
      </c>
      <c r="J2336" s="11">
        <f>SUMIFS(AB:AB,$A:$A,EOMONTH($A2336,-1),$B:$B,$B2336)</f>
        <v>6209.93</v>
      </c>
      <c r="K2336" s="13">
        <v>0</v>
      </c>
      <c r="L2336" s="25">
        <v>0</v>
      </c>
      <c r="M2336" s="15">
        <v>981</v>
      </c>
      <c r="N2336" s="14">
        <v>54210.97</v>
      </c>
      <c r="O2336" s="16">
        <v>654</v>
      </c>
      <c r="P2336" s="16">
        <v>57578.12</v>
      </c>
      <c r="Q2336" s="16">
        <v>0</v>
      </c>
      <c r="R2336" s="16">
        <f>Q2336*16.876/100</f>
        <v>0</v>
      </c>
      <c r="S2336" s="17">
        <f t="shared" si="252"/>
        <v>0</v>
      </c>
      <c r="T2336" s="16">
        <v>0</v>
      </c>
      <c r="U2336" s="18">
        <f t="shared" si="253"/>
        <v>58.058</v>
      </c>
      <c r="V2336" s="18">
        <f t="shared" si="254"/>
        <v>573.88499999999999</v>
      </c>
      <c r="W2336" s="18">
        <f t="shared" si="255"/>
        <v>96.349552650000007</v>
      </c>
      <c r="X2336" s="27"/>
      <c r="Y2336" s="19">
        <f t="shared" si="256"/>
        <v>670.23455264999996</v>
      </c>
      <c r="Z2336" s="18">
        <f t="shared" si="257"/>
        <v>417.25200000000001</v>
      </c>
      <c r="AA2336" s="12">
        <v>418</v>
      </c>
      <c r="AB2336" s="12">
        <v>23099.07</v>
      </c>
      <c r="AC2336" s="28">
        <f>+I2336+Y2336-Z2336</f>
        <v>-126.14744735000005</v>
      </c>
      <c r="AD2336" s="20">
        <f t="shared" si="258"/>
        <v>130</v>
      </c>
      <c r="AE2336">
        <v>130</v>
      </c>
    </row>
    <row r="2337" spans="1:31" x14ac:dyDescent="0.25">
      <c r="A2337" s="9">
        <v>45138</v>
      </c>
      <c r="B2337" s="10" t="s">
        <v>252</v>
      </c>
      <c r="C2337" s="10" t="s">
        <v>213</v>
      </c>
      <c r="D2337" s="10" t="s">
        <v>40</v>
      </c>
      <c r="E2337" s="10" t="s">
        <v>30</v>
      </c>
      <c r="F2337" s="10">
        <v>585</v>
      </c>
      <c r="G2337" s="10">
        <v>638</v>
      </c>
      <c r="H2337" s="11">
        <f>SUMIFS(AA:AA,$A:$A,EOMONTH($A2337,-1),$B:$B,$B2337)</f>
        <v>31</v>
      </c>
      <c r="I2337" s="63">
        <f>ROUND(SUMIFS(AC:AC,$A:$A,EOMONTH($A2337,-1),$B:$B,$B2337),2)</f>
        <v>-56</v>
      </c>
      <c r="J2337" s="11">
        <f>SUMIFS(AB:AB,$A:$A,EOMONTH($A2337,-1),$B:$B,$B2337)</f>
        <v>2206.9</v>
      </c>
      <c r="K2337" s="13">
        <v>0</v>
      </c>
      <c r="L2337" s="25">
        <v>0</v>
      </c>
      <c r="M2337" s="15">
        <v>121</v>
      </c>
      <c r="N2337" s="14">
        <v>6662.42</v>
      </c>
      <c r="O2337" s="16">
        <v>131</v>
      </c>
      <c r="P2337" s="16">
        <v>11692.23</v>
      </c>
      <c r="Q2337" s="16">
        <v>0</v>
      </c>
      <c r="R2337" s="16">
        <f>Q2337*16.876/100</f>
        <v>0</v>
      </c>
      <c r="S2337" s="17">
        <f t="shared" si="252"/>
        <v>0</v>
      </c>
      <c r="T2337" s="16">
        <v>0</v>
      </c>
      <c r="U2337" s="18">
        <f t="shared" si="253"/>
        <v>19.777999999999999</v>
      </c>
      <c r="V2337" s="18">
        <f t="shared" si="254"/>
        <v>70.784999999999997</v>
      </c>
      <c r="W2337" s="18">
        <f t="shared" si="255"/>
        <v>11.884093650000001</v>
      </c>
      <c r="X2337" s="27"/>
      <c r="Y2337" s="19">
        <f t="shared" si="256"/>
        <v>82.669093649999994</v>
      </c>
      <c r="Z2337" s="18">
        <f t="shared" si="257"/>
        <v>83.578000000000003</v>
      </c>
      <c r="AA2337" s="12">
        <v>21</v>
      </c>
      <c r="AB2337" s="12">
        <v>1156.29</v>
      </c>
      <c r="AC2337" s="28">
        <f>+I2337+Y2337-Z2337</f>
        <v>-56.908906350000009</v>
      </c>
      <c r="AD2337" s="20">
        <f t="shared" si="258"/>
        <v>60</v>
      </c>
      <c r="AE2337">
        <v>60</v>
      </c>
    </row>
    <row r="2338" spans="1:31" x14ac:dyDescent="0.25">
      <c r="A2338" s="9">
        <v>45138</v>
      </c>
      <c r="B2338" s="10" t="s">
        <v>253</v>
      </c>
      <c r="C2338" s="10" t="s">
        <v>213</v>
      </c>
      <c r="D2338" s="10" t="s">
        <v>40</v>
      </c>
      <c r="E2338" s="10" t="s">
        <v>30</v>
      </c>
      <c r="F2338" s="10">
        <v>720</v>
      </c>
      <c r="G2338" s="10">
        <v>785</v>
      </c>
      <c r="H2338" s="11">
        <f>SUMIFS(AA:AA,$A:$A,EOMONTH($A2338,-1),$B:$B,$B2338)</f>
        <v>47</v>
      </c>
      <c r="I2338" s="63">
        <f>ROUND(SUMIFS(AC:AC,$A:$A,EOMONTH($A2338,-1),$B:$B,$B2338),2)</f>
        <v>79.36</v>
      </c>
      <c r="J2338" s="11">
        <f>SUMIFS(AB:AB,$A:$A,EOMONTH($A2338,-1),$B:$B,$B2338)</f>
        <v>3739.03</v>
      </c>
      <c r="K2338" s="13">
        <v>0</v>
      </c>
      <c r="L2338" s="25">
        <v>0</v>
      </c>
      <c r="M2338" s="15">
        <v>1830</v>
      </c>
      <c r="N2338" s="14">
        <v>134853.88</v>
      </c>
      <c r="O2338" s="16">
        <v>939</v>
      </c>
      <c r="P2338" s="16">
        <v>108162.72</v>
      </c>
      <c r="Q2338" s="16">
        <v>0</v>
      </c>
      <c r="R2338" s="16">
        <f>Q2338*16.876/100</f>
        <v>0</v>
      </c>
      <c r="S2338" s="17">
        <f t="shared" si="252"/>
        <v>0</v>
      </c>
      <c r="T2338" s="16">
        <v>0</v>
      </c>
      <c r="U2338" s="18">
        <f t="shared" si="253"/>
        <v>36.895000000000003</v>
      </c>
      <c r="V2338" s="18">
        <f t="shared" si="254"/>
        <v>1317.6</v>
      </c>
      <c r="W2338" s="18">
        <f t="shared" si="255"/>
        <v>221.21186399999999</v>
      </c>
      <c r="X2338" s="27"/>
      <c r="Y2338" s="19">
        <f t="shared" si="256"/>
        <v>1538.8118639999998</v>
      </c>
      <c r="Z2338" s="18">
        <f t="shared" si="257"/>
        <v>737.11500000000001</v>
      </c>
      <c r="AA2338" s="12">
        <v>938</v>
      </c>
      <c r="AB2338" s="12">
        <v>69060.98</v>
      </c>
      <c r="AC2338" s="28">
        <f>+I2338+Y2338-Z2338</f>
        <v>881.05686399999968</v>
      </c>
      <c r="AD2338" s="20">
        <f t="shared" si="258"/>
        <v>0</v>
      </c>
      <c r="AE2338">
        <v>0</v>
      </c>
    </row>
    <row r="2339" spans="1:31" x14ac:dyDescent="0.25">
      <c r="A2339" s="9">
        <v>45138</v>
      </c>
      <c r="B2339" s="10" t="s">
        <v>254</v>
      </c>
      <c r="C2339" s="10" t="s">
        <v>213</v>
      </c>
      <c r="D2339" s="10" t="s">
        <v>40</v>
      </c>
      <c r="E2339" s="10" t="s">
        <v>30</v>
      </c>
      <c r="F2339" s="10">
        <v>720</v>
      </c>
      <c r="G2339" s="10">
        <v>785</v>
      </c>
      <c r="H2339" s="11">
        <f>SUMIFS(AA:AA,$A:$A,EOMONTH($A2339,-1),$B:$B,$B2339)</f>
        <v>513</v>
      </c>
      <c r="I2339" s="63">
        <f>ROUND(SUMIFS(AC:AC,$A:$A,EOMONTH($A2339,-1),$B:$B,$B2339),2)</f>
        <v>341.67</v>
      </c>
      <c r="J2339" s="11">
        <f>SUMIFS(AB:AB,$A:$A,EOMONTH($A2339,-1),$B:$B,$B2339)</f>
        <v>39600.32</v>
      </c>
      <c r="K2339" s="13">
        <v>0</v>
      </c>
      <c r="L2339" s="25">
        <v>0</v>
      </c>
      <c r="M2339" s="15">
        <v>734</v>
      </c>
      <c r="N2339" s="14">
        <v>52821.57</v>
      </c>
      <c r="O2339" s="16">
        <v>370</v>
      </c>
      <c r="P2339" s="16">
        <v>42392.13</v>
      </c>
      <c r="Q2339" s="16">
        <v>0</v>
      </c>
      <c r="R2339" s="16">
        <f>Q2339*16.876/100</f>
        <v>0</v>
      </c>
      <c r="S2339" s="17">
        <f t="shared" si="252"/>
        <v>0</v>
      </c>
      <c r="T2339" s="16">
        <v>0</v>
      </c>
      <c r="U2339" s="18">
        <f t="shared" si="253"/>
        <v>402.70499999999998</v>
      </c>
      <c r="V2339" s="18">
        <f t="shared" si="254"/>
        <v>528.48</v>
      </c>
      <c r="W2339" s="18">
        <f t="shared" si="255"/>
        <v>88.726507200000015</v>
      </c>
      <c r="X2339" s="27"/>
      <c r="Y2339" s="19">
        <f t="shared" si="256"/>
        <v>617.20650720000003</v>
      </c>
      <c r="Z2339" s="18">
        <f t="shared" si="257"/>
        <v>290.45</v>
      </c>
      <c r="AA2339" s="12">
        <v>877</v>
      </c>
      <c r="AB2339" s="12">
        <v>64506.53</v>
      </c>
      <c r="AC2339" s="28">
        <f>+I2339+Y2339-Z2339</f>
        <v>668.42650720000006</v>
      </c>
      <c r="AD2339" s="20">
        <f t="shared" si="258"/>
        <v>0</v>
      </c>
      <c r="AE2339">
        <v>0</v>
      </c>
    </row>
    <row r="2340" spans="1:31" x14ac:dyDescent="0.25">
      <c r="A2340" s="9">
        <v>45138</v>
      </c>
      <c r="B2340" s="10" t="s">
        <v>255</v>
      </c>
      <c r="C2340" s="10" t="s">
        <v>213</v>
      </c>
      <c r="D2340" s="10" t="s">
        <v>40</v>
      </c>
      <c r="E2340" s="10" t="s">
        <v>30</v>
      </c>
      <c r="F2340" s="10">
        <v>720</v>
      </c>
      <c r="G2340" s="10">
        <v>785</v>
      </c>
      <c r="H2340" s="11">
        <f>SUMIFS(AA:AA,$A:$A,EOMONTH($A2340,-1),$B:$B,$B2340)</f>
        <v>666</v>
      </c>
      <c r="I2340" s="63">
        <f>ROUND(SUMIFS(AC:AC,$A:$A,EOMONTH($A2340,-1),$B:$B,$B2340),2)</f>
        <v>353.11</v>
      </c>
      <c r="J2340" s="11">
        <f>SUMIFS(AB:AB,$A:$A,EOMONTH($A2340,-1),$B:$B,$B2340)</f>
        <v>47763.06</v>
      </c>
      <c r="K2340" s="13">
        <v>0</v>
      </c>
      <c r="L2340" s="25">
        <v>0</v>
      </c>
      <c r="M2340" s="15">
        <v>912</v>
      </c>
      <c r="N2340" s="14">
        <v>62049.03</v>
      </c>
      <c r="O2340" s="21">
        <v>398</v>
      </c>
      <c r="P2340" s="16">
        <v>45657.91</v>
      </c>
      <c r="Q2340" s="21">
        <v>625</v>
      </c>
      <c r="R2340" s="16">
        <f>Q2340*16.876/100</f>
        <v>105.47499999999999</v>
      </c>
      <c r="S2340" s="17">
        <f t="shared" si="252"/>
        <v>730.47500000000002</v>
      </c>
      <c r="T2340" s="16">
        <v>43575</v>
      </c>
      <c r="U2340" s="18">
        <f t="shared" si="253"/>
        <v>522.80999999999995</v>
      </c>
      <c r="V2340" s="18">
        <f t="shared" si="254"/>
        <v>656.64</v>
      </c>
      <c r="W2340" s="18">
        <f t="shared" si="255"/>
        <v>110.24328960000001</v>
      </c>
      <c r="X2340" s="27"/>
      <c r="Y2340" s="19">
        <f t="shared" si="256"/>
        <v>766.88328960000001</v>
      </c>
      <c r="Z2340" s="18">
        <f t="shared" si="257"/>
        <v>312.43</v>
      </c>
      <c r="AA2340" s="12">
        <v>555</v>
      </c>
      <c r="AB2340" s="12">
        <v>38601.089999999997</v>
      </c>
      <c r="AC2340" s="28">
        <f>+I2340+Y2340-Z2340</f>
        <v>807.56328959999996</v>
      </c>
      <c r="AD2340" s="20">
        <f t="shared" si="258"/>
        <v>0</v>
      </c>
      <c r="AE2340">
        <v>0</v>
      </c>
    </row>
    <row r="2341" spans="1:31" x14ac:dyDescent="0.25">
      <c r="A2341" s="9">
        <v>45138</v>
      </c>
      <c r="B2341" s="10" t="s">
        <v>256</v>
      </c>
      <c r="C2341" s="10" t="s">
        <v>213</v>
      </c>
      <c r="D2341" s="10" t="s">
        <v>40</v>
      </c>
      <c r="E2341" s="10" t="s">
        <v>30</v>
      </c>
      <c r="F2341" s="10">
        <v>720</v>
      </c>
      <c r="G2341" s="10">
        <v>785</v>
      </c>
      <c r="H2341" s="11">
        <f>SUMIFS(AA:AA,$A:$A,EOMONTH($A2341,-1),$B:$B,$B2341)</f>
        <v>147</v>
      </c>
      <c r="I2341" s="63">
        <f>ROUND(SUMIFS(AC:AC,$A:$A,EOMONTH($A2341,-1),$B:$B,$B2341),2)</f>
        <v>152.55000000000001</v>
      </c>
      <c r="J2341" s="11">
        <f>SUMIFS(AB:AB,$A:$A,EOMONTH($A2341,-1),$B:$B,$B2341)</f>
        <v>11111.97</v>
      </c>
      <c r="K2341" s="13">
        <v>0</v>
      </c>
      <c r="L2341" s="25">
        <v>0</v>
      </c>
      <c r="M2341" s="15">
        <v>0</v>
      </c>
      <c r="N2341" s="14">
        <v>0</v>
      </c>
      <c r="O2341" s="16">
        <v>40</v>
      </c>
      <c r="P2341" s="16">
        <v>4784.8</v>
      </c>
      <c r="Q2341" s="16">
        <v>0</v>
      </c>
      <c r="R2341" s="16">
        <f>Q2341*16.876/100</f>
        <v>0</v>
      </c>
      <c r="S2341" s="17">
        <f t="shared" si="252"/>
        <v>0</v>
      </c>
      <c r="T2341" s="16">
        <v>0</v>
      </c>
      <c r="U2341" s="18">
        <f t="shared" si="253"/>
        <v>115.395</v>
      </c>
      <c r="V2341" s="18">
        <f t="shared" si="254"/>
        <v>0</v>
      </c>
      <c r="W2341" s="18">
        <f t="shared" si="255"/>
        <v>0</v>
      </c>
      <c r="X2341" s="27"/>
      <c r="Y2341" s="19">
        <f t="shared" si="256"/>
        <v>0</v>
      </c>
      <c r="Z2341" s="18">
        <f t="shared" si="257"/>
        <v>31.4</v>
      </c>
      <c r="AA2341" s="12">
        <v>107</v>
      </c>
      <c r="AB2341" s="12">
        <v>8088.3</v>
      </c>
      <c r="AC2341" s="28">
        <f>+I2341+Y2341-Z2341</f>
        <v>121.15</v>
      </c>
      <c r="AD2341" s="20">
        <f t="shared" si="258"/>
        <v>0</v>
      </c>
      <c r="AE2341">
        <v>0</v>
      </c>
    </row>
    <row r="2342" spans="1:31" x14ac:dyDescent="0.25">
      <c r="A2342" s="9">
        <v>45138</v>
      </c>
      <c r="B2342" s="10" t="s">
        <v>257</v>
      </c>
      <c r="C2342" s="10" t="s">
        <v>213</v>
      </c>
      <c r="D2342" s="10" t="s">
        <v>40</v>
      </c>
      <c r="E2342" s="10" t="s">
        <v>30</v>
      </c>
      <c r="F2342" s="10">
        <v>720</v>
      </c>
      <c r="G2342" s="10">
        <v>785</v>
      </c>
      <c r="H2342" s="11">
        <f>SUMIFS(AA:AA,$A:$A,EOMONTH($A2342,-1),$B:$B,$B2342)</f>
        <v>107</v>
      </c>
      <c r="I2342" s="63">
        <f>ROUND(SUMIFS(AC:AC,$A:$A,EOMONTH($A2342,-1),$B:$B,$B2342),2)</f>
        <v>90.94</v>
      </c>
      <c r="J2342" s="11">
        <f>SUMIFS(AB:AB,$A:$A,EOMONTH($A2342,-1),$B:$B,$B2342)</f>
        <v>7955.69</v>
      </c>
      <c r="K2342" s="13">
        <v>0</v>
      </c>
      <c r="L2342" s="25">
        <v>0</v>
      </c>
      <c r="M2342" s="15">
        <v>0</v>
      </c>
      <c r="N2342" s="14">
        <v>0</v>
      </c>
      <c r="O2342" s="16">
        <v>40</v>
      </c>
      <c r="P2342" s="16">
        <v>4784.8</v>
      </c>
      <c r="Q2342" s="16">
        <v>0</v>
      </c>
      <c r="R2342" s="16">
        <f>Q2342*16.876/100</f>
        <v>0</v>
      </c>
      <c r="S2342" s="17">
        <f t="shared" si="252"/>
        <v>0</v>
      </c>
      <c r="T2342" s="16">
        <v>0</v>
      </c>
      <c r="U2342" s="18">
        <f t="shared" si="253"/>
        <v>83.995000000000005</v>
      </c>
      <c r="V2342" s="18">
        <f t="shared" si="254"/>
        <v>0</v>
      </c>
      <c r="W2342" s="18">
        <f t="shared" si="255"/>
        <v>0</v>
      </c>
      <c r="X2342" s="27"/>
      <c r="Y2342" s="19">
        <f t="shared" si="256"/>
        <v>0</v>
      </c>
      <c r="Z2342" s="18">
        <f t="shared" si="257"/>
        <v>31.4</v>
      </c>
      <c r="AA2342" s="12">
        <v>67</v>
      </c>
      <c r="AB2342" s="12">
        <v>4981.6000000000004</v>
      </c>
      <c r="AC2342" s="28">
        <f>+I2342+Y2342-Z2342</f>
        <v>59.54</v>
      </c>
      <c r="AD2342" s="20">
        <f t="shared" si="258"/>
        <v>0</v>
      </c>
      <c r="AE2342">
        <v>0</v>
      </c>
    </row>
    <row r="2343" spans="1:31" x14ac:dyDescent="0.25">
      <c r="A2343" s="9">
        <v>45138</v>
      </c>
      <c r="B2343" s="10" t="s">
        <v>258</v>
      </c>
      <c r="C2343" s="10" t="s">
        <v>213</v>
      </c>
      <c r="D2343" s="10" t="s">
        <v>40</v>
      </c>
      <c r="E2343" s="10" t="s">
        <v>30</v>
      </c>
      <c r="F2343" s="10">
        <v>720</v>
      </c>
      <c r="G2343" s="10">
        <v>785</v>
      </c>
      <c r="H2343" s="11">
        <f>SUMIFS(AA:AA,$A:$A,EOMONTH($A2343,-1),$B:$B,$B2343)</f>
        <v>105</v>
      </c>
      <c r="I2343" s="63">
        <f>ROUND(SUMIFS(AC:AC,$A:$A,EOMONTH($A2343,-1),$B:$B,$B2343),2)</f>
        <v>105.21</v>
      </c>
      <c r="J2343" s="11">
        <f>SUMIFS(AB:AB,$A:$A,EOMONTH($A2343,-1),$B:$B,$B2343)</f>
        <v>8400.75</v>
      </c>
      <c r="K2343" s="13">
        <v>0</v>
      </c>
      <c r="L2343" s="25">
        <v>0</v>
      </c>
      <c r="M2343" s="15">
        <v>110</v>
      </c>
      <c r="N2343" s="14">
        <v>8045.98</v>
      </c>
      <c r="O2343" s="16">
        <v>80</v>
      </c>
      <c r="P2343" s="16">
        <v>9442.4</v>
      </c>
      <c r="Q2343" s="16">
        <v>0</v>
      </c>
      <c r="R2343" s="16">
        <f>Q2343*16.876/100</f>
        <v>0</v>
      </c>
      <c r="S2343" s="17">
        <f t="shared" si="252"/>
        <v>0</v>
      </c>
      <c r="T2343" s="16">
        <v>0</v>
      </c>
      <c r="U2343" s="18">
        <f t="shared" si="253"/>
        <v>82.424999999999997</v>
      </c>
      <c r="V2343" s="18">
        <f t="shared" si="254"/>
        <v>79.2</v>
      </c>
      <c r="W2343" s="18">
        <f t="shared" si="255"/>
        <v>13.296888000000001</v>
      </c>
      <c r="X2343" s="27"/>
      <c r="Y2343" s="19">
        <f t="shared" si="256"/>
        <v>92.496887999999998</v>
      </c>
      <c r="Z2343" s="18">
        <f t="shared" si="257"/>
        <v>62.8</v>
      </c>
      <c r="AA2343" s="12">
        <v>135</v>
      </c>
      <c r="AB2343" s="12">
        <v>10327.01</v>
      </c>
      <c r="AC2343" s="28">
        <f>+I2343+Y2343-Z2343</f>
        <v>134.90688799999998</v>
      </c>
      <c r="AD2343" s="20">
        <f t="shared" si="258"/>
        <v>0</v>
      </c>
      <c r="AE2343">
        <v>0</v>
      </c>
    </row>
    <row r="2344" spans="1:31" x14ac:dyDescent="0.25">
      <c r="A2344" s="9">
        <v>45138</v>
      </c>
      <c r="B2344" s="10" t="s">
        <v>259</v>
      </c>
      <c r="C2344" s="10" t="s">
        <v>213</v>
      </c>
      <c r="D2344" s="10" t="s">
        <v>40</v>
      </c>
      <c r="E2344" s="10" t="s">
        <v>30</v>
      </c>
      <c r="F2344" s="10">
        <v>800</v>
      </c>
      <c r="G2344" s="10">
        <v>872</v>
      </c>
      <c r="H2344" s="11">
        <f>SUMIFS(AA:AA,$A:$A,EOMONTH($A2344,-1),$B:$B,$B2344)</f>
        <v>536</v>
      </c>
      <c r="I2344" s="63">
        <f>ROUND(SUMIFS(AC:AC,$A:$A,EOMONTH($A2344,-1),$B:$B,$B2344),2)</f>
        <v>219.7</v>
      </c>
      <c r="J2344" s="11">
        <f>SUMIFS(AB:AB,$A:$A,EOMONTH($A2344,-1),$B:$B,$B2344)</f>
        <v>47329.2</v>
      </c>
      <c r="K2344" s="13">
        <v>0</v>
      </c>
      <c r="L2344" s="25">
        <v>0</v>
      </c>
      <c r="M2344" s="15">
        <v>1449</v>
      </c>
      <c r="N2344" s="14">
        <v>119337.96</v>
      </c>
      <c r="O2344" s="16">
        <v>690</v>
      </c>
      <c r="P2344" s="16">
        <v>94271.39</v>
      </c>
      <c r="Q2344" s="16">
        <v>0</v>
      </c>
      <c r="R2344" s="16">
        <f>Q2344*16.876/100</f>
        <v>0</v>
      </c>
      <c r="S2344" s="17">
        <f t="shared" si="252"/>
        <v>0</v>
      </c>
      <c r="T2344" s="16">
        <v>0</v>
      </c>
      <c r="U2344" s="18">
        <f t="shared" si="253"/>
        <v>467.392</v>
      </c>
      <c r="V2344" s="18">
        <f t="shared" si="254"/>
        <v>1159.2</v>
      </c>
      <c r="W2344" s="18">
        <f t="shared" si="255"/>
        <v>194.61808800000003</v>
      </c>
      <c r="X2344" s="27"/>
      <c r="Y2344" s="19">
        <f t="shared" si="256"/>
        <v>1353.818088</v>
      </c>
      <c r="Z2344" s="18">
        <f t="shared" si="257"/>
        <v>601.67999999999995</v>
      </c>
      <c r="AA2344" s="12">
        <v>1295</v>
      </c>
      <c r="AB2344" s="12">
        <v>107588.54</v>
      </c>
      <c r="AC2344" s="28">
        <f>+I2344+Y2344-Z2344</f>
        <v>971.83808800000008</v>
      </c>
      <c r="AD2344" s="20">
        <f t="shared" si="258"/>
        <v>0</v>
      </c>
      <c r="AE2344">
        <v>0</v>
      </c>
    </row>
    <row r="2345" spans="1:31" x14ac:dyDescent="0.25">
      <c r="A2345" s="9">
        <v>45138</v>
      </c>
      <c r="B2345" s="10" t="s">
        <v>260</v>
      </c>
      <c r="C2345" s="10" t="s">
        <v>213</v>
      </c>
      <c r="D2345" s="10" t="s">
        <v>40</v>
      </c>
      <c r="E2345" s="10" t="s">
        <v>30</v>
      </c>
      <c r="F2345" s="10">
        <v>800</v>
      </c>
      <c r="G2345" s="10">
        <v>872</v>
      </c>
      <c r="H2345" s="11">
        <f>SUMIFS(AA:AA,$A:$A,EOMONTH($A2345,-1),$B:$B,$B2345)</f>
        <v>47</v>
      </c>
      <c r="I2345" s="63">
        <f>ROUND(SUMIFS(AC:AC,$A:$A,EOMONTH($A2345,-1),$B:$B,$B2345),2)</f>
        <v>30.31</v>
      </c>
      <c r="J2345" s="11">
        <f>SUMIFS(AB:AB,$A:$A,EOMONTH($A2345,-1),$B:$B,$B2345)</f>
        <v>4222.13</v>
      </c>
      <c r="K2345" s="13">
        <v>0</v>
      </c>
      <c r="L2345" s="25">
        <v>0</v>
      </c>
      <c r="M2345" s="15">
        <v>0</v>
      </c>
      <c r="N2345" s="14">
        <v>0</v>
      </c>
      <c r="O2345" s="16">
        <v>40</v>
      </c>
      <c r="P2345" s="16">
        <v>5775.2</v>
      </c>
      <c r="Q2345" s="16">
        <v>0</v>
      </c>
      <c r="R2345" s="16">
        <f>Q2345*16.876/100</f>
        <v>0</v>
      </c>
      <c r="S2345" s="17">
        <f t="shared" si="252"/>
        <v>0</v>
      </c>
      <c r="T2345" s="16">
        <v>0</v>
      </c>
      <c r="U2345" s="18">
        <f t="shared" si="253"/>
        <v>40.984000000000002</v>
      </c>
      <c r="V2345" s="18">
        <f t="shared" si="254"/>
        <v>0</v>
      </c>
      <c r="W2345" s="18">
        <f t="shared" si="255"/>
        <v>0</v>
      </c>
      <c r="X2345" s="27"/>
      <c r="Y2345" s="19">
        <f t="shared" si="256"/>
        <v>0</v>
      </c>
      <c r="Z2345" s="18">
        <f t="shared" si="257"/>
        <v>34.880000000000003</v>
      </c>
      <c r="AA2345" s="12">
        <v>7</v>
      </c>
      <c r="AB2345" s="12">
        <v>628.83000000000004</v>
      </c>
      <c r="AC2345" s="28">
        <f>+I2345+Y2345-Z2345</f>
        <v>-4.5700000000000038</v>
      </c>
      <c r="AD2345" s="20">
        <f t="shared" si="258"/>
        <v>10</v>
      </c>
      <c r="AE2345">
        <v>10</v>
      </c>
    </row>
    <row r="2346" spans="1:31" x14ac:dyDescent="0.25">
      <c r="A2346" s="9">
        <v>45138</v>
      </c>
      <c r="B2346" s="10" t="s">
        <v>261</v>
      </c>
      <c r="C2346" s="10" t="s">
        <v>213</v>
      </c>
      <c r="D2346" s="10" t="s">
        <v>40</v>
      </c>
      <c r="E2346" s="10" t="s">
        <v>30</v>
      </c>
      <c r="F2346" s="10">
        <v>800</v>
      </c>
      <c r="G2346" s="10">
        <v>872</v>
      </c>
      <c r="H2346" s="11">
        <f>SUMIFS(AA:AA,$A:$A,EOMONTH($A2346,-1),$B:$B,$B2346)</f>
        <v>40</v>
      </c>
      <c r="I2346" s="63">
        <f>ROUND(SUMIFS(AC:AC,$A:$A,EOMONTH($A2346,-1),$B:$B,$B2346),2)</f>
        <v>0.66</v>
      </c>
      <c r="J2346" s="11">
        <f>SUMIFS(AB:AB,$A:$A,EOMONTH($A2346,-1),$B:$B,$B2346)</f>
        <v>3631.27</v>
      </c>
      <c r="K2346" s="13">
        <v>0</v>
      </c>
      <c r="L2346" s="25">
        <v>0</v>
      </c>
      <c r="M2346" s="15">
        <v>0</v>
      </c>
      <c r="N2346" s="14">
        <v>0</v>
      </c>
      <c r="O2346" s="16">
        <v>40</v>
      </c>
      <c r="P2346" s="16">
        <v>5775.2</v>
      </c>
      <c r="Q2346" s="16">
        <v>0</v>
      </c>
      <c r="R2346" s="16">
        <f>Q2346*16.876/100</f>
        <v>0</v>
      </c>
      <c r="S2346" s="17">
        <f t="shared" si="252"/>
        <v>0</v>
      </c>
      <c r="T2346" s="16">
        <v>0</v>
      </c>
      <c r="U2346" s="18">
        <f t="shared" si="253"/>
        <v>34.880000000000003</v>
      </c>
      <c r="V2346" s="18">
        <f t="shared" si="254"/>
        <v>0</v>
      </c>
      <c r="W2346" s="18">
        <f t="shared" si="255"/>
        <v>0</v>
      </c>
      <c r="X2346" s="27"/>
      <c r="Y2346" s="19">
        <f t="shared" si="256"/>
        <v>0</v>
      </c>
      <c r="Z2346" s="18">
        <f t="shared" si="257"/>
        <v>34.880000000000003</v>
      </c>
      <c r="AA2346" s="12">
        <v>0</v>
      </c>
      <c r="AB2346" s="12">
        <v>0</v>
      </c>
      <c r="AC2346" s="28">
        <f>+I2346+Y2346-Z2346</f>
        <v>-34.220000000000006</v>
      </c>
      <c r="AD2346" s="20">
        <f t="shared" si="258"/>
        <v>40</v>
      </c>
      <c r="AE2346">
        <v>40</v>
      </c>
    </row>
    <row r="2347" spans="1:31" x14ac:dyDescent="0.25">
      <c r="A2347" s="9">
        <v>45138</v>
      </c>
      <c r="B2347" s="10" t="s">
        <v>262</v>
      </c>
      <c r="C2347" s="10" t="s">
        <v>213</v>
      </c>
      <c r="D2347" s="10" t="s">
        <v>40</v>
      </c>
      <c r="E2347" s="10" t="s">
        <v>30</v>
      </c>
      <c r="F2347" s="10">
        <v>800</v>
      </c>
      <c r="G2347" s="10">
        <v>872</v>
      </c>
      <c r="H2347" s="11">
        <f>SUMIFS(AA:AA,$A:$A,EOMONTH($A2347,-1),$B:$B,$B2347)</f>
        <v>1138</v>
      </c>
      <c r="I2347" s="63">
        <f>ROUND(SUMIFS(AC:AC,$A:$A,EOMONTH($A2347,-1),$B:$B,$B2347),2)</f>
        <v>867.1</v>
      </c>
      <c r="J2347" s="11">
        <f>SUMIFS(AB:AB,$A:$A,EOMONTH($A2347,-1),$B:$B,$B2347)</f>
        <v>98523.92</v>
      </c>
      <c r="K2347" s="13">
        <v>0</v>
      </c>
      <c r="L2347" s="25">
        <v>0</v>
      </c>
      <c r="M2347" s="15">
        <v>330</v>
      </c>
      <c r="N2347" s="14">
        <v>26963.35</v>
      </c>
      <c r="O2347" s="21">
        <v>261</v>
      </c>
      <c r="P2347" s="16">
        <v>34551.93</v>
      </c>
      <c r="Q2347" s="21">
        <v>625</v>
      </c>
      <c r="R2347" s="16">
        <f>Q2347*16.876/100</f>
        <v>105.47499999999999</v>
      </c>
      <c r="S2347" s="17">
        <f t="shared" si="252"/>
        <v>730.47500000000002</v>
      </c>
      <c r="T2347" s="16">
        <v>54112.5</v>
      </c>
      <c r="U2347" s="18">
        <f t="shared" si="253"/>
        <v>992.33600000000001</v>
      </c>
      <c r="V2347" s="18">
        <f t="shared" si="254"/>
        <v>264</v>
      </c>
      <c r="W2347" s="18">
        <f t="shared" si="255"/>
        <v>44.322960000000002</v>
      </c>
      <c r="X2347" s="27"/>
      <c r="Y2347" s="19">
        <f t="shared" si="256"/>
        <v>308.32296000000002</v>
      </c>
      <c r="Z2347" s="18">
        <f t="shared" si="257"/>
        <v>227.59200000000001</v>
      </c>
      <c r="AA2347" s="12">
        <v>582</v>
      </c>
      <c r="AB2347" s="12">
        <v>48974.78</v>
      </c>
      <c r="AC2347" s="28">
        <f>+I2347+Y2347-Z2347</f>
        <v>947.83096000000012</v>
      </c>
      <c r="AD2347" s="20">
        <f t="shared" si="258"/>
        <v>0</v>
      </c>
      <c r="AE2347">
        <v>0</v>
      </c>
    </row>
    <row r="2348" spans="1:31" x14ac:dyDescent="0.25">
      <c r="A2348" s="9">
        <v>45138</v>
      </c>
      <c r="B2348" s="10" t="s">
        <v>263</v>
      </c>
      <c r="C2348" s="10" t="s">
        <v>213</v>
      </c>
      <c r="D2348" s="10" t="s">
        <v>40</v>
      </c>
      <c r="E2348" s="10" t="s">
        <v>30</v>
      </c>
      <c r="F2348" s="10">
        <v>800</v>
      </c>
      <c r="G2348" s="10">
        <v>872</v>
      </c>
      <c r="H2348" s="11">
        <f>SUMIFS(AA:AA,$A:$A,EOMONTH($A2348,-1),$B:$B,$B2348)</f>
        <v>557</v>
      </c>
      <c r="I2348" s="63">
        <f>ROUND(SUMIFS(AC:AC,$A:$A,EOMONTH($A2348,-1),$B:$B,$B2348),2)</f>
        <v>305.19</v>
      </c>
      <c r="J2348" s="11">
        <f>SUMIFS(AB:AB,$A:$A,EOMONTH($A2348,-1),$B:$B,$B2348)</f>
        <v>48834.67</v>
      </c>
      <c r="K2348" s="13">
        <v>0</v>
      </c>
      <c r="L2348" s="25">
        <v>0</v>
      </c>
      <c r="M2348" s="15">
        <v>397</v>
      </c>
      <c r="N2348" s="14">
        <v>32516.29</v>
      </c>
      <c r="O2348" s="16">
        <v>389</v>
      </c>
      <c r="P2348" s="16">
        <v>54379.22</v>
      </c>
      <c r="Q2348" s="16">
        <v>0</v>
      </c>
      <c r="R2348" s="16">
        <f>Q2348*16.876/100</f>
        <v>0</v>
      </c>
      <c r="S2348" s="17">
        <f t="shared" si="252"/>
        <v>0</v>
      </c>
      <c r="T2348" s="16">
        <v>0</v>
      </c>
      <c r="U2348" s="18">
        <f t="shared" si="253"/>
        <v>485.70400000000001</v>
      </c>
      <c r="V2348" s="18">
        <f t="shared" si="254"/>
        <v>317.60000000000002</v>
      </c>
      <c r="W2348" s="18">
        <f t="shared" si="255"/>
        <v>53.321864000000005</v>
      </c>
      <c r="X2348" s="27"/>
      <c r="Y2348" s="19">
        <f t="shared" si="256"/>
        <v>370.92186400000003</v>
      </c>
      <c r="Z2348" s="18">
        <f t="shared" si="257"/>
        <v>339.20800000000003</v>
      </c>
      <c r="AA2348" s="12">
        <v>565</v>
      </c>
      <c r="AB2348" s="12">
        <v>47465.47</v>
      </c>
      <c r="AC2348" s="28">
        <f>+I2348+Y2348-Z2348</f>
        <v>336.90386399999994</v>
      </c>
      <c r="AD2348" s="20">
        <f t="shared" si="258"/>
        <v>0</v>
      </c>
      <c r="AE2348">
        <v>0</v>
      </c>
    </row>
    <row r="2349" spans="1:31" x14ac:dyDescent="0.25">
      <c r="A2349" s="9">
        <v>45138</v>
      </c>
      <c r="B2349" s="10" t="s">
        <v>264</v>
      </c>
      <c r="C2349" s="10" t="s">
        <v>213</v>
      </c>
      <c r="D2349" s="10" t="s">
        <v>40</v>
      </c>
      <c r="E2349" s="10" t="s">
        <v>30</v>
      </c>
      <c r="F2349" s="10">
        <v>800</v>
      </c>
      <c r="G2349" s="10">
        <v>872</v>
      </c>
      <c r="H2349" s="11">
        <f>SUMIFS(AA:AA,$A:$A,EOMONTH($A2349,-1),$B:$B,$B2349)</f>
        <v>74</v>
      </c>
      <c r="I2349" s="63">
        <f>ROUND(SUMIFS(AC:AC,$A:$A,EOMONTH($A2349,-1),$B:$B,$B2349),2)</f>
        <v>48.88</v>
      </c>
      <c r="J2349" s="11">
        <f>SUMIFS(AB:AB,$A:$A,EOMONTH($A2349,-1),$B:$B,$B2349)</f>
        <v>6681.84</v>
      </c>
      <c r="K2349" s="13">
        <v>0</v>
      </c>
      <c r="L2349" s="25">
        <v>0</v>
      </c>
      <c r="M2349" s="15">
        <v>0</v>
      </c>
      <c r="N2349" s="14">
        <v>0</v>
      </c>
      <c r="O2349" s="16">
        <v>40</v>
      </c>
      <c r="P2349" s="16">
        <v>5775.2</v>
      </c>
      <c r="Q2349" s="16">
        <v>0</v>
      </c>
      <c r="R2349" s="16">
        <f>Q2349*16.876/100</f>
        <v>0</v>
      </c>
      <c r="S2349" s="17">
        <f t="shared" si="252"/>
        <v>0</v>
      </c>
      <c r="T2349" s="16">
        <v>0</v>
      </c>
      <c r="U2349" s="18">
        <f t="shared" si="253"/>
        <v>64.528000000000006</v>
      </c>
      <c r="V2349" s="18">
        <f t="shared" si="254"/>
        <v>0</v>
      </c>
      <c r="W2349" s="18">
        <f t="shared" si="255"/>
        <v>0</v>
      </c>
      <c r="X2349" s="27"/>
      <c r="Y2349" s="19">
        <f t="shared" si="256"/>
        <v>0</v>
      </c>
      <c r="Z2349" s="18">
        <f t="shared" si="257"/>
        <v>34.880000000000003</v>
      </c>
      <c r="AA2349" s="12">
        <v>34</v>
      </c>
      <c r="AB2349" s="12">
        <v>3070.03</v>
      </c>
      <c r="AC2349" s="28">
        <f>+I2349+Y2349-Z2349</f>
        <v>14</v>
      </c>
      <c r="AD2349" s="20">
        <f t="shared" si="258"/>
        <v>0</v>
      </c>
      <c r="AE2349">
        <v>0</v>
      </c>
    </row>
    <row r="2350" spans="1:31" x14ac:dyDescent="0.25">
      <c r="A2350" s="9">
        <v>45138</v>
      </c>
      <c r="B2350" s="10" t="s">
        <v>265</v>
      </c>
      <c r="C2350" s="10" t="s">
        <v>213</v>
      </c>
      <c r="D2350" s="10" t="s">
        <v>40</v>
      </c>
      <c r="E2350" s="10" t="s">
        <v>30</v>
      </c>
      <c r="F2350" s="10">
        <v>1200</v>
      </c>
      <c r="G2350" s="10">
        <v>1308</v>
      </c>
      <c r="H2350" s="11">
        <f>SUMIFS(AA:AA,$A:$A,EOMONTH($A2350,-1),$B:$B,$B2350)</f>
        <v>-10</v>
      </c>
      <c r="I2350" s="63">
        <f>ROUND(SUMIFS(AC:AC,$A:$A,EOMONTH($A2350,-1),$B:$B,$B2350),2)</f>
        <v>-111.8</v>
      </c>
      <c r="J2350" s="11">
        <f>SUMIFS(AB:AB,$A:$A,EOMONTH($A2350,-1),$B:$B,$B2350)</f>
        <v>-1391.9</v>
      </c>
      <c r="K2350" s="13">
        <v>0</v>
      </c>
      <c r="L2350" s="25">
        <v>0</v>
      </c>
      <c r="M2350" s="15">
        <v>609</v>
      </c>
      <c r="N2350" s="14">
        <v>75903.520000000004</v>
      </c>
      <c r="O2350" s="16">
        <v>476</v>
      </c>
      <c r="P2350" s="16">
        <v>75338.84</v>
      </c>
      <c r="Q2350" s="16">
        <v>0</v>
      </c>
      <c r="R2350" s="16">
        <f>Q2350*16.876/100</f>
        <v>0</v>
      </c>
      <c r="S2350" s="17">
        <f t="shared" si="252"/>
        <v>0</v>
      </c>
      <c r="T2350" s="16">
        <v>0</v>
      </c>
      <c r="U2350" s="18">
        <f t="shared" si="253"/>
        <v>-13.08</v>
      </c>
      <c r="V2350" s="18">
        <f t="shared" si="254"/>
        <v>730.8</v>
      </c>
      <c r="W2350" s="18">
        <f t="shared" si="255"/>
        <v>122.694012</v>
      </c>
      <c r="X2350" s="27"/>
      <c r="Y2350" s="19">
        <f t="shared" si="256"/>
        <v>853.494012</v>
      </c>
      <c r="Z2350" s="18">
        <f t="shared" si="257"/>
        <v>622.60799999999995</v>
      </c>
      <c r="AA2350" s="12">
        <v>123</v>
      </c>
      <c r="AB2350" s="12">
        <v>15330.27</v>
      </c>
      <c r="AC2350" s="28">
        <f>+I2350+Y2350-Z2350</f>
        <v>119.0860120000001</v>
      </c>
      <c r="AD2350" s="20">
        <f t="shared" si="258"/>
        <v>0</v>
      </c>
      <c r="AE2350">
        <v>0</v>
      </c>
    </row>
    <row r="2351" spans="1:31" x14ac:dyDescent="0.25">
      <c r="A2351" s="9">
        <v>45138</v>
      </c>
      <c r="B2351" s="10" t="s">
        <v>266</v>
      </c>
      <c r="C2351" s="10" t="s">
        <v>213</v>
      </c>
      <c r="D2351" s="10" t="s">
        <v>40</v>
      </c>
      <c r="E2351" s="10" t="s">
        <v>30</v>
      </c>
      <c r="F2351" s="10">
        <v>1200</v>
      </c>
      <c r="G2351" s="10">
        <v>1308</v>
      </c>
      <c r="H2351" s="11">
        <f>SUMIFS(AA:AA,$A:$A,EOMONTH($A2351,-1),$B:$B,$B2351)</f>
        <v>155</v>
      </c>
      <c r="I2351" s="63">
        <f>ROUND(SUMIFS(AC:AC,$A:$A,EOMONTH($A2351,-1),$B:$B,$B2351),2)</f>
        <v>119.99</v>
      </c>
      <c r="J2351" s="11">
        <f>SUMIFS(AB:AB,$A:$A,EOMONTH($A2351,-1),$B:$B,$B2351)</f>
        <v>21247.97</v>
      </c>
      <c r="K2351" s="13">
        <v>0</v>
      </c>
      <c r="L2351" s="25">
        <v>0</v>
      </c>
      <c r="M2351" s="15">
        <v>522</v>
      </c>
      <c r="N2351" s="14">
        <v>64463.85</v>
      </c>
      <c r="O2351" s="16">
        <v>268</v>
      </c>
      <c r="P2351" s="16">
        <v>42654.18</v>
      </c>
      <c r="Q2351" s="16">
        <v>0</v>
      </c>
      <c r="R2351" s="16">
        <f>Q2351*16.876/100</f>
        <v>0</v>
      </c>
      <c r="S2351" s="17">
        <f t="shared" si="252"/>
        <v>0</v>
      </c>
      <c r="T2351" s="16">
        <v>0</v>
      </c>
      <c r="U2351" s="18">
        <f t="shared" si="253"/>
        <v>202.74</v>
      </c>
      <c r="V2351" s="18">
        <f t="shared" si="254"/>
        <v>626.4</v>
      </c>
      <c r="W2351" s="18">
        <f t="shared" si="255"/>
        <v>105.166296</v>
      </c>
      <c r="X2351" s="27"/>
      <c r="Y2351" s="19">
        <f t="shared" si="256"/>
        <v>731.56629599999997</v>
      </c>
      <c r="Z2351" s="18">
        <f t="shared" si="257"/>
        <v>350.54399999999998</v>
      </c>
      <c r="AA2351" s="12">
        <v>409</v>
      </c>
      <c r="AB2351" s="12">
        <v>51684.480000000003</v>
      </c>
      <c r="AC2351" s="28">
        <f>+I2351+Y2351-Z2351</f>
        <v>501.01229599999999</v>
      </c>
      <c r="AD2351" s="20">
        <f t="shared" si="258"/>
        <v>0</v>
      </c>
      <c r="AE2351">
        <v>0</v>
      </c>
    </row>
    <row r="2352" spans="1:31" x14ac:dyDescent="0.25">
      <c r="A2352" s="9">
        <v>45138</v>
      </c>
      <c r="B2352" s="10" t="s">
        <v>267</v>
      </c>
      <c r="C2352" s="10" t="s">
        <v>213</v>
      </c>
      <c r="D2352" s="10" t="s">
        <v>40</v>
      </c>
      <c r="E2352" s="10" t="s">
        <v>30</v>
      </c>
      <c r="F2352" s="10">
        <v>1200</v>
      </c>
      <c r="G2352" s="10">
        <v>1308</v>
      </c>
      <c r="H2352" s="11">
        <f>SUMIFS(AA:AA,$A:$A,EOMONTH($A2352,-1),$B:$B,$B2352)</f>
        <v>107</v>
      </c>
      <c r="I2352" s="63">
        <f>ROUND(SUMIFS(AC:AC,$A:$A,EOMONTH($A2352,-1),$B:$B,$B2352),2)</f>
        <v>-32.020000000000003</v>
      </c>
      <c r="J2352" s="11">
        <f>SUMIFS(AB:AB,$A:$A,EOMONTH($A2352,-1),$B:$B,$B2352)</f>
        <v>15009.61</v>
      </c>
      <c r="K2352" s="13">
        <v>0</v>
      </c>
      <c r="L2352" s="25">
        <v>0</v>
      </c>
      <c r="M2352" s="15">
        <v>180</v>
      </c>
      <c r="N2352" s="14">
        <v>22287.46</v>
      </c>
      <c r="O2352" s="16">
        <v>157</v>
      </c>
      <c r="P2352" s="16">
        <v>31137.58</v>
      </c>
      <c r="Q2352" s="16">
        <v>0</v>
      </c>
      <c r="R2352" s="16">
        <f>Q2352*16.876/100</f>
        <v>0</v>
      </c>
      <c r="S2352" s="17">
        <f t="shared" si="252"/>
        <v>0</v>
      </c>
      <c r="T2352" s="16">
        <v>0</v>
      </c>
      <c r="U2352" s="18">
        <f t="shared" si="253"/>
        <v>139.95599999999999</v>
      </c>
      <c r="V2352" s="18">
        <f t="shared" si="254"/>
        <v>216</v>
      </c>
      <c r="W2352" s="18">
        <f t="shared" si="255"/>
        <v>36.264240000000001</v>
      </c>
      <c r="X2352" s="27"/>
      <c r="Y2352" s="19">
        <f t="shared" si="256"/>
        <v>252.26424</v>
      </c>
      <c r="Z2352" s="18">
        <f t="shared" si="257"/>
        <v>205.35599999999999</v>
      </c>
      <c r="AA2352" s="12">
        <v>130</v>
      </c>
      <c r="AB2352" s="12">
        <v>16539.48</v>
      </c>
      <c r="AC2352" s="28">
        <f>+I2352+Y2352-Z2352</f>
        <v>14.888239999999996</v>
      </c>
      <c r="AD2352" s="20">
        <f t="shared" si="258"/>
        <v>0</v>
      </c>
      <c r="AE2352">
        <v>0</v>
      </c>
    </row>
    <row r="2353" spans="1:31" x14ac:dyDescent="0.25">
      <c r="A2353" s="9">
        <v>45138</v>
      </c>
      <c r="B2353" s="10" t="s">
        <v>268</v>
      </c>
      <c r="C2353" s="10" t="s">
        <v>213</v>
      </c>
      <c r="D2353" s="10" t="s">
        <v>40</v>
      </c>
      <c r="E2353" s="10" t="s">
        <v>30</v>
      </c>
      <c r="F2353" s="10">
        <v>1150</v>
      </c>
      <c r="G2353" s="10">
        <v>1253</v>
      </c>
      <c r="H2353" s="11">
        <f>SUMIFS(AA:AA,$A:$A,EOMONTH($A2353,-1),$B:$B,$B2353)</f>
        <v>24</v>
      </c>
      <c r="I2353" s="63">
        <f>ROUND(SUMIFS(AC:AC,$A:$A,EOMONTH($A2353,-1),$B:$B,$B2353),2)</f>
        <v>7.6</v>
      </c>
      <c r="J2353" s="11">
        <f>SUMIFS(AB:AB,$A:$A,EOMONTH($A2353,-1),$B:$B,$B2353)</f>
        <v>3106.59</v>
      </c>
      <c r="K2353" s="13">
        <v>0</v>
      </c>
      <c r="L2353" s="25">
        <v>0</v>
      </c>
      <c r="M2353" s="15">
        <v>122</v>
      </c>
      <c r="N2353" s="14">
        <v>14556.62</v>
      </c>
      <c r="O2353" s="16">
        <v>24</v>
      </c>
      <c r="P2353" s="16">
        <v>4940.16</v>
      </c>
      <c r="Q2353" s="16">
        <v>0</v>
      </c>
      <c r="R2353" s="16">
        <f>Q2353*16.876/100</f>
        <v>0</v>
      </c>
      <c r="S2353" s="17">
        <f t="shared" si="252"/>
        <v>0</v>
      </c>
      <c r="T2353" s="16">
        <v>0</v>
      </c>
      <c r="U2353" s="18">
        <f t="shared" si="253"/>
        <v>30.071999999999999</v>
      </c>
      <c r="V2353" s="18">
        <f t="shared" si="254"/>
        <v>140.30000000000001</v>
      </c>
      <c r="W2353" s="18">
        <f t="shared" si="255"/>
        <v>23.554967000000005</v>
      </c>
      <c r="X2353" s="27"/>
      <c r="Y2353" s="19">
        <f t="shared" si="256"/>
        <v>163.85496700000002</v>
      </c>
      <c r="Z2353" s="18">
        <f t="shared" si="257"/>
        <v>30.071999999999999</v>
      </c>
      <c r="AA2353" s="12">
        <v>122</v>
      </c>
      <c r="AB2353" s="12">
        <v>14556.62</v>
      </c>
      <c r="AC2353" s="28">
        <f>+I2353+Y2353-Z2353</f>
        <v>141.38296700000001</v>
      </c>
      <c r="AD2353" s="20">
        <f t="shared" si="258"/>
        <v>0</v>
      </c>
      <c r="AE2353">
        <v>0</v>
      </c>
    </row>
    <row r="2354" spans="1:31" x14ac:dyDescent="0.25">
      <c r="A2354" s="9">
        <v>45138</v>
      </c>
      <c r="B2354" s="10" t="s">
        <v>269</v>
      </c>
      <c r="C2354" s="10" t="s">
        <v>213</v>
      </c>
      <c r="D2354" s="10" t="s">
        <v>40</v>
      </c>
      <c r="E2354" s="10" t="s">
        <v>30</v>
      </c>
      <c r="F2354" s="10">
        <v>1150</v>
      </c>
      <c r="G2354" s="10">
        <v>1253</v>
      </c>
      <c r="H2354" s="11">
        <f>SUMIFS(AA:AA,$A:$A,EOMONTH($A2354,-1),$B:$B,$B2354)</f>
        <v>133</v>
      </c>
      <c r="I2354" s="63">
        <f>ROUND(SUMIFS(AC:AC,$A:$A,EOMONTH($A2354,-1),$B:$B,$B2354),2)</f>
        <v>-344.71</v>
      </c>
      <c r="J2354" s="11">
        <f>SUMIFS(AB:AB,$A:$A,EOMONTH($A2354,-1),$B:$B,$B2354)</f>
        <v>17809.830000000002</v>
      </c>
      <c r="K2354" s="13">
        <v>0</v>
      </c>
      <c r="L2354" s="25">
        <v>0</v>
      </c>
      <c r="M2354" s="15">
        <v>320</v>
      </c>
      <c r="N2354" s="14">
        <v>38704.519999999997</v>
      </c>
      <c r="O2354" s="16">
        <v>310</v>
      </c>
      <c r="P2354" s="16">
        <v>61160.01</v>
      </c>
      <c r="Q2354" s="16">
        <v>0</v>
      </c>
      <c r="R2354" s="16">
        <f>Q2354*16.876/100</f>
        <v>0</v>
      </c>
      <c r="S2354" s="17">
        <f t="shared" si="252"/>
        <v>0</v>
      </c>
      <c r="T2354" s="16">
        <v>0</v>
      </c>
      <c r="U2354" s="18">
        <f t="shared" si="253"/>
        <v>166.649</v>
      </c>
      <c r="V2354" s="18">
        <f t="shared" si="254"/>
        <v>368</v>
      </c>
      <c r="W2354" s="18">
        <f t="shared" si="255"/>
        <v>61.78352000000001</v>
      </c>
      <c r="X2354" s="27"/>
      <c r="Y2354" s="19">
        <f t="shared" si="256"/>
        <v>429.78352000000001</v>
      </c>
      <c r="Z2354" s="18">
        <f t="shared" si="257"/>
        <v>388.43</v>
      </c>
      <c r="AA2354" s="12">
        <v>143</v>
      </c>
      <c r="AB2354" s="12">
        <v>17399.93</v>
      </c>
      <c r="AC2354" s="28">
        <f>+I2354+Y2354-Z2354</f>
        <v>-303.35647999999998</v>
      </c>
      <c r="AD2354" s="20">
        <f t="shared" si="258"/>
        <v>310</v>
      </c>
      <c r="AE2354">
        <v>0</v>
      </c>
    </row>
    <row r="2355" spans="1:31" x14ac:dyDescent="0.25">
      <c r="A2355" s="9">
        <v>45138</v>
      </c>
      <c r="B2355" s="10" t="s">
        <v>270</v>
      </c>
      <c r="C2355" s="10" t="s">
        <v>213</v>
      </c>
      <c r="D2355" s="10" t="s">
        <v>40</v>
      </c>
      <c r="E2355" s="10" t="s">
        <v>30</v>
      </c>
      <c r="F2355" s="10">
        <v>1150</v>
      </c>
      <c r="G2355" s="10">
        <v>1253</v>
      </c>
      <c r="H2355" s="11">
        <f>SUMIFS(AA:AA,$A:$A,EOMONTH($A2355,-1),$B:$B,$B2355)</f>
        <v>66</v>
      </c>
      <c r="I2355" s="63">
        <f>ROUND(SUMIFS(AC:AC,$A:$A,EOMONTH($A2355,-1),$B:$B,$B2355),2)</f>
        <v>2.98</v>
      </c>
      <c r="J2355" s="11">
        <f>SUMIFS(AB:AB,$A:$A,EOMONTH($A2355,-1),$B:$B,$B2355)</f>
        <v>8498.14</v>
      </c>
      <c r="K2355" s="13">
        <v>0</v>
      </c>
      <c r="L2355" s="25">
        <v>0</v>
      </c>
      <c r="M2355" s="15">
        <v>0</v>
      </c>
      <c r="N2355" s="14">
        <v>0</v>
      </c>
      <c r="O2355" s="16">
        <v>36</v>
      </c>
      <c r="P2355" s="16">
        <v>7410.24</v>
      </c>
      <c r="Q2355" s="16">
        <v>0</v>
      </c>
      <c r="R2355" s="16">
        <f>Q2355*16.876/100</f>
        <v>0</v>
      </c>
      <c r="S2355" s="17">
        <f t="shared" si="252"/>
        <v>0</v>
      </c>
      <c r="T2355" s="16">
        <v>0</v>
      </c>
      <c r="U2355" s="18">
        <f t="shared" si="253"/>
        <v>82.697999999999993</v>
      </c>
      <c r="V2355" s="18">
        <f t="shared" si="254"/>
        <v>0</v>
      </c>
      <c r="W2355" s="18">
        <f t="shared" si="255"/>
        <v>0</v>
      </c>
      <c r="X2355" s="27"/>
      <c r="Y2355" s="19">
        <f t="shared" si="256"/>
        <v>0</v>
      </c>
      <c r="Z2355" s="18">
        <f t="shared" si="257"/>
        <v>45.107999999999997</v>
      </c>
      <c r="AA2355" s="12">
        <v>30</v>
      </c>
      <c r="AB2355" s="12">
        <v>3862.79</v>
      </c>
      <c r="AC2355" s="28">
        <f>+I2355+Y2355-Z2355</f>
        <v>-42.128</v>
      </c>
      <c r="AD2355" s="20">
        <f t="shared" si="258"/>
        <v>50</v>
      </c>
      <c r="AE2355">
        <v>50</v>
      </c>
    </row>
    <row r="2356" spans="1:31" x14ac:dyDescent="0.25">
      <c r="A2356" s="9">
        <v>45138</v>
      </c>
      <c r="B2356" s="10" t="s">
        <v>271</v>
      </c>
      <c r="C2356" s="10" t="s">
        <v>213</v>
      </c>
      <c r="D2356" s="10" t="s">
        <v>40</v>
      </c>
      <c r="E2356" s="10" t="s">
        <v>30</v>
      </c>
      <c r="F2356" s="10">
        <v>1150</v>
      </c>
      <c r="G2356" s="10">
        <v>1253</v>
      </c>
      <c r="H2356" s="11">
        <f>SUMIFS(AA:AA,$A:$A,EOMONTH($A2356,-1),$B:$B,$B2356)</f>
        <v>143</v>
      </c>
      <c r="I2356" s="63">
        <f>ROUND(SUMIFS(AC:AC,$A:$A,EOMONTH($A2356,-1),$B:$B,$B2356),2)</f>
        <v>-88.71</v>
      </c>
      <c r="J2356" s="11">
        <f>SUMIFS(AB:AB,$A:$A,EOMONTH($A2356,-1),$B:$B,$B2356)</f>
        <v>21047.4</v>
      </c>
      <c r="K2356" s="13">
        <v>0</v>
      </c>
      <c r="L2356" s="25">
        <v>0</v>
      </c>
      <c r="M2356" s="15">
        <v>152</v>
      </c>
      <c r="N2356" s="14">
        <v>17804.240000000002</v>
      </c>
      <c r="O2356" s="16">
        <v>75</v>
      </c>
      <c r="P2356" s="16">
        <v>14430.6</v>
      </c>
      <c r="Q2356" s="16">
        <v>0</v>
      </c>
      <c r="R2356" s="16">
        <f>Q2356*16.876/100</f>
        <v>0</v>
      </c>
      <c r="S2356" s="17">
        <f t="shared" si="252"/>
        <v>0</v>
      </c>
      <c r="T2356" s="16">
        <v>0</v>
      </c>
      <c r="U2356" s="18">
        <f t="shared" si="253"/>
        <v>179.179</v>
      </c>
      <c r="V2356" s="18">
        <f t="shared" si="254"/>
        <v>174.8</v>
      </c>
      <c r="W2356" s="18">
        <f t="shared" si="255"/>
        <v>29.347172000000004</v>
      </c>
      <c r="X2356" s="27"/>
      <c r="Y2356" s="19">
        <f t="shared" si="256"/>
        <v>204.14717200000001</v>
      </c>
      <c r="Z2356" s="18">
        <f t="shared" si="257"/>
        <v>93.974999999999994</v>
      </c>
      <c r="AA2356" s="12">
        <v>220</v>
      </c>
      <c r="AB2356" s="12">
        <v>28588.46</v>
      </c>
      <c r="AC2356" s="28">
        <f>+I2356+Y2356-Z2356</f>
        <v>21.462172000000024</v>
      </c>
      <c r="AD2356" s="20">
        <f t="shared" si="258"/>
        <v>0</v>
      </c>
      <c r="AE2356">
        <v>0</v>
      </c>
    </row>
    <row r="2357" spans="1:31" x14ac:dyDescent="0.25">
      <c r="A2357" s="9">
        <v>45138</v>
      </c>
      <c r="B2357" s="10" t="s">
        <v>272</v>
      </c>
      <c r="C2357" s="10" t="s">
        <v>213</v>
      </c>
      <c r="D2357" s="10" t="s">
        <v>40</v>
      </c>
      <c r="E2357" s="10" t="s">
        <v>30</v>
      </c>
      <c r="F2357" s="10">
        <v>1150</v>
      </c>
      <c r="G2357" s="10">
        <v>1253</v>
      </c>
      <c r="H2357" s="11">
        <f>SUMIFS(AA:AA,$A:$A,EOMONTH($A2357,-1),$B:$B,$B2357)</f>
        <v>110</v>
      </c>
      <c r="I2357" s="63">
        <f>ROUND(SUMIFS(AC:AC,$A:$A,EOMONTH($A2357,-1),$B:$B,$B2357),2)</f>
        <v>-79.91</v>
      </c>
      <c r="J2357" s="11">
        <f>SUMIFS(AB:AB,$A:$A,EOMONTH($A2357,-1),$B:$B,$B2357)</f>
        <v>14272.68</v>
      </c>
      <c r="K2357" s="13">
        <v>0</v>
      </c>
      <c r="L2357" s="25">
        <v>0</v>
      </c>
      <c r="M2357" s="15">
        <v>293</v>
      </c>
      <c r="N2357" s="14">
        <v>34410.32</v>
      </c>
      <c r="O2357" s="16">
        <v>234</v>
      </c>
      <c r="P2357" s="16">
        <v>47394.36</v>
      </c>
      <c r="Q2357" s="16">
        <v>0</v>
      </c>
      <c r="R2357" s="16">
        <f>Q2357*16.876/100</f>
        <v>0</v>
      </c>
      <c r="S2357" s="17">
        <f t="shared" si="252"/>
        <v>0</v>
      </c>
      <c r="T2357" s="16">
        <v>0</v>
      </c>
      <c r="U2357" s="18">
        <f t="shared" si="253"/>
        <v>137.83000000000001</v>
      </c>
      <c r="V2357" s="18">
        <f t="shared" si="254"/>
        <v>336.95</v>
      </c>
      <c r="W2357" s="18">
        <f t="shared" si="255"/>
        <v>56.570535500000005</v>
      </c>
      <c r="X2357" s="27"/>
      <c r="Y2357" s="19">
        <f t="shared" si="256"/>
        <v>393.52053549999999</v>
      </c>
      <c r="Z2357" s="18">
        <f t="shared" si="257"/>
        <v>293.202</v>
      </c>
      <c r="AA2357" s="12">
        <v>169</v>
      </c>
      <c r="AB2357" s="12">
        <v>20017.16</v>
      </c>
      <c r="AC2357" s="28">
        <f>+I2357+Y2357-Z2357</f>
        <v>20.408535499999971</v>
      </c>
      <c r="AD2357" s="20">
        <f t="shared" si="258"/>
        <v>0</v>
      </c>
      <c r="AE2357">
        <v>0</v>
      </c>
    </row>
    <row r="2358" spans="1:31" x14ac:dyDescent="0.25">
      <c r="A2358" s="9">
        <v>45138</v>
      </c>
      <c r="B2358" s="10" t="s">
        <v>273</v>
      </c>
      <c r="C2358" s="10" t="s">
        <v>213</v>
      </c>
      <c r="D2358" s="10" t="s">
        <v>40</v>
      </c>
      <c r="E2358" s="10" t="s">
        <v>30</v>
      </c>
      <c r="F2358" s="10">
        <v>1150</v>
      </c>
      <c r="G2358" s="10">
        <v>1253</v>
      </c>
      <c r="H2358" s="11">
        <f>SUMIFS(AA:AA,$A:$A,EOMONTH($A2358,-1),$B:$B,$B2358)</f>
        <v>-3</v>
      </c>
      <c r="I2358" s="63">
        <f>ROUND(SUMIFS(AC:AC,$A:$A,EOMONTH($A2358,-1),$B:$B,$B2358),2)</f>
        <v>-40.729999999999997</v>
      </c>
      <c r="J2358" s="11">
        <f>SUMIFS(AB:AB,$A:$A,EOMONTH($A2358,-1),$B:$B,$B2358)</f>
        <v>-403.35</v>
      </c>
      <c r="K2358" s="13">
        <v>0</v>
      </c>
      <c r="L2358" s="25">
        <v>0</v>
      </c>
      <c r="M2358" s="15">
        <v>200</v>
      </c>
      <c r="N2358" s="14">
        <v>23946.42</v>
      </c>
      <c r="O2358" s="16">
        <v>30</v>
      </c>
      <c r="P2358" s="16">
        <v>6175.2</v>
      </c>
      <c r="Q2358" s="16">
        <v>0</v>
      </c>
      <c r="R2358" s="16">
        <f>Q2358*16.876/100</f>
        <v>0</v>
      </c>
      <c r="S2358" s="17">
        <f t="shared" si="252"/>
        <v>0</v>
      </c>
      <c r="T2358" s="16">
        <v>0</v>
      </c>
      <c r="U2358" s="18">
        <f t="shared" si="253"/>
        <v>-3.7589999999999999</v>
      </c>
      <c r="V2358" s="18">
        <f t="shared" si="254"/>
        <v>230</v>
      </c>
      <c r="W2358" s="18">
        <f t="shared" si="255"/>
        <v>38.614699999999999</v>
      </c>
      <c r="X2358" s="27"/>
      <c r="Y2358" s="19">
        <f t="shared" si="256"/>
        <v>268.61469999999997</v>
      </c>
      <c r="Z2358" s="18">
        <f t="shared" si="257"/>
        <v>37.590000000000003</v>
      </c>
      <c r="AA2358" s="12">
        <v>167</v>
      </c>
      <c r="AB2358" s="12">
        <v>19995.259999999998</v>
      </c>
      <c r="AC2358" s="28">
        <f>+I2358+Y2358-Z2358</f>
        <v>190.29469999999998</v>
      </c>
      <c r="AD2358" s="20">
        <f t="shared" si="258"/>
        <v>0</v>
      </c>
      <c r="AE2358">
        <v>0</v>
      </c>
    </row>
    <row r="2359" spans="1:31" x14ac:dyDescent="0.25">
      <c r="A2359" s="9">
        <v>45138</v>
      </c>
      <c r="B2359" s="10" t="s">
        <v>274</v>
      </c>
      <c r="C2359" s="10" t="s">
        <v>213</v>
      </c>
      <c r="D2359" s="10" t="s">
        <v>40</v>
      </c>
      <c r="E2359" s="10" t="s">
        <v>30</v>
      </c>
      <c r="F2359" s="10">
        <v>1500</v>
      </c>
      <c r="G2359" s="10">
        <v>1635</v>
      </c>
      <c r="H2359" s="11">
        <f>SUMIFS(AA:AA,$A:$A,EOMONTH($A2359,-1),$B:$B,$B2359)</f>
        <v>867</v>
      </c>
      <c r="I2359" s="63">
        <f>ROUND(SUMIFS(AC:AC,$A:$A,EOMONTH($A2359,-1),$B:$B,$B2359),2)</f>
        <v>962.99</v>
      </c>
      <c r="J2359" s="11">
        <f>SUMIFS(AB:AB,$A:$A,EOMONTH($A2359,-1),$B:$B,$B2359)</f>
        <v>136440.95000000001</v>
      </c>
      <c r="K2359" s="13">
        <v>0</v>
      </c>
      <c r="L2359" s="25">
        <v>0</v>
      </c>
      <c r="M2359" s="15">
        <v>0</v>
      </c>
      <c r="N2359" s="14">
        <v>0</v>
      </c>
      <c r="O2359" s="16">
        <v>158</v>
      </c>
      <c r="P2359" s="16">
        <v>42135.11</v>
      </c>
      <c r="Q2359" s="16">
        <v>0</v>
      </c>
      <c r="R2359" s="16">
        <f>Q2359*16.876/100</f>
        <v>0</v>
      </c>
      <c r="S2359" s="17">
        <f t="shared" si="252"/>
        <v>0</v>
      </c>
      <c r="T2359" s="16">
        <v>0</v>
      </c>
      <c r="U2359" s="18">
        <f t="shared" si="253"/>
        <v>1417.5450000000001</v>
      </c>
      <c r="V2359" s="18">
        <f t="shared" si="254"/>
        <v>0</v>
      </c>
      <c r="W2359" s="18">
        <f t="shared" si="255"/>
        <v>0</v>
      </c>
      <c r="X2359" s="27"/>
      <c r="Y2359" s="19">
        <f t="shared" si="256"/>
        <v>0</v>
      </c>
      <c r="Z2359" s="18">
        <f t="shared" si="257"/>
        <v>258.33</v>
      </c>
      <c r="AA2359" s="12">
        <v>709</v>
      </c>
      <c r="AB2359" s="12">
        <v>111576.28</v>
      </c>
      <c r="AC2359" s="28">
        <f>+I2359+Y2359-Z2359</f>
        <v>704.66000000000008</v>
      </c>
      <c r="AD2359" s="20">
        <f t="shared" si="258"/>
        <v>0</v>
      </c>
      <c r="AE2359">
        <v>0</v>
      </c>
    </row>
    <row r="2360" spans="1:31" x14ac:dyDescent="0.25">
      <c r="A2360" s="9">
        <v>45138</v>
      </c>
      <c r="B2360" s="10" t="s">
        <v>275</v>
      </c>
      <c r="C2360" s="10" t="s">
        <v>213</v>
      </c>
      <c r="D2360" s="10" t="s">
        <v>40</v>
      </c>
      <c r="E2360" s="10" t="s">
        <v>30</v>
      </c>
      <c r="F2360" s="10">
        <v>1500</v>
      </c>
      <c r="G2360" s="10">
        <v>1635</v>
      </c>
      <c r="H2360" s="11">
        <f>SUMIFS(AA:AA,$A:$A,EOMONTH($A2360,-1),$B:$B,$B2360)</f>
        <v>383</v>
      </c>
      <c r="I2360" s="63">
        <f>ROUND(SUMIFS(AC:AC,$A:$A,EOMONTH($A2360,-1),$B:$B,$B2360),2)</f>
        <v>349.68</v>
      </c>
      <c r="J2360" s="11">
        <f>SUMIFS(AB:AB,$A:$A,EOMONTH($A2360,-1),$B:$B,$B2360)</f>
        <v>60845.17</v>
      </c>
      <c r="K2360" s="13">
        <v>0</v>
      </c>
      <c r="L2360" s="25">
        <v>0</v>
      </c>
      <c r="M2360" s="15">
        <v>0</v>
      </c>
      <c r="N2360" s="14">
        <v>0</v>
      </c>
      <c r="O2360" s="16">
        <v>136</v>
      </c>
      <c r="P2360" s="16">
        <v>36251.550000000003</v>
      </c>
      <c r="Q2360" s="16">
        <v>0</v>
      </c>
      <c r="R2360" s="16">
        <f>Q2360*16.876/100</f>
        <v>0</v>
      </c>
      <c r="S2360" s="17">
        <f t="shared" si="252"/>
        <v>0</v>
      </c>
      <c r="T2360" s="16">
        <v>0</v>
      </c>
      <c r="U2360" s="18">
        <f t="shared" si="253"/>
        <v>626.20500000000004</v>
      </c>
      <c r="V2360" s="18">
        <f t="shared" si="254"/>
        <v>0</v>
      </c>
      <c r="W2360" s="18">
        <f t="shared" si="255"/>
        <v>0</v>
      </c>
      <c r="X2360" s="27"/>
      <c r="Y2360" s="19">
        <f t="shared" si="256"/>
        <v>0</v>
      </c>
      <c r="Z2360" s="18">
        <f t="shared" si="257"/>
        <v>222.36</v>
      </c>
      <c r="AA2360" s="12">
        <v>247</v>
      </c>
      <c r="AB2360" s="12">
        <v>39239.58</v>
      </c>
      <c r="AC2360" s="28">
        <f>+I2360+Y2360-Z2360</f>
        <v>127.32</v>
      </c>
      <c r="AD2360" s="20">
        <f t="shared" si="258"/>
        <v>0</v>
      </c>
      <c r="AE2360">
        <v>180</v>
      </c>
    </row>
    <row r="2361" spans="1:31" x14ac:dyDescent="0.25">
      <c r="A2361" s="9">
        <v>45138</v>
      </c>
      <c r="B2361" s="10" t="s">
        <v>276</v>
      </c>
      <c r="C2361" s="10" t="s">
        <v>213</v>
      </c>
      <c r="D2361" s="10" t="s">
        <v>40</v>
      </c>
      <c r="E2361" s="10" t="s">
        <v>30</v>
      </c>
      <c r="F2361" s="10">
        <v>1500</v>
      </c>
      <c r="G2361" s="10">
        <v>1635</v>
      </c>
      <c r="H2361" s="11">
        <f>SUMIFS(AA:AA,$A:$A,EOMONTH($A2361,-1),$B:$B,$B2361)</f>
        <v>686</v>
      </c>
      <c r="I2361" s="63">
        <f>ROUND(SUMIFS(AC:AC,$A:$A,EOMONTH($A2361,-1),$B:$B,$B2361),2)</f>
        <v>606.71</v>
      </c>
      <c r="J2361" s="11">
        <f>SUMIFS(AB:AB,$A:$A,EOMONTH($A2361,-1),$B:$B,$B2361)</f>
        <v>107926.69</v>
      </c>
      <c r="K2361" s="13">
        <v>0</v>
      </c>
      <c r="L2361" s="25">
        <v>0</v>
      </c>
      <c r="M2361" s="15">
        <v>0</v>
      </c>
      <c r="N2361" s="14">
        <v>0</v>
      </c>
      <c r="O2361" s="16">
        <v>153</v>
      </c>
      <c r="P2361" s="16">
        <v>40684.559999999998</v>
      </c>
      <c r="Q2361" s="16">
        <v>0</v>
      </c>
      <c r="R2361" s="16">
        <f>Q2361*16.876/100</f>
        <v>0</v>
      </c>
      <c r="S2361" s="17">
        <f t="shared" si="252"/>
        <v>0</v>
      </c>
      <c r="T2361" s="16">
        <v>0</v>
      </c>
      <c r="U2361" s="18">
        <f t="shared" si="253"/>
        <v>1121.6099999999999</v>
      </c>
      <c r="V2361" s="18">
        <f t="shared" si="254"/>
        <v>0</v>
      </c>
      <c r="W2361" s="18">
        <f t="shared" si="255"/>
        <v>0</v>
      </c>
      <c r="X2361" s="27"/>
      <c r="Y2361" s="19">
        <f t="shared" si="256"/>
        <v>0</v>
      </c>
      <c r="Z2361" s="18">
        <f t="shared" si="257"/>
        <v>250.155</v>
      </c>
      <c r="AA2361" s="12">
        <v>533</v>
      </c>
      <c r="AB2361" s="12">
        <v>83855.58</v>
      </c>
      <c r="AC2361" s="28">
        <f>+I2361+Y2361-Z2361</f>
        <v>356.55500000000006</v>
      </c>
      <c r="AD2361" s="20">
        <f t="shared" si="258"/>
        <v>0</v>
      </c>
      <c r="AE2361">
        <v>0</v>
      </c>
    </row>
    <row r="2362" spans="1:31" x14ac:dyDescent="0.25">
      <c r="A2362" s="9">
        <v>45138</v>
      </c>
      <c r="B2362" s="10" t="s">
        <v>277</v>
      </c>
      <c r="C2362" s="10" t="s">
        <v>278</v>
      </c>
      <c r="D2362" s="10" t="s">
        <v>29</v>
      </c>
      <c r="E2362" s="10" t="s">
        <v>30</v>
      </c>
      <c r="F2362" s="10"/>
      <c r="G2362" s="10">
        <v>0</v>
      </c>
      <c r="H2362" s="11">
        <f>SUMIFS(AA:AA,$A:$A,EOMONTH($A2362,-1),$B:$B,$B2362)</f>
        <v>182</v>
      </c>
      <c r="I2362" s="63">
        <f>ROUND(SUMIFS(AC:AC,$A:$A,EOMONTH($A2362,-1),$B:$B,$B2362),2)</f>
        <v>8.2200000000000006</v>
      </c>
      <c r="J2362" s="11">
        <f>SUMIFS(AB:AB,$A:$A,EOMONTH($A2362,-1),$B:$B,$B2362)</f>
        <v>7972.75</v>
      </c>
      <c r="K2362" s="13">
        <v>0</v>
      </c>
      <c r="L2362" s="25">
        <v>0</v>
      </c>
      <c r="M2362" s="15">
        <v>0</v>
      </c>
      <c r="N2362" s="14">
        <v>0</v>
      </c>
      <c r="O2362" s="16">
        <v>0</v>
      </c>
      <c r="P2362" s="16">
        <v>0</v>
      </c>
      <c r="Q2362" s="16">
        <v>0</v>
      </c>
      <c r="R2362" s="16">
        <f>Q2362*16.876/100</f>
        <v>0</v>
      </c>
      <c r="S2362" s="17">
        <f t="shared" si="252"/>
        <v>0</v>
      </c>
      <c r="T2362" s="16">
        <v>0</v>
      </c>
      <c r="U2362" s="18">
        <f t="shared" si="253"/>
        <v>0</v>
      </c>
      <c r="V2362" s="18">
        <f t="shared" si="254"/>
        <v>0</v>
      </c>
      <c r="W2362" s="18">
        <f t="shared" si="255"/>
        <v>0</v>
      </c>
      <c r="X2362" s="27"/>
      <c r="Y2362" s="19">
        <f t="shared" si="256"/>
        <v>0</v>
      </c>
      <c r="Z2362" s="18">
        <f t="shared" si="257"/>
        <v>0</v>
      </c>
      <c r="AA2362" s="12">
        <v>182</v>
      </c>
      <c r="AB2362" s="12">
        <v>7972.75</v>
      </c>
      <c r="AC2362" s="28">
        <f>+I2362+Y2362-Z2362</f>
        <v>8.2200000000000006</v>
      </c>
      <c r="AD2362" s="20">
        <f t="shared" si="258"/>
        <v>0</v>
      </c>
      <c r="AE2362">
        <v>0</v>
      </c>
    </row>
    <row r="2363" spans="1:31" x14ac:dyDescent="0.25">
      <c r="A2363" s="9">
        <v>45138</v>
      </c>
      <c r="B2363" s="10" t="s">
        <v>279</v>
      </c>
      <c r="C2363" s="10" t="s">
        <v>278</v>
      </c>
      <c r="D2363" s="10" t="s">
        <v>29</v>
      </c>
      <c r="E2363" s="10" t="s">
        <v>30</v>
      </c>
      <c r="F2363" s="10"/>
      <c r="G2363" s="10">
        <v>0</v>
      </c>
      <c r="H2363" s="11">
        <f>SUMIFS(AA:AA,$A:$A,EOMONTH($A2363,-1),$B:$B,$B2363)</f>
        <v>116</v>
      </c>
      <c r="I2363" s="63">
        <f>ROUND(SUMIFS(AC:AC,$A:$A,EOMONTH($A2363,-1),$B:$B,$B2363),2)</f>
        <v>5.24</v>
      </c>
      <c r="J2363" s="11">
        <f>SUMIFS(AB:AB,$A:$A,EOMONTH($A2363,-1),$B:$B,$B2363)</f>
        <v>5265.28</v>
      </c>
      <c r="K2363" s="13">
        <v>0</v>
      </c>
      <c r="L2363" s="25">
        <v>0</v>
      </c>
      <c r="M2363" s="15">
        <v>0</v>
      </c>
      <c r="N2363" s="14">
        <v>0</v>
      </c>
      <c r="O2363" s="16">
        <v>0</v>
      </c>
      <c r="P2363" s="16">
        <v>0</v>
      </c>
      <c r="Q2363" s="16">
        <v>0</v>
      </c>
      <c r="R2363" s="16">
        <f>Q2363*16.876/100</f>
        <v>0</v>
      </c>
      <c r="S2363" s="17">
        <f t="shared" si="252"/>
        <v>0</v>
      </c>
      <c r="T2363" s="16">
        <v>0</v>
      </c>
      <c r="U2363" s="18">
        <f t="shared" si="253"/>
        <v>0</v>
      </c>
      <c r="V2363" s="18">
        <f t="shared" si="254"/>
        <v>0</v>
      </c>
      <c r="W2363" s="18">
        <f t="shared" si="255"/>
        <v>0</v>
      </c>
      <c r="X2363" s="27"/>
      <c r="Y2363" s="19">
        <f t="shared" si="256"/>
        <v>0</v>
      </c>
      <c r="Z2363" s="18">
        <f t="shared" si="257"/>
        <v>0</v>
      </c>
      <c r="AA2363" s="12">
        <v>116</v>
      </c>
      <c r="AB2363" s="12">
        <v>5265.28</v>
      </c>
      <c r="AC2363" s="28">
        <f>+I2363+Y2363-Z2363</f>
        <v>5.24</v>
      </c>
      <c r="AD2363" s="20">
        <f t="shared" si="258"/>
        <v>0</v>
      </c>
      <c r="AE2363">
        <v>0</v>
      </c>
    </row>
    <row r="2364" spans="1:31" x14ac:dyDescent="0.25">
      <c r="A2364" s="9">
        <v>45138</v>
      </c>
      <c r="B2364" s="10" t="s">
        <v>280</v>
      </c>
      <c r="C2364" s="10" t="s">
        <v>278</v>
      </c>
      <c r="D2364" s="10" t="s">
        <v>29</v>
      </c>
      <c r="E2364" s="10" t="s">
        <v>30</v>
      </c>
      <c r="F2364" s="10"/>
      <c r="G2364" s="10">
        <v>0</v>
      </c>
      <c r="H2364" s="11">
        <f>SUMIFS(AA:AA,$A:$A,EOMONTH($A2364,-1),$B:$B,$B2364)</f>
        <v>52</v>
      </c>
      <c r="I2364" s="63">
        <f>ROUND(SUMIFS(AC:AC,$A:$A,EOMONTH($A2364,-1),$B:$B,$B2364),2)</f>
        <v>2.35</v>
      </c>
      <c r="J2364" s="11">
        <f>SUMIFS(AB:AB,$A:$A,EOMONTH($A2364,-1),$B:$B,$B2364)</f>
        <v>2633.19</v>
      </c>
      <c r="K2364" s="13">
        <v>0</v>
      </c>
      <c r="L2364" s="25">
        <v>0</v>
      </c>
      <c r="M2364" s="15">
        <v>0</v>
      </c>
      <c r="N2364" s="14">
        <v>0</v>
      </c>
      <c r="O2364" s="16">
        <v>0</v>
      </c>
      <c r="P2364" s="16">
        <v>0</v>
      </c>
      <c r="Q2364" s="16">
        <v>0</v>
      </c>
      <c r="R2364" s="16">
        <f>Q2364*16.876/100</f>
        <v>0</v>
      </c>
      <c r="S2364" s="17">
        <f t="shared" si="252"/>
        <v>0</v>
      </c>
      <c r="T2364" s="16">
        <v>0</v>
      </c>
      <c r="U2364" s="18">
        <f t="shared" si="253"/>
        <v>0</v>
      </c>
      <c r="V2364" s="18">
        <f t="shared" si="254"/>
        <v>0</v>
      </c>
      <c r="W2364" s="18">
        <f t="shared" si="255"/>
        <v>0</v>
      </c>
      <c r="X2364" s="27"/>
      <c r="Y2364" s="19">
        <f t="shared" si="256"/>
        <v>0</v>
      </c>
      <c r="Z2364" s="18">
        <f t="shared" si="257"/>
        <v>0</v>
      </c>
      <c r="AA2364" s="12">
        <v>52</v>
      </c>
      <c r="AB2364" s="12">
        <v>2633.19</v>
      </c>
      <c r="AC2364" s="28">
        <f>+I2364+Y2364-Z2364</f>
        <v>2.35</v>
      </c>
      <c r="AD2364" s="20">
        <f t="shared" si="258"/>
        <v>0</v>
      </c>
      <c r="AE2364">
        <v>0</v>
      </c>
    </row>
    <row r="2365" spans="1:31" x14ac:dyDescent="0.25">
      <c r="A2365" s="9">
        <v>45138</v>
      </c>
      <c r="B2365" s="10" t="s">
        <v>281</v>
      </c>
      <c r="C2365" s="10" t="s">
        <v>282</v>
      </c>
      <c r="D2365" s="10" t="s">
        <v>29</v>
      </c>
      <c r="E2365" s="10" t="s">
        <v>30</v>
      </c>
      <c r="F2365" s="10"/>
      <c r="G2365" s="10">
        <v>0</v>
      </c>
      <c r="H2365" s="11">
        <f>SUMIFS(AA:AA,$A:$A,EOMONTH($A2365,-1),$B:$B,$B2365)</f>
        <v>537</v>
      </c>
      <c r="I2365" s="63">
        <f>ROUND(SUMIFS(AC:AC,$A:$A,EOMONTH($A2365,-1),$B:$B,$B2365),2)</f>
        <v>24.25</v>
      </c>
      <c r="J2365" s="11">
        <f>SUMIFS(AB:AB,$A:$A,EOMONTH($A2365,-1),$B:$B,$B2365)</f>
        <v>246140.19</v>
      </c>
      <c r="K2365" s="13">
        <v>0</v>
      </c>
      <c r="L2365" s="25">
        <v>0</v>
      </c>
      <c r="M2365" s="15">
        <v>0</v>
      </c>
      <c r="N2365" s="14">
        <v>0</v>
      </c>
      <c r="O2365" s="16">
        <v>0</v>
      </c>
      <c r="P2365" s="16">
        <v>0</v>
      </c>
      <c r="Q2365" s="16">
        <v>0</v>
      </c>
      <c r="R2365" s="16">
        <f>Q2365*16.876/100</f>
        <v>0</v>
      </c>
      <c r="S2365" s="17">
        <f t="shared" si="252"/>
        <v>0</v>
      </c>
      <c r="T2365" s="16">
        <v>0</v>
      </c>
      <c r="U2365" s="18">
        <f t="shared" si="253"/>
        <v>0</v>
      </c>
      <c r="V2365" s="18">
        <f t="shared" si="254"/>
        <v>0</v>
      </c>
      <c r="W2365" s="18">
        <f t="shared" si="255"/>
        <v>0</v>
      </c>
      <c r="X2365" s="27"/>
      <c r="Y2365" s="19">
        <f t="shared" si="256"/>
        <v>0</v>
      </c>
      <c r="Z2365" s="18">
        <f t="shared" si="257"/>
        <v>0</v>
      </c>
      <c r="AA2365" s="12">
        <v>537</v>
      </c>
      <c r="AB2365" s="12">
        <v>246140.19</v>
      </c>
      <c r="AC2365" s="28">
        <f>+I2365+Y2365-Z2365</f>
        <v>24.25</v>
      </c>
      <c r="AD2365" s="20">
        <f t="shared" si="258"/>
        <v>0</v>
      </c>
      <c r="AE2365">
        <v>0</v>
      </c>
    </row>
    <row r="2366" spans="1:31" x14ac:dyDescent="0.25">
      <c r="A2366" s="9">
        <v>45138</v>
      </c>
      <c r="B2366" s="10" t="s">
        <v>283</v>
      </c>
      <c r="C2366" s="10" t="s">
        <v>282</v>
      </c>
      <c r="D2366" s="10" t="s">
        <v>29</v>
      </c>
      <c r="E2366" s="10" t="s">
        <v>30</v>
      </c>
      <c r="F2366" s="10"/>
      <c r="G2366" s="10">
        <v>0</v>
      </c>
      <c r="H2366" s="11">
        <f>SUMIFS(AA:AA,$A:$A,EOMONTH($A2366,-1),$B:$B,$B2366)</f>
        <v>947</v>
      </c>
      <c r="I2366" s="63">
        <f>ROUND(SUMIFS(AC:AC,$A:$A,EOMONTH($A2366,-1),$B:$B,$B2366),2)</f>
        <v>42.76</v>
      </c>
      <c r="J2366" s="11">
        <f>SUMIFS(AB:AB,$A:$A,EOMONTH($A2366,-1),$B:$B,$B2366)</f>
        <v>271379.26</v>
      </c>
      <c r="K2366" s="13">
        <v>0</v>
      </c>
      <c r="L2366" s="25">
        <v>0</v>
      </c>
      <c r="M2366" s="15">
        <v>0</v>
      </c>
      <c r="N2366" s="14">
        <v>0</v>
      </c>
      <c r="O2366" s="16">
        <v>0</v>
      </c>
      <c r="P2366" s="16">
        <v>0</v>
      </c>
      <c r="Q2366" s="16">
        <v>0</v>
      </c>
      <c r="R2366" s="16">
        <f>Q2366*16.876/100</f>
        <v>0</v>
      </c>
      <c r="S2366" s="17">
        <f t="shared" si="252"/>
        <v>0</v>
      </c>
      <c r="T2366" s="16">
        <v>0</v>
      </c>
      <c r="U2366" s="18">
        <f t="shared" si="253"/>
        <v>0</v>
      </c>
      <c r="V2366" s="18">
        <f t="shared" si="254"/>
        <v>0</v>
      </c>
      <c r="W2366" s="18">
        <f t="shared" si="255"/>
        <v>0</v>
      </c>
      <c r="X2366" s="27"/>
      <c r="Y2366" s="19">
        <f t="shared" si="256"/>
        <v>0</v>
      </c>
      <c r="Z2366" s="18">
        <f t="shared" si="257"/>
        <v>0</v>
      </c>
      <c r="AA2366" s="12">
        <v>947</v>
      </c>
      <c r="AB2366" s="12">
        <v>271379.26</v>
      </c>
      <c r="AC2366" s="28">
        <f>+I2366+Y2366-Z2366</f>
        <v>42.76</v>
      </c>
      <c r="AD2366" s="20">
        <f t="shared" si="258"/>
        <v>0</v>
      </c>
      <c r="AE2366">
        <v>0</v>
      </c>
    </row>
    <row r="2367" spans="1:31" x14ac:dyDescent="0.25">
      <c r="A2367" s="9">
        <v>45138</v>
      </c>
      <c r="B2367" s="10" t="s">
        <v>284</v>
      </c>
      <c r="C2367" s="10" t="s">
        <v>282</v>
      </c>
      <c r="D2367" s="10" t="s">
        <v>29</v>
      </c>
      <c r="E2367" s="10" t="s">
        <v>30</v>
      </c>
      <c r="F2367" s="10"/>
      <c r="G2367" s="10">
        <v>0</v>
      </c>
      <c r="H2367" s="11">
        <f>SUMIFS(AA:AA,$A:$A,EOMONTH($A2367,-1),$B:$B,$B2367)</f>
        <v>447</v>
      </c>
      <c r="I2367" s="63">
        <f>ROUND(SUMIFS(AC:AC,$A:$A,EOMONTH($A2367,-1),$B:$B,$B2367),2)</f>
        <v>20.18</v>
      </c>
      <c r="J2367" s="11">
        <f>SUMIFS(AB:AB,$A:$A,EOMONTH($A2367,-1),$B:$B,$B2367)</f>
        <v>244817.96</v>
      </c>
      <c r="K2367" s="13">
        <v>0</v>
      </c>
      <c r="L2367" s="25">
        <v>0</v>
      </c>
      <c r="M2367" s="15">
        <v>0</v>
      </c>
      <c r="N2367" s="14">
        <v>0</v>
      </c>
      <c r="O2367" s="16">
        <v>0</v>
      </c>
      <c r="P2367" s="16">
        <v>0</v>
      </c>
      <c r="Q2367" s="16">
        <v>0</v>
      </c>
      <c r="R2367" s="16">
        <f>Q2367*16.876/100</f>
        <v>0</v>
      </c>
      <c r="S2367" s="17">
        <f t="shared" si="252"/>
        <v>0</v>
      </c>
      <c r="T2367" s="16">
        <v>0</v>
      </c>
      <c r="U2367" s="18">
        <f t="shared" si="253"/>
        <v>0</v>
      </c>
      <c r="V2367" s="18">
        <f t="shared" si="254"/>
        <v>0</v>
      </c>
      <c r="W2367" s="18">
        <f t="shared" si="255"/>
        <v>0</v>
      </c>
      <c r="X2367" s="27"/>
      <c r="Y2367" s="19">
        <f t="shared" si="256"/>
        <v>0</v>
      </c>
      <c r="Z2367" s="18">
        <f t="shared" si="257"/>
        <v>0</v>
      </c>
      <c r="AA2367" s="12">
        <v>447</v>
      </c>
      <c r="AB2367" s="12">
        <v>244817.96</v>
      </c>
      <c r="AC2367" s="28">
        <f>+I2367+Y2367-Z2367</f>
        <v>20.18</v>
      </c>
      <c r="AD2367" s="20">
        <f t="shared" si="258"/>
        <v>0</v>
      </c>
      <c r="AE2367">
        <v>0</v>
      </c>
    </row>
    <row r="2368" spans="1:31" x14ac:dyDescent="0.25">
      <c r="A2368" s="9">
        <v>45138</v>
      </c>
      <c r="B2368" s="10" t="s">
        <v>285</v>
      </c>
      <c r="C2368" s="10" t="s">
        <v>282</v>
      </c>
      <c r="D2368" s="10" t="s">
        <v>29</v>
      </c>
      <c r="E2368" s="10" t="s">
        <v>30</v>
      </c>
      <c r="F2368" s="10"/>
      <c r="G2368" s="10">
        <v>0</v>
      </c>
      <c r="H2368" s="11">
        <f>SUMIFS(AA:AA,$A:$A,EOMONTH($A2368,-1),$B:$B,$B2368)</f>
        <v>26</v>
      </c>
      <c r="I2368" s="63">
        <f>ROUND(SUMIFS(AC:AC,$A:$A,EOMONTH($A2368,-1),$B:$B,$B2368),2)</f>
        <v>1.17</v>
      </c>
      <c r="J2368" s="11">
        <f>SUMIFS(AB:AB,$A:$A,EOMONTH($A2368,-1),$B:$B,$B2368)</f>
        <v>0</v>
      </c>
      <c r="K2368" s="13">
        <v>0</v>
      </c>
      <c r="L2368" s="25">
        <v>0</v>
      </c>
      <c r="M2368" s="15">
        <v>0</v>
      </c>
      <c r="N2368" s="14">
        <v>0</v>
      </c>
      <c r="O2368" s="16">
        <v>0</v>
      </c>
      <c r="P2368" s="16">
        <v>0</v>
      </c>
      <c r="Q2368" s="16">
        <v>0</v>
      </c>
      <c r="R2368" s="16">
        <f>Q2368*16.876/100</f>
        <v>0</v>
      </c>
      <c r="S2368" s="17">
        <f t="shared" si="252"/>
        <v>0</v>
      </c>
      <c r="T2368" s="16">
        <v>0</v>
      </c>
      <c r="U2368" s="18">
        <f t="shared" si="253"/>
        <v>0</v>
      </c>
      <c r="V2368" s="18">
        <f t="shared" si="254"/>
        <v>0</v>
      </c>
      <c r="W2368" s="18">
        <f t="shared" si="255"/>
        <v>0</v>
      </c>
      <c r="X2368" s="27"/>
      <c r="Y2368" s="19">
        <f t="shared" si="256"/>
        <v>0</v>
      </c>
      <c r="Z2368" s="18">
        <f t="shared" si="257"/>
        <v>0</v>
      </c>
      <c r="AA2368" s="12">
        <v>26</v>
      </c>
      <c r="AB2368" s="12">
        <v>0</v>
      </c>
      <c r="AC2368" s="28">
        <f>+I2368+Y2368-Z2368</f>
        <v>1.17</v>
      </c>
      <c r="AD2368" s="20">
        <f t="shared" si="258"/>
        <v>0</v>
      </c>
      <c r="AE2368">
        <v>0</v>
      </c>
    </row>
    <row r="2369" spans="1:31" x14ac:dyDescent="0.25">
      <c r="A2369" s="9">
        <v>45138</v>
      </c>
      <c r="B2369" s="10" t="s">
        <v>286</v>
      </c>
      <c r="C2369" s="10" t="s">
        <v>287</v>
      </c>
      <c r="D2369" s="10" t="s">
        <v>40</v>
      </c>
      <c r="E2369" s="10" t="s">
        <v>30</v>
      </c>
      <c r="F2369" s="10">
        <v>475</v>
      </c>
      <c r="G2369" s="10">
        <v>518</v>
      </c>
      <c r="H2369" s="11">
        <f>SUMIFS(AA:AA,$A:$A,EOMONTH($A2369,-1),$B:$B,$B2369)</f>
        <v>150</v>
      </c>
      <c r="I2369" s="63">
        <f>ROUND(SUMIFS(AC:AC,$A:$A,EOMONTH($A2369,-1),$B:$B,$B2369),2)</f>
        <v>51.44</v>
      </c>
      <c r="J2369" s="11">
        <f>SUMIFS(AB:AB,$A:$A,EOMONTH($A2369,-1),$B:$B,$B2369)</f>
        <v>10638.06</v>
      </c>
      <c r="K2369" s="13">
        <v>0</v>
      </c>
      <c r="L2369" s="25">
        <v>0</v>
      </c>
      <c r="M2369" s="15">
        <v>109</v>
      </c>
      <c r="N2369" s="14">
        <v>7308.05</v>
      </c>
      <c r="O2369" s="16">
        <v>152</v>
      </c>
      <c r="P2369" s="16">
        <v>16683.400000000001</v>
      </c>
      <c r="Q2369" s="16">
        <v>0</v>
      </c>
      <c r="R2369" s="16">
        <f>Q2369*16.876/100</f>
        <v>0</v>
      </c>
      <c r="S2369" s="17">
        <f t="shared" si="252"/>
        <v>0</v>
      </c>
      <c r="T2369" s="16">
        <v>0</v>
      </c>
      <c r="U2369" s="18">
        <f t="shared" si="253"/>
        <v>77.7</v>
      </c>
      <c r="V2369" s="18">
        <f t="shared" si="254"/>
        <v>51.774999999999999</v>
      </c>
      <c r="W2369" s="18">
        <f t="shared" si="255"/>
        <v>8.6925047500000012</v>
      </c>
      <c r="X2369" s="27"/>
      <c r="Y2369" s="19">
        <f t="shared" si="256"/>
        <v>60.467504750000003</v>
      </c>
      <c r="Z2369" s="18">
        <f t="shared" si="257"/>
        <v>78.736000000000004</v>
      </c>
      <c r="AA2369" s="12">
        <v>107</v>
      </c>
      <c r="AB2369" s="12">
        <v>7414.03</v>
      </c>
      <c r="AC2369" s="28">
        <f>+I2369+Y2369-Z2369</f>
        <v>33.171504749999997</v>
      </c>
      <c r="AD2369" s="20">
        <f t="shared" si="258"/>
        <v>0</v>
      </c>
      <c r="AE2369">
        <v>0</v>
      </c>
    </row>
    <row r="2370" spans="1:31" x14ac:dyDescent="0.25">
      <c r="A2370" s="9">
        <v>45138</v>
      </c>
      <c r="B2370" s="10" t="s">
        <v>288</v>
      </c>
      <c r="C2370" s="10" t="s">
        <v>287</v>
      </c>
      <c r="D2370" s="10" t="s">
        <v>40</v>
      </c>
      <c r="E2370" s="10" t="s">
        <v>30</v>
      </c>
      <c r="F2370" s="10">
        <v>475</v>
      </c>
      <c r="G2370" s="10">
        <v>518</v>
      </c>
      <c r="H2370" s="11">
        <f>SUMIFS(AA:AA,$A:$A,EOMONTH($A2370,-1),$B:$B,$B2370)</f>
        <v>230</v>
      </c>
      <c r="I2370" s="63">
        <f>ROUND(SUMIFS(AC:AC,$A:$A,EOMONTH($A2370,-1),$B:$B,$B2370),2)</f>
        <v>71.02</v>
      </c>
      <c r="J2370" s="11">
        <f>SUMIFS(AB:AB,$A:$A,EOMONTH($A2370,-1),$B:$B,$B2370)</f>
        <v>15758.79</v>
      </c>
      <c r="K2370" s="13">
        <v>0</v>
      </c>
      <c r="L2370" s="25">
        <v>0</v>
      </c>
      <c r="M2370" s="15">
        <v>0</v>
      </c>
      <c r="N2370" s="14">
        <v>0</v>
      </c>
      <c r="O2370" s="16">
        <v>84</v>
      </c>
      <c r="P2370" s="16">
        <v>8883</v>
      </c>
      <c r="Q2370" s="16">
        <v>0</v>
      </c>
      <c r="R2370" s="16">
        <f>Q2370*16.876/100</f>
        <v>0</v>
      </c>
      <c r="S2370" s="17">
        <f t="shared" si="252"/>
        <v>0</v>
      </c>
      <c r="T2370" s="16">
        <v>0</v>
      </c>
      <c r="U2370" s="18">
        <f t="shared" si="253"/>
        <v>119.14</v>
      </c>
      <c r="V2370" s="18">
        <f t="shared" si="254"/>
        <v>0</v>
      </c>
      <c r="W2370" s="18">
        <f t="shared" si="255"/>
        <v>0</v>
      </c>
      <c r="X2370" s="27"/>
      <c r="Y2370" s="19">
        <f t="shared" si="256"/>
        <v>0</v>
      </c>
      <c r="Z2370" s="18">
        <f t="shared" si="257"/>
        <v>43.512</v>
      </c>
      <c r="AA2370" s="12">
        <v>146</v>
      </c>
      <c r="AB2370" s="12">
        <v>10003.4</v>
      </c>
      <c r="AC2370" s="28">
        <f>+I2370+Y2370-Z2370</f>
        <v>27.507999999999996</v>
      </c>
      <c r="AD2370" s="20">
        <f t="shared" si="258"/>
        <v>0</v>
      </c>
      <c r="AE2370">
        <v>0</v>
      </c>
    </row>
    <row r="2371" spans="1:31" x14ac:dyDescent="0.25">
      <c r="A2371" s="9">
        <v>45138</v>
      </c>
      <c r="B2371" s="10" t="s">
        <v>289</v>
      </c>
      <c r="C2371" s="10" t="s">
        <v>287</v>
      </c>
      <c r="D2371" s="10" t="s">
        <v>40</v>
      </c>
      <c r="E2371" s="10" t="s">
        <v>30</v>
      </c>
      <c r="F2371" s="10">
        <v>475</v>
      </c>
      <c r="G2371" s="10">
        <v>518</v>
      </c>
      <c r="H2371" s="11">
        <f>SUMIFS(AA:AA,$A:$A,EOMONTH($A2371,-1),$B:$B,$B2371)</f>
        <v>244</v>
      </c>
      <c r="I2371" s="63">
        <f>ROUND(SUMIFS(AC:AC,$A:$A,EOMONTH($A2371,-1),$B:$B,$B2371),2)</f>
        <v>69.510000000000005</v>
      </c>
      <c r="J2371" s="11">
        <f>SUMIFS(AB:AB,$A:$A,EOMONTH($A2371,-1),$B:$B,$B2371)</f>
        <v>18911.810000000001</v>
      </c>
      <c r="K2371" s="13">
        <v>0</v>
      </c>
      <c r="L2371" s="25">
        <v>0</v>
      </c>
      <c r="M2371" s="15">
        <v>0</v>
      </c>
      <c r="N2371" s="14">
        <v>0</v>
      </c>
      <c r="O2371" s="16">
        <v>94</v>
      </c>
      <c r="P2371" s="16">
        <v>10342.56</v>
      </c>
      <c r="Q2371" s="16">
        <v>0</v>
      </c>
      <c r="R2371" s="16">
        <f>Q2371*16.876/100</f>
        <v>0</v>
      </c>
      <c r="S2371" s="17">
        <f t="shared" si="252"/>
        <v>0</v>
      </c>
      <c r="T2371" s="16">
        <v>0</v>
      </c>
      <c r="U2371" s="18">
        <f t="shared" si="253"/>
        <v>126.392</v>
      </c>
      <c r="V2371" s="18">
        <f t="shared" si="254"/>
        <v>0</v>
      </c>
      <c r="W2371" s="18">
        <f t="shared" si="255"/>
        <v>0</v>
      </c>
      <c r="X2371" s="27"/>
      <c r="Y2371" s="19">
        <f t="shared" si="256"/>
        <v>0</v>
      </c>
      <c r="Z2371" s="18">
        <f t="shared" si="257"/>
        <v>48.692</v>
      </c>
      <c r="AA2371" s="12">
        <v>150</v>
      </c>
      <c r="AB2371" s="12">
        <v>11626.12</v>
      </c>
      <c r="AC2371" s="28">
        <f>+I2371+Y2371-Z2371</f>
        <v>20.818000000000005</v>
      </c>
      <c r="AD2371" s="20">
        <f t="shared" si="258"/>
        <v>0</v>
      </c>
      <c r="AE2371">
        <v>0</v>
      </c>
    </row>
    <row r="2372" spans="1:31" x14ac:dyDescent="0.25">
      <c r="A2372" s="9">
        <v>45138</v>
      </c>
      <c r="B2372" s="10" t="s">
        <v>290</v>
      </c>
      <c r="C2372" s="10" t="s">
        <v>287</v>
      </c>
      <c r="D2372" s="10" t="s">
        <v>40</v>
      </c>
      <c r="E2372" s="10" t="s">
        <v>30</v>
      </c>
      <c r="F2372" s="10">
        <v>475</v>
      </c>
      <c r="G2372" s="10">
        <v>518</v>
      </c>
      <c r="H2372" s="11">
        <f>SUMIFS(AA:AA,$A:$A,EOMONTH($A2372,-1),$B:$B,$B2372)</f>
        <v>66</v>
      </c>
      <c r="I2372" s="63">
        <f>ROUND(SUMIFS(AC:AC,$A:$A,EOMONTH($A2372,-1),$B:$B,$B2372),2)</f>
        <v>-55.01</v>
      </c>
      <c r="J2372" s="11">
        <f>SUMIFS(AB:AB,$A:$A,EOMONTH($A2372,-1),$B:$B,$B2372)</f>
        <v>4679.96</v>
      </c>
      <c r="K2372" s="13">
        <v>0</v>
      </c>
      <c r="L2372" s="25">
        <v>0</v>
      </c>
      <c r="M2372" s="15">
        <v>215</v>
      </c>
      <c r="N2372" s="14">
        <v>14451.13</v>
      </c>
      <c r="O2372" s="16">
        <v>152</v>
      </c>
      <c r="P2372" s="16">
        <v>16623.8</v>
      </c>
      <c r="Q2372" s="16">
        <v>0</v>
      </c>
      <c r="R2372" s="16">
        <f>Q2372*16.876/100</f>
        <v>0</v>
      </c>
      <c r="S2372" s="17">
        <f t="shared" si="252"/>
        <v>0</v>
      </c>
      <c r="T2372" s="16">
        <v>0</v>
      </c>
      <c r="U2372" s="18">
        <f t="shared" si="253"/>
        <v>34.188000000000002</v>
      </c>
      <c r="V2372" s="18">
        <f t="shared" si="254"/>
        <v>102.125</v>
      </c>
      <c r="W2372" s="18">
        <f t="shared" si="255"/>
        <v>17.145766250000001</v>
      </c>
      <c r="X2372" s="27"/>
      <c r="Y2372" s="19">
        <f t="shared" si="256"/>
        <v>119.27076625000001</v>
      </c>
      <c r="Z2372" s="18">
        <f t="shared" si="257"/>
        <v>78.736000000000004</v>
      </c>
      <c r="AA2372" s="12">
        <v>129</v>
      </c>
      <c r="AB2372" s="12">
        <v>8782.6</v>
      </c>
      <c r="AC2372" s="28">
        <f>+I2372+Y2372-Z2372</f>
        <v>-14.475233749999987</v>
      </c>
      <c r="AD2372" s="20">
        <f t="shared" si="258"/>
        <v>20</v>
      </c>
      <c r="AE2372">
        <v>20</v>
      </c>
    </row>
    <row r="2373" spans="1:31" x14ac:dyDescent="0.25">
      <c r="A2373" s="9">
        <v>45138</v>
      </c>
      <c r="B2373" s="10" t="s">
        <v>291</v>
      </c>
      <c r="C2373" s="10" t="s">
        <v>287</v>
      </c>
      <c r="D2373" s="10" t="s">
        <v>40</v>
      </c>
      <c r="E2373" s="10" t="s">
        <v>30</v>
      </c>
      <c r="F2373" s="10">
        <v>475</v>
      </c>
      <c r="G2373" s="10">
        <v>518</v>
      </c>
      <c r="H2373" s="11">
        <f>SUMIFS(AA:AA,$A:$A,EOMONTH($A2373,-1),$B:$B,$B2373)</f>
        <v>366</v>
      </c>
      <c r="I2373" s="63">
        <f>ROUND(SUMIFS(AC:AC,$A:$A,EOMONTH($A2373,-1),$B:$B,$B2373),2)</f>
        <v>216.04</v>
      </c>
      <c r="J2373" s="11">
        <f>SUMIFS(AB:AB,$A:$A,EOMONTH($A2373,-1),$B:$B,$B2373)</f>
        <v>24907.1</v>
      </c>
      <c r="K2373" s="13">
        <v>0</v>
      </c>
      <c r="L2373" s="25">
        <v>0</v>
      </c>
      <c r="M2373" s="15">
        <v>0</v>
      </c>
      <c r="N2373" s="14">
        <v>0</v>
      </c>
      <c r="O2373" s="16">
        <v>254</v>
      </c>
      <c r="P2373" s="16">
        <v>27460</v>
      </c>
      <c r="Q2373" s="16">
        <v>0</v>
      </c>
      <c r="R2373" s="16">
        <f>Q2373*16.876/100</f>
        <v>0</v>
      </c>
      <c r="S2373" s="17">
        <f t="shared" ref="S2373:S2436" si="259">Q2373+R2373</f>
        <v>0</v>
      </c>
      <c r="T2373" s="16">
        <v>0</v>
      </c>
      <c r="U2373" s="18">
        <f t="shared" ref="U2373:U2436" si="260">H2373*G2373/1000</f>
        <v>189.58799999999999</v>
      </c>
      <c r="V2373" s="18">
        <f t="shared" ref="V2373:V2436" si="261">M2373*F2373/1000</f>
        <v>0</v>
      </c>
      <c r="W2373" s="18">
        <f t="shared" ref="W2373:W2436" si="262">V2373*16.789/100</f>
        <v>0</v>
      </c>
      <c r="X2373" s="27"/>
      <c r="Y2373" s="19">
        <f t="shared" ref="Y2373:Y2436" si="263">V2373+W2373+X2373</f>
        <v>0</v>
      </c>
      <c r="Z2373" s="18">
        <f t="shared" ref="Z2373:Z2436" si="264">O2373*G2373/1000</f>
        <v>131.572</v>
      </c>
      <c r="AA2373" s="12">
        <v>112</v>
      </c>
      <c r="AB2373" s="12">
        <v>7621.84</v>
      </c>
      <c r="AC2373" s="28">
        <f>+I2373+Y2373-Z2373</f>
        <v>84.467999999999989</v>
      </c>
      <c r="AD2373" s="20">
        <f t="shared" ref="AD2373:AD2436" si="265">IF(AC2373&lt;0,ROUNDUP(AC2373,-1)*-1,0)</f>
        <v>0</v>
      </c>
      <c r="AE2373">
        <v>0</v>
      </c>
    </row>
    <row r="2374" spans="1:31" x14ac:dyDescent="0.25">
      <c r="A2374" s="9">
        <v>45138</v>
      </c>
      <c r="B2374" s="10" t="s">
        <v>292</v>
      </c>
      <c r="C2374" s="10" t="s">
        <v>287</v>
      </c>
      <c r="D2374" s="10" t="s">
        <v>40</v>
      </c>
      <c r="E2374" s="10" t="s">
        <v>30</v>
      </c>
      <c r="F2374" s="10">
        <v>475</v>
      </c>
      <c r="G2374" s="10">
        <v>518</v>
      </c>
      <c r="H2374" s="11">
        <f>SUMIFS(AA:AA,$A:$A,EOMONTH($A2374,-1),$B:$B,$B2374)</f>
        <v>410</v>
      </c>
      <c r="I2374" s="63">
        <f>ROUND(SUMIFS(AC:AC,$A:$A,EOMONTH($A2374,-1),$B:$B,$B2374),2)</f>
        <v>189.17</v>
      </c>
      <c r="J2374" s="11">
        <f>SUMIFS(AB:AB,$A:$A,EOMONTH($A2374,-1),$B:$B,$B2374)</f>
        <v>28026.639999999999</v>
      </c>
      <c r="K2374" s="13">
        <v>0</v>
      </c>
      <c r="L2374" s="25">
        <v>0</v>
      </c>
      <c r="M2374" s="15">
        <v>0</v>
      </c>
      <c r="N2374" s="14">
        <v>0</v>
      </c>
      <c r="O2374" s="16">
        <v>160</v>
      </c>
      <c r="P2374" s="16">
        <v>17455.240000000002</v>
      </c>
      <c r="Q2374" s="16">
        <v>0</v>
      </c>
      <c r="R2374" s="16">
        <f>Q2374*16.876/100</f>
        <v>0</v>
      </c>
      <c r="S2374" s="17">
        <f t="shared" si="259"/>
        <v>0</v>
      </c>
      <c r="T2374" s="16">
        <v>0</v>
      </c>
      <c r="U2374" s="18">
        <f t="shared" si="260"/>
        <v>212.38</v>
      </c>
      <c r="V2374" s="18">
        <f t="shared" si="261"/>
        <v>0</v>
      </c>
      <c r="W2374" s="18">
        <f t="shared" si="262"/>
        <v>0</v>
      </c>
      <c r="X2374" s="27"/>
      <c r="Y2374" s="19">
        <f t="shared" si="263"/>
        <v>0</v>
      </c>
      <c r="Z2374" s="18">
        <f t="shared" si="264"/>
        <v>82.88</v>
      </c>
      <c r="AA2374" s="12">
        <v>250</v>
      </c>
      <c r="AB2374" s="12">
        <v>17089.419999999998</v>
      </c>
      <c r="AC2374" s="28">
        <f>+I2374+Y2374-Z2374</f>
        <v>106.28999999999999</v>
      </c>
      <c r="AD2374" s="20">
        <f t="shared" si="265"/>
        <v>0</v>
      </c>
      <c r="AE2374">
        <v>0</v>
      </c>
    </row>
    <row r="2375" spans="1:31" x14ac:dyDescent="0.25">
      <c r="A2375" s="9">
        <v>45138</v>
      </c>
      <c r="B2375" s="10" t="s">
        <v>293</v>
      </c>
      <c r="C2375" s="10" t="s">
        <v>287</v>
      </c>
      <c r="D2375" s="10" t="s">
        <v>40</v>
      </c>
      <c r="E2375" s="10" t="s">
        <v>30</v>
      </c>
      <c r="F2375" s="10">
        <v>580</v>
      </c>
      <c r="G2375" s="10">
        <v>632</v>
      </c>
      <c r="H2375" s="11">
        <f>SUMIFS(AA:AA,$A:$A,EOMONTH($A2375,-1),$B:$B,$B2375)</f>
        <v>97</v>
      </c>
      <c r="I2375" s="63">
        <f>ROUND(SUMIFS(AC:AC,$A:$A,EOMONTH($A2375,-1),$B:$B,$B2375),2)</f>
        <v>13.3</v>
      </c>
      <c r="J2375" s="11">
        <f>SUMIFS(AB:AB,$A:$A,EOMONTH($A2375,-1),$B:$B,$B2375)</f>
        <v>16538.5</v>
      </c>
      <c r="K2375" s="13">
        <v>0</v>
      </c>
      <c r="L2375" s="25">
        <v>0</v>
      </c>
      <c r="M2375" s="15">
        <v>0</v>
      </c>
      <c r="N2375" s="14">
        <v>0</v>
      </c>
      <c r="O2375" s="16">
        <v>8</v>
      </c>
      <c r="P2375" s="16">
        <v>954</v>
      </c>
      <c r="Q2375" s="16">
        <v>0</v>
      </c>
      <c r="R2375" s="16">
        <f>Q2375*16.876/100</f>
        <v>0</v>
      </c>
      <c r="S2375" s="17">
        <f t="shared" si="259"/>
        <v>0</v>
      </c>
      <c r="T2375" s="16">
        <v>0</v>
      </c>
      <c r="U2375" s="18">
        <f t="shared" si="260"/>
        <v>61.304000000000002</v>
      </c>
      <c r="V2375" s="18">
        <f t="shared" si="261"/>
        <v>0</v>
      </c>
      <c r="W2375" s="18">
        <f t="shared" si="262"/>
        <v>0</v>
      </c>
      <c r="X2375" s="27"/>
      <c r="Y2375" s="19">
        <f t="shared" si="263"/>
        <v>0</v>
      </c>
      <c r="Z2375" s="18">
        <f t="shared" si="264"/>
        <v>5.056</v>
      </c>
      <c r="AA2375" s="12">
        <v>89</v>
      </c>
      <c r="AB2375" s="12">
        <v>15174.5</v>
      </c>
      <c r="AC2375" s="28">
        <f>+I2375+Y2375-Z2375</f>
        <v>8.2439999999999998</v>
      </c>
      <c r="AD2375" s="20">
        <f t="shared" si="265"/>
        <v>0</v>
      </c>
      <c r="AE2375">
        <v>50</v>
      </c>
    </row>
    <row r="2376" spans="1:31" x14ac:dyDescent="0.25">
      <c r="A2376" s="9">
        <v>45138</v>
      </c>
      <c r="B2376" s="10" t="s">
        <v>294</v>
      </c>
      <c r="C2376" s="10" t="s">
        <v>287</v>
      </c>
      <c r="D2376" s="10" t="s">
        <v>40</v>
      </c>
      <c r="E2376" s="10" t="s">
        <v>30</v>
      </c>
      <c r="F2376" s="10">
        <v>580</v>
      </c>
      <c r="G2376" s="10">
        <v>632</v>
      </c>
      <c r="H2376" s="11">
        <f>SUMIFS(AA:AA,$A:$A,EOMONTH($A2376,-1),$B:$B,$B2376)</f>
        <v>206</v>
      </c>
      <c r="I2376" s="63">
        <f>ROUND(SUMIFS(AC:AC,$A:$A,EOMONTH($A2376,-1),$B:$B,$B2376),2)</f>
        <v>-34.6</v>
      </c>
      <c r="J2376" s="11">
        <f>SUMIFS(AB:AB,$A:$A,EOMONTH($A2376,-1),$B:$B,$B2376)</f>
        <v>24500.95</v>
      </c>
      <c r="K2376" s="13">
        <v>0</v>
      </c>
      <c r="L2376" s="25">
        <v>0</v>
      </c>
      <c r="M2376" s="15">
        <v>200</v>
      </c>
      <c r="N2376" s="14">
        <v>13401.05</v>
      </c>
      <c r="O2376" s="16">
        <v>58</v>
      </c>
      <c r="P2376" s="16">
        <v>7211.2</v>
      </c>
      <c r="Q2376" s="16">
        <v>0</v>
      </c>
      <c r="R2376" s="16">
        <f>Q2376*16.876/100</f>
        <v>0</v>
      </c>
      <c r="S2376" s="17">
        <f t="shared" si="259"/>
        <v>0</v>
      </c>
      <c r="T2376" s="16">
        <v>0</v>
      </c>
      <c r="U2376" s="18">
        <f t="shared" si="260"/>
        <v>130.19200000000001</v>
      </c>
      <c r="V2376" s="18">
        <f t="shared" si="261"/>
        <v>116</v>
      </c>
      <c r="W2376" s="18">
        <f t="shared" si="262"/>
        <v>19.475239999999999</v>
      </c>
      <c r="X2376" s="27"/>
      <c r="Y2376" s="19">
        <f t="shared" si="263"/>
        <v>135.47523999999999</v>
      </c>
      <c r="Z2376" s="18">
        <f t="shared" si="264"/>
        <v>36.655999999999999</v>
      </c>
      <c r="AA2376" s="12">
        <v>348</v>
      </c>
      <c r="AB2376" s="12">
        <v>31514.47</v>
      </c>
      <c r="AC2376" s="28">
        <f>+I2376+Y2376-Z2376</f>
        <v>64.219239999999985</v>
      </c>
      <c r="AD2376" s="20">
        <f t="shared" si="265"/>
        <v>0</v>
      </c>
      <c r="AE2376">
        <v>0</v>
      </c>
    </row>
    <row r="2377" spans="1:31" x14ac:dyDescent="0.25">
      <c r="A2377" s="9">
        <v>45138</v>
      </c>
      <c r="B2377" s="10" t="s">
        <v>295</v>
      </c>
      <c r="C2377" s="10" t="s">
        <v>287</v>
      </c>
      <c r="D2377" s="10" t="s">
        <v>40</v>
      </c>
      <c r="E2377" s="10" t="s">
        <v>30</v>
      </c>
      <c r="F2377" s="10">
        <v>580</v>
      </c>
      <c r="G2377" s="10">
        <v>632</v>
      </c>
      <c r="H2377" s="11">
        <f>SUMIFS(AA:AA,$A:$A,EOMONTH($A2377,-1),$B:$B,$B2377)</f>
        <v>232</v>
      </c>
      <c r="I2377" s="63">
        <f>ROUND(SUMIFS(AC:AC,$A:$A,EOMONTH($A2377,-1),$B:$B,$B2377),2)</f>
        <v>-53.84</v>
      </c>
      <c r="J2377" s="11">
        <f>SUMIFS(AB:AB,$A:$A,EOMONTH($A2377,-1),$B:$B,$B2377)</f>
        <v>17764.330000000002</v>
      </c>
      <c r="K2377" s="13">
        <v>0</v>
      </c>
      <c r="L2377" s="25">
        <v>0</v>
      </c>
      <c r="M2377" s="15">
        <v>300</v>
      </c>
      <c r="N2377" s="14">
        <v>20223.91</v>
      </c>
      <c r="O2377" s="16">
        <v>138</v>
      </c>
      <c r="P2377" s="16">
        <v>17677.38</v>
      </c>
      <c r="Q2377" s="16">
        <v>0</v>
      </c>
      <c r="R2377" s="16">
        <f>Q2377*16.876/100</f>
        <v>0</v>
      </c>
      <c r="S2377" s="17">
        <f t="shared" si="259"/>
        <v>0</v>
      </c>
      <c r="T2377" s="16">
        <v>0</v>
      </c>
      <c r="U2377" s="18">
        <f t="shared" si="260"/>
        <v>146.624</v>
      </c>
      <c r="V2377" s="18">
        <f t="shared" si="261"/>
        <v>174</v>
      </c>
      <c r="W2377" s="18">
        <f t="shared" si="262"/>
        <v>29.212859999999999</v>
      </c>
      <c r="X2377" s="27"/>
      <c r="Y2377" s="19">
        <f t="shared" si="263"/>
        <v>203.21286000000001</v>
      </c>
      <c r="Z2377" s="18">
        <f t="shared" si="264"/>
        <v>87.215999999999994</v>
      </c>
      <c r="AA2377" s="12">
        <v>394</v>
      </c>
      <c r="AB2377" s="12">
        <v>27774.04</v>
      </c>
      <c r="AC2377" s="28">
        <f>+I2377+Y2377-Z2377</f>
        <v>62.156860000000009</v>
      </c>
      <c r="AD2377" s="20">
        <f t="shared" si="265"/>
        <v>0</v>
      </c>
      <c r="AE2377">
        <v>40</v>
      </c>
    </row>
    <row r="2378" spans="1:31" x14ac:dyDescent="0.25">
      <c r="A2378" s="9">
        <v>45138</v>
      </c>
      <c r="B2378" s="10" t="s">
        <v>296</v>
      </c>
      <c r="C2378" s="10" t="s">
        <v>287</v>
      </c>
      <c r="D2378" s="10" t="s">
        <v>40</v>
      </c>
      <c r="E2378" s="10" t="s">
        <v>30</v>
      </c>
      <c r="F2378" s="10">
        <v>580</v>
      </c>
      <c r="G2378" s="10">
        <v>632</v>
      </c>
      <c r="H2378" s="11">
        <f>SUMIFS(AA:AA,$A:$A,EOMONTH($A2378,-1),$B:$B,$B2378)</f>
        <v>322</v>
      </c>
      <c r="I2378" s="63">
        <f>ROUND(SUMIFS(AC:AC,$A:$A,EOMONTH($A2378,-1),$B:$B,$B2378),2)</f>
        <v>8.67</v>
      </c>
      <c r="J2378" s="11">
        <f>SUMIFS(AB:AB,$A:$A,EOMONTH($A2378,-1),$B:$B,$B2378)</f>
        <v>54901</v>
      </c>
      <c r="K2378" s="13">
        <v>0</v>
      </c>
      <c r="L2378" s="25">
        <v>0</v>
      </c>
      <c r="M2378" s="15">
        <v>0</v>
      </c>
      <c r="N2378" s="14">
        <v>0</v>
      </c>
      <c r="O2378" s="16">
        <v>58</v>
      </c>
      <c r="P2378" s="16">
        <v>7193.3</v>
      </c>
      <c r="Q2378" s="16">
        <v>0</v>
      </c>
      <c r="R2378" s="16">
        <f>Q2378*16.876/100</f>
        <v>0</v>
      </c>
      <c r="S2378" s="17">
        <f t="shared" si="259"/>
        <v>0</v>
      </c>
      <c r="T2378" s="16">
        <v>0</v>
      </c>
      <c r="U2378" s="18">
        <f t="shared" si="260"/>
        <v>203.50399999999999</v>
      </c>
      <c r="V2378" s="18">
        <f t="shared" si="261"/>
        <v>0</v>
      </c>
      <c r="W2378" s="18">
        <f t="shared" si="262"/>
        <v>0</v>
      </c>
      <c r="X2378" s="27"/>
      <c r="Y2378" s="19">
        <f t="shared" si="263"/>
        <v>0</v>
      </c>
      <c r="Z2378" s="18">
        <f t="shared" si="264"/>
        <v>36.655999999999999</v>
      </c>
      <c r="AA2378" s="12">
        <v>264</v>
      </c>
      <c r="AB2378" s="12">
        <v>45012</v>
      </c>
      <c r="AC2378" s="28">
        <f>+I2378+Y2378-Z2378</f>
        <v>-27.985999999999997</v>
      </c>
      <c r="AD2378" s="20">
        <f t="shared" si="265"/>
        <v>30</v>
      </c>
      <c r="AE2378">
        <v>30</v>
      </c>
    </row>
    <row r="2379" spans="1:31" x14ac:dyDescent="0.25">
      <c r="A2379" s="9">
        <v>45138</v>
      </c>
      <c r="B2379" s="10" t="s">
        <v>297</v>
      </c>
      <c r="C2379" s="10" t="s">
        <v>287</v>
      </c>
      <c r="D2379" s="10" t="s">
        <v>40</v>
      </c>
      <c r="E2379" s="10" t="s">
        <v>30</v>
      </c>
      <c r="F2379" s="10">
        <v>580</v>
      </c>
      <c r="G2379" s="10">
        <v>632</v>
      </c>
      <c r="H2379" s="11">
        <f>SUMIFS(AA:AA,$A:$A,EOMONTH($A2379,-1),$B:$B,$B2379)</f>
        <v>183</v>
      </c>
      <c r="I2379" s="63">
        <f>ROUND(SUMIFS(AC:AC,$A:$A,EOMONTH($A2379,-1),$B:$B,$B2379),2)</f>
        <v>-22.82</v>
      </c>
      <c r="J2379" s="11">
        <f>SUMIFS(AB:AB,$A:$A,EOMONTH($A2379,-1),$B:$B,$B2379)</f>
        <v>31201.5</v>
      </c>
      <c r="K2379" s="13">
        <v>0</v>
      </c>
      <c r="L2379" s="25">
        <v>0</v>
      </c>
      <c r="M2379" s="15">
        <v>0</v>
      </c>
      <c r="N2379" s="14">
        <v>0</v>
      </c>
      <c r="O2379" s="16">
        <v>58</v>
      </c>
      <c r="P2379" s="16">
        <v>7720.58</v>
      </c>
      <c r="Q2379" s="16">
        <v>0</v>
      </c>
      <c r="R2379" s="16">
        <f>Q2379*16.876/100</f>
        <v>0</v>
      </c>
      <c r="S2379" s="17">
        <f t="shared" si="259"/>
        <v>0</v>
      </c>
      <c r="T2379" s="16">
        <v>0</v>
      </c>
      <c r="U2379" s="18">
        <f t="shared" si="260"/>
        <v>115.65600000000001</v>
      </c>
      <c r="V2379" s="18">
        <f t="shared" si="261"/>
        <v>0</v>
      </c>
      <c r="W2379" s="18">
        <f t="shared" si="262"/>
        <v>0</v>
      </c>
      <c r="X2379" s="27"/>
      <c r="Y2379" s="19">
        <f t="shared" si="263"/>
        <v>0</v>
      </c>
      <c r="Z2379" s="18">
        <f t="shared" si="264"/>
        <v>36.655999999999999</v>
      </c>
      <c r="AA2379" s="12">
        <v>125</v>
      </c>
      <c r="AB2379" s="12">
        <v>21312.5</v>
      </c>
      <c r="AC2379" s="28">
        <f>+I2379+Y2379-Z2379</f>
        <v>-59.475999999999999</v>
      </c>
      <c r="AD2379" s="20">
        <f t="shared" si="265"/>
        <v>60</v>
      </c>
      <c r="AE2379">
        <v>70</v>
      </c>
    </row>
    <row r="2380" spans="1:31" x14ac:dyDescent="0.25">
      <c r="A2380" s="9">
        <v>45138</v>
      </c>
      <c r="B2380" s="10" t="s">
        <v>298</v>
      </c>
      <c r="C2380" s="10" t="s">
        <v>287</v>
      </c>
      <c r="D2380" s="10" t="s">
        <v>40</v>
      </c>
      <c r="E2380" s="10" t="s">
        <v>30</v>
      </c>
      <c r="F2380" s="10">
        <v>580</v>
      </c>
      <c r="G2380" s="10">
        <v>632</v>
      </c>
      <c r="H2380" s="11">
        <f>SUMIFS(AA:AA,$A:$A,EOMONTH($A2380,-1),$B:$B,$B2380)</f>
        <v>0</v>
      </c>
      <c r="I2380" s="63">
        <f>ROUND(SUMIFS(AC:AC,$A:$A,EOMONTH($A2380,-1),$B:$B,$B2380),2)</f>
        <v>-14.55</v>
      </c>
      <c r="J2380" s="11">
        <f>SUMIFS(AB:AB,$A:$A,EOMONTH($A2380,-1),$B:$B,$B2380)</f>
        <v>0</v>
      </c>
      <c r="K2380" s="13">
        <v>0</v>
      </c>
      <c r="L2380" s="25">
        <v>0</v>
      </c>
      <c r="M2380" s="15">
        <v>100</v>
      </c>
      <c r="N2380" s="14">
        <v>6679.58</v>
      </c>
      <c r="O2380" s="16">
        <v>100</v>
      </c>
      <c r="P2380" s="16">
        <v>12428.1</v>
      </c>
      <c r="Q2380" s="16">
        <v>0</v>
      </c>
      <c r="R2380" s="16">
        <f>Q2380*16.876/100</f>
        <v>0</v>
      </c>
      <c r="S2380" s="17">
        <f t="shared" si="259"/>
        <v>0</v>
      </c>
      <c r="T2380" s="16">
        <v>0</v>
      </c>
      <c r="U2380" s="18">
        <f t="shared" si="260"/>
        <v>0</v>
      </c>
      <c r="V2380" s="18">
        <f t="shared" si="261"/>
        <v>58</v>
      </c>
      <c r="W2380" s="18">
        <f t="shared" si="262"/>
        <v>9.7376199999999997</v>
      </c>
      <c r="X2380" s="27"/>
      <c r="Y2380" s="19">
        <f t="shared" si="263"/>
        <v>67.737619999999993</v>
      </c>
      <c r="Z2380" s="18">
        <f t="shared" si="264"/>
        <v>63.2</v>
      </c>
      <c r="AA2380" s="12">
        <v>0</v>
      </c>
      <c r="AB2380" s="12">
        <v>0</v>
      </c>
      <c r="AC2380" s="28">
        <f>+I2380+Y2380-Z2380</f>
        <v>-10.012380000000007</v>
      </c>
      <c r="AD2380" s="20">
        <f t="shared" si="265"/>
        <v>20</v>
      </c>
      <c r="AE2380">
        <v>70</v>
      </c>
    </row>
    <row r="2381" spans="1:31" x14ac:dyDescent="0.25">
      <c r="A2381" s="9">
        <v>45138</v>
      </c>
      <c r="B2381" s="10" t="s">
        <v>299</v>
      </c>
      <c r="C2381" s="10" t="s">
        <v>287</v>
      </c>
      <c r="D2381" s="10" t="s">
        <v>29</v>
      </c>
      <c r="E2381" s="10" t="s">
        <v>30</v>
      </c>
      <c r="F2381" s="10"/>
      <c r="G2381" s="10">
        <v>0</v>
      </c>
      <c r="H2381" s="11">
        <f>SUMIFS(AA:AA,$A:$A,EOMONTH($A2381,-1),$B:$B,$B2381)</f>
        <v>5</v>
      </c>
      <c r="I2381" s="63">
        <f>ROUND(SUMIFS(AC:AC,$A:$A,EOMONTH($A2381,-1),$B:$B,$B2381),2)</f>
        <v>0.23</v>
      </c>
      <c r="J2381" s="11">
        <f>SUMIFS(AB:AB,$A:$A,EOMONTH($A2381,-1),$B:$B,$B2381)</f>
        <v>986.7</v>
      </c>
      <c r="K2381" s="13">
        <v>0</v>
      </c>
      <c r="L2381" s="25">
        <v>0</v>
      </c>
      <c r="M2381" s="15">
        <v>0</v>
      </c>
      <c r="N2381" s="14">
        <v>0</v>
      </c>
      <c r="O2381" s="16">
        <v>0</v>
      </c>
      <c r="P2381" s="16">
        <v>0</v>
      </c>
      <c r="Q2381" s="16">
        <v>0</v>
      </c>
      <c r="R2381" s="16">
        <f>Q2381*16.876/100</f>
        <v>0</v>
      </c>
      <c r="S2381" s="17">
        <f t="shared" si="259"/>
        <v>0</v>
      </c>
      <c r="T2381" s="16">
        <v>0</v>
      </c>
      <c r="U2381" s="18">
        <f t="shared" si="260"/>
        <v>0</v>
      </c>
      <c r="V2381" s="18">
        <f t="shared" si="261"/>
        <v>0</v>
      </c>
      <c r="W2381" s="18">
        <f t="shared" si="262"/>
        <v>0</v>
      </c>
      <c r="X2381" s="27"/>
      <c r="Y2381" s="19">
        <f t="shared" si="263"/>
        <v>0</v>
      </c>
      <c r="Z2381" s="18">
        <f t="shared" si="264"/>
        <v>0</v>
      </c>
      <c r="AA2381" s="12">
        <v>5</v>
      </c>
      <c r="AB2381" s="12">
        <v>986.7</v>
      </c>
      <c r="AC2381" s="28">
        <f>+I2381+Y2381-Z2381</f>
        <v>0.23</v>
      </c>
      <c r="AD2381" s="20">
        <f t="shared" si="265"/>
        <v>0</v>
      </c>
      <c r="AE2381">
        <v>0</v>
      </c>
    </row>
    <row r="2382" spans="1:31" x14ac:dyDescent="0.25">
      <c r="A2382" s="9">
        <v>45138</v>
      </c>
      <c r="B2382" s="10" t="s">
        <v>300</v>
      </c>
      <c r="C2382" s="10" t="s">
        <v>287</v>
      </c>
      <c r="D2382" s="10" t="s">
        <v>40</v>
      </c>
      <c r="E2382" s="10" t="s">
        <v>30</v>
      </c>
      <c r="F2382" s="10">
        <v>920</v>
      </c>
      <c r="G2382" s="10">
        <v>1003</v>
      </c>
      <c r="H2382" s="11">
        <f>SUMIFS(AA:AA,$A:$A,EOMONTH($A2382,-1),$B:$B,$B2382)</f>
        <v>98</v>
      </c>
      <c r="I2382" s="63">
        <f>ROUND(SUMIFS(AC:AC,$A:$A,EOMONTH($A2382,-1),$B:$B,$B2382),2)</f>
        <v>25.5</v>
      </c>
      <c r="J2382" s="11">
        <f>SUMIFS(AB:AB,$A:$A,EOMONTH($A2382,-1),$B:$B,$B2382)</f>
        <v>24794</v>
      </c>
      <c r="K2382" s="13">
        <v>0</v>
      </c>
      <c r="L2382" s="25">
        <v>0</v>
      </c>
      <c r="M2382" s="15">
        <v>0</v>
      </c>
      <c r="N2382" s="14">
        <v>0</v>
      </c>
      <c r="O2382" s="16">
        <v>0</v>
      </c>
      <c r="P2382" s="16">
        <v>0</v>
      </c>
      <c r="Q2382" s="16">
        <v>0</v>
      </c>
      <c r="R2382" s="16">
        <f>Q2382*16.876/100</f>
        <v>0</v>
      </c>
      <c r="S2382" s="17">
        <f t="shared" si="259"/>
        <v>0</v>
      </c>
      <c r="T2382" s="16">
        <v>0</v>
      </c>
      <c r="U2382" s="18">
        <f t="shared" si="260"/>
        <v>98.293999999999997</v>
      </c>
      <c r="V2382" s="18">
        <f t="shared" si="261"/>
        <v>0</v>
      </c>
      <c r="W2382" s="18">
        <f t="shared" si="262"/>
        <v>0</v>
      </c>
      <c r="X2382" s="27"/>
      <c r="Y2382" s="19">
        <f t="shared" si="263"/>
        <v>0</v>
      </c>
      <c r="Z2382" s="18">
        <f t="shared" si="264"/>
        <v>0</v>
      </c>
      <c r="AA2382" s="12">
        <v>98</v>
      </c>
      <c r="AB2382" s="12">
        <v>24794</v>
      </c>
      <c r="AC2382" s="28">
        <f>+I2382+Y2382-Z2382</f>
        <v>25.5</v>
      </c>
      <c r="AD2382" s="20">
        <f t="shared" si="265"/>
        <v>0</v>
      </c>
      <c r="AE2382">
        <v>0</v>
      </c>
    </row>
    <row r="2383" spans="1:31" x14ac:dyDescent="0.25">
      <c r="A2383" s="9">
        <v>45138</v>
      </c>
      <c r="B2383" s="10" t="s">
        <v>301</v>
      </c>
      <c r="C2383" s="10" t="s">
        <v>287</v>
      </c>
      <c r="D2383" s="10" t="s">
        <v>40</v>
      </c>
      <c r="E2383" s="10" t="s">
        <v>30</v>
      </c>
      <c r="F2383" s="10">
        <v>920</v>
      </c>
      <c r="G2383" s="10">
        <v>1003</v>
      </c>
      <c r="H2383" s="11">
        <f>SUMIFS(AA:AA,$A:$A,EOMONTH($A2383,-1),$B:$B,$B2383)</f>
        <v>263</v>
      </c>
      <c r="I2383" s="63">
        <f>ROUND(SUMIFS(AC:AC,$A:$A,EOMONTH($A2383,-1),$B:$B,$B2383),2)</f>
        <v>203.35</v>
      </c>
      <c r="J2383" s="11">
        <f>SUMIFS(AB:AB,$A:$A,EOMONTH($A2383,-1),$B:$B,$B2383)</f>
        <v>29504.09</v>
      </c>
      <c r="K2383" s="13">
        <v>0</v>
      </c>
      <c r="L2383" s="25">
        <v>0</v>
      </c>
      <c r="M2383" s="15">
        <v>0</v>
      </c>
      <c r="N2383" s="14">
        <v>0</v>
      </c>
      <c r="O2383" s="16">
        <v>114</v>
      </c>
      <c r="P2383" s="16">
        <v>21327.9</v>
      </c>
      <c r="Q2383" s="16">
        <v>0</v>
      </c>
      <c r="R2383" s="16">
        <f>Q2383*16.876/100</f>
        <v>0</v>
      </c>
      <c r="S2383" s="17">
        <f t="shared" si="259"/>
        <v>0</v>
      </c>
      <c r="T2383" s="16">
        <v>0</v>
      </c>
      <c r="U2383" s="18">
        <f t="shared" si="260"/>
        <v>263.78899999999999</v>
      </c>
      <c r="V2383" s="18">
        <f t="shared" si="261"/>
        <v>0</v>
      </c>
      <c r="W2383" s="18">
        <f t="shared" si="262"/>
        <v>0</v>
      </c>
      <c r="X2383" s="27"/>
      <c r="Y2383" s="19">
        <f t="shared" si="263"/>
        <v>0</v>
      </c>
      <c r="Z2383" s="18">
        <f t="shared" si="264"/>
        <v>114.342</v>
      </c>
      <c r="AA2383" s="12">
        <v>149</v>
      </c>
      <c r="AB2383" s="12">
        <v>16715.240000000002</v>
      </c>
      <c r="AC2383" s="28">
        <f>+I2383+Y2383-Z2383</f>
        <v>89.007999999999996</v>
      </c>
      <c r="AD2383" s="20">
        <f t="shared" si="265"/>
        <v>0</v>
      </c>
      <c r="AE2383">
        <v>0</v>
      </c>
    </row>
    <row r="2384" spans="1:31" x14ac:dyDescent="0.25">
      <c r="A2384" s="9">
        <v>45138</v>
      </c>
      <c r="B2384" s="10" t="s">
        <v>302</v>
      </c>
      <c r="C2384" s="10" t="s">
        <v>287</v>
      </c>
      <c r="D2384" s="10" t="s">
        <v>40</v>
      </c>
      <c r="E2384" s="10" t="s">
        <v>30</v>
      </c>
      <c r="F2384" s="10">
        <v>920</v>
      </c>
      <c r="G2384" s="10">
        <v>1003</v>
      </c>
      <c r="H2384" s="11">
        <f>SUMIFS(AA:AA,$A:$A,EOMONTH($A2384,-1),$B:$B,$B2384)</f>
        <v>210</v>
      </c>
      <c r="I2384" s="63">
        <f>ROUND(SUMIFS(AC:AC,$A:$A,EOMONTH($A2384,-1),$B:$B,$B2384),2)</f>
        <v>102.85</v>
      </c>
      <c r="J2384" s="11">
        <f>SUMIFS(AB:AB,$A:$A,EOMONTH($A2384,-1),$B:$B,$B2384)</f>
        <v>23069.18</v>
      </c>
      <c r="K2384" s="13">
        <v>0</v>
      </c>
      <c r="L2384" s="25">
        <v>0</v>
      </c>
      <c r="M2384" s="15">
        <v>0</v>
      </c>
      <c r="N2384" s="14">
        <v>0</v>
      </c>
      <c r="O2384" s="16">
        <v>54</v>
      </c>
      <c r="P2384" s="16">
        <v>10145.299999999999</v>
      </c>
      <c r="Q2384" s="16">
        <v>0</v>
      </c>
      <c r="R2384" s="16">
        <f>Q2384*16.876/100</f>
        <v>0</v>
      </c>
      <c r="S2384" s="17">
        <f t="shared" si="259"/>
        <v>0</v>
      </c>
      <c r="T2384" s="16">
        <v>0</v>
      </c>
      <c r="U2384" s="18">
        <f t="shared" si="260"/>
        <v>210.63</v>
      </c>
      <c r="V2384" s="18">
        <f t="shared" si="261"/>
        <v>0</v>
      </c>
      <c r="W2384" s="18">
        <f t="shared" si="262"/>
        <v>0</v>
      </c>
      <c r="X2384" s="27"/>
      <c r="Y2384" s="19">
        <f t="shared" si="263"/>
        <v>0</v>
      </c>
      <c r="Z2384" s="18">
        <f t="shared" si="264"/>
        <v>54.161999999999999</v>
      </c>
      <c r="AA2384" s="12">
        <v>156</v>
      </c>
      <c r="AB2384" s="12">
        <v>17137.099999999999</v>
      </c>
      <c r="AC2384" s="28">
        <f>+I2384+Y2384-Z2384</f>
        <v>48.687999999999995</v>
      </c>
      <c r="AD2384" s="20">
        <f t="shared" si="265"/>
        <v>0</v>
      </c>
      <c r="AE2384">
        <v>0</v>
      </c>
    </row>
    <row r="2385" spans="1:31" x14ac:dyDescent="0.25">
      <c r="A2385" s="9">
        <v>45138</v>
      </c>
      <c r="B2385" s="10" t="s">
        <v>303</v>
      </c>
      <c r="C2385" s="10" t="s">
        <v>287</v>
      </c>
      <c r="D2385" s="10" t="s">
        <v>40</v>
      </c>
      <c r="E2385" s="10" t="s">
        <v>30</v>
      </c>
      <c r="F2385" s="10">
        <v>920</v>
      </c>
      <c r="G2385" s="10">
        <v>1003</v>
      </c>
      <c r="H2385" s="11">
        <f>SUMIFS(AA:AA,$A:$A,EOMONTH($A2385,-1),$B:$B,$B2385)</f>
        <v>128</v>
      </c>
      <c r="I2385" s="63">
        <f>ROUND(SUMIFS(AC:AC,$A:$A,EOMONTH($A2385,-1),$B:$B,$B2385),2)</f>
        <v>74.63</v>
      </c>
      <c r="J2385" s="11">
        <f>SUMIFS(AB:AB,$A:$A,EOMONTH($A2385,-1),$B:$B,$B2385)</f>
        <v>13917.52</v>
      </c>
      <c r="K2385" s="13">
        <v>0</v>
      </c>
      <c r="L2385" s="25">
        <v>0</v>
      </c>
      <c r="M2385" s="15">
        <v>0</v>
      </c>
      <c r="N2385" s="14">
        <v>0</v>
      </c>
      <c r="O2385" s="16">
        <v>40</v>
      </c>
      <c r="P2385" s="16">
        <v>7590</v>
      </c>
      <c r="Q2385" s="16">
        <v>0</v>
      </c>
      <c r="R2385" s="16">
        <f>Q2385*16.876/100</f>
        <v>0</v>
      </c>
      <c r="S2385" s="17">
        <f t="shared" si="259"/>
        <v>0</v>
      </c>
      <c r="T2385" s="16">
        <v>0</v>
      </c>
      <c r="U2385" s="18">
        <f t="shared" si="260"/>
        <v>128.38399999999999</v>
      </c>
      <c r="V2385" s="18">
        <f t="shared" si="261"/>
        <v>0</v>
      </c>
      <c r="W2385" s="18">
        <f t="shared" si="262"/>
        <v>0</v>
      </c>
      <c r="X2385" s="27"/>
      <c r="Y2385" s="19">
        <f t="shared" si="263"/>
        <v>0</v>
      </c>
      <c r="Z2385" s="18">
        <f t="shared" si="264"/>
        <v>40.119999999999997</v>
      </c>
      <c r="AA2385" s="12">
        <v>88</v>
      </c>
      <c r="AB2385" s="12">
        <v>9568.2999999999993</v>
      </c>
      <c r="AC2385" s="28">
        <f>+I2385+Y2385-Z2385</f>
        <v>34.51</v>
      </c>
      <c r="AD2385" s="20">
        <f t="shared" si="265"/>
        <v>0</v>
      </c>
      <c r="AE2385">
        <v>0</v>
      </c>
    </row>
    <row r="2386" spans="1:31" x14ac:dyDescent="0.25">
      <c r="A2386" s="9">
        <v>45138</v>
      </c>
      <c r="B2386" s="10" t="s">
        <v>304</v>
      </c>
      <c r="C2386" s="10" t="s">
        <v>287</v>
      </c>
      <c r="D2386" s="10" t="s">
        <v>40</v>
      </c>
      <c r="E2386" s="10" t="s">
        <v>30</v>
      </c>
      <c r="F2386" s="10">
        <v>920</v>
      </c>
      <c r="G2386" s="10">
        <v>1003</v>
      </c>
      <c r="H2386" s="11">
        <f>SUMIFS(AA:AA,$A:$A,EOMONTH($A2386,-1),$B:$B,$B2386)</f>
        <v>318</v>
      </c>
      <c r="I2386" s="63">
        <f>ROUND(SUMIFS(AC:AC,$A:$A,EOMONTH($A2386,-1),$B:$B,$B2386),2)</f>
        <v>33.29</v>
      </c>
      <c r="J2386" s="11">
        <f>SUMIFS(AB:AB,$A:$A,EOMONTH($A2386,-1),$B:$B,$B2386)</f>
        <v>34394.11</v>
      </c>
      <c r="K2386" s="13">
        <v>0</v>
      </c>
      <c r="L2386" s="25">
        <v>0</v>
      </c>
      <c r="M2386" s="15">
        <v>0</v>
      </c>
      <c r="N2386" s="14">
        <v>0</v>
      </c>
      <c r="O2386" s="16">
        <v>196</v>
      </c>
      <c r="P2386" s="16">
        <v>36685</v>
      </c>
      <c r="Q2386" s="16">
        <v>0</v>
      </c>
      <c r="R2386" s="16">
        <f>Q2386*16.876/100</f>
        <v>0</v>
      </c>
      <c r="S2386" s="17">
        <f t="shared" si="259"/>
        <v>0</v>
      </c>
      <c r="T2386" s="16">
        <v>0</v>
      </c>
      <c r="U2386" s="18">
        <f t="shared" si="260"/>
        <v>318.95400000000001</v>
      </c>
      <c r="V2386" s="18">
        <f t="shared" si="261"/>
        <v>0</v>
      </c>
      <c r="W2386" s="18">
        <f t="shared" si="262"/>
        <v>0</v>
      </c>
      <c r="X2386" s="27"/>
      <c r="Y2386" s="19">
        <f t="shared" si="263"/>
        <v>0</v>
      </c>
      <c r="Z2386" s="18">
        <f t="shared" si="264"/>
        <v>196.58799999999999</v>
      </c>
      <c r="AA2386" s="12">
        <v>122</v>
      </c>
      <c r="AB2386" s="12">
        <v>13195.23</v>
      </c>
      <c r="AC2386" s="28">
        <f>+I2386+Y2386-Z2386</f>
        <v>-163.298</v>
      </c>
      <c r="AD2386" s="20">
        <f t="shared" si="265"/>
        <v>170</v>
      </c>
      <c r="AE2386">
        <v>70</v>
      </c>
    </row>
    <row r="2387" spans="1:31" x14ac:dyDescent="0.25">
      <c r="A2387" s="9">
        <v>45138</v>
      </c>
      <c r="B2387" s="10" t="s">
        <v>305</v>
      </c>
      <c r="C2387" s="10" t="s">
        <v>287</v>
      </c>
      <c r="D2387" s="10" t="s">
        <v>40</v>
      </c>
      <c r="E2387" s="10" t="s">
        <v>30</v>
      </c>
      <c r="F2387" s="10">
        <v>920</v>
      </c>
      <c r="G2387" s="10">
        <v>1003</v>
      </c>
      <c r="H2387" s="11">
        <f>SUMIFS(AA:AA,$A:$A,EOMONTH($A2387,-1),$B:$B,$B2387)</f>
        <v>330</v>
      </c>
      <c r="I2387" s="63">
        <f>ROUND(SUMIFS(AC:AC,$A:$A,EOMONTH($A2387,-1),$B:$B,$B2387),2)</f>
        <v>128.24</v>
      </c>
      <c r="J2387" s="11">
        <f>SUMIFS(AB:AB,$A:$A,EOMONTH($A2387,-1),$B:$B,$B2387)</f>
        <v>35646.44</v>
      </c>
      <c r="K2387" s="13">
        <v>0</v>
      </c>
      <c r="L2387" s="25">
        <v>0</v>
      </c>
      <c r="M2387" s="15">
        <v>0</v>
      </c>
      <c r="N2387" s="14">
        <v>0</v>
      </c>
      <c r="O2387" s="16">
        <v>187</v>
      </c>
      <c r="P2387" s="16">
        <v>34996.800000000003</v>
      </c>
      <c r="Q2387" s="16">
        <v>0</v>
      </c>
      <c r="R2387" s="16">
        <f>Q2387*16.876/100</f>
        <v>0</v>
      </c>
      <c r="S2387" s="17">
        <f t="shared" si="259"/>
        <v>0</v>
      </c>
      <c r="T2387" s="16">
        <v>0</v>
      </c>
      <c r="U2387" s="18">
        <f t="shared" si="260"/>
        <v>330.99</v>
      </c>
      <c r="V2387" s="18">
        <f t="shared" si="261"/>
        <v>0</v>
      </c>
      <c r="W2387" s="18">
        <f t="shared" si="262"/>
        <v>0</v>
      </c>
      <c r="X2387" s="27"/>
      <c r="Y2387" s="19">
        <f t="shared" si="263"/>
        <v>0</v>
      </c>
      <c r="Z2387" s="18">
        <f t="shared" si="264"/>
        <v>187.56100000000001</v>
      </c>
      <c r="AA2387" s="12">
        <v>143</v>
      </c>
      <c r="AB2387" s="12">
        <v>15446.78</v>
      </c>
      <c r="AC2387" s="28">
        <f>+I2387+Y2387-Z2387</f>
        <v>-59.320999999999998</v>
      </c>
      <c r="AD2387" s="20">
        <f t="shared" si="265"/>
        <v>60</v>
      </c>
      <c r="AE2387">
        <v>0</v>
      </c>
    </row>
    <row r="2388" spans="1:31" x14ac:dyDescent="0.25">
      <c r="A2388" s="9">
        <v>45138</v>
      </c>
      <c r="B2388" s="10" t="s">
        <v>306</v>
      </c>
      <c r="C2388" s="10" t="s">
        <v>287</v>
      </c>
      <c r="D2388" s="10" t="s">
        <v>40</v>
      </c>
      <c r="E2388" s="10" t="s">
        <v>30</v>
      </c>
      <c r="F2388" s="10">
        <v>920</v>
      </c>
      <c r="G2388" s="10">
        <v>1003</v>
      </c>
      <c r="H2388" s="11">
        <f>SUMIFS(AA:AA,$A:$A,EOMONTH($A2388,-1),$B:$B,$B2388)</f>
        <v>423</v>
      </c>
      <c r="I2388" s="63">
        <f>ROUND(SUMIFS(AC:AC,$A:$A,EOMONTH($A2388,-1),$B:$B,$B2388),2)</f>
        <v>471.01</v>
      </c>
      <c r="J2388" s="11">
        <f>SUMIFS(AB:AB,$A:$A,EOMONTH($A2388,-1),$B:$B,$B2388)</f>
        <v>46270.29</v>
      </c>
      <c r="K2388" s="13">
        <v>0</v>
      </c>
      <c r="L2388" s="25">
        <v>0</v>
      </c>
      <c r="M2388" s="15">
        <v>0</v>
      </c>
      <c r="N2388" s="14">
        <v>0</v>
      </c>
      <c r="O2388" s="16">
        <v>338</v>
      </c>
      <c r="P2388" s="16">
        <v>63022.3</v>
      </c>
      <c r="Q2388" s="16">
        <v>0</v>
      </c>
      <c r="R2388" s="16">
        <f>Q2388*16.876/100</f>
        <v>0</v>
      </c>
      <c r="S2388" s="17">
        <f t="shared" si="259"/>
        <v>0</v>
      </c>
      <c r="T2388" s="16">
        <v>0</v>
      </c>
      <c r="U2388" s="18">
        <f t="shared" si="260"/>
        <v>424.26900000000001</v>
      </c>
      <c r="V2388" s="18">
        <f t="shared" si="261"/>
        <v>0</v>
      </c>
      <c r="W2388" s="18">
        <f t="shared" si="262"/>
        <v>0</v>
      </c>
      <c r="X2388" s="27"/>
      <c r="Y2388" s="19">
        <f t="shared" si="263"/>
        <v>0</v>
      </c>
      <c r="Z2388" s="18">
        <f t="shared" si="264"/>
        <v>339.01400000000001</v>
      </c>
      <c r="AA2388" s="12">
        <v>85</v>
      </c>
      <c r="AB2388" s="12">
        <v>9297.82</v>
      </c>
      <c r="AC2388" s="28">
        <f>+I2388+Y2388-Z2388</f>
        <v>131.99599999999998</v>
      </c>
      <c r="AD2388" s="20">
        <f t="shared" si="265"/>
        <v>0</v>
      </c>
      <c r="AE2388">
        <v>270</v>
      </c>
    </row>
    <row r="2389" spans="1:31" x14ac:dyDescent="0.25">
      <c r="A2389" s="9">
        <v>45138</v>
      </c>
      <c r="B2389" s="10" t="s">
        <v>307</v>
      </c>
      <c r="C2389" s="10" t="s">
        <v>287</v>
      </c>
      <c r="D2389" s="10" t="s">
        <v>40</v>
      </c>
      <c r="E2389" s="10" t="s">
        <v>30</v>
      </c>
      <c r="F2389" s="10">
        <v>1100</v>
      </c>
      <c r="G2389" s="10">
        <v>1199</v>
      </c>
      <c r="H2389" s="11">
        <f>SUMIFS(AA:AA,$A:$A,EOMONTH($A2389,-1),$B:$B,$B2389)</f>
        <v>2</v>
      </c>
      <c r="I2389" s="63">
        <f>ROUND(SUMIFS(AC:AC,$A:$A,EOMONTH($A2389,-1),$B:$B,$B2389),2)</f>
        <v>-76.819999999999993</v>
      </c>
      <c r="J2389" s="11">
        <f>SUMIFS(AB:AB,$A:$A,EOMONTH($A2389,-1),$B:$B,$B2389)</f>
        <v>484.02</v>
      </c>
      <c r="K2389" s="13">
        <v>0</v>
      </c>
      <c r="L2389" s="25">
        <v>0</v>
      </c>
      <c r="M2389" s="15">
        <v>0</v>
      </c>
      <c r="N2389" s="14">
        <v>0</v>
      </c>
      <c r="O2389" s="16">
        <v>0</v>
      </c>
      <c r="P2389" s="16">
        <v>0</v>
      </c>
      <c r="Q2389" s="16">
        <v>0</v>
      </c>
      <c r="R2389" s="16">
        <f>Q2389*16.876/100</f>
        <v>0</v>
      </c>
      <c r="S2389" s="17">
        <f t="shared" si="259"/>
        <v>0</v>
      </c>
      <c r="T2389" s="16">
        <v>0</v>
      </c>
      <c r="U2389" s="18">
        <f t="shared" si="260"/>
        <v>2.3980000000000001</v>
      </c>
      <c r="V2389" s="18">
        <f t="shared" si="261"/>
        <v>0</v>
      </c>
      <c r="W2389" s="18">
        <f t="shared" si="262"/>
        <v>0</v>
      </c>
      <c r="X2389" s="27"/>
      <c r="Y2389" s="19">
        <f t="shared" si="263"/>
        <v>0</v>
      </c>
      <c r="Z2389" s="18">
        <f t="shared" si="264"/>
        <v>0</v>
      </c>
      <c r="AA2389" s="12">
        <v>2</v>
      </c>
      <c r="AB2389" s="12">
        <v>484.02</v>
      </c>
      <c r="AC2389" s="28">
        <f>+I2389+Y2389-Z2389</f>
        <v>-76.819999999999993</v>
      </c>
      <c r="AD2389" s="20">
        <f t="shared" si="265"/>
        <v>80</v>
      </c>
      <c r="AE2389">
        <v>130</v>
      </c>
    </row>
    <row r="2390" spans="1:31" x14ac:dyDescent="0.25">
      <c r="A2390" s="9">
        <v>45138</v>
      </c>
      <c r="B2390" s="10" t="s">
        <v>308</v>
      </c>
      <c r="C2390" s="10" t="s">
        <v>287</v>
      </c>
      <c r="D2390" s="10" t="s">
        <v>40</v>
      </c>
      <c r="E2390" s="10" t="s">
        <v>30</v>
      </c>
      <c r="F2390" s="10">
        <v>1100</v>
      </c>
      <c r="G2390" s="10">
        <v>1199</v>
      </c>
      <c r="H2390" s="11">
        <f>SUMIFS(AA:AA,$A:$A,EOMONTH($A2390,-1),$B:$B,$B2390)</f>
        <v>24</v>
      </c>
      <c r="I2390" s="63">
        <f>ROUND(SUMIFS(AC:AC,$A:$A,EOMONTH($A2390,-1),$B:$B,$B2390),2)</f>
        <v>11.86</v>
      </c>
      <c r="J2390" s="11">
        <f>SUMIFS(AB:AB,$A:$A,EOMONTH($A2390,-1),$B:$B,$B2390)</f>
        <v>4227.16</v>
      </c>
      <c r="K2390" s="13">
        <v>0</v>
      </c>
      <c r="L2390" s="25">
        <v>0</v>
      </c>
      <c r="M2390" s="15">
        <v>0</v>
      </c>
      <c r="N2390" s="14">
        <v>0</v>
      </c>
      <c r="O2390" s="16">
        <v>0</v>
      </c>
      <c r="P2390" s="16">
        <v>0</v>
      </c>
      <c r="Q2390" s="16">
        <v>0</v>
      </c>
      <c r="R2390" s="16">
        <f>Q2390*16.876/100</f>
        <v>0</v>
      </c>
      <c r="S2390" s="17">
        <f t="shared" si="259"/>
        <v>0</v>
      </c>
      <c r="T2390" s="16">
        <v>0</v>
      </c>
      <c r="U2390" s="18">
        <f t="shared" si="260"/>
        <v>28.776</v>
      </c>
      <c r="V2390" s="18">
        <f t="shared" si="261"/>
        <v>0</v>
      </c>
      <c r="W2390" s="18">
        <f t="shared" si="262"/>
        <v>0</v>
      </c>
      <c r="X2390" s="27"/>
      <c r="Y2390" s="19">
        <f t="shared" si="263"/>
        <v>0</v>
      </c>
      <c r="Z2390" s="18">
        <f t="shared" si="264"/>
        <v>0</v>
      </c>
      <c r="AA2390" s="12">
        <v>24</v>
      </c>
      <c r="AB2390" s="12">
        <v>4227.16</v>
      </c>
      <c r="AC2390" s="28">
        <f>+I2390+Y2390-Z2390</f>
        <v>11.86</v>
      </c>
      <c r="AD2390" s="20">
        <f t="shared" si="265"/>
        <v>0</v>
      </c>
      <c r="AE2390">
        <v>40</v>
      </c>
    </row>
    <row r="2391" spans="1:31" x14ac:dyDescent="0.25">
      <c r="A2391" s="59">
        <v>45138</v>
      </c>
      <c r="B2391" s="60" t="s">
        <v>309</v>
      </c>
      <c r="C2391" s="60" t="s">
        <v>287</v>
      </c>
      <c r="D2391" s="60" t="s">
        <v>40</v>
      </c>
      <c r="E2391" s="60" t="s">
        <v>30</v>
      </c>
      <c r="F2391" s="10"/>
      <c r="G2391" s="10"/>
      <c r="H2391" s="11"/>
      <c r="I2391" s="63">
        <f>ROUND(SUMIFS(AC:AC,$A:$A,EOMONTH($A2391,-1),$B:$B,$B2391),2)</f>
        <v>33.85</v>
      </c>
      <c r="J2391" s="11"/>
      <c r="K2391" s="13"/>
      <c r="L2391" s="25"/>
      <c r="M2391" s="15"/>
      <c r="N2391" s="14"/>
      <c r="O2391" s="16"/>
      <c r="P2391" s="16"/>
      <c r="Q2391" s="16"/>
      <c r="R2391" s="16"/>
      <c r="S2391" s="17">
        <f t="shared" si="259"/>
        <v>0</v>
      </c>
      <c r="T2391" s="16"/>
      <c r="U2391" s="18">
        <f t="shared" si="260"/>
        <v>0</v>
      </c>
      <c r="V2391" s="18">
        <f t="shared" si="261"/>
        <v>0</v>
      </c>
      <c r="W2391" s="18">
        <f t="shared" si="262"/>
        <v>0</v>
      </c>
      <c r="X2391" s="27"/>
      <c r="Y2391" s="19">
        <f t="shared" si="263"/>
        <v>0</v>
      </c>
      <c r="Z2391" s="18">
        <f t="shared" si="264"/>
        <v>0</v>
      </c>
      <c r="AA2391" s="12"/>
      <c r="AB2391" s="12"/>
      <c r="AC2391" s="28">
        <f>+I2391+Y2391-Z2391</f>
        <v>33.85</v>
      </c>
      <c r="AD2391" s="20">
        <f t="shared" si="265"/>
        <v>0</v>
      </c>
      <c r="AE2391">
        <v>20</v>
      </c>
    </row>
    <row r="2392" spans="1:31" x14ac:dyDescent="0.25">
      <c r="A2392" s="9">
        <v>45138</v>
      </c>
      <c r="B2392" s="10" t="s">
        <v>310</v>
      </c>
      <c r="C2392" s="10" t="s">
        <v>287</v>
      </c>
      <c r="D2392" s="10" t="s">
        <v>40</v>
      </c>
      <c r="E2392" s="10" t="s">
        <v>30</v>
      </c>
      <c r="F2392" s="10">
        <v>1100</v>
      </c>
      <c r="G2392" s="10">
        <v>1199</v>
      </c>
      <c r="H2392" s="11">
        <f>SUMIFS(AA:AA,$A:$A,EOMONTH($A2392,-1),$B:$B,$B2392)</f>
        <v>16</v>
      </c>
      <c r="I2392" s="63">
        <f>ROUND(SUMIFS(AC:AC,$A:$A,EOMONTH($A2392,-1),$B:$B,$B2392),2)</f>
        <v>41.49</v>
      </c>
      <c r="J2392" s="11">
        <f>SUMIFS(AB:AB,$A:$A,EOMONTH($A2392,-1),$B:$B,$B2392)</f>
        <v>3087.32</v>
      </c>
      <c r="K2392" s="13">
        <v>0</v>
      </c>
      <c r="L2392" s="25">
        <v>0</v>
      </c>
      <c r="M2392" s="15">
        <v>0</v>
      </c>
      <c r="N2392" s="14">
        <v>0</v>
      </c>
      <c r="O2392" s="16">
        <v>0</v>
      </c>
      <c r="P2392" s="16">
        <v>0</v>
      </c>
      <c r="Q2392" s="16">
        <v>0</v>
      </c>
      <c r="R2392" s="16">
        <f>Q2392*16.876/100</f>
        <v>0</v>
      </c>
      <c r="S2392" s="17">
        <f t="shared" si="259"/>
        <v>0</v>
      </c>
      <c r="T2392" s="16">
        <v>0</v>
      </c>
      <c r="U2392" s="18">
        <f t="shared" si="260"/>
        <v>19.184000000000001</v>
      </c>
      <c r="V2392" s="18">
        <f t="shared" si="261"/>
        <v>0</v>
      </c>
      <c r="W2392" s="18">
        <f t="shared" si="262"/>
        <v>0</v>
      </c>
      <c r="X2392" s="27"/>
      <c r="Y2392" s="19">
        <f t="shared" si="263"/>
        <v>0</v>
      </c>
      <c r="Z2392" s="18">
        <f t="shared" si="264"/>
        <v>0</v>
      </c>
      <c r="AA2392" s="12">
        <v>16</v>
      </c>
      <c r="AB2392" s="12">
        <v>3087.32</v>
      </c>
      <c r="AC2392" s="28">
        <f>+I2392+Y2392-Z2392</f>
        <v>41.49</v>
      </c>
      <c r="AD2392" s="20">
        <f t="shared" si="265"/>
        <v>0</v>
      </c>
      <c r="AE2392">
        <v>10</v>
      </c>
    </row>
    <row r="2393" spans="1:31" x14ac:dyDescent="0.25">
      <c r="A2393" s="9">
        <v>45138</v>
      </c>
      <c r="B2393" s="10" t="s">
        <v>311</v>
      </c>
      <c r="C2393" s="10" t="s">
        <v>287</v>
      </c>
      <c r="D2393" s="10" t="s">
        <v>40</v>
      </c>
      <c r="E2393" s="10" t="s">
        <v>30</v>
      </c>
      <c r="F2393" s="10">
        <v>1100</v>
      </c>
      <c r="G2393" s="10">
        <v>1199</v>
      </c>
      <c r="H2393" s="11">
        <f>SUMIFS(AA:AA,$A:$A,EOMONTH($A2393,-1),$B:$B,$B2393)</f>
        <v>2</v>
      </c>
      <c r="I2393" s="63">
        <f>ROUND(SUMIFS(AC:AC,$A:$A,EOMONTH($A2393,-1),$B:$B,$B2393),2)</f>
        <v>-29.52</v>
      </c>
      <c r="J2393" s="11">
        <f>SUMIFS(AB:AB,$A:$A,EOMONTH($A2393,-1),$B:$B,$B2393)</f>
        <v>348.45</v>
      </c>
      <c r="K2393" s="13">
        <v>0</v>
      </c>
      <c r="L2393" s="25">
        <v>0</v>
      </c>
      <c r="M2393" s="15">
        <v>0</v>
      </c>
      <c r="N2393" s="14">
        <v>0</v>
      </c>
      <c r="O2393" s="16">
        <v>0</v>
      </c>
      <c r="P2393" s="16">
        <v>0</v>
      </c>
      <c r="Q2393" s="16">
        <v>0</v>
      </c>
      <c r="R2393" s="16">
        <f>Q2393*16.876/100</f>
        <v>0</v>
      </c>
      <c r="S2393" s="17">
        <f t="shared" si="259"/>
        <v>0</v>
      </c>
      <c r="T2393" s="16">
        <v>0</v>
      </c>
      <c r="U2393" s="18">
        <f t="shared" si="260"/>
        <v>2.3980000000000001</v>
      </c>
      <c r="V2393" s="18">
        <f t="shared" si="261"/>
        <v>0</v>
      </c>
      <c r="W2393" s="18">
        <f t="shared" si="262"/>
        <v>0</v>
      </c>
      <c r="X2393" s="27"/>
      <c r="Y2393" s="19">
        <f t="shared" si="263"/>
        <v>0</v>
      </c>
      <c r="Z2393" s="18">
        <f t="shared" si="264"/>
        <v>0</v>
      </c>
      <c r="AA2393" s="12">
        <v>2</v>
      </c>
      <c r="AB2393" s="12">
        <v>348.45</v>
      </c>
      <c r="AC2393" s="28">
        <f>+I2393+Y2393-Z2393</f>
        <v>-29.52</v>
      </c>
      <c r="AD2393" s="20">
        <f t="shared" si="265"/>
        <v>30</v>
      </c>
      <c r="AE2393">
        <v>80</v>
      </c>
    </row>
    <row r="2394" spans="1:31" x14ac:dyDescent="0.25">
      <c r="A2394" s="9">
        <v>45138</v>
      </c>
      <c r="B2394" s="10" t="s">
        <v>312</v>
      </c>
      <c r="C2394" s="10" t="s">
        <v>287</v>
      </c>
      <c r="D2394" s="10" t="s">
        <v>40</v>
      </c>
      <c r="E2394" s="10" t="s">
        <v>30</v>
      </c>
      <c r="F2394" s="10">
        <v>1100</v>
      </c>
      <c r="G2394" s="10">
        <v>1199</v>
      </c>
      <c r="H2394" s="11">
        <f>SUMIFS(AA:AA,$A:$A,EOMONTH($A2394,-1),$B:$B,$B2394)</f>
        <v>-1</v>
      </c>
      <c r="I2394" s="63">
        <f>ROUND(SUMIFS(AC:AC,$A:$A,EOMONTH($A2394,-1),$B:$B,$B2394),2)</f>
        <v>-1.97</v>
      </c>
      <c r="J2394" s="11">
        <f>SUMIFS(AB:AB,$A:$A,EOMONTH($A2394,-1),$B:$B,$B2394)</f>
        <v>-251.16</v>
      </c>
      <c r="K2394" s="13">
        <v>0</v>
      </c>
      <c r="L2394" s="25">
        <v>0</v>
      </c>
      <c r="M2394" s="15">
        <v>0</v>
      </c>
      <c r="N2394" s="14">
        <v>0</v>
      </c>
      <c r="O2394" s="16">
        <v>0</v>
      </c>
      <c r="P2394" s="16">
        <v>0</v>
      </c>
      <c r="Q2394" s="16">
        <v>0</v>
      </c>
      <c r="R2394" s="16">
        <f>Q2394*16.876/100</f>
        <v>0</v>
      </c>
      <c r="S2394" s="17">
        <f t="shared" si="259"/>
        <v>0</v>
      </c>
      <c r="T2394" s="16">
        <v>0</v>
      </c>
      <c r="U2394" s="18">
        <f t="shared" si="260"/>
        <v>-1.1990000000000001</v>
      </c>
      <c r="V2394" s="18">
        <f t="shared" si="261"/>
        <v>0</v>
      </c>
      <c r="W2394" s="18">
        <f t="shared" si="262"/>
        <v>0</v>
      </c>
      <c r="X2394" s="27"/>
      <c r="Y2394" s="19">
        <f t="shared" si="263"/>
        <v>0</v>
      </c>
      <c r="Z2394" s="18">
        <f t="shared" si="264"/>
        <v>0</v>
      </c>
      <c r="AA2394" s="12">
        <v>-1</v>
      </c>
      <c r="AB2394" s="12">
        <v>-251.16</v>
      </c>
      <c r="AC2394" s="28">
        <f>+I2394+Y2394-Z2394</f>
        <v>-1.97</v>
      </c>
      <c r="AD2394" s="20">
        <f t="shared" si="265"/>
        <v>10</v>
      </c>
      <c r="AE2394">
        <v>60</v>
      </c>
    </row>
    <row r="2395" spans="1:31" x14ac:dyDescent="0.25">
      <c r="A2395" s="9">
        <v>45138</v>
      </c>
      <c r="B2395" s="10" t="s">
        <v>313</v>
      </c>
      <c r="C2395" s="10" t="s">
        <v>287</v>
      </c>
      <c r="D2395" s="10" t="s">
        <v>40</v>
      </c>
      <c r="E2395" s="10" t="s">
        <v>30</v>
      </c>
      <c r="F2395" s="10">
        <v>1025</v>
      </c>
      <c r="G2395" s="10">
        <v>1117</v>
      </c>
      <c r="H2395" s="11">
        <f>SUMIFS(AA:AA,$A:$A,EOMONTH($A2395,-1),$B:$B,$B2395)</f>
        <v>62</v>
      </c>
      <c r="I2395" s="63">
        <f>ROUND(SUMIFS(AC:AC,$A:$A,EOMONTH($A2395,-1),$B:$B,$B2395),2)</f>
        <v>-15.8</v>
      </c>
      <c r="J2395" s="11">
        <f>SUMIFS(AB:AB,$A:$A,EOMONTH($A2395,-1),$B:$B,$B2395)</f>
        <v>10606.81</v>
      </c>
      <c r="K2395" s="13">
        <v>0</v>
      </c>
      <c r="L2395" s="25">
        <v>0</v>
      </c>
      <c r="M2395" s="15">
        <v>0</v>
      </c>
      <c r="N2395" s="14">
        <v>0</v>
      </c>
      <c r="O2395" s="16">
        <v>20</v>
      </c>
      <c r="P2395" s="16">
        <v>3775.35</v>
      </c>
      <c r="Q2395" s="16">
        <v>0</v>
      </c>
      <c r="R2395" s="16">
        <f>Q2395*16.876/100</f>
        <v>0</v>
      </c>
      <c r="S2395" s="17">
        <f t="shared" si="259"/>
        <v>0</v>
      </c>
      <c r="T2395" s="16">
        <v>0</v>
      </c>
      <c r="U2395" s="18">
        <f t="shared" si="260"/>
        <v>69.254000000000005</v>
      </c>
      <c r="V2395" s="18">
        <f t="shared" si="261"/>
        <v>0</v>
      </c>
      <c r="W2395" s="18">
        <f t="shared" si="262"/>
        <v>0</v>
      </c>
      <c r="X2395" s="27"/>
      <c r="Y2395" s="19">
        <f t="shared" si="263"/>
        <v>0</v>
      </c>
      <c r="Z2395" s="18">
        <f t="shared" si="264"/>
        <v>22.34</v>
      </c>
      <c r="AA2395" s="12">
        <v>42</v>
      </c>
      <c r="AB2395" s="12">
        <v>7185.26</v>
      </c>
      <c r="AC2395" s="28">
        <f>+I2395+Y2395-Z2395</f>
        <v>-38.14</v>
      </c>
      <c r="AD2395" s="20">
        <f t="shared" si="265"/>
        <v>40</v>
      </c>
      <c r="AE2395">
        <v>90</v>
      </c>
    </row>
    <row r="2396" spans="1:31" x14ac:dyDescent="0.25">
      <c r="A2396" s="9">
        <v>45138</v>
      </c>
      <c r="B2396" s="10" t="s">
        <v>314</v>
      </c>
      <c r="C2396" s="10" t="s">
        <v>287</v>
      </c>
      <c r="D2396" s="10" t="s">
        <v>40</v>
      </c>
      <c r="E2396" s="10" t="s">
        <v>30</v>
      </c>
      <c r="F2396" s="10">
        <v>1025</v>
      </c>
      <c r="G2396" s="10">
        <v>1117</v>
      </c>
      <c r="H2396" s="11">
        <f>SUMIFS(AA:AA,$A:$A,EOMONTH($A2396,-1),$B:$B,$B2396)</f>
        <v>160</v>
      </c>
      <c r="I2396" s="63">
        <f>ROUND(SUMIFS(AC:AC,$A:$A,EOMONTH($A2396,-1),$B:$B,$B2396),2)</f>
        <v>-14.97</v>
      </c>
      <c r="J2396" s="11">
        <f>SUMIFS(AB:AB,$A:$A,EOMONTH($A2396,-1),$B:$B,$B2396)</f>
        <v>19134.28</v>
      </c>
      <c r="K2396" s="13">
        <v>0</v>
      </c>
      <c r="L2396" s="25">
        <v>0</v>
      </c>
      <c r="M2396" s="15">
        <v>413</v>
      </c>
      <c r="N2396" s="14">
        <v>45095.17</v>
      </c>
      <c r="O2396" s="16">
        <v>354</v>
      </c>
      <c r="P2396" s="16">
        <v>61613.2</v>
      </c>
      <c r="Q2396" s="16">
        <v>0</v>
      </c>
      <c r="R2396" s="16">
        <f>Q2396*16.876/100</f>
        <v>0</v>
      </c>
      <c r="S2396" s="17">
        <f t="shared" si="259"/>
        <v>0</v>
      </c>
      <c r="T2396" s="16">
        <v>0</v>
      </c>
      <c r="U2396" s="18">
        <f t="shared" si="260"/>
        <v>178.72</v>
      </c>
      <c r="V2396" s="18">
        <f t="shared" si="261"/>
        <v>423.32499999999999</v>
      </c>
      <c r="W2396" s="18">
        <f t="shared" si="262"/>
        <v>71.072034250000002</v>
      </c>
      <c r="X2396" s="27"/>
      <c r="Y2396" s="19">
        <f t="shared" si="263"/>
        <v>494.39703424999999</v>
      </c>
      <c r="Z2396" s="18">
        <f t="shared" si="264"/>
        <v>395.41800000000001</v>
      </c>
      <c r="AA2396" s="12">
        <v>219</v>
      </c>
      <c r="AB2396" s="12">
        <v>24289.759999999998</v>
      </c>
      <c r="AC2396" s="28">
        <f>+I2396+Y2396-Z2396</f>
        <v>84.009034249999957</v>
      </c>
      <c r="AD2396" s="20">
        <f t="shared" si="265"/>
        <v>0</v>
      </c>
      <c r="AE2396">
        <v>220</v>
      </c>
    </row>
    <row r="2397" spans="1:31" x14ac:dyDescent="0.25">
      <c r="A2397" s="9">
        <v>45138</v>
      </c>
      <c r="B2397" s="10" t="s">
        <v>315</v>
      </c>
      <c r="C2397" s="10" t="s">
        <v>287</v>
      </c>
      <c r="D2397" s="10" t="s">
        <v>40</v>
      </c>
      <c r="E2397" s="10" t="s">
        <v>30</v>
      </c>
      <c r="F2397" s="10">
        <v>1025</v>
      </c>
      <c r="G2397" s="10">
        <v>1117</v>
      </c>
      <c r="H2397" s="11">
        <f>SUMIFS(AA:AA,$A:$A,EOMONTH($A2397,-1),$B:$B,$B2397)</f>
        <v>25</v>
      </c>
      <c r="I2397" s="63">
        <f>ROUND(SUMIFS(AC:AC,$A:$A,EOMONTH($A2397,-1),$B:$B,$B2397),2)</f>
        <v>25.86</v>
      </c>
      <c r="J2397" s="11">
        <f>SUMIFS(AB:AB,$A:$A,EOMONTH($A2397,-1),$B:$B,$B2397)</f>
        <v>2941.58</v>
      </c>
      <c r="K2397" s="13">
        <v>0</v>
      </c>
      <c r="L2397" s="25">
        <v>0</v>
      </c>
      <c r="M2397" s="15">
        <v>300</v>
      </c>
      <c r="N2397" s="14">
        <v>32332.66</v>
      </c>
      <c r="O2397" s="16">
        <v>230</v>
      </c>
      <c r="P2397" s="16">
        <v>39180.1</v>
      </c>
      <c r="Q2397" s="16">
        <v>0</v>
      </c>
      <c r="R2397" s="16">
        <f>Q2397*16.876/100</f>
        <v>0</v>
      </c>
      <c r="S2397" s="17">
        <f t="shared" si="259"/>
        <v>0</v>
      </c>
      <c r="T2397" s="16">
        <v>0</v>
      </c>
      <c r="U2397" s="18">
        <f t="shared" si="260"/>
        <v>27.925000000000001</v>
      </c>
      <c r="V2397" s="18">
        <f t="shared" si="261"/>
        <v>307.5</v>
      </c>
      <c r="W2397" s="18">
        <f t="shared" si="262"/>
        <v>51.626175000000003</v>
      </c>
      <c r="X2397" s="27"/>
      <c r="Y2397" s="19">
        <f t="shared" si="263"/>
        <v>359.12617499999999</v>
      </c>
      <c r="Z2397" s="18">
        <f t="shared" si="264"/>
        <v>256.91000000000003</v>
      </c>
      <c r="AA2397" s="12">
        <v>95</v>
      </c>
      <c r="AB2397" s="12">
        <v>10268.98</v>
      </c>
      <c r="AC2397" s="28">
        <f>+I2397+Y2397-Z2397</f>
        <v>128.07617499999998</v>
      </c>
      <c r="AD2397" s="20">
        <f t="shared" si="265"/>
        <v>0</v>
      </c>
      <c r="AE2397">
        <v>80</v>
      </c>
    </row>
    <row r="2398" spans="1:31" x14ac:dyDescent="0.25">
      <c r="A2398" s="9">
        <v>45138</v>
      </c>
      <c r="B2398" s="10" t="s">
        <v>316</v>
      </c>
      <c r="C2398" s="10" t="s">
        <v>287</v>
      </c>
      <c r="D2398" s="10" t="s">
        <v>40</v>
      </c>
      <c r="E2398" s="10" t="s">
        <v>30</v>
      </c>
      <c r="F2398" s="10">
        <v>1025</v>
      </c>
      <c r="G2398" s="10">
        <v>1117</v>
      </c>
      <c r="H2398" s="11">
        <f>SUMIFS(AA:AA,$A:$A,EOMONTH($A2398,-1),$B:$B,$B2398)</f>
        <v>159</v>
      </c>
      <c r="I2398" s="63">
        <f>ROUND(SUMIFS(AC:AC,$A:$A,EOMONTH($A2398,-1),$B:$B,$B2398),2)</f>
        <v>134.29</v>
      </c>
      <c r="J2398" s="11">
        <f>SUMIFS(AB:AB,$A:$A,EOMONTH($A2398,-1),$B:$B,$B2398)</f>
        <v>18765.29</v>
      </c>
      <c r="K2398" s="13">
        <v>0</v>
      </c>
      <c r="L2398" s="25">
        <v>0</v>
      </c>
      <c r="M2398" s="15">
        <v>150</v>
      </c>
      <c r="N2398" s="14">
        <v>16076.7</v>
      </c>
      <c r="O2398" s="16">
        <v>245</v>
      </c>
      <c r="P2398" s="16">
        <v>41995.45</v>
      </c>
      <c r="Q2398" s="16">
        <v>0</v>
      </c>
      <c r="R2398" s="16">
        <f>Q2398*16.876/100</f>
        <v>0</v>
      </c>
      <c r="S2398" s="17">
        <f t="shared" si="259"/>
        <v>0</v>
      </c>
      <c r="T2398" s="16">
        <v>0</v>
      </c>
      <c r="U2398" s="18">
        <f t="shared" si="260"/>
        <v>177.60300000000001</v>
      </c>
      <c r="V2398" s="18">
        <f t="shared" si="261"/>
        <v>153.75</v>
      </c>
      <c r="W2398" s="18">
        <f t="shared" si="262"/>
        <v>25.813087500000002</v>
      </c>
      <c r="X2398" s="27"/>
      <c r="Y2398" s="19">
        <f t="shared" si="263"/>
        <v>179.56308749999999</v>
      </c>
      <c r="Z2398" s="18">
        <f t="shared" si="264"/>
        <v>273.66500000000002</v>
      </c>
      <c r="AA2398" s="12">
        <v>64</v>
      </c>
      <c r="AB2398" s="12">
        <v>7180.24</v>
      </c>
      <c r="AC2398" s="28">
        <f>+I2398+Y2398-Z2398</f>
        <v>40.188087499999995</v>
      </c>
      <c r="AD2398" s="20">
        <f t="shared" si="265"/>
        <v>0</v>
      </c>
      <c r="AE2398">
        <v>160</v>
      </c>
    </row>
    <row r="2399" spans="1:31" x14ac:dyDescent="0.25">
      <c r="A2399" s="9">
        <v>45138</v>
      </c>
      <c r="B2399" s="10" t="s">
        <v>317</v>
      </c>
      <c r="C2399" s="10" t="s">
        <v>287</v>
      </c>
      <c r="D2399" s="10" t="s">
        <v>40</v>
      </c>
      <c r="E2399" s="10" t="s">
        <v>30</v>
      </c>
      <c r="F2399" s="10">
        <v>1025</v>
      </c>
      <c r="G2399" s="10">
        <v>1117</v>
      </c>
      <c r="H2399" s="11">
        <f>SUMIFS(AA:AA,$A:$A,EOMONTH($A2399,-1),$B:$B,$B2399)</f>
        <v>102</v>
      </c>
      <c r="I2399" s="63">
        <f>ROUND(SUMIFS(AC:AC,$A:$A,EOMONTH($A2399,-1),$B:$B,$B2399),2)</f>
        <v>154.51</v>
      </c>
      <c r="J2399" s="11">
        <f>SUMIFS(AB:AB,$A:$A,EOMONTH($A2399,-1),$B:$B,$B2399)</f>
        <v>12096.74</v>
      </c>
      <c r="K2399" s="13">
        <v>0</v>
      </c>
      <c r="L2399" s="25">
        <v>0</v>
      </c>
      <c r="M2399" s="15">
        <v>402</v>
      </c>
      <c r="N2399" s="14">
        <v>43617.48</v>
      </c>
      <c r="O2399" s="16">
        <v>336</v>
      </c>
      <c r="P2399" s="16">
        <v>58395.54</v>
      </c>
      <c r="Q2399" s="16">
        <v>0</v>
      </c>
      <c r="R2399" s="16">
        <f>Q2399*16.876/100</f>
        <v>0</v>
      </c>
      <c r="S2399" s="17">
        <f t="shared" si="259"/>
        <v>0</v>
      </c>
      <c r="T2399" s="16">
        <v>0</v>
      </c>
      <c r="U2399" s="18">
        <f t="shared" si="260"/>
        <v>113.934</v>
      </c>
      <c r="V2399" s="18">
        <f t="shared" si="261"/>
        <v>412.05</v>
      </c>
      <c r="W2399" s="18">
        <f t="shared" si="262"/>
        <v>69.179074500000013</v>
      </c>
      <c r="X2399" s="27"/>
      <c r="Y2399" s="19">
        <f t="shared" si="263"/>
        <v>481.22907450000002</v>
      </c>
      <c r="Z2399" s="18">
        <f t="shared" si="264"/>
        <v>375.31200000000001</v>
      </c>
      <c r="AA2399" s="12">
        <v>168</v>
      </c>
      <c r="AB2399" s="12">
        <v>18385.16</v>
      </c>
      <c r="AC2399" s="28">
        <f>+I2399+Y2399-Z2399</f>
        <v>260.4270745</v>
      </c>
      <c r="AD2399" s="20">
        <f t="shared" si="265"/>
        <v>0</v>
      </c>
      <c r="AE2399">
        <v>0</v>
      </c>
    </row>
    <row r="2400" spans="1:31" x14ac:dyDescent="0.25">
      <c r="A2400" s="9">
        <v>45138</v>
      </c>
      <c r="B2400" s="10" t="s">
        <v>318</v>
      </c>
      <c r="C2400" s="10" t="s">
        <v>287</v>
      </c>
      <c r="D2400" s="10" t="s">
        <v>40</v>
      </c>
      <c r="E2400" s="10" t="s">
        <v>30</v>
      </c>
      <c r="F2400" s="10">
        <v>1025</v>
      </c>
      <c r="G2400" s="10">
        <v>1117</v>
      </c>
      <c r="H2400" s="11">
        <f>SUMIFS(AA:AA,$A:$A,EOMONTH($A2400,-1),$B:$B,$B2400)</f>
        <v>67</v>
      </c>
      <c r="I2400" s="63">
        <f>ROUND(SUMIFS(AC:AC,$A:$A,EOMONTH($A2400,-1),$B:$B,$B2400),2)</f>
        <v>33.64</v>
      </c>
      <c r="J2400" s="11">
        <f>SUMIFS(AB:AB,$A:$A,EOMONTH($A2400,-1),$B:$B,$B2400)</f>
        <v>7948.36</v>
      </c>
      <c r="K2400" s="13">
        <v>0</v>
      </c>
      <c r="L2400" s="25">
        <v>0</v>
      </c>
      <c r="M2400" s="15">
        <v>300</v>
      </c>
      <c r="N2400" s="14">
        <v>32439.22</v>
      </c>
      <c r="O2400" s="16">
        <v>287</v>
      </c>
      <c r="P2400" s="16">
        <v>49324.959999999999</v>
      </c>
      <c r="Q2400" s="16">
        <v>0</v>
      </c>
      <c r="R2400" s="16">
        <f>Q2400*16.876/100</f>
        <v>0</v>
      </c>
      <c r="S2400" s="17">
        <f t="shared" si="259"/>
        <v>0</v>
      </c>
      <c r="T2400" s="16">
        <v>0</v>
      </c>
      <c r="U2400" s="18">
        <f t="shared" si="260"/>
        <v>74.838999999999999</v>
      </c>
      <c r="V2400" s="18">
        <f t="shared" si="261"/>
        <v>307.5</v>
      </c>
      <c r="W2400" s="18">
        <f t="shared" si="262"/>
        <v>51.626175000000003</v>
      </c>
      <c r="X2400" s="27"/>
      <c r="Y2400" s="19">
        <f t="shared" si="263"/>
        <v>359.12617499999999</v>
      </c>
      <c r="Z2400" s="18">
        <f t="shared" si="264"/>
        <v>320.57900000000001</v>
      </c>
      <c r="AA2400" s="12">
        <v>80</v>
      </c>
      <c r="AB2400" s="12">
        <v>8677.56</v>
      </c>
      <c r="AC2400" s="28">
        <f>+I2400+Y2400-Z2400</f>
        <v>72.187174999999968</v>
      </c>
      <c r="AD2400" s="20">
        <f t="shared" si="265"/>
        <v>0</v>
      </c>
      <c r="AE2400">
        <v>130</v>
      </c>
    </row>
    <row r="2401" spans="1:31" x14ac:dyDescent="0.25">
      <c r="A2401" s="9">
        <v>45138</v>
      </c>
      <c r="B2401" s="10" t="s">
        <v>319</v>
      </c>
      <c r="C2401" s="10" t="s">
        <v>320</v>
      </c>
      <c r="D2401" s="10" t="s">
        <v>40</v>
      </c>
      <c r="E2401" s="10" t="s">
        <v>30</v>
      </c>
      <c r="F2401" s="10">
        <v>360</v>
      </c>
      <c r="G2401" s="10">
        <v>392</v>
      </c>
      <c r="H2401" s="11">
        <f>SUMIFS(AA:AA,$A:$A,EOMONTH($A2401,-1),$B:$B,$B2401)</f>
        <v>306</v>
      </c>
      <c r="I2401" s="63">
        <f>ROUND(SUMIFS(AC:AC,$A:$A,EOMONTH($A2401,-1),$B:$B,$B2401),2)</f>
        <v>96.47</v>
      </c>
      <c r="J2401" s="11">
        <f>SUMIFS(AB:AB,$A:$A,EOMONTH($A2401,-1),$B:$B,$B2401)</f>
        <v>17734.87</v>
      </c>
      <c r="K2401" s="13">
        <v>0</v>
      </c>
      <c r="L2401" s="25">
        <v>0</v>
      </c>
      <c r="M2401" s="15">
        <v>0</v>
      </c>
      <c r="N2401" s="14">
        <v>0</v>
      </c>
      <c r="O2401" s="16">
        <v>266</v>
      </c>
      <c r="P2401" s="16">
        <v>19630.5</v>
      </c>
      <c r="Q2401" s="16">
        <v>0</v>
      </c>
      <c r="R2401" s="16">
        <f>Q2401*16.876/100</f>
        <v>0</v>
      </c>
      <c r="S2401" s="17">
        <f t="shared" si="259"/>
        <v>0</v>
      </c>
      <c r="T2401" s="16">
        <v>0</v>
      </c>
      <c r="U2401" s="18">
        <f t="shared" si="260"/>
        <v>119.952</v>
      </c>
      <c r="V2401" s="18">
        <f t="shared" si="261"/>
        <v>0</v>
      </c>
      <c r="W2401" s="18">
        <f t="shared" si="262"/>
        <v>0</v>
      </c>
      <c r="X2401" s="27"/>
      <c r="Y2401" s="19">
        <f t="shared" si="263"/>
        <v>0</v>
      </c>
      <c r="Z2401" s="18">
        <f t="shared" si="264"/>
        <v>104.27200000000001</v>
      </c>
      <c r="AA2401" s="12">
        <v>40</v>
      </c>
      <c r="AB2401" s="12">
        <v>2318.2800000000002</v>
      </c>
      <c r="AC2401" s="28">
        <f>+I2401+Y2401-Z2401</f>
        <v>-7.8020000000000067</v>
      </c>
      <c r="AD2401" s="20">
        <f t="shared" si="265"/>
        <v>10</v>
      </c>
      <c r="AE2401">
        <v>110</v>
      </c>
    </row>
    <row r="2402" spans="1:31" x14ac:dyDescent="0.25">
      <c r="A2402" s="9">
        <v>45138</v>
      </c>
      <c r="B2402" s="10" t="s">
        <v>321</v>
      </c>
      <c r="C2402" s="10" t="s">
        <v>320</v>
      </c>
      <c r="D2402" s="10" t="s">
        <v>40</v>
      </c>
      <c r="E2402" s="10" t="s">
        <v>30</v>
      </c>
      <c r="F2402" s="10">
        <v>360</v>
      </c>
      <c r="G2402" s="10">
        <v>392</v>
      </c>
      <c r="H2402" s="11">
        <f>SUMIFS(AA:AA,$A:$A,EOMONTH($A2402,-1),$B:$B,$B2402)</f>
        <v>148</v>
      </c>
      <c r="I2402" s="63">
        <f>ROUND(SUMIFS(AC:AC,$A:$A,EOMONTH($A2402,-1),$B:$B,$B2402),2)</f>
        <v>-118.77</v>
      </c>
      <c r="J2402" s="11">
        <f>SUMIFS(AB:AB,$A:$A,EOMONTH($A2402,-1),$B:$B,$B2402)</f>
        <v>6485.05</v>
      </c>
      <c r="K2402" s="13">
        <v>0</v>
      </c>
      <c r="L2402" s="25">
        <v>0</v>
      </c>
      <c r="M2402" s="15">
        <v>324</v>
      </c>
      <c r="N2402" s="14">
        <v>12376.45</v>
      </c>
      <c r="O2402" s="16">
        <v>327</v>
      </c>
      <c r="P2402" s="16">
        <v>23049.99</v>
      </c>
      <c r="Q2402" s="16">
        <v>0</v>
      </c>
      <c r="R2402" s="16">
        <f>Q2402*16.876/100</f>
        <v>0</v>
      </c>
      <c r="S2402" s="17">
        <f t="shared" si="259"/>
        <v>0</v>
      </c>
      <c r="T2402" s="16">
        <v>0</v>
      </c>
      <c r="U2402" s="18">
        <f t="shared" si="260"/>
        <v>58.015999999999998</v>
      </c>
      <c r="V2402" s="18">
        <f t="shared" si="261"/>
        <v>116.64</v>
      </c>
      <c r="W2402" s="18">
        <f t="shared" si="262"/>
        <v>19.582689600000002</v>
      </c>
      <c r="X2402" s="27"/>
      <c r="Y2402" s="19">
        <f t="shared" si="263"/>
        <v>136.2226896</v>
      </c>
      <c r="Z2402" s="18">
        <f t="shared" si="264"/>
        <v>128.184</v>
      </c>
      <c r="AA2402" s="12">
        <v>145</v>
      </c>
      <c r="AB2402" s="12">
        <v>5565.6</v>
      </c>
      <c r="AC2402" s="28">
        <f>+I2402+Y2402-Z2402</f>
        <v>-110.7313104</v>
      </c>
      <c r="AD2402" s="20">
        <f t="shared" si="265"/>
        <v>120</v>
      </c>
      <c r="AE2402">
        <v>220</v>
      </c>
    </row>
    <row r="2403" spans="1:31" x14ac:dyDescent="0.25">
      <c r="A2403" s="9">
        <v>45138</v>
      </c>
      <c r="B2403" s="10" t="s">
        <v>322</v>
      </c>
      <c r="C2403" s="10" t="s">
        <v>320</v>
      </c>
      <c r="D2403" s="10" t="s">
        <v>40</v>
      </c>
      <c r="E2403" s="10" t="s">
        <v>30</v>
      </c>
      <c r="F2403" s="10">
        <v>360</v>
      </c>
      <c r="G2403" s="10">
        <v>392</v>
      </c>
      <c r="H2403" s="11">
        <f>SUMIFS(AA:AA,$A:$A,EOMONTH($A2403,-1),$B:$B,$B2403)</f>
        <v>275</v>
      </c>
      <c r="I2403" s="63">
        <f>ROUND(SUMIFS(AC:AC,$A:$A,EOMONTH($A2403,-1),$B:$B,$B2403),2)</f>
        <v>12.07</v>
      </c>
      <c r="J2403" s="11">
        <f>SUMIFS(AB:AB,$A:$A,EOMONTH($A2403,-1),$B:$B,$B2403)</f>
        <v>13594.16</v>
      </c>
      <c r="K2403" s="13">
        <v>0</v>
      </c>
      <c r="L2403" s="25">
        <v>0</v>
      </c>
      <c r="M2403" s="15">
        <v>0</v>
      </c>
      <c r="N2403" s="14">
        <v>0</v>
      </c>
      <c r="O2403" s="16">
        <v>165</v>
      </c>
      <c r="P2403" s="16">
        <v>12138.75</v>
      </c>
      <c r="Q2403" s="16">
        <v>0</v>
      </c>
      <c r="R2403" s="16">
        <f>Q2403*16.876/100</f>
        <v>0</v>
      </c>
      <c r="S2403" s="17">
        <f t="shared" si="259"/>
        <v>0</v>
      </c>
      <c r="T2403" s="16">
        <v>0</v>
      </c>
      <c r="U2403" s="18">
        <f t="shared" si="260"/>
        <v>107.8</v>
      </c>
      <c r="V2403" s="18">
        <f t="shared" si="261"/>
        <v>0</v>
      </c>
      <c r="W2403" s="18">
        <f t="shared" si="262"/>
        <v>0</v>
      </c>
      <c r="X2403" s="27"/>
      <c r="Y2403" s="19">
        <f t="shared" si="263"/>
        <v>0</v>
      </c>
      <c r="Z2403" s="18">
        <f t="shared" si="264"/>
        <v>64.680000000000007</v>
      </c>
      <c r="AA2403" s="12">
        <v>110</v>
      </c>
      <c r="AB2403" s="12">
        <v>5437.66</v>
      </c>
      <c r="AC2403" s="28">
        <f>+I2403+Y2403-Z2403</f>
        <v>-52.610000000000007</v>
      </c>
      <c r="AD2403" s="20">
        <f t="shared" si="265"/>
        <v>60</v>
      </c>
      <c r="AE2403">
        <v>60</v>
      </c>
    </row>
    <row r="2404" spans="1:31" x14ac:dyDescent="0.25">
      <c r="A2404" s="9">
        <v>45138</v>
      </c>
      <c r="B2404" s="10" t="s">
        <v>323</v>
      </c>
      <c r="C2404" s="10" t="s">
        <v>320</v>
      </c>
      <c r="D2404" s="10" t="s">
        <v>40</v>
      </c>
      <c r="E2404" s="10" t="s">
        <v>30</v>
      </c>
      <c r="F2404" s="10">
        <v>360</v>
      </c>
      <c r="G2404" s="10">
        <v>392</v>
      </c>
      <c r="H2404" s="11">
        <f>SUMIFS(AA:AA,$A:$A,EOMONTH($A2404,-1),$B:$B,$B2404)</f>
        <v>120</v>
      </c>
      <c r="I2404" s="63">
        <f>ROUND(SUMIFS(AC:AC,$A:$A,EOMONTH($A2404,-1),$B:$B,$B2404),2)</f>
        <v>-48.64</v>
      </c>
      <c r="J2404" s="11">
        <f>SUMIFS(AB:AB,$A:$A,EOMONTH($A2404,-1),$B:$B,$B2404)</f>
        <v>5289.23</v>
      </c>
      <c r="K2404" s="13">
        <v>0</v>
      </c>
      <c r="L2404" s="25">
        <v>0</v>
      </c>
      <c r="M2404" s="15">
        <v>338</v>
      </c>
      <c r="N2404" s="14">
        <v>12826.7</v>
      </c>
      <c r="O2404" s="16">
        <v>158</v>
      </c>
      <c r="P2404" s="16">
        <v>11533.86</v>
      </c>
      <c r="Q2404" s="16">
        <v>0</v>
      </c>
      <c r="R2404" s="16">
        <f>Q2404*16.876/100</f>
        <v>0</v>
      </c>
      <c r="S2404" s="17">
        <f t="shared" si="259"/>
        <v>0</v>
      </c>
      <c r="T2404" s="16">
        <v>0</v>
      </c>
      <c r="U2404" s="18">
        <f t="shared" si="260"/>
        <v>47.04</v>
      </c>
      <c r="V2404" s="18">
        <f t="shared" si="261"/>
        <v>121.68</v>
      </c>
      <c r="W2404" s="18">
        <f t="shared" si="262"/>
        <v>20.428855200000001</v>
      </c>
      <c r="X2404" s="27"/>
      <c r="Y2404" s="19">
        <f t="shared" si="263"/>
        <v>142.10885519999999</v>
      </c>
      <c r="Z2404" s="18">
        <f t="shared" si="264"/>
        <v>61.936</v>
      </c>
      <c r="AA2404" s="12">
        <v>300</v>
      </c>
      <c r="AB2404" s="12">
        <v>11520.64</v>
      </c>
      <c r="AC2404" s="28">
        <f>+I2404+Y2404-Z2404</f>
        <v>31.532855199999993</v>
      </c>
      <c r="AD2404" s="20">
        <f t="shared" si="265"/>
        <v>0</v>
      </c>
      <c r="AE2404">
        <v>20</v>
      </c>
    </row>
    <row r="2405" spans="1:31" x14ac:dyDescent="0.25">
      <c r="A2405" s="9">
        <v>45138</v>
      </c>
      <c r="B2405" s="10" t="s">
        <v>324</v>
      </c>
      <c r="C2405" s="10" t="s">
        <v>320</v>
      </c>
      <c r="D2405" s="10" t="s">
        <v>40</v>
      </c>
      <c r="E2405" s="10" t="s">
        <v>30</v>
      </c>
      <c r="F2405" s="10">
        <v>360</v>
      </c>
      <c r="G2405" s="10">
        <v>392</v>
      </c>
      <c r="H2405" s="11">
        <f>SUMIFS(AA:AA,$A:$A,EOMONTH($A2405,-1),$B:$B,$B2405)</f>
        <v>116</v>
      </c>
      <c r="I2405" s="63">
        <f>ROUND(SUMIFS(AC:AC,$A:$A,EOMONTH($A2405,-1),$B:$B,$B2405),2)</f>
        <v>-5.75</v>
      </c>
      <c r="J2405" s="11">
        <f>SUMIFS(AB:AB,$A:$A,EOMONTH($A2405,-1),$B:$B,$B2405)</f>
        <v>5064.55</v>
      </c>
      <c r="K2405" s="13">
        <v>0</v>
      </c>
      <c r="L2405" s="25">
        <v>0</v>
      </c>
      <c r="M2405" s="15">
        <v>150</v>
      </c>
      <c r="N2405" s="14">
        <v>5673.16</v>
      </c>
      <c r="O2405" s="16">
        <v>65</v>
      </c>
      <c r="P2405" s="16">
        <v>4614.75</v>
      </c>
      <c r="Q2405" s="16">
        <v>0</v>
      </c>
      <c r="R2405" s="16">
        <f>Q2405*16.876/100</f>
        <v>0</v>
      </c>
      <c r="S2405" s="17">
        <f t="shared" si="259"/>
        <v>0</v>
      </c>
      <c r="T2405" s="16">
        <v>0</v>
      </c>
      <c r="U2405" s="18">
        <f t="shared" si="260"/>
        <v>45.472000000000001</v>
      </c>
      <c r="V2405" s="18">
        <f t="shared" si="261"/>
        <v>54</v>
      </c>
      <c r="W2405" s="18">
        <f t="shared" si="262"/>
        <v>9.0660600000000002</v>
      </c>
      <c r="X2405" s="27"/>
      <c r="Y2405" s="19">
        <f t="shared" si="263"/>
        <v>63.06606</v>
      </c>
      <c r="Z2405" s="18">
        <f t="shared" si="264"/>
        <v>25.48</v>
      </c>
      <c r="AA2405" s="12">
        <v>201</v>
      </c>
      <c r="AB2405" s="12">
        <v>7960.63</v>
      </c>
      <c r="AC2405" s="28">
        <f>+I2405+Y2405-Z2405</f>
        <v>31.83606</v>
      </c>
      <c r="AD2405" s="20">
        <f t="shared" si="265"/>
        <v>0</v>
      </c>
      <c r="AE2405">
        <v>70</v>
      </c>
    </row>
    <row r="2406" spans="1:31" x14ac:dyDescent="0.25">
      <c r="A2406" s="9">
        <v>45138</v>
      </c>
      <c r="B2406" s="10" t="s">
        <v>325</v>
      </c>
      <c r="C2406" s="10" t="s">
        <v>320</v>
      </c>
      <c r="D2406" s="10" t="s">
        <v>40</v>
      </c>
      <c r="E2406" s="10" t="s">
        <v>30</v>
      </c>
      <c r="F2406" s="10">
        <v>360</v>
      </c>
      <c r="G2406" s="10">
        <v>392</v>
      </c>
      <c r="H2406" s="11">
        <f>SUMIFS(AA:AA,$A:$A,EOMONTH($A2406,-1),$B:$B,$B2406)</f>
        <v>303</v>
      </c>
      <c r="I2406" s="63">
        <f>ROUND(SUMIFS(AC:AC,$A:$A,EOMONTH($A2406,-1),$B:$B,$B2406),2)</f>
        <v>-21</v>
      </c>
      <c r="J2406" s="11">
        <f>SUMIFS(AB:AB,$A:$A,EOMONTH($A2406,-1),$B:$B,$B2406)</f>
        <v>13186.81</v>
      </c>
      <c r="K2406" s="13">
        <v>0</v>
      </c>
      <c r="L2406" s="25">
        <v>0</v>
      </c>
      <c r="M2406" s="15">
        <v>0</v>
      </c>
      <c r="N2406" s="14">
        <v>0</v>
      </c>
      <c r="O2406" s="16">
        <v>100</v>
      </c>
      <c r="P2406" s="16">
        <v>6675</v>
      </c>
      <c r="Q2406" s="16">
        <v>0</v>
      </c>
      <c r="R2406" s="16">
        <f>Q2406*16.876/100</f>
        <v>0</v>
      </c>
      <c r="S2406" s="17">
        <f t="shared" si="259"/>
        <v>0</v>
      </c>
      <c r="T2406" s="16">
        <v>0</v>
      </c>
      <c r="U2406" s="18">
        <f t="shared" si="260"/>
        <v>118.776</v>
      </c>
      <c r="V2406" s="18">
        <f t="shared" si="261"/>
        <v>0</v>
      </c>
      <c r="W2406" s="18">
        <f t="shared" si="262"/>
        <v>0</v>
      </c>
      <c r="X2406" s="27"/>
      <c r="Y2406" s="19">
        <f t="shared" si="263"/>
        <v>0</v>
      </c>
      <c r="Z2406" s="18">
        <f t="shared" si="264"/>
        <v>39.200000000000003</v>
      </c>
      <c r="AA2406" s="12">
        <v>203</v>
      </c>
      <c r="AB2406" s="12">
        <v>8834.73</v>
      </c>
      <c r="AC2406" s="28">
        <f>+I2406+Y2406-Z2406</f>
        <v>-60.2</v>
      </c>
      <c r="AD2406" s="20">
        <f t="shared" si="265"/>
        <v>70</v>
      </c>
      <c r="AE2406">
        <v>70</v>
      </c>
    </row>
    <row r="2407" spans="1:31" x14ac:dyDescent="0.25">
      <c r="A2407" s="9">
        <v>45138</v>
      </c>
      <c r="B2407" s="10" t="s">
        <v>326</v>
      </c>
      <c r="C2407" s="10" t="s">
        <v>320</v>
      </c>
      <c r="D2407" s="10" t="s">
        <v>40</v>
      </c>
      <c r="E2407" s="10" t="s">
        <v>30</v>
      </c>
      <c r="F2407" s="10">
        <v>610</v>
      </c>
      <c r="G2407" s="10">
        <v>665</v>
      </c>
      <c r="H2407" s="11">
        <f>SUMIFS(AA:AA,$A:$A,EOMONTH($A2407,-1),$B:$B,$B2407)</f>
        <v>83</v>
      </c>
      <c r="I2407" s="63">
        <f>ROUND(SUMIFS(AC:AC,$A:$A,EOMONTH($A2407,-1),$B:$B,$B2407),2)</f>
        <v>100.07</v>
      </c>
      <c r="J2407" s="11">
        <f>SUMIFS(AB:AB,$A:$A,EOMONTH($A2407,-1),$B:$B,$B2407)</f>
        <v>5502.47</v>
      </c>
      <c r="K2407" s="13">
        <v>0</v>
      </c>
      <c r="L2407" s="25">
        <v>0</v>
      </c>
      <c r="M2407" s="15">
        <v>0</v>
      </c>
      <c r="N2407" s="14">
        <v>0</v>
      </c>
      <c r="O2407" s="16">
        <v>275</v>
      </c>
      <c r="P2407" s="16">
        <v>31886.35</v>
      </c>
      <c r="Q2407" s="16">
        <v>0</v>
      </c>
      <c r="R2407" s="16">
        <f>Q2407*16.876/100</f>
        <v>0</v>
      </c>
      <c r="S2407" s="17">
        <f t="shared" si="259"/>
        <v>0</v>
      </c>
      <c r="T2407" s="16">
        <v>0</v>
      </c>
      <c r="U2407" s="18">
        <f t="shared" si="260"/>
        <v>55.195</v>
      </c>
      <c r="V2407" s="18">
        <f t="shared" si="261"/>
        <v>0</v>
      </c>
      <c r="W2407" s="18">
        <f t="shared" si="262"/>
        <v>0</v>
      </c>
      <c r="X2407" s="27"/>
      <c r="Y2407" s="19">
        <f t="shared" si="263"/>
        <v>0</v>
      </c>
      <c r="Z2407" s="18">
        <f t="shared" si="264"/>
        <v>182.875</v>
      </c>
      <c r="AA2407" s="12">
        <v>-192</v>
      </c>
      <c r="AB2407" s="12">
        <v>-22518</v>
      </c>
      <c r="AC2407" s="28">
        <f>+I2407+Y2407-Z2407</f>
        <v>-82.805000000000007</v>
      </c>
      <c r="AD2407" s="20">
        <f t="shared" si="265"/>
        <v>90</v>
      </c>
      <c r="AE2407">
        <v>290</v>
      </c>
    </row>
    <row r="2408" spans="1:31" x14ac:dyDescent="0.25">
      <c r="A2408" s="9">
        <v>45138</v>
      </c>
      <c r="B2408" s="10" t="s">
        <v>327</v>
      </c>
      <c r="C2408" s="10" t="s">
        <v>320</v>
      </c>
      <c r="D2408" s="10" t="s">
        <v>40</v>
      </c>
      <c r="E2408" s="10" t="s">
        <v>30</v>
      </c>
      <c r="F2408" s="10">
        <v>610</v>
      </c>
      <c r="G2408" s="10">
        <v>665</v>
      </c>
      <c r="H2408" s="11">
        <f>SUMIFS(AA:AA,$A:$A,EOMONTH($A2408,-1),$B:$B,$B2408)</f>
        <v>10</v>
      </c>
      <c r="I2408" s="63">
        <f>ROUND(SUMIFS(AC:AC,$A:$A,EOMONTH($A2408,-1),$B:$B,$B2408),2)</f>
        <v>-80.13</v>
      </c>
      <c r="J2408" s="11">
        <f>SUMIFS(AB:AB,$A:$A,EOMONTH($A2408,-1),$B:$B,$B2408)</f>
        <v>882.75</v>
      </c>
      <c r="K2408" s="13">
        <v>0</v>
      </c>
      <c r="L2408" s="25">
        <v>0</v>
      </c>
      <c r="M2408" s="15">
        <v>43</v>
      </c>
      <c r="N2408" s="14">
        <v>2863.88</v>
      </c>
      <c r="O2408" s="16">
        <v>58</v>
      </c>
      <c r="P2408" s="16">
        <v>7063.5</v>
      </c>
      <c r="Q2408" s="16">
        <v>0</v>
      </c>
      <c r="R2408" s="16">
        <f>Q2408*16.876/100</f>
        <v>0</v>
      </c>
      <c r="S2408" s="17">
        <f t="shared" si="259"/>
        <v>0</v>
      </c>
      <c r="T2408" s="16">
        <v>0</v>
      </c>
      <c r="U2408" s="18">
        <f t="shared" si="260"/>
        <v>6.65</v>
      </c>
      <c r="V2408" s="18">
        <f t="shared" si="261"/>
        <v>26.23</v>
      </c>
      <c r="W2408" s="18">
        <f t="shared" si="262"/>
        <v>4.4037547000000004</v>
      </c>
      <c r="X2408" s="27"/>
      <c r="Y2408" s="19">
        <f t="shared" si="263"/>
        <v>30.633754700000001</v>
      </c>
      <c r="Z2408" s="18">
        <f t="shared" si="264"/>
        <v>38.57</v>
      </c>
      <c r="AA2408" s="12">
        <v>-5</v>
      </c>
      <c r="AB2408" s="12">
        <v>-333.01</v>
      </c>
      <c r="AC2408" s="28">
        <f>+I2408+Y2408-Z2408</f>
        <v>-88.066245299999991</v>
      </c>
      <c r="AD2408" s="20">
        <f t="shared" si="265"/>
        <v>90</v>
      </c>
      <c r="AE2408">
        <v>90</v>
      </c>
    </row>
    <row r="2409" spans="1:31" x14ac:dyDescent="0.25">
      <c r="A2409" s="9">
        <v>45138</v>
      </c>
      <c r="B2409" s="10" t="s">
        <v>328</v>
      </c>
      <c r="C2409" s="10" t="s">
        <v>320</v>
      </c>
      <c r="D2409" s="10" t="s">
        <v>40</v>
      </c>
      <c r="E2409" s="10" t="s">
        <v>30</v>
      </c>
      <c r="F2409" s="10">
        <v>610</v>
      </c>
      <c r="G2409" s="10">
        <v>665</v>
      </c>
      <c r="H2409" s="11">
        <f>SUMIFS(AA:AA,$A:$A,EOMONTH($A2409,-1),$B:$B,$B2409)</f>
        <v>88</v>
      </c>
      <c r="I2409" s="63">
        <f>ROUND(SUMIFS(AC:AC,$A:$A,EOMONTH($A2409,-1),$B:$B,$B2409),2)</f>
        <v>-30.12</v>
      </c>
      <c r="J2409" s="11">
        <f>SUMIFS(AB:AB,$A:$A,EOMONTH($A2409,-1),$B:$B,$B2409)</f>
        <v>10614.46</v>
      </c>
      <c r="K2409" s="13">
        <v>0</v>
      </c>
      <c r="L2409" s="25">
        <v>0</v>
      </c>
      <c r="M2409" s="15">
        <v>0</v>
      </c>
      <c r="N2409" s="14">
        <v>0</v>
      </c>
      <c r="O2409" s="16">
        <v>54</v>
      </c>
      <c r="P2409" s="16">
        <v>5913</v>
      </c>
      <c r="Q2409" s="16">
        <v>0</v>
      </c>
      <c r="R2409" s="16">
        <f>Q2409*16.876/100</f>
        <v>0</v>
      </c>
      <c r="S2409" s="17">
        <f t="shared" si="259"/>
        <v>0</v>
      </c>
      <c r="T2409" s="16">
        <v>0</v>
      </c>
      <c r="U2409" s="18">
        <f t="shared" si="260"/>
        <v>58.52</v>
      </c>
      <c r="V2409" s="18">
        <f t="shared" si="261"/>
        <v>0</v>
      </c>
      <c r="W2409" s="18">
        <f t="shared" si="262"/>
        <v>0</v>
      </c>
      <c r="X2409" s="27"/>
      <c r="Y2409" s="19">
        <f t="shared" si="263"/>
        <v>0</v>
      </c>
      <c r="Z2409" s="18">
        <f t="shared" si="264"/>
        <v>35.909999999999997</v>
      </c>
      <c r="AA2409" s="12">
        <v>34</v>
      </c>
      <c r="AB2409" s="12">
        <v>4101.04</v>
      </c>
      <c r="AC2409" s="28">
        <f>+I2409+Y2409-Z2409</f>
        <v>-66.03</v>
      </c>
      <c r="AD2409" s="20">
        <f t="shared" si="265"/>
        <v>70</v>
      </c>
      <c r="AE2409">
        <v>70</v>
      </c>
    </row>
    <row r="2410" spans="1:31" x14ac:dyDescent="0.25">
      <c r="A2410" s="9">
        <v>45138</v>
      </c>
      <c r="B2410" s="10" t="s">
        <v>329</v>
      </c>
      <c r="C2410" s="10" t="s">
        <v>320</v>
      </c>
      <c r="D2410" s="10" t="s">
        <v>40</v>
      </c>
      <c r="E2410" s="10" t="s">
        <v>30</v>
      </c>
      <c r="F2410" s="10">
        <v>610</v>
      </c>
      <c r="G2410" s="10">
        <v>665</v>
      </c>
      <c r="H2410" s="11">
        <f>SUMIFS(AA:AA,$A:$A,EOMONTH($A2410,-1),$B:$B,$B2410)</f>
        <v>333</v>
      </c>
      <c r="I2410" s="63">
        <f>ROUND(SUMIFS(AC:AC,$A:$A,EOMONTH($A2410,-1),$B:$B,$B2410),2)</f>
        <v>-75</v>
      </c>
      <c r="J2410" s="11">
        <f>SUMIFS(AB:AB,$A:$A,EOMONTH($A2410,-1),$B:$B,$B2410)</f>
        <v>23693.41</v>
      </c>
      <c r="K2410" s="13">
        <v>0</v>
      </c>
      <c r="L2410" s="25">
        <v>0</v>
      </c>
      <c r="M2410" s="15">
        <v>188</v>
      </c>
      <c r="N2410" s="14">
        <v>12092.03</v>
      </c>
      <c r="O2410" s="16">
        <v>159</v>
      </c>
      <c r="P2410" s="16">
        <v>19238.849999999999</v>
      </c>
      <c r="Q2410" s="16">
        <v>0</v>
      </c>
      <c r="R2410" s="16">
        <f>Q2410*16.876/100</f>
        <v>0</v>
      </c>
      <c r="S2410" s="17">
        <f t="shared" si="259"/>
        <v>0</v>
      </c>
      <c r="T2410" s="16">
        <v>0</v>
      </c>
      <c r="U2410" s="18">
        <f t="shared" si="260"/>
        <v>221.44499999999999</v>
      </c>
      <c r="V2410" s="18">
        <f t="shared" si="261"/>
        <v>114.68</v>
      </c>
      <c r="W2410" s="18">
        <f t="shared" si="262"/>
        <v>19.253625200000002</v>
      </c>
      <c r="X2410" s="27"/>
      <c r="Y2410" s="19">
        <f t="shared" si="263"/>
        <v>133.93362519999999</v>
      </c>
      <c r="Z2410" s="18">
        <f t="shared" si="264"/>
        <v>105.735</v>
      </c>
      <c r="AA2410" s="12">
        <v>362</v>
      </c>
      <c r="AB2410" s="12">
        <v>24815.59</v>
      </c>
      <c r="AC2410" s="28">
        <f>+I2410+Y2410-Z2410</f>
        <v>-46.801374800000005</v>
      </c>
      <c r="AD2410" s="20">
        <f t="shared" si="265"/>
        <v>50</v>
      </c>
      <c r="AE2410">
        <v>50</v>
      </c>
    </row>
    <row r="2411" spans="1:31" x14ac:dyDescent="0.25">
      <c r="A2411" s="9">
        <v>45138</v>
      </c>
      <c r="B2411" s="10" t="s">
        <v>330</v>
      </c>
      <c r="C2411" s="10" t="s">
        <v>320</v>
      </c>
      <c r="D2411" s="10" t="s">
        <v>40</v>
      </c>
      <c r="E2411" s="10" t="s">
        <v>30</v>
      </c>
      <c r="F2411" s="10">
        <v>610</v>
      </c>
      <c r="G2411" s="10">
        <v>665</v>
      </c>
      <c r="H2411" s="11">
        <f>SUMIFS(AA:AA,$A:$A,EOMONTH($A2411,-1),$B:$B,$B2411)</f>
        <v>51</v>
      </c>
      <c r="I2411" s="63">
        <f>ROUND(SUMIFS(AC:AC,$A:$A,EOMONTH($A2411,-1),$B:$B,$B2411),2)</f>
        <v>-44</v>
      </c>
      <c r="J2411" s="11">
        <f>SUMIFS(AB:AB,$A:$A,EOMONTH($A2411,-1),$B:$B,$B2411)</f>
        <v>3353.56</v>
      </c>
      <c r="K2411" s="13">
        <v>0</v>
      </c>
      <c r="L2411" s="25">
        <v>0</v>
      </c>
      <c r="M2411" s="15">
        <v>114</v>
      </c>
      <c r="N2411" s="14">
        <v>7304.02</v>
      </c>
      <c r="O2411" s="16">
        <v>158</v>
      </c>
      <c r="P2411" s="16">
        <v>19108.5</v>
      </c>
      <c r="Q2411" s="16">
        <v>0</v>
      </c>
      <c r="R2411" s="16">
        <f>Q2411*16.876/100</f>
        <v>0</v>
      </c>
      <c r="S2411" s="17">
        <f t="shared" si="259"/>
        <v>0</v>
      </c>
      <c r="T2411" s="16">
        <v>0</v>
      </c>
      <c r="U2411" s="18">
        <f t="shared" si="260"/>
        <v>33.914999999999999</v>
      </c>
      <c r="V2411" s="18">
        <f t="shared" si="261"/>
        <v>69.540000000000006</v>
      </c>
      <c r="W2411" s="18">
        <f t="shared" si="262"/>
        <v>11.675070600000002</v>
      </c>
      <c r="X2411" s="27"/>
      <c r="Y2411" s="19">
        <f t="shared" si="263"/>
        <v>81.215070600000004</v>
      </c>
      <c r="Z2411" s="18">
        <f t="shared" si="264"/>
        <v>105.07</v>
      </c>
      <c r="AA2411" s="12">
        <v>7</v>
      </c>
      <c r="AB2411" s="12">
        <v>448.6</v>
      </c>
      <c r="AC2411" s="28">
        <f>+I2411+Y2411-Z2411</f>
        <v>-67.854929399999989</v>
      </c>
      <c r="AD2411" s="20">
        <f t="shared" si="265"/>
        <v>70</v>
      </c>
      <c r="AE2411">
        <v>70</v>
      </c>
    </row>
    <row r="2412" spans="1:31" x14ac:dyDescent="0.25">
      <c r="A2412" s="9">
        <v>45138</v>
      </c>
      <c r="B2412" s="10" t="s">
        <v>331</v>
      </c>
      <c r="C2412" s="10" t="s">
        <v>320</v>
      </c>
      <c r="D2412" s="10" t="s">
        <v>40</v>
      </c>
      <c r="E2412" s="10" t="s">
        <v>30</v>
      </c>
      <c r="F2412" s="10">
        <v>610</v>
      </c>
      <c r="G2412" s="10">
        <v>665</v>
      </c>
      <c r="H2412" s="11">
        <f>SUMIFS(AA:AA,$A:$A,EOMONTH($A2412,-1),$B:$B,$B2412)</f>
        <v>365</v>
      </c>
      <c r="I2412" s="63">
        <f>ROUND(SUMIFS(AC:AC,$A:$A,EOMONTH($A2412,-1),$B:$B,$B2412),2)</f>
        <v>-45.51</v>
      </c>
      <c r="J2412" s="11">
        <f>SUMIFS(AB:AB,$A:$A,EOMONTH($A2412,-1),$B:$B,$B2412)</f>
        <v>60225</v>
      </c>
      <c r="K2412" s="13">
        <v>0</v>
      </c>
      <c r="L2412" s="25">
        <v>0</v>
      </c>
      <c r="M2412" s="15">
        <v>0</v>
      </c>
      <c r="N2412" s="14">
        <v>0</v>
      </c>
      <c r="O2412" s="16">
        <v>59</v>
      </c>
      <c r="P2412" s="16">
        <v>7173</v>
      </c>
      <c r="Q2412" s="16">
        <v>0</v>
      </c>
      <c r="R2412" s="16">
        <f>Q2412*16.876/100</f>
        <v>0</v>
      </c>
      <c r="S2412" s="17">
        <f t="shared" si="259"/>
        <v>0</v>
      </c>
      <c r="T2412" s="16">
        <v>0</v>
      </c>
      <c r="U2412" s="18">
        <f t="shared" si="260"/>
        <v>242.72499999999999</v>
      </c>
      <c r="V2412" s="18">
        <f t="shared" si="261"/>
        <v>0</v>
      </c>
      <c r="W2412" s="18">
        <f t="shared" si="262"/>
        <v>0</v>
      </c>
      <c r="X2412" s="27"/>
      <c r="Y2412" s="19">
        <f t="shared" si="263"/>
        <v>0</v>
      </c>
      <c r="Z2412" s="18">
        <f t="shared" si="264"/>
        <v>39.234999999999999</v>
      </c>
      <c r="AA2412" s="12">
        <v>306</v>
      </c>
      <c r="AB2412" s="12">
        <v>50490</v>
      </c>
      <c r="AC2412" s="28">
        <f>+I2412+Y2412-Z2412</f>
        <v>-84.745000000000005</v>
      </c>
      <c r="AD2412" s="20">
        <f t="shared" si="265"/>
        <v>90</v>
      </c>
      <c r="AE2412">
        <v>90</v>
      </c>
    </row>
    <row r="2413" spans="1:31" x14ac:dyDescent="0.25">
      <c r="A2413" s="9">
        <v>45138</v>
      </c>
      <c r="B2413" s="10" t="s">
        <v>332</v>
      </c>
      <c r="C2413" s="10" t="s">
        <v>320</v>
      </c>
      <c r="D2413" s="10" t="s">
        <v>40</v>
      </c>
      <c r="E2413" s="10" t="s">
        <v>30</v>
      </c>
      <c r="F2413" s="10">
        <v>700</v>
      </c>
      <c r="G2413" s="10">
        <v>763</v>
      </c>
      <c r="H2413" s="11">
        <f>SUMIFS(AA:AA,$A:$A,EOMONTH($A2413,-1),$B:$B,$B2413)</f>
        <v>584</v>
      </c>
      <c r="I2413" s="63">
        <f>ROUND(SUMIFS(AC:AC,$A:$A,EOMONTH($A2413,-1),$B:$B,$B2413),2)</f>
        <v>-270.83</v>
      </c>
      <c r="J2413" s="11">
        <f>SUMIFS(AB:AB,$A:$A,EOMONTH($A2413,-1),$B:$B,$B2413)</f>
        <v>38802.76</v>
      </c>
      <c r="K2413" s="13">
        <v>0</v>
      </c>
      <c r="L2413" s="25">
        <v>0</v>
      </c>
      <c r="M2413" s="15">
        <v>0</v>
      </c>
      <c r="N2413" s="14">
        <v>0</v>
      </c>
      <c r="O2413" s="16">
        <v>124</v>
      </c>
      <c r="P2413" s="16">
        <v>14865.94</v>
      </c>
      <c r="Q2413" s="16">
        <v>0</v>
      </c>
      <c r="R2413" s="16">
        <f>Q2413*16.876/100</f>
        <v>0</v>
      </c>
      <c r="S2413" s="17">
        <f t="shared" si="259"/>
        <v>0</v>
      </c>
      <c r="T2413" s="16">
        <v>0</v>
      </c>
      <c r="U2413" s="18">
        <f t="shared" si="260"/>
        <v>445.59199999999998</v>
      </c>
      <c r="V2413" s="18">
        <f t="shared" si="261"/>
        <v>0</v>
      </c>
      <c r="W2413" s="18">
        <f t="shared" si="262"/>
        <v>0</v>
      </c>
      <c r="X2413" s="27"/>
      <c r="Y2413" s="19">
        <f t="shared" si="263"/>
        <v>0</v>
      </c>
      <c r="Z2413" s="18">
        <f t="shared" si="264"/>
        <v>94.611999999999995</v>
      </c>
      <c r="AA2413" s="12">
        <v>460</v>
      </c>
      <c r="AB2413" s="12">
        <v>30563.83</v>
      </c>
      <c r="AC2413" s="28">
        <f>+I2413+Y2413-Z2413</f>
        <v>-365.44200000000001</v>
      </c>
      <c r="AD2413" s="20">
        <f t="shared" si="265"/>
        <v>370</v>
      </c>
      <c r="AE2413">
        <v>370</v>
      </c>
    </row>
    <row r="2414" spans="1:31" x14ac:dyDescent="0.25">
      <c r="A2414" s="9">
        <v>45138</v>
      </c>
      <c r="B2414" s="10" t="s">
        <v>333</v>
      </c>
      <c r="C2414" s="10" t="s">
        <v>320</v>
      </c>
      <c r="D2414" s="10" t="s">
        <v>40</v>
      </c>
      <c r="E2414" s="10" t="s">
        <v>30</v>
      </c>
      <c r="F2414" s="10">
        <v>700</v>
      </c>
      <c r="G2414" s="10">
        <v>763</v>
      </c>
      <c r="H2414" s="11">
        <f>SUMIFS(AA:AA,$A:$A,EOMONTH($A2414,-1),$B:$B,$B2414)</f>
        <v>19</v>
      </c>
      <c r="I2414" s="63">
        <f>ROUND(SUMIFS(AC:AC,$A:$A,EOMONTH($A2414,-1),$B:$B,$B2414),2)</f>
        <v>-9.19</v>
      </c>
      <c r="J2414" s="11">
        <f>SUMIFS(AB:AB,$A:$A,EOMONTH($A2414,-1),$B:$B,$B2414)</f>
        <v>2363.79</v>
      </c>
      <c r="K2414" s="13">
        <v>0</v>
      </c>
      <c r="L2414" s="25">
        <v>0</v>
      </c>
      <c r="M2414" s="15">
        <v>0</v>
      </c>
      <c r="N2414" s="14">
        <v>0</v>
      </c>
      <c r="O2414" s="16">
        <v>18</v>
      </c>
      <c r="P2414" s="16">
        <v>1957.5</v>
      </c>
      <c r="Q2414" s="16">
        <v>0</v>
      </c>
      <c r="R2414" s="16">
        <f>Q2414*16.876/100</f>
        <v>0</v>
      </c>
      <c r="S2414" s="17">
        <f t="shared" si="259"/>
        <v>0</v>
      </c>
      <c r="T2414" s="16">
        <v>0</v>
      </c>
      <c r="U2414" s="18">
        <f t="shared" si="260"/>
        <v>14.497</v>
      </c>
      <c r="V2414" s="18">
        <f t="shared" si="261"/>
        <v>0</v>
      </c>
      <c r="W2414" s="18">
        <f t="shared" si="262"/>
        <v>0</v>
      </c>
      <c r="X2414" s="27"/>
      <c r="Y2414" s="19">
        <f t="shared" si="263"/>
        <v>0</v>
      </c>
      <c r="Z2414" s="18">
        <f t="shared" si="264"/>
        <v>13.734</v>
      </c>
      <c r="AA2414" s="12">
        <v>1</v>
      </c>
      <c r="AB2414" s="12">
        <v>124.41</v>
      </c>
      <c r="AC2414" s="28">
        <f>+I2414+Y2414-Z2414</f>
        <v>-22.923999999999999</v>
      </c>
      <c r="AD2414" s="20">
        <f t="shared" si="265"/>
        <v>30</v>
      </c>
      <c r="AE2414">
        <v>30</v>
      </c>
    </row>
    <row r="2415" spans="1:31" x14ac:dyDescent="0.25">
      <c r="A2415" s="9">
        <v>45138</v>
      </c>
      <c r="B2415" s="10" t="s">
        <v>334</v>
      </c>
      <c r="C2415" s="10" t="s">
        <v>320</v>
      </c>
      <c r="D2415" s="10" t="s">
        <v>40</v>
      </c>
      <c r="E2415" s="10" t="s">
        <v>30</v>
      </c>
      <c r="F2415" s="10">
        <v>700</v>
      </c>
      <c r="G2415" s="10">
        <v>763</v>
      </c>
      <c r="H2415" s="11">
        <f>SUMIFS(AA:AA,$A:$A,EOMONTH($A2415,-1),$B:$B,$B2415)</f>
        <v>50</v>
      </c>
      <c r="I2415" s="63">
        <f>ROUND(SUMIFS(AC:AC,$A:$A,EOMONTH($A2415,-1),$B:$B,$B2415),2)</f>
        <v>-175.78</v>
      </c>
      <c r="J2415" s="11">
        <f>SUMIFS(AB:AB,$A:$A,EOMONTH($A2415,-1),$B:$B,$B2415)</f>
        <v>3322.18</v>
      </c>
      <c r="K2415" s="13">
        <v>0</v>
      </c>
      <c r="L2415" s="25">
        <v>0</v>
      </c>
      <c r="M2415" s="15">
        <v>0</v>
      </c>
      <c r="N2415" s="14">
        <v>0</v>
      </c>
      <c r="O2415" s="16">
        <v>53</v>
      </c>
      <c r="P2415" s="16">
        <v>6037.93</v>
      </c>
      <c r="Q2415" s="16">
        <v>0</v>
      </c>
      <c r="R2415" s="16">
        <f>Q2415*16.876/100</f>
        <v>0</v>
      </c>
      <c r="S2415" s="17">
        <f t="shared" si="259"/>
        <v>0</v>
      </c>
      <c r="T2415" s="16">
        <v>0</v>
      </c>
      <c r="U2415" s="18">
        <f t="shared" si="260"/>
        <v>38.15</v>
      </c>
      <c r="V2415" s="18">
        <f t="shared" si="261"/>
        <v>0</v>
      </c>
      <c r="W2415" s="18">
        <f t="shared" si="262"/>
        <v>0</v>
      </c>
      <c r="X2415" s="27"/>
      <c r="Y2415" s="19">
        <f t="shared" si="263"/>
        <v>0</v>
      </c>
      <c r="Z2415" s="18">
        <f t="shared" si="264"/>
        <v>40.439</v>
      </c>
      <c r="AA2415" s="12">
        <v>-3</v>
      </c>
      <c r="AB2415" s="12">
        <v>-199.32</v>
      </c>
      <c r="AC2415" s="28">
        <f>+I2415+Y2415-Z2415</f>
        <v>-216.21899999999999</v>
      </c>
      <c r="AD2415" s="20">
        <f t="shared" si="265"/>
        <v>220</v>
      </c>
      <c r="AE2415">
        <v>220</v>
      </c>
    </row>
    <row r="2416" spans="1:31" x14ac:dyDescent="0.25">
      <c r="A2416" s="9">
        <v>45138</v>
      </c>
      <c r="B2416" s="10" t="s">
        <v>335</v>
      </c>
      <c r="C2416" s="10" t="s">
        <v>320</v>
      </c>
      <c r="D2416" s="10" t="s">
        <v>40</v>
      </c>
      <c r="E2416" s="10" t="s">
        <v>30</v>
      </c>
      <c r="F2416" s="10">
        <v>1050</v>
      </c>
      <c r="G2416" s="10">
        <v>1144</v>
      </c>
      <c r="H2416" s="11">
        <f>SUMIFS(AA:AA,$A:$A,EOMONTH($A2416,-1),$B:$B,$B2416)</f>
        <v>93</v>
      </c>
      <c r="I2416" s="63">
        <f>ROUND(SUMIFS(AC:AC,$A:$A,EOMONTH($A2416,-1),$B:$B,$B2416),2)</f>
        <v>-32.06</v>
      </c>
      <c r="J2416" s="11">
        <f>SUMIFS(AB:AB,$A:$A,EOMONTH($A2416,-1),$B:$B,$B2416)</f>
        <v>17110.310000000001</v>
      </c>
      <c r="K2416" s="13">
        <v>0</v>
      </c>
      <c r="L2416" s="25">
        <v>0</v>
      </c>
      <c r="M2416" s="15">
        <v>0</v>
      </c>
      <c r="N2416" s="14">
        <v>0</v>
      </c>
      <c r="O2416" s="16">
        <v>51</v>
      </c>
      <c r="P2416" s="16">
        <v>9415.2000000000007</v>
      </c>
      <c r="Q2416" s="16">
        <v>0</v>
      </c>
      <c r="R2416" s="16">
        <f>Q2416*16.876/100</f>
        <v>0</v>
      </c>
      <c r="S2416" s="17">
        <f t="shared" si="259"/>
        <v>0</v>
      </c>
      <c r="T2416" s="16">
        <v>0</v>
      </c>
      <c r="U2416" s="18">
        <f t="shared" si="260"/>
        <v>106.392</v>
      </c>
      <c r="V2416" s="18">
        <f t="shared" si="261"/>
        <v>0</v>
      </c>
      <c r="W2416" s="18">
        <f t="shared" si="262"/>
        <v>0</v>
      </c>
      <c r="X2416" s="27"/>
      <c r="Y2416" s="19">
        <f t="shared" si="263"/>
        <v>0</v>
      </c>
      <c r="Z2416" s="18">
        <f t="shared" si="264"/>
        <v>58.344000000000001</v>
      </c>
      <c r="AA2416" s="12">
        <v>42</v>
      </c>
      <c r="AB2416" s="12">
        <v>7727.23</v>
      </c>
      <c r="AC2416" s="28">
        <f>+I2416+Y2416-Z2416</f>
        <v>-90.403999999999996</v>
      </c>
      <c r="AD2416" s="20">
        <f t="shared" si="265"/>
        <v>100</v>
      </c>
      <c r="AE2416">
        <v>100</v>
      </c>
    </row>
    <row r="2417" spans="1:31" x14ac:dyDescent="0.25">
      <c r="A2417" s="9">
        <v>45138</v>
      </c>
      <c r="B2417" s="10" t="s">
        <v>336</v>
      </c>
      <c r="C2417" s="10" t="s">
        <v>320</v>
      </c>
      <c r="D2417" s="10" t="s">
        <v>40</v>
      </c>
      <c r="E2417" s="10" t="s">
        <v>30</v>
      </c>
      <c r="F2417" s="10">
        <v>1050</v>
      </c>
      <c r="G2417" s="10">
        <v>1144</v>
      </c>
      <c r="H2417" s="11">
        <f>SUMIFS(AA:AA,$A:$A,EOMONTH($A2417,-1),$B:$B,$B2417)</f>
        <v>47</v>
      </c>
      <c r="I2417" s="63">
        <f>ROUND(SUMIFS(AC:AC,$A:$A,EOMONTH($A2417,-1),$B:$B,$B2417),2)</f>
        <v>-420.94</v>
      </c>
      <c r="J2417" s="11">
        <f>SUMIFS(AB:AB,$A:$A,EOMONTH($A2417,-1),$B:$B,$B2417)</f>
        <v>5626.96</v>
      </c>
      <c r="K2417" s="13">
        <v>0</v>
      </c>
      <c r="L2417" s="25">
        <v>0</v>
      </c>
      <c r="M2417" s="15">
        <v>281</v>
      </c>
      <c r="N2417" s="14">
        <v>29799.59</v>
      </c>
      <c r="O2417" s="16">
        <v>139</v>
      </c>
      <c r="P2417" s="16">
        <v>26362.79</v>
      </c>
      <c r="Q2417" s="16">
        <v>0</v>
      </c>
      <c r="R2417" s="16">
        <f>Q2417*16.876/100</f>
        <v>0</v>
      </c>
      <c r="S2417" s="17">
        <f t="shared" si="259"/>
        <v>0</v>
      </c>
      <c r="T2417" s="16">
        <v>0</v>
      </c>
      <c r="U2417" s="18">
        <f t="shared" si="260"/>
        <v>53.768000000000001</v>
      </c>
      <c r="V2417" s="18">
        <f t="shared" si="261"/>
        <v>295.05</v>
      </c>
      <c r="W2417" s="18">
        <f t="shared" si="262"/>
        <v>49.535944500000006</v>
      </c>
      <c r="X2417" s="27"/>
      <c r="Y2417" s="19">
        <f t="shared" si="263"/>
        <v>344.58594450000004</v>
      </c>
      <c r="Z2417" s="18">
        <f t="shared" si="264"/>
        <v>159.01599999999999</v>
      </c>
      <c r="AA2417" s="12">
        <v>189</v>
      </c>
      <c r="AB2417" s="12">
        <v>20413.46</v>
      </c>
      <c r="AC2417" s="28">
        <f>+I2417+Y2417-Z2417</f>
        <v>-235.37005549999995</v>
      </c>
      <c r="AD2417" s="20">
        <f t="shared" si="265"/>
        <v>240</v>
      </c>
      <c r="AE2417">
        <v>240</v>
      </c>
    </row>
    <row r="2418" spans="1:31" x14ac:dyDescent="0.25">
      <c r="A2418" s="9">
        <v>45138</v>
      </c>
      <c r="B2418" s="10" t="s">
        <v>337</v>
      </c>
      <c r="C2418" s="10" t="s">
        <v>320</v>
      </c>
      <c r="D2418" s="10" t="s">
        <v>40</v>
      </c>
      <c r="E2418" s="10" t="s">
        <v>30</v>
      </c>
      <c r="F2418" s="10">
        <v>1050</v>
      </c>
      <c r="G2418" s="10">
        <v>1144</v>
      </c>
      <c r="H2418" s="11">
        <f>SUMIFS(AA:AA,$A:$A,EOMONTH($A2418,-1),$B:$B,$B2418)</f>
        <v>78</v>
      </c>
      <c r="I2418" s="63">
        <f>ROUND(SUMIFS(AC:AC,$A:$A,EOMONTH($A2418,-1),$B:$B,$B2418),2)</f>
        <v>-156.78</v>
      </c>
      <c r="J2418" s="11">
        <f>SUMIFS(AB:AB,$A:$A,EOMONTH($A2418,-1),$B:$B,$B2418)</f>
        <v>9556.8799999999992</v>
      </c>
      <c r="K2418" s="13">
        <v>0</v>
      </c>
      <c r="L2418" s="25">
        <v>0</v>
      </c>
      <c r="M2418" s="15">
        <v>0</v>
      </c>
      <c r="N2418" s="14">
        <v>0</v>
      </c>
      <c r="O2418" s="16">
        <v>96</v>
      </c>
      <c r="P2418" s="16">
        <v>18430.099999999999</v>
      </c>
      <c r="Q2418" s="16">
        <v>0</v>
      </c>
      <c r="R2418" s="16">
        <f>Q2418*16.876/100</f>
        <v>0</v>
      </c>
      <c r="S2418" s="17">
        <f t="shared" si="259"/>
        <v>0</v>
      </c>
      <c r="T2418" s="16">
        <v>0</v>
      </c>
      <c r="U2418" s="18">
        <f t="shared" si="260"/>
        <v>89.231999999999999</v>
      </c>
      <c r="V2418" s="18">
        <f t="shared" si="261"/>
        <v>0</v>
      </c>
      <c r="W2418" s="18">
        <f t="shared" si="262"/>
        <v>0</v>
      </c>
      <c r="X2418" s="27"/>
      <c r="Y2418" s="19">
        <f t="shared" si="263"/>
        <v>0</v>
      </c>
      <c r="Z2418" s="18">
        <f t="shared" si="264"/>
        <v>109.824</v>
      </c>
      <c r="AA2418" s="12">
        <v>-18</v>
      </c>
      <c r="AB2418" s="12">
        <v>-2554.79</v>
      </c>
      <c r="AC2418" s="28">
        <f>+I2418+Y2418-Z2418</f>
        <v>-266.60399999999998</v>
      </c>
      <c r="AD2418" s="20">
        <f t="shared" si="265"/>
        <v>270</v>
      </c>
      <c r="AE2418">
        <v>270</v>
      </c>
    </row>
    <row r="2419" spans="1:31" x14ac:dyDescent="0.25">
      <c r="A2419" s="9">
        <v>45138</v>
      </c>
      <c r="B2419" s="10" t="s">
        <v>338</v>
      </c>
      <c r="C2419" s="10" t="s">
        <v>320</v>
      </c>
      <c r="D2419" s="10" t="s">
        <v>40</v>
      </c>
      <c r="E2419" s="10" t="s">
        <v>30</v>
      </c>
      <c r="F2419" s="10">
        <v>1050</v>
      </c>
      <c r="G2419" s="10">
        <v>1144</v>
      </c>
      <c r="H2419" s="11">
        <f>SUMIFS(AA:AA,$A:$A,EOMONTH($A2419,-1),$B:$B,$B2419)</f>
        <v>24</v>
      </c>
      <c r="I2419" s="63">
        <f>ROUND(SUMIFS(AC:AC,$A:$A,EOMONTH($A2419,-1),$B:$B,$B2419),2)</f>
        <v>-554.92999999999995</v>
      </c>
      <c r="J2419" s="11">
        <f>SUMIFS(AB:AB,$A:$A,EOMONTH($A2419,-1),$B:$B,$B2419)</f>
        <v>2912.45</v>
      </c>
      <c r="K2419" s="13">
        <v>0</v>
      </c>
      <c r="L2419" s="25">
        <v>0</v>
      </c>
      <c r="M2419" s="15">
        <v>305</v>
      </c>
      <c r="N2419" s="14">
        <v>32564.12</v>
      </c>
      <c r="O2419" s="16">
        <v>259</v>
      </c>
      <c r="P2419" s="16">
        <v>48923.69</v>
      </c>
      <c r="Q2419" s="16">
        <v>0</v>
      </c>
      <c r="R2419" s="16">
        <f>Q2419*16.876/100</f>
        <v>0</v>
      </c>
      <c r="S2419" s="17">
        <f t="shared" si="259"/>
        <v>0</v>
      </c>
      <c r="T2419" s="16">
        <v>0</v>
      </c>
      <c r="U2419" s="18">
        <f t="shared" si="260"/>
        <v>27.456</v>
      </c>
      <c r="V2419" s="18">
        <f t="shared" si="261"/>
        <v>320.25</v>
      </c>
      <c r="W2419" s="18">
        <f t="shared" si="262"/>
        <v>53.766772500000009</v>
      </c>
      <c r="X2419" s="27"/>
      <c r="Y2419" s="19">
        <f t="shared" si="263"/>
        <v>374.0167725</v>
      </c>
      <c r="Z2419" s="18">
        <f t="shared" si="264"/>
        <v>296.29599999999999</v>
      </c>
      <c r="AA2419" s="12">
        <v>70</v>
      </c>
      <c r="AB2419" s="12">
        <v>7548.21</v>
      </c>
      <c r="AC2419" s="28">
        <f>+I2419+Y2419-Z2419</f>
        <v>-477.20922749999994</v>
      </c>
      <c r="AD2419" s="20">
        <f t="shared" si="265"/>
        <v>480</v>
      </c>
      <c r="AE2419">
        <v>480</v>
      </c>
    </row>
    <row r="2420" spans="1:31" x14ac:dyDescent="0.25">
      <c r="A2420" s="9">
        <v>45138</v>
      </c>
      <c r="B2420" s="10" t="s">
        <v>339</v>
      </c>
      <c r="C2420" s="10" t="s">
        <v>320</v>
      </c>
      <c r="D2420" s="10" t="s">
        <v>40</v>
      </c>
      <c r="E2420" s="10" t="s">
        <v>30</v>
      </c>
      <c r="F2420" s="10">
        <v>1050</v>
      </c>
      <c r="G2420" s="10">
        <v>1144</v>
      </c>
      <c r="H2420" s="11">
        <f>SUMIFS(AA:AA,$A:$A,EOMONTH($A2420,-1),$B:$B,$B2420)</f>
        <v>211</v>
      </c>
      <c r="I2420" s="63">
        <f>ROUND(SUMIFS(AC:AC,$A:$A,EOMONTH($A2420,-1),$B:$B,$B2420),2)</f>
        <v>-87.08</v>
      </c>
      <c r="J2420" s="11">
        <f>SUMIFS(AB:AB,$A:$A,EOMONTH($A2420,-1),$B:$B,$B2420)</f>
        <v>25432.03</v>
      </c>
      <c r="K2420" s="13">
        <v>0</v>
      </c>
      <c r="L2420" s="25">
        <v>0</v>
      </c>
      <c r="M2420" s="15">
        <v>0</v>
      </c>
      <c r="N2420" s="14">
        <v>0</v>
      </c>
      <c r="O2420" s="16">
        <v>66</v>
      </c>
      <c r="P2420" s="16">
        <v>12717.3</v>
      </c>
      <c r="Q2420" s="16">
        <v>0</v>
      </c>
      <c r="R2420" s="16">
        <f>Q2420*16.876/100</f>
        <v>0</v>
      </c>
      <c r="S2420" s="17">
        <f t="shared" si="259"/>
        <v>0</v>
      </c>
      <c r="T2420" s="16">
        <v>0</v>
      </c>
      <c r="U2420" s="18">
        <f t="shared" si="260"/>
        <v>241.38399999999999</v>
      </c>
      <c r="V2420" s="18">
        <f t="shared" si="261"/>
        <v>0</v>
      </c>
      <c r="W2420" s="18">
        <f t="shared" si="262"/>
        <v>0</v>
      </c>
      <c r="X2420" s="27"/>
      <c r="Y2420" s="19">
        <f t="shared" si="263"/>
        <v>0</v>
      </c>
      <c r="Z2420" s="18">
        <f t="shared" si="264"/>
        <v>75.504000000000005</v>
      </c>
      <c r="AA2420" s="12">
        <v>145</v>
      </c>
      <c r="AB2420" s="12">
        <v>17476.990000000002</v>
      </c>
      <c r="AC2420" s="28">
        <f>+I2420+Y2420-Z2420</f>
        <v>-162.584</v>
      </c>
      <c r="AD2420" s="20">
        <f t="shared" si="265"/>
        <v>170</v>
      </c>
      <c r="AE2420">
        <v>170</v>
      </c>
    </row>
    <row r="2421" spans="1:31" x14ac:dyDescent="0.25">
      <c r="A2421" s="9">
        <v>45138</v>
      </c>
      <c r="B2421" s="10" t="s">
        <v>340</v>
      </c>
      <c r="C2421" s="10" t="s">
        <v>320</v>
      </c>
      <c r="D2421" s="10" t="s">
        <v>40</v>
      </c>
      <c r="E2421" s="10" t="s">
        <v>30</v>
      </c>
      <c r="F2421" s="10">
        <v>1050</v>
      </c>
      <c r="G2421" s="10">
        <v>1144</v>
      </c>
      <c r="H2421" s="11">
        <f>SUMIFS(AA:AA,$A:$A,EOMONTH($A2421,-1),$B:$B,$B2421)</f>
        <v>62</v>
      </c>
      <c r="I2421" s="63">
        <f>ROUND(SUMIFS(AC:AC,$A:$A,EOMONTH($A2421,-1),$B:$B,$B2421),2)</f>
        <v>-298.27999999999997</v>
      </c>
      <c r="J2421" s="11">
        <f>SUMIFS(AB:AB,$A:$A,EOMONTH($A2421,-1),$B:$B,$B2421)</f>
        <v>7419.98</v>
      </c>
      <c r="K2421" s="13">
        <v>0</v>
      </c>
      <c r="L2421" s="25">
        <v>0</v>
      </c>
      <c r="M2421" s="15">
        <v>0</v>
      </c>
      <c r="N2421" s="14">
        <v>0</v>
      </c>
      <c r="O2421" s="16">
        <v>172</v>
      </c>
      <c r="P2421" s="16">
        <v>32789.25</v>
      </c>
      <c r="Q2421" s="16">
        <v>0</v>
      </c>
      <c r="R2421" s="16">
        <f>Q2421*16.876/100</f>
        <v>0</v>
      </c>
      <c r="S2421" s="17">
        <f t="shared" si="259"/>
        <v>0</v>
      </c>
      <c r="T2421" s="16">
        <v>0</v>
      </c>
      <c r="U2421" s="18">
        <f t="shared" si="260"/>
        <v>70.927999999999997</v>
      </c>
      <c r="V2421" s="18">
        <f t="shared" si="261"/>
        <v>0</v>
      </c>
      <c r="W2421" s="18">
        <f t="shared" si="262"/>
        <v>0</v>
      </c>
      <c r="X2421" s="27"/>
      <c r="Y2421" s="19">
        <f t="shared" si="263"/>
        <v>0</v>
      </c>
      <c r="Z2421" s="18">
        <f t="shared" si="264"/>
        <v>196.768</v>
      </c>
      <c r="AA2421" s="12">
        <v>-110</v>
      </c>
      <c r="AB2421" s="12">
        <v>-19001.75</v>
      </c>
      <c r="AC2421" s="28">
        <f>+I2421+Y2421-Z2421</f>
        <v>-495.048</v>
      </c>
      <c r="AD2421" s="20">
        <f t="shared" si="265"/>
        <v>500</v>
      </c>
      <c r="AE2421">
        <v>500</v>
      </c>
    </row>
    <row r="2422" spans="1:31" x14ac:dyDescent="0.25">
      <c r="A2422" s="9">
        <v>45138</v>
      </c>
      <c r="B2422" s="10" t="s">
        <v>341</v>
      </c>
      <c r="C2422" s="10" t="s">
        <v>320</v>
      </c>
      <c r="D2422" s="10" t="s">
        <v>40</v>
      </c>
      <c r="E2422" s="10" t="s">
        <v>30</v>
      </c>
      <c r="F2422" s="10">
        <v>970</v>
      </c>
      <c r="G2422" s="10">
        <v>1057</v>
      </c>
      <c r="H2422" s="11">
        <f>SUMIFS(AA:AA,$A:$A,EOMONTH($A2422,-1),$B:$B,$B2422)</f>
        <v>269</v>
      </c>
      <c r="I2422" s="63">
        <f>ROUND(SUMIFS(AC:AC,$A:$A,EOMONTH($A2422,-1),$B:$B,$B2422),2)</f>
        <v>-289.39</v>
      </c>
      <c r="J2422" s="11">
        <f>SUMIFS(AB:AB,$A:$A,EOMONTH($A2422,-1),$B:$B,$B2422)</f>
        <v>29201.61</v>
      </c>
      <c r="K2422" s="13">
        <v>0</v>
      </c>
      <c r="L2422" s="25">
        <v>0</v>
      </c>
      <c r="M2422" s="15">
        <v>0</v>
      </c>
      <c r="N2422" s="14">
        <v>0</v>
      </c>
      <c r="O2422" s="16">
        <v>150</v>
      </c>
      <c r="P2422" s="16">
        <v>22875.5</v>
      </c>
      <c r="Q2422" s="16">
        <v>0</v>
      </c>
      <c r="R2422" s="16">
        <f>Q2422*16.876/100</f>
        <v>0</v>
      </c>
      <c r="S2422" s="17">
        <f t="shared" si="259"/>
        <v>0</v>
      </c>
      <c r="T2422" s="16">
        <v>0</v>
      </c>
      <c r="U2422" s="18">
        <f t="shared" si="260"/>
        <v>284.33300000000003</v>
      </c>
      <c r="V2422" s="18">
        <f t="shared" si="261"/>
        <v>0</v>
      </c>
      <c r="W2422" s="18">
        <f t="shared" si="262"/>
        <v>0</v>
      </c>
      <c r="X2422" s="27"/>
      <c r="Y2422" s="19">
        <f t="shared" si="263"/>
        <v>0</v>
      </c>
      <c r="Z2422" s="18">
        <f t="shared" si="264"/>
        <v>158.55000000000001</v>
      </c>
      <c r="AA2422" s="12">
        <v>119</v>
      </c>
      <c r="AB2422" s="12">
        <v>12918.18</v>
      </c>
      <c r="AC2422" s="28">
        <f>+I2422+Y2422-Z2422</f>
        <v>-447.94</v>
      </c>
      <c r="AD2422" s="20">
        <f t="shared" si="265"/>
        <v>450</v>
      </c>
      <c r="AE2422">
        <v>450</v>
      </c>
    </row>
    <row r="2423" spans="1:31" x14ac:dyDescent="0.25">
      <c r="A2423" s="9">
        <v>45138</v>
      </c>
      <c r="B2423" s="10" t="s">
        <v>342</v>
      </c>
      <c r="C2423" s="10" t="s">
        <v>320</v>
      </c>
      <c r="D2423" s="10" t="s">
        <v>40</v>
      </c>
      <c r="E2423" s="10" t="s">
        <v>30</v>
      </c>
      <c r="F2423" s="10">
        <v>970</v>
      </c>
      <c r="G2423" s="10">
        <v>1057</v>
      </c>
      <c r="H2423" s="11">
        <f>SUMIFS(AA:AA,$A:$A,EOMONTH($A2423,-1),$B:$B,$B2423)</f>
        <v>-13</v>
      </c>
      <c r="I2423" s="63">
        <f>ROUND(SUMIFS(AC:AC,$A:$A,EOMONTH($A2423,-1),$B:$B,$B2423),2)</f>
        <v>-30.94</v>
      </c>
      <c r="J2423" s="11">
        <f>SUMIFS(AB:AB,$A:$A,EOMONTH($A2423,-1),$B:$B,$B2423)</f>
        <v>-2788.5</v>
      </c>
      <c r="K2423" s="13">
        <v>0</v>
      </c>
      <c r="L2423" s="25">
        <v>0</v>
      </c>
      <c r="M2423" s="15">
        <v>0</v>
      </c>
      <c r="N2423" s="14">
        <v>0</v>
      </c>
      <c r="O2423" s="16">
        <v>0</v>
      </c>
      <c r="P2423" s="16">
        <v>0</v>
      </c>
      <c r="Q2423" s="16">
        <v>0</v>
      </c>
      <c r="R2423" s="16">
        <f>Q2423*16.876/100</f>
        <v>0</v>
      </c>
      <c r="S2423" s="17">
        <f t="shared" si="259"/>
        <v>0</v>
      </c>
      <c r="T2423" s="16">
        <v>0</v>
      </c>
      <c r="U2423" s="18">
        <f t="shared" si="260"/>
        <v>-13.741</v>
      </c>
      <c r="V2423" s="18">
        <f t="shared" si="261"/>
        <v>0</v>
      </c>
      <c r="W2423" s="18">
        <f t="shared" si="262"/>
        <v>0</v>
      </c>
      <c r="X2423" s="27"/>
      <c r="Y2423" s="19">
        <f t="shared" si="263"/>
        <v>0</v>
      </c>
      <c r="Z2423" s="18">
        <f t="shared" si="264"/>
        <v>0</v>
      </c>
      <c r="AA2423" s="12">
        <v>-13</v>
      </c>
      <c r="AB2423" s="12">
        <v>-2788.5</v>
      </c>
      <c r="AC2423" s="28">
        <f>+I2423+Y2423-Z2423</f>
        <v>-30.94</v>
      </c>
      <c r="AD2423" s="20">
        <f t="shared" si="265"/>
        <v>40</v>
      </c>
      <c r="AE2423">
        <v>40</v>
      </c>
    </row>
    <row r="2424" spans="1:31" x14ac:dyDescent="0.25">
      <c r="A2424" s="9">
        <v>45138</v>
      </c>
      <c r="B2424" s="10" t="s">
        <v>343</v>
      </c>
      <c r="C2424" s="10" t="s">
        <v>320</v>
      </c>
      <c r="D2424" s="10" t="s">
        <v>40</v>
      </c>
      <c r="E2424" s="10" t="s">
        <v>30</v>
      </c>
      <c r="F2424" s="10">
        <v>970</v>
      </c>
      <c r="G2424" s="10">
        <v>1057</v>
      </c>
      <c r="H2424" s="11">
        <f>SUMIFS(AA:AA,$A:$A,EOMONTH($A2424,-1),$B:$B,$B2424)</f>
        <v>87</v>
      </c>
      <c r="I2424" s="63">
        <f>ROUND(SUMIFS(AC:AC,$A:$A,EOMONTH($A2424,-1),$B:$B,$B2424),2)</f>
        <v>-178.21</v>
      </c>
      <c r="J2424" s="11">
        <f>SUMIFS(AB:AB,$A:$A,EOMONTH($A2424,-1),$B:$B,$B2424)</f>
        <v>10127.39</v>
      </c>
      <c r="K2424" s="13">
        <v>0</v>
      </c>
      <c r="L2424" s="25">
        <v>0</v>
      </c>
      <c r="M2424" s="15">
        <v>0</v>
      </c>
      <c r="N2424" s="14">
        <v>0</v>
      </c>
      <c r="O2424" s="16">
        <v>9</v>
      </c>
      <c r="P2424" s="16">
        <v>1409.22</v>
      </c>
      <c r="Q2424" s="16">
        <v>0</v>
      </c>
      <c r="R2424" s="16">
        <f>Q2424*16.876/100</f>
        <v>0</v>
      </c>
      <c r="S2424" s="17">
        <f t="shared" si="259"/>
        <v>0</v>
      </c>
      <c r="T2424" s="16">
        <v>0</v>
      </c>
      <c r="U2424" s="18">
        <f t="shared" si="260"/>
        <v>91.959000000000003</v>
      </c>
      <c r="V2424" s="18">
        <f t="shared" si="261"/>
        <v>0</v>
      </c>
      <c r="W2424" s="18">
        <f t="shared" si="262"/>
        <v>0</v>
      </c>
      <c r="X2424" s="27"/>
      <c r="Y2424" s="19">
        <f t="shared" si="263"/>
        <v>0</v>
      </c>
      <c r="Z2424" s="18">
        <f t="shared" si="264"/>
        <v>9.5129999999999999</v>
      </c>
      <c r="AA2424" s="12">
        <v>78</v>
      </c>
      <c r="AB2424" s="12">
        <v>9079.73</v>
      </c>
      <c r="AC2424" s="28">
        <f>+I2424+Y2424-Z2424</f>
        <v>-187.72300000000001</v>
      </c>
      <c r="AD2424" s="20">
        <f t="shared" si="265"/>
        <v>190</v>
      </c>
      <c r="AE2424">
        <v>190</v>
      </c>
    </row>
    <row r="2425" spans="1:31" x14ac:dyDescent="0.25">
      <c r="A2425" s="9">
        <v>45138</v>
      </c>
      <c r="B2425" s="10" t="s">
        <v>344</v>
      </c>
      <c r="C2425" s="10" t="s">
        <v>28</v>
      </c>
      <c r="D2425" s="10" t="s">
        <v>29</v>
      </c>
      <c r="E2425" s="10" t="s">
        <v>30</v>
      </c>
      <c r="F2425" s="10"/>
      <c r="G2425" s="10">
        <v>0</v>
      </c>
      <c r="H2425" s="11">
        <f>SUMIFS(AA:AA,$A:$A,EOMONTH($A2425,-1),$B:$B,$B2425)</f>
        <v>30</v>
      </c>
      <c r="I2425" s="63">
        <f>ROUND(SUMIFS(AC:AC,$A:$A,EOMONTH($A2425,-1),$B:$B,$B2425),2)</f>
        <v>1.63</v>
      </c>
      <c r="J2425" s="11">
        <f>SUMIFS(AB:AB,$A:$A,EOMONTH($A2425,-1),$B:$B,$B2425)</f>
        <v>121.54</v>
      </c>
      <c r="K2425" s="13">
        <v>0</v>
      </c>
      <c r="L2425" s="25">
        <v>0</v>
      </c>
      <c r="M2425" s="15">
        <v>260</v>
      </c>
      <c r="N2425" s="14">
        <v>936.96</v>
      </c>
      <c r="O2425" s="16">
        <v>0</v>
      </c>
      <c r="P2425" s="16">
        <v>0</v>
      </c>
      <c r="Q2425" s="16">
        <v>290</v>
      </c>
      <c r="R2425" s="16">
        <f>Q2425*16.876/100</f>
        <v>48.940399999999997</v>
      </c>
      <c r="S2425" s="17">
        <f t="shared" si="259"/>
        <v>338.94040000000001</v>
      </c>
      <c r="T2425" s="16">
        <v>1060.0999999999999</v>
      </c>
      <c r="U2425" s="18">
        <f t="shared" si="260"/>
        <v>0</v>
      </c>
      <c r="V2425" s="18">
        <f t="shared" si="261"/>
        <v>0</v>
      </c>
      <c r="W2425" s="18">
        <f t="shared" si="262"/>
        <v>0</v>
      </c>
      <c r="X2425" s="27"/>
      <c r="Y2425" s="19">
        <f t="shared" si="263"/>
        <v>0</v>
      </c>
      <c r="Z2425" s="18">
        <f t="shared" si="264"/>
        <v>0</v>
      </c>
      <c r="AA2425" s="12">
        <v>0</v>
      </c>
      <c r="AB2425" s="12">
        <v>0</v>
      </c>
      <c r="AC2425" s="28">
        <f>+I2425+Y2425-Z2425</f>
        <v>1.63</v>
      </c>
      <c r="AD2425" s="20">
        <f t="shared" si="265"/>
        <v>0</v>
      </c>
      <c r="AE2425">
        <v>0</v>
      </c>
    </row>
    <row r="2426" spans="1:31" x14ac:dyDescent="0.25">
      <c r="A2426" s="9">
        <v>45138</v>
      </c>
      <c r="B2426" s="10" t="s">
        <v>345</v>
      </c>
      <c r="C2426" s="10" t="s">
        <v>28</v>
      </c>
      <c r="D2426" s="10" t="s">
        <v>29</v>
      </c>
      <c r="E2426" s="10" t="s">
        <v>30</v>
      </c>
      <c r="F2426" s="10"/>
      <c r="G2426" s="10">
        <v>0</v>
      </c>
      <c r="H2426" s="11">
        <f>SUMIFS(AA:AA,$A:$A,EOMONTH($A2426,-1),$B:$B,$B2426)</f>
        <v>102</v>
      </c>
      <c r="I2426" s="63">
        <f>ROUND(SUMIFS(AC:AC,$A:$A,EOMONTH($A2426,-1),$B:$B,$B2426),2)</f>
        <v>15.76</v>
      </c>
      <c r="J2426" s="11">
        <f>SUMIFS(AB:AB,$A:$A,EOMONTH($A2426,-1),$B:$B,$B2426)</f>
        <v>402.15</v>
      </c>
      <c r="K2426" s="13">
        <v>0</v>
      </c>
      <c r="L2426" s="25">
        <v>0</v>
      </c>
      <c r="M2426" s="15">
        <v>0</v>
      </c>
      <c r="N2426" s="14">
        <v>0</v>
      </c>
      <c r="O2426" s="16">
        <v>0</v>
      </c>
      <c r="P2426" s="16">
        <v>0</v>
      </c>
      <c r="Q2426" s="16">
        <v>0</v>
      </c>
      <c r="R2426" s="16">
        <f>Q2426*16.876/100</f>
        <v>0</v>
      </c>
      <c r="S2426" s="17">
        <f t="shared" si="259"/>
        <v>0</v>
      </c>
      <c r="T2426" s="16">
        <v>0</v>
      </c>
      <c r="U2426" s="18">
        <f t="shared" si="260"/>
        <v>0</v>
      </c>
      <c r="V2426" s="18">
        <f t="shared" si="261"/>
        <v>0</v>
      </c>
      <c r="W2426" s="18">
        <f t="shared" si="262"/>
        <v>0</v>
      </c>
      <c r="X2426" s="27"/>
      <c r="Y2426" s="19">
        <f t="shared" si="263"/>
        <v>0</v>
      </c>
      <c r="Z2426" s="18">
        <f t="shared" si="264"/>
        <v>0</v>
      </c>
      <c r="AA2426" s="12">
        <v>102</v>
      </c>
      <c r="AB2426" s="12">
        <v>402.15</v>
      </c>
      <c r="AC2426" s="28">
        <f>+I2426+Y2426-Z2426</f>
        <v>15.76</v>
      </c>
      <c r="AD2426" s="20">
        <f t="shared" si="265"/>
        <v>0</v>
      </c>
      <c r="AE2426">
        <v>0</v>
      </c>
    </row>
    <row r="2427" spans="1:31" x14ac:dyDescent="0.25">
      <c r="A2427" s="9">
        <v>45138</v>
      </c>
      <c r="B2427" s="10" t="s">
        <v>346</v>
      </c>
      <c r="C2427" s="10" t="s">
        <v>28</v>
      </c>
      <c r="D2427" s="10" t="s">
        <v>29</v>
      </c>
      <c r="E2427" s="10" t="s">
        <v>30</v>
      </c>
      <c r="F2427" s="10"/>
      <c r="G2427" s="10">
        <v>0</v>
      </c>
      <c r="H2427" s="11">
        <f>SUMIFS(AA:AA,$A:$A,EOMONTH($A2427,-1),$B:$B,$B2427)</f>
        <v>510</v>
      </c>
      <c r="I2427" s="63">
        <f>ROUND(SUMIFS(AC:AC,$A:$A,EOMONTH($A2427,-1),$B:$B,$B2427),2)</f>
        <v>2.75</v>
      </c>
      <c r="J2427" s="11">
        <f>SUMIFS(AB:AB,$A:$A,EOMONTH($A2427,-1),$B:$B,$B2427)</f>
        <v>1944.81</v>
      </c>
      <c r="K2427" s="13">
        <v>0</v>
      </c>
      <c r="L2427" s="25">
        <v>0</v>
      </c>
      <c r="M2427" s="15">
        <v>803</v>
      </c>
      <c r="N2427" s="14">
        <v>2905.41</v>
      </c>
      <c r="O2427" s="16">
        <v>0</v>
      </c>
      <c r="P2427" s="16">
        <v>0</v>
      </c>
      <c r="Q2427" s="16">
        <v>1313</v>
      </c>
      <c r="R2427" s="16">
        <f>Q2427*16.876/100</f>
        <v>221.58188000000001</v>
      </c>
      <c r="S2427" s="17">
        <f t="shared" si="259"/>
        <v>1534.58188</v>
      </c>
      <c r="T2427" s="16">
        <v>4858.1000000000004</v>
      </c>
      <c r="U2427" s="18">
        <f t="shared" si="260"/>
        <v>0</v>
      </c>
      <c r="V2427" s="18">
        <f t="shared" si="261"/>
        <v>0</v>
      </c>
      <c r="W2427" s="18">
        <f t="shared" si="262"/>
        <v>0</v>
      </c>
      <c r="X2427" s="27"/>
      <c r="Y2427" s="19">
        <f t="shared" si="263"/>
        <v>0</v>
      </c>
      <c r="Z2427" s="18">
        <f t="shared" si="264"/>
        <v>0</v>
      </c>
      <c r="AA2427" s="12">
        <v>0</v>
      </c>
      <c r="AB2427" s="12">
        <v>0</v>
      </c>
      <c r="AC2427" s="28">
        <f>+I2427+Y2427-Z2427</f>
        <v>2.75</v>
      </c>
      <c r="AD2427" s="20">
        <f t="shared" si="265"/>
        <v>0</v>
      </c>
      <c r="AE2427">
        <v>0</v>
      </c>
    </row>
    <row r="2428" spans="1:31" x14ac:dyDescent="0.25">
      <c r="A2428" s="9">
        <v>45138</v>
      </c>
      <c r="B2428" s="10" t="s">
        <v>347</v>
      </c>
      <c r="C2428" s="10" t="s">
        <v>28</v>
      </c>
      <c r="D2428" s="10" t="s">
        <v>29</v>
      </c>
      <c r="E2428" s="10" t="s">
        <v>30</v>
      </c>
      <c r="F2428" s="10"/>
      <c r="G2428" s="10">
        <v>0</v>
      </c>
      <c r="H2428" s="11">
        <f>SUMIFS(AA:AA,$A:$A,EOMONTH($A2428,-1),$B:$B,$B2428)</f>
        <v>677</v>
      </c>
      <c r="I2428" s="63">
        <f>ROUND(SUMIFS(AC:AC,$A:$A,EOMONTH($A2428,-1),$B:$B,$B2428),2)</f>
        <v>105.69</v>
      </c>
      <c r="J2428" s="11">
        <f>SUMIFS(AB:AB,$A:$A,EOMONTH($A2428,-1),$B:$B,$B2428)</f>
        <v>2714.36</v>
      </c>
      <c r="K2428" s="13">
        <v>0</v>
      </c>
      <c r="L2428" s="25">
        <v>0</v>
      </c>
      <c r="M2428" s="15">
        <v>1661</v>
      </c>
      <c r="N2428" s="14">
        <v>6173.57</v>
      </c>
      <c r="O2428" s="16">
        <v>0</v>
      </c>
      <c r="P2428" s="16">
        <v>0</v>
      </c>
      <c r="Q2428" s="16">
        <v>2338</v>
      </c>
      <c r="R2428" s="16">
        <f>Q2428*16.876/100</f>
        <v>394.56088000000005</v>
      </c>
      <c r="S2428" s="17">
        <f t="shared" si="259"/>
        <v>2732.56088</v>
      </c>
      <c r="T2428" s="16">
        <v>8900.15</v>
      </c>
      <c r="U2428" s="18">
        <f t="shared" si="260"/>
        <v>0</v>
      </c>
      <c r="V2428" s="18">
        <f t="shared" si="261"/>
        <v>0</v>
      </c>
      <c r="W2428" s="18">
        <f t="shared" si="262"/>
        <v>0</v>
      </c>
      <c r="X2428" s="27"/>
      <c r="Y2428" s="19">
        <f t="shared" si="263"/>
        <v>0</v>
      </c>
      <c r="Z2428" s="18">
        <f t="shared" si="264"/>
        <v>0</v>
      </c>
      <c r="AA2428" s="12">
        <v>0</v>
      </c>
      <c r="AB2428" s="12">
        <v>0</v>
      </c>
      <c r="AC2428" s="28">
        <f>+I2428+Y2428-Z2428</f>
        <v>105.69</v>
      </c>
      <c r="AD2428" s="20">
        <f t="shared" si="265"/>
        <v>0</v>
      </c>
      <c r="AE2428">
        <v>0</v>
      </c>
    </row>
    <row r="2429" spans="1:31" x14ac:dyDescent="0.25">
      <c r="A2429" s="9">
        <v>45138</v>
      </c>
      <c r="B2429" s="10" t="s">
        <v>348</v>
      </c>
      <c r="C2429" s="10" t="s">
        <v>28</v>
      </c>
      <c r="D2429" s="10" t="s">
        <v>29</v>
      </c>
      <c r="E2429" s="10" t="s">
        <v>30</v>
      </c>
      <c r="F2429" s="10"/>
      <c r="G2429" s="10">
        <v>0</v>
      </c>
      <c r="H2429" s="11">
        <f>SUMIFS(AA:AA,$A:$A,EOMONTH($A2429,-1),$B:$B,$B2429)</f>
        <v>0</v>
      </c>
      <c r="I2429" s="63">
        <f>ROUND(SUMIFS(AC:AC,$A:$A,EOMONTH($A2429,-1),$B:$B,$B2429),2)</f>
        <v>37.47</v>
      </c>
      <c r="J2429" s="11">
        <f>SUMIFS(AB:AB,$A:$A,EOMONTH($A2429,-1),$B:$B,$B2429)</f>
        <v>0</v>
      </c>
      <c r="K2429" s="13">
        <v>0</v>
      </c>
      <c r="L2429" s="25">
        <v>0</v>
      </c>
      <c r="M2429" s="15">
        <v>1618</v>
      </c>
      <c r="N2429" s="14">
        <v>5868.54</v>
      </c>
      <c r="O2429" s="16">
        <v>0</v>
      </c>
      <c r="P2429" s="16">
        <v>0</v>
      </c>
      <c r="Q2429" s="16">
        <v>1533</v>
      </c>
      <c r="R2429" s="16">
        <f>Q2429*16.876/100</f>
        <v>258.70908000000003</v>
      </c>
      <c r="S2429" s="17">
        <f t="shared" si="259"/>
        <v>1791.7090800000001</v>
      </c>
      <c r="T2429" s="16">
        <v>5564.79</v>
      </c>
      <c r="U2429" s="18">
        <f t="shared" si="260"/>
        <v>0</v>
      </c>
      <c r="V2429" s="18">
        <f t="shared" si="261"/>
        <v>0</v>
      </c>
      <c r="W2429" s="18">
        <f t="shared" si="262"/>
        <v>0</v>
      </c>
      <c r="X2429" s="27"/>
      <c r="Y2429" s="19">
        <f t="shared" si="263"/>
        <v>0</v>
      </c>
      <c r="Z2429" s="18">
        <f t="shared" si="264"/>
        <v>0</v>
      </c>
      <c r="AA2429" s="12">
        <v>85</v>
      </c>
      <c r="AB2429" s="12">
        <v>308.43</v>
      </c>
      <c r="AC2429" s="28">
        <f>+I2429+Y2429-Z2429</f>
        <v>37.47</v>
      </c>
      <c r="AD2429" s="20">
        <f t="shared" si="265"/>
        <v>0</v>
      </c>
      <c r="AE2429">
        <v>0</v>
      </c>
    </row>
    <row r="2430" spans="1:31" x14ac:dyDescent="0.25">
      <c r="A2430" s="9">
        <v>45138</v>
      </c>
      <c r="B2430" s="10" t="s">
        <v>349</v>
      </c>
      <c r="C2430" s="10" t="s">
        <v>28</v>
      </c>
      <c r="D2430" s="10" t="s">
        <v>29</v>
      </c>
      <c r="E2430" s="10" t="s">
        <v>30</v>
      </c>
      <c r="F2430" s="10"/>
      <c r="G2430" s="10">
        <v>0</v>
      </c>
      <c r="H2430" s="11">
        <f>SUMIFS(AA:AA,$A:$A,EOMONTH($A2430,-1),$B:$B,$B2430)</f>
        <v>72</v>
      </c>
      <c r="I2430" s="63">
        <f>ROUND(SUMIFS(AC:AC,$A:$A,EOMONTH($A2430,-1),$B:$B,$B2430),2)</f>
        <v>1.54</v>
      </c>
      <c r="J2430" s="11">
        <f>SUMIFS(AB:AB,$A:$A,EOMONTH($A2430,-1),$B:$B,$B2430)</f>
        <v>283.89999999999998</v>
      </c>
      <c r="K2430" s="13">
        <v>0</v>
      </c>
      <c r="L2430" s="25">
        <v>0</v>
      </c>
      <c r="M2430" s="15">
        <v>392</v>
      </c>
      <c r="N2430" s="14">
        <v>1415.99</v>
      </c>
      <c r="O2430" s="16">
        <v>0</v>
      </c>
      <c r="P2430" s="16">
        <v>0</v>
      </c>
      <c r="Q2430" s="16">
        <v>460</v>
      </c>
      <c r="R2430" s="16">
        <f>Q2430*16.876/100</f>
        <v>77.629600000000011</v>
      </c>
      <c r="S2430" s="17">
        <f t="shared" si="259"/>
        <v>537.62959999999998</v>
      </c>
      <c r="T2430" s="16">
        <v>1683.6</v>
      </c>
      <c r="U2430" s="18">
        <f t="shared" si="260"/>
        <v>0</v>
      </c>
      <c r="V2430" s="18">
        <f t="shared" si="261"/>
        <v>0</v>
      </c>
      <c r="W2430" s="18">
        <f t="shared" si="262"/>
        <v>0</v>
      </c>
      <c r="X2430" s="27"/>
      <c r="Y2430" s="19">
        <f t="shared" si="263"/>
        <v>0</v>
      </c>
      <c r="Z2430" s="18">
        <f t="shared" si="264"/>
        <v>0</v>
      </c>
      <c r="AA2430" s="12">
        <v>4</v>
      </c>
      <c r="AB2430" s="12">
        <v>14.65</v>
      </c>
      <c r="AC2430" s="28">
        <f>+I2430+Y2430-Z2430</f>
        <v>1.54</v>
      </c>
      <c r="AD2430" s="20">
        <f t="shared" si="265"/>
        <v>0</v>
      </c>
      <c r="AE2430">
        <v>0</v>
      </c>
    </row>
    <row r="2431" spans="1:31" x14ac:dyDescent="0.25">
      <c r="A2431" s="9">
        <v>45138</v>
      </c>
      <c r="B2431" s="10" t="s">
        <v>350</v>
      </c>
      <c r="C2431" s="10" t="s">
        <v>278</v>
      </c>
      <c r="D2431" s="10" t="s">
        <v>40</v>
      </c>
      <c r="E2431" s="10" t="s">
        <v>30</v>
      </c>
      <c r="F2431" s="10">
        <v>205</v>
      </c>
      <c r="G2431" s="10">
        <v>223</v>
      </c>
      <c r="H2431" s="11">
        <f>SUMIFS(AA:AA,$A:$A,EOMONTH($A2431,-1),$B:$B,$B2431)</f>
        <v>185</v>
      </c>
      <c r="I2431" s="63">
        <f>ROUND(SUMIFS(AC:AC,$A:$A,EOMONTH($A2431,-1),$B:$B,$B2431),2)</f>
        <v>-31.2</v>
      </c>
      <c r="J2431" s="11">
        <f>SUMIFS(AB:AB,$A:$A,EOMONTH($A2431,-1),$B:$B,$B2431)</f>
        <v>4864.74</v>
      </c>
      <c r="K2431" s="13">
        <v>0</v>
      </c>
      <c r="L2431" s="25">
        <v>0</v>
      </c>
      <c r="M2431" s="15">
        <v>1343</v>
      </c>
      <c r="N2431" s="14">
        <v>32472.87</v>
      </c>
      <c r="O2431" s="16">
        <v>748</v>
      </c>
      <c r="P2431" s="16">
        <v>27432.89</v>
      </c>
      <c r="Q2431" s="16">
        <v>0</v>
      </c>
      <c r="R2431" s="16">
        <f>Q2431*16.876/100</f>
        <v>0</v>
      </c>
      <c r="S2431" s="17">
        <f t="shared" si="259"/>
        <v>0</v>
      </c>
      <c r="T2431" s="16">
        <v>0</v>
      </c>
      <c r="U2431" s="18">
        <f t="shared" si="260"/>
        <v>41.255000000000003</v>
      </c>
      <c r="V2431" s="18">
        <f t="shared" si="261"/>
        <v>275.315</v>
      </c>
      <c r="W2431" s="18">
        <f t="shared" si="262"/>
        <v>46.222635349999997</v>
      </c>
      <c r="X2431" s="27"/>
      <c r="Y2431" s="19">
        <f t="shared" si="263"/>
        <v>321.53763535000002</v>
      </c>
      <c r="Z2431" s="18">
        <f t="shared" si="264"/>
        <v>166.804</v>
      </c>
      <c r="AA2431" s="12">
        <v>780</v>
      </c>
      <c r="AB2431" s="12">
        <v>18805.77</v>
      </c>
      <c r="AC2431" s="28">
        <f>+I2431+Y2431-Z2431</f>
        <v>123.53363535000003</v>
      </c>
      <c r="AD2431" s="20">
        <f t="shared" si="265"/>
        <v>0</v>
      </c>
      <c r="AE2431">
        <v>0</v>
      </c>
    </row>
    <row r="2432" spans="1:31" x14ac:dyDescent="0.25">
      <c r="A2432" s="9">
        <v>45138</v>
      </c>
      <c r="B2432" s="10" t="s">
        <v>351</v>
      </c>
      <c r="C2432" s="10" t="s">
        <v>278</v>
      </c>
      <c r="D2432" s="10" t="s">
        <v>40</v>
      </c>
      <c r="E2432" s="10" t="s">
        <v>30</v>
      </c>
      <c r="F2432" s="10">
        <v>205</v>
      </c>
      <c r="G2432" s="10">
        <v>223</v>
      </c>
      <c r="H2432" s="11">
        <f>SUMIFS(AA:AA,$A:$A,EOMONTH($A2432,-1),$B:$B,$B2432)</f>
        <v>334</v>
      </c>
      <c r="I2432" s="63">
        <f>ROUND(SUMIFS(AC:AC,$A:$A,EOMONTH($A2432,-1),$B:$B,$B2432),2)</f>
        <v>20.89</v>
      </c>
      <c r="J2432" s="11">
        <f>SUMIFS(AB:AB,$A:$A,EOMONTH($A2432,-1),$B:$B,$B2432)</f>
        <v>11392.27</v>
      </c>
      <c r="K2432" s="13">
        <v>0</v>
      </c>
      <c r="L2432" s="25">
        <v>0</v>
      </c>
      <c r="M2432" s="15">
        <v>180</v>
      </c>
      <c r="N2432" s="14">
        <v>4494.66</v>
      </c>
      <c r="O2432" s="16">
        <v>270</v>
      </c>
      <c r="P2432" s="16">
        <v>10154.86</v>
      </c>
      <c r="Q2432" s="16">
        <v>0</v>
      </c>
      <c r="R2432" s="16">
        <f>Q2432*16.876/100</f>
        <v>0</v>
      </c>
      <c r="S2432" s="17">
        <f t="shared" si="259"/>
        <v>0</v>
      </c>
      <c r="T2432" s="16">
        <v>0</v>
      </c>
      <c r="U2432" s="18">
        <f t="shared" si="260"/>
        <v>74.481999999999999</v>
      </c>
      <c r="V2432" s="18">
        <f t="shared" si="261"/>
        <v>36.9</v>
      </c>
      <c r="W2432" s="18">
        <f t="shared" si="262"/>
        <v>6.1951409999999996</v>
      </c>
      <c r="X2432" s="27"/>
      <c r="Y2432" s="19">
        <f t="shared" si="263"/>
        <v>43.095140999999998</v>
      </c>
      <c r="Z2432" s="18">
        <f t="shared" si="264"/>
        <v>60.21</v>
      </c>
      <c r="AA2432" s="12">
        <v>244</v>
      </c>
      <c r="AB2432" s="12">
        <v>7120.84</v>
      </c>
      <c r="AC2432" s="28">
        <f>+I2432+Y2432-Z2432</f>
        <v>3.7751409999999979</v>
      </c>
      <c r="AD2432" s="20">
        <f t="shared" si="265"/>
        <v>0</v>
      </c>
      <c r="AE2432">
        <v>0</v>
      </c>
    </row>
    <row r="2433" spans="1:31" x14ac:dyDescent="0.25">
      <c r="A2433" s="9">
        <v>45138</v>
      </c>
      <c r="B2433" s="10" t="s">
        <v>352</v>
      </c>
      <c r="C2433" s="10" t="s">
        <v>278</v>
      </c>
      <c r="D2433" s="10" t="s">
        <v>40</v>
      </c>
      <c r="E2433" s="10" t="s">
        <v>30</v>
      </c>
      <c r="F2433" s="10">
        <v>205</v>
      </c>
      <c r="G2433" s="10">
        <v>223</v>
      </c>
      <c r="H2433" s="11">
        <f>SUMIFS(AA:AA,$A:$A,EOMONTH($A2433,-1),$B:$B,$B2433)</f>
        <v>359</v>
      </c>
      <c r="I2433" s="63">
        <f>ROUND(SUMIFS(AC:AC,$A:$A,EOMONTH($A2433,-1),$B:$B,$B2433),2)</f>
        <v>50.07</v>
      </c>
      <c r="J2433" s="11">
        <f>SUMIFS(AB:AB,$A:$A,EOMONTH($A2433,-1),$B:$B,$B2433)</f>
        <v>11204.73</v>
      </c>
      <c r="K2433" s="13">
        <v>0</v>
      </c>
      <c r="L2433" s="25">
        <v>0</v>
      </c>
      <c r="M2433" s="15">
        <v>260</v>
      </c>
      <c r="N2433" s="14">
        <v>6486.77</v>
      </c>
      <c r="O2433" s="16">
        <v>300</v>
      </c>
      <c r="P2433" s="16">
        <v>11330.56</v>
      </c>
      <c r="Q2433" s="16">
        <v>0</v>
      </c>
      <c r="R2433" s="16">
        <f>Q2433*16.876/100</f>
        <v>0</v>
      </c>
      <c r="S2433" s="17">
        <f t="shared" si="259"/>
        <v>0</v>
      </c>
      <c r="T2433" s="16">
        <v>0</v>
      </c>
      <c r="U2433" s="18">
        <f t="shared" si="260"/>
        <v>80.057000000000002</v>
      </c>
      <c r="V2433" s="18">
        <f t="shared" si="261"/>
        <v>53.3</v>
      </c>
      <c r="W2433" s="18">
        <f t="shared" si="262"/>
        <v>8.948537</v>
      </c>
      <c r="X2433" s="27"/>
      <c r="Y2433" s="19">
        <f t="shared" si="263"/>
        <v>62.248536999999999</v>
      </c>
      <c r="Z2433" s="18">
        <f t="shared" si="264"/>
        <v>66.900000000000006</v>
      </c>
      <c r="AA2433" s="12">
        <v>319</v>
      </c>
      <c r="AB2433" s="12">
        <v>8585.9599999999991</v>
      </c>
      <c r="AC2433" s="28">
        <f>+I2433+Y2433-Z2433</f>
        <v>45.418536999999986</v>
      </c>
      <c r="AD2433" s="20">
        <f t="shared" si="265"/>
        <v>0</v>
      </c>
      <c r="AE2433">
        <v>0</v>
      </c>
    </row>
    <row r="2434" spans="1:31" x14ac:dyDescent="0.25">
      <c r="A2434" s="9">
        <v>45138</v>
      </c>
      <c r="B2434" s="10" t="s">
        <v>353</v>
      </c>
      <c r="C2434" s="10" t="s">
        <v>278</v>
      </c>
      <c r="D2434" s="10" t="s">
        <v>40</v>
      </c>
      <c r="E2434" s="10" t="s">
        <v>30</v>
      </c>
      <c r="F2434" s="10">
        <v>205</v>
      </c>
      <c r="G2434" s="10">
        <v>223</v>
      </c>
      <c r="H2434" s="11">
        <f>SUMIFS(AA:AA,$A:$A,EOMONTH($A2434,-1),$B:$B,$B2434)</f>
        <v>167</v>
      </c>
      <c r="I2434" s="63">
        <f>ROUND(SUMIFS(AC:AC,$A:$A,EOMONTH($A2434,-1),$B:$B,$B2434),2)</f>
        <v>-26.9</v>
      </c>
      <c r="J2434" s="11">
        <f>SUMIFS(AB:AB,$A:$A,EOMONTH($A2434,-1),$B:$B,$B2434)</f>
        <v>4938.17</v>
      </c>
      <c r="K2434" s="13">
        <v>0</v>
      </c>
      <c r="L2434" s="25">
        <v>0</v>
      </c>
      <c r="M2434" s="15">
        <v>445</v>
      </c>
      <c r="N2434" s="14">
        <v>11063.13</v>
      </c>
      <c r="O2434" s="16">
        <v>233</v>
      </c>
      <c r="P2434" s="16">
        <v>8717.34</v>
      </c>
      <c r="Q2434" s="16">
        <v>0</v>
      </c>
      <c r="R2434" s="16">
        <f>Q2434*16.876/100</f>
        <v>0</v>
      </c>
      <c r="S2434" s="17">
        <f t="shared" si="259"/>
        <v>0</v>
      </c>
      <c r="T2434" s="16">
        <v>0</v>
      </c>
      <c r="U2434" s="18">
        <f t="shared" si="260"/>
        <v>37.241</v>
      </c>
      <c r="V2434" s="18">
        <f t="shared" si="261"/>
        <v>91.224999999999994</v>
      </c>
      <c r="W2434" s="18">
        <f t="shared" si="262"/>
        <v>15.31576525</v>
      </c>
      <c r="X2434" s="27"/>
      <c r="Y2434" s="19">
        <f t="shared" si="263"/>
        <v>106.54076524999999</v>
      </c>
      <c r="Z2434" s="18">
        <f t="shared" si="264"/>
        <v>51.959000000000003</v>
      </c>
      <c r="AA2434" s="12">
        <v>379</v>
      </c>
      <c r="AB2434" s="12">
        <v>9413.1299999999992</v>
      </c>
      <c r="AC2434" s="28">
        <f>+I2434+Y2434-Z2434</f>
        <v>27.681765249999984</v>
      </c>
      <c r="AD2434" s="20">
        <f t="shared" si="265"/>
        <v>0</v>
      </c>
      <c r="AE2434">
        <v>0</v>
      </c>
    </row>
    <row r="2435" spans="1:31" x14ac:dyDescent="0.25">
      <c r="A2435" s="9">
        <v>45138</v>
      </c>
      <c r="B2435" s="10" t="s">
        <v>354</v>
      </c>
      <c r="C2435" s="10" t="s">
        <v>278</v>
      </c>
      <c r="D2435" s="10" t="s">
        <v>40</v>
      </c>
      <c r="E2435" s="10" t="s">
        <v>30</v>
      </c>
      <c r="F2435" s="10">
        <v>205</v>
      </c>
      <c r="G2435" s="10">
        <v>223</v>
      </c>
      <c r="H2435" s="11">
        <f>SUMIFS(AA:AA,$A:$A,EOMONTH($A2435,-1),$B:$B,$B2435)</f>
        <v>413</v>
      </c>
      <c r="I2435" s="63">
        <f>ROUND(SUMIFS(AC:AC,$A:$A,EOMONTH($A2435,-1),$B:$B,$B2435),2)</f>
        <v>-1.57</v>
      </c>
      <c r="J2435" s="11">
        <f>SUMIFS(AB:AB,$A:$A,EOMONTH($A2435,-1),$B:$B,$B2435)</f>
        <v>11235.6</v>
      </c>
      <c r="K2435" s="13">
        <v>0</v>
      </c>
      <c r="L2435" s="25">
        <v>0</v>
      </c>
      <c r="M2435" s="15">
        <v>838</v>
      </c>
      <c r="N2435" s="14">
        <v>20849.169999999998</v>
      </c>
      <c r="O2435" s="16">
        <v>553</v>
      </c>
      <c r="P2435" s="16">
        <v>20266.21</v>
      </c>
      <c r="Q2435" s="16">
        <v>0</v>
      </c>
      <c r="R2435" s="16">
        <f>Q2435*16.876/100</f>
        <v>0</v>
      </c>
      <c r="S2435" s="17">
        <f t="shared" si="259"/>
        <v>0</v>
      </c>
      <c r="T2435" s="16">
        <v>0</v>
      </c>
      <c r="U2435" s="18">
        <f t="shared" si="260"/>
        <v>92.099000000000004</v>
      </c>
      <c r="V2435" s="18">
        <f t="shared" si="261"/>
        <v>171.79</v>
      </c>
      <c r="W2435" s="18">
        <f t="shared" si="262"/>
        <v>28.841823100000003</v>
      </c>
      <c r="X2435" s="27"/>
      <c r="Y2435" s="19">
        <f t="shared" si="263"/>
        <v>200.63182309999999</v>
      </c>
      <c r="Z2435" s="18">
        <f t="shared" si="264"/>
        <v>123.319</v>
      </c>
      <c r="AA2435" s="12">
        <v>698</v>
      </c>
      <c r="AB2435" s="12">
        <v>17476.03</v>
      </c>
      <c r="AC2435" s="28">
        <f>+I2435+Y2435-Z2435</f>
        <v>75.742823099999995</v>
      </c>
      <c r="AD2435" s="20">
        <f t="shared" si="265"/>
        <v>0</v>
      </c>
      <c r="AE2435">
        <v>0</v>
      </c>
    </row>
    <row r="2436" spans="1:31" x14ac:dyDescent="0.25">
      <c r="A2436" s="9">
        <v>45138</v>
      </c>
      <c r="B2436" s="10" t="s">
        <v>355</v>
      </c>
      <c r="C2436" s="10" t="s">
        <v>278</v>
      </c>
      <c r="D2436" s="10" t="s">
        <v>40</v>
      </c>
      <c r="E2436" s="10" t="s">
        <v>30</v>
      </c>
      <c r="F2436" s="10">
        <v>205</v>
      </c>
      <c r="G2436" s="10">
        <v>223</v>
      </c>
      <c r="H2436" s="11">
        <f>SUMIFS(AA:AA,$A:$A,EOMONTH($A2436,-1),$B:$B,$B2436)</f>
        <v>297</v>
      </c>
      <c r="I2436" s="63">
        <f>ROUND(SUMIFS(AC:AC,$A:$A,EOMONTH($A2436,-1),$B:$B,$B2436),2)</f>
        <v>32.57</v>
      </c>
      <c r="J2436" s="11">
        <f>SUMIFS(AB:AB,$A:$A,EOMONTH($A2436,-1),$B:$B,$B2436)</f>
        <v>8024.32</v>
      </c>
      <c r="K2436" s="13">
        <v>0</v>
      </c>
      <c r="L2436" s="25">
        <v>0</v>
      </c>
      <c r="M2436" s="15">
        <v>470</v>
      </c>
      <c r="N2436" s="14">
        <v>11674.45</v>
      </c>
      <c r="O2436" s="16">
        <v>240</v>
      </c>
      <c r="P2436" s="16">
        <v>9107.4</v>
      </c>
      <c r="Q2436" s="16">
        <v>0</v>
      </c>
      <c r="R2436" s="16">
        <f>Q2436*16.876/100</f>
        <v>0</v>
      </c>
      <c r="S2436" s="17">
        <f t="shared" si="259"/>
        <v>0</v>
      </c>
      <c r="T2436" s="16">
        <v>0</v>
      </c>
      <c r="U2436" s="18">
        <f t="shared" si="260"/>
        <v>66.230999999999995</v>
      </c>
      <c r="V2436" s="18">
        <f t="shared" si="261"/>
        <v>96.35</v>
      </c>
      <c r="W2436" s="18">
        <f t="shared" si="262"/>
        <v>16.176201500000001</v>
      </c>
      <c r="X2436" s="27"/>
      <c r="Y2436" s="19">
        <f t="shared" si="263"/>
        <v>112.5262015</v>
      </c>
      <c r="Z2436" s="18">
        <f t="shared" si="264"/>
        <v>53.52</v>
      </c>
      <c r="AA2436" s="12">
        <v>527</v>
      </c>
      <c r="AB2436" s="12">
        <v>13214.47</v>
      </c>
      <c r="AC2436" s="28">
        <f>+I2436+Y2436-Z2436</f>
        <v>91.576201499999996</v>
      </c>
      <c r="AD2436" s="20">
        <f t="shared" si="265"/>
        <v>0</v>
      </c>
      <c r="AE2436">
        <v>0</v>
      </c>
    </row>
    <row r="2437" spans="1:31" x14ac:dyDescent="0.25">
      <c r="A2437" s="9">
        <v>45138</v>
      </c>
      <c r="B2437" s="10" t="s">
        <v>356</v>
      </c>
      <c r="C2437" s="10" t="s">
        <v>278</v>
      </c>
      <c r="D2437" s="10" t="s">
        <v>40</v>
      </c>
      <c r="E2437" s="10" t="s">
        <v>30</v>
      </c>
      <c r="F2437" s="10">
        <v>270</v>
      </c>
      <c r="G2437" s="10">
        <v>294</v>
      </c>
      <c r="H2437" s="11">
        <f>SUMIFS(AA:AA,$A:$A,EOMONTH($A2437,-1),$B:$B,$B2437)</f>
        <v>183</v>
      </c>
      <c r="I2437" s="63">
        <f>ROUND(SUMIFS(AC:AC,$A:$A,EOMONTH($A2437,-1),$B:$B,$B2437),2)</f>
        <v>-52.3</v>
      </c>
      <c r="J2437" s="11">
        <f>SUMIFS(AB:AB,$A:$A,EOMONTH($A2437,-1),$B:$B,$B2437)</f>
        <v>5337.94</v>
      </c>
      <c r="K2437" s="13">
        <v>0</v>
      </c>
      <c r="L2437" s="25">
        <v>0</v>
      </c>
      <c r="M2437" s="15">
        <v>1375</v>
      </c>
      <c r="N2437" s="14">
        <v>38022.18</v>
      </c>
      <c r="O2437" s="21">
        <v>694</v>
      </c>
      <c r="P2437" s="16">
        <v>30597.95</v>
      </c>
      <c r="Q2437" s="21">
        <v>763</v>
      </c>
      <c r="R2437" s="16">
        <f>Q2437*16.876/100</f>
        <v>128.76388</v>
      </c>
      <c r="S2437" s="17">
        <f t="shared" ref="S2437:S2500" si="266">Q2437+R2437</f>
        <v>891.76387999999997</v>
      </c>
      <c r="T2437" s="16">
        <v>21096.95</v>
      </c>
      <c r="U2437" s="18">
        <f t="shared" ref="U2437:U2500" si="267">H2437*G2437/1000</f>
        <v>53.802</v>
      </c>
      <c r="V2437" s="18">
        <f t="shared" ref="V2437:V2500" si="268">M2437*F2437/1000</f>
        <v>371.25</v>
      </c>
      <c r="W2437" s="18">
        <f t="shared" ref="W2437:W2500" si="269">V2437*16.789/100</f>
        <v>62.329162500000002</v>
      </c>
      <c r="X2437" s="27"/>
      <c r="Y2437" s="19">
        <f t="shared" ref="Y2437:Y2500" si="270">V2437+W2437+X2437</f>
        <v>433.5791625</v>
      </c>
      <c r="Z2437" s="18">
        <f t="shared" ref="Z2437:Z2500" si="271">O2437*G2437/1000</f>
        <v>204.036</v>
      </c>
      <c r="AA2437" s="12">
        <v>101</v>
      </c>
      <c r="AB2437" s="12">
        <v>2792.9</v>
      </c>
      <c r="AC2437" s="28">
        <f>+I2437+Y2437-Z2437</f>
        <v>177.24316249999998</v>
      </c>
      <c r="AD2437" s="20">
        <f t="shared" ref="AD2437:AD2500" si="272">IF(AC2437&lt;0,ROUNDUP(AC2437,-1)*-1,0)</f>
        <v>0</v>
      </c>
      <c r="AE2437">
        <v>0</v>
      </c>
    </row>
    <row r="2438" spans="1:31" x14ac:dyDescent="0.25">
      <c r="A2438" s="9">
        <v>45138</v>
      </c>
      <c r="B2438" s="10" t="s">
        <v>357</v>
      </c>
      <c r="C2438" s="10" t="s">
        <v>278</v>
      </c>
      <c r="D2438" s="10" t="s">
        <v>40</v>
      </c>
      <c r="E2438" s="10" t="s">
        <v>30</v>
      </c>
      <c r="F2438" s="10">
        <v>270</v>
      </c>
      <c r="G2438" s="10">
        <v>294</v>
      </c>
      <c r="H2438" s="11">
        <f>SUMIFS(AA:AA,$A:$A,EOMONTH($A2438,-1),$B:$B,$B2438)</f>
        <v>110</v>
      </c>
      <c r="I2438" s="63">
        <f>ROUND(SUMIFS(AC:AC,$A:$A,EOMONTH($A2438,-1),$B:$B,$B2438),2)</f>
        <v>32.08</v>
      </c>
      <c r="J2438" s="11">
        <f>SUMIFS(AB:AB,$A:$A,EOMONTH($A2438,-1),$B:$B,$B2438)</f>
        <v>3427.44</v>
      </c>
      <c r="K2438" s="13">
        <v>0</v>
      </c>
      <c r="L2438" s="25">
        <v>0</v>
      </c>
      <c r="M2438" s="15">
        <v>290</v>
      </c>
      <c r="N2438" s="14">
        <v>7881.17</v>
      </c>
      <c r="O2438" s="16">
        <v>270</v>
      </c>
      <c r="P2438" s="16">
        <v>12315.35</v>
      </c>
      <c r="Q2438" s="16">
        <v>0</v>
      </c>
      <c r="R2438" s="16">
        <f>Q2438*16.876/100</f>
        <v>0</v>
      </c>
      <c r="S2438" s="17">
        <f t="shared" si="266"/>
        <v>0</v>
      </c>
      <c r="T2438" s="16">
        <v>0</v>
      </c>
      <c r="U2438" s="18">
        <f t="shared" si="267"/>
        <v>32.340000000000003</v>
      </c>
      <c r="V2438" s="18">
        <f t="shared" si="268"/>
        <v>78.3</v>
      </c>
      <c r="W2438" s="18">
        <f t="shared" si="269"/>
        <v>13.145787</v>
      </c>
      <c r="X2438" s="27"/>
      <c r="Y2438" s="19">
        <f t="shared" si="270"/>
        <v>91.445786999999996</v>
      </c>
      <c r="Z2438" s="18">
        <f t="shared" si="271"/>
        <v>79.38</v>
      </c>
      <c r="AA2438" s="12">
        <v>130</v>
      </c>
      <c r="AB2438" s="12">
        <v>3644.86</v>
      </c>
      <c r="AC2438" s="28">
        <f>+I2438+Y2438-Z2438</f>
        <v>44.145786999999999</v>
      </c>
      <c r="AD2438" s="20">
        <f t="shared" si="272"/>
        <v>0</v>
      </c>
      <c r="AE2438">
        <v>0</v>
      </c>
    </row>
    <row r="2439" spans="1:31" x14ac:dyDescent="0.25">
      <c r="A2439" s="9">
        <v>45138</v>
      </c>
      <c r="B2439" s="10" t="s">
        <v>358</v>
      </c>
      <c r="C2439" s="10" t="s">
        <v>278</v>
      </c>
      <c r="D2439" s="10" t="s">
        <v>40</v>
      </c>
      <c r="E2439" s="10" t="s">
        <v>30</v>
      </c>
      <c r="F2439" s="10">
        <v>270</v>
      </c>
      <c r="G2439" s="10">
        <v>294</v>
      </c>
      <c r="H2439" s="11">
        <f>SUMIFS(AA:AA,$A:$A,EOMONTH($A2439,-1),$B:$B,$B2439)</f>
        <v>506</v>
      </c>
      <c r="I2439" s="63">
        <f>ROUND(SUMIFS(AC:AC,$A:$A,EOMONTH($A2439,-1),$B:$B,$B2439),2)</f>
        <v>150.86000000000001</v>
      </c>
      <c r="J2439" s="11">
        <f>SUMIFS(AB:AB,$A:$A,EOMONTH($A2439,-1),$B:$B,$B2439)</f>
        <v>15611.91</v>
      </c>
      <c r="K2439" s="13">
        <v>0</v>
      </c>
      <c r="L2439" s="25">
        <v>0</v>
      </c>
      <c r="M2439" s="15">
        <v>0</v>
      </c>
      <c r="N2439" s="14">
        <v>0</v>
      </c>
      <c r="O2439" s="16">
        <v>222</v>
      </c>
      <c r="P2439" s="16">
        <v>9944.27</v>
      </c>
      <c r="Q2439" s="16">
        <v>0</v>
      </c>
      <c r="R2439" s="16">
        <f>Q2439*16.876/100</f>
        <v>0</v>
      </c>
      <c r="S2439" s="17">
        <f t="shared" si="266"/>
        <v>0</v>
      </c>
      <c r="T2439" s="16">
        <v>0</v>
      </c>
      <c r="U2439" s="18">
        <f t="shared" si="267"/>
        <v>148.76400000000001</v>
      </c>
      <c r="V2439" s="18">
        <f t="shared" si="268"/>
        <v>0</v>
      </c>
      <c r="W2439" s="18">
        <f t="shared" si="269"/>
        <v>0</v>
      </c>
      <c r="X2439" s="27"/>
      <c r="Y2439" s="19">
        <f t="shared" si="270"/>
        <v>0</v>
      </c>
      <c r="Z2439" s="18">
        <f t="shared" si="271"/>
        <v>65.268000000000001</v>
      </c>
      <c r="AA2439" s="12">
        <v>284</v>
      </c>
      <c r="AB2439" s="12">
        <v>8762.42</v>
      </c>
      <c r="AC2439" s="28">
        <f>+I2439+Y2439-Z2439</f>
        <v>85.592000000000013</v>
      </c>
      <c r="AD2439" s="20">
        <f t="shared" si="272"/>
        <v>0</v>
      </c>
      <c r="AE2439">
        <v>0</v>
      </c>
    </row>
    <row r="2440" spans="1:31" x14ac:dyDescent="0.25">
      <c r="A2440" s="9">
        <v>45138</v>
      </c>
      <c r="B2440" s="10" t="s">
        <v>359</v>
      </c>
      <c r="C2440" s="10" t="s">
        <v>278</v>
      </c>
      <c r="D2440" s="10" t="s">
        <v>40</v>
      </c>
      <c r="E2440" s="10" t="s">
        <v>30</v>
      </c>
      <c r="F2440" s="10">
        <v>270</v>
      </c>
      <c r="G2440" s="10">
        <v>294</v>
      </c>
      <c r="H2440" s="11">
        <f>SUMIFS(AA:AA,$A:$A,EOMONTH($A2440,-1),$B:$B,$B2440)</f>
        <v>-77</v>
      </c>
      <c r="I2440" s="63">
        <f>ROUND(SUMIFS(AC:AC,$A:$A,EOMONTH($A2440,-1),$B:$B,$B2440),2)</f>
        <v>-10.41</v>
      </c>
      <c r="J2440" s="11">
        <f>SUMIFS(AB:AB,$A:$A,EOMONTH($A2440,-1),$B:$B,$B2440)</f>
        <v>-2671.69</v>
      </c>
      <c r="K2440" s="13">
        <v>0</v>
      </c>
      <c r="L2440" s="25">
        <v>0</v>
      </c>
      <c r="M2440" s="15">
        <v>365</v>
      </c>
      <c r="N2440" s="14">
        <v>9971.7800000000007</v>
      </c>
      <c r="O2440" s="16">
        <v>399</v>
      </c>
      <c r="P2440" s="16">
        <v>16458.75</v>
      </c>
      <c r="Q2440" s="16">
        <v>0</v>
      </c>
      <c r="R2440" s="16">
        <f>Q2440*16.876/100</f>
        <v>0</v>
      </c>
      <c r="S2440" s="17">
        <f t="shared" si="266"/>
        <v>0</v>
      </c>
      <c r="T2440" s="16">
        <v>0</v>
      </c>
      <c r="U2440" s="18">
        <f t="shared" si="267"/>
        <v>-22.638000000000002</v>
      </c>
      <c r="V2440" s="18">
        <f t="shared" si="268"/>
        <v>98.55</v>
      </c>
      <c r="W2440" s="18">
        <f t="shared" si="269"/>
        <v>16.545559500000003</v>
      </c>
      <c r="X2440" s="27"/>
      <c r="Y2440" s="19">
        <f t="shared" si="270"/>
        <v>115.09555950000001</v>
      </c>
      <c r="Z2440" s="18">
        <f t="shared" si="271"/>
        <v>117.306</v>
      </c>
      <c r="AA2440" s="12">
        <v>-111</v>
      </c>
      <c r="AB2440" s="12">
        <v>-4411.59</v>
      </c>
      <c r="AC2440" s="28">
        <f>+I2440+Y2440-Z2440</f>
        <v>-12.620440499999987</v>
      </c>
      <c r="AD2440" s="20">
        <f t="shared" si="272"/>
        <v>20</v>
      </c>
      <c r="AE2440">
        <v>20</v>
      </c>
    </row>
    <row r="2441" spans="1:31" x14ac:dyDescent="0.25">
      <c r="A2441" s="9">
        <v>45138</v>
      </c>
      <c r="B2441" s="10" t="s">
        <v>360</v>
      </c>
      <c r="C2441" s="10" t="s">
        <v>278</v>
      </c>
      <c r="D2441" s="10" t="s">
        <v>40</v>
      </c>
      <c r="E2441" s="10" t="s">
        <v>30</v>
      </c>
      <c r="F2441" s="10">
        <v>270</v>
      </c>
      <c r="G2441" s="10">
        <v>294</v>
      </c>
      <c r="H2441" s="11">
        <f>SUMIFS(AA:AA,$A:$A,EOMONTH($A2441,-1),$B:$B,$B2441)</f>
        <v>304</v>
      </c>
      <c r="I2441" s="63">
        <f>ROUND(SUMIFS(AC:AC,$A:$A,EOMONTH($A2441,-1),$B:$B,$B2441),2)</f>
        <v>49.76</v>
      </c>
      <c r="J2441" s="11">
        <f>SUMIFS(AB:AB,$A:$A,EOMONTH($A2441,-1),$B:$B,$B2441)</f>
        <v>8735.9</v>
      </c>
      <c r="K2441" s="13">
        <v>0</v>
      </c>
      <c r="L2441" s="25">
        <v>0</v>
      </c>
      <c r="M2441" s="15">
        <v>550</v>
      </c>
      <c r="N2441" s="14">
        <v>15023.16</v>
      </c>
      <c r="O2441" s="16">
        <v>588</v>
      </c>
      <c r="P2441" s="16">
        <v>25558.85</v>
      </c>
      <c r="Q2441" s="16">
        <v>0</v>
      </c>
      <c r="R2441" s="16">
        <f>Q2441*16.876/100</f>
        <v>0</v>
      </c>
      <c r="S2441" s="17">
        <f t="shared" si="266"/>
        <v>0</v>
      </c>
      <c r="T2441" s="16">
        <v>0</v>
      </c>
      <c r="U2441" s="18">
        <f t="shared" si="267"/>
        <v>89.376000000000005</v>
      </c>
      <c r="V2441" s="18">
        <f t="shared" si="268"/>
        <v>148.5</v>
      </c>
      <c r="W2441" s="18">
        <f t="shared" si="269"/>
        <v>24.931665000000002</v>
      </c>
      <c r="X2441" s="27"/>
      <c r="Y2441" s="19">
        <f t="shared" si="270"/>
        <v>173.43166500000001</v>
      </c>
      <c r="Z2441" s="18">
        <f t="shared" si="271"/>
        <v>172.87200000000001</v>
      </c>
      <c r="AA2441" s="12">
        <v>266</v>
      </c>
      <c r="AB2441" s="12">
        <v>7298.41</v>
      </c>
      <c r="AC2441" s="28">
        <f>+I2441+Y2441-Z2441</f>
        <v>50.319664999999986</v>
      </c>
      <c r="AD2441" s="20">
        <f t="shared" si="272"/>
        <v>0</v>
      </c>
      <c r="AE2441">
        <v>0</v>
      </c>
    </row>
    <row r="2442" spans="1:31" x14ac:dyDescent="0.25">
      <c r="A2442" s="9">
        <v>45138</v>
      </c>
      <c r="B2442" s="10" t="s">
        <v>361</v>
      </c>
      <c r="C2442" s="10" t="s">
        <v>278</v>
      </c>
      <c r="D2442" s="10" t="s">
        <v>40</v>
      </c>
      <c r="E2442" s="10" t="s">
        <v>30</v>
      </c>
      <c r="F2442" s="10">
        <v>270</v>
      </c>
      <c r="G2442" s="10">
        <v>294</v>
      </c>
      <c r="H2442" s="11">
        <f>SUMIFS(AA:AA,$A:$A,EOMONTH($A2442,-1),$B:$B,$B2442)</f>
        <v>234</v>
      </c>
      <c r="I2442" s="63">
        <f>ROUND(SUMIFS(AC:AC,$A:$A,EOMONTH($A2442,-1),$B:$B,$B2442),2)</f>
        <v>38.659999999999997</v>
      </c>
      <c r="J2442" s="11">
        <f>SUMIFS(AB:AB,$A:$A,EOMONTH($A2442,-1),$B:$B,$B2442)</f>
        <v>7129.09</v>
      </c>
      <c r="K2442" s="13">
        <v>0</v>
      </c>
      <c r="L2442" s="25">
        <v>0</v>
      </c>
      <c r="M2442" s="15">
        <v>460</v>
      </c>
      <c r="N2442" s="14">
        <v>12540.45</v>
      </c>
      <c r="O2442" s="16">
        <v>578</v>
      </c>
      <c r="P2442" s="16">
        <v>26764.86</v>
      </c>
      <c r="Q2442" s="16">
        <v>0</v>
      </c>
      <c r="R2442" s="16">
        <f>Q2442*16.876/100</f>
        <v>0</v>
      </c>
      <c r="S2442" s="17">
        <f t="shared" si="266"/>
        <v>0</v>
      </c>
      <c r="T2442" s="16">
        <v>0</v>
      </c>
      <c r="U2442" s="18">
        <f t="shared" si="267"/>
        <v>68.796000000000006</v>
      </c>
      <c r="V2442" s="18">
        <f t="shared" si="268"/>
        <v>124.2</v>
      </c>
      <c r="W2442" s="18">
        <f t="shared" si="269"/>
        <v>20.851938000000001</v>
      </c>
      <c r="X2442" s="27"/>
      <c r="Y2442" s="19">
        <f t="shared" si="270"/>
        <v>145.05193800000001</v>
      </c>
      <c r="Z2442" s="18">
        <f t="shared" si="271"/>
        <v>169.93199999999999</v>
      </c>
      <c r="AA2442" s="12">
        <v>116</v>
      </c>
      <c r="AB2442" s="12">
        <v>3205.89</v>
      </c>
      <c r="AC2442" s="28">
        <f>+I2442+Y2442-Z2442</f>
        <v>13.779938000000016</v>
      </c>
      <c r="AD2442" s="20">
        <f t="shared" si="272"/>
        <v>0</v>
      </c>
      <c r="AE2442">
        <v>0</v>
      </c>
    </row>
    <row r="2443" spans="1:31" x14ac:dyDescent="0.25">
      <c r="A2443" s="9">
        <v>45138</v>
      </c>
      <c r="B2443" s="10" t="s">
        <v>362</v>
      </c>
      <c r="C2443" s="10" t="s">
        <v>282</v>
      </c>
      <c r="D2443" s="10" t="s">
        <v>40</v>
      </c>
      <c r="E2443" s="10" t="s">
        <v>30</v>
      </c>
      <c r="F2443" s="10">
        <v>520</v>
      </c>
      <c r="G2443" s="10">
        <v>567</v>
      </c>
      <c r="H2443" s="11">
        <f>SUMIFS(AA:AA,$A:$A,EOMONTH($A2443,-1),$B:$B,$B2443)</f>
        <v>0</v>
      </c>
      <c r="I2443" s="63">
        <f>ROUND(SUMIFS(AC:AC,$A:$A,EOMONTH($A2443,-1),$B:$B,$B2443),2)</f>
        <v>7.9</v>
      </c>
      <c r="J2443" s="11">
        <f>SUMIFS(AB:AB,$A:$A,EOMONTH($A2443,-1),$B:$B,$B2443)</f>
        <v>0</v>
      </c>
      <c r="K2443" s="13">
        <v>0</v>
      </c>
      <c r="L2443" s="25">
        <v>0</v>
      </c>
      <c r="M2443" s="15">
        <v>30</v>
      </c>
      <c r="N2443" s="14">
        <v>2950.5</v>
      </c>
      <c r="O2443" s="16">
        <v>30</v>
      </c>
      <c r="P2443" s="16">
        <v>3155.7</v>
      </c>
      <c r="Q2443" s="16">
        <v>0</v>
      </c>
      <c r="R2443" s="16">
        <f>Q2443*16.876/100</f>
        <v>0</v>
      </c>
      <c r="S2443" s="17">
        <f t="shared" si="266"/>
        <v>0</v>
      </c>
      <c r="T2443" s="16">
        <v>0</v>
      </c>
      <c r="U2443" s="18">
        <f t="shared" si="267"/>
        <v>0</v>
      </c>
      <c r="V2443" s="18">
        <f t="shared" si="268"/>
        <v>15.6</v>
      </c>
      <c r="W2443" s="18">
        <f t="shared" si="269"/>
        <v>2.6190840000000004</v>
      </c>
      <c r="X2443" s="27"/>
      <c r="Y2443" s="19">
        <f t="shared" si="270"/>
        <v>18.219083999999999</v>
      </c>
      <c r="Z2443" s="18">
        <f t="shared" si="271"/>
        <v>17.010000000000002</v>
      </c>
      <c r="AA2443" s="12">
        <v>0</v>
      </c>
      <c r="AB2443" s="12">
        <v>0</v>
      </c>
      <c r="AC2443" s="28">
        <f>+I2443+Y2443-Z2443</f>
        <v>9.1090839999999993</v>
      </c>
      <c r="AD2443" s="20">
        <f t="shared" si="272"/>
        <v>0</v>
      </c>
      <c r="AE2443">
        <v>0</v>
      </c>
    </row>
    <row r="2444" spans="1:31" x14ac:dyDescent="0.25">
      <c r="A2444" s="9">
        <v>45138</v>
      </c>
      <c r="B2444" s="10" t="s">
        <v>363</v>
      </c>
      <c r="C2444" s="10" t="s">
        <v>282</v>
      </c>
      <c r="D2444" s="10" t="s">
        <v>40</v>
      </c>
      <c r="E2444" s="10" t="s">
        <v>30</v>
      </c>
      <c r="F2444" s="10">
        <v>520</v>
      </c>
      <c r="G2444" s="10">
        <v>567</v>
      </c>
      <c r="H2444" s="11">
        <f>SUMIFS(AA:AA,$A:$A,EOMONTH($A2444,-1),$B:$B,$B2444)</f>
        <v>61</v>
      </c>
      <c r="I2444" s="63">
        <f>ROUND(SUMIFS(AC:AC,$A:$A,EOMONTH($A2444,-1),$B:$B,$B2444),2)</f>
        <v>101.98</v>
      </c>
      <c r="J2444" s="11">
        <f>SUMIFS(AB:AB,$A:$A,EOMONTH($A2444,-1),$B:$B,$B2444)</f>
        <v>4407.25</v>
      </c>
      <c r="K2444" s="13">
        <v>0</v>
      </c>
      <c r="L2444" s="25">
        <v>0</v>
      </c>
      <c r="M2444" s="15">
        <v>106</v>
      </c>
      <c r="N2444" s="14">
        <v>7502.1</v>
      </c>
      <c r="O2444" s="16">
        <v>146</v>
      </c>
      <c r="P2444" s="16">
        <v>13611.58</v>
      </c>
      <c r="Q2444" s="16">
        <v>0</v>
      </c>
      <c r="R2444" s="16">
        <f>Q2444*16.876/100</f>
        <v>0</v>
      </c>
      <c r="S2444" s="17">
        <f t="shared" si="266"/>
        <v>0</v>
      </c>
      <c r="T2444" s="16">
        <v>0</v>
      </c>
      <c r="U2444" s="18">
        <f t="shared" si="267"/>
        <v>34.587000000000003</v>
      </c>
      <c r="V2444" s="18">
        <f t="shared" si="268"/>
        <v>55.12</v>
      </c>
      <c r="W2444" s="18">
        <f t="shared" si="269"/>
        <v>9.254096800000001</v>
      </c>
      <c r="X2444" s="27"/>
      <c r="Y2444" s="19">
        <f t="shared" si="270"/>
        <v>64.374096800000004</v>
      </c>
      <c r="Z2444" s="18">
        <f t="shared" si="271"/>
        <v>82.781999999999996</v>
      </c>
      <c r="AA2444" s="12">
        <v>21</v>
      </c>
      <c r="AB2444" s="12">
        <v>1484.73</v>
      </c>
      <c r="AC2444" s="28">
        <f>+I2444+Y2444-Z2444</f>
        <v>83.572096800000011</v>
      </c>
      <c r="AD2444" s="20">
        <f t="shared" si="272"/>
        <v>0</v>
      </c>
      <c r="AE2444">
        <v>0</v>
      </c>
    </row>
    <row r="2445" spans="1:31" x14ac:dyDescent="0.25">
      <c r="A2445" s="9">
        <v>45138</v>
      </c>
      <c r="B2445" s="10" t="s">
        <v>364</v>
      </c>
      <c r="C2445" s="10" t="s">
        <v>282</v>
      </c>
      <c r="D2445" s="10" t="s">
        <v>29</v>
      </c>
      <c r="E2445" s="10" t="s">
        <v>30</v>
      </c>
      <c r="F2445" s="10"/>
      <c r="G2445" s="10">
        <v>0</v>
      </c>
      <c r="H2445" s="11">
        <f>SUMIFS(AA:AA,$A:$A,EOMONTH($A2445,-1),$B:$B,$B2445)</f>
        <v>7</v>
      </c>
      <c r="I2445" s="63">
        <f>ROUND(SUMIFS(AC:AC,$A:$A,EOMONTH($A2445,-1),$B:$B,$B2445),2)</f>
        <v>0.32</v>
      </c>
      <c r="J2445" s="11">
        <f>SUMIFS(AB:AB,$A:$A,EOMONTH($A2445,-1),$B:$B,$B2445)</f>
        <v>619.01</v>
      </c>
      <c r="K2445" s="13">
        <v>0</v>
      </c>
      <c r="L2445" s="25">
        <v>0</v>
      </c>
      <c r="M2445" s="15">
        <v>0</v>
      </c>
      <c r="N2445" s="14">
        <v>0</v>
      </c>
      <c r="O2445" s="16">
        <v>0</v>
      </c>
      <c r="P2445" s="16">
        <v>0</v>
      </c>
      <c r="Q2445" s="16">
        <v>0</v>
      </c>
      <c r="R2445" s="16">
        <f>Q2445*16.876/100</f>
        <v>0</v>
      </c>
      <c r="S2445" s="17">
        <f t="shared" si="266"/>
        <v>0</v>
      </c>
      <c r="T2445" s="16">
        <v>0</v>
      </c>
      <c r="U2445" s="18">
        <f t="shared" si="267"/>
        <v>0</v>
      </c>
      <c r="V2445" s="18">
        <f t="shared" si="268"/>
        <v>0</v>
      </c>
      <c r="W2445" s="18">
        <f t="shared" si="269"/>
        <v>0</v>
      </c>
      <c r="X2445" s="27"/>
      <c r="Y2445" s="19">
        <f t="shared" si="270"/>
        <v>0</v>
      </c>
      <c r="Z2445" s="18">
        <f t="shared" si="271"/>
        <v>0</v>
      </c>
      <c r="AA2445" s="12">
        <v>7</v>
      </c>
      <c r="AB2445" s="12">
        <v>619.01</v>
      </c>
      <c r="AC2445" s="28">
        <f>+I2445+Y2445-Z2445</f>
        <v>0.32</v>
      </c>
      <c r="AD2445" s="20">
        <f t="shared" si="272"/>
        <v>0</v>
      </c>
      <c r="AE2445">
        <v>0</v>
      </c>
    </row>
    <row r="2446" spans="1:31" x14ac:dyDescent="0.25">
      <c r="A2446" s="9">
        <v>45138</v>
      </c>
      <c r="B2446" s="10" t="s">
        <v>365</v>
      </c>
      <c r="C2446" s="10" t="s">
        <v>282</v>
      </c>
      <c r="D2446" s="10" t="s">
        <v>40</v>
      </c>
      <c r="E2446" s="10" t="s">
        <v>30</v>
      </c>
      <c r="F2446" s="10">
        <v>520</v>
      </c>
      <c r="G2446" s="10">
        <v>567</v>
      </c>
      <c r="H2446" s="11">
        <f>SUMIFS(AA:AA,$A:$A,EOMONTH($A2446,-1),$B:$B,$B2446)</f>
        <v>5</v>
      </c>
      <c r="I2446" s="63">
        <f>ROUND(SUMIFS(AC:AC,$A:$A,EOMONTH($A2446,-1),$B:$B,$B2446),2)</f>
        <v>138.85</v>
      </c>
      <c r="J2446" s="11">
        <f>SUMIFS(AB:AB,$A:$A,EOMONTH($A2446,-1),$B:$B,$B2446)</f>
        <v>376.05</v>
      </c>
      <c r="K2446" s="13">
        <v>0</v>
      </c>
      <c r="L2446" s="25">
        <v>0</v>
      </c>
      <c r="M2446" s="15">
        <v>225</v>
      </c>
      <c r="N2446" s="14">
        <v>15444.45</v>
      </c>
      <c r="O2446" s="16">
        <v>230</v>
      </c>
      <c r="P2446" s="16">
        <v>21795.1</v>
      </c>
      <c r="Q2446" s="16">
        <v>0</v>
      </c>
      <c r="R2446" s="16">
        <f>Q2446*16.876/100</f>
        <v>0</v>
      </c>
      <c r="S2446" s="17">
        <f t="shared" si="266"/>
        <v>0</v>
      </c>
      <c r="T2446" s="16">
        <v>0</v>
      </c>
      <c r="U2446" s="18">
        <f t="shared" si="267"/>
        <v>2.835</v>
      </c>
      <c r="V2446" s="18">
        <f t="shared" si="268"/>
        <v>117</v>
      </c>
      <c r="W2446" s="18">
        <f t="shared" si="269"/>
        <v>19.643129999999999</v>
      </c>
      <c r="X2446" s="27"/>
      <c r="Y2446" s="19">
        <f t="shared" si="270"/>
        <v>136.64312999999999</v>
      </c>
      <c r="Z2446" s="18">
        <f t="shared" si="271"/>
        <v>130.41</v>
      </c>
      <c r="AA2446" s="12">
        <v>0</v>
      </c>
      <c r="AB2446" s="12">
        <v>0</v>
      </c>
      <c r="AC2446" s="28">
        <f>+I2446+Y2446-Z2446</f>
        <v>145.08312999999995</v>
      </c>
      <c r="AD2446" s="20">
        <f t="shared" si="272"/>
        <v>0</v>
      </c>
      <c r="AE2446">
        <v>0</v>
      </c>
    </row>
    <row r="2447" spans="1:31" x14ac:dyDescent="0.25">
      <c r="A2447" s="9">
        <v>45138</v>
      </c>
      <c r="B2447" s="10" t="s">
        <v>366</v>
      </c>
      <c r="C2447" s="10" t="s">
        <v>282</v>
      </c>
      <c r="D2447" s="10" t="s">
        <v>40</v>
      </c>
      <c r="E2447" s="10" t="s">
        <v>30</v>
      </c>
      <c r="F2447" s="10">
        <v>520</v>
      </c>
      <c r="G2447" s="10">
        <v>567</v>
      </c>
      <c r="H2447" s="11">
        <f>SUMIFS(AA:AA,$A:$A,EOMONTH($A2447,-1),$B:$B,$B2447)</f>
        <v>92</v>
      </c>
      <c r="I2447" s="63">
        <f>ROUND(SUMIFS(AC:AC,$A:$A,EOMONTH($A2447,-1),$B:$B,$B2447),2)</f>
        <v>4.1500000000000004</v>
      </c>
      <c r="J2447" s="11">
        <f>SUMIFS(AB:AB,$A:$A,EOMONTH($A2447,-1),$B:$B,$B2447)</f>
        <v>9179.76</v>
      </c>
      <c r="K2447" s="13">
        <v>0</v>
      </c>
      <c r="L2447" s="25">
        <v>0</v>
      </c>
      <c r="M2447" s="15">
        <v>0</v>
      </c>
      <c r="N2447" s="14">
        <v>0</v>
      </c>
      <c r="O2447" s="16">
        <v>0</v>
      </c>
      <c r="P2447" s="16">
        <v>0</v>
      </c>
      <c r="Q2447" s="16">
        <v>0</v>
      </c>
      <c r="R2447" s="16">
        <f>Q2447*16.876/100</f>
        <v>0</v>
      </c>
      <c r="S2447" s="17">
        <f t="shared" si="266"/>
        <v>0</v>
      </c>
      <c r="T2447" s="16">
        <v>0</v>
      </c>
      <c r="U2447" s="18">
        <f t="shared" si="267"/>
        <v>52.164000000000001</v>
      </c>
      <c r="V2447" s="18">
        <f t="shared" si="268"/>
        <v>0</v>
      </c>
      <c r="W2447" s="18">
        <f t="shared" si="269"/>
        <v>0</v>
      </c>
      <c r="X2447" s="27"/>
      <c r="Y2447" s="19">
        <f t="shared" si="270"/>
        <v>0</v>
      </c>
      <c r="Z2447" s="18">
        <f t="shared" si="271"/>
        <v>0</v>
      </c>
      <c r="AA2447" s="12">
        <v>92</v>
      </c>
      <c r="AB2447" s="12">
        <v>9179.76</v>
      </c>
      <c r="AC2447" s="28">
        <f>+I2447+Y2447-Z2447</f>
        <v>4.1500000000000004</v>
      </c>
      <c r="AD2447" s="20">
        <f t="shared" si="272"/>
        <v>0</v>
      </c>
      <c r="AE2447">
        <v>0</v>
      </c>
    </row>
    <row r="2448" spans="1:31" x14ac:dyDescent="0.25">
      <c r="A2448" s="9">
        <v>45138</v>
      </c>
      <c r="B2448" s="10" t="s">
        <v>367</v>
      </c>
      <c r="C2448" s="10" t="s">
        <v>282</v>
      </c>
      <c r="D2448" s="10" t="s">
        <v>40</v>
      </c>
      <c r="E2448" s="10" t="s">
        <v>30</v>
      </c>
      <c r="F2448" s="10">
        <v>520</v>
      </c>
      <c r="G2448" s="10">
        <v>567</v>
      </c>
      <c r="H2448" s="11">
        <f>SUMIFS(AA:AA,$A:$A,EOMONTH($A2448,-1),$B:$B,$B2448)</f>
        <v>87</v>
      </c>
      <c r="I2448" s="63">
        <f>ROUND(SUMIFS(AC:AC,$A:$A,EOMONTH($A2448,-1),$B:$B,$B2448),2)</f>
        <v>3.93</v>
      </c>
      <c r="J2448" s="11">
        <f>SUMIFS(AB:AB,$A:$A,EOMONTH($A2448,-1),$B:$B,$B2448)</f>
        <v>8111.01</v>
      </c>
      <c r="K2448" s="13">
        <v>0</v>
      </c>
      <c r="L2448" s="25">
        <v>0</v>
      </c>
      <c r="M2448" s="15">
        <v>0</v>
      </c>
      <c r="N2448" s="14">
        <v>0</v>
      </c>
      <c r="O2448" s="16">
        <v>0</v>
      </c>
      <c r="P2448" s="16">
        <v>0</v>
      </c>
      <c r="Q2448" s="16">
        <v>0</v>
      </c>
      <c r="R2448" s="16">
        <f>Q2448*16.876/100</f>
        <v>0</v>
      </c>
      <c r="S2448" s="17">
        <f t="shared" si="266"/>
        <v>0</v>
      </c>
      <c r="T2448" s="16">
        <v>0</v>
      </c>
      <c r="U2448" s="18">
        <f t="shared" si="267"/>
        <v>49.329000000000001</v>
      </c>
      <c r="V2448" s="18">
        <f t="shared" si="268"/>
        <v>0</v>
      </c>
      <c r="W2448" s="18">
        <f t="shared" si="269"/>
        <v>0</v>
      </c>
      <c r="X2448" s="27"/>
      <c r="Y2448" s="19">
        <f t="shared" si="270"/>
        <v>0</v>
      </c>
      <c r="Z2448" s="18">
        <f t="shared" si="271"/>
        <v>0</v>
      </c>
      <c r="AA2448" s="12">
        <v>87</v>
      </c>
      <c r="AB2448" s="12">
        <v>8111.01</v>
      </c>
      <c r="AC2448" s="28">
        <f>+I2448+Y2448-Z2448</f>
        <v>3.93</v>
      </c>
      <c r="AD2448" s="20">
        <f t="shared" si="272"/>
        <v>0</v>
      </c>
      <c r="AE2448">
        <v>0</v>
      </c>
    </row>
    <row r="2449" spans="1:31" x14ac:dyDescent="0.25">
      <c r="A2449" s="9">
        <v>45138</v>
      </c>
      <c r="B2449" s="10" t="s">
        <v>368</v>
      </c>
      <c r="C2449" s="10" t="s">
        <v>282</v>
      </c>
      <c r="D2449" s="10" t="s">
        <v>40</v>
      </c>
      <c r="E2449" s="10" t="s">
        <v>30</v>
      </c>
      <c r="F2449" s="10">
        <v>520</v>
      </c>
      <c r="G2449" s="10">
        <v>567</v>
      </c>
      <c r="H2449" s="11">
        <f>SUMIFS(AA:AA,$A:$A,EOMONTH($A2449,-1),$B:$B,$B2449)</f>
        <v>121</v>
      </c>
      <c r="I2449" s="63">
        <f>ROUND(SUMIFS(AC:AC,$A:$A,EOMONTH($A2449,-1),$B:$B,$B2449),2)</f>
        <v>5.46</v>
      </c>
      <c r="J2449" s="11">
        <f>SUMIFS(AB:AB,$A:$A,EOMONTH($A2449,-1),$B:$B,$B2449)</f>
        <v>8600.66</v>
      </c>
      <c r="K2449" s="13">
        <v>0</v>
      </c>
      <c r="L2449" s="25">
        <v>0</v>
      </c>
      <c r="M2449" s="15">
        <v>0</v>
      </c>
      <c r="N2449" s="14">
        <v>0</v>
      </c>
      <c r="O2449" s="16">
        <v>0</v>
      </c>
      <c r="P2449" s="16">
        <v>0</v>
      </c>
      <c r="Q2449" s="16">
        <v>0</v>
      </c>
      <c r="R2449" s="16">
        <f>Q2449*16.876/100</f>
        <v>0</v>
      </c>
      <c r="S2449" s="17">
        <f t="shared" si="266"/>
        <v>0</v>
      </c>
      <c r="T2449" s="16">
        <v>0</v>
      </c>
      <c r="U2449" s="18">
        <f t="shared" si="267"/>
        <v>68.606999999999999</v>
      </c>
      <c r="V2449" s="18">
        <f t="shared" si="268"/>
        <v>0</v>
      </c>
      <c r="W2449" s="18">
        <f t="shared" si="269"/>
        <v>0</v>
      </c>
      <c r="X2449" s="27"/>
      <c r="Y2449" s="19">
        <f t="shared" si="270"/>
        <v>0</v>
      </c>
      <c r="Z2449" s="18">
        <f t="shared" si="271"/>
        <v>0</v>
      </c>
      <c r="AA2449" s="12">
        <v>121</v>
      </c>
      <c r="AB2449" s="12">
        <v>8600.66</v>
      </c>
      <c r="AC2449" s="28">
        <f>+I2449+Y2449-Z2449</f>
        <v>5.46</v>
      </c>
      <c r="AD2449" s="20">
        <f t="shared" si="272"/>
        <v>0</v>
      </c>
      <c r="AE2449">
        <v>0</v>
      </c>
    </row>
    <row r="2450" spans="1:31" x14ac:dyDescent="0.25">
      <c r="A2450" s="59">
        <v>45138</v>
      </c>
      <c r="B2450" s="60" t="s">
        <v>369</v>
      </c>
      <c r="C2450" s="60" t="s">
        <v>282</v>
      </c>
      <c r="D2450" s="60" t="s">
        <v>40</v>
      </c>
      <c r="E2450" s="60" t="s">
        <v>30</v>
      </c>
      <c r="F2450" s="10"/>
      <c r="G2450" s="10"/>
      <c r="H2450" s="11"/>
      <c r="I2450" s="63">
        <f>ROUND(SUMIFS(AC:AC,$A:$A,EOMONTH($A2450,-1),$B:$B,$B2450),2)</f>
        <v>0.6</v>
      </c>
      <c r="J2450" s="11"/>
      <c r="K2450" s="13"/>
      <c r="L2450" s="25"/>
      <c r="M2450" s="15"/>
      <c r="N2450" s="14"/>
      <c r="O2450" s="16"/>
      <c r="P2450" s="16"/>
      <c r="Q2450" s="16"/>
      <c r="R2450" s="16"/>
      <c r="S2450" s="17">
        <f t="shared" si="266"/>
        <v>0</v>
      </c>
      <c r="T2450" s="16"/>
      <c r="U2450" s="18">
        <f t="shared" si="267"/>
        <v>0</v>
      </c>
      <c r="V2450" s="18">
        <f t="shared" si="268"/>
        <v>0</v>
      </c>
      <c r="W2450" s="18">
        <f t="shared" si="269"/>
        <v>0</v>
      </c>
      <c r="X2450" s="27"/>
      <c r="Y2450" s="19">
        <f t="shared" si="270"/>
        <v>0</v>
      </c>
      <c r="Z2450" s="18">
        <f t="shared" si="271"/>
        <v>0</v>
      </c>
      <c r="AA2450" s="12"/>
      <c r="AB2450" s="12"/>
      <c r="AC2450" s="28">
        <f>+I2450+Y2450-Z2450</f>
        <v>0.6</v>
      </c>
      <c r="AD2450" s="20">
        <f t="shared" si="272"/>
        <v>0</v>
      </c>
      <c r="AE2450">
        <v>0</v>
      </c>
    </row>
    <row r="2451" spans="1:31" x14ac:dyDescent="0.25">
      <c r="A2451" s="9">
        <v>45138</v>
      </c>
      <c r="B2451" s="10" t="s">
        <v>370</v>
      </c>
      <c r="C2451" s="10" t="s">
        <v>282</v>
      </c>
      <c r="D2451" s="10" t="s">
        <v>40</v>
      </c>
      <c r="E2451" s="10" t="s">
        <v>30</v>
      </c>
      <c r="F2451" s="10">
        <v>520</v>
      </c>
      <c r="G2451" s="10">
        <v>567</v>
      </c>
      <c r="H2451" s="11">
        <f>SUMIFS(AA:AA,$A:$A,EOMONTH($A2451,-1),$B:$B,$B2451)</f>
        <v>87</v>
      </c>
      <c r="I2451" s="63">
        <f>ROUND(SUMIFS(AC:AC,$A:$A,EOMONTH($A2451,-1),$B:$B,$B2451),2)</f>
        <v>3.93</v>
      </c>
      <c r="J2451" s="11">
        <f>SUMIFS(AB:AB,$A:$A,EOMONTH($A2451,-1),$B:$B,$B2451)</f>
        <v>6149.68</v>
      </c>
      <c r="K2451" s="13">
        <v>0</v>
      </c>
      <c r="L2451" s="25">
        <v>0</v>
      </c>
      <c r="M2451" s="15">
        <v>0</v>
      </c>
      <c r="N2451" s="14">
        <v>0</v>
      </c>
      <c r="O2451" s="16">
        <v>0</v>
      </c>
      <c r="P2451" s="16">
        <v>0</v>
      </c>
      <c r="Q2451" s="16">
        <v>0</v>
      </c>
      <c r="R2451" s="16">
        <f>Q2451*16.876/100</f>
        <v>0</v>
      </c>
      <c r="S2451" s="17">
        <f t="shared" si="266"/>
        <v>0</v>
      </c>
      <c r="T2451" s="16">
        <v>0</v>
      </c>
      <c r="U2451" s="18">
        <f t="shared" si="267"/>
        <v>49.329000000000001</v>
      </c>
      <c r="V2451" s="18">
        <f t="shared" si="268"/>
        <v>0</v>
      </c>
      <c r="W2451" s="18">
        <f t="shared" si="269"/>
        <v>0</v>
      </c>
      <c r="X2451" s="27"/>
      <c r="Y2451" s="19">
        <f t="shared" si="270"/>
        <v>0</v>
      </c>
      <c r="Z2451" s="18">
        <f t="shared" si="271"/>
        <v>0</v>
      </c>
      <c r="AA2451" s="12">
        <v>87</v>
      </c>
      <c r="AB2451" s="12">
        <v>6149.68</v>
      </c>
      <c r="AC2451" s="28">
        <f>+I2451+Y2451-Z2451</f>
        <v>3.93</v>
      </c>
      <c r="AD2451" s="20">
        <f t="shared" si="272"/>
        <v>0</v>
      </c>
      <c r="AE2451">
        <v>0</v>
      </c>
    </row>
    <row r="2452" spans="1:31" x14ac:dyDescent="0.25">
      <c r="A2452" s="59">
        <v>45138</v>
      </c>
      <c r="B2452" s="60" t="s">
        <v>371</v>
      </c>
      <c r="C2452" s="60" t="s">
        <v>282</v>
      </c>
      <c r="D2452" s="60" t="s">
        <v>40</v>
      </c>
      <c r="E2452" s="60" t="s">
        <v>30</v>
      </c>
      <c r="F2452" s="10"/>
      <c r="G2452" s="10"/>
      <c r="H2452" s="11"/>
      <c r="I2452" s="63">
        <f>ROUND(SUMIFS(AC:AC,$A:$A,EOMONTH($A2452,-1),$B:$B,$B2452),2)</f>
        <v>6.74</v>
      </c>
      <c r="J2452" s="11"/>
      <c r="K2452" s="13"/>
      <c r="L2452" s="25"/>
      <c r="M2452" s="15"/>
      <c r="N2452" s="14"/>
      <c r="O2452" s="16"/>
      <c r="P2452" s="16"/>
      <c r="Q2452" s="16"/>
      <c r="R2452" s="16"/>
      <c r="S2452" s="17">
        <f t="shared" si="266"/>
        <v>0</v>
      </c>
      <c r="T2452" s="16"/>
      <c r="U2452" s="18">
        <f t="shared" si="267"/>
        <v>0</v>
      </c>
      <c r="V2452" s="18">
        <f t="shared" si="268"/>
        <v>0</v>
      </c>
      <c r="W2452" s="18">
        <f t="shared" si="269"/>
        <v>0</v>
      </c>
      <c r="X2452" s="27"/>
      <c r="Y2452" s="19">
        <f t="shared" si="270"/>
        <v>0</v>
      </c>
      <c r="Z2452" s="18">
        <f t="shared" si="271"/>
        <v>0</v>
      </c>
      <c r="AA2452" s="12"/>
      <c r="AB2452" s="12"/>
      <c r="AC2452" s="28">
        <f>+I2452+Y2452-Z2452</f>
        <v>6.74</v>
      </c>
      <c r="AD2452" s="20">
        <f t="shared" si="272"/>
        <v>0</v>
      </c>
      <c r="AE2452">
        <v>0</v>
      </c>
    </row>
    <row r="2453" spans="1:31" x14ac:dyDescent="0.25">
      <c r="A2453" s="9">
        <v>45138</v>
      </c>
      <c r="B2453" s="10" t="s">
        <v>372</v>
      </c>
      <c r="C2453" s="10" t="s">
        <v>278</v>
      </c>
      <c r="D2453" s="10" t="s">
        <v>40</v>
      </c>
      <c r="E2453" s="10" t="s">
        <v>30</v>
      </c>
      <c r="F2453" s="10">
        <v>365</v>
      </c>
      <c r="G2453" s="10">
        <v>398</v>
      </c>
      <c r="H2453" s="11">
        <f>SUMIFS(AA:AA,$A:$A,EOMONTH($A2453,-1),$B:$B,$B2453)</f>
        <v>420</v>
      </c>
      <c r="I2453" s="63">
        <f>ROUND(SUMIFS(AC:AC,$A:$A,EOMONTH($A2453,-1),$B:$B,$B2453),2)</f>
        <v>110.39</v>
      </c>
      <c r="J2453" s="11">
        <f>SUMIFS(AB:AB,$A:$A,EOMONTH($A2453,-1),$B:$B,$B2453)</f>
        <v>17243.89</v>
      </c>
      <c r="K2453" s="13">
        <v>0</v>
      </c>
      <c r="L2453" s="25">
        <v>0</v>
      </c>
      <c r="M2453" s="15">
        <v>55</v>
      </c>
      <c r="N2453" s="14">
        <v>2049.15</v>
      </c>
      <c r="O2453" s="16">
        <v>439</v>
      </c>
      <c r="P2453" s="16">
        <v>30546.99</v>
      </c>
      <c r="Q2453" s="16">
        <v>0</v>
      </c>
      <c r="R2453" s="16">
        <f>Q2453*16.876/100</f>
        <v>0</v>
      </c>
      <c r="S2453" s="17">
        <f t="shared" si="266"/>
        <v>0</v>
      </c>
      <c r="T2453" s="16">
        <v>0</v>
      </c>
      <c r="U2453" s="18">
        <f t="shared" si="267"/>
        <v>167.16</v>
      </c>
      <c r="V2453" s="18">
        <f t="shared" si="268"/>
        <v>20.074999999999999</v>
      </c>
      <c r="W2453" s="18">
        <f t="shared" si="269"/>
        <v>3.37039175</v>
      </c>
      <c r="X2453" s="27"/>
      <c r="Y2453" s="19">
        <f t="shared" si="270"/>
        <v>23.445391749999999</v>
      </c>
      <c r="Z2453" s="18">
        <f t="shared" si="271"/>
        <v>174.72200000000001</v>
      </c>
      <c r="AA2453" s="12">
        <v>36</v>
      </c>
      <c r="AB2453" s="12">
        <v>1341.26</v>
      </c>
      <c r="AC2453" s="28">
        <f>+I2453+Y2453-Z2453</f>
        <v>-40.886608250000023</v>
      </c>
      <c r="AD2453" s="20">
        <f t="shared" si="272"/>
        <v>50</v>
      </c>
      <c r="AE2453">
        <v>50</v>
      </c>
    </row>
    <row r="2454" spans="1:31" x14ac:dyDescent="0.25">
      <c r="A2454" s="9">
        <v>45138</v>
      </c>
      <c r="B2454" s="10" t="s">
        <v>373</v>
      </c>
      <c r="C2454" s="10" t="s">
        <v>278</v>
      </c>
      <c r="D2454" s="10" t="s">
        <v>40</v>
      </c>
      <c r="E2454" s="10" t="s">
        <v>30</v>
      </c>
      <c r="F2454" s="10">
        <v>365</v>
      </c>
      <c r="G2454" s="10">
        <v>398</v>
      </c>
      <c r="H2454" s="11">
        <f>SUMIFS(AA:AA,$A:$A,EOMONTH($A2454,-1),$B:$B,$B2454)</f>
        <v>849</v>
      </c>
      <c r="I2454" s="63">
        <f>ROUND(SUMIFS(AC:AC,$A:$A,EOMONTH($A2454,-1),$B:$B,$B2454),2)</f>
        <v>198.25</v>
      </c>
      <c r="J2454" s="11">
        <f>SUMIFS(AB:AB,$A:$A,EOMONTH($A2454,-1),$B:$B,$B2454)</f>
        <v>32914.21</v>
      </c>
      <c r="K2454" s="13">
        <v>0</v>
      </c>
      <c r="L2454" s="25">
        <v>0</v>
      </c>
      <c r="M2454" s="15">
        <v>0</v>
      </c>
      <c r="N2454" s="14">
        <v>0</v>
      </c>
      <c r="O2454" s="16">
        <v>241</v>
      </c>
      <c r="P2454" s="16">
        <v>16541.05</v>
      </c>
      <c r="Q2454" s="16">
        <v>0</v>
      </c>
      <c r="R2454" s="16">
        <f>Q2454*16.876/100</f>
        <v>0</v>
      </c>
      <c r="S2454" s="17">
        <f t="shared" si="266"/>
        <v>0</v>
      </c>
      <c r="T2454" s="16">
        <v>0</v>
      </c>
      <c r="U2454" s="18">
        <f t="shared" si="267"/>
        <v>337.90199999999999</v>
      </c>
      <c r="V2454" s="18">
        <f t="shared" si="268"/>
        <v>0</v>
      </c>
      <c r="W2454" s="18">
        <f t="shared" si="269"/>
        <v>0</v>
      </c>
      <c r="X2454" s="27"/>
      <c r="Y2454" s="19">
        <f t="shared" si="270"/>
        <v>0</v>
      </c>
      <c r="Z2454" s="18">
        <f t="shared" si="271"/>
        <v>95.918000000000006</v>
      </c>
      <c r="AA2454" s="12">
        <v>608</v>
      </c>
      <c r="AB2454" s="12">
        <v>23571.08</v>
      </c>
      <c r="AC2454" s="28">
        <f>+I2454+Y2454-Z2454</f>
        <v>102.33199999999999</v>
      </c>
      <c r="AD2454" s="20">
        <f t="shared" si="272"/>
        <v>0</v>
      </c>
      <c r="AE2454">
        <v>0</v>
      </c>
    </row>
    <row r="2455" spans="1:31" x14ac:dyDescent="0.25">
      <c r="A2455" s="9">
        <v>45138</v>
      </c>
      <c r="B2455" s="10" t="s">
        <v>374</v>
      </c>
      <c r="C2455" s="10" t="s">
        <v>278</v>
      </c>
      <c r="D2455" s="10" t="s">
        <v>40</v>
      </c>
      <c r="E2455" s="10" t="s">
        <v>30</v>
      </c>
      <c r="F2455" s="10">
        <v>365</v>
      </c>
      <c r="G2455" s="10">
        <v>398</v>
      </c>
      <c r="H2455" s="11">
        <f>SUMIFS(AA:AA,$A:$A,EOMONTH($A2455,-1),$B:$B,$B2455)</f>
        <v>227</v>
      </c>
      <c r="I2455" s="63">
        <f>ROUND(SUMIFS(AC:AC,$A:$A,EOMONTH($A2455,-1),$B:$B,$B2455),2)</f>
        <v>-5</v>
      </c>
      <c r="J2455" s="11">
        <f>SUMIFS(AB:AB,$A:$A,EOMONTH($A2455,-1),$B:$B,$B2455)</f>
        <v>9181.84</v>
      </c>
      <c r="K2455" s="13">
        <v>0</v>
      </c>
      <c r="L2455" s="25">
        <v>0</v>
      </c>
      <c r="M2455" s="15">
        <v>0</v>
      </c>
      <c r="N2455" s="14">
        <v>0</v>
      </c>
      <c r="O2455" s="16">
        <v>140</v>
      </c>
      <c r="P2455" s="16">
        <v>9607.6</v>
      </c>
      <c r="Q2455" s="16">
        <v>0</v>
      </c>
      <c r="R2455" s="16">
        <f>Q2455*16.876/100</f>
        <v>0</v>
      </c>
      <c r="S2455" s="17">
        <f t="shared" si="266"/>
        <v>0</v>
      </c>
      <c r="T2455" s="16">
        <v>0</v>
      </c>
      <c r="U2455" s="18">
        <f t="shared" si="267"/>
        <v>90.346000000000004</v>
      </c>
      <c r="V2455" s="18">
        <f t="shared" si="268"/>
        <v>0</v>
      </c>
      <c r="W2455" s="18">
        <f t="shared" si="269"/>
        <v>0</v>
      </c>
      <c r="X2455" s="27"/>
      <c r="Y2455" s="19">
        <f t="shared" si="270"/>
        <v>0</v>
      </c>
      <c r="Z2455" s="18">
        <f t="shared" si="271"/>
        <v>55.72</v>
      </c>
      <c r="AA2455" s="12">
        <v>87</v>
      </c>
      <c r="AB2455" s="12">
        <v>3519.03</v>
      </c>
      <c r="AC2455" s="28">
        <f>+I2455+Y2455-Z2455</f>
        <v>-60.72</v>
      </c>
      <c r="AD2455" s="20">
        <f t="shared" si="272"/>
        <v>70</v>
      </c>
      <c r="AE2455">
        <v>70</v>
      </c>
    </row>
    <row r="2456" spans="1:31" x14ac:dyDescent="0.25">
      <c r="A2456" s="9">
        <v>45138</v>
      </c>
      <c r="B2456" s="10" t="s">
        <v>375</v>
      </c>
      <c r="C2456" s="10" t="s">
        <v>278</v>
      </c>
      <c r="D2456" s="10" t="s">
        <v>40</v>
      </c>
      <c r="E2456" s="10" t="s">
        <v>30</v>
      </c>
      <c r="F2456" s="10">
        <v>365</v>
      </c>
      <c r="G2456" s="10">
        <v>398</v>
      </c>
      <c r="H2456" s="11">
        <f>SUMIFS(AA:AA,$A:$A,EOMONTH($A2456,-1),$B:$B,$B2456)</f>
        <v>360</v>
      </c>
      <c r="I2456" s="63">
        <f>ROUND(SUMIFS(AC:AC,$A:$A,EOMONTH($A2456,-1),$B:$B,$B2456),2)</f>
        <v>21.65</v>
      </c>
      <c r="J2456" s="11">
        <f>SUMIFS(AB:AB,$A:$A,EOMONTH($A2456,-1),$B:$B,$B2456)</f>
        <v>13588.11</v>
      </c>
      <c r="K2456" s="13">
        <v>0</v>
      </c>
      <c r="L2456" s="25">
        <v>0</v>
      </c>
      <c r="M2456" s="15">
        <v>400</v>
      </c>
      <c r="N2456" s="14">
        <v>14179.69</v>
      </c>
      <c r="O2456" s="16">
        <v>354</v>
      </c>
      <c r="P2456" s="16">
        <v>24754.71</v>
      </c>
      <c r="Q2456" s="16">
        <v>0</v>
      </c>
      <c r="R2456" s="16">
        <f>Q2456*16.876/100</f>
        <v>0</v>
      </c>
      <c r="S2456" s="17">
        <f t="shared" si="266"/>
        <v>0</v>
      </c>
      <c r="T2456" s="16">
        <v>0</v>
      </c>
      <c r="U2456" s="18">
        <f t="shared" si="267"/>
        <v>143.28</v>
      </c>
      <c r="V2456" s="18">
        <f t="shared" si="268"/>
        <v>146</v>
      </c>
      <c r="W2456" s="18">
        <f t="shared" si="269"/>
        <v>24.511940000000003</v>
      </c>
      <c r="X2456" s="27"/>
      <c r="Y2456" s="19">
        <f t="shared" si="270"/>
        <v>170.51194000000001</v>
      </c>
      <c r="Z2456" s="18">
        <f t="shared" si="271"/>
        <v>140.892</v>
      </c>
      <c r="AA2456" s="12">
        <v>406</v>
      </c>
      <c r="AB2456" s="12">
        <v>14449.26</v>
      </c>
      <c r="AC2456" s="28">
        <f>+I2456+Y2456-Z2456</f>
        <v>51.26994000000002</v>
      </c>
      <c r="AD2456" s="20">
        <f t="shared" si="272"/>
        <v>0</v>
      </c>
      <c r="AE2456">
        <v>0</v>
      </c>
    </row>
    <row r="2457" spans="1:31" x14ac:dyDescent="0.25">
      <c r="A2457" s="9">
        <v>45138</v>
      </c>
      <c r="B2457" s="10" t="s">
        <v>376</v>
      </c>
      <c r="C2457" s="10" t="s">
        <v>278</v>
      </c>
      <c r="D2457" s="10" t="s">
        <v>40</v>
      </c>
      <c r="E2457" s="10" t="s">
        <v>30</v>
      </c>
      <c r="F2457" s="10">
        <v>365</v>
      </c>
      <c r="G2457" s="10">
        <v>398</v>
      </c>
      <c r="H2457" s="11">
        <f>SUMIFS(AA:AA,$A:$A,EOMONTH($A2457,-1),$B:$B,$B2457)</f>
        <v>625</v>
      </c>
      <c r="I2457" s="63">
        <f>ROUND(SUMIFS(AC:AC,$A:$A,EOMONTH($A2457,-1),$B:$B,$B2457),2)</f>
        <v>135.28</v>
      </c>
      <c r="J2457" s="11">
        <f>SUMIFS(AB:AB,$A:$A,EOMONTH($A2457,-1),$B:$B,$B2457)</f>
        <v>25491.24</v>
      </c>
      <c r="K2457" s="13">
        <v>0</v>
      </c>
      <c r="L2457" s="25">
        <v>0</v>
      </c>
      <c r="M2457" s="15">
        <v>650</v>
      </c>
      <c r="N2457" s="14">
        <v>24172.87</v>
      </c>
      <c r="O2457" s="16">
        <v>502</v>
      </c>
      <c r="P2457" s="16">
        <v>34557.4</v>
      </c>
      <c r="Q2457" s="16">
        <v>0</v>
      </c>
      <c r="R2457" s="16">
        <f>Q2457*16.876/100</f>
        <v>0</v>
      </c>
      <c r="S2457" s="17">
        <f t="shared" si="266"/>
        <v>0</v>
      </c>
      <c r="T2457" s="16">
        <v>0</v>
      </c>
      <c r="U2457" s="18">
        <f t="shared" si="267"/>
        <v>248.75</v>
      </c>
      <c r="V2457" s="18">
        <f t="shared" si="268"/>
        <v>237.25</v>
      </c>
      <c r="W2457" s="18">
        <f t="shared" si="269"/>
        <v>39.831902500000005</v>
      </c>
      <c r="X2457" s="27"/>
      <c r="Y2457" s="19">
        <f t="shared" si="270"/>
        <v>277.08190250000001</v>
      </c>
      <c r="Z2457" s="18">
        <f t="shared" si="271"/>
        <v>199.79599999999999</v>
      </c>
      <c r="AA2457" s="12">
        <v>773</v>
      </c>
      <c r="AB2457" s="12">
        <v>29304.58</v>
      </c>
      <c r="AC2457" s="28">
        <f>+I2457+Y2457-Z2457</f>
        <v>212.56590250000005</v>
      </c>
      <c r="AD2457" s="20">
        <f t="shared" si="272"/>
        <v>0</v>
      </c>
      <c r="AE2457">
        <v>0</v>
      </c>
    </row>
    <row r="2458" spans="1:31" x14ac:dyDescent="0.25">
      <c r="A2458" s="9">
        <v>45138</v>
      </c>
      <c r="B2458" s="10" t="s">
        <v>377</v>
      </c>
      <c r="C2458" s="10" t="s">
        <v>278</v>
      </c>
      <c r="D2458" s="10" t="s">
        <v>40</v>
      </c>
      <c r="E2458" s="10" t="s">
        <v>30</v>
      </c>
      <c r="F2458" s="10">
        <v>365</v>
      </c>
      <c r="G2458" s="10">
        <v>398</v>
      </c>
      <c r="H2458" s="11">
        <f>SUMIFS(AA:AA,$A:$A,EOMONTH($A2458,-1),$B:$B,$B2458)</f>
        <v>485</v>
      </c>
      <c r="I2458" s="63">
        <f>ROUND(SUMIFS(AC:AC,$A:$A,EOMONTH($A2458,-1),$B:$B,$B2458),2)</f>
        <v>219.6</v>
      </c>
      <c r="J2458" s="11">
        <f>SUMIFS(AB:AB,$A:$A,EOMONTH($A2458,-1),$B:$B,$B2458)</f>
        <v>19667.75</v>
      </c>
      <c r="K2458" s="13">
        <v>0</v>
      </c>
      <c r="L2458" s="25">
        <v>0</v>
      </c>
      <c r="M2458" s="15">
        <v>0</v>
      </c>
      <c r="N2458" s="14">
        <v>0</v>
      </c>
      <c r="O2458" s="16">
        <v>237</v>
      </c>
      <c r="P2458" s="16">
        <v>16345.5</v>
      </c>
      <c r="Q2458" s="16">
        <v>0</v>
      </c>
      <c r="R2458" s="16">
        <f>Q2458*16.876/100</f>
        <v>0</v>
      </c>
      <c r="S2458" s="17">
        <f t="shared" si="266"/>
        <v>0</v>
      </c>
      <c r="T2458" s="16">
        <v>0</v>
      </c>
      <c r="U2458" s="18">
        <f t="shared" si="267"/>
        <v>193.03</v>
      </c>
      <c r="V2458" s="18">
        <f t="shared" si="268"/>
        <v>0</v>
      </c>
      <c r="W2458" s="18">
        <f t="shared" si="269"/>
        <v>0</v>
      </c>
      <c r="X2458" s="27"/>
      <c r="Y2458" s="19">
        <f t="shared" si="270"/>
        <v>0</v>
      </c>
      <c r="Z2458" s="18">
        <f t="shared" si="271"/>
        <v>94.325999999999993</v>
      </c>
      <c r="AA2458" s="12">
        <v>248</v>
      </c>
      <c r="AB2458" s="12">
        <v>10056.93</v>
      </c>
      <c r="AC2458" s="28">
        <f>+I2458+Y2458-Z2458</f>
        <v>125.274</v>
      </c>
      <c r="AD2458" s="20">
        <f t="shared" si="272"/>
        <v>0</v>
      </c>
      <c r="AE2458">
        <v>0</v>
      </c>
    </row>
    <row r="2459" spans="1:31" x14ac:dyDescent="0.25">
      <c r="A2459" s="9">
        <v>45138</v>
      </c>
      <c r="B2459" s="10" t="s">
        <v>378</v>
      </c>
      <c r="C2459" s="10" t="s">
        <v>282</v>
      </c>
      <c r="D2459" s="10" t="s">
        <v>29</v>
      </c>
      <c r="E2459" s="10" t="s">
        <v>30</v>
      </c>
      <c r="F2459" s="10"/>
      <c r="G2459" s="10">
        <v>0</v>
      </c>
      <c r="H2459" s="11">
        <f>SUMIFS(AA:AA,$A:$A,EOMONTH($A2459,-1),$B:$B,$B2459)</f>
        <v>1</v>
      </c>
      <c r="I2459" s="63">
        <f>ROUND(SUMIFS(AC:AC,$A:$A,EOMONTH($A2459,-1),$B:$B,$B2459),2)</f>
        <v>0.05</v>
      </c>
      <c r="J2459" s="11">
        <f>SUMIFS(AB:AB,$A:$A,EOMONTH($A2459,-1),$B:$B,$B2459)</f>
        <v>111.02</v>
      </c>
      <c r="K2459" s="13">
        <v>0</v>
      </c>
      <c r="L2459" s="25">
        <v>0</v>
      </c>
      <c r="M2459" s="15">
        <v>0</v>
      </c>
      <c r="N2459" s="14">
        <v>0</v>
      </c>
      <c r="O2459" s="16">
        <v>0</v>
      </c>
      <c r="P2459" s="16">
        <v>0</v>
      </c>
      <c r="Q2459" s="16">
        <v>0</v>
      </c>
      <c r="R2459" s="16">
        <f>Q2459*16.876/100</f>
        <v>0</v>
      </c>
      <c r="S2459" s="17">
        <f t="shared" si="266"/>
        <v>0</v>
      </c>
      <c r="T2459" s="16">
        <v>0</v>
      </c>
      <c r="U2459" s="18">
        <f t="shared" si="267"/>
        <v>0</v>
      </c>
      <c r="V2459" s="18">
        <f t="shared" si="268"/>
        <v>0</v>
      </c>
      <c r="W2459" s="18">
        <f t="shared" si="269"/>
        <v>0</v>
      </c>
      <c r="X2459" s="27"/>
      <c r="Y2459" s="19">
        <f t="shared" si="270"/>
        <v>0</v>
      </c>
      <c r="Z2459" s="18">
        <f t="shared" si="271"/>
        <v>0</v>
      </c>
      <c r="AA2459" s="12">
        <v>1</v>
      </c>
      <c r="AB2459" s="12">
        <v>111.02</v>
      </c>
      <c r="AC2459" s="28">
        <f>+I2459+Y2459-Z2459</f>
        <v>0.05</v>
      </c>
      <c r="AD2459" s="20">
        <f t="shared" si="272"/>
        <v>0</v>
      </c>
      <c r="AE2459">
        <v>0</v>
      </c>
    </row>
    <row r="2460" spans="1:31" x14ac:dyDescent="0.25">
      <c r="A2460" s="9">
        <v>45138</v>
      </c>
      <c r="B2460" s="10" t="s">
        <v>379</v>
      </c>
      <c r="C2460" s="10" t="s">
        <v>282</v>
      </c>
      <c r="D2460" s="10" t="s">
        <v>40</v>
      </c>
      <c r="E2460" s="10" t="s">
        <v>30</v>
      </c>
      <c r="F2460" s="10">
        <v>590</v>
      </c>
      <c r="G2460" s="10">
        <v>643</v>
      </c>
      <c r="H2460" s="11">
        <f>SUMIFS(AA:AA,$A:$A,EOMONTH($A2460,-1),$B:$B,$B2460)</f>
        <v>-4</v>
      </c>
      <c r="I2460" s="63">
        <f>ROUND(SUMIFS(AC:AC,$A:$A,EOMONTH($A2460,-1),$B:$B,$B2460),2)</f>
        <v>23.76</v>
      </c>
      <c r="J2460" s="11">
        <f>SUMIFS(AB:AB,$A:$A,EOMONTH($A2460,-1),$B:$B,$B2460)</f>
        <v>-307.27999999999997</v>
      </c>
      <c r="K2460" s="13">
        <v>0</v>
      </c>
      <c r="L2460" s="25">
        <v>0</v>
      </c>
      <c r="M2460" s="15">
        <v>30</v>
      </c>
      <c r="N2460" s="14">
        <v>2304.6</v>
      </c>
      <c r="O2460" s="16">
        <v>23</v>
      </c>
      <c r="P2460" s="16">
        <v>2553.46</v>
      </c>
      <c r="Q2460" s="16">
        <v>0</v>
      </c>
      <c r="R2460" s="16">
        <f>Q2460*16.876/100</f>
        <v>0</v>
      </c>
      <c r="S2460" s="17">
        <f t="shared" si="266"/>
        <v>0</v>
      </c>
      <c r="T2460" s="16">
        <v>0</v>
      </c>
      <c r="U2460" s="18">
        <f t="shared" si="267"/>
        <v>-2.5720000000000001</v>
      </c>
      <c r="V2460" s="18">
        <f t="shared" si="268"/>
        <v>17.7</v>
      </c>
      <c r="W2460" s="18">
        <f t="shared" si="269"/>
        <v>2.9716529999999999</v>
      </c>
      <c r="X2460" s="27"/>
      <c r="Y2460" s="19">
        <f t="shared" si="270"/>
        <v>20.671652999999999</v>
      </c>
      <c r="Z2460" s="18">
        <f t="shared" si="271"/>
        <v>14.789</v>
      </c>
      <c r="AA2460" s="12">
        <v>3</v>
      </c>
      <c r="AB2460" s="12">
        <v>230.46</v>
      </c>
      <c r="AC2460" s="28">
        <f>+I2460+Y2460-Z2460</f>
        <v>29.642652999999996</v>
      </c>
      <c r="AD2460" s="20">
        <f t="shared" si="272"/>
        <v>0</v>
      </c>
      <c r="AE2460">
        <v>0</v>
      </c>
    </row>
    <row r="2461" spans="1:31" x14ac:dyDescent="0.25">
      <c r="A2461" s="9">
        <v>45138</v>
      </c>
      <c r="B2461" s="10" t="s">
        <v>380</v>
      </c>
      <c r="C2461" s="10" t="s">
        <v>282</v>
      </c>
      <c r="D2461" s="10" t="s">
        <v>40</v>
      </c>
      <c r="E2461" s="10" t="s">
        <v>30</v>
      </c>
      <c r="F2461" s="10">
        <v>590</v>
      </c>
      <c r="G2461" s="10">
        <v>643</v>
      </c>
      <c r="H2461" s="11">
        <f>SUMIFS(AA:AA,$A:$A,EOMONTH($A2461,-1),$B:$B,$B2461)</f>
        <v>0</v>
      </c>
      <c r="I2461" s="63">
        <f>ROUND(SUMIFS(AC:AC,$A:$A,EOMONTH($A2461,-1),$B:$B,$B2461),2)</f>
        <v>31.88</v>
      </c>
      <c r="J2461" s="11">
        <f>SUMIFS(AB:AB,$A:$A,EOMONTH($A2461,-1),$B:$B,$B2461)</f>
        <v>0</v>
      </c>
      <c r="K2461" s="13">
        <v>0</v>
      </c>
      <c r="L2461" s="25">
        <v>0</v>
      </c>
      <c r="M2461" s="15">
        <v>30</v>
      </c>
      <c r="N2461" s="14">
        <v>2798.4</v>
      </c>
      <c r="O2461" s="16">
        <v>15</v>
      </c>
      <c r="P2461" s="16">
        <v>1642.5</v>
      </c>
      <c r="Q2461" s="16">
        <v>0</v>
      </c>
      <c r="R2461" s="16">
        <f>Q2461*16.876/100</f>
        <v>0</v>
      </c>
      <c r="S2461" s="17">
        <f t="shared" si="266"/>
        <v>0</v>
      </c>
      <c r="T2461" s="16">
        <v>0</v>
      </c>
      <c r="U2461" s="18">
        <f t="shared" si="267"/>
        <v>0</v>
      </c>
      <c r="V2461" s="18">
        <f t="shared" si="268"/>
        <v>17.7</v>
      </c>
      <c r="W2461" s="18">
        <f t="shared" si="269"/>
        <v>2.9716529999999999</v>
      </c>
      <c r="X2461" s="27"/>
      <c r="Y2461" s="19">
        <f t="shared" si="270"/>
        <v>20.671652999999999</v>
      </c>
      <c r="Z2461" s="18">
        <f t="shared" si="271"/>
        <v>9.6449999999999996</v>
      </c>
      <c r="AA2461" s="12">
        <v>15</v>
      </c>
      <c r="AB2461" s="12">
        <v>1399.2</v>
      </c>
      <c r="AC2461" s="28">
        <f>+I2461+Y2461-Z2461</f>
        <v>42.906653000000006</v>
      </c>
      <c r="AD2461" s="20">
        <f t="shared" si="272"/>
        <v>0</v>
      </c>
      <c r="AE2461">
        <v>0</v>
      </c>
    </row>
    <row r="2462" spans="1:31" x14ac:dyDescent="0.25">
      <c r="A2462" s="9">
        <v>45138</v>
      </c>
      <c r="B2462" s="10" t="s">
        <v>381</v>
      </c>
      <c r="C2462" s="10" t="s">
        <v>282</v>
      </c>
      <c r="D2462" s="10" t="s">
        <v>40</v>
      </c>
      <c r="E2462" s="10" t="s">
        <v>30</v>
      </c>
      <c r="F2462" s="10">
        <v>590</v>
      </c>
      <c r="G2462" s="10">
        <v>643</v>
      </c>
      <c r="H2462" s="11">
        <f>SUMIFS(AA:AA,$A:$A,EOMONTH($A2462,-1),$B:$B,$B2462)</f>
        <v>0</v>
      </c>
      <c r="I2462" s="63">
        <f>ROUND(SUMIFS(AC:AC,$A:$A,EOMONTH($A2462,-1),$B:$B,$B2462),2)</f>
        <v>92.76</v>
      </c>
      <c r="J2462" s="11">
        <f>SUMIFS(AB:AB,$A:$A,EOMONTH($A2462,-1),$B:$B,$B2462)</f>
        <v>0</v>
      </c>
      <c r="K2462" s="13">
        <v>0</v>
      </c>
      <c r="L2462" s="25">
        <v>0</v>
      </c>
      <c r="M2462" s="15">
        <v>55</v>
      </c>
      <c r="N2462" s="14">
        <v>6664</v>
      </c>
      <c r="O2462" s="16">
        <v>55</v>
      </c>
      <c r="P2462" s="16">
        <v>6083.3</v>
      </c>
      <c r="Q2462" s="16">
        <v>0</v>
      </c>
      <c r="R2462" s="16">
        <f>Q2462*16.876/100</f>
        <v>0</v>
      </c>
      <c r="S2462" s="17">
        <f t="shared" si="266"/>
        <v>0</v>
      </c>
      <c r="T2462" s="16">
        <v>0</v>
      </c>
      <c r="U2462" s="18">
        <f t="shared" si="267"/>
        <v>0</v>
      </c>
      <c r="V2462" s="18">
        <f t="shared" si="268"/>
        <v>32.450000000000003</v>
      </c>
      <c r="W2462" s="18">
        <f t="shared" si="269"/>
        <v>5.4480305000000007</v>
      </c>
      <c r="X2462" s="27"/>
      <c r="Y2462" s="19">
        <f t="shared" si="270"/>
        <v>37.898030500000004</v>
      </c>
      <c r="Z2462" s="18">
        <f t="shared" si="271"/>
        <v>35.365000000000002</v>
      </c>
      <c r="AA2462" s="12">
        <v>0</v>
      </c>
      <c r="AB2462" s="12">
        <v>0</v>
      </c>
      <c r="AC2462" s="28">
        <f>+I2462+Y2462-Z2462</f>
        <v>95.293030499999986</v>
      </c>
      <c r="AD2462" s="20">
        <f t="shared" si="272"/>
        <v>0</v>
      </c>
      <c r="AE2462">
        <v>0</v>
      </c>
    </row>
    <row r="2463" spans="1:31" x14ac:dyDescent="0.25">
      <c r="A2463" s="9">
        <v>45138</v>
      </c>
      <c r="B2463" s="10" t="s">
        <v>382</v>
      </c>
      <c r="C2463" s="10" t="s">
        <v>282</v>
      </c>
      <c r="D2463" s="10" t="s">
        <v>40</v>
      </c>
      <c r="E2463" s="10" t="s">
        <v>30</v>
      </c>
      <c r="F2463" s="10">
        <v>590</v>
      </c>
      <c r="G2463" s="10">
        <v>643</v>
      </c>
      <c r="H2463" s="11">
        <f>SUMIFS(AA:AA,$A:$A,EOMONTH($A2463,-1),$B:$B,$B2463)</f>
        <v>0</v>
      </c>
      <c r="I2463" s="63">
        <f>ROUND(SUMIFS(AC:AC,$A:$A,EOMONTH($A2463,-1),$B:$B,$B2463),2)</f>
        <v>22.02</v>
      </c>
      <c r="J2463" s="11">
        <f>SUMIFS(AB:AB,$A:$A,EOMONTH($A2463,-1),$B:$B,$B2463)</f>
        <v>0</v>
      </c>
      <c r="K2463" s="13">
        <v>0</v>
      </c>
      <c r="L2463" s="25">
        <v>0</v>
      </c>
      <c r="M2463" s="15">
        <v>135</v>
      </c>
      <c r="N2463" s="14">
        <v>9483.6</v>
      </c>
      <c r="O2463" s="16">
        <v>135</v>
      </c>
      <c r="P2463" s="16">
        <v>17643.3</v>
      </c>
      <c r="Q2463" s="16">
        <v>0</v>
      </c>
      <c r="R2463" s="16">
        <f>Q2463*16.876/100</f>
        <v>0</v>
      </c>
      <c r="S2463" s="17">
        <f t="shared" si="266"/>
        <v>0</v>
      </c>
      <c r="T2463" s="16">
        <v>0</v>
      </c>
      <c r="U2463" s="18">
        <f t="shared" si="267"/>
        <v>0</v>
      </c>
      <c r="V2463" s="18">
        <f t="shared" si="268"/>
        <v>79.650000000000006</v>
      </c>
      <c r="W2463" s="18">
        <f t="shared" si="269"/>
        <v>13.372438500000003</v>
      </c>
      <c r="X2463" s="27"/>
      <c r="Y2463" s="19">
        <f t="shared" si="270"/>
        <v>93.022438500000007</v>
      </c>
      <c r="Z2463" s="18">
        <f t="shared" si="271"/>
        <v>86.805000000000007</v>
      </c>
      <c r="AA2463" s="12">
        <v>0</v>
      </c>
      <c r="AB2463" s="12">
        <v>0</v>
      </c>
      <c r="AC2463" s="28">
        <f>+I2463+Y2463-Z2463</f>
        <v>28.237438499999996</v>
      </c>
      <c r="AD2463" s="20">
        <f t="shared" si="272"/>
        <v>0</v>
      </c>
      <c r="AE2463">
        <v>0</v>
      </c>
    </row>
    <row r="2464" spans="1:31" x14ac:dyDescent="0.25">
      <c r="A2464" s="59">
        <v>45138</v>
      </c>
      <c r="B2464" s="60" t="s">
        <v>383</v>
      </c>
      <c r="C2464" s="60" t="s">
        <v>282</v>
      </c>
      <c r="D2464" s="60" t="s">
        <v>40</v>
      </c>
      <c r="E2464" s="60" t="s">
        <v>30</v>
      </c>
      <c r="F2464" s="10"/>
      <c r="G2464" s="10"/>
      <c r="H2464" s="11"/>
      <c r="I2464" s="63">
        <f>ROUND(SUMIFS(AC:AC,$A:$A,EOMONTH($A2464,-1),$B:$B,$B2464),2)</f>
        <v>11.26</v>
      </c>
      <c r="J2464" s="11"/>
      <c r="K2464" s="13"/>
      <c r="L2464" s="25"/>
      <c r="M2464" s="15"/>
      <c r="N2464" s="14"/>
      <c r="O2464" s="16"/>
      <c r="P2464" s="16"/>
      <c r="Q2464" s="16"/>
      <c r="R2464" s="16"/>
      <c r="S2464" s="17">
        <f t="shared" si="266"/>
        <v>0</v>
      </c>
      <c r="T2464" s="16"/>
      <c r="U2464" s="18">
        <f t="shared" si="267"/>
        <v>0</v>
      </c>
      <c r="V2464" s="18">
        <f t="shared" si="268"/>
        <v>0</v>
      </c>
      <c r="W2464" s="18">
        <f t="shared" si="269"/>
        <v>0</v>
      </c>
      <c r="X2464" s="27"/>
      <c r="Y2464" s="19">
        <f t="shared" si="270"/>
        <v>0</v>
      </c>
      <c r="Z2464" s="18">
        <f t="shared" si="271"/>
        <v>0</v>
      </c>
      <c r="AA2464" s="12"/>
      <c r="AB2464" s="12"/>
      <c r="AC2464" s="28">
        <f>+I2464+Y2464-Z2464</f>
        <v>11.26</v>
      </c>
      <c r="AD2464" s="20">
        <f t="shared" si="272"/>
        <v>0</v>
      </c>
      <c r="AE2464">
        <v>0</v>
      </c>
    </row>
    <row r="2465" spans="1:31" x14ac:dyDescent="0.25">
      <c r="A2465" s="9">
        <v>45138</v>
      </c>
      <c r="B2465" s="10" t="s">
        <v>384</v>
      </c>
      <c r="C2465" s="10" t="s">
        <v>282</v>
      </c>
      <c r="D2465" s="10" t="s">
        <v>40</v>
      </c>
      <c r="E2465" s="10" t="s">
        <v>30</v>
      </c>
      <c r="F2465" s="10">
        <v>590</v>
      </c>
      <c r="G2465" s="10">
        <v>643</v>
      </c>
      <c r="H2465" s="11">
        <f>SUMIFS(AA:AA,$A:$A,EOMONTH($A2465,-1),$B:$B,$B2465)</f>
        <v>0</v>
      </c>
      <c r="I2465" s="63">
        <f>ROUND(SUMIFS(AC:AC,$A:$A,EOMONTH($A2465,-1),$B:$B,$B2465),2)</f>
        <v>4.78</v>
      </c>
      <c r="J2465" s="11">
        <f>SUMIFS(AB:AB,$A:$A,EOMONTH($A2465,-1),$B:$B,$B2465)</f>
        <v>0</v>
      </c>
      <c r="K2465" s="13">
        <v>0</v>
      </c>
      <c r="L2465" s="25">
        <v>0</v>
      </c>
      <c r="M2465" s="15">
        <v>15</v>
      </c>
      <c r="N2465" s="14">
        <v>1816.5</v>
      </c>
      <c r="O2465" s="16">
        <v>15</v>
      </c>
      <c r="P2465" s="16">
        <v>1642.5</v>
      </c>
      <c r="Q2465" s="16">
        <v>0</v>
      </c>
      <c r="R2465" s="16">
        <f>Q2465*16.876/100</f>
        <v>0</v>
      </c>
      <c r="S2465" s="17">
        <f t="shared" si="266"/>
        <v>0</v>
      </c>
      <c r="T2465" s="16">
        <v>0</v>
      </c>
      <c r="U2465" s="18">
        <f t="shared" si="267"/>
        <v>0</v>
      </c>
      <c r="V2465" s="18">
        <f t="shared" si="268"/>
        <v>8.85</v>
      </c>
      <c r="W2465" s="18">
        <f t="shared" si="269"/>
        <v>1.4858264999999999</v>
      </c>
      <c r="X2465" s="27"/>
      <c r="Y2465" s="19">
        <f t="shared" si="270"/>
        <v>10.3358265</v>
      </c>
      <c r="Z2465" s="18">
        <f t="shared" si="271"/>
        <v>9.6449999999999996</v>
      </c>
      <c r="AA2465" s="12">
        <v>0</v>
      </c>
      <c r="AB2465" s="12">
        <v>0</v>
      </c>
      <c r="AC2465" s="28">
        <f>+I2465+Y2465-Z2465</f>
        <v>5.4708265000000011</v>
      </c>
      <c r="AD2465" s="20">
        <f t="shared" si="272"/>
        <v>0</v>
      </c>
      <c r="AE2465">
        <v>0</v>
      </c>
    </row>
    <row r="2466" spans="1:31" x14ac:dyDescent="0.25">
      <c r="A2466" s="9">
        <v>45138</v>
      </c>
      <c r="B2466" s="10" t="s">
        <v>385</v>
      </c>
      <c r="C2466" s="10" t="s">
        <v>278</v>
      </c>
      <c r="D2466" s="10" t="s">
        <v>40</v>
      </c>
      <c r="E2466" s="10" t="s">
        <v>30</v>
      </c>
      <c r="F2466" s="10">
        <v>500</v>
      </c>
      <c r="G2466" s="10">
        <v>545</v>
      </c>
      <c r="H2466" s="11">
        <f>SUMIFS(AA:AA,$A:$A,EOMONTH($A2466,-1),$B:$B,$B2466)</f>
        <v>192</v>
      </c>
      <c r="I2466" s="63">
        <f>ROUND(SUMIFS(AC:AC,$A:$A,EOMONTH($A2466,-1),$B:$B,$B2466),2)</f>
        <v>57.92</v>
      </c>
      <c r="J2466" s="11">
        <f>SUMIFS(AB:AB,$A:$A,EOMONTH($A2466,-1),$B:$B,$B2466)</f>
        <v>12332.64</v>
      </c>
      <c r="K2466" s="13">
        <v>0</v>
      </c>
      <c r="L2466" s="25">
        <v>0</v>
      </c>
      <c r="M2466" s="15">
        <v>0</v>
      </c>
      <c r="N2466" s="14">
        <v>0</v>
      </c>
      <c r="O2466" s="16">
        <v>195</v>
      </c>
      <c r="P2466" s="16">
        <v>17587.349999999999</v>
      </c>
      <c r="Q2466" s="16">
        <v>0</v>
      </c>
      <c r="R2466" s="16">
        <f>Q2466*16.876/100</f>
        <v>0</v>
      </c>
      <c r="S2466" s="17">
        <f t="shared" si="266"/>
        <v>0</v>
      </c>
      <c r="T2466" s="16">
        <v>0</v>
      </c>
      <c r="U2466" s="18">
        <f t="shared" si="267"/>
        <v>104.64</v>
      </c>
      <c r="V2466" s="18">
        <f t="shared" si="268"/>
        <v>0</v>
      </c>
      <c r="W2466" s="18">
        <f t="shared" si="269"/>
        <v>0</v>
      </c>
      <c r="X2466" s="27"/>
      <c r="Y2466" s="19">
        <f t="shared" si="270"/>
        <v>0</v>
      </c>
      <c r="Z2466" s="18">
        <f t="shared" si="271"/>
        <v>106.27500000000001</v>
      </c>
      <c r="AA2466" s="12">
        <v>-3</v>
      </c>
      <c r="AB2466" s="12">
        <v>-192.7</v>
      </c>
      <c r="AC2466" s="28">
        <f>+I2466+Y2466-Z2466</f>
        <v>-48.355000000000004</v>
      </c>
      <c r="AD2466" s="20">
        <f t="shared" si="272"/>
        <v>50</v>
      </c>
      <c r="AE2466">
        <v>50</v>
      </c>
    </row>
    <row r="2467" spans="1:31" x14ac:dyDescent="0.25">
      <c r="A2467" s="9">
        <v>45138</v>
      </c>
      <c r="B2467" s="10" t="s">
        <v>386</v>
      </c>
      <c r="C2467" s="10" t="s">
        <v>278</v>
      </c>
      <c r="D2467" s="10" t="s">
        <v>40</v>
      </c>
      <c r="E2467" s="10" t="s">
        <v>30</v>
      </c>
      <c r="F2467" s="10">
        <v>500</v>
      </c>
      <c r="G2467" s="10">
        <v>545</v>
      </c>
      <c r="H2467" s="11">
        <f>SUMIFS(AA:AA,$A:$A,EOMONTH($A2467,-1),$B:$B,$B2467)</f>
        <v>991</v>
      </c>
      <c r="I2467" s="63">
        <f>ROUND(SUMIFS(AC:AC,$A:$A,EOMONTH($A2467,-1),$B:$B,$B2467),2)</f>
        <v>630.03</v>
      </c>
      <c r="J2467" s="11">
        <f>SUMIFS(AB:AB,$A:$A,EOMONTH($A2467,-1),$B:$B,$B2467)</f>
        <v>61213.9</v>
      </c>
      <c r="K2467" s="13">
        <v>0</v>
      </c>
      <c r="L2467" s="25">
        <v>0</v>
      </c>
      <c r="M2467" s="15">
        <v>0</v>
      </c>
      <c r="N2467" s="14">
        <v>0</v>
      </c>
      <c r="O2467" s="16">
        <v>785</v>
      </c>
      <c r="P2467" s="16">
        <v>68954.070000000007</v>
      </c>
      <c r="Q2467" s="16">
        <v>0</v>
      </c>
      <c r="R2467" s="16">
        <f>Q2467*16.876/100</f>
        <v>0</v>
      </c>
      <c r="S2467" s="17">
        <f t="shared" si="266"/>
        <v>0</v>
      </c>
      <c r="T2467" s="16">
        <v>0</v>
      </c>
      <c r="U2467" s="18">
        <f t="shared" si="267"/>
        <v>540.09500000000003</v>
      </c>
      <c r="V2467" s="18">
        <f t="shared" si="268"/>
        <v>0</v>
      </c>
      <c r="W2467" s="18">
        <f t="shared" si="269"/>
        <v>0</v>
      </c>
      <c r="X2467" s="27"/>
      <c r="Y2467" s="19">
        <f t="shared" si="270"/>
        <v>0</v>
      </c>
      <c r="Z2467" s="18">
        <f t="shared" si="271"/>
        <v>427.82499999999999</v>
      </c>
      <c r="AA2467" s="12">
        <v>206</v>
      </c>
      <c r="AB2467" s="12">
        <v>12724.59</v>
      </c>
      <c r="AC2467" s="28">
        <f>+I2467+Y2467-Z2467</f>
        <v>202.20499999999998</v>
      </c>
      <c r="AD2467" s="20">
        <f t="shared" si="272"/>
        <v>0</v>
      </c>
      <c r="AE2467">
        <v>0</v>
      </c>
    </row>
    <row r="2468" spans="1:31" x14ac:dyDescent="0.25">
      <c r="A2468" s="9">
        <v>45138</v>
      </c>
      <c r="B2468" s="10" t="s">
        <v>387</v>
      </c>
      <c r="C2468" s="10" t="s">
        <v>278</v>
      </c>
      <c r="D2468" s="10" t="s">
        <v>40</v>
      </c>
      <c r="E2468" s="10" t="s">
        <v>30</v>
      </c>
      <c r="F2468" s="10">
        <v>500</v>
      </c>
      <c r="G2468" s="10">
        <v>545</v>
      </c>
      <c r="H2468" s="11">
        <f>SUMIFS(AA:AA,$A:$A,EOMONTH($A2468,-1),$B:$B,$B2468)</f>
        <v>218</v>
      </c>
      <c r="I2468" s="63">
        <f>ROUND(SUMIFS(AC:AC,$A:$A,EOMONTH($A2468,-1),$B:$B,$B2468),2)</f>
        <v>103.55</v>
      </c>
      <c r="J2468" s="11">
        <f>SUMIFS(AB:AB,$A:$A,EOMONTH($A2468,-1),$B:$B,$B2468)</f>
        <v>13512.33</v>
      </c>
      <c r="K2468" s="13">
        <v>0</v>
      </c>
      <c r="L2468" s="25">
        <v>0</v>
      </c>
      <c r="M2468" s="15">
        <v>0</v>
      </c>
      <c r="N2468" s="14">
        <v>0</v>
      </c>
      <c r="O2468" s="16">
        <v>210</v>
      </c>
      <c r="P2468" s="16">
        <v>18912.3</v>
      </c>
      <c r="Q2468" s="16">
        <v>0</v>
      </c>
      <c r="R2468" s="16">
        <f>Q2468*16.876/100</f>
        <v>0</v>
      </c>
      <c r="S2468" s="17">
        <f t="shared" si="266"/>
        <v>0</v>
      </c>
      <c r="T2468" s="16">
        <v>0</v>
      </c>
      <c r="U2468" s="18">
        <f t="shared" si="267"/>
        <v>118.81</v>
      </c>
      <c r="V2468" s="18">
        <f t="shared" si="268"/>
        <v>0</v>
      </c>
      <c r="W2468" s="18">
        <f t="shared" si="269"/>
        <v>0</v>
      </c>
      <c r="X2468" s="27"/>
      <c r="Y2468" s="19">
        <f t="shared" si="270"/>
        <v>0</v>
      </c>
      <c r="Z2468" s="18">
        <f t="shared" si="271"/>
        <v>114.45</v>
      </c>
      <c r="AA2468" s="12">
        <v>8</v>
      </c>
      <c r="AB2468" s="12">
        <v>495.87</v>
      </c>
      <c r="AC2468" s="28">
        <f>+I2468+Y2468-Z2468</f>
        <v>-10.900000000000006</v>
      </c>
      <c r="AD2468" s="20">
        <f t="shared" si="272"/>
        <v>20</v>
      </c>
      <c r="AE2468">
        <v>20</v>
      </c>
    </row>
    <row r="2469" spans="1:31" x14ac:dyDescent="0.25">
      <c r="A2469" s="9">
        <v>45138</v>
      </c>
      <c r="B2469" s="10" t="s">
        <v>388</v>
      </c>
      <c r="C2469" s="10" t="s">
        <v>278</v>
      </c>
      <c r="D2469" s="10" t="s">
        <v>40</v>
      </c>
      <c r="E2469" s="10" t="s">
        <v>30</v>
      </c>
      <c r="F2469" s="10">
        <v>500</v>
      </c>
      <c r="G2469" s="10">
        <v>545</v>
      </c>
      <c r="H2469" s="11">
        <f>SUMIFS(AA:AA,$A:$A,EOMONTH($A2469,-1),$B:$B,$B2469)</f>
        <v>189</v>
      </c>
      <c r="I2469" s="63">
        <f>ROUND(SUMIFS(AC:AC,$A:$A,EOMONTH($A2469,-1),$B:$B,$B2469),2)</f>
        <v>8.2200000000000006</v>
      </c>
      <c r="J2469" s="11">
        <f>SUMIFS(AB:AB,$A:$A,EOMONTH($A2469,-1),$B:$B,$B2469)</f>
        <v>12002.54</v>
      </c>
      <c r="K2469" s="13">
        <v>0</v>
      </c>
      <c r="L2469" s="25">
        <v>0</v>
      </c>
      <c r="M2469" s="15">
        <v>0</v>
      </c>
      <c r="N2469" s="14">
        <v>0</v>
      </c>
      <c r="O2469" s="16">
        <v>180</v>
      </c>
      <c r="P2469" s="16">
        <v>15441.12</v>
      </c>
      <c r="Q2469" s="16">
        <v>0</v>
      </c>
      <c r="R2469" s="16">
        <f>Q2469*16.876/100</f>
        <v>0</v>
      </c>
      <c r="S2469" s="17">
        <f t="shared" si="266"/>
        <v>0</v>
      </c>
      <c r="T2469" s="16">
        <v>0</v>
      </c>
      <c r="U2469" s="18">
        <f t="shared" si="267"/>
        <v>103.005</v>
      </c>
      <c r="V2469" s="18">
        <f t="shared" si="268"/>
        <v>0</v>
      </c>
      <c r="W2469" s="18">
        <f t="shared" si="269"/>
        <v>0</v>
      </c>
      <c r="X2469" s="27"/>
      <c r="Y2469" s="19">
        <f t="shared" si="270"/>
        <v>0</v>
      </c>
      <c r="Z2469" s="18">
        <f t="shared" si="271"/>
        <v>98.1</v>
      </c>
      <c r="AA2469" s="12">
        <v>9</v>
      </c>
      <c r="AB2469" s="12">
        <v>571.54999999999995</v>
      </c>
      <c r="AC2469" s="28">
        <f>+I2469+Y2469-Z2469</f>
        <v>-89.88</v>
      </c>
      <c r="AD2469" s="20">
        <f t="shared" si="272"/>
        <v>90</v>
      </c>
      <c r="AE2469">
        <v>90</v>
      </c>
    </row>
    <row r="2470" spans="1:31" x14ac:dyDescent="0.25">
      <c r="A2470" s="9">
        <v>45138</v>
      </c>
      <c r="B2470" s="10" t="s">
        <v>389</v>
      </c>
      <c r="C2470" s="10" t="s">
        <v>278</v>
      </c>
      <c r="D2470" s="10" t="s">
        <v>40</v>
      </c>
      <c r="E2470" s="10" t="s">
        <v>30</v>
      </c>
      <c r="F2470" s="10">
        <v>500</v>
      </c>
      <c r="G2470" s="10">
        <v>545</v>
      </c>
      <c r="H2470" s="11">
        <f>SUMIFS(AA:AA,$A:$A,EOMONTH($A2470,-1),$B:$B,$B2470)</f>
        <v>588</v>
      </c>
      <c r="I2470" s="63">
        <f>ROUND(SUMIFS(AC:AC,$A:$A,EOMONTH($A2470,-1),$B:$B,$B2470),2)</f>
        <v>293.35000000000002</v>
      </c>
      <c r="J2470" s="11">
        <f>SUMIFS(AB:AB,$A:$A,EOMONTH($A2470,-1),$B:$B,$B2470)</f>
        <v>36027.629999999997</v>
      </c>
      <c r="K2470" s="13">
        <v>0</v>
      </c>
      <c r="L2470" s="25">
        <v>0</v>
      </c>
      <c r="M2470" s="15">
        <v>0</v>
      </c>
      <c r="N2470" s="14">
        <v>0</v>
      </c>
      <c r="O2470" s="16">
        <v>420</v>
      </c>
      <c r="P2470" s="16">
        <v>37389</v>
      </c>
      <c r="Q2470" s="16">
        <v>0</v>
      </c>
      <c r="R2470" s="16">
        <f>Q2470*16.876/100</f>
        <v>0</v>
      </c>
      <c r="S2470" s="17">
        <f t="shared" si="266"/>
        <v>0</v>
      </c>
      <c r="T2470" s="16">
        <v>0</v>
      </c>
      <c r="U2470" s="18">
        <f t="shared" si="267"/>
        <v>320.45999999999998</v>
      </c>
      <c r="V2470" s="18">
        <f t="shared" si="268"/>
        <v>0</v>
      </c>
      <c r="W2470" s="18">
        <f t="shared" si="269"/>
        <v>0</v>
      </c>
      <c r="X2470" s="27"/>
      <c r="Y2470" s="19">
        <f t="shared" si="270"/>
        <v>0</v>
      </c>
      <c r="Z2470" s="18">
        <f t="shared" si="271"/>
        <v>228.9</v>
      </c>
      <c r="AA2470" s="12">
        <v>168</v>
      </c>
      <c r="AB2470" s="12">
        <v>10293.61</v>
      </c>
      <c r="AC2470" s="28">
        <f>+I2470+Y2470-Z2470</f>
        <v>64.450000000000017</v>
      </c>
      <c r="AD2470" s="20">
        <f t="shared" si="272"/>
        <v>0</v>
      </c>
      <c r="AE2470">
        <v>0</v>
      </c>
    </row>
    <row r="2471" spans="1:31" x14ac:dyDescent="0.25">
      <c r="A2471" s="9">
        <v>45138</v>
      </c>
      <c r="B2471" s="10" t="s">
        <v>390</v>
      </c>
      <c r="C2471" s="10" t="s">
        <v>278</v>
      </c>
      <c r="D2471" s="10" t="s">
        <v>40</v>
      </c>
      <c r="E2471" s="10" t="s">
        <v>30</v>
      </c>
      <c r="F2471" s="10">
        <v>500</v>
      </c>
      <c r="G2471" s="10">
        <v>545</v>
      </c>
      <c r="H2471" s="11">
        <f>SUMIFS(AA:AA,$A:$A,EOMONTH($A2471,-1),$B:$B,$B2471)</f>
        <v>245</v>
      </c>
      <c r="I2471" s="63">
        <f>ROUND(SUMIFS(AC:AC,$A:$A,EOMONTH($A2471,-1),$B:$B,$B2471),2)</f>
        <v>160.27000000000001</v>
      </c>
      <c r="J2471" s="11">
        <f>SUMIFS(AB:AB,$A:$A,EOMONTH($A2471,-1),$B:$B,$B2471)</f>
        <v>14994.51</v>
      </c>
      <c r="K2471" s="13">
        <v>0</v>
      </c>
      <c r="L2471" s="25">
        <v>0</v>
      </c>
      <c r="M2471" s="15">
        <v>0</v>
      </c>
      <c r="N2471" s="14">
        <v>0</v>
      </c>
      <c r="O2471" s="16">
        <v>230</v>
      </c>
      <c r="P2471" s="16">
        <v>20618.400000000001</v>
      </c>
      <c r="Q2471" s="16">
        <v>0</v>
      </c>
      <c r="R2471" s="16">
        <f>Q2471*16.876/100</f>
        <v>0</v>
      </c>
      <c r="S2471" s="17">
        <f t="shared" si="266"/>
        <v>0</v>
      </c>
      <c r="T2471" s="16">
        <v>0</v>
      </c>
      <c r="U2471" s="18">
        <f t="shared" si="267"/>
        <v>133.52500000000001</v>
      </c>
      <c r="V2471" s="18">
        <f t="shared" si="268"/>
        <v>0</v>
      </c>
      <c r="W2471" s="18">
        <f t="shared" si="269"/>
        <v>0</v>
      </c>
      <c r="X2471" s="27"/>
      <c r="Y2471" s="19">
        <f t="shared" si="270"/>
        <v>0</v>
      </c>
      <c r="Z2471" s="18">
        <f t="shared" si="271"/>
        <v>125.35</v>
      </c>
      <c r="AA2471" s="12">
        <v>15</v>
      </c>
      <c r="AB2471" s="12">
        <v>918.03</v>
      </c>
      <c r="AC2471" s="28">
        <f>+I2471+Y2471-Z2471</f>
        <v>34.920000000000016</v>
      </c>
      <c r="AD2471" s="20">
        <f t="shared" si="272"/>
        <v>0</v>
      </c>
      <c r="AE2471">
        <v>0</v>
      </c>
    </row>
    <row r="2472" spans="1:31" x14ac:dyDescent="0.25">
      <c r="A2472" s="9">
        <v>45138</v>
      </c>
      <c r="B2472" s="10" t="s">
        <v>391</v>
      </c>
      <c r="C2472" s="10" t="s">
        <v>278</v>
      </c>
      <c r="D2472" s="10" t="s">
        <v>40</v>
      </c>
      <c r="E2472" s="10" t="s">
        <v>30</v>
      </c>
      <c r="F2472" s="10">
        <v>705</v>
      </c>
      <c r="G2472" s="10">
        <v>768</v>
      </c>
      <c r="H2472" s="11">
        <f>SUMIFS(AA:AA,$A:$A,EOMONTH($A2472,-1),$B:$B,$B2472)</f>
        <v>269</v>
      </c>
      <c r="I2472" s="63">
        <f>ROUND(SUMIFS(AC:AC,$A:$A,EOMONTH($A2472,-1),$B:$B,$B2472),2)</f>
        <v>-273.82</v>
      </c>
      <c r="J2472" s="11">
        <f>SUMIFS(AB:AB,$A:$A,EOMONTH($A2472,-1),$B:$B,$B2472)</f>
        <v>22846.81</v>
      </c>
      <c r="K2472" s="13">
        <v>0</v>
      </c>
      <c r="L2472" s="25">
        <v>0</v>
      </c>
      <c r="M2472" s="15">
        <v>576</v>
      </c>
      <c r="N2472" s="14">
        <v>44810.58</v>
      </c>
      <c r="O2472" s="16">
        <v>509</v>
      </c>
      <c r="P2472" s="16">
        <v>55171</v>
      </c>
      <c r="Q2472" s="16">
        <v>0</v>
      </c>
      <c r="R2472" s="16">
        <f>Q2472*16.876/100</f>
        <v>0</v>
      </c>
      <c r="S2472" s="17">
        <f t="shared" si="266"/>
        <v>0</v>
      </c>
      <c r="T2472" s="16">
        <v>0</v>
      </c>
      <c r="U2472" s="18">
        <f t="shared" si="267"/>
        <v>206.59200000000001</v>
      </c>
      <c r="V2472" s="18">
        <f t="shared" si="268"/>
        <v>406.08</v>
      </c>
      <c r="W2472" s="18">
        <f t="shared" si="269"/>
        <v>68.176771200000005</v>
      </c>
      <c r="X2472" s="27"/>
      <c r="Y2472" s="19">
        <f t="shared" si="270"/>
        <v>474.2567712</v>
      </c>
      <c r="Z2472" s="18">
        <f t="shared" si="271"/>
        <v>390.91199999999998</v>
      </c>
      <c r="AA2472" s="12">
        <v>336</v>
      </c>
      <c r="AB2472" s="12">
        <v>26902.81</v>
      </c>
      <c r="AC2472" s="28">
        <f>+I2472+Y2472-Z2472</f>
        <v>-190.47522879999997</v>
      </c>
      <c r="AD2472" s="20">
        <f t="shared" si="272"/>
        <v>200</v>
      </c>
      <c r="AE2472">
        <v>200</v>
      </c>
    </row>
    <row r="2473" spans="1:31" x14ac:dyDescent="0.25">
      <c r="A2473" s="9">
        <v>45138</v>
      </c>
      <c r="B2473" s="10" t="s">
        <v>392</v>
      </c>
      <c r="C2473" s="10" t="s">
        <v>278</v>
      </c>
      <c r="D2473" s="10" t="s">
        <v>40</v>
      </c>
      <c r="E2473" s="10" t="s">
        <v>30</v>
      </c>
      <c r="F2473" s="10">
        <v>705</v>
      </c>
      <c r="G2473" s="10">
        <v>768</v>
      </c>
      <c r="H2473" s="11">
        <f>SUMIFS(AA:AA,$A:$A,EOMONTH($A2473,-1),$B:$B,$B2473)</f>
        <v>291</v>
      </c>
      <c r="I2473" s="63">
        <f>ROUND(SUMIFS(AC:AC,$A:$A,EOMONTH($A2473,-1),$B:$B,$B2473),2)</f>
        <v>-100.13</v>
      </c>
      <c r="J2473" s="11">
        <f>SUMIFS(AB:AB,$A:$A,EOMONTH($A2473,-1),$B:$B,$B2473)</f>
        <v>30913.7</v>
      </c>
      <c r="K2473" s="13">
        <v>0</v>
      </c>
      <c r="L2473" s="25">
        <v>0</v>
      </c>
      <c r="M2473" s="15">
        <v>0</v>
      </c>
      <c r="N2473" s="14">
        <v>0</v>
      </c>
      <c r="O2473" s="16">
        <v>164</v>
      </c>
      <c r="P2473" s="16">
        <v>18054.599999999999</v>
      </c>
      <c r="Q2473" s="16">
        <v>0</v>
      </c>
      <c r="R2473" s="16">
        <f>Q2473*16.876/100</f>
        <v>0</v>
      </c>
      <c r="S2473" s="17">
        <f t="shared" si="266"/>
        <v>0</v>
      </c>
      <c r="T2473" s="16">
        <v>0</v>
      </c>
      <c r="U2473" s="18">
        <f t="shared" si="267"/>
        <v>223.488</v>
      </c>
      <c r="V2473" s="18">
        <f t="shared" si="268"/>
        <v>0</v>
      </c>
      <c r="W2473" s="18">
        <f t="shared" si="269"/>
        <v>0</v>
      </c>
      <c r="X2473" s="27"/>
      <c r="Y2473" s="19">
        <f t="shared" si="270"/>
        <v>0</v>
      </c>
      <c r="Z2473" s="18">
        <f t="shared" si="271"/>
        <v>125.952</v>
      </c>
      <c r="AA2473" s="12">
        <v>127</v>
      </c>
      <c r="AB2473" s="12">
        <v>13491.55</v>
      </c>
      <c r="AC2473" s="28">
        <f>+I2473+Y2473-Z2473</f>
        <v>-226.08199999999999</v>
      </c>
      <c r="AD2473" s="20">
        <f t="shared" si="272"/>
        <v>230</v>
      </c>
      <c r="AE2473">
        <v>230</v>
      </c>
    </row>
    <row r="2474" spans="1:31" x14ac:dyDescent="0.25">
      <c r="A2474" s="9">
        <v>45138</v>
      </c>
      <c r="B2474" s="10" t="s">
        <v>393</v>
      </c>
      <c r="C2474" s="10" t="s">
        <v>278</v>
      </c>
      <c r="D2474" s="10" t="s">
        <v>40</v>
      </c>
      <c r="E2474" s="10" t="s">
        <v>30</v>
      </c>
      <c r="F2474" s="10">
        <v>705</v>
      </c>
      <c r="G2474" s="10">
        <v>768</v>
      </c>
      <c r="H2474" s="11">
        <f>SUMIFS(AA:AA,$A:$A,EOMONTH($A2474,-1),$B:$B,$B2474)</f>
        <v>111</v>
      </c>
      <c r="I2474" s="63">
        <f>ROUND(SUMIFS(AC:AC,$A:$A,EOMONTH($A2474,-1),$B:$B,$B2474),2)</f>
        <v>-174.4</v>
      </c>
      <c r="J2474" s="11">
        <f>SUMIFS(AB:AB,$A:$A,EOMONTH($A2474,-1),$B:$B,$B2474)</f>
        <v>9619.52</v>
      </c>
      <c r="K2474" s="13">
        <v>0</v>
      </c>
      <c r="L2474" s="25">
        <v>0</v>
      </c>
      <c r="M2474" s="15">
        <v>231</v>
      </c>
      <c r="N2474" s="14">
        <v>17836.419999999998</v>
      </c>
      <c r="O2474" s="16">
        <v>190</v>
      </c>
      <c r="P2474" s="16">
        <v>20793</v>
      </c>
      <c r="Q2474" s="16">
        <v>0</v>
      </c>
      <c r="R2474" s="16">
        <f>Q2474*16.876/100</f>
        <v>0</v>
      </c>
      <c r="S2474" s="17">
        <f t="shared" si="266"/>
        <v>0</v>
      </c>
      <c r="T2474" s="16">
        <v>0</v>
      </c>
      <c r="U2474" s="18">
        <f t="shared" si="267"/>
        <v>85.248000000000005</v>
      </c>
      <c r="V2474" s="18">
        <f t="shared" si="268"/>
        <v>162.85499999999999</v>
      </c>
      <c r="W2474" s="18">
        <f t="shared" si="269"/>
        <v>27.341725950000001</v>
      </c>
      <c r="X2474" s="27"/>
      <c r="Y2474" s="19">
        <f t="shared" si="270"/>
        <v>190.19672595</v>
      </c>
      <c r="Z2474" s="18">
        <f t="shared" si="271"/>
        <v>145.91999999999999</v>
      </c>
      <c r="AA2474" s="12">
        <v>152</v>
      </c>
      <c r="AB2474" s="12">
        <v>12142.39</v>
      </c>
      <c r="AC2474" s="28">
        <f>+I2474+Y2474-Z2474</f>
        <v>-130.12327404999999</v>
      </c>
      <c r="AD2474" s="20">
        <f t="shared" si="272"/>
        <v>140</v>
      </c>
      <c r="AE2474">
        <v>140</v>
      </c>
    </row>
    <row r="2475" spans="1:31" x14ac:dyDescent="0.25">
      <c r="A2475" s="9">
        <v>45138</v>
      </c>
      <c r="B2475" s="10" t="s">
        <v>394</v>
      </c>
      <c r="C2475" s="10" t="s">
        <v>278</v>
      </c>
      <c r="D2475" s="10" t="s">
        <v>40</v>
      </c>
      <c r="E2475" s="10" t="s">
        <v>30</v>
      </c>
      <c r="F2475" s="10">
        <v>705</v>
      </c>
      <c r="G2475" s="10">
        <v>768</v>
      </c>
      <c r="H2475" s="11">
        <f>SUMIFS(AA:AA,$A:$A,EOMONTH($A2475,-1),$B:$B,$B2475)</f>
        <v>211</v>
      </c>
      <c r="I2475" s="63">
        <f>ROUND(SUMIFS(AC:AC,$A:$A,EOMONTH($A2475,-1),$B:$B,$B2475),2)</f>
        <v>44.92</v>
      </c>
      <c r="J2475" s="11">
        <f>SUMIFS(AB:AB,$A:$A,EOMONTH($A2475,-1),$B:$B,$B2475)</f>
        <v>17550.97</v>
      </c>
      <c r="K2475" s="13">
        <v>0</v>
      </c>
      <c r="L2475" s="25">
        <v>0</v>
      </c>
      <c r="M2475" s="15">
        <v>121</v>
      </c>
      <c r="N2475" s="14">
        <v>9309.82</v>
      </c>
      <c r="O2475" s="16">
        <v>109</v>
      </c>
      <c r="P2475" s="16">
        <v>11572.6</v>
      </c>
      <c r="Q2475" s="16">
        <v>0</v>
      </c>
      <c r="R2475" s="16">
        <f>Q2475*16.876/100</f>
        <v>0</v>
      </c>
      <c r="S2475" s="17">
        <f t="shared" si="266"/>
        <v>0</v>
      </c>
      <c r="T2475" s="16">
        <v>0</v>
      </c>
      <c r="U2475" s="18">
        <f t="shared" si="267"/>
        <v>162.048</v>
      </c>
      <c r="V2475" s="18">
        <f t="shared" si="268"/>
        <v>85.305000000000007</v>
      </c>
      <c r="W2475" s="18">
        <f t="shared" si="269"/>
        <v>14.321856450000002</v>
      </c>
      <c r="X2475" s="27"/>
      <c r="Y2475" s="19">
        <f t="shared" si="270"/>
        <v>99.626856450000005</v>
      </c>
      <c r="Z2475" s="18">
        <f t="shared" si="271"/>
        <v>83.712000000000003</v>
      </c>
      <c r="AA2475" s="12">
        <v>223</v>
      </c>
      <c r="AB2475" s="12">
        <v>18042.04</v>
      </c>
      <c r="AC2475" s="28">
        <f>+I2475+Y2475-Z2475</f>
        <v>60.834856450000004</v>
      </c>
      <c r="AD2475" s="20">
        <f t="shared" si="272"/>
        <v>0</v>
      </c>
      <c r="AE2475">
        <v>0</v>
      </c>
    </row>
    <row r="2476" spans="1:31" x14ac:dyDescent="0.25">
      <c r="A2476" s="9">
        <v>45138</v>
      </c>
      <c r="B2476" s="10" t="s">
        <v>395</v>
      </c>
      <c r="C2476" s="10" t="s">
        <v>278</v>
      </c>
      <c r="D2476" s="10" t="s">
        <v>40</v>
      </c>
      <c r="E2476" s="10" t="s">
        <v>30</v>
      </c>
      <c r="F2476" s="10">
        <v>705</v>
      </c>
      <c r="G2476" s="10">
        <v>768</v>
      </c>
      <c r="H2476" s="11">
        <f>SUMIFS(AA:AA,$A:$A,EOMONTH($A2476,-1),$B:$B,$B2476)</f>
        <v>18</v>
      </c>
      <c r="I2476" s="63">
        <f>ROUND(SUMIFS(AC:AC,$A:$A,EOMONTH($A2476,-1),$B:$B,$B2476),2)</f>
        <v>-301.18</v>
      </c>
      <c r="J2476" s="11">
        <f>SUMIFS(AB:AB,$A:$A,EOMONTH($A2476,-1),$B:$B,$B2476)</f>
        <v>1521.97</v>
      </c>
      <c r="K2476" s="13">
        <v>0</v>
      </c>
      <c r="L2476" s="25">
        <v>0</v>
      </c>
      <c r="M2476" s="15">
        <v>467</v>
      </c>
      <c r="N2476" s="14">
        <v>36033.379999999997</v>
      </c>
      <c r="O2476" s="16">
        <v>383</v>
      </c>
      <c r="P2476" s="16">
        <v>41728.6</v>
      </c>
      <c r="Q2476" s="16">
        <v>0</v>
      </c>
      <c r="R2476" s="16">
        <f>Q2476*16.876/100</f>
        <v>0</v>
      </c>
      <c r="S2476" s="17">
        <f t="shared" si="266"/>
        <v>0</v>
      </c>
      <c r="T2476" s="16">
        <v>0</v>
      </c>
      <c r="U2476" s="18">
        <f t="shared" si="267"/>
        <v>13.824</v>
      </c>
      <c r="V2476" s="18">
        <f t="shared" si="268"/>
        <v>329.23500000000001</v>
      </c>
      <c r="W2476" s="18">
        <f t="shared" si="269"/>
        <v>55.275264150000005</v>
      </c>
      <c r="X2476" s="27"/>
      <c r="Y2476" s="19">
        <f t="shared" si="270"/>
        <v>384.51026415000001</v>
      </c>
      <c r="Z2476" s="18">
        <f t="shared" si="271"/>
        <v>294.14400000000001</v>
      </c>
      <c r="AA2476" s="12">
        <v>102</v>
      </c>
      <c r="AB2476" s="12">
        <v>7895.55</v>
      </c>
      <c r="AC2476" s="28">
        <f>+I2476+Y2476-Z2476</f>
        <v>-210.81373585</v>
      </c>
      <c r="AD2476" s="20">
        <f t="shared" si="272"/>
        <v>220</v>
      </c>
      <c r="AE2476">
        <v>220</v>
      </c>
    </row>
    <row r="2477" spans="1:31" x14ac:dyDescent="0.25">
      <c r="A2477" s="9">
        <v>45138</v>
      </c>
      <c r="B2477" s="10" t="s">
        <v>396</v>
      </c>
      <c r="C2477" s="10" t="s">
        <v>278</v>
      </c>
      <c r="D2477" s="10" t="s">
        <v>40</v>
      </c>
      <c r="E2477" s="10" t="s">
        <v>30</v>
      </c>
      <c r="F2477" s="10">
        <v>705</v>
      </c>
      <c r="G2477" s="10">
        <v>768</v>
      </c>
      <c r="H2477" s="11">
        <f>SUMIFS(AA:AA,$A:$A,EOMONTH($A2477,-1),$B:$B,$B2477)</f>
        <v>146</v>
      </c>
      <c r="I2477" s="63">
        <f>ROUND(SUMIFS(AC:AC,$A:$A,EOMONTH($A2477,-1),$B:$B,$B2477),2)</f>
        <v>-103.2</v>
      </c>
      <c r="J2477" s="11">
        <f>SUMIFS(AB:AB,$A:$A,EOMONTH($A2477,-1),$B:$B,$B2477)</f>
        <v>12384.63</v>
      </c>
      <c r="K2477" s="13">
        <v>0</v>
      </c>
      <c r="L2477" s="25">
        <v>0</v>
      </c>
      <c r="M2477" s="15">
        <v>399</v>
      </c>
      <c r="N2477" s="14">
        <v>30720.1</v>
      </c>
      <c r="O2477" s="16">
        <v>245</v>
      </c>
      <c r="P2477" s="16">
        <v>26839</v>
      </c>
      <c r="Q2477" s="16">
        <v>0</v>
      </c>
      <c r="R2477" s="16">
        <f>Q2477*16.876/100</f>
        <v>0</v>
      </c>
      <c r="S2477" s="17">
        <f t="shared" si="266"/>
        <v>0</v>
      </c>
      <c r="T2477" s="16">
        <v>0</v>
      </c>
      <c r="U2477" s="18">
        <f t="shared" si="267"/>
        <v>112.128</v>
      </c>
      <c r="V2477" s="18">
        <f t="shared" si="268"/>
        <v>281.29500000000002</v>
      </c>
      <c r="W2477" s="18">
        <f t="shared" si="269"/>
        <v>47.226617550000007</v>
      </c>
      <c r="X2477" s="27"/>
      <c r="Y2477" s="19">
        <f t="shared" si="270"/>
        <v>328.52161755000003</v>
      </c>
      <c r="Z2477" s="18">
        <f t="shared" si="271"/>
        <v>188.16</v>
      </c>
      <c r="AA2477" s="12">
        <v>300</v>
      </c>
      <c r="AB2477" s="12">
        <v>23727.38</v>
      </c>
      <c r="AC2477" s="28">
        <f>+I2477+Y2477-Z2477</f>
        <v>37.161617550000045</v>
      </c>
      <c r="AD2477" s="20">
        <f t="shared" si="272"/>
        <v>0</v>
      </c>
      <c r="AE2477">
        <v>0</v>
      </c>
    </row>
    <row r="2478" spans="1:31" x14ac:dyDescent="0.25">
      <c r="A2478" s="59">
        <v>45138</v>
      </c>
      <c r="B2478" s="60" t="s">
        <v>795</v>
      </c>
      <c r="C2478" s="60" t="s">
        <v>278</v>
      </c>
      <c r="D2478" s="60" t="s">
        <v>40</v>
      </c>
      <c r="E2478" s="60" t="s">
        <v>30</v>
      </c>
      <c r="F2478" s="10"/>
      <c r="G2478" s="10"/>
      <c r="H2478" s="11"/>
      <c r="I2478" s="63">
        <f>ROUND(SUMIFS(AC:AC,$A:$A,EOMONTH($A2478,-1),$B:$B,$B2478),2)</f>
        <v>0</v>
      </c>
      <c r="J2478" s="11"/>
      <c r="K2478" s="13"/>
      <c r="L2478" s="25"/>
      <c r="M2478" s="15"/>
      <c r="N2478" s="14"/>
      <c r="O2478" s="16"/>
      <c r="P2478" s="16"/>
      <c r="Q2478" s="16"/>
      <c r="R2478" s="16"/>
      <c r="S2478" s="17">
        <f t="shared" si="266"/>
        <v>0</v>
      </c>
      <c r="T2478" s="16"/>
      <c r="U2478" s="18">
        <f t="shared" si="267"/>
        <v>0</v>
      </c>
      <c r="V2478" s="18">
        <f t="shared" si="268"/>
        <v>0</v>
      </c>
      <c r="W2478" s="18">
        <f t="shared" si="269"/>
        <v>0</v>
      </c>
      <c r="X2478" s="27"/>
      <c r="Y2478" s="19">
        <f t="shared" si="270"/>
        <v>0</v>
      </c>
      <c r="Z2478" s="18">
        <f t="shared" si="271"/>
        <v>0</v>
      </c>
      <c r="AA2478" s="12"/>
      <c r="AB2478" s="12"/>
      <c r="AC2478" s="28">
        <f>+I2478+Y2478-Z2478</f>
        <v>0</v>
      </c>
      <c r="AD2478" s="20">
        <f t="shared" si="272"/>
        <v>0</v>
      </c>
      <c r="AE2478">
        <v>0</v>
      </c>
    </row>
    <row r="2479" spans="1:31" x14ac:dyDescent="0.25">
      <c r="A2479" s="9">
        <v>45138</v>
      </c>
      <c r="B2479" s="10" t="s">
        <v>397</v>
      </c>
      <c r="C2479" s="10" t="s">
        <v>278</v>
      </c>
      <c r="D2479" s="10" t="s">
        <v>40</v>
      </c>
      <c r="E2479" s="10" t="s">
        <v>30</v>
      </c>
      <c r="F2479" s="10">
        <v>450</v>
      </c>
      <c r="G2479" s="10">
        <v>490</v>
      </c>
      <c r="H2479" s="11">
        <f>SUMIFS(AA:AA,$A:$A,EOMONTH($A2479,-1),$B:$B,$B2479)</f>
        <v>-205</v>
      </c>
      <c r="I2479" s="63">
        <f>ROUND(SUMIFS(AC:AC,$A:$A,EOMONTH($A2479,-1),$B:$B,$B2479),2)</f>
        <v>-138.79</v>
      </c>
      <c r="J2479" s="11">
        <f>SUMIFS(AB:AB,$A:$A,EOMONTH($A2479,-1),$B:$B,$B2479)</f>
        <v>-19640.38</v>
      </c>
      <c r="K2479" s="13">
        <v>0</v>
      </c>
      <c r="L2479" s="25">
        <v>0</v>
      </c>
      <c r="M2479" s="15">
        <v>120</v>
      </c>
      <c r="N2479" s="14">
        <v>6025.59</v>
      </c>
      <c r="O2479" s="16">
        <v>91</v>
      </c>
      <c r="P2479" s="16">
        <v>7281.75</v>
      </c>
      <c r="Q2479" s="16">
        <v>0</v>
      </c>
      <c r="R2479" s="16">
        <f>Q2479*16.876/100</f>
        <v>0</v>
      </c>
      <c r="S2479" s="17">
        <f t="shared" si="266"/>
        <v>0</v>
      </c>
      <c r="T2479" s="16">
        <v>0</v>
      </c>
      <c r="U2479" s="18">
        <f t="shared" si="267"/>
        <v>-100.45</v>
      </c>
      <c r="V2479" s="18">
        <f t="shared" si="268"/>
        <v>54</v>
      </c>
      <c r="W2479" s="18">
        <f t="shared" si="269"/>
        <v>9.0660600000000002</v>
      </c>
      <c r="X2479" s="27"/>
      <c r="Y2479" s="19">
        <f t="shared" si="270"/>
        <v>63.06606</v>
      </c>
      <c r="Z2479" s="18">
        <f t="shared" si="271"/>
        <v>44.59</v>
      </c>
      <c r="AA2479" s="12">
        <v>-176</v>
      </c>
      <c r="AB2479" s="12">
        <v>-11549.88</v>
      </c>
      <c r="AC2479" s="28">
        <f>+I2479+Y2479-Z2479</f>
        <v>-120.31394</v>
      </c>
      <c r="AD2479" s="20">
        <f t="shared" si="272"/>
        <v>130</v>
      </c>
      <c r="AE2479">
        <v>130</v>
      </c>
    </row>
    <row r="2480" spans="1:31" x14ac:dyDescent="0.25">
      <c r="A2480" s="9">
        <v>45138</v>
      </c>
      <c r="B2480" s="10" t="s">
        <v>398</v>
      </c>
      <c r="C2480" s="10" t="s">
        <v>278</v>
      </c>
      <c r="D2480" s="10" t="s">
        <v>40</v>
      </c>
      <c r="E2480" s="10" t="s">
        <v>30</v>
      </c>
      <c r="F2480" s="10">
        <v>450</v>
      </c>
      <c r="G2480" s="10">
        <v>490</v>
      </c>
      <c r="H2480" s="11">
        <f>SUMIFS(AA:AA,$A:$A,EOMONTH($A2480,-1),$B:$B,$B2480)</f>
        <v>78</v>
      </c>
      <c r="I2480" s="63">
        <f>ROUND(SUMIFS(AC:AC,$A:$A,EOMONTH($A2480,-1),$B:$B,$B2480),2)</f>
        <v>35.4</v>
      </c>
      <c r="J2480" s="11">
        <f>SUMIFS(AB:AB,$A:$A,EOMONTH($A2480,-1),$B:$B,$B2480)</f>
        <v>4109.42</v>
      </c>
      <c r="K2480" s="13">
        <v>0</v>
      </c>
      <c r="L2480" s="25">
        <v>0</v>
      </c>
      <c r="M2480" s="15">
        <v>202</v>
      </c>
      <c r="N2480" s="14">
        <v>9943.15</v>
      </c>
      <c r="O2480" s="16">
        <v>199</v>
      </c>
      <c r="P2480" s="16">
        <v>15904.59</v>
      </c>
      <c r="Q2480" s="16">
        <v>0</v>
      </c>
      <c r="R2480" s="16">
        <f>Q2480*16.876/100</f>
        <v>0</v>
      </c>
      <c r="S2480" s="17">
        <f t="shared" si="266"/>
        <v>0</v>
      </c>
      <c r="T2480" s="16">
        <v>0</v>
      </c>
      <c r="U2480" s="18">
        <f t="shared" si="267"/>
        <v>38.22</v>
      </c>
      <c r="V2480" s="18">
        <f t="shared" si="268"/>
        <v>90.9</v>
      </c>
      <c r="W2480" s="18">
        <f t="shared" si="269"/>
        <v>15.261201000000003</v>
      </c>
      <c r="X2480" s="27"/>
      <c r="Y2480" s="19">
        <f t="shared" si="270"/>
        <v>106.16120100000001</v>
      </c>
      <c r="Z2480" s="18">
        <f t="shared" si="271"/>
        <v>97.51</v>
      </c>
      <c r="AA2480" s="12">
        <v>81</v>
      </c>
      <c r="AB2480" s="12">
        <v>4065.21</v>
      </c>
      <c r="AC2480" s="28">
        <f>+I2480+Y2480-Z2480</f>
        <v>44.051201000000006</v>
      </c>
      <c r="AD2480" s="20">
        <f t="shared" si="272"/>
        <v>0</v>
      </c>
      <c r="AE2480">
        <v>0</v>
      </c>
    </row>
    <row r="2481" spans="1:31" x14ac:dyDescent="0.25">
      <c r="A2481" s="9">
        <v>45138</v>
      </c>
      <c r="B2481" s="10" t="s">
        <v>399</v>
      </c>
      <c r="C2481" s="10" t="s">
        <v>278</v>
      </c>
      <c r="D2481" s="10" t="s">
        <v>40</v>
      </c>
      <c r="E2481" s="10" t="s">
        <v>30</v>
      </c>
      <c r="F2481" s="10">
        <v>450</v>
      </c>
      <c r="G2481" s="10">
        <v>490</v>
      </c>
      <c r="H2481" s="11">
        <f>SUMIFS(AA:AA,$A:$A,EOMONTH($A2481,-1),$B:$B,$B2481)</f>
        <v>13</v>
      </c>
      <c r="I2481" s="63">
        <f>ROUND(SUMIFS(AC:AC,$A:$A,EOMONTH($A2481,-1),$B:$B,$B2481),2)</f>
        <v>8.5</v>
      </c>
      <c r="J2481" s="11">
        <f>SUMIFS(AB:AB,$A:$A,EOMONTH($A2481,-1),$B:$B,$B2481)</f>
        <v>633.36</v>
      </c>
      <c r="K2481" s="13">
        <v>0</v>
      </c>
      <c r="L2481" s="25">
        <v>0</v>
      </c>
      <c r="M2481" s="15">
        <v>0</v>
      </c>
      <c r="N2481" s="14">
        <v>0</v>
      </c>
      <c r="O2481" s="16">
        <v>0</v>
      </c>
      <c r="P2481" s="16">
        <v>0</v>
      </c>
      <c r="Q2481" s="16">
        <v>0</v>
      </c>
      <c r="R2481" s="16">
        <f>Q2481*16.876/100</f>
        <v>0</v>
      </c>
      <c r="S2481" s="17">
        <f t="shared" si="266"/>
        <v>0</v>
      </c>
      <c r="T2481" s="16">
        <v>0</v>
      </c>
      <c r="U2481" s="18">
        <f t="shared" si="267"/>
        <v>6.37</v>
      </c>
      <c r="V2481" s="18">
        <f t="shared" si="268"/>
        <v>0</v>
      </c>
      <c r="W2481" s="18">
        <f t="shared" si="269"/>
        <v>0</v>
      </c>
      <c r="X2481" s="27"/>
      <c r="Y2481" s="19">
        <f t="shared" si="270"/>
        <v>0</v>
      </c>
      <c r="Z2481" s="18">
        <f t="shared" si="271"/>
        <v>0</v>
      </c>
      <c r="AA2481" s="12">
        <v>13</v>
      </c>
      <c r="AB2481" s="12">
        <v>633.36</v>
      </c>
      <c r="AC2481" s="28">
        <f>+I2481+Y2481-Z2481</f>
        <v>8.5</v>
      </c>
      <c r="AD2481" s="20">
        <f t="shared" si="272"/>
        <v>0</v>
      </c>
      <c r="AE2481">
        <v>0</v>
      </c>
    </row>
    <row r="2482" spans="1:31" x14ac:dyDescent="0.25">
      <c r="A2482" s="9">
        <v>45138</v>
      </c>
      <c r="B2482" s="10" t="s">
        <v>400</v>
      </c>
      <c r="C2482" s="10" t="s">
        <v>278</v>
      </c>
      <c r="D2482" s="10" t="s">
        <v>40</v>
      </c>
      <c r="E2482" s="10" t="s">
        <v>30</v>
      </c>
      <c r="F2482" s="10">
        <v>450</v>
      </c>
      <c r="G2482" s="10">
        <v>490</v>
      </c>
      <c r="H2482" s="11">
        <f>SUMIFS(AA:AA,$A:$A,EOMONTH($A2482,-1),$B:$B,$B2482)</f>
        <v>109</v>
      </c>
      <c r="I2482" s="63">
        <f>ROUND(SUMIFS(AC:AC,$A:$A,EOMONTH($A2482,-1),$B:$B,$B2482),2)</f>
        <v>3.48</v>
      </c>
      <c r="J2482" s="11">
        <f>SUMIFS(AB:AB,$A:$A,EOMONTH($A2482,-1),$B:$B,$B2482)</f>
        <v>6184.89</v>
      </c>
      <c r="K2482" s="13">
        <v>0</v>
      </c>
      <c r="L2482" s="25">
        <v>0</v>
      </c>
      <c r="M2482" s="15">
        <v>0</v>
      </c>
      <c r="N2482" s="14">
        <v>0</v>
      </c>
      <c r="O2482" s="16">
        <v>70</v>
      </c>
      <c r="P2482" s="16">
        <v>5562.85</v>
      </c>
      <c r="Q2482" s="16">
        <v>0</v>
      </c>
      <c r="R2482" s="16">
        <f>Q2482*16.876/100</f>
        <v>0</v>
      </c>
      <c r="S2482" s="17">
        <f t="shared" si="266"/>
        <v>0</v>
      </c>
      <c r="T2482" s="16">
        <v>0</v>
      </c>
      <c r="U2482" s="18">
        <f t="shared" si="267"/>
        <v>53.41</v>
      </c>
      <c r="V2482" s="18">
        <f t="shared" si="268"/>
        <v>0</v>
      </c>
      <c r="W2482" s="18">
        <f t="shared" si="269"/>
        <v>0</v>
      </c>
      <c r="X2482" s="27"/>
      <c r="Y2482" s="19">
        <f t="shared" si="270"/>
        <v>0</v>
      </c>
      <c r="Z2482" s="18">
        <f t="shared" si="271"/>
        <v>34.299999999999997</v>
      </c>
      <c r="AA2482" s="12">
        <v>39</v>
      </c>
      <c r="AB2482" s="12">
        <v>2212.94</v>
      </c>
      <c r="AC2482" s="28">
        <f>+I2482+Y2482-Z2482</f>
        <v>-30.819999999999997</v>
      </c>
      <c r="AD2482" s="20">
        <f t="shared" si="272"/>
        <v>40</v>
      </c>
      <c r="AE2482">
        <v>40</v>
      </c>
    </row>
    <row r="2483" spans="1:31" x14ac:dyDescent="0.25">
      <c r="A2483" s="9">
        <v>45138</v>
      </c>
      <c r="B2483" s="10" t="s">
        <v>401</v>
      </c>
      <c r="C2483" s="10" t="s">
        <v>278</v>
      </c>
      <c r="D2483" s="10" t="s">
        <v>40</v>
      </c>
      <c r="E2483" s="10" t="s">
        <v>30</v>
      </c>
      <c r="F2483" s="10">
        <v>450</v>
      </c>
      <c r="G2483" s="10">
        <v>490</v>
      </c>
      <c r="H2483" s="11">
        <f>SUMIFS(AA:AA,$A:$A,EOMONTH($A2483,-1),$B:$B,$B2483)</f>
        <v>457</v>
      </c>
      <c r="I2483" s="63">
        <f>ROUND(SUMIFS(AC:AC,$A:$A,EOMONTH($A2483,-1),$B:$B,$B2483),2)</f>
        <v>232.24</v>
      </c>
      <c r="J2483" s="11">
        <f>SUMIFS(AB:AB,$A:$A,EOMONTH($A2483,-1),$B:$B,$B2483)</f>
        <v>23678.46</v>
      </c>
      <c r="K2483" s="13">
        <v>0</v>
      </c>
      <c r="L2483" s="25">
        <v>0</v>
      </c>
      <c r="M2483" s="15">
        <v>0</v>
      </c>
      <c r="N2483" s="14">
        <v>0</v>
      </c>
      <c r="O2483" s="16">
        <v>160</v>
      </c>
      <c r="P2483" s="16">
        <v>12795.85</v>
      </c>
      <c r="Q2483" s="16">
        <v>0</v>
      </c>
      <c r="R2483" s="16">
        <f>Q2483*16.876/100</f>
        <v>0</v>
      </c>
      <c r="S2483" s="17">
        <f t="shared" si="266"/>
        <v>0</v>
      </c>
      <c r="T2483" s="16">
        <v>0</v>
      </c>
      <c r="U2483" s="18">
        <f t="shared" si="267"/>
        <v>223.93</v>
      </c>
      <c r="V2483" s="18">
        <f t="shared" si="268"/>
        <v>0</v>
      </c>
      <c r="W2483" s="18">
        <f t="shared" si="269"/>
        <v>0</v>
      </c>
      <c r="X2483" s="27"/>
      <c r="Y2483" s="19">
        <f t="shared" si="270"/>
        <v>0</v>
      </c>
      <c r="Z2483" s="18">
        <f t="shared" si="271"/>
        <v>78.400000000000006</v>
      </c>
      <c r="AA2483" s="12">
        <v>297</v>
      </c>
      <c r="AB2483" s="12">
        <v>15388.41</v>
      </c>
      <c r="AC2483" s="28">
        <f>+I2483+Y2483-Z2483</f>
        <v>153.84</v>
      </c>
      <c r="AD2483" s="20">
        <f t="shared" si="272"/>
        <v>0</v>
      </c>
      <c r="AE2483">
        <v>0</v>
      </c>
    </row>
    <row r="2484" spans="1:31" x14ac:dyDescent="0.25">
      <c r="A2484" s="9">
        <v>45138</v>
      </c>
      <c r="B2484" s="10" t="s">
        <v>402</v>
      </c>
      <c r="C2484" s="10" t="s">
        <v>278</v>
      </c>
      <c r="D2484" s="10" t="s">
        <v>40</v>
      </c>
      <c r="E2484" s="10" t="s">
        <v>30</v>
      </c>
      <c r="F2484" s="10">
        <v>450</v>
      </c>
      <c r="G2484" s="10">
        <v>490</v>
      </c>
      <c r="H2484" s="11">
        <f>SUMIFS(AA:AA,$A:$A,EOMONTH($A2484,-1),$B:$B,$B2484)</f>
        <v>187</v>
      </c>
      <c r="I2484" s="63">
        <f>ROUND(SUMIFS(AC:AC,$A:$A,EOMONTH($A2484,-1),$B:$B,$B2484),2)</f>
        <v>-143.72</v>
      </c>
      <c r="J2484" s="11">
        <f>SUMIFS(AB:AB,$A:$A,EOMONTH($A2484,-1),$B:$B,$B2484)</f>
        <v>9977.8700000000008</v>
      </c>
      <c r="K2484" s="13">
        <v>0</v>
      </c>
      <c r="L2484" s="25">
        <v>0</v>
      </c>
      <c r="M2484" s="15">
        <v>0</v>
      </c>
      <c r="N2484" s="14">
        <v>0</v>
      </c>
      <c r="O2484" s="16">
        <v>70</v>
      </c>
      <c r="P2484" s="16">
        <v>5596.5</v>
      </c>
      <c r="Q2484" s="16">
        <v>0</v>
      </c>
      <c r="R2484" s="16">
        <f>Q2484*16.876/100</f>
        <v>0</v>
      </c>
      <c r="S2484" s="17">
        <f t="shared" si="266"/>
        <v>0</v>
      </c>
      <c r="T2484" s="16">
        <v>0</v>
      </c>
      <c r="U2484" s="18">
        <f t="shared" si="267"/>
        <v>91.63</v>
      </c>
      <c r="V2484" s="18">
        <f t="shared" si="268"/>
        <v>0</v>
      </c>
      <c r="W2484" s="18">
        <f t="shared" si="269"/>
        <v>0</v>
      </c>
      <c r="X2484" s="27"/>
      <c r="Y2484" s="19">
        <f t="shared" si="270"/>
        <v>0</v>
      </c>
      <c r="Z2484" s="18">
        <f t="shared" si="271"/>
        <v>34.299999999999997</v>
      </c>
      <c r="AA2484" s="12">
        <v>117</v>
      </c>
      <c r="AB2484" s="12">
        <v>6242.83</v>
      </c>
      <c r="AC2484" s="28">
        <f>+I2484+Y2484-Z2484</f>
        <v>-178.01999999999998</v>
      </c>
      <c r="AD2484" s="20">
        <f t="shared" si="272"/>
        <v>180</v>
      </c>
      <c r="AE2484">
        <v>180</v>
      </c>
    </row>
    <row r="2485" spans="1:31" x14ac:dyDescent="0.25">
      <c r="A2485" s="9">
        <v>45138</v>
      </c>
      <c r="B2485" s="10" t="s">
        <v>403</v>
      </c>
      <c r="C2485" s="10" t="s">
        <v>278</v>
      </c>
      <c r="D2485" s="10" t="s">
        <v>40</v>
      </c>
      <c r="E2485" s="10" t="s">
        <v>30</v>
      </c>
      <c r="F2485" s="10">
        <v>450</v>
      </c>
      <c r="G2485" s="10">
        <v>490</v>
      </c>
      <c r="H2485" s="11">
        <f>SUMIFS(AA:AA,$A:$A,EOMONTH($A2485,-1),$B:$B,$B2485)</f>
        <v>43</v>
      </c>
      <c r="I2485" s="63">
        <f>ROUND(SUMIFS(AC:AC,$A:$A,EOMONTH($A2485,-1),$B:$B,$B2485),2)</f>
        <v>2.92</v>
      </c>
      <c r="J2485" s="11">
        <f>SUMIFS(AB:AB,$A:$A,EOMONTH($A2485,-1),$B:$B,$B2485)</f>
        <v>4706.3500000000004</v>
      </c>
      <c r="K2485" s="13">
        <v>0</v>
      </c>
      <c r="L2485" s="25">
        <v>0</v>
      </c>
      <c r="M2485" s="15">
        <v>0</v>
      </c>
      <c r="N2485" s="14">
        <v>0</v>
      </c>
      <c r="O2485" s="16">
        <v>0</v>
      </c>
      <c r="P2485" s="16">
        <v>0</v>
      </c>
      <c r="Q2485" s="16">
        <v>0</v>
      </c>
      <c r="R2485" s="16">
        <f>Q2485*16.876/100</f>
        <v>0</v>
      </c>
      <c r="S2485" s="17">
        <f t="shared" si="266"/>
        <v>0</v>
      </c>
      <c r="T2485" s="16">
        <v>0</v>
      </c>
      <c r="U2485" s="18">
        <f t="shared" si="267"/>
        <v>21.07</v>
      </c>
      <c r="V2485" s="18">
        <f t="shared" si="268"/>
        <v>0</v>
      </c>
      <c r="W2485" s="18">
        <f t="shared" si="269"/>
        <v>0</v>
      </c>
      <c r="X2485" s="27"/>
      <c r="Y2485" s="19">
        <f t="shared" si="270"/>
        <v>0</v>
      </c>
      <c r="Z2485" s="18">
        <f t="shared" si="271"/>
        <v>0</v>
      </c>
      <c r="AA2485" s="12">
        <v>43</v>
      </c>
      <c r="AB2485" s="12">
        <v>4706.3500000000004</v>
      </c>
      <c r="AC2485" s="28">
        <f>+I2485+Y2485-Z2485</f>
        <v>2.92</v>
      </c>
      <c r="AD2485" s="20">
        <f t="shared" si="272"/>
        <v>0</v>
      </c>
      <c r="AE2485">
        <v>0</v>
      </c>
    </row>
    <row r="2486" spans="1:31" x14ac:dyDescent="0.25">
      <c r="A2486" s="9">
        <v>45138</v>
      </c>
      <c r="B2486" s="10" t="s">
        <v>404</v>
      </c>
      <c r="C2486" s="10" t="s">
        <v>278</v>
      </c>
      <c r="D2486" s="10" t="s">
        <v>40</v>
      </c>
      <c r="E2486" s="10" t="s">
        <v>30</v>
      </c>
      <c r="F2486" s="10">
        <v>450</v>
      </c>
      <c r="G2486" s="10">
        <v>490</v>
      </c>
      <c r="H2486" s="11">
        <f>SUMIFS(AA:AA,$A:$A,EOMONTH($A2486,-1),$B:$B,$B2486)</f>
        <v>256</v>
      </c>
      <c r="I2486" s="63">
        <f>ROUND(SUMIFS(AC:AC,$A:$A,EOMONTH($A2486,-1),$B:$B,$B2486),2)</f>
        <v>63.46</v>
      </c>
      <c r="J2486" s="11">
        <f>SUMIFS(AB:AB,$A:$A,EOMONTH($A2486,-1),$B:$B,$B2486)</f>
        <v>13883.1</v>
      </c>
      <c r="K2486" s="13">
        <v>0</v>
      </c>
      <c r="L2486" s="25">
        <v>0</v>
      </c>
      <c r="M2486" s="15">
        <v>0</v>
      </c>
      <c r="N2486" s="14">
        <v>0</v>
      </c>
      <c r="O2486" s="16">
        <v>160</v>
      </c>
      <c r="P2486" s="16">
        <v>12753.85</v>
      </c>
      <c r="Q2486" s="16">
        <v>0</v>
      </c>
      <c r="R2486" s="16">
        <f>Q2486*16.876/100</f>
        <v>0</v>
      </c>
      <c r="S2486" s="17">
        <f t="shared" si="266"/>
        <v>0</v>
      </c>
      <c r="T2486" s="16">
        <v>0</v>
      </c>
      <c r="U2486" s="18">
        <f t="shared" si="267"/>
        <v>125.44</v>
      </c>
      <c r="V2486" s="18">
        <f t="shared" si="268"/>
        <v>0</v>
      </c>
      <c r="W2486" s="18">
        <f t="shared" si="269"/>
        <v>0</v>
      </c>
      <c r="X2486" s="27"/>
      <c r="Y2486" s="19">
        <f t="shared" si="270"/>
        <v>0</v>
      </c>
      <c r="Z2486" s="18">
        <f t="shared" si="271"/>
        <v>78.400000000000006</v>
      </c>
      <c r="AA2486" s="12">
        <v>96</v>
      </c>
      <c r="AB2486" s="12">
        <v>5206.16</v>
      </c>
      <c r="AC2486" s="28">
        <f>+I2486+Y2486-Z2486</f>
        <v>-14.940000000000005</v>
      </c>
      <c r="AD2486" s="20">
        <f t="shared" si="272"/>
        <v>20</v>
      </c>
      <c r="AE2486">
        <v>20</v>
      </c>
    </row>
    <row r="2487" spans="1:31" x14ac:dyDescent="0.25">
      <c r="A2487" s="9">
        <v>45138</v>
      </c>
      <c r="B2487" s="10" t="s">
        <v>405</v>
      </c>
      <c r="C2487" s="10" t="s">
        <v>278</v>
      </c>
      <c r="D2487" s="10" t="s">
        <v>40</v>
      </c>
      <c r="E2487" s="10" t="s">
        <v>30</v>
      </c>
      <c r="F2487" s="10">
        <v>745</v>
      </c>
      <c r="G2487" s="10">
        <v>812</v>
      </c>
      <c r="H2487" s="11">
        <f>SUMIFS(AA:AA,$A:$A,EOMONTH($A2487,-1),$B:$B,$B2487)</f>
        <v>581</v>
      </c>
      <c r="I2487" s="63">
        <f>ROUND(SUMIFS(AC:AC,$A:$A,EOMONTH($A2487,-1),$B:$B,$B2487),2)</f>
        <v>271.45</v>
      </c>
      <c r="J2487" s="11">
        <f>SUMIFS(AB:AB,$A:$A,EOMONTH($A2487,-1),$B:$B,$B2487)</f>
        <v>53806.94</v>
      </c>
      <c r="K2487" s="13">
        <v>0</v>
      </c>
      <c r="L2487" s="25">
        <v>0</v>
      </c>
      <c r="M2487" s="15">
        <v>396</v>
      </c>
      <c r="N2487" s="14">
        <v>33577.410000000003</v>
      </c>
      <c r="O2487" s="16">
        <v>273</v>
      </c>
      <c r="P2487" s="16">
        <v>37861.629999999997</v>
      </c>
      <c r="Q2487" s="16">
        <v>0</v>
      </c>
      <c r="R2487" s="16">
        <f>Q2487*16.876/100</f>
        <v>0</v>
      </c>
      <c r="S2487" s="17">
        <f t="shared" si="266"/>
        <v>0</v>
      </c>
      <c r="T2487" s="16">
        <v>0</v>
      </c>
      <c r="U2487" s="18">
        <f t="shared" si="267"/>
        <v>471.77199999999999</v>
      </c>
      <c r="V2487" s="18">
        <f t="shared" si="268"/>
        <v>295.02</v>
      </c>
      <c r="W2487" s="18">
        <f t="shared" si="269"/>
        <v>49.530907800000001</v>
      </c>
      <c r="X2487" s="27"/>
      <c r="Y2487" s="19">
        <f t="shared" si="270"/>
        <v>344.5509078</v>
      </c>
      <c r="Z2487" s="18">
        <f t="shared" si="271"/>
        <v>221.67599999999999</v>
      </c>
      <c r="AA2487" s="12">
        <v>704</v>
      </c>
      <c r="AB2487" s="12">
        <v>62187.1</v>
      </c>
      <c r="AC2487" s="28">
        <f>+I2487+Y2487-Z2487</f>
        <v>394.32490780000006</v>
      </c>
      <c r="AD2487" s="20">
        <f t="shared" si="272"/>
        <v>0</v>
      </c>
      <c r="AE2487">
        <v>0</v>
      </c>
    </row>
    <row r="2488" spans="1:31" x14ac:dyDescent="0.25">
      <c r="A2488" s="9">
        <v>45138</v>
      </c>
      <c r="B2488" s="10" t="s">
        <v>722</v>
      </c>
      <c r="C2488" s="10" t="s">
        <v>278</v>
      </c>
      <c r="D2488" s="10" t="s">
        <v>40</v>
      </c>
      <c r="E2488" s="10" t="s">
        <v>30</v>
      </c>
      <c r="F2488" s="10">
        <v>745</v>
      </c>
      <c r="G2488" s="10">
        <v>812</v>
      </c>
      <c r="H2488" s="11">
        <f>SUMIFS(AA:AA,$A:$A,EOMONTH($A2488,-1),$B:$B,$B2488)</f>
        <v>70</v>
      </c>
      <c r="I2488" s="63">
        <f>ROUND(SUMIFS(AC:AC,$A:$A,EOMONTH($A2488,-1),$B:$B,$B2488),2)</f>
        <v>63.23</v>
      </c>
      <c r="J2488" s="11">
        <f>SUMIFS(AB:AB,$A:$A,EOMONTH($A2488,-1),$B:$B,$B2488)</f>
        <v>6480.97</v>
      </c>
      <c r="K2488" s="13">
        <v>0</v>
      </c>
      <c r="L2488" s="25">
        <v>0</v>
      </c>
      <c r="M2488" s="15">
        <v>0</v>
      </c>
      <c r="N2488" s="14">
        <v>0</v>
      </c>
      <c r="O2488" s="16">
        <v>0</v>
      </c>
      <c r="P2488" s="16">
        <v>0</v>
      </c>
      <c r="Q2488" s="16">
        <v>0</v>
      </c>
      <c r="R2488" s="16">
        <f>Q2488*16.876/100</f>
        <v>0</v>
      </c>
      <c r="S2488" s="17">
        <f t="shared" si="266"/>
        <v>0</v>
      </c>
      <c r="T2488" s="16">
        <v>0</v>
      </c>
      <c r="U2488" s="18">
        <f t="shared" si="267"/>
        <v>56.84</v>
      </c>
      <c r="V2488" s="18">
        <f t="shared" si="268"/>
        <v>0</v>
      </c>
      <c r="W2488" s="18">
        <f t="shared" si="269"/>
        <v>0</v>
      </c>
      <c r="X2488" s="27"/>
      <c r="Y2488" s="19">
        <f t="shared" si="270"/>
        <v>0</v>
      </c>
      <c r="Z2488" s="18">
        <f t="shared" si="271"/>
        <v>0</v>
      </c>
      <c r="AA2488" s="12">
        <v>70</v>
      </c>
      <c r="AB2488" s="12">
        <v>6480.97</v>
      </c>
      <c r="AC2488" s="28">
        <f>+I2488+Y2488-Z2488</f>
        <v>63.23</v>
      </c>
      <c r="AD2488" s="20">
        <f t="shared" si="272"/>
        <v>0</v>
      </c>
      <c r="AE2488">
        <v>0</v>
      </c>
    </row>
    <row r="2489" spans="1:31" x14ac:dyDescent="0.25">
      <c r="A2489" s="9">
        <v>45138</v>
      </c>
      <c r="B2489" s="10" t="s">
        <v>723</v>
      </c>
      <c r="C2489" s="10" t="s">
        <v>278</v>
      </c>
      <c r="D2489" s="10" t="s">
        <v>40</v>
      </c>
      <c r="E2489" s="10" t="s">
        <v>30</v>
      </c>
      <c r="F2489" s="10">
        <v>745</v>
      </c>
      <c r="G2489" s="10">
        <v>812</v>
      </c>
      <c r="H2489" s="11">
        <f>SUMIFS(AA:AA,$A:$A,EOMONTH($A2489,-1),$B:$B,$B2489)</f>
        <v>28</v>
      </c>
      <c r="I2489" s="63">
        <f>ROUND(SUMIFS(AC:AC,$A:$A,EOMONTH($A2489,-1),$B:$B,$B2489),2)</f>
        <v>26.69</v>
      </c>
      <c r="J2489" s="11">
        <f>SUMIFS(AB:AB,$A:$A,EOMONTH($A2489,-1),$B:$B,$B2489)</f>
        <v>2605.98</v>
      </c>
      <c r="K2489" s="13">
        <v>0</v>
      </c>
      <c r="L2489" s="25">
        <v>0</v>
      </c>
      <c r="M2489" s="15">
        <v>0</v>
      </c>
      <c r="N2489" s="14">
        <v>0</v>
      </c>
      <c r="O2489" s="16">
        <v>0</v>
      </c>
      <c r="P2489" s="16">
        <v>0</v>
      </c>
      <c r="Q2489" s="16">
        <v>0</v>
      </c>
      <c r="R2489" s="16">
        <f>Q2489*16.876/100</f>
        <v>0</v>
      </c>
      <c r="S2489" s="17">
        <f t="shared" si="266"/>
        <v>0</v>
      </c>
      <c r="T2489" s="16">
        <v>0</v>
      </c>
      <c r="U2489" s="18">
        <f t="shared" si="267"/>
        <v>22.736000000000001</v>
      </c>
      <c r="V2489" s="18">
        <f t="shared" si="268"/>
        <v>0</v>
      </c>
      <c r="W2489" s="18">
        <f t="shared" si="269"/>
        <v>0</v>
      </c>
      <c r="X2489" s="27"/>
      <c r="Y2489" s="19">
        <f t="shared" si="270"/>
        <v>0</v>
      </c>
      <c r="Z2489" s="18">
        <f t="shared" si="271"/>
        <v>0</v>
      </c>
      <c r="AA2489" s="12">
        <v>28</v>
      </c>
      <c r="AB2489" s="12">
        <v>2605.98</v>
      </c>
      <c r="AC2489" s="28">
        <f>+I2489+Y2489-Z2489</f>
        <v>26.69</v>
      </c>
      <c r="AD2489" s="20">
        <f t="shared" si="272"/>
        <v>0</v>
      </c>
      <c r="AE2489">
        <v>0</v>
      </c>
    </row>
    <row r="2490" spans="1:31" x14ac:dyDescent="0.25">
      <c r="A2490" s="9">
        <v>45138</v>
      </c>
      <c r="B2490" s="10" t="s">
        <v>406</v>
      </c>
      <c r="C2490" s="10" t="s">
        <v>278</v>
      </c>
      <c r="D2490" s="10" t="s">
        <v>40</v>
      </c>
      <c r="E2490" s="10" t="s">
        <v>30</v>
      </c>
      <c r="F2490" s="10">
        <v>745</v>
      </c>
      <c r="G2490" s="10">
        <v>812</v>
      </c>
      <c r="H2490" s="11">
        <f>SUMIFS(AA:AA,$A:$A,EOMONTH($A2490,-1),$B:$B,$B2490)</f>
        <v>105</v>
      </c>
      <c r="I2490" s="63">
        <f>ROUND(SUMIFS(AC:AC,$A:$A,EOMONTH($A2490,-1),$B:$B,$B2490),2)</f>
        <v>14.59</v>
      </c>
      <c r="J2490" s="11">
        <f>SUMIFS(AB:AB,$A:$A,EOMONTH($A2490,-1),$B:$B,$B2490)</f>
        <v>9828.92</v>
      </c>
      <c r="K2490" s="13">
        <v>0</v>
      </c>
      <c r="L2490" s="25">
        <v>0</v>
      </c>
      <c r="M2490" s="15">
        <v>213</v>
      </c>
      <c r="N2490" s="14">
        <v>17933.66</v>
      </c>
      <c r="O2490" s="16">
        <v>100</v>
      </c>
      <c r="P2490" s="16">
        <v>14206.4</v>
      </c>
      <c r="Q2490" s="16">
        <v>0</v>
      </c>
      <c r="R2490" s="16">
        <f>Q2490*16.876/100</f>
        <v>0</v>
      </c>
      <c r="S2490" s="17">
        <f t="shared" si="266"/>
        <v>0</v>
      </c>
      <c r="T2490" s="16">
        <v>0</v>
      </c>
      <c r="U2490" s="18">
        <f t="shared" si="267"/>
        <v>85.26</v>
      </c>
      <c r="V2490" s="18">
        <f t="shared" si="268"/>
        <v>158.685</v>
      </c>
      <c r="W2490" s="18">
        <f t="shared" si="269"/>
        <v>26.641624650000004</v>
      </c>
      <c r="X2490" s="27"/>
      <c r="Y2490" s="19">
        <f t="shared" si="270"/>
        <v>185.32662465000001</v>
      </c>
      <c r="Z2490" s="18">
        <f t="shared" si="271"/>
        <v>81.2</v>
      </c>
      <c r="AA2490" s="12">
        <v>218</v>
      </c>
      <c r="AB2490" s="12">
        <v>18401.7</v>
      </c>
      <c r="AC2490" s="28">
        <f>+I2490+Y2490-Z2490</f>
        <v>118.71662465000001</v>
      </c>
      <c r="AD2490" s="20">
        <f t="shared" si="272"/>
        <v>0</v>
      </c>
      <c r="AE2490">
        <v>0</v>
      </c>
    </row>
    <row r="2491" spans="1:31" x14ac:dyDescent="0.25">
      <c r="A2491" s="9">
        <v>45138</v>
      </c>
      <c r="B2491" s="10" t="s">
        <v>407</v>
      </c>
      <c r="C2491" s="10" t="s">
        <v>278</v>
      </c>
      <c r="D2491" s="10" t="s">
        <v>40</v>
      </c>
      <c r="E2491" s="10" t="s">
        <v>30</v>
      </c>
      <c r="F2491" s="10">
        <v>745</v>
      </c>
      <c r="G2491" s="10">
        <v>812</v>
      </c>
      <c r="H2491" s="11">
        <f>SUMIFS(AA:AA,$A:$A,EOMONTH($A2491,-1),$B:$B,$B2491)</f>
        <v>261</v>
      </c>
      <c r="I2491" s="63">
        <f>ROUND(SUMIFS(AC:AC,$A:$A,EOMONTH($A2491,-1),$B:$B,$B2491),2)</f>
        <v>73.3</v>
      </c>
      <c r="J2491" s="11">
        <f>SUMIFS(AB:AB,$A:$A,EOMONTH($A2491,-1),$B:$B,$B2491)</f>
        <v>24121.41</v>
      </c>
      <c r="K2491" s="13">
        <v>0</v>
      </c>
      <c r="L2491" s="25">
        <v>0</v>
      </c>
      <c r="M2491" s="15">
        <v>0</v>
      </c>
      <c r="N2491" s="14">
        <v>0</v>
      </c>
      <c r="O2491" s="16">
        <v>200</v>
      </c>
      <c r="P2491" s="16">
        <v>28567.200000000001</v>
      </c>
      <c r="Q2491" s="16">
        <v>0</v>
      </c>
      <c r="R2491" s="16">
        <f>Q2491*16.876/100</f>
        <v>0</v>
      </c>
      <c r="S2491" s="17">
        <f t="shared" si="266"/>
        <v>0</v>
      </c>
      <c r="T2491" s="16">
        <v>0</v>
      </c>
      <c r="U2491" s="18">
        <f t="shared" si="267"/>
        <v>211.93199999999999</v>
      </c>
      <c r="V2491" s="18">
        <f t="shared" si="268"/>
        <v>0</v>
      </c>
      <c r="W2491" s="18">
        <f t="shared" si="269"/>
        <v>0</v>
      </c>
      <c r="X2491" s="27"/>
      <c r="Y2491" s="19">
        <f t="shared" si="270"/>
        <v>0</v>
      </c>
      <c r="Z2491" s="18">
        <f t="shared" si="271"/>
        <v>162.4</v>
      </c>
      <c r="AA2491" s="12">
        <v>61</v>
      </c>
      <c r="AB2491" s="12">
        <v>5637.57</v>
      </c>
      <c r="AC2491" s="28">
        <f>+I2491+Y2491-Z2491</f>
        <v>-89.100000000000009</v>
      </c>
      <c r="AD2491" s="20">
        <f t="shared" si="272"/>
        <v>90</v>
      </c>
      <c r="AE2491">
        <v>90</v>
      </c>
    </row>
    <row r="2492" spans="1:31" x14ac:dyDescent="0.25">
      <c r="A2492" s="9">
        <v>45138</v>
      </c>
      <c r="B2492" s="10" t="s">
        <v>408</v>
      </c>
      <c r="C2492" s="10" t="s">
        <v>278</v>
      </c>
      <c r="D2492" s="10" t="s">
        <v>40</v>
      </c>
      <c r="E2492" s="10" t="s">
        <v>30</v>
      </c>
      <c r="F2492" s="10">
        <v>745</v>
      </c>
      <c r="G2492" s="10">
        <v>812</v>
      </c>
      <c r="H2492" s="11">
        <f>SUMIFS(AA:AA,$A:$A,EOMONTH($A2492,-1),$B:$B,$B2492)</f>
        <v>267</v>
      </c>
      <c r="I2492" s="63">
        <f>ROUND(SUMIFS(AC:AC,$A:$A,EOMONTH($A2492,-1),$B:$B,$B2492),2)</f>
        <v>-108.74</v>
      </c>
      <c r="J2492" s="11">
        <f>SUMIFS(AB:AB,$A:$A,EOMONTH($A2492,-1),$B:$B,$B2492)</f>
        <v>51397.5</v>
      </c>
      <c r="K2492" s="13">
        <v>0</v>
      </c>
      <c r="L2492" s="25">
        <v>0</v>
      </c>
      <c r="M2492" s="15">
        <v>0</v>
      </c>
      <c r="N2492" s="14">
        <v>0</v>
      </c>
      <c r="O2492" s="16">
        <v>120</v>
      </c>
      <c r="P2492" s="16">
        <v>16207.67</v>
      </c>
      <c r="Q2492" s="16">
        <v>0</v>
      </c>
      <c r="R2492" s="16">
        <f>Q2492*16.876/100</f>
        <v>0</v>
      </c>
      <c r="S2492" s="17">
        <f t="shared" si="266"/>
        <v>0</v>
      </c>
      <c r="T2492" s="16">
        <v>0</v>
      </c>
      <c r="U2492" s="18">
        <f t="shared" si="267"/>
        <v>216.804</v>
      </c>
      <c r="V2492" s="18">
        <f t="shared" si="268"/>
        <v>0</v>
      </c>
      <c r="W2492" s="18">
        <f t="shared" si="269"/>
        <v>0</v>
      </c>
      <c r="X2492" s="27"/>
      <c r="Y2492" s="19">
        <f t="shared" si="270"/>
        <v>0</v>
      </c>
      <c r="Z2492" s="18">
        <f t="shared" si="271"/>
        <v>97.44</v>
      </c>
      <c r="AA2492" s="12">
        <v>147</v>
      </c>
      <c r="AB2492" s="12">
        <v>28297.5</v>
      </c>
      <c r="AC2492" s="28">
        <f>+I2492+Y2492-Z2492</f>
        <v>-206.18</v>
      </c>
      <c r="AD2492" s="20">
        <f t="shared" si="272"/>
        <v>210</v>
      </c>
      <c r="AE2492">
        <v>210</v>
      </c>
    </row>
    <row r="2493" spans="1:31" x14ac:dyDescent="0.25">
      <c r="A2493" s="9">
        <v>45138</v>
      </c>
      <c r="B2493" s="10" t="s">
        <v>409</v>
      </c>
      <c r="C2493" s="10" t="s">
        <v>278</v>
      </c>
      <c r="D2493" s="10" t="s">
        <v>40</v>
      </c>
      <c r="E2493" s="10" t="s">
        <v>30</v>
      </c>
      <c r="F2493" s="10">
        <v>745</v>
      </c>
      <c r="G2493" s="10">
        <v>812</v>
      </c>
      <c r="H2493" s="11">
        <f>SUMIFS(AA:AA,$A:$A,EOMONTH($A2493,-1),$B:$B,$B2493)</f>
        <v>207</v>
      </c>
      <c r="I2493" s="63">
        <f>ROUND(SUMIFS(AC:AC,$A:$A,EOMONTH($A2493,-1),$B:$B,$B2493),2)</f>
        <v>-43.49</v>
      </c>
      <c r="J2493" s="11">
        <f>SUMIFS(AB:AB,$A:$A,EOMONTH($A2493,-1),$B:$B,$B2493)</f>
        <v>18351.509999999998</v>
      </c>
      <c r="K2493" s="13">
        <v>0</v>
      </c>
      <c r="L2493" s="25">
        <v>0</v>
      </c>
      <c r="M2493" s="15">
        <v>0</v>
      </c>
      <c r="N2493" s="14">
        <v>0</v>
      </c>
      <c r="O2493" s="16">
        <v>17</v>
      </c>
      <c r="P2493" s="16">
        <v>2388.84</v>
      </c>
      <c r="Q2493" s="16">
        <v>0</v>
      </c>
      <c r="R2493" s="16">
        <f>Q2493*16.876/100</f>
        <v>0</v>
      </c>
      <c r="S2493" s="17">
        <f t="shared" si="266"/>
        <v>0</v>
      </c>
      <c r="T2493" s="16">
        <v>0</v>
      </c>
      <c r="U2493" s="18">
        <f t="shared" si="267"/>
        <v>168.084</v>
      </c>
      <c r="V2493" s="18">
        <f t="shared" si="268"/>
        <v>0</v>
      </c>
      <c r="W2493" s="18">
        <f t="shared" si="269"/>
        <v>0</v>
      </c>
      <c r="X2493" s="27"/>
      <c r="Y2493" s="19">
        <f t="shared" si="270"/>
        <v>0</v>
      </c>
      <c r="Z2493" s="18">
        <f t="shared" si="271"/>
        <v>13.804</v>
      </c>
      <c r="AA2493" s="12">
        <v>190</v>
      </c>
      <c r="AB2493" s="12">
        <v>16844.38</v>
      </c>
      <c r="AC2493" s="28">
        <f>+I2493+Y2493-Z2493</f>
        <v>-57.294000000000004</v>
      </c>
      <c r="AD2493" s="20">
        <f t="shared" si="272"/>
        <v>60</v>
      </c>
      <c r="AE2493">
        <v>60</v>
      </c>
    </row>
    <row r="2494" spans="1:31" x14ac:dyDescent="0.25">
      <c r="A2494" s="9">
        <v>45138</v>
      </c>
      <c r="B2494" s="10" t="s">
        <v>410</v>
      </c>
      <c r="C2494" s="10" t="s">
        <v>278</v>
      </c>
      <c r="D2494" s="10" t="s">
        <v>40</v>
      </c>
      <c r="E2494" s="10" t="s">
        <v>30</v>
      </c>
      <c r="F2494" s="10">
        <v>745</v>
      </c>
      <c r="G2494" s="10">
        <v>812</v>
      </c>
      <c r="H2494" s="11">
        <f>SUMIFS(AA:AA,$A:$A,EOMONTH($A2494,-1),$B:$B,$B2494)</f>
        <v>81</v>
      </c>
      <c r="I2494" s="63">
        <f>ROUND(SUMIFS(AC:AC,$A:$A,EOMONTH($A2494,-1),$B:$B,$B2494),2)</f>
        <v>-4.32</v>
      </c>
      <c r="J2494" s="11">
        <f>SUMIFS(AB:AB,$A:$A,EOMONTH($A2494,-1),$B:$B,$B2494)</f>
        <v>7431.31</v>
      </c>
      <c r="K2494" s="13">
        <v>0</v>
      </c>
      <c r="L2494" s="25">
        <v>0</v>
      </c>
      <c r="M2494" s="15">
        <v>212</v>
      </c>
      <c r="N2494" s="14">
        <v>17818.080000000002</v>
      </c>
      <c r="O2494" s="16">
        <v>80</v>
      </c>
      <c r="P2494" s="16">
        <v>11396</v>
      </c>
      <c r="Q2494" s="16">
        <v>0</v>
      </c>
      <c r="R2494" s="16">
        <f>Q2494*16.876/100</f>
        <v>0</v>
      </c>
      <c r="S2494" s="17">
        <f t="shared" si="266"/>
        <v>0</v>
      </c>
      <c r="T2494" s="16">
        <v>0</v>
      </c>
      <c r="U2494" s="18">
        <f t="shared" si="267"/>
        <v>65.772000000000006</v>
      </c>
      <c r="V2494" s="18">
        <f t="shared" si="268"/>
        <v>157.94</v>
      </c>
      <c r="W2494" s="18">
        <f t="shared" si="269"/>
        <v>26.516546600000002</v>
      </c>
      <c r="X2494" s="27"/>
      <c r="Y2494" s="19">
        <f t="shared" si="270"/>
        <v>184.4565466</v>
      </c>
      <c r="Z2494" s="18">
        <f t="shared" si="271"/>
        <v>64.959999999999994</v>
      </c>
      <c r="AA2494" s="12">
        <v>213</v>
      </c>
      <c r="AB2494" s="12">
        <v>17909.82</v>
      </c>
      <c r="AC2494" s="28">
        <f>+I2494+Y2494-Z2494</f>
        <v>115.17654660000001</v>
      </c>
      <c r="AD2494" s="20">
        <f t="shared" si="272"/>
        <v>0</v>
      </c>
      <c r="AE2494">
        <v>0</v>
      </c>
    </row>
    <row r="2495" spans="1:31" x14ac:dyDescent="0.25">
      <c r="A2495" s="9">
        <v>45138</v>
      </c>
      <c r="B2495" s="10" t="s">
        <v>411</v>
      </c>
      <c r="C2495" s="10" t="s">
        <v>278</v>
      </c>
      <c r="D2495" s="10" t="s">
        <v>40</v>
      </c>
      <c r="E2495" s="10" t="s">
        <v>30</v>
      </c>
      <c r="F2495" s="10">
        <v>840</v>
      </c>
      <c r="G2495" s="10">
        <v>916</v>
      </c>
      <c r="H2495" s="11">
        <f>SUMIFS(AA:AA,$A:$A,EOMONTH($A2495,-1),$B:$B,$B2495)</f>
        <v>74</v>
      </c>
      <c r="I2495" s="63">
        <f>ROUND(SUMIFS(AC:AC,$A:$A,EOMONTH($A2495,-1),$B:$B,$B2495),2)</f>
        <v>-313.68</v>
      </c>
      <c r="J2495" s="11">
        <f>SUMIFS(AB:AB,$A:$A,EOMONTH($A2495,-1),$B:$B,$B2495)</f>
        <v>7153.4</v>
      </c>
      <c r="K2495" s="13">
        <v>0</v>
      </c>
      <c r="L2495" s="25">
        <v>0</v>
      </c>
      <c r="M2495" s="15">
        <v>828</v>
      </c>
      <c r="N2495" s="14">
        <v>73201.02</v>
      </c>
      <c r="O2495" s="16">
        <v>602</v>
      </c>
      <c r="P2495" s="16">
        <v>91870.5</v>
      </c>
      <c r="Q2495" s="16">
        <v>0</v>
      </c>
      <c r="R2495" s="16">
        <f>Q2495*16.876/100</f>
        <v>0</v>
      </c>
      <c r="S2495" s="17">
        <f t="shared" si="266"/>
        <v>0</v>
      </c>
      <c r="T2495" s="16">
        <v>0</v>
      </c>
      <c r="U2495" s="18">
        <f t="shared" si="267"/>
        <v>67.784000000000006</v>
      </c>
      <c r="V2495" s="18">
        <f t="shared" si="268"/>
        <v>695.52</v>
      </c>
      <c r="W2495" s="18">
        <f t="shared" si="269"/>
        <v>116.77085280000001</v>
      </c>
      <c r="X2495" s="27"/>
      <c r="Y2495" s="19">
        <f t="shared" si="270"/>
        <v>812.29085280000004</v>
      </c>
      <c r="Z2495" s="18">
        <f t="shared" si="271"/>
        <v>551.43200000000002</v>
      </c>
      <c r="AA2495" s="12">
        <v>300</v>
      </c>
      <c r="AB2495" s="12">
        <v>26408.47</v>
      </c>
      <c r="AC2495" s="28">
        <f>+I2495+Y2495-Z2495</f>
        <v>-52.821147199999984</v>
      </c>
      <c r="AD2495" s="20">
        <f t="shared" si="272"/>
        <v>60</v>
      </c>
      <c r="AE2495">
        <v>60</v>
      </c>
    </row>
    <row r="2496" spans="1:31" x14ac:dyDescent="0.25">
      <c r="A2496" s="9">
        <v>45138</v>
      </c>
      <c r="B2496" s="10" t="s">
        <v>412</v>
      </c>
      <c r="C2496" s="10" t="s">
        <v>278</v>
      </c>
      <c r="D2496" s="10" t="s">
        <v>29</v>
      </c>
      <c r="E2496" s="10" t="s">
        <v>30</v>
      </c>
      <c r="F2496" s="10"/>
      <c r="G2496" s="10">
        <v>0</v>
      </c>
      <c r="H2496" s="11">
        <f>SUMIFS(AA:AA,$A:$A,EOMONTH($A2496,-1),$B:$B,$B2496)</f>
        <v>108</v>
      </c>
      <c r="I2496" s="63">
        <f>ROUND(SUMIFS(AC:AC,$A:$A,EOMONTH($A2496,-1),$B:$B,$B2496),2)</f>
        <v>4.88</v>
      </c>
      <c r="J2496" s="11">
        <f>SUMIFS(AB:AB,$A:$A,EOMONTH($A2496,-1),$B:$B,$B2496)</f>
        <v>22572</v>
      </c>
      <c r="K2496" s="13">
        <v>0</v>
      </c>
      <c r="L2496" s="25">
        <v>0</v>
      </c>
      <c r="M2496" s="15">
        <v>0</v>
      </c>
      <c r="N2496" s="14">
        <v>0</v>
      </c>
      <c r="O2496" s="16">
        <v>0</v>
      </c>
      <c r="P2496" s="16">
        <v>0</v>
      </c>
      <c r="Q2496" s="16">
        <v>0</v>
      </c>
      <c r="R2496" s="16">
        <f>Q2496*16.876/100</f>
        <v>0</v>
      </c>
      <c r="S2496" s="17">
        <f t="shared" si="266"/>
        <v>0</v>
      </c>
      <c r="T2496" s="16">
        <v>0</v>
      </c>
      <c r="U2496" s="18">
        <f t="shared" si="267"/>
        <v>0</v>
      </c>
      <c r="V2496" s="18">
        <f t="shared" si="268"/>
        <v>0</v>
      </c>
      <c r="W2496" s="18">
        <f t="shared" si="269"/>
        <v>0</v>
      </c>
      <c r="X2496" s="27"/>
      <c r="Y2496" s="19">
        <f t="shared" si="270"/>
        <v>0</v>
      </c>
      <c r="Z2496" s="18">
        <f t="shared" si="271"/>
        <v>0</v>
      </c>
      <c r="AA2496" s="12">
        <v>108</v>
      </c>
      <c r="AB2496" s="12">
        <v>22572</v>
      </c>
      <c r="AC2496" s="28">
        <f>+I2496+Y2496-Z2496</f>
        <v>4.88</v>
      </c>
      <c r="AD2496" s="20">
        <f t="shared" si="272"/>
        <v>0</v>
      </c>
      <c r="AE2496">
        <v>0</v>
      </c>
    </row>
    <row r="2497" spans="1:31" x14ac:dyDescent="0.25">
      <c r="A2497" s="9">
        <v>45138</v>
      </c>
      <c r="B2497" s="10" t="s">
        <v>413</v>
      </c>
      <c r="C2497" s="10" t="s">
        <v>278</v>
      </c>
      <c r="D2497" s="10" t="s">
        <v>40</v>
      </c>
      <c r="E2497" s="10" t="s">
        <v>30</v>
      </c>
      <c r="F2497" s="10">
        <v>840</v>
      </c>
      <c r="G2497" s="10">
        <v>916</v>
      </c>
      <c r="H2497" s="11">
        <f>SUMIFS(AA:AA,$A:$A,EOMONTH($A2497,-1),$B:$B,$B2497)</f>
        <v>117</v>
      </c>
      <c r="I2497" s="63">
        <f>ROUND(SUMIFS(AC:AC,$A:$A,EOMONTH($A2497,-1),$B:$B,$B2497),2)</f>
        <v>-241.95</v>
      </c>
      <c r="J2497" s="11">
        <f>SUMIFS(AB:AB,$A:$A,EOMONTH($A2497,-1),$B:$B,$B2497)</f>
        <v>11517.91</v>
      </c>
      <c r="K2497" s="13">
        <v>0</v>
      </c>
      <c r="L2497" s="25">
        <v>0</v>
      </c>
      <c r="M2497" s="15">
        <v>228</v>
      </c>
      <c r="N2497" s="14">
        <v>19895.73</v>
      </c>
      <c r="O2497" s="16">
        <v>186</v>
      </c>
      <c r="P2497" s="16">
        <v>28720.44</v>
      </c>
      <c r="Q2497" s="16">
        <v>0</v>
      </c>
      <c r="R2497" s="16">
        <f>Q2497*16.876/100</f>
        <v>0</v>
      </c>
      <c r="S2497" s="17">
        <f t="shared" si="266"/>
        <v>0</v>
      </c>
      <c r="T2497" s="16">
        <v>0</v>
      </c>
      <c r="U2497" s="18">
        <f t="shared" si="267"/>
        <v>107.172</v>
      </c>
      <c r="V2497" s="18">
        <f t="shared" si="268"/>
        <v>191.52</v>
      </c>
      <c r="W2497" s="18">
        <f t="shared" si="269"/>
        <v>32.1542928</v>
      </c>
      <c r="X2497" s="27"/>
      <c r="Y2497" s="19">
        <f t="shared" si="270"/>
        <v>223.67429280000002</v>
      </c>
      <c r="Z2497" s="18">
        <f t="shared" si="271"/>
        <v>170.376</v>
      </c>
      <c r="AA2497" s="12">
        <v>159</v>
      </c>
      <c r="AB2497" s="12">
        <v>14168.11</v>
      </c>
      <c r="AC2497" s="28">
        <f>+I2497+Y2497-Z2497</f>
        <v>-188.65170719999998</v>
      </c>
      <c r="AD2497" s="20">
        <f t="shared" si="272"/>
        <v>190</v>
      </c>
      <c r="AE2497">
        <v>190</v>
      </c>
    </row>
    <row r="2498" spans="1:31" x14ac:dyDescent="0.25">
      <c r="A2498" s="9">
        <v>45138</v>
      </c>
      <c r="B2498" s="10" t="s">
        <v>414</v>
      </c>
      <c r="C2498" s="10" t="s">
        <v>278</v>
      </c>
      <c r="D2498" s="10" t="s">
        <v>40</v>
      </c>
      <c r="E2498" s="10" t="s">
        <v>30</v>
      </c>
      <c r="F2498" s="10">
        <v>840</v>
      </c>
      <c r="G2498" s="10">
        <v>916</v>
      </c>
      <c r="H2498" s="11">
        <f>SUMIFS(AA:AA,$A:$A,EOMONTH($A2498,-1),$B:$B,$B2498)</f>
        <v>188</v>
      </c>
      <c r="I2498" s="63">
        <f>ROUND(SUMIFS(AC:AC,$A:$A,EOMONTH($A2498,-1),$B:$B,$B2498),2)</f>
        <v>-196.12</v>
      </c>
      <c r="J2498" s="11">
        <f>SUMIFS(AB:AB,$A:$A,EOMONTH($A2498,-1),$B:$B,$B2498)</f>
        <v>18706.45</v>
      </c>
      <c r="K2498" s="13">
        <v>0</v>
      </c>
      <c r="L2498" s="25">
        <v>0</v>
      </c>
      <c r="M2498" s="15">
        <v>159</v>
      </c>
      <c r="N2498" s="14">
        <v>13866.24</v>
      </c>
      <c r="O2498" s="16">
        <v>204</v>
      </c>
      <c r="P2498" s="16">
        <v>31692.42</v>
      </c>
      <c r="Q2498" s="16">
        <v>0</v>
      </c>
      <c r="R2498" s="16">
        <f>Q2498*16.876/100</f>
        <v>0</v>
      </c>
      <c r="S2498" s="17">
        <f t="shared" si="266"/>
        <v>0</v>
      </c>
      <c r="T2498" s="16">
        <v>0</v>
      </c>
      <c r="U2498" s="18">
        <f t="shared" si="267"/>
        <v>172.208</v>
      </c>
      <c r="V2498" s="18">
        <f t="shared" si="268"/>
        <v>133.56</v>
      </c>
      <c r="W2498" s="18">
        <f t="shared" si="269"/>
        <v>22.423388400000004</v>
      </c>
      <c r="X2498" s="27"/>
      <c r="Y2498" s="19">
        <f t="shared" si="270"/>
        <v>155.9833884</v>
      </c>
      <c r="Z2498" s="18">
        <f t="shared" si="271"/>
        <v>186.864</v>
      </c>
      <c r="AA2498" s="12">
        <v>143</v>
      </c>
      <c r="AB2498" s="12">
        <v>12928.78</v>
      </c>
      <c r="AC2498" s="28">
        <f>+I2498+Y2498-Z2498</f>
        <v>-227.00061160000001</v>
      </c>
      <c r="AD2498" s="20">
        <f t="shared" si="272"/>
        <v>230</v>
      </c>
      <c r="AE2498">
        <v>230</v>
      </c>
    </row>
    <row r="2499" spans="1:31" x14ac:dyDescent="0.25">
      <c r="A2499" s="9">
        <v>45138</v>
      </c>
      <c r="B2499" s="10" t="s">
        <v>415</v>
      </c>
      <c r="C2499" s="10" t="s">
        <v>278</v>
      </c>
      <c r="D2499" s="10" t="s">
        <v>40</v>
      </c>
      <c r="E2499" s="10" t="s">
        <v>30</v>
      </c>
      <c r="F2499" s="10">
        <v>840</v>
      </c>
      <c r="G2499" s="10">
        <v>916</v>
      </c>
      <c r="H2499" s="11">
        <f>SUMIFS(AA:AA,$A:$A,EOMONTH($A2499,-1),$B:$B,$B2499)</f>
        <v>33</v>
      </c>
      <c r="I2499" s="63">
        <f>ROUND(SUMIFS(AC:AC,$A:$A,EOMONTH($A2499,-1),$B:$B,$B2499),2)</f>
        <v>-118.2</v>
      </c>
      <c r="J2499" s="11">
        <f>SUMIFS(AB:AB,$A:$A,EOMONTH($A2499,-1),$B:$B,$B2499)</f>
        <v>3171.62</v>
      </c>
      <c r="K2499" s="13">
        <v>0</v>
      </c>
      <c r="L2499" s="25">
        <v>0</v>
      </c>
      <c r="M2499" s="15">
        <v>319</v>
      </c>
      <c r="N2499" s="14">
        <v>27860.39</v>
      </c>
      <c r="O2499" s="16">
        <v>171</v>
      </c>
      <c r="P2499" s="16">
        <v>25645.23</v>
      </c>
      <c r="Q2499" s="16">
        <v>0</v>
      </c>
      <c r="R2499" s="16">
        <f>Q2499*16.876/100</f>
        <v>0</v>
      </c>
      <c r="S2499" s="17">
        <f t="shared" si="266"/>
        <v>0</v>
      </c>
      <c r="T2499" s="16">
        <v>0</v>
      </c>
      <c r="U2499" s="18">
        <f t="shared" si="267"/>
        <v>30.228000000000002</v>
      </c>
      <c r="V2499" s="18">
        <f t="shared" si="268"/>
        <v>267.95999999999998</v>
      </c>
      <c r="W2499" s="18">
        <f t="shared" si="269"/>
        <v>44.987804400000002</v>
      </c>
      <c r="X2499" s="27"/>
      <c r="Y2499" s="19">
        <f t="shared" si="270"/>
        <v>312.9478044</v>
      </c>
      <c r="Z2499" s="18">
        <f t="shared" si="271"/>
        <v>156.636</v>
      </c>
      <c r="AA2499" s="12">
        <v>181</v>
      </c>
      <c r="AB2499" s="12">
        <v>15775.1</v>
      </c>
      <c r="AC2499" s="28">
        <f>+I2499+Y2499-Z2499</f>
        <v>38.111804400000011</v>
      </c>
      <c r="AD2499" s="20">
        <f t="shared" si="272"/>
        <v>0</v>
      </c>
      <c r="AE2499">
        <v>0</v>
      </c>
    </row>
    <row r="2500" spans="1:31" x14ac:dyDescent="0.25">
      <c r="A2500" s="9">
        <v>45138</v>
      </c>
      <c r="B2500" s="10" t="s">
        <v>416</v>
      </c>
      <c r="C2500" s="10" t="s">
        <v>278</v>
      </c>
      <c r="D2500" s="10" t="s">
        <v>40</v>
      </c>
      <c r="E2500" s="10" t="s">
        <v>30</v>
      </c>
      <c r="F2500" s="10">
        <v>840</v>
      </c>
      <c r="G2500" s="10">
        <v>916</v>
      </c>
      <c r="H2500" s="11">
        <f>SUMIFS(AA:AA,$A:$A,EOMONTH($A2500,-1),$B:$B,$B2500)</f>
        <v>40</v>
      </c>
      <c r="I2500" s="63">
        <f>ROUND(SUMIFS(AC:AC,$A:$A,EOMONTH($A2500,-1),$B:$B,$B2500),2)</f>
        <v>-278.12</v>
      </c>
      <c r="J2500" s="11">
        <f>SUMIFS(AB:AB,$A:$A,EOMONTH($A2500,-1),$B:$B,$B2500)</f>
        <v>3852.63</v>
      </c>
      <c r="K2500" s="13">
        <v>0</v>
      </c>
      <c r="L2500" s="25">
        <v>0</v>
      </c>
      <c r="M2500" s="15">
        <v>588</v>
      </c>
      <c r="N2500" s="14">
        <v>51523.08</v>
      </c>
      <c r="O2500" s="16">
        <v>419</v>
      </c>
      <c r="P2500" s="16">
        <v>63567.57</v>
      </c>
      <c r="Q2500" s="16">
        <v>0</v>
      </c>
      <c r="R2500" s="16">
        <f>Q2500*16.876/100</f>
        <v>0</v>
      </c>
      <c r="S2500" s="17">
        <f t="shared" si="266"/>
        <v>0</v>
      </c>
      <c r="T2500" s="16">
        <v>0</v>
      </c>
      <c r="U2500" s="18">
        <f t="shared" si="267"/>
        <v>36.64</v>
      </c>
      <c r="V2500" s="18">
        <f t="shared" si="268"/>
        <v>493.92</v>
      </c>
      <c r="W2500" s="18">
        <f t="shared" si="269"/>
        <v>82.924228800000023</v>
      </c>
      <c r="X2500" s="27"/>
      <c r="Y2500" s="19">
        <f t="shared" si="270"/>
        <v>576.8442288</v>
      </c>
      <c r="Z2500" s="18">
        <f t="shared" si="271"/>
        <v>383.80399999999997</v>
      </c>
      <c r="AA2500" s="12">
        <v>209</v>
      </c>
      <c r="AB2500" s="12">
        <v>18246.86</v>
      </c>
      <c r="AC2500" s="28">
        <f>+I2500+Y2500-Z2500</f>
        <v>-85.079771199999982</v>
      </c>
      <c r="AD2500" s="20">
        <f t="shared" si="272"/>
        <v>90</v>
      </c>
      <c r="AE2500">
        <v>90</v>
      </c>
    </row>
    <row r="2501" spans="1:31" x14ac:dyDescent="0.25">
      <c r="A2501" s="9">
        <v>45138</v>
      </c>
      <c r="B2501" s="10" t="s">
        <v>417</v>
      </c>
      <c r="C2501" s="10" t="s">
        <v>278</v>
      </c>
      <c r="D2501" s="10" t="s">
        <v>40</v>
      </c>
      <c r="E2501" s="10" t="s">
        <v>30</v>
      </c>
      <c r="F2501" s="10">
        <v>840</v>
      </c>
      <c r="G2501" s="10">
        <v>916</v>
      </c>
      <c r="H2501" s="11">
        <f>SUMIFS(AA:AA,$A:$A,EOMONTH($A2501,-1),$B:$B,$B2501)</f>
        <v>274</v>
      </c>
      <c r="I2501" s="63">
        <f>ROUND(SUMIFS(AC:AC,$A:$A,EOMONTH($A2501,-1),$B:$B,$B2501),2)</f>
        <v>-71.98</v>
      </c>
      <c r="J2501" s="11">
        <f>SUMIFS(AB:AB,$A:$A,EOMONTH($A2501,-1),$B:$B,$B2501)</f>
        <v>26705.73</v>
      </c>
      <c r="K2501" s="13">
        <v>0</v>
      </c>
      <c r="L2501" s="25">
        <v>0</v>
      </c>
      <c r="M2501" s="15">
        <v>115</v>
      </c>
      <c r="N2501" s="14">
        <v>10117.030000000001</v>
      </c>
      <c r="O2501" s="16">
        <v>225</v>
      </c>
      <c r="P2501" s="16">
        <v>35083.440000000002</v>
      </c>
      <c r="Q2501" s="16">
        <v>0</v>
      </c>
      <c r="R2501" s="16">
        <f>Q2501*16.876/100</f>
        <v>0</v>
      </c>
      <c r="S2501" s="17">
        <f t="shared" ref="S2501:S2564" si="273">Q2501+R2501</f>
        <v>0</v>
      </c>
      <c r="T2501" s="16">
        <v>0</v>
      </c>
      <c r="U2501" s="18">
        <f t="shared" ref="U2501:U2564" si="274">H2501*G2501/1000</f>
        <v>250.98400000000001</v>
      </c>
      <c r="V2501" s="18">
        <f t="shared" ref="V2501:V2564" si="275">M2501*F2501/1000</f>
        <v>96.6</v>
      </c>
      <c r="W2501" s="18">
        <f t="shared" ref="W2501:W2564" si="276">V2501*16.789/100</f>
        <v>16.218174000000001</v>
      </c>
      <c r="X2501" s="27"/>
      <c r="Y2501" s="19">
        <f t="shared" ref="Y2501:Y2564" si="277">V2501+W2501+X2501</f>
        <v>112.818174</v>
      </c>
      <c r="Z2501" s="18">
        <f t="shared" ref="Z2501:Z2564" si="278">O2501*G2501/1000</f>
        <v>206.1</v>
      </c>
      <c r="AA2501" s="12">
        <v>164</v>
      </c>
      <c r="AB2501" s="12">
        <v>15477.32</v>
      </c>
      <c r="AC2501" s="28">
        <f>+I2501+Y2501-Z2501</f>
        <v>-165.26182599999999</v>
      </c>
      <c r="AD2501" s="20">
        <f t="shared" ref="AD2501:AD2564" si="279">IF(AC2501&lt;0,ROUNDUP(AC2501,-1)*-1,0)</f>
        <v>170</v>
      </c>
      <c r="AE2501">
        <v>170</v>
      </c>
    </row>
    <row r="2502" spans="1:31" x14ac:dyDescent="0.25">
      <c r="A2502" s="9">
        <v>45138</v>
      </c>
      <c r="B2502" s="10" t="s">
        <v>418</v>
      </c>
      <c r="C2502" s="10" t="s">
        <v>419</v>
      </c>
      <c r="D2502" s="10" t="s">
        <v>40</v>
      </c>
      <c r="E2502" s="10" t="s">
        <v>30</v>
      </c>
      <c r="F2502" s="10">
        <v>110</v>
      </c>
      <c r="G2502" s="10">
        <v>120</v>
      </c>
      <c r="H2502" s="11">
        <f>SUMIFS(AA:AA,$A:$A,EOMONTH($A2502,-1),$B:$B,$B2502)</f>
        <v>85</v>
      </c>
      <c r="I2502" s="63">
        <f>ROUND(SUMIFS(AC:AC,$A:$A,EOMONTH($A2502,-1),$B:$B,$B2502),2)</f>
        <v>46.43</v>
      </c>
      <c r="J2502" s="11">
        <f>SUMIFS(AB:AB,$A:$A,EOMONTH($A2502,-1),$B:$B,$B2502)</f>
        <v>1373.02</v>
      </c>
      <c r="K2502" s="13">
        <v>0</v>
      </c>
      <c r="L2502" s="25">
        <v>0</v>
      </c>
      <c r="M2502" s="15">
        <v>0</v>
      </c>
      <c r="N2502" s="14">
        <v>0</v>
      </c>
      <c r="O2502" s="16">
        <v>0</v>
      </c>
      <c r="P2502" s="16">
        <v>0</v>
      </c>
      <c r="Q2502" s="16">
        <v>0</v>
      </c>
      <c r="R2502" s="16">
        <f>Q2502*16.876/100</f>
        <v>0</v>
      </c>
      <c r="S2502" s="17">
        <f t="shared" si="273"/>
        <v>0</v>
      </c>
      <c r="T2502" s="16">
        <v>0</v>
      </c>
      <c r="U2502" s="18">
        <f t="shared" si="274"/>
        <v>10.199999999999999</v>
      </c>
      <c r="V2502" s="18">
        <f t="shared" si="275"/>
        <v>0</v>
      </c>
      <c r="W2502" s="18">
        <f t="shared" si="276"/>
        <v>0</v>
      </c>
      <c r="X2502" s="27"/>
      <c r="Y2502" s="19">
        <f t="shared" si="277"/>
        <v>0</v>
      </c>
      <c r="Z2502" s="18">
        <f t="shared" si="278"/>
        <v>0</v>
      </c>
      <c r="AA2502" s="12">
        <v>85</v>
      </c>
      <c r="AB2502" s="12">
        <v>1373.02</v>
      </c>
      <c r="AC2502" s="28">
        <f>+I2502+Y2502-Z2502</f>
        <v>46.43</v>
      </c>
      <c r="AD2502" s="20">
        <f t="shared" si="279"/>
        <v>0</v>
      </c>
      <c r="AE2502">
        <v>0</v>
      </c>
    </row>
    <row r="2503" spans="1:31" x14ac:dyDescent="0.25">
      <c r="A2503" s="9">
        <v>45138</v>
      </c>
      <c r="B2503" s="10" t="s">
        <v>420</v>
      </c>
      <c r="C2503" s="10" t="s">
        <v>282</v>
      </c>
      <c r="D2503" s="10" t="s">
        <v>40</v>
      </c>
      <c r="E2503" s="10" t="s">
        <v>30</v>
      </c>
      <c r="F2503" s="10">
        <v>80</v>
      </c>
      <c r="G2503" s="10">
        <v>87</v>
      </c>
      <c r="H2503" s="11">
        <f>SUMIFS(AA:AA,$A:$A,EOMONTH($A2503,-1),$B:$B,$B2503)</f>
        <v>2593</v>
      </c>
      <c r="I2503" s="63">
        <f>ROUND(SUMIFS(AC:AC,$A:$A,EOMONTH($A2503,-1),$B:$B,$B2503),2)</f>
        <v>71.06</v>
      </c>
      <c r="J2503" s="11">
        <f>SUMIFS(AB:AB,$A:$A,EOMONTH($A2503,-1),$B:$B,$B2503)</f>
        <v>30728.83</v>
      </c>
      <c r="K2503" s="13">
        <v>0</v>
      </c>
      <c r="L2503" s="25">
        <v>0</v>
      </c>
      <c r="M2503" s="15">
        <v>1535</v>
      </c>
      <c r="N2503" s="14">
        <v>17384.990000000002</v>
      </c>
      <c r="O2503" s="16">
        <v>1416</v>
      </c>
      <c r="P2503" s="16">
        <v>28586.52</v>
      </c>
      <c r="Q2503" s="16">
        <v>0</v>
      </c>
      <c r="R2503" s="16">
        <f>Q2503*16.876/100</f>
        <v>0</v>
      </c>
      <c r="S2503" s="17">
        <f t="shared" si="273"/>
        <v>0</v>
      </c>
      <c r="T2503" s="16">
        <v>0</v>
      </c>
      <c r="U2503" s="18">
        <f t="shared" si="274"/>
        <v>225.59100000000001</v>
      </c>
      <c r="V2503" s="18">
        <f t="shared" si="275"/>
        <v>122.8</v>
      </c>
      <c r="W2503" s="18">
        <f t="shared" si="276"/>
        <v>20.616892000000004</v>
      </c>
      <c r="X2503" s="27"/>
      <c r="Y2503" s="19">
        <f t="shared" si="277"/>
        <v>143.41689199999999</v>
      </c>
      <c r="Z2503" s="18">
        <f t="shared" si="278"/>
        <v>123.19199999999999</v>
      </c>
      <c r="AA2503" s="12">
        <v>2712</v>
      </c>
      <c r="AB2503" s="12">
        <v>31480.43</v>
      </c>
      <c r="AC2503" s="28">
        <f>+I2503+Y2503-Z2503</f>
        <v>91.284891999999999</v>
      </c>
      <c r="AD2503" s="20">
        <f t="shared" si="279"/>
        <v>0</v>
      </c>
      <c r="AE2503">
        <v>0</v>
      </c>
    </row>
    <row r="2504" spans="1:31" x14ac:dyDescent="0.25">
      <c r="A2504" s="59">
        <v>45138</v>
      </c>
      <c r="B2504" s="60" t="s">
        <v>820</v>
      </c>
      <c r="C2504" s="60" t="s">
        <v>282</v>
      </c>
      <c r="D2504" s="60" t="s">
        <v>40</v>
      </c>
      <c r="E2504" s="60" t="s">
        <v>30</v>
      </c>
      <c r="F2504" s="10"/>
      <c r="G2504" s="10"/>
      <c r="H2504" s="11"/>
      <c r="I2504" s="63">
        <f>ROUND(SUMIFS(AC:AC,$A:$A,EOMONTH($A2504,-1),$B:$B,$B2504),2)</f>
        <v>0</v>
      </c>
      <c r="J2504" s="11"/>
      <c r="K2504" s="13"/>
      <c r="L2504" s="25"/>
      <c r="M2504" s="15"/>
      <c r="N2504" s="14"/>
      <c r="O2504" s="16"/>
      <c r="P2504" s="16"/>
      <c r="Q2504" s="16"/>
      <c r="R2504" s="16"/>
      <c r="S2504" s="17">
        <f t="shared" si="273"/>
        <v>0</v>
      </c>
      <c r="T2504" s="16"/>
      <c r="U2504" s="18">
        <f t="shared" si="274"/>
        <v>0</v>
      </c>
      <c r="V2504" s="18">
        <f t="shared" si="275"/>
        <v>0</v>
      </c>
      <c r="W2504" s="18">
        <f t="shared" si="276"/>
        <v>0</v>
      </c>
      <c r="X2504" s="27"/>
      <c r="Y2504" s="19">
        <f t="shared" si="277"/>
        <v>0</v>
      </c>
      <c r="Z2504" s="18">
        <f t="shared" si="278"/>
        <v>0</v>
      </c>
      <c r="AA2504" s="12"/>
      <c r="AB2504" s="12"/>
      <c r="AC2504" s="28">
        <f>+I2504+Y2504-Z2504</f>
        <v>0</v>
      </c>
      <c r="AD2504" s="20">
        <f t="shared" si="279"/>
        <v>0</v>
      </c>
      <c r="AE2504">
        <v>0</v>
      </c>
    </row>
    <row r="2505" spans="1:31" x14ac:dyDescent="0.25">
      <c r="A2505" s="9">
        <v>45138</v>
      </c>
      <c r="B2505" s="10" t="s">
        <v>421</v>
      </c>
      <c r="C2505" s="10" t="s">
        <v>282</v>
      </c>
      <c r="D2505" s="10" t="s">
        <v>40</v>
      </c>
      <c r="E2505" s="10" t="s">
        <v>30</v>
      </c>
      <c r="F2505" s="10">
        <v>110</v>
      </c>
      <c r="G2505" s="10">
        <v>120</v>
      </c>
      <c r="H2505" s="11">
        <f>SUMIFS(AA:AA,$A:$A,EOMONTH($A2505,-1),$B:$B,$B2505)</f>
        <v>5838</v>
      </c>
      <c r="I2505" s="63">
        <f>ROUND(SUMIFS(AC:AC,$A:$A,EOMONTH($A2505,-1),$B:$B,$B2505),2)</f>
        <v>581.78</v>
      </c>
      <c r="J2505" s="11">
        <f>SUMIFS(AB:AB,$A:$A,EOMONTH($A2505,-1),$B:$B,$B2505)</f>
        <v>92840.25</v>
      </c>
      <c r="K2505" s="13">
        <v>0</v>
      </c>
      <c r="L2505" s="25">
        <v>0</v>
      </c>
      <c r="M2505" s="15">
        <v>3030</v>
      </c>
      <c r="N2505" s="14">
        <v>45351.41</v>
      </c>
      <c r="O2505" s="16">
        <v>2304</v>
      </c>
      <c r="P2505" s="16">
        <v>56675.519999999997</v>
      </c>
      <c r="Q2505" s="16">
        <v>0</v>
      </c>
      <c r="R2505" s="16">
        <f>Q2505*16.876/100</f>
        <v>0</v>
      </c>
      <c r="S2505" s="17">
        <f t="shared" si="273"/>
        <v>0</v>
      </c>
      <c r="T2505" s="16">
        <v>0</v>
      </c>
      <c r="U2505" s="18">
        <f t="shared" si="274"/>
        <v>700.56</v>
      </c>
      <c r="V2505" s="18">
        <f t="shared" si="275"/>
        <v>333.3</v>
      </c>
      <c r="W2505" s="18">
        <f t="shared" si="276"/>
        <v>55.957737000000009</v>
      </c>
      <c r="X2505" s="27"/>
      <c r="Y2505" s="19">
        <f t="shared" si="277"/>
        <v>389.25773700000002</v>
      </c>
      <c r="Z2505" s="18">
        <f t="shared" si="278"/>
        <v>276.48</v>
      </c>
      <c r="AA2505" s="12">
        <v>6564</v>
      </c>
      <c r="AB2505" s="12">
        <v>101831.84</v>
      </c>
      <c r="AC2505" s="28">
        <f>+I2505+Y2505-Z2505</f>
        <v>694.55773699999997</v>
      </c>
      <c r="AD2505" s="20">
        <f t="shared" si="279"/>
        <v>0</v>
      </c>
      <c r="AE2505">
        <v>0</v>
      </c>
    </row>
    <row r="2506" spans="1:31" x14ac:dyDescent="0.25">
      <c r="A2506" s="59">
        <v>45138</v>
      </c>
      <c r="B2506" s="60" t="s">
        <v>811</v>
      </c>
      <c r="C2506" s="60" t="s">
        <v>282</v>
      </c>
      <c r="D2506" s="60" t="s">
        <v>40</v>
      </c>
      <c r="E2506" s="60" t="s">
        <v>30</v>
      </c>
      <c r="F2506" s="10"/>
      <c r="G2506" s="10"/>
      <c r="H2506" s="11"/>
      <c r="I2506" s="63">
        <f>ROUND(SUMIFS(AC:AC,$A:$A,EOMONTH($A2506,-1),$B:$B,$B2506),2)</f>
        <v>0</v>
      </c>
      <c r="J2506" s="11"/>
      <c r="K2506" s="13"/>
      <c r="L2506" s="25"/>
      <c r="M2506" s="15"/>
      <c r="N2506" s="14"/>
      <c r="O2506" s="16"/>
      <c r="P2506" s="16"/>
      <c r="Q2506" s="16"/>
      <c r="R2506" s="16"/>
      <c r="S2506" s="17">
        <f t="shared" si="273"/>
        <v>0</v>
      </c>
      <c r="T2506" s="16"/>
      <c r="U2506" s="18">
        <f t="shared" si="274"/>
        <v>0</v>
      </c>
      <c r="V2506" s="18">
        <f t="shared" si="275"/>
        <v>0</v>
      </c>
      <c r="W2506" s="18">
        <f t="shared" si="276"/>
        <v>0</v>
      </c>
      <c r="X2506" s="27"/>
      <c r="Y2506" s="19">
        <f t="shared" si="277"/>
        <v>0</v>
      </c>
      <c r="Z2506" s="18">
        <f t="shared" si="278"/>
        <v>0</v>
      </c>
      <c r="AA2506" s="12"/>
      <c r="AB2506" s="12"/>
      <c r="AC2506" s="28">
        <f>+I2506+Y2506-Z2506</f>
        <v>0</v>
      </c>
      <c r="AD2506" s="20">
        <f t="shared" si="279"/>
        <v>0</v>
      </c>
      <c r="AE2506">
        <v>0</v>
      </c>
    </row>
    <row r="2507" spans="1:31" x14ac:dyDescent="0.25">
      <c r="A2507" s="9">
        <v>45138</v>
      </c>
      <c r="B2507" s="10" t="s">
        <v>422</v>
      </c>
      <c r="C2507" s="10" t="s">
        <v>28</v>
      </c>
      <c r="D2507" s="10" t="s">
        <v>29</v>
      </c>
      <c r="E2507" s="10" t="s">
        <v>30</v>
      </c>
      <c r="F2507" s="10"/>
      <c r="G2507" s="10">
        <v>0</v>
      </c>
      <c r="H2507" s="11">
        <f>SUMIFS(AA:AA,$A:$A,EOMONTH($A2507,-1),$B:$B,$B2507)</f>
        <v>136</v>
      </c>
      <c r="I2507" s="63">
        <f>ROUND(SUMIFS(AC:AC,$A:$A,EOMONTH($A2507,-1),$B:$B,$B2507),2)</f>
        <v>7.18</v>
      </c>
      <c r="J2507" s="11">
        <f>SUMIFS(AB:AB,$A:$A,EOMONTH($A2507,-1),$B:$B,$B2507)</f>
        <v>678.07</v>
      </c>
      <c r="K2507" s="13">
        <v>0</v>
      </c>
      <c r="L2507" s="25">
        <v>0</v>
      </c>
      <c r="M2507" s="15">
        <v>1040</v>
      </c>
      <c r="N2507" s="14">
        <v>4757.8900000000003</v>
      </c>
      <c r="O2507" s="16">
        <v>0</v>
      </c>
      <c r="P2507" s="16">
        <v>0</v>
      </c>
      <c r="Q2507" s="16">
        <v>55</v>
      </c>
      <c r="R2507" s="16">
        <f>Q2507*16.876/100</f>
        <v>9.2818000000000005</v>
      </c>
      <c r="S2507" s="17">
        <f t="shared" si="273"/>
        <v>64.281800000000004</v>
      </c>
      <c r="T2507" s="16">
        <v>254.1</v>
      </c>
      <c r="U2507" s="18">
        <f t="shared" si="274"/>
        <v>0</v>
      </c>
      <c r="V2507" s="18">
        <f t="shared" si="275"/>
        <v>0</v>
      </c>
      <c r="W2507" s="18">
        <f t="shared" si="276"/>
        <v>0</v>
      </c>
      <c r="X2507" s="27"/>
      <c r="Y2507" s="19">
        <f t="shared" si="277"/>
        <v>0</v>
      </c>
      <c r="Z2507" s="18">
        <f t="shared" si="278"/>
        <v>0</v>
      </c>
      <c r="AA2507" s="12">
        <v>1121</v>
      </c>
      <c r="AB2507" s="12">
        <v>5181.7299999999996</v>
      </c>
      <c r="AC2507" s="28">
        <f>+I2507+Y2507-Z2507</f>
        <v>7.18</v>
      </c>
      <c r="AD2507" s="20">
        <f t="shared" si="279"/>
        <v>0</v>
      </c>
      <c r="AE2507">
        <v>0</v>
      </c>
    </row>
    <row r="2508" spans="1:31" x14ac:dyDescent="0.25">
      <c r="A2508" s="9">
        <v>45138</v>
      </c>
      <c r="B2508" s="10" t="s">
        <v>423</v>
      </c>
      <c r="C2508" s="10" t="s">
        <v>28</v>
      </c>
      <c r="D2508" s="10" t="s">
        <v>29</v>
      </c>
      <c r="E2508" s="10" t="s">
        <v>30</v>
      </c>
      <c r="F2508" s="10"/>
      <c r="G2508" s="10">
        <v>0</v>
      </c>
      <c r="H2508" s="11">
        <f>SUMIFS(AA:AA,$A:$A,EOMONTH($A2508,-1),$B:$B,$B2508)</f>
        <v>74</v>
      </c>
      <c r="I2508" s="63">
        <f>ROUND(SUMIFS(AC:AC,$A:$A,EOMONTH($A2508,-1),$B:$B,$B2508),2)</f>
        <v>30.11</v>
      </c>
      <c r="J2508" s="11">
        <f>SUMIFS(AB:AB,$A:$A,EOMONTH($A2508,-1),$B:$B,$B2508)</f>
        <v>267.93</v>
      </c>
      <c r="K2508" s="13">
        <v>0</v>
      </c>
      <c r="L2508" s="25">
        <v>0</v>
      </c>
      <c r="M2508" s="15">
        <v>0</v>
      </c>
      <c r="N2508" s="14">
        <v>0</v>
      </c>
      <c r="O2508" s="16">
        <v>0</v>
      </c>
      <c r="P2508" s="16">
        <v>0</v>
      </c>
      <c r="Q2508" s="16">
        <v>0</v>
      </c>
      <c r="R2508" s="16">
        <f>Q2508*16.876/100</f>
        <v>0</v>
      </c>
      <c r="S2508" s="17">
        <f t="shared" si="273"/>
        <v>0</v>
      </c>
      <c r="T2508" s="16">
        <v>0</v>
      </c>
      <c r="U2508" s="18">
        <f t="shared" si="274"/>
        <v>0</v>
      </c>
      <c r="V2508" s="18">
        <f t="shared" si="275"/>
        <v>0</v>
      </c>
      <c r="W2508" s="18">
        <f t="shared" si="276"/>
        <v>0</v>
      </c>
      <c r="X2508" s="27"/>
      <c r="Y2508" s="19">
        <f t="shared" si="277"/>
        <v>0</v>
      </c>
      <c r="Z2508" s="18">
        <f t="shared" si="278"/>
        <v>0</v>
      </c>
      <c r="AA2508" s="12">
        <v>74</v>
      </c>
      <c r="AB2508" s="12">
        <v>267.93</v>
      </c>
      <c r="AC2508" s="28">
        <f>+I2508+Y2508-Z2508</f>
        <v>30.11</v>
      </c>
      <c r="AD2508" s="20">
        <f t="shared" si="279"/>
        <v>0</v>
      </c>
      <c r="AE2508">
        <v>0</v>
      </c>
    </row>
    <row r="2509" spans="1:31" x14ac:dyDescent="0.25">
      <c r="A2509" s="9">
        <v>45138</v>
      </c>
      <c r="B2509" s="10" t="s">
        <v>424</v>
      </c>
      <c r="C2509" s="10" t="s">
        <v>28</v>
      </c>
      <c r="D2509" s="10" t="s">
        <v>29</v>
      </c>
      <c r="E2509" s="10" t="s">
        <v>30</v>
      </c>
      <c r="F2509" s="10"/>
      <c r="G2509" s="10">
        <v>0</v>
      </c>
      <c r="H2509" s="11">
        <f>SUMIFS(AA:AA,$A:$A,EOMONTH($A2509,-1),$B:$B,$B2509)</f>
        <v>898</v>
      </c>
      <c r="I2509" s="63">
        <f>ROUND(SUMIFS(AC:AC,$A:$A,EOMONTH($A2509,-1),$B:$B,$B2509),2)</f>
        <v>13.05</v>
      </c>
      <c r="J2509" s="11">
        <f>SUMIFS(AB:AB,$A:$A,EOMONTH($A2509,-1),$B:$B,$B2509)</f>
        <v>3253.18</v>
      </c>
      <c r="K2509" s="13">
        <v>0</v>
      </c>
      <c r="L2509" s="25">
        <v>0</v>
      </c>
      <c r="M2509" s="15">
        <v>0</v>
      </c>
      <c r="N2509" s="14">
        <v>0</v>
      </c>
      <c r="O2509" s="16">
        <v>0</v>
      </c>
      <c r="P2509" s="16">
        <v>0</v>
      </c>
      <c r="Q2509" s="16">
        <v>0</v>
      </c>
      <c r="R2509" s="16">
        <f>Q2509*16.876/100</f>
        <v>0</v>
      </c>
      <c r="S2509" s="17">
        <f t="shared" si="273"/>
        <v>0</v>
      </c>
      <c r="T2509" s="16">
        <v>0</v>
      </c>
      <c r="U2509" s="18">
        <f t="shared" si="274"/>
        <v>0</v>
      </c>
      <c r="V2509" s="18">
        <f t="shared" si="275"/>
        <v>0</v>
      </c>
      <c r="W2509" s="18">
        <f t="shared" si="276"/>
        <v>0</v>
      </c>
      <c r="X2509" s="27"/>
      <c r="Y2509" s="19">
        <f t="shared" si="277"/>
        <v>0</v>
      </c>
      <c r="Z2509" s="18">
        <f t="shared" si="278"/>
        <v>0</v>
      </c>
      <c r="AA2509" s="12">
        <v>898</v>
      </c>
      <c r="AB2509" s="12">
        <v>3253.18</v>
      </c>
      <c r="AC2509" s="28">
        <f>+I2509+Y2509-Z2509</f>
        <v>13.05</v>
      </c>
      <c r="AD2509" s="20">
        <f t="shared" si="279"/>
        <v>0</v>
      </c>
      <c r="AE2509">
        <v>0</v>
      </c>
    </row>
    <row r="2510" spans="1:31" x14ac:dyDescent="0.25">
      <c r="A2510" s="9">
        <v>45138</v>
      </c>
      <c r="B2510" s="10" t="s">
        <v>425</v>
      </c>
      <c r="C2510" s="10" t="s">
        <v>28</v>
      </c>
      <c r="D2510" s="10" t="s">
        <v>29</v>
      </c>
      <c r="E2510" s="10" t="s">
        <v>30</v>
      </c>
      <c r="F2510" s="10"/>
      <c r="G2510" s="10">
        <v>0</v>
      </c>
      <c r="H2510" s="11">
        <f>SUMIFS(AA:AA,$A:$A,EOMONTH($A2510,-1),$B:$B,$B2510)</f>
        <v>548</v>
      </c>
      <c r="I2510" s="63">
        <f>ROUND(SUMIFS(AC:AC,$A:$A,EOMONTH($A2510,-1),$B:$B,$B2510),2)</f>
        <v>30.93</v>
      </c>
      <c r="J2510" s="11">
        <f>SUMIFS(AB:AB,$A:$A,EOMONTH($A2510,-1),$B:$B,$B2510)</f>
        <v>2725.94</v>
      </c>
      <c r="K2510" s="13">
        <v>0</v>
      </c>
      <c r="L2510" s="25">
        <v>0</v>
      </c>
      <c r="M2510" s="15">
        <v>600</v>
      </c>
      <c r="N2510" s="14">
        <v>2729.61</v>
      </c>
      <c r="O2510" s="16">
        <v>0</v>
      </c>
      <c r="P2510" s="16">
        <v>0</v>
      </c>
      <c r="Q2510" s="16">
        <v>650</v>
      </c>
      <c r="R2510" s="16">
        <f>Q2510*16.876/100</f>
        <v>109.69400000000002</v>
      </c>
      <c r="S2510" s="17">
        <f t="shared" si="273"/>
        <v>759.69399999999996</v>
      </c>
      <c r="T2510" s="16">
        <v>3087.5</v>
      </c>
      <c r="U2510" s="18">
        <f t="shared" si="274"/>
        <v>0</v>
      </c>
      <c r="V2510" s="18">
        <f t="shared" si="275"/>
        <v>0</v>
      </c>
      <c r="W2510" s="18">
        <f t="shared" si="276"/>
        <v>0</v>
      </c>
      <c r="X2510" s="27"/>
      <c r="Y2510" s="19">
        <f t="shared" si="277"/>
        <v>0</v>
      </c>
      <c r="Z2510" s="18">
        <f t="shared" si="278"/>
        <v>0</v>
      </c>
      <c r="AA2510" s="12">
        <v>498</v>
      </c>
      <c r="AB2510" s="12">
        <v>2366.61</v>
      </c>
      <c r="AC2510" s="28">
        <f>+I2510+Y2510-Z2510</f>
        <v>30.93</v>
      </c>
      <c r="AD2510" s="20">
        <f t="shared" si="279"/>
        <v>0</v>
      </c>
      <c r="AE2510">
        <v>0</v>
      </c>
    </row>
    <row r="2511" spans="1:31" x14ac:dyDescent="0.25">
      <c r="A2511" s="9">
        <v>45138</v>
      </c>
      <c r="B2511" s="10" t="s">
        <v>426</v>
      </c>
      <c r="C2511" s="10" t="s">
        <v>28</v>
      </c>
      <c r="D2511" s="10" t="s">
        <v>29</v>
      </c>
      <c r="E2511" s="10" t="s">
        <v>30</v>
      </c>
      <c r="F2511" s="10"/>
      <c r="G2511" s="10">
        <v>0</v>
      </c>
      <c r="H2511" s="11">
        <f>SUMIFS(AA:AA,$A:$A,EOMONTH($A2511,-1),$B:$B,$B2511)</f>
        <v>212</v>
      </c>
      <c r="I2511" s="63">
        <f>ROUND(SUMIFS(AC:AC,$A:$A,EOMONTH($A2511,-1),$B:$B,$B2511),2)</f>
        <v>10.16</v>
      </c>
      <c r="J2511" s="11">
        <f>SUMIFS(AB:AB,$A:$A,EOMONTH($A2511,-1),$B:$B,$B2511)</f>
        <v>1028.75</v>
      </c>
      <c r="K2511" s="13">
        <v>0</v>
      </c>
      <c r="L2511" s="25">
        <v>0</v>
      </c>
      <c r="M2511" s="15">
        <v>0</v>
      </c>
      <c r="N2511" s="14">
        <v>0</v>
      </c>
      <c r="O2511" s="16">
        <v>0</v>
      </c>
      <c r="P2511" s="16">
        <v>0</v>
      </c>
      <c r="Q2511" s="16">
        <v>0</v>
      </c>
      <c r="R2511" s="16">
        <f>Q2511*16.876/100</f>
        <v>0</v>
      </c>
      <c r="S2511" s="17">
        <f t="shared" si="273"/>
        <v>0</v>
      </c>
      <c r="T2511" s="16">
        <v>0</v>
      </c>
      <c r="U2511" s="18">
        <f t="shared" si="274"/>
        <v>0</v>
      </c>
      <c r="V2511" s="18">
        <f t="shared" si="275"/>
        <v>0</v>
      </c>
      <c r="W2511" s="18">
        <f t="shared" si="276"/>
        <v>0</v>
      </c>
      <c r="X2511" s="27"/>
      <c r="Y2511" s="19">
        <f t="shared" si="277"/>
        <v>0</v>
      </c>
      <c r="Z2511" s="18">
        <f t="shared" si="278"/>
        <v>0</v>
      </c>
      <c r="AA2511" s="12">
        <v>212</v>
      </c>
      <c r="AB2511" s="12">
        <v>1028.75</v>
      </c>
      <c r="AC2511" s="28">
        <f>+I2511+Y2511-Z2511</f>
        <v>10.16</v>
      </c>
      <c r="AD2511" s="20">
        <f t="shared" si="279"/>
        <v>0</v>
      </c>
      <c r="AE2511">
        <v>0</v>
      </c>
    </row>
    <row r="2512" spans="1:31" x14ac:dyDescent="0.25">
      <c r="A2512" s="9">
        <v>45138</v>
      </c>
      <c r="B2512" s="10" t="s">
        <v>427</v>
      </c>
      <c r="C2512" s="10" t="s">
        <v>28</v>
      </c>
      <c r="D2512" s="10" t="s">
        <v>29</v>
      </c>
      <c r="E2512" s="10" t="s">
        <v>30</v>
      </c>
      <c r="F2512" s="10"/>
      <c r="G2512" s="10">
        <v>0</v>
      </c>
      <c r="H2512" s="11">
        <f>SUMIFS(AA:AA,$A:$A,EOMONTH($A2512,-1),$B:$B,$B2512)</f>
        <v>557</v>
      </c>
      <c r="I2512" s="63">
        <f>ROUND(SUMIFS(AC:AC,$A:$A,EOMONTH($A2512,-1),$B:$B,$B2512),2)</f>
        <v>20.41</v>
      </c>
      <c r="J2512" s="11">
        <f>SUMIFS(AB:AB,$A:$A,EOMONTH($A2512,-1),$B:$B,$B2512)</f>
        <v>1242.28</v>
      </c>
      <c r="K2512" s="13">
        <v>0</v>
      </c>
      <c r="L2512" s="25">
        <v>0</v>
      </c>
      <c r="M2512" s="15">
        <v>330</v>
      </c>
      <c r="N2512" s="14">
        <v>1497.6</v>
      </c>
      <c r="O2512" s="16">
        <v>0</v>
      </c>
      <c r="P2512" s="16">
        <v>0</v>
      </c>
      <c r="Q2512" s="16">
        <v>400</v>
      </c>
      <c r="R2512" s="16">
        <f>Q2512*16.876/100</f>
        <v>67.504000000000005</v>
      </c>
      <c r="S2512" s="17">
        <f t="shared" si="273"/>
        <v>467.50400000000002</v>
      </c>
      <c r="T2512" s="16">
        <v>1236</v>
      </c>
      <c r="U2512" s="18">
        <f t="shared" si="274"/>
        <v>0</v>
      </c>
      <c r="V2512" s="18">
        <f t="shared" si="275"/>
        <v>0</v>
      </c>
      <c r="W2512" s="18">
        <f t="shared" si="276"/>
        <v>0</v>
      </c>
      <c r="X2512" s="27"/>
      <c r="Y2512" s="19">
        <f t="shared" si="277"/>
        <v>0</v>
      </c>
      <c r="Z2512" s="18">
        <f t="shared" si="278"/>
        <v>0</v>
      </c>
      <c r="AA2512" s="12">
        <v>487</v>
      </c>
      <c r="AB2512" s="12">
        <v>1504.31</v>
      </c>
      <c r="AC2512" s="28">
        <f>+I2512+Y2512-Z2512</f>
        <v>20.41</v>
      </c>
      <c r="AD2512" s="20">
        <f t="shared" si="279"/>
        <v>0</v>
      </c>
      <c r="AE2512">
        <v>0</v>
      </c>
    </row>
    <row r="2513" spans="1:31" x14ac:dyDescent="0.25">
      <c r="A2513" s="9">
        <v>45138</v>
      </c>
      <c r="B2513" s="10" t="s">
        <v>428</v>
      </c>
      <c r="C2513" s="10" t="s">
        <v>429</v>
      </c>
      <c r="D2513" s="10" t="s">
        <v>40</v>
      </c>
      <c r="E2513" s="10" t="s">
        <v>30</v>
      </c>
      <c r="F2513" s="10">
        <v>190</v>
      </c>
      <c r="G2513" s="10">
        <v>207</v>
      </c>
      <c r="H2513" s="11">
        <f>SUMIFS(AA:AA,$A:$A,EOMONTH($A2513,-1),$B:$B,$B2513)</f>
        <v>110</v>
      </c>
      <c r="I2513" s="63">
        <f>ROUND(SUMIFS(AC:AC,$A:$A,EOMONTH($A2513,-1),$B:$B,$B2513),2)</f>
        <v>-108.33</v>
      </c>
      <c r="J2513" s="11">
        <f>SUMIFS(AB:AB,$A:$A,EOMONTH($A2513,-1),$B:$B,$B2513)</f>
        <v>6025.72</v>
      </c>
      <c r="K2513" s="13">
        <v>0</v>
      </c>
      <c r="L2513" s="25">
        <v>0</v>
      </c>
      <c r="M2513" s="15">
        <v>1126</v>
      </c>
      <c r="N2513" s="14">
        <v>55834.18</v>
      </c>
      <c r="O2513" s="16">
        <v>564</v>
      </c>
      <c r="P2513" s="16">
        <v>38793.599999999999</v>
      </c>
      <c r="Q2513" s="16">
        <v>0</v>
      </c>
      <c r="R2513" s="16">
        <f>Q2513*16.876/100</f>
        <v>0</v>
      </c>
      <c r="S2513" s="17">
        <f t="shared" si="273"/>
        <v>0</v>
      </c>
      <c r="T2513" s="16">
        <v>0</v>
      </c>
      <c r="U2513" s="18">
        <f t="shared" si="274"/>
        <v>22.77</v>
      </c>
      <c r="V2513" s="18">
        <f t="shared" si="275"/>
        <v>213.94</v>
      </c>
      <c r="W2513" s="18">
        <f t="shared" si="276"/>
        <v>35.918386600000005</v>
      </c>
      <c r="X2513" s="27"/>
      <c r="Y2513" s="19">
        <f t="shared" si="277"/>
        <v>249.85838660000002</v>
      </c>
      <c r="Z2513" s="18">
        <f t="shared" si="278"/>
        <v>116.748</v>
      </c>
      <c r="AA2513" s="12">
        <v>672</v>
      </c>
      <c r="AB2513" s="12">
        <v>33632.58</v>
      </c>
      <c r="AC2513" s="28">
        <f>+I2513+Y2513-Z2513</f>
        <v>24.780386600000028</v>
      </c>
      <c r="AD2513" s="20">
        <f t="shared" si="279"/>
        <v>0</v>
      </c>
      <c r="AE2513">
        <v>0</v>
      </c>
    </row>
    <row r="2514" spans="1:31" x14ac:dyDescent="0.25">
      <c r="A2514" s="9">
        <v>45138</v>
      </c>
      <c r="B2514" s="10" t="s">
        <v>430</v>
      </c>
      <c r="C2514" s="10" t="s">
        <v>429</v>
      </c>
      <c r="D2514" s="10" t="s">
        <v>40</v>
      </c>
      <c r="E2514" s="10" t="s">
        <v>30</v>
      </c>
      <c r="F2514" s="10">
        <v>20</v>
      </c>
      <c r="G2514" s="10">
        <v>22</v>
      </c>
      <c r="H2514" s="11">
        <f>SUMIFS(AA:AA,$A:$A,EOMONTH($A2514,-1),$B:$B,$B2514)</f>
        <v>2160</v>
      </c>
      <c r="I2514" s="63">
        <f>ROUND(SUMIFS(AC:AC,$A:$A,EOMONTH($A2514,-1),$B:$B,$B2514),2)</f>
        <v>105.07</v>
      </c>
      <c r="J2514" s="11">
        <f>SUMIFS(AB:AB,$A:$A,EOMONTH($A2514,-1),$B:$B,$B2514)</f>
        <v>9266.4</v>
      </c>
      <c r="K2514" s="13">
        <v>0</v>
      </c>
      <c r="L2514" s="25">
        <v>0</v>
      </c>
      <c r="M2514" s="15">
        <v>0</v>
      </c>
      <c r="N2514" s="14">
        <v>0</v>
      </c>
      <c r="O2514" s="16">
        <v>0</v>
      </c>
      <c r="P2514" s="16">
        <v>0</v>
      </c>
      <c r="Q2514" s="16">
        <v>0</v>
      </c>
      <c r="R2514" s="16">
        <f>Q2514*16.876/100</f>
        <v>0</v>
      </c>
      <c r="S2514" s="17">
        <f t="shared" si="273"/>
        <v>0</v>
      </c>
      <c r="T2514" s="16">
        <v>0</v>
      </c>
      <c r="U2514" s="18">
        <f t="shared" si="274"/>
        <v>47.52</v>
      </c>
      <c r="V2514" s="18">
        <f t="shared" si="275"/>
        <v>0</v>
      </c>
      <c r="W2514" s="18">
        <f t="shared" si="276"/>
        <v>0</v>
      </c>
      <c r="X2514" s="27"/>
      <c r="Y2514" s="19">
        <f t="shared" si="277"/>
        <v>0</v>
      </c>
      <c r="Z2514" s="18">
        <f t="shared" si="278"/>
        <v>0</v>
      </c>
      <c r="AA2514" s="12">
        <v>2160</v>
      </c>
      <c r="AB2514" s="12">
        <v>9266.4</v>
      </c>
      <c r="AC2514" s="28">
        <f>+I2514+Y2514-Z2514</f>
        <v>105.07</v>
      </c>
      <c r="AD2514" s="20">
        <f t="shared" si="279"/>
        <v>0</v>
      </c>
      <c r="AE2514">
        <v>0</v>
      </c>
    </row>
    <row r="2515" spans="1:31" x14ac:dyDescent="0.25">
      <c r="A2515" s="9">
        <v>45138</v>
      </c>
      <c r="B2515" s="10" t="s">
        <v>431</v>
      </c>
      <c r="C2515" s="10" t="s">
        <v>429</v>
      </c>
      <c r="D2515" s="10" t="s">
        <v>40</v>
      </c>
      <c r="E2515" s="10" t="s">
        <v>30</v>
      </c>
      <c r="F2515" s="10">
        <v>20</v>
      </c>
      <c r="G2515" s="10">
        <v>22</v>
      </c>
      <c r="H2515" s="11">
        <f>SUMIFS(AA:AA,$A:$A,EOMONTH($A2515,-1),$B:$B,$B2515)</f>
        <v>2599</v>
      </c>
      <c r="I2515" s="63">
        <f>ROUND(SUMIFS(AC:AC,$A:$A,EOMONTH($A2515,-1),$B:$B,$B2515),2)</f>
        <v>117.34</v>
      </c>
      <c r="J2515" s="11">
        <f>SUMIFS(AB:AB,$A:$A,EOMONTH($A2515,-1),$B:$B,$B2515)</f>
        <v>0</v>
      </c>
      <c r="K2515" s="13">
        <v>0</v>
      </c>
      <c r="L2515" s="25">
        <v>0</v>
      </c>
      <c r="M2515" s="15">
        <v>0</v>
      </c>
      <c r="N2515" s="14">
        <v>0</v>
      </c>
      <c r="O2515" s="16">
        <v>80</v>
      </c>
      <c r="P2515" s="16">
        <v>360</v>
      </c>
      <c r="Q2515" s="16">
        <v>0</v>
      </c>
      <c r="R2515" s="16">
        <f>Q2515*16.876/100</f>
        <v>0</v>
      </c>
      <c r="S2515" s="17">
        <f t="shared" si="273"/>
        <v>0</v>
      </c>
      <c r="T2515" s="16">
        <v>0</v>
      </c>
      <c r="U2515" s="18">
        <f t="shared" si="274"/>
        <v>57.177999999999997</v>
      </c>
      <c r="V2515" s="18">
        <f t="shared" si="275"/>
        <v>0</v>
      </c>
      <c r="W2515" s="18">
        <f t="shared" si="276"/>
        <v>0</v>
      </c>
      <c r="X2515" s="27"/>
      <c r="Y2515" s="19">
        <f t="shared" si="277"/>
        <v>0</v>
      </c>
      <c r="Z2515" s="18">
        <f t="shared" si="278"/>
        <v>1.76</v>
      </c>
      <c r="AA2515" s="12">
        <v>2519</v>
      </c>
      <c r="AB2515" s="12">
        <v>0</v>
      </c>
      <c r="AC2515" s="28">
        <f>+I2515+Y2515-Z2515</f>
        <v>115.58</v>
      </c>
      <c r="AD2515" s="20">
        <f t="shared" si="279"/>
        <v>0</v>
      </c>
      <c r="AE2515">
        <v>0</v>
      </c>
    </row>
    <row r="2516" spans="1:31" x14ac:dyDescent="0.25">
      <c r="A2516" s="9">
        <v>45138</v>
      </c>
      <c r="B2516" s="10" t="s">
        <v>432</v>
      </c>
      <c r="C2516" s="10" t="s">
        <v>429</v>
      </c>
      <c r="D2516" s="10" t="s">
        <v>40</v>
      </c>
      <c r="E2516" s="10" t="s">
        <v>30</v>
      </c>
      <c r="F2516" s="10">
        <v>20</v>
      </c>
      <c r="G2516" s="10">
        <v>22</v>
      </c>
      <c r="H2516" s="11">
        <f>SUMIFS(AA:AA,$A:$A,EOMONTH($A2516,-1),$B:$B,$B2516)</f>
        <v>1775</v>
      </c>
      <c r="I2516" s="63">
        <f>ROUND(SUMIFS(AC:AC,$A:$A,EOMONTH($A2516,-1),$B:$B,$B2516),2)</f>
        <v>85.35</v>
      </c>
      <c r="J2516" s="11">
        <f>SUMIFS(AB:AB,$A:$A,EOMONTH($A2516,-1),$B:$B,$B2516)</f>
        <v>0</v>
      </c>
      <c r="K2516" s="13">
        <v>0</v>
      </c>
      <c r="L2516" s="25">
        <v>0</v>
      </c>
      <c r="M2516" s="15">
        <v>0</v>
      </c>
      <c r="N2516" s="14">
        <v>0</v>
      </c>
      <c r="O2516" s="16">
        <v>80</v>
      </c>
      <c r="P2516" s="16">
        <v>360</v>
      </c>
      <c r="Q2516" s="16">
        <v>0</v>
      </c>
      <c r="R2516" s="16">
        <f>Q2516*16.876/100</f>
        <v>0</v>
      </c>
      <c r="S2516" s="17">
        <f t="shared" si="273"/>
        <v>0</v>
      </c>
      <c r="T2516" s="16">
        <v>0</v>
      </c>
      <c r="U2516" s="18">
        <f t="shared" si="274"/>
        <v>39.049999999999997</v>
      </c>
      <c r="V2516" s="18">
        <f t="shared" si="275"/>
        <v>0</v>
      </c>
      <c r="W2516" s="18">
        <f t="shared" si="276"/>
        <v>0</v>
      </c>
      <c r="X2516" s="27"/>
      <c r="Y2516" s="19">
        <f t="shared" si="277"/>
        <v>0</v>
      </c>
      <c r="Z2516" s="18">
        <f t="shared" si="278"/>
        <v>1.76</v>
      </c>
      <c r="AA2516" s="12">
        <v>1695</v>
      </c>
      <c r="AB2516" s="12">
        <v>0</v>
      </c>
      <c r="AC2516" s="28">
        <f>+I2516+Y2516-Z2516</f>
        <v>83.589999999999989</v>
      </c>
      <c r="AD2516" s="20">
        <f t="shared" si="279"/>
        <v>0</v>
      </c>
      <c r="AE2516">
        <v>0</v>
      </c>
    </row>
    <row r="2517" spans="1:31" x14ac:dyDescent="0.25">
      <c r="A2517" s="9">
        <v>45138</v>
      </c>
      <c r="B2517" s="10" t="s">
        <v>433</v>
      </c>
      <c r="C2517" s="10" t="s">
        <v>429</v>
      </c>
      <c r="D2517" s="10" t="s">
        <v>40</v>
      </c>
      <c r="E2517" s="10" t="s">
        <v>30</v>
      </c>
      <c r="F2517" s="10">
        <v>135</v>
      </c>
      <c r="G2517" s="10">
        <v>147</v>
      </c>
      <c r="H2517" s="11">
        <f>SUMIFS(AA:AA,$A:$A,EOMONTH($A2517,-1),$B:$B,$B2517)</f>
        <v>641</v>
      </c>
      <c r="I2517" s="63">
        <f>ROUND(SUMIFS(AC:AC,$A:$A,EOMONTH($A2517,-1),$B:$B,$B2517),2)</f>
        <v>72.42</v>
      </c>
      <c r="J2517" s="11">
        <f>SUMIFS(AB:AB,$A:$A,EOMONTH($A2517,-1),$B:$B,$B2517)</f>
        <v>11522.5</v>
      </c>
      <c r="K2517" s="13">
        <v>0</v>
      </c>
      <c r="L2517" s="25">
        <v>0</v>
      </c>
      <c r="M2517" s="15">
        <v>0</v>
      </c>
      <c r="N2517" s="14">
        <v>0</v>
      </c>
      <c r="O2517" s="16">
        <v>140</v>
      </c>
      <c r="P2517" s="16">
        <v>4496.8</v>
      </c>
      <c r="Q2517" s="16">
        <v>0</v>
      </c>
      <c r="R2517" s="16">
        <f>Q2517*16.876/100</f>
        <v>0</v>
      </c>
      <c r="S2517" s="17">
        <f t="shared" si="273"/>
        <v>0</v>
      </c>
      <c r="T2517" s="16">
        <v>0</v>
      </c>
      <c r="U2517" s="18">
        <f t="shared" si="274"/>
        <v>94.227000000000004</v>
      </c>
      <c r="V2517" s="18">
        <f t="shared" si="275"/>
        <v>0</v>
      </c>
      <c r="W2517" s="18">
        <f t="shared" si="276"/>
        <v>0</v>
      </c>
      <c r="X2517" s="27"/>
      <c r="Y2517" s="19">
        <f t="shared" si="277"/>
        <v>0</v>
      </c>
      <c r="Z2517" s="18">
        <f t="shared" si="278"/>
        <v>20.58</v>
      </c>
      <c r="AA2517" s="12">
        <v>501</v>
      </c>
      <c r="AB2517" s="12">
        <v>9005.8799999999992</v>
      </c>
      <c r="AC2517" s="28">
        <f>+I2517+Y2517-Z2517</f>
        <v>51.84</v>
      </c>
      <c r="AD2517" s="20">
        <f t="shared" si="279"/>
        <v>0</v>
      </c>
      <c r="AE2517">
        <v>0</v>
      </c>
    </row>
    <row r="2518" spans="1:31" x14ac:dyDescent="0.25">
      <c r="A2518" s="9">
        <v>45138</v>
      </c>
      <c r="B2518" s="10" t="s">
        <v>434</v>
      </c>
      <c r="C2518" s="10" t="s">
        <v>429</v>
      </c>
      <c r="D2518" s="10" t="s">
        <v>40</v>
      </c>
      <c r="E2518" s="10" t="s">
        <v>30</v>
      </c>
      <c r="F2518" s="10">
        <v>135</v>
      </c>
      <c r="G2518" s="10">
        <v>147</v>
      </c>
      <c r="H2518" s="11">
        <f>SUMIFS(AA:AA,$A:$A,EOMONTH($A2518,-1),$B:$B,$B2518)</f>
        <v>383</v>
      </c>
      <c r="I2518" s="63">
        <f>ROUND(SUMIFS(AC:AC,$A:$A,EOMONTH($A2518,-1),$B:$B,$B2518),2)</f>
        <v>62.6</v>
      </c>
      <c r="J2518" s="11">
        <f>SUMIFS(AB:AB,$A:$A,EOMONTH($A2518,-1),$B:$B,$B2518)</f>
        <v>6725.91</v>
      </c>
      <c r="K2518" s="13">
        <v>0</v>
      </c>
      <c r="L2518" s="25">
        <v>0</v>
      </c>
      <c r="M2518" s="15">
        <v>0</v>
      </c>
      <c r="N2518" s="14">
        <v>0</v>
      </c>
      <c r="O2518" s="16">
        <v>0</v>
      </c>
      <c r="P2518" s="16">
        <v>0</v>
      </c>
      <c r="Q2518" s="16">
        <v>0</v>
      </c>
      <c r="R2518" s="16">
        <f>Q2518*16.876/100</f>
        <v>0</v>
      </c>
      <c r="S2518" s="17">
        <f t="shared" si="273"/>
        <v>0</v>
      </c>
      <c r="T2518" s="16">
        <v>0</v>
      </c>
      <c r="U2518" s="18">
        <f t="shared" si="274"/>
        <v>56.301000000000002</v>
      </c>
      <c r="V2518" s="18">
        <f t="shared" si="275"/>
        <v>0</v>
      </c>
      <c r="W2518" s="18">
        <f t="shared" si="276"/>
        <v>0</v>
      </c>
      <c r="X2518" s="27"/>
      <c r="Y2518" s="19">
        <f t="shared" si="277"/>
        <v>0</v>
      </c>
      <c r="Z2518" s="18">
        <f t="shared" si="278"/>
        <v>0</v>
      </c>
      <c r="AA2518" s="12">
        <v>383</v>
      </c>
      <c r="AB2518" s="12">
        <v>6725.91</v>
      </c>
      <c r="AC2518" s="28">
        <f>+I2518+Y2518-Z2518</f>
        <v>62.6</v>
      </c>
      <c r="AD2518" s="20">
        <f t="shared" si="279"/>
        <v>0</v>
      </c>
      <c r="AE2518">
        <v>0</v>
      </c>
    </row>
    <row r="2519" spans="1:31" x14ac:dyDescent="0.25">
      <c r="A2519" s="9">
        <v>45138</v>
      </c>
      <c r="B2519" s="10" t="s">
        <v>435</v>
      </c>
      <c r="C2519" s="10" t="s">
        <v>429</v>
      </c>
      <c r="D2519" s="10" t="s">
        <v>40</v>
      </c>
      <c r="E2519" s="10" t="s">
        <v>30</v>
      </c>
      <c r="F2519" s="10">
        <v>135</v>
      </c>
      <c r="G2519" s="10">
        <v>147</v>
      </c>
      <c r="H2519" s="11">
        <f>SUMIFS(AA:AA,$A:$A,EOMONTH($A2519,-1),$B:$B,$B2519)</f>
        <v>333</v>
      </c>
      <c r="I2519" s="63">
        <f>ROUND(SUMIFS(AC:AC,$A:$A,EOMONTH($A2519,-1),$B:$B,$B2519),2)</f>
        <v>0.78</v>
      </c>
      <c r="J2519" s="11">
        <f>SUMIFS(AB:AB,$A:$A,EOMONTH($A2519,-1),$B:$B,$B2519)</f>
        <v>4781.59</v>
      </c>
      <c r="K2519" s="13">
        <v>0</v>
      </c>
      <c r="L2519" s="25">
        <v>0</v>
      </c>
      <c r="M2519" s="15">
        <v>0</v>
      </c>
      <c r="N2519" s="14">
        <v>0</v>
      </c>
      <c r="O2519" s="16">
        <v>20</v>
      </c>
      <c r="P2519" s="16">
        <v>642.4</v>
      </c>
      <c r="Q2519" s="16">
        <v>0</v>
      </c>
      <c r="R2519" s="16">
        <f>Q2519*16.876/100</f>
        <v>0</v>
      </c>
      <c r="S2519" s="17">
        <f t="shared" si="273"/>
        <v>0</v>
      </c>
      <c r="T2519" s="16">
        <v>0</v>
      </c>
      <c r="U2519" s="18">
        <f t="shared" si="274"/>
        <v>48.951000000000001</v>
      </c>
      <c r="V2519" s="18">
        <f t="shared" si="275"/>
        <v>0</v>
      </c>
      <c r="W2519" s="18">
        <f t="shared" si="276"/>
        <v>0</v>
      </c>
      <c r="X2519" s="27"/>
      <c r="Y2519" s="19">
        <f t="shared" si="277"/>
        <v>0</v>
      </c>
      <c r="Z2519" s="18">
        <f t="shared" si="278"/>
        <v>2.94</v>
      </c>
      <c r="AA2519" s="12">
        <v>313</v>
      </c>
      <c r="AB2519" s="12">
        <v>4494.41</v>
      </c>
      <c r="AC2519" s="28">
        <f>+I2519+Y2519-Z2519</f>
        <v>-2.16</v>
      </c>
      <c r="AD2519" s="20">
        <f t="shared" si="279"/>
        <v>10</v>
      </c>
      <c r="AE2519">
        <v>10</v>
      </c>
    </row>
    <row r="2520" spans="1:31" x14ac:dyDescent="0.25">
      <c r="A2520" s="9">
        <v>45138</v>
      </c>
      <c r="B2520" s="10" t="s">
        <v>436</v>
      </c>
      <c r="C2520" s="10" t="s">
        <v>429</v>
      </c>
      <c r="D2520" s="10" t="s">
        <v>40</v>
      </c>
      <c r="E2520" s="10" t="s">
        <v>30</v>
      </c>
      <c r="F2520" s="10">
        <v>135</v>
      </c>
      <c r="G2520" s="10">
        <v>147</v>
      </c>
      <c r="H2520" s="11">
        <f>SUMIFS(AA:AA,$A:$A,EOMONTH($A2520,-1),$B:$B,$B2520)</f>
        <v>-62</v>
      </c>
      <c r="I2520" s="63">
        <f>ROUND(SUMIFS(AC:AC,$A:$A,EOMONTH($A2520,-1),$B:$B,$B2520),2)</f>
        <v>-47.97</v>
      </c>
      <c r="J2520" s="11">
        <f>SUMIFS(AB:AB,$A:$A,EOMONTH($A2520,-1),$B:$B,$B2520)</f>
        <v>-1117.6600000000001</v>
      </c>
      <c r="K2520" s="13">
        <v>0</v>
      </c>
      <c r="L2520" s="25">
        <v>0</v>
      </c>
      <c r="M2520" s="15">
        <v>0</v>
      </c>
      <c r="N2520" s="14">
        <v>0</v>
      </c>
      <c r="O2520" s="16">
        <v>26</v>
      </c>
      <c r="P2520" s="16">
        <v>840.4</v>
      </c>
      <c r="Q2520" s="16">
        <v>0</v>
      </c>
      <c r="R2520" s="16">
        <f>Q2520*16.876/100</f>
        <v>0</v>
      </c>
      <c r="S2520" s="17">
        <f t="shared" si="273"/>
        <v>0</v>
      </c>
      <c r="T2520" s="16">
        <v>0</v>
      </c>
      <c r="U2520" s="18">
        <f t="shared" si="274"/>
        <v>-9.1140000000000008</v>
      </c>
      <c r="V2520" s="18">
        <f t="shared" si="275"/>
        <v>0</v>
      </c>
      <c r="W2520" s="18">
        <f t="shared" si="276"/>
        <v>0</v>
      </c>
      <c r="X2520" s="27"/>
      <c r="Y2520" s="19">
        <f t="shared" si="277"/>
        <v>0</v>
      </c>
      <c r="Z2520" s="18">
        <f t="shared" si="278"/>
        <v>3.8220000000000001</v>
      </c>
      <c r="AA2520" s="12">
        <v>-88</v>
      </c>
      <c r="AB2520" s="12">
        <v>-1958.06</v>
      </c>
      <c r="AC2520" s="28">
        <f>+I2520+Y2520-Z2520</f>
        <v>-51.792000000000002</v>
      </c>
      <c r="AD2520" s="20">
        <f t="shared" si="279"/>
        <v>60</v>
      </c>
      <c r="AE2520">
        <v>60</v>
      </c>
    </row>
    <row r="2521" spans="1:31" x14ac:dyDescent="0.25">
      <c r="A2521" s="9">
        <v>45138</v>
      </c>
      <c r="B2521" s="10" t="s">
        <v>437</v>
      </c>
      <c r="C2521" s="10" t="s">
        <v>429</v>
      </c>
      <c r="D2521" s="10" t="s">
        <v>40</v>
      </c>
      <c r="E2521" s="10" t="s">
        <v>30</v>
      </c>
      <c r="F2521" s="10">
        <v>135</v>
      </c>
      <c r="G2521" s="10">
        <v>147</v>
      </c>
      <c r="H2521" s="11">
        <f>SUMIFS(AA:AA,$A:$A,EOMONTH($A2521,-1),$B:$B,$B2521)</f>
        <v>143</v>
      </c>
      <c r="I2521" s="63">
        <f>ROUND(SUMIFS(AC:AC,$A:$A,EOMONTH($A2521,-1),$B:$B,$B2521),2)</f>
        <v>-29.29</v>
      </c>
      <c r="J2521" s="11">
        <f>SUMIFS(AB:AB,$A:$A,EOMONTH($A2521,-1),$B:$B,$B2521)</f>
        <v>2529.3200000000002</v>
      </c>
      <c r="K2521" s="13">
        <v>0</v>
      </c>
      <c r="L2521" s="25">
        <v>0</v>
      </c>
      <c r="M2521" s="15">
        <v>0</v>
      </c>
      <c r="N2521" s="14">
        <v>0</v>
      </c>
      <c r="O2521" s="16">
        <v>146</v>
      </c>
      <c r="P2521" s="16">
        <v>4694.8</v>
      </c>
      <c r="Q2521" s="16">
        <v>0</v>
      </c>
      <c r="R2521" s="16">
        <f>Q2521*16.876/100</f>
        <v>0</v>
      </c>
      <c r="S2521" s="17">
        <f t="shared" si="273"/>
        <v>0</v>
      </c>
      <c r="T2521" s="16">
        <v>0</v>
      </c>
      <c r="U2521" s="18">
        <f t="shared" si="274"/>
        <v>21.021000000000001</v>
      </c>
      <c r="V2521" s="18">
        <f t="shared" si="275"/>
        <v>0</v>
      </c>
      <c r="W2521" s="18">
        <f t="shared" si="276"/>
        <v>0</v>
      </c>
      <c r="X2521" s="27"/>
      <c r="Y2521" s="19">
        <f t="shared" si="277"/>
        <v>0</v>
      </c>
      <c r="Z2521" s="18">
        <f t="shared" si="278"/>
        <v>21.462</v>
      </c>
      <c r="AA2521" s="12">
        <v>-3</v>
      </c>
      <c r="AB2521" s="12">
        <v>-53.06</v>
      </c>
      <c r="AC2521" s="28">
        <f>+I2521+Y2521-Z2521</f>
        <v>-50.751999999999995</v>
      </c>
      <c r="AD2521" s="20">
        <f t="shared" si="279"/>
        <v>60</v>
      </c>
      <c r="AE2521">
        <v>60</v>
      </c>
    </row>
    <row r="2522" spans="1:31" x14ac:dyDescent="0.25">
      <c r="A2522" s="9">
        <v>45138</v>
      </c>
      <c r="B2522" s="10" t="s">
        <v>438</v>
      </c>
      <c r="C2522" s="10" t="s">
        <v>429</v>
      </c>
      <c r="D2522" s="10" t="s">
        <v>40</v>
      </c>
      <c r="E2522" s="10" t="s">
        <v>30</v>
      </c>
      <c r="F2522" s="10">
        <v>260</v>
      </c>
      <c r="G2522" s="10">
        <v>283</v>
      </c>
      <c r="H2522" s="11">
        <f>SUMIFS(AA:AA,$A:$A,EOMONTH($A2522,-1),$B:$B,$B2522)</f>
        <v>2</v>
      </c>
      <c r="I2522" s="63">
        <f>ROUND(SUMIFS(AC:AC,$A:$A,EOMONTH($A2522,-1),$B:$B,$B2522),2)</f>
        <v>-21.66</v>
      </c>
      <c r="J2522" s="11">
        <f>SUMIFS(AB:AB,$A:$A,EOMONTH($A2522,-1),$B:$B,$B2522)</f>
        <v>63.94</v>
      </c>
      <c r="K2522" s="13">
        <v>0</v>
      </c>
      <c r="L2522" s="25">
        <v>0</v>
      </c>
      <c r="M2522" s="15">
        <v>0</v>
      </c>
      <c r="N2522" s="14">
        <v>0</v>
      </c>
      <c r="O2522" s="16">
        <v>24</v>
      </c>
      <c r="P2522" s="16">
        <v>1318.68</v>
      </c>
      <c r="Q2522" s="16">
        <v>0</v>
      </c>
      <c r="R2522" s="16">
        <f>Q2522*16.876/100</f>
        <v>0</v>
      </c>
      <c r="S2522" s="17">
        <f t="shared" si="273"/>
        <v>0</v>
      </c>
      <c r="T2522" s="16">
        <v>0</v>
      </c>
      <c r="U2522" s="18">
        <f t="shared" si="274"/>
        <v>0.56599999999999995</v>
      </c>
      <c r="V2522" s="18">
        <f t="shared" si="275"/>
        <v>0</v>
      </c>
      <c r="W2522" s="18">
        <f t="shared" si="276"/>
        <v>0</v>
      </c>
      <c r="X2522" s="27"/>
      <c r="Y2522" s="19">
        <f t="shared" si="277"/>
        <v>0</v>
      </c>
      <c r="Z2522" s="18">
        <f t="shared" si="278"/>
        <v>6.7919999999999998</v>
      </c>
      <c r="AA2522" s="12">
        <v>-22</v>
      </c>
      <c r="AB2522" s="12">
        <v>-970.1</v>
      </c>
      <c r="AC2522" s="28">
        <f>+I2522+Y2522-Z2522</f>
        <v>-28.451999999999998</v>
      </c>
      <c r="AD2522" s="20">
        <f t="shared" si="279"/>
        <v>30</v>
      </c>
      <c r="AE2522">
        <v>30</v>
      </c>
    </row>
    <row r="2523" spans="1:31" x14ac:dyDescent="0.25">
      <c r="A2523" s="9">
        <v>45138</v>
      </c>
      <c r="B2523" s="10" t="s">
        <v>439</v>
      </c>
      <c r="C2523" s="10" t="s">
        <v>429</v>
      </c>
      <c r="D2523" s="10" t="s">
        <v>40</v>
      </c>
      <c r="E2523" s="10" t="s">
        <v>30</v>
      </c>
      <c r="F2523" s="10">
        <v>260</v>
      </c>
      <c r="G2523" s="10">
        <v>283</v>
      </c>
      <c r="H2523" s="11">
        <f>SUMIFS(AA:AA,$A:$A,EOMONTH($A2523,-1),$B:$B,$B2523)</f>
        <v>187</v>
      </c>
      <c r="I2523" s="63">
        <f>ROUND(SUMIFS(AC:AC,$A:$A,EOMONTH($A2523,-1),$B:$B,$B2523),2)</f>
        <v>-15.63</v>
      </c>
      <c r="J2523" s="11">
        <f>SUMIFS(AB:AB,$A:$A,EOMONTH($A2523,-1),$B:$B,$B2523)</f>
        <v>5824.56</v>
      </c>
      <c r="K2523" s="13">
        <v>0</v>
      </c>
      <c r="L2523" s="25">
        <v>0</v>
      </c>
      <c r="M2523" s="15">
        <v>0</v>
      </c>
      <c r="N2523" s="14">
        <v>0</v>
      </c>
      <c r="O2523" s="16">
        <v>150</v>
      </c>
      <c r="P2523" s="16">
        <v>8273.0400000000009</v>
      </c>
      <c r="Q2523" s="16">
        <v>0</v>
      </c>
      <c r="R2523" s="16">
        <f>Q2523*16.876/100</f>
        <v>0</v>
      </c>
      <c r="S2523" s="17">
        <f t="shared" si="273"/>
        <v>0</v>
      </c>
      <c r="T2523" s="16">
        <v>0</v>
      </c>
      <c r="U2523" s="18">
        <f t="shared" si="274"/>
        <v>52.920999999999999</v>
      </c>
      <c r="V2523" s="18">
        <f t="shared" si="275"/>
        <v>0</v>
      </c>
      <c r="W2523" s="18">
        <f t="shared" si="276"/>
        <v>0</v>
      </c>
      <c r="X2523" s="27"/>
      <c r="Y2523" s="19">
        <f t="shared" si="277"/>
        <v>0</v>
      </c>
      <c r="Z2523" s="18">
        <f t="shared" si="278"/>
        <v>42.45</v>
      </c>
      <c r="AA2523" s="12">
        <v>37</v>
      </c>
      <c r="AB2523" s="12">
        <v>1152.45</v>
      </c>
      <c r="AC2523" s="28">
        <f>+I2523+Y2523-Z2523</f>
        <v>-58.080000000000005</v>
      </c>
      <c r="AD2523" s="20">
        <f t="shared" si="279"/>
        <v>60</v>
      </c>
      <c r="AE2523">
        <v>60</v>
      </c>
    </row>
    <row r="2524" spans="1:31" x14ac:dyDescent="0.25">
      <c r="A2524" s="9">
        <v>45138</v>
      </c>
      <c r="B2524" s="10" t="s">
        <v>440</v>
      </c>
      <c r="C2524" s="10" t="s">
        <v>429</v>
      </c>
      <c r="D2524" s="10" t="s">
        <v>40</v>
      </c>
      <c r="E2524" s="10" t="s">
        <v>30</v>
      </c>
      <c r="F2524" s="10">
        <v>260</v>
      </c>
      <c r="G2524" s="10">
        <v>283</v>
      </c>
      <c r="H2524" s="11">
        <f>SUMIFS(AA:AA,$A:$A,EOMONTH($A2524,-1),$B:$B,$B2524)</f>
        <v>370</v>
      </c>
      <c r="I2524" s="63">
        <f>ROUND(SUMIFS(AC:AC,$A:$A,EOMONTH($A2524,-1),$B:$B,$B2524),2)</f>
        <v>33.630000000000003</v>
      </c>
      <c r="J2524" s="11">
        <f>SUMIFS(AB:AB,$A:$A,EOMONTH($A2524,-1),$B:$B,$B2524)</f>
        <v>13471.13</v>
      </c>
      <c r="K2524" s="13">
        <v>0</v>
      </c>
      <c r="L2524" s="25">
        <v>0</v>
      </c>
      <c r="M2524" s="15">
        <v>0</v>
      </c>
      <c r="N2524" s="14">
        <v>0</v>
      </c>
      <c r="O2524" s="16">
        <v>24</v>
      </c>
      <c r="P2524" s="16">
        <v>1336.56</v>
      </c>
      <c r="Q2524" s="16">
        <v>0</v>
      </c>
      <c r="R2524" s="16">
        <f>Q2524*16.876/100</f>
        <v>0</v>
      </c>
      <c r="S2524" s="17">
        <f t="shared" si="273"/>
        <v>0</v>
      </c>
      <c r="T2524" s="16">
        <v>0</v>
      </c>
      <c r="U2524" s="18">
        <f t="shared" si="274"/>
        <v>104.71</v>
      </c>
      <c r="V2524" s="18">
        <f t="shared" si="275"/>
        <v>0</v>
      </c>
      <c r="W2524" s="18">
        <f t="shared" si="276"/>
        <v>0</v>
      </c>
      <c r="X2524" s="27"/>
      <c r="Y2524" s="19">
        <f t="shared" si="277"/>
        <v>0</v>
      </c>
      <c r="Z2524" s="18">
        <f t="shared" si="278"/>
        <v>6.7919999999999998</v>
      </c>
      <c r="AA2524" s="12">
        <v>346</v>
      </c>
      <c r="AB2524" s="12">
        <v>12597.33</v>
      </c>
      <c r="AC2524" s="28">
        <f>+I2524+Y2524-Z2524</f>
        <v>26.838000000000001</v>
      </c>
      <c r="AD2524" s="20">
        <f t="shared" si="279"/>
        <v>0</v>
      </c>
      <c r="AE2524">
        <v>0</v>
      </c>
    </row>
    <row r="2525" spans="1:31" x14ac:dyDescent="0.25">
      <c r="A2525" s="9">
        <v>45138</v>
      </c>
      <c r="B2525" s="10" t="s">
        <v>441</v>
      </c>
      <c r="C2525" s="10" t="s">
        <v>429</v>
      </c>
      <c r="D2525" s="10" t="s">
        <v>40</v>
      </c>
      <c r="E2525" s="10" t="s">
        <v>30</v>
      </c>
      <c r="F2525" s="10">
        <v>260</v>
      </c>
      <c r="G2525" s="10">
        <v>283</v>
      </c>
      <c r="H2525" s="11">
        <f>SUMIFS(AA:AA,$A:$A,EOMONTH($A2525,-1),$B:$B,$B2525)</f>
        <v>331</v>
      </c>
      <c r="I2525" s="63">
        <f>ROUND(SUMIFS(AC:AC,$A:$A,EOMONTH($A2525,-1),$B:$B,$B2525),2)</f>
        <v>29.78</v>
      </c>
      <c r="J2525" s="11">
        <f>SUMIFS(AB:AB,$A:$A,EOMONTH($A2525,-1),$B:$B,$B2525)</f>
        <v>10639.64</v>
      </c>
      <c r="K2525" s="13">
        <v>0</v>
      </c>
      <c r="L2525" s="25">
        <v>0</v>
      </c>
      <c r="M2525" s="15">
        <v>0</v>
      </c>
      <c r="N2525" s="14">
        <v>0</v>
      </c>
      <c r="O2525" s="16">
        <v>24</v>
      </c>
      <c r="P2525" s="16">
        <v>1336.56</v>
      </c>
      <c r="Q2525" s="16">
        <v>0</v>
      </c>
      <c r="R2525" s="16">
        <f>Q2525*16.876/100</f>
        <v>0</v>
      </c>
      <c r="S2525" s="17">
        <f t="shared" si="273"/>
        <v>0</v>
      </c>
      <c r="T2525" s="16">
        <v>0</v>
      </c>
      <c r="U2525" s="18">
        <f t="shared" si="274"/>
        <v>93.673000000000002</v>
      </c>
      <c r="V2525" s="18">
        <f t="shared" si="275"/>
        <v>0</v>
      </c>
      <c r="W2525" s="18">
        <f t="shared" si="276"/>
        <v>0</v>
      </c>
      <c r="X2525" s="27"/>
      <c r="Y2525" s="19">
        <f t="shared" si="277"/>
        <v>0</v>
      </c>
      <c r="Z2525" s="18">
        <f t="shared" si="278"/>
        <v>6.7919999999999998</v>
      </c>
      <c r="AA2525" s="12">
        <v>307</v>
      </c>
      <c r="AB2525" s="12">
        <v>9868.19</v>
      </c>
      <c r="AC2525" s="28">
        <f>+I2525+Y2525-Z2525</f>
        <v>22.988</v>
      </c>
      <c r="AD2525" s="20">
        <f t="shared" si="279"/>
        <v>0</v>
      </c>
      <c r="AE2525">
        <v>0</v>
      </c>
    </row>
    <row r="2526" spans="1:31" x14ac:dyDescent="0.25">
      <c r="A2526" s="9">
        <v>45138</v>
      </c>
      <c r="B2526" s="10" t="s">
        <v>442</v>
      </c>
      <c r="C2526" s="10" t="s">
        <v>429</v>
      </c>
      <c r="D2526" s="10" t="s">
        <v>40</v>
      </c>
      <c r="E2526" s="10" t="s">
        <v>30</v>
      </c>
      <c r="F2526" s="10">
        <v>260</v>
      </c>
      <c r="G2526" s="10">
        <v>283</v>
      </c>
      <c r="H2526" s="11">
        <f>SUMIFS(AA:AA,$A:$A,EOMONTH($A2526,-1),$B:$B,$B2526)</f>
        <v>39</v>
      </c>
      <c r="I2526" s="63">
        <f>ROUND(SUMIFS(AC:AC,$A:$A,EOMONTH($A2526,-1),$B:$B,$B2526),2)</f>
        <v>-40.049999999999997</v>
      </c>
      <c r="J2526" s="11">
        <f>SUMIFS(AB:AB,$A:$A,EOMONTH($A2526,-1),$B:$B,$B2526)</f>
        <v>1197.33</v>
      </c>
      <c r="K2526" s="13">
        <v>0</v>
      </c>
      <c r="L2526" s="25">
        <v>0</v>
      </c>
      <c r="M2526" s="15">
        <v>0</v>
      </c>
      <c r="N2526" s="14">
        <v>0</v>
      </c>
      <c r="O2526" s="16">
        <v>36</v>
      </c>
      <c r="P2526" s="16">
        <v>1951.2</v>
      </c>
      <c r="Q2526" s="16">
        <v>0</v>
      </c>
      <c r="R2526" s="16">
        <f>Q2526*16.876/100</f>
        <v>0</v>
      </c>
      <c r="S2526" s="17">
        <f t="shared" si="273"/>
        <v>0</v>
      </c>
      <c r="T2526" s="16">
        <v>0</v>
      </c>
      <c r="U2526" s="18">
        <f t="shared" si="274"/>
        <v>11.037000000000001</v>
      </c>
      <c r="V2526" s="18">
        <f t="shared" si="275"/>
        <v>0</v>
      </c>
      <c r="W2526" s="18">
        <f t="shared" si="276"/>
        <v>0</v>
      </c>
      <c r="X2526" s="27"/>
      <c r="Y2526" s="19">
        <f t="shared" si="277"/>
        <v>0</v>
      </c>
      <c r="Z2526" s="18">
        <f t="shared" si="278"/>
        <v>10.188000000000001</v>
      </c>
      <c r="AA2526" s="12">
        <v>3</v>
      </c>
      <c r="AB2526" s="12">
        <v>92.1</v>
      </c>
      <c r="AC2526" s="28">
        <f>+I2526+Y2526-Z2526</f>
        <v>-50.238</v>
      </c>
      <c r="AD2526" s="20">
        <f t="shared" si="279"/>
        <v>60</v>
      </c>
      <c r="AE2526">
        <v>60</v>
      </c>
    </row>
    <row r="2527" spans="1:31" x14ac:dyDescent="0.25">
      <c r="A2527" s="9">
        <v>45138</v>
      </c>
      <c r="B2527" s="10" t="s">
        <v>443</v>
      </c>
      <c r="C2527" s="10" t="s">
        <v>429</v>
      </c>
      <c r="D2527" s="10" t="s">
        <v>40</v>
      </c>
      <c r="E2527" s="10" t="s">
        <v>30</v>
      </c>
      <c r="F2527" s="10">
        <v>95</v>
      </c>
      <c r="G2527" s="10">
        <v>104</v>
      </c>
      <c r="H2527" s="11">
        <f>SUMIFS(AA:AA,$A:$A,EOMONTH($A2527,-1),$B:$B,$B2527)</f>
        <v>3522</v>
      </c>
      <c r="I2527" s="63">
        <f>ROUND(SUMIFS(AC:AC,$A:$A,EOMONTH($A2527,-1),$B:$B,$B2527),2)</f>
        <v>55.01</v>
      </c>
      <c r="J2527" s="11">
        <f>SUMIFS(AB:AB,$A:$A,EOMONTH($A2527,-1),$B:$B,$B2527)</f>
        <v>40949.599999999999</v>
      </c>
      <c r="K2527" s="13">
        <v>0</v>
      </c>
      <c r="L2527" s="25">
        <v>0</v>
      </c>
      <c r="M2527" s="15">
        <v>1610</v>
      </c>
      <c r="N2527" s="14">
        <v>17928.27</v>
      </c>
      <c r="O2527" s="16">
        <v>3309</v>
      </c>
      <c r="P2527" s="16">
        <v>61740.06</v>
      </c>
      <c r="Q2527" s="16">
        <v>0</v>
      </c>
      <c r="R2527" s="16">
        <f>Q2527*16.876/100</f>
        <v>0</v>
      </c>
      <c r="S2527" s="17">
        <f t="shared" si="273"/>
        <v>0</v>
      </c>
      <c r="T2527" s="16">
        <v>0</v>
      </c>
      <c r="U2527" s="18">
        <f t="shared" si="274"/>
        <v>366.28800000000001</v>
      </c>
      <c r="V2527" s="18">
        <f t="shared" si="275"/>
        <v>152.94999999999999</v>
      </c>
      <c r="W2527" s="18">
        <f t="shared" si="276"/>
        <v>25.6787755</v>
      </c>
      <c r="X2527" s="27"/>
      <c r="Y2527" s="19">
        <f t="shared" si="277"/>
        <v>178.62877549999999</v>
      </c>
      <c r="Z2527" s="18">
        <f t="shared" si="278"/>
        <v>344.13600000000002</v>
      </c>
      <c r="AA2527" s="12">
        <v>1823</v>
      </c>
      <c r="AB2527" s="12">
        <v>20914.73</v>
      </c>
      <c r="AC2527" s="28">
        <f>+I2527+Y2527-Z2527</f>
        <v>-110.49722450000004</v>
      </c>
      <c r="AD2527" s="20">
        <f t="shared" si="279"/>
        <v>120</v>
      </c>
      <c r="AE2527">
        <v>120</v>
      </c>
    </row>
    <row r="2528" spans="1:31" x14ac:dyDescent="0.25">
      <c r="A2528" s="9">
        <v>45138</v>
      </c>
      <c r="B2528" s="10" t="s">
        <v>444</v>
      </c>
      <c r="C2528" s="10" t="s">
        <v>429</v>
      </c>
      <c r="D2528" s="10" t="s">
        <v>40</v>
      </c>
      <c r="E2528" s="10" t="s">
        <v>30</v>
      </c>
      <c r="F2528" s="10">
        <v>254</v>
      </c>
      <c r="G2528" s="10">
        <v>277</v>
      </c>
      <c r="H2528" s="11">
        <f>SUMIFS(AA:AA,$A:$A,EOMONTH($A2528,-1),$B:$B,$B2528)</f>
        <v>-66</v>
      </c>
      <c r="I2528" s="63">
        <f>ROUND(SUMIFS(AC:AC,$A:$A,EOMONTH($A2528,-1),$B:$B,$B2528),2)</f>
        <v>-157.38999999999999</v>
      </c>
      <c r="J2528" s="11">
        <f>SUMIFS(AB:AB,$A:$A,EOMONTH($A2528,-1),$B:$B,$B2528)</f>
        <v>-2265.12</v>
      </c>
      <c r="K2528" s="13">
        <v>0</v>
      </c>
      <c r="L2528" s="25">
        <v>0</v>
      </c>
      <c r="M2528" s="15">
        <v>0</v>
      </c>
      <c r="N2528" s="14">
        <v>0</v>
      </c>
      <c r="O2528" s="16">
        <v>0</v>
      </c>
      <c r="P2528" s="16">
        <v>0</v>
      </c>
      <c r="Q2528" s="16">
        <v>0</v>
      </c>
      <c r="R2528" s="16">
        <f>Q2528*16.876/100</f>
        <v>0</v>
      </c>
      <c r="S2528" s="17">
        <f t="shared" si="273"/>
        <v>0</v>
      </c>
      <c r="T2528" s="16">
        <v>0</v>
      </c>
      <c r="U2528" s="18">
        <f t="shared" si="274"/>
        <v>-18.282</v>
      </c>
      <c r="V2528" s="18">
        <f t="shared" si="275"/>
        <v>0</v>
      </c>
      <c r="W2528" s="18">
        <f t="shared" si="276"/>
        <v>0</v>
      </c>
      <c r="X2528" s="27"/>
      <c r="Y2528" s="19">
        <f t="shared" si="277"/>
        <v>0</v>
      </c>
      <c r="Z2528" s="18">
        <f t="shared" si="278"/>
        <v>0</v>
      </c>
      <c r="AA2528" s="12">
        <v>-66</v>
      </c>
      <c r="AB2528" s="12">
        <v>-2265.12</v>
      </c>
      <c r="AC2528" s="28">
        <f>+I2528+Y2528-Z2528</f>
        <v>-157.38999999999999</v>
      </c>
      <c r="AD2528" s="20">
        <f t="shared" si="279"/>
        <v>160</v>
      </c>
      <c r="AE2528">
        <v>160</v>
      </c>
    </row>
    <row r="2529" spans="1:31" x14ac:dyDescent="0.25">
      <c r="A2529" s="9">
        <v>45138</v>
      </c>
      <c r="B2529" s="10" t="s">
        <v>445</v>
      </c>
      <c r="C2529" s="10" t="s">
        <v>429</v>
      </c>
      <c r="D2529" s="10" t="s">
        <v>40</v>
      </c>
      <c r="E2529" s="10" t="s">
        <v>30</v>
      </c>
      <c r="F2529" s="10">
        <v>254</v>
      </c>
      <c r="G2529" s="10">
        <v>277</v>
      </c>
      <c r="H2529" s="11">
        <f>SUMIFS(AA:AA,$A:$A,EOMONTH($A2529,-1),$B:$B,$B2529)</f>
        <v>1764</v>
      </c>
      <c r="I2529" s="63">
        <f>ROUND(SUMIFS(AC:AC,$A:$A,EOMONTH($A2529,-1),$B:$B,$B2529),2)</f>
        <v>-37.21</v>
      </c>
      <c r="J2529" s="11">
        <f>SUMIFS(AB:AB,$A:$A,EOMONTH($A2529,-1),$B:$B,$B2529)</f>
        <v>0</v>
      </c>
      <c r="K2529" s="13">
        <v>0</v>
      </c>
      <c r="L2529" s="25">
        <v>0</v>
      </c>
      <c r="M2529" s="15">
        <v>0</v>
      </c>
      <c r="N2529" s="14">
        <v>0</v>
      </c>
      <c r="O2529" s="16">
        <v>160</v>
      </c>
      <c r="P2529" s="16">
        <v>5054.3999999999996</v>
      </c>
      <c r="Q2529" s="16">
        <v>0</v>
      </c>
      <c r="R2529" s="16">
        <f>Q2529*16.876/100</f>
        <v>0</v>
      </c>
      <c r="S2529" s="17">
        <f t="shared" si="273"/>
        <v>0</v>
      </c>
      <c r="T2529" s="16">
        <v>0</v>
      </c>
      <c r="U2529" s="18">
        <f t="shared" si="274"/>
        <v>488.62799999999999</v>
      </c>
      <c r="V2529" s="18">
        <f t="shared" si="275"/>
        <v>0</v>
      </c>
      <c r="W2529" s="18">
        <f t="shared" si="276"/>
        <v>0</v>
      </c>
      <c r="X2529" s="27"/>
      <c r="Y2529" s="19">
        <f t="shared" si="277"/>
        <v>0</v>
      </c>
      <c r="Z2529" s="18">
        <f t="shared" si="278"/>
        <v>44.32</v>
      </c>
      <c r="AA2529" s="12">
        <v>1604</v>
      </c>
      <c r="AB2529" s="12">
        <v>0</v>
      </c>
      <c r="AC2529" s="28">
        <f>+I2529+Y2529-Z2529</f>
        <v>-81.53</v>
      </c>
      <c r="AD2529" s="20">
        <f t="shared" si="279"/>
        <v>90</v>
      </c>
      <c r="AE2529">
        <v>90</v>
      </c>
    </row>
    <row r="2530" spans="1:31" x14ac:dyDescent="0.25">
      <c r="A2530" s="9">
        <v>45138</v>
      </c>
      <c r="B2530" s="10" t="s">
        <v>446</v>
      </c>
      <c r="C2530" s="10" t="s">
        <v>429</v>
      </c>
      <c r="D2530" s="10" t="s">
        <v>40</v>
      </c>
      <c r="E2530" s="10" t="s">
        <v>30</v>
      </c>
      <c r="F2530" s="10">
        <v>254</v>
      </c>
      <c r="G2530" s="10">
        <v>277</v>
      </c>
      <c r="H2530" s="11">
        <f>SUMIFS(AA:AA,$A:$A,EOMONTH($A2530,-1),$B:$B,$B2530)</f>
        <v>2122</v>
      </c>
      <c r="I2530" s="63">
        <f>ROUND(SUMIFS(AC:AC,$A:$A,EOMONTH($A2530,-1),$B:$B,$B2530),2)</f>
        <v>70.760000000000005</v>
      </c>
      <c r="J2530" s="11">
        <f>SUMIFS(AB:AB,$A:$A,EOMONTH($A2530,-1),$B:$B,$B2530)</f>
        <v>0</v>
      </c>
      <c r="K2530" s="13">
        <v>0</v>
      </c>
      <c r="L2530" s="25">
        <v>0</v>
      </c>
      <c r="M2530" s="15">
        <v>0</v>
      </c>
      <c r="N2530" s="14">
        <v>0</v>
      </c>
      <c r="O2530" s="16">
        <v>160</v>
      </c>
      <c r="P2530" s="16">
        <v>5054.3999999999996</v>
      </c>
      <c r="Q2530" s="16">
        <v>0</v>
      </c>
      <c r="R2530" s="16">
        <f>Q2530*16.876/100</f>
        <v>0</v>
      </c>
      <c r="S2530" s="17">
        <f t="shared" si="273"/>
        <v>0</v>
      </c>
      <c r="T2530" s="16">
        <v>0</v>
      </c>
      <c r="U2530" s="18">
        <f t="shared" si="274"/>
        <v>587.79399999999998</v>
      </c>
      <c r="V2530" s="18">
        <f t="shared" si="275"/>
        <v>0</v>
      </c>
      <c r="W2530" s="18">
        <f t="shared" si="276"/>
        <v>0</v>
      </c>
      <c r="X2530" s="27"/>
      <c r="Y2530" s="19">
        <f t="shared" si="277"/>
        <v>0</v>
      </c>
      <c r="Z2530" s="18">
        <f t="shared" si="278"/>
        <v>44.32</v>
      </c>
      <c r="AA2530" s="12">
        <v>1962</v>
      </c>
      <c r="AB2530" s="12">
        <v>0</v>
      </c>
      <c r="AC2530" s="28">
        <f>+I2530+Y2530-Z2530</f>
        <v>26.440000000000005</v>
      </c>
      <c r="AD2530" s="20">
        <f t="shared" si="279"/>
        <v>0</v>
      </c>
      <c r="AE2530">
        <v>0</v>
      </c>
    </row>
    <row r="2531" spans="1:31" x14ac:dyDescent="0.25">
      <c r="A2531" s="9">
        <v>45138</v>
      </c>
      <c r="B2531" s="10" t="s">
        <v>447</v>
      </c>
      <c r="C2531" s="10" t="s">
        <v>28</v>
      </c>
      <c r="D2531" s="10" t="s">
        <v>29</v>
      </c>
      <c r="E2531" s="10" t="s">
        <v>30</v>
      </c>
      <c r="F2531" s="10"/>
      <c r="G2531" s="10">
        <v>0</v>
      </c>
      <c r="H2531" s="11">
        <f>SUMIFS(AA:AA,$A:$A,EOMONTH($A2531,-1),$B:$B,$B2531)</f>
        <v>106</v>
      </c>
      <c r="I2531" s="63">
        <f>ROUND(SUMIFS(AC:AC,$A:$A,EOMONTH($A2531,-1),$B:$B,$B2531),2)</f>
        <v>5.0599999999999996</v>
      </c>
      <c r="J2531" s="11">
        <f>SUMIFS(AB:AB,$A:$A,EOMONTH($A2531,-1),$B:$B,$B2531)</f>
        <v>1338.54</v>
      </c>
      <c r="K2531" s="13">
        <v>0</v>
      </c>
      <c r="L2531" s="25">
        <v>0</v>
      </c>
      <c r="M2531" s="15">
        <v>0</v>
      </c>
      <c r="N2531" s="14">
        <v>0</v>
      </c>
      <c r="O2531" s="16">
        <v>0</v>
      </c>
      <c r="P2531" s="16">
        <v>0</v>
      </c>
      <c r="Q2531" s="16">
        <v>0</v>
      </c>
      <c r="R2531" s="16">
        <f>Q2531*16.876/100</f>
        <v>0</v>
      </c>
      <c r="S2531" s="17">
        <f t="shared" si="273"/>
        <v>0</v>
      </c>
      <c r="T2531" s="16">
        <v>0</v>
      </c>
      <c r="U2531" s="18">
        <f t="shared" si="274"/>
        <v>0</v>
      </c>
      <c r="V2531" s="18">
        <f t="shared" si="275"/>
        <v>0</v>
      </c>
      <c r="W2531" s="18">
        <f t="shared" si="276"/>
        <v>0</v>
      </c>
      <c r="X2531" s="27"/>
      <c r="Y2531" s="19">
        <f t="shared" si="277"/>
        <v>0</v>
      </c>
      <c r="Z2531" s="18">
        <f t="shared" si="278"/>
        <v>0</v>
      </c>
      <c r="AA2531" s="12">
        <v>106</v>
      </c>
      <c r="AB2531" s="12">
        <v>1338.54</v>
      </c>
      <c r="AC2531" s="28">
        <f>+I2531+Y2531-Z2531</f>
        <v>5.0599999999999996</v>
      </c>
      <c r="AD2531" s="20">
        <f t="shared" si="279"/>
        <v>0</v>
      </c>
      <c r="AE2531">
        <v>0</v>
      </c>
    </row>
    <row r="2532" spans="1:31" x14ac:dyDescent="0.25">
      <c r="A2532" s="9">
        <v>45138</v>
      </c>
      <c r="B2532" s="10" t="s">
        <v>448</v>
      </c>
      <c r="C2532" s="10" t="s">
        <v>28</v>
      </c>
      <c r="D2532" s="10" t="s">
        <v>29</v>
      </c>
      <c r="E2532" s="10" t="s">
        <v>30</v>
      </c>
      <c r="F2532" s="10"/>
      <c r="G2532" s="10">
        <v>0</v>
      </c>
      <c r="H2532" s="11">
        <f>SUMIFS(AA:AA,$A:$A,EOMONTH($A2532,-1),$B:$B,$B2532)</f>
        <v>25</v>
      </c>
      <c r="I2532" s="63">
        <f>ROUND(SUMIFS(AC:AC,$A:$A,EOMONTH($A2532,-1),$B:$B,$B2532),2)</f>
        <v>1.81</v>
      </c>
      <c r="J2532" s="11">
        <f>SUMIFS(AB:AB,$A:$A,EOMONTH($A2532,-1),$B:$B,$B2532)</f>
        <v>500</v>
      </c>
      <c r="K2532" s="13">
        <v>0</v>
      </c>
      <c r="L2532" s="25">
        <v>0</v>
      </c>
      <c r="M2532" s="15">
        <v>0</v>
      </c>
      <c r="N2532" s="14">
        <v>0</v>
      </c>
      <c r="O2532" s="16">
        <v>0</v>
      </c>
      <c r="P2532" s="16">
        <v>0</v>
      </c>
      <c r="Q2532" s="16">
        <v>0</v>
      </c>
      <c r="R2532" s="16">
        <f>Q2532*16.876/100</f>
        <v>0</v>
      </c>
      <c r="S2532" s="17">
        <f t="shared" si="273"/>
        <v>0</v>
      </c>
      <c r="T2532" s="16">
        <v>0</v>
      </c>
      <c r="U2532" s="18">
        <f t="shared" si="274"/>
        <v>0</v>
      </c>
      <c r="V2532" s="18">
        <f t="shared" si="275"/>
        <v>0</v>
      </c>
      <c r="W2532" s="18">
        <f t="shared" si="276"/>
        <v>0</v>
      </c>
      <c r="X2532" s="27"/>
      <c r="Y2532" s="19">
        <f t="shared" si="277"/>
        <v>0</v>
      </c>
      <c r="Z2532" s="18">
        <f t="shared" si="278"/>
        <v>0</v>
      </c>
      <c r="AA2532" s="12">
        <v>25</v>
      </c>
      <c r="AB2532" s="12">
        <v>500</v>
      </c>
      <c r="AC2532" s="28">
        <f>+I2532+Y2532-Z2532</f>
        <v>1.81</v>
      </c>
      <c r="AD2532" s="20">
        <f t="shared" si="279"/>
        <v>0</v>
      </c>
      <c r="AE2532">
        <v>0</v>
      </c>
    </row>
    <row r="2533" spans="1:31" x14ac:dyDescent="0.25">
      <c r="A2533" s="9">
        <v>45138</v>
      </c>
      <c r="B2533" s="10" t="s">
        <v>449</v>
      </c>
      <c r="C2533" s="10" t="s">
        <v>28</v>
      </c>
      <c r="D2533" s="10" t="s">
        <v>29</v>
      </c>
      <c r="E2533" s="10" t="s">
        <v>30</v>
      </c>
      <c r="F2533" s="10"/>
      <c r="G2533" s="10">
        <v>0</v>
      </c>
      <c r="H2533" s="11">
        <f>SUMIFS(AA:AA,$A:$A,EOMONTH($A2533,-1),$B:$B,$B2533)</f>
        <v>40</v>
      </c>
      <c r="I2533" s="63">
        <f>ROUND(SUMIFS(AC:AC,$A:$A,EOMONTH($A2533,-1),$B:$B,$B2533),2)</f>
        <v>1.81</v>
      </c>
      <c r="J2533" s="11">
        <f>SUMIFS(AB:AB,$A:$A,EOMONTH($A2533,-1),$B:$B,$B2533)</f>
        <v>800</v>
      </c>
      <c r="K2533" s="13">
        <v>0</v>
      </c>
      <c r="L2533" s="25">
        <v>0</v>
      </c>
      <c r="M2533" s="15">
        <v>0</v>
      </c>
      <c r="N2533" s="14">
        <v>0</v>
      </c>
      <c r="O2533" s="16">
        <v>0</v>
      </c>
      <c r="P2533" s="16">
        <v>0</v>
      </c>
      <c r="Q2533" s="16">
        <v>0</v>
      </c>
      <c r="R2533" s="16">
        <f>Q2533*16.876/100</f>
        <v>0</v>
      </c>
      <c r="S2533" s="17">
        <f t="shared" si="273"/>
        <v>0</v>
      </c>
      <c r="T2533" s="16">
        <v>0</v>
      </c>
      <c r="U2533" s="18">
        <f t="shared" si="274"/>
        <v>0</v>
      </c>
      <c r="V2533" s="18">
        <f t="shared" si="275"/>
        <v>0</v>
      </c>
      <c r="W2533" s="18">
        <f t="shared" si="276"/>
        <v>0</v>
      </c>
      <c r="X2533" s="27"/>
      <c r="Y2533" s="19">
        <f t="shared" si="277"/>
        <v>0</v>
      </c>
      <c r="Z2533" s="18">
        <f t="shared" si="278"/>
        <v>0</v>
      </c>
      <c r="AA2533" s="12">
        <v>40</v>
      </c>
      <c r="AB2533" s="12">
        <v>800</v>
      </c>
      <c r="AC2533" s="28">
        <f>+I2533+Y2533-Z2533</f>
        <v>1.81</v>
      </c>
      <c r="AD2533" s="20">
        <f t="shared" si="279"/>
        <v>0</v>
      </c>
      <c r="AE2533">
        <v>0</v>
      </c>
    </row>
    <row r="2534" spans="1:31" x14ac:dyDescent="0.25">
      <c r="A2534" s="9">
        <v>45138</v>
      </c>
      <c r="B2534" s="10" t="s">
        <v>450</v>
      </c>
      <c r="C2534" s="10" t="s">
        <v>28</v>
      </c>
      <c r="D2534" s="10" t="s">
        <v>40</v>
      </c>
      <c r="E2534" s="10" t="s">
        <v>30</v>
      </c>
      <c r="F2534" s="10">
        <v>125</v>
      </c>
      <c r="G2534" s="10">
        <v>136</v>
      </c>
      <c r="H2534" s="11">
        <f>SUMIFS(AA:AA,$A:$A,EOMONTH($A2534,-1),$B:$B,$B2534)</f>
        <v>720</v>
      </c>
      <c r="I2534" s="63">
        <f>ROUND(SUMIFS(AC:AC,$A:$A,EOMONTH($A2534,-1),$B:$B,$B2534),2)</f>
        <v>32.51</v>
      </c>
      <c r="J2534" s="11">
        <f>SUMIFS(AB:AB,$A:$A,EOMONTH($A2534,-1),$B:$B,$B2534)</f>
        <v>14400</v>
      </c>
      <c r="K2534" s="13">
        <v>0</v>
      </c>
      <c r="L2534" s="25">
        <v>0</v>
      </c>
      <c r="M2534" s="15">
        <v>0</v>
      </c>
      <c r="N2534" s="14">
        <v>0</v>
      </c>
      <c r="O2534" s="16">
        <v>0</v>
      </c>
      <c r="P2534" s="16">
        <v>0</v>
      </c>
      <c r="Q2534" s="16">
        <v>0</v>
      </c>
      <c r="R2534" s="16">
        <f>Q2534*16.876/100</f>
        <v>0</v>
      </c>
      <c r="S2534" s="17">
        <f t="shared" si="273"/>
        <v>0</v>
      </c>
      <c r="T2534" s="16">
        <v>0</v>
      </c>
      <c r="U2534" s="18">
        <f t="shared" si="274"/>
        <v>97.92</v>
      </c>
      <c r="V2534" s="18">
        <f t="shared" si="275"/>
        <v>0</v>
      </c>
      <c r="W2534" s="18">
        <f t="shared" si="276"/>
        <v>0</v>
      </c>
      <c r="X2534" s="27"/>
      <c r="Y2534" s="19">
        <f t="shared" si="277"/>
        <v>0</v>
      </c>
      <c r="Z2534" s="18">
        <f t="shared" si="278"/>
        <v>0</v>
      </c>
      <c r="AA2534" s="12">
        <v>720</v>
      </c>
      <c r="AB2534" s="12">
        <v>14400</v>
      </c>
      <c r="AC2534" s="28">
        <f>+I2534+Y2534-Z2534</f>
        <v>32.51</v>
      </c>
      <c r="AD2534" s="20">
        <f t="shared" si="279"/>
        <v>0</v>
      </c>
      <c r="AE2534">
        <v>0</v>
      </c>
    </row>
    <row r="2535" spans="1:31" x14ac:dyDescent="0.25">
      <c r="A2535" s="9">
        <v>45138</v>
      </c>
      <c r="B2535" s="10" t="s">
        <v>451</v>
      </c>
      <c r="C2535" s="10" t="s">
        <v>28</v>
      </c>
      <c r="D2535" s="10" t="s">
        <v>29</v>
      </c>
      <c r="E2535" s="10" t="s">
        <v>30</v>
      </c>
      <c r="F2535" s="10"/>
      <c r="G2535" s="10">
        <v>0</v>
      </c>
      <c r="H2535" s="11">
        <f>SUMIFS(AA:AA,$A:$A,EOMONTH($A2535,-1),$B:$B,$B2535)</f>
        <v>620</v>
      </c>
      <c r="I2535" s="63">
        <f>ROUND(SUMIFS(AC:AC,$A:$A,EOMONTH($A2535,-1),$B:$B,$B2535),2)</f>
        <v>36.159999999999997</v>
      </c>
      <c r="J2535" s="11">
        <f>SUMIFS(AB:AB,$A:$A,EOMONTH($A2535,-1),$B:$B,$B2535)</f>
        <v>11711.88</v>
      </c>
      <c r="K2535" s="13">
        <v>0</v>
      </c>
      <c r="L2535" s="25">
        <v>0</v>
      </c>
      <c r="M2535" s="15">
        <v>160</v>
      </c>
      <c r="N2535" s="14">
        <v>2405.64</v>
      </c>
      <c r="O2535" s="16">
        <v>0</v>
      </c>
      <c r="P2535" s="16">
        <v>0</v>
      </c>
      <c r="Q2535" s="16">
        <v>106</v>
      </c>
      <c r="R2535" s="16">
        <f>Q2535*16.876/100</f>
        <v>17.888560000000002</v>
      </c>
      <c r="S2535" s="17">
        <f t="shared" si="273"/>
        <v>123.88856</v>
      </c>
      <c r="T2535" s="16">
        <v>1967.94</v>
      </c>
      <c r="U2535" s="18">
        <f t="shared" si="274"/>
        <v>0</v>
      </c>
      <c r="V2535" s="18">
        <f t="shared" si="275"/>
        <v>0</v>
      </c>
      <c r="W2535" s="18">
        <f t="shared" si="276"/>
        <v>0</v>
      </c>
      <c r="X2535" s="27"/>
      <c r="Y2535" s="19">
        <f t="shared" si="277"/>
        <v>0</v>
      </c>
      <c r="Z2535" s="18">
        <f t="shared" si="278"/>
        <v>0</v>
      </c>
      <c r="AA2535" s="12">
        <v>674</v>
      </c>
      <c r="AB2535" s="12">
        <v>12149.72</v>
      </c>
      <c r="AC2535" s="28">
        <f>+I2535+Y2535-Z2535</f>
        <v>36.159999999999997</v>
      </c>
      <c r="AD2535" s="20">
        <f t="shared" si="279"/>
        <v>0</v>
      </c>
      <c r="AE2535">
        <v>0</v>
      </c>
    </row>
    <row r="2536" spans="1:31" x14ac:dyDescent="0.25">
      <c r="A2536" s="9">
        <v>45138</v>
      </c>
      <c r="B2536" s="10" t="s">
        <v>452</v>
      </c>
      <c r="C2536" s="10" t="s">
        <v>28</v>
      </c>
      <c r="D2536" s="10" t="s">
        <v>29</v>
      </c>
      <c r="E2536" s="10" t="s">
        <v>30</v>
      </c>
      <c r="F2536" s="10"/>
      <c r="G2536" s="10">
        <v>0</v>
      </c>
      <c r="H2536" s="11">
        <f>SUMIFS(AA:AA,$A:$A,EOMONTH($A2536,-1),$B:$B,$B2536)</f>
        <v>852</v>
      </c>
      <c r="I2536" s="63">
        <f>ROUND(SUMIFS(AC:AC,$A:$A,EOMONTH($A2536,-1),$B:$B,$B2536),2)</f>
        <v>38.47</v>
      </c>
      <c r="J2536" s="11">
        <f>SUMIFS(AB:AB,$A:$A,EOMONTH($A2536,-1),$B:$B,$B2536)</f>
        <v>13699.85</v>
      </c>
      <c r="K2536" s="13">
        <v>0</v>
      </c>
      <c r="L2536" s="25">
        <v>0</v>
      </c>
      <c r="M2536" s="15">
        <v>0</v>
      </c>
      <c r="N2536" s="14">
        <v>0</v>
      </c>
      <c r="O2536" s="16">
        <v>0</v>
      </c>
      <c r="P2536" s="16">
        <v>0</v>
      </c>
      <c r="Q2536" s="16">
        <v>0</v>
      </c>
      <c r="R2536" s="16">
        <f>Q2536*16.876/100</f>
        <v>0</v>
      </c>
      <c r="S2536" s="17">
        <f t="shared" si="273"/>
        <v>0</v>
      </c>
      <c r="T2536" s="16">
        <v>0</v>
      </c>
      <c r="U2536" s="18">
        <f t="shared" si="274"/>
        <v>0</v>
      </c>
      <c r="V2536" s="18">
        <f t="shared" si="275"/>
        <v>0</v>
      </c>
      <c r="W2536" s="18">
        <f t="shared" si="276"/>
        <v>0</v>
      </c>
      <c r="X2536" s="27"/>
      <c r="Y2536" s="19">
        <f t="shared" si="277"/>
        <v>0</v>
      </c>
      <c r="Z2536" s="18">
        <f t="shared" si="278"/>
        <v>0</v>
      </c>
      <c r="AA2536" s="12">
        <v>852</v>
      </c>
      <c r="AB2536" s="12">
        <v>13699.85</v>
      </c>
      <c r="AC2536" s="28">
        <f>+I2536+Y2536-Z2536</f>
        <v>38.47</v>
      </c>
      <c r="AD2536" s="20">
        <f t="shared" si="279"/>
        <v>0</v>
      </c>
      <c r="AE2536">
        <v>0</v>
      </c>
    </row>
    <row r="2537" spans="1:31" x14ac:dyDescent="0.25">
      <c r="A2537" s="9">
        <v>45138</v>
      </c>
      <c r="B2537" s="10" t="s">
        <v>453</v>
      </c>
      <c r="C2537" s="10" t="s">
        <v>28</v>
      </c>
      <c r="D2537" s="10" t="s">
        <v>29</v>
      </c>
      <c r="E2537" s="10" t="s">
        <v>30</v>
      </c>
      <c r="F2537" s="10"/>
      <c r="G2537" s="10">
        <v>0</v>
      </c>
      <c r="H2537" s="11">
        <f>SUMIFS(AA:AA,$A:$A,EOMONTH($A2537,-1),$B:$B,$B2537)</f>
        <v>906</v>
      </c>
      <c r="I2537" s="63">
        <f>ROUND(SUMIFS(AC:AC,$A:$A,EOMONTH($A2537,-1),$B:$B,$B2537),2)</f>
        <v>47.18</v>
      </c>
      <c r="J2537" s="11">
        <f>SUMIFS(AB:AB,$A:$A,EOMONTH($A2537,-1),$B:$B,$B2537)</f>
        <v>14048.89</v>
      </c>
      <c r="K2537" s="13">
        <v>0</v>
      </c>
      <c r="L2537" s="25">
        <v>0</v>
      </c>
      <c r="M2537" s="15">
        <v>40</v>
      </c>
      <c r="N2537" s="14">
        <v>598.29</v>
      </c>
      <c r="O2537" s="16">
        <v>0</v>
      </c>
      <c r="P2537" s="16">
        <v>0</v>
      </c>
      <c r="Q2537" s="16">
        <v>0</v>
      </c>
      <c r="R2537" s="16">
        <f>Q2537*16.876/100</f>
        <v>0</v>
      </c>
      <c r="S2537" s="17">
        <f t="shared" si="273"/>
        <v>0</v>
      </c>
      <c r="T2537" s="16">
        <v>0</v>
      </c>
      <c r="U2537" s="18">
        <f t="shared" si="274"/>
        <v>0</v>
      </c>
      <c r="V2537" s="18">
        <f t="shared" si="275"/>
        <v>0</v>
      </c>
      <c r="W2537" s="18">
        <f t="shared" si="276"/>
        <v>0</v>
      </c>
      <c r="X2537" s="27"/>
      <c r="Y2537" s="19">
        <f t="shared" si="277"/>
        <v>0</v>
      </c>
      <c r="Z2537" s="18">
        <f t="shared" si="278"/>
        <v>0</v>
      </c>
      <c r="AA2537" s="12">
        <v>946</v>
      </c>
      <c r="AB2537" s="12">
        <v>14647.18</v>
      </c>
      <c r="AC2537" s="28">
        <f>+I2537+Y2537-Z2537</f>
        <v>47.18</v>
      </c>
      <c r="AD2537" s="20">
        <f t="shared" si="279"/>
        <v>0</v>
      </c>
      <c r="AE2537">
        <v>0</v>
      </c>
    </row>
    <row r="2538" spans="1:31" x14ac:dyDescent="0.25">
      <c r="A2538" s="9">
        <v>45138</v>
      </c>
      <c r="B2538" s="10" t="s">
        <v>454</v>
      </c>
      <c r="C2538" s="10" t="s">
        <v>28</v>
      </c>
      <c r="D2538" s="10" t="s">
        <v>29</v>
      </c>
      <c r="E2538" s="10" t="s">
        <v>30</v>
      </c>
      <c r="F2538" s="10"/>
      <c r="G2538" s="10">
        <v>0</v>
      </c>
      <c r="H2538" s="11">
        <f>SUMIFS(AA:AA,$A:$A,EOMONTH($A2538,-1),$B:$B,$B2538)</f>
        <v>663</v>
      </c>
      <c r="I2538" s="63">
        <f>ROUND(SUMIFS(AC:AC,$A:$A,EOMONTH($A2538,-1),$B:$B,$B2538),2)</f>
        <v>29.93</v>
      </c>
      <c r="J2538" s="11">
        <f>SUMIFS(AB:AB,$A:$A,EOMONTH($A2538,-1),$B:$B,$B2538)</f>
        <v>12490.08</v>
      </c>
      <c r="K2538" s="13">
        <v>0</v>
      </c>
      <c r="L2538" s="25">
        <v>0</v>
      </c>
      <c r="M2538" s="15">
        <v>0</v>
      </c>
      <c r="N2538" s="14">
        <v>0</v>
      </c>
      <c r="O2538" s="16">
        <v>0</v>
      </c>
      <c r="P2538" s="16">
        <v>0</v>
      </c>
      <c r="Q2538" s="16">
        <v>0</v>
      </c>
      <c r="R2538" s="16">
        <f>Q2538*16.876/100</f>
        <v>0</v>
      </c>
      <c r="S2538" s="17">
        <f t="shared" si="273"/>
        <v>0</v>
      </c>
      <c r="T2538" s="16">
        <v>0</v>
      </c>
      <c r="U2538" s="18">
        <f t="shared" si="274"/>
        <v>0</v>
      </c>
      <c r="V2538" s="18">
        <f t="shared" si="275"/>
        <v>0</v>
      </c>
      <c r="W2538" s="18">
        <f t="shared" si="276"/>
        <v>0</v>
      </c>
      <c r="X2538" s="27"/>
      <c r="Y2538" s="19">
        <f t="shared" si="277"/>
        <v>0</v>
      </c>
      <c r="Z2538" s="18">
        <f t="shared" si="278"/>
        <v>0</v>
      </c>
      <c r="AA2538" s="12">
        <v>663</v>
      </c>
      <c r="AB2538" s="12">
        <v>12490.08</v>
      </c>
      <c r="AC2538" s="28">
        <f>+I2538+Y2538-Z2538</f>
        <v>29.93</v>
      </c>
      <c r="AD2538" s="20">
        <f t="shared" si="279"/>
        <v>0</v>
      </c>
      <c r="AE2538">
        <v>0</v>
      </c>
    </row>
    <row r="2539" spans="1:31" x14ac:dyDescent="0.25">
      <c r="A2539" s="9">
        <v>45138</v>
      </c>
      <c r="B2539" s="10" t="s">
        <v>455</v>
      </c>
      <c r="C2539" s="10" t="s">
        <v>28</v>
      </c>
      <c r="D2539" s="10" t="s">
        <v>40</v>
      </c>
      <c r="E2539" s="10" t="s">
        <v>30</v>
      </c>
      <c r="F2539" s="10">
        <v>125</v>
      </c>
      <c r="G2539" s="10">
        <v>136</v>
      </c>
      <c r="H2539" s="11">
        <f>SUMIFS(AA:AA,$A:$A,EOMONTH($A2539,-1),$B:$B,$B2539)</f>
        <v>581</v>
      </c>
      <c r="I2539" s="63">
        <f>ROUND(SUMIFS(AC:AC,$A:$A,EOMONTH($A2539,-1),$B:$B,$B2539),2)</f>
        <v>42.49</v>
      </c>
      <c r="J2539" s="11">
        <f>SUMIFS(AB:AB,$A:$A,EOMONTH($A2539,-1),$B:$B,$B2539)</f>
        <v>9361.8700000000008</v>
      </c>
      <c r="K2539" s="13">
        <v>0</v>
      </c>
      <c r="L2539" s="25">
        <v>0</v>
      </c>
      <c r="M2539" s="15">
        <v>350</v>
      </c>
      <c r="N2539" s="14">
        <v>5311.25</v>
      </c>
      <c r="O2539" s="16">
        <v>0</v>
      </c>
      <c r="P2539" s="16">
        <v>0</v>
      </c>
      <c r="Q2539" s="16">
        <v>225</v>
      </c>
      <c r="R2539" s="16">
        <f>Q2539*16.876/100</f>
        <v>37.971000000000004</v>
      </c>
      <c r="S2539" s="17">
        <f t="shared" si="273"/>
        <v>262.971</v>
      </c>
      <c r="T2539" s="16">
        <v>3571.55</v>
      </c>
      <c r="U2539" s="18">
        <f t="shared" si="274"/>
        <v>79.016000000000005</v>
      </c>
      <c r="V2539" s="18">
        <f t="shared" si="275"/>
        <v>43.75</v>
      </c>
      <c r="W2539" s="18">
        <f t="shared" si="276"/>
        <v>7.3451875000000006</v>
      </c>
      <c r="X2539" s="27"/>
      <c r="Y2539" s="19">
        <f t="shared" si="277"/>
        <v>51.095187500000002</v>
      </c>
      <c r="Z2539" s="18">
        <f t="shared" si="278"/>
        <v>0</v>
      </c>
      <c r="AA2539" s="12">
        <v>706</v>
      </c>
      <c r="AB2539" s="12">
        <v>11101.95</v>
      </c>
      <c r="AC2539" s="28">
        <f>+I2539+Y2539-Z2539</f>
        <v>93.585187500000004</v>
      </c>
      <c r="AD2539" s="20">
        <f t="shared" si="279"/>
        <v>0</v>
      </c>
      <c r="AE2539">
        <v>0</v>
      </c>
    </row>
    <row r="2540" spans="1:31" x14ac:dyDescent="0.25">
      <c r="A2540" s="9">
        <v>45138</v>
      </c>
      <c r="B2540" s="10" t="s">
        <v>456</v>
      </c>
      <c r="C2540" s="10" t="s">
        <v>28</v>
      </c>
      <c r="D2540" s="10" t="s">
        <v>40</v>
      </c>
      <c r="E2540" s="10" t="s">
        <v>30</v>
      </c>
      <c r="F2540" s="10">
        <v>125</v>
      </c>
      <c r="G2540" s="10">
        <v>136</v>
      </c>
      <c r="H2540" s="11">
        <f>SUMIFS(AA:AA,$A:$A,EOMONTH($A2540,-1),$B:$B,$B2540)</f>
        <v>2049</v>
      </c>
      <c r="I2540" s="63">
        <f>ROUND(SUMIFS(AC:AC,$A:$A,EOMONTH($A2540,-1),$B:$B,$B2540),2)</f>
        <v>101.95</v>
      </c>
      <c r="J2540" s="11">
        <f>SUMIFS(AB:AB,$A:$A,EOMONTH($A2540,-1),$B:$B,$B2540)</f>
        <v>32526.13</v>
      </c>
      <c r="K2540" s="13">
        <v>0</v>
      </c>
      <c r="L2540" s="25">
        <v>0</v>
      </c>
      <c r="M2540" s="15">
        <v>0</v>
      </c>
      <c r="N2540" s="14">
        <v>0</v>
      </c>
      <c r="O2540" s="16">
        <v>0</v>
      </c>
      <c r="P2540" s="16">
        <v>0</v>
      </c>
      <c r="Q2540" s="16">
        <v>30</v>
      </c>
      <c r="R2540" s="16">
        <f>Q2540*16.876/100</f>
        <v>5.0628000000000002</v>
      </c>
      <c r="S2540" s="17">
        <f t="shared" si="273"/>
        <v>35.062800000000003</v>
      </c>
      <c r="T2540" s="16">
        <v>476.1</v>
      </c>
      <c r="U2540" s="18">
        <f t="shared" si="274"/>
        <v>278.66399999999999</v>
      </c>
      <c r="V2540" s="18">
        <f t="shared" si="275"/>
        <v>0</v>
      </c>
      <c r="W2540" s="18">
        <f t="shared" si="276"/>
        <v>0</v>
      </c>
      <c r="X2540" s="27"/>
      <c r="Y2540" s="19">
        <f t="shared" si="277"/>
        <v>0</v>
      </c>
      <c r="Z2540" s="18">
        <f t="shared" si="278"/>
        <v>0</v>
      </c>
      <c r="AA2540" s="12">
        <v>2019</v>
      </c>
      <c r="AB2540" s="12">
        <v>32049.91</v>
      </c>
      <c r="AC2540" s="28">
        <f>+I2540+Y2540-Z2540</f>
        <v>101.95</v>
      </c>
      <c r="AD2540" s="20">
        <f t="shared" si="279"/>
        <v>0</v>
      </c>
      <c r="AE2540">
        <v>0</v>
      </c>
    </row>
    <row r="2541" spans="1:31" x14ac:dyDescent="0.25">
      <c r="A2541" s="59">
        <v>45138</v>
      </c>
      <c r="B2541" s="60" t="s">
        <v>821</v>
      </c>
      <c r="C2541" s="60" t="s">
        <v>105</v>
      </c>
      <c r="D2541" s="60" t="s">
        <v>29</v>
      </c>
      <c r="E2541" s="60" t="s">
        <v>30</v>
      </c>
      <c r="F2541" s="10"/>
      <c r="G2541" s="10"/>
      <c r="H2541" s="11"/>
      <c r="I2541" s="63">
        <f>ROUND(SUMIFS(AC:AC,$A:$A,EOMONTH($A2541,-1),$B:$B,$B2541),2)</f>
        <v>0</v>
      </c>
      <c r="J2541" s="11"/>
      <c r="K2541" s="13"/>
      <c r="L2541" s="25"/>
      <c r="M2541" s="15"/>
      <c r="N2541" s="14"/>
      <c r="O2541" s="16"/>
      <c r="P2541" s="16"/>
      <c r="Q2541" s="16"/>
      <c r="R2541" s="16"/>
      <c r="S2541" s="17">
        <f t="shared" si="273"/>
        <v>0</v>
      </c>
      <c r="T2541" s="16"/>
      <c r="U2541" s="18">
        <f t="shared" si="274"/>
        <v>0</v>
      </c>
      <c r="V2541" s="18">
        <f t="shared" si="275"/>
        <v>0</v>
      </c>
      <c r="W2541" s="18">
        <f t="shared" si="276"/>
        <v>0</v>
      </c>
      <c r="X2541" s="27"/>
      <c r="Y2541" s="19">
        <f t="shared" si="277"/>
        <v>0</v>
      </c>
      <c r="Z2541" s="18">
        <f t="shared" si="278"/>
        <v>0</v>
      </c>
      <c r="AA2541" s="12"/>
      <c r="AB2541" s="12"/>
      <c r="AC2541" s="28">
        <f>+I2541+Y2541-Z2541</f>
        <v>0</v>
      </c>
      <c r="AD2541" s="20">
        <f t="shared" si="279"/>
        <v>0</v>
      </c>
      <c r="AE2541">
        <v>0</v>
      </c>
    </row>
    <row r="2542" spans="1:31" x14ac:dyDescent="0.25">
      <c r="A2542" s="9">
        <v>45138</v>
      </c>
      <c r="B2542" s="10" t="s">
        <v>457</v>
      </c>
      <c r="C2542" s="10" t="s">
        <v>28</v>
      </c>
      <c r="D2542" s="10" t="s">
        <v>29</v>
      </c>
      <c r="E2542" s="10" t="s">
        <v>30</v>
      </c>
      <c r="F2542" s="10"/>
      <c r="G2542" s="10">
        <v>0</v>
      </c>
      <c r="H2542" s="11">
        <f>SUMIFS(AA:AA,$A:$A,EOMONTH($A2542,-1),$B:$B,$B2542)</f>
        <v>118</v>
      </c>
      <c r="I2542" s="63">
        <f>ROUND(SUMIFS(AC:AC,$A:$A,EOMONTH($A2542,-1),$B:$B,$B2542),2)</f>
        <v>14.27</v>
      </c>
      <c r="J2542" s="11">
        <f>SUMIFS(AB:AB,$A:$A,EOMONTH($A2542,-1),$B:$B,$B2542)</f>
        <v>1174.71</v>
      </c>
      <c r="K2542" s="13">
        <v>0</v>
      </c>
      <c r="L2542" s="25">
        <v>0</v>
      </c>
      <c r="M2542" s="15">
        <v>122</v>
      </c>
      <c r="N2542" s="14">
        <v>2012.72</v>
      </c>
      <c r="O2542" s="16">
        <v>0</v>
      </c>
      <c r="P2542" s="16">
        <v>0</v>
      </c>
      <c r="Q2542" s="16">
        <v>135</v>
      </c>
      <c r="R2542" s="16">
        <f>Q2542*16.876/100</f>
        <v>22.782600000000002</v>
      </c>
      <c r="S2542" s="17">
        <f t="shared" si="273"/>
        <v>157.7826</v>
      </c>
      <c r="T2542" s="16">
        <v>1618.5</v>
      </c>
      <c r="U2542" s="18">
        <f t="shared" si="274"/>
        <v>0</v>
      </c>
      <c r="V2542" s="18">
        <f t="shared" si="275"/>
        <v>0</v>
      </c>
      <c r="W2542" s="18">
        <f t="shared" si="276"/>
        <v>0</v>
      </c>
      <c r="X2542" s="27"/>
      <c r="Y2542" s="19">
        <f t="shared" si="277"/>
        <v>0</v>
      </c>
      <c r="Z2542" s="18">
        <f t="shared" si="278"/>
        <v>0</v>
      </c>
      <c r="AA2542" s="12">
        <v>105</v>
      </c>
      <c r="AB2542" s="12">
        <v>1569.1</v>
      </c>
      <c r="AC2542" s="28">
        <f>+I2542+Y2542-Z2542</f>
        <v>14.27</v>
      </c>
      <c r="AD2542" s="20">
        <f t="shared" si="279"/>
        <v>0</v>
      </c>
      <c r="AE2542">
        <v>0</v>
      </c>
    </row>
    <row r="2543" spans="1:31" x14ac:dyDescent="0.25">
      <c r="A2543" s="9">
        <v>45138</v>
      </c>
      <c r="B2543" s="10" t="s">
        <v>458</v>
      </c>
      <c r="C2543" s="10" t="s">
        <v>28</v>
      </c>
      <c r="D2543" s="10" t="s">
        <v>29</v>
      </c>
      <c r="E2543" s="10" t="s">
        <v>30</v>
      </c>
      <c r="F2543" s="10"/>
      <c r="G2543" s="10">
        <v>0</v>
      </c>
      <c r="H2543" s="11">
        <f>SUMIFS(AA:AA,$A:$A,EOMONTH($A2543,-1),$B:$B,$B2543)</f>
        <v>120</v>
      </c>
      <c r="I2543" s="63">
        <f>ROUND(SUMIFS(AC:AC,$A:$A,EOMONTH($A2543,-1),$B:$B,$B2543),2)</f>
        <v>5.42</v>
      </c>
      <c r="J2543" s="11">
        <f>SUMIFS(AB:AB,$A:$A,EOMONTH($A2543,-1),$B:$B,$B2543)</f>
        <v>0</v>
      </c>
      <c r="K2543" s="13">
        <v>0</v>
      </c>
      <c r="L2543" s="25">
        <v>0</v>
      </c>
      <c r="M2543" s="15">
        <v>0</v>
      </c>
      <c r="N2543" s="14">
        <v>0</v>
      </c>
      <c r="O2543" s="16">
        <v>0</v>
      </c>
      <c r="P2543" s="16">
        <v>0</v>
      </c>
      <c r="Q2543" s="16">
        <v>0</v>
      </c>
      <c r="R2543" s="16">
        <f>Q2543*16.876/100</f>
        <v>0</v>
      </c>
      <c r="S2543" s="17">
        <f t="shared" si="273"/>
        <v>0</v>
      </c>
      <c r="T2543" s="16">
        <v>0</v>
      </c>
      <c r="U2543" s="18">
        <f t="shared" si="274"/>
        <v>0</v>
      </c>
      <c r="V2543" s="18">
        <f t="shared" si="275"/>
        <v>0</v>
      </c>
      <c r="W2543" s="18">
        <f t="shared" si="276"/>
        <v>0</v>
      </c>
      <c r="X2543" s="27"/>
      <c r="Y2543" s="19">
        <f t="shared" si="277"/>
        <v>0</v>
      </c>
      <c r="Z2543" s="18">
        <f t="shared" si="278"/>
        <v>0</v>
      </c>
      <c r="AA2543" s="12">
        <v>120</v>
      </c>
      <c r="AB2543" s="12">
        <v>0</v>
      </c>
      <c r="AC2543" s="28">
        <f>+I2543+Y2543-Z2543</f>
        <v>5.42</v>
      </c>
      <c r="AD2543" s="20">
        <f t="shared" si="279"/>
        <v>0</v>
      </c>
      <c r="AE2543">
        <v>0</v>
      </c>
    </row>
    <row r="2544" spans="1:31" x14ac:dyDescent="0.25">
      <c r="A2544" s="9">
        <v>45138</v>
      </c>
      <c r="B2544" s="10" t="s">
        <v>459</v>
      </c>
      <c r="C2544" s="10" t="s">
        <v>28</v>
      </c>
      <c r="D2544" s="10" t="s">
        <v>29</v>
      </c>
      <c r="E2544" s="10" t="s">
        <v>30</v>
      </c>
      <c r="F2544" s="10"/>
      <c r="G2544" s="10">
        <v>0</v>
      </c>
      <c r="H2544" s="11">
        <f>SUMIFS(AA:AA,$A:$A,EOMONTH($A2544,-1),$B:$B,$B2544)</f>
        <v>1</v>
      </c>
      <c r="I2544" s="63">
        <f>ROUND(SUMIFS(AC:AC,$A:$A,EOMONTH($A2544,-1),$B:$B,$B2544),2)</f>
        <v>0.05</v>
      </c>
      <c r="J2544" s="11">
        <f>SUMIFS(AB:AB,$A:$A,EOMONTH($A2544,-1),$B:$B,$B2544)</f>
        <v>22.04</v>
      </c>
      <c r="K2544" s="13">
        <v>0</v>
      </c>
      <c r="L2544" s="25">
        <v>0</v>
      </c>
      <c r="M2544" s="15">
        <v>0</v>
      </c>
      <c r="N2544" s="14">
        <v>0</v>
      </c>
      <c r="O2544" s="16">
        <v>0</v>
      </c>
      <c r="P2544" s="16">
        <v>0</v>
      </c>
      <c r="Q2544" s="16">
        <v>0</v>
      </c>
      <c r="R2544" s="16">
        <f>Q2544*16.876/100</f>
        <v>0</v>
      </c>
      <c r="S2544" s="17">
        <f t="shared" si="273"/>
        <v>0</v>
      </c>
      <c r="T2544" s="16">
        <v>0</v>
      </c>
      <c r="U2544" s="18">
        <f t="shared" si="274"/>
        <v>0</v>
      </c>
      <c r="V2544" s="18">
        <f t="shared" si="275"/>
        <v>0</v>
      </c>
      <c r="W2544" s="18">
        <f t="shared" si="276"/>
        <v>0</v>
      </c>
      <c r="X2544" s="27"/>
      <c r="Y2544" s="19">
        <f t="shared" si="277"/>
        <v>0</v>
      </c>
      <c r="Z2544" s="18">
        <f t="shared" si="278"/>
        <v>0</v>
      </c>
      <c r="AA2544" s="12">
        <v>1</v>
      </c>
      <c r="AB2544" s="12">
        <v>22.04</v>
      </c>
      <c r="AC2544" s="28">
        <f>+I2544+Y2544-Z2544</f>
        <v>0.05</v>
      </c>
      <c r="AD2544" s="20">
        <f t="shared" si="279"/>
        <v>0</v>
      </c>
      <c r="AE2544">
        <v>0</v>
      </c>
    </row>
    <row r="2545" spans="1:31" x14ac:dyDescent="0.25">
      <c r="A2545" s="9">
        <v>45138</v>
      </c>
      <c r="B2545" s="10" t="s">
        <v>460</v>
      </c>
      <c r="C2545" s="10" t="s">
        <v>28</v>
      </c>
      <c r="D2545" s="10" t="s">
        <v>29</v>
      </c>
      <c r="E2545" s="10" t="s">
        <v>30</v>
      </c>
      <c r="F2545" s="10"/>
      <c r="G2545" s="10">
        <v>0</v>
      </c>
      <c r="H2545" s="11">
        <f>SUMIFS(AA:AA,$A:$A,EOMONTH($A2545,-1),$B:$B,$B2545)</f>
        <v>500</v>
      </c>
      <c r="I2545" s="63">
        <f>ROUND(SUMIFS(AC:AC,$A:$A,EOMONTH($A2545,-1),$B:$B,$B2545),2)</f>
        <v>22.57</v>
      </c>
      <c r="J2545" s="11">
        <f>SUMIFS(AB:AB,$A:$A,EOMONTH($A2545,-1),$B:$B,$B2545)</f>
        <v>0</v>
      </c>
      <c r="K2545" s="13">
        <v>0</v>
      </c>
      <c r="L2545" s="25">
        <v>0</v>
      </c>
      <c r="M2545" s="15">
        <v>0</v>
      </c>
      <c r="N2545" s="14">
        <v>0</v>
      </c>
      <c r="O2545" s="16">
        <v>0</v>
      </c>
      <c r="P2545" s="16">
        <v>0</v>
      </c>
      <c r="Q2545" s="16">
        <v>0</v>
      </c>
      <c r="R2545" s="16">
        <f>Q2545*16.876/100</f>
        <v>0</v>
      </c>
      <c r="S2545" s="17">
        <f t="shared" si="273"/>
        <v>0</v>
      </c>
      <c r="T2545" s="16">
        <v>0</v>
      </c>
      <c r="U2545" s="18">
        <f t="shared" si="274"/>
        <v>0</v>
      </c>
      <c r="V2545" s="18">
        <f t="shared" si="275"/>
        <v>0</v>
      </c>
      <c r="W2545" s="18">
        <f t="shared" si="276"/>
        <v>0</v>
      </c>
      <c r="X2545" s="27"/>
      <c r="Y2545" s="19">
        <f t="shared" si="277"/>
        <v>0</v>
      </c>
      <c r="Z2545" s="18">
        <f t="shared" si="278"/>
        <v>0</v>
      </c>
      <c r="AA2545" s="12">
        <v>500</v>
      </c>
      <c r="AB2545" s="12">
        <v>0</v>
      </c>
      <c r="AC2545" s="28">
        <f>+I2545+Y2545-Z2545</f>
        <v>22.57</v>
      </c>
      <c r="AD2545" s="20">
        <f t="shared" si="279"/>
        <v>0</v>
      </c>
      <c r="AE2545">
        <v>0</v>
      </c>
    </row>
    <row r="2546" spans="1:31" x14ac:dyDescent="0.25">
      <c r="A2546" s="9">
        <v>45138</v>
      </c>
      <c r="B2546" s="10" t="s">
        <v>461</v>
      </c>
      <c r="C2546" s="10" t="s">
        <v>28</v>
      </c>
      <c r="D2546" s="10" t="s">
        <v>29</v>
      </c>
      <c r="E2546" s="10" t="s">
        <v>30</v>
      </c>
      <c r="F2546" s="10"/>
      <c r="G2546" s="10">
        <v>0</v>
      </c>
      <c r="H2546" s="11">
        <f>SUMIFS(AA:AA,$A:$A,EOMONTH($A2546,-1),$B:$B,$B2546)</f>
        <v>76</v>
      </c>
      <c r="I2546" s="63">
        <f>ROUND(SUMIFS(AC:AC,$A:$A,EOMONTH($A2546,-1),$B:$B,$B2546),2)</f>
        <v>5.01</v>
      </c>
      <c r="J2546" s="11">
        <f>SUMIFS(AB:AB,$A:$A,EOMONTH($A2546,-1),$B:$B,$B2546)</f>
        <v>0</v>
      </c>
      <c r="K2546" s="13">
        <v>0</v>
      </c>
      <c r="L2546" s="25">
        <v>0</v>
      </c>
      <c r="M2546" s="15">
        <v>311</v>
      </c>
      <c r="N2546" s="14">
        <v>5141.87</v>
      </c>
      <c r="O2546" s="16">
        <v>0</v>
      </c>
      <c r="P2546" s="16">
        <v>0</v>
      </c>
      <c r="Q2546" s="16">
        <v>60</v>
      </c>
      <c r="R2546" s="16">
        <f>Q2546*16.876/100</f>
        <v>10.1256</v>
      </c>
      <c r="S2546" s="17">
        <f t="shared" si="273"/>
        <v>70.125600000000006</v>
      </c>
      <c r="T2546" s="16">
        <v>797.4</v>
      </c>
      <c r="U2546" s="18">
        <f t="shared" si="274"/>
        <v>0</v>
      </c>
      <c r="V2546" s="18">
        <f t="shared" si="275"/>
        <v>0</v>
      </c>
      <c r="W2546" s="18">
        <f t="shared" si="276"/>
        <v>0</v>
      </c>
      <c r="X2546" s="27"/>
      <c r="Y2546" s="19">
        <f t="shared" si="277"/>
        <v>0</v>
      </c>
      <c r="Z2546" s="18">
        <f t="shared" si="278"/>
        <v>0</v>
      </c>
      <c r="AA2546" s="12">
        <v>327</v>
      </c>
      <c r="AB2546" s="12">
        <v>4344.68</v>
      </c>
      <c r="AC2546" s="28">
        <f>+I2546+Y2546-Z2546</f>
        <v>5.01</v>
      </c>
      <c r="AD2546" s="20">
        <f t="shared" si="279"/>
        <v>0</v>
      </c>
      <c r="AE2546">
        <v>0</v>
      </c>
    </row>
    <row r="2547" spans="1:31" x14ac:dyDescent="0.25">
      <c r="A2547" s="9">
        <v>45138</v>
      </c>
      <c r="B2547" s="10" t="s">
        <v>462</v>
      </c>
      <c r="C2547" s="10" t="s">
        <v>28</v>
      </c>
      <c r="D2547" s="10" t="s">
        <v>29</v>
      </c>
      <c r="E2547" s="10" t="s">
        <v>30</v>
      </c>
      <c r="F2547" s="10"/>
      <c r="G2547" s="10">
        <v>0</v>
      </c>
      <c r="H2547" s="11">
        <f>SUMIFS(AA:AA,$A:$A,EOMONTH($A2547,-1),$B:$B,$B2547)</f>
        <v>298</v>
      </c>
      <c r="I2547" s="63">
        <f>ROUND(SUMIFS(AC:AC,$A:$A,EOMONTH($A2547,-1),$B:$B,$B2547),2)</f>
        <v>35.31</v>
      </c>
      <c r="J2547" s="11">
        <f>SUMIFS(AB:AB,$A:$A,EOMONTH($A2547,-1),$B:$B,$B2547)</f>
        <v>5333.32</v>
      </c>
      <c r="K2547" s="13">
        <v>0</v>
      </c>
      <c r="L2547" s="25">
        <v>0</v>
      </c>
      <c r="M2547" s="15">
        <v>160</v>
      </c>
      <c r="N2547" s="14">
        <v>2663.92</v>
      </c>
      <c r="O2547" s="16">
        <v>0</v>
      </c>
      <c r="P2547" s="16">
        <v>0</v>
      </c>
      <c r="Q2547" s="16">
        <v>30</v>
      </c>
      <c r="R2547" s="16">
        <f>Q2547*16.876/100</f>
        <v>5.0628000000000002</v>
      </c>
      <c r="S2547" s="17">
        <f t="shared" si="273"/>
        <v>35.062800000000003</v>
      </c>
      <c r="T2547" s="16">
        <v>537</v>
      </c>
      <c r="U2547" s="18">
        <f t="shared" si="274"/>
        <v>0</v>
      </c>
      <c r="V2547" s="18">
        <f t="shared" si="275"/>
        <v>0</v>
      </c>
      <c r="W2547" s="18">
        <f t="shared" si="276"/>
        <v>0</v>
      </c>
      <c r="X2547" s="27"/>
      <c r="Y2547" s="19">
        <f t="shared" si="277"/>
        <v>0</v>
      </c>
      <c r="Z2547" s="18">
        <f t="shared" si="278"/>
        <v>0</v>
      </c>
      <c r="AA2547" s="12">
        <v>428</v>
      </c>
      <c r="AB2547" s="12">
        <v>7460.33</v>
      </c>
      <c r="AC2547" s="28">
        <f>+I2547+Y2547-Z2547</f>
        <v>35.31</v>
      </c>
      <c r="AD2547" s="20">
        <f t="shared" si="279"/>
        <v>0</v>
      </c>
      <c r="AE2547">
        <v>0</v>
      </c>
    </row>
    <row r="2548" spans="1:31" x14ac:dyDescent="0.25">
      <c r="A2548" s="9">
        <v>45138</v>
      </c>
      <c r="B2548" s="10" t="s">
        <v>463</v>
      </c>
      <c r="C2548" s="10" t="s">
        <v>28</v>
      </c>
      <c r="D2548" s="10" t="s">
        <v>29</v>
      </c>
      <c r="E2548" s="10" t="s">
        <v>30</v>
      </c>
      <c r="F2548" s="10"/>
      <c r="G2548" s="10">
        <v>0</v>
      </c>
      <c r="H2548" s="11">
        <f>SUMIFS(AA:AA,$A:$A,EOMONTH($A2548,-1),$B:$B,$B2548)</f>
        <v>610</v>
      </c>
      <c r="I2548" s="63">
        <f>ROUND(SUMIFS(AC:AC,$A:$A,EOMONTH($A2548,-1),$B:$B,$B2548),2)</f>
        <v>31.56</v>
      </c>
      <c r="J2548" s="11">
        <f>SUMIFS(AB:AB,$A:$A,EOMONTH($A2548,-1),$B:$B,$B2548)</f>
        <v>3949.61</v>
      </c>
      <c r="K2548" s="13">
        <v>0</v>
      </c>
      <c r="L2548" s="25">
        <v>0</v>
      </c>
      <c r="M2548" s="15">
        <v>0</v>
      </c>
      <c r="N2548" s="14">
        <v>0</v>
      </c>
      <c r="O2548" s="16">
        <v>0</v>
      </c>
      <c r="P2548" s="16">
        <v>0</v>
      </c>
      <c r="Q2548" s="16">
        <v>30</v>
      </c>
      <c r="R2548" s="16">
        <f>Q2548*16.876/100</f>
        <v>5.0628000000000002</v>
      </c>
      <c r="S2548" s="17">
        <f t="shared" si="273"/>
        <v>35.062800000000003</v>
      </c>
      <c r="T2548" s="16">
        <v>194.1</v>
      </c>
      <c r="U2548" s="18">
        <f t="shared" si="274"/>
        <v>0</v>
      </c>
      <c r="V2548" s="18">
        <f t="shared" si="275"/>
        <v>0</v>
      </c>
      <c r="W2548" s="18">
        <f t="shared" si="276"/>
        <v>0</v>
      </c>
      <c r="X2548" s="27"/>
      <c r="Y2548" s="19">
        <f t="shared" si="277"/>
        <v>0</v>
      </c>
      <c r="Z2548" s="18">
        <f t="shared" si="278"/>
        <v>0</v>
      </c>
      <c r="AA2548" s="12">
        <v>580</v>
      </c>
      <c r="AB2548" s="12">
        <v>3755.37</v>
      </c>
      <c r="AC2548" s="28">
        <f>+I2548+Y2548-Z2548</f>
        <v>31.56</v>
      </c>
      <c r="AD2548" s="20">
        <f t="shared" si="279"/>
        <v>0</v>
      </c>
      <c r="AE2548">
        <v>0</v>
      </c>
    </row>
    <row r="2549" spans="1:31" x14ac:dyDescent="0.25">
      <c r="A2549" s="9">
        <v>45138</v>
      </c>
      <c r="B2549" s="10" t="s">
        <v>464</v>
      </c>
      <c r="C2549" s="10" t="s">
        <v>28</v>
      </c>
      <c r="D2549" s="10" t="s">
        <v>29</v>
      </c>
      <c r="E2549" s="10" t="s">
        <v>30</v>
      </c>
      <c r="F2549" s="10"/>
      <c r="G2549" s="10">
        <v>0</v>
      </c>
      <c r="H2549" s="11">
        <f>SUMIFS(AA:AA,$A:$A,EOMONTH($A2549,-1),$B:$B,$B2549)</f>
        <v>747</v>
      </c>
      <c r="I2549" s="63">
        <f>ROUND(SUMIFS(AC:AC,$A:$A,EOMONTH($A2549,-1),$B:$B,$B2549),2)</f>
        <v>46.87</v>
      </c>
      <c r="J2549" s="11">
        <f>SUMIFS(AB:AB,$A:$A,EOMONTH($A2549,-1),$B:$B,$B2549)</f>
        <v>0</v>
      </c>
      <c r="K2549" s="13">
        <v>0</v>
      </c>
      <c r="L2549" s="25">
        <v>0</v>
      </c>
      <c r="M2549" s="15">
        <v>0</v>
      </c>
      <c r="N2549" s="14">
        <v>0</v>
      </c>
      <c r="O2549" s="16">
        <v>0</v>
      </c>
      <c r="P2549" s="16">
        <v>0</v>
      </c>
      <c r="Q2549" s="16">
        <v>55</v>
      </c>
      <c r="R2549" s="16">
        <f>Q2549*16.876/100</f>
        <v>9.2818000000000005</v>
      </c>
      <c r="S2549" s="17">
        <f t="shared" si="273"/>
        <v>64.281800000000004</v>
      </c>
      <c r="T2549" s="16">
        <v>504</v>
      </c>
      <c r="U2549" s="18">
        <f t="shared" si="274"/>
        <v>0</v>
      </c>
      <c r="V2549" s="18">
        <f t="shared" si="275"/>
        <v>0</v>
      </c>
      <c r="W2549" s="18">
        <f t="shared" si="276"/>
        <v>0</v>
      </c>
      <c r="X2549" s="27"/>
      <c r="Y2549" s="19">
        <f t="shared" si="277"/>
        <v>0</v>
      </c>
      <c r="Z2549" s="18">
        <f t="shared" si="278"/>
        <v>0</v>
      </c>
      <c r="AA2549" s="12">
        <v>692</v>
      </c>
      <c r="AB2549" s="12">
        <v>0</v>
      </c>
      <c r="AC2549" s="28">
        <f>+I2549+Y2549-Z2549</f>
        <v>46.87</v>
      </c>
      <c r="AD2549" s="20">
        <f t="shared" si="279"/>
        <v>0</v>
      </c>
      <c r="AE2549">
        <v>0</v>
      </c>
    </row>
    <row r="2550" spans="1:31" x14ac:dyDescent="0.25">
      <c r="A2550" s="9">
        <v>45138</v>
      </c>
      <c r="B2550" s="10" t="s">
        <v>465</v>
      </c>
      <c r="C2550" s="10" t="s">
        <v>28</v>
      </c>
      <c r="D2550" s="10" t="s">
        <v>29</v>
      </c>
      <c r="E2550" s="10" t="s">
        <v>30</v>
      </c>
      <c r="F2550" s="10"/>
      <c r="G2550" s="10">
        <v>0</v>
      </c>
      <c r="H2550" s="11">
        <f>SUMIFS(AA:AA,$A:$A,EOMONTH($A2550,-1),$B:$B,$B2550)</f>
        <v>707</v>
      </c>
      <c r="I2550" s="63">
        <f>ROUND(SUMIFS(AC:AC,$A:$A,EOMONTH($A2550,-1),$B:$B,$B2550),2)</f>
        <v>32.549999999999997</v>
      </c>
      <c r="J2550" s="11">
        <f>SUMIFS(AB:AB,$A:$A,EOMONTH($A2550,-1),$B:$B,$B2550)</f>
        <v>0</v>
      </c>
      <c r="K2550" s="13">
        <v>0</v>
      </c>
      <c r="L2550" s="25">
        <v>0</v>
      </c>
      <c r="M2550" s="15">
        <v>0</v>
      </c>
      <c r="N2550" s="14">
        <v>0</v>
      </c>
      <c r="O2550" s="16">
        <v>0</v>
      </c>
      <c r="P2550" s="16">
        <v>0</v>
      </c>
      <c r="Q2550" s="16">
        <v>15</v>
      </c>
      <c r="R2550" s="16">
        <f>Q2550*16.876/100</f>
        <v>2.5314000000000001</v>
      </c>
      <c r="S2550" s="17">
        <f t="shared" si="273"/>
        <v>17.531400000000001</v>
      </c>
      <c r="T2550" s="16">
        <v>136.5</v>
      </c>
      <c r="U2550" s="18">
        <f t="shared" si="274"/>
        <v>0</v>
      </c>
      <c r="V2550" s="18">
        <f t="shared" si="275"/>
        <v>0</v>
      </c>
      <c r="W2550" s="18">
        <f t="shared" si="276"/>
        <v>0</v>
      </c>
      <c r="X2550" s="27"/>
      <c r="Y2550" s="19">
        <f t="shared" si="277"/>
        <v>0</v>
      </c>
      <c r="Z2550" s="18">
        <f t="shared" si="278"/>
        <v>0</v>
      </c>
      <c r="AA2550" s="12">
        <v>692</v>
      </c>
      <c r="AB2550" s="12">
        <v>0</v>
      </c>
      <c r="AC2550" s="28">
        <f>+I2550+Y2550-Z2550</f>
        <v>32.549999999999997</v>
      </c>
      <c r="AD2550" s="20">
        <f t="shared" si="279"/>
        <v>0</v>
      </c>
      <c r="AE2550">
        <v>0</v>
      </c>
    </row>
    <row r="2551" spans="1:31" x14ac:dyDescent="0.25">
      <c r="A2551" s="9">
        <v>45138</v>
      </c>
      <c r="B2551" s="10" t="s">
        <v>466</v>
      </c>
      <c r="C2551" s="10" t="s">
        <v>28</v>
      </c>
      <c r="D2551" s="10" t="s">
        <v>29</v>
      </c>
      <c r="E2551" s="10" t="s">
        <v>30</v>
      </c>
      <c r="F2551" s="10"/>
      <c r="G2551" s="10">
        <v>0</v>
      </c>
      <c r="H2551" s="11">
        <f>SUMIFS(AA:AA,$A:$A,EOMONTH($A2551,-1),$B:$B,$B2551)</f>
        <v>4</v>
      </c>
      <c r="I2551" s="63">
        <f>ROUND(SUMIFS(AC:AC,$A:$A,EOMONTH($A2551,-1),$B:$B,$B2551),2)</f>
        <v>0.18</v>
      </c>
      <c r="J2551" s="11">
        <f>SUMIFS(AB:AB,$A:$A,EOMONTH($A2551,-1),$B:$B,$B2551)</f>
        <v>118.64</v>
      </c>
      <c r="K2551" s="13">
        <v>0</v>
      </c>
      <c r="L2551" s="25">
        <v>0</v>
      </c>
      <c r="M2551" s="15">
        <v>0</v>
      </c>
      <c r="N2551" s="14">
        <v>0</v>
      </c>
      <c r="O2551" s="16">
        <v>0</v>
      </c>
      <c r="P2551" s="16">
        <v>0</v>
      </c>
      <c r="Q2551" s="16">
        <v>0</v>
      </c>
      <c r="R2551" s="16">
        <f>Q2551*16.876/100</f>
        <v>0</v>
      </c>
      <c r="S2551" s="17">
        <f t="shared" si="273"/>
        <v>0</v>
      </c>
      <c r="T2551" s="16">
        <v>0</v>
      </c>
      <c r="U2551" s="18">
        <f t="shared" si="274"/>
        <v>0</v>
      </c>
      <c r="V2551" s="18">
        <f t="shared" si="275"/>
        <v>0</v>
      </c>
      <c r="W2551" s="18">
        <f t="shared" si="276"/>
        <v>0</v>
      </c>
      <c r="X2551" s="27"/>
      <c r="Y2551" s="19">
        <f t="shared" si="277"/>
        <v>0</v>
      </c>
      <c r="Z2551" s="18">
        <f t="shared" si="278"/>
        <v>0</v>
      </c>
      <c r="AA2551" s="12">
        <v>4</v>
      </c>
      <c r="AB2551" s="12">
        <v>118.64</v>
      </c>
      <c r="AC2551" s="28">
        <f>+I2551+Y2551-Z2551</f>
        <v>0.18</v>
      </c>
      <c r="AD2551" s="20">
        <f t="shared" si="279"/>
        <v>0</v>
      </c>
      <c r="AE2551">
        <v>0</v>
      </c>
    </row>
    <row r="2552" spans="1:31" x14ac:dyDescent="0.25">
      <c r="A2552" s="9">
        <v>45138</v>
      </c>
      <c r="B2552" s="10" t="s">
        <v>467</v>
      </c>
      <c r="C2552" s="10" t="s">
        <v>28</v>
      </c>
      <c r="D2552" s="10" t="s">
        <v>29</v>
      </c>
      <c r="E2552" s="10" t="s">
        <v>30</v>
      </c>
      <c r="F2552" s="10"/>
      <c r="G2552" s="10">
        <v>0</v>
      </c>
      <c r="H2552" s="11">
        <f>SUMIFS(AA:AA,$A:$A,EOMONTH($A2552,-1),$B:$B,$B2552)</f>
        <v>1</v>
      </c>
      <c r="I2552" s="63">
        <f>ROUND(SUMIFS(AC:AC,$A:$A,EOMONTH($A2552,-1),$B:$B,$B2552),2)</f>
        <v>0.05</v>
      </c>
      <c r="J2552" s="11">
        <f>SUMIFS(AB:AB,$A:$A,EOMONTH($A2552,-1),$B:$B,$B2552)</f>
        <v>29.66</v>
      </c>
      <c r="K2552" s="13">
        <v>0</v>
      </c>
      <c r="L2552" s="25">
        <v>0</v>
      </c>
      <c r="M2552" s="15">
        <v>0</v>
      </c>
      <c r="N2552" s="14">
        <v>0</v>
      </c>
      <c r="O2552" s="16">
        <v>0</v>
      </c>
      <c r="P2552" s="16">
        <v>0</v>
      </c>
      <c r="Q2552" s="16">
        <v>0</v>
      </c>
      <c r="R2552" s="16">
        <f>Q2552*16.876/100</f>
        <v>0</v>
      </c>
      <c r="S2552" s="17">
        <f t="shared" si="273"/>
        <v>0</v>
      </c>
      <c r="T2552" s="16">
        <v>0</v>
      </c>
      <c r="U2552" s="18">
        <f t="shared" si="274"/>
        <v>0</v>
      </c>
      <c r="V2552" s="18">
        <f t="shared" si="275"/>
        <v>0</v>
      </c>
      <c r="W2552" s="18">
        <f t="shared" si="276"/>
        <v>0</v>
      </c>
      <c r="X2552" s="27"/>
      <c r="Y2552" s="19">
        <f t="shared" si="277"/>
        <v>0</v>
      </c>
      <c r="Z2552" s="18">
        <f t="shared" si="278"/>
        <v>0</v>
      </c>
      <c r="AA2552" s="12">
        <v>1</v>
      </c>
      <c r="AB2552" s="12">
        <v>29.66</v>
      </c>
      <c r="AC2552" s="28">
        <f>+I2552+Y2552-Z2552</f>
        <v>0.05</v>
      </c>
      <c r="AD2552" s="20">
        <f t="shared" si="279"/>
        <v>0</v>
      </c>
      <c r="AE2552">
        <v>0</v>
      </c>
    </row>
    <row r="2553" spans="1:31" x14ac:dyDescent="0.25">
      <c r="A2553" s="9">
        <v>45138</v>
      </c>
      <c r="B2553" s="10" t="s">
        <v>468</v>
      </c>
      <c r="C2553" s="10" t="s">
        <v>28</v>
      </c>
      <c r="D2553" s="10" t="s">
        <v>29</v>
      </c>
      <c r="E2553" s="10" t="s">
        <v>30</v>
      </c>
      <c r="F2553" s="10"/>
      <c r="G2553" s="10">
        <v>0</v>
      </c>
      <c r="H2553" s="11">
        <f>SUMIFS(AA:AA,$A:$A,EOMONTH($A2553,-1),$B:$B,$B2553)</f>
        <v>1</v>
      </c>
      <c r="I2553" s="63">
        <f>ROUND(SUMIFS(AC:AC,$A:$A,EOMONTH($A2553,-1),$B:$B,$B2553),2)</f>
        <v>0.05</v>
      </c>
      <c r="J2553" s="11">
        <f>SUMIFS(AB:AB,$A:$A,EOMONTH($A2553,-1),$B:$B,$B2553)</f>
        <v>29.66</v>
      </c>
      <c r="K2553" s="13">
        <v>0</v>
      </c>
      <c r="L2553" s="25">
        <v>0</v>
      </c>
      <c r="M2553" s="15">
        <v>0</v>
      </c>
      <c r="N2553" s="14">
        <v>0</v>
      </c>
      <c r="O2553" s="16">
        <v>0</v>
      </c>
      <c r="P2553" s="16">
        <v>0</v>
      </c>
      <c r="Q2553" s="16">
        <v>0</v>
      </c>
      <c r="R2553" s="16">
        <f>Q2553*16.876/100</f>
        <v>0</v>
      </c>
      <c r="S2553" s="17">
        <f t="shared" si="273"/>
        <v>0</v>
      </c>
      <c r="T2553" s="16">
        <v>0</v>
      </c>
      <c r="U2553" s="18">
        <f t="shared" si="274"/>
        <v>0</v>
      </c>
      <c r="V2553" s="18">
        <f t="shared" si="275"/>
        <v>0</v>
      </c>
      <c r="W2553" s="18">
        <f t="shared" si="276"/>
        <v>0</v>
      </c>
      <c r="X2553" s="27"/>
      <c r="Y2553" s="19">
        <f t="shared" si="277"/>
        <v>0</v>
      </c>
      <c r="Z2553" s="18">
        <f t="shared" si="278"/>
        <v>0</v>
      </c>
      <c r="AA2553" s="12">
        <v>1</v>
      </c>
      <c r="AB2553" s="12">
        <v>29.66</v>
      </c>
      <c r="AC2553" s="28">
        <f>+I2553+Y2553-Z2553</f>
        <v>0.05</v>
      </c>
      <c r="AD2553" s="20">
        <f t="shared" si="279"/>
        <v>0</v>
      </c>
      <c r="AE2553">
        <v>0</v>
      </c>
    </row>
    <row r="2554" spans="1:31" x14ac:dyDescent="0.25">
      <c r="A2554" s="9">
        <v>45138</v>
      </c>
      <c r="B2554" s="10" t="s">
        <v>469</v>
      </c>
      <c r="C2554" s="10" t="s">
        <v>28</v>
      </c>
      <c r="D2554" s="10" t="s">
        <v>29</v>
      </c>
      <c r="E2554" s="10" t="s">
        <v>30</v>
      </c>
      <c r="F2554" s="10"/>
      <c r="G2554" s="10">
        <v>0</v>
      </c>
      <c r="H2554" s="11">
        <f>SUMIFS(AA:AA,$A:$A,EOMONTH($A2554,-1),$B:$B,$B2554)</f>
        <v>25</v>
      </c>
      <c r="I2554" s="63">
        <f>ROUND(SUMIFS(AC:AC,$A:$A,EOMONTH($A2554,-1),$B:$B,$B2554),2)</f>
        <v>1.1299999999999999</v>
      </c>
      <c r="J2554" s="11">
        <f>SUMIFS(AB:AB,$A:$A,EOMONTH($A2554,-1),$B:$B,$B2554)</f>
        <v>750</v>
      </c>
      <c r="K2554" s="13">
        <v>0</v>
      </c>
      <c r="L2554" s="25">
        <v>0</v>
      </c>
      <c r="M2554" s="15">
        <v>0</v>
      </c>
      <c r="N2554" s="14">
        <v>0</v>
      </c>
      <c r="O2554" s="16">
        <v>0</v>
      </c>
      <c r="P2554" s="16">
        <v>0</v>
      </c>
      <c r="Q2554" s="16">
        <v>0</v>
      </c>
      <c r="R2554" s="16">
        <f>Q2554*16.876/100</f>
        <v>0</v>
      </c>
      <c r="S2554" s="17">
        <f t="shared" si="273"/>
        <v>0</v>
      </c>
      <c r="T2554" s="16">
        <v>0</v>
      </c>
      <c r="U2554" s="18">
        <f t="shared" si="274"/>
        <v>0</v>
      </c>
      <c r="V2554" s="18">
        <f t="shared" si="275"/>
        <v>0</v>
      </c>
      <c r="W2554" s="18">
        <f t="shared" si="276"/>
        <v>0</v>
      </c>
      <c r="X2554" s="27"/>
      <c r="Y2554" s="19">
        <f t="shared" si="277"/>
        <v>0</v>
      </c>
      <c r="Z2554" s="18">
        <f t="shared" si="278"/>
        <v>0</v>
      </c>
      <c r="AA2554" s="12">
        <v>25</v>
      </c>
      <c r="AB2554" s="12">
        <v>750</v>
      </c>
      <c r="AC2554" s="28">
        <f>+I2554+Y2554-Z2554</f>
        <v>1.1299999999999999</v>
      </c>
      <c r="AD2554" s="20">
        <f t="shared" si="279"/>
        <v>0</v>
      </c>
      <c r="AE2554">
        <v>0</v>
      </c>
    </row>
    <row r="2555" spans="1:31" x14ac:dyDescent="0.25">
      <c r="A2555" s="9">
        <v>45138</v>
      </c>
      <c r="B2555" s="10" t="s">
        <v>470</v>
      </c>
      <c r="C2555" s="10" t="s">
        <v>28</v>
      </c>
      <c r="D2555" s="10" t="s">
        <v>29</v>
      </c>
      <c r="E2555" s="10" t="s">
        <v>30</v>
      </c>
      <c r="F2555" s="10"/>
      <c r="G2555" s="10">
        <v>0</v>
      </c>
      <c r="H2555" s="11">
        <f>SUMIFS(AA:AA,$A:$A,EOMONTH($A2555,-1),$B:$B,$B2555)</f>
        <v>1</v>
      </c>
      <c r="I2555" s="63">
        <f>ROUND(SUMIFS(AC:AC,$A:$A,EOMONTH($A2555,-1),$B:$B,$B2555),2)</f>
        <v>0.05</v>
      </c>
      <c r="J2555" s="11">
        <f>SUMIFS(AB:AB,$A:$A,EOMONTH($A2555,-1),$B:$B,$B2555)</f>
        <v>48.14</v>
      </c>
      <c r="K2555" s="13">
        <v>0</v>
      </c>
      <c r="L2555" s="25">
        <v>0</v>
      </c>
      <c r="M2555" s="15">
        <v>0</v>
      </c>
      <c r="N2555" s="14">
        <v>0</v>
      </c>
      <c r="O2555" s="16">
        <v>0</v>
      </c>
      <c r="P2555" s="16">
        <v>0</v>
      </c>
      <c r="Q2555" s="16">
        <v>0</v>
      </c>
      <c r="R2555" s="16">
        <f>Q2555*16.876/100</f>
        <v>0</v>
      </c>
      <c r="S2555" s="17">
        <f t="shared" si="273"/>
        <v>0</v>
      </c>
      <c r="T2555" s="16">
        <v>0</v>
      </c>
      <c r="U2555" s="18">
        <f t="shared" si="274"/>
        <v>0</v>
      </c>
      <c r="V2555" s="18">
        <f t="shared" si="275"/>
        <v>0</v>
      </c>
      <c r="W2555" s="18">
        <f t="shared" si="276"/>
        <v>0</v>
      </c>
      <c r="X2555" s="27"/>
      <c r="Y2555" s="19">
        <f t="shared" si="277"/>
        <v>0</v>
      </c>
      <c r="Z2555" s="18">
        <f t="shared" si="278"/>
        <v>0</v>
      </c>
      <c r="AA2555" s="12">
        <v>1</v>
      </c>
      <c r="AB2555" s="12">
        <v>48.14</v>
      </c>
      <c r="AC2555" s="28">
        <f>+I2555+Y2555-Z2555</f>
        <v>0.05</v>
      </c>
      <c r="AD2555" s="20">
        <f t="shared" si="279"/>
        <v>0</v>
      </c>
      <c r="AE2555">
        <v>0</v>
      </c>
    </row>
    <row r="2556" spans="1:31" x14ac:dyDescent="0.25">
      <c r="A2556" s="9">
        <v>45138</v>
      </c>
      <c r="B2556" s="10" t="s">
        <v>471</v>
      </c>
      <c r="C2556" s="10" t="s">
        <v>28</v>
      </c>
      <c r="D2556" s="10" t="s">
        <v>29</v>
      </c>
      <c r="E2556" s="10" t="s">
        <v>30</v>
      </c>
      <c r="F2556" s="10"/>
      <c r="G2556" s="10">
        <v>0</v>
      </c>
      <c r="H2556" s="11">
        <f>SUMIFS(AA:AA,$A:$A,EOMONTH($A2556,-1),$B:$B,$B2556)</f>
        <v>3</v>
      </c>
      <c r="I2556" s="63">
        <f>ROUND(SUMIFS(AC:AC,$A:$A,EOMONTH($A2556,-1),$B:$B,$B2556),2)</f>
        <v>0.14000000000000001</v>
      </c>
      <c r="J2556" s="11">
        <f>SUMIFS(AB:AB,$A:$A,EOMONTH($A2556,-1),$B:$B,$B2556)</f>
        <v>144.41999999999999</v>
      </c>
      <c r="K2556" s="13">
        <v>0</v>
      </c>
      <c r="L2556" s="25">
        <v>0</v>
      </c>
      <c r="M2556" s="15">
        <v>0</v>
      </c>
      <c r="N2556" s="14">
        <v>0</v>
      </c>
      <c r="O2556" s="16">
        <v>0</v>
      </c>
      <c r="P2556" s="16">
        <v>0</v>
      </c>
      <c r="Q2556" s="16">
        <v>0</v>
      </c>
      <c r="R2556" s="16">
        <f>Q2556*16.876/100</f>
        <v>0</v>
      </c>
      <c r="S2556" s="17">
        <f t="shared" si="273"/>
        <v>0</v>
      </c>
      <c r="T2556" s="16">
        <v>0</v>
      </c>
      <c r="U2556" s="18">
        <f t="shared" si="274"/>
        <v>0</v>
      </c>
      <c r="V2556" s="18">
        <f t="shared" si="275"/>
        <v>0</v>
      </c>
      <c r="W2556" s="18">
        <f t="shared" si="276"/>
        <v>0</v>
      </c>
      <c r="X2556" s="27"/>
      <c r="Y2556" s="19">
        <f t="shared" si="277"/>
        <v>0</v>
      </c>
      <c r="Z2556" s="18">
        <f t="shared" si="278"/>
        <v>0</v>
      </c>
      <c r="AA2556" s="12">
        <v>3</v>
      </c>
      <c r="AB2556" s="12">
        <v>144.41999999999999</v>
      </c>
      <c r="AC2556" s="28">
        <f>+I2556+Y2556-Z2556</f>
        <v>0.14000000000000001</v>
      </c>
      <c r="AD2556" s="20">
        <f t="shared" si="279"/>
        <v>0</v>
      </c>
      <c r="AE2556">
        <v>0</v>
      </c>
    </row>
    <row r="2557" spans="1:31" x14ac:dyDescent="0.25">
      <c r="A2557" s="9">
        <v>45138</v>
      </c>
      <c r="B2557" s="10" t="s">
        <v>472</v>
      </c>
      <c r="C2557" s="10" t="s">
        <v>28</v>
      </c>
      <c r="D2557" s="10" t="s">
        <v>29</v>
      </c>
      <c r="E2557" s="10" t="s">
        <v>30</v>
      </c>
      <c r="F2557" s="10"/>
      <c r="G2557" s="10">
        <v>0</v>
      </c>
      <c r="H2557" s="11">
        <f>SUMIFS(AA:AA,$A:$A,EOMONTH($A2557,-1),$B:$B,$B2557)</f>
        <v>1</v>
      </c>
      <c r="I2557" s="63">
        <f>ROUND(SUMIFS(AC:AC,$A:$A,EOMONTH($A2557,-1),$B:$B,$B2557),2)</f>
        <v>0.05</v>
      </c>
      <c r="J2557" s="11">
        <f>SUMIFS(AB:AB,$A:$A,EOMONTH($A2557,-1),$B:$B,$B2557)</f>
        <v>38.14</v>
      </c>
      <c r="K2557" s="13">
        <v>0</v>
      </c>
      <c r="L2557" s="25">
        <v>0</v>
      </c>
      <c r="M2557" s="15">
        <v>0</v>
      </c>
      <c r="N2557" s="14">
        <v>0</v>
      </c>
      <c r="O2557" s="16">
        <v>0</v>
      </c>
      <c r="P2557" s="16">
        <v>0</v>
      </c>
      <c r="Q2557" s="16">
        <v>0</v>
      </c>
      <c r="R2557" s="16">
        <f>Q2557*16.876/100</f>
        <v>0</v>
      </c>
      <c r="S2557" s="17">
        <f t="shared" si="273"/>
        <v>0</v>
      </c>
      <c r="T2557" s="16">
        <v>0</v>
      </c>
      <c r="U2557" s="18">
        <f t="shared" si="274"/>
        <v>0</v>
      </c>
      <c r="V2557" s="18">
        <f t="shared" si="275"/>
        <v>0</v>
      </c>
      <c r="W2557" s="18">
        <f t="shared" si="276"/>
        <v>0</v>
      </c>
      <c r="X2557" s="27"/>
      <c r="Y2557" s="19">
        <f t="shared" si="277"/>
        <v>0</v>
      </c>
      <c r="Z2557" s="18">
        <f t="shared" si="278"/>
        <v>0</v>
      </c>
      <c r="AA2557" s="12">
        <v>1</v>
      </c>
      <c r="AB2557" s="12">
        <v>38.14</v>
      </c>
      <c r="AC2557" s="28">
        <f>+I2557+Y2557-Z2557</f>
        <v>0.05</v>
      </c>
      <c r="AD2557" s="20">
        <f t="shared" si="279"/>
        <v>0</v>
      </c>
      <c r="AE2557">
        <v>0</v>
      </c>
    </row>
    <row r="2558" spans="1:31" x14ac:dyDescent="0.25">
      <c r="A2558" s="9">
        <v>45138</v>
      </c>
      <c r="B2558" s="10" t="s">
        <v>473</v>
      </c>
      <c r="C2558" s="10" t="s">
        <v>282</v>
      </c>
      <c r="D2558" s="10" t="s">
        <v>40</v>
      </c>
      <c r="E2558" s="10" t="s">
        <v>30</v>
      </c>
      <c r="F2558" s="10">
        <v>395</v>
      </c>
      <c r="G2558" s="10">
        <v>431</v>
      </c>
      <c r="H2558" s="11">
        <f>SUMIFS(AA:AA,$A:$A,EOMONTH($A2558,-1),$B:$B,$B2558)</f>
        <v>226</v>
      </c>
      <c r="I2558" s="63">
        <f>ROUND(SUMIFS(AC:AC,$A:$A,EOMONTH($A2558,-1),$B:$B,$B2558),2)</f>
        <v>10.47</v>
      </c>
      <c r="J2558" s="11">
        <f>SUMIFS(AB:AB,$A:$A,EOMONTH($A2558,-1),$B:$B,$B2558)</f>
        <v>16678.8</v>
      </c>
      <c r="K2558" s="13">
        <v>0</v>
      </c>
      <c r="L2558" s="25">
        <v>0</v>
      </c>
      <c r="M2558" s="15">
        <v>0</v>
      </c>
      <c r="N2558" s="14">
        <v>0</v>
      </c>
      <c r="O2558" s="16">
        <v>0</v>
      </c>
      <c r="P2558" s="16">
        <v>0</v>
      </c>
      <c r="Q2558" s="16">
        <v>0</v>
      </c>
      <c r="R2558" s="16">
        <f>Q2558*16.876/100</f>
        <v>0</v>
      </c>
      <c r="S2558" s="17">
        <f t="shared" si="273"/>
        <v>0</v>
      </c>
      <c r="T2558" s="16">
        <v>0</v>
      </c>
      <c r="U2558" s="18">
        <f t="shared" si="274"/>
        <v>97.406000000000006</v>
      </c>
      <c r="V2558" s="18">
        <f t="shared" si="275"/>
        <v>0</v>
      </c>
      <c r="W2558" s="18">
        <f t="shared" si="276"/>
        <v>0</v>
      </c>
      <c r="X2558" s="27"/>
      <c r="Y2558" s="19">
        <f t="shared" si="277"/>
        <v>0</v>
      </c>
      <c r="Z2558" s="18">
        <f t="shared" si="278"/>
        <v>0</v>
      </c>
      <c r="AA2558" s="12">
        <v>226</v>
      </c>
      <c r="AB2558" s="12">
        <v>16678.8</v>
      </c>
      <c r="AC2558" s="28">
        <f>+I2558+Y2558-Z2558</f>
        <v>10.47</v>
      </c>
      <c r="AD2558" s="20">
        <f t="shared" si="279"/>
        <v>0</v>
      </c>
      <c r="AE2558">
        <v>0</v>
      </c>
    </row>
    <row r="2559" spans="1:31" x14ac:dyDescent="0.25">
      <c r="A2559" s="9">
        <v>45138</v>
      </c>
      <c r="B2559" s="10" t="s">
        <v>474</v>
      </c>
      <c r="C2559" s="10" t="s">
        <v>282</v>
      </c>
      <c r="D2559" s="10" t="s">
        <v>29</v>
      </c>
      <c r="E2559" s="10" t="s">
        <v>30</v>
      </c>
      <c r="F2559" s="10"/>
      <c r="G2559" s="10">
        <v>0</v>
      </c>
      <c r="H2559" s="11">
        <f>SUMIFS(AA:AA,$A:$A,EOMONTH($A2559,-1),$B:$B,$B2559)</f>
        <v>463</v>
      </c>
      <c r="I2559" s="63">
        <f>ROUND(SUMIFS(AC:AC,$A:$A,EOMONTH($A2559,-1),$B:$B,$B2559),2)</f>
        <v>20.9</v>
      </c>
      <c r="J2559" s="11">
        <f>SUMIFS(AB:AB,$A:$A,EOMONTH($A2559,-1),$B:$B,$B2559)</f>
        <v>34169.4</v>
      </c>
      <c r="K2559" s="13">
        <v>0</v>
      </c>
      <c r="L2559" s="25">
        <v>0</v>
      </c>
      <c r="M2559" s="15">
        <v>0</v>
      </c>
      <c r="N2559" s="14">
        <v>0</v>
      </c>
      <c r="O2559" s="16">
        <v>0</v>
      </c>
      <c r="P2559" s="16">
        <v>0</v>
      </c>
      <c r="Q2559" s="16">
        <v>0</v>
      </c>
      <c r="R2559" s="16">
        <f>Q2559*16.876/100</f>
        <v>0</v>
      </c>
      <c r="S2559" s="17">
        <f t="shared" si="273"/>
        <v>0</v>
      </c>
      <c r="T2559" s="16">
        <v>0</v>
      </c>
      <c r="U2559" s="18">
        <f t="shared" si="274"/>
        <v>0</v>
      </c>
      <c r="V2559" s="18">
        <f t="shared" si="275"/>
        <v>0</v>
      </c>
      <c r="W2559" s="18">
        <f t="shared" si="276"/>
        <v>0</v>
      </c>
      <c r="X2559" s="27"/>
      <c r="Y2559" s="19">
        <f t="shared" si="277"/>
        <v>0</v>
      </c>
      <c r="Z2559" s="18">
        <f t="shared" si="278"/>
        <v>0</v>
      </c>
      <c r="AA2559" s="12">
        <v>463</v>
      </c>
      <c r="AB2559" s="12">
        <v>34169.4</v>
      </c>
      <c r="AC2559" s="28">
        <f>+I2559+Y2559-Z2559</f>
        <v>20.9</v>
      </c>
      <c r="AD2559" s="20">
        <f t="shared" si="279"/>
        <v>0</v>
      </c>
      <c r="AE2559">
        <v>0</v>
      </c>
    </row>
    <row r="2560" spans="1:31" x14ac:dyDescent="0.25">
      <c r="A2560" s="9">
        <v>45138</v>
      </c>
      <c r="B2560" s="10" t="s">
        <v>475</v>
      </c>
      <c r="C2560" s="10" t="s">
        <v>282</v>
      </c>
      <c r="D2560" s="10" t="s">
        <v>29</v>
      </c>
      <c r="E2560" s="10" t="s">
        <v>30</v>
      </c>
      <c r="F2560" s="10"/>
      <c r="G2560" s="10">
        <v>0</v>
      </c>
      <c r="H2560" s="11">
        <f>SUMIFS(AA:AA,$A:$A,EOMONTH($A2560,-1),$B:$B,$B2560)</f>
        <v>136</v>
      </c>
      <c r="I2560" s="63">
        <f>ROUND(SUMIFS(AC:AC,$A:$A,EOMONTH($A2560,-1),$B:$B,$B2560),2)</f>
        <v>12.42</v>
      </c>
      <c r="J2560" s="11">
        <f>SUMIFS(AB:AB,$A:$A,EOMONTH($A2560,-1),$B:$B,$B2560)</f>
        <v>10036.799999999999</v>
      </c>
      <c r="K2560" s="13">
        <v>0</v>
      </c>
      <c r="L2560" s="25">
        <v>0</v>
      </c>
      <c r="M2560" s="15">
        <v>0</v>
      </c>
      <c r="N2560" s="14">
        <v>0</v>
      </c>
      <c r="O2560" s="16">
        <v>0</v>
      </c>
      <c r="P2560" s="16">
        <v>0</v>
      </c>
      <c r="Q2560" s="16">
        <v>0</v>
      </c>
      <c r="R2560" s="16">
        <f>Q2560*16.876/100</f>
        <v>0</v>
      </c>
      <c r="S2560" s="17">
        <f t="shared" si="273"/>
        <v>0</v>
      </c>
      <c r="T2560" s="16">
        <v>0</v>
      </c>
      <c r="U2560" s="18">
        <f t="shared" si="274"/>
        <v>0</v>
      </c>
      <c r="V2560" s="18">
        <f t="shared" si="275"/>
        <v>0</v>
      </c>
      <c r="W2560" s="18">
        <f t="shared" si="276"/>
        <v>0</v>
      </c>
      <c r="X2560" s="27"/>
      <c r="Y2560" s="19">
        <f t="shared" si="277"/>
        <v>0</v>
      </c>
      <c r="Z2560" s="18">
        <f t="shared" si="278"/>
        <v>0</v>
      </c>
      <c r="AA2560" s="12">
        <v>136</v>
      </c>
      <c r="AB2560" s="12">
        <v>10036.799999999999</v>
      </c>
      <c r="AC2560" s="28">
        <f>+I2560+Y2560-Z2560</f>
        <v>12.42</v>
      </c>
      <c r="AD2560" s="20">
        <f t="shared" si="279"/>
        <v>0</v>
      </c>
      <c r="AE2560">
        <v>0</v>
      </c>
    </row>
    <row r="2561" spans="1:31" x14ac:dyDescent="0.25">
      <c r="A2561" s="9">
        <v>45138</v>
      </c>
      <c r="B2561" s="10" t="s">
        <v>476</v>
      </c>
      <c r="C2561" s="10" t="s">
        <v>282</v>
      </c>
      <c r="D2561" s="10" t="s">
        <v>40</v>
      </c>
      <c r="E2561" s="10" t="s">
        <v>30</v>
      </c>
      <c r="F2561" s="10">
        <v>395</v>
      </c>
      <c r="G2561" s="10">
        <v>431</v>
      </c>
      <c r="H2561" s="11">
        <f>SUMIFS(AA:AA,$A:$A,EOMONTH($A2561,-1),$B:$B,$B2561)</f>
        <v>125</v>
      </c>
      <c r="I2561" s="63">
        <f>ROUND(SUMIFS(AC:AC,$A:$A,EOMONTH($A2561,-1),$B:$B,$B2561),2)</f>
        <v>6.32</v>
      </c>
      <c r="J2561" s="11">
        <f>SUMIFS(AB:AB,$A:$A,EOMONTH($A2561,-1),$B:$B,$B2561)</f>
        <v>9225</v>
      </c>
      <c r="K2561" s="13">
        <v>0</v>
      </c>
      <c r="L2561" s="25">
        <v>0</v>
      </c>
      <c r="M2561" s="15">
        <v>0</v>
      </c>
      <c r="N2561" s="14">
        <v>0</v>
      </c>
      <c r="O2561" s="16">
        <v>0</v>
      </c>
      <c r="P2561" s="16">
        <v>0</v>
      </c>
      <c r="Q2561" s="16">
        <v>0</v>
      </c>
      <c r="R2561" s="16">
        <f>Q2561*16.876/100</f>
        <v>0</v>
      </c>
      <c r="S2561" s="17">
        <f t="shared" si="273"/>
        <v>0</v>
      </c>
      <c r="T2561" s="16">
        <v>0</v>
      </c>
      <c r="U2561" s="18">
        <f t="shared" si="274"/>
        <v>53.875</v>
      </c>
      <c r="V2561" s="18">
        <f t="shared" si="275"/>
        <v>0</v>
      </c>
      <c r="W2561" s="18">
        <f t="shared" si="276"/>
        <v>0</v>
      </c>
      <c r="X2561" s="27"/>
      <c r="Y2561" s="19">
        <f t="shared" si="277"/>
        <v>0</v>
      </c>
      <c r="Z2561" s="18">
        <f t="shared" si="278"/>
        <v>0</v>
      </c>
      <c r="AA2561" s="12">
        <v>125</v>
      </c>
      <c r="AB2561" s="12">
        <v>9225</v>
      </c>
      <c r="AC2561" s="28">
        <f>+I2561+Y2561-Z2561</f>
        <v>6.32</v>
      </c>
      <c r="AD2561" s="20">
        <f t="shared" si="279"/>
        <v>0</v>
      </c>
      <c r="AE2561">
        <v>0</v>
      </c>
    </row>
    <row r="2562" spans="1:31" x14ac:dyDescent="0.25">
      <c r="A2562" s="9">
        <v>45138</v>
      </c>
      <c r="B2562" s="10" t="s">
        <v>477</v>
      </c>
      <c r="C2562" s="10" t="s">
        <v>282</v>
      </c>
      <c r="D2562" s="10" t="s">
        <v>29</v>
      </c>
      <c r="E2562" s="10" t="s">
        <v>30</v>
      </c>
      <c r="F2562" s="10"/>
      <c r="G2562" s="10">
        <v>0</v>
      </c>
      <c r="H2562" s="11">
        <f>SUMIFS(AA:AA,$A:$A,EOMONTH($A2562,-1),$B:$B,$B2562)</f>
        <v>-80</v>
      </c>
      <c r="I2562" s="63">
        <f>ROUND(SUMIFS(AC:AC,$A:$A,EOMONTH($A2562,-1),$B:$B,$B2562),2)</f>
        <v>4.5599999999999996</v>
      </c>
      <c r="J2562" s="11">
        <f>SUMIFS(AB:AB,$A:$A,EOMONTH($A2562,-1),$B:$B,$B2562)</f>
        <v>-3697.6</v>
      </c>
      <c r="K2562" s="13">
        <v>0</v>
      </c>
      <c r="L2562" s="25">
        <v>0</v>
      </c>
      <c r="M2562" s="15">
        <v>392</v>
      </c>
      <c r="N2562" s="14">
        <v>16921.37</v>
      </c>
      <c r="O2562" s="16">
        <v>0</v>
      </c>
      <c r="P2562" s="16">
        <v>0</v>
      </c>
      <c r="Q2562" s="16">
        <v>106</v>
      </c>
      <c r="R2562" s="16">
        <f>Q2562*16.876/100</f>
        <v>17.888560000000002</v>
      </c>
      <c r="S2562" s="17">
        <f t="shared" si="273"/>
        <v>123.88856</v>
      </c>
      <c r="T2562" s="16">
        <v>4777.32</v>
      </c>
      <c r="U2562" s="18">
        <f t="shared" si="274"/>
        <v>0</v>
      </c>
      <c r="V2562" s="18">
        <f t="shared" si="275"/>
        <v>0</v>
      </c>
      <c r="W2562" s="18">
        <f t="shared" si="276"/>
        <v>0</v>
      </c>
      <c r="X2562" s="27"/>
      <c r="Y2562" s="19">
        <f t="shared" si="277"/>
        <v>0</v>
      </c>
      <c r="Z2562" s="18">
        <f t="shared" si="278"/>
        <v>0</v>
      </c>
      <c r="AA2562" s="12">
        <v>206</v>
      </c>
      <c r="AB2562" s="12">
        <v>8892.35</v>
      </c>
      <c r="AC2562" s="28">
        <f>+I2562+Y2562-Z2562</f>
        <v>4.5599999999999996</v>
      </c>
      <c r="AD2562" s="20">
        <f t="shared" si="279"/>
        <v>0</v>
      </c>
      <c r="AE2562">
        <v>0</v>
      </c>
    </row>
    <row r="2563" spans="1:31" x14ac:dyDescent="0.25">
      <c r="A2563" s="9">
        <v>45138</v>
      </c>
      <c r="B2563" s="10" t="s">
        <v>478</v>
      </c>
      <c r="C2563" s="10" t="s">
        <v>282</v>
      </c>
      <c r="D2563" s="10" t="s">
        <v>40</v>
      </c>
      <c r="E2563" s="10" t="s">
        <v>30</v>
      </c>
      <c r="F2563" s="10">
        <v>395</v>
      </c>
      <c r="G2563" s="10">
        <v>431</v>
      </c>
      <c r="H2563" s="11">
        <f>SUMIFS(AA:AA,$A:$A,EOMONTH($A2563,-1),$B:$B,$B2563)</f>
        <v>147</v>
      </c>
      <c r="I2563" s="63">
        <f>ROUND(SUMIFS(AC:AC,$A:$A,EOMONTH($A2563,-1),$B:$B,$B2563),2)</f>
        <v>2310.4499999999998</v>
      </c>
      <c r="J2563" s="11">
        <f>SUMIFS(AB:AB,$A:$A,EOMONTH($A2563,-1),$B:$B,$B2563)</f>
        <v>6929.58</v>
      </c>
      <c r="K2563" s="13">
        <v>0</v>
      </c>
      <c r="L2563" s="25">
        <v>0</v>
      </c>
      <c r="M2563" s="15">
        <v>0</v>
      </c>
      <c r="N2563" s="14">
        <v>0</v>
      </c>
      <c r="O2563" s="16">
        <v>0</v>
      </c>
      <c r="P2563" s="16">
        <v>0</v>
      </c>
      <c r="Q2563" s="16">
        <v>0</v>
      </c>
      <c r="R2563" s="16">
        <f>Q2563*16.876/100</f>
        <v>0</v>
      </c>
      <c r="S2563" s="17">
        <f t="shared" si="273"/>
        <v>0</v>
      </c>
      <c r="T2563" s="16">
        <v>0</v>
      </c>
      <c r="U2563" s="18">
        <f t="shared" si="274"/>
        <v>63.356999999999999</v>
      </c>
      <c r="V2563" s="18">
        <f t="shared" si="275"/>
        <v>0</v>
      </c>
      <c r="W2563" s="18">
        <f t="shared" si="276"/>
        <v>0</v>
      </c>
      <c r="X2563" s="27"/>
      <c r="Y2563" s="19">
        <f t="shared" si="277"/>
        <v>0</v>
      </c>
      <c r="Z2563" s="18">
        <f t="shared" si="278"/>
        <v>0</v>
      </c>
      <c r="AA2563" s="12">
        <v>147</v>
      </c>
      <c r="AB2563" s="12">
        <v>6929.58</v>
      </c>
      <c r="AC2563" s="28">
        <f>+I2563+Y2563-Z2563</f>
        <v>2310.4499999999998</v>
      </c>
      <c r="AD2563" s="20">
        <f t="shared" si="279"/>
        <v>0</v>
      </c>
      <c r="AE2563">
        <v>0</v>
      </c>
    </row>
    <row r="2564" spans="1:31" x14ac:dyDescent="0.25">
      <c r="A2564" s="9">
        <v>45138</v>
      </c>
      <c r="B2564" s="10" t="s">
        <v>479</v>
      </c>
      <c r="C2564" s="10" t="s">
        <v>282</v>
      </c>
      <c r="D2564" s="10" t="s">
        <v>29</v>
      </c>
      <c r="E2564" s="10" t="s">
        <v>30</v>
      </c>
      <c r="F2564" s="10"/>
      <c r="G2564" s="10">
        <v>0</v>
      </c>
      <c r="H2564" s="11">
        <f>SUMIFS(AA:AA,$A:$A,EOMONTH($A2564,-1),$B:$B,$B2564)</f>
        <v>52</v>
      </c>
      <c r="I2564" s="63">
        <f>ROUND(SUMIFS(AC:AC,$A:$A,EOMONTH($A2564,-1),$B:$B,$B2564),2)</f>
        <v>18.600000000000001</v>
      </c>
      <c r="J2564" s="11">
        <f>SUMIFS(AB:AB,$A:$A,EOMONTH($A2564,-1),$B:$B,$B2564)</f>
        <v>2701.84</v>
      </c>
      <c r="K2564" s="13">
        <v>0</v>
      </c>
      <c r="L2564" s="25">
        <v>0</v>
      </c>
      <c r="M2564" s="15">
        <v>423</v>
      </c>
      <c r="N2564" s="14">
        <v>18435.349999999999</v>
      </c>
      <c r="O2564" s="16">
        <v>0</v>
      </c>
      <c r="P2564" s="16">
        <v>0</v>
      </c>
      <c r="Q2564" s="16">
        <v>225</v>
      </c>
      <c r="R2564" s="16">
        <f>Q2564*16.876/100</f>
        <v>37.971000000000004</v>
      </c>
      <c r="S2564" s="17">
        <f t="shared" si="273"/>
        <v>262.971</v>
      </c>
      <c r="T2564" s="16">
        <v>10266.4</v>
      </c>
      <c r="U2564" s="18">
        <f t="shared" si="274"/>
        <v>0</v>
      </c>
      <c r="V2564" s="18">
        <f t="shared" si="275"/>
        <v>0</v>
      </c>
      <c r="W2564" s="18">
        <f t="shared" si="276"/>
        <v>0</v>
      </c>
      <c r="X2564" s="27"/>
      <c r="Y2564" s="19">
        <f t="shared" si="277"/>
        <v>0</v>
      </c>
      <c r="Z2564" s="18">
        <f t="shared" si="278"/>
        <v>0</v>
      </c>
      <c r="AA2564" s="12">
        <v>250</v>
      </c>
      <c r="AB2564" s="12">
        <v>10895.59</v>
      </c>
      <c r="AC2564" s="28">
        <f>+I2564+Y2564-Z2564</f>
        <v>18.600000000000001</v>
      </c>
      <c r="AD2564" s="20">
        <f t="shared" si="279"/>
        <v>0</v>
      </c>
      <c r="AE2564">
        <v>0</v>
      </c>
    </row>
    <row r="2565" spans="1:31" x14ac:dyDescent="0.25">
      <c r="A2565" s="9">
        <v>45138</v>
      </c>
      <c r="B2565" s="10" t="s">
        <v>480</v>
      </c>
      <c r="C2565" s="10" t="s">
        <v>282</v>
      </c>
      <c r="D2565" s="10" t="s">
        <v>40</v>
      </c>
      <c r="E2565" s="10" t="s">
        <v>30</v>
      </c>
      <c r="F2565" s="10">
        <v>395</v>
      </c>
      <c r="G2565" s="10">
        <v>431</v>
      </c>
      <c r="H2565" s="11">
        <f>SUMIFS(AA:AA,$A:$A,EOMONTH($A2565,-1),$B:$B,$B2565)</f>
        <v>64</v>
      </c>
      <c r="I2565" s="63">
        <f>ROUND(SUMIFS(AC:AC,$A:$A,EOMONTH($A2565,-1),$B:$B,$B2565),2)</f>
        <v>2.89</v>
      </c>
      <c r="J2565" s="11">
        <f>SUMIFS(AB:AB,$A:$A,EOMONTH($A2565,-1),$B:$B,$B2565)</f>
        <v>4723.2</v>
      </c>
      <c r="K2565" s="13">
        <v>0</v>
      </c>
      <c r="L2565" s="25">
        <v>0</v>
      </c>
      <c r="M2565" s="15">
        <v>0</v>
      </c>
      <c r="N2565" s="14">
        <v>0</v>
      </c>
      <c r="O2565" s="16">
        <v>0</v>
      </c>
      <c r="P2565" s="16">
        <v>0</v>
      </c>
      <c r="Q2565" s="16">
        <v>0</v>
      </c>
      <c r="R2565" s="16">
        <f>Q2565*16.876/100</f>
        <v>0</v>
      </c>
      <c r="S2565" s="17">
        <f t="shared" ref="S2565:S2628" si="280">Q2565+R2565</f>
        <v>0</v>
      </c>
      <c r="T2565" s="16">
        <v>0</v>
      </c>
      <c r="U2565" s="18">
        <f t="shared" ref="U2565:U2628" si="281">H2565*G2565/1000</f>
        <v>27.584</v>
      </c>
      <c r="V2565" s="18">
        <f t="shared" ref="V2565:V2628" si="282">M2565*F2565/1000</f>
        <v>0</v>
      </c>
      <c r="W2565" s="18">
        <f t="shared" ref="W2565:W2628" si="283">V2565*16.789/100</f>
        <v>0</v>
      </c>
      <c r="X2565" s="27"/>
      <c r="Y2565" s="19">
        <f t="shared" ref="Y2565:Y2628" si="284">V2565+W2565+X2565</f>
        <v>0</v>
      </c>
      <c r="Z2565" s="18">
        <f t="shared" ref="Z2565:Z2628" si="285">O2565*G2565/1000</f>
        <v>0</v>
      </c>
      <c r="AA2565" s="12">
        <v>64</v>
      </c>
      <c r="AB2565" s="12">
        <v>4723.2</v>
      </c>
      <c r="AC2565" s="28">
        <f>+I2565+Y2565-Z2565</f>
        <v>2.89</v>
      </c>
      <c r="AD2565" s="20">
        <f t="shared" ref="AD2565:AD2628" si="286">IF(AC2565&lt;0,ROUNDUP(AC2565,-1)*-1,0)</f>
        <v>0</v>
      </c>
      <c r="AE2565">
        <v>0</v>
      </c>
    </row>
    <row r="2566" spans="1:31" x14ac:dyDescent="0.25">
      <c r="A2566" s="9">
        <v>45138</v>
      </c>
      <c r="B2566" s="10" t="s">
        <v>481</v>
      </c>
      <c r="C2566" s="10" t="s">
        <v>282</v>
      </c>
      <c r="D2566" s="10" t="s">
        <v>29</v>
      </c>
      <c r="E2566" s="10" t="s">
        <v>30</v>
      </c>
      <c r="F2566" s="10"/>
      <c r="G2566" s="10">
        <v>0</v>
      </c>
      <c r="H2566" s="11">
        <f>SUMIFS(AA:AA,$A:$A,EOMONTH($A2566,-1),$B:$B,$B2566)</f>
        <v>425</v>
      </c>
      <c r="I2566" s="63">
        <f>ROUND(SUMIFS(AC:AC,$A:$A,EOMONTH($A2566,-1),$B:$B,$B2566),2)</f>
        <v>28.62</v>
      </c>
      <c r="J2566" s="11">
        <f>SUMIFS(AB:AB,$A:$A,EOMONTH($A2566,-1),$B:$B,$B2566)</f>
        <v>32018.44</v>
      </c>
      <c r="K2566" s="13">
        <v>0</v>
      </c>
      <c r="L2566" s="25">
        <v>0</v>
      </c>
      <c r="M2566" s="15">
        <v>0</v>
      </c>
      <c r="N2566" s="14">
        <v>0</v>
      </c>
      <c r="O2566" s="16">
        <v>0</v>
      </c>
      <c r="P2566" s="16">
        <v>0</v>
      </c>
      <c r="Q2566" s="16">
        <v>30</v>
      </c>
      <c r="R2566" s="16">
        <f>Q2566*16.876/100</f>
        <v>5.0628000000000002</v>
      </c>
      <c r="S2566" s="17">
        <f t="shared" si="280"/>
        <v>35.062800000000003</v>
      </c>
      <c r="T2566" s="16">
        <v>2260.1999999999998</v>
      </c>
      <c r="U2566" s="18">
        <f t="shared" si="281"/>
        <v>0</v>
      </c>
      <c r="V2566" s="18">
        <f t="shared" si="282"/>
        <v>0</v>
      </c>
      <c r="W2566" s="18">
        <f t="shared" si="283"/>
        <v>0</v>
      </c>
      <c r="X2566" s="27"/>
      <c r="Y2566" s="19">
        <f t="shared" si="284"/>
        <v>0</v>
      </c>
      <c r="Z2566" s="18">
        <f t="shared" si="285"/>
        <v>0</v>
      </c>
      <c r="AA2566" s="12">
        <v>395</v>
      </c>
      <c r="AB2566" s="12">
        <v>29758.31</v>
      </c>
      <c r="AC2566" s="28">
        <f>+I2566+Y2566-Z2566</f>
        <v>28.62</v>
      </c>
      <c r="AD2566" s="20">
        <f t="shared" si="286"/>
        <v>0</v>
      </c>
      <c r="AE2566">
        <v>0</v>
      </c>
    </row>
    <row r="2567" spans="1:31" x14ac:dyDescent="0.25">
      <c r="A2567" s="9">
        <v>45138</v>
      </c>
      <c r="B2567" s="10" t="s">
        <v>482</v>
      </c>
      <c r="C2567" s="10" t="s">
        <v>282</v>
      </c>
      <c r="D2567" s="10" t="s">
        <v>40</v>
      </c>
      <c r="E2567" s="10" t="s">
        <v>30</v>
      </c>
      <c r="F2567" s="10">
        <v>550</v>
      </c>
      <c r="G2567" s="10">
        <v>599</v>
      </c>
      <c r="H2567" s="11">
        <f>SUMIFS(AA:AA,$A:$A,EOMONTH($A2567,-1),$B:$B,$B2567)</f>
        <v>-20</v>
      </c>
      <c r="I2567" s="63">
        <f>ROUND(SUMIFS(AC:AC,$A:$A,EOMONTH($A2567,-1),$B:$B,$B2567),2)</f>
        <v>-11.98</v>
      </c>
      <c r="J2567" s="11">
        <f>SUMIFS(AB:AB,$A:$A,EOMONTH($A2567,-1),$B:$B,$B2567)</f>
        <v>-2304</v>
      </c>
      <c r="K2567" s="13">
        <v>0</v>
      </c>
      <c r="L2567" s="25">
        <v>0</v>
      </c>
      <c r="M2567" s="15">
        <v>0</v>
      </c>
      <c r="N2567" s="14">
        <v>0</v>
      </c>
      <c r="O2567" s="16">
        <v>0</v>
      </c>
      <c r="P2567" s="16">
        <v>0</v>
      </c>
      <c r="Q2567" s="16">
        <v>0</v>
      </c>
      <c r="R2567" s="16">
        <f>Q2567*16.876/100</f>
        <v>0</v>
      </c>
      <c r="S2567" s="17">
        <f t="shared" si="280"/>
        <v>0</v>
      </c>
      <c r="T2567" s="16">
        <v>0</v>
      </c>
      <c r="U2567" s="18">
        <f t="shared" si="281"/>
        <v>-11.98</v>
      </c>
      <c r="V2567" s="18">
        <f t="shared" si="282"/>
        <v>0</v>
      </c>
      <c r="W2567" s="18">
        <f t="shared" si="283"/>
        <v>0</v>
      </c>
      <c r="X2567" s="27"/>
      <c r="Y2567" s="19">
        <f t="shared" si="284"/>
        <v>0</v>
      </c>
      <c r="Z2567" s="18">
        <f t="shared" si="285"/>
        <v>0</v>
      </c>
      <c r="AA2567" s="12">
        <v>-20</v>
      </c>
      <c r="AB2567" s="12">
        <v>-2304</v>
      </c>
      <c r="AC2567" s="28">
        <f>+I2567+Y2567-Z2567</f>
        <v>-11.98</v>
      </c>
      <c r="AD2567" s="20">
        <f t="shared" si="286"/>
        <v>20</v>
      </c>
      <c r="AE2567">
        <v>20</v>
      </c>
    </row>
    <row r="2568" spans="1:31" x14ac:dyDescent="0.25">
      <c r="A2568" s="9">
        <v>45138</v>
      </c>
      <c r="B2568" s="10" t="s">
        <v>483</v>
      </c>
      <c r="C2568" s="10" t="s">
        <v>282</v>
      </c>
      <c r="D2568" s="10" t="s">
        <v>29</v>
      </c>
      <c r="E2568" s="10" t="s">
        <v>30</v>
      </c>
      <c r="F2568" s="10"/>
      <c r="G2568" s="10">
        <v>0</v>
      </c>
      <c r="H2568" s="11">
        <f>SUMIFS(AA:AA,$A:$A,EOMONTH($A2568,-1),$B:$B,$B2568)</f>
        <v>14</v>
      </c>
      <c r="I2568" s="63">
        <f>ROUND(SUMIFS(AC:AC,$A:$A,EOMONTH($A2568,-1),$B:$B,$B2568),2)</f>
        <v>0.63</v>
      </c>
      <c r="J2568" s="11">
        <f>SUMIFS(AB:AB,$A:$A,EOMONTH($A2568,-1),$B:$B,$B2568)</f>
        <v>1885.38</v>
      </c>
      <c r="K2568" s="13">
        <v>0</v>
      </c>
      <c r="L2568" s="25">
        <v>0</v>
      </c>
      <c r="M2568" s="15">
        <v>0</v>
      </c>
      <c r="N2568" s="14">
        <v>0</v>
      </c>
      <c r="O2568" s="16">
        <v>0</v>
      </c>
      <c r="P2568" s="16">
        <v>0</v>
      </c>
      <c r="Q2568" s="16">
        <v>0</v>
      </c>
      <c r="R2568" s="16">
        <f>Q2568*16.876/100</f>
        <v>0</v>
      </c>
      <c r="S2568" s="17">
        <f t="shared" si="280"/>
        <v>0</v>
      </c>
      <c r="T2568" s="16">
        <v>0</v>
      </c>
      <c r="U2568" s="18">
        <f t="shared" si="281"/>
        <v>0</v>
      </c>
      <c r="V2568" s="18">
        <f t="shared" si="282"/>
        <v>0</v>
      </c>
      <c r="W2568" s="18">
        <f t="shared" si="283"/>
        <v>0</v>
      </c>
      <c r="X2568" s="27"/>
      <c r="Y2568" s="19">
        <f t="shared" si="284"/>
        <v>0</v>
      </c>
      <c r="Z2568" s="18">
        <f t="shared" si="285"/>
        <v>0</v>
      </c>
      <c r="AA2568" s="12">
        <v>14</v>
      </c>
      <c r="AB2568" s="12">
        <v>1885.38</v>
      </c>
      <c r="AC2568" s="28">
        <f>+I2568+Y2568-Z2568</f>
        <v>0.63</v>
      </c>
      <c r="AD2568" s="20">
        <f t="shared" si="286"/>
        <v>0</v>
      </c>
      <c r="AE2568">
        <v>0</v>
      </c>
    </row>
    <row r="2569" spans="1:31" x14ac:dyDescent="0.25">
      <c r="A2569" s="9">
        <v>45138</v>
      </c>
      <c r="B2569" s="10" t="s">
        <v>484</v>
      </c>
      <c r="C2569" s="10" t="s">
        <v>282</v>
      </c>
      <c r="D2569" s="10" t="s">
        <v>40</v>
      </c>
      <c r="E2569" s="10" t="s">
        <v>30</v>
      </c>
      <c r="F2569" s="10">
        <v>550</v>
      </c>
      <c r="G2569" s="10">
        <v>599</v>
      </c>
      <c r="H2569" s="11">
        <f>SUMIFS(AA:AA,$A:$A,EOMONTH($A2569,-1),$B:$B,$B2569)</f>
        <v>-20</v>
      </c>
      <c r="I2569" s="63">
        <f>ROUND(SUMIFS(AC:AC,$A:$A,EOMONTH($A2569,-1),$B:$B,$B2569),2)</f>
        <v>-11.98</v>
      </c>
      <c r="J2569" s="11">
        <f>SUMIFS(AB:AB,$A:$A,EOMONTH($A2569,-1),$B:$B,$B2569)</f>
        <v>-2304</v>
      </c>
      <c r="K2569" s="13">
        <v>0</v>
      </c>
      <c r="L2569" s="25">
        <v>0</v>
      </c>
      <c r="M2569" s="15">
        <v>0</v>
      </c>
      <c r="N2569" s="14">
        <v>0</v>
      </c>
      <c r="O2569" s="16">
        <v>0</v>
      </c>
      <c r="P2569" s="16">
        <v>0</v>
      </c>
      <c r="Q2569" s="16">
        <v>0</v>
      </c>
      <c r="R2569" s="16">
        <f>Q2569*16.876/100</f>
        <v>0</v>
      </c>
      <c r="S2569" s="17">
        <f t="shared" si="280"/>
        <v>0</v>
      </c>
      <c r="T2569" s="16">
        <v>0</v>
      </c>
      <c r="U2569" s="18">
        <f t="shared" si="281"/>
        <v>-11.98</v>
      </c>
      <c r="V2569" s="18">
        <f t="shared" si="282"/>
        <v>0</v>
      </c>
      <c r="W2569" s="18">
        <f t="shared" si="283"/>
        <v>0</v>
      </c>
      <c r="X2569" s="27"/>
      <c r="Y2569" s="19">
        <f t="shared" si="284"/>
        <v>0</v>
      </c>
      <c r="Z2569" s="18">
        <f t="shared" si="285"/>
        <v>0</v>
      </c>
      <c r="AA2569" s="12">
        <v>-20</v>
      </c>
      <c r="AB2569" s="12">
        <v>-2304</v>
      </c>
      <c r="AC2569" s="28">
        <f>+I2569+Y2569-Z2569</f>
        <v>-11.98</v>
      </c>
      <c r="AD2569" s="20">
        <f t="shared" si="286"/>
        <v>20</v>
      </c>
      <c r="AE2569">
        <v>20</v>
      </c>
    </row>
    <row r="2570" spans="1:31" x14ac:dyDescent="0.25">
      <c r="A2570" s="9">
        <v>45138</v>
      </c>
      <c r="B2570" s="10" t="s">
        <v>485</v>
      </c>
      <c r="C2570" s="10" t="s">
        <v>282</v>
      </c>
      <c r="D2570" s="10" t="s">
        <v>29</v>
      </c>
      <c r="E2570" s="10" t="s">
        <v>30</v>
      </c>
      <c r="F2570" s="10"/>
      <c r="G2570" s="10">
        <v>0</v>
      </c>
      <c r="H2570" s="11">
        <f>SUMIFS(AA:AA,$A:$A,EOMONTH($A2570,-1),$B:$B,$B2570)</f>
        <v>8</v>
      </c>
      <c r="I2570" s="63">
        <f>ROUND(SUMIFS(AC:AC,$A:$A,EOMONTH($A2570,-1),$B:$B,$B2570),2)</f>
        <v>0.36</v>
      </c>
      <c r="J2570" s="11">
        <f>SUMIFS(AB:AB,$A:$A,EOMONTH($A2570,-1),$B:$B,$B2570)</f>
        <v>1077.3599999999999</v>
      </c>
      <c r="K2570" s="13">
        <v>0</v>
      </c>
      <c r="L2570" s="25">
        <v>0</v>
      </c>
      <c r="M2570" s="15">
        <v>0</v>
      </c>
      <c r="N2570" s="14">
        <v>0</v>
      </c>
      <c r="O2570" s="16">
        <v>0</v>
      </c>
      <c r="P2570" s="16">
        <v>0</v>
      </c>
      <c r="Q2570" s="16">
        <v>0</v>
      </c>
      <c r="R2570" s="16">
        <f>Q2570*16.876/100</f>
        <v>0</v>
      </c>
      <c r="S2570" s="17">
        <f t="shared" si="280"/>
        <v>0</v>
      </c>
      <c r="T2570" s="16">
        <v>0</v>
      </c>
      <c r="U2570" s="18">
        <f t="shared" si="281"/>
        <v>0</v>
      </c>
      <c r="V2570" s="18">
        <f t="shared" si="282"/>
        <v>0</v>
      </c>
      <c r="W2570" s="18">
        <f t="shared" si="283"/>
        <v>0</v>
      </c>
      <c r="X2570" s="27"/>
      <c r="Y2570" s="19">
        <f t="shared" si="284"/>
        <v>0</v>
      </c>
      <c r="Z2570" s="18">
        <f t="shared" si="285"/>
        <v>0</v>
      </c>
      <c r="AA2570" s="12">
        <v>8</v>
      </c>
      <c r="AB2570" s="12">
        <v>1077.3599999999999</v>
      </c>
      <c r="AC2570" s="28">
        <f>+I2570+Y2570-Z2570</f>
        <v>0.36</v>
      </c>
      <c r="AD2570" s="20">
        <f t="shared" si="286"/>
        <v>0</v>
      </c>
      <c r="AE2570">
        <v>0</v>
      </c>
    </row>
    <row r="2571" spans="1:31" x14ac:dyDescent="0.25">
      <c r="A2571" s="9">
        <v>45138</v>
      </c>
      <c r="B2571" s="10" t="s">
        <v>486</v>
      </c>
      <c r="C2571" s="10" t="s">
        <v>282</v>
      </c>
      <c r="D2571" s="10" t="s">
        <v>40</v>
      </c>
      <c r="E2571" s="10" t="s">
        <v>30</v>
      </c>
      <c r="F2571" s="10">
        <v>550</v>
      </c>
      <c r="G2571" s="10">
        <v>599</v>
      </c>
      <c r="H2571" s="11">
        <f>SUMIFS(AA:AA,$A:$A,EOMONTH($A2571,-1),$B:$B,$B2571)</f>
        <v>-20</v>
      </c>
      <c r="I2571" s="63">
        <f>ROUND(SUMIFS(AC:AC,$A:$A,EOMONTH($A2571,-1),$B:$B,$B2571),2)</f>
        <v>-11.98</v>
      </c>
      <c r="J2571" s="11">
        <f>SUMIFS(AB:AB,$A:$A,EOMONTH($A2571,-1),$B:$B,$B2571)</f>
        <v>-2304</v>
      </c>
      <c r="K2571" s="13">
        <v>0</v>
      </c>
      <c r="L2571" s="25">
        <v>0</v>
      </c>
      <c r="M2571" s="15">
        <v>0</v>
      </c>
      <c r="N2571" s="14">
        <v>0</v>
      </c>
      <c r="O2571" s="16">
        <v>0</v>
      </c>
      <c r="P2571" s="16">
        <v>0</v>
      </c>
      <c r="Q2571" s="16">
        <v>0</v>
      </c>
      <c r="R2571" s="16">
        <f>Q2571*16.876/100</f>
        <v>0</v>
      </c>
      <c r="S2571" s="17">
        <f t="shared" si="280"/>
        <v>0</v>
      </c>
      <c r="T2571" s="16">
        <v>0</v>
      </c>
      <c r="U2571" s="18">
        <f t="shared" si="281"/>
        <v>-11.98</v>
      </c>
      <c r="V2571" s="18">
        <f t="shared" si="282"/>
        <v>0</v>
      </c>
      <c r="W2571" s="18">
        <f t="shared" si="283"/>
        <v>0</v>
      </c>
      <c r="X2571" s="27"/>
      <c r="Y2571" s="19">
        <f t="shared" si="284"/>
        <v>0</v>
      </c>
      <c r="Z2571" s="18">
        <f t="shared" si="285"/>
        <v>0</v>
      </c>
      <c r="AA2571" s="12">
        <v>-20</v>
      </c>
      <c r="AB2571" s="12">
        <v>-2304</v>
      </c>
      <c r="AC2571" s="28">
        <f>+I2571+Y2571-Z2571</f>
        <v>-11.98</v>
      </c>
      <c r="AD2571" s="20">
        <f t="shared" si="286"/>
        <v>20</v>
      </c>
      <c r="AE2571">
        <v>20</v>
      </c>
    </row>
    <row r="2572" spans="1:31" x14ac:dyDescent="0.25">
      <c r="A2572" s="59">
        <v>45138</v>
      </c>
      <c r="B2572" s="60" t="s">
        <v>822</v>
      </c>
      <c r="C2572" s="60" t="s">
        <v>282</v>
      </c>
      <c r="D2572" s="60" t="s">
        <v>29</v>
      </c>
      <c r="E2572" s="60" t="s">
        <v>30</v>
      </c>
      <c r="F2572" s="10"/>
      <c r="G2572" s="10"/>
      <c r="H2572" s="11"/>
      <c r="I2572" s="63">
        <f>ROUND(SUMIFS(AC:AC,$A:$A,EOMONTH($A2572,-1),$B:$B,$B2572),2)</f>
        <v>0</v>
      </c>
      <c r="J2572" s="11"/>
      <c r="K2572" s="13"/>
      <c r="L2572" s="25"/>
      <c r="M2572" s="15"/>
      <c r="N2572" s="14"/>
      <c r="O2572" s="16"/>
      <c r="P2572" s="16"/>
      <c r="Q2572" s="16"/>
      <c r="R2572" s="16"/>
      <c r="S2572" s="17">
        <f t="shared" si="280"/>
        <v>0</v>
      </c>
      <c r="T2572" s="16"/>
      <c r="U2572" s="18">
        <f t="shared" si="281"/>
        <v>0</v>
      </c>
      <c r="V2572" s="18">
        <f t="shared" si="282"/>
        <v>0</v>
      </c>
      <c r="W2572" s="18">
        <f t="shared" si="283"/>
        <v>0</v>
      </c>
      <c r="X2572" s="27"/>
      <c r="Y2572" s="19">
        <f t="shared" si="284"/>
        <v>0</v>
      </c>
      <c r="Z2572" s="18">
        <f t="shared" si="285"/>
        <v>0</v>
      </c>
      <c r="AA2572" s="12"/>
      <c r="AB2572" s="12"/>
      <c r="AC2572" s="28">
        <f>+I2572+Y2572-Z2572</f>
        <v>0</v>
      </c>
      <c r="AD2572" s="20">
        <f t="shared" si="286"/>
        <v>0</v>
      </c>
      <c r="AE2572">
        <v>0</v>
      </c>
    </row>
    <row r="2573" spans="1:31" x14ac:dyDescent="0.25">
      <c r="A2573" s="9">
        <v>45138</v>
      </c>
      <c r="B2573" s="10" t="s">
        <v>487</v>
      </c>
      <c r="C2573" s="10" t="s">
        <v>282</v>
      </c>
      <c r="D2573" s="10" t="s">
        <v>40</v>
      </c>
      <c r="E2573" s="10" t="s">
        <v>30</v>
      </c>
      <c r="F2573" s="10">
        <v>450</v>
      </c>
      <c r="G2573" s="10">
        <v>490</v>
      </c>
      <c r="H2573" s="11">
        <f>SUMIFS(AA:AA,$A:$A,EOMONTH($A2573,-1),$B:$B,$B2573)</f>
        <v>46</v>
      </c>
      <c r="I2573" s="63">
        <f>ROUND(SUMIFS(AC:AC,$A:$A,EOMONTH($A2573,-1),$B:$B,$B2573),2)</f>
        <v>2.08</v>
      </c>
      <c r="J2573" s="11">
        <f>SUMIFS(AB:AB,$A:$A,EOMONTH($A2573,-1),$B:$B,$B2573)</f>
        <v>0</v>
      </c>
      <c r="K2573" s="13">
        <v>0</v>
      </c>
      <c r="L2573" s="25">
        <v>0</v>
      </c>
      <c r="M2573" s="15">
        <v>0</v>
      </c>
      <c r="N2573" s="14">
        <v>0</v>
      </c>
      <c r="O2573" s="16">
        <v>0</v>
      </c>
      <c r="P2573" s="16">
        <v>0</v>
      </c>
      <c r="Q2573" s="16">
        <v>0</v>
      </c>
      <c r="R2573" s="16">
        <f>Q2573*16.876/100</f>
        <v>0</v>
      </c>
      <c r="S2573" s="17">
        <f t="shared" si="280"/>
        <v>0</v>
      </c>
      <c r="T2573" s="16">
        <v>0</v>
      </c>
      <c r="U2573" s="18">
        <f t="shared" si="281"/>
        <v>22.54</v>
      </c>
      <c r="V2573" s="18">
        <f t="shared" si="282"/>
        <v>0</v>
      </c>
      <c r="W2573" s="18">
        <f t="shared" si="283"/>
        <v>0</v>
      </c>
      <c r="X2573" s="27"/>
      <c r="Y2573" s="19">
        <f t="shared" si="284"/>
        <v>0</v>
      </c>
      <c r="Z2573" s="18">
        <f t="shared" si="285"/>
        <v>0</v>
      </c>
      <c r="AA2573" s="12">
        <v>46</v>
      </c>
      <c r="AB2573" s="12">
        <v>0</v>
      </c>
      <c r="AC2573" s="28">
        <f>+I2573+Y2573-Z2573</f>
        <v>2.08</v>
      </c>
      <c r="AD2573" s="20">
        <f t="shared" si="286"/>
        <v>0</v>
      </c>
      <c r="AE2573">
        <v>0</v>
      </c>
    </row>
    <row r="2574" spans="1:31" x14ac:dyDescent="0.25">
      <c r="A2574" s="9">
        <v>45138</v>
      </c>
      <c r="B2574" s="10" t="s">
        <v>488</v>
      </c>
      <c r="C2574" s="10" t="s">
        <v>282</v>
      </c>
      <c r="D2574" s="10" t="s">
        <v>40</v>
      </c>
      <c r="E2574" s="10" t="s">
        <v>30</v>
      </c>
      <c r="F2574" s="10">
        <v>450</v>
      </c>
      <c r="G2574" s="10">
        <v>490</v>
      </c>
      <c r="H2574" s="11">
        <f>SUMIFS(AA:AA,$A:$A,EOMONTH($A2574,-1),$B:$B,$B2574)</f>
        <v>223</v>
      </c>
      <c r="I2574" s="63">
        <f>ROUND(SUMIFS(AC:AC,$A:$A,EOMONTH($A2574,-1),$B:$B,$B2574),2)</f>
        <v>10.07</v>
      </c>
      <c r="J2574" s="11">
        <f>SUMIFS(AB:AB,$A:$A,EOMONTH($A2574,-1),$B:$B,$B2574)</f>
        <v>24530</v>
      </c>
      <c r="K2574" s="13">
        <v>0</v>
      </c>
      <c r="L2574" s="25">
        <v>0</v>
      </c>
      <c r="M2574" s="15">
        <v>0</v>
      </c>
      <c r="N2574" s="14">
        <v>0</v>
      </c>
      <c r="O2574" s="16">
        <v>0</v>
      </c>
      <c r="P2574" s="16">
        <v>0</v>
      </c>
      <c r="Q2574" s="16">
        <v>0</v>
      </c>
      <c r="R2574" s="16">
        <f>Q2574*16.876/100</f>
        <v>0</v>
      </c>
      <c r="S2574" s="17">
        <f t="shared" si="280"/>
        <v>0</v>
      </c>
      <c r="T2574" s="16">
        <v>0</v>
      </c>
      <c r="U2574" s="18">
        <f t="shared" si="281"/>
        <v>109.27</v>
      </c>
      <c r="V2574" s="18">
        <f t="shared" si="282"/>
        <v>0</v>
      </c>
      <c r="W2574" s="18">
        <f t="shared" si="283"/>
        <v>0</v>
      </c>
      <c r="X2574" s="27"/>
      <c r="Y2574" s="19">
        <f t="shared" si="284"/>
        <v>0</v>
      </c>
      <c r="Z2574" s="18">
        <f t="shared" si="285"/>
        <v>0</v>
      </c>
      <c r="AA2574" s="12">
        <v>223</v>
      </c>
      <c r="AB2574" s="12">
        <v>24530</v>
      </c>
      <c r="AC2574" s="28">
        <f>+I2574+Y2574-Z2574</f>
        <v>10.07</v>
      </c>
      <c r="AD2574" s="20">
        <f t="shared" si="286"/>
        <v>0</v>
      </c>
      <c r="AE2574">
        <v>0</v>
      </c>
    </row>
    <row r="2575" spans="1:31" x14ac:dyDescent="0.25">
      <c r="A2575" s="9">
        <v>45138</v>
      </c>
      <c r="B2575" s="10" t="s">
        <v>489</v>
      </c>
      <c r="C2575" s="10" t="s">
        <v>282</v>
      </c>
      <c r="D2575" s="10" t="s">
        <v>29</v>
      </c>
      <c r="E2575" s="10" t="s">
        <v>30</v>
      </c>
      <c r="F2575" s="10"/>
      <c r="G2575" s="10">
        <v>0</v>
      </c>
      <c r="H2575" s="11">
        <f>SUMIFS(AA:AA,$A:$A,EOMONTH($A2575,-1),$B:$B,$B2575)</f>
        <v>313</v>
      </c>
      <c r="I2575" s="63">
        <f>ROUND(SUMIFS(AC:AC,$A:$A,EOMONTH($A2575,-1),$B:$B,$B2575),2)</f>
        <v>14.76</v>
      </c>
      <c r="J2575" s="11">
        <f>SUMIFS(AB:AB,$A:$A,EOMONTH($A2575,-1),$B:$B,$B2575)</f>
        <v>34430</v>
      </c>
      <c r="K2575" s="13">
        <v>0</v>
      </c>
      <c r="L2575" s="25">
        <v>0</v>
      </c>
      <c r="M2575" s="15">
        <v>0</v>
      </c>
      <c r="N2575" s="14">
        <v>0</v>
      </c>
      <c r="O2575" s="16">
        <v>0</v>
      </c>
      <c r="P2575" s="16">
        <v>0</v>
      </c>
      <c r="Q2575" s="16">
        <v>15</v>
      </c>
      <c r="R2575" s="16">
        <f>Q2575*16.876/100</f>
        <v>2.5314000000000001</v>
      </c>
      <c r="S2575" s="17">
        <f t="shared" si="280"/>
        <v>17.531400000000001</v>
      </c>
      <c r="T2575" s="16">
        <v>1650</v>
      </c>
      <c r="U2575" s="18">
        <f t="shared" si="281"/>
        <v>0</v>
      </c>
      <c r="V2575" s="18">
        <f t="shared" si="282"/>
        <v>0</v>
      </c>
      <c r="W2575" s="18">
        <f t="shared" si="283"/>
        <v>0</v>
      </c>
      <c r="X2575" s="27"/>
      <c r="Y2575" s="19">
        <f t="shared" si="284"/>
        <v>0</v>
      </c>
      <c r="Z2575" s="18">
        <f t="shared" si="285"/>
        <v>0</v>
      </c>
      <c r="AA2575" s="12">
        <v>298</v>
      </c>
      <c r="AB2575" s="12">
        <v>32780</v>
      </c>
      <c r="AC2575" s="28">
        <f>+I2575+Y2575-Z2575</f>
        <v>14.76</v>
      </c>
      <c r="AD2575" s="20">
        <f t="shared" si="286"/>
        <v>0</v>
      </c>
      <c r="AE2575">
        <v>0</v>
      </c>
    </row>
    <row r="2576" spans="1:31" x14ac:dyDescent="0.25">
      <c r="A2576" s="9">
        <v>45138</v>
      </c>
      <c r="B2576" s="10" t="s">
        <v>490</v>
      </c>
      <c r="C2576" s="10" t="s">
        <v>282</v>
      </c>
      <c r="D2576" s="10" t="s">
        <v>40</v>
      </c>
      <c r="E2576" s="10" t="s">
        <v>30</v>
      </c>
      <c r="F2576" s="10">
        <v>450</v>
      </c>
      <c r="G2576" s="10">
        <v>490</v>
      </c>
      <c r="H2576" s="11">
        <f>SUMIFS(AA:AA,$A:$A,EOMONTH($A2576,-1),$B:$B,$B2576)</f>
        <v>42</v>
      </c>
      <c r="I2576" s="63">
        <f>ROUND(SUMIFS(AC:AC,$A:$A,EOMONTH($A2576,-1),$B:$B,$B2576),2)</f>
        <v>1.9</v>
      </c>
      <c r="J2576" s="11">
        <f>SUMIFS(AB:AB,$A:$A,EOMONTH($A2576,-1),$B:$B,$B2576)</f>
        <v>0</v>
      </c>
      <c r="K2576" s="13">
        <v>0</v>
      </c>
      <c r="L2576" s="25">
        <v>0</v>
      </c>
      <c r="M2576" s="15">
        <v>0</v>
      </c>
      <c r="N2576" s="14">
        <v>0</v>
      </c>
      <c r="O2576" s="16">
        <v>0</v>
      </c>
      <c r="P2576" s="16">
        <v>0</v>
      </c>
      <c r="Q2576" s="16">
        <v>0</v>
      </c>
      <c r="R2576" s="16">
        <f>Q2576*16.876/100</f>
        <v>0</v>
      </c>
      <c r="S2576" s="17">
        <f t="shared" si="280"/>
        <v>0</v>
      </c>
      <c r="T2576" s="16">
        <v>0</v>
      </c>
      <c r="U2576" s="18">
        <f t="shared" si="281"/>
        <v>20.58</v>
      </c>
      <c r="V2576" s="18">
        <f t="shared" si="282"/>
        <v>0</v>
      </c>
      <c r="W2576" s="18">
        <f t="shared" si="283"/>
        <v>0</v>
      </c>
      <c r="X2576" s="27"/>
      <c r="Y2576" s="19">
        <f t="shared" si="284"/>
        <v>0</v>
      </c>
      <c r="Z2576" s="18">
        <f t="shared" si="285"/>
        <v>0</v>
      </c>
      <c r="AA2576" s="12">
        <v>42</v>
      </c>
      <c r="AB2576" s="12">
        <v>0</v>
      </c>
      <c r="AC2576" s="28">
        <f>+I2576+Y2576-Z2576</f>
        <v>1.9</v>
      </c>
      <c r="AD2576" s="20">
        <f t="shared" si="286"/>
        <v>0</v>
      </c>
      <c r="AE2576">
        <v>0</v>
      </c>
    </row>
    <row r="2577" spans="1:31" x14ac:dyDescent="0.25">
      <c r="A2577" s="9">
        <v>45138</v>
      </c>
      <c r="B2577" s="10" t="s">
        <v>491</v>
      </c>
      <c r="C2577" s="10" t="s">
        <v>282</v>
      </c>
      <c r="D2577" s="10" t="s">
        <v>29</v>
      </c>
      <c r="E2577" s="10" t="s">
        <v>30</v>
      </c>
      <c r="F2577" s="10"/>
      <c r="G2577" s="10">
        <v>0</v>
      </c>
      <c r="H2577" s="11">
        <f>SUMIFS(AA:AA,$A:$A,EOMONTH($A2577,-1),$B:$B,$B2577)</f>
        <v>303</v>
      </c>
      <c r="I2577" s="63">
        <f>ROUND(SUMIFS(AC:AC,$A:$A,EOMONTH($A2577,-1),$B:$B,$B2577),2)</f>
        <v>10.7</v>
      </c>
      <c r="J2577" s="11">
        <f>SUMIFS(AB:AB,$A:$A,EOMONTH($A2577,-1),$B:$B,$B2577)</f>
        <v>25698.75</v>
      </c>
      <c r="K2577" s="13">
        <v>0</v>
      </c>
      <c r="L2577" s="25">
        <v>0</v>
      </c>
      <c r="M2577" s="15">
        <v>0</v>
      </c>
      <c r="N2577" s="14">
        <v>0</v>
      </c>
      <c r="O2577" s="16">
        <v>0</v>
      </c>
      <c r="P2577" s="16">
        <v>0</v>
      </c>
      <c r="Q2577" s="16">
        <v>30</v>
      </c>
      <c r="R2577" s="16">
        <f>Q2577*16.876/100</f>
        <v>5.0628000000000002</v>
      </c>
      <c r="S2577" s="17">
        <f t="shared" si="280"/>
        <v>35.062800000000003</v>
      </c>
      <c r="T2577" s="16">
        <v>2544.3000000000002</v>
      </c>
      <c r="U2577" s="18">
        <f t="shared" si="281"/>
        <v>0</v>
      </c>
      <c r="V2577" s="18">
        <f t="shared" si="282"/>
        <v>0</v>
      </c>
      <c r="W2577" s="18">
        <f t="shared" si="283"/>
        <v>0</v>
      </c>
      <c r="X2577" s="27"/>
      <c r="Y2577" s="19">
        <f t="shared" si="284"/>
        <v>0</v>
      </c>
      <c r="Z2577" s="18">
        <f t="shared" si="285"/>
        <v>0</v>
      </c>
      <c r="AA2577" s="12">
        <v>273</v>
      </c>
      <c r="AB2577" s="12">
        <v>23154.31</v>
      </c>
      <c r="AC2577" s="28">
        <f>+I2577+Y2577-Z2577</f>
        <v>10.7</v>
      </c>
      <c r="AD2577" s="20">
        <f t="shared" si="286"/>
        <v>0</v>
      </c>
      <c r="AE2577">
        <v>0</v>
      </c>
    </row>
    <row r="2578" spans="1:31" x14ac:dyDescent="0.25">
      <c r="A2578" s="9">
        <v>45138</v>
      </c>
      <c r="B2578" s="10" t="s">
        <v>492</v>
      </c>
      <c r="C2578" s="10" t="s">
        <v>282</v>
      </c>
      <c r="D2578" s="10" t="s">
        <v>40</v>
      </c>
      <c r="E2578" s="10" t="s">
        <v>30</v>
      </c>
      <c r="F2578" s="10">
        <v>450</v>
      </c>
      <c r="G2578" s="10">
        <v>490</v>
      </c>
      <c r="H2578" s="11">
        <f>SUMIFS(AA:AA,$A:$A,EOMONTH($A2578,-1),$B:$B,$B2578)</f>
        <v>80</v>
      </c>
      <c r="I2578" s="63">
        <f>ROUND(SUMIFS(AC:AC,$A:$A,EOMONTH($A2578,-1),$B:$B,$B2578),2)</f>
        <v>5.19</v>
      </c>
      <c r="J2578" s="11">
        <f>SUMIFS(AB:AB,$A:$A,EOMONTH($A2578,-1),$B:$B,$B2578)</f>
        <v>5792.95</v>
      </c>
      <c r="K2578" s="13">
        <v>0</v>
      </c>
      <c r="L2578" s="25">
        <v>0</v>
      </c>
      <c r="M2578" s="15">
        <v>249</v>
      </c>
      <c r="N2578" s="14">
        <v>12874.71</v>
      </c>
      <c r="O2578" s="16">
        <v>0</v>
      </c>
      <c r="P2578" s="16">
        <v>0</v>
      </c>
      <c r="Q2578" s="16">
        <v>60</v>
      </c>
      <c r="R2578" s="16">
        <f>Q2578*16.876/100</f>
        <v>10.1256</v>
      </c>
      <c r="S2578" s="17">
        <f t="shared" si="280"/>
        <v>70.125600000000006</v>
      </c>
      <c r="T2578" s="16">
        <v>4344.6000000000004</v>
      </c>
      <c r="U2578" s="18">
        <f t="shared" si="281"/>
        <v>39.200000000000003</v>
      </c>
      <c r="V2578" s="18">
        <f t="shared" si="282"/>
        <v>112.05</v>
      </c>
      <c r="W2578" s="18">
        <f t="shared" si="283"/>
        <v>18.812074500000001</v>
      </c>
      <c r="X2578" s="27"/>
      <c r="Y2578" s="19">
        <f t="shared" si="284"/>
        <v>130.86207450000001</v>
      </c>
      <c r="Z2578" s="18">
        <f t="shared" si="285"/>
        <v>0</v>
      </c>
      <c r="AA2578" s="12">
        <v>269</v>
      </c>
      <c r="AB2578" s="12">
        <v>14322.95</v>
      </c>
      <c r="AC2578" s="28">
        <f>+I2578+Y2578-Z2578</f>
        <v>136.0520745</v>
      </c>
      <c r="AD2578" s="20">
        <f t="shared" si="286"/>
        <v>0</v>
      </c>
      <c r="AE2578">
        <v>0</v>
      </c>
    </row>
    <row r="2579" spans="1:31" x14ac:dyDescent="0.25">
      <c r="A2579" s="9">
        <v>45138</v>
      </c>
      <c r="B2579" s="10" t="s">
        <v>493</v>
      </c>
      <c r="C2579" s="10" t="s">
        <v>282</v>
      </c>
      <c r="D2579" s="10" t="s">
        <v>29</v>
      </c>
      <c r="E2579" s="10" t="s">
        <v>30</v>
      </c>
      <c r="F2579" s="10"/>
      <c r="G2579" s="10">
        <v>0</v>
      </c>
      <c r="H2579" s="11">
        <f>SUMIFS(AA:AA,$A:$A,EOMONTH($A2579,-1),$B:$B,$B2579)</f>
        <v>237</v>
      </c>
      <c r="I2579" s="63">
        <f>ROUND(SUMIFS(AC:AC,$A:$A,EOMONTH($A2579,-1),$B:$B,$B2579),2)</f>
        <v>23.84</v>
      </c>
      <c r="J2579" s="11">
        <f>SUMIFS(AB:AB,$A:$A,EOMONTH($A2579,-1),$B:$B,$B2579)</f>
        <v>26070</v>
      </c>
      <c r="K2579" s="13">
        <v>0</v>
      </c>
      <c r="L2579" s="25">
        <v>0</v>
      </c>
      <c r="M2579" s="15">
        <v>215</v>
      </c>
      <c r="N2579" s="14">
        <v>11122.91</v>
      </c>
      <c r="O2579" s="16">
        <v>0</v>
      </c>
      <c r="P2579" s="16">
        <v>0</v>
      </c>
      <c r="Q2579" s="16">
        <v>55</v>
      </c>
      <c r="R2579" s="16">
        <f>Q2579*16.876/100</f>
        <v>9.2818000000000005</v>
      </c>
      <c r="S2579" s="17">
        <f t="shared" si="280"/>
        <v>64.281800000000004</v>
      </c>
      <c r="T2579" s="16">
        <v>6050</v>
      </c>
      <c r="U2579" s="18">
        <f t="shared" si="281"/>
        <v>0</v>
      </c>
      <c r="V2579" s="18">
        <f t="shared" si="282"/>
        <v>0</v>
      </c>
      <c r="W2579" s="18">
        <f t="shared" si="283"/>
        <v>0</v>
      </c>
      <c r="X2579" s="27"/>
      <c r="Y2579" s="19">
        <f t="shared" si="284"/>
        <v>0</v>
      </c>
      <c r="Z2579" s="18">
        <f t="shared" si="285"/>
        <v>0</v>
      </c>
      <c r="AA2579" s="12">
        <v>397</v>
      </c>
      <c r="AB2579" s="12">
        <v>31142.91</v>
      </c>
      <c r="AC2579" s="28">
        <f>+I2579+Y2579-Z2579</f>
        <v>23.84</v>
      </c>
      <c r="AD2579" s="20">
        <f t="shared" si="286"/>
        <v>0</v>
      </c>
      <c r="AE2579">
        <v>0</v>
      </c>
    </row>
    <row r="2580" spans="1:31" x14ac:dyDescent="0.25">
      <c r="A2580" s="9">
        <v>45138</v>
      </c>
      <c r="B2580" s="10" t="s">
        <v>494</v>
      </c>
      <c r="C2580" s="10" t="s">
        <v>282</v>
      </c>
      <c r="D2580" s="10" t="s">
        <v>29</v>
      </c>
      <c r="E2580" s="10" t="s">
        <v>30</v>
      </c>
      <c r="F2580" s="10"/>
      <c r="G2580" s="10">
        <v>0</v>
      </c>
      <c r="H2580" s="11">
        <f>SUMIFS(AA:AA,$A:$A,EOMONTH($A2580,-1),$B:$B,$B2580)</f>
        <v>139</v>
      </c>
      <c r="I2580" s="63">
        <f>ROUND(SUMIFS(AC:AC,$A:$A,EOMONTH($A2580,-1),$B:$B,$B2580),2)</f>
        <v>1.1299999999999999</v>
      </c>
      <c r="J2580" s="11">
        <f>SUMIFS(AB:AB,$A:$A,EOMONTH($A2580,-1),$B:$B,$B2580)</f>
        <v>7820.78</v>
      </c>
      <c r="K2580" s="13">
        <v>0</v>
      </c>
      <c r="L2580" s="25">
        <v>0</v>
      </c>
      <c r="M2580" s="15">
        <v>248</v>
      </c>
      <c r="N2580" s="14">
        <v>12792.01</v>
      </c>
      <c r="O2580" s="16">
        <v>0</v>
      </c>
      <c r="P2580" s="16">
        <v>0</v>
      </c>
      <c r="Q2580" s="16">
        <v>135</v>
      </c>
      <c r="R2580" s="16">
        <f>Q2580*16.876/100</f>
        <v>22.782600000000002</v>
      </c>
      <c r="S2580" s="17">
        <f t="shared" si="280"/>
        <v>157.7826</v>
      </c>
      <c r="T2580" s="16">
        <v>7595.1</v>
      </c>
      <c r="U2580" s="18">
        <f t="shared" si="281"/>
        <v>0</v>
      </c>
      <c r="V2580" s="18">
        <f t="shared" si="282"/>
        <v>0</v>
      </c>
      <c r="W2580" s="18">
        <f t="shared" si="283"/>
        <v>0</v>
      </c>
      <c r="X2580" s="27"/>
      <c r="Y2580" s="19">
        <f t="shared" si="284"/>
        <v>0</v>
      </c>
      <c r="Z2580" s="18">
        <f t="shared" si="285"/>
        <v>0</v>
      </c>
      <c r="AA2580" s="12">
        <v>252</v>
      </c>
      <c r="AB2580" s="12">
        <v>13017.07</v>
      </c>
      <c r="AC2580" s="28">
        <f>+I2580+Y2580-Z2580</f>
        <v>1.1299999999999999</v>
      </c>
      <c r="AD2580" s="20">
        <f t="shared" si="286"/>
        <v>0</v>
      </c>
      <c r="AE2580">
        <v>0</v>
      </c>
    </row>
    <row r="2581" spans="1:31" x14ac:dyDescent="0.25">
      <c r="A2581" s="9">
        <v>45138</v>
      </c>
      <c r="B2581" s="10" t="s">
        <v>495</v>
      </c>
      <c r="C2581" s="10" t="s">
        <v>282</v>
      </c>
      <c r="D2581" s="10" t="s">
        <v>40</v>
      </c>
      <c r="E2581" s="10" t="s">
        <v>30</v>
      </c>
      <c r="F2581" s="10">
        <v>450</v>
      </c>
      <c r="G2581" s="10">
        <v>490</v>
      </c>
      <c r="H2581" s="11">
        <f>SUMIFS(AA:AA,$A:$A,EOMONTH($A2581,-1),$B:$B,$B2581)</f>
        <v>864</v>
      </c>
      <c r="I2581" s="63">
        <f>ROUND(SUMIFS(AC:AC,$A:$A,EOMONTH($A2581,-1),$B:$B,$B2581),2)</f>
        <v>352.54</v>
      </c>
      <c r="J2581" s="11">
        <f>SUMIFS(AB:AB,$A:$A,EOMONTH($A2581,-1),$B:$B,$B2581)</f>
        <v>49179.47</v>
      </c>
      <c r="K2581" s="13">
        <v>0</v>
      </c>
      <c r="L2581" s="25">
        <v>0</v>
      </c>
      <c r="M2581" s="15">
        <v>320</v>
      </c>
      <c r="N2581" s="14">
        <v>16533.919999999998</v>
      </c>
      <c r="O2581" s="16">
        <v>0</v>
      </c>
      <c r="P2581" s="16">
        <v>0</v>
      </c>
      <c r="Q2581" s="16">
        <v>30</v>
      </c>
      <c r="R2581" s="16">
        <f>Q2581*16.876/100</f>
        <v>5.0628000000000002</v>
      </c>
      <c r="S2581" s="17">
        <f t="shared" si="280"/>
        <v>35.062800000000003</v>
      </c>
      <c r="T2581" s="16">
        <v>1707.6</v>
      </c>
      <c r="U2581" s="18">
        <f t="shared" si="281"/>
        <v>423.36</v>
      </c>
      <c r="V2581" s="18">
        <f t="shared" si="282"/>
        <v>144</v>
      </c>
      <c r="W2581" s="18">
        <f t="shared" si="283"/>
        <v>24.176159999999999</v>
      </c>
      <c r="X2581" s="27"/>
      <c r="Y2581" s="19">
        <f t="shared" si="284"/>
        <v>168.17616000000001</v>
      </c>
      <c r="Z2581" s="18">
        <f t="shared" si="285"/>
        <v>0</v>
      </c>
      <c r="AA2581" s="12">
        <v>1154</v>
      </c>
      <c r="AB2581" s="12">
        <v>64005.77</v>
      </c>
      <c r="AC2581" s="28">
        <f>+I2581+Y2581-Z2581</f>
        <v>520.71616000000006</v>
      </c>
      <c r="AD2581" s="20">
        <f t="shared" si="286"/>
        <v>0</v>
      </c>
      <c r="AE2581">
        <v>0</v>
      </c>
    </row>
    <row r="2582" spans="1:31" x14ac:dyDescent="0.25">
      <c r="A2582" s="9">
        <v>45138</v>
      </c>
      <c r="B2582" s="10" t="s">
        <v>496</v>
      </c>
      <c r="C2582" s="10" t="s">
        <v>282</v>
      </c>
      <c r="D2582" s="10" t="s">
        <v>40</v>
      </c>
      <c r="E2582" s="10" t="s">
        <v>30</v>
      </c>
      <c r="F2582" s="10">
        <v>450</v>
      </c>
      <c r="G2582" s="10">
        <v>490</v>
      </c>
      <c r="H2582" s="11">
        <f>SUMIFS(AA:AA,$A:$A,EOMONTH($A2582,-1),$B:$B,$B2582)</f>
        <v>222</v>
      </c>
      <c r="I2582" s="63">
        <f>ROUND(SUMIFS(AC:AC,$A:$A,EOMONTH($A2582,-1),$B:$B,$B2582),2)</f>
        <v>10.02</v>
      </c>
      <c r="J2582" s="11">
        <f>SUMIFS(AB:AB,$A:$A,EOMONTH($A2582,-1),$B:$B,$B2582)</f>
        <v>24420</v>
      </c>
      <c r="K2582" s="13">
        <v>0</v>
      </c>
      <c r="L2582" s="25">
        <v>0</v>
      </c>
      <c r="M2582" s="15">
        <v>0</v>
      </c>
      <c r="N2582" s="14">
        <v>0</v>
      </c>
      <c r="O2582" s="16">
        <v>0</v>
      </c>
      <c r="P2582" s="16">
        <v>0</v>
      </c>
      <c r="Q2582" s="16">
        <v>0</v>
      </c>
      <c r="R2582" s="16">
        <f>Q2582*16.876/100</f>
        <v>0</v>
      </c>
      <c r="S2582" s="17">
        <f t="shared" si="280"/>
        <v>0</v>
      </c>
      <c r="T2582" s="16">
        <v>0</v>
      </c>
      <c r="U2582" s="18">
        <f t="shared" si="281"/>
        <v>108.78</v>
      </c>
      <c r="V2582" s="18">
        <f t="shared" si="282"/>
        <v>0</v>
      </c>
      <c r="W2582" s="18">
        <f t="shared" si="283"/>
        <v>0</v>
      </c>
      <c r="X2582" s="27"/>
      <c r="Y2582" s="19">
        <f t="shared" si="284"/>
        <v>0</v>
      </c>
      <c r="Z2582" s="18">
        <f t="shared" si="285"/>
        <v>0</v>
      </c>
      <c r="AA2582" s="12">
        <v>222</v>
      </c>
      <c r="AB2582" s="12">
        <v>24420</v>
      </c>
      <c r="AC2582" s="28">
        <f>+I2582+Y2582-Z2582</f>
        <v>10.02</v>
      </c>
      <c r="AD2582" s="20">
        <f t="shared" si="286"/>
        <v>0</v>
      </c>
      <c r="AE2582">
        <v>0</v>
      </c>
    </row>
    <row r="2583" spans="1:31" x14ac:dyDescent="0.25">
      <c r="A2583" s="9">
        <v>45138</v>
      </c>
      <c r="B2583" s="10" t="s">
        <v>497</v>
      </c>
      <c r="C2583" s="10" t="s">
        <v>282</v>
      </c>
      <c r="D2583" s="10" t="s">
        <v>29</v>
      </c>
      <c r="E2583" s="10" t="s">
        <v>30</v>
      </c>
      <c r="F2583" s="10"/>
      <c r="G2583" s="10">
        <v>0</v>
      </c>
      <c r="H2583" s="11">
        <f>SUMIFS(AA:AA,$A:$A,EOMONTH($A2583,-1),$B:$B,$B2583)</f>
        <v>-30</v>
      </c>
      <c r="I2583" s="63">
        <f>ROUND(SUMIFS(AC:AC,$A:$A,EOMONTH($A2583,-1),$B:$B,$B2583),2)</f>
        <v>0</v>
      </c>
      <c r="J2583" s="11">
        <f>SUMIFS(AB:AB,$A:$A,EOMONTH($A2583,-1),$B:$B,$B2583)</f>
        <v>-4083.6</v>
      </c>
      <c r="K2583" s="13">
        <v>0</v>
      </c>
      <c r="L2583" s="25">
        <v>0</v>
      </c>
      <c r="M2583" s="15">
        <v>0</v>
      </c>
      <c r="N2583" s="14">
        <v>0</v>
      </c>
      <c r="O2583" s="16">
        <v>0</v>
      </c>
      <c r="P2583" s="16">
        <v>0</v>
      </c>
      <c r="Q2583" s="16">
        <v>0</v>
      </c>
      <c r="R2583" s="16">
        <f>Q2583*16.876/100</f>
        <v>0</v>
      </c>
      <c r="S2583" s="17">
        <f t="shared" si="280"/>
        <v>0</v>
      </c>
      <c r="T2583" s="16">
        <v>0</v>
      </c>
      <c r="U2583" s="18">
        <f t="shared" si="281"/>
        <v>0</v>
      </c>
      <c r="V2583" s="18">
        <f t="shared" si="282"/>
        <v>0</v>
      </c>
      <c r="W2583" s="18">
        <f t="shared" si="283"/>
        <v>0</v>
      </c>
      <c r="X2583" s="27"/>
      <c r="Y2583" s="19">
        <f t="shared" si="284"/>
        <v>0</v>
      </c>
      <c r="Z2583" s="18">
        <f t="shared" si="285"/>
        <v>0</v>
      </c>
      <c r="AA2583" s="12">
        <v>-30</v>
      </c>
      <c r="AB2583" s="12">
        <v>-4083.6</v>
      </c>
      <c r="AC2583" s="28">
        <f>+I2583+Y2583-Z2583</f>
        <v>0</v>
      </c>
      <c r="AD2583" s="20">
        <f t="shared" si="286"/>
        <v>0</v>
      </c>
      <c r="AE2583">
        <v>0</v>
      </c>
    </row>
    <row r="2584" spans="1:31" x14ac:dyDescent="0.25">
      <c r="A2584" s="9">
        <v>45138</v>
      </c>
      <c r="B2584" s="10" t="s">
        <v>498</v>
      </c>
      <c r="C2584" s="10" t="s">
        <v>282</v>
      </c>
      <c r="D2584" s="10" t="s">
        <v>40</v>
      </c>
      <c r="E2584" s="10" t="s">
        <v>30</v>
      </c>
      <c r="F2584" s="10">
        <v>605</v>
      </c>
      <c r="G2584" s="10">
        <v>659</v>
      </c>
      <c r="H2584" s="11">
        <f>SUMIFS(AA:AA,$A:$A,EOMONTH($A2584,-1),$B:$B,$B2584)</f>
        <v>-20</v>
      </c>
      <c r="I2584" s="63">
        <f>ROUND(SUMIFS(AC:AC,$A:$A,EOMONTH($A2584,-1),$B:$B,$B2584),2)</f>
        <v>-16.25</v>
      </c>
      <c r="J2584" s="11">
        <f>SUMIFS(AB:AB,$A:$A,EOMONTH($A2584,-1),$B:$B,$B2584)</f>
        <v>-2951.6</v>
      </c>
      <c r="K2584" s="13">
        <v>0</v>
      </c>
      <c r="L2584" s="25">
        <v>0</v>
      </c>
      <c r="M2584" s="15">
        <v>0</v>
      </c>
      <c r="N2584" s="14">
        <v>0</v>
      </c>
      <c r="O2584" s="16">
        <v>0</v>
      </c>
      <c r="P2584" s="16">
        <v>0</v>
      </c>
      <c r="Q2584" s="16">
        <v>0</v>
      </c>
      <c r="R2584" s="16">
        <f>Q2584*16.876/100</f>
        <v>0</v>
      </c>
      <c r="S2584" s="17">
        <f t="shared" si="280"/>
        <v>0</v>
      </c>
      <c r="T2584" s="16">
        <v>0</v>
      </c>
      <c r="U2584" s="18">
        <f t="shared" si="281"/>
        <v>-13.18</v>
      </c>
      <c r="V2584" s="18">
        <f t="shared" si="282"/>
        <v>0</v>
      </c>
      <c r="W2584" s="18">
        <f t="shared" si="283"/>
        <v>0</v>
      </c>
      <c r="X2584" s="27"/>
      <c r="Y2584" s="19">
        <f t="shared" si="284"/>
        <v>0</v>
      </c>
      <c r="Z2584" s="18">
        <f t="shared" si="285"/>
        <v>0</v>
      </c>
      <c r="AA2584" s="12">
        <v>-20</v>
      </c>
      <c r="AB2584" s="12">
        <v>-2951.6</v>
      </c>
      <c r="AC2584" s="28">
        <f>+I2584+Y2584-Z2584</f>
        <v>-16.25</v>
      </c>
      <c r="AD2584" s="20">
        <f t="shared" si="286"/>
        <v>20</v>
      </c>
      <c r="AE2584">
        <v>20</v>
      </c>
    </row>
    <row r="2585" spans="1:31" x14ac:dyDescent="0.25">
      <c r="A2585" s="9">
        <v>45138</v>
      </c>
      <c r="B2585" s="10" t="s">
        <v>499</v>
      </c>
      <c r="C2585" s="10" t="s">
        <v>282</v>
      </c>
      <c r="D2585" s="10" t="s">
        <v>40</v>
      </c>
      <c r="E2585" s="10" t="s">
        <v>30</v>
      </c>
      <c r="F2585" s="10">
        <v>605</v>
      </c>
      <c r="G2585" s="10">
        <v>659</v>
      </c>
      <c r="H2585" s="11">
        <f>SUMIFS(AA:AA,$A:$A,EOMONTH($A2585,-1),$B:$B,$B2585)</f>
        <v>-25</v>
      </c>
      <c r="I2585" s="63">
        <f>ROUND(SUMIFS(AC:AC,$A:$A,EOMONTH($A2585,-1),$B:$B,$B2585),2)</f>
        <v>-16.48</v>
      </c>
      <c r="J2585" s="11">
        <f>SUMIFS(AB:AB,$A:$A,EOMONTH($A2585,-1),$B:$B,$B2585)</f>
        <v>-3280</v>
      </c>
      <c r="K2585" s="13">
        <v>0</v>
      </c>
      <c r="L2585" s="25">
        <v>0</v>
      </c>
      <c r="M2585" s="15">
        <v>0</v>
      </c>
      <c r="N2585" s="14">
        <v>0</v>
      </c>
      <c r="O2585" s="16">
        <v>0</v>
      </c>
      <c r="P2585" s="16">
        <v>0</v>
      </c>
      <c r="Q2585" s="16">
        <v>0</v>
      </c>
      <c r="R2585" s="16">
        <f>Q2585*16.876/100</f>
        <v>0</v>
      </c>
      <c r="S2585" s="17">
        <f t="shared" si="280"/>
        <v>0</v>
      </c>
      <c r="T2585" s="16">
        <v>0</v>
      </c>
      <c r="U2585" s="18">
        <f t="shared" si="281"/>
        <v>-16.475000000000001</v>
      </c>
      <c r="V2585" s="18">
        <f t="shared" si="282"/>
        <v>0</v>
      </c>
      <c r="W2585" s="18">
        <f t="shared" si="283"/>
        <v>0</v>
      </c>
      <c r="X2585" s="27"/>
      <c r="Y2585" s="19">
        <f t="shared" si="284"/>
        <v>0</v>
      </c>
      <c r="Z2585" s="18">
        <f t="shared" si="285"/>
        <v>0</v>
      </c>
      <c r="AA2585" s="12">
        <v>-25</v>
      </c>
      <c r="AB2585" s="12">
        <v>-3280</v>
      </c>
      <c r="AC2585" s="28">
        <f>+I2585+Y2585-Z2585</f>
        <v>-16.48</v>
      </c>
      <c r="AD2585" s="20">
        <f t="shared" si="286"/>
        <v>20</v>
      </c>
      <c r="AE2585">
        <v>20</v>
      </c>
    </row>
    <row r="2586" spans="1:31" x14ac:dyDescent="0.25">
      <c r="A2586" s="9">
        <v>45138</v>
      </c>
      <c r="B2586" s="10" t="s">
        <v>500</v>
      </c>
      <c r="C2586" s="10" t="s">
        <v>282</v>
      </c>
      <c r="D2586" s="10" t="s">
        <v>29</v>
      </c>
      <c r="E2586" s="10" t="s">
        <v>30</v>
      </c>
      <c r="F2586" s="10"/>
      <c r="G2586" s="10">
        <v>0</v>
      </c>
      <c r="H2586" s="11">
        <f>SUMIFS(AA:AA,$A:$A,EOMONTH($A2586,-1),$B:$B,$B2586)</f>
        <v>-57</v>
      </c>
      <c r="I2586" s="63">
        <f>ROUND(SUMIFS(AC:AC,$A:$A,EOMONTH($A2586,-1),$B:$B,$B2586),2)</f>
        <v>0</v>
      </c>
      <c r="J2586" s="11">
        <f>SUMIFS(AB:AB,$A:$A,EOMONTH($A2586,-1),$B:$B,$B2586)</f>
        <v>-8217.24</v>
      </c>
      <c r="K2586" s="13">
        <v>0</v>
      </c>
      <c r="L2586" s="25">
        <v>0</v>
      </c>
      <c r="M2586" s="15">
        <v>0</v>
      </c>
      <c r="N2586" s="14">
        <v>0</v>
      </c>
      <c r="O2586" s="16">
        <v>0</v>
      </c>
      <c r="P2586" s="16">
        <v>0</v>
      </c>
      <c r="Q2586" s="16">
        <v>0</v>
      </c>
      <c r="R2586" s="16">
        <f>Q2586*16.876/100</f>
        <v>0</v>
      </c>
      <c r="S2586" s="17">
        <f t="shared" si="280"/>
        <v>0</v>
      </c>
      <c r="T2586" s="16">
        <v>0</v>
      </c>
      <c r="U2586" s="18">
        <f t="shared" si="281"/>
        <v>0</v>
      </c>
      <c r="V2586" s="18">
        <f t="shared" si="282"/>
        <v>0</v>
      </c>
      <c r="W2586" s="18">
        <f t="shared" si="283"/>
        <v>0</v>
      </c>
      <c r="X2586" s="27"/>
      <c r="Y2586" s="19">
        <f t="shared" si="284"/>
        <v>0</v>
      </c>
      <c r="Z2586" s="18">
        <f t="shared" si="285"/>
        <v>0</v>
      </c>
      <c r="AA2586" s="12">
        <v>-57</v>
      </c>
      <c r="AB2586" s="12">
        <v>-8217.24</v>
      </c>
      <c r="AC2586" s="28">
        <f>+I2586+Y2586-Z2586</f>
        <v>0</v>
      </c>
      <c r="AD2586" s="20">
        <f t="shared" si="286"/>
        <v>0</v>
      </c>
      <c r="AE2586">
        <v>0</v>
      </c>
    </row>
    <row r="2587" spans="1:31" x14ac:dyDescent="0.25">
      <c r="A2587" s="9">
        <v>45138</v>
      </c>
      <c r="B2587" s="10" t="s">
        <v>501</v>
      </c>
      <c r="C2587" s="10" t="s">
        <v>282</v>
      </c>
      <c r="D2587" s="10" t="s">
        <v>40</v>
      </c>
      <c r="E2587" s="10" t="s">
        <v>30</v>
      </c>
      <c r="F2587" s="10">
        <v>605</v>
      </c>
      <c r="G2587" s="10">
        <v>659</v>
      </c>
      <c r="H2587" s="11">
        <f>SUMIFS(AA:AA,$A:$A,EOMONTH($A2587,-1),$B:$B,$B2587)</f>
        <v>-25</v>
      </c>
      <c r="I2587" s="63">
        <f>ROUND(SUMIFS(AC:AC,$A:$A,EOMONTH($A2587,-1),$B:$B,$B2587),2)</f>
        <v>-13.18</v>
      </c>
      <c r="J2587" s="11">
        <f>SUMIFS(AB:AB,$A:$A,EOMONTH($A2587,-1),$B:$B,$B2587)</f>
        <v>-3304.6</v>
      </c>
      <c r="K2587" s="13">
        <v>0</v>
      </c>
      <c r="L2587" s="25">
        <v>0</v>
      </c>
      <c r="M2587" s="15">
        <v>0</v>
      </c>
      <c r="N2587" s="14">
        <v>0</v>
      </c>
      <c r="O2587" s="16">
        <v>0</v>
      </c>
      <c r="P2587" s="16">
        <v>0</v>
      </c>
      <c r="Q2587" s="16">
        <v>0</v>
      </c>
      <c r="R2587" s="16">
        <f>Q2587*16.876/100</f>
        <v>0</v>
      </c>
      <c r="S2587" s="17">
        <f t="shared" si="280"/>
        <v>0</v>
      </c>
      <c r="T2587" s="16">
        <v>0</v>
      </c>
      <c r="U2587" s="18">
        <f t="shared" si="281"/>
        <v>-16.475000000000001</v>
      </c>
      <c r="V2587" s="18">
        <f t="shared" si="282"/>
        <v>0</v>
      </c>
      <c r="W2587" s="18">
        <f t="shared" si="283"/>
        <v>0</v>
      </c>
      <c r="X2587" s="27"/>
      <c r="Y2587" s="19">
        <f t="shared" si="284"/>
        <v>0</v>
      </c>
      <c r="Z2587" s="18">
        <f t="shared" si="285"/>
        <v>0</v>
      </c>
      <c r="AA2587" s="12">
        <v>-25</v>
      </c>
      <c r="AB2587" s="12">
        <v>-3304.6</v>
      </c>
      <c r="AC2587" s="28">
        <f>+I2587+Y2587-Z2587</f>
        <v>-13.18</v>
      </c>
      <c r="AD2587" s="20">
        <f t="shared" si="286"/>
        <v>20</v>
      </c>
      <c r="AE2587">
        <v>20</v>
      </c>
    </row>
    <row r="2588" spans="1:31" x14ac:dyDescent="0.25">
      <c r="A2588" s="9">
        <v>45138</v>
      </c>
      <c r="B2588" s="10" t="s">
        <v>502</v>
      </c>
      <c r="C2588" s="10" t="s">
        <v>282</v>
      </c>
      <c r="D2588" s="10" t="s">
        <v>40</v>
      </c>
      <c r="E2588" s="10" t="s">
        <v>30</v>
      </c>
      <c r="F2588" s="10">
        <v>605</v>
      </c>
      <c r="G2588" s="10">
        <v>659</v>
      </c>
      <c r="H2588" s="11">
        <f>SUMIFS(AA:AA,$A:$A,EOMONTH($A2588,-1),$B:$B,$B2588)</f>
        <v>-35</v>
      </c>
      <c r="I2588" s="63">
        <f>ROUND(SUMIFS(AC:AC,$A:$A,EOMONTH($A2588,-1),$B:$B,$B2588),2)</f>
        <v>-16.48</v>
      </c>
      <c r="J2588" s="11">
        <f>SUMIFS(AB:AB,$A:$A,EOMONTH($A2588,-1),$B:$B,$B2588)</f>
        <v>-4641.2</v>
      </c>
      <c r="K2588" s="13">
        <v>0</v>
      </c>
      <c r="L2588" s="25">
        <v>0</v>
      </c>
      <c r="M2588" s="15">
        <v>0</v>
      </c>
      <c r="N2588" s="14">
        <v>0</v>
      </c>
      <c r="O2588" s="16">
        <v>0</v>
      </c>
      <c r="P2588" s="16">
        <v>0</v>
      </c>
      <c r="Q2588" s="16">
        <v>0</v>
      </c>
      <c r="R2588" s="16">
        <f>Q2588*16.876/100</f>
        <v>0</v>
      </c>
      <c r="S2588" s="17">
        <f t="shared" si="280"/>
        <v>0</v>
      </c>
      <c r="T2588" s="16">
        <v>0</v>
      </c>
      <c r="U2588" s="18">
        <f t="shared" si="281"/>
        <v>-23.065000000000001</v>
      </c>
      <c r="V2588" s="18">
        <f t="shared" si="282"/>
        <v>0</v>
      </c>
      <c r="W2588" s="18">
        <f t="shared" si="283"/>
        <v>0</v>
      </c>
      <c r="X2588" s="27"/>
      <c r="Y2588" s="19">
        <f t="shared" si="284"/>
        <v>0</v>
      </c>
      <c r="Z2588" s="18">
        <f t="shared" si="285"/>
        <v>0</v>
      </c>
      <c r="AA2588" s="12">
        <v>-35</v>
      </c>
      <c r="AB2588" s="12">
        <v>-4641.2</v>
      </c>
      <c r="AC2588" s="28">
        <f>+I2588+Y2588-Z2588</f>
        <v>-16.48</v>
      </c>
      <c r="AD2588" s="20">
        <f t="shared" si="286"/>
        <v>20</v>
      </c>
      <c r="AE2588">
        <v>20</v>
      </c>
    </row>
    <row r="2589" spans="1:31" x14ac:dyDescent="0.25">
      <c r="A2589" s="9">
        <v>45138</v>
      </c>
      <c r="B2589" s="10" t="s">
        <v>503</v>
      </c>
      <c r="C2589" s="10" t="s">
        <v>282</v>
      </c>
      <c r="D2589" s="10" t="s">
        <v>40</v>
      </c>
      <c r="E2589" s="10" t="s">
        <v>30</v>
      </c>
      <c r="F2589" s="10">
        <v>605</v>
      </c>
      <c r="G2589" s="10">
        <v>659</v>
      </c>
      <c r="H2589" s="11">
        <f>SUMIFS(AA:AA,$A:$A,EOMONTH($A2589,-1),$B:$B,$B2589)</f>
        <v>-35</v>
      </c>
      <c r="I2589" s="63">
        <f>ROUND(SUMIFS(AC:AC,$A:$A,EOMONTH($A2589,-1),$B:$B,$B2589),2)</f>
        <v>-16.48</v>
      </c>
      <c r="J2589" s="11">
        <f>SUMIFS(AB:AB,$A:$A,EOMONTH($A2589,-1),$B:$B,$B2589)</f>
        <v>-4641.2</v>
      </c>
      <c r="K2589" s="13">
        <v>0</v>
      </c>
      <c r="L2589" s="25">
        <v>0</v>
      </c>
      <c r="M2589" s="15">
        <v>0</v>
      </c>
      <c r="N2589" s="14">
        <v>0</v>
      </c>
      <c r="O2589" s="16">
        <v>0</v>
      </c>
      <c r="P2589" s="16">
        <v>0</v>
      </c>
      <c r="Q2589" s="16">
        <v>0</v>
      </c>
      <c r="R2589" s="16">
        <f>Q2589*16.876/100</f>
        <v>0</v>
      </c>
      <c r="S2589" s="17">
        <f t="shared" si="280"/>
        <v>0</v>
      </c>
      <c r="T2589" s="16">
        <v>0</v>
      </c>
      <c r="U2589" s="18">
        <f t="shared" si="281"/>
        <v>-23.065000000000001</v>
      </c>
      <c r="V2589" s="18">
        <f t="shared" si="282"/>
        <v>0</v>
      </c>
      <c r="W2589" s="18">
        <f t="shared" si="283"/>
        <v>0</v>
      </c>
      <c r="X2589" s="27"/>
      <c r="Y2589" s="19">
        <f t="shared" si="284"/>
        <v>0</v>
      </c>
      <c r="Z2589" s="18">
        <f t="shared" si="285"/>
        <v>0</v>
      </c>
      <c r="AA2589" s="12">
        <v>-35</v>
      </c>
      <c r="AB2589" s="12">
        <v>-4641.2</v>
      </c>
      <c r="AC2589" s="28">
        <f>+I2589+Y2589-Z2589</f>
        <v>-16.48</v>
      </c>
      <c r="AD2589" s="20">
        <f t="shared" si="286"/>
        <v>20</v>
      </c>
      <c r="AE2589">
        <v>20</v>
      </c>
    </row>
    <row r="2590" spans="1:31" x14ac:dyDescent="0.25">
      <c r="A2590" s="9">
        <v>45138</v>
      </c>
      <c r="B2590" s="10" t="s">
        <v>504</v>
      </c>
      <c r="C2590" s="10" t="s">
        <v>282</v>
      </c>
      <c r="D2590" s="10" t="s">
        <v>40</v>
      </c>
      <c r="E2590" s="10" t="s">
        <v>30</v>
      </c>
      <c r="F2590" s="10">
        <v>1100</v>
      </c>
      <c r="G2590" s="10">
        <v>1199</v>
      </c>
      <c r="H2590" s="11">
        <f>SUMIFS(AA:AA,$A:$A,EOMONTH($A2590,-1),$B:$B,$B2590)</f>
        <v>2</v>
      </c>
      <c r="I2590" s="63">
        <f>ROUND(SUMIFS(AC:AC,$A:$A,EOMONTH($A2590,-1),$B:$B,$B2590),2)</f>
        <v>1.25</v>
      </c>
      <c r="J2590" s="11">
        <f>SUMIFS(AB:AB,$A:$A,EOMONTH($A2590,-1),$B:$B,$B2590)</f>
        <v>830.5</v>
      </c>
      <c r="K2590" s="13">
        <v>0</v>
      </c>
      <c r="L2590" s="25">
        <v>0</v>
      </c>
      <c r="M2590" s="15">
        <v>0</v>
      </c>
      <c r="N2590" s="14">
        <v>0</v>
      </c>
      <c r="O2590" s="16">
        <v>0</v>
      </c>
      <c r="P2590" s="16">
        <v>0</v>
      </c>
      <c r="Q2590" s="16">
        <v>0</v>
      </c>
      <c r="R2590" s="16">
        <f>Q2590*16.876/100</f>
        <v>0</v>
      </c>
      <c r="S2590" s="17">
        <f t="shared" si="280"/>
        <v>0</v>
      </c>
      <c r="T2590" s="16">
        <v>0</v>
      </c>
      <c r="U2590" s="18">
        <f t="shared" si="281"/>
        <v>2.3980000000000001</v>
      </c>
      <c r="V2590" s="18">
        <f t="shared" si="282"/>
        <v>0</v>
      </c>
      <c r="W2590" s="18">
        <f t="shared" si="283"/>
        <v>0</v>
      </c>
      <c r="X2590" s="27"/>
      <c r="Y2590" s="19">
        <f t="shared" si="284"/>
        <v>0</v>
      </c>
      <c r="Z2590" s="18">
        <f t="shared" si="285"/>
        <v>0</v>
      </c>
      <c r="AA2590" s="12">
        <v>2</v>
      </c>
      <c r="AB2590" s="12">
        <v>830.5</v>
      </c>
      <c r="AC2590" s="28">
        <f>+I2590+Y2590-Z2590</f>
        <v>1.25</v>
      </c>
      <c r="AD2590" s="20">
        <f t="shared" si="286"/>
        <v>0</v>
      </c>
      <c r="AE2590">
        <v>0</v>
      </c>
    </row>
    <row r="2591" spans="1:31" x14ac:dyDescent="0.25">
      <c r="A2591" s="9">
        <v>45138</v>
      </c>
      <c r="B2591" s="10" t="s">
        <v>505</v>
      </c>
      <c r="C2591" s="10" t="s">
        <v>282</v>
      </c>
      <c r="D2591" s="10" t="s">
        <v>40</v>
      </c>
      <c r="E2591" s="10" t="s">
        <v>30</v>
      </c>
      <c r="F2591" s="10">
        <v>1100</v>
      </c>
      <c r="G2591" s="10">
        <v>1199</v>
      </c>
      <c r="H2591" s="11">
        <f>SUMIFS(AA:AA,$A:$A,EOMONTH($A2591,-1),$B:$B,$B2591)</f>
        <v>95</v>
      </c>
      <c r="I2591" s="63">
        <f>ROUND(SUMIFS(AC:AC,$A:$A,EOMONTH($A2591,-1),$B:$B,$B2591),2)</f>
        <v>-4.9400000000000004</v>
      </c>
      <c r="J2591" s="11">
        <f>SUMIFS(AB:AB,$A:$A,EOMONTH($A2591,-1),$B:$B,$B2591)</f>
        <v>29243.85</v>
      </c>
      <c r="K2591" s="13">
        <v>0</v>
      </c>
      <c r="L2591" s="25">
        <v>0</v>
      </c>
      <c r="M2591" s="15">
        <v>0</v>
      </c>
      <c r="N2591" s="14">
        <v>0</v>
      </c>
      <c r="O2591" s="16">
        <v>5</v>
      </c>
      <c r="P2591" s="16">
        <v>1557.2</v>
      </c>
      <c r="Q2591" s="16">
        <v>0</v>
      </c>
      <c r="R2591" s="16">
        <f>Q2591*16.876/100</f>
        <v>0</v>
      </c>
      <c r="S2591" s="17">
        <f t="shared" si="280"/>
        <v>0</v>
      </c>
      <c r="T2591" s="16">
        <v>0</v>
      </c>
      <c r="U2591" s="18">
        <f t="shared" si="281"/>
        <v>113.905</v>
      </c>
      <c r="V2591" s="18">
        <f t="shared" si="282"/>
        <v>0</v>
      </c>
      <c r="W2591" s="18">
        <f t="shared" si="283"/>
        <v>0</v>
      </c>
      <c r="X2591" s="27"/>
      <c r="Y2591" s="19">
        <f t="shared" si="284"/>
        <v>0</v>
      </c>
      <c r="Z2591" s="18">
        <f t="shared" si="285"/>
        <v>5.9950000000000001</v>
      </c>
      <c r="AA2591" s="12">
        <v>90</v>
      </c>
      <c r="AB2591" s="12">
        <v>27704.7</v>
      </c>
      <c r="AC2591" s="28">
        <f>+I2591+Y2591-Z2591</f>
        <v>-10.935</v>
      </c>
      <c r="AD2591" s="20">
        <f t="shared" si="286"/>
        <v>20</v>
      </c>
      <c r="AE2591">
        <v>20</v>
      </c>
    </row>
    <row r="2592" spans="1:31" x14ac:dyDescent="0.25">
      <c r="A2592" s="9">
        <v>45138</v>
      </c>
      <c r="B2592" s="10" t="s">
        <v>506</v>
      </c>
      <c r="C2592" s="10" t="s">
        <v>282</v>
      </c>
      <c r="D2592" s="10" t="s">
        <v>40</v>
      </c>
      <c r="E2592" s="10" t="s">
        <v>30</v>
      </c>
      <c r="F2592" s="10">
        <v>1100</v>
      </c>
      <c r="G2592" s="10">
        <v>1199</v>
      </c>
      <c r="H2592" s="11">
        <f>SUMIFS(AA:AA,$A:$A,EOMONTH($A2592,-1),$B:$B,$B2592)</f>
        <v>47</v>
      </c>
      <c r="I2592" s="63">
        <f>ROUND(SUMIFS(AC:AC,$A:$A,EOMONTH($A2592,-1),$B:$B,$B2592),2)</f>
        <v>-150.18</v>
      </c>
      <c r="J2592" s="11">
        <f>SUMIFS(AB:AB,$A:$A,EOMONTH($A2592,-1),$B:$B,$B2592)</f>
        <v>14682.33</v>
      </c>
      <c r="K2592" s="13">
        <v>0</v>
      </c>
      <c r="L2592" s="25">
        <v>0</v>
      </c>
      <c r="M2592" s="15">
        <v>0</v>
      </c>
      <c r="N2592" s="14">
        <v>0</v>
      </c>
      <c r="O2592" s="16">
        <v>35</v>
      </c>
      <c r="P2592" s="16">
        <v>10012.4</v>
      </c>
      <c r="Q2592" s="16">
        <v>0</v>
      </c>
      <c r="R2592" s="16">
        <f>Q2592*16.876/100</f>
        <v>0</v>
      </c>
      <c r="S2592" s="17">
        <f t="shared" si="280"/>
        <v>0</v>
      </c>
      <c r="T2592" s="16">
        <v>0</v>
      </c>
      <c r="U2592" s="18">
        <f t="shared" si="281"/>
        <v>56.353000000000002</v>
      </c>
      <c r="V2592" s="18">
        <f t="shared" si="282"/>
        <v>0</v>
      </c>
      <c r="W2592" s="18">
        <f t="shared" si="283"/>
        <v>0</v>
      </c>
      <c r="X2592" s="27"/>
      <c r="Y2592" s="19">
        <f t="shared" si="284"/>
        <v>0</v>
      </c>
      <c r="Z2592" s="18">
        <f t="shared" si="285"/>
        <v>41.965000000000003</v>
      </c>
      <c r="AA2592" s="12">
        <v>12</v>
      </c>
      <c r="AB2592" s="12">
        <v>3748.68</v>
      </c>
      <c r="AC2592" s="28">
        <f>+I2592+Y2592-Z2592</f>
        <v>-192.14500000000001</v>
      </c>
      <c r="AD2592" s="20">
        <f t="shared" si="286"/>
        <v>200</v>
      </c>
      <c r="AE2592">
        <v>200</v>
      </c>
    </row>
    <row r="2593" spans="1:31" x14ac:dyDescent="0.25">
      <c r="A2593" s="9">
        <v>45138</v>
      </c>
      <c r="B2593" s="10" t="s">
        <v>507</v>
      </c>
      <c r="C2593" s="10" t="s">
        <v>282</v>
      </c>
      <c r="D2593" s="10" t="s">
        <v>40</v>
      </c>
      <c r="E2593" s="10" t="s">
        <v>30</v>
      </c>
      <c r="F2593" s="10">
        <v>1100</v>
      </c>
      <c r="G2593" s="10">
        <v>1199</v>
      </c>
      <c r="H2593" s="11">
        <f>SUMIFS(AA:AA,$A:$A,EOMONTH($A2593,-1),$B:$B,$B2593)</f>
        <v>124</v>
      </c>
      <c r="I2593" s="63">
        <f>ROUND(SUMIFS(AC:AC,$A:$A,EOMONTH($A2593,-1),$B:$B,$B2593),2)</f>
        <v>-17.48</v>
      </c>
      <c r="J2593" s="11">
        <f>SUMIFS(AB:AB,$A:$A,EOMONTH($A2593,-1),$B:$B,$B2593)</f>
        <v>51491</v>
      </c>
      <c r="K2593" s="13">
        <v>0</v>
      </c>
      <c r="L2593" s="25">
        <v>0</v>
      </c>
      <c r="M2593" s="15">
        <v>0</v>
      </c>
      <c r="N2593" s="14">
        <v>0</v>
      </c>
      <c r="O2593" s="16">
        <v>0</v>
      </c>
      <c r="P2593" s="16">
        <v>0</v>
      </c>
      <c r="Q2593" s="16">
        <v>0</v>
      </c>
      <c r="R2593" s="16">
        <f>Q2593*16.876/100</f>
        <v>0</v>
      </c>
      <c r="S2593" s="17">
        <f t="shared" si="280"/>
        <v>0</v>
      </c>
      <c r="T2593" s="16">
        <v>0</v>
      </c>
      <c r="U2593" s="18">
        <f t="shared" si="281"/>
        <v>148.67599999999999</v>
      </c>
      <c r="V2593" s="18">
        <f t="shared" si="282"/>
        <v>0</v>
      </c>
      <c r="W2593" s="18">
        <f t="shared" si="283"/>
        <v>0</v>
      </c>
      <c r="X2593" s="27"/>
      <c r="Y2593" s="19">
        <f t="shared" si="284"/>
        <v>0</v>
      </c>
      <c r="Z2593" s="18">
        <f t="shared" si="285"/>
        <v>0</v>
      </c>
      <c r="AA2593" s="12">
        <v>124</v>
      </c>
      <c r="AB2593" s="12">
        <v>51491</v>
      </c>
      <c r="AC2593" s="28">
        <f>+I2593+Y2593-Z2593</f>
        <v>-17.48</v>
      </c>
      <c r="AD2593" s="20">
        <f t="shared" si="286"/>
        <v>20</v>
      </c>
      <c r="AE2593">
        <v>20</v>
      </c>
    </row>
    <row r="2594" spans="1:31" x14ac:dyDescent="0.25">
      <c r="A2594" s="9">
        <v>45138</v>
      </c>
      <c r="B2594" s="10" t="s">
        <v>508</v>
      </c>
      <c r="C2594" s="10" t="s">
        <v>282</v>
      </c>
      <c r="D2594" s="10" t="s">
        <v>40</v>
      </c>
      <c r="E2594" s="10" t="s">
        <v>30</v>
      </c>
      <c r="F2594" s="10">
        <v>1100</v>
      </c>
      <c r="G2594" s="10">
        <v>1199</v>
      </c>
      <c r="H2594" s="11">
        <f>SUMIFS(AA:AA,$A:$A,EOMONTH($A2594,-1),$B:$B,$B2594)</f>
        <v>123</v>
      </c>
      <c r="I2594" s="63">
        <f>ROUND(SUMIFS(AC:AC,$A:$A,EOMONTH($A2594,-1),$B:$B,$B2594),2)</f>
        <v>-5.99</v>
      </c>
      <c r="J2594" s="11">
        <f>SUMIFS(AB:AB,$A:$A,EOMONTH($A2594,-1),$B:$B,$B2594)</f>
        <v>51075.75</v>
      </c>
      <c r="K2594" s="13">
        <v>0</v>
      </c>
      <c r="L2594" s="25">
        <v>0</v>
      </c>
      <c r="M2594" s="15">
        <v>0</v>
      </c>
      <c r="N2594" s="14">
        <v>0</v>
      </c>
      <c r="O2594" s="16">
        <v>0</v>
      </c>
      <c r="P2594" s="16">
        <v>0</v>
      </c>
      <c r="Q2594" s="16">
        <v>0</v>
      </c>
      <c r="R2594" s="16">
        <f>Q2594*16.876/100</f>
        <v>0</v>
      </c>
      <c r="S2594" s="17">
        <f t="shared" si="280"/>
        <v>0</v>
      </c>
      <c r="T2594" s="16">
        <v>0</v>
      </c>
      <c r="U2594" s="18">
        <f t="shared" si="281"/>
        <v>147.477</v>
      </c>
      <c r="V2594" s="18">
        <f t="shared" si="282"/>
        <v>0</v>
      </c>
      <c r="W2594" s="18">
        <f t="shared" si="283"/>
        <v>0</v>
      </c>
      <c r="X2594" s="27"/>
      <c r="Y2594" s="19">
        <f t="shared" si="284"/>
        <v>0</v>
      </c>
      <c r="Z2594" s="18">
        <f t="shared" si="285"/>
        <v>0</v>
      </c>
      <c r="AA2594" s="12">
        <v>123</v>
      </c>
      <c r="AB2594" s="12">
        <v>51075.75</v>
      </c>
      <c r="AC2594" s="28">
        <f>+I2594+Y2594-Z2594</f>
        <v>-5.99</v>
      </c>
      <c r="AD2594" s="20">
        <f t="shared" si="286"/>
        <v>10</v>
      </c>
      <c r="AE2594">
        <v>10</v>
      </c>
    </row>
    <row r="2595" spans="1:31" x14ac:dyDescent="0.25">
      <c r="A2595" s="9">
        <v>45138</v>
      </c>
      <c r="B2595" s="10" t="s">
        <v>509</v>
      </c>
      <c r="C2595" s="10" t="s">
        <v>282</v>
      </c>
      <c r="D2595" s="10" t="s">
        <v>40</v>
      </c>
      <c r="E2595" s="10" t="s">
        <v>30</v>
      </c>
      <c r="F2595" s="10">
        <v>1100</v>
      </c>
      <c r="G2595" s="10">
        <v>1199</v>
      </c>
      <c r="H2595" s="11">
        <f>SUMIFS(AA:AA,$A:$A,EOMONTH($A2595,-1),$B:$B,$B2595)</f>
        <v>18</v>
      </c>
      <c r="I2595" s="63">
        <f>ROUND(SUMIFS(AC:AC,$A:$A,EOMONTH($A2595,-1),$B:$B,$B2595),2)</f>
        <v>-45.34</v>
      </c>
      <c r="J2595" s="11">
        <f>SUMIFS(AB:AB,$A:$A,EOMONTH($A2595,-1),$B:$B,$B2595)</f>
        <v>7474.5</v>
      </c>
      <c r="K2595" s="13">
        <v>0</v>
      </c>
      <c r="L2595" s="25">
        <v>0</v>
      </c>
      <c r="M2595" s="15">
        <v>0</v>
      </c>
      <c r="N2595" s="14">
        <v>0</v>
      </c>
      <c r="O2595" s="16">
        <v>10</v>
      </c>
      <c r="P2595" s="16">
        <v>2392.6</v>
      </c>
      <c r="Q2595" s="16">
        <v>0</v>
      </c>
      <c r="R2595" s="16">
        <f>Q2595*16.876/100</f>
        <v>0</v>
      </c>
      <c r="S2595" s="17">
        <f t="shared" si="280"/>
        <v>0</v>
      </c>
      <c r="T2595" s="16">
        <v>0</v>
      </c>
      <c r="U2595" s="18">
        <f t="shared" si="281"/>
        <v>21.582000000000001</v>
      </c>
      <c r="V2595" s="18">
        <f t="shared" si="282"/>
        <v>0</v>
      </c>
      <c r="W2595" s="18">
        <f t="shared" si="283"/>
        <v>0</v>
      </c>
      <c r="X2595" s="27"/>
      <c r="Y2595" s="19">
        <f t="shared" si="284"/>
        <v>0</v>
      </c>
      <c r="Z2595" s="18">
        <f t="shared" si="285"/>
        <v>11.99</v>
      </c>
      <c r="AA2595" s="12">
        <v>8</v>
      </c>
      <c r="AB2595" s="12">
        <v>3322</v>
      </c>
      <c r="AC2595" s="28">
        <f>+I2595+Y2595-Z2595</f>
        <v>-57.330000000000005</v>
      </c>
      <c r="AD2595" s="20">
        <f t="shared" si="286"/>
        <v>60</v>
      </c>
      <c r="AE2595">
        <v>60</v>
      </c>
    </row>
    <row r="2596" spans="1:31" x14ac:dyDescent="0.25">
      <c r="A2596" s="9">
        <v>45138</v>
      </c>
      <c r="B2596" s="10" t="s">
        <v>510</v>
      </c>
      <c r="C2596" s="10" t="s">
        <v>282</v>
      </c>
      <c r="D2596" s="10" t="s">
        <v>40</v>
      </c>
      <c r="E2596" s="10" t="s">
        <v>30</v>
      </c>
      <c r="F2596" s="10">
        <v>1100</v>
      </c>
      <c r="G2596" s="10">
        <v>1199</v>
      </c>
      <c r="H2596" s="11">
        <f>SUMIFS(AA:AA,$A:$A,EOMONTH($A2596,-1),$B:$B,$B2596)</f>
        <v>72</v>
      </c>
      <c r="I2596" s="63">
        <f>ROUND(SUMIFS(AC:AC,$A:$A,EOMONTH($A2596,-1),$B:$B,$B2596),2)</f>
        <v>3.25</v>
      </c>
      <c r="J2596" s="11">
        <f>SUMIFS(AB:AB,$A:$A,EOMONTH($A2596,-1),$B:$B,$B2596)</f>
        <v>29898</v>
      </c>
      <c r="K2596" s="13">
        <v>0</v>
      </c>
      <c r="L2596" s="25">
        <v>0</v>
      </c>
      <c r="M2596" s="15">
        <v>0</v>
      </c>
      <c r="N2596" s="14">
        <v>0</v>
      </c>
      <c r="O2596" s="16">
        <v>0</v>
      </c>
      <c r="P2596" s="16">
        <v>0</v>
      </c>
      <c r="Q2596" s="16">
        <v>0</v>
      </c>
      <c r="R2596" s="16">
        <f>Q2596*16.876/100</f>
        <v>0</v>
      </c>
      <c r="S2596" s="17">
        <f t="shared" si="280"/>
        <v>0</v>
      </c>
      <c r="T2596" s="16">
        <v>0</v>
      </c>
      <c r="U2596" s="18">
        <f t="shared" si="281"/>
        <v>86.328000000000003</v>
      </c>
      <c r="V2596" s="18">
        <f t="shared" si="282"/>
        <v>0</v>
      </c>
      <c r="W2596" s="18">
        <f t="shared" si="283"/>
        <v>0</v>
      </c>
      <c r="X2596" s="27"/>
      <c r="Y2596" s="19">
        <f t="shared" si="284"/>
        <v>0</v>
      </c>
      <c r="Z2596" s="18">
        <f t="shared" si="285"/>
        <v>0</v>
      </c>
      <c r="AA2596" s="12">
        <v>72</v>
      </c>
      <c r="AB2596" s="12">
        <v>29898</v>
      </c>
      <c r="AC2596" s="28">
        <f>+I2596+Y2596-Z2596</f>
        <v>3.25</v>
      </c>
      <c r="AD2596" s="20">
        <f t="shared" si="286"/>
        <v>0</v>
      </c>
      <c r="AE2596">
        <v>0</v>
      </c>
    </row>
    <row r="2597" spans="1:31" x14ac:dyDescent="0.25">
      <c r="A2597" s="9">
        <v>45138</v>
      </c>
      <c r="B2597" s="10" t="s">
        <v>511</v>
      </c>
      <c r="C2597" s="10" t="s">
        <v>282</v>
      </c>
      <c r="D2597" s="10" t="s">
        <v>40</v>
      </c>
      <c r="E2597" s="10" t="s">
        <v>30</v>
      </c>
      <c r="F2597" s="10">
        <v>384</v>
      </c>
      <c r="G2597" s="10">
        <v>419</v>
      </c>
      <c r="H2597" s="11">
        <f>SUMIFS(AA:AA,$A:$A,EOMONTH($A2597,-1),$B:$B,$B2597)</f>
        <v>73</v>
      </c>
      <c r="I2597" s="63">
        <f>ROUND(SUMIFS(AC:AC,$A:$A,EOMONTH($A2597,-1),$B:$B,$B2597),2)</f>
        <v>-22.87</v>
      </c>
      <c r="J2597" s="11">
        <f>SUMIFS(AB:AB,$A:$A,EOMONTH($A2597,-1),$B:$B,$B2597)</f>
        <v>7628.5</v>
      </c>
      <c r="K2597" s="13">
        <v>0</v>
      </c>
      <c r="L2597" s="25">
        <v>0</v>
      </c>
      <c r="M2597" s="15">
        <v>0</v>
      </c>
      <c r="N2597" s="14">
        <v>0</v>
      </c>
      <c r="O2597" s="16">
        <v>35</v>
      </c>
      <c r="P2597" s="16">
        <v>2683.15</v>
      </c>
      <c r="Q2597" s="16">
        <v>0</v>
      </c>
      <c r="R2597" s="16">
        <f>Q2597*16.876/100</f>
        <v>0</v>
      </c>
      <c r="S2597" s="17">
        <f t="shared" si="280"/>
        <v>0</v>
      </c>
      <c r="T2597" s="16">
        <v>0</v>
      </c>
      <c r="U2597" s="18">
        <f t="shared" si="281"/>
        <v>30.587</v>
      </c>
      <c r="V2597" s="18">
        <f t="shared" si="282"/>
        <v>0</v>
      </c>
      <c r="W2597" s="18">
        <f t="shared" si="283"/>
        <v>0</v>
      </c>
      <c r="X2597" s="27"/>
      <c r="Y2597" s="19">
        <f t="shared" si="284"/>
        <v>0</v>
      </c>
      <c r="Z2597" s="18">
        <f t="shared" si="285"/>
        <v>14.664999999999999</v>
      </c>
      <c r="AA2597" s="12">
        <v>38</v>
      </c>
      <c r="AB2597" s="12">
        <v>3971</v>
      </c>
      <c r="AC2597" s="28">
        <f>+I2597+Y2597-Z2597</f>
        <v>-37.534999999999997</v>
      </c>
      <c r="AD2597" s="20">
        <f t="shared" si="286"/>
        <v>40</v>
      </c>
      <c r="AE2597">
        <v>40</v>
      </c>
    </row>
    <row r="2598" spans="1:31" x14ac:dyDescent="0.25">
      <c r="A2598" s="9">
        <v>45138</v>
      </c>
      <c r="B2598" s="10" t="s">
        <v>512</v>
      </c>
      <c r="C2598" s="10" t="s">
        <v>282</v>
      </c>
      <c r="D2598" s="10" t="s">
        <v>29</v>
      </c>
      <c r="E2598" s="10" t="s">
        <v>30</v>
      </c>
      <c r="F2598" s="10"/>
      <c r="G2598" s="10">
        <v>0</v>
      </c>
      <c r="H2598" s="11">
        <f>SUMIFS(AA:AA,$A:$A,EOMONTH($A2598,-1),$B:$B,$B2598)</f>
        <v>135</v>
      </c>
      <c r="I2598" s="63">
        <f>ROUND(SUMIFS(AC:AC,$A:$A,EOMONTH($A2598,-1),$B:$B,$B2598),2)</f>
        <v>6.1</v>
      </c>
      <c r="J2598" s="11">
        <f>SUMIFS(AB:AB,$A:$A,EOMONTH($A2598,-1),$B:$B,$B2598)</f>
        <v>0</v>
      </c>
      <c r="K2598" s="13">
        <v>0</v>
      </c>
      <c r="L2598" s="25">
        <v>0</v>
      </c>
      <c r="M2598" s="15">
        <v>0</v>
      </c>
      <c r="N2598" s="14">
        <v>0</v>
      </c>
      <c r="O2598" s="16">
        <v>0</v>
      </c>
      <c r="P2598" s="16">
        <v>0</v>
      </c>
      <c r="Q2598" s="16">
        <v>0</v>
      </c>
      <c r="R2598" s="16">
        <f>Q2598*16.876/100</f>
        <v>0</v>
      </c>
      <c r="S2598" s="17">
        <f t="shared" si="280"/>
        <v>0</v>
      </c>
      <c r="T2598" s="16">
        <v>0</v>
      </c>
      <c r="U2598" s="18">
        <f t="shared" si="281"/>
        <v>0</v>
      </c>
      <c r="V2598" s="18">
        <f t="shared" si="282"/>
        <v>0</v>
      </c>
      <c r="W2598" s="18">
        <f t="shared" si="283"/>
        <v>0</v>
      </c>
      <c r="X2598" s="27"/>
      <c r="Y2598" s="19">
        <f t="shared" si="284"/>
        <v>0</v>
      </c>
      <c r="Z2598" s="18">
        <f t="shared" si="285"/>
        <v>0</v>
      </c>
      <c r="AA2598" s="12">
        <v>135</v>
      </c>
      <c r="AB2598" s="12">
        <v>0</v>
      </c>
      <c r="AC2598" s="28">
        <f>+I2598+Y2598-Z2598</f>
        <v>6.1</v>
      </c>
      <c r="AD2598" s="20">
        <f t="shared" si="286"/>
        <v>0</v>
      </c>
      <c r="AE2598">
        <v>0</v>
      </c>
    </row>
    <row r="2599" spans="1:31" x14ac:dyDescent="0.25">
      <c r="A2599" s="9">
        <v>45138</v>
      </c>
      <c r="B2599" s="10" t="s">
        <v>513</v>
      </c>
      <c r="C2599" s="10" t="s">
        <v>282</v>
      </c>
      <c r="D2599" s="10" t="s">
        <v>40</v>
      </c>
      <c r="E2599" s="10" t="s">
        <v>30</v>
      </c>
      <c r="F2599" s="10">
        <v>384</v>
      </c>
      <c r="G2599" s="10">
        <v>419</v>
      </c>
      <c r="H2599" s="11">
        <f>SUMIFS(AA:AA,$A:$A,EOMONTH($A2599,-1),$B:$B,$B2599)</f>
        <v>270</v>
      </c>
      <c r="I2599" s="63">
        <f>ROUND(SUMIFS(AC:AC,$A:$A,EOMONTH($A2599,-1),$B:$B,$B2599),2)</f>
        <v>8.4499999999999993</v>
      </c>
      <c r="J2599" s="11">
        <f>SUMIFS(AB:AB,$A:$A,EOMONTH($A2599,-1),$B:$B,$B2599)</f>
        <v>28215</v>
      </c>
      <c r="K2599" s="13">
        <v>0</v>
      </c>
      <c r="L2599" s="25">
        <v>0</v>
      </c>
      <c r="M2599" s="15">
        <v>0</v>
      </c>
      <c r="N2599" s="14">
        <v>0</v>
      </c>
      <c r="O2599" s="16">
        <v>0</v>
      </c>
      <c r="P2599" s="16">
        <v>0</v>
      </c>
      <c r="Q2599" s="16">
        <v>0</v>
      </c>
      <c r="R2599" s="16">
        <f>Q2599*16.876/100</f>
        <v>0</v>
      </c>
      <c r="S2599" s="17">
        <f t="shared" si="280"/>
        <v>0</v>
      </c>
      <c r="T2599" s="16">
        <v>0</v>
      </c>
      <c r="U2599" s="18">
        <f t="shared" si="281"/>
        <v>113.13</v>
      </c>
      <c r="V2599" s="18">
        <f t="shared" si="282"/>
        <v>0</v>
      </c>
      <c r="W2599" s="18">
        <f t="shared" si="283"/>
        <v>0</v>
      </c>
      <c r="X2599" s="27"/>
      <c r="Y2599" s="19">
        <f t="shared" si="284"/>
        <v>0</v>
      </c>
      <c r="Z2599" s="18">
        <f t="shared" si="285"/>
        <v>0</v>
      </c>
      <c r="AA2599" s="12">
        <v>270</v>
      </c>
      <c r="AB2599" s="12">
        <v>28215</v>
      </c>
      <c r="AC2599" s="28">
        <f>+I2599+Y2599-Z2599</f>
        <v>8.4499999999999993</v>
      </c>
      <c r="AD2599" s="20">
        <f t="shared" si="286"/>
        <v>0</v>
      </c>
      <c r="AE2599">
        <v>0</v>
      </c>
    </row>
    <row r="2600" spans="1:31" x14ac:dyDescent="0.25">
      <c r="A2600" s="9">
        <v>45138</v>
      </c>
      <c r="B2600" s="10" t="s">
        <v>514</v>
      </c>
      <c r="C2600" s="10" t="s">
        <v>282</v>
      </c>
      <c r="D2600" s="10" t="s">
        <v>40</v>
      </c>
      <c r="E2600" s="10" t="s">
        <v>30</v>
      </c>
      <c r="F2600" s="10">
        <v>384</v>
      </c>
      <c r="G2600" s="10">
        <v>419</v>
      </c>
      <c r="H2600" s="11">
        <f>SUMIFS(AA:AA,$A:$A,EOMONTH($A2600,-1),$B:$B,$B2600)</f>
        <v>435</v>
      </c>
      <c r="I2600" s="63">
        <f>ROUND(SUMIFS(AC:AC,$A:$A,EOMONTH($A2600,-1),$B:$B,$B2600),2)</f>
        <v>17.78</v>
      </c>
      <c r="J2600" s="11">
        <f>SUMIFS(AB:AB,$A:$A,EOMONTH($A2600,-1),$B:$B,$B2600)</f>
        <v>45457.5</v>
      </c>
      <c r="K2600" s="13">
        <v>0</v>
      </c>
      <c r="L2600" s="25">
        <v>0</v>
      </c>
      <c r="M2600" s="15">
        <v>0</v>
      </c>
      <c r="N2600" s="14">
        <v>0</v>
      </c>
      <c r="O2600" s="16">
        <v>5</v>
      </c>
      <c r="P2600" s="16">
        <v>391.9</v>
      </c>
      <c r="Q2600" s="16">
        <v>0</v>
      </c>
      <c r="R2600" s="16">
        <f>Q2600*16.876/100</f>
        <v>0</v>
      </c>
      <c r="S2600" s="17">
        <f t="shared" si="280"/>
        <v>0</v>
      </c>
      <c r="T2600" s="16">
        <v>0</v>
      </c>
      <c r="U2600" s="18">
        <f t="shared" si="281"/>
        <v>182.26499999999999</v>
      </c>
      <c r="V2600" s="18">
        <f t="shared" si="282"/>
        <v>0</v>
      </c>
      <c r="W2600" s="18">
        <f t="shared" si="283"/>
        <v>0</v>
      </c>
      <c r="X2600" s="27"/>
      <c r="Y2600" s="19">
        <f t="shared" si="284"/>
        <v>0</v>
      </c>
      <c r="Z2600" s="18">
        <f t="shared" si="285"/>
        <v>2.0950000000000002</v>
      </c>
      <c r="AA2600" s="12">
        <v>430</v>
      </c>
      <c r="AB2600" s="12">
        <v>44935</v>
      </c>
      <c r="AC2600" s="28">
        <f>+I2600+Y2600-Z2600</f>
        <v>15.685</v>
      </c>
      <c r="AD2600" s="20">
        <f t="shared" si="286"/>
        <v>0</v>
      </c>
      <c r="AE2600">
        <v>0</v>
      </c>
    </row>
    <row r="2601" spans="1:31" x14ac:dyDescent="0.25">
      <c r="A2601" s="9">
        <v>45138</v>
      </c>
      <c r="B2601" s="10" t="s">
        <v>515</v>
      </c>
      <c r="C2601" s="10" t="s">
        <v>28</v>
      </c>
      <c r="D2601" s="10" t="s">
        <v>40</v>
      </c>
      <c r="E2601" s="10" t="s">
        <v>30</v>
      </c>
      <c r="F2601" s="10">
        <v>384</v>
      </c>
      <c r="G2601" s="10">
        <v>419</v>
      </c>
      <c r="H2601" s="11">
        <f>SUMIFS(AA:AA,$A:$A,EOMONTH($A2601,-1),$B:$B,$B2601)</f>
        <v>185</v>
      </c>
      <c r="I2601" s="63">
        <f>ROUND(SUMIFS(AC:AC,$A:$A,EOMONTH($A2601,-1),$B:$B,$B2601),2)</f>
        <v>4.6100000000000003</v>
      </c>
      <c r="J2601" s="11">
        <f>SUMIFS(AB:AB,$A:$A,EOMONTH($A2601,-1),$B:$B,$B2601)</f>
        <v>19332.5</v>
      </c>
      <c r="K2601" s="13">
        <v>0</v>
      </c>
      <c r="L2601" s="25">
        <v>0</v>
      </c>
      <c r="M2601" s="15">
        <v>0</v>
      </c>
      <c r="N2601" s="14">
        <v>0</v>
      </c>
      <c r="O2601" s="16">
        <v>0</v>
      </c>
      <c r="P2601" s="16">
        <v>0</v>
      </c>
      <c r="Q2601" s="16">
        <v>0</v>
      </c>
      <c r="R2601" s="16">
        <f>Q2601*16.876/100</f>
        <v>0</v>
      </c>
      <c r="S2601" s="17">
        <f t="shared" si="280"/>
        <v>0</v>
      </c>
      <c r="T2601" s="16">
        <v>0</v>
      </c>
      <c r="U2601" s="18">
        <f t="shared" si="281"/>
        <v>77.515000000000001</v>
      </c>
      <c r="V2601" s="18">
        <f t="shared" si="282"/>
        <v>0</v>
      </c>
      <c r="W2601" s="18">
        <f t="shared" si="283"/>
        <v>0</v>
      </c>
      <c r="X2601" s="27"/>
      <c r="Y2601" s="19">
        <f t="shared" si="284"/>
        <v>0</v>
      </c>
      <c r="Z2601" s="18">
        <f t="shared" si="285"/>
        <v>0</v>
      </c>
      <c r="AA2601" s="12">
        <v>185</v>
      </c>
      <c r="AB2601" s="12">
        <v>19332.5</v>
      </c>
      <c r="AC2601" s="28">
        <f>+I2601+Y2601-Z2601</f>
        <v>4.6100000000000003</v>
      </c>
      <c r="AD2601" s="20">
        <f t="shared" si="286"/>
        <v>0</v>
      </c>
      <c r="AE2601">
        <v>0</v>
      </c>
    </row>
    <row r="2602" spans="1:31" x14ac:dyDescent="0.25">
      <c r="A2602" s="9">
        <v>45138</v>
      </c>
      <c r="B2602" s="10" t="s">
        <v>516</v>
      </c>
      <c r="C2602" s="10" t="s">
        <v>282</v>
      </c>
      <c r="D2602" s="10" t="s">
        <v>40</v>
      </c>
      <c r="E2602" s="10" t="s">
        <v>30</v>
      </c>
      <c r="F2602" s="10">
        <v>384</v>
      </c>
      <c r="G2602" s="10">
        <v>419</v>
      </c>
      <c r="H2602" s="11">
        <f>SUMIFS(AA:AA,$A:$A,EOMONTH($A2602,-1),$B:$B,$B2602)</f>
        <v>158</v>
      </c>
      <c r="I2602" s="63">
        <f>ROUND(SUMIFS(AC:AC,$A:$A,EOMONTH($A2602,-1),$B:$B,$B2602),2)</f>
        <v>-4.08</v>
      </c>
      <c r="J2602" s="11">
        <f>SUMIFS(AB:AB,$A:$A,EOMONTH($A2602,-1),$B:$B,$B2602)</f>
        <v>16511</v>
      </c>
      <c r="K2602" s="13">
        <v>0</v>
      </c>
      <c r="L2602" s="25">
        <v>0</v>
      </c>
      <c r="M2602" s="15">
        <v>0</v>
      </c>
      <c r="N2602" s="14">
        <v>0</v>
      </c>
      <c r="O2602" s="16">
        <v>0</v>
      </c>
      <c r="P2602" s="16">
        <v>0</v>
      </c>
      <c r="Q2602" s="16">
        <v>0</v>
      </c>
      <c r="R2602" s="16">
        <f>Q2602*16.876/100</f>
        <v>0</v>
      </c>
      <c r="S2602" s="17">
        <f t="shared" si="280"/>
        <v>0</v>
      </c>
      <c r="T2602" s="16">
        <v>0</v>
      </c>
      <c r="U2602" s="18">
        <f t="shared" si="281"/>
        <v>66.201999999999998</v>
      </c>
      <c r="V2602" s="18">
        <f t="shared" si="282"/>
        <v>0</v>
      </c>
      <c r="W2602" s="18">
        <f t="shared" si="283"/>
        <v>0</v>
      </c>
      <c r="X2602" s="27"/>
      <c r="Y2602" s="19">
        <f t="shared" si="284"/>
        <v>0</v>
      </c>
      <c r="Z2602" s="18">
        <f t="shared" si="285"/>
        <v>0</v>
      </c>
      <c r="AA2602" s="12">
        <v>158</v>
      </c>
      <c r="AB2602" s="12">
        <v>16511</v>
      </c>
      <c r="AC2602" s="28">
        <f>+I2602+Y2602-Z2602</f>
        <v>-4.08</v>
      </c>
      <c r="AD2602" s="20">
        <f t="shared" si="286"/>
        <v>10</v>
      </c>
      <c r="AE2602">
        <v>10</v>
      </c>
    </row>
    <row r="2603" spans="1:31" x14ac:dyDescent="0.25">
      <c r="A2603" s="9">
        <v>45138</v>
      </c>
      <c r="B2603" s="10" t="s">
        <v>517</v>
      </c>
      <c r="C2603" s="10" t="s">
        <v>282</v>
      </c>
      <c r="D2603" s="10" t="s">
        <v>40</v>
      </c>
      <c r="E2603" s="10" t="s">
        <v>30</v>
      </c>
      <c r="F2603" s="10">
        <v>384</v>
      </c>
      <c r="G2603" s="10">
        <v>419</v>
      </c>
      <c r="H2603" s="11">
        <f>SUMIFS(AA:AA,$A:$A,EOMONTH($A2603,-1),$B:$B,$B2603)</f>
        <v>215</v>
      </c>
      <c r="I2603" s="63">
        <f>ROUND(SUMIFS(AC:AC,$A:$A,EOMONTH($A2603,-1),$B:$B,$B2603),2)</f>
        <v>9.7100000000000009</v>
      </c>
      <c r="J2603" s="11">
        <f>SUMIFS(AB:AB,$A:$A,EOMONTH($A2603,-1),$B:$B,$B2603)</f>
        <v>22467.5</v>
      </c>
      <c r="K2603" s="13">
        <v>0</v>
      </c>
      <c r="L2603" s="25">
        <v>0</v>
      </c>
      <c r="M2603" s="15">
        <v>0</v>
      </c>
      <c r="N2603" s="14">
        <v>0</v>
      </c>
      <c r="O2603" s="16">
        <v>0</v>
      </c>
      <c r="P2603" s="16">
        <v>0</v>
      </c>
      <c r="Q2603" s="16">
        <v>0</v>
      </c>
      <c r="R2603" s="16">
        <f>Q2603*16.876/100</f>
        <v>0</v>
      </c>
      <c r="S2603" s="17">
        <f t="shared" si="280"/>
        <v>0</v>
      </c>
      <c r="T2603" s="16">
        <v>0</v>
      </c>
      <c r="U2603" s="18">
        <f t="shared" si="281"/>
        <v>90.084999999999994</v>
      </c>
      <c r="V2603" s="18">
        <f t="shared" si="282"/>
        <v>0</v>
      </c>
      <c r="W2603" s="18">
        <f t="shared" si="283"/>
        <v>0</v>
      </c>
      <c r="X2603" s="27"/>
      <c r="Y2603" s="19">
        <f t="shared" si="284"/>
        <v>0</v>
      </c>
      <c r="Z2603" s="18">
        <f t="shared" si="285"/>
        <v>0</v>
      </c>
      <c r="AA2603" s="12">
        <v>215</v>
      </c>
      <c r="AB2603" s="12">
        <v>22467.5</v>
      </c>
      <c r="AC2603" s="28">
        <f>+I2603+Y2603-Z2603</f>
        <v>9.7100000000000009</v>
      </c>
      <c r="AD2603" s="20">
        <f t="shared" si="286"/>
        <v>0</v>
      </c>
      <c r="AE2603">
        <v>0</v>
      </c>
    </row>
    <row r="2604" spans="1:31" x14ac:dyDescent="0.25">
      <c r="A2604" s="9">
        <v>45138</v>
      </c>
      <c r="B2604" s="10" t="s">
        <v>518</v>
      </c>
      <c r="C2604" s="10" t="s">
        <v>282</v>
      </c>
      <c r="D2604" s="10" t="s">
        <v>40</v>
      </c>
      <c r="E2604" s="10" t="s">
        <v>30</v>
      </c>
      <c r="F2604" s="10">
        <v>620</v>
      </c>
      <c r="G2604" s="10">
        <v>676</v>
      </c>
      <c r="H2604" s="11">
        <f>SUMIFS(AA:AA,$A:$A,EOMONTH($A2604,-1),$B:$B,$B2604)</f>
        <v>15</v>
      </c>
      <c r="I2604" s="63">
        <f>ROUND(SUMIFS(AC:AC,$A:$A,EOMONTH($A2604,-1),$B:$B,$B2604),2)</f>
        <v>-2.48</v>
      </c>
      <c r="J2604" s="11">
        <f>SUMIFS(AB:AB,$A:$A,EOMONTH($A2604,-1),$B:$B,$B2604)</f>
        <v>2970</v>
      </c>
      <c r="K2604" s="13">
        <v>0</v>
      </c>
      <c r="L2604" s="25">
        <v>0</v>
      </c>
      <c r="M2604" s="15">
        <v>0</v>
      </c>
      <c r="N2604" s="14">
        <v>0</v>
      </c>
      <c r="O2604" s="16">
        <v>0</v>
      </c>
      <c r="P2604" s="16">
        <v>0</v>
      </c>
      <c r="Q2604" s="16">
        <v>0</v>
      </c>
      <c r="R2604" s="16">
        <f>Q2604*16.876/100</f>
        <v>0</v>
      </c>
      <c r="S2604" s="17">
        <f t="shared" si="280"/>
        <v>0</v>
      </c>
      <c r="T2604" s="16">
        <v>0</v>
      </c>
      <c r="U2604" s="18">
        <f t="shared" si="281"/>
        <v>10.14</v>
      </c>
      <c r="V2604" s="18">
        <f t="shared" si="282"/>
        <v>0</v>
      </c>
      <c r="W2604" s="18">
        <f t="shared" si="283"/>
        <v>0</v>
      </c>
      <c r="X2604" s="27"/>
      <c r="Y2604" s="19">
        <f t="shared" si="284"/>
        <v>0</v>
      </c>
      <c r="Z2604" s="18">
        <f t="shared" si="285"/>
        <v>0</v>
      </c>
      <c r="AA2604" s="12">
        <v>15</v>
      </c>
      <c r="AB2604" s="12">
        <v>2970</v>
      </c>
      <c r="AC2604" s="28">
        <f>+I2604+Y2604-Z2604</f>
        <v>-2.48</v>
      </c>
      <c r="AD2604" s="20">
        <f t="shared" si="286"/>
        <v>10</v>
      </c>
      <c r="AE2604">
        <v>10</v>
      </c>
    </row>
    <row r="2605" spans="1:31" x14ac:dyDescent="0.25">
      <c r="A2605" s="9">
        <v>45138</v>
      </c>
      <c r="B2605" s="10" t="s">
        <v>519</v>
      </c>
      <c r="C2605" s="10" t="s">
        <v>282</v>
      </c>
      <c r="D2605" s="10" t="s">
        <v>40</v>
      </c>
      <c r="E2605" s="10" t="s">
        <v>30</v>
      </c>
      <c r="F2605" s="10">
        <v>620</v>
      </c>
      <c r="G2605" s="10">
        <v>676</v>
      </c>
      <c r="H2605" s="11">
        <f>SUMIFS(AA:AA,$A:$A,EOMONTH($A2605,-1),$B:$B,$B2605)</f>
        <v>-20</v>
      </c>
      <c r="I2605" s="63">
        <f>ROUND(SUMIFS(AC:AC,$A:$A,EOMONTH($A2605,-1),$B:$B,$B2605),2)</f>
        <v>-13.52</v>
      </c>
      <c r="J2605" s="11">
        <f>SUMIFS(AB:AB,$A:$A,EOMONTH($A2605,-1),$B:$B,$B2605)</f>
        <v>-2768.4</v>
      </c>
      <c r="K2605" s="13">
        <v>0</v>
      </c>
      <c r="L2605" s="25">
        <v>0</v>
      </c>
      <c r="M2605" s="15">
        <v>0</v>
      </c>
      <c r="N2605" s="14">
        <v>0</v>
      </c>
      <c r="O2605" s="16">
        <v>0</v>
      </c>
      <c r="P2605" s="16">
        <v>0</v>
      </c>
      <c r="Q2605" s="16">
        <v>0</v>
      </c>
      <c r="R2605" s="16">
        <f>Q2605*16.876/100</f>
        <v>0</v>
      </c>
      <c r="S2605" s="17">
        <f t="shared" si="280"/>
        <v>0</v>
      </c>
      <c r="T2605" s="16">
        <v>0</v>
      </c>
      <c r="U2605" s="18">
        <f t="shared" si="281"/>
        <v>-13.52</v>
      </c>
      <c r="V2605" s="18">
        <f t="shared" si="282"/>
        <v>0</v>
      </c>
      <c r="W2605" s="18">
        <f t="shared" si="283"/>
        <v>0</v>
      </c>
      <c r="X2605" s="27"/>
      <c r="Y2605" s="19">
        <f t="shared" si="284"/>
        <v>0</v>
      </c>
      <c r="Z2605" s="18">
        <f t="shared" si="285"/>
        <v>0</v>
      </c>
      <c r="AA2605" s="12">
        <v>-20</v>
      </c>
      <c r="AB2605" s="12">
        <v>-2768.4</v>
      </c>
      <c r="AC2605" s="28">
        <f>+I2605+Y2605-Z2605</f>
        <v>-13.52</v>
      </c>
      <c r="AD2605" s="20">
        <f t="shared" si="286"/>
        <v>20</v>
      </c>
      <c r="AE2605">
        <v>20</v>
      </c>
    </row>
    <row r="2606" spans="1:31" x14ac:dyDescent="0.25">
      <c r="A2606" s="9">
        <v>45138</v>
      </c>
      <c r="B2606" s="10" t="s">
        <v>520</v>
      </c>
      <c r="C2606" s="10" t="s">
        <v>282</v>
      </c>
      <c r="D2606" s="10" t="s">
        <v>40</v>
      </c>
      <c r="E2606" s="10" t="s">
        <v>30</v>
      </c>
      <c r="F2606" s="10">
        <v>620</v>
      </c>
      <c r="G2606" s="10">
        <v>676</v>
      </c>
      <c r="H2606" s="11">
        <f>SUMIFS(AA:AA,$A:$A,EOMONTH($A2606,-1),$B:$B,$B2606)</f>
        <v>195</v>
      </c>
      <c r="I2606" s="63">
        <f>ROUND(SUMIFS(AC:AC,$A:$A,EOMONTH($A2606,-1),$B:$B,$B2606),2)</f>
        <v>2.5</v>
      </c>
      <c r="J2606" s="11">
        <f>SUMIFS(AB:AB,$A:$A,EOMONTH($A2606,-1),$B:$B,$B2606)</f>
        <v>38610</v>
      </c>
      <c r="K2606" s="13">
        <v>0</v>
      </c>
      <c r="L2606" s="25">
        <v>0</v>
      </c>
      <c r="M2606" s="15">
        <v>0</v>
      </c>
      <c r="N2606" s="14">
        <v>0</v>
      </c>
      <c r="O2606" s="16">
        <v>0</v>
      </c>
      <c r="P2606" s="16">
        <v>0</v>
      </c>
      <c r="Q2606" s="16">
        <v>0</v>
      </c>
      <c r="R2606" s="16">
        <f>Q2606*16.876/100</f>
        <v>0</v>
      </c>
      <c r="S2606" s="17">
        <f t="shared" si="280"/>
        <v>0</v>
      </c>
      <c r="T2606" s="16">
        <v>0</v>
      </c>
      <c r="U2606" s="18">
        <f t="shared" si="281"/>
        <v>131.82</v>
      </c>
      <c r="V2606" s="18">
        <f t="shared" si="282"/>
        <v>0</v>
      </c>
      <c r="W2606" s="18">
        <f t="shared" si="283"/>
        <v>0</v>
      </c>
      <c r="X2606" s="27"/>
      <c r="Y2606" s="19">
        <f t="shared" si="284"/>
        <v>0</v>
      </c>
      <c r="Z2606" s="18">
        <f t="shared" si="285"/>
        <v>0</v>
      </c>
      <c r="AA2606" s="12">
        <v>195</v>
      </c>
      <c r="AB2606" s="12">
        <v>38610</v>
      </c>
      <c r="AC2606" s="28">
        <f>+I2606+Y2606-Z2606</f>
        <v>2.5</v>
      </c>
      <c r="AD2606" s="20">
        <f t="shared" si="286"/>
        <v>0</v>
      </c>
      <c r="AE2606">
        <v>0</v>
      </c>
    </row>
    <row r="2607" spans="1:31" x14ac:dyDescent="0.25">
      <c r="A2607" s="9">
        <v>45138</v>
      </c>
      <c r="B2607" s="10" t="s">
        <v>521</v>
      </c>
      <c r="C2607" s="10" t="s">
        <v>282</v>
      </c>
      <c r="D2607" s="10" t="s">
        <v>29</v>
      </c>
      <c r="E2607" s="10" t="s">
        <v>30</v>
      </c>
      <c r="F2607" s="10"/>
      <c r="G2607" s="10">
        <v>0</v>
      </c>
      <c r="H2607" s="11">
        <f>SUMIFS(AA:AA,$A:$A,EOMONTH($A2607,-1),$B:$B,$B2607)</f>
        <v>23</v>
      </c>
      <c r="I2607" s="63">
        <f>ROUND(SUMIFS(AC:AC,$A:$A,EOMONTH($A2607,-1),$B:$B,$B2607),2)</f>
        <v>1.04</v>
      </c>
      <c r="J2607" s="11">
        <f>SUMIFS(AB:AB,$A:$A,EOMONTH($A2607,-1),$B:$B,$B2607)</f>
        <v>2470.66</v>
      </c>
      <c r="K2607" s="13">
        <v>0</v>
      </c>
      <c r="L2607" s="25">
        <v>0</v>
      </c>
      <c r="M2607" s="15">
        <v>0</v>
      </c>
      <c r="N2607" s="14">
        <v>0</v>
      </c>
      <c r="O2607" s="16">
        <v>0</v>
      </c>
      <c r="P2607" s="16">
        <v>0</v>
      </c>
      <c r="Q2607" s="16">
        <v>0</v>
      </c>
      <c r="R2607" s="16">
        <f>Q2607*16.876/100</f>
        <v>0</v>
      </c>
      <c r="S2607" s="17">
        <f t="shared" si="280"/>
        <v>0</v>
      </c>
      <c r="T2607" s="16">
        <v>0</v>
      </c>
      <c r="U2607" s="18">
        <f t="shared" si="281"/>
        <v>0</v>
      </c>
      <c r="V2607" s="18">
        <f t="shared" si="282"/>
        <v>0</v>
      </c>
      <c r="W2607" s="18">
        <f t="shared" si="283"/>
        <v>0</v>
      </c>
      <c r="X2607" s="27"/>
      <c r="Y2607" s="19">
        <f t="shared" si="284"/>
        <v>0</v>
      </c>
      <c r="Z2607" s="18">
        <f t="shared" si="285"/>
        <v>0</v>
      </c>
      <c r="AA2607" s="12">
        <v>23</v>
      </c>
      <c r="AB2607" s="12">
        <v>2470.66</v>
      </c>
      <c r="AC2607" s="28">
        <f>+I2607+Y2607-Z2607</f>
        <v>1.04</v>
      </c>
      <c r="AD2607" s="20">
        <f t="shared" si="286"/>
        <v>0</v>
      </c>
      <c r="AE2607">
        <v>0</v>
      </c>
    </row>
    <row r="2608" spans="1:31" x14ac:dyDescent="0.25">
      <c r="A2608" s="9">
        <v>45138</v>
      </c>
      <c r="B2608" s="10" t="s">
        <v>522</v>
      </c>
      <c r="C2608" s="10" t="s">
        <v>282</v>
      </c>
      <c r="D2608" s="10" t="s">
        <v>40</v>
      </c>
      <c r="E2608" s="10" t="s">
        <v>30</v>
      </c>
      <c r="F2608" s="10">
        <v>620</v>
      </c>
      <c r="G2608" s="10">
        <v>676</v>
      </c>
      <c r="H2608" s="11">
        <f>SUMIFS(AA:AA,$A:$A,EOMONTH($A2608,-1),$B:$B,$B2608)</f>
        <v>61</v>
      </c>
      <c r="I2608" s="63">
        <f>ROUND(SUMIFS(AC:AC,$A:$A,EOMONTH($A2608,-1),$B:$B,$B2608),2)</f>
        <v>-3.55</v>
      </c>
      <c r="J2608" s="11">
        <f>SUMIFS(AB:AB,$A:$A,EOMONTH($A2608,-1),$B:$B,$B2608)</f>
        <v>6418.42</v>
      </c>
      <c r="K2608" s="13">
        <v>0</v>
      </c>
      <c r="L2608" s="25">
        <v>0</v>
      </c>
      <c r="M2608" s="15">
        <v>0</v>
      </c>
      <c r="N2608" s="14">
        <v>0</v>
      </c>
      <c r="O2608" s="16">
        <v>10</v>
      </c>
      <c r="P2608" s="16">
        <v>1126.3399999999999</v>
      </c>
      <c r="Q2608" s="16">
        <v>0</v>
      </c>
      <c r="R2608" s="16">
        <f>Q2608*16.876/100</f>
        <v>0</v>
      </c>
      <c r="S2608" s="17">
        <f t="shared" si="280"/>
        <v>0</v>
      </c>
      <c r="T2608" s="16">
        <v>0</v>
      </c>
      <c r="U2608" s="18">
        <f t="shared" si="281"/>
        <v>41.235999999999997</v>
      </c>
      <c r="V2608" s="18">
        <f t="shared" si="282"/>
        <v>0</v>
      </c>
      <c r="W2608" s="18">
        <f t="shared" si="283"/>
        <v>0</v>
      </c>
      <c r="X2608" s="27"/>
      <c r="Y2608" s="19">
        <f t="shared" si="284"/>
        <v>0</v>
      </c>
      <c r="Z2608" s="18">
        <f t="shared" si="285"/>
        <v>6.76</v>
      </c>
      <c r="AA2608" s="12">
        <v>51</v>
      </c>
      <c r="AB2608" s="12">
        <v>5366.22</v>
      </c>
      <c r="AC2608" s="28">
        <f>+I2608+Y2608-Z2608</f>
        <v>-10.309999999999999</v>
      </c>
      <c r="AD2608" s="20">
        <f t="shared" si="286"/>
        <v>20</v>
      </c>
      <c r="AE2608">
        <v>20</v>
      </c>
    </row>
    <row r="2609" spans="1:31" x14ac:dyDescent="0.25">
      <c r="A2609" s="9">
        <v>45138</v>
      </c>
      <c r="B2609" s="10" t="s">
        <v>523</v>
      </c>
      <c r="C2609" s="10" t="s">
        <v>282</v>
      </c>
      <c r="D2609" s="10" t="s">
        <v>29</v>
      </c>
      <c r="E2609" s="10" t="s">
        <v>30</v>
      </c>
      <c r="F2609" s="10"/>
      <c r="G2609" s="10">
        <v>0</v>
      </c>
      <c r="H2609" s="11">
        <f>SUMIFS(AA:AA,$A:$A,EOMONTH($A2609,-1),$B:$B,$B2609)</f>
        <v>42</v>
      </c>
      <c r="I2609" s="63">
        <f>ROUND(SUMIFS(AC:AC,$A:$A,EOMONTH($A2609,-1),$B:$B,$B2609),2)</f>
        <v>1.9</v>
      </c>
      <c r="J2609" s="11">
        <f>SUMIFS(AB:AB,$A:$A,EOMONTH($A2609,-1),$B:$B,$B2609)</f>
        <v>8316</v>
      </c>
      <c r="K2609" s="13">
        <v>0</v>
      </c>
      <c r="L2609" s="25">
        <v>0</v>
      </c>
      <c r="M2609" s="15">
        <v>0</v>
      </c>
      <c r="N2609" s="14">
        <v>0</v>
      </c>
      <c r="O2609" s="16">
        <v>0</v>
      </c>
      <c r="P2609" s="16">
        <v>0</v>
      </c>
      <c r="Q2609" s="16">
        <v>0</v>
      </c>
      <c r="R2609" s="16">
        <f>Q2609*16.876/100</f>
        <v>0</v>
      </c>
      <c r="S2609" s="17">
        <f t="shared" si="280"/>
        <v>0</v>
      </c>
      <c r="T2609" s="16">
        <v>0</v>
      </c>
      <c r="U2609" s="18">
        <f t="shared" si="281"/>
        <v>0</v>
      </c>
      <c r="V2609" s="18">
        <f t="shared" si="282"/>
        <v>0</v>
      </c>
      <c r="W2609" s="18">
        <f t="shared" si="283"/>
        <v>0</v>
      </c>
      <c r="X2609" s="27"/>
      <c r="Y2609" s="19">
        <f t="shared" si="284"/>
        <v>0</v>
      </c>
      <c r="Z2609" s="18">
        <f t="shared" si="285"/>
        <v>0</v>
      </c>
      <c r="AA2609" s="12">
        <v>42</v>
      </c>
      <c r="AB2609" s="12">
        <v>8316</v>
      </c>
      <c r="AC2609" s="28">
        <f>+I2609+Y2609-Z2609</f>
        <v>1.9</v>
      </c>
      <c r="AD2609" s="20">
        <f t="shared" si="286"/>
        <v>0</v>
      </c>
      <c r="AE2609">
        <v>0</v>
      </c>
    </row>
    <row r="2610" spans="1:31" x14ac:dyDescent="0.25">
      <c r="A2610" s="59">
        <v>45138</v>
      </c>
      <c r="B2610" s="60" t="s">
        <v>524</v>
      </c>
      <c r="C2610" s="60" t="s">
        <v>282</v>
      </c>
      <c r="D2610" s="60" t="s">
        <v>40</v>
      </c>
      <c r="E2610" s="60" t="s">
        <v>30</v>
      </c>
      <c r="F2610" s="10"/>
      <c r="G2610" s="10"/>
      <c r="H2610" s="11"/>
      <c r="I2610" s="63">
        <f>ROUND(SUMIFS(AC:AC,$A:$A,EOMONTH($A2610,-1),$B:$B,$B2610),2)</f>
        <v>4.09</v>
      </c>
      <c r="J2610" s="11"/>
      <c r="K2610" s="13"/>
      <c r="L2610" s="25"/>
      <c r="M2610" s="15"/>
      <c r="N2610" s="14"/>
      <c r="O2610" s="16"/>
      <c r="P2610" s="16"/>
      <c r="Q2610" s="16"/>
      <c r="R2610" s="16"/>
      <c r="S2610" s="17">
        <f t="shared" si="280"/>
        <v>0</v>
      </c>
      <c r="T2610" s="16"/>
      <c r="U2610" s="18">
        <f t="shared" si="281"/>
        <v>0</v>
      </c>
      <c r="V2610" s="18">
        <f t="shared" si="282"/>
        <v>0</v>
      </c>
      <c r="W2610" s="18">
        <f t="shared" si="283"/>
        <v>0</v>
      </c>
      <c r="X2610" s="27"/>
      <c r="Y2610" s="19">
        <f t="shared" si="284"/>
        <v>0</v>
      </c>
      <c r="Z2610" s="18">
        <f t="shared" si="285"/>
        <v>0</v>
      </c>
      <c r="AA2610" s="12"/>
      <c r="AB2610" s="12"/>
      <c r="AC2610" s="28">
        <f>+I2610+Y2610-Z2610</f>
        <v>4.09</v>
      </c>
      <c r="AD2610" s="20">
        <f t="shared" si="286"/>
        <v>0</v>
      </c>
      <c r="AE2610">
        <v>0</v>
      </c>
    </row>
    <row r="2611" spans="1:31" x14ac:dyDescent="0.25">
      <c r="A2611" s="59">
        <v>45138</v>
      </c>
      <c r="B2611" s="60" t="s">
        <v>525</v>
      </c>
      <c r="C2611" s="60" t="s">
        <v>282</v>
      </c>
      <c r="D2611" s="60" t="s">
        <v>29</v>
      </c>
      <c r="E2611" s="60" t="s">
        <v>30</v>
      </c>
      <c r="F2611" s="10"/>
      <c r="G2611" s="10"/>
      <c r="H2611" s="11"/>
      <c r="I2611" s="63">
        <f>ROUND(SUMIFS(AC:AC,$A:$A,EOMONTH($A2611,-1),$B:$B,$B2611),2)</f>
        <v>0</v>
      </c>
      <c r="J2611" s="11"/>
      <c r="K2611" s="13"/>
      <c r="L2611" s="25"/>
      <c r="M2611" s="15"/>
      <c r="N2611" s="14"/>
      <c r="O2611" s="16"/>
      <c r="P2611" s="16"/>
      <c r="Q2611" s="16"/>
      <c r="R2611" s="16"/>
      <c r="S2611" s="17">
        <f t="shared" si="280"/>
        <v>0</v>
      </c>
      <c r="T2611" s="16"/>
      <c r="U2611" s="18">
        <f t="shared" si="281"/>
        <v>0</v>
      </c>
      <c r="V2611" s="18">
        <f t="shared" si="282"/>
        <v>0</v>
      </c>
      <c r="W2611" s="18">
        <f t="shared" si="283"/>
        <v>0</v>
      </c>
      <c r="X2611" s="27"/>
      <c r="Y2611" s="19">
        <f t="shared" si="284"/>
        <v>0</v>
      </c>
      <c r="Z2611" s="18">
        <f t="shared" si="285"/>
        <v>0</v>
      </c>
      <c r="AA2611" s="12"/>
      <c r="AB2611" s="12"/>
      <c r="AC2611" s="28">
        <f>+I2611+Y2611-Z2611</f>
        <v>0</v>
      </c>
      <c r="AD2611" s="20">
        <f t="shared" si="286"/>
        <v>0</v>
      </c>
      <c r="AE2611">
        <v>0</v>
      </c>
    </row>
    <row r="2612" spans="1:31" x14ac:dyDescent="0.25">
      <c r="A2612" s="59">
        <v>45138</v>
      </c>
      <c r="B2612" s="60" t="s">
        <v>526</v>
      </c>
      <c r="C2612" s="60" t="s">
        <v>282</v>
      </c>
      <c r="D2612" s="60" t="s">
        <v>29</v>
      </c>
      <c r="E2612" s="60" t="s">
        <v>30</v>
      </c>
      <c r="F2612" s="10"/>
      <c r="G2612" s="10"/>
      <c r="H2612" s="11"/>
      <c r="I2612" s="63">
        <f>ROUND(SUMIFS(AC:AC,$A:$A,EOMONTH($A2612,-1),$B:$B,$B2612),2)</f>
        <v>225.48</v>
      </c>
      <c r="J2612" s="11"/>
      <c r="K2612" s="13"/>
      <c r="L2612" s="25"/>
      <c r="M2612" s="15"/>
      <c r="N2612" s="14"/>
      <c r="O2612" s="16"/>
      <c r="P2612" s="16"/>
      <c r="Q2612" s="16"/>
      <c r="R2612" s="16"/>
      <c r="S2612" s="17">
        <f t="shared" si="280"/>
        <v>0</v>
      </c>
      <c r="T2612" s="16"/>
      <c r="U2612" s="18">
        <f t="shared" si="281"/>
        <v>0</v>
      </c>
      <c r="V2612" s="18">
        <f t="shared" si="282"/>
        <v>0</v>
      </c>
      <c r="W2612" s="18">
        <f t="shared" si="283"/>
        <v>0</v>
      </c>
      <c r="X2612" s="27"/>
      <c r="Y2612" s="19">
        <f t="shared" si="284"/>
        <v>0</v>
      </c>
      <c r="Z2612" s="18">
        <f t="shared" si="285"/>
        <v>0</v>
      </c>
      <c r="AA2612" s="12"/>
      <c r="AB2612" s="12"/>
      <c r="AC2612" s="28">
        <f>+I2612+Y2612-Z2612</f>
        <v>225.48</v>
      </c>
      <c r="AD2612" s="20">
        <f t="shared" si="286"/>
        <v>0</v>
      </c>
      <c r="AE2612">
        <v>0</v>
      </c>
    </row>
    <row r="2613" spans="1:31" x14ac:dyDescent="0.25">
      <c r="A2613" s="9">
        <v>45138</v>
      </c>
      <c r="B2613" s="10" t="s">
        <v>780</v>
      </c>
      <c r="C2613" s="10" t="s">
        <v>105</v>
      </c>
      <c r="D2613" s="10" t="s">
        <v>40</v>
      </c>
      <c r="E2613" s="10" t="s">
        <v>30</v>
      </c>
      <c r="F2613" s="10">
        <v>653</v>
      </c>
      <c r="G2613" s="10">
        <v>712</v>
      </c>
      <c r="H2613" s="11">
        <f>SUMIFS(AA:AA,$A:$A,EOMONTH($A2613,-1),$B:$B,$B2613)</f>
        <v>0</v>
      </c>
      <c r="I2613" s="63">
        <f>ROUND(SUMIFS(AC:AC,$A:$A,EOMONTH($A2613,-1),$B:$B,$B2613),2)</f>
        <v>0</v>
      </c>
      <c r="J2613" s="11">
        <f>SUMIFS(AB:AB,$A:$A,EOMONTH($A2613,-1),$B:$B,$B2613)</f>
        <v>0</v>
      </c>
      <c r="K2613" s="13">
        <v>0</v>
      </c>
      <c r="L2613" s="25">
        <v>0</v>
      </c>
      <c r="M2613" s="15">
        <v>60</v>
      </c>
      <c r="N2613" s="14">
        <v>6361.8</v>
      </c>
      <c r="O2613" s="16">
        <v>60</v>
      </c>
      <c r="P2613" s="16">
        <v>11187</v>
      </c>
      <c r="Q2613" s="16">
        <v>0</v>
      </c>
      <c r="R2613" s="16">
        <f>Q2613*16.876/100</f>
        <v>0</v>
      </c>
      <c r="S2613" s="17">
        <f t="shared" si="280"/>
        <v>0</v>
      </c>
      <c r="T2613" s="16">
        <v>0</v>
      </c>
      <c r="U2613" s="18">
        <f t="shared" si="281"/>
        <v>0</v>
      </c>
      <c r="V2613" s="18">
        <f t="shared" si="282"/>
        <v>39.18</v>
      </c>
      <c r="W2613" s="18">
        <f t="shared" si="283"/>
        <v>6.5779302000000008</v>
      </c>
      <c r="X2613" s="27"/>
      <c r="Y2613" s="19">
        <f t="shared" si="284"/>
        <v>45.757930200000004</v>
      </c>
      <c r="Z2613" s="18">
        <f t="shared" si="285"/>
        <v>42.72</v>
      </c>
      <c r="AA2613" s="12">
        <v>0</v>
      </c>
      <c r="AB2613" s="12">
        <v>0</v>
      </c>
      <c r="AC2613" s="28">
        <f>+I2613+Y2613-Z2613</f>
        <v>3.0379302000000052</v>
      </c>
      <c r="AD2613" s="20">
        <f t="shared" si="286"/>
        <v>0</v>
      </c>
      <c r="AE2613">
        <v>0</v>
      </c>
    </row>
    <row r="2614" spans="1:31" x14ac:dyDescent="0.25">
      <c r="A2614" s="9">
        <v>45138</v>
      </c>
      <c r="B2614" s="10" t="s">
        <v>527</v>
      </c>
      <c r="C2614" s="10" t="s">
        <v>282</v>
      </c>
      <c r="D2614" s="10" t="s">
        <v>40</v>
      </c>
      <c r="E2614" s="10" t="s">
        <v>30</v>
      </c>
      <c r="F2614" s="10">
        <v>100</v>
      </c>
      <c r="G2614" s="10">
        <v>109</v>
      </c>
      <c r="H2614" s="11">
        <f>SUMIFS(AA:AA,$A:$A,EOMONTH($A2614,-1),$B:$B,$B2614)</f>
        <v>650</v>
      </c>
      <c r="I2614" s="63">
        <f>ROUND(SUMIFS(AC:AC,$A:$A,EOMONTH($A2614,-1),$B:$B,$B2614),2)</f>
        <v>85</v>
      </c>
      <c r="J2614" s="11">
        <f>SUMIFS(AB:AB,$A:$A,EOMONTH($A2614,-1),$B:$B,$B2614)</f>
        <v>32649.5</v>
      </c>
      <c r="K2614" s="13">
        <v>0</v>
      </c>
      <c r="L2614" s="25">
        <v>0</v>
      </c>
      <c r="M2614" s="15">
        <v>0</v>
      </c>
      <c r="N2614" s="14">
        <v>0</v>
      </c>
      <c r="O2614" s="16">
        <v>312</v>
      </c>
      <c r="P2614" s="16">
        <v>21153.599999999999</v>
      </c>
      <c r="Q2614" s="16">
        <v>0</v>
      </c>
      <c r="R2614" s="16">
        <f>Q2614*16.876/100</f>
        <v>0</v>
      </c>
      <c r="S2614" s="17">
        <f t="shared" si="280"/>
        <v>0</v>
      </c>
      <c r="T2614" s="16">
        <v>0</v>
      </c>
      <c r="U2614" s="18">
        <f t="shared" si="281"/>
        <v>70.849999999999994</v>
      </c>
      <c r="V2614" s="18">
        <f t="shared" si="282"/>
        <v>0</v>
      </c>
      <c r="W2614" s="18">
        <f t="shared" si="283"/>
        <v>0</v>
      </c>
      <c r="X2614" s="27"/>
      <c r="Y2614" s="19">
        <f t="shared" si="284"/>
        <v>0</v>
      </c>
      <c r="Z2614" s="18">
        <f t="shared" si="285"/>
        <v>34.008000000000003</v>
      </c>
      <c r="AA2614" s="12">
        <v>338</v>
      </c>
      <c r="AB2614" s="12">
        <v>16977.740000000002</v>
      </c>
      <c r="AC2614" s="28">
        <f>+I2614+Y2614-Z2614</f>
        <v>50.991999999999997</v>
      </c>
      <c r="AD2614" s="20">
        <f t="shared" si="286"/>
        <v>0</v>
      </c>
      <c r="AE2614">
        <v>0</v>
      </c>
    </row>
    <row r="2615" spans="1:31" x14ac:dyDescent="0.25">
      <c r="A2615" s="9">
        <v>45138</v>
      </c>
      <c r="B2615" s="10" t="s">
        <v>742</v>
      </c>
      <c r="C2615" s="10" t="s">
        <v>282</v>
      </c>
      <c r="D2615" s="10" t="s">
        <v>40</v>
      </c>
      <c r="E2615" s="10" t="s">
        <v>30</v>
      </c>
      <c r="F2615" s="10">
        <v>90</v>
      </c>
      <c r="G2615" s="10">
        <v>98</v>
      </c>
      <c r="H2615" s="11">
        <f>SUMIFS(AA:AA,$A:$A,EOMONTH($A2615,-1),$B:$B,$B2615)</f>
        <v>169</v>
      </c>
      <c r="I2615" s="63">
        <f>ROUND(SUMIFS(AC:AC,$A:$A,EOMONTH($A2615,-1),$B:$B,$B2615),2)</f>
        <v>21.59</v>
      </c>
      <c r="J2615" s="11">
        <f>SUMIFS(AB:AB,$A:$A,EOMONTH($A2615,-1),$B:$B,$B2615)</f>
        <v>8448.9500000000007</v>
      </c>
      <c r="K2615" s="13">
        <v>0</v>
      </c>
      <c r="L2615" s="25">
        <v>0</v>
      </c>
      <c r="M2615" s="15">
        <v>0</v>
      </c>
      <c r="N2615" s="14">
        <v>0</v>
      </c>
      <c r="O2615" s="16">
        <v>26</v>
      </c>
      <c r="P2615" s="16">
        <v>2054.7199999999998</v>
      </c>
      <c r="Q2615" s="16">
        <v>0</v>
      </c>
      <c r="R2615" s="16">
        <f>Q2615*16.876/100</f>
        <v>0</v>
      </c>
      <c r="S2615" s="17">
        <f t="shared" si="280"/>
        <v>0</v>
      </c>
      <c r="T2615" s="16">
        <v>0</v>
      </c>
      <c r="U2615" s="18">
        <f t="shared" si="281"/>
        <v>16.562000000000001</v>
      </c>
      <c r="V2615" s="18">
        <f t="shared" si="282"/>
        <v>0</v>
      </c>
      <c r="W2615" s="18">
        <f t="shared" si="283"/>
        <v>0</v>
      </c>
      <c r="X2615" s="27"/>
      <c r="Y2615" s="19">
        <f t="shared" si="284"/>
        <v>0</v>
      </c>
      <c r="Z2615" s="18">
        <f t="shared" si="285"/>
        <v>2.548</v>
      </c>
      <c r="AA2615" s="12">
        <v>143</v>
      </c>
      <c r="AB2615" s="12">
        <v>7149.11</v>
      </c>
      <c r="AC2615" s="28">
        <f>+I2615+Y2615-Z2615</f>
        <v>19.042000000000002</v>
      </c>
      <c r="AD2615" s="20">
        <f t="shared" si="286"/>
        <v>0</v>
      </c>
      <c r="AE2615">
        <v>0</v>
      </c>
    </row>
    <row r="2616" spans="1:31" x14ac:dyDescent="0.25">
      <c r="A2616" s="9">
        <v>45138</v>
      </c>
      <c r="B2616" s="10" t="s">
        <v>528</v>
      </c>
      <c r="C2616" s="10" t="s">
        <v>282</v>
      </c>
      <c r="D2616" s="10" t="s">
        <v>40</v>
      </c>
      <c r="E2616" s="10" t="s">
        <v>30</v>
      </c>
      <c r="F2616" s="10">
        <v>70</v>
      </c>
      <c r="G2616" s="10">
        <v>76</v>
      </c>
      <c r="H2616" s="11">
        <f>SUMIFS(AA:AA,$A:$A,EOMONTH($A2616,-1),$B:$B,$B2616)</f>
        <v>854</v>
      </c>
      <c r="I2616" s="63">
        <f>ROUND(SUMIFS(AC:AC,$A:$A,EOMONTH($A2616,-1),$B:$B,$B2616),2)</f>
        <v>75.25</v>
      </c>
      <c r="J2616" s="11">
        <f>SUMIFS(AB:AB,$A:$A,EOMONTH($A2616,-1),$B:$B,$B2616)</f>
        <v>44523.85</v>
      </c>
      <c r="K2616" s="13">
        <v>0</v>
      </c>
      <c r="L2616" s="25">
        <v>0</v>
      </c>
      <c r="M2616" s="15">
        <v>0</v>
      </c>
      <c r="N2616" s="14">
        <v>0</v>
      </c>
      <c r="O2616" s="21">
        <v>120</v>
      </c>
      <c r="P2616" s="16">
        <v>9153.6</v>
      </c>
      <c r="Q2616" s="21">
        <v>480</v>
      </c>
      <c r="R2616" s="16">
        <f>Q2616*16.876/100</f>
        <v>81.004800000000003</v>
      </c>
      <c r="S2616" s="17">
        <f t="shared" si="280"/>
        <v>561.00480000000005</v>
      </c>
      <c r="T2616" s="16">
        <v>25027.200000000001</v>
      </c>
      <c r="U2616" s="18">
        <f t="shared" si="281"/>
        <v>64.903999999999996</v>
      </c>
      <c r="V2616" s="18">
        <f t="shared" si="282"/>
        <v>0</v>
      </c>
      <c r="W2616" s="18">
        <f t="shared" si="283"/>
        <v>0</v>
      </c>
      <c r="X2616" s="27"/>
      <c r="Y2616" s="19">
        <f t="shared" si="284"/>
        <v>0</v>
      </c>
      <c r="Z2616" s="18">
        <f t="shared" si="285"/>
        <v>9.1199999999999992</v>
      </c>
      <c r="AA2616" s="12">
        <v>254</v>
      </c>
      <c r="AB2616" s="12">
        <v>13242.46</v>
      </c>
      <c r="AC2616" s="28">
        <f>+I2616+Y2616-Z2616</f>
        <v>66.13</v>
      </c>
      <c r="AD2616" s="20">
        <f t="shared" si="286"/>
        <v>0</v>
      </c>
      <c r="AE2616">
        <v>0</v>
      </c>
    </row>
    <row r="2617" spans="1:31" x14ac:dyDescent="0.25">
      <c r="A2617" s="9">
        <v>45138</v>
      </c>
      <c r="B2617" s="10" t="s">
        <v>529</v>
      </c>
      <c r="C2617" s="10" t="s">
        <v>282</v>
      </c>
      <c r="D2617" s="10" t="s">
        <v>40</v>
      </c>
      <c r="E2617" s="10" t="s">
        <v>30</v>
      </c>
      <c r="F2617" s="10">
        <v>140</v>
      </c>
      <c r="G2617" s="10">
        <v>153</v>
      </c>
      <c r="H2617" s="11">
        <f>SUMIFS(AA:AA,$A:$A,EOMONTH($A2617,-1),$B:$B,$B2617)</f>
        <v>344</v>
      </c>
      <c r="I2617" s="63">
        <f>ROUND(SUMIFS(AC:AC,$A:$A,EOMONTH($A2617,-1),$B:$B,$B2617),2)</f>
        <v>87.04</v>
      </c>
      <c r="J2617" s="11">
        <f>SUMIFS(AB:AB,$A:$A,EOMONTH($A2617,-1),$B:$B,$B2617)</f>
        <v>17622.39</v>
      </c>
      <c r="K2617" s="13">
        <v>0</v>
      </c>
      <c r="L2617" s="25">
        <v>0</v>
      </c>
      <c r="M2617" s="15">
        <v>424</v>
      </c>
      <c r="N2617" s="14">
        <v>21690.32</v>
      </c>
      <c r="O2617" s="16">
        <v>768</v>
      </c>
      <c r="P2617" s="16">
        <v>68344.320000000007</v>
      </c>
      <c r="Q2617" s="16">
        <v>0</v>
      </c>
      <c r="R2617" s="16">
        <f>Q2617*16.876/100</f>
        <v>0</v>
      </c>
      <c r="S2617" s="17">
        <f t="shared" si="280"/>
        <v>0</v>
      </c>
      <c r="T2617" s="16">
        <v>0</v>
      </c>
      <c r="U2617" s="18">
        <f t="shared" si="281"/>
        <v>52.631999999999998</v>
      </c>
      <c r="V2617" s="18">
        <f t="shared" si="282"/>
        <v>59.36</v>
      </c>
      <c r="W2617" s="18">
        <f t="shared" si="283"/>
        <v>9.9659504000000005</v>
      </c>
      <c r="X2617" s="27"/>
      <c r="Y2617" s="19">
        <f t="shared" si="284"/>
        <v>69.325950399999996</v>
      </c>
      <c r="Z2617" s="18">
        <f t="shared" si="285"/>
        <v>117.504</v>
      </c>
      <c r="AA2617" s="12">
        <v>0</v>
      </c>
      <c r="AB2617" s="12">
        <v>0</v>
      </c>
      <c r="AC2617" s="28">
        <f>+I2617+Y2617-Z2617</f>
        <v>38.861950399999998</v>
      </c>
      <c r="AD2617" s="20">
        <f t="shared" si="286"/>
        <v>0</v>
      </c>
      <c r="AE2617">
        <v>0</v>
      </c>
    </row>
    <row r="2618" spans="1:31" x14ac:dyDescent="0.25">
      <c r="A2618" s="9">
        <v>45138</v>
      </c>
      <c r="B2618" s="10" t="s">
        <v>743</v>
      </c>
      <c r="C2618" s="10" t="s">
        <v>282</v>
      </c>
      <c r="D2618" s="10" t="s">
        <v>40</v>
      </c>
      <c r="E2618" s="10" t="s">
        <v>30</v>
      </c>
      <c r="F2618" s="10">
        <v>150</v>
      </c>
      <c r="G2618" s="10">
        <v>163</v>
      </c>
      <c r="H2618" s="11">
        <f>SUMIFS(AA:AA,$A:$A,EOMONTH($A2618,-1),$B:$B,$B2618)</f>
        <v>512</v>
      </c>
      <c r="I2618" s="63">
        <f>ROUND(SUMIFS(AC:AC,$A:$A,EOMONTH($A2618,-1),$B:$B,$B2618),2)</f>
        <v>97</v>
      </c>
      <c r="J2618" s="11">
        <f>SUMIFS(AB:AB,$A:$A,EOMONTH($A2618,-1),$B:$B,$B2618)</f>
        <v>34997.31</v>
      </c>
      <c r="K2618" s="13">
        <v>0</v>
      </c>
      <c r="L2618" s="25">
        <v>0</v>
      </c>
      <c r="M2618" s="15">
        <v>0</v>
      </c>
      <c r="N2618" s="14">
        <v>0</v>
      </c>
      <c r="O2618" s="21">
        <v>480</v>
      </c>
      <c r="P2618" s="16">
        <v>47973.29</v>
      </c>
      <c r="Q2618" s="21">
        <v>32</v>
      </c>
      <c r="R2618" s="16">
        <f>Q2618*16.876/100</f>
        <v>5.4003200000000007</v>
      </c>
      <c r="S2618" s="17">
        <f t="shared" si="280"/>
        <v>37.400320000000001</v>
      </c>
      <c r="T2618" s="16">
        <v>2187.1999999999998</v>
      </c>
      <c r="U2618" s="18">
        <f t="shared" si="281"/>
        <v>83.456000000000003</v>
      </c>
      <c r="V2618" s="18">
        <f t="shared" si="282"/>
        <v>0</v>
      </c>
      <c r="W2618" s="18">
        <f t="shared" si="283"/>
        <v>0</v>
      </c>
      <c r="X2618" s="27"/>
      <c r="Y2618" s="19">
        <f t="shared" si="284"/>
        <v>0</v>
      </c>
      <c r="Z2618" s="18">
        <f t="shared" si="285"/>
        <v>78.239999999999995</v>
      </c>
      <c r="AA2618" s="12">
        <v>0</v>
      </c>
      <c r="AB2618" s="12">
        <v>0</v>
      </c>
      <c r="AC2618" s="28">
        <f>+I2618+Y2618-Z2618</f>
        <v>18.760000000000005</v>
      </c>
      <c r="AD2618" s="20">
        <f t="shared" si="286"/>
        <v>0</v>
      </c>
      <c r="AE2618">
        <v>0</v>
      </c>
    </row>
    <row r="2619" spans="1:31" x14ac:dyDescent="0.25">
      <c r="A2619" s="9">
        <v>45138</v>
      </c>
      <c r="B2619" s="10" t="s">
        <v>530</v>
      </c>
      <c r="C2619" s="10" t="s">
        <v>282</v>
      </c>
      <c r="D2619" s="10" t="s">
        <v>40</v>
      </c>
      <c r="E2619" s="10" t="s">
        <v>30</v>
      </c>
      <c r="F2619" s="10">
        <v>135</v>
      </c>
      <c r="G2619" s="10">
        <v>147</v>
      </c>
      <c r="H2619" s="11">
        <f>SUMIFS(AA:AA,$A:$A,EOMONTH($A2619,-1),$B:$B,$B2619)</f>
        <v>1868</v>
      </c>
      <c r="I2619" s="63">
        <f>ROUND(SUMIFS(AC:AC,$A:$A,EOMONTH($A2619,-1),$B:$B,$B2619),2)</f>
        <v>-123.24</v>
      </c>
      <c r="J2619" s="11">
        <f>SUMIFS(AB:AB,$A:$A,EOMONTH($A2619,-1),$B:$B,$B2619)</f>
        <v>18546.86</v>
      </c>
      <c r="K2619" s="13">
        <v>0</v>
      </c>
      <c r="L2619" s="25">
        <v>0</v>
      </c>
      <c r="M2619" s="15">
        <v>0</v>
      </c>
      <c r="N2619" s="14">
        <v>0</v>
      </c>
      <c r="O2619" s="16">
        <v>552</v>
      </c>
      <c r="P2619" s="16">
        <v>10289.280000000001</v>
      </c>
      <c r="Q2619" s="16">
        <v>0</v>
      </c>
      <c r="R2619" s="16">
        <f>Q2619*16.876/100</f>
        <v>0</v>
      </c>
      <c r="S2619" s="17">
        <f t="shared" si="280"/>
        <v>0</v>
      </c>
      <c r="T2619" s="16">
        <v>0</v>
      </c>
      <c r="U2619" s="18">
        <f t="shared" si="281"/>
        <v>274.596</v>
      </c>
      <c r="V2619" s="18">
        <f t="shared" si="282"/>
        <v>0</v>
      </c>
      <c r="W2619" s="18">
        <f t="shared" si="283"/>
        <v>0</v>
      </c>
      <c r="X2619" s="27"/>
      <c r="Y2619" s="19">
        <f t="shared" si="284"/>
        <v>0</v>
      </c>
      <c r="Z2619" s="18">
        <f t="shared" si="285"/>
        <v>81.144000000000005</v>
      </c>
      <c r="AA2619" s="12">
        <v>1316</v>
      </c>
      <c r="AB2619" s="12">
        <v>13066.2</v>
      </c>
      <c r="AC2619" s="28">
        <f>+I2619+Y2619-Z2619</f>
        <v>-204.38400000000001</v>
      </c>
      <c r="AD2619" s="20">
        <f t="shared" si="286"/>
        <v>210</v>
      </c>
      <c r="AE2619">
        <v>210</v>
      </c>
    </row>
    <row r="2620" spans="1:31" x14ac:dyDescent="0.25">
      <c r="A2620" s="9">
        <v>45138</v>
      </c>
      <c r="B2620" s="10" t="s">
        <v>531</v>
      </c>
      <c r="C2620" s="10" t="s">
        <v>282</v>
      </c>
      <c r="D2620" s="10" t="s">
        <v>29</v>
      </c>
      <c r="E2620" s="10" t="s">
        <v>30</v>
      </c>
      <c r="F2620" s="10"/>
      <c r="G2620" s="10">
        <v>0</v>
      </c>
      <c r="H2620" s="11">
        <f>SUMIFS(AA:AA,$A:$A,EOMONTH($A2620,-1),$B:$B,$B2620)</f>
        <v>240</v>
      </c>
      <c r="I2620" s="63">
        <f>ROUND(SUMIFS(AC:AC,$A:$A,EOMONTH($A2620,-1),$B:$B,$B2620),2)</f>
        <v>10.84</v>
      </c>
      <c r="J2620" s="11">
        <f>SUMIFS(AB:AB,$A:$A,EOMONTH($A2620,-1),$B:$B,$B2620)</f>
        <v>0</v>
      </c>
      <c r="K2620" s="13">
        <v>0</v>
      </c>
      <c r="L2620" s="25">
        <v>0</v>
      </c>
      <c r="M2620" s="15">
        <v>0</v>
      </c>
      <c r="N2620" s="14">
        <v>0</v>
      </c>
      <c r="O2620" s="16">
        <v>0</v>
      </c>
      <c r="P2620" s="16">
        <v>0</v>
      </c>
      <c r="Q2620" s="16">
        <v>0</v>
      </c>
      <c r="R2620" s="16">
        <f>Q2620*16.876/100</f>
        <v>0</v>
      </c>
      <c r="S2620" s="17">
        <f t="shared" si="280"/>
        <v>0</v>
      </c>
      <c r="T2620" s="16">
        <v>0</v>
      </c>
      <c r="U2620" s="18">
        <f t="shared" si="281"/>
        <v>0</v>
      </c>
      <c r="V2620" s="18">
        <f t="shared" si="282"/>
        <v>0</v>
      </c>
      <c r="W2620" s="18">
        <f t="shared" si="283"/>
        <v>0</v>
      </c>
      <c r="X2620" s="27"/>
      <c r="Y2620" s="19">
        <f t="shared" si="284"/>
        <v>0</v>
      </c>
      <c r="Z2620" s="18">
        <f t="shared" si="285"/>
        <v>0</v>
      </c>
      <c r="AA2620" s="12">
        <v>240</v>
      </c>
      <c r="AB2620" s="12">
        <v>0</v>
      </c>
      <c r="AC2620" s="28">
        <f>+I2620+Y2620-Z2620</f>
        <v>10.84</v>
      </c>
      <c r="AD2620" s="20">
        <f t="shared" si="286"/>
        <v>0</v>
      </c>
      <c r="AE2620">
        <v>0</v>
      </c>
    </row>
    <row r="2621" spans="1:31" x14ac:dyDescent="0.25">
      <c r="A2621" s="9">
        <v>45138</v>
      </c>
      <c r="B2621" s="10" t="s">
        <v>532</v>
      </c>
      <c r="C2621" s="10" t="s">
        <v>282</v>
      </c>
      <c r="D2621" s="10" t="s">
        <v>29</v>
      </c>
      <c r="E2621" s="10" t="s">
        <v>30</v>
      </c>
      <c r="F2621" s="10">
        <v>0</v>
      </c>
      <c r="G2621" s="10">
        <v>0</v>
      </c>
      <c r="H2621" s="11">
        <f>SUMIFS(AA:AA,$A:$A,EOMONTH($A2621,-1),$B:$B,$B2621)</f>
        <v>1846</v>
      </c>
      <c r="I2621" s="63">
        <f>ROUND(SUMIFS(AC:AC,$A:$A,EOMONTH($A2621,-1),$B:$B,$B2621),2)</f>
        <v>43.75</v>
      </c>
      <c r="J2621" s="11">
        <f>SUMIFS(AB:AB,$A:$A,EOMONTH($A2621,-1),$B:$B,$B2621)</f>
        <v>35984</v>
      </c>
      <c r="K2621" s="13">
        <v>0</v>
      </c>
      <c r="L2621" s="25">
        <v>0</v>
      </c>
      <c r="M2621" s="15">
        <v>0</v>
      </c>
      <c r="N2621" s="14">
        <v>0</v>
      </c>
      <c r="O2621" s="16">
        <v>200</v>
      </c>
      <c r="P2621" s="16">
        <v>6424</v>
      </c>
      <c r="Q2621" s="16">
        <v>0</v>
      </c>
      <c r="R2621" s="16">
        <f>Q2621*16.876/100</f>
        <v>0</v>
      </c>
      <c r="S2621" s="17">
        <f t="shared" si="280"/>
        <v>0</v>
      </c>
      <c r="T2621" s="16">
        <v>0</v>
      </c>
      <c r="U2621" s="18">
        <f t="shared" si="281"/>
        <v>0</v>
      </c>
      <c r="V2621" s="18">
        <f t="shared" si="282"/>
        <v>0</v>
      </c>
      <c r="W2621" s="18">
        <f t="shared" si="283"/>
        <v>0</v>
      </c>
      <c r="X2621" s="27"/>
      <c r="Y2621" s="19">
        <f t="shared" si="284"/>
        <v>0</v>
      </c>
      <c r="Z2621" s="18">
        <f t="shared" si="285"/>
        <v>0</v>
      </c>
      <c r="AA2621" s="12">
        <v>1646</v>
      </c>
      <c r="AB2621" s="12">
        <v>32085.41</v>
      </c>
      <c r="AC2621" s="28">
        <f>+I2621+Y2621-Z2621</f>
        <v>43.75</v>
      </c>
      <c r="AD2621" s="20">
        <f t="shared" si="286"/>
        <v>0</v>
      </c>
      <c r="AE2621">
        <v>0</v>
      </c>
    </row>
    <row r="2622" spans="1:31" x14ac:dyDescent="0.25">
      <c r="A2622" s="9">
        <v>45138</v>
      </c>
      <c r="B2622" s="10" t="s">
        <v>533</v>
      </c>
      <c r="C2622" s="10" t="s">
        <v>282</v>
      </c>
      <c r="D2622" s="10" t="s">
        <v>40</v>
      </c>
      <c r="E2622" s="10" t="s">
        <v>30</v>
      </c>
      <c r="F2622" s="10">
        <v>80</v>
      </c>
      <c r="G2622" s="10">
        <v>87</v>
      </c>
      <c r="H2622" s="11">
        <f>SUMIFS(AA:AA,$A:$A,EOMONTH($A2622,-1),$B:$B,$B2622)</f>
        <v>310</v>
      </c>
      <c r="I2622" s="63">
        <f>ROUND(SUMIFS(AC:AC,$A:$A,EOMONTH($A2622,-1),$B:$B,$B2622),2)</f>
        <v>33.15</v>
      </c>
      <c r="J2622" s="11">
        <f>SUMIFS(AB:AB,$A:$A,EOMONTH($A2622,-1),$B:$B,$B2622)</f>
        <v>16034</v>
      </c>
      <c r="K2622" s="13">
        <v>0</v>
      </c>
      <c r="L2622" s="25">
        <v>0</v>
      </c>
      <c r="M2622" s="15">
        <v>0</v>
      </c>
      <c r="N2622" s="14">
        <v>0</v>
      </c>
      <c r="O2622" s="16">
        <v>72</v>
      </c>
      <c r="P2622" s="16">
        <v>4271.04</v>
      </c>
      <c r="Q2622" s="16">
        <v>0</v>
      </c>
      <c r="R2622" s="16">
        <f>Q2622*16.876/100</f>
        <v>0</v>
      </c>
      <c r="S2622" s="17">
        <f t="shared" si="280"/>
        <v>0</v>
      </c>
      <c r="T2622" s="16">
        <v>0</v>
      </c>
      <c r="U2622" s="18">
        <f t="shared" si="281"/>
        <v>26.97</v>
      </c>
      <c r="V2622" s="18">
        <f t="shared" si="282"/>
        <v>0</v>
      </c>
      <c r="W2622" s="18">
        <f t="shared" si="283"/>
        <v>0</v>
      </c>
      <c r="X2622" s="27"/>
      <c r="Y2622" s="19">
        <f t="shared" si="284"/>
        <v>0</v>
      </c>
      <c r="Z2622" s="18">
        <f t="shared" si="285"/>
        <v>6.2640000000000002</v>
      </c>
      <c r="AA2622" s="12">
        <v>238</v>
      </c>
      <c r="AB2622" s="12">
        <v>12309.97</v>
      </c>
      <c r="AC2622" s="28">
        <f>+I2622+Y2622-Z2622</f>
        <v>26.885999999999999</v>
      </c>
      <c r="AD2622" s="20">
        <f t="shared" si="286"/>
        <v>0</v>
      </c>
      <c r="AE2622">
        <v>0</v>
      </c>
    </row>
    <row r="2623" spans="1:31" x14ac:dyDescent="0.25">
      <c r="A2623" s="59">
        <v>45138</v>
      </c>
      <c r="B2623" s="60" t="s">
        <v>796</v>
      </c>
      <c r="C2623" s="60" t="s">
        <v>105</v>
      </c>
      <c r="D2623" s="60" t="s">
        <v>29</v>
      </c>
      <c r="E2623" s="60" t="s">
        <v>30</v>
      </c>
      <c r="F2623" s="10"/>
      <c r="G2623" s="10"/>
      <c r="H2623" s="11"/>
      <c r="I2623" s="63">
        <f>ROUND(SUMIFS(AC:AC,$A:$A,EOMONTH($A2623,-1),$B:$B,$B2623),2)</f>
        <v>0</v>
      </c>
      <c r="J2623" s="11"/>
      <c r="K2623" s="13"/>
      <c r="L2623" s="25"/>
      <c r="M2623" s="15"/>
      <c r="N2623" s="14"/>
      <c r="O2623" s="16"/>
      <c r="P2623" s="16"/>
      <c r="Q2623" s="16"/>
      <c r="R2623" s="16"/>
      <c r="S2623" s="17">
        <f t="shared" si="280"/>
        <v>0</v>
      </c>
      <c r="T2623" s="16"/>
      <c r="U2623" s="18">
        <f t="shared" si="281"/>
        <v>0</v>
      </c>
      <c r="V2623" s="18">
        <f t="shared" si="282"/>
        <v>0</v>
      </c>
      <c r="W2623" s="18">
        <f t="shared" si="283"/>
        <v>0</v>
      </c>
      <c r="X2623" s="27"/>
      <c r="Y2623" s="19">
        <f t="shared" si="284"/>
        <v>0</v>
      </c>
      <c r="Z2623" s="18">
        <f t="shared" si="285"/>
        <v>0</v>
      </c>
      <c r="AA2623" s="12"/>
      <c r="AB2623" s="12"/>
      <c r="AC2623" s="28">
        <f>+I2623+Y2623-Z2623</f>
        <v>0</v>
      </c>
      <c r="AD2623" s="20">
        <f t="shared" si="286"/>
        <v>0</v>
      </c>
      <c r="AE2623">
        <v>0</v>
      </c>
    </row>
    <row r="2624" spans="1:31" x14ac:dyDescent="0.25">
      <c r="A2624" s="9">
        <v>45138</v>
      </c>
      <c r="B2624" s="10" t="s">
        <v>534</v>
      </c>
      <c r="C2624" s="10" t="s">
        <v>282</v>
      </c>
      <c r="D2624" s="10" t="s">
        <v>40</v>
      </c>
      <c r="E2624" s="10" t="s">
        <v>30</v>
      </c>
      <c r="F2624" s="10">
        <v>100</v>
      </c>
      <c r="G2624" s="10">
        <v>109</v>
      </c>
      <c r="H2624" s="11">
        <f>SUMIFS(AA:AA,$A:$A,EOMONTH($A2624,-1),$B:$B,$B2624)</f>
        <v>375</v>
      </c>
      <c r="I2624" s="63">
        <f>ROUND(SUMIFS(AC:AC,$A:$A,EOMONTH($A2624,-1),$B:$B,$B2624),2)</f>
        <v>14.9</v>
      </c>
      <c r="J2624" s="11">
        <f>SUMIFS(AB:AB,$A:$A,EOMONTH($A2624,-1),$B:$B,$B2624)</f>
        <v>23291.48</v>
      </c>
      <c r="K2624" s="13">
        <v>0</v>
      </c>
      <c r="L2624" s="25">
        <v>0</v>
      </c>
      <c r="M2624" s="15">
        <v>0</v>
      </c>
      <c r="N2624" s="14">
        <v>0</v>
      </c>
      <c r="O2624" s="16">
        <v>240</v>
      </c>
      <c r="P2624" s="16">
        <v>18510.240000000002</v>
      </c>
      <c r="Q2624" s="16">
        <v>0</v>
      </c>
      <c r="R2624" s="16">
        <f>Q2624*16.876/100</f>
        <v>0</v>
      </c>
      <c r="S2624" s="17">
        <f t="shared" si="280"/>
        <v>0</v>
      </c>
      <c r="T2624" s="16">
        <v>0</v>
      </c>
      <c r="U2624" s="18">
        <f t="shared" si="281"/>
        <v>40.875</v>
      </c>
      <c r="V2624" s="18">
        <f t="shared" si="282"/>
        <v>0</v>
      </c>
      <c r="W2624" s="18">
        <f t="shared" si="283"/>
        <v>0</v>
      </c>
      <c r="X2624" s="27"/>
      <c r="Y2624" s="19">
        <f t="shared" si="284"/>
        <v>0</v>
      </c>
      <c r="Z2624" s="18">
        <f t="shared" si="285"/>
        <v>26.16</v>
      </c>
      <c r="AA2624" s="12">
        <v>135</v>
      </c>
      <c r="AB2624" s="12">
        <v>8384.93</v>
      </c>
      <c r="AC2624" s="28">
        <f>+I2624+Y2624-Z2624</f>
        <v>-11.26</v>
      </c>
      <c r="AD2624" s="20">
        <f t="shared" si="286"/>
        <v>20</v>
      </c>
      <c r="AE2624">
        <v>20</v>
      </c>
    </row>
    <row r="2625" spans="1:31" x14ac:dyDescent="0.25">
      <c r="A2625" s="59">
        <v>45138</v>
      </c>
      <c r="B2625" s="60" t="s">
        <v>823</v>
      </c>
      <c r="C2625" s="60" t="s">
        <v>282</v>
      </c>
      <c r="D2625" s="60" t="s">
        <v>40</v>
      </c>
      <c r="E2625" s="60" t="s">
        <v>30</v>
      </c>
      <c r="F2625" s="10"/>
      <c r="G2625" s="10"/>
      <c r="H2625" s="11"/>
      <c r="I2625" s="63">
        <f>ROUND(SUMIFS(AC:AC,$A:$A,EOMONTH($A2625,-1),$B:$B,$B2625),2)</f>
        <v>0</v>
      </c>
      <c r="J2625" s="11"/>
      <c r="K2625" s="13"/>
      <c r="L2625" s="25"/>
      <c r="M2625" s="15"/>
      <c r="N2625" s="14"/>
      <c r="O2625" s="16"/>
      <c r="P2625" s="16"/>
      <c r="Q2625" s="16"/>
      <c r="R2625" s="16"/>
      <c r="S2625" s="17">
        <f t="shared" si="280"/>
        <v>0</v>
      </c>
      <c r="T2625" s="16"/>
      <c r="U2625" s="18">
        <f t="shared" si="281"/>
        <v>0</v>
      </c>
      <c r="V2625" s="18">
        <f t="shared" si="282"/>
        <v>0</v>
      </c>
      <c r="W2625" s="18">
        <f t="shared" si="283"/>
        <v>0</v>
      </c>
      <c r="X2625" s="27"/>
      <c r="Y2625" s="19">
        <f t="shared" si="284"/>
        <v>0</v>
      </c>
      <c r="Z2625" s="18">
        <f t="shared" si="285"/>
        <v>0</v>
      </c>
      <c r="AA2625" s="12"/>
      <c r="AB2625" s="12"/>
      <c r="AC2625" s="28">
        <f>+I2625+Y2625-Z2625</f>
        <v>0</v>
      </c>
      <c r="AD2625" s="20">
        <f t="shared" si="286"/>
        <v>0</v>
      </c>
      <c r="AE2625">
        <v>0</v>
      </c>
    </row>
    <row r="2626" spans="1:31" x14ac:dyDescent="0.25">
      <c r="A2626" s="59">
        <v>45138</v>
      </c>
      <c r="B2626" s="60" t="s">
        <v>807</v>
      </c>
      <c r="C2626" s="60" t="s">
        <v>282</v>
      </c>
      <c r="D2626" s="60" t="s">
        <v>29</v>
      </c>
      <c r="E2626" s="60" t="s">
        <v>30</v>
      </c>
      <c r="F2626" s="10"/>
      <c r="G2626" s="10"/>
      <c r="H2626" s="11"/>
      <c r="I2626" s="63">
        <f>ROUND(SUMIFS(AC:AC,$A:$A,EOMONTH($A2626,-1),$B:$B,$B2626),2)</f>
        <v>0</v>
      </c>
      <c r="J2626" s="11"/>
      <c r="K2626" s="13"/>
      <c r="L2626" s="25"/>
      <c r="M2626" s="15"/>
      <c r="N2626" s="14"/>
      <c r="O2626" s="16"/>
      <c r="P2626" s="16"/>
      <c r="Q2626" s="16"/>
      <c r="R2626" s="16"/>
      <c r="S2626" s="17">
        <f t="shared" si="280"/>
        <v>0</v>
      </c>
      <c r="T2626" s="16"/>
      <c r="U2626" s="18">
        <f t="shared" si="281"/>
        <v>0</v>
      </c>
      <c r="V2626" s="18">
        <f t="shared" si="282"/>
        <v>0</v>
      </c>
      <c r="W2626" s="18">
        <f t="shared" si="283"/>
        <v>0</v>
      </c>
      <c r="X2626" s="27"/>
      <c r="Y2626" s="19">
        <f t="shared" si="284"/>
        <v>0</v>
      </c>
      <c r="Z2626" s="18">
        <f t="shared" si="285"/>
        <v>0</v>
      </c>
      <c r="AA2626" s="12"/>
      <c r="AB2626" s="12"/>
      <c r="AC2626" s="28">
        <f>+I2626+Y2626-Z2626</f>
        <v>0</v>
      </c>
      <c r="AD2626" s="20">
        <f t="shared" si="286"/>
        <v>0</v>
      </c>
      <c r="AE2626">
        <v>0</v>
      </c>
    </row>
    <row r="2627" spans="1:31" x14ac:dyDescent="0.25">
      <c r="A2627" s="9">
        <v>45138</v>
      </c>
      <c r="B2627" s="10" t="s">
        <v>535</v>
      </c>
      <c r="C2627" s="10" t="s">
        <v>282</v>
      </c>
      <c r="D2627" s="10" t="s">
        <v>29</v>
      </c>
      <c r="E2627" s="10" t="s">
        <v>30</v>
      </c>
      <c r="F2627" s="10">
        <v>0</v>
      </c>
      <c r="G2627" s="10">
        <v>0</v>
      </c>
      <c r="H2627" s="11">
        <f>SUMIFS(AA:AA,$A:$A,EOMONTH($A2627,-1),$B:$B,$B2627)</f>
        <v>602</v>
      </c>
      <c r="I2627" s="63">
        <f>ROUND(SUMIFS(AC:AC,$A:$A,EOMONTH($A2627,-1),$B:$B,$B2627),2)</f>
        <v>60.95</v>
      </c>
      <c r="J2627" s="11">
        <f>SUMIFS(AB:AB,$A:$A,EOMONTH($A2627,-1),$B:$B,$B2627)</f>
        <v>48160</v>
      </c>
      <c r="K2627" s="13">
        <v>5117</v>
      </c>
      <c r="L2627" s="25">
        <v>409360</v>
      </c>
      <c r="M2627" s="15">
        <v>0</v>
      </c>
      <c r="N2627" s="14">
        <v>0</v>
      </c>
      <c r="O2627" s="16">
        <v>1050</v>
      </c>
      <c r="P2627" s="16">
        <v>101400</v>
      </c>
      <c r="Q2627" s="16">
        <v>0</v>
      </c>
      <c r="R2627" s="16">
        <f>Q2627*16.876/100</f>
        <v>0</v>
      </c>
      <c r="S2627" s="17">
        <f t="shared" si="280"/>
        <v>0</v>
      </c>
      <c r="T2627" s="16">
        <v>0</v>
      </c>
      <c r="U2627" s="18">
        <f t="shared" si="281"/>
        <v>0</v>
      </c>
      <c r="V2627" s="18">
        <f t="shared" si="282"/>
        <v>0</v>
      </c>
      <c r="W2627" s="18">
        <f t="shared" si="283"/>
        <v>0</v>
      </c>
      <c r="X2627" s="27"/>
      <c r="Y2627" s="19">
        <f t="shared" si="284"/>
        <v>0</v>
      </c>
      <c r="Z2627" s="18">
        <f t="shared" si="285"/>
        <v>0</v>
      </c>
      <c r="AA2627" s="12">
        <v>4669</v>
      </c>
      <c r="AB2627" s="12">
        <v>373520</v>
      </c>
      <c r="AC2627" s="28">
        <f>+I2627+Y2627-Z2627</f>
        <v>60.95</v>
      </c>
      <c r="AD2627" s="20">
        <f t="shared" si="286"/>
        <v>0</v>
      </c>
      <c r="AE2627">
        <v>0</v>
      </c>
    </row>
    <row r="2628" spans="1:31" x14ac:dyDescent="0.25">
      <c r="A2628" s="9">
        <v>45138</v>
      </c>
      <c r="B2628" s="10" t="s">
        <v>540</v>
      </c>
      <c r="C2628" s="10" t="s">
        <v>541</v>
      </c>
      <c r="D2628" s="10" t="s">
        <v>29</v>
      </c>
      <c r="E2628" s="10" t="s">
        <v>30</v>
      </c>
      <c r="F2628" s="10"/>
      <c r="G2628" s="10">
        <v>0</v>
      </c>
      <c r="H2628" s="11">
        <f>SUMIFS(AA:AA,$A:$A,EOMONTH($A2628,-1),$B:$B,$B2628)</f>
        <v>-2424</v>
      </c>
      <c r="I2628" s="63">
        <f>ROUND(SUMIFS(AC:AC,$A:$A,EOMONTH($A2628,-1),$B:$B,$B2628),2)</f>
        <v>0</v>
      </c>
      <c r="J2628" s="11">
        <f>SUMIFS(AB:AB,$A:$A,EOMONTH($A2628,-1),$B:$B,$B2628)</f>
        <v>-36456.959999999999</v>
      </c>
      <c r="K2628" s="13">
        <v>0</v>
      </c>
      <c r="L2628" s="25">
        <v>0</v>
      </c>
      <c r="M2628" s="15">
        <v>0</v>
      </c>
      <c r="N2628" s="14">
        <v>0</v>
      </c>
      <c r="O2628" s="16">
        <v>0</v>
      </c>
      <c r="P2628" s="16">
        <v>0</v>
      </c>
      <c r="Q2628" s="16">
        <v>0</v>
      </c>
      <c r="R2628" s="16">
        <f>Q2628*16.876/100</f>
        <v>0</v>
      </c>
      <c r="S2628" s="17">
        <f t="shared" si="280"/>
        <v>0</v>
      </c>
      <c r="T2628" s="16">
        <v>0</v>
      </c>
      <c r="U2628" s="18">
        <f t="shared" si="281"/>
        <v>0</v>
      </c>
      <c r="V2628" s="18">
        <f t="shared" si="282"/>
        <v>0</v>
      </c>
      <c r="W2628" s="18">
        <f t="shared" si="283"/>
        <v>0</v>
      </c>
      <c r="X2628" s="27"/>
      <c r="Y2628" s="19">
        <f t="shared" si="284"/>
        <v>0</v>
      </c>
      <c r="Z2628" s="18">
        <f t="shared" si="285"/>
        <v>0</v>
      </c>
      <c r="AA2628" s="12">
        <v>-2424</v>
      </c>
      <c r="AB2628" s="12">
        <v>-36456.959999999999</v>
      </c>
      <c r="AC2628" s="28">
        <f>+I2628+Y2628-Z2628</f>
        <v>0</v>
      </c>
      <c r="AD2628" s="20">
        <f t="shared" si="286"/>
        <v>0</v>
      </c>
      <c r="AE2628">
        <v>0</v>
      </c>
    </row>
    <row r="2629" spans="1:31" x14ac:dyDescent="0.25">
      <c r="A2629" s="9">
        <v>45138</v>
      </c>
      <c r="B2629" s="10" t="s">
        <v>547</v>
      </c>
      <c r="C2629" s="10" t="s">
        <v>282</v>
      </c>
      <c r="D2629" s="10" t="s">
        <v>29</v>
      </c>
      <c r="E2629" s="10" t="s">
        <v>30</v>
      </c>
      <c r="F2629" s="10"/>
      <c r="G2629" s="10">
        <v>0</v>
      </c>
      <c r="H2629" s="11">
        <f>SUMIFS(AA:AA,$A:$A,EOMONTH($A2629,-1),$B:$B,$B2629)</f>
        <v>1293</v>
      </c>
      <c r="I2629" s="63">
        <f>ROUND(SUMIFS(AC:AC,$A:$A,EOMONTH($A2629,-1),$B:$B,$B2629),2)</f>
        <v>80.19</v>
      </c>
      <c r="J2629" s="11">
        <f>SUMIFS(AB:AB,$A:$A,EOMONTH($A2629,-1),$B:$B,$B2629)</f>
        <v>5635.13</v>
      </c>
      <c r="K2629" s="13">
        <v>0</v>
      </c>
      <c r="L2629" s="25">
        <v>0</v>
      </c>
      <c r="M2629" s="15">
        <v>0</v>
      </c>
      <c r="N2629" s="14">
        <v>0</v>
      </c>
      <c r="O2629" s="16">
        <v>0</v>
      </c>
      <c r="P2629" s="16">
        <v>0</v>
      </c>
      <c r="Q2629" s="16">
        <v>424</v>
      </c>
      <c r="R2629" s="16">
        <f>Q2629*16.876/100</f>
        <v>71.554240000000007</v>
      </c>
      <c r="S2629" s="17">
        <f t="shared" ref="S2629:S2692" si="287">Q2629+R2629</f>
        <v>495.55423999999999</v>
      </c>
      <c r="T2629" s="16">
        <v>1848.64</v>
      </c>
      <c r="U2629" s="18">
        <f t="shared" ref="U2629:U2692" si="288">H2629*G2629/1000</f>
        <v>0</v>
      </c>
      <c r="V2629" s="18">
        <f t="shared" ref="V2629:V2692" si="289">M2629*F2629/1000</f>
        <v>0</v>
      </c>
      <c r="W2629" s="18">
        <f t="shared" ref="W2629:W2692" si="290">V2629*16.789/100</f>
        <v>0</v>
      </c>
      <c r="X2629" s="27"/>
      <c r="Y2629" s="19">
        <f t="shared" ref="Y2629:Y2692" si="291">V2629+W2629+X2629</f>
        <v>0</v>
      </c>
      <c r="Z2629" s="18">
        <f t="shared" ref="Z2629:Z2692" si="292">O2629*G2629/1000</f>
        <v>0</v>
      </c>
      <c r="AA2629" s="12">
        <v>869</v>
      </c>
      <c r="AB2629" s="12">
        <v>3787.26</v>
      </c>
      <c r="AC2629" s="28">
        <f>+I2629+Y2629-Z2629</f>
        <v>80.19</v>
      </c>
      <c r="AD2629" s="20">
        <f t="shared" ref="AD2629:AD2692" si="293">IF(AC2629&lt;0,ROUNDUP(AC2629,-1)*-1,0)</f>
        <v>0</v>
      </c>
      <c r="AE2629">
        <v>0</v>
      </c>
    </row>
    <row r="2630" spans="1:31" x14ac:dyDescent="0.25">
      <c r="A2630" s="9">
        <v>45138</v>
      </c>
      <c r="B2630" s="10" t="s">
        <v>744</v>
      </c>
      <c r="C2630" s="10" t="s">
        <v>28</v>
      </c>
      <c r="D2630" s="10" t="s">
        <v>29</v>
      </c>
      <c r="E2630" s="10" t="s">
        <v>30</v>
      </c>
      <c r="F2630" s="10"/>
      <c r="G2630" s="10">
        <v>0</v>
      </c>
      <c r="H2630" s="11">
        <f>SUMIFS(AA:AA,$A:$A,EOMONTH($A2630,-1),$B:$B,$B2630)</f>
        <v>210</v>
      </c>
      <c r="I2630" s="63">
        <f>ROUND(SUMIFS(AC:AC,$A:$A,EOMONTH($A2630,-1),$B:$B,$B2630),2)</f>
        <v>0</v>
      </c>
      <c r="J2630" s="11">
        <f>SUMIFS(AB:AB,$A:$A,EOMONTH($A2630,-1),$B:$B,$B2630)</f>
        <v>1573.13</v>
      </c>
      <c r="K2630" s="13">
        <v>0</v>
      </c>
      <c r="L2630" s="25">
        <v>0</v>
      </c>
      <c r="M2630" s="15">
        <v>0</v>
      </c>
      <c r="N2630" s="14">
        <v>0</v>
      </c>
      <c r="O2630" s="16">
        <v>0</v>
      </c>
      <c r="P2630" s="16">
        <v>0</v>
      </c>
      <c r="Q2630" s="16">
        <v>0</v>
      </c>
      <c r="R2630" s="16">
        <f>Q2630*16.876/100</f>
        <v>0</v>
      </c>
      <c r="S2630" s="17">
        <f t="shared" si="287"/>
        <v>0</v>
      </c>
      <c r="T2630" s="16">
        <v>0</v>
      </c>
      <c r="U2630" s="18">
        <f t="shared" si="288"/>
        <v>0</v>
      </c>
      <c r="V2630" s="18">
        <f t="shared" si="289"/>
        <v>0</v>
      </c>
      <c r="W2630" s="18">
        <f t="shared" si="290"/>
        <v>0</v>
      </c>
      <c r="X2630" s="27"/>
      <c r="Y2630" s="19">
        <f t="shared" si="291"/>
        <v>0</v>
      </c>
      <c r="Z2630" s="18">
        <f t="shared" si="292"/>
        <v>0</v>
      </c>
      <c r="AA2630" s="12">
        <v>210</v>
      </c>
      <c r="AB2630" s="12">
        <v>1573.13</v>
      </c>
      <c r="AC2630" s="28">
        <f>+I2630+Y2630-Z2630</f>
        <v>0</v>
      </c>
      <c r="AD2630" s="20">
        <f t="shared" si="293"/>
        <v>0</v>
      </c>
      <c r="AE2630">
        <v>0</v>
      </c>
    </row>
    <row r="2631" spans="1:31" x14ac:dyDescent="0.25">
      <c r="A2631" s="9">
        <v>45138</v>
      </c>
      <c r="B2631" s="10" t="s">
        <v>745</v>
      </c>
      <c r="C2631" s="10" t="s">
        <v>28</v>
      </c>
      <c r="D2631" s="10" t="s">
        <v>29</v>
      </c>
      <c r="E2631" s="10" t="s">
        <v>30</v>
      </c>
      <c r="F2631" s="10"/>
      <c r="G2631" s="10">
        <v>0</v>
      </c>
      <c r="H2631" s="11">
        <f>SUMIFS(AA:AA,$A:$A,EOMONTH($A2631,-1),$B:$B,$B2631)</f>
        <v>70</v>
      </c>
      <c r="I2631" s="63">
        <f>ROUND(SUMIFS(AC:AC,$A:$A,EOMONTH($A2631,-1),$B:$B,$B2631),2)</f>
        <v>0</v>
      </c>
      <c r="J2631" s="11">
        <f>SUMIFS(AB:AB,$A:$A,EOMONTH($A2631,-1),$B:$B,$B2631)</f>
        <v>520.78</v>
      </c>
      <c r="K2631" s="13">
        <v>0</v>
      </c>
      <c r="L2631" s="25">
        <v>0</v>
      </c>
      <c r="M2631" s="15">
        <v>0</v>
      </c>
      <c r="N2631" s="14">
        <v>0</v>
      </c>
      <c r="O2631" s="16">
        <v>0</v>
      </c>
      <c r="P2631" s="16">
        <v>0</v>
      </c>
      <c r="Q2631" s="16">
        <v>0</v>
      </c>
      <c r="R2631" s="16">
        <f>Q2631*16.876/100</f>
        <v>0</v>
      </c>
      <c r="S2631" s="17">
        <f t="shared" si="287"/>
        <v>0</v>
      </c>
      <c r="T2631" s="16">
        <v>0</v>
      </c>
      <c r="U2631" s="18">
        <f t="shared" si="288"/>
        <v>0</v>
      </c>
      <c r="V2631" s="18">
        <f t="shared" si="289"/>
        <v>0</v>
      </c>
      <c r="W2631" s="18">
        <f t="shared" si="290"/>
        <v>0</v>
      </c>
      <c r="X2631" s="27"/>
      <c r="Y2631" s="19">
        <f t="shared" si="291"/>
        <v>0</v>
      </c>
      <c r="Z2631" s="18">
        <f t="shared" si="292"/>
        <v>0</v>
      </c>
      <c r="AA2631" s="12">
        <v>70</v>
      </c>
      <c r="AB2631" s="12">
        <v>520.78</v>
      </c>
      <c r="AC2631" s="28">
        <f>+I2631+Y2631-Z2631</f>
        <v>0</v>
      </c>
      <c r="AD2631" s="20">
        <f t="shared" si="293"/>
        <v>0</v>
      </c>
      <c r="AE2631">
        <v>0</v>
      </c>
    </row>
    <row r="2632" spans="1:31" x14ac:dyDescent="0.25">
      <c r="A2632" s="59">
        <v>45138</v>
      </c>
      <c r="B2632" s="60" t="s">
        <v>746</v>
      </c>
      <c r="C2632" s="60" t="s">
        <v>28</v>
      </c>
      <c r="D2632" s="60" t="s">
        <v>29</v>
      </c>
      <c r="E2632" s="60" t="s">
        <v>30</v>
      </c>
      <c r="F2632" s="10"/>
      <c r="G2632" s="10"/>
      <c r="H2632" s="11"/>
      <c r="I2632" s="63">
        <f>ROUND(SUMIFS(AC:AC,$A:$A,EOMONTH($A2632,-1),$B:$B,$B2632),2)</f>
        <v>0</v>
      </c>
      <c r="J2632" s="11"/>
      <c r="K2632" s="13"/>
      <c r="L2632" s="25"/>
      <c r="M2632" s="15"/>
      <c r="N2632" s="14"/>
      <c r="O2632" s="16"/>
      <c r="P2632" s="16"/>
      <c r="Q2632" s="16"/>
      <c r="R2632" s="16"/>
      <c r="S2632" s="17">
        <f t="shared" si="287"/>
        <v>0</v>
      </c>
      <c r="T2632" s="16"/>
      <c r="U2632" s="18">
        <f t="shared" si="288"/>
        <v>0</v>
      </c>
      <c r="V2632" s="18">
        <f t="shared" si="289"/>
        <v>0</v>
      </c>
      <c r="W2632" s="18">
        <f t="shared" si="290"/>
        <v>0</v>
      </c>
      <c r="X2632" s="27"/>
      <c r="Y2632" s="19">
        <f t="shared" si="291"/>
        <v>0</v>
      </c>
      <c r="Z2632" s="18">
        <f t="shared" si="292"/>
        <v>0</v>
      </c>
      <c r="AA2632" s="12"/>
      <c r="AB2632" s="12"/>
      <c r="AC2632" s="28">
        <f>+I2632+Y2632-Z2632</f>
        <v>0</v>
      </c>
      <c r="AD2632" s="20">
        <f t="shared" si="293"/>
        <v>0</v>
      </c>
      <c r="AE2632">
        <v>0</v>
      </c>
    </row>
    <row r="2633" spans="1:31" x14ac:dyDescent="0.25">
      <c r="A2633" s="9">
        <v>45138</v>
      </c>
      <c r="B2633" s="10" t="s">
        <v>747</v>
      </c>
      <c r="C2633" s="10" t="s">
        <v>28</v>
      </c>
      <c r="D2633" s="10" t="s">
        <v>29</v>
      </c>
      <c r="E2633" s="10" t="s">
        <v>30</v>
      </c>
      <c r="F2633" s="10"/>
      <c r="G2633" s="10">
        <v>0</v>
      </c>
      <c r="H2633" s="11">
        <f>SUMIFS(AA:AA,$A:$A,EOMONTH($A2633,-1),$B:$B,$B2633)</f>
        <v>254</v>
      </c>
      <c r="I2633" s="63">
        <f>ROUND(SUMIFS(AC:AC,$A:$A,EOMONTH($A2633,-1),$B:$B,$B2633),2)</f>
        <v>0</v>
      </c>
      <c r="J2633" s="11">
        <f>SUMIFS(AB:AB,$A:$A,EOMONTH($A2633,-1),$B:$B,$B2633)</f>
        <v>1893.37</v>
      </c>
      <c r="K2633" s="13">
        <v>0</v>
      </c>
      <c r="L2633" s="25">
        <v>0</v>
      </c>
      <c r="M2633" s="15">
        <v>0</v>
      </c>
      <c r="N2633" s="14">
        <v>0</v>
      </c>
      <c r="O2633" s="16">
        <v>0</v>
      </c>
      <c r="P2633" s="16">
        <v>0</v>
      </c>
      <c r="Q2633" s="16">
        <v>0</v>
      </c>
      <c r="R2633" s="16">
        <f>Q2633*16.876/100</f>
        <v>0</v>
      </c>
      <c r="S2633" s="17">
        <f t="shared" si="287"/>
        <v>0</v>
      </c>
      <c r="T2633" s="16">
        <v>0</v>
      </c>
      <c r="U2633" s="18">
        <f t="shared" si="288"/>
        <v>0</v>
      </c>
      <c r="V2633" s="18">
        <f t="shared" si="289"/>
        <v>0</v>
      </c>
      <c r="W2633" s="18">
        <f t="shared" si="290"/>
        <v>0</v>
      </c>
      <c r="X2633" s="27"/>
      <c r="Y2633" s="19">
        <f t="shared" si="291"/>
        <v>0</v>
      </c>
      <c r="Z2633" s="18">
        <f t="shared" si="292"/>
        <v>0</v>
      </c>
      <c r="AA2633" s="12">
        <v>254</v>
      </c>
      <c r="AB2633" s="12">
        <v>1893.37</v>
      </c>
      <c r="AC2633" s="28">
        <f>+I2633+Y2633-Z2633</f>
        <v>0</v>
      </c>
      <c r="AD2633" s="20">
        <f t="shared" si="293"/>
        <v>0</v>
      </c>
      <c r="AE2633">
        <v>0</v>
      </c>
    </row>
    <row r="2634" spans="1:31" x14ac:dyDescent="0.25">
      <c r="A2634" s="9">
        <v>45138</v>
      </c>
      <c r="B2634" s="10" t="s">
        <v>724</v>
      </c>
      <c r="C2634" s="10" t="s">
        <v>213</v>
      </c>
      <c r="D2634" s="10" t="s">
        <v>40</v>
      </c>
      <c r="E2634" s="10" t="s">
        <v>30</v>
      </c>
      <c r="F2634" s="10">
        <v>465</v>
      </c>
      <c r="G2634" s="10">
        <v>507</v>
      </c>
      <c r="H2634" s="11">
        <f>SUMIFS(AA:AA,$A:$A,EOMONTH($A2634,-1),$B:$B,$B2634)</f>
        <v>667</v>
      </c>
      <c r="I2634" s="63">
        <f>ROUND(SUMIFS(AC:AC,$A:$A,EOMONTH($A2634,-1),$B:$B,$B2634),2)</f>
        <v>415.82</v>
      </c>
      <c r="J2634" s="11">
        <f>SUMIFS(AB:AB,$A:$A,EOMONTH($A2634,-1),$B:$B,$B2634)</f>
        <v>38538.68</v>
      </c>
      <c r="K2634" s="13">
        <v>0</v>
      </c>
      <c r="L2634" s="25">
        <v>0</v>
      </c>
      <c r="M2634" s="15">
        <v>0</v>
      </c>
      <c r="N2634" s="14">
        <v>0</v>
      </c>
      <c r="O2634" s="16">
        <v>-35</v>
      </c>
      <c r="P2634" s="16">
        <v>-3173</v>
      </c>
      <c r="Q2634" s="16">
        <v>0</v>
      </c>
      <c r="R2634" s="16">
        <f>Q2634*16.876/100</f>
        <v>0</v>
      </c>
      <c r="S2634" s="17">
        <f t="shared" si="287"/>
        <v>0</v>
      </c>
      <c r="T2634" s="16">
        <v>0</v>
      </c>
      <c r="U2634" s="18">
        <f t="shared" si="288"/>
        <v>338.16899999999998</v>
      </c>
      <c r="V2634" s="18">
        <f t="shared" si="289"/>
        <v>0</v>
      </c>
      <c r="W2634" s="18">
        <f t="shared" si="290"/>
        <v>0</v>
      </c>
      <c r="X2634" s="27"/>
      <c r="Y2634" s="19">
        <f t="shared" si="291"/>
        <v>0</v>
      </c>
      <c r="Z2634" s="18">
        <f t="shared" si="292"/>
        <v>-17.745000000000001</v>
      </c>
      <c r="AA2634" s="12">
        <v>702</v>
      </c>
      <c r="AB2634" s="12">
        <v>40560.949999999997</v>
      </c>
      <c r="AC2634" s="28">
        <f>+I2634+Y2634-Z2634</f>
        <v>433.565</v>
      </c>
      <c r="AD2634" s="20">
        <f t="shared" si="293"/>
        <v>0</v>
      </c>
      <c r="AE2634">
        <v>0</v>
      </c>
    </row>
    <row r="2635" spans="1:31" x14ac:dyDescent="0.25">
      <c r="A2635" s="9">
        <v>45138</v>
      </c>
      <c r="B2635" s="10" t="s">
        <v>725</v>
      </c>
      <c r="C2635" s="10" t="s">
        <v>213</v>
      </c>
      <c r="D2635" s="10" t="s">
        <v>40</v>
      </c>
      <c r="E2635" s="10" t="s">
        <v>30</v>
      </c>
      <c r="F2635" s="10">
        <v>465</v>
      </c>
      <c r="G2635" s="10">
        <v>507</v>
      </c>
      <c r="H2635" s="11">
        <f>SUMIFS(AA:AA,$A:$A,EOMONTH($A2635,-1),$B:$B,$B2635)</f>
        <v>838</v>
      </c>
      <c r="I2635" s="63">
        <f>ROUND(SUMIFS(AC:AC,$A:$A,EOMONTH($A2635,-1),$B:$B,$B2635),2)</f>
        <v>510.93</v>
      </c>
      <c r="J2635" s="11">
        <f>SUMIFS(AB:AB,$A:$A,EOMONTH($A2635,-1),$B:$B,$B2635)</f>
        <v>47987.71</v>
      </c>
      <c r="K2635" s="13">
        <v>0</v>
      </c>
      <c r="L2635" s="25">
        <v>0</v>
      </c>
      <c r="M2635" s="15">
        <v>0</v>
      </c>
      <c r="N2635" s="14">
        <v>0</v>
      </c>
      <c r="O2635" s="16">
        <v>-143</v>
      </c>
      <c r="P2635" s="16">
        <v>-10868</v>
      </c>
      <c r="Q2635" s="16">
        <v>0</v>
      </c>
      <c r="R2635" s="16">
        <f>Q2635*16.876/100</f>
        <v>0</v>
      </c>
      <c r="S2635" s="17">
        <f t="shared" si="287"/>
        <v>0</v>
      </c>
      <c r="T2635" s="16">
        <v>0</v>
      </c>
      <c r="U2635" s="18">
        <f t="shared" si="288"/>
        <v>424.86599999999999</v>
      </c>
      <c r="V2635" s="18">
        <f t="shared" si="289"/>
        <v>0</v>
      </c>
      <c r="W2635" s="18">
        <f t="shared" si="290"/>
        <v>0</v>
      </c>
      <c r="X2635" s="27"/>
      <c r="Y2635" s="19">
        <f t="shared" si="291"/>
        <v>0</v>
      </c>
      <c r="Z2635" s="18">
        <f t="shared" si="292"/>
        <v>-72.501000000000005</v>
      </c>
      <c r="AA2635" s="12">
        <v>981</v>
      </c>
      <c r="AB2635" s="12">
        <v>56176.54</v>
      </c>
      <c r="AC2635" s="28">
        <f>+I2635+Y2635-Z2635</f>
        <v>583.43100000000004</v>
      </c>
      <c r="AD2635" s="20">
        <f t="shared" si="293"/>
        <v>0</v>
      </c>
      <c r="AE2635">
        <v>0</v>
      </c>
    </row>
    <row r="2636" spans="1:31" x14ac:dyDescent="0.25">
      <c r="A2636" s="9">
        <v>45138</v>
      </c>
      <c r="B2636" s="10" t="s">
        <v>726</v>
      </c>
      <c r="C2636" s="10" t="s">
        <v>213</v>
      </c>
      <c r="D2636" s="10" t="s">
        <v>40</v>
      </c>
      <c r="E2636" s="10" t="s">
        <v>30</v>
      </c>
      <c r="F2636" s="10">
        <v>465</v>
      </c>
      <c r="G2636" s="10">
        <v>507</v>
      </c>
      <c r="H2636" s="11">
        <f>SUMIFS(AA:AA,$A:$A,EOMONTH($A2636,-1),$B:$B,$B2636)</f>
        <v>157</v>
      </c>
      <c r="I2636" s="63">
        <f>ROUND(SUMIFS(AC:AC,$A:$A,EOMONTH($A2636,-1),$B:$B,$B2636),2)</f>
        <v>107.26</v>
      </c>
      <c r="J2636" s="11">
        <f>SUMIFS(AB:AB,$A:$A,EOMONTH($A2636,-1),$B:$B,$B2636)</f>
        <v>9029.2900000000009</v>
      </c>
      <c r="K2636" s="13">
        <v>0</v>
      </c>
      <c r="L2636" s="25">
        <v>0</v>
      </c>
      <c r="M2636" s="15">
        <v>0</v>
      </c>
      <c r="N2636" s="14">
        <v>0</v>
      </c>
      <c r="O2636" s="16">
        <v>-36</v>
      </c>
      <c r="P2636" s="16">
        <v>-2907</v>
      </c>
      <c r="Q2636" s="16">
        <v>0</v>
      </c>
      <c r="R2636" s="16">
        <f>Q2636*16.876/100</f>
        <v>0</v>
      </c>
      <c r="S2636" s="17">
        <f t="shared" si="287"/>
        <v>0</v>
      </c>
      <c r="T2636" s="16">
        <v>0</v>
      </c>
      <c r="U2636" s="18">
        <f t="shared" si="288"/>
        <v>79.599000000000004</v>
      </c>
      <c r="V2636" s="18">
        <f t="shared" si="289"/>
        <v>0</v>
      </c>
      <c r="W2636" s="18">
        <f t="shared" si="290"/>
        <v>0</v>
      </c>
      <c r="X2636" s="27"/>
      <c r="Y2636" s="19">
        <f t="shared" si="291"/>
        <v>0</v>
      </c>
      <c r="Z2636" s="18">
        <f t="shared" si="292"/>
        <v>-18.251999999999999</v>
      </c>
      <c r="AA2636" s="12">
        <v>193</v>
      </c>
      <c r="AB2636" s="12">
        <v>11099.7</v>
      </c>
      <c r="AC2636" s="28">
        <f>+I2636+Y2636-Z2636</f>
        <v>125.512</v>
      </c>
      <c r="AD2636" s="20">
        <f t="shared" si="293"/>
        <v>0</v>
      </c>
      <c r="AE2636">
        <v>0</v>
      </c>
    </row>
    <row r="2637" spans="1:31" x14ac:dyDescent="0.25">
      <c r="A2637" s="9">
        <v>45138</v>
      </c>
      <c r="B2637" s="10" t="s">
        <v>727</v>
      </c>
      <c r="C2637" s="10" t="s">
        <v>213</v>
      </c>
      <c r="D2637" s="10" t="s">
        <v>40</v>
      </c>
      <c r="E2637" s="10" t="s">
        <v>30</v>
      </c>
      <c r="F2637" s="10">
        <v>415</v>
      </c>
      <c r="G2637" s="10">
        <v>452</v>
      </c>
      <c r="H2637" s="11">
        <f>SUMIFS(AA:AA,$A:$A,EOMONTH($A2637,-1),$B:$B,$B2637)</f>
        <v>2292</v>
      </c>
      <c r="I2637" s="63">
        <f>ROUND(SUMIFS(AC:AC,$A:$A,EOMONTH($A2637,-1),$B:$B,$B2637),2)</f>
        <v>1125.28</v>
      </c>
      <c r="J2637" s="11">
        <f>SUMIFS(AB:AB,$A:$A,EOMONTH($A2637,-1),$B:$B,$B2637)</f>
        <v>119163.06</v>
      </c>
      <c r="K2637" s="13">
        <v>0</v>
      </c>
      <c r="L2637" s="25">
        <v>0</v>
      </c>
      <c r="M2637" s="15">
        <v>0</v>
      </c>
      <c r="N2637" s="14">
        <v>0</v>
      </c>
      <c r="O2637" s="16">
        <v>0</v>
      </c>
      <c r="P2637" s="16">
        <v>0</v>
      </c>
      <c r="Q2637" s="16">
        <v>1875</v>
      </c>
      <c r="R2637" s="16">
        <f>Q2637*16.876/100</f>
        <v>316.42500000000001</v>
      </c>
      <c r="S2637" s="17">
        <f t="shared" si="287"/>
        <v>2191.4250000000002</v>
      </c>
      <c r="T2637" s="16">
        <v>97481.25</v>
      </c>
      <c r="U2637" s="18">
        <f t="shared" si="288"/>
        <v>1035.9839999999999</v>
      </c>
      <c r="V2637" s="18">
        <f t="shared" si="289"/>
        <v>0</v>
      </c>
      <c r="W2637" s="18">
        <f t="shared" si="290"/>
        <v>0</v>
      </c>
      <c r="X2637" s="27"/>
      <c r="Y2637" s="19">
        <f t="shared" si="291"/>
        <v>0</v>
      </c>
      <c r="Z2637" s="18">
        <f t="shared" si="292"/>
        <v>0</v>
      </c>
      <c r="AA2637" s="12">
        <v>417</v>
      </c>
      <c r="AB2637" s="12">
        <v>21680.19</v>
      </c>
      <c r="AC2637" s="28">
        <f>+I2637+Y2637-Z2637</f>
        <v>1125.28</v>
      </c>
      <c r="AD2637" s="20">
        <f t="shared" si="293"/>
        <v>0</v>
      </c>
      <c r="AE2637">
        <v>0</v>
      </c>
    </row>
    <row r="2638" spans="1:31" x14ac:dyDescent="0.25">
      <c r="A2638" s="9">
        <v>45138</v>
      </c>
      <c r="B2638" s="10" t="s">
        <v>728</v>
      </c>
      <c r="C2638" s="10" t="s">
        <v>213</v>
      </c>
      <c r="D2638" s="10" t="s">
        <v>40</v>
      </c>
      <c r="E2638" s="10" t="s">
        <v>30</v>
      </c>
      <c r="F2638" s="10">
        <v>415</v>
      </c>
      <c r="G2638" s="10">
        <v>452</v>
      </c>
      <c r="H2638" s="11">
        <f>SUMIFS(AA:AA,$A:$A,EOMONTH($A2638,-1),$B:$B,$B2638)</f>
        <v>795</v>
      </c>
      <c r="I2638" s="63">
        <f>ROUND(SUMIFS(AC:AC,$A:$A,EOMONTH($A2638,-1),$B:$B,$B2638),2)</f>
        <v>387.7</v>
      </c>
      <c r="J2638" s="11">
        <f>SUMIFS(AB:AB,$A:$A,EOMONTH($A2638,-1),$B:$B,$B2638)</f>
        <v>41077.85</v>
      </c>
      <c r="K2638" s="13">
        <v>0</v>
      </c>
      <c r="L2638" s="25">
        <v>0</v>
      </c>
      <c r="M2638" s="15">
        <v>0</v>
      </c>
      <c r="N2638" s="14">
        <v>0</v>
      </c>
      <c r="O2638" s="16">
        <v>0</v>
      </c>
      <c r="P2638" s="16">
        <v>0</v>
      </c>
      <c r="Q2638" s="16">
        <v>0</v>
      </c>
      <c r="R2638" s="16">
        <f>Q2638*16.876/100</f>
        <v>0</v>
      </c>
      <c r="S2638" s="17">
        <f t="shared" si="287"/>
        <v>0</v>
      </c>
      <c r="T2638" s="16">
        <v>0</v>
      </c>
      <c r="U2638" s="18">
        <f t="shared" si="288"/>
        <v>359.34</v>
      </c>
      <c r="V2638" s="18">
        <f t="shared" si="289"/>
        <v>0</v>
      </c>
      <c r="W2638" s="18">
        <f t="shared" si="290"/>
        <v>0</v>
      </c>
      <c r="X2638" s="27"/>
      <c r="Y2638" s="19">
        <f t="shared" si="291"/>
        <v>0</v>
      </c>
      <c r="Z2638" s="18">
        <f t="shared" si="292"/>
        <v>0</v>
      </c>
      <c r="AA2638" s="12">
        <v>795</v>
      </c>
      <c r="AB2638" s="12">
        <v>41077.85</v>
      </c>
      <c r="AC2638" s="28">
        <f>+I2638+Y2638-Z2638</f>
        <v>387.7</v>
      </c>
      <c r="AD2638" s="20">
        <f t="shared" si="293"/>
        <v>0</v>
      </c>
      <c r="AE2638">
        <v>0</v>
      </c>
    </row>
    <row r="2639" spans="1:31" x14ac:dyDescent="0.25">
      <c r="A2639" s="9">
        <v>45138</v>
      </c>
      <c r="B2639" s="10" t="s">
        <v>729</v>
      </c>
      <c r="C2639" s="10" t="s">
        <v>213</v>
      </c>
      <c r="D2639" s="10" t="s">
        <v>40</v>
      </c>
      <c r="E2639" s="10" t="s">
        <v>30</v>
      </c>
      <c r="F2639" s="10">
        <v>415</v>
      </c>
      <c r="G2639" s="10">
        <v>452</v>
      </c>
      <c r="H2639" s="11">
        <f>SUMIFS(AA:AA,$A:$A,EOMONTH($A2639,-1),$B:$B,$B2639)</f>
        <v>807</v>
      </c>
      <c r="I2639" s="63">
        <f>ROUND(SUMIFS(AC:AC,$A:$A,EOMONTH($A2639,-1),$B:$B,$B2639),2)</f>
        <v>402.47</v>
      </c>
      <c r="J2639" s="11">
        <f>SUMIFS(AB:AB,$A:$A,EOMONTH($A2639,-1),$B:$B,$B2639)</f>
        <v>41857.14</v>
      </c>
      <c r="K2639" s="13">
        <v>0</v>
      </c>
      <c r="L2639" s="25">
        <v>0</v>
      </c>
      <c r="M2639" s="15">
        <v>0</v>
      </c>
      <c r="N2639" s="14">
        <v>0</v>
      </c>
      <c r="O2639" s="16">
        <v>0</v>
      </c>
      <c r="P2639" s="16">
        <v>0</v>
      </c>
      <c r="Q2639" s="16">
        <v>0</v>
      </c>
      <c r="R2639" s="16">
        <f>Q2639*16.876/100</f>
        <v>0</v>
      </c>
      <c r="S2639" s="17">
        <f t="shared" si="287"/>
        <v>0</v>
      </c>
      <c r="T2639" s="16">
        <v>0</v>
      </c>
      <c r="U2639" s="18">
        <f t="shared" si="288"/>
        <v>364.76400000000001</v>
      </c>
      <c r="V2639" s="18">
        <f t="shared" si="289"/>
        <v>0</v>
      </c>
      <c r="W2639" s="18">
        <f t="shared" si="290"/>
        <v>0</v>
      </c>
      <c r="X2639" s="27"/>
      <c r="Y2639" s="19">
        <f t="shared" si="291"/>
        <v>0</v>
      </c>
      <c r="Z2639" s="18">
        <f t="shared" si="292"/>
        <v>0</v>
      </c>
      <c r="AA2639" s="12">
        <v>807</v>
      </c>
      <c r="AB2639" s="12">
        <v>41857.14</v>
      </c>
      <c r="AC2639" s="28">
        <f>+I2639+Y2639-Z2639</f>
        <v>402.47</v>
      </c>
      <c r="AD2639" s="20">
        <f t="shared" si="293"/>
        <v>0</v>
      </c>
      <c r="AE2639">
        <v>0</v>
      </c>
    </row>
    <row r="2640" spans="1:31" x14ac:dyDescent="0.25">
      <c r="A2640" s="9">
        <v>45138</v>
      </c>
      <c r="B2640" s="10" t="s">
        <v>553</v>
      </c>
      <c r="C2640" s="10" t="s">
        <v>554</v>
      </c>
      <c r="D2640" s="10" t="s">
        <v>29</v>
      </c>
      <c r="E2640" s="10" t="s">
        <v>30</v>
      </c>
      <c r="F2640" s="10"/>
      <c r="G2640" s="10">
        <v>0</v>
      </c>
      <c r="H2640" s="11">
        <f>SUMIFS(AA:AA,$A:$A,EOMONTH($A2640,-1),$B:$B,$B2640)</f>
        <v>24</v>
      </c>
      <c r="I2640" s="63">
        <f>ROUND(SUMIFS(AC:AC,$A:$A,EOMONTH($A2640,-1),$B:$B,$B2640),2)</f>
        <v>1.08</v>
      </c>
      <c r="J2640" s="11">
        <f>SUMIFS(AB:AB,$A:$A,EOMONTH($A2640,-1),$B:$B,$B2640)</f>
        <v>3050.64</v>
      </c>
      <c r="K2640" s="13">
        <v>0</v>
      </c>
      <c r="L2640" s="25">
        <v>0</v>
      </c>
      <c r="M2640" s="15">
        <v>0</v>
      </c>
      <c r="N2640" s="14">
        <v>0</v>
      </c>
      <c r="O2640" s="16">
        <v>0</v>
      </c>
      <c r="P2640" s="16">
        <v>0</v>
      </c>
      <c r="Q2640" s="16">
        <v>0</v>
      </c>
      <c r="R2640" s="16">
        <f>Q2640*16.876/100</f>
        <v>0</v>
      </c>
      <c r="S2640" s="17">
        <f t="shared" si="287"/>
        <v>0</v>
      </c>
      <c r="T2640" s="16">
        <v>0</v>
      </c>
      <c r="U2640" s="18">
        <f t="shared" si="288"/>
        <v>0</v>
      </c>
      <c r="V2640" s="18">
        <f t="shared" si="289"/>
        <v>0</v>
      </c>
      <c r="W2640" s="18">
        <f t="shared" si="290"/>
        <v>0</v>
      </c>
      <c r="X2640" s="27"/>
      <c r="Y2640" s="19">
        <f t="shared" si="291"/>
        <v>0</v>
      </c>
      <c r="Z2640" s="18">
        <f t="shared" si="292"/>
        <v>0</v>
      </c>
      <c r="AA2640" s="12">
        <v>24</v>
      </c>
      <c r="AB2640" s="12">
        <v>3050.64</v>
      </c>
      <c r="AC2640" s="28">
        <f>+I2640+Y2640-Z2640</f>
        <v>1.08</v>
      </c>
      <c r="AD2640" s="20">
        <f t="shared" si="293"/>
        <v>0</v>
      </c>
      <c r="AE2640">
        <v>0</v>
      </c>
    </row>
    <row r="2641" spans="1:31" x14ac:dyDescent="0.25">
      <c r="A2641" s="9">
        <v>45138</v>
      </c>
      <c r="B2641" s="10" t="s">
        <v>555</v>
      </c>
      <c r="C2641" s="10" t="s">
        <v>554</v>
      </c>
      <c r="D2641" s="10" t="s">
        <v>29</v>
      </c>
      <c r="E2641" s="10" t="s">
        <v>30</v>
      </c>
      <c r="F2641" s="10"/>
      <c r="G2641" s="10">
        <v>0</v>
      </c>
      <c r="H2641" s="11">
        <f>SUMIFS(AA:AA,$A:$A,EOMONTH($A2641,-1),$B:$B,$B2641)</f>
        <v>24</v>
      </c>
      <c r="I2641" s="63">
        <f>ROUND(SUMIFS(AC:AC,$A:$A,EOMONTH($A2641,-1),$B:$B,$B2641),2)</f>
        <v>1.08</v>
      </c>
      <c r="J2641" s="11">
        <f>SUMIFS(AB:AB,$A:$A,EOMONTH($A2641,-1),$B:$B,$B2641)</f>
        <v>3050.64</v>
      </c>
      <c r="K2641" s="13">
        <v>0</v>
      </c>
      <c r="L2641" s="25">
        <v>0</v>
      </c>
      <c r="M2641" s="15">
        <v>0</v>
      </c>
      <c r="N2641" s="14">
        <v>0</v>
      </c>
      <c r="O2641" s="16">
        <v>0</v>
      </c>
      <c r="P2641" s="16">
        <v>0</v>
      </c>
      <c r="Q2641" s="16">
        <v>0</v>
      </c>
      <c r="R2641" s="16">
        <f>Q2641*16.876/100</f>
        <v>0</v>
      </c>
      <c r="S2641" s="17">
        <f t="shared" si="287"/>
        <v>0</v>
      </c>
      <c r="T2641" s="16">
        <v>0</v>
      </c>
      <c r="U2641" s="18">
        <f t="shared" si="288"/>
        <v>0</v>
      </c>
      <c r="V2641" s="18">
        <f t="shared" si="289"/>
        <v>0</v>
      </c>
      <c r="W2641" s="18">
        <f t="shared" si="290"/>
        <v>0</v>
      </c>
      <c r="X2641" s="27"/>
      <c r="Y2641" s="19">
        <f t="shared" si="291"/>
        <v>0</v>
      </c>
      <c r="Z2641" s="18">
        <f t="shared" si="292"/>
        <v>0</v>
      </c>
      <c r="AA2641" s="12">
        <v>24</v>
      </c>
      <c r="AB2641" s="12">
        <v>3050.64</v>
      </c>
      <c r="AC2641" s="28">
        <f>+I2641+Y2641-Z2641</f>
        <v>1.08</v>
      </c>
      <c r="AD2641" s="20">
        <f t="shared" si="293"/>
        <v>0</v>
      </c>
      <c r="AE2641">
        <v>0</v>
      </c>
    </row>
    <row r="2642" spans="1:31" x14ac:dyDescent="0.25">
      <c r="A2642" s="9">
        <v>45138</v>
      </c>
      <c r="B2642" s="10" t="s">
        <v>782</v>
      </c>
      <c r="C2642" s="10" t="s">
        <v>541</v>
      </c>
      <c r="D2642" s="10" t="s">
        <v>40</v>
      </c>
      <c r="E2642" s="10" t="s">
        <v>30</v>
      </c>
      <c r="F2642" s="10">
        <v>70</v>
      </c>
      <c r="G2642" s="10">
        <v>76</v>
      </c>
      <c r="H2642" s="11">
        <f>SUMIFS(AA:AA,$A:$A,EOMONTH($A2642,-1),$B:$B,$B2642)</f>
        <v>0</v>
      </c>
      <c r="I2642" s="63">
        <f>ROUND(SUMIFS(AC:AC,$A:$A,EOMONTH($A2642,-1),$B:$B,$B2642),2)</f>
        <v>0</v>
      </c>
      <c r="J2642" s="11">
        <f>SUMIFS(AB:AB,$A:$A,EOMONTH($A2642,-1),$B:$B,$B2642)</f>
        <v>0</v>
      </c>
      <c r="K2642" s="13">
        <v>0</v>
      </c>
      <c r="L2642" s="25">
        <v>0</v>
      </c>
      <c r="M2642" s="15">
        <v>2088</v>
      </c>
      <c r="N2642" s="14">
        <v>22183.06</v>
      </c>
      <c r="O2642" s="16">
        <v>2088</v>
      </c>
      <c r="P2642" s="16">
        <v>76086.720000000001</v>
      </c>
      <c r="Q2642" s="16">
        <v>0</v>
      </c>
      <c r="R2642" s="16">
        <f>Q2642*16.876/100</f>
        <v>0</v>
      </c>
      <c r="S2642" s="17">
        <f t="shared" si="287"/>
        <v>0</v>
      </c>
      <c r="T2642" s="16">
        <v>0</v>
      </c>
      <c r="U2642" s="18">
        <f t="shared" si="288"/>
        <v>0</v>
      </c>
      <c r="V2642" s="18">
        <f t="shared" si="289"/>
        <v>146.16</v>
      </c>
      <c r="W2642" s="18">
        <f t="shared" si="290"/>
        <v>24.538802399999998</v>
      </c>
      <c r="X2642" s="27"/>
      <c r="Y2642" s="19">
        <f t="shared" si="291"/>
        <v>170.69880240000001</v>
      </c>
      <c r="Z2642" s="18">
        <f t="shared" si="292"/>
        <v>158.68799999999999</v>
      </c>
      <c r="AA2642" s="12">
        <v>0</v>
      </c>
      <c r="AB2642" s="12">
        <v>0</v>
      </c>
      <c r="AC2642" s="28">
        <f>+I2642+Y2642-Z2642</f>
        <v>12.010802400000017</v>
      </c>
      <c r="AD2642" s="20">
        <f t="shared" si="293"/>
        <v>0</v>
      </c>
      <c r="AE2642">
        <v>0</v>
      </c>
    </row>
    <row r="2643" spans="1:31" x14ac:dyDescent="0.25">
      <c r="A2643" s="9">
        <v>45138</v>
      </c>
      <c r="B2643" s="10" t="s">
        <v>783</v>
      </c>
      <c r="C2643" s="10" t="s">
        <v>541</v>
      </c>
      <c r="D2643" s="10" t="s">
        <v>40</v>
      </c>
      <c r="E2643" s="10" t="s">
        <v>30</v>
      </c>
      <c r="F2643" s="10">
        <v>80</v>
      </c>
      <c r="G2643" s="10">
        <v>87</v>
      </c>
      <c r="H2643" s="11">
        <f>SUMIFS(AA:AA,$A:$A,EOMONTH($A2643,-1),$B:$B,$B2643)</f>
        <v>0</v>
      </c>
      <c r="I2643" s="63">
        <f>ROUND(SUMIFS(AC:AC,$A:$A,EOMONTH($A2643,-1),$B:$B,$B2643),2)</f>
        <v>0</v>
      </c>
      <c r="J2643" s="11">
        <f>SUMIFS(AB:AB,$A:$A,EOMONTH($A2643,-1),$B:$B,$B2643)</f>
        <v>0</v>
      </c>
      <c r="K2643" s="13">
        <v>0</v>
      </c>
      <c r="L2643" s="25">
        <v>0</v>
      </c>
      <c r="M2643" s="15">
        <v>1032</v>
      </c>
      <c r="N2643" s="14">
        <v>18379.55</v>
      </c>
      <c r="O2643" s="16">
        <v>1032</v>
      </c>
      <c r="P2643" s="16">
        <v>43736.160000000003</v>
      </c>
      <c r="Q2643" s="16">
        <v>0</v>
      </c>
      <c r="R2643" s="16">
        <f>Q2643*16.876/100</f>
        <v>0</v>
      </c>
      <c r="S2643" s="17">
        <f t="shared" si="287"/>
        <v>0</v>
      </c>
      <c r="T2643" s="16">
        <v>0</v>
      </c>
      <c r="U2643" s="18">
        <f t="shared" si="288"/>
        <v>0</v>
      </c>
      <c r="V2643" s="18">
        <f t="shared" si="289"/>
        <v>82.56</v>
      </c>
      <c r="W2643" s="18">
        <f t="shared" si="290"/>
        <v>13.860998400000001</v>
      </c>
      <c r="X2643" s="27"/>
      <c r="Y2643" s="19">
        <f t="shared" si="291"/>
        <v>96.420998400000002</v>
      </c>
      <c r="Z2643" s="18">
        <f t="shared" si="292"/>
        <v>89.784000000000006</v>
      </c>
      <c r="AA2643" s="12">
        <v>0</v>
      </c>
      <c r="AB2643" s="12">
        <v>0</v>
      </c>
      <c r="AC2643" s="28">
        <f>+I2643+Y2643-Z2643</f>
        <v>6.636998399999996</v>
      </c>
      <c r="AD2643" s="20">
        <f t="shared" si="293"/>
        <v>0</v>
      </c>
      <c r="AE2643">
        <v>0</v>
      </c>
    </row>
    <row r="2644" spans="1:31" x14ac:dyDescent="0.25">
      <c r="A2644" s="59">
        <v>45138</v>
      </c>
      <c r="B2644" s="60" t="s">
        <v>748</v>
      </c>
      <c r="C2644" s="60" t="s">
        <v>108</v>
      </c>
      <c r="D2644" s="60" t="s">
        <v>29</v>
      </c>
      <c r="E2644" s="60" t="s">
        <v>30</v>
      </c>
      <c r="F2644" s="10"/>
      <c r="G2644" s="10"/>
      <c r="H2644" s="11"/>
      <c r="I2644" s="63">
        <f>ROUND(SUMIFS(AC:AC,$A:$A,EOMONTH($A2644,-1),$B:$B,$B2644),2)</f>
        <v>0</v>
      </c>
      <c r="J2644" s="11"/>
      <c r="K2644" s="13"/>
      <c r="L2644" s="25"/>
      <c r="M2644" s="15"/>
      <c r="N2644" s="14"/>
      <c r="O2644" s="16"/>
      <c r="P2644" s="16"/>
      <c r="Q2644" s="16"/>
      <c r="R2644" s="16"/>
      <c r="S2644" s="17">
        <f t="shared" si="287"/>
        <v>0</v>
      </c>
      <c r="T2644" s="16"/>
      <c r="U2644" s="18">
        <f t="shared" si="288"/>
        <v>0</v>
      </c>
      <c r="V2644" s="18">
        <f t="shared" si="289"/>
        <v>0</v>
      </c>
      <c r="W2644" s="18">
        <f t="shared" si="290"/>
        <v>0</v>
      </c>
      <c r="X2644" s="27"/>
      <c r="Y2644" s="19">
        <f t="shared" si="291"/>
        <v>0</v>
      </c>
      <c r="Z2644" s="18">
        <f t="shared" si="292"/>
        <v>0</v>
      </c>
      <c r="AA2644" s="12"/>
      <c r="AB2644" s="12"/>
      <c r="AC2644" s="28">
        <f>+I2644+Y2644-Z2644</f>
        <v>0</v>
      </c>
      <c r="AD2644" s="20">
        <f t="shared" si="293"/>
        <v>0</v>
      </c>
      <c r="AE2644">
        <v>0</v>
      </c>
    </row>
    <row r="2645" spans="1:31" x14ac:dyDescent="0.25">
      <c r="A2645" s="9">
        <v>45138</v>
      </c>
      <c r="B2645" s="10" t="s">
        <v>730</v>
      </c>
      <c r="C2645" s="10" t="s">
        <v>28</v>
      </c>
      <c r="D2645" s="10" t="s">
        <v>29</v>
      </c>
      <c r="E2645" s="10" t="s">
        <v>30</v>
      </c>
      <c r="F2645" s="10"/>
      <c r="G2645" s="10">
        <v>0</v>
      </c>
      <c r="H2645" s="11">
        <f>SUMIFS(AA:AA,$A:$A,EOMONTH($A2645,-1),$B:$B,$B2645)</f>
        <v>1648</v>
      </c>
      <c r="I2645" s="63">
        <f>ROUND(SUMIFS(AC:AC,$A:$A,EOMONTH($A2645,-1),$B:$B,$B2645),2)</f>
        <v>0</v>
      </c>
      <c r="J2645" s="11">
        <f>SUMIFS(AB:AB,$A:$A,EOMONTH($A2645,-1),$B:$B,$B2645)</f>
        <v>1272.1400000000001</v>
      </c>
      <c r="K2645" s="13">
        <v>0</v>
      </c>
      <c r="L2645" s="25">
        <v>0</v>
      </c>
      <c r="M2645" s="15">
        <v>880</v>
      </c>
      <c r="N2645" s="14">
        <v>676.65</v>
      </c>
      <c r="O2645" s="16">
        <v>0</v>
      </c>
      <c r="P2645" s="16">
        <v>0</v>
      </c>
      <c r="Q2645" s="16">
        <v>925</v>
      </c>
      <c r="R2645" s="16">
        <f>Q2645*16.876/100</f>
        <v>156.10300000000001</v>
      </c>
      <c r="S2645" s="17">
        <f t="shared" si="287"/>
        <v>1081.1030000000001</v>
      </c>
      <c r="T2645" s="16">
        <v>712.25</v>
      </c>
      <c r="U2645" s="18">
        <f t="shared" si="288"/>
        <v>0</v>
      </c>
      <c r="V2645" s="18">
        <f t="shared" si="289"/>
        <v>0</v>
      </c>
      <c r="W2645" s="18">
        <f t="shared" si="290"/>
        <v>0</v>
      </c>
      <c r="X2645" s="27"/>
      <c r="Y2645" s="19">
        <f t="shared" si="291"/>
        <v>0</v>
      </c>
      <c r="Z2645" s="18">
        <f t="shared" si="292"/>
        <v>0</v>
      </c>
      <c r="AA2645" s="12">
        <v>1603</v>
      </c>
      <c r="AB2645" s="12">
        <v>1235.05</v>
      </c>
      <c r="AC2645" s="28">
        <f>+I2645+Y2645-Z2645</f>
        <v>0</v>
      </c>
      <c r="AD2645" s="20">
        <f t="shared" si="293"/>
        <v>0</v>
      </c>
      <c r="AE2645">
        <v>0</v>
      </c>
    </row>
    <row r="2646" spans="1:31" x14ac:dyDescent="0.25">
      <c r="A2646" s="9">
        <v>45138</v>
      </c>
      <c r="B2646" s="10" t="s">
        <v>731</v>
      </c>
      <c r="C2646" s="10" t="s">
        <v>28</v>
      </c>
      <c r="D2646" s="10" t="s">
        <v>29</v>
      </c>
      <c r="E2646" s="10" t="s">
        <v>30</v>
      </c>
      <c r="F2646" s="10"/>
      <c r="G2646" s="10">
        <v>0</v>
      </c>
      <c r="H2646" s="11">
        <f>SUMIFS(AA:AA,$A:$A,EOMONTH($A2646,-1),$B:$B,$B2646)</f>
        <v>1620</v>
      </c>
      <c r="I2646" s="63">
        <f>ROUND(SUMIFS(AC:AC,$A:$A,EOMONTH($A2646,-1),$B:$B,$B2646),2)</f>
        <v>0</v>
      </c>
      <c r="J2646" s="11">
        <f>SUMIFS(AB:AB,$A:$A,EOMONTH($A2646,-1),$B:$B,$B2646)</f>
        <v>1240.48</v>
      </c>
      <c r="K2646" s="13">
        <v>0</v>
      </c>
      <c r="L2646" s="25">
        <v>0</v>
      </c>
      <c r="M2646" s="15">
        <v>740</v>
      </c>
      <c r="N2646" s="14">
        <v>563.24</v>
      </c>
      <c r="O2646" s="16">
        <v>0</v>
      </c>
      <c r="P2646" s="16">
        <v>0</v>
      </c>
      <c r="Q2646" s="16">
        <v>900</v>
      </c>
      <c r="R2646" s="16">
        <f>Q2646*16.876/100</f>
        <v>151.88400000000001</v>
      </c>
      <c r="S2646" s="17">
        <f t="shared" si="287"/>
        <v>1051.884</v>
      </c>
      <c r="T2646" s="16">
        <v>691</v>
      </c>
      <c r="U2646" s="18">
        <f t="shared" si="288"/>
        <v>0</v>
      </c>
      <c r="V2646" s="18">
        <f t="shared" si="289"/>
        <v>0</v>
      </c>
      <c r="W2646" s="18">
        <f t="shared" si="290"/>
        <v>0</v>
      </c>
      <c r="X2646" s="27"/>
      <c r="Y2646" s="19">
        <f t="shared" si="291"/>
        <v>0</v>
      </c>
      <c r="Z2646" s="18">
        <f t="shared" si="292"/>
        <v>0</v>
      </c>
      <c r="AA2646" s="12">
        <v>1460</v>
      </c>
      <c r="AB2646" s="12">
        <v>1114.97</v>
      </c>
      <c r="AC2646" s="28">
        <f>+I2646+Y2646-Z2646</f>
        <v>0</v>
      </c>
      <c r="AD2646" s="20">
        <f t="shared" si="293"/>
        <v>0</v>
      </c>
      <c r="AE2646">
        <v>0</v>
      </c>
    </row>
    <row r="2647" spans="1:31" x14ac:dyDescent="0.25">
      <c r="A2647" s="9">
        <v>45138</v>
      </c>
      <c r="B2647" s="10" t="s">
        <v>749</v>
      </c>
      <c r="C2647" s="10" t="s">
        <v>105</v>
      </c>
      <c r="D2647" s="10" t="s">
        <v>29</v>
      </c>
      <c r="E2647" s="10" t="s">
        <v>30</v>
      </c>
      <c r="F2647" s="10"/>
      <c r="G2647" s="10">
        <v>0</v>
      </c>
      <c r="H2647" s="11">
        <f>SUMIFS(AA:AA,$A:$A,EOMONTH($A2647,-1),$B:$B,$B2647)</f>
        <v>7240</v>
      </c>
      <c r="I2647" s="63">
        <f>ROUND(SUMIFS(AC:AC,$A:$A,EOMONTH($A2647,-1),$B:$B,$B2647),2)</f>
        <v>0</v>
      </c>
      <c r="J2647" s="11">
        <f>SUMIFS(AB:AB,$A:$A,EOMONTH($A2647,-1),$B:$B,$B2647)</f>
        <v>5379.01</v>
      </c>
      <c r="K2647" s="13">
        <v>0</v>
      </c>
      <c r="L2647" s="25">
        <v>0</v>
      </c>
      <c r="M2647" s="15">
        <v>0</v>
      </c>
      <c r="N2647" s="14">
        <v>0</v>
      </c>
      <c r="O2647" s="16">
        <v>0</v>
      </c>
      <c r="P2647" s="16">
        <v>0</v>
      </c>
      <c r="Q2647" s="16">
        <v>0</v>
      </c>
      <c r="R2647" s="16">
        <f>Q2647*16.876/100</f>
        <v>0</v>
      </c>
      <c r="S2647" s="17">
        <f t="shared" si="287"/>
        <v>0</v>
      </c>
      <c r="T2647" s="16">
        <v>0</v>
      </c>
      <c r="U2647" s="18">
        <f t="shared" si="288"/>
        <v>0</v>
      </c>
      <c r="V2647" s="18">
        <f t="shared" si="289"/>
        <v>0</v>
      </c>
      <c r="W2647" s="18">
        <f t="shared" si="290"/>
        <v>0</v>
      </c>
      <c r="X2647" s="27"/>
      <c r="Y2647" s="19">
        <f t="shared" si="291"/>
        <v>0</v>
      </c>
      <c r="Z2647" s="18">
        <f t="shared" si="292"/>
        <v>0</v>
      </c>
      <c r="AA2647" s="12">
        <v>7240</v>
      </c>
      <c r="AB2647" s="12">
        <v>5379.01</v>
      </c>
      <c r="AC2647" s="28">
        <f>+I2647+Y2647-Z2647</f>
        <v>0</v>
      </c>
      <c r="AD2647" s="20">
        <f t="shared" si="293"/>
        <v>0</v>
      </c>
      <c r="AE2647">
        <v>0</v>
      </c>
    </row>
    <row r="2648" spans="1:31" x14ac:dyDescent="0.25">
      <c r="A2648" s="9">
        <v>45138</v>
      </c>
      <c r="B2648" s="10" t="s">
        <v>750</v>
      </c>
      <c r="C2648" s="10" t="s">
        <v>105</v>
      </c>
      <c r="D2648" s="10" t="s">
        <v>29</v>
      </c>
      <c r="E2648" s="10" t="s">
        <v>30</v>
      </c>
      <c r="F2648" s="10"/>
      <c r="G2648" s="10">
        <v>0</v>
      </c>
      <c r="H2648" s="11">
        <f>SUMIFS(AA:AA,$A:$A,EOMONTH($A2648,-1),$B:$B,$B2648)</f>
        <v>1608</v>
      </c>
      <c r="I2648" s="63">
        <f>ROUND(SUMIFS(AC:AC,$A:$A,EOMONTH($A2648,-1),$B:$B,$B2648),2)</f>
        <v>0</v>
      </c>
      <c r="J2648" s="11">
        <f>SUMIFS(AB:AB,$A:$A,EOMONTH($A2648,-1),$B:$B,$B2648)</f>
        <v>1240.95</v>
      </c>
      <c r="K2648" s="13">
        <v>0</v>
      </c>
      <c r="L2648" s="25">
        <v>0</v>
      </c>
      <c r="M2648" s="15">
        <v>0</v>
      </c>
      <c r="N2648" s="14">
        <v>0</v>
      </c>
      <c r="O2648" s="16">
        <v>0</v>
      </c>
      <c r="P2648" s="16">
        <v>0</v>
      </c>
      <c r="Q2648" s="16">
        <v>900</v>
      </c>
      <c r="R2648" s="16">
        <f>Q2648*16.876/100</f>
        <v>151.88400000000001</v>
      </c>
      <c r="S2648" s="17">
        <f t="shared" si="287"/>
        <v>1051.884</v>
      </c>
      <c r="T2648" s="16">
        <v>693</v>
      </c>
      <c r="U2648" s="18">
        <f t="shared" si="288"/>
        <v>0</v>
      </c>
      <c r="V2648" s="18">
        <f t="shared" si="289"/>
        <v>0</v>
      </c>
      <c r="W2648" s="18">
        <f t="shared" si="290"/>
        <v>0</v>
      </c>
      <c r="X2648" s="27"/>
      <c r="Y2648" s="19">
        <f t="shared" si="291"/>
        <v>0</v>
      </c>
      <c r="Z2648" s="18">
        <f t="shared" si="292"/>
        <v>0</v>
      </c>
      <c r="AA2648" s="12">
        <v>708</v>
      </c>
      <c r="AB2648" s="12">
        <v>546.39</v>
      </c>
      <c r="AC2648" s="28">
        <f>+I2648+Y2648-Z2648</f>
        <v>0</v>
      </c>
      <c r="AD2648" s="20">
        <f t="shared" si="293"/>
        <v>0</v>
      </c>
      <c r="AE2648">
        <v>0</v>
      </c>
    </row>
    <row r="2649" spans="1:31" x14ac:dyDescent="0.25">
      <c r="A2649" s="9">
        <v>45138</v>
      </c>
      <c r="B2649" s="10" t="s">
        <v>732</v>
      </c>
      <c r="C2649" s="10" t="s">
        <v>105</v>
      </c>
      <c r="D2649" s="10" t="s">
        <v>29</v>
      </c>
      <c r="E2649" s="10" t="s">
        <v>30</v>
      </c>
      <c r="F2649" s="10"/>
      <c r="G2649" s="10">
        <v>0</v>
      </c>
      <c r="H2649" s="11">
        <f>SUMIFS(AA:AA,$A:$A,EOMONTH($A2649,-1),$B:$B,$B2649)</f>
        <v>0</v>
      </c>
      <c r="I2649" s="63">
        <f>ROUND(SUMIFS(AC:AC,$A:$A,EOMONTH($A2649,-1),$B:$B,$B2649),2)</f>
        <v>0</v>
      </c>
      <c r="J2649" s="11">
        <f>SUMIFS(AB:AB,$A:$A,EOMONTH($A2649,-1),$B:$B,$B2649)</f>
        <v>0</v>
      </c>
      <c r="K2649" s="13">
        <v>0</v>
      </c>
      <c r="L2649" s="25">
        <v>0</v>
      </c>
      <c r="M2649" s="15">
        <v>600</v>
      </c>
      <c r="N2649" s="14">
        <v>451.54</v>
      </c>
      <c r="O2649" s="16">
        <v>0</v>
      </c>
      <c r="P2649" s="16">
        <v>0</v>
      </c>
      <c r="Q2649" s="16">
        <v>100</v>
      </c>
      <c r="R2649" s="16">
        <f>Q2649*16.876/100</f>
        <v>16.876000000000001</v>
      </c>
      <c r="S2649" s="17">
        <f t="shared" si="287"/>
        <v>116.876</v>
      </c>
      <c r="T2649" s="16">
        <v>75</v>
      </c>
      <c r="U2649" s="18">
        <f t="shared" si="288"/>
        <v>0</v>
      </c>
      <c r="V2649" s="18">
        <f t="shared" si="289"/>
        <v>0</v>
      </c>
      <c r="W2649" s="18">
        <f t="shared" si="290"/>
        <v>0</v>
      </c>
      <c r="X2649" s="27"/>
      <c r="Y2649" s="19">
        <f t="shared" si="291"/>
        <v>0</v>
      </c>
      <c r="Z2649" s="18">
        <f t="shared" si="292"/>
        <v>0</v>
      </c>
      <c r="AA2649" s="12">
        <v>500</v>
      </c>
      <c r="AB2649" s="12">
        <v>376.28</v>
      </c>
      <c r="AC2649" s="28">
        <f>+I2649+Y2649-Z2649</f>
        <v>0</v>
      </c>
      <c r="AD2649" s="20">
        <f t="shared" si="293"/>
        <v>0</v>
      </c>
      <c r="AE2649">
        <v>0</v>
      </c>
    </row>
    <row r="2650" spans="1:31" x14ac:dyDescent="0.25">
      <c r="A2650" s="9">
        <v>45138</v>
      </c>
      <c r="B2650" s="10" t="s">
        <v>751</v>
      </c>
      <c r="C2650" s="10" t="s">
        <v>105</v>
      </c>
      <c r="D2650" s="10" t="s">
        <v>29</v>
      </c>
      <c r="E2650" s="10" t="s">
        <v>30</v>
      </c>
      <c r="F2650" s="10"/>
      <c r="G2650" s="10">
        <v>0</v>
      </c>
      <c r="H2650" s="11">
        <f>SUMIFS(AA:AA,$A:$A,EOMONTH($A2650,-1),$B:$B,$B2650)</f>
        <v>1648</v>
      </c>
      <c r="I2650" s="63">
        <f>ROUND(SUMIFS(AC:AC,$A:$A,EOMONTH($A2650,-1),$B:$B,$B2650),2)</f>
        <v>0</v>
      </c>
      <c r="J2650" s="11">
        <f>SUMIFS(AB:AB,$A:$A,EOMONTH($A2650,-1),$B:$B,$B2650)</f>
        <v>1247.24</v>
      </c>
      <c r="K2650" s="13">
        <v>0</v>
      </c>
      <c r="L2650" s="25">
        <v>0</v>
      </c>
      <c r="M2650" s="15">
        <v>0</v>
      </c>
      <c r="N2650" s="14">
        <v>0</v>
      </c>
      <c r="O2650" s="16">
        <v>0</v>
      </c>
      <c r="P2650" s="16">
        <v>0</v>
      </c>
      <c r="Q2650" s="16">
        <v>1000</v>
      </c>
      <c r="R2650" s="16">
        <f>Q2650*16.876/100</f>
        <v>168.76</v>
      </c>
      <c r="S2650" s="17">
        <f t="shared" si="287"/>
        <v>1168.76</v>
      </c>
      <c r="T2650" s="16">
        <v>760</v>
      </c>
      <c r="U2650" s="18">
        <f t="shared" si="288"/>
        <v>0</v>
      </c>
      <c r="V2650" s="18">
        <f t="shared" si="289"/>
        <v>0</v>
      </c>
      <c r="W2650" s="18">
        <f t="shared" si="290"/>
        <v>0</v>
      </c>
      <c r="X2650" s="27"/>
      <c r="Y2650" s="19">
        <f t="shared" si="291"/>
        <v>0</v>
      </c>
      <c r="Z2650" s="18">
        <f t="shared" si="292"/>
        <v>0</v>
      </c>
      <c r="AA2650" s="12">
        <v>648</v>
      </c>
      <c r="AB2650" s="12">
        <v>490.42</v>
      </c>
      <c r="AC2650" s="28">
        <f>+I2650+Y2650-Z2650</f>
        <v>0</v>
      </c>
      <c r="AD2650" s="20">
        <f t="shared" si="293"/>
        <v>0</v>
      </c>
      <c r="AE2650">
        <v>0</v>
      </c>
    </row>
    <row r="2651" spans="1:31" x14ac:dyDescent="0.25">
      <c r="A2651" s="9">
        <v>45138</v>
      </c>
      <c r="B2651" s="10" t="s">
        <v>752</v>
      </c>
      <c r="C2651" s="10" t="s">
        <v>282</v>
      </c>
      <c r="D2651" s="10" t="s">
        <v>29</v>
      </c>
      <c r="E2651" s="10" t="s">
        <v>30</v>
      </c>
      <c r="F2651" s="10"/>
      <c r="G2651" s="10">
        <v>0</v>
      </c>
      <c r="H2651" s="11">
        <f>SUMIFS(AA:AA,$A:$A,EOMONTH($A2651,-1),$B:$B,$B2651)</f>
        <v>0</v>
      </c>
      <c r="I2651" s="63">
        <f>ROUND(SUMIFS(AC:AC,$A:$A,EOMONTH($A2651,-1),$B:$B,$B2651),2)</f>
        <v>0</v>
      </c>
      <c r="J2651" s="11">
        <f>SUMIFS(AB:AB,$A:$A,EOMONTH($A2651,-1),$B:$B,$B2651)</f>
        <v>0</v>
      </c>
      <c r="K2651" s="13">
        <v>0</v>
      </c>
      <c r="L2651" s="25">
        <v>0</v>
      </c>
      <c r="M2651" s="15">
        <v>460</v>
      </c>
      <c r="N2651" s="14">
        <v>348.95</v>
      </c>
      <c r="O2651" s="16">
        <v>0</v>
      </c>
      <c r="P2651" s="16">
        <v>0</v>
      </c>
      <c r="Q2651" s="16">
        <v>100</v>
      </c>
      <c r="R2651" s="16">
        <f>Q2651*16.876/100</f>
        <v>16.876000000000001</v>
      </c>
      <c r="S2651" s="17">
        <f t="shared" si="287"/>
        <v>116.876</v>
      </c>
      <c r="T2651" s="16">
        <v>76</v>
      </c>
      <c r="U2651" s="18">
        <f t="shared" si="288"/>
        <v>0</v>
      </c>
      <c r="V2651" s="18">
        <f t="shared" si="289"/>
        <v>0</v>
      </c>
      <c r="W2651" s="18">
        <f t="shared" si="290"/>
        <v>0</v>
      </c>
      <c r="X2651" s="27"/>
      <c r="Y2651" s="19">
        <f t="shared" si="291"/>
        <v>0</v>
      </c>
      <c r="Z2651" s="18">
        <f t="shared" si="292"/>
        <v>0</v>
      </c>
      <c r="AA2651" s="12">
        <v>360</v>
      </c>
      <c r="AB2651" s="12">
        <v>273.08999999999997</v>
      </c>
      <c r="AC2651" s="28">
        <f>+I2651+Y2651-Z2651</f>
        <v>0</v>
      </c>
      <c r="AD2651" s="20">
        <f t="shared" si="293"/>
        <v>0</v>
      </c>
      <c r="AE2651">
        <v>0</v>
      </c>
    </row>
    <row r="2652" spans="1:31" x14ac:dyDescent="0.25">
      <c r="A2652" s="9">
        <v>45138</v>
      </c>
      <c r="B2652" s="10" t="s">
        <v>558</v>
      </c>
      <c r="C2652" s="10" t="s">
        <v>28</v>
      </c>
      <c r="D2652" s="10" t="s">
        <v>29</v>
      </c>
      <c r="E2652" s="10" t="s">
        <v>30</v>
      </c>
      <c r="F2652" s="10"/>
      <c r="G2652" s="10">
        <v>0</v>
      </c>
      <c r="H2652" s="11">
        <f>SUMIFS(AA:AA,$A:$A,EOMONTH($A2652,-1),$B:$B,$B2652)</f>
        <v>7280</v>
      </c>
      <c r="I2652" s="63">
        <f>ROUND(SUMIFS(AC:AC,$A:$A,EOMONTH($A2652,-1),$B:$B,$B2652),2)</f>
        <v>219.43</v>
      </c>
      <c r="J2652" s="11">
        <f>SUMIFS(AB:AB,$A:$A,EOMONTH($A2652,-1),$B:$B,$B2652)</f>
        <v>40017.75</v>
      </c>
      <c r="K2652" s="13">
        <v>2420</v>
      </c>
      <c r="L2652" s="25">
        <v>13310</v>
      </c>
      <c r="M2652" s="15">
        <v>0</v>
      </c>
      <c r="N2652" s="14">
        <v>0</v>
      </c>
      <c r="O2652" s="16">
        <v>0</v>
      </c>
      <c r="P2652" s="16">
        <v>0</v>
      </c>
      <c r="Q2652" s="16">
        <v>4504</v>
      </c>
      <c r="R2652" s="16">
        <f>Q2652*16.876/100</f>
        <v>760.09504000000004</v>
      </c>
      <c r="S2652" s="17">
        <f t="shared" si="287"/>
        <v>5264.0950400000002</v>
      </c>
      <c r="T2652" s="16">
        <v>24772</v>
      </c>
      <c r="U2652" s="18">
        <f t="shared" si="288"/>
        <v>0</v>
      </c>
      <c r="V2652" s="18">
        <f t="shared" si="289"/>
        <v>0</v>
      </c>
      <c r="W2652" s="18">
        <f t="shared" si="290"/>
        <v>0</v>
      </c>
      <c r="X2652" s="27"/>
      <c r="Y2652" s="19">
        <f t="shared" si="291"/>
        <v>0</v>
      </c>
      <c r="Z2652" s="18">
        <f t="shared" si="292"/>
        <v>0</v>
      </c>
      <c r="AA2652" s="12">
        <v>5196</v>
      </c>
      <c r="AB2652" s="12">
        <v>28569.52</v>
      </c>
      <c r="AC2652" s="28">
        <f>+I2652+Y2652-Z2652</f>
        <v>219.43</v>
      </c>
      <c r="AD2652" s="20">
        <f t="shared" si="293"/>
        <v>0</v>
      </c>
      <c r="AE2652">
        <v>0</v>
      </c>
    </row>
    <row r="2653" spans="1:31" x14ac:dyDescent="0.25">
      <c r="A2653" s="9">
        <v>45138</v>
      </c>
      <c r="B2653" s="10" t="s">
        <v>559</v>
      </c>
      <c r="C2653" s="10" t="s">
        <v>560</v>
      </c>
      <c r="D2653" s="10" t="s">
        <v>29</v>
      </c>
      <c r="E2653" s="10" t="s">
        <v>30</v>
      </c>
      <c r="F2653" s="10"/>
      <c r="G2653" s="10">
        <v>0</v>
      </c>
      <c r="H2653" s="11">
        <f>SUMIFS(AA:AA,$A:$A,EOMONTH($A2653,-1),$B:$B,$B2653)</f>
        <v>300</v>
      </c>
      <c r="I2653" s="63">
        <f>ROUND(SUMIFS(AC:AC,$A:$A,EOMONTH($A2653,-1),$B:$B,$B2653),2)</f>
        <v>13.54</v>
      </c>
      <c r="J2653" s="11">
        <f>SUMIFS(AB:AB,$A:$A,EOMONTH($A2653,-1),$B:$B,$B2653)</f>
        <v>137295</v>
      </c>
      <c r="K2653" s="13">
        <v>0</v>
      </c>
      <c r="L2653" s="25">
        <v>0</v>
      </c>
      <c r="M2653" s="15">
        <v>0</v>
      </c>
      <c r="N2653" s="14">
        <v>0</v>
      </c>
      <c r="O2653" s="16">
        <v>0</v>
      </c>
      <c r="P2653" s="16">
        <v>0</v>
      </c>
      <c r="Q2653" s="16">
        <v>0</v>
      </c>
      <c r="R2653" s="16">
        <f>Q2653*16.876/100</f>
        <v>0</v>
      </c>
      <c r="S2653" s="17">
        <f t="shared" si="287"/>
        <v>0</v>
      </c>
      <c r="T2653" s="16">
        <v>0</v>
      </c>
      <c r="U2653" s="18">
        <f t="shared" si="288"/>
        <v>0</v>
      </c>
      <c r="V2653" s="18">
        <f t="shared" si="289"/>
        <v>0</v>
      </c>
      <c r="W2653" s="18">
        <f t="shared" si="290"/>
        <v>0</v>
      </c>
      <c r="X2653" s="27"/>
      <c r="Y2653" s="19">
        <f t="shared" si="291"/>
        <v>0</v>
      </c>
      <c r="Z2653" s="18">
        <f t="shared" si="292"/>
        <v>0</v>
      </c>
      <c r="AA2653" s="12">
        <v>300</v>
      </c>
      <c r="AB2653" s="12">
        <v>137295</v>
      </c>
      <c r="AC2653" s="28">
        <f>+I2653+Y2653-Z2653</f>
        <v>13.54</v>
      </c>
      <c r="AD2653" s="20">
        <f t="shared" si="293"/>
        <v>0</v>
      </c>
      <c r="AE2653">
        <v>0</v>
      </c>
    </row>
    <row r="2654" spans="1:31" x14ac:dyDescent="0.25">
      <c r="A2654" s="9">
        <v>45138</v>
      </c>
      <c r="B2654" s="10" t="s">
        <v>561</v>
      </c>
      <c r="C2654" s="10" t="s">
        <v>562</v>
      </c>
      <c r="D2654" s="10" t="s">
        <v>29</v>
      </c>
      <c r="E2654" s="10" t="s">
        <v>30</v>
      </c>
      <c r="F2654" s="10"/>
      <c r="G2654" s="10">
        <v>0</v>
      </c>
      <c r="H2654" s="11">
        <f>SUMIFS(AA:AA,$A:$A,EOMONTH($A2654,-1),$B:$B,$B2654)</f>
        <v>75</v>
      </c>
      <c r="I2654" s="63">
        <f>ROUND(SUMIFS(AC:AC,$A:$A,EOMONTH($A2654,-1),$B:$B,$B2654),2)</f>
        <v>3.39</v>
      </c>
      <c r="J2654" s="11">
        <f>SUMIFS(AB:AB,$A:$A,EOMONTH($A2654,-1),$B:$B,$B2654)</f>
        <v>14625</v>
      </c>
      <c r="K2654" s="13">
        <v>0</v>
      </c>
      <c r="L2654" s="25">
        <v>0</v>
      </c>
      <c r="M2654" s="15">
        <v>0</v>
      </c>
      <c r="N2654" s="14">
        <v>0</v>
      </c>
      <c r="O2654" s="16">
        <v>0</v>
      </c>
      <c r="P2654" s="16">
        <v>0</v>
      </c>
      <c r="Q2654" s="16">
        <v>0</v>
      </c>
      <c r="R2654" s="16">
        <f>Q2654*16.876/100</f>
        <v>0</v>
      </c>
      <c r="S2654" s="17">
        <f t="shared" si="287"/>
        <v>0</v>
      </c>
      <c r="T2654" s="16">
        <v>0</v>
      </c>
      <c r="U2654" s="18">
        <f t="shared" si="288"/>
        <v>0</v>
      </c>
      <c r="V2654" s="18">
        <f t="shared" si="289"/>
        <v>0</v>
      </c>
      <c r="W2654" s="18">
        <f t="shared" si="290"/>
        <v>0</v>
      </c>
      <c r="X2654" s="27"/>
      <c r="Y2654" s="19">
        <f t="shared" si="291"/>
        <v>0</v>
      </c>
      <c r="Z2654" s="18">
        <f t="shared" si="292"/>
        <v>0</v>
      </c>
      <c r="AA2654" s="12">
        <v>75</v>
      </c>
      <c r="AB2654" s="12">
        <v>14625</v>
      </c>
      <c r="AC2654" s="28">
        <f>+I2654+Y2654-Z2654</f>
        <v>3.39</v>
      </c>
      <c r="AD2654" s="20">
        <f t="shared" si="293"/>
        <v>0</v>
      </c>
      <c r="AE2654">
        <v>0</v>
      </c>
    </row>
    <row r="2655" spans="1:31" x14ac:dyDescent="0.25">
      <c r="A2655" s="9">
        <v>45138</v>
      </c>
      <c r="B2655" s="10" t="s">
        <v>753</v>
      </c>
      <c r="C2655" s="10" t="s">
        <v>213</v>
      </c>
      <c r="D2655" s="10" t="s">
        <v>40</v>
      </c>
      <c r="E2655" s="10" t="s">
        <v>30</v>
      </c>
      <c r="F2655" s="10">
        <v>1500</v>
      </c>
      <c r="G2655" s="10">
        <v>1635</v>
      </c>
      <c r="H2655" s="11">
        <f>SUMIFS(AA:AA,$A:$A,EOMONTH($A2655,-1),$B:$B,$B2655)</f>
        <v>1</v>
      </c>
      <c r="I2655" s="63">
        <f>ROUND(SUMIFS(AC:AC,$A:$A,EOMONTH($A2655,-1),$B:$B,$B2655),2)</f>
        <v>70.8</v>
      </c>
      <c r="J2655" s="11">
        <f>SUMIFS(AB:AB,$A:$A,EOMONTH($A2655,-1),$B:$B,$B2655)</f>
        <v>157.21</v>
      </c>
      <c r="K2655" s="13">
        <v>0</v>
      </c>
      <c r="L2655" s="25">
        <v>0</v>
      </c>
      <c r="M2655" s="15">
        <v>0</v>
      </c>
      <c r="N2655" s="14">
        <v>0</v>
      </c>
      <c r="O2655" s="16">
        <v>0</v>
      </c>
      <c r="P2655" s="16">
        <v>0</v>
      </c>
      <c r="Q2655" s="16">
        <v>0</v>
      </c>
      <c r="R2655" s="16">
        <f>Q2655*16.876/100</f>
        <v>0</v>
      </c>
      <c r="S2655" s="17">
        <f t="shared" si="287"/>
        <v>0</v>
      </c>
      <c r="T2655" s="16">
        <v>0</v>
      </c>
      <c r="U2655" s="18">
        <f t="shared" si="288"/>
        <v>1.635</v>
      </c>
      <c r="V2655" s="18">
        <f t="shared" si="289"/>
        <v>0</v>
      </c>
      <c r="W2655" s="18">
        <f t="shared" si="290"/>
        <v>0</v>
      </c>
      <c r="X2655" s="27"/>
      <c r="Y2655" s="19">
        <f t="shared" si="291"/>
        <v>0</v>
      </c>
      <c r="Z2655" s="18">
        <f t="shared" si="292"/>
        <v>0</v>
      </c>
      <c r="AA2655" s="12">
        <v>1</v>
      </c>
      <c r="AB2655" s="12">
        <v>157.21</v>
      </c>
      <c r="AC2655" s="28">
        <f>+I2655+Y2655-Z2655</f>
        <v>70.8</v>
      </c>
      <c r="AD2655" s="20">
        <f t="shared" si="293"/>
        <v>0</v>
      </c>
      <c r="AE2655">
        <v>0</v>
      </c>
    </row>
    <row r="2656" spans="1:31" x14ac:dyDescent="0.25">
      <c r="A2656" s="9">
        <v>45138</v>
      </c>
      <c r="B2656" s="10" t="s">
        <v>754</v>
      </c>
      <c r="C2656" s="10" t="s">
        <v>213</v>
      </c>
      <c r="D2656" s="10" t="s">
        <v>40</v>
      </c>
      <c r="E2656" s="10" t="s">
        <v>30</v>
      </c>
      <c r="F2656" s="10">
        <v>1500</v>
      </c>
      <c r="G2656" s="10">
        <v>1635</v>
      </c>
      <c r="H2656" s="11">
        <f>SUMIFS(AA:AA,$A:$A,EOMONTH($A2656,-1),$B:$B,$B2656)</f>
        <v>-1</v>
      </c>
      <c r="I2656" s="63">
        <f>ROUND(SUMIFS(AC:AC,$A:$A,EOMONTH($A2656,-1),$B:$B,$B2656),2)</f>
        <v>67.3</v>
      </c>
      <c r="J2656" s="11">
        <f>SUMIFS(AB:AB,$A:$A,EOMONTH($A2656,-1),$B:$B,$B2656)</f>
        <v>-155.86000000000001</v>
      </c>
      <c r="K2656" s="13">
        <v>0</v>
      </c>
      <c r="L2656" s="25">
        <v>0</v>
      </c>
      <c r="M2656" s="15">
        <v>0</v>
      </c>
      <c r="N2656" s="14">
        <v>0</v>
      </c>
      <c r="O2656" s="16">
        <v>0</v>
      </c>
      <c r="P2656" s="16">
        <v>0</v>
      </c>
      <c r="Q2656" s="16">
        <v>0</v>
      </c>
      <c r="R2656" s="16">
        <f>Q2656*16.876/100</f>
        <v>0</v>
      </c>
      <c r="S2656" s="17">
        <f t="shared" si="287"/>
        <v>0</v>
      </c>
      <c r="T2656" s="16">
        <v>0</v>
      </c>
      <c r="U2656" s="18">
        <f t="shared" si="288"/>
        <v>-1.635</v>
      </c>
      <c r="V2656" s="18">
        <f t="shared" si="289"/>
        <v>0</v>
      </c>
      <c r="W2656" s="18">
        <f t="shared" si="290"/>
        <v>0</v>
      </c>
      <c r="X2656" s="27"/>
      <c r="Y2656" s="19">
        <f t="shared" si="291"/>
        <v>0</v>
      </c>
      <c r="Z2656" s="18">
        <f t="shared" si="292"/>
        <v>0</v>
      </c>
      <c r="AA2656" s="12">
        <v>-1</v>
      </c>
      <c r="AB2656" s="12">
        <v>-155.86000000000001</v>
      </c>
      <c r="AC2656" s="28">
        <f>+I2656+Y2656-Z2656</f>
        <v>67.3</v>
      </c>
      <c r="AD2656" s="20">
        <f t="shared" si="293"/>
        <v>0</v>
      </c>
      <c r="AE2656">
        <v>0</v>
      </c>
    </row>
    <row r="2657" spans="1:31" x14ac:dyDescent="0.25">
      <c r="A2657" s="9">
        <v>45138</v>
      </c>
      <c r="B2657" s="10" t="s">
        <v>755</v>
      </c>
      <c r="C2657" s="10" t="s">
        <v>213</v>
      </c>
      <c r="D2657" s="10" t="s">
        <v>40</v>
      </c>
      <c r="E2657" s="10" t="s">
        <v>30</v>
      </c>
      <c r="F2657" s="10">
        <v>1500</v>
      </c>
      <c r="G2657" s="10">
        <v>1635</v>
      </c>
      <c r="H2657" s="11">
        <f>SUMIFS(AA:AA,$A:$A,EOMONTH($A2657,-1),$B:$B,$B2657)</f>
        <v>-3</v>
      </c>
      <c r="I2657" s="63">
        <f>ROUND(SUMIFS(AC:AC,$A:$A,EOMONTH($A2657,-1),$B:$B,$B2657),2)</f>
        <v>64.260000000000005</v>
      </c>
      <c r="J2657" s="11">
        <f>SUMIFS(AB:AB,$A:$A,EOMONTH($A2657,-1),$B:$B,$B2657)</f>
        <v>-468.54</v>
      </c>
      <c r="K2657" s="13">
        <v>0</v>
      </c>
      <c r="L2657" s="25">
        <v>0</v>
      </c>
      <c r="M2657" s="15">
        <v>0</v>
      </c>
      <c r="N2657" s="14">
        <v>0</v>
      </c>
      <c r="O2657" s="16">
        <v>0</v>
      </c>
      <c r="P2657" s="16">
        <v>0</v>
      </c>
      <c r="Q2657" s="16">
        <v>0</v>
      </c>
      <c r="R2657" s="16">
        <f>Q2657*16.876/100</f>
        <v>0</v>
      </c>
      <c r="S2657" s="17">
        <f t="shared" si="287"/>
        <v>0</v>
      </c>
      <c r="T2657" s="16">
        <v>0</v>
      </c>
      <c r="U2657" s="18">
        <f t="shared" si="288"/>
        <v>-4.9050000000000002</v>
      </c>
      <c r="V2657" s="18">
        <f t="shared" si="289"/>
        <v>0</v>
      </c>
      <c r="W2657" s="18">
        <f t="shared" si="290"/>
        <v>0</v>
      </c>
      <c r="X2657" s="27"/>
      <c r="Y2657" s="19">
        <f t="shared" si="291"/>
        <v>0</v>
      </c>
      <c r="Z2657" s="18">
        <f t="shared" si="292"/>
        <v>0</v>
      </c>
      <c r="AA2657" s="12">
        <v>-3</v>
      </c>
      <c r="AB2657" s="12">
        <v>-468.54</v>
      </c>
      <c r="AC2657" s="28">
        <f>+I2657+Y2657-Z2657</f>
        <v>64.260000000000005</v>
      </c>
      <c r="AD2657" s="20">
        <f t="shared" si="293"/>
        <v>0</v>
      </c>
      <c r="AE2657">
        <v>0</v>
      </c>
    </row>
    <row r="2658" spans="1:31" x14ac:dyDescent="0.25">
      <c r="A2658" s="9">
        <v>45138</v>
      </c>
      <c r="B2658" s="10" t="s">
        <v>563</v>
      </c>
      <c r="C2658" s="10" t="s">
        <v>213</v>
      </c>
      <c r="D2658" s="10" t="s">
        <v>40</v>
      </c>
      <c r="E2658" s="10" t="s">
        <v>30</v>
      </c>
      <c r="F2658" s="10">
        <v>1200</v>
      </c>
      <c r="G2658" s="10">
        <v>1308</v>
      </c>
      <c r="H2658" s="11">
        <f>SUMIFS(AA:AA,$A:$A,EOMONTH($A2658,-1),$B:$B,$B2658)</f>
        <v>9</v>
      </c>
      <c r="I2658" s="63">
        <f>ROUND(SUMIFS(AC:AC,$A:$A,EOMONTH($A2658,-1),$B:$B,$B2658),2)</f>
        <v>66.22</v>
      </c>
      <c r="J2658" s="11">
        <f>SUMIFS(AB:AB,$A:$A,EOMONTH($A2658,-1),$B:$B,$B2658)</f>
        <v>1234.51</v>
      </c>
      <c r="K2658" s="13">
        <v>0</v>
      </c>
      <c r="L2658" s="25">
        <v>0</v>
      </c>
      <c r="M2658" s="15">
        <v>0</v>
      </c>
      <c r="N2658" s="14">
        <v>0</v>
      </c>
      <c r="O2658" s="16">
        <v>0</v>
      </c>
      <c r="P2658" s="16">
        <v>0</v>
      </c>
      <c r="Q2658" s="16">
        <v>0</v>
      </c>
      <c r="R2658" s="16">
        <f>Q2658*16.876/100</f>
        <v>0</v>
      </c>
      <c r="S2658" s="17">
        <f t="shared" si="287"/>
        <v>0</v>
      </c>
      <c r="T2658" s="16">
        <v>0</v>
      </c>
      <c r="U2658" s="18">
        <f t="shared" si="288"/>
        <v>11.772</v>
      </c>
      <c r="V2658" s="18">
        <f t="shared" si="289"/>
        <v>0</v>
      </c>
      <c r="W2658" s="18">
        <f t="shared" si="290"/>
        <v>0</v>
      </c>
      <c r="X2658" s="27"/>
      <c r="Y2658" s="19">
        <f t="shared" si="291"/>
        <v>0</v>
      </c>
      <c r="Z2658" s="18">
        <f t="shared" si="292"/>
        <v>0</v>
      </c>
      <c r="AA2658" s="12">
        <v>9</v>
      </c>
      <c r="AB2658" s="12">
        <v>1234.51</v>
      </c>
      <c r="AC2658" s="28">
        <f>+I2658+Y2658-Z2658</f>
        <v>66.22</v>
      </c>
      <c r="AD2658" s="20">
        <f t="shared" si="293"/>
        <v>0</v>
      </c>
      <c r="AE2658">
        <v>0</v>
      </c>
    </row>
    <row r="2659" spans="1:31" x14ac:dyDescent="0.25">
      <c r="A2659" s="59">
        <v>45138</v>
      </c>
      <c r="B2659" s="60" t="s">
        <v>733</v>
      </c>
      <c r="C2659" s="60" t="s">
        <v>213</v>
      </c>
      <c r="D2659" s="60" t="s">
        <v>40</v>
      </c>
      <c r="E2659" s="60" t="s">
        <v>30</v>
      </c>
      <c r="F2659" s="10"/>
      <c r="G2659" s="10"/>
      <c r="H2659" s="11"/>
      <c r="I2659" s="63">
        <f>ROUND(SUMIFS(AC:AC,$A:$A,EOMONTH($A2659,-1),$B:$B,$B2659),2)</f>
        <v>55.15</v>
      </c>
      <c r="J2659" s="11"/>
      <c r="K2659" s="13"/>
      <c r="L2659" s="25"/>
      <c r="M2659" s="15"/>
      <c r="N2659" s="14"/>
      <c r="O2659" s="16"/>
      <c r="P2659" s="16"/>
      <c r="Q2659" s="16"/>
      <c r="R2659" s="16"/>
      <c r="S2659" s="17">
        <f t="shared" si="287"/>
        <v>0</v>
      </c>
      <c r="T2659" s="16"/>
      <c r="U2659" s="18">
        <f t="shared" si="288"/>
        <v>0</v>
      </c>
      <c r="V2659" s="18">
        <f t="shared" si="289"/>
        <v>0</v>
      </c>
      <c r="W2659" s="18">
        <f t="shared" si="290"/>
        <v>0</v>
      </c>
      <c r="X2659" s="27"/>
      <c r="Y2659" s="19">
        <f t="shared" si="291"/>
        <v>0</v>
      </c>
      <c r="Z2659" s="18">
        <f t="shared" si="292"/>
        <v>0</v>
      </c>
      <c r="AA2659" s="12"/>
      <c r="AB2659" s="12"/>
      <c r="AC2659" s="28">
        <f>+I2659+Y2659-Z2659</f>
        <v>55.15</v>
      </c>
      <c r="AD2659" s="20">
        <f t="shared" si="293"/>
        <v>0</v>
      </c>
      <c r="AE2659">
        <v>0</v>
      </c>
    </row>
    <row r="2660" spans="1:31" x14ac:dyDescent="0.25">
      <c r="A2660" s="59">
        <v>45138</v>
      </c>
      <c r="B2660" s="60" t="s">
        <v>734</v>
      </c>
      <c r="C2660" s="60" t="s">
        <v>213</v>
      </c>
      <c r="D2660" s="60" t="s">
        <v>40</v>
      </c>
      <c r="E2660" s="60" t="s">
        <v>30</v>
      </c>
      <c r="F2660" s="10"/>
      <c r="G2660" s="10"/>
      <c r="H2660" s="11"/>
      <c r="I2660" s="63">
        <f>ROUND(SUMIFS(AC:AC,$A:$A,EOMONTH($A2660,-1),$B:$B,$B2660),2)</f>
        <v>55.15</v>
      </c>
      <c r="J2660" s="11"/>
      <c r="K2660" s="13"/>
      <c r="L2660" s="25"/>
      <c r="M2660" s="15"/>
      <c r="N2660" s="14"/>
      <c r="O2660" s="16"/>
      <c r="P2660" s="16"/>
      <c r="Q2660" s="16"/>
      <c r="R2660" s="16"/>
      <c r="S2660" s="17">
        <f t="shared" si="287"/>
        <v>0</v>
      </c>
      <c r="T2660" s="16"/>
      <c r="U2660" s="18">
        <f t="shared" si="288"/>
        <v>0</v>
      </c>
      <c r="V2660" s="18">
        <f t="shared" si="289"/>
        <v>0</v>
      </c>
      <c r="W2660" s="18">
        <f t="shared" si="290"/>
        <v>0</v>
      </c>
      <c r="X2660" s="27"/>
      <c r="Y2660" s="19">
        <f t="shared" si="291"/>
        <v>0</v>
      </c>
      <c r="Z2660" s="18">
        <f t="shared" si="292"/>
        <v>0</v>
      </c>
      <c r="AA2660" s="12"/>
      <c r="AB2660" s="12"/>
      <c r="AC2660" s="28">
        <f>+I2660+Y2660-Z2660</f>
        <v>55.15</v>
      </c>
      <c r="AD2660" s="20">
        <f t="shared" si="293"/>
        <v>0</v>
      </c>
      <c r="AE2660">
        <v>0</v>
      </c>
    </row>
    <row r="2661" spans="1:31" x14ac:dyDescent="0.25">
      <c r="A2661" s="9">
        <v>45138</v>
      </c>
      <c r="B2661" s="10" t="s">
        <v>564</v>
      </c>
      <c r="C2661" s="10" t="s">
        <v>213</v>
      </c>
      <c r="D2661" s="10" t="s">
        <v>40</v>
      </c>
      <c r="E2661" s="10" t="s">
        <v>30</v>
      </c>
      <c r="F2661" s="10">
        <v>720</v>
      </c>
      <c r="G2661" s="10">
        <v>785</v>
      </c>
      <c r="H2661" s="11">
        <f>SUMIFS(AA:AA,$A:$A,EOMONTH($A2661,-1),$B:$B,$B2661)</f>
        <v>22</v>
      </c>
      <c r="I2661" s="63">
        <f>ROUND(SUMIFS(AC:AC,$A:$A,EOMONTH($A2661,-1),$B:$B,$B2661),2)</f>
        <v>538.98</v>
      </c>
      <c r="J2661" s="11">
        <f>SUMIFS(AB:AB,$A:$A,EOMONTH($A2661,-1),$B:$B,$B2661)</f>
        <v>1789.93</v>
      </c>
      <c r="K2661" s="13">
        <v>0</v>
      </c>
      <c r="L2661" s="25">
        <v>0</v>
      </c>
      <c r="M2661" s="15">
        <v>0</v>
      </c>
      <c r="N2661" s="14">
        <v>0</v>
      </c>
      <c r="O2661" s="16">
        <v>0</v>
      </c>
      <c r="P2661" s="16">
        <v>0</v>
      </c>
      <c r="Q2661" s="16">
        <v>0</v>
      </c>
      <c r="R2661" s="16">
        <f>Q2661*16.876/100</f>
        <v>0</v>
      </c>
      <c r="S2661" s="17">
        <f t="shared" si="287"/>
        <v>0</v>
      </c>
      <c r="T2661" s="16">
        <v>0</v>
      </c>
      <c r="U2661" s="18">
        <f t="shared" si="288"/>
        <v>17.27</v>
      </c>
      <c r="V2661" s="18">
        <f t="shared" si="289"/>
        <v>0</v>
      </c>
      <c r="W2661" s="18">
        <f t="shared" si="290"/>
        <v>0</v>
      </c>
      <c r="X2661" s="27"/>
      <c r="Y2661" s="19">
        <f t="shared" si="291"/>
        <v>0</v>
      </c>
      <c r="Z2661" s="18">
        <f t="shared" si="292"/>
        <v>0</v>
      </c>
      <c r="AA2661" s="12">
        <v>22</v>
      </c>
      <c r="AB2661" s="12">
        <v>1789.93</v>
      </c>
      <c r="AC2661" s="28">
        <f>+I2661+Y2661-Z2661</f>
        <v>538.98</v>
      </c>
      <c r="AD2661" s="20">
        <f t="shared" si="293"/>
        <v>0</v>
      </c>
      <c r="AE2661">
        <v>0</v>
      </c>
    </row>
    <row r="2662" spans="1:31" x14ac:dyDescent="0.25">
      <c r="A2662" s="59">
        <v>45138</v>
      </c>
      <c r="B2662" s="60" t="s">
        <v>565</v>
      </c>
      <c r="C2662" s="60" t="s">
        <v>213</v>
      </c>
      <c r="D2662" s="60" t="s">
        <v>40</v>
      </c>
      <c r="E2662" s="60" t="s">
        <v>30</v>
      </c>
      <c r="F2662" s="10"/>
      <c r="G2662" s="10"/>
      <c r="H2662" s="11"/>
      <c r="I2662" s="63">
        <f>ROUND(SUMIFS(AC:AC,$A:$A,EOMONTH($A2662,-1),$B:$B,$B2662),2)</f>
        <v>102.43</v>
      </c>
      <c r="J2662" s="11"/>
      <c r="K2662" s="13"/>
      <c r="L2662" s="25"/>
      <c r="M2662" s="15"/>
      <c r="N2662" s="14"/>
      <c r="O2662" s="16"/>
      <c r="P2662" s="16"/>
      <c r="Q2662" s="16"/>
      <c r="R2662" s="16"/>
      <c r="S2662" s="17">
        <f t="shared" si="287"/>
        <v>0</v>
      </c>
      <c r="T2662" s="16"/>
      <c r="U2662" s="18">
        <f t="shared" si="288"/>
        <v>0</v>
      </c>
      <c r="V2662" s="18">
        <f t="shared" si="289"/>
        <v>0</v>
      </c>
      <c r="W2662" s="18">
        <f t="shared" si="290"/>
        <v>0</v>
      </c>
      <c r="X2662" s="27"/>
      <c r="Y2662" s="19">
        <f t="shared" si="291"/>
        <v>0</v>
      </c>
      <c r="Z2662" s="18">
        <f t="shared" si="292"/>
        <v>0</v>
      </c>
      <c r="AA2662" s="12"/>
      <c r="AB2662" s="12"/>
      <c r="AC2662" s="28">
        <f>+I2662+Y2662-Z2662</f>
        <v>102.43</v>
      </c>
      <c r="AD2662" s="20">
        <f t="shared" si="293"/>
        <v>0</v>
      </c>
      <c r="AE2662">
        <v>0</v>
      </c>
    </row>
    <row r="2663" spans="1:31" x14ac:dyDescent="0.25">
      <c r="A2663" s="9">
        <v>45138</v>
      </c>
      <c r="B2663" s="10" t="s">
        <v>566</v>
      </c>
      <c r="C2663" s="10" t="s">
        <v>213</v>
      </c>
      <c r="D2663" s="10" t="s">
        <v>40</v>
      </c>
      <c r="E2663" s="10" t="s">
        <v>30</v>
      </c>
      <c r="F2663" s="10">
        <v>720</v>
      </c>
      <c r="G2663" s="10">
        <v>785</v>
      </c>
      <c r="H2663" s="11">
        <f>SUMIFS(AA:AA,$A:$A,EOMONTH($A2663,-1),$B:$B,$B2663)</f>
        <v>-4</v>
      </c>
      <c r="I2663" s="63">
        <f>ROUND(SUMIFS(AC:AC,$A:$A,EOMONTH($A2663,-1),$B:$B,$B2663),2)</f>
        <v>517.12</v>
      </c>
      <c r="J2663" s="11">
        <f>SUMIFS(AB:AB,$A:$A,EOMONTH($A2663,-1),$B:$B,$B2663)</f>
        <v>-329.98</v>
      </c>
      <c r="K2663" s="13">
        <v>0</v>
      </c>
      <c r="L2663" s="25">
        <v>0</v>
      </c>
      <c r="M2663" s="15">
        <v>0</v>
      </c>
      <c r="N2663" s="14">
        <v>0</v>
      </c>
      <c r="O2663" s="16">
        <v>0</v>
      </c>
      <c r="P2663" s="16">
        <v>0</v>
      </c>
      <c r="Q2663" s="16">
        <v>0</v>
      </c>
      <c r="R2663" s="16">
        <f>Q2663*16.876/100</f>
        <v>0</v>
      </c>
      <c r="S2663" s="17">
        <f t="shared" si="287"/>
        <v>0</v>
      </c>
      <c r="T2663" s="16">
        <v>0</v>
      </c>
      <c r="U2663" s="18">
        <f t="shared" si="288"/>
        <v>-3.14</v>
      </c>
      <c r="V2663" s="18">
        <f t="shared" si="289"/>
        <v>0</v>
      </c>
      <c r="W2663" s="18">
        <f t="shared" si="290"/>
        <v>0</v>
      </c>
      <c r="X2663" s="27"/>
      <c r="Y2663" s="19">
        <f t="shared" si="291"/>
        <v>0</v>
      </c>
      <c r="Z2663" s="18">
        <f t="shared" si="292"/>
        <v>0</v>
      </c>
      <c r="AA2663" s="12">
        <v>-4</v>
      </c>
      <c r="AB2663" s="12">
        <v>-329.98</v>
      </c>
      <c r="AC2663" s="28">
        <f>+I2663+Y2663-Z2663</f>
        <v>517.12</v>
      </c>
      <c r="AD2663" s="20">
        <f t="shared" si="293"/>
        <v>0</v>
      </c>
      <c r="AE2663">
        <v>0</v>
      </c>
    </row>
    <row r="2664" spans="1:31" x14ac:dyDescent="0.25">
      <c r="A2664" s="9">
        <v>45138</v>
      </c>
      <c r="B2664" s="10" t="s">
        <v>567</v>
      </c>
      <c r="C2664" s="10" t="s">
        <v>213</v>
      </c>
      <c r="D2664" s="10" t="s">
        <v>40</v>
      </c>
      <c r="E2664" s="10" t="s">
        <v>30</v>
      </c>
      <c r="F2664" s="10">
        <v>720</v>
      </c>
      <c r="G2664" s="10">
        <v>785</v>
      </c>
      <c r="H2664" s="11">
        <f>SUMIFS(AA:AA,$A:$A,EOMONTH($A2664,-1),$B:$B,$B2664)</f>
        <v>-14</v>
      </c>
      <c r="I2664" s="63">
        <f>ROUND(SUMIFS(AC:AC,$A:$A,EOMONTH($A2664,-1),$B:$B,$B2664),2)</f>
        <v>508.71</v>
      </c>
      <c r="J2664" s="11">
        <f>SUMIFS(AB:AB,$A:$A,EOMONTH($A2664,-1),$B:$B,$B2664)</f>
        <v>-1157.26</v>
      </c>
      <c r="K2664" s="13">
        <v>0</v>
      </c>
      <c r="L2664" s="25">
        <v>0</v>
      </c>
      <c r="M2664" s="15">
        <v>0</v>
      </c>
      <c r="N2664" s="14">
        <v>0</v>
      </c>
      <c r="O2664" s="16">
        <v>0</v>
      </c>
      <c r="P2664" s="16">
        <v>0</v>
      </c>
      <c r="Q2664" s="16">
        <v>0</v>
      </c>
      <c r="R2664" s="16">
        <f>Q2664*16.876/100</f>
        <v>0</v>
      </c>
      <c r="S2664" s="17">
        <f t="shared" si="287"/>
        <v>0</v>
      </c>
      <c r="T2664" s="16">
        <v>0</v>
      </c>
      <c r="U2664" s="18">
        <f t="shared" si="288"/>
        <v>-10.99</v>
      </c>
      <c r="V2664" s="18">
        <f t="shared" si="289"/>
        <v>0</v>
      </c>
      <c r="W2664" s="18">
        <f t="shared" si="290"/>
        <v>0</v>
      </c>
      <c r="X2664" s="27"/>
      <c r="Y2664" s="19">
        <f t="shared" si="291"/>
        <v>0</v>
      </c>
      <c r="Z2664" s="18">
        <f t="shared" si="292"/>
        <v>0</v>
      </c>
      <c r="AA2664" s="12">
        <v>-14</v>
      </c>
      <c r="AB2664" s="12">
        <v>-1157.26</v>
      </c>
      <c r="AC2664" s="28">
        <f>+I2664+Y2664-Z2664</f>
        <v>508.71</v>
      </c>
      <c r="AD2664" s="20">
        <f t="shared" si="293"/>
        <v>0</v>
      </c>
      <c r="AE2664">
        <v>0</v>
      </c>
    </row>
    <row r="2665" spans="1:31" x14ac:dyDescent="0.25">
      <c r="A2665" s="9">
        <v>45138</v>
      </c>
      <c r="B2665" s="10" t="s">
        <v>784</v>
      </c>
      <c r="C2665" s="10" t="s">
        <v>278</v>
      </c>
      <c r="D2665" s="10" t="s">
        <v>40</v>
      </c>
      <c r="E2665" s="10" t="s">
        <v>30</v>
      </c>
      <c r="F2665" s="10">
        <v>270</v>
      </c>
      <c r="G2665" s="10">
        <v>294</v>
      </c>
      <c r="H2665" s="11">
        <f>SUMIFS(AA:AA,$A:$A,EOMONTH($A2665,-1),$B:$B,$B2665)</f>
        <v>0</v>
      </c>
      <c r="I2665" s="63">
        <f>ROUND(SUMIFS(AC:AC,$A:$A,EOMONTH($A2665,-1),$B:$B,$B2665),2)</f>
        <v>0</v>
      </c>
      <c r="J2665" s="11">
        <f>SUMIFS(AB:AB,$A:$A,EOMONTH($A2665,-1),$B:$B,$B2665)</f>
        <v>0</v>
      </c>
      <c r="K2665" s="13">
        <v>0</v>
      </c>
      <c r="L2665" s="25">
        <v>0</v>
      </c>
      <c r="M2665" s="15">
        <v>963</v>
      </c>
      <c r="N2665" s="14">
        <v>26622.1</v>
      </c>
      <c r="O2665" s="16">
        <v>963</v>
      </c>
      <c r="P2665" s="16">
        <v>33262.019999999997</v>
      </c>
      <c r="Q2665" s="16">
        <v>0</v>
      </c>
      <c r="R2665" s="16">
        <f>Q2665*16.876/100</f>
        <v>0</v>
      </c>
      <c r="S2665" s="17">
        <f t="shared" si="287"/>
        <v>0</v>
      </c>
      <c r="T2665" s="16">
        <v>0</v>
      </c>
      <c r="U2665" s="18">
        <f t="shared" si="288"/>
        <v>0</v>
      </c>
      <c r="V2665" s="18">
        <f t="shared" si="289"/>
        <v>260.01</v>
      </c>
      <c r="W2665" s="18">
        <f t="shared" si="290"/>
        <v>43.653078899999997</v>
      </c>
      <c r="X2665" s="27"/>
      <c r="Y2665" s="19">
        <f t="shared" si="291"/>
        <v>303.66307889999996</v>
      </c>
      <c r="Z2665" s="18">
        <f t="shared" si="292"/>
        <v>283.12200000000001</v>
      </c>
      <c r="AA2665" s="12">
        <v>0</v>
      </c>
      <c r="AB2665" s="12">
        <v>0</v>
      </c>
      <c r="AC2665" s="28">
        <f>+I2665+Y2665-Z2665</f>
        <v>20.541078899999945</v>
      </c>
      <c r="AD2665" s="20">
        <f t="shared" si="293"/>
        <v>0</v>
      </c>
      <c r="AE2665">
        <v>0</v>
      </c>
    </row>
    <row r="2666" spans="1:31" x14ac:dyDescent="0.25">
      <c r="A2666" s="9">
        <v>45138</v>
      </c>
      <c r="B2666" s="10" t="s">
        <v>785</v>
      </c>
      <c r="C2666" s="10" t="s">
        <v>278</v>
      </c>
      <c r="D2666" s="10" t="s">
        <v>40</v>
      </c>
      <c r="E2666" s="10" t="s">
        <v>30</v>
      </c>
      <c r="F2666" s="10">
        <v>270</v>
      </c>
      <c r="G2666" s="10">
        <v>294</v>
      </c>
      <c r="H2666" s="11">
        <f>SUMIFS(AA:AA,$A:$A,EOMONTH($A2666,-1),$B:$B,$B2666)</f>
        <v>0</v>
      </c>
      <c r="I2666" s="63">
        <f>ROUND(SUMIFS(AC:AC,$A:$A,EOMONTH($A2666,-1),$B:$B,$B2666),2)</f>
        <v>0</v>
      </c>
      <c r="J2666" s="11">
        <f>SUMIFS(AB:AB,$A:$A,EOMONTH($A2666,-1),$B:$B,$B2666)</f>
        <v>0</v>
      </c>
      <c r="K2666" s="13">
        <v>0</v>
      </c>
      <c r="L2666" s="25">
        <v>0</v>
      </c>
      <c r="M2666" s="15">
        <v>948</v>
      </c>
      <c r="N2666" s="14">
        <v>25901.01</v>
      </c>
      <c r="O2666" s="16">
        <v>948</v>
      </c>
      <c r="P2666" s="16">
        <v>32743.919999999998</v>
      </c>
      <c r="Q2666" s="16">
        <v>0</v>
      </c>
      <c r="R2666" s="16">
        <f>Q2666*16.876/100</f>
        <v>0</v>
      </c>
      <c r="S2666" s="17">
        <f t="shared" si="287"/>
        <v>0</v>
      </c>
      <c r="T2666" s="16">
        <v>0</v>
      </c>
      <c r="U2666" s="18">
        <f t="shared" si="288"/>
        <v>0</v>
      </c>
      <c r="V2666" s="18">
        <f t="shared" si="289"/>
        <v>255.96</v>
      </c>
      <c r="W2666" s="18">
        <f t="shared" si="290"/>
        <v>42.973124400000003</v>
      </c>
      <c r="X2666" s="27"/>
      <c r="Y2666" s="19">
        <f t="shared" si="291"/>
        <v>298.9331244</v>
      </c>
      <c r="Z2666" s="18">
        <f t="shared" si="292"/>
        <v>278.71199999999999</v>
      </c>
      <c r="AA2666" s="12">
        <v>0</v>
      </c>
      <c r="AB2666" s="12">
        <v>0</v>
      </c>
      <c r="AC2666" s="28">
        <f>+I2666+Y2666-Z2666</f>
        <v>20.221124400000008</v>
      </c>
      <c r="AD2666" s="20">
        <f t="shared" si="293"/>
        <v>0</v>
      </c>
      <c r="AE2666">
        <v>0</v>
      </c>
    </row>
    <row r="2667" spans="1:31" x14ac:dyDescent="0.25">
      <c r="A2667" s="9">
        <v>45138</v>
      </c>
      <c r="B2667" s="10" t="s">
        <v>786</v>
      </c>
      <c r="C2667" s="10" t="s">
        <v>278</v>
      </c>
      <c r="D2667" s="10" t="s">
        <v>40</v>
      </c>
      <c r="E2667" s="10" t="s">
        <v>30</v>
      </c>
      <c r="F2667" s="10">
        <v>270</v>
      </c>
      <c r="G2667" s="10">
        <v>294</v>
      </c>
      <c r="H2667" s="11">
        <f>SUMIFS(AA:AA,$A:$A,EOMONTH($A2667,-1),$B:$B,$B2667)</f>
        <v>0</v>
      </c>
      <c r="I2667" s="63">
        <f>ROUND(SUMIFS(AC:AC,$A:$A,EOMONTH($A2667,-1),$B:$B,$B2667),2)</f>
        <v>0</v>
      </c>
      <c r="J2667" s="11">
        <f>SUMIFS(AB:AB,$A:$A,EOMONTH($A2667,-1),$B:$B,$B2667)</f>
        <v>0</v>
      </c>
      <c r="K2667" s="13">
        <v>0</v>
      </c>
      <c r="L2667" s="25">
        <v>0</v>
      </c>
      <c r="M2667" s="15">
        <v>983</v>
      </c>
      <c r="N2667" s="14">
        <v>26848.17</v>
      </c>
      <c r="O2667" s="21">
        <v>938</v>
      </c>
      <c r="P2667" s="16">
        <v>32398.52</v>
      </c>
      <c r="Q2667" s="21">
        <v>45</v>
      </c>
      <c r="R2667" s="16">
        <f>Q2667*16.876/100</f>
        <v>7.5942000000000007</v>
      </c>
      <c r="S2667" s="17">
        <f t="shared" si="287"/>
        <v>52.594200000000001</v>
      </c>
      <c r="T2667" s="16">
        <v>1228.95</v>
      </c>
      <c r="U2667" s="18">
        <f t="shared" si="288"/>
        <v>0</v>
      </c>
      <c r="V2667" s="18">
        <f t="shared" si="289"/>
        <v>265.41000000000003</v>
      </c>
      <c r="W2667" s="18">
        <f t="shared" si="290"/>
        <v>44.559684900000008</v>
      </c>
      <c r="X2667" s="27"/>
      <c r="Y2667" s="19">
        <f t="shared" si="291"/>
        <v>309.96968490000006</v>
      </c>
      <c r="Z2667" s="18">
        <f t="shared" si="292"/>
        <v>275.77199999999999</v>
      </c>
      <c r="AA2667" s="12">
        <v>0</v>
      </c>
      <c r="AB2667" s="12">
        <v>0</v>
      </c>
      <c r="AC2667" s="28">
        <f>+I2667+Y2667-Z2667</f>
        <v>34.19768490000007</v>
      </c>
      <c r="AD2667" s="20">
        <f t="shared" si="293"/>
        <v>0</v>
      </c>
      <c r="AE2667">
        <v>0</v>
      </c>
    </row>
    <row r="2668" spans="1:31" x14ac:dyDescent="0.25">
      <c r="A2668" s="59">
        <v>45138</v>
      </c>
      <c r="B2668" s="60" t="s">
        <v>801</v>
      </c>
      <c r="C2668" s="60" t="s">
        <v>802</v>
      </c>
      <c r="D2668" s="60" t="s">
        <v>40</v>
      </c>
      <c r="E2668" s="60" t="s">
        <v>30</v>
      </c>
      <c r="F2668" s="10"/>
      <c r="G2668" s="10"/>
      <c r="H2668" s="11"/>
      <c r="I2668" s="63">
        <f>ROUND(SUMIFS(AC:AC,$A:$A,EOMONTH($A2668,-1),$B:$B,$B2668),2)</f>
        <v>0</v>
      </c>
      <c r="J2668" s="11"/>
      <c r="K2668" s="13"/>
      <c r="L2668" s="25"/>
      <c r="M2668" s="15"/>
      <c r="N2668" s="14"/>
      <c r="O2668" s="16"/>
      <c r="P2668" s="16"/>
      <c r="Q2668" s="16"/>
      <c r="R2668" s="16"/>
      <c r="S2668" s="17">
        <f t="shared" si="287"/>
        <v>0</v>
      </c>
      <c r="T2668" s="16"/>
      <c r="U2668" s="18">
        <f t="shared" si="288"/>
        <v>0</v>
      </c>
      <c r="V2668" s="18">
        <f t="shared" si="289"/>
        <v>0</v>
      </c>
      <c r="W2668" s="18">
        <f t="shared" si="290"/>
        <v>0</v>
      </c>
      <c r="X2668" s="27"/>
      <c r="Y2668" s="19">
        <f t="shared" si="291"/>
        <v>0</v>
      </c>
      <c r="Z2668" s="18">
        <f t="shared" si="292"/>
        <v>0</v>
      </c>
      <c r="AA2668" s="12"/>
      <c r="AB2668" s="12"/>
      <c r="AC2668" s="28">
        <f>+I2668+Y2668-Z2668</f>
        <v>0</v>
      </c>
      <c r="AD2668" s="20">
        <f t="shared" si="293"/>
        <v>0</v>
      </c>
      <c r="AE2668">
        <v>0</v>
      </c>
    </row>
    <row r="2669" spans="1:31" x14ac:dyDescent="0.25">
      <c r="A2669" s="59">
        <v>45138</v>
      </c>
      <c r="B2669" s="60" t="s">
        <v>803</v>
      </c>
      <c r="C2669" s="60" t="s">
        <v>562</v>
      </c>
      <c r="D2669" s="60" t="s">
        <v>29</v>
      </c>
      <c r="E2669" s="60" t="s">
        <v>30</v>
      </c>
      <c r="F2669" s="10"/>
      <c r="G2669" s="10"/>
      <c r="H2669" s="11"/>
      <c r="I2669" s="63">
        <f>ROUND(SUMIFS(AC:AC,$A:$A,EOMONTH($A2669,-1),$B:$B,$B2669),2)</f>
        <v>0</v>
      </c>
      <c r="J2669" s="11"/>
      <c r="K2669" s="13"/>
      <c r="L2669" s="25"/>
      <c r="M2669" s="15"/>
      <c r="N2669" s="14"/>
      <c r="O2669" s="16"/>
      <c r="P2669" s="16"/>
      <c r="Q2669" s="16"/>
      <c r="R2669" s="16"/>
      <c r="S2669" s="17">
        <f t="shared" si="287"/>
        <v>0</v>
      </c>
      <c r="T2669" s="16"/>
      <c r="U2669" s="18">
        <f t="shared" si="288"/>
        <v>0</v>
      </c>
      <c r="V2669" s="18">
        <f t="shared" si="289"/>
        <v>0</v>
      </c>
      <c r="W2669" s="18">
        <f t="shared" si="290"/>
        <v>0</v>
      </c>
      <c r="X2669" s="27"/>
      <c r="Y2669" s="19">
        <f t="shared" si="291"/>
        <v>0</v>
      </c>
      <c r="Z2669" s="18">
        <f t="shared" si="292"/>
        <v>0</v>
      </c>
      <c r="AA2669" s="12"/>
      <c r="AB2669" s="12"/>
      <c r="AC2669" s="28">
        <f>+I2669+Y2669-Z2669</f>
        <v>0</v>
      </c>
      <c r="AD2669" s="20">
        <f t="shared" si="293"/>
        <v>0</v>
      </c>
      <c r="AE2669">
        <v>0</v>
      </c>
    </row>
    <row r="2670" spans="1:31" x14ac:dyDescent="0.25">
      <c r="A2670" s="9">
        <v>45138</v>
      </c>
      <c r="B2670" s="10" t="s">
        <v>568</v>
      </c>
      <c r="C2670" s="10" t="s">
        <v>28</v>
      </c>
      <c r="D2670" s="10" t="s">
        <v>29</v>
      </c>
      <c r="E2670" s="10" t="s">
        <v>30</v>
      </c>
      <c r="F2670" s="10"/>
      <c r="G2670" s="10">
        <v>0</v>
      </c>
      <c r="H2670" s="11">
        <f>SUMIFS(AA:AA,$A:$A,EOMONTH($A2670,-1),$B:$B,$B2670)</f>
        <v>1701</v>
      </c>
      <c r="I2670" s="63">
        <f>ROUND(SUMIFS(AC:AC,$A:$A,EOMONTH($A2670,-1),$B:$B,$B2670),2)</f>
        <v>0</v>
      </c>
      <c r="J2670" s="11">
        <f>SUMIFS(AB:AB,$A:$A,EOMONTH($A2670,-1),$B:$B,$B2670)</f>
        <v>11002.58</v>
      </c>
      <c r="K2670" s="13">
        <v>0</v>
      </c>
      <c r="L2670" s="25">
        <v>0</v>
      </c>
      <c r="M2670" s="15">
        <v>0</v>
      </c>
      <c r="N2670" s="14">
        <v>0</v>
      </c>
      <c r="O2670" s="16">
        <v>0</v>
      </c>
      <c r="P2670" s="16">
        <v>0</v>
      </c>
      <c r="Q2670" s="16">
        <v>0</v>
      </c>
      <c r="R2670" s="16">
        <f>Q2670*16.876/100</f>
        <v>0</v>
      </c>
      <c r="S2670" s="17">
        <f t="shared" si="287"/>
        <v>0</v>
      </c>
      <c r="T2670" s="16">
        <v>0</v>
      </c>
      <c r="U2670" s="18">
        <f t="shared" si="288"/>
        <v>0</v>
      </c>
      <c r="V2670" s="18">
        <f t="shared" si="289"/>
        <v>0</v>
      </c>
      <c r="W2670" s="18">
        <f t="shared" si="290"/>
        <v>0</v>
      </c>
      <c r="X2670" s="27"/>
      <c r="Y2670" s="19">
        <f t="shared" si="291"/>
        <v>0</v>
      </c>
      <c r="Z2670" s="18">
        <f t="shared" si="292"/>
        <v>0</v>
      </c>
      <c r="AA2670" s="12">
        <v>1701</v>
      </c>
      <c r="AB2670" s="12">
        <v>11002.58</v>
      </c>
      <c r="AC2670" s="28">
        <f>+I2670+Y2670-Z2670</f>
        <v>0</v>
      </c>
      <c r="AD2670" s="20">
        <f t="shared" si="293"/>
        <v>0</v>
      </c>
      <c r="AE2670">
        <v>0</v>
      </c>
    </row>
    <row r="2671" spans="1:31" x14ac:dyDescent="0.25">
      <c r="A2671" s="9">
        <v>45138</v>
      </c>
      <c r="B2671" s="10" t="s">
        <v>756</v>
      </c>
      <c r="C2671" s="10" t="s">
        <v>28</v>
      </c>
      <c r="D2671" s="10" t="s">
        <v>29</v>
      </c>
      <c r="E2671" s="10" t="s">
        <v>30</v>
      </c>
      <c r="F2671" s="10"/>
      <c r="G2671" s="10">
        <v>0</v>
      </c>
      <c r="H2671" s="11">
        <f>SUMIFS(AA:AA,$A:$A,EOMONTH($A2671,-1),$B:$B,$B2671)</f>
        <v>2500</v>
      </c>
      <c r="I2671" s="63">
        <f>ROUND(SUMIFS(AC:AC,$A:$A,EOMONTH($A2671,-1),$B:$B,$B2671),2)</f>
        <v>0</v>
      </c>
      <c r="J2671" s="11">
        <f>SUMIFS(AB:AB,$A:$A,EOMONTH($A2671,-1),$B:$B,$B2671)</f>
        <v>10000</v>
      </c>
      <c r="K2671" s="13">
        <v>0</v>
      </c>
      <c r="L2671" s="25">
        <v>0</v>
      </c>
      <c r="M2671" s="15">
        <v>480</v>
      </c>
      <c r="N2671" s="14">
        <v>1920</v>
      </c>
      <c r="O2671" s="16">
        <v>0</v>
      </c>
      <c r="P2671" s="16">
        <v>0</v>
      </c>
      <c r="Q2671" s="16">
        <v>0</v>
      </c>
      <c r="R2671" s="16">
        <f>Q2671*16.876/100</f>
        <v>0</v>
      </c>
      <c r="S2671" s="17">
        <f t="shared" si="287"/>
        <v>0</v>
      </c>
      <c r="T2671" s="16">
        <v>0</v>
      </c>
      <c r="U2671" s="18">
        <f t="shared" si="288"/>
        <v>0</v>
      </c>
      <c r="V2671" s="18">
        <f t="shared" si="289"/>
        <v>0</v>
      </c>
      <c r="W2671" s="18">
        <f t="shared" si="290"/>
        <v>0</v>
      </c>
      <c r="X2671" s="27"/>
      <c r="Y2671" s="19">
        <f t="shared" si="291"/>
        <v>0</v>
      </c>
      <c r="Z2671" s="18">
        <f t="shared" si="292"/>
        <v>0</v>
      </c>
      <c r="AA2671" s="12">
        <v>2980</v>
      </c>
      <c r="AB2671" s="12">
        <v>11920</v>
      </c>
      <c r="AC2671" s="28">
        <f>+I2671+Y2671-Z2671</f>
        <v>0</v>
      </c>
      <c r="AD2671" s="20">
        <f t="shared" si="293"/>
        <v>0</v>
      </c>
      <c r="AE2671">
        <v>0</v>
      </c>
    </row>
    <row r="2672" spans="1:31" x14ac:dyDescent="0.25">
      <c r="A2672" s="59">
        <v>45138</v>
      </c>
      <c r="B2672" s="60" t="s">
        <v>804</v>
      </c>
      <c r="C2672" s="60" t="s">
        <v>419</v>
      </c>
      <c r="D2672" s="60" t="s">
        <v>40</v>
      </c>
      <c r="E2672" s="60" t="s">
        <v>30</v>
      </c>
      <c r="F2672" s="10"/>
      <c r="G2672" s="10"/>
      <c r="H2672" s="11"/>
      <c r="I2672" s="63">
        <f>ROUND(SUMIFS(AC:AC,$A:$A,EOMONTH($A2672,-1),$B:$B,$B2672),2)</f>
        <v>0</v>
      </c>
      <c r="J2672" s="11"/>
      <c r="K2672" s="13"/>
      <c r="L2672" s="25"/>
      <c r="M2672" s="15"/>
      <c r="N2672" s="14"/>
      <c r="O2672" s="16"/>
      <c r="P2672" s="16"/>
      <c r="Q2672" s="16"/>
      <c r="R2672" s="16"/>
      <c r="S2672" s="17">
        <f t="shared" si="287"/>
        <v>0</v>
      </c>
      <c r="T2672" s="16"/>
      <c r="U2672" s="18">
        <f t="shared" si="288"/>
        <v>0</v>
      </c>
      <c r="V2672" s="18">
        <f t="shared" si="289"/>
        <v>0</v>
      </c>
      <c r="W2672" s="18">
        <f t="shared" si="290"/>
        <v>0</v>
      </c>
      <c r="X2672" s="27"/>
      <c r="Y2672" s="19">
        <f t="shared" si="291"/>
        <v>0</v>
      </c>
      <c r="Z2672" s="18">
        <f t="shared" si="292"/>
        <v>0</v>
      </c>
      <c r="AA2672" s="12"/>
      <c r="AB2672" s="12"/>
      <c r="AC2672" s="28">
        <f>+I2672+Y2672-Z2672</f>
        <v>0</v>
      </c>
      <c r="AD2672" s="20">
        <f t="shared" si="293"/>
        <v>0</v>
      </c>
      <c r="AE2672">
        <v>0</v>
      </c>
    </row>
    <row r="2673" spans="1:31" x14ac:dyDescent="0.25">
      <c r="A2673" s="9">
        <v>45138</v>
      </c>
      <c r="B2673" s="10" t="s">
        <v>573</v>
      </c>
      <c r="C2673" s="10" t="s">
        <v>28</v>
      </c>
      <c r="D2673" s="10" t="s">
        <v>29</v>
      </c>
      <c r="E2673" s="10" t="s">
        <v>30</v>
      </c>
      <c r="F2673" s="10"/>
      <c r="G2673" s="10">
        <v>0</v>
      </c>
      <c r="H2673" s="11">
        <f>SUMIFS(AA:AA,$A:$A,EOMONTH($A2673,-1),$B:$B,$B2673)</f>
        <v>1</v>
      </c>
      <c r="I2673" s="63">
        <f>ROUND(SUMIFS(AC:AC,$A:$A,EOMONTH($A2673,-1),$B:$B,$B2673),2)</f>
        <v>0.05</v>
      </c>
      <c r="J2673" s="11">
        <f>SUMIFS(AB:AB,$A:$A,EOMONTH($A2673,-1),$B:$B,$B2673)</f>
        <v>0</v>
      </c>
      <c r="K2673" s="13">
        <v>0</v>
      </c>
      <c r="L2673" s="25">
        <v>0</v>
      </c>
      <c r="M2673" s="15">
        <v>0</v>
      </c>
      <c r="N2673" s="14">
        <v>0</v>
      </c>
      <c r="O2673" s="16">
        <v>0</v>
      </c>
      <c r="P2673" s="16">
        <v>0</v>
      </c>
      <c r="Q2673" s="16">
        <v>0</v>
      </c>
      <c r="R2673" s="16">
        <f>Q2673*16.876/100</f>
        <v>0</v>
      </c>
      <c r="S2673" s="17">
        <f t="shared" si="287"/>
        <v>0</v>
      </c>
      <c r="T2673" s="16">
        <v>0</v>
      </c>
      <c r="U2673" s="18">
        <f t="shared" si="288"/>
        <v>0</v>
      </c>
      <c r="V2673" s="18">
        <f t="shared" si="289"/>
        <v>0</v>
      </c>
      <c r="W2673" s="18">
        <f t="shared" si="290"/>
        <v>0</v>
      </c>
      <c r="X2673" s="27"/>
      <c r="Y2673" s="19">
        <f t="shared" si="291"/>
        <v>0</v>
      </c>
      <c r="Z2673" s="18">
        <f t="shared" si="292"/>
        <v>0</v>
      </c>
      <c r="AA2673" s="12">
        <v>1</v>
      </c>
      <c r="AB2673" s="12">
        <v>0</v>
      </c>
      <c r="AC2673" s="28">
        <f>+I2673+Y2673-Z2673</f>
        <v>0.05</v>
      </c>
      <c r="AD2673" s="20">
        <f t="shared" si="293"/>
        <v>0</v>
      </c>
      <c r="AE2673">
        <v>0</v>
      </c>
    </row>
    <row r="2674" spans="1:31" x14ac:dyDescent="0.25">
      <c r="A2674" s="9">
        <v>45138</v>
      </c>
      <c r="B2674" s="10" t="s">
        <v>575</v>
      </c>
      <c r="C2674" s="10" t="s">
        <v>213</v>
      </c>
      <c r="D2674" s="10" t="s">
        <v>29</v>
      </c>
      <c r="E2674" s="10" t="s">
        <v>30</v>
      </c>
      <c r="F2674" s="10"/>
      <c r="G2674" s="10">
        <v>0</v>
      </c>
      <c r="H2674" s="11">
        <f>SUMIFS(AA:AA,$A:$A,EOMONTH($A2674,-1),$B:$B,$B2674)</f>
        <v>176</v>
      </c>
      <c r="I2674" s="63">
        <f>ROUND(SUMIFS(AC:AC,$A:$A,EOMONTH($A2674,-1),$B:$B,$B2674),2)</f>
        <v>7.95</v>
      </c>
      <c r="J2674" s="11">
        <f>SUMIFS(AB:AB,$A:$A,EOMONTH($A2674,-1),$B:$B,$B2674)</f>
        <v>12215.2</v>
      </c>
      <c r="K2674" s="13">
        <v>0</v>
      </c>
      <c r="L2674" s="25">
        <v>0</v>
      </c>
      <c r="M2674" s="15">
        <v>0</v>
      </c>
      <c r="N2674" s="14">
        <v>0</v>
      </c>
      <c r="O2674" s="16">
        <v>0</v>
      </c>
      <c r="P2674" s="16">
        <v>0</v>
      </c>
      <c r="Q2674" s="16">
        <v>0</v>
      </c>
      <c r="R2674" s="16">
        <f>Q2674*16.876/100</f>
        <v>0</v>
      </c>
      <c r="S2674" s="17">
        <f t="shared" si="287"/>
        <v>0</v>
      </c>
      <c r="T2674" s="16">
        <v>0</v>
      </c>
      <c r="U2674" s="18">
        <f t="shared" si="288"/>
        <v>0</v>
      </c>
      <c r="V2674" s="18">
        <f t="shared" si="289"/>
        <v>0</v>
      </c>
      <c r="W2674" s="18">
        <f t="shared" si="290"/>
        <v>0</v>
      </c>
      <c r="X2674" s="27"/>
      <c r="Y2674" s="19">
        <f t="shared" si="291"/>
        <v>0</v>
      </c>
      <c r="Z2674" s="18">
        <f t="shared" si="292"/>
        <v>0</v>
      </c>
      <c r="AA2674" s="12">
        <v>176</v>
      </c>
      <c r="AB2674" s="12">
        <v>12215.2</v>
      </c>
      <c r="AC2674" s="28">
        <f>+I2674+Y2674-Z2674</f>
        <v>7.95</v>
      </c>
      <c r="AD2674" s="20">
        <f t="shared" si="293"/>
        <v>0</v>
      </c>
      <c r="AE2674">
        <v>0</v>
      </c>
    </row>
    <row r="2675" spans="1:31" x14ac:dyDescent="0.25">
      <c r="A2675" s="9">
        <v>45138</v>
      </c>
      <c r="B2675" s="10" t="s">
        <v>578</v>
      </c>
      <c r="C2675" s="10" t="s">
        <v>28</v>
      </c>
      <c r="D2675" s="10" t="s">
        <v>29</v>
      </c>
      <c r="E2675" s="10" t="s">
        <v>30</v>
      </c>
      <c r="F2675" s="10"/>
      <c r="G2675" s="10">
        <v>0</v>
      </c>
      <c r="H2675" s="11">
        <f>SUMIFS(AA:AA,$A:$A,EOMONTH($A2675,-1),$B:$B,$B2675)</f>
        <v>13436</v>
      </c>
      <c r="I2675" s="63">
        <f>ROUND(SUMIFS(AC:AC,$A:$A,EOMONTH($A2675,-1),$B:$B,$B2675),2)</f>
        <v>606.63</v>
      </c>
      <c r="J2675" s="11">
        <f>SUMIFS(AB:AB,$A:$A,EOMONTH($A2675,-1),$B:$B,$B2675)</f>
        <v>94052</v>
      </c>
      <c r="K2675" s="13">
        <v>0</v>
      </c>
      <c r="L2675" s="25">
        <v>0</v>
      </c>
      <c r="M2675" s="15">
        <v>0</v>
      </c>
      <c r="N2675" s="14">
        <v>0</v>
      </c>
      <c r="O2675" s="16">
        <v>0</v>
      </c>
      <c r="P2675" s="16">
        <v>0</v>
      </c>
      <c r="Q2675" s="16">
        <v>3277</v>
      </c>
      <c r="R2675" s="16">
        <f>Q2675*16.876/100</f>
        <v>553.02652</v>
      </c>
      <c r="S2675" s="17">
        <f t="shared" si="287"/>
        <v>3830.0265199999999</v>
      </c>
      <c r="T2675" s="16">
        <v>22939</v>
      </c>
      <c r="U2675" s="18">
        <f t="shared" si="288"/>
        <v>0</v>
      </c>
      <c r="V2675" s="18">
        <f t="shared" si="289"/>
        <v>0</v>
      </c>
      <c r="W2675" s="18">
        <f t="shared" si="290"/>
        <v>0</v>
      </c>
      <c r="X2675" s="27"/>
      <c r="Y2675" s="19">
        <f t="shared" si="291"/>
        <v>0</v>
      </c>
      <c r="Z2675" s="18">
        <f t="shared" si="292"/>
        <v>0</v>
      </c>
      <c r="AA2675" s="12">
        <v>10159</v>
      </c>
      <c r="AB2675" s="12">
        <v>71113</v>
      </c>
      <c r="AC2675" s="28">
        <f>+I2675+Y2675-Z2675</f>
        <v>606.63</v>
      </c>
      <c r="AD2675" s="20">
        <f t="shared" si="293"/>
        <v>0</v>
      </c>
      <c r="AE2675">
        <v>0</v>
      </c>
    </row>
    <row r="2676" spans="1:31" x14ac:dyDescent="0.25">
      <c r="A2676" s="9">
        <v>45138</v>
      </c>
      <c r="B2676" s="10" t="s">
        <v>579</v>
      </c>
      <c r="C2676" s="10" t="s">
        <v>28</v>
      </c>
      <c r="D2676" s="10" t="s">
        <v>29</v>
      </c>
      <c r="E2676" s="10" t="s">
        <v>30</v>
      </c>
      <c r="F2676" s="10"/>
      <c r="G2676" s="10">
        <v>0</v>
      </c>
      <c r="H2676" s="11">
        <f>SUMIFS(AA:AA,$A:$A,EOMONTH($A2676,-1),$B:$B,$B2676)</f>
        <v>493</v>
      </c>
      <c r="I2676" s="63">
        <f>ROUND(SUMIFS(AC:AC,$A:$A,EOMONTH($A2676,-1),$B:$B,$B2676),2)</f>
        <v>22.26</v>
      </c>
      <c r="J2676" s="11">
        <f>SUMIFS(AB:AB,$A:$A,EOMONTH($A2676,-1),$B:$B,$B2676)</f>
        <v>404.77</v>
      </c>
      <c r="K2676" s="13">
        <v>0</v>
      </c>
      <c r="L2676" s="25">
        <v>0</v>
      </c>
      <c r="M2676" s="15">
        <v>0</v>
      </c>
      <c r="N2676" s="14">
        <v>0</v>
      </c>
      <c r="O2676" s="16">
        <v>0</v>
      </c>
      <c r="P2676" s="16">
        <v>0</v>
      </c>
      <c r="Q2676" s="16">
        <v>0</v>
      </c>
      <c r="R2676" s="16">
        <f>Q2676*16.876/100</f>
        <v>0</v>
      </c>
      <c r="S2676" s="17">
        <f t="shared" si="287"/>
        <v>0</v>
      </c>
      <c r="T2676" s="16">
        <v>0</v>
      </c>
      <c r="U2676" s="18">
        <f t="shared" si="288"/>
        <v>0</v>
      </c>
      <c r="V2676" s="18">
        <f t="shared" si="289"/>
        <v>0</v>
      </c>
      <c r="W2676" s="18">
        <f t="shared" si="290"/>
        <v>0</v>
      </c>
      <c r="X2676" s="27"/>
      <c r="Y2676" s="19">
        <f t="shared" si="291"/>
        <v>0</v>
      </c>
      <c r="Z2676" s="18">
        <f t="shared" si="292"/>
        <v>0</v>
      </c>
      <c r="AA2676" s="12">
        <v>493</v>
      </c>
      <c r="AB2676" s="12">
        <v>404.77</v>
      </c>
      <c r="AC2676" s="28">
        <f>+I2676+Y2676-Z2676</f>
        <v>22.26</v>
      </c>
      <c r="AD2676" s="20">
        <f t="shared" si="293"/>
        <v>0</v>
      </c>
      <c r="AE2676">
        <v>0</v>
      </c>
    </row>
    <row r="2677" spans="1:31" x14ac:dyDescent="0.25">
      <c r="A2677" s="9">
        <v>45138</v>
      </c>
      <c r="B2677" s="10" t="s">
        <v>582</v>
      </c>
      <c r="C2677" s="10" t="s">
        <v>554</v>
      </c>
      <c r="D2677" s="10" t="s">
        <v>29</v>
      </c>
      <c r="E2677" s="10" t="s">
        <v>539</v>
      </c>
      <c r="F2677" s="10"/>
      <c r="G2677" s="10">
        <v>0</v>
      </c>
      <c r="H2677" s="11">
        <f>SUMIFS(AA:AA,$A:$A,EOMONTH($A2677,-1),$B:$B,$B2677)</f>
        <v>159.4</v>
      </c>
      <c r="I2677" s="63">
        <f>ROUND(SUMIFS(AC:AC,$A:$A,EOMONTH($A2677,-1),$B:$B,$B2677),2)</f>
        <v>2.2799999999999998</v>
      </c>
      <c r="J2677" s="11">
        <f>SUMIFS(AB:AB,$A:$A,EOMONTH($A2677,-1),$B:$B,$B2677)</f>
        <v>4673</v>
      </c>
      <c r="K2677" s="13">
        <v>0</v>
      </c>
      <c r="L2677" s="25">
        <v>0</v>
      </c>
      <c r="M2677" s="15">
        <v>0</v>
      </c>
      <c r="N2677" s="14">
        <v>0</v>
      </c>
      <c r="O2677" s="16">
        <v>0</v>
      </c>
      <c r="P2677" s="16">
        <v>0</v>
      </c>
      <c r="Q2677" s="16">
        <v>0</v>
      </c>
      <c r="R2677" s="16">
        <f>Q2677*16.876/100</f>
        <v>0</v>
      </c>
      <c r="S2677" s="17">
        <f t="shared" si="287"/>
        <v>0</v>
      </c>
      <c r="T2677" s="16">
        <v>0</v>
      </c>
      <c r="U2677" s="18">
        <f t="shared" si="288"/>
        <v>0</v>
      </c>
      <c r="V2677" s="18">
        <f t="shared" si="289"/>
        <v>0</v>
      </c>
      <c r="W2677" s="18">
        <f t="shared" si="290"/>
        <v>0</v>
      </c>
      <c r="X2677" s="27"/>
      <c r="Y2677" s="19">
        <f t="shared" si="291"/>
        <v>0</v>
      </c>
      <c r="Z2677" s="18">
        <f t="shared" si="292"/>
        <v>0</v>
      </c>
      <c r="AA2677" s="12">
        <v>159.4</v>
      </c>
      <c r="AB2677" s="12">
        <v>4673</v>
      </c>
      <c r="AC2677" s="28">
        <f>+I2677+Y2677-Z2677</f>
        <v>2.2799999999999998</v>
      </c>
      <c r="AD2677" s="20">
        <f t="shared" si="293"/>
        <v>0</v>
      </c>
      <c r="AE2677">
        <v>0</v>
      </c>
    </row>
    <row r="2678" spans="1:31" x14ac:dyDescent="0.25">
      <c r="A2678" s="59">
        <v>45138</v>
      </c>
      <c r="B2678" s="60" t="s">
        <v>798</v>
      </c>
      <c r="C2678" s="60" t="s">
        <v>429</v>
      </c>
      <c r="D2678" s="60" t="s">
        <v>29</v>
      </c>
      <c r="E2678" s="60" t="s">
        <v>30</v>
      </c>
      <c r="F2678" s="10"/>
      <c r="G2678" s="10"/>
      <c r="H2678" s="11"/>
      <c r="I2678" s="63">
        <f>ROUND(SUMIFS(AC:AC,$A:$A,EOMONTH($A2678,-1),$B:$B,$B2678),2)</f>
        <v>0</v>
      </c>
      <c r="J2678" s="11"/>
      <c r="K2678" s="13"/>
      <c r="L2678" s="25"/>
      <c r="M2678" s="15"/>
      <c r="N2678" s="14"/>
      <c r="O2678" s="16"/>
      <c r="P2678" s="16"/>
      <c r="Q2678" s="16"/>
      <c r="R2678" s="16"/>
      <c r="S2678" s="17">
        <f t="shared" si="287"/>
        <v>0</v>
      </c>
      <c r="T2678" s="16"/>
      <c r="U2678" s="18">
        <f t="shared" si="288"/>
        <v>0</v>
      </c>
      <c r="V2678" s="18">
        <f t="shared" si="289"/>
        <v>0</v>
      </c>
      <c r="W2678" s="18">
        <f t="shared" si="290"/>
        <v>0</v>
      </c>
      <c r="X2678" s="27"/>
      <c r="Y2678" s="19">
        <f t="shared" si="291"/>
        <v>0</v>
      </c>
      <c r="Z2678" s="18">
        <f t="shared" si="292"/>
        <v>0</v>
      </c>
      <c r="AA2678" s="12"/>
      <c r="AB2678" s="12"/>
      <c r="AC2678" s="28">
        <f>+I2678+Y2678-Z2678</f>
        <v>0</v>
      </c>
      <c r="AD2678" s="20">
        <f t="shared" si="293"/>
        <v>0</v>
      </c>
      <c r="AE2678">
        <v>0</v>
      </c>
    </row>
    <row r="2679" spans="1:31" x14ac:dyDescent="0.25">
      <c r="A2679" s="9">
        <v>45138</v>
      </c>
      <c r="B2679" s="10" t="s">
        <v>586</v>
      </c>
      <c r="C2679" s="10" t="s">
        <v>105</v>
      </c>
      <c r="D2679" s="10" t="s">
        <v>29</v>
      </c>
      <c r="E2679" s="10" t="s">
        <v>30</v>
      </c>
      <c r="F2679" s="10"/>
      <c r="G2679" s="10">
        <v>0</v>
      </c>
      <c r="H2679" s="11">
        <f>SUMIFS(AA:AA,$A:$A,EOMONTH($A2679,-1),$B:$B,$B2679)</f>
        <v>100</v>
      </c>
      <c r="I2679" s="63">
        <f>ROUND(SUMIFS(AC:AC,$A:$A,EOMONTH($A2679,-1),$B:$B,$B2679),2)</f>
        <v>138.11000000000001</v>
      </c>
      <c r="J2679" s="11">
        <f>SUMIFS(AB:AB,$A:$A,EOMONTH($A2679,-1),$B:$B,$B2679)</f>
        <v>1541.22</v>
      </c>
      <c r="K2679" s="13">
        <v>0</v>
      </c>
      <c r="L2679" s="25">
        <v>0</v>
      </c>
      <c r="M2679" s="15">
        <v>0</v>
      </c>
      <c r="N2679" s="14">
        <v>0</v>
      </c>
      <c r="O2679" s="16">
        <v>0</v>
      </c>
      <c r="P2679" s="16">
        <v>0</v>
      </c>
      <c r="Q2679" s="16">
        <v>0</v>
      </c>
      <c r="R2679" s="16">
        <f>Q2679*16.876/100</f>
        <v>0</v>
      </c>
      <c r="S2679" s="17">
        <f t="shared" si="287"/>
        <v>0</v>
      </c>
      <c r="T2679" s="16">
        <v>0</v>
      </c>
      <c r="U2679" s="18">
        <f t="shared" si="288"/>
        <v>0</v>
      </c>
      <c r="V2679" s="18">
        <f t="shared" si="289"/>
        <v>0</v>
      </c>
      <c r="W2679" s="18">
        <f t="shared" si="290"/>
        <v>0</v>
      </c>
      <c r="X2679" s="27"/>
      <c r="Y2679" s="19">
        <f t="shared" si="291"/>
        <v>0</v>
      </c>
      <c r="Z2679" s="18">
        <f t="shared" si="292"/>
        <v>0</v>
      </c>
      <c r="AA2679" s="12">
        <v>100</v>
      </c>
      <c r="AB2679" s="12">
        <v>1541.22</v>
      </c>
      <c r="AC2679" s="28">
        <f>+I2679+Y2679-Z2679</f>
        <v>138.11000000000001</v>
      </c>
      <c r="AD2679" s="20">
        <f t="shared" si="293"/>
        <v>0</v>
      </c>
      <c r="AE2679">
        <v>0</v>
      </c>
    </row>
    <row r="2680" spans="1:31" x14ac:dyDescent="0.25">
      <c r="A2680" s="9">
        <v>45138</v>
      </c>
      <c r="B2680" s="10" t="s">
        <v>587</v>
      </c>
      <c r="C2680" s="10" t="s">
        <v>105</v>
      </c>
      <c r="D2680" s="10" t="s">
        <v>40</v>
      </c>
      <c r="E2680" s="10" t="s">
        <v>30</v>
      </c>
      <c r="F2680" s="10">
        <v>95</v>
      </c>
      <c r="G2680" s="10">
        <v>104</v>
      </c>
      <c r="H2680" s="11">
        <f>SUMIFS(AA:AA,$A:$A,EOMONTH($A2680,-1),$B:$B,$B2680)</f>
        <v>100</v>
      </c>
      <c r="I2680" s="63">
        <f>ROUND(SUMIFS(AC:AC,$A:$A,EOMONTH($A2680,-1),$B:$B,$B2680),2)</f>
        <v>594.61</v>
      </c>
      <c r="J2680" s="11">
        <f>SUMIFS(AB:AB,$A:$A,EOMONTH($A2680,-1),$B:$B,$B2680)</f>
        <v>732.49</v>
      </c>
      <c r="K2680" s="13">
        <v>0</v>
      </c>
      <c r="L2680" s="25">
        <v>0</v>
      </c>
      <c r="M2680" s="15">
        <v>0</v>
      </c>
      <c r="N2680" s="14">
        <v>0</v>
      </c>
      <c r="O2680" s="16">
        <v>0</v>
      </c>
      <c r="P2680" s="16">
        <v>0</v>
      </c>
      <c r="Q2680" s="16">
        <v>0</v>
      </c>
      <c r="R2680" s="16">
        <f>Q2680*16.876/100</f>
        <v>0</v>
      </c>
      <c r="S2680" s="17">
        <f t="shared" si="287"/>
        <v>0</v>
      </c>
      <c r="T2680" s="16">
        <v>0</v>
      </c>
      <c r="U2680" s="18">
        <f t="shared" si="288"/>
        <v>10.4</v>
      </c>
      <c r="V2680" s="18">
        <f t="shared" si="289"/>
        <v>0</v>
      </c>
      <c r="W2680" s="18">
        <f t="shared" si="290"/>
        <v>0</v>
      </c>
      <c r="X2680" s="27"/>
      <c r="Y2680" s="19">
        <f t="shared" si="291"/>
        <v>0</v>
      </c>
      <c r="Z2680" s="18">
        <f t="shared" si="292"/>
        <v>0</v>
      </c>
      <c r="AA2680" s="12">
        <v>100</v>
      </c>
      <c r="AB2680" s="12">
        <v>732.49</v>
      </c>
      <c r="AC2680" s="28">
        <f>+I2680+Y2680-Z2680</f>
        <v>594.61</v>
      </c>
      <c r="AD2680" s="20">
        <f t="shared" si="293"/>
        <v>0</v>
      </c>
      <c r="AE2680">
        <v>0</v>
      </c>
    </row>
    <row r="2681" spans="1:31" x14ac:dyDescent="0.25">
      <c r="A2681" s="9">
        <v>45138</v>
      </c>
      <c r="B2681" s="10" t="s">
        <v>588</v>
      </c>
      <c r="C2681" s="10" t="s">
        <v>282</v>
      </c>
      <c r="D2681" s="10" t="s">
        <v>29</v>
      </c>
      <c r="E2681" s="10" t="s">
        <v>30</v>
      </c>
      <c r="F2681" s="10"/>
      <c r="G2681" s="10">
        <v>0</v>
      </c>
      <c r="H2681" s="11">
        <f>SUMIFS(AA:AA,$A:$A,EOMONTH($A2681,-1),$B:$B,$B2681)</f>
        <v>346</v>
      </c>
      <c r="I2681" s="63">
        <f>ROUND(SUMIFS(AC:AC,$A:$A,EOMONTH($A2681,-1),$B:$B,$B2681),2)</f>
        <v>15.62</v>
      </c>
      <c r="J2681" s="11">
        <f>SUMIFS(AB:AB,$A:$A,EOMONTH($A2681,-1),$B:$B,$B2681)</f>
        <v>7958</v>
      </c>
      <c r="K2681" s="13">
        <v>0</v>
      </c>
      <c r="L2681" s="25">
        <v>0</v>
      </c>
      <c r="M2681" s="15">
        <v>0</v>
      </c>
      <c r="N2681" s="14">
        <v>0</v>
      </c>
      <c r="O2681" s="16">
        <v>0</v>
      </c>
      <c r="P2681" s="16">
        <v>0</v>
      </c>
      <c r="Q2681" s="16">
        <v>0</v>
      </c>
      <c r="R2681" s="16">
        <f>Q2681*16.876/100</f>
        <v>0</v>
      </c>
      <c r="S2681" s="17">
        <f t="shared" si="287"/>
        <v>0</v>
      </c>
      <c r="T2681" s="16">
        <v>0</v>
      </c>
      <c r="U2681" s="18">
        <f t="shared" si="288"/>
        <v>0</v>
      </c>
      <c r="V2681" s="18">
        <f t="shared" si="289"/>
        <v>0</v>
      </c>
      <c r="W2681" s="18">
        <f t="shared" si="290"/>
        <v>0</v>
      </c>
      <c r="X2681" s="27"/>
      <c r="Y2681" s="19">
        <f t="shared" si="291"/>
        <v>0</v>
      </c>
      <c r="Z2681" s="18">
        <f t="shared" si="292"/>
        <v>0</v>
      </c>
      <c r="AA2681" s="12">
        <v>346</v>
      </c>
      <c r="AB2681" s="12">
        <v>7958</v>
      </c>
      <c r="AC2681" s="28">
        <f>+I2681+Y2681-Z2681</f>
        <v>15.62</v>
      </c>
      <c r="AD2681" s="20">
        <f t="shared" si="293"/>
        <v>0</v>
      </c>
      <c r="AE2681">
        <v>0</v>
      </c>
    </row>
    <row r="2682" spans="1:31" x14ac:dyDescent="0.25">
      <c r="A2682" s="9">
        <v>45138</v>
      </c>
      <c r="B2682" s="10" t="s">
        <v>589</v>
      </c>
      <c r="C2682" s="10" t="s">
        <v>282</v>
      </c>
      <c r="D2682" s="10" t="s">
        <v>29</v>
      </c>
      <c r="E2682" s="10" t="s">
        <v>30</v>
      </c>
      <c r="F2682" s="10"/>
      <c r="G2682" s="10">
        <v>0</v>
      </c>
      <c r="H2682" s="11">
        <f>SUMIFS(AA:AA,$A:$A,EOMONTH($A2682,-1),$B:$B,$B2682)</f>
        <v>470</v>
      </c>
      <c r="I2682" s="63">
        <f>ROUND(SUMIFS(AC:AC,$A:$A,EOMONTH($A2682,-1),$B:$B,$B2682),2)</f>
        <v>21.22</v>
      </c>
      <c r="J2682" s="11">
        <f>SUMIFS(AB:AB,$A:$A,EOMONTH($A2682,-1),$B:$B,$B2682)</f>
        <v>9870</v>
      </c>
      <c r="K2682" s="13">
        <v>0</v>
      </c>
      <c r="L2682" s="25">
        <v>0</v>
      </c>
      <c r="M2682" s="15">
        <v>0</v>
      </c>
      <c r="N2682" s="14">
        <v>0</v>
      </c>
      <c r="O2682" s="16">
        <v>0</v>
      </c>
      <c r="P2682" s="16">
        <v>0</v>
      </c>
      <c r="Q2682" s="16">
        <v>0</v>
      </c>
      <c r="R2682" s="16">
        <f>Q2682*16.876/100</f>
        <v>0</v>
      </c>
      <c r="S2682" s="17">
        <f t="shared" si="287"/>
        <v>0</v>
      </c>
      <c r="T2682" s="16">
        <v>0</v>
      </c>
      <c r="U2682" s="18">
        <f t="shared" si="288"/>
        <v>0</v>
      </c>
      <c r="V2682" s="18">
        <f t="shared" si="289"/>
        <v>0</v>
      </c>
      <c r="W2682" s="18">
        <f t="shared" si="290"/>
        <v>0</v>
      </c>
      <c r="X2682" s="27"/>
      <c r="Y2682" s="19">
        <f t="shared" si="291"/>
        <v>0</v>
      </c>
      <c r="Z2682" s="18">
        <f t="shared" si="292"/>
        <v>0</v>
      </c>
      <c r="AA2682" s="12">
        <v>470</v>
      </c>
      <c r="AB2682" s="12">
        <v>9870</v>
      </c>
      <c r="AC2682" s="28">
        <f>+I2682+Y2682-Z2682</f>
        <v>21.22</v>
      </c>
      <c r="AD2682" s="20">
        <f t="shared" si="293"/>
        <v>0</v>
      </c>
      <c r="AE2682">
        <v>0</v>
      </c>
    </row>
    <row r="2683" spans="1:31" x14ac:dyDescent="0.25">
      <c r="A2683" s="9">
        <v>45138</v>
      </c>
      <c r="B2683" s="10" t="s">
        <v>592</v>
      </c>
      <c r="C2683" s="10" t="s">
        <v>541</v>
      </c>
      <c r="D2683" s="10" t="s">
        <v>29</v>
      </c>
      <c r="E2683" s="10" t="s">
        <v>30</v>
      </c>
      <c r="F2683" s="10"/>
      <c r="G2683" s="10">
        <v>0</v>
      </c>
      <c r="H2683" s="11">
        <f>SUMIFS(AA:AA,$A:$A,EOMONTH($A2683,-1),$B:$B,$B2683)</f>
        <v>-806</v>
      </c>
      <c r="I2683" s="63">
        <f>ROUND(SUMIFS(AC:AC,$A:$A,EOMONTH($A2683,-1),$B:$B,$B2683),2)</f>
        <v>0</v>
      </c>
      <c r="J2683" s="11">
        <f>SUMIFS(AB:AB,$A:$A,EOMONTH($A2683,-1),$B:$B,$B2683)</f>
        <v>-38354.639999999999</v>
      </c>
      <c r="K2683" s="13">
        <v>0</v>
      </c>
      <c r="L2683" s="25">
        <v>0</v>
      </c>
      <c r="M2683" s="15">
        <v>0</v>
      </c>
      <c r="N2683" s="14">
        <v>0</v>
      </c>
      <c r="O2683" s="16">
        <v>0</v>
      </c>
      <c r="P2683" s="16">
        <v>0</v>
      </c>
      <c r="Q2683" s="16">
        <v>0</v>
      </c>
      <c r="R2683" s="16">
        <f>Q2683*16.876/100</f>
        <v>0</v>
      </c>
      <c r="S2683" s="17">
        <f t="shared" si="287"/>
        <v>0</v>
      </c>
      <c r="T2683" s="16">
        <v>0</v>
      </c>
      <c r="U2683" s="18">
        <f t="shared" si="288"/>
        <v>0</v>
      </c>
      <c r="V2683" s="18">
        <f t="shared" si="289"/>
        <v>0</v>
      </c>
      <c r="W2683" s="18">
        <f t="shared" si="290"/>
        <v>0</v>
      </c>
      <c r="X2683" s="27"/>
      <c r="Y2683" s="19">
        <f t="shared" si="291"/>
        <v>0</v>
      </c>
      <c r="Z2683" s="18">
        <f t="shared" si="292"/>
        <v>0</v>
      </c>
      <c r="AA2683" s="12">
        <v>-806</v>
      </c>
      <c r="AB2683" s="12">
        <v>-38354.639999999999</v>
      </c>
      <c r="AC2683" s="28">
        <f>+I2683+Y2683-Z2683</f>
        <v>0</v>
      </c>
      <c r="AD2683" s="20">
        <f t="shared" si="293"/>
        <v>0</v>
      </c>
      <c r="AE2683">
        <v>0</v>
      </c>
    </row>
    <row r="2684" spans="1:31" x14ac:dyDescent="0.25">
      <c r="A2684" s="9">
        <v>45138</v>
      </c>
      <c r="B2684" s="10" t="s">
        <v>788</v>
      </c>
      <c r="C2684" s="10" t="s">
        <v>541</v>
      </c>
      <c r="D2684" s="10" t="s">
        <v>40</v>
      </c>
      <c r="E2684" s="10" t="s">
        <v>30</v>
      </c>
      <c r="F2684" s="10">
        <v>100</v>
      </c>
      <c r="G2684" s="10">
        <v>109</v>
      </c>
      <c r="H2684" s="11">
        <f>SUMIFS(AA:AA,$A:$A,EOMONTH($A2684,-1),$B:$B,$B2684)</f>
        <v>0</v>
      </c>
      <c r="I2684" s="63">
        <f>ROUND(SUMIFS(AC:AC,$A:$A,EOMONTH($A2684,-1),$B:$B,$B2684),2)</f>
        <v>0</v>
      </c>
      <c r="J2684" s="11">
        <f>SUMIFS(AB:AB,$A:$A,EOMONTH($A2684,-1),$B:$B,$B2684)</f>
        <v>0</v>
      </c>
      <c r="K2684" s="13">
        <v>0</v>
      </c>
      <c r="L2684" s="25">
        <v>0</v>
      </c>
      <c r="M2684" s="15">
        <v>2015</v>
      </c>
      <c r="N2684" s="14">
        <v>11007.64</v>
      </c>
      <c r="O2684" s="16">
        <v>2015</v>
      </c>
      <c r="P2684" s="16">
        <v>51221.3</v>
      </c>
      <c r="Q2684" s="16">
        <v>0</v>
      </c>
      <c r="R2684" s="16">
        <f>Q2684*16.876/100</f>
        <v>0</v>
      </c>
      <c r="S2684" s="17">
        <f t="shared" si="287"/>
        <v>0</v>
      </c>
      <c r="T2684" s="16">
        <v>0</v>
      </c>
      <c r="U2684" s="18">
        <f t="shared" si="288"/>
        <v>0</v>
      </c>
      <c r="V2684" s="18">
        <f t="shared" si="289"/>
        <v>201.5</v>
      </c>
      <c r="W2684" s="18">
        <f t="shared" si="290"/>
        <v>33.829835000000003</v>
      </c>
      <c r="X2684" s="27"/>
      <c r="Y2684" s="19">
        <f t="shared" si="291"/>
        <v>235.329835</v>
      </c>
      <c r="Z2684" s="18">
        <f t="shared" si="292"/>
        <v>219.63499999999999</v>
      </c>
      <c r="AA2684" s="12">
        <v>0</v>
      </c>
      <c r="AB2684" s="12">
        <v>0</v>
      </c>
      <c r="AC2684" s="28">
        <f>+I2684+Y2684-Z2684</f>
        <v>15.694835000000012</v>
      </c>
      <c r="AD2684" s="20">
        <f t="shared" si="293"/>
        <v>0</v>
      </c>
      <c r="AE2684">
        <v>0</v>
      </c>
    </row>
    <row r="2685" spans="1:31" x14ac:dyDescent="0.25">
      <c r="A2685" s="9">
        <v>45138</v>
      </c>
      <c r="B2685" s="10" t="s">
        <v>789</v>
      </c>
      <c r="C2685" s="10" t="s">
        <v>541</v>
      </c>
      <c r="D2685" s="10" t="s">
        <v>29</v>
      </c>
      <c r="E2685" s="10" t="s">
        <v>30</v>
      </c>
      <c r="F2685" s="10"/>
      <c r="G2685" s="10">
        <v>0</v>
      </c>
      <c r="H2685" s="11">
        <f>SUMIFS(AA:AA,$A:$A,EOMONTH($A2685,-1),$B:$B,$B2685)</f>
        <v>0</v>
      </c>
      <c r="I2685" s="63">
        <f>ROUND(SUMIFS(AC:AC,$A:$A,EOMONTH($A2685,-1),$B:$B,$B2685),2)</f>
        <v>0</v>
      </c>
      <c r="J2685" s="11">
        <f>SUMIFS(AB:AB,$A:$A,EOMONTH($A2685,-1),$B:$B,$B2685)</f>
        <v>0</v>
      </c>
      <c r="K2685" s="13">
        <v>0</v>
      </c>
      <c r="L2685" s="25">
        <v>0</v>
      </c>
      <c r="M2685" s="15">
        <v>1153</v>
      </c>
      <c r="N2685" s="14">
        <v>10607.17</v>
      </c>
      <c r="O2685" s="16">
        <v>1153</v>
      </c>
      <c r="P2685" s="16">
        <v>39086.699999999997</v>
      </c>
      <c r="Q2685" s="16">
        <v>0</v>
      </c>
      <c r="R2685" s="16">
        <f>Q2685*16.876/100</f>
        <v>0</v>
      </c>
      <c r="S2685" s="17">
        <f t="shared" si="287"/>
        <v>0</v>
      </c>
      <c r="T2685" s="16">
        <v>0</v>
      </c>
      <c r="U2685" s="18">
        <f t="shared" si="288"/>
        <v>0</v>
      </c>
      <c r="V2685" s="18">
        <f t="shared" si="289"/>
        <v>0</v>
      </c>
      <c r="W2685" s="18">
        <f t="shared" si="290"/>
        <v>0</v>
      </c>
      <c r="X2685" s="27"/>
      <c r="Y2685" s="19">
        <f t="shared" si="291"/>
        <v>0</v>
      </c>
      <c r="Z2685" s="18">
        <f t="shared" si="292"/>
        <v>0</v>
      </c>
      <c r="AA2685" s="12">
        <v>0</v>
      </c>
      <c r="AB2685" s="12">
        <v>0</v>
      </c>
      <c r="AC2685" s="28">
        <f>+I2685+Y2685-Z2685</f>
        <v>0</v>
      </c>
      <c r="AD2685" s="20">
        <f t="shared" si="293"/>
        <v>0</v>
      </c>
      <c r="AE2685">
        <v>0</v>
      </c>
    </row>
    <row r="2686" spans="1:31" x14ac:dyDescent="0.25">
      <c r="A2686" s="9">
        <v>45138</v>
      </c>
      <c r="B2686" s="10" t="s">
        <v>757</v>
      </c>
      <c r="C2686" s="10" t="s">
        <v>28</v>
      </c>
      <c r="D2686" s="10" t="s">
        <v>29</v>
      </c>
      <c r="E2686" s="10" t="s">
        <v>30</v>
      </c>
      <c r="F2686" s="10"/>
      <c r="G2686" s="10">
        <v>0</v>
      </c>
      <c r="H2686" s="11">
        <f>SUMIFS(AA:AA,$A:$A,EOMONTH($A2686,-1),$B:$B,$B2686)</f>
        <v>2883</v>
      </c>
      <c r="I2686" s="63">
        <f>ROUND(SUMIFS(AC:AC,$A:$A,EOMONTH($A2686,-1),$B:$B,$B2686),2)</f>
        <v>0</v>
      </c>
      <c r="J2686" s="11">
        <f>SUMIFS(AB:AB,$A:$A,EOMONTH($A2686,-1),$B:$B,$B2686)</f>
        <v>15755.28</v>
      </c>
      <c r="K2686" s="13">
        <v>0</v>
      </c>
      <c r="L2686" s="25">
        <v>0</v>
      </c>
      <c r="M2686" s="15">
        <v>0</v>
      </c>
      <c r="N2686" s="14">
        <v>0</v>
      </c>
      <c r="O2686" s="16">
        <v>0</v>
      </c>
      <c r="P2686" s="16">
        <v>0</v>
      </c>
      <c r="Q2686" s="16">
        <v>1248</v>
      </c>
      <c r="R2686" s="16">
        <f>Q2686*16.876/100</f>
        <v>210.61248000000003</v>
      </c>
      <c r="S2686" s="17">
        <f t="shared" si="287"/>
        <v>1458.61248</v>
      </c>
      <c r="T2686" s="16">
        <v>6814.08</v>
      </c>
      <c r="U2686" s="18">
        <f t="shared" si="288"/>
        <v>0</v>
      </c>
      <c r="V2686" s="18">
        <f t="shared" si="289"/>
        <v>0</v>
      </c>
      <c r="W2686" s="18">
        <f t="shared" si="290"/>
        <v>0</v>
      </c>
      <c r="X2686" s="27"/>
      <c r="Y2686" s="19">
        <f t="shared" si="291"/>
        <v>0</v>
      </c>
      <c r="Z2686" s="18">
        <f t="shared" si="292"/>
        <v>0</v>
      </c>
      <c r="AA2686" s="12">
        <v>1635</v>
      </c>
      <c r="AB2686" s="12">
        <v>8935.1</v>
      </c>
      <c r="AC2686" s="28">
        <f>+I2686+Y2686-Z2686</f>
        <v>0</v>
      </c>
      <c r="AD2686" s="20">
        <f t="shared" si="293"/>
        <v>0</v>
      </c>
      <c r="AE2686">
        <v>0</v>
      </c>
    </row>
    <row r="2687" spans="1:31" x14ac:dyDescent="0.25">
      <c r="A2687" s="9">
        <v>45138</v>
      </c>
      <c r="B2687" s="10" t="s">
        <v>593</v>
      </c>
      <c r="C2687" s="10" t="s">
        <v>28</v>
      </c>
      <c r="D2687" s="10" t="s">
        <v>29</v>
      </c>
      <c r="E2687" s="10" t="s">
        <v>30</v>
      </c>
      <c r="F2687" s="10"/>
      <c r="G2687" s="10">
        <v>0</v>
      </c>
      <c r="H2687" s="11">
        <f>SUMIFS(AA:AA,$A:$A,EOMONTH($A2687,-1),$B:$B,$B2687)</f>
        <v>3318</v>
      </c>
      <c r="I2687" s="63">
        <f>ROUND(SUMIFS(AC:AC,$A:$A,EOMONTH($A2687,-1),$B:$B,$B2687),2)</f>
        <v>0</v>
      </c>
      <c r="J2687" s="11">
        <f>SUMIFS(AB:AB,$A:$A,EOMONTH($A2687,-1),$B:$B,$B2687)</f>
        <v>26463.3</v>
      </c>
      <c r="K2687" s="13">
        <v>0</v>
      </c>
      <c r="L2687" s="25">
        <v>0</v>
      </c>
      <c r="M2687" s="15">
        <v>0</v>
      </c>
      <c r="N2687" s="14">
        <v>0</v>
      </c>
      <c r="O2687" s="16">
        <v>0</v>
      </c>
      <c r="P2687" s="16">
        <v>0</v>
      </c>
      <c r="Q2687" s="16">
        <v>0</v>
      </c>
      <c r="R2687" s="16">
        <f>Q2687*16.876/100</f>
        <v>0</v>
      </c>
      <c r="S2687" s="17">
        <f t="shared" si="287"/>
        <v>0</v>
      </c>
      <c r="T2687" s="16">
        <v>0</v>
      </c>
      <c r="U2687" s="18">
        <f t="shared" si="288"/>
        <v>0</v>
      </c>
      <c r="V2687" s="18">
        <f t="shared" si="289"/>
        <v>0</v>
      </c>
      <c r="W2687" s="18">
        <f t="shared" si="290"/>
        <v>0</v>
      </c>
      <c r="X2687" s="27"/>
      <c r="Y2687" s="19">
        <f t="shared" si="291"/>
        <v>0</v>
      </c>
      <c r="Z2687" s="18">
        <f t="shared" si="292"/>
        <v>0</v>
      </c>
      <c r="AA2687" s="12">
        <v>3318</v>
      </c>
      <c r="AB2687" s="12">
        <v>26463.3</v>
      </c>
      <c r="AC2687" s="28">
        <f>+I2687+Y2687-Z2687</f>
        <v>0</v>
      </c>
      <c r="AD2687" s="20">
        <f t="shared" si="293"/>
        <v>0</v>
      </c>
      <c r="AE2687">
        <v>0</v>
      </c>
    </row>
    <row r="2688" spans="1:31" x14ac:dyDescent="0.25">
      <c r="A2688" s="9">
        <v>45138</v>
      </c>
      <c r="B2688" s="10" t="s">
        <v>594</v>
      </c>
      <c r="C2688" s="10" t="s">
        <v>595</v>
      </c>
      <c r="D2688" s="10" t="s">
        <v>29</v>
      </c>
      <c r="E2688" s="10" t="s">
        <v>30</v>
      </c>
      <c r="F2688" s="10"/>
      <c r="G2688" s="10">
        <v>0</v>
      </c>
      <c r="H2688" s="11">
        <f>SUMIFS(AA:AA,$A:$A,EOMONTH($A2688,-1),$B:$B,$B2688)</f>
        <v>5</v>
      </c>
      <c r="I2688" s="63">
        <f>ROUND(SUMIFS(AC:AC,$A:$A,EOMONTH($A2688,-1),$B:$B,$B2688),2)</f>
        <v>0.23</v>
      </c>
      <c r="J2688" s="11">
        <f>SUMIFS(AB:AB,$A:$A,EOMONTH($A2688,-1),$B:$B,$B2688)</f>
        <v>629.85</v>
      </c>
      <c r="K2688" s="13">
        <v>0</v>
      </c>
      <c r="L2688" s="25">
        <v>0</v>
      </c>
      <c r="M2688" s="15">
        <v>0</v>
      </c>
      <c r="N2688" s="14">
        <v>0</v>
      </c>
      <c r="O2688" s="16">
        <v>0</v>
      </c>
      <c r="P2688" s="16">
        <v>0</v>
      </c>
      <c r="Q2688" s="16">
        <v>0</v>
      </c>
      <c r="R2688" s="16">
        <f>Q2688*16.876/100</f>
        <v>0</v>
      </c>
      <c r="S2688" s="17">
        <f t="shared" si="287"/>
        <v>0</v>
      </c>
      <c r="T2688" s="16">
        <v>0</v>
      </c>
      <c r="U2688" s="18">
        <f t="shared" si="288"/>
        <v>0</v>
      </c>
      <c r="V2688" s="18">
        <f t="shared" si="289"/>
        <v>0</v>
      </c>
      <c r="W2688" s="18">
        <f t="shared" si="290"/>
        <v>0</v>
      </c>
      <c r="X2688" s="27"/>
      <c r="Y2688" s="19">
        <f t="shared" si="291"/>
        <v>0</v>
      </c>
      <c r="Z2688" s="18">
        <f t="shared" si="292"/>
        <v>0</v>
      </c>
      <c r="AA2688" s="12">
        <v>5</v>
      </c>
      <c r="AB2688" s="12">
        <v>629.85</v>
      </c>
      <c r="AC2688" s="28">
        <f>+I2688+Y2688-Z2688</f>
        <v>0.23</v>
      </c>
      <c r="AD2688" s="20">
        <f t="shared" si="293"/>
        <v>0</v>
      </c>
      <c r="AE2688">
        <v>0</v>
      </c>
    </row>
    <row r="2689" spans="1:31" x14ac:dyDescent="0.25">
      <c r="A2689" s="9">
        <v>45138</v>
      </c>
      <c r="B2689" s="10" t="s">
        <v>596</v>
      </c>
      <c r="C2689" s="10" t="s">
        <v>595</v>
      </c>
      <c r="D2689" s="10" t="s">
        <v>29</v>
      </c>
      <c r="E2689" s="10" t="s">
        <v>30</v>
      </c>
      <c r="F2689" s="10"/>
      <c r="G2689" s="10">
        <v>0</v>
      </c>
      <c r="H2689" s="11">
        <f>SUMIFS(AA:AA,$A:$A,EOMONTH($A2689,-1),$B:$B,$B2689)</f>
        <v>4</v>
      </c>
      <c r="I2689" s="63">
        <f>ROUND(SUMIFS(AC:AC,$A:$A,EOMONTH($A2689,-1),$B:$B,$B2689),2)</f>
        <v>0.18</v>
      </c>
      <c r="J2689" s="11">
        <f>SUMIFS(AB:AB,$A:$A,EOMONTH($A2689,-1),$B:$B,$B2689)</f>
        <v>4589.88</v>
      </c>
      <c r="K2689" s="13">
        <v>0</v>
      </c>
      <c r="L2689" s="25">
        <v>0</v>
      </c>
      <c r="M2689" s="15">
        <v>0</v>
      </c>
      <c r="N2689" s="14">
        <v>0</v>
      </c>
      <c r="O2689" s="16">
        <v>0</v>
      </c>
      <c r="P2689" s="16">
        <v>0</v>
      </c>
      <c r="Q2689" s="16">
        <v>0</v>
      </c>
      <c r="R2689" s="16">
        <f>Q2689*16.876/100</f>
        <v>0</v>
      </c>
      <c r="S2689" s="17">
        <f t="shared" si="287"/>
        <v>0</v>
      </c>
      <c r="T2689" s="16">
        <v>0</v>
      </c>
      <c r="U2689" s="18">
        <f t="shared" si="288"/>
        <v>0</v>
      </c>
      <c r="V2689" s="18">
        <f t="shared" si="289"/>
        <v>0</v>
      </c>
      <c r="W2689" s="18">
        <f t="shared" si="290"/>
        <v>0</v>
      </c>
      <c r="X2689" s="27"/>
      <c r="Y2689" s="19">
        <f t="shared" si="291"/>
        <v>0</v>
      </c>
      <c r="Z2689" s="18">
        <f t="shared" si="292"/>
        <v>0</v>
      </c>
      <c r="AA2689" s="12">
        <v>4</v>
      </c>
      <c r="AB2689" s="12">
        <v>4589.88</v>
      </c>
      <c r="AC2689" s="28">
        <f>+I2689+Y2689-Z2689</f>
        <v>0.18</v>
      </c>
      <c r="AD2689" s="20">
        <f t="shared" si="293"/>
        <v>0</v>
      </c>
      <c r="AE2689">
        <v>0</v>
      </c>
    </row>
    <row r="2690" spans="1:31" x14ac:dyDescent="0.25">
      <c r="A2690" s="9">
        <v>45138</v>
      </c>
      <c r="B2690" s="10" t="s">
        <v>790</v>
      </c>
      <c r="C2690" s="10" t="s">
        <v>282</v>
      </c>
      <c r="D2690" s="10" t="s">
        <v>29</v>
      </c>
      <c r="E2690" s="10" t="s">
        <v>30</v>
      </c>
      <c r="F2690" s="10"/>
      <c r="G2690" s="10">
        <v>0</v>
      </c>
      <c r="H2690" s="11">
        <f>SUMIFS(AA:AA,$A:$A,EOMONTH($A2690,-1),$B:$B,$B2690)</f>
        <v>0</v>
      </c>
      <c r="I2690" s="63">
        <f>ROUND(SUMIFS(AC:AC,$A:$A,EOMONTH($A2690,-1),$B:$B,$B2690),2)</f>
        <v>0</v>
      </c>
      <c r="J2690" s="11">
        <f>SUMIFS(AB:AB,$A:$A,EOMONTH($A2690,-1),$B:$B,$B2690)</f>
        <v>0</v>
      </c>
      <c r="K2690" s="13">
        <v>0</v>
      </c>
      <c r="L2690" s="25">
        <v>0</v>
      </c>
      <c r="M2690" s="15">
        <v>385</v>
      </c>
      <c r="N2690" s="14">
        <v>7516.03</v>
      </c>
      <c r="O2690" s="16">
        <v>0</v>
      </c>
      <c r="P2690" s="16">
        <v>0</v>
      </c>
      <c r="Q2690" s="16">
        <v>385</v>
      </c>
      <c r="R2690" s="16">
        <f>Q2690*16.876/100</f>
        <v>64.9726</v>
      </c>
      <c r="S2690" s="17">
        <f t="shared" si="287"/>
        <v>449.9726</v>
      </c>
      <c r="T2690" s="16">
        <v>7515.2</v>
      </c>
      <c r="U2690" s="18">
        <f t="shared" si="288"/>
        <v>0</v>
      </c>
      <c r="V2690" s="18">
        <f t="shared" si="289"/>
        <v>0</v>
      </c>
      <c r="W2690" s="18">
        <f t="shared" si="290"/>
        <v>0</v>
      </c>
      <c r="X2690" s="27"/>
      <c r="Y2690" s="19">
        <f t="shared" si="291"/>
        <v>0</v>
      </c>
      <c r="Z2690" s="18">
        <f t="shared" si="292"/>
        <v>0</v>
      </c>
      <c r="AA2690" s="12">
        <v>0</v>
      </c>
      <c r="AB2690" s="12">
        <v>0</v>
      </c>
      <c r="AC2690" s="28">
        <f>+I2690+Y2690-Z2690</f>
        <v>0</v>
      </c>
      <c r="AD2690" s="20">
        <f t="shared" si="293"/>
        <v>0</v>
      </c>
      <c r="AE2690">
        <v>0</v>
      </c>
    </row>
    <row r="2691" spans="1:31" x14ac:dyDescent="0.25">
      <c r="A2691" s="9">
        <v>45138</v>
      </c>
      <c r="B2691" s="10" t="s">
        <v>791</v>
      </c>
      <c r="C2691" s="10" t="s">
        <v>282</v>
      </c>
      <c r="D2691" s="10" t="s">
        <v>29</v>
      </c>
      <c r="E2691" s="10" t="s">
        <v>30</v>
      </c>
      <c r="F2691" s="10"/>
      <c r="G2691" s="10">
        <v>0</v>
      </c>
      <c r="H2691" s="11">
        <f>SUMIFS(AA:AA,$A:$A,EOMONTH($A2691,-1),$B:$B,$B2691)</f>
        <v>0</v>
      </c>
      <c r="I2691" s="63">
        <f>ROUND(SUMIFS(AC:AC,$A:$A,EOMONTH($A2691,-1),$B:$B,$B2691),2)</f>
        <v>0</v>
      </c>
      <c r="J2691" s="11">
        <f>SUMIFS(AB:AB,$A:$A,EOMONTH($A2691,-1),$B:$B,$B2691)</f>
        <v>0</v>
      </c>
      <c r="K2691" s="13">
        <v>0</v>
      </c>
      <c r="L2691" s="25">
        <v>0</v>
      </c>
      <c r="M2691" s="15">
        <v>741</v>
      </c>
      <c r="N2691" s="14">
        <v>14531.12</v>
      </c>
      <c r="O2691" s="16">
        <v>0</v>
      </c>
      <c r="P2691" s="16">
        <v>0</v>
      </c>
      <c r="Q2691" s="16">
        <v>741</v>
      </c>
      <c r="R2691" s="16">
        <f>Q2691*16.876/100</f>
        <v>125.05116000000002</v>
      </c>
      <c r="S2691" s="17">
        <f t="shared" si="287"/>
        <v>866.05115999999998</v>
      </c>
      <c r="T2691" s="16">
        <v>14531.01</v>
      </c>
      <c r="U2691" s="18">
        <f t="shared" si="288"/>
        <v>0</v>
      </c>
      <c r="V2691" s="18">
        <f t="shared" si="289"/>
        <v>0</v>
      </c>
      <c r="W2691" s="18">
        <f t="shared" si="290"/>
        <v>0</v>
      </c>
      <c r="X2691" s="27"/>
      <c r="Y2691" s="19">
        <f t="shared" si="291"/>
        <v>0</v>
      </c>
      <c r="Z2691" s="18">
        <f t="shared" si="292"/>
        <v>0</v>
      </c>
      <c r="AA2691" s="12">
        <v>0</v>
      </c>
      <c r="AB2691" s="12">
        <v>0</v>
      </c>
      <c r="AC2691" s="28">
        <f>+I2691+Y2691-Z2691</f>
        <v>0</v>
      </c>
      <c r="AD2691" s="20">
        <f t="shared" si="293"/>
        <v>0</v>
      </c>
      <c r="AE2691">
        <v>0</v>
      </c>
    </row>
    <row r="2692" spans="1:31" x14ac:dyDescent="0.25">
      <c r="A2692" s="9">
        <v>45138</v>
      </c>
      <c r="B2692" s="10" t="s">
        <v>599</v>
      </c>
      <c r="C2692" s="10" t="s">
        <v>562</v>
      </c>
      <c r="D2692" s="10" t="s">
        <v>29</v>
      </c>
      <c r="E2692" s="10" t="s">
        <v>30</v>
      </c>
      <c r="F2692" s="10"/>
      <c r="G2692" s="10">
        <v>0</v>
      </c>
      <c r="H2692" s="11">
        <f>SUMIFS(AA:AA,$A:$A,EOMONTH($A2692,-1),$B:$B,$B2692)</f>
        <v>15</v>
      </c>
      <c r="I2692" s="63">
        <f>ROUND(SUMIFS(AC:AC,$A:$A,EOMONTH($A2692,-1),$B:$B,$B2692),2)</f>
        <v>0.68</v>
      </c>
      <c r="J2692" s="11">
        <f>SUMIFS(AB:AB,$A:$A,EOMONTH($A2692,-1),$B:$B,$B2692)</f>
        <v>450</v>
      </c>
      <c r="K2692" s="13">
        <v>0</v>
      </c>
      <c r="L2692" s="25">
        <v>0</v>
      </c>
      <c r="M2692" s="15">
        <v>0</v>
      </c>
      <c r="N2692" s="14">
        <v>0</v>
      </c>
      <c r="O2692" s="16">
        <v>0</v>
      </c>
      <c r="P2692" s="16">
        <v>0</v>
      </c>
      <c r="Q2692" s="16">
        <v>0</v>
      </c>
      <c r="R2692" s="16">
        <f>Q2692*16.876/100</f>
        <v>0</v>
      </c>
      <c r="S2692" s="17">
        <f t="shared" si="287"/>
        <v>0</v>
      </c>
      <c r="T2692" s="16">
        <v>0</v>
      </c>
      <c r="U2692" s="18">
        <f t="shared" si="288"/>
        <v>0</v>
      </c>
      <c r="V2692" s="18">
        <f t="shared" si="289"/>
        <v>0</v>
      </c>
      <c r="W2692" s="18">
        <f t="shared" si="290"/>
        <v>0</v>
      </c>
      <c r="X2692" s="27"/>
      <c r="Y2692" s="19">
        <f t="shared" si="291"/>
        <v>0</v>
      </c>
      <c r="Z2692" s="18">
        <f t="shared" si="292"/>
        <v>0</v>
      </c>
      <c r="AA2692" s="12">
        <v>15</v>
      </c>
      <c r="AB2692" s="12">
        <v>450</v>
      </c>
      <c r="AC2692" s="28">
        <f>+I2692+Y2692-Z2692</f>
        <v>0.68</v>
      </c>
      <c r="AD2692" s="20">
        <f t="shared" si="293"/>
        <v>0</v>
      </c>
      <c r="AE2692">
        <v>0</v>
      </c>
    </row>
    <row r="2693" spans="1:31" x14ac:dyDescent="0.25">
      <c r="A2693" s="9">
        <v>45138</v>
      </c>
      <c r="B2693" s="10" t="s">
        <v>600</v>
      </c>
      <c r="C2693" s="10" t="s">
        <v>562</v>
      </c>
      <c r="D2693" s="10" t="s">
        <v>29</v>
      </c>
      <c r="E2693" s="10" t="s">
        <v>30</v>
      </c>
      <c r="F2693" s="10"/>
      <c r="G2693" s="10">
        <v>0</v>
      </c>
      <c r="H2693" s="11">
        <f>SUMIFS(AA:AA,$A:$A,EOMONTH($A2693,-1),$B:$B,$B2693)</f>
        <v>50</v>
      </c>
      <c r="I2693" s="63">
        <f>ROUND(SUMIFS(AC:AC,$A:$A,EOMONTH($A2693,-1),$B:$B,$B2693),2)</f>
        <v>2.2599999999999998</v>
      </c>
      <c r="J2693" s="11">
        <f>SUMIFS(AB:AB,$A:$A,EOMONTH($A2693,-1),$B:$B,$B2693)</f>
        <v>1200</v>
      </c>
      <c r="K2693" s="13">
        <v>0</v>
      </c>
      <c r="L2693" s="25">
        <v>0</v>
      </c>
      <c r="M2693" s="15">
        <v>0</v>
      </c>
      <c r="N2693" s="14">
        <v>0</v>
      </c>
      <c r="O2693" s="16">
        <v>0</v>
      </c>
      <c r="P2693" s="16">
        <v>0</v>
      </c>
      <c r="Q2693" s="16">
        <v>0</v>
      </c>
      <c r="R2693" s="16">
        <f>Q2693*16.876/100</f>
        <v>0</v>
      </c>
      <c r="S2693" s="17">
        <f t="shared" ref="S2693:S2756" si="294">Q2693+R2693</f>
        <v>0</v>
      </c>
      <c r="T2693" s="16">
        <v>0</v>
      </c>
      <c r="U2693" s="18">
        <f t="shared" ref="U2693:U2756" si="295">H2693*G2693/1000</f>
        <v>0</v>
      </c>
      <c r="V2693" s="18">
        <f t="shared" ref="V2693:V2756" si="296">M2693*F2693/1000</f>
        <v>0</v>
      </c>
      <c r="W2693" s="18">
        <f t="shared" ref="W2693:W2756" si="297">V2693*16.789/100</f>
        <v>0</v>
      </c>
      <c r="X2693" s="27"/>
      <c r="Y2693" s="19">
        <f t="shared" ref="Y2693:Y2756" si="298">V2693+W2693+X2693</f>
        <v>0</v>
      </c>
      <c r="Z2693" s="18">
        <f t="shared" ref="Z2693:Z2756" si="299">O2693*G2693/1000</f>
        <v>0</v>
      </c>
      <c r="AA2693" s="12">
        <v>50</v>
      </c>
      <c r="AB2693" s="12">
        <v>1200</v>
      </c>
      <c r="AC2693" s="28">
        <f>+I2693+Y2693-Z2693</f>
        <v>2.2599999999999998</v>
      </c>
      <c r="AD2693" s="20">
        <f t="shared" ref="AD2693:AD2756" si="300">IF(AC2693&lt;0,ROUNDUP(AC2693,-1)*-1,0)</f>
        <v>0</v>
      </c>
      <c r="AE2693">
        <v>0</v>
      </c>
    </row>
    <row r="2694" spans="1:31" x14ac:dyDescent="0.25">
      <c r="A2694" s="9">
        <v>45138</v>
      </c>
      <c r="B2694" s="10" t="s">
        <v>602</v>
      </c>
      <c r="C2694" s="10" t="s">
        <v>603</v>
      </c>
      <c r="D2694" s="10" t="s">
        <v>40</v>
      </c>
      <c r="E2694" s="10" t="s">
        <v>30</v>
      </c>
      <c r="F2694" s="10">
        <v>375</v>
      </c>
      <c r="G2694" s="10">
        <v>409</v>
      </c>
      <c r="H2694" s="11">
        <f>SUMIFS(AA:AA,$A:$A,EOMONTH($A2694,-1),$B:$B,$B2694)</f>
        <v>38</v>
      </c>
      <c r="I2694" s="63">
        <f>ROUND(SUMIFS(AC:AC,$A:$A,EOMONTH($A2694,-1),$B:$B,$B2694),2)</f>
        <v>-16.48</v>
      </c>
      <c r="J2694" s="11">
        <f>SUMIFS(AB:AB,$A:$A,EOMONTH($A2694,-1),$B:$B,$B2694)</f>
        <v>6688</v>
      </c>
      <c r="K2694" s="13">
        <v>0</v>
      </c>
      <c r="L2694" s="25">
        <v>0</v>
      </c>
      <c r="M2694" s="15">
        <v>0</v>
      </c>
      <c r="N2694" s="14">
        <v>0</v>
      </c>
      <c r="O2694" s="16">
        <v>30</v>
      </c>
      <c r="P2694" s="16">
        <v>1953.6</v>
      </c>
      <c r="Q2694" s="16">
        <v>0</v>
      </c>
      <c r="R2694" s="16">
        <f>Q2694*16.876/100</f>
        <v>0</v>
      </c>
      <c r="S2694" s="17">
        <f t="shared" si="294"/>
        <v>0</v>
      </c>
      <c r="T2694" s="16">
        <v>0</v>
      </c>
      <c r="U2694" s="18">
        <f t="shared" si="295"/>
        <v>15.542</v>
      </c>
      <c r="V2694" s="18">
        <f t="shared" si="296"/>
        <v>0</v>
      </c>
      <c r="W2694" s="18">
        <f t="shared" si="297"/>
        <v>0</v>
      </c>
      <c r="X2694" s="27"/>
      <c r="Y2694" s="19">
        <f t="shared" si="298"/>
        <v>0</v>
      </c>
      <c r="Z2694" s="18">
        <f t="shared" si="299"/>
        <v>12.27</v>
      </c>
      <c r="AA2694" s="12">
        <v>8</v>
      </c>
      <c r="AB2694" s="12">
        <v>1408</v>
      </c>
      <c r="AC2694" s="28">
        <f>+I2694+Y2694-Z2694</f>
        <v>-28.75</v>
      </c>
      <c r="AD2694" s="20">
        <f t="shared" si="300"/>
        <v>30</v>
      </c>
      <c r="AE2694">
        <v>30</v>
      </c>
    </row>
    <row r="2695" spans="1:31" x14ac:dyDescent="0.25">
      <c r="A2695" s="9">
        <v>45138</v>
      </c>
      <c r="B2695" s="10" t="s">
        <v>604</v>
      </c>
      <c r="C2695" s="10" t="s">
        <v>603</v>
      </c>
      <c r="D2695" s="10" t="s">
        <v>40</v>
      </c>
      <c r="E2695" s="10" t="s">
        <v>30</v>
      </c>
      <c r="F2695" s="10">
        <v>375</v>
      </c>
      <c r="G2695" s="10">
        <v>409</v>
      </c>
      <c r="H2695" s="11">
        <f>SUMIFS(AA:AA,$A:$A,EOMONTH($A2695,-1),$B:$B,$B2695)</f>
        <v>291</v>
      </c>
      <c r="I2695" s="63">
        <f>ROUND(SUMIFS(AC:AC,$A:$A,EOMONTH($A2695,-1),$B:$B,$B2695),2)</f>
        <v>7.69</v>
      </c>
      <c r="J2695" s="11">
        <f>SUMIFS(AB:AB,$A:$A,EOMONTH($A2695,-1),$B:$B,$B2695)</f>
        <v>51216</v>
      </c>
      <c r="K2695" s="13">
        <v>0</v>
      </c>
      <c r="L2695" s="25">
        <v>0</v>
      </c>
      <c r="M2695" s="15">
        <v>0</v>
      </c>
      <c r="N2695" s="14">
        <v>0</v>
      </c>
      <c r="O2695" s="16">
        <v>0</v>
      </c>
      <c r="P2695" s="16">
        <v>0</v>
      </c>
      <c r="Q2695" s="16">
        <v>0</v>
      </c>
      <c r="R2695" s="16">
        <f>Q2695*16.876/100</f>
        <v>0</v>
      </c>
      <c r="S2695" s="17">
        <f t="shared" si="294"/>
        <v>0</v>
      </c>
      <c r="T2695" s="16">
        <v>0</v>
      </c>
      <c r="U2695" s="18">
        <f t="shared" si="295"/>
        <v>119.01900000000001</v>
      </c>
      <c r="V2695" s="18">
        <f t="shared" si="296"/>
        <v>0</v>
      </c>
      <c r="W2695" s="18">
        <f t="shared" si="297"/>
        <v>0</v>
      </c>
      <c r="X2695" s="27"/>
      <c r="Y2695" s="19">
        <f t="shared" si="298"/>
        <v>0</v>
      </c>
      <c r="Z2695" s="18">
        <f t="shared" si="299"/>
        <v>0</v>
      </c>
      <c r="AA2695" s="12">
        <v>291</v>
      </c>
      <c r="AB2695" s="12">
        <v>51216</v>
      </c>
      <c r="AC2695" s="28">
        <f>+I2695+Y2695-Z2695</f>
        <v>7.69</v>
      </c>
      <c r="AD2695" s="20">
        <f t="shared" si="300"/>
        <v>0</v>
      </c>
      <c r="AE2695">
        <v>0</v>
      </c>
    </row>
    <row r="2696" spans="1:31" x14ac:dyDescent="0.25">
      <c r="A2696" s="9">
        <v>45138</v>
      </c>
      <c r="B2696" s="10" t="s">
        <v>605</v>
      </c>
      <c r="C2696" s="10" t="s">
        <v>603</v>
      </c>
      <c r="D2696" s="10" t="s">
        <v>40</v>
      </c>
      <c r="E2696" s="10" t="s">
        <v>30</v>
      </c>
      <c r="F2696" s="10">
        <v>375</v>
      </c>
      <c r="G2696" s="10">
        <v>409</v>
      </c>
      <c r="H2696" s="11">
        <f>SUMIFS(AA:AA,$A:$A,EOMONTH($A2696,-1),$B:$B,$B2696)</f>
        <v>184</v>
      </c>
      <c r="I2696" s="63">
        <f>ROUND(SUMIFS(AC:AC,$A:$A,EOMONTH($A2696,-1),$B:$B,$B2696),2)</f>
        <v>8.31</v>
      </c>
      <c r="J2696" s="11">
        <f>SUMIFS(AB:AB,$A:$A,EOMONTH($A2696,-1),$B:$B,$B2696)</f>
        <v>32384</v>
      </c>
      <c r="K2696" s="13">
        <v>0</v>
      </c>
      <c r="L2696" s="25">
        <v>0</v>
      </c>
      <c r="M2696" s="15">
        <v>0</v>
      </c>
      <c r="N2696" s="14">
        <v>0</v>
      </c>
      <c r="O2696" s="16">
        <v>0</v>
      </c>
      <c r="P2696" s="16">
        <v>0</v>
      </c>
      <c r="Q2696" s="16">
        <v>0</v>
      </c>
      <c r="R2696" s="16">
        <f>Q2696*16.876/100</f>
        <v>0</v>
      </c>
      <c r="S2696" s="17">
        <f t="shared" si="294"/>
        <v>0</v>
      </c>
      <c r="T2696" s="16">
        <v>0</v>
      </c>
      <c r="U2696" s="18">
        <f t="shared" si="295"/>
        <v>75.256</v>
      </c>
      <c r="V2696" s="18">
        <f t="shared" si="296"/>
        <v>0</v>
      </c>
      <c r="W2696" s="18">
        <f t="shared" si="297"/>
        <v>0</v>
      </c>
      <c r="X2696" s="27"/>
      <c r="Y2696" s="19">
        <f t="shared" si="298"/>
        <v>0</v>
      </c>
      <c r="Z2696" s="18">
        <f t="shared" si="299"/>
        <v>0</v>
      </c>
      <c r="AA2696" s="12">
        <v>184</v>
      </c>
      <c r="AB2696" s="12">
        <v>32384</v>
      </c>
      <c r="AC2696" s="28">
        <f>+I2696+Y2696-Z2696</f>
        <v>8.31</v>
      </c>
      <c r="AD2696" s="20">
        <f t="shared" si="300"/>
        <v>0</v>
      </c>
      <c r="AE2696">
        <v>0</v>
      </c>
    </row>
    <row r="2697" spans="1:31" x14ac:dyDescent="0.25">
      <c r="A2697" s="9">
        <v>45138</v>
      </c>
      <c r="B2697" s="10" t="s">
        <v>606</v>
      </c>
      <c r="C2697" s="10" t="s">
        <v>603</v>
      </c>
      <c r="D2697" s="10" t="s">
        <v>40</v>
      </c>
      <c r="E2697" s="10" t="s">
        <v>30</v>
      </c>
      <c r="F2697" s="10">
        <v>375</v>
      </c>
      <c r="G2697" s="10">
        <v>409</v>
      </c>
      <c r="H2697" s="11">
        <f>SUMIFS(AA:AA,$A:$A,EOMONTH($A2697,-1),$B:$B,$B2697)</f>
        <v>211</v>
      </c>
      <c r="I2697" s="63">
        <f>ROUND(SUMIFS(AC:AC,$A:$A,EOMONTH($A2697,-1),$B:$B,$B2697),2)</f>
        <v>-10.49</v>
      </c>
      <c r="J2697" s="11">
        <f>SUMIFS(AB:AB,$A:$A,EOMONTH($A2697,-1),$B:$B,$B2697)</f>
        <v>37136</v>
      </c>
      <c r="K2697" s="13">
        <v>0</v>
      </c>
      <c r="L2697" s="25">
        <v>0</v>
      </c>
      <c r="M2697" s="15">
        <v>0</v>
      </c>
      <c r="N2697" s="14">
        <v>0</v>
      </c>
      <c r="O2697" s="16">
        <v>0</v>
      </c>
      <c r="P2697" s="16">
        <v>0</v>
      </c>
      <c r="Q2697" s="16">
        <v>0</v>
      </c>
      <c r="R2697" s="16">
        <f>Q2697*16.876/100</f>
        <v>0</v>
      </c>
      <c r="S2697" s="17">
        <f t="shared" si="294"/>
        <v>0</v>
      </c>
      <c r="T2697" s="16">
        <v>0</v>
      </c>
      <c r="U2697" s="18">
        <f t="shared" si="295"/>
        <v>86.299000000000007</v>
      </c>
      <c r="V2697" s="18">
        <f t="shared" si="296"/>
        <v>0</v>
      </c>
      <c r="W2697" s="18">
        <f t="shared" si="297"/>
        <v>0</v>
      </c>
      <c r="X2697" s="27"/>
      <c r="Y2697" s="19">
        <f t="shared" si="298"/>
        <v>0</v>
      </c>
      <c r="Z2697" s="18">
        <f t="shared" si="299"/>
        <v>0</v>
      </c>
      <c r="AA2697" s="12">
        <v>211</v>
      </c>
      <c r="AB2697" s="12">
        <v>37136</v>
      </c>
      <c r="AC2697" s="28">
        <f>+I2697+Y2697-Z2697</f>
        <v>-10.49</v>
      </c>
      <c r="AD2697" s="20">
        <f t="shared" si="300"/>
        <v>20</v>
      </c>
      <c r="AE2697">
        <v>20</v>
      </c>
    </row>
    <row r="2698" spans="1:31" x14ac:dyDescent="0.25">
      <c r="A2698" s="9">
        <v>45138</v>
      </c>
      <c r="B2698" s="10" t="s">
        <v>607</v>
      </c>
      <c r="C2698" s="10" t="s">
        <v>603</v>
      </c>
      <c r="D2698" s="10" t="s">
        <v>40</v>
      </c>
      <c r="E2698" s="10" t="s">
        <v>30</v>
      </c>
      <c r="F2698" s="10">
        <v>375</v>
      </c>
      <c r="G2698" s="10">
        <v>409</v>
      </c>
      <c r="H2698" s="11">
        <f>SUMIFS(AA:AA,$A:$A,EOMONTH($A2698,-1),$B:$B,$B2698)</f>
        <v>83</v>
      </c>
      <c r="I2698" s="63">
        <f>ROUND(SUMIFS(AC:AC,$A:$A,EOMONTH($A2698,-1),$B:$B,$B2698),2)</f>
        <v>-3.53</v>
      </c>
      <c r="J2698" s="11">
        <f>SUMIFS(AB:AB,$A:$A,EOMONTH($A2698,-1),$B:$B,$B2698)</f>
        <v>14608</v>
      </c>
      <c r="K2698" s="13">
        <v>0</v>
      </c>
      <c r="L2698" s="25">
        <v>0</v>
      </c>
      <c r="M2698" s="15">
        <v>0</v>
      </c>
      <c r="N2698" s="14">
        <v>0</v>
      </c>
      <c r="O2698" s="16">
        <v>0</v>
      </c>
      <c r="P2698" s="16">
        <v>0</v>
      </c>
      <c r="Q2698" s="16">
        <v>0</v>
      </c>
      <c r="R2698" s="16">
        <f>Q2698*16.876/100</f>
        <v>0</v>
      </c>
      <c r="S2698" s="17">
        <f t="shared" si="294"/>
        <v>0</v>
      </c>
      <c r="T2698" s="16">
        <v>0</v>
      </c>
      <c r="U2698" s="18">
        <f t="shared" si="295"/>
        <v>33.947000000000003</v>
      </c>
      <c r="V2698" s="18">
        <f t="shared" si="296"/>
        <v>0</v>
      </c>
      <c r="W2698" s="18">
        <f t="shared" si="297"/>
        <v>0</v>
      </c>
      <c r="X2698" s="27"/>
      <c r="Y2698" s="19">
        <f t="shared" si="298"/>
        <v>0</v>
      </c>
      <c r="Z2698" s="18">
        <f t="shared" si="299"/>
        <v>0</v>
      </c>
      <c r="AA2698" s="12">
        <v>83</v>
      </c>
      <c r="AB2698" s="12">
        <v>14608</v>
      </c>
      <c r="AC2698" s="28">
        <f>+I2698+Y2698-Z2698</f>
        <v>-3.53</v>
      </c>
      <c r="AD2698" s="20">
        <f t="shared" si="300"/>
        <v>10</v>
      </c>
      <c r="AE2698">
        <v>10</v>
      </c>
    </row>
    <row r="2699" spans="1:31" x14ac:dyDescent="0.25">
      <c r="A2699" s="9">
        <v>45138</v>
      </c>
      <c r="B2699" s="10" t="s">
        <v>608</v>
      </c>
      <c r="C2699" s="10" t="s">
        <v>603</v>
      </c>
      <c r="D2699" s="10" t="s">
        <v>40</v>
      </c>
      <c r="E2699" s="10" t="s">
        <v>30</v>
      </c>
      <c r="F2699" s="10">
        <v>460</v>
      </c>
      <c r="G2699" s="10">
        <v>501</v>
      </c>
      <c r="H2699" s="11">
        <f>SUMIFS(AA:AA,$A:$A,EOMONTH($A2699,-1),$B:$B,$B2699)</f>
        <v>52</v>
      </c>
      <c r="I2699" s="63">
        <f>ROUND(SUMIFS(AC:AC,$A:$A,EOMONTH($A2699,-1),$B:$B,$B2699),2)</f>
        <v>-18.170000000000002</v>
      </c>
      <c r="J2699" s="11">
        <f>SUMIFS(AB:AB,$A:$A,EOMONTH($A2699,-1),$B:$B,$B2699)</f>
        <v>10400</v>
      </c>
      <c r="K2699" s="13">
        <v>0</v>
      </c>
      <c r="L2699" s="25">
        <v>0</v>
      </c>
      <c r="M2699" s="15">
        <v>0</v>
      </c>
      <c r="N2699" s="14">
        <v>0</v>
      </c>
      <c r="O2699" s="16">
        <v>30</v>
      </c>
      <c r="P2699" s="16">
        <v>2220</v>
      </c>
      <c r="Q2699" s="16">
        <v>0</v>
      </c>
      <c r="R2699" s="16">
        <f>Q2699*16.876/100</f>
        <v>0</v>
      </c>
      <c r="S2699" s="17">
        <f t="shared" si="294"/>
        <v>0</v>
      </c>
      <c r="T2699" s="16">
        <v>0</v>
      </c>
      <c r="U2699" s="18">
        <f t="shared" si="295"/>
        <v>26.052</v>
      </c>
      <c r="V2699" s="18">
        <f t="shared" si="296"/>
        <v>0</v>
      </c>
      <c r="W2699" s="18">
        <f t="shared" si="297"/>
        <v>0</v>
      </c>
      <c r="X2699" s="27"/>
      <c r="Y2699" s="19">
        <f t="shared" si="298"/>
        <v>0</v>
      </c>
      <c r="Z2699" s="18">
        <f t="shared" si="299"/>
        <v>15.03</v>
      </c>
      <c r="AA2699" s="12">
        <v>22</v>
      </c>
      <c r="AB2699" s="12">
        <v>4400</v>
      </c>
      <c r="AC2699" s="28">
        <f>+I2699+Y2699-Z2699</f>
        <v>-33.200000000000003</v>
      </c>
      <c r="AD2699" s="20">
        <f t="shared" si="300"/>
        <v>40</v>
      </c>
      <c r="AE2699">
        <v>40</v>
      </c>
    </row>
    <row r="2700" spans="1:31" x14ac:dyDescent="0.25">
      <c r="A2700" s="9">
        <v>45138</v>
      </c>
      <c r="B2700" s="10" t="s">
        <v>609</v>
      </c>
      <c r="C2700" s="10" t="s">
        <v>603</v>
      </c>
      <c r="D2700" s="10" t="s">
        <v>40</v>
      </c>
      <c r="E2700" s="10" t="s">
        <v>30</v>
      </c>
      <c r="F2700" s="10">
        <v>460</v>
      </c>
      <c r="G2700" s="10">
        <v>501</v>
      </c>
      <c r="H2700" s="11">
        <f>SUMIFS(AA:AA,$A:$A,EOMONTH($A2700,-1),$B:$B,$B2700)</f>
        <v>139</v>
      </c>
      <c r="I2700" s="63">
        <f>ROUND(SUMIFS(AC:AC,$A:$A,EOMONTH($A2700,-1),$B:$B,$B2700),2)</f>
        <v>-7.4</v>
      </c>
      <c r="J2700" s="11">
        <f>SUMIFS(AB:AB,$A:$A,EOMONTH($A2700,-1),$B:$B,$B2700)</f>
        <v>27800</v>
      </c>
      <c r="K2700" s="13">
        <v>0</v>
      </c>
      <c r="L2700" s="25">
        <v>0</v>
      </c>
      <c r="M2700" s="15">
        <v>0</v>
      </c>
      <c r="N2700" s="14">
        <v>0</v>
      </c>
      <c r="O2700" s="16">
        <v>0</v>
      </c>
      <c r="P2700" s="16">
        <v>0</v>
      </c>
      <c r="Q2700" s="16">
        <v>0</v>
      </c>
      <c r="R2700" s="16">
        <f>Q2700*16.876/100</f>
        <v>0</v>
      </c>
      <c r="S2700" s="17">
        <f t="shared" si="294"/>
        <v>0</v>
      </c>
      <c r="T2700" s="16">
        <v>0</v>
      </c>
      <c r="U2700" s="18">
        <f t="shared" si="295"/>
        <v>69.638999999999996</v>
      </c>
      <c r="V2700" s="18">
        <f t="shared" si="296"/>
        <v>0</v>
      </c>
      <c r="W2700" s="18">
        <f t="shared" si="297"/>
        <v>0</v>
      </c>
      <c r="X2700" s="27"/>
      <c r="Y2700" s="19">
        <f t="shared" si="298"/>
        <v>0</v>
      </c>
      <c r="Z2700" s="18">
        <f t="shared" si="299"/>
        <v>0</v>
      </c>
      <c r="AA2700" s="12">
        <v>139</v>
      </c>
      <c r="AB2700" s="12">
        <v>27800</v>
      </c>
      <c r="AC2700" s="28">
        <f>+I2700+Y2700-Z2700</f>
        <v>-7.4</v>
      </c>
      <c r="AD2700" s="20">
        <f t="shared" si="300"/>
        <v>10</v>
      </c>
      <c r="AE2700">
        <v>10</v>
      </c>
    </row>
    <row r="2701" spans="1:31" x14ac:dyDescent="0.25">
      <c r="A2701" s="9">
        <v>45138</v>
      </c>
      <c r="B2701" s="10" t="s">
        <v>610</v>
      </c>
      <c r="C2701" s="10" t="s">
        <v>603</v>
      </c>
      <c r="D2701" s="10" t="s">
        <v>40</v>
      </c>
      <c r="E2701" s="10" t="s">
        <v>30</v>
      </c>
      <c r="F2701" s="10">
        <v>460</v>
      </c>
      <c r="G2701" s="10">
        <v>501</v>
      </c>
      <c r="H2701" s="11">
        <f>SUMIFS(AA:AA,$A:$A,EOMONTH($A2701,-1),$B:$B,$B2701)</f>
        <v>199</v>
      </c>
      <c r="I2701" s="63">
        <f>ROUND(SUMIFS(AC:AC,$A:$A,EOMONTH($A2701,-1),$B:$B,$B2701),2)</f>
        <v>2.15</v>
      </c>
      <c r="J2701" s="11">
        <f>SUMIFS(AB:AB,$A:$A,EOMONTH($A2701,-1),$B:$B,$B2701)</f>
        <v>39800</v>
      </c>
      <c r="K2701" s="13">
        <v>0</v>
      </c>
      <c r="L2701" s="25">
        <v>0</v>
      </c>
      <c r="M2701" s="15">
        <v>0</v>
      </c>
      <c r="N2701" s="14">
        <v>0</v>
      </c>
      <c r="O2701" s="16">
        <v>0</v>
      </c>
      <c r="P2701" s="16">
        <v>0</v>
      </c>
      <c r="Q2701" s="16">
        <v>0</v>
      </c>
      <c r="R2701" s="16">
        <f>Q2701*16.876/100</f>
        <v>0</v>
      </c>
      <c r="S2701" s="17">
        <f t="shared" si="294"/>
        <v>0</v>
      </c>
      <c r="T2701" s="16">
        <v>0</v>
      </c>
      <c r="U2701" s="18">
        <f t="shared" si="295"/>
        <v>99.698999999999998</v>
      </c>
      <c r="V2701" s="18">
        <f t="shared" si="296"/>
        <v>0</v>
      </c>
      <c r="W2701" s="18">
        <f t="shared" si="297"/>
        <v>0</v>
      </c>
      <c r="X2701" s="27"/>
      <c r="Y2701" s="19">
        <f t="shared" si="298"/>
        <v>0</v>
      </c>
      <c r="Z2701" s="18">
        <f t="shared" si="299"/>
        <v>0</v>
      </c>
      <c r="AA2701" s="12">
        <v>199</v>
      </c>
      <c r="AB2701" s="12">
        <v>39800</v>
      </c>
      <c r="AC2701" s="28">
        <f>+I2701+Y2701-Z2701</f>
        <v>2.15</v>
      </c>
      <c r="AD2701" s="20">
        <f t="shared" si="300"/>
        <v>0</v>
      </c>
      <c r="AE2701">
        <v>0</v>
      </c>
    </row>
    <row r="2702" spans="1:31" x14ac:dyDescent="0.25">
      <c r="A2702" s="9">
        <v>45138</v>
      </c>
      <c r="B2702" s="10" t="s">
        <v>611</v>
      </c>
      <c r="C2702" s="10" t="s">
        <v>603</v>
      </c>
      <c r="D2702" s="10" t="s">
        <v>40</v>
      </c>
      <c r="E2702" s="10" t="s">
        <v>30</v>
      </c>
      <c r="F2702" s="10">
        <v>460</v>
      </c>
      <c r="G2702" s="10">
        <v>501</v>
      </c>
      <c r="H2702" s="11">
        <f>SUMIFS(AA:AA,$A:$A,EOMONTH($A2702,-1),$B:$B,$B2702)</f>
        <v>29</v>
      </c>
      <c r="I2702" s="63">
        <f>ROUND(SUMIFS(AC:AC,$A:$A,EOMONTH($A2702,-1),$B:$B,$B2702),2)</f>
        <v>-32.880000000000003</v>
      </c>
      <c r="J2702" s="11">
        <f>SUMIFS(AB:AB,$A:$A,EOMONTH($A2702,-1),$B:$B,$B2702)</f>
        <v>5800</v>
      </c>
      <c r="K2702" s="13">
        <v>0</v>
      </c>
      <c r="L2702" s="25">
        <v>0</v>
      </c>
      <c r="M2702" s="15">
        <v>0</v>
      </c>
      <c r="N2702" s="14">
        <v>0</v>
      </c>
      <c r="O2702" s="16">
        <v>0</v>
      </c>
      <c r="P2702" s="16">
        <v>0</v>
      </c>
      <c r="Q2702" s="16">
        <v>0</v>
      </c>
      <c r="R2702" s="16">
        <f>Q2702*16.876/100</f>
        <v>0</v>
      </c>
      <c r="S2702" s="17">
        <f t="shared" si="294"/>
        <v>0</v>
      </c>
      <c r="T2702" s="16">
        <v>0</v>
      </c>
      <c r="U2702" s="18">
        <f t="shared" si="295"/>
        <v>14.529</v>
      </c>
      <c r="V2702" s="18">
        <f t="shared" si="296"/>
        <v>0</v>
      </c>
      <c r="W2702" s="18">
        <f t="shared" si="297"/>
        <v>0</v>
      </c>
      <c r="X2702" s="27"/>
      <c r="Y2702" s="19">
        <f t="shared" si="298"/>
        <v>0</v>
      </c>
      <c r="Z2702" s="18">
        <f t="shared" si="299"/>
        <v>0</v>
      </c>
      <c r="AA2702" s="12">
        <v>29</v>
      </c>
      <c r="AB2702" s="12">
        <v>5800</v>
      </c>
      <c r="AC2702" s="28">
        <f>+I2702+Y2702-Z2702</f>
        <v>-32.880000000000003</v>
      </c>
      <c r="AD2702" s="20">
        <f t="shared" si="300"/>
        <v>40</v>
      </c>
      <c r="AE2702">
        <v>40</v>
      </c>
    </row>
    <row r="2703" spans="1:31" x14ac:dyDescent="0.25">
      <c r="A2703" s="9">
        <v>45138</v>
      </c>
      <c r="B2703" s="10" t="s">
        <v>612</v>
      </c>
      <c r="C2703" s="10" t="s">
        <v>603</v>
      </c>
      <c r="D2703" s="10" t="s">
        <v>40</v>
      </c>
      <c r="E2703" s="10" t="s">
        <v>30</v>
      </c>
      <c r="F2703" s="10">
        <v>460</v>
      </c>
      <c r="G2703" s="10">
        <v>501</v>
      </c>
      <c r="H2703" s="11">
        <f>SUMIFS(AA:AA,$A:$A,EOMONTH($A2703,-1),$B:$B,$B2703)</f>
        <v>117</v>
      </c>
      <c r="I2703" s="63">
        <f>ROUND(SUMIFS(AC:AC,$A:$A,EOMONTH($A2703,-1),$B:$B,$B2703),2)</f>
        <v>-1.56</v>
      </c>
      <c r="J2703" s="11">
        <f>SUMIFS(AB:AB,$A:$A,EOMONTH($A2703,-1),$B:$B,$B2703)</f>
        <v>23400</v>
      </c>
      <c r="K2703" s="13">
        <v>0</v>
      </c>
      <c r="L2703" s="25">
        <v>0</v>
      </c>
      <c r="M2703" s="15">
        <v>0</v>
      </c>
      <c r="N2703" s="14">
        <v>0</v>
      </c>
      <c r="O2703" s="16">
        <v>0</v>
      </c>
      <c r="P2703" s="16">
        <v>0</v>
      </c>
      <c r="Q2703" s="16">
        <v>0</v>
      </c>
      <c r="R2703" s="16">
        <f>Q2703*16.876/100</f>
        <v>0</v>
      </c>
      <c r="S2703" s="17">
        <f t="shared" si="294"/>
        <v>0</v>
      </c>
      <c r="T2703" s="16">
        <v>0</v>
      </c>
      <c r="U2703" s="18">
        <f t="shared" si="295"/>
        <v>58.616999999999997</v>
      </c>
      <c r="V2703" s="18">
        <f t="shared" si="296"/>
        <v>0</v>
      </c>
      <c r="W2703" s="18">
        <f t="shared" si="297"/>
        <v>0</v>
      </c>
      <c r="X2703" s="27"/>
      <c r="Y2703" s="19">
        <f t="shared" si="298"/>
        <v>0</v>
      </c>
      <c r="Z2703" s="18">
        <f t="shared" si="299"/>
        <v>0</v>
      </c>
      <c r="AA2703" s="12">
        <v>117</v>
      </c>
      <c r="AB2703" s="12">
        <v>23400</v>
      </c>
      <c r="AC2703" s="28">
        <f>+I2703+Y2703-Z2703</f>
        <v>-1.56</v>
      </c>
      <c r="AD2703" s="20">
        <f t="shared" si="300"/>
        <v>10</v>
      </c>
      <c r="AE2703">
        <v>10</v>
      </c>
    </row>
    <row r="2704" spans="1:31" x14ac:dyDescent="0.25">
      <c r="A2704" s="9">
        <v>45138</v>
      </c>
      <c r="B2704" s="10" t="s">
        <v>613</v>
      </c>
      <c r="C2704" s="10" t="s">
        <v>603</v>
      </c>
      <c r="D2704" s="10" t="s">
        <v>29</v>
      </c>
      <c r="E2704" s="10" t="s">
        <v>30</v>
      </c>
      <c r="F2704" s="10"/>
      <c r="G2704" s="10">
        <v>0</v>
      </c>
      <c r="H2704" s="11">
        <f>SUMIFS(AA:AA,$A:$A,EOMONTH($A2704,-1),$B:$B,$B2704)</f>
        <v>-1</v>
      </c>
      <c r="I2704" s="63">
        <f>ROUND(SUMIFS(AC:AC,$A:$A,EOMONTH($A2704,-1),$B:$B,$B2704),2)</f>
        <v>0</v>
      </c>
      <c r="J2704" s="11">
        <f>SUMIFS(AB:AB,$A:$A,EOMONTH($A2704,-1),$B:$B,$B2704)</f>
        <v>-236</v>
      </c>
      <c r="K2704" s="13">
        <v>0</v>
      </c>
      <c r="L2704" s="25">
        <v>0</v>
      </c>
      <c r="M2704" s="15">
        <v>0</v>
      </c>
      <c r="N2704" s="14">
        <v>0</v>
      </c>
      <c r="O2704" s="16">
        <v>0</v>
      </c>
      <c r="P2704" s="16">
        <v>0</v>
      </c>
      <c r="Q2704" s="16">
        <v>0</v>
      </c>
      <c r="R2704" s="16">
        <f>Q2704*16.876/100</f>
        <v>0</v>
      </c>
      <c r="S2704" s="17">
        <f t="shared" si="294"/>
        <v>0</v>
      </c>
      <c r="T2704" s="16">
        <v>0</v>
      </c>
      <c r="U2704" s="18">
        <f t="shared" si="295"/>
        <v>0</v>
      </c>
      <c r="V2704" s="18">
        <f t="shared" si="296"/>
        <v>0</v>
      </c>
      <c r="W2704" s="18">
        <f t="shared" si="297"/>
        <v>0</v>
      </c>
      <c r="X2704" s="27"/>
      <c r="Y2704" s="19">
        <f t="shared" si="298"/>
        <v>0</v>
      </c>
      <c r="Z2704" s="18">
        <f t="shared" si="299"/>
        <v>0</v>
      </c>
      <c r="AA2704" s="12">
        <v>-1</v>
      </c>
      <c r="AB2704" s="12">
        <v>-236</v>
      </c>
      <c r="AC2704" s="28">
        <f>+I2704+Y2704-Z2704</f>
        <v>0</v>
      </c>
      <c r="AD2704" s="20">
        <f t="shared" si="300"/>
        <v>0</v>
      </c>
      <c r="AE2704">
        <v>0</v>
      </c>
    </row>
    <row r="2705" spans="1:31" x14ac:dyDescent="0.25">
      <c r="A2705" s="9">
        <v>45138</v>
      </c>
      <c r="B2705" s="10" t="s">
        <v>614</v>
      </c>
      <c r="C2705" s="10" t="s">
        <v>603</v>
      </c>
      <c r="D2705" s="10" t="s">
        <v>29</v>
      </c>
      <c r="E2705" s="10" t="s">
        <v>30</v>
      </c>
      <c r="F2705" s="10"/>
      <c r="G2705" s="10">
        <v>0</v>
      </c>
      <c r="H2705" s="11">
        <f>SUMIFS(AA:AA,$A:$A,EOMONTH($A2705,-1),$B:$B,$B2705)</f>
        <v>10</v>
      </c>
      <c r="I2705" s="63">
        <f>ROUND(SUMIFS(AC:AC,$A:$A,EOMONTH($A2705,-1),$B:$B,$B2705),2)</f>
        <v>0.45</v>
      </c>
      <c r="J2705" s="11">
        <f>SUMIFS(AB:AB,$A:$A,EOMONTH($A2705,-1),$B:$B,$B2705)</f>
        <v>0</v>
      </c>
      <c r="K2705" s="13">
        <v>0</v>
      </c>
      <c r="L2705" s="25">
        <v>0</v>
      </c>
      <c r="M2705" s="15">
        <v>0</v>
      </c>
      <c r="N2705" s="14">
        <v>0</v>
      </c>
      <c r="O2705" s="16">
        <v>0</v>
      </c>
      <c r="P2705" s="16">
        <v>0</v>
      </c>
      <c r="Q2705" s="16">
        <v>0</v>
      </c>
      <c r="R2705" s="16">
        <f>Q2705*16.876/100</f>
        <v>0</v>
      </c>
      <c r="S2705" s="17">
        <f t="shared" si="294"/>
        <v>0</v>
      </c>
      <c r="T2705" s="16">
        <v>0</v>
      </c>
      <c r="U2705" s="18">
        <f t="shared" si="295"/>
        <v>0</v>
      </c>
      <c r="V2705" s="18">
        <f t="shared" si="296"/>
        <v>0</v>
      </c>
      <c r="W2705" s="18">
        <f t="shared" si="297"/>
        <v>0</v>
      </c>
      <c r="X2705" s="27"/>
      <c r="Y2705" s="19">
        <f t="shared" si="298"/>
        <v>0</v>
      </c>
      <c r="Z2705" s="18">
        <f t="shared" si="299"/>
        <v>0</v>
      </c>
      <c r="AA2705" s="12">
        <v>10</v>
      </c>
      <c r="AB2705" s="12">
        <v>0</v>
      </c>
      <c r="AC2705" s="28">
        <f>+I2705+Y2705-Z2705</f>
        <v>0.45</v>
      </c>
      <c r="AD2705" s="20">
        <f t="shared" si="300"/>
        <v>0</v>
      </c>
      <c r="AE2705">
        <v>0</v>
      </c>
    </row>
    <row r="2706" spans="1:31" x14ac:dyDescent="0.25">
      <c r="A2706" s="9">
        <v>45138</v>
      </c>
      <c r="B2706" s="10" t="s">
        <v>615</v>
      </c>
      <c r="C2706" s="10" t="s">
        <v>603</v>
      </c>
      <c r="D2706" s="10" t="s">
        <v>40</v>
      </c>
      <c r="E2706" s="10" t="s">
        <v>30</v>
      </c>
      <c r="F2706" s="10">
        <v>555</v>
      </c>
      <c r="G2706" s="10">
        <v>605</v>
      </c>
      <c r="H2706" s="11">
        <f>SUMIFS(AA:AA,$A:$A,EOMONTH($A2706,-1),$B:$B,$B2706)</f>
        <v>8</v>
      </c>
      <c r="I2706" s="63">
        <f>ROUND(SUMIFS(AC:AC,$A:$A,EOMONTH($A2706,-1),$B:$B,$B2706),2)</f>
        <v>-16.43</v>
      </c>
      <c r="J2706" s="11">
        <f>SUMIFS(AB:AB,$A:$A,EOMONTH($A2706,-1),$B:$B,$B2706)</f>
        <v>1888</v>
      </c>
      <c r="K2706" s="13">
        <v>0</v>
      </c>
      <c r="L2706" s="25">
        <v>0</v>
      </c>
      <c r="M2706" s="15">
        <v>0</v>
      </c>
      <c r="N2706" s="14">
        <v>0</v>
      </c>
      <c r="O2706" s="16">
        <v>0</v>
      </c>
      <c r="P2706" s="16">
        <v>0</v>
      </c>
      <c r="Q2706" s="16">
        <v>0</v>
      </c>
      <c r="R2706" s="16">
        <f>Q2706*16.876/100</f>
        <v>0</v>
      </c>
      <c r="S2706" s="17">
        <f t="shared" si="294"/>
        <v>0</v>
      </c>
      <c r="T2706" s="16">
        <v>0</v>
      </c>
      <c r="U2706" s="18">
        <f t="shared" si="295"/>
        <v>4.84</v>
      </c>
      <c r="V2706" s="18">
        <f t="shared" si="296"/>
        <v>0</v>
      </c>
      <c r="W2706" s="18">
        <f t="shared" si="297"/>
        <v>0</v>
      </c>
      <c r="X2706" s="27"/>
      <c r="Y2706" s="19">
        <f t="shared" si="298"/>
        <v>0</v>
      </c>
      <c r="Z2706" s="18">
        <f t="shared" si="299"/>
        <v>0</v>
      </c>
      <c r="AA2706" s="12">
        <v>8</v>
      </c>
      <c r="AB2706" s="12">
        <v>1888</v>
      </c>
      <c r="AC2706" s="28">
        <f>+I2706+Y2706-Z2706</f>
        <v>-16.43</v>
      </c>
      <c r="AD2706" s="20">
        <f t="shared" si="300"/>
        <v>20</v>
      </c>
      <c r="AE2706">
        <v>20</v>
      </c>
    </row>
    <row r="2707" spans="1:31" x14ac:dyDescent="0.25">
      <c r="A2707" s="9">
        <v>45138</v>
      </c>
      <c r="B2707" s="10" t="s">
        <v>616</v>
      </c>
      <c r="C2707" s="10" t="s">
        <v>603</v>
      </c>
      <c r="D2707" s="10" t="s">
        <v>29</v>
      </c>
      <c r="E2707" s="10" t="s">
        <v>30</v>
      </c>
      <c r="F2707" s="10"/>
      <c r="G2707" s="10">
        <v>0</v>
      </c>
      <c r="H2707" s="11">
        <f>SUMIFS(AA:AA,$A:$A,EOMONTH($A2707,-1),$B:$B,$B2707)</f>
        <v>3</v>
      </c>
      <c r="I2707" s="63">
        <f>ROUND(SUMIFS(AC:AC,$A:$A,EOMONTH($A2707,-1),$B:$B,$B2707),2)</f>
        <v>0.14000000000000001</v>
      </c>
      <c r="J2707" s="11">
        <f>SUMIFS(AB:AB,$A:$A,EOMONTH($A2707,-1),$B:$B,$B2707)</f>
        <v>708</v>
      </c>
      <c r="K2707" s="13">
        <v>0</v>
      </c>
      <c r="L2707" s="25">
        <v>0</v>
      </c>
      <c r="M2707" s="15">
        <v>0</v>
      </c>
      <c r="N2707" s="14">
        <v>0</v>
      </c>
      <c r="O2707" s="16">
        <v>0</v>
      </c>
      <c r="P2707" s="16">
        <v>0</v>
      </c>
      <c r="Q2707" s="16">
        <v>0</v>
      </c>
      <c r="R2707" s="16">
        <f>Q2707*16.876/100</f>
        <v>0</v>
      </c>
      <c r="S2707" s="17">
        <f t="shared" si="294"/>
        <v>0</v>
      </c>
      <c r="T2707" s="16">
        <v>0</v>
      </c>
      <c r="U2707" s="18">
        <f t="shared" si="295"/>
        <v>0</v>
      </c>
      <c r="V2707" s="18">
        <f t="shared" si="296"/>
        <v>0</v>
      </c>
      <c r="W2707" s="18">
        <f t="shared" si="297"/>
        <v>0</v>
      </c>
      <c r="X2707" s="27"/>
      <c r="Y2707" s="19">
        <f t="shared" si="298"/>
        <v>0</v>
      </c>
      <c r="Z2707" s="18">
        <f t="shared" si="299"/>
        <v>0</v>
      </c>
      <c r="AA2707" s="12">
        <v>3</v>
      </c>
      <c r="AB2707" s="12">
        <v>708</v>
      </c>
      <c r="AC2707" s="28">
        <f>+I2707+Y2707-Z2707</f>
        <v>0.14000000000000001</v>
      </c>
      <c r="AD2707" s="20">
        <f t="shared" si="300"/>
        <v>0</v>
      </c>
      <c r="AE2707">
        <v>0</v>
      </c>
    </row>
    <row r="2708" spans="1:31" x14ac:dyDescent="0.25">
      <c r="A2708" s="9">
        <v>45138</v>
      </c>
      <c r="B2708" s="10" t="s">
        <v>617</v>
      </c>
      <c r="C2708" s="10" t="s">
        <v>603</v>
      </c>
      <c r="D2708" s="10" t="s">
        <v>40</v>
      </c>
      <c r="E2708" s="10" t="s">
        <v>30</v>
      </c>
      <c r="F2708" s="10">
        <v>555</v>
      </c>
      <c r="G2708" s="10">
        <v>605</v>
      </c>
      <c r="H2708" s="11">
        <f>SUMIFS(AA:AA,$A:$A,EOMONTH($A2708,-1),$B:$B,$B2708)</f>
        <v>65</v>
      </c>
      <c r="I2708" s="63">
        <f>ROUND(SUMIFS(AC:AC,$A:$A,EOMONTH($A2708,-1),$B:$B,$B2708),2)</f>
        <v>-13.86</v>
      </c>
      <c r="J2708" s="11">
        <f>SUMIFS(AB:AB,$A:$A,EOMONTH($A2708,-1),$B:$B,$B2708)</f>
        <v>15340</v>
      </c>
      <c r="K2708" s="13">
        <v>0</v>
      </c>
      <c r="L2708" s="25">
        <v>0</v>
      </c>
      <c r="M2708" s="15">
        <v>0</v>
      </c>
      <c r="N2708" s="14">
        <v>0</v>
      </c>
      <c r="O2708" s="16">
        <v>0</v>
      </c>
      <c r="P2708" s="16">
        <v>0</v>
      </c>
      <c r="Q2708" s="16">
        <v>0</v>
      </c>
      <c r="R2708" s="16">
        <f>Q2708*16.876/100</f>
        <v>0</v>
      </c>
      <c r="S2708" s="17">
        <f t="shared" si="294"/>
        <v>0</v>
      </c>
      <c r="T2708" s="16">
        <v>0</v>
      </c>
      <c r="U2708" s="18">
        <f t="shared" si="295"/>
        <v>39.325000000000003</v>
      </c>
      <c r="V2708" s="18">
        <f t="shared" si="296"/>
        <v>0</v>
      </c>
      <c r="W2708" s="18">
        <f t="shared" si="297"/>
        <v>0</v>
      </c>
      <c r="X2708" s="27"/>
      <c r="Y2708" s="19">
        <f t="shared" si="298"/>
        <v>0</v>
      </c>
      <c r="Z2708" s="18">
        <f t="shared" si="299"/>
        <v>0</v>
      </c>
      <c r="AA2708" s="12">
        <v>65</v>
      </c>
      <c r="AB2708" s="12">
        <v>15340</v>
      </c>
      <c r="AC2708" s="28">
        <f>+I2708+Y2708-Z2708</f>
        <v>-13.86</v>
      </c>
      <c r="AD2708" s="20">
        <f t="shared" si="300"/>
        <v>20</v>
      </c>
      <c r="AE2708">
        <v>20</v>
      </c>
    </row>
    <row r="2709" spans="1:31" x14ac:dyDescent="0.25">
      <c r="A2709" s="9">
        <v>45138</v>
      </c>
      <c r="B2709" s="10" t="s">
        <v>618</v>
      </c>
      <c r="C2709" s="10" t="s">
        <v>603</v>
      </c>
      <c r="D2709" s="10" t="s">
        <v>40</v>
      </c>
      <c r="E2709" s="10" t="s">
        <v>30</v>
      </c>
      <c r="F2709" s="10">
        <v>130</v>
      </c>
      <c r="G2709" s="10">
        <v>142</v>
      </c>
      <c r="H2709" s="11">
        <f>SUMIFS(AA:AA,$A:$A,EOMONTH($A2709,-1),$B:$B,$B2709)</f>
        <v>550</v>
      </c>
      <c r="I2709" s="63">
        <f>ROUND(SUMIFS(AC:AC,$A:$A,EOMONTH($A2709,-1),$B:$B,$B2709),2)</f>
        <v>-1.41</v>
      </c>
      <c r="J2709" s="11">
        <f>SUMIFS(AB:AB,$A:$A,EOMONTH($A2709,-1),$B:$B,$B2709)</f>
        <v>41800</v>
      </c>
      <c r="K2709" s="13">
        <v>0</v>
      </c>
      <c r="L2709" s="25">
        <v>0</v>
      </c>
      <c r="M2709" s="15">
        <v>0</v>
      </c>
      <c r="N2709" s="14">
        <v>0</v>
      </c>
      <c r="O2709" s="16">
        <v>0</v>
      </c>
      <c r="P2709" s="16">
        <v>0</v>
      </c>
      <c r="Q2709" s="16">
        <v>0</v>
      </c>
      <c r="R2709" s="16">
        <f>Q2709*16.876/100</f>
        <v>0</v>
      </c>
      <c r="S2709" s="17">
        <f t="shared" si="294"/>
        <v>0</v>
      </c>
      <c r="T2709" s="16">
        <v>0</v>
      </c>
      <c r="U2709" s="18">
        <f t="shared" si="295"/>
        <v>78.099999999999994</v>
      </c>
      <c r="V2709" s="18">
        <f t="shared" si="296"/>
        <v>0</v>
      </c>
      <c r="W2709" s="18">
        <f t="shared" si="297"/>
        <v>0</v>
      </c>
      <c r="X2709" s="27"/>
      <c r="Y2709" s="19">
        <f t="shared" si="298"/>
        <v>0</v>
      </c>
      <c r="Z2709" s="18">
        <f t="shared" si="299"/>
        <v>0</v>
      </c>
      <c r="AA2709" s="12">
        <v>550</v>
      </c>
      <c r="AB2709" s="12">
        <v>41800</v>
      </c>
      <c r="AC2709" s="28">
        <f>+I2709+Y2709-Z2709</f>
        <v>-1.41</v>
      </c>
      <c r="AD2709" s="20">
        <f t="shared" si="300"/>
        <v>10</v>
      </c>
      <c r="AE2709">
        <v>10</v>
      </c>
    </row>
    <row r="2710" spans="1:31" x14ac:dyDescent="0.25">
      <c r="A2710" s="9">
        <v>45138</v>
      </c>
      <c r="B2710" s="10" t="s">
        <v>619</v>
      </c>
      <c r="C2710" s="10" t="s">
        <v>603</v>
      </c>
      <c r="D2710" s="10" t="s">
        <v>40</v>
      </c>
      <c r="E2710" s="10" t="s">
        <v>30</v>
      </c>
      <c r="F2710" s="10">
        <v>175</v>
      </c>
      <c r="G2710" s="10">
        <v>191</v>
      </c>
      <c r="H2710" s="11">
        <f>SUMIFS(AA:AA,$A:$A,EOMONTH($A2710,-1),$B:$B,$B2710)</f>
        <v>663</v>
      </c>
      <c r="I2710" s="63">
        <f>ROUND(SUMIFS(AC:AC,$A:$A,EOMONTH($A2710,-1),$B:$B,$B2710),2)</f>
        <v>13.17</v>
      </c>
      <c r="J2710" s="11">
        <f>SUMIFS(AB:AB,$A:$A,EOMONTH($A2710,-1),$B:$B,$B2710)</f>
        <v>53040</v>
      </c>
      <c r="K2710" s="13">
        <v>0</v>
      </c>
      <c r="L2710" s="25">
        <v>0</v>
      </c>
      <c r="M2710" s="15">
        <v>0</v>
      </c>
      <c r="N2710" s="14">
        <v>0</v>
      </c>
      <c r="O2710" s="16">
        <v>0</v>
      </c>
      <c r="P2710" s="16">
        <v>0</v>
      </c>
      <c r="Q2710" s="16">
        <v>0</v>
      </c>
      <c r="R2710" s="16">
        <f>Q2710*16.876/100</f>
        <v>0</v>
      </c>
      <c r="S2710" s="17">
        <f t="shared" si="294"/>
        <v>0</v>
      </c>
      <c r="T2710" s="16">
        <v>0</v>
      </c>
      <c r="U2710" s="18">
        <f t="shared" si="295"/>
        <v>126.633</v>
      </c>
      <c r="V2710" s="18">
        <f t="shared" si="296"/>
        <v>0</v>
      </c>
      <c r="W2710" s="18">
        <f t="shared" si="297"/>
        <v>0</v>
      </c>
      <c r="X2710" s="27"/>
      <c r="Y2710" s="19">
        <f t="shared" si="298"/>
        <v>0</v>
      </c>
      <c r="Z2710" s="18">
        <f t="shared" si="299"/>
        <v>0</v>
      </c>
      <c r="AA2710" s="12">
        <v>663</v>
      </c>
      <c r="AB2710" s="12">
        <v>53040</v>
      </c>
      <c r="AC2710" s="28">
        <f>+I2710+Y2710-Z2710</f>
        <v>13.17</v>
      </c>
      <c r="AD2710" s="20">
        <f t="shared" si="300"/>
        <v>0</v>
      </c>
      <c r="AE2710">
        <v>0</v>
      </c>
    </row>
    <row r="2711" spans="1:31" x14ac:dyDescent="0.25">
      <c r="A2711" s="9">
        <v>45138</v>
      </c>
      <c r="B2711" s="10" t="s">
        <v>620</v>
      </c>
      <c r="C2711" s="10" t="s">
        <v>603</v>
      </c>
      <c r="D2711" s="10" t="s">
        <v>40</v>
      </c>
      <c r="E2711" s="10" t="s">
        <v>30</v>
      </c>
      <c r="F2711" s="10">
        <v>350</v>
      </c>
      <c r="G2711" s="10">
        <v>381</v>
      </c>
      <c r="H2711" s="11">
        <f>SUMIFS(AA:AA,$A:$A,EOMONTH($A2711,-1),$B:$B,$B2711)</f>
        <v>454</v>
      </c>
      <c r="I2711" s="63">
        <f>ROUND(SUMIFS(AC:AC,$A:$A,EOMONTH($A2711,-1),$B:$B,$B2711),2)</f>
        <v>-60.11</v>
      </c>
      <c r="J2711" s="11">
        <f>SUMIFS(AB:AB,$A:$A,EOMONTH($A2711,-1),$B:$B,$B2711)</f>
        <v>45177.2</v>
      </c>
      <c r="K2711" s="13">
        <v>0</v>
      </c>
      <c r="L2711" s="25">
        <v>0</v>
      </c>
      <c r="M2711" s="15">
        <v>0</v>
      </c>
      <c r="N2711" s="14">
        <v>0</v>
      </c>
      <c r="O2711" s="16">
        <v>26</v>
      </c>
      <c r="P2711" s="16">
        <v>1423.76</v>
      </c>
      <c r="Q2711" s="16">
        <v>0</v>
      </c>
      <c r="R2711" s="16">
        <f>Q2711*16.876/100</f>
        <v>0</v>
      </c>
      <c r="S2711" s="17">
        <f t="shared" si="294"/>
        <v>0</v>
      </c>
      <c r="T2711" s="16">
        <v>0</v>
      </c>
      <c r="U2711" s="18">
        <f t="shared" si="295"/>
        <v>172.97399999999999</v>
      </c>
      <c r="V2711" s="18">
        <f t="shared" si="296"/>
        <v>0</v>
      </c>
      <c r="W2711" s="18">
        <f t="shared" si="297"/>
        <v>0</v>
      </c>
      <c r="X2711" s="27"/>
      <c r="Y2711" s="19">
        <f t="shared" si="298"/>
        <v>0</v>
      </c>
      <c r="Z2711" s="18">
        <f t="shared" si="299"/>
        <v>9.9060000000000006</v>
      </c>
      <c r="AA2711" s="12">
        <v>428</v>
      </c>
      <c r="AB2711" s="12">
        <v>42589.96</v>
      </c>
      <c r="AC2711" s="28">
        <f>+I2711+Y2711-Z2711</f>
        <v>-70.016000000000005</v>
      </c>
      <c r="AD2711" s="20">
        <f t="shared" si="300"/>
        <v>80</v>
      </c>
      <c r="AE2711">
        <v>80</v>
      </c>
    </row>
    <row r="2712" spans="1:31" x14ac:dyDescent="0.25">
      <c r="A2712" s="9">
        <v>45138</v>
      </c>
      <c r="B2712" s="10" t="s">
        <v>622</v>
      </c>
      <c r="C2712" s="10" t="s">
        <v>603</v>
      </c>
      <c r="D2712" s="10" t="s">
        <v>29</v>
      </c>
      <c r="E2712" s="10" t="s">
        <v>30</v>
      </c>
      <c r="F2712" s="10"/>
      <c r="G2712" s="10">
        <v>0</v>
      </c>
      <c r="H2712" s="11">
        <f>SUMIFS(AA:AA,$A:$A,EOMONTH($A2712,-1),$B:$B,$B2712)</f>
        <v>515</v>
      </c>
      <c r="I2712" s="63">
        <f>ROUND(SUMIFS(AC:AC,$A:$A,EOMONTH($A2712,-1),$B:$B,$B2712),2)</f>
        <v>23.25</v>
      </c>
      <c r="J2712" s="11">
        <f>SUMIFS(AB:AB,$A:$A,EOMONTH($A2712,-1),$B:$B,$B2712)</f>
        <v>1888.37</v>
      </c>
      <c r="K2712" s="13">
        <v>0</v>
      </c>
      <c r="L2712" s="25">
        <v>0</v>
      </c>
      <c r="M2712" s="15">
        <v>0</v>
      </c>
      <c r="N2712" s="14">
        <v>0</v>
      </c>
      <c r="O2712" s="16">
        <v>0</v>
      </c>
      <c r="P2712" s="16">
        <v>0</v>
      </c>
      <c r="Q2712" s="16">
        <v>0</v>
      </c>
      <c r="R2712" s="16">
        <f>Q2712*16.876/100</f>
        <v>0</v>
      </c>
      <c r="S2712" s="17">
        <f t="shared" si="294"/>
        <v>0</v>
      </c>
      <c r="T2712" s="16">
        <v>0</v>
      </c>
      <c r="U2712" s="18">
        <f t="shared" si="295"/>
        <v>0</v>
      </c>
      <c r="V2712" s="18">
        <f t="shared" si="296"/>
        <v>0</v>
      </c>
      <c r="W2712" s="18">
        <f t="shared" si="297"/>
        <v>0</v>
      </c>
      <c r="X2712" s="27"/>
      <c r="Y2712" s="19">
        <f t="shared" si="298"/>
        <v>0</v>
      </c>
      <c r="Z2712" s="18">
        <f t="shared" si="299"/>
        <v>0</v>
      </c>
      <c r="AA2712" s="12">
        <v>515</v>
      </c>
      <c r="AB2712" s="12">
        <v>1888.37</v>
      </c>
      <c r="AC2712" s="28">
        <f>+I2712+Y2712-Z2712</f>
        <v>23.25</v>
      </c>
      <c r="AD2712" s="20">
        <f t="shared" si="300"/>
        <v>0</v>
      </c>
      <c r="AE2712">
        <v>0</v>
      </c>
    </row>
    <row r="2713" spans="1:31" x14ac:dyDescent="0.25">
      <c r="A2713" s="9">
        <v>45138</v>
      </c>
      <c r="B2713" s="10" t="s">
        <v>623</v>
      </c>
      <c r="C2713" s="10" t="s">
        <v>603</v>
      </c>
      <c r="D2713" s="10" t="s">
        <v>29</v>
      </c>
      <c r="E2713" s="10" t="s">
        <v>30</v>
      </c>
      <c r="F2713" s="10"/>
      <c r="G2713" s="10">
        <v>0</v>
      </c>
      <c r="H2713" s="11">
        <f>SUMIFS(AA:AA,$A:$A,EOMONTH($A2713,-1),$B:$B,$B2713)</f>
        <v>515</v>
      </c>
      <c r="I2713" s="63">
        <f>ROUND(SUMIFS(AC:AC,$A:$A,EOMONTH($A2713,-1),$B:$B,$B2713),2)</f>
        <v>23.25</v>
      </c>
      <c r="J2713" s="11">
        <f>SUMIFS(AB:AB,$A:$A,EOMONTH($A2713,-1),$B:$B,$B2713)</f>
        <v>1802.32</v>
      </c>
      <c r="K2713" s="13">
        <v>0</v>
      </c>
      <c r="L2713" s="25">
        <v>0</v>
      </c>
      <c r="M2713" s="15">
        <v>0</v>
      </c>
      <c r="N2713" s="14">
        <v>0</v>
      </c>
      <c r="O2713" s="16">
        <v>0</v>
      </c>
      <c r="P2713" s="16">
        <v>0</v>
      </c>
      <c r="Q2713" s="16">
        <v>0</v>
      </c>
      <c r="R2713" s="16">
        <f>Q2713*16.876/100</f>
        <v>0</v>
      </c>
      <c r="S2713" s="17">
        <f t="shared" si="294"/>
        <v>0</v>
      </c>
      <c r="T2713" s="16">
        <v>0</v>
      </c>
      <c r="U2713" s="18">
        <f t="shared" si="295"/>
        <v>0</v>
      </c>
      <c r="V2713" s="18">
        <f t="shared" si="296"/>
        <v>0</v>
      </c>
      <c r="W2713" s="18">
        <f t="shared" si="297"/>
        <v>0</v>
      </c>
      <c r="X2713" s="27"/>
      <c r="Y2713" s="19">
        <f t="shared" si="298"/>
        <v>0</v>
      </c>
      <c r="Z2713" s="18">
        <f t="shared" si="299"/>
        <v>0</v>
      </c>
      <c r="AA2713" s="12">
        <v>515</v>
      </c>
      <c r="AB2713" s="12">
        <v>1802.32</v>
      </c>
      <c r="AC2713" s="28">
        <f>+I2713+Y2713-Z2713</f>
        <v>23.25</v>
      </c>
      <c r="AD2713" s="20">
        <f t="shared" si="300"/>
        <v>0</v>
      </c>
      <c r="AE2713">
        <v>0</v>
      </c>
    </row>
    <row r="2714" spans="1:31" x14ac:dyDescent="0.25">
      <c r="A2714" s="9">
        <v>45138</v>
      </c>
      <c r="B2714" s="10" t="s">
        <v>624</v>
      </c>
      <c r="C2714" s="10" t="s">
        <v>603</v>
      </c>
      <c r="D2714" s="10" t="s">
        <v>29</v>
      </c>
      <c r="E2714" s="10" t="s">
        <v>30</v>
      </c>
      <c r="F2714" s="10"/>
      <c r="G2714" s="10">
        <v>0</v>
      </c>
      <c r="H2714" s="11">
        <f>SUMIFS(AA:AA,$A:$A,EOMONTH($A2714,-1),$B:$B,$B2714)</f>
        <v>181</v>
      </c>
      <c r="I2714" s="63">
        <f>ROUND(SUMIFS(AC:AC,$A:$A,EOMONTH($A2714,-1),$B:$B,$B2714),2)</f>
        <v>8.17</v>
      </c>
      <c r="J2714" s="11">
        <f>SUMIFS(AB:AB,$A:$A,EOMONTH($A2714,-1),$B:$B,$B2714)</f>
        <v>0</v>
      </c>
      <c r="K2714" s="13">
        <v>0</v>
      </c>
      <c r="L2714" s="25">
        <v>0</v>
      </c>
      <c r="M2714" s="15">
        <v>0</v>
      </c>
      <c r="N2714" s="14">
        <v>0</v>
      </c>
      <c r="O2714" s="16">
        <v>0</v>
      </c>
      <c r="P2714" s="16">
        <v>0</v>
      </c>
      <c r="Q2714" s="16">
        <v>0</v>
      </c>
      <c r="R2714" s="16">
        <f>Q2714*16.876/100</f>
        <v>0</v>
      </c>
      <c r="S2714" s="17">
        <f t="shared" si="294"/>
        <v>0</v>
      </c>
      <c r="T2714" s="16">
        <v>0</v>
      </c>
      <c r="U2714" s="18">
        <f t="shared" si="295"/>
        <v>0</v>
      </c>
      <c r="V2714" s="18">
        <f t="shared" si="296"/>
        <v>0</v>
      </c>
      <c r="W2714" s="18">
        <f t="shared" si="297"/>
        <v>0</v>
      </c>
      <c r="X2714" s="27"/>
      <c r="Y2714" s="19">
        <f t="shared" si="298"/>
        <v>0</v>
      </c>
      <c r="Z2714" s="18">
        <f t="shared" si="299"/>
        <v>0</v>
      </c>
      <c r="AA2714" s="12">
        <v>181</v>
      </c>
      <c r="AB2714" s="12">
        <v>0</v>
      </c>
      <c r="AC2714" s="28">
        <f>+I2714+Y2714-Z2714</f>
        <v>8.17</v>
      </c>
      <c r="AD2714" s="20">
        <f t="shared" si="300"/>
        <v>0</v>
      </c>
      <c r="AE2714">
        <v>0</v>
      </c>
    </row>
    <row r="2715" spans="1:31" x14ac:dyDescent="0.25">
      <c r="A2715" s="9">
        <v>45138</v>
      </c>
      <c r="B2715" s="10" t="s">
        <v>625</v>
      </c>
      <c r="C2715" s="10" t="s">
        <v>603</v>
      </c>
      <c r="D2715" s="10" t="s">
        <v>29</v>
      </c>
      <c r="E2715" s="10" t="s">
        <v>30</v>
      </c>
      <c r="F2715" s="10"/>
      <c r="G2715" s="10">
        <v>0</v>
      </c>
      <c r="H2715" s="11">
        <f>SUMIFS(AA:AA,$A:$A,EOMONTH($A2715,-1),$B:$B,$B2715)</f>
        <v>29</v>
      </c>
      <c r="I2715" s="63">
        <f>ROUND(SUMIFS(AC:AC,$A:$A,EOMONTH($A2715,-1),$B:$B,$B2715),2)</f>
        <v>1.31</v>
      </c>
      <c r="J2715" s="11">
        <f>SUMIFS(AB:AB,$A:$A,EOMONTH($A2715,-1),$B:$B,$B2715)</f>
        <v>168.69</v>
      </c>
      <c r="K2715" s="13">
        <v>0</v>
      </c>
      <c r="L2715" s="25">
        <v>0</v>
      </c>
      <c r="M2715" s="15">
        <v>0</v>
      </c>
      <c r="N2715" s="14">
        <v>0</v>
      </c>
      <c r="O2715" s="16">
        <v>0</v>
      </c>
      <c r="P2715" s="16">
        <v>0</v>
      </c>
      <c r="Q2715" s="16">
        <v>0</v>
      </c>
      <c r="R2715" s="16">
        <f>Q2715*16.876/100</f>
        <v>0</v>
      </c>
      <c r="S2715" s="17">
        <f t="shared" si="294"/>
        <v>0</v>
      </c>
      <c r="T2715" s="16">
        <v>0</v>
      </c>
      <c r="U2715" s="18">
        <f t="shared" si="295"/>
        <v>0</v>
      </c>
      <c r="V2715" s="18">
        <f t="shared" si="296"/>
        <v>0</v>
      </c>
      <c r="W2715" s="18">
        <f t="shared" si="297"/>
        <v>0</v>
      </c>
      <c r="X2715" s="27"/>
      <c r="Y2715" s="19">
        <f t="shared" si="298"/>
        <v>0</v>
      </c>
      <c r="Z2715" s="18">
        <f t="shared" si="299"/>
        <v>0</v>
      </c>
      <c r="AA2715" s="12">
        <v>29</v>
      </c>
      <c r="AB2715" s="12">
        <v>168.69</v>
      </c>
      <c r="AC2715" s="28">
        <f>+I2715+Y2715-Z2715</f>
        <v>1.31</v>
      </c>
      <c r="AD2715" s="20">
        <f t="shared" si="300"/>
        <v>0</v>
      </c>
      <c r="AE2715">
        <v>0</v>
      </c>
    </row>
    <row r="2716" spans="1:31" x14ac:dyDescent="0.25">
      <c r="A2716" s="9">
        <v>45138</v>
      </c>
      <c r="B2716" s="10" t="s">
        <v>626</v>
      </c>
      <c r="C2716" s="10" t="s">
        <v>603</v>
      </c>
      <c r="D2716" s="10" t="s">
        <v>29</v>
      </c>
      <c r="E2716" s="10" t="s">
        <v>30</v>
      </c>
      <c r="F2716" s="10"/>
      <c r="G2716" s="10">
        <v>0</v>
      </c>
      <c r="H2716" s="11">
        <f>SUMIFS(AA:AA,$A:$A,EOMONTH($A2716,-1),$B:$B,$B2716)</f>
        <v>13</v>
      </c>
      <c r="I2716" s="63">
        <f>ROUND(SUMIFS(AC:AC,$A:$A,EOMONTH($A2716,-1),$B:$B,$B2716),2)</f>
        <v>0.59</v>
      </c>
      <c r="J2716" s="11">
        <f>SUMIFS(AB:AB,$A:$A,EOMONTH($A2716,-1),$B:$B,$B2716)</f>
        <v>70.81</v>
      </c>
      <c r="K2716" s="13">
        <v>0</v>
      </c>
      <c r="L2716" s="25">
        <v>0</v>
      </c>
      <c r="M2716" s="15">
        <v>0</v>
      </c>
      <c r="N2716" s="14">
        <v>0</v>
      </c>
      <c r="O2716" s="16">
        <v>0</v>
      </c>
      <c r="P2716" s="16">
        <v>0</v>
      </c>
      <c r="Q2716" s="16">
        <v>0</v>
      </c>
      <c r="R2716" s="16">
        <f>Q2716*16.876/100</f>
        <v>0</v>
      </c>
      <c r="S2716" s="17">
        <f t="shared" si="294"/>
        <v>0</v>
      </c>
      <c r="T2716" s="16">
        <v>0</v>
      </c>
      <c r="U2716" s="18">
        <f t="shared" si="295"/>
        <v>0</v>
      </c>
      <c r="V2716" s="18">
        <f t="shared" si="296"/>
        <v>0</v>
      </c>
      <c r="W2716" s="18">
        <f t="shared" si="297"/>
        <v>0</v>
      </c>
      <c r="X2716" s="27"/>
      <c r="Y2716" s="19">
        <f t="shared" si="298"/>
        <v>0</v>
      </c>
      <c r="Z2716" s="18">
        <f t="shared" si="299"/>
        <v>0</v>
      </c>
      <c r="AA2716" s="12">
        <v>13</v>
      </c>
      <c r="AB2716" s="12">
        <v>70.81</v>
      </c>
      <c r="AC2716" s="28">
        <f>+I2716+Y2716-Z2716</f>
        <v>0.59</v>
      </c>
      <c r="AD2716" s="20">
        <f t="shared" si="300"/>
        <v>0</v>
      </c>
      <c r="AE2716">
        <v>0</v>
      </c>
    </row>
    <row r="2717" spans="1:31" x14ac:dyDescent="0.25">
      <c r="A2717" s="9">
        <v>45138</v>
      </c>
      <c r="B2717" s="10" t="s">
        <v>627</v>
      </c>
      <c r="C2717" s="10" t="s">
        <v>603</v>
      </c>
      <c r="D2717" s="10" t="s">
        <v>29</v>
      </c>
      <c r="E2717" s="10" t="s">
        <v>30</v>
      </c>
      <c r="F2717" s="10"/>
      <c r="G2717" s="10">
        <v>0</v>
      </c>
      <c r="H2717" s="11">
        <f>SUMIFS(AA:AA,$A:$A,EOMONTH($A2717,-1),$B:$B,$B2717)</f>
        <v>12</v>
      </c>
      <c r="I2717" s="63">
        <f>ROUND(SUMIFS(AC:AC,$A:$A,EOMONTH($A2717,-1),$B:$B,$B2717),2)</f>
        <v>0.54</v>
      </c>
      <c r="J2717" s="11">
        <f>SUMIFS(AB:AB,$A:$A,EOMONTH($A2717,-1),$B:$B,$B2717)</f>
        <v>0</v>
      </c>
      <c r="K2717" s="13">
        <v>0</v>
      </c>
      <c r="L2717" s="25">
        <v>0</v>
      </c>
      <c r="M2717" s="15">
        <v>0</v>
      </c>
      <c r="N2717" s="14">
        <v>0</v>
      </c>
      <c r="O2717" s="16">
        <v>0</v>
      </c>
      <c r="P2717" s="16">
        <v>0</v>
      </c>
      <c r="Q2717" s="16">
        <v>0</v>
      </c>
      <c r="R2717" s="16">
        <f>Q2717*16.876/100</f>
        <v>0</v>
      </c>
      <c r="S2717" s="17">
        <f t="shared" si="294"/>
        <v>0</v>
      </c>
      <c r="T2717" s="16">
        <v>0</v>
      </c>
      <c r="U2717" s="18">
        <f t="shared" si="295"/>
        <v>0</v>
      </c>
      <c r="V2717" s="18">
        <f t="shared" si="296"/>
        <v>0</v>
      </c>
      <c r="W2717" s="18">
        <f t="shared" si="297"/>
        <v>0</v>
      </c>
      <c r="X2717" s="27"/>
      <c r="Y2717" s="19">
        <f t="shared" si="298"/>
        <v>0</v>
      </c>
      <c r="Z2717" s="18">
        <f t="shared" si="299"/>
        <v>0</v>
      </c>
      <c r="AA2717" s="12">
        <v>12</v>
      </c>
      <c r="AB2717" s="12">
        <v>0</v>
      </c>
      <c r="AC2717" s="28">
        <f>+I2717+Y2717-Z2717</f>
        <v>0.54</v>
      </c>
      <c r="AD2717" s="20">
        <f t="shared" si="300"/>
        <v>0</v>
      </c>
      <c r="AE2717">
        <v>0</v>
      </c>
    </row>
    <row r="2718" spans="1:31" x14ac:dyDescent="0.25">
      <c r="A2718" s="9">
        <v>45138</v>
      </c>
      <c r="B2718" s="10" t="s">
        <v>628</v>
      </c>
      <c r="C2718" s="10" t="s">
        <v>603</v>
      </c>
      <c r="D2718" s="10" t="s">
        <v>29</v>
      </c>
      <c r="E2718" s="10" t="s">
        <v>30</v>
      </c>
      <c r="F2718" s="10"/>
      <c r="G2718" s="10">
        <v>0</v>
      </c>
      <c r="H2718" s="11">
        <f>SUMIFS(AA:AA,$A:$A,EOMONTH($A2718,-1),$B:$B,$B2718)</f>
        <v>360</v>
      </c>
      <c r="I2718" s="63">
        <f>ROUND(SUMIFS(AC:AC,$A:$A,EOMONTH($A2718,-1),$B:$B,$B2718),2)</f>
        <v>16.25</v>
      </c>
      <c r="J2718" s="11">
        <f>SUMIFS(AB:AB,$A:$A,EOMONTH($A2718,-1),$B:$B,$B2718)</f>
        <v>0</v>
      </c>
      <c r="K2718" s="13">
        <v>0</v>
      </c>
      <c r="L2718" s="25">
        <v>0</v>
      </c>
      <c r="M2718" s="15">
        <v>0</v>
      </c>
      <c r="N2718" s="14">
        <v>0</v>
      </c>
      <c r="O2718" s="16">
        <v>0</v>
      </c>
      <c r="P2718" s="16">
        <v>0</v>
      </c>
      <c r="Q2718" s="16">
        <v>0</v>
      </c>
      <c r="R2718" s="16">
        <f>Q2718*16.876/100</f>
        <v>0</v>
      </c>
      <c r="S2718" s="17">
        <f t="shared" si="294"/>
        <v>0</v>
      </c>
      <c r="T2718" s="16">
        <v>0</v>
      </c>
      <c r="U2718" s="18">
        <f t="shared" si="295"/>
        <v>0</v>
      </c>
      <c r="V2718" s="18">
        <f t="shared" si="296"/>
        <v>0</v>
      </c>
      <c r="W2718" s="18">
        <f t="shared" si="297"/>
        <v>0</v>
      </c>
      <c r="X2718" s="27"/>
      <c r="Y2718" s="19">
        <f t="shared" si="298"/>
        <v>0</v>
      </c>
      <c r="Z2718" s="18">
        <f t="shared" si="299"/>
        <v>0</v>
      </c>
      <c r="AA2718" s="12">
        <v>360</v>
      </c>
      <c r="AB2718" s="12">
        <v>0</v>
      </c>
      <c r="AC2718" s="28">
        <f>+I2718+Y2718-Z2718</f>
        <v>16.25</v>
      </c>
      <c r="AD2718" s="20">
        <f t="shared" si="300"/>
        <v>0</v>
      </c>
      <c r="AE2718">
        <v>0</v>
      </c>
    </row>
    <row r="2719" spans="1:31" x14ac:dyDescent="0.25">
      <c r="A2719" s="9">
        <v>45138</v>
      </c>
      <c r="B2719" s="10" t="s">
        <v>629</v>
      </c>
      <c r="C2719" s="10" t="s">
        <v>603</v>
      </c>
      <c r="D2719" s="10" t="s">
        <v>40</v>
      </c>
      <c r="E2719" s="10" t="s">
        <v>30</v>
      </c>
      <c r="F2719" s="10">
        <v>410</v>
      </c>
      <c r="G2719" s="10">
        <v>447</v>
      </c>
      <c r="H2719" s="11">
        <f>SUMIFS(AA:AA,$A:$A,EOMONTH($A2719,-1),$B:$B,$B2719)</f>
        <v>936</v>
      </c>
      <c r="I2719" s="63">
        <f>ROUND(SUMIFS(AC:AC,$A:$A,EOMONTH($A2719,-1),$B:$B,$B2719),2)</f>
        <v>42.26</v>
      </c>
      <c r="J2719" s="11">
        <f>SUMIFS(AB:AB,$A:$A,EOMONTH($A2719,-1),$B:$B,$B2719)</f>
        <v>37463.29</v>
      </c>
      <c r="K2719" s="13">
        <v>0</v>
      </c>
      <c r="L2719" s="25">
        <v>0</v>
      </c>
      <c r="M2719" s="15">
        <v>0</v>
      </c>
      <c r="N2719" s="14">
        <v>0</v>
      </c>
      <c r="O2719" s="16">
        <v>0</v>
      </c>
      <c r="P2719" s="16">
        <v>0</v>
      </c>
      <c r="Q2719" s="16">
        <v>0</v>
      </c>
      <c r="R2719" s="16">
        <f>Q2719*16.876/100</f>
        <v>0</v>
      </c>
      <c r="S2719" s="17">
        <f t="shared" si="294"/>
        <v>0</v>
      </c>
      <c r="T2719" s="16">
        <v>0</v>
      </c>
      <c r="U2719" s="18">
        <f t="shared" si="295"/>
        <v>418.392</v>
      </c>
      <c r="V2719" s="18">
        <f t="shared" si="296"/>
        <v>0</v>
      </c>
      <c r="W2719" s="18">
        <f t="shared" si="297"/>
        <v>0</v>
      </c>
      <c r="X2719" s="27"/>
      <c r="Y2719" s="19">
        <f t="shared" si="298"/>
        <v>0</v>
      </c>
      <c r="Z2719" s="18">
        <f t="shared" si="299"/>
        <v>0</v>
      </c>
      <c r="AA2719" s="12">
        <v>936</v>
      </c>
      <c r="AB2719" s="12">
        <v>37463.29</v>
      </c>
      <c r="AC2719" s="28">
        <f>+I2719+Y2719-Z2719</f>
        <v>42.26</v>
      </c>
      <c r="AD2719" s="20">
        <f t="shared" si="300"/>
        <v>0</v>
      </c>
      <c r="AE2719">
        <v>0</v>
      </c>
    </row>
    <row r="2720" spans="1:31" x14ac:dyDescent="0.25">
      <c r="A2720" s="9">
        <v>45138</v>
      </c>
      <c r="B2720" s="10" t="s">
        <v>630</v>
      </c>
      <c r="C2720" s="10" t="s">
        <v>213</v>
      </c>
      <c r="D2720" s="10" t="s">
        <v>40</v>
      </c>
      <c r="E2720" s="10" t="s">
        <v>30</v>
      </c>
      <c r="F2720" s="10">
        <v>450</v>
      </c>
      <c r="G2720" s="10">
        <v>490</v>
      </c>
      <c r="H2720" s="11">
        <f>SUMIFS(AA:AA,$A:$A,EOMONTH($A2720,-1),$B:$B,$B2720)</f>
        <v>576</v>
      </c>
      <c r="I2720" s="63">
        <f>ROUND(SUMIFS(AC:AC,$A:$A,EOMONTH($A2720,-1),$B:$B,$B2720),2)</f>
        <v>26.01</v>
      </c>
      <c r="J2720" s="11">
        <f>SUMIFS(AB:AB,$A:$A,EOMONTH($A2720,-1),$B:$B,$B2720)</f>
        <v>23594.43</v>
      </c>
      <c r="K2720" s="13">
        <v>0</v>
      </c>
      <c r="L2720" s="25">
        <v>0</v>
      </c>
      <c r="M2720" s="15">
        <v>0</v>
      </c>
      <c r="N2720" s="14">
        <v>0</v>
      </c>
      <c r="O2720" s="16">
        <v>0</v>
      </c>
      <c r="P2720" s="16">
        <v>0</v>
      </c>
      <c r="Q2720" s="16">
        <v>0</v>
      </c>
      <c r="R2720" s="16">
        <f>Q2720*16.876/100</f>
        <v>0</v>
      </c>
      <c r="S2720" s="17">
        <f t="shared" si="294"/>
        <v>0</v>
      </c>
      <c r="T2720" s="16">
        <v>0</v>
      </c>
      <c r="U2720" s="18">
        <f t="shared" si="295"/>
        <v>282.24</v>
      </c>
      <c r="V2720" s="18">
        <f t="shared" si="296"/>
        <v>0</v>
      </c>
      <c r="W2720" s="18">
        <f t="shared" si="297"/>
        <v>0</v>
      </c>
      <c r="X2720" s="27"/>
      <c r="Y2720" s="19">
        <f t="shared" si="298"/>
        <v>0</v>
      </c>
      <c r="Z2720" s="18">
        <f t="shared" si="299"/>
        <v>0</v>
      </c>
      <c r="AA2720" s="12">
        <v>576</v>
      </c>
      <c r="AB2720" s="12">
        <v>23594.43</v>
      </c>
      <c r="AC2720" s="28">
        <f>+I2720+Y2720-Z2720</f>
        <v>26.01</v>
      </c>
      <c r="AD2720" s="20">
        <f t="shared" si="300"/>
        <v>0</v>
      </c>
      <c r="AE2720">
        <v>0</v>
      </c>
    </row>
    <row r="2721" spans="1:31" x14ac:dyDescent="0.25">
      <c r="A2721" s="59">
        <v>45138</v>
      </c>
      <c r="B2721" s="60" t="s">
        <v>812</v>
      </c>
      <c r="C2721" s="60" t="s">
        <v>603</v>
      </c>
      <c r="D2721" s="60" t="s">
        <v>40</v>
      </c>
      <c r="E2721" s="60" t="s">
        <v>30</v>
      </c>
      <c r="F2721" s="10"/>
      <c r="G2721" s="10"/>
      <c r="H2721" s="11"/>
      <c r="I2721" s="63">
        <f>ROUND(SUMIFS(AC:AC,$A:$A,EOMONTH($A2721,-1),$B:$B,$B2721),2)</f>
        <v>0</v>
      </c>
      <c r="J2721" s="11"/>
      <c r="K2721" s="13"/>
      <c r="L2721" s="25"/>
      <c r="M2721" s="15"/>
      <c r="N2721" s="14"/>
      <c r="O2721" s="16"/>
      <c r="P2721" s="16"/>
      <c r="Q2721" s="16"/>
      <c r="R2721" s="16"/>
      <c r="S2721" s="17">
        <f t="shared" si="294"/>
        <v>0</v>
      </c>
      <c r="T2721" s="16"/>
      <c r="U2721" s="18">
        <f t="shared" si="295"/>
        <v>0</v>
      </c>
      <c r="V2721" s="18">
        <f t="shared" si="296"/>
        <v>0</v>
      </c>
      <c r="W2721" s="18">
        <f t="shared" si="297"/>
        <v>0</v>
      </c>
      <c r="X2721" s="27"/>
      <c r="Y2721" s="19">
        <f t="shared" si="298"/>
        <v>0</v>
      </c>
      <c r="Z2721" s="18">
        <f t="shared" si="299"/>
        <v>0</v>
      </c>
      <c r="AA2721" s="12"/>
      <c r="AB2721" s="12"/>
      <c r="AC2721" s="28">
        <f>+I2721+Y2721-Z2721</f>
        <v>0</v>
      </c>
      <c r="AD2721" s="20">
        <f t="shared" si="300"/>
        <v>0</v>
      </c>
      <c r="AE2721">
        <v>0</v>
      </c>
    </row>
    <row r="2722" spans="1:31" x14ac:dyDescent="0.25">
      <c r="A2722" s="9">
        <v>45138</v>
      </c>
      <c r="B2722" s="10" t="s">
        <v>631</v>
      </c>
      <c r="C2722" s="10" t="s">
        <v>603</v>
      </c>
      <c r="D2722" s="10" t="s">
        <v>40</v>
      </c>
      <c r="E2722" s="10" t="s">
        <v>30</v>
      </c>
      <c r="F2722" s="10">
        <v>590</v>
      </c>
      <c r="G2722" s="10">
        <v>643</v>
      </c>
      <c r="H2722" s="11">
        <f>SUMIFS(AA:AA,$A:$A,EOMONTH($A2722,-1),$B:$B,$B2722)</f>
        <v>535</v>
      </c>
      <c r="I2722" s="63">
        <f>ROUND(SUMIFS(AC:AC,$A:$A,EOMONTH($A2722,-1),$B:$B,$B2722),2)</f>
        <v>87.07</v>
      </c>
      <c r="J2722" s="11">
        <f>SUMIFS(AB:AB,$A:$A,EOMONTH($A2722,-1),$B:$B,$B2722)</f>
        <v>32946.14</v>
      </c>
      <c r="K2722" s="13">
        <v>0</v>
      </c>
      <c r="L2722" s="25">
        <v>0</v>
      </c>
      <c r="M2722" s="15">
        <v>0</v>
      </c>
      <c r="N2722" s="14">
        <v>0</v>
      </c>
      <c r="O2722" s="16">
        <v>209</v>
      </c>
      <c r="P2722" s="16">
        <v>12749</v>
      </c>
      <c r="Q2722" s="16">
        <v>0</v>
      </c>
      <c r="R2722" s="16">
        <f>Q2722*16.876/100</f>
        <v>0</v>
      </c>
      <c r="S2722" s="17">
        <f t="shared" si="294"/>
        <v>0</v>
      </c>
      <c r="T2722" s="16">
        <v>0</v>
      </c>
      <c r="U2722" s="18">
        <f t="shared" si="295"/>
        <v>344.005</v>
      </c>
      <c r="V2722" s="18">
        <f t="shared" si="296"/>
        <v>0</v>
      </c>
      <c r="W2722" s="18">
        <f t="shared" si="297"/>
        <v>0</v>
      </c>
      <c r="X2722" s="27"/>
      <c r="Y2722" s="19">
        <f t="shared" si="298"/>
        <v>0</v>
      </c>
      <c r="Z2722" s="18">
        <f t="shared" si="299"/>
        <v>134.387</v>
      </c>
      <c r="AA2722" s="12">
        <v>326</v>
      </c>
      <c r="AB2722" s="12">
        <v>20075.59</v>
      </c>
      <c r="AC2722" s="28">
        <f>+I2722+Y2722-Z2722</f>
        <v>-47.317000000000007</v>
      </c>
      <c r="AD2722" s="20">
        <f t="shared" si="300"/>
        <v>50</v>
      </c>
      <c r="AE2722">
        <v>50</v>
      </c>
    </row>
    <row r="2723" spans="1:31" x14ac:dyDescent="0.25">
      <c r="A2723" s="9">
        <v>45138</v>
      </c>
      <c r="B2723" s="10" t="s">
        <v>632</v>
      </c>
      <c r="C2723" s="10" t="s">
        <v>603</v>
      </c>
      <c r="D2723" s="10" t="s">
        <v>40</v>
      </c>
      <c r="E2723" s="10" t="s">
        <v>30</v>
      </c>
      <c r="F2723" s="10">
        <v>730</v>
      </c>
      <c r="G2723" s="10">
        <v>796</v>
      </c>
      <c r="H2723" s="11">
        <f>SUMIFS(AA:AA,$A:$A,EOMONTH($A2723,-1),$B:$B,$B2723)</f>
        <v>9259</v>
      </c>
      <c r="I2723" s="63">
        <f>ROUND(SUMIFS(AC:AC,$A:$A,EOMONTH($A2723,-1),$B:$B,$B2723),2)</f>
        <v>2530.34</v>
      </c>
      <c r="J2723" s="11">
        <f>SUMIFS(AB:AB,$A:$A,EOMONTH($A2723,-1),$B:$B,$B2723)</f>
        <v>497295.43</v>
      </c>
      <c r="K2723" s="13">
        <v>0</v>
      </c>
      <c r="L2723" s="25">
        <v>0</v>
      </c>
      <c r="M2723" s="15">
        <v>0</v>
      </c>
      <c r="N2723" s="14">
        <v>0</v>
      </c>
      <c r="O2723" s="16">
        <v>40</v>
      </c>
      <c r="P2723" s="16">
        <v>2960</v>
      </c>
      <c r="Q2723" s="16">
        <v>0</v>
      </c>
      <c r="R2723" s="16">
        <f>Q2723*16.876/100</f>
        <v>0</v>
      </c>
      <c r="S2723" s="17">
        <f t="shared" si="294"/>
        <v>0</v>
      </c>
      <c r="T2723" s="16">
        <v>0</v>
      </c>
      <c r="U2723" s="18">
        <f t="shared" si="295"/>
        <v>7370.1639999999998</v>
      </c>
      <c r="V2723" s="18">
        <f t="shared" si="296"/>
        <v>0</v>
      </c>
      <c r="W2723" s="18">
        <f t="shared" si="297"/>
        <v>0</v>
      </c>
      <c r="X2723" s="27"/>
      <c r="Y2723" s="19">
        <f t="shared" si="298"/>
        <v>0</v>
      </c>
      <c r="Z2723" s="18">
        <f t="shared" si="299"/>
        <v>31.84</v>
      </c>
      <c r="AA2723" s="12">
        <v>9219</v>
      </c>
      <c r="AB2723" s="12">
        <v>495147.05</v>
      </c>
      <c r="AC2723" s="28">
        <f>+I2723+Y2723-Z2723</f>
        <v>2498.5</v>
      </c>
      <c r="AD2723" s="20">
        <f t="shared" si="300"/>
        <v>0</v>
      </c>
      <c r="AE2723">
        <v>0</v>
      </c>
    </row>
    <row r="2724" spans="1:31" x14ac:dyDescent="0.25">
      <c r="A2724" s="9">
        <v>45138</v>
      </c>
      <c r="B2724" s="10" t="s">
        <v>633</v>
      </c>
      <c r="C2724" s="10" t="s">
        <v>603</v>
      </c>
      <c r="D2724" s="10" t="s">
        <v>29</v>
      </c>
      <c r="E2724" s="10" t="s">
        <v>30</v>
      </c>
      <c r="F2724" s="10"/>
      <c r="G2724" s="10">
        <v>0</v>
      </c>
      <c r="H2724" s="11">
        <f>SUMIFS(AA:AA,$A:$A,EOMONTH($A2724,-1),$B:$B,$B2724)</f>
        <v>194</v>
      </c>
      <c r="I2724" s="63">
        <f>ROUND(SUMIFS(AC:AC,$A:$A,EOMONTH($A2724,-1),$B:$B,$B2724),2)</f>
        <v>8.76</v>
      </c>
      <c r="J2724" s="11">
        <f>SUMIFS(AB:AB,$A:$A,EOMONTH($A2724,-1),$B:$B,$B2724)</f>
        <v>8384.7099999999991</v>
      </c>
      <c r="K2724" s="13">
        <v>0</v>
      </c>
      <c r="L2724" s="25">
        <v>0</v>
      </c>
      <c r="M2724" s="15">
        <v>0</v>
      </c>
      <c r="N2724" s="14">
        <v>0</v>
      </c>
      <c r="O2724" s="16">
        <v>0</v>
      </c>
      <c r="P2724" s="16">
        <v>0</v>
      </c>
      <c r="Q2724" s="16">
        <v>0</v>
      </c>
      <c r="R2724" s="16">
        <f>Q2724*16.876/100</f>
        <v>0</v>
      </c>
      <c r="S2724" s="17">
        <f t="shared" si="294"/>
        <v>0</v>
      </c>
      <c r="T2724" s="16">
        <v>0</v>
      </c>
      <c r="U2724" s="18">
        <f t="shared" si="295"/>
        <v>0</v>
      </c>
      <c r="V2724" s="18">
        <f t="shared" si="296"/>
        <v>0</v>
      </c>
      <c r="W2724" s="18">
        <f t="shared" si="297"/>
        <v>0</v>
      </c>
      <c r="X2724" s="27"/>
      <c r="Y2724" s="19">
        <f t="shared" si="298"/>
        <v>0</v>
      </c>
      <c r="Z2724" s="18">
        <f t="shared" si="299"/>
        <v>0</v>
      </c>
      <c r="AA2724" s="12">
        <v>194</v>
      </c>
      <c r="AB2724" s="12">
        <v>8384.7099999999991</v>
      </c>
      <c r="AC2724" s="28">
        <f>+I2724+Y2724-Z2724</f>
        <v>8.76</v>
      </c>
      <c r="AD2724" s="20">
        <f t="shared" si="300"/>
        <v>0</v>
      </c>
      <c r="AE2724">
        <v>0</v>
      </c>
    </row>
    <row r="2725" spans="1:31" x14ac:dyDescent="0.25">
      <c r="A2725" s="9">
        <v>45138</v>
      </c>
      <c r="B2725" s="10" t="s">
        <v>634</v>
      </c>
      <c r="C2725" s="10" t="s">
        <v>603</v>
      </c>
      <c r="D2725" s="10" t="s">
        <v>40</v>
      </c>
      <c r="E2725" s="10" t="s">
        <v>30</v>
      </c>
      <c r="F2725" s="10">
        <v>1150</v>
      </c>
      <c r="G2725" s="10">
        <v>1253</v>
      </c>
      <c r="H2725" s="11">
        <f>SUMIFS(AA:AA,$A:$A,EOMONTH($A2725,-1),$B:$B,$B2725)</f>
        <v>12702</v>
      </c>
      <c r="I2725" s="63">
        <f>ROUND(SUMIFS(AC:AC,$A:$A,EOMONTH($A2725,-1),$B:$B,$B2725),2)</f>
        <v>4406.3599999999997</v>
      </c>
      <c r="J2725" s="11">
        <f>SUMIFS(AB:AB,$A:$A,EOMONTH($A2725,-1),$B:$B,$B2725)</f>
        <v>1092314.8799999999</v>
      </c>
      <c r="K2725" s="13">
        <v>0</v>
      </c>
      <c r="L2725" s="25">
        <v>0</v>
      </c>
      <c r="M2725" s="15">
        <v>0</v>
      </c>
      <c r="N2725" s="14">
        <v>0</v>
      </c>
      <c r="O2725" s="16">
        <v>0</v>
      </c>
      <c r="P2725" s="16">
        <v>0</v>
      </c>
      <c r="Q2725" s="16">
        <v>0</v>
      </c>
      <c r="R2725" s="16">
        <f>Q2725*16.876/100</f>
        <v>0</v>
      </c>
      <c r="S2725" s="17">
        <f t="shared" si="294"/>
        <v>0</v>
      </c>
      <c r="T2725" s="16">
        <v>0</v>
      </c>
      <c r="U2725" s="18">
        <f t="shared" si="295"/>
        <v>15915.606</v>
      </c>
      <c r="V2725" s="18">
        <f t="shared" si="296"/>
        <v>0</v>
      </c>
      <c r="W2725" s="18">
        <f t="shared" si="297"/>
        <v>0</v>
      </c>
      <c r="X2725" s="27"/>
      <c r="Y2725" s="19">
        <f t="shared" si="298"/>
        <v>0</v>
      </c>
      <c r="Z2725" s="18">
        <f t="shared" si="299"/>
        <v>0</v>
      </c>
      <c r="AA2725" s="12">
        <v>12702</v>
      </c>
      <c r="AB2725" s="12">
        <v>1092314.8799999999</v>
      </c>
      <c r="AC2725" s="28">
        <f>+I2725+Y2725-Z2725</f>
        <v>4406.3599999999997</v>
      </c>
      <c r="AD2725" s="20">
        <f t="shared" si="300"/>
        <v>0</v>
      </c>
      <c r="AE2725">
        <v>0</v>
      </c>
    </row>
    <row r="2726" spans="1:31" x14ac:dyDescent="0.25">
      <c r="A2726" s="9">
        <v>45138</v>
      </c>
      <c r="B2726" s="10" t="s">
        <v>635</v>
      </c>
      <c r="C2726" s="10" t="s">
        <v>603</v>
      </c>
      <c r="D2726" s="10" t="s">
        <v>40</v>
      </c>
      <c r="E2726" s="10" t="s">
        <v>30</v>
      </c>
      <c r="F2726" s="10">
        <v>920</v>
      </c>
      <c r="G2726" s="10">
        <v>1003</v>
      </c>
      <c r="H2726" s="11">
        <f>SUMIFS(AA:AA,$A:$A,EOMONTH($A2726,-1),$B:$B,$B2726)</f>
        <v>-69</v>
      </c>
      <c r="I2726" s="63">
        <f>ROUND(SUMIFS(AC:AC,$A:$A,EOMONTH($A2726,-1),$B:$B,$B2726),2)</f>
        <v>-79.739999999999995</v>
      </c>
      <c r="J2726" s="11">
        <f>SUMIFS(AB:AB,$A:$A,EOMONTH($A2726,-1),$B:$B,$B2726)</f>
        <v>-9043.25</v>
      </c>
      <c r="K2726" s="13">
        <v>0</v>
      </c>
      <c r="L2726" s="25">
        <v>0</v>
      </c>
      <c r="M2726" s="15">
        <v>0</v>
      </c>
      <c r="N2726" s="14">
        <v>0</v>
      </c>
      <c r="O2726" s="16">
        <v>0</v>
      </c>
      <c r="P2726" s="16">
        <v>0</v>
      </c>
      <c r="Q2726" s="16">
        <v>0</v>
      </c>
      <c r="R2726" s="16">
        <f>Q2726*16.876/100</f>
        <v>0</v>
      </c>
      <c r="S2726" s="17">
        <f t="shared" si="294"/>
        <v>0</v>
      </c>
      <c r="T2726" s="16">
        <v>0</v>
      </c>
      <c r="U2726" s="18">
        <f t="shared" si="295"/>
        <v>-69.206999999999994</v>
      </c>
      <c r="V2726" s="18">
        <f t="shared" si="296"/>
        <v>0</v>
      </c>
      <c r="W2726" s="18">
        <f t="shared" si="297"/>
        <v>0</v>
      </c>
      <c r="X2726" s="27"/>
      <c r="Y2726" s="19">
        <f t="shared" si="298"/>
        <v>0</v>
      </c>
      <c r="Z2726" s="18">
        <f t="shared" si="299"/>
        <v>0</v>
      </c>
      <c r="AA2726" s="12">
        <v>-69</v>
      </c>
      <c r="AB2726" s="12">
        <v>-9043.25</v>
      </c>
      <c r="AC2726" s="28">
        <f>+I2726+Y2726-Z2726</f>
        <v>-79.739999999999995</v>
      </c>
      <c r="AD2726" s="20">
        <f t="shared" si="300"/>
        <v>80</v>
      </c>
      <c r="AE2726">
        <v>80</v>
      </c>
    </row>
    <row r="2727" spans="1:31" x14ac:dyDescent="0.25">
      <c r="A2727" s="9">
        <v>45138</v>
      </c>
      <c r="B2727" s="10" t="s">
        <v>636</v>
      </c>
      <c r="C2727" s="10" t="s">
        <v>320</v>
      </c>
      <c r="D2727" s="10" t="s">
        <v>40</v>
      </c>
      <c r="E2727" s="10" t="s">
        <v>30</v>
      </c>
      <c r="F2727" s="10">
        <v>360</v>
      </c>
      <c r="G2727" s="10">
        <v>392</v>
      </c>
      <c r="H2727" s="11">
        <f>SUMIFS(AA:AA,$A:$A,EOMONTH($A2727,-1),$B:$B,$B2727)</f>
        <v>62</v>
      </c>
      <c r="I2727" s="63">
        <f>ROUND(SUMIFS(AC:AC,$A:$A,EOMONTH($A2727,-1),$B:$B,$B2727),2)</f>
        <v>-42.29</v>
      </c>
      <c r="J2727" s="11">
        <f>SUMIFS(AB:AB,$A:$A,EOMONTH($A2727,-1),$B:$B,$B2727)</f>
        <v>2362.54</v>
      </c>
      <c r="K2727" s="13">
        <v>0</v>
      </c>
      <c r="L2727" s="25">
        <v>0</v>
      </c>
      <c r="M2727" s="15">
        <v>0</v>
      </c>
      <c r="N2727" s="14">
        <v>0</v>
      </c>
      <c r="O2727" s="16">
        <v>0</v>
      </c>
      <c r="P2727" s="16">
        <v>0</v>
      </c>
      <c r="Q2727" s="16">
        <v>0</v>
      </c>
      <c r="R2727" s="16">
        <f>Q2727*16.876/100</f>
        <v>0</v>
      </c>
      <c r="S2727" s="17">
        <f t="shared" si="294"/>
        <v>0</v>
      </c>
      <c r="T2727" s="16">
        <v>0</v>
      </c>
      <c r="U2727" s="18">
        <f t="shared" si="295"/>
        <v>24.303999999999998</v>
      </c>
      <c r="V2727" s="18">
        <f t="shared" si="296"/>
        <v>0</v>
      </c>
      <c r="W2727" s="18">
        <f t="shared" si="297"/>
        <v>0</v>
      </c>
      <c r="X2727" s="27"/>
      <c r="Y2727" s="19">
        <f t="shared" si="298"/>
        <v>0</v>
      </c>
      <c r="Z2727" s="18">
        <f t="shared" si="299"/>
        <v>0</v>
      </c>
      <c r="AA2727" s="12">
        <v>62</v>
      </c>
      <c r="AB2727" s="12">
        <v>2362.54</v>
      </c>
      <c r="AC2727" s="28">
        <f>+I2727+Y2727-Z2727</f>
        <v>-42.29</v>
      </c>
      <c r="AD2727" s="20">
        <f t="shared" si="300"/>
        <v>50</v>
      </c>
      <c r="AE2727">
        <v>50</v>
      </c>
    </row>
    <row r="2728" spans="1:31" x14ac:dyDescent="0.25">
      <c r="A2728" s="59">
        <v>45138</v>
      </c>
      <c r="B2728" s="60" t="s">
        <v>637</v>
      </c>
      <c r="C2728" s="60" t="s">
        <v>603</v>
      </c>
      <c r="D2728" s="60" t="s">
        <v>40</v>
      </c>
      <c r="E2728" s="60" t="s">
        <v>30</v>
      </c>
      <c r="F2728" s="10"/>
      <c r="G2728" s="10"/>
      <c r="H2728" s="11"/>
      <c r="I2728" s="63">
        <f>ROUND(SUMIFS(AC:AC,$A:$A,EOMONTH($A2728,-1),$B:$B,$B2728),2)</f>
        <v>-23.97</v>
      </c>
      <c r="J2728" s="11"/>
      <c r="K2728" s="13"/>
      <c r="L2728" s="25"/>
      <c r="M2728" s="15"/>
      <c r="N2728" s="14"/>
      <c r="O2728" s="16"/>
      <c r="P2728" s="16"/>
      <c r="Q2728" s="16"/>
      <c r="R2728" s="16"/>
      <c r="S2728" s="17">
        <f t="shared" si="294"/>
        <v>0</v>
      </c>
      <c r="T2728" s="16"/>
      <c r="U2728" s="18">
        <f t="shared" si="295"/>
        <v>0</v>
      </c>
      <c r="V2728" s="18">
        <f t="shared" si="296"/>
        <v>0</v>
      </c>
      <c r="W2728" s="18">
        <f t="shared" si="297"/>
        <v>0</v>
      </c>
      <c r="X2728" s="27"/>
      <c r="Y2728" s="19">
        <f t="shared" si="298"/>
        <v>0</v>
      </c>
      <c r="Z2728" s="18">
        <f t="shared" si="299"/>
        <v>0</v>
      </c>
      <c r="AA2728" s="12"/>
      <c r="AB2728" s="12"/>
      <c r="AC2728" s="28">
        <f>+I2728+Y2728-Z2728</f>
        <v>-23.97</v>
      </c>
      <c r="AD2728" s="20">
        <f t="shared" si="300"/>
        <v>30</v>
      </c>
      <c r="AE2728">
        <v>30</v>
      </c>
    </row>
    <row r="2729" spans="1:31" x14ac:dyDescent="0.25">
      <c r="A2729" s="59">
        <v>45138</v>
      </c>
      <c r="B2729" s="60" t="s">
        <v>638</v>
      </c>
      <c r="C2729" s="60" t="s">
        <v>603</v>
      </c>
      <c r="D2729" s="60" t="s">
        <v>40</v>
      </c>
      <c r="E2729" s="60" t="s">
        <v>30</v>
      </c>
      <c r="F2729" s="10"/>
      <c r="G2729" s="10"/>
      <c r="H2729" s="11"/>
      <c r="I2729" s="63">
        <f>ROUND(SUMIFS(AC:AC,$A:$A,EOMONTH($A2729,-1),$B:$B,$B2729),2)</f>
        <v>-190.15</v>
      </c>
      <c r="J2729" s="11"/>
      <c r="K2729" s="13"/>
      <c r="L2729" s="25"/>
      <c r="M2729" s="15"/>
      <c r="N2729" s="14"/>
      <c r="O2729" s="16"/>
      <c r="P2729" s="16"/>
      <c r="Q2729" s="16"/>
      <c r="R2729" s="16"/>
      <c r="S2729" s="17">
        <f t="shared" si="294"/>
        <v>0</v>
      </c>
      <c r="T2729" s="16"/>
      <c r="U2729" s="18">
        <f t="shared" si="295"/>
        <v>0</v>
      </c>
      <c r="V2729" s="18">
        <f t="shared" si="296"/>
        <v>0</v>
      </c>
      <c r="W2729" s="18">
        <f t="shared" si="297"/>
        <v>0</v>
      </c>
      <c r="X2729" s="27"/>
      <c r="Y2729" s="19">
        <f t="shared" si="298"/>
        <v>0</v>
      </c>
      <c r="Z2729" s="18">
        <f t="shared" si="299"/>
        <v>0</v>
      </c>
      <c r="AA2729" s="12"/>
      <c r="AB2729" s="12"/>
      <c r="AC2729" s="28">
        <f>+I2729+Y2729-Z2729</f>
        <v>-190.15</v>
      </c>
      <c r="AD2729" s="20">
        <f t="shared" si="300"/>
        <v>200</v>
      </c>
      <c r="AE2729">
        <v>200</v>
      </c>
    </row>
    <row r="2730" spans="1:31" x14ac:dyDescent="0.25">
      <c r="A2730" s="59">
        <v>45138</v>
      </c>
      <c r="B2730" s="60" t="s">
        <v>813</v>
      </c>
      <c r="C2730" s="60" t="s">
        <v>603</v>
      </c>
      <c r="D2730" s="60" t="s">
        <v>40</v>
      </c>
      <c r="E2730" s="60" t="s">
        <v>30</v>
      </c>
      <c r="F2730" s="10"/>
      <c r="G2730" s="10"/>
      <c r="H2730" s="11"/>
      <c r="I2730" s="63">
        <f>ROUND(SUMIFS(AC:AC,$A:$A,EOMONTH($A2730,-1),$B:$B,$B2730),2)</f>
        <v>0</v>
      </c>
      <c r="J2730" s="11"/>
      <c r="K2730" s="13"/>
      <c r="L2730" s="25"/>
      <c r="M2730" s="15"/>
      <c r="N2730" s="14"/>
      <c r="O2730" s="16"/>
      <c r="P2730" s="16"/>
      <c r="Q2730" s="16"/>
      <c r="R2730" s="16"/>
      <c r="S2730" s="17">
        <f t="shared" si="294"/>
        <v>0</v>
      </c>
      <c r="T2730" s="16"/>
      <c r="U2730" s="18">
        <f t="shared" si="295"/>
        <v>0</v>
      </c>
      <c r="V2730" s="18">
        <f t="shared" si="296"/>
        <v>0</v>
      </c>
      <c r="W2730" s="18">
        <f t="shared" si="297"/>
        <v>0</v>
      </c>
      <c r="X2730" s="27"/>
      <c r="Y2730" s="19">
        <f t="shared" si="298"/>
        <v>0</v>
      </c>
      <c r="Z2730" s="18">
        <f t="shared" si="299"/>
        <v>0</v>
      </c>
      <c r="AA2730" s="12"/>
      <c r="AB2730" s="12"/>
      <c r="AC2730" s="28">
        <f>+I2730+Y2730-Z2730</f>
        <v>0</v>
      </c>
      <c r="AD2730" s="20">
        <f t="shared" si="300"/>
        <v>0</v>
      </c>
      <c r="AE2730">
        <v>0</v>
      </c>
    </row>
    <row r="2731" spans="1:31" x14ac:dyDescent="0.25">
      <c r="A2731" s="59">
        <v>45138</v>
      </c>
      <c r="B2731" s="60" t="s">
        <v>814</v>
      </c>
      <c r="C2731" s="60" t="s">
        <v>603</v>
      </c>
      <c r="D2731" s="60" t="s">
        <v>40</v>
      </c>
      <c r="E2731" s="60" t="s">
        <v>30</v>
      </c>
      <c r="F2731" s="10"/>
      <c r="G2731" s="10"/>
      <c r="H2731" s="11"/>
      <c r="I2731" s="63">
        <f>ROUND(SUMIFS(AC:AC,$A:$A,EOMONTH($A2731,-1),$B:$B,$B2731),2)</f>
        <v>0</v>
      </c>
      <c r="J2731" s="11"/>
      <c r="K2731" s="13"/>
      <c r="L2731" s="25"/>
      <c r="M2731" s="15"/>
      <c r="N2731" s="14"/>
      <c r="O2731" s="16"/>
      <c r="P2731" s="16"/>
      <c r="Q2731" s="16"/>
      <c r="R2731" s="16"/>
      <c r="S2731" s="17">
        <f t="shared" si="294"/>
        <v>0</v>
      </c>
      <c r="T2731" s="16"/>
      <c r="U2731" s="18">
        <f t="shared" si="295"/>
        <v>0</v>
      </c>
      <c r="V2731" s="18">
        <f t="shared" si="296"/>
        <v>0</v>
      </c>
      <c r="W2731" s="18">
        <f t="shared" si="297"/>
        <v>0</v>
      </c>
      <c r="X2731" s="27"/>
      <c r="Y2731" s="19">
        <f t="shared" si="298"/>
        <v>0</v>
      </c>
      <c r="Z2731" s="18">
        <f t="shared" si="299"/>
        <v>0</v>
      </c>
      <c r="AA2731" s="12"/>
      <c r="AB2731" s="12"/>
      <c r="AC2731" s="28">
        <f>+I2731+Y2731-Z2731</f>
        <v>0</v>
      </c>
      <c r="AD2731" s="20">
        <f t="shared" si="300"/>
        <v>0</v>
      </c>
      <c r="AE2731">
        <v>0</v>
      </c>
    </row>
    <row r="2732" spans="1:31" x14ac:dyDescent="0.25">
      <c r="A2732" s="59">
        <v>45138</v>
      </c>
      <c r="B2732" s="60" t="s">
        <v>815</v>
      </c>
      <c r="C2732" s="60" t="s">
        <v>603</v>
      </c>
      <c r="D2732" s="60" t="s">
        <v>40</v>
      </c>
      <c r="E2732" s="60" t="s">
        <v>30</v>
      </c>
      <c r="F2732" s="10"/>
      <c r="G2732" s="10"/>
      <c r="H2732" s="11"/>
      <c r="I2732" s="63">
        <f>ROUND(SUMIFS(AC:AC,$A:$A,EOMONTH($A2732,-1),$B:$B,$B2732),2)</f>
        <v>0</v>
      </c>
      <c r="J2732" s="11"/>
      <c r="K2732" s="13"/>
      <c r="L2732" s="25"/>
      <c r="M2732" s="15"/>
      <c r="N2732" s="14"/>
      <c r="O2732" s="16"/>
      <c r="P2732" s="16"/>
      <c r="Q2732" s="16"/>
      <c r="R2732" s="16"/>
      <c r="S2732" s="17">
        <f t="shared" si="294"/>
        <v>0</v>
      </c>
      <c r="T2732" s="16"/>
      <c r="U2732" s="18">
        <f t="shared" si="295"/>
        <v>0</v>
      </c>
      <c r="V2732" s="18">
        <f t="shared" si="296"/>
        <v>0</v>
      </c>
      <c r="W2732" s="18">
        <f t="shared" si="297"/>
        <v>0</v>
      </c>
      <c r="X2732" s="27"/>
      <c r="Y2732" s="19">
        <f t="shared" si="298"/>
        <v>0</v>
      </c>
      <c r="Z2732" s="18">
        <f t="shared" si="299"/>
        <v>0</v>
      </c>
      <c r="AA2732" s="12"/>
      <c r="AB2732" s="12"/>
      <c r="AC2732" s="28">
        <f>+I2732+Y2732-Z2732</f>
        <v>0</v>
      </c>
      <c r="AD2732" s="20">
        <f t="shared" si="300"/>
        <v>0</v>
      </c>
      <c r="AE2732">
        <v>0</v>
      </c>
    </row>
    <row r="2733" spans="1:31" x14ac:dyDescent="0.25">
      <c r="A2733" s="9">
        <v>45138</v>
      </c>
      <c r="B2733" s="10" t="s">
        <v>639</v>
      </c>
      <c r="C2733" s="10" t="s">
        <v>603</v>
      </c>
      <c r="D2733" s="10" t="s">
        <v>40</v>
      </c>
      <c r="E2733" s="10" t="s">
        <v>30</v>
      </c>
      <c r="F2733" s="10">
        <v>705</v>
      </c>
      <c r="G2733" s="10">
        <v>768</v>
      </c>
      <c r="H2733" s="11">
        <f>SUMIFS(AA:AA,$A:$A,EOMONTH($A2733,-1),$B:$B,$B2733)</f>
        <v>401</v>
      </c>
      <c r="I2733" s="63">
        <f>ROUND(SUMIFS(AC:AC,$A:$A,EOMONTH($A2733,-1),$B:$B,$B2733),2)</f>
        <v>3.65</v>
      </c>
      <c r="J2733" s="11">
        <f>SUMIFS(AB:AB,$A:$A,EOMONTH($A2733,-1),$B:$B,$B2733)</f>
        <v>18462.62</v>
      </c>
      <c r="K2733" s="13">
        <v>0</v>
      </c>
      <c r="L2733" s="25">
        <v>0</v>
      </c>
      <c r="M2733" s="15">
        <v>0</v>
      </c>
      <c r="N2733" s="14">
        <v>0</v>
      </c>
      <c r="O2733" s="16">
        <v>0</v>
      </c>
      <c r="P2733" s="16">
        <v>0</v>
      </c>
      <c r="Q2733" s="16">
        <v>0</v>
      </c>
      <c r="R2733" s="16">
        <f>Q2733*16.876/100</f>
        <v>0</v>
      </c>
      <c r="S2733" s="17">
        <f t="shared" si="294"/>
        <v>0</v>
      </c>
      <c r="T2733" s="16">
        <v>0</v>
      </c>
      <c r="U2733" s="18">
        <f t="shared" si="295"/>
        <v>307.96800000000002</v>
      </c>
      <c r="V2733" s="18">
        <f t="shared" si="296"/>
        <v>0</v>
      </c>
      <c r="W2733" s="18">
        <f t="shared" si="297"/>
        <v>0</v>
      </c>
      <c r="X2733" s="27"/>
      <c r="Y2733" s="19">
        <f t="shared" si="298"/>
        <v>0</v>
      </c>
      <c r="Z2733" s="18">
        <f t="shared" si="299"/>
        <v>0</v>
      </c>
      <c r="AA2733" s="12">
        <v>401</v>
      </c>
      <c r="AB2733" s="12">
        <v>18462.62</v>
      </c>
      <c r="AC2733" s="28">
        <f>+I2733+Y2733-Z2733</f>
        <v>3.65</v>
      </c>
      <c r="AD2733" s="20">
        <f t="shared" si="300"/>
        <v>0</v>
      </c>
      <c r="AE2733">
        <v>0</v>
      </c>
    </row>
    <row r="2734" spans="1:31" x14ac:dyDescent="0.25">
      <c r="A2734" s="59">
        <v>45138</v>
      </c>
      <c r="B2734" s="60" t="s">
        <v>816</v>
      </c>
      <c r="C2734" s="60" t="s">
        <v>603</v>
      </c>
      <c r="D2734" s="60" t="s">
        <v>40</v>
      </c>
      <c r="E2734" s="60" t="s">
        <v>30</v>
      </c>
      <c r="F2734" s="10"/>
      <c r="G2734" s="10"/>
      <c r="H2734" s="11"/>
      <c r="I2734" s="63">
        <f>ROUND(SUMIFS(AC:AC,$A:$A,EOMONTH($A2734,-1),$B:$B,$B2734),2)</f>
        <v>0</v>
      </c>
      <c r="J2734" s="11"/>
      <c r="K2734" s="13"/>
      <c r="L2734" s="25"/>
      <c r="M2734" s="15"/>
      <c r="N2734" s="14"/>
      <c r="O2734" s="16"/>
      <c r="P2734" s="16"/>
      <c r="Q2734" s="16"/>
      <c r="R2734" s="16"/>
      <c r="S2734" s="17">
        <f t="shared" si="294"/>
        <v>0</v>
      </c>
      <c r="T2734" s="16"/>
      <c r="U2734" s="18">
        <f t="shared" si="295"/>
        <v>0</v>
      </c>
      <c r="V2734" s="18">
        <f t="shared" si="296"/>
        <v>0</v>
      </c>
      <c r="W2734" s="18">
        <f t="shared" si="297"/>
        <v>0</v>
      </c>
      <c r="X2734" s="27"/>
      <c r="Y2734" s="19">
        <f t="shared" si="298"/>
        <v>0</v>
      </c>
      <c r="Z2734" s="18">
        <f t="shared" si="299"/>
        <v>0</v>
      </c>
      <c r="AA2734" s="12"/>
      <c r="AB2734" s="12"/>
      <c r="AC2734" s="28">
        <f>+I2734+Y2734-Z2734</f>
        <v>0</v>
      </c>
      <c r="AD2734" s="20">
        <f t="shared" si="300"/>
        <v>0</v>
      </c>
      <c r="AE2734">
        <v>0</v>
      </c>
    </row>
    <row r="2735" spans="1:31" x14ac:dyDescent="0.25">
      <c r="A2735" s="59">
        <v>45138</v>
      </c>
      <c r="B2735" s="60" t="s">
        <v>817</v>
      </c>
      <c r="C2735" s="60" t="s">
        <v>603</v>
      </c>
      <c r="D2735" s="60" t="s">
        <v>40</v>
      </c>
      <c r="E2735" s="60" t="s">
        <v>30</v>
      </c>
      <c r="F2735" s="10"/>
      <c r="G2735" s="10"/>
      <c r="H2735" s="11"/>
      <c r="I2735" s="63">
        <f>ROUND(SUMIFS(AC:AC,$A:$A,EOMONTH($A2735,-1),$B:$B,$B2735),2)</f>
        <v>0</v>
      </c>
      <c r="J2735" s="11"/>
      <c r="K2735" s="13"/>
      <c r="L2735" s="25"/>
      <c r="M2735" s="15"/>
      <c r="N2735" s="14"/>
      <c r="O2735" s="16"/>
      <c r="P2735" s="16"/>
      <c r="Q2735" s="16"/>
      <c r="R2735" s="16"/>
      <c r="S2735" s="17">
        <f t="shared" si="294"/>
        <v>0</v>
      </c>
      <c r="T2735" s="16"/>
      <c r="U2735" s="18">
        <f t="shared" si="295"/>
        <v>0</v>
      </c>
      <c r="V2735" s="18">
        <f t="shared" si="296"/>
        <v>0</v>
      </c>
      <c r="W2735" s="18">
        <f t="shared" si="297"/>
        <v>0</v>
      </c>
      <c r="X2735" s="27"/>
      <c r="Y2735" s="19">
        <f t="shared" si="298"/>
        <v>0</v>
      </c>
      <c r="Z2735" s="18">
        <f t="shared" si="299"/>
        <v>0</v>
      </c>
      <c r="AA2735" s="12"/>
      <c r="AB2735" s="12"/>
      <c r="AC2735" s="28">
        <f>+I2735+Y2735-Z2735</f>
        <v>0</v>
      </c>
      <c r="AD2735" s="20">
        <f t="shared" si="300"/>
        <v>0</v>
      </c>
      <c r="AE2735">
        <v>0</v>
      </c>
    </row>
    <row r="2736" spans="1:31" x14ac:dyDescent="0.25">
      <c r="A2736" s="9">
        <v>45138</v>
      </c>
      <c r="B2736" s="10" t="s">
        <v>640</v>
      </c>
      <c r="C2736" s="10" t="s">
        <v>603</v>
      </c>
      <c r="D2736" s="10" t="s">
        <v>29</v>
      </c>
      <c r="E2736" s="10" t="s">
        <v>30</v>
      </c>
      <c r="F2736" s="10"/>
      <c r="G2736" s="10">
        <v>0</v>
      </c>
      <c r="H2736" s="11">
        <f>SUMIFS(AA:AA,$A:$A,EOMONTH($A2736,-1),$B:$B,$B2736)</f>
        <v>120</v>
      </c>
      <c r="I2736" s="63">
        <f>ROUND(SUMIFS(AC:AC,$A:$A,EOMONTH($A2736,-1),$B:$B,$B2736),2)</f>
        <v>5.42</v>
      </c>
      <c r="J2736" s="11">
        <f>SUMIFS(AB:AB,$A:$A,EOMONTH($A2736,-1),$B:$B,$B2736)</f>
        <v>0</v>
      </c>
      <c r="K2736" s="13">
        <v>0</v>
      </c>
      <c r="L2736" s="25">
        <v>0</v>
      </c>
      <c r="M2736" s="15">
        <v>0</v>
      </c>
      <c r="N2736" s="14">
        <v>0</v>
      </c>
      <c r="O2736" s="16">
        <v>0</v>
      </c>
      <c r="P2736" s="16">
        <v>0</v>
      </c>
      <c r="Q2736" s="16">
        <v>0</v>
      </c>
      <c r="R2736" s="16">
        <f>Q2736*16.876/100</f>
        <v>0</v>
      </c>
      <c r="S2736" s="17">
        <f t="shared" si="294"/>
        <v>0</v>
      </c>
      <c r="T2736" s="16">
        <v>0</v>
      </c>
      <c r="U2736" s="18">
        <f t="shared" si="295"/>
        <v>0</v>
      </c>
      <c r="V2736" s="18">
        <f t="shared" si="296"/>
        <v>0</v>
      </c>
      <c r="W2736" s="18">
        <f t="shared" si="297"/>
        <v>0</v>
      </c>
      <c r="X2736" s="27"/>
      <c r="Y2736" s="19">
        <f t="shared" si="298"/>
        <v>0</v>
      </c>
      <c r="Z2736" s="18">
        <f t="shared" si="299"/>
        <v>0</v>
      </c>
      <c r="AA2736" s="12">
        <v>120</v>
      </c>
      <c r="AB2736" s="12">
        <v>0</v>
      </c>
      <c r="AC2736" s="28">
        <f>+I2736+Y2736-Z2736</f>
        <v>5.42</v>
      </c>
      <c r="AD2736" s="20">
        <f t="shared" si="300"/>
        <v>0</v>
      </c>
      <c r="AE2736">
        <v>0</v>
      </c>
    </row>
    <row r="2737" spans="1:31" x14ac:dyDescent="0.25">
      <c r="A2737" s="9">
        <v>45138</v>
      </c>
      <c r="B2737" s="10" t="s">
        <v>641</v>
      </c>
      <c r="C2737" s="10" t="s">
        <v>603</v>
      </c>
      <c r="D2737" s="10" t="s">
        <v>40</v>
      </c>
      <c r="E2737" s="10" t="s">
        <v>30</v>
      </c>
      <c r="F2737" s="10">
        <v>100</v>
      </c>
      <c r="G2737" s="10">
        <v>109</v>
      </c>
      <c r="H2737" s="11">
        <f>SUMIFS(AA:AA,$A:$A,EOMONTH($A2737,-1),$B:$B,$B2737)</f>
        <v>2025</v>
      </c>
      <c r="I2737" s="63">
        <f>ROUND(SUMIFS(AC:AC,$A:$A,EOMONTH($A2737,-1),$B:$B,$B2737),2)</f>
        <v>170.75</v>
      </c>
      <c r="J2737" s="11">
        <f>SUMIFS(AB:AB,$A:$A,EOMONTH($A2737,-1),$B:$B,$B2737)</f>
        <v>22270.34</v>
      </c>
      <c r="K2737" s="13">
        <v>0</v>
      </c>
      <c r="L2737" s="25">
        <v>0</v>
      </c>
      <c r="M2737" s="15">
        <v>0</v>
      </c>
      <c r="N2737" s="14">
        <v>0</v>
      </c>
      <c r="O2737" s="16">
        <v>188</v>
      </c>
      <c r="P2737" s="16">
        <v>2091.92</v>
      </c>
      <c r="Q2737" s="16">
        <v>0</v>
      </c>
      <c r="R2737" s="16">
        <f>Q2737*16.876/100</f>
        <v>0</v>
      </c>
      <c r="S2737" s="17">
        <f t="shared" si="294"/>
        <v>0</v>
      </c>
      <c r="T2737" s="16">
        <v>0</v>
      </c>
      <c r="U2737" s="18">
        <f t="shared" si="295"/>
        <v>220.72499999999999</v>
      </c>
      <c r="V2737" s="18">
        <f t="shared" si="296"/>
        <v>0</v>
      </c>
      <c r="W2737" s="18">
        <f t="shared" si="297"/>
        <v>0</v>
      </c>
      <c r="X2737" s="27"/>
      <c r="Y2737" s="19">
        <f t="shared" si="298"/>
        <v>0</v>
      </c>
      <c r="Z2737" s="18">
        <f t="shared" si="299"/>
        <v>20.492000000000001</v>
      </c>
      <c r="AA2737" s="12">
        <v>1837</v>
      </c>
      <c r="AB2737" s="12">
        <v>20202.77</v>
      </c>
      <c r="AC2737" s="28">
        <f>+I2737+Y2737-Z2737</f>
        <v>150.25800000000001</v>
      </c>
      <c r="AD2737" s="20">
        <f t="shared" si="300"/>
        <v>0</v>
      </c>
      <c r="AE2737">
        <v>0</v>
      </c>
    </row>
    <row r="2738" spans="1:31" x14ac:dyDescent="0.25">
      <c r="A2738" s="9">
        <v>45138</v>
      </c>
      <c r="B2738" s="10" t="s">
        <v>642</v>
      </c>
      <c r="C2738" s="10" t="s">
        <v>603</v>
      </c>
      <c r="D2738" s="10" t="s">
        <v>40</v>
      </c>
      <c r="E2738" s="10" t="s">
        <v>30</v>
      </c>
      <c r="F2738" s="10">
        <v>265</v>
      </c>
      <c r="G2738" s="10">
        <v>289</v>
      </c>
      <c r="H2738" s="11">
        <f>SUMIFS(AA:AA,$A:$A,EOMONTH($A2738,-1),$B:$B,$B2738)</f>
        <v>354</v>
      </c>
      <c r="I2738" s="63">
        <f>ROUND(SUMIFS(AC:AC,$A:$A,EOMONTH($A2738,-1),$B:$B,$B2738),2)</f>
        <v>59.28</v>
      </c>
      <c r="J2738" s="11">
        <f>SUMIFS(AB:AB,$A:$A,EOMONTH($A2738,-1),$B:$B,$B2738)</f>
        <v>5945</v>
      </c>
      <c r="K2738" s="13">
        <v>0</v>
      </c>
      <c r="L2738" s="25">
        <v>0</v>
      </c>
      <c r="M2738" s="15">
        <v>1685</v>
      </c>
      <c r="N2738" s="14">
        <v>17407.46</v>
      </c>
      <c r="O2738" s="16">
        <v>652</v>
      </c>
      <c r="P2738" s="16">
        <v>12993.6</v>
      </c>
      <c r="Q2738" s="16">
        <v>0</v>
      </c>
      <c r="R2738" s="16">
        <f>Q2738*16.876/100</f>
        <v>0</v>
      </c>
      <c r="S2738" s="17">
        <f t="shared" si="294"/>
        <v>0</v>
      </c>
      <c r="T2738" s="16">
        <v>0</v>
      </c>
      <c r="U2738" s="18">
        <f t="shared" si="295"/>
        <v>102.306</v>
      </c>
      <c r="V2738" s="18">
        <f t="shared" si="296"/>
        <v>446.52499999999998</v>
      </c>
      <c r="W2738" s="18">
        <f t="shared" si="297"/>
        <v>74.967082250000004</v>
      </c>
      <c r="X2738" s="27"/>
      <c r="Y2738" s="19">
        <f t="shared" si="298"/>
        <v>521.49208224999995</v>
      </c>
      <c r="Z2738" s="18">
        <f t="shared" si="299"/>
        <v>188.428</v>
      </c>
      <c r="AA2738" s="12">
        <v>1387</v>
      </c>
      <c r="AB2738" s="12">
        <v>14328.83</v>
      </c>
      <c r="AC2738" s="28">
        <f>+I2738+Y2738-Z2738</f>
        <v>392.34408224999993</v>
      </c>
      <c r="AD2738" s="20">
        <f t="shared" si="300"/>
        <v>0</v>
      </c>
      <c r="AE2738">
        <v>0</v>
      </c>
    </row>
    <row r="2739" spans="1:31" x14ac:dyDescent="0.25">
      <c r="A2739" s="9">
        <v>45138</v>
      </c>
      <c r="B2739" s="10" t="s">
        <v>643</v>
      </c>
      <c r="C2739" s="10" t="s">
        <v>603</v>
      </c>
      <c r="D2739" s="10" t="s">
        <v>40</v>
      </c>
      <c r="E2739" s="10" t="s">
        <v>30</v>
      </c>
      <c r="F2739" s="10">
        <v>265</v>
      </c>
      <c r="G2739" s="10">
        <v>289</v>
      </c>
      <c r="H2739" s="11">
        <f>SUMIFS(AA:AA,$A:$A,EOMONTH($A2739,-1),$B:$B,$B2739)</f>
        <v>2463</v>
      </c>
      <c r="I2739" s="63">
        <f>ROUND(SUMIFS(AC:AC,$A:$A,EOMONTH($A2739,-1),$B:$B,$B2739),2)</f>
        <v>372.57</v>
      </c>
      <c r="J2739" s="11">
        <f>SUMIFS(AB:AB,$A:$A,EOMONTH($A2739,-1),$B:$B,$B2739)</f>
        <v>68545.66</v>
      </c>
      <c r="K2739" s="13">
        <v>0</v>
      </c>
      <c r="L2739" s="25">
        <v>0</v>
      </c>
      <c r="M2739" s="15">
        <v>800</v>
      </c>
      <c r="N2739" s="14">
        <v>13112.11</v>
      </c>
      <c r="O2739" s="16">
        <v>1332</v>
      </c>
      <c r="P2739" s="16">
        <v>40681.800000000003</v>
      </c>
      <c r="Q2739" s="16">
        <v>0</v>
      </c>
      <c r="R2739" s="16">
        <f>Q2739*16.876/100</f>
        <v>0</v>
      </c>
      <c r="S2739" s="17">
        <f t="shared" si="294"/>
        <v>0</v>
      </c>
      <c r="T2739" s="16">
        <v>0</v>
      </c>
      <c r="U2739" s="18">
        <f t="shared" si="295"/>
        <v>711.80700000000002</v>
      </c>
      <c r="V2739" s="18">
        <f t="shared" si="296"/>
        <v>212</v>
      </c>
      <c r="W2739" s="18">
        <f t="shared" si="297"/>
        <v>35.592680000000001</v>
      </c>
      <c r="X2739" s="27"/>
      <c r="Y2739" s="19">
        <f t="shared" si="298"/>
        <v>247.59268</v>
      </c>
      <c r="Z2739" s="18">
        <f t="shared" si="299"/>
        <v>384.94799999999998</v>
      </c>
      <c r="AA2739" s="12">
        <v>1931</v>
      </c>
      <c r="AB2739" s="12">
        <v>47162.98</v>
      </c>
      <c r="AC2739" s="28">
        <f>+I2739+Y2739-Z2739</f>
        <v>235.21468000000004</v>
      </c>
      <c r="AD2739" s="20">
        <f t="shared" si="300"/>
        <v>0</v>
      </c>
      <c r="AE2739">
        <v>0</v>
      </c>
    </row>
    <row r="2740" spans="1:31" x14ac:dyDescent="0.25">
      <c r="A2740" s="9">
        <v>45138</v>
      </c>
      <c r="B2740" s="10" t="s">
        <v>644</v>
      </c>
      <c r="C2740" s="10" t="s">
        <v>603</v>
      </c>
      <c r="D2740" s="10" t="s">
        <v>40</v>
      </c>
      <c r="E2740" s="10" t="s">
        <v>30</v>
      </c>
      <c r="F2740" s="10">
        <v>420</v>
      </c>
      <c r="G2740" s="10">
        <v>458</v>
      </c>
      <c r="H2740" s="11">
        <f>SUMIFS(AA:AA,$A:$A,EOMONTH($A2740,-1),$B:$B,$B2740)</f>
        <v>910</v>
      </c>
      <c r="I2740" s="63">
        <f>ROUND(SUMIFS(AC:AC,$A:$A,EOMONTH($A2740,-1),$B:$B,$B2740),2)</f>
        <v>87.2</v>
      </c>
      <c r="J2740" s="11">
        <f>SUMIFS(AB:AB,$A:$A,EOMONTH($A2740,-1),$B:$B,$B2740)</f>
        <v>39564.33</v>
      </c>
      <c r="K2740" s="13">
        <v>0</v>
      </c>
      <c r="L2740" s="25">
        <v>0</v>
      </c>
      <c r="M2740" s="15">
        <v>726</v>
      </c>
      <c r="N2740" s="14">
        <v>32428.91</v>
      </c>
      <c r="O2740" s="16">
        <v>998</v>
      </c>
      <c r="P2740" s="16">
        <v>47441.52</v>
      </c>
      <c r="Q2740" s="16">
        <v>0</v>
      </c>
      <c r="R2740" s="16">
        <f>Q2740*16.876/100</f>
        <v>0</v>
      </c>
      <c r="S2740" s="17">
        <f t="shared" si="294"/>
        <v>0</v>
      </c>
      <c r="T2740" s="16">
        <v>0</v>
      </c>
      <c r="U2740" s="18">
        <f t="shared" si="295"/>
        <v>416.78</v>
      </c>
      <c r="V2740" s="18">
        <f t="shared" si="296"/>
        <v>304.92</v>
      </c>
      <c r="W2740" s="18">
        <f t="shared" si="297"/>
        <v>51.193018800000011</v>
      </c>
      <c r="X2740" s="27"/>
      <c r="Y2740" s="19">
        <f t="shared" si="298"/>
        <v>356.11301880000002</v>
      </c>
      <c r="Z2740" s="18">
        <f t="shared" si="299"/>
        <v>457.084</v>
      </c>
      <c r="AA2740" s="12">
        <v>638</v>
      </c>
      <c r="AB2740" s="12">
        <v>28172.07</v>
      </c>
      <c r="AC2740" s="28">
        <f>+I2740+Y2740-Z2740</f>
        <v>-13.770981199999994</v>
      </c>
      <c r="AD2740" s="20">
        <f t="shared" si="300"/>
        <v>20</v>
      </c>
      <c r="AE2740">
        <v>20</v>
      </c>
    </row>
    <row r="2741" spans="1:31" x14ac:dyDescent="0.25">
      <c r="A2741" s="9">
        <v>45138</v>
      </c>
      <c r="B2741" s="10" t="s">
        <v>645</v>
      </c>
      <c r="C2741" s="10" t="s">
        <v>603</v>
      </c>
      <c r="D2741" s="10" t="s">
        <v>40</v>
      </c>
      <c r="E2741" s="10" t="s">
        <v>30</v>
      </c>
      <c r="F2741" s="10">
        <v>720</v>
      </c>
      <c r="G2741" s="10">
        <v>785</v>
      </c>
      <c r="H2741" s="11">
        <f>SUMIFS(AA:AA,$A:$A,EOMONTH($A2741,-1),$B:$B,$B2741)</f>
        <v>863</v>
      </c>
      <c r="I2741" s="63">
        <f>ROUND(SUMIFS(AC:AC,$A:$A,EOMONTH($A2741,-1),$B:$B,$B2741),2)</f>
        <v>403.66</v>
      </c>
      <c r="J2741" s="11">
        <f>SUMIFS(AB:AB,$A:$A,EOMONTH($A2741,-1),$B:$B,$B2741)</f>
        <v>62286.2</v>
      </c>
      <c r="K2741" s="13">
        <v>0</v>
      </c>
      <c r="L2741" s="25">
        <v>0</v>
      </c>
      <c r="M2741" s="15">
        <v>0</v>
      </c>
      <c r="N2741" s="14">
        <v>0</v>
      </c>
      <c r="O2741" s="16">
        <v>220</v>
      </c>
      <c r="P2741" s="16">
        <v>19878.32</v>
      </c>
      <c r="Q2741" s="16">
        <v>0</v>
      </c>
      <c r="R2741" s="16">
        <f>Q2741*16.876/100</f>
        <v>0</v>
      </c>
      <c r="S2741" s="17">
        <f t="shared" si="294"/>
        <v>0</v>
      </c>
      <c r="T2741" s="16">
        <v>0</v>
      </c>
      <c r="U2741" s="18">
        <f t="shared" si="295"/>
        <v>677.45500000000004</v>
      </c>
      <c r="V2741" s="18">
        <f t="shared" si="296"/>
        <v>0</v>
      </c>
      <c r="W2741" s="18">
        <f t="shared" si="297"/>
        <v>0</v>
      </c>
      <c r="X2741" s="27"/>
      <c r="Y2741" s="19">
        <f t="shared" si="298"/>
        <v>0</v>
      </c>
      <c r="Z2741" s="18">
        <f t="shared" si="299"/>
        <v>172.7</v>
      </c>
      <c r="AA2741" s="12">
        <v>643</v>
      </c>
      <c r="AB2741" s="12">
        <v>46407.91</v>
      </c>
      <c r="AC2741" s="28">
        <f>+I2741+Y2741-Z2741</f>
        <v>230.96000000000004</v>
      </c>
      <c r="AD2741" s="20">
        <f t="shared" si="300"/>
        <v>0</v>
      </c>
      <c r="AE2741">
        <v>0</v>
      </c>
    </row>
    <row r="2742" spans="1:31" x14ac:dyDescent="0.25">
      <c r="A2742" s="9">
        <v>45138</v>
      </c>
      <c r="B2742" s="10" t="s">
        <v>646</v>
      </c>
      <c r="C2742" s="10" t="s">
        <v>603</v>
      </c>
      <c r="D2742" s="10" t="s">
        <v>40</v>
      </c>
      <c r="E2742" s="10" t="s">
        <v>30</v>
      </c>
      <c r="F2742" s="10">
        <v>20</v>
      </c>
      <c r="G2742" s="10">
        <v>22</v>
      </c>
      <c r="H2742" s="11">
        <f>SUMIFS(AA:AA,$A:$A,EOMONTH($A2742,-1),$B:$B,$B2742)</f>
        <v>798</v>
      </c>
      <c r="I2742" s="63">
        <f>ROUND(SUMIFS(AC:AC,$A:$A,EOMONTH($A2742,-1),$B:$B,$B2742),2)</f>
        <v>21.89</v>
      </c>
      <c r="J2742" s="11">
        <f>SUMIFS(AB:AB,$A:$A,EOMONTH($A2742,-1),$B:$B,$B2742)</f>
        <v>2972.82</v>
      </c>
      <c r="K2742" s="13">
        <v>0</v>
      </c>
      <c r="L2742" s="25">
        <v>0</v>
      </c>
      <c r="M2742" s="15">
        <v>0</v>
      </c>
      <c r="N2742" s="14">
        <v>0</v>
      </c>
      <c r="O2742" s="16">
        <v>144</v>
      </c>
      <c r="P2742" s="16">
        <v>635.04</v>
      </c>
      <c r="Q2742" s="16">
        <v>0</v>
      </c>
      <c r="R2742" s="16">
        <f>Q2742*16.876/100</f>
        <v>0</v>
      </c>
      <c r="S2742" s="17">
        <f t="shared" si="294"/>
        <v>0</v>
      </c>
      <c r="T2742" s="16">
        <v>0</v>
      </c>
      <c r="U2742" s="18">
        <f t="shared" si="295"/>
        <v>17.556000000000001</v>
      </c>
      <c r="V2742" s="18">
        <f t="shared" si="296"/>
        <v>0</v>
      </c>
      <c r="W2742" s="18">
        <f t="shared" si="297"/>
        <v>0</v>
      </c>
      <c r="X2742" s="27"/>
      <c r="Y2742" s="19">
        <f t="shared" si="298"/>
        <v>0</v>
      </c>
      <c r="Z2742" s="18">
        <f t="shared" si="299"/>
        <v>3.1680000000000001</v>
      </c>
      <c r="AA2742" s="12">
        <v>654</v>
      </c>
      <c r="AB2742" s="12">
        <v>2436.37</v>
      </c>
      <c r="AC2742" s="28">
        <f>+I2742+Y2742-Z2742</f>
        <v>18.722000000000001</v>
      </c>
      <c r="AD2742" s="20">
        <f t="shared" si="300"/>
        <v>0</v>
      </c>
      <c r="AE2742">
        <v>0</v>
      </c>
    </row>
    <row r="2743" spans="1:31" x14ac:dyDescent="0.25">
      <c r="A2743" s="9">
        <v>45138</v>
      </c>
      <c r="B2743" s="10" t="s">
        <v>647</v>
      </c>
      <c r="C2743" s="10" t="s">
        <v>603</v>
      </c>
      <c r="D2743" s="10" t="s">
        <v>40</v>
      </c>
      <c r="E2743" s="10" t="s">
        <v>30</v>
      </c>
      <c r="F2743" s="10">
        <v>35</v>
      </c>
      <c r="G2743" s="10">
        <v>38</v>
      </c>
      <c r="H2743" s="11">
        <f>SUMIFS(AA:AA,$A:$A,EOMONTH($A2743,-1),$B:$B,$B2743)</f>
        <v>1732</v>
      </c>
      <c r="I2743" s="63">
        <f>ROUND(SUMIFS(AC:AC,$A:$A,EOMONTH($A2743,-1),$B:$B,$B2743),2)</f>
        <v>73.69</v>
      </c>
      <c r="J2743" s="11">
        <f>SUMIFS(AB:AB,$A:$A,EOMONTH($A2743,-1),$B:$B,$B2743)</f>
        <v>8394.1</v>
      </c>
      <c r="K2743" s="13">
        <v>0</v>
      </c>
      <c r="L2743" s="25">
        <v>0</v>
      </c>
      <c r="M2743" s="15">
        <v>0</v>
      </c>
      <c r="N2743" s="14">
        <v>0</v>
      </c>
      <c r="O2743" s="16">
        <v>240</v>
      </c>
      <c r="P2743" s="16">
        <v>1219.2</v>
      </c>
      <c r="Q2743" s="16">
        <v>0</v>
      </c>
      <c r="R2743" s="16">
        <f>Q2743*16.876/100</f>
        <v>0</v>
      </c>
      <c r="S2743" s="17">
        <f t="shared" si="294"/>
        <v>0</v>
      </c>
      <c r="T2743" s="16">
        <v>0</v>
      </c>
      <c r="U2743" s="18">
        <f t="shared" si="295"/>
        <v>65.816000000000003</v>
      </c>
      <c r="V2743" s="18">
        <f t="shared" si="296"/>
        <v>0</v>
      </c>
      <c r="W2743" s="18">
        <f t="shared" si="297"/>
        <v>0</v>
      </c>
      <c r="X2743" s="27"/>
      <c r="Y2743" s="19">
        <f t="shared" si="298"/>
        <v>0</v>
      </c>
      <c r="Z2743" s="18">
        <f t="shared" si="299"/>
        <v>9.1199999999999992</v>
      </c>
      <c r="AA2743" s="12">
        <v>1492</v>
      </c>
      <c r="AB2743" s="12">
        <v>7230.94</v>
      </c>
      <c r="AC2743" s="28">
        <f>+I2743+Y2743-Z2743</f>
        <v>64.569999999999993</v>
      </c>
      <c r="AD2743" s="20">
        <f t="shared" si="300"/>
        <v>0</v>
      </c>
      <c r="AE2743">
        <v>0</v>
      </c>
    </row>
    <row r="2744" spans="1:31" x14ac:dyDescent="0.25">
      <c r="A2744" s="9">
        <v>45138</v>
      </c>
      <c r="B2744" s="10" t="s">
        <v>648</v>
      </c>
      <c r="C2744" s="10" t="s">
        <v>603</v>
      </c>
      <c r="D2744" s="10" t="s">
        <v>40</v>
      </c>
      <c r="E2744" s="10" t="s">
        <v>30</v>
      </c>
      <c r="F2744" s="10">
        <v>60</v>
      </c>
      <c r="G2744" s="10">
        <v>65</v>
      </c>
      <c r="H2744" s="11">
        <f>SUMIFS(AA:AA,$A:$A,EOMONTH($A2744,-1),$B:$B,$B2744)</f>
        <v>68</v>
      </c>
      <c r="I2744" s="63">
        <f>ROUND(SUMIFS(AC:AC,$A:$A,EOMONTH($A2744,-1),$B:$B,$B2744),2)</f>
        <v>-9.59</v>
      </c>
      <c r="J2744" s="11">
        <f>SUMIFS(AB:AB,$A:$A,EOMONTH($A2744,-1),$B:$B,$B2744)</f>
        <v>499.1</v>
      </c>
      <c r="K2744" s="13">
        <v>0</v>
      </c>
      <c r="L2744" s="25">
        <v>0</v>
      </c>
      <c r="M2744" s="15">
        <v>2000</v>
      </c>
      <c r="N2744" s="14">
        <v>10130.719999999999</v>
      </c>
      <c r="O2744" s="16">
        <v>600</v>
      </c>
      <c r="P2744" s="16">
        <v>5286</v>
      </c>
      <c r="Q2744" s="16">
        <v>0</v>
      </c>
      <c r="R2744" s="16">
        <f>Q2744*16.876/100</f>
        <v>0</v>
      </c>
      <c r="S2744" s="17">
        <f t="shared" si="294"/>
        <v>0</v>
      </c>
      <c r="T2744" s="16">
        <v>0</v>
      </c>
      <c r="U2744" s="18">
        <f t="shared" si="295"/>
        <v>4.42</v>
      </c>
      <c r="V2744" s="18">
        <f t="shared" si="296"/>
        <v>120</v>
      </c>
      <c r="W2744" s="18">
        <f t="shared" si="297"/>
        <v>20.146800000000002</v>
      </c>
      <c r="X2744" s="27"/>
      <c r="Y2744" s="19">
        <f t="shared" si="298"/>
        <v>140.14680000000001</v>
      </c>
      <c r="Z2744" s="18">
        <f t="shared" si="299"/>
        <v>39</v>
      </c>
      <c r="AA2744" s="12">
        <v>1468</v>
      </c>
      <c r="AB2744" s="12">
        <v>7545.73</v>
      </c>
      <c r="AC2744" s="28">
        <f>+I2744+Y2744-Z2744</f>
        <v>91.55680000000001</v>
      </c>
      <c r="AD2744" s="20">
        <f t="shared" si="300"/>
        <v>0</v>
      </c>
      <c r="AE2744">
        <v>0</v>
      </c>
    </row>
    <row r="2745" spans="1:31" x14ac:dyDescent="0.25">
      <c r="A2745" s="9">
        <v>45138</v>
      </c>
      <c r="B2745" s="10" t="s">
        <v>649</v>
      </c>
      <c r="C2745" s="10" t="s">
        <v>603</v>
      </c>
      <c r="D2745" s="10" t="s">
        <v>40</v>
      </c>
      <c r="E2745" s="10" t="s">
        <v>30</v>
      </c>
      <c r="F2745" s="10">
        <v>60</v>
      </c>
      <c r="G2745" s="10">
        <v>65</v>
      </c>
      <c r="H2745" s="11">
        <f>SUMIFS(AA:AA,$A:$A,EOMONTH($A2745,-1),$B:$B,$B2745)</f>
        <v>175</v>
      </c>
      <c r="I2745" s="63">
        <f>ROUND(SUMIFS(AC:AC,$A:$A,EOMONTH($A2745,-1),$B:$B,$B2745),2)</f>
        <v>-2.34</v>
      </c>
      <c r="J2745" s="11">
        <f>SUMIFS(AB:AB,$A:$A,EOMONTH($A2745,-1),$B:$B,$B2745)</f>
        <v>1793.44</v>
      </c>
      <c r="K2745" s="13">
        <v>0</v>
      </c>
      <c r="L2745" s="25">
        <v>0</v>
      </c>
      <c r="M2745" s="15">
        <v>101</v>
      </c>
      <c r="N2745" s="14">
        <v>1035.25</v>
      </c>
      <c r="O2745" s="16">
        <v>240</v>
      </c>
      <c r="P2745" s="16">
        <v>2767.2</v>
      </c>
      <c r="Q2745" s="16">
        <v>0</v>
      </c>
      <c r="R2745" s="16">
        <f>Q2745*16.876/100</f>
        <v>0</v>
      </c>
      <c r="S2745" s="17">
        <f t="shared" si="294"/>
        <v>0</v>
      </c>
      <c r="T2745" s="16">
        <v>0</v>
      </c>
      <c r="U2745" s="18">
        <f t="shared" si="295"/>
        <v>11.375</v>
      </c>
      <c r="V2745" s="18">
        <f t="shared" si="296"/>
        <v>6.06</v>
      </c>
      <c r="W2745" s="18">
        <f t="shared" si="297"/>
        <v>1.0174134000000001</v>
      </c>
      <c r="X2745" s="27"/>
      <c r="Y2745" s="19">
        <f t="shared" si="298"/>
        <v>7.0774133999999993</v>
      </c>
      <c r="Z2745" s="18">
        <f t="shared" si="299"/>
        <v>15.6</v>
      </c>
      <c r="AA2745" s="12">
        <v>36</v>
      </c>
      <c r="AB2745" s="12">
        <v>368.98</v>
      </c>
      <c r="AC2745" s="28">
        <f>+I2745+Y2745-Z2745</f>
        <v>-10.8625866</v>
      </c>
      <c r="AD2745" s="20">
        <f t="shared" si="300"/>
        <v>20</v>
      </c>
      <c r="AE2745">
        <v>20</v>
      </c>
    </row>
    <row r="2746" spans="1:31" x14ac:dyDescent="0.25">
      <c r="A2746" s="9">
        <v>45138</v>
      </c>
      <c r="B2746" s="10" t="s">
        <v>650</v>
      </c>
      <c r="C2746" s="10" t="s">
        <v>603</v>
      </c>
      <c r="D2746" s="10" t="s">
        <v>40</v>
      </c>
      <c r="E2746" s="10" t="s">
        <v>30</v>
      </c>
      <c r="F2746" s="10">
        <v>90</v>
      </c>
      <c r="G2746" s="10">
        <v>98</v>
      </c>
      <c r="H2746" s="11">
        <f>SUMIFS(AA:AA,$A:$A,EOMONTH($A2746,-1),$B:$B,$B2746)</f>
        <v>-19</v>
      </c>
      <c r="I2746" s="63">
        <f>ROUND(SUMIFS(AC:AC,$A:$A,EOMONTH($A2746,-1),$B:$B,$B2746),2)</f>
        <v>-12.01</v>
      </c>
      <c r="J2746" s="11">
        <f>SUMIFS(AB:AB,$A:$A,EOMONTH($A2746,-1),$B:$B,$B2746)</f>
        <v>-364.8</v>
      </c>
      <c r="K2746" s="13">
        <v>0</v>
      </c>
      <c r="L2746" s="25">
        <v>0</v>
      </c>
      <c r="M2746" s="15">
        <v>435</v>
      </c>
      <c r="N2746" s="14">
        <v>3683.68</v>
      </c>
      <c r="O2746" s="16">
        <v>312</v>
      </c>
      <c r="P2746" s="16">
        <v>5288.4</v>
      </c>
      <c r="Q2746" s="16">
        <v>0</v>
      </c>
      <c r="R2746" s="16">
        <f>Q2746*16.876/100</f>
        <v>0</v>
      </c>
      <c r="S2746" s="17">
        <f t="shared" si="294"/>
        <v>0</v>
      </c>
      <c r="T2746" s="16">
        <v>0</v>
      </c>
      <c r="U2746" s="18">
        <f t="shared" si="295"/>
        <v>-1.8620000000000001</v>
      </c>
      <c r="V2746" s="18">
        <f t="shared" si="296"/>
        <v>39.15</v>
      </c>
      <c r="W2746" s="18">
        <f t="shared" si="297"/>
        <v>6.5728935000000002</v>
      </c>
      <c r="X2746" s="27"/>
      <c r="Y2746" s="19">
        <f t="shared" si="298"/>
        <v>45.722893499999998</v>
      </c>
      <c r="Z2746" s="18">
        <f t="shared" si="299"/>
        <v>30.576000000000001</v>
      </c>
      <c r="AA2746" s="12">
        <v>104</v>
      </c>
      <c r="AB2746" s="12">
        <v>880.69</v>
      </c>
      <c r="AC2746" s="28">
        <f>+I2746+Y2746-Z2746</f>
        <v>3.1368934999999993</v>
      </c>
      <c r="AD2746" s="20">
        <f t="shared" si="300"/>
        <v>0</v>
      </c>
      <c r="AE2746">
        <v>0</v>
      </c>
    </row>
    <row r="2747" spans="1:31" x14ac:dyDescent="0.25">
      <c r="A2747" s="9">
        <v>45138</v>
      </c>
      <c r="B2747" s="10" t="s">
        <v>758</v>
      </c>
      <c r="C2747" s="10" t="s">
        <v>554</v>
      </c>
      <c r="D2747" s="10" t="s">
        <v>29</v>
      </c>
      <c r="E2747" s="10" t="s">
        <v>30</v>
      </c>
      <c r="F2747" s="10"/>
      <c r="G2747" s="10">
        <v>0</v>
      </c>
      <c r="H2747" s="11">
        <f>SUMIFS(AA:AA,$A:$A,EOMONTH($A2747,-1),$B:$B,$B2747)</f>
        <v>19000</v>
      </c>
      <c r="I2747" s="63">
        <f>ROUND(SUMIFS(AC:AC,$A:$A,EOMONTH($A2747,-1),$B:$B,$B2747),2)</f>
        <v>0</v>
      </c>
      <c r="J2747" s="11">
        <f>SUMIFS(AB:AB,$A:$A,EOMONTH($A2747,-1),$B:$B,$B2747)</f>
        <v>6099</v>
      </c>
      <c r="K2747" s="13">
        <v>0</v>
      </c>
      <c r="L2747" s="25">
        <v>0</v>
      </c>
      <c r="M2747" s="15">
        <v>0</v>
      </c>
      <c r="N2747" s="14">
        <v>0</v>
      </c>
      <c r="O2747" s="16">
        <v>0</v>
      </c>
      <c r="P2747" s="16">
        <v>0</v>
      </c>
      <c r="Q2747" s="16">
        <v>0</v>
      </c>
      <c r="R2747" s="16">
        <f>Q2747*16.876/100</f>
        <v>0</v>
      </c>
      <c r="S2747" s="17">
        <f t="shared" si="294"/>
        <v>0</v>
      </c>
      <c r="T2747" s="16">
        <v>0</v>
      </c>
      <c r="U2747" s="18">
        <f t="shared" si="295"/>
        <v>0</v>
      </c>
      <c r="V2747" s="18">
        <f t="shared" si="296"/>
        <v>0</v>
      </c>
      <c r="W2747" s="18">
        <f t="shared" si="297"/>
        <v>0</v>
      </c>
      <c r="X2747" s="27"/>
      <c r="Y2747" s="19">
        <f t="shared" si="298"/>
        <v>0</v>
      </c>
      <c r="Z2747" s="18">
        <f t="shared" si="299"/>
        <v>0</v>
      </c>
      <c r="AA2747" s="12">
        <v>19000</v>
      </c>
      <c r="AB2747" s="12">
        <v>6099</v>
      </c>
      <c r="AC2747" s="28">
        <f>+I2747+Y2747-Z2747</f>
        <v>0</v>
      </c>
      <c r="AD2747" s="20">
        <f t="shared" si="300"/>
        <v>0</v>
      </c>
      <c r="AE2747">
        <v>0</v>
      </c>
    </row>
    <row r="2748" spans="1:31" x14ac:dyDescent="0.25">
      <c r="A2748" s="9">
        <v>45138</v>
      </c>
      <c r="B2748" s="10" t="s">
        <v>653</v>
      </c>
      <c r="C2748" s="10" t="s">
        <v>28</v>
      </c>
      <c r="D2748" s="10" t="s">
        <v>29</v>
      </c>
      <c r="E2748" s="10" t="s">
        <v>30</v>
      </c>
      <c r="F2748" s="10"/>
      <c r="G2748" s="10">
        <v>0</v>
      </c>
      <c r="H2748" s="11">
        <f>SUMIFS(AA:AA,$A:$A,EOMONTH($A2748,-1),$B:$B,$B2748)</f>
        <v>9721.7099999999991</v>
      </c>
      <c r="I2748" s="63">
        <f>ROUND(SUMIFS(AC:AC,$A:$A,EOMONTH($A2748,-1),$B:$B,$B2748),2)</f>
        <v>476.81</v>
      </c>
      <c r="J2748" s="11">
        <f>SUMIFS(AB:AB,$A:$A,EOMONTH($A2748,-1),$B:$B,$B2748)</f>
        <v>26934.799999999999</v>
      </c>
      <c r="K2748" s="13">
        <v>0</v>
      </c>
      <c r="L2748" s="25">
        <v>0</v>
      </c>
      <c r="M2748" s="15">
        <v>0</v>
      </c>
      <c r="N2748" s="14">
        <v>0</v>
      </c>
      <c r="O2748" s="16">
        <v>0</v>
      </c>
      <c r="P2748" s="16">
        <v>0</v>
      </c>
      <c r="Q2748" s="16">
        <v>1616.22</v>
      </c>
      <c r="R2748" s="16">
        <f>Q2748*16.876/100</f>
        <v>272.75328719999999</v>
      </c>
      <c r="S2748" s="17">
        <f t="shared" si="294"/>
        <v>1888.9732872</v>
      </c>
      <c r="T2748" s="16">
        <v>4476.93</v>
      </c>
      <c r="U2748" s="18">
        <f t="shared" si="295"/>
        <v>0</v>
      </c>
      <c r="V2748" s="18">
        <f t="shared" si="296"/>
        <v>0</v>
      </c>
      <c r="W2748" s="18">
        <f t="shared" si="297"/>
        <v>0</v>
      </c>
      <c r="X2748" s="27"/>
      <c r="Y2748" s="19">
        <f t="shared" si="298"/>
        <v>0</v>
      </c>
      <c r="Z2748" s="18">
        <f t="shared" si="299"/>
        <v>0</v>
      </c>
      <c r="AA2748" s="12">
        <v>8105.49</v>
      </c>
      <c r="AB2748" s="12">
        <v>22456.93</v>
      </c>
      <c r="AC2748" s="28">
        <f>+I2748+Y2748-Z2748</f>
        <v>476.81</v>
      </c>
      <c r="AD2748" s="20">
        <f t="shared" si="300"/>
        <v>0</v>
      </c>
      <c r="AE2748">
        <v>0</v>
      </c>
    </row>
    <row r="2749" spans="1:31" x14ac:dyDescent="0.25">
      <c r="A2749" s="9">
        <v>45138</v>
      </c>
      <c r="B2749" s="10" t="s">
        <v>658</v>
      </c>
      <c r="C2749" s="10" t="s">
        <v>282</v>
      </c>
      <c r="D2749" s="10" t="s">
        <v>29</v>
      </c>
      <c r="E2749" s="10" t="s">
        <v>30</v>
      </c>
      <c r="F2749" s="10"/>
      <c r="G2749" s="10">
        <v>0</v>
      </c>
      <c r="H2749" s="11">
        <f>SUMIFS(AA:AA,$A:$A,EOMONTH($A2749,-1),$B:$B,$B2749)</f>
        <v>605</v>
      </c>
      <c r="I2749" s="63">
        <f>ROUND(SUMIFS(AC:AC,$A:$A,EOMONTH($A2749,-1),$B:$B,$B2749),2)</f>
        <v>110.62</v>
      </c>
      <c r="J2749" s="11">
        <f>SUMIFS(AB:AB,$A:$A,EOMONTH($A2749,-1),$B:$B,$B2749)</f>
        <v>1464.03</v>
      </c>
      <c r="K2749" s="13">
        <v>0</v>
      </c>
      <c r="L2749" s="25">
        <v>0</v>
      </c>
      <c r="M2749" s="15">
        <v>0</v>
      </c>
      <c r="N2749" s="14">
        <v>0</v>
      </c>
      <c r="O2749" s="16">
        <v>0</v>
      </c>
      <c r="P2749" s="16">
        <v>0</v>
      </c>
      <c r="Q2749" s="16">
        <v>0</v>
      </c>
      <c r="R2749" s="16">
        <f>Q2749*16.876/100</f>
        <v>0</v>
      </c>
      <c r="S2749" s="17">
        <f t="shared" si="294"/>
        <v>0</v>
      </c>
      <c r="T2749" s="16">
        <v>0</v>
      </c>
      <c r="U2749" s="18">
        <f t="shared" si="295"/>
        <v>0</v>
      </c>
      <c r="V2749" s="18">
        <f t="shared" si="296"/>
        <v>0</v>
      </c>
      <c r="W2749" s="18">
        <f t="shared" si="297"/>
        <v>0</v>
      </c>
      <c r="X2749" s="27"/>
      <c r="Y2749" s="19">
        <f t="shared" si="298"/>
        <v>0</v>
      </c>
      <c r="Z2749" s="18">
        <f t="shared" si="299"/>
        <v>0</v>
      </c>
      <c r="AA2749" s="12">
        <v>605</v>
      </c>
      <c r="AB2749" s="12">
        <v>1464.03</v>
      </c>
      <c r="AC2749" s="28">
        <f>+I2749+Y2749-Z2749</f>
        <v>110.62</v>
      </c>
      <c r="AD2749" s="20">
        <f t="shared" si="300"/>
        <v>0</v>
      </c>
      <c r="AE2749">
        <v>0</v>
      </c>
    </row>
    <row r="2750" spans="1:31" x14ac:dyDescent="0.25">
      <c r="A2750" s="59">
        <v>45138</v>
      </c>
      <c r="B2750" s="60" t="s">
        <v>819</v>
      </c>
      <c r="C2750" s="60" t="s">
        <v>28</v>
      </c>
      <c r="D2750" s="60" t="s">
        <v>29</v>
      </c>
      <c r="E2750" s="60" t="s">
        <v>30</v>
      </c>
      <c r="F2750" s="10"/>
      <c r="G2750" s="10"/>
      <c r="H2750" s="11"/>
      <c r="I2750" s="63">
        <f>ROUND(SUMIFS(AC:AC,$A:$A,EOMONTH($A2750,-1),$B:$B,$B2750),2)</f>
        <v>0</v>
      </c>
      <c r="J2750" s="11"/>
      <c r="K2750" s="13"/>
      <c r="L2750" s="25"/>
      <c r="M2750" s="15"/>
      <c r="N2750" s="14"/>
      <c r="O2750" s="16"/>
      <c r="P2750" s="16"/>
      <c r="Q2750" s="16"/>
      <c r="R2750" s="16"/>
      <c r="S2750" s="17">
        <f t="shared" si="294"/>
        <v>0</v>
      </c>
      <c r="T2750" s="16"/>
      <c r="U2750" s="18">
        <f t="shared" si="295"/>
        <v>0</v>
      </c>
      <c r="V2750" s="18">
        <f t="shared" si="296"/>
        <v>0</v>
      </c>
      <c r="W2750" s="18">
        <f t="shared" si="297"/>
        <v>0</v>
      </c>
      <c r="X2750" s="27"/>
      <c r="Y2750" s="19">
        <f t="shared" si="298"/>
        <v>0</v>
      </c>
      <c r="Z2750" s="18">
        <f t="shared" si="299"/>
        <v>0</v>
      </c>
      <c r="AA2750" s="12"/>
      <c r="AB2750" s="12"/>
      <c r="AC2750" s="28">
        <f>+I2750+Y2750-Z2750</f>
        <v>0</v>
      </c>
      <c r="AD2750" s="20">
        <f t="shared" si="300"/>
        <v>0</v>
      </c>
      <c r="AE2750">
        <v>0</v>
      </c>
    </row>
    <row r="2751" spans="1:31" x14ac:dyDescent="0.25">
      <c r="A2751" s="9">
        <v>45138</v>
      </c>
      <c r="B2751" s="10" t="s">
        <v>661</v>
      </c>
      <c r="C2751" s="10" t="s">
        <v>554</v>
      </c>
      <c r="D2751" s="10" t="s">
        <v>29</v>
      </c>
      <c r="E2751" s="10" t="s">
        <v>539</v>
      </c>
      <c r="F2751" s="10"/>
      <c r="G2751" s="10">
        <v>0</v>
      </c>
      <c r="H2751" s="11">
        <f>SUMIFS(AA:AA,$A:$A,EOMONTH($A2751,-1),$B:$B,$B2751)</f>
        <v>30</v>
      </c>
      <c r="I2751" s="63">
        <f>ROUND(SUMIFS(AC:AC,$A:$A,EOMONTH($A2751,-1),$B:$B,$B2751),2)</f>
        <v>1.35</v>
      </c>
      <c r="J2751" s="11">
        <f>SUMIFS(AB:AB,$A:$A,EOMONTH($A2751,-1),$B:$B,$B2751)</f>
        <v>4140</v>
      </c>
      <c r="K2751" s="13">
        <v>0</v>
      </c>
      <c r="L2751" s="25">
        <v>0</v>
      </c>
      <c r="M2751" s="15">
        <v>0</v>
      </c>
      <c r="N2751" s="14">
        <v>0</v>
      </c>
      <c r="O2751" s="16">
        <v>0</v>
      </c>
      <c r="P2751" s="16">
        <v>0</v>
      </c>
      <c r="Q2751" s="16">
        <v>0</v>
      </c>
      <c r="R2751" s="16">
        <f>Q2751*16.876/100</f>
        <v>0</v>
      </c>
      <c r="S2751" s="17">
        <f t="shared" si="294"/>
        <v>0</v>
      </c>
      <c r="T2751" s="16">
        <v>0</v>
      </c>
      <c r="U2751" s="18">
        <f t="shared" si="295"/>
        <v>0</v>
      </c>
      <c r="V2751" s="18">
        <f t="shared" si="296"/>
        <v>0</v>
      </c>
      <c r="W2751" s="18">
        <f t="shared" si="297"/>
        <v>0</v>
      </c>
      <c r="X2751" s="27"/>
      <c r="Y2751" s="19">
        <f t="shared" si="298"/>
        <v>0</v>
      </c>
      <c r="Z2751" s="18">
        <f t="shared" si="299"/>
        <v>0</v>
      </c>
      <c r="AA2751" s="12">
        <v>30</v>
      </c>
      <c r="AB2751" s="12">
        <v>4140</v>
      </c>
      <c r="AC2751" s="28">
        <f>+I2751+Y2751-Z2751</f>
        <v>1.35</v>
      </c>
      <c r="AD2751" s="20">
        <f t="shared" si="300"/>
        <v>0</v>
      </c>
      <c r="AE2751">
        <v>0</v>
      </c>
    </row>
    <row r="2752" spans="1:31" x14ac:dyDescent="0.25">
      <c r="A2752" s="9">
        <v>45138</v>
      </c>
      <c r="B2752" s="10" t="s">
        <v>735</v>
      </c>
      <c r="C2752" s="10" t="s">
        <v>711</v>
      </c>
      <c r="D2752" s="10" t="s">
        <v>29</v>
      </c>
      <c r="E2752" s="10" t="s">
        <v>539</v>
      </c>
      <c r="F2752" s="10"/>
      <c r="G2752" s="10">
        <v>0</v>
      </c>
      <c r="H2752" s="11">
        <f>SUMIFS(AA:AA,$A:$A,EOMONTH($A2752,-1),$B:$B,$B2752)</f>
        <v>9029.89</v>
      </c>
      <c r="I2752" s="63">
        <f>ROUND(SUMIFS(AC:AC,$A:$A,EOMONTH($A2752,-1),$B:$B,$B2752),2)</f>
        <v>0</v>
      </c>
      <c r="J2752" s="11">
        <f>SUMIFS(AB:AB,$A:$A,EOMONTH($A2752,-1),$B:$B,$B2752)</f>
        <v>951200.8</v>
      </c>
      <c r="K2752" s="13">
        <v>0</v>
      </c>
      <c r="L2752" s="25">
        <v>0</v>
      </c>
      <c r="M2752" s="15">
        <v>25750</v>
      </c>
      <c r="N2752" s="14">
        <v>2712494.25</v>
      </c>
      <c r="O2752" s="16">
        <v>0</v>
      </c>
      <c r="P2752" s="16">
        <v>0</v>
      </c>
      <c r="Q2752" s="16">
        <v>17749</v>
      </c>
      <c r="R2752" s="16">
        <f>Q2752*16.876/100</f>
        <v>2995.3212400000002</v>
      </c>
      <c r="S2752" s="17">
        <f t="shared" si="294"/>
        <v>20744.321240000001</v>
      </c>
      <c r="T2752" s="16">
        <v>1869679.63</v>
      </c>
      <c r="U2752" s="18">
        <f t="shared" si="295"/>
        <v>0</v>
      </c>
      <c r="V2752" s="18">
        <f t="shared" si="296"/>
        <v>0</v>
      </c>
      <c r="W2752" s="18">
        <f t="shared" si="297"/>
        <v>0</v>
      </c>
      <c r="X2752" s="27"/>
      <c r="Y2752" s="19">
        <f t="shared" si="298"/>
        <v>0</v>
      </c>
      <c r="Z2752" s="18">
        <f t="shared" si="299"/>
        <v>0</v>
      </c>
      <c r="AA2752" s="12">
        <v>17030.89</v>
      </c>
      <c r="AB2752" s="12">
        <v>1794024.99</v>
      </c>
      <c r="AC2752" s="28">
        <f>+I2752+Y2752-Z2752</f>
        <v>0</v>
      </c>
      <c r="AD2752" s="20">
        <f t="shared" si="300"/>
        <v>0</v>
      </c>
      <c r="AE2752">
        <v>0</v>
      </c>
    </row>
    <row r="2753" spans="1:31" x14ac:dyDescent="0.25">
      <c r="A2753" s="9">
        <v>45138</v>
      </c>
      <c r="B2753" s="10" t="s">
        <v>668</v>
      </c>
      <c r="C2753" s="10" t="s">
        <v>669</v>
      </c>
      <c r="D2753" s="10" t="s">
        <v>29</v>
      </c>
      <c r="E2753" s="10" t="s">
        <v>30</v>
      </c>
      <c r="F2753" s="10"/>
      <c r="G2753" s="10">
        <v>0</v>
      </c>
      <c r="H2753" s="11">
        <f>SUMIFS(AA:AA,$A:$A,EOMONTH($A2753,-1),$B:$B,$B2753)</f>
        <v>-11224</v>
      </c>
      <c r="I2753" s="63">
        <f>ROUND(SUMIFS(AC:AC,$A:$A,EOMONTH($A2753,-1),$B:$B,$B2753),2)</f>
        <v>0</v>
      </c>
      <c r="J2753" s="11">
        <f>SUMIFS(AB:AB,$A:$A,EOMONTH($A2753,-1),$B:$B,$B2753)</f>
        <v>-17864.689999999999</v>
      </c>
      <c r="K2753" s="13">
        <v>0</v>
      </c>
      <c r="L2753" s="25">
        <v>0</v>
      </c>
      <c r="M2753" s="15">
        <v>0</v>
      </c>
      <c r="N2753" s="14">
        <v>0</v>
      </c>
      <c r="O2753" s="16">
        <v>0</v>
      </c>
      <c r="P2753" s="16">
        <v>0</v>
      </c>
      <c r="Q2753" s="16">
        <v>1535</v>
      </c>
      <c r="R2753" s="16">
        <f>Q2753*16.876/100</f>
        <v>259.04660000000001</v>
      </c>
      <c r="S2753" s="17">
        <f t="shared" si="294"/>
        <v>1794.0466000000001</v>
      </c>
      <c r="T2753" s="16">
        <v>3346.3</v>
      </c>
      <c r="U2753" s="18">
        <f t="shared" si="295"/>
        <v>0</v>
      </c>
      <c r="V2753" s="18">
        <f t="shared" si="296"/>
        <v>0</v>
      </c>
      <c r="W2753" s="18">
        <f t="shared" si="297"/>
        <v>0</v>
      </c>
      <c r="X2753" s="27"/>
      <c r="Y2753" s="19">
        <f t="shared" si="298"/>
        <v>0</v>
      </c>
      <c r="Z2753" s="18">
        <f t="shared" si="299"/>
        <v>0</v>
      </c>
      <c r="AA2753" s="12">
        <v>-12759</v>
      </c>
      <c r="AB2753" s="12">
        <v>-21212.15</v>
      </c>
      <c r="AC2753" s="28">
        <f>+I2753+Y2753-Z2753</f>
        <v>0</v>
      </c>
      <c r="AD2753" s="20">
        <f t="shared" si="300"/>
        <v>0</v>
      </c>
      <c r="AE2753">
        <v>0</v>
      </c>
    </row>
    <row r="2754" spans="1:31" x14ac:dyDescent="0.25">
      <c r="A2754" s="9">
        <v>45138</v>
      </c>
      <c r="B2754" s="10" t="s">
        <v>670</v>
      </c>
      <c r="C2754" s="10" t="s">
        <v>669</v>
      </c>
      <c r="D2754" s="10" t="s">
        <v>29</v>
      </c>
      <c r="E2754" s="10" t="s">
        <v>30</v>
      </c>
      <c r="F2754" s="10"/>
      <c r="G2754" s="10">
        <v>0</v>
      </c>
      <c r="H2754" s="11">
        <f>SUMIFS(AA:AA,$A:$A,EOMONTH($A2754,-1),$B:$B,$B2754)</f>
        <v>-106</v>
      </c>
      <c r="I2754" s="63">
        <f>ROUND(SUMIFS(AC:AC,$A:$A,EOMONTH($A2754,-1),$B:$B,$B2754),2)</f>
        <v>143.76</v>
      </c>
      <c r="J2754" s="11">
        <f>SUMIFS(AB:AB,$A:$A,EOMONTH($A2754,-1),$B:$B,$B2754)</f>
        <v>4595.7</v>
      </c>
      <c r="K2754" s="13">
        <v>0</v>
      </c>
      <c r="L2754" s="25">
        <v>0</v>
      </c>
      <c r="M2754" s="15">
        <v>0</v>
      </c>
      <c r="N2754" s="14">
        <v>0</v>
      </c>
      <c r="O2754" s="16">
        <v>0</v>
      </c>
      <c r="P2754" s="16">
        <v>0</v>
      </c>
      <c r="Q2754" s="16">
        <v>3030</v>
      </c>
      <c r="R2754" s="16">
        <f>Q2754*16.876/100</f>
        <v>511.34280000000007</v>
      </c>
      <c r="S2754" s="17">
        <f t="shared" si="294"/>
        <v>3541.3427999999999</v>
      </c>
      <c r="T2754" s="16">
        <v>7029.6</v>
      </c>
      <c r="U2754" s="18">
        <f t="shared" si="295"/>
        <v>0</v>
      </c>
      <c r="V2754" s="18">
        <f t="shared" si="296"/>
        <v>0</v>
      </c>
      <c r="W2754" s="18">
        <f t="shared" si="297"/>
        <v>0</v>
      </c>
      <c r="X2754" s="27"/>
      <c r="Y2754" s="19">
        <f t="shared" si="298"/>
        <v>0</v>
      </c>
      <c r="Z2754" s="18">
        <f t="shared" si="299"/>
        <v>0</v>
      </c>
      <c r="AA2754" s="12">
        <v>-3136</v>
      </c>
      <c r="AB2754" s="12">
        <v>-2442.35</v>
      </c>
      <c r="AC2754" s="28">
        <f>+I2754+Y2754-Z2754</f>
        <v>143.76</v>
      </c>
      <c r="AD2754" s="20">
        <f t="shared" si="300"/>
        <v>0</v>
      </c>
      <c r="AE2754">
        <v>0</v>
      </c>
    </row>
    <row r="2755" spans="1:31" x14ac:dyDescent="0.25">
      <c r="A2755" s="59">
        <v>45138</v>
      </c>
      <c r="B2755" s="60" t="s">
        <v>799</v>
      </c>
      <c r="C2755" s="60" t="s">
        <v>673</v>
      </c>
      <c r="D2755" s="60" t="s">
        <v>40</v>
      </c>
      <c r="E2755" s="60" t="s">
        <v>30</v>
      </c>
      <c r="F2755" s="10"/>
      <c r="G2755" s="10"/>
      <c r="H2755" s="11"/>
      <c r="I2755" s="63">
        <f>ROUND(SUMIFS(AC:AC,$A:$A,EOMONTH($A2755,-1),$B:$B,$B2755),2)</f>
        <v>0</v>
      </c>
      <c r="J2755" s="11"/>
      <c r="K2755" s="13"/>
      <c r="L2755" s="25"/>
      <c r="M2755" s="15"/>
      <c r="N2755" s="14"/>
      <c r="O2755" s="16"/>
      <c r="P2755" s="16"/>
      <c r="Q2755" s="16"/>
      <c r="R2755" s="16"/>
      <c r="S2755" s="17">
        <f t="shared" si="294"/>
        <v>0</v>
      </c>
      <c r="T2755" s="16"/>
      <c r="U2755" s="18">
        <f t="shared" si="295"/>
        <v>0</v>
      </c>
      <c r="V2755" s="18">
        <f t="shared" si="296"/>
        <v>0</v>
      </c>
      <c r="W2755" s="18">
        <f t="shared" si="297"/>
        <v>0</v>
      </c>
      <c r="X2755" s="27"/>
      <c r="Y2755" s="19">
        <f t="shared" si="298"/>
        <v>0</v>
      </c>
      <c r="Z2755" s="18">
        <f t="shared" si="299"/>
        <v>0</v>
      </c>
      <c r="AA2755" s="12"/>
      <c r="AB2755" s="12"/>
      <c r="AC2755" s="28">
        <f>+I2755+Y2755-Z2755</f>
        <v>0</v>
      </c>
      <c r="AD2755" s="20">
        <f t="shared" si="300"/>
        <v>0</v>
      </c>
      <c r="AE2755">
        <v>0</v>
      </c>
    </row>
    <row r="2756" spans="1:31" x14ac:dyDescent="0.25">
      <c r="A2756" s="9">
        <v>45138</v>
      </c>
      <c r="B2756" s="10" t="s">
        <v>672</v>
      </c>
      <c r="C2756" s="10" t="s">
        <v>673</v>
      </c>
      <c r="D2756" s="10" t="s">
        <v>29</v>
      </c>
      <c r="E2756" s="10" t="s">
        <v>30</v>
      </c>
      <c r="F2756" s="10"/>
      <c r="G2756" s="10">
        <v>0</v>
      </c>
      <c r="H2756" s="11">
        <f>SUMIFS(AA:AA,$A:$A,EOMONTH($A2756,-1),$B:$B,$B2756)</f>
        <v>-11</v>
      </c>
      <c r="I2756" s="63">
        <f>ROUND(SUMIFS(AC:AC,$A:$A,EOMONTH($A2756,-1),$B:$B,$B2756),2)</f>
        <v>0</v>
      </c>
      <c r="J2756" s="11">
        <f>SUMIFS(AB:AB,$A:$A,EOMONTH($A2756,-1),$B:$B,$B2756)</f>
        <v>-349.87</v>
      </c>
      <c r="K2756" s="13">
        <v>0</v>
      </c>
      <c r="L2756" s="25">
        <v>0</v>
      </c>
      <c r="M2756" s="15">
        <v>0</v>
      </c>
      <c r="N2756" s="14">
        <v>0</v>
      </c>
      <c r="O2756" s="16">
        <v>0</v>
      </c>
      <c r="P2756" s="16">
        <v>0</v>
      </c>
      <c r="Q2756" s="16">
        <v>0</v>
      </c>
      <c r="R2756" s="16">
        <f>Q2756*16.876/100</f>
        <v>0</v>
      </c>
      <c r="S2756" s="17">
        <f t="shared" si="294"/>
        <v>0</v>
      </c>
      <c r="T2756" s="16">
        <v>0</v>
      </c>
      <c r="U2756" s="18">
        <f t="shared" si="295"/>
        <v>0</v>
      </c>
      <c r="V2756" s="18">
        <f t="shared" si="296"/>
        <v>0</v>
      </c>
      <c r="W2756" s="18">
        <f t="shared" si="297"/>
        <v>0</v>
      </c>
      <c r="X2756" s="27"/>
      <c r="Y2756" s="19">
        <f t="shared" si="298"/>
        <v>0</v>
      </c>
      <c r="Z2756" s="18">
        <f t="shared" si="299"/>
        <v>0</v>
      </c>
      <c r="AA2756" s="12">
        <v>-11</v>
      </c>
      <c r="AB2756" s="12">
        <v>-349.87</v>
      </c>
      <c r="AC2756" s="28">
        <f>+I2756+Y2756-Z2756</f>
        <v>0</v>
      </c>
      <c r="AD2756" s="20">
        <f t="shared" si="300"/>
        <v>0</v>
      </c>
      <c r="AE2756">
        <v>0</v>
      </c>
    </row>
    <row r="2757" spans="1:31" x14ac:dyDescent="0.25">
      <c r="A2757" s="9">
        <v>45138</v>
      </c>
      <c r="B2757" s="10" t="s">
        <v>674</v>
      </c>
      <c r="C2757" s="10" t="s">
        <v>673</v>
      </c>
      <c r="D2757" s="10" t="s">
        <v>40</v>
      </c>
      <c r="E2757" s="10" t="s">
        <v>30</v>
      </c>
      <c r="F2757" s="10">
        <v>65</v>
      </c>
      <c r="G2757" s="10">
        <v>71</v>
      </c>
      <c r="H2757" s="11">
        <f>SUMIFS(AA:AA,$A:$A,EOMONTH($A2757,-1),$B:$B,$B2757)</f>
        <v>2</v>
      </c>
      <c r="I2757" s="63">
        <f>ROUND(SUMIFS(AC:AC,$A:$A,EOMONTH($A2757,-1),$B:$B,$B2757),2)</f>
        <v>8.2799999999999994</v>
      </c>
      <c r="J2757" s="11">
        <f>SUMIFS(AB:AB,$A:$A,EOMONTH($A2757,-1),$B:$B,$B2757)</f>
        <v>15.63</v>
      </c>
      <c r="K2757" s="13">
        <v>0</v>
      </c>
      <c r="L2757" s="25">
        <v>0</v>
      </c>
      <c r="M2757" s="15">
        <v>0</v>
      </c>
      <c r="N2757" s="14">
        <v>0</v>
      </c>
      <c r="O2757" s="16">
        <v>0</v>
      </c>
      <c r="P2757" s="16">
        <v>0</v>
      </c>
      <c r="Q2757" s="16">
        <v>0</v>
      </c>
      <c r="R2757" s="16">
        <f>Q2757*16.876/100</f>
        <v>0</v>
      </c>
      <c r="S2757" s="17">
        <f t="shared" ref="S2757:S2820" si="301">Q2757+R2757</f>
        <v>0</v>
      </c>
      <c r="T2757" s="16">
        <v>0</v>
      </c>
      <c r="U2757" s="18">
        <f t="shared" ref="U2757:U2820" si="302">H2757*G2757/1000</f>
        <v>0.14199999999999999</v>
      </c>
      <c r="V2757" s="18">
        <f t="shared" ref="V2757:V2820" si="303">M2757*F2757/1000</f>
        <v>0</v>
      </c>
      <c r="W2757" s="18">
        <f t="shared" ref="W2757:W2820" si="304">V2757*16.789/100</f>
        <v>0</v>
      </c>
      <c r="X2757" s="27"/>
      <c r="Y2757" s="19">
        <f t="shared" ref="Y2757:Y2820" si="305">V2757+W2757+X2757</f>
        <v>0</v>
      </c>
      <c r="Z2757" s="18">
        <f t="shared" ref="Z2757:Z2820" si="306">O2757*G2757/1000</f>
        <v>0</v>
      </c>
      <c r="AA2757" s="12">
        <v>2</v>
      </c>
      <c r="AB2757" s="12">
        <v>15.63</v>
      </c>
      <c r="AC2757" s="28">
        <f>+I2757+Y2757-Z2757</f>
        <v>8.2799999999999994</v>
      </c>
      <c r="AD2757" s="20">
        <f t="shared" ref="AD2757:AD2820" si="307">IF(AC2757&lt;0,ROUNDUP(AC2757,-1)*-1,0)</f>
        <v>0</v>
      </c>
      <c r="AE2757">
        <v>0</v>
      </c>
    </row>
    <row r="2758" spans="1:31" x14ac:dyDescent="0.25">
      <c r="A2758" s="9">
        <v>45138</v>
      </c>
      <c r="B2758" s="10" t="s">
        <v>675</v>
      </c>
      <c r="C2758" s="10" t="s">
        <v>673</v>
      </c>
      <c r="D2758" s="10" t="s">
        <v>40</v>
      </c>
      <c r="E2758" s="10" t="s">
        <v>30</v>
      </c>
      <c r="F2758" s="10">
        <v>70</v>
      </c>
      <c r="G2758" s="10">
        <v>76</v>
      </c>
      <c r="H2758" s="11">
        <f>SUMIFS(AA:AA,$A:$A,EOMONTH($A2758,-1),$B:$B,$B2758)</f>
        <v>200</v>
      </c>
      <c r="I2758" s="63">
        <f>ROUND(SUMIFS(AC:AC,$A:$A,EOMONTH($A2758,-1),$B:$B,$B2758),2)</f>
        <v>-8.61</v>
      </c>
      <c r="J2758" s="11">
        <f>SUMIFS(AB:AB,$A:$A,EOMONTH($A2758,-1),$B:$B,$B2758)</f>
        <v>1721.45</v>
      </c>
      <c r="K2758" s="13">
        <v>0</v>
      </c>
      <c r="L2758" s="25">
        <v>0</v>
      </c>
      <c r="M2758" s="15">
        <v>0</v>
      </c>
      <c r="N2758" s="14">
        <v>0</v>
      </c>
      <c r="O2758" s="16">
        <v>0</v>
      </c>
      <c r="P2758" s="16">
        <v>0</v>
      </c>
      <c r="Q2758" s="16">
        <v>0</v>
      </c>
      <c r="R2758" s="16">
        <f>Q2758*16.876/100</f>
        <v>0</v>
      </c>
      <c r="S2758" s="17">
        <f t="shared" si="301"/>
        <v>0</v>
      </c>
      <c r="T2758" s="16">
        <v>0</v>
      </c>
      <c r="U2758" s="18">
        <f t="shared" si="302"/>
        <v>15.2</v>
      </c>
      <c r="V2758" s="18">
        <f t="shared" si="303"/>
        <v>0</v>
      </c>
      <c r="W2758" s="18">
        <f t="shared" si="304"/>
        <v>0</v>
      </c>
      <c r="X2758" s="27"/>
      <c r="Y2758" s="19">
        <f t="shared" si="305"/>
        <v>0</v>
      </c>
      <c r="Z2758" s="18">
        <f t="shared" si="306"/>
        <v>0</v>
      </c>
      <c r="AA2758" s="12">
        <v>200</v>
      </c>
      <c r="AB2758" s="12">
        <v>1721.45</v>
      </c>
      <c r="AC2758" s="28">
        <f>+I2758+Y2758-Z2758</f>
        <v>-8.61</v>
      </c>
      <c r="AD2758" s="20">
        <f t="shared" si="307"/>
        <v>10</v>
      </c>
      <c r="AE2758">
        <v>10</v>
      </c>
    </row>
    <row r="2759" spans="1:31" x14ac:dyDescent="0.25">
      <c r="A2759" s="9">
        <v>45138</v>
      </c>
      <c r="B2759" s="10" t="s">
        <v>676</v>
      </c>
      <c r="C2759" s="10" t="s">
        <v>673</v>
      </c>
      <c r="D2759" s="10" t="s">
        <v>40</v>
      </c>
      <c r="E2759" s="10" t="s">
        <v>30</v>
      </c>
      <c r="F2759" s="10">
        <v>275</v>
      </c>
      <c r="G2759" s="10">
        <v>300</v>
      </c>
      <c r="H2759" s="11">
        <f>SUMIFS(AA:AA,$A:$A,EOMONTH($A2759,-1),$B:$B,$B2759)</f>
        <v>-5</v>
      </c>
      <c r="I2759" s="63">
        <f>ROUND(SUMIFS(AC:AC,$A:$A,EOMONTH($A2759,-1),$B:$B,$B2759),2)</f>
        <v>9.61</v>
      </c>
      <c r="J2759" s="11">
        <f>SUMIFS(AB:AB,$A:$A,EOMONTH($A2759,-1),$B:$B,$B2759)</f>
        <v>-68.78</v>
      </c>
      <c r="K2759" s="13">
        <v>0</v>
      </c>
      <c r="L2759" s="25">
        <v>0</v>
      </c>
      <c r="M2759" s="15">
        <v>0</v>
      </c>
      <c r="N2759" s="14">
        <v>0</v>
      </c>
      <c r="O2759" s="16">
        <v>0</v>
      </c>
      <c r="P2759" s="16">
        <v>0</v>
      </c>
      <c r="Q2759" s="16">
        <v>0</v>
      </c>
      <c r="R2759" s="16">
        <f>Q2759*16.876/100</f>
        <v>0</v>
      </c>
      <c r="S2759" s="17">
        <f t="shared" si="301"/>
        <v>0</v>
      </c>
      <c r="T2759" s="16">
        <v>0</v>
      </c>
      <c r="U2759" s="18">
        <f t="shared" si="302"/>
        <v>-1.5</v>
      </c>
      <c r="V2759" s="18">
        <f t="shared" si="303"/>
        <v>0</v>
      </c>
      <c r="W2759" s="18">
        <f t="shared" si="304"/>
        <v>0</v>
      </c>
      <c r="X2759" s="27"/>
      <c r="Y2759" s="19">
        <f t="shared" si="305"/>
        <v>0</v>
      </c>
      <c r="Z2759" s="18">
        <f t="shared" si="306"/>
        <v>0</v>
      </c>
      <c r="AA2759" s="12">
        <v>-5</v>
      </c>
      <c r="AB2759" s="12">
        <v>-68.78</v>
      </c>
      <c r="AC2759" s="28">
        <f>+I2759+Y2759-Z2759</f>
        <v>9.61</v>
      </c>
      <c r="AD2759" s="20">
        <f t="shared" si="307"/>
        <v>0</v>
      </c>
      <c r="AE2759">
        <v>0</v>
      </c>
    </row>
    <row r="2760" spans="1:31" x14ac:dyDescent="0.25">
      <c r="A2760" s="9">
        <v>45138</v>
      </c>
      <c r="B2760" s="10" t="s">
        <v>677</v>
      </c>
      <c r="C2760" s="10" t="s">
        <v>673</v>
      </c>
      <c r="D2760" s="10" t="s">
        <v>40</v>
      </c>
      <c r="E2760" s="10" t="s">
        <v>30</v>
      </c>
      <c r="F2760" s="10">
        <v>185</v>
      </c>
      <c r="G2760" s="10">
        <v>202</v>
      </c>
      <c r="H2760" s="11">
        <f>SUMIFS(AA:AA,$A:$A,EOMONTH($A2760,-1),$B:$B,$B2760)</f>
        <v>246</v>
      </c>
      <c r="I2760" s="63">
        <f>ROUND(SUMIFS(AC:AC,$A:$A,EOMONTH($A2760,-1),$B:$B,$B2760),2)</f>
        <v>-229.69</v>
      </c>
      <c r="J2760" s="11">
        <f>SUMIFS(AB:AB,$A:$A,EOMONTH($A2760,-1),$B:$B,$B2760)</f>
        <v>5605.33</v>
      </c>
      <c r="K2760" s="13">
        <v>0</v>
      </c>
      <c r="L2760" s="25">
        <v>0</v>
      </c>
      <c r="M2760" s="15">
        <v>16684</v>
      </c>
      <c r="N2760" s="14">
        <v>318031.87</v>
      </c>
      <c r="O2760" s="16">
        <v>16725</v>
      </c>
      <c r="P2760" s="16">
        <v>444204.81</v>
      </c>
      <c r="Q2760" s="16">
        <v>0</v>
      </c>
      <c r="R2760" s="16">
        <f>Q2760*16.876/100</f>
        <v>0</v>
      </c>
      <c r="S2760" s="17">
        <f t="shared" si="301"/>
        <v>0</v>
      </c>
      <c r="T2760" s="16">
        <v>0</v>
      </c>
      <c r="U2760" s="18">
        <f t="shared" si="302"/>
        <v>49.692</v>
      </c>
      <c r="V2760" s="18">
        <f t="shared" si="303"/>
        <v>3086.54</v>
      </c>
      <c r="W2760" s="18">
        <f t="shared" si="304"/>
        <v>518.19920060000004</v>
      </c>
      <c r="X2760" s="27"/>
      <c r="Y2760" s="19">
        <f t="shared" si="305"/>
        <v>3604.7392006</v>
      </c>
      <c r="Z2760" s="18">
        <f t="shared" si="306"/>
        <v>3378.45</v>
      </c>
      <c r="AA2760" s="12">
        <v>205</v>
      </c>
      <c r="AB2760" s="12">
        <v>3935.05</v>
      </c>
      <c r="AC2760" s="28">
        <f>+I2760+Y2760-Z2760</f>
        <v>-3.4007993999998689</v>
      </c>
      <c r="AD2760" s="20">
        <f t="shared" si="307"/>
        <v>10</v>
      </c>
      <c r="AE2760">
        <v>10</v>
      </c>
    </row>
    <row r="2761" spans="1:31" x14ac:dyDescent="0.25">
      <c r="A2761" s="9">
        <v>45138</v>
      </c>
      <c r="B2761" s="10" t="s">
        <v>680</v>
      </c>
      <c r="C2761" s="10" t="s">
        <v>681</v>
      </c>
      <c r="D2761" s="10" t="s">
        <v>29</v>
      </c>
      <c r="E2761" s="10" t="s">
        <v>539</v>
      </c>
      <c r="F2761" s="10"/>
      <c r="G2761" s="10">
        <v>0</v>
      </c>
      <c r="H2761" s="11">
        <f>SUMIFS(AA:AA,$A:$A,EOMONTH($A2761,-1),$B:$B,$B2761)</f>
        <v>100</v>
      </c>
      <c r="I2761" s="63">
        <f>ROUND(SUMIFS(AC:AC,$A:$A,EOMONTH($A2761,-1),$B:$B,$B2761),2)</f>
        <v>4.51</v>
      </c>
      <c r="J2761" s="11">
        <f>SUMIFS(AB:AB,$A:$A,EOMONTH($A2761,-1),$B:$B,$B2761)</f>
        <v>7900</v>
      </c>
      <c r="K2761" s="13">
        <v>0</v>
      </c>
      <c r="L2761" s="25">
        <v>0</v>
      </c>
      <c r="M2761" s="15">
        <v>0</v>
      </c>
      <c r="N2761" s="14">
        <v>0</v>
      </c>
      <c r="O2761" s="16">
        <v>0</v>
      </c>
      <c r="P2761" s="16">
        <v>0</v>
      </c>
      <c r="Q2761" s="16">
        <v>0</v>
      </c>
      <c r="R2761" s="16">
        <f>Q2761*16.876/100</f>
        <v>0</v>
      </c>
      <c r="S2761" s="17">
        <f t="shared" si="301"/>
        <v>0</v>
      </c>
      <c r="T2761" s="16">
        <v>0</v>
      </c>
      <c r="U2761" s="18">
        <f t="shared" si="302"/>
        <v>0</v>
      </c>
      <c r="V2761" s="18">
        <f t="shared" si="303"/>
        <v>0</v>
      </c>
      <c r="W2761" s="18">
        <f t="shared" si="304"/>
        <v>0</v>
      </c>
      <c r="X2761" s="27"/>
      <c r="Y2761" s="19">
        <f t="shared" si="305"/>
        <v>0</v>
      </c>
      <c r="Z2761" s="18">
        <f t="shared" si="306"/>
        <v>0</v>
      </c>
      <c r="AA2761" s="12">
        <v>100</v>
      </c>
      <c r="AB2761" s="12">
        <v>7900</v>
      </c>
      <c r="AC2761" s="28">
        <f>+I2761+Y2761-Z2761</f>
        <v>4.51</v>
      </c>
      <c r="AD2761" s="20">
        <f t="shared" si="307"/>
        <v>0</v>
      </c>
      <c r="AE2761">
        <v>0</v>
      </c>
    </row>
    <row r="2762" spans="1:31" x14ac:dyDescent="0.25">
      <c r="A2762" s="9">
        <v>45138</v>
      </c>
      <c r="B2762" s="10" t="s">
        <v>736</v>
      </c>
      <c r="C2762" s="10" t="s">
        <v>282</v>
      </c>
      <c r="D2762" s="10" t="s">
        <v>29</v>
      </c>
      <c r="E2762" s="10" t="s">
        <v>30</v>
      </c>
      <c r="F2762" s="10"/>
      <c r="G2762" s="10">
        <v>0</v>
      </c>
      <c r="H2762" s="11">
        <f>SUMIFS(AA:AA,$A:$A,EOMONTH($A2762,-1),$B:$B,$B2762)</f>
        <v>58</v>
      </c>
      <c r="I2762" s="63">
        <f>ROUND(SUMIFS(AC:AC,$A:$A,EOMONTH($A2762,-1),$B:$B,$B2762),2)</f>
        <v>0</v>
      </c>
      <c r="J2762" s="11">
        <f>SUMIFS(AB:AB,$A:$A,EOMONTH($A2762,-1),$B:$B,$B2762)</f>
        <v>46.09</v>
      </c>
      <c r="K2762" s="13">
        <v>0</v>
      </c>
      <c r="L2762" s="25">
        <v>0</v>
      </c>
      <c r="M2762" s="15">
        <v>4000</v>
      </c>
      <c r="N2762" s="14">
        <v>3053.05</v>
      </c>
      <c r="O2762" s="16">
        <v>0</v>
      </c>
      <c r="P2762" s="16">
        <v>0</v>
      </c>
      <c r="Q2762" s="16">
        <v>3925</v>
      </c>
      <c r="R2762" s="16">
        <f>Q2762*16.876/100</f>
        <v>662.38300000000004</v>
      </c>
      <c r="S2762" s="17">
        <f t="shared" si="301"/>
        <v>4587.3829999999998</v>
      </c>
      <c r="T2762" s="16">
        <v>3055.75</v>
      </c>
      <c r="U2762" s="18">
        <f t="shared" si="302"/>
        <v>0</v>
      </c>
      <c r="V2762" s="18">
        <f t="shared" si="303"/>
        <v>0</v>
      </c>
      <c r="W2762" s="18">
        <f t="shared" si="304"/>
        <v>0</v>
      </c>
      <c r="X2762" s="27"/>
      <c r="Y2762" s="19">
        <f t="shared" si="305"/>
        <v>0</v>
      </c>
      <c r="Z2762" s="18">
        <f t="shared" si="306"/>
        <v>0</v>
      </c>
      <c r="AA2762" s="12">
        <v>133</v>
      </c>
      <c r="AB2762" s="12">
        <v>98.4</v>
      </c>
      <c r="AC2762" s="28">
        <f>+I2762+Y2762-Z2762</f>
        <v>0</v>
      </c>
      <c r="AD2762" s="20">
        <f t="shared" si="307"/>
        <v>0</v>
      </c>
      <c r="AE2762">
        <v>0</v>
      </c>
    </row>
    <row r="2763" spans="1:31" x14ac:dyDescent="0.25">
      <c r="A2763" s="59">
        <v>45138</v>
      </c>
      <c r="B2763" s="60" t="s">
        <v>683</v>
      </c>
      <c r="C2763" s="60" t="s">
        <v>28</v>
      </c>
      <c r="D2763" s="60" t="s">
        <v>29</v>
      </c>
      <c r="E2763" s="60" t="s">
        <v>30</v>
      </c>
      <c r="F2763" s="10"/>
      <c r="G2763" s="10"/>
      <c r="H2763" s="11"/>
      <c r="I2763" s="63">
        <f>ROUND(SUMIFS(AC:AC,$A:$A,EOMONTH($A2763,-1),$B:$B,$B2763),2)</f>
        <v>71.2</v>
      </c>
      <c r="J2763" s="11"/>
      <c r="K2763" s="13"/>
      <c r="L2763" s="25"/>
      <c r="M2763" s="15"/>
      <c r="N2763" s="14"/>
      <c r="O2763" s="16"/>
      <c r="P2763" s="16"/>
      <c r="Q2763" s="16"/>
      <c r="R2763" s="16"/>
      <c r="S2763" s="17">
        <f t="shared" si="301"/>
        <v>0</v>
      </c>
      <c r="T2763" s="16"/>
      <c r="U2763" s="18">
        <f t="shared" si="302"/>
        <v>0</v>
      </c>
      <c r="V2763" s="18">
        <f t="shared" si="303"/>
        <v>0</v>
      </c>
      <c r="W2763" s="18">
        <f t="shared" si="304"/>
        <v>0</v>
      </c>
      <c r="X2763" s="27"/>
      <c r="Y2763" s="19">
        <f t="shared" si="305"/>
        <v>0</v>
      </c>
      <c r="Z2763" s="18">
        <f t="shared" si="306"/>
        <v>0</v>
      </c>
      <c r="AA2763" s="12"/>
      <c r="AB2763" s="12"/>
      <c r="AC2763" s="28">
        <f>+I2763+Y2763-Z2763</f>
        <v>71.2</v>
      </c>
      <c r="AD2763" s="20">
        <f t="shared" si="307"/>
        <v>0</v>
      </c>
      <c r="AE2763">
        <v>0</v>
      </c>
    </row>
    <row r="2764" spans="1:31" x14ac:dyDescent="0.25">
      <c r="A2764" s="9">
        <v>45138</v>
      </c>
      <c r="B2764" s="10" t="s">
        <v>684</v>
      </c>
      <c r="C2764" s="10" t="s">
        <v>28</v>
      </c>
      <c r="D2764" s="10" t="s">
        <v>29</v>
      </c>
      <c r="E2764" s="10" t="s">
        <v>30</v>
      </c>
      <c r="F2764" s="10"/>
      <c r="G2764" s="10">
        <v>0</v>
      </c>
      <c r="H2764" s="11">
        <f>SUMIFS(AA:AA,$A:$A,EOMONTH($A2764,-1),$B:$B,$B2764)</f>
        <v>-436</v>
      </c>
      <c r="I2764" s="63">
        <f>ROUND(SUMIFS(AC:AC,$A:$A,EOMONTH($A2764,-1),$B:$B,$B2764),2)</f>
        <v>10.52</v>
      </c>
      <c r="J2764" s="11">
        <f>SUMIFS(AB:AB,$A:$A,EOMONTH($A2764,-1),$B:$B,$B2764)</f>
        <v>-6976</v>
      </c>
      <c r="K2764" s="13">
        <v>0</v>
      </c>
      <c r="L2764" s="25">
        <v>0</v>
      </c>
      <c r="M2764" s="15">
        <v>0</v>
      </c>
      <c r="N2764" s="14">
        <v>0</v>
      </c>
      <c r="O2764" s="16">
        <v>0</v>
      </c>
      <c r="P2764" s="16">
        <v>0</v>
      </c>
      <c r="Q2764" s="16">
        <v>0</v>
      </c>
      <c r="R2764" s="16">
        <f>Q2764*16.876/100</f>
        <v>0</v>
      </c>
      <c r="S2764" s="17">
        <f t="shared" si="301"/>
        <v>0</v>
      </c>
      <c r="T2764" s="16">
        <v>0</v>
      </c>
      <c r="U2764" s="18">
        <f t="shared" si="302"/>
        <v>0</v>
      </c>
      <c r="V2764" s="18">
        <f t="shared" si="303"/>
        <v>0</v>
      </c>
      <c r="W2764" s="18">
        <f t="shared" si="304"/>
        <v>0</v>
      </c>
      <c r="X2764" s="27"/>
      <c r="Y2764" s="19">
        <f t="shared" si="305"/>
        <v>0</v>
      </c>
      <c r="Z2764" s="18">
        <f t="shared" si="306"/>
        <v>0</v>
      </c>
      <c r="AA2764" s="12">
        <v>-436</v>
      </c>
      <c r="AB2764" s="12">
        <v>-6976</v>
      </c>
      <c r="AC2764" s="28">
        <f>+I2764+Y2764-Z2764</f>
        <v>10.52</v>
      </c>
      <c r="AD2764" s="20">
        <f t="shared" si="307"/>
        <v>0</v>
      </c>
      <c r="AE2764">
        <v>0</v>
      </c>
    </row>
    <row r="2765" spans="1:31" x14ac:dyDescent="0.25">
      <c r="A2765" s="9">
        <v>45138</v>
      </c>
      <c r="B2765" s="10" t="s">
        <v>759</v>
      </c>
      <c r="C2765" s="10" t="s">
        <v>282</v>
      </c>
      <c r="D2765" s="10" t="s">
        <v>29</v>
      </c>
      <c r="E2765" s="10" t="s">
        <v>30</v>
      </c>
      <c r="F2765" s="10">
        <v>0</v>
      </c>
      <c r="G2765" s="10">
        <v>0</v>
      </c>
      <c r="H2765" s="11">
        <f>SUMIFS(AA:AA,$A:$A,EOMONTH($A2765,-1),$B:$B,$B2765)</f>
        <v>1000</v>
      </c>
      <c r="I2765" s="63">
        <f>ROUND(SUMIFS(AC:AC,$A:$A,EOMONTH($A2765,-1),$B:$B,$B2765),2)</f>
        <v>0</v>
      </c>
      <c r="J2765" s="11">
        <f>SUMIFS(AB:AB,$A:$A,EOMONTH($A2765,-1),$B:$B,$B2765)</f>
        <v>37000</v>
      </c>
      <c r="K2765" s="13">
        <v>0</v>
      </c>
      <c r="L2765" s="25">
        <v>0</v>
      </c>
      <c r="M2765" s="15">
        <v>0</v>
      </c>
      <c r="N2765" s="14">
        <v>0</v>
      </c>
      <c r="O2765" s="16">
        <v>1000</v>
      </c>
      <c r="P2765" s="16">
        <v>38200</v>
      </c>
      <c r="Q2765" s="16">
        <v>0</v>
      </c>
      <c r="R2765" s="16">
        <f>Q2765*16.876/100</f>
        <v>0</v>
      </c>
      <c r="S2765" s="17">
        <f t="shared" si="301"/>
        <v>0</v>
      </c>
      <c r="T2765" s="16">
        <v>0</v>
      </c>
      <c r="U2765" s="18">
        <f t="shared" si="302"/>
        <v>0</v>
      </c>
      <c r="V2765" s="18">
        <f t="shared" si="303"/>
        <v>0</v>
      </c>
      <c r="W2765" s="18">
        <f t="shared" si="304"/>
        <v>0</v>
      </c>
      <c r="X2765" s="27"/>
      <c r="Y2765" s="19">
        <f t="shared" si="305"/>
        <v>0</v>
      </c>
      <c r="Z2765" s="18">
        <f t="shared" si="306"/>
        <v>0</v>
      </c>
      <c r="AA2765" s="12">
        <v>0</v>
      </c>
      <c r="AB2765" s="12">
        <v>0</v>
      </c>
      <c r="AC2765" s="28">
        <f>+I2765+Y2765-Z2765</f>
        <v>0</v>
      </c>
      <c r="AD2765" s="20">
        <f t="shared" si="307"/>
        <v>0</v>
      </c>
      <c r="AE2765">
        <v>0</v>
      </c>
    </row>
    <row r="2766" spans="1:31" x14ac:dyDescent="0.25">
      <c r="A2766" s="9">
        <v>45138</v>
      </c>
      <c r="B2766" s="10" t="s">
        <v>760</v>
      </c>
      <c r="C2766" s="10" t="s">
        <v>282</v>
      </c>
      <c r="D2766" s="10" t="s">
        <v>29</v>
      </c>
      <c r="E2766" s="10" t="s">
        <v>30</v>
      </c>
      <c r="F2766" s="10">
        <v>0</v>
      </c>
      <c r="G2766" s="10">
        <v>0</v>
      </c>
      <c r="H2766" s="11">
        <f>SUMIFS(AA:AA,$A:$A,EOMONTH($A2766,-1),$B:$B,$B2766)</f>
        <v>1000</v>
      </c>
      <c r="I2766" s="63">
        <f>ROUND(SUMIFS(AC:AC,$A:$A,EOMONTH($A2766,-1),$B:$B,$B2766),2)</f>
        <v>0</v>
      </c>
      <c r="J2766" s="11">
        <f>SUMIFS(AB:AB,$A:$A,EOMONTH($A2766,-1),$B:$B,$B2766)</f>
        <v>48000</v>
      </c>
      <c r="K2766" s="13">
        <v>0</v>
      </c>
      <c r="L2766" s="25">
        <v>0</v>
      </c>
      <c r="M2766" s="15">
        <v>0</v>
      </c>
      <c r="N2766" s="14">
        <v>0</v>
      </c>
      <c r="O2766" s="16">
        <v>1000</v>
      </c>
      <c r="P2766" s="16">
        <v>49200</v>
      </c>
      <c r="Q2766" s="16">
        <v>0</v>
      </c>
      <c r="R2766" s="16">
        <f>Q2766*16.876/100</f>
        <v>0</v>
      </c>
      <c r="S2766" s="17">
        <f t="shared" si="301"/>
        <v>0</v>
      </c>
      <c r="T2766" s="16">
        <v>0</v>
      </c>
      <c r="U2766" s="18">
        <f t="shared" si="302"/>
        <v>0</v>
      </c>
      <c r="V2766" s="18">
        <f t="shared" si="303"/>
        <v>0</v>
      </c>
      <c r="W2766" s="18">
        <f t="shared" si="304"/>
        <v>0</v>
      </c>
      <c r="X2766" s="27"/>
      <c r="Y2766" s="19">
        <f t="shared" si="305"/>
        <v>0</v>
      </c>
      <c r="Z2766" s="18">
        <f t="shared" si="306"/>
        <v>0</v>
      </c>
      <c r="AA2766" s="12">
        <v>0</v>
      </c>
      <c r="AB2766" s="12">
        <v>0</v>
      </c>
      <c r="AC2766" s="28">
        <f>+I2766+Y2766-Z2766</f>
        <v>0</v>
      </c>
      <c r="AD2766" s="20">
        <f t="shared" si="307"/>
        <v>0</v>
      </c>
      <c r="AE2766">
        <v>0</v>
      </c>
    </row>
    <row r="2767" spans="1:31" x14ac:dyDescent="0.25">
      <c r="A2767" s="59">
        <v>45138</v>
      </c>
      <c r="B2767" s="60" t="s">
        <v>761</v>
      </c>
      <c r="C2767" s="60" t="s">
        <v>108</v>
      </c>
      <c r="D2767" s="60" t="s">
        <v>29</v>
      </c>
      <c r="E2767" s="60" t="s">
        <v>30</v>
      </c>
      <c r="F2767" s="10"/>
      <c r="G2767" s="10"/>
      <c r="H2767" s="11"/>
      <c r="I2767" s="63">
        <f>ROUND(SUMIFS(AC:AC,$A:$A,EOMONTH($A2767,-1),$B:$B,$B2767),2)</f>
        <v>0</v>
      </c>
      <c r="J2767" s="11"/>
      <c r="K2767" s="13"/>
      <c r="L2767" s="25"/>
      <c r="M2767" s="15"/>
      <c r="N2767" s="14"/>
      <c r="O2767" s="16"/>
      <c r="P2767" s="16"/>
      <c r="Q2767" s="16"/>
      <c r="R2767" s="16"/>
      <c r="S2767" s="17">
        <f t="shared" si="301"/>
        <v>0</v>
      </c>
      <c r="T2767" s="16"/>
      <c r="U2767" s="18">
        <f t="shared" si="302"/>
        <v>0</v>
      </c>
      <c r="V2767" s="18">
        <f t="shared" si="303"/>
        <v>0</v>
      </c>
      <c r="W2767" s="18">
        <f t="shared" si="304"/>
        <v>0</v>
      </c>
      <c r="X2767" s="27"/>
      <c r="Y2767" s="19">
        <f t="shared" si="305"/>
        <v>0</v>
      </c>
      <c r="Z2767" s="18">
        <f t="shared" si="306"/>
        <v>0</v>
      </c>
      <c r="AA2767" s="12"/>
      <c r="AB2767" s="12"/>
      <c r="AC2767" s="28">
        <f>+I2767+Y2767-Z2767</f>
        <v>0</v>
      </c>
      <c r="AD2767" s="20">
        <f t="shared" si="307"/>
        <v>0</v>
      </c>
      <c r="AE2767">
        <v>0</v>
      </c>
    </row>
    <row r="2768" spans="1:31" x14ac:dyDescent="0.25">
      <c r="A2768" s="59">
        <v>45138</v>
      </c>
      <c r="B2768" s="60" t="s">
        <v>762</v>
      </c>
      <c r="C2768" s="60" t="s">
        <v>108</v>
      </c>
      <c r="D2768" s="60" t="s">
        <v>29</v>
      </c>
      <c r="E2768" s="60" t="s">
        <v>30</v>
      </c>
      <c r="F2768" s="10"/>
      <c r="G2768" s="10"/>
      <c r="H2768" s="11"/>
      <c r="I2768" s="63">
        <f>ROUND(SUMIFS(AC:AC,$A:$A,EOMONTH($A2768,-1),$B:$B,$B2768),2)</f>
        <v>0</v>
      </c>
      <c r="J2768" s="11"/>
      <c r="K2768" s="13"/>
      <c r="L2768" s="25"/>
      <c r="M2768" s="15"/>
      <c r="N2768" s="14"/>
      <c r="O2768" s="16"/>
      <c r="P2768" s="16"/>
      <c r="Q2768" s="16"/>
      <c r="R2768" s="16"/>
      <c r="S2768" s="17">
        <f t="shared" si="301"/>
        <v>0</v>
      </c>
      <c r="T2768" s="16"/>
      <c r="U2768" s="18">
        <f t="shared" si="302"/>
        <v>0</v>
      </c>
      <c r="V2768" s="18">
        <f t="shared" si="303"/>
        <v>0</v>
      </c>
      <c r="W2768" s="18">
        <f t="shared" si="304"/>
        <v>0</v>
      </c>
      <c r="X2768" s="27"/>
      <c r="Y2768" s="19">
        <f t="shared" si="305"/>
        <v>0</v>
      </c>
      <c r="Z2768" s="18">
        <f t="shared" si="306"/>
        <v>0</v>
      </c>
      <c r="AA2768" s="12"/>
      <c r="AB2768" s="12"/>
      <c r="AC2768" s="28">
        <f>+I2768+Y2768-Z2768</f>
        <v>0</v>
      </c>
      <c r="AD2768" s="20">
        <f t="shared" si="307"/>
        <v>0</v>
      </c>
      <c r="AE2768">
        <v>0</v>
      </c>
    </row>
    <row r="2769" spans="1:31" x14ac:dyDescent="0.25">
      <c r="A2769" s="9">
        <v>45138</v>
      </c>
      <c r="B2769" s="10" t="s">
        <v>689</v>
      </c>
      <c r="C2769" s="10" t="s">
        <v>28</v>
      </c>
      <c r="D2769" s="10" t="s">
        <v>29</v>
      </c>
      <c r="E2769" s="10" t="s">
        <v>30</v>
      </c>
      <c r="F2769" s="10"/>
      <c r="G2769" s="10">
        <v>0</v>
      </c>
      <c r="H2769" s="11">
        <f>SUMIFS(AA:AA,$A:$A,EOMONTH($A2769,-1),$B:$B,$B2769)</f>
        <v>4908</v>
      </c>
      <c r="I2769" s="63">
        <f>ROUND(SUMIFS(AC:AC,$A:$A,EOMONTH($A2769,-1),$B:$B,$B2769),2)</f>
        <v>357.81</v>
      </c>
      <c r="J2769" s="11">
        <f>SUMIFS(AB:AB,$A:$A,EOMONTH($A2769,-1),$B:$B,$B2769)</f>
        <v>26303.24</v>
      </c>
      <c r="K2769" s="13">
        <v>0</v>
      </c>
      <c r="L2769" s="25">
        <v>0</v>
      </c>
      <c r="M2769" s="15">
        <v>0</v>
      </c>
      <c r="N2769" s="14">
        <v>0</v>
      </c>
      <c r="O2769" s="16">
        <v>0</v>
      </c>
      <c r="P2769" s="16">
        <v>0</v>
      </c>
      <c r="Q2769" s="16">
        <v>0</v>
      </c>
      <c r="R2769" s="16">
        <f>Q2769*16.876/100</f>
        <v>0</v>
      </c>
      <c r="S2769" s="17">
        <f t="shared" si="301"/>
        <v>0</v>
      </c>
      <c r="T2769" s="16">
        <v>0</v>
      </c>
      <c r="U2769" s="18">
        <f t="shared" si="302"/>
        <v>0</v>
      </c>
      <c r="V2769" s="18">
        <f t="shared" si="303"/>
        <v>0</v>
      </c>
      <c r="W2769" s="18">
        <f t="shared" si="304"/>
        <v>0</v>
      </c>
      <c r="X2769" s="27"/>
      <c r="Y2769" s="19">
        <f t="shared" si="305"/>
        <v>0</v>
      </c>
      <c r="Z2769" s="18">
        <f t="shared" si="306"/>
        <v>0</v>
      </c>
      <c r="AA2769" s="12">
        <v>4908</v>
      </c>
      <c r="AB2769" s="12">
        <v>26303.24</v>
      </c>
      <c r="AC2769" s="28">
        <f>+I2769+Y2769-Z2769</f>
        <v>357.81</v>
      </c>
      <c r="AD2769" s="20">
        <f t="shared" si="307"/>
        <v>0</v>
      </c>
      <c r="AE2769">
        <v>0</v>
      </c>
    </row>
    <row r="2770" spans="1:31" x14ac:dyDescent="0.25">
      <c r="A2770" s="9">
        <v>45138</v>
      </c>
      <c r="B2770" s="10" t="s">
        <v>764</v>
      </c>
      <c r="C2770" s="10" t="s">
        <v>282</v>
      </c>
      <c r="D2770" s="10" t="s">
        <v>29</v>
      </c>
      <c r="E2770" s="10" t="s">
        <v>30</v>
      </c>
      <c r="F2770" s="10"/>
      <c r="G2770" s="10">
        <v>0</v>
      </c>
      <c r="H2770" s="11">
        <f>SUMIFS(AA:AA,$A:$A,EOMONTH($A2770,-1),$B:$B,$B2770)</f>
        <v>890</v>
      </c>
      <c r="I2770" s="63">
        <f>ROUND(SUMIFS(AC:AC,$A:$A,EOMONTH($A2770,-1),$B:$B,$B2770),2)</f>
        <v>0</v>
      </c>
      <c r="J2770" s="11">
        <f>SUMIFS(AB:AB,$A:$A,EOMONTH($A2770,-1),$B:$B,$B2770)</f>
        <v>7871.71</v>
      </c>
      <c r="K2770" s="13">
        <v>0</v>
      </c>
      <c r="L2770" s="25">
        <v>0</v>
      </c>
      <c r="M2770" s="15">
        <v>0</v>
      </c>
      <c r="N2770" s="14">
        <v>0</v>
      </c>
      <c r="O2770" s="16">
        <v>0</v>
      </c>
      <c r="P2770" s="16">
        <v>0</v>
      </c>
      <c r="Q2770" s="16">
        <v>0</v>
      </c>
      <c r="R2770" s="16">
        <f>Q2770*16.876/100</f>
        <v>0</v>
      </c>
      <c r="S2770" s="17">
        <f t="shared" si="301"/>
        <v>0</v>
      </c>
      <c r="T2770" s="16">
        <v>0</v>
      </c>
      <c r="U2770" s="18">
        <f t="shared" si="302"/>
        <v>0</v>
      </c>
      <c r="V2770" s="18">
        <f t="shared" si="303"/>
        <v>0</v>
      </c>
      <c r="W2770" s="18">
        <f t="shared" si="304"/>
        <v>0</v>
      </c>
      <c r="X2770" s="27"/>
      <c r="Y2770" s="19">
        <f t="shared" si="305"/>
        <v>0</v>
      </c>
      <c r="Z2770" s="18">
        <f t="shared" si="306"/>
        <v>0</v>
      </c>
      <c r="AA2770" s="12">
        <v>890</v>
      </c>
      <c r="AB2770" s="12">
        <v>7871.71</v>
      </c>
      <c r="AC2770" s="28">
        <f>+I2770+Y2770-Z2770</f>
        <v>0</v>
      </c>
      <c r="AD2770" s="20">
        <f t="shared" si="307"/>
        <v>0</v>
      </c>
      <c r="AE2770">
        <v>0</v>
      </c>
    </row>
    <row r="2771" spans="1:31" x14ac:dyDescent="0.25">
      <c r="A2771" s="9">
        <v>45138</v>
      </c>
      <c r="B2771" s="10" t="s">
        <v>765</v>
      </c>
      <c r="C2771" s="10" t="s">
        <v>28</v>
      </c>
      <c r="D2771" s="10" t="s">
        <v>29</v>
      </c>
      <c r="E2771" s="10" t="s">
        <v>30</v>
      </c>
      <c r="F2771" s="10"/>
      <c r="G2771" s="10">
        <v>0</v>
      </c>
      <c r="H2771" s="11">
        <f>SUMIFS(AA:AA,$A:$A,EOMONTH($A2771,-1),$B:$B,$B2771)</f>
        <v>327</v>
      </c>
      <c r="I2771" s="63">
        <f>ROUND(SUMIFS(AC:AC,$A:$A,EOMONTH($A2771,-1),$B:$B,$B2771),2)</f>
        <v>0</v>
      </c>
      <c r="J2771" s="11">
        <f>SUMIFS(AB:AB,$A:$A,EOMONTH($A2771,-1),$B:$B,$B2771)</f>
        <v>2829.4</v>
      </c>
      <c r="K2771" s="13">
        <v>0</v>
      </c>
      <c r="L2771" s="25">
        <v>0</v>
      </c>
      <c r="M2771" s="15">
        <v>0</v>
      </c>
      <c r="N2771" s="14">
        <v>0</v>
      </c>
      <c r="O2771" s="16">
        <v>0</v>
      </c>
      <c r="P2771" s="16">
        <v>0</v>
      </c>
      <c r="Q2771" s="16">
        <v>0</v>
      </c>
      <c r="R2771" s="16">
        <f>Q2771*16.876/100</f>
        <v>0</v>
      </c>
      <c r="S2771" s="17">
        <f t="shared" si="301"/>
        <v>0</v>
      </c>
      <c r="T2771" s="16">
        <v>0</v>
      </c>
      <c r="U2771" s="18">
        <f t="shared" si="302"/>
        <v>0</v>
      </c>
      <c r="V2771" s="18">
        <f t="shared" si="303"/>
        <v>0</v>
      </c>
      <c r="W2771" s="18">
        <f t="shared" si="304"/>
        <v>0</v>
      </c>
      <c r="X2771" s="27"/>
      <c r="Y2771" s="19">
        <f t="shared" si="305"/>
        <v>0</v>
      </c>
      <c r="Z2771" s="18">
        <f t="shared" si="306"/>
        <v>0</v>
      </c>
      <c r="AA2771" s="12">
        <v>327</v>
      </c>
      <c r="AB2771" s="12">
        <v>2829.4</v>
      </c>
      <c r="AC2771" s="28">
        <f>+I2771+Y2771-Z2771</f>
        <v>0</v>
      </c>
      <c r="AD2771" s="20">
        <f t="shared" si="307"/>
        <v>0</v>
      </c>
      <c r="AE2771">
        <v>0</v>
      </c>
    </row>
    <row r="2772" spans="1:31" x14ac:dyDescent="0.25">
      <c r="A2772" s="59">
        <v>45138</v>
      </c>
      <c r="B2772" s="60" t="s">
        <v>766</v>
      </c>
      <c r="C2772" s="60" t="s">
        <v>28</v>
      </c>
      <c r="D2772" s="60" t="s">
        <v>29</v>
      </c>
      <c r="E2772" s="60" t="s">
        <v>30</v>
      </c>
      <c r="F2772" s="10"/>
      <c r="G2772" s="10"/>
      <c r="H2772" s="11"/>
      <c r="I2772" s="63">
        <f>ROUND(SUMIFS(AC:AC,$A:$A,EOMONTH($A2772,-1),$B:$B,$B2772),2)</f>
        <v>0</v>
      </c>
      <c r="J2772" s="11"/>
      <c r="K2772" s="13"/>
      <c r="L2772" s="25"/>
      <c r="M2772" s="15"/>
      <c r="N2772" s="14"/>
      <c r="O2772" s="16"/>
      <c r="P2772" s="16"/>
      <c r="Q2772" s="16"/>
      <c r="R2772" s="16"/>
      <c r="S2772" s="17">
        <f t="shared" si="301"/>
        <v>0</v>
      </c>
      <c r="T2772" s="16"/>
      <c r="U2772" s="18">
        <f t="shared" si="302"/>
        <v>0</v>
      </c>
      <c r="V2772" s="18">
        <f t="shared" si="303"/>
        <v>0</v>
      </c>
      <c r="W2772" s="18">
        <f t="shared" si="304"/>
        <v>0</v>
      </c>
      <c r="X2772" s="27"/>
      <c r="Y2772" s="19">
        <f t="shared" si="305"/>
        <v>0</v>
      </c>
      <c r="Z2772" s="18">
        <f t="shared" si="306"/>
        <v>0</v>
      </c>
      <c r="AA2772" s="12"/>
      <c r="AB2772" s="12"/>
      <c r="AC2772" s="28">
        <f>+I2772+Y2772-Z2772</f>
        <v>0</v>
      </c>
      <c r="AD2772" s="20">
        <f t="shared" si="307"/>
        <v>0</v>
      </c>
      <c r="AE2772">
        <v>0</v>
      </c>
    </row>
    <row r="2773" spans="1:31" x14ac:dyDescent="0.25">
      <c r="A2773" s="9">
        <v>45138</v>
      </c>
      <c r="B2773" s="10" t="s">
        <v>767</v>
      </c>
      <c r="C2773" s="10" t="s">
        <v>28</v>
      </c>
      <c r="D2773" s="10" t="s">
        <v>29</v>
      </c>
      <c r="E2773" s="10" t="s">
        <v>30</v>
      </c>
      <c r="F2773" s="10"/>
      <c r="G2773" s="10">
        <v>0</v>
      </c>
      <c r="H2773" s="11">
        <f>SUMIFS(AA:AA,$A:$A,EOMONTH($A2773,-1),$B:$B,$B2773)</f>
        <v>335</v>
      </c>
      <c r="I2773" s="63">
        <f>ROUND(SUMIFS(AC:AC,$A:$A,EOMONTH($A2773,-1),$B:$B,$B2773),2)</f>
        <v>0</v>
      </c>
      <c r="J2773" s="11">
        <f>SUMIFS(AB:AB,$A:$A,EOMONTH($A2773,-1),$B:$B,$B2773)</f>
        <v>2861.82</v>
      </c>
      <c r="K2773" s="13">
        <v>0</v>
      </c>
      <c r="L2773" s="25">
        <v>0</v>
      </c>
      <c r="M2773" s="15">
        <v>0</v>
      </c>
      <c r="N2773" s="14">
        <v>0</v>
      </c>
      <c r="O2773" s="16">
        <v>0</v>
      </c>
      <c r="P2773" s="16">
        <v>0</v>
      </c>
      <c r="Q2773" s="16">
        <v>0</v>
      </c>
      <c r="R2773" s="16">
        <f>Q2773*16.876/100</f>
        <v>0</v>
      </c>
      <c r="S2773" s="17">
        <f t="shared" si="301"/>
        <v>0</v>
      </c>
      <c r="T2773" s="16">
        <v>0</v>
      </c>
      <c r="U2773" s="18">
        <f t="shared" si="302"/>
        <v>0</v>
      </c>
      <c r="V2773" s="18">
        <f t="shared" si="303"/>
        <v>0</v>
      </c>
      <c r="W2773" s="18">
        <f t="shared" si="304"/>
        <v>0</v>
      </c>
      <c r="X2773" s="27"/>
      <c r="Y2773" s="19">
        <f t="shared" si="305"/>
        <v>0</v>
      </c>
      <c r="Z2773" s="18">
        <f t="shared" si="306"/>
        <v>0</v>
      </c>
      <c r="AA2773" s="12">
        <v>335</v>
      </c>
      <c r="AB2773" s="12">
        <v>2861.82</v>
      </c>
      <c r="AC2773" s="28">
        <f>+I2773+Y2773-Z2773</f>
        <v>0</v>
      </c>
      <c r="AD2773" s="20">
        <f t="shared" si="307"/>
        <v>0</v>
      </c>
      <c r="AE2773">
        <v>0</v>
      </c>
    </row>
    <row r="2774" spans="1:31" x14ac:dyDescent="0.25">
      <c r="A2774" s="9">
        <v>45138</v>
      </c>
      <c r="B2774" s="10" t="s">
        <v>768</v>
      </c>
      <c r="C2774" s="10" t="s">
        <v>28</v>
      </c>
      <c r="D2774" s="10" t="s">
        <v>29</v>
      </c>
      <c r="E2774" s="10" t="s">
        <v>30</v>
      </c>
      <c r="F2774" s="10"/>
      <c r="G2774" s="10">
        <v>0</v>
      </c>
      <c r="H2774" s="11">
        <f>SUMIFS(AA:AA,$A:$A,EOMONTH($A2774,-1),$B:$B,$B2774)</f>
        <v>150</v>
      </c>
      <c r="I2774" s="63">
        <f>ROUND(SUMIFS(AC:AC,$A:$A,EOMONTH($A2774,-1),$B:$B,$B2774),2)</f>
        <v>0</v>
      </c>
      <c r="J2774" s="11">
        <f>SUMIFS(AB:AB,$A:$A,EOMONTH($A2774,-1),$B:$B,$B2774)</f>
        <v>1284.25</v>
      </c>
      <c r="K2774" s="13">
        <v>0</v>
      </c>
      <c r="L2774" s="25">
        <v>0</v>
      </c>
      <c r="M2774" s="15">
        <v>0</v>
      </c>
      <c r="N2774" s="14">
        <v>0</v>
      </c>
      <c r="O2774" s="16">
        <v>0</v>
      </c>
      <c r="P2774" s="16">
        <v>0</v>
      </c>
      <c r="Q2774" s="16">
        <v>0</v>
      </c>
      <c r="R2774" s="16">
        <f>Q2774*16.876/100</f>
        <v>0</v>
      </c>
      <c r="S2774" s="17">
        <f t="shared" si="301"/>
        <v>0</v>
      </c>
      <c r="T2774" s="16">
        <v>0</v>
      </c>
      <c r="U2774" s="18">
        <f t="shared" si="302"/>
        <v>0</v>
      </c>
      <c r="V2774" s="18">
        <f t="shared" si="303"/>
        <v>0</v>
      </c>
      <c r="W2774" s="18">
        <f t="shared" si="304"/>
        <v>0</v>
      </c>
      <c r="X2774" s="27"/>
      <c r="Y2774" s="19">
        <f t="shared" si="305"/>
        <v>0</v>
      </c>
      <c r="Z2774" s="18">
        <f t="shared" si="306"/>
        <v>0</v>
      </c>
      <c r="AA2774" s="12">
        <v>150</v>
      </c>
      <c r="AB2774" s="12">
        <v>1284.25</v>
      </c>
      <c r="AC2774" s="28">
        <f>+I2774+Y2774-Z2774</f>
        <v>0</v>
      </c>
      <c r="AD2774" s="20">
        <f t="shared" si="307"/>
        <v>0</v>
      </c>
      <c r="AE2774">
        <v>0</v>
      </c>
    </row>
    <row r="2775" spans="1:31" x14ac:dyDescent="0.25">
      <c r="A2775" s="9">
        <v>45138</v>
      </c>
      <c r="B2775" s="10" t="s">
        <v>769</v>
      </c>
      <c r="C2775" s="10" t="s">
        <v>770</v>
      </c>
      <c r="D2775" s="10" t="s">
        <v>40</v>
      </c>
      <c r="E2775" s="10" t="s">
        <v>539</v>
      </c>
      <c r="F2775" s="10"/>
      <c r="G2775" s="10">
        <v>0</v>
      </c>
      <c r="H2775" s="11">
        <f>SUMIFS(AA:AA,$A:$A,EOMONTH($A2775,-1),$B:$B,$B2775)</f>
        <v>312.2</v>
      </c>
      <c r="I2775" s="63">
        <f>ROUND(SUMIFS(AC:AC,$A:$A,EOMONTH($A2775,-1),$B:$B,$B2775),2)</f>
        <v>0</v>
      </c>
      <c r="J2775" s="11">
        <f>SUMIFS(AB:AB,$A:$A,EOMONTH($A2775,-1),$B:$B,$B2775)</f>
        <v>52449.599999999999</v>
      </c>
      <c r="K2775" s="13">
        <v>0</v>
      </c>
      <c r="L2775" s="25">
        <v>0</v>
      </c>
      <c r="M2775" s="15">
        <v>0</v>
      </c>
      <c r="N2775" s="14">
        <v>0</v>
      </c>
      <c r="O2775" s="16">
        <v>0</v>
      </c>
      <c r="P2775" s="16">
        <v>0</v>
      </c>
      <c r="Q2775" s="16">
        <v>0</v>
      </c>
      <c r="R2775" s="16">
        <f>Q2775*16.876/100</f>
        <v>0</v>
      </c>
      <c r="S2775" s="17">
        <f t="shared" si="301"/>
        <v>0</v>
      </c>
      <c r="T2775" s="16">
        <v>0</v>
      </c>
      <c r="U2775" s="18">
        <f t="shared" si="302"/>
        <v>0</v>
      </c>
      <c r="V2775" s="18">
        <f t="shared" si="303"/>
        <v>0</v>
      </c>
      <c r="W2775" s="18">
        <f t="shared" si="304"/>
        <v>0</v>
      </c>
      <c r="X2775" s="27"/>
      <c r="Y2775" s="19">
        <f t="shared" si="305"/>
        <v>0</v>
      </c>
      <c r="Z2775" s="18">
        <f t="shared" si="306"/>
        <v>0</v>
      </c>
      <c r="AA2775" s="12">
        <v>312.2</v>
      </c>
      <c r="AB2775" s="12">
        <v>52449.599999999999</v>
      </c>
      <c r="AC2775" s="28">
        <f>+I2775+Y2775-Z2775</f>
        <v>0</v>
      </c>
      <c r="AD2775" s="20">
        <f t="shared" si="307"/>
        <v>0</v>
      </c>
      <c r="AE2775">
        <v>0</v>
      </c>
    </row>
    <row r="2776" spans="1:31" x14ac:dyDescent="0.25">
      <c r="A2776" s="59">
        <v>45138</v>
      </c>
      <c r="B2776" s="60" t="s">
        <v>737</v>
      </c>
      <c r="C2776" s="60" t="s">
        <v>28</v>
      </c>
      <c r="D2776" s="60" t="s">
        <v>29</v>
      </c>
      <c r="E2776" s="60" t="s">
        <v>30</v>
      </c>
      <c r="F2776" s="10"/>
      <c r="G2776" s="10"/>
      <c r="H2776" s="11"/>
      <c r="I2776" s="63">
        <f>ROUND(SUMIFS(AC:AC,$A:$A,EOMONTH($A2776,-1),$B:$B,$B2776),2)</f>
        <v>0</v>
      </c>
      <c r="J2776" s="11"/>
      <c r="K2776" s="13"/>
      <c r="L2776" s="25"/>
      <c r="M2776" s="15"/>
      <c r="N2776" s="14"/>
      <c r="O2776" s="16"/>
      <c r="P2776" s="16"/>
      <c r="Q2776" s="16"/>
      <c r="R2776" s="16"/>
      <c r="S2776" s="17">
        <f t="shared" si="301"/>
        <v>0</v>
      </c>
      <c r="T2776" s="16"/>
      <c r="U2776" s="18">
        <f t="shared" si="302"/>
        <v>0</v>
      </c>
      <c r="V2776" s="18">
        <f t="shared" si="303"/>
        <v>0</v>
      </c>
      <c r="W2776" s="18">
        <f t="shared" si="304"/>
        <v>0</v>
      </c>
      <c r="X2776" s="27"/>
      <c r="Y2776" s="19">
        <f t="shared" si="305"/>
        <v>0</v>
      </c>
      <c r="Z2776" s="18">
        <f t="shared" si="306"/>
        <v>0</v>
      </c>
      <c r="AA2776" s="12"/>
      <c r="AB2776" s="12"/>
      <c r="AC2776" s="28">
        <f>+I2776+Y2776-Z2776</f>
        <v>0</v>
      </c>
      <c r="AD2776" s="20">
        <f t="shared" si="307"/>
        <v>0</v>
      </c>
      <c r="AE2776">
        <v>0</v>
      </c>
    </row>
    <row r="2777" spans="1:31" x14ac:dyDescent="0.25">
      <c r="A2777" s="59">
        <v>45138</v>
      </c>
      <c r="B2777" s="60" t="s">
        <v>738</v>
      </c>
      <c r="C2777" s="60" t="s">
        <v>28</v>
      </c>
      <c r="D2777" s="60" t="s">
        <v>29</v>
      </c>
      <c r="E2777" s="60" t="s">
        <v>30</v>
      </c>
      <c r="F2777" s="10"/>
      <c r="G2777" s="10"/>
      <c r="H2777" s="11"/>
      <c r="I2777" s="63">
        <f>ROUND(SUMIFS(AC:AC,$A:$A,EOMONTH($A2777,-1),$B:$B,$B2777),2)</f>
        <v>0</v>
      </c>
      <c r="J2777" s="11"/>
      <c r="K2777" s="13"/>
      <c r="L2777" s="25"/>
      <c r="M2777" s="15"/>
      <c r="N2777" s="14"/>
      <c r="O2777" s="16"/>
      <c r="P2777" s="16"/>
      <c r="Q2777" s="16"/>
      <c r="R2777" s="16"/>
      <c r="S2777" s="17">
        <f t="shared" si="301"/>
        <v>0</v>
      </c>
      <c r="T2777" s="16"/>
      <c r="U2777" s="18">
        <f t="shared" si="302"/>
        <v>0</v>
      </c>
      <c r="V2777" s="18">
        <f t="shared" si="303"/>
        <v>0</v>
      </c>
      <c r="W2777" s="18">
        <f t="shared" si="304"/>
        <v>0</v>
      </c>
      <c r="X2777" s="27"/>
      <c r="Y2777" s="19">
        <f t="shared" si="305"/>
        <v>0</v>
      </c>
      <c r="Z2777" s="18">
        <f t="shared" si="306"/>
        <v>0</v>
      </c>
      <c r="AA2777" s="12"/>
      <c r="AB2777" s="12"/>
      <c r="AC2777" s="28">
        <f>+I2777+Y2777-Z2777</f>
        <v>0</v>
      </c>
      <c r="AD2777" s="20">
        <f t="shared" si="307"/>
        <v>0</v>
      </c>
      <c r="AE2777">
        <v>0</v>
      </c>
    </row>
    <row r="2778" spans="1:31" x14ac:dyDescent="0.25">
      <c r="A2778" s="9">
        <v>45138</v>
      </c>
      <c r="B2778" s="10" t="s">
        <v>692</v>
      </c>
      <c r="C2778" s="10" t="s">
        <v>693</v>
      </c>
      <c r="D2778" s="10" t="s">
        <v>29</v>
      </c>
      <c r="E2778" s="10" t="s">
        <v>30</v>
      </c>
      <c r="F2778" s="10"/>
      <c r="G2778" s="10">
        <v>0</v>
      </c>
      <c r="H2778" s="11">
        <f>SUMIFS(AA:AA,$A:$A,EOMONTH($A2778,-1),$B:$B,$B2778)</f>
        <v>12000</v>
      </c>
      <c r="I2778" s="63">
        <f>ROUND(SUMIFS(AC:AC,$A:$A,EOMONTH($A2778,-1),$B:$B,$B2778),2)</f>
        <v>541.79</v>
      </c>
      <c r="J2778" s="11">
        <f>SUMIFS(AB:AB,$A:$A,EOMONTH($A2778,-1),$B:$B,$B2778)</f>
        <v>16200</v>
      </c>
      <c r="K2778" s="13">
        <v>0</v>
      </c>
      <c r="L2778" s="25">
        <v>0</v>
      </c>
      <c r="M2778" s="15">
        <v>0</v>
      </c>
      <c r="N2778" s="14">
        <v>0</v>
      </c>
      <c r="O2778" s="16">
        <v>0</v>
      </c>
      <c r="P2778" s="16">
        <v>0</v>
      </c>
      <c r="Q2778" s="16">
        <v>0</v>
      </c>
      <c r="R2778" s="16">
        <f>Q2778*16.876/100</f>
        <v>0</v>
      </c>
      <c r="S2778" s="17">
        <f t="shared" si="301"/>
        <v>0</v>
      </c>
      <c r="T2778" s="16">
        <v>0</v>
      </c>
      <c r="U2778" s="18">
        <f t="shared" si="302"/>
        <v>0</v>
      </c>
      <c r="V2778" s="18">
        <f t="shared" si="303"/>
        <v>0</v>
      </c>
      <c r="W2778" s="18">
        <f t="shared" si="304"/>
        <v>0</v>
      </c>
      <c r="X2778" s="27"/>
      <c r="Y2778" s="19">
        <f t="shared" si="305"/>
        <v>0</v>
      </c>
      <c r="Z2778" s="18">
        <f t="shared" si="306"/>
        <v>0</v>
      </c>
      <c r="AA2778" s="12">
        <v>12000</v>
      </c>
      <c r="AB2778" s="12">
        <v>16200</v>
      </c>
      <c r="AC2778" s="28">
        <f>+I2778+Y2778-Z2778</f>
        <v>541.79</v>
      </c>
      <c r="AD2778" s="20">
        <f t="shared" si="307"/>
        <v>0</v>
      </c>
      <c r="AE2778">
        <v>0</v>
      </c>
    </row>
    <row r="2779" spans="1:31" x14ac:dyDescent="0.25">
      <c r="A2779" s="9">
        <v>45138</v>
      </c>
      <c r="B2779" s="10" t="s">
        <v>694</v>
      </c>
      <c r="C2779" s="10" t="s">
        <v>554</v>
      </c>
      <c r="D2779" s="10" t="s">
        <v>29</v>
      </c>
      <c r="E2779" s="10" t="s">
        <v>30</v>
      </c>
      <c r="F2779" s="10"/>
      <c r="G2779" s="10">
        <v>0</v>
      </c>
      <c r="H2779" s="11">
        <f>SUMIFS(AA:AA,$A:$A,EOMONTH($A2779,-1),$B:$B,$B2779)</f>
        <v>146</v>
      </c>
      <c r="I2779" s="63">
        <f>ROUND(SUMIFS(AC:AC,$A:$A,EOMONTH($A2779,-1),$B:$B,$B2779),2)</f>
        <v>6.59</v>
      </c>
      <c r="J2779" s="11">
        <f>SUMIFS(AB:AB,$A:$A,EOMONTH($A2779,-1),$B:$B,$B2779)</f>
        <v>57220</v>
      </c>
      <c r="K2779" s="13">
        <v>0</v>
      </c>
      <c r="L2779" s="25">
        <v>0</v>
      </c>
      <c r="M2779" s="15">
        <v>0</v>
      </c>
      <c r="N2779" s="14">
        <v>0</v>
      </c>
      <c r="O2779" s="16">
        <v>0</v>
      </c>
      <c r="P2779" s="16">
        <v>0</v>
      </c>
      <c r="Q2779" s="16">
        <v>0</v>
      </c>
      <c r="R2779" s="16">
        <f>Q2779*16.876/100</f>
        <v>0</v>
      </c>
      <c r="S2779" s="17">
        <f t="shared" si="301"/>
        <v>0</v>
      </c>
      <c r="T2779" s="16">
        <v>0</v>
      </c>
      <c r="U2779" s="18">
        <f t="shared" si="302"/>
        <v>0</v>
      </c>
      <c r="V2779" s="18">
        <f t="shared" si="303"/>
        <v>0</v>
      </c>
      <c r="W2779" s="18">
        <f t="shared" si="304"/>
        <v>0</v>
      </c>
      <c r="X2779" s="27"/>
      <c r="Y2779" s="19">
        <f t="shared" si="305"/>
        <v>0</v>
      </c>
      <c r="Z2779" s="18">
        <f t="shared" si="306"/>
        <v>0</v>
      </c>
      <c r="AA2779" s="12">
        <v>146</v>
      </c>
      <c r="AB2779" s="12">
        <v>57220</v>
      </c>
      <c r="AC2779" s="28">
        <f>+I2779+Y2779-Z2779</f>
        <v>6.59</v>
      </c>
      <c r="AD2779" s="20">
        <f t="shared" si="307"/>
        <v>0</v>
      </c>
      <c r="AE2779">
        <v>0</v>
      </c>
    </row>
    <row r="2780" spans="1:31" x14ac:dyDescent="0.25">
      <c r="A2780" s="9">
        <v>45138</v>
      </c>
      <c r="B2780" s="10" t="s">
        <v>695</v>
      </c>
      <c r="C2780" s="10" t="s">
        <v>554</v>
      </c>
      <c r="D2780" s="10" t="s">
        <v>29</v>
      </c>
      <c r="E2780" s="10" t="s">
        <v>30</v>
      </c>
      <c r="F2780" s="10"/>
      <c r="G2780" s="10">
        <v>0</v>
      </c>
      <c r="H2780" s="11">
        <f>SUMIFS(AA:AA,$A:$A,EOMONTH($A2780,-1),$B:$B,$B2780)</f>
        <v>1700</v>
      </c>
      <c r="I2780" s="63">
        <f>ROUND(SUMIFS(AC:AC,$A:$A,EOMONTH($A2780,-1),$B:$B,$B2780),2)</f>
        <v>76.75</v>
      </c>
      <c r="J2780" s="11">
        <f>SUMIFS(AB:AB,$A:$A,EOMONTH($A2780,-1),$B:$B,$B2780)</f>
        <v>2890</v>
      </c>
      <c r="K2780" s="13">
        <v>0</v>
      </c>
      <c r="L2780" s="25">
        <v>0</v>
      </c>
      <c r="M2780" s="15">
        <v>0</v>
      </c>
      <c r="N2780" s="14">
        <v>0</v>
      </c>
      <c r="O2780" s="16">
        <v>0</v>
      </c>
      <c r="P2780" s="16">
        <v>0</v>
      </c>
      <c r="Q2780" s="16">
        <v>0</v>
      </c>
      <c r="R2780" s="16">
        <f>Q2780*16.876/100</f>
        <v>0</v>
      </c>
      <c r="S2780" s="17">
        <f t="shared" si="301"/>
        <v>0</v>
      </c>
      <c r="T2780" s="16">
        <v>0</v>
      </c>
      <c r="U2780" s="18">
        <f t="shared" si="302"/>
        <v>0</v>
      </c>
      <c r="V2780" s="18">
        <f t="shared" si="303"/>
        <v>0</v>
      </c>
      <c r="W2780" s="18">
        <f t="shared" si="304"/>
        <v>0</v>
      </c>
      <c r="X2780" s="27"/>
      <c r="Y2780" s="19">
        <f t="shared" si="305"/>
        <v>0</v>
      </c>
      <c r="Z2780" s="18">
        <f t="shared" si="306"/>
        <v>0</v>
      </c>
      <c r="AA2780" s="12">
        <v>1700</v>
      </c>
      <c r="AB2780" s="12">
        <v>2890</v>
      </c>
      <c r="AC2780" s="28">
        <f>+I2780+Y2780-Z2780</f>
        <v>76.75</v>
      </c>
      <c r="AD2780" s="20">
        <f t="shared" si="307"/>
        <v>0</v>
      </c>
      <c r="AE2780">
        <v>0</v>
      </c>
    </row>
    <row r="2781" spans="1:31" x14ac:dyDescent="0.25">
      <c r="A2781" s="9">
        <v>45138</v>
      </c>
      <c r="B2781" s="10" t="s">
        <v>696</v>
      </c>
      <c r="C2781" s="10" t="s">
        <v>554</v>
      </c>
      <c r="D2781" s="10" t="s">
        <v>29</v>
      </c>
      <c r="E2781" s="10" t="s">
        <v>30</v>
      </c>
      <c r="F2781" s="10"/>
      <c r="G2781" s="10">
        <v>0</v>
      </c>
      <c r="H2781" s="11">
        <f>SUMIFS(AA:AA,$A:$A,EOMONTH($A2781,-1),$B:$B,$B2781)</f>
        <v>5000</v>
      </c>
      <c r="I2781" s="63">
        <f>ROUND(SUMIFS(AC:AC,$A:$A,EOMONTH($A2781,-1),$B:$B,$B2781),2)</f>
        <v>225.75</v>
      </c>
      <c r="J2781" s="11">
        <f>SUMIFS(AB:AB,$A:$A,EOMONTH($A2781,-1),$B:$B,$B2781)</f>
        <v>750</v>
      </c>
      <c r="K2781" s="13">
        <v>0</v>
      </c>
      <c r="L2781" s="25">
        <v>0</v>
      </c>
      <c r="M2781" s="15">
        <v>0</v>
      </c>
      <c r="N2781" s="14">
        <v>0</v>
      </c>
      <c r="O2781" s="16">
        <v>0</v>
      </c>
      <c r="P2781" s="16">
        <v>0</v>
      </c>
      <c r="Q2781" s="16">
        <v>0</v>
      </c>
      <c r="R2781" s="16">
        <f>Q2781*16.876/100</f>
        <v>0</v>
      </c>
      <c r="S2781" s="17">
        <f t="shared" si="301"/>
        <v>0</v>
      </c>
      <c r="T2781" s="16">
        <v>0</v>
      </c>
      <c r="U2781" s="18">
        <f t="shared" si="302"/>
        <v>0</v>
      </c>
      <c r="V2781" s="18">
        <f t="shared" si="303"/>
        <v>0</v>
      </c>
      <c r="W2781" s="18">
        <f t="shared" si="304"/>
        <v>0</v>
      </c>
      <c r="X2781" s="27"/>
      <c r="Y2781" s="19">
        <f t="shared" si="305"/>
        <v>0</v>
      </c>
      <c r="Z2781" s="18">
        <f t="shared" si="306"/>
        <v>0</v>
      </c>
      <c r="AA2781" s="12">
        <v>5000</v>
      </c>
      <c r="AB2781" s="12">
        <v>750</v>
      </c>
      <c r="AC2781" s="28">
        <f>+I2781+Y2781-Z2781</f>
        <v>225.75</v>
      </c>
      <c r="AD2781" s="20">
        <f t="shared" si="307"/>
        <v>0</v>
      </c>
      <c r="AE2781">
        <v>0</v>
      </c>
    </row>
    <row r="2782" spans="1:31" x14ac:dyDescent="0.25">
      <c r="A2782" s="9">
        <v>45138</v>
      </c>
      <c r="B2782" s="10" t="s">
        <v>697</v>
      </c>
      <c r="C2782" s="10" t="s">
        <v>287</v>
      </c>
      <c r="D2782" s="10" t="s">
        <v>29</v>
      </c>
      <c r="E2782" s="10" t="s">
        <v>30</v>
      </c>
      <c r="F2782" s="10"/>
      <c r="G2782" s="10">
        <v>0</v>
      </c>
      <c r="H2782" s="11">
        <f>SUMIFS(AA:AA,$A:$A,EOMONTH($A2782,-1),$B:$B,$B2782)</f>
        <v>28178</v>
      </c>
      <c r="I2782" s="63">
        <f>ROUND(SUMIFS(AC:AC,$A:$A,EOMONTH($A2782,-1),$B:$B,$B2782),2)</f>
        <v>0</v>
      </c>
      <c r="J2782" s="11">
        <f>SUMIFS(AB:AB,$A:$A,EOMONTH($A2782,-1),$B:$B,$B2782)</f>
        <v>25905.55</v>
      </c>
      <c r="K2782" s="13">
        <v>0</v>
      </c>
      <c r="L2782" s="25">
        <v>0</v>
      </c>
      <c r="M2782" s="15">
        <v>0</v>
      </c>
      <c r="N2782" s="14">
        <v>0</v>
      </c>
      <c r="O2782" s="16">
        <v>0</v>
      </c>
      <c r="P2782" s="16">
        <v>0</v>
      </c>
      <c r="Q2782" s="16">
        <v>6260</v>
      </c>
      <c r="R2782" s="16">
        <f>Q2782*16.876/100</f>
        <v>1056.4376000000002</v>
      </c>
      <c r="S2782" s="17">
        <f t="shared" si="301"/>
        <v>7316.4376000000002</v>
      </c>
      <c r="T2782" s="16">
        <v>5759.2</v>
      </c>
      <c r="U2782" s="18">
        <f t="shared" si="302"/>
        <v>0</v>
      </c>
      <c r="V2782" s="18">
        <f t="shared" si="303"/>
        <v>0</v>
      </c>
      <c r="W2782" s="18">
        <f t="shared" si="304"/>
        <v>0</v>
      </c>
      <c r="X2782" s="27"/>
      <c r="Y2782" s="19">
        <f t="shared" si="305"/>
        <v>0</v>
      </c>
      <c r="Z2782" s="18">
        <f t="shared" si="306"/>
        <v>0</v>
      </c>
      <c r="AA2782" s="12">
        <v>21918</v>
      </c>
      <c r="AB2782" s="12">
        <v>20150.41</v>
      </c>
      <c r="AC2782" s="28">
        <f>+I2782+Y2782-Z2782</f>
        <v>0</v>
      </c>
      <c r="AD2782" s="20">
        <f t="shared" si="307"/>
        <v>0</v>
      </c>
      <c r="AE2782">
        <v>0</v>
      </c>
    </row>
    <row r="2783" spans="1:31" x14ac:dyDescent="0.25">
      <c r="A2783" s="9">
        <v>45138</v>
      </c>
      <c r="B2783" s="10" t="s">
        <v>698</v>
      </c>
      <c r="C2783" s="10" t="s">
        <v>28</v>
      </c>
      <c r="D2783" s="10" t="s">
        <v>29</v>
      </c>
      <c r="E2783" s="10" t="s">
        <v>30</v>
      </c>
      <c r="F2783" s="10"/>
      <c r="G2783" s="10">
        <v>0</v>
      </c>
      <c r="H2783" s="11">
        <f>SUMIFS(AA:AA,$A:$A,EOMONTH($A2783,-1),$B:$B,$B2783)</f>
        <v>18474.02</v>
      </c>
      <c r="I2783" s="63">
        <f>ROUND(SUMIFS(AC:AC,$A:$A,EOMONTH($A2783,-1),$B:$B,$B2783),2)</f>
        <v>1502.07</v>
      </c>
      <c r="J2783" s="11">
        <f>SUMIFS(AB:AB,$A:$A,EOMONTH($A2783,-1),$B:$B,$B2783)</f>
        <v>43551.09</v>
      </c>
      <c r="K2783" s="13">
        <v>0</v>
      </c>
      <c r="L2783" s="25">
        <v>0</v>
      </c>
      <c r="M2783" s="15">
        <v>0</v>
      </c>
      <c r="N2783" s="14">
        <v>0</v>
      </c>
      <c r="O2783" s="16">
        <v>0</v>
      </c>
      <c r="P2783" s="16">
        <v>0</v>
      </c>
      <c r="Q2783" s="16">
        <v>0</v>
      </c>
      <c r="R2783" s="16">
        <f>Q2783*16.876/100</f>
        <v>0</v>
      </c>
      <c r="S2783" s="17">
        <f t="shared" si="301"/>
        <v>0</v>
      </c>
      <c r="T2783" s="16">
        <v>0</v>
      </c>
      <c r="U2783" s="18">
        <f t="shared" si="302"/>
        <v>0</v>
      </c>
      <c r="V2783" s="18">
        <f t="shared" si="303"/>
        <v>0</v>
      </c>
      <c r="W2783" s="18">
        <f t="shared" si="304"/>
        <v>0</v>
      </c>
      <c r="X2783" s="27"/>
      <c r="Y2783" s="19">
        <f t="shared" si="305"/>
        <v>0</v>
      </c>
      <c r="Z2783" s="18">
        <f t="shared" si="306"/>
        <v>0</v>
      </c>
      <c r="AA2783" s="12">
        <v>18474.02</v>
      </c>
      <c r="AB2783" s="12">
        <v>43551.09</v>
      </c>
      <c r="AC2783" s="28">
        <f>+I2783+Y2783-Z2783</f>
        <v>1502.07</v>
      </c>
      <c r="AD2783" s="20">
        <f t="shared" si="307"/>
        <v>0</v>
      </c>
      <c r="AE2783">
        <v>0</v>
      </c>
    </row>
    <row r="2784" spans="1:31" x14ac:dyDescent="0.25">
      <c r="A2784" s="9">
        <v>45138</v>
      </c>
      <c r="B2784" s="10" t="s">
        <v>771</v>
      </c>
      <c r="C2784" s="10" t="s">
        <v>28</v>
      </c>
      <c r="D2784" s="10" t="s">
        <v>29</v>
      </c>
      <c r="E2784" s="10" t="s">
        <v>30</v>
      </c>
      <c r="F2784" s="10"/>
      <c r="G2784" s="10">
        <v>0</v>
      </c>
      <c r="H2784" s="11">
        <f>SUMIFS(AA:AA,$A:$A,EOMONTH($A2784,-1),$B:$B,$B2784)</f>
        <v>1563</v>
      </c>
      <c r="I2784" s="63">
        <f>ROUND(SUMIFS(AC:AC,$A:$A,EOMONTH($A2784,-1),$B:$B,$B2784),2)</f>
        <v>0</v>
      </c>
      <c r="J2784" s="11">
        <f>SUMIFS(AB:AB,$A:$A,EOMONTH($A2784,-1),$B:$B,$B2784)</f>
        <v>14003.69</v>
      </c>
      <c r="K2784" s="13">
        <v>0</v>
      </c>
      <c r="L2784" s="25">
        <v>0</v>
      </c>
      <c r="M2784" s="15">
        <v>0</v>
      </c>
      <c r="N2784" s="14">
        <v>0</v>
      </c>
      <c r="O2784" s="16">
        <v>0</v>
      </c>
      <c r="P2784" s="16">
        <v>0</v>
      </c>
      <c r="Q2784" s="16">
        <v>648</v>
      </c>
      <c r="R2784" s="16">
        <f>Q2784*16.876/100</f>
        <v>109.35648</v>
      </c>
      <c r="S2784" s="17">
        <f t="shared" si="301"/>
        <v>757.35648000000003</v>
      </c>
      <c r="T2784" s="16">
        <v>5806.08</v>
      </c>
      <c r="U2784" s="18">
        <f t="shared" si="302"/>
        <v>0</v>
      </c>
      <c r="V2784" s="18">
        <f t="shared" si="303"/>
        <v>0</v>
      </c>
      <c r="W2784" s="18">
        <f t="shared" si="304"/>
        <v>0</v>
      </c>
      <c r="X2784" s="27"/>
      <c r="Y2784" s="19">
        <f t="shared" si="305"/>
        <v>0</v>
      </c>
      <c r="Z2784" s="18">
        <f t="shared" si="306"/>
        <v>0</v>
      </c>
      <c r="AA2784" s="12">
        <v>915</v>
      </c>
      <c r="AB2784" s="12">
        <v>8197.94</v>
      </c>
      <c r="AC2784" s="28">
        <f>+I2784+Y2784-Z2784</f>
        <v>0</v>
      </c>
      <c r="AD2784" s="20">
        <f t="shared" si="307"/>
        <v>0</v>
      </c>
      <c r="AE2784">
        <v>0</v>
      </c>
    </row>
    <row r="2785" spans="1:31" x14ac:dyDescent="0.25">
      <c r="A2785" s="9">
        <v>45138</v>
      </c>
      <c r="B2785" s="10" t="s">
        <v>772</v>
      </c>
      <c r="C2785" s="10" t="s">
        <v>28</v>
      </c>
      <c r="D2785" s="10" t="s">
        <v>29</v>
      </c>
      <c r="E2785" s="10" t="s">
        <v>30</v>
      </c>
      <c r="F2785" s="10"/>
      <c r="G2785" s="10">
        <v>0</v>
      </c>
      <c r="H2785" s="11">
        <f>SUMIFS(AA:AA,$A:$A,EOMONTH($A2785,-1),$B:$B,$B2785)</f>
        <v>3840</v>
      </c>
      <c r="I2785" s="63">
        <f>ROUND(SUMIFS(AC:AC,$A:$A,EOMONTH($A2785,-1),$B:$B,$B2785),2)</f>
        <v>0</v>
      </c>
      <c r="J2785" s="11">
        <f>SUMIFS(AB:AB,$A:$A,EOMONTH($A2785,-1),$B:$B,$B2785)</f>
        <v>49411.07</v>
      </c>
      <c r="K2785" s="13">
        <v>0</v>
      </c>
      <c r="L2785" s="25">
        <v>0</v>
      </c>
      <c r="M2785" s="15">
        <v>635</v>
      </c>
      <c r="N2785" s="14">
        <v>6808.46</v>
      </c>
      <c r="O2785" s="16">
        <v>0</v>
      </c>
      <c r="P2785" s="16">
        <v>0</v>
      </c>
      <c r="Q2785" s="16">
        <v>0</v>
      </c>
      <c r="R2785" s="16">
        <f>Q2785*16.876/100</f>
        <v>0</v>
      </c>
      <c r="S2785" s="17">
        <f t="shared" si="301"/>
        <v>0</v>
      </c>
      <c r="T2785" s="16">
        <v>0</v>
      </c>
      <c r="U2785" s="18">
        <f t="shared" si="302"/>
        <v>0</v>
      </c>
      <c r="V2785" s="18">
        <f t="shared" si="303"/>
        <v>0</v>
      </c>
      <c r="W2785" s="18">
        <f t="shared" si="304"/>
        <v>0</v>
      </c>
      <c r="X2785" s="27"/>
      <c r="Y2785" s="19">
        <f t="shared" si="305"/>
        <v>0</v>
      </c>
      <c r="Z2785" s="18">
        <f t="shared" si="306"/>
        <v>0</v>
      </c>
      <c r="AA2785" s="12">
        <v>4475</v>
      </c>
      <c r="AB2785" s="12">
        <v>56219.53</v>
      </c>
      <c r="AC2785" s="28">
        <f>+I2785+Y2785-Z2785</f>
        <v>0</v>
      </c>
      <c r="AD2785" s="20">
        <f t="shared" si="307"/>
        <v>0</v>
      </c>
      <c r="AE2785">
        <v>0</v>
      </c>
    </row>
    <row r="2786" spans="1:31" x14ac:dyDescent="0.25">
      <c r="A2786" s="59">
        <v>45138</v>
      </c>
      <c r="B2786" s="60" t="s">
        <v>826</v>
      </c>
      <c r="C2786" s="60" t="s">
        <v>282</v>
      </c>
      <c r="D2786" s="60" t="s">
        <v>29</v>
      </c>
      <c r="E2786" s="60" t="s">
        <v>30</v>
      </c>
      <c r="F2786" s="10"/>
      <c r="G2786" s="10"/>
      <c r="H2786" s="11"/>
      <c r="I2786" s="63">
        <f>ROUND(SUMIFS(AC:AC,$A:$A,EOMONTH($A2786,-1),$B:$B,$B2786),2)</f>
        <v>0</v>
      </c>
      <c r="J2786" s="11"/>
      <c r="K2786" s="13"/>
      <c r="L2786" s="25"/>
      <c r="M2786" s="15"/>
      <c r="N2786" s="14"/>
      <c r="O2786" s="16"/>
      <c r="P2786" s="16"/>
      <c r="Q2786" s="16"/>
      <c r="R2786" s="16"/>
      <c r="S2786" s="17">
        <f t="shared" si="301"/>
        <v>0</v>
      </c>
      <c r="T2786" s="16"/>
      <c r="U2786" s="18">
        <f t="shared" si="302"/>
        <v>0</v>
      </c>
      <c r="V2786" s="18">
        <f t="shared" si="303"/>
        <v>0</v>
      </c>
      <c r="W2786" s="18">
        <f t="shared" si="304"/>
        <v>0</v>
      </c>
      <c r="X2786" s="27"/>
      <c r="Y2786" s="19">
        <f t="shared" si="305"/>
        <v>0</v>
      </c>
      <c r="Z2786" s="18">
        <f t="shared" si="306"/>
        <v>0</v>
      </c>
      <c r="AA2786" s="12"/>
      <c r="AB2786" s="12"/>
      <c r="AC2786" s="28">
        <f>+I2786+Y2786-Z2786</f>
        <v>0</v>
      </c>
      <c r="AD2786" s="20">
        <f t="shared" si="307"/>
        <v>0</v>
      </c>
      <c r="AE2786">
        <v>0</v>
      </c>
    </row>
    <row r="2787" spans="1:31" x14ac:dyDescent="0.25">
      <c r="A2787" s="59">
        <v>45138</v>
      </c>
      <c r="B2787" s="60" t="s">
        <v>773</v>
      </c>
      <c r="C2787" s="60" t="s">
        <v>108</v>
      </c>
      <c r="D2787" s="60" t="s">
        <v>29</v>
      </c>
      <c r="E2787" s="60" t="s">
        <v>30</v>
      </c>
      <c r="F2787" s="10"/>
      <c r="G2787" s="10"/>
      <c r="H2787" s="11"/>
      <c r="I2787" s="63">
        <f>ROUND(SUMIFS(AC:AC,$A:$A,EOMONTH($A2787,-1),$B:$B,$B2787),2)</f>
        <v>0</v>
      </c>
      <c r="J2787" s="11"/>
      <c r="K2787" s="13"/>
      <c r="L2787" s="25"/>
      <c r="M2787" s="15"/>
      <c r="N2787" s="14"/>
      <c r="O2787" s="16"/>
      <c r="P2787" s="16"/>
      <c r="Q2787" s="16"/>
      <c r="R2787" s="16"/>
      <c r="S2787" s="17">
        <f t="shared" si="301"/>
        <v>0</v>
      </c>
      <c r="T2787" s="16"/>
      <c r="U2787" s="18">
        <f t="shared" si="302"/>
        <v>0</v>
      </c>
      <c r="V2787" s="18">
        <f t="shared" si="303"/>
        <v>0</v>
      </c>
      <c r="W2787" s="18">
        <f t="shared" si="304"/>
        <v>0</v>
      </c>
      <c r="X2787" s="27"/>
      <c r="Y2787" s="19">
        <f t="shared" si="305"/>
        <v>0</v>
      </c>
      <c r="Z2787" s="18">
        <f t="shared" si="306"/>
        <v>0</v>
      </c>
      <c r="AA2787" s="12"/>
      <c r="AB2787" s="12"/>
      <c r="AC2787" s="28">
        <f>+I2787+Y2787-Z2787</f>
        <v>0</v>
      </c>
      <c r="AD2787" s="20">
        <f t="shared" si="307"/>
        <v>0</v>
      </c>
      <c r="AE2787">
        <v>0</v>
      </c>
    </row>
    <row r="2788" spans="1:31" x14ac:dyDescent="0.25">
      <c r="A2788" s="9">
        <v>45138</v>
      </c>
      <c r="B2788" s="10" t="s">
        <v>699</v>
      </c>
      <c r="C2788" s="10" t="s">
        <v>28</v>
      </c>
      <c r="D2788" s="10" t="s">
        <v>29</v>
      </c>
      <c r="E2788" s="10" t="s">
        <v>30</v>
      </c>
      <c r="F2788" s="10"/>
      <c r="G2788" s="10">
        <v>0</v>
      </c>
      <c r="H2788" s="11">
        <f>SUMIFS(AA:AA,$A:$A,EOMONTH($A2788,-1),$B:$B,$B2788)</f>
        <v>1036</v>
      </c>
      <c r="I2788" s="63">
        <f>ROUND(SUMIFS(AC:AC,$A:$A,EOMONTH($A2788,-1),$B:$B,$B2788),2)</f>
        <v>70.430000000000007</v>
      </c>
      <c r="J2788" s="11">
        <f>SUMIFS(AB:AB,$A:$A,EOMONTH($A2788,-1),$B:$B,$B2788)</f>
        <v>26346.87</v>
      </c>
      <c r="K2788" s="13">
        <v>1200</v>
      </c>
      <c r="L2788" s="25">
        <v>29640</v>
      </c>
      <c r="M2788" s="15">
        <v>0</v>
      </c>
      <c r="N2788" s="14">
        <v>0</v>
      </c>
      <c r="O2788" s="16">
        <v>0</v>
      </c>
      <c r="P2788" s="16">
        <v>0</v>
      </c>
      <c r="Q2788" s="16">
        <v>0</v>
      </c>
      <c r="R2788" s="16">
        <f>Q2788*16.876/100</f>
        <v>0</v>
      </c>
      <c r="S2788" s="17">
        <f t="shared" si="301"/>
        <v>0</v>
      </c>
      <c r="T2788" s="16">
        <v>0</v>
      </c>
      <c r="U2788" s="18">
        <f t="shared" si="302"/>
        <v>0</v>
      </c>
      <c r="V2788" s="18">
        <f t="shared" si="303"/>
        <v>0</v>
      </c>
      <c r="W2788" s="18">
        <f t="shared" si="304"/>
        <v>0</v>
      </c>
      <c r="X2788" s="27"/>
      <c r="Y2788" s="19">
        <f t="shared" si="305"/>
        <v>0</v>
      </c>
      <c r="Z2788" s="18">
        <f t="shared" si="306"/>
        <v>0</v>
      </c>
      <c r="AA2788" s="12">
        <v>2236</v>
      </c>
      <c r="AB2788" s="12">
        <v>55986.87</v>
      </c>
      <c r="AC2788" s="28">
        <f>+I2788+Y2788-Z2788</f>
        <v>70.430000000000007</v>
      </c>
      <c r="AD2788" s="20">
        <f t="shared" si="307"/>
        <v>0</v>
      </c>
      <c r="AE2788">
        <v>0</v>
      </c>
    </row>
    <row r="2789" spans="1:31" x14ac:dyDescent="0.25">
      <c r="A2789" s="9">
        <v>45138</v>
      </c>
      <c r="B2789" s="10" t="s">
        <v>700</v>
      </c>
      <c r="C2789" s="10" t="s">
        <v>28</v>
      </c>
      <c r="D2789" s="10" t="s">
        <v>29</v>
      </c>
      <c r="E2789" s="10" t="s">
        <v>30</v>
      </c>
      <c r="F2789" s="10"/>
      <c r="G2789" s="10">
        <v>0</v>
      </c>
      <c r="H2789" s="11">
        <f>SUMIFS(AA:AA,$A:$A,EOMONTH($A2789,-1),$B:$B,$B2789)</f>
        <v>1</v>
      </c>
      <c r="I2789" s="63">
        <f>ROUND(SUMIFS(AC:AC,$A:$A,EOMONTH($A2789,-1),$B:$B,$B2789),2)</f>
        <v>26.59</v>
      </c>
      <c r="J2789" s="11">
        <f>SUMIFS(AB:AB,$A:$A,EOMONTH($A2789,-1),$B:$B,$B2789)</f>
        <v>31.72</v>
      </c>
      <c r="K2789" s="13">
        <v>1950</v>
      </c>
      <c r="L2789" s="25">
        <v>61620</v>
      </c>
      <c r="M2789" s="15">
        <v>512</v>
      </c>
      <c r="N2789" s="14">
        <v>16240.64</v>
      </c>
      <c r="O2789" s="16">
        <v>0</v>
      </c>
      <c r="P2789" s="16">
        <v>0</v>
      </c>
      <c r="Q2789" s="16">
        <v>424</v>
      </c>
      <c r="R2789" s="16">
        <f>Q2789*16.876/100</f>
        <v>71.554240000000007</v>
      </c>
      <c r="S2789" s="17">
        <f t="shared" si="301"/>
        <v>495.55423999999999</v>
      </c>
      <c r="T2789" s="16">
        <v>13449.28</v>
      </c>
      <c r="U2789" s="18">
        <f t="shared" si="302"/>
        <v>0</v>
      </c>
      <c r="V2789" s="18">
        <f t="shared" si="303"/>
        <v>0</v>
      </c>
      <c r="W2789" s="18">
        <f t="shared" si="304"/>
        <v>0</v>
      </c>
      <c r="X2789" s="27"/>
      <c r="Y2789" s="19">
        <f t="shared" si="305"/>
        <v>0</v>
      </c>
      <c r="Z2789" s="18">
        <f t="shared" si="306"/>
        <v>0</v>
      </c>
      <c r="AA2789" s="12">
        <v>2039</v>
      </c>
      <c r="AB2789" s="12">
        <v>64450.21</v>
      </c>
      <c r="AC2789" s="28">
        <f>+I2789+Y2789-Z2789</f>
        <v>26.59</v>
      </c>
      <c r="AD2789" s="20">
        <f t="shared" si="307"/>
        <v>0</v>
      </c>
      <c r="AE2789">
        <v>0</v>
      </c>
    </row>
    <row r="2790" spans="1:31" x14ac:dyDescent="0.25">
      <c r="A2790" s="9">
        <v>45138</v>
      </c>
      <c r="B2790" s="10" t="s">
        <v>706</v>
      </c>
      <c r="C2790" s="10" t="s">
        <v>28</v>
      </c>
      <c r="D2790" s="10" t="s">
        <v>29</v>
      </c>
      <c r="E2790" s="10" t="s">
        <v>30</v>
      </c>
      <c r="F2790" s="10"/>
      <c r="G2790" s="10">
        <v>0</v>
      </c>
      <c r="H2790" s="11">
        <f>SUMIFS(AA:AA,$A:$A,EOMONTH($A2790,-1),$B:$B,$B2790)</f>
        <v>51040</v>
      </c>
      <c r="I2790" s="63">
        <f>ROUND(SUMIFS(AC:AC,$A:$A,EOMONTH($A2790,-1),$B:$B,$B2790),2)</f>
        <v>0</v>
      </c>
      <c r="J2790" s="11">
        <f>SUMIFS(AB:AB,$A:$A,EOMONTH($A2790,-1),$B:$B,$B2790)</f>
        <v>8711.6200000000008</v>
      </c>
      <c r="K2790" s="13">
        <v>0</v>
      </c>
      <c r="L2790" s="25">
        <v>0</v>
      </c>
      <c r="M2790" s="15">
        <v>2560</v>
      </c>
      <c r="N2790" s="14">
        <v>435.2</v>
      </c>
      <c r="O2790" s="16">
        <v>0</v>
      </c>
      <c r="P2790" s="16">
        <v>0</v>
      </c>
      <c r="Q2790" s="16">
        <v>2120</v>
      </c>
      <c r="R2790" s="16">
        <f>Q2790*16.876/100</f>
        <v>357.77120000000002</v>
      </c>
      <c r="S2790" s="17">
        <f t="shared" si="301"/>
        <v>2477.7712000000001</v>
      </c>
      <c r="T2790" s="16">
        <v>360.4</v>
      </c>
      <c r="U2790" s="18">
        <f t="shared" si="302"/>
        <v>0</v>
      </c>
      <c r="V2790" s="18">
        <f t="shared" si="303"/>
        <v>0</v>
      </c>
      <c r="W2790" s="18">
        <f t="shared" si="304"/>
        <v>0</v>
      </c>
      <c r="X2790" s="27"/>
      <c r="Y2790" s="19">
        <f t="shared" si="305"/>
        <v>0</v>
      </c>
      <c r="Z2790" s="18">
        <f t="shared" si="306"/>
        <v>0</v>
      </c>
      <c r="AA2790" s="12">
        <v>51480</v>
      </c>
      <c r="AB2790" s="12">
        <v>8785.0400000000009</v>
      </c>
      <c r="AC2790" s="28">
        <f>+I2790+Y2790-Z2790</f>
        <v>0</v>
      </c>
      <c r="AD2790" s="20">
        <f t="shared" si="307"/>
        <v>0</v>
      </c>
      <c r="AE2790">
        <v>0</v>
      </c>
    </row>
    <row r="2791" spans="1:31" x14ac:dyDescent="0.25">
      <c r="A2791" s="9">
        <v>45138</v>
      </c>
      <c r="B2791" s="10" t="s">
        <v>707</v>
      </c>
      <c r="C2791" s="10" t="s">
        <v>28</v>
      </c>
      <c r="D2791" s="10" t="s">
        <v>29</v>
      </c>
      <c r="E2791" s="10" t="s">
        <v>30</v>
      </c>
      <c r="F2791" s="10"/>
      <c r="G2791" s="10">
        <v>0</v>
      </c>
      <c r="H2791" s="11">
        <f>SUMIFS(AA:AA,$A:$A,EOMONTH($A2791,-1),$B:$B,$B2791)</f>
        <v>11232</v>
      </c>
      <c r="I2791" s="63">
        <f>ROUND(SUMIFS(AC:AC,$A:$A,EOMONTH($A2791,-1),$B:$B,$B2791),2)</f>
        <v>362.05</v>
      </c>
      <c r="J2791" s="11">
        <f>SUMIFS(AB:AB,$A:$A,EOMONTH($A2791,-1),$B:$B,$B2791)</f>
        <v>113220.98</v>
      </c>
      <c r="K2791" s="13">
        <v>0</v>
      </c>
      <c r="L2791" s="25">
        <v>0</v>
      </c>
      <c r="M2791" s="15">
        <v>512</v>
      </c>
      <c r="N2791" s="14">
        <v>5160.96</v>
      </c>
      <c r="O2791" s="16">
        <v>0</v>
      </c>
      <c r="P2791" s="16">
        <v>0</v>
      </c>
      <c r="Q2791" s="16">
        <v>424</v>
      </c>
      <c r="R2791" s="16">
        <f>Q2791*16.876/100</f>
        <v>71.554240000000007</v>
      </c>
      <c r="S2791" s="17">
        <f t="shared" si="301"/>
        <v>495.55423999999999</v>
      </c>
      <c r="T2791" s="16">
        <v>4273.92</v>
      </c>
      <c r="U2791" s="18">
        <f t="shared" si="302"/>
        <v>0</v>
      </c>
      <c r="V2791" s="18">
        <f t="shared" si="303"/>
        <v>0</v>
      </c>
      <c r="W2791" s="18">
        <f t="shared" si="304"/>
        <v>0</v>
      </c>
      <c r="X2791" s="27"/>
      <c r="Y2791" s="19">
        <f t="shared" si="305"/>
        <v>0</v>
      </c>
      <c r="Z2791" s="18">
        <f t="shared" si="306"/>
        <v>0</v>
      </c>
      <c r="AA2791" s="12">
        <v>11320</v>
      </c>
      <c r="AB2791" s="12">
        <v>114107.93</v>
      </c>
      <c r="AC2791" s="28">
        <f>+I2791+Y2791-Z2791</f>
        <v>362.05</v>
      </c>
      <c r="AD2791" s="20">
        <f t="shared" si="307"/>
        <v>0</v>
      </c>
      <c r="AE2791">
        <v>0</v>
      </c>
    </row>
    <row r="2792" spans="1:31" x14ac:dyDescent="0.25">
      <c r="A2792" s="9">
        <v>45169</v>
      </c>
      <c r="B2792" s="10" t="s">
        <v>710</v>
      </c>
      <c r="C2792" s="10" t="s">
        <v>711</v>
      </c>
      <c r="D2792" s="10" t="s">
        <v>29</v>
      </c>
      <c r="E2792" s="10" t="s">
        <v>30</v>
      </c>
      <c r="F2792" s="10"/>
      <c r="G2792" s="10">
        <v>0</v>
      </c>
      <c r="H2792" s="11">
        <f>SUMIFS(AA:AA,$A:$A,EOMONTH($A2792,-1),$B:$B,$B2792)</f>
        <v>-294</v>
      </c>
      <c r="I2792" s="63">
        <f>ROUND(SUMIFS(AC:AC,$A:$A,EOMONTH($A2792,-1),$B:$B,$B2792),2)</f>
        <v>0</v>
      </c>
      <c r="J2792" s="11">
        <f>SUMIFS(AB:AB,$A:$A,EOMONTH($A2792,-1),$B:$B,$B2792)</f>
        <v>-13162.29</v>
      </c>
      <c r="K2792" s="13">
        <v>0</v>
      </c>
      <c r="L2792" s="25">
        <v>0</v>
      </c>
      <c r="M2792" s="15">
        <v>13607</v>
      </c>
      <c r="N2792" s="14">
        <v>609183.37</v>
      </c>
      <c r="O2792" s="16">
        <v>0</v>
      </c>
      <c r="P2792" s="16">
        <v>0</v>
      </c>
      <c r="Q2792" s="16">
        <v>7534</v>
      </c>
      <c r="R2792" s="16">
        <f>Q2792*16.876/100</f>
        <v>1271.4378400000001</v>
      </c>
      <c r="S2792" s="17">
        <f t="shared" si="301"/>
        <v>8805.4378400000005</v>
      </c>
      <c r="T2792" s="16">
        <v>7005</v>
      </c>
      <c r="U2792" s="18">
        <f t="shared" si="302"/>
        <v>0</v>
      </c>
      <c r="V2792" s="18">
        <f t="shared" si="303"/>
        <v>0</v>
      </c>
      <c r="W2792" s="18">
        <f t="shared" si="304"/>
        <v>0</v>
      </c>
      <c r="X2792" s="27"/>
      <c r="Y2792" s="19">
        <f t="shared" si="305"/>
        <v>0</v>
      </c>
      <c r="Z2792" s="18">
        <f t="shared" si="306"/>
        <v>0</v>
      </c>
      <c r="AA2792" s="12">
        <v>5779</v>
      </c>
      <c r="AB2792" s="12">
        <v>258725.08</v>
      </c>
      <c r="AC2792" s="28">
        <f>+I2792+Y2792-Z2792</f>
        <v>0</v>
      </c>
      <c r="AD2792" s="20">
        <f t="shared" si="307"/>
        <v>0</v>
      </c>
      <c r="AE2792">
        <v>0</v>
      </c>
    </row>
    <row r="2793" spans="1:31" x14ac:dyDescent="0.25">
      <c r="A2793" s="9">
        <v>45169</v>
      </c>
      <c r="B2793" s="10" t="s">
        <v>27</v>
      </c>
      <c r="C2793" s="10" t="s">
        <v>28</v>
      </c>
      <c r="D2793" s="10" t="s">
        <v>29</v>
      </c>
      <c r="E2793" s="10" t="s">
        <v>30</v>
      </c>
      <c r="F2793" s="10"/>
      <c r="G2793" s="10">
        <v>0</v>
      </c>
      <c r="H2793" s="11">
        <f>SUMIFS(AA:AA,$A:$A,EOMONTH($A2793,-1),$B:$B,$B2793)</f>
        <v>474</v>
      </c>
      <c r="I2793" s="63">
        <f>ROUND(SUMIFS(AC:AC,$A:$A,EOMONTH($A2793,-1),$B:$B,$B2793),2)</f>
        <v>23.52</v>
      </c>
      <c r="J2793" s="11">
        <f>SUMIFS(AB:AB,$A:$A,EOMONTH($A2793,-1),$B:$B,$B2793)</f>
        <v>3991.26</v>
      </c>
      <c r="K2793" s="13">
        <v>0</v>
      </c>
      <c r="L2793" s="25">
        <v>0</v>
      </c>
      <c r="M2793" s="15">
        <v>2910</v>
      </c>
      <c r="N2793" s="14">
        <v>24691.14</v>
      </c>
      <c r="O2793" s="16">
        <v>0</v>
      </c>
      <c r="P2793" s="16">
        <v>0</v>
      </c>
      <c r="Q2793" s="16">
        <v>1460</v>
      </c>
      <c r="R2793" s="16">
        <f>Q2793*16.876/100</f>
        <v>246.38960000000003</v>
      </c>
      <c r="S2793" s="17">
        <f t="shared" si="301"/>
        <v>1706.3896</v>
      </c>
      <c r="T2793" s="16">
        <v>12308.6</v>
      </c>
      <c r="U2793" s="18">
        <f t="shared" si="302"/>
        <v>0</v>
      </c>
      <c r="V2793" s="18">
        <f t="shared" si="303"/>
        <v>0</v>
      </c>
      <c r="W2793" s="18">
        <f t="shared" si="304"/>
        <v>0</v>
      </c>
      <c r="X2793" s="27"/>
      <c r="Y2793" s="19">
        <f t="shared" si="305"/>
        <v>0</v>
      </c>
      <c r="Z2793" s="18">
        <f t="shared" si="306"/>
        <v>0</v>
      </c>
      <c r="AA2793" s="12">
        <v>1924</v>
      </c>
      <c r="AB2793" s="12">
        <v>16371.62</v>
      </c>
      <c r="AC2793" s="28">
        <f>+I2793+Y2793-Z2793</f>
        <v>23.52</v>
      </c>
      <c r="AD2793" s="20">
        <f t="shared" si="307"/>
        <v>0</v>
      </c>
      <c r="AE2793">
        <v>0</v>
      </c>
    </row>
    <row r="2794" spans="1:31" x14ac:dyDescent="0.25">
      <c r="A2794" s="59">
        <v>45169</v>
      </c>
      <c r="B2794" s="60" t="s">
        <v>712</v>
      </c>
      <c r="C2794" s="60" t="s">
        <v>28</v>
      </c>
      <c r="D2794" s="60" t="s">
        <v>29</v>
      </c>
      <c r="E2794" s="60" t="s">
        <v>30</v>
      </c>
      <c r="F2794" s="10"/>
      <c r="G2794" s="10"/>
      <c r="H2794" s="11"/>
      <c r="I2794" s="63">
        <f>ROUND(SUMIFS(AC:AC,$A:$A,EOMONTH($A2794,-1),$B:$B,$B2794),2)</f>
        <v>0</v>
      </c>
      <c r="J2794" s="11"/>
      <c r="K2794" s="13"/>
      <c r="L2794" s="25"/>
      <c r="M2794" s="15"/>
      <c r="N2794" s="14"/>
      <c r="O2794" s="16"/>
      <c r="P2794" s="16"/>
      <c r="Q2794" s="16"/>
      <c r="R2794" s="16"/>
      <c r="S2794" s="17">
        <f t="shared" si="301"/>
        <v>0</v>
      </c>
      <c r="T2794" s="16"/>
      <c r="U2794" s="18">
        <f t="shared" si="302"/>
        <v>0</v>
      </c>
      <c r="V2794" s="18">
        <f t="shared" si="303"/>
        <v>0</v>
      </c>
      <c r="W2794" s="18">
        <f t="shared" si="304"/>
        <v>0</v>
      </c>
      <c r="X2794" s="27"/>
      <c r="Y2794" s="19">
        <f t="shared" si="305"/>
        <v>0</v>
      </c>
      <c r="Z2794" s="18">
        <f t="shared" si="306"/>
        <v>0</v>
      </c>
      <c r="AA2794" s="12"/>
      <c r="AB2794" s="12"/>
      <c r="AC2794" s="28">
        <f>+I2794+Y2794-Z2794</f>
        <v>0</v>
      </c>
      <c r="AD2794" s="20">
        <f t="shared" si="307"/>
        <v>0</v>
      </c>
      <c r="AE2794">
        <v>0</v>
      </c>
    </row>
    <row r="2795" spans="1:31" x14ac:dyDescent="0.25">
      <c r="A2795" s="9">
        <v>45169</v>
      </c>
      <c r="B2795" s="10" t="s">
        <v>31</v>
      </c>
      <c r="C2795" s="10" t="s">
        <v>28</v>
      </c>
      <c r="D2795" s="10" t="s">
        <v>29</v>
      </c>
      <c r="E2795" s="10" t="s">
        <v>30</v>
      </c>
      <c r="F2795" s="10"/>
      <c r="G2795" s="10">
        <v>0</v>
      </c>
      <c r="H2795" s="11">
        <f>SUMIFS(AA:AA,$A:$A,EOMONTH($A2795,-1),$B:$B,$B2795)</f>
        <v>443</v>
      </c>
      <c r="I2795" s="63">
        <f>ROUND(SUMIFS(AC:AC,$A:$A,EOMONTH($A2795,-1),$B:$B,$B2795),2)</f>
        <v>33.64</v>
      </c>
      <c r="J2795" s="11">
        <f>SUMIFS(AB:AB,$A:$A,EOMONTH($A2795,-1),$B:$B,$B2795)</f>
        <v>4104.29</v>
      </c>
      <c r="K2795" s="13">
        <v>0</v>
      </c>
      <c r="L2795" s="25">
        <v>0</v>
      </c>
      <c r="M2795" s="15">
        <v>180</v>
      </c>
      <c r="N2795" s="14">
        <v>1498.17</v>
      </c>
      <c r="O2795" s="16">
        <v>0</v>
      </c>
      <c r="P2795" s="16">
        <v>0</v>
      </c>
      <c r="Q2795" s="16">
        <v>357</v>
      </c>
      <c r="R2795" s="16">
        <f>Q2795*16.876/100</f>
        <v>60.247320000000009</v>
      </c>
      <c r="S2795" s="17">
        <f t="shared" si="301"/>
        <v>417.24732</v>
      </c>
      <c r="T2795" s="16">
        <v>3209.43</v>
      </c>
      <c r="U2795" s="18">
        <f t="shared" si="302"/>
        <v>0</v>
      </c>
      <c r="V2795" s="18">
        <f t="shared" si="303"/>
        <v>0</v>
      </c>
      <c r="W2795" s="18">
        <f t="shared" si="304"/>
        <v>0</v>
      </c>
      <c r="X2795" s="27"/>
      <c r="Y2795" s="19">
        <f t="shared" si="305"/>
        <v>0</v>
      </c>
      <c r="Z2795" s="18">
        <f t="shared" si="306"/>
        <v>0</v>
      </c>
      <c r="AA2795" s="12">
        <v>266</v>
      </c>
      <c r="AB2795" s="12">
        <v>2392.06</v>
      </c>
      <c r="AC2795" s="28">
        <f>+I2795+Y2795-Z2795</f>
        <v>33.64</v>
      </c>
      <c r="AD2795" s="20">
        <f t="shared" si="307"/>
        <v>0</v>
      </c>
      <c r="AE2795">
        <v>0</v>
      </c>
    </row>
    <row r="2796" spans="1:31" x14ac:dyDescent="0.25">
      <c r="A2796" s="9">
        <v>45169</v>
      </c>
      <c r="B2796" s="10" t="s">
        <v>32</v>
      </c>
      <c r="C2796" s="10" t="s">
        <v>28</v>
      </c>
      <c r="D2796" s="10" t="s">
        <v>29</v>
      </c>
      <c r="E2796" s="10" t="s">
        <v>30</v>
      </c>
      <c r="F2796" s="10"/>
      <c r="G2796" s="10">
        <v>0</v>
      </c>
      <c r="H2796" s="11">
        <f>SUMIFS(AA:AA,$A:$A,EOMONTH($A2796,-1),$B:$B,$B2796)</f>
        <v>383</v>
      </c>
      <c r="I2796" s="63">
        <f>ROUND(SUMIFS(AC:AC,$A:$A,EOMONTH($A2796,-1),$B:$B,$B2796),2)</f>
        <v>0</v>
      </c>
      <c r="J2796" s="11">
        <f>SUMIFS(AB:AB,$A:$A,EOMONTH($A2796,-1),$B:$B,$B2796)</f>
        <v>3400.69</v>
      </c>
      <c r="K2796" s="13">
        <v>0</v>
      </c>
      <c r="L2796" s="25">
        <v>0</v>
      </c>
      <c r="M2796" s="15">
        <v>494</v>
      </c>
      <c r="N2796" s="14">
        <v>4153.79</v>
      </c>
      <c r="O2796" s="16">
        <v>0</v>
      </c>
      <c r="P2796" s="16">
        <v>0</v>
      </c>
      <c r="Q2796" s="16">
        <v>390</v>
      </c>
      <c r="R2796" s="16">
        <f>Q2796*16.876/100</f>
        <v>65.816400000000002</v>
      </c>
      <c r="S2796" s="17">
        <f t="shared" si="301"/>
        <v>455.81639999999999</v>
      </c>
      <c r="T2796" s="16">
        <v>3369.6</v>
      </c>
      <c r="U2796" s="18">
        <f t="shared" si="302"/>
        <v>0</v>
      </c>
      <c r="V2796" s="18">
        <f t="shared" si="303"/>
        <v>0</v>
      </c>
      <c r="W2796" s="18">
        <f t="shared" si="304"/>
        <v>0</v>
      </c>
      <c r="X2796" s="27"/>
      <c r="Y2796" s="19">
        <f t="shared" si="305"/>
        <v>0</v>
      </c>
      <c r="Z2796" s="18">
        <f t="shared" si="306"/>
        <v>0</v>
      </c>
      <c r="AA2796" s="12">
        <v>487</v>
      </c>
      <c r="AB2796" s="12">
        <v>4184.74</v>
      </c>
      <c r="AC2796" s="28">
        <f>+I2796+Y2796-Z2796</f>
        <v>0</v>
      </c>
      <c r="AD2796" s="20">
        <f t="shared" si="307"/>
        <v>0</v>
      </c>
      <c r="AE2796">
        <v>0</v>
      </c>
    </row>
    <row r="2797" spans="1:31" x14ac:dyDescent="0.25">
      <c r="A2797" s="9">
        <v>45169</v>
      </c>
      <c r="B2797" s="10" t="s">
        <v>33</v>
      </c>
      <c r="C2797" s="10" t="s">
        <v>28</v>
      </c>
      <c r="D2797" s="10" t="s">
        <v>29</v>
      </c>
      <c r="E2797" s="10" t="s">
        <v>30</v>
      </c>
      <c r="F2797" s="10"/>
      <c r="G2797" s="10">
        <v>0</v>
      </c>
      <c r="H2797" s="11">
        <f>SUMIFS(AA:AA,$A:$A,EOMONTH($A2797,-1),$B:$B,$B2797)</f>
        <v>443</v>
      </c>
      <c r="I2797" s="63">
        <f>ROUND(SUMIFS(AC:AC,$A:$A,EOMONTH($A2797,-1),$B:$B,$B2797),2)</f>
        <v>28.35</v>
      </c>
      <c r="J2797" s="11">
        <f>SUMIFS(AB:AB,$A:$A,EOMONTH($A2797,-1),$B:$B,$B2797)</f>
        <v>3708.58</v>
      </c>
      <c r="K2797" s="13">
        <v>0</v>
      </c>
      <c r="L2797" s="25">
        <v>0</v>
      </c>
      <c r="M2797" s="15">
        <v>204</v>
      </c>
      <c r="N2797" s="14">
        <v>1716.77</v>
      </c>
      <c r="O2797" s="16">
        <v>0</v>
      </c>
      <c r="P2797" s="16">
        <v>0</v>
      </c>
      <c r="Q2797" s="16">
        <v>400</v>
      </c>
      <c r="R2797" s="16">
        <f>Q2797*16.876/100</f>
        <v>67.504000000000005</v>
      </c>
      <c r="S2797" s="17">
        <f t="shared" si="301"/>
        <v>467.50400000000002</v>
      </c>
      <c r="T2797" s="16">
        <v>3348</v>
      </c>
      <c r="U2797" s="18">
        <f t="shared" si="302"/>
        <v>0</v>
      </c>
      <c r="V2797" s="18">
        <f t="shared" si="303"/>
        <v>0</v>
      </c>
      <c r="W2797" s="18">
        <f t="shared" si="304"/>
        <v>0</v>
      </c>
      <c r="X2797" s="27"/>
      <c r="Y2797" s="19">
        <f t="shared" si="305"/>
        <v>0</v>
      </c>
      <c r="Z2797" s="18">
        <f t="shared" si="306"/>
        <v>0</v>
      </c>
      <c r="AA2797" s="12">
        <v>247</v>
      </c>
      <c r="AB2797" s="12">
        <v>2076.75</v>
      </c>
      <c r="AC2797" s="28">
        <f>+I2797+Y2797-Z2797</f>
        <v>28.35</v>
      </c>
      <c r="AD2797" s="20">
        <f t="shared" si="307"/>
        <v>0</v>
      </c>
      <c r="AE2797">
        <v>0</v>
      </c>
    </row>
    <row r="2798" spans="1:31" x14ac:dyDescent="0.25">
      <c r="A2798" s="9">
        <v>45169</v>
      </c>
      <c r="B2798" s="10" t="s">
        <v>34</v>
      </c>
      <c r="C2798" s="10" t="s">
        <v>28</v>
      </c>
      <c r="D2798" s="10" t="s">
        <v>29</v>
      </c>
      <c r="E2798" s="10" t="s">
        <v>30</v>
      </c>
      <c r="F2798" s="10"/>
      <c r="G2798" s="10">
        <v>0</v>
      </c>
      <c r="H2798" s="11">
        <f>SUMIFS(AA:AA,$A:$A,EOMONTH($A2798,-1),$B:$B,$B2798)</f>
        <v>195</v>
      </c>
      <c r="I2798" s="63">
        <f>ROUND(SUMIFS(AC:AC,$A:$A,EOMONTH($A2798,-1),$B:$B,$B2798),2)</f>
        <v>0</v>
      </c>
      <c r="J2798" s="11">
        <f>SUMIFS(AB:AB,$A:$A,EOMONTH($A2798,-1),$B:$B,$B2798)</f>
        <v>1758.96</v>
      </c>
      <c r="K2798" s="13">
        <v>0</v>
      </c>
      <c r="L2798" s="25">
        <v>0</v>
      </c>
      <c r="M2798" s="15">
        <v>1552</v>
      </c>
      <c r="N2798" s="14">
        <v>13246.97</v>
      </c>
      <c r="O2798" s="16">
        <v>0</v>
      </c>
      <c r="P2798" s="16">
        <v>0</v>
      </c>
      <c r="Q2798" s="16">
        <v>323</v>
      </c>
      <c r="R2798" s="16">
        <f>Q2798*16.876/100</f>
        <v>54.509480000000003</v>
      </c>
      <c r="S2798" s="17">
        <f t="shared" si="301"/>
        <v>377.50948</v>
      </c>
      <c r="T2798" s="16">
        <v>2758.42</v>
      </c>
      <c r="U2798" s="18">
        <f t="shared" si="302"/>
        <v>0</v>
      </c>
      <c r="V2798" s="18">
        <f t="shared" si="303"/>
        <v>0</v>
      </c>
      <c r="W2798" s="18">
        <f t="shared" si="304"/>
        <v>0</v>
      </c>
      <c r="X2798" s="27"/>
      <c r="Y2798" s="19">
        <f t="shared" si="305"/>
        <v>0</v>
      </c>
      <c r="Z2798" s="18">
        <f t="shared" si="306"/>
        <v>0</v>
      </c>
      <c r="AA2798" s="12">
        <v>1424</v>
      </c>
      <c r="AB2798" s="12">
        <v>12246.58</v>
      </c>
      <c r="AC2798" s="28">
        <f>+I2798+Y2798-Z2798</f>
        <v>0</v>
      </c>
      <c r="AD2798" s="20">
        <f t="shared" si="307"/>
        <v>0</v>
      </c>
      <c r="AE2798">
        <v>0</v>
      </c>
    </row>
    <row r="2799" spans="1:31" x14ac:dyDescent="0.25">
      <c r="A2799" s="9">
        <v>45169</v>
      </c>
      <c r="B2799" s="10" t="s">
        <v>35</v>
      </c>
      <c r="C2799" s="10" t="s">
        <v>28</v>
      </c>
      <c r="D2799" s="10" t="s">
        <v>29</v>
      </c>
      <c r="E2799" s="10" t="s">
        <v>30</v>
      </c>
      <c r="F2799" s="10"/>
      <c r="G2799" s="10">
        <v>0</v>
      </c>
      <c r="H2799" s="11">
        <f>SUMIFS(AA:AA,$A:$A,EOMONTH($A2799,-1),$B:$B,$B2799)</f>
        <v>404</v>
      </c>
      <c r="I2799" s="63">
        <f>ROUND(SUMIFS(AC:AC,$A:$A,EOMONTH($A2799,-1),$B:$B,$B2799),2)</f>
        <v>26.59</v>
      </c>
      <c r="J2799" s="11">
        <f>SUMIFS(AB:AB,$A:$A,EOMONTH($A2799,-1),$B:$B,$B2799)</f>
        <v>3401.23</v>
      </c>
      <c r="K2799" s="13">
        <v>0</v>
      </c>
      <c r="L2799" s="25">
        <v>0</v>
      </c>
      <c r="M2799" s="15">
        <v>420</v>
      </c>
      <c r="N2799" s="14">
        <v>3495.44</v>
      </c>
      <c r="O2799" s="16">
        <v>0</v>
      </c>
      <c r="P2799" s="16">
        <v>0</v>
      </c>
      <c r="Q2799" s="16">
        <v>352</v>
      </c>
      <c r="R2799" s="16">
        <f>Q2799*16.876/100</f>
        <v>59.403520000000007</v>
      </c>
      <c r="S2799" s="17">
        <f t="shared" si="301"/>
        <v>411.40352000000001</v>
      </c>
      <c r="T2799" s="16">
        <v>2946.24</v>
      </c>
      <c r="U2799" s="18">
        <f t="shared" si="302"/>
        <v>0</v>
      </c>
      <c r="V2799" s="18">
        <f t="shared" si="303"/>
        <v>0</v>
      </c>
      <c r="W2799" s="18">
        <f t="shared" si="304"/>
        <v>0</v>
      </c>
      <c r="X2799" s="27"/>
      <c r="Y2799" s="19">
        <f t="shared" si="305"/>
        <v>0</v>
      </c>
      <c r="Z2799" s="18">
        <f t="shared" si="306"/>
        <v>0</v>
      </c>
      <c r="AA2799" s="12">
        <v>472</v>
      </c>
      <c r="AB2799" s="12">
        <v>3950.52</v>
      </c>
      <c r="AC2799" s="28">
        <f>+I2799+Y2799-Z2799</f>
        <v>26.59</v>
      </c>
      <c r="AD2799" s="20">
        <f t="shared" si="307"/>
        <v>0</v>
      </c>
      <c r="AE2799">
        <v>0</v>
      </c>
    </row>
    <row r="2800" spans="1:31" x14ac:dyDescent="0.25">
      <c r="A2800" s="59">
        <v>45169</v>
      </c>
      <c r="B2800" s="60" t="s">
        <v>808</v>
      </c>
      <c r="C2800" s="60" t="s">
        <v>28</v>
      </c>
      <c r="D2800" s="60" t="s">
        <v>29</v>
      </c>
      <c r="E2800" s="60" t="s">
        <v>30</v>
      </c>
      <c r="F2800" s="10"/>
      <c r="G2800" s="10"/>
      <c r="H2800" s="11"/>
      <c r="I2800" s="63">
        <f>ROUND(SUMIFS(AC:AC,$A:$A,EOMONTH($A2800,-1),$B:$B,$B2800),2)</f>
        <v>0</v>
      </c>
      <c r="J2800" s="11"/>
      <c r="K2800" s="13"/>
      <c r="L2800" s="25"/>
      <c r="M2800" s="15"/>
      <c r="N2800" s="14"/>
      <c r="O2800" s="16"/>
      <c r="P2800" s="16"/>
      <c r="Q2800" s="16"/>
      <c r="R2800" s="16"/>
      <c r="S2800" s="17">
        <f t="shared" si="301"/>
        <v>0</v>
      </c>
      <c r="T2800" s="16"/>
      <c r="U2800" s="18">
        <f t="shared" si="302"/>
        <v>0</v>
      </c>
      <c r="V2800" s="18">
        <f t="shared" si="303"/>
        <v>0</v>
      </c>
      <c r="W2800" s="18">
        <f t="shared" si="304"/>
        <v>0</v>
      </c>
      <c r="X2800" s="27"/>
      <c r="Y2800" s="19">
        <f t="shared" si="305"/>
        <v>0</v>
      </c>
      <c r="Z2800" s="18">
        <f t="shared" si="306"/>
        <v>0</v>
      </c>
      <c r="AA2800" s="12"/>
      <c r="AB2800" s="12"/>
      <c r="AC2800" s="28">
        <f>+I2800+Y2800-Z2800</f>
        <v>0</v>
      </c>
      <c r="AD2800" s="20">
        <f t="shared" si="307"/>
        <v>0</v>
      </c>
      <c r="AE2800">
        <v>0</v>
      </c>
    </row>
    <row r="2801" spans="1:31" x14ac:dyDescent="0.25">
      <c r="A2801" s="9">
        <v>45169</v>
      </c>
      <c r="B2801" s="10" t="s">
        <v>36</v>
      </c>
      <c r="C2801" s="10" t="s">
        <v>28</v>
      </c>
      <c r="D2801" s="10" t="s">
        <v>29</v>
      </c>
      <c r="E2801" s="10" t="s">
        <v>30</v>
      </c>
      <c r="F2801" s="10"/>
      <c r="G2801" s="10">
        <v>0</v>
      </c>
      <c r="H2801" s="11">
        <f>SUMIFS(AA:AA,$A:$A,EOMONTH($A2801,-1),$B:$B,$B2801)</f>
        <v>-25</v>
      </c>
      <c r="I2801" s="63">
        <f>ROUND(SUMIFS(AC:AC,$A:$A,EOMONTH($A2801,-1),$B:$B,$B2801),2)</f>
        <v>0</v>
      </c>
      <c r="J2801" s="11">
        <f>SUMIFS(AB:AB,$A:$A,EOMONTH($A2801,-1),$B:$B,$B2801)</f>
        <v>0</v>
      </c>
      <c r="K2801" s="13">
        <v>0</v>
      </c>
      <c r="L2801" s="25">
        <v>0</v>
      </c>
      <c r="M2801" s="15">
        <v>0</v>
      </c>
      <c r="N2801" s="14">
        <v>0</v>
      </c>
      <c r="O2801" s="16">
        <v>0</v>
      </c>
      <c r="P2801" s="16">
        <v>0</v>
      </c>
      <c r="Q2801" s="16">
        <v>0</v>
      </c>
      <c r="R2801" s="16">
        <f>Q2801*16.876/100</f>
        <v>0</v>
      </c>
      <c r="S2801" s="17">
        <f t="shared" si="301"/>
        <v>0</v>
      </c>
      <c r="T2801" s="16">
        <v>0</v>
      </c>
      <c r="U2801" s="18">
        <f t="shared" si="302"/>
        <v>0</v>
      </c>
      <c r="V2801" s="18">
        <f t="shared" si="303"/>
        <v>0</v>
      </c>
      <c r="W2801" s="18">
        <f t="shared" si="304"/>
        <v>0</v>
      </c>
      <c r="X2801" s="27"/>
      <c r="Y2801" s="19">
        <f t="shared" si="305"/>
        <v>0</v>
      </c>
      <c r="Z2801" s="18">
        <f t="shared" si="306"/>
        <v>0</v>
      </c>
      <c r="AA2801" s="12">
        <v>-25</v>
      </c>
      <c r="AB2801" s="12">
        <v>0</v>
      </c>
      <c r="AC2801" s="28">
        <f>+I2801+Y2801-Z2801</f>
        <v>0</v>
      </c>
      <c r="AD2801" s="20">
        <f t="shared" si="307"/>
        <v>0</v>
      </c>
      <c r="AE2801">
        <v>0</v>
      </c>
    </row>
    <row r="2802" spans="1:31" x14ac:dyDescent="0.25">
      <c r="A2802" s="9">
        <v>45169</v>
      </c>
      <c r="B2802" s="10" t="s">
        <v>37</v>
      </c>
      <c r="C2802" s="10" t="s">
        <v>28</v>
      </c>
      <c r="D2802" s="10" t="s">
        <v>29</v>
      </c>
      <c r="E2802" s="10" t="s">
        <v>30</v>
      </c>
      <c r="F2802" s="10"/>
      <c r="G2802" s="10">
        <v>0</v>
      </c>
      <c r="H2802" s="11">
        <f>SUMIFS(AA:AA,$A:$A,EOMONTH($A2802,-1),$B:$B,$B2802)</f>
        <v>-25</v>
      </c>
      <c r="I2802" s="63">
        <f>ROUND(SUMIFS(AC:AC,$A:$A,EOMONTH($A2802,-1),$B:$B,$B2802),2)</f>
        <v>0</v>
      </c>
      <c r="J2802" s="11">
        <f>SUMIFS(AB:AB,$A:$A,EOMONTH($A2802,-1),$B:$B,$B2802)</f>
        <v>0</v>
      </c>
      <c r="K2802" s="13">
        <v>0</v>
      </c>
      <c r="L2802" s="25">
        <v>0</v>
      </c>
      <c r="M2802" s="15">
        <v>0</v>
      </c>
      <c r="N2802" s="14">
        <v>0</v>
      </c>
      <c r="O2802" s="16">
        <v>0</v>
      </c>
      <c r="P2802" s="16">
        <v>0</v>
      </c>
      <c r="Q2802" s="16">
        <v>0</v>
      </c>
      <c r="R2802" s="16">
        <f>Q2802*16.876/100</f>
        <v>0</v>
      </c>
      <c r="S2802" s="17">
        <f t="shared" si="301"/>
        <v>0</v>
      </c>
      <c r="T2802" s="16">
        <v>0</v>
      </c>
      <c r="U2802" s="18">
        <f t="shared" si="302"/>
        <v>0</v>
      </c>
      <c r="V2802" s="18">
        <f t="shared" si="303"/>
        <v>0</v>
      </c>
      <c r="W2802" s="18">
        <f t="shared" si="304"/>
        <v>0</v>
      </c>
      <c r="X2802" s="27"/>
      <c r="Y2802" s="19">
        <f t="shared" si="305"/>
        <v>0</v>
      </c>
      <c r="Z2802" s="18">
        <f t="shared" si="306"/>
        <v>0</v>
      </c>
      <c r="AA2802" s="12">
        <v>-25</v>
      </c>
      <c r="AB2802" s="12">
        <v>0</v>
      </c>
      <c r="AC2802" s="28">
        <f>+I2802+Y2802-Z2802</f>
        <v>0</v>
      </c>
      <c r="AD2802" s="20">
        <f t="shared" si="307"/>
        <v>0</v>
      </c>
      <c r="AE2802">
        <v>0</v>
      </c>
    </row>
    <row r="2803" spans="1:31" x14ac:dyDescent="0.25">
      <c r="A2803" s="9">
        <v>45169</v>
      </c>
      <c r="B2803" s="10" t="s">
        <v>38</v>
      </c>
      <c r="C2803" s="10" t="s">
        <v>39</v>
      </c>
      <c r="D2803" s="10" t="s">
        <v>40</v>
      </c>
      <c r="E2803" s="10" t="s">
        <v>30</v>
      </c>
      <c r="F2803" s="10">
        <v>129</v>
      </c>
      <c r="G2803" s="10">
        <v>141</v>
      </c>
      <c r="H2803" s="11">
        <f>SUMIFS(AA:AA,$A:$A,EOMONTH($A2803,-1),$B:$B,$B2803)</f>
        <v>3</v>
      </c>
      <c r="I2803" s="63">
        <f>ROUND(SUMIFS(AC:AC,$A:$A,EOMONTH($A2803,-1),$B:$B,$B2803),2)</f>
        <v>-51.04</v>
      </c>
      <c r="J2803" s="11">
        <f>SUMIFS(AB:AB,$A:$A,EOMONTH($A2803,-1),$B:$B,$B2803)</f>
        <v>115.5</v>
      </c>
      <c r="K2803" s="13">
        <v>0</v>
      </c>
      <c r="L2803" s="25">
        <v>0</v>
      </c>
      <c r="M2803" s="15">
        <v>1507</v>
      </c>
      <c r="N2803" s="14">
        <v>54041.02</v>
      </c>
      <c r="O2803" s="16">
        <v>520</v>
      </c>
      <c r="P2803" s="16">
        <v>12631.6</v>
      </c>
      <c r="Q2803" s="16">
        <v>0</v>
      </c>
      <c r="R2803" s="16">
        <f>Q2803*16.876/100</f>
        <v>0</v>
      </c>
      <c r="S2803" s="17">
        <f t="shared" si="301"/>
        <v>0</v>
      </c>
      <c r="T2803" s="16">
        <v>0</v>
      </c>
      <c r="U2803" s="18">
        <f t="shared" si="302"/>
        <v>0.42299999999999999</v>
      </c>
      <c r="V2803" s="18">
        <f t="shared" si="303"/>
        <v>194.40299999999999</v>
      </c>
      <c r="W2803" s="18">
        <f t="shared" si="304"/>
        <v>32.638319670000001</v>
      </c>
      <c r="X2803" s="27"/>
      <c r="Y2803" s="19">
        <f t="shared" si="305"/>
        <v>227.04131967000001</v>
      </c>
      <c r="Z2803" s="18">
        <f t="shared" si="306"/>
        <v>73.319999999999993</v>
      </c>
      <c r="AA2803" s="12">
        <v>990</v>
      </c>
      <c r="AB2803" s="12">
        <v>35506.6</v>
      </c>
      <c r="AC2803" s="28">
        <f>+I2803+Y2803-Z2803</f>
        <v>102.68131967000002</v>
      </c>
      <c r="AD2803" s="20">
        <f t="shared" si="307"/>
        <v>0</v>
      </c>
      <c r="AE2803">
        <v>0</v>
      </c>
    </row>
    <row r="2804" spans="1:31" x14ac:dyDescent="0.25">
      <c r="A2804" s="9">
        <v>45169</v>
      </c>
      <c r="B2804" s="10" t="s">
        <v>41</v>
      </c>
      <c r="C2804" s="10" t="s">
        <v>39</v>
      </c>
      <c r="D2804" s="10" t="s">
        <v>40</v>
      </c>
      <c r="E2804" s="10" t="s">
        <v>30</v>
      </c>
      <c r="F2804" s="10">
        <v>129</v>
      </c>
      <c r="G2804" s="10">
        <v>141</v>
      </c>
      <c r="H2804" s="11">
        <f>SUMIFS(AA:AA,$A:$A,EOMONTH($A2804,-1),$B:$B,$B2804)</f>
        <v>1</v>
      </c>
      <c r="I2804" s="63">
        <f>ROUND(SUMIFS(AC:AC,$A:$A,EOMONTH($A2804,-1),$B:$B,$B2804),2)</f>
        <v>0.05</v>
      </c>
      <c r="J2804" s="11">
        <f>SUMIFS(AB:AB,$A:$A,EOMONTH($A2804,-1),$B:$B,$B2804)</f>
        <v>37.5</v>
      </c>
      <c r="K2804" s="13">
        <v>0</v>
      </c>
      <c r="L2804" s="25">
        <v>0</v>
      </c>
      <c r="M2804" s="15">
        <v>1077</v>
      </c>
      <c r="N2804" s="14">
        <v>40387.5</v>
      </c>
      <c r="O2804" s="16">
        <v>265</v>
      </c>
      <c r="P2804" s="16">
        <v>6937.2</v>
      </c>
      <c r="Q2804" s="16">
        <v>0</v>
      </c>
      <c r="R2804" s="16">
        <f>Q2804*16.876/100</f>
        <v>0</v>
      </c>
      <c r="S2804" s="17">
        <f t="shared" si="301"/>
        <v>0</v>
      </c>
      <c r="T2804" s="16">
        <v>0</v>
      </c>
      <c r="U2804" s="18">
        <f t="shared" si="302"/>
        <v>0.14099999999999999</v>
      </c>
      <c r="V2804" s="18">
        <f t="shared" si="303"/>
        <v>138.93299999999999</v>
      </c>
      <c r="W2804" s="18">
        <f t="shared" si="304"/>
        <v>23.325461370000003</v>
      </c>
      <c r="X2804" s="27"/>
      <c r="Y2804" s="19">
        <f t="shared" si="305"/>
        <v>162.25846136999999</v>
      </c>
      <c r="Z2804" s="18">
        <f t="shared" si="306"/>
        <v>37.365000000000002</v>
      </c>
      <c r="AA2804" s="12">
        <v>813</v>
      </c>
      <c r="AB2804" s="12">
        <v>30487.5</v>
      </c>
      <c r="AC2804" s="28">
        <f>+I2804+Y2804-Z2804</f>
        <v>124.94346136999999</v>
      </c>
      <c r="AD2804" s="20">
        <f t="shared" si="307"/>
        <v>0</v>
      </c>
      <c r="AE2804">
        <v>0</v>
      </c>
    </row>
    <row r="2805" spans="1:31" x14ac:dyDescent="0.25">
      <c r="A2805" s="9">
        <v>45169</v>
      </c>
      <c r="B2805" s="10" t="s">
        <v>42</v>
      </c>
      <c r="C2805" s="10" t="s">
        <v>39</v>
      </c>
      <c r="D2805" s="10" t="s">
        <v>40</v>
      </c>
      <c r="E2805" s="10" t="s">
        <v>30</v>
      </c>
      <c r="F2805" s="10">
        <v>129</v>
      </c>
      <c r="G2805" s="10">
        <v>141</v>
      </c>
      <c r="H2805" s="11">
        <f>SUMIFS(AA:AA,$A:$A,EOMONTH($A2805,-1),$B:$B,$B2805)</f>
        <v>167</v>
      </c>
      <c r="I2805" s="63">
        <f>ROUND(SUMIFS(AC:AC,$A:$A,EOMONTH($A2805,-1),$B:$B,$B2805),2)</f>
        <v>-6.84</v>
      </c>
      <c r="J2805" s="11">
        <f>SUMIFS(AB:AB,$A:$A,EOMONTH($A2805,-1),$B:$B,$B2805)</f>
        <v>6429.5</v>
      </c>
      <c r="K2805" s="13">
        <v>0</v>
      </c>
      <c r="L2805" s="25">
        <v>0</v>
      </c>
      <c r="M2805" s="15">
        <v>1006</v>
      </c>
      <c r="N2805" s="14">
        <v>38731</v>
      </c>
      <c r="O2805" s="16">
        <v>150</v>
      </c>
      <c r="P2805" s="16">
        <v>3694</v>
      </c>
      <c r="Q2805" s="16">
        <v>0</v>
      </c>
      <c r="R2805" s="16">
        <f>Q2805*16.876/100</f>
        <v>0</v>
      </c>
      <c r="S2805" s="17">
        <f t="shared" si="301"/>
        <v>0</v>
      </c>
      <c r="T2805" s="16">
        <v>0</v>
      </c>
      <c r="U2805" s="18">
        <f t="shared" si="302"/>
        <v>23.547000000000001</v>
      </c>
      <c r="V2805" s="18">
        <f t="shared" si="303"/>
        <v>129.774</v>
      </c>
      <c r="W2805" s="18">
        <f t="shared" si="304"/>
        <v>21.787756860000005</v>
      </c>
      <c r="X2805" s="27"/>
      <c r="Y2805" s="19">
        <f t="shared" si="305"/>
        <v>151.56175686</v>
      </c>
      <c r="Z2805" s="18">
        <f t="shared" si="306"/>
        <v>21.15</v>
      </c>
      <c r="AA2805" s="12">
        <v>1023</v>
      </c>
      <c r="AB2805" s="12">
        <v>39385.5</v>
      </c>
      <c r="AC2805" s="28">
        <f>+I2805+Y2805-Z2805</f>
        <v>123.57175685999999</v>
      </c>
      <c r="AD2805" s="20">
        <f t="shared" si="307"/>
        <v>0</v>
      </c>
      <c r="AE2805">
        <v>0</v>
      </c>
    </row>
    <row r="2806" spans="1:31" x14ac:dyDescent="0.25">
      <c r="A2806" s="9">
        <v>45169</v>
      </c>
      <c r="B2806" s="10" t="s">
        <v>43</v>
      </c>
      <c r="C2806" s="10" t="s">
        <v>39</v>
      </c>
      <c r="D2806" s="10" t="s">
        <v>40</v>
      </c>
      <c r="E2806" s="10" t="s">
        <v>30</v>
      </c>
      <c r="F2806" s="10">
        <v>129</v>
      </c>
      <c r="G2806" s="10">
        <v>141</v>
      </c>
      <c r="H2806" s="11">
        <f>SUMIFS(AA:AA,$A:$A,EOMONTH($A2806,-1),$B:$B,$B2806)</f>
        <v>110</v>
      </c>
      <c r="I2806" s="63">
        <f>ROUND(SUMIFS(AC:AC,$A:$A,EOMONTH($A2806,-1),$B:$B,$B2806),2)</f>
        <v>-34.33</v>
      </c>
      <c r="J2806" s="11">
        <f>SUMIFS(AB:AB,$A:$A,EOMONTH($A2806,-1),$B:$B,$B2806)</f>
        <v>3303.3</v>
      </c>
      <c r="K2806" s="13">
        <v>0</v>
      </c>
      <c r="L2806" s="25">
        <v>0</v>
      </c>
      <c r="M2806" s="15">
        <v>1183</v>
      </c>
      <c r="N2806" s="14">
        <v>35525.49</v>
      </c>
      <c r="O2806" s="16">
        <v>315</v>
      </c>
      <c r="P2806" s="16">
        <v>7477.2</v>
      </c>
      <c r="Q2806" s="16">
        <v>0</v>
      </c>
      <c r="R2806" s="16">
        <f>Q2806*16.876/100</f>
        <v>0</v>
      </c>
      <c r="S2806" s="17">
        <f t="shared" si="301"/>
        <v>0</v>
      </c>
      <c r="T2806" s="16">
        <v>0</v>
      </c>
      <c r="U2806" s="18">
        <f t="shared" si="302"/>
        <v>15.51</v>
      </c>
      <c r="V2806" s="18">
        <f t="shared" si="303"/>
        <v>152.607</v>
      </c>
      <c r="W2806" s="18">
        <f t="shared" si="304"/>
        <v>25.621189229999999</v>
      </c>
      <c r="X2806" s="27"/>
      <c r="Y2806" s="19">
        <f t="shared" si="305"/>
        <v>178.22818923</v>
      </c>
      <c r="Z2806" s="18">
        <f t="shared" si="306"/>
        <v>44.414999999999999</v>
      </c>
      <c r="AA2806" s="12">
        <v>978</v>
      </c>
      <c r="AB2806" s="12">
        <v>29369.34</v>
      </c>
      <c r="AC2806" s="28">
        <f>+I2806+Y2806-Z2806</f>
        <v>99.483189230000022</v>
      </c>
      <c r="AD2806" s="20">
        <f t="shared" si="307"/>
        <v>0</v>
      </c>
      <c r="AE2806">
        <v>0</v>
      </c>
    </row>
    <row r="2807" spans="1:31" x14ac:dyDescent="0.25">
      <c r="A2807" s="9">
        <v>45169</v>
      </c>
      <c r="B2807" s="10" t="s">
        <v>44</v>
      </c>
      <c r="C2807" s="10" t="s">
        <v>39</v>
      </c>
      <c r="D2807" s="10" t="s">
        <v>40</v>
      </c>
      <c r="E2807" s="10" t="s">
        <v>30</v>
      </c>
      <c r="F2807" s="10">
        <v>180</v>
      </c>
      <c r="G2807" s="10">
        <v>196</v>
      </c>
      <c r="H2807" s="11">
        <f>SUMIFS(AA:AA,$A:$A,EOMONTH($A2807,-1),$B:$B,$B2807)</f>
        <v>75</v>
      </c>
      <c r="I2807" s="63">
        <f>ROUND(SUMIFS(AC:AC,$A:$A,EOMONTH($A2807,-1),$B:$B,$B2807),2)</f>
        <v>-90.96</v>
      </c>
      <c r="J2807" s="11">
        <f>SUMIFS(AB:AB,$A:$A,EOMONTH($A2807,-1),$B:$B,$B2807)</f>
        <v>1389.4</v>
      </c>
      <c r="K2807" s="13">
        <v>0</v>
      </c>
      <c r="L2807" s="25">
        <v>0</v>
      </c>
      <c r="M2807" s="15">
        <v>1507</v>
      </c>
      <c r="N2807" s="14">
        <v>27924.71</v>
      </c>
      <c r="O2807" s="16">
        <v>550</v>
      </c>
      <c r="P2807" s="16">
        <v>18949</v>
      </c>
      <c r="Q2807" s="16">
        <v>0</v>
      </c>
      <c r="R2807" s="16">
        <f>Q2807*16.876/100</f>
        <v>0</v>
      </c>
      <c r="S2807" s="17">
        <f t="shared" si="301"/>
        <v>0</v>
      </c>
      <c r="T2807" s="16">
        <v>0</v>
      </c>
      <c r="U2807" s="18">
        <f t="shared" si="302"/>
        <v>14.7</v>
      </c>
      <c r="V2807" s="18">
        <f t="shared" si="303"/>
        <v>271.26</v>
      </c>
      <c r="W2807" s="18">
        <f t="shared" si="304"/>
        <v>45.541841400000003</v>
      </c>
      <c r="X2807" s="27"/>
      <c r="Y2807" s="19">
        <f t="shared" si="305"/>
        <v>316.8018414</v>
      </c>
      <c r="Z2807" s="18">
        <f t="shared" si="306"/>
        <v>107.8</v>
      </c>
      <c r="AA2807" s="12">
        <v>1032</v>
      </c>
      <c r="AB2807" s="12">
        <v>19122.73</v>
      </c>
      <c r="AC2807" s="28">
        <f>+I2807+Y2807-Z2807</f>
        <v>118.04184140000002</v>
      </c>
      <c r="AD2807" s="20">
        <f t="shared" si="307"/>
        <v>0</v>
      </c>
      <c r="AE2807">
        <v>0</v>
      </c>
    </row>
    <row r="2808" spans="1:31" x14ac:dyDescent="0.25">
      <c r="A2808" s="9">
        <v>45169</v>
      </c>
      <c r="B2808" s="10" t="s">
        <v>45</v>
      </c>
      <c r="C2808" s="10" t="s">
        <v>39</v>
      </c>
      <c r="D2808" s="10" t="s">
        <v>40</v>
      </c>
      <c r="E2808" s="10" t="s">
        <v>30</v>
      </c>
      <c r="F2808" s="10">
        <v>180</v>
      </c>
      <c r="G2808" s="10">
        <v>196</v>
      </c>
      <c r="H2808" s="11">
        <f>SUMIFS(AA:AA,$A:$A,EOMONTH($A2808,-1),$B:$B,$B2808)</f>
        <v>16</v>
      </c>
      <c r="I2808" s="63">
        <f>ROUND(SUMIFS(AC:AC,$A:$A,EOMONTH($A2808,-1),$B:$B,$B2808),2)</f>
        <v>-0.85</v>
      </c>
      <c r="J2808" s="11">
        <f>SUMIFS(AB:AB,$A:$A,EOMONTH($A2808,-1),$B:$B,$B2808)</f>
        <v>461.92</v>
      </c>
      <c r="K2808" s="13">
        <v>0</v>
      </c>
      <c r="L2808" s="25">
        <v>0</v>
      </c>
      <c r="M2808" s="15">
        <v>1024</v>
      </c>
      <c r="N2808" s="14">
        <v>29562.880000000001</v>
      </c>
      <c r="O2808" s="16">
        <v>250</v>
      </c>
      <c r="P2808" s="16">
        <v>8571</v>
      </c>
      <c r="Q2808" s="16">
        <v>0</v>
      </c>
      <c r="R2808" s="16">
        <f>Q2808*16.876/100</f>
        <v>0</v>
      </c>
      <c r="S2808" s="17">
        <f t="shared" si="301"/>
        <v>0</v>
      </c>
      <c r="T2808" s="16">
        <v>0</v>
      </c>
      <c r="U2808" s="18">
        <f t="shared" si="302"/>
        <v>3.1360000000000001</v>
      </c>
      <c r="V2808" s="18">
        <f t="shared" si="303"/>
        <v>184.32</v>
      </c>
      <c r="W2808" s="18">
        <f t="shared" si="304"/>
        <v>30.945484800000003</v>
      </c>
      <c r="X2808" s="27"/>
      <c r="Y2808" s="19">
        <f t="shared" si="305"/>
        <v>215.2654848</v>
      </c>
      <c r="Z2808" s="18">
        <f t="shared" si="306"/>
        <v>49</v>
      </c>
      <c r="AA2808" s="12">
        <v>790</v>
      </c>
      <c r="AB2808" s="12">
        <v>22807.3</v>
      </c>
      <c r="AC2808" s="28">
        <f>+I2808+Y2808-Z2808</f>
        <v>165.4154848</v>
      </c>
      <c r="AD2808" s="20">
        <f t="shared" si="307"/>
        <v>0</v>
      </c>
      <c r="AE2808">
        <v>0</v>
      </c>
    </row>
    <row r="2809" spans="1:31" x14ac:dyDescent="0.25">
      <c r="A2809" s="9">
        <v>45169</v>
      </c>
      <c r="B2809" s="10" t="s">
        <v>46</v>
      </c>
      <c r="C2809" s="10" t="s">
        <v>39</v>
      </c>
      <c r="D2809" s="10" t="s">
        <v>40</v>
      </c>
      <c r="E2809" s="10" t="s">
        <v>30</v>
      </c>
      <c r="F2809" s="10">
        <v>180</v>
      </c>
      <c r="G2809" s="10">
        <v>196</v>
      </c>
      <c r="H2809" s="11">
        <f>SUMIFS(AA:AA,$A:$A,EOMONTH($A2809,-1),$B:$B,$B2809)</f>
        <v>327</v>
      </c>
      <c r="I2809" s="63">
        <f>ROUND(SUMIFS(AC:AC,$A:$A,EOMONTH($A2809,-1),$B:$B,$B2809),2)</f>
        <v>-5.1100000000000003</v>
      </c>
      <c r="J2809" s="11">
        <f>SUMIFS(AB:AB,$A:$A,EOMONTH($A2809,-1),$B:$B,$B2809)</f>
        <v>6291.62</v>
      </c>
      <c r="K2809" s="13">
        <v>0</v>
      </c>
      <c r="L2809" s="25">
        <v>0</v>
      </c>
      <c r="M2809" s="15">
        <v>1008</v>
      </c>
      <c r="N2809" s="14">
        <v>19393.919999999998</v>
      </c>
      <c r="O2809" s="16">
        <v>200</v>
      </c>
      <c r="P2809" s="16">
        <v>6764</v>
      </c>
      <c r="Q2809" s="16">
        <v>0</v>
      </c>
      <c r="R2809" s="16">
        <f>Q2809*16.876/100</f>
        <v>0</v>
      </c>
      <c r="S2809" s="17">
        <f t="shared" si="301"/>
        <v>0</v>
      </c>
      <c r="T2809" s="16">
        <v>0</v>
      </c>
      <c r="U2809" s="18">
        <f t="shared" si="302"/>
        <v>64.091999999999999</v>
      </c>
      <c r="V2809" s="18">
        <f t="shared" si="303"/>
        <v>181.44</v>
      </c>
      <c r="W2809" s="18">
        <f t="shared" si="304"/>
        <v>30.461961600000006</v>
      </c>
      <c r="X2809" s="27"/>
      <c r="Y2809" s="19">
        <f t="shared" si="305"/>
        <v>211.90196159999999</v>
      </c>
      <c r="Z2809" s="18">
        <f t="shared" si="306"/>
        <v>39.200000000000003</v>
      </c>
      <c r="AA2809" s="12">
        <v>1135</v>
      </c>
      <c r="AB2809" s="12">
        <v>21837.51</v>
      </c>
      <c r="AC2809" s="28">
        <f>+I2809+Y2809-Z2809</f>
        <v>167.59196159999999</v>
      </c>
      <c r="AD2809" s="20">
        <f t="shared" si="307"/>
        <v>0</v>
      </c>
      <c r="AE2809">
        <v>0</v>
      </c>
    </row>
    <row r="2810" spans="1:31" x14ac:dyDescent="0.25">
      <c r="A2810" s="9">
        <v>45169</v>
      </c>
      <c r="B2810" s="10" t="s">
        <v>47</v>
      </c>
      <c r="C2810" s="10" t="s">
        <v>39</v>
      </c>
      <c r="D2810" s="10" t="s">
        <v>40</v>
      </c>
      <c r="E2810" s="10" t="s">
        <v>30</v>
      </c>
      <c r="F2810" s="10">
        <v>180</v>
      </c>
      <c r="G2810" s="10">
        <v>196</v>
      </c>
      <c r="H2810" s="11">
        <f>SUMIFS(AA:AA,$A:$A,EOMONTH($A2810,-1),$B:$B,$B2810)</f>
        <v>156</v>
      </c>
      <c r="I2810" s="63">
        <f>ROUND(SUMIFS(AC:AC,$A:$A,EOMONTH($A2810,-1),$B:$B,$B2810),2)</f>
        <v>-37.72</v>
      </c>
      <c r="J2810" s="11">
        <f>SUMIFS(AB:AB,$A:$A,EOMONTH($A2810,-1),$B:$B,$B2810)</f>
        <v>2889.89</v>
      </c>
      <c r="K2810" s="13">
        <v>0</v>
      </c>
      <c r="L2810" s="25">
        <v>0</v>
      </c>
      <c r="M2810" s="15">
        <v>1000</v>
      </c>
      <c r="N2810" s="14">
        <v>18520</v>
      </c>
      <c r="O2810" s="16">
        <v>250</v>
      </c>
      <c r="P2810" s="16">
        <v>8107</v>
      </c>
      <c r="Q2810" s="16">
        <v>0</v>
      </c>
      <c r="R2810" s="16">
        <f>Q2810*16.876/100</f>
        <v>0</v>
      </c>
      <c r="S2810" s="17">
        <f t="shared" si="301"/>
        <v>0</v>
      </c>
      <c r="T2810" s="16">
        <v>0</v>
      </c>
      <c r="U2810" s="18">
        <f t="shared" si="302"/>
        <v>30.576000000000001</v>
      </c>
      <c r="V2810" s="18">
        <f t="shared" si="303"/>
        <v>180</v>
      </c>
      <c r="W2810" s="18">
        <f t="shared" si="304"/>
        <v>30.220200000000006</v>
      </c>
      <c r="X2810" s="27"/>
      <c r="Y2810" s="19">
        <f t="shared" si="305"/>
        <v>210.22020000000001</v>
      </c>
      <c r="Z2810" s="18">
        <f t="shared" si="306"/>
        <v>49</v>
      </c>
      <c r="AA2810" s="12">
        <v>906</v>
      </c>
      <c r="AB2810" s="12">
        <v>16779.73</v>
      </c>
      <c r="AC2810" s="28">
        <f>+I2810+Y2810-Z2810</f>
        <v>123.50020000000001</v>
      </c>
      <c r="AD2810" s="20">
        <f t="shared" si="307"/>
        <v>0</v>
      </c>
      <c r="AE2810">
        <v>0</v>
      </c>
    </row>
    <row r="2811" spans="1:31" x14ac:dyDescent="0.25">
      <c r="A2811" s="9">
        <v>45169</v>
      </c>
      <c r="B2811" s="10" t="s">
        <v>48</v>
      </c>
      <c r="C2811" s="10" t="s">
        <v>39</v>
      </c>
      <c r="D2811" s="10" t="s">
        <v>29</v>
      </c>
      <c r="E2811" s="10" t="s">
        <v>30</v>
      </c>
      <c r="F2811" s="10"/>
      <c r="G2811" s="10">
        <v>0</v>
      </c>
      <c r="H2811" s="11">
        <f>SUMIFS(AA:AA,$A:$A,EOMONTH($A2811,-1),$B:$B,$B2811)</f>
        <v>16</v>
      </c>
      <c r="I2811" s="63">
        <f>ROUND(SUMIFS(AC:AC,$A:$A,EOMONTH($A2811,-1),$B:$B,$B2811),2)</f>
        <v>0.72</v>
      </c>
      <c r="J2811" s="11">
        <f>SUMIFS(AB:AB,$A:$A,EOMONTH($A2811,-1),$B:$B,$B2811)</f>
        <v>461.92</v>
      </c>
      <c r="K2811" s="13">
        <v>0</v>
      </c>
      <c r="L2811" s="25">
        <v>0</v>
      </c>
      <c r="M2811" s="15">
        <v>0</v>
      </c>
      <c r="N2811" s="14">
        <v>0</v>
      </c>
      <c r="O2811" s="16">
        <v>0</v>
      </c>
      <c r="P2811" s="16">
        <v>0</v>
      </c>
      <c r="Q2811" s="16">
        <v>0</v>
      </c>
      <c r="R2811" s="16">
        <f>Q2811*16.876/100</f>
        <v>0</v>
      </c>
      <c r="S2811" s="17">
        <f t="shared" si="301"/>
        <v>0</v>
      </c>
      <c r="T2811" s="16">
        <v>0</v>
      </c>
      <c r="U2811" s="18">
        <f t="shared" si="302"/>
        <v>0</v>
      </c>
      <c r="V2811" s="18">
        <f t="shared" si="303"/>
        <v>0</v>
      </c>
      <c r="W2811" s="18">
        <f t="shared" si="304"/>
        <v>0</v>
      </c>
      <c r="X2811" s="27"/>
      <c r="Y2811" s="19">
        <f t="shared" si="305"/>
        <v>0</v>
      </c>
      <c r="Z2811" s="18">
        <f t="shared" si="306"/>
        <v>0</v>
      </c>
      <c r="AA2811" s="12">
        <v>16</v>
      </c>
      <c r="AB2811" s="12">
        <v>461.92</v>
      </c>
      <c r="AC2811" s="28">
        <f>+I2811+Y2811-Z2811</f>
        <v>0.72</v>
      </c>
      <c r="AD2811" s="20">
        <f t="shared" si="307"/>
        <v>0</v>
      </c>
      <c r="AE2811">
        <v>0</v>
      </c>
    </row>
    <row r="2812" spans="1:31" x14ac:dyDescent="0.25">
      <c r="A2812" s="9">
        <v>45169</v>
      </c>
      <c r="B2812" s="10" t="s">
        <v>49</v>
      </c>
      <c r="C2812" s="10" t="s">
        <v>39</v>
      </c>
      <c r="D2812" s="10" t="s">
        <v>40</v>
      </c>
      <c r="E2812" s="10" t="s">
        <v>30</v>
      </c>
      <c r="F2812" s="10">
        <v>240</v>
      </c>
      <c r="G2812" s="10">
        <v>262</v>
      </c>
      <c r="H2812" s="11">
        <f>SUMIFS(AA:AA,$A:$A,EOMONTH($A2812,-1),$B:$B,$B2812)</f>
        <v>197</v>
      </c>
      <c r="I2812" s="63">
        <f>ROUND(SUMIFS(AC:AC,$A:$A,EOMONTH($A2812,-1),$B:$B,$B2812),2)</f>
        <v>-112.93</v>
      </c>
      <c r="J2812" s="11">
        <f>SUMIFS(AB:AB,$A:$A,EOMONTH($A2812,-1),$B:$B,$B2812)</f>
        <v>5981.81</v>
      </c>
      <c r="K2812" s="13">
        <v>0</v>
      </c>
      <c r="L2812" s="25">
        <v>0</v>
      </c>
      <c r="M2812" s="15">
        <v>1000</v>
      </c>
      <c r="N2812" s="14">
        <v>30360</v>
      </c>
      <c r="O2812" s="16">
        <v>325</v>
      </c>
      <c r="P2812" s="16">
        <v>14692.5</v>
      </c>
      <c r="Q2812" s="16">
        <v>0</v>
      </c>
      <c r="R2812" s="16">
        <f>Q2812*16.876/100</f>
        <v>0</v>
      </c>
      <c r="S2812" s="17">
        <f t="shared" si="301"/>
        <v>0</v>
      </c>
      <c r="T2812" s="16">
        <v>0</v>
      </c>
      <c r="U2812" s="18">
        <f t="shared" si="302"/>
        <v>51.613999999999997</v>
      </c>
      <c r="V2812" s="18">
        <f t="shared" si="303"/>
        <v>240</v>
      </c>
      <c r="W2812" s="18">
        <f t="shared" si="304"/>
        <v>40.293600000000005</v>
      </c>
      <c r="X2812" s="27"/>
      <c r="Y2812" s="19">
        <f t="shared" si="305"/>
        <v>280.29360000000003</v>
      </c>
      <c r="Z2812" s="18">
        <f t="shared" si="306"/>
        <v>85.15</v>
      </c>
      <c r="AA2812" s="12">
        <v>872</v>
      </c>
      <c r="AB2812" s="12">
        <v>26474.560000000001</v>
      </c>
      <c r="AC2812" s="28">
        <f>+I2812+Y2812-Z2812</f>
        <v>82.213600000000014</v>
      </c>
      <c r="AD2812" s="20">
        <f t="shared" si="307"/>
        <v>0</v>
      </c>
      <c r="AE2812">
        <v>0</v>
      </c>
    </row>
    <row r="2813" spans="1:31" x14ac:dyDescent="0.25">
      <c r="A2813" s="9">
        <v>45169</v>
      </c>
      <c r="B2813" s="10" t="s">
        <v>50</v>
      </c>
      <c r="C2813" s="10" t="s">
        <v>39</v>
      </c>
      <c r="D2813" s="10" t="s">
        <v>40</v>
      </c>
      <c r="E2813" s="10" t="s">
        <v>30</v>
      </c>
      <c r="F2813" s="10">
        <v>240</v>
      </c>
      <c r="G2813" s="10">
        <v>262</v>
      </c>
      <c r="H2813" s="11">
        <f>SUMIFS(AA:AA,$A:$A,EOMONTH($A2813,-1),$B:$B,$B2813)</f>
        <v>265</v>
      </c>
      <c r="I2813" s="63">
        <f>ROUND(SUMIFS(AC:AC,$A:$A,EOMONTH($A2813,-1),$B:$B,$B2813),2)</f>
        <v>-21.19</v>
      </c>
      <c r="J2813" s="11">
        <f>SUMIFS(AB:AB,$A:$A,EOMONTH($A2813,-1),$B:$B,$B2813)</f>
        <v>8779.3700000000008</v>
      </c>
      <c r="K2813" s="13">
        <v>0</v>
      </c>
      <c r="L2813" s="25">
        <v>0</v>
      </c>
      <c r="M2813" s="15">
        <v>500</v>
      </c>
      <c r="N2813" s="14">
        <v>16565</v>
      </c>
      <c r="O2813" s="16">
        <v>125</v>
      </c>
      <c r="P2813" s="16">
        <v>5458.5</v>
      </c>
      <c r="Q2813" s="16">
        <v>0</v>
      </c>
      <c r="R2813" s="16">
        <f>Q2813*16.876/100</f>
        <v>0</v>
      </c>
      <c r="S2813" s="17">
        <f t="shared" si="301"/>
        <v>0</v>
      </c>
      <c r="T2813" s="16">
        <v>0</v>
      </c>
      <c r="U2813" s="18">
        <f t="shared" si="302"/>
        <v>69.430000000000007</v>
      </c>
      <c r="V2813" s="18">
        <f t="shared" si="303"/>
        <v>120</v>
      </c>
      <c r="W2813" s="18">
        <f t="shared" si="304"/>
        <v>20.146800000000002</v>
      </c>
      <c r="X2813" s="27"/>
      <c r="Y2813" s="19">
        <f t="shared" si="305"/>
        <v>140.14680000000001</v>
      </c>
      <c r="Z2813" s="18">
        <f t="shared" si="306"/>
        <v>32.75</v>
      </c>
      <c r="AA2813" s="12">
        <v>640</v>
      </c>
      <c r="AB2813" s="12">
        <v>21203.14</v>
      </c>
      <c r="AC2813" s="28">
        <f>+I2813+Y2813-Z2813</f>
        <v>86.206800000000015</v>
      </c>
      <c r="AD2813" s="20">
        <f t="shared" si="307"/>
        <v>0</v>
      </c>
      <c r="AE2813">
        <v>0</v>
      </c>
    </row>
    <row r="2814" spans="1:31" x14ac:dyDescent="0.25">
      <c r="A2814" s="9">
        <v>45169</v>
      </c>
      <c r="B2814" s="10" t="s">
        <v>51</v>
      </c>
      <c r="C2814" s="10" t="s">
        <v>39</v>
      </c>
      <c r="D2814" s="10" t="s">
        <v>40</v>
      </c>
      <c r="E2814" s="10" t="s">
        <v>30</v>
      </c>
      <c r="F2814" s="10">
        <v>240</v>
      </c>
      <c r="G2814" s="10">
        <v>262</v>
      </c>
      <c r="H2814" s="11">
        <f>SUMIFS(AA:AA,$A:$A,EOMONTH($A2814,-1),$B:$B,$B2814)</f>
        <v>57</v>
      </c>
      <c r="I2814" s="63">
        <f>ROUND(SUMIFS(AC:AC,$A:$A,EOMONTH($A2814,-1),$B:$B,$B2814),2)</f>
        <v>-36.85</v>
      </c>
      <c r="J2814" s="11">
        <f>SUMIFS(AB:AB,$A:$A,EOMONTH($A2814,-1),$B:$B,$B2814)</f>
        <v>1497.13</v>
      </c>
      <c r="K2814" s="13">
        <v>0</v>
      </c>
      <c r="L2814" s="25">
        <v>0</v>
      </c>
      <c r="M2814" s="15">
        <v>500</v>
      </c>
      <c r="N2814" s="14">
        <v>13135</v>
      </c>
      <c r="O2814" s="16">
        <v>75</v>
      </c>
      <c r="P2814" s="16">
        <v>3150</v>
      </c>
      <c r="Q2814" s="16">
        <v>0</v>
      </c>
      <c r="R2814" s="16">
        <f>Q2814*16.876/100</f>
        <v>0</v>
      </c>
      <c r="S2814" s="17">
        <f t="shared" si="301"/>
        <v>0</v>
      </c>
      <c r="T2814" s="16">
        <v>0</v>
      </c>
      <c r="U2814" s="18">
        <f t="shared" si="302"/>
        <v>14.933999999999999</v>
      </c>
      <c r="V2814" s="18">
        <f t="shared" si="303"/>
        <v>120</v>
      </c>
      <c r="W2814" s="18">
        <f t="shared" si="304"/>
        <v>20.146800000000002</v>
      </c>
      <c r="X2814" s="27"/>
      <c r="Y2814" s="19">
        <f t="shared" si="305"/>
        <v>140.14680000000001</v>
      </c>
      <c r="Z2814" s="18">
        <f t="shared" si="306"/>
        <v>19.649999999999999</v>
      </c>
      <c r="AA2814" s="12">
        <v>482</v>
      </c>
      <c r="AB2814" s="12">
        <v>12661.91</v>
      </c>
      <c r="AC2814" s="28">
        <f>+I2814+Y2814-Z2814</f>
        <v>83.646800000000013</v>
      </c>
      <c r="AD2814" s="20">
        <f t="shared" si="307"/>
        <v>0</v>
      </c>
      <c r="AE2814">
        <v>0</v>
      </c>
    </row>
    <row r="2815" spans="1:31" x14ac:dyDescent="0.25">
      <c r="A2815" s="9">
        <v>45169</v>
      </c>
      <c r="B2815" s="10" t="s">
        <v>52</v>
      </c>
      <c r="C2815" s="10" t="s">
        <v>39</v>
      </c>
      <c r="D2815" s="10" t="s">
        <v>40</v>
      </c>
      <c r="E2815" s="10" t="s">
        <v>30</v>
      </c>
      <c r="F2815" s="10">
        <v>240</v>
      </c>
      <c r="G2815" s="10">
        <v>262</v>
      </c>
      <c r="H2815" s="11">
        <f>SUMIFS(AA:AA,$A:$A,EOMONTH($A2815,-1),$B:$B,$B2815)</f>
        <v>8</v>
      </c>
      <c r="I2815" s="63">
        <f>ROUND(SUMIFS(AC:AC,$A:$A,EOMONTH($A2815,-1),$B:$B,$B2815),2)</f>
        <v>-58.33</v>
      </c>
      <c r="J2815" s="11">
        <f>SUMIFS(AB:AB,$A:$A,EOMONTH($A2815,-1),$B:$B,$B2815)</f>
        <v>255.99</v>
      </c>
      <c r="K2815" s="13">
        <v>0</v>
      </c>
      <c r="L2815" s="25">
        <v>0</v>
      </c>
      <c r="M2815" s="15">
        <v>550</v>
      </c>
      <c r="N2815" s="14">
        <v>17600</v>
      </c>
      <c r="O2815" s="16">
        <v>175</v>
      </c>
      <c r="P2815" s="16">
        <v>7767</v>
      </c>
      <c r="Q2815" s="16">
        <v>0</v>
      </c>
      <c r="R2815" s="16">
        <f>Q2815*16.876/100</f>
        <v>0</v>
      </c>
      <c r="S2815" s="17">
        <f t="shared" si="301"/>
        <v>0</v>
      </c>
      <c r="T2815" s="16">
        <v>0</v>
      </c>
      <c r="U2815" s="18">
        <f t="shared" si="302"/>
        <v>2.0960000000000001</v>
      </c>
      <c r="V2815" s="18">
        <f t="shared" si="303"/>
        <v>132</v>
      </c>
      <c r="W2815" s="18">
        <f t="shared" si="304"/>
        <v>22.161480000000001</v>
      </c>
      <c r="X2815" s="27"/>
      <c r="Y2815" s="19">
        <f t="shared" si="305"/>
        <v>154.16148000000001</v>
      </c>
      <c r="Z2815" s="18">
        <f t="shared" si="306"/>
        <v>45.85</v>
      </c>
      <c r="AA2815" s="12">
        <v>383</v>
      </c>
      <c r="AB2815" s="12">
        <v>12255.99</v>
      </c>
      <c r="AC2815" s="28">
        <f>+I2815+Y2815-Z2815</f>
        <v>49.981480000000012</v>
      </c>
      <c r="AD2815" s="20">
        <f t="shared" si="307"/>
        <v>0</v>
      </c>
      <c r="AE2815">
        <v>0</v>
      </c>
    </row>
    <row r="2816" spans="1:31" x14ac:dyDescent="0.25">
      <c r="A2816" s="9">
        <v>45169</v>
      </c>
      <c r="B2816" s="10" t="s">
        <v>53</v>
      </c>
      <c r="C2816" s="10" t="s">
        <v>39</v>
      </c>
      <c r="D2816" s="10" t="s">
        <v>40</v>
      </c>
      <c r="E2816" s="10" t="s">
        <v>30</v>
      </c>
      <c r="F2816" s="10">
        <v>365</v>
      </c>
      <c r="G2816" s="10">
        <v>398</v>
      </c>
      <c r="H2816" s="11">
        <f>SUMIFS(AA:AA,$A:$A,EOMONTH($A2816,-1),$B:$B,$B2816)</f>
        <v>370</v>
      </c>
      <c r="I2816" s="63">
        <f>ROUND(SUMIFS(AC:AC,$A:$A,EOMONTH($A2816,-1),$B:$B,$B2816),2)</f>
        <v>-186.52</v>
      </c>
      <c r="J2816" s="11">
        <f>SUMIFS(AB:AB,$A:$A,EOMONTH($A2816,-1),$B:$B,$B2816)</f>
        <v>15481.89</v>
      </c>
      <c r="K2816" s="13">
        <v>0</v>
      </c>
      <c r="L2816" s="25">
        <v>0</v>
      </c>
      <c r="M2816" s="15">
        <v>0</v>
      </c>
      <c r="N2816" s="14">
        <v>0</v>
      </c>
      <c r="O2816" s="16">
        <v>341</v>
      </c>
      <c r="P2816" s="16">
        <v>22252.5</v>
      </c>
      <c r="Q2816" s="16">
        <v>0</v>
      </c>
      <c r="R2816" s="16">
        <f>Q2816*16.876/100</f>
        <v>0</v>
      </c>
      <c r="S2816" s="17">
        <f t="shared" si="301"/>
        <v>0</v>
      </c>
      <c r="T2816" s="16">
        <v>0</v>
      </c>
      <c r="U2816" s="18">
        <f t="shared" si="302"/>
        <v>147.26</v>
      </c>
      <c r="V2816" s="18">
        <f t="shared" si="303"/>
        <v>0</v>
      </c>
      <c r="W2816" s="18">
        <f t="shared" si="304"/>
        <v>0</v>
      </c>
      <c r="X2816" s="27"/>
      <c r="Y2816" s="19">
        <f t="shared" si="305"/>
        <v>0</v>
      </c>
      <c r="Z2816" s="18">
        <f t="shared" si="306"/>
        <v>135.71799999999999</v>
      </c>
      <c r="AA2816" s="12">
        <v>29</v>
      </c>
      <c r="AB2816" s="12">
        <v>1213.44</v>
      </c>
      <c r="AC2816" s="28">
        <f>+I2816+Y2816-Z2816</f>
        <v>-322.238</v>
      </c>
      <c r="AD2816" s="20">
        <f t="shared" si="307"/>
        <v>330</v>
      </c>
      <c r="AE2816">
        <v>360</v>
      </c>
    </row>
    <row r="2817" spans="1:31" x14ac:dyDescent="0.25">
      <c r="A2817" s="9">
        <v>45169</v>
      </c>
      <c r="B2817" s="10" t="s">
        <v>54</v>
      </c>
      <c r="C2817" s="10" t="s">
        <v>39</v>
      </c>
      <c r="D2817" s="10" t="s">
        <v>40</v>
      </c>
      <c r="E2817" s="10" t="s">
        <v>30</v>
      </c>
      <c r="F2817" s="10">
        <v>365</v>
      </c>
      <c r="G2817" s="10">
        <v>398</v>
      </c>
      <c r="H2817" s="11">
        <f>SUMIFS(AA:AA,$A:$A,EOMONTH($A2817,-1),$B:$B,$B2817)</f>
        <v>568</v>
      </c>
      <c r="I2817" s="63">
        <f>ROUND(SUMIFS(AC:AC,$A:$A,EOMONTH($A2817,-1),$B:$B,$B2817),2)</f>
        <v>-7.05</v>
      </c>
      <c r="J2817" s="11">
        <f>SUMIFS(AB:AB,$A:$A,EOMONTH($A2817,-1),$B:$B,$B2817)</f>
        <v>32079.87</v>
      </c>
      <c r="K2817" s="13">
        <v>0</v>
      </c>
      <c r="L2817" s="25">
        <v>0</v>
      </c>
      <c r="M2817" s="15">
        <v>0</v>
      </c>
      <c r="N2817" s="14">
        <v>0</v>
      </c>
      <c r="O2817" s="16">
        <v>285</v>
      </c>
      <c r="P2817" s="16">
        <v>18732</v>
      </c>
      <c r="Q2817" s="16">
        <v>0</v>
      </c>
      <c r="R2817" s="16">
        <f>Q2817*16.876/100</f>
        <v>0</v>
      </c>
      <c r="S2817" s="17">
        <f t="shared" si="301"/>
        <v>0</v>
      </c>
      <c r="T2817" s="16">
        <v>0</v>
      </c>
      <c r="U2817" s="18">
        <f t="shared" si="302"/>
        <v>226.06399999999999</v>
      </c>
      <c r="V2817" s="18">
        <f t="shared" si="303"/>
        <v>0</v>
      </c>
      <c r="W2817" s="18">
        <f t="shared" si="304"/>
        <v>0</v>
      </c>
      <c r="X2817" s="27"/>
      <c r="Y2817" s="19">
        <f t="shared" si="305"/>
        <v>0</v>
      </c>
      <c r="Z2817" s="18">
        <f t="shared" si="306"/>
        <v>113.43</v>
      </c>
      <c r="AA2817" s="12">
        <v>283</v>
      </c>
      <c r="AB2817" s="12">
        <v>15983.46</v>
      </c>
      <c r="AC2817" s="28">
        <f>+I2817+Y2817-Z2817</f>
        <v>-120.48</v>
      </c>
      <c r="AD2817" s="20">
        <f t="shared" si="307"/>
        <v>130</v>
      </c>
      <c r="AE2817">
        <v>140</v>
      </c>
    </row>
    <row r="2818" spans="1:31" x14ac:dyDescent="0.25">
      <c r="A2818" s="9">
        <v>45169</v>
      </c>
      <c r="B2818" s="10" t="s">
        <v>55</v>
      </c>
      <c r="C2818" s="10" t="s">
        <v>39</v>
      </c>
      <c r="D2818" s="10" t="s">
        <v>40</v>
      </c>
      <c r="E2818" s="10" t="s">
        <v>30</v>
      </c>
      <c r="F2818" s="10">
        <v>365</v>
      </c>
      <c r="G2818" s="10">
        <v>398</v>
      </c>
      <c r="H2818" s="11">
        <f>SUMIFS(AA:AA,$A:$A,EOMONTH($A2818,-1),$B:$B,$B2818)</f>
        <v>225</v>
      </c>
      <c r="I2818" s="63">
        <f>ROUND(SUMIFS(AC:AC,$A:$A,EOMONTH($A2818,-1),$B:$B,$B2818),2)</f>
        <v>-18.88</v>
      </c>
      <c r="J2818" s="11">
        <f>SUMIFS(AB:AB,$A:$A,EOMONTH($A2818,-1),$B:$B,$B2818)</f>
        <v>9961.2999999999993</v>
      </c>
      <c r="K2818" s="13">
        <v>0</v>
      </c>
      <c r="L2818" s="25">
        <v>0</v>
      </c>
      <c r="M2818" s="15">
        <v>0</v>
      </c>
      <c r="N2818" s="14">
        <v>0</v>
      </c>
      <c r="O2818" s="16">
        <v>199</v>
      </c>
      <c r="P2818" s="16">
        <v>13083</v>
      </c>
      <c r="Q2818" s="16">
        <v>0</v>
      </c>
      <c r="R2818" s="16">
        <f>Q2818*16.876/100</f>
        <v>0</v>
      </c>
      <c r="S2818" s="17">
        <f t="shared" si="301"/>
        <v>0</v>
      </c>
      <c r="T2818" s="16">
        <v>0</v>
      </c>
      <c r="U2818" s="18">
        <f t="shared" si="302"/>
        <v>89.55</v>
      </c>
      <c r="V2818" s="18">
        <f t="shared" si="303"/>
        <v>0</v>
      </c>
      <c r="W2818" s="18">
        <f t="shared" si="304"/>
        <v>0</v>
      </c>
      <c r="X2818" s="27"/>
      <c r="Y2818" s="19">
        <f t="shared" si="305"/>
        <v>0</v>
      </c>
      <c r="Z2818" s="18">
        <f t="shared" si="306"/>
        <v>79.201999999999998</v>
      </c>
      <c r="AA2818" s="12">
        <v>26</v>
      </c>
      <c r="AB2818" s="12">
        <v>1151.08</v>
      </c>
      <c r="AC2818" s="28">
        <f>+I2818+Y2818-Z2818</f>
        <v>-98.081999999999994</v>
      </c>
      <c r="AD2818" s="20">
        <f t="shared" si="307"/>
        <v>100</v>
      </c>
      <c r="AE2818">
        <v>150</v>
      </c>
    </row>
    <row r="2819" spans="1:31" x14ac:dyDescent="0.25">
      <c r="A2819" s="9">
        <v>45169</v>
      </c>
      <c r="B2819" s="10" t="s">
        <v>56</v>
      </c>
      <c r="C2819" s="10" t="s">
        <v>39</v>
      </c>
      <c r="D2819" s="10" t="s">
        <v>40</v>
      </c>
      <c r="E2819" s="10" t="s">
        <v>30</v>
      </c>
      <c r="F2819" s="10">
        <v>365</v>
      </c>
      <c r="G2819" s="10">
        <v>398</v>
      </c>
      <c r="H2819" s="11">
        <f>SUMIFS(AA:AA,$A:$A,EOMONTH($A2819,-1),$B:$B,$B2819)</f>
        <v>83</v>
      </c>
      <c r="I2819" s="63">
        <f>ROUND(SUMIFS(AC:AC,$A:$A,EOMONTH($A2819,-1),$B:$B,$B2819),2)</f>
        <v>-109.03</v>
      </c>
      <c r="J2819" s="11">
        <f>SUMIFS(AB:AB,$A:$A,EOMONTH($A2819,-1),$B:$B,$B2819)</f>
        <v>3894.45</v>
      </c>
      <c r="K2819" s="13">
        <v>0</v>
      </c>
      <c r="L2819" s="25">
        <v>0</v>
      </c>
      <c r="M2819" s="15">
        <v>0</v>
      </c>
      <c r="N2819" s="14">
        <v>0</v>
      </c>
      <c r="O2819" s="16">
        <v>75</v>
      </c>
      <c r="P2819" s="16">
        <v>4612.5</v>
      </c>
      <c r="Q2819" s="16">
        <v>0</v>
      </c>
      <c r="R2819" s="16">
        <f>Q2819*16.876/100</f>
        <v>0</v>
      </c>
      <c r="S2819" s="17">
        <f t="shared" si="301"/>
        <v>0</v>
      </c>
      <c r="T2819" s="16">
        <v>0</v>
      </c>
      <c r="U2819" s="18">
        <f t="shared" si="302"/>
        <v>33.033999999999999</v>
      </c>
      <c r="V2819" s="18">
        <f t="shared" si="303"/>
        <v>0</v>
      </c>
      <c r="W2819" s="18">
        <f t="shared" si="304"/>
        <v>0</v>
      </c>
      <c r="X2819" s="27"/>
      <c r="Y2819" s="19">
        <f t="shared" si="305"/>
        <v>0</v>
      </c>
      <c r="Z2819" s="18">
        <f t="shared" si="306"/>
        <v>29.85</v>
      </c>
      <c r="AA2819" s="12">
        <v>8</v>
      </c>
      <c r="AB2819" s="12">
        <v>375.37</v>
      </c>
      <c r="AC2819" s="28">
        <f>+I2819+Y2819-Z2819</f>
        <v>-138.88</v>
      </c>
      <c r="AD2819" s="20">
        <f t="shared" si="307"/>
        <v>140</v>
      </c>
      <c r="AE2819">
        <v>180</v>
      </c>
    </row>
    <row r="2820" spans="1:31" x14ac:dyDescent="0.25">
      <c r="A2820" s="59">
        <v>45169</v>
      </c>
      <c r="B2820" s="60" t="s">
        <v>805</v>
      </c>
      <c r="C2820" s="60" t="s">
        <v>39</v>
      </c>
      <c r="D2820" s="60" t="s">
        <v>40</v>
      </c>
      <c r="E2820" s="60" t="s">
        <v>30</v>
      </c>
      <c r="F2820" s="10"/>
      <c r="G2820" s="10"/>
      <c r="H2820" s="11"/>
      <c r="I2820" s="63">
        <f>ROUND(SUMIFS(AC:AC,$A:$A,EOMONTH($A2820,-1),$B:$B,$B2820),2)</f>
        <v>0</v>
      </c>
      <c r="J2820" s="11"/>
      <c r="K2820" s="13"/>
      <c r="L2820" s="25"/>
      <c r="M2820" s="15"/>
      <c r="N2820" s="14"/>
      <c r="O2820" s="16"/>
      <c r="P2820" s="16"/>
      <c r="Q2820" s="16"/>
      <c r="R2820" s="16"/>
      <c r="S2820" s="17">
        <f t="shared" si="301"/>
        <v>0</v>
      </c>
      <c r="T2820" s="16"/>
      <c r="U2820" s="18">
        <f t="shared" si="302"/>
        <v>0</v>
      </c>
      <c r="V2820" s="18">
        <f t="shared" si="303"/>
        <v>0</v>
      </c>
      <c r="W2820" s="18">
        <f t="shared" si="304"/>
        <v>0</v>
      </c>
      <c r="X2820" s="27"/>
      <c r="Y2820" s="19">
        <f t="shared" si="305"/>
        <v>0</v>
      </c>
      <c r="Z2820" s="18">
        <f t="shared" si="306"/>
        <v>0</v>
      </c>
      <c r="AA2820" s="12"/>
      <c r="AB2820" s="12"/>
      <c r="AC2820" s="28">
        <f>+I2820+Y2820-Z2820</f>
        <v>0</v>
      </c>
      <c r="AD2820" s="20">
        <f t="shared" si="307"/>
        <v>0</v>
      </c>
      <c r="AE2820">
        <v>0</v>
      </c>
    </row>
    <row r="2821" spans="1:31" x14ac:dyDescent="0.25">
      <c r="A2821" s="9">
        <v>45169</v>
      </c>
      <c r="B2821" s="10" t="s">
        <v>57</v>
      </c>
      <c r="C2821" s="10" t="s">
        <v>39</v>
      </c>
      <c r="D2821" s="10" t="s">
        <v>40</v>
      </c>
      <c r="E2821" s="10" t="s">
        <v>30</v>
      </c>
      <c r="F2821" s="10">
        <v>448</v>
      </c>
      <c r="G2821" s="10">
        <v>488</v>
      </c>
      <c r="H2821" s="11">
        <f>SUMIFS(AA:AA,$A:$A,EOMONTH($A2821,-1),$B:$B,$B2821)</f>
        <v>307</v>
      </c>
      <c r="I2821" s="63">
        <f>ROUND(SUMIFS(AC:AC,$A:$A,EOMONTH($A2821,-1),$B:$B,$B2821),2)</f>
        <v>-142.38999999999999</v>
      </c>
      <c r="J2821" s="11">
        <f>SUMIFS(AB:AB,$A:$A,EOMONTH($A2821,-1),$B:$B,$B2821)</f>
        <v>38835.5</v>
      </c>
      <c r="K2821" s="13">
        <v>0</v>
      </c>
      <c r="L2821" s="25">
        <v>0</v>
      </c>
      <c r="M2821" s="15">
        <v>506</v>
      </c>
      <c r="N2821" s="14">
        <v>64009</v>
      </c>
      <c r="O2821" s="16">
        <v>225</v>
      </c>
      <c r="P2821" s="16">
        <v>17873.25</v>
      </c>
      <c r="Q2821" s="16">
        <v>0</v>
      </c>
      <c r="R2821" s="16">
        <f>Q2821*16.876/100</f>
        <v>0</v>
      </c>
      <c r="S2821" s="17">
        <f t="shared" ref="S2821:S2884" si="308">Q2821+R2821</f>
        <v>0</v>
      </c>
      <c r="T2821" s="16">
        <v>0</v>
      </c>
      <c r="U2821" s="18">
        <f t="shared" ref="U2821:U2884" si="309">H2821*G2821/1000</f>
        <v>149.816</v>
      </c>
      <c r="V2821" s="18">
        <f t="shared" ref="V2821:V2884" si="310">M2821*F2821/1000</f>
        <v>226.68799999999999</v>
      </c>
      <c r="W2821" s="18">
        <f t="shared" ref="W2821:W2884" si="311">V2821*16.789/100</f>
        <v>38.058648320000003</v>
      </c>
      <c r="X2821" s="27"/>
      <c r="Y2821" s="19">
        <f t="shared" ref="Y2821:Y2884" si="312">V2821+W2821+X2821</f>
        <v>264.74664831999996</v>
      </c>
      <c r="Z2821" s="18">
        <f t="shared" ref="Z2821:Z2884" si="313">O2821*G2821/1000</f>
        <v>109.8</v>
      </c>
      <c r="AA2821" s="12">
        <v>588</v>
      </c>
      <c r="AB2821" s="12">
        <v>74382</v>
      </c>
      <c r="AC2821" s="28">
        <f>+I2821+Y2821-Z2821</f>
        <v>12.556648319999979</v>
      </c>
      <c r="AD2821" s="20">
        <f t="shared" ref="AD2821:AD2884" si="314">IF(AC2821&lt;0,ROUNDUP(AC2821,-1)*-1,0)</f>
        <v>0</v>
      </c>
      <c r="AE2821">
        <v>10</v>
      </c>
    </row>
    <row r="2822" spans="1:31" x14ac:dyDescent="0.25">
      <c r="A2822" s="9">
        <v>45169</v>
      </c>
      <c r="B2822" s="10" t="s">
        <v>58</v>
      </c>
      <c r="C2822" s="10" t="s">
        <v>39</v>
      </c>
      <c r="D2822" s="10" t="s">
        <v>40</v>
      </c>
      <c r="E2822" s="10" t="s">
        <v>30</v>
      </c>
      <c r="F2822" s="10">
        <v>448</v>
      </c>
      <c r="G2822" s="10">
        <v>488</v>
      </c>
      <c r="H2822" s="11">
        <f>SUMIFS(AA:AA,$A:$A,EOMONTH($A2822,-1),$B:$B,$B2822)</f>
        <v>521</v>
      </c>
      <c r="I2822" s="63">
        <f>ROUND(SUMIFS(AC:AC,$A:$A,EOMONTH($A2822,-1),$B:$B,$B2822),2)</f>
        <v>-32.65</v>
      </c>
      <c r="J2822" s="11">
        <f>SUMIFS(AB:AB,$A:$A,EOMONTH($A2822,-1),$B:$B,$B2822)</f>
        <v>65906.5</v>
      </c>
      <c r="K2822" s="13">
        <v>0</v>
      </c>
      <c r="L2822" s="25">
        <v>0</v>
      </c>
      <c r="M2822" s="15">
        <v>0</v>
      </c>
      <c r="N2822" s="14">
        <v>0</v>
      </c>
      <c r="O2822" s="16">
        <v>125</v>
      </c>
      <c r="P2822" s="16">
        <v>9468.75</v>
      </c>
      <c r="Q2822" s="16">
        <v>0</v>
      </c>
      <c r="R2822" s="16">
        <f>Q2822*16.876/100</f>
        <v>0</v>
      </c>
      <c r="S2822" s="17">
        <f t="shared" si="308"/>
        <v>0</v>
      </c>
      <c r="T2822" s="16">
        <v>0</v>
      </c>
      <c r="U2822" s="18">
        <f t="shared" si="309"/>
        <v>254.24799999999999</v>
      </c>
      <c r="V2822" s="18">
        <f t="shared" si="310"/>
        <v>0</v>
      </c>
      <c r="W2822" s="18">
        <f t="shared" si="311"/>
        <v>0</v>
      </c>
      <c r="X2822" s="27"/>
      <c r="Y2822" s="19">
        <f t="shared" si="312"/>
        <v>0</v>
      </c>
      <c r="Z2822" s="18">
        <f t="shared" si="313"/>
        <v>61</v>
      </c>
      <c r="AA2822" s="12">
        <v>396</v>
      </c>
      <c r="AB2822" s="12">
        <v>50094</v>
      </c>
      <c r="AC2822" s="28">
        <f>+I2822+Y2822-Z2822</f>
        <v>-93.65</v>
      </c>
      <c r="AD2822" s="20">
        <f t="shared" si="314"/>
        <v>100</v>
      </c>
      <c r="AE2822">
        <v>120</v>
      </c>
    </row>
    <row r="2823" spans="1:31" x14ac:dyDescent="0.25">
      <c r="A2823" s="9">
        <v>45169</v>
      </c>
      <c r="B2823" s="10" t="s">
        <v>59</v>
      </c>
      <c r="C2823" s="10" t="s">
        <v>39</v>
      </c>
      <c r="D2823" s="10" t="s">
        <v>40</v>
      </c>
      <c r="E2823" s="10" t="s">
        <v>30</v>
      </c>
      <c r="F2823" s="10">
        <v>448</v>
      </c>
      <c r="G2823" s="10">
        <v>488</v>
      </c>
      <c r="H2823" s="11">
        <f>SUMIFS(AA:AA,$A:$A,EOMONTH($A2823,-1),$B:$B,$B2823)</f>
        <v>15</v>
      </c>
      <c r="I2823" s="63">
        <f>ROUND(SUMIFS(AC:AC,$A:$A,EOMONTH($A2823,-1),$B:$B,$B2823),2)</f>
        <v>-40.880000000000003</v>
      </c>
      <c r="J2823" s="11">
        <f>SUMIFS(AB:AB,$A:$A,EOMONTH($A2823,-1),$B:$B,$B2823)</f>
        <v>1897.5</v>
      </c>
      <c r="K2823" s="13">
        <v>0</v>
      </c>
      <c r="L2823" s="25">
        <v>0</v>
      </c>
      <c r="M2823" s="15">
        <v>510</v>
      </c>
      <c r="N2823" s="14">
        <v>64515</v>
      </c>
      <c r="O2823" s="16">
        <v>175</v>
      </c>
      <c r="P2823" s="16">
        <v>14085.75</v>
      </c>
      <c r="Q2823" s="16">
        <v>0</v>
      </c>
      <c r="R2823" s="16">
        <f>Q2823*16.876/100</f>
        <v>0</v>
      </c>
      <c r="S2823" s="17">
        <f t="shared" si="308"/>
        <v>0</v>
      </c>
      <c r="T2823" s="16">
        <v>0</v>
      </c>
      <c r="U2823" s="18">
        <f t="shared" si="309"/>
        <v>7.32</v>
      </c>
      <c r="V2823" s="18">
        <f t="shared" si="310"/>
        <v>228.48</v>
      </c>
      <c r="W2823" s="18">
        <f t="shared" si="311"/>
        <v>38.359507200000003</v>
      </c>
      <c r="X2823" s="27"/>
      <c r="Y2823" s="19">
        <f t="shared" si="312"/>
        <v>266.83950720000001</v>
      </c>
      <c r="Z2823" s="18">
        <f t="shared" si="313"/>
        <v>85.4</v>
      </c>
      <c r="AA2823" s="12">
        <v>350</v>
      </c>
      <c r="AB2823" s="12">
        <v>44275</v>
      </c>
      <c r="AC2823" s="28">
        <f>+I2823+Y2823-Z2823</f>
        <v>140.55950720000001</v>
      </c>
      <c r="AD2823" s="20">
        <f t="shared" si="314"/>
        <v>0</v>
      </c>
      <c r="AE2823">
        <v>0</v>
      </c>
    </row>
    <row r="2824" spans="1:31" x14ac:dyDescent="0.25">
      <c r="A2824" s="9">
        <v>45169</v>
      </c>
      <c r="B2824" s="10" t="s">
        <v>60</v>
      </c>
      <c r="C2824" s="10" t="s">
        <v>39</v>
      </c>
      <c r="D2824" s="10" t="s">
        <v>40</v>
      </c>
      <c r="E2824" s="10" t="s">
        <v>30</v>
      </c>
      <c r="F2824" s="10">
        <v>448</v>
      </c>
      <c r="G2824" s="10">
        <v>488</v>
      </c>
      <c r="H2824" s="11">
        <f>SUMIFS(AA:AA,$A:$A,EOMONTH($A2824,-1),$B:$B,$B2824)</f>
        <v>16</v>
      </c>
      <c r="I2824" s="63">
        <f>ROUND(SUMIFS(AC:AC,$A:$A,EOMONTH($A2824,-1),$B:$B,$B2824),2)</f>
        <v>-126.12</v>
      </c>
      <c r="J2824" s="11">
        <f>SUMIFS(AB:AB,$A:$A,EOMONTH($A2824,-1),$B:$B,$B2824)</f>
        <v>2024</v>
      </c>
      <c r="K2824" s="13">
        <v>0</v>
      </c>
      <c r="L2824" s="25">
        <v>0</v>
      </c>
      <c r="M2824" s="15">
        <v>509</v>
      </c>
      <c r="N2824" s="14">
        <v>64388.5</v>
      </c>
      <c r="O2824" s="16">
        <v>225</v>
      </c>
      <c r="P2824" s="16">
        <v>17873.25</v>
      </c>
      <c r="Q2824" s="16">
        <v>0</v>
      </c>
      <c r="R2824" s="16">
        <f>Q2824*16.876/100</f>
        <v>0</v>
      </c>
      <c r="S2824" s="17">
        <f t="shared" si="308"/>
        <v>0</v>
      </c>
      <c r="T2824" s="16">
        <v>0</v>
      </c>
      <c r="U2824" s="18">
        <f t="shared" si="309"/>
        <v>7.8079999999999998</v>
      </c>
      <c r="V2824" s="18">
        <f t="shared" si="310"/>
        <v>228.03200000000001</v>
      </c>
      <c r="W2824" s="18">
        <f t="shared" si="311"/>
        <v>38.284292480000005</v>
      </c>
      <c r="X2824" s="27"/>
      <c r="Y2824" s="19">
        <f t="shared" si="312"/>
        <v>266.31629248000002</v>
      </c>
      <c r="Z2824" s="18">
        <f t="shared" si="313"/>
        <v>109.8</v>
      </c>
      <c r="AA2824" s="12">
        <v>300</v>
      </c>
      <c r="AB2824" s="12">
        <v>37950</v>
      </c>
      <c r="AC2824" s="28">
        <f>+I2824+Y2824-Z2824</f>
        <v>30.396292480000014</v>
      </c>
      <c r="AD2824" s="20">
        <f t="shared" si="314"/>
        <v>0</v>
      </c>
      <c r="AE2824">
        <v>0</v>
      </c>
    </row>
    <row r="2825" spans="1:31" x14ac:dyDescent="0.25">
      <c r="A2825" s="9">
        <v>45169</v>
      </c>
      <c r="B2825" s="10" t="s">
        <v>61</v>
      </c>
      <c r="C2825" s="10" t="s">
        <v>62</v>
      </c>
      <c r="D2825" s="10" t="s">
        <v>40</v>
      </c>
      <c r="E2825" s="10" t="s">
        <v>30</v>
      </c>
      <c r="F2825" s="10">
        <v>20</v>
      </c>
      <c r="G2825" s="10">
        <v>22</v>
      </c>
      <c r="H2825" s="11">
        <f>SUMIFS(AA:AA,$A:$A,EOMONTH($A2825,-1),$B:$B,$B2825)</f>
        <v>100</v>
      </c>
      <c r="I2825" s="63">
        <f>ROUND(SUMIFS(AC:AC,$A:$A,EOMONTH($A2825,-1),$B:$B,$B2825),2)</f>
        <v>9.5299999999999994</v>
      </c>
      <c r="J2825" s="11">
        <f>SUMIFS(AB:AB,$A:$A,EOMONTH($A2825,-1),$B:$B,$B2825)</f>
        <v>418.21</v>
      </c>
      <c r="K2825" s="13">
        <v>0</v>
      </c>
      <c r="L2825" s="25">
        <v>0</v>
      </c>
      <c r="M2825" s="15">
        <v>0</v>
      </c>
      <c r="N2825" s="14">
        <v>0</v>
      </c>
      <c r="O2825" s="16">
        <v>0</v>
      </c>
      <c r="P2825" s="16">
        <v>0</v>
      </c>
      <c r="Q2825" s="16">
        <v>0</v>
      </c>
      <c r="R2825" s="16">
        <f>Q2825*16.876/100</f>
        <v>0</v>
      </c>
      <c r="S2825" s="17">
        <f t="shared" si="308"/>
        <v>0</v>
      </c>
      <c r="T2825" s="16">
        <v>0</v>
      </c>
      <c r="U2825" s="18">
        <f t="shared" si="309"/>
        <v>2.2000000000000002</v>
      </c>
      <c r="V2825" s="18">
        <f t="shared" si="310"/>
        <v>0</v>
      </c>
      <c r="W2825" s="18">
        <f t="shared" si="311"/>
        <v>0</v>
      </c>
      <c r="X2825" s="27"/>
      <c r="Y2825" s="19">
        <f t="shared" si="312"/>
        <v>0</v>
      </c>
      <c r="Z2825" s="18">
        <f t="shared" si="313"/>
        <v>0</v>
      </c>
      <c r="AA2825" s="12">
        <v>100</v>
      </c>
      <c r="AB2825" s="12">
        <v>418.21</v>
      </c>
      <c r="AC2825" s="28">
        <f>+I2825+Y2825-Z2825</f>
        <v>9.5299999999999994</v>
      </c>
      <c r="AD2825" s="20">
        <f t="shared" si="314"/>
        <v>0</v>
      </c>
      <c r="AE2825">
        <v>0</v>
      </c>
    </row>
    <row r="2826" spans="1:31" x14ac:dyDescent="0.25">
      <c r="A2826" s="9">
        <v>45169</v>
      </c>
      <c r="B2826" s="10" t="s">
        <v>63</v>
      </c>
      <c r="C2826" s="10" t="s">
        <v>62</v>
      </c>
      <c r="D2826" s="10" t="s">
        <v>40</v>
      </c>
      <c r="E2826" s="10" t="s">
        <v>30</v>
      </c>
      <c r="F2826" s="10">
        <v>20</v>
      </c>
      <c r="G2826" s="10">
        <v>22</v>
      </c>
      <c r="H2826" s="11">
        <f>SUMIFS(AA:AA,$A:$A,EOMONTH($A2826,-1),$B:$B,$B2826)</f>
        <v>286</v>
      </c>
      <c r="I2826" s="63">
        <f>ROUND(SUMIFS(AC:AC,$A:$A,EOMONTH($A2826,-1),$B:$B,$B2826),2)</f>
        <v>13.75</v>
      </c>
      <c r="J2826" s="11">
        <f>SUMIFS(AB:AB,$A:$A,EOMONTH($A2826,-1),$B:$B,$B2826)</f>
        <v>1223.07</v>
      </c>
      <c r="K2826" s="13">
        <v>0</v>
      </c>
      <c r="L2826" s="25">
        <v>0</v>
      </c>
      <c r="M2826" s="15">
        <v>0</v>
      </c>
      <c r="N2826" s="14">
        <v>0</v>
      </c>
      <c r="O2826" s="16">
        <v>0</v>
      </c>
      <c r="P2826" s="16">
        <v>0</v>
      </c>
      <c r="Q2826" s="16">
        <v>0</v>
      </c>
      <c r="R2826" s="16">
        <f>Q2826*16.876/100</f>
        <v>0</v>
      </c>
      <c r="S2826" s="17">
        <f t="shared" si="308"/>
        <v>0</v>
      </c>
      <c r="T2826" s="16">
        <v>0</v>
      </c>
      <c r="U2826" s="18">
        <f t="shared" si="309"/>
        <v>6.2919999999999998</v>
      </c>
      <c r="V2826" s="18">
        <f t="shared" si="310"/>
        <v>0</v>
      </c>
      <c r="W2826" s="18">
        <f t="shared" si="311"/>
        <v>0</v>
      </c>
      <c r="X2826" s="27"/>
      <c r="Y2826" s="19">
        <f t="shared" si="312"/>
        <v>0</v>
      </c>
      <c r="Z2826" s="18">
        <f t="shared" si="313"/>
        <v>0</v>
      </c>
      <c r="AA2826" s="12">
        <v>286</v>
      </c>
      <c r="AB2826" s="12">
        <v>1223.07</v>
      </c>
      <c r="AC2826" s="28">
        <f>+I2826+Y2826-Z2826</f>
        <v>13.75</v>
      </c>
      <c r="AD2826" s="20">
        <f t="shared" si="314"/>
        <v>0</v>
      </c>
      <c r="AE2826">
        <v>0</v>
      </c>
    </row>
    <row r="2827" spans="1:31" x14ac:dyDescent="0.25">
      <c r="A2827" s="9">
        <v>45169</v>
      </c>
      <c r="B2827" s="10" t="s">
        <v>64</v>
      </c>
      <c r="C2827" s="10" t="s">
        <v>39</v>
      </c>
      <c r="D2827" s="10" t="s">
        <v>40</v>
      </c>
      <c r="E2827" s="10" t="s">
        <v>30</v>
      </c>
      <c r="F2827" s="10">
        <v>20</v>
      </c>
      <c r="G2827" s="10">
        <v>22</v>
      </c>
      <c r="H2827" s="11">
        <f>SUMIFS(AA:AA,$A:$A,EOMONTH($A2827,-1),$B:$B,$B2827)</f>
        <v>485</v>
      </c>
      <c r="I2827" s="63">
        <f>ROUND(SUMIFS(AC:AC,$A:$A,EOMONTH($A2827,-1),$B:$B,$B2827),2)</f>
        <v>22.18</v>
      </c>
      <c r="J2827" s="11">
        <f>SUMIFS(AB:AB,$A:$A,EOMONTH($A2827,-1),$B:$B,$B2827)</f>
        <v>2054.4899999999998</v>
      </c>
      <c r="K2827" s="13">
        <v>0</v>
      </c>
      <c r="L2827" s="25">
        <v>0</v>
      </c>
      <c r="M2827" s="15">
        <v>0</v>
      </c>
      <c r="N2827" s="14">
        <v>0</v>
      </c>
      <c r="O2827" s="16">
        <v>0</v>
      </c>
      <c r="P2827" s="16">
        <v>0</v>
      </c>
      <c r="Q2827" s="16">
        <v>0</v>
      </c>
      <c r="R2827" s="16">
        <f>Q2827*16.876/100</f>
        <v>0</v>
      </c>
      <c r="S2827" s="17">
        <f t="shared" si="308"/>
        <v>0</v>
      </c>
      <c r="T2827" s="16">
        <v>0</v>
      </c>
      <c r="U2827" s="18">
        <f t="shared" si="309"/>
        <v>10.67</v>
      </c>
      <c r="V2827" s="18">
        <f t="shared" si="310"/>
        <v>0</v>
      </c>
      <c r="W2827" s="18">
        <f t="shared" si="311"/>
        <v>0</v>
      </c>
      <c r="X2827" s="27"/>
      <c r="Y2827" s="19">
        <f t="shared" si="312"/>
        <v>0</v>
      </c>
      <c r="Z2827" s="18">
        <f t="shared" si="313"/>
        <v>0</v>
      </c>
      <c r="AA2827" s="12">
        <v>485</v>
      </c>
      <c r="AB2827" s="12">
        <v>2054.4899999999998</v>
      </c>
      <c r="AC2827" s="28">
        <f>+I2827+Y2827-Z2827</f>
        <v>22.18</v>
      </c>
      <c r="AD2827" s="20">
        <f t="shared" si="314"/>
        <v>0</v>
      </c>
      <c r="AE2827">
        <v>0</v>
      </c>
    </row>
    <row r="2828" spans="1:31" x14ac:dyDescent="0.25">
      <c r="A2828" s="9">
        <v>45169</v>
      </c>
      <c r="B2828" s="10" t="s">
        <v>65</v>
      </c>
      <c r="C2828" s="10" t="s">
        <v>39</v>
      </c>
      <c r="D2828" s="10" t="s">
        <v>40</v>
      </c>
      <c r="E2828" s="10" t="s">
        <v>30</v>
      </c>
      <c r="F2828" s="10">
        <v>20</v>
      </c>
      <c r="G2828" s="10">
        <v>22</v>
      </c>
      <c r="H2828" s="11">
        <f>SUMIFS(AA:AA,$A:$A,EOMONTH($A2828,-1),$B:$B,$B2828)</f>
        <v>512</v>
      </c>
      <c r="I2828" s="63">
        <f>ROUND(SUMIFS(AC:AC,$A:$A,EOMONTH($A2828,-1),$B:$B,$B2828),2)</f>
        <v>23.12</v>
      </c>
      <c r="J2828" s="11">
        <f>SUMIFS(AB:AB,$A:$A,EOMONTH($A2828,-1),$B:$B,$B2828)</f>
        <v>3315.98</v>
      </c>
      <c r="K2828" s="13">
        <v>0</v>
      </c>
      <c r="L2828" s="25">
        <v>0</v>
      </c>
      <c r="M2828" s="15">
        <v>0</v>
      </c>
      <c r="N2828" s="14">
        <v>0</v>
      </c>
      <c r="O2828" s="16">
        <v>0</v>
      </c>
      <c r="P2828" s="16">
        <v>0</v>
      </c>
      <c r="Q2828" s="16">
        <v>0</v>
      </c>
      <c r="R2828" s="16">
        <f>Q2828*16.876/100</f>
        <v>0</v>
      </c>
      <c r="S2828" s="17">
        <f t="shared" si="308"/>
        <v>0</v>
      </c>
      <c r="T2828" s="16">
        <v>0</v>
      </c>
      <c r="U2828" s="18">
        <f t="shared" si="309"/>
        <v>11.263999999999999</v>
      </c>
      <c r="V2828" s="18">
        <f t="shared" si="310"/>
        <v>0</v>
      </c>
      <c r="W2828" s="18">
        <f t="shared" si="311"/>
        <v>0</v>
      </c>
      <c r="X2828" s="27"/>
      <c r="Y2828" s="19">
        <f t="shared" si="312"/>
        <v>0</v>
      </c>
      <c r="Z2828" s="18">
        <f t="shared" si="313"/>
        <v>0</v>
      </c>
      <c r="AA2828" s="12">
        <v>512</v>
      </c>
      <c r="AB2828" s="12">
        <v>3315.98</v>
      </c>
      <c r="AC2828" s="28">
        <f>+I2828+Y2828-Z2828</f>
        <v>23.12</v>
      </c>
      <c r="AD2828" s="20">
        <f t="shared" si="314"/>
        <v>0</v>
      </c>
      <c r="AE2828">
        <v>0</v>
      </c>
    </row>
    <row r="2829" spans="1:31" x14ac:dyDescent="0.25">
      <c r="A2829" s="9">
        <v>45169</v>
      </c>
      <c r="B2829" s="10" t="s">
        <v>66</v>
      </c>
      <c r="C2829" s="10" t="s">
        <v>39</v>
      </c>
      <c r="D2829" s="10" t="s">
        <v>40</v>
      </c>
      <c r="E2829" s="10" t="s">
        <v>30</v>
      </c>
      <c r="F2829" s="10">
        <v>20</v>
      </c>
      <c r="G2829" s="10">
        <v>22</v>
      </c>
      <c r="H2829" s="11">
        <f>SUMIFS(AA:AA,$A:$A,EOMONTH($A2829,-1),$B:$B,$B2829)</f>
        <v>224</v>
      </c>
      <c r="I2829" s="63">
        <f>ROUND(SUMIFS(AC:AC,$A:$A,EOMONTH($A2829,-1),$B:$B,$B2829),2)</f>
        <v>12.62</v>
      </c>
      <c r="J2829" s="11">
        <f>SUMIFS(AB:AB,$A:$A,EOMONTH($A2829,-1),$B:$B,$B2829)</f>
        <v>959.3</v>
      </c>
      <c r="K2829" s="13">
        <v>0</v>
      </c>
      <c r="L2829" s="25">
        <v>0</v>
      </c>
      <c r="M2829" s="15">
        <v>0</v>
      </c>
      <c r="N2829" s="14">
        <v>0</v>
      </c>
      <c r="O2829" s="16">
        <v>0</v>
      </c>
      <c r="P2829" s="16">
        <v>0</v>
      </c>
      <c r="Q2829" s="16">
        <v>0</v>
      </c>
      <c r="R2829" s="16">
        <f>Q2829*16.876/100</f>
        <v>0</v>
      </c>
      <c r="S2829" s="17">
        <f t="shared" si="308"/>
        <v>0</v>
      </c>
      <c r="T2829" s="16">
        <v>0</v>
      </c>
      <c r="U2829" s="18">
        <f t="shared" si="309"/>
        <v>4.9279999999999999</v>
      </c>
      <c r="V2829" s="18">
        <f t="shared" si="310"/>
        <v>0</v>
      </c>
      <c r="W2829" s="18">
        <f t="shared" si="311"/>
        <v>0</v>
      </c>
      <c r="X2829" s="27"/>
      <c r="Y2829" s="19">
        <f t="shared" si="312"/>
        <v>0</v>
      </c>
      <c r="Z2829" s="18">
        <f t="shared" si="313"/>
        <v>0</v>
      </c>
      <c r="AA2829" s="12">
        <v>224</v>
      </c>
      <c r="AB2829" s="12">
        <v>959.3</v>
      </c>
      <c r="AC2829" s="28">
        <f>+I2829+Y2829-Z2829</f>
        <v>12.62</v>
      </c>
      <c r="AD2829" s="20">
        <f t="shared" si="314"/>
        <v>0</v>
      </c>
      <c r="AE2829">
        <v>0</v>
      </c>
    </row>
    <row r="2830" spans="1:31" x14ac:dyDescent="0.25">
      <c r="A2830" s="9">
        <v>45169</v>
      </c>
      <c r="B2830" s="10" t="s">
        <v>67</v>
      </c>
      <c r="C2830" s="10" t="s">
        <v>39</v>
      </c>
      <c r="D2830" s="10" t="s">
        <v>40</v>
      </c>
      <c r="E2830" s="10" t="s">
        <v>30</v>
      </c>
      <c r="F2830" s="10">
        <v>20</v>
      </c>
      <c r="G2830" s="10">
        <v>22</v>
      </c>
      <c r="H2830" s="11">
        <f>SUMIFS(AA:AA,$A:$A,EOMONTH($A2830,-1),$B:$B,$B2830)</f>
        <v>474</v>
      </c>
      <c r="I2830" s="63">
        <f>ROUND(SUMIFS(AC:AC,$A:$A,EOMONTH($A2830,-1),$B:$B,$B2830),2)</f>
        <v>22.24</v>
      </c>
      <c r="J2830" s="11">
        <f>SUMIFS(AB:AB,$A:$A,EOMONTH($A2830,-1),$B:$B,$B2830)</f>
        <v>2009.88</v>
      </c>
      <c r="K2830" s="13">
        <v>0</v>
      </c>
      <c r="L2830" s="25">
        <v>0</v>
      </c>
      <c r="M2830" s="15">
        <v>0</v>
      </c>
      <c r="N2830" s="14">
        <v>0</v>
      </c>
      <c r="O2830" s="16">
        <v>0</v>
      </c>
      <c r="P2830" s="16">
        <v>0</v>
      </c>
      <c r="Q2830" s="16">
        <v>0</v>
      </c>
      <c r="R2830" s="16">
        <f>Q2830*16.876/100</f>
        <v>0</v>
      </c>
      <c r="S2830" s="17">
        <f t="shared" si="308"/>
        <v>0</v>
      </c>
      <c r="T2830" s="16">
        <v>0</v>
      </c>
      <c r="U2830" s="18">
        <f t="shared" si="309"/>
        <v>10.428000000000001</v>
      </c>
      <c r="V2830" s="18">
        <f t="shared" si="310"/>
        <v>0</v>
      </c>
      <c r="W2830" s="18">
        <f t="shared" si="311"/>
        <v>0</v>
      </c>
      <c r="X2830" s="27"/>
      <c r="Y2830" s="19">
        <f t="shared" si="312"/>
        <v>0</v>
      </c>
      <c r="Z2830" s="18">
        <f t="shared" si="313"/>
        <v>0</v>
      </c>
      <c r="AA2830" s="12">
        <v>474</v>
      </c>
      <c r="AB2830" s="12">
        <v>2009.88</v>
      </c>
      <c r="AC2830" s="28">
        <f>+I2830+Y2830-Z2830</f>
        <v>22.24</v>
      </c>
      <c r="AD2830" s="20">
        <f t="shared" si="314"/>
        <v>0</v>
      </c>
      <c r="AE2830">
        <v>0</v>
      </c>
    </row>
    <row r="2831" spans="1:31" x14ac:dyDescent="0.25">
      <c r="A2831" s="9">
        <v>45169</v>
      </c>
      <c r="B2831" s="10" t="s">
        <v>68</v>
      </c>
      <c r="C2831" s="10" t="s">
        <v>39</v>
      </c>
      <c r="D2831" s="10" t="s">
        <v>40</v>
      </c>
      <c r="E2831" s="10" t="s">
        <v>30</v>
      </c>
      <c r="F2831" s="10">
        <v>20</v>
      </c>
      <c r="G2831" s="10">
        <v>22</v>
      </c>
      <c r="H2831" s="11">
        <f>SUMIFS(AA:AA,$A:$A,EOMONTH($A2831,-1),$B:$B,$B2831)</f>
        <v>389</v>
      </c>
      <c r="I2831" s="63">
        <f>ROUND(SUMIFS(AC:AC,$A:$A,EOMONTH($A2831,-1),$B:$B,$B2831),2)</f>
        <v>19.23</v>
      </c>
      <c r="J2831" s="11">
        <f>SUMIFS(AB:AB,$A:$A,EOMONTH($A2831,-1),$B:$B,$B2831)</f>
        <v>1626.6</v>
      </c>
      <c r="K2831" s="13">
        <v>0</v>
      </c>
      <c r="L2831" s="25">
        <v>0</v>
      </c>
      <c r="M2831" s="15">
        <v>0</v>
      </c>
      <c r="N2831" s="14">
        <v>0</v>
      </c>
      <c r="O2831" s="16">
        <v>0</v>
      </c>
      <c r="P2831" s="16">
        <v>0</v>
      </c>
      <c r="Q2831" s="16">
        <v>0</v>
      </c>
      <c r="R2831" s="16">
        <f>Q2831*16.876/100</f>
        <v>0</v>
      </c>
      <c r="S2831" s="17">
        <f t="shared" si="308"/>
        <v>0</v>
      </c>
      <c r="T2831" s="16">
        <v>0</v>
      </c>
      <c r="U2831" s="18">
        <f t="shared" si="309"/>
        <v>8.5579999999999998</v>
      </c>
      <c r="V2831" s="18">
        <f t="shared" si="310"/>
        <v>0</v>
      </c>
      <c r="W2831" s="18">
        <f t="shared" si="311"/>
        <v>0</v>
      </c>
      <c r="X2831" s="27"/>
      <c r="Y2831" s="19">
        <f t="shared" si="312"/>
        <v>0</v>
      </c>
      <c r="Z2831" s="18">
        <f t="shared" si="313"/>
        <v>0</v>
      </c>
      <c r="AA2831" s="12">
        <v>389</v>
      </c>
      <c r="AB2831" s="12">
        <v>1626.6</v>
      </c>
      <c r="AC2831" s="28">
        <f>+I2831+Y2831-Z2831</f>
        <v>19.23</v>
      </c>
      <c r="AD2831" s="20">
        <f t="shared" si="314"/>
        <v>0</v>
      </c>
      <c r="AE2831">
        <v>0</v>
      </c>
    </row>
    <row r="2832" spans="1:31" x14ac:dyDescent="0.25">
      <c r="A2832" s="59">
        <v>45169</v>
      </c>
      <c r="B2832" s="60" t="s">
        <v>809</v>
      </c>
      <c r="C2832" s="60" t="s">
        <v>62</v>
      </c>
      <c r="D2832" s="60" t="s">
        <v>40</v>
      </c>
      <c r="E2832" s="60" t="s">
        <v>30</v>
      </c>
      <c r="F2832" s="10"/>
      <c r="G2832" s="10"/>
      <c r="H2832" s="11"/>
      <c r="I2832" s="63">
        <f>ROUND(SUMIFS(AC:AC,$A:$A,EOMONTH($A2832,-1),$B:$B,$B2832),2)</f>
        <v>0</v>
      </c>
      <c r="J2832" s="11"/>
      <c r="K2832" s="13"/>
      <c r="L2832" s="25"/>
      <c r="M2832" s="15"/>
      <c r="N2832" s="14"/>
      <c r="O2832" s="16"/>
      <c r="P2832" s="16"/>
      <c r="Q2832" s="16"/>
      <c r="R2832" s="16"/>
      <c r="S2832" s="17">
        <f t="shared" si="308"/>
        <v>0</v>
      </c>
      <c r="T2832" s="16"/>
      <c r="U2832" s="18">
        <f t="shared" si="309"/>
        <v>0</v>
      </c>
      <c r="V2832" s="18">
        <f t="shared" si="310"/>
        <v>0</v>
      </c>
      <c r="W2832" s="18">
        <f t="shared" si="311"/>
        <v>0</v>
      </c>
      <c r="X2832" s="27"/>
      <c r="Y2832" s="19">
        <f t="shared" si="312"/>
        <v>0</v>
      </c>
      <c r="Z2832" s="18">
        <f t="shared" si="313"/>
        <v>0</v>
      </c>
      <c r="AA2832" s="12"/>
      <c r="AB2832" s="12"/>
      <c r="AC2832" s="28">
        <f>+I2832+Y2832-Z2832</f>
        <v>0</v>
      </c>
      <c r="AD2832" s="20">
        <f t="shared" si="314"/>
        <v>0</v>
      </c>
      <c r="AE2832">
        <v>0</v>
      </c>
    </row>
    <row r="2833" spans="1:31" x14ac:dyDescent="0.25">
      <c r="A2833" s="9">
        <v>45169</v>
      </c>
      <c r="B2833" s="10" t="s">
        <v>69</v>
      </c>
      <c r="C2833" s="10" t="s">
        <v>62</v>
      </c>
      <c r="D2833" s="10" t="s">
        <v>40</v>
      </c>
      <c r="E2833" s="10" t="s">
        <v>30</v>
      </c>
      <c r="F2833" s="10">
        <v>35</v>
      </c>
      <c r="G2833" s="10">
        <v>38</v>
      </c>
      <c r="H2833" s="11">
        <f>SUMIFS(AA:AA,$A:$A,EOMONTH($A2833,-1),$B:$B,$B2833)</f>
        <v>1339</v>
      </c>
      <c r="I2833" s="63">
        <f>ROUND(SUMIFS(AC:AC,$A:$A,EOMONTH($A2833,-1),$B:$B,$B2833),2)</f>
        <v>60.75</v>
      </c>
      <c r="J2833" s="11">
        <f>SUMIFS(AB:AB,$A:$A,EOMONTH($A2833,-1),$B:$B,$B2833)</f>
        <v>18411.25</v>
      </c>
      <c r="K2833" s="13">
        <v>0</v>
      </c>
      <c r="L2833" s="25">
        <v>0</v>
      </c>
      <c r="M2833" s="15">
        <v>0</v>
      </c>
      <c r="N2833" s="14">
        <v>0</v>
      </c>
      <c r="O2833" s="16">
        <v>12</v>
      </c>
      <c r="P2833" s="16">
        <v>108</v>
      </c>
      <c r="Q2833" s="16">
        <v>0</v>
      </c>
      <c r="R2833" s="16">
        <f>Q2833*16.876/100</f>
        <v>0</v>
      </c>
      <c r="S2833" s="17">
        <f t="shared" si="308"/>
        <v>0</v>
      </c>
      <c r="T2833" s="16">
        <v>0</v>
      </c>
      <c r="U2833" s="18">
        <f t="shared" si="309"/>
        <v>50.881999999999998</v>
      </c>
      <c r="V2833" s="18">
        <f t="shared" si="310"/>
        <v>0</v>
      </c>
      <c r="W2833" s="18">
        <f t="shared" si="311"/>
        <v>0</v>
      </c>
      <c r="X2833" s="27"/>
      <c r="Y2833" s="19">
        <f t="shared" si="312"/>
        <v>0</v>
      </c>
      <c r="Z2833" s="18">
        <f t="shared" si="313"/>
        <v>0.45600000000000002</v>
      </c>
      <c r="AA2833" s="12">
        <v>1327</v>
      </c>
      <c r="AB2833" s="12">
        <v>18246.25</v>
      </c>
      <c r="AC2833" s="28">
        <f>+I2833+Y2833-Z2833</f>
        <v>60.293999999999997</v>
      </c>
      <c r="AD2833" s="20">
        <f t="shared" si="314"/>
        <v>0</v>
      </c>
      <c r="AE2833">
        <v>0</v>
      </c>
    </row>
    <row r="2834" spans="1:31" x14ac:dyDescent="0.25">
      <c r="A2834" s="9">
        <v>45169</v>
      </c>
      <c r="B2834" s="10" t="s">
        <v>70</v>
      </c>
      <c r="C2834" s="10" t="s">
        <v>62</v>
      </c>
      <c r="D2834" s="10" t="s">
        <v>40</v>
      </c>
      <c r="E2834" s="10" t="s">
        <v>30</v>
      </c>
      <c r="F2834" s="10">
        <v>35</v>
      </c>
      <c r="G2834" s="10">
        <v>38</v>
      </c>
      <c r="H2834" s="11">
        <f>SUMIFS(AA:AA,$A:$A,EOMONTH($A2834,-1),$B:$B,$B2834)</f>
        <v>587</v>
      </c>
      <c r="I2834" s="63">
        <f>ROUND(SUMIFS(AC:AC,$A:$A,EOMONTH($A2834,-1),$B:$B,$B2834),2)</f>
        <v>27.63</v>
      </c>
      <c r="J2834" s="11">
        <f>SUMIFS(AB:AB,$A:$A,EOMONTH($A2834,-1),$B:$B,$B2834)</f>
        <v>8071.25</v>
      </c>
      <c r="K2834" s="13">
        <v>0</v>
      </c>
      <c r="L2834" s="25">
        <v>0</v>
      </c>
      <c r="M2834" s="15">
        <v>0</v>
      </c>
      <c r="N2834" s="14">
        <v>0</v>
      </c>
      <c r="O2834" s="16">
        <v>12</v>
      </c>
      <c r="P2834" s="16">
        <v>108</v>
      </c>
      <c r="Q2834" s="16">
        <v>0</v>
      </c>
      <c r="R2834" s="16">
        <f>Q2834*16.876/100</f>
        <v>0</v>
      </c>
      <c r="S2834" s="17">
        <f t="shared" si="308"/>
        <v>0</v>
      </c>
      <c r="T2834" s="16">
        <v>0</v>
      </c>
      <c r="U2834" s="18">
        <f t="shared" si="309"/>
        <v>22.306000000000001</v>
      </c>
      <c r="V2834" s="18">
        <f t="shared" si="310"/>
        <v>0</v>
      </c>
      <c r="W2834" s="18">
        <f t="shared" si="311"/>
        <v>0</v>
      </c>
      <c r="X2834" s="27"/>
      <c r="Y2834" s="19">
        <f t="shared" si="312"/>
        <v>0</v>
      </c>
      <c r="Z2834" s="18">
        <f t="shared" si="313"/>
        <v>0.45600000000000002</v>
      </c>
      <c r="AA2834" s="12">
        <v>575</v>
      </c>
      <c r="AB2834" s="12">
        <v>7906.25</v>
      </c>
      <c r="AC2834" s="28">
        <f>+I2834+Y2834-Z2834</f>
        <v>27.173999999999999</v>
      </c>
      <c r="AD2834" s="20">
        <f t="shared" si="314"/>
        <v>0</v>
      </c>
      <c r="AE2834">
        <v>0</v>
      </c>
    </row>
    <row r="2835" spans="1:31" x14ac:dyDescent="0.25">
      <c r="A2835" s="9">
        <v>45169</v>
      </c>
      <c r="B2835" s="10" t="s">
        <v>71</v>
      </c>
      <c r="C2835" s="10" t="s">
        <v>62</v>
      </c>
      <c r="D2835" s="10" t="s">
        <v>40</v>
      </c>
      <c r="E2835" s="10" t="s">
        <v>30</v>
      </c>
      <c r="F2835" s="10">
        <v>35</v>
      </c>
      <c r="G2835" s="10">
        <v>38</v>
      </c>
      <c r="H2835" s="11">
        <f>SUMIFS(AA:AA,$A:$A,EOMONTH($A2835,-1),$B:$B,$B2835)</f>
        <v>1683</v>
      </c>
      <c r="I2835" s="63">
        <f>ROUND(SUMIFS(AC:AC,$A:$A,EOMONTH($A2835,-1),$B:$B,$B2835),2)</f>
        <v>76.03</v>
      </c>
      <c r="J2835" s="11">
        <f>SUMIFS(AB:AB,$A:$A,EOMONTH($A2835,-1),$B:$B,$B2835)</f>
        <v>23141.25</v>
      </c>
      <c r="K2835" s="13">
        <v>0</v>
      </c>
      <c r="L2835" s="25">
        <v>0</v>
      </c>
      <c r="M2835" s="15">
        <v>0</v>
      </c>
      <c r="N2835" s="14">
        <v>0</v>
      </c>
      <c r="O2835" s="16">
        <v>24</v>
      </c>
      <c r="P2835" s="16">
        <v>216</v>
      </c>
      <c r="Q2835" s="16">
        <v>0</v>
      </c>
      <c r="R2835" s="16">
        <f>Q2835*16.876/100</f>
        <v>0</v>
      </c>
      <c r="S2835" s="17">
        <f t="shared" si="308"/>
        <v>0</v>
      </c>
      <c r="T2835" s="16">
        <v>0</v>
      </c>
      <c r="U2835" s="18">
        <f t="shared" si="309"/>
        <v>63.954000000000001</v>
      </c>
      <c r="V2835" s="18">
        <f t="shared" si="310"/>
        <v>0</v>
      </c>
      <c r="W2835" s="18">
        <f t="shared" si="311"/>
        <v>0</v>
      </c>
      <c r="X2835" s="27"/>
      <c r="Y2835" s="19">
        <f t="shared" si="312"/>
        <v>0</v>
      </c>
      <c r="Z2835" s="18">
        <f t="shared" si="313"/>
        <v>0.91200000000000003</v>
      </c>
      <c r="AA2835" s="12">
        <v>1659</v>
      </c>
      <c r="AB2835" s="12">
        <v>22811.25</v>
      </c>
      <c r="AC2835" s="28">
        <f>+I2835+Y2835-Z2835</f>
        <v>75.117999999999995</v>
      </c>
      <c r="AD2835" s="20">
        <f t="shared" si="314"/>
        <v>0</v>
      </c>
      <c r="AE2835">
        <v>0</v>
      </c>
    </row>
    <row r="2836" spans="1:31" x14ac:dyDescent="0.25">
      <c r="A2836" s="9">
        <v>45169</v>
      </c>
      <c r="B2836" s="10" t="s">
        <v>72</v>
      </c>
      <c r="C2836" s="10" t="s">
        <v>62</v>
      </c>
      <c r="D2836" s="10" t="s">
        <v>40</v>
      </c>
      <c r="E2836" s="10" t="s">
        <v>30</v>
      </c>
      <c r="F2836" s="10">
        <v>35</v>
      </c>
      <c r="G2836" s="10">
        <v>38</v>
      </c>
      <c r="H2836" s="11">
        <f>SUMIFS(AA:AA,$A:$A,EOMONTH($A2836,-1),$B:$B,$B2836)</f>
        <v>827</v>
      </c>
      <c r="I2836" s="63">
        <f>ROUND(SUMIFS(AC:AC,$A:$A,EOMONTH($A2836,-1),$B:$B,$B2836),2)</f>
        <v>37.72</v>
      </c>
      <c r="J2836" s="11">
        <f>SUMIFS(AB:AB,$A:$A,EOMONTH($A2836,-1),$B:$B,$B2836)</f>
        <v>11371.25</v>
      </c>
      <c r="K2836" s="13">
        <v>0</v>
      </c>
      <c r="L2836" s="25">
        <v>0</v>
      </c>
      <c r="M2836" s="15">
        <v>0</v>
      </c>
      <c r="N2836" s="14">
        <v>0</v>
      </c>
      <c r="O2836" s="16">
        <v>30</v>
      </c>
      <c r="P2836" s="16">
        <v>277.86</v>
      </c>
      <c r="Q2836" s="16">
        <v>0</v>
      </c>
      <c r="R2836" s="16">
        <f>Q2836*16.876/100</f>
        <v>0</v>
      </c>
      <c r="S2836" s="17">
        <f t="shared" si="308"/>
        <v>0</v>
      </c>
      <c r="T2836" s="16">
        <v>0</v>
      </c>
      <c r="U2836" s="18">
        <f t="shared" si="309"/>
        <v>31.425999999999998</v>
      </c>
      <c r="V2836" s="18">
        <f t="shared" si="310"/>
        <v>0</v>
      </c>
      <c r="W2836" s="18">
        <f t="shared" si="311"/>
        <v>0</v>
      </c>
      <c r="X2836" s="27"/>
      <c r="Y2836" s="19">
        <f t="shared" si="312"/>
        <v>0</v>
      </c>
      <c r="Z2836" s="18">
        <f t="shared" si="313"/>
        <v>1.1399999999999999</v>
      </c>
      <c r="AA2836" s="12">
        <v>797</v>
      </c>
      <c r="AB2836" s="12">
        <v>10958.75</v>
      </c>
      <c r="AC2836" s="28">
        <f>+I2836+Y2836-Z2836</f>
        <v>36.58</v>
      </c>
      <c r="AD2836" s="20">
        <f t="shared" si="314"/>
        <v>0</v>
      </c>
      <c r="AE2836">
        <v>0</v>
      </c>
    </row>
    <row r="2837" spans="1:31" x14ac:dyDescent="0.25">
      <c r="A2837" s="9">
        <v>45169</v>
      </c>
      <c r="B2837" s="10" t="s">
        <v>73</v>
      </c>
      <c r="C2837" s="10" t="s">
        <v>62</v>
      </c>
      <c r="D2837" s="10" t="s">
        <v>40</v>
      </c>
      <c r="E2837" s="10" t="s">
        <v>30</v>
      </c>
      <c r="F2837" s="10">
        <v>35</v>
      </c>
      <c r="G2837" s="10">
        <v>38</v>
      </c>
      <c r="H2837" s="11">
        <f>SUMIFS(AA:AA,$A:$A,EOMONTH($A2837,-1),$B:$B,$B2837)</f>
        <v>804</v>
      </c>
      <c r="I2837" s="63">
        <f>ROUND(SUMIFS(AC:AC,$A:$A,EOMONTH($A2837,-1),$B:$B,$B2837),2)</f>
        <v>36.299999999999997</v>
      </c>
      <c r="J2837" s="11">
        <f>SUMIFS(AB:AB,$A:$A,EOMONTH($A2837,-1),$B:$B,$B2837)</f>
        <v>11055</v>
      </c>
      <c r="K2837" s="13">
        <v>0</v>
      </c>
      <c r="L2837" s="25">
        <v>0</v>
      </c>
      <c r="M2837" s="15">
        <v>0</v>
      </c>
      <c r="N2837" s="14">
        <v>0</v>
      </c>
      <c r="O2837" s="16">
        <v>24</v>
      </c>
      <c r="P2837" s="16">
        <v>216</v>
      </c>
      <c r="Q2837" s="16">
        <v>0</v>
      </c>
      <c r="R2837" s="16">
        <f>Q2837*16.876/100</f>
        <v>0</v>
      </c>
      <c r="S2837" s="17">
        <f t="shared" si="308"/>
        <v>0</v>
      </c>
      <c r="T2837" s="16">
        <v>0</v>
      </c>
      <c r="U2837" s="18">
        <f t="shared" si="309"/>
        <v>30.552</v>
      </c>
      <c r="V2837" s="18">
        <f t="shared" si="310"/>
        <v>0</v>
      </c>
      <c r="W2837" s="18">
        <f t="shared" si="311"/>
        <v>0</v>
      </c>
      <c r="X2837" s="27"/>
      <c r="Y2837" s="19">
        <f t="shared" si="312"/>
        <v>0</v>
      </c>
      <c r="Z2837" s="18">
        <f t="shared" si="313"/>
        <v>0.91200000000000003</v>
      </c>
      <c r="AA2837" s="12">
        <v>780</v>
      </c>
      <c r="AB2837" s="12">
        <v>10725</v>
      </c>
      <c r="AC2837" s="28">
        <f>+I2837+Y2837-Z2837</f>
        <v>35.387999999999998</v>
      </c>
      <c r="AD2837" s="20">
        <f t="shared" si="314"/>
        <v>0</v>
      </c>
      <c r="AE2837">
        <v>0</v>
      </c>
    </row>
    <row r="2838" spans="1:31" x14ac:dyDescent="0.25">
      <c r="A2838" s="9">
        <v>45169</v>
      </c>
      <c r="B2838" s="10" t="s">
        <v>74</v>
      </c>
      <c r="C2838" s="10" t="s">
        <v>62</v>
      </c>
      <c r="D2838" s="10" t="s">
        <v>40</v>
      </c>
      <c r="E2838" s="10" t="s">
        <v>30</v>
      </c>
      <c r="F2838" s="10">
        <v>35</v>
      </c>
      <c r="G2838" s="10">
        <v>38</v>
      </c>
      <c r="H2838" s="11">
        <f>SUMIFS(AA:AA,$A:$A,EOMONTH($A2838,-1),$B:$B,$B2838)</f>
        <v>653</v>
      </c>
      <c r="I2838" s="63">
        <f>ROUND(SUMIFS(AC:AC,$A:$A,EOMONTH($A2838,-1),$B:$B,$B2838),2)</f>
        <v>29.88</v>
      </c>
      <c r="J2838" s="11">
        <f>SUMIFS(AB:AB,$A:$A,EOMONTH($A2838,-1),$B:$B,$B2838)</f>
        <v>8978.75</v>
      </c>
      <c r="K2838" s="13">
        <v>0</v>
      </c>
      <c r="L2838" s="25">
        <v>0</v>
      </c>
      <c r="M2838" s="15">
        <v>0</v>
      </c>
      <c r="N2838" s="14">
        <v>0</v>
      </c>
      <c r="O2838" s="16">
        <v>24</v>
      </c>
      <c r="P2838" s="16">
        <v>216</v>
      </c>
      <c r="Q2838" s="16">
        <v>0</v>
      </c>
      <c r="R2838" s="16">
        <f>Q2838*16.876/100</f>
        <v>0</v>
      </c>
      <c r="S2838" s="17">
        <f t="shared" si="308"/>
        <v>0</v>
      </c>
      <c r="T2838" s="16">
        <v>0</v>
      </c>
      <c r="U2838" s="18">
        <f t="shared" si="309"/>
        <v>24.814</v>
      </c>
      <c r="V2838" s="18">
        <f t="shared" si="310"/>
        <v>0</v>
      </c>
      <c r="W2838" s="18">
        <f t="shared" si="311"/>
        <v>0</v>
      </c>
      <c r="X2838" s="27"/>
      <c r="Y2838" s="19">
        <f t="shared" si="312"/>
        <v>0</v>
      </c>
      <c r="Z2838" s="18">
        <f t="shared" si="313"/>
        <v>0.91200000000000003</v>
      </c>
      <c r="AA2838" s="12">
        <v>629</v>
      </c>
      <c r="AB2838" s="12">
        <v>8648.75</v>
      </c>
      <c r="AC2838" s="28">
        <f>+I2838+Y2838-Z2838</f>
        <v>28.968</v>
      </c>
      <c r="AD2838" s="20">
        <f t="shared" si="314"/>
        <v>0</v>
      </c>
      <c r="AE2838">
        <v>0</v>
      </c>
    </row>
    <row r="2839" spans="1:31" x14ac:dyDescent="0.25">
      <c r="A2839" s="9">
        <v>45169</v>
      </c>
      <c r="B2839" s="10" t="s">
        <v>75</v>
      </c>
      <c r="C2839" s="10" t="s">
        <v>62</v>
      </c>
      <c r="D2839" s="10" t="s">
        <v>40</v>
      </c>
      <c r="E2839" s="10" t="s">
        <v>30</v>
      </c>
      <c r="F2839" s="10">
        <v>35</v>
      </c>
      <c r="G2839" s="10">
        <v>38</v>
      </c>
      <c r="H2839" s="11">
        <f>SUMIFS(AA:AA,$A:$A,EOMONTH($A2839,-1),$B:$B,$B2839)</f>
        <v>594</v>
      </c>
      <c r="I2839" s="63">
        <f>ROUND(SUMIFS(AC:AC,$A:$A,EOMONTH($A2839,-1),$B:$B,$B2839),2)</f>
        <v>26.99</v>
      </c>
      <c r="J2839" s="11">
        <f>SUMIFS(AB:AB,$A:$A,EOMONTH($A2839,-1),$B:$B,$B2839)</f>
        <v>8167.5</v>
      </c>
      <c r="K2839" s="13">
        <v>0</v>
      </c>
      <c r="L2839" s="25">
        <v>0</v>
      </c>
      <c r="M2839" s="15">
        <v>0</v>
      </c>
      <c r="N2839" s="14">
        <v>0</v>
      </c>
      <c r="O2839" s="16">
        <v>24</v>
      </c>
      <c r="P2839" s="16">
        <v>216</v>
      </c>
      <c r="Q2839" s="16">
        <v>0</v>
      </c>
      <c r="R2839" s="16">
        <f>Q2839*16.876/100</f>
        <v>0</v>
      </c>
      <c r="S2839" s="17">
        <f t="shared" si="308"/>
        <v>0</v>
      </c>
      <c r="T2839" s="16">
        <v>0</v>
      </c>
      <c r="U2839" s="18">
        <f t="shared" si="309"/>
        <v>22.571999999999999</v>
      </c>
      <c r="V2839" s="18">
        <f t="shared" si="310"/>
        <v>0</v>
      </c>
      <c r="W2839" s="18">
        <f t="shared" si="311"/>
        <v>0</v>
      </c>
      <c r="X2839" s="27"/>
      <c r="Y2839" s="19">
        <f t="shared" si="312"/>
        <v>0</v>
      </c>
      <c r="Z2839" s="18">
        <f t="shared" si="313"/>
        <v>0.91200000000000003</v>
      </c>
      <c r="AA2839" s="12">
        <v>570</v>
      </c>
      <c r="AB2839" s="12">
        <v>7837.5</v>
      </c>
      <c r="AC2839" s="28">
        <f>+I2839+Y2839-Z2839</f>
        <v>26.077999999999999</v>
      </c>
      <c r="AD2839" s="20">
        <f t="shared" si="314"/>
        <v>0</v>
      </c>
      <c r="AE2839">
        <v>0</v>
      </c>
    </row>
    <row r="2840" spans="1:31" x14ac:dyDescent="0.25">
      <c r="A2840" s="9">
        <v>45169</v>
      </c>
      <c r="B2840" s="10" t="s">
        <v>76</v>
      </c>
      <c r="C2840" s="10" t="s">
        <v>77</v>
      </c>
      <c r="D2840" s="10" t="s">
        <v>40</v>
      </c>
      <c r="E2840" s="10" t="s">
        <v>30</v>
      </c>
      <c r="F2840" s="10">
        <v>45</v>
      </c>
      <c r="G2840" s="10">
        <v>49</v>
      </c>
      <c r="H2840" s="11">
        <f>SUMIFS(AA:AA,$A:$A,EOMONTH($A2840,-1),$B:$B,$B2840)</f>
        <v>7267</v>
      </c>
      <c r="I2840" s="63">
        <f>ROUND(SUMIFS(AC:AC,$A:$A,EOMONTH($A2840,-1),$B:$B,$B2840),2)</f>
        <v>181.72</v>
      </c>
      <c r="J2840" s="11">
        <f>SUMIFS(AB:AB,$A:$A,EOMONTH($A2840,-1),$B:$B,$B2840)</f>
        <v>47493.3</v>
      </c>
      <c r="K2840" s="13">
        <v>0</v>
      </c>
      <c r="L2840" s="25">
        <v>0</v>
      </c>
      <c r="M2840" s="15">
        <v>1690</v>
      </c>
      <c r="N2840" s="14">
        <v>11032.03</v>
      </c>
      <c r="O2840" s="16">
        <v>2943</v>
      </c>
      <c r="P2840" s="16">
        <v>39556.46</v>
      </c>
      <c r="Q2840" s="16">
        <v>0</v>
      </c>
      <c r="R2840" s="16">
        <f>Q2840*16.876/100</f>
        <v>0</v>
      </c>
      <c r="S2840" s="17">
        <f t="shared" si="308"/>
        <v>0</v>
      </c>
      <c r="T2840" s="16">
        <v>0</v>
      </c>
      <c r="U2840" s="18">
        <f t="shared" si="309"/>
        <v>356.08300000000003</v>
      </c>
      <c r="V2840" s="18">
        <f t="shared" si="310"/>
        <v>76.05</v>
      </c>
      <c r="W2840" s="18">
        <f t="shared" si="311"/>
        <v>12.768034500000001</v>
      </c>
      <c r="X2840" s="27"/>
      <c r="Y2840" s="19">
        <f t="shared" si="312"/>
        <v>88.818034499999996</v>
      </c>
      <c r="Z2840" s="18">
        <f t="shared" si="313"/>
        <v>144.20699999999999</v>
      </c>
      <c r="AA2840" s="12">
        <v>6014</v>
      </c>
      <c r="AB2840" s="12">
        <v>39291.42</v>
      </c>
      <c r="AC2840" s="28">
        <f>+I2840+Y2840-Z2840</f>
        <v>126.33103449999999</v>
      </c>
      <c r="AD2840" s="20">
        <f t="shared" si="314"/>
        <v>0</v>
      </c>
      <c r="AE2840">
        <v>0</v>
      </c>
    </row>
    <row r="2841" spans="1:31" x14ac:dyDescent="0.25">
      <c r="A2841" s="9">
        <v>45169</v>
      </c>
      <c r="B2841" s="10" t="s">
        <v>78</v>
      </c>
      <c r="C2841" s="10" t="s">
        <v>62</v>
      </c>
      <c r="D2841" s="10" t="s">
        <v>40</v>
      </c>
      <c r="E2841" s="10" t="s">
        <v>30</v>
      </c>
      <c r="F2841" s="10">
        <v>60</v>
      </c>
      <c r="G2841" s="10">
        <v>65</v>
      </c>
      <c r="H2841" s="11">
        <f>SUMIFS(AA:AA,$A:$A,EOMONTH($A2841,-1),$B:$B,$B2841)</f>
        <v>175</v>
      </c>
      <c r="I2841" s="63">
        <f>ROUND(SUMIFS(AC:AC,$A:$A,EOMONTH($A2841,-1),$B:$B,$B2841),2)</f>
        <v>9.1199999999999992</v>
      </c>
      <c r="J2841" s="11">
        <f>SUMIFS(AB:AB,$A:$A,EOMONTH($A2841,-1),$B:$B,$B2841)</f>
        <v>1699.29</v>
      </c>
      <c r="K2841" s="13">
        <v>0</v>
      </c>
      <c r="L2841" s="25">
        <v>0</v>
      </c>
      <c r="M2841" s="15">
        <v>0</v>
      </c>
      <c r="N2841" s="14">
        <v>0</v>
      </c>
      <c r="O2841" s="16">
        <v>12</v>
      </c>
      <c r="P2841" s="16">
        <v>171</v>
      </c>
      <c r="Q2841" s="16">
        <v>0</v>
      </c>
      <c r="R2841" s="16">
        <f>Q2841*16.876/100</f>
        <v>0</v>
      </c>
      <c r="S2841" s="17">
        <f t="shared" si="308"/>
        <v>0</v>
      </c>
      <c r="T2841" s="16">
        <v>0</v>
      </c>
      <c r="U2841" s="18">
        <f t="shared" si="309"/>
        <v>11.375</v>
      </c>
      <c r="V2841" s="18">
        <f t="shared" si="310"/>
        <v>0</v>
      </c>
      <c r="W2841" s="18">
        <f t="shared" si="311"/>
        <v>0</v>
      </c>
      <c r="X2841" s="27"/>
      <c r="Y2841" s="19">
        <f t="shared" si="312"/>
        <v>0</v>
      </c>
      <c r="Z2841" s="18">
        <f t="shared" si="313"/>
        <v>0.78</v>
      </c>
      <c r="AA2841" s="12">
        <v>163</v>
      </c>
      <c r="AB2841" s="12">
        <v>1582.77</v>
      </c>
      <c r="AC2841" s="28">
        <f>+I2841+Y2841-Z2841</f>
        <v>8.34</v>
      </c>
      <c r="AD2841" s="20">
        <f t="shared" si="314"/>
        <v>0</v>
      </c>
      <c r="AE2841">
        <v>0</v>
      </c>
    </row>
    <row r="2842" spans="1:31" x14ac:dyDescent="0.25">
      <c r="A2842" s="9">
        <v>45169</v>
      </c>
      <c r="B2842" s="10" t="s">
        <v>79</v>
      </c>
      <c r="C2842" s="10" t="s">
        <v>62</v>
      </c>
      <c r="D2842" s="10" t="s">
        <v>40</v>
      </c>
      <c r="E2842" s="10" t="s">
        <v>30</v>
      </c>
      <c r="F2842" s="10">
        <v>60</v>
      </c>
      <c r="G2842" s="10">
        <v>65</v>
      </c>
      <c r="H2842" s="11">
        <f>SUMIFS(AA:AA,$A:$A,EOMONTH($A2842,-1),$B:$B,$B2842)</f>
        <v>690</v>
      </c>
      <c r="I2842" s="63">
        <f>ROUND(SUMIFS(AC:AC,$A:$A,EOMONTH($A2842,-1),$B:$B,$B2842),2)</f>
        <v>31.07</v>
      </c>
      <c r="J2842" s="11">
        <f>SUMIFS(AB:AB,$A:$A,EOMONTH($A2842,-1),$B:$B,$B2842)</f>
        <v>6889.44</v>
      </c>
      <c r="K2842" s="13">
        <v>0</v>
      </c>
      <c r="L2842" s="25">
        <v>0</v>
      </c>
      <c r="M2842" s="15">
        <v>0</v>
      </c>
      <c r="N2842" s="14">
        <v>0</v>
      </c>
      <c r="O2842" s="16">
        <v>12</v>
      </c>
      <c r="P2842" s="16">
        <v>171</v>
      </c>
      <c r="Q2842" s="16">
        <v>0</v>
      </c>
      <c r="R2842" s="16">
        <f>Q2842*16.876/100</f>
        <v>0</v>
      </c>
      <c r="S2842" s="17">
        <f t="shared" si="308"/>
        <v>0</v>
      </c>
      <c r="T2842" s="16">
        <v>0</v>
      </c>
      <c r="U2842" s="18">
        <f t="shared" si="309"/>
        <v>44.85</v>
      </c>
      <c r="V2842" s="18">
        <f t="shared" si="310"/>
        <v>0</v>
      </c>
      <c r="W2842" s="18">
        <f t="shared" si="311"/>
        <v>0</v>
      </c>
      <c r="X2842" s="27"/>
      <c r="Y2842" s="19">
        <f t="shared" si="312"/>
        <v>0</v>
      </c>
      <c r="Z2842" s="18">
        <f t="shared" si="313"/>
        <v>0.78</v>
      </c>
      <c r="AA2842" s="12">
        <v>678</v>
      </c>
      <c r="AB2842" s="12">
        <v>6769.62</v>
      </c>
      <c r="AC2842" s="28">
        <f>+I2842+Y2842-Z2842</f>
        <v>30.29</v>
      </c>
      <c r="AD2842" s="20">
        <f t="shared" si="314"/>
        <v>0</v>
      </c>
      <c r="AE2842">
        <v>0</v>
      </c>
    </row>
    <row r="2843" spans="1:31" x14ac:dyDescent="0.25">
      <c r="A2843" s="9">
        <v>45169</v>
      </c>
      <c r="B2843" s="10" t="s">
        <v>80</v>
      </c>
      <c r="C2843" s="10" t="s">
        <v>62</v>
      </c>
      <c r="D2843" s="10" t="s">
        <v>40</v>
      </c>
      <c r="E2843" s="10" t="s">
        <v>30</v>
      </c>
      <c r="F2843" s="10">
        <v>60</v>
      </c>
      <c r="G2843" s="10">
        <v>65</v>
      </c>
      <c r="H2843" s="11">
        <f>SUMIFS(AA:AA,$A:$A,EOMONTH($A2843,-1),$B:$B,$B2843)</f>
        <v>395</v>
      </c>
      <c r="I2843" s="63">
        <f>ROUND(SUMIFS(AC:AC,$A:$A,EOMONTH($A2843,-1),$B:$B,$B2843),2)</f>
        <v>17.28</v>
      </c>
      <c r="J2843" s="11">
        <f>SUMIFS(AB:AB,$A:$A,EOMONTH($A2843,-1),$B:$B,$B2843)</f>
        <v>4429.5600000000004</v>
      </c>
      <c r="K2843" s="13">
        <v>0</v>
      </c>
      <c r="L2843" s="25">
        <v>0</v>
      </c>
      <c r="M2843" s="15">
        <v>0</v>
      </c>
      <c r="N2843" s="14">
        <v>0</v>
      </c>
      <c r="O2843" s="16">
        <v>12</v>
      </c>
      <c r="P2843" s="16">
        <v>171</v>
      </c>
      <c r="Q2843" s="16">
        <v>0</v>
      </c>
      <c r="R2843" s="16">
        <f>Q2843*16.876/100</f>
        <v>0</v>
      </c>
      <c r="S2843" s="17">
        <f t="shared" si="308"/>
        <v>0</v>
      </c>
      <c r="T2843" s="16">
        <v>0</v>
      </c>
      <c r="U2843" s="18">
        <f t="shared" si="309"/>
        <v>25.675000000000001</v>
      </c>
      <c r="V2843" s="18">
        <f t="shared" si="310"/>
        <v>0</v>
      </c>
      <c r="W2843" s="18">
        <f t="shared" si="311"/>
        <v>0</v>
      </c>
      <c r="X2843" s="27"/>
      <c r="Y2843" s="19">
        <f t="shared" si="312"/>
        <v>0</v>
      </c>
      <c r="Z2843" s="18">
        <f t="shared" si="313"/>
        <v>0.78</v>
      </c>
      <c r="AA2843" s="12">
        <v>383</v>
      </c>
      <c r="AB2843" s="12">
        <v>4294.99</v>
      </c>
      <c r="AC2843" s="28">
        <f>+I2843+Y2843-Z2843</f>
        <v>16.5</v>
      </c>
      <c r="AD2843" s="20">
        <f t="shared" si="314"/>
        <v>0</v>
      </c>
      <c r="AE2843">
        <v>0</v>
      </c>
    </row>
    <row r="2844" spans="1:31" x14ac:dyDescent="0.25">
      <c r="A2844" s="59">
        <v>45169</v>
      </c>
      <c r="B2844" s="60" t="s">
        <v>810</v>
      </c>
      <c r="C2844" s="60" t="s">
        <v>62</v>
      </c>
      <c r="D2844" s="60" t="s">
        <v>40</v>
      </c>
      <c r="E2844" s="60" t="s">
        <v>30</v>
      </c>
      <c r="F2844" s="10"/>
      <c r="G2844" s="10"/>
      <c r="H2844" s="11"/>
      <c r="I2844" s="63">
        <f>ROUND(SUMIFS(AC:AC,$A:$A,EOMONTH($A2844,-1),$B:$B,$B2844),2)</f>
        <v>0</v>
      </c>
      <c r="J2844" s="11"/>
      <c r="K2844" s="13"/>
      <c r="L2844" s="25"/>
      <c r="M2844" s="15"/>
      <c r="N2844" s="14"/>
      <c r="O2844" s="16"/>
      <c r="P2844" s="16"/>
      <c r="Q2844" s="16"/>
      <c r="R2844" s="16"/>
      <c r="S2844" s="17">
        <f t="shared" si="308"/>
        <v>0</v>
      </c>
      <c r="T2844" s="16"/>
      <c r="U2844" s="18">
        <f t="shared" si="309"/>
        <v>0</v>
      </c>
      <c r="V2844" s="18">
        <f t="shared" si="310"/>
        <v>0</v>
      </c>
      <c r="W2844" s="18">
        <f t="shared" si="311"/>
        <v>0</v>
      </c>
      <c r="X2844" s="27"/>
      <c r="Y2844" s="19">
        <f t="shared" si="312"/>
        <v>0</v>
      </c>
      <c r="Z2844" s="18">
        <f t="shared" si="313"/>
        <v>0</v>
      </c>
      <c r="AA2844" s="12"/>
      <c r="AB2844" s="12"/>
      <c r="AC2844" s="28">
        <f>+I2844+Y2844-Z2844</f>
        <v>0</v>
      </c>
      <c r="AD2844" s="20">
        <f t="shared" si="314"/>
        <v>0</v>
      </c>
      <c r="AE2844">
        <v>0</v>
      </c>
    </row>
    <row r="2845" spans="1:31" x14ac:dyDescent="0.25">
      <c r="A2845" s="9">
        <v>45169</v>
      </c>
      <c r="B2845" s="10" t="s">
        <v>81</v>
      </c>
      <c r="C2845" s="10" t="s">
        <v>62</v>
      </c>
      <c r="D2845" s="10" t="s">
        <v>40</v>
      </c>
      <c r="E2845" s="10" t="s">
        <v>30</v>
      </c>
      <c r="F2845" s="10">
        <v>60</v>
      </c>
      <c r="G2845" s="10">
        <v>65</v>
      </c>
      <c r="H2845" s="11">
        <f>SUMIFS(AA:AA,$A:$A,EOMONTH($A2845,-1),$B:$B,$B2845)</f>
        <v>424</v>
      </c>
      <c r="I2845" s="63">
        <f>ROUND(SUMIFS(AC:AC,$A:$A,EOMONTH($A2845,-1),$B:$B,$B2845),2)</f>
        <v>22.3</v>
      </c>
      <c r="J2845" s="11">
        <f>SUMIFS(AB:AB,$A:$A,EOMONTH($A2845,-1),$B:$B,$B2845)</f>
        <v>5088.4399999999996</v>
      </c>
      <c r="K2845" s="13">
        <v>0</v>
      </c>
      <c r="L2845" s="25">
        <v>0</v>
      </c>
      <c r="M2845" s="15">
        <v>0</v>
      </c>
      <c r="N2845" s="14">
        <v>0</v>
      </c>
      <c r="O2845" s="16">
        <v>12</v>
      </c>
      <c r="P2845" s="16">
        <v>171</v>
      </c>
      <c r="Q2845" s="16">
        <v>0</v>
      </c>
      <c r="R2845" s="16">
        <f>Q2845*16.876/100</f>
        <v>0</v>
      </c>
      <c r="S2845" s="17">
        <f t="shared" si="308"/>
        <v>0</v>
      </c>
      <c r="T2845" s="16">
        <v>0</v>
      </c>
      <c r="U2845" s="18">
        <f t="shared" si="309"/>
        <v>27.56</v>
      </c>
      <c r="V2845" s="18">
        <f t="shared" si="310"/>
        <v>0</v>
      </c>
      <c r="W2845" s="18">
        <f t="shared" si="311"/>
        <v>0</v>
      </c>
      <c r="X2845" s="27"/>
      <c r="Y2845" s="19">
        <f t="shared" si="312"/>
        <v>0</v>
      </c>
      <c r="Z2845" s="18">
        <f t="shared" si="313"/>
        <v>0.78</v>
      </c>
      <c r="AA2845" s="12">
        <v>412</v>
      </c>
      <c r="AB2845" s="12">
        <v>4944.43</v>
      </c>
      <c r="AC2845" s="28">
        <f>+I2845+Y2845-Z2845</f>
        <v>21.52</v>
      </c>
      <c r="AD2845" s="20">
        <f t="shared" si="314"/>
        <v>0</v>
      </c>
      <c r="AE2845">
        <v>0</v>
      </c>
    </row>
    <row r="2846" spans="1:31" x14ac:dyDescent="0.25">
      <c r="A2846" s="9">
        <v>45169</v>
      </c>
      <c r="B2846" s="10" t="s">
        <v>82</v>
      </c>
      <c r="C2846" s="10" t="s">
        <v>62</v>
      </c>
      <c r="D2846" s="10" t="s">
        <v>40</v>
      </c>
      <c r="E2846" s="10" t="s">
        <v>30</v>
      </c>
      <c r="F2846" s="10">
        <v>60</v>
      </c>
      <c r="G2846" s="10">
        <v>65</v>
      </c>
      <c r="H2846" s="11">
        <f>SUMIFS(AA:AA,$A:$A,EOMONTH($A2846,-1),$B:$B,$B2846)</f>
        <v>484</v>
      </c>
      <c r="I2846" s="63">
        <f>ROUND(SUMIFS(AC:AC,$A:$A,EOMONTH($A2846,-1),$B:$B,$B2846),2)</f>
        <v>21.3</v>
      </c>
      <c r="J2846" s="11">
        <f>SUMIFS(AB:AB,$A:$A,EOMONTH($A2846,-1),$B:$B,$B2846)</f>
        <v>5538.43</v>
      </c>
      <c r="K2846" s="13">
        <v>0</v>
      </c>
      <c r="L2846" s="25">
        <v>0</v>
      </c>
      <c r="M2846" s="15">
        <v>0</v>
      </c>
      <c r="N2846" s="14">
        <v>0</v>
      </c>
      <c r="O2846" s="16">
        <v>48</v>
      </c>
      <c r="P2846" s="16">
        <v>688.56</v>
      </c>
      <c r="Q2846" s="16">
        <v>0</v>
      </c>
      <c r="R2846" s="16">
        <f>Q2846*16.876/100</f>
        <v>0</v>
      </c>
      <c r="S2846" s="17">
        <f t="shared" si="308"/>
        <v>0</v>
      </c>
      <c r="T2846" s="16">
        <v>0</v>
      </c>
      <c r="U2846" s="18">
        <f t="shared" si="309"/>
        <v>31.46</v>
      </c>
      <c r="V2846" s="18">
        <f t="shared" si="310"/>
        <v>0</v>
      </c>
      <c r="W2846" s="18">
        <f t="shared" si="311"/>
        <v>0</v>
      </c>
      <c r="X2846" s="27"/>
      <c r="Y2846" s="19">
        <f t="shared" si="312"/>
        <v>0</v>
      </c>
      <c r="Z2846" s="18">
        <f t="shared" si="313"/>
        <v>3.12</v>
      </c>
      <c r="AA2846" s="12">
        <v>436</v>
      </c>
      <c r="AB2846" s="12">
        <v>4989.17</v>
      </c>
      <c r="AC2846" s="28">
        <f>+I2846+Y2846-Z2846</f>
        <v>18.18</v>
      </c>
      <c r="AD2846" s="20">
        <f t="shared" si="314"/>
        <v>0</v>
      </c>
      <c r="AE2846">
        <v>0</v>
      </c>
    </row>
    <row r="2847" spans="1:31" x14ac:dyDescent="0.25">
      <c r="A2847" s="9">
        <v>45169</v>
      </c>
      <c r="B2847" s="10" t="s">
        <v>83</v>
      </c>
      <c r="C2847" s="10" t="s">
        <v>62</v>
      </c>
      <c r="D2847" s="10" t="s">
        <v>40</v>
      </c>
      <c r="E2847" s="10" t="s">
        <v>30</v>
      </c>
      <c r="F2847" s="10">
        <v>60</v>
      </c>
      <c r="G2847" s="10">
        <v>65</v>
      </c>
      <c r="H2847" s="11">
        <f>SUMIFS(AA:AA,$A:$A,EOMONTH($A2847,-1),$B:$B,$B2847)</f>
        <v>367</v>
      </c>
      <c r="I2847" s="63">
        <f>ROUND(SUMIFS(AC:AC,$A:$A,EOMONTH($A2847,-1),$B:$B,$B2847),2)</f>
        <v>16.010000000000002</v>
      </c>
      <c r="J2847" s="11">
        <f>SUMIFS(AB:AB,$A:$A,EOMONTH($A2847,-1),$B:$B,$B2847)</f>
        <v>5508.67</v>
      </c>
      <c r="K2847" s="13">
        <v>0</v>
      </c>
      <c r="L2847" s="25">
        <v>0</v>
      </c>
      <c r="M2847" s="15">
        <v>0</v>
      </c>
      <c r="N2847" s="14">
        <v>0</v>
      </c>
      <c r="O2847" s="16">
        <v>0</v>
      </c>
      <c r="P2847" s="16">
        <v>0</v>
      </c>
      <c r="Q2847" s="16">
        <v>0</v>
      </c>
      <c r="R2847" s="16">
        <f>Q2847*16.876/100</f>
        <v>0</v>
      </c>
      <c r="S2847" s="17">
        <f t="shared" si="308"/>
        <v>0</v>
      </c>
      <c r="T2847" s="16">
        <v>0</v>
      </c>
      <c r="U2847" s="18">
        <f t="shared" si="309"/>
        <v>23.855</v>
      </c>
      <c r="V2847" s="18">
        <f t="shared" si="310"/>
        <v>0</v>
      </c>
      <c r="W2847" s="18">
        <f t="shared" si="311"/>
        <v>0</v>
      </c>
      <c r="X2847" s="27"/>
      <c r="Y2847" s="19">
        <f t="shared" si="312"/>
        <v>0</v>
      </c>
      <c r="Z2847" s="18">
        <f t="shared" si="313"/>
        <v>0</v>
      </c>
      <c r="AA2847" s="12">
        <v>367</v>
      </c>
      <c r="AB2847" s="12">
        <v>5508.67</v>
      </c>
      <c r="AC2847" s="28">
        <f>+I2847+Y2847-Z2847</f>
        <v>16.010000000000002</v>
      </c>
      <c r="AD2847" s="20">
        <f t="shared" si="314"/>
        <v>0</v>
      </c>
      <c r="AE2847">
        <v>0</v>
      </c>
    </row>
    <row r="2848" spans="1:31" x14ac:dyDescent="0.25">
      <c r="A2848" s="9">
        <v>45169</v>
      </c>
      <c r="B2848" s="10" t="s">
        <v>84</v>
      </c>
      <c r="C2848" s="10" t="s">
        <v>62</v>
      </c>
      <c r="D2848" s="10" t="s">
        <v>40</v>
      </c>
      <c r="E2848" s="10" t="s">
        <v>30</v>
      </c>
      <c r="F2848" s="10">
        <v>60</v>
      </c>
      <c r="G2848" s="10">
        <v>65</v>
      </c>
      <c r="H2848" s="11">
        <f>SUMIFS(AA:AA,$A:$A,EOMONTH($A2848,-1),$B:$B,$B2848)</f>
        <v>764</v>
      </c>
      <c r="I2848" s="63">
        <f>ROUND(SUMIFS(AC:AC,$A:$A,EOMONTH($A2848,-1),$B:$B,$B2848),2)</f>
        <v>33.94</v>
      </c>
      <c r="J2848" s="11">
        <f>SUMIFS(AB:AB,$A:$A,EOMONTH($A2848,-1),$B:$B,$B2848)</f>
        <v>8231.16</v>
      </c>
      <c r="K2848" s="13">
        <v>0</v>
      </c>
      <c r="L2848" s="25">
        <v>0</v>
      </c>
      <c r="M2848" s="15">
        <v>0</v>
      </c>
      <c r="N2848" s="14">
        <v>0</v>
      </c>
      <c r="O2848" s="16">
        <v>36</v>
      </c>
      <c r="P2848" s="16">
        <v>517.55999999999995</v>
      </c>
      <c r="Q2848" s="16">
        <v>0</v>
      </c>
      <c r="R2848" s="16">
        <f>Q2848*16.876/100</f>
        <v>0</v>
      </c>
      <c r="S2848" s="17">
        <f t="shared" si="308"/>
        <v>0</v>
      </c>
      <c r="T2848" s="16">
        <v>0</v>
      </c>
      <c r="U2848" s="18">
        <f t="shared" si="309"/>
        <v>49.66</v>
      </c>
      <c r="V2848" s="18">
        <f t="shared" si="310"/>
        <v>0</v>
      </c>
      <c r="W2848" s="18">
        <f t="shared" si="311"/>
        <v>0</v>
      </c>
      <c r="X2848" s="27"/>
      <c r="Y2848" s="19">
        <f t="shared" si="312"/>
        <v>0</v>
      </c>
      <c r="Z2848" s="18">
        <f t="shared" si="313"/>
        <v>2.34</v>
      </c>
      <c r="AA2848" s="12">
        <v>728</v>
      </c>
      <c r="AB2848" s="12">
        <v>7843.3</v>
      </c>
      <c r="AC2848" s="28">
        <f>+I2848+Y2848-Z2848</f>
        <v>31.599999999999998</v>
      </c>
      <c r="AD2848" s="20">
        <f t="shared" si="314"/>
        <v>0</v>
      </c>
      <c r="AE2848">
        <v>0</v>
      </c>
    </row>
    <row r="2849" spans="1:31" x14ac:dyDescent="0.25">
      <c r="A2849" s="9">
        <v>45169</v>
      </c>
      <c r="B2849" s="10" t="s">
        <v>85</v>
      </c>
      <c r="C2849" s="10" t="s">
        <v>39</v>
      </c>
      <c r="D2849" s="10" t="s">
        <v>40</v>
      </c>
      <c r="E2849" s="10" t="s">
        <v>30</v>
      </c>
      <c r="F2849" s="10">
        <v>60</v>
      </c>
      <c r="G2849" s="10">
        <v>65</v>
      </c>
      <c r="H2849" s="11">
        <f>SUMIFS(AA:AA,$A:$A,EOMONTH($A2849,-1),$B:$B,$B2849)</f>
        <v>-4</v>
      </c>
      <c r="I2849" s="63">
        <f>ROUND(SUMIFS(AC:AC,$A:$A,EOMONTH($A2849,-1),$B:$B,$B2849),2)</f>
        <v>9.74</v>
      </c>
      <c r="J2849" s="11">
        <f>SUMIFS(AB:AB,$A:$A,EOMONTH($A2849,-1),$B:$B,$B2849)</f>
        <v>-61.6</v>
      </c>
      <c r="K2849" s="13">
        <v>0</v>
      </c>
      <c r="L2849" s="25">
        <v>0</v>
      </c>
      <c r="M2849" s="15">
        <v>0</v>
      </c>
      <c r="N2849" s="14">
        <v>0</v>
      </c>
      <c r="O2849" s="16">
        <v>40</v>
      </c>
      <c r="P2849" s="16">
        <v>574.55999999999995</v>
      </c>
      <c r="Q2849" s="16">
        <v>0</v>
      </c>
      <c r="R2849" s="16">
        <f>Q2849*16.876/100</f>
        <v>0</v>
      </c>
      <c r="S2849" s="17">
        <f t="shared" si="308"/>
        <v>0</v>
      </c>
      <c r="T2849" s="16">
        <v>0</v>
      </c>
      <c r="U2849" s="18">
        <f t="shared" si="309"/>
        <v>-0.26</v>
      </c>
      <c r="V2849" s="18">
        <f t="shared" si="310"/>
        <v>0</v>
      </c>
      <c r="W2849" s="18">
        <f t="shared" si="311"/>
        <v>0</v>
      </c>
      <c r="X2849" s="27"/>
      <c r="Y2849" s="19">
        <f t="shared" si="312"/>
        <v>0</v>
      </c>
      <c r="Z2849" s="18">
        <f t="shared" si="313"/>
        <v>2.6</v>
      </c>
      <c r="AA2849" s="12">
        <v>-44</v>
      </c>
      <c r="AB2849" s="12">
        <v>-636.16</v>
      </c>
      <c r="AC2849" s="28">
        <f>+I2849+Y2849-Z2849</f>
        <v>7.1400000000000006</v>
      </c>
      <c r="AD2849" s="20">
        <f t="shared" si="314"/>
        <v>0</v>
      </c>
      <c r="AE2849">
        <v>10</v>
      </c>
    </row>
    <row r="2850" spans="1:31" x14ac:dyDescent="0.25">
      <c r="A2850" s="9">
        <v>45169</v>
      </c>
      <c r="B2850" s="10" t="s">
        <v>792</v>
      </c>
      <c r="C2850" s="10" t="s">
        <v>39</v>
      </c>
      <c r="D2850" s="10" t="s">
        <v>40</v>
      </c>
      <c r="E2850" s="10" t="s">
        <v>30</v>
      </c>
      <c r="F2850" s="10">
        <v>90</v>
      </c>
      <c r="G2850" s="10">
        <v>98</v>
      </c>
      <c r="H2850" s="11">
        <f>SUMIFS(AA:AA,$A:$A,EOMONTH($A2850,-1),$B:$B,$B2850)</f>
        <v>0</v>
      </c>
      <c r="I2850" s="63">
        <f>ROUND(SUMIFS(AC:AC,$A:$A,EOMONTH($A2850,-1),$B:$B,$B2850),2)</f>
        <v>0</v>
      </c>
      <c r="J2850" s="11">
        <f>SUMIFS(AB:AB,$A:$A,EOMONTH($A2850,-1),$B:$B,$B2850)</f>
        <v>0</v>
      </c>
      <c r="K2850" s="13">
        <v>0</v>
      </c>
      <c r="L2850" s="25">
        <v>0</v>
      </c>
      <c r="M2850" s="15">
        <v>0</v>
      </c>
      <c r="N2850" s="14">
        <v>0</v>
      </c>
      <c r="O2850" s="16">
        <v>60</v>
      </c>
      <c r="P2850" s="16">
        <v>1170</v>
      </c>
      <c r="Q2850" s="16">
        <v>0</v>
      </c>
      <c r="R2850" s="16">
        <f>Q2850*16.876/100</f>
        <v>0</v>
      </c>
      <c r="S2850" s="17">
        <f t="shared" si="308"/>
        <v>0</v>
      </c>
      <c r="T2850" s="16">
        <v>0</v>
      </c>
      <c r="U2850" s="18">
        <f t="shared" si="309"/>
        <v>0</v>
      </c>
      <c r="V2850" s="18">
        <f t="shared" si="310"/>
        <v>0</v>
      </c>
      <c r="W2850" s="18">
        <f t="shared" si="311"/>
        <v>0</v>
      </c>
      <c r="X2850" s="27"/>
      <c r="Y2850" s="19">
        <f t="shared" si="312"/>
        <v>0</v>
      </c>
      <c r="Z2850" s="18">
        <f t="shared" si="313"/>
        <v>5.88</v>
      </c>
      <c r="AA2850" s="12">
        <v>-60</v>
      </c>
      <c r="AB2850" s="12">
        <v>-1170</v>
      </c>
      <c r="AC2850" s="28">
        <f>+I2850+Y2850-Z2850</f>
        <v>-5.88</v>
      </c>
      <c r="AD2850" s="20">
        <f t="shared" si="314"/>
        <v>10</v>
      </c>
      <c r="AE2850">
        <v>10</v>
      </c>
    </row>
    <row r="2851" spans="1:31" x14ac:dyDescent="0.25">
      <c r="A2851" s="59">
        <v>45169</v>
      </c>
      <c r="B2851" s="60" t="s">
        <v>827</v>
      </c>
      <c r="C2851" s="60" t="s">
        <v>62</v>
      </c>
      <c r="D2851" s="60" t="s">
        <v>29</v>
      </c>
      <c r="E2851" s="60" t="s">
        <v>30</v>
      </c>
      <c r="F2851" s="10"/>
      <c r="G2851" s="10"/>
      <c r="H2851" s="11"/>
      <c r="I2851" s="63">
        <f>ROUND(SUMIFS(AC:AC,$A:$A,EOMONTH($A2851,-1),$B:$B,$B2851),2)</f>
        <v>0</v>
      </c>
      <c r="J2851" s="11"/>
      <c r="K2851" s="13"/>
      <c r="L2851" s="25"/>
      <c r="M2851" s="15"/>
      <c r="N2851" s="14"/>
      <c r="O2851" s="16"/>
      <c r="P2851" s="16"/>
      <c r="Q2851" s="16"/>
      <c r="R2851" s="16"/>
      <c r="S2851" s="17">
        <f t="shared" si="308"/>
        <v>0</v>
      </c>
      <c r="T2851" s="16"/>
      <c r="U2851" s="18">
        <f t="shared" si="309"/>
        <v>0</v>
      </c>
      <c r="V2851" s="18">
        <f t="shared" si="310"/>
        <v>0</v>
      </c>
      <c r="W2851" s="18">
        <f t="shared" si="311"/>
        <v>0</v>
      </c>
      <c r="X2851" s="27"/>
      <c r="Y2851" s="19">
        <f t="shared" si="312"/>
        <v>0</v>
      </c>
      <c r="Z2851" s="18">
        <f t="shared" si="313"/>
        <v>0</v>
      </c>
      <c r="AA2851" s="12"/>
      <c r="AB2851" s="12"/>
      <c r="AC2851" s="28">
        <f>+I2851+Y2851-Z2851</f>
        <v>0</v>
      </c>
      <c r="AD2851" s="20">
        <f t="shared" si="314"/>
        <v>0</v>
      </c>
      <c r="AE2851">
        <v>0</v>
      </c>
    </row>
    <row r="2852" spans="1:31" x14ac:dyDescent="0.25">
      <c r="A2852" s="9">
        <v>45169</v>
      </c>
      <c r="B2852" s="10" t="s">
        <v>86</v>
      </c>
      <c r="C2852" s="10" t="s">
        <v>62</v>
      </c>
      <c r="D2852" s="10" t="s">
        <v>40</v>
      </c>
      <c r="E2852" s="10" t="s">
        <v>30</v>
      </c>
      <c r="F2852" s="10">
        <v>90</v>
      </c>
      <c r="G2852" s="10">
        <v>98</v>
      </c>
      <c r="H2852" s="11">
        <f>SUMIFS(AA:AA,$A:$A,EOMONTH($A2852,-1),$B:$B,$B2852)</f>
        <v>257</v>
      </c>
      <c r="I2852" s="63">
        <f>ROUND(SUMIFS(AC:AC,$A:$A,EOMONTH($A2852,-1),$B:$B,$B2852),2)</f>
        <v>3.78</v>
      </c>
      <c r="J2852" s="11">
        <f>SUMIFS(AB:AB,$A:$A,EOMONTH($A2852,-1),$B:$B,$B2852)</f>
        <v>3345.39</v>
      </c>
      <c r="K2852" s="13">
        <v>0</v>
      </c>
      <c r="L2852" s="25">
        <v>0</v>
      </c>
      <c r="M2852" s="15">
        <v>0</v>
      </c>
      <c r="N2852" s="14">
        <v>0</v>
      </c>
      <c r="O2852" s="16">
        <v>0</v>
      </c>
      <c r="P2852" s="16">
        <v>0</v>
      </c>
      <c r="Q2852" s="16">
        <v>0</v>
      </c>
      <c r="R2852" s="16">
        <f>Q2852*16.876/100</f>
        <v>0</v>
      </c>
      <c r="S2852" s="17">
        <f t="shared" si="308"/>
        <v>0</v>
      </c>
      <c r="T2852" s="16">
        <v>0</v>
      </c>
      <c r="U2852" s="18">
        <f t="shared" si="309"/>
        <v>25.186</v>
      </c>
      <c r="V2852" s="18">
        <f t="shared" si="310"/>
        <v>0</v>
      </c>
      <c r="W2852" s="18">
        <f t="shared" si="311"/>
        <v>0</v>
      </c>
      <c r="X2852" s="27"/>
      <c r="Y2852" s="19">
        <f t="shared" si="312"/>
        <v>0</v>
      </c>
      <c r="Z2852" s="18">
        <f t="shared" si="313"/>
        <v>0</v>
      </c>
      <c r="AA2852" s="12">
        <v>257</v>
      </c>
      <c r="AB2852" s="12">
        <v>3345.39</v>
      </c>
      <c r="AC2852" s="28">
        <f>+I2852+Y2852-Z2852</f>
        <v>3.78</v>
      </c>
      <c r="AD2852" s="20">
        <f t="shared" si="314"/>
        <v>0</v>
      </c>
      <c r="AE2852">
        <v>0</v>
      </c>
    </row>
    <row r="2853" spans="1:31" x14ac:dyDescent="0.25">
      <c r="A2853" s="9">
        <v>45169</v>
      </c>
      <c r="B2853" s="10" t="s">
        <v>87</v>
      </c>
      <c r="C2853" s="10" t="s">
        <v>62</v>
      </c>
      <c r="D2853" s="10" t="s">
        <v>40</v>
      </c>
      <c r="E2853" s="10" t="s">
        <v>30</v>
      </c>
      <c r="F2853" s="10">
        <v>90</v>
      </c>
      <c r="G2853" s="10">
        <v>98</v>
      </c>
      <c r="H2853" s="11">
        <f>SUMIFS(AA:AA,$A:$A,EOMONTH($A2853,-1),$B:$B,$B2853)</f>
        <v>449</v>
      </c>
      <c r="I2853" s="63">
        <f>ROUND(SUMIFS(AC:AC,$A:$A,EOMONTH($A2853,-1),$B:$B,$B2853),2)</f>
        <v>18.8</v>
      </c>
      <c r="J2853" s="11">
        <f>SUMIFS(AB:AB,$A:$A,EOMONTH($A2853,-1),$B:$B,$B2853)</f>
        <v>5786.28</v>
      </c>
      <c r="K2853" s="13">
        <v>0</v>
      </c>
      <c r="L2853" s="25">
        <v>0</v>
      </c>
      <c r="M2853" s="15">
        <v>0</v>
      </c>
      <c r="N2853" s="14">
        <v>0</v>
      </c>
      <c r="O2853" s="16">
        <v>0</v>
      </c>
      <c r="P2853" s="16">
        <v>0</v>
      </c>
      <c r="Q2853" s="16">
        <v>0</v>
      </c>
      <c r="R2853" s="16">
        <f>Q2853*16.876/100</f>
        <v>0</v>
      </c>
      <c r="S2853" s="17">
        <f t="shared" si="308"/>
        <v>0</v>
      </c>
      <c r="T2853" s="16">
        <v>0</v>
      </c>
      <c r="U2853" s="18">
        <f t="shared" si="309"/>
        <v>44.002000000000002</v>
      </c>
      <c r="V2853" s="18">
        <f t="shared" si="310"/>
        <v>0</v>
      </c>
      <c r="W2853" s="18">
        <f t="shared" si="311"/>
        <v>0</v>
      </c>
      <c r="X2853" s="27"/>
      <c r="Y2853" s="19">
        <f t="shared" si="312"/>
        <v>0</v>
      </c>
      <c r="Z2853" s="18">
        <f t="shared" si="313"/>
        <v>0</v>
      </c>
      <c r="AA2853" s="12">
        <v>449</v>
      </c>
      <c r="AB2853" s="12">
        <v>5786.28</v>
      </c>
      <c r="AC2853" s="28">
        <f>+I2853+Y2853-Z2853</f>
        <v>18.8</v>
      </c>
      <c r="AD2853" s="20">
        <f t="shared" si="314"/>
        <v>0</v>
      </c>
      <c r="AE2853">
        <v>0</v>
      </c>
    </row>
    <row r="2854" spans="1:31" x14ac:dyDescent="0.25">
      <c r="A2854" s="9">
        <v>45169</v>
      </c>
      <c r="B2854" s="10" t="s">
        <v>88</v>
      </c>
      <c r="C2854" s="10" t="s">
        <v>62</v>
      </c>
      <c r="D2854" s="10" t="s">
        <v>40</v>
      </c>
      <c r="E2854" s="10" t="s">
        <v>30</v>
      </c>
      <c r="F2854" s="10">
        <v>90</v>
      </c>
      <c r="G2854" s="10">
        <v>98</v>
      </c>
      <c r="H2854" s="11">
        <f>SUMIFS(AA:AA,$A:$A,EOMONTH($A2854,-1),$B:$B,$B2854)</f>
        <v>326</v>
      </c>
      <c r="I2854" s="63">
        <f>ROUND(SUMIFS(AC:AC,$A:$A,EOMONTH($A2854,-1),$B:$B,$B2854),2)</f>
        <v>11.55</v>
      </c>
      <c r="J2854" s="11">
        <f>SUMIFS(AB:AB,$A:$A,EOMONTH($A2854,-1),$B:$B,$B2854)</f>
        <v>4174.2299999999996</v>
      </c>
      <c r="K2854" s="13">
        <v>0</v>
      </c>
      <c r="L2854" s="25">
        <v>0</v>
      </c>
      <c r="M2854" s="15">
        <v>0</v>
      </c>
      <c r="N2854" s="14">
        <v>0</v>
      </c>
      <c r="O2854" s="16">
        <v>14</v>
      </c>
      <c r="P2854" s="16">
        <v>288.68</v>
      </c>
      <c r="Q2854" s="16">
        <v>0</v>
      </c>
      <c r="R2854" s="16">
        <f>Q2854*16.876/100</f>
        <v>0</v>
      </c>
      <c r="S2854" s="17">
        <f t="shared" si="308"/>
        <v>0</v>
      </c>
      <c r="T2854" s="16">
        <v>0</v>
      </c>
      <c r="U2854" s="18">
        <f t="shared" si="309"/>
        <v>31.948</v>
      </c>
      <c r="V2854" s="18">
        <f t="shared" si="310"/>
        <v>0</v>
      </c>
      <c r="W2854" s="18">
        <f t="shared" si="311"/>
        <v>0</v>
      </c>
      <c r="X2854" s="27"/>
      <c r="Y2854" s="19">
        <f t="shared" si="312"/>
        <v>0</v>
      </c>
      <c r="Z2854" s="18">
        <f t="shared" si="313"/>
        <v>1.3720000000000001</v>
      </c>
      <c r="AA2854" s="12">
        <v>312</v>
      </c>
      <c r="AB2854" s="12">
        <v>3994.97</v>
      </c>
      <c r="AC2854" s="28">
        <f>+I2854+Y2854-Z2854</f>
        <v>10.178000000000001</v>
      </c>
      <c r="AD2854" s="20">
        <f t="shared" si="314"/>
        <v>0</v>
      </c>
      <c r="AE2854">
        <v>0</v>
      </c>
    </row>
    <row r="2855" spans="1:31" x14ac:dyDescent="0.25">
      <c r="A2855" s="9">
        <v>45169</v>
      </c>
      <c r="B2855" s="10" t="s">
        <v>89</v>
      </c>
      <c r="C2855" s="10" t="s">
        <v>62</v>
      </c>
      <c r="D2855" s="10" t="s">
        <v>40</v>
      </c>
      <c r="E2855" s="10" t="s">
        <v>30</v>
      </c>
      <c r="F2855" s="10">
        <v>90</v>
      </c>
      <c r="G2855" s="10">
        <v>98</v>
      </c>
      <c r="H2855" s="11">
        <f>SUMIFS(AA:AA,$A:$A,EOMONTH($A2855,-1),$B:$B,$B2855)</f>
        <v>123</v>
      </c>
      <c r="I2855" s="63">
        <f>ROUND(SUMIFS(AC:AC,$A:$A,EOMONTH($A2855,-1),$B:$B,$B2855),2)</f>
        <v>4.71</v>
      </c>
      <c r="J2855" s="11">
        <f>SUMIFS(AB:AB,$A:$A,EOMONTH($A2855,-1),$B:$B,$B2855)</f>
        <v>2638.35</v>
      </c>
      <c r="K2855" s="13">
        <v>0</v>
      </c>
      <c r="L2855" s="25">
        <v>0</v>
      </c>
      <c r="M2855" s="15">
        <v>0</v>
      </c>
      <c r="N2855" s="14">
        <v>0</v>
      </c>
      <c r="O2855" s="16">
        <v>0</v>
      </c>
      <c r="P2855" s="16">
        <v>0</v>
      </c>
      <c r="Q2855" s="16">
        <v>0</v>
      </c>
      <c r="R2855" s="16">
        <f>Q2855*16.876/100</f>
        <v>0</v>
      </c>
      <c r="S2855" s="17">
        <f t="shared" si="308"/>
        <v>0</v>
      </c>
      <c r="T2855" s="16">
        <v>0</v>
      </c>
      <c r="U2855" s="18">
        <f t="shared" si="309"/>
        <v>12.054</v>
      </c>
      <c r="V2855" s="18">
        <f t="shared" si="310"/>
        <v>0</v>
      </c>
      <c r="W2855" s="18">
        <f t="shared" si="311"/>
        <v>0</v>
      </c>
      <c r="X2855" s="27"/>
      <c r="Y2855" s="19">
        <f t="shared" si="312"/>
        <v>0</v>
      </c>
      <c r="Z2855" s="18">
        <f t="shared" si="313"/>
        <v>0</v>
      </c>
      <c r="AA2855" s="12">
        <v>123</v>
      </c>
      <c r="AB2855" s="12">
        <v>2638.35</v>
      </c>
      <c r="AC2855" s="28">
        <f>+I2855+Y2855-Z2855</f>
        <v>4.71</v>
      </c>
      <c r="AD2855" s="20">
        <f t="shared" si="314"/>
        <v>0</v>
      </c>
      <c r="AE2855">
        <v>0</v>
      </c>
    </row>
    <row r="2856" spans="1:31" x14ac:dyDescent="0.25">
      <c r="A2856" s="9">
        <v>45169</v>
      </c>
      <c r="B2856" s="10" t="s">
        <v>90</v>
      </c>
      <c r="C2856" s="10" t="s">
        <v>62</v>
      </c>
      <c r="D2856" s="10" t="s">
        <v>40</v>
      </c>
      <c r="E2856" s="10" t="s">
        <v>30</v>
      </c>
      <c r="F2856" s="10">
        <v>90</v>
      </c>
      <c r="G2856" s="10">
        <v>98</v>
      </c>
      <c r="H2856" s="11">
        <f>SUMIFS(AA:AA,$A:$A,EOMONTH($A2856,-1),$B:$B,$B2856)</f>
        <v>92</v>
      </c>
      <c r="I2856" s="63">
        <f>ROUND(SUMIFS(AC:AC,$A:$A,EOMONTH($A2856,-1),$B:$B,$B2856),2)</f>
        <v>0.77</v>
      </c>
      <c r="J2856" s="11">
        <f>SUMIFS(AB:AB,$A:$A,EOMONTH($A2856,-1),$B:$B,$B2856)</f>
        <v>1973.4</v>
      </c>
      <c r="K2856" s="13">
        <v>0</v>
      </c>
      <c r="L2856" s="25">
        <v>0</v>
      </c>
      <c r="M2856" s="15">
        <v>0</v>
      </c>
      <c r="N2856" s="14">
        <v>0</v>
      </c>
      <c r="O2856" s="16">
        <v>0</v>
      </c>
      <c r="P2856" s="16">
        <v>0</v>
      </c>
      <c r="Q2856" s="16">
        <v>0</v>
      </c>
      <c r="R2856" s="16">
        <f>Q2856*16.876/100</f>
        <v>0</v>
      </c>
      <c r="S2856" s="17">
        <f t="shared" si="308"/>
        <v>0</v>
      </c>
      <c r="T2856" s="16">
        <v>0</v>
      </c>
      <c r="U2856" s="18">
        <f t="shared" si="309"/>
        <v>9.016</v>
      </c>
      <c r="V2856" s="18">
        <f t="shared" si="310"/>
        <v>0</v>
      </c>
      <c r="W2856" s="18">
        <f t="shared" si="311"/>
        <v>0</v>
      </c>
      <c r="X2856" s="27"/>
      <c r="Y2856" s="19">
        <f t="shared" si="312"/>
        <v>0</v>
      </c>
      <c r="Z2856" s="18">
        <f t="shared" si="313"/>
        <v>0</v>
      </c>
      <c r="AA2856" s="12">
        <v>92</v>
      </c>
      <c r="AB2856" s="12">
        <v>1973.4</v>
      </c>
      <c r="AC2856" s="28">
        <f>+I2856+Y2856-Z2856</f>
        <v>0.77</v>
      </c>
      <c r="AD2856" s="20">
        <f t="shared" si="314"/>
        <v>0</v>
      </c>
      <c r="AE2856">
        <v>0</v>
      </c>
    </row>
    <row r="2857" spans="1:31" x14ac:dyDescent="0.25">
      <c r="A2857" s="9">
        <v>45169</v>
      </c>
      <c r="B2857" s="10" t="s">
        <v>91</v>
      </c>
      <c r="C2857" s="10" t="s">
        <v>62</v>
      </c>
      <c r="D2857" s="10" t="s">
        <v>40</v>
      </c>
      <c r="E2857" s="10" t="s">
        <v>30</v>
      </c>
      <c r="F2857" s="10">
        <v>90</v>
      </c>
      <c r="G2857" s="10">
        <v>98</v>
      </c>
      <c r="H2857" s="11">
        <f>SUMIFS(AA:AA,$A:$A,EOMONTH($A2857,-1),$B:$B,$B2857)</f>
        <v>295</v>
      </c>
      <c r="I2857" s="63">
        <f>ROUND(SUMIFS(AC:AC,$A:$A,EOMONTH($A2857,-1),$B:$B,$B2857),2)</f>
        <v>11.83</v>
      </c>
      <c r="J2857" s="11">
        <f>SUMIFS(AB:AB,$A:$A,EOMONTH($A2857,-1),$B:$B,$B2857)</f>
        <v>6327.75</v>
      </c>
      <c r="K2857" s="13">
        <v>0</v>
      </c>
      <c r="L2857" s="25">
        <v>0</v>
      </c>
      <c r="M2857" s="15">
        <v>0</v>
      </c>
      <c r="N2857" s="14">
        <v>0</v>
      </c>
      <c r="O2857" s="16">
        <v>0</v>
      </c>
      <c r="P2857" s="16">
        <v>0</v>
      </c>
      <c r="Q2857" s="16">
        <v>0</v>
      </c>
      <c r="R2857" s="16">
        <f>Q2857*16.876/100</f>
        <v>0</v>
      </c>
      <c r="S2857" s="17">
        <f t="shared" si="308"/>
        <v>0</v>
      </c>
      <c r="T2857" s="16">
        <v>0</v>
      </c>
      <c r="U2857" s="18">
        <f t="shared" si="309"/>
        <v>28.91</v>
      </c>
      <c r="V2857" s="18">
        <f t="shared" si="310"/>
        <v>0</v>
      </c>
      <c r="W2857" s="18">
        <f t="shared" si="311"/>
        <v>0</v>
      </c>
      <c r="X2857" s="27"/>
      <c r="Y2857" s="19">
        <f t="shared" si="312"/>
        <v>0</v>
      </c>
      <c r="Z2857" s="18">
        <f t="shared" si="313"/>
        <v>0</v>
      </c>
      <c r="AA2857" s="12">
        <v>295</v>
      </c>
      <c r="AB2857" s="12">
        <v>6327.75</v>
      </c>
      <c r="AC2857" s="28">
        <f>+I2857+Y2857-Z2857</f>
        <v>11.83</v>
      </c>
      <c r="AD2857" s="20">
        <f t="shared" si="314"/>
        <v>0</v>
      </c>
      <c r="AE2857">
        <v>0</v>
      </c>
    </row>
    <row r="2858" spans="1:31" x14ac:dyDescent="0.25">
      <c r="A2858" s="9">
        <v>45169</v>
      </c>
      <c r="B2858" s="10" t="s">
        <v>92</v>
      </c>
      <c r="C2858" s="10" t="s">
        <v>62</v>
      </c>
      <c r="D2858" s="10" t="s">
        <v>40</v>
      </c>
      <c r="E2858" s="10" t="s">
        <v>30</v>
      </c>
      <c r="F2858" s="10">
        <v>90</v>
      </c>
      <c r="G2858" s="10">
        <v>98</v>
      </c>
      <c r="H2858" s="11">
        <f>SUMIFS(AA:AA,$A:$A,EOMONTH($A2858,-1),$B:$B,$B2858)</f>
        <v>457</v>
      </c>
      <c r="I2858" s="63">
        <f>ROUND(SUMIFS(AC:AC,$A:$A,EOMONTH($A2858,-1),$B:$B,$B2858),2)</f>
        <v>19.149999999999999</v>
      </c>
      <c r="J2858" s="11">
        <f>SUMIFS(AB:AB,$A:$A,EOMONTH($A2858,-1),$B:$B,$B2858)</f>
        <v>7548.58</v>
      </c>
      <c r="K2858" s="13">
        <v>0</v>
      </c>
      <c r="L2858" s="25">
        <v>0</v>
      </c>
      <c r="M2858" s="15">
        <v>0</v>
      </c>
      <c r="N2858" s="14">
        <v>0</v>
      </c>
      <c r="O2858" s="16">
        <v>0</v>
      </c>
      <c r="P2858" s="16">
        <v>0</v>
      </c>
      <c r="Q2858" s="16">
        <v>0</v>
      </c>
      <c r="R2858" s="16">
        <f>Q2858*16.876/100</f>
        <v>0</v>
      </c>
      <c r="S2858" s="17">
        <f t="shared" si="308"/>
        <v>0</v>
      </c>
      <c r="T2858" s="16">
        <v>0</v>
      </c>
      <c r="U2858" s="18">
        <f t="shared" si="309"/>
        <v>44.786000000000001</v>
      </c>
      <c r="V2858" s="18">
        <f t="shared" si="310"/>
        <v>0</v>
      </c>
      <c r="W2858" s="18">
        <f t="shared" si="311"/>
        <v>0</v>
      </c>
      <c r="X2858" s="27"/>
      <c r="Y2858" s="19">
        <f t="shared" si="312"/>
        <v>0</v>
      </c>
      <c r="Z2858" s="18">
        <f t="shared" si="313"/>
        <v>0</v>
      </c>
      <c r="AA2858" s="12">
        <v>457</v>
      </c>
      <c r="AB2858" s="12">
        <v>7548.58</v>
      </c>
      <c r="AC2858" s="28">
        <f>+I2858+Y2858-Z2858</f>
        <v>19.149999999999999</v>
      </c>
      <c r="AD2858" s="20">
        <f t="shared" si="314"/>
        <v>0</v>
      </c>
      <c r="AE2858">
        <v>0</v>
      </c>
    </row>
    <row r="2859" spans="1:31" x14ac:dyDescent="0.25">
      <c r="A2859" s="9">
        <v>45169</v>
      </c>
      <c r="B2859" s="10" t="s">
        <v>793</v>
      </c>
      <c r="C2859" s="10" t="s">
        <v>39</v>
      </c>
      <c r="D2859" s="10" t="s">
        <v>40</v>
      </c>
      <c r="E2859" s="10" t="s">
        <v>30</v>
      </c>
      <c r="F2859" s="10">
        <v>120</v>
      </c>
      <c r="G2859" s="10">
        <v>131</v>
      </c>
      <c r="H2859" s="11">
        <f>SUMIFS(AA:AA,$A:$A,EOMONTH($A2859,-1),$B:$B,$B2859)</f>
        <v>0</v>
      </c>
      <c r="I2859" s="63">
        <f>ROUND(SUMIFS(AC:AC,$A:$A,EOMONTH($A2859,-1),$B:$B,$B2859),2)</f>
        <v>0</v>
      </c>
      <c r="J2859" s="11">
        <f>SUMIFS(AB:AB,$A:$A,EOMONTH($A2859,-1),$B:$B,$B2859)</f>
        <v>0</v>
      </c>
      <c r="K2859" s="13">
        <v>0</v>
      </c>
      <c r="L2859" s="25">
        <v>0</v>
      </c>
      <c r="M2859" s="15">
        <v>0</v>
      </c>
      <c r="N2859" s="14">
        <v>0</v>
      </c>
      <c r="O2859" s="16">
        <v>88</v>
      </c>
      <c r="P2859" s="16">
        <v>2027.52</v>
      </c>
      <c r="Q2859" s="16">
        <v>0</v>
      </c>
      <c r="R2859" s="16">
        <f>Q2859*16.876/100</f>
        <v>0</v>
      </c>
      <c r="S2859" s="17">
        <f t="shared" si="308"/>
        <v>0</v>
      </c>
      <c r="T2859" s="16">
        <v>0</v>
      </c>
      <c r="U2859" s="18">
        <f t="shared" si="309"/>
        <v>0</v>
      </c>
      <c r="V2859" s="18">
        <f t="shared" si="310"/>
        <v>0</v>
      </c>
      <c r="W2859" s="18">
        <f t="shared" si="311"/>
        <v>0</v>
      </c>
      <c r="X2859" s="27"/>
      <c r="Y2859" s="19">
        <f t="shared" si="312"/>
        <v>0</v>
      </c>
      <c r="Z2859" s="18">
        <f t="shared" si="313"/>
        <v>11.528</v>
      </c>
      <c r="AA2859" s="12">
        <v>-88</v>
      </c>
      <c r="AB2859" s="12">
        <v>-2027.52</v>
      </c>
      <c r="AC2859" s="28">
        <f>+I2859+Y2859-Z2859</f>
        <v>-11.528</v>
      </c>
      <c r="AD2859" s="20">
        <f t="shared" si="314"/>
        <v>20</v>
      </c>
      <c r="AE2859">
        <v>20</v>
      </c>
    </row>
    <row r="2860" spans="1:31" x14ac:dyDescent="0.25">
      <c r="A2860" s="9">
        <v>45169</v>
      </c>
      <c r="B2860" s="10" t="s">
        <v>93</v>
      </c>
      <c r="C2860" s="10" t="s">
        <v>62</v>
      </c>
      <c r="D2860" s="10" t="s">
        <v>40</v>
      </c>
      <c r="E2860" s="10" t="s">
        <v>30</v>
      </c>
      <c r="F2860" s="10">
        <v>120</v>
      </c>
      <c r="G2860" s="10">
        <v>131</v>
      </c>
      <c r="H2860" s="11">
        <f>SUMIFS(AA:AA,$A:$A,EOMONTH($A2860,-1),$B:$B,$B2860)</f>
        <v>136</v>
      </c>
      <c r="I2860" s="63">
        <f>ROUND(SUMIFS(AC:AC,$A:$A,EOMONTH($A2860,-1),$B:$B,$B2860),2)</f>
        <v>5.03</v>
      </c>
      <c r="J2860" s="11">
        <f>SUMIFS(AB:AB,$A:$A,EOMONTH($A2860,-1),$B:$B,$B2860)</f>
        <v>0</v>
      </c>
      <c r="K2860" s="13">
        <v>0</v>
      </c>
      <c r="L2860" s="25">
        <v>0</v>
      </c>
      <c r="M2860" s="15">
        <v>0</v>
      </c>
      <c r="N2860" s="14">
        <v>0</v>
      </c>
      <c r="O2860" s="16">
        <v>4</v>
      </c>
      <c r="P2860" s="16">
        <v>92.16</v>
      </c>
      <c r="Q2860" s="16">
        <v>0</v>
      </c>
      <c r="R2860" s="16">
        <f>Q2860*16.876/100</f>
        <v>0</v>
      </c>
      <c r="S2860" s="17">
        <f t="shared" si="308"/>
        <v>0</v>
      </c>
      <c r="T2860" s="16">
        <v>0</v>
      </c>
      <c r="U2860" s="18">
        <f t="shared" si="309"/>
        <v>17.815999999999999</v>
      </c>
      <c r="V2860" s="18">
        <f t="shared" si="310"/>
        <v>0</v>
      </c>
      <c r="W2860" s="18">
        <f t="shared" si="311"/>
        <v>0</v>
      </c>
      <c r="X2860" s="27"/>
      <c r="Y2860" s="19">
        <f t="shared" si="312"/>
        <v>0</v>
      </c>
      <c r="Z2860" s="18">
        <f t="shared" si="313"/>
        <v>0.52400000000000002</v>
      </c>
      <c r="AA2860" s="12">
        <v>132</v>
      </c>
      <c r="AB2860" s="12">
        <v>0</v>
      </c>
      <c r="AC2860" s="28">
        <f>+I2860+Y2860-Z2860</f>
        <v>4.5060000000000002</v>
      </c>
      <c r="AD2860" s="20">
        <f t="shared" si="314"/>
        <v>0</v>
      </c>
      <c r="AE2860">
        <v>0</v>
      </c>
    </row>
    <row r="2861" spans="1:31" x14ac:dyDescent="0.25">
      <c r="A2861" s="9">
        <v>45169</v>
      </c>
      <c r="B2861" s="10" t="s">
        <v>94</v>
      </c>
      <c r="C2861" s="10" t="s">
        <v>62</v>
      </c>
      <c r="D2861" s="10" t="s">
        <v>40</v>
      </c>
      <c r="E2861" s="10" t="s">
        <v>30</v>
      </c>
      <c r="F2861" s="10">
        <v>120</v>
      </c>
      <c r="G2861" s="10">
        <v>131</v>
      </c>
      <c r="H2861" s="11">
        <f>SUMIFS(AA:AA,$A:$A,EOMONTH($A2861,-1),$B:$B,$B2861)</f>
        <v>135</v>
      </c>
      <c r="I2861" s="63">
        <f>ROUND(SUMIFS(AC:AC,$A:$A,EOMONTH($A2861,-1),$B:$B,$B2861),2)</f>
        <v>4.1100000000000003</v>
      </c>
      <c r="J2861" s="11">
        <f>SUMIFS(AB:AB,$A:$A,EOMONTH($A2861,-1),$B:$B,$B2861)</f>
        <v>0</v>
      </c>
      <c r="K2861" s="13">
        <v>0</v>
      </c>
      <c r="L2861" s="25">
        <v>0</v>
      </c>
      <c r="M2861" s="15">
        <v>0</v>
      </c>
      <c r="N2861" s="14">
        <v>0</v>
      </c>
      <c r="O2861" s="16">
        <v>0</v>
      </c>
      <c r="P2861" s="16">
        <v>0</v>
      </c>
      <c r="Q2861" s="16">
        <v>0</v>
      </c>
      <c r="R2861" s="16">
        <f>Q2861*16.876/100</f>
        <v>0</v>
      </c>
      <c r="S2861" s="17">
        <f t="shared" si="308"/>
        <v>0</v>
      </c>
      <c r="T2861" s="16">
        <v>0</v>
      </c>
      <c r="U2861" s="18">
        <f t="shared" si="309"/>
        <v>17.684999999999999</v>
      </c>
      <c r="V2861" s="18">
        <f t="shared" si="310"/>
        <v>0</v>
      </c>
      <c r="W2861" s="18">
        <f t="shared" si="311"/>
        <v>0</v>
      </c>
      <c r="X2861" s="27"/>
      <c r="Y2861" s="19">
        <f t="shared" si="312"/>
        <v>0</v>
      </c>
      <c r="Z2861" s="18">
        <f t="shared" si="313"/>
        <v>0</v>
      </c>
      <c r="AA2861" s="12">
        <v>135</v>
      </c>
      <c r="AB2861" s="12">
        <v>0</v>
      </c>
      <c r="AC2861" s="28">
        <f>+I2861+Y2861-Z2861</f>
        <v>4.1100000000000003</v>
      </c>
      <c r="AD2861" s="20">
        <f t="shared" si="314"/>
        <v>0</v>
      </c>
      <c r="AE2861">
        <v>0</v>
      </c>
    </row>
    <row r="2862" spans="1:31" x14ac:dyDescent="0.25">
      <c r="A2862" s="9">
        <v>45169</v>
      </c>
      <c r="B2862" s="10" t="s">
        <v>95</v>
      </c>
      <c r="C2862" s="10" t="s">
        <v>62</v>
      </c>
      <c r="D2862" s="10" t="s">
        <v>40</v>
      </c>
      <c r="E2862" s="10" t="s">
        <v>30</v>
      </c>
      <c r="F2862" s="10">
        <v>120</v>
      </c>
      <c r="G2862" s="10">
        <v>131</v>
      </c>
      <c r="H2862" s="11">
        <f>SUMIFS(AA:AA,$A:$A,EOMONTH($A2862,-1),$B:$B,$B2862)</f>
        <v>185</v>
      </c>
      <c r="I2862" s="63">
        <f>ROUND(SUMIFS(AC:AC,$A:$A,EOMONTH($A2862,-1),$B:$B,$B2862),2)</f>
        <v>8.01</v>
      </c>
      <c r="J2862" s="11">
        <f>SUMIFS(AB:AB,$A:$A,EOMONTH($A2862,-1),$B:$B,$B2862)</f>
        <v>0</v>
      </c>
      <c r="K2862" s="13">
        <v>0</v>
      </c>
      <c r="L2862" s="25">
        <v>0</v>
      </c>
      <c r="M2862" s="15">
        <v>0</v>
      </c>
      <c r="N2862" s="14">
        <v>0</v>
      </c>
      <c r="O2862" s="16">
        <v>0</v>
      </c>
      <c r="P2862" s="16">
        <v>0</v>
      </c>
      <c r="Q2862" s="16">
        <v>0</v>
      </c>
      <c r="R2862" s="16">
        <f>Q2862*16.876/100</f>
        <v>0</v>
      </c>
      <c r="S2862" s="17">
        <f t="shared" si="308"/>
        <v>0</v>
      </c>
      <c r="T2862" s="16">
        <v>0</v>
      </c>
      <c r="U2862" s="18">
        <f t="shared" si="309"/>
        <v>24.234999999999999</v>
      </c>
      <c r="V2862" s="18">
        <f t="shared" si="310"/>
        <v>0</v>
      </c>
      <c r="W2862" s="18">
        <f t="shared" si="311"/>
        <v>0</v>
      </c>
      <c r="X2862" s="27"/>
      <c r="Y2862" s="19">
        <f t="shared" si="312"/>
        <v>0</v>
      </c>
      <c r="Z2862" s="18">
        <f t="shared" si="313"/>
        <v>0</v>
      </c>
      <c r="AA2862" s="12">
        <v>185</v>
      </c>
      <c r="AB2862" s="12">
        <v>0</v>
      </c>
      <c r="AC2862" s="28">
        <f>+I2862+Y2862-Z2862</f>
        <v>8.01</v>
      </c>
      <c r="AD2862" s="20">
        <f t="shared" si="314"/>
        <v>0</v>
      </c>
      <c r="AE2862">
        <v>0</v>
      </c>
    </row>
    <row r="2863" spans="1:31" x14ac:dyDescent="0.25">
      <c r="A2863" s="9">
        <v>45169</v>
      </c>
      <c r="B2863" s="10" t="s">
        <v>96</v>
      </c>
      <c r="C2863" s="10" t="s">
        <v>62</v>
      </c>
      <c r="D2863" s="10" t="s">
        <v>40</v>
      </c>
      <c r="E2863" s="10" t="s">
        <v>30</v>
      </c>
      <c r="F2863" s="10">
        <v>120</v>
      </c>
      <c r="G2863" s="10">
        <v>131</v>
      </c>
      <c r="H2863" s="11">
        <f>SUMIFS(AA:AA,$A:$A,EOMONTH($A2863,-1),$B:$B,$B2863)</f>
        <v>153</v>
      </c>
      <c r="I2863" s="63">
        <f>ROUND(SUMIFS(AC:AC,$A:$A,EOMONTH($A2863,-1),$B:$B,$B2863),2)</f>
        <v>4.93</v>
      </c>
      <c r="J2863" s="11">
        <f>SUMIFS(AB:AB,$A:$A,EOMONTH($A2863,-1),$B:$B,$B2863)</f>
        <v>0</v>
      </c>
      <c r="K2863" s="13">
        <v>0</v>
      </c>
      <c r="L2863" s="25">
        <v>0</v>
      </c>
      <c r="M2863" s="15">
        <v>0</v>
      </c>
      <c r="N2863" s="14">
        <v>0</v>
      </c>
      <c r="O2863" s="16">
        <v>2</v>
      </c>
      <c r="P2863" s="16">
        <v>46.08</v>
      </c>
      <c r="Q2863" s="16">
        <v>0</v>
      </c>
      <c r="R2863" s="16">
        <f>Q2863*16.876/100</f>
        <v>0</v>
      </c>
      <c r="S2863" s="17">
        <f t="shared" si="308"/>
        <v>0</v>
      </c>
      <c r="T2863" s="16">
        <v>0</v>
      </c>
      <c r="U2863" s="18">
        <f t="shared" si="309"/>
        <v>20.042999999999999</v>
      </c>
      <c r="V2863" s="18">
        <f t="shared" si="310"/>
        <v>0</v>
      </c>
      <c r="W2863" s="18">
        <f t="shared" si="311"/>
        <v>0</v>
      </c>
      <c r="X2863" s="27"/>
      <c r="Y2863" s="19">
        <f t="shared" si="312"/>
        <v>0</v>
      </c>
      <c r="Z2863" s="18">
        <f t="shared" si="313"/>
        <v>0.26200000000000001</v>
      </c>
      <c r="AA2863" s="12">
        <v>151</v>
      </c>
      <c r="AB2863" s="12">
        <v>0</v>
      </c>
      <c r="AC2863" s="28">
        <f>+I2863+Y2863-Z2863</f>
        <v>4.6679999999999993</v>
      </c>
      <c r="AD2863" s="20">
        <f t="shared" si="314"/>
        <v>0</v>
      </c>
      <c r="AE2863">
        <v>0</v>
      </c>
    </row>
    <row r="2864" spans="1:31" x14ac:dyDescent="0.25">
      <c r="A2864" s="9">
        <v>45169</v>
      </c>
      <c r="B2864" s="10" t="s">
        <v>97</v>
      </c>
      <c r="C2864" s="10" t="s">
        <v>62</v>
      </c>
      <c r="D2864" s="10" t="s">
        <v>40</v>
      </c>
      <c r="E2864" s="10" t="s">
        <v>30</v>
      </c>
      <c r="F2864" s="10">
        <v>120</v>
      </c>
      <c r="G2864" s="10">
        <v>131</v>
      </c>
      <c r="H2864" s="11">
        <f>SUMIFS(AA:AA,$A:$A,EOMONTH($A2864,-1),$B:$B,$B2864)</f>
        <v>193</v>
      </c>
      <c r="I2864" s="63">
        <f>ROUND(SUMIFS(AC:AC,$A:$A,EOMONTH($A2864,-1),$B:$B,$B2864),2)</f>
        <v>6.49</v>
      </c>
      <c r="J2864" s="11">
        <f>SUMIFS(AB:AB,$A:$A,EOMONTH($A2864,-1),$B:$B,$B2864)</f>
        <v>0</v>
      </c>
      <c r="K2864" s="13">
        <v>0</v>
      </c>
      <c r="L2864" s="25">
        <v>0</v>
      </c>
      <c r="M2864" s="15">
        <v>0</v>
      </c>
      <c r="N2864" s="14">
        <v>0</v>
      </c>
      <c r="O2864" s="16">
        <v>2</v>
      </c>
      <c r="P2864" s="16">
        <v>46.08</v>
      </c>
      <c r="Q2864" s="16">
        <v>0</v>
      </c>
      <c r="R2864" s="16">
        <f>Q2864*16.876/100</f>
        <v>0</v>
      </c>
      <c r="S2864" s="17">
        <f t="shared" si="308"/>
        <v>0</v>
      </c>
      <c r="T2864" s="16">
        <v>0</v>
      </c>
      <c r="U2864" s="18">
        <f t="shared" si="309"/>
        <v>25.283000000000001</v>
      </c>
      <c r="V2864" s="18">
        <f t="shared" si="310"/>
        <v>0</v>
      </c>
      <c r="W2864" s="18">
        <f t="shared" si="311"/>
        <v>0</v>
      </c>
      <c r="X2864" s="27"/>
      <c r="Y2864" s="19">
        <f t="shared" si="312"/>
        <v>0</v>
      </c>
      <c r="Z2864" s="18">
        <f t="shared" si="313"/>
        <v>0.26200000000000001</v>
      </c>
      <c r="AA2864" s="12">
        <v>191</v>
      </c>
      <c r="AB2864" s="12">
        <v>0</v>
      </c>
      <c r="AC2864" s="28">
        <f>+I2864+Y2864-Z2864</f>
        <v>6.2279999999999998</v>
      </c>
      <c r="AD2864" s="20">
        <f t="shared" si="314"/>
        <v>0</v>
      </c>
      <c r="AE2864">
        <v>0</v>
      </c>
    </row>
    <row r="2865" spans="1:31" x14ac:dyDescent="0.25">
      <c r="A2865" s="9">
        <v>45169</v>
      </c>
      <c r="B2865" s="10" t="s">
        <v>98</v>
      </c>
      <c r="C2865" s="10" t="s">
        <v>62</v>
      </c>
      <c r="D2865" s="10" t="s">
        <v>40</v>
      </c>
      <c r="E2865" s="10" t="s">
        <v>30</v>
      </c>
      <c r="F2865" s="10">
        <v>120</v>
      </c>
      <c r="G2865" s="10">
        <v>131</v>
      </c>
      <c r="H2865" s="11">
        <f>SUMIFS(AA:AA,$A:$A,EOMONTH($A2865,-1),$B:$B,$B2865)</f>
        <v>132</v>
      </c>
      <c r="I2865" s="63">
        <f>ROUND(SUMIFS(AC:AC,$A:$A,EOMONTH($A2865,-1),$B:$B,$B2865),2)</f>
        <v>3.98</v>
      </c>
      <c r="J2865" s="11">
        <f>SUMIFS(AB:AB,$A:$A,EOMONTH($A2865,-1),$B:$B,$B2865)</f>
        <v>0</v>
      </c>
      <c r="K2865" s="13">
        <v>0</v>
      </c>
      <c r="L2865" s="25">
        <v>0</v>
      </c>
      <c r="M2865" s="15">
        <v>0</v>
      </c>
      <c r="N2865" s="14">
        <v>0</v>
      </c>
      <c r="O2865" s="16">
        <v>0</v>
      </c>
      <c r="P2865" s="16">
        <v>0</v>
      </c>
      <c r="Q2865" s="16">
        <v>0</v>
      </c>
      <c r="R2865" s="16">
        <f>Q2865*16.876/100</f>
        <v>0</v>
      </c>
      <c r="S2865" s="17">
        <f t="shared" si="308"/>
        <v>0</v>
      </c>
      <c r="T2865" s="16">
        <v>0</v>
      </c>
      <c r="U2865" s="18">
        <f t="shared" si="309"/>
        <v>17.292000000000002</v>
      </c>
      <c r="V2865" s="18">
        <f t="shared" si="310"/>
        <v>0</v>
      </c>
      <c r="W2865" s="18">
        <f t="shared" si="311"/>
        <v>0</v>
      </c>
      <c r="X2865" s="27"/>
      <c r="Y2865" s="19">
        <f t="shared" si="312"/>
        <v>0</v>
      </c>
      <c r="Z2865" s="18">
        <f t="shared" si="313"/>
        <v>0</v>
      </c>
      <c r="AA2865" s="12">
        <v>132</v>
      </c>
      <c r="AB2865" s="12">
        <v>0</v>
      </c>
      <c r="AC2865" s="28">
        <f>+I2865+Y2865-Z2865</f>
        <v>3.98</v>
      </c>
      <c r="AD2865" s="20">
        <f t="shared" si="314"/>
        <v>0</v>
      </c>
      <c r="AE2865">
        <v>0</v>
      </c>
    </row>
    <row r="2866" spans="1:31" x14ac:dyDescent="0.25">
      <c r="A2866" s="9">
        <v>45169</v>
      </c>
      <c r="B2866" s="10" t="s">
        <v>99</v>
      </c>
      <c r="C2866" s="10" t="s">
        <v>62</v>
      </c>
      <c r="D2866" s="10" t="s">
        <v>40</v>
      </c>
      <c r="E2866" s="10" t="s">
        <v>30</v>
      </c>
      <c r="F2866" s="10">
        <v>120</v>
      </c>
      <c r="G2866" s="10">
        <v>131</v>
      </c>
      <c r="H2866" s="11">
        <f>SUMIFS(AA:AA,$A:$A,EOMONTH($A2866,-1),$B:$B,$B2866)</f>
        <v>-16</v>
      </c>
      <c r="I2866" s="63">
        <f>ROUND(SUMIFS(AC:AC,$A:$A,EOMONTH($A2866,-1),$B:$B,$B2866),2)</f>
        <v>0.69</v>
      </c>
      <c r="J2866" s="11">
        <f>SUMIFS(AB:AB,$A:$A,EOMONTH($A2866,-1),$B:$B,$B2866)</f>
        <v>0</v>
      </c>
      <c r="K2866" s="13">
        <v>0</v>
      </c>
      <c r="L2866" s="25">
        <v>0</v>
      </c>
      <c r="M2866" s="15">
        <v>0</v>
      </c>
      <c r="N2866" s="14">
        <v>0</v>
      </c>
      <c r="O2866" s="16">
        <v>0</v>
      </c>
      <c r="P2866" s="16">
        <v>0</v>
      </c>
      <c r="Q2866" s="16">
        <v>0</v>
      </c>
      <c r="R2866" s="16">
        <f>Q2866*16.876/100</f>
        <v>0</v>
      </c>
      <c r="S2866" s="17">
        <f t="shared" si="308"/>
        <v>0</v>
      </c>
      <c r="T2866" s="16">
        <v>0</v>
      </c>
      <c r="U2866" s="18">
        <f t="shared" si="309"/>
        <v>-2.0960000000000001</v>
      </c>
      <c r="V2866" s="18">
        <f t="shared" si="310"/>
        <v>0</v>
      </c>
      <c r="W2866" s="18">
        <f t="shared" si="311"/>
        <v>0</v>
      </c>
      <c r="X2866" s="27"/>
      <c r="Y2866" s="19">
        <f t="shared" si="312"/>
        <v>0</v>
      </c>
      <c r="Z2866" s="18">
        <f t="shared" si="313"/>
        <v>0</v>
      </c>
      <c r="AA2866" s="12">
        <v>-16</v>
      </c>
      <c r="AB2866" s="12">
        <v>0</v>
      </c>
      <c r="AC2866" s="28">
        <f>+I2866+Y2866-Z2866</f>
        <v>0.69</v>
      </c>
      <c r="AD2866" s="20">
        <f t="shared" si="314"/>
        <v>0</v>
      </c>
      <c r="AE2866">
        <v>10</v>
      </c>
    </row>
    <row r="2867" spans="1:31" x14ac:dyDescent="0.25">
      <c r="A2867" s="9">
        <v>45169</v>
      </c>
      <c r="B2867" s="10" t="s">
        <v>100</v>
      </c>
      <c r="C2867" s="10" t="s">
        <v>77</v>
      </c>
      <c r="D2867" s="10" t="s">
        <v>40</v>
      </c>
      <c r="E2867" s="10" t="s">
        <v>30</v>
      </c>
      <c r="F2867" s="10">
        <v>66</v>
      </c>
      <c r="G2867" s="10">
        <v>72</v>
      </c>
      <c r="H2867" s="11">
        <f>SUMIFS(AA:AA,$A:$A,EOMONTH($A2867,-1),$B:$B,$B2867)</f>
        <v>8281</v>
      </c>
      <c r="I2867" s="63">
        <f>ROUND(SUMIFS(AC:AC,$A:$A,EOMONTH($A2867,-1),$B:$B,$B2867),2)</f>
        <v>277.70999999999998</v>
      </c>
      <c r="J2867" s="11">
        <f>SUMIFS(AB:AB,$A:$A,EOMONTH($A2867,-1),$B:$B,$B2867)</f>
        <v>66996.679999999993</v>
      </c>
      <c r="K2867" s="13">
        <v>1</v>
      </c>
      <c r="L2867" s="25">
        <v>18.649999999999999</v>
      </c>
      <c r="M2867" s="15">
        <v>3856</v>
      </c>
      <c r="N2867" s="14">
        <v>30645.64</v>
      </c>
      <c r="O2867" s="16">
        <v>3552</v>
      </c>
      <c r="P2867" s="16">
        <v>58662.02</v>
      </c>
      <c r="Q2867" s="16">
        <v>0</v>
      </c>
      <c r="R2867" s="16">
        <f>Q2867*16.876/100</f>
        <v>0</v>
      </c>
      <c r="S2867" s="17">
        <f t="shared" si="308"/>
        <v>0</v>
      </c>
      <c r="T2867" s="16">
        <v>0</v>
      </c>
      <c r="U2867" s="18">
        <f t="shared" si="309"/>
        <v>596.23199999999997</v>
      </c>
      <c r="V2867" s="18">
        <f t="shared" si="310"/>
        <v>254.49600000000001</v>
      </c>
      <c r="W2867" s="18">
        <f t="shared" si="311"/>
        <v>42.727333440000002</v>
      </c>
      <c r="X2867" s="27"/>
      <c r="Y2867" s="19">
        <f t="shared" si="312"/>
        <v>297.22333344000003</v>
      </c>
      <c r="Z2867" s="18">
        <f t="shared" si="313"/>
        <v>255.744</v>
      </c>
      <c r="AA2867" s="12">
        <v>8586</v>
      </c>
      <c r="AB2867" s="12">
        <v>68979.5</v>
      </c>
      <c r="AC2867" s="28">
        <f>+I2867+Y2867-Z2867</f>
        <v>319.18933344000004</v>
      </c>
      <c r="AD2867" s="20">
        <f t="shared" si="314"/>
        <v>0</v>
      </c>
      <c r="AE2867">
        <v>0</v>
      </c>
    </row>
    <row r="2868" spans="1:31" x14ac:dyDescent="0.25">
      <c r="A2868" s="9">
        <v>45169</v>
      </c>
      <c r="B2868" s="10" t="s">
        <v>101</v>
      </c>
      <c r="C2868" s="10" t="s">
        <v>77</v>
      </c>
      <c r="D2868" s="10" t="s">
        <v>40</v>
      </c>
      <c r="E2868" s="10" t="s">
        <v>30</v>
      </c>
      <c r="F2868" s="10">
        <v>90</v>
      </c>
      <c r="G2868" s="10">
        <v>98</v>
      </c>
      <c r="H2868" s="11">
        <f>SUMIFS(AA:AA,$A:$A,EOMONTH($A2868,-1),$B:$B,$B2868)</f>
        <v>3046</v>
      </c>
      <c r="I2868" s="63">
        <f>ROUND(SUMIFS(AC:AC,$A:$A,EOMONTH($A2868,-1),$B:$B,$B2868),2)</f>
        <v>94.5</v>
      </c>
      <c r="J2868" s="11">
        <f>SUMIFS(AB:AB,$A:$A,EOMONTH($A2868,-1),$B:$B,$B2868)</f>
        <v>32794.879999999997</v>
      </c>
      <c r="K2868" s="13">
        <v>0</v>
      </c>
      <c r="L2868" s="25">
        <v>0</v>
      </c>
      <c r="M2868" s="15">
        <v>2059</v>
      </c>
      <c r="N2868" s="14">
        <v>21570.81</v>
      </c>
      <c r="O2868" s="16">
        <v>2472</v>
      </c>
      <c r="P2868" s="16">
        <v>53973.3</v>
      </c>
      <c r="Q2868" s="16">
        <v>0</v>
      </c>
      <c r="R2868" s="16">
        <f>Q2868*16.876/100</f>
        <v>0</v>
      </c>
      <c r="S2868" s="17">
        <f t="shared" si="308"/>
        <v>0</v>
      </c>
      <c r="T2868" s="16">
        <v>0</v>
      </c>
      <c r="U2868" s="18">
        <f t="shared" si="309"/>
        <v>298.50799999999998</v>
      </c>
      <c r="V2868" s="18">
        <f t="shared" si="310"/>
        <v>185.31</v>
      </c>
      <c r="W2868" s="18">
        <f t="shared" si="311"/>
        <v>31.111695900000004</v>
      </c>
      <c r="X2868" s="27"/>
      <c r="Y2868" s="19">
        <f t="shared" si="312"/>
        <v>216.4216959</v>
      </c>
      <c r="Z2868" s="18">
        <f t="shared" si="313"/>
        <v>242.256</v>
      </c>
      <c r="AA2868" s="12">
        <v>2633</v>
      </c>
      <c r="AB2868" s="12">
        <v>28000.94</v>
      </c>
      <c r="AC2868" s="28">
        <f>+I2868+Y2868-Z2868</f>
        <v>68.665695900000031</v>
      </c>
      <c r="AD2868" s="20">
        <f t="shared" si="314"/>
        <v>0</v>
      </c>
      <c r="AE2868">
        <v>0</v>
      </c>
    </row>
    <row r="2869" spans="1:31" x14ac:dyDescent="0.25">
      <c r="A2869" s="9">
        <v>45169</v>
      </c>
      <c r="B2869" s="10" t="s">
        <v>102</v>
      </c>
      <c r="C2869" s="10" t="s">
        <v>103</v>
      </c>
      <c r="D2869" s="10" t="s">
        <v>40</v>
      </c>
      <c r="E2869" s="10" t="s">
        <v>30</v>
      </c>
      <c r="F2869" s="10">
        <v>23</v>
      </c>
      <c r="G2869" s="10">
        <v>25</v>
      </c>
      <c r="H2869" s="11">
        <f>SUMIFS(AA:AA,$A:$A,EOMONTH($A2869,-1),$B:$B,$B2869)</f>
        <v>4959</v>
      </c>
      <c r="I2869" s="63">
        <f>ROUND(SUMIFS(AC:AC,$A:$A,EOMONTH($A2869,-1),$B:$B,$B2869),2)</f>
        <v>75.72</v>
      </c>
      <c r="J2869" s="11">
        <f>SUMIFS(AB:AB,$A:$A,EOMONTH($A2869,-1),$B:$B,$B2869)</f>
        <v>13780.4</v>
      </c>
      <c r="K2869" s="13">
        <v>0</v>
      </c>
      <c r="L2869" s="25">
        <v>0</v>
      </c>
      <c r="M2869" s="15">
        <v>7412</v>
      </c>
      <c r="N2869" s="14">
        <v>18971.09</v>
      </c>
      <c r="O2869" s="16">
        <v>3950</v>
      </c>
      <c r="P2869" s="16">
        <v>25651.64</v>
      </c>
      <c r="Q2869" s="16">
        <v>0</v>
      </c>
      <c r="R2869" s="16">
        <f>Q2869*16.876/100</f>
        <v>0</v>
      </c>
      <c r="S2869" s="17">
        <f t="shared" si="308"/>
        <v>0</v>
      </c>
      <c r="T2869" s="16">
        <v>0</v>
      </c>
      <c r="U2869" s="18">
        <f t="shared" si="309"/>
        <v>123.97499999999999</v>
      </c>
      <c r="V2869" s="18">
        <f t="shared" si="310"/>
        <v>170.476</v>
      </c>
      <c r="W2869" s="18">
        <f t="shared" si="311"/>
        <v>28.621215639999999</v>
      </c>
      <c r="X2869" s="27"/>
      <c r="Y2869" s="19">
        <f t="shared" si="312"/>
        <v>199.09721564</v>
      </c>
      <c r="Z2869" s="18">
        <f t="shared" si="313"/>
        <v>98.75</v>
      </c>
      <c r="AA2869" s="12">
        <v>8421</v>
      </c>
      <c r="AB2869" s="12">
        <v>22307.37</v>
      </c>
      <c r="AC2869" s="28">
        <f>+I2869+Y2869-Z2869</f>
        <v>176.06721563999997</v>
      </c>
      <c r="AD2869" s="20">
        <f t="shared" si="314"/>
        <v>0</v>
      </c>
      <c r="AE2869">
        <v>0</v>
      </c>
    </row>
    <row r="2870" spans="1:31" x14ac:dyDescent="0.25">
      <c r="A2870" s="9">
        <v>45169</v>
      </c>
      <c r="B2870" s="10" t="s">
        <v>104</v>
      </c>
      <c r="C2870" s="10" t="s">
        <v>105</v>
      </c>
      <c r="D2870" s="10" t="s">
        <v>40</v>
      </c>
      <c r="E2870" s="10" t="s">
        <v>30</v>
      </c>
      <c r="F2870" s="10">
        <v>130</v>
      </c>
      <c r="G2870" s="10">
        <v>142</v>
      </c>
      <c r="H2870" s="11">
        <f>SUMIFS(AA:AA,$A:$A,EOMONTH($A2870,-1),$B:$B,$B2870)</f>
        <v>417</v>
      </c>
      <c r="I2870" s="63">
        <f>ROUND(SUMIFS(AC:AC,$A:$A,EOMONTH($A2870,-1),$B:$B,$B2870),2)</f>
        <v>88.86</v>
      </c>
      <c r="J2870" s="11">
        <f>SUMIFS(AB:AB,$A:$A,EOMONTH($A2870,-1),$B:$B,$B2870)</f>
        <v>14215.53</v>
      </c>
      <c r="K2870" s="13">
        <v>0</v>
      </c>
      <c r="L2870" s="25">
        <v>0</v>
      </c>
      <c r="M2870" s="15">
        <v>0</v>
      </c>
      <c r="N2870" s="14">
        <v>0</v>
      </c>
      <c r="O2870" s="16">
        <v>0</v>
      </c>
      <c r="P2870" s="16">
        <v>0</v>
      </c>
      <c r="Q2870" s="16">
        <v>417</v>
      </c>
      <c r="R2870" s="16">
        <f>Q2870*16.876/100</f>
        <v>70.372920000000008</v>
      </c>
      <c r="S2870" s="17">
        <f t="shared" si="308"/>
        <v>487.37292000000002</v>
      </c>
      <c r="T2870" s="16">
        <v>14215.53</v>
      </c>
      <c r="U2870" s="18">
        <f t="shared" si="309"/>
        <v>59.213999999999999</v>
      </c>
      <c r="V2870" s="18">
        <f t="shared" si="310"/>
        <v>0</v>
      </c>
      <c r="W2870" s="18">
        <f t="shared" si="311"/>
        <v>0</v>
      </c>
      <c r="X2870" s="27"/>
      <c r="Y2870" s="19">
        <f t="shared" si="312"/>
        <v>0</v>
      </c>
      <c r="Z2870" s="18">
        <f t="shared" si="313"/>
        <v>0</v>
      </c>
      <c r="AA2870" s="12">
        <v>0</v>
      </c>
      <c r="AB2870" s="12">
        <v>0</v>
      </c>
      <c r="AC2870" s="28">
        <f>+I2870+Y2870-Z2870</f>
        <v>88.86</v>
      </c>
      <c r="AD2870" s="20">
        <f t="shared" si="314"/>
        <v>0</v>
      </c>
      <c r="AE2870">
        <v>0</v>
      </c>
    </row>
    <row r="2871" spans="1:31" x14ac:dyDescent="0.25">
      <c r="A2871" s="9">
        <v>45169</v>
      </c>
      <c r="B2871" s="10" t="s">
        <v>106</v>
      </c>
      <c r="C2871" s="10" t="s">
        <v>77</v>
      </c>
      <c r="D2871" s="10" t="s">
        <v>29</v>
      </c>
      <c r="E2871" s="10" t="s">
        <v>30</v>
      </c>
      <c r="F2871" s="10"/>
      <c r="G2871" s="10">
        <v>0</v>
      </c>
      <c r="H2871" s="11">
        <f>SUMIFS(AA:AA,$A:$A,EOMONTH($A2871,-1),$B:$B,$B2871)</f>
        <v>7988</v>
      </c>
      <c r="I2871" s="63">
        <f>ROUND(SUMIFS(AC:AC,$A:$A,EOMONTH($A2871,-1),$B:$B,$B2871),2)</f>
        <v>60.65</v>
      </c>
      <c r="J2871" s="11">
        <f>SUMIFS(AB:AB,$A:$A,EOMONTH($A2871,-1),$B:$B,$B2871)</f>
        <v>95468.97</v>
      </c>
      <c r="K2871" s="13">
        <v>0</v>
      </c>
      <c r="L2871" s="25">
        <v>0</v>
      </c>
      <c r="M2871" s="15">
        <v>0</v>
      </c>
      <c r="N2871" s="14">
        <v>0</v>
      </c>
      <c r="O2871" s="16">
        <v>0</v>
      </c>
      <c r="P2871" s="16">
        <v>0</v>
      </c>
      <c r="Q2871" s="16">
        <v>0</v>
      </c>
      <c r="R2871" s="16">
        <f>Q2871*16.876/100</f>
        <v>0</v>
      </c>
      <c r="S2871" s="17">
        <f t="shared" si="308"/>
        <v>0</v>
      </c>
      <c r="T2871" s="16">
        <v>0</v>
      </c>
      <c r="U2871" s="18">
        <f t="shared" si="309"/>
        <v>0</v>
      </c>
      <c r="V2871" s="18">
        <f t="shared" si="310"/>
        <v>0</v>
      </c>
      <c r="W2871" s="18">
        <f t="shared" si="311"/>
        <v>0</v>
      </c>
      <c r="X2871" s="27"/>
      <c r="Y2871" s="19">
        <f t="shared" si="312"/>
        <v>0</v>
      </c>
      <c r="Z2871" s="18">
        <f t="shared" si="313"/>
        <v>0</v>
      </c>
      <c r="AA2871" s="12">
        <v>7988</v>
      </c>
      <c r="AB2871" s="12">
        <v>95468.97</v>
      </c>
      <c r="AC2871" s="28">
        <f>+I2871+Y2871-Z2871</f>
        <v>60.65</v>
      </c>
      <c r="AD2871" s="20">
        <f t="shared" si="314"/>
        <v>0</v>
      </c>
      <c r="AE2871">
        <v>0</v>
      </c>
    </row>
    <row r="2872" spans="1:31" x14ac:dyDescent="0.25">
      <c r="A2872" s="9">
        <v>45169</v>
      </c>
      <c r="B2872" s="10" t="s">
        <v>107</v>
      </c>
      <c r="C2872" s="10" t="s">
        <v>108</v>
      </c>
      <c r="D2872" s="10" t="s">
        <v>29</v>
      </c>
      <c r="E2872" s="10" t="s">
        <v>30</v>
      </c>
      <c r="F2872" s="10">
        <v>0</v>
      </c>
      <c r="G2872" s="10">
        <v>0</v>
      </c>
      <c r="H2872" s="11">
        <f>SUMIFS(AA:AA,$A:$A,EOMONTH($A2872,-1),$B:$B,$B2872)</f>
        <v>1</v>
      </c>
      <c r="I2872" s="63">
        <f>ROUND(SUMIFS(AC:AC,$A:$A,EOMONTH($A2872,-1),$B:$B,$B2872),2)</f>
        <v>6.1</v>
      </c>
      <c r="J2872" s="11">
        <f>SUMIFS(AB:AB,$A:$A,EOMONTH($A2872,-1),$B:$B,$B2872)</f>
        <v>1146.6099999999999</v>
      </c>
      <c r="K2872" s="13">
        <v>0</v>
      </c>
      <c r="L2872" s="25">
        <v>0</v>
      </c>
      <c r="M2872" s="15">
        <v>0</v>
      </c>
      <c r="N2872" s="14">
        <v>0</v>
      </c>
      <c r="O2872" s="16">
        <v>0</v>
      </c>
      <c r="P2872" s="16">
        <v>-159.68</v>
      </c>
      <c r="Q2872" s="16">
        <v>0</v>
      </c>
      <c r="R2872" s="16">
        <f>Q2872*16.876/100</f>
        <v>0</v>
      </c>
      <c r="S2872" s="17">
        <f t="shared" si="308"/>
        <v>0</v>
      </c>
      <c r="T2872" s="16">
        <v>0</v>
      </c>
      <c r="U2872" s="18">
        <f t="shared" si="309"/>
        <v>0</v>
      </c>
      <c r="V2872" s="18">
        <f t="shared" si="310"/>
        <v>0</v>
      </c>
      <c r="W2872" s="18">
        <f t="shared" si="311"/>
        <v>0</v>
      </c>
      <c r="X2872" s="27"/>
      <c r="Y2872" s="19">
        <f t="shared" si="312"/>
        <v>0</v>
      </c>
      <c r="Z2872" s="18">
        <f t="shared" si="313"/>
        <v>0</v>
      </c>
      <c r="AA2872" s="12">
        <v>1</v>
      </c>
      <c r="AB2872" s="12">
        <v>1146.6099999999999</v>
      </c>
      <c r="AC2872" s="28">
        <f>+I2872+Y2872-Z2872</f>
        <v>6.1</v>
      </c>
      <c r="AD2872" s="20">
        <f t="shared" si="314"/>
        <v>0</v>
      </c>
      <c r="AE2872">
        <v>0</v>
      </c>
    </row>
    <row r="2873" spans="1:31" x14ac:dyDescent="0.25">
      <c r="A2873" s="9">
        <v>45169</v>
      </c>
      <c r="B2873" s="10" t="s">
        <v>109</v>
      </c>
      <c r="C2873" s="10" t="s">
        <v>108</v>
      </c>
      <c r="D2873" s="10" t="s">
        <v>29</v>
      </c>
      <c r="E2873" s="10" t="s">
        <v>30</v>
      </c>
      <c r="F2873" s="10">
        <v>0</v>
      </c>
      <c r="G2873" s="10">
        <v>0</v>
      </c>
      <c r="H2873" s="11">
        <f>SUMIFS(AA:AA,$A:$A,EOMONTH($A2873,-1),$B:$B,$B2873)</f>
        <v>4</v>
      </c>
      <c r="I2873" s="63">
        <f>ROUND(SUMIFS(AC:AC,$A:$A,EOMONTH($A2873,-1),$B:$B,$B2873),2)</f>
        <v>0.05</v>
      </c>
      <c r="J2873" s="11">
        <f>SUMIFS(AB:AB,$A:$A,EOMONTH($A2873,-1),$B:$B,$B2873)</f>
        <v>5435.76</v>
      </c>
      <c r="K2873" s="13">
        <v>0</v>
      </c>
      <c r="L2873" s="25">
        <v>0</v>
      </c>
      <c r="M2873" s="15">
        <v>0</v>
      </c>
      <c r="N2873" s="14">
        <v>0</v>
      </c>
      <c r="O2873" s="16">
        <v>2</v>
      </c>
      <c r="P2873" s="16">
        <v>3013.8</v>
      </c>
      <c r="Q2873" s="16">
        <v>0</v>
      </c>
      <c r="R2873" s="16">
        <f>Q2873*16.876/100</f>
        <v>0</v>
      </c>
      <c r="S2873" s="17">
        <f t="shared" si="308"/>
        <v>0</v>
      </c>
      <c r="T2873" s="16">
        <v>0</v>
      </c>
      <c r="U2873" s="18">
        <f t="shared" si="309"/>
        <v>0</v>
      </c>
      <c r="V2873" s="18">
        <f t="shared" si="310"/>
        <v>0</v>
      </c>
      <c r="W2873" s="18">
        <f t="shared" si="311"/>
        <v>0</v>
      </c>
      <c r="X2873" s="27"/>
      <c r="Y2873" s="19">
        <f t="shared" si="312"/>
        <v>0</v>
      </c>
      <c r="Z2873" s="18">
        <f t="shared" si="313"/>
        <v>0</v>
      </c>
      <c r="AA2873" s="12">
        <v>2</v>
      </c>
      <c r="AB2873" s="12">
        <v>2717.88</v>
      </c>
      <c r="AC2873" s="28">
        <f>+I2873+Y2873-Z2873</f>
        <v>0.05</v>
      </c>
      <c r="AD2873" s="20">
        <f t="shared" si="314"/>
        <v>0</v>
      </c>
      <c r="AE2873">
        <v>0</v>
      </c>
    </row>
    <row r="2874" spans="1:31" x14ac:dyDescent="0.25">
      <c r="A2874" s="9">
        <v>45169</v>
      </c>
      <c r="B2874" s="10" t="s">
        <v>739</v>
      </c>
      <c r="C2874" s="10" t="s">
        <v>28</v>
      </c>
      <c r="D2874" s="10" t="s">
        <v>29</v>
      </c>
      <c r="E2874" s="10" t="s">
        <v>30</v>
      </c>
      <c r="F2874" s="10"/>
      <c r="G2874" s="10">
        <v>0</v>
      </c>
      <c r="H2874" s="11">
        <f>SUMIFS(AA:AA,$A:$A,EOMONTH($A2874,-1),$B:$B,$B2874)</f>
        <v>5</v>
      </c>
      <c r="I2874" s="63">
        <f>ROUND(SUMIFS(AC:AC,$A:$A,EOMONTH($A2874,-1),$B:$B,$B2874),2)</f>
        <v>0</v>
      </c>
      <c r="J2874" s="11">
        <f>SUMIFS(AB:AB,$A:$A,EOMONTH($A2874,-1),$B:$B,$B2874)</f>
        <v>0</v>
      </c>
      <c r="K2874" s="13">
        <v>0</v>
      </c>
      <c r="L2874" s="25">
        <v>0</v>
      </c>
      <c r="M2874" s="15">
        <v>148</v>
      </c>
      <c r="N2874" s="14">
        <v>1399.06</v>
      </c>
      <c r="O2874" s="16">
        <v>0</v>
      </c>
      <c r="P2874" s="16">
        <v>0</v>
      </c>
      <c r="Q2874" s="16">
        <v>148</v>
      </c>
      <c r="R2874" s="16">
        <f>Q2874*16.876/100</f>
        <v>24.976480000000002</v>
      </c>
      <c r="S2874" s="17">
        <f t="shared" si="308"/>
        <v>172.97648000000001</v>
      </c>
      <c r="T2874" s="16">
        <v>1352.72</v>
      </c>
      <c r="U2874" s="18">
        <f t="shared" si="309"/>
        <v>0</v>
      </c>
      <c r="V2874" s="18">
        <f t="shared" si="310"/>
        <v>0</v>
      </c>
      <c r="W2874" s="18">
        <f t="shared" si="311"/>
        <v>0</v>
      </c>
      <c r="X2874" s="27"/>
      <c r="Y2874" s="19">
        <f t="shared" si="312"/>
        <v>0</v>
      </c>
      <c r="Z2874" s="18">
        <f t="shared" si="313"/>
        <v>0</v>
      </c>
      <c r="AA2874" s="12">
        <v>5</v>
      </c>
      <c r="AB2874" s="12">
        <v>45.72</v>
      </c>
      <c r="AC2874" s="28">
        <f>+I2874+Y2874-Z2874</f>
        <v>0</v>
      </c>
      <c r="AD2874" s="20">
        <f t="shared" si="314"/>
        <v>0</v>
      </c>
      <c r="AE2874">
        <v>0</v>
      </c>
    </row>
    <row r="2875" spans="1:31" x14ac:dyDescent="0.25">
      <c r="A2875" s="9">
        <v>45169</v>
      </c>
      <c r="B2875" s="10" t="s">
        <v>110</v>
      </c>
      <c r="C2875" s="10" t="s">
        <v>28</v>
      </c>
      <c r="D2875" s="10" t="s">
        <v>29</v>
      </c>
      <c r="E2875" s="10" t="s">
        <v>30</v>
      </c>
      <c r="F2875" s="10"/>
      <c r="G2875" s="10">
        <v>0</v>
      </c>
      <c r="H2875" s="11">
        <f>SUMIFS(AA:AA,$A:$A,EOMONTH($A2875,-1),$B:$B,$B2875)</f>
        <v>330.35</v>
      </c>
      <c r="I2875" s="63">
        <f>ROUND(SUMIFS(AC:AC,$A:$A,EOMONTH($A2875,-1),$B:$B,$B2875),2)</f>
        <v>6.56</v>
      </c>
      <c r="J2875" s="11">
        <f>SUMIFS(AB:AB,$A:$A,EOMONTH($A2875,-1),$B:$B,$B2875)</f>
        <v>3215.29</v>
      </c>
      <c r="K2875" s="13">
        <v>0</v>
      </c>
      <c r="L2875" s="25">
        <v>0</v>
      </c>
      <c r="M2875" s="15">
        <v>384</v>
      </c>
      <c r="N2875" s="14">
        <v>3690.77</v>
      </c>
      <c r="O2875" s="16">
        <v>0</v>
      </c>
      <c r="P2875" s="16">
        <v>0</v>
      </c>
      <c r="Q2875" s="16">
        <v>589</v>
      </c>
      <c r="R2875" s="16">
        <f>Q2875*16.876/100</f>
        <v>99.399640000000005</v>
      </c>
      <c r="S2875" s="17">
        <f t="shared" si="308"/>
        <v>688.39963999999998</v>
      </c>
      <c r="T2875" s="16">
        <v>5695.63</v>
      </c>
      <c r="U2875" s="18">
        <f t="shared" si="309"/>
        <v>0</v>
      </c>
      <c r="V2875" s="18">
        <f t="shared" si="310"/>
        <v>0</v>
      </c>
      <c r="W2875" s="18">
        <f t="shared" si="311"/>
        <v>0</v>
      </c>
      <c r="X2875" s="27"/>
      <c r="Y2875" s="19">
        <f t="shared" si="312"/>
        <v>0</v>
      </c>
      <c r="Z2875" s="18">
        <f t="shared" si="313"/>
        <v>0</v>
      </c>
      <c r="AA2875" s="12">
        <v>125.35</v>
      </c>
      <c r="AB2875" s="12">
        <v>1211.8399999999999</v>
      </c>
      <c r="AC2875" s="28">
        <f>+I2875+Y2875-Z2875</f>
        <v>6.56</v>
      </c>
      <c r="AD2875" s="20">
        <f t="shared" si="314"/>
        <v>0</v>
      </c>
      <c r="AE2875">
        <v>0</v>
      </c>
    </row>
    <row r="2876" spans="1:31" x14ac:dyDescent="0.25">
      <c r="A2876" s="9">
        <v>45169</v>
      </c>
      <c r="B2876" s="10" t="s">
        <v>111</v>
      </c>
      <c r="C2876" s="10" t="s">
        <v>28</v>
      </c>
      <c r="D2876" s="10" t="s">
        <v>29</v>
      </c>
      <c r="E2876" s="10" t="s">
        <v>30</v>
      </c>
      <c r="F2876" s="10"/>
      <c r="G2876" s="10">
        <v>0</v>
      </c>
      <c r="H2876" s="11">
        <f>SUMIFS(AA:AA,$A:$A,EOMONTH($A2876,-1),$B:$B,$B2876)</f>
        <v>200</v>
      </c>
      <c r="I2876" s="63">
        <f>ROUND(SUMIFS(AC:AC,$A:$A,EOMONTH($A2876,-1),$B:$B,$B2876),2)</f>
        <v>9.84</v>
      </c>
      <c r="J2876" s="11">
        <f>SUMIFS(AB:AB,$A:$A,EOMONTH($A2876,-1),$B:$B,$B2876)</f>
        <v>2007.42</v>
      </c>
      <c r="K2876" s="13">
        <v>0</v>
      </c>
      <c r="L2876" s="25">
        <v>0</v>
      </c>
      <c r="M2876" s="15">
        <v>0</v>
      </c>
      <c r="N2876" s="14">
        <v>0</v>
      </c>
      <c r="O2876" s="16">
        <v>0</v>
      </c>
      <c r="P2876" s="16">
        <v>0</v>
      </c>
      <c r="Q2876" s="16">
        <v>134</v>
      </c>
      <c r="R2876" s="16">
        <f>Q2876*16.876/100</f>
        <v>22.61384</v>
      </c>
      <c r="S2876" s="17">
        <f t="shared" si="308"/>
        <v>156.61384000000001</v>
      </c>
      <c r="T2876" s="16">
        <v>1345.36</v>
      </c>
      <c r="U2876" s="18">
        <f t="shared" si="309"/>
        <v>0</v>
      </c>
      <c r="V2876" s="18">
        <f t="shared" si="310"/>
        <v>0</v>
      </c>
      <c r="W2876" s="18">
        <f t="shared" si="311"/>
        <v>0</v>
      </c>
      <c r="X2876" s="27"/>
      <c r="Y2876" s="19">
        <f t="shared" si="312"/>
        <v>0</v>
      </c>
      <c r="Z2876" s="18">
        <f t="shared" si="313"/>
        <v>0</v>
      </c>
      <c r="AA2876" s="12">
        <v>66</v>
      </c>
      <c r="AB2876" s="12">
        <v>662.45</v>
      </c>
      <c r="AC2876" s="28">
        <f>+I2876+Y2876-Z2876</f>
        <v>9.84</v>
      </c>
      <c r="AD2876" s="20">
        <f t="shared" si="314"/>
        <v>0</v>
      </c>
      <c r="AE2876">
        <v>0</v>
      </c>
    </row>
    <row r="2877" spans="1:31" x14ac:dyDescent="0.25">
      <c r="A2877" s="9">
        <v>45169</v>
      </c>
      <c r="B2877" s="10" t="s">
        <v>112</v>
      </c>
      <c r="C2877" s="10" t="s">
        <v>28</v>
      </c>
      <c r="D2877" s="10" t="s">
        <v>29</v>
      </c>
      <c r="E2877" s="10" t="s">
        <v>30</v>
      </c>
      <c r="F2877" s="10"/>
      <c r="G2877" s="10">
        <v>0</v>
      </c>
      <c r="H2877" s="11">
        <f>SUMIFS(AA:AA,$A:$A,EOMONTH($A2877,-1),$B:$B,$B2877)</f>
        <v>69</v>
      </c>
      <c r="I2877" s="63">
        <f>ROUND(SUMIFS(AC:AC,$A:$A,EOMONTH($A2877,-1),$B:$B,$B2877),2)</f>
        <v>23.3</v>
      </c>
      <c r="J2877" s="11">
        <f>SUMIFS(AB:AB,$A:$A,EOMONTH($A2877,-1),$B:$B,$B2877)</f>
        <v>654.70000000000005</v>
      </c>
      <c r="K2877" s="13">
        <v>0</v>
      </c>
      <c r="L2877" s="25">
        <v>0</v>
      </c>
      <c r="M2877" s="15">
        <v>40</v>
      </c>
      <c r="N2877" s="14">
        <v>380.95</v>
      </c>
      <c r="O2877" s="16">
        <v>0</v>
      </c>
      <c r="P2877" s="16">
        <v>0</v>
      </c>
      <c r="Q2877" s="16">
        <v>100</v>
      </c>
      <c r="R2877" s="16">
        <f>Q2877*16.876/100</f>
        <v>16.876000000000001</v>
      </c>
      <c r="S2877" s="17">
        <f t="shared" si="308"/>
        <v>116.876</v>
      </c>
      <c r="T2877" s="16">
        <v>950</v>
      </c>
      <c r="U2877" s="18">
        <f t="shared" si="309"/>
        <v>0</v>
      </c>
      <c r="V2877" s="18">
        <f t="shared" si="310"/>
        <v>0</v>
      </c>
      <c r="W2877" s="18">
        <f t="shared" si="311"/>
        <v>0</v>
      </c>
      <c r="X2877" s="27"/>
      <c r="Y2877" s="19">
        <f t="shared" si="312"/>
        <v>0</v>
      </c>
      <c r="Z2877" s="18">
        <f t="shared" si="313"/>
        <v>0</v>
      </c>
      <c r="AA2877" s="12">
        <v>9</v>
      </c>
      <c r="AB2877" s="12">
        <v>85.51</v>
      </c>
      <c r="AC2877" s="28">
        <f>+I2877+Y2877-Z2877</f>
        <v>23.3</v>
      </c>
      <c r="AD2877" s="20">
        <f t="shared" si="314"/>
        <v>0</v>
      </c>
      <c r="AE2877">
        <v>0</v>
      </c>
    </row>
    <row r="2878" spans="1:31" x14ac:dyDescent="0.25">
      <c r="A2878" s="9">
        <v>45169</v>
      </c>
      <c r="B2878" s="10" t="s">
        <v>713</v>
      </c>
      <c r="C2878" s="10" t="s">
        <v>28</v>
      </c>
      <c r="D2878" s="10" t="s">
        <v>29</v>
      </c>
      <c r="E2878" s="10" t="s">
        <v>30</v>
      </c>
      <c r="F2878" s="10"/>
      <c r="G2878" s="10">
        <v>0</v>
      </c>
      <c r="H2878" s="11">
        <f>SUMIFS(AA:AA,$A:$A,EOMONTH($A2878,-1),$B:$B,$B2878)</f>
        <v>150</v>
      </c>
      <c r="I2878" s="63">
        <f>ROUND(SUMIFS(AC:AC,$A:$A,EOMONTH($A2878,-1),$B:$B,$B2878),2)</f>
        <v>0</v>
      </c>
      <c r="J2878" s="11">
        <f>SUMIFS(AB:AB,$A:$A,EOMONTH($A2878,-1),$B:$B,$B2878)</f>
        <v>1439.08</v>
      </c>
      <c r="K2878" s="13">
        <v>0</v>
      </c>
      <c r="L2878" s="25">
        <v>0</v>
      </c>
      <c r="M2878" s="15">
        <v>0</v>
      </c>
      <c r="N2878" s="14">
        <v>0</v>
      </c>
      <c r="O2878" s="16">
        <v>0</v>
      </c>
      <c r="P2878" s="16">
        <v>0</v>
      </c>
      <c r="Q2878" s="16">
        <v>0</v>
      </c>
      <c r="R2878" s="16">
        <f>Q2878*16.876/100</f>
        <v>0</v>
      </c>
      <c r="S2878" s="17">
        <f t="shared" si="308"/>
        <v>0</v>
      </c>
      <c r="T2878" s="16">
        <v>0</v>
      </c>
      <c r="U2878" s="18">
        <f t="shared" si="309"/>
        <v>0</v>
      </c>
      <c r="V2878" s="18">
        <f t="shared" si="310"/>
        <v>0</v>
      </c>
      <c r="W2878" s="18">
        <f t="shared" si="311"/>
        <v>0</v>
      </c>
      <c r="X2878" s="27"/>
      <c r="Y2878" s="19">
        <f t="shared" si="312"/>
        <v>0</v>
      </c>
      <c r="Z2878" s="18">
        <f t="shared" si="313"/>
        <v>0</v>
      </c>
      <c r="AA2878" s="12">
        <v>150</v>
      </c>
      <c r="AB2878" s="12">
        <v>1439.08</v>
      </c>
      <c r="AC2878" s="28">
        <f>+I2878+Y2878-Z2878</f>
        <v>0</v>
      </c>
      <c r="AD2878" s="20">
        <f t="shared" si="314"/>
        <v>0</v>
      </c>
      <c r="AE2878">
        <v>0</v>
      </c>
    </row>
    <row r="2879" spans="1:31" x14ac:dyDescent="0.25">
      <c r="A2879" s="9">
        <v>45169</v>
      </c>
      <c r="B2879" s="10" t="s">
        <v>113</v>
      </c>
      <c r="C2879" s="10" t="s">
        <v>28</v>
      </c>
      <c r="D2879" s="10" t="s">
        <v>29</v>
      </c>
      <c r="E2879" s="10" t="s">
        <v>30</v>
      </c>
      <c r="F2879" s="10"/>
      <c r="G2879" s="10">
        <v>0</v>
      </c>
      <c r="H2879" s="11">
        <f>SUMIFS(AA:AA,$A:$A,EOMONTH($A2879,-1),$B:$B,$B2879)</f>
        <v>55</v>
      </c>
      <c r="I2879" s="63">
        <f>ROUND(SUMIFS(AC:AC,$A:$A,EOMONTH($A2879,-1),$B:$B,$B2879),2)</f>
        <v>6.64</v>
      </c>
      <c r="J2879" s="11">
        <f>SUMIFS(AB:AB,$A:$A,EOMONTH($A2879,-1),$B:$B,$B2879)</f>
        <v>524.01</v>
      </c>
      <c r="K2879" s="13">
        <v>0</v>
      </c>
      <c r="L2879" s="25">
        <v>0</v>
      </c>
      <c r="M2879" s="15">
        <v>388</v>
      </c>
      <c r="N2879" s="14">
        <v>3708.32</v>
      </c>
      <c r="O2879" s="16">
        <v>0</v>
      </c>
      <c r="P2879" s="16">
        <v>0</v>
      </c>
      <c r="Q2879" s="16">
        <v>430</v>
      </c>
      <c r="R2879" s="16">
        <f>Q2879*16.876/100</f>
        <v>72.566800000000001</v>
      </c>
      <c r="S2879" s="17">
        <f t="shared" si="308"/>
        <v>502.5668</v>
      </c>
      <c r="T2879" s="16">
        <v>4106.5</v>
      </c>
      <c r="U2879" s="18">
        <f t="shared" si="309"/>
        <v>0</v>
      </c>
      <c r="V2879" s="18">
        <f t="shared" si="310"/>
        <v>0</v>
      </c>
      <c r="W2879" s="18">
        <f t="shared" si="311"/>
        <v>0</v>
      </c>
      <c r="X2879" s="27"/>
      <c r="Y2879" s="19">
        <f t="shared" si="312"/>
        <v>0</v>
      </c>
      <c r="Z2879" s="18">
        <f t="shared" si="313"/>
        <v>0</v>
      </c>
      <c r="AA2879" s="12">
        <v>13</v>
      </c>
      <c r="AB2879" s="12">
        <v>124.21</v>
      </c>
      <c r="AC2879" s="28">
        <f>+I2879+Y2879-Z2879</f>
        <v>6.64</v>
      </c>
      <c r="AD2879" s="20">
        <f t="shared" si="314"/>
        <v>0</v>
      </c>
      <c r="AE2879">
        <v>0</v>
      </c>
    </row>
    <row r="2880" spans="1:31" x14ac:dyDescent="0.25">
      <c r="A2880" s="9">
        <v>45169</v>
      </c>
      <c r="B2880" s="10" t="s">
        <v>114</v>
      </c>
      <c r="C2880" s="10" t="s">
        <v>28</v>
      </c>
      <c r="D2880" s="10" t="s">
        <v>29</v>
      </c>
      <c r="E2880" s="10" t="s">
        <v>30</v>
      </c>
      <c r="F2880" s="10"/>
      <c r="G2880" s="10">
        <v>0</v>
      </c>
      <c r="H2880" s="11">
        <f>SUMIFS(AA:AA,$A:$A,EOMONTH($A2880,-1),$B:$B,$B2880)</f>
        <v>570</v>
      </c>
      <c r="I2880" s="63">
        <f>ROUND(SUMIFS(AC:AC,$A:$A,EOMONTH($A2880,-1),$B:$B,$B2880),2)</f>
        <v>25.42</v>
      </c>
      <c r="J2880" s="11">
        <f>SUMIFS(AB:AB,$A:$A,EOMONTH($A2880,-1),$B:$B,$B2880)</f>
        <v>3422.9</v>
      </c>
      <c r="K2880" s="13">
        <v>0</v>
      </c>
      <c r="L2880" s="25">
        <v>0</v>
      </c>
      <c r="M2880" s="15">
        <v>428</v>
      </c>
      <c r="N2880" s="14">
        <v>2444.25</v>
      </c>
      <c r="O2880" s="16">
        <v>0</v>
      </c>
      <c r="P2880" s="16">
        <v>0</v>
      </c>
      <c r="Q2880" s="16">
        <v>0</v>
      </c>
      <c r="R2880" s="16">
        <f>Q2880*16.876/100</f>
        <v>0</v>
      </c>
      <c r="S2880" s="17">
        <f t="shared" si="308"/>
        <v>0</v>
      </c>
      <c r="T2880" s="16">
        <v>0</v>
      </c>
      <c r="U2880" s="18">
        <f t="shared" si="309"/>
        <v>0</v>
      </c>
      <c r="V2880" s="18">
        <f t="shared" si="310"/>
        <v>0</v>
      </c>
      <c r="W2880" s="18">
        <f t="shared" si="311"/>
        <v>0</v>
      </c>
      <c r="X2880" s="27"/>
      <c r="Y2880" s="19">
        <f t="shared" si="312"/>
        <v>0</v>
      </c>
      <c r="Z2880" s="18">
        <f t="shared" si="313"/>
        <v>0</v>
      </c>
      <c r="AA2880" s="12">
        <v>998</v>
      </c>
      <c r="AB2880" s="12">
        <v>5867.15</v>
      </c>
      <c r="AC2880" s="28">
        <f>+I2880+Y2880-Z2880</f>
        <v>25.42</v>
      </c>
      <c r="AD2880" s="20">
        <f t="shared" si="314"/>
        <v>0</v>
      </c>
      <c r="AE2880">
        <v>0</v>
      </c>
    </row>
    <row r="2881" spans="1:31" x14ac:dyDescent="0.25">
      <c r="A2881" s="9">
        <v>45169</v>
      </c>
      <c r="B2881" s="10" t="s">
        <v>115</v>
      </c>
      <c r="C2881" s="10" t="s">
        <v>28</v>
      </c>
      <c r="D2881" s="10" t="s">
        <v>29</v>
      </c>
      <c r="E2881" s="10" t="s">
        <v>30</v>
      </c>
      <c r="F2881" s="10"/>
      <c r="G2881" s="10">
        <v>0</v>
      </c>
      <c r="H2881" s="11">
        <f>SUMIFS(AA:AA,$A:$A,EOMONTH($A2881,-1),$B:$B,$B2881)</f>
        <v>457</v>
      </c>
      <c r="I2881" s="63">
        <f>ROUND(SUMIFS(AC:AC,$A:$A,EOMONTH($A2881,-1),$B:$B,$B2881),2)</f>
        <v>29.44</v>
      </c>
      <c r="J2881" s="11">
        <f>SUMIFS(AB:AB,$A:$A,EOMONTH($A2881,-1),$B:$B,$B2881)</f>
        <v>2685.38</v>
      </c>
      <c r="K2881" s="13">
        <v>0</v>
      </c>
      <c r="L2881" s="25">
        <v>0</v>
      </c>
      <c r="M2881" s="15">
        <v>680</v>
      </c>
      <c r="N2881" s="14">
        <v>3928.39</v>
      </c>
      <c r="O2881" s="16">
        <v>0</v>
      </c>
      <c r="P2881" s="16">
        <v>0</v>
      </c>
      <c r="Q2881" s="16">
        <v>312</v>
      </c>
      <c r="R2881" s="16">
        <f>Q2881*16.876/100</f>
        <v>52.653120000000008</v>
      </c>
      <c r="S2881" s="17">
        <f t="shared" si="308"/>
        <v>364.65312</v>
      </c>
      <c r="T2881" s="16">
        <v>1815.84</v>
      </c>
      <c r="U2881" s="18">
        <f t="shared" si="309"/>
        <v>0</v>
      </c>
      <c r="V2881" s="18">
        <f t="shared" si="310"/>
        <v>0</v>
      </c>
      <c r="W2881" s="18">
        <f t="shared" si="311"/>
        <v>0</v>
      </c>
      <c r="X2881" s="27"/>
      <c r="Y2881" s="19">
        <f t="shared" si="312"/>
        <v>0</v>
      </c>
      <c r="Z2881" s="18">
        <f t="shared" si="313"/>
        <v>0</v>
      </c>
      <c r="AA2881" s="12">
        <v>825</v>
      </c>
      <c r="AB2881" s="12">
        <v>4798.91</v>
      </c>
      <c r="AC2881" s="28">
        <f>+I2881+Y2881-Z2881</f>
        <v>29.44</v>
      </c>
      <c r="AD2881" s="20">
        <f t="shared" si="314"/>
        <v>0</v>
      </c>
      <c r="AE2881">
        <v>0</v>
      </c>
    </row>
    <row r="2882" spans="1:31" x14ac:dyDescent="0.25">
      <c r="A2882" s="9">
        <v>45169</v>
      </c>
      <c r="B2882" s="10" t="s">
        <v>116</v>
      </c>
      <c r="C2882" s="10" t="s">
        <v>28</v>
      </c>
      <c r="D2882" s="10" t="s">
        <v>29</v>
      </c>
      <c r="E2882" s="10" t="s">
        <v>30</v>
      </c>
      <c r="F2882" s="10"/>
      <c r="G2882" s="10">
        <v>0</v>
      </c>
      <c r="H2882" s="11">
        <f>SUMIFS(AA:AA,$A:$A,EOMONTH($A2882,-1),$B:$B,$B2882)</f>
        <v>210</v>
      </c>
      <c r="I2882" s="63">
        <f>ROUND(SUMIFS(AC:AC,$A:$A,EOMONTH($A2882,-1),$B:$B,$B2882),2)</f>
        <v>0</v>
      </c>
      <c r="J2882" s="11">
        <f>SUMIFS(AB:AB,$A:$A,EOMONTH($A2882,-1),$B:$B,$B2882)</f>
        <v>1204.32</v>
      </c>
      <c r="K2882" s="13">
        <v>0</v>
      </c>
      <c r="L2882" s="25">
        <v>0</v>
      </c>
      <c r="M2882" s="15">
        <v>160</v>
      </c>
      <c r="N2882" s="14">
        <v>917.28</v>
      </c>
      <c r="O2882" s="16">
        <v>0</v>
      </c>
      <c r="P2882" s="16">
        <v>0</v>
      </c>
      <c r="Q2882" s="16">
        <v>0</v>
      </c>
      <c r="R2882" s="16">
        <f>Q2882*16.876/100</f>
        <v>0</v>
      </c>
      <c r="S2882" s="17">
        <f t="shared" si="308"/>
        <v>0</v>
      </c>
      <c r="T2882" s="16">
        <v>0</v>
      </c>
      <c r="U2882" s="18">
        <f t="shared" si="309"/>
        <v>0</v>
      </c>
      <c r="V2882" s="18">
        <f t="shared" si="310"/>
        <v>0</v>
      </c>
      <c r="W2882" s="18">
        <f t="shared" si="311"/>
        <v>0</v>
      </c>
      <c r="X2882" s="27"/>
      <c r="Y2882" s="19">
        <f t="shared" si="312"/>
        <v>0</v>
      </c>
      <c r="Z2882" s="18">
        <f t="shared" si="313"/>
        <v>0</v>
      </c>
      <c r="AA2882" s="12">
        <v>370</v>
      </c>
      <c r="AB2882" s="12">
        <v>2121.6</v>
      </c>
      <c r="AC2882" s="28">
        <f>+I2882+Y2882-Z2882</f>
        <v>0</v>
      </c>
      <c r="AD2882" s="20">
        <f t="shared" si="314"/>
        <v>0</v>
      </c>
      <c r="AE2882">
        <v>0</v>
      </c>
    </row>
    <row r="2883" spans="1:31" x14ac:dyDescent="0.25">
      <c r="A2883" s="9">
        <v>45169</v>
      </c>
      <c r="B2883" s="10" t="s">
        <v>117</v>
      </c>
      <c r="C2883" s="10" t="s">
        <v>28</v>
      </c>
      <c r="D2883" s="10" t="s">
        <v>29</v>
      </c>
      <c r="E2883" s="10" t="s">
        <v>30</v>
      </c>
      <c r="F2883" s="10"/>
      <c r="G2883" s="10">
        <v>0</v>
      </c>
      <c r="H2883" s="11">
        <f>SUMIFS(AA:AA,$A:$A,EOMONTH($A2883,-1),$B:$B,$B2883)</f>
        <v>3</v>
      </c>
      <c r="I2883" s="63">
        <f>ROUND(SUMIFS(AC:AC,$A:$A,EOMONTH($A2883,-1),$B:$B,$B2883),2)</f>
        <v>0.05</v>
      </c>
      <c r="J2883" s="11">
        <f>SUMIFS(AB:AB,$A:$A,EOMONTH($A2883,-1),$B:$B,$B2883)</f>
        <v>0</v>
      </c>
      <c r="K2883" s="13">
        <v>0</v>
      </c>
      <c r="L2883" s="25">
        <v>0</v>
      </c>
      <c r="M2883" s="15">
        <v>0</v>
      </c>
      <c r="N2883" s="14">
        <v>0</v>
      </c>
      <c r="O2883" s="16">
        <v>0</v>
      </c>
      <c r="P2883" s="16">
        <v>0</v>
      </c>
      <c r="Q2883" s="16">
        <v>0</v>
      </c>
      <c r="R2883" s="16">
        <f>Q2883*16.876/100</f>
        <v>0</v>
      </c>
      <c r="S2883" s="17">
        <f t="shared" si="308"/>
        <v>0</v>
      </c>
      <c r="T2883" s="16">
        <v>0</v>
      </c>
      <c r="U2883" s="18">
        <f t="shared" si="309"/>
        <v>0</v>
      </c>
      <c r="V2883" s="18">
        <f t="shared" si="310"/>
        <v>0</v>
      </c>
      <c r="W2883" s="18">
        <f t="shared" si="311"/>
        <v>0</v>
      </c>
      <c r="X2883" s="27"/>
      <c r="Y2883" s="19">
        <f t="shared" si="312"/>
        <v>0</v>
      </c>
      <c r="Z2883" s="18">
        <f t="shared" si="313"/>
        <v>0</v>
      </c>
      <c r="AA2883" s="12">
        <v>3</v>
      </c>
      <c r="AB2883" s="12">
        <v>0</v>
      </c>
      <c r="AC2883" s="28">
        <f>+I2883+Y2883-Z2883</f>
        <v>0.05</v>
      </c>
      <c r="AD2883" s="20">
        <f t="shared" si="314"/>
        <v>0</v>
      </c>
      <c r="AE2883">
        <v>0</v>
      </c>
    </row>
    <row r="2884" spans="1:31" x14ac:dyDescent="0.25">
      <c r="A2884" s="9">
        <v>45169</v>
      </c>
      <c r="B2884" s="10" t="s">
        <v>118</v>
      </c>
      <c r="C2884" s="10" t="s">
        <v>28</v>
      </c>
      <c r="D2884" s="10" t="s">
        <v>29</v>
      </c>
      <c r="E2884" s="10" t="s">
        <v>30</v>
      </c>
      <c r="F2884" s="10"/>
      <c r="G2884" s="10">
        <v>0</v>
      </c>
      <c r="H2884" s="11">
        <f>SUMIFS(AA:AA,$A:$A,EOMONTH($A2884,-1),$B:$B,$B2884)</f>
        <v>1405</v>
      </c>
      <c r="I2884" s="63">
        <f>ROUND(SUMIFS(AC:AC,$A:$A,EOMONTH($A2884,-1),$B:$B,$B2884),2)</f>
        <v>90.93</v>
      </c>
      <c r="J2884" s="11">
        <f>SUMIFS(AB:AB,$A:$A,EOMONTH($A2884,-1),$B:$B,$B2884)</f>
        <v>6826.61</v>
      </c>
      <c r="K2884" s="13">
        <v>0</v>
      </c>
      <c r="L2884" s="25">
        <v>0</v>
      </c>
      <c r="M2884" s="15">
        <v>0</v>
      </c>
      <c r="N2884" s="14">
        <v>0</v>
      </c>
      <c r="O2884" s="16">
        <v>0</v>
      </c>
      <c r="P2884" s="16">
        <v>0</v>
      </c>
      <c r="Q2884" s="16">
        <v>310</v>
      </c>
      <c r="R2884" s="16">
        <f>Q2884*16.876/100</f>
        <v>52.315600000000003</v>
      </c>
      <c r="S2884" s="17">
        <f t="shared" si="308"/>
        <v>362.31560000000002</v>
      </c>
      <c r="T2884" s="16">
        <v>1506.6</v>
      </c>
      <c r="U2884" s="18">
        <f t="shared" si="309"/>
        <v>0</v>
      </c>
      <c r="V2884" s="18">
        <f t="shared" si="310"/>
        <v>0</v>
      </c>
      <c r="W2884" s="18">
        <f t="shared" si="311"/>
        <v>0</v>
      </c>
      <c r="X2884" s="27"/>
      <c r="Y2884" s="19">
        <f t="shared" si="312"/>
        <v>0</v>
      </c>
      <c r="Z2884" s="18">
        <f t="shared" si="313"/>
        <v>0</v>
      </c>
      <c r="AA2884" s="12">
        <v>1095</v>
      </c>
      <c r="AB2884" s="12">
        <v>5320.38</v>
      </c>
      <c r="AC2884" s="28">
        <f>+I2884+Y2884-Z2884</f>
        <v>90.93</v>
      </c>
      <c r="AD2884" s="20">
        <f t="shared" si="314"/>
        <v>0</v>
      </c>
      <c r="AE2884">
        <v>0</v>
      </c>
    </row>
    <row r="2885" spans="1:31" x14ac:dyDescent="0.25">
      <c r="A2885" s="9">
        <v>45169</v>
      </c>
      <c r="B2885" s="10" t="s">
        <v>119</v>
      </c>
      <c r="C2885" s="10" t="s">
        <v>28</v>
      </c>
      <c r="D2885" s="10" t="s">
        <v>29</v>
      </c>
      <c r="E2885" s="10" t="s">
        <v>30</v>
      </c>
      <c r="F2885" s="10"/>
      <c r="G2885" s="10">
        <v>0</v>
      </c>
      <c r="H2885" s="11">
        <f>SUMIFS(AA:AA,$A:$A,EOMONTH($A2885,-1),$B:$B,$B2885)</f>
        <v>356</v>
      </c>
      <c r="I2885" s="63">
        <f>ROUND(SUMIFS(AC:AC,$A:$A,EOMONTH($A2885,-1),$B:$B,$B2885),2)</f>
        <v>11.02</v>
      </c>
      <c r="J2885" s="11">
        <f>SUMIFS(AB:AB,$A:$A,EOMONTH($A2885,-1),$B:$B,$B2885)</f>
        <v>1431.78</v>
      </c>
      <c r="K2885" s="13">
        <v>0</v>
      </c>
      <c r="L2885" s="25">
        <v>0</v>
      </c>
      <c r="M2885" s="15">
        <v>360</v>
      </c>
      <c r="N2885" s="14">
        <v>2045.36</v>
      </c>
      <c r="O2885" s="16">
        <v>0</v>
      </c>
      <c r="P2885" s="16">
        <v>0</v>
      </c>
      <c r="Q2885" s="16">
        <v>195</v>
      </c>
      <c r="R2885" s="16">
        <f>Q2885*16.876/100</f>
        <v>32.908200000000001</v>
      </c>
      <c r="S2885" s="17">
        <f t="shared" ref="S2885:S2948" si="315">Q2885+R2885</f>
        <v>227.90819999999999</v>
      </c>
      <c r="T2885" s="16">
        <v>947.7</v>
      </c>
      <c r="U2885" s="18">
        <f t="shared" ref="U2885:U2948" si="316">H2885*G2885/1000</f>
        <v>0</v>
      </c>
      <c r="V2885" s="18">
        <f t="shared" ref="V2885:V2948" si="317">M2885*F2885/1000</f>
        <v>0</v>
      </c>
      <c r="W2885" s="18">
        <f t="shared" ref="W2885:W2948" si="318">V2885*16.789/100</f>
        <v>0</v>
      </c>
      <c r="X2885" s="27"/>
      <c r="Y2885" s="19">
        <f t="shared" ref="Y2885:Y2948" si="319">V2885+W2885+X2885</f>
        <v>0</v>
      </c>
      <c r="Z2885" s="18">
        <f t="shared" ref="Z2885:Z2948" si="320">O2885*G2885/1000</f>
        <v>0</v>
      </c>
      <c r="AA2885" s="12">
        <v>521</v>
      </c>
      <c r="AB2885" s="12">
        <v>2530.15</v>
      </c>
      <c r="AC2885" s="28">
        <f>+I2885+Y2885-Z2885</f>
        <v>11.02</v>
      </c>
      <c r="AD2885" s="20">
        <f t="shared" ref="AD2885:AD2948" si="321">IF(AC2885&lt;0,ROUNDUP(AC2885,-1)*-1,0)</f>
        <v>0</v>
      </c>
      <c r="AE2885">
        <v>0</v>
      </c>
    </row>
    <row r="2886" spans="1:31" x14ac:dyDescent="0.25">
      <c r="A2886" s="9">
        <v>45169</v>
      </c>
      <c r="B2886" s="10" t="s">
        <v>120</v>
      </c>
      <c r="C2886" s="10" t="s">
        <v>28</v>
      </c>
      <c r="D2886" s="10" t="s">
        <v>29</v>
      </c>
      <c r="E2886" s="10" t="s">
        <v>30</v>
      </c>
      <c r="F2886" s="10"/>
      <c r="G2886" s="10">
        <v>0</v>
      </c>
      <c r="H2886" s="11">
        <f>SUMIFS(AA:AA,$A:$A,EOMONTH($A2886,-1),$B:$B,$B2886)</f>
        <v>598</v>
      </c>
      <c r="I2886" s="63">
        <f>ROUND(SUMIFS(AC:AC,$A:$A,EOMONTH($A2886,-1),$B:$B,$B2886),2)</f>
        <v>2.71</v>
      </c>
      <c r="J2886" s="11">
        <f>SUMIFS(AB:AB,$A:$A,EOMONTH($A2886,-1),$B:$B,$B2886)</f>
        <v>3483.98</v>
      </c>
      <c r="K2886" s="13">
        <v>0</v>
      </c>
      <c r="L2886" s="25">
        <v>0</v>
      </c>
      <c r="M2886" s="15">
        <v>300</v>
      </c>
      <c r="N2886" s="14">
        <v>1705.83</v>
      </c>
      <c r="O2886" s="16">
        <v>0</v>
      </c>
      <c r="P2886" s="16">
        <v>0</v>
      </c>
      <c r="Q2886" s="16">
        <v>205</v>
      </c>
      <c r="R2886" s="16">
        <f>Q2886*16.876/100</f>
        <v>34.595800000000004</v>
      </c>
      <c r="S2886" s="17">
        <f t="shared" si="315"/>
        <v>239.5958</v>
      </c>
      <c r="T2886" s="16">
        <v>1184.9000000000001</v>
      </c>
      <c r="U2886" s="18">
        <f t="shared" si="316"/>
        <v>0</v>
      </c>
      <c r="V2886" s="18">
        <f t="shared" si="317"/>
        <v>0</v>
      </c>
      <c r="W2886" s="18">
        <f t="shared" si="318"/>
        <v>0</v>
      </c>
      <c r="X2886" s="27"/>
      <c r="Y2886" s="19">
        <f t="shared" si="319"/>
        <v>0</v>
      </c>
      <c r="Z2886" s="18">
        <f t="shared" si="320"/>
        <v>0</v>
      </c>
      <c r="AA2886" s="12">
        <v>693</v>
      </c>
      <c r="AB2886" s="12">
        <v>4005.05</v>
      </c>
      <c r="AC2886" s="28">
        <f>+I2886+Y2886-Z2886</f>
        <v>2.71</v>
      </c>
      <c r="AD2886" s="20">
        <f t="shared" si="321"/>
        <v>0</v>
      </c>
      <c r="AE2886">
        <v>0</v>
      </c>
    </row>
    <row r="2887" spans="1:31" x14ac:dyDescent="0.25">
      <c r="A2887" s="9">
        <v>45169</v>
      </c>
      <c r="B2887" s="10" t="s">
        <v>121</v>
      </c>
      <c r="C2887" s="10" t="s">
        <v>28</v>
      </c>
      <c r="D2887" s="10" t="s">
        <v>29</v>
      </c>
      <c r="E2887" s="10" t="s">
        <v>30</v>
      </c>
      <c r="F2887" s="10"/>
      <c r="G2887" s="10">
        <v>0</v>
      </c>
      <c r="H2887" s="11">
        <f>SUMIFS(AA:AA,$A:$A,EOMONTH($A2887,-1),$B:$B,$B2887)</f>
        <v>810</v>
      </c>
      <c r="I2887" s="63">
        <f>ROUND(SUMIFS(AC:AC,$A:$A,EOMONTH($A2887,-1),$B:$B,$B2887),2)</f>
        <v>36.57</v>
      </c>
      <c r="J2887" s="11">
        <f>SUMIFS(AB:AB,$A:$A,EOMONTH($A2887,-1),$B:$B,$B2887)</f>
        <v>4226.66</v>
      </c>
      <c r="K2887" s="13">
        <v>0</v>
      </c>
      <c r="L2887" s="25">
        <v>0</v>
      </c>
      <c r="M2887" s="15">
        <v>0</v>
      </c>
      <c r="N2887" s="14">
        <v>0</v>
      </c>
      <c r="O2887" s="16">
        <v>0</v>
      </c>
      <c r="P2887" s="16">
        <v>0</v>
      </c>
      <c r="Q2887" s="16">
        <v>0</v>
      </c>
      <c r="R2887" s="16">
        <f>Q2887*16.876/100</f>
        <v>0</v>
      </c>
      <c r="S2887" s="17">
        <f t="shared" si="315"/>
        <v>0</v>
      </c>
      <c r="T2887" s="16">
        <v>0</v>
      </c>
      <c r="U2887" s="18">
        <f t="shared" si="316"/>
        <v>0</v>
      </c>
      <c r="V2887" s="18">
        <f t="shared" si="317"/>
        <v>0</v>
      </c>
      <c r="W2887" s="18">
        <f t="shared" si="318"/>
        <v>0</v>
      </c>
      <c r="X2887" s="27"/>
      <c r="Y2887" s="19">
        <f t="shared" si="319"/>
        <v>0</v>
      </c>
      <c r="Z2887" s="18">
        <f t="shared" si="320"/>
        <v>0</v>
      </c>
      <c r="AA2887" s="12">
        <v>810</v>
      </c>
      <c r="AB2887" s="12">
        <v>4226.66</v>
      </c>
      <c r="AC2887" s="28">
        <f>+I2887+Y2887-Z2887</f>
        <v>36.57</v>
      </c>
      <c r="AD2887" s="20">
        <f t="shared" si="321"/>
        <v>0</v>
      </c>
      <c r="AE2887">
        <v>0</v>
      </c>
    </row>
    <row r="2888" spans="1:31" x14ac:dyDescent="0.25">
      <c r="A2888" s="9">
        <v>45169</v>
      </c>
      <c r="B2888" s="10" t="s">
        <v>122</v>
      </c>
      <c r="C2888" s="10" t="s">
        <v>28</v>
      </c>
      <c r="D2888" s="10" t="s">
        <v>29</v>
      </c>
      <c r="E2888" s="10" t="s">
        <v>30</v>
      </c>
      <c r="F2888" s="10"/>
      <c r="G2888" s="10">
        <v>0</v>
      </c>
      <c r="H2888" s="11">
        <f>SUMIFS(AA:AA,$A:$A,EOMONTH($A2888,-1),$B:$B,$B2888)</f>
        <v>1808</v>
      </c>
      <c r="I2888" s="63">
        <f>ROUND(SUMIFS(AC:AC,$A:$A,EOMONTH($A2888,-1),$B:$B,$B2888),2)</f>
        <v>65.02</v>
      </c>
      <c r="J2888" s="11">
        <f>SUMIFS(AB:AB,$A:$A,EOMONTH($A2888,-1),$B:$B,$B2888)</f>
        <v>9785.42</v>
      </c>
      <c r="K2888" s="13">
        <v>0</v>
      </c>
      <c r="L2888" s="25">
        <v>0</v>
      </c>
      <c r="M2888" s="15">
        <v>300</v>
      </c>
      <c r="N2888" s="14">
        <v>1712.65</v>
      </c>
      <c r="O2888" s="16">
        <v>0</v>
      </c>
      <c r="P2888" s="16">
        <v>0</v>
      </c>
      <c r="Q2888" s="16">
        <v>243</v>
      </c>
      <c r="R2888" s="16">
        <f>Q2888*16.876/100</f>
        <v>41.008680000000005</v>
      </c>
      <c r="S2888" s="17">
        <f t="shared" si="315"/>
        <v>284.00868000000003</v>
      </c>
      <c r="T2888" s="16">
        <v>1324.35</v>
      </c>
      <c r="U2888" s="18">
        <f t="shared" si="316"/>
        <v>0</v>
      </c>
      <c r="V2888" s="18">
        <f t="shared" si="317"/>
        <v>0</v>
      </c>
      <c r="W2888" s="18">
        <f t="shared" si="318"/>
        <v>0</v>
      </c>
      <c r="X2888" s="27"/>
      <c r="Y2888" s="19">
        <f t="shared" si="319"/>
        <v>0</v>
      </c>
      <c r="Z2888" s="18">
        <f t="shared" si="320"/>
        <v>0</v>
      </c>
      <c r="AA2888" s="12">
        <v>1865</v>
      </c>
      <c r="AB2888" s="12">
        <v>10172.629999999999</v>
      </c>
      <c r="AC2888" s="28">
        <f>+I2888+Y2888-Z2888</f>
        <v>65.02</v>
      </c>
      <c r="AD2888" s="20">
        <f t="shared" si="321"/>
        <v>0</v>
      </c>
      <c r="AE2888">
        <v>0</v>
      </c>
    </row>
    <row r="2889" spans="1:31" x14ac:dyDescent="0.25">
      <c r="A2889" s="9">
        <v>45169</v>
      </c>
      <c r="B2889" s="10" t="s">
        <v>123</v>
      </c>
      <c r="C2889" s="10" t="s">
        <v>28</v>
      </c>
      <c r="D2889" s="10" t="s">
        <v>29</v>
      </c>
      <c r="E2889" s="10" t="s">
        <v>30</v>
      </c>
      <c r="F2889" s="10"/>
      <c r="G2889" s="10">
        <v>0</v>
      </c>
      <c r="H2889" s="11">
        <f>SUMIFS(AA:AA,$A:$A,EOMONTH($A2889,-1),$B:$B,$B2889)</f>
        <v>96</v>
      </c>
      <c r="I2889" s="63">
        <f>ROUND(SUMIFS(AC:AC,$A:$A,EOMONTH($A2889,-1),$B:$B,$B2889),2)</f>
        <v>48.72</v>
      </c>
      <c r="J2889" s="11">
        <f>SUMIFS(AB:AB,$A:$A,EOMONTH($A2889,-1),$B:$B,$B2889)</f>
        <v>1378.76</v>
      </c>
      <c r="K2889" s="13">
        <v>0</v>
      </c>
      <c r="L2889" s="25">
        <v>0</v>
      </c>
      <c r="M2889" s="15">
        <v>0</v>
      </c>
      <c r="N2889" s="14">
        <v>0</v>
      </c>
      <c r="O2889" s="16">
        <v>0</v>
      </c>
      <c r="P2889" s="16">
        <v>0</v>
      </c>
      <c r="Q2889" s="16">
        <v>0</v>
      </c>
      <c r="R2889" s="16">
        <f>Q2889*16.876/100</f>
        <v>0</v>
      </c>
      <c r="S2889" s="17">
        <f t="shared" si="315"/>
        <v>0</v>
      </c>
      <c r="T2889" s="16">
        <v>0</v>
      </c>
      <c r="U2889" s="18">
        <f t="shared" si="316"/>
        <v>0</v>
      </c>
      <c r="V2889" s="18">
        <f t="shared" si="317"/>
        <v>0</v>
      </c>
      <c r="W2889" s="18">
        <f t="shared" si="318"/>
        <v>0</v>
      </c>
      <c r="X2889" s="27"/>
      <c r="Y2889" s="19">
        <f t="shared" si="319"/>
        <v>0</v>
      </c>
      <c r="Z2889" s="18">
        <f t="shared" si="320"/>
        <v>0</v>
      </c>
      <c r="AA2889" s="12">
        <v>96</v>
      </c>
      <c r="AB2889" s="12">
        <v>1378.76</v>
      </c>
      <c r="AC2889" s="28">
        <f>+I2889+Y2889-Z2889</f>
        <v>48.72</v>
      </c>
      <c r="AD2889" s="20">
        <f t="shared" si="321"/>
        <v>0</v>
      </c>
      <c r="AE2889">
        <v>0</v>
      </c>
    </row>
    <row r="2890" spans="1:31" x14ac:dyDescent="0.25">
      <c r="A2890" s="9">
        <v>45169</v>
      </c>
      <c r="B2890" s="10" t="s">
        <v>714</v>
      </c>
      <c r="C2890" s="10" t="s">
        <v>28</v>
      </c>
      <c r="D2890" s="10" t="s">
        <v>29</v>
      </c>
      <c r="E2890" s="10" t="s">
        <v>30</v>
      </c>
      <c r="F2890" s="10"/>
      <c r="G2890" s="10">
        <v>0</v>
      </c>
      <c r="H2890" s="11">
        <f>SUMIFS(AA:AA,$A:$A,EOMONTH($A2890,-1),$B:$B,$B2890)</f>
        <v>-10</v>
      </c>
      <c r="I2890" s="63">
        <f>ROUND(SUMIFS(AC:AC,$A:$A,EOMONTH($A2890,-1),$B:$B,$B2890),2)</f>
        <v>0</v>
      </c>
      <c r="J2890" s="11">
        <f>SUMIFS(AB:AB,$A:$A,EOMONTH($A2890,-1),$B:$B,$B2890)</f>
        <v>-152.11000000000001</v>
      </c>
      <c r="K2890" s="13">
        <v>0</v>
      </c>
      <c r="L2890" s="25">
        <v>0</v>
      </c>
      <c r="M2890" s="15">
        <v>0</v>
      </c>
      <c r="N2890" s="14">
        <v>0</v>
      </c>
      <c r="O2890" s="16">
        <v>0</v>
      </c>
      <c r="P2890" s="16">
        <v>0</v>
      </c>
      <c r="Q2890" s="16">
        <v>0</v>
      </c>
      <c r="R2890" s="16">
        <f>Q2890*16.876/100</f>
        <v>0</v>
      </c>
      <c r="S2890" s="17">
        <f t="shared" si="315"/>
        <v>0</v>
      </c>
      <c r="T2890" s="16">
        <v>0</v>
      </c>
      <c r="U2890" s="18">
        <f t="shared" si="316"/>
        <v>0</v>
      </c>
      <c r="V2890" s="18">
        <f t="shared" si="317"/>
        <v>0</v>
      </c>
      <c r="W2890" s="18">
        <f t="shared" si="318"/>
        <v>0</v>
      </c>
      <c r="X2890" s="27"/>
      <c r="Y2890" s="19">
        <f t="shared" si="319"/>
        <v>0</v>
      </c>
      <c r="Z2890" s="18">
        <f t="shared" si="320"/>
        <v>0</v>
      </c>
      <c r="AA2890" s="12">
        <v>-10</v>
      </c>
      <c r="AB2890" s="12">
        <v>-152.11000000000001</v>
      </c>
      <c r="AC2890" s="28">
        <f>+I2890+Y2890-Z2890</f>
        <v>0</v>
      </c>
      <c r="AD2890" s="20">
        <f t="shared" si="321"/>
        <v>0</v>
      </c>
      <c r="AE2890">
        <v>0</v>
      </c>
    </row>
    <row r="2891" spans="1:31" x14ac:dyDescent="0.25">
      <c r="A2891" s="9">
        <v>45169</v>
      </c>
      <c r="B2891" s="10" t="s">
        <v>715</v>
      </c>
      <c r="C2891" s="10" t="s">
        <v>28</v>
      </c>
      <c r="D2891" s="10" t="s">
        <v>29</v>
      </c>
      <c r="E2891" s="10" t="s">
        <v>30</v>
      </c>
      <c r="F2891" s="10"/>
      <c r="G2891" s="10">
        <v>0</v>
      </c>
      <c r="H2891" s="11">
        <f>SUMIFS(AA:AA,$A:$A,EOMONTH($A2891,-1),$B:$B,$B2891)</f>
        <v>38</v>
      </c>
      <c r="I2891" s="63">
        <f>ROUND(SUMIFS(AC:AC,$A:$A,EOMONTH($A2891,-1),$B:$B,$B2891),2)</f>
        <v>0</v>
      </c>
      <c r="J2891" s="11">
        <f>SUMIFS(AB:AB,$A:$A,EOMONTH($A2891,-1),$B:$B,$B2891)</f>
        <v>580.41</v>
      </c>
      <c r="K2891" s="13">
        <v>0</v>
      </c>
      <c r="L2891" s="25">
        <v>0</v>
      </c>
      <c r="M2891" s="15">
        <v>0</v>
      </c>
      <c r="N2891" s="14">
        <v>0</v>
      </c>
      <c r="O2891" s="16">
        <v>0</v>
      </c>
      <c r="P2891" s="16">
        <v>0</v>
      </c>
      <c r="Q2891" s="16">
        <v>0</v>
      </c>
      <c r="R2891" s="16">
        <f>Q2891*16.876/100</f>
        <v>0</v>
      </c>
      <c r="S2891" s="17">
        <f t="shared" si="315"/>
        <v>0</v>
      </c>
      <c r="T2891" s="16">
        <v>0</v>
      </c>
      <c r="U2891" s="18">
        <f t="shared" si="316"/>
        <v>0</v>
      </c>
      <c r="V2891" s="18">
        <f t="shared" si="317"/>
        <v>0</v>
      </c>
      <c r="W2891" s="18">
        <f t="shared" si="318"/>
        <v>0</v>
      </c>
      <c r="X2891" s="27"/>
      <c r="Y2891" s="19">
        <f t="shared" si="319"/>
        <v>0</v>
      </c>
      <c r="Z2891" s="18">
        <f t="shared" si="320"/>
        <v>0</v>
      </c>
      <c r="AA2891" s="12">
        <v>38</v>
      </c>
      <c r="AB2891" s="12">
        <v>580.41</v>
      </c>
      <c r="AC2891" s="28">
        <f>+I2891+Y2891-Z2891</f>
        <v>0</v>
      </c>
      <c r="AD2891" s="20">
        <f t="shared" si="321"/>
        <v>0</v>
      </c>
      <c r="AE2891">
        <v>0</v>
      </c>
    </row>
    <row r="2892" spans="1:31" x14ac:dyDescent="0.25">
      <c r="A2892" s="9">
        <v>45169</v>
      </c>
      <c r="B2892" s="10" t="s">
        <v>124</v>
      </c>
      <c r="C2892" s="10" t="s">
        <v>28</v>
      </c>
      <c r="D2892" s="10" t="s">
        <v>29</v>
      </c>
      <c r="E2892" s="10" t="s">
        <v>30</v>
      </c>
      <c r="F2892" s="10"/>
      <c r="G2892" s="10">
        <v>0</v>
      </c>
      <c r="H2892" s="11">
        <f>SUMIFS(AA:AA,$A:$A,EOMONTH($A2892,-1),$B:$B,$B2892)</f>
        <v>281</v>
      </c>
      <c r="I2892" s="63">
        <f>ROUND(SUMIFS(AC:AC,$A:$A,EOMONTH($A2892,-1),$B:$B,$B2892),2)</f>
        <v>6</v>
      </c>
      <c r="J2892" s="11">
        <f>SUMIFS(AB:AB,$A:$A,EOMONTH($A2892,-1),$B:$B,$B2892)</f>
        <v>4123.2299999999996</v>
      </c>
      <c r="K2892" s="13">
        <v>0</v>
      </c>
      <c r="L2892" s="25">
        <v>0</v>
      </c>
      <c r="M2892" s="15">
        <v>0</v>
      </c>
      <c r="N2892" s="14">
        <v>0</v>
      </c>
      <c r="O2892" s="16">
        <v>0</v>
      </c>
      <c r="P2892" s="16">
        <v>0</v>
      </c>
      <c r="Q2892" s="16">
        <v>0</v>
      </c>
      <c r="R2892" s="16">
        <f>Q2892*16.876/100</f>
        <v>0</v>
      </c>
      <c r="S2892" s="17">
        <f t="shared" si="315"/>
        <v>0</v>
      </c>
      <c r="T2892" s="16">
        <v>0</v>
      </c>
      <c r="U2892" s="18">
        <f t="shared" si="316"/>
        <v>0</v>
      </c>
      <c r="V2892" s="18">
        <f t="shared" si="317"/>
        <v>0</v>
      </c>
      <c r="W2892" s="18">
        <f t="shared" si="318"/>
        <v>0</v>
      </c>
      <c r="X2892" s="27"/>
      <c r="Y2892" s="19">
        <f t="shared" si="319"/>
        <v>0</v>
      </c>
      <c r="Z2892" s="18">
        <f t="shared" si="320"/>
        <v>0</v>
      </c>
      <c r="AA2892" s="12">
        <v>281</v>
      </c>
      <c r="AB2892" s="12">
        <v>4123.2299999999996</v>
      </c>
      <c r="AC2892" s="28">
        <f>+I2892+Y2892-Z2892</f>
        <v>6</v>
      </c>
      <c r="AD2892" s="20">
        <f t="shared" si="321"/>
        <v>0</v>
      </c>
      <c r="AE2892">
        <v>0</v>
      </c>
    </row>
    <row r="2893" spans="1:31" x14ac:dyDescent="0.25">
      <c r="A2893" s="9">
        <v>45169</v>
      </c>
      <c r="B2893" s="10" t="s">
        <v>125</v>
      </c>
      <c r="C2893" s="10" t="s">
        <v>28</v>
      </c>
      <c r="D2893" s="10" t="s">
        <v>29</v>
      </c>
      <c r="E2893" s="10" t="s">
        <v>30</v>
      </c>
      <c r="F2893" s="10"/>
      <c r="G2893" s="10">
        <v>0</v>
      </c>
      <c r="H2893" s="11">
        <f>SUMIFS(AA:AA,$A:$A,EOMONTH($A2893,-1),$B:$B,$B2893)</f>
        <v>304</v>
      </c>
      <c r="I2893" s="63">
        <f>ROUND(SUMIFS(AC:AC,$A:$A,EOMONTH($A2893,-1),$B:$B,$B2893),2)</f>
        <v>3.79</v>
      </c>
      <c r="J2893" s="11">
        <f>SUMIFS(AB:AB,$A:$A,EOMONTH($A2893,-1),$B:$B,$B2893)</f>
        <v>4606.6000000000004</v>
      </c>
      <c r="K2893" s="13">
        <v>0</v>
      </c>
      <c r="L2893" s="25">
        <v>0</v>
      </c>
      <c r="M2893" s="15">
        <v>0</v>
      </c>
      <c r="N2893" s="14">
        <v>0</v>
      </c>
      <c r="O2893" s="16">
        <v>0</v>
      </c>
      <c r="P2893" s="16">
        <v>0</v>
      </c>
      <c r="Q2893" s="16">
        <v>0</v>
      </c>
      <c r="R2893" s="16">
        <f>Q2893*16.876/100</f>
        <v>0</v>
      </c>
      <c r="S2893" s="17">
        <f t="shared" si="315"/>
        <v>0</v>
      </c>
      <c r="T2893" s="16">
        <v>0</v>
      </c>
      <c r="U2893" s="18">
        <f t="shared" si="316"/>
        <v>0</v>
      </c>
      <c r="V2893" s="18">
        <f t="shared" si="317"/>
        <v>0</v>
      </c>
      <c r="W2893" s="18">
        <f t="shared" si="318"/>
        <v>0</v>
      </c>
      <c r="X2893" s="27"/>
      <c r="Y2893" s="19">
        <f t="shared" si="319"/>
        <v>0</v>
      </c>
      <c r="Z2893" s="18">
        <f t="shared" si="320"/>
        <v>0</v>
      </c>
      <c r="AA2893" s="12">
        <v>304</v>
      </c>
      <c r="AB2893" s="12">
        <v>4606.6000000000004</v>
      </c>
      <c r="AC2893" s="28">
        <f>+I2893+Y2893-Z2893</f>
        <v>3.79</v>
      </c>
      <c r="AD2893" s="20">
        <f t="shared" si="321"/>
        <v>0</v>
      </c>
      <c r="AE2893">
        <v>0</v>
      </c>
    </row>
    <row r="2894" spans="1:31" x14ac:dyDescent="0.25">
      <c r="A2894" s="9">
        <v>45169</v>
      </c>
      <c r="B2894" s="10" t="s">
        <v>740</v>
      </c>
      <c r="C2894" s="10" t="s">
        <v>28</v>
      </c>
      <c r="D2894" s="10" t="s">
        <v>29</v>
      </c>
      <c r="E2894" s="10" t="s">
        <v>30</v>
      </c>
      <c r="F2894" s="10"/>
      <c r="G2894" s="10">
        <v>0</v>
      </c>
      <c r="H2894" s="11">
        <f>SUMIFS(AA:AA,$A:$A,EOMONTH($A2894,-1),$B:$B,$B2894)</f>
        <v>8</v>
      </c>
      <c r="I2894" s="63">
        <f>ROUND(SUMIFS(AC:AC,$A:$A,EOMONTH($A2894,-1),$B:$B,$B2894),2)</f>
        <v>0</v>
      </c>
      <c r="J2894" s="11">
        <f>SUMIFS(AB:AB,$A:$A,EOMONTH($A2894,-1),$B:$B,$B2894)</f>
        <v>0</v>
      </c>
      <c r="K2894" s="13">
        <v>0</v>
      </c>
      <c r="L2894" s="25">
        <v>0</v>
      </c>
      <c r="M2894" s="15">
        <v>0</v>
      </c>
      <c r="N2894" s="14">
        <v>0</v>
      </c>
      <c r="O2894" s="16">
        <v>0</v>
      </c>
      <c r="P2894" s="16">
        <v>0</v>
      </c>
      <c r="Q2894" s="16">
        <v>0</v>
      </c>
      <c r="R2894" s="16">
        <f>Q2894*16.876/100</f>
        <v>0</v>
      </c>
      <c r="S2894" s="17">
        <f t="shared" si="315"/>
        <v>0</v>
      </c>
      <c r="T2894" s="16">
        <v>0</v>
      </c>
      <c r="U2894" s="18">
        <f t="shared" si="316"/>
        <v>0</v>
      </c>
      <c r="V2894" s="18">
        <f t="shared" si="317"/>
        <v>0</v>
      </c>
      <c r="W2894" s="18">
        <f t="shared" si="318"/>
        <v>0</v>
      </c>
      <c r="X2894" s="27"/>
      <c r="Y2894" s="19">
        <f t="shared" si="319"/>
        <v>0</v>
      </c>
      <c r="Z2894" s="18">
        <f t="shared" si="320"/>
        <v>0</v>
      </c>
      <c r="AA2894" s="12">
        <v>8</v>
      </c>
      <c r="AB2894" s="12">
        <v>0</v>
      </c>
      <c r="AC2894" s="28">
        <f>+I2894+Y2894-Z2894</f>
        <v>0</v>
      </c>
      <c r="AD2894" s="20">
        <f t="shared" si="321"/>
        <v>0</v>
      </c>
      <c r="AE2894">
        <v>0</v>
      </c>
    </row>
    <row r="2895" spans="1:31" x14ac:dyDescent="0.25">
      <c r="A2895" s="9">
        <v>45169</v>
      </c>
      <c r="B2895" s="10" t="s">
        <v>126</v>
      </c>
      <c r="C2895" s="10" t="s">
        <v>28</v>
      </c>
      <c r="D2895" s="10" t="s">
        <v>29</v>
      </c>
      <c r="E2895" s="10" t="s">
        <v>30</v>
      </c>
      <c r="F2895" s="10"/>
      <c r="G2895" s="10">
        <v>0</v>
      </c>
      <c r="H2895" s="11">
        <f>SUMIFS(AA:AA,$A:$A,EOMONTH($A2895,-1),$B:$B,$B2895)</f>
        <v>630</v>
      </c>
      <c r="I2895" s="63">
        <f>ROUND(SUMIFS(AC:AC,$A:$A,EOMONTH($A2895,-1),$B:$B,$B2895),2)</f>
        <v>49.12</v>
      </c>
      <c r="J2895" s="11">
        <f>SUMIFS(AB:AB,$A:$A,EOMONTH($A2895,-1),$B:$B,$B2895)</f>
        <v>8821.7099999999991</v>
      </c>
      <c r="K2895" s="13">
        <v>0</v>
      </c>
      <c r="L2895" s="25">
        <v>0</v>
      </c>
      <c r="M2895" s="15">
        <v>0</v>
      </c>
      <c r="N2895" s="14">
        <v>0</v>
      </c>
      <c r="O2895" s="16">
        <v>0</v>
      </c>
      <c r="P2895" s="16">
        <v>0</v>
      </c>
      <c r="Q2895" s="16">
        <v>0</v>
      </c>
      <c r="R2895" s="16">
        <f>Q2895*16.876/100</f>
        <v>0</v>
      </c>
      <c r="S2895" s="17">
        <f t="shared" si="315"/>
        <v>0</v>
      </c>
      <c r="T2895" s="16">
        <v>0</v>
      </c>
      <c r="U2895" s="18">
        <f t="shared" si="316"/>
        <v>0</v>
      </c>
      <c r="V2895" s="18">
        <f t="shared" si="317"/>
        <v>0</v>
      </c>
      <c r="W2895" s="18">
        <f t="shared" si="318"/>
        <v>0</v>
      </c>
      <c r="X2895" s="27"/>
      <c r="Y2895" s="19">
        <f t="shared" si="319"/>
        <v>0</v>
      </c>
      <c r="Z2895" s="18">
        <f t="shared" si="320"/>
        <v>0</v>
      </c>
      <c r="AA2895" s="12">
        <v>630</v>
      </c>
      <c r="AB2895" s="12">
        <v>8821.7099999999991</v>
      </c>
      <c r="AC2895" s="28">
        <f>+I2895+Y2895-Z2895</f>
        <v>49.12</v>
      </c>
      <c r="AD2895" s="20">
        <f t="shared" si="321"/>
        <v>0</v>
      </c>
      <c r="AE2895">
        <v>0</v>
      </c>
    </row>
    <row r="2896" spans="1:31" x14ac:dyDescent="0.25">
      <c r="A2896" s="59">
        <v>45169</v>
      </c>
      <c r="B2896" s="60" t="s">
        <v>716</v>
      </c>
      <c r="C2896" s="60" t="s">
        <v>28</v>
      </c>
      <c r="D2896" s="60" t="s">
        <v>29</v>
      </c>
      <c r="E2896" s="60" t="s">
        <v>30</v>
      </c>
      <c r="F2896" s="10"/>
      <c r="G2896" s="10"/>
      <c r="H2896" s="11"/>
      <c r="I2896" s="63">
        <f>ROUND(SUMIFS(AC:AC,$A:$A,EOMONTH($A2896,-1),$B:$B,$B2896),2)</f>
        <v>0</v>
      </c>
      <c r="J2896" s="11"/>
      <c r="K2896" s="13"/>
      <c r="L2896" s="25"/>
      <c r="M2896" s="15"/>
      <c r="N2896" s="14"/>
      <c r="O2896" s="16"/>
      <c r="P2896" s="16"/>
      <c r="Q2896" s="16"/>
      <c r="R2896" s="16"/>
      <c r="S2896" s="17">
        <f t="shared" si="315"/>
        <v>0</v>
      </c>
      <c r="T2896" s="16"/>
      <c r="U2896" s="18">
        <f t="shared" si="316"/>
        <v>0</v>
      </c>
      <c r="V2896" s="18">
        <f t="shared" si="317"/>
        <v>0</v>
      </c>
      <c r="W2896" s="18">
        <f t="shared" si="318"/>
        <v>0</v>
      </c>
      <c r="X2896" s="27"/>
      <c r="Y2896" s="19">
        <f t="shared" si="319"/>
        <v>0</v>
      </c>
      <c r="Z2896" s="18">
        <f t="shared" si="320"/>
        <v>0</v>
      </c>
      <c r="AA2896" s="12"/>
      <c r="AB2896" s="12"/>
      <c r="AC2896" s="28">
        <f>+I2896+Y2896-Z2896</f>
        <v>0</v>
      </c>
      <c r="AD2896" s="20">
        <f t="shared" si="321"/>
        <v>0</v>
      </c>
      <c r="AE2896">
        <v>0</v>
      </c>
    </row>
    <row r="2897" spans="1:31" x14ac:dyDescent="0.25">
      <c r="A2897" s="9">
        <v>45169</v>
      </c>
      <c r="B2897" s="10" t="s">
        <v>774</v>
      </c>
      <c r="C2897" s="10" t="s">
        <v>105</v>
      </c>
      <c r="D2897" s="10" t="s">
        <v>29</v>
      </c>
      <c r="E2897" s="10" t="s">
        <v>30</v>
      </c>
      <c r="F2897" s="10"/>
      <c r="G2897" s="10">
        <v>0</v>
      </c>
      <c r="H2897" s="11">
        <f>SUMIFS(AA:AA,$A:$A,EOMONTH($A2897,-1),$B:$B,$B2897)</f>
        <v>95</v>
      </c>
      <c r="I2897" s="63">
        <f>ROUND(SUMIFS(AC:AC,$A:$A,EOMONTH($A2897,-1),$B:$B,$B2897),2)</f>
        <v>0</v>
      </c>
      <c r="J2897" s="11">
        <f>SUMIFS(AB:AB,$A:$A,EOMONTH($A2897,-1),$B:$B,$B2897)</f>
        <v>1360.92</v>
      </c>
      <c r="K2897" s="13">
        <v>0</v>
      </c>
      <c r="L2897" s="25">
        <v>0</v>
      </c>
      <c r="M2897" s="15">
        <v>160</v>
      </c>
      <c r="N2897" s="14">
        <v>2292.94</v>
      </c>
      <c r="O2897" s="16">
        <v>0</v>
      </c>
      <c r="P2897" s="16">
        <v>0</v>
      </c>
      <c r="Q2897" s="16">
        <v>250</v>
      </c>
      <c r="R2897" s="16">
        <f>Q2897*16.876/100</f>
        <v>42.19</v>
      </c>
      <c r="S2897" s="17">
        <f t="shared" si="315"/>
        <v>292.19</v>
      </c>
      <c r="T2897" s="16">
        <v>3582.5</v>
      </c>
      <c r="U2897" s="18">
        <f t="shared" si="316"/>
        <v>0</v>
      </c>
      <c r="V2897" s="18">
        <f t="shared" si="317"/>
        <v>0</v>
      </c>
      <c r="W2897" s="18">
        <f t="shared" si="318"/>
        <v>0</v>
      </c>
      <c r="X2897" s="27"/>
      <c r="Y2897" s="19">
        <f t="shared" si="319"/>
        <v>0</v>
      </c>
      <c r="Z2897" s="18">
        <f t="shared" si="320"/>
        <v>0</v>
      </c>
      <c r="AA2897" s="12">
        <v>5</v>
      </c>
      <c r="AB2897" s="12">
        <v>71.64</v>
      </c>
      <c r="AC2897" s="28">
        <f>+I2897+Y2897-Z2897</f>
        <v>0</v>
      </c>
      <c r="AD2897" s="20">
        <f t="shared" si="321"/>
        <v>0</v>
      </c>
      <c r="AE2897">
        <v>0</v>
      </c>
    </row>
    <row r="2898" spans="1:31" x14ac:dyDescent="0.25">
      <c r="A2898" s="9">
        <v>45169</v>
      </c>
      <c r="B2898" s="10" t="s">
        <v>127</v>
      </c>
      <c r="C2898" s="10" t="s">
        <v>28</v>
      </c>
      <c r="D2898" s="10" t="s">
        <v>29</v>
      </c>
      <c r="E2898" s="10" t="s">
        <v>30</v>
      </c>
      <c r="F2898" s="10"/>
      <c r="G2898" s="10">
        <v>0</v>
      </c>
      <c r="H2898" s="11">
        <f>SUMIFS(AA:AA,$A:$A,EOMONTH($A2898,-1),$B:$B,$B2898)</f>
        <v>522.03</v>
      </c>
      <c r="I2898" s="63">
        <f>ROUND(SUMIFS(AC:AC,$A:$A,EOMONTH($A2898,-1),$B:$B,$B2898),2)</f>
        <v>4.8499999999999996</v>
      </c>
      <c r="J2898" s="11">
        <f>SUMIFS(AB:AB,$A:$A,EOMONTH($A2898,-1),$B:$B,$B2898)</f>
        <v>5535.84</v>
      </c>
      <c r="K2898" s="13">
        <v>0</v>
      </c>
      <c r="L2898" s="25">
        <v>0</v>
      </c>
      <c r="M2898" s="15">
        <v>0</v>
      </c>
      <c r="N2898" s="14">
        <v>0</v>
      </c>
      <c r="O2898" s="16">
        <v>0</v>
      </c>
      <c r="P2898" s="16">
        <v>0</v>
      </c>
      <c r="Q2898" s="16">
        <v>0</v>
      </c>
      <c r="R2898" s="16">
        <f>Q2898*16.876/100</f>
        <v>0</v>
      </c>
      <c r="S2898" s="17">
        <f t="shared" si="315"/>
        <v>0</v>
      </c>
      <c r="T2898" s="16">
        <v>0</v>
      </c>
      <c r="U2898" s="18">
        <f t="shared" si="316"/>
        <v>0</v>
      </c>
      <c r="V2898" s="18">
        <f t="shared" si="317"/>
        <v>0</v>
      </c>
      <c r="W2898" s="18">
        <f t="shared" si="318"/>
        <v>0</v>
      </c>
      <c r="X2898" s="27"/>
      <c r="Y2898" s="19">
        <f t="shared" si="319"/>
        <v>0</v>
      </c>
      <c r="Z2898" s="18">
        <f t="shared" si="320"/>
        <v>0</v>
      </c>
      <c r="AA2898" s="12">
        <v>522.03</v>
      </c>
      <c r="AB2898" s="12">
        <v>5535.84</v>
      </c>
      <c r="AC2898" s="28">
        <f>+I2898+Y2898-Z2898</f>
        <v>4.8499999999999996</v>
      </c>
      <c r="AD2898" s="20">
        <f t="shared" si="321"/>
        <v>0</v>
      </c>
      <c r="AE2898">
        <v>0</v>
      </c>
    </row>
    <row r="2899" spans="1:31" x14ac:dyDescent="0.25">
      <c r="A2899" s="9">
        <v>45169</v>
      </c>
      <c r="B2899" s="10" t="s">
        <v>128</v>
      </c>
      <c r="C2899" s="10" t="s">
        <v>28</v>
      </c>
      <c r="D2899" s="10" t="s">
        <v>29</v>
      </c>
      <c r="E2899" s="10" t="s">
        <v>30</v>
      </c>
      <c r="F2899" s="10"/>
      <c r="G2899" s="10">
        <v>0</v>
      </c>
      <c r="H2899" s="11">
        <f>SUMIFS(AA:AA,$A:$A,EOMONTH($A2899,-1),$B:$B,$B2899)</f>
        <v>978</v>
      </c>
      <c r="I2899" s="63">
        <f>ROUND(SUMIFS(AC:AC,$A:$A,EOMONTH($A2899,-1),$B:$B,$B2899),2)</f>
        <v>22.94</v>
      </c>
      <c r="J2899" s="11">
        <f>SUMIFS(AB:AB,$A:$A,EOMONTH($A2899,-1),$B:$B,$B2899)</f>
        <v>10544.45</v>
      </c>
      <c r="K2899" s="13">
        <v>0</v>
      </c>
      <c r="L2899" s="25">
        <v>0</v>
      </c>
      <c r="M2899" s="15">
        <v>0</v>
      </c>
      <c r="N2899" s="14">
        <v>0</v>
      </c>
      <c r="O2899" s="16">
        <v>0</v>
      </c>
      <c r="P2899" s="16">
        <v>0</v>
      </c>
      <c r="Q2899" s="16">
        <v>439</v>
      </c>
      <c r="R2899" s="16">
        <f>Q2899*16.876/100</f>
        <v>74.085639999999998</v>
      </c>
      <c r="S2899" s="17">
        <f t="shared" si="315"/>
        <v>513.08564000000001</v>
      </c>
      <c r="T2899" s="16">
        <v>4732.42</v>
      </c>
      <c r="U2899" s="18">
        <f t="shared" si="316"/>
        <v>0</v>
      </c>
      <c r="V2899" s="18">
        <f t="shared" si="317"/>
        <v>0</v>
      </c>
      <c r="W2899" s="18">
        <f t="shared" si="318"/>
        <v>0</v>
      </c>
      <c r="X2899" s="27"/>
      <c r="Y2899" s="19">
        <f t="shared" si="319"/>
        <v>0</v>
      </c>
      <c r="Z2899" s="18">
        <f t="shared" si="320"/>
        <v>0</v>
      </c>
      <c r="AA2899" s="12">
        <v>539</v>
      </c>
      <c r="AB2899" s="12">
        <v>5811.31</v>
      </c>
      <c r="AC2899" s="28">
        <f>+I2899+Y2899-Z2899</f>
        <v>22.94</v>
      </c>
      <c r="AD2899" s="20">
        <f t="shared" si="321"/>
        <v>0</v>
      </c>
      <c r="AE2899">
        <v>0</v>
      </c>
    </row>
    <row r="2900" spans="1:31" x14ac:dyDescent="0.25">
      <c r="A2900" s="9">
        <v>45169</v>
      </c>
      <c r="B2900" s="10" t="s">
        <v>129</v>
      </c>
      <c r="C2900" s="10" t="s">
        <v>28</v>
      </c>
      <c r="D2900" s="10" t="s">
        <v>29</v>
      </c>
      <c r="E2900" s="10" t="s">
        <v>30</v>
      </c>
      <c r="F2900" s="10"/>
      <c r="G2900" s="10">
        <v>0</v>
      </c>
      <c r="H2900" s="11">
        <f>SUMIFS(AA:AA,$A:$A,EOMONTH($A2900,-1),$B:$B,$B2900)</f>
        <v>619</v>
      </c>
      <c r="I2900" s="63">
        <f>ROUND(SUMIFS(AC:AC,$A:$A,EOMONTH($A2900,-1),$B:$B,$B2900),2)</f>
        <v>16.93</v>
      </c>
      <c r="J2900" s="11">
        <f>SUMIFS(AB:AB,$A:$A,EOMONTH($A2900,-1),$B:$B,$B2900)</f>
        <v>6552.14</v>
      </c>
      <c r="K2900" s="13">
        <v>0</v>
      </c>
      <c r="L2900" s="25">
        <v>0</v>
      </c>
      <c r="M2900" s="15">
        <v>0</v>
      </c>
      <c r="N2900" s="14">
        <v>0</v>
      </c>
      <c r="O2900" s="16">
        <v>0</v>
      </c>
      <c r="P2900" s="16">
        <v>0</v>
      </c>
      <c r="Q2900" s="16">
        <v>350</v>
      </c>
      <c r="R2900" s="16">
        <f>Q2900*16.876/100</f>
        <v>59.066000000000003</v>
      </c>
      <c r="S2900" s="17">
        <f t="shared" si="315"/>
        <v>409.06600000000003</v>
      </c>
      <c r="T2900" s="16">
        <v>3706.5</v>
      </c>
      <c r="U2900" s="18">
        <f t="shared" si="316"/>
        <v>0</v>
      </c>
      <c r="V2900" s="18">
        <f t="shared" si="317"/>
        <v>0</v>
      </c>
      <c r="W2900" s="18">
        <f t="shared" si="318"/>
        <v>0</v>
      </c>
      <c r="X2900" s="27"/>
      <c r="Y2900" s="19">
        <f t="shared" si="319"/>
        <v>0</v>
      </c>
      <c r="Z2900" s="18">
        <f t="shared" si="320"/>
        <v>0</v>
      </c>
      <c r="AA2900" s="12">
        <v>269</v>
      </c>
      <c r="AB2900" s="12">
        <v>2847.38</v>
      </c>
      <c r="AC2900" s="28">
        <f>+I2900+Y2900-Z2900</f>
        <v>16.93</v>
      </c>
      <c r="AD2900" s="20">
        <f t="shared" si="321"/>
        <v>0</v>
      </c>
      <c r="AE2900">
        <v>0</v>
      </c>
    </row>
    <row r="2901" spans="1:31" x14ac:dyDescent="0.25">
      <c r="A2901" s="9">
        <v>45169</v>
      </c>
      <c r="B2901" s="10" t="s">
        <v>130</v>
      </c>
      <c r="C2901" s="10" t="s">
        <v>28</v>
      </c>
      <c r="D2901" s="10" t="s">
        <v>29</v>
      </c>
      <c r="E2901" s="10" t="s">
        <v>30</v>
      </c>
      <c r="F2901" s="10"/>
      <c r="G2901" s="10">
        <v>0</v>
      </c>
      <c r="H2901" s="11">
        <f>SUMIFS(AA:AA,$A:$A,EOMONTH($A2901,-1),$B:$B,$B2901)</f>
        <v>258</v>
      </c>
      <c r="I2901" s="63">
        <f>ROUND(SUMIFS(AC:AC,$A:$A,EOMONTH($A2901,-1),$B:$B,$B2901),2)</f>
        <v>3.79</v>
      </c>
      <c r="J2901" s="11">
        <f>SUMIFS(AB:AB,$A:$A,EOMONTH($A2901,-1),$B:$B,$B2901)</f>
        <v>2744.5</v>
      </c>
      <c r="K2901" s="13">
        <v>0</v>
      </c>
      <c r="L2901" s="25">
        <v>0</v>
      </c>
      <c r="M2901" s="15">
        <v>0</v>
      </c>
      <c r="N2901" s="14">
        <v>0</v>
      </c>
      <c r="O2901" s="16">
        <v>0</v>
      </c>
      <c r="P2901" s="16">
        <v>0</v>
      </c>
      <c r="Q2901" s="16">
        <v>235</v>
      </c>
      <c r="R2901" s="16">
        <f>Q2901*16.876/100</f>
        <v>39.6586</v>
      </c>
      <c r="S2901" s="17">
        <f t="shared" si="315"/>
        <v>274.65859999999998</v>
      </c>
      <c r="T2901" s="16">
        <v>2500.4</v>
      </c>
      <c r="U2901" s="18">
        <f t="shared" si="316"/>
        <v>0</v>
      </c>
      <c r="V2901" s="18">
        <f t="shared" si="317"/>
        <v>0</v>
      </c>
      <c r="W2901" s="18">
        <f t="shared" si="318"/>
        <v>0</v>
      </c>
      <c r="X2901" s="27"/>
      <c r="Y2901" s="19">
        <f t="shared" si="319"/>
        <v>0</v>
      </c>
      <c r="Z2901" s="18">
        <f t="shared" si="320"/>
        <v>0</v>
      </c>
      <c r="AA2901" s="12">
        <v>23</v>
      </c>
      <c r="AB2901" s="12">
        <v>244.66</v>
      </c>
      <c r="AC2901" s="28">
        <f>+I2901+Y2901-Z2901</f>
        <v>3.79</v>
      </c>
      <c r="AD2901" s="20">
        <f t="shared" si="321"/>
        <v>0</v>
      </c>
      <c r="AE2901">
        <v>0</v>
      </c>
    </row>
    <row r="2902" spans="1:31" x14ac:dyDescent="0.25">
      <c r="A2902" s="9">
        <v>45169</v>
      </c>
      <c r="B2902" s="10" t="s">
        <v>131</v>
      </c>
      <c r="C2902" s="10" t="s">
        <v>28</v>
      </c>
      <c r="D2902" s="10" t="s">
        <v>29</v>
      </c>
      <c r="E2902" s="10" t="s">
        <v>30</v>
      </c>
      <c r="F2902" s="10"/>
      <c r="G2902" s="10">
        <v>0</v>
      </c>
      <c r="H2902" s="11">
        <f>SUMIFS(AA:AA,$A:$A,EOMONTH($A2902,-1),$B:$B,$B2902)</f>
        <v>76</v>
      </c>
      <c r="I2902" s="63">
        <f>ROUND(SUMIFS(AC:AC,$A:$A,EOMONTH($A2902,-1),$B:$B,$B2902),2)</f>
        <v>1.54</v>
      </c>
      <c r="J2902" s="11">
        <f>SUMIFS(AB:AB,$A:$A,EOMONTH($A2902,-1),$B:$B,$B2902)</f>
        <v>807.48</v>
      </c>
      <c r="K2902" s="13">
        <v>0</v>
      </c>
      <c r="L2902" s="25">
        <v>0</v>
      </c>
      <c r="M2902" s="15">
        <v>90</v>
      </c>
      <c r="N2902" s="14">
        <v>957.4</v>
      </c>
      <c r="O2902" s="16">
        <v>0</v>
      </c>
      <c r="P2902" s="16">
        <v>0</v>
      </c>
      <c r="Q2902" s="16">
        <v>162</v>
      </c>
      <c r="R2902" s="16">
        <f>Q2902*16.876/100</f>
        <v>27.339120000000001</v>
      </c>
      <c r="S2902" s="17">
        <f t="shared" si="315"/>
        <v>189.33912000000001</v>
      </c>
      <c r="T2902" s="16">
        <v>1722.06</v>
      </c>
      <c r="U2902" s="18">
        <f t="shared" si="316"/>
        <v>0</v>
      </c>
      <c r="V2902" s="18">
        <f t="shared" si="317"/>
        <v>0</v>
      </c>
      <c r="W2902" s="18">
        <f t="shared" si="318"/>
        <v>0</v>
      </c>
      <c r="X2902" s="27"/>
      <c r="Y2902" s="19">
        <f t="shared" si="319"/>
        <v>0</v>
      </c>
      <c r="Z2902" s="18">
        <f t="shared" si="320"/>
        <v>0</v>
      </c>
      <c r="AA2902" s="12">
        <v>4</v>
      </c>
      <c r="AB2902" s="12">
        <v>42.53</v>
      </c>
      <c r="AC2902" s="28">
        <f>+I2902+Y2902-Z2902</f>
        <v>1.54</v>
      </c>
      <c r="AD2902" s="20">
        <f t="shared" si="321"/>
        <v>0</v>
      </c>
      <c r="AE2902">
        <v>0</v>
      </c>
    </row>
    <row r="2903" spans="1:31" x14ac:dyDescent="0.25">
      <c r="A2903" s="9">
        <v>45169</v>
      </c>
      <c r="B2903" s="10" t="s">
        <v>132</v>
      </c>
      <c r="C2903" s="10" t="s">
        <v>28</v>
      </c>
      <c r="D2903" s="10" t="s">
        <v>29</v>
      </c>
      <c r="E2903" s="10" t="s">
        <v>30</v>
      </c>
      <c r="F2903" s="10"/>
      <c r="G2903" s="10">
        <v>0</v>
      </c>
      <c r="H2903" s="11">
        <f>SUMIFS(AA:AA,$A:$A,EOMONTH($A2903,-1),$B:$B,$B2903)</f>
        <v>920</v>
      </c>
      <c r="I2903" s="63">
        <f>ROUND(SUMIFS(AC:AC,$A:$A,EOMONTH($A2903,-1),$B:$B,$B2903),2)</f>
        <v>2.48</v>
      </c>
      <c r="J2903" s="11">
        <f>SUMIFS(AB:AB,$A:$A,EOMONTH($A2903,-1),$B:$B,$B2903)</f>
        <v>9949.2099999999991</v>
      </c>
      <c r="K2903" s="13">
        <v>0</v>
      </c>
      <c r="L2903" s="25">
        <v>0</v>
      </c>
      <c r="M2903" s="15">
        <v>0</v>
      </c>
      <c r="N2903" s="14">
        <v>0</v>
      </c>
      <c r="O2903" s="16">
        <v>0</v>
      </c>
      <c r="P2903" s="16">
        <v>0</v>
      </c>
      <c r="Q2903" s="16">
        <v>315</v>
      </c>
      <c r="R2903" s="16">
        <f>Q2903*16.876/100</f>
        <v>53.159400000000005</v>
      </c>
      <c r="S2903" s="17">
        <f t="shared" si="315"/>
        <v>368.15940000000001</v>
      </c>
      <c r="T2903" s="16">
        <v>3405.15</v>
      </c>
      <c r="U2903" s="18">
        <f t="shared" si="316"/>
        <v>0</v>
      </c>
      <c r="V2903" s="18">
        <f t="shared" si="317"/>
        <v>0</v>
      </c>
      <c r="W2903" s="18">
        <f t="shared" si="318"/>
        <v>0</v>
      </c>
      <c r="X2903" s="27"/>
      <c r="Y2903" s="19">
        <f t="shared" si="319"/>
        <v>0</v>
      </c>
      <c r="Z2903" s="18">
        <f t="shared" si="320"/>
        <v>0</v>
      </c>
      <c r="AA2903" s="12">
        <v>605</v>
      </c>
      <c r="AB2903" s="12">
        <v>6542.69</v>
      </c>
      <c r="AC2903" s="28">
        <f>+I2903+Y2903-Z2903</f>
        <v>2.48</v>
      </c>
      <c r="AD2903" s="20">
        <f t="shared" si="321"/>
        <v>0</v>
      </c>
      <c r="AE2903">
        <v>0</v>
      </c>
    </row>
    <row r="2904" spans="1:31" x14ac:dyDescent="0.25">
      <c r="A2904" s="59">
        <v>45169</v>
      </c>
      <c r="B2904" s="60" t="s">
        <v>806</v>
      </c>
      <c r="C2904" s="60" t="s">
        <v>711</v>
      </c>
      <c r="D2904" s="60" t="s">
        <v>29</v>
      </c>
      <c r="E2904" s="60" t="s">
        <v>539</v>
      </c>
      <c r="F2904" s="10"/>
      <c r="G2904" s="10"/>
      <c r="H2904" s="11"/>
      <c r="I2904" s="63">
        <f>ROUND(SUMIFS(AC:AC,$A:$A,EOMONTH($A2904,-1),$B:$B,$B2904),2)</f>
        <v>0</v>
      </c>
      <c r="J2904" s="11"/>
      <c r="K2904" s="13"/>
      <c r="L2904" s="25"/>
      <c r="M2904" s="15"/>
      <c r="N2904" s="14"/>
      <c r="O2904" s="16"/>
      <c r="P2904" s="16"/>
      <c r="Q2904" s="16"/>
      <c r="R2904" s="16"/>
      <c r="S2904" s="17">
        <f t="shared" si="315"/>
        <v>0</v>
      </c>
      <c r="T2904" s="16"/>
      <c r="U2904" s="18">
        <f t="shared" si="316"/>
        <v>0</v>
      </c>
      <c r="V2904" s="18">
        <f t="shared" si="317"/>
        <v>0</v>
      </c>
      <c r="W2904" s="18">
        <f t="shared" si="318"/>
        <v>0</v>
      </c>
      <c r="X2904" s="27"/>
      <c r="Y2904" s="19">
        <f t="shared" si="319"/>
        <v>0</v>
      </c>
      <c r="Z2904" s="18">
        <f t="shared" si="320"/>
        <v>0</v>
      </c>
      <c r="AA2904" s="12"/>
      <c r="AB2904" s="12"/>
      <c r="AC2904" s="28">
        <f>+I2904+Y2904-Z2904</f>
        <v>0</v>
      </c>
      <c r="AD2904" s="20">
        <f t="shared" si="321"/>
        <v>0</v>
      </c>
      <c r="AE2904">
        <v>0</v>
      </c>
    </row>
    <row r="2905" spans="1:31" x14ac:dyDescent="0.25">
      <c r="A2905" s="9">
        <v>45169</v>
      </c>
      <c r="B2905" s="10" t="s">
        <v>717</v>
      </c>
      <c r="C2905" s="10" t="s">
        <v>718</v>
      </c>
      <c r="D2905" s="10" t="s">
        <v>29</v>
      </c>
      <c r="E2905" s="10" t="s">
        <v>30</v>
      </c>
      <c r="F2905" s="10"/>
      <c r="G2905" s="10">
        <v>0</v>
      </c>
      <c r="H2905" s="11">
        <f>SUMIFS(AA:AA,$A:$A,EOMONTH($A2905,-1),$B:$B,$B2905)</f>
        <v>1</v>
      </c>
      <c r="I2905" s="63">
        <f>ROUND(SUMIFS(AC:AC,$A:$A,EOMONTH($A2905,-1),$B:$B,$B2905),2)</f>
        <v>0</v>
      </c>
      <c r="J2905" s="11">
        <f>SUMIFS(AB:AB,$A:$A,EOMONTH($A2905,-1),$B:$B,$B2905)</f>
        <v>2200000</v>
      </c>
      <c r="K2905" s="13">
        <v>0</v>
      </c>
      <c r="L2905" s="25">
        <v>0</v>
      </c>
      <c r="M2905" s="15">
        <v>0</v>
      </c>
      <c r="N2905" s="14">
        <v>0</v>
      </c>
      <c r="O2905" s="16">
        <v>0</v>
      </c>
      <c r="P2905" s="16">
        <v>0</v>
      </c>
      <c r="Q2905" s="16">
        <v>1</v>
      </c>
      <c r="R2905" s="16">
        <f>Q2905*16.876/100</f>
        <v>0.16876000000000002</v>
      </c>
      <c r="S2905" s="17">
        <f t="shared" si="315"/>
        <v>1.16876</v>
      </c>
      <c r="T2905" s="16">
        <v>2200000</v>
      </c>
      <c r="U2905" s="18">
        <f t="shared" si="316"/>
        <v>0</v>
      </c>
      <c r="V2905" s="18">
        <f t="shared" si="317"/>
        <v>0</v>
      </c>
      <c r="W2905" s="18">
        <f t="shared" si="318"/>
        <v>0</v>
      </c>
      <c r="X2905" s="27"/>
      <c r="Y2905" s="19">
        <f t="shared" si="319"/>
        <v>0</v>
      </c>
      <c r="Z2905" s="18">
        <f t="shared" si="320"/>
        <v>0</v>
      </c>
      <c r="AA2905" s="12">
        <v>0</v>
      </c>
      <c r="AB2905" s="12">
        <v>0</v>
      </c>
      <c r="AC2905" s="28">
        <f>+I2905+Y2905-Z2905</f>
        <v>0</v>
      </c>
      <c r="AD2905" s="20">
        <f t="shared" si="321"/>
        <v>0</v>
      </c>
      <c r="AE2905">
        <v>0</v>
      </c>
    </row>
    <row r="2906" spans="1:31" x14ac:dyDescent="0.25">
      <c r="A2906" s="9">
        <v>45169</v>
      </c>
      <c r="B2906" s="10" t="s">
        <v>133</v>
      </c>
      <c r="C2906" s="10" t="s">
        <v>62</v>
      </c>
      <c r="D2906" s="10" t="s">
        <v>40</v>
      </c>
      <c r="E2906" s="10" t="s">
        <v>30</v>
      </c>
      <c r="F2906" s="10">
        <v>100</v>
      </c>
      <c r="G2906" s="10">
        <v>109</v>
      </c>
      <c r="H2906" s="11">
        <f>SUMIFS(AA:AA,$A:$A,EOMONTH($A2906,-1),$B:$B,$B2906)</f>
        <v>91</v>
      </c>
      <c r="I2906" s="63">
        <f>ROUND(SUMIFS(AC:AC,$A:$A,EOMONTH($A2906,-1),$B:$B,$B2906),2)</f>
        <v>-11.22</v>
      </c>
      <c r="J2906" s="11">
        <f>SUMIFS(AB:AB,$A:$A,EOMONTH($A2906,-1),$B:$B,$B2906)</f>
        <v>2366</v>
      </c>
      <c r="K2906" s="13">
        <v>0</v>
      </c>
      <c r="L2906" s="25">
        <v>0</v>
      </c>
      <c r="M2906" s="15">
        <v>60</v>
      </c>
      <c r="N2906" s="14">
        <v>692.57</v>
      </c>
      <c r="O2906" s="16">
        <v>120</v>
      </c>
      <c r="P2906" s="16">
        <v>2296.3200000000002</v>
      </c>
      <c r="Q2906" s="16">
        <v>0</v>
      </c>
      <c r="R2906" s="16">
        <f>Q2906*16.876/100</f>
        <v>0</v>
      </c>
      <c r="S2906" s="17">
        <f t="shared" si="315"/>
        <v>0</v>
      </c>
      <c r="T2906" s="16">
        <v>0</v>
      </c>
      <c r="U2906" s="18">
        <f t="shared" si="316"/>
        <v>9.9190000000000005</v>
      </c>
      <c r="V2906" s="18">
        <f t="shared" si="317"/>
        <v>6</v>
      </c>
      <c r="W2906" s="18">
        <f t="shared" si="318"/>
        <v>1.0073400000000001</v>
      </c>
      <c r="X2906" s="27"/>
      <c r="Y2906" s="19">
        <f t="shared" si="319"/>
        <v>7.0073400000000001</v>
      </c>
      <c r="Z2906" s="18">
        <f t="shared" si="320"/>
        <v>13.08</v>
      </c>
      <c r="AA2906" s="12">
        <v>31</v>
      </c>
      <c r="AB2906" s="12">
        <v>510.5</v>
      </c>
      <c r="AC2906" s="28">
        <f>+I2906+Y2906-Z2906</f>
        <v>-17.292660000000001</v>
      </c>
      <c r="AD2906" s="20">
        <f t="shared" si="321"/>
        <v>20</v>
      </c>
      <c r="AE2906">
        <v>20</v>
      </c>
    </row>
    <row r="2907" spans="1:31" x14ac:dyDescent="0.25">
      <c r="A2907" s="9">
        <v>45169</v>
      </c>
      <c r="B2907" s="10" t="s">
        <v>134</v>
      </c>
      <c r="C2907" s="10" t="s">
        <v>62</v>
      </c>
      <c r="D2907" s="10" t="s">
        <v>40</v>
      </c>
      <c r="E2907" s="10" t="s">
        <v>30</v>
      </c>
      <c r="F2907" s="10">
        <v>100</v>
      </c>
      <c r="G2907" s="10">
        <v>109</v>
      </c>
      <c r="H2907" s="11">
        <f>SUMIFS(AA:AA,$A:$A,EOMONTH($A2907,-1),$B:$B,$B2907)</f>
        <v>179</v>
      </c>
      <c r="I2907" s="63">
        <f>ROUND(SUMIFS(AC:AC,$A:$A,EOMONTH($A2907,-1),$B:$B,$B2907),2)</f>
        <v>-3.41</v>
      </c>
      <c r="J2907" s="11">
        <f>SUMIFS(AB:AB,$A:$A,EOMONTH($A2907,-1),$B:$B,$B2907)</f>
        <v>4654</v>
      </c>
      <c r="K2907" s="13">
        <v>0</v>
      </c>
      <c r="L2907" s="25">
        <v>0</v>
      </c>
      <c r="M2907" s="15">
        <v>0</v>
      </c>
      <c r="N2907" s="14">
        <v>0</v>
      </c>
      <c r="O2907" s="16">
        <v>24</v>
      </c>
      <c r="P2907" s="16">
        <v>455.52</v>
      </c>
      <c r="Q2907" s="16">
        <v>0</v>
      </c>
      <c r="R2907" s="16">
        <f>Q2907*16.876/100</f>
        <v>0</v>
      </c>
      <c r="S2907" s="17">
        <f t="shared" si="315"/>
        <v>0</v>
      </c>
      <c r="T2907" s="16">
        <v>0</v>
      </c>
      <c r="U2907" s="18">
        <f t="shared" si="316"/>
        <v>19.510999999999999</v>
      </c>
      <c r="V2907" s="18">
        <f t="shared" si="317"/>
        <v>0</v>
      </c>
      <c r="W2907" s="18">
        <f t="shared" si="318"/>
        <v>0</v>
      </c>
      <c r="X2907" s="27"/>
      <c r="Y2907" s="19">
        <f t="shared" si="319"/>
        <v>0</v>
      </c>
      <c r="Z2907" s="18">
        <f t="shared" si="320"/>
        <v>2.6160000000000001</v>
      </c>
      <c r="AA2907" s="12">
        <v>155</v>
      </c>
      <c r="AB2907" s="12">
        <v>4030</v>
      </c>
      <c r="AC2907" s="28">
        <f>+I2907+Y2907-Z2907</f>
        <v>-6.0259999999999998</v>
      </c>
      <c r="AD2907" s="20">
        <f t="shared" si="321"/>
        <v>10</v>
      </c>
      <c r="AE2907">
        <v>10</v>
      </c>
    </row>
    <row r="2908" spans="1:31" x14ac:dyDescent="0.25">
      <c r="A2908" s="59">
        <v>45169</v>
      </c>
      <c r="B2908" s="60" t="s">
        <v>800</v>
      </c>
      <c r="C2908" s="60" t="s">
        <v>62</v>
      </c>
      <c r="D2908" s="60" t="s">
        <v>40</v>
      </c>
      <c r="E2908" s="60" t="s">
        <v>30</v>
      </c>
      <c r="F2908" s="10"/>
      <c r="G2908" s="10"/>
      <c r="H2908" s="11"/>
      <c r="I2908" s="63">
        <f>ROUND(SUMIFS(AC:AC,$A:$A,EOMONTH($A2908,-1),$B:$B,$B2908),2)</f>
        <v>0</v>
      </c>
      <c r="J2908" s="11"/>
      <c r="K2908" s="13"/>
      <c r="L2908" s="25"/>
      <c r="M2908" s="15"/>
      <c r="N2908" s="14"/>
      <c r="O2908" s="16"/>
      <c r="P2908" s="16"/>
      <c r="Q2908" s="16"/>
      <c r="R2908" s="16"/>
      <c r="S2908" s="17">
        <f t="shared" si="315"/>
        <v>0</v>
      </c>
      <c r="T2908" s="16"/>
      <c r="U2908" s="18">
        <f t="shared" si="316"/>
        <v>0</v>
      </c>
      <c r="V2908" s="18">
        <f t="shared" si="317"/>
        <v>0</v>
      </c>
      <c r="W2908" s="18">
        <f t="shared" si="318"/>
        <v>0</v>
      </c>
      <c r="X2908" s="27"/>
      <c r="Y2908" s="19">
        <f t="shared" si="319"/>
        <v>0</v>
      </c>
      <c r="Z2908" s="18">
        <f t="shared" si="320"/>
        <v>0</v>
      </c>
      <c r="AA2908" s="12"/>
      <c r="AB2908" s="12"/>
      <c r="AC2908" s="28">
        <f>+I2908+Y2908-Z2908</f>
        <v>0</v>
      </c>
      <c r="AD2908" s="20">
        <f t="shared" si="321"/>
        <v>0</v>
      </c>
      <c r="AE2908">
        <v>0</v>
      </c>
    </row>
    <row r="2909" spans="1:31" x14ac:dyDescent="0.25">
      <c r="A2909" s="9">
        <v>45169</v>
      </c>
      <c r="B2909" s="10" t="s">
        <v>135</v>
      </c>
      <c r="C2909" s="10" t="s">
        <v>62</v>
      </c>
      <c r="D2909" s="10" t="s">
        <v>40</v>
      </c>
      <c r="E2909" s="10" t="s">
        <v>30</v>
      </c>
      <c r="F2909" s="10">
        <v>100</v>
      </c>
      <c r="G2909" s="10">
        <v>109</v>
      </c>
      <c r="H2909" s="11">
        <f>SUMIFS(AA:AA,$A:$A,EOMONTH($A2909,-1),$B:$B,$B2909)</f>
        <v>58</v>
      </c>
      <c r="I2909" s="63">
        <f>ROUND(SUMIFS(AC:AC,$A:$A,EOMONTH($A2909,-1),$B:$B,$B2909),2)</f>
        <v>-12.39</v>
      </c>
      <c r="J2909" s="11">
        <f>SUMIFS(AB:AB,$A:$A,EOMONTH($A2909,-1),$B:$B,$B2909)</f>
        <v>1508</v>
      </c>
      <c r="K2909" s="13">
        <v>0</v>
      </c>
      <c r="L2909" s="25">
        <v>0</v>
      </c>
      <c r="M2909" s="15">
        <v>91</v>
      </c>
      <c r="N2909" s="14">
        <v>273</v>
      </c>
      <c r="O2909" s="16">
        <v>115</v>
      </c>
      <c r="P2909" s="16">
        <v>2230.02</v>
      </c>
      <c r="Q2909" s="16">
        <v>0</v>
      </c>
      <c r="R2909" s="16">
        <f>Q2909*16.876/100</f>
        <v>0</v>
      </c>
      <c r="S2909" s="17">
        <f t="shared" si="315"/>
        <v>0</v>
      </c>
      <c r="T2909" s="16">
        <v>0</v>
      </c>
      <c r="U2909" s="18">
        <f t="shared" si="316"/>
        <v>6.3220000000000001</v>
      </c>
      <c r="V2909" s="18">
        <f t="shared" si="317"/>
        <v>9.1</v>
      </c>
      <c r="W2909" s="18">
        <f t="shared" si="318"/>
        <v>1.5277989999999999</v>
      </c>
      <c r="X2909" s="27"/>
      <c r="Y2909" s="19">
        <f t="shared" si="319"/>
        <v>10.627799</v>
      </c>
      <c r="Z2909" s="18">
        <f t="shared" si="320"/>
        <v>12.535</v>
      </c>
      <c r="AA2909" s="12">
        <v>34</v>
      </c>
      <c r="AB2909" s="12">
        <v>-851.5</v>
      </c>
      <c r="AC2909" s="28">
        <f>+I2909+Y2909-Z2909</f>
        <v>-14.297201000000001</v>
      </c>
      <c r="AD2909" s="20">
        <f t="shared" si="321"/>
        <v>20</v>
      </c>
      <c r="AE2909">
        <v>20</v>
      </c>
    </row>
    <row r="2910" spans="1:31" x14ac:dyDescent="0.25">
      <c r="A2910" s="9">
        <v>45169</v>
      </c>
      <c r="B2910" s="10" t="s">
        <v>136</v>
      </c>
      <c r="C2910" s="10" t="s">
        <v>62</v>
      </c>
      <c r="D2910" s="10" t="s">
        <v>40</v>
      </c>
      <c r="E2910" s="10" t="s">
        <v>30</v>
      </c>
      <c r="F2910" s="10">
        <v>100</v>
      </c>
      <c r="G2910" s="10">
        <v>109</v>
      </c>
      <c r="H2910" s="11">
        <f>SUMIFS(AA:AA,$A:$A,EOMONTH($A2910,-1),$B:$B,$B2910)</f>
        <v>152</v>
      </c>
      <c r="I2910" s="63">
        <f>ROUND(SUMIFS(AC:AC,$A:$A,EOMONTH($A2910,-1),$B:$B,$B2910),2)</f>
        <v>-5.4</v>
      </c>
      <c r="J2910" s="11">
        <f>SUMIFS(AB:AB,$A:$A,EOMONTH($A2910,-1),$B:$B,$B2910)</f>
        <v>3952</v>
      </c>
      <c r="K2910" s="13">
        <v>0</v>
      </c>
      <c r="L2910" s="25">
        <v>0</v>
      </c>
      <c r="M2910" s="15">
        <v>0</v>
      </c>
      <c r="N2910" s="14">
        <v>0</v>
      </c>
      <c r="O2910" s="16">
        <v>60</v>
      </c>
      <c r="P2910" s="16">
        <v>1157.52</v>
      </c>
      <c r="Q2910" s="16">
        <v>0</v>
      </c>
      <c r="R2910" s="16">
        <f>Q2910*16.876/100</f>
        <v>0</v>
      </c>
      <c r="S2910" s="17">
        <f t="shared" si="315"/>
        <v>0</v>
      </c>
      <c r="T2910" s="16">
        <v>0</v>
      </c>
      <c r="U2910" s="18">
        <f t="shared" si="316"/>
        <v>16.568000000000001</v>
      </c>
      <c r="V2910" s="18">
        <f t="shared" si="317"/>
        <v>0</v>
      </c>
      <c r="W2910" s="18">
        <f t="shared" si="318"/>
        <v>0</v>
      </c>
      <c r="X2910" s="27"/>
      <c r="Y2910" s="19">
        <f t="shared" si="319"/>
        <v>0</v>
      </c>
      <c r="Z2910" s="18">
        <f t="shared" si="320"/>
        <v>6.54</v>
      </c>
      <c r="AA2910" s="12">
        <v>92</v>
      </c>
      <c r="AB2910" s="12">
        <v>2392</v>
      </c>
      <c r="AC2910" s="28">
        <f>+I2910+Y2910-Z2910</f>
        <v>-11.940000000000001</v>
      </c>
      <c r="AD2910" s="20">
        <f t="shared" si="321"/>
        <v>20</v>
      </c>
      <c r="AE2910">
        <v>20</v>
      </c>
    </row>
    <row r="2911" spans="1:31" x14ac:dyDescent="0.25">
      <c r="A2911" s="9">
        <v>45169</v>
      </c>
      <c r="B2911" s="10" t="s">
        <v>137</v>
      </c>
      <c r="C2911" s="10" t="s">
        <v>62</v>
      </c>
      <c r="D2911" s="10" t="s">
        <v>40</v>
      </c>
      <c r="E2911" s="10" t="s">
        <v>30</v>
      </c>
      <c r="F2911" s="10">
        <v>100</v>
      </c>
      <c r="G2911" s="10">
        <v>109</v>
      </c>
      <c r="H2911" s="11">
        <f>SUMIFS(AA:AA,$A:$A,EOMONTH($A2911,-1),$B:$B,$B2911)</f>
        <v>11</v>
      </c>
      <c r="I2911" s="63">
        <f>ROUND(SUMIFS(AC:AC,$A:$A,EOMONTH($A2911,-1),$B:$B,$B2911),2)</f>
        <v>-11.96</v>
      </c>
      <c r="J2911" s="11">
        <f>SUMIFS(AB:AB,$A:$A,EOMONTH($A2911,-1),$B:$B,$B2911)</f>
        <v>286</v>
      </c>
      <c r="K2911" s="13">
        <v>0</v>
      </c>
      <c r="L2911" s="25">
        <v>0</v>
      </c>
      <c r="M2911" s="15">
        <v>0</v>
      </c>
      <c r="N2911" s="14">
        <v>0</v>
      </c>
      <c r="O2911" s="16">
        <v>0</v>
      </c>
      <c r="P2911" s="16">
        <v>0</v>
      </c>
      <c r="Q2911" s="16">
        <v>0</v>
      </c>
      <c r="R2911" s="16">
        <f>Q2911*16.876/100</f>
        <v>0</v>
      </c>
      <c r="S2911" s="17">
        <f t="shared" si="315"/>
        <v>0</v>
      </c>
      <c r="T2911" s="16">
        <v>0</v>
      </c>
      <c r="U2911" s="18">
        <f t="shared" si="316"/>
        <v>1.1990000000000001</v>
      </c>
      <c r="V2911" s="18">
        <f t="shared" si="317"/>
        <v>0</v>
      </c>
      <c r="W2911" s="18">
        <f t="shared" si="318"/>
        <v>0</v>
      </c>
      <c r="X2911" s="27"/>
      <c r="Y2911" s="19">
        <f t="shared" si="319"/>
        <v>0</v>
      </c>
      <c r="Z2911" s="18">
        <f t="shared" si="320"/>
        <v>0</v>
      </c>
      <c r="AA2911" s="12">
        <v>11</v>
      </c>
      <c r="AB2911" s="12">
        <v>286</v>
      </c>
      <c r="AC2911" s="28">
        <f>+I2911+Y2911-Z2911</f>
        <v>-11.96</v>
      </c>
      <c r="AD2911" s="20">
        <f t="shared" si="321"/>
        <v>20</v>
      </c>
      <c r="AE2911">
        <v>20</v>
      </c>
    </row>
    <row r="2912" spans="1:31" x14ac:dyDescent="0.25">
      <c r="A2912" s="9">
        <v>45169</v>
      </c>
      <c r="B2912" s="10" t="s">
        <v>138</v>
      </c>
      <c r="C2912" s="10" t="s">
        <v>62</v>
      </c>
      <c r="D2912" s="10" t="s">
        <v>40</v>
      </c>
      <c r="E2912" s="10" t="s">
        <v>30</v>
      </c>
      <c r="F2912" s="10">
        <v>100</v>
      </c>
      <c r="G2912" s="10">
        <v>109</v>
      </c>
      <c r="H2912" s="11">
        <f>SUMIFS(AA:AA,$A:$A,EOMONTH($A2912,-1),$B:$B,$B2912)</f>
        <v>494</v>
      </c>
      <c r="I2912" s="63">
        <f>ROUND(SUMIFS(AC:AC,$A:$A,EOMONTH($A2912,-1),$B:$B,$B2912),2)</f>
        <v>10.81</v>
      </c>
      <c r="J2912" s="11">
        <f>SUMIFS(AB:AB,$A:$A,EOMONTH($A2912,-1),$B:$B,$B2912)</f>
        <v>12844</v>
      </c>
      <c r="K2912" s="13">
        <v>0</v>
      </c>
      <c r="L2912" s="25">
        <v>0</v>
      </c>
      <c r="M2912" s="15">
        <v>0</v>
      </c>
      <c r="N2912" s="14">
        <v>0</v>
      </c>
      <c r="O2912" s="16">
        <v>144</v>
      </c>
      <c r="P2912" s="16">
        <v>2733.12</v>
      </c>
      <c r="Q2912" s="16">
        <v>0</v>
      </c>
      <c r="R2912" s="16">
        <f>Q2912*16.876/100</f>
        <v>0</v>
      </c>
      <c r="S2912" s="17">
        <f t="shared" si="315"/>
        <v>0</v>
      </c>
      <c r="T2912" s="16">
        <v>0</v>
      </c>
      <c r="U2912" s="18">
        <f t="shared" si="316"/>
        <v>53.845999999999997</v>
      </c>
      <c r="V2912" s="18">
        <f t="shared" si="317"/>
        <v>0</v>
      </c>
      <c r="W2912" s="18">
        <f t="shared" si="318"/>
        <v>0</v>
      </c>
      <c r="X2912" s="27"/>
      <c r="Y2912" s="19">
        <f t="shared" si="319"/>
        <v>0</v>
      </c>
      <c r="Z2912" s="18">
        <f t="shared" si="320"/>
        <v>15.696</v>
      </c>
      <c r="AA2912" s="12">
        <v>350</v>
      </c>
      <c r="AB2912" s="12">
        <v>9100</v>
      </c>
      <c r="AC2912" s="28">
        <f>+I2912+Y2912-Z2912</f>
        <v>-4.8859999999999992</v>
      </c>
      <c r="AD2912" s="20">
        <f t="shared" si="321"/>
        <v>10</v>
      </c>
      <c r="AE2912">
        <v>10</v>
      </c>
    </row>
    <row r="2913" spans="1:31" x14ac:dyDescent="0.25">
      <c r="A2913" s="9">
        <v>45169</v>
      </c>
      <c r="B2913" s="10" t="s">
        <v>139</v>
      </c>
      <c r="C2913" s="10" t="s">
        <v>62</v>
      </c>
      <c r="D2913" s="10" t="s">
        <v>40</v>
      </c>
      <c r="E2913" s="10" t="s">
        <v>30</v>
      </c>
      <c r="F2913" s="10">
        <v>100</v>
      </c>
      <c r="G2913" s="10">
        <v>109</v>
      </c>
      <c r="H2913" s="11">
        <f>SUMIFS(AA:AA,$A:$A,EOMONTH($A2913,-1),$B:$B,$B2913)</f>
        <v>43</v>
      </c>
      <c r="I2913" s="63">
        <f>ROUND(SUMIFS(AC:AC,$A:$A,EOMONTH($A2913,-1),$B:$B,$B2913),2)</f>
        <v>-14.28</v>
      </c>
      <c r="J2913" s="11">
        <f>SUMIFS(AB:AB,$A:$A,EOMONTH($A2913,-1),$B:$B,$B2913)</f>
        <v>1118</v>
      </c>
      <c r="K2913" s="13">
        <v>0</v>
      </c>
      <c r="L2913" s="25">
        <v>0</v>
      </c>
      <c r="M2913" s="15">
        <v>46</v>
      </c>
      <c r="N2913" s="14">
        <v>343.74</v>
      </c>
      <c r="O2913" s="16">
        <v>89</v>
      </c>
      <c r="P2913" s="16">
        <v>1723.02</v>
      </c>
      <c r="Q2913" s="16">
        <v>0</v>
      </c>
      <c r="R2913" s="16">
        <f>Q2913*16.876/100</f>
        <v>0</v>
      </c>
      <c r="S2913" s="17">
        <f t="shared" si="315"/>
        <v>0</v>
      </c>
      <c r="T2913" s="16">
        <v>0</v>
      </c>
      <c r="U2913" s="18">
        <f t="shared" si="316"/>
        <v>4.6870000000000003</v>
      </c>
      <c r="V2913" s="18">
        <f t="shared" si="317"/>
        <v>4.5999999999999996</v>
      </c>
      <c r="W2913" s="18">
        <f t="shared" si="318"/>
        <v>0.77229400000000004</v>
      </c>
      <c r="X2913" s="27"/>
      <c r="Y2913" s="19">
        <f t="shared" si="319"/>
        <v>5.3722940000000001</v>
      </c>
      <c r="Z2913" s="18">
        <f t="shared" si="320"/>
        <v>9.7010000000000005</v>
      </c>
      <c r="AA2913" s="12">
        <v>0</v>
      </c>
      <c r="AB2913" s="12">
        <v>0</v>
      </c>
      <c r="AC2913" s="28">
        <f>+I2913+Y2913-Z2913</f>
        <v>-18.608705999999998</v>
      </c>
      <c r="AD2913" s="20">
        <f t="shared" si="321"/>
        <v>20</v>
      </c>
      <c r="AE2913">
        <v>20</v>
      </c>
    </row>
    <row r="2914" spans="1:31" x14ac:dyDescent="0.25">
      <c r="A2914" s="9">
        <v>45169</v>
      </c>
      <c r="B2914" s="10" t="s">
        <v>140</v>
      </c>
      <c r="C2914" s="10" t="s">
        <v>62</v>
      </c>
      <c r="D2914" s="10" t="s">
        <v>40</v>
      </c>
      <c r="E2914" s="10" t="s">
        <v>30</v>
      </c>
      <c r="F2914" s="10">
        <v>100</v>
      </c>
      <c r="G2914" s="10">
        <v>109</v>
      </c>
      <c r="H2914" s="11">
        <f>SUMIFS(AA:AA,$A:$A,EOMONTH($A2914,-1),$B:$B,$B2914)</f>
        <v>60</v>
      </c>
      <c r="I2914" s="63">
        <f>ROUND(SUMIFS(AC:AC,$A:$A,EOMONTH($A2914,-1),$B:$B,$B2914),2)</f>
        <v>2.71</v>
      </c>
      <c r="J2914" s="11">
        <f>SUMIFS(AB:AB,$A:$A,EOMONTH($A2914,-1),$B:$B,$B2914)</f>
        <v>1620</v>
      </c>
      <c r="K2914" s="13">
        <v>0</v>
      </c>
      <c r="L2914" s="25">
        <v>0</v>
      </c>
      <c r="M2914" s="15">
        <v>0</v>
      </c>
      <c r="N2914" s="14">
        <v>0</v>
      </c>
      <c r="O2914" s="16">
        <v>0</v>
      </c>
      <c r="P2914" s="16">
        <v>0</v>
      </c>
      <c r="Q2914" s="16">
        <v>0</v>
      </c>
      <c r="R2914" s="16">
        <f>Q2914*16.876/100</f>
        <v>0</v>
      </c>
      <c r="S2914" s="17">
        <f t="shared" si="315"/>
        <v>0</v>
      </c>
      <c r="T2914" s="16">
        <v>0</v>
      </c>
      <c r="U2914" s="18">
        <f t="shared" si="316"/>
        <v>6.54</v>
      </c>
      <c r="V2914" s="18">
        <f t="shared" si="317"/>
        <v>0</v>
      </c>
      <c r="W2914" s="18">
        <f t="shared" si="318"/>
        <v>0</v>
      </c>
      <c r="X2914" s="27"/>
      <c r="Y2914" s="19">
        <f t="shared" si="319"/>
        <v>0</v>
      </c>
      <c r="Z2914" s="18">
        <f t="shared" si="320"/>
        <v>0</v>
      </c>
      <c r="AA2914" s="12">
        <v>60</v>
      </c>
      <c r="AB2914" s="12">
        <v>1620</v>
      </c>
      <c r="AC2914" s="28">
        <f>+I2914+Y2914-Z2914</f>
        <v>2.71</v>
      </c>
      <c r="AD2914" s="20">
        <f t="shared" si="321"/>
        <v>0</v>
      </c>
      <c r="AE2914">
        <v>0</v>
      </c>
    </row>
    <row r="2915" spans="1:31" x14ac:dyDescent="0.25">
      <c r="A2915" s="9">
        <v>45169</v>
      </c>
      <c r="B2915" s="10" t="s">
        <v>141</v>
      </c>
      <c r="C2915" s="10" t="s">
        <v>62</v>
      </c>
      <c r="D2915" s="10" t="s">
        <v>40</v>
      </c>
      <c r="E2915" s="10" t="s">
        <v>30</v>
      </c>
      <c r="F2915" s="10">
        <v>160</v>
      </c>
      <c r="G2915" s="10">
        <v>174</v>
      </c>
      <c r="H2915" s="11">
        <f>SUMIFS(AA:AA,$A:$A,EOMONTH($A2915,-1),$B:$B,$B2915)</f>
        <v>-48</v>
      </c>
      <c r="I2915" s="63">
        <f>ROUND(SUMIFS(AC:AC,$A:$A,EOMONTH($A2915,-1),$B:$B,$B2915),2)</f>
        <v>0</v>
      </c>
      <c r="J2915" s="11">
        <f>SUMIFS(AB:AB,$A:$A,EOMONTH($A2915,-1),$B:$B,$B2915)</f>
        <v>-1767.84</v>
      </c>
      <c r="K2915" s="13">
        <v>0</v>
      </c>
      <c r="L2915" s="25">
        <v>0</v>
      </c>
      <c r="M2915" s="15">
        <v>638</v>
      </c>
      <c r="N2915" s="14">
        <v>20100.86</v>
      </c>
      <c r="O2915" s="16">
        <v>288</v>
      </c>
      <c r="P2915" s="16">
        <v>9072</v>
      </c>
      <c r="Q2915" s="16">
        <v>0</v>
      </c>
      <c r="R2915" s="16">
        <f>Q2915*16.876/100</f>
        <v>0</v>
      </c>
      <c r="S2915" s="17">
        <f t="shared" si="315"/>
        <v>0</v>
      </c>
      <c r="T2915" s="16">
        <v>0</v>
      </c>
      <c r="U2915" s="18">
        <f t="shared" si="316"/>
        <v>-8.3520000000000003</v>
      </c>
      <c r="V2915" s="18">
        <f t="shared" si="317"/>
        <v>102.08</v>
      </c>
      <c r="W2915" s="18">
        <f t="shared" si="318"/>
        <v>17.138211200000001</v>
      </c>
      <c r="X2915" s="27"/>
      <c r="Y2915" s="19">
        <f t="shared" si="319"/>
        <v>119.2182112</v>
      </c>
      <c r="Z2915" s="18">
        <f t="shared" si="320"/>
        <v>50.112000000000002</v>
      </c>
      <c r="AA2915" s="12">
        <v>302</v>
      </c>
      <c r="AB2915" s="12">
        <v>7672.93</v>
      </c>
      <c r="AC2915" s="28">
        <f>+I2915+Y2915-Z2915</f>
        <v>69.10621119999999</v>
      </c>
      <c r="AD2915" s="20">
        <f t="shared" si="321"/>
        <v>0</v>
      </c>
      <c r="AE2915">
        <v>0</v>
      </c>
    </row>
    <row r="2916" spans="1:31" x14ac:dyDescent="0.25">
      <c r="A2916" s="9">
        <v>45169</v>
      </c>
      <c r="B2916" s="10" t="s">
        <v>142</v>
      </c>
      <c r="C2916" s="10" t="s">
        <v>62</v>
      </c>
      <c r="D2916" s="10" t="s">
        <v>40</v>
      </c>
      <c r="E2916" s="10" t="s">
        <v>30</v>
      </c>
      <c r="F2916" s="10">
        <v>160</v>
      </c>
      <c r="G2916" s="10">
        <v>174</v>
      </c>
      <c r="H2916" s="11">
        <f>SUMIFS(AA:AA,$A:$A,EOMONTH($A2916,-1),$B:$B,$B2916)</f>
        <v>393</v>
      </c>
      <c r="I2916" s="63">
        <f>ROUND(SUMIFS(AC:AC,$A:$A,EOMONTH($A2916,-1),$B:$B,$B2916),2)</f>
        <v>36.340000000000003</v>
      </c>
      <c r="J2916" s="11">
        <f>SUMIFS(AB:AB,$A:$A,EOMONTH($A2916,-1),$B:$B,$B2916)</f>
        <v>7279.85</v>
      </c>
      <c r="K2916" s="13">
        <v>0</v>
      </c>
      <c r="L2916" s="25">
        <v>0</v>
      </c>
      <c r="M2916" s="15">
        <v>0</v>
      </c>
      <c r="N2916" s="14">
        <v>0</v>
      </c>
      <c r="O2916" s="21">
        <v>48</v>
      </c>
      <c r="P2916" s="16">
        <v>1526.88</v>
      </c>
      <c r="Q2916" s="21">
        <v>56</v>
      </c>
      <c r="R2916" s="16">
        <f>Q2916*16.876/100</f>
        <v>9.4505600000000012</v>
      </c>
      <c r="S2916" s="17">
        <f t="shared" si="315"/>
        <v>65.450559999999996</v>
      </c>
      <c r="T2916" s="16">
        <v>999.04</v>
      </c>
      <c r="U2916" s="18">
        <f t="shared" si="316"/>
        <v>68.382000000000005</v>
      </c>
      <c r="V2916" s="18">
        <f t="shared" si="317"/>
        <v>0</v>
      </c>
      <c r="W2916" s="18">
        <f t="shared" si="318"/>
        <v>0</v>
      </c>
      <c r="X2916" s="27"/>
      <c r="Y2916" s="19">
        <f t="shared" si="319"/>
        <v>0</v>
      </c>
      <c r="Z2916" s="18">
        <f t="shared" si="320"/>
        <v>8.3520000000000003</v>
      </c>
      <c r="AA2916" s="12">
        <v>289</v>
      </c>
      <c r="AB2916" s="12">
        <v>5424.2</v>
      </c>
      <c r="AC2916" s="28">
        <f>+I2916+Y2916-Z2916</f>
        <v>27.988000000000003</v>
      </c>
      <c r="AD2916" s="20">
        <f t="shared" si="321"/>
        <v>0</v>
      </c>
      <c r="AE2916">
        <v>0</v>
      </c>
    </row>
    <row r="2917" spans="1:31" x14ac:dyDescent="0.25">
      <c r="A2917" s="9">
        <v>45169</v>
      </c>
      <c r="B2917" s="10" t="s">
        <v>143</v>
      </c>
      <c r="C2917" s="10" t="s">
        <v>62</v>
      </c>
      <c r="D2917" s="10" t="s">
        <v>40</v>
      </c>
      <c r="E2917" s="10" t="s">
        <v>30</v>
      </c>
      <c r="F2917" s="10">
        <v>160</v>
      </c>
      <c r="G2917" s="10">
        <v>174</v>
      </c>
      <c r="H2917" s="11">
        <f>SUMIFS(AA:AA,$A:$A,EOMONTH($A2917,-1),$B:$B,$B2917)</f>
        <v>1088</v>
      </c>
      <c r="I2917" s="63">
        <f>ROUND(SUMIFS(AC:AC,$A:$A,EOMONTH($A2917,-1),$B:$B,$B2917),2)</f>
        <v>16.649999999999999</v>
      </c>
      <c r="J2917" s="11">
        <f>SUMIFS(AB:AB,$A:$A,EOMONTH($A2917,-1),$B:$B,$B2917)</f>
        <v>47872</v>
      </c>
      <c r="K2917" s="13">
        <v>0</v>
      </c>
      <c r="L2917" s="25">
        <v>0</v>
      </c>
      <c r="M2917" s="15">
        <v>0</v>
      </c>
      <c r="N2917" s="14">
        <v>0</v>
      </c>
      <c r="O2917" s="21">
        <v>36</v>
      </c>
      <c r="P2917" s="16">
        <v>1141.44</v>
      </c>
      <c r="Q2917" s="21">
        <v>56</v>
      </c>
      <c r="R2917" s="16">
        <f>Q2917*16.876/100</f>
        <v>9.4505600000000012</v>
      </c>
      <c r="S2917" s="17">
        <f t="shared" si="315"/>
        <v>65.450559999999996</v>
      </c>
      <c r="T2917" s="16">
        <v>2464</v>
      </c>
      <c r="U2917" s="18">
        <f t="shared" si="316"/>
        <v>189.31200000000001</v>
      </c>
      <c r="V2917" s="18">
        <f t="shared" si="317"/>
        <v>0</v>
      </c>
      <c r="W2917" s="18">
        <f t="shared" si="318"/>
        <v>0</v>
      </c>
      <c r="X2917" s="27"/>
      <c r="Y2917" s="19">
        <f t="shared" si="319"/>
        <v>0</v>
      </c>
      <c r="Z2917" s="18">
        <f t="shared" si="320"/>
        <v>6.2640000000000002</v>
      </c>
      <c r="AA2917" s="12">
        <v>996</v>
      </c>
      <c r="AB2917" s="12">
        <v>43824</v>
      </c>
      <c r="AC2917" s="28">
        <f>+I2917+Y2917-Z2917</f>
        <v>10.385999999999999</v>
      </c>
      <c r="AD2917" s="20">
        <f t="shared" si="321"/>
        <v>0</v>
      </c>
      <c r="AE2917">
        <v>0</v>
      </c>
    </row>
    <row r="2918" spans="1:31" x14ac:dyDescent="0.25">
      <c r="A2918" s="9">
        <v>45169</v>
      </c>
      <c r="B2918" s="10" t="s">
        <v>775</v>
      </c>
      <c r="C2918" s="10" t="s">
        <v>62</v>
      </c>
      <c r="D2918" s="10" t="s">
        <v>40</v>
      </c>
      <c r="E2918" s="10" t="s">
        <v>30</v>
      </c>
      <c r="F2918" s="10">
        <v>160</v>
      </c>
      <c r="G2918" s="10">
        <v>174</v>
      </c>
      <c r="H2918" s="11">
        <f>SUMIFS(AA:AA,$A:$A,EOMONTH($A2918,-1),$B:$B,$B2918)</f>
        <v>268</v>
      </c>
      <c r="I2918" s="63">
        <f>ROUND(SUMIFS(AC:AC,$A:$A,EOMONTH($A2918,-1),$B:$B,$B2918),2)</f>
        <v>50.08</v>
      </c>
      <c r="J2918" s="11">
        <f>SUMIFS(AB:AB,$A:$A,EOMONTH($A2918,-1),$B:$B,$B2918)</f>
        <v>4806.38</v>
      </c>
      <c r="K2918" s="13">
        <v>0</v>
      </c>
      <c r="L2918" s="25">
        <v>0</v>
      </c>
      <c r="M2918" s="15">
        <v>0</v>
      </c>
      <c r="N2918" s="14">
        <v>0</v>
      </c>
      <c r="O2918" s="16">
        <v>48</v>
      </c>
      <c r="P2918" s="16">
        <v>1526.88</v>
      </c>
      <c r="Q2918" s="16">
        <v>0</v>
      </c>
      <c r="R2918" s="16">
        <f>Q2918*16.876/100</f>
        <v>0</v>
      </c>
      <c r="S2918" s="17">
        <f t="shared" si="315"/>
        <v>0</v>
      </c>
      <c r="T2918" s="16">
        <v>0</v>
      </c>
      <c r="U2918" s="18">
        <f t="shared" si="316"/>
        <v>46.631999999999998</v>
      </c>
      <c r="V2918" s="18">
        <f t="shared" si="317"/>
        <v>0</v>
      </c>
      <c r="W2918" s="18">
        <f t="shared" si="318"/>
        <v>0</v>
      </c>
      <c r="X2918" s="27"/>
      <c r="Y2918" s="19">
        <f t="shared" si="319"/>
        <v>0</v>
      </c>
      <c r="Z2918" s="18">
        <f t="shared" si="320"/>
        <v>8.3520000000000003</v>
      </c>
      <c r="AA2918" s="12">
        <v>220</v>
      </c>
      <c r="AB2918" s="12">
        <v>3945.54</v>
      </c>
      <c r="AC2918" s="28">
        <f>+I2918+Y2918-Z2918</f>
        <v>41.727999999999994</v>
      </c>
      <c r="AD2918" s="20">
        <f t="shared" si="321"/>
        <v>0</v>
      </c>
      <c r="AE2918">
        <v>0</v>
      </c>
    </row>
    <row r="2919" spans="1:31" x14ac:dyDescent="0.25">
      <c r="A2919" s="9">
        <v>45169</v>
      </c>
      <c r="B2919" s="10" t="s">
        <v>144</v>
      </c>
      <c r="C2919" s="10" t="s">
        <v>62</v>
      </c>
      <c r="D2919" s="10" t="s">
        <v>40</v>
      </c>
      <c r="E2919" s="10" t="s">
        <v>30</v>
      </c>
      <c r="F2919" s="10">
        <v>160</v>
      </c>
      <c r="G2919" s="10">
        <v>174</v>
      </c>
      <c r="H2919" s="11">
        <f>SUMIFS(AA:AA,$A:$A,EOMONTH($A2919,-1),$B:$B,$B2919)</f>
        <v>494</v>
      </c>
      <c r="I2919" s="63">
        <f>ROUND(SUMIFS(AC:AC,$A:$A,EOMONTH($A2919,-1),$B:$B,$B2919),2)</f>
        <v>12.89</v>
      </c>
      <c r="J2919" s="11">
        <f>SUMIFS(AB:AB,$A:$A,EOMONTH($A2919,-1),$B:$B,$B2919)</f>
        <v>17233.669999999998</v>
      </c>
      <c r="K2919" s="13">
        <v>0</v>
      </c>
      <c r="L2919" s="25">
        <v>0</v>
      </c>
      <c r="M2919" s="15">
        <v>0</v>
      </c>
      <c r="N2919" s="14">
        <v>0</v>
      </c>
      <c r="O2919" s="21">
        <v>54</v>
      </c>
      <c r="P2919" s="16">
        <v>1724.88</v>
      </c>
      <c r="Q2919" s="21">
        <v>56</v>
      </c>
      <c r="R2919" s="16">
        <f>Q2919*16.876/100</f>
        <v>9.4505600000000012</v>
      </c>
      <c r="S2919" s="17">
        <f t="shared" si="315"/>
        <v>65.450559999999996</v>
      </c>
      <c r="T2919" s="16">
        <v>1953.84</v>
      </c>
      <c r="U2919" s="18">
        <f t="shared" si="316"/>
        <v>85.956000000000003</v>
      </c>
      <c r="V2919" s="18">
        <f t="shared" si="317"/>
        <v>0</v>
      </c>
      <c r="W2919" s="18">
        <f t="shared" si="318"/>
        <v>0</v>
      </c>
      <c r="X2919" s="27"/>
      <c r="Y2919" s="19">
        <f t="shared" si="319"/>
        <v>0</v>
      </c>
      <c r="Z2919" s="18">
        <f t="shared" si="320"/>
        <v>9.3960000000000008</v>
      </c>
      <c r="AA2919" s="12">
        <v>384</v>
      </c>
      <c r="AB2919" s="12">
        <v>13396.22</v>
      </c>
      <c r="AC2919" s="28">
        <f>+I2919+Y2919-Z2919</f>
        <v>3.4939999999999998</v>
      </c>
      <c r="AD2919" s="20">
        <f t="shared" si="321"/>
        <v>0</v>
      </c>
      <c r="AE2919">
        <v>0</v>
      </c>
    </row>
    <row r="2920" spans="1:31" x14ac:dyDescent="0.25">
      <c r="A2920" s="9">
        <v>45169</v>
      </c>
      <c r="B2920" s="10" t="s">
        <v>145</v>
      </c>
      <c r="C2920" s="10" t="s">
        <v>62</v>
      </c>
      <c r="D2920" s="10" t="s">
        <v>40</v>
      </c>
      <c r="E2920" s="10" t="s">
        <v>30</v>
      </c>
      <c r="F2920" s="10">
        <v>160</v>
      </c>
      <c r="G2920" s="10">
        <v>174</v>
      </c>
      <c r="H2920" s="11">
        <f>SUMIFS(AA:AA,$A:$A,EOMONTH($A2920,-1),$B:$B,$B2920)</f>
        <v>322</v>
      </c>
      <c r="I2920" s="63">
        <f>ROUND(SUMIFS(AC:AC,$A:$A,EOMONTH($A2920,-1),$B:$B,$B2920),2)</f>
        <v>18.64</v>
      </c>
      <c r="J2920" s="11">
        <f>SUMIFS(AB:AB,$A:$A,EOMONTH($A2920,-1),$B:$B,$B2920)</f>
        <v>9448.6200000000008</v>
      </c>
      <c r="K2920" s="13">
        <v>0</v>
      </c>
      <c r="L2920" s="25">
        <v>0</v>
      </c>
      <c r="M2920" s="15">
        <v>0</v>
      </c>
      <c r="N2920" s="14">
        <v>0</v>
      </c>
      <c r="O2920" s="21">
        <v>36</v>
      </c>
      <c r="P2920" s="16">
        <v>1148.8800000000001</v>
      </c>
      <c r="Q2920" s="21">
        <v>56</v>
      </c>
      <c r="R2920" s="16">
        <f>Q2920*16.876/100</f>
        <v>9.4505600000000012</v>
      </c>
      <c r="S2920" s="17">
        <f t="shared" si="315"/>
        <v>65.450559999999996</v>
      </c>
      <c r="T2920" s="16">
        <v>1643.04</v>
      </c>
      <c r="U2920" s="18">
        <f t="shared" si="316"/>
        <v>56.027999999999999</v>
      </c>
      <c r="V2920" s="18">
        <f t="shared" si="317"/>
        <v>0</v>
      </c>
      <c r="W2920" s="18">
        <f t="shared" si="318"/>
        <v>0</v>
      </c>
      <c r="X2920" s="27"/>
      <c r="Y2920" s="19">
        <f t="shared" si="319"/>
        <v>0</v>
      </c>
      <c r="Z2920" s="18">
        <f t="shared" si="320"/>
        <v>6.2640000000000002</v>
      </c>
      <c r="AA2920" s="12">
        <v>230</v>
      </c>
      <c r="AB2920" s="12">
        <v>6749.02</v>
      </c>
      <c r="AC2920" s="28">
        <f>+I2920+Y2920-Z2920</f>
        <v>12.376000000000001</v>
      </c>
      <c r="AD2920" s="20">
        <f t="shared" si="321"/>
        <v>0</v>
      </c>
      <c r="AE2920">
        <v>0</v>
      </c>
    </row>
    <row r="2921" spans="1:31" x14ac:dyDescent="0.25">
      <c r="A2921" s="9">
        <v>45169</v>
      </c>
      <c r="B2921" s="10" t="s">
        <v>146</v>
      </c>
      <c r="C2921" s="10" t="s">
        <v>62</v>
      </c>
      <c r="D2921" s="10" t="s">
        <v>40</v>
      </c>
      <c r="E2921" s="10" t="s">
        <v>30</v>
      </c>
      <c r="F2921" s="10">
        <v>160</v>
      </c>
      <c r="G2921" s="10">
        <v>174</v>
      </c>
      <c r="H2921" s="11">
        <f>SUMIFS(AA:AA,$A:$A,EOMONTH($A2921,-1),$B:$B,$B2921)</f>
        <v>383</v>
      </c>
      <c r="I2921" s="63">
        <f>ROUND(SUMIFS(AC:AC,$A:$A,EOMONTH($A2921,-1),$B:$B,$B2921),2)</f>
        <v>37.04</v>
      </c>
      <c r="J2921" s="11">
        <f>SUMIFS(AB:AB,$A:$A,EOMONTH($A2921,-1),$B:$B,$B2921)</f>
        <v>8103.49</v>
      </c>
      <c r="K2921" s="13">
        <v>0</v>
      </c>
      <c r="L2921" s="25">
        <v>0</v>
      </c>
      <c r="M2921" s="15">
        <v>0</v>
      </c>
      <c r="N2921" s="14">
        <v>0</v>
      </c>
      <c r="O2921" s="21">
        <v>36</v>
      </c>
      <c r="P2921" s="16">
        <v>1148.8800000000001</v>
      </c>
      <c r="Q2921" s="21">
        <v>56</v>
      </c>
      <c r="R2921" s="16">
        <f>Q2921*16.876/100</f>
        <v>9.4505600000000012</v>
      </c>
      <c r="S2921" s="17">
        <f t="shared" si="315"/>
        <v>65.450559999999996</v>
      </c>
      <c r="T2921" s="16">
        <v>1114.96</v>
      </c>
      <c r="U2921" s="18">
        <f t="shared" si="316"/>
        <v>66.641999999999996</v>
      </c>
      <c r="V2921" s="18">
        <f t="shared" si="317"/>
        <v>0</v>
      </c>
      <c r="W2921" s="18">
        <f t="shared" si="318"/>
        <v>0</v>
      </c>
      <c r="X2921" s="27"/>
      <c r="Y2921" s="19">
        <f t="shared" si="319"/>
        <v>0</v>
      </c>
      <c r="Z2921" s="18">
        <f t="shared" si="320"/>
        <v>6.2640000000000002</v>
      </c>
      <c r="AA2921" s="12">
        <v>291</v>
      </c>
      <c r="AB2921" s="12">
        <v>6271.74</v>
      </c>
      <c r="AC2921" s="28">
        <f>+I2921+Y2921-Z2921</f>
        <v>30.776</v>
      </c>
      <c r="AD2921" s="20">
        <f t="shared" si="321"/>
        <v>0</v>
      </c>
      <c r="AE2921">
        <v>0</v>
      </c>
    </row>
    <row r="2922" spans="1:31" x14ac:dyDescent="0.25">
      <c r="A2922" s="9">
        <v>45169</v>
      </c>
      <c r="B2922" s="10" t="s">
        <v>147</v>
      </c>
      <c r="C2922" s="10" t="s">
        <v>62</v>
      </c>
      <c r="D2922" s="10" t="s">
        <v>40</v>
      </c>
      <c r="E2922" s="10" t="s">
        <v>30</v>
      </c>
      <c r="F2922" s="10">
        <v>160</v>
      </c>
      <c r="G2922" s="10">
        <v>174</v>
      </c>
      <c r="H2922" s="11">
        <f>SUMIFS(AA:AA,$A:$A,EOMONTH($A2922,-1),$B:$B,$B2922)</f>
        <v>505</v>
      </c>
      <c r="I2922" s="63">
        <f>ROUND(SUMIFS(AC:AC,$A:$A,EOMONTH($A2922,-1),$B:$B,$B2922),2)</f>
        <v>-6.07</v>
      </c>
      <c r="J2922" s="11">
        <f>SUMIFS(AB:AB,$A:$A,EOMONTH($A2922,-1),$B:$B,$B2922)</f>
        <v>22220</v>
      </c>
      <c r="K2922" s="13">
        <v>0</v>
      </c>
      <c r="L2922" s="25">
        <v>0</v>
      </c>
      <c r="M2922" s="15">
        <v>0</v>
      </c>
      <c r="N2922" s="14">
        <v>0</v>
      </c>
      <c r="O2922" s="21">
        <v>36</v>
      </c>
      <c r="P2922" s="16">
        <v>1148.8800000000001</v>
      </c>
      <c r="Q2922" s="21">
        <v>56</v>
      </c>
      <c r="R2922" s="16">
        <f>Q2922*16.876/100</f>
        <v>9.4505600000000012</v>
      </c>
      <c r="S2922" s="17">
        <f t="shared" si="315"/>
        <v>65.450559999999996</v>
      </c>
      <c r="T2922" s="16">
        <v>2464</v>
      </c>
      <c r="U2922" s="18">
        <f t="shared" si="316"/>
        <v>87.87</v>
      </c>
      <c r="V2922" s="18">
        <f t="shared" si="317"/>
        <v>0</v>
      </c>
      <c r="W2922" s="18">
        <f t="shared" si="318"/>
        <v>0</v>
      </c>
      <c r="X2922" s="27"/>
      <c r="Y2922" s="19">
        <f t="shared" si="319"/>
        <v>0</v>
      </c>
      <c r="Z2922" s="18">
        <f t="shared" si="320"/>
        <v>6.2640000000000002</v>
      </c>
      <c r="AA2922" s="12">
        <v>413</v>
      </c>
      <c r="AB2922" s="12">
        <v>18172</v>
      </c>
      <c r="AC2922" s="28">
        <f>+I2922+Y2922-Z2922</f>
        <v>-12.334</v>
      </c>
      <c r="AD2922" s="20">
        <f t="shared" si="321"/>
        <v>20</v>
      </c>
      <c r="AE2922">
        <v>20</v>
      </c>
    </row>
    <row r="2923" spans="1:31" x14ac:dyDescent="0.25">
      <c r="A2923" s="9">
        <v>45169</v>
      </c>
      <c r="B2923" s="10" t="s">
        <v>148</v>
      </c>
      <c r="C2923" s="10" t="s">
        <v>62</v>
      </c>
      <c r="D2923" s="10" t="s">
        <v>40</v>
      </c>
      <c r="E2923" s="10" t="s">
        <v>30</v>
      </c>
      <c r="F2923" s="10">
        <v>160</v>
      </c>
      <c r="G2923" s="10">
        <v>174</v>
      </c>
      <c r="H2923" s="11">
        <f>SUMIFS(AA:AA,$A:$A,EOMONTH($A2923,-1),$B:$B,$B2923)</f>
        <v>574</v>
      </c>
      <c r="I2923" s="63">
        <f>ROUND(SUMIFS(AC:AC,$A:$A,EOMONTH($A2923,-1),$B:$B,$B2923),2)</f>
        <v>15.22</v>
      </c>
      <c r="J2923" s="11">
        <f>SUMIFS(AB:AB,$A:$A,EOMONTH($A2923,-1),$B:$B,$B2923)</f>
        <v>22368.84</v>
      </c>
      <c r="K2923" s="13">
        <v>0</v>
      </c>
      <c r="L2923" s="25">
        <v>0</v>
      </c>
      <c r="M2923" s="15">
        <v>0</v>
      </c>
      <c r="N2923" s="14">
        <v>0</v>
      </c>
      <c r="O2923" s="21">
        <v>36</v>
      </c>
      <c r="P2923" s="16">
        <v>1148.8800000000001</v>
      </c>
      <c r="Q2923" s="21">
        <v>56</v>
      </c>
      <c r="R2923" s="16">
        <f>Q2923*16.876/100</f>
        <v>9.4505600000000012</v>
      </c>
      <c r="S2923" s="17">
        <f t="shared" si="315"/>
        <v>65.450559999999996</v>
      </c>
      <c r="T2923" s="16">
        <v>2094.96</v>
      </c>
      <c r="U2923" s="18">
        <f t="shared" si="316"/>
        <v>99.876000000000005</v>
      </c>
      <c r="V2923" s="18">
        <f t="shared" si="317"/>
        <v>0</v>
      </c>
      <c r="W2923" s="18">
        <f t="shared" si="318"/>
        <v>0</v>
      </c>
      <c r="X2923" s="27"/>
      <c r="Y2923" s="19">
        <f t="shared" si="319"/>
        <v>0</v>
      </c>
      <c r="Z2923" s="18">
        <f t="shared" si="320"/>
        <v>6.2640000000000002</v>
      </c>
      <c r="AA2923" s="12">
        <v>482</v>
      </c>
      <c r="AB2923" s="12">
        <v>18927.48</v>
      </c>
      <c r="AC2923" s="28">
        <f>+I2923+Y2923-Z2923</f>
        <v>8.9559999999999995</v>
      </c>
      <c r="AD2923" s="20">
        <f t="shared" si="321"/>
        <v>0</v>
      </c>
      <c r="AE2923">
        <v>0</v>
      </c>
    </row>
    <row r="2924" spans="1:31" x14ac:dyDescent="0.25">
      <c r="A2924" s="9">
        <v>45169</v>
      </c>
      <c r="B2924" s="10" t="s">
        <v>149</v>
      </c>
      <c r="C2924" s="10" t="s">
        <v>62</v>
      </c>
      <c r="D2924" s="10" t="s">
        <v>40</v>
      </c>
      <c r="E2924" s="10" t="s">
        <v>30</v>
      </c>
      <c r="F2924" s="10">
        <v>265</v>
      </c>
      <c r="G2924" s="10">
        <v>289</v>
      </c>
      <c r="H2924" s="11">
        <f>SUMIFS(AA:AA,$A:$A,EOMONTH($A2924,-1),$B:$B,$B2924)</f>
        <v>263.5</v>
      </c>
      <c r="I2924" s="63">
        <f>ROUND(SUMIFS(AC:AC,$A:$A,EOMONTH($A2924,-1),$B:$B,$B2924),2)</f>
        <v>50.34</v>
      </c>
      <c r="J2924" s="11">
        <f>SUMIFS(AB:AB,$A:$A,EOMONTH($A2924,-1),$B:$B,$B2924)</f>
        <v>9858.3799999999992</v>
      </c>
      <c r="K2924" s="13">
        <v>0</v>
      </c>
      <c r="L2924" s="25">
        <v>0</v>
      </c>
      <c r="M2924" s="15">
        <v>0</v>
      </c>
      <c r="N2924" s="14">
        <v>0</v>
      </c>
      <c r="O2924" s="16">
        <v>119</v>
      </c>
      <c r="P2924" s="16">
        <v>6258.36</v>
      </c>
      <c r="Q2924" s="16">
        <v>0</v>
      </c>
      <c r="R2924" s="16">
        <f>Q2924*16.876/100</f>
        <v>0</v>
      </c>
      <c r="S2924" s="17">
        <f t="shared" si="315"/>
        <v>0</v>
      </c>
      <c r="T2924" s="16">
        <v>0</v>
      </c>
      <c r="U2924" s="18">
        <f t="shared" si="316"/>
        <v>76.151499999999999</v>
      </c>
      <c r="V2924" s="18">
        <f t="shared" si="317"/>
        <v>0</v>
      </c>
      <c r="W2924" s="18">
        <f t="shared" si="318"/>
        <v>0</v>
      </c>
      <c r="X2924" s="27"/>
      <c r="Y2924" s="19">
        <f t="shared" si="319"/>
        <v>0</v>
      </c>
      <c r="Z2924" s="18">
        <f t="shared" si="320"/>
        <v>34.390999999999998</v>
      </c>
      <c r="AA2924" s="12">
        <v>144.5</v>
      </c>
      <c r="AB2924" s="12">
        <v>5901.73</v>
      </c>
      <c r="AC2924" s="28">
        <f>+I2924+Y2924-Z2924</f>
        <v>15.949000000000005</v>
      </c>
      <c r="AD2924" s="20">
        <f t="shared" si="321"/>
        <v>0</v>
      </c>
      <c r="AE2924">
        <v>0</v>
      </c>
    </row>
    <row r="2925" spans="1:31" x14ac:dyDescent="0.25">
      <c r="A2925" s="9">
        <v>45169</v>
      </c>
      <c r="B2925" s="10" t="s">
        <v>150</v>
      </c>
      <c r="C2925" s="10" t="s">
        <v>62</v>
      </c>
      <c r="D2925" s="10" t="s">
        <v>40</v>
      </c>
      <c r="E2925" s="10" t="s">
        <v>30</v>
      </c>
      <c r="F2925" s="10">
        <v>265</v>
      </c>
      <c r="G2925" s="10">
        <v>289</v>
      </c>
      <c r="H2925" s="11">
        <f>SUMIFS(AA:AA,$A:$A,EOMONTH($A2925,-1),$B:$B,$B2925)</f>
        <v>-11.5</v>
      </c>
      <c r="I2925" s="63">
        <f>ROUND(SUMIFS(AC:AC,$A:$A,EOMONTH($A2925,-1),$B:$B,$B2925),2)</f>
        <v>-39.31</v>
      </c>
      <c r="J2925" s="11">
        <f>SUMIFS(AB:AB,$A:$A,EOMONTH($A2925,-1),$B:$B,$B2925)</f>
        <v>-391.93</v>
      </c>
      <c r="K2925" s="13">
        <v>0</v>
      </c>
      <c r="L2925" s="25">
        <v>0</v>
      </c>
      <c r="M2925" s="15">
        <v>0</v>
      </c>
      <c r="N2925" s="14">
        <v>0</v>
      </c>
      <c r="O2925" s="16">
        <v>15</v>
      </c>
      <c r="P2925" s="16">
        <v>765</v>
      </c>
      <c r="Q2925" s="16">
        <v>0</v>
      </c>
      <c r="R2925" s="16">
        <f>Q2925*16.876/100</f>
        <v>0</v>
      </c>
      <c r="S2925" s="17">
        <f t="shared" si="315"/>
        <v>0</v>
      </c>
      <c r="T2925" s="16">
        <v>0</v>
      </c>
      <c r="U2925" s="18">
        <f t="shared" si="316"/>
        <v>-3.3235000000000001</v>
      </c>
      <c r="V2925" s="18">
        <f t="shared" si="317"/>
        <v>0</v>
      </c>
      <c r="W2925" s="18">
        <f t="shared" si="318"/>
        <v>0</v>
      </c>
      <c r="X2925" s="27"/>
      <c r="Y2925" s="19">
        <f t="shared" si="319"/>
        <v>0</v>
      </c>
      <c r="Z2925" s="18">
        <f t="shared" si="320"/>
        <v>4.335</v>
      </c>
      <c r="AA2925" s="12">
        <v>-26.5</v>
      </c>
      <c r="AB2925" s="12">
        <v>-1156.93</v>
      </c>
      <c r="AC2925" s="28">
        <f>+I2925+Y2925-Z2925</f>
        <v>-43.645000000000003</v>
      </c>
      <c r="AD2925" s="20">
        <f t="shared" si="321"/>
        <v>50</v>
      </c>
      <c r="AE2925">
        <v>60</v>
      </c>
    </row>
    <row r="2926" spans="1:31" x14ac:dyDescent="0.25">
      <c r="A2926" s="9">
        <v>45169</v>
      </c>
      <c r="B2926" s="10" t="s">
        <v>151</v>
      </c>
      <c r="C2926" s="10" t="s">
        <v>62</v>
      </c>
      <c r="D2926" s="10" t="s">
        <v>40</v>
      </c>
      <c r="E2926" s="10" t="s">
        <v>30</v>
      </c>
      <c r="F2926" s="10">
        <v>265</v>
      </c>
      <c r="G2926" s="10">
        <v>289</v>
      </c>
      <c r="H2926" s="11">
        <f>SUMIFS(AA:AA,$A:$A,EOMONTH($A2926,-1),$B:$B,$B2926)</f>
        <v>506.5</v>
      </c>
      <c r="I2926" s="63">
        <f>ROUND(SUMIFS(AC:AC,$A:$A,EOMONTH($A2926,-1),$B:$B,$B2926),2)</f>
        <v>-5.68</v>
      </c>
      <c r="J2926" s="11">
        <f>SUMIFS(AB:AB,$A:$A,EOMONTH($A2926,-1),$B:$B,$B2926)</f>
        <v>21012.62</v>
      </c>
      <c r="K2926" s="13">
        <v>0</v>
      </c>
      <c r="L2926" s="25">
        <v>0</v>
      </c>
      <c r="M2926" s="15">
        <v>0</v>
      </c>
      <c r="N2926" s="14">
        <v>0</v>
      </c>
      <c r="O2926" s="16">
        <v>459</v>
      </c>
      <c r="P2926" s="16">
        <v>24765.8</v>
      </c>
      <c r="Q2926" s="16">
        <v>0</v>
      </c>
      <c r="R2926" s="16">
        <f>Q2926*16.876/100</f>
        <v>0</v>
      </c>
      <c r="S2926" s="17">
        <f t="shared" si="315"/>
        <v>0</v>
      </c>
      <c r="T2926" s="16">
        <v>0</v>
      </c>
      <c r="U2926" s="18">
        <f t="shared" si="316"/>
        <v>146.3785</v>
      </c>
      <c r="V2926" s="18">
        <f t="shared" si="317"/>
        <v>0</v>
      </c>
      <c r="W2926" s="18">
        <f t="shared" si="318"/>
        <v>0</v>
      </c>
      <c r="X2926" s="27"/>
      <c r="Y2926" s="19">
        <f t="shared" si="319"/>
        <v>0</v>
      </c>
      <c r="Z2926" s="18">
        <f t="shared" si="320"/>
        <v>132.65100000000001</v>
      </c>
      <c r="AA2926" s="12">
        <v>47.5</v>
      </c>
      <c r="AB2926" s="12">
        <v>1970.58</v>
      </c>
      <c r="AC2926" s="28">
        <f>+I2926+Y2926-Z2926</f>
        <v>-138.33100000000002</v>
      </c>
      <c r="AD2926" s="20">
        <f t="shared" si="321"/>
        <v>140</v>
      </c>
      <c r="AE2926">
        <v>140</v>
      </c>
    </row>
    <row r="2927" spans="1:31" x14ac:dyDescent="0.25">
      <c r="A2927" s="9">
        <v>45169</v>
      </c>
      <c r="B2927" s="10" t="s">
        <v>152</v>
      </c>
      <c r="C2927" s="10" t="s">
        <v>62</v>
      </c>
      <c r="D2927" s="10" t="s">
        <v>40</v>
      </c>
      <c r="E2927" s="10" t="s">
        <v>30</v>
      </c>
      <c r="F2927" s="10">
        <v>265</v>
      </c>
      <c r="G2927" s="10">
        <v>289</v>
      </c>
      <c r="H2927" s="11">
        <f>SUMIFS(AA:AA,$A:$A,EOMONTH($A2927,-1),$B:$B,$B2927)</f>
        <v>87.5</v>
      </c>
      <c r="I2927" s="63">
        <f>ROUND(SUMIFS(AC:AC,$A:$A,EOMONTH($A2927,-1),$B:$B,$B2927),2)</f>
        <v>-34.94</v>
      </c>
      <c r="J2927" s="11">
        <f>SUMIFS(AB:AB,$A:$A,EOMONTH($A2927,-1),$B:$B,$B2927)</f>
        <v>3616.99</v>
      </c>
      <c r="K2927" s="13">
        <v>0</v>
      </c>
      <c r="L2927" s="25">
        <v>0</v>
      </c>
      <c r="M2927" s="15">
        <v>0</v>
      </c>
      <c r="N2927" s="14">
        <v>0</v>
      </c>
      <c r="O2927" s="16">
        <v>71</v>
      </c>
      <c r="P2927" s="16">
        <v>3754.08</v>
      </c>
      <c r="Q2927" s="16">
        <v>0</v>
      </c>
      <c r="R2927" s="16">
        <f>Q2927*16.876/100</f>
        <v>0</v>
      </c>
      <c r="S2927" s="17">
        <f t="shared" si="315"/>
        <v>0</v>
      </c>
      <c r="T2927" s="16">
        <v>0</v>
      </c>
      <c r="U2927" s="18">
        <f t="shared" si="316"/>
        <v>25.287500000000001</v>
      </c>
      <c r="V2927" s="18">
        <f t="shared" si="317"/>
        <v>0</v>
      </c>
      <c r="W2927" s="18">
        <f t="shared" si="318"/>
        <v>0</v>
      </c>
      <c r="X2927" s="27"/>
      <c r="Y2927" s="19">
        <f t="shared" si="319"/>
        <v>0</v>
      </c>
      <c r="Z2927" s="18">
        <f t="shared" si="320"/>
        <v>20.518999999999998</v>
      </c>
      <c r="AA2927" s="12">
        <v>16.5</v>
      </c>
      <c r="AB2927" s="12">
        <v>682.06</v>
      </c>
      <c r="AC2927" s="28">
        <f>+I2927+Y2927-Z2927</f>
        <v>-55.458999999999996</v>
      </c>
      <c r="AD2927" s="20">
        <f t="shared" si="321"/>
        <v>60</v>
      </c>
      <c r="AE2927">
        <v>60</v>
      </c>
    </row>
    <row r="2928" spans="1:31" x14ac:dyDescent="0.25">
      <c r="A2928" s="9">
        <v>45169</v>
      </c>
      <c r="B2928" s="10" t="s">
        <v>776</v>
      </c>
      <c r="C2928" s="10" t="s">
        <v>62</v>
      </c>
      <c r="D2928" s="10" t="s">
        <v>40</v>
      </c>
      <c r="E2928" s="10" t="s">
        <v>30</v>
      </c>
      <c r="F2928" s="10">
        <v>265</v>
      </c>
      <c r="G2928" s="10">
        <v>289</v>
      </c>
      <c r="H2928" s="11">
        <f>SUMIFS(AA:AA,$A:$A,EOMONTH($A2928,-1),$B:$B,$B2928)</f>
        <v>0</v>
      </c>
      <c r="I2928" s="63">
        <f>ROUND(SUMIFS(AC:AC,$A:$A,EOMONTH($A2928,-1),$B:$B,$B2928),2)</f>
        <v>6.15</v>
      </c>
      <c r="J2928" s="11">
        <f>SUMIFS(AB:AB,$A:$A,EOMONTH($A2928,-1),$B:$B,$B2928)</f>
        <v>0</v>
      </c>
      <c r="K2928" s="13">
        <v>0</v>
      </c>
      <c r="L2928" s="25">
        <v>0</v>
      </c>
      <c r="M2928" s="15">
        <v>175</v>
      </c>
      <c r="N2928" s="14">
        <v>7222.25</v>
      </c>
      <c r="O2928" s="16">
        <v>0</v>
      </c>
      <c r="P2928" s="16">
        <v>0</v>
      </c>
      <c r="Q2928" s="16">
        <v>0</v>
      </c>
      <c r="R2928" s="16">
        <f>Q2928*16.876/100</f>
        <v>0</v>
      </c>
      <c r="S2928" s="17">
        <f t="shared" si="315"/>
        <v>0</v>
      </c>
      <c r="T2928" s="16">
        <v>0</v>
      </c>
      <c r="U2928" s="18">
        <f t="shared" si="316"/>
        <v>0</v>
      </c>
      <c r="V2928" s="18">
        <f t="shared" si="317"/>
        <v>46.375</v>
      </c>
      <c r="W2928" s="18">
        <f t="shared" si="318"/>
        <v>7.7858987500000012</v>
      </c>
      <c r="X2928" s="27"/>
      <c r="Y2928" s="19">
        <f t="shared" si="319"/>
        <v>54.160898750000001</v>
      </c>
      <c r="Z2928" s="18">
        <f t="shared" si="320"/>
        <v>0</v>
      </c>
      <c r="AA2928" s="12">
        <v>175</v>
      </c>
      <c r="AB2928" s="12">
        <v>7222.25</v>
      </c>
      <c r="AC2928" s="28">
        <f>+I2928+Y2928-Z2928</f>
        <v>60.31089875</v>
      </c>
      <c r="AD2928" s="20">
        <f t="shared" si="321"/>
        <v>0</v>
      </c>
      <c r="AE2928">
        <v>0</v>
      </c>
    </row>
    <row r="2929" spans="1:31" x14ac:dyDescent="0.25">
      <c r="A2929" s="9">
        <v>45169</v>
      </c>
      <c r="B2929" s="10" t="s">
        <v>153</v>
      </c>
      <c r="C2929" s="10" t="s">
        <v>62</v>
      </c>
      <c r="D2929" s="10" t="s">
        <v>40</v>
      </c>
      <c r="E2929" s="10" t="s">
        <v>30</v>
      </c>
      <c r="F2929" s="10">
        <v>265</v>
      </c>
      <c r="G2929" s="10">
        <v>289</v>
      </c>
      <c r="H2929" s="11">
        <f>SUMIFS(AA:AA,$A:$A,EOMONTH($A2929,-1),$B:$B,$B2929)</f>
        <v>180.5</v>
      </c>
      <c r="I2929" s="63">
        <f>ROUND(SUMIFS(AC:AC,$A:$A,EOMONTH($A2929,-1),$B:$B,$B2929),2)</f>
        <v>8.8000000000000007</v>
      </c>
      <c r="J2929" s="11">
        <f>SUMIFS(AB:AB,$A:$A,EOMONTH($A2929,-1),$B:$B,$B2929)</f>
        <v>6922.45</v>
      </c>
      <c r="K2929" s="13">
        <v>0</v>
      </c>
      <c r="L2929" s="25">
        <v>0</v>
      </c>
      <c r="M2929" s="15">
        <v>160</v>
      </c>
      <c r="N2929" s="14">
        <v>4953.3500000000004</v>
      </c>
      <c r="O2929" s="16">
        <v>87</v>
      </c>
      <c r="P2929" s="16">
        <v>4645.12</v>
      </c>
      <c r="Q2929" s="16">
        <v>0</v>
      </c>
      <c r="R2929" s="16">
        <f>Q2929*16.876/100</f>
        <v>0</v>
      </c>
      <c r="S2929" s="17">
        <f t="shared" si="315"/>
        <v>0</v>
      </c>
      <c r="T2929" s="16">
        <v>0</v>
      </c>
      <c r="U2929" s="18">
        <f t="shared" si="316"/>
        <v>52.164499999999997</v>
      </c>
      <c r="V2929" s="18">
        <f t="shared" si="317"/>
        <v>42.4</v>
      </c>
      <c r="W2929" s="18">
        <f t="shared" si="318"/>
        <v>7.1185360000000006</v>
      </c>
      <c r="X2929" s="27"/>
      <c r="Y2929" s="19">
        <f t="shared" si="319"/>
        <v>49.518535999999997</v>
      </c>
      <c r="Z2929" s="18">
        <f t="shared" si="320"/>
        <v>25.143000000000001</v>
      </c>
      <c r="AA2929" s="12">
        <v>253.5</v>
      </c>
      <c r="AB2929" s="12">
        <v>8539.2199999999993</v>
      </c>
      <c r="AC2929" s="28">
        <f>+I2929+Y2929-Z2929</f>
        <v>33.175535999999994</v>
      </c>
      <c r="AD2929" s="20">
        <f t="shared" si="321"/>
        <v>0</v>
      </c>
      <c r="AE2929">
        <v>0</v>
      </c>
    </row>
    <row r="2930" spans="1:31" x14ac:dyDescent="0.25">
      <c r="A2930" s="9">
        <v>45169</v>
      </c>
      <c r="B2930" s="10" t="s">
        <v>154</v>
      </c>
      <c r="C2930" s="10" t="s">
        <v>62</v>
      </c>
      <c r="D2930" s="10" t="s">
        <v>40</v>
      </c>
      <c r="E2930" s="10" t="s">
        <v>30</v>
      </c>
      <c r="F2930" s="10">
        <v>265</v>
      </c>
      <c r="G2930" s="10">
        <v>289</v>
      </c>
      <c r="H2930" s="11">
        <f>SUMIFS(AA:AA,$A:$A,EOMONTH($A2930,-1),$B:$B,$B2930)</f>
        <v>107.5</v>
      </c>
      <c r="I2930" s="63">
        <f>ROUND(SUMIFS(AC:AC,$A:$A,EOMONTH($A2930,-1),$B:$B,$B2930),2)</f>
        <v>33.74</v>
      </c>
      <c r="J2930" s="11">
        <f>SUMIFS(AB:AB,$A:$A,EOMONTH($A2930,-1),$B:$B,$B2930)</f>
        <v>3432.64</v>
      </c>
      <c r="K2930" s="13">
        <v>0</v>
      </c>
      <c r="L2930" s="25">
        <v>0</v>
      </c>
      <c r="M2930" s="15">
        <v>0</v>
      </c>
      <c r="N2930" s="14">
        <v>0</v>
      </c>
      <c r="O2930" s="16">
        <v>103</v>
      </c>
      <c r="P2930" s="16">
        <v>5447.05</v>
      </c>
      <c r="Q2930" s="16">
        <v>0</v>
      </c>
      <c r="R2930" s="16">
        <f>Q2930*16.876/100</f>
        <v>0</v>
      </c>
      <c r="S2930" s="17">
        <f t="shared" si="315"/>
        <v>0</v>
      </c>
      <c r="T2930" s="16">
        <v>0</v>
      </c>
      <c r="U2930" s="18">
        <f t="shared" si="316"/>
        <v>31.067499999999999</v>
      </c>
      <c r="V2930" s="18">
        <f t="shared" si="317"/>
        <v>0</v>
      </c>
      <c r="W2930" s="18">
        <f t="shared" si="318"/>
        <v>0</v>
      </c>
      <c r="X2930" s="27"/>
      <c r="Y2930" s="19">
        <f t="shared" si="319"/>
        <v>0</v>
      </c>
      <c r="Z2930" s="18">
        <f t="shared" si="320"/>
        <v>29.766999999999999</v>
      </c>
      <c r="AA2930" s="12">
        <v>4.5</v>
      </c>
      <c r="AB2930" s="12">
        <v>143.69</v>
      </c>
      <c r="AC2930" s="28">
        <f>+I2930+Y2930-Z2930</f>
        <v>3.9730000000000025</v>
      </c>
      <c r="AD2930" s="20">
        <f t="shared" si="321"/>
        <v>0</v>
      </c>
      <c r="AE2930">
        <v>20</v>
      </c>
    </row>
    <row r="2931" spans="1:31" x14ac:dyDescent="0.25">
      <c r="A2931" s="9">
        <v>45169</v>
      </c>
      <c r="B2931" s="10" t="s">
        <v>155</v>
      </c>
      <c r="C2931" s="10" t="s">
        <v>62</v>
      </c>
      <c r="D2931" s="10" t="s">
        <v>40</v>
      </c>
      <c r="E2931" s="10" t="s">
        <v>30</v>
      </c>
      <c r="F2931" s="10">
        <v>265</v>
      </c>
      <c r="G2931" s="10">
        <v>289</v>
      </c>
      <c r="H2931" s="11">
        <f>SUMIFS(AA:AA,$A:$A,EOMONTH($A2931,-1),$B:$B,$B2931)</f>
        <v>-4.5</v>
      </c>
      <c r="I2931" s="63">
        <f>ROUND(SUMIFS(AC:AC,$A:$A,EOMONTH($A2931,-1),$B:$B,$B2931),2)</f>
        <v>-16.559999999999999</v>
      </c>
      <c r="J2931" s="11">
        <f>SUMIFS(AB:AB,$A:$A,EOMONTH($A2931,-1),$B:$B,$B2931)</f>
        <v>-334.13</v>
      </c>
      <c r="K2931" s="13">
        <v>0</v>
      </c>
      <c r="L2931" s="25">
        <v>0</v>
      </c>
      <c r="M2931" s="15">
        <v>213</v>
      </c>
      <c r="N2931" s="14">
        <v>6384.95</v>
      </c>
      <c r="O2931" s="16">
        <v>18</v>
      </c>
      <c r="P2931" s="16">
        <v>918</v>
      </c>
      <c r="Q2931" s="16">
        <v>0</v>
      </c>
      <c r="R2931" s="16">
        <f>Q2931*16.876/100</f>
        <v>0</v>
      </c>
      <c r="S2931" s="17">
        <f t="shared" si="315"/>
        <v>0</v>
      </c>
      <c r="T2931" s="16">
        <v>0</v>
      </c>
      <c r="U2931" s="18">
        <f t="shared" si="316"/>
        <v>-1.3005</v>
      </c>
      <c r="V2931" s="18">
        <f t="shared" si="317"/>
        <v>56.445</v>
      </c>
      <c r="W2931" s="18">
        <f t="shared" si="318"/>
        <v>9.4765510500000012</v>
      </c>
      <c r="X2931" s="27"/>
      <c r="Y2931" s="19">
        <f t="shared" si="319"/>
        <v>65.921551050000005</v>
      </c>
      <c r="Z2931" s="18">
        <f t="shared" si="320"/>
        <v>5.202</v>
      </c>
      <c r="AA2931" s="12">
        <v>190.5</v>
      </c>
      <c r="AB2931" s="12">
        <v>5710.48</v>
      </c>
      <c r="AC2931" s="28">
        <f>+I2931+Y2931-Z2931</f>
        <v>44.159551050000005</v>
      </c>
      <c r="AD2931" s="20">
        <f t="shared" si="321"/>
        <v>0</v>
      </c>
      <c r="AE2931">
        <v>0</v>
      </c>
    </row>
    <row r="2932" spans="1:31" x14ac:dyDescent="0.25">
      <c r="A2932" s="9">
        <v>45169</v>
      </c>
      <c r="B2932" s="10" t="s">
        <v>156</v>
      </c>
      <c r="C2932" s="10" t="s">
        <v>62</v>
      </c>
      <c r="D2932" s="10" t="s">
        <v>40</v>
      </c>
      <c r="E2932" s="10" t="s">
        <v>30</v>
      </c>
      <c r="F2932" s="10">
        <v>265</v>
      </c>
      <c r="G2932" s="10">
        <v>289</v>
      </c>
      <c r="H2932" s="11">
        <f>SUMIFS(AA:AA,$A:$A,EOMONTH($A2932,-1),$B:$B,$B2932)</f>
        <v>124.5</v>
      </c>
      <c r="I2932" s="63">
        <f>ROUND(SUMIFS(AC:AC,$A:$A,EOMONTH($A2932,-1),$B:$B,$B2932),2)</f>
        <v>34.14</v>
      </c>
      <c r="J2932" s="11">
        <f>SUMIFS(AB:AB,$A:$A,EOMONTH($A2932,-1),$B:$B,$B2932)</f>
        <v>3916.51</v>
      </c>
      <c r="K2932" s="13">
        <v>0</v>
      </c>
      <c r="L2932" s="25">
        <v>0</v>
      </c>
      <c r="M2932" s="15">
        <v>0</v>
      </c>
      <c r="N2932" s="14">
        <v>0</v>
      </c>
      <c r="O2932" s="16">
        <v>73</v>
      </c>
      <c r="P2932" s="16">
        <v>3856.08</v>
      </c>
      <c r="Q2932" s="16">
        <v>0</v>
      </c>
      <c r="R2932" s="16">
        <f>Q2932*16.876/100</f>
        <v>0</v>
      </c>
      <c r="S2932" s="17">
        <f t="shared" si="315"/>
        <v>0</v>
      </c>
      <c r="T2932" s="16">
        <v>0</v>
      </c>
      <c r="U2932" s="18">
        <f t="shared" si="316"/>
        <v>35.980499999999999</v>
      </c>
      <c r="V2932" s="18">
        <f t="shared" si="317"/>
        <v>0</v>
      </c>
      <c r="W2932" s="18">
        <f t="shared" si="318"/>
        <v>0</v>
      </c>
      <c r="X2932" s="27"/>
      <c r="Y2932" s="19">
        <f t="shared" si="319"/>
        <v>0</v>
      </c>
      <c r="Z2932" s="18">
        <f t="shared" si="320"/>
        <v>21.097000000000001</v>
      </c>
      <c r="AA2932" s="12">
        <v>51.5</v>
      </c>
      <c r="AB2932" s="12">
        <v>1620.09</v>
      </c>
      <c r="AC2932" s="28">
        <f>+I2932+Y2932-Z2932</f>
        <v>13.042999999999999</v>
      </c>
      <c r="AD2932" s="20">
        <f t="shared" si="321"/>
        <v>0</v>
      </c>
      <c r="AE2932">
        <v>10</v>
      </c>
    </row>
    <row r="2933" spans="1:31" x14ac:dyDescent="0.25">
      <c r="A2933" s="9">
        <v>45169</v>
      </c>
      <c r="B2933" s="10" t="s">
        <v>157</v>
      </c>
      <c r="C2933" s="10" t="s">
        <v>62</v>
      </c>
      <c r="D2933" s="10" t="s">
        <v>40</v>
      </c>
      <c r="E2933" s="10" t="s">
        <v>30</v>
      </c>
      <c r="F2933" s="10">
        <v>420</v>
      </c>
      <c r="G2933" s="10">
        <v>458</v>
      </c>
      <c r="H2933" s="11">
        <f>SUMIFS(AA:AA,$A:$A,EOMONTH($A2933,-1),$B:$B,$B2933)</f>
        <v>222.5</v>
      </c>
      <c r="I2933" s="63">
        <f>ROUND(SUMIFS(AC:AC,$A:$A,EOMONTH($A2933,-1),$B:$B,$B2933),2)</f>
        <v>41.46</v>
      </c>
      <c r="J2933" s="11">
        <f>SUMIFS(AB:AB,$A:$A,EOMONTH($A2933,-1),$B:$B,$B2933)</f>
        <v>10840.94</v>
      </c>
      <c r="K2933" s="13">
        <v>0</v>
      </c>
      <c r="L2933" s="25">
        <v>0</v>
      </c>
      <c r="M2933" s="15">
        <v>0</v>
      </c>
      <c r="N2933" s="14">
        <v>0</v>
      </c>
      <c r="O2933" s="21">
        <v>12</v>
      </c>
      <c r="P2933" s="16">
        <v>985.08</v>
      </c>
      <c r="Q2933" s="21">
        <v>62</v>
      </c>
      <c r="R2933" s="16">
        <f>Q2933*16.876/100</f>
        <v>10.463120000000002</v>
      </c>
      <c r="S2933" s="17">
        <f t="shared" si="315"/>
        <v>72.463120000000004</v>
      </c>
      <c r="T2933" s="16">
        <v>3020.64</v>
      </c>
      <c r="U2933" s="18">
        <f t="shared" si="316"/>
        <v>101.905</v>
      </c>
      <c r="V2933" s="18">
        <f t="shared" si="317"/>
        <v>0</v>
      </c>
      <c r="W2933" s="18">
        <f t="shared" si="318"/>
        <v>0</v>
      </c>
      <c r="X2933" s="27"/>
      <c r="Y2933" s="19">
        <f t="shared" si="319"/>
        <v>0</v>
      </c>
      <c r="Z2933" s="18">
        <f t="shared" si="320"/>
        <v>5.4960000000000004</v>
      </c>
      <c r="AA2933" s="12">
        <v>148.5</v>
      </c>
      <c r="AB2933" s="12">
        <v>7235.41</v>
      </c>
      <c r="AC2933" s="28">
        <f>+I2933+Y2933-Z2933</f>
        <v>35.963999999999999</v>
      </c>
      <c r="AD2933" s="20">
        <f t="shared" si="321"/>
        <v>0</v>
      </c>
      <c r="AE2933">
        <v>0</v>
      </c>
    </row>
    <row r="2934" spans="1:31" x14ac:dyDescent="0.25">
      <c r="A2934" s="9">
        <v>45169</v>
      </c>
      <c r="B2934" s="10" t="s">
        <v>158</v>
      </c>
      <c r="C2934" s="10" t="s">
        <v>62</v>
      </c>
      <c r="D2934" s="10" t="s">
        <v>40</v>
      </c>
      <c r="E2934" s="10" t="s">
        <v>30</v>
      </c>
      <c r="F2934" s="10">
        <v>420</v>
      </c>
      <c r="G2934" s="10">
        <v>458</v>
      </c>
      <c r="H2934" s="11">
        <f>SUMIFS(AA:AA,$A:$A,EOMONTH($A2934,-1),$B:$B,$B2934)</f>
        <v>198.5</v>
      </c>
      <c r="I2934" s="63">
        <f>ROUND(SUMIFS(AC:AC,$A:$A,EOMONTH($A2934,-1),$B:$B,$B2934),2)</f>
        <v>-4.62</v>
      </c>
      <c r="J2934" s="11">
        <f>SUMIFS(AB:AB,$A:$A,EOMONTH($A2934,-1),$B:$B,$B2934)</f>
        <v>17068.52</v>
      </c>
      <c r="K2934" s="13">
        <v>0</v>
      </c>
      <c r="L2934" s="25">
        <v>0</v>
      </c>
      <c r="M2934" s="15">
        <v>0</v>
      </c>
      <c r="N2934" s="14">
        <v>0</v>
      </c>
      <c r="O2934" s="16">
        <v>0</v>
      </c>
      <c r="P2934" s="16">
        <v>0</v>
      </c>
      <c r="Q2934" s="16">
        <v>62</v>
      </c>
      <c r="R2934" s="16">
        <f>Q2934*16.876/100</f>
        <v>10.463120000000002</v>
      </c>
      <c r="S2934" s="17">
        <f t="shared" si="315"/>
        <v>72.463120000000004</v>
      </c>
      <c r="T2934" s="16">
        <v>5331.38</v>
      </c>
      <c r="U2934" s="18">
        <f t="shared" si="316"/>
        <v>90.912999999999997</v>
      </c>
      <c r="V2934" s="18">
        <f t="shared" si="317"/>
        <v>0</v>
      </c>
      <c r="W2934" s="18">
        <f t="shared" si="318"/>
        <v>0</v>
      </c>
      <c r="X2934" s="27"/>
      <c r="Y2934" s="19">
        <f t="shared" si="319"/>
        <v>0</v>
      </c>
      <c r="Z2934" s="18">
        <f t="shared" si="320"/>
        <v>0</v>
      </c>
      <c r="AA2934" s="12">
        <v>136.5</v>
      </c>
      <c r="AB2934" s="12">
        <v>11737.29</v>
      </c>
      <c r="AC2934" s="28">
        <f>+I2934+Y2934-Z2934</f>
        <v>-4.62</v>
      </c>
      <c r="AD2934" s="20">
        <f t="shared" si="321"/>
        <v>10</v>
      </c>
      <c r="AE2934">
        <v>10</v>
      </c>
    </row>
    <row r="2935" spans="1:31" x14ac:dyDescent="0.25">
      <c r="A2935" s="9">
        <v>45169</v>
      </c>
      <c r="B2935" s="10" t="s">
        <v>159</v>
      </c>
      <c r="C2935" s="10" t="s">
        <v>62</v>
      </c>
      <c r="D2935" s="10" t="s">
        <v>40</v>
      </c>
      <c r="E2935" s="10" t="s">
        <v>30</v>
      </c>
      <c r="F2935" s="10">
        <v>420</v>
      </c>
      <c r="G2935" s="10">
        <v>458</v>
      </c>
      <c r="H2935" s="11">
        <f>SUMIFS(AA:AA,$A:$A,EOMONTH($A2935,-1),$B:$B,$B2935)</f>
        <v>148.5</v>
      </c>
      <c r="I2935" s="63">
        <f>ROUND(SUMIFS(AC:AC,$A:$A,EOMONTH($A2935,-1),$B:$B,$B2935),2)</f>
        <v>32.869999999999997</v>
      </c>
      <c r="J2935" s="11">
        <f>SUMIFS(AB:AB,$A:$A,EOMONTH($A2935,-1),$B:$B,$B2935)</f>
        <v>7215.94</v>
      </c>
      <c r="K2935" s="13">
        <v>0</v>
      </c>
      <c r="L2935" s="25">
        <v>0</v>
      </c>
      <c r="M2935" s="15">
        <v>3</v>
      </c>
      <c r="N2935" s="14">
        <v>145.77000000000001</v>
      </c>
      <c r="O2935" s="21">
        <v>12</v>
      </c>
      <c r="P2935" s="16">
        <v>985.08</v>
      </c>
      <c r="Q2935" s="21">
        <v>62</v>
      </c>
      <c r="R2935" s="16">
        <f>Q2935*16.876/100</f>
        <v>10.463120000000002</v>
      </c>
      <c r="S2935" s="17">
        <f t="shared" si="315"/>
        <v>72.463120000000004</v>
      </c>
      <c r="T2935" s="16">
        <v>3012.58</v>
      </c>
      <c r="U2935" s="18">
        <f t="shared" si="316"/>
        <v>68.013000000000005</v>
      </c>
      <c r="V2935" s="18">
        <f t="shared" si="317"/>
        <v>1.26</v>
      </c>
      <c r="W2935" s="18">
        <f t="shared" si="318"/>
        <v>0.21154140000000002</v>
      </c>
      <c r="X2935" s="27"/>
      <c r="Y2935" s="19">
        <f t="shared" si="319"/>
        <v>1.4715414</v>
      </c>
      <c r="Z2935" s="18">
        <f t="shared" si="320"/>
        <v>5.4960000000000004</v>
      </c>
      <c r="AA2935" s="12">
        <v>77.5</v>
      </c>
      <c r="AB2935" s="12">
        <v>3765.89</v>
      </c>
      <c r="AC2935" s="28">
        <f>+I2935+Y2935-Z2935</f>
        <v>28.845541399999995</v>
      </c>
      <c r="AD2935" s="20">
        <f t="shared" si="321"/>
        <v>0</v>
      </c>
      <c r="AE2935">
        <v>0</v>
      </c>
    </row>
    <row r="2936" spans="1:31" x14ac:dyDescent="0.25">
      <c r="A2936" s="9">
        <v>45169</v>
      </c>
      <c r="B2936" s="10" t="s">
        <v>160</v>
      </c>
      <c r="C2936" s="10" t="s">
        <v>62</v>
      </c>
      <c r="D2936" s="10" t="s">
        <v>40</v>
      </c>
      <c r="E2936" s="10" t="s">
        <v>30</v>
      </c>
      <c r="F2936" s="10">
        <v>420</v>
      </c>
      <c r="G2936" s="10">
        <v>458</v>
      </c>
      <c r="H2936" s="11">
        <f>SUMIFS(AA:AA,$A:$A,EOMONTH($A2936,-1),$B:$B,$B2936)</f>
        <v>247.5</v>
      </c>
      <c r="I2936" s="63">
        <f>ROUND(SUMIFS(AC:AC,$A:$A,EOMONTH($A2936,-1),$B:$B,$B2936),2)</f>
        <v>30.56</v>
      </c>
      <c r="J2936" s="11">
        <f>SUMIFS(AB:AB,$A:$A,EOMONTH($A2936,-1),$B:$B,$B2936)</f>
        <v>12480.31</v>
      </c>
      <c r="K2936" s="13">
        <v>0</v>
      </c>
      <c r="L2936" s="25">
        <v>0</v>
      </c>
      <c r="M2936" s="15">
        <v>0</v>
      </c>
      <c r="N2936" s="14">
        <v>0</v>
      </c>
      <c r="O2936" s="21">
        <v>26</v>
      </c>
      <c r="P2936" s="16">
        <v>2134.34</v>
      </c>
      <c r="Q2936" s="21">
        <v>62</v>
      </c>
      <c r="R2936" s="16">
        <f>Q2936*16.876/100</f>
        <v>10.463120000000002</v>
      </c>
      <c r="S2936" s="17">
        <f t="shared" si="315"/>
        <v>72.463120000000004</v>
      </c>
      <c r="T2936" s="16">
        <v>3126.66</v>
      </c>
      <c r="U2936" s="18">
        <f t="shared" si="316"/>
        <v>113.355</v>
      </c>
      <c r="V2936" s="18">
        <f t="shared" si="317"/>
        <v>0</v>
      </c>
      <c r="W2936" s="18">
        <f t="shared" si="318"/>
        <v>0</v>
      </c>
      <c r="X2936" s="27"/>
      <c r="Y2936" s="19">
        <f t="shared" si="319"/>
        <v>0</v>
      </c>
      <c r="Z2936" s="18">
        <f t="shared" si="320"/>
        <v>11.907999999999999</v>
      </c>
      <c r="AA2936" s="12">
        <v>159.5</v>
      </c>
      <c r="AB2936" s="12">
        <v>8042.86</v>
      </c>
      <c r="AC2936" s="28">
        <f>+I2936+Y2936-Z2936</f>
        <v>18.652000000000001</v>
      </c>
      <c r="AD2936" s="20">
        <f t="shared" si="321"/>
        <v>0</v>
      </c>
      <c r="AE2936">
        <v>0</v>
      </c>
    </row>
    <row r="2937" spans="1:31" x14ac:dyDescent="0.25">
      <c r="A2937" s="9">
        <v>45169</v>
      </c>
      <c r="B2937" s="10" t="s">
        <v>741</v>
      </c>
      <c r="C2937" s="10" t="s">
        <v>62</v>
      </c>
      <c r="D2937" s="10" t="s">
        <v>40</v>
      </c>
      <c r="E2937" s="10" t="s">
        <v>30</v>
      </c>
      <c r="F2937" s="10">
        <v>420</v>
      </c>
      <c r="G2937" s="10">
        <v>458</v>
      </c>
      <c r="H2937" s="11">
        <f>SUMIFS(AA:AA,$A:$A,EOMONTH($A2937,-1),$B:$B,$B2937)</f>
        <v>0</v>
      </c>
      <c r="I2937" s="63">
        <f>ROUND(SUMIFS(AC:AC,$A:$A,EOMONTH($A2937,-1),$B:$B,$B2937),2)</f>
        <v>9.75</v>
      </c>
      <c r="J2937" s="11">
        <f>SUMIFS(AB:AB,$A:$A,EOMONTH($A2937,-1),$B:$B,$B2937)</f>
        <v>0</v>
      </c>
      <c r="K2937" s="13">
        <v>0</v>
      </c>
      <c r="L2937" s="25">
        <v>0</v>
      </c>
      <c r="M2937" s="15">
        <v>595</v>
      </c>
      <c r="N2937" s="14">
        <v>251613.6</v>
      </c>
      <c r="O2937" s="16">
        <v>492</v>
      </c>
      <c r="P2937" s="16">
        <v>38065.800000000003</v>
      </c>
      <c r="Q2937" s="16">
        <v>0</v>
      </c>
      <c r="R2937" s="16">
        <f>Q2937*16.876/100</f>
        <v>0</v>
      </c>
      <c r="S2937" s="17">
        <f t="shared" si="315"/>
        <v>0</v>
      </c>
      <c r="T2937" s="16">
        <v>0</v>
      </c>
      <c r="U2937" s="18">
        <f t="shared" si="316"/>
        <v>0</v>
      </c>
      <c r="V2937" s="18">
        <f t="shared" si="317"/>
        <v>249.9</v>
      </c>
      <c r="W2937" s="18">
        <f t="shared" si="318"/>
        <v>41.955711000000001</v>
      </c>
      <c r="X2937" s="27"/>
      <c r="Y2937" s="19">
        <f t="shared" si="319"/>
        <v>291.85571099999999</v>
      </c>
      <c r="Z2937" s="18">
        <f t="shared" si="320"/>
        <v>225.33600000000001</v>
      </c>
      <c r="AA2937" s="12">
        <v>103</v>
      </c>
      <c r="AB2937" s="12">
        <v>43556.639999999999</v>
      </c>
      <c r="AC2937" s="28">
        <f>+I2937+Y2937-Z2937</f>
        <v>76.269710999999973</v>
      </c>
      <c r="AD2937" s="20">
        <f t="shared" si="321"/>
        <v>0</v>
      </c>
      <c r="AE2937">
        <v>0</v>
      </c>
    </row>
    <row r="2938" spans="1:31" x14ac:dyDescent="0.25">
      <c r="A2938" s="9">
        <v>45169</v>
      </c>
      <c r="B2938" s="10" t="s">
        <v>161</v>
      </c>
      <c r="C2938" s="10" t="s">
        <v>62</v>
      </c>
      <c r="D2938" s="10" t="s">
        <v>40</v>
      </c>
      <c r="E2938" s="10" t="s">
        <v>30</v>
      </c>
      <c r="F2938" s="10">
        <v>420</v>
      </c>
      <c r="G2938" s="10">
        <v>458</v>
      </c>
      <c r="H2938" s="11">
        <f>SUMIFS(AA:AA,$A:$A,EOMONTH($A2938,-1),$B:$B,$B2938)</f>
        <v>184.5</v>
      </c>
      <c r="I2938" s="63">
        <f>ROUND(SUMIFS(AC:AC,$A:$A,EOMONTH($A2938,-1),$B:$B,$B2938),2)</f>
        <v>-69.25</v>
      </c>
      <c r="J2938" s="11">
        <f>SUMIFS(AB:AB,$A:$A,EOMONTH($A2938,-1),$B:$B,$B2938)</f>
        <v>8888.2099999999991</v>
      </c>
      <c r="K2938" s="13">
        <v>0</v>
      </c>
      <c r="L2938" s="25">
        <v>0</v>
      </c>
      <c r="M2938" s="15">
        <v>0</v>
      </c>
      <c r="N2938" s="14">
        <v>0</v>
      </c>
      <c r="O2938" s="16">
        <v>0</v>
      </c>
      <c r="P2938" s="16">
        <v>0</v>
      </c>
      <c r="Q2938" s="16">
        <v>62</v>
      </c>
      <c r="R2938" s="16">
        <f>Q2938*16.876/100</f>
        <v>10.463120000000002</v>
      </c>
      <c r="S2938" s="17">
        <f t="shared" si="315"/>
        <v>72.463120000000004</v>
      </c>
      <c r="T2938" s="16">
        <v>2986.54</v>
      </c>
      <c r="U2938" s="18">
        <f t="shared" si="316"/>
        <v>84.501000000000005</v>
      </c>
      <c r="V2938" s="18">
        <f t="shared" si="317"/>
        <v>0</v>
      </c>
      <c r="W2938" s="18">
        <f t="shared" si="318"/>
        <v>0</v>
      </c>
      <c r="X2938" s="27"/>
      <c r="Y2938" s="19">
        <f t="shared" si="319"/>
        <v>0</v>
      </c>
      <c r="Z2938" s="18">
        <f t="shared" si="320"/>
        <v>0</v>
      </c>
      <c r="AA2938" s="12">
        <v>122.5</v>
      </c>
      <c r="AB2938" s="12">
        <v>5901.39</v>
      </c>
      <c r="AC2938" s="28">
        <f>+I2938+Y2938-Z2938</f>
        <v>-69.25</v>
      </c>
      <c r="AD2938" s="20">
        <f t="shared" si="321"/>
        <v>70</v>
      </c>
      <c r="AE2938">
        <v>70</v>
      </c>
    </row>
    <row r="2939" spans="1:31" x14ac:dyDescent="0.25">
      <c r="A2939" s="9">
        <v>45169</v>
      </c>
      <c r="B2939" s="10" t="s">
        <v>162</v>
      </c>
      <c r="C2939" s="10" t="s">
        <v>62</v>
      </c>
      <c r="D2939" s="10" t="s">
        <v>40</v>
      </c>
      <c r="E2939" s="10" t="s">
        <v>30</v>
      </c>
      <c r="F2939" s="10">
        <v>420</v>
      </c>
      <c r="G2939" s="10">
        <v>458</v>
      </c>
      <c r="H2939" s="11">
        <f>SUMIFS(AA:AA,$A:$A,EOMONTH($A2939,-1),$B:$B,$B2939)</f>
        <v>176.5</v>
      </c>
      <c r="I2939" s="63">
        <f>ROUND(SUMIFS(AC:AC,$A:$A,EOMONTH($A2939,-1),$B:$B,$B2939),2)</f>
        <v>69.760000000000005</v>
      </c>
      <c r="J2939" s="11">
        <f>SUMIFS(AB:AB,$A:$A,EOMONTH($A2939,-1),$B:$B,$B2939)</f>
        <v>8247.76</v>
      </c>
      <c r="K2939" s="13">
        <v>0</v>
      </c>
      <c r="L2939" s="25">
        <v>0</v>
      </c>
      <c r="M2939" s="15">
        <v>0</v>
      </c>
      <c r="N2939" s="14">
        <v>0</v>
      </c>
      <c r="O2939" s="21">
        <v>12</v>
      </c>
      <c r="P2939" s="16">
        <v>985.08</v>
      </c>
      <c r="Q2939" s="21">
        <v>62</v>
      </c>
      <c r="R2939" s="16">
        <f>Q2939*16.876/100</f>
        <v>10.463120000000002</v>
      </c>
      <c r="S2939" s="17">
        <f t="shared" si="315"/>
        <v>72.463120000000004</v>
      </c>
      <c r="T2939" s="16">
        <v>2897.26</v>
      </c>
      <c r="U2939" s="18">
        <f t="shared" si="316"/>
        <v>80.837000000000003</v>
      </c>
      <c r="V2939" s="18">
        <f t="shared" si="317"/>
        <v>0</v>
      </c>
      <c r="W2939" s="18">
        <f t="shared" si="318"/>
        <v>0</v>
      </c>
      <c r="X2939" s="27"/>
      <c r="Y2939" s="19">
        <f t="shared" si="319"/>
        <v>0</v>
      </c>
      <c r="Z2939" s="18">
        <f t="shared" si="320"/>
        <v>5.4960000000000004</v>
      </c>
      <c r="AA2939" s="12">
        <v>102.5</v>
      </c>
      <c r="AB2939" s="12">
        <v>4789.78</v>
      </c>
      <c r="AC2939" s="28">
        <f>+I2939+Y2939-Z2939</f>
        <v>64.26400000000001</v>
      </c>
      <c r="AD2939" s="20">
        <f t="shared" si="321"/>
        <v>0</v>
      </c>
      <c r="AE2939">
        <v>0</v>
      </c>
    </row>
    <row r="2940" spans="1:31" x14ac:dyDescent="0.25">
      <c r="A2940" s="9">
        <v>45169</v>
      </c>
      <c r="B2940" s="10" t="s">
        <v>163</v>
      </c>
      <c r="C2940" s="10" t="s">
        <v>62</v>
      </c>
      <c r="D2940" s="10" t="s">
        <v>40</v>
      </c>
      <c r="E2940" s="10" t="s">
        <v>30</v>
      </c>
      <c r="F2940" s="10">
        <v>420</v>
      </c>
      <c r="G2940" s="10">
        <v>458</v>
      </c>
      <c r="H2940" s="11">
        <f>SUMIFS(AA:AA,$A:$A,EOMONTH($A2940,-1),$B:$B,$B2940)</f>
        <v>100.5</v>
      </c>
      <c r="I2940" s="63">
        <f>ROUND(SUMIFS(AC:AC,$A:$A,EOMONTH($A2940,-1),$B:$B,$B2940),2)</f>
        <v>45.46</v>
      </c>
      <c r="J2940" s="11">
        <f>SUMIFS(AB:AB,$A:$A,EOMONTH($A2940,-1),$B:$B,$B2940)</f>
        <v>4928.33</v>
      </c>
      <c r="K2940" s="13">
        <v>0</v>
      </c>
      <c r="L2940" s="25">
        <v>0</v>
      </c>
      <c r="M2940" s="15">
        <v>52</v>
      </c>
      <c r="N2940" s="14">
        <v>2550.08</v>
      </c>
      <c r="O2940" s="21">
        <v>12</v>
      </c>
      <c r="P2940" s="16">
        <v>985.08</v>
      </c>
      <c r="Q2940" s="21">
        <v>62</v>
      </c>
      <c r="R2940" s="16">
        <f>Q2940*16.876/100</f>
        <v>10.463120000000002</v>
      </c>
      <c r="S2940" s="17">
        <f t="shared" si="315"/>
        <v>72.463120000000004</v>
      </c>
      <c r="T2940" s="16">
        <v>3040.48</v>
      </c>
      <c r="U2940" s="18">
        <f t="shared" si="316"/>
        <v>46.029000000000003</v>
      </c>
      <c r="V2940" s="18">
        <f t="shared" si="317"/>
        <v>21.84</v>
      </c>
      <c r="W2940" s="18">
        <f t="shared" si="318"/>
        <v>3.6667176000000001</v>
      </c>
      <c r="X2940" s="27"/>
      <c r="Y2940" s="19">
        <f t="shared" si="319"/>
        <v>25.506717600000002</v>
      </c>
      <c r="Z2940" s="18">
        <f t="shared" si="320"/>
        <v>5.4960000000000004</v>
      </c>
      <c r="AA2940" s="12">
        <v>78.5</v>
      </c>
      <c r="AB2940" s="12">
        <v>3849.58</v>
      </c>
      <c r="AC2940" s="28">
        <f>+I2940+Y2940-Z2940</f>
        <v>65.470717600000015</v>
      </c>
      <c r="AD2940" s="20">
        <f t="shared" si="321"/>
        <v>0</v>
      </c>
      <c r="AE2940">
        <v>0</v>
      </c>
    </row>
    <row r="2941" spans="1:31" x14ac:dyDescent="0.25">
      <c r="A2941" s="9">
        <v>45169</v>
      </c>
      <c r="B2941" s="10" t="s">
        <v>164</v>
      </c>
      <c r="C2941" s="10" t="s">
        <v>62</v>
      </c>
      <c r="D2941" s="10" t="s">
        <v>40</v>
      </c>
      <c r="E2941" s="10" t="s">
        <v>30</v>
      </c>
      <c r="F2941" s="10">
        <v>420</v>
      </c>
      <c r="G2941" s="10">
        <v>458</v>
      </c>
      <c r="H2941" s="11">
        <f>SUMIFS(AA:AA,$A:$A,EOMONTH($A2941,-1),$B:$B,$B2941)</f>
        <v>195.5</v>
      </c>
      <c r="I2941" s="63">
        <f>ROUND(SUMIFS(AC:AC,$A:$A,EOMONTH($A2941,-1),$B:$B,$B2941),2)</f>
        <v>34.53</v>
      </c>
      <c r="J2941" s="11">
        <f>SUMIFS(AB:AB,$A:$A,EOMONTH($A2941,-1),$B:$B,$B2941)</f>
        <v>8740.15</v>
      </c>
      <c r="K2941" s="13">
        <v>0</v>
      </c>
      <c r="L2941" s="25">
        <v>0</v>
      </c>
      <c r="M2941" s="15">
        <v>0</v>
      </c>
      <c r="N2941" s="14">
        <v>0</v>
      </c>
      <c r="O2941" s="16">
        <v>0</v>
      </c>
      <c r="P2941" s="16">
        <v>0</v>
      </c>
      <c r="Q2941" s="16">
        <v>62</v>
      </c>
      <c r="R2941" s="16">
        <f>Q2941*16.876/100</f>
        <v>10.463120000000002</v>
      </c>
      <c r="S2941" s="17">
        <f t="shared" si="315"/>
        <v>72.463120000000004</v>
      </c>
      <c r="T2941" s="16">
        <v>2772.02</v>
      </c>
      <c r="U2941" s="18">
        <f t="shared" si="316"/>
        <v>89.539000000000001</v>
      </c>
      <c r="V2941" s="18">
        <f t="shared" si="317"/>
        <v>0</v>
      </c>
      <c r="W2941" s="18">
        <f t="shared" si="318"/>
        <v>0</v>
      </c>
      <c r="X2941" s="27"/>
      <c r="Y2941" s="19">
        <f t="shared" si="319"/>
        <v>0</v>
      </c>
      <c r="Z2941" s="18">
        <f t="shared" si="320"/>
        <v>0</v>
      </c>
      <c r="AA2941" s="12">
        <v>133.5</v>
      </c>
      <c r="AB2941" s="12">
        <v>5968.34</v>
      </c>
      <c r="AC2941" s="28">
        <f>+I2941+Y2941-Z2941</f>
        <v>34.53</v>
      </c>
      <c r="AD2941" s="20">
        <f t="shared" si="321"/>
        <v>0</v>
      </c>
      <c r="AE2941">
        <v>0</v>
      </c>
    </row>
    <row r="2942" spans="1:31" x14ac:dyDescent="0.25">
      <c r="A2942" s="9">
        <v>45169</v>
      </c>
      <c r="B2942" s="10" t="s">
        <v>165</v>
      </c>
      <c r="C2942" s="10" t="s">
        <v>62</v>
      </c>
      <c r="D2942" s="10" t="s">
        <v>40</v>
      </c>
      <c r="E2942" s="10" t="s">
        <v>30</v>
      </c>
      <c r="F2942" s="10">
        <v>720</v>
      </c>
      <c r="G2942" s="10">
        <v>785</v>
      </c>
      <c r="H2942" s="11">
        <f>SUMIFS(AA:AA,$A:$A,EOMONTH($A2942,-1),$B:$B,$B2942)</f>
        <v>31</v>
      </c>
      <c r="I2942" s="63">
        <f>ROUND(SUMIFS(AC:AC,$A:$A,EOMONTH($A2942,-1),$B:$B,$B2942),2)</f>
        <v>-27.46</v>
      </c>
      <c r="J2942" s="11">
        <f>SUMIFS(AB:AB,$A:$A,EOMONTH($A2942,-1),$B:$B,$B2942)</f>
        <v>3549.36</v>
      </c>
      <c r="K2942" s="13">
        <v>0</v>
      </c>
      <c r="L2942" s="25">
        <v>0</v>
      </c>
      <c r="M2942" s="15">
        <v>20</v>
      </c>
      <c r="N2942" s="14">
        <v>1444.75</v>
      </c>
      <c r="O2942" s="21">
        <v>28</v>
      </c>
      <c r="P2942" s="16">
        <v>3508.44</v>
      </c>
      <c r="Q2942" s="21">
        <v>6</v>
      </c>
      <c r="R2942" s="16">
        <f>Q2942*16.876/100</f>
        <v>1.0125599999999999</v>
      </c>
      <c r="S2942" s="17">
        <f t="shared" si="315"/>
        <v>7.0125599999999997</v>
      </c>
      <c r="T2942" s="16">
        <v>466.5</v>
      </c>
      <c r="U2942" s="18">
        <f t="shared" si="316"/>
        <v>24.335000000000001</v>
      </c>
      <c r="V2942" s="18">
        <f t="shared" si="317"/>
        <v>14.4</v>
      </c>
      <c r="W2942" s="18">
        <f t="shared" si="318"/>
        <v>2.4176160000000002</v>
      </c>
      <c r="X2942" s="27"/>
      <c r="Y2942" s="19">
        <f t="shared" si="319"/>
        <v>16.817616000000001</v>
      </c>
      <c r="Z2942" s="18">
        <f t="shared" si="320"/>
        <v>21.98</v>
      </c>
      <c r="AA2942" s="12">
        <v>17</v>
      </c>
      <c r="AB2942" s="12">
        <v>1321.74</v>
      </c>
      <c r="AC2942" s="28">
        <f>+I2942+Y2942-Z2942</f>
        <v>-32.622383999999997</v>
      </c>
      <c r="AD2942" s="20">
        <f t="shared" si="321"/>
        <v>40</v>
      </c>
      <c r="AE2942">
        <v>40</v>
      </c>
    </row>
    <row r="2943" spans="1:31" x14ac:dyDescent="0.25">
      <c r="A2943" s="9">
        <v>45169</v>
      </c>
      <c r="B2943" s="10" t="s">
        <v>166</v>
      </c>
      <c r="C2943" s="10" t="s">
        <v>62</v>
      </c>
      <c r="D2943" s="10" t="s">
        <v>40</v>
      </c>
      <c r="E2943" s="10" t="s">
        <v>30</v>
      </c>
      <c r="F2943" s="10">
        <v>720</v>
      </c>
      <c r="G2943" s="10">
        <v>785</v>
      </c>
      <c r="H2943" s="11">
        <f>SUMIFS(AA:AA,$A:$A,EOMONTH($A2943,-1),$B:$B,$B2943)</f>
        <v>57</v>
      </c>
      <c r="I2943" s="63">
        <f>ROUND(SUMIFS(AC:AC,$A:$A,EOMONTH($A2943,-1),$B:$B,$B2943),2)</f>
        <v>-39.96</v>
      </c>
      <c r="J2943" s="11">
        <f>SUMIFS(AB:AB,$A:$A,EOMONTH($A2943,-1),$B:$B,$B2943)</f>
        <v>9633</v>
      </c>
      <c r="K2943" s="13">
        <v>0</v>
      </c>
      <c r="L2943" s="25">
        <v>0</v>
      </c>
      <c r="M2943" s="15">
        <v>0</v>
      </c>
      <c r="N2943" s="14">
        <v>0</v>
      </c>
      <c r="O2943" s="21">
        <v>41</v>
      </c>
      <c r="P2943" s="16">
        <v>5156.1899999999996</v>
      </c>
      <c r="Q2943" s="21">
        <v>6</v>
      </c>
      <c r="R2943" s="16">
        <f>Q2943*16.876/100</f>
        <v>1.0125599999999999</v>
      </c>
      <c r="S2943" s="17">
        <f t="shared" si="315"/>
        <v>7.0125599999999997</v>
      </c>
      <c r="T2943" s="16">
        <v>1014</v>
      </c>
      <c r="U2943" s="18">
        <f t="shared" si="316"/>
        <v>44.744999999999997</v>
      </c>
      <c r="V2943" s="18">
        <f t="shared" si="317"/>
        <v>0</v>
      </c>
      <c r="W2943" s="18">
        <f t="shared" si="318"/>
        <v>0</v>
      </c>
      <c r="X2943" s="27"/>
      <c r="Y2943" s="19">
        <f t="shared" si="319"/>
        <v>0</v>
      </c>
      <c r="Z2943" s="18">
        <f t="shared" si="320"/>
        <v>32.185000000000002</v>
      </c>
      <c r="AA2943" s="12">
        <v>10</v>
      </c>
      <c r="AB2943" s="12">
        <v>1690</v>
      </c>
      <c r="AC2943" s="28">
        <f>+I2943+Y2943-Z2943</f>
        <v>-72.14500000000001</v>
      </c>
      <c r="AD2943" s="20">
        <f t="shared" si="321"/>
        <v>80</v>
      </c>
      <c r="AE2943">
        <v>90</v>
      </c>
    </row>
    <row r="2944" spans="1:31" x14ac:dyDescent="0.25">
      <c r="A2944" s="9">
        <v>45169</v>
      </c>
      <c r="B2944" s="10" t="s">
        <v>167</v>
      </c>
      <c r="C2944" s="10" t="s">
        <v>62</v>
      </c>
      <c r="D2944" s="10" t="s">
        <v>40</v>
      </c>
      <c r="E2944" s="10" t="s">
        <v>30</v>
      </c>
      <c r="F2944" s="10">
        <v>720</v>
      </c>
      <c r="G2944" s="10">
        <v>785</v>
      </c>
      <c r="H2944" s="11">
        <f>SUMIFS(AA:AA,$A:$A,EOMONTH($A2944,-1),$B:$B,$B2944)</f>
        <v>130</v>
      </c>
      <c r="I2944" s="63">
        <f>ROUND(SUMIFS(AC:AC,$A:$A,EOMONTH($A2944,-1),$B:$B,$B2944),2)</f>
        <v>-52.58</v>
      </c>
      <c r="J2944" s="11">
        <f>SUMIFS(AB:AB,$A:$A,EOMONTH($A2944,-1),$B:$B,$B2944)</f>
        <v>11867.92</v>
      </c>
      <c r="K2944" s="13">
        <v>0</v>
      </c>
      <c r="L2944" s="25">
        <v>0</v>
      </c>
      <c r="M2944" s="15">
        <v>0</v>
      </c>
      <c r="N2944" s="14">
        <v>0</v>
      </c>
      <c r="O2944" s="21">
        <v>41</v>
      </c>
      <c r="P2944" s="16">
        <v>5156.1899999999996</v>
      </c>
      <c r="Q2944" s="21">
        <v>6</v>
      </c>
      <c r="R2944" s="16">
        <f>Q2944*16.876/100</f>
        <v>1.0125599999999999</v>
      </c>
      <c r="S2944" s="17">
        <f t="shared" si="315"/>
        <v>7.0125599999999997</v>
      </c>
      <c r="T2944" s="16">
        <v>547.74</v>
      </c>
      <c r="U2944" s="18">
        <f t="shared" si="316"/>
        <v>102.05</v>
      </c>
      <c r="V2944" s="18">
        <f t="shared" si="317"/>
        <v>0</v>
      </c>
      <c r="W2944" s="18">
        <f t="shared" si="318"/>
        <v>0</v>
      </c>
      <c r="X2944" s="27"/>
      <c r="Y2944" s="19">
        <f t="shared" si="319"/>
        <v>0</v>
      </c>
      <c r="Z2944" s="18">
        <f t="shared" si="320"/>
        <v>32.185000000000002</v>
      </c>
      <c r="AA2944" s="12">
        <v>83</v>
      </c>
      <c r="AB2944" s="12">
        <v>7577.21</v>
      </c>
      <c r="AC2944" s="28">
        <f>+I2944+Y2944-Z2944</f>
        <v>-84.765000000000001</v>
      </c>
      <c r="AD2944" s="20">
        <f t="shared" si="321"/>
        <v>90</v>
      </c>
      <c r="AE2944">
        <v>90</v>
      </c>
    </row>
    <row r="2945" spans="1:31" x14ac:dyDescent="0.25">
      <c r="A2945" s="9">
        <v>45169</v>
      </c>
      <c r="B2945" s="10" t="s">
        <v>168</v>
      </c>
      <c r="C2945" s="10" t="s">
        <v>62</v>
      </c>
      <c r="D2945" s="10" t="s">
        <v>40</v>
      </c>
      <c r="E2945" s="10" t="s">
        <v>30</v>
      </c>
      <c r="F2945" s="10">
        <v>720</v>
      </c>
      <c r="G2945" s="10">
        <v>785</v>
      </c>
      <c r="H2945" s="11">
        <f>SUMIFS(AA:AA,$A:$A,EOMONTH($A2945,-1),$B:$B,$B2945)</f>
        <v>23</v>
      </c>
      <c r="I2945" s="63">
        <f>ROUND(SUMIFS(AC:AC,$A:$A,EOMONTH($A2945,-1),$B:$B,$B2945),2)</f>
        <v>-38.15</v>
      </c>
      <c r="J2945" s="11">
        <f>SUMIFS(AB:AB,$A:$A,EOMONTH($A2945,-1),$B:$B,$B2945)</f>
        <v>3887</v>
      </c>
      <c r="K2945" s="13">
        <v>0</v>
      </c>
      <c r="L2945" s="25">
        <v>0</v>
      </c>
      <c r="M2945" s="15">
        <v>0</v>
      </c>
      <c r="N2945" s="14">
        <v>0</v>
      </c>
      <c r="O2945" s="21">
        <v>3</v>
      </c>
      <c r="P2945" s="16">
        <v>380.25</v>
      </c>
      <c r="Q2945" s="21">
        <v>6</v>
      </c>
      <c r="R2945" s="16">
        <f>Q2945*16.876/100</f>
        <v>1.0125599999999999</v>
      </c>
      <c r="S2945" s="17">
        <f t="shared" si="315"/>
        <v>7.0125599999999997</v>
      </c>
      <c r="T2945" s="16">
        <v>1014</v>
      </c>
      <c r="U2945" s="18">
        <f t="shared" si="316"/>
        <v>18.055</v>
      </c>
      <c r="V2945" s="18">
        <f t="shared" si="317"/>
        <v>0</v>
      </c>
      <c r="W2945" s="18">
        <f t="shared" si="318"/>
        <v>0</v>
      </c>
      <c r="X2945" s="27"/>
      <c r="Y2945" s="19">
        <f t="shared" si="319"/>
        <v>0</v>
      </c>
      <c r="Z2945" s="18">
        <f t="shared" si="320"/>
        <v>2.355</v>
      </c>
      <c r="AA2945" s="12">
        <v>14</v>
      </c>
      <c r="AB2945" s="12">
        <v>2366</v>
      </c>
      <c r="AC2945" s="28">
        <f>+I2945+Y2945-Z2945</f>
        <v>-40.504999999999995</v>
      </c>
      <c r="AD2945" s="20">
        <f t="shared" si="321"/>
        <v>50</v>
      </c>
      <c r="AE2945">
        <v>70</v>
      </c>
    </row>
    <row r="2946" spans="1:31" x14ac:dyDescent="0.25">
      <c r="A2946" s="9">
        <v>45169</v>
      </c>
      <c r="B2946" s="10" t="s">
        <v>794</v>
      </c>
      <c r="C2946" s="10" t="s">
        <v>62</v>
      </c>
      <c r="D2946" s="10" t="s">
        <v>40</v>
      </c>
      <c r="E2946" s="10" t="s">
        <v>30</v>
      </c>
      <c r="F2946" s="10">
        <v>720</v>
      </c>
      <c r="G2946" s="10">
        <v>785</v>
      </c>
      <c r="H2946" s="11">
        <f>SUMIFS(AA:AA,$A:$A,EOMONTH($A2946,-1),$B:$B,$B2946)</f>
        <v>0</v>
      </c>
      <c r="I2946" s="63">
        <f>ROUND(SUMIFS(AC:AC,$A:$A,EOMONTH($A2946,-1),$B:$B,$B2946),2)</f>
        <v>0</v>
      </c>
      <c r="J2946" s="11">
        <f>SUMIFS(AB:AB,$A:$A,EOMONTH($A2946,-1),$B:$B,$B2946)</f>
        <v>0</v>
      </c>
      <c r="K2946" s="13">
        <v>0</v>
      </c>
      <c r="L2946" s="25">
        <v>0</v>
      </c>
      <c r="M2946" s="15">
        <v>116</v>
      </c>
      <c r="N2946" s="14">
        <v>13085.66</v>
      </c>
      <c r="O2946" s="16">
        <v>44</v>
      </c>
      <c r="P2946" s="16">
        <v>5577</v>
      </c>
      <c r="Q2946" s="16">
        <v>0</v>
      </c>
      <c r="R2946" s="16">
        <f>Q2946*16.876/100</f>
        <v>0</v>
      </c>
      <c r="S2946" s="17">
        <f t="shared" si="315"/>
        <v>0</v>
      </c>
      <c r="T2946" s="16">
        <v>0</v>
      </c>
      <c r="U2946" s="18">
        <f t="shared" si="316"/>
        <v>0</v>
      </c>
      <c r="V2946" s="18">
        <f t="shared" si="317"/>
        <v>83.52</v>
      </c>
      <c r="W2946" s="18">
        <f t="shared" si="318"/>
        <v>14.0221728</v>
      </c>
      <c r="X2946" s="27"/>
      <c r="Y2946" s="19">
        <f t="shared" si="319"/>
        <v>97.542172800000003</v>
      </c>
      <c r="Z2946" s="18">
        <f t="shared" si="320"/>
        <v>34.54</v>
      </c>
      <c r="AA2946" s="12">
        <v>72</v>
      </c>
      <c r="AB2946" s="12">
        <v>8122.13</v>
      </c>
      <c r="AC2946" s="28">
        <f>+I2946+Y2946-Z2946</f>
        <v>63.002172800000004</v>
      </c>
      <c r="AD2946" s="20">
        <f t="shared" si="321"/>
        <v>0</v>
      </c>
      <c r="AE2946">
        <v>0</v>
      </c>
    </row>
    <row r="2947" spans="1:31" x14ac:dyDescent="0.25">
      <c r="A2947" s="9">
        <v>45169</v>
      </c>
      <c r="B2947" s="10" t="s">
        <v>169</v>
      </c>
      <c r="C2947" s="10" t="s">
        <v>62</v>
      </c>
      <c r="D2947" s="10" t="s">
        <v>40</v>
      </c>
      <c r="E2947" s="10" t="s">
        <v>30</v>
      </c>
      <c r="F2947" s="10">
        <v>720</v>
      </c>
      <c r="G2947" s="10">
        <v>785</v>
      </c>
      <c r="H2947" s="11">
        <f>SUMIFS(AA:AA,$A:$A,EOMONTH($A2947,-1),$B:$B,$B2947)</f>
        <v>98</v>
      </c>
      <c r="I2947" s="63">
        <f>ROUND(SUMIFS(AC:AC,$A:$A,EOMONTH($A2947,-1),$B:$B,$B2947),2)</f>
        <v>-10.73</v>
      </c>
      <c r="J2947" s="11">
        <f>SUMIFS(AB:AB,$A:$A,EOMONTH($A2947,-1),$B:$B,$B2947)</f>
        <v>12918.36</v>
      </c>
      <c r="K2947" s="13">
        <v>0</v>
      </c>
      <c r="L2947" s="25">
        <v>0</v>
      </c>
      <c r="M2947" s="15">
        <v>0</v>
      </c>
      <c r="N2947" s="14">
        <v>0</v>
      </c>
      <c r="O2947" s="21">
        <v>36</v>
      </c>
      <c r="P2947" s="16">
        <v>4522.4399999999996</v>
      </c>
      <c r="Q2947" s="21">
        <v>6</v>
      </c>
      <c r="R2947" s="16">
        <f>Q2947*16.876/100</f>
        <v>1.0125599999999999</v>
      </c>
      <c r="S2947" s="17">
        <f t="shared" si="315"/>
        <v>7.0125599999999997</v>
      </c>
      <c r="T2947" s="16">
        <v>790.92</v>
      </c>
      <c r="U2947" s="18">
        <f t="shared" si="316"/>
        <v>76.930000000000007</v>
      </c>
      <c r="V2947" s="18">
        <f t="shared" si="317"/>
        <v>0</v>
      </c>
      <c r="W2947" s="18">
        <f t="shared" si="318"/>
        <v>0</v>
      </c>
      <c r="X2947" s="27"/>
      <c r="Y2947" s="19">
        <f t="shared" si="319"/>
        <v>0</v>
      </c>
      <c r="Z2947" s="18">
        <f t="shared" si="320"/>
        <v>28.26</v>
      </c>
      <c r="AA2947" s="12">
        <v>56</v>
      </c>
      <c r="AB2947" s="12">
        <v>7381.92</v>
      </c>
      <c r="AC2947" s="28">
        <f>+I2947+Y2947-Z2947</f>
        <v>-38.99</v>
      </c>
      <c r="AD2947" s="20">
        <f t="shared" si="321"/>
        <v>40</v>
      </c>
      <c r="AE2947">
        <v>50</v>
      </c>
    </row>
    <row r="2948" spans="1:31" x14ac:dyDescent="0.25">
      <c r="A2948" s="9">
        <v>45169</v>
      </c>
      <c r="B2948" s="10" t="s">
        <v>170</v>
      </c>
      <c r="C2948" s="10" t="s">
        <v>62</v>
      </c>
      <c r="D2948" s="10" t="s">
        <v>40</v>
      </c>
      <c r="E2948" s="10" t="s">
        <v>30</v>
      </c>
      <c r="F2948" s="10">
        <v>720</v>
      </c>
      <c r="G2948" s="10">
        <v>785</v>
      </c>
      <c r="H2948" s="11">
        <f>SUMIFS(AA:AA,$A:$A,EOMONTH($A2948,-1),$B:$B,$B2948)</f>
        <v>128</v>
      </c>
      <c r="I2948" s="63">
        <f>ROUND(SUMIFS(AC:AC,$A:$A,EOMONTH($A2948,-1),$B:$B,$B2948),2)</f>
        <v>101.83</v>
      </c>
      <c r="J2948" s="11">
        <f>SUMIFS(AB:AB,$A:$A,EOMONTH($A2948,-1),$B:$B,$B2948)</f>
        <v>11102.53</v>
      </c>
      <c r="K2948" s="13">
        <v>0</v>
      </c>
      <c r="L2948" s="25">
        <v>0</v>
      </c>
      <c r="M2948" s="15">
        <v>0</v>
      </c>
      <c r="N2948" s="14">
        <v>0</v>
      </c>
      <c r="O2948" s="21">
        <v>41</v>
      </c>
      <c r="P2948" s="16">
        <v>5156.1899999999996</v>
      </c>
      <c r="Q2948" s="21">
        <v>6</v>
      </c>
      <c r="R2948" s="16">
        <f>Q2948*16.876/100</f>
        <v>1.0125599999999999</v>
      </c>
      <c r="S2948" s="17">
        <f t="shared" si="315"/>
        <v>7.0125599999999997</v>
      </c>
      <c r="T2948" s="16">
        <v>520.44000000000005</v>
      </c>
      <c r="U2948" s="18">
        <f t="shared" si="316"/>
        <v>100.48</v>
      </c>
      <c r="V2948" s="18">
        <f t="shared" si="317"/>
        <v>0</v>
      </c>
      <c r="W2948" s="18">
        <f t="shared" si="318"/>
        <v>0</v>
      </c>
      <c r="X2948" s="27"/>
      <c r="Y2948" s="19">
        <f t="shared" si="319"/>
        <v>0</v>
      </c>
      <c r="Z2948" s="18">
        <f t="shared" si="320"/>
        <v>32.185000000000002</v>
      </c>
      <c r="AA2948" s="12">
        <v>81</v>
      </c>
      <c r="AB2948" s="12">
        <v>7025.82</v>
      </c>
      <c r="AC2948" s="28">
        <f>+I2948+Y2948-Z2948</f>
        <v>69.644999999999996</v>
      </c>
      <c r="AD2948" s="20">
        <f t="shared" si="321"/>
        <v>0</v>
      </c>
      <c r="AE2948">
        <v>0</v>
      </c>
    </row>
    <row r="2949" spans="1:31" x14ac:dyDescent="0.25">
      <c r="A2949" s="9">
        <v>45169</v>
      </c>
      <c r="B2949" s="10" t="s">
        <v>171</v>
      </c>
      <c r="C2949" s="10" t="s">
        <v>62</v>
      </c>
      <c r="D2949" s="10" t="s">
        <v>40</v>
      </c>
      <c r="E2949" s="10" t="s">
        <v>30</v>
      </c>
      <c r="F2949" s="10">
        <v>720</v>
      </c>
      <c r="G2949" s="10">
        <v>785</v>
      </c>
      <c r="H2949" s="11">
        <f>SUMIFS(AA:AA,$A:$A,EOMONTH($A2949,-1),$B:$B,$B2949)</f>
        <v>34</v>
      </c>
      <c r="I2949" s="63">
        <f>ROUND(SUMIFS(AC:AC,$A:$A,EOMONTH($A2949,-1),$B:$B,$B2949),2)</f>
        <v>-46.92</v>
      </c>
      <c r="J2949" s="11">
        <f>SUMIFS(AB:AB,$A:$A,EOMONTH($A2949,-1),$B:$B,$B2949)</f>
        <v>5746</v>
      </c>
      <c r="K2949" s="13">
        <v>0</v>
      </c>
      <c r="L2949" s="25">
        <v>0</v>
      </c>
      <c r="M2949" s="15">
        <v>20</v>
      </c>
      <c r="N2949" s="14">
        <v>1545.95</v>
      </c>
      <c r="O2949" s="21">
        <v>33</v>
      </c>
      <c r="P2949" s="16">
        <v>4159.09</v>
      </c>
      <c r="Q2949" s="21">
        <v>6</v>
      </c>
      <c r="R2949" s="16">
        <f>Q2949*16.876/100</f>
        <v>1.0125599999999999</v>
      </c>
      <c r="S2949" s="17">
        <f t="shared" ref="S2949:S3012" si="322">Q2949+R2949</f>
        <v>7.0125599999999997</v>
      </c>
      <c r="T2949" s="16">
        <v>489.96</v>
      </c>
      <c r="U2949" s="18">
        <f t="shared" ref="U2949:U3012" si="323">H2949*G2949/1000</f>
        <v>26.69</v>
      </c>
      <c r="V2949" s="18">
        <f t="shared" ref="V2949:V3012" si="324">M2949*F2949/1000</f>
        <v>14.4</v>
      </c>
      <c r="W2949" s="18">
        <f t="shared" ref="W2949:W3012" si="325">V2949*16.789/100</f>
        <v>2.4176160000000002</v>
      </c>
      <c r="X2949" s="27"/>
      <c r="Y2949" s="19">
        <f t="shared" ref="Y2949:Y3012" si="326">V2949+W2949+X2949</f>
        <v>16.817616000000001</v>
      </c>
      <c r="Z2949" s="18">
        <f t="shared" ref="Z2949:Z3012" si="327">O2949*G2949/1000</f>
        <v>25.905000000000001</v>
      </c>
      <c r="AA2949" s="12">
        <v>15</v>
      </c>
      <c r="AB2949" s="12">
        <v>1224.96</v>
      </c>
      <c r="AC2949" s="28">
        <f>+I2949+Y2949-Z2949</f>
        <v>-56.007384000000002</v>
      </c>
      <c r="AD2949" s="20">
        <f t="shared" ref="AD2949:AD3012" si="328">IF(AC2949&lt;0,ROUNDUP(AC2949,-1)*-1,0)</f>
        <v>60</v>
      </c>
      <c r="AE2949">
        <v>70</v>
      </c>
    </row>
    <row r="2950" spans="1:31" x14ac:dyDescent="0.25">
      <c r="A2950" s="9">
        <v>45169</v>
      </c>
      <c r="B2950" s="10" t="s">
        <v>172</v>
      </c>
      <c r="C2950" s="10" t="s">
        <v>62</v>
      </c>
      <c r="D2950" s="10" t="s">
        <v>40</v>
      </c>
      <c r="E2950" s="10" t="s">
        <v>30</v>
      </c>
      <c r="F2950" s="10">
        <v>720</v>
      </c>
      <c r="G2950" s="10">
        <v>785</v>
      </c>
      <c r="H2950" s="11">
        <f>SUMIFS(AA:AA,$A:$A,EOMONTH($A2950,-1),$B:$B,$B2950)</f>
        <v>151</v>
      </c>
      <c r="I2950" s="63">
        <f>ROUND(SUMIFS(AC:AC,$A:$A,EOMONTH($A2950,-1),$B:$B,$B2950),2)</f>
        <v>120.26</v>
      </c>
      <c r="J2950" s="11">
        <f>SUMIFS(AB:AB,$A:$A,EOMONTH($A2950,-1),$B:$B,$B2950)</f>
        <v>13567.32</v>
      </c>
      <c r="K2950" s="13">
        <v>0</v>
      </c>
      <c r="L2950" s="25">
        <v>0</v>
      </c>
      <c r="M2950" s="15">
        <v>0</v>
      </c>
      <c r="N2950" s="14">
        <v>0</v>
      </c>
      <c r="O2950" s="21">
        <v>36</v>
      </c>
      <c r="P2950" s="16">
        <v>4522.4399999999996</v>
      </c>
      <c r="Q2950" s="21">
        <v>6</v>
      </c>
      <c r="R2950" s="16">
        <f>Q2950*16.876/100</f>
        <v>1.0125599999999999</v>
      </c>
      <c r="S2950" s="17">
        <f t="shared" si="322"/>
        <v>7.0125599999999997</v>
      </c>
      <c r="T2950" s="16">
        <v>539.1</v>
      </c>
      <c r="U2950" s="18">
        <f t="shared" si="323"/>
        <v>118.535</v>
      </c>
      <c r="V2950" s="18">
        <f t="shared" si="324"/>
        <v>0</v>
      </c>
      <c r="W2950" s="18">
        <f t="shared" si="325"/>
        <v>0</v>
      </c>
      <c r="X2950" s="27"/>
      <c r="Y2950" s="19">
        <f t="shared" si="326"/>
        <v>0</v>
      </c>
      <c r="Z2950" s="18">
        <f t="shared" si="327"/>
        <v>28.26</v>
      </c>
      <c r="AA2950" s="12">
        <v>109</v>
      </c>
      <c r="AB2950" s="12">
        <v>9793.6200000000008</v>
      </c>
      <c r="AC2950" s="28">
        <f>+I2950+Y2950-Z2950</f>
        <v>92</v>
      </c>
      <c r="AD2950" s="20">
        <f t="shared" si="328"/>
        <v>0</v>
      </c>
      <c r="AE2950">
        <v>0</v>
      </c>
    </row>
    <row r="2951" spans="1:31" x14ac:dyDescent="0.25">
      <c r="A2951" s="9">
        <v>45169</v>
      </c>
      <c r="B2951" s="10" t="s">
        <v>777</v>
      </c>
      <c r="C2951" s="10" t="s">
        <v>711</v>
      </c>
      <c r="D2951" s="10" t="s">
        <v>29</v>
      </c>
      <c r="E2951" s="10" t="s">
        <v>30</v>
      </c>
      <c r="F2951" s="10"/>
      <c r="G2951" s="10">
        <v>0</v>
      </c>
      <c r="H2951" s="11">
        <f>SUMIFS(AA:AA,$A:$A,EOMONTH($A2951,-1),$B:$B,$B2951)</f>
        <v>45</v>
      </c>
      <c r="I2951" s="63">
        <f>ROUND(SUMIFS(AC:AC,$A:$A,EOMONTH($A2951,-1),$B:$B,$B2951),2)</f>
        <v>0</v>
      </c>
      <c r="J2951" s="11">
        <f>SUMIFS(AB:AB,$A:$A,EOMONTH($A2951,-1),$B:$B,$B2951)</f>
        <v>4523.7700000000004</v>
      </c>
      <c r="K2951" s="13">
        <v>0</v>
      </c>
      <c r="L2951" s="25">
        <v>0</v>
      </c>
      <c r="M2951" s="15">
        <v>5889</v>
      </c>
      <c r="N2951" s="14">
        <v>592011.06999999995</v>
      </c>
      <c r="O2951" s="16">
        <v>0</v>
      </c>
      <c r="P2951" s="16">
        <v>0</v>
      </c>
      <c r="Q2951" s="16">
        <v>5934</v>
      </c>
      <c r="R2951" s="16">
        <f>Q2951*16.876/100</f>
        <v>1001.4218400000001</v>
      </c>
      <c r="S2951" s="17">
        <f t="shared" si="322"/>
        <v>6935.42184</v>
      </c>
      <c r="T2951" s="16">
        <v>99323.64</v>
      </c>
      <c r="U2951" s="18">
        <f t="shared" si="323"/>
        <v>0</v>
      </c>
      <c r="V2951" s="18">
        <f t="shared" si="324"/>
        <v>0</v>
      </c>
      <c r="W2951" s="18">
        <f t="shared" si="325"/>
        <v>0</v>
      </c>
      <c r="X2951" s="27"/>
      <c r="Y2951" s="19">
        <f t="shared" si="326"/>
        <v>0</v>
      </c>
      <c r="Z2951" s="18">
        <f t="shared" si="327"/>
        <v>0</v>
      </c>
      <c r="AA2951" s="12">
        <v>0</v>
      </c>
      <c r="AB2951" s="12">
        <v>0</v>
      </c>
      <c r="AC2951" s="28">
        <f>+I2951+Y2951-Z2951</f>
        <v>0</v>
      </c>
      <c r="AD2951" s="20">
        <f t="shared" si="328"/>
        <v>0</v>
      </c>
      <c r="AE2951">
        <v>0</v>
      </c>
    </row>
    <row r="2952" spans="1:31" x14ac:dyDescent="0.25">
      <c r="A2952" s="9">
        <v>45169</v>
      </c>
      <c r="B2952" s="10" t="s">
        <v>778</v>
      </c>
      <c r="C2952" s="10" t="s">
        <v>711</v>
      </c>
      <c r="D2952" s="10" t="s">
        <v>29</v>
      </c>
      <c r="E2952" s="10" t="s">
        <v>30</v>
      </c>
      <c r="F2952" s="10"/>
      <c r="G2952" s="10">
        <v>0</v>
      </c>
      <c r="H2952" s="11">
        <f>SUMIFS(AA:AA,$A:$A,EOMONTH($A2952,-1),$B:$B,$B2952)</f>
        <v>32</v>
      </c>
      <c r="I2952" s="63">
        <f>ROUND(SUMIFS(AC:AC,$A:$A,EOMONTH($A2952,-1),$B:$B,$B2952),2)</f>
        <v>0</v>
      </c>
      <c r="J2952" s="11">
        <f>SUMIFS(AB:AB,$A:$A,EOMONTH($A2952,-1),$B:$B,$B2952)</f>
        <v>3216.91</v>
      </c>
      <c r="K2952" s="13">
        <v>0</v>
      </c>
      <c r="L2952" s="25">
        <v>0</v>
      </c>
      <c r="M2952" s="15">
        <v>0</v>
      </c>
      <c r="N2952" s="14">
        <v>0</v>
      </c>
      <c r="O2952" s="16">
        <v>0</v>
      </c>
      <c r="P2952" s="16">
        <v>0</v>
      </c>
      <c r="Q2952" s="16">
        <v>32</v>
      </c>
      <c r="R2952" s="16">
        <f>Q2952*16.876/100</f>
        <v>5.4003200000000007</v>
      </c>
      <c r="S2952" s="17">
        <f t="shared" si="322"/>
        <v>37.400320000000001</v>
      </c>
      <c r="T2952" s="16">
        <v>3216.96</v>
      </c>
      <c r="U2952" s="18">
        <f t="shared" si="323"/>
        <v>0</v>
      </c>
      <c r="V2952" s="18">
        <f t="shared" si="324"/>
        <v>0</v>
      </c>
      <c r="W2952" s="18">
        <f t="shared" si="325"/>
        <v>0</v>
      </c>
      <c r="X2952" s="27"/>
      <c r="Y2952" s="19">
        <f t="shared" si="326"/>
        <v>0</v>
      </c>
      <c r="Z2952" s="18">
        <f t="shared" si="327"/>
        <v>0</v>
      </c>
      <c r="AA2952" s="12">
        <v>0</v>
      </c>
      <c r="AB2952" s="12">
        <v>0</v>
      </c>
      <c r="AC2952" s="28">
        <f>+I2952+Y2952-Z2952</f>
        <v>0</v>
      </c>
      <c r="AD2952" s="20">
        <f t="shared" si="328"/>
        <v>0</v>
      </c>
      <c r="AE2952">
        <v>0</v>
      </c>
    </row>
    <row r="2953" spans="1:31" x14ac:dyDescent="0.25">
      <c r="A2953" s="9">
        <v>45169</v>
      </c>
      <c r="B2953" s="10" t="s">
        <v>719</v>
      </c>
      <c r="C2953" s="10" t="s">
        <v>711</v>
      </c>
      <c r="D2953" s="10" t="s">
        <v>29</v>
      </c>
      <c r="E2953" s="10" t="s">
        <v>30</v>
      </c>
      <c r="F2953" s="10"/>
      <c r="G2953" s="10">
        <v>0</v>
      </c>
      <c r="H2953" s="11">
        <f>SUMIFS(AA:AA,$A:$A,EOMONTH($A2953,-1),$B:$B,$B2953)</f>
        <v>24</v>
      </c>
      <c r="I2953" s="63">
        <f>ROUND(SUMIFS(AC:AC,$A:$A,EOMONTH($A2953,-1),$B:$B,$B2953),2)</f>
        <v>0</v>
      </c>
      <c r="J2953" s="11">
        <f>SUMIFS(AB:AB,$A:$A,EOMONTH($A2953,-1),$B:$B,$B2953)</f>
        <v>2644.94</v>
      </c>
      <c r="K2953" s="13">
        <v>0</v>
      </c>
      <c r="L2953" s="25">
        <v>0</v>
      </c>
      <c r="M2953" s="15">
        <v>7992</v>
      </c>
      <c r="N2953" s="14">
        <v>876699.38</v>
      </c>
      <c r="O2953" s="16">
        <v>0</v>
      </c>
      <c r="P2953" s="16">
        <v>0</v>
      </c>
      <c r="Q2953" s="16">
        <v>8016</v>
      </c>
      <c r="R2953" s="16">
        <f>Q2953*16.876/100</f>
        <v>1352.78016</v>
      </c>
      <c r="S2953" s="17">
        <f t="shared" si="322"/>
        <v>9368.7801600000003</v>
      </c>
      <c r="T2953" s="16">
        <v>19795.900000000001</v>
      </c>
      <c r="U2953" s="18">
        <f t="shared" si="323"/>
        <v>0</v>
      </c>
      <c r="V2953" s="18">
        <f t="shared" si="324"/>
        <v>0</v>
      </c>
      <c r="W2953" s="18">
        <f t="shared" si="325"/>
        <v>0</v>
      </c>
      <c r="X2953" s="27"/>
      <c r="Y2953" s="19">
        <f t="shared" si="326"/>
        <v>0</v>
      </c>
      <c r="Z2953" s="18">
        <f t="shared" si="327"/>
        <v>0</v>
      </c>
      <c r="AA2953" s="12">
        <v>0</v>
      </c>
      <c r="AB2953" s="12">
        <v>0</v>
      </c>
      <c r="AC2953" s="28">
        <f>+I2953+Y2953-Z2953</f>
        <v>0</v>
      </c>
      <c r="AD2953" s="20">
        <f t="shared" si="328"/>
        <v>0</v>
      </c>
      <c r="AE2953">
        <v>0</v>
      </c>
    </row>
    <row r="2954" spans="1:31" x14ac:dyDescent="0.25">
      <c r="A2954" s="9">
        <v>45169</v>
      </c>
      <c r="B2954" s="10" t="s">
        <v>173</v>
      </c>
      <c r="C2954" s="10" t="s">
        <v>62</v>
      </c>
      <c r="D2954" s="10" t="s">
        <v>29</v>
      </c>
      <c r="E2954" s="10" t="s">
        <v>30</v>
      </c>
      <c r="F2954" s="10"/>
      <c r="G2954" s="10">
        <v>0</v>
      </c>
      <c r="H2954" s="11">
        <f>SUMIFS(AA:AA,$A:$A,EOMONTH($A2954,-1),$B:$B,$B2954)</f>
        <v>0.87</v>
      </c>
      <c r="I2954" s="63">
        <f>ROUND(SUMIFS(AC:AC,$A:$A,EOMONTH($A2954,-1),$B:$B,$B2954),2)</f>
        <v>0.04</v>
      </c>
      <c r="J2954" s="11">
        <f>SUMIFS(AB:AB,$A:$A,EOMONTH($A2954,-1),$B:$B,$B2954)</f>
        <v>8.0399999999999991</v>
      </c>
      <c r="K2954" s="13">
        <v>0</v>
      </c>
      <c r="L2954" s="25">
        <v>0</v>
      </c>
      <c r="M2954" s="15">
        <v>0</v>
      </c>
      <c r="N2954" s="14">
        <v>0</v>
      </c>
      <c r="O2954" s="16">
        <v>0</v>
      </c>
      <c r="P2954" s="16">
        <v>0</v>
      </c>
      <c r="Q2954" s="16">
        <v>0</v>
      </c>
      <c r="R2954" s="16">
        <f>Q2954*16.876/100</f>
        <v>0</v>
      </c>
      <c r="S2954" s="17">
        <f t="shared" si="322"/>
        <v>0</v>
      </c>
      <c r="T2954" s="16">
        <v>0</v>
      </c>
      <c r="U2954" s="18">
        <f t="shared" si="323"/>
        <v>0</v>
      </c>
      <c r="V2954" s="18">
        <f t="shared" si="324"/>
        <v>0</v>
      </c>
      <c r="W2954" s="18">
        <f t="shared" si="325"/>
        <v>0</v>
      </c>
      <c r="X2954" s="27"/>
      <c r="Y2954" s="19">
        <f t="shared" si="326"/>
        <v>0</v>
      </c>
      <c r="Z2954" s="18">
        <f t="shared" si="327"/>
        <v>0</v>
      </c>
      <c r="AA2954" s="12">
        <v>0.87</v>
      </c>
      <c r="AB2954" s="12">
        <v>8.0399999999999991</v>
      </c>
      <c r="AC2954" s="28">
        <f>+I2954+Y2954-Z2954</f>
        <v>0.04</v>
      </c>
      <c r="AD2954" s="20">
        <f t="shared" si="328"/>
        <v>0</v>
      </c>
      <c r="AE2954">
        <v>0</v>
      </c>
    </row>
    <row r="2955" spans="1:31" x14ac:dyDescent="0.25">
      <c r="A2955" s="9">
        <v>45169</v>
      </c>
      <c r="B2955" s="10" t="s">
        <v>174</v>
      </c>
      <c r="C2955" s="10" t="s">
        <v>62</v>
      </c>
      <c r="D2955" s="10" t="s">
        <v>29</v>
      </c>
      <c r="E2955" s="10" t="s">
        <v>30</v>
      </c>
      <c r="F2955" s="10"/>
      <c r="G2955" s="10">
        <v>0</v>
      </c>
      <c r="H2955" s="11">
        <f>SUMIFS(AA:AA,$A:$A,EOMONTH($A2955,-1),$B:$B,$B2955)</f>
        <v>0.21</v>
      </c>
      <c r="I2955" s="63">
        <f>ROUND(SUMIFS(AC:AC,$A:$A,EOMONTH($A2955,-1),$B:$B,$B2955),2)</f>
        <v>0.01</v>
      </c>
      <c r="J2955" s="11">
        <f>SUMIFS(AB:AB,$A:$A,EOMONTH($A2955,-1),$B:$B,$B2955)</f>
        <v>2.11</v>
      </c>
      <c r="K2955" s="13">
        <v>0</v>
      </c>
      <c r="L2955" s="25">
        <v>0</v>
      </c>
      <c r="M2955" s="15">
        <v>0</v>
      </c>
      <c r="N2955" s="14">
        <v>0</v>
      </c>
      <c r="O2955" s="16">
        <v>0</v>
      </c>
      <c r="P2955" s="16">
        <v>0</v>
      </c>
      <c r="Q2955" s="16">
        <v>0</v>
      </c>
      <c r="R2955" s="16">
        <f>Q2955*16.876/100</f>
        <v>0</v>
      </c>
      <c r="S2955" s="17">
        <f t="shared" si="322"/>
        <v>0</v>
      </c>
      <c r="T2955" s="16">
        <v>0</v>
      </c>
      <c r="U2955" s="18">
        <f t="shared" si="323"/>
        <v>0</v>
      </c>
      <c r="V2955" s="18">
        <f t="shared" si="324"/>
        <v>0</v>
      </c>
      <c r="W2955" s="18">
        <f t="shared" si="325"/>
        <v>0</v>
      </c>
      <c r="X2955" s="27"/>
      <c r="Y2955" s="19">
        <f t="shared" si="326"/>
        <v>0</v>
      </c>
      <c r="Z2955" s="18">
        <f t="shared" si="327"/>
        <v>0</v>
      </c>
      <c r="AA2955" s="12">
        <v>0.21</v>
      </c>
      <c r="AB2955" s="12">
        <v>2.11</v>
      </c>
      <c r="AC2955" s="28">
        <f>+I2955+Y2955-Z2955</f>
        <v>0.01</v>
      </c>
      <c r="AD2955" s="20">
        <f t="shared" si="328"/>
        <v>0</v>
      </c>
      <c r="AE2955">
        <v>0</v>
      </c>
    </row>
    <row r="2956" spans="1:31" x14ac:dyDescent="0.25">
      <c r="A2956" s="9">
        <v>45169</v>
      </c>
      <c r="B2956" s="10" t="s">
        <v>175</v>
      </c>
      <c r="C2956" s="10" t="s">
        <v>62</v>
      </c>
      <c r="D2956" s="10" t="s">
        <v>29</v>
      </c>
      <c r="E2956" s="10" t="s">
        <v>30</v>
      </c>
      <c r="F2956" s="10"/>
      <c r="G2956" s="10">
        <v>0</v>
      </c>
      <c r="H2956" s="11">
        <f>SUMIFS(AA:AA,$A:$A,EOMONTH($A2956,-1),$B:$B,$B2956)</f>
        <v>0.87</v>
      </c>
      <c r="I2956" s="63">
        <f>ROUND(SUMIFS(AC:AC,$A:$A,EOMONTH($A2956,-1),$B:$B,$B2956),2)</f>
        <v>0.04</v>
      </c>
      <c r="J2956" s="11">
        <f>SUMIFS(AB:AB,$A:$A,EOMONTH($A2956,-1),$B:$B,$B2956)</f>
        <v>8.0399999999999991</v>
      </c>
      <c r="K2956" s="13">
        <v>0</v>
      </c>
      <c r="L2956" s="25">
        <v>0</v>
      </c>
      <c r="M2956" s="15">
        <v>0</v>
      </c>
      <c r="N2956" s="14">
        <v>0</v>
      </c>
      <c r="O2956" s="16">
        <v>0</v>
      </c>
      <c r="P2956" s="16">
        <v>0</v>
      </c>
      <c r="Q2956" s="16">
        <v>0</v>
      </c>
      <c r="R2956" s="16">
        <f>Q2956*16.876/100</f>
        <v>0</v>
      </c>
      <c r="S2956" s="17">
        <f t="shared" si="322"/>
        <v>0</v>
      </c>
      <c r="T2956" s="16">
        <v>0</v>
      </c>
      <c r="U2956" s="18">
        <f t="shared" si="323"/>
        <v>0</v>
      </c>
      <c r="V2956" s="18">
        <f t="shared" si="324"/>
        <v>0</v>
      </c>
      <c r="W2956" s="18">
        <f t="shared" si="325"/>
        <v>0</v>
      </c>
      <c r="X2956" s="27"/>
      <c r="Y2956" s="19">
        <f t="shared" si="326"/>
        <v>0</v>
      </c>
      <c r="Z2956" s="18">
        <f t="shared" si="327"/>
        <v>0</v>
      </c>
      <c r="AA2956" s="12">
        <v>0.87</v>
      </c>
      <c r="AB2956" s="12">
        <v>8.0399999999999991</v>
      </c>
      <c r="AC2956" s="28">
        <f>+I2956+Y2956-Z2956</f>
        <v>0.04</v>
      </c>
      <c r="AD2956" s="20">
        <f t="shared" si="328"/>
        <v>0</v>
      </c>
      <c r="AE2956">
        <v>0</v>
      </c>
    </row>
    <row r="2957" spans="1:31" x14ac:dyDescent="0.25">
      <c r="A2957" s="9">
        <v>45169</v>
      </c>
      <c r="B2957" s="10" t="s">
        <v>176</v>
      </c>
      <c r="C2957" s="10" t="s">
        <v>62</v>
      </c>
      <c r="D2957" s="10" t="s">
        <v>40</v>
      </c>
      <c r="E2957" s="10" t="s">
        <v>30</v>
      </c>
      <c r="F2957" s="10">
        <v>85</v>
      </c>
      <c r="G2957" s="10">
        <v>93</v>
      </c>
      <c r="H2957" s="11">
        <f>SUMIFS(AA:AA,$A:$A,EOMONTH($A2957,-1),$B:$B,$B2957)</f>
        <v>2405</v>
      </c>
      <c r="I2957" s="63">
        <f>ROUND(SUMIFS(AC:AC,$A:$A,EOMONTH($A2957,-1),$B:$B,$B2957),2)</f>
        <v>129.28</v>
      </c>
      <c r="J2957" s="11">
        <f>SUMIFS(AB:AB,$A:$A,EOMONTH($A2957,-1),$B:$B,$B2957)</f>
        <v>44139.88</v>
      </c>
      <c r="K2957" s="13">
        <v>0</v>
      </c>
      <c r="L2957" s="25">
        <v>0</v>
      </c>
      <c r="M2957" s="15">
        <v>0</v>
      </c>
      <c r="N2957" s="14">
        <v>0</v>
      </c>
      <c r="O2957" s="16">
        <v>1464</v>
      </c>
      <c r="P2957" s="16">
        <v>40089.599999999999</v>
      </c>
      <c r="Q2957" s="16">
        <v>0</v>
      </c>
      <c r="R2957" s="16">
        <f>Q2957*16.876/100</f>
        <v>0</v>
      </c>
      <c r="S2957" s="17">
        <f t="shared" si="322"/>
        <v>0</v>
      </c>
      <c r="T2957" s="16">
        <v>0</v>
      </c>
      <c r="U2957" s="18">
        <f t="shared" si="323"/>
        <v>223.66499999999999</v>
      </c>
      <c r="V2957" s="18">
        <f t="shared" si="324"/>
        <v>0</v>
      </c>
      <c r="W2957" s="18">
        <f t="shared" si="325"/>
        <v>0</v>
      </c>
      <c r="X2957" s="27"/>
      <c r="Y2957" s="19">
        <f t="shared" si="326"/>
        <v>0</v>
      </c>
      <c r="Z2957" s="18">
        <f t="shared" si="327"/>
        <v>136.15199999999999</v>
      </c>
      <c r="AA2957" s="12">
        <v>941</v>
      </c>
      <c r="AB2957" s="12">
        <v>17270.53</v>
      </c>
      <c r="AC2957" s="28">
        <f>+I2957+Y2957-Z2957</f>
        <v>-6.8719999999999857</v>
      </c>
      <c r="AD2957" s="20">
        <f t="shared" si="328"/>
        <v>10</v>
      </c>
      <c r="AE2957">
        <v>10</v>
      </c>
    </row>
    <row r="2958" spans="1:31" x14ac:dyDescent="0.25">
      <c r="A2958" s="9">
        <v>45169</v>
      </c>
      <c r="B2958" s="10" t="s">
        <v>177</v>
      </c>
      <c r="C2958" s="10" t="s">
        <v>62</v>
      </c>
      <c r="D2958" s="10" t="s">
        <v>29</v>
      </c>
      <c r="E2958" s="10" t="s">
        <v>30</v>
      </c>
      <c r="F2958" s="10"/>
      <c r="G2958" s="10">
        <v>0</v>
      </c>
      <c r="H2958" s="11">
        <f>SUMIFS(AA:AA,$A:$A,EOMONTH($A2958,-1),$B:$B,$B2958)</f>
        <v>0.21</v>
      </c>
      <c r="I2958" s="63">
        <f>ROUND(SUMIFS(AC:AC,$A:$A,EOMONTH($A2958,-1),$B:$B,$B2958),2)</f>
        <v>0.01</v>
      </c>
      <c r="J2958" s="11">
        <f>SUMIFS(AB:AB,$A:$A,EOMONTH($A2958,-1),$B:$B,$B2958)</f>
        <v>1.94</v>
      </c>
      <c r="K2958" s="13">
        <v>0</v>
      </c>
      <c r="L2958" s="25">
        <v>0</v>
      </c>
      <c r="M2958" s="15">
        <v>0</v>
      </c>
      <c r="N2958" s="14">
        <v>0</v>
      </c>
      <c r="O2958" s="16">
        <v>0</v>
      </c>
      <c r="P2958" s="16">
        <v>0</v>
      </c>
      <c r="Q2958" s="16">
        <v>0</v>
      </c>
      <c r="R2958" s="16">
        <f>Q2958*16.876/100</f>
        <v>0</v>
      </c>
      <c r="S2958" s="17">
        <f t="shared" si="322"/>
        <v>0</v>
      </c>
      <c r="T2958" s="16">
        <v>0</v>
      </c>
      <c r="U2958" s="18">
        <f t="shared" si="323"/>
        <v>0</v>
      </c>
      <c r="V2958" s="18">
        <f t="shared" si="324"/>
        <v>0</v>
      </c>
      <c r="W2958" s="18">
        <f t="shared" si="325"/>
        <v>0</v>
      </c>
      <c r="X2958" s="27"/>
      <c r="Y2958" s="19">
        <f t="shared" si="326"/>
        <v>0</v>
      </c>
      <c r="Z2958" s="18">
        <f t="shared" si="327"/>
        <v>0</v>
      </c>
      <c r="AA2958" s="12">
        <v>0.21</v>
      </c>
      <c r="AB2958" s="12">
        <v>1.94</v>
      </c>
      <c r="AC2958" s="28">
        <f>+I2958+Y2958-Z2958</f>
        <v>0.01</v>
      </c>
      <c r="AD2958" s="20">
        <f t="shared" si="328"/>
        <v>0</v>
      </c>
      <c r="AE2958">
        <v>0</v>
      </c>
    </row>
    <row r="2959" spans="1:31" x14ac:dyDescent="0.25">
      <c r="A2959" s="9">
        <v>45169</v>
      </c>
      <c r="B2959" s="10" t="s">
        <v>178</v>
      </c>
      <c r="C2959" s="10" t="s">
        <v>62</v>
      </c>
      <c r="D2959" s="10" t="s">
        <v>29</v>
      </c>
      <c r="E2959" s="10" t="s">
        <v>30</v>
      </c>
      <c r="F2959" s="10"/>
      <c r="G2959" s="10">
        <v>0</v>
      </c>
      <c r="H2959" s="11">
        <f>SUMIFS(AA:AA,$A:$A,EOMONTH($A2959,-1),$B:$B,$B2959)</f>
        <v>0.54</v>
      </c>
      <c r="I2959" s="63">
        <f>ROUND(SUMIFS(AC:AC,$A:$A,EOMONTH($A2959,-1),$B:$B,$B2959),2)</f>
        <v>0.02</v>
      </c>
      <c r="J2959" s="11">
        <f>SUMIFS(AB:AB,$A:$A,EOMONTH($A2959,-1),$B:$B,$B2959)</f>
        <v>4.99</v>
      </c>
      <c r="K2959" s="13">
        <v>0</v>
      </c>
      <c r="L2959" s="25">
        <v>0</v>
      </c>
      <c r="M2959" s="15">
        <v>0</v>
      </c>
      <c r="N2959" s="14">
        <v>0</v>
      </c>
      <c r="O2959" s="16">
        <v>0</v>
      </c>
      <c r="P2959" s="16">
        <v>0</v>
      </c>
      <c r="Q2959" s="16">
        <v>0</v>
      </c>
      <c r="R2959" s="16">
        <f>Q2959*16.876/100</f>
        <v>0</v>
      </c>
      <c r="S2959" s="17">
        <f t="shared" si="322"/>
        <v>0</v>
      </c>
      <c r="T2959" s="16">
        <v>0</v>
      </c>
      <c r="U2959" s="18">
        <f t="shared" si="323"/>
        <v>0</v>
      </c>
      <c r="V2959" s="18">
        <f t="shared" si="324"/>
        <v>0</v>
      </c>
      <c r="W2959" s="18">
        <f t="shared" si="325"/>
        <v>0</v>
      </c>
      <c r="X2959" s="27"/>
      <c r="Y2959" s="19">
        <f t="shared" si="326"/>
        <v>0</v>
      </c>
      <c r="Z2959" s="18">
        <f t="shared" si="327"/>
        <v>0</v>
      </c>
      <c r="AA2959" s="12">
        <v>0.54</v>
      </c>
      <c r="AB2959" s="12">
        <v>4.99</v>
      </c>
      <c r="AC2959" s="28">
        <f>+I2959+Y2959-Z2959</f>
        <v>0.02</v>
      </c>
      <c r="AD2959" s="20">
        <f t="shared" si="328"/>
        <v>0</v>
      </c>
      <c r="AE2959">
        <v>0</v>
      </c>
    </row>
    <row r="2960" spans="1:31" x14ac:dyDescent="0.25">
      <c r="A2960" s="9">
        <v>45169</v>
      </c>
      <c r="B2960" s="10" t="s">
        <v>179</v>
      </c>
      <c r="C2960" s="10" t="s">
        <v>62</v>
      </c>
      <c r="D2960" s="10" t="s">
        <v>29</v>
      </c>
      <c r="E2960" s="10" t="s">
        <v>30</v>
      </c>
      <c r="F2960" s="10"/>
      <c r="G2960" s="10">
        <v>0</v>
      </c>
      <c r="H2960" s="11">
        <f>SUMIFS(AA:AA,$A:$A,EOMONTH($A2960,-1),$B:$B,$B2960)</f>
        <v>0.87</v>
      </c>
      <c r="I2960" s="63">
        <f>ROUND(SUMIFS(AC:AC,$A:$A,EOMONTH($A2960,-1),$B:$B,$B2960),2)</f>
        <v>0.04</v>
      </c>
      <c r="J2960" s="11">
        <f>SUMIFS(AB:AB,$A:$A,EOMONTH($A2960,-1),$B:$B,$B2960)</f>
        <v>8.25</v>
      </c>
      <c r="K2960" s="13">
        <v>0</v>
      </c>
      <c r="L2960" s="25">
        <v>0</v>
      </c>
      <c r="M2960" s="15">
        <v>0</v>
      </c>
      <c r="N2960" s="14">
        <v>0</v>
      </c>
      <c r="O2960" s="16">
        <v>0</v>
      </c>
      <c r="P2960" s="16">
        <v>0</v>
      </c>
      <c r="Q2960" s="16">
        <v>0</v>
      </c>
      <c r="R2960" s="16">
        <f>Q2960*16.876/100</f>
        <v>0</v>
      </c>
      <c r="S2960" s="17">
        <f t="shared" si="322"/>
        <v>0</v>
      </c>
      <c r="T2960" s="16">
        <v>0</v>
      </c>
      <c r="U2960" s="18">
        <f t="shared" si="323"/>
        <v>0</v>
      </c>
      <c r="V2960" s="18">
        <f t="shared" si="324"/>
        <v>0</v>
      </c>
      <c r="W2960" s="18">
        <f t="shared" si="325"/>
        <v>0</v>
      </c>
      <c r="X2960" s="27"/>
      <c r="Y2960" s="19">
        <f t="shared" si="326"/>
        <v>0</v>
      </c>
      <c r="Z2960" s="18">
        <f t="shared" si="327"/>
        <v>0</v>
      </c>
      <c r="AA2960" s="12">
        <v>0.87</v>
      </c>
      <c r="AB2960" s="12">
        <v>8.25</v>
      </c>
      <c r="AC2960" s="28">
        <f>+I2960+Y2960-Z2960</f>
        <v>0.04</v>
      </c>
      <c r="AD2960" s="20">
        <f t="shared" si="328"/>
        <v>0</v>
      </c>
      <c r="AE2960">
        <v>0</v>
      </c>
    </row>
    <row r="2961" spans="1:31" x14ac:dyDescent="0.25">
      <c r="A2961" s="9">
        <v>45169</v>
      </c>
      <c r="B2961" s="10" t="s">
        <v>180</v>
      </c>
      <c r="C2961" s="10" t="s">
        <v>62</v>
      </c>
      <c r="D2961" s="10" t="s">
        <v>29</v>
      </c>
      <c r="E2961" s="10" t="s">
        <v>30</v>
      </c>
      <c r="F2961" s="10"/>
      <c r="G2961" s="10">
        <v>0</v>
      </c>
      <c r="H2961" s="11">
        <f>SUMIFS(AA:AA,$A:$A,EOMONTH($A2961,-1),$B:$B,$B2961)</f>
        <v>0.54</v>
      </c>
      <c r="I2961" s="63">
        <f>ROUND(SUMIFS(AC:AC,$A:$A,EOMONTH($A2961,-1),$B:$B,$B2961),2)</f>
        <v>0.02</v>
      </c>
      <c r="J2961" s="11">
        <f>SUMIFS(AB:AB,$A:$A,EOMONTH($A2961,-1),$B:$B,$B2961)</f>
        <v>7.56</v>
      </c>
      <c r="K2961" s="13">
        <v>0</v>
      </c>
      <c r="L2961" s="25">
        <v>0</v>
      </c>
      <c r="M2961" s="15">
        <v>0</v>
      </c>
      <c r="N2961" s="14">
        <v>0</v>
      </c>
      <c r="O2961" s="16">
        <v>0</v>
      </c>
      <c r="P2961" s="16">
        <v>0</v>
      </c>
      <c r="Q2961" s="16">
        <v>0</v>
      </c>
      <c r="R2961" s="16">
        <f>Q2961*16.876/100</f>
        <v>0</v>
      </c>
      <c r="S2961" s="17">
        <f t="shared" si="322"/>
        <v>0</v>
      </c>
      <c r="T2961" s="16">
        <v>0</v>
      </c>
      <c r="U2961" s="18">
        <f t="shared" si="323"/>
        <v>0</v>
      </c>
      <c r="V2961" s="18">
        <f t="shared" si="324"/>
        <v>0</v>
      </c>
      <c r="W2961" s="18">
        <f t="shared" si="325"/>
        <v>0</v>
      </c>
      <c r="X2961" s="27"/>
      <c r="Y2961" s="19">
        <f t="shared" si="326"/>
        <v>0</v>
      </c>
      <c r="Z2961" s="18">
        <f t="shared" si="327"/>
        <v>0</v>
      </c>
      <c r="AA2961" s="12">
        <v>0.54</v>
      </c>
      <c r="AB2961" s="12">
        <v>7.56</v>
      </c>
      <c r="AC2961" s="28">
        <f>+I2961+Y2961-Z2961</f>
        <v>0.02</v>
      </c>
      <c r="AD2961" s="20">
        <f t="shared" si="328"/>
        <v>0</v>
      </c>
      <c r="AE2961">
        <v>0</v>
      </c>
    </row>
    <row r="2962" spans="1:31" x14ac:dyDescent="0.25">
      <c r="A2962" s="9">
        <v>45169</v>
      </c>
      <c r="B2962" s="10" t="s">
        <v>181</v>
      </c>
      <c r="C2962" s="10" t="s">
        <v>62</v>
      </c>
      <c r="D2962" s="10" t="s">
        <v>29</v>
      </c>
      <c r="E2962" s="10" t="s">
        <v>30</v>
      </c>
      <c r="F2962" s="10"/>
      <c r="G2962" s="10">
        <v>0</v>
      </c>
      <c r="H2962" s="11">
        <f>SUMIFS(AA:AA,$A:$A,EOMONTH($A2962,-1),$B:$B,$B2962)</f>
        <v>0.54</v>
      </c>
      <c r="I2962" s="63">
        <f>ROUND(SUMIFS(AC:AC,$A:$A,EOMONTH($A2962,-1),$B:$B,$B2962),2)</f>
        <v>0.02</v>
      </c>
      <c r="J2962" s="11">
        <f>SUMIFS(AB:AB,$A:$A,EOMONTH($A2962,-1),$B:$B,$B2962)</f>
        <v>4.93</v>
      </c>
      <c r="K2962" s="13">
        <v>0</v>
      </c>
      <c r="L2962" s="25">
        <v>0</v>
      </c>
      <c r="M2962" s="15">
        <v>0</v>
      </c>
      <c r="N2962" s="14">
        <v>0</v>
      </c>
      <c r="O2962" s="16">
        <v>0</v>
      </c>
      <c r="P2962" s="16">
        <v>0</v>
      </c>
      <c r="Q2962" s="16">
        <v>0</v>
      </c>
      <c r="R2962" s="16">
        <f>Q2962*16.876/100</f>
        <v>0</v>
      </c>
      <c r="S2962" s="17">
        <f t="shared" si="322"/>
        <v>0</v>
      </c>
      <c r="T2962" s="16">
        <v>0</v>
      </c>
      <c r="U2962" s="18">
        <f t="shared" si="323"/>
        <v>0</v>
      </c>
      <c r="V2962" s="18">
        <f t="shared" si="324"/>
        <v>0</v>
      </c>
      <c r="W2962" s="18">
        <f t="shared" si="325"/>
        <v>0</v>
      </c>
      <c r="X2962" s="27"/>
      <c r="Y2962" s="19">
        <f t="shared" si="326"/>
        <v>0</v>
      </c>
      <c r="Z2962" s="18">
        <f t="shared" si="327"/>
        <v>0</v>
      </c>
      <c r="AA2962" s="12">
        <v>0.54</v>
      </c>
      <c r="AB2962" s="12">
        <v>4.93</v>
      </c>
      <c r="AC2962" s="28">
        <f>+I2962+Y2962-Z2962</f>
        <v>0.02</v>
      </c>
      <c r="AD2962" s="20">
        <f t="shared" si="328"/>
        <v>0</v>
      </c>
      <c r="AE2962">
        <v>0</v>
      </c>
    </row>
    <row r="2963" spans="1:31" x14ac:dyDescent="0.25">
      <c r="A2963" s="9">
        <v>45169</v>
      </c>
      <c r="B2963" s="10" t="s">
        <v>182</v>
      </c>
      <c r="C2963" s="10" t="s">
        <v>62</v>
      </c>
      <c r="D2963" s="10" t="s">
        <v>40</v>
      </c>
      <c r="E2963" s="10" t="s">
        <v>30</v>
      </c>
      <c r="F2963" s="10">
        <v>170</v>
      </c>
      <c r="G2963" s="10">
        <v>185</v>
      </c>
      <c r="H2963" s="11">
        <f>SUMIFS(AA:AA,$A:$A,EOMONTH($A2963,-1),$B:$B,$B2963)</f>
        <v>2081</v>
      </c>
      <c r="I2963" s="63">
        <f>ROUND(SUMIFS(AC:AC,$A:$A,EOMONTH($A2963,-1),$B:$B,$B2963),2)</f>
        <v>-283.79000000000002</v>
      </c>
      <c r="J2963" s="11">
        <f>SUMIFS(AB:AB,$A:$A,EOMONTH($A2963,-1),$B:$B,$B2963)</f>
        <v>55572.32</v>
      </c>
      <c r="K2963" s="13">
        <v>0</v>
      </c>
      <c r="L2963" s="25">
        <v>0</v>
      </c>
      <c r="M2963" s="15">
        <v>0</v>
      </c>
      <c r="N2963" s="14">
        <v>0</v>
      </c>
      <c r="O2963" s="16">
        <v>765</v>
      </c>
      <c r="P2963" s="16">
        <v>29410.92</v>
      </c>
      <c r="Q2963" s="16">
        <v>0</v>
      </c>
      <c r="R2963" s="16">
        <f>Q2963*16.876/100</f>
        <v>0</v>
      </c>
      <c r="S2963" s="17">
        <f t="shared" si="322"/>
        <v>0</v>
      </c>
      <c r="T2963" s="16">
        <v>0</v>
      </c>
      <c r="U2963" s="18">
        <f t="shared" si="323"/>
        <v>384.98500000000001</v>
      </c>
      <c r="V2963" s="18">
        <f t="shared" si="324"/>
        <v>0</v>
      </c>
      <c r="W2963" s="18">
        <f t="shared" si="325"/>
        <v>0</v>
      </c>
      <c r="X2963" s="27"/>
      <c r="Y2963" s="19">
        <f t="shared" si="326"/>
        <v>0</v>
      </c>
      <c r="Z2963" s="18">
        <f t="shared" si="327"/>
        <v>141.52500000000001</v>
      </c>
      <c r="AA2963" s="12">
        <v>1316</v>
      </c>
      <c r="AB2963" s="12">
        <v>35143.29</v>
      </c>
      <c r="AC2963" s="28">
        <f>+I2963+Y2963-Z2963</f>
        <v>-425.31500000000005</v>
      </c>
      <c r="AD2963" s="20">
        <f t="shared" si="328"/>
        <v>430</v>
      </c>
      <c r="AE2963">
        <v>330</v>
      </c>
    </row>
    <row r="2964" spans="1:31" x14ac:dyDescent="0.25">
      <c r="A2964" s="9">
        <v>45169</v>
      </c>
      <c r="B2964" s="10" t="s">
        <v>183</v>
      </c>
      <c r="C2964" s="10" t="s">
        <v>62</v>
      </c>
      <c r="D2964" s="10" t="s">
        <v>40</v>
      </c>
      <c r="E2964" s="10" t="s">
        <v>30</v>
      </c>
      <c r="F2964" s="10">
        <v>185</v>
      </c>
      <c r="G2964" s="10">
        <v>202</v>
      </c>
      <c r="H2964" s="11">
        <f>SUMIFS(AA:AA,$A:$A,EOMONTH($A2964,-1),$B:$B,$B2964)</f>
        <v>1309</v>
      </c>
      <c r="I2964" s="63">
        <f>ROUND(SUMIFS(AC:AC,$A:$A,EOMONTH($A2964,-1),$B:$B,$B2964),2)</f>
        <v>-178.72</v>
      </c>
      <c r="J2964" s="11">
        <f>SUMIFS(AB:AB,$A:$A,EOMONTH($A2964,-1),$B:$B,$B2964)</f>
        <v>37814.86</v>
      </c>
      <c r="K2964" s="13">
        <v>0</v>
      </c>
      <c r="L2964" s="25">
        <v>0</v>
      </c>
      <c r="M2964" s="15">
        <v>2509</v>
      </c>
      <c r="N2964" s="14">
        <v>50306.8</v>
      </c>
      <c r="O2964" s="16">
        <v>1080</v>
      </c>
      <c r="P2964" s="16">
        <v>38832.480000000003</v>
      </c>
      <c r="Q2964" s="16">
        <v>0</v>
      </c>
      <c r="R2964" s="16">
        <f>Q2964*16.876/100</f>
        <v>0</v>
      </c>
      <c r="S2964" s="17">
        <f t="shared" si="322"/>
        <v>0</v>
      </c>
      <c r="T2964" s="16">
        <v>0</v>
      </c>
      <c r="U2964" s="18">
        <f t="shared" si="323"/>
        <v>264.41800000000001</v>
      </c>
      <c r="V2964" s="18">
        <f t="shared" si="324"/>
        <v>464.16500000000002</v>
      </c>
      <c r="W2964" s="18">
        <f t="shared" si="325"/>
        <v>77.928661850000012</v>
      </c>
      <c r="X2964" s="27"/>
      <c r="Y2964" s="19">
        <f t="shared" si="326"/>
        <v>542.09366184999999</v>
      </c>
      <c r="Z2964" s="18">
        <f t="shared" si="327"/>
        <v>218.16</v>
      </c>
      <c r="AA2964" s="12">
        <v>2738</v>
      </c>
      <c r="AB2964" s="12">
        <v>63194.63</v>
      </c>
      <c r="AC2964" s="28">
        <f>+I2964+Y2964-Z2964</f>
        <v>145.21366184999997</v>
      </c>
      <c r="AD2964" s="20">
        <f t="shared" si="328"/>
        <v>0</v>
      </c>
      <c r="AE2964">
        <v>0</v>
      </c>
    </row>
    <row r="2965" spans="1:31" x14ac:dyDescent="0.25">
      <c r="A2965" s="9">
        <v>45169</v>
      </c>
      <c r="B2965" s="10" t="s">
        <v>184</v>
      </c>
      <c r="C2965" s="10" t="s">
        <v>185</v>
      </c>
      <c r="D2965" s="10" t="s">
        <v>40</v>
      </c>
      <c r="E2965" s="10" t="s">
        <v>30</v>
      </c>
      <c r="F2965" s="10">
        <v>750</v>
      </c>
      <c r="G2965" s="10">
        <v>817</v>
      </c>
      <c r="H2965" s="11">
        <f>SUMIFS(AA:AA,$A:$A,EOMONTH($A2965,-1),$B:$B,$B2965)</f>
        <v>715</v>
      </c>
      <c r="I2965" s="63">
        <f>ROUND(SUMIFS(AC:AC,$A:$A,EOMONTH($A2965,-1),$B:$B,$B2965),2)</f>
        <v>645.82000000000005</v>
      </c>
      <c r="J2965" s="11">
        <f>SUMIFS(AB:AB,$A:$A,EOMONTH($A2965,-1),$B:$B,$B2965)</f>
        <v>59335.73</v>
      </c>
      <c r="K2965" s="13">
        <v>0</v>
      </c>
      <c r="L2965" s="25">
        <v>0</v>
      </c>
      <c r="M2965" s="15">
        <v>0</v>
      </c>
      <c r="N2965" s="14">
        <v>0</v>
      </c>
      <c r="O2965" s="16">
        <v>300</v>
      </c>
      <c r="P2965" s="16">
        <v>41375.660000000003</v>
      </c>
      <c r="Q2965" s="16">
        <v>0</v>
      </c>
      <c r="R2965" s="16">
        <f>Q2965*16.876/100</f>
        <v>0</v>
      </c>
      <c r="S2965" s="17">
        <f t="shared" si="322"/>
        <v>0</v>
      </c>
      <c r="T2965" s="16">
        <v>0</v>
      </c>
      <c r="U2965" s="18">
        <f t="shared" si="323"/>
        <v>584.15499999999997</v>
      </c>
      <c r="V2965" s="18">
        <f t="shared" si="324"/>
        <v>0</v>
      </c>
      <c r="W2965" s="18">
        <f t="shared" si="325"/>
        <v>0</v>
      </c>
      <c r="X2965" s="27"/>
      <c r="Y2965" s="19">
        <f t="shared" si="326"/>
        <v>0</v>
      </c>
      <c r="Z2965" s="18">
        <f t="shared" si="327"/>
        <v>245.1</v>
      </c>
      <c r="AA2965" s="12">
        <v>415</v>
      </c>
      <c r="AB2965" s="12">
        <v>34439.629999999997</v>
      </c>
      <c r="AC2965" s="28">
        <f>+I2965+Y2965-Z2965</f>
        <v>400.72</v>
      </c>
      <c r="AD2965" s="20">
        <f t="shared" si="328"/>
        <v>0</v>
      </c>
      <c r="AE2965">
        <v>0</v>
      </c>
    </row>
    <row r="2966" spans="1:31" x14ac:dyDescent="0.25">
      <c r="A2966" s="9">
        <v>45169</v>
      </c>
      <c r="B2966" s="10" t="s">
        <v>186</v>
      </c>
      <c r="C2966" s="10" t="s">
        <v>185</v>
      </c>
      <c r="D2966" s="10" t="s">
        <v>40</v>
      </c>
      <c r="E2966" s="10" t="s">
        <v>30</v>
      </c>
      <c r="F2966" s="10">
        <v>750</v>
      </c>
      <c r="G2966" s="10">
        <v>817</v>
      </c>
      <c r="H2966" s="11">
        <f>SUMIFS(AA:AA,$A:$A,EOMONTH($A2966,-1),$B:$B,$B2966)</f>
        <v>264</v>
      </c>
      <c r="I2966" s="63">
        <f>ROUND(SUMIFS(AC:AC,$A:$A,EOMONTH($A2966,-1),$B:$B,$B2966),2)</f>
        <v>66.22</v>
      </c>
      <c r="J2966" s="11">
        <f>SUMIFS(AB:AB,$A:$A,EOMONTH($A2966,-1),$B:$B,$B2966)</f>
        <v>23163.16</v>
      </c>
      <c r="K2966" s="13">
        <v>0</v>
      </c>
      <c r="L2966" s="25">
        <v>0</v>
      </c>
      <c r="M2966" s="15">
        <v>0</v>
      </c>
      <c r="N2966" s="14">
        <v>0</v>
      </c>
      <c r="O2966" s="16">
        <v>50</v>
      </c>
      <c r="P2966" s="16">
        <v>6815.8</v>
      </c>
      <c r="Q2966" s="16">
        <v>0</v>
      </c>
      <c r="R2966" s="16">
        <f>Q2966*16.876/100</f>
        <v>0</v>
      </c>
      <c r="S2966" s="17">
        <f t="shared" si="322"/>
        <v>0</v>
      </c>
      <c r="T2966" s="16">
        <v>0</v>
      </c>
      <c r="U2966" s="18">
        <f t="shared" si="323"/>
        <v>215.68799999999999</v>
      </c>
      <c r="V2966" s="18">
        <f t="shared" si="324"/>
        <v>0</v>
      </c>
      <c r="W2966" s="18">
        <f t="shared" si="325"/>
        <v>0</v>
      </c>
      <c r="X2966" s="27"/>
      <c r="Y2966" s="19">
        <f t="shared" si="326"/>
        <v>0</v>
      </c>
      <c r="Z2966" s="18">
        <f t="shared" si="327"/>
        <v>40.85</v>
      </c>
      <c r="AA2966" s="12">
        <v>214</v>
      </c>
      <c r="AB2966" s="12">
        <v>18776.2</v>
      </c>
      <c r="AC2966" s="28">
        <f>+I2966+Y2966-Z2966</f>
        <v>25.369999999999997</v>
      </c>
      <c r="AD2966" s="20">
        <f t="shared" si="328"/>
        <v>0</v>
      </c>
      <c r="AE2966">
        <v>30</v>
      </c>
    </row>
    <row r="2967" spans="1:31" x14ac:dyDescent="0.25">
      <c r="A2967" s="9">
        <v>45169</v>
      </c>
      <c r="B2967" s="10" t="s">
        <v>187</v>
      </c>
      <c r="C2967" s="10" t="s">
        <v>185</v>
      </c>
      <c r="D2967" s="10" t="s">
        <v>40</v>
      </c>
      <c r="E2967" s="10" t="s">
        <v>30</v>
      </c>
      <c r="F2967" s="10">
        <v>750</v>
      </c>
      <c r="G2967" s="10">
        <v>817</v>
      </c>
      <c r="H2967" s="11">
        <f>SUMIFS(AA:AA,$A:$A,EOMONTH($A2967,-1),$B:$B,$B2967)</f>
        <v>168</v>
      </c>
      <c r="I2967" s="63">
        <f>ROUND(SUMIFS(AC:AC,$A:$A,EOMONTH($A2967,-1),$B:$B,$B2967),2)</f>
        <v>72.55</v>
      </c>
      <c r="J2967" s="11">
        <f>SUMIFS(AB:AB,$A:$A,EOMONTH($A2967,-1),$B:$B,$B2967)</f>
        <v>15126.11</v>
      </c>
      <c r="K2967" s="13">
        <v>0</v>
      </c>
      <c r="L2967" s="25">
        <v>0</v>
      </c>
      <c r="M2967" s="15">
        <v>0</v>
      </c>
      <c r="N2967" s="14">
        <v>0</v>
      </c>
      <c r="O2967" s="16">
        <v>50</v>
      </c>
      <c r="P2967" s="16">
        <v>6815.8</v>
      </c>
      <c r="Q2967" s="16">
        <v>0</v>
      </c>
      <c r="R2967" s="16">
        <f>Q2967*16.876/100</f>
        <v>0</v>
      </c>
      <c r="S2967" s="17">
        <f t="shared" si="322"/>
        <v>0</v>
      </c>
      <c r="T2967" s="16">
        <v>0</v>
      </c>
      <c r="U2967" s="18">
        <f t="shared" si="323"/>
        <v>137.256</v>
      </c>
      <c r="V2967" s="18">
        <f t="shared" si="324"/>
        <v>0</v>
      </c>
      <c r="W2967" s="18">
        <f t="shared" si="325"/>
        <v>0</v>
      </c>
      <c r="X2967" s="27"/>
      <c r="Y2967" s="19">
        <f t="shared" si="326"/>
        <v>0</v>
      </c>
      <c r="Z2967" s="18">
        <f t="shared" si="327"/>
        <v>40.85</v>
      </c>
      <c r="AA2967" s="12">
        <v>118</v>
      </c>
      <c r="AB2967" s="12">
        <v>10624.3</v>
      </c>
      <c r="AC2967" s="28">
        <f>+I2967+Y2967-Z2967</f>
        <v>31.699999999999996</v>
      </c>
      <c r="AD2967" s="20">
        <f t="shared" si="328"/>
        <v>0</v>
      </c>
      <c r="AE2967">
        <v>20</v>
      </c>
    </row>
    <row r="2968" spans="1:31" x14ac:dyDescent="0.25">
      <c r="A2968" s="9">
        <v>45169</v>
      </c>
      <c r="B2968" s="10" t="s">
        <v>188</v>
      </c>
      <c r="C2968" s="10" t="s">
        <v>185</v>
      </c>
      <c r="D2968" s="10" t="s">
        <v>40</v>
      </c>
      <c r="E2968" s="10" t="s">
        <v>30</v>
      </c>
      <c r="F2968" s="10">
        <v>750</v>
      </c>
      <c r="G2968" s="10">
        <v>817</v>
      </c>
      <c r="H2968" s="11">
        <f>SUMIFS(AA:AA,$A:$A,EOMONTH($A2968,-1),$B:$B,$B2968)</f>
        <v>236</v>
      </c>
      <c r="I2968" s="63">
        <f>ROUND(SUMIFS(AC:AC,$A:$A,EOMONTH($A2968,-1),$B:$B,$B2968),2)</f>
        <v>136.61000000000001</v>
      </c>
      <c r="J2968" s="11">
        <f>SUMIFS(AB:AB,$A:$A,EOMONTH($A2968,-1),$B:$B,$B2968)</f>
        <v>23817.05</v>
      </c>
      <c r="K2968" s="13">
        <v>0</v>
      </c>
      <c r="L2968" s="25">
        <v>0</v>
      </c>
      <c r="M2968" s="15">
        <v>0</v>
      </c>
      <c r="N2968" s="14">
        <v>0</v>
      </c>
      <c r="O2968" s="16">
        <v>40</v>
      </c>
      <c r="P2968" s="16">
        <v>4862.92</v>
      </c>
      <c r="Q2968" s="16">
        <v>0</v>
      </c>
      <c r="R2968" s="16">
        <f>Q2968*16.876/100</f>
        <v>0</v>
      </c>
      <c r="S2968" s="17">
        <f t="shared" si="322"/>
        <v>0</v>
      </c>
      <c r="T2968" s="16">
        <v>0</v>
      </c>
      <c r="U2968" s="18">
        <f t="shared" si="323"/>
        <v>192.81200000000001</v>
      </c>
      <c r="V2968" s="18">
        <f t="shared" si="324"/>
        <v>0</v>
      </c>
      <c r="W2968" s="18">
        <f t="shared" si="325"/>
        <v>0</v>
      </c>
      <c r="X2968" s="27"/>
      <c r="Y2968" s="19">
        <f t="shared" si="326"/>
        <v>0</v>
      </c>
      <c r="Z2968" s="18">
        <f t="shared" si="327"/>
        <v>32.68</v>
      </c>
      <c r="AA2968" s="12">
        <v>196</v>
      </c>
      <c r="AB2968" s="12">
        <v>19780.27</v>
      </c>
      <c r="AC2968" s="28">
        <f>+I2968+Y2968-Z2968</f>
        <v>103.93</v>
      </c>
      <c r="AD2968" s="20">
        <f t="shared" si="328"/>
        <v>0</v>
      </c>
      <c r="AE2968">
        <v>0</v>
      </c>
    </row>
    <row r="2969" spans="1:31" x14ac:dyDescent="0.25">
      <c r="A2969" s="9">
        <v>45169</v>
      </c>
      <c r="B2969" s="10" t="s">
        <v>189</v>
      </c>
      <c r="C2969" s="10" t="s">
        <v>185</v>
      </c>
      <c r="D2969" s="10" t="s">
        <v>40</v>
      </c>
      <c r="E2969" s="10" t="s">
        <v>30</v>
      </c>
      <c r="F2969" s="10">
        <v>750</v>
      </c>
      <c r="G2969" s="10">
        <v>817</v>
      </c>
      <c r="H2969" s="11">
        <f>SUMIFS(AA:AA,$A:$A,EOMONTH($A2969,-1),$B:$B,$B2969)</f>
        <v>484</v>
      </c>
      <c r="I2969" s="63">
        <f>ROUND(SUMIFS(AC:AC,$A:$A,EOMONTH($A2969,-1),$B:$B,$B2969),2)</f>
        <v>347.31</v>
      </c>
      <c r="J2969" s="11">
        <f>SUMIFS(AB:AB,$A:$A,EOMONTH($A2969,-1),$B:$B,$B2969)</f>
        <v>40723.47</v>
      </c>
      <c r="K2969" s="13">
        <v>0</v>
      </c>
      <c r="L2969" s="25">
        <v>0</v>
      </c>
      <c r="M2969" s="15">
        <v>0</v>
      </c>
      <c r="N2969" s="14">
        <v>0</v>
      </c>
      <c r="O2969" s="16">
        <v>120</v>
      </c>
      <c r="P2969" s="16">
        <v>16359.26</v>
      </c>
      <c r="Q2969" s="16">
        <v>0</v>
      </c>
      <c r="R2969" s="16">
        <f>Q2969*16.876/100</f>
        <v>0</v>
      </c>
      <c r="S2969" s="17">
        <f t="shared" si="322"/>
        <v>0</v>
      </c>
      <c r="T2969" s="16">
        <v>0</v>
      </c>
      <c r="U2969" s="18">
        <f t="shared" si="323"/>
        <v>395.428</v>
      </c>
      <c r="V2969" s="18">
        <f t="shared" si="324"/>
        <v>0</v>
      </c>
      <c r="W2969" s="18">
        <f t="shared" si="325"/>
        <v>0</v>
      </c>
      <c r="X2969" s="27"/>
      <c r="Y2969" s="19">
        <f t="shared" si="326"/>
        <v>0</v>
      </c>
      <c r="Z2969" s="18">
        <f t="shared" si="327"/>
        <v>98.04</v>
      </c>
      <c r="AA2969" s="12">
        <v>364</v>
      </c>
      <c r="AB2969" s="12">
        <v>30626.74</v>
      </c>
      <c r="AC2969" s="28">
        <f>+I2969+Y2969-Z2969</f>
        <v>249.26999999999998</v>
      </c>
      <c r="AD2969" s="20">
        <f t="shared" si="328"/>
        <v>0</v>
      </c>
      <c r="AE2969">
        <v>0</v>
      </c>
    </row>
    <row r="2970" spans="1:31" x14ac:dyDescent="0.25">
      <c r="A2970" s="9">
        <v>45169</v>
      </c>
      <c r="B2970" s="10" t="s">
        <v>190</v>
      </c>
      <c r="C2970" s="10" t="s">
        <v>185</v>
      </c>
      <c r="D2970" s="10" t="s">
        <v>40</v>
      </c>
      <c r="E2970" s="10" t="s">
        <v>30</v>
      </c>
      <c r="F2970" s="10">
        <v>750</v>
      </c>
      <c r="G2970" s="10">
        <v>817</v>
      </c>
      <c r="H2970" s="11">
        <f>SUMIFS(AA:AA,$A:$A,EOMONTH($A2970,-1),$B:$B,$B2970)</f>
        <v>327</v>
      </c>
      <c r="I2970" s="63">
        <f>ROUND(SUMIFS(AC:AC,$A:$A,EOMONTH($A2970,-1),$B:$B,$B2970),2)</f>
        <v>202.79</v>
      </c>
      <c r="J2970" s="11">
        <f>SUMIFS(AB:AB,$A:$A,EOMONTH($A2970,-1),$B:$B,$B2970)</f>
        <v>27944.12</v>
      </c>
      <c r="K2970" s="13">
        <v>0</v>
      </c>
      <c r="L2970" s="25">
        <v>0</v>
      </c>
      <c r="M2970" s="15">
        <v>0</v>
      </c>
      <c r="N2970" s="14">
        <v>0</v>
      </c>
      <c r="O2970" s="16">
        <v>40</v>
      </c>
      <c r="P2970" s="16">
        <v>5540.8</v>
      </c>
      <c r="Q2970" s="16">
        <v>0</v>
      </c>
      <c r="R2970" s="16">
        <f>Q2970*16.876/100</f>
        <v>0</v>
      </c>
      <c r="S2970" s="17">
        <f t="shared" si="322"/>
        <v>0</v>
      </c>
      <c r="T2970" s="16">
        <v>0</v>
      </c>
      <c r="U2970" s="18">
        <f t="shared" si="323"/>
        <v>267.15899999999999</v>
      </c>
      <c r="V2970" s="18">
        <f t="shared" si="324"/>
        <v>0</v>
      </c>
      <c r="W2970" s="18">
        <f t="shared" si="325"/>
        <v>0</v>
      </c>
      <c r="X2970" s="27"/>
      <c r="Y2970" s="19">
        <f t="shared" si="326"/>
        <v>0</v>
      </c>
      <c r="Z2970" s="18">
        <f t="shared" si="327"/>
        <v>32.68</v>
      </c>
      <c r="AA2970" s="12">
        <v>287</v>
      </c>
      <c r="AB2970" s="12">
        <v>24525.88</v>
      </c>
      <c r="AC2970" s="28">
        <f>+I2970+Y2970-Z2970</f>
        <v>170.10999999999999</v>
      </c>
      <c r="AD2970" s="20">
        <f t="shared" si="328"/>
        <v>0</v>
      </c>
      <c r="AE2970">
        <v>0</v>
      </c>
    </row>
    <row r="2971" spans="1:31" x14ac:dyDescent="0.25">
      <c r="A2971" s="9">
        <v>45169</v>
      </c>
      <c r="B2971" s="10" t="s">
        <v>191</v>
      </c>
      <c r="C2971" s="10" t="s">
        <v>185</v>
      </c>
      <c r="D2971" s="10" t="s">
        <v>40</v>
      </c>
      <c r="E2971" s="10" t="s">
        <v>30</v>
      </c>
      <c r="F2971" s="10">
        <v>905</v>
      </c>
      <c r="G2971" s="10">
        <v>986</v>
      </c>
      <c r="H2971" s="11">
        <f>SUMIFS(AA:AA,$A:$A,EOMONTH($A2971,-1),$B:$B,$B2971)</f>
        <v>114</v>
      </c>
      <c r="I2971" s="63">
        <f>ROUND(SUMIFS(AC:AC,$A:$A,EOMONTH($A2971,-1),$B:$B,$B2971),2)</f>
        <v>30.43</v>
      </c>
      <c r="J2971" s="11">
        <f>SUMIFS(AB:AB,$A:$A,EOMONTH($A2971,-1),$B:$B,$B2971)</f>
        <v>11771.09</v>
      </c>
      <c r="K2971" s="13">
        <v>0</v>
      </c>
      <c r="L2971" s="25">
        <v>0</v>
      </c>
      <c r="M2971" s="15">
        <v>0</v>
      </c>
      <c r="N2971" s="14">
        <v>0</v>
      </c>
      <c r="O2971" s="16">
        <v>117</v>
      </c>
      <c r="P2971" s="16">
        <v>18383.02</v>
      </c>
      <c r="Q2971" s="16">
        <v>0</v>
      </c>
      <c r="R2971" s="16">
        <f>Q2971*16.876/100</f>
        <v>0</v>
      </c>
      <c r="S2971" s="17">
        <f t="shared" si="322"/>
        <v>0</v>
      </c>
      <c r="T2971" s="16">
        <v>0</v>
      </c>
      <c r="U2971" s="18">
        <f t="shared" si="323"/>
        <v>112.404</v>
      </c>
      <c r="V2971" s="18">
        <f t="shared" si="324"/>
        <v>0</v>
      </c>
      <c r="W2971" s="18">
        <f t="shared" si="325"/>
        <v>0</v>
      </c>
      <c r="X2971" s="27"/>
      <c r="Y2971" s="19">
        <f t="shared" si="326"/>
        <v>0</v>
      </c>
      <c r="Z2971" s="18">
        <f t="shared" si="327"/>
        <v>115.36199999999999</v>
      </c>
      <c r="AA2971" s="12">
        <v>-3</v>
      </c>
      <c r="AB2971" s="12">
        <v>-309.76</v>
      </c>
      <c r="AC2971" s="28">
        <f>+I2971+Y2971-Z2971</f>
        <v>-84.931999999999988</v>
      </c>
      <c r="AD2971" s="20">
        <f t="shared" si="328"/>
        <v>90</v>
      </c>
      <c r="AE2971">
        <v>340</v>
      </c>
    </row>
    <row r="2972" spans="1:31" x14ac:dyDescent="0.25">
      <c r="A2972" s="9">
        <v>45169</v>
      </c>
      <c r="B2972" s="10" t="s">
        <v>192</v>
      </c>
      <c r="C2972" s="10" t="s">
        <v>185</v>
      </c>
      <c r="D2972" s="10" t="s">
        <v>40</v>
      </c>
      <c r="E2972" s="10" t="s">
        <v>30</v>
      </c>
      <c r="F2972" s="10">
        <v>905</v>
      </c>
      <c r="G2972" s="10">
        <v>986</v>
      </c>
      <c r="H2972" s="11">
        <f>SUMIFS(AA:AA,$A:$A,EOMONTH($A2972,-1),$B:$B,$B2972)</f>
        <v>200</v>
      </c>
      <c r="I2972" s="63">
        <f>ROUND(SUMIFS(AC:AC,$A:$A,EOMONTH($A2972,-1),$B:$B,$B2972),2)</f>
        <v>87.98</v>
      </c>
      <c r="J2972" s="11">
        <f>SUMIFS(AB:AB,$A:$A,EOMONTH($A2972,-1),$B:$B,$B2972)</f>
        <v>19873.849999999999</v>
      </c>
      <c r="K2972" s="13">
        <v>0</v>
      </c>
      <c r="L2972" s="25">
        <v>0</v>
      </c>
      <c r="M2972" s="15">
        <v>0</v>
      </c>
      <c r="N2972" s="14">
        <v>0</v>
      </c>
      <c r="O2972" s="16">
        <v>75</v>
      </c>
      <c r="P2972" s="16">
        <v>11875.05</v>
      </c>
      <c r="Q2972" s="16">
        <v>0</v>
      </c>
      <c r="R2972" s="16">
        <f>Q2972*16.876/100</f>
        <v>0</v>
      </c>
      <c r="S2972" s="17">
        <f t="shared" si="322"/>
        <v>0</v>
      </c>
      <c r="T2972" s="16">
        <v>0</v>
      </c>
      <c r="U2972" s="18">
        <f t="shared" si="323"/>
        <v>197.2</v>
      </c>
      <c r="V2972" s="18">
        <f t="shared" si="324"/>
        <v>0</v>
      </c>
      <c r="W2972" s="18">
        <f t="shared" si="325"/>
        <v>0</v>
      </c>
      <c r="X2972" s="27"/>
      <c r="Y2972" s="19">
        <f t="shared" si="326"/>
        <v>0</v>
      </c>
      <c r="Z2972" s="18">
        <f t="shared" si="327"/>
        <v>73.95</v>
      </c>
      <c r="AA2972" s="12">
        <v>125</v>
      </c>
      <c r="AB2972" s="12">
        <v>12421.15</v>
      </c>
      <c r="AC2972" s="28">
        <f>+I2972+Y2972-Z2972</f>
        <v>14.030000000000001</v>
      </c>
      <c r="AD2972" s="20">
        <f t="shared" si="328"/>
        <v>0</v>
      </c>
      <c r="AE2972">
        <v>40</v>
      </c>
    </row>
    <row r="2973" spans="1:31" x14ac:dyDescent="0.25">
      <c r="A2973" s="9">
        <v>45169</v>
      </c>
      <c r="B2973" s="10" t="s">
        <v>193</v>
      </c>
      <c r="C2973" s="10" t="s">
        <v>185</v>
      </c>
      <c r="D2973" s="10" t="s">
        <v>40</v>
      </c>
      <c r="E2973" s="10" t="s">
        <v>30</v>
      </c>
      <c r="F2973" s="10">
        <v>905</v>
      </c>
      <c r="G2973" s="10">
        <v>986</v>
      </c>
      <c r="H2973" s="11">
        <f>SUMIFS(AA:AA,$A:$A,EOMONTH($A2973,-1),$B:$B,$B2973)</f>
        <v>78</v>
      </c>
      <c r="I2973" s="63">
        <f>ROUND(SUMIFS(AC:AC,$A:$A,EOMONTH($A2973,-1),$B:$B,$B2973),2)</f>
        <v>-79.989999999999995</v>
      </c>
      <c r="J2973" s="11">
        <f>SUMIFS(AB:AB,$A:$A,EOMONTH($A2973,-1),$B:$B,$B2973)</f>
        <v>6517.13</v>
      </c>
      <c r="K2973" s="13">
        <v>0</v>
      </c>
      <c r="L2973" s="25">
        <v>0</v>
      </c>
      <c r="M2973" s="15">
        <v>0</v>
      </c>
      <c r="N2973" s="14">
        <v>0</v>
      </c>
      <c r="O2973" s="16">
        <v>35</v>
      </c>
      <c r="P2973" s="16">
        <v>5340.51</v>
      </c>
      <c r="Q2973" s="16">
        <v>0</v>
      </c>
      <c r="R2973" s="16">
        <f>Q2973*16.876/100</f>
        <v>0</v>
      </c>
      <c r="S2973" s="17">
        <f t="shared" si="322"/>
        <v>0</v>
      </c>
      <c r="T2973" s="16">
        <v>0</v>
      </c>
      <c r="U2973" s="18">
        <f t="shared" si="323"/>
        <v>76.908000000000001</v>
      </c>
      <c r="V2973" s="18">
        <f t="shared" si="324"/>
        <v>0</v>
      </c>
      <c r="W2973" s="18">
        <f t="shared" si="325"/>
        <v>0</v>
      </c>
      <c r="X2973" s="27"/>
      <c r="Y2973" s="19">
        <f t="shared" si="326"/>
        <v>0</v>
      </c>
      <c r="Z2973" s="18">
        <f t="shared" si="327"/>
        <v>34.51</v>
      </c>
      <c r="AA2973" s="12">
        <v>43</v>
      </c>
      <c r="AB2973" s="12">
        <v>3592.78</v>
      </c>
      <c r="AC2973" s="28">
        <f>+I2973+Y2973-Z2973</f>
        <v>-114.5</v>
      </c>
      <c r="AD2973" s="20">
        <f t="shared" si="328"/>
        <v>120</v>
      </c>
      <c r="AE2973">
        <v>170</v>
      </c>
    </row>
    <row r="2974" spans="1:31" x14ac:dyDescent="0.25">
      <c r="A2974" s="9">
        <v>45169</v>
      </c>
      <c r="B2974" s="10" t="s">
        <v>194</v>
      </c>
      <c r="C2974" s="10" t="s">
        <v>185</v>
      </c>
      <c r="D2974" s="10" t="s">
        <v>40</v>
      </c>
      <c r="E2974" s="10" t="s">
        <v>30</v>
      </c>
      <c r="F2974" s="10">
        <v>905</v>
      </c>
      <c r="G2974" s="10">
        <v>986</v>
      </c>
      <c r="H2974" s="11">
        <f>SUMIFS(AA:AA,$A:$A,EOMONTH($A2974,-1),$B:$B,$B2974)</f>
        <v>109</v>
      </c>
      <c r="I2974" s="63">
        <f>ROUND(SUMIFS(AC:AC,$A:$A,EOMONTH($A2974,-1),$B:$B,$B2974),2)</f>
        <v>101.45</v>
      </c>
      <c r="J2974" s="11">
        <f>SUMIFS(AB:AB,$A:$A,EOMONTH($A2974,-1),$B:$B,$B2974)</f>
        <v>10595.33</v>
      </c>
      <c r="K2974" s="13">
        <v>1</v>
      </c>
      <c r="L2974" s="25">
        <v>177.98</v>
      </c>
      <c r="M2974" s="15">
        <v>0</v>
      </c>
      <c r="N2974" s="14">
        <v>0</v>
      </c>
      <c r="O2974" s="16">
        <v>103</v>
      </c>
      <c r="P2974" s="16">
        <v>16043</v>
      </c>
      <c r="Q2974" s="16">
        <v>0</v>
      </c>
      <c r="R2974" s="16">
        <f>Q2974*16.876/100</f>
        <v>0</v>
      </c>
      <c r="S2974" s="17">
        <f t="shared" si="322"/>
        <v>0</v>
      </c>
      <c r="T2974" s="16">
        <v>0</v>
      </c>
      <c r="U2974" s="18">
        <f t="shared" si="323"/>
        <v>107.474</v>
      </c>
      <c r="V2974" s="18">
        <f t="shared" si="324"/>
        <v>0</v>
      </c>
      <c r="W2974" s="18">
        <f t="shared" si="325"/>
        <v>0</v>
      </c>
      <c r="X2974" s="27"/>
      <c r="Y2974" s="19">
        <f t="shared" si="326"/>
        <v>0</v>
      </c>
      <c r="Z2974" s="18">
        <f t="shared" si="327"/>
        <v>101.55800000000001</v>
      </c>
      <c r="AA2974" s="12">
        <v>7</v>
      </c>
      <c r="AB2974" s="12">
        <v>686.26</v>
      </c>
      <c r="AC2974" s="28">
        <f>+I2974+Y2974-Z2974</f>
        <v>-0.10800000000000409</v>
      </c>
      <c r="AD2974" s="20">
        <f t="shared" si="328"/>
        <v>10</v>
      </c>
      <c r="AE2974">
        <v>160</v>
      </c>
    </row>
    <row r="2975" spans="1:31" x14ac:dyDescent="0.25">
      <c r="A2975" s="9">
        <v>45169</v>
      </c>
      <c r="B2975" s="10" t="s">
        <v>195</v>
      </c>
      <c r="C2975" s="10" t="s">
        <v>185</v>
      </c>
      <c r="D2975" s="10" t="s">
        <v>40</v>
      </c>
      <c r="E2975" s="10" t="s">
        <v>30</v>
      </c>
      <c r="F2975" s="10">
        <v>905</v>
      </c>
      <c r="G2975" s="10">
        <v>986</v>
      </c>
      <c r="H2975" s="11">
        <f>SUMIFS(AA:AA,$A:$A,EOMONTH($A2975,-1),$B:$B,$B2975)</f>
        <v>150</v>
      </c>
      <c r="I2975" s="63">
        <f>ROUND(SUMIFS(AC:AC,$A:$A,EOMONTH($A2975,-1),$B:$B,$B2975),2)</f>
        <v>-59.31</v>
      </c>
      <c r="J2975" s="11">
        <f>SUMIFS(AB:AB,$A:$A,EOMONTH($A2975,-1),$B:$B,$B2975)</f>
        <v>15450.45</v>
      </c>
      <c r="K2975" s="13">
        <v>0</v>
      </c>
      <c r="L2975" s="25">
        <v>0</v>
      </c>
      <c r="M2975" s="15">
        <v>0</v>
      </c>
      <c r="N2975" s="14">
        <v>0</v>
      </c>
      <c r="O2975" s="16">
        <v>105</v>
      </c>
      <c r="P2975" s="16">
        <v>16572.45</v>
      </c>
      <c r="Q2975" s="16">
        <v>0</v>
      </c>
      <c r="R2975" s="16">
        <f>Q2975*16.876/100</f>
        <v>0</v>
      </c>
      <c r="S2975" s="17">
        <f t="shared" si="322"/>
        <v>0</v>
      </c>
      <c r="T2975" s="16">
        <v>0</v>
      </c>
      <c r="U2975" s="18">
        <f t="shared" si="323"/>
        <v>147.9</v>
      </c>
      <c r="V2975" s="18">
        <f t="shared" si="324"/>
        <v>0</v>
      </c>
      <c r="W2975" s="18">
        <f t="shared" si="325"/>
        <v>0</v>
      </c>
      <c r="X2975" s="27"/>
      <c r="Y2975" s="19">
        <f t="shared" si="326"/>
        <v>0</v>
      </c>
      <c r="Z2975" s="18">
        <f t="shared" si="327"/>
        <v>103.53</v>
      </c>
      <c r="AA2975" s="12">
        <v>45</v>
      </c>
      <c r="AB2975" s="12">
        <v>4635.1400000000003</v>
      </c>
      <c r="AC2975" s="28">
        <f>+I2975+Y2975-Z2975</f>
        <v>-162.84</v>
      </c>
      <c r="AD2975" s="20">
        <f t="shared" si="328"/>
        <v>170</v>
      </c>
      <c r="AE2975">
        <v>190</v>
      </c>
    </row>
    <row r="2976" spans="1:31" x14ac:dyDescent="0.25">
      <c r="A2976" s="9">
        <v>45169</v>
      </c>
      <c r="B2976" s="10" t="s">
        <v>196</v>
      </c>
      <c r="C2976" s="10" t="s">
        <v>185</v>
      </c>
      <c r="D2976" s="10" t="s">
        <v>40</v>
      </c>
      <c r="E2976" s="10" t="s">
        <v>30</v>
      </c>
      <c r="F2976" s="10">
        <v>905</v>
      </c>
      <c r="G2976" s="10">
        <v>986</v>
      </c>
      <c r="H2976" s="11">
        <f>SUMIFS(AA:AA,$A:$A,EOMONTH($A2976,-1),$B:$B,$B2976)</f>
        <v>123</v>
      </c>
      <c r="I2976" s="63">
        <f>ROUND(SUMIFS(AC:AC,$A:$A,EOMONTH($A2976,-1),$B:$B,$B2976),2)</f>
        <v>91.84</v>
      </c>
      <c r="J2976" s="11">
        <f>SUMIFS(AB:AB,$A:$A,EOMONTH($A2976,-1),$B:$B,$B2976)</f>
        <v>12325.71</v>
      </c>
      <c r="K2976" s="13">
        <v>0</v>
      </c>
      <c r="L2976" s="25">
        <v>0</v>
      </c>
      <c r="M2976" s="15">
        <v>0</v>
      </c>
      <c r="N2976" s="14">
        <v>0</v>
      </c>
      <c r="O2976" s="16">
        <v>75</v>
      </c>
      <c r="P2976" s="16">
        <v>11746.05</v>
      </c>
      <c r="Q2976" s="16">
        <v>0</v>
      </c>
      <c r="R2976" s="16">
        <f>Q2976*16.876/100</f>
        <v>0</v>
      </c>
      <c r="S2976" s="17">
        <f t="shared" si="322"/>
        <v>0</v>
      </c>
      <c r="T2976" s="16">
        <v>0</v>
      </c>
      <c r="U2976" s="18">
        <f t="shared" si="323"/>
        <v>121.27800000000001</v>
      </c>
      <c r="V2976" s="18">
        <f t="shared" si="324"/>
        <v>0</v>
      </c>
      <c r="W2976" s="18">
        <f t="shared" si="325"/>
        <v>0</v>
      </c>
      <c r="X2976" s="27"/>
      <c r="Y2976" s="19">
        <f t="shared" si="326"/>
        <v>0</v>
      </c>
      <c r="Z2976" s="18">
        <f t="shared" si="327"/>
        <v>73.95</v>
      </c>
      <c r="AA2976" s="12">
        <v>48</v>
      </c>
      <c r="AB2976" s="12">
        <v>4810.03</v>
      </c>
      <c r="AC2976" s="28">
        <f>+I2976+Y2976-Z2976</f>
        <v>17.89</v>
      </c>
      <c r="AD2976" s="20">
        <f t="shared" si="328"/>
        <v>0</v>
      </c>
      <c r="AE2976">
        <v>90</v>
      </c>
    </row>
    <row r="2977" spans="1:31" x14ac:dyDescent="0.25">
      <c r="A2977" s="9">
        <v>45169</v>
      </c>
      <c r="B2977" s="10" t="s">
        <v>720</v>
      </c>
      <c r="C2977" s="10" t="s">
        <v>282</v>
      </c>
      <c r="D2977" s="10" t="s">
        <v>40</v>
      </c>
      <c r="E2977" s="10" t="s">
        <v>30</v>
      </c>
      <c r="F2977" s="10">
        <v>52</v>
      </c>
      <c r="G2977" s="10">
        <v>57</v>
      </c>
      <c r="H2977" s="11">
        <f>SUMIFS(AA:AA,$A:$A,EOMONTH($A2977,-1),$B:$B,$B2977)</f>
        <v>811</v>
      </c>
      <c r="I2977" s="63">
        <f>ROUND(SUMIFS(AC:AC,$A:$A,EOMONTH($A2977,-1),$B:$B,$B2977),2)</f>
        <v>560.25</v>
      </c>
      <c r="J2977" s="11">
        <f>SUMIFS(AB:AB,$A:$A,EOMONTH($A2977,-1),$B:$B,$B2977)</f>
        <v>1299.76</v>
      </c>
      <c r="K2977" s="13">
        <v>0</v>
      </c>
      <c r="L2977" s="25">
        <v>0</v>
      </c>
      <c r="M2977" s="15">
        <v>240</v>
      </c>
      <c r="N2977" s="14">
        <v>387.6</v>
      </c>
      <c r="O2977" s="16">
        <v>0</v>
      </c>
      <c r="P2977" s="16">
        <v>0</v>
      </c>
      <c r="Q2977" s="16">
        <v>1008</v>
      </c>
      <c r="R2977" s="16">
        <f>Q2977*16.876/100</f>
        <v>170.11008000000001</v>
      </c>
      <c r="S2977" s="17">
        <f t="shared" si="322"/>
        <v>1178.1100799999999</v>
      </c>
      <c r="T2977" s="16">
        <v>1615.2</v>
      </c>
      <c r="U2977" s="18">
        <f t="shared" si="323"/>
        <v>46.226999999999997</v>
      </c>
      <c r="V2977" s="18">
        <f t="shared" si="324"/>
        <v>12.48</v>
      </c>
      <c r="W2977" s="18">
        <f t="shared" si="325"/>
        <v>2.0952672000000003</v>
      </c>
      <c r="X2977" s="27"/>
      <c r="Y2977" s="19">
        <f t="shared" si="326"/>
        <v>14.575267200000001</v>
      </c>
      <c r="Z2977" s="18">
        <f t="shared" si="327"/>
        <v>0</v>
      </c>
      <c r="AA2977" s="12">
        <v>43</v>
      </c>
      <c r="AB2977" s="12">
        <v>69.36</v>
      </c>
      <c r="AC2977" s="28">
        <f>+I2977+Y2977-Z2977</f>
        <v>574.82526719999998</v>
      </c>
      <c r="AD2977" s="20">
        <f t="shared" si="328"/>
        <v>0</v>
      </c>
      <c r="AE2977">
        <v>0</v>
      </c>
    </row>
    <row r="2978" spans="1:31" x14ac:dyDescent="0.25">
      <c r="A2978" s="9">
        <v>45169</v>
      </c>
      <c r="B2978" s="10" t="s">
        <v>197</v>
      </c>
      <c r="C2978" s="10" t="s">
        <v>185</v>
      </c>
      <c r="D2978" s="10" t="s">
        <v>40</v>
      </c>
      <c r="E2978" s="10" t="s">
        <v>30</v>
      </c>
      <c r="F2978" s="10">
        <v>1010</v>
      </c>
      <c r="G2978" s="10">
        <v>1101</v>
      </c>
      <c r="H2978" s="11">
        <f>SUMIFS(AA:AA,$A:$A,EOMONTH($A2978,-1),$B:$B,$B2978)</f>
        <v>46</v>
      </c>
      <c r="I2978" s="63">
        <f>ROUND(SUMIFS(AC:AC,$A:$A,EOMONTH($A2978,-1),$B:$B,$B2978),2)</f>
        <v>-373.33</v>
      </c>
      <c r="J2978" s="11">
        <f>SUMIFS(AB:AB,$A:$A,EOMONTH($A2978,-1),$B:$B,$B2978)</f>
        <v>5762.19</v>
      </c>
      <c r="K2978" s="13">
        <v>0</v>
      </c>
      <c r="L2978" s="25">
        <v>0</v>
      </c>
      <c r="M2978" s="15">
        <v>0</v>
      </c>
      <c r="N2978" s="14">
        <v>0</v>
      </c>
      <c r="O2978" s="16">
        <v>50</v>
      </c>
      <c r="P2978" s="16">
        <v>8638.51</v>
      </c>
      <c r="Q2978" s="16">
        <v>0</v>
      </c>
      <c r="R2978" s="16">
        <f>Q2978*16.876/100</f>
        <v>0</v>
      </c>
      <c r="S2978" s="17">
        <f t="shared" si="322"/>
        <v>0</v>
      </c>
      <c r="T2978" s="16">
        <v>0</v>
      </c>
      <c r="U2978" s="18">
        <f t="shared" si="323"/>
        <v>50.646000000000001</v>
      </c>
      <c r="V2978" s="18">
        <f t="shared" si="324"/>
        <v>0</v>
      </c>
      <c r="W2978" s="18">
        <f t="shared" si="325"/>
        <v>0</v>
      </c>
      <c r="X2978" s="27"/>
      <c r="Y2978" s="19">
        <f t="shared" si="326"/>
        <v>0</v>
      </c>
      <c r="Z2978" s="18">
        <f t="shared" si="327"/>
        <v>55.05</v>
      </c>
      <c r="AA2978" s="12">
        <v>-4</v>
      </c>
      <c r="AB2978" s="12">
        <v>-501.06</v>
      </c>
      <c r="AC2978" s="28">
        <f>+I2978+Y2978-Z2978</f>
        <v>-428.38</v>
      </c>
      <c r="AD2978" s="20">
        <f t="shared" si="328"/>
        <v>430</v>
      </c>
      <c r="AE2978">
        <v>130</v>
      </c>
    </row>
    <row r="2979" spans="1:31" x14ac:dyDescent="0.25">
      <c r="A2979" s="9">
        <v>45169</v>
      </c>
      <c r="B2979" s="10" t="s">
        <v>198</v>
      </c>
      <c r="C2979" s="10" t="s">
        <v>185</v>
      </c>
      <c r="D2979" s="10" t="s">
        <v>40</v>
      </c>
      <c r="E2979" s="10" t="s">
        <v>30</v>
      </c>
      <c r="F2979" s="10">
        <v>1010</v>
      </c>
      <c r="G2979" s="10">
        <v>1101</v>
      </c>
      <c r="H2979" s="11">
        <f>SUMIFS(AA:AA,$A:$A,EOMONTH($A2979,-1),$B:$B,$B2979)</f>
        <v>135</v>
      </c>
      <c r="I2979" s="63">
        <f>ROUND(SUMIFS(AC:AC,$A:$A,EOMONTH($A2979,-1),$B:$B,$B2979),2)</f>
        <v>-34.26</v>
      </c>
      <c r="J2979" s="11">
        <f>SUMIFS(AB:AB,$A:$A,EOMONTH($A2979,-1),$B:$B,$B2979)</f>
        <v>15956.9</v>
      </c>
      <c r="K2979" s="13">
        <v>0</v>
      </c>
      <c r="L2979" s="25">
        <v>0</v>
      </c>
      <c r="M2979" s="15">
        <v>0</v>
      </c>
      <c r="N2979" s="14">
        <v>0</v>
      </c>
      <c r="O2979" s="16">
        <v>84</v>
      </c>
      <c r="P2979" s="16">
        <v>15157.09</v>
      </c>
      <c r="Q2979" s="16">
        <v>0</v>
      </c>
      <c r="R2979" s="16">
        <f>Q2979*16.876/100</f>
        <v>0</v>
      </c>
      <c r="S2979" s="17">
        <f t="shared" si="322"/>
        <v>0</v>
      </c>
      <c r="T2979" s="16">
        <v>0</v>
      </c>
      <c r="U2979" s="18">
        <f t="shared" si="323"/>
        <v>148.63499999999999</v>
      </c>
      <c r="V2979" s="18">
        <f t="shared" si="324"/>
        <v>0</v>
      </c>
      <c r="W2979" s="18">
        <f t="shared" si="325"/>
        <v>0</v>
      </c>
      <c r="X2979" s="27"/>
      <c r="Y2979" s="19">
        <f t="shared" si="326"/>
        <v>0</v>
      </c>
      <c r="Z2979" s="18">
        <f t="shared" si="327"/>
        <v>92.483999999999995</v>
      </c>
      <c r="AA2979" s="12">
        <v>51</v>
      </c>
      <c r="AB2979" s="12">
        <v>6028.16</v>
      </c>
      <c r="AC2979" s="28">
        <f>+I2979+Y2979-Z2979</f>
        <v>-126.744</v>
      </c>
      <c r="AD2979" s="20">
        <f t="shared" si="328"/>
        <v>130</v>
      </c>
      <c r="AE2979">
        <v>130</v>
      </c>
    </row>
    <row r="2980" spans="1:31" x14ac:dyDescent="0.25">
      <c r="A2980" s="9">
        <v>45169</v>
      </c>
      <c r="B2980" s="10" t="s">
        <v>199</v>
      </c>
      <c r="C2980" s="10" t="s">
        <v>185</v>
      </c>
      <c r="D2980" s="10" t="s">
        <v>40</v>
      </c>
      <c r="E2980" s="10" t="s">
        <v>30</v>
      </c>
      <c r="F2980" s="10">
        <v>1010</v>
      </c>
      <c r="G2980" s="10">
        <v>1101</v>
      </c>
      <c r="H2980" s="11">
        <f>SUMIFS(AA:AA,$A:$A,EOMONTH($A2980,-1),$B:$B,$B2980)</f>
        <v>250</v>
      </c>
      <c r="I2980" s="63">
        <f>ROUND(SUMIFS(AC:AC,$A:$A,EOMONTH($A2980,-1),$B:$B,$B2980),2)</f>
        <v>30.14</v>
      </c>
      <c r="J2980" s="11">
        <f>SUMIFS(AB:AB,$A:$A,EOMONTH($A2980,-1),$B:$B,$B2980)</f>
        <v>30228.799999999999</v>
      </c>
      <c r="K2980" s="13">
        <v>0</v>
      </c>
      <c r="L2980" s="25">
        <v>0</v>
      </c>
      <c r="M2980" s="15">
        <v>0</v>
      </c>
      <c r="N2980" s="14">
        <v>0</v>
      </c>
      <c r="O2980" s="16">
        <v>20</v>
      </c>
      <c r="P2980" s="16">
        <v>3459.35</v>
      </c>
      <c r="Q2980" s="16">
        <v>0</v>
      </c>
      <c r="R2980" s="16">
        <f>Q2980*16.876/100</f>
        <v>0</v>
      </c>
      <c r="S2980" s="17">
        <f t="shared" si="322"/>
        <v>0</v>
      </c>
      <c r="T2980" s="16">
        <v>0</v>
      </c>
      <c r="U2980" s="18">
        <f t="shared" si="323"/>
        <v>275.25</v>
      </c>
      <c r="V2980" s="18">
        <f t="shared" si="324"/>
        <v>0</v>
      </c>
      <c r="W2980" s="18">
        <f t="shared" si="325"/>
        <v>0</v>
      </c>
      <c r="X2980" s="27"/>
      <c r="Y2980" s="19">
        <f t="shared" si="326"/>
        <v>0</v>
      </c>
      <c r="Z2980" s="18">
        <f t="shared" si="327"/>
        <v>22.02</v>
      </c>
      <c r="AA2980" s="12">
        <v>230</v>
      </c>
      <c r="AB2980" s="12">
        <v>27810.49</v>
      </c>
      <c r="AC2980" s="28">
        <f>+I2980+Y2980-Z2980</f>
        <v>8.120000000000001</v>
      </c>
      <c r="AD2980" s="20">
        <f t="shared" si="328"/>
        <v>0</v>
      </c>
      <c r="AE2980">
        <v>0</v>
      </c>
    </row>
    <row r="2981" spans="1:31" x14ac:dyDescent="0.25">
      <c r="A2981" s="9">
        <v>45169</v>
      </c>
      <c r="B2981" s="10" t="s">
        <v>200</v>
      </c>
      <c r="C2981" s="10" t="s">
        <v>185</v>
      </c>
      <c r="D2981" s="10" t="s">
        <v>40</v>
      </c>
      <c r="E2981" s="10" t="s">
        <v>30</v>
      </c>
      <c r="F2981" s="10">
        <v>1010</v>
      </c>
      <c r="G2981" s="10">
        <v>1101</v>
      </c>
      <c r="H2981" s="11">
        <f>SUMIFS(AA:AA,$A:$A,EOMONTH($A2981,-1),$B:$B,$B2981)</f>
        <v>117</v>
      </c>
      <c r="I2981" s="63">
        <f>ROUND(SUMIFS(AC:AC,$A:$A,EOMONTH($A2981,-1),$B:$B,$B2981),2)</f>
        <v>-25.32</v>
      </c>
      <c r="J2981" s="11">
        <f>SUMIFS(AB:AB,$A:$A,EOMONTH($A2981,-1),$B:$B,$B2981)</f>
        <v>13924.36</v>
      </c>
      <c r="K2981" s="13">
        <v>0</v>
      </c>
      <c r="L2981" s="25">
        <v>0</v>
      </c>
      <c r="M2981" s="15">
        <v>0</v>
      </c>
      <c r="N2981" s="14">
        <v>0</v>
      </c>
      <c r="O2981" s="16">
        <v>25</v>
      </c>
      <c r="P2981" s="16">
        <v>4061.86</v>
      </c>
      <c r="Q2981" s="16">
        <v>0</v>
      </c>
      <c r="R2981" s="16">
        <f>Q2981*16.876/100</f>
        <v>0</v>
      </c>
      <c r="S2981" s="17">
        <f t="shared" si="322"/>
        <v>0</v>
      </c>
      <c r="T2981" s="16">
        <v>0</v>
      </c>
      <c r="U2981" s="18">
        <f t="shared" si="323"/>
        <v>128.81700000000001</v>
      </c>
      <c r="V2981" s="18">
        <f t="shared" si="324"/>
        <v>0</v>
      </c>
      <c r="W2981" s="18">
        <f t="shared" si="325"/>
        <v>0</v>
      </c>
      <c r="X2981" s="27"/>
      <c r="Y2981" s="19">
        <f t="shared" si="326"/>
        <v>0</v>
      </c>
      <c r="Z2981" s="18">
        <f t="shared" si="327"/>
        <v>27.524999999999999</v>
      </c>
      <c r="AA2981" s="12">
        <v>92</v>
      </c>
      <c r="AB2981" s="12">
        <v>10949.06</v>
      </c>
      <c r="AC2981" s="28">
        <f>+I2981+Y2981-Z2981</f>
        <v>-52.844999999999999</v>
      </c>
      <c r="AD2981" s="20">
        <f t="shared" si="328"/>
        <v>60</v>
      </c>
      <c r="AE2981">
        <v>60</v>
      </c>
    </row>
    <row r="2982" spans="1:31" x14ac:dyDescent="0.25">
      <c r="A2982" s="9">
        <v>45169</v>
      </c>
      <c r="B2982" s="10" t="s">
        <v>201</v>
      </c>
      <c r="C2982" s="10" t="s">
        <v>185</v>
      </c>
      <c r="D2982" s="10" t="s">
        <v>40</v>
      </c>
      <c r="E2982" s="10" t="s">
        <v>30</v>
      </c>
      <c r="F2982" s="10">
        <v>1010</v>
      </c>
      <c r="G2982" s="10">
        <v>1101</v>
      </c>
      <c r="H2982" s="11">
        <f>SUMIFS(AA:AA,$A:$A,EOMONTH($A2982,-1),$B:$B,$B2982)</f>
        <v>146</v>
      </c>
      <c r="I2982" s="63">
        <f>ROUND(SUMIFS(AC:AC,$A:$A,EOMONTH($A2982,-1),$B:$B,$B2982),2)</f>
        <v>-179.74</v>
      </c>
      <c r="J2982" s="11">
        <f>SUMIFS(AB:AB,$A:$A,EOMONTH($A2982,-1),$B:$B,$B2982)</f>
        <v>17322.86</v>
      </c>
      <c r="K2982" s="13">
        <v>0</v>
      </c>
      <c r="L2982" s="25">
        <v>0</v>
      </c>
      <c r="M2982" s="15">
        <v>0</v>
      </c>
      <c r="N2982" s="14">
        <v>0</v>
      </c>
      <c r="O2982" s="16">
        <v>132</v>
      </c>
      <c r="P2982" s="16">
        <v>23394.25</v>
      </c>
      <c r="Q2982" s="16">
        <v>0</v>
      </c>
      <c r="R2982" s="16">
        <f>Q2982*16.876/100</f>
        <v>0</v>
      </c>
      <c r="S2982" s="17">
        <f t="shared" si="322"/>
        <v>0</v>
      </c>
      <c r="T2982" s="16">
        <v>0</v>
      </c>
      <c r="U2982" s="18">
        <f t="shared" si="323"/>
        <v>160.74600000000001</v>
      </c>
      <c r="V2982" s="18">
        <f t="shared" si="324"/>
        <v>0</v>
      </c>
      <c r="W2982" s="18">
        <f t="shared" si="325"/>
        <v>0</v>
      </c>
      <c r="X2982" s="27"/>
      <c r="Y2982" s="19">
        <f t="shared" si="326"/>
        <v>0</v>
      </c>
      <c r="Z2982" s="18">
        <f t="shared" si="327"/>
        <v>145.33199999999999</v>
      </c>
      <c r="AA2982" s="12">
        <v>14</v>
      </c>
      <c r="AB2982" s="12">
        <v>1661.09</v>
      </c>
      <c r="AC2982" s="28">
        <f>+I2982+Y2982-Z2982</f>
        <v>-325.072</v>
      </c>
      <c r="AD2982" s="20">
        <f t="shared" si="328"/>
        <v>330</v>
      </c>
      <c r="AE2982">
        <v>30</v>
      </c>
    </row>
    <row r="2983" spans="1:31" x14ac:dyDescent="0.25">
      <c r="A2983" s="9">
        <v>45169</v>
      </c>
      <c r="B2983" s="10" t="s">
        <v>202</v>
      </c>
      <c r="C2983" s="10" t="s">
        <v>185</v>
      </c>
      <c r="D2983" s="10" t="s">
        <v>40</v>
      </c>
      <c r="E2983" s="10" t="s">
        <v>30</v>
      </c>
      <c r="F2983" s="10">
        <v>1010</v>
      </c>
      <c r="G2983" s="10">
        <v>1101</v>
      </c>
      <c r="H2983" s="11">
        <f>SUMIFS(AA:AA,$A:$A,EOMONTH($A2983,-1),$B:$B,$B2983)</f>
        <v>131</v>
      </c>
      <c r="I2983" s="63">
        <f>ROUND(SUMIFS(AC:AC,$A:$A,EOMONTH($A2983,-1),$B:$B,$B2983),2)</f>
        <v>-175.05</v>
      </c>
      <c r="J2983" s="11">
        <f>SUMIFS(AB:AB,$A:$A,EOMONTH($A2983,-1),$B:$B,$B2983)</f>
        <v>15134.54</v>
      </c>
      <c r="K2983" s="13">
        <v>0</v>
      </c>
      <c r="L2983" s="25">
        <v>0</v>
      </c>
      <c r="M2983" s="15">
        <v>0</v>
      </c>
      <c r="N2983" s="14">
        <v>0</v>
      </c>
      <c r="O2983" s="16">
        <v>49</v>
      </c>
      <c r="P2983" s="16">
        <v>8727.8700000000008</v>
      </c>
      <c r="Q2983" s="16">
        <v>0</v>
      </c>
      <c r="R2983" s="16">
        <f>Q2983*16.876/100</f>
        <v>0</v>
      </c>
      <c r="S2983" s="17">
        <f t="shared" si="322"/>
        <v>0</v>
      </c>
      <c r="T2983" s="16">
        <v>0</v>
      </c>
      <c r="U2983" s="18">
        <f t="shared" si="323"/>
        <v>144.23099999999999</v>
      </c>
      <c r="V2983" s="18">
        <f t="shared" si="324"/>
        <v>0</v>
      </c>
      <c r="W2983" s="18">
        <f t="shared" si="325"/>
        <v>0</v>
      </c>
      <c r="X2983" s="27"/>
      <c r="Y2983" s="19">
        <f t="shared" si="326"/>
        <v>0</v>
      </c>
      <c r="Z2983" s="18">
        <f t="shared" si="327"/>
        <v>53.948999999999998</v>
      </c>
      <c r="AA2983" s="12">
        <v>82</v>
      </c>
      <c r="AB2983" s="12">
        <v>9473.5300000000007</v>
      </c>
      <c r="AC2983" s="28">
        <f>+I2983+Y2983-Z2983</f>
        <v>-228.99900000000002</v>
      </c>
      <c r="AD2983" s="20">
        <f t="shared" si="328"/>
        <v>230</v>
      </c>
      <c r="AE2983">
        <v>0</v>
      </c>
    </row>
    <row r="2984" spans="1:31" x14ac:dyDescent="0.25">
      <c r="A2984" s="9">
        <v>45169</v>
      </c>
      <c r="B2984" s="10" t="s">
        <v>203</v>
      </c>
      <c r="C2984" s="10" t="s">
        <v>185</v>
      </c>
      <c r="D2984" s="10" t="s">
        <v>40</v>
      </c>
      <c r="E2984" s="10" t="s">
        <v>30</v>
      </c>
      <c r="F2984" s="10">
        <v>2000</v>
      </c>
      <c r="G2984" s="10">
        <v>2180</v>
      </c>
      <c r="H2984" s="11">
        <f>SUMIFS(AA:AA,$A:$A,EOMONTH($A2984,-1),$B:$B,$B2984)</f>
        <v>904</v>
      </c>
      <c r="I2984" s="63">
        <f>ROUND(SUMIFS(AC:AC,$A:$A,EOMONTH($A2984,-1),$B:$B,$B2984),2)</f>
        <v>2071.09</v>
      </c>
      <c r="J2984" s="11">
        <f>SUMIFS(AB:AB,$A:$A,EOMONTH($A2984,-1),$B:$B,$B2984)</f>
        <v>170457.63</v>
      </c>
      <c r="K2984" s="13">
        <v>0</v>
      </c>
      <c r="L2984" s="25">
        <v>0</v>
      </c>
      <c r="M2984" s="15">
        <v>0</v>
      </c>
      <c r="N2984" s="14">
        <v>0</v>
      </c>
      <c r="O2984" s="16">
        <v>335</v>
      </c>
      <c r="P2984" s="16">
        <v>93321.87</v>
      </c>
      <c r="Q2984" s="16">
        <v>0</v>
      </c>
      <c r="R2984" s="16">
        <f>Q2984*16.876/100</f>
        <v>0</v>
      </c>
      <c r="S2984" s="17">
        <f t="shared" si="322"/>
        <v>0</v>
      </c>
      <c r="T2984" s="16">
        <v>0</v>
      </c>
      <c r="U2984" s="18">
        <f t="shared" si="323"/>
        <v>1970.72</v>
      </c>
      <c r="V2984" s="18">
        <f t="shared" si="324"/>
        <v>0</v>
      </c>
      <c r="W2984" s="18">
        <f t="shared" si="325"/>
        <v>0</v>
      </c>
      <c r="X2984" s="27"/>
      <c r="Y2984" s="19">
        <f t="shared" si="326"/>
        <v>0</v>
      </c>
      <c r="Z2984" s="18">
        <f t="shared" si="327"/>
        <v>730.3</v>
      </c>
      <c r="AA2984" s="12">
        <v>569</v>
      </c>
      <c r="AB2984" s="12">
        <v>107290.25</v>
      </c>
      <c r="AC2984" s="28">
        <f>+I2984+Y2984-Z2984</f>
        <v>1340.7900000000002</v>
      </c>
      <c r="AD2984" s="20">
        <f t="shared" si="328"/>
        <v>0</v>
      </c>
      <c r="AE2984">
        <v>0</v>
      </c>
    </row>
    <row r="2985" spans="1:31" x14ac:dyDescent="0.25">
      <c r="A2985" s="9">
        <v>45169</v>
      </c>
      <c r="B2985" s="10" t="s">
        <v>204</v>
      </c>
      <c r="C2985" s="10" t="s">
        <v>185</v>
      </c>
      <c r="D2985" s="10" t="s">
        <v>40</v>
      </c>
      <c r="E2985" s="10" t="s">
        <v>30</v>
      </c>
      <c r="F2985" s="10">
        <v>2000</v>
      </c>
      <c r="G2985" s="10">
        <v>2180</v>
      </c>
      <c r="H2985" s="11">
        <f>SUMIFS(AA:AA,$A:$A,EOMONTH($A2985,-1),$B:$B,$B2985)</f>
        <v>283</v>
      </c>
      <c r="I2985" s="63">
        <f>ROUND(SUMIFS(AC:AC,$A:$A,EOMONTH($A2985,-1),$B:$B,$B2985),2)</f>
        <v>818.11</v>
      </c>
      <c r="J2985" s="11">
        <f>SUMIFS(AB:AB,$A:$A,EOMONTH($A2985,-1),$B:$B,$B2985)</f>
        <v>60439.72</v>
      </c>
      <c r="K2985" s="13">
        <v>0</v>
      </c>
      <c r="L2985" s="25">
        <v>0</v>
      </c>
      <c r="M2985" s="15">
        <v>0</v>
      </c>
      <c r="N2985" s="14">
        <v>0</v>
      </c>
      <c r="O2985" s="16">
        <v>184</v>
      </c>
      <c r="P2985" s="16">
        <v>40490.31</v>
      </c>
      <c r="Q2985" s="16">
        <v>0</v>
      </c>
      <c r="R2985" s="16">
        <f>Q2985*16.876/100</f>
        <v>0</v>
      </c>
      <c r="S2985" s="17">
        <f t="shared" si="322"/>
        <v>0</v>
      </c>
      <c r="T2985" s="16">
        <v>0</v>
      </c>
      <c r="U2985" s="18">
        <f t="shared" si="323"/>
        <v>616.94000000000005</v>
      </c>
      <c r="V2985" s="18">
        <f t="shared" si="324"/>
        <v>0</v>
      </c>
      <c r="W2985" s="18">
        <f t="shared" si="325"/>
        <v>0</v>
      </c>
      <c r="X2985" s="27"/>
      <c r="Y2985" s="19">
        <f t="shared" si="326"/>
        <v>0</v>
      </c>
      <c r="Z2985" s="18">
        <f t="shared" si="327"/>
        <v>401.12</v>
      </c>
      <c r="AA2985" s="12">
        <v>99</v>
      </c>
      <c r="AB2985" s="12">
        <v>21143.22</v>
      </c>
      <c r="AC2985" s="28">
        <f>+I2985+Y2985-Z2985</f>
        <v>416.99</v>
      </c>
      <c r="AD2985" s="20">
        <f t="shared" si="328"/>
        <v>0</v>
      </c>
      <c r="AE2985">
        <v>0</v>
      </c>
    </row>
    <row r="2986" spans="1:31" x14ac:dyDescent="0.25">
      <c r="A2986" s="9">
        <v>45169</v>
      </c>
      <c r="B2986" s="10" t="s">
        <v>205</v>
      </c>
      <c r="C2986" s="10" t="s">
        <v>185</v>
      </c>
      <c r="D2986" s="10" t="s">
        <v>40</v>
      </c>
      <c r="E2986" s="10" t="s">
        <v>30</v>
      </c>
      <c r="F2986" s="10">
        <v>2000</v>
      </c>
      <c r="G2986" s="10">
        <v>2180</v>
      </c>
      <c r="H2986" s="11">
        <f>SUMIFS(AA:AA,$A:$A,EOMONTH($A2986,-1),$B:$B,$B2986)</f>
        <v>253</v>
      </c>
      <c r="I2986" s="63">
        <f>ROUND(SUMIFS(AC:AC,$A:$A,EOMONTH($A2986,-1),$B:$B,$B2986),2)</f>
        <v>285.13</v>
      </c>
      <c r="J2986" s="11">
        <f>SUMIFS(AB:AB,$A:$A,EOMONTH($A2986,-1),$B:$B,$B2986)</f>
        <v>49232.26</v>
      </c>
      <c r="K2986" s="13">
        <v>0</v>
      </c>
      <c r="L2986" s="25">
        <v>0</v>
      </c>
      <c r="M2986" s="15">
        <v>0</v>
      </c>
      <c r="N2986" s="14">
        <v>0</v>
      </c>
      <c r="O2986" s="16">
        <v>136</v>
      </c>
      <c r="P2986" s="16">
        <v>25119.81</v>
      </c>
      <c r="Q2986" s="16">
        <v>0</v>
      </c>
      <c r="R2986" s="16">
        <f>Q2986*16.876/100</f>
        <v>0</v>
      </c>
      <c r="S2986" s="17">
        <f t="shared" si="322"/>
        <v>0</v>
      </c>
      <c r="T2986" s="16">
        <v>0</v>
      </c>
      <c r="U2986" s="18">
        <f t="shared" si="323"/>
        <v>551.54</v>
      </c>
      <c r="V2986" s="18">
        <f t="shared" si="324"/>
        <v>0</v>
      </c>
      <c r="W2986" s="18">
        <f t="shared" si="325"/>
        <v>0</v>
      </c>
      <c r="X2986" s="27"/>
      <c r="Y2986" s="19">
        <f t="shared" si="326"/>
        <v>0</v>
      </c>
      <c r="Z2986" s="18">
        <f t="shared" si="327"/>
        <v>296.48</v>
      </c>
      <c r="AA2986" s="12">
        <v>117</v>
      </c>
      <c r="AB2986" s="12">
        <v>22767.49</v>
      </c>
      <c r="AC2986" s="28">
        <f>+I2986+Y2986-Z2986</f>
        <v>-11.350000000000023</v>
      </c>
      <c r="AD2986" s="20">
        <f t="shared" si="328"/>
        <v>20</v>
      </c>
      <c r="AE2986">
        <v>320</v>
      </c>
    </row>
    <row r="2987" spans="1:31" x14ac:dyDescent="0.25">
      <c r="A2987" s="9">
        <v>45169</v>
      </c>
      <c r="B2987" s="10" t="s">
        <v>206</v>
      </c>
      <c r="C2987" s="10" t="s">
        <v>185</v>
      </c>
      <c r="D2987" s="10" t="s">
        <v>29</v>
      </c>
      <c r="E2987" s="10" t="s">
        <v>30</v>
      </c>
      <c r="F2987" s="10"/>
      <c r="G2987" s="10">
        <v>0</v>
      </c>
      <c r="H2987" s="11">
        <f>SUMIFS(AA:AA,$A:$A,EOMONTH($A2987,-1),$B:$B,$B2987)</f>
        <v>47</v>
      </c>
      <c r="I2987" s="63">
        <f>ROUND(SUMIFS(AC:AC,$A:$A,EOMONTH($A2987,-1),$B:$B,$B2987),2)</f>
        <v>2.12</v>
      </c>
      <c r="J2987" s="11">
        <f>SUMIFS(AB:AB,$A:$A,EOMONTH($A2987,-1),$B:$B,$B2987)</f>
        <v>0</v>
      </c>
      <c r="K2987" s="13">
        <v>0</v>
      </c>
      <c r="L2987" s="25">
        <v>0</v>
      </c>
      <c r="M2987" s="15">
        <v>0</v>
      </c>
      <c r="N2987" s="14">
        <v>0</v>
      </c>
      <c r="O2987" s="16">
        <v>0</v>
      </c>
      <c r="P2987" s="16">
        <v>0</v>
      </c>
      <c r="Q2987" s="16">
        <v>0</v>
      </c>
      <c r="R2987" s="16">
        <f>Q2987*16.876/100</f>
        <v>0</v>
      </c>
      <c r="S2987" s="17">
        <f t="shared" si="322"/>
        <v>0</v>
      </c>
      <c r="T2987" s="16">
        <v>0</v>
      </c>
      <c r="U2987" s="18">
        <f t="shared" si="323"/>
        <v>0</v>
      </c>
      <c r="V2987" s="18">
        <f t="shared" si="324"/>
        <v>0</v>
      </c>
      <c r="W2987" s="18">
        <f t="shared" si="325"/>
        <v>0</v>
      </c>
      <c r="X2987" s="27"/>
      <c r="Y2987" s="19">
        <f t="shared" si="326"/>
        <v>0</v>
      </c>
      <c r="Z2987" s="18">
        <f t="shared" si="327"/>
        <v>0</v>
      </c>
      <c r="AA2987" s="12">
        <v>47</v>
      </c>
      <c r="AB2987" s="12">
        <v>0</v>
      </c>
      <c r="AC2987" s="28">
        <f>+I2987+Y2987-Z2987</f>
        <v>2.12</v>
      </c>
      <c r="AD2987" s="20">
        <f t="shared" si="328"/>
        <v>0</v>
      </c>
      <c r="AE2987">
        <v>0</v>
      </c>
    </row>
    <row r="2988" spans="1:31" x14ac:dyDescent="0.25">
      <c r="A2988" s="9">
        <v>45169</v>
      </c>
      <c r="B2988" s="10" t="s">
        <v>207</v>
      </c>
      <c r="C2988" s="10" t="s">
        <v>28</v>
      </c>
      <c r="D2988" s="10" t="s">
        <v>29</v>
      </c>
      <c r="E2988" s="10" t="s">
        <v>30</v>
      </c>
      <c r="F2988" s="10"/>
      <c r="G2988" s="10">
        <v>0</v>
      </c>
      <c r="H2988" s="11">
        <f>SUMIFS(AA:AA,$A:$A,EOMONTH($A2988,-1),$B:$B,$B2988)</f>
        <v>473</v>
      </c>
      <c r="I2988" s="63">
        <f>ROUND(SUMIFS(AC:AC,$A:$A,EOMONTH($A2988,-1),$B:$B,$B2988),2)</f>
        <v>3.7</v>
      </c>
      <c r="J2988" s="11">
        <f>SUMIFS(AB:AB,$A:$A,EOMONTH($A2988,-1),$B:$B,$B2988)</f>
        <v>1656.76</v>
      </c>
      <c r="K2988" s="13">
        <v>0</v>
      </c>
      <c r="L2988" s="25">
        <v>0</v>
      </c>
      <c r="M2988" s="15">
        <v>0</v>
      </c>
      <c r="N2988" s="14">
        <v>0</v>
      </c>
      <c r="O2988" s="16">
        <v>0</v>
      </c>
      <c r="P2988" s="16">
        <v>0</v>
      </c>
      <c r="Q2988" s="16">
        <v>0</v>
      </c>
      <c r="R2988" s="16">
        <f>Q2988*16.876/100</f>
        <v>0</v>
      </c>
      <c r="S2988" s="17">
        <f t="shared" si="322"/>
        <v>0</v>
      </c>
      <c r="T2988" s="16">
        <v>0</v>
      </c>
      <c r="U2988" s="18">
        <f t="shared" si="323"/>
        <v>0</v>
      </c>
      <c r="V2988" s="18">
        <f t="shared" si="324"/>
        <v>0</v>
      </c>
      <c r="W2988" s="18">
        <f t="shared" si="325"/>
        <v>0</v>
      </c>
      <c r="X2988" s="27"/>
      <c r="Y2988" s="19">
        <f t="shared" si="326"/>
        <v>0</v>
      </c>
      <c r="Z2988" s="18">
        <f t="shared" si="327"/>
        <v>0</v>
      </c>
      <c r="AA2988" s="12">
        <v>473</v>
      </c>
      <c r="AB2988" s="12">
        <v>1656.76</v>
      </c>
      <c r="AC2988" s="28">
        <f>+I2988+Y2988-Z2988</f>
        <v>3.7</v>
      </c>
      <c r="AD2988" s="20">
        <f t="shared" si="328"/>
        <v>0</v>
      </c>
      <c r="AE2988">
        <v>0</v>
      </c>
    </row>
    <row r="2989" spans="1:31" x14ac:dyDescent="0.25">
      <c r="A2989" s="9">
        <v>45169</v>
      </c>
      <c r="B2989" s="10" t="s">
        <v>721</v>
      </c>
      <c r="C2989" s="10" t="s">
        <v>28</v>
      </c>
      <c r="D2989" s="10" t="s">
        <v>29</v>
      </c>
      <c r="E2989" s="10" t="s">
        <v>30</v>
      </c>
      <c r="F2989" s="10"/>
      <c r="G2989" s="10">
        <v>0</v>
      </c>
      <c r="H2989" s="11">
        <f>SUMIFS(AA:AA,$A:$A,EOMONTH($A2989,-1),$B:$B,$B2989)</f>
        <v>222</v>
      </c>
      <c r="I2989" s="63">
        <f>ROUND(SUMIFS(AC:AC,$A:$A,EOMONTH($A2989,-1),$B:$B,$B2989),2)</f>
        <v>0</v>
      </c>
      <c r="J2989" s="11">
        <f>SUMIFS(AB:AB,$A:$A,EOMONTH($A2989,-1),$B:$B,$B2989)</f>
        <v>761.67</v>
      </c>
      <c r="K2989" s="13">
        <v>0</v>
      </c>
      <c r="L2989" s="25">
        <v>0</v>
      </c>
      <c r="M2989" s="15">
        <v>0</v>
      </c>
      <c r="N2989" s="14">
        <v>0</v>
      </c>
      <c r="O2989" s="16">
        <v>0</v>
      </c>
      <c r="P2989" s="16">
        <v>0</v>
      </c>
      <c r="Q2989" s="16">
        <v>0</v>
      </c>
      <c r="R2989" s="16">
        <f>Q2989*16.876/100</f>
        <v>0</v>
      </c>
      <c r="S2989" s="17">
        <f t="shared" si="322"/>
        <v>0</v>
      </c>
      <c r="T2989" s="16">
        <v>0</v>
      </c>
      <c r="U2989" s="18">
        <f t="shared" si="323"/>
        <v>0</v>
      </c>
      <c r="V2989" s="18">
        <f t="shared" si="324"/>
        <v>0</v>
      </c>
      <c r="W2989" s="18">
        <f t="shared" si="325"/>
        <v>0</v>
      </c>
      <c r="X2989" s="27"/>
      <c r="Y2989" s="19">
        <f t="shared" si="326"/>
        <v>0</v>
      </c>
      <c r="Z2989" s="18">
        <f t="shared" si="327"/>
        <v>0</v>
      </c>
      <c r="AA2989" s="12">
        <v>222</v>
      </c>
      <c r="AB2989" s="12">
        <v>761.67</v>
      </c>
      <c r="AC2989" s="28">
        <f>+I2989+Y2989-Z2989</f>
        <v>0</v>
      </c>
      <c r="AD2989" s="20">
        <f t="shared" si="328"/>
        <v>0</v>
      </c>
      <c r="AE2989">
        <v>0</v>
      </c>
    </row>
    <row r="2990" spans="1:31" x14ac:dyDescent="0.25">
      <c r="A2990" s="9">
        <v>45169</v>
      </c>
      <c r="B2990" s="10" t="s">
        <v>208</v>
      </c>
      <c r="C2990" s="10" t="s">
        <v>28</v>
      </c>
      <c r="D2990" s="10" t="s">
        <v>29</v>
      </c>
      <c r="E2990" s="10" t="s">
        <v>30</v>
      </c>
      <c r="F2990" s="10"/>
      <c r="G2990" s="10">
        <v>0</v>
      </c>
      <c r="H2990" s="11">
        <f>SUMIFS(AA:AA,$A:$A,EOMONTH($A2990,-1),$B:$B,$B2990)</f>
        <v>2</v>
      </c>
      <c r="I2990" s="63">
        <f>ROUND(SUMIFS(AC:AC,$A:$A,EOMONTH($A2990,-1),$B:$B,$B2990),2)</f>
        <v>19.46</v>
      </c>
      <c r="J2990" s="11">
        <f>SUMIFS(AB:AB,$A:$A,EOMONTH($A2990,-1),$B:$B,$B2990)</f>
        <v>7.45</v>
      </c>
      <c r="K2990" s="13">
        <v>0</v>
      </c>
      <c r="L2990" s="25">
        <v>0</v>
      </c>
      <c r="M2990" s="15">
        <v>0</v>
      </c>
      <c r="N2990" s="14">
        <v>0</v>
      </c>
      <c r="O2990" s="16">
        <v>0</v>
      </c>
      <c r="P2990" s="16">
        <v>0</v>
      </c>
      <c r="Q2990" s="16">
        <v>0</v>
      </c>
      <c r="R2990" s="16">
        <f>Q2990*16.876/100</f>
        <v>0</v>
      </c>
      <c r="S2990" s="17">
        <f t="shared" si="322"/>
        <v>0</v>
      </c>
      <c r="T2990" s="16">
        <v>0</v>
      </c>
      <c r="U2990" s="18">
        <f t="shared" si="323"/>
        <v>0</v>
      </c>
      <c r="V2990" s="18">
        <f t="shared" si="324"/>
        <v>0</v>
      </c>
      <c r="W2990" s="18">
        <f t="shared" si="325"/>
        <v>0</v>
      </c>
      <c r="X2990" s="27"/>
      <c r="Y2990" s="19">
        <f t="shared" si="326"/>
        <v>0</v>
      </c>
      <c r="Z2990" s="18">
        <f t="shared" si="327"/>
        <v>0</v>
      </c>
      <c r="AA2990" s="12">
        <v>2</v>
      </c>
      <c r="AB2990" s="12">
        <v>7.45</v>
      </c>
      <c r="AC2990" s="28">
        <f>+I2990+Y2990-Z2990</f>
        <v>19.46</v>
      </c>
      <c r="AD2990" s="20">
        <f t="shared" si="328"/>
        <v>0</v>
      </c>
      <c r="AE2990">
        <v>0</v>
      </c>
    </row>
    <row r="2991" spans="1:31" x14ac:dyDescent="0.25">
      <c r="A2991" s="9">
        <v>45169</v>
      </c>
      <c r="B2991" s="10" t="s">
        <v>209</v>
      </c>
      <c r="C2991" s="10" t="s">
        <v>28</v>
      </c>
      <c r="D2991" s="10" t="s">
        <v>29</v>
      </c>
      <c r="E2991" s="10" t="s">
        <v>30</v>
      </c>
      <c r="F2991" s="10"/>
      <c r="G2991" s="10">
        <v>0</v>
      </c>
      <c r="H2991" s="11">
        <f>SUMIFS(AA:AA,$A:$A,EOMONTH($A2991,-1),$B:$B,$B2991)</f>
        <v>363</v>
      </c>
      <c r="I2991" s="63">
        <f>ROUND(SUMIFS(AC:AC,$A:$A,EOMONTH($A2991,-1),$B:$B,$B2991),2)</f>
        <v>41.99</v>
      </c>
      <c r="J2991" s="11">
        <f>SUMIFS(AB:AB,$A:$A,EOMONTH($A2991,-1),$B:$B,$B2991)</f>
        <v>1348.98</v>
      </c>
      <c r="K2991" s="13">
        <v>0</v>
      </c>
      <c r="L2991" s="25">
        <v>0</v>
      </c>
      <c r="M2991" s="15">
        <v>0</v>
      </c>
      <c r="N2991" s="14">
        <v>0</v>
      </c>
      <c r="O2991" s="16">
        <v>0</v>
      </c>
      <c r="P2991" s="16">
        <v>0</v>
      </c>
      <c r="Q2991" s="16">
        <v>0</v>
      </c>
      <c r="R2991" s="16">
        <f>Q2991*16.876/100</f>
        <v>0</v>
      </c>
      <c r="S2991" s="17">
        <f t="shared" si="322"/>
        <v>0</v>
      </c>
      <c r="T2991" s="16">
        <v>0</v>
      </c>
      <c r="U2991" s="18">
        <f t="shared" si="323"/>
        <v>0</v>
      </c>
      <c r="V2991" s="18">
        <f t="shared" si="324"/>
        <v>0</v>
      </c>
      <c r="W2991" s="18">
        <f t="shared" si="325"/>
        <v>0</v>
      </c>
      <c r="X2991" s="27"/>
      <c r="Y2991" s="19">
        <f t="shared" si="326"/>
        <v>0</v>
      </c>
      <c r="Z2991" s="18">
        <f t="shared" si="327"/>
        <v>0</v>
      </c>
      <c r="AA2991" s="12">
        <v>363</v>
      </c>
      <c r="AB2991" s="12">
        <v>1348.98</v>
      </c>
      <c r="AC2991" s="28">
        <f>+I2991+Y2991-Z2991</f>
        <v>41.99</v>
      </c>
      <c r="AD2991" s="20">
        <f t="shared" si="328"/>
        <v>0</v>
      </c>
      <c r="AE2991">
        <v>0</v>
      </c>
    </row>
    <row r="2992" spans="1:31" x14ac:dyDescent="0.25">
      <c r="A2992" s="9">
        <v>45169</v>
      </c>
      <c r="B2992" s="10" t="s">
        <v>210</v>
      </c>
      <c r="C2992" s="10" t="s">
        <v>28</v>
      </c>
      <c r="D2992" s="10" t="s">
        <v>29</v>
      </c>
      <c r="E2992" s="10" t="s">
        <v>30</v>
      </c>
      <c r="F2992" s="10"/>
      <c r="G2992" s="10">
        <v>0</v>
      </c>
      <c r="H2992" s="11">
        <f>SUMIFS(AA:AA,$A:$A,EOMONTH($A2992,-1),$B:$B,$B2992)</f>
        <v>484</v>
      </c>
      <c r="I2992" s="63">
        <f>ROUND(SUMIFS(AC:AC,$A:$A,EOMONTH($A2992,-1),$B:$B,$B2992),2)</f>
        <v>19.59</v>
      </c>
      <c r="J2992" s="11">
        <f>SUMIFS(AB:AB,$A:$A,EOMONTH($A2992,-1),$B:$B,$B2992)</f>
        <v>1703.9</v>
      </c>
      <c r="K2992" s="13">
        <v>0</v>
      </c>
      <c r="L2992" s="25">
        <v>0</v>
      </c>
      <c r="M2992" s="15">
        <v>0</v>
      </c>
      <c r="N2992" s="14">
        <v>0</v>
      </c>
      <c r="O2992" s="16">
        <v>0</v>
      </c>
      <c r="P2992" s="16">
        <v>0</v>
      </c>
      <c r="Q2992" s="16">
        <v>0</v>
      </c>
      <c r="R2992" s="16">
        <f>Q2992*16.876/100</f>
        <v>0</v>
      </c>
      <c r="S2992" s="17">
        <f t="shared" si="322"/>
        <v>0</v>
      </c>
      <c r="T2992" s="16">
        <v>0</v>
      </c>
      <c r="U2992" s="18">
        <f t="shared" si="323"/>
        <v>0</v>
      </c>
      <c r="V2992" s="18">
        <f t="shared" si="324"/>
        <v>0</v>
      </c>
      <c r="W2992" s="18">
        <f t="shared" si="325"/>
        <v>0</v>
      </c>
      <c r="X2992" s="27"/>
      <c r="Y2992" s="19">
        <f t="shared" si="326"/>
        <v>0</v>
      </c>
      <c r="Z2992" s="18">
        <f t="shared" si="327"/>
        <v>0</v>
      </c>
      <c r="AA2992" s="12">
        <v>484</v>
      </c>
      <c r="AB2992" s="12">
        <v>1703.9</v>
      </c>
      <c r="AC2992" s="28">
        <f>+I2992+Y2992-Z2992</f>
        <v>19.59</v>
      </c>
      <c r="AD2992" s="20">
        <f t="shared" si="328"/>
        <v>0</v>
      </c>
      <c r="AE2992">
        <v>0</v>
      </c>
    </row>
    <row r="2993" spans="1:31" x14ac:dyDescent="0.25">
      <c r="A2993" s="9">
        <v>45169</v>
      </c>
      <c r="B2993" s="10" t="s">
        <v>211</v>
      </c>
      <c r="C2993" s="10" t="s">
        <v>28</v>
      </c>
      <c r="D2993" s="10" t="s">
        <v>29</v>
      </c>
      <c r="E2993" s="10" t="s">
        <v>30</v>
      </c>
      <c r="F2993" s="10"/>
      <c r="G2993" s="10">
        <v>0</v>
      </c>
      <c r="H2993" s="11">
        <f>SUMIFS(AA:AA,$A:$A,EOMONTH($A2993,-1),$B:$B,$B2993)</f>
        <v>737</v>
      </c>
      <c r="I2993" s="63">
        <f>ROUND(SUMIFS(AC:AC,$A:$A,EOMONTH($A2993,-1),$B:$B,$B2993),2)</f>
        <v>27.27</v>
      </c>
      <c r="J2993" s="11">
        <f>SUMIFS(AB:AB,$A:$A,EOMONTH($A2993,-1),$B:$B,$B2993)</f>
        <v>2540.77</v>
      </c>
      <c r="K2993" s="13">
        <v>0</v>
      </c>
      <c r="L2993" s="25">
        <v>0</v>
      </c>
      <c r="M2993" s="15">
        <v>0</v>
      </c>
      <c r="N2993" s="14">
        <v>0</v>
      </c>
      <c r="O2993" s="16">
        <v>0</v>
      </c>
      <c r="P2993" s="16">
        <v>0</v>
      </c>
      <c r="Q2993" s="16">
        <v>0</v>
      </c>
      <c r="R2993" s="16">
        <f>Q2993*16.876/100</f>
        <v>0</v>
      </c>
      <c r="S2993" s="17">
        <f t="shared" si="322"/>
        <v>0</v>
      </c>
      <c r="T2993" s="16">
        <v>0</v>
      </c>
      <c r="U2993" s="18">
        <f t="shared" si="323"/>
        <v>0</v>
      </c>
      <c r="V2993" s="18">
        <f t="shared" si="324"/>
        <v>0</v>
      </c>
      <c r="W2993" s="18">
        <f t="shared" si="325"/>
        <v>0</v>
      </c>
      <c r="X2993" s="27"/>
      <c r="Y2993" s="19">
        <f t="shared" si="326"/>
        <v>0</v>
      </c>
      <c r="Z2993" s="18">
        <f t="shared" si="327"/>
        <v>0</v>
      </c>
      <c r="AA2993" s="12">
        <v>737</v>
      </c>
      <c r="AB2993" s="12">
        <v>2540.77</v>
      </c>
      <c r="AC2993" s="28">
        <f>+I2993+Y2993-Z2993</f>
        <v>27.27</v>
      </c>
      <c r="AD2993" s="20">
        <f t="shared" si="328"/>
        <v>0</v>
      </c>
      <c r="AE2993">
        <v>0</v>
      </c>
    </row>
    <row r="2994" spans="1:31" x14ac:dyDescent="0.25">
      <c r="A2994" s="9">
        <v>45169</v>
      </c>
      <c r="B2994" s="10" t="s">
        <v>212</v>
      </c>
      <c r="C2994" s="10" t="s">
        <v>213</v>
      </c>
      <c r="D2994" s="10" t="s">
        <v>40</v>
      </c>
      <c r="E2994" s="10" t="s">
        <v>30</v>
      </c>
      <c r="F2994" s="10">
        <v>360</v>
      </c>
      <c r="G2994" s="10">
        <v>392</v>
      </c>
      <c r="H2994" s="11">
        <f>SUMIFS(AA:AA,$A:$A,EOMONTH($A2994,-1),$B:$B,$B2994)</f>
        <v>407</v>
      </c>
      <c r="I2994" s="63">
        <f>ROUND(SUMIFS(AC:AC,$A:$A,EOMONTH($A2994,-1),$B:$B,$B2994),2)</f>
        <v>-208.91</v>
      </c>
      <c r="J2994" s="11">
        <f>SUMIFS(AB:AB,$A:$A,EOMONTH($A2994,-1),$B:$B,$B2994)</f>
        <v>15858.02</v>
      </c>
      <c r="K2994" s="13">
        <v>0</v>
      </c>
      <c r="L2994" s="25">
        <v>0</v>
      </c>
      <c r="M2994" s="15">
        <v>1605</v>
      </c>
      <c r="N2994" s="14">
        <v>61654.32</v>
      </c>
      <c r="O2994" s="16">
        <v>1297</v>
      </c>
      <c r="P2994" s="16">
        <v>70904.77</v>
      </c>
      <c r="Q2994" s="16">
        <v>0</v>
      </c>
      <c r="R2994" s="16">
        <f>Q2994*16.876/100</f>
        <v>0</v>
      </c>
      <c r="S2994" s="17">
        <f t="shared" si="322"/>
        <v>0</v>
      </c>
      <c r="T2994" s="16">
        <v>0</v>
      </c>
      <c r="U2994" s="18">
        <f t="shared" si="323"/>
        <v>159.54400000000001</v>
      </c>
      <c r="V2994" s="18">
        <f t="shared" si="324"/>
        <v>577.79999999999995</v>
      </c>
      <c r="W2994" s="18">
        <f t="shared" si="325"/>
        <v>97.006841999999992</v>
      </c>
      <c r="X2994" s="27"/>
      <c r="Y2994" s="19">
        <f t="shared" si="326"/>
        <v>674.80684199999996</v>
      </c>
      <c r="Z2994" s="18">
        <f t="shared" si="327"/>
        <v>508.42399999999998</v>
      </c>
      <c r="AA2994" s="12">
        <v>715</v>
      </c>
      <c r="AB2994" s="12">
        <v>27319</v>
      </c>
      <c r="AC2994" s="28">
        <f>+I2994+Y2994-Z2994</f>
        <v>-42.527157999999986</v>
      </c>
      <c r="AD2994" s="20">
        <f t="shared" si="328"/>
        <v>50</v>
      </c>
      <c r="AE2994">
        <v>0</v>
      </c>
    </row>
    <row r="2995" spans="1:31" x14ac:dyDescent="0.25">
      <c r="A2995" s="9">
        <v>45169</v>
      </c>
      <c r="B2995" s="10" t="s">
        <v>214</v>
      </c>
      <c r="C2995" s="10" t="s">
        <v>213</v>
      </c>
      <c r="D2995" s="10" t="s">
        <v>40</v>
      </c>
      <c r="E2995" s="10" t="s">
        <v>30</v>
      </c>
      <c r="F2995" s="10">
        <v>360</v>
      </c>
      <c r="G2995" s="10">
        <v>392</v>
      </c>
      <c r="H2995" s="11">
        <f>SUMIFS(AA:AA,$A:$A,EOMONTH($A2995,-1),$B:$B,$B2995)</f>
        <v>606</v>
      </c>
      <c r="I2995" s="63">
        <f>ROUND(SUMIFS(AC:AC,$A:$A,EOMONTH($A2995,-1),$B:$B,$B2995),2)</f>
        <v>-412.03</v>
      </c>
      <c r="J2995" s="11">
        <f>SUMIFS(AB:AB,$A:$A,EOMONTH($A2995,-1),$B:$B,$B2995)</f>
        <v>22911.81</v>
      </c>
      <c r="K2995" s="13">
        <v>0</v>
      </c>
      <c r="L2995" s="25">
        <v>0</v>
      </c>
      <c r="M2995" s="15">
        <v>1578</v>
      </c>
      <c r="N2995" s="14">
        <v>60028.98</v>
      </c>
      <c r="O2995" s="16">
        <v>1844</v>
      </c>
      <c r="P2995" s="16">
        <v>95767.82</v>
      </c>
      <c r="Q2995" s="16">
        <v>0</v>
      </c>
      <c r="R2995" s="16">
        <f>Q2995*16.876/100</f>
        <v>0</v>
      </c>
      <c r="S2995" s="17">
        <f t="shared" si="322"/>
        <v>0</v>
      </c>
      <c r="T2995" s="16">
        <v>0</v>
      </c>
      <c r="U2995" s="18">
        <f t="shared" si="323"/>
        <v>237.55199999999999</v>
      </c>
      <c r="V2995" s="18">
        <f t="shared" si="324"/>
        <v>568.08000000000004</v>
      </c>
      <c r="W2995" s="18">
        <f t="shared" si="325"/>
        <v>95.374951200000012</v>
      </c>
      <c r="X2995" s="27"/>
      <c r="Y2995" s="19">
        <f t="shared" si="326"/>
        <v>663.4549512000001</v>
      </c>
      <c r="Z2995" s="18">
        <f t="shared" si="327"/>
        <v>722.84799999999996</v>
      </c>
      <c r="AA2995" s="12">
        <v>340</v>
      </c>
      <c r="AB2995" s="12">
        <v>12731.07</v>
      </c>
      <c r="AC2995" s="28">
        <f>+I2995+Y2995-Z2995</f>
        <v>-471.42304879999983</v>
      </c>
      <c r="AD2995" s="20">
        <f t="shared" si="328"/>
        <v>480</v>
      </c>
      <c r="AE2995">
        <v>0</v>
      </c>
    </row>
    <row r="2996" spans="1:31" x14ac:dyDescent="0.25">
      <c r="A2996" s="9">
        <v>45169</v>
      </c>
      <c r="B2996" s="10" t="s">
        <v>215</v>
      </c>
      <c r="C2996" s="10" t="s">
        <v>213</v>
      </c>
      <c r="D2996" s="10" t="s">
        <v>40</v>
      </c>
      <c r="E2996" s="10" t="s">
        <v>30</v>
      </c>
      <c r="F2996" s="10">
        <v>360</v>
      </c>
      <c r="G2996" s="10">
        <v>392</v>
      </c>
      <c r="H2996" s="11">
        <f>SUMIFS(AA:AA,$A:$A,EOMONTH($A2996,-1),$B:$B,$B2996)</f>
        <v>323</v>
      </c>
      <c r="I2996" s="63">
        <f>ROUND(SUMIFS(AC:AC,$A:$A,EOMONTH($A2996,-1),$B:$B,$B2996),2)</f>
        <v>-298.08</v>
      </c>
      <c r="J2996" s="11">
        <f>SUMIFS(AB:AB,$A:$A,EOMONTH($A2996,-1),$B:$B,$B2996)</f>
        <v>14826.47</v>
      </c>
      <c r="K2996" s="13">
        <v>0</v>
      </c>
      <c r="L2996" s="25">
        <v>0</v>
      </c>
      <c r="M2996" s="15">
        <v>508</v>
      </c>
      <c r="N2996" s="14">
        <v>19179.36</v>
      </c>
      <c r="O2996" s="16">
        <v>412</v>
      </c>
      <c r="P2996" s="16">
        <v>22463.599999999999</v>
      </c>
      <c r="Q2996" s="16">
        <v>0</v>
      </c>
      <c r="R2996" s="16">
        <f>Q2996*16.876/100</f>
        <v>0</v>
      </c>
      <c r="S2996" s="17">
        <f t="shared" si="322"/>
        <v>0</v>
      </c>
      <c r="T2996" s="16">
        <v>0</v>
      </c>
      <c r="U2996" s="18">
        <f t="shared" si="323"/>
        <v>126.616</v>
      </c>
      <c r="V2996" s="18">
        <f t="shared" si="324"/>
        <v>182.88</v>
      </c>
      <c r="W2996" s="18">
        <f t="shared" si="325"/>
        <v>30.703723200000002</v>
      </c>
      <c r="X2996" s="27"/>
      <c r="Y2996" s="19">
        <f t="shared" si="326"/>
        <v>213.58372320000001</v>
      </c>
      <c r="Z2996" s="18">
        <f t="shared" si="327"/>
        <v>161.50399999999999</v>
      </c>
      <c r="AA2996" s="12">
        <v>419</v>
      </c>
      <c r="AB2996" s="12">
        <v>16636.41</v>
      </c>
      <c r="AC2996" s="28">
        <f>+I2996+Y2996-Z2996</f>
        <v>-246.00027679999997</v>
      </c>
      <c r="AD2996" s="20">
        <f t="shared" si="328"/>
        <v>250</v>
      </c>
      <c r="AE2996">
        <v>50</v>
      </c>
    </row>
    <row r="2997" spans="1:31" x14ac:dyDescent="0.25">
      <c r="A2997" s="9">
        <v>45169</v>
      </c>
      <c r="B2997" s="10" t="s">
        <v>216</v>
      </c>
      <c r="C2997" s="10" t="s">
        <v>213</v>
      </c>
      <c r="D2997" s="10" t="s">
        <v>40</v>
      </c>
      <c r="E2997" s="10" t="s">
        <v>30</v>
      </c>
      <c r="F2997" s="10">
        <v>500</v>
      </c>
      <c r="G2997" s="10">
        <v>545</v>
      </c>
      <c r="H2997" s="11">
        <f>SUMIFS(AA:AA,$A:$A,EOMONTH($A2997,-1),$B:$B,$B2997)</f>
        <v>973</v>
      </c>
      <c r="I2997" s="63">
        <f>ROUND(SUMIFS(AC:AC,$A:$A,EOMONTH($A2997,-1),$B:$B,$B2997),2)</f>
        <v>310.94</v>
      </c>
      <c r="J2997" s="11">
        <f>SUMIFS(AB:AB,$A:$A,EOMONTH($A2997,-1),$B:$B,$B2997)</f>
        <v>53775.97</v>
      </c>
      <c r="K2997" s="13">
        <v>0</v>
      </c>
      <c r="L2997" s="25">
        <v>0</v>
      </c>
      <c r="M2997" s="15">
        <v>324</v>
      </c>
      <c r="N2997" s="14">
        <v>18077.64</v>
      </c>
      <c r="O2997" s="16">
        <v>390</v>
      </c>
      <c r="P2997" s="16">
        <v>30610.98</v>
      </c>
      <c r="Q2997" s="16">
        <v>0</v>
      </c>
      <c r="R2997" s="16">
        <f>Q2997*16.876/100</f>
        <v>0</v>
      </c>
      <c r="S2997" s="17">
        <f t="shared" si="322"/>
        <v>0</v>
      </c>
      <c r="T2997" s="16">
        <v>0</v>
      </c>
      <c r="U2997" s="18">
        <f t="shared" si="323"/>
        <v>530.28499999999997</v>
      </c>
      <c r="V2997" s="18">
        <f t="shared" si="324"/>
        <v>162</v>
      </c>
      <c r="W2997" s="18">
        <f t="shared" si="325"/>
        <v>27.198180000000001</v>
      </c>
      <c r="X2997" s="27"/>
      <c r="Y2997" s="19">
        <f t="shared" si="326"/>
        <v>189.19818000000001</v>
      </c>
      <c r="Z2997" s="18">
        <f t="shared" si="327"/>
        <v>212.55</v>
      </c>
      <c r="AA2997" s="12">
        <v>907</v>
      </c>
      <c r="AB2997" s="12">
        <v>50299.01</v>
      </c>
      <c r="AC2997" s="28">
        <f>+I2997+Y2997-Z2997</f>
        <v>287.58818000000002</v>
      </c>
      <c r="AD2997" s="20">
        <f t="shared" si="328"/>
        <v>0</v>
      </c>
      <c r="AE2997">
        <v>0</v>
      </c>
    </row>
    <row r="2998" spans="1:31" x14ac:dyDescent="0.25">
      <c r="A2998" s="9">
        <v>45169</v>
      </c>
      <c r="B2998" s="10" t="s">
        <v>217</v>
      </c>
      <c r="C2998" s="10" t="s">
        <v>213</v>
      </c>
      <c r="D2998" s="10" t="s">
        <v>40</v>
      </c>
      <c r="E2998" s="10" t="s">
        <v>30</v>
      </c>
      <c r="F2998" s="10">
        <v>500</v>
      </c>
      <c r="G2998" s="10">
        <v>545</v>
      </c>
      <c r="H2998" s="11">
        <f>SUMIFS(AA:AA,$A:$A,EOMONTH($A2998,-1),$B:$B,$B2998)</f>
        <v>370</v>
      </c>
      <c r="I2998" s="63">
        <f>ROUND(SUMIFS(AC:AC,$A:$A,EOMONTH($A2998,-1),$B:$B,$B2998),2)</f>
        <v>138.43</v>
      </c>
      <c r="J2998" s="11">
        <f>SUMIFS(AB:AB,$A:$A,EOMONTH($A2998,-1),$B:$B,$B2998)</f>
        <v>19716.11</v>
      </c>
      <c r="K2998" s="13">
        <v>0</v>
      </c>
      <c r="L2998" s="25">
        <v>0</v>
      </c>
      <c r="M2998" s="15">
        <v>2020</v>
      </c>
      <c r="N2998" s="14">
        <v>111777.74</v>
      </c>
      <c r="O2998" s="16">
        <v>1950</v>
      </c>
      <c r="P2998" s="16">
        <v>150176.47</v>
      </c>
      <c r="Q2998" s="16">
        <v>0</v>
      </c>
      <c r="R2998" s="16">
        <f>Q2998*16.876/100</f>
        <v>0</v>
      </c>
      <c r="S2998" s="17">
        <f t="shared" si="322"/>
        <v>0</v>
      </c>
      <c r="T2998" s="16">
        <v>0</v>
      </c>
      <c r="U2998" s="18">
        <f t="shared" si="323"/>
        <v>201.65</v>
      </c>
      <c r="V2998" s="18">
        <f t="shared" si="324"/>
        <v>1010</v>
      </c>
      <c r="W2998" s="18">
        <f t="shared" si="325"/>
        <v>169.56890000000004</v>
      </c>
      <c r="X2998" s="27"/>
      <c r="Y2998" s="19">
        <f t="shared" si="326"/>
        <v>1179.5689</v>
      </c>
      <c r="Z2998" s="18">
        <f t="shared" si="327"/>
        <v>1062.75</v>
      </c>
      <c r="AA2998" s="12">
        <v>440</v>
      </c>
      <c r="AB2998" s="12">
        <v>24327.98</v>
      </c>
      <c r="AC2998" s="28">
        <f>+I2998+Y2998-Z2998</f>
        <v>255.24890000000005</v>
      </c>
      <c r="AD2998" s="20">
        <f t="shared" si="328"/>
        <v>0</v>
      </c>
      <c r="AE2998">
        <v>0</v>
      </c>
    </row>
    <row r="2999" spans="1:31" x14ac:dyDescent="0.25">
      <c r="A2999" s="59">
        <v>45169</v>
      </c>
      <c r="B2999" s="60" t="s">
        <v>218</v>
      </c>
      <c r="C2999" s="60" t="s">
        <v>213</v>
      </c>
      <c r="D2999" s="60" t="s">
        <v>40</v>
      </c>
      <c r="E2999" s="60" t="s">
        <v>30</v>
      </c>
      <c r="F2999" s="10"/>
      <c r="G2999" s="10"/>
      <c r="H2999" s="11"/>
      <c r="I2999" s="63">
        <f>ROUND(SUMIFS(AC:AC,$A:$A,EOMONTH($A2999,-1),$B:$B,$B2999),2)</f>
        <v>-79.16</v>
      </c>
      <c r="J2999" s="11"/>
      <c r="K2999" s="13"/>
      <c r="L2999" s="25"/>
      <c r="M2999" s="15"/>
      <c r="N2999" s="14"/>
      <c r="O2999" s="16"/>
      <c r="P2999" s="16"/>
      <c r="Q2999" s="16"/>
      <c r="R2999" s="16"/>
      <c r="S2999" s="17">
        <f t="shared" si="322"/>
        <v>0</v>
      </c>
      <c r="T2999" s="16"/>
      <c r="U2999" s="18">
        <f t="shared" si="323"/>
        <v>0</v>
      </c>
      <c r="V2999" s="18">
        <f t="shared" si="324"/>
        <v>0</v>
      </c>
      <c r="W2999" s="18">
        <f t="shared" si="325"/>
        <v>0</v>
      </c>
      <c r="X2999" s="27"/>
      <c r="Y2999" s="19">
        <f t="shared" si="326"/>
        <v>0</v>
      </c>
      <c r="Z2999" s="18">
        <f t="shared" si="327"/>
        <v>0</v>
      </c>
      <c r="AA2999" s="12"/>
      <c r="AB2999" s="12"/>
      <c r="AC2999" s="28">
        <f>+I2999+Y2999-Z2999</f>
        <v>-79.16</v>
      </c>
      <c r="AD2999" s="20">
        <f t="shared" si="328"/>
        <v>80</v>
      </c>
      <c r="AE2999">
        <v>0</v>
      </c>
    </row>
    <row r="3000" spans="1:31" x14ac:dyDescent="0.25">
      <c r="A3000" s="9">
        <v>45169</v>
      </c>
      <c r="B3000" s="10" t="s">
        <v>219</v>
      </c>
      <c r="C3000" s="10" t="s">
        <v>185</v>
      </c>
      <c r="D3000" s="10" t="s">
        <v>40</v>
      </c>
      <c r="E3000" s="10" t="s">
        <v>30</v>
      </c>
      <c r="F3000" s="10">
        <v>85</v>
      </c>
      <c r="G3000" s="10">
        <v>93</v>
      </c>
      <c r="H3000" s="11">
        <f>SUMIFS(AA:AA,$A:$A,EOMONTH($A3000,-1),$B:$B,$B3000)</f>
        <v>422</v>
      </c>
      <c r="I3000" s="63">
        <f>ROUND(SUMIFS(AC:AC,$A:$A,EOMONTH($A3000,-1),$B:$B,$B3000),2)</f>
        <v>50.66</v>
      </c>
      <c r="J3000" s="11">
        <f>SUMIFS(AB:AB,$A:$A,EOMONTH($A3000,-1),$B:$B,$B3000)</f>
        <v>3704.19</v>
      </c>
      <c r="K3000" s="13">
        <v>0</v>
      </c>
      <c r="L3000" s="25">
        <v>0</v>
      </c>
      <c r="M3000" s="15">
        <v>0</v>
      </c>
      <c r="N3000" s="14">
        <v>0</v>
      </c>
      <c r="O3000" s="16">
        <v>75</v>
      </c>
      <c r="P3000" s="16">
        <v>1580.7</v>
      </c>
      <c r="Q3000" s="16">
        <v>0</v>
      </c>
      <c r="R3000" s="16">
        <f>Q3000*16.876/100</f>
        <v>0</v>
      </c>
      <c r="S3000" s="17">
        <f t="shared" si="322"/>
        <v>0</v>
      </c>
      <c r="T3000" s="16">
        <v>0</v>
      </c>
      <c r="U3000" s="18">
        <f t="shared" si="323"/>
        <v>39.246000000000002</v>
      </c>
      <c r="V3000" s="18">
        <f t="shared" si="324"/>
        <v>0</v>
      </c>
      <c r="W3000" s="18">
        <f t="shared" si="325"/>
        <v>0</v>
      </c>
      <c r="X3000" s="27"/>
      <c r="Y3000" s="19">
        <f t="shared" si="326"/>
        <v>0</v>
      </c>
      <c r="Z3000" s="18">
        <f t="shared" si="327"/>
        <v>6.9749999999999996</v>
      </c>
      <c r="AA3000" s="12">
        <v>347</v>
      </c>
      <c r="AB3000" s="12">
        <v>3045.86</v>
      </c>
      <c r="AC3000" s="28">
        <f>+I3000+Y3000-Z3000</f>
        <v>43.684999999999995</v>
      </c>
      <c r="AD3000" s="20">
        <f t="shared" si="328"/>
        <v>0</v>
      </c>
      <c r="AE3000">
        <v>0</v>
      </c>
    </row>
    <row r="3001" spans="1:31" x14ac:dyDescent="0.25">
      <c r="A3001" s="9">
        <v>45169</v>
      </c>
      <c r="B3001" s="10" t="s">
        <v>220</v>
      </c>
      <c r="C3001" s="10" t="s">
        <v>185</v>
      </c>
      <c r="D3001" s="10" t="s">
        <v>40</v>
      </c>
      <c r="E3001" s="10" t="s">
        <v>30</v>
      </c>
      <c r="F3001" s="10">
        <v>85</v>
      </c>
      <c r="G3001" s="10">
        <v>93</v>
      </c>
      <c r="H3001" s="11">
        <f>SUMIFS(AA:AA,$A:$A,EOMONTH($A3001,-1),$B:$B,$B3001)</f>
        <v>828</v>
      </c>
      <c r="I3001" s="63">
        <f>ROUND(SUMIFS(AC:AC,$A:$A,EOMONTH($A3001,-1),$B:$B,$B3001),2)</f>
        <v>27.34</v>
      </c>
      <c r="J3001" s="11">
        <f>SUMIFS(AB:AB,$A:$A,EOMONTH($A3001,-1),$B:$B,$B3001)</f>
        <v>22770</v>
      </c>
      <c r="K3001" s="13">
        <v>0</v>
      </c>
      <c r="L3001" s="25">
        <v>0</v>
      </c>
      <c r="M3001" s="15">
        <v>0</v>
      </c>
      <c r="N3001" s="14">
        <v>0</v>
      </c>
      <c r="O3001" s="16">
        <v>50</v>
      </c>
      <c r="P3001" s="16">
        <v>1087.5</v>
      </c>
      <c r="Q3001" s="16">
        <v>0</v>
      </c>
      <c r="R3001" s="16">
        <f>Q3001*16.876/100</f>
        <v>0</v>
      </c>
      <c r="S3001" s="17">
        <f t="shared" si="322"/>
        <v>0</v>
      </c>
      <c r="T3001" s="16">
        <v>0</v>
      </c>
      <c r="U3001" s="18">
        <f t="shared" si="323"/>
        <v>77.004000000000005</v>
      </c>
      <c r="V3001" s="18">
        <f t="shared" si="324"/>
        <v>0</v>
      </c>
      <c r="W3001" s="18">
        <f t="shared" si="325"/>
        <v>0</v>
      </c>
      <c r="X3001" s="27"/>
      <c r="Y3001" s="19">
        <f t="shared" si="326"/>
        <v>0</v>
      </c>
      <c r="Z3001" s="18">
        <f t="shared" si="327"/>
        <v>4.6500000000000004</v>
      </c>
      <c r="AA3001" s="12">
        <v>778</v>
      </c>
      <c r="AB3001" s="12">
        <v>21395</v>
      </c>
      <c r="AC3001" s="28">
        <f>+I3001+Y3001-Z3001</f>
        <v>22.689999999999998</v>
      </c>
      <c r="AD3001" s="20">
        <f t="shared" si="328"/>
        <v>0</v>
      </c>
      <c r="AE3001">
        <v>0</v>
      </c>
    </row>
    <row r="3002" spans="1:31" x14ac:dyDescent="0.25">
      <c r="A3002" s="9">
        <v>45169</v>
      </c>
      <c r="B3002" s="10" t="s">
        <v>221</v>
      </c>
      <c r="C3002" s="10" t="s">
        <v>185</v>
      </c>
      <c r="D3002" s="10" t="s">
        <v>40</v>
      </c>
      <c r="E3002" s="10" t="s">
        <v>30</v>
      </c>
      <c r="F3002" s="10">
        <v>85</v>
      </c>
      <c r="G3002" s="10">
        <v>93</v>
      </c>
      <c r="H3002" s="11">
        <f>SUMIFS(AA:AA,$A:$A,EOMONTH($A3002,-1),$B:$B,$B3002)</f>
        <v>2310</v>
      </c>
      <c r="I3002" s="63">
        <f>ROUND(SUMIFS(AC:AC,$A:$A,EOMONTH($A3002,-1),$B:$B,$B3002),2)</f>
        <v>97.12</v>
      </c>
      <c r="J3002" s="11">
        <f>SUMIFS(AB:AB,$A:$A,EOMONTH($A3002,-1),$B:$B,$B3002)</f>
        <v>63525</v>
      </c>
      <c r="K3002" s="13">
        <v>0</v>
      </c>
      <c r="L3002" s="25">
        <v>0</v>
      </c>
      <c r="M3002" s="15">
        <v>0</v>
      </c>
      <c r="N3002" s="14">
        <v>0</v>
      </c>
      <c r="O3002" s="16">
        <v>150</v>
      </c>
      <c r="P3002" s="16">
        <v>3095.5</v>
      </c>
      <c r="Q3002" s="16">
        <v>0</v>
      </c>
      <c r="R3002" s="16">
        <f>Q3002*16.876/100</f>
        <v>0</v>
      </c>
      <c r="S3002" s="17">
        <f t="shared" si="322"/>
        <v>0</v>
      </c>
      <c r="T3002" s="16">
        <v>0</v>
      </c>
      <c r="U3002" s="18">
        <f t="shared" si="323"/>
        <v>214.83</v>
      </c>
      <c r="V3002" s="18">
        <f t="shared" si="324"/>
        <v>0</v>
      </c>
      <c r="W3002" s="18">
        <f t="shared" si="325"/>
        <v>0</v>
      </c>
      <c r="X3002" s="27"/>
      <c r="Y3002" s="19">
        <f t="shared" si="326"/>
        <v>0</v>
      </c>
      <c r="Z3002" s="18">
        <f t="shared" si="327"/>
        <v>13.95</v>
      </c>
      <c r="AA3002" s="12">
        <v>2160</v>
      </c>
      <c r="AB3002" s="12">
        <v>59400</v>
      </c>
      <c r="AC3002" s="28">
        <f>+I3002+Y3002-Z3002</f>
        <v>83.17</v>
      </c>
      <c r="AD3002" s="20">
        <f t="shared" si="328"/>
        <v>0</v>
      </c>
      <c r="AE3002">
        <v>0</v>
      </c>
    </row>
    <row r="3003" spans="1:31" x14ac:dyDescent="0.25">
      <c r="A3003" s="9">
        <v>45169</v>
      </c>
      <c r="B3003" s="10" t="s">
        <v>222</v>
      </c>
      <c r="C3003" s="10" t="s">
        <v>185</v>
      </c>
      <c r="D3003" s="10" t="s">
        <v>40</v>
      </c>
      <c r="E3003" s="10" t="s">
        <v>30</v>
      </c>
      <c r="F3003" s="10">
        <v>85</v>
      </c>
      <c r="G3003" s="10">
        <v>93</v>
      </c>
      <c r="H3003" s="11">
        <f>SUMIFS(AA:AA,$A:$A,EOMONTH($A3003,-1),$B:$B,$B3003)</f>
        <v>155</v>
      </c>
      <c r="I3003" s="63">
        <f>ROUND(SUMIFS(AC:AC,$A:$A,EOMONTH($A3003,-1),$B:$B,$B3003),2)</f>
        <v>-12.08</v>
      </c>
      <c r="J3003" s="11">
        <f>SUMIFS(AB:AB,$A:$A,EOMONTH($A3003,-1),$B:$B,$B3003)</f>
        <v>3096.6</v>
      </c>
      <c r="K3003" s="13">
        <v>0</v>
      </c>
      <c r="L3003" s="25">
        <v>0</v>
      </c>
      <c r="M3003" s="15">
        <v>0</v>
      </c>
      <c r="N3003" s="14">
        <v>0</v>
      </c>
      <c r="O3003" s="16">
        <v>100</v>
      </c>
      <c r="P3003" s="16">
        <v>2073.89</v>
      </c>
      <c r="Q3003" s="16">
        <v>0</v>
      </c>
      <c r="R3003" s="16">
        <f>Q3003*16.876/100</f>
        <v>0</v>
      </c>
      <c r="S3003" s="17">
        <f t="shared" si="322"/>
        <v>0</v>
      </c>
      <c r="T3003" s="16">
        <v>0</v>
      </c>
      <c r="U3003" s="18">
        <f t="shared" si="323"/>
        <v>14.414999999999999</v>
      </c>
      <c r="V3003" s="18">
        <f t="shared" si="324"/>
        <v>0</v>
      </c>
      <c r="W3003" s="18">
        <f t="shared" si="325"/>
        <v>0</v>
      </c>
      <c r="X3003" s="27"/>
      <c r="Y3003" s="19">
        <f t="shared" si="326"/>
        <v>0</v>
      </c>
      <c r="Z3003" s="18">
        <f t="shared" si="327"/>
        <v>9.3000000000000007</v>
      </c>
      <c r="AA3003" s="12">
        <v>55</v>
      </c>
      <c r="AB3003" s="12">
        <v>1098.8</v>
      </c>
      <c r="AC3003" s="28">
        <f>+I3003+Y3003-Z3003</f>
        <v>-21.380000000000003</v>
      </c>
      <c r="AD3003" s="20">
        <f t="shared" si="328"/>
        <v>30</v>
      </c>
      <c r="AE3003">
        <v>30</v>
      </c>
    </row>
    <row r="3004" spans="1:31" x14ac:dyDescent="0.25">
      <c r="A3004" s="9">
        <v>45169</v>
      </c>
      <c r="B3004" s="10" t="s">
        <v>223</v>
      </c>
      <c r="C3004" s="10" t="s">
        <v>185</v>
      </c>
      <c r="D3004" s="10" t="s">
        <v>40</v>
      </c>
      <c r="E3004" s="10" t="s">
        <v>30</v>
      </c>
      <c r="F3004" s="10">
        <v>85</v>
      </c>
      <c r="G3004" s="10">
        <v>93</v>
      </c>
      <c r="H3004" s="11">
        <f>SUMIFS(AA:AA,$A:$A,EOMONTH($A3004,-1),$B:$B,$B3004)</f>
        <v>459</v>
      </c>
      <c r="I3004" s="63">
        <f>ROUND(SUMIFS(AC:AC,$A:$A,EOMONTH($A3004,-1),$B:$B,$B3004),2)</f>
        <v>17.07</v>
      </c>
      <c r="J3004" s="11">
        <f>SUMIFS(AB:AB,$A:$A,EOMONTH($A3004,-1),$B:$B,$B3004)</f>
        <v>4349.33</v>
      </c>
      <c r="K3004" s="13">
        <v>0</v>
      </c>
      <c r="L3004" s="25">
        <v>0</v>
      </c>
      <c r="M3004" s="15">
        <v>0</v>
      </c>
      <c r="N3004" s="14">
        <v>0</v>
      </c>
      <c r="O3004" s="16">
        <v>75</v>
      </c>
      <c r="P3004" s="16">
        <v>1580.7</v>
      </c>
      <c r="Q3004" s="16">
        <v>0</v>
      </c>
      <c r="R3004" s="16">
        <f>Q3004*16.876/100</f>
        <v>0</v>
      </c>
      <c r="S3004" s="17">
        <f t="shared" si="322"/>
        <v>0</v>
      </c>
      <c r="T3004" s="16">
        <v>0</v>
      </c>
      <c r="U3004" s="18">
        <f t="shared" si="323"/>
        <v>42.686999999999998</v>
      </c>
      <c r="V3004" s="18">
        <f t="shared" si="324"/>
        <v>0</v>
      </c>
      <c r="W3004" s="18">
        <f t="shared" si="325"/>
        <v>0</v>
      </c>
      <c r="X3004" s="27"/>
      <c r="Y3004" s="19">
        <f t="shared" si="326"/>
        <v>0</v>
      </c>
      <c r="Z3004" s="18">
        <f t="shared" si="327"/>
        <v>6.9749999999999996</v>
      </c>
      <c r="AA3004" s="12">
        <v>384</v>
      </c>
      <c r="AB3004" s="12">
        <v>3638.66</v>
      </c>
      <c r="AC3004" s="28">
        <f>+I3004+Y3004-Z3004</f>
        <v>10.095000000000001</v>
      </c>
      <c r="AD3004" s="20">
        <f t="shared" si="328"/>
        <v>0</v>
      </c>
      <c r="AE3004">
        <v>0</v>
      </c>
    </row>
    <row r="3005" spans="1:31" x14ac:dyDescent="0.25">
      <c r="A3005" s="9">
        <v>45169</v>
      </c>
      <c r="B3005" s="10" t="s">
        <v>224</v>
      </c>
      <c r="C3005" s="10" t="s">
        <v>185</v>
      </c>
      <c r="D3005" s="10" t="s">
        <v>40</v>
      </c>
      <c r="E3005" s="10" t="s">
        <v>30</v>
      </c>
      <c r="F3005" s="10">
        <v>85</v>
      </c>
      <c r="G3005" s="10">
        <v>93</v>
      </c>
      <c r="H3005" s="11">
        <f>SUMIFS(AA:AA,$A:$A,EOMONTH($A3005,-1),$B:$B,$B3005)</f>
        <v>829</v>
      </c>
      <c r="I3005" s="63">
        <f>ROUND(SUMIFS(AC:AC,$A:$A,EOMONTH($A3005,-1),$B:$B,$B3005),2)</f>
        <v>30.25</v>
      </c>
      <c r="J3005" s="11">
        <f>SUMIFS(AB:AB,$A:$A,EOMONTH($A3005,-1),$B:$B,$B3005)</f>
        <v>22797.5</v>
      </c>
      <c r="K3005" s="13">
        <v>0</v>
      </c>
      <c r="L3005" s="25">
        <v>0</v>
      </c>
      <c r="M3005" s="15">
        <v>0</v>
      </c>
      <c r="N3005" s="14">
        <v>0</v>
      </c>
      <c r="O3005" s="16">
        <v>150</v>
      </c>
      <c r="P3005" s="16">
        <v>3095.5</v>
      </c>
      <c r="Q3005" s="16">
        <v>0</v>
      </c>
      <c r="R3005" s="16">
        <f>Q3005*16.876/100</f>
        <v>0</v>
      </c>
      <c r="S3005" s="17">
        <f t="shared" si="322"/>
        <v>0</v>
      </c>
      <c r="T3005" s="16">
        <v>0</v>
      </c>
      <c r="U3005" s="18">
        <f t="shared" si="323"/>
        <v>77.096999999999994</v>
      </c>
      <c r="V3005" s="18">
        <f t="shared" si="324"/>
        <v>0</v>
      </c>
      <c r="W3005" s="18">
        <f t="shared" si="325"/>
        <v>0</v>
      </c>
      <c r="X3005" s="27"/>
      <c r="Y3005" s="19">
        <f t="shared" si="326"/>
        <v>0</v>
      </c>
      <c r="Z3005" s="18">
        <f t="shared" si="327"/>
        <v>13.95</v>
      </c>
      <c r="AA3005" s="12">
        <v>679</v>
      </c>
      <c r="AB3005" s="12">
        <v>18672.5</v>
      </c>
      <c r="AC3005" s="28">
        <f>+I3005+Y3005-Z3005</f>
        <v>16.3</v>
      </c>
      <c r="AD3005" s="20">
        <f t="shared" si="328"/>
        <v>0</v>
      </c>
      <c r="AE3005">
        <v>0</v>
      </c>
    </row>
    <row r="3006" spans="1:31" x14ac:dyDescent="0.25">
      <c r="A3006" s="9">
        <v>45169</v>
      </c>
      <c r="B3006" s="10" t="s">
        <v>225</v>
      </c>
      <c r="C3006" s="10" t="s">
        <v>185</v>
      </c>
      <c r="D3006" s="10" t="s">
        <v>40</v>
      </c>
      <c r="E3006" s="10" t="s">
        <v>30</v>
      </c>
      <c r="F3006" s="10">
        <v>160</v>
      </c>
      <c r="G3006" s="10">
        <v>174</v>
      </c>
      <c r="H3006" s="11">
        <f>SUMIFS(AA:AA,$A:$A,EOMONTH($A3006,-1),$B:$B,$B3006)</f>
        <v>222</v>
      </c>
      <c r="I3006" s="63">
        <f>ROUND(SUMIFS(AC:AC,$A:$A,EOMONTH($A3006,-1),$B:$B,$B3006),2)</f>
        <v>32.46</v>
      </c>
      <c r="J3006" s="11">
        <f>SUMIFS(AB:AB,$A:$A,EOMONTH($A3006,-1),$B:$B,$B3006)</f>
        <v>4221.96</v>
      </c>
      <c r="K3006" s="13">
        <v>0</v>
      </c>
      <c r="L3006" s="25">
        <v>0</v>
      </c>
      <c r="M3006" s="15">
        <v>0</v>
      </c>
      <c r="N3006" s="14">
        <v>0</v>
      </c>
      <c r="O3006" s="16">
        <v>186</v>
      </c>
      <c r="P3006" s="16">
        <v>6093.07</v>
      </c>
      <c r="Q3006" s="16">
        <v>0</v>
      </c>
      <c r="R3006" s="16">
        <f>Q3006*16.876/100</f>
        <v>0</v>
      </c>
      <c r="S3006" s="17">
        <f t="shared" si="322"/>
        <v>0</v>
      </c>
      <c r="T3006" s="16">
        <v>0</v>
      </c>
      <c r="U3006" s="18">
        <f t="shared" si="323"/>
        <v>38.628</v>
      </c>
      <c r="V3006" s="18">
        <f t="shared" si="324"/>
        <v>0</v>
      </c>
      <c r="W3006" s="18">
        <f t="shared" si="325"/>
        <v>0</v>
      </c>
      <c r="X3006" s="27"/>
      <c r="Y3006" s="19">
        <f t="shared" si="326"/>
        <v>0</v>
      </c>
      <c r="Z3006" s="18">
        <f t="shared" si="327"/>
        <v>32.363999999999997</v>
      </c>
      <c r="AA3006" s="12">
        <v>36</v>
      </c>
      <c r="AB3006" s="12">
        <v>684.64</v>
      </c>
      <c r="AC3006" s="28">
        <f>+I3006+Y3006-Z3006</f>
        <v>9.6000000000003638E-2</v>
      </c>
      <c r="AD3006" s="20">
        <f t="shared" si="328"/>
        <v>0</v>
      </c>
      <c r="AE3006">
        <v>50</v>
      </c>
    </row>
    <row r="3007" spans="1:31" x14ac:dyDescent="0.25">
      <c r="A3007" s="9">
        <v>45169</v>
      </c>
      <c r="B3007" s="10" t="s">
        <v>226</v>
      </c>
      <c r="C3007" s="10" t="s">
        <v>185</v>
      </c>
      <c r="D3007" s="10" t="s">
        <v>40</v>
      </c>
      <c r="E3007" s="10" t="s">
        <v>30</v>
      </c>
      <c r="F3007" s="10">
        <v>160</v>
      </c>
      <c r="G3007" s="10">
        <v>174</v>
      </c>
      <c r="H3007" s="11">
        <f>SUMIFS(AA:AA,$A:$A,EOMONTH($A3007,-1),$B:$B,$B3007)</f>
        <v>429</v>
      </c>
      <c r="I3007" s="63">
        <f>ROUND(SUMIFS(AC:AC,$A:$A,EOMONTH($A3007,-1),$B:$B,$B3007),2)</f>
        <v>-9.8800000000000008</v>
      </c>
      <c r="J3007" s="11">
        <f>SUMIFS(AB:AB,$A:$A,EOMONTH($A3007,-1),$B:$B,$B3007)</f>
        <v>18876</v>
      </c>
      <c r="K3007" s="13">
        <v>0</v>
      </c>
      <c r="L3007" s="25">
        <v>0</v>
      </c>
      <c r="M3007" s="15">
        <v>0</v>
      </c>
      <c r="N3007" s="14">
        <v>0</v>
      </c>
      <c r="O3007" s="16">
        <v>50</v>
      </c>
      <c r="P3007" s="16">
        <v>1762.5</v>
      </c>
      <c r="Q3007" s="16">
        <v>0</v>
      </c>
      <c r="R3007" s="16">
        <f>Q3007*16.876/100</f>
        <v>0</v>
      </c>
      <c r="S3007" s="17">
        <f t="shared" si="322"/>
        <v>0</v>
      </c>
      <c r="T3007" s="16">
        <v>0</v>
      </c>
      <c r="U3007" s="18">
        <f t="shared" si="323"/>
        <v>74.646000000000001</v>
      </c>
      <c r="V3007" s="18">
        <f t="shared" si="324"/>
        <v>0</v>
      </c>
      <c r="W3007" s="18">
        <f t="shared" si="325"/>
        <v>0</v>
      </c>
      <c r="X3007" s="27"/>
      <c r="Y3007" s="19">
        <f t="shared" si="326"/>
        <v>0</v>
      </c>
      <c r="Z3007" s="18">
        <f t="shared" si="327"/>
        <v>8.6999999999999993</v>
      </c>
      <c r="AA3007" s="12">
        <v>379</v>
      </c>
      <c r="AB3007" s="12">
        <v>16676</v>
      </c>
      <c r="AC3007" s="28">
        <f>+I3007+Y3007-Z3007</f>
        <v>-18.579999999999998</v>
      </c>
      <c r="AD3007" s="20">
        <f t="shared" si="328"/>
        <v>20</v>
      </c>
      <c r="AE3007">
        <v>20</v>
      </c>
    </row>
    <row r="3008" spans="1:31" x14ac:dyDescent="0.25">
      <c r="A3008" s="9">
        <v>45169</v>
      </c>
      <c r="B3008" s="10" t="s">
        <v>227</v>
      </c>
      <c r="C3008" s="10" t="s">
        <v>185</v>
      </c>
      <c r="D3008" s="10" t="s">
        <v>40</v>
      </c>
      <c r="E3008" s="10" t="s">
        <v>30</v>
      </c>
      <c r="F3008" s="10">
        <v>160</v>
      </c>
      <c r="G3008" s="10">
        <v>174</v>
      </c>
      <c r="H3008" s="11">
        <f>SUMIFS(AA:AA,$A:$A,EOMONTH($A3008,-1),$B:$B,$B3008)</f>
        <v>445</v>
      </c>
      <c r="I3008" s="63">
        <f>ROUND(SUMIFS(AC:AC,$A:$A,EOMONTH($A3008,-1),$B:$B,$B3008),2)</f>
        <v>6.56</v>
      </c>
      <c r="J3008" s="11">
        <f>SUMIFS(AB:AB,$A:$A,EOMONTH($A3008,-1),$B:$B,$B3008)</f>
        <v>19580</v>
      </c>
      <c r="K3008" s="13">
        <v>0</v>
      </c>
      <c r="L3008" s="25">
        <v>0</v>
      </c>
      <c r="M3008" s="15">
        <v>0</v>
      </c>
      <c r="N3008" s="14">
        <v>0</v>
      </c>
      <c r="O3008" s="16">
        <v>25</v>
      </c>
      <c r="P3008" s="16">
        <v>881.25</v>
      </c>
      <c r="Q3008" s="16">
        <v>0</v>
      </c>
      <c r="R3008" s="16">
        <f>Q3008*16.876/100</f>
        <v>0</v>
      </c>
      <c r="S3008" s="17">
        <f t="shared" si="322"/>
        <v>0</v>
      </c>
      <c r="T3008" s="16">
        <v>0</v>
      </c>
      <c r="U3008" s="18">
        <f t="shared" si="323"/>
        <v>77.430000000000007</v>
      </c>
      <c r="V3008" s="18">
        <f t="shared" si="324"/>
        <v>0</v>
      </c>
      <c r="W3008" s="18">
        <f t="shared" si="325"/>
        <v>0</v>
      </c>
      <c r="X3008" s="27"/>
      <c r="Y3008" s="19">
        <f t="shared" si="326"/>
        <v>0</v>
      </c>
      <c r="Z3008" s="18">
        <f t="shared" si="327"/>
        <v>4.3499999999999996</v>
      </c>
      <c r="AA3008" s="12">
        <v>420</v>
      </c>
      <c r="AB3008" s="12">
        <v>18480</v>
      </c>
      <c r="AC3008" s="28">
        <f>+I3008+Y3008-Z3008</f>
        <v>2.21</v>
      </c>
      <c r="AD3008" s="20">
        <f t="shared" si="328"/>
        <v>0</v>
      </c>
      <c r="AE3008">
        <v>0</v>
      </c>
    </row>
    <row r="3009" spans="1:31" x14ac:dyDescent="0.25">
      <c r="A3009" s="9">
        <v>45169</v>
      </c>
      <c r="B3009" s="10" t="s">
        <v>228</v>
      </c>
      <c r="C3009" s="10" t="s">
        <v>185</v>
      </c>
      <c r="D3009" s="10" t="s">
        <v>40</v>
      </c>
      <c r="E3009" s="10" t="s">
        <v>30</v>
      </c>
      <c r="F3009" s="10">
        <v>160</v>
      </c>
      <c r="G3009" s="10">
        <v>174</v>
      </c>
      <c r="H3009" s="11">
        <f>SUMIFS(AA:AA,$A:$A,EOMONTH($A3009,-1),$B:$B,$B3009)</f>
        <v>555</v>
      </c>
      <c r="I3009" s="63">
        <f>ROUND(SUMIFS(AC:AC,$A:$A,EOMONTH($A3009,-1),$B:$B,$B3009),2)</f>
        <v>-24.29</v>
      </c>
      <c r="J3009" s="11">
        <f>SUMIFS(AB:AB,$A:$A,EOMONTH($A3009,-1),$B:$B,$B3009)</f>
        <v>24420</v>
      </c>
      <c r="K3009" s="13">
        <v>0</v>
      </c>
      <c r="L3009" s="25">
        <v>0</v>
      </c>
      <c r="M3009" s="15">
        <v>0</v>
      </c>
      <c r="N3009" s="14">
        <v>0</v>
      </c>
      <c r="O3009" s="16">
        <v>64</v>
      </c>
      <c r="P3009" s="16">
        <v>2092.13</v>
      </c>
      <c r="Q3009" s="16">
        <v>0</v>
      </c>
      <c r="R3009" s="16">
        <f>Q3009*16.876/100</f>
        <v>0</v>
      </c>
      <c r="S3009" s="17">
        <f t="shared" si="322"/>
        <v>0</v>
      </c>
      <c r="T3009" s="16">
        <v>0</v>
      </c>
      <c r="U3009" s="18">
        <f t="shared" si="323"/>
        <v>96.57</v>
      </c>
      <c r="V3009" s="18">
        <f t="shared" si="324"/>
        <v>0</v>
      </c>
      <c r="W3009" s="18">
        <f t="shared" si="325"/>
        <v>0</v>
      </c>
      <c r="X3009" s="27"/>
      <c r="Y3009" s="19">
        <f t="shared" si="326"/>
        <v>0</v>
      </c>
      <c r="Z3009" s="18">
        <f t="shared" si="327"/>
        <v>11.135999999999999</v>
      </c>
      <c r="AA3009" s="12">
        <v>491</v>
      </c>
      <c r="AB3009" s="12">
        <v>21604</v>
      </c>
      <c r="AC3009" s="28">
        <f>+I3009+Y3009-Z3009</f>
        <v>-35.426000000000002</v>
      </c>
      <c r="AD3009" s="20">
        <f t="shared" si="328"/>
        <v>40</v>
      </c>
      <c r="AE3009">
        <v>40</v>
      </c>
    </row>
    <row r="3010" spans="1:31" x14ac:dyDescent="0.25">
      <c r="A3010" s="9">
        <v>45169</v>
      </c>
      <c r="B3010" s="10" t="s">
        <v>229</v>
      </c>
      <c r="C3010" s="10" t="s">
        <v>185</v>
      </c>
      <c r="D3010" s="10" t="s">
        <v>40</v>
      </c>
      <c r="E3010" s="10" t="s">
        <v>30</v>
      </c>
      <c r="F3010" s="10">
        <v>160</v>
      </c>
      <c r="G3010" s="10">
        <v>174</v>
      </c>
      <c r="H3010" s="11">
        <f>SUMIFS(AA:AA,$A:$A,EOMONTH($A3010,-1),$B:$B,$B3010)</f>
        <v>280</v>
      </c>
      <c r="I3010" s="63">
        <f>ROUND(SUMIFS(AC:AC,$A:$A,EOMONTH($A3010,-1),$B:$B,$B3010),2)</f>
        <v>58.92</v>
      </c>
      <c r="J3010" s="11">
        <f>SUMIFS(AB:AB,$A:$A,EOMONTH($A3010,-1),$B:$B,$B3010)</f>
        <v>4987.88</v>
      </c>
      <c r="K3010" s="13">
        <v>0</v>
      </c>
      <c r="L3010" s="25">
        <v>0</v>
      </c>
      <c r="M3010" s="15">
        <v>0</v>
      </c>
      <c r="N3010" s="14">
        <v>0</v>
      </c>
      <c r="O3010" s="16">
        <v>250</v>
      </c>
      <c r="P3010" s="16">
        <v>8349.07</v>
      </c>
      <c r="Q3010" s="16">
        <v>0</v>
      </c>
      <c r="R3010" s="16">
        <f>Q3010*16.876/100</f>
        <v>0</v>
      </c>
      <c r="S3010" s="17">
        <f t="shared" si="322"/>
        <v>0</v>
      </c>
      <c r="T3010" s="16">
        <v>0</v>
      </c>
      <c r="U3010" s="18">
        <f t="shared" si="323"/>
        <v>48.72</v>
      </c>
      <c r="V3010" s="18">
        <f t="shared" si="324"/>
        <v>0</v>
      </c>
      <c r="W3010" s="18">
        <f t="shared" si="325"/>
        <v>0</v>
      </c>
      <c r="X3010" s="27"/>
      <c r="Y3010" s="19">
        <f t="shared" si="326"/>
        <v>0</v>
      </c>
      <c r="Z3010" s="18">
        <f t="shared" si="327"/>
        <v>43.5</v>
      </c>
      <c r="AA3010" s="12">
        <v>30</v>
      </c>
      <c r="AB3010" s="12">
        <v>534.41</v>
      </c>
      <c r="AC3010" s="28">
        <f>+I3010+Y3010-Z3010</f>
        <v>15.420000000000002</v>
      </c>
      <c r="AD3010" s="20">
        <f t="shared" si="328"/>
        <v>0</v>
      </c>
      <c r="AE3010">
        <v>10</v>
      </c>
    </row>
    <row r="3011" spans="1:31" x14ac:dyDescent="0.25">
      <c r="A3011" s="9">
        <v>45169</v>
      </c>
      <c r="B3011" s="10" t="s">
        <v>230</v>
      </c>
      <c r="C3011" s="10" t="s">
        <v>185</v>
      </c>
      <c r="D3011" s="10" t="s">
        <v>40</v>
      </c>
      <c r="E3011" s="10" t="s">
        <v>30</v>
      </c>
      <c r="F3011" s="10">
        <v>160</v>
      </c>
      <c r="G3011" s="10">
        <v>174</v>
      </c>
      <c r="H3011" s="11">
        <f>SUMIFS(AA:AA,$A:$A,EOMONTH($A3011,-1),$B:$B,$B3011)</f>
        <v>92</v>
      </c>
      <c r="I3011" s="63">
        <f>ROUND(SUMIFS(AC:AC,$A:$A,EOMONTH($A3011,-1),$B:$B,$B3011),2)</f>
        <v>-21.36</v>
      </c>
      <c r="J3011" s="11">
        <f>SUMIFS(AB:AB,$A:$A,EOMONTH($A3011,-1),$B:$B,$B3011)</f>
        <v>3148.62</v>
      </c>
      <c r="K3011" s="13">
        <v>0</v>
      </c>
      <c r="L3011" s="25">
        <v>0</v>
      </c>
      <c r="M3011" s="15">
        <v>0</v>
      </c>
      <c r="N3011" s="14">
        <v>0</v>
      </c>
      <c r="O3011" s="16">
        <v>25</v>
      </c>
      <c r="P3011" s="16">
        <v>881.25</v>
      </c>
      <c r="Q3011" s="16">
        <v>0</v>
      </c>
      <c r="R3011" s="16">
        <f>Q3011*16.876/100</f>
        <v>0</v>
      </c>
      <c r="S3011" s="17">
        <f t="shared" si="322"/>
        <v>0</v>
      </c>
      <c r="T3011" s="16">
        <v>0</v>
      </c>
      <c r="U3011" s="18">
        <f t="shared" si="323"/>
        <v>16.007999999999999</v>
      </c>
      <c r="V3011" s="18">
        <f t="shared" si="324"/>
        <v>0</v>
      </c>
      <c r="W3011" s="18">
        <f t="shared" si="325"/>
        <v>0</v>
      </c>
      <c r="X3011" s="27"/>
      <c r="Y3011" s="19">
        <f t="shared" si="326"/>
        <v>0</v>
      </c>
      <c r="Z3011" s="18">
        <f t="shared" si="327"/>
        <v>4.3499999999999996</v>
      </c>
      <c r="AA3011" s="12">
        <v>67</v>
      </c>
      <c r="AB3011" s="12">
        <v>2293.02</v>
      </c>
      <c r="AC3011" s="28">
        <f>+I3011+Y3011-Z3011</f>
        <v>-25.71</v>
      </c>
      <c r="AD3011" s="20">
        <f t="shared" si="328"/>
        <v>30</v>
      </c>
      <c r="AE3011">
        <v>30</v>
      </c>
    </row>
    <row r="3012" spans="1:31" x14ac:dyDescent="0.25">
      <c r="A3012" s="9">
        <v>45169</v>
      </c>
      <c r="B3012" s="10" t="s">
        <v>231</v>
      </c>
      <c r="C3012" s="10" t="s">
        <v>185</v>
      </c>
      <c r="D3012" s="10" t="s">
        <v>40</v>
      </c>
      <c r="E3012" s="10" t="s">
        <v>30</v>
      </c>
      <c r="F3012" s="10">
        <v>228</v>
      </c>
      <c r="G3012" s="10">
        <v>248</v>
      </c>
      <c r="H3012" s="11">
        <f>SUMIFS(AA:AA,$A:$A,EOMONTH($A3012,-1),$B:$B,$B3012)</f>
        <v>383</v>
      </c>
      <c r="I3012" s="63">
        <f>ROUND(SUMIFS(AC:AC,$A:$A,EOMONTH($A3012,-1),$B:$B,$B3012),2)</f>
        <v>47.44</v>
      </c>
      <c r="J3012" s="11">
        <f>SUMIFS(AB:AB,$A:$A,EOMONTH($A3012,-1),$B:$B,$B3012)</f>
        <v>10138.83</v>
      </c>
      <c r="K3012" s="13">
        <v>0</v>
      </c>
      <c r="L3012" s="25">
        <v>0</v>
      </c>
      <c r="M3012" s="15">
        <v>0</v>
      </c>
      <c r="N3012" s="14">
        <v>0</v>
      </c>
      <c r="O3012" s="16">
        <v>253</v>
      </c>
      <c r="P3012" s="16">
        <v>11826.2</v>
      </c>
      <c r="Q3012" s="16">
        <v>0</v>
      </c>
      <c r="R3012" s="16">
        <f>Q3012*16.876/100</f>
        <v>0</v>
      </c>
      <c r="S3012" s="17">
        <f t="shared" si="322"/>
        <v>0</v>
      </c>
      <c r="T3012" s="16">
        <v>0</v>
      </c>
      <c r="U3012" s="18">
        <f t="shared" si="323"/>
        <v>94.983999999999995</v>
      </c>
      <c r="V3012" s="18">
        <f t="shared" si="324"/>
        <v>0</v>
      </c>
      <c r="W3012" s="18">
        <f t="shared" si="325"/>
        <v>0</v>
      </c>
      <c r="X3012" s="27"/>
      <c r="Y3012" s="19">
        <f t="shared" si="326"/>
        <v>0</v>
      </c>
      <c r="Z3012" s="18">
        <f t="shared" si="327"/>
        <v>62.744</v>
      </c>
      <c r="AA3012" s="12">
        <v>130</v>
      </c>
      <c r="AB3012" s="12">
        <v>3441.38</v>
      </c>
      <c r="AC3012" s="28">
        <f>+I3012+Y3012-Z3012</f>
        <v>-15.304000000000002</v>
      </c>
      <c r="AD3012" s="20">
        <f t="shared" si="328"/>
        <v>20</v>
      </c>
      <c r="AE3012">
        <v>40</v>
      </c>
    </row>
    <row r="3013" spans="1:31" x14ac:dyDescent="0.25">
      <c r="A3013" s="9">
        <v>45169</v>
      </c>
      <c r="B3013" s="10" t="s">
        <v>232</v>
      </c>
      <c r="C3013" s="10" t="s">
        <v>185</v>
      </c>
      <c r="D3013" s="10" t="s">
        <v>40</v>
      </c>
      <c r="E3013" s="10" t="s">
        <v>30</v>
      </c>
      <c r="F3013" s="10">
        <v>228</v>
      </c>
      <c r="G3013" s="10">
        <v>248</v>
      </c>
      <c r="H3013" s="11">
        <f>SUMIFS(AA:AA,$A:$A,EOMONTH($A3013,-1),$B:$B,$B3013)</f>
        <v>216</v>
      </c>
      <c r="I3013" s="63">
        <f>ROUND(SUMIFS(AC:AC,$A:$A,EOMONTH($A3013,-1),$B:$B,$B3013),2)</f>
        <v>-0.8</v>
      </c>
      <c r="J3013" s="11">
        <f>SUMIFS(AB:AB,$A:$A,EOMONTH($A3013,-1),$B:$B,$B3013)</f>
        <v>5734.84</v>
      </c>
      <c r="K3013" s="13">
        <v>0</v>
      </c>
      <c r="L3013" s="25">
        <v>0</v>
      </c>
      <c r="M3013" s="15">
        <v>0</v>
      </c>
      <c r="N3013" s="14">
        <v>0</v>
      </c>
      <c r="O3013" s="16">
        <v>145</v>
      </c>
      <c r="P3013" s="16">
        <v>6480.2</v>
      </c>
      <c r="Q3013" s="16">
        <v>0</v>
      </c>
      <c r="R3013" s="16">
        <f>Q3013*16.876/100</f>
        <v>0</v>
      </c>
      <c r="S3013" s="17">
        <f t="shared" ref="S3013:S3076" si="329">Q3013+R3013</f>
        <v>0</v>
      </c>
      <c r="T3013" s="16">
        <v>0</v>
      </c>
      <c r="U3013" s="18">
        <f t="shared" ref="U3013:U3076" si="330">H3013*G3013/1000</f>
        <v>53.567999999999998</v>
      </c>
      <c r="V3013" s="18">
        <f t="shared" ref="V3013:V3076" si="331">M3013*F3013/1000</f>
        <v>0</v>
      </c>
      <c r="W3013" s="18">
        <f t="shared" ref="W3013:W3076" si="332">V3013*16.789/100</f>
        <v>0</v>
      </c>
      <c r="X3013" s="27"/>
      <c r="Y3013" s="19">
        <f t="shared" ref="Y3013:Y3076" si="333">V3013+W3013+X3013</f>
        <v>0</v>
      </c>
      <c r="Z3013" s="18">
        <f t="shared" ref="Z3013:Z3076" si="334">O3013*G3013/1000</f>
        <v>35.96</v>
      </c>
      <c r="AA3013" s="12">
        <v>71</v>
      </c>
      <c r="AB3013" s="12">
        <v>1885.06</v>
      </c>
      <c r="AC3013" s="28">
        <f>+I3013+Y3013-Z3013</f>
        <v>-36.76</v>
      </c>
      <c r="AD3013" s="20">
        <f t="shared" ref="AD3013:AD3076" si="335">IF(AC3013&lt;0,ROUNDUP(AC3013,-1)*-1,0)</f>
        <v>40</v>
      </c>
      <c r="AE3013">
        <v>60</v>
      </c>
    </row>
    <row r="3014" spans="1:31" x14ac:dyDescent="0.25">
      <c r="A3014" s="9">
        <v>45169</v>
      </c>
      <c r="B3014" s="10" t="s">
        <v>233</v>
      </c>
      <c r="C3014" s="10" t="s">
        <v>185</v>
      </c>
      <c r="D3014" s="10" t="s">
        <v>40</v>
      </c>
      <c r="E3014" s="10" t="s">
        <v>30</v>
      </c>
      <c r="F3014" s="10">
        <v>228</v>
      </c>
      <c r="G3014" s="10">
        <v>248</v>
      </c>
      <c r="H3014" s="11">
        <f>SUMIFS(AA:AA,$A:$A,EOMONTH($A3014,-1),$B:$B,$B3014)</f>
        <v>185</v>
      </c>
      <c r="I3014" s="63">
        <f>ROUND(SUMIFS(AC:AC,$A:$A,EOMONTH($A3014,-1),$B:$B,$B3014),2)</f>
        <v>-28.16</v>
      </c>
      <c r="J3014" s="11">
        <f>SUMIFS(AB:AB,$A:$A,EOMONTH($A3014,-1),$B:$B,$B3014)</f>
        <v>11192.5</v>
      </c>
      <c r="K3014" s="13">
        <v>0</v>
      </c>
      <c r="L3014" s="25">
        <v>0</v>
      </c>
      <c r="M3014" s="15">
        <v>0</v>
      </c>
      <c r="N3014" s="14">
        <v>0</v>
      </c>
      <c r="O3014" s="16">
        <v>84</v>
      </c>
      <c r="P3014" s="16">
        <v>3960.24</v>
      </c>
      <c r="Q3014" s="16">
        <v>0</v>
      </c>
      <c r="R3014" s="16">
        <f>Q3014*16.876/100</f>
        <v>0</v>
      </c>
      <c r="S3014" s="17">
        <f t="shared" si="329"/>
        <v>0</v>
      </c>
      <c r="T3014" s="16">
        <v>0</v>
      </c>
      <c r="U3014" s="18">
        <f t="shared" si="330"/>
        <v>45.88</v>
      </c>
      <c r="V3014" s="18">
        <f t="shared" si="331"/>
        <v>0</v>
      </c>
      <c r="W3014" s="18">
        <f t="shared" si="332"/>
        <v>0</v>
      </c>
      <c r="X3014" s="27"/>
      <c r="Y3014" s="19">
        <f t="shared" si="333"/>
        <v>0</v>
      </c>
      <c r="Z3014" s="18">
        <f t="shared" si="334"/>
        <v>20.832000000000001</v>
      </c>
      <c r="AA3014" s="12">
        <v>101</v>
      </c>
      <c r="AB3014" s="12">
        <v>6110.5</v>
      </c>
      <c r="AC3014" s="28">
        <f>+I3014+Y3014-Z3014</f>
        <v>-48.992000000000004</v>
      </c>
      <c r="AD3014" s="20">
        <f t="shared" si="335"/>
        <v>50</v>
      </c>
      <c r="AE3014">
        <v>50</v>
      </c>
    </row>
    <row r="3015" spans="1:31" x14ac:dyDescent="0.25">
      <c r="A3015" s="9">
        <v>45169</v>
      </c>
      <c r="B3015" s="10" t="s">
        <v>234</v>
      </c>
      <c r="C3015" s="10" t="s">
        <v>185</v>
      </c>
      <c r="D3015" s="10" t="s">
        <v>40</v>
      </c>
      <c r="E3015" s="10" t="s">
        <v>30</v>
      </c>
      <c r="F3015" s="10">
        <v>228</v>
      </c>
      <c r="G3015" s="10">
        <v>248</v>
      </c>
      <c r="H3015" s="11">
        <f>SUMIFS(AA:AA,$A:$A,EOMONTH($A3015,-1),$B:$B,$B3015)</f>
        <v>427</v>
      </c>
      <c r="I3015" s="63">
        <f>ROUND(SUMIFS(AC:AC,$A:$A,EOMONTH($A3015,-1),$B:$B,$B3015),2)</f>
        <v>7.11</v>
      </c>
      <c r="J3015" s="11">
        <f>SUMIFS(AB:AB,$A:$A,EOMONTH($A3015,-1),$B:$B,$B3015)</f>
        <v>25833.5</v>
      </c>
      <c r="K3015" s="13">
        <v>0</v>
      </c>
      <c r="L3015" s="25">
        <v>0</v>
      </c>
      <c r="M3015" s="15">
        <v>0</v>
      </c>
      <c r="N3015" s="14">
        <v>0</v>
      </c>
      <c r="O3015" s="16">
        <v>72</v>
      </c>
      <c r="P3015" s="16">
        <v>3366.24</v>
      </c>
      <c r="Q3015" s="16">
        <v>0</v>
      </c>
      <c r="R3015" s="16">
        <f>Q3015*16.876/100</f>
        <v>0</v>
      </c>
      <c r="S3015" s="17">
        <f t="shared" si="329"/>
        <v>0</v>
      </c>
      <c r="T3015" s="16">
        <v>0</v>
      </c>
      <c r="U3015" s="18">
        <f t="shared" si="330"/>
        <v>105.896</v>
      </c>
      <c r="V3015" s="18">
        <f t="shared" si="331"/>
        <v>0</v>
      </c>
      <c r="W3015" s="18">
        <f t="shared" si="332"/>
        <v>0</v>
      </c>
      <c r="X3015" s="27"/>
      <c r="Y3015" s="19">
        <f t="shared" si="333"/>
        <v>0</v>
      </c>
      <c r="Z3015" s="18">
        <f t="shared" si="334"/>
        <v>17.856000000000002</v>
      </c>
      <c r="AA3015" s="12">
        <v>355</v>
      </c>
      <c r="AB3015" s="12">
        <v>21477.5</v>
      </c>
      <c r="AC3015" s="28">
        <f>+I3015+Y3015-Z3015</f>
        <v>-10.746000000000002</v>
      </c>
      <c r="AD3015" s="20">
        <f t="shared" si="335"/>
        <v>20</v>
      </c>
      <c r="AE3015">
        <v>20</v>
      </c>
    </row>
    <row r="3016" spans="1:31" x14ac:dyDescent="0.25">
      <c r="A3016" s="9">
        <v>45169</v>
      </c>
      <c r="B3016" s="10" t="s">
        <v>235</v>
      </c>
      <c r="C3016" s="10" t="s">
        <v>185</v>
      </c>
      <c r="D3016" s="10" t="s">
        <v>40</v>
      </c>
      <c r="E3016" s="10" t="s">
        <v>30</v>
      </c>
      <c r="F3016" s="10">
        <v>228</v>
      </c>
      <c r="G3016" s="10">
        <v>248</v>
      </c>
      <c r="H3016" s="11">
        <f>SUMIFS(AA:AA,$A:$A,EOMONTH($A3016,-1),$B:$B,$B3016)</f>
        <v>224</v>
      </c>
      <c r="I3016" s="63">
        <f>ROUND(SUMIFS(AC:AC,$A:$A,EOMONTH($A3016,-1),$B:$B,$B3016),2)</f>
        <v>-46.49</v>
      </c>
      <c r="J3016" s="11">
        <f>SUMIFS(AB:AB,$A:$A,EOMONTH($A3016,-1),$B:$B,$B3016)</f>
        <v>13552</v>
      </c>
      <c r="K3016" s="13">
        <v>0</v>
      </c>
      <c r="L3016" s="25">
        <v>0</v>
      </c>
      <c r="M3016" s="15">
        <v>0</v>
      </c>
      <c r="N3016" s="14">
        <v>0</v>
      </c>
      <c r="O3016" s="16">
        <v>194</v>
      </c>
      <c r="P3016" s="16">
        <v>9175.1299999999992</v>
      </c>
      <c r="Q3016" s="16">
        <v>0</v>
      </c>
      <c r="R3016" s="16">
        <f>Q3016*16.876/100</f>
        <v>0</v>
      </c>
      <c r="S3016" s="17">
        <f t="shared" si="329"/>
        <v>0</v>
      </c>
      <c r="T3016" s="16">
        <v>0</v>
      </c>
      <c r="U3016" s="18">
        <f t="shared" si="330"/>
        <v>55.552</v>
      </c>
      <c r="V3016" s="18">
        <f t="shared" si="331"/>
        <v>0</v>
      </c>
      <c r="W3016" s="18">
        <f t="shared" si="332"/>
        <v>0</v>
      </c>
      <c r="X3016" s="27"/>
      <c r="Y3016" s="19">
        <f t="shared" si="333"/>
        <v>0</v>
      </c>
      <c r="Z3016" s="18">
        <f t="shared" si="334"/>
        <v>48.112000000000002</v>
      </c>
      <c r="AA3016" s="12">
        <v>30</v>
      </c>
      <c r="AB3016" s="12">
        <v>1815</v>
      </c>
      <c r="AC3016" s="28">
        <f>+I3016+Y3016-Z3016</f>
        <v>-94.602000000000004</v>
      </c>
      <c r="AD3016" s="20">
        <f t="shared" si="335"/>
        <v>100</v>
      </c>
      <c r="AE3016">
        <v>100</v>
      </c>
    </row>
    <row r="3017" spans="1:31" x14ac:dyDescent="0.25">
      <c r="A3017" s="9">
        <v>45169</v>
      </c>
      <c r="B3017" s="10" t="s">
        <v>236</v>
      </c>
      <c r="C3017" s="10" t="s">
        <v>185</v>
      </c>
      <c r="D3017" s="10" t="s">
        <v>40</v>
      </c>
      <c r="E3017" s="10" t="s">
        <v>30</v>
      </c>
      <c r="F3017" s="10">
        <v>228</v>
      </c>
      <c r="G3017" s="10">
        <v>248</v>
      </c>
      <c r="H3017" s="11">
        <f>SUMIFS(AA:AA,$A:$A,EOMONTH($A3017,-1),$B:$B,$B3017)</f>
        <v>372</v>
      </c>
      <c r="I3017" s="63">
        <f>ROUND(SUMIFS(AC:AC,$A:$A,EOMONTH($A3017,-1),$B:$B,$B3017),2)</f>
        <v>-46.5</v>
      </c>
      <c r="J3017" s="11">
        <f>SUMIFS(AB:AB,$A:$A,EOMONTH($A3017,-1),$B:$B,$B3017)</f>
        <v>22506</v>
      </c>
      <c r="K3017" s="13">
        <v>0</v>
      </c>
      <c r="L3017" s="25">
        <v>0</v>
      </c>
      <c r="M3017" s="15">
        <v>0</v>
      </c>
      <c r="N3017" s="14">
        <v>0</v>
      </c>
      <c r="O3017" s="16">
        <v>144</v>
      </c>
      <c r="P3017" s="16">
        <v>6545.76</v>
      </c>
      <c r="Q3017" s="16">
        <v>0</v>
      </c>
      <c r="R3017" s="16">
        <f>Q3017*16.876/100</f>
        <v>0</v>
      </c>
      <c r="S3017" s="17">
        <f t="shared" si="329"/>
        <v>0</v>
      </c>
      <c r="T3017" s="16">
        <v>0</v>
      </c>
      <c r="U3017" s="18">
        <f t="shared" si="330"/>
        <v>92.256</v>
      </c>
      <c r="V3017" s="18">
        <f t="shared" si="331"/>
        <v>0</v>
      </c>
      <c r="W3017" s="18">
        <f t="shared" si="332"/>
        <v>0</v>
      </c>
      <c r="X3017" s="27"/>
      <c r="Y3017" s="19">
        <f t="shared" si="333"/>
        <v>0</v>
      </c>
      <c r="Z3017" s="18">
        <f t="shared" si="334"/>
        <v>35.712000000000003</v>
      </c>
      <c r="AA3017" s="12">
        <v>228</v>
      </c>
      <c r="AB3017" s="12">
        <v>13794</v>
      </c>
      <c r="AC3017" s="28">
        <f>+I3017+Y3017-Z3017</f>
        <v>-82.212000000000003</v>
      </c>
      <c r="AD3017" s="20">
        <f t="shared" si="335"/>
        <v>90</v>
      </c>
      <c r="AE3017">
        <v>90</v>
      </c>
    </row>
    <row r="3018" spans="1:31" x14ac:dyDescent="0.25">
      <c r="A3018" s="9">
        <v>45169</v>
      </c>
      <c r="B3018" s="10" t="s">
        <v>237</v>
      </c>
      <c r="C3018" s="10" t="s">
        <v>213</v>
      </c>
      <c r="D3018" s="10" t="s">
        <v>40</v>
      </c>
      <c r="E3018" s="10" t="s">
        <v>30</v>
      </c>
      <c r="F3018" s="10">
        <v>410</v>
      </c>
      <c r="G3018" s="10">
        <v>447</v>
      </c>
      <c r="H3018" s="11">
        <f>SUMIFS(AA:AA,$A:$A,EOMONTH($A3018,-1),$B:$B,$B3018)</f>
        <v>520</v>
      </c>
      <c r="I3018" s="63">
        <f>ROUND(SUMIFS(AC:AC,$A:$A,EOMONTH($A3018,-1),$B:$B,$B3018),2)</f>
        <v>285.3</v>
      </c>
      <c r="J3018" s="11">
        <f>SUMIFS(AB:AB,$A:$A,EOMONTH($A3018,-1),$B:$B,$B3018)</f>
        <v>22023.119999999999</v>
      </c>
      <c r="K3018" s="13">
        <v>0</v>
      </c>
      <c r="L3018" s="25">
        <v>0</v>
      </c>
      <c r="M3018" s="15">
        <v>21</v>
      </c>
      <c r="N3018" s="14">
        <v>918.59</v>
      </c>
      <c r="O3018" s="16">
        <v>541</v>
      </c>
      <c r="P3018" s="16">
        <v>34956.25</v>
      </c>
      <c r="Q3018" s="16">
        <v>0</v>
      </c>
      <c r="R3018" s="16">
        <f>Q3018*16.876/100</f>
        <v>0</v>
      </c>
      <c r="S3018" s="17">
        <f t="shared" si="329"/>
        <v>0</v>
      </c>
      <c r="T3018" s="16">
        <v>0</v>
      </c>
      <c r="U3018" s="18">
        <f t="shared" si="330"/>
        <v>232.44</v>
      </c>
      <c r="V3018" s="18">
        <f t="shared" si="331"/>
        <v>8.61</v>
      </c>
      <c r="W3018" s="18">
        <f t="shared" si="332"/>
        <v>1.4455329000000001</v>
      </c>
      <c r="X3018" s="27"/>
      <c r="Y3018" s="19">
        <f t="shared" si="333"/>
        <v>10.055532899999999</v>
      </c>
      <c r="Z3018" s="18">
        <f t="shared" si="334"/>
        <v>241.827</v>
      </c>
      <c r="AA3018" s="12">
        <v>0</v>
      </c>
      <c r="AB3018" s="12">
        <v>0</v>
      </c>
      <c r="AC3018" s="28">
        <f>+I3018+Y3018-Z3018</f>
        <v>53.528532900000016</v>
      </c>
      <c r="AD3018" s="20">
        <f t="shared" si="335"/>
        <v>0</v>
      </c>
      <c r="AE3018">
        <v>100</v>
      </c>
    </row>
    <row r="3019" spans="1:31" x14ac:dyDescent="0.25">
      <c r="A3019" s="9">
        <v>45169</v>
      </c>
      <c r="B3019" s="10" t="s">
        <v>238</v>
      </c>
      <c r="C3019" s="10" t="s">
        <v>213</v>
      </c>
      <c r="D3019" s="10" t="s">
        <v>40</v>
      </c>
      <c r="E3019" s="10" t="s">
        <v>30</v>
      </c>
      <c r="F3019" s="10">
        <v>410</v>
      </c>
      <c r="G3019" s="10">
        <v>447</v>
      </c>
      <c r="H3019" s="11">
        <f>SUMIFS(AA:AA,$A:$A,EOMONTH($A3019,-1),$B:$B,$B3019)</f>
        <v>166</v>
      </c>
      <c r="I3019" s="63">
        <f>ROUND(SUMIFS(AC:AC,$A:$A,EOMONTH($A3019,-1),$B:$B,$B3019),2)</f>
        <v>63.96</v>
      </c>
      <c r="J3019" s="11">
        <f>SUMIFS(AB:AB,$A:$A,EOMONTH($A3019,-1),$B:$B,$B3019)</f>
        <v>6976.86</v>
      </c>
      <c r="K3019" s="13">
        <v>0</v>
      </c>
      <c r="L3019" s="25">
        <v>0</v>
      </c>
      <c r="M3019" s="15">
        <v>0</v>
      </c>
      <c r="N3019" s="14">
        <v>0</v>
      </c>
      <c r="O3019" s="16">
        <v>80</v>
      </c>
      <c r="P3019" s="16">
        <v>4805.71</v>
      </c>
      <c r="Q3019" s="16">
        <v>0</v>
      </c>
      <c r="R3019" s="16">
        <f>Q3019*16.876/100</f>
        <v>0</v>
      </c>
      <c r="S3019" s="17">
        <f t="shared" si="329"/>
        <v>0</v>
      </c>
      <c r="T3019" s="16">
        <v>0</v>
      </c>
      <c r="U3019" s="18">
        <f t="shared" si="330"/>
        <v>74.201999999999998</v>
      </c>
      <c r="V3019" s="18">
        <f t="shared" si="331"/>
        <v>0</v>
      </c>
      <c r="W3019" s="18">
        <f t="shared" si="332"/>
        <v>0</v>
      </c>
      <c r="X3019" s="27"/>
      <c r="Y3019" s="19">
        <f t="shared" si="333"/>
        <v>0</v>
      </c>
      <c r="Z3019" s="18">
        <f t="shared" si="334"/>
        <v>35.76</v>
      </c>
      <c r="AA3019" s="12">
        <v>86</v>
      </c>
      <c r="AB3019" s="12">
        <v>3614.52</v>
      </c>
      <c r="AC3019" s="28">
        <f>+I3019+Y3019-Z3019</f>
        <v>28.200000000000003</v>
      </c>
      <c r="AD3019" s="20">
        <f t="shared" si="335"/>
        <v>0</v>
      </c>
      <c r="AE3019">
        <v>30</v>
      </c>
    </row>
    <row r="3020" spans="1:31" x14ac:dyDescent="0.25">
      <c r="A3020" s="9">
        <v>45169</v>
      </c>
      <c r="B3020" s="10" t="s">
        <v>239</v>
      </c>
      <c r="C3020" s="10" t="s">
        <v>213</v>
      </c>
      <c r="D3020" s="10" t="s">
        <v>40</v>
      </c>
      <c r="E3020" s="10" t="s">
        <v>30</v>
      </c>
      <c r="F3020" s="10">
        <v>410</v>
      </c>
      <c r="G3020" s="10">
        <v>447</v>
      </c>
      <c r="H3020" s="11">
        <f>SUMIFS(AA:AA,$A:$A,EOMONTH($A3020,-1),$B:$B,$B3020)</f>
        <v>500</v>
      </c>
      <c r="I3020" s="63">
        <f>ROUND(SUMIFS(AC:AC,$A:$A,EOMONTH($A3020,-1),$B:$B,$B3020),2)</f>
        <v>157.66999999999999</v>
      </c>
      <c r="J3020" s="11">
        <f>SUMIFS(AB:AB,$A:$A,EOMONTH($A3020,-1),$B:$B,$B3020)</f>
        <v>21083.67</v>
      </c>
      <c r="K3020" s="13">
        <v>0</v>
      </c>
      <c r="L3020" s="25">
        <v>0</v>
      </c>
      <c r="M3020" s="15">
        <v>0</v>
      </c>
      <c r="N3020" s="14">
        <v>0</v>
      </c>
      <c r="O3020" s="16">
        <v>201</v>
      </c>
      <c r="P3020" s="16">
        <v>13115.45</v>
      </c>
      <c r="Q3020" s="16">
        <v>0</v>
      </c>
      <c r="R3020" s="16">
        <f>Q3020*16.876/100</f>
        <v>0</v>
      </c>
      <c r="S3020" s="17">
        <f t="shared" si="329"/>
        <v>0</v>
      </c>
      <c r="T3020" s="16">
        <v>0</v>
      </c>
      <c r="U3020" s="18">
        <f t="shared" si="330"/>
        <v>223.5</v>
      </c>
      <c r="V3020" s="18">
        <f t="shared" si="331"/>
        <v>0</v>
      </c>
      <c r="W3020" s="18">
        <f t="shared" si="332"/>
        <v>0</v>
      </c>
      <c r="X3020" s="27"/>
      <c r="Y3020" s="19">
        <f t="shared" si="333"/>
        <v>0</v>
      </c>
      <c r="Z3020" s="18">
        <f t="shared" si="334"/>
        <v>89.846999999999994</v>
      </c>
      <c r="AA3020" s="12">
        <v>299</v>
      </c>
      <c r="AB3020" s="12">
        <v>12608.04</v>
      </c>
      <c r="AC3020" s="28">
        <f>+I3020+Y3020-Z3020</f>
        <v>67.822999999999993</v>
      </c>
      <c r="AD3020" s="20">
        <f t="shared" si="335"/>
        <v>0</v>
      </c>
      <c r="AE3020">
        <v>0</v>
      </c>
    </row>
    <row r="3021" spans="1:31" x14ac:dyDescent="0.25">
      <c r="A3021" s="9">
        <v>45169</v>
      </c>
      <c r="B3021" s="10" t="s">
        <v>240</v>
      </c>
      <c r="C3021" s="10" t="s">
        <v>213</v>
      </c>
      <c r="D3021" s="10" t="s">
        <v>29</v>
      </c>
      <c r="E3021" s="10" t="s">
        <v>30</v>
      </c>
      <c r="F3021" s="10"/>
      <c r="G3021" s="10">
        <v>0</v>
      </c>
      <c r="H3021" s="11">
        <f>SUMIFS(AA:AA,$A:$A,EOMONTH($A3021,-1),$B:$B,$B3021)</f>
        <v>36</v>
      </c>
      <c r="I3021" s="63">
        <f>ROUND(SUMIFS(AC:AC,$A:$A,EOMONTH($A3021,-1),$B:$B,$B3021),2)</f>
        <v>1.63</v>
      </c>
      <c r="J3021" s="11">
        <f>SUMIFS(AB:AB,$A:$A,EOMONTH($A3021,-1),$B:$B,$B3021)</f>
        <v>1848.6</v>
      </c>
      <c r="K3021" s="13">
        <v>0</v>
      </c>
      <c r="L3021" s="25">
        <v>0</v>
      </c>
      <c r="M3021" s="15">
        <v>0</v>
      </c>
      <c r="N3021" s="14">
        <v>0</v>
      </c>
      <c r="O3021" s="16">
        <v>0</v>
      </c>
      <c r="P3021" s="16">
        <v>0</v>
      </c>
      <c r="Q3021" s="16">
        <v>0</v>
      </c>
      <c r="R3021" s="16">
        <f>Q3021*16.876/100</f>
        <v>0</v>
      </c>
      <c r="S3021" s="17">
        <f t="shared" si="329"/>
        <v>0</v>
      </c>
      <c r="T3021" s="16">
        <v>0</v>
      </c>
      <c r="U3021" s="18">
        <f t="shared" si="330"/>
        <v>0</v>
      </c>
      <c r="V3021" s="18">
        <f t="shared" si="331"/>
        <v>0</v>
      </c>
      <c r="W3021" s="18">
        <f t="shared" si="332"/>
        <v>0</v>
      </c>
      <c r="X3021" s="27"/>
      <c r="Y3021" s="19">
        <f t="shared" si="333"/>
        <v>0</v>
      </c>
      <c r="Z3021" s="18">
        <f t="shared" si="334"/>
        <v>0</v>
      </c>
      <c r="AA3021" s="12">
        <v>36</v>
      </c>
      <c r="AB3021" s="12">
        <v>1848.6</v>
      </c>
      <c r="AC3021" s="28">
        <f>+I3021+Y3021-Z3021</f>
        <v>1.63</v>
      </c>
      <c r="AD3021" s="20">
        <f t="shared" si="335"/>
        <v>0</v>
      </c>
      <c r="AE3021">
        <v>0</v>
      </c>
    </row>
    <row r="3022" spans="1:31" x14ac:dyDescent="0.25">
      <c r="A3022" s="9">
        <v>45169</v>
      </c>
      <c r="B3022" s="10" t="s">
        <v>241</v>
      </c>
      <c r="C3022" s="10" t="s">
        <v>213</v>
      </c>
      <c r="D3022" s="10" t="s">
        <v>40</v>
      </c>
      <c r="E3022" s="10" t="s">
        <v>30</v>
      </c>
      <c r="F3022" s="10">
        <v>450</v>
      </c>
      <c r="G3022" s="10">
        <v>490</v>
      </c>
      <c r="H3022" s="11">
        <f>SUMIFS(AA:AA,$A:$A,EOMONTH($A3022,-1),$B:$B,$B3022)</f>
        <v>560</v>
      </c>
      <c r="I3022" s="63">
        <f>ROUND(SUMIFS(AC:AC,$A:$A,EOMONTH($A3022,-1),$B:$B,$B3022),2)</f>
        <v>45.36</v>
      </c>
      <c r="J3022" s="11">
        <f>SUMIFS(AB:AB,$A:$A,EOMONTH($A3022,-1),$B:$B,$B3022)</f>
        <v>26544.400000000001</v>
      </c>
      <c r="K3022" s="13">
        <v>0</v>
      </c>
      <c r="L3022" s="25">
        <v>0</v>
      </c>
      <c r="M3022" s="15">
        <v>1523</v>
      </c>
      <c r="N3022" s="14">
        <v>70374.14</v>
      </c>
      <c r="O3022" s="16">
        <v>1139</v>
      </c>
      <c r="P3022" s="16">
        <v>81716.210000000006</v>
      </c>
      <c r="Q3022" s="16">
        <v>0</v>
      </c>
      <c r="R3022" s="16">
        <f>Q3022*16.876/100</f>
        <v>0</v>
      </c>
      <c r="S3022" s="17">
        <f t="shared" si="329"/>
        <v>0</v>
      </c>
      <c r="T3022" s="16">
        <v>0</v>
      </c>
      <c r="U3022" s="18">
        <f t="shared" si="330"/>
        <v>274.39999999999998</v>
      </c>
      <c r="V3022" s="18">
        <f t="shared" si="331"/>
        <v>685.35</v>
      </c>
      <c r="W3022" s="18">
        <f t="shared" si="332"/>
        <v>115.06341150000002</v>
      </c>
      <c r="X3022" s="27"/>
      <c r="Y3022" s="19">
        <f t="shared" si="333"/>
        <v>800.41341150000005</v>
      </c>
      <c r="Z3022" s="18">
        <f t="shared" si="334"/>
        <v>558.11</v>
      </c>
      <c r="AA3022" s="12">
        <v>944</v>
      </c>
      <c r="AB3022" s="12">
        <v>43649.48</v>
      </c>
      <c r="AC3022" s="28">
        <f>+I3022+Y3022-Z3022</f>
        <v>287.66341150000005</v>
      </c>
      <c r="AD3022" s="20">
        <f t="shared" si="335"/>
        <v>0</v>
      </c>
      <c r="AE3022">
        <v>0</v>
      </c>
    </row>
    <row r="3023" spans="1:31" x14ac:dyDescent="0.25">
      <c r="A3023" s="9">
        <v>45169</v>
      </c>
      <c r="B3023" s="10" t="s">
        <v>242</v>
      </c>
      <c r="C3023" s="10" t="s">
        <v>213</v>
      </c>
      <c r="D3023" s="10" t="s">
        <v>40</v>
      </c>
      <c r="E3023" s="10" t="s">
        <v>30</v>
      </c>
      <c r="F3023" s="10">
        <v>450</v>
      </c>
      <c r="G3023" s="10">
        <v>490</v>
      </c>
      <c r="H3023" s="11">
        <f>SUMIFS(AA:AA,$A:$A,EOMONTH($A3023,-1),$B:$B,$B3023)</f>
        <v>251</v>
      </c>
      <c r="I3023" s="63">
        <f>ROUND(SUMIFS(AC:AC,$A:$A,EOMONTH($A3023,-1),$B:$B,$B3023),2)</f>
        <v>-36.840000000000003</v>
      </c>
      <c r="J3023" s="11">
        <f>SUMIFS(AB:AB,$A:$A,EOMONTH($A3023,-1),$B:$B,$B3023)</f>
        <v>12515.77</v>
      </c>
      <c r="K3023" s="13">
        <v>0</v>
      </c>
      <c r="L3023" s="25">
        <v>0</v>
      </c>
      <c r="M3023" s="15">
        <v>0</v>
      </c>
      <c r="N3023" s="14">
        <v>0</v>
      </c>
      <c r="O3023" s="16">
        <v>240</v>
      </c>
      <c r="P3023" s="16">
        <v>13878.98</v>
      </c>
      <c r="Q3023" s="16">
        <v>0</v>
      </c>
      <c r="R3023" s="16">
        <f>Q3023*16.876/100</f>
        <v>0</v>
      </c>
      <c r="S3023" s="17">
        <f t="shared" si="329"/>
        <v>0</v>
      </c>
      <c r="T3023" s="16">
        <v>0</v>
      </c>
      <c r="U3023" s="18">
        <f t="shared" si="330"/>
        <v>122.99</v>
      </c>
      <c r="V3023" s="18">
        <f t="shared" si="331"/>
        <v>0</v>
      </c>
      <c r="W3023" s="18">
        <f t="shared" si="332"/>
        <v>0</v>
      </c>
      <c r="X3023" s="27"/>
      <c r="Y3023" s="19">
        <f t="shared" si="333"/>
        <v>0</v>
      </c>
      <c r="Z3023" s="18">
        <f t="shared" si="334"/>
        <v>117.6</v>
      </c>
      <c r="AA3023" s="12">
        <v>11</v>
      </c>
      <c r="AB3023" s="12">
        <v>548.5</v>
      </c>
      <c r="AC3023" s="28">
        <f>+I3023+Y3023-Z3023</f>
        <v>-154.44</v>
      </c>
      <c r="AD3023" s="20">
        <f t="shared" si="335"/>
        <v>160</v>
      </c>
      <c r="AE3023">
        <v>160</v>
      </c>
    </row>
    <row r="3024" spans="1:31" x14ac:dyDescent="0.25">
      <c r="A3024" s="9">
        <v>45169</v>
      </c>
      <c r="B3024" s="10" t="s">
        <v>243</v>
      </c>
      <c r="C3024" s="10" t="s">
        <v>213</v>
      </c>
      <c r="D3024" s="10" t="s">
        <v>40</v>
      </c>
      <c r="E3024" s="10" t="s">
        <v>30</v>
      </c>
      <c r="F3024" s="10">
        <v>450</v>
      </c>
      <c r="G3024" s="10">
        <v>490</v>
      </c>
      <c r="H3024" s="11">
        <f>SUMIFS(AA:AA,$A:$A,EOMONTH($A3024,-1),$B:$B,$B3024)</f>
        <v>290</v>
      </c>
      <c r="I3024" s="63">
        <f>ROUND(SUMIFS(AC:AC,$A:$A,EOMONTH($A3024,-1),$B:$B,$B3024),2)</f>
        <v>-32.17</v>
      </c>
      <c r="J3024" s="11">
        <f>SUMIFS(AB:AB,$A:$A,EOMONTH($A3024,-1),$B:$B,$B3024)</f>
        <v>13870.87</v>
      </c>
      <c r="K3024" s="13">
        <v>0</v>
      </c>
      <c r="L3024" s="25">
        <v>0</v>
      </c>
      <c r="M3024" s="15">
        <v>91</v>
      </c>
      <c r="N3024" s="14">
        <v>4175.95</v>
      </c>
      <c r="O3024" s="16">
        <v>340</v>
      </c>
      <c r="P3024" s="16">
        <v>23322.89</v>
      </c>
      <c r="Q3024" s="16">
        <v>0</v>
      </c>
      <c r="R3024" s="16">
        <f>Q3024*16.876/100</f>
        <v>0</v>
      </c>
      <c r="S3024" s="17">
        <f t="shared" si="329"/>
        <v>0</v>
      </c>
      <c r="T3024" s="16">
        <v>0</v>
      </c>
      <c r="U3024" s="18">
        <f t="shared" si="330"/>
        <v>142.1</v>
      </c>
      <c r="V3024" s="18">
        <f t="shared" si="331"/>
        <v>40.950000000000003</v>
      </c>
      <c r="W3024" s="18">
        <f t="shared" si="332"/>
        <v>6.8750955000000014</v>
      </c>
      <c r="X3024" s="27"/>
      <c r="Y3024" s="19">
        <f t="shared" si="333"/>
        <v>47.825095500000003</v>
      </c>
      <c r="Z3024" s="18">
        <f t="shared" si="334"/>
        <v>166.6</v>
      </c>
      <c r="AA3024" s="12">
        <v>41</v>
      </c>
      <c r="AB3024" s="12">
        <v>1909.69</v>
      </c>
      <c r="AC3024" s="28">
        <f>+I3024+Y3024-Z3024</f>
        <v>-150.94490450000001</v>
      </c>
      <c r="AD3024" s="20">
        <f t="shared" si="335"/>
        <v>160</v>
      </c>
      <c r="AE3024">
        <v>260</v>
      </c>
    </row>
    <row r="3025" spans="1:31" x14ac:dyDescent="0.25">
      <c r="A3025" s="9">
        <v>45169</v>
      </c>
      <c r="B3025" s="10" t="s">
        <v>779</v>
      </c>
      <c r="C3025" s="10" t="s">
        <v>213</v>
      </c>
      <c r="D3025" s="10" t="s">
        <v>29</v>
      </c>
      <c r="E3025" s="10" t="s">
        <v>30</v>
      </c>
      <c r="F3025" s="10"/>
      <c r="G3025" s="10">
        <v>0</v>
      </c>
      <c r="H3025" s="11">
        <f>SUMIFS(AA:AA,$A:$A,EOMONTH($A3025,-1),$B:$B,$B3025)</f>
        <v>31</v>
      </c>
      <c r="I3025" s="63">
        <f>ROUND(SUMIFS(AC:AC,$A:$A,EOMONTH($A3025,-1),$B:$B,$B3025),2)</f>
        <v>0</v>
      </c>
      <c r="J3025" s="11">
        <f>SUMIFS(AB:AB,$A:$A,EOMONTH($A3025,-1),$B:$B,$B3025)</f>
        <v>1972.71</v>
      </c>
      <c r="K3025" s="13">
        <v>0</v>
      </c>
      <c r="L3025" s="25">
        <v>0</v>
      </c>
      <c r="M3025" s="15">
        <v>0</v>
      </c>
      <c r="N3025" s="14">
        <v>0</v>
      </c>
      <c r="O3025" s="16">
        <v>0</v>
      </c>
      <c r="P3025" s="16">
        <v>0</v>
      </c>
      <c r="Q3025" s="16">
        <v>0</v>
      </c>
      <c r="R3025" s="16">
        <f>Q3025*16.876/100</f>
        <v>0</v>
      </c>
      <c r="S3025" s="17">
        <f t="shared" si="329"/>
        <v>0</v>
      </c>
      <c r="T3025" s="16">
        <v>0</v>
      </c>
      <c r="U3025" s="18">
        <f t="shared" si="330"/>
        <v>0</v>
      </c>
      <c r="V3025" s="18">
        <f t="shared" si="331"/>
        <v>0</v>
      </c>
      <c r="W3025" s="18">
        <f t="shared" si="332"/>
        <v>0</v>
      </c>
      <c r="X3025" s="27"/>
      <c r="Y3025" s="19">
        <f t="shared" si="333"/>
        <v>0</v>
      </c>
      <c r="Z3025" s="18">
        <f t="shared" si="334"/>
        <v>0</v>
      </c>
      <c r="AA3025" s="12">
        <v>31</v>
      </c>
      <c r="AB3025" s="12">
        <v>1972.71</v>
      </c>
      <c r="AC3025" s="28">
        <f>+I3025+Y3025-Z3025</f>
        <v>0</v>
      </c>
      <c r="AD3025" s="20">
        <f t="shared" si="335"/>
        <v>0</v>
      </c>
      <c r="AE3025">
        <v>0</v>
      </c>
    </row>
    <row r="3026" spans="1:31" x14ac:dyDescent="0.25">
      <c r="A3026" s="9">
        <v>45169</v>
      </c>
      <c r="B3026" s="10" t="s">
        <v>244</v>
      </c>
      <c r="C3026" s="10" t="s">
        <v>213</v>
      </c>
      <c r="D3026" s="10" t="s">
        <v>40</v>
      </c>
      <c r="E3026" s="10" t="s">
        <v>30</v>
      </c>
      <c r="F3026" s="10">
        <v>620</v>
      </c>
      <c r="G3026" s="10">
        <v>676</v>
      </c>
      <c r="H3026" s="11">
        <f>SUMIFS(AA:AA,$A:$A,EOMONTH($A3026,-1),$B:$B,$B3026)</f>
        <v>895</v>
      </c>
      <c r="I3026" s="63">
        <f>ROUND(SUMIFS(AC:AC,$A:$A,EOMONTH($A3026,-1),$B:$B,$B3026),2)</f>
        <v>290.62</v>
      </c>
      <c r="J3026" s="11">
        <f>SUMIFS(AB:AB,$A:$A,EOMONTH($A3026,-1),$B:$B,$B3026)</f>
        <v>56222.74</v>
      </c>
      <c r="K3026" s="13">
        <v>0</v>
      </c>
      <c r="L3026" s="25">
        <v>0</v>
      </c>
      <c r="M3026" s="15">
        <v>2078</v>
      </c>
      <c r="N3026" s="14">
        <v>132770.67000000001</v>
      </c>
      <c r="O3026" s="16">
        <v>1925</v>
      </c>
      <c r="P3026" s="16">
        <v>165757.93</v>
      </c>
      <c r="Q3026" s="16">
        <v>0</v>
      </c>
      <c r="R3026" s="16">
        <f>Q3026*16.876/100</f>
        <v>0</v>
      </c>
      <c r="S3026" s="17">
        <f t="shared" si="329"/>
        <v>0</v>
      </c>
      <c r="T3026" s="16">
        <v>0</v>
      </c>
      <c r="U3026" s="18">
        <f t="shared" si="330"/>
        <v>605.02</v>
      </c>
      <c r="V3026" s="18">
        <f t="shared" si="331"/>
        <v>1288.3599999999999</v>
      </c>
      <c r="W3026" s="18">
        <f t="shared" si="332"/>
        <v>216.30276040000001</v>
      </c>
      <c r="X3026" s="27"/>
      <c r="Y3026" s="19">
        <f t="shared" si="333"/>
        <v>1504.6627604</v>
      </c>
      <c r="Z3026" s="18">
        <f t="shared" si="334"/>
        <v>1301.3</v>
      </c>
      <c r="AA3026" s="12">
        <v>1048</v>
      </c>
      <c r="AB3026" s="12">
        <v>68265.149999999994</v>
      </c>
      <c r="AC3026" s="28">
        <f>+I3026+Y3026-Z3026</f>
        <v>493.98276039999996</v>
      </c>
      <c r="AD3026" s="20">
        <f t="shared" si="335"/>
        <v>0</v>
      </c>
      <c r="AE3026">
        <v>0</v>
      </c>
    </row>
    <row r="3027" spans="1:31" x14ac:dyDescent="0.25">
      <c r="A3027" s="9">
        <v>45169</v>
      </c>
      <c r="B3027" s="10" t="s">
        <v>245</v>
      </c>
      <c r="C3027" s="10" t="s">
        <v>213</v>
      </c>
      <c r="D3027" s="10" t="s">
        <v>40</v>
      </c>
      <c r="E3027" s="10" t="s">
        <v>30</v>
      </c>
      <c r="F3027" s="10">
        <v>620</v>
      </c>
      <c r="G3027" s="10">
        <v>676</v>
      </c>
      <c r="H3027" s="11">
        <f>SUMIFS(AA:AA,$A:$A,EOMONTH($A3027,-1),$B:$B,$B3027)</f>
        <v>849</v>
      </c>
      <c r="I3027" s="63">
        <f>ROUND(SUMIFS(AC:AC,$A:$A,EOMONTH($A3027,-1),$B:$B,$B3027),2)</f>
        <v>115.58</v>
      </c>
      <c r="J3027" s="11">
        <f>SUMIFS(AB:AB,$A:$A,EOMONTH($A3027,-1),$B:$B,$B3027)</f>
        <v>52920.6</v>
      </c>
      <c r="K3027" s="13">
        <v>0</v>
      </c>
      <c r="L3027" s="25">
        <v>0</v>
      </c>
      <c r="M3027" s="15">
        <v>1091</v>
      </c>
      <c r="N3027" s="14">
        <v>69000.02</v>
      </c>
      <c r="O3027" s="16">
        <v>1325</v>
      </c>
      <c r="P3027" s="16">
        <v>113755.71</v>
      </c>
      <c r="Q3027" s="16">
        <v>0</v>
      </c>
      <c r="R3027" s="16">
        <f>Q3027*16.876/100</f>
        <v>0</v>
      </c>
      <c r="S3027" s="17">
        <f t="shared" si="329"/>
        <v>0</v>
      </c>
      <c r="T3027" s="16">
        <v>0</v>
      </c>
      <c r="U3027" s="18">
        <f t="shared" si="330"/>
        <v>573.92399999999998</v>
      </c>
      <c r="V3027" s="18">
        <f t="shared" si="331"/>
        <v>676.42</v>
      </c>
      <c r="W3027" s="18">
        <f t="shared" si="332"/>
        <v>113.5641538</v>
      </c>
      <c r="X3027" s="27"/>
      <c r="Y3027" s="19">
        <f t="shared" si="333"/>
        <v>789.98415379999994</v>
      </c>
      <c r="Z3027" s="18">
        <f t="shared" si="334"/>
        <v>895.7</v>
      </c>
      <c r="AA3027" s="12">
        <v>615</v>
      </c>
      <c r="AB3027" s="12">
        <v>39337.74</v>
      </c>
      <c r="AC3027" s="28">
        <f>+I3027+Y3027-Z3027</f>
        <v>9.86415379999994</v>
      </c>
      <c r="AD3027" s="20">
        <f t="shared" si="335"/>
        <v>0</v>
      </c>
      <c r="AE3027">
        <v>0</v>
      </c>
    </row>
    <row r="3028" spans="1:31" x14ac:dyDescent="0.25">
      <c r="A3028" s="9">
        <v>45169</v>
      </c>
      <c r="B3028" s="10" t="s">
        <v>246</v>
      </c>
      <c r="C3028" s="10" t="s">
        <v>213</v>
      </c>
      <c r="D3028" s="10" t="s">
        <v>40</v>
      </c>
      <c r="E3028" s="10" t="s">
        <v>30</v>
      </c>
      <c r="F3028" s="10">
        <v>620</v>
      </c>
      <c r="G3028" s="10">
        <v>676</v>
      </c>
      <c r="H3028" s="11">
        <f>SUMIFS(AA:AA,$A:$A,EOMONTH($A3028,-1),$B:$B,$B3028)</f>
        <v>432</v>
      </c>
      <c r="I3028" s="63">
        <f>ROUND(SUMIFS(AC:AC,$A:$A,EOMONTH($A3028,-1),$B:$B,$B3028),2)</f>
        <v>47.17</v>
      </c>
      <c r="J3028" s="11">
        <f>SUMIFS(AB:AB,$A:$A,EOMONTH($A3028,-1),$B:$B,$B3028)</f>
        <v>27533.22</v>
      </c>
      <c r="K3028" s="13">
        <v>0</v>
      </c>
      <c r="L3028" s="25">
        <v>0</v>
      </c>
      <c r="M3028" s="15">
        <v>700</v>
      </c>
      <c r="N3028" s="14">
        <v>43273.06</v>
      </c>
      <c r="O3028" s="16">
        <v>350</v>
      </c>
      <c r="P3028" s="16">
        <v>29941.200000000001</v>
      </c>
      <c r="Q3028" s="16">
        <v>0</v>
      </c>
      <c r="R3028" s="16">
        <f>Q3028*16.876/100</f>
        <v>0</v>
      </c>
      <c r="S3028" s="17">
        <f t="shared" si="329"/>
        <v>0</v>
      </c>
      <c r="T3028" s="16">
        <v>0</v>
      </c>
      <c r="U3028" s="18">
        <f t="shared" si="330"/>
        <v>292.03199999999998</v>
      </c>
      <c r="V3028" s="18">
        <f t="shared" si="331"/>
        <v>434</v>
      </c>
      <c r="W3028" s="18">
        <f t="shared" si="332"/>
        <v>72.864260000000002</v>
      </c>
      <c r="X3028" s="27"/>
      <c r="Y3028" s="19">
        <f t="shared" si="333"/>
        <v>506.86426</v>
      </c>
      <c r="Z3028" s="18">
        <f t="shared" si="334"/>
        <v>236.6</v>
      </c>
      <c r="AA3028" s="12">
        <v>782</v>
      </c>
      <c r="AB3028" s="12">
        <v>48744.480000000003</v>
      </c>
      <c r="AC3028" s="28">
        <f>+I3028+Y3028-Z3028</f>
        <v>317.43425999999999</v>
      </c>
      <c r="AD3028" s="20">
        <f t="shared" si="335"/>
        <v>0</v>
      </c>
      <c r="AE3028">
        <v>0</v>
      </c>
    </row>
    <row r="3029" spans="1:31" x14ac:dyDescent="0.25">
      <c r="A3029" s="9">
        <v>45169</v>
      </c>
      <c r="B3029" s="10" t="s">
        <v>247</v>
      </c>
      <c r="C3029" s="10" t="s">
        <v>213</v>
      </c>
      <c r="D3029" s="10" t="s">
        <v>40</v>
      </c>
      <c r="E3029" s="10" t="s">
        <v>30</v>
      </c>
      <c r="F3029" s="10">
        <v>585</v>
      </c>
      <c r="G3029" s="10">
        <v>638</v>
      </c>
      <c r="H3029" s="11">
        <f>SUMIFS(AA:AA,$A:$A,EOMONTH($A3029,-1),$B:$B,$B3029)</f>
        <v>757</v>
      </c>
      <c r="I3029" s="63">
        <f>ROUND(SUMIFS(AC:AC,$A:$A,EOMONTH($A3029,-1),$B:$B,$B3029),2)</f>
        <v>-903.33</v>
      </c>
      <c r="J3029" s="11">
        <f>SUMIFS(AB:AB,$A:$A,EOMONTH($A3029,-1),$B:$B,$B3029)</f>
        <v>42121.48</v>
      </c>
      <c r="K3029" s="13">
        <v>1</v>
      </c>
      <c r="L3029" s="25">
        <v>100.85</v>
      </c>
      <c r="M3029" s="15">
        <v>1444</v>
      </c>
      <c r="N3029" s="14">
        <v>94509.85</v>
      </c>
      <c r="O3029" s="16">
        <v>1309</v>
      </c>
      <c r="P3029" s="16">
        <v>113903.91</v>
      </c>
      <c r="Q3029" s="16">
        <v>0</v>
      </c>
      <c r="R3029" s="16">
        <f>Q3029*16.876/100</f>
        <v>0</v>
      </c>
      <c r="S3029" s="17">
        <f t="shared" si="329"/>
        <v>0</v>
      </c>
      <c r="T3029" s="16">
        <v>0</v>
      </c>
      <c r="U3029" s="18">
        <f t="shared" si="330"/>
        <v>482.96600000000001</v>
      </c>
      <c r="V3029" s="18">
        <f t="shared" si="331"/>
        <v>844.74</v>
      </c>
      <c r="W3029" s="18">
        <f t="shared" si="332"/>
        <v>141.82339860000002</v>
      </c>
      <c r="X3029" s="27"/>
      <c r="Y3029" s="19">
        <f t="shared" si="333"/>
        <v>986.56339860000003</v>
      </c>
      <c r="Z3029" s="18">
        <f t="shared" si="334"/>
        <v>835.14200000000005</v>
      </c>
      <c r="AA3029" s="12">
        <v>893</v>
      </c>
      <c r="AB3029" s="12">
        <v>57071.13</v>
      </c>
      <c r="AC3029" s="28">
        <f>+I3029+Y3029-Z3029</f>
        <v>-751.90860140000007</v>
      </c>
      <c r="AD3029" s="20">
        <f t="shared" si="335"/>
        <v>760</v>
      </c>
      <c r="AE3029">
        <v>0</v>
      </c>
    </row>
    <row r="3030" spans="1:31" x14ac:dyDescent="0.25">
      <c r="A3030" s="9">
        <v>45169</v>
      </c>
      <c r="B3030" s="10" t="s">
        <v>248</v>
      </c>
      <c r="C3030" s="10" t="s">
        <v>213</v>
      </c>
      <c r="D3030" s="10" t="s">
        <v>40</v>
      </c>
      <c r="E3030" s="10" t="s">
        <v>30</v>
      </c>
      <c r="F3030" s="10">
        <v>585</v>
      </c>
      <c r="G3030" s="10">
        <v>638</v>
      </c>
      <c r="H3030" s="11">
        <f>SUMIFS(AA:AA,$A:$A,EOMONTH($A3030,-1),$B:$B,$B3030)</f>
        <v>88</v>
      </c>
      <c r="I3030" s="63">
        <f>ROUND(SUMIFS(AC:AC,$A:$A,EOMONTH($A3030,-1),$B:$B,$B3030),2)</f>
        <v>-77.92</v>
      </c>
      <c r="J3030" s="11">
        <f>SUMIFS(AB:AB,$A:$A,EOMONTH($A3030,-1),$B:$B,$B3030)</f>
        <v>6350.41</v>
      </c>
      <c r="K3030" s="13">
        <v>0</v>
      </c>
      <c r="L3030" s="25">
        <v>0</v>
      </c>
      <c r="M3030" s="15">
        <v>209</v>
      </c>
      <c r="N3030" s="14">
        <v>13511.44</v>
      </c>
      <c r="O3030" s="16">
        <v>83</v>
      </c>
      <c r="P3030" s="16">
        <v>7262.75</v>
      </c>
      <c r="Q3030" s="16">
        <v>0</v>
      </c>
      <c r="R3030" s="16">
        <f>Q3030*16.876/100</f>
        <v>0</v>
      </c>
      <c r="S3030" s="17">
        <f t="shared" si="329"/>
        <v>0</v>
      </c>
      <c r="T3030" s="16">
        <v>0</v>
      </c>
      <c r="U3030" s="18">
        <f t="shared" si="330"/>
        <v>56.143999999999998</v>
      </c>
      <c r="V3030" s="18">
        <f t="shared" si="331"/>
        <v>122.265</v>
      </c>
      <c r="W3030" s="18">
        <f t="shared" si="332"/>
        <v>20.527070850000001</v>
      </c>
      <c r="X3030" s="27"/>
      <c r="Y3030" s="19">
        <f t="shared" si="333"/>
        <v>142.79207085000002</v>
      </c>
      <c r="Z3030" s="18">
        <f t="shared" si="334"/>
        <v>52.954000000000001</v>
      </c>
      <c r="AA3030" s="12">
        <v>214</v>
      </c>
      <c r="AB3030" s="12">
        <v>14229.52</v>
      </c>
      <c r="AC3030" s="28">
        <f>+I3030+Y3030-Z3030</f>
        <v>11.918070850000014</v>
      </c>
      <c r="AD3030" s="20">
        <f t="shared" si="335"/>
        <v>0</v>
      </c>
      <c r="AE3030">
        <v>0</v>
      </c>
    </row>
    <row r="3031" spans="1:31" x14ac:dyDescent="0.25">
      <c r="A3031" s="9">
        <v>45169</v>
      </c>
      <c r="B3031" s="10" t="s">
        <v>249</v>
      </c>
      <c r="C3031" s="10" t="s">
        <v>213</v>
      </c>
      <c r="D3031" s="10" t="s">
        <v>40</v>
      </c>
      <c r="E3031" s="10" t="s">
        <v>30</v>
      </c>
      <c r="F3031" s="10">
        <v>585</v>
      </c>
      <c r="G3031" s="10">
        <v>638</v>
      </c>
      <c r="H3031" s="11">
        <f>SUMIFS(AA:AA,$A:$A,EOMONTH($A3031,-1),$B:$B,$B3031)</f>
        <v>0</v>
      </c>
      <c r="I3031" s="63">
        <f>ROUND(SUMIFS(AC:AC,$A:$A,EOMONTH($A3031,-1),$B:$B,$B3031),2)</f>
        <v>-16.2</v>
      </c>
      <c r="J3031" s="11">
        <f>SUMIFS(AB:AB,$A:$A,EOMONTH($A3031,-1),$B:$B,$B3031)</f>
        <v>0</v>
      </c>
      <c r="K3031" s="13">
        <v>0</v>
      </c>
      <c r="L3031" s="25">
        <v>0</v>
      </c>
      <c r="M3031" s="15">
        <v>207</v>
      </c>
      <c r="N3031" s="14">
        <v>13368.53</v>
      </c>
      <c r="O3031" s="16">
        <v>132</v>
      </c>
      <c r="P3031" s="16">
        <v>11489</v>
      </c>
      <c r="Q3031" s="16">
        <v>0</v>
      </c>
      <c r="R3031" s="16">
        <f>Q3031*16.876/100</f>
        <v>0</v>
      </c>
      <c r="S3031" s="17">
        <f t="shared" si="329"/>
        <v>0</v>
      </c>
      <c r="T3031" s="16">
        <v>0</v>
      </c>
      <c r="U3031" s="18">
        <f t="shared" si="330"/>
        <v>0</v>
      </c>
      <c r="V3031" s="18">
        <f t="shared" si="331"/>
        <v>121.095</v>
      </c>
      <c r="W3031" s="18">
        <f t="shared" si="332"/>
        <v>20.330639550000001</v>
      </c>
      <c r="X3031" s="27"/>
      <c r="Y3031" s="19">
        <f t="shared" si="333"/>
        <v>141.42563955</v>
      </c>
      <c r="Z3031" s="18">
        <f t="shared" si="334"/>
        <v>84.215999999999994</v>
      </c>
      <c r="AA3031" s="12">
        <v>75</v>
      </c>
      <c r="AB3031" s="12">
        <v>4843.67</v>
      </c>
      <c r="AC3031" s="28">
        <f>+I3031+Y3031-Z3031</f>
        <v>41.009639550000003</v>
      </c>
      <c r="AD3031" s="20">
        <f t="shared" si="335"/>
        <v>0</v>
      </c>
      <c r="AE3031">
        <v>60</v>
      </c>
    </row>
    <row r="3032" spans="1:31" x14ac:dyDescent="0.25">
      <c r="A3032" s="9">
        <v>45169</v>
      </c>
      <c r="B3032" s="10" t="s">
        <v>250</v>
      </c>
      <c r="C3032" s="10" t="s">
        <v>213</v>
      </c>
      <c r="D3032" s="10" t="s">
        <v>40</v>
      </c>
      <c r="E3032" s="10" t="s">
        <v>30</v>
      </c>
      <c r="F3032" s="10">
        <v>585</v>
      </c>
      <c r="G3032" s="10">
        <v>638</v>
      </c>
      <c r="H3032" s="11">
        <f>SUMIFS(AA:AA,$A:$A,EOMONTH($A3032,-1),$B:$B,$B3032)</f>
        <v>137</v>
      </c>
      <c r="I3032" s="63">
        <f>ROUND(SUMIFS(AC:AC,$A:$A,EOMONTH($A3032,-1),$B:$B,$B3032),2)</f>
        <v>-578.01</v>
      </c>
      <c r="J3032" s="11">
        <f>SUMIFS(AB:AB,$A:$A,EOMONTH($A3032,-1),$B:$B,$B3032)</f>
        <v>7550.69</v>
      </c>
      <c r="K3032" s="13">
        <v>0</v>
      </c>
      <c r="L3032" s="25">
        <v>0</v>
      </c>
      <c r="M3032" s="15">
        <v>555</v>
      </c>
      <c r="N3032" s="14">
        <v>36025.96</v>
      </c>
      <c r="O3032" s="16">
        <v>480</v>
      </c>
      <c r="P3032" s="16">
        <v>41311.050000000003</v>
      </c>
      <c r="Q3032" s="16">
        <v>0</v>
      </c>
      <c r="R3032" s="16">
        <f>Q3032*16.876/100</f>
        <v>0</v>
      </c>
      <c r="S3032" s="17">
        <f t="shared" si="329"/>
        <v>0</v>
      </c>
      <c r="T3032" s="16">
        <v>0</v>
      </c>
      <c r="U3032" s="18">
        <f t="shared" si="330"/>
        <v>87.406000000000006</v>
      </c>
      <c r="V3032" s="18">
        <f t="shared" si="331"/>
        <v>324.67500000000001</v>
      </c>
      <c r="W3032" s="18">
        <f t="shared" si="332"/>
        <v>54.50968575000001</v>
      </c>
      <c r="X3032" s="27"/>
      <c r="Y3032" s="19">
        <f t="shared" si="333"/>
        <v>379.18468575000003</v>
      </c>
      <c r="Z3032" s="18">
        <f t="shared" si="334"/>
        <v>306.24</v>
      </c>
      <c r="AA3032" s="12">
        <v>212</v>
      </c>
      <c r="AB3032" s="12">
        <v>13648.03</v>
      </c>
      <c r="AC3032" s="28">
        <f>+I3032+Y3032-Z3032</f>
        <v>-505.06531424999997</v>
      </c>
      <c r="AD3032" s="20">
        <f t="shared" si="335"/>
        <v>510</v>
      </c>
      <c r="AE3032">
        <v>10</v>
      </c>
    </row>
    <row r="3033" spans="1:31" x14ac:dyDescent="0.25">
      <c r="A3033" s="9">
        <v>45169</v>
      </c>
      <c r="B3033" s="10" t="s">
        <v>251</v>
      </c>
      <c r="C3033" s="10" t="s">
        <v>213</v>
      </c>
      <c r="D3033" s="10" t="s">
        <v>40</v>
      </c>
      <c r="E3033" s="10" t="s">
        <v>30</v>
      </c>
      <c r="F3033" s="10">
        <v>585</v>
      </c>
      <c r="G3033" s="10">
        <v>638</v>
      </c>
      <c r="H3033" s="11">
        <f>SUMIFS(AA:AA,$A:$A,EOMONTH($A3033,-1),$B:$B,$B3033)</f>
        <v>418</v>
      </c>
      <c r="I3033" s="63">
        <f>ROUND(SUMIFS(AC:AC,$A:$A,EOMONTH($A3033,-1),$B:$B,$B3033),2)</f>
        <v>-126.15</v>
      </c>
      <c r="J3033" s="11">
        <f>SUMIFS(AB:AB,$A:$A,EOMONTH($A3033,-1),$B:$B,$B3033)</f>
        <v>23099.07</v>
      </c>
      <c r="K3033" s="13">
        <v>1</v>
      </c>
      <c r="L3033" s="25">
        <v>100.85</v>
      </c>
      <c r="M3033" s="15">
        <v>770</v>
      </c>
      <c r="N3033" s="14">
        <v>50094.6</v>
      </c>
      <c r="O3033" s="16">
        <v>625</v>
      </c>
      <c r="P3033" s="16">
        <v>54003.19</v>
      </c>
      <c r="Q3033" s="16">
        <v>0</v>
      </c>
      <c r="R3033" s="16">
        <f>Q3033*16.876/100</f>
        <v>0</v>
      </c>
      <c r="S3033" s="17">
        <f t="shared" si="329"/>
        <v>0</v>
      </c>
      <c r="T3033" s="16">
        <v>0</v>
      </c>
      <c r="U3033" s="18">
        <f t="shared" si="330"/>
        <v>266.68400000000003</v>
      </c>
      <c r="V3033" s="18">
        <f t="shared" si="331"/>
        <v>450.45</v>
      </c>
      <c r="W3033" s="18">
        <f t="shared" si="332"/>
        <v>75.626050500000005</v>
      </c>
      <c r="X3033" s="27"/>
      <c r="Y3033" s="19">
        <f t="shared" si="333"/>
        <v>526.07605049999995</v>
      </c>
      <c r="Z3033" s="18">
        <f t="shared" si="334"/>
        <v>398.75</v>
      </c>
      <c r="AA3033" s="12">
        <v>564</v>
      </c>
      <c r="AB3033" s="12">
        <v>35976.06</v>
      </c>
      <c r="AC3033" s="28">
        <f>+I3033+Y3033-Z3033</f>
        <v>1.1760504999999739</v>
      </c>
      <c r="AD3033" s="20">
        <f t="shared" si="335"/>
        <v>0</v>
      </c>
      <c r="AE3033">
        <v>0</v>
      </c>
    </row>
    <row r="3034" spans="1:31" x14ac:dyDescent="0.25">
      <c r="A3034" s="9">
        <v>45169</v>
      </c>
      <c r="B3034" s="10" t="s">
        <v>252</v>
      </c>
      <c r="C3034" s="10" t="s">
        <v>213</v>
      </c>
      <c r="D3034" s="10" t="s">
        <v>40</v>
      </c>
      <c r="E3034" s="10" t="s">
        <v>30</v>
      </c>
      <c r="F3034" s="10">
        <v>585</v>
      </c>
      <c r="G3034" s="10">
        <v>638</v>
      </c>
      <c r="H3034" s="11">
        <f>SUMIFS(AA:AA,$A:$A,EOMONTH($A3034,-1),$B:$B,$B3034)</f>
        <v>21</v>
      </c>
      <c r="I3034" s="63">
        <f>ROUND(SUMIFS(AC:AC,$A:$A,EOMONTH($A3034,-1),$B:$B,$B3034),2)</f>
        <v>-56.91</v>
      </c>
      <c r="J3034" s="11">
        <f>SUMIFS(AB:AB,$A:$A,EOMONTH($A3034,-1),$B:$B,$B3034)</f>
        <v>1156.29</v>
      </c>
      <c r="K3034" s="13">
        <v>0</v>
      </c>
      <c r="L3034" s="25">
        <v>0</v>
      </c>
      <c r="M3034" s="15">
        <v>285</v>
      </c>
      <c r="N3034" s="14">
        <v>18482.68</v>
      </c>
      <c r="O3034" s="16">
        <v>129</v>
      </c>
      <c r="P3034" s="16">
        <v>11484.37</v>
      </c>
      <c r="Q3034" s="16">
        <v>0</v>
      </c>
      <c r="R3034" s="16">
        <f>Q3034*16.876/100</f>
        <v>0</v>
      </c>
      <c r="S3034" s="17">
        <f t="shared" si="329"/>
        <v>0</v>
      </c>
      <c r="T3034" s="16">
        <v>0</v>
      </c>
      <c r="U3034" s="18">
        <f t="shared" si="330"/>
        <v>13.398</v>
      </c>
      <c r="V3034" s="18">
        <f t="shared" si="331"/>
        <v>166.72499999999999</v>
      </c>
      <c r="W3034" s="18">
        <f t="shared" si="332"/>
        <v>27.991460249999999</v>
      </c>
      <c r="X3034" s="27"/>
      <c r="Y3034" s="19">
        <f t="shared" si="333"/>
        <v>194.71646024999998</v>
      </c>
      <c r="Z3034" s="18">
        <f t="shared" si="334"/>
        <v>82.302000000000007</v>
      </c>
      <c r="AA3034" s="12">
        <v>177</v>
      </c>
      <c r="AB3034" s="12">
        <v>11466.65</v>
      </c>
      <c r="AC3034" s="28">
        <f>+I3034+Y3034-Z3034</f>
        <v>55.50446024999998</v>
      </c>
      <c r="AD3034" s="20">
        <f t="shared" si="335"/>
        <v>0</v>
      </c>
      <c r="AE3034">
        <v>0</v>
      </c>
    </row>
    <row r="3035" spans="1:31" x14ac:dyDescent="0.25">
      <c r="A3035" s="9">
        <v>45169</v>
      </c>
      <c r="B3035" s="10" t="s">
        <v>253</v>
      </c>
      <c r="C3035" s="10" t="s">
        <v>213</v>
      </c>
      <c r="D3035" s="10" t="s">
        <v>40</v>
      </c>
      <c r="E3035" s="10" t="s">
        <v>30</v>
      </c>
      <c r="F3035" s="10">
        <v>720</v>
      </c>
      <c r="G3035" s="10">
        <v>785</v>
      </c>
      <c r="H3035" s="11">
        <f>SUMIFS(AA:AA,$A:$A,EOMONTH($A3035,-1),$B:$B,$B3035)</f>
        <v>938</v>
      </c>
      <c r="I3035" s="63">
        <f>ROUND(SUMIFS(AC:AC,$A:$A,EOMONTH($A3035,-1),$B:$B,$B3035),2)</f>
        <v>881.06</v>
      </c>
      <c r="J3035" s="11">
        <f>SUMIFS(AB:AB,$A:$A,EOMONTH($A3035,-1),$B:$B,$B3035)</f>
        <v>69060.98</v>
      </c>
      <c r="K3035" s="13">
        <v>0</v>
      </c>
      <c r="L3035" s="25">
        <v>0</v>
      </c>
      <c r="M3035" s="15">
        <v>586</v>
      </c>
      <c r="N3035" s="14">
        <v>42492.43</v>
      </c>
      <c r="O3035" s="16">
        <v>948</v>
      </c>
      <c r="P3035" s="16">
        <v>101065.97</v>
      </c>
      <c r="Q3035" s="16">
        <v>0</v>
      </c>
      <c r="R3035" s="16">
        <f>Q3035*16.876/100</f>
        <v>0</v>
      </c>
      <c r="S3035" s="17">
        <f t="shared" si="329"/>
        <v>0</v>
      </c>
      <c r="T3035" s="16">
        <v>0</v>
      </c>
      <c r="U3035" s="18">
        <f t="shared" si="330"/>
        <v>736.33</v>
      </c>
      <c r="V3035" s="18">
        <f t="shared" si="331"/>
        <v>421.92</v>
      </c>
      <c r="W3035" s="18">
        <f t="shared" si="332"/>
        <v>70.836148800000004</v>
      </c>
      <c r="X3035" s="27"/>
      <c r="Y3035" s="19">
        <f t="shared" si="333"/>
        <v>492.75614880000001</v>
      </c>
      <c r="Z3035" s="18">
        <f t="shared" si="334"/>
        <v>744.18</v>
      </c>
      <c r="AA3035" s="12">
        <v>576</v>
      </c>
      <c r="AB3035" s="12">
        <v>41979.06</v>
      </c>
      <c r="AC3035" s="28">
        <f>+I3035+Y3035-Z3035</f>
        <v>629.63614880000011</v>
      </c>
      <c r="AD3035" s="20">
        <f t="shared" si="335"/>
        <v>0</v>
      </c>
      <c r="AE3035">
        <v>0</v>
      </c>
    </row>
    <row r="3036" spans="1:31" x14ac:dyDescent="0.25">
      <c r="A3036" s="9">
        <v>45169</v>
      </c>
      <c r="B3036" s="10" t="s">
        <v>254</v>
      </c>
      <c r="C3036" s="10" t="s">
        <v>213</v>
      </c>
      <c r="D3036" s="10" t="s">
        <v>40</v>
      </c>
      <c r="E3036" s="10" t="s">
        <v>30</v>
      </c>
      <c r="F3036" s="10">
        <v>720</v>
      </c>
      <c r="G3036" s="10">
        <v>785</v>
      </c>
      <c r="H3036" s="11">
        <f>SUMIFS(AA:AA,$A:$A,EOMONTH($A3036,-1),$B:$B,$B3036)</f>
        <v>877</v>
      </c>
      <c r="I3036" s="63">
        <f>ROUND(SUMIFS(AC:AC,$A:$A,EOMONTH($A3036,-1),$B:$B,$B3036),2)</f>
        <v>668.43</v>
      </c>
      <c r="J3036" s="11">
        <f>SUMIFS(AB:AB,$A:$A,EOMONTH($A3036,-1),$B:$B,$B3036)</f>
        <v>64506.53</v>
      </c>
      <c r="K3036" s="13">
        <v>0</v>
      </c>
      <c r="L3036" s="25">
        <v>0</v>
      </c>
      <c r="M3036" s="15">
        <v>0</v>
      </c>
      <c r="N3036" s="14">
        <v>0</v>
      </c>
      <c r="O3036" s="16">
        <v>311</v>
      </c>
      <c r="P3036" s="16">
        <v>28788.32</v>
      </c>
      <c r="Q3036" s="16">
        <v>0</v>
      </c>
      <c r="R3036" s="16">
        <f>Q3036*16.876/100</f>
        <v>0</v>
      </c>
      <c r="S3036" s="17">
        <f t="shared" si="329"/>
        <v>0</v>
      </c>
      <c r="T3036" s="16">
        <v>0</v>
      </c>
      <c r="U3036" s="18">
        <f t="shared" si="330"/>
        <v>688.44500000000005</v>
      </c>
      <c r="V3036" s="18">
        <f t="shared" si="331"/>
        <v>0</v>
      </c>
      <c r="W3036" s="18">
        <f t="shared" si="332"/>
        <v>0</v>
      </c>
      <c r="X3036" s="27"/>
      <c r="Y3036" s="19">
        <f t="shared" si="333"/>
        <v>0</v>
      </c>
      <c r="Z3036" s="18">
        <f t="shared" si="334"/>
        <v>244.13499999999999</v>
      </c>
      <c r="AA3036" s="12">
        <v>566</v>
      </c>
      <c r="AB3036" s="12">
        <v>41631.35</v>
      </c>
      <c r="AC3036" s="28">
        <f>+I3036+Y3036-Z3036</f>
        <v>424.29499999999996</v>
      </c>
      <c r="AD3036" s="20">
        <f t="shared" si="335"/>
        <v>0</v>
      </c>
      <c r="AE3036">
        <v>0</v>
      </c>
    </row>
    <row r="3037" spans="1:31" x14ac:dyDescent="0.25">
      <c r="A3037" s="9">
        <v>45169</v>
      </c>
      <c r="B3037" s="10" t="s">
        <v>255</v>
      </c>
      <c r="C3037" s="10" t="s">
        <v>213</v>
      </c>
      <c r="D3037" s="10" t="s">
        <v>40</v>
      </c>
      <c r="E3037" s="10" t="s">
        <v>30</v>
      </c>
      <c r="F3037" s="10">
        <v>720</v>
      </c>
      <c r="G3037" s="10">
        <v>785</v>
      </c>
      <c r="H3037" s="11">
        <f>SUMIFS(AA:AA,$A:$A,EOMONTH($A3037,-1),$B:$B,$B3037)</f>
        <v>555</v>
      </c>
      <c r="I3037" s="63">
        <f>ROUND(SUMIFS(AC:AC,$A:$A,EOMONTH($A3037,-1),$B:$B,$B3037),2)</f>
        <v>807.56</v>
      </c>
      <c r="J3037" s="11">
        <f>SUMIFS(AB:AB,$A:$A,EOMONTH($A3037,-1),$B:$B,$B3037)</f>
        <v>38601.089999999997</v>
      </c>
      <c r="K3037" s="13">
        <v>0</v>
      </c>
      <c r="L3037" s="25">
        <v>0</v>
      </c>
      <c r="M3037" s="15">
        <v>215</v>
      </c>
      <c r="N3037" s="14">
        <v>14367.1</v>
      </c>
      <c r="O3037" s="16">
        <v>384</v>
      </c>
      <c r="P3037" s="16">
        <v>38731.97</v>
      </c>
      <c r="Q3037" s="16">
        <v>0</v>
      </c>
      <c r="R3037" s="16">
        <f>Q3037*16.876/100</f>
        <v>0</v>
      </c>
      <c r="S3037" s="17">
        <f t="shared" si="329"/>
        <v>0</v>
      </c>
      <c r="T3037" s="16">
        <v>0</v>
      </c>
      <c r="U3037" s="18">
        <f t="shared" si="330"/>
        <v>435.67500000000001</v>
      </c>
      <c r="V3037" s="18">
        <f t="shared" si="331"/>
        <v>154.80000000000001</v>
      </c>
      <c r="W3037" s="18">
        <f t="shared" si="332"/>
        <v>25.989372000000003</v>
      </c>
      <c r="X3037" s="27"/>
      <c r="Y3037" s="19">
        <f t="shared" si="333"/>
        <v>180.78937200000001</v>
      </c>
      <c r="Z3037" s="18">
        <f t="shared" si="334"/>
        <v>301.44</v>
      </c>
      <c r="AA3037" s="12">
        <v>386</v>
      </c>
      <c r="AB3037" s="12">
        <v>26439.73</v>
      </c>
      <c r="AC3037" s="28">
        <f>+I3037+Y3037-Z3037</f>
        <v>686.90937199999985</v>
      </c>
      <c r="AD3037" s="20">
        <f t="shared" si="335"/>
        <v>0</v>
      </c>
      <c r="AE3037">
        <v>0</v>
      </c>
    </row>
    <row r="3038" spans="1:31" x14ac:dyDescent="0.25">
      <c r="A3038" s="9">
        <v>45169</v>
      </c>
      <c r="B3038" s="10" t="s">
        <v>256</v>
      </c>
      <c r="C3038" s="10" t="s">
        <v>213</v>
      </c>
      <c r="D3038" s="10" t="s">
        <v>40</v>
      </c>
      <c r="E3038" s="10" t="s">
        <v>30</v>
      </c>
      <c r="F3038" s="10">
        <v>720</v>
      </c>
      <c r="G3038" s="10">
        <v>785</v>
      </c>
      <c r="H3038" s="11">
        <f>SUMIFS(AA:AA,$A:$A,EOMONTH($A3038,-1),$B:$B,$B3038)</f>
        <v>107</v>
      </c>
      <c r="I3038" s="63">
        <f>ROUND(SUMIFS(AC:AC,$A:$A,EOMONTH($A3038,-1),$B:$B,$B3038),2)</f>
        <v>121.15</v>
      </c>
      <c r="J3038" s="11">
        <f>SUMIFS(AB:AB,$A:$A,EOMONTH($A3038,-1),$B:$B,$B3038)</f>
        <v>8088.3</v>
      </c>
      <c r="K3038" s="13">
        <v>0</v>
      </c>
      <c r="L3038" s="25">
        <v>0</v>
      </c>
      <c r="M3038" s="15">
        <v>0</v>
      </c>
      <c r="N3038" s="14">
        <v>0</v>
      </c>
      <c r="O3038" s="16">
        <v>15</v>
      </c>
      <c r="P3038" s="16">
        <v>1608.75</v>
      </c>
      <c r="Q3038" s="16">
        <v>0</v>
      </c>
      <c r="R3038" s="16">
        <f>Q3038*16.876/100</f>
        <v>0</v>
      </c>
      <c r="S3038" s="17">
        <f t="shared" si="329"/>
        <v>0</v>
      </c>
      <c r="T3038" s="16">
        <v>0</v>
      </c>
      <c r="U3038" s="18">
        <f t="shared" si="330"/>
        <v>83.995000000000005</v>
      </c>
      <c r="V3038" s="18">
        <f t="shared" si="331"/>
        <v>0</v>
      </c>
      <c r="W3038" s="18">
        <f t="shared" si="332"/>
        <v>0</v>
      </c>
      <c r="X3038" s="27"/>
      <c r="Y3038" s="19">
        <f t="shared" si="333"/>
        <v>0</v>
      </c>
      <c r="Z3038" s="18">
        <f t="shared" si="334"/>
        <v>11.775</v>
      </c>
      <c r="AA3038" s="12">
        <v>92</v>
      </c>
      <c r="AB3038" s="12">
        <v>6954.42</v>
      </c>
      <c r="AC3038" s="28">
        <f>+I3038+Y3038-Z3038</f>
        <v>109.375</v>
      </c>
      <c r="AD3038" s="20">
        <f t="shared" si="335"/>
        <v>0</v>
      </c>
      <c r="AE3038">
        <v>0</v>
      </c>
    </row>
    <row r="3039" spans="1:31" x14ac:dyDescent="0.25">
      <c r="A3039" s="9">
        <v>45169</v>
      </c>
      <c r="B3039" s="10" t="s">
        <v>257</v>
      </c>
      <c r="C3039" s="10" t="s">
        <v>213</v>
      </c>
      <c r="D3039" s="10" t="s">
        <v>40</v>
      </c>
      <c r="E3039" s="10" t="s">
        <v>30</v>
      </c>
      <c r="F3039" s="10">
        <v>720</v>
      </c>
      <c r="G3039" s="10">
        <v>785</v>
      </c>
      <c r="H3039" s="11">
        <f>SUMIFS(AA:AA,$A:$A,EOMONTH($A3039,-1),$B:$B,$B3039)</f>
        <v>67</v>
      </c>
      <c r="I3039" s="63">
        <f>ROUND(SUMIFS(AC:AC,$A:$A,EOMONTH($A3039,-1),$B:$B,$B3039),2)</f>
        <v>59.54</v>
      </c>
      <c r="J3039" s="11">
        <f>SUMIFS(AB:AB,$A:$A,EOMONTH($A3039,-1),$B:$B,$B3039)</f>
        <v>4981.6000000000004</v>
      </c>
      <c r="K3039" s="13">
        <v>0</v>
      </c>
      <c r="L3039" s="25">
        <v>0</v>
      </c>
      <c r="M3039" s="15">
        <v>0</v>
      </c>
      <c r="N3039" s="14">
        <v>0</v>
      </c>
      <c r="O3039" s="16">
        <v>15</v>
      </c>
      <c r="P3039" s="16">
        <v>1608.75</v>
      </c>
      <c r="Q3039" s="16">
        <v>0</v>
      </c>
      <c r="R3039" s="16">
        <f>Q3039*16.876/100</f>
        <v>0</v>
      </c>
      <c r="S3039" s="17">
        <f t="shared" si="329"/>
        <v>0</v>
      </c>
      <c r="T3039" s="16">
        <v>0</v>
      </c>
      <c r="U3039" s="18">
        <f t="shared" si="330"/>
        <v>52.594999999999999</v>
      </c>
      <c r="V3039" s="18">
        <f t="shared" si="331"/>
        <v>0</v>
      </c>
      <c r="W3039" s="18">
        <f t="shared" si="332"/>
        <v>0</v>
      </c>
      <c r="X3039" s="27"/>
      <c r="Y3039" s="19">
        <f t="shared" si="333"/>
        <v>0</v>
      </c>
      <c r="Z3039" s="18">
        <f t="shared" si="334"/>
        <v>11.775</v>
      </c>
      <c r="AA3039" s="12">
        <v>52</v>
      </c>
      <c r="AB3039" s="12">
        <v>3866.32</v>
      </c>
      <c r="AC3039" s="28">
        <f>+I3039+Y3039-Z3039</f>
        <v>47.765000000000001</v>
      </c>
      <c r="AD3039" s="20">
        <f t="shared" si="335"/>
        <v>0</v>
      </c>
      <c r="AE3039">
        <v>0</v>
      </c>
    </row>
    <row r="3040" spans="1:31" x14ac:dyDescent="0.25">
      <c r="A3040" s="9">
        <v>45169</v>
      </c>
      <c r="B3040" s="10" t="s">
        <v>258</v>
      </c>
      <c r="C3040" s="10" t="s">
        <v>213</v>
      </c>
      <c r="D3040" s="10" t="s">
        <v>40</v>
      </c>
      <c r="E3040" s="10" t="s">
        <v>30</v>
      </c>
      <c r="F3040" s="10">
        <v>720</v>
      </c>
      <c r="G3040" s="10">
        <v>785</v>
      </c>
      <c r="H3040" s="11">
        <f>SUMIFS(AA:AA,$A:$A,EOMONTH($A3040,-1),$B:$B,$B3040)</f>
        <v>135</v>
      </c>
      <c r="I3040" s="63">
        <f>ROUND(SUMIFS(AC:AC,$A:$A,EOMONTH($A3040,-1),$B:$B,$B3040),2)</f>
        <v>134.91</v>
      </c>
      <c r="J3040" s="11">
        <f>SUMIFS(AB:AB,$A:$A,EOMONTH($A3040,-1),$B:$B,$B3040)</f>
        <v>10327.01</v>
      </c>
      <c r="K3040" s="13">
        <v>0</v>
      </c>
      <c r="L3040" s="25">
        <v>0</v>
      </c>
      <c r="M3040" s="15">
        <v>0</v>
      </c>
      <c r="N3040" s="14">
        <v>0</v>
      </c>
      <c r="O3040" s="16">
        <v>55</v>
      </c>
      <c r="P3040" s="16">
        <v>6266.35</v>
      </c>
      <c r="Q3040" s="16">
        <v>0</v>
      </c>
      <c r="R3040" s="16">
        <f>Q3040*16.876/100</f>
        <v>0</v>
      </c>
      <c r="S3040" s="17">
        <f t="shared" si="329"/>
        <v>0</v>
      </c>
      <c r="T3040" s="16">
        <v>0</v>
      </c>
      <c r="U3040" s="18">
        <f t="shared" si="330"/>
        <v>105.97499999999999</v>
      </c>
      <c r="V3040" s="18">
        <f t="shared" si="331"/>
        <v>0</v>
      </c>
      <c r="W3040" s="18">
        <f t="shared" si="332"/>
        <v>0</v>
      </c>
      <c r="X3040" s="27"/>
      <c r="Y3040" s="19">
        <f t="shared" si="333"/>
        <v>0</v>
      </c>
      <c r="Z3040" s="18">
        <f t="shared" si="334"/>
        <v>43.174999999999997</v>
      </c>
      <c r="AA3040" s="12">
        <v>80</v>
      </c>
      <c r="AB3040" s="12">
        <v>6119.71</v>
      </c>
      <c r="AC3040" s="28">
        <f>+I3040+Y3040-Z3040</f>
        <v>91.734999999999999</v>
      </c>
      <c r="AD3040" s="20">
        <f t="shared" si="335"/>
        <v>0</v>
      </c>
      <c r="AE3040">
        <v>10</v>
      </c>
    </row>
    <row r="3041" spans="1:31" x14ac:dyDescent="0.25">
      <c r="A3041" s="9">
        <v>45169</v>
      </c>
      <c r="B3041" s="10" t="s">
        <v>259</v>
      </c>
      <c r="C3041" s="10" t="s">
        <v>213</v>
      </c>
      <c r="D3041" s="10" t="s">
        <v>40</v>
      </c>
      <c r="E3041" s="10" t="s">
        <v>30</v>
      </c>
      <c r="F3041" s="10">
        <v>800</v>
      </c>
      <c r="G3041" s="10">
        <v>872</v>
      </c>
      <c r="H3041" s="11">
        <f>SUMIFS(AA:AA,$A:$A,EOMONTH($A3041,-1),$B:$B,$B3041)</f>
        <v>1295</v>
      </c>
      <c r="I3041" s="63">
        <f>ROUND(SUMIFS(AC:AC,$A:$A,EOMONTH($A3041,-1),$B:$B,$B3041),2)</f>
        <v>971.84</v>
      </c>
      <c r="J3041" s="11">
        <f>SUMIFS(AB:AB,$A:$A,EOMONTH($A3041,-1),$B:$B,$B3041)</f>
        <v>107588.54</v>
      </c>
      <c r="K3041" s="13">
        <v>0</v>
      </c>
      <c r="L3041" s="25">
        <v>0</v>
      </c>
      <c r="M3041" s="15">
        <v>730</v>
      </c>
      <c r="N3041" s="14">
        <v>62410.61</v>
      </c>
      <c r="O3041" s="16">
        <v>850</v>
      </c>
      <c r="P3041" s="16">
        <v>102023.75</v>
      </c>
      <c r="Q3041" s="16">
        <v>0</v>
      </c>
      <c r="R3041" s="16">
        <f>Q3041*16.876/100</f>
        <v>0</v>
      </c>
      <c r="S3041" s="17">
        <f t="shared" si="329"/>
        <v>0</v>
      </c>
      <c r="T3041" s="16">
        <v>0</v>
      </c>
      <c r="U3041" s="18">
        <f t="shared" si="330"/>
        <v>1129.24</v>
      </c>
      <c r="V3041" s="18">
        <f t="shared" si="331"/>
        <v>584</v>
      </c>
      <c r="W3041" s="18">
        <f t="shared" si="332"/>
        <v>98.047760000000011</v>
      </c>
      <c r="X3041" s="27"/>
      <c r="Y3041" s="19">
        <f t="shared" si="333"/>
        <v>682.04776000000004</v>
      </c>
      <c r="Z3041" s="18">
        <f t="shared" si="334"/>
        <v>741.2</v>
      </c>
      <c r="AA3041" s="12">
        <v>1175</v>
      </c>
      <c r="AB3041" s="12">
        <v>99193.57</v>
      </c>
      <c r="AC3041" s="28">
        <f>+I3041+Y3041-Z3041</f>
        <v>912.68776000000003</v>
      </c>
      <c r="AD3041" s="20">
        <f t="shared" si="335"/>
        <v>0</v>
      </c>
      <c r="AE3041">
        <v>0</v>
      </c>
    </row>
    <row r="3042" spans="1:31" x14ac:dyDescent="0.25">
      <c r="A3042" s="9">
        <v>45169</v>
      </c>
      <c r="B3042" s="10" t="s">
        <v>260</v>
      </c>
      <c r="C3042" s="10" t="s">
        <v>213</v>
      </c>
      <c r="D3042" s="10" t="s">
        <v>40</v>
      </c>
      <c r="E3042" s="10" t="s">
        <v>30</v>
      </c>
      <c r="F3042" s="10">
        <v>800</v>
      </c>
      <c r="G3042" s="10">
        <v>872</v>
      </c>
      <c r="H3042" s="11">
        <f>SUMIFS(AA:AA,$A:$A,EOMONTH($A3042,-1),$B:$B,$B3042)</f>
        <v>7</v>
      </c>
      <c r="I3042" s="63">
        <f>ROUND(SUMIFS(AC:AC,$A:$A,EOMONTH($A3042,-1),$B:$B,$B3042),2)</f>
        <v>-4.57</v>
      </c>
      <c r="J3042" s="11">
        <f>SUMIFS(AB:AB,$A:$A,EOMONTH($A3042,-1),$B:$B,$B3042)</f>
        <v>628.83000000000004</v>
      </c>
      <c r="K3042" s="13">
        <v>0</v>
      </c>
      <c r="L3042" s="25">
        <v>0</v>
      </c>
      <c r="M3042" s="15">
        <v>200</v>
      </c>
      <c r="N3042" s="14">
        <v>16883.07</v>
      </c>
      <c r="O3042" s="16">
        <v>0</v>
      </c>
      <c r="P3042" s="16">
        <v>0</v>
      </c>
      <c r="Q3042" s="16">
        <v>0</v>
      </c>
      <c r="R3042" s="16">
        <f>Q3042*16.876/100</f>
        <v>0</v>
      </c>
      <c r="S3042" s="17">
        <f t="shared" si="329"/>
        <v>0</v>
      </c>
      <c r="T3042" s="16">
        <v>0</v>
      </c>
      <c r="U3042" s="18">
        <f t="shared" si="330"/>
        <v>6.1040000000000001</v>
      </c>
      <c r="V3042" s="18">
        <f t="shared" si="331"/>
        <v>160</v>
      </c>
      <c r="W3042" s="18">
        <f t="shared" si="332"/>
        <v>26.862400000000001</v>
      </c>
      <c r="X3042" s="27"/>
      <c r="Y3042" s="19">
        <f t="shared" si="333"/>
        <v>186.86240000000001</v>
      </c>
      <c r="Z3042" s="18">
        <f t="shared" si="334"/>
        <v>0</v>
      </c>
      <c r="AA3042" s="12">
        <v>207</v>
      </c>
      <c r="AB3042" s="12">
        <v>17511.900000000001</v>
      </c>
      <c r="AC3042" s="28">
        <f>+I3042+Y3042-Z3042</f>
        <v>182.29240000000001</v>
      </c>
      <c r="AD3042" s="20">
        <f t="shared" si="335"/>
        <v>0</v>
      </c>
      <c r="AE3042">
        <v>0</v>
      </c>
    </row>
    <row r="3043" spans="1:31" x14ac:dyDescent="0.25">
      <c r="A3043" s="9">
        <v>45169</v>
      </c>
      <c r="B3043" s="10" t="s">
        <v>261</v>
      </c>
      <c r="C3043" s="10" t="s">
        <v>213</v>
      </c>
      <c r="D3043" s="10" t="s">
        <v>40</v>
      </c>
      <c r="E3043" s="10" t="s">
        <v>30</v>
      </c>
      <c r="F3043" s="10">
        <v>800</v>
      </c>
      <c r="G3043" s="10">
        <v>872</v>
      </c>
      <c r="H3043" s="11">
        <f>SUMIFS(AA:AA,$A:$A,EOMONTH($A3043,-1),$B:$B,$B3043)</f>
        <v>0</v>
      </c>
      <c r="I3043" s="63">
        <f>ROUND(SUMIFS(AC:AC,$A:$A,EOMONTH($A3043,-1),$B:$B,$B3043),2)</f>
        <v>-34.22</v>
      </c>
      <c r="J3043" s="11">
        <f>SUMIFS(AB:AB,$A:$A,EOMONTH($A3043,-1),$B:$B,$B3043)</f>
        <v>0</v>
      </c>
      <c r="K3043" s="13">
        <v>0</v>
      </c>
      <c r="L3043" s="25">
        <v>0</v>
      </c>
      <c r="M3043" s="15">
        <v>96</v>
      </c>
      <c r="N3043" s="14">
        <v>8093.5</v>
      </c>
      <c r="O3043" s="16">
        <v>0</v>
      </c>
      <c r="P3043" s="16">
        <v>0</v>
      </c>
      <c r="Q3043" s="16">
        <v>0</v>
      </c>
      <c r="R3043" s="16">
        <f>Q3043*16.876/100</f>
        <v>0</v>
      </c>
      <c r="S3043" s="17">
        <f t="shared" si="329"/>
        <v>0</v>
      </c>
      <c r="T3043" s="16">
        <v>0</v>
      </c>
      <c r="U3043" s="18">
        <f t="shared" si="330"/>
        <v>0</v>
      </c>
      <c r="V3043" s="18">
        <f t="shared" si="331"/>
        <v>76.8</v>
      </c>
      <c r="W3043" s="18">
        <f t="shared" si="332"/>
        <v>12.893952000000002</v>
      </c>
      <c r="X3043" s="27"/>
      <c r="Y3043" s="19">
        <f t="shared" si="333"/>
        <v>89.693951999999996</v>
      </c>
      <c r="Z3043" s="18">
        <f t="shared" si="334"/>
        <v>0</v>
      </c>
      <c r="AA3043" s="12">
        <v>96</v>
      </c>
      <c r="AB3043" s="12">
        <v>8093.5</v>
      </c>
      <c r="AC3043" s="28">
        <f>+I3043+Y3043-Z3043</f>
        <v>55.473951999999997</v>
      </c>
      <c r="AD3043" s="20">
        <f t="shared" si="335"/>
        <v>0</v>
      </c>
      <c r="AE3043">
        <v>0</v>
      </c>
    </row>
    <row r="3044" spans="1:31" x14ac:dyDescent="0.25">
      <c r="A3044" s="9">
        <v>45169</v>
      </c>
      <c r="B3044" s="10" t="s">
        <v>262</v>
      </c>
      <c r="C3044" s="10" t="s">
        <v>213</v>
      </c>
      <c r="D3044" s="10" t="s">
        <v>40</v>
      </c>
      <c r="E3044" s="10" t="s">
        <v>30</v>
      </c>
      <c r="F3044" s="10">
        <v>800</v>
      </c>
      <c r="G3044" s="10">
        <v>872</v>
      </c>
      <c r="H3044" s="11">
        <f>SUMIFS(AA:AA,$A:$A,EOMONTH($A3044,-1),$B:$B,$B3044)</f>
        <v>582</v>
      </c>
      <c r="I3044" s="63">
        <f>ROUND(SUMIFS(AC:AC,$A:$A,EOMONTH($A3044,-1),$B:$B,$B3044),2)</f>
        <v>947.83</v>
      </c>
      <c r="J3044" s="11">
        <f>SUMIFS(AB:AB,$A:$A,EOMONTH($A3044,-1),$B:$B,$B3044)</f>
        <v>48974.78</v>
      </c>
      <c r="K3044" s="13">
        <v>0</v>
      </c>
      <c r="L3044" s="25">
        <v>0</v>
      </c>
      <c r="M3044" s="15">
        <v>200</v>
      </c>
      <c r="N3044" s="14">
        <v>16954.22</v>
      </c>
      <c r="O3044" s="16">
        <v>397</v>
      </c>
      <c r="P3044" s="16">
        <v>42680.55</v>
      </c>
      <c r="Q3044" s="16">
        <v>0</v>
      </c>
      <c r="R3044" s="16">
        <f>Q3044*16.876/100</f>
        <v>0</v>
      </c>
      <c r="S3044" s="17">
        <f t="shared" si="329"/>
        <v>0</v>
      </c>
      <c r="T3044" s="16">
        <v>0</v>
      </c>
      <c r="U3044" s="18">
        <f t="shared" si="330"/>
        <v>507.50400000000002</v>
      </c>
      <c r="V3044" s="18">
        <f t="shared" si="331"/>
        <v>160</v>
      </c>
      <c r="W3044" s="18">
        <f t="shared" si="332"/>
        <v>26.862400000000001</v>
      </c>
      <c r="X3044" s="27"/>
      <c r="Y3044" s="19">
        <f t="shared" si="333"/>
        <v>186.86240000000001</v>
      </c>
      <c r="Z3044" s="18">
        <f t="shared" si="334"/>
        <v>346.18400000000003</v>
      </c>
      <c r="AA3044" s="12">
        <v>385</v>
      </c>
      <c r="AB3044" s="12">
        <v>32492.240000000002</v>
      </c>
      <c r="AC3044" s="28">
        <f>+I3044+Y3044-Z3044</f>
        <v>788.50840000000017</v>
      </c>
      <c r="AD3044" s="20">
        <f t="shared" si="335"/>
        <v>0</v>
      </c>
      <c r="AE3044">
        <v>0</v>
      </c>
    </row>
    <row r="3045" spans="1:31" x14ac:dyDescent="0.25">
      <c r="A3045" s="9">
        <v>45169</v>
      </c>
      <c r="B3045" s="10" t="s">
        <v>263</v>
      </c>
      <c r="C3045" s="10" t="s">
        <v>213</v>
      </c>
      <c r="D3045" s="10" t="s">
        <v>40</v>
      </c>
      <c r="E3045" s="10" t="s">
        <v>30</v>
      </c>
      <c r="F3045" s="10">
        <v>800</v>
      </c>
      <c r="G3045" s="10">
        <v>872</v>
      </c>
      <c r="H3045" s="11">
        <f>SUMIFS(AA:AA,$A:$A,EOMONTH($A3045,-1),$B:$B,$B3045)</f>
        <v>565</v>
      </c>
      <c r="I3045" s="63">
        <f>ROUND(SUMIFS(AC:AC,$A:$A,EOMONTH($A3045,-1),$B:$B,$B3045),2)</f>
        <v>336.9</v>
      </c>
      <c r="J3045" s="11">
        <f>SUMIFS(AB:AB,$A:$A,EOMONTH($A3045,-1),$B:$B,$B3045)</f>
        <v>47465.47</v>
      </c>
      <c r="K3045" s="13">
        <v>0</v>
      </c>
      <c r="L3045" s="25">
        <v>0</v>
      </c>
      <c r="M3045" s="15">
        <v>291</v>
      </c>
      <c r="N3045" s="14">
        <v>24726.97</v>
      </c>
      <c r="O3045" s="16">
        <v>233</v>
      </c>
      <c r="P3045" s="16">
        <v>25007.5</v>
      </c>
      <c r="Q3045" s="16">
        <v>0</v>
      </c>
      <c r="R3045" s="16">
        <f>Q3045*16.876/100</f>
        <v>0</v>
      </c>
      <c r="S3045" s="17">
        <f t="shared" si="329"/>
        <v>0</v>
      </c>
      <c r="T3045" s="16">
        <v>0</v>
      </c>
      <c r="U3045" s="18">
        <f t="shared" si="330"/>
        <v>492.68</v>
      </c>
      <c r="V3045" s="18">
        <f t="shared" si="331"/>
        <v>232.8</v>
      </c>
      <c r="W3045" s="18">
        <f t="shared" si="332"/>
        <v>39.084792000000007</v>
      </c>
      <c r="X3045" s="27"/>
      <c r="Y3045" s="19">
        <f t="shared" si="333"/>
        <v>271.884792</v>
      </c>
      <c r="Z3045" s="18">
        <f t="shared" si="334"/>
        <v>203.17599999999999</v>
      </c>
      <c r="AA3045" s="12">
        <v>623</v>
      </c>
      <c r="AB3045" s="12">
        <v>52609.46</v>
      </c>
      <c r="AC3045" s="28">
        <f>+I3045+Y3045-Z3045</f>
        <v>405.60879199999994</v>
      </c>
      <c r="AD3045" s="20">
        <f t="shared" si="335"/>
        <v>0</v>
      </c>
      <c r="AE3045">
        <v>0</v>
      </c>
    </row>
    <row r="3046" spans="1:31" x14ac:dyDescent="0.25">
      <c r="A3046" s="9">
        <v>45169</v>
      </c>
      <c r="B3046" s="10" t="s">
        <v>264</v>
      </c>
      <c r="C3046" s="10" t="s">
        <v>213</v>
      </c>
      <c r="D3046" s="10" t="s">
        <v>40</v>
      </c>
      <c r="E3046" s="10" t="s">
        <v>30</v>
      </c>
      <c r="F3046" s="10">
        <v>800</v>
      </c>
      <c r="G3046" s="10">
        <v>872</v>
      </c>
      <c r="H3046" s="11">
        <f>SUMIFS(AA:AA,$A:$A,EOMONTH($A3046,-1),$B:$B,$B3046)</f>
        <v>34</v>
      </c>
      <c r="I3046" s="63">
        <f>ROUND(SUMIFS(AC:AC,$A:$A,EOMONTH($A3046,-1),$B:$B,$B3046),2)</f>
        <v>14</v>
      </c>
      <c r="J3046" s="11">
        <f>SUMIFS(AB:AB,$A:$A,EOMONTH($A3046,-1),$B:$B,$B3046)</f>
        <v>3070.03</v>
      </c>
      <c r="K3046" s="13">
        <v>0</v>
      </c>
      <c r="L3046" s="25">
        <v>0</v>
      </c>
      <c r="M3046" s="15">
        <v>169</v>
      </c>
      <c r="N3046" s="14">
        <v>14311.89</v>
      </c>
      <c r="O3046" s="16">
        <v>0</v>
      </c>
      <c r="P3046" s="16">
        <v>0</v>
      </c>
      <c r="Q3046" s="16">
        <v>0</v>
      </c>
      <c r="R3046" s="16">
        <f>Q3046*16.876/100</f>
        <v>0</v>
      </c>
      <c r="S3046" s="17">
        <f t="shared" si="329"/>
        <v>0</v>
      </c>
      <c r="T3046" s="16">
        <v>0</v>
      </c>
      <c r="U3046" s="18">
        <f t="shared" si="330"/>
        <v>29.648</v>
      </c>
      <c r="V3046" s="18">
        <f t="shared" si="331"/>
        <v>135.19999999999999</v>
      </c>
      <c r="W3046" s="18">
        <f t="shared" si="332"/>
        <v>22.698728000000003</v>
      </c>
      <c r="X3046" s="27"/>
      <c r="Y3046" s="19">
        <f t="shared" si="333"/>
        <v>157.89872800000001</v>
      </c>
      <c r="Z3046" s="18">
        <f t="shared" si="334"/>
        <v>0</v>
      </c>
      <c r="AA3046" s="12">
        <v>203</v>
      </c>
      <c r="AB3046" s="12">
        <v>17381.919999999998</v>
      </c>
      <c r="AC3046" s="28">
        <f>+I3046+Y3046-Z3046</f>
        <v>171.89872800000001</v>
      </c>
      <c r="AD3046" s="20">
        <f t="shared" si="335"/>
        <v>0</v>
      </c>
      <c r="AE3046">
        <v>0</v>
      </c>
    </row>
    <row r="3047" spans="1:31" x14ac:dyDescent="0.25">
      <c r="A3047" s="9">
        <v>45169</v>
      </c>
      <c r="B3047" s="10" t="s">
        <v>265</v>
      </c>
      <c r="C3047" s="10" t="s">
        <v>213</v>
      </c>
      <c r="D3047" s="10" t="s">
        <v>40</v>
      </c>
      <c r="E3047" s="10" t="s">
        <v>30</v>
      </c>
      <c r="F3047" s="10">
        <v>1200</v>
      </c>
      <c r="G3047" s="10">
        <v>1308</v>
      </c>
      <c r="H3047" s="11">
        <f>SUMIFS(AA:AA,$A:$A,EOMONTH($A3047,-1),$B:$B,$B3047)</f>
        <v>123</v>
      </c>
      <c r="I3047" s="63">
        <f>ROUND(SUMIFS(AC:AC,$A:$A,EOMONTH($A3047,-1),$B:$B,$B3047),2)</f>
        <v>119.09</v>
      </c>
      <c r="J3047" s="11">
        <f>SUMIFS(AB:AB,$A:$A,EOMONTH($A3047,-1),$B:$B,$B3047)</f>
        <v>15330.27</v>
      </c>
      <c r="K3047" s="13">
        <v>0</v>
      </c>
      <c r="L3047" s="25">
        <v>0</v>
      </c>
      <c r="M3047" s="15">
        <v>612</v>
      </c>
      <c r="N3047" s="14">
        <v>77156.490000000005</v>
      </c>
      <c r="O3047" s="16">
        <v>625</v>
      </c>
      <c r="P3047" s="16">
        <v>61712.959999999999</v>
      </c>
      <c r="Q3047" s="16">
        <v>0</v>
      </c>
      <c r="R3047" s="16">
        <f>Q3047*16.876/100</f>
        <v>0</v>
      </c>
      <c r="S3047" s="17">
        <f t="shared" si="329"/>
        <v>0</v>
      </c>
      <c r="T3047" s="16">
        <v>0</v>
      </c>
      <c r="U3047" s="18">
        <f t="shared" si="330"/>
        <v>160.88399999999999</v>
      </c>
      <c r="V3047" s="18">
        <f t="shared" si="331"/>
        <v>734.4</v>
      </c>
      <c r="W3047" s="18">
        <f t="shared" si="332"/>
        <v>123.29841600000002</v>
      </c>
      <c r="X3047" s="27"/>
      <c r="Y3047" s="19">
        <f t="shared" si="333"/>
        <v>857.69841599999995</v>
      </c>
      <c r="Z3047" s="18">
        <f t="shared" si="334"/>
        <v>817.5</v>
      </c>
      <c r="AA3047" s="12">
        <v>110</v>
      </c>
      <c r="AB3047" s="12">
        <v>13850.14</v>
      </c>
      <c r="AC3047" s="28">
        <f>+I3047+Y3047-Z3047</f>
        <v>159.28841599999998</v>
      </c>
      <c r="AD3047" s="20">
        <f t="shared" si="335"/>
        <v>0</v>
      </c>
      <c r="AE3047">
        <v>0</v>
      </c>
    </row>
    <row r="3048" spans="1:31" x14ac:dyDescent="0.25">
      <c r="A3048" s="9">
        <v>45169</v>
      </c>
      <c r="B3048" s="10" t="s">
        <v>266</v>
      </c>
      <c r="C3048" s="10" t="s">
        <v>213</v>
      </c>
      <c r="D3048" s="10" t="s">
        <v>40</v>
      </c>
      <c r="E3048" s="10" t="s">
        <v>30</v>
      </c>
      <c r="F3048" s="10">
        <v>1200</v>
      </c>
      <c r="G3048" s="10">
        <v>1308</v>
      </c>
      <c r="H3048" s="11">
        <f>SUMIFS(AA:AA,$A:$A,EOMONTH($A3048,-1),$B:$B,$B3048)</f>
        <v>409</v>
      </c>
      <c r="I3048" s="63">
        <f>ROUND(SUMIFS(AC:AC,$A:$A,EOMONTH($A3048,-1),$B:$B,$B3048),2)</f>
        <v>501.01</v>
      </c>
      <c r="J3048" s="11">
        <f>SUMIFS(AB:AB,$A:$A,EOMONTH($A3048,-1),$B:$B,$B3048)</f>
        <v>51684.480000000003</v>
      </c>
      <c r="K3048" s="13">
        <v>0</v>
      </c>
      <c r="L3048" s="25">
        <v>0</v>
      </c>
      <c r="M3048" s="15">
        <v>370</v>
      </c>
      <c r="N3048" s="14">
        <v>46254.57</v>
      </c>
      <c r="O3048" s="16">
        <v>550</v>
      </c>
      <c r="P3048" s="16">
        <v>46261.760000000002</v>
      </c>
      <c r="Q3048" s="16">
        <v>0</v>
      </c>
      <c r="R3048" s="16">
        <f>Q3048*16.876/100</f>
        <v>0</v>
      </c>
      <c r="S3048" s="17">
        <f t="shared" si="329"/>
        <v>0</v>
      </c>
      <c r="T3048" s="16">
        <v>0</v>
      </c>
      <c r="U3048" s="18">
        <f t="shared" si="330"/>
        <v>534.97199999999998</v>
      </c>
      <c r="V3048" s="18">
        <f t="shared" si="331"/>
        <v>444</v>
      </c>
      <c r="W3048" s="18">
        <f t="shared" si="332"/>
        <v>74.54316</v>
      </c>
      <c r="X3048" s="27"/>
      <c r="Y3048" s="19">
        <f t="shared" si="333"/>
        <v>518.54315999999994</v>
      </c>
      <c r="Z3048" s="18">
        <f t="shared" si="334"/>
        <v>719.4</v>
      </c>
      <c r="AA3048" s="12">
        <v>229</v>
      </c>
      <c r="AB3048" s="12">
        <v>28790.81</v>
      </c>
      <c r="AC3048" s="28">
        <f>+I3048+Y3048-Z3048</f>
        <v>300.15315999999996</v>
      </c>
      <c r="AD3048" s="20">
        <f t="shared" si="335"/>
        <v>0</v>
      </c>
      <c r="AE3048">
        <v>0</v>
      </c>
    </row>
    <row r="3049" spans="1:31" x14ac:dyDescent="0.25">
      <c r="A3049" s="9">
        <v>45169</v>
      </c>
      <c r="B3049" s="10" t="s">
        <v>267</v>
      </c>
      <c r="C3049" s="10" t="s">
        <v>213</v>
      </c>
      <c r="D3049" s="10" t="s">
        <v>40</v>
      </c>
      <c r="E3049" s="10" t="s">
        <v>30</v>
      </c>
      <c r="F3049" s="10">
        <v>1200</v>
      </c>
      <c r="G3049" s="10">
        <v>1308</v>
      </c>
      <c r="H3049" s="11">
        <f>SUMIFS(AA:AA,$A:$A,EOMONTH($A3049,-1),$B:$B,$B3049)</f>
        <v>130</v>
      </c>
      <c r="I3049" s="63">
        <f>ROUND(SUMIFS(AC:AC,$A:$A,EOMONTH($A3049,-1),$B:$B,$B3049),2)</f>
        <v>14.89</v>
      </c>
      <c r="J3049" s="11">
        <f>SUMIFS(AB:AB,$A:$A,EOMONTH($A3049,-1),$B:$B,$B3049)</f>
        <v>16539.48</v>
      </c>
      <c r="K3049" s="13">
        <v>0</v>
      </c>
      <c r="L3049" s="25">
        <v>0</v>
      </c>
      <c r="M3049" s="15">
        <v>600</v>
      </c>
      <c r="N3049" s="14">
        <v>75315.600000000006</v>
      </c>
      <c r="O3049" s="16">
        <v>565</v>
      </c>
      <c r="P3049" s="16">
        <v>53401.760000000002</v>
      </c>
      <c r="Q3049" s="16">
        <v>0</v>
      </c>
      <c r="R3049" s="16">
        <f>Q3049*16.876/100</f>
        <v>0</v>
      </c>
      <c r="S3049" s="17">
        <f t="shared" si="329"/>
        <v>0</v>
      </c>
      <c r="T3049" s="16">
        <v>0</v>
      </c>
      <c r="U3049" s="18">
        <f t="shared" si="330"/>
        <v>170.04</v>
      </c>
      <c r="V3049" s="18">
        <f t="shared" si="331"/>
        <v>720</v>
      </c>
      <c r="W3049" s="18">
        <f t="shared" si="332"/>
        <v>120.88080000000002</v>
      </c>
      <c r="X3049" s="27"/>
      <c r="Y3049" s="19">
        <f t="shared" si="333"/>
        <v>840.88080000000002</v>
      </c>
      <c r="Z3049" s="18">
        <f t="shared" si="334"/>
        <v>739.02</v>
      </c>
      <c r="AA3049" s="12">
        <v>165</v>
      </c>
      <c r="AB3049" s="12">
        <v>20746.61</v>
      </c>
      <c r="AC3049" s="28">
        <f>+I3049+Y3049-Z3049</f>
        <v>116.75080000000003</v>
      </c>
      <c r="AD3049" s="20">
        <f t="shared" si="335"/>
        <v>0</v>
      </c>
      <c r="AE3049">
        <v>0</v>
      </c>
    </row>
    <row r="3050" spans="1:31" x14ac:dyDescent="0.25">
      <c r="A3050" s="9">
        <v>45169</v>
      </c>
      <c r="B3050" s="10" t="s">
        <v>268</v>
      </c>
      <c r="C3050" s="10" t="s">
        <v>213</v>
      </c>
      <c r="D3050" s="10" t="s">
        <v>40</v>
      </c>
      <c r="E3050" s="10" t="s">
        <v>30</v>
      </c>
      <c r="F3050" s="10">
        <v>1150</v>
      </c>
      <c r="G3050" s="10">
        <v>1253</v>
      </c>
      <c r="H3050" s="11">
        <f>SUMIFS(AA:AA,$A:$A,EOMONTH($A3050,-1),$B:$B,$B3050)</f>
        <v>122</v>
      </c>
      <c r="I3050" s="63">
        <f>ROUND(SUMIFS(AC:AC,$A:$A,EOMONTH($A3050,-1),$B:$B,$B3050),2)</f>
        <v>141.38</v>
      </c>
      <c r="J3050" s="11">
        <f>SUMIFS(AB:AB,$A:$A,EOMONTH($A3050,-1),$B:$B,$B3050)</f>
        <v>14556.62</v>
      </c>
      <c r="K3050" s="13">
        <v>0</v>
      </c>
      <c r="L3050" s="25">
        <v>0</v>
      </c>
      <c r="M3050" s="15">
        <v>0</v>
      </c>
      <c r="N3050" s="14">
        <v>0</v>
      </c>
      <c r="O3050" s="16">
        <v>0</v>
      </c>
      <c r="P3050" s="16">
        <v>0</v>
      </c>
      <c r="Q3050" s="16">
        <v>0</v>
      </c>
      <c r="R3050" s="16">
        <f>Q3050*16.876/100</f>
        <v>0</v>
      </c>
      <c r="S3050" s="17">
        <f t="shared" si="329"/>
        <v>0</v>
      </c>
      <c r="T3050" s="16">
        <v>0</v>
      </c>
      <c r="U3050" s="18">
        <f t="shared" si="330"/>
        <v>152.86600000000001</v>
      </c>
      <c r="V3050" s="18">
        <f t="shared" si="331"/>
        <v>0</v>
      </c>
      <c r="W3050" s="18">
        <f t="shared" si="332"/>
        <v>0</v>
      </c>
      <c r="X3050" s="27"/>
      <c r="Y3050" s="19">
        <f t="shared" si="333"/>
        <v>0</v>
      </c>
      <c r="Z3050" s="18">
        <f t="shared" si="334"/>
        <v>0</v>
      </c>
      <c r="AA3050" s="12">
        <v>122</v>
      </c>
      <c r="AB3050" s="12">
        <v>14556.62</v>
      </c>
      <c r="AC3050" s="28">
        <f>+I3050+Y3050-Z3050</f>
        <v>141.38</v>
      </c>
      <c r="AD3050" s="20">
        <f t="shared" si="335"/>
        <v>0</v>
      </c>
      <c r="AE3050">
        <v>0</v>
      </c>
    </row>
    <row r="3051" spans="1:31" x14ac:dyDescent="0.25">
      <c r="A3051" s="9">
        <v>45169</v>
      </c>
      <c r="B3051" s="10" t="s">
        <v>269</v>
      </c>
      <c r="C3051" s="10" t="s">
        <v>213</v>
      </c>
      <c r="D3051" s="10" t="s">
        <v>40</v>
      </c>
      <c r="E3051" s="10" t="s">
        <v>30</v>
      </c>
      <c r="F3051" s="10">
        <v>1150</v>
      </c>
      <c r="G3051" s="10">
        <v>1253</v>
      </c>
      <c r="H3051" s="11">
        <f>SUMIFS(AA:AA,$A:$A,EOMONTH($A3051,-1),$B:$B,$B3051)</f>
        <v>143</v>
      </c>
      <c r="I3051" s="63">
        <f>ROUND(SUMIFS(AC:AC,$A:$A,EOMONTH($A3051,-1),$B:$B,$B3051),2)</f>
        <v>-303.36</v>
      </c>
      <c r="J3051" s="11">
        <f>SUMIFS(AB:AB,$A:$A,EOMONTH($A3051,-1),$B:$B,$B3051)</f>
        <v>17399.93</v>
      </c>
      <c r="K3051" s="13">
        <v>0</v>
      </c>
      <c r="L3051" s="25">
        <v>0</v>
      </c>
      <c r="M3051" s="15">
        <v>358</v>
      </c>
      <c r="N3051" s="14">
        <v>44367.57</v>
      </c>
      <c r="O3051" s="16">
        <v>424</v>
      </c>
      <c r="P3051" s="16">
        <v>77896.210000000006</v>
      </c>
      <c r="Q3051" s="16">
        <v>0</v>
      </c>
      <c r="R3051" s="16">
        <f>Q3051*16.876/100</f>
        <v>0</v>
      </c>
      <c r="S3051" s="17">
        <f t="shared" si="329"/>
        <v>0</v>
      </c>
      <c r="T3051" s="16">
        <v>0</v>
      </c>
      <c r="U3051" s="18">
        <f t="shared" si="330"/>
        <v>179.179</v>
      </c>
      <c r="V3051" s="18">
        <f t="shared" si="331"/>
        <v>411.7</v>
      </c>
      <c r="W3051" s="18">
        <f t="shared" si="332"/>
        <v>69.12031300000001</v>
      </c>
      <c r="X3051" s="27"/>
      <c r="Y3051" s="19">
        <f t="shared" si="333"/>
        <v>480.820313</v>
      </c>
      <c r="Z3051" s="18">
        <f t="shared" si="334"/>
        <v>531.27200000000005</v>
      </c>
      <c r="AA3051" s="12">
        <v>77</v>
      </c>
      <c r="AB3051" s="12">
        <v>9540.36</v>
      </c>
      <c r="AC3051" s="28">
        <f>+I3051+Y3051-Z3051</f>
        <v>-353.81168700000006</v>
      </c>
      <c r="AD3051" s="20">
        <f t="shared" si="335"/>
        <v>360</v>
      </c>
      <c r="AE3051">
        <v>0</v>
      </c>
    </row>
    <row r="3052" spans="1:31" x14ac:dyDescent="0.25">
      <c r="A3052" s="9">
        <v>45169</v>
      </c>
      <c r="B3052" s="10" t="s">
        <v>270</v>
      </c>
      <c r="C3052" s="10" t="s">
        <v>213</v>
      </c>
      <c r="D3052" s="10" t="s">
        <v>40</v>
      </c>
      <c r="E3052" s="10" t="s">
        <v>30</v>
      </c>
      <c r="F3052" s="10">
        <v>1150</v>
      </c>
      <c r="G3052" s="10">
        <v>1253</v>
      </c>
      <c r="H3052" s="11">
        <f>SUMIFS(AA:AA,$A:$A,EOMONTH($A3052,-1),$B:$B,$B3052)</f>
        <v>30</v>
      </c>
      <c r="I3052" s="63">
        <f>ROUND(SUMIFS(AC:AC,$A:$A,EOMONTH($A3052,-1),$B:$B,$B3052),2)</f>
        <v>-42.13</v>
      </c>
      <c r="J3052" s="11">
        <f>SUMIFS(AB:AB,$A:$A,EOMONTH($A3052,-1),$B:$B,$B3052)</f>
        <v>3862.79</v>
      </c>
      <c r="K3052" s="13">
        <v>0</v>
      </c>
      <c r="L3052" s="25">
        <v>0</v>
      </c>
      <c r="M3052" s="15">
        <v>0</v>
      </c>
      <c r="N3052" s="14">
        <v>0</v>
      </c>
      <c r="O3052" s="16">
        <v>0</v>
      </c>
      <c r="P3052" s="16">
        <v>0</v>
      </c>
      <c r="Q3052" s="16">
        <v>0</v>
      </c>
      <c r="R3052" s="16">
        <f>Q3052*16.876/100</f>
        <v>0</v>
      </c>
      <c r="S3052" s="17">
        <f t="shared" si="329"/>
        <v>0</v>
      </c>
      <c r="T3052" s="16">
        <v>0</v>
      </c>
      <c r="U3052" s="18">
        <f t="shared" si="330"/>
        <v>37.590000000000003</v>
      </c>
      <c r="V3052" s="18">
        <f t="shared" si="331"/>
        <v>0</v>
      </c>
      <c r="W3052" s="18">
        <f t="shared" si="332"/>
        <v>0</v>
      </c>
      <c r="X3052" s="27"/>
      <c r="Y3052" s="19">
        <f t="shared" si="333"/>
        <v>0</v>
      </c>
      <c r="Z3052" s="18">
        <f t="shared" si="334"/>
        <v>0</v>
      </c>
      <c r="AA3052" s="12">
        <v>30</v>
      </c>
      <c r="AB3052" s="12">
        <v>3862.79</v>
      </c>
      <c r="AC3052" s="28">
        <f>+I3052+Y3052-Z3052</f>
        <v>-42.13</v>
      </c>
      <c r="AD3052" s="20">
        <f t="shared" si="335"/>
        <v>50</v>
      </c>
      <c r="AE3052">
        <v>50</v>
      </c>
    </row>
    <row r="3053" spans="1:31" x14ac:dyDescent="0.25">
      <c r="A3053" s="9">
        <v>45169</v>
      </c>
      <c r="B3053" s="10" t="s">
        <v>271</v>
      </c>
      <c r="C3053" s="10" t="s">
        <v>213</v>
      </c>
      <c r="D3053" s="10" t="s">
        <v>40</v>
      </c>
      <c r="E3053" s="10" t="s">
        <v>30</v>
      </c>
      <c r="F3053" s="10">
        <v>1150</v>
      </c>
      <c r="G3053" s="10">
        <v>1253</v>
      </c>
      <c r="H3053" s="11">
        <f>SUMIFS(AA:AA,$A:$A,EOMONTH($A3053,-1),$B:$B,$B3053)</f>
        <v>220</v>
      </c>
      <c r="I3053" s="63">
        <f>ROUND(SUMIFS(AC:AC,$A:$A,EOMONTH($A3053,-1),$B:$B,$B3053),2)</f>
        <v>21.46</v>
      </c>
      <c r="J3053" s="11">
        <f>SUMIFS(AB:AB,$A:$A,EOMONTH($A3053,-1),$B:$B,$B3053)</f>
        <v>28588.46</v>
      </c>
      <c r="K3053" s="13">
        <v>0</v>
      </c>
      <c r="L3053" s="25">
        <v>0</v>
      </c>
      <c r="M3053" s="15">
        <v>0</v>
      </c>
      <c r="N3053" s="14">
        <v>0</v>
      </c>
      <c r="O3053" s="16">
        <v>30</v>
      </c>
      <c r="P3053" s="16">
        <v>5332.5</v>
      </c>
      <c r="Q3053" s="16">
        <v>0</v>
      </c>
      <c r="R3053" s="16">
        <f>Q3053*16.876/100</f>
        <v>0</v>
      </c>
      <c r="S3053" s="17">
        <f t="shared" si="329"/>
        <v>0</v>
      </c>
      <c r="T3053" s="16">
        <v>0</v>
      </c>
      <c r="U3053" s="18">
        <f t="shared" si="330"/>
        <v>275.66000000000003</v>
      </c>
      <c r="V3053" s="18">
        <f t="shared" si="331"/>
        <v>0</v>
      </c>
      <c r="W3053" s="18">
        <f t="shared" si="332"/>
        <v>0</v>
      </c>
      <c r="X3053" s="27"/>
      <c r="Y3053" s="19">
        <f t="shared" si="333"/>
        <v>0</v>
      </c>
      <c r="Z3053" s="18">
        <f t="shared" si="334"/>
        <v>37.590000000000003</v>
      </c>
      <c r="AA3053" s="12">
        <v>190</v>
      </c>
      <c r="AB3053" s="12">
        <v>24690.03</v>
      </c>
      <c r="AC3053" s="28">
        <f>+I3053+Y3053-Z3053</f>
        <v>-16.130000000000003</v>
      </c>
      <c r="AD3053" s="20">
        <f t="shared" si="335"/>
        <v>20</v>
      </c>
      <c r="AE3053">
        <v>0</v>
      </c>
    </row>
    <row r="3054" spans="1:31" x14ac:dyDescent="0.25">
      <c r="A3054" s="9">
        <v>45169</v>
      </c>
      <c r="B3054" s="10" t="s">
        <v>272</v>
      </c>
      <c r="C3054" s="10" t="s">
        <v>213</v>
      </c>
      <c r="D3054" s="10" t="s">
        <v>40</v>
      </c>
      <c r="E3054" s="10" t="s">
        <v>30</v>
      </c>
      <c r="F3054" s="10">
        <v>1150</v>
      </c>
      <c r="G3054" s="10">
        <v>1253</v>
      </c>
      <c r="H3054" s="11">
        <f>SUMIFS(AA:AA,$A:$A,EOMONTH($A3054,-1),$B:$B,$B3054)</f>
        <v>169</v>
      </c>
      <c r="I3054" s="63">
        <f>ROUND(SUMIFS(AC:AC,$A:$A,EOMONTH($A3054,-1),$B:$B,$B3054),2)</f>
        <v>20.41</v>
      </c>
      <c r="J3054" s="11">
        <f>SUMIFS(AB:AB,$A:$A,EOMONTH($A3054,-1),$B:$B,$B3054)</f>
        <v>20017.16</v>
      </c>
      <c r="K3054" s="13">
        <v>0</v>
      </c>
      <c r="L3054" s="25">
        <v>0</v>
      </c>
      <c r="M3054" s="15">
        <v>152</v>
      </c>
      <c r="N3054" s="14">
        <v>18294.89</v>
      </c>
      <c r="O3054" s="16">
        <v>84</v>
      </c>
      <c r="P3054" s="16">
        <v>15861.81</v>
      </c>
      <c r="Q3054" s="16">
        <v>0</v>
      </c>
      <c r="R3054" s="16">
        <f>Q3054*16.876/100</f>
        <v>0</v>
      </c>
      <c r="S3054" s="17">
        <f t="shared" si="329"/>
        <v>0</v>
      </c>
      <c r="T3054" s="16">
        <v>0</v>
      </c>
      <c r="U3054" s="18">
        <f t="shared" si="330"/>
        <v>211.75700000000001</v>
      </c>
      <c r="V3054" s="18">
        <f t="shared" si="331"/>
        <v>174.8</v>
      </c>
      <c r="W3054" s="18">
        <f t="shared" si="332"/>
        <v>29.347172000000004</v>
      </c>
      <c r="X3054" s="27"/>
      <c r="Y3054" s="19">
        <f t="shared" si="333"/>
        <v>204.14717200000001</v>
      </c>
      <c r="Z3054" s="18">
        <f t="shared" si="334"/>
        <v>105.252</v>
      </c>
      <c r="AA3054" s="12">
        <v>237</v>
      </c>
      <c r="AB3054" s="12">
        <v>28308.639999999999</v>
      </c>
      <c r="AC3054" s="28">
        <f>+I3054+Y3054-Z3054</f>
        <v>119.30517200000001</v>
      </c>
      <c r="AD3054" s="20">
        <f t="shared" si="335"/>
        <v>0</v>
      </c>
      <c r="AE3054">
        <v>0</v>
      </c>
    </row>
    <row r="3055" spans="1:31" x14ac:dyDescent="0.25">
      <c r="A3055" s="9">
        <v>45169</v>
      </c>
      <c r="B3055" s="10" t="s">
        <v>273</v>
      </c>
      <c r="C3055" s="10" t="s">
        <v>213</v>
      </c>
      <c r="D3055" s="10" t="s">
        <v>40</v>
      </c>
      <c r="E3055" s="10" t="s">
        <v>30</v>
      </c>
      <c r="F3055" s="10">
        <v>1150</v>
      </c>
      <c r="G3055" s="10">
        <v>1253</v>
      </c>
      <c r="H3055" s="11">
        <f>SUMIFS(AA:AA,$A:$A,EOMONTH($A3055,-1),$B:$B,$B3055)</f>
        <v>167</v>
      </c>
      <c r="I3055" s="63">
        <f>ROUND(SUMIFS(AC:AC,$A:$A,EOMONTH($A3055,-1),$B:$B,$B3055),2)</f>
        <v>190.29</v>
      </c>
      <c r="J3055" s="11">
        <f>SUMIFS(AB:AB,$A:$A,EOMONTH($A3055,-1),$B:$B,$B3055)</f>
        <v>19995.259999999998</v>
      </c>
      <c r="K3055" s="13">
        <v>0</v>
      </c>
      <c r="L3055" s="25">
        <v>0</v>
      </c>
      <c r="M3055" s="15">
        <v>0</v>
      </c>
      <c r="N3055" s="14">
        <v>0</v>
      </c>
      <c r="O3055" s="16">
        <v>40</v>
      </c>
      <c r="P3055" s="16">
        <v>8017.21</v>
      </c>
      <c r="Q3055" s="16">
        <v>0</v>
      </c>
      <c r="R3055" s="16">
        <f>Q3055*16.876/100</f>
        <v>0</v>
      </c>
      <c r="S3055" s="17">
        <f t="shared" si="329"/>
        <v>0</v>
      </c>
      <c r="T3055" s="16">
        <v>0</v>
      </c>
      <c r="U3055" s="18">
        <f t="shared" si="330"/>
        <v>209.251</v>
      </c>
      <c r="V3055" s="18">
        <f t="shared" si="331"/>
        <v>0</v>
      </c>
      <c r="W3055" s="18">
        <f t="shared" si="332"/>
        <v>0</v>
      </c>
      <c r="X3055" s="27"/>
      <c r="Y3055" s="19">
        <f t="shared" si="333"/>
        <v>0</v>
      </c>
      <c r="Z3055" s="18">
        <f t="shared" si="334"/>
        <v>50.12</v>
      </c>
      <c r="AA3055" s="12">
        <v>127</v>
      </c>
      <c r="AB3055" s="12">
        <v>15205.98</v>
      </c>
      <c r="AC3055" s="28">
        <f>+I3055+Y3055-Z3055</f>
        <v>140.16999999999999</v>
      </c>
      <c r="AD3055" s="20">
        <f t="shared" si="335"/>
        <v>0</v>
      </c>
      <c r="AE3055">
        <v>0</v>
      </c>
    </row>
    <row r="3056" spans="1:31" x14ac:dyDescent="0.25">
      <c r="A3056" s="9">
        <v>45169</v>
      </c>
      <c r="B3056" s="10" t="s">
        <v>274</v>
      </c>
      <c r="C3056" s="10" t="s">
        <v>213</v>
      </c>
      <c r="D3056" s="10" t="s">
        <v>40</v>
      </c>
      <c r="E3056" s="10" t="s">
        <v>30</v>
      </c>
      <c r="F3056" s="10">
        <v>1500</v>
      </c>
      <c r="G3056" s="10">
        <v>1635</v>
      </c>
      <c r="H3056" s="11">
        <f>SUMIFS(AA:AA,$A:$A,EOMONTH($A3056,-1),$B:$B,$B3056)</f>
        <v>709</v>
      </c>
      <c r="I3056" s="63">
        <f>ROUND(SUMIFS(AC:AC,$A:$A,EOMONTH($A3056,-1),$B:$B,$B3056),2)</f>
        <v>704.66</v>
      </c>
      <c r="J3056" s="11">
        <f>SUMIFS(AB:AB,$A:$A,EOMONTH($A3056,-1),$B:$B,$B3056)</f>
        <v>111576.28</v>
      </c>
      <c r="K3056" s="13">
        <v>0</v>
      </c>
      <c r="L3056" s="25">
        <v>0</v>
      </c>
      <c r="M3056" s="15">
        <v>0</v>
      </c>
      <c r="N3056" s="14">
        <v>0</v>
      </c>
      <c r="O3056" s="16">
        <v>159</v>
      </c>
      <c r="P3056" s="16">
        <v>36925.870000000003</v>
      </c>
      <c r="Q3056" s="16">
        <v>0</v>
      </c>
      <c r="R3056" s="16">
        <f>Q3056*16.876/100</f>
        <v>0</v>
      </c>
      <c r="S3056" s="17">
        <f t="shared" si="329"/>
        <v>0</v>
      </c>
      <c r="T3056" s="16">
        <v>0</v>
      </c>
      <c r="U3056" s="18">
        <f t="shared" si="330"/>
        <v>1159.2149999999999</v>
      </c>
      <c r="V3056" s="18">
        <f t="shared" si="331"/>
        <v>0</v>
      </c>
      <c r="W3056" s="18">
        <f t="shared" si="332"/>
        <v>0</v>
      </c>
      <c r="X3056" s="27"/>
      <c r="Y3056" s="19">
        <f t="shared" si="333"/>
        <v>0</v>
      </c>
      <c r="Z3056" s="18">
        <f t="shared" si="334"/>
        <v>259.96499999999997</v>
      </c>
      <c r="AA3056" s="12">
        <v>550</v>
      </c>
      <c r="AB3056" s="12">
        <v>86554.23</v>
      </c>
      <c r="AC3056" s="28">
        <f>+I3056+Y3056-Z3056</f>
        <v>444.69499999999999</v>
      </c>
      <c r="AD3056" s="20">
        <f t="shared" si="335"/>
        <v>0</v>
      </c>
      <c r="AE3056">
        <v>60</v>
      </c>
    </row>
    <row r="3057" spans="1:31" x14ac:dyDescent="0.25">
      <c r="A3057" s="9">
        <v>45169</v>
      </c>
      <c r="B3057" s="10" t="s">
        <v>275</v>
      </c>
      <c r="C3057" s="10" t="s">
        <v>213</v>
      </c>
      <c r="D3057" s="10" t="s">
        <v>40</v>
      </c>
      <c r="E3057" s="10" t="s">
        <v>30</v>
      </c>
      <c r="F3057" s="10">
        <v>1500</v>
      </c>
      <c r="G3057" s="10">
        <v>1635</v>
      </c>
      <c r="H3057" s="11">
        <f>SUMIFS(AA:AA,$A:$A,EOMONTH($A3057,-1),$B:$B,$B3057)</f>
        <v>247</v>
      </c>
      <c r="I3057" s="63">
        <f>ROUND(SUMIFS(AC:AC,$A:$A,EOMONTH($A3057,-1),$B:$B,$B3057),2)</f>
        <v>127.32</v>
      </c>
      <c r="J3057" s="11">
        <f>SUMIFS(AB:AB,$A:$A,EOMONTH($A3057,-1),$B:$B,$B3057)</f>
        <v>39239.58</v>
      </c>
      <c r="K3057" s="13">
        <v>0</v>
      </c>
      <c r="L3057" s="25">
        <v>0</v>
      </c>
      <c r="M3057" s="15">
        <v>0</v>
      </c>
      <c r="N3057" s="14">
        <v>0</v>
      </c>
      <c r="O3057" s="16">
        <v>121</v>
      </c>
      <c r="P3057" s="16">
        <v>26874.39</v>
      </c>
      <c r="Q3057" s="16">
        <v>0</v>
      </c>
      <c r="R3057" s="16">
        <f>Q3057*16.876/100</f>
        <v>0</v>
      </c>
      <c r="S3057" s="17">
        <f t="shared" si="329"/>
        <v>0</v>
      </c>
      <c r="T3057" s="16">
        <v>0</v>
      </c>
      <c r="U3057" s="18">
        <f t="shared" si="330"/>
        <v>403.84500000000003</v>
      </c>
      <c r="V3057" s="18">
        <f t="shared" si="331"/>
        <v>0</v>
      </c>
      <c r="W3057" s="18">
        <f t="shared" si="332"/>
        <v>0</v>
      </c>
      <c r="X3057" s="27"/>
      <c r="Y3057" s="19">
        <f t="shared" si="333"/>
        <v>0</v>
      </c>
      <c r="Z3057" s="18">
        <f t="shared" si="334"/>
        <v>197.83500000000001</v>
      </c>
      <c r="AA3057" s="12">
        <v>126</v>
      </c>
      <c r="AB3057" s="12">
        <v>20016.95</v>
      </c>
      <c r="AC3057" s="28">
        <f>+I3057+Y3057-Z3057</f>
        <v>-70.515000000000015</v>
      </c>
      <c r="AD3057" s="20">
        <f t="shared" si="335"/>
        <v>80</v>
      </c>
      <c r="AE3057">
        <v>380</v>
      </c>
    </row>
    <row r="3058" spans="1:31" x14ac:dyDescent="0.25">
      <c r="A3058" s="9">
        <v>45169</v>
      </c>
      <c r="B3058" s="10" t="s">
        <v>276</v>
      </c>
      <c r="C3058" s="10" t="s">
        <v>213</v>
      </c>
      <c r="D3058" s="10" t="s">
        <v>40</v>
      </c>
      <c r="E3058" s="10" t="s">
        <v>30</v>
      </c>
      <c r="F3058" s="10">
        <v>1500</v>
      </c>
      <c r="G3058" s="10">
        <v>1635</v>
      </c>
      <c r="H3058" s="11">
        <f>SUMIFS(AA:AA,$A:$A,EOMONTH($A3058,-1),$B:$B,$B3058)</f>
        <v>533</v>
      </c>
      <c r="I3058" s="63">
        <f>ROUND(SUMIFS(AC:AC,$A:$A,EOMONTH($A3058,-1),$B:$B,$B3058),2)</f>
        <v>356.56</v>
      </c>
      <c r="J3058" s="11">
        <f>SUMIFS(AB:AB,$A:$A,EOMONTH($A3058,-1),$B:$B,$B3058)</f>
        <v>83855.58</v>
      </c>
      <c r="K3058" s="13">
        <v>0</v>
      </c>
      <c r="L3058" s="25">
        <v>0</v>
      </c>
      <c r="M3058" s="15">
        <v>0</v>
      </c>
      <c r="N3058" s="14">
        <v>0</v>
      </c>
      <c r="O3058" s="16">
        <v>118</v>
      </c>
      <c r="P3058" s="16">
        <v>26606.03</v>
      </c>
      <c r="Q3058" s="16">
        <v>0</v>
      </c>
      <c r="R3058" s="16">
        <f>Q3058*16.876/100</f>
        <v>0</v>
      </c>
      <c r="S3058" s="17">
        <f t="shared" si="329"/>
        <v>0</v>
      </c>
      <c r="T3058" s="16">
        <v>0</v>
      </c>
      <c r="U3058" s="18">
        <f t="shared" si="330"/>
        <v>871.45500000000004</v>
      </c>
      <c r="V3058" s="18">
        <f t="shared" si="331"/>
        <v>0</v>
      </c>
      <c r="W3058" s="18">
        <f t="shared" si="332"/>
        <v>0</v>
      </c>
      <c r="X3058" s="27"/>
      <c r="Y3058" s="19">
        <f t="shared" si="333"/>
        <v>0</v>
      </c>
      <c r="Z3058" s="18">
        <f t="shared" si="334"/>
        <v>192.93</v>
      </c>
      <c r="AA3058" s="12">
        <v>415</v>
      </c>
      <c r="AB3058" s="12">
        <v>65290.93</v>
      </c>
      <c r="AC3058" s="28">
        <f>+I3058+Y3058-Z3058</f>
        <v>163.63</v>
      </c>
      <c r="AD3058" s="20">
        <f t="shared" si="335"/>
        <v>0</v>
      </c>
      <c r="AE3058">
        <v>140</v>
      </c>
    </row>
    <row r="3059" spans="1:31" x14ac:dyDescent="0.25">
      <c r="A3059" s="9">
        <v>45169</v>
      </c>
      <c r="B3059" s="10" t="s">
        <v>277</v>
      </c>
      <c r="C3059" s="10" t="s">
        <v>278</v>
      </c>
      <c r="D3059" s="10" t="s">
        <v>29</v>
      </c>
      <c r="E3059" s="10" t="s">
        <v>30</v>
      </c>
      <c r="F3059" s="10"/>
      <c r="G3059" s="10">
        <v>0</v>
      </c>
      <c r="H3059" s="11">
        <f>SUMIFS(AA:AA,$A:$A,EOMONTH($A3059,-1),$B:$B,$B3059)</f>
        <v>182</v>
      </c>
      <c r="I3059" s="63">
        <f>ROUND(SUMIFS(AC:AC,$A:$A,EOMONTH($A3059,-1),$B:$B,$B3059),2)</f>
        <v>8.2200000000000006</v>
      </c>
      <c r="J3059" s="11">
        <f>SUMIFS(AB:AB,$A:$A,EOMONTH($A3059,-1),$B:$B,$B3059)</f>
        <v>7972.75</v>
      </c>
      <c r="K3059" s="13">
        <v>0</v>
      </c>
      <c r="L3059" s="25">
        <v>0</v>
      </c>
      <c r="M3059" s="15">
        <v>0</v>
      </c>
      <c r="N3059" s="14">
        <v>0</v>
      </c>
      <c r="O3059" s="16">
        <v>0</v>
      </c>
      <c r="P3059" s="16">
        <v>0</v>
      </c>
      <c r="Q3059" s="16">
        <v>0</v>
      </c>
      <c r="R3059" s="16">
        <f>Q3059*16.876/100</f>
        <v>0</v>
      </c>
      <c r="S3059" s="17">
        <f t="shared" si="329"/>
        <v>0</v>
      </c>
      <c r="T3059" s="16">
        <v>0</v>
      </c>
      <c r="U3059" s="18">
        <f t="shared" si="330"/>
        <v>0</v>
      </c>
      <c r="V3059" s="18">
        <f t="shared" si="331"/>
        <v>0</v>
      </c>
      <c r="W3059" s="18">
        <f t="shared" si="332"/>
        <v>0</v>
      </c>
      <c r="X3059" s="27"/>
      <c r="Y3059" s="19">
        <f t="shared" si="333"/>
        <v>0</v>
      </c>
      <c r="Z3059" s="18">
        <f t="shared" si="334"/>
        <v>0</v>
      </c>
      <c r="AA3059" s="12">
        <v>182</v>
      </c>
      <c r="AB3059" s="12">
        <v>7972.75</v>
      </c>
      <c r="AC3059" s="28">
        <f>+I3059+Y3059-Z3059</f>
        <v>8.2200000000000006</v>
      </c>
      <c r="AD3059" s="20">
        <f t="shared" si="335"/>
        <v>0</v>
      </c>
      <c r="AE3059">
        <v>0</v>
      </c>
    </row>
    <row r="3060" spans="1:31" x14ac:dyDescent="0.25">
      <c r="A3060" s="9">
        <v>45169</v>
      </c>
      <c r="B3060" s="10" t="s">
        <v>279</v>
      </c>
      <c r="C3060" s="10" t="s">
        <v>278</v>
      </c>
      <c r="D3060" s="10" t="s">
        <v>29</v>
      </c>
      <c r="E3060" s="10" t="s">
        <v>30</v>
      </c>
      <c r="F3060" s="10"/>
      <c r="G3060" s="10">
        <v>0</v>
      </c>
      <c r="H3060" s="11">
        <f>SUMIFS(AA:AA,$A:$A,EOMONTH($A3060,-1),$B:$B,$B3060)</f>
        <v>116</v>
      </c>
      <c r="I3060" s="63">
        <f>ROUND(SUMIFS(AC:AC,$A:$A,EOMONTH($A3060,-1),$B:$B,$B3060),2)</f>
        <v>5.24</v>
      </c>
      <c r="J3060" s="11">
        <f>SUMIFS(AB:AB,$A:$A,EOMONTH($A3060,-1),$B:$B,$B3060)</f>
        <v>5265.28</v>
      </c>
      <c r="K3060" s="13">
        <v>0</v>
      </c>
      <c r="L3060" s="25">
        <v>0</v>
      </c>
      <c r="M3060" s="15">
        <v>0</v>
      </c>
      <c r="N3060" s="14">
        <v>0</v>
      </c>
      <c r="O3060" s="16">
        <v>0</v>
      </c>
      <c r="P3060" s="16">
        <v>0</v>
      </c>
      <c r="Q3060" s="16">
        <v>0</v>
      </c>
      <c r="R3060" s="16">
        <f>Q3060*16.876/100</f>
        <v>0</v>
      </c>
      <c r="S3060" s="17">
        <f t="shared" si="329"/>
        <v>0</v>
      </c>
      <c r="T3060" s="16">
        <v>0</v>
      </c>
      <c r="U3060" s="18">
        <f t="shared" si="330"/>
        <v>0</v>
      </c>
      <c r="V3060" s="18">
        <f t="shared" si="331"/>
        <v>0</v>
      </c>
      <c r="W3060" s="18">
        <f t="shared" si="332"/>
        <v>0</v>
      </c>
      <c r="X3060" s="27"/>
      <c r="Y3060" s="19">
        <f t="shared" si="333"/>
        <v>0</v>
      </c>
      <c r="Z3060" s="18">
        <f t="shared" si="334"/>
        <v>0</v>
      </c>
      <c r="AA3060" s="12">
        <v>116</v>
      </c>
      <c r="AB3060" s="12">
        <v>5265.28</v>
      </c>
      <c r="AC3060" s="28">
        <f>+I3060+Y3060-Z3060</f>
        <v>5.24</v>
      </c>
      <c r="AD3060" s="20">
        <f t="shared" si="335"/>
        <v>0</v>
      </c>
      <c r="AE3060">
        <v>0</v>
      </c>
    </row>
    <row r="3061" spans="1:31" x14ac:dyDescent="0.25">
      <c r="A3061" s="9">
        <v>45169</v>
      </c>
      <c r="B3061" s="10" t="s">
        <v>280</v>
      </c>
      <c r="C3061" s="10" t="s">
        <v>278</v>
      </c>
      <c r="D3061" s="10" t="s">
        <v>29</v>
      </c>
      <c r="E3061" s="10" t="s">
        <v>30</v>
      </c>
      <c r="F3061" s="10"/>
      <c r="G3061" s="10">
        <v>0</v>
      </c>
      <c r="H3061" s="11">
        <f>SUMIFS(AA:AA,$A:$A,EOMONTH($A3061,-1),$B:$B,$B3061)</f>
        <v>52</v>
      </c>
      <c r="I3061" s="63">
        <f>ROUND(SUMIFS(AC:AC,$A:$A,EOMONTH($A3061,-1),$B:$B,$B3061),2)</f>
        <v>2.35</v>
      </c>
      <c r="J3061" s="11">
        <f>SUMIFS(AB:AB,$A:$A,EOMONTH($A3061,-1),$B:$B,$B3061)</f>
        <v>2633.19</v>
      </c>
      <c r="K3061" s="13">
        <v>0</v>
      </c>
      <c r="L3061" s="25">
        <v>0</v>
      </c>
      <c r="M3061" s="15">
        <v>0</v>
      </c>
      <c r="N3061" s="14">
        <v>0</v>
      </c>
      <c r="O3061" s="16">
        <v>0</v>
      </c>
      <c r="P3061" s="16">
        <v>0</v>
      </c>
      <c r="Q3061" s="16">
        <v>0</v>
      </c>
      <c r="R3061" s="16">
        <f>Q3061*16.876/100</f>
        <v>0</v>
      </c>
      <c r="S3061" s="17">
        <f t="shared" si="329"/>
        <v>0</v>
      </c>
      <c r="T3061" s="16">
        <v>0</v>
      </c>
      <c r="U3061" s="18">
        <f t="shared" si="330"/>
        <v>0</v>
      </c>
      <c r="V3061" s="18">
        <f t="shared" si="331"/>
        <v>0</v>
      </c>
      <c r="W3061" s="18">
        <f t="shared" si="332"/>
        <v>0</v>
      </c>
      <c r="X3061" s="27"/>
      <c r="Y3061" s="19">
        <f t="shared" si="333"/>
        <v>0</v>
      </c>
      <c r="Z3061" s="18">
        <f t="shared" si="334"/>
        <v>0</v>
      </c>
      <c r="AA3061" s="12">
        <v>52</v>
      </c>
      <c r="AB3061" s="12">
        <v>2633.19</v>
      </c>
      <c r="AC3061" s="28">
        <f>+I3061+Y3061-Z3061</f>
        <v>2.35</v>
      </c>
      <c r="AD3061" s="20">
        <f t="shared" si="335"/>
        <v>0</v>
      </c>
      <c r="AE3061">
        <v>0</v>
      </c>
    </row>
    <row r="3062" spans="1:31" x14ac:dyDescent="0.25">
      <c r="A3062" s="9">
        <v>45169</v>
      </c>
      <c r="B3062" s="10" t="s">
        <v>281</v>
      </c>
      <c r="C3062" s="10" t="s">
        <v>282</v>
      </c>
      <c r="D3062" s="10" t="s">
        <v>29</v>
      </c>
      <c r="E3062" s="10" t="s">
        <v>30</v>
      </c>
      <c r="F3062" s="10"/>
      <c r="G3062" s="10">
        <v>0</v>
      </c>
      <c r="H3062" s="11">
        <f>SUMIFS(AA:AA,$A:$A,EOMONTH($A3062,-1),$B:$B,$B3062)</f>
        <v>537</v>
      </c>
      <c r="I3062" s="63">
        <f>ROUND(SUMIFS(AC:AC,$A:$A,EOMONTH($A3062,-1),$B:$B,$B3062),2)</f>
        <v>24.25</v>
      </c>
      <c r="J3062" s="11">
        <f>SUMIFS(AB:AB,$A:$A,EOMONTH($A3062,-1),$B:$B,$B3062)</f>
        <v>246140.19</v>
      </c>
      <c r="K3062" s="13">
        <v>0</v>
      </c>
      <c r="L3062" s="25">
        <v>0</v>
      </c>
      <c r="M3062" s="15">
        <v>0</v>
      </c>
      <c r="N3062" s="14">
        <v>0</v>
      </c>
      <c r="O3062" s="16">
        <v>0</v>
      </c>
      <c r="P3062" s="16">
        <v>0</v>
      </c>
      <c r="Q3062" s="16">
        <v>0</v>
      </c>
      <c r="R3062" s="16">
        <f>Q3062*16.876/100</f>
        <v>0</v>
      </c>
      <c r="S3062" s="17">
        <f t="shared" si="329"/>
        <v>0</v>
      </c>
      <c r="T3062" s="16">
        <v>0</v>
      </c>
      <c r="U3062" s="18">
        <f t="shared" si="330"/>
        <v>0</v>
      </c>
      <c r="V3062" s="18">
        <f t="shared" si="331"/>
        <v>0</v>
      </c>
      <c r="W3062" s="18">
        <f t="shared" si="332"/>
        <v>0</v>
      </c>
      <c r="X3062" s="27"/>
      <c r="Y3062" s="19">
        <f t="shared" si="333"/>
        <v>0</v>
      </c>
      <c r="Z3062" s="18">
        <f t="shared" si="334"/>
        <v>0</v>
      </c>
      <c r="AA3062" s="12">
        <v>537</v>
      </c>
      <c r="AB3062" s="12">
        <v>246140.19</v>
      </c>
      <c r="AC3062" s="28">
        <f>+I3062+Y3062-Z3062</f>
        <v>24.25</v>
      </c>
      <c r="AD3062" s="20">
        <f t="shared" si="335"/>
        <v>0</v>
      </c>
      <c r="AE3062">
        <v>0</v>
      </c>
    </row>
    <row r="3063" spans="1:31" x14ac:dyDescent="0.25">
      <c r="A3063" s="9">
        <v>45169</v>
      </c>
      <c r="B3063" s="10" t="s">
        <v>283</v>
      </c>
      <c r="C3063" s="10" t="s">
        <v>282</v>
      </c>
      <c r="D3063" s="10" t="s">
        <v>29</v>
      </c>
      <c r="E3063" s="10" t="s">
        <v>30</v>
      </c>
      <c r="F3063" s="10"/>
      <c r="G3063" s="10">
        <v>0</v>
      </c>
      <c r="H3063" s="11">
        <f>SUMIFS(AA:AA,$A:$A,EOMONTH($A3063,-1),$B:$B,$B3063)</f>
        <v>947</v>
      </c>
      <c r="I3063" s="63">
        <f>ROUND(SUMIFS(AC:AC,$A:$A,EOMONTH($A3063,-1),$B:$B,$B3063),2)</f>
        <v>42.76</v>
      </c>
      <c r="J3063" s="11">
        <f>SUMIFS(AB:AB,$A:$A,EOMONTH($A3063,-1),$B:$B,$B3063)</f>
        <v>271379.26</v>
      </c>
      <c r="K3063" s="13">
        <v>0</v>
      </c>
      <c r="L3063" s="25">
        <v>0</v>
      </c>
      <c r="M3063" s="15">
        <v>0</v>
      </c>
      <c r="N3063" s="14">
        <v>0</v>
      </c>
      <c r="O3063" s="16">
        <v>0</v>
      </c>
      <c r="P3063" s="16">
        <v>0</v>
      </c>
      <c r="Q3063" s="16">
        <v>0</v>
      </c>
      <c r="R3063" s="16">
        <f>Q3063*16.876/100</f>
        <v>0</v>
      </c>
      <c r="S3063" s="17">
        <f t="shared" si="329"/>
        <v>0</v>
      </c>
      <c r="T3063" s="16">
        <v>0</v>
      </c>
      <c r="U3063" s="18">
        <f t="shared" si="330"/>
        <v>0</v>
      </c>
      <c r="V3063" s="18">
        <f t="shared" si="331"/>
        <v>0</v>
      </c>
      <c r="W3063" s="18">
        <f t="shared" si="332"/>
        <v>0</v>
      </c>
      <c r="X3063" s="27"/>
      <c r="Y3063" s="19">
        <f t="shared" si="333"/>
        <v>0</v>
      </c>
      <c r="Z3063" s="18">
        <f t="shared" si="334"/>
        <v>0</v>
      </c>
      <c r="AA3063" s="12">
        <v>947</v>
      </c>
      <c r="AB3063" s="12">
        <v>271379.26</v>
      </c>
      <c r="AC3063" s="28">
        <f>+I3063+Y3063-Z3063</f>
        <v>42.76</v>
      </c>
      <c r="AD3063" s="20">
        <f t="shared" si="335"/>
        <v>0</v>
      </c>
      <c r="AE3063">
        <v>0</v>
      </c>
    </row>
    <row r="3064" spans="1:31" x14ac:dyDescent="0.25">
      <c r="A3064" s="9">
        <v>45169</v>
      </c>
      <c r="B3064" s="10" t="s">
        <v>284</v>
      </c>
      <c r="C3064" s="10" t="s">
        <v>282</v>
      </c>
      <c r="D3064" s="10" t="s">
        <v>29</v>
      </c>
      <c r="E3064" s="10" t="s">
        <v>30</v>
      </c>
      <c r="F3064" s="10"/>
      <c r="G3064" s="10">
        <v>0</v>
      </c>
      <c r="H3064" s="11">
        <f>SUMIFS(AA:AA,$A:$A,EOMONTH($A3064,-1),$B:$B,$B3064)</f>
        <v>447</v>
      </c>
      <c r="I3064" s="63">
        <f>ROUND(SUMIFS(AC:AC,$A:$A,EOMONTH($A3064,-1),$B:$B,$B3064),2)</f>
        <v>20.18</v>
      </c>
      <c r="J3064" s="11">
        <f>SUMIFS(AB:AB,$A:$A,EOMONTH($A3064,-1),$B:$B,$B3064)</f>
        <v>244817.96</v>
      </c>
      <c r="K3064" s="13">
        <v>0</v>
      </c>
      <c r="L3064" s="25">
        <v>0</v>
      </c>
      <c r="M3064" s="15">
        <v>0</v>
      </c>
      <c r="N3064" s="14">
        <v>0</v>
      </c>
      <c r="O3064" s="16">
        <v>0</v>
      </c>
      <c r="P3064" s="16">
        <v>0</v>
      </c>
      <c r="Q3064" s="16">
        <v>0</v>
      </c>
      <c r="R3064" s="16">
        <f>Q3064*16.876/100</f>
        <v>0</v>
      </c>
      <c r="S3064" s="17">
        <f t="shared" si="329"/>
        <v>0</v>
      </c>
      <c r="T3064" s="16">
        <v>0</v>
      </c>
      <c r="U3064" s="18">
        <f t="shared" si="330"/>
        <v>0</v>
      </c>
      <c r="V3064" s="18">
        <f t="shared" si="331"/>
        <v>0</v>
      </c>
      <c r="W3064" s="18">
        <f t="shared" si="332"/>
        <v>0</v>
      </c>
      <c r="X3064" s="27"/>
      <c r="Y3064" s="19">
        <f t="shared" si="333"/>
        <v>0</v>
      </c>
      <c r="Z3064" s="18">
        <f t="shared" si="334"/>
        <v>0</v>
      </c>
      <c r="AA3064" s="12">
        <v>447</v>
      </c>
      <c r="AB3064" s="12">
        <v>244817.96</v>
      </c>
      <c r="AC3064" s="28">
        <f>+I3064+Y3064-Z3064</f>
        <v>20.18</v>
      </c>
      <c r="AD3064" s="20">
        <f t="shared" si="335"/>
        <v>0</v>
      </c>
      <c r="AE3064">
        <v>0</v>
      </c>
    </row>
    <row r="3065" spans="1:31" x14ac:dyDescent="0.25">
      <c r="A3065" s="9">
        <v>45169</v>
      </c>
      <c r="B3065" s="10" t="s">
        <v>285</v>
      </c>
      <c r="C3065" s="10" t="s">
        <v>282</v>
      </c>
      <c r="D3065" s="10" t="s">
        <v>29</v>
      </c>
      <c r="E3065" s="10" t="s">
        <v>30</v>
      </c>
      <c r="F3065" s="10"/>
      <c r="G3065" s="10">
        <v>0</v>
      </c>
      <c r="H3065" s="11">
        <f>SUMIFS(AA:AA,$A:$A,EOMONTH($A3065,-1),$B:$B,$B3065)</f>
        <v>26</v>
      </c>
      <c r="I3065" s="63">
        <f>ROUND(SUMIFS(AC:AC,$A:$A,EOMONTH($A3065,-1),$B:$B,$B3065),2)</f>
        <v>1.17</v>
      </c>
      <c r="J3065" s="11">
        <f>SUMIFS(AB:AB,$A:$A,EOMONTH($A3065,-1),$B:$B,$B3065)</f>
        <v>0</v>
      </c>
      <c r="K3065" s="13">
        <v>0</v>
      </c>
      <c r="L3065" s="25">
        <v>0</v>
      </c>
      <c r="M3065" s="15">
        <v>0</v>
      </c>
      <c r="N3065" s="14">
        <v>0</v>
      </c>
      <c r="O3065" s="16">
        <v>0</v>
      </c>
      <c r="P3065" s="16">
        <v>0</v>
      </c>
      <c r="Q3065" s="16">
        <v>0</v>
      </c>
      <c r="R3065" s="16">
        <f>Q3065*16.876/100</f>
        <v>0</v>
      </c>
      <c r="S3065" s="17">
        <f t="shared" si="329"/>
        <v>0</v>
      </c>
      <c r="T3065" s="16">
        <v>0</v>
      </c>
      <c r="U3065" s="18">
        <f t="shared" si="330"/>
        <v>0</v>
      </c>
      <c r="V3065" s="18">
        <f t="shared" si="331"/>
        <v>0</v>
      </c>
      <c r="W3065" s="18">
        <f t="shared" si="332"/>
        <v>0</v>
      </c>
      <c r="X3065" s="27"/>
      <c r="Y3065" s="19">
        <f t="shared" si="333"/>
        <v>0</v>
      </c>
      <c r="Z3065" s="18">
        <f t="shared" si="334"/>
        <v>0</v>
      </c>
      <c r="AA3065" s="12">
        <v>26</v>
      </c>
      <c r="AB3065" s="12">
        <v>0</v>
      </c>
      <c r="AC3065" s="28">
        <f>+I3065+Y3065-Z3065</f>
        <v>1.17</v>
      </c>
      <c r="AD3065" s="20">
        <f t="shared" si="335"/>
        <v>0</v>
      </c>
      <c r="AE3065">
        <v>0</v>
      </c>
    </row>
    <row r="3066" spans="1:31" x14ac:dyDescent="0.25">
      <c r="A3066" s="9">
        <v>45169</v>
      </c>
      <c r="B3066" s="10" t="s">
        <v>286</v>
      </c>
      <c r="C3066" s="10" t="s">
        <v>287</v>
      </c>
      <c r="D3066" s="10" t="s">
        <v>40</v>
      </c>
      <c r="E3066" s="10" t="s">
        <v>30</v>
      </c>
      <c r="F3066" s="10">
        <v>475</v>
      </c>
      <c r="G3066" s="10">
        <v>518</v>
      </c>
      <c r="H3066" s="11">
        <f>SUMIFS(AA:AA,$A:$A,EOMONTH($A3066,-1),$B:$B,$B3066)</f>
        <v>107</v>
      </c>
      <c r="I3066" s="63">
        <f>ROUND(SUMIFS(AC:AC,$A:$A,EOMONTH($A3066,-1),$B:$B,$B3066),2)</f>
        <v>33.17</v>
      </c>
      <c r="J3066" s="11">
        <f>SUMIFS(AB:AB,$A:$A,EOMONTH($A3066,-1),$B:$B,$B3066)</f>
        <v>7414.03</v>
      </c>
      <c r="K3066" s="13">
        <v>0</v>
      </c>
      <c r="L3066" s="25">
        <v>0</v>
      </c>
      <c r="M3066" s="15">
        <v>155</v>
      </c>
      <c r="N3066" s="14">
        <v>10267.43</v>
      </c>
      <c r="O3066" s="16">
        <v>62</v>
      </c>
      <c r="P3066" s="16">
        <v>6770.44</v>
      </c>
      <c r="Q3066" s="16">
        <v>0</v>
      </c>
      <c r="R3066" s="16">
        <f>Q3066*16.876/100</f>
        <v>0</v>
      </c>
      <c r="S3066" s="17">
        <f t="shared" si="329"/>
        <v>0</v>
      </c>
      <c r="T3066" s="16">
        <v>0</v>
      </c>
      <c r="U3066" s="18">
        <f t="shared" si="330"/>
        <v>55.426000000000002</v>
      </c>
      <c r="V3066" s="18">
        <f t="shared" si="331"/>
        <v>73.625</v>
      </c>
      <c r="W3066" s="18">
        <f t="shared" si="332"/>
        <v>12.360901250000001</v>
      </c>
      <c r="X3066" s="27"/>
      <c r="Y3066" s="19">
        <f t="shared" si="333"/>
        <v>85.985901249999998</v>
      </c>
      <c r="Z3066" s="18">
        <f t="shared" si="334"/>
        <v>32.116</v>
      </c>
      <c r="AA3066" s="12">
        <v>200</v>
      </c>
      <c r="AB3066" s="12">
        <v>13479.98</v>
      </c>
      <c r="AC3066" s="28">
        <f>+I3066+Y3066-Z3066</f>
        <v>87.03990125</v>
      </c>
      <c r="AD3066" s="20">
        <f t="shared" si="335"/>
        <v>0</v>
      </c>
      <c r="AE3066">
        <v>0</v>
      </c>
    </row>
    <row r="3067" spans="1:31" x14ac:dyDescent="0.25">
      <c r="A3067" s="9">
        <v>45169</v>
      </c>
      <c r="B3067" s="10" t="s">
        <v>288</v>
      </c>
      <c r="C3067" s="10" t="s">
        <v>287</v>
      </c>
      <c r="D3067" s="10" t="s">
        <v>40</v>
      </c>
      <c r="E3067" s="10" t="s">
        <v>30</v>
      </c>
      <c r="F3067" s="10">
        <v>475</v>
      </c>
      <c r="G3067" s="10">
        <v>518</v>
      </c>
      <c r="H3067" s="11">
        <f>SUMIFS(AA:AA,$A:$A,EOMONTH($A3067,-1),$B:$B,$B3067)</f>
        <v>146</v>
      </c>
      <c r="I3067" s="63">
        <f>ROUND(SUMIFS(AC:AC,$A:$A,EOMONTH($A3067,-1),$B:$B,$B3067),2)</f>
        <v>27.51</v>
      </c>
      <c r="J3067" s="11">
        <f>SUMIFS(AB:AB,$A:$A,EOMONTH($A3067,-1),$B:$B,$B3067)</f>
        <v>10003.4</v>
      </c>
      <c r="K3067" s="13">
        <v>0</v>
      </c>
      <c r="L3067" s="25">
        <v>0</v>
      </c>
      <c r="M3067" s="15">
        <v>150</v>
      </c>
      <c r="N3067" s="14">
        <v>9968.56</v>
      </c>
      <c r="O3067" s="16">
        <v>166</v>
      </c>
      <c r="P3067" s="16">
        <v>17554.5</v>
      </c>
      <c r="Q3067" s="16">
        <v>0</v>
      </c>
      <c r="R3067" s="16">
        <f>Q3067*16.876/100</f>
        <v>0</v>
      </c>
      <c r="S3067" s="17">
        <f t="shared" si="329"/>
        <v>0</v>
      </c>
      <c r="T3067" s="16">
        <v>0</v>
      </c>
      <c r="U3067" s="18">
        <f t="shared" si="330"/>
        <v>75.628</v>
      </c>
      <c r="V3067" s="18">
        <f t="shared" si="331"/>
        <v>71.25</v>
      </c>
      <c r="W3067" s="18">
        <f t="shared" si="332"/>
        <v>11.962162500000002</v>
      </c>
      <c r="X3067" s="27"/>
      <c r="Y3067" s="19">
        <f t="shared" si="333"/>
        <v>83.212162500000005</v>
      </c>
      <c r="Z3067" s="18">
        <f t="shared" si="334"/>
        <v>85.988</v>
      </c>
      <c r="AA3067" s="12">
        <v>130</v>
      </c>
      <c r="AB3067" s="12">
        <v>8746.5</v>
      </c>
      <c r="AC3067" s="28">
        <f>+I3067+Y3067-Z3067</f>
        <v>24.734162500000011</v>
      </c>
      <c r="AD3067" s="20">
        <f t="shared" si="335"/>
        <v>0</v>
      </c>
      <c r="AE3067">
        <v>0</v>
      </c>
    </row>
    <row r="3068" spans="1:31" x14ac:dyDescent="0.25">
      <c r="A3068" s="9">
        <v>45169</v>
      </c>
      <c r="B3068" s="10" t="s">
        <v>289</v>
      </c>
      <c r="C3068" s="10" t="s">
        <v>287</v>
      </c>
      <c r="D3068" s="10" t="s">
        <v>40</v>
      </c>
      <c r="E3068" s="10" t="s">
        <v>30</v>
      </c>
      <c r="F3068" s="10">
        <v>475</v>
      </c>
      <c r="G3068" s="10">
        <v>518</v>
      </c>
      <c r="H3068" s="11">
        <f>SUMIFS(AA:AA,$A:$A,EOMONTH($A3068,-1),$B:$B,$B3068)</f>
        <v>150</v>
      </c>
      <c r="I3068" s="63">
        <f>ROUND(SUMIFS(AC:AC,$A:$A,EOMONTH($A3068,-1),$B:$B,$B3068),2)</f>
        <v>20.82</v>
      </c>
      <c r="J3068" s="11">
        <f>SUMIFS(AB:AB,$A:$A,EOMONTH($A3068,-1),$B:$B,$B3068)</f>
        <v>11626.12</v>
      </c>
      <c r="K3068" s="13">
        <v>0</v>
      </c>
      <c r="L3068" s="25">
        <v>0</v>
      </c>
      <c r="M3068" s="15">
        <v>0</v>
      </c>
      <c r="N3068" s="14">
        <v>0</v>
      </c>
      <c r="O3068" s="16">
        <v>62</v>
      </c>
      <c r="P3068" s="16">
        <v>6770.44</v>
      </c>
      <c r="Q3068" s="16">
        <v>0</v>
      </c>
      <c r="R3068" s="16">
        <f>Q3068*16.876/100</f>
        <v>0</v>
      </c>
      <c r="S3068" s="17">
        <f t="shared" si="329"/>
        <v>0</v>
      </c>
      <c r="T3068" s="16">
        <v>0</v>
      </c>
      <c r="U3068" s="18">
        <f t="shared" si="330"/>
        <v>77.7</v>
      </c>
      <c r="V3068" s="18">
        <f t="shared" si="331"/>
        <v>0</v>
      </c>
      <c r="W3068" s="18">
        <f t="shared" si="332"/>
        <v>0</v>
      </c>
      <c r="X3068" s="27"/>
      <c r="Y3068" s="19">
        <f t="shared" si="333"/>
        <v>0</v>
      </c>
      <c r="Z3068" s="18">
        <f t="shared" si="334"/>
        <v>32.116</v>
      </c>
      <c r="AA3068" s="12">
        <v>88</v>
      </c>
      <c r="AB3068" s="12">
        <v>6820.66</v>
      </c>
      <c r="AC3068" s="28">
        <f>+I3068+Y3068-Z3068</f>
        <v>-11.295999999999999</v>
      </c>
      <c r="AD3068" s="20">
        <f t="shared" si="335"/>
        <v>20</v>
      </c>
      <c r="AE3068">
        <v>20</v>
      </c>
    </row>
    <row r="3069" spans="1:31" x14ac:dyDescent="0.25">
      <c r="A3069" s="9">
        <v>45169</v>
      </c>
      <c r="B3069" s="10" t="s">
        <v>290</v>
      </c>
      <c r="C3069" s="10" t="s">
        <v>287</v>
      </c>
      <c r="D3069" s="10" t="s">
        <v>40</v>
      </c>
      <c r="E3069" s="10" t="s">
        <v>30</v>
      </c>
      <c r="F3069" s="10">
        <v>475</v>
      </c>
      <c r="G3069" s="10">
        <v>518</v>
      </c>
      <c r="H3069" s="11">
        <f>SUMIFS(AA:AA,$A:$A,EOMONTH($A3069,-1),$B:$B,$B3069)</f>
        <v>129</v>
      </c>
      <c r="I3069" s="63">
        <f>ROUND(SUMIFS(AC:AC,$A:$A,EOMONTH($A3069,-1),$B:$B,$B3069),2)</f>
        <v>-14.48</v>
      </c>
      <c r="J3069" s="11">
        <f>SUMIFS(AB:AB,$A:$A,EOMONTH($A3069,-1),$B:$B,$B3069)</f>
        <v>8782.6</v>
      </c>
      <c r="K3069" s="13">
        <v>1</v>
      </c>
      <c r="L3069" s="25">
        <v>116.11</v>
      </c>
      <c r="M3069" s="15">
        <v>219</v>
      </c>
      <c r="N3069" s="14">
        <v>14542.32</v>
      </c>
      <c r="O3069" s="16">
        <v>132</v>
      </c>
      <c r="P3069" s="16">
        <v>14358.44</v>
      </c>
      <c r="Q3069" s="16">
        <v>0</v>
      </c>
      <c r="R3069" s="16">
        <f>Q3069*16.876/100</f>
        <v>0</v>
      </c>
      <c r="S3069" s="17">
        <f t="shared" si="329"/>
        <v>0</v>
      </c>
      <c r="T3069" s="16">
        <v>0</v>
      </c>
      <c r="U3069" s="18">
        <f t="shared" si="330"/>
        <v>66.822000000000003</v>
      </c>
      <c r="V3069" s="18">
        <f t="shared" si="331"/>
        <v>104.02500000000001</v>
      </c>
      <c r="W3069" s="18">
        <f t="shared" si="332"/>
        <v>17.464757250000002</v>
      </c>
      <c r="X3069" s="27"/>
      <c r="Y3069" s="19">
        <f t="shared" si="333"/>
        <v>121.48975725000001</v>
      </c>
      <c r="Z3069" s="18">
        <f t="shared" si="334"/>
        <v>68.376000000000005</v>
      </c>
      <c r="AA3069" s="12">
        <v>217</v>
      </c>
      <c r="AB3069" s="12">
        <v>14518.29</v>
      </c>
      <c r="AC3069" s="28">
        <f>+I3069+Y3069-Z3069</f>
        <v>38.633757250000002</v>
      </c>
      <c r="AD3069" s="20">
        <f t="shared" si="335"/>
        <v>0</v>
      </c>
      <c r="AE3069">
        <v>0</v>
      </c>
    </row>
    <row r="3070" spans="1:31" x14ac:dyDescent="0.25">
      <c r="A3070" s="9">
        <v>45169</v>
      </c>
      <c r="B3070" s="10" t="s">
        <v>291</v>
      </c>
      <c r="C3070" s="10" t="s">
        <v>287</v>
      </c>
      <c r="D3070" s="10" t="s">
        <v>40</v>
      </c>
      <c r="E3070" s="10" t="s">
        <v>30</v>
      </c>
      <c r="F3070" s="10">
        <v>475</v>
      </c>
      <c r="G3070" s="10">
        <v>518</v>
      </c>
      <c r="H3070" s="11">
        <f>SUMIFS(AA:AA,$A:$A,EOMONTH($A3070,-1),$B:$B,$B3070)</f>
        <v>112</v>
      </c>
      <c r="I3070" s="63">
        <f>ROUND(SUMIFS(AC:AC,$A:$A,EOMONTH($A3070,-1),$B:$B,$B3070),2)</f>
        <v>84.47</v>
      </c>
      <c r="J3070" s="11">
        <f>SUMIFS(AB:AB,$A:$A,EOMONTH($A3070,-1),$B:$B,$B3070)</f>
        <v>7621.84</v>
      </c>
      <c r="K3070" s="13">
        <v>0</v>
      </c>
      <c r="L3070" s="25">
        <v>0</v>
      </c>
      <c r="M3070" s="15">
        <v>402</v>
      </c>
      <c r="N3070" s="14">
        <v>26878.57</v>
      </c>
      <c r="O3070" s="16">
        <v>166</v>
      </c>
      <c r="P3070" s="16">
        <v>17817.939999999999</v>
      </c>
      <c r="Q3070" s="16">
        <v>0</v>
      </c>
      <c r="R3070" s="16">
        <f>Q3070*16.876/100</f>
        <v>0</v>
      </c>
      <c r="S3070" s="17">
        <f t="shared" si="329"/>
        <v>0</v>
      </c>
      <c r="T3070" s="16">
        <v>0</v>
      </c>
      <c r="U3070" s="18">
        <f t="shared" si="330"/>
        <v>58.015999999999998</v>
      </c>
      <c r="V3070" s="18">
        <f t="shared" si="331"/>
        <v>190.95</v>
      </c>
      <c r="W3070" s="18">
        <f t="shared" si="332"/>
        <v>32.058595500000003</v>
      </c>
      <c r="X3070" s="27"/>
      <c r="Y3070" s="19">
        <f t="shared" si="333"/>
        <v>223.00859549999998</v>
      </c>
      <c r="Z3070" s="18">
        <f t="shared" si="334"/>
        <v>85.988</v>
      </c>
      <c r="AA3070" s="12">
        <v>348</v>
      </c>
      <c r="AB3070" s="12">
        <v>23281.95</v>
      </c>
      <c r="AC3070" s="28">
        <f>+I3070+Y3070-Z3070</f>
        <v>221.49059549999998</v>
      </c>
      <c r="AD3070" s="20">
        <f t="shared" si="335"/>
        <v>0</v>
      </c>
      <c r="AE3070">
        <v>0</v>
      </c>
    </row>
    <row r="3071" spans="1:31" x14ac:dyDescent="0.25">
      <c r="A3071" s="9">
        <v>45169</v>
      </c>
      <c r="B3071" s="10" t="s">
        <v>292</v>
      </c>
      <c r="C3071" s="10" t="s">
        <v>287</v>
      </c>
      <c r="D3071" s="10" t="s">
        <v>40</v>
      </c>
      <c r="E3071" s="10" t="s">
        <v>30</v>
      </c>
      <c r="F3071" s="10">
        <v>475</v>
      </c>
      <c r="G3071" s="10">
        <v>518</v>
      </c>
      <c r="H3071" s="11">
        <f>SUMIFS(AA:AA,$A:$A,EOMONTH($A3071,-1),$B:$B,$B3071)</f>
        <v>250</v>
      </c>
      <c r="I3071" s="63">
        <f>ROUND(SUMIFS(AC:AC,$A:$A,EOMONTH($A3071,-1),$B:$B,$B3071),2)</f>
        <v>106.29</v>
      </c>
      <c r="J3071" s="11">
        <f>SUMIFS(AB:AB,$A:$A,EOMONTH($A3071,-1),$B:$B,$B3071)</f>
        <v>17089.419999999998</v>
      </c>
      <c r="K3071" s="13">
        <v>0</v>
      </c>
      <c r="L3071" s="25">
        <v>0</v>
      </c>
      <c r="M3071" s="15">
        <v>314</v>
      </c>
      <c r="N3071" s="14">
        <v>20901.009999999998</v>
      </c>
      <c r="O3071" s="16">
        <v>278</v>
      </c>
      <c r="P3071" s="16">
        <v>29747.360000000001</v>
      </c>
      <c r="Q3071" s="16">
        <v>0</v>
      </c>
      <c r="R3071" s="16">
        <f>Q3071*16.876/100</f>
        <v>0</v>
      </c>
      <c r="S3071" s="17">
        <f t="shared" si="329"/>
        <v>0</v>
      </c>
      <c r="T3071" s="16">
        <v>0</v>
      </c>
      <c r="U3071" s="18">
        <f t="shared" si="330"/>
        <v>129.5</v>
      </c>
      <c r="V3071" s="18">
        <f t="shared" si="331"/>
        <v>149.15</v>
      </c>
      <c r="W3071" s="18">
        <f t="shared" si="332"/>
        <v>25.040793500000003</v>
      </c>
      <c r="X3071" s="27"/>
      <c r="Y3071" s="19">
        <f t="shared" si="333"/>
        <v>174.19079350000001</v>
      </c>
      <c r="Z3071" s="18">
        <f t="shared" si="334"/>
        <v>144.00399999999999</v>
      </c>
      <c r="AA3071" s="12">
        <v>286</v>
      </c>
      <c r="AB3071" s="12">
        <v>19211.849999999999</v>
      </c>
      <c r="AC3071" s="28">
        <f>+I3071+Y3071-Z3071</f>
        <v>136.47679350000001</v>
      </c>
      <c r="AD3071" s="20">
        <f t="shared" si="335"/>
        <v>0</v>
      </c>
      <c r="AE3071">
        <v>0</v>
      </c>
    </row>
    <row r="3072" spans="1:31" x14ac:dyDescent="0.25">
      <c r="A3072" s="9">
        <v>45169</v>
      </c>
      <c r="B3072" s="10" t="s">
        <v>293</v>
      </c>
      <c r="C3072" s="10" t="s">
        <v>287</v>
      </c>
      <c r="D3072" s="10" t="s">
        <v>40</v>
      </c>
      <c r="E3072" s="10" t="s">
        <v>30</v>
      </c>
      <c r="F3072" s="10">
        <v>580</v>
      </c>
      <c r="G3072" s="10">
        <v>632</v>
      </c>
      <c r="H3072" s="11">
        <f>SUMIFS(AA:AA,$A:$A,EOMONTH($A3072,-1),$B:$B,$B3072)</f>
        <v>89</v>
      </c>
      <c r="I3072" s="63">
        <f>ROUND(SUMIFS(AC:AC,$A:$A,EOMONTH($A3072,-1),$B:$B,$B3072),2)</f>
        <v>8.24</v>
      </c>
      <c r="J3072" s="11">
        <f>SUMIFS(AB:AB,$A:$A,EOMONTH($A3072,-1),$B:$B,$B3072)</f>
        <v>15174.5</v>
      </c>
      <c r="K3072" s="13">
        <v>0</v>
      </c>
      <c r="L3072" s="25">
        <v>0</v>
      </c>
      <c r="M3072" s="15">
        <v>0</v>
      </c>
      <c r="N3072" s="14">
        <v>0</v>
      </c>
      <c r="O3072" s="16">
        <v>10</v>
      </c>
      <c r="P3072" s="16">
        <v>1278.8</v>
      </c>
      <c r="Q3072" s="16">
        <v>0</v>
      </c>
      <c r="R3072" s="16">
        <f>Q3072*16.876/100</f>
        <v>0</v>
      </c>
      <c r="S3072" s="17">
        <f t="shared" si="329"/>
        <v>0</v>
      </c>
      <c r="T3072" s="16">
        <v>0</v>
      </c>
      <c r="U3072" s="18">
        <f t="shared" si="330"/>
        <v>56.247999999999998</v>
      </c>
      <c r="V3072" s="18">
        <f t="shared" si="331"/>
        <v>0</v>
      </c>
      <c r="W3072" s="18">
        <f t="shared" si="332"/>
        <v>0</v>
      </c>
      <c r="X3072" s="27"/>
      <c r="Y3072" s="19">
        <f t="shared" si="333"/>
        <v>0</v>
      </c>
      <c r="Z3072" s="18">
        <f t="shared" si="334"/>
        <v>6.32</v>
      </c>
      <c r="AA3072" s="12">
        <v>79</v>
      </c>
      <c r="AB3072" s="12">
        <v>13469.5</v>
      </c>
      <c r="AC3072" s="28">
        <f>+I3072+Y3072-Z3072</f>
        <v>1.92</v>
      </c>
      <c r="AD3072" s="20">
        <f t="shared" si="335"/>
        <v>0</v>
      </c>
      <c r="AE3072">
        <v>50</v>
      </c>
    </row>
    <row r="3073" spans="1:31" x14ac:dyDescent="0.25">
      <c r="A3073" s="9">
        <v>45169</v>
      </c>
      <c r="B3073" s="10" t="s">
        <v>294</v>
      </c>
      <c r="C3073" s="10" t="s">
        <v>287</v>
      </c>
      <c r="D3073" s="10" t="s">
        <v>40</v>
      </c>
      <c r="E3073" s="10" t="s">
        <v>30</v>
      </c>
      <c r="F3073" s="10">
        <v>580</v>
      </c>
      <c r="G3073" s="10">
        <v>632</v>
      </c>
      <c r="H3073" s="11">
        <f>SUMIFS(AA:AA,$A:$A,EOMONTH($A3073,-1),$B:$B,$B3073)</f>
        <v>348</v>
      </c>
      <c r="I3073" s="63">
        <f>ROUND(SUMIFS(AC:AC,$A:$A,EOMONTH($A3073,-1),$B:$B,$B3073),2)</f>
        <v>64.22</v>
      </c>
      <c r="J3073" s="11">
        <f>SUMIFS(AB:AB,$A:$A,EOMONTH($A3073,-1),$B:$B,$B3073)</f>
        <v>31514.47</v>
      </c>
      <c r="K3073" s="13">
        <v>0</v>
      </c>
      <c r="L3073" s="25">
        <v>0</v>
      </c>
      <c r="M3073" s="15">
        <v>0</v>
      </c>
      <c r="N3073" s="14">
        <v>0</v>
      </c>
      <c r="O3073" s="16">
        <v>22</v>
      </c>
      <c r="P3073" s="16">
        <v>2813.36</v>
      </c>
      <c r="Q3073" s="16">
        <v>0</v>
      </c>
      <c r="R3073" s="16">
        <f>Q3073*16.876/100</f>
        <v>0</v>
      </c>
      <c r="S3073" s="17">
        <f t="shared" si="329"/>
        <v>0</v>
      </c>
      <c r="T3073" s="16">
        <v>0</v>
      </c>
      <c r="U3073" s="18">
        <f t="shared" si="330"/>
        <v>219.93600000000001</v>
      </c>
      <c r="V3073" s="18">
        <f t="shared" si="331"/>
        <v>0</v>
      </c>
      <c r="W3073" s="18">
        <f t="shared" si="332"/>
        <v>0</v>
      </c>
      <c r="X3073" s="27"/>
      <c r="Y3073" s="19">
        <f t="shared" si="333"/>
        <v>0</v>
      </c>
      <c r="Z3073" s="18">
        <f t="shared" si="334"/>
        <v>13.904</v>
      </c>
      <c r="AA3073" s="12">
        <v>326</v>
      </c>
      <c r="AB3073" s="12">
        <v>29522.17</v>
      </c>
      <c r="AC3073" s="28">
        <f>+I3073+Y3073-Z3073</f>
        <v>50.316000000000003</v>
      </c>
      <c r="AD3073" s="20">
        <f t="shared" si="335"/>
        <v>0</v>
      </c>
      <c r="AE3073">
        <v>0</v>
      </c>
    </row>
    <row r="3074" spans="1:31" x14ac:dyDescent="0.25">
      <c r="A3074" s="9">
        <v>45169</v>
      </c>
      <c r="B3074" s="10" t="s">
        <v>295</v>
      </c>
      <c r="C3074" s="10" t="s">
        <v>287</v>
      </c>
      <c r="D3074" s="10" t="s">
        <v>40</v>
      </c>
      <c r="E3074" s="10" t="s">
        <v>30</v>
      </c>
      <c r="F3074" s="10">
        <v>580</v>
      </c>
      <c r="G3074" s="10">
        <v>632</v>
      </c>
      <c r="H3074" s="11">
        <f>SUMIFS(AA:AA,$A:$A,EOMONTH($A3074,-1),$B:$B,$B3074)</f>
        <v>394</v>
      </c>
      <c r="I3074" s="63">
        <f>ROUND(SUMIFS(AC:AC,$A:$A,EOMONTH($A3074,-1),$B:$B,$B3074),2)</f>
        <v>62.16</v>
      </c>
      <c r="J3074" s="11">
        <f>SUMIFS(AB:AB,$A:$A,EOMONTH($A3074,-1),$B:$B,$B3074)</f>
        <v>27774.04</v>
      </c>
      <c r="K3074" s="13">
        <v>0</v>
      </c>
      <c r="L3074" s="25">
        <v>0</v>
      </c>
      <c r="M3074" s="15">
        <v>0</v>
      </c>
      <c r="N3074" s="14">
        <v>0</v>
      </c>
      <c r="O3074" s="16">
        <v>82</v>
      </c>
      <c r="P3074" s="16">
        <v>10072.56</v>
      </c>
      <c r="Q3074" s="16">
        <v>0</v>
      </c>
      <c r="R3074" s="16">
        <f>Q3074*16.876/100</f>
        <v>0</v>
      </c>
      <c r="S3074" s="17">
        <f t="shared" si="329"/>
        <v>0</v>
      </c>
      <c r="T3074" s="16">
        <v>0</v>
      </c>
      <c r="U3074" s="18">
        <f t="shared" si="330"/>
        <v>249.00800000000001</v>
      </c>
      <c r="V3074" s="18">
        <f t="shared" si="331"/>
        <v>0</v>
      </c>
      <c r="W3074" s="18">
        <f t="shared" si="332"/>
        <v>0</v>
      </c>
      <c r="X3074" s="27"/>
      <c r="Y3074" s="19">
        <f t="shared" si="333"/>
        <v>0</v>
      </c>
      <c r="Z3074" s="18">
        <f t="shared" si="334"/>
        <v>51.823999999999998</v>
      </c>
      <c r="AA3074" s="12">
        <v>312</v>
      </c>
      <c r="AB3074" s="12">
        <v>21993.66</v>
      </c>
      <c r="AC3074" s="28">
        <f>+I3074+Y3074-Z3074</f>
        <v>10.335999999999999</v>
      </c>
      <c r="AD3074" s="20">
        <f t="shared" si="335"/>
        <v>0</v>
      </c>
      <c r="AE3074">
        <v>90</v>
      </c>
    </row>
    <row r="3075" spans="1:31" x14ac:dyDescent="0.25">
      <c r="A3075" s="9">
        <v>45169</v>
      </c>
      <c r="B3075" s="10" t="s">
        <v>296</v>
      </c>
      <c r="C3075" s="10" t="s">
        <v>287</v>
      </c>
      <c r="D3075" s="10" t="s">
        <v>40</v>
      </c>
      <c r="E3075" s="10" t="s">
        <v>30</v>
      </c>
      <c r="F3075" s="10">
        <v>580</v>
      </c>
      <c r="G3075" s="10">
        <v>632</v>
      </c>
      <c r="H3075" s="11">
        <f>SUMIFS(AA:AA,$A:$A,EOMONTH($A3075,-1),$B:$B,$B3075)</f>
        <v>264</v>
      </c>
      <c r="I3075" s="63">
        <f>ROUND(SUMIFS(AC:AC,$A:$A,EOMONTH($A3075,-1),$B:$B,$B3075),2)</f>
        <v>-27.99</v>
      </c>
      <c r="J3075" s="11">
        <f>SUMIFS(AB:AB,$A:$A,EOMONTH($A3075,-1),$B:$B,$B3075)</f>
        <v>45012</v>
      </c>
      <c r="K3075" s="13">
        <v>0</v>
      </c>
      <c r="L3075" s="25">
        <v>0</v>
      </c>
      <c r="M3075" s="15">
        <v>0</v>
      </c>
      <c r="N3075" s="14">
        <v>0</v>
      </c>
      <c r="O3075" s="16">
        <v>50</v>
      </c>
      <c r="P3075" s="16">
        <v>6240.4</v>
      </c>
      <c r="Q3075" s="16">
        <v>0</v>
      </c>
      <c r="R3075" s="16">
        <f>Q3075*16.876/100</f>
        <v>0</v>
      </c>
      <c r="S3075" s="17">
        <f t="shared" si="329"/>
        <v>0</v>
      </c>
      <c r="T3075" s="16">
        <v>0</v>
      </c>
      <c r="U3075" s="18">
        <f t="shared" si="330"/>
        <v>166.84800000000001</v>
      </c>
      <c r="V3075" s="18">
        <f t="shared" si="331"/>
        <v>0</v>
      </c>
      <c r="W3075" s="18">
        <f t="shared" si="332"/>
        <v>0</v>
      </c>
      <c r="X3075" s="27"/>
      <c r="Y3075" s="19">
        <f t="shared" si="333"/>
        <v>0</v>
      </c>
      <c r="Z3075" s="18">
        <f t="shared" si="334"/>
        <v>31.6</v>
      </c>
      <c r="AA3075" s="12">
        <v>214</v>
      </c>
      <c r="AB3075" s="12">
        <v>36487</v>
      </c>
      <c r="AC3075" s="28">
        <f>+I3075+Y3075-Z3075</f>
        <v>-59.59</v>
      </c>
      <c r="AD3075" s="20">
        <f t="shared" si="335"/>
        <v>60</v>
      </c>
      <c r="AE3075">
        <v>60</v>
      </c>
    </row>
    <row r="3076" spans="1:31" x14ac:dyDescent="0.25">
      <c r="A3076" s="9">
        <v>45169</v>
      </c>
      <c r="B3076" s="10" t="s">
        <v>297</v>
      </c>
      <c r="C3076" s="10" t="s">
        <v>287</v>
      </c>
      <c r="D3076" s="10" t="s">
        <v>40</v>
      </c>
      <c r="E3076" s="10" t="s">
        <v>30</v>
      </c>
      <c r="F3076" s="10">
        <v>580</v>
      </c>
      <c r="G3076" s="10">
        <v>632</v>
      </c>
      <c r="H3076" s="11">
        <f>SUMIFS(AA:AA,$A:$A,EOMONTH($A3076,-1),$B:$B,$B3076)</f>
        <v>125</v>
      </c>
      <c r="I3076" s="63">
        <f>ROUND(SUMIFS(AC:AC,$A:$A,EOMONTH($A3076,-1),$B:$B,$B3076),2)</f>
        <v>-59.48</v>
      </c>
      <c r="J3076" s="11">
        <f>SUMIFS(AB:AB,$A:$A,EOMONTH($A3076,-1),$B:$B,$B3076)</f>
        <v>21312.5</v>
      </c>
      <c r="K3076" s="13">
        <v>0</v>
      </c>
      <c r="L3076" s="25">
        <v>0</v>
      </c>
      <c r="M3076" s="15">
        <v>0</v>
      </c>
      <c r="N3076" s="14">
        <v>0</v>
      </c>
      <c r="O3076" s="16">
        <v>40</v>
      </c>
      <c r="P3076" s="16">
        <v>4770</v>
      </c>
      <c r="Q3076" s="16">
        <v>0</v>
      </c>
      <c r="R3076" s="16">
        <f>Q3076*16.876/100</f>
        <v>0</v>
      </c>
      <c r="S3076" s="17">
        <f t="shared" si="329"/>
        <v>0</v>
      </c>
      <c r="T3076" s="16">
        <v>0</v>
      </c>
      <c r="U3076" s="18">
        <f t="shared" si="330"/>
        <v>79</v>
      </c>
      <c r="V3076" s="18">
        <f t="shared" si="331"/>
        <v>0</v>
      </c>
      <c r="W3076" s="18">
        <f t="shared" si="332"/>
        <v>0</v>
      </c>
      <c r="X3076" s="27"/>
      <c r="Y3076" s="19">
        <f t="shared" si="333"/>
        <v>0</v>
      </c>
      <c r="Z3076" s="18">
        <f t="shared" si="334"/>
        <v>25.28</v>
      </c>
      <c r="AA3076" s="12">
        <v>85</v>
      </c>
      <c r="AB3076" s="12">
        <v>14492.5</v>
      </c>
      <c r="AC3076" s="28">
        <f>+I3076+Y3076-Z3076</f>
        <v>-84.759999999999991</v>
      </c>
      <c r="AD3076" s="20">
        <f t="shared" si="335"/>
        <v>90</v>
      </c>
      <c r="AE3076">
        <v>100</v>
      </c>
    </row>
    <row r="3077" spans="1:31" x14ac:dyDescent="0.25">
      <c r="A3077" s="59">
        <v>45169</v>
      </c>
      <c r="B3077" s="60" t="s">
        <v>298</v>
      </c>
      <c r="C3077" s="60" t="s">
        <v>287</v>
      </c>
      <c r="D3077" s="60" t="s">
        <v>40</v>
      </c>
      <c r="E3077" s="60" t="s">
        <v>30</v>
      </c>
      <c r="F3077" s="10"/>
      <c r="G3077" s="10"/>
      <c r="H3077" s="11"/>
      <c r="I3077" s="63">
        <f>ROUND(SUMIFS(AC:AC,$A:$A,EOMONTH($A3077,-1),$B:$B,$B3077),2)</f>
        <v>-10.01</v>
      </c>
      <c r="J3077" s="11"/>
      <c r="K3077" s="13"/>
      <c r="L3077" s="25"/>
      <c r="M3077" s="15"/>
      <c r="N3077" s="14"/>
      <c r="O3077" s="16"/>
      <c r="P3077" s="16"/>
      <c r="Q3077" s="16"/>
      <c r="R3077" s="16"/>
      <c r="S3077" s="17">
        <f t="shared" ref="S3077:S3140" si="336">Q3077+R3077</f>
        <v>0</v>
      </c>
      <c r="T3077" s="16"/>
      <c r="U3077" s="18">
        <f t="shared" ref="U3077:U3140" si="337">H3077*G3077/1000</f>
        <v>0</v>
      </c>
      <c r="V3077" s="18">
        <f t="shared" ref="V3077:V3140" si="338">M3077*F3077/1000</f>
        <v>0</v>
      </c>
      <c r="W3077" s="18">
        <f t="shared" ref="W3077:W3140" si="339">V3077*16.789/100</f>
        <v>0</v>
      </c>
      <c r="X3077" s="27"/>
      <c r="Y3077" s="19">
        <f t="shared" ref="Y3077:Y3140" si="340">V3077+W3077+X3077</f>
        <v>0</v>
      </c>
      <c r="Z3077" s="18">
        <f t="shared" ref="Z3077:Z3140" si="341">O3077*G3077/1000</f>
        <v>0</v>
      </c>
      <c r="AA3077" s="12"/>
      <c r="AB3077" s="12"/>
      <c r="AC3077" s="28">
        <f>+I3077+Y3077-Z3077</f>
        <v>-10.01</v>
      </c>
      <c r="AD3077" s="20">
        <f t="shared" ref="AD3077:AD3140" si="342">IF(AC3077&lt;0,ROUNDUP(AC3077,-1)*-1,0)</f>
        <v>20</v>
      </c>
      <c r="AE3077">
        <v>70</v>
      </c>
    </row>
    <row r="3078" spans="1:31" x14ac:dyDescent="0.25">
      <c r="A3078" s="9">
        <v>45169</v>
      </c>
      <c r="B3078" s="10" t="s">
        <v>299</v>
      </c>
      <c r="C3078" s="10" t="s">
        <v>287</v>
      </c>
      <c r="D3078" s="10" t="s">
        <v>29</v>
      </c>
      <c r="E3078" s="10" t="s">
        <v>30</v>
      </c>
      <c r="F3078" s="10"/>
      <c r="G3078" s="10">
        <v>0</v>
      </c>
      <c r="H3078" s="11">
        <f>SUMIFS(AA:AA,$A:$A,EOMONTH($A3078,-1),$B:$B,$B3078)</f>
        <v>5</v>
      </c>
      <c r="I3078" s="63">
        <f>ROUND(SUMIFS(AC:AC,$A:$A,EOMONTH($A3078,-1),$B:$B,$B3078),2)</f>
        <v>0.23</v>
      </c>
      <c r="J3078" s="11">
        <f>SUMIFS(AB:AB,$A:$A,EOMONTH($A3078,-1),$B:$B,$B3078)</f>
        <v>986.7</v>
      </c>
      <c r="K3078" s="13">
        <v>0</v>
      </c>
      <c r="L3078" s="25">
        <v>0</v>
      </c>
      <c r="M3078" s="15">
        <v>0</v>
      </c>
      <c r="N3078" s="14">
        <v>0</v>
      </c>
      <c r="O3078" s="16">
        <v>0</v>
      </c>
      <c r="P3078" s="16">
        <v>0</v>
      </c>
      <c r="Q3078" s="16">
        <v>0</v>
      </c>
      <c r="R3078" s="16">
        <f>Q3078*16.876/100</f>
        <v>0</v>
      </c>
      <c r="S3078" s="17">
        <f t="shared" si="336"/>
        <v>0</v>
      </c>
      <c r="T3078" s="16">
        <v>0</v>
      </c>
      <c r="U3078" s="18">
        <f t="shared" si="337"/>
        <v>0</v>
      </c>
      <c r="V3078" s="18">
        <f t="shared" si="338"/>
        <v>0</v>
      </c>
      <c r="W3078" s="18">
        <f t="shared" si="339"/>
        <v>0</v>
      </c>
      <c r="X3078" s="27"/>
      <c r="Y3078" s="19">
        <f t="shared" si="340"/>
        <v>0</v>
      </c>
      <c r="Z3078" s="18">
        <f t="shared" si="341"/>
        <v>0</v>
      </c>
      <c r="AA3078" s="12">
        <v>5</v>
      </c>
      <c r="AB3078" s="12">
        <v>986.7</v>
      </c>
      <c r="AC3078" s="28">
        <f>+I3078+Y3078-Z3078</f>
        <v>0.23</v>
      </c>
      <c r="AD3078" s="20">
        <f t="shared" si="342"/>
        <v>0</v>
      </c>
      <c r="AE3078">
        <v>0</v>
      </c>
    </row>
    <row r="3079" spans="1:31" x14ac:dyDescent="0.25">
      <c r="A3079" s="9">
        <v>45169</v>
      </c>
      <c r="B3079" s="10" t="s">
        <v>300</v>
      </c>
      <c r="C3079" s="10" t="s">
        <v>287</v>
      </c>
      <c r="D3079" s="10" t="s">
        <v>40</v>
      </c>
      <c r="E3079" s="10" t="s">
        <v>30</v>
      </c>
      <c r="F3079" s="10">
        <v>920</v>
      </c>
      <c r="G3079" s="10">
        <v>1003</v>
      </c>
      <c r="H3079" s="11">
        <f>SUMIFS(AA:AA,$A:$A,EOMONTH($A3079,-1),$B:$B,$B3079)</f>
        <v>98</v>
      </c>
      <c r="I3079" s="63">
        <f>ROUND(SUMIFS(AC:AC,$A:$A,EOMONTH($A3079,-1),$B:$B,$B3079),2)</f>
        <v>25.5</v>
      </c>
      <c r="J3079" s="11">
        <f>SUMIFS(AB:AB,$A:$A,EOMONTH($A3079,-1),$B:$B,$B3079)</f>
        <v>24794</v>
      </c>
      <c r="K3079" s="13">
        <v>0</v>
      </c>
      <c r="L3079" s="25">
        <v>0</v>
      </c>
      <c r="M3079" s="15">
        <v>0</v>
      </c>
      <c r="N3079" s="14">
        <v>0</v>
      </c>
      <c r="O3079" s="16">
        <v>0</v>
      </c>
      <c r="P3079" s="16">
        <v>0</v>
      </c>
      <c r="Q3079" s="16">
        <v>0</v>
      </c>
      <c r="R3079" s="16">
        <f>Q3079*16.876/100</f>
        <v>0</v>
      </c>
      <c r="S3079" s="17">
        <f t="shared" si="336"/>
        <v>0</v>
      </c>
      <c r="T3079" s="16">
        <v>0</v>
      </c>
      <c r="U3079" s="18">
        <f t="shared" si="337"/>
        <v>98.293999999999997</v>
      </c>
      <c r="V3079" s="18">
        <f t="shared" si="338"/>
        <v>0</v>
      </c>
      <c r="W3079" s="18">
        <f t="shared" si="339"/>
        <v>0</v>
      </c>
      <c r="X3079" s="27"/>
      <c r="Y3079" s="19">
        <f t="shared" si="340"/>
        <v>0</v>
      </c>
      <c r="Z3079" s="18">
        <f t="shared" si="341"/>
        <v>0</v>
      </c>
      <c r="AA3079" s="12">
        <v>98</v>
      </c>
      <c r="AB3079" s="12">
        <v>24794</v>
      </c>
      <c r="AC3079" s="28">
        <f>+I3079+Y3079-Z3079</f>
        <v>25.5</v>
      </c>
      <c r="AD3079" s="20">
        <f t="shared" si="342"/>
        <v>0</v>
      </c>
      <c r="AE3079">
        <v>0</v>
      </c>
    </row>
    <row r="3080" spans="1:31" x14ac:dyDescent="0.25">
      <c r="A3080" s="9">
        <v>45169</v>
      </c>
      <c r="B3080" s="10" t="s">
        <v>301</v>
      </c>
      <c r="C3080" s="10" t="s">
        <v>287</v>
      </c>
      <c r="D3080" s="10" t="s">
        <v>40</v>
      </c>
      <c r="E3080" s="10" t="s">
        <v>30</v>
      </c>
      <c r="F3080" s="10">
        <v>920</v>
      </c>
      <c r="G3080" s="10">
        <v>1003</v>
      </c>
      <c r="H3080" s="11">
        <f>SUMIFS(AA:AA,$A:$A,EOMONTH($A3080,-1),$B:$B,$B3080)</f>
        <v>149</v>
      </c>
      <c r="I3080" s="63">
        <f>ROUND(SUMIFS(AC:AC,$A:$A,EOMONTH($A3080,-1),$B:$B,$B3080),2)</f>
        <v>89.01</v>
      </c>
      <c r="J3080" s="11">
        <f>SUMIFS(AB:AB,$A:$A,EOMONTH($A3080,-1),$B:$B,$B3080)</f>
        <v>16715.240000000002</v>
      </c>
      <c r="K3080" s="13">
        <v>0</v>
      </c>
      <c r="L3080" s="25">
        <v>0</v>
      </c>
      <c r="M3080" s="15">
        <v>0</v>
      </c>
      <c r="N3080" s="14">
        <v>0</v>
      </c>
      <c r="O3080" s="16">
        <v>46</v>
      </c>
      <c r="P3080" s="16">
        <v>8627.2999999999993</v>
      </c>
      <c r="Q3080" s="16">
        <v>0</v>
      </c>
      <c r="R3080" s="16">
        <f>Q3080*16.876/100</f>
        <v>0</v>
      </c>
      <c r="S3080" s="17">
        <f t="shared" si="336"/>
        <v>0</v>
      </c>
      <c r="T3080" s="16">
        <v>0</v>
      </c>
      <c r="U3080" s="18">
        <f t="shared" si="337"/>
        <v>149.447</v>
      </c>
      <c r="V3080" s="18">
        <f t="shared" si="338"/>
        <v>0</v>
      </c>
      <c r="W3080" s="18">
        <f t="shared" si="339"/>
        <v>0</v>
      </c>
      <c r="X3080" s="27"/>
      <c r="Y3080" s="19">
        <f t="shared" si="340"/>
        <v>0</v>
      </c>
      <c r="Z3080" s="18">
        <f t="shared" si="341"/>
        <v>46.137999999999998</v>
      </c>
      <c r="AA3080" s="12">
        <v>103</v>
      </c>
      <c r="AB3080" s="12">
        <v>11554.83</v>
      </c>
      <c r="AC3080" s="28">
        <f>+I3080+Y3080-Z3080</f>
        <v>42.872000000000007</v>
      </c>
      <c r="AD3080" s="20">
        <f t="shared" si="342"/>
        <v>0</v>
      </c>
      <c r="AE3080">
        <v>0</v>
      </c>
    </row>
    <row r="3081" spans="1:31" x14ac:dyDescent="0.25">
      <c r="A3081" s="9">
        <v>45169</v>
      </c>
      <c r="B3081" s="10" t="s">
        <v>302</v>
      </c>
      <c r="C3081" s="10" t="s">
        <v>287</v>
      </c>
      <c r="D3081" s="10" t="s">
        <v>40</v>
      </c>
      <c r="E3081" s="10" t="s">
        <v>30</v>
      </c>
      <c r="F3081" s="10">
        <v>920</v>
      </c>
      <c r="G3081" s="10">
        <v>1003</v>
      </c>
      <c r="H3081" s="11">
        <f>SUMIFS(AA:AA,$A:$A,EOMONTH($A3081,-1),$B:$B,$B3081)</f>
        <v>156</v>
      </c>
      <c r="I3081" s="63">
        <f>ROUND(SUMIFS(AC:AC,$A:$A,EOMONTH($A3081,-1),$B:$B,$B3081),2)</f>
        <v>48.69</v>
      </c>
      <c r="J3081" s="11">
        <f>SUMIFS(AB:AB,$A:$A,EOMONTH($A3081,-1),$B:$B,$B3081)</f>
        <v>17137.099999999999</v>
      </c>
      <c r="K3081" s="13">
        <v>0</v>
      </c>
      <c r="L3081" s="25">
        <v>0</v>
      </c>
      <c r="M3081" s="15">
        <v>0</v>
      </c>
      <c r="N3081" s="14">
        <v>0</v>
      </c>
      <c r="O3081" s="16">
        <v>36</v>
      </c>
      <c r="P3081" s="16">
        <v>6729.8</v>
      </c>
      <c r="Q3081" s="16">
        <v>0</v>
      </c>
      <c r="R3081" s="16">
        <f>Q3081*16.876/100</f>
        <v>0</v>
      </c>
      <c r="S3081" s="17">
        <f t="shared" si="336"/>
        <v>0</v>
      </c>
      <c r="T3081" s="16">
        <v>0</v>
      </c>
      <c r="U3081" s="18">
        <f t="shared" si="337"/>
        <v>156.46799999999999</v>
      </c>
      <c r="V3081" s="18">
        <f t="shared" si="338"/>
        <v>0</v>
      </c>
      <c r="W3081" s="18">
        <f t="shared" si="339"/>
        <v>0</v>
      </c>
      <c r="X3081" s="27"/>
      <c r="Y3081" s="19">
        <f t="shared" si="340"/>
        <v>0</v>
      </c>
      <c r="Z3081" s="18">
        <f t="shared" si="341"/>
        <v>36.107999999999997</v>
      </c>
      <c r="AA3081" s="12">
        <v>120</v>
      </c>
      <c r="AB3081" s="12">
        <v>13182.38</v>
      </c>
      <c r="AC3081" s="28">
        <f>+I3081+Y3081-Z3081</f>
        <v>12.582000000000001</v>
      </c>
      <c r="AD3081" s="20">
        <f t="shared" si="342"/>
        <v>0</v>
      </c>
      <c r="AE3081">
        <v>0</v>
      </c>
    </row>
    <row r="3082" spans="1:31" x14ac:dyDescent="0.25">
      <c r="A3082" s="9">
        <v>45169</v>
      </c>
      <c r="B3082" s="10" t="s">
        <v>303</v>
      </c>
      <c r="C3082" s="10" t="s">
        <v>287</v>
      </c>
      <c r="D3082" s="10" t="s">
        <v>40</v>
      </c>
      <c r="E3082" s="10" t="s">
        <v>30</v>
      </c>
      <c r="F3082" s="10">
        <v>920</v>
      </c>
      <c r="G3082" s="10">
        <v>1003</v>
      </c>
      <c r="H3082" s="11">
        <f>SUMIFS(AA:AA,$A:$A,EOMONTH($A3082,-1),$B:$B,$B3082)</f>
        <v>88</v>
      </c>
      <c r="I3082" s="63">
        <f>ROUND(SUMIFS(AC:AC,$A:$A,EOMONTH($A3082,-1),$B:$B,$B3082),2)</f>
        <v>34.51</v>
      </c>
      <c r="J3082" s="11">
        <f>SUMIFS(AB:AB,$A:$A,EOMONTH($A3082,-1),$B:$B,$B3082)</f>
        <v>9568.2999999999993</v>
      </c>
      <c r="K3082" s="13">
        <v>0</v>
      </c>
      <c r="L3082" s="25">
        <v>0</v>
      </c>
      <c r="M3082" s="15">
        <v>64</v>
      </c>
      <c r="N3082" s="14">
        <v>6791.03</v>
      </c>
      <c r="O3082" s="16">
        <v>118</v>
      </c>
      <c r="P3082" s="16">
        <v>16045.5</v>
      </c>
      <c r="Q3082" s="16">
        <v>0</v>
      </c>
      <c r="R3082" s="16">
        <f>Q3082*16.876/100</f>
        <v>0</v>
      </c>
      <c r="S3082" s="17">
        <f t="shared" si="336"/>
        <v>0</v>
      </c>
      <c r="T3082" s="16">
        <v>0</v>
      </c>
      <c r="U3082" s="18">
        <f t="shared" si="337"/>
        <v>88.263999999999996</v>
      </c>
      <c r="V3082" s="18">
        <f t="shared" si="338"/>
        <v>58.88</v>
      </c>
      <c r="W3082" s="18">
        <f t="shared" si="339"/>
        <v>9.8853632000000022</v>
      </c>
      <c r="X3082" s="27"/>
      <c r="Y3082" s="19">
        <f t="shared" si="340"/>
        <v>68.76536320000001</v>
      </c>
      <c r="Z3082" s="18">
        <f t="shared" si="341"/>
        <v>118.354</v>
      </c>
      <c r="AA3082" s="12">
        <v>34</v>
      </c>
      <c r="AB3082" s="12">
        <v>3659.32</v>
      </c>
      <c r="AC3082" s="28">
        <f>+I3082+Y3082-Z3082</f>
        <v>-15.078636799999984</v>
      </c>
      <c r="AD3082" s="20">
        <f t="shared" si="342"/>
        <v>20</v>
      </c>
      <c r="AE3082">
        <v>20</v>
      </c>
    </row>
    <row r="3083" spans="1:31" x14ac:dyDescent="0.25">
      <c r="A3083" s="9">
        <v>45169</v>
      </c>
      <c r="B3083" s="10" t="s">
        <v>304</v>
      </c>
      <c r="C3083" s="10" t="s">
        <v>287</v>
      </c>
      <c r="D3083" s="10" t="s">
        <v>40</v>
      </c>
      <c r="E3083" s="10" t="s">
        <v>30</v>
      </c>
      <c r="F3083" s="10">
        <v>920</v>
      </c>
      <c r="G3083" s="10">
        <v>1003</v>
      </c>
      <c r="H3083" s="11">
        <f>SUMIFS(AA:AA,$A:$A,EOMONTH($A3083,-1),$B:$B,$B3083)</f>
        <v>122</v>
      </c>
      <c r="I3083" s="63">
        <f>ROUND(SUMIFS(AC:AC,$A:$A,EOMONTH($A3083,-1),$B:$B,$B3083),2)</f>
        <v>-163.30000000000001</v>
      </c>
      <c r="J3083" s="11">
        <f>SUMIFS(AB:AB,$A:$A,EOMONTH($A3083,-1),$B:$B,$B3083)</f>
        <v>13195.23</v>
      </c>
      <c r="K3083" s="13">
        <v>0</v>
      </c>
      <c r="L3083" s="25">
        <v>0</v>
      </c>
      <c r="M3083" s="15">
        <v>302</v>
      </c>
      <c r="N3083" s="14">
        <v>32105.13</v>
      </c>
      <c r="O3083" s="16">
        <v>304</v>
      </c>
      <c r="P3083" s="16">
        <v>44690.400000000001</v>
      </c>
      <c r="Q3083" s="16">
        <v>0</v>
      </c>
      <c r="R3083" s="16">
        <f>Q3083*16.876/100</f>
        <v>0</v>
      </c>
      <c r="S3083" s="17">
        <f t="shared" si="336"/>
        <v>0</v>
      </c>
      <c r="T3083" s="16">
        <v>0</v>
      </c>
      <c r="U3083" s="18">
        <f t="shared" si="337"/>
        <v>122.366</v>
      </c>
      <c r="V3083" s="18">
        <f t="shared" si="338"/>
        <v>277.83999999999997</v>
      </c>
      <c r="W3083" s="18">
        <f t="shared" si="339"/>
        <v>46.646557599999994</v>
      </c>
      <c r="X3083" s="27"/>
      <c r="Y3083" s="19">
        <f t="shared" si="340"/>
        <v>324.48655759999997</v>
      </c>
      <c r="Z3083" s="18">
        <f t="shared" si="341"/>
        <v>304.91199999999998</v>
      </c>
      <c r="AA3083" s="12">
        <v>120</v>
      </c>
      <c r="AB3083" s="12">
        <v>12795.82</v>
      </c>
      <c r="AC3083" s="28">
        <f>+I3083+Y3083-Z3083</f>
        <v>-143.72544240000002</v>
      </c>
      <c r="AD3083" s="20">
        <f t="shared" si="342"/>
        <v>150</v>
      </c>
      <c r="AE3083">
        <v>50</v>
      </c>
    </row>
    <row r="3084" spans="1:31" x14ac:dyDescent="0.25">
      <c r="A3084" s="9">
        <v>45169</v>
      </c>
      <c r="B3084" s="10" t="s">
        <v>305</v>
      </c>
      <c r="C3084" s="10" t="s">
        <v>287</v>
      </c>
      <c r="D3084" s="10" t="s">
        <v>40</v>
      </c>
      <c r="E3084" s="10" t="s">
        <v>30</v>
      </c>
      <c r="F3084" s="10">
        <v>920</v>
      </c>
      <c r="G3084" s="10">
        <v>1003</v>
      </c>
      <c r="H3084" s="11">
        <f>SUMIFS(AA:AA,$A:$A,EOMONTH($A3084,-1),$B:$B,$B3084)</f>
        <v>143</v>
      </c>
      <c r="I3084" s="63">
        <f>ROUND(SUMIFS(AC:AC,$A:$A,EOMONTH($A3084,-1),$B:$B,$B3084),2)</f>
        <v>-59.32</v>
      </c>
      <c r="J3084" s="11">
        <f>SUMIFS(AB:AB,$A:$A,EOMONTH($A3084,-1),$B:$B,$B3084)</f>
        <v>15446.78</v>
      </c>
      <c r="K3084" s="13">
        <v>0</v>
      </c>
      <c r="L3084" s="25">
        <v>0</v>
      </c>
      <c r="M3084" s="15">
        <v>190</v>
      </c>
      <c r="N3084" s="14">
        <v>20143.849999999999</v>
      </c>
      <c r="O3084" s="16">
        <v>96</v>
      </c>
      <c r="P3084" s="16">
        <v>17861.8</v>
      </c>
      <c r="Q3084" s="16">
        <v>0</v>
      </c>
      <c r="R3084" s="16">
        <f>Q3084*16.876/100</f>
        <v>0</v>
      </c>
      <c r="S3084" s="17">
        <f t="shared" si="336"/>
        <v>0</v>
      </c>
      <c r="T3084" s="16">
        <v>0</v>
      </c>
      <c r="U3084" s="18">
        <f t="shared" si="337"/>
        <v>143.429</v>
      </c>
      <c r="V3084" s="18">
        <f t="shared" si="338"/>
        <v>174.8</v>
      </c>
      <c r="W3084" s="18">
        <f t="shared" si="339"/>
        <v>29.347172000000004</v>
      </c>
      <c r="X3084" s="27"/>
      <c r="Y3084" s="19">
        <f t="shared" si="340"/>
        <v>204.14717200000001</v>
      </c>
      <c r="Z3084" s="18">
        <f t="shared" si="341"/>
        <v>96.287999999999997</v>
      </c>
      <c r="AA3084" s="12">
        <v>237</v>
      </c>
      <c r="AB3084" s="12">
        <v>25321.9</v>
      </c>
      <c r="AC3084" s="28">
        <f>+I3084+Y3084-Z3084</f>
        <v>48.539172000000022</v>
      </c>
      <c r="AD3084" s="20">
        <f t="shared" si="342"/>
        <v>0</v>
      </c>
      <c r="AE3084">
        <v>0</v>
      </c>
    </row>
    <row r="3085" spans="1:31" x14ac:dyDescent="0.25">
      <c r="A3085" s="9">
        <v>45169</v>
      </c>
      <c r="B3085" s="10" t="s">
        <v>306</v>
      </c>
      <c r="C3085" s="10" t="s">
        <v>287</v>
      </c>
      <c r="D3085" s="10" t="s">
        <v>40</v>
      </c>
      <c r="E3085" s="10" t="s">
        <v>30</v>
      </c>
      <c r="F3085" s="10">
        <v>920</v>
      </c>
      <c r="G3085" s="10">
        <v>1003</v>
      </c>
      <c r="H3085" s="11">
        <f>SUMIFS(AA:AA,$A:$A,EOMONTH($A3085,-1),$B:$B,$B3085)</f>
        <v>85</v>
      </c>
      <c r="I3085" s="63">
        <f>ROUND(SUMIFS(AC:AC,$A:$A,EOMONTH($A3085,-1),$B:$B,$B3085),2)</f>
        <v>132</v>
      </c>
      <c r="J3085" s="11">
        <f>SUMIFS(AB:AB,$A:$A,EOMONTH($A3085,-1),$B:$B,$B3085)</f>
        <v>9297.82</v>
      </c>
      <c r="K3085" s="13">
        <v>0</v>
      </c>
      <c r="L3085" s="25">
        <v>0</v>
      </c>
      <c r="M3085" s="15">
        <v>302</v>
      </c>
      <c r="N3085" s="14">
        <v>32271.41</v>
      </c>
      <c r="O3085" s="16">
        <v>296</v>
      </c>
      <c r="P3085" s="16">
        <v>43223</v>
      </c>
      <c r="Q3085" s="16">
        <v>0</v>
      </c>
      <c r="R3085" s="16">
        <f>Q3085*16.876/100</f>
        <v>0</v>
      </c>
      <c r="S3085" s="17">
        <f t="shared" si="336"/>
        <v>0</v>
      </c>
      <c r="T3085" s="16">
        <v>0</v>
      </c>
      <c r="U3085" s="18">
        <f t="shared" si="337"/>
        <v>85.254999999999995</v>
      </c>
      <c r="V3085" s="18">
        <f t="shared" si="338"/>
        <v>277.83999999999997</v>
      </c>
      <c r="W3085" s="18">
        <f t="shared" si="339"/>
        <v>46.646557599999994</v>
      </c>
      <c r="X3085" s="27"/>
      <c r="Y3085" s="19">
        <f t="shared" si="340"/>
        <v>324.48655759999997</v>
      </c>
      <c r="Z3085" s="18">
        <f t="shared" si="341"/>
        <v>296.88799999999998</v>
      </c>
      <c r="AA3085" s="12">
        <v>91</v>
      </c>
      <c r="AB3085" s="12">
        <v>9743.0400000000009</v>
      </c>
      <c r="AC3085" s="28">
        <f>+I3085+Y3085-Z3085</f>
        <v>159.59855759999999</v>
      </c>
      <c r="AD3085" s="20">
        <f t="shared" si="342"/>
        <v>0</v>
      </c>
      <c r="AE3085">
        <v>250</v>
      </c>
    </row>
    <row r="3086" spans="1:31" x14ac:dyDescent="0.25">
      <c r="A3086" s="9">
        <v>45169</v>
      </c>
      <c r="B3086" s="10" t="s">
        <v>307</v>
      </c>
      <c r="C3086" s="10" t="s">
        <v>287</v>
      </c>
      <c r="D3086" s="10" t="s">
        <v>40</v>
      </c>
      <c r="E3086" s="10" t="s">
        <v>30</v>
      </c>
      <c r="F3086" s="10">
        <v>1100</v>
      </c>
      <c r="G3086" s="10">
        <v>1199</v>
      </c>
      <c r="H3086" s="11">
        <f>SUMIFS(AA:AA,$A:$A,EOMONTH($A3086,-1),$B:$B,$B3086)</f>
        <v>2</v>
      </c>
      <c r="I3086" s="63">
        <f>ROUND(SUMIFS(AC:AC,$A:$A,EOMONTH($A3086,-1),$B:$B,$B3086),2)</f>
        <v>-76.819999999999993</v>
      </c>
      <c r="J3086" s="11">
        <f>SUMIFS(AB:AB,$A:$A,EOMONTH($A3086,-1),$B:$B,$B3086)</f>
        <v>484.02</v>
      </c>
      <c r="K3086" s="13">
        <v>0</v>
      </c>
      <c r="L3086" s="25">
        <v>0</v>
      </c>
      <c r="M3086" s="15">
        <v>0</v>
      </c>
      <c r="N3086" s="14">
        <v>0</v>
      </c>
      <c r="O3086" s="16">
        <v>0</v>
      </c>
      <c r="P3086" s="16">
        <v>0</v>
      </c>
      <c r="Q3086" s="16">
        <v>0</v>
      </c>
      <c r="R3086" s="16">
        <f>Q3086*16.876/100</f>
        <v>0</v>
      </c>
      <c r="S3086" s="17">
        <f t="shared" si="336"/>
        <v>0</v>
      </c>
      <c r="T3086" s="16">
        <v>0</v>
      </c>
      <c r="U3086" s="18">
        <f t="shared" si="337"/>
        <v>2.3980000000000001</v>
      </c>
      <c r="V3086" s="18">
        <f t="shared" si="338"/>
        <v>0</v>
      </c>
      <c r="W3086" s="18">
        <f t="shared" si="339"/>
        <v>0</v>
      </c>
      <c r="X3086" s="27"/>
      <c r="Y3086" s="19">
        <f t="shared" si="340"/>
        <v>0</v>
      </c>
      <c r="Z3086" s="18">
        <f t="shared" si="341"/>
        <v>0</v>
      </c>
      <c r="AA3086" s="12">
        <v>2</v>
      </c>
      <c r="AB3086" s="12">
        <v>484.02</v>
      </c>
      <c r="AC3086" s="28">
        <f>+I3086+Y3086-Z3086</f>
        <v>-76.819999999999993</v>
      </c>
      <c r="AD3086" s="20">
        <f t="shared" si="342"/>
        <v>80</v>
      </c>
      <c r="AE3086">
        <v>130</v>
      </c>
    </row>
    <row r="3087" spans="1:31" x14ac:dyDescent="0.25">
      <c r="A3087" s="9">
        <v>45169</v>
      </c>
      <c r="B3087" s="10" t="s">
        <v>308</v>
      </c>
      <c r="C3087" s="10" t="s">
        <v>287</v>
      </c>
      <c r="D3087" s="10" t="s">
        <v>40</v>
      </c>
      <c r="E3087" s="10" t="s">
        <v>30</v>
      </c>
      <c r="F3087" s="10">
        <v>1100</v>
      </c>
      <c r="G3087" s="10">
        <v>1199</v>
      </c>
      <c r="H3087" s="11">
        <f>SUMIFS(AA:AA,$A:$A,EOMONTH($A3087,-1),$B:$B,$B3087)</f>
        <v>24</v>
      </c>
      <c r="I3087" s="63">
        <f>ROUND(SUMIFS(AC:AC,$A:$A,EOMONTH($A3087,-1),$B:$B,$B3087),2)</f>
        <v>11.86</v>
      </c>
      <c r="J3087" s="11">
        <f>SUMIFS(AB:AB,$A:$A,EOMONTH($A3087,-1),$B:$B,$B3087)</f>
        <v>4227.16</v>
      </c>
      <c r="K3087" s="13">
        <v>0</v>
      </c>
      <c r="L3087" s="25">
        <v>0</v>
      </c>
      <c r="M3087" s="15">
        <v>0</v>
      </c>
      <c r="N3087" s="14">
        <v>0</v>
      </c>
      <c r="O3087" s="16">
        <v>0</v>
      </c>
      <c r="P3087" s="16">
        <v>0</v>
      </c>
      <c r="Q3087" s="16">
        <v>0</v>
      </c>
      <c r="R3087" s="16">
        <f>Q3087*16.876/100</f>
        <v>0</v>
      </c>
      <c r="S3087" s="17">
        <f t="shared" si="336"/>
        <v>0</v>
      </c>
      <c r="T3087" s="16">
        <v>0</v>
      </c>
      <c r="U3087" s="18">
        <f t="shared" si="337"/>
        <v>28.776</v>
      </c>
      <c r="V3087" s="18">
        <f t="shared" si="338"/>
        <v>0</v>
      </c>
      <c r="W3087" s="18">
        <f t="shared" si="339"/>
        <v>0</v>
      </c>
      <c r="X3087" s="27"/>
      <c r="Y3087" s="19">
        <f t="shared" si="340"/>
        <v>0</v>
      </c>
      <c r="Z3087" s="18">
        <f t="shared" si="341"/>
        <v>0</v>
      </c>
      <c r="AA3087" s="12">
        <v>24</v>
      </c>
      <c r="AB3087" s="12">
        <v>4227.16</v>
      </c>
      <c r="AC3087" s="28">
        <f>+I3087+Y3087-Z3087</f>
        <v>11.86</v>
      </c>
      <c r="AD3087" s="20">
        <f t="shared" si="342"/>
        <v>0</v>
      </c>
      <c r="AE3087">
        <v>40</v>
      </c>
    </row>
    <row r="3088" spans="1:31" x14ac:dyDescent="0.25">
      <c r="A3088" s="59">
        <v>45169</v>
      </c>
      <c r="B3088" s="60" t="s">
        <v>309</v>
      </c>
      <c r="C3088" s="60" t="s">
        <v>287</v>
      </c>
      <c r="D3088" s="60" t="s">
        <v>40</v>
      </c>
      <c r="E3088" s="60" t="s">
        <v>30</v>
      </c>
      <c r="F3088" s="10"/>
      <c r="G3088" s="10"/>
      <c r="H3088" s="11"/>
      <c r="I3088" s="63">
        <f>ROUND(SUMIFS(AC:AC,$A:$A,EOMONTH($A3088,-1),$B:$B,$B3088),2)</f>
        <v>33.85</v>
      </c>
      <c r="J3088" s="11"/>
      <c r="K3088" s="13"/>
      <c r="L3088" s="25"/>
      <c r="M3088" s="15"/>
      <c r="N3088" s="14"/>
      <c r="O3088" s="16"/>
      <c r="P3088" s="16"/>
      <c r="Q3088" s="16"/>
      <c r="R3088" s="16"/>
      <c r="S3088" s="17">
        <f t="shared" si="336"/>
        <v>0</v>
      </c>
      <c r="T3088" s="16"/>
      <c r="U3088" s="18">
        <f t="shared" si="337"/>
        <v>0</v>
      </c>
      <c r="V3088" s="18">
        <f t="shared" si="338"/>
        <v>0</v>
      </c>
      <c r="W3088" s="18">
        <f t="shared" si="339"/>
        <v>0</v>
      </c>
      <c r="X3088" s="27"/>
      <c r="Y3088" s="19">
        <f t="shared" si="340"/>
        <v>0</v>
      </c>
      <c r="Z3088" s="18">
        <f t="shared" si="341"/>
        <v>0</v>
      </c>
      <c r="AA3088" s="12"/>
      <c r="AB3088" s="12"/>
      <c r="AC3088" s="28">
        <f>+I3088+Y3088-Z3088</f>
        <v>33.85</v>
      </c>
      <c r="AD3088" s="20">
        <f t="shared" si="342"/>
        <v>0</v>
      </c>
      <c r="AE3088">
        <v>20</v>
      </c>
    </row>
    <row r="3089" spans="1:31" x14ac:dyDescent="0.25">
      <c r="A3089" s="9">
        <v>45169</v>
      </c>
      <c r="B3089" s="10" t="s">
        <v>310</v>
      </c>
      <c r="C3089" s="10" t="s">
        <v>287</v>
      </c>
      <c r="D3089" s="10" t="s">
        <v>40</v>
      </c>
      <c r="E3089" s="10" t="s">
        <v>30</v>
      </c>
      <c r="F3089" s="10">
        <v>1100</v>
      </c>
      <c r="G3089" s="10">
        <v>1199</v>
      </c>
      <c r="H3089" s="11">
        <f>SUMIFS(AA:AA,$A:$A,EOMONTH($A3089,-1),$B:$B,$B3089)</f>
        <v>16</v>
      </c>
      <c r="I3089" s="63">
        <f>ROUND(SUMIFS(AC:AC,$A:$A,EOMONTH($A3089,-1),$B:$B,$B3089),2)</f>
        <v>41.49</v>
      </c>
      <c r="J3089" s="11">
        <f>SUMIFS(AB:AB,$A:$A,EOMONTH($A3089,-1),$B:$B,$B3089)</f>
        <v>3087.32</v>
      </c>
      <c r="K3089" s="13">
        <v>0</v>
      </c>
      <c r="L3089" s="25">
        <v>0</v>
      </c>
      <c r="M3089" s="15">
        <v>0</v>
      </c>
      <c r="N3089" s="14">
        <v>0</v>
      </c>
      <c r="O3089" s="16">
        <v>0</v>
      </c>
      <c r="P3089" s="16">
        <v>0</v>
      </c>
      <c r="Q3089" s="16">
        <v>0</v>
      </c>
      <c r="R3089" s="16">
        <f>Q3089*16.876/100</f>
        <v>0</v>
      </c>
      <c r="S3089" s="17">
        <f t="shared" si="336"/>
        <v>0</v>
      </c>
      <c r="T3089" s="16">
        <v>0</v>
      </c>
      <c r="U3089" s="18">
        <f t="shared" si="337"/>
        <v>19.184000000000001</v>
      </c>
      <c r="V3089" s="18">
        <f t="shared" si="338"/>
        <v>0</v>
      </c>
      <c r="W3089" s="18">
        <f t="shared" si="339"/>
        <v>0</v>
      </c>
      <c r="X3089" s="27"/>
      <c r="Y3089" s="19">
        <f t="shared" si="340"/>
        <v>0</v>
      </c>
      <c r="Z3089" s="18">
        <f t="shared" si="341"/>
        <v>0</v>
      </c>
      <c r="AA3089" s="12">
        <v>16</v>
      </c>
      <c r="AB3089" s="12">
        <v>3087.32</v>
      </c>
      <c r="AC3089" s="28">
        <f>+I3089+Y3089-Z3089</f>
        <v>41.49</v>
      </c>
      <c r="AD3089" s="20">
        <f t="shared" si="342"/>
        <v>0</v>
      </c>
      <c r="AE3089">
        <v>10</v>
      </c>
    </row>
    <row r="3090" spans="1:31" x14ac:dyDescent="0.25">
      <c r="A3090" s="9">
        <v>45169</v>
      </c>
      <c r="B3090" s="10" t="s">
        <v>311</v>
      </c>
      <c r="C3090" s="10" t="s">
        <v>287</v>
      </c>
      <c r="D3090" s="10" t="s">
        <v>40</v>
      </c>
      <c r="E3090" s="10" t="s">
        <v>30</v>
      </c>
      <c r="F3090" s="10">
        <v>1100</v>
      </c>
      <c r="G3090" s="10">
        <v>1199</v>
      </c>
      <c r="H3090" s="11">
        <f>SUMIFS(AA:AA,$A:$A,EOMONTH($A3090,-1),$B:$B,$B3090)</f>
        <v>2</v>
      </c>
      <c r="I3090" s="63">
        <f>ROUND(SUMIFS(AC:AC,$A:$A,EOMONTH($A3090,-1),$B:$B,$B3090),2)</f>
        <v>-29.52</v>
      </c>
      <c r="J3090" s="11">
        <f>SUMIFS(AB:AB,$A:$A,EOMONTH($A3090,-1),$B:$B,$B3090)</f>
        <v>348.45</v>
      </c>
      <c r="K3090" s="13">
        <v>0</v>
      </c>
      <c r="L3090" s="25">
        <v>0</v>
      </c>
      <c r="M3090" s="15">
        <v>0</v>
      </c>
      <c r="N3090" s="14">
        <v>0</v>
      </c>
      <c r="O3090" s="16">
        <v>0</v>
      </c>
      <c r="P3090" s="16">
        <v>0</v>
      </c>
      <c r="Q3090" s="16">
        <v>0</v>
      </c>
      <c r="R3090" s="16">
        <f>Q3090*16.876/100</f>
        <v>0</v>
      </c>
      <c r="S3090" s="17">
        <f t="shared" si="336"/>
        <v>0</v>
      </c>
      <c r="T3090" s="16">
        <v>0</v>
      </c>
      <c r="U3090" s="18">
        <f t="shared" si="337"/>
        <v>2.3980000000000001</v>
      </c>
      <c r="V3090" s="18">
        <f t="shared" si="338"/>
        <v>0</v>
      </c>
      <c r="W3090" s="18">
        <f t="shared" si="339"/>
        <v>0</v>
      </c>
      <c r="X3090" s="27"/>
      <c r="Y3090" s="19">
        <f t="shared" si="340"/>
        <v>0</v>
      </c>
      <c r="Z3090" s="18">
        <f t="shared" si="341"/>
        <v>0</v>
      </c>
      <c r="AA3090" s="12">
        <v>2</v>
      </c>
      <c r="AB3090" s="12">
        <v>348.45</v>
      </c>
      <c r="AC3090" s="28">
        <f>+I3090+Y3090-Z3090</f>
        <v>-29.52</v>
      </c>
      <c r="AD3090" s="20">
        <f t="shared" si="342"/>
        <v>30</v>
      </c>
      <c r="AE3090">
        <v>80</v>
      </c>
    </row>
    <row r="3091" spans="1:31" x14ac:dyDescent="0.25">
      <c r="A3091" s="9">
        <v>45169</v>
      </c>
      <c r="B3091" s="10" t="s">
        <v>312</v>
      </c>
      <c r="C3091" s="10" t="s">
        <v>287</v>
      </c>
      <c r="D3091" s="10" t="s">
        <v>40</v>
      </c>
      <c r="E3091" s="10" t="s">
        <v>30</v>
      </c>
      <c r="F3091" s="10">
        <v>1100</v>
      </c>
      <c r="G3091" s="10">
        <v>1199</v>
      </c>
      <c r="H3091" s="11">
        <f>SUMIFS(AA:AA,$A:$A,EOMONTH($A3091,-1),$B:$B,$B3091)</f>
        <v>-1</v>
      </c>
      <c r="I3091" s="63">
        <f>ROUND(SUMIFS(AC:AC,$A:$A,EOMONTH($A3091,-1),$B:$B,$B3091),2)</f>
        <v>-1.97</v>
      </c>
      <c r="J3091" s="11">
        <f>SUMIFS(AB:AB,$A:$A,EOMONTH($A3091,-1),$B:$B,$B3091)</f>
        <v>-251.16</v>
      </c>
      <c r="K3091" s="13">
        <v>0</v>
      </c>
      <c r="L3091" s="25">
        <v>0</v>
      </c>
      <c r="M3091" s="15">
        <v>0</v>
      </c>
      <c r="N3091" s="14">
        <v>0</v>
      </c>
      <c r="O3091" s="16">
        <v>0</v>
      </c>
      <c r="P3091" s="16">
        <v>0</v>
      </c>
      <c r="Q3091" s="16">
        <v>0</v>
      </c>
      <c r="R3091" s="16">
        <f>Q3091*16.876/100</f>
        <v>0</v>
      </c>
      <c r="S3091" s="17">
        <f t="shared" si="336"/>
        <v>0</v>
      </c>
      <c r="T3091" s="16">
        <v>0</v>
      </c>
      <c r="U3091" s="18">
        <f t="shared" si="337"/>
        <v>-1.1990000000000001</v>
      </c>
      <c r="V3091" s="18">
        <f t="shared" si="338"/>
        <v>0</v>
      </c>
      <c r="W3091" s="18">
        <f t="shared" si="339"/>
        <v>0</v>
      </c>
      <c r="X3091" s="27"/>
      <c r="Y3091" s="19">
        <f t="shared" si="340"/>
        <v>0</v>
      </c>
      <c r="Z3091" s="18">
        <f t="shared" si="341"/>
        <v>0</v>
      </c>
      <c r="AA3091" s="12">
        <v>-1</v>
      </c>
      <c r="AB3091" s="12">
        <v>-251.16</v>
      </c>
      <c r="AC3091" s="28">
        <f>+I3091+Y3091-Z3091</f>
        <v>-1.97</v>
      </c>
      <c r="AD3091" s="20">
        <f t="shared" si="342"/>
        <v>10</v>
      </c>
      <c r="AE3091">
        <v>60</v>
      </c>
    </row>
    <row r="3092" spans="1:31" x14ac:dyDescent="0.25">
      <c r="A3092" s="9">
        <v>45169</v>
      </c>
      <c r="B3092" s="10" t="s">
        <v>313</v>
      </c>
      <c r="C3092" s="10" t="s">
        <v>287</v>
      </c>
      <c r="D3092" s="10" t="s">
        <v>40</v>
      </c>
      <c r="E3092" s="10" t="s">
        <v>30</v>
      </c>
      <c r="F3092" s="10">
        <v>1025</v>
      </c>
      <c r="G3092" s="10">
        <v>1117</v>
      </c>
      <c r="H3092" s="11">
        <f>SUMIFS(AA:AA,$A:$A,EOMONTH($A3092,-1),$B:$B,$B3092)</f>
        <v>42</v>
      </c>
      <c r="I3092" s="63">
        <f>ROUND(SUMIFS(AC:AC,$A:$A,EOMONTH($A3092,-1),$B:$B,$B3092),2)</f>
        <v>-38.14</v>
      </c>
      <c r="J3092" s="11">
        <f>SUMIFS(AB:AB,$A:$A,EOMONTH($A3092,-1),$B:$B,$B3092)</f>
        <v>7185.26</v>
      </c>
      <c r="K3092" s="13">
        <v>0</v>
      </c>
      <c r="L3092" s="25">
        <v>0</v>
      </c>
      <c r="M3092" s="15">
        <v>200</v>
      </c>
      <c r="N3092" s="14">
        <v>19395.48</v>
      </c>
      <c r="O3092" s="16">
        <v>74</v>
      </c>
      <c r="P3092" s="16">
        <v>10968</v>
      </c>
      <c r="Q3092" s="16">
        <v>0</v>
      </c>
      <c r="R3092" s="16">
        <f>Q3092*16.876/100</f>
        <v>0</v>
      </c>
      <c r="S3092" s="17">
        <f t="shared" si="336"/>
        <v>0</v>
      </c>
      <c r="T3092" s="16">
        <v>0</v>
      </c>
      <c r="U3092" s="18">
        <f t="shared" si="337"/>
        <v>46.914000000000001</v>
      </c>
      <c r="V3092" s="18">
        <f t="shared" si="338"/>
        <v>205</v>
      </c>
      <c r="W3092" s="18">
        <f t="shared" si="339"/>
        <v>34.417450000000002</v>
      </c>
      <c r="X3092" s="27"/>
      <c r="Y3092" s="19">
        <f t="shared" si="340"/>
        <v>239.41745</v>
      </c>
      <c r="Z3092" s="18">
        <f t="shared" si="341"/>
        <v>82.658000000000001</v>
      </c>
      <c r="AA3092" s="12">
        <v>168</v>
      </c>
      <c r="AB3092" s="12">
        <v>18452.75</v>
      </c>
      <c r="AC3092" s="28">
        <f>+I3092+Y3092-Z3092</f>
        <v>118.61944999999999</v>
      </c>
      <c r="AD3092" s="20">
        <f t="shared" si="342"/>
        <v>0</v>
      </c>
      <c r="AE3092">
        <v>0</v>
      </c>
    </row>
    <row r="3093" spans="1:31" x14ac:dyDescent="0.25">
      <c r="A3093" s="9">
        <v>45169</v>
      </c>
      <c r="B3093" s="10" t="s">
        <v>314</v>
      </c>
      <c r="C3093" s="10" t="s">
        <v>287</v>
      </c>
      <c r="D3093" s="10" t="s">
        <v>40</v>
      </c>
      <c r="E3093" s="10" t="s">
        <v>30</v>
      </c>
      <c r="F3093" s="10">
        <v>1025</v>
      </c>
      <c r="G3093" s="10">
        <v>1117</v>
      </c>
      <c r="H3093" s="11">
        <f>SUMIFS(AA:AA,$A:$A,EOMONTH($A3093,-1),$B:$B,$B3093)</f>
        <v>219</v>
      </c>
      <c r="I3093" s="63">
        <f>ROUND(SUMIFS(AC:AC,$A:$A,EOMONTH($A3093,-1),$B:$B,$B3093),2)</f>
        <v>84.01</v>
      </c>
      <c r="J3093" s="11">
        <f>SUMIFS(AB:AB,$A:$A,EOMONTH($A3093,-1),$B:$B,$B3093)</f>
        <v>24289.759999999998</v>
      </c>
      <c r="K3093" s="13">
        <v>0</v>
      </c>
      <c r="L3093" s="25">
        <v>0</v>
      </c>
      <c r="M3093" s="15">
        <v>314</v>
      </c>
      <c r="N3093" s="14">
        <v>34082.51</v>
      </c>
      <c r="O3093" s="16">
        <v>238</v>
      </c>
      <c r="P3093" s="16">
        <v>39852.879999999997</v>
      </c>
      <c r="Q3093" s="16">
        <v>0</v>
      </c>
      <c r="R3093" s="16">
        <f>Q3093*16.876/100</f>
        <v>0</v>
      </c>
      <c r="S3093" s="17">
        <f t="shared" si="336"/>
        <v>0</v>
      </c>
      <c r="T3093" s="16">
        <v>0</v>
      </c>
      <c r="U3093" s="18">
        <f t="shared" si="337"/>
        <v>244.62299999999999</v>
      </c>
      <c r="V3093" s="18">
        <f t="shared" si="338"/>
        <v>321.85000000000002</v>
      </c>
      <c r="W3093" s="18">
        <f t="shared" si="339"/>
        <v>54.035396500000004</v>
      </c>
      <c r="X3093" s="27"/>
      <c r="Y3093" s="19">
        <f t="shared" si="340"/>
        <v>375.88539650000001</v>
      </c>
      <c r="Z3093" s="18">
        <f t="shared" si="341"/>
        <v>265.846</v>
      </c>
      <c r="AA3093" s="12">
        <v>295</v>
      </c>
      <c r="AB3093" s="12">
        <v>32255.119999999999</v>
      </c>
      <c r="AC3093" s="28">
        <f>+I3093+Y3093-Z3093</f>
        <v>194.0493965</v>
      </c>
      <c r="AD3093" s="20">
        <f t="shared" si="342"/>
        <v>0</v>
      </c>
      <c r="AE3093">
        <v>110</v>
      </c>
    </row>
    <row r="3094" spans="1:31" x14ac:dyDescent="0.25">
      <c r="A3094" s="9">
        <v>45169</v>
      </c>
      <c r="B3094" s="10" t="s">
        <v>315</v>
      </c>
      <c r="C3094" s="10" t="s">
        <v>287</v>
      </c>
      <c r="D3094" s="10" t="s">
        <v>40</v>
      </c>
      <c r="E3094" s="10" t="s">
        <v>30</v>
      </c>
      <c r="F3094" s="10">
        <v>1025</v>
      </c>
      <c r="G3094" s="10">
        <v>1117</v>
      </c>
      <c r="H3094" s="11">
        <f>SUMIFS(AA:AA,$A:$A,EOMONTH($A3094,-1),$B:$B,$B3094)</f>
        <v>95</v>
      </c>
      <c r="I3094" s="63">
        <f>ROUND(SUMIFS(AC:AC,$A:$A,EOMONTH($A3094,-1),$B:$B,$B3094),2)</f>
        <v>128.08000000000001</v>
      </c>
      <c r="J3094" s="11">
        <f>SUMIFS(AB:AB,$A:$A,EOMONTH($A3094,-1),$B:$B,$B3094)</f>
        <v>10268.98</v>
      </c>
      <c r="K3094" s="13">
        <v>0</v>
      </c>
      <c r="L3094" s="25">
        <v>0</v>
      </c>
      <c r="M3094" s="15">
        <v>204</v>
      </c>
      <c r="N3094" s="14">
        <v>21862.54</v>
      </c>
      <c r="O3094" s="16">
        <v>132</v>
      </c>
      <c r="P3094" s="16">
        <v>23883.32</v>
      </c>
      <c r="Q3094" s="16">
        <v>0</v>
      </c>
      <c r="R3094" s="16">
        <f>Q3094*16.876/100</f>
        <v>0</v>
      </c>
      <c r="S3094" s="17">
        <f t="shared" si="336"/>
        <v>0</v>
      </c>
      <c r="T3094" s="16">
        <v>0</v>
      </c>
      <c r="U3094" s="18">
        <f t="shared" si="337"/>
        <v>106.11499999999999</v>
      </c>
      <c r="V3094" s="18">
        <f t="shared" si="338"/>
        <v>209.1</v>
      </c>
      <c r="W3094" s="18">
        <f t="shared" si="339"/>
        <v>35.105799000000005</v>
      </c>
      <c r="X3094" s="27"/>
      <c r="Y3094" s="19">
        <f t="shared" si="340"/>
        <v>244.20579900000001</v>
      </c>
      <c r="Z3094" s="18">
        <f t="shared" si="341"/>
        <v>147.44399999999999</v>
      </c>
      <c r="AA3094" s="12">
        <v>167</v>
      </c>
      <c r="AB3094" s="12">
        <v>17919.91</v>
      </c>
      <c r="AC3094" s="28">
        <f>+I3094+Y3094-Z3094</f>
        <v>224.84179900000001</v>
      </c>
      <c r="AD3094" s="20">
        <f t="shared" si="342"/>
        <v>0</v>
      </c>
      <c r="AE3094">
        <v>0</v>
      </c>
    </row>
    <row r="3095" spans="1:31" x14ac:dyDescent="0.25">
      <c r="A3095" s="9">
        <v>45169</v>
      </c>
      <c r="B3095" s="10" t="s">
        <v>316</v>
      </c>
      <c r="C3095" s="10" t="s">
        <v>287</v>
      </c>
      <c r="D3095" s="10" t="s">
        <v>40</v>
      </c>
      <c r="E3095" s="10" t="s">
        <v>30</v>
      </c>
      <c r="F3095" s="10">
        <v>1025</v>
      </c>
      <c r="G3095" s="10">
        <v>1117</v>
      </c>
      <c r="H3095" s="11">
        <f>SUMIFS(AA:AA,$A:$A,EOMONTH($A3095,-1),$B:$B,$B3095)</f>
        <v>64</v>
      </c>
      <c r="I3095" s="63">
        <f>ROUND(SUMIFS(AC:AC,$A:$A,EOMONTH($A3095,-1),$B:$B,$B3095),2)</f>
        <v>40.19</v>
      </c>
      <c r="J3095" s="11">
        <f>SUMIFS(AB:AB,$A:$A,EOMONTH($A3095,-1),$B:$B,$B3095)</f>
        <v>7180.24</v>
      </c>
      <c r="K3095" s="13">
        <v>0</v>
      </c>
      <c r="L3095" s="25">
        <v>0</v>
      </c>
      <c r="M3095" s="15">
        <v>240</v>
      </c>
      <c r="N3095" s="14">
        <v>25577.87</v>
      </c>
      <c r="O3095" s="16">
        <v>117</v>
      </c>
      <c r="P3095" s="16">
        <v>21213.62</v>
      </c>
      <c r="Q3095" s="16">
        <v>0</v>
      </c>
      <c r="R3095" s="16">
        <f>Q3095*16.876/100</f>
        <v>0</v>
      </c>
      <c r="S3095" s="17">
        <f t="shared" si="336"/>
        <v>0</v>
      </c>
      <c r="T3095" s="16">
        <v>0</v>
      </c>
      <c r="U3095" s="18">
        <f t="shared" si="337"/>
        <v>71.488</v>
      </c>
      <c r="V3095" s="18">
        <f t="shared" si="338"/>
        <v>246</v>
      </c>
      <c r="W3095" s="18">
        <f t="shared" si="339"/>
        <v>41.300939999999997</v>
      </c>
      <c r="X3095" s="27"/>
      <c r="Y3095" s="19">
        <f t="shared" si="340"/>
        <v>287.30093999999997</v>
      </c>
      <c r="Z3095" s="18">
        <f t="shared" si="341"/>
        <v>130.68899999999999</v>
      </c>
      <c r="AA3095" s="12">
        <v>187</v>
      </c>
      <c r="AB3095" s="12">
        <v>20006.48</v>
      </c>
      <c r="AC3095" s="28">
        <f>+I3095+Y3095-Z3095</f>
        <v>196.80193999999997</v>
      </c>
      <c r="AD3095" s="20">
        <f t="shared" si="342"/>
        <v>0</v>
      </c>
      <c r="AE3095">
        <v>10</v>
      </c>
    </row>
    <row r="3096" spans="1:31" x14ac:dyDescent="0.25">
      <c r="A3096" s="9">
        <v>45169</v>
      </c>
      <c r="B3096" s="10" t="s">
        <v>317</v>
      </c>
      <c r="C3096" s="10" t="s">
        <v>287</v>
      </c>
      <c r="D3096" s="10" t="s">
        <v>40</v>
      </c>
      <c r="E3096" s="10" t="s">
        <v>30</v>
      </c>
      <c r="F3096" s="10">
        <v>1025</v>
      </c>
      <c r="G3096" s="10">
        <v>1117</v>
      </c>
      <c r="H3096" s="11">
        <f>SUMIFS(AA:AA,$A:$A,EOMONTH($A3096,-1),$B:$B,$B3096)</f>
        <v>168</v>
      </c>
      <c r="I3096" s="63">
        <f>ROUND(SUMIFS(AC:AC,$A:$A,EOMONTH($A3096,-1),$B:$B,$B3096),2)</f>
        <v>260.43</v>
      </c>
      <c r="J3096" s="11">
        <f>SUMIFS(AB:AB,$A:$A,EOMONTH($A3096,-1),$B:$B,$B3096)</f>
        <v>18385.16</v>
      </c>
      <c r="K3096" s="13">
        <v>0</v>
      </c>
      <c r="L3096" s="25">
        <v>0</v>
      </c>
      <c r="M3096" s="15">
        <v>317</v>
      </c>
      <c r="N3096" s="14">
        <v>34198.080000000002</v>
      </c>
      <c r="O3096" s="16">
        <v>161</v>
      </c>
      <c r="P3096" s="16">
        <v>25989.599999999999</v>
      </c>
      <c r="Q3096" s="16">
        <v>0</v>
      </c>
      <c r="R3096" s="16">
        <f>Q3096*16.876/100</f>
        <v>0</v>
      </c>
      <c r="S3096" s="17">
        <f t="shared" si="336"/>
        <v>0</v>
      </c>
      <c r="T3096" s="16">
        <v>0</v>
      </c>
      <c r="U3096" s="18">
        <f t="shared" si="337"/>
        <v>187.65600000000001</v>
      </c>
      <c r="V3096" s="18">
        <f t="shared" si="338"/>
        <v>324.92500000000001</v>
      </c>
      <c r="W3096" s="18">
        <f t="shared" si="339"/>
        <v>54.55165825000001</v>
      </c>
      <c r="X3096" s="27"/>
      <c r="Y3096" s="19">
        <f t="shared" si="340"/>
        <v>379.47665825000001</v>
      </c>
      <c r="Z3096" s="18">
        <f t="shared" si="341"/>
        <v>179.83699999999999</v>
      </c>
      <c r="AA3096" s="12">
        <v>324</v>
      </c>
      <c r="AB3096" s="12">
        <v>35081.279999999999</v>
      </c>
      <c r="AC3096" s="28">
        <f>+I3096+Y3096-Z3096</f>
        <v>460.06965824999997</v>
      </c>
      <c r="AD3096" s="20">
        <f t="shared" si="342"/>
        <v>0</v>
      </c>
      <c r="AE3096">
        <v>0</v>
      </c>
    </row>
    <row r="3097" spans="1:31" x14ac:dyDescent="0.25">
      <c r="A3097" s="9">
        <v>45169</v>
      </c>
      <c r="B3097" s="10" t="s">
        <v>318</v>
      </c>
      <c r="C3097" s="10" t="s">
        <v>287</v>
      </c>
      <c r="D3097" s="10" t="s">
        <v>40</v>
      </c>
      <c r="E3097" s="10" t="s">
        <v>30</v>
      </c>
      <c r="F3097" s="10">
        <v>1025</v>
      </c>
      <c r="G3097" s="10">
        <v>1117</v>
      </c>
      <c r="H3097" s="11">
        <f>SUMIFS(AA:AA,$A:$A,EOMONTH($A3097,-1),$B:$B,$B3097)</f>
        <v>80</v>
      </c>
      <c r="I3097" s="63">
        <f>ROUND(SUMIFS(AC:AC,$A:$A,EOMONTH($A3097,-1),$B:$B,$B3097),2)</f>
        <v>72.19</v>
      </c>
      <c r="J3097" s="11">
        <f>SUMIFS(AB:AB,$A:$A,EOMONTH($A3097,-1),$B:$B,$B3097)</f>
        <v>8677.56</v>
      </c>
      <c r="K3097" s="13">
        <v>0</v>
      </c>
      <c r="L3097" s="25">
        <v>0</v>
      </c>
      <c r="M3097" s="15">
        <v>307</v>
      </c>
      <c r="N3097" s="14">
        <v>33009.279999999999</v>
      </c>
      <c r="O3097" s="16">
        <v>213</v>
      </c>
      <c r="P3097" s="16">
        <v>38303.78</v>
      </c>
      <c r="Q3097" s="16">
        <v>0</v>
      </c>
      <c r="R3097" s="16">
        <f>Q3097*16.876/100</f>
        <v>0</v>
      </c>
      <c r="S3097" s="17">
        <f t="shared" si="336"/>
        <v>0</v>
      </c>
      <c r="T3097" s="16">
        <v>0</v>
      </c>
      <c r="U3097" s="18">
        <f t="shared" si="337"/>
        <v>89.36</v>
      </c>
      <c r="V3097" s="18">
        <f t="shared" si="338"/>
        <v>314.67500000000001</v>
      </c>
      <c r="W3097" s="18">
        <f t="shared" si="339"/>
        <v>52.830785750000004</v>
      </c>
      <c r="X3097" s="27"/>
      <c r="Y3097" s="19">
        <f t="shared" si="340"/>
        <v>367.50578575000003</v>
      </c>
      <c r="Z3097" s="18">
        <f t="shared" si="341"/>
        <v>237.92099999999999</v>
      </c>
      <c r="AA3097" s="12">
        <v>174</v>
      </c>
      <c r="AB3097" s="12">
        <v>18708.84</v>
      </c>
      <c r="AC3097" s="28">
        <f>+I3097+Y3097-Z3097</f>
        <v>201.77478575000004</v>
      </c>
      <c r="AD3097" s="20">
        <f t="shared" si="342"/>
        <v>0</v>
      </c>
      <c r="AE3097">
        <v>0</v>
      </c>
    </row>
    <row r="3098" spans="1:31" x14ac:dyDescent="0.25">
      <c r="A3098" s="9">
        <v>45169</v>
      </c>
      <c r="B3098" s="10" t="s">
        <v>319</v>
      </c>
      <c r="C3098" s="10" t="s">
        <v>320</v>
      </c>
      <c r="D3098" s="10" t="s">
        <v>40</v>
      </c>
      <c r="E3098" s="10" t="s">
        <v>30</v>
      </c>
      <c r="F3098" s="10">
        <v>360</v>
      </c>
      <c r="G3098" s="10">
        <v>392</v>
      </c>
      <c r="H3098" s="11">
        <f>SUMIFS(AA:AA,$A:$A,EOMONTH($A3098,-1),$B:$B,$B3098)</f>
        <v>40</v>
      </c>
      <c r="I3098" s="63">
        <f>ROUND(SUMIFS(AC:AC,$A:$A,EOMONTH($A3098,-1),$B:$B,$B3098),2)</f>
        <v>-7.8</v>
      </c>
      <c r="J3098" s="11">
        <f>SUMIFS(AB:AB,$A:$A,EOMONTH($A3098,-1),$B:$B,$B3098)</f>
        <v>2318.2800000000002</v>
      </c>
      <c r="K3098" s="13">
        <v>0</v>
      </c>
      <c r="L3098" s="25">
        <v>0</v>
      </c>
      <c r="M3098" s="15">
        <v>212</v>
      </c>
      <c r="N3098" s="14">
        <v>8083.65</v>
      </c>
      <c r="O3098" s="16">
        <v>150</v>
      </c>
      <c r="P3098" s="16">
        <v>10564.5</v>
      </c>
      <c r="Q3098" s="16">
        <v>0</v>
      </c>
      <c r="R3098" s="16">
        <f>Q3098*16.876/100</f>
        <v>0</v>
      </c>
      <c r="S3098" s="17">
        <f t="shared" si="336"/>
        <v>0</v>
      </c>
      <c r="T3098" s="16">
        <v>0</v>
      </c>
      <c r="U3098" s="18">
        <f t="shared" si="337"/>
        <v>15.68</v>
      </c>
      <c r="V3098" s="18">
        <f t="shared" si="338"/>
        <v>76.319999999999993</v>
      </c>
      <c r="W3098" s="18">
        <f t="shared" si="339"/>
        <v>12.813364799999999</v>
      </c>
      <c r="X3098" s="27"/>
      <c r="Y3098" s="19">
        <f t="shared" si="340"/>
        <v>89.133364799999995</v>
      </c>
      <c r="Z3098" s="18">
        <f t="shared" si="341"/>
        <v>58.8</v>
      </c>
      <c r="AA3098" s="12">
        <v>102</v>
      </c>
      <c r="AB3098" s="12">
        <v>4210.3</v>
      </c>
      <c r="AC3098" s="28">
        <f>+I3098+Y3098-Z3098</f>
        <v>22.533364800000001</v>
      </c>
      <c r="AD3098" s="20">
        <f t="shared" si="342"/>
        <v>0</v>
      </c>
      <c r="AE3098">
        <v>80</v>
      </c>
    </row>
    <row r="3099" spans="1:31" x14ac:dyDescent="0.25">
      <c r="A3099" s="9">
        <v>45169</v>
      </c>
      <c r="B3099" s="10" t="s">
        <v>321</v>
      </c>
      <c r="C3099" s="10" t="s">
        <v>320</v>
      </c>
      <c r="D3099" s="10" t="s">
        <v>40</v>
      </c>
      <c r="E3099" s="10" t="s">
        <v>30</v>
      </c>
      <c r="F3099" s="10">
        <v>360</v>
      </c>
      <c r="G3099" s="10">
        <v>392</v>
      </c>
      <c r="H3099" s="11">
        <f>SUMIFS(AA:AA,$A:$A,EOMONTH($A3099,-1),$B:$B,$B3099)</f>
        <v>145</v>
      </c>
      <c r="I3099" s="63">
        <f>ROUND(SUMIFS(AC:AC,$A:$A,EOMONTH($A3099,-1),$B:$B,$B3099),2)</f>
        <v>-110.73</v>
      </c>
      <c r="J3099" s="11">
        <f>SUMIFS(AB:AB,$A:$A,EOMONTH($A3099,-1),$B:$B,$B3099)</f>
        <v>5565.6</v>
      </c>
      <c r="K3099" s="13">
        <v>0</v>
      </c>
      <c r="L3099" s="25">
        <v>0</v>
      </c>
      <c r="M3099" s="15">
        <v>429</v>
      </c>
      <c r="N3099" s="14">
        <v>16570.349999999999</v>
      </c>
      <c r="O3099" s="16">
        <v>350</v>
      </c>
      <c r="P3099" s="16">
        <v>20004.45</v>
      </c>
      <c r="Q3099" s="16">
        <v>0</v>
      </c>
      <c r="R3099" s="16">
        <f>Q3099*16.876/100</f>
        <v>0</v>
      </c>
      <c r="S3099" s="17">
        <f t="shared" si="336"/>
        <v>0</v>
      </c>
      <c r="T3099" s="16">
        <v>0</v>
      </c>
      <c r="U3099" s="18">
        <f t="shared" si="337"/>
        <v>56.84</v>
      </c>
      <c r="V3099" s="18">
        <f t="shared" si="338"/>
        <v>154.44</v>
      </c>
      <c r="W3099" s="18">
        <f t="shared" si="339"/>
        <v>25.928931600000002</v>
      </c>
      <c r="X3099" s="27"/>
      <c r="Y3099" s="19">
        <f t="shared" si="340"/>
        <v>180.3689316</v>
      </c>
      <c r="Z3099" s="18">
        <f t="shared" si="341"/>
        <v>137.19999999999999</v>
      </c>
      <c r="AA3099" s="12">
        <v>224</v>
      </c>
      <c r="AB3099" s="12">
        <v>8646.9599999999991</v>
      </c>
      <c r="AC3099" s="28">
        <f>+I3099+Y3099-Z3099</f>
        <v>-67.561068399999996</v>
      </c>
      <c r="AD3099" s="20">
        <f t="shared" si="342"/>
        <v>70</v>
      </c>
      <c r="AE3099">
        <v>170</v>
      </c>
    </row>
    <row r="3100" spans="1:31" x14ac:dyDescent="0.25">
      <c r="A3100" s="9">
        <v>45169</v>
      </c>
      <c r="B3100" s="10" t="s">
        <v>322</v>
      </c>
      <c r="C3100" s="10" t="s">
        <v>320</v>
      </c>
      <c r="D3100" s="10" t="s">
        <v>40</v>
      </c>
      <c r="E3100" s="10" t="s">
        <v>30</v>
      </c>
      <c r="F3100" s="10">
        <v>360</v>
      </c>
      <c r="G3100" s="10">
        <v>392</v>
      </c>
      <c r="H3100" s="11">
        <f>SUMIFS(AA:AA,$A:$A,EOMONTH($A3100,-1),$B:$B,$B3100)</f>
        <v>110</v>
      </c>
      <c r="I3100" s="63">
        <f>ROUND(SUMIFS(AC:AC,$A:$A,EOMONTH($A3100,-1),$B:$B,$B3100),2)</f>
        <v>-52.61</v>
      </c>
      <c r="J3100" s="11">
        <f>SUMIFS(AB:AB,$A:$A,EOMONTH($A3100,-1),$B:$B,$B3100)</f>
        <v>5437.66</v>
      </c>
      <c r="K3100" s="13">
        <v>0</v>
      </c>
      <c r="L3100" s="25">
        <v>0</v>
      </c>
      <c r="M3100" s="15">
        <v>159</v>
      </c>
      <c r="N3100" s="14">
        <v>6055.41</v>
      </c>
      <c r="O3100" s="16">
        <v>50</v>
      </c>
      <c r="P3100" s="16">
        <v>3337.5</v>
      </c>
      <c r="Q3100" s="16">
        <v>0</v>
      </c>
      <c r="R3100" s="16">
        <f>Q3100*16.876/100</f>
        <v>0</v>
      </c>
      <c r="S3100" s="17">
        <f t="shared" si="336"/>
        <v>0</v>
      </c>
      <c r="T3100" s="16">
        <v>0</v>
      </c>
      <c r="U3100" s="18">
        <f t="shared" si="337"/>
        <v>43.12</v>
      </c>
      <c r="V3100" s="18">
        <f t="shared" si="338"/>
        <v>57.24</v>
      </c>
      <c r="W3100" s="18">
        <f t="shared" si="339"/>
        <v>9.6100235999999999</v>
      </c>
      <c r="X3100" s="27"/>
      <c r="Y3100" s="19">
        <f t="shared" si="340"/>
        <v>66.8500236</v>
      </c>
      <c r="Z3100" s="18">
        <f t="shared" si="341"/>
        <v>19.600000000000001</v>
      </c>
      <c r="AA3100" s="12">
        <v>219</v>
      </c>
      <c r="AB3100" s="12">
        <v>9356.81</v>
      </c>
      <c r="AC3100" s="28">
        <f>+I3100+Y3100-Z3100</f>
        <v>-5.3599764000000008</v>
      </c>
      <c r="AD3100" s="20">
        <f t="shared" si="342"/>
        <v>10</v>
      </c>
      <c r="AE3100">
        <v>10</v>
      </c>
    </row>
    <row r="3101" spans="1:31" x14ac:dyDescent="0.25">
      <c r="A3101" s="9">
        <v>45169</v>
      </c>
      <c r="B3101" s="10" t="s">
        <v>323</v>
      </c>
      <c r="C3101" s="10" t="s">
        <v>320</v>
      </c>
      <c r="D3101" s="10" t="s">
        <v>40</v>
      </c>
      <c r="E3101" s="10" t="s">
        <v>30</v>
      </c>
      <c r="F3101" s="10">
        <v>360</v>
      </c>
      <c r="G3101" s="10">
        <v>392</v>
      </c>
      <c r="H3101" s="11">
        <f>SUMIFS(AA:AA,$A:$A,EOMONTH($A3101,-1),$B:$B,$B3101)</f>
        <v>300</v>
      </c>
      <c r="I3101" s="63">
        <f>ROUND(SUMIFS(AC:AC,$A:$A,EOMONTH($A3101,-1),$B:$B,$B3101),2)</f>
        <v>31.53</v>
      </c>
      <c r="J3101" s="11">
        <f>SUMIFS(AB:AB,$A:$A,EOMONTH($A3101,-1),$B:$B,$B3101)</f>
        <v>11520.64</v>
      </c>
      <c r="K3101" s="13">
        <v>1</v>
      </c>
      <c r="L3101" s="25">
        <v>98.31</v>
      </c>
      <c r="M3101" s="15">
        <v>211</v>
      </c>
      <c r="N3101" s="14">
        <v>8098.35</v>
      </c>
      <c r="O3101" s="16">
        <v>300</v>
      </c>
      <c r="P3101" s="16">
        <v>18579.45</v>
      </c>
      <c r="Q3101" s="16">
        <v>0</v>
      </c>
      <c r="R3101" s="16">
        <f>Q3101*16.876/100</f>
        <v>0</v>
      </c>
      <c r="S3101" s="17">
        <f t="shared" si="336"/>
        <v>0</v>
      </c>
      <c r="T3101" s="16">
        <v>0</v>
      </c>
      <c r="U3101" s="18">
        <f t="shared" si="337"/>
        <v>117.6</v>
      </c>
      <c r="V3101" s="18">
        <f t="shared" si="338"/>
        <v>75.959999999999994</v>
      </c>
      <c r="W3101" s="18">
        <f t="shared" si="339"/>
        <v>12.752924399999999</v>
      </c>
      <c r="X3101" s="27"/>
      <c r="Y3101" s="19">
        <f t="shared" si="340"/>
        <v>88.712924399999991</v>
      </c>
      <c r="Z3101" s="18">
        <f t="shared" si="341"/>
        <v>117.6</v>
      </c>
      <c r="AA3101" s="12">
        <v>212</v>
      </c>
      <c r="AB3101" s="12">
        <v>8179.64</v>
      </c>
      <c r="AC3101" s="28">
        <f>+I3101+Y3101-Z3101</f>
        <v>2.6429243999999983</v>
      </c>
      <c r="AD3101" s="20">
        <f t="shared" si="342"/>
        <v>0</v>
      </c>
      <c r="AE3101">
        <v>50</v>
      </c>
    </row>
    <row r="3102" spans="1:31" x14ac:dyDescent="0.25">
      <c r="A3102" s="9">
        <v>45169</v>
      </c>
      <c r="B3102" s="10" t="s">
        <v>324</v>
      </c>
      <c r="C3102" s="10" t="s">
        <v>320</v>
      </c>
      <c r="D3102" s="10" t="s">
        <v>40</v>
      </c>
      <c r="E3102" s="10" t="s">
        <v>30</v>
      </c>
      <c r="F3102" s="10">
        <v>360</v>
      </c>
      <c r="G3102" s="10">
        <v>392</v>
      </c>
      <c r="H3102" s="11">
        <f>SUMIFS(AA:AA,$A:$A,EOMONTH($A3102,-1),$B:$B,$B3102)</f>
        <v>201</v>
      </c>
      <c r="I3102" s="63">
        <f>ROUND(SUMIFS(AC:AC,$A:$A,EOMONTH($A3102,-1),$B:$B,$B3102),2)</f>
        <v>31.84</v>
      </c>
      <c r="J3102" s="11">
        <f>SUMIFS(AB:AB,$A:$A,EOMONTH($A3102,-1),$B:$B,$B3102)</f>
        <v>7960.63</v>
      </c>
      <c r="K3102" s="13">
        <v>0</v>
      </c>
      <c r="L3102" s="25">
        <v>0</v>
      </c>
      <c r="M3102" s="15">
        <v>106</v>
      </c>
      <c r="N3102" s="14">
        <v>4056.91</v>
      </c>
      <c r="O3102" s="16">
        <v>150</v>
      </c>
      <c r="P3102" s="16">
        <v>10564.5</v>
      </c>
      <c r="Q3102" s="16">
        <v>0</v>
      </c>
      <c r="R3102" s="16">
        <f>Q3102*16.876/100</f>
        <v>0</v>
      </c>
      <c r="S3102" s="17">
        <f t="shared" si="336"/>
        <v>0</v>
      </c>
      <c r="T3102" s="16">
        <v>0</v>
      </c>
      <c r="U3102" s="18">
        <f t="shared" si="337"/>
        <v>78.792000000000002</v>
      </c>
      <c r="V3102" s="18">
        <f t="shared" si="338"/>
        <v>38.159999999999997</v>
      </c>
      <c r="W3102" s="18">
        <f t="shared" si="339"/>
        <v>6.4066823999999993</v>
      </c>
      <c r="X3102" s="27"/>
      <c r="Y3102" s="19">
        <f t="shared" si="340"/>
        <v>44.566682399999998</v>
      </c>
      <c r="Z3102" s="18">
        <f t="shared" si="341"/>
        <v>58.8</v>
      </c>
      <c r="AA3102" s="12">
        <v>157</v>
      </c>
      <c r="AB3102" s="12">
        <v>6145.78</v>
      </c>
      <c r="AC3102" s="28">
        <f>+I3102+Y3102-Z3102</f>
        <v>17.606682399999997</v>
      </c>
      <c r="AD3102" s="20">
        <f t="shared" si="342"/>
        <v>0</v>
      </c>
      <c r="AE3102">
        <v>90</v>
      </c>
    </row>
    <row r="3103" spans="1:31" x14ac:dyDescent="0.25">
      <c r="A3103" s="9">
        <v>45169</v>
      </c>
      <c r="B3103" s="10" t="s">
        <v>325</v>
      </c>
      <c r="C3103" s="10" t="s">
        <v>320</v>
      </c>
      <c r="D3103" s="10" t="s">
        <v>40</v>
      </c>
      <c r="E3103" s="10" t="s">
        <v>30</v>
      </c>
      <c r="F3103" s="10">
        <v>360</v>
      </c>
      <c r="G3103" s="10">
        <v>392</v>
      </c>
      <c r="H3103" s="11">
        <f>SUMIFS(AA:AA,$A:$A,EOMONTH($A3103,-1),$B:$B,$B3103)</f>
        <v>203</v>
      </c>
      <c r="I3103" s="63">
        <f>ROUND(SUMIFS(AC:AC,$A:$A,EOMONTH($A3103,-1),$B:$B,$B3103),2)</f>
        <v>-60.2</v>
      </c>
      <c r="J3103" s="11">
        <f>SUMIFS(AB:AB,$A:$A,EOMONTH($A3103,-1),$B:$B,$B3103)</f>
        <v>8834.73</v>
      </c>
      <c r="K3103" s="13">
        <v>0</v>
      </c>
      <c r="L3103" s="25">
        <v>0</v>
      </c>
      <c r="M3103" s="15">
        <v>157</v>
      </c>
      <c r="N3103" s="14">
        <v>6003.5</v>
      </c>
      <c r="O3103" s="16">
        <v>100</v>
      </c>
      <c r="P3103" s="16">
        <v>4762.5</v>
      </c>
      <c r="Q3103" s="16">
        <v>0</v>
      </c>
      <c r="R3103" s="16">
        <f>Q3103*16.876/100</f>
        <v>0</v>
      </c>
      <c r="S3103" s="17">
        <f t="shared" si="336"/>
        <v>0</v>
      </c>
      <c r="T3103" s="16">
        <v>0</v>
      </c>
      <c r="U3103" s="18">
        <f t="shared" si="337"/>
        <v>79.575999999999993</v>
      </c>
      <c r="V3103" s="18">
        <f t="shared" si="338"/>
        <v>56.52</v>
      </c>
      <c r="W3103" s="18">
        <f t="shared" si="339"/>
        <v>9.4891428000000015</v>
      </c>
      <c r="X3103" s="27"/>
      <c r="Y3103" s="19">
        <f t="shared" si="340"/>
        <v>66.009142800000006</v>
      </c>
      <c r="Z3103" s="18">
        <f t="shared" si="341"/>
        <v>39.200000000000003</v>
      </c>
      <c r="AA3103" s="12">
        <v>260</v>
      </c>
      <c r="AB3103" s="12">
        <v>10716.5</v>
      </c>
      <c r="AC3103" s="28">
        <f>+I3103+Y3103-Z3103</f>
        <v>-33.390857199999999</v>
      </c>
      <c r="AD3103" s="20">
        <f t="shared" si="342"/>
        <v>40</v>
      </c>
      <c r="AE3103">
        <v>40</v>
      </c>
    </row>
    <row r="3104" spans="1:31" x14ac:dyDescent="0.25">
      <c r="A3104" s="9">
        <v>45169</v>
      </c>
      <c r="B3104" s="10" t="s">
        <v>326</v>
      </c>
      <c r="C3104" s="10" t="s">
        <v>320</v>
      </c>
      <c r="D3104" s="10" t="s">
        <v>40</v>
      </c>
      <c r="E3104" s="10" t="s">
        <v>30</v>
      </c>
      <c r="F3104" s="10">
        <v>610</v>
      </c>
      <c r="G3104" s="10">
        <v>665</v>
      </c>
      <c r="H3104" s="11">
        <f>SUMIFS(AA:AA,$A:$A,EOMONTH($A3104,-1),$B:$B,$B3104)</f>
        <v>-192</v>
      </c>
      <c r="I3104" s="63">
        <f>ROUND(SUMIFS(AC:AC,$A:$A,EOMONTH($A3104,-1),$B:$B,$B3104),2)</f>
        <v>-82.81</v>
      </c>
      <c r="J3104" s="11">
        <f>SUMIFS(AB:AB,$A:$A,EOMONTH($A3104,-1),$B:$B,$B3104)</f>
        <v>-22518</v>
      </c>
      <c r="K3104" s="13">
        <v>0</v>
      </c>
      <c r="L3104" s="25">
        <v>0</v>
      </c>
      <c r="M3104" s="15">
        <v>563</v>
      </c>
      <c r="N3104" s="14">
        <v>36493.18</v>
      </c>
      <c r="O3104" s="16">
        <v>258</v>
      </c>
      <c r="P3104" s="16">
        <v>25903.22</v>
      </c>
      <c r="Q3104" s="16">
        <v>0</v>
      </c>
      <c r="R3104" s="16">
        <f>Q3104*16.876/100</f>
        <v>0</v>
      </c>
      <c r="S3104" s="17">
        <f t="shared" si="336"/>
        <v>0</v>
      </c>
      <c r="T3104" s="16">
        <v>0</v>
      </c>
      <c r="U3104" s="18">
        <f t="shared" si="337"/>
        <v>-127.68</v>
      </c>
      <c r="V3104" s="18">
        <f t="shared" si="338"/>
        <v>343.43</v>
      </c>
      <c r="W3104" s="18">
        <f t="shared" si="339"/>
        <v>57.658462700000008</v>
      </c>
      <c r="X3104" s="27"/>
      <c r="Y3104" s="19">
        <f t="shared" si="340"/>
        <v>401.08846270000004</v>
      </c>
      <c r="Z3104" s="18">
        <f t="shared" si="341"/>
        <v>171.57</v>
      </c>
      <c r="AA3104" s="12">
        <v>113</v>
      </c>
      <c r="AB3104" s="12">
        <v>7324.56</v>
      </c>
      <c r="AC3104" s="28">
        <f>+I3104+Y3104-Z3104</f>
        <v>146.70846270000004</v>
      </c>
      <c r="AD3104" s="20">
        <f t="shared" si="342"/>
        <v>0</v>
      </c>
      <c r="AE3104">
        <v>60</v>
      </c>
    </row>
    <row r="3105" spans="1:31" x14ac:dyDescent="0.25">
      <c r="A3105" s="9">
        <v>45169</v>
      </c>
      <c r="B3105" s="10" t="s">
        <v>327</v>
      </c>
      <c r="C3105" s="10" t="s">
        <v>320</v>
      </c>
      <c r="D3105" s="10" t="s">
        <v>40</v>
      </c>
      <c r="E3105" s="10" t="s">
        <v>30</v>
      </c>
      <c r="F3105" s="10">
        <v>610</v>
      </c>
      <c r="G3105" s="10">
        <v>665</v>
      </c>
      <c r="H3105" s="11">
        <f>SUMIFS(AA:AA,$A:$A,EOMONTH($A3105,-1),$B:$B,$B3105)</f>
        <v>-5</v>
      </c>
      <c r="I3105" s="63">
        <f>ROUND(SUMIFS(AC:AC,$A:$A,EOMONTH($A3105,-1),$B:$B,$B3105),2)</f>
        <v>-88.07</v>
      </c>
      <c r="J3105" s="11">
        <f>SUMIFS(AB:AB,$A:$A,EOMONTH($A3105,-1),$B:$B,$B3105)</f>
        <v>-333.01</v>
      </c>
      <c r="K3105" s="13">
        <v>0</v>
      </c>
      <c r="L3105" s="25">
        <v>0</v>
      </c>
      <c r="M3105" s="15">
        <v>214</v>
      </c>
      <c r="N3105" s="14">
        <v>13691.84</v>
      </c>
      <c r="O3105" s="16">
        <v>55</v>
      </c>
      <c r="P3105" s="16">
        <v>6393</v>
      </c>
      <c r="Q3105" s="16">
        <v>0</v>
      </c>
      <c r="R3105" s="16">
        <f>Q3105*16.876/100</f>
        <v>0</v>
      </c>
      <c r="S3105" s="17">
        <f t="shared" si="336"/>
        <v>0</v>
      </c>
      <c r="T3105" s="16">
        <v>0</v>
      </c>
      <c r="U3105" s="18">
        <f t="shared" si="337"/>
        <v>-3.3250000000000002</v>
      </c>
      <c r="V3105" s="18">
        <f t="shared" si="338"/>
        <v>130.54</v>
      </c>
      <c r="W3105" s="18">
        <f t="shared" si="339"/>
        <v>21.916360600000004</v>
      </c>
      <c r="X3105" s="27"/>
      <c r="Y3105" s="19">
        <f t="shared" si="340"/>
        <v>152.45636059999998</v>
      </c>
      <c r="Z3105" s="18">
        <f t="shared" si="341"/>
        <v>36.575000000000003</v>
      </c>
      <c r="AA3105" s="12">
        <v>154</v>
      </c>
      <c r="AB3105" s="12">
        <v>9853.01</v>
      </c>
      <c r="AC3105" s="28">
        <f>+I3105+Y3105-Z3105</f>
        <v>27.811360599999986</v>
      </c>
      <c r="AD3105" s="20">
        <f t="shared" si="342"/>
        <v>0</v>
      </c>
      <c r="AE3105">
        <v>0</v>
      </c>
    </row>
    <row r="3106" spans="1:31" x14ac:dyDescent="0.25">
      <c r="A3106" s="9">
        <v>45169</v>
      </c>
      <c r="B3106" s="10" t="s">
        <v>328</v>
      </c>
      <c r="C3106" s="10" t="s">
        <v>320</v>
      </c>
      <c r="D3106" s="10" t="s">
        <v>40</v>
      </c>
      <c r="E3106" s="10" t="s">
        <v>30</v>
      </c>
      <c r="F3106" s="10">
        <v>610</v>
      </c>
      <c r="G3106" s="10">
        <v>665</v>
      </c>
      <c r="H3106" s="11">
        <f>SUMIFS(AA:AA,$A:$A,EOMONTH($A3106,-1),$B:$B,$B3106)</f>
        <v>34</v>
      </c>
      <c r="I3106" s="63">
        <f>ROUND(SUMIFS(AC:AC,$A:$A,EOMONTH($A3106,-1),$B:$B,$B3106),2)</f>
        <v>-66.03</v>
      </c>
      <c r="J3106" s="11">
        <f>SUMIFS(AB:AB,$A:$A,EOMONTH($A3106,-1),$B:$B,$B3106)</f>
        <v>4101.04</v>
      </c>
      <c r="K3106" s="13">
        <v>0</v>
      </c>
      <c r="L3106" s="25">
        <v>0</v>
      </c>
      <c r="M3106" s="15">
        <v>214</v>
      </c>
      <c r="N3106" s="14">
        <v>13749.95</v>
      </c>
      <c r="O3106" s="16">
        <v>96</v>
      </c>
      <c r="P3106" s="16">
        <v>8365.2199999999993</v>
      </c>
      <c r="Q3106" s="16">
        <v>0</v>
      </c>
      <c r="R3106" s="16">
        <f>Q3106*16.876/100</f>
        <v>0</v>
      </c>
      <c r="S3106" s="17">
        <f t="shared" si="336"/>
        <v>0</v>
      </c>
      <c r="T3106" s="16">
        <v>0</v>
      </c>
      <c r="U3106" s="18">
        <f t="shared" si="337"/>
        <v>22.61</v>
      </c>
      <c r="V3106" s="18">
        <f t="shared" si="338"/>
        <v>130.54</v>
      </c>
      <c r="W3106" s="18">
        <f t="shared" si="339"/>
        <v>21.916360600000004</v>
      </c>
      <c r="X3106" s="27"/>
      <c r="Y3106" s="19">
        <f t="shared" si="340"/>
        <v>152.45636059999998</v>
      </c>
      <c r="Z3106" s="18">
        <f t="shared" si="341"/>
        <v>63.84</v>
      </c>
      <c r="AA3106" s="12">
        <v>152</v>
      </c>
      <c r="AB3106" s="12">
        <v>10940.93</v>
      </c>
      <c r="AC3106" s="28">
        <f>+I3106+Y3106-Z3106</f>
        <v>22.586360599999978</v>
      </c>
      <c r="AD3106" s="20">
        <f t="shared" si="342"/>
        <v>0</v>
      </c>
      <c r="AE3106">
        <v>0</v>
      </c>
    </row>
    <row r="3107" spans="1:31" x14ac:dyDescent="0.25">
      <c r="A3107" s="9">
        <v>45169</v>
      </c>
      <c r="B3107" s="10" t="s">
        <v>329</v>
      </c>
      <c r="C3107" s="10" t="s">
        <v>320</v>
      </c>
      <c r="D3107" s="10" t="s">
        <v>40</v>
      </c>
      <c r="E3107" s="10" t="s">
        <v>30</v>
      </c>
      <c r="F3107" s="10">
        <v>610</v>
      </c>
      <c r="G3107" s="10">
        <v>665</v>
      </c>
      <c r="H3107" s="11">
        <f>SUMIFS(AA:AA,$A:$A,EOMONTH($A3107,-1),$B:$B,$B3107)</f>
        <v>362</v>
      </c>
      <c r="I3107" s="63">
        <f>ROUND(SUMIFS(AC:AC,$A:$A,EOMONTH($A3107,-1),$B:$B,$B3107),2)</f>
        <v>-46.8</v>
      </c>
      <c r="J3107" s="11">
        <f>SUMIFS(AB:AB,$A:$A,EOMONTH($A3107,-1),$B:$B,$B3107)</f>
        <v>24815.59</v>
      </c>
      <c r="K3107" s="13">
        <v>0</v>
      </c>
      <c r="L3107" s="25">
        <v>0</v>
      </c>
      <c r="M3107" s="15">
        <v>408</v>
      </c>
      <c r="N3107" s="14">
        <v>26278.71</v>
      </c>
      <c r="O3107" s="16">
        <v>100</v>
      </c>
      <c r="P3107" s="16">
        <v>9731.25</v>
      </c>
      <c r="Q3107" s="16">
        <v>0</v>
      </c>
      <c r="R3107" s="16">
        <f>Q3107*16.876/100</f>
        <v>0</v>
      </c>
      <c r="S3107" s="17">
        <f t="shared" si="336"/>
        <v>0</v>
      </c>
      <c r="T3107" s="16">
        <v>0</v>
      </c>
      <c r="U3107" s="18">
        <f t="shared" si="337"/>
        <v>240.73</v>
      </c>
      <c r="V3107" s="18">
        <f t="shared" si="338"/>
        <v>248.88</v>
      </c>
      <c r="W3107" s="18">
        <f t="shared" si="339"/>
        <v>41.784463199999998</v>
      </c>
      <c r="X3107" s="27"/>
      <c r="Y3107" s="19">
        <f t="shared" si="340"/>
        <v>290.6644632</v>
      </c>
      <c r="Z3107" s="18">
        <f t="shared" si="341"/>
        <v>66.5</v>
      </c>
      <c r="AA3107" s="12">
        <v>670</v>
      </c>
      <c r="AB3107" s="12">
        <v>44458.67</v>
      </c>
      <c r="AC3107" s="28">
        <f>+I3107+Y3107-Z3107</f>
        <v>177.36446319999999</v>
      </c>
      <c r="AD3107" s="20">
        <f t="shared" si="342"/>
        <v>0</v>
      </c>
      <c r="AE3107">
        <v>0</v>
      </c>
    </row>
    <row r="3108" spans="1:31" x14ac:dyDescent="0.25">
      <c r="A3108" s="9">
        <v>45169</v>
      </c>
      <c r="B3108" s="10" t="s">
        <v>330</v>
      </c>
      <c r="C3108" s="10" t="s">
        <v>320</v>
      </c>
      <c r="D3108" s="10" t="s">
        <v>40</v>
      </c>
      <c r="E3108" s="10" t="s">
        <v>30</v>
      </c>
      <c r="F3108" s="10">
        <v>610</v>
      </c>
      <c r="G3108" s="10">
        <v>665</v>
      </c>
      <c r="H3108" s="11">
        <f>SUMIFS(AA:AA,$A:$A,EOMONTH($A3108,-1),$B:$B,$B3108)</f>
        <v>7</v>
      </c>
      <c r="I3108" s="63">
        <f>ROUND(SUMIFS(AC:AC,$A:$A,EOMONTH($A3108,-1),$B:$B,$B3108),2)</f>
        <v>-67.849999999999994</v>
      </c>
      <c r="J3108" s="11">
        <f>SUMIFS(AB:AB,$A:$A,EOMONTH($A3108,-1),$B:$B,$B3108)</f>
        <v>448.6</v>
      </c>
      <c r="K3108" s="13">
        <v>0</v>
      </c>
      <c r="L3108" s="25">
        <v>0</v>
      </c>
      <c r="M3108" s="15">
        <v>300</v>
      </c>
      <c r="N3108" s="14">
        <v>19259.330000000002</v>
      </c>
      <c r="O3108" s="16">
        <v>57</v>
      </c>
      <c r="P3108" s="16">
        <v>6697.5</v>
      </c>
      <c r="Q3108" s="16">
        <v>0</v>
      </c>
      <c r="R3108" s="16">
        <f>Q3108*16.876/100</f>
        <v>0</v>
      </c>
      <c r="S3108" s="17">
        <f t="shared" si="336"/>
        <v>0</v>
      </c>
      <c r="T3108" s="16">
        <v>0</v>
      </c>
      <c r="U3108" s="18">
        <f t="shared" si="337"/>
        <v>4.6550000000000002</v>
      </c>
      <c r="V3108" s="18">
        <f t="shared" si="338"/>
        <v>183</v>
      </c>
      <c r="W3108" s="18">
        <f t="shared" si="339"/>
        <v>30.723870000000002</v>
      </c>
      <c r="X3108" s="27"/>
      <c r="Y3108" s="19">
        <f t="shared" si="340"/>
        <v>213.72387000000001</v>
      </c>
      <c r="Z3108" s="18">
        <f t="shared" si="341"/>
        <v>37.905000000000001</v>
      </c>
      <c r="AA3108" s="12">
        <v>250</v>
      </c>
      <c r="AB3108" s="12">
        <v>16048.8</v>
      </c>
      <c r="AC3108" s="28">
        <f>+I3108+Y3108-Z3108</f>
        <v>107.96887000000001</v>
      </c>
      <c r="AD3108" s="20">
        <f t="shared" si="342"/>
        <v>0</v>
      </c>
      <c r="AE3108">
        <v>0</v>
      </c>
    </row>
    <row r="3109" spans="1:31" x14ac:dyDescent="0.25">
      <c r="A3109" s="9">
        <v>45169</v>
      </c>
      <c r="B3109" s="10" t="s">
        <v>331</v>
      </c>
      <c r="C3109" s="10" t="s">
        <v>320</v>
      </c>
      <c r="D3109" s="10" t="s">
        <v>40</v>
      </c>
      <c r="E3109" s="10" t="s">
        <v>30</v>
      </c>
      <c r="F3109" s="10">
        <v>610</v>
      </c>
      <c r="G3109" s="10">
        <v>665</v>
      </c>
      <c r="H3109" s="11">
        <f>SUMIFS(AA:AA,$A:$A,EOMONTH($A3109,-1),$B:$B,$B3109)</f>
        <v>306</v>
      </c>
      <c r="I3109" s="63">
        <f>ROUND(SUMIFS(AC:AC,$A:$A,EOMONTH($A3109,-1),$B:$B,$B3109),2)</f>
        <v>-84.75</v>
      </c>
      <c r="J3109" s="11">
        <f>SUMIFS(AB:AB,$A:$A,EOMONTH($A3109,-1),$B:$B,$B3109)</f>
        <v>50490</v>
      </c>
      <c r="K3109" s="13">
        <v>0</v>
      </c>
      <c r="L3109" s="25">
        <v>0</v>
      </c>
      <c r="M3109" s="15">
        <v>0</v>
      </c>
      <c r="N3109" s="14">
        <v>0</v>
      </c>
      <c r="O3109" s="16">
        <v>49</v>
      </c>
      <c r="P3109" s="16">
        <v>5707.5</v>
      </c>
      <c r="Q3109" s="16">
        <v>0</v>
      </c>
      <c r="R3109" s="16">
        <f>Q3109*16.876/100</f>
        <v>0</v>
      </c>
      <c r="S3109" s="17">
        <f t="shared" si="336"/>
        <v>0</v>
      </c>
      <c r="T3109" s="16">
        <v>0</v>
      </c>
      <c r="U3109" s="18">
        <f t="shared" si="337"/>
        <v>203.49</v>
      </c>
      <c r="V3109" s="18">
        <f t="shared" si="338"/>
        <v>0</v>
      </c>
      <c r="W3109" s="18">
        <f t="shared" si="339"/>
        <v>0</v>
      </c>
      <c r="X3109" s="27"/>
      <c r="Y3109" s="19">
        <f t="shared" si="340"/>
        <v>0</v>
      </c>
      <c r="Z3109" s="18">
        <f t="shared" si="341"/>
        <v>32.585000000000001</v>
      </c>
      <c r="AA3109" s="12">
        <v>257</v>
      </c>
      <c r="AB3109" s="12">
        <v>42405</v>
      </c>
      <c r="AC3109" s="28">
        <f>+I3109+Y3109-Z3109</f>
        <v>-117.33500000000001</v>
      </c>
      <c r="AD3109" s="20">
        <f t="shared" si="342"/>
        <v>120</v>
      </c>
      <c r="AE3109">
        <v>120</v>
      </c>
    </row>
    <row r="3110" spans="1:31" x14ac:dyDescent="0.25">
      <c r="A3110" s="9">
        <v>45169</v>
      </c>
      <c r="B3110" s="10" t="s">
        <v>332</v>
      </c>
      <c r="C3110" s="10" t="s">
        <v>320</v>
      </c>
      <c r="D3110" s="10" t="s">
        <v>40</v>
      </c>
      <c r="E3110" s="10" t="s">
        <v>30</v>
      </c>
      <c r="F3110" s="10">
        <v>700</v>
      </c>
      <c r="G3110" s="10">
        <v>763</v>
      </c>
      <c r="H3110" s="11">
        <f>SUMIFS(AA:AA,$A:$A,EOMONTH($A3110,-1),$B:$B,$B3110)</f>
        <v>460</v>
      </c>
      <c r="I3110" s="63">
        <f>ROUND(SUMIFS(AC:AC,$A:$A,EOMONTH($A3110,-1),$B:$B,$B3110),2)</f>
        <v>-365.44</v>
      </c>
      <c r="J3110" s="11">
        <f>SUMIFS(AB:AB,$A:$A,EOMONTH($A3110,-1),$B:$B,$B3110)</f>
        <v>30563.83</v>
      </c>
      <c r="K3110" s="13">
        <v>0</v>
      </c>
      <c r="L3110" s="25">
        <v>0</v>
      </c>
      <c r="M3110" s="15">
        <v>517</v>
      </c>
      <c r="N3110" s="14">
        <v>34047.35</v>
      </c>
      <c r="O3110" s="16">
        <v>247</v>
      </c>
      <c r="P3110" s="16">
        <v>27918.66</v>
      </c>
      <c r="Q3110" s="16">
        <v>0</v>
      </c>
      <c r="R3110" s="16">
        <f>Q3110*16.876/100</f>
        <v>0</v>
      </c>
      <c r="S3110" s="17">
        <f t="shared" si="336"/>
        <v>0</v>
      </c>
      <c r="T3110" s="16">
        <v>0</v>
      </c>
      <c r="U3110" s="18">
        <f t="shared" si="337"/>
        <v>350.98</v>
      </c>
      <c r="V3110" s="18">
        <f t="shared" si="338"/>
        <v>361.9</v>
      </c>
      <c r="W3110" s="18">
        <f t="shared" si="339"/>
        <v>60.759391000000008</v>
      </c>
      <c r="X3110" s="27"/>
      <c r="Y3110" s="19">
        <f t="shared" si="340"/>
        <v>422.65939099999997</v>
      </c>
      <c r="Z3110" s="18">
        <f t="shared" si="341"/>
        <v>188.46100000000001</v>
      </c>
      <c r="AA3110" s="12">
        <v>730</v>
      </c>
      <c r="AB3110" s="12">
        <v>48235.360000000001</v>
      </c>
      <c r="AC3110" s="28">
        <f>+I3110+Y3110-Z3110</f>
        <v>-131.24160900000004</v>
      </c>
      <c r="AD3110" s="20">
        <f t="shared" si="342"/>
        <v>140</v>
      </c>
      <c r="AE3110">
        <v>140</v>
      </c>
    </row>
    <row r="3111" spans="1:31" x14ac:dyDescent="0.25">
      <c r="A3111" s="9">
        <v>45169</v>
      </c>
      <c r="B3111" s="10" t="s">
        <v>333</v>
      </c>
      <c r="C3111" s="10" t="s">
        <v>320</v>
      </c>
      <c r="D3111" s="10" t="s">
        <v>40</v>
      </c>
      <c r="E3111" s="10" t="s">
        <v>30</v>
      </c>
      <c r="F3111" s="10">
        <v>700</v>
      </c>
      <c r="G3111" s="10">
        <v>763</v>
      </c>
      <c r="H3111" s="11">
        <f>SUMIFS(AA:AA,$A:$A,EOMONTH($A3111,-1),$B:$B,$B3111)</f>
        <v>1</v>
      </c>
      <c r="I3111" s="63">
        <f>ROUND(SUMIFS(AC:AC,$A:$A,EOMONTH($A3111,-1),$B:$B,$B3111),2)</f>
        <v>-22.92</v>
      </c>
      <c r="J3111" s="11">
        <f>SUMIFS(AB:AB,$A:$A,EOMONTH($A3111,-1),$B:$B,$B3111)</f>
        <v>124.41</v>
      </c>
      <c r="K3111" s="13">
        <v>0</v>
      </c>
      <c r="L3111" s="25">
        <v>0</v>
      </c>
      <c r="M3111" s="15">
        <v>600</v>
      </c>
      <c r="N3111" s="14">
        <v>39127.379999999997</v>
      </c>
      <c r="O3111" s="16">
        <v>150</v>
      </c>
      <c r="P3111" s="16">
        <v>16773.900000000001</v>
      </c>
      <c r="Q3111" s="16">
        <v>0</v>
      </c>
      <c r="R3111" s="16">
        <f>Q3111*16.876/100</f>
        <v>0</v>
      </c>
      <c r="S3111" s="17">
        <f t="shared" si="336"/>
        <v>0</v>
      </c>
      <c r="T3111" s="16">
        <v>0</v>
      </c>
      <c r="U3111" s="18">
        <f t="shared" si="337"/>
        <v>0.76300000000000001</v>
      </c>
      <c r="V3111" s="18">
        <f t="shared" si="338"/>
        <v>420</v>
      </c>
      <c r="W3111" s="18">
        <f t="shared" si="339"/>
        <v>70.513800000000003</v>
      </c>
      <c r="X3111" s="27"/>
      <c r="Y3111" s="19">
        <f t="shared" si="340"/>
        <v>490.5138</v>
      </c>
      <c r="Z3111" s="18">
        <f t="shared" si="341"/>
        <v>114.45</v>
      </c>
      <c r="AA3111" s="12">
        <v>451</v>
      </c>
      <c r="AB3111" s="12">
        <v>29455.17</v>
      </c>
      <c r="AC3111" s="28">
        <f>+I3111+Y3111-Z3111</f>
        <v>353.1438</v>
      </c>
      <c r="AD3111" s="20">
        <f t="shared" si="342"/>
        <v>0</v>
      </c>
      <c r="AE3111">
        <v>0</v>
      </c>
    </row>
    <row r="3112" spans="1:31" x14ac:dyDescent="0.25">
      <c r="A3112" s="9">
        <v>45169</v>
      </c>
      <c r="B3112" s="10" t="s">
        <v>334</v>
      </c>
      <c r="C3112" s="10" t="s">
        <v>320</v>
      </c>
      <c r="D3112" s="10" t="s">
        <v>40</v>
      </c>
      <c r="E3112" s="10" t="s">
        <v>30</v>
      </c>
      <c r="F3112" s="10">
        <v>700</v>
      </c>
      <c r="G3112" s="10">
        <v>763</v>
      </c>
      <c r="H3112" s="11">
        <f>SUMIFS(AA:AA,$A:$A,EOMONTH($A3112,-1),$B:$B,$B3112)</f>
        <v>-3</v>
      </c>
      <c r="I3112" s="63">
        <f>ROUND(SUMIFS(AC:AC,$A:$A,EOMONTH($A3112,-1),$B:$B,$B3112),2)</f>
        <v>-216.22</v>
      </c>
      <c r="J3112" s="11">
        <f>SUMIFS(AB:AB,$A:$A,EOMONTH($A3112,-1),$B:$B,$B3112)</f>
        <v>-199.32</v>
      </c>
      <c r="K3112" s="13">
        <v>0</v>
      </c>
      <c r="L3112" s="25">
        <v>0</v>
      </c>
      <c r="M3112" s="15">
        <v>549</v>
      </c>
      <c r="N3112" s="14">
        <v>35901.730000000003</v>
      </c>
      <c r="O3112" s="16">
        <v>152</v>
      </c>
      <c r="P3112" s="16">
        <v>17310.62</v>
      </c>
      <c r="Q3112" s="16">
        <v>0</v>
      </c>
      <c r="R3112" s="16">
        <f>Q3112*16.876/100</f>
        <v>0</v>
      </c>
      <c r="S3112" s="17">
        <f t="shared" si="336"/>
        <v>0</v>
      </c>
      <c r="T3112" s="16">
        <v>0</v>
      </c>
      <c r="U3112" s="18">
        <f t="shared" si="337"/>
        <v>-2.2890000000000001</v>
      </c>
      <c r="V3112" s="18">
        <f t="shared" si="338"/>
        <v>384.3</v>
      </c>
      <c r="W3112" s="18">
        <f t="shared" si="339"/>
        <v>64.520127000000016</v>
      </c>
      <c r="X3112" s="27"/>
      <c r="Y3112" s="19">
        <f t="shared" si="340"/>
        <v>448.82012700000001</v>
      </c>
      <c r="Z3112" s="18">
        <f t="shared" si="341"/>
        <v>115.976</v>
      </c>
      <c r="AA3112" s="12">
        <v>394</v>
      </c>
      <c r="AB3112" s="12">
        <v>24793.040000000001</v>
      </c>
      <c r="AC3112" s="28">
        <f>+I3112+Y3112-Z3112</f>
        <v>116.62412700000002</v>
      </c>
      <c r="AD3112" s="20">
        <f t="shared" si="342"/>
        <v>0</v>
      </c>
      <c r="AE3112">
        <v>0</v>
      </c>
    </row>
    <row r="3113" spans="1:31" x14ac:dyDescent="0.25">
      <c r="A3113" s="9">
        <v>45169</v>
      </c>
      <c r="B3113" s="10" t="s">
        <v>335</v>
      </c>
      <c r="C3113" s="10" t="s">
        <v>320</v>
      </c>
      <c r="D3113" s="10" t="s">
        <v>40</v>
      </c>
      <c r="E3113" s="10" t="s">
        <v>30</v>
      </c>
      <c r="F3113" s="10">
        <v>1050</v>
      </c>
      <c r="G3113" s="10">
        <v>1144</v>
      </c>
      <c r="H3113" s="11">
        <f>SUMIFS(AA:AA,$A:$A,EOMONTH($A3113,-1),$B:$B,$B3113)</f>
        <v>42</v>
      </c>
      <c r="I3113" s="63">
        <f>ROUND(SUMIFS(AC:AC,$A:$A,EOMONTH($A3113,-1),$B:$B,$B3113),2)</f>
        <v>-90.4</v>
      </c>
      <c r="J3113" s="11">
        <f>SUMIFS(AB:AB,$A:$A,EOMONTH($A3113,-1),$B:$B,$B3113)</f>
        <v>7727.23</v>
      </c>
      <c r="K3113" s="13">
        <v>0</v>
      </c>
      <c r="L3113" s="25">
        <v>0</v>
      </c>
      <c r="M3113" s="15">
        <v>111</v>
      </c>
      <c r="N3113" s="14">
        <v>11948.22</v>
      </c>
      <c r="O3113" s="16">
        <v>39</v>
      </c>
      <c r="P3113" s="16">
        <v>3936.75</v>
      </c>
      <c r="Q3113" s="16">
        <v>0</v>
      </c>
      <c r="R3113" s="16">
        <f>Q3113*16.876/100</f>
        <v>0</v>
      </c>
      <c r="S3113" s="17">
        <f t="shared" si="336"/>
        <v>0</v>
      </c>
      <c r="T3113" s="16">
        <v>0</v>
      </c>
      <c r="U3113" s="18">
        <f t="shared" si="337"/>
        <v>48.048000000000002</v>
      </c>
      <c r="V3113" s="18">
        <f t="shared" si="338"/>
        <v>116.55</v>
      </c>
      <c r="W3113" s="18">
        <f t="shared" si="339"/>
        <v>19.567579500000001</v>
      </c>
      <c r="X3113" s="27"/>
      <c r="Y3113" s="19">
        <f t="shared" si="340"/>
        <v>136.11757950000001</v>
      </c>
      <c r="Z3113" s="18">
        <f t="shared" si="341"/>
        <v>44.616</v>
      </c>
      <c r="AA3113" s="12">
        <v>114</v>
      </c>
      <c r="AB3113" s="12">
        <v>13120.2</v>
      </c>
      <c r="AC3113" s="28">
        <f>+I3113+Y3113-Z3113</f>
        <v>1.1015794999999997</v>
      </c>
      <c r="AD3113" s="20">
        <f t="shared" si="342"/>
        <v>0</v>
      </c>
      <c r="AE3113">
        <v>0</v>
      </c>
    </row>
    <row r="3114" spans="1:31" x14ac:dyDescent="0.25">
      <c r="A3114" s="9">
        <v>45169</v>
      </c>
      <c r="B3114" s="10" t="s">
        <v>336</v>
      </c>
      <c r="C3114" s="10" t="s">
        <v>320</v>
      </c>
      <c r="D3114" s="10" t="s">
        <v>40</v>
      </c>
      <c r="E3114" s="10" t="s">
        <v>30</v>
      </c>
      <c r="F3114" s="10">
        <v>1050</v>
      </c>
      <c r="G3114" s="10">
        <v>1144</v>
      </c>
      <c r="H3114" s="11">
        <f>SUMIFS(AA:AA,$A:$A,EOMONTH($A3114,-1),$B:$B,$B3114)</f>
        <v>189</v>
      </c>
      <c r="I3114" s="63">
        <f>ROUND(SUMIFS(AC:AC,$A:$A,EOMONTH($A3114,-1),$B:$B,$B3114),2)</f>
        <v>-235.37</v>
      </c>
      <c r="J3114" s="11">
        <f>SUMIFS(AB:AB,$A:$A,EOMONTH($A3114,-1),$B:$B,$B3114)</f>
        <v>20413.46</v>
      </c>
      <c r="K3114" s="13">
        <v>0</v>
      </c>
      <c r="L3114" s="25">
        <v>0</v>
      </c>
      <c r="M3114" s="15">
        <v>310</v>
      </c>
      <c r="N3114" s="14">
        <v>33452.269999999997</v>
      </c>
      <c r="O3114" s="16">
        <v>171</v>
      </c>
      <c r="P3114" s="16">
        <v>28905.15</v>
      </c>
      <c r="Q3114" s="16">
        <v>0</v>
      </c>
      <c r="R3114" s="16">
        <f>Q3114*16.876/100</f>
        <v>0</v>
      </c>
      <c r="S3114" s="17">
        <f t="shared" si="336"/>
        <v>0</v>
      </c>
      <c r="T3114" s="16">
        <v>0</v>
      </c>
      <c r="U3114" s="18">
        <f t="shared" si="337"/>
        <v>216.21600000000001</v>
      </c>
      <c r="V3114" s="18">
        <f t="shared" si="338"/>
        <v>325.5</v>
      </c>
      <c r="W3114" s="18">
        <f t="shared" si="339"/>
        <v>54.648195000000008</v>
      </c>
      <c r="X3114" s="27"/>
      <c r="Y3114" s="19">
        <f t="shared" si="340"/>
        <v>380.14819499999999</v>
      </c>
      <c r="Z3114" s="18">
        <f t="shared" si="341"/>
        <v>195.624</v>
      </c>
      <c r="AA3114" s="12">
        <v>328</v>
      </c>
      <c r="AB3114" s="12">
        <v>35402.379999999997</v>
      </c>
      <c r="AC3114" s="28">
        <f>+I3114+Y3114-Z3114</f>
        <v>-50.845805000000013</v>
      </c>
      <c r="AD3114" s="20">
        <f t="shared" si="342"/>
        <v>60</v>
      </c>
      <c r="AE3114">
        <v>60</v>
      </c>
    </row>
    <row r="3115" spans="1:31" x14ac:dyDescent="0.25">
      <c r="A3115" s="9">
        <v>45169</v>
      </c>
      <c r="B3115" s="10" t="s">
        <v>337</v>
      </c>
      <c r="C3115" s="10" t="s">
        <v>320</v>
      </c>
      <c r="D3115" s="10" t="s">
        <v>40</v>
      </c>
      <c r="E3115" s="10" t="s">
        <v>30</v>
      </c>
      <c r="F3115" s="10">
        <v>1050</v>
      </c>
      <c r="G3115" s="10">
        <v>1144</v>
      </c>
      <c r="H3115" s="11">
        <f>SUMIFS(AA:AA,$A:$A,EOMONTH($A3115,-1),$B:$B,$B3115)</f>
        <v>-18</v>
      </c>
      <c r="I3115" s="63">
        <f>ROUND(SUMIFS(AC:AC,$A:$A,EOMONTH($A3115,-1),$B:$B,$B3115),2)</f>
        <v>-266.60000000000002</v>
      </c>
      <c r="J3115" s="11">
        <f>SUMIFS(AB:AB,$A:$A,EOMONTH($A3115,-1),$B:$B,$B3115)</f>
        <v>-2554.79</v>
      </c>
      <c r="K3115" s="13">
        <v>1</v>
      </c>
      <c r="L3115" s="25">
        <v>214.42</v>
      </c>
      <c r="M3115" s="15">
        <v>196</v>
      </c>
      <c r="N3115" s="14">
        <v>21004.2</v>
      </c>
      <c r="O3115" s="16">
        <v>75</v>
      </c>
      <c r="P3115" s="16">
        <v>14188.65</v>
      </c>
      <c r="Q3115" s="16">
        <v>0</v>
      </c>
      <c r="R3115" s="16">
        <f>Q3115*16.876/100</f>
        <v>0</v>
      </c>
      <c r="S3115" s="17">
        <f t="shared" si="336"/>
        <v>0</v>
      </c>
      <c r="T3115" s="16">
        <v>0</v>
      </c>
      <c r="U3115" s="18">
        <f t="shared" si="337"/>
        <v>-20.591999999999999</v>
      </c>
      <c r="V3115" s="18">
        <f t="shared" si="338"/>
        <v>205.8</v>
      </c>
      <c r="W3115" s="18">
        <f t="shared" si="339"/>
        <v>34.551762000000004</v>
      </c>
      <c r="X3115" s="27"/>
      <c r="Y3115" s="19">
        <f t="shared" si="340"/>
        <v>240.35176200000001</v>
      </c>
      <c r="Z3115" s="18">
        <f t="shared" si="341"/>
        <v>85.8</v>
      </c>
      <c r="AA3115" s="12">
        <v>104</v>
      </c>
      <c r="AB3115" s="12">
        <v>11145.05</v>
      </c>
      <c r="AC3115" s="28">
        <f>+I3115+Y3115-Z3115</f>
        <v>-112.04823800000001</v>
      </c>
      <c r="AD3115" s="20">
        <f t="shared" si="342"/>
        <v>120</v>
      </c>
      <c r="AE3115">
        <v>120</v>
      </c>
    </row>
    <row r="3116" spans="1:31" x14ac:dyDescent="0.25">
      <c r="A3116" s="9">
        <v>45169</v>
      </c>
      <c r="B3116" s="10" t="s">
        <v>338</v>
      </c>
      <c r="C3116" s="10" t="s">
        <v>320</v>
      </c>
      <c r="D3116" s="10" t="s">
        <v>40</v>
      </c>
      <c r="E3116" s="10" t="s">
        <v>30</v>
      </c>
      <c r="F3116" s="10">
        <v>1050</v>
      </c>
      <c r="G3116" s="10">
        <v>1144</v>
      </c>
      <c r="H3116" s="11">
        <f>SUMIFS(AA:AA,$A:$A,EOMONTH($A3116,-1),$B:$B,$B3116)</f>
        <v>70</v>
      </c>
      <c r="I3116" s="63">
        <f>ROUND(SUMIFS(AC:AC,$A:$A,EOMONTH($A3116,-1),$B:$B,$B3116),2)</f>
        <v>-477.21</v>
      </c>
      <c r="J3116" s="11">
        <f>SUMIFS(AB:AB,$A:$A,EOMONTH($A3116,-1),$B:$B,$B3116)</f>
        <v>7548.21</v>
      </c>
      <c r="K3116" s="13">
        <v>0</v>
      </c>
      <c r="L3116" s="25">
        <v>0</v>
      </c>
      <c r="M3116" s="15">
        <v>467</v>
      </c>
      <c r="N3116" s="14">
        <v>50716.45</v>
      </c>
      <c r="O3116" s="16">
        <v>132</v>
      </c>
      <c r="P3116" s="16">
        <v>24803.25</v>
      </c>
      <c r="Q3116" s="16">
        <v>0</v>
      </c>
      <c r="R3116" s="16">
        <f>Q3116*16.876/100</f>
        <v>0</v>
      </c>
      <c r="S3116" s="17">
        <f t="shared" si="336"/>
        <v>0</v>
      </c>
      <c r="T3116" s="16">
        <v>0</v>
      </c>
      <c r="U3116" s="18">
        <f t="shared" si="337"/>
        <v>80.08</v>
      </c>
      <c r="V3116" s="18">
        <f t="shared" si="338"/>
        <v>490.35</v>
      </c>
      <c r="W3116" s="18">
        <f t="shared" si="339"/>
        <v>82.324861500000011</v>
      </c>
      <c r="X3116" s="27"/>
      <c r="Y3116" s="19">
        <f t="shared" si="340"/>
        <v>572.67486150000002</v>
      </c>
      <c r="Z3116" s="18">
        <f t="shared" si="341"/>
        <v>151.00800000000001</v>
      </c>
      <c r="AA3116" s="12">
        <v>405</v>
      </c>
      <c r="AB3116" s="12">
        <v>43969.81</v>
      </c>
      <c r="AC3116" s="28">
        <f>+I3116+Y3116-Z3116</f>
        <v>-55.543138499999969</v>
      </c>
      <c r="AD3116" s="20">
        <f t="shared" si="342"/>
        <v>60</v>
      </c>
      <c r="AE3116">
        <v>60</v>
      </c>
    </row>
    <row r="3117" spans="1:31" x14ac:dyDescent="0.25">
      <c r="A3117" s="9">
        <v>45169</v>
      </c>
      <c r="B3117" s="10" t="s">
        <v>339</v>
      </c>
      <c r="C3117" s="10" t="s">
        <v>320</v>
      </c>
      <c r="D3117" s="10" t="s">
        <v>40</v>
      </c>
      <c r="E3117" s="10" t="s">
        <v>30</v>
      </c>
      <c r="F3117" s="10">
        <v>1050</v>
      </c>
      <c r="G3117" s="10">
        <v>1144</v>
      </c>
      <c r="H3117" s="11">
        <f>SUMIFS(AA:AA,$A:$A,EOMONTH($A3117,-1),$B:$B,$B3117)</f>
        <v>145</v>
      </c>
      <c r="I3117" s="63">
        <f>ROUND(SUMIFS(AC:AC,$A:$A,EOMONTH($A3117,-1),$B:$B,$B3117),2)</f>
        <v>-162.58000000000001</v>
      </c>
      <c r="J3117" s="11">
        <f>SUMIFS(AB:AB,$A:$A,EOMONTH($A3117,-1),$B:$B,$B3117)</f>
        <v>17476.990000000002</v>
      </c>
      <c r="K3117" s="13">
        <v>0</v>
      </c>
      <c r="L3117" s="25">
        <v>0</v>
      </c>
      <c r="M3117" s="15">
        <v>0</v>
      </c>
      <c r="N3117" s="14">
        <v>0</v>
      </c>
      <c r="O3117" s="16">
        <v>15</v>
      </c>
      <c r="P3117" s="16">
        <v>2711.25</v>
      </c>
      <c r="Q3117" s="16">
        <v>0</v>
      </c>
      <c r="R3117" s="16">
        <f>Q3117*16.876/100</f>
        <v>0</v>
      </c>
      <c r="S3117" s="17">
        <f t="shared" si="336"/>
        <v>0</v>
      </c>
      <c r="T3117" s="16">
        <v>0</v>
      </c>
      <c r="U3117" s="18">
        <f t="shared" si="337"/>
        <v>165.88</v>
      </c>
      <c r="V3117" s="18">
        <f t="shared" si="338"/>
        <v>0</v>
      </c>
      <c r="W3117" s="18">
        <f t="shared" si="339"/>
        <v>0</v>
      </c>
      <c r="X3117" s="27"/>
      <c r="Y3117" s="19">
        <f t="shared" si="340"/>
        <v>0</v>
      </c>
      <c r="Z3117" s="18">
        <f t="shared" si="341"/>
        <v>17.16</v>
      </c>
      <c r="AA3117" s="12">
        <v>130</v>
      </c>
      <c r="AB3117" s="12">
        <v>15669.03</v>
      </c>
      <c r="AC3117" s="28">
        <f>+I3117+Y3117-Z3117</f>
        <v>-179.74</v>
      </c>
      <c r="AD3117" s="20">
        <f t="shared" si="342"/>
        <v>180</v>
      </c>
      <c r="AE3117">
        <v>180</v>
      </c>
    </row>
    <row r="3118" spans="1:31" x14ac:dyDescent="0.25">
      <c r="A3118" s="9">
        <v>45169</v>
      </c>
      <c r="B3118" s="10" t="s">
        <v>340</v>
      </c>
      <c r="C3118" s="10" t="s">
        <v>320</v>
      </c>
      <c r="D3118" s="10" t="s">
        <v>40</v>
      </c>
      <c r="E3118" s="10" t="s">
        <v>30</v>
      </c>
      <c r="F3118" s="10">
        <v>1050</v>
      </c>
      <c r="G3118" s="10">
        <v>1144</v>
      </c>
      <c r="H3118" s="11">
        <f>SUMIFS(AA:AA,$A:$A,EOMONTH($A3118,-1),$B:$B,$B3118)</f>
        <v>-110</v>
      </c>
      <c r="I3118" s="63">
        <f>ROUND(SUMIFS(AC:AC,$A:$A,EOMONTH($A3118,-1),$B:$B,$B3118),2)</f>
        <v>-495.05</v>
      </c>
      <c r="J3118" s="11">
        <f>SUMIFS(AB:AB,$A:$A,EOMONTH($A3118,-1),$B:$B,$B3118)</f>
        <v>-19001.75</v>
      </c>
      <c r="K3118" s="13">
        <v>0</v>
      </c>
      <c r="L3118" s="25">
        <v>0</v>
      </c>
      <c r="M3118" s="15">
        <v>202</v>
      </c>
      <c r="N3118" s="14">
        <v>21722.16</v>
      </c>
      <c r="O3118" s="16">
        <v>97</v>
      </c>
      <c r="P3118" s="16">
        <v>18403.650000000001</v>
      </c>
      <c r="Q3118" s="16">
        <v>0</v>
      </c>
      <c r="R3118" s="16">
        <f>Q3118*16.876/100</f>
        <v>0</v>
      </c>
      <c r="S3118" s="17">
        <f t="shared" si="336"/>
        <v>0</v>
      </c>
      <c r="T3118" s="16">
        <v>0</v>
      </c>
      <c r="U3118" s="18">
        <f t="shared" si="337"/>
        <v>-125.84</v>
      </c>
      <c r="V3118" s="18">
        <f t="shared" si="338"/>
        <v>212.1</v>
      </c>
      <c r="W3118" s="18">
        <f t="shared" si="339"/>
        <v>35.609469000000004</v>
      </c>
      <c r="X3118" s="27"/>
      <c r="Y3118" s="19">
        <f t="shared" si="340"/>
        <v>247.70946900000001</v>
      </c>
      <c r="Z3118" s="18">
        <f t="shared" si="341"/>
        <v>110.968</v>
      </c>
      <c r="AA3118" s="12">
        <v>-5</v>
      </c>
      <c r="AB3118" s="12">
        <v>-537.67999999999995</v>
      </c>
      <c r="AC3118" s="28">
        <f>+I3118+Y3118-Z3118</f>
        <v>-358.30853100000002</v>
      </c>
      <c r="AD3118" s="20">
        <f t="shared" si="342"/>
        <v>360</v>
      </c>
      <c r="AE3118">
        <v>360</v>
      </c>
    </row>
    <row r="3119" spans="1:31" x14ac:dyDescent="0.25">
      <c r="A3119" s="9">
        <v>45169</v>
      </c>
      <c r="B3119" s="10" t="s">
        <v>341</v>
      </c>
      <c r="C3119" s="10" t="s">
        <v>320</v>
      </c>
      <c r="D3119" s="10" t="s">
        <v>40</v>
      </c>
      <c r="E3119" s="10" t="s">
        <v>30</v>
      </c>
      <c r="F3119" s="10">
        <v>970</v>
      </c>
      <c r="G3119" s="10">
        <v>1057</v>
      </c>
      <c r="H3119" s="11">
        <f>SUMIFS(AA:AA,$A:$A,EOMONTH($A3119,-1),$B:$B,$B3119)</f>
        <v>119</v>
      </c>
      <c r="I3119" s="63">
        <f>ROUND(SUMIFS(AC:AC,$A:$A,EOMONTH($A3119,-1),$B:$B,$B3119),2)</f>
        <v>-447.94</v>
      </c>
      <c r="J3119" s="11">
        <f>SUMIFS(AB:AB,$A:$A,EOMONTH($A3119,-1),$B:$B,$B3119)</f>
        <v>12918.18</v>
      </c>
      <c r="K3119" s="13">
        <v>0</v>
      </c>
      <c r="L3119" s="25">
        <v>0</v>
      </c>
      <c r="M3119" s="15">
        <v>455</v>
      </c>
      <c r="N3119" s="14">
        <v>44950.23</v>
      </c>
      <c r="O3119" s="16">
        <v>195</v>
      </c>
      <c r="P3119" s="16">
        <v>29325.279999999999</v>
      </c>
      <c r="Q3119" s="16">
        <v>0</v>
      </c>
      <c r="R3119" s="16">
        <f>Q3119*16.876/100</f>
        <v>0</v>
      </c>
      <c r="S3119" s="17">
        <f t="shared" si="336"/>
        <v>0</v>
      </c>
      <c r="T3119" s="16">
        <v>0</v>
      </c>
      <c r="U3119" s="18">
        <f t="shared" si="337"/>
        <v>125.783</v>
      </c>
      <c r="V3119" s="18">
        <f t="shared" si="338"/>
        <v>441.35</v>
      </c>
      <c r="W3119" s="18">
        <f t="shared" si="339"/>
        <v>74.098251500000018</v>
      </c>
      <c r="X3119" s="27"/>
      <c r="Y3119" s="19">
        <f t="shared" si="340"/>
        <v>515.44825150000008</v>
      </c>
      <c r="Z3119" s="18">
        <f t="shared" si="341"/>
        <v>206.11500000000001</v>
      </c>
      <c r="AA3119" s="12">
        <v>379</v>
      </c>
      <c r="AB3119" s="12">
        <v>37663.79</v>
      </c>
      <c r="AC3119" s="28">
        <f>+I3119+Y3119-Z3119</f>
        <v>-138.60674849999992</v>
      </c>
      <c r="AD3119" s="20">
        <f t="shared" si="342"/>
        <v>140</v>
      </c>
      <c r="AE3119">
        <v>140</v>
      </c>
    </row>
    <row r="3120" spans="1:31" x14ac:dyDescent="0.25">
      <c r="A3120" s="9">
        <v>45169</v>
      </c>
      <c r="B3120" s="10" t="s">
        <v>342</v>
      </c>
      <c r="C3120" s="10" t="s">
        <v>320</v>
      </c>
      <c r="D3120" s="10" t="s">
        <v>40</v>
      </c>
      <c r="E3120" s="10" t="s">
        <v>30</v>
      </c>
      <c r="F3120" s="10">
        <v>970</v>
      </c>
      <c r="G3120" s="10">
        <v>1057</v>
      </c>
      <c r="H3120" s="11">
        <f>SUMIFS(AA:AA,$A:$A,EOMONTH($A3120,-1),$B:$B,$B3120)</f>
        <v>-13</v>
      </c>
      <c r="I3120" s="63">
        <f>ROUND(SUMIFS(AC:AC,$A:$A,EOMONTH($A3120,-1),$B:$B,$B3120),2)</f>
        <v>-30.94</v>
      </c>
      <c r="J3120" s="11">
        <f>SUMIFS(AB:AB,$A:$A,EOMONTH($A3120,-1),$B:$B,$B3120)</f>
        <v>-2788.5</v>
      </c>
      <c r="K3120" s="13">
        <v>0</v>
      </c>
      <c r="L3120" s="25">
        <v>0</v>
      </c>
      <c r="M3120" s="15">
        <v>315</v>
      </c>
      <c r="N3120" s="14">
        <v>30813.02</v>
      </c>
      <c r="O3120" s="16">
        <v>105</v>
      </c>
      <c r="P3120" s="16">
        <v>15513.75</v>
      </c>
      <c r="Q3120" s="16">
        <v>0</v>
      </c>
      <c r="R3120" s="16">
        <f>Q3120*16.876/100</f>
        <v>0</v>
      </c>
      <c r="S3120" s="17">
        <f t="shared" si="336"/>
        <v>0</v>
      </c>
      <c r="T3120" s="16">
        <v>0</v>
      </c>
      <c r="U3120" s="18">
        <f t="shared" si="337"/>
        <v>-13.741</v>
      </c>
      <c r="V3120" s="18">
        <f t="shared" si="338"/>
        <v>305.55</v>
      </c>
      <c r="W3120" s="18">
        <f t="shared" si="339"/>
        <v>51.298789500000005</v>
      </c>
      <c r="X3120" s="27"/>
      <c r="Y3120" s="19">
        <f t="shared" si="340"/>
        <v>356.84878950000001</v>
      </c>
      <c r="Z3120" s="18">
        <f t="shared" si="341"/>
        <v>110.985</v>
      </c>
      <c r="AA3120" s="12">
        <v>197</v>
      </c>
      <c r="AB3120" s="12">
        <v>18840.38</v>
      </c>
      <c r="AC3120" s="28">
        <f>+I3120+Y3120-Z3120</f>
        <v>214.9237895</v>
      </c>
      <c r="AD3120" s="20">
        <f t="shared" si="342"/>
        <v>0</v>
      </c>
      <c r="AE3120">
        <v>0</v>
      </c>
    </row>
    <row r="3121" spans="1:31" x14ac:dyDescent="0.25">
      <c r="A3121" s="9">
        <v>45169</v>
      </c>
      <c r="B3121" s="10" t="s">
        <v>343</v>
      </c>
      <c r="C3121" s="10" t="s">
        <v>320</v>
      </c>
      <c r="D3121" s="10" t="s">
        <v>40</v>
      </c>
      <c r="E3121" s="10" t="s">
        <v>30</v>
      </c>
      <c r="F3121" s="10">
        <v>970</v>
      </c>
      <c r="G3121" s="10">
        <v>1057</v>
      </c>
      <c r="H3121" s="11">
        <f>SUMIFS(AA:AA,$A:$A,EOMONTH($A3121,-1),$B:$B,$B3121)</f>
        <v>78</v>
      </c>
      <c r="I3121" s="63">
        <f>ROUND(SUMIFS(AC:AC,$A:$A,EOMONTH($A3121,-1),$B:$B,$B3121),2)</f>
        <v>-187.72</v>
      </c>
      <c r="J3121" s="11">
        <f>SUMIFS(AB:AB,$A:$A,EOMONTH($A3121,-1),$B:$B,$B3121)</f>
        <v>9079.73</v>
      </c>
      <c r="K3121" s="13">
        <v>0</v>
      </c>
      <c r="L3121" s="25">
        <v>0</v>
      </c>
      <c r="M3121" s="15">
        <v>350</v>
      </c>
      <c r="N3121" s="14">
        <v>34332.589999999997</v>
      </c>
      <c r="O3121" s="16">
        <v>140</v>
      </c>
      <c r="P3121" s="16">
        <v>21312.2</v>
      </c>
      <c r="Q3121" s="16">
        <v>0</v>
      </c>
      <c r="R3121" s="16">
        <f>Q3121*16.876/100</f>
        <v>0</v>
      </c>
      <c r="S3121" s="17">
        <f t="shared" si="336"/>
        <v>0</v>
      </c>
      <c r="T3121" s="16">
        <v>0</v>
      </c>
      <c r="U3121" s="18">
        <f t="shared" si="337"/>
        <v>82.445999999999998</v>
      </c>
      <c r="V3121" s="18">
        <f t="shared" si="338"/>
        <v>339.5</v>
      </c>
      <c r="W3121" s="18">
        <f t="shared" si="339"/>
        <v>56.998655000000007</v>
      </c>
      <c r="X3121" s="27"/>
      <c r="Y3121" s="19">
        <f t="shared" si="340"/>
        <v>396.49865499999999</v>
      </c>
      <c r="Z3121" s="18">
        <f t="shared" si="341"/>
        <v>147.97999999999999</v>
      </c>
      <c r="AA3121" s="12">
        <v>288</v>
      </c>
      <c r="AB3121" s="12">
        <v>29212.04</v>
      </c>
      <c r="AC3121" s="28">
        <f>+I3121+Y3121-Z3121</f>
        <v>60.798654999999997</v>
      </c>
      <c r="AD3121" s="20">
        <f t="shared" si="342"/>
        <v>0</v>
      </c>
      <c r="AE3121">
        <v>0</v>
      </c>
    </row>
    <row r="3122" spans="1:31" x14ac:dyDescent="0.25">
      <c r="A3122" s="9">
        <v>45169</v>
      </c>
      <c r="B3122" s="10" t="s">
        <v>344</v>
      </c>
      <c r="C3122" s="10" t="s">
        <v>28</v>
      </c>
      <c r="D3122" s="10" t="s">
        <v>29</v>
      </c>
      <c r="E3122" s="10" t="s">
        <v>30</v>
      </c>
      <c r="F3122" s="10"/>
      <c r="G3122" s="10">
        <v>0</v>
      </c>
      <c r="H3122" s="11">
        <f>SUMIFS(AA:AA,$A:$A,EOMONTH($A3122,-1),$B:$B,$B3122)</f>
        <v>0</v>
      </c>
      <c r="I3122" s="63">
        <f>ROUND(SUMIFS(AC:AC,$A:$A,EOMONTH($A3122,-1),$B:$B,$B3122),2)</f>
        <v>1.63</v>
      </c>
      <c r="J3122" s="11">
        <f>SUMIFS(AB:AB,$A:$A,EOMONTH($A3122,-1),$B:$B,$B3122)</f>
        <v>0</v>
      </c>
      <c r="K3122" s="13">
        <v>0</v>
      </c>
      <c r="L3122" s="25">
        <v>0</v>
      </c>
      <c r="M3122" s="15">
        <v>484</v>
      </c>
      <c r="N3122" s="14">
        <v>1783.45</v>
      </c>
      <c r="O3122" s="16">
        <v>0</v>
      </c>
      <c r="P3122" s="16">
        <v>0</v>
      </c>
      <c r="Q3122" s="16">
        <v>332</v>
      </c>
      <c r="R3122" s="16">
        <f>Q3122*16.876/100</f>
        <v>56.028320000000001</v>
      </c>
      <c r="S3122" s="17">
        <f t="shared" si="336"/>
        <v>388.02832000000001</v>
      </c>
      <c r="T3122" s="16">
        <v>1221.76</v>
      </c>
      <c r="U3122" s="18">
        <f t="shared" si="337"/>
        <v>0</v>
      </c>
      <c r="V3122" s="18">
        <f t="shared" si="338"/>
        <v>0</v>
      </c>
      <c r="W3122" s="18">
        <f t="shared" si="339"/>
        <v>0</v>
      </c>
      <c r="X3122" s="27"/>
      <c r="Y3122" s="19">
        <f t="shared" si="340"/>
        <v>0</v>
      </c>
      <c r="Z3122" s="18">
        <f t="shared" si="341"/>
        <v>0</v>
      </c>
      <c r="AA3122" s="12">
        <v>152</v>
      </c>
      <c r="AB3122" s="12">
        <v>560.09</v>
      </c>
      <c r="AC3122" s="28">
        <f>+I3122+Y3122-Z3122</f>
        <v>1.63</v>
      </c>
      <c r="AD3122" s="20">
        <f t="shared" si="342"/>
        <v>0</v>
      </c>
      <c r="AE3122">
        <v>0</v>
      </c>
    </row>
    <row r="3123" spans="1:31" x14ac:dyDescent="0.25">
      <c r="A3123" s="9">
        <v>45169</v>
      </c>
      <c r="B3123" s="10" t="s">
        <v>345</v>
      </c>
      <c r="C3123" s="10" t="s">
        <v>28</v>
      </c>
      <c r="D3123" s="10" t="s">
        <v>29</v>
      </c>
      <c r="E3123" s="10" t="s">
        <v>30</v>
      </c>
      <c r="F3123" s="10"/>
      <c r="G3123" s="10">
        <v>0</v>
      </c>
      <c r="H3123" s="11">
        <f>SUMIFS(AA:AA,$A:$A,EOMONTH($A3123,-1),$B:$B,$B3123)</f>
        <v>102</v>
      </c>
      <c r="I3123" s="63">
        <f>ROUND(SUMIFS(AC:AC,$A:$A,EOMONTH($A3123,-1),$B:$B,$B3123),2)</f>
        <v>15.76</v>
      </c>
      <c r="J3123" s="11">
        <f>SUMIFS(AB:AB,$A:$A,EOMONTH($A3123,-1),$B:$B,$B3123)</f>
        <v>402.15</v>
      </c>
      <c r="K3123" s="13">
        <v>0</v>
      </c>
      <c r="L3123" s="25">
        <v>0</v>
      </c>
      <c r="M3123" s="15">
        <v>130</v>
      </c>
      <c r="N3123" s="14">
        <v>479.35</v>
      </c>
      <c r="O3123" s="16">
        <v>0</v>
      </c>
      <c r="P3123" s="16">
        <v>0</v>
      </c>
      <c r="Q3123" s="16">
        <v>0</v>
      </c>
      <c r="R3123" s="16">
        <f>Q3123*16.876/100</f>
        <v>0</v>
      </c>
      <c r="S3123" s="17">
        <f t="shared" si="336"/>
        <v>0</v>
      </c>
      <c r="T3123" s="16">
        <v>0</v>
      </c>
      <c r="U3123" s="18">
        <f t="shared" si="337"/>
        <v>0</v>
      </c>
      <c r="V3123" s="18">
        <f t="shared" si="338"/>
        <v>0</v>
      </c>
      <c r="W3123" s="18">
        <f t="shared" si="339"/>
        <v>0</v>
      </c>
      <c r="X3123" s="27"/>
      <c r="Y3123" s="19">
        <f t="shared" si="340"/>
        <v>0</v>
      </c>
      <c r="Z3123" s="18">
        <f t="shared" si="341"/>
        <v>0</v>
      </c>
      <c r="AA3123" s="12">
        <v>232</v>
      </c>
      <c r="AB3123" s="12">
        <v>881.5</v>
      </c>
      <c r="AC3123" s="28">
        <f>+I3123+Y3123-Z3123</f>
        <v>15.76</v>
      </c>
      <c r="AD3123" s="20">
        <f t="shared" si="342"/>
        <v>0</v>
      </c>
      <c r="AE3123">
        <v>0</v>
      </c>
    </row>
    <row r="3124" spans="1:31" x14ac:dyDescent="0.25">
      <c r="A3124" s="9">
        <v>45169</v>
      </c>
      <c r="B3124" s="10" t="s">
        <v>346</v>
      </c>
      <c r="C3124" s="10" t="s">
        <v>28</v>
      </c>
      <c r="D3124" s="10" t="s">
        <v>29</v>
      </c>
      <c r="E3124" s="10" t="s">
        <v>30</v>
      </c>
      <c r="F3124" s="10"/>
      <c r="G3124" s="10">
        <v>0</v>
      </c>
      <c r="H3124" s="11">
        <f>SUMIFS(AA:AA,$A:$A,EOMONTH($A3124,-1),$B:$B,$B3124)</f>
        <v>0</v>
      </c>
      <c r="I3124" s="63">
        <f>ROUND(SUMIFS(AC:AC,$A:$A,EOMONTH($A3124,-1),$B:$B,$B3124),2)</f>
        <v>2.75</v>
      </c>
      <c r="J3124" s="11">
        <f>SUMIFS(AB:AB,$A:$A,EOMONTH($A3124,-1),$B:$B,$B3124)</f>
        <v>0</v>
      </c>
      <c r="K3124" s="13">
        <v>0</v>
      </c>
      <c r="L3124" s="25">
        <v>0</v>
      </c>
      <c r="M3124" s="15">
        <v>620</v>
      </c>
      <c r="N3124" s="14">
        <v>2291.69</v>
      </c>
      <c r="O3124" s="16">
        <v>0</v>
      </c>
      <c r="P3124" s="16">
        <v>0</v>
      </c>
      <c r="Q3124" s="16">
        <v>602</v>
      </c>
      <c r="R3124" s="16">
        <f>Q3124*16.876/100</f>
        <v>101.59352000000001</v>
      </c>
      <c r="S3124" s="17">
        <f t="shared" si="336"/>
        <v>703.59352000000001</v>
      </c>
      <c r="T3124" s="16">
        <v>2227.4</v>
      </c>
      <c r="U3124" s="18">
        <f t="shared" si="337"/>
        <v>0</v>
      </c>
      <c r="V3124" s="18">
        <f t="shared" si="338"/>
        <v>0</v>
      </c>
      <c r="W3124" s="18">
        <f t="shared" si="339"/>
        <v>0</v>
      </c>
      <c r="X3124" s="27"/>
      <c r="Y3124" s="19">
        <f t="shared" si="340"/>
        <v>0</v>
      </c>
      <c r="Z3124" s="18">
        <f t="shared" si="341"/>
        <v>0</v>
      </c>
      <c r="AA3124" s="12">
        <v>18</v>
      </c>
      <c r="AB3124" s="12">
        <v>66.52</v>
      </c>
      <c r="AC3124" s="28">
        <f>+I3124+Y3124-Z3124</f>
        <v>2.75</v>
      </c>
      <c r="AD3124" s="20">
        <f t="shared" si="342"/>
        <v>0</v>
      </c>
      <c r="AE3124">
        <v>0</v>
      </c>
    </row>
    <row r="3125" spans="1:31" x14ac:dyDescent="0.25">
      <c r="A3125" s="9">
        <v>45169</v>
      </c>
      <c r="B3125" s="10" t="s">
        <v>347</v>
      </c>
      <c r="C3125" s="10" t="s">
        <v>28</v>
      </c>
      <c r="D3125" s="10" t="s">
        <v>29</v>
      </c>
      <c r="E3125" s="10" t="s">
        <v>30</v>
      </c>
      <c r="F3125" s="10"/>
      <c r="G3125" s="10">
        <v>0</v>
      </c>
      <c r="H3125" s="11">
        <f>SUMIFS(AA:AA,$A:$A,EOMONTH($A3125,-1),$B:$B,$B3125)</f>
        <v>0</v>
      </c>
      <c r="I3125" s="63">
        <f>ROUND(SUMIFS(AC:AC,$A:$A,EOMONTH($A3125,-1),$B:$B,$B3125),2)</f>
        <v>105.69</v>
      </c>
      <c r="J3125" s="11">
        <f>SUMIFS(AB:AB,$A:$A,EOMONTH($A3125,-1),$B:$B,$B3125)</f>
        <v>0</v>
      </c>
      <c r="K3125" s="13">
        <v>0</v>
      </c>
      <c r="L3125" s="25">
        <v>0</v>
      </c>
      <c r="M3125" s="15">
        <v>1210</v>
      </c>
      <c r="N3125" s="14">
        <v>4505.7</v>
      </c>
      <c r="O3125" s="16">
        <v>0</v>
      </c>
      <c r="P3125" s="16">
        <v>0</v>
      </c>
      <c r="Q3125" s="16">
        <v>1210</v>
      </c>
      <c r="R3125" s="16">
        <f>Q3125*16.876/100</f>
        <v>204.19960000000003</v>
      </c>
      <c r="S3125" s="17">
        <f t="shared" si="336"/>
        <v>1414.1995999999999</v>
      </c>
      <c r="T3125" s="16">
        <v>4501.2</v>
      </c>
      <c r="U3125" s="18">
        <f t="shared" si="337"/>
        <v>0</v>
      </c>
      <c r="V3125" s="18">
        <f t="shared" si="338"/>
        <v>0</v>
      </c>
      <c r="W3125" s="18">
        <f t="shared" si="339"/>
        <v>0</v>
      </c>
      <c r="X3125" s="27"/>
      <c r="Y3125" s="19">
        <f t="shared" si="340"/>
        <v>0</v>
      </c>
      <c r="Z3125" s="18">
        <f t="shared" si="341"/>
        <v>0</v>
      </c>
      <c r="AA3125" s="12">
        <v>0</v>
      </c>
      <c r="AB3125" s="12">
        <v>0</v>
      </c>
      <c r="AC3125" s="28">
        <f>+I3125+Y3125-Z3125</f>
        <v>105.69</v>
      </c>
      <c r="AD3125" s="20">
        <f t="shared" si="342"/>
        <v>0</v>
      </c>
      <c r="AE3125">
        <v>0</v>
      </c>
    </row>
    <row r="3126" spans="1:31" x14ac:dyDescent="0.25">
      <c r="A3126" s="9">
        <v>45169</v>
      </c>
      <c r="B3126" s="10" t="s">
        <v>348</v>
      </c>
      <c r="C3126" s="10" t="s">
        <v>28</v>
      </c>
      <c r="D3126" s="10" t="s">
        <v>29</v>
      </c>
      <c r="E3126" s="10" t="s">
        <v>30</v>
      </c>
      <c r="F3126" s="10"/>
      <c r="G3126" s="10">
        <v>0</v>
      </c>
      <c r="H3126" s="11">
        <f>SUMIFS(AA:AA,$A:$A,EOMONTH($A3126,-1),$B:$B,$B3126)</f>
        <v>85</v>
      </c>
      <c r="I3126" s="63">
        <f>ROUND(SUMIFS(AC:AC,$A:$A,EOMONTH($A3126,-1),$B:$B,$B3126),2)</f>
        <v>37.47</v>
      </c>
      <c r="J3126" s="11">
        <f>SUMIFS(AB:AB,$A:$A,EOMONTH($A3126,-1),$B:$B,$B3126)</f>
        <v>308.43</v>
      </c>
      <c r="K3126" s="13">
        <v>0</v>
      </c>
      <c r="L3126" s="25">
        <v>0</v>
      </c>
      <c r="M3126" s="15">
        <v>1020</v>
      </c>
      <c r="N3126" s="14">
        <v>3777.12</v>
      </c>
      <c r="O3126" s="16">
        <v>0</v>
      </c>
      <c r="P3126" s="16">
        <v>0</v>
      </c>
      <c r="Q3126" s="16">
        <v>845</v>
      </c>
      <c r="R3126" s="16">
        <f>Q3126*16.876/100</f>
        <v>142.60220000000001</v>
      </c>
      <c r="S3126" s="17">
        <f t="shared" si="336"/>
        <v>987.60220000000004</v>
      </c>
      <c r="T3126" s="16">
        <v>3126.5</v>
      </c>
      <c r="U3126" s="18">
        <f t="shared" si="337"/>
        <v>0</v>
      </c>
      <c r="V3126" s="18">
        <f t="shared" si="338"/>
        <v>0</v>
      </c>
      <c r="W3126" s="18">
        <f t="shared" si="339"/>
        <v>0</v>
      </c>
      <c r="X3126" s="27"/>
      <c r="Y3126" s="19">
        <f t="shared" si="340"/>
        <v>0</v>
      </c>
      <c r="Z3126" s="18">
        <f t="shared" si="341"/>
        <v>0</v>
      </c>
      <c r="AA3126" s="12">
        <v>260</v>
      </c>
      <c r="AB3126" s="12">
        <v>961.3</v>
      </c>
      <c r="AC3126" s="28">
        <f>+I3126+Y3126-Z3126</f>
        <v>37.47</v>
      </c>
      <c r="AD3126" s="20">
        <f t="shared" si="342"/>
        <v>0</v>
      </c>
      <c r="AE3126">
        <v>0</v>
      </c>
    </row>
    <row r="3127" spans="1:31" x14ac:dyDescent="0.25">
      <c r="A3127" s="9">
        <v>45169</v>
      </c>
      <c r="B3127" s="10" t="s">
        <v>349</v>
      </c>
      <c r="C3127" s="10" t="s">
        <v>28</v>
      </c>
      <c r="D3127" s="10" t="s">
        <v>29</v>
      </c>
      <c r="E3127" s="10" t="s">
        <v>30</v>
      </c>
      <c r="F3127" s="10"/>
      <c r="G3127" s="10">
        <v>0</v>
      </c>
      <c r="H3127" s="11">
        <f>SUMIFS(AA:AA,$A:$A,EOMONTH($A3127,-1),$B:$B,$B3127)</f>
        <v>4</v>
      </c>
      <c r="I3127" s="63">
        <f>ROUND(SUMIFS(AC:AC,$A:$A,EOMONTH($A3127,-1),$B:$B,$B3127),2)</f>
        <v>1.54</v>
      </c>
      <c r="J3127" s="11">
        <f>SUMIFS(AB:AB,$A:$A,EOMONTH($A3127,-1),$B:$B,$B3127)</f>
        <v>14.65</v>
      </c>
      <c r="K3127" s="13">
        <v>0</v>
      </c>
      <c r="L3127" s="25">
        <v>0</v>
      </c>
      <c r="M3127" s="15">
        <v>472</v>
      </c>
      <c r="N3127" s="14">
        <v>1744.02</v>
      </c>
      <c r="O3127" s="16">
        <v>0</v>
      </c>
      <c r="P3127" s="16">
        <v>0</v>
      </c>
      <c r="Q3127" s="16">
        <v>474</v>
      </c>
      <c r="R3127" s="16">
        <f>Q3127*16.876/100</f>
        <v>79.992239999999995</v>
      </c>
      <c r="S3127" s="17">
        <f t="shared" si="336"/>
        <v>553.99224000000004</v>
      </c>
      <c r="T3127" s="16">
        <v>1749.06</v>
      </c>
      <c r="U3127" s="18">
        <f t="shared" si="337"/>
        <v>0</v>
      </c>
      <c r="V3127" s="18">
        <f t="shared" si="338"/>
        <v>0</v>
      </c>
      <c r="W3127" s="18">
        <f t="shared" si="339"/>
        <v>0</v>
      </c>
      <c r="X3127" s="27"/>
      <c r="Y3127" s="19">
        <f t="shared" si="340"/>
        <v>0</v>
      </c>
      <c r="Z3127" s="18">
        <f t="shared" si="341"/>
        <v>0</v>
      </c>
      <c r="AA3127" s="12">
        <v>2</v>
      </c>
      <c r="AB3127" s="12">
        <v>7.39</v>
      </c>
      <c r="AC3127" s="28">
        <f>+I3127+Y3127-Z3127</f>
        <v>1.54</v>
      </c>
      <c r="AD3127" s="20">
        <f t="shared" si="342"/>
        <v>0</v>
      </c>
      <c r="AE3127">
        <v>0</v>
      </c>
    </row>
    <row r="3128" spans="1:31" x14ac:dyDescent="0.25">
      <c r="A3128" s="9">
        <v>45169</v>
      </c>
      <c r="B3128" s="10" t="s">
        <v>350</v>
      </c>
      <c r="C3128" s="10" t="s">
        <v>278</v>
      </c>
      <c r="D3128" s="10" t="s">
        <v>40</v>
      </c>
      <c r="E3128" s="10" t="s">
        <v>30</v>
      </c>
      <c r="F3128" s="10">
        <v>205</v>
      </c>
      <c r="G3128" s="10">
        <v>223</v>
      </c>
      <c r="H3128" s="11">
        <f>SUMIFS(AA:AA,$A:$A,EOMONTH($A3128,-1),$B:$B,$B3128)</f>
        <v>780</v>
      </c>
      <c r="I3128" s="63">
        <f>ROUND(SUMIFS(AC:AC,$A:$A,EOMONTH($A3128,-1),$B:$B,$B3128),2)</f>
        <v>123.53</v>
      </c>
      <c r="J3128" s="11">
        <f>SUMIFS(AB:AB,$A:$A,EOMONTH($A3128,-1),$B:$B,$B3128)</f>
        <v>18805.77</v>
      </c>
      <c r="K3128" s="13">
        <v>0</v>
      </c>
      <c r="L3128" s="25">
        <v>0</v>
      </c>
      <c r="M3128" s="15">
        <v>0</v>
      </c>
      <c r="N3128" s="14">
        <v>0</v>
      </c>
      <c r="O3128" s="16">
        <v>687</v>
      </c>
      <c r="P3128" s="16">
        <v>25434.32</v>
      </c>
      <c r="Q3128" s="16">
        <v>0</v>
      </c>
      <c r="R3128" s="16">
        <f>Q3128*16.876/100</f>
        <v>0</v>
      </c>
      <c r="S3128" s="17">
        <f t="shared" si="336"/>
        <v>0</v>
      </c>
      <c r="T3128" s="16">
        <v>0</v>
      </c>
      <c r="U3128" s="18">
        <f t="shared" si="337"/>
        <v>173.94</v>
      </c>
      <c r="V3128" s="18">
        <f t="shared" si="338"/>
        <v>0</v>
      </c>
      <c r="W3128" s="18">
        <f t="shared" si="339"/>
        <v>0</v>
      </c>
      <c r="X3128" s="27"/>
      <c r="Y3128" s="19">
        <f t="shared" si="340"/>
        <v>0</v>
      </c>
      <c r="Z3128" s="18">
        <f t="shared" si="341"/>
        <v>153.20099999999999</v>
      </c>
      <c r="AA3128" s="12">
        <v>93</v>
      </c>
      <c r="AB3128" s="12">
        <v>2242.2199999999998</v>
      </c>
      <c r="AC3128" s="28">
        <f>+I3128+Y3128-Z3128</f>
        <v>-29.670999999999992</v>
      </c>
      <c r="AD3128" s="20">
        <f t="shared" si="342"/>
        <v>30</v>
      </c>
      <c r="AE3128">
        <v>30</v>
      </c>
    </row>
    <row r="3129" spans="1:31" x14ac:dyDescent="0.25">
      <c r="A3129" s="9">
        <v>45169</v>
      </c>
      <c r="B3129" s="10" t="s">
        <v>351</v>
      </c>
      <c r="C3129" s="10" t="s">
        <v>278</v>
      </c>
      <c r="D3129" s="10" t="s">
        <v>40</v>
      </c>
      <c r="E3129" s="10" t="s">
        <v>30</v>
      </c>
      <c r="F3129" s="10">
        <v>205</v>
      </c>
      <c r="G3129" s="10">
        <v>223</v>
      </c>
      <c r="H3129" s="11">
        <f>SUMIFS(AA:AA,$A:$A,EOMONTH($A3129,-1),$B:$B,$B3129)</f>
        <v>244</v>
      </c>
      <c r="I3129" s="63">
        <f>ROUND(SUMIFS(AC:AC,$A:$A,EOMONTH($A3129,-1),$B:$B,$B3129),2)</f>
        <v>3.78</v>
      </c>
      <c r="J3129" s="11">
        <f>SUMIFS(AB:AB,$A:$A,EOMONTH($A3129,-1),$B:$B,$B3129)</f>
        <v>7120.84</v>
      </c>
      <c r="K3129" s="13">
        <v>1</v>
      </c>
      <c r="L3129" s="25">
        <v>37.29</v>
      </c>
      <c r="M3129" s="15">
        <v>0</v>
      </c>
      <c r="N3129" s="14">
        <v>0</v>
      </c>
      <c r="O3129" s="16">
        <v>90</v>
      </c>
      <c r="P3129" s="16">
        <v>3245.7</v>
      </c>
      <c r="Q3129" s="16">
        <v>0</v>
      </c>
      <c r="R3129" s="16">
        <f>Q3129*16.876/100</f>
        <v>0</v>
      </c>
      <c r="S3129" s="17">
        <f t="shared" si="336"/>
        <v>0</v>
      </c>
      <c r="T3129" s="16">
        <v>0</v>
      </c>
      <c r="U3129" s="18">
        <f t="shared" si="337"/>
        <v>54.411999999999999</v>
      </c>
      <c r="V3129" s="18">
        <f t="shared" si="338"/>
        <v>0</v>
      </c>
      <c r="W3129" s="18">
        <f t="shared" si="339"/>
        <v>0</v>
      </c>
      <c r="X3129" s="27"/>
      <c r="Y3129" s="19">
        <f t="shared" si="340"/>
        <v>0</v>
      </c>
      <c r="Z3129" s="18">
        <f t="shared" si="341"/>
        <v>20.07</v>
      </c>
      <c r="AA3129" s="12">
        <v>155</v>
      </c>
      <c r="AB3129" s="12">
        <v>4529.33</v>
      </c>
      <c r="AC3129" s="28">
        <f>+I3129+Y3129-Z3129</f>
        <v>-16.29</v>
      </c>
      <c r="AD3129" s="20">
        <f t="shared" si="342"/>
        <v>20</v>
      </c>
      <c r="AE3129">
        <v>20</v>
      </c>
    </row>
    <row r="3130" spans="1:31" x14ac:dyDescent="0.25">
      <c r="A3130" s="9">
        <v>45169</v>
      </c>
      <c r="B3130" s="10" t="s">
        <v>352</v>
      </c>
      <c r="C3130" s="10" t="s">
        <v>278</v>
      </c>
      <c r="D3130" s="10" t="s">
        <v>40</v>
      </c>
      <c r="E3130" s="10" t="s">
        <v>30</v>
      </c>
      <c r="F3130" s="10">
        <v>205</v>
      </c>
      <c r="G3130" s="10">
        <v>223</v>
      </c>
      <c r="H3130" s="11">
        <f>SUMIFS(AA:AA,$A:$A,EOMONTH($A3130,-1),$B:$B,$B3130)</f>
        <v>319</v>
      </c>
      <c r="I3130" s="63">
        <f>ROUND(SUMIFS(AC:AC,$A:$A,EOMONTH($A3130,-1),$B:$B,$B3130),2)</f>
        <v>45.42</v>
      </c>
      <c r="J3130" s="11">
        <f>SUMIFS(AB:AB,$A:$A,EOMONTH($A3130,-1),$B:$B,$B3130)</f>
        <v>8585.9599999999991</v>
      </c>
      <c r="K3130" s="13">
        <v>0</v>
      </c>
      <c r="L3130" s="25">
        <v>0</v>
      </c>
      <c r="M3130" s="15">
        <v>0</v>
      </c>
      <c r="N3130" s="14">
        <v>0</v>
      </c>
      <c r="O3130" s="16">
        <v>93</v>
      </c>
      <c r="P3130" s="16">
        <v>3360.12</v>
      </c>
      <c r="Q3130" s="16">
        <v>0</v>
      </c>
      <c r="R3130" s="16">
        <f>Q3130*16.876/100</f>
        <v>0</v>
      </c>
      <c r="S3130" s="17">
        <f t="shared" si="336"/>
        <v>0</v>
      </c>
      <c r="T3130" s="16">
        <v>0</v>
      </c>
      <c r="U3130" s="18">
        <f t="shared" si="337"/>
        <v>71.137</v>
      </c>
      <c r="V3130" s="18">
        <f t="shared" si="338"/>
        <v>0</v>
      </c>
      <c r="W3130" s="18">
        <f t="shared" si="339"/>
        <v>0</v>
      </c>
      <c r="X3130" s="27"/>
      <c r="Y3130" s="19">
        <f t="shared" si="340"/>
        <v>0</v>
      </c>
      <c r="Z3130" s="18">
        <f t="shared" si="341"/>
        <v>20.739000000000001</v>
      </c>
      <c r="AA3130" s="12">
        <v>226</v>
      </c>
      <c r="AB3130" s="12">
        <v>6082.83</v>
      </c>
      <c r="AC3130" s="28">
        <f>+I3130+Y3130-Z3130</f>
        <v>24.681000000000001</v>
      </c>
      <c r="AD3130" s="20">
        <f t="shared" si="342"/>
        <v>0</v>
      </c>
      <c r="AE3130">
        <v>0</v>
      </c>
    </row>
    <row r="3131" spans="1:31" x14ac:dyDescent="0.25">
      <c r="A3131" s="9">
        <v>45169</v>
      </c>
      <c r="B3131" s="10" t="s">
        <v>353</v>
      </c>
      <c r="C3131" s="10" t="s">
        <v>278</v>
      </c>
      <c r="D3131" s="10" t="s">
        <v>40</v>
      </c>
      <c r="E3131" s="10" t="s">
        <v>30</v>
      </c>
      <c r="F3131" s="10">
        <v>205</v>
      </c>
      <c r="G3131" s="10">
        <v>223</v>
      </c>
      <c r="H3131" s="11">
        <f>SUMIFS(AA:AA,$A:$A,EOMONTH($A3131,-1),$B:$B,$B3131)</f>
        <v>379</v>
      </c>
      <c r="I3131" s="63">
        <f>ROUND(SUMIFS(AC:AC,$A:$A,EOMONTH($A3131,-1),$B:$B,$B3131),2)</f>
        <v>27.68</v>
      </c>
      <c r="J3131" s="11">
        <f>SUMIFS(AB:AB,$A:$A,EOMONTH($A3131,-1),$B:$B,$B3131)</f>
        <v>9413.1299999999992</v>
      </c>
      <c r="K3131" s="13">
        <v>0</v>
      </c>
      <c r="L3131" s="25">
        <v>0</v>
      </c>
      <c r="M3131" s="15">
        <v>0</v>
      </c>
      <c r="N3131" s="14">
        <v>0</v>
      </c>
      <c r="O3131" s="16">
        <v>270</v>
      </c>
      <c r="P3131" s="16">
        <v>9231.74</v>
      </c>
      <c r="Q3131" s="16">
        <v>0</v>
      </c>
      <c r="R3131" s="16">
        <f>Q3131*16.876/100</f>
        <v>0</v>
      </c>
      <c r="S3131" s="17">
        <f t="shared" si="336"/>
        <v>0</v>
      </c>
      <c r="T3131" s="16">
        <v>0</v>
      </c>
      <c r="U3131" s="18">
        <f t="shared" si="337"/>
        <v>84.516999999999996</v>
      </c>
      <c r="V3131" s="18">
        <f t="shared" si="338"/>
        <v>0</v>
      </c>
      <c r="W3131" s="18">
        <f t="shared" si="339"/>
        <v>0</v>
      </c>
      <c r="X3131" s="27"/>
      <c r="Y3131" s="19">
        <f t="shared" si="340"/>
        <v>0</v>
      </c>
      <c r="Z3131" s="18">
        <f t="shared" si="341"/>
        <v>60.21</v>
      </c>
      <c r="AA3131" s="12">
        <v>109</v>
      </c>
      <c r="AB3131" s="12">
        <v>2707.21</v>
      </c>
      <c r="AC3131" s="28">
        <f>+I3131+Y3131-Z3131</f>
        <v>-32.53</v>
      </c>
      <c r="AD3131" s="20">
        <f t="shared" si="342"/>
        <v>40</v>
      </c>
      <c r="AE3131">
        <v>40</v>
      </c>
    </row>
    <row r="3132" spans="1:31" x14ac:dyDescent="0.25">
      <c r="A3132" s="9">
        <v>45169</v>
      </c>
      <c r="B3132" s="10" t="s">
        <v>354</v>
      </c>
      <c r="C3132" s="10" t="s">
        <v>278</v>
      </c>
      <c r="D3132" s="10" t="s">
        <v>40</v>
      </c>
      <c r="E3132" s="10" t="s">
        <v>30</v>
      </c>
      <c r="F3132" s="10">
        <v>205</v>
      </c>
      <c r="G3132" s="10">
        <v>223</v>
      </c>
      <c r="H3132" s="11">
        <f>SUMIFS(AA:AA,$A:$A,EOMONTH($A3132,-1),$B:$B,$B3132)</f>
        <v>698</v>
      </c>
      <c r="I3132" s="63">
        <f>ROUND(SUMIFS(AC:AC,$A:$A,EOMONTH($A3132,-1),$B:$B,$B3132),2)</f>
        <v>75.739999999999995</v>
      </c>
      <c r="J3132" s="11">
        <f>SUMIFS(AB:AB,$A:$A,EOMONTH($A3132,-1),$B:$B,$B3132)</f>
        <v>17476.03</v>
      </c>
      <c r="K3132" s="13">
        <v>0</v>
      </c>
      <c r="L3132" s="25">
        <v>0</v>
      </c>
      <c r="M3132" s="15">
        <v>0</v>
      </c>
      <c r="N3132" s="14">
        <v>0</v>
      </c>
      <c r="O3132" s="16">
        <v>360</v>
      </c>
      <c r="P3132" s="16">
        <v>13104.97</v>
      </c>
      <c r="Q3132" s="16">
        <v>0</v>
      </c>
      <c r="R3132" s="16">
        <f>Q3132*16.876/100</f>
        <v>0</v>
      </c>
      <c r="S3132" s="17">
        <f t="shared" si="336"/>
        <v>0</v>
      </c>
      <c r="T3132" s="16">
        <v>0</v>
      </c>
      <c r="U3132" s="18">
        <f t="shared" si="337"/>
        <v>155.654</v>
      </c>
      <c r="V3132" s="18">
        <f t="shared" si="338"/>
        <v>0</v>
      </c>
      <c r="W3132" s="18">
        <f t="shared" si="339"/>
        <v>0</v>
      </c>
      <c r="X3132" s="27"/>
      <c r="Y3132" s="19">
        <f t="shared" si="340"/>
        <v>0</v>
      </c>
      <c r="Z3132" s="18">
        <f t="shared" si="341"/>
        <v>80.28</v>
      </c>
      <c r="AA3132" s="12">
        <v>338</v>
      </c>
      <c r="AB3132" s="12">
        <v>8462.59</v>
      </c>
      <c r="AC3132" s="28">
        <f>+I3132+Y3132-Z3132</f>
        <v>-4.5400000000000063</v>
      </c>
      <c r="AD3132" s="20">
        <f t="shared" si="342"/>
        <v>10</v>
      </c>
      <c r="AE3132">
        <v>10</v>
      </c>
    </row>
    <row r="3133" spans="1:31" x14ac:dyDescent="0.25">
      <c r="A3133" s="9">
        <v>45169</v>
      </c>
      <c r="B3133" s="10" t="s">
        <v>355</v>
      </c>
      <c r="C3133" s="10" t="s">
        <v>278</v>
      </c>
      <c r="D3133" s="10" t="s">
        <v>40</v>
      </c>
      <c r="E3133" s="10" t="s">
        <v>30</v>
      </c>
      <c r="F3133" s="10">
        <v>205</v>
      </c>
      <c r="G3133" s="10">
        <v>223</v>
      </c>
      <c r="H3133" s="11">
        <f>SUMIFS(AA:AA,$A:$A,EOMONTH($A3133,-1),$B:$B,$B3133)</f>
        <v>527</v>
      </c>
      <c r="I3133" s="63">
        <f>ROUND(SUMIFS(AC:AC,$A:$A,EOMONTH($A3133,-1),$B:$B,$B3133),2)</f>
        <v>91.58</v>
      </c>
      <c r="J3133" s="11">
        <f>SUMIFS(AB:AB,$A:$A,EOMONTH($A3133,-1),$B:$B,$B3133)</f>
        <v>13214.47</v>
      </c>
      <c r="K3133" s="13">
        <v>0</v>
      </c>
      <c r="L3133" s="25">
        <v>0</v>
      </c>
      <c r="M3133" s="15">
        <v>0</v>
      </c>
      <c r="N3133" s="14">
        <v>0</v>
      </c>
      <c r="O3133" s="16">
        <v>180</v>
      </c>
      <c r="P3133" s="16">
        <v>6959.7</v>
      </c>
      <c r="Q3133" s="16">
        <v>0</v>
      </c>
      <c r="R3133" s="16">
        <f>Q3133*16.876/100</f>
        <v>0</v>
      </c>
      <c r="S3133" s="17">
        <f t="shared" si="336"/>
        <v>0</v>
      </c>
      <c r="T3133" s="16">
        <v>0</v>
      </c>
      <c r="U3133" s="18">
        <f t="shared" si="337"/>
        <v>117.521</v>
      </c>
      <c r="V3133" s="18">
        <f t="shared" si="338"/>
        <v>0</v>
      </c>
      <c r="W3133" s="18">
        <f t="shared" si="339"/>
        <v>0</v>
      </c>
      <c r="X3133" s="27"/>
      <c r="Y3133" s="19">
        <f t="shared" si="340"/>
        <v>0</v>
      </c>
      <c r="Z3133" s="18">
        <f t="shared" si="341"/>
        <v>40.14</v>
      </c>
      <c r="AA3133" s="12">
        <v>347</v>
      </c>
      <c r="AB3133" s="12">
        <v>8700.99</v>
      </c>
      <c r="AC3133" s="28">
        <f>+I3133+Y3133-Z3133</f>
        <v>51.44</v>
      </c>
      <c r="AD3133" s="20">
        <f t="shared" si="342"/>
        <v>0</v>
      </c>
      <c r="AE3133">
        <v>0</v>
      </c>
    </row>
    <row r="3134" spans="1:31" x14ac:dyDescent="0.25">
      <c r="A3134" s="9">
        <v>45169</v>
      </c>
      <c r="B3134" s="10" t="s">
        <v>356</v>
      </c>
      <c r="C3134" s="10" t="s">
        <v>278</v>
      </c>
      <c r="D3134" s="10" t="s">
        <v>40</v>
      </c>
      <c r="E3134" s="10" t="s">
        <v>30</v>
      </c>
      <c r="F3134" s="10">
        <v>270</v>
      </c>
      <c r="G3134" s="10">
        <v>294</v>
      </c>
      <c r="H3134" s="11">
        <f>SUMIFS(AA:AA,$A:$A,EOMONTH($A3134,-1),$B:$B,$B3134)</f>
        <v>101</v>
      </c>
      <c r="I3134" s="63">
        <f>ROUND(SUMIFS(AC:AC,$A:$A,EOMONTH($A3134,-1),$B:$B,$B3134),2)</f>
        <v>177.24</v>
      </c>
      <c r="J3134" s="11">
        <f>SUMIFS(AB:AB,$A:$A,EOMONTH($A3134,-1),$B:$B,$B3134)</f>
        <v>2792.9</v>
      </c>
      <c r="K3134" s="13">
        <v>0</v>
      </c>
      <c r="L3134" s="25">
        <v>0</v>
      </c>
      <c r="M3134" s="15">
        <v>1210</v>
      </c>
      <c r="N3134" s="14">
        <v>34063.410000000003</v>
      </c>
      <c r="O3134" s="16">
        <v>474</v>
      </c>
      <c r="P3134" s="16">
        <v>18842.7</v>
      </c>
      <c r="Q3134" s="16">
        <v>0</v>
      </c>
      <c r="R3134" s="16">
        <f>Q3134*16.876/100</f>
        <v>0</v>
      </c>
      <c r="S3134" s="17">
        <f t="shared" si="336"/>
        <v>0</v>
      </c>
      <c r="T3134" s="16">
        <v>0</v>
      </c>
      <c r="U3134" s="18">
        <f t="shared" si="337"/>
        <v>29.693999999999999</v>
      </c>
      <c r="V3134" s="18">
        <f t="shared" si="338"/>
        <v>326.7</v>
      </c>
      <c r="W3134" s="18">
        <f t="shared" si="339"/>
        <v>54.849663</v>
      </c>
      <c r="X3134" s="27"/>
      <c r="Y3134" s="19">
        <f t="shared" si="340"/>
        <v>381.54966300000001</v>
      </c>
      <c r="Z3134" s="18">
        <f t="shared" si="341"/>
        <v>139.35599999999999</v>
      </c>
      <c r="AA3134" s="12">
        <v>837</v>
      </c>
      <c r="AB3134" s="12">
        <v>23562.87</v>
      </c>
      <c r="AC3134" s="28">
        <f>+I3134+Y3134-Z3134</f>
        <v>419.43366300000002</v>
      </c>
      <c r="AD3134" s="20">
        <f t="shared" si="342"/>
        <v>0</v>
      </c>
      <c r="AE3134">
        <v>0</v>
      </c>
    </row>
    <row r="3135" spans="1:31" x14ac:dyDescent="0.25">
      <c r="A3135" s="9">
        <v>45169</v>
      </c>
      <c r="B3135" s="10" t="s">
        <v>357</v>
      </c>
      <c r="C3135" s="10" t="s">
        <v>278</v>
      </c>
      <c r="D3135" s="10" t="s">
        <v>40</v>
      </c>
      <c r="E3135" s="10" t="s">
        <v>30</v>
      </c>
      <c r="F3135" s="10">
        <v>270</v>
      </c>
      <c r="G3135" s="10">
        <v>294</v>
      </c>
      <c r="H3135" s="11">
        <f>SUMIFS(AA:AA,$A:$A,EOMONTH($A3135,-1),$B:$B,$B3135)</f>
        <v>130</v>
      </c>
      <c r="I3135" s="63">
        <f>ROUND(SUMIFS(AC:AC,$A:$A,EOMONTH($A3135,-1),$B:$B,$B3135),2)</f>
        <v>44.15</v>
      </c>
      <c r="J3135" s="11">
        <f>SUMIFS(AB:AB,$A:$A,EOMONTH($A3135,-1),$B:$B,$B3135)</f>
        <v>3644.86</v>
      </c>
      <c r="K3135" s="13">
        <v>0</v>
      </c>
      <c r="L3135" s="25">
        <v>0</v>
      </c>
      <c r="M3135" s="15">
        <v>332</v>
      </c>
      <c r="N3135" s="14">
        <v>9229.2900000000009</v>
      </c>
      <c r="O3135" s="16">
        <v>90</v>
      </c>
      <c r="P3135" s="16">
        <v>3855.3</v>
      </c>
      <c r="Q3135" s="16">
        <v>0</v>
      </c>
      <c r="R3135" s="16">
        <f>Q3135*16.876/100</f>
        <v>0</v>
      </c>
      <c r="S3135" s="17">
        <f t="shared" si="336"/>
        <v>0</v>
      </c>
      <c r="T3135" s="16">
        <v>0</v>
      </c>
      <c r="U3135" s="18">
        <f t="shared" si="337"/>
        <v>38.22</v>
      </c>
      <c r="V3135" s="18">
        <f t="shared" si="338"/>
        <v>89.64</v>
      </c>
      <c r="W3135" s="18">
        <f t="shared" si="339"/>
        <v>15.049659600000002</v>
      </c>
      <c r="X3135" s="27"/>
      <c r="Y3135" s="19">
        <f t="shared" si="340"/>
        <v>104.6896596</v>
      </c>
      <c r="Z3135" s="18">
        <f t="shared" si="341"/>
        <v>26.46</v>
      </c>
      <c r="AA3135" s="12">
        <v>372</v>
      </c>
      <c r="AB3135" s="12">
        <v>10361.77</v>
      </c>
      <c r="AC3135" s="28">
        <f>+I3135+Y3135-Z3135</f>
        <v>122.3796596</v>
      </c>
      <c r="AD3135" s="20">
        <f t="shared" si="342"/>
        <v>0</v>
      </c>
      <c r="AE3135">
        <v>0</v>
      </c>
    </row>
    <row r="3136" spans="1:31" x14ac:dyDescent="0.25">
      <c r="A3136" s="9">
        <v>45169</v>
      </c>
      <c r="B3136" s="10" t="s">
        <v>358</v>
      </c>
      <c r="C3136" s="10" t="s">
        <v>278</v>
      </c>
      <c r="D3136" s="10" t="s">
        <v>40</v>
      </c>
      <c r="E3136" s="10" t="s">
        <v>30</v>
      </c>
      <c r="F3136" s="10">
        <v>270</v>
      </c>
      <c r="G3136" s="10">
        <v>294</v>
      </c>
      <c r="H3136" s="11">
        <f>SUMIFS(AA:AA,$A:$A,EOMONTH($A3136,-1),$B:$B,$B3136)</f>
        <v>284</v>
      </c>
      <c r="I3136" s="63">
        <f>ROUND(SUMIFS(AC:AC,$A:$A,EOMONTH($A3136,-1),$B:$B,$B3136),2)</f>
        <v>85.59</v>
      </c>
      <c r="J3136" s="11">
        <f>SUMIFS(AB:AB,$A:$A,EOMONTH($A3136,-1),$B:$B,$B3136)</f>
        <v>8762.42</v>
      </c>
      <c r="K3136" s="13">
        <v>0</v>
      </c>
      <c r="L3136" s="25">
        <v>0</v>
      </c>
      <c r="M3136" s="15">
        <v>0</v>
      </c>
      <c r="N3136" s="14">
        <v>0</v>
      </c>
      <c r="O3136" s="16">
        <v>120</v>
      </c>
      <c r="P3136" s="16">
        <v>5464.2</v>
      </c>
      <c r="Q3136" s="16">
        <v>0</v>
      </c>
      <c r="R3136" s="16">
        <f>Q3136*16.876/100</f>
        <v>0</v>
      </c>
      <c r="S3136" s="17">
        <f t="shared" si="336"/>
        <v>0</v>
      </c>
      <c r="T3136" s="16">
        <v>0</v>
      </c>
      <c r="U3136" s="18">
        <f t="shared" si="337"/>
        <v>83.495999999999995</v>
      </c>
      <c r="V3136" s="18">
        <f t="shared" si="338"/>
        <v>0</v>
      </c>
      <c r="W3136" s="18">
        <f t="shared" si="339"/>
        <v>0</v>
      </c>
      <c r="X3136" s="27"/>
      <c r="Y3136" s="19">
        <f t="shared" si="340"/>
        <v>0</v>
      </c>
      <c r="Z3136" s="18">
        <f t="shared" si="341"/>
        <v>35.28</v>
      </c>
      <c r="AA3136" s="12">
        <v>164</v>
      </c>
      <c r="AB3136" s="12">
        <v>5059.99</v>
      </c>
      <c r="AC3136" s="28">
        <f>+I3136+Y3136-Z3136</f>
        <v>50.31</v>
      </c>
      <c r="AD3136" s="20">
        <f t="shared" si="342"/>
        <v>0</v>
      </c>
      <c r="AE3136">
        <v>0</v>
      </c>
    </row>
    <row r="3137" spans="1:31" x14ac:dyDescent="0.25">
      <c r="A3137" s="9">
        <v>45169</v>
      </c>
      <c r="B3137" s="10" t="s">
        <v>359</v>
      </c>
      <c r="C3137" s="10" t="s">
        <v>278</v>
      </c>
      <c r="D3137" s="10" t="s">
        <v>40</v>
      </c>
      <c r="E3137" s="10" t="s">
        <v>30</v>
      </c>
      <c r="F3137" s="10">
        <v>270</v>
      </c>
      <c r="G3137" s="10">
        <v>294</v>
      </c>
      <c r="H3137" s="11">
        <f>SUMIFS(AA:AA,$A:$A,EOMONTH($A3137,-1),$B:$B,$B3137)</f>
        <v>-111</v>
      </c>
      <c r="I3137" s="63">
        <f>ROUND(SUMIFS(AC:AC,$A:$A,EOMONTH($A3137,-1),$B:$B,$B3137),2)</f>
        <v>-12.62</v>
      </c>
      <c r="J3137" s="11">
        <f>SUMIFS(AB:AB,$A:$A,EOMONTH($A3137,-1),$B:$B,$B3137)</f>
        <v>-4411.59</v>
      </c>
      <c r="K3137" s="13">
        <v>0</v>
      </c>
      <c r="L3137" s="25">
        <v>0</v>
      </c>
      <c r="M3137" s="15">
        <v>602</v>
      </c>
      <c r="N3137" s="14">
        <v>16809.14</v>
      </c>
      <c r="O3137" s="16">
        <v>330</v>
      </c>
      <c r="P3137" s="16">
        <v>12462.59</v>
      </c>
      <c r="Q3137" s="16">
        <v>0</v>
      </c>
      <c r="R3137" s="16">
        <f>Q3137*16.876/100</f>
        <v>0</v>
      </c>
      <c r="S3137" s="17">
        <f t="shared" si="336"/>
        <v>0</v>
      </c>
      <c r="T3137" s="16">
        <v>0</v>
      </c>
      <c r="U3137" s="18">
        <f t="shared" si="337"/>
        <v>-32.634</v>
      </c>
      <c r="V3137" s="18">
        <f t="shared" si="338"/>
        <v>162.54</v>
      </c>
      <c r="W3137" s="18">
        <f t="shared" si="339"/>
        <v>27.288840600000004</v>
      </c>
      <c r="X3137" s="27"/>
      <c r="Y3137" s="19">
        <f t="shared" si="340"/>
        <v>189.82884060000001</v>
      </c>
      <c r="Z3137" s="18">
        <f t="shared" si="341"/>
        <v>97.02</v>
      </c>
      <c r="AA3137" s="12">
        <v>161</v>
      </c>
      <c r="AB3137" s="12">
        <v>4495.18</v>
      </c>
      <c r="AC3137" s="28">
        <f>+I3137+Y3137-Z3137</f>
        <v>80.188840600000006</v>
      </c>
      <c r="AD3137" s="20">
        <f t="shared" si="342"/>
        <v>0</v>
      </c>
      <c r="AE3137">
        <v>0</v>
      </c>
    </row>
    <row r="3138" spans="1:31" x14ac:dyDescent="0.25">
      <c r="A3138" s="9">
        <v>45169</v>
      </c>
      <c r="B3138" s="10" t="s">
        <v>360</v>
      </c>
      <c r="C3138" s="10" t="s">
        <v>278</v>
      </c>
      <c r="D3138" s="10" t="s">
        <v>40</v>
      </c>
      <c r="E3138" s="10" t="s">
        <v>30</v>
      </c>
      <c r="F3138" s="10">
        <v>270</v>
      </c>
      <c r="G3138" s="10">
        <v>294</v>
      </c>
      <c r="H3138" s="11">
        <f>SUMIFS(AA:AA,$A:$A,EOMONTH($A3138,-1),$B:$B,$B3138)</f>
        <v>266</v>
      </c>
      <c r="I3138" s="63">
        <f>ROUND(SUMIFS(AC:AC,$A:$A,EOMONTH($A3138,-1),$B:$B,$B3138),2)</f>
        <v>50.32</v>
      </c>
      <c r="J3138" s="11">
        <f>SUMIFS(AB:AB,$A:$A,EOMONTH($A3138,-1),$B:$B,$B3138)</f>
        <v>7298.41</v>
      </c>
      <c r="K3138" s="13">
        <v>0</v>
      </c>
      <c r="L3138" s="25">
        <v>0</v>
      </c>
      <c r="M3138" s="15">
        <v>845</v>
      </c>
      <c r="N3138" s="14">
        <v>23640.31</v>
      </c>
      <c r="O3138" s="16">
        <v>314</v>
      </c>
      <c r="P3138" s="16">
        <v>11706.3</v>
      </c>
      <c r="Q3138" s="16">
        <v>0</v>
      </c>
      <c r="R3138" s="16">
        <f>Q3138*16.876/100</f>
        <v>0</v>
      </c>
      <c r="S3138" s="17">
        <f t="shared" si="336"/>
        <v>0</v>
      </c>
      <c r="T3138" s="16">
        <v>0</v>
      </c>
      <c r="U3138" s="18">
        <f t="shared" si="337"/>
        <v>78.203999999999994</v>
      </c>
      <c r="V3138" s="18">
        <f t="shared" si="338"/>
        <v>228.15</v>
      </c>
      <c r="W3138" s="18">
        <f t="shared" si="339"/>
        <v>38.304103500000004</v>
      </c>
      <c r="X3138" s="27"/>
      <c r="Y3138" s="19">
        <f t="shared" si="340"/>
        <v>266.45410350000003</v>
      </c>
      <c r="Z3138" s="18">
        <f t="shared" si="341"/>
        <v>92.316000000000003</v>
      </c>
      <c r="AA3138" s="12">
        <v>797</v>
      </c>
      <c r="AB3138" s="12">
        <v>22270.71</v>
      </c>
      <c r="AC3138" s="28">
        <f>+I3138+Y3138-Z3138</f>
        <v>224.45810350000002</v>
      </c>
      <c r="AD3138" s="20">
        <f t="shared" si="342"/>
        <v>0</v>
      </c>
      <c r="AE3138">
        <v>0</v>
      </c>
    </row>
    <row r="3139" spans="1:31" x14ac:dyDescent="0.25">
      <c r="A3139" s="9">
        <v>45169</v>
      </c>
      <c r="B3139" s="10" t="s">
        <v>361</v>
      </c>
      <c r="C3139" s="10" t="s">
        <v>278</v>
      </c>
      <c r="D3139" s="10" t="s">
        <v>40</v>
      </c>
      <c r="E3139" s="10" t="s">
        <v>30</v>
      </c>
      <c r="F3139" s="10">
        <v>270</v>
      </c>
      <c r="G3139" s="10">
        <v>294</v>
      </c>
      <c r="H3139" s="11">
        <f>SUMIFS(AA:AA,$A:$A,EOMONTH($A3139,-1),$B:$B,$B3139)</f>
        <v>116</v>
      </c>
      <c r="I3139" s="63">
        <f>ROUND(SUMIFS(AC:AC,$A:$A,EOMONTH($A3139,-1),$B:$B,$B3139),2)</f>
        <v>13.78</v>
      </c>
      <c r="J3139" s="11">
        <f>SUMIFS(AB:AB,$A:$A,EOMONTH($A3139,-1),$B:$B,$B3139)</f>
        <v>3205.89</v>
      </c>
      <c r="K3139" s="13">
        <v>0</v>
      </c>
      <c r="L3139" s="25">
        <v>0</v>
      </c>
      <c r="M3139" s="15">
        <v>474</v>
      </c>
      <c r="N3139" s="14">
        <v>13218.24</v>
      </c>
      <c r="O3139" s="16">
        <v>120</v>
      </c>
      <c r="P3139" s="16">
        <v>5464.2</v>
      </c>
      <c r="Q3139" s="16">
        <v>0</v>
      </c>
      <c r="R3139" s="16">
        <f>Q3139*16.876/100</f>
        <v>0</v>
      </c>
      <c r="S3139" s="17">
        <f t="shared" si="336"/>
        <v>0</v>
      </c>
      <c r="T3139" s="16">
        <v>0</v>
      </c>
      <c r="U3139" s="18">
        <f t="shared" si="337"/>
        <v>34.103999999999999</v>
      </c>
      <c r="V3139" s="18">
        <f t="shared" si="338"/>
        <v>127.98</v>
      </c>
      <c r="W3139" s="18">
        <f t="shared" si="339"/>
        <v>21.486562200000002</v>
      </c>
      <c r="X3139" s="27"/>
      <c r="Y3139" s="19">
        <f t="shared" si="340"/>
        <v>149.4665622</v>
      </c>
      <c r="Z3139" s="18">
        <f t="shared" si="341"/>
        <v>35.28</v>
      </c>
      <c r="AA3139" s="12">
        <v>470</v>
      </c>
      <c r="AB3139" s="12">
        <v>13088.68</v>
      </c>
      <c r="AC3139" s="28">
        <f>+I3139+Y3139-Z3139</f>
        <v>127.9665622</v>
      </c>
      <c r="AD3139" s="20">
        <f t="shared" si="342"/>
        <v>0</v>
      </c>
      <c r="AE3139">
        <v>0</v>
      </c>
    </row>
    <row r="3140" spans="1:31" x14ac:dyDescent="0.25">
      <c r="A3140" s="9">
        <v>45169</v>
      </c>
      <c r="B3140" s="10" t="s">
        <v>362</v>
      </c>
      <c r="C3140" s="10" t="s">
        <v>282</v>
      </c>
      <c r="D3140" s="10" t="s">
        <v>40</v>
      </c>
      <c r="E3140" s="10" t="s">
        <v>30</v>
      </c>
      <c r="F3140" s="10">
        <v>520</v>
      </c>
      <c r="G3140" s="10">
        <v>567</v>
      </c>
      <c r="H3140" s="11">
        <f>SUMIFS(AA:AA,$A:$A,EOMONTH($A3140,-1),$B:$B,$B3140)</f>
        <v>0</v>
      </c>
      <c r="I3140" s="63">
        <f>ROUND(SUMIFS(AC:AC,$A:$A,EOMONTH($A3140,-1),$B:$B,$B3140),2)</f>
        <v>9.11</v>
      </c>
      <c r="J3140" s="11">
        <f>SUMIFS(AB:AB,$A:$A,EOMONTH($A3140,-1),$B:$B,$B3140)</f>
        <v>0</v>
      </c>
      <c r="K3140" s="13">
        <v>0</v>
      </c>
      <c r="L3140" s="25">
        <v>0</v>
      </c>
      <c r="M3140" s="15">
        <v>105</v>
      </c>
      <c r="N3140" s="14">
        <v>10317.299999999999</v>
      </c>
      <c r="O3140" s="16">
        <v>105</v>
      </c>
      <c r="P3140" s="16">
        <v>9969.2000000000007</v>
      </c>
      <c r="Q3140" s="16">
        <v>0</v>
      </c>
      <c r="R3140" s="16">
        <f>Q3140*16.876/100</f>
        <v>0</v>
      </c>
      <c r="S3140" s="17">
        <f t="shared" si="336"/>
        <v>0</v>
      </c>
      <c r="T3140" s="16">
        <v>0</v>
      </c>
      <c r="U3140" s="18">
        <f t="shared" si="337"/>
        <v>0</v>
      </c>
      <c r="V3140" s="18">
        <f t="shared" si="338"/>
        <v>54.6</v>
      </c>
      <c r="W3140" s="18">
        <f t="shared" si="339"/>
        <v>9.1667940000000012</v>
      </c>
      <c r="X3140" s="27"/>
      <c r="Y3140" s="19">
        <f t="shared" si="340"/>
        <v>63.766794000000004</v>
      </c>
      <c r="Z3140" s="18">
        <f t="shared" si="341"/>
        <v>59.534999999999997</v>
      </c>
      <c r="AA3140" s="12">
        <v>0</v>
      </c>
      <c r="AB3140" s="12">
        <v>0</v>
      </c>
      <c r="AC3140" s="28">
        <f>+I3140+Y3140-Z3140</f>
        <v>13.341794000000007</v>
      </c>
      <c r="AD3140" s="20">
        <f t="shared" si="342"/>
        <v>0</v>
      </c>
      <c r="AE3140">
        <v>0</v>
      </c>
    </row>
    <row r="3141" spans="1:31" x14ac:dyDescent="0.25">
      <c r="A3141" s="9">
        <v>45169</v>
      </c>
      <c r="B3141" s="10" t="s">
        <v>363</v>
      </c>
      <c r="C3141" s="10" t="s">
        <v>282</v>
      </c>
      <c r="D3141" s="10" t="s">
        <v>40</v>
      </c>
      <c r="E3141" s="10" t="s">
        <v>30</v>
      </c>
      <c r="F3141" s="10">
        <v>520</v>
      </c>
      <c r="G3141" s="10">
        <v>567</v>
      </c>
      <c r="H3141" s="11">
        <f>SUMIFS(AA:AA,$A:$A,EOMONTH($A3141,-1),$B:$B,$B3141)</f>
        <v>21</v>
      </c>
      <c r="I3141" s="63">
        <f>ROUND(SUMIFS(AC:AC,$A:$A,EOMONTH($A3141,-1),$B:$B,$B3141),2)</f>
        <v>83.57</v>
      </c>
      <c r="J3141" s="11">
        <f>SUMIFS(AB:AB,$A:$A,EOMONTH($A3141,-1),$B:$B,$B3141)</f>
        <v>1484.73</v>
      </c>
      <c r="K3141" s="13">
        <v>0</v>
      </c>
      <c r="L3141" s="25">
        <v>0</v>
      </c>
      <c r="M3141" s="15">
        <v>121</v>
      </c>
      <c r="N3141" s="14">
        <v>8147.34</v>
      </c>
      <c r="O3141" s="16">
        <v>142</v>
      </c>
      <c r="P3141" s="16">
        <v>13317.98</v>
      </c>
      <c r="Q3141" s="16">
        <v>0</v>
      </c>
      <c r="R3141" s="16">
        <f>Q3141*16.876/100</f>
        <v>0</v>
      </c>
      <c r="S3141" s="17">
        <f t="shared" ref="S3141:S3204" si="343">Q3141+R3141</f>
        <v>0</v>
      </c>
      <c r="T3141" s="16">
        <v>0</v>
      </c>
      <c r="U3141" s="18">
        <f t="shared" ref="U3141:U3204" si="344">H3141*G3141/1000</f>
        <v>11.907</v>
      </c>
      <c r="V3141" s="18">
        <f t="shared" ref="V3141:V3204" si="345">M3141*F3141/1000</f>
        <v>62.92</v>
      </c>
      <c r="W3141" s="18">
        <f t="shared" ref="W3141:W3204" si="346">V3141*16.789/100</f>
        <v>10.563638800000001</v>
      </c>
      <c r="X3141" s="27"/>
      <c r="Y3141" s="19">
        <f t="shared" ref="Y3141:Y3204" si="347">V3141+W3141+X3141</f>
        <v>73.483638800000008</v>
      </c>
      <c r="Z3141" s="18">
        <f t="shared" ref="Z3141:Z3204" si="348">O3141*G3141/1000</f>
        <v>80.513999999999996</v>
      </c>
      <c r="AA3141" s="12">
        <v>0</v>
      </c>
      <c r="AB3141" s="12">
        <v>0</v>
      </c>
      <c r="AC3141" s="28">
        <f>+I3141+Y3141-Z3141</f>
        <v>76.539638799999992</v>
      </c>
      <c r="AD3141" s="20">
        <f t="shared" ref="AD3141:AD3204" si="349">IF(AC3141&lt;0,ROUNDUP(AC3141,-1)*-1,0)</f>
        <v>0</v>
      </c>
      <c r="AE3141">
        <v>0</v>
      </c>
    </row>
    <row r="3142" spans="1:31" x14ac:dyDescent="0.25">
      <c r="A3142" s="9">
        <v>45169</v>
      </c>
      <c r="B3142" s="10" t="s">
        <v>364</v>
      </c>
      <c r="C3142" s="10" t="s">
        <v>282</v>
      </c>
      <c r="D3142" s="10" t="s">
        <v>29</v>
      </c>
      <c r="E3142" s="10" t="s">
        <v>30</v>
      </c>
      <c r="F3142" s="10"/>
      <c r="G3142" s="10">
        <v>0</v>
      </c>
      <c r="H3142" s="11">
        <f>SUMIFS(AA:AA,$A:$A,EOMONTH($A3142,-1),$B:$B,$B3142)</f>
        <v>7</v>
      </c>
      <c r="I3142" s="63">
        <f>ROUND(SUMIFS(AC:AC,$A:$A,EOMONTH($A3142,-1),$B:$B,$B3142),2)</f>
        <v>0.32</v>
      </c>
      <c r="J3142" s="11">
        <f>SUMIFS(AB:AB,$A:$A,EOMONTH($A3142,-1),$B:$B,$B3142)</f>
        <v>619.01</v>
      </c>
      <c r="K3142" s="13">
        <v>0</v>
      </c>
      <c r="L3142" s="25">
        <v>0</v>
      </c>
      <c r="M3142" s="15">
        <v>0</v>
      </c>
      <c r="N3142" s="14">
        <v>0</v>
      </c>
      <c r="O3142" s="16">
        <v>0</v>
      </c>
      <c r="P3142" s="16">
        <v>0</v>
      </c>
      <c r="Q3142" s="16">
        <v>0</v>
      </c>
      <c r="R3142" s="16">
        <f>Q3142*16.876/100</f>
        <v>0</v>
      </c>
      <c r="S3142" s="17">
        <f t="shared" si="343"/>
        <v>0</v>
      </c>
      <c r="T3142" s="16">
        <v>0</v>
      </c>
      <c r="U3142" s="18">
        <f t="shared" si="344"/>
        <v>0</v>
      </c>
      <c r="V3142" s="18">
        <f t="shared" si="345"/>
        <v>0</v>
      </c>
      <c r="W3142" s="18">
        <f t="shared" si="346"/>
        <v>0</v>
      </c>
      <c r="X3142" s="27"/>
      <c r="Y3142" s="19">
        <f t="shared" si="347"/>
        <v>0</v>
      </c>
      <c r="Z3142" s="18">
        <f t="shared" si="348"/>
        <v>0</v>
      </c>
      <c r="AA3142" s="12">
        <v>7</v>
      </c>
      <c r="AB3142" s="12">
        <v>619.01</v>
      </c>
      <c r="AC3142" s="28">
        <f>+I3142+Y3142-Z3142</f>
        <v>0.32</v>
      </c>
      <c r="AD3142" s="20">
        <f t="shared" si="349"/>
        <v>0</v>
      </c>
      <c r="AE3142">
        <v>0</v>
      </c>
    </row>
    <row r="3143" spans="1:31" x14ac:dyDescent="0.25">
      <c r="A3143" s="9">
        <v>45169</v>
      </c>
      <c r="B3143" s="10" t="s">
        <v>365</v>
      </c>
      <c r="C3143" s="10" t="s">
        <v>282</v>
      </c>
      <c r="D3143" s="10" t="s">
        <v>40</v>
      </c>
      <c r="E3143" s="10" t="s">
        <v>30</v>
      </c>
      <c r="F3143" s="10">
        <v>520</v>
      </c>
      <c r="G3143" s="10">
        <v>567</v>
      </c>
      <c r="H3143" s="11">
        <f>SUMIFS(AA:AA,$A:$A,EOMONTH($A3143,-1),$B:$B,$B3143)</f>
        <v>0</v>
      </c>
      <c r="I3143" s="63">
        <f>ROUND(SUMIFS(AC:AC,$A:$A,EOMONTH($A3143,-1),$B:$B,$B3143),2)</f>
        <v>145.08000000000001</v>
      </c>
      <c r="J3143" s="11">
        <f>SUMIFS(AB:AB,$A:$A,EOMONTH($A3143,-1),$B:$B,$B3143)</f>
        <v>0</v>
      </c>
      <c r="K3143" s="13">
        <v>0</v>
      </c>
      <c r="L3143" s="25">
        <v>0</v>
      </c>
      <c r="M3143" s="15">
        <v>225</v>
      </c>
      <c r="N3143" s="14">
        <v>14980.25</v>
      </c>
      <c r="O3143" s="16">
        <v>225</v>
      </c>
      <c r="P3143" s="16">
        <v>21156.799999999999</v>
      </c>
      <c r="Q3143" s="16">
        <v>0</v>
      </c>
      <c r="R3143" s="16">
        <f>Q3143*16.876/100</f>
        <v>0</v>
      </c>
      <c r="S3143" s="17">
        <f t="shared" si="343"/>
        <v>0</v>
      </c>
      <c r="T3143" s="16">
        <v>0</v>
      </c>
      <c r="U3143" s="18">
        <f t="shared" si="344"/>
        <v>0</v>
      </c>
      <c r="V3143" s="18">
        <f t="shared" si="345"/>
        <v>117</v>
      </c>
      <c r="W3143" s="18">
        <f t="shared" si="346"/>
        <v>19.643129999999999</v>
      </c>
      <c r="X3143" s="27"/>
      <c r="Y3143" s="19">
        <f t="shared" si="347"/>
        <v>136.64312999999999</v>
      </c>
      <c r="Z3143" s="18">
        <f t="shared" si="348"/>
        <v>127.575</v>
      </c>
      <c r="AA3143" s="12">
        <v>0</v>
      </c>
      <c r="AB3143" s="12">
        <v>0</v>
      </c>
      <c r="AC3143" s="28">
        <f>+I3143+Y3143-Z3143</f>
        <v>154.14812999999998</v>
      </c>
      <c r="AD3143" s="20">
        <f t="shared" si="349"/>
        <v>0</v>
      </c>
      <c r="AE3143">
        <v>0</v>
      </c>
    </row>
    <row r="3144" spans="1:31" x14ac:dyDescent="0.25">
      <c r="A3144" s="9">
        <v>45169</v>
      </c>
      <c r="B3144" s="10" t="s">
        <v>366</v>
      </c>
      <c r="C3144" s="10" t="s">
        <v>282</v>
      </c>
      <c r="D3144" s="10" t="s">
        <v>40</v>
      </c>
      <c r="E3144" s="10" t="s">
        <v>30</v>
      </c>
      <c r="F3144" s="10">
        <v>520</v>
      </c>
      <c r="G3144" s="10">
        <v>567</v>
      </c>
      <c r="H3144" s="11">
        <f>SUMIFS(AA:AA,$A:$A,EOMONTH($A3144,-1),$B:$B,$B3144)</f>
        <v>92</v>
      </c>
      <c r="I3144" s="63">
        <f>ROUND(SUMIFS(AC:AC,$A:$A,EOMONTH($A3144,-1),$B:$B,$B3144),2)</f>
        <v>4.1500000000000004</v>
      </c>
      <c r="J3144" s="11">
        <f>SUMIFS(AB:AB,$A:$A,EOMONTH($A3144,-1),$B:$B,$B3144)</f>
        <v>9179.76</v>
      </c>
      <c r="K3144" s="13">
        <v>0</v>
      </c>
      <c r="L3144" s="25">
        <v>0</v>
      </c>
      <c r="M3144" s="15">
        <v>0</v>
      </c>
      <c r="N3144" s="14">
        <v>0</v>
      </c>
      <c r="O3144" s="16">
        <v>75</v>
      </c>
      <c r="P3144" s="16">
        <v>7089.2</v>
      </c>
      <c r="Q3144" s="16">
        <v>0</v>
      </c>
      <c r="R3144" s="16">
        <f>Q3144*16.876/100</f>
        <v>0</v>
      </c>
      <c r="S3144" s="17">
        <f t="shared" si="343"/>
        <v>0</v>
      </c>
      <c r="T3144" s="16">
        <v>0</v>
      </c>
      <c r="U3144" s="18">
        <f t="shared" si="344"/>
        <v>52.164000000000001</v>
      </c>
      <c r="V3144" s="18">
        <f t="shared" si="345"/>
        <v>0</v>
      </c>
      <c r="W3144" s="18">
        <f t="shared" si="346"/>
        <v>0</v>
      </c>
      <c r="X3144" s="27"/>
      <c r="Y3144" s="19">
        <f t="shared" si="347"/>
        <v>0</v>
      </c>
      <c r="Z3144" s="18">
        <f t="shared" si="348"/>
        <v>42.524999999999999</v>
      </c>
      <c r="AA3144" s="12">
        <v>17</v>
      </c>
      <c r="AB3144" s="12">
        <v>1696.26</v>
      </c>
      <c r="AC3144" s="28">
        <f>+I3144+Y3144-Z3144</f>
        <v>-38.375</v>
      </c>
      <c r="AD3144" s="20">
        <f t="shared" si="349"/>
        <v>40</v>
      </c>
      <c r="AE3144">
        <v>40</v>
      </c>
    </row>
    <row r="3145" spans="1:31" x14ac:dyDescent="0.25">
      <c r="A3145" s="9">
        <v>45169</v>
      </c>
      <c r="B3145" s="10" t="s">
        <v>367</v>
      </c>
      <c r="C3145" s="10" t="s">
        <v>282</v>
      </c>
      <c r="D3145" s="10" t="s">
        <v>40</v>
      </c>
      <c r="E3145" s="10" t="s">
        <v>30</v>
      </c>
      <c r="F3145" s="10">
        <v>520</v>
      </c>
      <c r="G3145" s="10">
        <v>567</v>
      </c>
      <c r="H3145" s="11">
        <f>SUMIFS(AA:AA,$A:$A,EOMONTH($A3145,-1),$B:$B,$B3145)</f>
        <v>87</v>
      </c>
      <c r="I3145" s="63">
        <f>ROUND(SUMIFS(AC:AC,$A:$A,EOMONTH($A3145,-1),$B:$B,$B3145),2)</f>
        <v>3.93</v>
      </c>
      <c r="J3145" s="11">
        <f>SUMIFS(AB:AB,$A:$A,EOMONTH($A3145,-1),$B:$B,$B3145)</f>
        <v>8111.01</v>
      </c>
      <c r="K3145" s="13">
        <v>0</v>
      </c>
      <c r="L3145" s="25">
        <v>0</v>
      </c>
      <c r="M3145" s="15">
        <v>0</v>
      </c>
      <c r="N3145" s="14">
        <v>0</v>
      </c>
      <c r="O3145" s="16">
        <v>0</v>
      </c>
      <c r="P3145" s="16">
        <v>0</v>
      </c>
      <c r="Q3145" s="16">
        <v>0</v>
      </c>
      <c r="R3145" s="16">
        <f>Q3145*16.876/100</f>
        <v>0</v>
      </c>
      <c r="S3145" s="17">
        <f t="shared" si="343"/>
        <v>0</v>
      </c>
      <c r="T3145" s="16">
        <v>0</v>
      </c>
      <c r="U3145" s="18">
        <f t="shared" si="344"/>
        <v>49.329000000000001</v>
      </c>
      <c r="V3145" s="18">
        <f t="shared" si="345"/>
        <v>0</v>
      </c>
      <c r="W3145" s="18">
        <f t="shared" si="346"/>
        <v>0</v>
      </c>
      <c r="X3145" s="27"/>
      <c r="Y3145" s="19">
        <f t="shared" si="347"/>
        <v>0</v>
      </c>
      <c r="Z3145" s="18">
        <f t="shared" si="348"/>
        <v>0</v>
      </c>
      <c r="AA3145" s="12">
        <v>87</v>
      </c>
      <c r="AB3145" s="12">
        <v>8111.01</v>
      </c>
      <c r="AC3145" s="28">
        <f>+I3145+Y3145-Z3145</f>
        <v>3.93</v>
      </c>
      <c r="AD3145" s="20">
        <f t="shared" si="349"/>
        <v>0</v>
      </c>
      <c r="AE3145">
        <v>0</v>
      </c>
    </row>
    <row r="3146" spans="1:31" x14ac:dyDescent="0.25">
      <c r="A3146" s="9">
        <v>45169</v>
      </c>
      <c r="B3146" s="10" t="s">
        <v>368</v>
      </c>
      <c r="C3146" s="10" t="s">
        <v>282</v>
      </c>
      <c r="D3146" s="10" t="s">
        <v>40</v>
      </c>
      <c r="E3146" s="10" t="s">
        <v>30</v>
      </c>
      <c r="F3146" s="10">
        <v>520</v>
      </c>
      <c r="G3146" s="10">
        <v>567</v>
      </c>
      <c r="H3146" s="11">
        <f>SUMIFS(AA:AA,$A:$A,EOMONTH($A3146,-1),$B:$B,$B3146)</f>
        <v>121</v>
      </c>
      <c r="I3146" s="63">
        <f>ROUND(SUMIFS(AC:AC,$A:$A,EOMONTH($A3146,-1),$B:$B,$B3146),2)</f>
        <v>5.46</v>
      </c>
      <c r="J3146" s="11">
        <f>SUMIFS(AB:AB,$A:$A,EOMONTH($A3146,-1),$B:$B,$B3146)</f>
        <v>8600.66</v>
      </c>
      <c r="K3146" s="13">
        <v>0</v>
      </c>
      <c r="L3146" s="25">
        <v>0</v>
      </c>
      <c r="M3146" s="15">
        <v>0</v>
      </c>
      <c r="N3146" s="14">
        <v>0</v>
      </c>
      <c r="O3146" s="16">
        <v>0</v>
      </c>
      <c r="P3146" s="16">
        <v>0</v>
      </c>
      <c r="Q3146" s="16">
        <v>0</v>
      </c>
      <c r="R3146" s="16">
        <f>Q3146*16.876/100</f>
        <v>0</v>
      </c>
      <c r="S3146" s="17">
        <f t="shared" si="343"/>
        <v>0</v>
      </c>
      <c r="T3146" s="16">
        <v>0</v>
      </c>
      <c r="U3146" s="18">
        <f t="shared" si="344"/>
        <v>68.606999999999999</v>
      </c>
      <c r="V3146" s="18">
        <f t="shared" si="345"/>
        <v>0</v>
      </c>
      <c r="W3146" s="18">
        <f t="shared" si="346"/>
        <v>0</v>
      </c>
      <c r="X3146" s="27"/>
      <c r="Y3146" s="19">
        <f t="shared" si="347"/>
        <v>0</v>
      </c>
      <c r="Z3146" s="18">
        <f t="shared" si="348"/>
        <v>0</v>
      </c>
      <c r="AA3146" s="12">
        <v>121</v>
      </c>
      <c r="AB3146" s="12">
        <v>8600.66</v>
      </c>
      <c r="AC3146" s="28">
        <f>+I3146+Y3146-Z3146</f>
        <v>5.46</v>
      </c>
      <c r="AD3146" s="20">
        <f t="shared" si="349"/>
        <v>0</v>
      </c>
      <c r="AE3146">
        <v>0</v>
      </c>
    </row>
    <row r="3147" spans="1:31" x14ac:dyDescent="0.25">
      <c r="A3147" s="59">
        <v>45169</v>
      </c>
      <c r="B3147" s="60" t="s">
        <v>369</v>
      </c>
      <c r="C3147" s="60" t="s">
        <v>282</v>
      </c>
      <c r="D3147" s="60" t="s">
        <v>40</v>
      </c>
      <c r="E3147" s="60" t="s">
        <v>30</v>
      </c>
      <c r="F3147" s="10"/>
      <c r="G3147" s="10"/>
      <c r="H3147" s="11"/>
      <c r="I3147" s="63">
        <f>ROUND(SUMIFS(AC:AC,$A:$A,EOMONTH($A3147,-1),$B:$B,$B3147),2)</f>
        <v>0.6</v>
      </c>
      <c r="J3147" s="11"/>
      <c r="K3147" s="13"/>
      <c r="L3147" s="25"/>
      <c r="M3147" s="15"/>
      <c r="N3147" s="14"/>
      <c r="O3147" s="16"/>
      <c r="P3147" s="16"/>
      <c r="Q3147" s="16"/>
      <c r="R3147" s="16"/>
      <c r="S3147" s="17">
        <f t="shared" si="343"/>
        <v>0</v>
      </c>
      <c r="T3147" s="16"/>
      <c r="U3147" s="18">
        <f t="shared" si="344"/>
        <v>0</v>
      </c>
      <c r="V3147" s="18">
        <f t="shared" si="345"/>
        <v>0</v>
      </c>
      <c r="W3147" s="18">
        <f t="shared" si="346"/>
        <v>0</v>
      </c>
      <c r="X3147" s="27"/>
      <c r="Y3147" s="19">
        <f t="shared" si="347"/>
        <v>0</v>
      </c>
      <c r="Z3147" s="18">
        <f t="shared" si="348"/>
        <v>0</v>
      </c>
      <c r="AA3147" s="12"/>
      <c r="AB3147" s="12"/>
      <c r="AC3147" s="28">
        <f>+I3147+Y3147-Z3147</f>
        <v>0.6</v>
      </c>
      <c r="AD3147" s="20">
        <f t="shared" si="349"/>
        <v>0</v>
      </c>
      <c r="AE3147">
        <v>0</v>
      </c>
    </row>
    <row r="3148" spans="1:31" x14ac:dyDescent="0.25">
      <c r="A3148" s="9">
        <v>45169</v>
      </c>
      <c r="B3148" s="10" t="s">
        <v>370</v>
      </c>
      <c r="C3148" s="10" t="s">
        <v>282</v>
      </c>
      <c r="D3148" s="10" t="s">
        <v>40</v>
      </c>
      <c r="E3148" s="10" t="s">
        <v>30</v>
      </c>
      <c r="F3148" s="10">
        <v>520</v>
      </c>
      <c r="G3148" s="10">
        <v>567</v>
      </c>
      <c r="H3148" s="11">
        <f>SUMIFS(AA:AA,$A:$A,EOMONTH($A3148,-1),$B:$B,$B3148)</f>
        <v>87</v>
      </c>
      <c r="I3148" s="63">
        <f>ROUND(SUMIFS(AC:AC,$A:$A,EOMONTH($A3148,-1),$B:$B,$B3148),2)</f>
        <v>3.93</v>
      </c>
      <c r="J3148" s="11">
        <f>SUMIFS(AB:AB,$A:$A,EOMONTH($A3148,-1),$B:$B,$B3148)</f>
        <v>6149.68</v>
      </c>
      <c r="K3148" s="13">
        <v>0</v>
      </c>
      <c r="L3148" s="25">
        <v>0</v>
      </c>
      <c r="M3148" s="15">
        <v>0</v>
      </c>
      <c r="N3148" s="14">
        <v>0</v>
      </c>
      <c r="O3148" s="16">
        <v>20</v>
      </c>
      <c r="P3148" s="16">
        <v>1920</v>
      </c>
      <c r="Q3148" s="16">
        <v>0</v>
      </c>
      <c r="R3148" s="16">
        <f>Q3148*16.876/100</f>
        <v>0</v>
      </c>
      <c r="S3148" s="17">
        <f t="shared" si="343"/>
        <v>0</v>
      </c>
      <c r="T3148" s="16">
        <v>0</v>
      </c>
      <c r="U3148" s="18">
        <f t="shared" si="344"/>
        <v>49.329000000000001</v>
      </c>
      <c r="V3148" s="18">
        <f t="shared" si="345"/>
        <v>0</v>
      </c>
      <c r="W3148" s="18">
        <f t="shared" si="346"/>
        <v>0</v>
      </c>
      <c r="X3148" s="27"/>
      <c r="Y3148" s="19">
        <f t="shared" si="347"/>
        <v>0</v>
      </c>
      <c r="Z3148" s="18">
        <f t="shared" si="348"/>
        <v>11.34</v>
      </c>
      <c r="AA3148" s="12">
        <v>67</v>
      </c>
      <c r="AB3148" s="12">
        <v>4735.96</v>
      </c>
      <c r="AC3148" s="28">
        <f>+I3148+Y3148-Z3148</f>
        <v>-7.41</v>
      </c>
      <c r="AD3148" s="20">
        <f t="shared" si="349"/>
        <v>10</v>
      </c>
      <c r="AE3148">
        <v>10</v>
      </c>
    </row>
    <row r="3149" spans="1:31" x14ac:dyDescent="0.25">
      <c r="A3149" s="9">
        <v>45169</v>
      </c>
      <c r="B3149" s="10" t="s">
        <v>371</v>
      </c>
      <c r="C3149" s="10" t="s">
        <v>282</v>
      </c>
      <c r="D3149" s="10" t="s">
        <v>40</v>
      </c>
      <c r="E3149" s="10" t="s">
        <v>30</v>
      </c>
      <c r="F3149" s="10">
        <v>520</v>
      </c>
      <c r="G3149" s="10">
        <v>567</v>
      </c>
      <c r="H3149" s="11">
        <f>SUMIFS(AA:AA,$A:$A,EOMONTH($A3149,-1),$B:$B,$B3149)</f>
        <v>0</v>
      </c>
      <c r="I3149" s="63">
        <f>ROUND(SUMIFS(AC:AC,$A:$A,EOMONTH($A3149,-1),$B:$B,$B3149),2)</f>
        <v>6.74</v>
      </c>
      <c r="J3149" s="11">
        <f>SUMIFS(AB:AB,$A:$A,EOMONTH($A3149,-1),$B:$B,$B3149)</f>
        <v>0</v>
      </c>
      <c r="K3149" s="13">
        <v>0</v>
      </c>
      <c r="L3149" s="25">
        <v>0</v>
      </c>
      <c r="M3149" s="15">
        <v>35</v>
      </c>
      <c r="N3149" s="14">
        <v>3374.7</v>
      </c>
      <c r="O3149" s="16">
        <v>35</v>
      </c>
      <c r="P3149" s="16">
        <v>3360</v>
      </c>
      <c r="Q3149" s="16">
        <v>0</v>
      </c>
      <c r="R3149" s="16">
        <f>Q3149*16.876/100</f>
        <v>0</v>
      </c>
      <c r="S3149" s="17">
        <f t="shared" si="343"/>
        <v>0</v>
      </c>
      <c r="T3149" s="16">
        <v>0</v>
      </c>
      <c r="U3149" s="18">
        <f t="shared" si="344"/>
        <v>0</v>
      </c>
      <c r="V3149" s="18">
        <f t="shared" si="345"/>
        <v>18.2</v>
      </c>
      <c r="W3149" s="18">
        <f t="shared" si="346"/>
        <v>3.0555979999999998</v>
      </c>
      <c r="X3149" s="27"/>
      <c r="Y3149" s="19">
        <f t="shared" si="347"/>
        <v>21.255597999999999</v>
      </c>
      <c r="Z3149" s="18">
        <f t="shared" si="348"/>
        <v>19.844999999999999</v>
      </c>
      <c r="AA3149" s="12">
        <v>0</v>
      </c>
      <c r="AB3149" s="12">
        <v>0</v>
      </c>
      <c r="AC3149" s="28">
        <f>+I3149+Y3149-Z3149</f>
        <v>8.1505980000000022</v>
      </c>
      <c r="AD3149" s="20">
        <f t="shared" si="349"/>
        <v>0</v>
      </c>
      <c r="AE3149">
        <v>0</v>
      </c>
    </row>
    <row r="3150" spans="1:31" x14ac:dyDescent="0.25">
      <c r="A3150" s="9">
        <v>45169</v>
      </c>
      <c r="B3150" s="10" t="s">
        <v>372</v>
      </c>
      <c r="C3150" s="10" t="s">
        <v>278</v>
      </c>
      <c r="D3150" s="10" t="s">
        <v>40</v>
      </c>
      <c r="E3150" s="10" t="s">
        <v>30</v>
      </c>
      <c r="F3150" s="10">
        <v>365</v>
      </c>
      <c r="G3150" s="10">
        <v>398</v>
      </c>
      <c r="H3150" s="11">
        <f>SUMIFS(AA:AA,$A:$A,EOMONTH($A3150,-1),$B:$B,$B3150)</f>
        <v>36</v>
      </c>
      <c r="I3150" s="63">
        <f>ROUND(SUMIFS(AC:AC,$A:$A,EOMONTH($A3150,-1),$B:$B,$B3150),2)</f>
        <v>-40.89</v>
      </c>
      <c r="J3150" s="11">
        <f>SUMIFS(AB:AB,$A:$A,EOMONTH($A3150,-1),$B:$B,$B3150)</f>
        <v>1341.26</v>
      </c>
      <c r="K3150" s="13">
        <v>0</v>
      </c>
      <c r="L3150" s="25">
        <v>0</v>
      </c>
      <c r="M3150" s="15">
        <v>710</v>
      </c>
      <c r="N3150" s="14">
        <v>26465.07</v>
      </c>
      <c r="O3150" s="16">
        <v>604</v>
      </c>
      <c r="P3150" s="16">
        <v>37304.239999999998</v>
      </c>
      <c r="Q3150" s="16">
        <v>0</v>
      </c>
      <c r="R3150" s="16">
        <f>Q3150*16.876/100</f>
        <v>0</v>
      </c>
      <c r="S3150" s="17">
        <f t="shared" si="343"/>
        <v>0</v>
      </c>
      <c r="T3150" s="16">
        <v>0</v>
      </c>
      <c r="U3150" s="18">
        <f t="shared" si="344"/>
        <v>14.327999999999999</v>
      </c>
      <c r="V3150" s="18">
        <f t="shared" si="345"/>
        <v>259.14999999999998</v>
      </c>
      <c r="W3150" s="18">
        <f t="shared" si="346"/>
        <v>43.5086935</v>
      </c>
      <c r="X3150" s="27"/>
      <c r="Y3150" s="19">
        <f t="shared" si="347"/>
        <v>302.65869349999997</v>
      </c>
      <c r="Z3150" s="18">
        <f t="shared" si="348"/>
        <v>240.392</v>
      </c>
      <c r="AA3150" s="12">
        <v>142</v>
      </c>
      <c r="AB3150" s="12">
        <v>5292.89</v>
      </c>
      <c r="AC3150" s="28">
        <f>+I3150+Y3150-Z3150</f>
        <v>21.376693499999988</v>
      </c>
      <c r="AD3150" s="20">
        <f t="shared" si="349"/>
        <v>0</v>
      </c>
      <c r="AE3150">
        <v>0</v>
      </c>
    </row>
    <row r="3151" spans="1:31" x14ac:dyDescent="0.25">
      <c r="A3151" s="9">
        <v>45169</v>
      </c>
      <c r="B3151" s="10" t="s">
        <v>373</v>
      </c>
      <c r="C3151" s="10" t="s">
        <v>278</v>
      </c>
      <c r="D3151" s="10" t="s">
        <v>40</v>
      </c>
      <c r="E3151" s="10" t="s">
        <v>30</v>
      </c>
      <c r="F3151" s="10">
        <v>365</v>
      </c>
      <c r="G3151" s="10">
        <v>398</v>
      </c>
      <c r="H3151" s="11">
        <f>SUMIFS(AA:AA,$A:$A,EOMONTH($A3151,-1),$B:$B,$B3151)</f>
        <v>608</v>
      </c>
      <c r="I3151" s="63">
        <f>ROUND(SUMIFS(AC:AC,$A:$A,EOMONTH($A3151,-1),$B:$B,$B3151),2)</f>
        <v>102.33</v>
      </c>
      <c r="J3151" s="11">
        <f>SUMIFS(AB:AB,$A:$A,EOMONTH($A3151,-1),$B:$B,$B3151)</f>
        <v>23571.08</v>
      </c>
      <c r="K3151" s="13">
        <v>0</v>
      </c>
      <c r="L3151" s="25">
        <v>0</v>
      </c>
      <c r="M3151" s="15">
        <v>335</v>
      </c>
      <c r="N3151" s="14">
        <v>12245.12</v>
      </c>
      <c r="O3151" s="16">
        <v>60</v>
      </c>
      <c r="P3151" s="16">
        <v>4102.6000000000004</v>
      </c>
      <c r="Q3151" s="16">
        <v>0</v>
      </c>
      <c r="R3151" s="16">
        <f>Q3151*16.876/100</f>
        <v>0</v>
      </c>
      <c r="S3151" s="17">
        <f t="shared" si="343"/>
        <v>0</v>
      </c>
      <c r="T3151" s="16">
        <v>0</v>
      </c>
      <c r="U3151" s="18">
        <f t="shared" si="344"/>
        <v>241.98400000000001</v>
      </c>
      <c r="V3151" s="18">
        <f t="shared" si="345"/>
        <v>122.27500000000001</v>
      </c>
      <c r="W3151" s="18">
        <f t="shared" si="346"/>
        <v>20.528749750000003</v>
      </c>
      <c r="X3151" s="27"/>
      <c r="Y3151" s="19">
        <f t="shared" si="347"/>
        <v>142.80374975000001</v>
      </c>
      <c r="Z3151" s="18">
        <f t="shared" si="348"/>
        <v>23.88</v>
      </c>
      <c r="AA3151" s="12">
        <v>883</v>
      </c>
      <c r="AB3151" s="12">
        <v>33537.339999999997</v>
      </c>
      <c r="AC3151" s="28">
        <f>+I3151+Y3151-Z3151</f>
        <v>221.25374975</v>
      </c>
      <c r="AD3151" s="20">
        <f t="shared" si="349"/>
        <v>0</v>
      </c>
      <c r="AE3151">
        <v>0</v>
      </c>
    </row>
    <row r="3152" spans="1:31" x14ac:dyDescent="0.25">
      <c r="A3152" s="9">
        <v>45169</v>
      </c>
      <c r="B3152" s="10" t="s">
        <v>374</v>
      </c>
      <c r="C3152" s="10" t="s">
        <v>278</v>
      </c>
      <c r="D3152" s="10" t="s">
        <v>40</v>
      </c>
      <c r="E3152" s="10" t="s">
        <v>30</v>
      </c>
      <c r="F3152" s="10">
        <v>365</v>
      </c>
      <c r="G3152" s="10">
        <v>398</v>
      </c>
      <c r="H3152" s="11">
        <f>SUMIFS(AA:AA,$A:$A,EOMONTH($A3152,-1),$B:$B,$B3152)</f>
        <v>87</v>
      </c>
      <c r="I3152" s="63">
        <f>ROUND(SUMIFS(AC:AC,$A:$A,EOMONTH($A3152,-1),$B:$B,$B3152),2)</f>
        <v>-60.72</v>
      </c>
      <c r="J3152" s="11">
        <f>SUMIFS(AB:AB,$A:$A,EOMONTH($A3152,-1),$B:$B,$B3152)</f>
        <v>3519.03</v>
      </c>
      <c r="K3152" s="13">
        <v>0</v>
      </c>
      <c r="L3152" s="25">
        <v>0</v>
      </c>
      <c r="M3152" s="15">
        <v>230</v>
      </c>
      <c r="N3152" s="14">
        <v>8231.9500000000007</v>
      </c>
      <c r="O3152" s="16">
        <v>60</v>
      </c>
      <c r="P3152" s="16">
        <v>4102.6000000000004</v>
      </c>
      <c r="Q3152" s="16">
        <v>0</v>
      </c>
      <c r="R3152" s="16">
        <f>Q3152*16.876/100</f>
        <v>0</v>
      </c>
      <c r="S3152" s="17">
        <f t="shared" si="343"/>
        <v>0</v>
      </c>
      <c r="T3152" s="16">
        <v>0</v>
      </c>
      <c r="U3152" s="18">
        <f t="shared" si="344"/>
        <v>34.625999999999998</v>
      </c>
      <c r="V3152" s="18">
        <f t="shared" si="345"/>
        <v>83.95</v>
      </c>
      <c r="W3152" s="18">
        <f t="shared" si="346"/>
        <v>14.094365500000002</v>
      </c>
      <c r="X3152" s="27"/>
      <c r="Y3152" s="19">
        <f t="shared" si="347"/>
        <v>98.044365499999998</v>
      </c>
      <c r="Z3152" s="18">
        <f t="shared" si="348"/>
        <v>23.88</v>
      </c>
      <c r="AA3152" s="12">
        <v>257</v>
      </c>
      <c r="AB3152" s="12">
        <v>9526.81</v>
      </c>
      <c r="AC3152" s="28">
        <f>+I3152+Y3152-Z3152</f>
        <v>13.4443655</v>
      </c>
      <c r="AD3152" s="20">
        <f t="shared" si="349"/>
        <v>0</v>
      </c>
      <c r="AE3152">
        <v>0</v>
      </c>
    </row>
    <row r="3153" spans="1:31" x14ac:dyDescent="0.25">
      <c r="A3153" s="9">
        <v>45169</v>
      </c>
      <c r="B3153" s="10" t="s">
        <v>375</v>
      </c>
      <c r="C3153" s="10" t="s">
        <v>278</v>
      </c>
      <c r="D3153" s="10" t="s">
        <v>40</v>
      </c>
      <c r="E3153" s="10" t="s">
        <v>30</v>
      </c>
      <c r="F3153" s="10">
        <v>365</v>
      </c>
      <c r="G3153" s="10">
        <v>398</v>
      </c>
      <c r="H3153" s="11">
        <f>SUMIFS(AA:AA,$A:$A,EOMONTH($A3153,-1),$B:$B,$B3153)</f>
        <v>406</v>
      </c>
      <c r="I3153" s="63">
        <f>ROUND(SUMIFS(AC:AC,$A:$A,EOMONTH($A3153,-1),$B:$B,$B3153),2)</f>
        <v>51.27</v>
      </c>
      <c r="J3153" s="11">
        <f>SUMIFS(AB:AB,$A:$A,EOMONTH($A3153,-1),$B:$B,$B3153)</f>
        <v>14449.26</v>
      </c>
      <c r="K3153" s="13">
        <v>0</v>
      </c>
      <c r="L3153" s="25">
        <v>0</v>
      </c>
      <c r="M3153" s="15">
        <v>0</v>
      </c>
      <c r="N3153" s="14">
        <v>0</v>
      </c>
      <c r="O3153" s="16">
        <v>150</v>
      </c>
      <c r="P3153" s="16">
        <v>8037.16</v>
      </c>
      <c r="Q3153" s="16">
        <v>0</v>
      </c>
      <c r="R3153" s="16">
        <f>Q3153*16.876/100</f>
        <v>0</v>
      </c>
      <c r="S3153" s="17">
        <f t="shared" si="343"/>
        <v>0</v>
      </c>
      <c r="T3153" s="16">
        <v>0</v>
      </c>
      <c r="U3153" s="18">
        <f t="shared" si="344"/>
        <v>161.58799999999999</v>
      </c>
      <c r="V3153" s="18">
        <f t="shared" si="345"/>
        <v>0</v>
      </c>
      <c r="W3153" s="18">
        <f t="shared" si="346"/>
        <v>0</v>
      </c>
      <c r="X3153" s="27"/>
      <c r="Y3153" s="19">
        <f t="shared" si="347"/>
        <v>0</v>
      </c>
      <c r="Z3153" s="18">
        <f t="shared" si="348"/>
        <v>59.7</v>
      </c>
      <c r="AA3153" s="12">
        <v>256</v>
      </c>
      <c r="AB3153" s="12">
        <v>9110.86</v>
      </c>
      <c r="AC3153" s="28">
        <f>+I3153+Y3153-Z3153</f>
        <v>-8.43</v>
      </c>
      <c r="AD3153" s="20">
        <f t="shared" si="349"/>
        <v>10</v>
      </c>
      <c r="AE3153">
        <v>10</v>
      </c>
    </row>
    <row r="3154" spans="1:31" x14ac:dyDescent="0.25">
      <c r="A3154" s="9">
        <v>45169</v>
      </c>
      <c r="B3154" s="10" t="s">
        <v>376</v>
      </c>
      <c r="C3154" s="10" t="s">
        <v>278</v>
      </c>
      <c r="D3154" s="10" t="s">
        <v>40</v>
      </c>
      <c r="E3154" s="10" t="s">
        <v>30</v>
      </c>
      <c r="F3154" s="10">
        <v>365</v>
      </c>
      <c r="G3154" s="10">
        <v>398</v>
      </c>
      <c r="H3154" s="11">
        <f>SUMIFS(AA:AA,$A:$A,EOMONTH($A3154,-1),$B:$B,$B3154)</f>
        <v>773</v>
      </c>
      <c r="I3154" s="63">
        <f>ROUND(SUMIFS(AC:AC,$A:$A,EOMONTH($A3154,-1),$B:$B,$B3154),2)</f>
        <v>212.57</v>
      </c>
      <c r="J3154" s="11">
        <f>SUMIFS(AB:AB,$A:$A,EOMONTH($A3154,-1),$B:$B,$B3154)</f>
        <v>29304.58</v>
      </c>
      <c r="K3154" s="13">
        <v>0</v>
      </c>
      <c r="L3154" s="25">
        <v>0</v>
      </c>
      <c r="M3154" s="15">
        <v>0</v>
      </c>
      <c r="N3154" s="14">
        <v>0</v>
      </c>
      <c r="O3154" s="16">
        <v>334</v>
      </c>
      <c r="P3154" s="16">
        <v>20847.16</v>
      </c>
      <c r="Q3154" s="16">
        <v>0</v>
      </c>
      <c r="R3154" s="16">
        <f>Q3154*16.876/100</f>
        <v>0</v>
      </c>
      <c r="S3154" s="17">
        <f t="shared" si="343"/>
        <v>0</v>
      </c>
      <c r="T3154" s="16">
        <v>0</v>
      </c>
      <c r="U3154" s="18">
        <f t="shared" si="344"/>
        <v>307.654</v>
      </c>
      <c r="V3154" s="18">
        <f t="shared" si="345"/>
        <v>0</v>
      </c>
      <c r="W3154" s="18">
        <f t="shared" si="346"/>
        <v>0</v>
      </c>
      <c r="X3154" s="27"/>
      <c r="Y3154" s="19">
        <f t="shared" si="347"/>
        <v>0</v>
      </c>
      <c r="Z3154" s="18">
        <f t="shared" si="348"/>
        <v>132.93199999999999</v>
      </c>
      <c r="AA3154" s="12">
        <v>439</v>
      </c>
      <c r="AB3154" s="12">
        <v>16642.580000000002</v>
      </c>
      <c r="AC3154" s="28">
        <f>+I3154+Y3154-Z3154</f>
        <v>79.638000000000005</v>
      </c>
      <c r="AD3154" s="20">
        <f t="shared" si="349"/>
        <v>0</v>
      </c>
      <c r="AE3154">
        <v>0</v>
      </c>
    </row>
    <row r="3155" spans="1:31" x14ac:dyDescent="0.25">
      <c r="A3155" s="9">
        <v>45169</v>
      </c>
      <c r="B3155" s="10" t="s">
        <v>377</v>
      </c>
      <c r="C3155" s="10" t="s">
        <v>278</v>
      </c>
      <c r="D3155" s="10" t="s">
        <v>40</v>
      </c>
      <c r="E3155" s="10" t="s">
        <v>30</v>
      </c>
      <c r="F3155" s="10">
        <v>365</v>
      </c>
      <c r="G3155" s="10">
        <v>398</v>
      </c>
      <c r="H3155" s="11">
        <f>SUMIFS(AA:AA,$A:$A,EOMONTH($A3155,-1),$B:$B,$B3155)</f>
        <v>248</v>
      </c>
      <c r="I3155" s="63">
        <f>ROUND(SUMIFS(AC:AC,$A:$A,EOMONTH($A3155,-1),$B:$B,$B3155),2)</f>
        <v>125.27</v>
      </c>
      <c r="J3155" s="11">
        <f>SUMIFS(AB:AB,$A:$A,EOMONTH($A3155,-1),$B:$B,$B3155)</f>
        <v>10056.93</v>
      </c>
      <c r="K3155" s="13">
        <v>2</v>
      </c>
      <c r="L3155" s="25">
        <v>155.94</v>
      </c>
      <c r="M3155" s="15">
        <v>0</v>
      </c>
      <c r="N3155" s="14">
        <v>0</v>
      </c>
      <c r="O3155" s="16">
        <v>140</v>
      </c>
      <c r="P3155" s="16">
        <v>9668</v>
      </c>
      <c r="Q3155" s="16">
        <v>0</v>
      </c>
      <c r="R3155" s="16">
        <f>Q3155*16.876/100</f>
        <v>0</v>
      </c>
      <c r="S3155" s="17">
        <f t="shared" si="343"/>
        <v>0</v>
      </c>
      <c r="T3155" s="16">
        <v>0</v>
      </c>
      <c r="U3155" s="18">
        <f t="shared" si="344"/>
        <v>98.703999999999994</v>
      </c>
      <c r="V3155" s="18">
        <f t="shared" si="345"/>
        <v>0</v>
      </c>
      <c r="W3155" s="18">
        <f t="shared" si="346"/>
        <v>0</v>
      </c>
      <c r="X3155" s="27"/>
      <c r="Y3155" s="19">
        <f t="shared" si="347"/>
        <v>0</v>
      </c>
      <c r="Z3155" s="18">
        <f t="shared" si="348"/>
        <v>55.72</v>
      </c>
      <c r="AA3155" s="12">
        <v>110</v>
      </c>
      <c r="AB3155" s="12">
        <v>4504.0600000000004</v>
      </c>
      <c r="AC3155" s="28">
        <f>+I3155+Y3155-Z3155</f>
        <v>69.55</v>
      </c>
      <c r="AD3155" s="20">
        <f t="shared" si="349"/>
        <v>0</v>
      </c>
      <c r="AE3155">
        <v>0</v>
      </c>
    </row>
    <row r="3156" spans="1:31" x14ac:dyDescent="0.25">
      <c r="A3156" s="9">
        <v>45169</v>
      </c>
      <c r="B3156" s="10" t="s">
        <v>378</v>
      </c>
      <c r="C3156" s="10" t="s">
        <v>282</v>
      </c>
      <c r="D3156" s="10" t="s">
        <v>29</v>
      </c>
      <c r="E3156" s="10" t="s">
        <v>30</v>
      </c>
      <c r="F3156" s="10"/>
      <c r="G3156" s="10">
        <v>0</v>
      </c>
      <c r="H3156" s="11">
        <f>SUMIFS(AA:AA,$A:$A,EOMONTH($A3156,-1),$B:$B,$B3156)</f>
        <v>1</v>
      </c>
      <c r="I3156" s="63">
        <f>ROUND(SUMIFS(AC:AC,$A:$A,EOMONTH($A3156,-1),$B:$B,$B3156),2)</f>
        <v>0.05</v>
      </c>
      <c r="J3156" s="11">
        <f>SUMIFS(AB:AB,$A:$A,EOMONTH($A3156,-1),$B:$B,$B3156)</f>
        <v>111.02</v>
      </c>
      <c r="K3156" s="13">
        <v>0</v>
      </c>
      <c r="L3156" s="25">
        <v>0</v>
      </c>
      <c r="M3156" s="15">
        <v>0</v>
      </c>
      <c r="N3156" s="14">
        <v>0</v>
      </c>
      <c r="O3156" s="16">
        <v>0</v>
      </c>
      <c r="P3156" s="16">
        <v>0</v>
      </c>
      <c r="Q3156" s="16">
        <v>0</v>
      </c>
      <c r="R3156" s="16">
        <f>Q3156*16.876/100</f>
        <v>0</v>
      </c>
      <c r="S3156" s="17">
        <f t="shared" si="343"/>
        <v>0</v>
      </c>
      <c r="T3156" s="16">
        <v>0</v>
      </c>
      <c r="U3156" s="18">
        <f t="shared" si="344"/>
        <v>0</v>
      </c>
      <c r="V3156" s="18">
        <f t="shared" si="345"/>
        <v>0</v>
      </c>
      <c r="W3156" s="18">
        <f t="shared" si="346"/>
        <v>0</v>
      </c>
      <c r="X3156" s="27"/>
      <c r="Y3156" s="19">
        <f t="shared" si="347"/>
        <v>0</v>
      </c>
      <c r="Z3156" s="18">
        <f t="shared" si="348"/>
        <v>0</v>
      </c>
      <c r="AA3156" s="12">
        <v>1</v>
      </c>
      <c r="AB3156" s="12">
        <v>111.02</v>
      </c>
      <c r="AC3156" s="28">
        <f>+I3156+Y3156-Z3156</f>
        <v>0.05</v>
      </c>
      <c r="AD3156" s="20">
        <f t="shared" si="349"/>
        <v>0</v>
      </c>
      <c r="AE3156">
        <v>0</v>
      </c>
    </row>
    <row r="3157" spans="1:31" x14ac:dyDescent="0.25">
      <c r="A3157" s="9">
        <v>45169</v>
      </c>
      <c r="B3157" s="10" t="s">
        <v>379</v>
      </c>
      <c r="C3157" s="10" t="s">
        <v>282</v>
      </c>
      <c r="D3157" s="10" t="s">
        <v>40</v>
      </c>
      <c r="E3157" s="10" t="s">
        <v>30</v>
      </c>
      <c r="F3157" s="10">
        <v>590</v>
      </c>
      <c r="G3157" s="10">
        <v>643</v>
      </c>
      <c r="H3157" s="11">
        <f>SUMIFS(AA:AA,$A:$A,EOMONTH($A3157,-1),$B:$B,$B3157)</f>
        <v>3</v>
      </c>
      <c r="I3157" s="63">
        <f>ROUND(SUMIFS(AC:AC,$A:$A,EOMONTH($A3157,-1),$B:$B,$B3157),2)</f>
        <v>29.64</v>
      </c>
      <c r="J3157" s="11">
        <f>SUMIFS(AB:AB,$A:$A,EOMONTH($A3157,-1),$B:$B,$B3157)</f>
        <v>230.46</v>
      </c>
      <c r="K3157" s="13">
        <v>0</v>
      </c>
      <c r="L3157" s="25">
        <v>0</v>
      </c>
      <c r="M3157" s="15">
        <v>162</v>
      </c>
      <c r="N3157" s="14">
        <v>12109.5</v>
      </c>
      <c r="O3157" s="16">
        <v>165</v>
      </c>
      <c r="P3157" s="16">
        <v>18249.900000000001</v>
      </c>
      <c r="Q3157" s="16">
        <v>0</v>
      </c>
      <c r="R3157" s="16">
        <f>Q3157*16.876/100</f>
        <v>0</v>
      </c>
      <c r="S3157" s="17">
        <f t="shared" si="343"/>
        <v>0</v>
      </c>
      <c r="T3157" s="16">
        <v>0</v>
      </c>
      <c r="U3157" s="18">
        <f t="shared" si="344"/>
        <v>1.929</v>
      </c>
      <c r="V3157" s="18">
        <f t="shared" si="345"/>
        <v>95.58</v>
      </c>
      <c r="W3157" s="18">
        <f t="shared" si="346"/>
        <v>16.046926200000001</v>
      </c>
      <c r="X3157" s="27"/>
      <c r="Y3157" s="19">
        <f t="shared" si="347"/>
        <v>111.6269262</v>
      </c>
      <c r="Z3157" s="18">
        <f t="shared" si="348"/>
        <v>106.095</v>
      </c>
      <c r="AA3157" s="12">
        <v>0</v>
      </c>
      <c r="AB3157" s="12">
        <v>0</v>
      </c>
      <c r="AC3157" s="28">
        <f>+I3157+Y3157-Z3157</f>
        <v>35.171926200000001</v>
      </c>
      <c r="AD3157" s="20">
        <f t="shared" si="349"/>
        <v>0</v>
      </c>
      <c r="AE3157">
        <v>0</v>
      </c>
    </row>
    <row r="3158" spans="1:31" x14ac:dyDescent="0.25">
      <c r="A3158" s="9">
        <v>45169</v>
      </c>
      <c r="B3158" s="10" t="s">
        <v>380</v>
      </c>
      <c r="C3158" s="10" t="s">
        <v>282</v>
      </c>
      <c r="D3158" s="10" t="s">
        <v>40</v>
      </c>
      <c r="E3158" s="10" t="s">
        <v>30</v>
      </c>
      <c r="F3158" s="10">
        <v>590</v>
      </c>
      <c r="G3158" s="10">
        <v>643</v>
      </c>
      <c r="H3158" s="11">
        <f>SUMIFS(AA:AA,$A:$A,EOMONTH($A3158,-1),$B:$B,$B3158)</f>
        <v>15</v>
      </c>
      <c r="I3158" s="63">
        <f>ROUND(SUMIFS(AC:AC,$A:$A,EOMONTH($A3158,-1),$B:$B,$B3158),2)</f>
        <v>42.91</v>
      </c>
      <c r="J3158" s="11">
        <f>SUMIFS(AB:AB,$A:$A,EOMONTH($A3158,-1),$B:$B,$B3158)</f>
        <v>1399.2</v>
      </c>
      <c r="K3158" s="13">
        <v>0</v>
      </c>
      <c r="L3158" s="25">
        <v>0</v>
      </c>
      <c r="M3158" s="15">
        <v>40</v>
      </c>
      <c r="N3158" s="14">
        <v>3774.4</v>
      </c>
      <c r="O3158" s="16">
        <v>55</v>
      </c>
      <c r="P3158" s="16">
        <v>6083.3</v>
      </c>
      <c r="Q3158" s="16">
        <v>0</v>
      </c>
      <c r="R3158" s="16">
        <f>Q3158*16.876/100</f>
        <v>0</v>
      </c>
      <c r="S3158" s="17">
        <f t="shared" si="343"/>
        <v>0</v>
      </c>
      <c r="T3158" s="16">
        <v>0</v>
      </c>
      <c r="U3158" s="18">
        <f t="shared" si="344"/>
        <v>9.6449999999999996</v>
      </c>
      <c r="V3158" s="18">
        <f t="shared" si="345"/>
        <v>23.6</v>
      </c>
      <c r="W3158" s="18">
        <f t="shared" si="346"/>
        <v>3.9622040000000003</v>
      </c>
      <c r="X3158" s="27"/>
      <c r="Y3158" s="19">
        <f t="shared" si="347"/>
        <v>27.562204000000001</v>
      </c>
      <c r="Z3158" s="18">
        <f t="shared" si="348"/>
        <v>35.365000000000002</v>
      </c>
      <c r="AA3158" s="12">
        <v>0</v>
      </c>
      <c r="AB3158" s="12">
        <v>0</v>
      </c>
      <c r="AC3158" s="28">
        <f>+I3158+Y3158-Z3158</f>
        <v>35.107204000000003</v>
      </c>
      <c r="AD3158" s="20">
        <f t="shared" si="349"/>
        <v>0</v>
      </c>
      <c r="AE3158">
        <v>0</v>
      </c>
    </row>
    <row r="3159" spans="1:31" x14ac:dyDescent="0.25">
      <c r="A3159" s="9">
        <v>45169</v>
      </c>
      <c r="B3159" s="10" t="s">
        <v>381</v>
      </c>
      <c r="C3159" s="10" t="s">
        <v>282</v>
      </c>
      <c r="D3159" s="10" t="s">
        <v>40</v>
      </c>
      <c r="E3159" s="10" t="s">
        <v>30</v>
      </c>
      <c r="F3159" s="10">
        <v>590</v>
      </c>
      <c r="G3159" s="10">
        <v>643</v>
      </c>
      <c r="H3159" s="11">
        <f>SUMIFS(AA:AA,$A:$A,EOMONTH($A3159,-1),$B:$B,$B3159)</f>
        <v>0</v>
      </c>
      <c r="I3159" s="63">
        <f>ROUND(SUMIFS(AC:AC,$A:$A,EOMONTH($A3159,-1),$B:$B,$B3159),2)</f>
        <v>95.29</v>
      </c>
      <c r="J3159" s="11">
        <f>SUMIFS(AB:AB,$A:$A,EOMONTH($A3159,-1),$B:$B,$B3159)</f>
        <v>0</v>
      </c>
      <c r="K3159" s="13">
        <v>0</v>
      </c>
      <c r="L3159" s="25">
        <v>0</v>
      </c>
      <c r="M3159" s="15">
        <v>45</v>
      </c>
      <c r="N3159" s="14">
        <v>4279.2</v>
      </c>
      <c r="O3159" s="16">
        <v>45</v>
      </c>
      <c r="P3159" s="16">
        <v>4927.5</v>
      </c>
      <c r="Q3159" s="16">
        <v>0</v>
      </c>
      <c r="R3159" s="16">
        <f>Q3159*16.876/100</f>
        <v>0</v>
      </c>
      <c r="S3159" s="17">
        <f t="shared" si="343"/>
        <v>0</v>
      </c>
      <c r="T3159" s="16">
        <v>0</v>
      </c>
      <c r="U3159" s="18">
        <f t="shared" si="344"/>
        <v>0</v>
      </c>
      <c r="V3159" s="18">
        <f t="shared" si="345"/>
        <v>26.55</v>
      </c>
      <c r="W3159" s="18">
        <f t="shared" si="346"/>
        <v>4.4574795000000007</v>
      </c>
      <c r="X3159" s="27"/>
      <c r="Y3159" s="19">
        <f t="shared" si="347"/>
        <v>31.007479500000002</v>
      </c>
      <c r="Z3159" s="18">
        <f t="shared" si="348"/>
        <v>28.934999999999999</v>
      </c>
      <c r="AA3159" s="12">
        <v>0</v>
      </c>
      <c r="AB3159" s="12">
        <v>0</v>
      </c>
      <c r="AC3159" s="28">
        <f>+I3159+Y3159-Z3159</f>
        <v>97.362479500000006</v>
      </c>
      <c r="AD3159" s="20">
        <f t="shared" si="349"/>
        <v>0</v>
      </c>
      <c r="AE3159">
        <v>0</v>
      </c>
    </row>
    <row r="3160" spans="1:31" x14ac:dyDescent="0.25">
      <c r="A3160" s="9">
        <v>45169</v>
      </c>
      <c r="B3160" s="10" t="s">
        <v>382</v>
      </c>
      <c r="C3160" s="10" t="s">
        <v>282</v>
      </c>
      <c r="D3160" s="10" t="s">
        <v>40</v>
      </c>
      <c r="E3160" s="10" t="s">
        <v>30</v>
      </c>
      <c r="F3160" s="10">
        <v>590</v>
      </c>
      <c r="G3160" s="10">
        <v>643</v>
      </c>
      <c r="H3160" s="11">
        <f>SUMIFS(AA:AA,$A:$A,EOMONTH($A3160,-1),$B:$B,$B3160)</f>
        <v>0</v>
      </c>
      <c r="I3160" s="63">
        <f>ROUND(SUMIFS(AC:AC,$A:$A,EOMONTH($A3160,-1),$B:$B,$B3160),2)</f>
        <v>28.24</v>
      </c>
      <c r="J3160" s="11">
        <f>SUMIFS(AB:AB,$A:$A,EOMONTH($A3160,-1),$B:$B,$B3160)</f>
        <v>0</v>
      </c>
      <c r="K3160" s="13">
        <v>0</v>
      </c>
      <c r="L3160" s="25">
        <v>0</v>
      </c>
      <c r="M3160" s="15">
        <v>80</v>
      </c>
      <c r="N3160" s="14">
        <v>5544.8</v>
      </c>
      <c r="O3160" s="16">
        <v>80</v>
      </c>
      <c r="P3160" s="16">
        <v>8881.6</v>
      </c>
      <c r="Q3160" s="16">
        <v>0</v>
      </c>
      <c r="R3160" s="16">
        <f>Q3160*16.876/100</f>
        <v>0</v>
      </c>
      <c r="S3160" s="17">
        <f t="shared" si="343"/>
        <v>0</v>
      </c>
      <c r="T3160" s="16">
        <v>0</v>
      </c>
      <c r="U3160" s="18">
        <f t="shared" si="344"/>
        <v>0</v>
      </c>
      <c r="V3160" s="18">
        <f t="shared" si="345"/>
        <v>47.2</v>
      </c>
      <c r="W3160" s="18">
        <f t="shared" si="346"/>
        <v>7.9244080000000006</v>
      </c>
      <c r="X3160" s="27"/>
      <c r="Y3160" s="19">
        <f t="shared" si="347"/>
        <v>55.124408000000003</v>
      </c>
      <c r="Z3160" s="18">
        <f t="shared" si="348"/>
        <v>51.44</v>
      </c>
      <c r="AA3160" s="12">
        <v>0</v>
      </c>
      <c r="AB3160" s="12">
        <v>0</v>
      </c>
      <c r="AC3160" s="28">
        <f>+I3160+Y3160-Z3160</f>
        <v>31.924408</v>
      </c>
      <c r="AD3160" s="20">
        <f t="shared" si="349"/>
        <v>0</v>
      </c>
      <c r="AE3160">
        <v>0</v>
      </c>
    </row>
    <row r="3161" spans="1:31" x14ac:dyDescent="0.25">
      <c r="A3161" s="59">
        <v>45169</v>
      </c>
      <c r="B3161" s="60" t="s">
        <v>383</v>
      </c>
      <c r="C3161" s="60" t="s">
        <v>282</v>
      </c>
      <c r="D3161" s="60" t="s">
        <v>40</v>
      </c>
      <c r="E3161" s="60" t="s">
        <v>30</v>
      </c>
      <c r="F3161" s="10"/>
      <c r="G3161" s="10"/>
      <c r="H3161" s="11"/>
      <c r="I3161" s="63">
        <f>ROUND(SUMIFS(AC:AC,$A:$A,EOMONTH($A3161,-1),$B:$B,$B3161),2)</f>
        <v>11.26</v>
      </c>
      <c r="J3161" s="11"/>
      <c r="K3161" s="13"/>
      <c r="L3161" s="25"/>
      <c r="M3161" s="15"/>
      <c r="N3161" s="14"/>
      <c r="O3161" s="16"/>
      <c r="P3161" s="16"/>
      <c r="Q3161" s="16"/>
      <c r="R3161" s="16"/>
      <c r="S3161" s="17">
        <f t="shared" si="343"/>
        <v>0</v>
      </c>
      <c r="T3161" s="16"/>
      <c r="U3161" s="18">
        <f t="shared" si="344"/>
        <v>0</v>
      </c>
      <c r="V3161" s="18">
        <f t="shared" si="345"/>
        <v>0</v>
      </c>
      <c r="W3161" s="18">
        <f t="shared" si="346"/>
        <v>0</v>
      </c>
      <c r="X3161" s="27"/>
      <c r="Y3161" s="19">
        <f t="shared" si="347"/>
        <v>0</v>
      </c>
      <c r="Z3161" s="18">
        <f t="shared" si="348"/>
        <v>0</v>
      </c>
      <c r="AA3161" s="12"/>
      <c r="AB3161" s="12"/>
      <c r="AC3161" s="28">
        <f>+I3161+Y3161-Z3161</f>
        <v>11.26</v>
      </c>
      <c r="AD3161" s="20">
        <f t="shared" si="349"/>
        <v>0</v>
      </c>
      <c r="AE3161">
        <v>0</v>
      </c>
    </row>
    <row r="3162" spans="1:31" x14ac:dyDescent="0.25">
      <c r="A3162" s="9">
        <v>45169</v>
      </c>
      <c r="B3162" s="10" t="s">
        <v>384</v>
      </c>
      <c r="C3162" s="10" t="s">
        <v>282</v>
      </c>
      <c r="D3162" s="10" t="s">
        <v>40</v>
      </c>
      <c r="E3162" s="10" t="s">
        <v>30</v>
      </c>
      <c r="F3162" s="10">
        <v>590</v>
      </c>
      <c r="G3162" s="10">
        <v>643</v>
      </c>
      <c r="H3162" s="11">
        <f>SUMIFS(AA:AA,$A:$A,EOMONTH($A3162,-1),$B:$B,$B3162)</f>
        <v>0</v>
      </c>
      <c r="I3162" s="63">
        <f>ROUND(SUMIFS(AC:AC,$A:$A,EOMONTH($A3162,-1),$B:$B,$B3162),2)</f>
        <v>5.47</v>
      </c>
      <c r="J3162" s="11">
        <f>SUMIFS(AB:AB,$A:$A,EOMONTH($A3162,-1),$B:$B,$B3162)</f>
        <v>0</v>
      </c>
      <c r="K3162" s="13">
        <v>0</v>
      </c>
      <c r="L3162" s="25">
        <v>0</v>
      </c>
      <c r="M3162" s="15">
        <v>55</v>
      </c>
      <c r="N3162" s="14">
        <v>6602.05</v>
      </c>
      <c r="O3162" s="16">
        <v>55</v>
      </c>
      <c r="P3162" s="16">
        <v>6083.3</v>
      </c>
      <c r="Q3162" s="16">
        <v>0</v>
      </c>
      <c r="R3162" s="16">
        <f>Q3162*16.876/100</f>
        <v>0</v>
      </c>
      <c r="S3162" s="17">
        <f t="shared" si="343"/>
        <v>0</v>
      </c>
      <c r="T3162" s="16">
        <v>0</v>
      </c>
      <c r="U3162" s="18">
        <f t="shared" si="344"/>
        <v>0</v>
      </c>
      <c r="V3162" s="18">
        <f t="shared" si="345"/>
        <v>32.450000000000003</v>
      </c>
      <c r="W3162" s="18">
        <f t="shared" si="346"/>
        <v>5.4480305000000007</v>
      </c>
      <c r="X3162" s="27"/>
      <c r="Y3162" s="19">
        <f t="shared" si="347"/>
        <v>37.898030500000004</v>
      </c>
      <c r="Z3162" s="18">
        <f t="shared" si="348"/>
        <v>35.365000000000002</v>
      </c>
      <c r="AA3162" s="12">
        <v>0</v>
      </c>
      <c r="AB3162" s="12">
        <v>0</v>
      </c>
      <c r="AC3162" s="28">
        <f>+I3162+Y3162-Z3162</f>
        <v>8.0030305000000013</v>
      </c>
      <c r="AD3162" s="20">
        <f t="shared" si="349"/>
        <v>0</v>
      </c>
      <c r="AE3162">
        <v>0</v>
      </c>
    </row>
    <row r="3163" spans="1:31" x14ac:dyDescent="0.25">
      <c r="A3163" s="9">
        <v>45169</v>
      </c>
      <c r="B3163" s="10" t="s">
        <v>385</v>
      </c>
      <c r="C3163" s="10" t="s">
        <v>278</v>
      </c>
      <c r="D3163" s="10" t="s">
        <v>40</v>
      </c>
      <c r="E3163" s="10" t="s">
        <v>30</v>
      </c>
      <c r="F3163" s="10">
        <v>500</v>
      </c>
      <c r="G3163" s="10">
        <v>545</v>
      </c>
      <c r="H3163" s="11">
        <f>SUMIFS(AA:AA,$A:$A,EOMONTH($A3163,-1),$B:$B,$B3163)</f>
        <v>-3</v>
      </c>
      <c r="I3163" s="63">
        <f>ROUND(SUMIFS(AC:AC,$A:$A,EOMONTH($A3163,-1),$B:$B,$B3163),2)</f>
        <v>-48.36</v>
      </c>
      <c r="J3163" s="11">
        <f>SUMIFS(AB:AB,$A:$A,EOMONTH($A3163,-1),$B:$B,$B3163)</f>
        <v>-192.7</v>
      </c>
      <c r="K3163" s="13">
        <v>0</v>
      </c>
      <c r="L3163" s="25">
        <v>0</v>
      </c>
      <c r="M3163" s="15">
        <v>357</v>
      </c>
      <c r="N3163" s="14">
        <v>20861.650000000001</v>
      </c>
      <c r="O3163" s="16">
        <v>105</v>
      </c>
      <c r="P3163" s="16">
        <v>8937.75</v>
      </c>
      <c r="Q3163" s="16">
        <v>0</v>
      </c>
      <c r="R3163" s="16">
        <f>Q3163*16.876/100</f>
        <v>0</v>
      </c>
      <c r="S3163" s="17">
        <f t="shared" si="343"/>
        <v>0</v>
      </c>
      <c r="T3163" s="16">
        <v>0</v>
      </c>
      <c r="U3163" s="18">
        <f t="shared" si="344"/>
        <v>-1.635</v>
      </c>
      <c r="V3163" s="18">
        <f t="shared" si="345"/>
        <v>178.5</v>
      </c>
      <c r="W3163" s="18">
        <f t="shared" si="346"/>
        <v>29.968365000000002</v>
      </c>
      <c r="X3163" s="27"/>
      <c r="Y3163" s="19">
        <f t="shared" si="347"/>
        <v>208.46836500000001</v>
      </c>
      <c r="Z3163" s="18">
        <f t="shared" si="348"/>
        <v>57.225000000000001</v>
      </c>
      <c r="AA3163" s="12">
        <v>249</v>
      </c>
      <c r="AB3163" s="12">
        <v>14550.56</v>
      </c>
      <c r="AC3163" s="28">
        <f>+I3163+Y3163-Z3163</f>
        <v>102.883365</v>
      </c>
      <c r="AD3163" s="20">
        <f t="shared" si="349"/>
        <v>0</v>
      </c>
      <c r="AE3163">
        <v>0</v>
      </c>
    </row>
    <row r="3164" spans="1:31" x14ac:dyDescent="0.25">
      <c r="A3164" s="9">
        <v>45169</v>
      </c>
      <c r="B3164" s="10" t="s">
        <v>386</v>
      </c>
      <c r="C3164" s="10" t="s">
        <v>278</v>
      </c>
      <c r="D3164" s="10" t="s">
        <v>40</v>
      </c>
      <c r="E3164" s="10" t="s">
        <v>30</v>
      </c>
      <c r="F3164" s="10">
        <v>500</v>
      </c>
      <c r="G3164" s="10">
        <v>545</v>
      </c>
      <c r="H3164" s="11">
        <f>SUMIFS(AA:AA,$A:$A,EOMONTH($A3164,-1),$B:$B,$B3164)</f>
        <v>206</v>
      </c>
      <c r="I3164" s="63">
        <f>ROUND(SUMIFS(AC:AC,$A:$A,EOMONTH($A3164,-1),$B:$B,$B3164),2)</f>
        <v>202.21</v>
      </c>
      <c r="J3164" s="11">
        <f>SUMIFS(AB:AB,$A:$A,EOMONTH($A3164,-1),$B:$B,$B3164)</f>
        <v>12724.59</v>
      </c>
      <c r="K3164" s="13">
        <v>0</v>
      </c>
      <c r="L3164" s="25">
        <v>0</v>
      </c>
      <c r="M3164" s="15">
        <v>460</v>
      </c>
      <c r="N3164" s="14">
        <v>26877.82</v>
      </c>
      <c r="O3164" s="16">
        <v>517</v>
      </c>
      <c r="P3164" s="16">
        <v>43895.6</v>
      </c>
      <c r="Q3164" s="16">
        <v>0</v>
      </c>
      <c r="R3164" s="16">
        <f>Q3164*16.876/100</f>
        <v>0</v>
      </c>
      <c r="S3164" s="17">
        <f t="shared" si="343"/>
        <v>0</v>
      </c>
      <c r="T3164" s="16">
        <v>0</v>
      </c>
      <c r="U3164" s="18">
        <f t="shared" si="344"/>
        <v>112.27</v>
      </c>
      <c r="V3164" s="18">
        <f t="shared" si="345"/>
        <v>230</v>
      </c>
      <c r="W3164" s="18">
        <f t="shared" si="346"/>
        <v>38.614699999999999</v>
      </c>
      <c r="X3164" s="27"/>
      <c r="Y3164" s="19">
        <f t="shared" si="347"/>
        <v>268.61469999999997</v>
      </c>
      <c r="Z3164" s="18">
        <f t="shared" si="348"/>
        <v>281.76499999999999</v>
      </c>
      <c r="AA3164" s="12">
        <v>149</v>
      </c>
      <c r="AB3164" s="12">
        <v>8860</v>
      </c>
      <c r="AC3164" s="28">
        <f>+I3164+Y3164-Z3164</f>
        <v>189.05970000000002</v>
      </c>
      <c r="AD3164" s="20">
        <f t="shared" si="349"/>
        <v>0</v>
      </c>
      <c r="AE3164">
        <v>0</v>
      </c>
    </row>
    <row r="3165" spans="1:31" x14ac:dyDescent="0.25">
      <c r="A3165" s="9">
        <v>45169</v>
      </c>
      <c r="B3165" s="10" t="s">
        <v>387</v>
      </c>
      <c r="C3165" s="10" t="s">
        <v>278</v>
      </c>
      <c r="D3165" s="10" t="s">
        <v>40</v>
      </c>
      <c r="E3165" s="10" t="s">
        <v>30</v>
      </c>
      <c r="F3165" s="10">
        <v>500</v>
      </c>
      <c r="G3165" s="10">
        <v>545</v>
      </c>
      <c r="H3165" s="11">
        <f>SUMIFS(AA:AA,$A:$A,EOMONTH($A3165,-1),$B:$B,$B3165)</f>
        <v>8</v>
      </c>
      <c r="I3165" s="63">
        <f>ROUND(SUMIFS(AC:AC,$A:$A,EOMONTH($A3165,-1),$B:$B,$B3165),2)</f>
        <v>-10.9</v>
      </c>
      <c r="J3165" s="11">
        <f>SUMIFS(AB:AB,$A:$A,EOMONTH($A3165,-1),$B:$B,$B3165)</f>
        <v>495.87</v>
      </c>
      <c r="K3165" s="13">
        <v>0</v>
      </c>
      <c r="L3165" s="25">
        <v>0</v>
      </c>
      <c r="M3165" s="15">
        <v>352</v>
      </c>
      <c r="N3165" s="14">
        <v>20370.080000000002</v>
      </c>
      <c r="O3165" s="16">
        <v>105</v>
      </c>
      <c r="P3165" s="16">
        <v>8937.75</v>
      </c>
      <c r="Q3165" s="16">
        <v>0</v>
      </c>
      <c r="R3165" s="16">
        <f>Q3165*16.876/100</f>
        <v>0</v>
      </c>
      <c r="S3165" s="17">
        <f t="shared" si="343"/>
        <v>0</v>
      </c>
      <c r="T3165" s="16">
        <v>0</v>
      </c>
      <c r="U3165" s="18">
        <f t="shared" si="344"/>
        <v>4.3600000000000003</v>
      </c>
      <c r="V3165" s="18">
        <f t="shared" si="345"/>
        <v>176</v>
      </c>
      <c r="W3165" s="18">
        <f t="shared" si="346"/>
        <v>29.548640000000006</v>
      </c>
      <c r="X3165" s="27"/>
      <c r="Y3165" s="19">
        <f t="shared" si="347"/>
        <v>205.54864000000001</v>
      </c>
      <c r="Z3165" s="18">
        <f t="shared" si="348"/>
        <v>57.225000000000001</v>
      </c>
      <c r="AA3165" s="12">
        <v>255</v>
      </c>
      <c r="AB3165" s="12">
        <v>14780.05</v>
      </c>
      <c r="AC3165" s="28">
        <f>+I3165+Y3165-Z3165</f>
        <v>137.42364000000001</v>
      </c>
      <c r="AD3165" s="20">
        <f t="shared" si="349"/>
        <v>0</v>
      </c>
      <c r="AE3165">
        <v>0</v>
      </c>
    </row>
    <row r="3166" spans="1:31" x14ac:dyDescent="0.25">
      <c r="A3166" s="9">
        <v>45169</v>
      </c>
      <c r="B3166" s="10" t="s">
        <v>388</v>
      </c>
      <c r="C3166" s="10" t="s">
        <v>278</v>
      </c>
      <c r="D3166" s="10" t="s">
        <v>40</v>
      </c>
      <c r="E3166" s="10" t="s">
        <v>30</v>
      </c>
      <c r="F3166" s="10">
        <v>500</v>
      </c>
      <c r="G3166" s="10">
        <v>545</v>
      </c>
      <c r="H3166" s="11">
        <f>SUMIFS(AA:AA,$A:$A,EOMONTH($A3166,-1),$B:$B,$B3166)</f>
        <v>9</v>
      </c>
      <c r="I3166" s="63">
        <f>ROUND(SUMIFS(AC:AC,$A:$A,EOMONTH($A3166,-1),$B:$B,$B3166),2)</f>
        <v>-89.88</v>
      </c>
      <c r="J3166" s="11">
        <f>SUMIFS(AB:AB,$A:$A,EOMONTH($A3166,-1),$B:$B,$B3166)</f>
        <v>571.54999999999995</v>
      </c>
      <c r="K3166" s="13">
        <v>0</v>
      </c>
      <c r="L3166" s="25">
        <v>0</v>
      </c>
      <c r="M3166" s="15">
        <v>390</v>
      </c>
      <c r="N3166" s="14">
        <v>22753.42</v>
      </c>
      <c r="O3166" s="16">
        <v>225</v>
      </c>
      <c r="P3166" s="16">
        <v>16681.72</v>
      </c>
      <c r="Q3166" s="16">
        <v>0</v>
      </c>
      <c r="R3166" s="16">
        <f>Q3166*16.876/100</f>
        <v>0</v>
      </c>
      <c r="S3166" s="17">
        <f t="shared" si="343"/>
        <v>0</v>
      </c>
      <c r="T3166" s="16">
        <v>0</v>
      </c>
      <c r="U3166" s="18">
        <f t="shared" si="344"/>
        <v>4.9050000000000002</v>
      </c>
      <c r="V3166" s="18">
        <f t="shared" si="345"/>
        <v>195</v>
      </c>
      <c r="W3166" s="18">
        <f t="shared" si="346"/>
        <v>32.738550000000004</v>
      </c>
      <c r="X3166" s="27"/>
      <c r="Y3166" s="19">
        <f t="shared" si="347"/>
        <v>227.73855</v>
      </c>
      <c r="Z3166" s="18">
        <f t="shared" si="348"/>
        <v>122.625</v>
      </c>
      <c r="AA3166" s="12">
        <v>174</v>
      </c>
      <c r="AB3166" s="12">
        <v>10171.790000000001</v>
      </c>
      <c r="AC3166" s="28">
        <f>+I3166+Y3166-Z3166</f>
        <v>15.233550000000008</v>
      </c>
      <c r="AD3166" s="20">
        <f t="shared" si="349"/>
        <v>0</v>
      </c>
      <c r="AE3166">
        <v>0</v>
      </c>
    </row>
    <row r="3167" spans="1:31" x14ac:dyDescent="0.25">
      <c r="A3167" s="9">
        <v>45169</v>
      </c>
      <c r="B3167" s="10" t="s">
        <v>389</v>
      </c>
      <c r="C3167" s="10" t="s">
        <v>278</v>
      </c>
      <c r="D3167" s="10" t="s">
        <v>40</v>
      </c>
      <c r="E3167" s="10" t="s">
        <v>30</v>
      </c>
      <c r="F3167" s="10">
        <v>500</v>
      </c>
      <c r="G3167" s="10">
        <v>545</v>
      </c>
      <c r="H3167" s="11">
        <f>SUMIFS(AA:AA,$A:$A,EOMONTH($A3167,-1),$B:$B,$B3167)</f>
        <v>168</v>
      </c>
      <c r="I3167" s="63">
        <f>ROUND(SUMIFS(AC:AC,$A:$A,EOMONTH($A3167,-1),$B:$B,$B3167),2)</f>
        <v>64.45</v>
      </c>
      <c r="J3167" s="11">
        <f>SUMIFS(AB:AB,$A:$A,EOMONTH($A3167,-1),$B:$B,$B3167)</f>
        <v>10293.61</v>
      </c>
      <c r="K3167" s="13">
        <v>0</v>
      </c>
      <c r="L3167" s="25">
        <v>0</v>
      </c>
      <c r="M3167" s="15">
        <v>323</v>
      </c>
      <c r="N3167" s="14">
        <v>18850.05</v>
      </c>
      <c r="O3167" s="16">
        <v>244</v>
      </c>
      <c r="P3167" s="16">
        <v>20934.87</v>
      </c>
      <c r="Q3167" s="16">
        <v>0</v>
      </c>
      <c r="R3167" s="16">
        <f>Q3167*16.876/100</f>
        <v>0</v>
      </c>
      <c r="S3167" s="17">
        <f t="shared" si="343"/>
        <v>0</v>
      </c>
      <c r="T3167" s="16">
        <v>0</v>
      </c>
      <c r="U3167" s="18">
        <f t="shared" si="344"/>
        <v>91.56</v>
      </c>
      <c r="V3167" s="18">
        <f t="shared" si="345"/>
        <v>161.5</v>
      </c>
      <c r="W3167" s="18">
        <f t="shared" si="346"/>
        <v>27.114235000000004</v>
      </c>
      <c r="X3167" s="27"/>
      <c r="Y3167" s="19">
        <f t="shared" si="347"/>
        <v>188.61423500000001</v>
      </c>
      <c r="Z3167" s="18">
        <f t="shared" si="348"/>
        <v>132.97999999999999</v>
      </c>
      <c r="AA3167" s="12">
        <v>247</v>
      </c>
      <c r="AB3167" s="12">
        <v>14660.87</v>
      </c>
      <c r="AC3167" s="28">
        <f>+I3167+Y3167-Z3167</f>
        <v>120.08423500000001</v>
      </c>
      <c r="AD3167" s="20">
        <f t="shared" si="349"/>
        <v>0</v>
      </c>
      <c r="AE3167">
        <v>0</v>
      </c>
    </row>
    <row r="3168" spans="1:31" x14ac:dyDescent="0.25">
      <c r="A3168" s="9">
        <v>45169</v>
      </c>
      <c r="B3168" s="10" t="s">
        <v>390</v>
      </c>
      <c r="C3168" s="10" t="s">
        <v>278</v>
      </c>
      <c r="D3168" s="10" t="s">
        <v>40</v>
      </c>
      <c r="E3168" s="10" t="s">
        <v>30</v>
      </c>
      <c r="F3168" s="10">
        <v>500</v>
      </c>
      <c r="G3168" s="10">
        <v>545</v>
      </c>
      <c r="H3168" s="11">
        <f>SUMIFS(AA:AA,$A:$A,EOMONTH($A3168,-1),$B:$B,$B3168)</f>
        <v>15</v>
      </c>
      <c r="I3168" s="63">
        <f>ROUND(SUMIFS(AC:AC,$A:$A,EOMONTH($A3168,-1),$B:$B,$B3168),2)</f>
        <v>34.92</v>
      </c>
      <c r="J3168" s="11">
        <f>SUMIFS(AB:AB,$A:$A,EOMONTH($A3168,-1),$B:$B,$B3168)</f>
        <v>918.03</v>
      </c>
      <c r="K3168" s="13">
        <v>0</v>
      </c>
      <c r="L3168" s="25">
        <v>0</v>
      </c>
      <c r="M3168" s="15">
        <v>400</v>
      </c>
      <c r="N3168" s="14">
        <v>23174</v>
      </c>
      <c r="O3168" s="16">
        <v>330</v>
      </c>
      <c r="P3168" s="16">
        <v>29268.6</v>
      </c>
      <c r="Q3168" s="16">
        <v>0</v>
      </c>
      <c r="R3168" s="16">
        <f>Q3168*16.876/100</f>
        <v>0</v>
      </c>
      <c r="S3168" s="17">
        <f t="shared" si="343"/>
        <v>0</v>
      </c>
      <c r="T3168" s="16">
        <v>0</v>
      </c>
      <c r="U3168" s="18">
        <f t="shared" si="344"/>
        <v>8.1750000000000007</v>
      </c>
      <c r="V3168" s="18">
        <f t="shared" si="345"/>
        <v>200</v>
      </c>
      <c r="W3168" s="18">
        <f t="shared" si="346"/>
        <v>33.578000000000003</v>
      </c>
      <c r="X3168" s="27"/>
      <c r="Y3168" s="19">
        <f t="shared" si="347"/>
        <v>233.578</v>
      </c>
      <c r="Z3168" s="18">
        <f t="shared" si="348"/>
        <v>179.85</v>
      </c>
      <c r="AA3168" s="12">
        <v>85</v>
      </c>
      <c r="AB3168" s="12">
        <v>4934.51</v>
      </c>
      <c r="AC3168" s="28">
        <f>+I3168+Y3168-Z3168</f>
        <v>88.647999999999996</v>
      </c>
      <c r="AD3168" s="20">
        <f t="shared" si="349"/>
        <v>0</v>
      </c>
      <c r="AE3168">
        <v>0</v>
      </c>
    </row>
    <row r="3169" spans="1:31" x14ac:dyDescent="0.25">
      <c r="A3169" s="9">
        <v>45169</v>
      </c>
      <c r="B3169" s="10" t="s">
        <v>391</v>
      </c>
      <c r="C3169" s="10" t="s">
        <v>278</v>
      </c>
      <c r="D3169" s="10" t="s">
        <v>40</v>
      </c>
      <c r="E3169" s="10" t="s">
        <v>30</v>
      </c>
      <c r="F3169" s="10">
        <v>705</v>
      </c>
      <c r="G3169" s="10">
        <v>768</v>
      </c>
      <c r="H3169" s="11">
        <f>SUMIFS(AA:AA,$A:$A,EOMONTH($A3169,-1),$B:$B,$B3169)</f>
        <v>336</v>
      </c>
      <c r="I3169" s="63">
        <f>ROUND(SUMIFS(AC:AC,$A:$A,EOMONTH($A3169,-1),$B:$B,$B3169),2)</f>
        <v>-190.48</v>
      </c>
      <c r="J3169" s="11">
        <f>SUMIFS(AB:AB,$A:$A,EOMONTH($A3169,-1),$B:$B,$B3169)</f>
        <v>26902.81</v>
      </c>
      <c r="K3169" s="13">
        <v>0</v>
      </c>
      <c r="L3169" s="25">
        <v>0</v>
      </c>
      <c r="M3169" s="15">
        <v>589</v>
      </c>
      <c r="N3169" s="14">
        <v>46444.58</v>
      </c>
      <c r="O3169" s="16">
        <v>440</v>
      </c>
      <c r="P3169" s="16">
        <v>43576.55</v>
      </c>
      <c r="Q3169" s="16">
        <v>0</v>
      </c>
      <c r="R3169" s="16">
        <f>Q3169*16.876/100</f>
        <v>0</v>
      </c>
      <c r="S3169" s="17">
        <f t="shared" si="343"/>
        <v>0</v>
      </c>
      <c r="T3169" s="16">
        <v>0</v>
      </c>
      <c r="U3169" s="18">
        <f t="shared" si="344"/>
        <v>258.048</v>
      </c>
      <c r="V3169" s="18">
        <f t="shared" si="345"/>
        <v>415.245</v>
      </c>
      <c r="W3169" s="18">
        <f t="shared" si="346"/>
        <v>69.715483050000003</v>
      </c>
      <c r="X3169" s="27"/>
      <c r="Y3169" s="19">
        <f t="shared" si="347"/>
        <v>484.96048304999999</v>
      </c>
      <c r="Z3169" s="18">
        <f t="shared" si="348"/>
        <v>337.92</v>
      </c>
      <c r="AA3169" s="12">
        <v>485</v>
      </c>
      <c r="AB3169" s="12">
        <v>38286.51</v>
      </c>
      <c r="AC3169" s="28">
        <f>+I3169+Y3169-Z3169</f>
        <v>-43.439516950000041</v>
      </c>
      <c r="AD3169" s="20">
        <f t="shared" si="349"/>
        <v>50</v>
      </c>
      <c r="AE3169">
        <v>50</v>
      </c>
    </row>
    <row r="3170" spans="1:31" x14ac:dyDescent="0.25">
      <c r="A3170" s="9">
        <v>45169</v>
      </c>
      <c r="B3170" s="10" t="s">
        <v>392</v>
      </c>
      <c r="C3170" s="10" t="s">
        <v>278</v>
      </c>
      <c r="D3170" s="10" t="s">
        <v>40</v>
      </c>
      <c r="E3170" s="10" t="s">
        <v>30</v>
      </c>
      <c r="F3170" s="10">
        <v>705</v>
      </c>
      <c r="G3170" s="10">
        <v>768</v>
      </c>
      <c r="H3170" s="11">
        <f>SUMIFS(AA:AA,$A:$A,EOMONTH($A3170,-1),$B:$B,$B3170)</f>
        <v>127</v>
      </c>
      <c r="I3170" s="63">
        <f>ROUND(SUMIFS(AC:AC,$A:$A,EOMONTH($A3170,-1),$B:$B,$B3170),2)</f>
        <v>-226.08</v>
      </c>
      <c r="J3170" s="11">
        <f>SUMIFS(AB:AB,$A:$A,EOMONTH($A3170,-1),$B:$B,$B3170)</f>
        <v>13491.55</v>
      </c>
      <c r="K3170" s="13">
        <v>0</v>
      </c>
      <c r="L3170" s="25">
        <v>0</v>
      </c>
      <c r="M3170" s="15">
        <v>148</v>
      </c>
      <c r="N3170" s="14">
        <v>11104.69</v>
      </c>
      <c r="O3170" s="16">
        <v>50</v>
      </c>
      <c r="P3170" s="16">
        <v>5386</v>
      </c>
      <c r="Q3170" s="16">
        <v>0</v>
      </c>
      <c r="R3170" s="16">
        <f>Q3170*16.876/100</f>
        <v>0</v>
      </c>
      <c r="S3170" s="17">
        <f t="shared" si="343"/>
        <v>0</v>
      </c>
      <c r="T3170" s="16">
        <v>0</v>
      </c>
      <c r="U3170" s="18">
        <f t="shared" si="344"/>
        <v>97.536000000000001</v>
      </c>
      <c r="V3170" s="18">
        <f t="shared" si="345"/>
        <v>104.34</v>
      </c>
      <c r="W3170" s="18">
        <f t="shared" si="346"/>
        <v>17.517642600000002</v>
      </c>
      <c r="X3170" s="27"/>
      <c r="Y3170" s="19">
        <f t="shared" si="347"/>
        <v>121.85764260000001</v>
      </c>
      <c r="Z3170" s="18">
        <f t="shared" si="348"/>
        <v>38.4</v>
      </c>
      <c r="AA3170" s="12">
        <v>225</v>
      </c>
      <c r="AB3170" s="12">
        <v>19661.57</v>
      </c>
      <c r="AC3170" s="28">
        <f>+I3170+Y3170-Z3170</f>
        <v>-142.6223574</v>
      </c>
      <c r="AD3170" s="20">
        <f t="shared" si="349"/>
        <v>150</v>
      </c>
      <c r="AE3170">
        <v>150</v>
      </c>
    </row>
    <row r="3171" spans="1:31" x14ac:dyDescent="0.25">
      <c r="A3171" s="9">
        <v>45169</v>
      </c>
      <c r="B3171" s="10" t="s">
        <v>393</v>
      </c>
      <c r="C3171" s="10" t="s">
        <v>278</v>
      </c>
      <c r="D3171" s="10" t="s">
        <v>40</v>
      </c>
      <c r="E3171" s="10" t="s">
        <v>30</v>
      </c>
      <c r="F3171" s="10">
        <v>705</v>
      </c>
      <c r="G3171" s="10">
        <v>768</v>
      </c>
      <c r="H3171" s="11">
        <f>SUMIFS(AA:AA,$A:$A,EOMONTH($A3171,-1),$B:$B,$B3171)</f>
        <v>152</v>
      </c>
      <c r="I3171" s="63">
        <f>ROUND(SUMIFS(AC:AC,$A:$A,EOMONTH($A3171,-1),$B:$B,$B3171),2)</f>
        <v>-130.12</v>
      </c>
      <c r="J3171" s="11">
        <f>SUMIFS(AB:AB,$A:$A,EOMONTH($A3171,-1),$B:$B,$B3171)</f>
        <v>12142.39</v>
      </c>
      <c r="K3171" s="13">
        <v>0</v>
      </c>
      <c r="L3171" s="25">
        <v>0</v>
      </c>
      <c r="M3171" s="15">
        <v>134</v>
      </c>
      <c r="N3171" s="14">
        <v>10186.290000000001</v>
      </c>
      <c r="O3171" s="16">
        <v>65</v>
      </c>
      <c r="P3171" s="16">
        <v>7020.6</v>
      </c>
      <c r="Q3171" s="16">
        <v>0</v>
      </c>
      <c r="R3171" s="16">
        <f>Q3171*16.876/100</f>
        <v>0</v>
      </c>
      <c r="S3171" s="17">
        <f t="shared" si="343"/>
        <v>0</v>
      </c>
      <c r="T3171" s="16">
        <v>0</v>
      </c>
      <c r="U3171" s="18">
        <f t="shared" si="344"/>
        <v>116.736</v>
      </c>
      <c r="V3171" s="18">
        <f t="shared" si="345"/>
        <v>94.47</v>
      </c>
      <c r="W3171" s="18">
        <f t="shared" si="346"/>
        <v>15.860568300000002</v>
      </c>
      <c r="X3171" s="27"/>
      <c r="Y3171" s="19">
        <f t="shared" si="347"/>
        <v>110.3305683</v>
      </c>
      <c r="Z3171" s="18">
        <f t="shared" si="348"/>
        <v>49.92</v>
      </c>
      <c r="AA3171" s="12">
        <v>221</v>
      </c>
      <c r="AB3171" s="12">
        <v>17207.060000000001</v>
      </c>
      <c r="AC3171" s="28">
        <f>+I3171+Y3171-Z3171</f>
        <v>-69.70943170000001</v>
      </c>
      <c r="AD3171" s="20">
        <f t="shared" si="349"/>
        <v>70</v>
      </c>
      <c r="AE3171">
        <v>70</v>
      </c>
    </row>
    <row r="3172" spans="1:31" x14ac:dyDescent="0.25">
      <c r="A3172" s="9">
        <v>45169</v>
      </c>
      <c r="B3172" s="10" t="s">
        <v>394</v>
      </c>
      <c r="C3172" s="10" t="s">
        <v>278</v>
      </c>
      <c r="D3172" s="10" t="s">
        <v>40</v>
      </c>
      <c r="E3172" s="10" t="s">
        <v>30</v>
      </c>
      <c r="F3172" s="10">
        <v>705</v>
      </c>
      <c r="G3172" s="10">
        <v>768</v>
      </c>
      <c r="H3172" s="11">
        <f>SUMIFS(AA:AA,$A:$A,EOMONTH($A3172,-1),$B:$B,$B3172)</f>
        <v>223</v>
      </c>
      <c r="I3172" s="63">
        <f>ROUND(SUMIFS(AC:AC,$A:$A,EOMONTH($A3172,-1),$B:$B,$B3172),2)</f>
        <v>60.83</v>
      </c>
      <c r="J3172" s="11">
        <f>SUMIFS(AB:AB,$A:$A,EOMONTH($A3172,-1),$B:$B,$B3172)</f>
        <v>18042.04</v>
      </c>
      <c r="K3172" s="13">
        <v>0</v>
      </c>
      <c r="L3172" s="25">
        <v>0</v>
      </c>
      <c r="M3172" s="15">
        <v>100</v>
      </c>
      <c r="N3172" s="14">
        <v>7809.86</v>
      </c>
      <c r="O3172" s="16">
        <v>150</v>
      </c>
      <c r="P3172" s="16">
        <v>14134.12</v>
      </c>
      <c r="Q3172" s="16">
        <v>0</v>
      </c>
      <c r="R3172" s="16">
        <f>Q3172*16.876/100</f>
        <v>0</v>
      </c>
      <c r="S3172" s="17">
        <f t="shared" si="343"/>
        <v>0</v>
      </c>
      <c r="T3172" s="16">
        <v>0</v>
      </c>
      <c r="U3172" s="18">
        <f t="shared" si="344"/>
        <v>171.26400000000001</v>
      </c>
      <c r="V3172" s="18">
        <f t="shared" si="345"/>
        <v>70.5</v>
      </c>
      <c r="W3172" s="18">
        <f t="shared" si="346"/>
        <v>11.836245000000002</v>
      </c>
      <c r="X3172" s="27"/>
      <c r="Y3172" s="19">
        <f t="shared" si="347"/>
        <v>82.336245000000005</v>
      </c>
      <c r="Z3172" s="18">
        <f t="shared" si="348"/>
        <v>115.2</v>
      </c>
      <c r="AA3172" s="12">
        <v>173</v>
      </c>
      <c r="AB3172" s="12">
        <v>13768.72</v>
      </c>
      <c r="AC3172" s="28">
        <f>+I3172+Y3172-Z3172</f>
        <v>27.966245000000001</v>
      </c>
      <c r="AD3172" s="20">
        <f t="shared" si="349"/>
        <v>0</v>
      </c>
      <c r="AE3172">
        <v>0</v>
      </c>
    </row>
    <row r="3173" spans="1:31" x14ac:dyDescent="0.25">
      <c r="A3173" s="9">
        <v>45169</v>
      </c>
      <c r="B3173" s="10" t="s">
        <v>395</v>
      </c>
      <c r="C3173" s="10" t="s">
        <v>278</v>
      </c>
      <c r="D3173" s="10" t="s">
        <v>40</v>
      </c>
      <c r="E3173" s="10" t="s">
        <v>30</v>
      </c>
      <c r="F3173" s="10">
        <v>705</v>
      </c>
      <c r="G3173" s="10">
        <v>768</v>
      </c>
      <c r="H3173" s="11">
        <f>SUMIFS(AA:AA,$A:$A,EOMONTH($A3173,-1),$B:$B,$B3173)</f>
        <v>102</v>
      </c>
      <c r="I3173" s="63">
        <f>ROUND(SUMIFS(AC:AC,$A:$A,EOMONTH($A3173,-1),$B:$B,$B3173),2)</f>
        <v>-210.81</v>
      </c>
      <c r="J3173" s="11">
        <f>SUMIFS(AB:AB,$A:$A,EOMONTH($A3173,-1),$B:$B,$B3173)</f>
        <v>7895.55</v>
      </c>
      <c r="K3173" s="13">
        <v>0</v>
      </c>
      <c r="L3173" s="25">
        <v>0</v>
      </c>
      <c r="M3173" s="15">
        <v>430</v>
      </c>
      <c r="N3173" s="14">
        <v>32667.25</v>
      </c>
      <c r="O3173" s="16">
        <v>300</v>
      </c>
      <c r="P3173" s="16">
        <v>31873.75</v>
      </c>
      <c r="Q3173" s="16">
        <v>0</v>
      </c>
      <c r="R3173" s="16">
        <f>Q3173*16.876/100</f>
        <v>0</v>
      </c>
      <c r="S3173" s="17">
        <f t="shared" si="343"/>
        <v>0</v>
      </c>
      <c r="T3173" s="16">
        <v>0</v>
      </c>
      <c r="U3173" s="18">
        <f t="shared" si="344"/>
        <v>78.335999999999999</v>
      </c>
      <c r="V3173" s="18">
        <f t="shared" si="345"/>
        <v>303.14999999999998</v>
      </c>
      <c r="W3173" s="18">
        <f t="shared" si="346"/>
        <v>50.895853500000001</v>
      </c>
      <c r="X3173" s="27"/>
      <c r="Y3173" s="19">
        <f t="shared" si="347"/>
        <v>354.04585349999996</v>
      </c>
      <c r="Z3173" s="18">
        <f t="shared" si="348"/>
        <v>230.4</v>
      </c>
      <c r="AA3173" s="12">
        <v>232</v>
      </c>
      <c r="AB3173" s="12">
        <v>17625.07</v>
      </c>
      <c r="AC3173" s="28">
        <f>+I3173+Y3173-Z3173</f>
        <v>-87.164146500000044</v>
      </c>
      <c r="AD3173" s="20">
        <f t="shared" si="349"/>
        <v>90</v>
      </c>
      <c r="AE3173">
        <v>90</v>
      </c>
    </row>
    <row r="3174" spans="1:31" x14ac:dyDescent="0.25">
      <c r="A3174" s="9">
        <v>45169</v>
      </c>
      <c r="B3174" s="10" t="s">
        <v>396</v>
      </c>
      <c r="C3174" s="10" t="s">
        <v>278</v>
      </c>
      <c r="D3174" s="10" t="s">
        <v>40</v>
      </c>
      <c r="E3174" s="10" t="s">
        <v>30</v>
      </c>
      <c r="F3174" s="10">
        <v>705</v>
      </c>
      <c r="G3174" s="10">
        <v>768</v>
      </c>
      <c r="H3174" s="11">
        <f>SUMIFS(AA:AA,$A:$A,EOMONTH($A3174,-1),$B:$B,$B3174)</f>
        <v>300</v>
      </c>
      <c r="I3174" s="63">
        <f>ROUND(SUMIFS(AC:AC,$A:$A,EOMONTH($A3174,-1),$B:$B,$B3174),2)</f>
        <v>37.159999999999997</v>
      </c>
      <c r="J3174" s="11">
        <f>SUMIFS(AB:AB,$A:$A,EOMONTH($A3174,-1),$B:$B,$B3174)</f>
        <v>23727.38</v>
      </c>
      <c r="K3174" s="13">
        <v>0</v>
      </c>
      <c r="L3174" s="25">
        <v>0</v>
      </c>
      <c r="M3174" s="15">
        <v>0</v>
      </c>
      <c r="N3174" s="14">
        <v>0</v>
      </c>
      <c r="O3174" s="16">
        <v>135</v>
      </c>
      <c r="P3174" s="16">
        <v>14761.8</v>
      </c>
      <c r="Q3174" s="16">
        <v>0</v>
      </c>
      <c r="R3174" s="16">
        <f>Q3174*16.876/100</f>
        <v>0</v>
      </c>
      <c r="S3174" s="17">
        <f t="shared" si="343"/>
        <v>0</v>
      </c>
      <c r="T3174" s="16">
        <v>0</v>
      </c>
      <c r="U3174" s="18">
        <f t="shared" si="344"/>
        <v>230.4</v>
      </c>
      <c r="V3174" s="18">
        <f t="shared" si="345"/>
        <v>0</v>
      </c>
      <c r="W3174" s="18">
        <f t="shared" si="346"/>
        <v>0</v>
      </c>
      <c r="X3174" s="27"/>
      <c r="Y3174" s="19">
        <f t="shared" si="347"/>
        <v>0</v>
      </c>
      <c r="Z3174" s="18">
        <f t="shared" si="348"/>
        <v>103.68</v>
      </c>
      <c r="AA3174" s="12">
        <v>165</v>
      </c>
      <c r="AB3174" s="12">
        <v>13050.05</v>
      </c>
      <c r="AC3174" s="28">
        <f>+I3174+Y3174-Z3174</f>
        <v>-66.52000000000001</v>
      </c>
      <c r="AD3174" s="20">
        <f t="shared" si="349"/>
        <v>70</v>
      </c>
      <c r="AE3174">
        <v>70</v>
      </c>
    </row>
    <row r="3175" spans="1:31" x14ac:dyDescent="0.25">
      <c r="A3175" s="9">
        <v>45169</v>
      </c>
      <c r="B3175" s="10" t="s">
        <v>795</v>
      </c>
      <c r="C3175" s="10" t="s">
        <v>278</v>
      </c>
      <c r="D3175" s="10" t="s">
        <v>40</v>
      </c>
      <c r="E3175" s="10" t="s">
        <v>30</v>
      </c>
      <c r="F3175" s="10">
        <v>450</v>
      </c>
      <c r="G3175" s="10">
        <v>490</v>
      </c>
      <c r="H3175" s="11">
        <f>SUMIFS(AA:AA,$A:$A,EOMONTH($A3175,-1),$B:$B,$B3175)</f>
        <v>0</v>
      </c>
      <c r="I3175" s="63">
        <f>ROUND(SUMIFS(AC:AC,$A:$A,EOMONTH($A3175,-1),$B:$B,$B3175),2)</f>
        <v>0</v>
      </c>
      <c r="J3175" s="11">
        <f>SUMIFS(AB:AB,$A:$A,EOMONTH($A3175,-1),$B:$B,$B3175)</f>
        <v>0</v>
      </c>
      <c r="K3175" s="13">
        <v>0</v>
      </c>
      <c r="L3175" s="25">
        <v>0</v>
      </c>
      <c r="M3175" s="15">
        <v>200</v>
      </c>
      <c r="N3175" s="14">
        <v>8945.44</v>
      </c>
      <c r="O3175" s="16">
        <v>5</v>
      </c>
      <c r="P3175" s="16">
        <v>305.10000000000002</v>
      </c>
      <c r="Q3175" s="16">
        <v>0</v>
      </c>
      <c r="R3175" s="16">
        <f>Q3175*16.876/100</f>
        <v>0</v>
      </c>
      <c r="S3175" s="17">
        <f t="shared" si="343"/>
        <v>0</v>
      </c>
      <c r="T3175" s="16">
        <v>0</v>
      </c>
      <c r="U3175" s="18">
        <f t="shared" si="344"/>
        <v>0</v>
      </c>
      <c r="V3175" s="18">
        <f t="shared" si="345"/>
        <v>90</v>
      </c>
      <c r="W3175" s="18">
        <f t="shared" si="346"/>
        <v>15.110100000000003</v>
      </c>
      <c r="X3175" s="27"/>
      <c r="Y3175" s="19">
        <f t="shared" si="347"/>
        <v>105.1101</v>
      </c>
      <c r="Z3175" s="18">
        <f t="shared" si="348"/>
        <v>2.4500000000000002</v>
      </c>
      <c r="AA3175" s="12">
        <v>195</v>
      </c>
      <c r="AB3175" s="12">
        <v>8721.7999999999993</v>
      </c>
      <c r="AC3175" s="28">
        <f>+I3175+Y3175-Z3175</f>
        <v>102.6601</v>
      </c>
      <c r="AD3175" s="20">
        <f t="shared" si="349"/>
        <v>0</v>
      </c>
      <c r="AE3175">
        <v>0</v>
      </c>
    </row>
    <row r="3176" spans="1:31" x14ac:dyDescent="0.25">
      <c r="A3176" s="9">
        <v>45169</v>
      </c>
      <c r="B3176" s="10" t="s">
        <v>397</v>
      </c>
      <c r="C3176" s="10" t="s">
        <v>278</v>
      </c>
      <c r="D3176" s="10" t="s">
        <v>40</v>
      </c>
      <c r="E3176" s="10" t="s">
        <v>30</v>
      </c>
      <c r="F3176" s="10">
        <v>450</v>
      </c>
      <c r="G3176" s="10">
        <v>490</v>
      </c>
      <c r="H3176" s="11">
        <f>SUMIFS(AA:AA,$A:$A,EOMONTH($A3176,-1),$B:$B,$B3176)</f>
        <v>-176</v>
      </c>
      <c r="I3176" s="63">
        <f>ROUND(SUMIFS(AC:AC,$A:$A,EOMONTH($A3176,-1),$B:$B,$B3176),2)</f>
        <v>-120.31</v>
      </c>
      <c r="J3176" s="11">
        <f>SUMIFS(AB:AB,$A:$A,EOMONTH($A3176,-1),$B:$B,$B3176)</f>
        <v>-11549.88</v>
      </c>
      <c r="K3176" s="13">
        <v>0</v>
      </c>
      <c r="L3176" s="25">
        <v>0</v>
      </c>
      <c r="M3176" s="15">
        <v>243</v>
      </c>
      <c r="N3176" s="14">
        <v>12234.18</v>
      </c>
      <c r="O3176" s="16">
        <v>0</v>
      </c>
      <c r="P3176" s="16">
        <v>0</v>
      </c>
      <c r="Q3176" s="16">
        <v>0</v>
      </c>
      <c r="R3176" s="16">
        <f>Q3176*16.876/100</f>
        <v>0</v>
      </c>
      <c r="S3176" s="17">
        <f t="shared" si="343"/>
        <v>0</v>
      </c>
      <c r="T3176" s="16">
        <v>0</v>
      </c>
      <c r="U3176" s="18">
        <f t="shared" si="344"/>
        <v>-86.24</v>
      </c>
      <c r="V3176" s="18">
        <f t="shared" si="345"/>
        <v>109.35</v>
      </c>
      <c r="W3176" s="18">
        <f t="shared" si="346"/>
        <v>18.3587715</v>
      </c>
      <c r="X3176" s="27"/>
      <c r="Y3176" s="19">
        <f t="shared" si="347"/>
        <v>127.7087715</v>
      </c>
      <c r="Z3176" s="18">
        <f t="shared" si="348"/>
        <v>0</v>
      </c>
      <c r="AA3176" s="12">
        <v>67</v>
      </c>
      <c r="AB3176" s="12">
        <v>3373.21</v>
      </c>
      <c r="AC3176" s="28">
        <f>+I3176+Y3176-Z3176</f>
        <v>7.3987714999999952</v>
      </c>
      <c r="AD3176" s="20">
        <f t="shared" si="349"/>
        <v>0</v>
      </c>
      <c r="AE3176">
        <v>0</v>
      </c>
    </row>
    <row r="3177" spans="1:31" x14ac:dyDescent="0.25">
      <c r="A3177" s="9">
        <v>45169</v>
      </c>
      <c r="B3177" s="10" t="s">
        <v>398</v>
      </c>
      <c r="C3177" s="10" t="s">
        <v>278</v>
      </c>
      <c r="D3177" s="10" t="s">
        <v>40</v>
      </c>
      <c r="E3177" s="10" t="s">
        <v>30</v>
      </c>
      <c r="F3177" s="10">
        <v>450</v>
      </c>
      <c r="G3177" s="10">
        <v>490</v>
      </c>
      <c r="H3177" s="11">
        <f>SUMIFS(AA:AA,$A:$A,EOMONTH($A3177,-1),$B:$B,$B3177)</f>
        <v>81</v>
      </c>
      <c r="I3177" s="63">
        <f>ROUND(SUMIFS(AC:AC,$A:$A,EOMONTH($A3177,-1),$B:$B,$B3177),2)</f>
        <v>44.05</v>
      </c>
      <c r="J3177" s="11">
        <f>SUMIFS(AB:AB,$A:$A,EOMONTH($A3177,-1),$B:$B,$B3177)</f>
        <v>4065.21</v>
      </c>
      <c r="K3177" s="13">
        <v>0</v>
      </c>
      <c r="L3177" s="25">
        <v>0</v>
      </c>
      <c r="M3177" s="15">
        <v>310</v>
      </c>
      <c r="N3177" s="14">
        <v>15322.68</v>
      </c>
      <c r="O3177" s="16">
        <v>206</v>
      </c>
      <c r="P3177" s="16">
        <v>16027.88</v>
      </c>
      <c r="Q3177" s="16">
        <v>0</v>
      </c>
      <c r="R3177" s="16">
        <f>Q3177*16.876/100</f>
        <v>0</v>
      </c>
      <c r="S3177" s="17">
        <f t="shared" si="343"/>
        <v>0</v>
      </c>
      <c r="T3177" s="16">
        <v>0</v>
      </c>
      <c r="U3177" s="18">
        <f t="shared" si="344"/>
        <v>39.69</v>
      </c>
      <c r="V3177" s="18">
        <f t="shared" si="345"/>
        <v>139.5</v>
      </c>
      <c r="W3177" s="18">
        <f t="shared" si="346"/>
        <v>23.420655</v>
      </c>
      <c r="X3177" s="27"/>
      <c r="Y3177" s="19">
        <f t="shared" si="347"/>
        <v>162.92065500000001</v>
      </c>
      <c r="Z3177" s="18">
        <f t="shared" si="348"/>
        <v>100.94</v>
      </c>
      <c r="AA3177" s="12">
        <v>185</v>
      </c>
      <c r="AB3177" s="12">
        <v>9173.2999999999993</v>
      </c>
      <c r="AC3177" s="28">
        <f>+I3177+Y3177-Z3177</f>
        <v>106.03065500000002</v>
      </c>
      <c r="AD3177" s="20">
        <f t="shared" si="349"/>
        <v>0</v>
      </c>
      <c r="AE3177">
        <v>0</v>
      </c>
    </row>
    <row r="3178" spans="1:31" x14ac:dyDescent="0.25">
      <c r="A3178" s="9">
        <v>45169</v>
      </c>
      <c r="B3178" s="10" t="s">
        <v>399</v>
      </c>
      <c r="C3178" s="10" t="s">
        <v>278</v>
      </c>
      <c r="D3178" s="10" t="s">
        <v>40</v>
      </c>
      <c r="E3178" s="10" t="s">
        <v>30</v>
      </c>
      <c r="F3178" s="10">
        <v>450</v>
      </c>
      <c r="G3178" s="10">
        <v>490</v>
      </c>
      <c r="H3178" s="11">
        <f>SUMIFS(AA:AA,$A:$A,EOMONTH($A3178,-1),$B:$B,$B3178)</f>
        <v>13</v>
      </c>
      <c r="I3178" s="63">
        <f>ROUND(SUMIFS(AC:AC,$A:$A,EOMONTH($A3178,-1),$B:$B,$B3178),2)</f>
        <v>8.5</v>
      </c>
      <c r="J3178" s="11">
        <f>SUMIFS(AB:AB,$A:$A,EOMONTH($A3178,-1),$B:$B,$B3178)</f>
        <v>633.36</v>
      </c>
      <c r="K3178" s="13">
        <v>0</v>
      </c>
      <c r="L3178" s="25">
        <v>0</v>
      </c>
      <c r="M3178" s="15">
        <v>0</v>
      </c>
      <c r="N3178" s="14">
        <v>0</v>
      </c>
      <c r="O3178" s="16">
        <v>0</v>
      </c>
      <c r="P3178" s="16">
        <v>0</v>
      </c>
      <c r="Q3178" s="16">
        <v>0</v>
      </c>
      <c r="R3178" s="16">
        <f>Q3178*16.876/100</f>
        <v>0</v>
      </c>
      <c r="S3178" s="17">
        <f t="shared" si="343"/>
        <v>0</v>
      </c>
      <c r="T3178" s="16">
        <v>0</v>
      </c>
      <c r="U3178" s="18">
        <f t="shared" si="344"/>
        <v>6.37</v>
      </c>
      <c r="V3178" s="18">
        <f t="shared" si="345"/>
        <v>0</v>
      </c>
      <c r="W3178" s="18">
        <f t="shared" si="346"/>
        <v>0</v>
      </c>
      <c r="X3178" s="27"/>
      <c r="Y3178" s="19">
        <f t="shared" si="347"/>
        <v>0</v>
      </c>
      <c r="Z3178" s="18">
        <f t="shared" si="348"/>
        <v>0</v>
      </c>
      <c r="AA3178" s="12">
        <v>13</v>
      </c>
      <c r="AB3178" s="12">
        <v>633.36</v>
      </c>
      <c r="AC3178" s="28">
        <f>+I3178+Y3178-Z3178</f>
        <v>8.5</v>
      </c>
      <c r="AD3178" s="20">
        <f t="shared" si="349"/>
        <v>0</v>
      </c>
      <c r="AE3178">
        <v>0</v>
      </c>
    </row>
    <row r="3179" spans="1:31" x14ac:dyDescent="0.25">
      <c r="A3179" s="9">
        <v>45169</v>
      </c>
      <c r="B3179" s="10" t="s">
        <v>400</v>
      </c>
      <c r="C3179" s="10" t="s">
        <v>278</v>
      </c>
      <c r="D3179" s="10" t="s">
        <v>40</v>
      </c>
      <c r="E3179" s="10" t="s">
        <v>30</v>
      </c>
      <c r="F3179" s="10">
        <v>450</v>
      </c>
      <c r="G3179" s="10">
        <v>490</v>
      </c>
      <c r="H3179" s="11">
        <f>SUMIFS(AA:AA,$A:$A,EOMONTH($A3179,-1),$B:$B,$B3179)</f>
        <v>39</v>
      </c>
      <c r="I3179" s="63">
        <f>ROUND(SUMIFS(AC:AC,$A:$A,EOMONTH($A3179,-1),$B:$B,$B3179),2)</f>
        <v>-30.82</v>
      </c>
      <c r="J3179" s="11">
        <f>SUMIFS(AB:AB,$A:$A,EOMONTH($A3179,-1),$B:$B,$B3179)</f>
        <v>2212.94</v>
      </c>
      <c r="K3179" s="13">
        <v>0</v>
      </c>
      <c r="L3179" s="25">
        <v>0</v>
      </c>
      <c r="M3179" s="15">
        <v>205</v>
      </c>
      <c r="N3179" s="14">
        <v>10169.49</v>
      </c>
      <c r="O3179" s="16">
        <v>105</v>
      </c>
      <c r="P3179" s="16">
        <v>8471.49</v>
      </c>
      <c r="Q3179" s="16">
        <v>0</v>
      </c>
      <c r="R3179" s="16">
        <f>Q3179*16.876/100</f>
        <v>0</v>
      </c>
      <c r="S3179" s="17">
        <f t="shared" si="343"/>
        <v>0</v>
      </c>
      <c r="T3179" s="16">
        <v>0</v>
      </c>
      <c r="U3179" s="18">
        <f t="shared" si="344"/>
        <v>19.11</v>
      </c>
      <c r="V3179" s="18">
        <f t="shared" si="345"/>
        <v>92.25</v>
      </c>
      <c r="W3179" s="18">
        <f t="shared" si="346"/>
        <v>15.487852500000001</v>
      </c>
      <c r="X3179" s="27"/>
      <c r="Y3179" s="19">
        <f t="shared" si="347"/>
        <v>107.7378525</v>
      </c>
      <c r="Z3179" s="18">
        <f t="shared" si="348"/>
        <v>51.45</v>
      </c>
      <c r="AA3179" s="12">
        <v>139</v>
      </c>
      <c r="AB3179" s="12">
        <v>7053.92</v>
      </c>
      <c r="AC3179" s="28">
        <f>+I3179+Y3179-Z3179</f>
        <v>25.467852500000006</v>
      </c>
      <c r="AD3179" s="20">
        <f t="shared" si="349"/>
        <v>0</v>
      </c>
      <c r="AE3179">
        <v>0</v>
      </c>
    </row>
    <row r="3180" spans="1:31" x14ac:dyDescent="0.25">
      <c r="A3180" s="9">
        <v>45169</v>
      </c>
      <c r="B3180" s="10" t="s">
        <v>401</v>
      </c>
      <c r="C3180" s="10" t="s">
        <v>278</v>
      </c>
      <c r="D3180" s="10" t="s">
        <v>40</v>
      </c>
      <c r="E3180" s="10" t="s">
        <v>30</v>
      </c>
      <c r="F3180" s="10">
        <v>450</v>
      </c>
      <c r="G3180" s="10">
        <v>490</v>
      </c>
      <c r="H3180" s="11">
        <f>SUMIFS(AA:AA,$A:$A,EOMONTH($A3180,-1),$B:$B,$B3180)</f>
        <v>297</v>
      </c>
      <c r="I3180" s="63">
        <f>ROUND(SUMIFS(AC:AC,$A:$A,EOMONTH($A3180,-1),$B:$B,$B3180),2)</f>
        <v>153.84</v>
      </c>
      <c r="J3180" s="11">
        <f>SUMIFS(AB:AB,$A:$A,EOMONTH($A3180,-1),$B:$B,$B3180)</f>
        <v>15388.41</v>
      </c>
      <c r="K3180" s="13">
        <v>0</v>
      </c>
      <c r="L3180" s="25">
        <v>0</v>
      </c>
      <c r="M3180" s="15">
        <v>0</v>
      </c>
      <c r="N3180" s="14">
        <v>0</v>
      </c>
      <c r="O3180" s="16">
        <v>228</v>
      </c>
      <c r="P3180" s="16">
        <v>17833.86</v>
      </c>
      <c r="Q3180" s="16">
        <v>0</v>
      </c>
      <c r="R3180" s="16">
        <f>Q3180*16.876/100</f>
        <v>0</v>
      </c>
      <c r="S3180" s="17">
        <f t="shared" si="343"/>
        <v>0</v>
      </c>
      <c r="T3180" s="16">
        <v>0</v>
      </c>
      <c r="U3180" s="18">
        <f t="shared" si="344"/>
        <v>145.53</v>
      </c>
      <c r="V3180" s="18">
        <f t="shared" si="345"/>
        <v>0</v>
      </c>
      <c r="W3180" s="18">
        <f t="shared" si="346"/>
        <v>0</v>
      </c>
      <c r="X3180" s="27"/>
      <c r="Y3180" s="19">
        <f t="shared" si="347"/>
        <v>0</v>
      </c>
      <c r="Z3180" s="18">
        <f t="shared" si="348"/>
        <v>111.72</v>
      </c>
      <c r="AA3180" s="12">
        <v>69</v>
      </c>
      <c r="AB3180" s="12">
        <v>3575.09</v>
      </c>
      <c r="AC3180" s="28">
        <f>+I3180+Y3180-Z3180</f>
        <v>42.120000000000005</v>
      </c>
      <c r="AD3180" s="20">
        <f t="shared" si="349"/>
        <v>0</v>
      </c>
      <c r="AE3180">
        <v>0</v>
      </c>
    </row>
    <row r="3181" spans="1:31" x14ac:dyDescent="0.25">
      <c r="A3181" s="9">
        <v>45169</v>
      </c>
      <c r="B3181" s="10" t="s">
        <v>402</v>
      </c>
      <c r="C3181" s="10" t="s">
        <v>278</v>
      </c>
      <c r="D3181" s="10" t="s">
        <v>40</v>
      </c>
      <c r="E3181" s="10" t="s">
        <v>30</v>
      </c>
      <c r="F3181" s="10">
        <v>450</v>
      </c>
      <c r="G3181" s="10">
        <v>490</v>
      </c>
      <c r="H3181" s="11">
        <f>SUMIFS(AA:AA,$A:$A,EOMONTH($A3181,-1),$B:$B,$B3181)</f>
        <v>117</v>
      </c>
      <c r="I3181" s="63">
        <f>ROUND(SUMIFS(AC:AC,$A:$A,EOMONTH($A3181,-1),$B:$B,$B3181),2)</f>
        <v>-178.02</v>
      </c>
      <c r="J3181" s="11">
        <f>SUMIFS(AB:AB,$A:$A,EOMONTH($A3181,-1),$B:$B,$B3181)</f>
        <v>6242.83</v>
      </c>
      <c r="K3181" s="13">
        <v>0</v>
      </c>
      <c r="L3181" s="25">
        <v>0</v>
      </c>
      <c r="M3181" s="15">
        <v>312</v>
      </c>
      <c r="N3181" s="14">
        <v>15532.05</v>
      </c>
      <c r="O3181" s="16">
        <v>30</v>
      </c>
      <c r="P3181" s="16">
        <v>2462.6999999999998</v>
      </c>
      <c r="Q3181" s="16">
        <v>0</v>
      </c>
      <c r="R3181" s="16">
        <f>Q3181*16.876/100</f>
        <v>0</v>
      </c>
      <c r="S3181" s="17">
        <f t="shared" si="343"/>
        <v>0</v>
      </c>
      <c r="T3181" s="16">
        <v>0</v>
      </c>
      <c r="U3181" s="18">
        <f t="shared" si="344"/>
        <v>57.33</v>
      </c>
      <c r="V3181" s="18">
        <f t="shared" si="345"/>
        <v>140.4</v>
      </c>
      <c r="W3181" s="18">
        <f t="shared" si="346"/>
        <v>23.571756000000004</v>
      </c>
      <c r="X3181" s="27"/>
      <c r="Y3181" s="19">
        <f t="shared" si="347"/>
        <v>163.971756</v>
      </c>
      <c r="Z3181" s="18">
        <f t="shared" si="348"/>
        <v>14.7</v>
      </c>
      <c r="AA3181" s="12">
        <v>399</v>
      </c>
      <c r="AB3181" s="12">
        <v>20252.16</v>
      </c>
      <c r="AC3181" s="28">
        <f>+I3181+Y3181-Z3181</f>
        <v>-28.74824400000001</v>
      </c>
      <c r="AD3181" s="20">
        <f t="shared" si="349"/>
        <v>30</v>
      </c>
      <c r="AE3181">
        <v>30</v>
      </c>
    </row>
    <row r="3182" spans="1:31" x14ac:dyDescent="0.25">
      <c r="A3182" s="9">
        <v>45169</v>
      </c>
      <c r="B3182" s="10" t="s">
        <v>403</v>
      </c>
      <c r="C3182" s="10" t="s">
        <v>278</v>
      </c>
      <c r="D3182" s="10" t="s">
        <v>40</v>
      </c>
      <c r="E3182" s="10" t="s">
        <v>30</v>
      </c>
      <c r="F3182" s="10">
        <v>450</v>
      </c>
      <c r="G3182" s="10">
        <v>490</v>
      </c>
      <c r="H3182" s="11">
        <f>SUMIFS(AA:AA,$A:$A,EOMONTH($A3182,-1),$B:$B,$B3182)</f>
        <v>43</v>
      </c>
      <c r="I3182" s="63">
        <f>ROUND(SUMIFS(AC:AC,$A:$A,EOMONTH($A3182,-1),$B:$B,$B3182),2)</f>
        <v>2.92</v>
      </c>
      <c r="J3182" s="11">
        <f>SUMIFS(AB:AB,$A:$A,EOMONTH($A3182,-1),$B:$B,$B3182)</f>
        <v>4706.3500000000004</v>
      </c>
      <c r="K3182" s="13">
        <v>0</v>
      </c>
      <c r="L3182" s="25">
        <v>0</v>
      </c>
      <c r="M3182" s="15">
        <v>0</v>
      </c>
      <c r="N3182" s="14">
        <v>0</v>
      </c>
      <c r="O3182" s="16">
        <v>0</v>
      </c>
      <c r="P3182" s="16">
        <v>0</v>
      </c>
      <c r="Q3182" s="16">
        <v>0</v>
      </c>
      <c r="R3182" s="16">
        <f>Q3182*16.876/100</f>
        <v>0</v>
      </c>
      <c r="S3182" s="17">
        <f t="shared" si="343"/>
        <v>0</v>
      </c>
      <c r="T3182" s="16">
        <v>0</v>
      </c>
      <c r="U3182" s="18">
        <f t="shared" si="344"/>
        <v>21.07</v>
      </c>
      <c r="V3182" s="18">
        <f t="shared" si="345"/>
        <v>0</v>
      </c>
      <c r="W3182" s="18">
        <f t="shared" si="346"/>
        <v>0</v>
      </c>
      <c r="X3182" s="27"/>
      <c r="Y3182" s="19">
        <f t="shared" si="347"/>
        <v>0</v>
      </c>
      <c r="Z3182" s="18">
        <f t="shared" si="348"/>
        <v>0</v>
      </c>
      <c r="AA3182" s="12">
        <v>43</v>
      </c>
      <c r="AB3182" s="12">
        <v>4706.3500000000004</v>
      </c>
      <c r="AC3182" s="28">
        <f>+I3182+Y3182-Z3182</f>
        <v>2.92</v>
      </c>
      <c r="AD3182" s="20">
        <f t="shared" si="349"/>
        <v>0</v>
      </c>
      <c r="AE3182">
        <v>0</v>
      </c>
    </row>
    <row r="3183" spans="1:31" x14ac:dyDescent="0.25">
      <c r="A3183" s="9">
        <v>45169</v>
      </c>
      <c r="B3183" s="10" t="s">
        <v>404</v>
      </c>
      <c r="C3183" s="10" t="s">
        <v>278</v>
      </c>
      <c r="D3183" s="10" t="s">
        <v>40</v>
      </c>
      <c r="E3183" s="10" t="s">
        <v>30</v>
      </c>
      <c r="F3183" s="10">
        <v>450</v>
      </c>
      <c r="G3183" s="10">
        <v>490</v>
      </c>
      <c r="H3183" s="11">
        <f>SUMIFS(AA:AA,$A:$A,EOMONTH($A3183,-1),$B:$B,$B3183)</f>
        <v>96</v>
      </c>
      <c r="I3183" s="63">
        <f>ROUND(SUMIFS(AC:AC,$A:$A,EOMONTH($A3183,-1),$B:$B,$B3183),2)</f>
        <v>-14.94</v>
      </c>
      <c r="J3183" s="11">
        <f>SUMIFS(AB:AB,$A:$A,EOMONTH($A3183,-1),$B:$B,$B3183)</f>
        <v>5206.16</v>
      </c>
      <c r="K3183" s="13">
        <v>0</v>
      </c>
      <c r="L3183" s="25">
        <v>0</v>
      </c>
      <c r="M3183" s="15">
        <v>195</v>
      </c>
      <c r="N3183" s="14">
        <v>9482.0499999999993</v>
      </c>
      <c r="O3183" s="16">
        <v>51</v>
      </c>
      <c r="P3183" s="16">
        <v>4147.95</v>
      </c>
      <c r="Q3183" s="16">
        <v>0</v>
      </c>
      <c r="R3183" s="16">
        <f>Q3183*16.876/100</f>
        <v>0</v>
      </c>
      <c r="S3183" s="17">
        <f t="shared" si="343"/>
        <v>0</v>
      </c>
      <c r="T3183" s="16">
        <v>0</v>
      </c>
      <c r="U3183" s="18">
        <f t="shared" si="344"/>
        <v>47.04</v>
      </c>
      <c r="V3183" s="18">
        <f t="shared" si="345"/>
        <v>87.75</v>
      </c>
      <c r="W3183" s="18">
        <f t="shared" si="346"/>
        <v>14.732347500000001</v>
      </c>
      <c r="X3183" s="27"/>
      <c r="Y3183" s="19">
        <f t="shared" si="347"/>
        <v>102.4823475</v>
      </c>
      <c r="Z3183" s="18">
        <f t="shared" si="348"/>
        <v>24.99</v>
      </c>
      <c r="AA3183" s="12">
        <v>240</v>
      </c>
      <c r="AB3183" s="12">
        <v>12113.99</v>
      </c>
      <c r="AC3183" s="28">
        <f>+I3183+Y3183-Z3183</f>
        <v>62.55234750000001</v>
      </c>
      <c r="AD3183" s="20">
        <f t="shared" si="349"/>
        <v>0</v>
      </c>
      <c r="AE3183">
        <v>0</v>
      </c>
    </row>
    <row r="3184" spans="1:31" x14ac:dyDescent="0.25">
      <c r="A3184" s="9">
        <v>45169</v>
      </c>
      <c r="B3184" s="10" t="s">
        <v>405</v>
      </c>
      <c r="C3184" s="10" t="s">
        <v>278</v>
      </c>
      <c r="D3184" s="10" t="s">
        <v>40</v>
      </c>
      <c r="E3184" s="10" t="s">
        <v>30</v>
      </c>
      <c r="F3184" s="10">
        <v>745</v>
      </c>
      <c r="G3184" s="10">
        <v>812</v>
      </c>
      <c r="H3184" s="11">
        <f>SUMIFS(AA:AA,$A:$A,EOMONTH($A3184,-1),$B:$B,$B3184)</f>
        <v>704</v>
      </c>
      <c r="I3184" s="63">
        <f>ROUND(SUMIFS(AC:AC,$A:$A,EOMONTH($A3184,-1),$B:$B,$B3184),2)</f>
        <v>394.32</v>
      </c>
      <c r="J3184" s="11">
        <f>SUMIFS(AB:AB,$A:$A,EOMONTH($A3184,-1),$B:$B,$B3184)</f>
        <v>62187.1</v>
      </c>
      <c r="K3184" s="13">
        <v>0</v>
      </c>
      <c r="L3184" s="25">
        <v>0</v>
      </c>
      <c r="M3184" s="15">
        <v>0</v>
      </c>
      <c r="N3184" s="14">
        <v>0</v>
      </c>
      <c r="O3184" s="16">
        <v>296</v>
      </c>
      <c r="P3184" s="16">
        <v>36633.85</v>
      </c>
      <c r="Q3184" s="16">
        <v>0</v>
      </c>
      <c r="R3184" s="16">
        <f>Q3184*16.876/100</f>
        <v>0</v>
      </c>
      <c r="S3184" s="17">
        <f t="shared" si="343"/>
        <v>0</v>
      </c>
      <c r="T3184" s="16">
        <v>0</v>
      </c>
      <c r="U3184" s="18">
        <f t="shared" si="344"/>
        <v>571.64800000000002</v>
      </c>
      <c r="V3184" s="18">
        <f t="shared" si="345"/>
        <v>0</v>
      </c>
      <c r="W3184" s="18">
        <f t="shared" si="346"/>
        <v>0</v>
      </c>
      <c r="X3184" s="27"/>
      <c r="Y3184" s="19">
        <f t="shared" si="347"/>
        <v>0</v>
      </c>
      <c r="Z3184" s="18">
        <f t="shared" si="348"/>
        <v>240.352</v>
      </c>
      <c r="AA3184" s="12">
        <v>408</v>
      </c>
      <c r="AB3184" s="12">
        <v>36040.239999999998</v>
      </c>
      <c r="AC3184" s="28">
        <f>+I3184+Y3184-Z3184</f>
        <v>153.96799999999999</v>
      </c>
      <c r="AD3184" s="20">
        <f t="shared" si="349"/>
        <v>0</v>
      </c>
      <c r="AE3184">
        <v>0</v>
      </c>
    </row>
    <row r="3185" spans="1:31" x14ac:dyDescent="0.25">
      <c r="A3185" s="9">
        <v>45169</v>
      </c>
      <c r="B3185" s="10" t="s">
        <v>722</v>
      </c>
      <c r="C3185" s="10" t="s">
        <v>278</v>
      </c>
      <c r="D3185" s="10" t="s">
        <v>40</v>
      </c>
      <c r="E3185" s="10" t="s">
        <v>30</v>
      </c>
      <c r="F3185" s="10">
        <v>745</v>
      </c>
      <c r="G3185" s="10">
        <v>812</v>
      </c>
      <c r="H3185" s="11">
        <f>SUMIFS(AA:AA,$A:$A,EOMONTH($A3185,-1),$B:$B,$B3185)</f>
        <v>70</v>
      </c>
      <c r="I3185" s="63">
        <f>ROUND(SUMIFS(AC:AC,$A:$A,EOMONTH($A3185,-1),$B:$B,$B3185),2)</f>
        <v>63.23</v>
      </c>
      <c r="J3185" s="11">
        <f>SUMIFS(AB:AB,$A:$A,EOMONTH($A3185,-1),$B:$B,$B3185)</f>
        <v>6480.97</v>
      </c>
      <c r="K3185" s="13">
        <v>0</v>
      </c>
      <c r="L3185" s="25">
        <v>0</v>
      </c>
      <c r="M3185" s="15">
        <v>0</v>
      </c>
      <c r="N3185" s="14">
        <v>0</v>
      </c>
      <c r="O3185" s="16">
        <v>0</v>
      </c>
      <c r="P3185" s="16">
        <v>0</v>
      </c>
      <c r="Q3185" s="16">
        <v>0</v>
      </c>
      <c r="R3185" s="16">
        <f>Q3185*16.876/100</f>
        <v>0</v>
      </c>
      <c r="S3185" s="17">
        <f t="shared" si="343"/>
        <v>0</v>
      </c>
      <c r="T3185" s="16">
        <v>0</v>
      </c>
      <c r="U3185" s="18">
        <f t="shared" si="344"/>
        <v>56.84</v>
      </c>
      <c r="V3185" s="18">
        <f t="shared" si="345"/>
        <v>0</v>
      </c>
      <c r="W3185" s="18">
        <f t="shared" si="346"/>
        <v>0</v>
      </c>
      <c r="X3185" s="27"/>
      <c r="Y3185" s="19">
        <f t="shared" si="347"/>
        <v>0</v>
      </c>
      <c r="Z3185" s="18">
        <f t="shared" si="348"/>
        <v>0</v>
      </c>
      <c r="AA3185" s="12">
        <v>70</v>
      </c>
      <c r="AB3185" s="12">
        <v>6480.97</v>
      </c>
      <c r="AC3185" s="28">
        <f>+I3185+Y3185-Z3185</f>
        <v>63.23</v>
      </c>
      <c r="AD3185" s="20">
        <f t="shared" si="349"/>
        <v>0</v>
      </c>
      <c r="AE3185">
        <v>0</v>
      </c>
    </row>
    <row r="3186" spans="1:31" x14ac:dyDescent="0.25">
      <c r="A3186" s="9">
        <v>45169</v>
      </c>
      <c r="B3186" s="10" t="s">
        <v>723</v>
      </c>
      <c r="C3186" s="10" t="s">
        <v>278</v>
      </c>
      <c r="D3186" s="10" t="s">
        <v>40</v>
      </c>
      <c r="E3186" s="10" t="s">
        <v>30</v>
      </c>
      <c r="F3186" s="10">
        <v>745</v>
      </c>
      <c r="G3186" s="10">
        <v>812</v>
      </c>
      <c r="H3186" s="11">
        <f>SUMIFS(AA:AA,$A:$A,EOMONTH($A3186,-1),$B:$B,$B3186)</f>
        <v>28</v>
      </c>
      <c r="I3186" s="63">
        <f>ROUND(SUMIFS(AC:AC,$A:$A,EOMONTH($A3186,-1),$B:$B,$B3186),2)</f>
        <v>26.69</v>
      </c>
      <c r="J3186" s="11">
        <f>SUMIFS(AB:AB,$A:$A,EOMONTH($A3186,-1),$B:$B,$B3186)</f>
        <v>2605.98</v>
      </c>
      <c r="K3186" s="13">
        <v>0</v>
      </c>
      <c r="L3186" s="25">
        <v>0</v>
      </c>
      <c r="M3186" s="15">
        <v>0</v>
      </c>
      <c r="N3186" s="14">
        <v>0</v>
      </c>
      <c r="O3186" s="16">
        <v>0</v>
      </c>
      <c r="P3186" s="16">
        <v>0</v>
      </c>
      <c r="Q3186" s="16">
        <v>0</v>
      </c>
      <c r="R3186" s="16">
        <f>Q3186*16.876/100</f>
        <v>0</v>
      </c>
      <c r="S3186" s="17">
        <f t="shared" si="343"/>
        <v>0</v>
      </c>
      <c r="T3186" s="16">
        <v>0</v>
      </c>
      <c r="U3186" s="18">
        <f t="shared" si="344"/>
        <v>22.736000000000001</v>
      </c>
      <c r="V3186" s="18">
        <f t="shared" si="345"/>
        <v>0</v>
      </c>
      <c r="W3186" s="18">
        <f t="shared" si="346"/>
        <v>0</v>
      </c>
      <c r="X3186" s="27"/>
      <c r="Y3186" s="19">
        <f t="shared" si="347"/>
        <v>0</v>
      </c>
      <c r="Z3186" s="18">
        <f t="shared" si="348"/>
        <v>0</v>
      </c>
      <c r="AA3186" s="12">
        <v>28</v>
      </c>
      <c r="AB3186" s="12">
        <v>2605.98</v>
      </c>
      <c r="AC3186" s="28">
        <f>+I3186+Y3186-Z3186</f>
        <v>26.69</v>
      </c>
      <c r="AD3186" s="20">
        <f t="shared" si="349"/>
        <v>0</v>
      </c>
      <c r="AE3186">
        <v>0</v>
      </c>
    </row>
    <row r="3187" spans="1:31" x14ac:dyDescent="0.25">
      <c r="A3187" s="9">
        <v>45169</v>
      </c>
      <c r="B3187" s="10" t="s">
        <v>406</v>
      </c>
      <c r="C3187" s="10" t="s">
        <v>278</v>
      </c>
      <c r="D3187" s="10" t="s">
        <v>40</v>
      </c>
      <c r="E3187" s="10" t="s">
        <v>30</v>
      </c>
      <c r="F3187" s="10">
        <v>745</v>
      </c>
      <c r="G3187" s="10">
        <v>812</v>
      </c>
      <c r="H3187" s="11">
        <f>SUMIFS(AA:AA,$A:$A,EOMONTH($A3187,-1),$B:$B,$B3187)</f>
        <v>218</v>
      </c>
      <c r="I3187" s="63">
        <f>ROUND(SUMIFS(AC:AC,$A:$A,EOMONTH($A3187,-1),$B:$B,$B3187),2)</f>
        <v>118.72</v>
      </c>
      <c r="J3187" s="11">
        <f>SUMIFS(AB:AB,$A:$A,EOMONTH($A3187,-1),$B:$B,$B3187)</f>
        <v>18401.7</v>
      </c>
      <c r="K3187" s="13">
        <v>0</v>
      </c>
      <c r="L3187" s="25">
        <v>0</v>
      </c>
      <c r="M3187" s="15">
        <v>0</v>
      </c>
      <c r="N3187" s="14">
        <v>0</v>
      </c>
      <c r="O3187" s="16">
        <v>108</v>
      </c>
      <c r="P3187" s="16">
        <v>15386.8</v>
      </c>
      <c r="Q3187" s="16">
        <v>0</v>
      </c>
      <c r="R3187" s="16">
        <f>Q3187*16.876/100</f>
        <v>0</v>
      </c>
      <c r="S3187" s="17">
        <f t="shared" si="343"/>
        <v>0</v>
      </c>
      <c r="T3187" s="16">
        <v>0</v>
      </c>
      <c r="U3187" s="18">
        <f t="shared" si="344"/>
        <v>177.01599999999999</v>
      </c>
      <c r="V3187" s="18">
        <f t="shared" si="345"/>
        <v>0</v>
      </c>
      <c r="W3187" s="18">
        <f t="shared" si="346"/>
        <v>0</v>
      </c>
      <c r="X3187" s="27"/>
      <c r="Y3187" s="19">
        <f t="shared" si="347"/>
        <v>0</v>
      </c>
      <c r="Z3187" s="18">
        <f t="shared" si="348"/>
        <v>87.695999999999998</v>
      </c>
      <c r="AA3187" s="12">
        <v>110</v>
      </c>
      <c r="AB3187" s="12">
        <v>9285.26</v>
      </c>
      <c r="AC3187" s="28">
        <f>+I3187+Y3187-Z3187</f>
        <v>31.024000000000001</v>
      </c>
      <c r="AD3187" s="20">
        <f t="shared" si="349"/>
        <v>0</v>
      </c>
      <c r="AE3187">
        <v>0</v>
      </c>
    </row>
    <row r="3188" spans="1:31" x14ac:dyDescent="0.25">
      <c r="A3188" s="9">
        <v>45169</v>
      </c>
      <c r="B3188" s="10" t="s">
        <v>407</v>
      </c>
      <c r="C3188" s="10" t="s">
        <v>278</v>
      </c>
      <c r="D3188" s="10" t="s">
        <v>40</v>
      </c>
      <c r="E3188" s="10" t="s">
        <v>30</v>
      </c>
      <c r="F3188" s="10">
        <v>745</v>
      </c>
      <c r="G3188" s="10">
        <v>812</v>
      </c>
      <c r="H3188" s="11">
        <f>SUMIFS(AA:AA,$A:$A,EOMONTH($A3188,-1),$B:$B,$B3188)</f>
        <v>61</v>
      </c>
      <c r="I3188" s="63">
        <f>ROUND(SUMIFS(AC:AC,$A:$A,EOMONTH($A3188,-1),$B:$B,$B3188),2)</f>
        <v>-89.1</v>
      </c>
      <c r="J3188" s="11">
        <f>SUMIFS(AB:AB,$A:$A,EOMONTH($A3188,-1),$B:$B,$B3188)</f>
        <v>5637.57</v>
      </c>
      <c r="K3188" s="13">
        <v>0</v>
      </c>
      <c r="L3188" s="25">
        <v>0</v>
      </c>
      <c r="M3188" s="15">
        <v>0</v>
      </c>
      <c r="N3188" s="14">
        <v>0</v>
      </c>
      <c r="O3188" s="16">
        <v>46</v>
      </c>
      <c r="P3188" s="16">
        <v>6544.7</v>
      </c>
      <c r="Q3188" s="16">
        <v>0</v>
      </c>
      <c r="R3188" s="16">
        <f>Q3188*16.876/100</f>
        <v>0</v>
      </c>
      <c r="S3188" s="17">
        <f t="shared" si="343"/>
        <v>0</v>
      </c>
      <c r="T3188" s="16">
        <v>0</v>
      </c>
      <c r="U3188" s="18">
        <f t="shared" si="344"/>
        <v>49.531999999999996</v>
      </c>
      <c r="V3188" s="18">
        <f t="shared" si="345"/>
        <v>0</v>
      </c>
      <c r="W3188" s="18">
        <f t="shared" si="346"/>
        <v>0</v>
      </c>
      <c r="X3188" s="27"/>
      <c r="Y3188" s="19">
        <f t="shared" si="347"/>
        <v>0</v>
      </c>
      <c r="Z3188" s="18">
        <f t="shared" si="348"/>
        <v>37.351999999999997</v>
      </c>
      <c r="AA3188" s="12">
        <v>15</v>
      </c>
      <c r="AB3188" s="12">
        <v>1386.29</v>
      </c>
      <c r="AC3188" s="28">
        <f>+I3188+Y3188-Z3188</f>
        <v>-126.452</v>
      </c>
      <c r="AD3188" s="20">
        <f t="shared" si="349"/>
        <v>130</v>
      </c>
      <c r="AE3188">
        <v>130</v>
      </c>
    </row>
    <row r="3189" spans="1:31" x14ac:dyDescent="0.25">
      <c r="A3189" s="9">
        <v>45169</v>
      </c>
      <c r="B3189" s="10" t="s">
        <v>408</v>
      </c>
      <c r="C3189" s="10" t="s">
        <v>278</v>
      </c>
      <c r="D3189" s="10" t="s">
        <v>40</v>
      </c>
      <c r="E3189" s="10" t="s">
        <v>30</v>
      </c>
      <c r="F3189" s="10">
        <v>745</v>
      </c>
      <c r="G3189" s="10">
        <v>812</v>
      </c>
      <c r="H3189" s="11">
        <f>SUMIFS(AA:AA,$A:$A,EOMONTH($A3189,-1),$B:$B,$B3189)</f>
        <v>147</v>
      </c>
      <c r="I3189" s="63">
        <f>ROUND(SUMIFS(AC:AC,$A:$A,EOMONTH($A3189,-1),$B:$B,$B3189),2)</f>
        <v>-206.18</v>
      </c>
      <c r="J3189" s="11">
        <f>SUMIFS(AB:AB,$A:$A,EOMONTH($A3189,-1),$B:$B,$B3189)</f>
        <v>28297.5</v>
      </c>
      <c r="K3189" s="13">
        <v>0</v>
      </c>
      <c r="L3189" s="25">
        <v>0</v>
      </c>
      <c r="M3189" s="15">
        <v>0</v>
      </c>
      <c r="N3189" s="14">
        <v>0</v>
      </c>
      <c r="O3189" s="16">
        <v>103</v>
      </c>
      <c r="P3189" s="16">
        <v>11512.79</v>
      </c>
      <c r="Q3189" s="16">
        <v>0</v>
      </c>
      <c r="R3189" s="16">
        <f>Q3189*16.876/100</f>
        <v>0</v>
      </c>
      <c r="S3189" s="17">
        <f t="shared" si="343"/>
        <v>0</v>
      </c>
      <c r="T3189" s="16">
        <v>0</v>
      </c>
      <c r="U3189" s="18">
        <f t="shared" si="344"/>
        <v>119.364</v>
      </c>
      <c r="V3189" s="18">
        <f t="shared" si="345"/>
        <v>0</v>
      </c>
      <c r="W3189" s="18">
        <f t="shared" si="346"/>
        <v>0</v>
      </c>
      <c r="X3189" s="27"/>
      <c r="Y3189" s="19">
        <f t="shared" si="347"/>
        <v>0</v>
      </c>
      <c r="Z3189" s="18">
        <f t="shared" si="348"/>
        <v>83.635999999999996</v>
      </c>
      <c r="AA3189" s="12">
        <v>44</v>
      </c>
      <c r="AB3189" s="12">
        <v>8470</v>
      </c>
      <c r="AC3189" s="28">
        <f>+I3189+Y3189-Z3189</f>
        <v>-289.81600000000003</v>
      </c>
      <c r="AD3189" s="20">
        <f t="shared" si="349"/>
        <v>290</v>
      </c>
      <c r="AE3189">
        <v>290</v>
      </c>
    </row>
    <row r="3190" spans="1:31" x14ac:dyDescent="0.25">
      <c r="A3190" s="9">
        <v>45169</v>
      </c>
      <c r="B3190" s="10" t="s">
        <v>409</v>
      </c>
      <c r="C3190" s="10" t="s">
        <v>278</v>
      </c>
      <c r="D3190" s="10" t="s">
        <v>40</v>
      </c>
      <c r="E3190" s="10" t="s">
        <v>30</v>
      </c>
      <c r="F3190" s="10">
        <v>745</v>
      </c>
      <c r="G3190" s="10">
        <v>812</v>
      </c>
      <c r="H3190" s="11">
        <f>SUMIFS(AA:AA,$A:$A,EOMONTH($A3190,-1),$B:$B,$B3190)</f>
        <v>190</v>
      </c>
      <c r="I3190" s="63">
        <f>ROUND(SUMIFS(AC:AC,$A:$A,EOMONTH($A3190,-1),$B:$B,$B3190),2)</f>
        <v>-57.29</v>
      </c>
      <c r="J3190" s="11">
        <f>SUMIFS(AB:AB,$A:$A,EOMONTH($A3190,-1),$B:$B,$B3190)</f>
        <v>16844.38</v>
      </c>
      <c r="K3190" s="13">
        <v>0</v>
      </c>
      <c r="L3190" s="25">
        <v>0</v>
      </c>
      <c r="M3190" s="15">
        <v>0</v>
      </c>
      <c r="N3190" s="14">
        <v>0</v>
      </c>
      <c r="O3190" s="16">
        <v>190</v>
      </c>
      <c r="P3190" s="16">
        <v>23603.75</v>
      </c>
      <c r="Q3190" s="16">
        <v>0</v>
      </c>
      <c r="R3190" s="16">
        <f>Q3190*16.876/100</f>
        <v>0</v>
      </c>
      <c r="S3190" s="17">
        <f t="shared" si="343"/>
        <v>0</v>
      </c>
      <c r="T3190" s="16">
        <v>0</v>
      </c>
      <c r="U3190" s="18">
        <f t="shared" si="344"/>
        <v>154.28</v>
      </c>
      <c r="V3190" s="18">
        <f t="shared" si="345"/>
        <v>0</v>
      </c>
      <c r="W3190" s="18">
        <f t="shared" si="346"/>
        <v>0</v>
      </c>
      <c r="X3190" s="27"/>
      <c r="Y3190" s="19">
        <f t="shared" si="347"/>
        <v>0</v>
      </c>
      <c r="Z3190" s="18">
        <f t="shared" si="348"/>
        <v>154.28</v>
      </c>
      <c r="AA3190" s="12">
        <v>0</v>
      </c>
      <c r="AB3190" s="12">
        <v>0</v>
      </c>
      <c r="AC3190" s="28">
        <f>+I3190+Y3190-Z3190</f>
        <v>-211.57</v>
      </c>
      <c r="AD3190" s="20">
        <f t="shared" si="349"/>
        <v>220</v>
      </c>
      <c r="AE3190">
        <v>220</v>
      </c>
    </row>
    <row r="3191" spans="1:31" x14ac:dyDescent="0.25">
      <c r="A3191" s="9">
        <v>45169</v>
      </c>
      <c r="B3191" s="10" t="s">
        <v>410</v>
      </c>
      <c r="C3191" s="10" t="s">
        <v>278</v>
      </c>
      <c r="D3191" s="10" t="s">
        <v>40</v>
      </c>
      <c r="E3191" s="10" t="s">
        <v>30</v>
      </c>
      <c r="F3191" s="10">
        <v>745</v>
      </c>
      <c r="G3191" s="10">
        <v>812</v>
      </c>
      <c r="H3191" s="11">
        <f>SUMIFS(AA:AA,$A:$A,EOMONTH($A3191,-1),$B:$B,$B3191)</f>
        <v>213</v>
      </c>
      <c r="I3191" s="63">
        <f>ROUND(SUMIFS(AC:AC,$A:$A,EOMONTH($A3191,-1),$B:$B,$B3191),2)</f>
        <v>115.18</v>
      </c>
      <c r="J3191" s="11">
        <f>SUMIFS(AB:AB,$A:$A,EOMONTH($A3191,-1),$B:$B,$B3191)</f>
        <v>17909.82</v>
      </c>
      <c r="K3191" s="13">
        <v>0</v>
      </c>
      <c r="L3191" s="25">
        <v>0</v>
      </c>
      <c r="M3191" s="15">
        <v>0</v>
      </c>
      <c r="N3191" s="14">
        <v>0</v>
      </c>
      <c r="O3191" s="16">
        <v>120</v>
      </c>
      <c r="P3191" s="16">
        <v>17016.8</v>
      </c>
      <c r="Q3191" s="16">
        <v>0</v>
      </c>
      <c r="R3191" s="16">
        <f>Q3191*16.876/100</f>
        <v>0</v>
      </c>
      <c r="S3191" s="17">
        <f t="shared" si="343"/>
        <v>0</v>
      </c>
      <c r="T3191" s="16">
        <v>0</v>
      </c>
      <c r="U3191" s="18">
        <f t="shared" si="344"/>
        <v>172.95599999999999</v>
      </c>
      <c r="V3191" s="18">
        <f t="shared" si="345"/>
        <v>0</v>
      </c>
      <c r="W3191" s="18">
        <f t="shared" si="346"/>
        <v>0</v>
      </c>
      <c r="X3191" s="27"/>
      <c r="Y3191" s="19">
        <f t="shared" si="347"/>
        <v>0</v>
      </c>
      <c r="Z3191" s="18">
        <f t="shared" si="348"/>
        <v>97.44</v>
      </c>
      <c r="AA3191" s="12">
        <v>93</v>
      </c>
      <c r="AB3191" s="12">
        <v>7819.78</v>
      </c>
      <c r="AC3191" s="28">
        <f>+I3191+Y3191-Z3191</f>
        <v>17.740000000000009</v>
      </c>
      <c r="AD3191" s="20">
        <f t="shared" si="349"/>
        <v>0</v>
      </c>
      <c r="AE3191">
        <v>0</v>
      </c>
    </row>
    <row r="3192" spans="1:31" x14ac:dyDescent="0.25">
      <c r="A3192" s="9">
        <v>45169</v>
      </c>
      <c r="B3192" s="10" t="s">
        <v>411</v>
      </c>
      <c r="C3192" s="10" t="s">
        <v>278</v>
      </c>
      <c r="D3192" s="10" t="s">
        <v>40</v>
      </c>
      <c r="E3192" s="10" t="s">
        <v>30</v>
      </c>
      <c r="F3192" s="10">
        <v>840</v>
      </c>
      <c r="G3192" s="10">
        <v>916</v>
      </c>
      <c r="H3192" s="11">
        <f>SUMIFS(AA:AA,$A:$A,EOMONTH($A3192,-1),$B:$B,$B3192)</f>
        <v>300</v>
      </c>
      <c r="I3192" s="63">
        <f>ROUND(SUMIFS(AC:AC,$A:$A,EOMONTH($A3192,-1),$B:$B,$B3192),2)</f>
        <v>-52.82</v>
      </c>
      <c r="J3192" s="11">
        <f>SUMIFS(AB:AB,$A:$A,EOMONTH($A3192,-1),$B:$B,$B3192)</f>
        <v>26408.47</v>
      </c>
      <c r="K3192" s="13">
        <v>1</v>
      </c>
      <c r="L3192" s="25">
        <v>173.74</v>
      </c>
      <c r="M3192" s="15">
        <v>439</v>
      </c>
      <c r="N3192" s="14">
        <v>38790.86</v>
      </c>
      <c r="O3192" s="16">
        <v>353</v>
      </c>
      <c r="P3192" s="16">
        <v>51034.01</v>
      </c>
      <c r="Q3192" s="16">
        <v>0</v>
      </c>
      <c r="R3192" s="16">
        <f>Q3192*16.876/100</f>
        <v>0</v>
      </c>
      <c r="S3192" s="17">
        <f t="shared" si="343"/>
        <v>0</v>
      </c>
      <c r="T3192" s="16">
        <v>0</v>
      </c>
      <c r="U3192" s="18">
        <f t="shared" si="344"/>
        <v>274.8</v>
      </c>
      <c r="V3192" s="18">
        <f t="shared" si="345"/>
        <v>368.76</v>
      </c>
      <c r="W3192" s="18">
        <f t="shared" si="346"/>
        <v>61.911116399999997</v>
      </c>
      <c r="X3192" s="27"/>
      <c r="Y3192" s="19">
        <f t="shared" si="347"/>
        <v>430.67111639999996</v>
      </c>
      <c r="Z3192" s="18">
        <f t="shared" si="348"/>
        <v>323.34800000000001</v>
      </c>
      <c r="AA3192" s="12">
        <v>387</v>
      </c>
      <c r="AB3192" s="12">
        <v>34213.11</v>
      </c>
      <c r="AC3192" s="28">
        <f>+I3192+Y3192-Z3192</f>
        <v>54.503116399999954</v>
      </c>
      <c r="AD3192" s="20">
        <f t="shared" si="349"/>
        <v>0</v>
      </c>
      <c r="AE3192">
        <v>0</v>
      </c>
    </row>
    <row r="3193" spans="1:31" x14ac:dyDescent="0.25">
      <c r="A3193" s="9">
        <v>45169</v>
      </c>
      <c r="B3193" s="10" t="s">
        <v>412</v>
      </c>
      <c r="C3193" s="10" t="s">
        <v>278</v>
      </c>
      <c r="D3193" s="10" t="s">
        <v>29</v>
      </c>
      <c r="E3193" s="10" t="s">
        <v>30</v>
      </c>
      <c r="F3193" s="10"/>
      <c r="G3193" s="10">
        <v>0</v>
      </c>
      <c r="H3193" s="11">
        <f>SUMIFS(AA:AA,$A:$A,EOMONTH($A3193,-1),$B:$B,$B3193)</f>
        <v>108</v>
      </c>
      <c r="I3193" s="63">
        <f>ROUND(SUMIFS(AC:AC,$A:$A,EOMONTH($A3193,-1),$B:$B,$B3193),2)</f>
        <v>4.88</v>
      </c>
      <c r="J3193" s="11">
        <f>SUMIFS(AB:AB,$A:$A,EOMONTH($A3193,-1),$B:$B,$B3193)</f>
        <v>22572</v>
      </c>
      <c r="K3193" s="13">
        <v>0</v>
      </c>
      <c r="L3193" s="25">
        <v>0</v>
      </c>
      <c r="M3193" s="15">
        <v>0</v>
      </c>
      <c r="N3193" s="14">
        <v>0</v>
      </c>
      <c r="O3193" s="16">
        <v>0</v>
      </c>
      <c r="P3193" s="16">
        <v>0</v>
      </c>
      <c r="Q3193" s="16">
        <v>0</v>
      </c>
      <c r="R3193" s="16">
        <f>Q3193*16.876/100</f>
        <v>0</v>
      </c>
      <c r="S3193" s="17">
        <f t="shared" si="343"/>
        <v>0</v>
      </c>
      <c r="T3193" s="16">
        <v>0</v>
      </c>
      <c r="U3193" s="18">
        <f t="shared" si="344"/>
        <v>0</v>
      </c>
      <c r="V3193" s="18">
        <f t="shared" si="345"/>
        <v>0</v>
      </c>
      <c r="W3193" s="18">
        <f t="shared" si="346"/>
        <v>0</v>
      </c>
      <c r="X3193" s="27"/>
      <c r="Y3193" s="19">
        <f t="shared" si="347"/>
        <v>0</v>
      </c>
      <c r="Z3193" s="18">
        <f t="shared" si="348"/>
        <v>0</v>
      </c>
      <c r="AA3193" s="12">
        <v>108</v>
      </c>
      <c r="AB3193" s="12">
        <v>22572</v>
      </c>
      <c r="AC3193" s="28">
        <f>+I3193+Y3193-Z3193</f>
        <v>4.88</v>
      </c>
      <c r="AD3193" s="20">
        <f t="shared" si="349"/>
        <v>0</v>
      </c>
      <c r="AE3193">
        <v>0</v>
      </c>
    </row>
    <row r="3194" spans="1:31" x14ac:dyDescent="0.25">
      <c r="A3194" s="9">
        <v>45169</v>
      </c>
      <c r="B3194" s="10" t="s">
        <v>413</v>
      </c>
      <c r="C3194" s="10" t="s">
        <v>278</v>
      </c>
      <c r="D3194" s="10" t="s">
        <v>40</v>
      </c>
      <c r="E3194" s="10" t="s">
        <v>30</v>
      </c>
      <c r="F3194" s="10">
        <v>840</v>
      </c>
      <c r="G3194" s="10">
        <v>916</v>
      </c>
      <c r="H3194" s="11">
        <f>SUMIFS(AA:AA,$A:$A,EOMONTH($A3194,-1),$B:$B,$B3194)</f>
        <v>159</v>
      </c>
      <c r="I3194" s="63">
        <f>ROUND(SUMIFS(AC:AC,$A:$A,EOMONTH($A3194,-1),$B:$B,$B3194),2)</f>
        <v>-188.65</v>
      </c>
      <c r="J3194" s="11">
        <f>SUMIFS(AB:AB,$A:$A,EOMONTH($A3194,-1),$B:$B,$B3194)</f>
        <v>14168.11</v>
      </c>
      <c r="K3194" s="13">
        <v>0</v>
      </c>
      <c r="L3194" s="25">
        <v>0</v>
      </c>
      <c r="M3194" s="15">
        <v>235</v>
      </c>
      <c r="N3194" s="14">
        <v>20220.59</v>
      </c>
      <c r="O3194" s="16">
        <v>105</v>
      </c>
      <c r="P3194" s="16">
        <v>15951.42</v>
      </c>
      <c r="Q3194" s="16">
        <v>0</v>
      </c>
      <c r="R3194" s="16">
        <f>Q3194*16.876/100</f>
        <v>0</v>
      </c>
      <c r="S3194" s="17">
        <f t="shared" si="343"/>
        <v>0</v>
      </c>
      <c r="T3194" s="16">
        <v>0</v>
      </c>
      <c r="U3194" s="18">
        <f t="shared" si="344"/>
        <v>145.64400000000001</v>
      </c>
      <c r="V3194" s="18">
        <f t="shared" si="345"/>
        <v>197.4</v>
      </c>
      <c r="W3194" s="18">
        <f t="shared" si="346"/>
        <v>33.141486000000008</v>
      </c>
      <c r="X3194" s="27"/>
      <c r="Y3194" s="19">
        <f t="shared" si="347"/>
        <v>230.54148600000002</v>
      </c>
      <c r="Z3194" s="18">
        <f t="shared" si="348"/>
        <v>96.18</v>
      </c>
      <c r="AA3194" s="12">
        <v>289</v>
      </c>
      <c r="AB3194" s="12">
        <v>25032.400000000001</v>
      </c>
      <c r="AC3194" s="28">
        <f>+I3194+Y3194-Z3194</f>
        <v>-54.288513999999992</v>
      </c>
      <c r="AD3194" s="20">
        <f t="shared" si="349"/>
        <v>60</v>
      </c>
      <c r="AE3194">
        <v>60</v>
      </c>
    </row>
    <row r="3195" spans="1:31" x14ac:dyDescent="0.25">
      <c r="A3195" s="9">
        <v>45169</v>
      </c>
      <c r="B3195" s="10" t="s">
        <v>414</v>
      </c>
      <c r="C3195" s="10" t="s">
        <v>278</v>
      </c>
      <c r="D3195" s="10" t="s">
        <v>40</v>
      </c>
      <c r="E3195" s="10" t="s">
        <v>30</v>
      </c>
      <c r="F3195" s="10">
        <v>840</v>
      </c>
      <c r="G3195" s="10">
        <v>916</v>
      </c>
      <c r="H3195" s="11">
        <f>SUMIFS(AA:AA,$A:$A,EOMONTH($A3195,-1),$B:$B,$B3195)</f>
        <v>143</v>
      </c>
      <c r="I3195" s="63">
        <f>ROUND(SUMIFS(AC:AC,$A:$A,EOMONTH($A3195,-1),$B:$B,$B3195),2)</f>
        <v>-227</v>
      </c>
      <c r="J3195" s="11">
        <f>SUMIFS(AB:AB,$A:$A,EOMONTH($A3195,-1),$B:$B,$B3195)</f>
        <v>12928.78</v>
      </c>
      <c r="K3195" s="13">
        <v>1</v>
      </c>
      <c r="L3195" s="25">
        <v>173.74</v>
      </c>
      <c r="M3195" s="15">
        <v>162</v>
      </c>
      <c r="N3195" s="14">
        <v>13540.44</v>
      </c>
      <c r="O3195" s="16">
        <v>121</v>
      </c>
      <c r="P3195" s="16">
        <v>18475.919999999998</v>
      </c>
      <c r="Q3195" s="16">
        <v>0</v>
      </c>
      <c r="R3195" s="16">
        <f>Q3195*16.876/100</f>
        <v>0</v>
      </c>
      <c r="S3195" s="17">
        <f t="shared" si="343"/>
        <v>0</v>
      </c>
      <c r="T3195" s="16">
        <v>0</v>
      </c>
      <c r="U3195" s="18">
        <f t="shared" si="344"/>
        <v>130.988</v>
      </c>
      <c r="V3195" s="18">
        <f t="shared" si="345"/>
        <v>136.08000000000001</v>
      </c>
      <c r="W3195" s="18">
        <f t="shared" si="346"/>
        <v>22.846471200000007</v>
      </c>
      <c r="X3195" s="27"/>
      <c r="Y3195" s="19">
        <f t="shared" si="347"/>
        <v>158.92647120000001</v>
      </c>
      <c r="Z3195" s="18">
        <f t="shared" si="348"/>
        <v>110.836</v>
      </c>
      <c r="AA3195" s="12">
        <v>185</v>
      </c>
      <c r="AB3195" s="12">
        <v>15838.18</v>
      </c>
      <c r="AC3195" s="28">
        <f>+I3195+Y3195-Z3195</f>
        <v>-178.90952879999998</v>
      </c>
      <c r="AD3195" s="20">
        <f t="shared" si="349"/>
        <v>180</v>
      </c>
      <c r="AE3195">
        <v>180</v>
      </c>
    </row>
    <row r="3196" spans="1:31" x14ac:dyDescent="0.25">
      <c r="A3196" s="9">
        <v>45169</v>
      </c>
      <c r="B3196" s="10" t="s">
        <v>415</v>
      </c>
      <c r="C3196" s="10" t="s">
        <v>278</v>
      </c>
      <c r="D3196" s="10" t="s">
        <v>40</v>
      </c>
      <c r="E3196" s="10" t="s">
        <v>30</v>
      </c>
      <c r="F3196" s="10">
        <v>840</v>
      </c>
      <c r="G3196" s="10">
        <v>916</v>
      </c>
      <c r="H3196" s="11">
        <f>SUMIFS(AA:AA,$A:$A,EOMONTH($A3196,-1),$B:$B,$B3196)</f>
        <v>181</v>
      </c>
      <c r="I3196" s="63">
        <f>ROUND(SUMIFS(AC:AC,$A:$A,EOMONTH($A3196,-1),$B:$B,$B3196),2)</f>
        <v>38.11</v>
      </c>
      <c r="J3196" s="11">
        <f>SUMIFS(AB:AB,$A:$A,EOMONTH($A3196,-1),$B:$B,$B3196)</f>
        <v>15775.1</v>
      </c>
      <c r="K3196" s="13">
        <v>0</v>
      </c>
      <c r="L3196" s="25">
        <v>0</v>
      </c>
      <c r="M3196" s="15">
        <v>0</v>
      </c>
      <c r="N3196" s="14">
        <v>0</v>
      </c>
      <c r="O3196" s="16">
        <v>62</v>
      </c>
      <c r="P3196" s="16">
        <v>7704</v>
      </c>
      <c r="Q3196" s="16">
        <v>0</v>
      </c>
      <c r="R3196" s="16">
        <f>Q3196*16.876/100</f>
        <v>0</v>
      </c>
      <c r="S3196" s="17">
        <f t="shared" si="343"/>
        <v>0</v>
      </c>
      <c r="T3196" s="16">
        <v>0</v>
      </c>
      <c r="U3196" s="18">
        <f t="shared" si="344"/>
        <v>165.79599999999999</v>
      </c>
      <c r="V3196" s="18">
        <f t="shared" si="345"/>
        <v>0</v>
      </c>
      <c r="W3196" s="18">
        <f t="shared" si="346"/>
        <v>0</v>
      </c>
      <c r="X3196" s="27"/>
      <c r="Y3196" s="19">
        <f t="shared" si="347"/>
        <v>0</v>
      </c>
      <c r="Z3196" s="18">
        <f t="shared" si="348"/>
        <v>56.792000000000002</v>
      </c>
      <c r="AA3196" s="12">
        <v>119</v>
      </c>
      <c r="AB3196" s="12">
        <v>10371.48</v>
      </c>
      <c r="AC3196" s="28">
        <f>+I3196+Y3196-Z3196</f>
        <v>-18.682000000000002</v>
      </c>
      <c r="AD3196" s="20">
        <f t="shared" si="349"/>
        <v>20</v>
      </c>
      <c r="AE3196">
        <v>20</v>
      </c>
    </row>
    <row r="3197" spans="1:31" x14ac:dyDescent="0.25">
      <c r="A3197" s="9">
        <v>45169</v>
      </c>
      <c r="B3197" s="10" t="s">
        <v>416</v>
      </c>
      <c r="C3197" s="10" t="s">
        <v>278</v>
      </c>
      <c r="D3197" s="10" t="s">
        <v>40</v>
      </c>
      <c r="E3197" s="10" t="s">
        <v>30</v>
      </c>
      <c r="F3197" s="10">
        <v>840</v>
      </c>
      <c r="G3197" s="10">
        <v>916</v>
      </c>
      <c r="H3197" s="11">
        <f>SUMIFS(AA:AA,$A:$A,EOMONTH($A3197,-1),$B:$B,$B3197)</f>
        <v>209</v>
      </c>
      <c r="I3197" s="63">
        <f>ROUND(SUMIFS(AC:AC,$A:$A,EOMONTH($A3197,-1),$B:$B,$B3197),2)</f>
        <v>-85.08</v>
      </c>
      <c r="J3197" s="11">
        <f>SUMIFS(AB:AB,$A:$A,EOMONTH($A3197,-1),$B:$B,$B3197)</f>
        <v>18246.86</v>
      </c>
      <c r="K3197" s="13">
        <v>0</v>
      </c>
      <c r="L3197" s="25">
        <v>0</v>
      </c>
      <c r="M3197" s="15">
        <v>350</v>
      </c>
      <c r="N3197" s="14">
        <v>30278.22</v>
      </c>
      <c r="O3197" s="16">
        <v>255</v>
      </c>
      <c r="P3197" s="16">
        <v>37677.129999999997</v>
      </c>
      <c r="Q3197" s="16">
        <v>0</v>
      </c>
      <c r="R3197" s="16">
        <f>Q3197*16.876/100</f>
        <v>0</v>
      </c>
      <c r="S3197" s="17">
        <f t="shared" si="343"/>
        <v>0</v>
      </c>
      <c r="T3197" s="16">
        <v>0</v>
      </c>
      <c r="U3197" s="18">
        <f t="shared" si="344"/>
        <v>191.44399999999999</v>
      </c>
      <c r="V3197" s="18">
        <f t="shared" si="345"/>
        <v>294</v>
      </c>
      <c r="W3197" s="18">
        <f t="shared" si="346"/>
        <v>49.359660000000005</v>
      </c>
      <c r="X3197" s="27"/>
      <c r="Y3197" s="19">
        <f t="shared" si="347"/>
        <v>343.35966000000002</v>
      </c>
      <c r="Z3197" s="18">
        <f t="shared" si="348"/>
        <v>233.58</v>
      </c>
      <c r="AA3197" s="12">
        <v>304</v>
      </c>
      <c r="AB3197" s="12">
        <v>26298.799999999999</v>
      </c>
      <c r="AC3197" s="28">
        <f>+I3197+Y3197-Z3197</f>
        <v>24.699660000000023</v>
      </c>
      <c r="AD3197" s="20">
        <f t="shared" si="349"/>
        <v>0</v>
      </c>
      <c r="AE3197">
        <v>0</v>
      </c>
    </row>
    <row r="3198" spans="1:31" x14ac:dyDescent="0.25">
      <c r="A3198" s="9">
        <v>45169</v>
      </c>
      <c r="B3198" s="10" t="s">
        <v>417</v>
      </c>
      <c r="C3198" s="10" t="s">
        <v>278</v>
      </c>
      <c r="D3198" s="10" t="s">
        <v>40</v>
      </c>
      <c r="E3198" s="10" t="s">
        <v>30</v>
      </c>
      <c r="F3198" s="10">
        <v>840</v>
      </c>
      <c r="G3198" s="10">
        <v>916</v>
      </c>
      <c r="H3198" s="11">
        <f>SUMIFS(AA:AA,$A:$A,EOMONTH($A3198,-1),$B:$B,$B3198)</f>
        <v>164</v>
      </c>
      <c r="I3198" s="63">
        <f>ROUND(SUMIFS(AC:AC,$A:$A,EOMONTH($A3198,-1),$B:$B,$B3198),2)</f>
        <v>-165.26</v>
      </c>
      <c r="J3198" s="11">
        <f>SUMIFS(AB:AB,$A:$A,EOMONTH($A3198,-1),$B:$B,$B3198)</f>
        <v>15477.32</v>
      </c>
      <c r="K3198" s="13">
        <v>0</v>
      </c>
      <c r="L3198" s="25">
        <v>0</v>
      </c>
      <c r="M3198" s="15">
        <v>315</v>
      </c>
      <c r="N3198" s="14">
        <v>27237.43</v>
      </c>
      <c r="O3198" s="16">
        <v>138</v>
      </c>
      <c r="P3198" s="16">
        <v>21062.34</v>
      </c>
      <c r="Q3198" s="16">
        <v>0</v>
      </c>
      <c r="R3198" s="16">
        <f>Q3198*16.876/100</f>
        <v>0</v>
      </c>
      <c r="S3198" s="17">
        <f t="shared" si="343"/>
        <v>0</v>
      </c>
      <c r="T3198" s="16">
        <v>0</v>
      </c>
      <c r="U3198" s="18">
        <f t="shared" si="344"/>
        <v>150.22399999999999</v>
      </c>
      <c r="V3198" s="18">
        <f t="shared" si="345"/>
        <v>264.60000000000002</v>
      </c>
      <c r="W3198" s="18">
        <f t="shared" si="346"/>
        <v>44.423694000000005</v>
      </c>
      <c r="X3198" s="27"/>
      <c r="Y3198" s="19">
        <f t="shared" si="347"/>
        <v>309.02369400000003</v>
      </c>
      <c r="Z3198" s="18">
        <f t="shared" si="348"/>
        <v>126.408</v>
      </c>
      <c r="AA3198" s="12">
        <v>341</v>
      </c>
      <c r="AB3198" s="12">
        <v>29691.15</v>
      </c>
      <c r="AC3198" s="28">
        <f>+I3198+Y3198-Z3198</f>
        <v>17.355694000000042</v>
      </c>
      <c r="AD3198" s="20">
        <f t="shared" si="349"/>
        <v>0</v>
      </c>
      <c r="AE3198">
        <v>0</v>
      </c>
    </row>
    <row r="3199" spans="1:31" x14ac:dyDescent="0.25">
      <c r="A3199" s="9">
        <v>45169</v>
      </c>
      <c r="B3199" s="10" t="s">
        <v>418</v>
      </c>
      <c r="C3199" s="10" t="s">
        <v>419</v>
      </c>
      <c r="D3199" s="10" t="s">
        <v>40</v>
      </c>
      <c r="E3199" s="10" t="s">
        <v>30</v>
      </c>
      <c r="F3199" s="10">
        <v>110</v>
      </c>
      <c r="G3199" s="10">
        <v>120</v>
      </c>
      <c r="H3199" s="11">
        <f>SUMIFS(AA:AA,$A:$A,EOMONTH($A3199,-1),$B:$B,$B3199)</f>
        <v>85</v>
      </c>
      <c r="I3199" s="63">
        <f>ROUND(SUMIFS(AC:AC,$A:$A,EOMONTH($A3199,-1),$B:$B,$B3199),2)</f>
        <v>46.43</v>
      </c>
      <c r="J3199" s="11">
        <f>SUMIFS(AB:AB,$A:$A,EOMONTH($A3199,-1),$B:$B,$B3199)</f>
        <v>1373.02</v>
      </c>
      <c r="K3199" s="13">
        <v>0</v>
      </c>
      <c r="L3199" s="25">
        <v>0</v>
      </c>
      <c r="M3199" s="15">
        <v>0</v>
      </c>
      <c r="N3199" s="14">
        <v>0</v>
      </c>
      <c r="O3199" s="16">
        <v>0</v>
      </c>
      <c r="P3199" s="16">
        <v>0</v>
      </c>
      <c r="Q3199" s="16">
        <v>0</v>
      </c>
      <c r="R3199" s="16">
        <f>Q3199*16.876/100</f>
        <v>0</v>
      </c>
      <c r="S3199" s="17">
        <f t="shared" si="343"/>
        <v>0</v>
      </c>
      <c r="T3199" s="16">
        <v>0</v>
      </c>
      <c r="U3199" s="18">
        <f t="shared" si="344"/>
        <v>10.199999999999999</v>
      </c>
      <c r="V3199" s="18">
        <f t="shared" si="345"/>
        <v>0</v>
      </c>
      <c r="W3199" s="18">
        <f t="shared" si="346"/>
        <v>0</v>
      </c>
      <c r="X3199" s="27"/>
      <c r="Y3199" s="19">
        <f t="shared" si="347"/>
        <v>0</v>
      </c>
      <c r="Z3199" s="18">
        <f t="shared" si="348"/>
        <v>0</v>
      </c>
      <c r="AA3199" s="12">
        <v>85</v>
      </c>
      <c r="AB3199" s="12">
        <v>1373.02</v>
      </c>
      <c r="AC3199" s="28">
        <f>+I3199+Y3199-Z3199</f>
        <v>46.43</v>
      </c>
      <c r="AD3199" s="20">
        <f t="shared" si="349"/>
        <v>0</v>
      </c>
      <c r="AE3199">
        <v>0</v>
      </c>
    </row>
    <row r="3200" spans="1:31" x14ac:dyDescent="0.25">
      <c r="A3200" s="9">
        <v>45169</v>
      </c>
      <c r="B3200" s="10" t="s">
        <v>420</v>
      </c>
      <c r="C3200" s="10" t="s">
        <v>282</v>
      </c>
      <c r="D3200" s="10" t="s">
        <v>40</v>
      </c>
      <c r="E3200" s="10" t="s">
        <v>30</v>
      </c>
      <c r="F3200" s="10">
        <v>80</v>
      </c>
      <c r="G3200" s="10">
        <v>87</v>
      </c>
      <c r="H3200" s="11">
        <f>SUMIFS(AA:AA,$A:$A,EOMONTH($A3200,-1),$B:$B,$B3200)</f>
        <v>2712</v>
      </c>
      <c r="I3200" s="63">
        <f>ROUND(SUMIFS(AC:AC,$A:$A,EOMONTH($A3200,-1),$B:$B,$B3200),2)</f>
        <v>91.28</v>
      </c>
      <c r="J3200" s="11">
        <f>SUMIFS(AB:AB,$A:$A,EOMONTH($A3200,-1),$B:$B,$B3200)</f>
        <v>31480.43</v>
      </c>
      <c r="K3200" s="13">
        <v>0</v>
      </c>
      <c r="L3200" s="25">
        <v>0</v>
      </c>
      <c r="M3200" s="15">
        <v>2415</v>
      </c>
      <c r="N3200" s="14">
        <v>27411.72</v>
      </c>
      <c r="O3200" s="16">
        <v>2160</v>
      </c>
      <c r="P3200" s="16">
        <v>41891.85</v>
      </c>
      <c r="Q3200" s="16">
        <v>0</v>
      </c>
      <c r="R3200" s="16">
        <f>Q3200*16.876/100</f>
        <v>0</v>
      </c>
      <c r="S3200" s="17">
        <f t="shared" si="343"/>
        <v>0</v>
      </c>
      <c r="T3200" s="16">
        <v>0</v>
      </c>
      <c r="U3200" s="18">
        <f t="shared" si="344"/>
        <v>235.94399999999999</v>
      </c>
      <c r="V3200" s="18">
        <f t="shared" si="345"/>
        <v>193.2</v>
      </c>
      <c r="W3200" s="18">
        <f t="shared" si="346"/>
        <v>32.436348000000002</v>
      </c>
      <c r="X3200" s="27"/>
      <c r="Y3200" s="19">
        <f t="shared" si="347"/>
        <v>225.636348</v>
      </c>
      <c r="Z3200" s="18">
        <f t="shared" si="348"/>
        <v>187.92</v>
      </c>
      <c r="AA3200" s="12">
        <v>2967</v>
      </c>
      <c r="AB3200" s="12">
        <v>33995.74</v>
      </c>
      <c r="AC3200" s="28">
        <f>+I3200+Y3200-Z3200</f>
        <v>128.99634799999998</v>
      </c>
      <c r="AD3200" s="20">
        <f t="shared" si="349"/>
        <v>0</v>
      </c>
      <c r="AE3200">
        <v>0</v>
      </c>
    </row>
    <row r="3201" spans="1:31" x14ac:dyDescent="0.25">
      <c r="A3201" s="59">
        <v>45169</v>
      </c>
      <c r="B3201" s="60" t="s">
        <v>820</v>
      </c>
      <c r="C3201" s="60" t="s">
        <v>282</v>
      </c>
      <c r="D3201" s="60" t="s">
        <v>40</v>
      </c>
      <c r="E3201" s="60" t="s">
        <v>30</v>
      </c>
      <c r="F3201" s="10"/>
      <c r="G3201" s="10"/>
      <c r="H3201" s="11"/>
      <c r="I3201" s="63">
        <f>ROUND(SUMIFS(AC:AC,$A:$A,EOMONTH($A3201,-1),$B:$B,$B3201),2)</f>
        <v>0</v>
      </c>
      <c r="J3201" s="11"/>
      <c r="K3201" s="13"/>
      <c r="L3201" s="25"/>
      <c r="M3201" s="15"/>
      <c r="N3201" s="14"/>
      <c r="O3201" s="16"/>
      <c r="P3201" s="16"/>
      <c r="Q3201" s="16"/>
      <c r="R3201" s="16"/>
      <c r="S3201" s="17">
        <f t="shared" si="343"/>
        <v>0</v>
      </c>
      <c r="T3201" s="16"/>
      <c r="U3201" s="18">
        <f t="shared" si="344"/>
        <v>0</v>
      </c>
      <c r="V3201" s="18">
        <f t="shared" si="345"/>
        <v>0</v>
      </c>
      <c r="W3201" s="18">
        <f t="shared" si="346"/>
        <v>0</v>
      </c>
      <c r="X3201" s="27"/>
      <c r="Y3201" s="19">
        <f t="shared" si="347"/>
        <v>0</v>
      </c>
      <c r="Z3201" s="18">
        <f t="shared" si="348"/>
        <v>0</v>
      </c>
      <c r="AA3201" s="12"/>
      <c r="AB3201" s="12"/>
      <c r="AC3201" s="28">
        <f>+I3201+Y3201-Z3201</f>
        <v>0</v>
      </c>
      <c r="AD3201" s="20">
        <f t="shared" si="349"/>
        <v>0</v>
      </c>
      <c r="AE3201">
        <v>0</v>
      </c>
    </row>
    <row r="3202" spans="1:31" x14ac:dyDescent="0.25">
      <c r="A3202" s="9">
        <v>45169</v>
      </c>
      <c r="B3202" s="10" t="s">
        <v>421</v>
      </c>
      <c r="C3202" s="10" t="s">
        <v>282</v>
      </c>
      <c r="D3202" s="10" t="s">
        <v>40</v>
      </c>
      <c r="E3202" s="10" t="s">
        <v>30</v>
      </c>
      <c r="F3202" s="10">
        <v>110</v>
      </c>
      <c r="G3202" s="10">
        <v>120</v>
      </c>
      <c r="H3202" s="11">
        <f>SUMIFS(AA:AA,$A:$A,EOMONTH($A3202,-1),$B:$B,$B3202)</f>
        <v>6564</v>
      </c>
      <c r="I3202" s="63">
        <f>ROUND(SUMIFS(AC:AC,$A:$A,EOMONTH($A3202,-1),$B:$B,$B3202),2)</f>
        <v>694.56</v>
      </c>
      <c r="J3202" s="11">
        <f>SUMIFS(AB:AB,$A:$A,EOMONTH($A3202,-1),$B:$B,$B3202)</f>
        <v>101831.84</v>
      </c>
      <c r="K3202" s="13">
        <v>0</v>
      </c>
      <c r="L3202" s="25">
        <v>0</v>
      </c>
      <c r="M3202" s="15">
        <v>0</v>
      </c>
      <c r="N3202" s="14">
        <v>0</v>
      </c>
      <c r="O3202" s="16">
        <v>2481</v>
      </c>
      <c r="P3202" s="16">
        <v>60162.68</v>
      </c>
      <c r="Q3202" s="16">
        <v>0</v>
      </c>
      <c r="R3202" s="16">
        <f>Q3202*16.876/100</f>
        <v>0</v>
      </c>
      <c r="S3202" s="17">
        <f t="shared" si="343"/>
        <v>0</v>
      </c>
      <c r="T3202" s="16">
        <v>0</v>
      </c>
      <c r="U3202" s="18">
        <f t="shared" si="344"/>
        <v>787.68</v>
      </c>
      <c r="V3202" s="18">
        <f t="shared" si="345"/>
        <v>0</v>
      </c>
      <c r="W3202" s="18">
        <f t="shared" si="346"/>
        <v>0</v>
      </c>
      <c r="X3202" s="27"/>
      <c r="Y3202" s="19">
        <f t="shared" si="347"/>
        <v>0</v>
      </c>
      <c r="Z3202" s="18">
        <f t="shared" si="348"/>
        <v>297.72000000000003</v>
      </c>
      <c r="AA3202" s="12">
        <v>4083</v>
      </c>
      <c r="AB3202" s="12">
        <v>63342.39</v>
      </c>
      <c r="AC3202" s="28">
        <f>+I3202+Y3202-Z3202</f>
        <v>396.83999999999992</v>
      </c>
      <c r="AD3202" s="20">
        <f t="shared" si="349"/>
        <v>0</v>
      </c>
      <c r="AE3202">
        <v>0</v>
      </c>
    </row>
    <row r="3203" spans="1:31" x14ac:dyDescent="0.25">
      <c r="A3203" s="59">
        <v>45169</v>
      </c>
      <c r="B3203" s="60" t="s">
        <v>811</v>
      </c>
      <c r="C3203" s="60" t="s">
        <v>282</v>
      </c>
      <c r="D3203" s="60" t="s">
        <v>40</v>
      </c>
      <c r="E3203" s="60" t="s">
        <v>30</v>
      </c>
      <c r="F3203" s="10"/>
      <c r="G3203" s="10"/>
      <c r="H3203" s="11"/>
      <c r="I3203" s="63">
        <f>ROUND(SUMIFS(AC:AC,$A:$A,EOMONTH($A3203,-1),$B:$B,$B3203),2)</f>
        <v>0</v>
      </c>
      <c r="J3203" s="11"/>
      <c r="K3203" s="13"/>
      <c r="L3203" s="25"/>
      <c r="M3203" s="15"/>
      <c r="N3203" s="14"/>
      <c r="O3203" s="16"/>
      <c r="P3203" s="16"/>
      <c r="Q3203" s="16"/>
      <c r="R3203" s="16"/>
      <c r="S3203" s="17">
        <f t="shared" si="343"/>
        <v>0</v>
      </c>
      <c r="T3203" s="16"/>
      <c r="U3203" s="18">
        <f t="shared" si="344"/>
        <v>0</v>
      </c>
      <c r="V3203" s="18">
        <f t="shared" si="345"/>
        <v>0</v>
      </c>
      <c r="W3203" s="18">
        <f t="shared" si="346"/>
        <v>0</v>
      </c>
      <c r="X3203" s="27"/>
      <c r="Y3203" s="19">
        <f t="shared" si="347"/>
        <v>0</v>
      </c>
      <c r="Z3203" s="18">
        <f t="shared" si="348"/>
        <v>0</v>
      </c>
      <c r="AA3203" s="12"/>
      <c r="AB3203" s="12"/>
      <c r="AC3203" s="28">
        <f>+I3203+Y3203-Z3203</f>
        <v>0</v>
      </c>
      <c r="AD3203" s="20">
        <f t="shared" si="349"/>
        <v>0</v>
      </c>
      <c r="AE3203">
        <v>0</v>
      </c>
    </row>
    <row r="3204" spans="1:31" x14ac:dyDescent="0.25">
      <c r="A3204" s="9">
        <v>45169</v>
      </c>
      <c r="B3204" s="10" t="s">
        <v>422</v>
      </c>
      <c r="C3204" s="10" t="s">
        <v>28</v>
      </c>
      <c r="D3204" s="10" t="s">
        <v>29</v>
      </c>
      <c r="E3204" s="10" t="s">
        <v>30</v>
      </c>
      <c r="F3204" s="10"/>
      <c r="G3204" s="10">
        <v>0</v>
      </c>
      <c r="H3204" s="11">
        <f>SUMIFS(AA:AA,$A:$A,EOMONTH($A3204,-1),$B:$B,$B3204)</f>
        <v>1121</v>
      </c>
      <c r="I3204" s="63">
        <f>ROUND(SUMIFS(AC:AC,$A:$A,EOMONTH($A3204,-1),$B:$B,$B3204),2)</f>
        <v>7.18</v>
      </c>
      <c r="J3204" s="11">
        <f>SUMIFS(AB:AB,$A:$A,EOMONTH($A3204,-1),$B:$B,$B3204)</f>
        <v>5181.7299999999996</v>
      </c>
      <c r="K3204" s="13">
        <v>0</v>
      </c>
      <c r="L3204" s="25">
        <v>0</v>
      </c>
      <c r="M3204" s="15">
        <v>0</v>
      </c>
      <c r="N3204" s="14">
        <v>0</v>
      </c>
      <c r="O3204" s="16">
        <v>0</v>
      </c>
      <c r="P3204" s="16">
        <v>0</v>
      </c>
      <c r="Q3204" s="16">
        <v>710</v>
      </c>
      <c r="R3204" s="16">
        <f>Q3204*16.876/100</f>
        <v>119.81960000000001</v>
      </c>
      <c r="S3204" s="17">
        <f t="shared" si="343"/>
        <v>829.81960000000004</v>
      </c>
      <c r="T3204" s="16">
        <v>3280.2</v>
      </c>
      <c r="U3204" s="18">
        <f t="shared" si="344"/>
        <v>0</v>
      </c>
      <c r="V3204" s="18">
        <f t="shared" si="345"/>
        <v>0</v>
      </c>
      <c r="W3204" s="18">
        <f t="shared" si="346"/>
        <v>0</v>
      </c>
      <c r="X3204" s="27"/>
      <c r="Y3204" s="19">
        <f t="shared" si="347"/>
        <v>0</v>
      </c>
      <c r="Z3204" s="18">
        <f t="shared" si="348"/>
        <v>0</v>
      </c>
      <c r="AA3204" s="12">
        <v>411</v>
      </c>
      <c r="AB3204" s="12">
        <v>1899.81</v>
      </c>
      <c r="AC3204" s="28">
        <f>+I3204+Y3204-Z3204</f>
        <v>7.18</v>
      </c>
      <c r="AD3204" s="20">
        <f t="shared" si="349"/>
        <v>0</v>
      </c>
      <c r="AE3204">
        <v>0</v>
      </c>
    </row>
    <row r="3205" spans="1:31" x14ac:dyDescent="0.25">
      <c r="A3205" s="9">
        <v>45169</v>
      </c>
      <c r="B3205" s="10" t="s">
        <v>423</v>
      </c>
      <c r="C3205" s="10" t="s">
        <v>28</v>
      </c>
      <c r="D3205" s="10" t="s">
        <v>29</v>
      </c>
      <c r="E3205" s="10" t="s">
        <v>30</v>
      </c>
      <c r="F3205" s="10"/>
      <c r="G3205" s="10">
        <v>0</v>
      </c>
      <c r="H3205" s="11">
        <f>SUMIFS(AA:AA,$A:$A,EOMONTH($A3205,-1),$B:$B,$B3205)</f>
        <v>74</v>
      </c>
      <c r="I3205" s="63">
        <f>ROUND(SUMIFS(AC:AC,$A:$A,EOMONTH($A3205,-1),$B:$B,$B3205),2)</f>
        <v>30.11</v>
      </c>
      <c r="J3205" s="11">
        <f>SUMIFS(AB:AB,$A:$A,EOMONTH($A3205,-1),$B:$B,$B3205)</f>
        <v>267.93</v>
      </c>
      <c r="K3205" s="13">
        <v>0</v>
      </c>
      <c r="L3205" s="25">
        <v>0</v>
      </c>
      <c r="M3205" s="15">
        <v>335</v>
      </c>
      <c r="N3205" s="14">
        <v>1508.55</v>
      </c>
      <c r="O3205" s="16">
        <v>0</v>
      </c>
      <c r="P3205" s="16">
        <v>0</v>
      </c>
      <c r="Q3205" s="16">
        <v>335</v>
      </c>
      <c r="R3205" s="16">
        <f>Q3205*16.876/100</f>
        <v>56.534599999999998</v>
      </c>
      <c r="S3205" s="17">
        <f t="shared" ref="S3205:S3268" si="350">Q3205+R3205</f>
        <v>391.53460000000001</v>
      </c>
      <c r="T3205" s="16">
        <v>1453.9</v>
      </c>
      <c r="U3205" s="18">
        <f t="shared" ref="U3205:U3268" si="351">H3205*G3205/1000</f>
        <v>0</v>
      </c>
      <c r="V3205" s="18">
        <f t="shared" ref="V3205:V3268" si="352">M3205*F3205/1000</f>
        <v>0</v>
      </c>
      <c r="W3205" s="18">
        <f t="shared" ref="W3205:W3268" si="353">V3205*16.789/100</f>
        <v>0</v>
      </c>
      <c r="X3205" s="27"/>
      <c r="Y3205" s="19">
        <f t="shared" ref="Y3205:Y3268" si="354">V3205+W3205+X3205</f>
        <v>0</v>
      </c>
      <c r="Z3205" s="18">
        <f t="shared" ref="Z3205:Z3268" si="355">O3205*G3205/1000</f>
        <v>0</v>
      </c>
      <c r="AA3205" s="12">
        <v>74</v>
      </c>
      <c r="AB3205" s="12">
        <v>321.42</v>
      </c>
      <c r="AC3205" s="28">
        <f>+I3205+Y3205-Z3205</f>
        <v>30.11</v>
      </c>
      <c r="AD3205" s="20">
        <f t="shared" ref="AD3205:AD3268" si="356">IF(AC3205&lt;0,ROUNDUP(AC3205,-1)*-1,0)</f>
        <v>0</v>
      </c>
      <c r="AE3205">
        <v>0</v>
      </c>
    </row>
    <row r="3206" spans="1:31" x14ac:dyDescent="0.25">
      <c r="A3206" s="9">
        <v>45169</v>
      </c>
      <c r="B3206" s="10" t="s">
        <v>424</v>
      </c>
      <c r="C3206" s="10" t="s">
        <v>28</v>
      </c>
      <c r="D3206" s="10" t="s">
        <v>29</v>
      </c>
      <c r="E3206" s="10" t="s">
        <v>30</v>
      </c>
      <c r="F3206" s="10"/>
      <c r="G3206" s="10">
        <v>0</v>
      </c>
      <c r="H3206" s="11">
        <f>SUMIFS(AA:AA,$A:$A,EOMONTH($A3206,-1),$B:$B,$B3206)</f>
        <v>898</v>
      </c>
      <c r="I3206" s="63">
        <f>ROUND(SUMIFS(AC:AC,$A:$A,EOMONTH($A3206,-1),$B:$B,$B3206),2)</f>
        <v>13.05</v>
      </c>
      <c r="J3206" s="11">
        <f>SUMIFS(AB:AB,$A:$A,EOMONTH($A3206,-1),$B:$B,$B3206)</f>
        <v>3253.18</v>
      </c>
      <c r="K3206" s="13">
        <v>0</v>
      </c>
      <c r="L3206" s="25">
        <v>0</v>
      </c>
      <c r="M3206" s="15">
        <v>0</v>
      </c>
      <c r="N3206" s="14">
        <v>0</v>
      </c>
      <c r="O3206" s="16">
        <v>0</v>
      </c>
      <c r="P3206" s="16">
        <v>0</v>
      </c>
      <c r="Q3206" s="16">
        <v>230</v>
      </c>
      <c r="R3206" s="16">
        <f>Q3206*16.876/100</f>
        <v>38.814800000000005</v>
      </c>
      <c r="S3206" s="17">
        <f t="shared" si="350"/>
        <v>268.81479999999999</v>
      </c>
      <c r="T3206" s="16">
        <v>832.6</v>
      </c>
      <c r="U3206" s="18">
        <f t="shared" si="351"/>
        <v>0</v>
      </c>
      <c r="V3206" s="18">
        <f t="shared" si="352"/>
        <v>0</v>
      </c>
      <c r="W3206" s="18">
        <f t="shared" si="353"/>
        <v>0</v>
      </c>
      <c r="X3206" s="27"/>
      <c r="Y3206" s="19">
        <f t="shared" si="354"/>
        <v>0</v>
      </c>
      <c r="Z3206" s="18">
        <f t="shared" si="355"/>
        <v>0</v>
      </c>
      <c r="AA3206" s="12">
        <v>668</v>
      </c>
      <c r="AB3206" s="12">
        <v>2419.96</v>
      </c>
      <c r="AC3206" s="28">
        <f>+I3206+Y3206-Z3206</f>
        <v>13.05</v>
      </c>
      <c r="AD3206" s="20">
        <f t="shared" si="356"/>
        <v>0</v>
      </c>
      <c r="AE3206">
        <v>0</v>
      </c>
    </row>
    <row r="3207" spans="1:31" x14ac:dyDescent="0.25">
      <c r="A3207" s="9">
        <v>45169</v>
      </c>
      <c r="B3207" s="10" t="s">
        <v>425</v>
      </c>
      <c r="C3207" s="10" t="s">
        <v>28</v>
      </c>
      <c r="D3207" s="10" t="s">
        <v>29</v>
      </c>
      <c r="E3207" s="10" t="s">
        <v>30</v>
      </c>
      <c r="F3207" s="10"/>
      <c r="G3207" s="10">
        <v>0</v>
      </c>
      <c r="H3207" s="11">
        <f>SUMIFS(AA:AA,$A:$A,EOMONTH($A3207,-1),$B:$B,$B3207)</f>
        <v>498</v>
      </c>
      <c r="I3207" s="63">
        <f>ROUND(SUMIFS(AC:AC,$A:$A,EOMONTH($A3207,-1),$B:$B,$B3207),2)</f>
        <v>30.93</v>
      </c>
      <c r="J3207" s="11">
        <f>SUMIFS(AB:AB,$A:$A,EOMONTH($A3207,-1),$B:$B,$B3207)</f>
        <v>2366.61</v>
      </c>
      <c r="K3207" s="13">
        <v>0</v>
      </c>
      <c r="L3207" s="25">
        <v>0</v>
      </c>
      <c r="M3207" s="15">
        <v>0</v>
      </c>
      <c r="N3207" s="14">
        <v>0</v>
      </c>
      <c r="O3207" s="16">
        <v>0</v>
      </c>
      <c r="P3207" s="16">
        <v>0</v>
      </c>
      <c r="Q3207" s="16">
        <v>0</v>
      </c>
      <c r="R3207" s="16">
        <f>Q3207*16.876/100</f>
        <v>0</v>
      </c>
      <c r="S3207" s="17">
        <f t="shared" si="350"/>
        <v>0</v>
      </c>
      <c r="T3207" s="16">
        <v>0</v>
      </c>
      <c r="U3207" s="18">
        <f t="shared" si="351"/>
        <v>0</v>
      </c>
      <c r="V3207" s="18">
        <f t="shared" si="352"/>
        <v>0</v>
      </c>
      <c r="W3207" s="18">
        <f t="shared" si="353"/>
        <v>0</v>
      </c>
      <c r="X3207" s="27"/>
      <c r="Y3207" s="19">
        <f t="shared" si="354"/>
        <v>0</v>
      </c>
      <c r="Z3207" s="18">
        <f t="shared" si="355"/>
        <v>0</v>
      </c>
      <c r="AA3207" s="12">
        <v>498</v>
      </c>
      <c r="AB3207" s="12">
        <v>2366.61</v>
      </c>
      <c r="AC3207" s="28">
        <f>+I3207+Y3207-Z3207</f>
        <v>30.93</v>
      </c>
      <c r="AD3207" s="20">
        <f t="shared" si="356"/>
        <v>0</v>
      </c>
      <c r="AE3207">
        <v>0</v>
      </c>
    </row>
    <row r="3208" spans="1:31" x14ac:dyDescent="0.25">
      <c r="A3208" s="9">
        <v>45169</v>
      </c>
      <c r="B3208" s="10" t="s">
        <v>426</v>
      </c>
      <c r="C3208" s="10" t="s">
        <v>28</v>
      </c>
      <c r="D3208" s="10" t="s">
        <v>29</v>
      </c>
      <c r="E3208" s="10" t="s">
        <v>30</v>
      </c>
      <c r="F3208" s="10"/>
      <c r="G3208" s="10">
        <v>0</v>
      </c>
      <c r="H3208" s="11">
        <f>SUMIFS(AA:AA,$A:$A,EOMONTH($A3208,-1),$B:$B,$B3208)</f>
        <v>212</v>
      </c>
      <c r="I3208" s="63">
        <f>ROUND(SUMIFS(AC:AC,$A:$A,EOMONTH($A3208,-1),$B:$B,$B3208),2)</f>
        <v>10.16</v>
      </c>
      <c r="J3208" s="11">
        <f>SUMIFS(AB:AB,$A:$A,EOMONTH($A3208,-1),$B:$B,$B3208)</f>
        <v>1028.75</v>
      </c>
      <c r="K3208" s="13">
        <v>0</v>
      </c>
      <c r="L3208" s="25">
        <v>0</v>
      </c>
      <c r="M3208" s="15">
        <v>0</v>
      </c>
      <c r="N3208" s="14">
        <v>0</v>
      </c>
      <c r="O3208" s="16">
        <v>0</v>
      </c>
      <c r="P3208" s="16">
        <v>0</v>
      </c>
      <c r="Q3208" s="16">
        <v>0</v>
      </c>
      <c r="R3208" s="16">
        <f>Q3208*16.876/100</f>
        <v>0</v>
      </c>
      <c r="S3208" s="17">
        <f t="shared" si="350"/>
        <v>0</v>
      </c>
      <c r="T3208" s="16">
        <v>0</v>
      </c>
      <c r="U3208" s="18">
        <f t="shared" si="351"/>
        <v>0</v>
      </c>
      <c r="V3208" s="18">
        <f t="shared" si="352"/>
        <v>0</v>
      </c>
      <c r="W3208" s="18">
        <f t="shared" si="353"/>
        <v>0</v>
      </c>
      <c r="X3208" s="27"/>
      <c r="Y3208" s="19">
        <f t="shared" si="354"/>
        <v>0</v>
      </c>
      <c r="Z3208" s="18">
        <f t="shared" si="355"/>
        <v>0</v>
      </c>
      <c r="AA3208" s="12">
        <v>212</v>
      </c>
      <c r="AB3208" s="12">
        <v>1028.75</v>
      </c>
      <c r="AC3208" s="28">
        <f>+I3208+Y3208-Z3208</f>
        <v>10.16</v>
      </c>
      <c r="AD3208" s="20">
        <f t="shared" si="356"/>
        <v>0</v>
      </c>
      <c r="AE3208">
        <v>0</v>
      </c>
    </row>
    <row r="3209" spans="1:31" x14ac:dyDescent="0.25">
      <c r="A3209" s="9">
        <v>45169</v>
      </c>
      <c r="B3209" s="10" t="s">
        <v>427</v>
      </c>
      <c r="C3209" s="10" t="s">
        <v>28</v>
      </c>
      <c r="D3209" s="10" t="s">
        <v>29</v>
      </c>
      <c r="E3209" s="10" t="s">
        <v>30</v>
      </c>
      <c r="F3209" s="10"/>
      <c r="G3209" s="10">
        <v>0</v>
      </c>
      <c r="H3209" s="11">
        <f>SUMIFS(AA:AA,$A:$A,EOMONTH($A3209,-1),$B:$B,$B3209)</f>
        <v>487</v>
      </c>
      <c r="I3209" s="63">
        <f>ROUND(SUMIFS(AC:AC,$A:$A,EOMONTH($A3209,-1),$B:$B,$B3209),2)</f>
        <v>20.41</v>
      </c>
      <c r="J3209" s="11">
        <f>SUMIFS(AB:AB,$A:$A,EOMONTH($A3209,-1),$B:$B,$B3209)</f>
        <v>1504.31</v>
      </c>
      <c r="K3209" s="13">
        <v>0</v>
      </c>
      <c r="L3209" s="25">
        <v>0</v>
      </c>
      <c r="M3209" s="15">
        <v>0</v>
      </c>
      <c r="N3209" s="14">
        <v>0</v>
      </c>
      <c r="O3209" s="16">
        <v>0</v>
      </c>
      <c r="P3209" s="16">
        <v>0</v>
      </c>
      <c r="Q3209" s="16">
        <v>0</v>
      </c>
      <c r="R3209" s="16">
        <f>Q3209*16.876/100</f>
        <v>0</v>
      </c>
      <c r="S3209" s="17">
        <f t="shared" si="350"/>
        <v>0</v>
      </c>
      <c r="T3209" s="16">
        <v>0</v>
      </c>
      <c r="U3209" s="18">
        <f t="shared" si="351"/>
        <v>0</v>
      </c>
      <c r="V3209" s="18">
        <f t="shared" si="352"/>
        <v>0</v>
      </c>
      <c r="W3209" s="18">
        <f t="shared" si="353"/>
        <v>0</v>
      </c>
      <c r="X3209" s="27"/>
      <c r="Y3209" s="19">
        <f t="shared" si="354"/>
        <v>0</v>
      </c>
      <c r="Z3209" s="18">
        <f t="shared" si="355"/>
        <v>0</v>
      </c>
      <c r="AA3209" s="12">
        <v>487</v>
      </c>
      <c r="AB3209" s="12">
        <v>1504.31</v>
      </c>
      <c r="AC3209" s="28">
        <f>+I3209+Y3209-Z3209</f>
        <v>20.41</v>
      </c>
      <c r="AD3209" s="20">
        <f t="shared" si="356"/>
        <v>0</v>
      </c>
      <c r="AE3209">
        <v>0</v>
      </c>
    </row>
    <row r="3210" spans="1:31" x14ac:dyDescent="0.25">
      <c r="A3210" s="9">
        <v>45169</v>
      </c>
      <c r="B3210" s="10" t="s">
        <v>428</v>
      </c>
      <c r="C3210" s="10" t="s">
        <v>429</v>
      </c>
      <c r="D3210" s="10" t="s">
        <v>40</v>
      </c>
      <c r="E3210" s="10" t="s">
        <v>30</v>
      </c>
      <c r="F3210" s="10">
        <v>190</v>
      </c>
      <c r="G3210" s="10">
        <v>207</v>
      </c>
      <c r="H3210" s="11">
        <f>SUMIFS(AA:AA,$A:$A,EOMONTH($A3210,-1),$B:$B,$B3210)</f>
        <v>672</v>
      </c>
      <c r="I3210" s="63">
        <f>ROUND(SUMIFS(AC:AC,$A:$A,EOMONTH($A3210,-1),$B:$B,$B3210),2)</f>
        <v>24.78</v>
      </c>
      <c r="J3210" s="11">
        <f>SUMIFS(AB:AB,$A:$A,EOMONTH($A3210,-1),$B:$B,$B3210)</f>
        <v>33632.58</v>
      </c>
      <c r="K3210" s="13">
        <v>0</v>
      </c>
      <c r="L3210" s="25">
        <v>0</v>
      </c>
      <c r="M3210" s="15">
        <v>0</v>
      </c>
      <c r="N3210" s="14">
        <v>0</v>
      </c>
      <c r="O3210" s="16">
        <v>481</v>
      </c>
      <c r="P3210" s="16">
        <v>31976.14</v>
      </c>
      <c r="Q3210" s="16">
        <v>0</v>
      </c>
      <c r="R3210" s="16">
        <f>Q3210*16.876/100</f>
        <v>0</v>
      </c>
      <c r="S3210" s="17">
        <f t="shared" si="350"/>
        <v>0</v>
      </c>
      <c r="T3210" s="16">
        <v>0</v>
      </c>
      <c r="U3210" s="18">
        <f t="shared" si="351"/>
        <v>139.10400000000001</v>
      </c>
      <c r="V3210" s="18">
        <f t="shared" si="352"/>
        <v>0</v>
      </c>
      <c r="W3210" s="18">
        <f t="shared" si="353"/>
        <v>0</v>
      </c>
      <c r="X3210" s="27"/>
      <c r="Y3210" s="19">
        <f t="shared" si="354"/>
        <v>0</v>
      </c>
      <c r="Z3210" s="18">
        <f t="shared" si="355"/>
        <v>99.566999999999993</v>
      </c>
      <c r="AA3210" s="12">
        <v>191</v>
      </c>
      <c r="AB3210" s="12">
        <v>9559.26</v>
      </c>
      <c r="AC3210" s="28">
        <f>+I3210+Y3210-Z3210</f>
        <v>-74.786999999999992</v>
      </c>
      <c r="AD3210" s="20">
        <f t="shared" si="356"/>
        <v>80</v>
      </c>
      <c r="AE3210">
        <v>80</v>
      </c>
    </row>
    <row r="3211" spans="1:31" x14ac:dyDescent="0.25">
      <c r="A3211" s="9">
        <v>45169</v>
      </c>
      <c r="B3211" s="10" t="s">
        <v>430</v>
      </c>
      <c r="C3211" s="10" t="s">
        <v>429</v>
      </c>
      <c r="D3211" s="10" t="s">
        <v>40</v>
      </c>
      <c r="E3211" s="10" t="s">
        <v>30</v>
      </c>
      <c r="F3211" s="10">
        <v>20</v>
      </c>
      <c r="G3211" s="10">
        <v>22</v>
      </c>
      <c r="H3211" s="11">
        <f>SUMIFS(AA:AA,$A:$A,EOMONTH($A3211,-1),$B:$B,$B3211)</f>
        <v>2160</v>
      </c>
      <c r="I3211" s="63">
        <f>ROUND(SUMIFS(AC:AC,$A:$A,EOMONTH($A3211,-1),$B:$B,$B3211),2)</f>
        <v>105.07</v>
      </c>
      <c r="J3211" s="11">
        <f>SUMIFS(AB:AB,$A:$A,EOMONTH($A3211,-1),$B:$B,$B3211)</f>
        <v>9266.4</v>
      </c>
      <c r="K3211" s="13">
        <v>0</v>
      </c>
      <c r="L3211" s="25">
        <v>0</v>
      </c>
      <c r="M3211" s="15">
        <v>0</v>
      </c>
      <c r="N3211" s="14">
        <v>0</v>
      </c>
      <c r="O3211" s="16">
        <v>320</v>
      </c>
      <c r="P3211" s="16">
        <v>1344</v>
      </c>
      <c r="Q3211" s="16">
        <v>0</v>
      </c>
      <c r="R3211" s="16">
        <f>Q3211*16.876/100</f>
        <v>0</v>
      </c>
      <c r="S3211" s="17">
        <f t="shared" si="350"/>
        <v>0</v>
      </c>
      <c r="T3211" s="16">
        <v>0</v>
      </c>
      <c r="U3211" s="18">
        <f t="shared" si="351"/>
        <v>47.52</v>
      </c>
      <c r="V3211" s="18">
        <f t="shared" si="352"/>
        <v>0</v>
      </c>
      <c r="W3211" s="18">
        <f t="shared" si="353"/>
        <v>0</v>
      </c>
      <c r="X3211" s="27"/>
      <c r="Y3211" s="19">
        <f t="shared" si="354"/>
        <v>0</v>
      </c>
      <c r="Z3211" s="18">
        <f t="shared" si="355"/>
        <v>7.04</v>
      </c>
      <c r="AA3211" s="12">
        <v>1840</v>
      </c>
      <c r="AB3211" s="12">
        <v>7893.6</v>
      </c>
      <c r="AC3211" s="28">
        <f>+I3211+Y3211-Z3211</f>
        <v>98.029999999999987</v>
      </c>
      <c r="AD3211" s="20">
        <f t="shared" si="356"/>
        <v>0</v>
      </c>
      <c r="AE3211">
        <v>0</v>
      </c>
    </row>
    <row r="3212" spans="1:31" x14ac:dyDescent="0.25">
      <c r="A3212" s="9">
        <v>45169</v>
      </c>
      <c r="B3212" s="10" t="s">
        <v>431</v>
      </c>
      <c r="C3212" s="10" t="s">
        <v>429</v>
      </c>
      <c r="D3212" s="10" t="s">
        <v>40</v>
      </c>
      <c r="E3212" s="10" t="s">
        <v>30</v>
      </c>
      <c r="F3212" s="10">
        <v>20</v>
      </c>
      <c r="G3212" s="10">
        <v>22</v>
      </c>
      <c r="H3212" s="11">
        <f>SUMIFS(AA:AA,$A:$A,EOMONTH($A3212,-1),$B:$B,$B3212)</f>
        <v>2519</v>
      </c>
      <c r="I3212" s="63">
        <f>ROUND(SUMIFS(AC:AC,$A:$A,EOMONTH($A3212,-1),$B:$B,$B3212),2)</f>
        <v>115.58</v>
      </c>
      <c r="J3212" s="11">
        <f>SUMIFS(AB:AB,$A:$A,EOMONTH($A3212,-1),$B:$B,$B3212)</f>
        <v>0</v>
      </c>
      <c r="K3212" s="13">
        <v>0</v>
      </c>
      <c r="L3212" s="25">
        <v>0</v>
      </c>
      <c r="M3212" s="15">
        <v>0</v>
      </c>
      <c r="N3212" s="14">
        <v>0</v>
      </c>
      <c r="O3212" s="16">
        <v>120</v>
      </c>
      <c r="P3212" s="16">
        <v>540</v>
      </c>
      <c r="Q3212" s="16">
        <v>0</v>
      </c>
      <c r="R3212" s="16">
        <f>Q3212*16.876/100</f>
        <v>0</v>
      </c>
      <c r="S3212" s="17">
        <f t="shared" si="350"/>
        <v>0</v>
      </c>
      <c r="T3212" s="16">
        <v>0</v>
      </c>
      <c r="U3212" s="18">
        <f t="shared" si="351"/>
        <v>55.417999999999999</v>
      </c>
      <c r="V3212" s="18">
        <f t="shared" si="352"/>
        <v>0</v>
      </c>
      <c r="W3212" s="18">
        <f t="shared" si="353"/>
        <v>0</v>
      </c>
      <c r="X3212" s="27"/>
      <c r="Y3212" s="19">
        <f t="shared" si="354"/>
        <v>0</v>
      </c>
      <c r="Z3212" s="18">
        <f t="shared" si="355"/>
        <v>2.64</v>
      </c>
      <c r="AA3212" s="12">
        <v>2399</v>
      </c>
      <c r="AB3212" s="12">
        <v>0</v>
      </c>
      <c r="AC3212" s="28">
        <f>+I3212+Y3212-Z3212</f>
        <v>112.94</v>
      </c>
      <c r="AD3212" s="20">
        <f t="shared" si="356"/>
        <v>0</v>
      </c>
      <c r="AE3212">
        <v>0</v>
      </c>
    </row>
    <row r="3213" spans="1:31" x14ac:dyDescent="0.25">
      <c r="A3213" s="9">
        <v>45169</v>
      </c>
      <c r="B3213" s="10" t="s">
        <v>432</v>
      </c>
      <c r="C3213" s="10" t="s">
        <v>429</v>
      </c>
      <c r="D3213" s="10" t="s">
        <v>40</v>
      </c>
      <c r="E3213" s="10" t="s">
        <v>30</v>
      </c>
      <c r="F3213" s="10">
        <v>20</v>
      </c>
      <c r="G3213" s="10">
        <v>22</v>
      </c>
      <c r="H3213" s="11">
        <f>SUMIFS(AA:AA,$A:$A,EOMONTH($A3213,-1),$B:$B,$B3213)</f>
        <v>1695</v>
      </c>
      <c r="I3213" s="63">
        <f>ROUND(SUMIFS(AC:AC,$A:$A,EOMONTH($A3213,-1),$B:$B,$B3213),2)</f>
        <v>83.59</v>
      </c>
      <c r="J3213" s="11">
        <f>SUMIFS(AB:AB,$A:$A,EOMONTH($A3213,-1),$B:$B,$B3213)</f>
        <v>0</v>
      </c>
      <c r="K3213" s="13">
        <v>0</v>
      </c>
      <c r="L3213" s="25">
        <v>0</v>
      </c>
      <c r="M3213" s="15">
        <v>0</v>
      </c>
      <c r="N3213" s="14">
        <v>0</v>
      </c>
      <c r="O3213" s="16">
        <v>120</v>
      </c>
      <c r="P3213" s="16">
        <v>540</v>
      </c>
      <c r="Q3213" s="16">
        <v>0</v>
      </c>
      <c r="R3213" s="16">
        <f>Q3213*16.876/100</f>
        <v>0</v>
      </c>
      <c r="S3213" s="17">
        <f t="shared" si="350"/>
        <v>0</v>
      </c>
      <c r="T3213" s="16">
        <v>0</v>
      </c>
      <c r="U3213" s="18">
        <f t="shared" si="351"/>
        <v>37.29</v>
      </c>
      <c r="V3213" s="18">
        <f t="shared" si="352"/>
        <v>0</v>
      </c>
      <c r="W3213" s="18">
        <f t="shared" si="353"/>
        <v>0</v>
      </c>
      <c r="X3213" s="27"/>
      <c r="Y3213" s="19">
        <f t="shared" si="354"/>
        <v>0</v>
      </c>
      <c r="Z3213" s="18">
        <f t="shared" si="355"/>
        <v>2.64</v>
      </c>
      <c r="AA3213" s="12">
        <v>1575</v>
      </c>
      <c r="AB3213" s="12">
        <v>0</v>
      </c>
      <c r="AC3213" s="28">
        <f>+I3213+Y3213-Z3213</f>
        <v>80.95</v>
      </c>
      <c r="AD3213" s="20">
        <f t="shared" si="356"/>
        <v>0</v>
      </c>
      <c r="AE3213">
        <v>0</v>
      </c>
    </row>
    <row r="3214" spans="1:31" x14ac:dyDescent="0.25">
      <c r="A3214" s="9">
        <v>45169</v>
      </c>
      <c r="B3214" s="10" t="s">
        <v>433</v>
      </c>
      <c r="C3214" s="10" t="s">
        <v>429</v>
      </c>
      <c r="D3214" s="10" t="s">
        <v>40</v>
      </c>
      <c r="E3214" s="10" t="s">
        <v>30</v>
      </c>
      <c r="F3214" s="10">
        <v>135</v>
      </c>
      <c r="G3214" s="10">
        <v>147</v>
      </c>
      <c r="H3214" s="11">
        <f>SUMIFS(AA:AA,$A:$A,EOMONTH($A3214,-1),$B:$B,$B3214)</f>
        <v>501</v>
      </c>
      <c r="I3214" s="63">
        <f>ROUND(SUMIFS(AC:AC,$A:$A,EOMONTH($A3214,-1),$B:$B,$B3214),2)</f>
        <v>51.84</v>
      </c>
      <c r="J3214" s="11">
        <f>SUMIFS(AB:AB,$A:$A,EOMONTH($A3214,-1),$B:$B,$B3214)</f>
        <v>9005.8799999999992</v>
      </c>
      <c r="K3214" s="13">
        <v>3</v>
      </c>
      <c r="L3214" s="25">
        <v>108.42</v>
      </c>
      <c r="M3214" s="15">
        <v>0</v>
      </c>
      <c r="N3214" s="14">
        <v>0</v>
      </c>
      <c r="O3214" s="16">
        <v>140</v>
      </c>
      <c r="P3214" s="16">
        <v>4449.8</v>
      </c>
      <c r="Q3214" s="16">
        <v>0</v>
      </c>
      <c r="R3214" s="16">
        <f>Q3214*16.876/100</f>
        <v>0</v>
      </c>
      <c r="S3214" s="17">
        <f t="shared" si="350"/>
        <v>0</v>
      </c>
      <c r="T3214" s="16">
        <v>0</v>
      </c>
      <c r="U3214" s="18">
        <f t="shared" si="351"/>
        <v>73.647000000000006</v>
      </c>
      <c r="V3214" s="18">
        <f t="shared" si="352"/>
        <v>0</v>
      </c>
      <c r="W3214" s="18">
        <f t="shared" si="353"/>
        <v>0</v>
      </c>
      <c r="X3214" s="27"/>
      <c r="Y3214" s="19">
        <f t="shared" si="354"/>
        <v>0</v>
      </c>
      <c r="Z3214" s="18">
        <f t="shared" si="355"/>
        <v>20.58</v>
      </c>
      <c r="AA3214" s="12">
        <v>364</v>
      </c>
      <c r="AB3214" s="12">
        <v>6587.86</v>
      </c>
      <c r="AC3214" s="28">
        <f>+I3214+Y3214-Z3214</f>
        <v>31.260000000000005</v>
      </c>
      <c r="AD3214" s="20">
        <f t="shared" si="356"/>
        <v>0</v>
      </c>
      <c r="AE3214">
        <v>0</v>
      </c>
    </row>
    <row r="3215" spans="1:31" x14ac:dyDescent="0.25">
      <c r="A3215" s="9">
        <v>45169</v>
      </c>
      <c r="B3215" s="10" t="s">
        <v>434</v>
      </c>
      <c r="C3215" s="10" t="s">
        <v>429</v>
      </c>
      <c r="D3215" s="10" t="s">
        <v>40</v>
      </c>
      <c r="E3215" s="10" t="s">
        <v>30</v>
      </c>
      <c r="F3215" s="10">
        <v>135</v>
      </c>
      <c r="G3215" s="10">
        <v>147</v>
      </c>
      <c r="H3215" s="11">
        <f>SUMIFS(AA:AA,$A:$A,EOMONTH($A3215,-1),$B:$B,$B3215)</f>
        <v>383</v>
      </c>
      <c r="I3215" s="63">
        <f>ROUND(SUMIFS(AC:AC,$A:$A,EOMONTH($A3215,-1),$B:$B,$B3215),2)</f>
        <v>62.6</v>
      </c>
      <c r="J3215" s="11">
        <f>SUMIFS(AB:AB,$A:$A,EOMONTH($A3215,-1),$B:$B,$B3215)</f>
        <v>6725.91</v>
      </c>
      <c r="K3215" s="13">
        <v>0</v>
      </c>
      <c r="L3215" s="25">
        <v>0</v>
      </c>
      <c r="M3215" s="15">
        <v>0</v>
      </c>
      <c r="N3215" s="14">
        <v>0</v>
      </c>
      <c r="O3215" s="16">
        <v>100</v>
      </c>
      <c r="P3215" s="16">
        <v>3255</v>
      </c>
      <c r="Q3215" s="16">
        <v>0</v>
      </c>
      <c r="R3215" s="16">
        <f>Q3215*16.876/100</f>
        <v>0</v>
      </c>
      <c r="S3215" s="17">
        <f t="shared" si="350"/>
        <v>0</v>
      </c>
      <c r="T3215" s="16">
        <v>0</v>
      </c>
      <c r="U3215" s="18">
        <f t="shared" si="351"/>
        <v>56.301000000000002</v>
      </c>
      <c r="V3215" s="18">
        <f t="shared" si="352"/>
        <v>0</v>
      </c>
      <c r="W3215" s="18">
        <f t="shared" si="353"/>
        <v>0</v>
      </c>
      <c r="X3215" s="27"/>
      <c r="Y3215" s="19">
        <f t="shared" si="354"/>
        <v>0</v>
      </c>
      <c r="Z3215" s="18">
        <f t="shared" si="355"/>
        <v>14.7</v>
      </c>
      <c r="AA3215" s="12">
        <v>283</v>
      </c>
      <c r="AB3215" s="12">
        <v>4969.8</v>
      </c>
      <c r="AC3215" s="28">
        <f>+I3215+Y3215-Z3215</f>
        <v>47.900000000000006</v>
      </c>
      <c r="AD3215" s="20">
        <f t="shared" si="356"/>
        <v>0</v>
      </c>
      <c r="AE3215">
        <v>0</v>
      </c>
    </row>
    <row r="3216" spans="1:31" x14ac:dyDescent="0.25">
      <c r="A3216" s="9">
        <v>45169</v>
      </c>
      <c r="B3216" s="10" t="s">
        <v>435</v>
      </c>
      <c r="C3216" s="10" t="s">
        <v>429</v>
      </c>
      <c r="D3216" s="10" t="s">
        <v>40</v>
      </c>
      <c r="E3216" s="10" t="s">
        <v>30</v>
      </c>
      <c r="F3216" s="10">
        <v>135</v>
      </c>
      <c r="G3216" s="10">
        <v>147</v>
      </c>
      <c r="H3216" s="11">
        <f>SUMIFS(AA:AA,$A:$A,EOMONTH($A3216,-1),$B:$B,$B3216)</f>
        <v>313</v>
      </c>
      <c r="I3216" s="63">
        <f>ROUND(SUMIFS(AC:AC,$A:$A,EOMONTH($A3216,-1),$B:$B,$B3216),2)</f>
        <v>-2.16</v>
      </c>
      <c r="J3216" s="11">
        <f>SUMIFS(AB:AB,$A:$A,EOMONTH($A3216,-1),$B:$B,$B3216)</f>
        <v>4494.41</v>
      </c>
      <c r="K3216" s="13">
        <v>0</v>
      </c>
      <c r="L3216" s="25">
        <v>0</v>
      </c>
      <c r="M3216" s="15">
        <v>0</v>
      </c>
      <c r="N3216" s="14">
        <v>0</v>
      </c>
      <c r="O3216" s="16">
        <v>60</v>
      </c>
      <c r="P3216" s="16">
        <v>1980</v>
      </c>
      <c r="Q3216" s="16">
        <v>0</v>
      </c>
      <c r="R3216" s="16">
        <f>Q3216*16.876/100</f>
        <v>0</v>
      </c>
      <c r="S3216" s="17">
        <f t="shared" si="350"/>
        <v>0</v>
      </c>
      <c r="T3216" s="16">
        <v>0</v>
      </c>
      <c r="U3216" s="18">
        <f t="shared" si="351"/>
        <v>46.011000000000003</v>
      </c>
      <c r="V3216" s="18">
        <f t="shared" si="352"/>
        <v>0</v>
      </c>
      <c r="W3216" s="18">
        <f t="shared" si="353"/>
        <v>0</v>
      </c>
      <c r="X3216" s="27"/>
      <c r="Y3216" s="19">
        <f t="shared" si="354"/>
        <v>0</v>
      </c>
      <c r="Z3216" s="18">
        <f t="shared" si="355"/>
        <v>8.82</v>
      </c>
      <c r="AA3216" s="12">
        <v>253</v>
      </c>
      <c r="AB3216" s="12">
        <v>3632.87</v>
      </c>
      <c r="AC3216" s="28">
        <f>+I3216+Y3216-Z3216</f>
        <v>-10.98</v>
      </c>
      <c r="AD3216" s="20">
        <f t="shared" si="356"/>
        <v>20</v>
      </c>
      <c r="AE3216">
        <v>20</v>
      </c>
    </row>
    <row r="3217" spans="1:31" x14ac:dyDescent="0.25">
      <c r="A3217" s="9">
        <v>45169</v>
      </c>
      <c r="B3217" s="10" t="s">
        <v>436</v>
      </c>
      <c r="C3217" s="10" t="s">
        <v>429</v>
      </c>
      <c r="D3217" s="10" t="s">
        <v>40</v>
      </c>
      <c r="E3217" s="10" t="s">
        <v>30</v>
      </c>
      <c r="F3217" s="10">
        <v>135</v>
      </c>
      <c r="G3217" s="10">
        <v>147</v>
      </c>
      <c r="H3217" s="11">
        <f>SUMIFS(AA:AA,$A:$A,EOMONTH($A3217,-1),$B:$B,$B3217)</f>
        <v>-88</v>
      </c>
      <c r="I3217" s="63">
        <f>ROUND(SUMIFS(AC:AC,$A:$A,EOMONTH($A3217,-1),$B:$B,$B3217),2)</f>
        <v>-51.79</v>
      </c>
      <c r="J3217" s="11">
        <f>SUMIFS(AB:AB,$A:$A,EOMONTH($A3217,-1),$B:$B,$B3217)</f>
        <v>-1958.06</v>
      </c>
      <c r="K3217" s="13">
        <v>0</v>
      </c>
      <c r="L3217" s="25">
        <v>0</v>
      </c>
      <c r="M3217" s="15">
        <v>500</v>
      </c>
      <c r="N3217" s="14">
        <v>7947.21</v>
      </c>
      <c r="O3217" s="16">
        <v>260</v>
      </c>
      <c r="P3217" s="16">
        <v>8284.6</v>
      </c>
      <c r="Q3217" s="16">
        <v>0</v>
      </c>
      <c r="R3217" s="16">
        <f>Q3217*16.876/100</f>
        <v>0</v>
      </c>
      <c r="S3217" s="17">
        <f t="shared" si="350"/>
        <v>0</v>
      </c>
      <c r="T3217" s="16">
        <v>0</v>
      </c>
      <c r="U3217" s="18">
        <f t="shared" si="351"/>
        <v>-12.936</v>
      </c>
      <c r="V3217" s="18">
        <f t="shared" si="352"/>
        <v>67.5</v>
      </c>
      <c r="W3217" s="18">
        <f t="shared" si="353"/>
        <v>11.332575000000002</v>
      </c>
      <c r="X3217" s="27"/>
      <c r="Y3217" s="19">
        <f t="shared" si="354"/>
        <v>78.832575000000006</v>
      </c>
      <c r="Z3217" s="18">
        <f t="shared" si="355"/>
        <v>38.22</v>
      </c>
      <c r="AA3217" s="12">
        <v>152</v>
      </c>
      <c r="AB3217" s="12">
        <v>2416</v>
      </c>
      <c r="AC3217" s="28">
        <f>+I3217+Y3217-Z3217</f>
        <v>-11.177424999999992</v>
      </c>
      <c r="AD3217" s="20">
        <f t="shared" si="356"/>
        <v>20</v>
      </c>
      <c r="AE3217">
        <v>20</v>
      </c>
    </row>
    <row r="3218" spans="1:31" x14ac:dyDescent="0.25">
      <c r="A3218" s="9">
        <v>45169</v>
      </c>
      <c r="B3218" s="10" t="s">
        <v>437</v>
      </c>
      <c r="C3218" s="10" t="s">
        <v>429</v>
      </c>
      <c r="D3218" s="10" t="s">
        <v>40</v>
      </c>
      <c r="E3218" s="10" t="s">
        <v>30</v>
      </c>
      <c r="F3218" s="10">
        <v>135</v>
      </c>
      <c r="G3218" s="10">
        <v>147</v>
      </c>
      <c r="H3218" s="11">
        <f>SUMIFS(AA:AA,$A:$A,EOMONTH($A3218,-1),$B:$B,$B3218)</f>
        <v>-3</v>
      </c>
      <c r="I3218" s="63">
        <f>ROUND(SUMIFS(AC:AC,$A:$A,EOMONTH($A3218,-1),$B:$B,$B3218),2)</f>
        <v>-50.75</v>
      </c>
      <c r="J3218" s="11">
        <f>SUMIFS(AB:AB,$A:$A,EOMONTH($A3218,-1),$B:$B,$B3218)</f>
        <v>-53.06</v>
      </c>
      <c r="K3218" s="13">
        <v>0</v>
      </c>
      <c r="L3218" s="25">
        <v>0</v>
      </c>
      <c r="M3218" s="15">
        <v>480</v>
      </c>
      <c r="N3218" s="14">
        <v>7583.72</v>
      </c>
      <c r="O3218" s="16">
        <v>200</v>
      </c>
      <c r="P3218" s="16">
        <v>6429.8</v>
      </c>
      <c r="Q3218" s="16">
        <v>0</v>
      </c>
      <c r="R3218" s="16">
        <f>Q3218*16.876/100</f>
        <v>0</v>
      </c>
      <c r="S3218" s="17">
        <f t="shared" si="350"/>
        <v>0</v>
      </c>
      <c r="T3218" s="16">
        <v>0</v>
      </c>
      <c r="U3218" s="18">
        <f t="shared" si="351"/>
        <v>-0.441</v>
      </c>
      <c r="V3218" s="18">
        <f t="shared" si="352"/>
        <v>64.8</v>
      </c>
      <c r="W3218" s="18">
        <f t="shared" si="353"/>
        <v>10.879272</v>
      </c>
      <c r="X3218" s="27"/>
      <c r="Y3218" s="19">
        <f t="shared" si="354"/>
        <v>75.679271999999997</v>
      </c>
      <c r="Z3218" s="18">
        <f t="shared" si="355"/>
        <v>29.4</v>
      </c>
      <c r="AA3218" s="12">
        <v>277</v>
      </c>
      <c r="AB3218" s="12">
        <v>4376.42</v>
      </c>
      <c r="AC3218" s="28">
        <f>+I3218+Y3218-Z3218</f>
        <v>-4.4707280000000011</v>
      </c>
      <c r="AD3218" s="20">
        <f t="shared" si="356"/>
        <v>10</v>
      </c>
      <c r="AE3218">
        <v>10</v>
      </c>
    </row>
    <row r="3219" spans="1:31" x14ac:dyDescent="0.25">
      <c r="A3219" s="9">
        <v>45169</v>
      </c>
      <c r="B3219" s="10" t="s">
        <v>438</v>
      </c>
      <c r="C3219" s="10" t="s">
        <v>429</v>
      </c>
      <c r="D3219" s="10" t="s">
        <v>40</v>
      </c>
      <c r="E3219" s="10" t="s">
        <v>30</v>
      </c>
      <c r="F3219" s="10">
        <v>260</v>
      </c>
      <c r="G3219" s="10">
        <v>283</v>
      </c>
      <c r="H3219" s="11">
        <f>SUMIFS(AA:AA,$A:$A,EOMONTH($A3219,-1),$B:$B,$B3219)</f>
        <v>-22</v>
      </c>
      <c r="I3219" s="63">
        <f>ROUND(SUMIFS(AC:AC,$A:$A,EOMONTH($A3219,-1),$B:$B,$B3219),2)</f>
        <v>-28.45</v>
      </c>
      <c r="J3219" s="11">
        <f>SUMIFS(AB:AB,$A:$A,EOMONTH($A3219,-1),$B:$B,$B3219)</f>
        <v>-970.1</v>
      </c>
      <c r="K3219" s="13">
        <v>0</v>
      </c>
      <c r="L3219" s="25">
        <v>0</v>
      </c>
      <c r="M3219" s="15">
        <v>570</v>
      </c>
      <c r="N3219" s="14">
        <v>15971.05</v>
      </c>
      <c r="O3219" s="16">
        <v>228</v>
      </c>
      <c r="P3219" s="16">
        <v>12157.68</v>
      </c>
      <c r="Q3219" s="16">
        <v>0</v>
      </c>
      <c r="R3219" s="16">
        <f>Q3219*16.876/100</f>
        <v>0</v>
      </c>
      <c r="S3219" s="17">
        <f t="shared" si="350"/>
        <v>0</v>
      </c>
      <c r="T3219" s="16">
        <v>0</v>
      </c>
      <c r="U3219" s="18">
        <f t="shared" si="351"/>
        <v>-6.226</v>
      </c>
      <c r="V3219" s="18">
        <f t="shared" si="352"/>
        <v>148.19999999999999</v>
      </c>
      <c r="W3219" s="18">
        <f t="shared" si="353"/>
        <v>24.881298000000001</v>
      </c>
      <c r="X3219" s="27"/>
      <c r="Y3219" s="19">
        <f t="shared" si="354"/>
        <v>173.081298</v>
      </c>
      <c r="Z3219" s="18">
        <f t="shared" si="355"/>
        <v>64.524000000000001</v>
      </c>
      <c r="AA3219" s="12">
        <v>320</v>
      </c>
      <c r="AB3219" s="12">
        <v>8966.36</v>
      </c>
      <c r="AC3219" s="28">
        <f>+I3219+Y3219-Z3219</f>
        <v>80.107298000000014</v>
      </c>
      <c r="AD3219" s="20">
        <f t="shared" si="356"/>
        <v>0</v>
      </c>
      <c r="AE3219">
        <v>0</v>
      </c>
    </row>
    <row r="3220" spans="1:31" x14ac:dyDescent="0.25">
      <c r="A3220" s="9">
        <v>45169</v>
      </c>
      <c r="B3220" s="10" t="s">
        <v>439</v>
      </c>
      <c r="C3220" s="10" t="s">
        <v>429</v>
      </c>
      <c r="D3220" s="10" t="s">
        <v>40</v>
      </c>
      <c r="E3220" s="10" t="s">
        <v>30</v>
      </c>
      <c r="F3220" s="10">
        <v>260</v>
      </c>
      <c r="G3220" s="10">
        <v>283</v>
      </c>
      <c r="H3220" s="11">
        <f>SUMIFS(AA:AA,$A:$A,EOMONTH($A3220,-1),$B:$B,$B3220)</f>
        <v>37</v>
      </c>
      <c r="I3220" s="63">
        <f>ROUND(SUMIFS(AC:AC,$A:$A,EOMONTH($A3220,-1),$B:$B,$B3220),2)</f>
        <v>-58.08</v>
      </c>
      <c r="J3220" s="11">
        <f>SUMIFS(AB:AB,$A:$A,EOMONTH($A3220,-1),$B:$B,$B3220)</f>
        <v>1152.45</v>
      </c>
      <c r="K3220" s="13">
        <v>0</v>
      </c>
      <c r="L3220" s="25">
        <v>0</v>
      </c>
      <c r="M3220" s="15">
        <v>182</v>
      </c>
      <c r="N3220" s="14">
        <v>5160.6099999999997</v>
      </c>
      <c r="O3220" s="16">
        <v>168</v>
      </c>
      <c r="P3220" s="16">
        <v>9038.76</v>
      </c>
      <c r="Q3220" s="16">
        <v>0</v>
      </c>
      <c r="R3220" s="16">
        <f>Q3220*16.876/100</f>
        <v>0</v>
      </c>
      <c r="S3220" s="17">
        <f t="shared" si="350"/>
        <v>0</v>
      </c>
      <c r="T3220" s="16">
        <v>0</v>
      </c>
      <c r="U3220" s="18">
        <f t="shared" si="351"/>
        <v>10.471</v>
      </c>
      <c r="V3220" s="18">
        <f t="shared" si="352"/>
        <v>47.32</v>
      </c>
      <c r="W3220" s="18">
        <f t="shared" si="353"/>
        <v>7.9445548000000006</v>
      </c>
      <c r="X3220" s="27"/>
      <c r="Y3220" s="19">
        <f t="shared" si="354"/>
        <v>55.264554799999999</v>
      </c>
      <c r="Z3220" s="18">
        <f t="shared" si="355"/>
        <v>47.543999999999997</v>
      </c>
      <c r="AA3220" s="12">
        <v>51</v>
      </c>
      <c r="AB3220" s="12">
        <v>1470.17</v>
      </c>
      <c r="AC3220" s="28">
        <f>+I3220+Y3220-Z3220</f>
        <v>-50.359445199999996</v>
      </c>
      <c r="AD3220" s="20">
        <f t="shared" si="356"/>
        <v>60</v>
      </c>
      <c r="AE3220">
        <v>60</v>
      </c>
    </row>
    <row r="3221" spans="1:31" x14ac:dyDescent="0.25">
      <c r="A3221" s="9">
        <v>45169</v>
      </c>
      <c r="B3221" s="10" t="s">
        <v>440</v>
      </c>
      <c r="C3221" s="10" t="s">
        <v>429</v>
      </c>
      <c r="D3221" s="10" t="s">
        <v>40</v>
      </c>
      <c r="E3221" s="10" t="s">
        <v>30</v>
      </c>
      <c r="F3221" s="10">
        <v>260</v>
      </c>
      <c r="G3221" s="10">
        <v>283</v>
      </c>
      <c r="H3221" s="11">
        <f>SUMIFS(AA:AA,$A:$A,EOMONTH($A3221,-1),$B:$B,$B3221)</f>
        <v>346</v>
      </c>
      <c r="I3221" s="63">
        <f>ROUND(SUMIFS(AC:AC,$A:$A,EOMONTH($A3221,-1),$B:$B,$B3221),2)</f>
        <v>26.84</v>
      </c>
      <c r="J3221" s="11">
        <f>SUMIFS(AB:AB,$A:$A,EOMONTH($A3221,-1),$B:$B,$B3221)</f>
        <v>12597.33</v>
      </c>
      <c r="K3221" s="13">
        <v>3</v>
      </c>
      <c r="L3221" s="25">
        <v>185.61</v>
      </c>
      <c r="M3221" s="15">
        <v>0</v>
      </c>
      <c r="N3221" s="14">
        <v>0</v>
      </c>
      <c r="O3221" s="16">
        <v>84</v>
      </c>
      <c r="P3221" s="16">
        <v>4509.12</v>
      </c>
      <c r="Q3221" s="16">
        <v>0</v>
      </c>
      <c r="R3221" s="16">
        <f>Q3221*16.876/100</f>
        <v>0</v>
      </c>
      <c r="S3221" s="17">
        <f t="shared" si="350"/>
        <v>0</v>
      </c>
      <c r="T3221" s="16">
        <v>0</v>
      </c>
      <c r="U3221" s="18">
        <f t="shared" si="351"/>
        <v>97.918000000000006</v>
      </c>
      <c r="V3221" s="18">
        <f t="shared" si="352"/>
        <v>0</v>
      </c>
      <c r="W3221" s="18">
        <f t="shared" si="353"/>
        <v>0</v>
      </c>
      <c r="X3221" s="27"/>
      <c r="Y3221" s="19">
        <f t="shared" si="354"/>
        <v>0</v>
      </c>
      <c r="Z3221" s="18">
        <f t="shared" si="355"/>
        <v>23.771999999999998</v>
      </c>
      <c r="AA3221" s="12">
        <v>265</v>
      </c>
      <c r="AB3221" s="12">
        <v>9708.32</v>
      </c>
      <c r="AC3221" s="28">
        <f>+I3221+Y3221-Z3221</f>
        <v>3.0680000000000014</v>
      </c>
      <c r="AD3221" s="20">
        <f t="shared" si="356"/>
        <v>0</v>
      </c>
      <c r="AE3221">
        <v>0</v>
      </c>
    </row>
    <row r="3222" spans="1:31" x14ac:dyDescent="0.25">
      <c r="A3222" s="9">
        <v>45169</v>
      </c>
      <c r="B3222" s="10" t="s">
        <v>441</v>
      </c>
      <c r="C3222" s="10" t="s">
        <v>429</v>
      </c>
      <c r="D3222" s="10" t="s">
        <v>40</v>
      </c>
      <c r="E3222" s="10" t="s">
        <v>30</v>
      </c>
      <c r="F3222" s="10">
        <v>260</v>
      </c>
      <c r="G3222" s="10">
        <v>283</v>
      </c>
      <c r="H3222" s="11">
        <f>SUMIFS(AA:AA,$A:$A,EOMONTH($A3222,-1),$B:$B,$B3222)</f>
        <v>307</v>
      </c>
      <c r="I3222" s="63">
        <f>ROUND(SUMIFS(AC:AC,$A:$A,EOMONTH($A3222,-1),$B:$B,$B3222),2)</f>
        <v>22.99</v>
      </c>
      <c r="J3222" s="11">
        <f>SUMIFS(AB:AB,$A:$A,EOMONTH($A3222,-1),$B:$B,$B3222)</f>
        <v>9868.19</v>
      </c>
      <c r="K3222" s="13">
        <v>0</v>
      </c>
      <c r="L3222" s="25">
        <v>0</v>
      </c>
      <c r="M3222" s="15">
        <v>0</v>
      </c>
      <c r="N3222" s="14">
        <v>0</v>
      </c>
      <c r="O3222" s="16">
        <v>60</v>
      </c>
      <c r="P3222" s="16">
        <v>3228.84</v>
      </c>
      <c r="Q3222" s="16">
        <v>0</v>
      </c>
      <c r="R3222" s="16">
        <f>Q3222*16.876/100</f>
        <v>0</v>
      </c>
      <c r="S3222" s="17">
        <f t="shared" si="350"/>
        <v>0</v>
      </c>
      <c r="T3222" s="16">
        <v>0</v>
      </c>
      <c r="U3222" s="18">
        <f t="shared" si="351"/>
        <v>86.881</v>
      </c>
      <c r="V3222" s="18">
        <f t="shared" si="352"/>
        <v>0</v>
      </c>
      <c r="W3222" s="18">
        <f t="shared" si="353"/>
        <v>0</v>
      </c>
      <c r="X3222" s="27"/>
      <c r="Y3222" s="19">
        <f t="shared" si="354"/>
        <v>0</v>
      </c>
      <c r="Z3222" s="18">
        <f t="shared" si="355"/>
        <v>16.98</v>
      </c>
      <c r="AA3222" s="12">
        <v>247</v>
      </c>
      <c r="AB3222" s="12">
        <v>7939.54</v>
      </c>
      <c r="AC3222" s="28">
        <f>+I3222+Y3222-Z3222</f>
        <v>6.009999999999998</v>
      </c>
      <c r="AD3222" s="20">
        <f t="shared" si="356"/>
        <v>0</v>
      </c>
      <c r="AE3222">
        <v>0</v>
      </c>
    </row>
    <row r="3223" spans="1:31" x14ac:dyDescent="0.25">
      <c r="A3223" s="9">
        <v>45169</v>
      </c>
      <c r="B3223" s="10" t="s">
        <v>442</v>
      </c>
      <c r="C3223" s="10" t="s">
        <v>429</v>
      </c>
      <c r="D3223" s="10" t="s">
        <v>40</v>
      </c>
      <c r="E3223" s="10" t="s">
        <v>30</v>
      </c>
      <c r="F3223" s="10">
        <v>260</v>
      </c>
      <c r="G3223" s="10">
        <v>283</v>
      </c>
      <c r="H3223" s="11">
        <f>SUMIFS(AA:AA,$A:$A,EOMONTH($A3223,-1),$B:$B,$B3223)</f>
        <v>3</v>
      </c>
      <c r="I3223" s="63">
        <f>ROUND(SUMIFS(AC:AC,$A:$A,EOMONTH($A3223,-1),$B:$B,$B3223),2)</f>
        <v>-50.24</v>
      </c>
      <c r="J3223" s="11">
        <f>SUMIFS(AB:AB,$A:$A,EOMONTH($A3223,-1),$B:$B,$B3223)</f>
        <v>92.1</v>
      </c>
      <c r="K3223" s="13">
        <v>0</v>
      </c>
      <c r="L3223" s="25">
        <v>0</v>
      </c>
      <c r="M3223" s="15">
        <v>349</v>
      </c>
      <c r="N3223" s="14">
        <v>9718.73</v>
      </c>
      <c r="O3223" s="16">
        <v>168</v>
      </c>
      <c r="P3223" s="16">
        <v>8946.7199999999993</v>
      </c>
      <c r="Q3223" s="16">
        <v>0</v>
      </c>
      <c r="R3223" s="16">
        <f>Q3223*16.876/100</f>
        <v>0</v>
      </c>
      <c r="S3223" s="17">
        <f t="shared" si="350"/>
        <v>0</v>
      </c>
      <c r="T3223" s="16">
        <v>0</v>
      </c>
      <c r="U3223" s="18">
        <f t="shared" si="351"/>
        <v>0.84899999999999998</v>
      </c>
      <c r="V3223" s="18">
        <f t="shared" si="352"/>
        <v>90.74</v>
      </c>
      <c r="W3223" s="18">
        <f t="shared" si="353"/>
        <v>15.234338600000001</v>
      </c>
      <c r="X3223" s="27"/>
      <c r="Y3223" s="19">
        <f t="shared" si="354"/>
        <v>105.9743386</v>
      </c>
      <c r="Z3223" s="18">
        <f t="shared" si="355"/>
        <v>47.543999999999997</v>
      </c>
      <c r="AA3223" s="12">
        <v>184</v>
      </c>
      <c r="AB3223" s="12">
        <v>5128.3900000000003</v>
      </c>
      <c r="AC3223" s="28">
        <f>+I3223+Y3223-Z3223</f>
        <v>8.1903385999999969</v>
      </c>
      <c r="AD3223" s="20">
        <f t="shared" si="356"/>
        <v>0</v>
      </c>
      <c r="AE3223">
        <v>0</v>
      </c>
    </row>
    <row r="3224" spans="1:31" x14ac:dyDescent="0.25">
      <c r="A3224" s="9">
        <v>45169</v>
      </c>
      <c r="B3224" s="10" t="s">
        <v>443</v>
      </c>
      <c r="C3224" s="10" t="s">
        <v>429</v>
      </c>
      <c r="D3224" s="10" t="s">
        <v>40</v>
      </c>
      <c r="E3224" s="10" t="s">
        <v>30</v>
      </c>
      <c r="F3224" s="10">
        <v>95</v>
      </c>
      <c r="G3224" s="10">
        <v>104</v>
      </c>
      <c r="H3224" s="11">
        <f>SUMIFS(AA:AA,$A:$A,EOMONTH($A3224,-1),$B:$B,$B3224)</f>
        <v>1823</v>
      </c>
      <c r="I3224" s="63">
        <f>ROUND(SUMIFS(AC:AC,$A:$A,EOMONTH($A3224,-1),$B:$B,$B3224),2)</f>
        <v>-110.5</v>
      </c>
      <c r="J3224" s="11">
        <f>SUMIFS(AB:AB,$A:$A,EOMONTH($A3224,-1),$B:$B,$B3224)</f>
        <v>20914.73</v>
      </c>
      <c r="K3224" s="13">
        <v>1</v>
      </c>
      <c r="L3224" s="25">
        <v>21.19</v>
      </c>
      <c r="M3224" s="15">
        <v>3357</v>
      </c>
      <c r="N3224" s="14">
        <v>37705.199999999997</v>
      </c>
      <c r="O3224" s="16">
        <v>2592</v>
      </c>
      <c r="P3224" s="16">
        <v>49091.4</v>
      </c>
      <c r="Q3224" s="16">
        <v>0</v>
      </c>
      <c r="R3224" s="16">
        <f>Q3224*16.876/100</f>
        <v>0</v>
      </c>
      <c r="S3224" s="17">
        <f t="shared" si="350"/>
        <v>0</v>
      </c>
      <c r="T3224" s="16">
        <v>0</v>
      </c>
      <c r="U3224" s="18">
        <f t="shared" si="351"/>
        <v>189.59200000000001</v>
      </c>
      <c r="V3224" s="18">
        <f t="shared" si="352"/>
        <v>318.91500000000002</v>
      </c>
      <c r="W3224" s="18">
        <f t="shared" si="353"/>
        <v>53.542639350000009</v>
      </c>
      <c r="X3224" s="27"/>
      <c r="Y3224" s="19">
        <f t="shared" si="354"/>
        <v>372.45763935000002</v>
      </c>
      <c r="Z3224" s="18">
        <f t="shared" si="355"/>
        <v>269.56799999999998</v>
      </c>
      <c r="AA3224" s="12">
        <v>2589</v>
      </c>
      <c r="AB3224" s="12">
        <v>29246.5</v>
      </c>
      <c r="AC3224" s="28">
        <f>+I3224+Y3224-Z3224</f>
        <v>-7.6103606499999614</v>
      </c>
      <c r="AD3224" s="20">
        <f t="shared" si="356"/>
        <v>10</v>
      </c>
      <c r="AE3224">
        <v>10</v>
      </c>
    </row>
    <row r="3225" spans="1:31" x14ac:dyDescent="0.25">
      <c r="A3225" s="9">
        <v>45169</v>
      </c>
      <c r="B3225" s="10" t="s">
        <v>444</v>
      </c>
      <c r="C3225" s="10" t="s">
        <v>429</v>
      </c>
      <c r="D3225" s="10" t="s">
        <v>40</v>
      </c>
      <c r="E3225" s="10" t="s">
        <v>30</v>
      </c>
      <c r="F3225" s="10">
        <v>254</v>
      </c>
      <c r="G3225" s="10">
        <v>277</v>
      </c>
      <c r="H3225" s="11">
        <f>SUMIFS(AA:AA,$A:$A,EOMONTH($A3225,-1),$B:$B,$B3225)</f>
        <v>-66</v>
      </c>
      <c r="I3225" s="63">
        <f>ROUND(SUMIFS(AC:AC,$A:$A,EOMONTH($A3225,-1),$B:$B,$B3225),2)</f>
        <v>-157.38999999999999</v>
      </c>
      <c r="J3225" s="11">
        <f>SUMIFS(AB:AB,$A:$A,EOMONTH($A3225,-1),$B:$B,$B3225)</f>
        <v>-2265.12</v>
      </c>
      <c r="K3225" s="13">
        <v>0</v>
      </c>
      <c r="L3225" s="25">
        <v>0</v>
      </c>
      <c r="M3225" s="15">
        <v>714</v>
      </c>
      <c r="N3225" s="14">
        <v>14573.33</v>
      </c>
      <c r="O3225" s="16">
        <v>300</v>
      </c>
      <c r="P3225" s="16">
        <v>9508.7999999999993</v>
      </c>
      <c r="Q3225" s="16">
        <v>0</v>
      </c>
      <c r="R3225" s="16">
        <f>Q3225*16.876/100</f>
        <v>0</v>
      </c>
      <c r="S3225" s="17">
        <f t="shared" si="350"/>
        <v>0</v>
      </c>
      <c r="T3225" s="16">
        <v>0</v>
      </c>
      <c r="U3225" s="18">
        <f t="shared" si="351"/>
        <v>-18.282</v>
      </c>
      <c r="V3225" s="18">
        <f t="shared" si="352"/>
        <v>181.35599999999999</v>
      </c>
      <c r="W3225" s="18">
        <f t="shared" si="353"/>
        <v>30.447858840000002</v>
      </c>
      <c r="X3225" s="27"/>
      <c r="Y3225" s="19">
        <f t="shared" si="354"/>
        <v>211.80385884</v>
      </c>
      <c r="Z3225" s="18">
        <f t="shared" si="355"/>
        <v>83.1</v>
      </c>
      <c r="AA3225" s="12">
        <v>348</v>
      </c>
      <c r="AB3225" s="12">
        <v>7102.97</v>
      </c>
      <c r="AC3225" s="28">
        <f>+I3225+Y3225-Z3225</f>
        <v>-28.686141159999977</v>
      </c>
      <c r="AD3225" s="20">
        <f t="shared" si="356"/>
        <v>30</v>
      </c>
      <c r="AE3225">
        <v>30</v>
      </c>
    </row>
    <row r="3226" spans="1:31" x14ac:dyDescent="0.25">
      <c r="A3226" s="9">
        <v>45169</v>
      </c>
      <c r="B3226" s="10" t="s">
        <v>445</v>
      </c>
      <c r="C3226" s="10" t="s">
        <v>429</v>
      </c>
      <c r="D3226" s="10" t="s">
        <v>40</v>
      </c>
      <c r="E3226" s="10" t="s">
        <v>30</v>
      </c>
      <c r="F3226" s="10">
        <v>254</v>
      </c>
      <c r="G3226" s="10">
        <v>277</v>
      </c>
      <c r="H3226" s="11">
        <f>SUMIFS(AA:AA,$A:$A,EOMONTH($A3226,-1),$B:$B,$B3226)</f>
        <v>1604</v>
      </c>
      <c r="I3226" s="63">
        <f>ROUND(SUMIFS(AC:AC,$A:$A,EOMONTH($A3226,-1),$B:$B,$B3226),2)</f>
        <v>-81.53</v>
      </c>
      <c r="J3226" s="11">
        <f>SUMIFS(AB:AB,$A:$A,EOMONTH($A3226,-1),$B:$B,$B3226)</f>
        <v>0</v>
      </c>
      <c r="K3226" s="13">
        <v>0</v>
      </c>
      <c r="L3226" s="25">
        <v>0</v>
      </c>
      <c r="M3226" s="15">
        <v>0</v>
      </c>
      <c r="N3226" s="14">
        <v>0</v>
      </c>
      <c r="O3226" s="16">
        <v>60</v>
      </c>
      <c r="P3226" s="16">
        <v>1800</v>
      </c>
      <c r="Q3226" s="16">
        <v>0</v>
      </c>
      <c r="R3226" s="16">
        <f>Q3226*16.876/100</f>
        <v>0</v>
      </c>
      <c r="S3226" s="17">
        <f t="shared" si="350"/>
        <v>0</v>
      </c>
      <c r="T3226" s="16">
        <v>0</v>
      </c>
      <c r="U3226" s="18">
        <f t="shared" si="351"/>
        <v>444.30799999999999</v>
      </c>
      <c r="V3226" s="18">
        <f t="shared" si="352"/>
        <v>0</v>
      </c>
      <c r="W3226" s="18">
        <f t="shared" si="353"/>
        <v>0</v>
      </c>
      <c r="X3226" s="27"/>
      <c r="Y3226" s="19">
        <f t="shared" si="354"/>
        <v>0</v>
      </c>
      <c r="Z3226" s="18">
        <f t="shared" si="355"/>
        <v>16.62</v>
      </c>
      <c r="AA3226" s="12">
        <v>1544</v>
      </c>
      <c r="AB3226" s="12">
        <v>0</v>
      </c>
      <c r="AC3226" s="28">
        <f>+I3226+Y3226-Z3226</f>
        <v>-98.15</v>
      </c>
      <c r="AD3226" s="20">
        <f t="shared" si="356"/>
        <v>100</v>
      </c>
      <c r="AE3226">
        <v>100</v>
      </c>
    </row>
    <row r="3227" spans="1:31" x14ac:dyDescent="0.25">
      <c r="A3227" s="9">
        <v>45169</v>
      </c>
      <c r="B3227" s="10" t="s">
        <v>446</v>
      </c>
      <c r="C3227" s="10" t="s">
        <v>429</v>
      </c>
      <c r="D3227" s="10" t="s">
        <v>40</v>
      </c>
      <c r="E3227" s="10" t="s">
        <v>30</v>
      </c>
      <c r="F3227" s="10">
        <v>254</v>
      </c>
      <c r="G3227" s="10">
        <v>277</v>
      </c>
      <c r="H3227" s="11">
        <f>SUMIFS(AA:AA,$A:$A,EOMONTH($A3227,-1),$B:$B,$B3227)</f>
        <v>1962</v>
      </c>
      <c r="I3227" s="63">
        <f>ROUND(SUMIFS(AC:AC,$A:$A,EOMONTH($A3227,-1),$B:$B,$B3227),2)</f>
        <v>26.44</v>
      </c>
      <c r="J3227" s="11">
        <f>SUMIFS(AB:AB,$A:$A,EOMONTH($A3227,-1),$B:$B,$B3227)</f>
        <v>0</v>
      </c>
      <c r="K3227" s="13">
        <v>0</v>
      </c>
      <c r="L3227" s="25">
        <v>0</v>
      </c>
      <c r="M3227" s="15">
        <v>0</v>
      </c>
      <c r="N3227" s="14">
        <v>0</v>
      </c>
      <c r="O3227" s="16">
        <v>180</v>
      </c>
      <c r="P3227" s="16">
        <v>5654.4</v>
      </c>
      <c r="Q3227" s="16">
        <v>0</v>
      </c>
      <c r="R3227" s="16">
        <f>Q3227*16.876/100</f>
        <v>0</v>
      </c>
      <c r="S3227" s="17">
        <f t="shared" si="350"/>
        <v>0</v>
      </c>
      <c r="T3227" s="16">
        <v>0</v>
      </c>
      <c r="U3227" s="18">
        <f t="shared" si="351"/>
        <v>543.47400000000005</v>
      </c>
      <c r="V3227" s="18">
        <f t="shared" si="352"/>
        <v>0</v>
      </c>
      <c r="W3227" s="18">
        <f t="shared" si="353"/>
        <v>0</v>
      </c>
      <c r="X3227" s="27"/>
      <c r="Y3227" s="19">
        <f t="shared" si="354"/>
        <v>0</v>
      </c>
      <c r="Z3227" s="18">
        <f t="shared" si="355"/>
        <v>49.86</v>
      </c>
      <c r="AA3227" s="12">
        <v>1782</v>
      </c>
      <c r="AB3227" s="12">
        <v>0</v>
      </c>
      <c r="AC3227" s="28">
        <f>+I3227+Y3227-Z3227</f>
        <v>-23.419999999999998</v>
      </c>
      <c r="AD3227" s="20">
        <f t="shared" si="356"/>
        <v>30</v>
      </c>
      <c r="AE3227">
        <v>30</v>
      </c>
    </row>
    <row r="3228" spans="1:31" x14ac:dyDescent="0.25">
      <c r="A3228" s="9">
        <v>45169</v>
      </c>
      <c r="B3228" s="10" t="s">
        <v>447</v>
      </c>
      <c r="C3228" s="10" t="s">
        <v>28</v>
      </c>
      <c r="D3228" s="10" t="s">
        <v>29</v>
      </c>
      <c r="E3228" s="10" t="s">
        <v>30</v>
      </c>
      <c r="F3228" s="10"/>
      <c r="G3228" s="10">
        <v>0</v>
      </c>
      <c r="H3228" s="11">
        <f>SUMIFS(AA:AA,$A:$A,EOMONTH($A3228,-1),$B:$B,$B3228)</f>
        <v>106</v>
      </c>
      <c r="I3228" s="63">
        <f>ROUND(SUMIFS(AC:AC,$A:$A,EOMONTH($A3228,-1),$B:$B,$B3228),2)</f>
        <v>5.0599999999999996</v>
      </c>
      <c r="J3228" s="11">
        <f>SUMIFS(AB:AB,$A:$A,EOMONTH($A3228,-1),$B:$B,$B3228)</f>
        <v>1338.54</v>
      </c>
      <c r="K3228" s="13">
        <v>0</v>
      </c>
      <c r="L3228" s="25">
        <v>0</v>
      </c>
      <c r="M3228" s="15">
        <v>0</v>
      </c>
      <c r="N3228" s="14">
        <v>0</v>
      </c>
      <c r="O3228" s="16">
        <v>0</v>
      </c>
      <c r="P3228" s="16">
        <v>0</v>
      </c>
      <c r="Q3228" s="16">
        <v>0</v>
      </c>
      <c r="R3228" s="16">
        <f>Q3228*16.876/100</f>
        <v>0</v>
      </c>
      <c r="S3228" s="17">
        <f t="shared" si="350"/>
        <v>0</v>
      </c>
      <c r="T3228" s="16">
        <v>0</v>
      </c>
      <c r="U3228" s="18">
        <f t="shared" si="351"/>
        <v>0</v>
      </c>
      <c r="V3228" s="18">
        <f t="shared" si="352"/>
        <v>0</v>
      </c>
      <c r="W3228" s="18">
        <f t="shared" si="353"/>
        <v>0</v>
      </c>
      <c r="X3228" s="27"/>
      <c r="Y3228" s="19">
        <f t="shared" si="354"/>
        <v>0</v>
      </c>
      <c r="Z3228" s="18">
        <f t="shared" si="355"/>
        <v>0</v>
      </c>
      <c r="AA3228" s="12">
        <v>106</v>
      </c>
      <c r="AB3228" s="12">
        <v>1338.54</v>
      </c>
      <c r="AC3228" s="28">
        <f>+I3228+Y3228-Z3228</f>
        <v>5.0599999999999996</v>
      </c>
      <c r="AD3228" s="20">
        <f t="shared" si="356"/>
        <v>0</v>
      </c>
      <c r="AE3228">
        <v>0</v>
      </c>
    </row>
    <row r="3229" spans="1:31" x14ac:dyDescent="0.25">
      <c r="A3229" s="9">
        <v>45169</v>
      </c>
      <c r="B3229" s="10" t="s">
        <v>448</v>
      </c>
      <c r="C3229" s="10" t="s">
        <v>28</v>
      </c>
      <c r="D3229" s="10" t="s">
        <v>29</v>
      </c>
      <c r="E3229" s="10" t="s">
        <v>30</v>
      </c>
      <c r="F3229" s="10"/>
      <c r="G3229" s="10">
        <v>0</v>
      </c>
      <c r="H3229" s="11">
        <f>SUMIFS(AA:AA,$A:$A,EOMONTH($A3229,-1),$B:$B,$B3229)</f>
        <v>25</v>
      </c>
      <c r="I3229" s="63">
        <f>ROUND(SUMIFS(AC:AC,$A:$A,EOMONTH($A3229,-1),$B:$B,$B3229),2)</f>
        <v>1.81</v>
      </c>
      <c r="J3229" s="11">
        <f>SUMIFS(AB:AB,$A:$A,EOMONTH($A3229,-1),$B:$B,$B3229)</f>
        <v>500</v>
      </c>
      <c r="K3229" s="13">
        <v>0</v>
      </c>
      <c r="L3229" s="25">
        <v>0</v>
      </c>
      <c r="M3229" s="15">
        <v>0</v>
      </c>
      <c r="N3229" s="14">
        <v>0</v>
      </c>
      <c r="O3229" s="16">
        <v>0</v>
      </c>
      <c r="P3229" s="16">
        <v>0</v>
      </c>
      <c r="Q3229" s="16">
        <v>0</v>
      </c>
      <c r="R3229" s="16">
        <f>Q3229*16.876/100</f>
        <v>0</v>
      </c>
      <c r="S3229" s="17">
        <f t="shared" si="350"/>
        <v>0</v>
      </c>
      <c r="T3229" s="16">
        <v>0</v>
      </c>
      <c r="U3229" s="18">
        <f t="shared" si="351"/>
        <v>0</v>
      </c>
      <c r="V3229" s="18">
        <f t="shared" si="352"/>
        <v>0</v>
      </c>
      <c r="W3229" s="18">
        <f t="shared" si="353"/>
        <v>0</v>
      </c>
      <c r="X3229" s="27"/>
      <c r="Y3229" s="19">
        <f t="shared" si="354"/>
        <v>0</v>
      </c>
      <c r="Z3229" s="18">
        <f t="shared" si="355"/>
        <v>0</v>
      </c>
      <c r="AA3229" s="12">
        <v>25</v>
      </c>
      <c r="AB3229" s="12">
        <v>500</v>
      </c>
      <c r="AC3229" s="28">
        <f>+I3229+Y3229-Z3229</f>
        <v>1.81</v>
      </c>
      <c r="AD3229" s="20">
        <f t="shared" si="356"/>
        <v>0</v>
      </c>
      <c r="AE3229">
        <v>0</v>
      </c>
    </row>
    <row r="3230" spans="1:31" x14ac:dyDescent="0.25">
      <c r="A3230" s="9">
        <v>45169</v>
      </c>
      <c r="B3230" s="10" t="s">
        <v>449</v>
      </c>
      <c r="C3230" s="10" t="s">
        <v>28</v>
      </c>
      <c r="D3230" s="10" t="s">
        <v>29</v>
      </c>
      <c r="E3230" s="10" t="s">
        <v>30</v>
      </c>
      <c r="F3230" s="10"/>
      <c r="G3230" s="10">
        <v>0</v>
      </c>
      <c r="H3230" s="11">
        <f>SUMIFS(AA:AA,$A:$A,EOMONTH($A3230,-1),$B:$B,$B3230)</f>
        <v>40</v>
      </c>
      <c r="I3230" s="63">
        <f>ROUND(SUMIFS(AC:AC,$A:$A,EOMONTH($A3230,-1),$B:$B,$B3230),2)</f>
        <v>1.81</v>
      </c>
      <c r="J3230" s="11">
        <f>SUMIFS(AB:AB,$A:$A,EOMONTH($A3230,-1),$B:$B,$B3230)</f>
        <v>800</v>
      </c>
      <c r="K3230" s="13">
        <v>0</v>
      </c>
      <c r="L3230" s="25">
        <v>0</v>
      </c>
      <c r="M3230" s="15">
        <v>0</v>
      </c>
      <c r="N3230" s="14">
        <v>0</v>
      </c>
      <c r="O3230" s="16">
        <v>0</v>
      </c>
      <c r="P3230" s="16">
        <v>0</v>
      </c>
      <c r="Q3230" s="16">
        <v>0</v>
      </c>
      <c r="R3230" s="16">
        <f>Q3230*16.876/100</f>
        <v>0</v>
      </c>
      <c r="S3230" s="17">
        <f t="shared" si="350"/>
        <v>0</v>
      </c>
      <c r="T3230" s="16">
        <v>0</v>
      </c>
      <c r="U3230" s="18">
        <f t="shared" si="351"/>
        <v>0</v>
      </c>
      <c r="V3230" s="18">
        <f t="shared" si="352"/>
        <v>0</v>
      </c>
      <c r="W3230" s="18">
        <f t="shared" si="353"/>
        <v>0</v>
      </c>
      <c r="X3230" s="27"/>
      <c r="Y3230" s="19">
        <f t="shared" si="354"/>
        <v>0</v>
      </c>
      <c r="Z3230" s="18">
        <f t="shared" si="355"/>
        <v>0</v>
      </c>
      <c r="AA3230" s="12">
        <v>40</v>
      </c>
      <c r="AB3230" s="12">
        <v>800</v>
      </c>
      <c r="AC3230" s="28">
        <f>+I3230+Y3230-Z3230</f>
        <v>1.81</v>
      </c>
      <c r="AD3230" s="20">
        <f t="shared" si="356"/>
        <v>0</v>
      </c>
      <c r="AE3230">
        <v>0</v>
      </c>
    </row>
    <row r="3231" spans="1:31" x14ac:dyDescent="0.25">
      <c r="A3231" s="9">
        <v>45169</v>
      </c>
      <c r="B3231" s="10" t="s">
        <v>450</v>
      </c>
      <c r="C3231" s="10" t="s">
        <v>28</v>
      </c>
      <c r="D3231" s="10" t="s">
        <v>40</v>
      </c>
      <c r="E3231" s="10" t="s">
        <v>30</v>
      </c>
      <c r="F3231" s="10">
        <v>125</v>
      </c>
      <c r="G3231" s="10">
        <v>136</v>
      </c>
      <c r="H3231" s="11">
        <f>SUMIFS(AA:AA,$A:$A,EOMONTH($A3231,-1),$B:$B,$B3231)</f>
        <v>720</v>
      </c>
      <c r="I3231" s="63">
        <f>ROUND(SUMIFS(AC:AC,$A:$A,EOMONTH($A3231,-1),$B:$B,$B3231),2)</f>
        <v>32.51</v>
      </c>
      <c r="J3231" s="11">
        <f>SUMIFS(AB:AB,$A:$A,EOMONTH($A3231,-1),$B:$B,$B3231)</f>
        <v>14400</v>
      </c>
      <c r="K3231" s="13">
        <v>0</v>
      </c>
      <c r="L3231" s="25">
        <v>0</v>
      </c>
      <c r="M3231" s="15">
        <v>0</v>
      </c>
      <c r="N3231" s="14">
        <v>0</v>
      </c>
      <c r="O3231" s="16">
        <v>1</v>
      </c>
      <c r="P3231" s="16">
        <v>25.42</v>
      </c>
      <c r="Q3231" s="16">
        <v>0</v>
      </c>
      <c r="R3231" s="16">
        <f>Q3231*16.876/100</f>
        <v>0</v>
      </c>
      <c r="S3231" s="17">
        <f t="shared" si="350"/>
        <v>0</v>
      </c>
      <c r="T3231" s="16">
        <v>0</v>
      </c>
      <c r="U3231" s="18">
        <f t="shared" si="351"/>
        <v>97.92</v>
      </c>
      <c r="V3231" s="18">
        <f t="shared" si="352"/>
        <v>0</v>
      </c>
      <c r="W3231" s="18">
        <f t="shared" si="353"/>
        <v>0</v>
      </c>
      <c r="X3231" s="27"/>
      <c r="Y3231" s="19">
        <f t="shared" si="354"/>
        <v>0</v>
      </c>
      <c r="Z3231" s="18">
        <f t="shared" si="355"/>
        <v>0.13600000000000001</v>
      </c>
      <c r="AA3231" s="12">
        <v>719</v>
      </c>
      <c r="AB3231" s="12">
        <v>14380</v>
      </c>
      <c r="AC3231" s="28">
        <f>+I3231+Y3231-Z3231</f>
        <v>32.373999999999995</v>
      </c>
      <c r="AD3231" s="20">
        <f t="shared" si="356"/>
        <v>0</v>
      </c>
      <c r="AE3231">
        <v>0</v>
      </c>
    </row>
    <row r="3232" spans="1:31" x14ac:dyDescent="0.25">
      <c r="A3232" s="9">
        <v>45169</v>
      </c>
      <c r="B3232" s="10" t="s">
        <v>451</v>
      </c>
      <c r="C3232" s="10" t="s">
        <v>28</v>
      </c>
      <c r="D3232" s="10" t="s">
        <v>29</v>
      </c>
      <c r="E3232" s="10" t="s">
        <v>30</v>
      </c>
      <c r="F3232" s="10"/>
      <c r="G3232" s="10">
        <v>0</v>
      </c>
      <c r="H3232" s="11">
        <f>SUMIFS(AA:AA,$A:$A,EOMONTH($A3232,-1),$B:$B,$B3232)</f>
        <v>674</v>
      </c>
      <c r="I3232" s="63">
        <f>ROUND(SUMIFS(AC:AC,$A:$A,EOMONTH($A3232,-1),$B:$B,$B3232),2)</f>
        <v>36.159999999999997</v>
      </c>
      <c r="J3232" s="11">
        <f>SUMIFS(AB:AB,$A:$A,EOMONTH($A3232,-1),$B:$B,$B3232)</f>
        <v>12149.72</v>
      </c>
      <c r="K3232" s="13">
        <v>0</v>
      </c>
      <c r="L3232" s="25">
        <v>0</v>
      </c>
      <c r="M3232" s="15">
        <v>1605</v>
      </c>
      <c r="N3232" s="14">
        <v>24434.06</v>
      </c>
      <c r="O3232" s="16">
        <v>0</v>
      </c>
      <c r="P3232" s="16">
        <v>0</v>
      </c>
      <c r="Q3232" s="16">
        <v>121</v>
      </c>
      <c r="R3232" s="16">
        <f>Q3232*16.876/100</f>
        <v>20.41996</v>
      </c>
      <c r="S3232" s="17">
        <f t="shared" si="350"/>
        <v>141.41996</v>
      </c>
      <c r="T3232" s="16">
        <v>2059.83</v>
      </c>
      <c r="U3232" s="18">
        <f t="shared" si="351"/>
        <v>0</v>
      </c>
      <c r="V3232" s="18">
        <f t="shared" si="352"/>
        <v>0</v>
      </c>
      <c r="W3232" s="18">
        <f t="shared" si="353"/>
        <v>0</v>
      </c>
      <c r="X3232" s="27"/>
      <c r="Y3232" s="19">
        <f t="shared" si="354"/>
        <v>0</v>
      </c>
      <c r="Z3232" s="18">
        <f t="shared" si="355"/>
        <v>0</v>
      </c>
      <c r="AA3232" s="12">
        <v>2158</v>
      </c>
      <c r="AB3232" s="12">
        <v>34524.28</v>
      </c>
      <c r="AC3232" s="28">
        <f>+I3232+Y3232-Z3232</f>
        <v>36.159999999999997</v>
      </c>
      <c r="AD3232" s="20">
        <f t="shared" si="356"/>
        <v>0</v>
      </c>
      <c r="AE3232">
        <v>0</v>
      </c>
    </row>
    <row r="3233" spans="1:31" x14ac:dyDescent="0.25">
      <c r="A3233" s="9">
        <v>45169</v>
      </c>
      <c r="B3233" s="10" t="s">
        <v>452</v>
      </c>
      <c r="C3233" s="10" t="s">
        <v>28</v>
      </c>
      <c r="D3233" s="10" t="s">
        <v>29</v>
      </c>
      <c r="E3233" s="10" t="s">
        <v>30</v>
      </c>
      <c r="F3233" s="10"/>
      <c r="G3233" s="10">
        <v>0</v>
      </c>
      <c r="H3233" s="11">
        <f>SUMIFS(AA:AA,$A:$A,EOMONTH($A3233,-1),$B:$B,$B3233)</f>
        <v>852</v>
      </c>
      <c r="I3233" s="63">
        <f>ROUND(SUMIFS(AC:AC,$A:$A,EOMONTH($A3233,-1),$B:$B,$B3233),2)</f>
        <v>38.47</v>
      </c>
      <c r="J3233" s="11">
        <f>SUMIFS(AB:AB,$A:$A,EOMONTH($A3233,-1),$B:$B,$B3233)</f>
        <v>13699.85</v>
      </c>
      <c r="K3233" s="13">
        <v>0</v>
      </c>
      <c r="L3233" s="25">
        <v>0</v>
      </c>
      <c r="M3233" s="15">
        <v>0</v>
      </c>
      <c r="N3233" s="14">
        <v>0</v>
      </c>
      <c r="O3233" s="16">
        <v>0</v>
      </c>
      <c r="P3233" s="16">
        <v>0</v>
      </c>
      <c r="Q3233" s="16">
        <v>0</v>
      </c>
      <c r="R3233" s="16">
        <f>Q3233*16.876/100</f>
        <v>0</v>
      </c>
      <c r="S3233" s="17">
        <f t="shared" si="350"/>
        <v>0</v>
      </c>
      <c r="T3233" s="16">
        <v>0</v>
      </c>
      <c r="U3233" s="18">
        <f t="shared" si="351"/>
        <v>0</v>
      </c>
      <c r="V3233" s="18">
        <f t="shared" si="352"/>
        <v>0</v>
      </c>
      <c r="W3233" s="18">
        <f t="shared" si="353"/>
        <v>0</v>
      </c>
      <c r="X3233" s="27"/>
      <c r="Y3233" s="19">
        <f t="shared" si="354"/>
        <v>0</v>
      </c>
      <c r="Z3233" s="18">
        <f t="shared" si="355"/>
        <v>0</v>
      </c>
      <c r="AA3233" s="12">
        <v>852</v>
      </c>
      <c r="AB3233" s="12">
        <v>13699.85</v>
      </c>
      <c r="AC3233" s="28">
        <f>+I3233+Y3233-Z3233</f>
        <v>38.47</v>
      </c>
      <c r="AD3233" s="20">
        <f t="shared" si="356"/>
        <v>0</v>
      </c>
      <c r="AE3233">
        <v>0</v>
      </c>
    </row>
    <row r="3234" spans="1:31" x14ac:dyDescent="0.25">
      <c r="A3234" s="9">
        <v>45169</v>
      </c>
      <c r="B3234" s="10" t="s">
        <v>453</v>
      </c>
      <c r="C3234" s="10" t="s">
        <v>28</v>
      </c>
      <c r="D3234" s="10" t="s">
        <v>29</v>
      </c>
      <c r="E3234" s="10" t="s">
        <v>30</v>
      </c>
      <c r="F3234" s="10"/>
      <c r="G3234" s="10">
        <v>0</v>
      </c>
      <c r="H3234" s="11">
        <f>SUMIFS(AA:AA,$A:$A,EOMONTH($A3234,-1),$B:$B,$B3234)</f>
        <v>946</v>
      </c>
      <c r="I3234" s="63">
        <f>ROUND(SUMIFS(AC:AC,$A:$A,EOMONTH($A3234,-1),$B:$B,$B3234),2)</f>
        <v>47.18</v>
      </c>
      <c r="J3234" s="11">
        <f>SUMIFS(AB:AB,$A:$A,EOMONTH($A3234,-1),$B:$B,$B3234)</f>
        <v>14647.18</v>
      </c>
      <c r="K3234" s="13">
        <v>0</v>
      </c>
      <c r="L3234" s="25">
        <v>0</v>
      </c>
      <c r="M3234" s="15">
        <v>0</v>
      </c>
      <c r="N3234" s="14">
        <v>0</v>
      </c>
      <c r="O3234" s="16">
        <v>0</v>
      </c>
      <c r="P3234" s="16">
        <v>0</v>
      </c>
      <c r="Q3234" s="16">
        <v>35</v>
      </c>
      <c r="R3234" s="16">
        <f>Q3234*16.876/100</f>
        <v>5.906600000000001</v>
      </c>
      <c r="S3234" s="17">
        <f t="shared" si="350"/>
        <v>40.906599999999997</v>
      </c>
      <c r="T3234" s="16">
        <v>541.79999999999995</v>
      </c>
      <c r="U3234" s="18">
        <f t="shared" si="351"/>
        <v>0</v>
      </c>
      <c r="V3234" s="18">
        <f t="shared" si="352"/>
        <v>0</v>
      </c>
      <c r="W3234" s="18">
        <f t="shared" si="353"/>
        <v>0</v>
      </c>
      <c r="X3234" s="27"/>
      <c r="Y3234" s="19">
        <f t="shared" si="354"/>
        <v>0</v>
      </c>
      <c r="Z3234" s="18">
        <f t="shared" si="355"/>
        <v>0</v>
      </c>
      <c r="AA3234" s="12">
        <v>911</v>
      </c>
      <c r="AB3234" s="12">
        <v>14105.26</v>
      </c>
      <c r="AC3234" s="28">
        <f>+I3234+Y3234-Z3234</f>
        <v>47.18</v>
      </c>
      <c r="AD3234" s="20">
        <f t="shared" si="356"/>
        <v>0</v>
      </c>
      <c r="AE3234">
        <v>0</v>
      </c>
    </row>
    <row r="3235" spans="1:31" x14ac:dyDescent="0.25">
      <c r="A3235" s="9">
        <v>45169</v>
      </c>
      <c r="B3235" s="10" t="s">
        <v>454</v>
      </c>
      <c r="C3235" s="10" t="s">
        <v>28</v>
      </c>
      <c r="D3235" s="10" t="s">
        <v>29</v>
      </c>
      <c r="E3235" s="10" t="s">
        <v>30</v>
      </c>
      <c r="F3235" s="10"/>
      <c r="G3235" s="10">
        <v>0</v>
      </c>
      <c r="H3235" s="11">
        <f>SUMIFS(AA:AA,$A:$A,EOMONTH($A3235,-1),$B:$B,$B3235)</f>
        <v>663</v>
      </c>
      <c r="I3235" s="63">
        <f>ROUND(SUMIFS(AC:AC,$A:$A,EOMONTH($A3235,-1),$B:$B,$B3235),2)</f>
        <v>29.93</v>
      </c>
      <c r="J3235" s="11">
        <f>SUMIFS(AB:AB,$A:$A,EOMONTH($A3235,-1),$B:$B,$B3235)</f>
        <v>12490.08</v>
      </c>
      <c r="K3235" s="13">
        <v>0</v>
      </c>
      <c r="L3235" s="25">
        <v>0</v>
      </c>
      <c r="M3235" s="15">
        <v>0</v>
      </c>
      <c r="N3235" s="14">
        <v>0</v>
      </c>
      <c r="O3235" s="16">
        <v>0</v>
      </c>
      <c r="P3235" s="16">
        <v>0</v>
      </c>
      <c r="Q3235" s="16">
        <v>0</v>
      </c>
      <c r="R3235" s="16">
        <f>Q3235*16.876/100</f>
        <v>0</v>
      </c>
      <c r="S3235" s="17">
        <f t="shared" si="350"/>
        <v>0</v>
      </c>
      <c r="T3235" s="16">
        <v>0</v>
      </c>
      <c r="U3235" s="18">
        <f t="shared" si="351"/>
        <v>0</v>
      </c>
      <c r="V3235" s="18">
        <f t="shared" si="352"/>
        <v>0</v>
      </c>
      <c r="W3235" s="18">
        <f t="shared" si="353"/>
        <v>0</v>
      </c>
      <c r="X3235" s="27"/>
      <c r="Y3235" s="19">
        <f t="shared" si="354"/>
        <v>0</v>
      </c>
      <c r="Z3235" s="18">
        <f t="shared" si="355"/>
        <v>0</v>
      </c>
      <c r="AA3235" s="12">
        <v>663</v>
      </c>
      <c r="AB3235" s="12">
        <v>12490.08</v>
      </c>
      <c r="AC3235" s="28">
        <f>+I3235+Y3235-Z3235</f>
        <v>29.93</v>
      </c>
      <c r="AD3235" s="20">
        <f t="shared" si="356"/>
        <v>0</v>
      </c>
      <c r="AE3235">
        <v>0</v>
      </c>
    </row>
    <row r="3236" spans="1:31" x14ac:dyDescent="0.25">
      <c r="A3236" s="9">
        <v>45169</v>
      </c>
      <c r="B3236" s="10" t="s">
        <v>455</v>
      </c>
      <c r="C3236" s="10" t="s">
        <v>28</v>
      </c>
      <c r="D3236" s="10" t="s">
        <v>40</v>
      </c>
      <c r="E3236" s="10" t="s">
        <v>30</v>
      </c>
      <c r="F3236" s="10">
        <v>125</v>
      </c>
      <c r="G3236" s="10">
        <v>136</v>
      </c>
      <c r="H3236" s="11">
        <f>SUMIFS(AA:AA,$A:$A,EOMONTH($A3236,-1),$B:$B,$B3236)</f>
        <v>706</v>
      </c>
      <c r="I3236" s="63">
        <f>ROUND(SUMIFS(AC:AC,$A:$A,EOMONTH($A3236,-1),$B:$B,$B3236),2)</f>
        <v>93.59</v>
      </c>
      <c r="J3236" s="11">
        <f>SUMIFS(AB:AB,$A:$A,EOMONTH($A3236,-1),$B:$B,$B3236)</f>
        <v>11101.95</v>
      </c>
      <c r="K3236" s="13">
        <v>0</v>
      </c>
      <c r="L3236" s="25">
        <v>0</v>
      </c>
      <c r="M3236" s="15">
        <v>1255</v>
      </c>
      <c r="N3236" s="14">
        <v>19239.05</v>
      </c>
      <c r="O3236" s="21">
        <v>2</v>
      </c>
      <c r="P3236" s="16">
        <v>50.84</v>
      </c>
      <c r="Q3236" s="21">
        <v>1225</v>
      </c>
      <c r="R3236" s="16">
        <f>Q3236*16.876/100</f>
        <v>206.73100000000002</v>
      </c>
      <c r="S3236" s="17">
        <f t="shared" si="350"/>
        <v>1431.731</v>
      </c>
      <c r="T3236" s="16">
        <v>18960.099999999999</v>
      </c>
      <c r="U3236" s="18">
        <f t="shared" si="351"/>
        <v>96.016000000000005</v>
      </c>
      <c r="V3236" s="18">
        <f t="shared" si="352"/>
        <v>156.875</v>
      </c>
      <c r="W3236" s="18">
        <f t="shared" si="353"/>
        <v>26.337743750000005</v>
      </c>
      <c r="X3236" s="27"/>
      <c r="Y3236" s="19">
        <f t="shared" si="354"/>
        <v>183.21274375000002</v>
      </c>
      <c r="Z3236" s="18">
        <f t="shared" si="355"/>
        <v>0.27200000000000002</v>
      </c>
      <c r="AA3236" s="12">
        <v>734</v>
      </c>
      <c r="AB3236" s="12">
        <v>11348.5</v>
      </c>
      <c r="AC3236" s="28">
        <f>+I3236+Y3236-Z3236</f>
        <v>276.53074375</v>
      </c>
      <c r="AD3236" s="20">
        <f t="shared" si="356"/>
        <v>0</v>
      </c>
      <c r="AE3236">
        <v>0</v>
      </c>
    </row>
    <row r="3237" spans="1:31" x14ac:dyDescent="0.25">
      <c r="A3237" s="9">
        <v>45169</v>
      </c>
      <c r="B3237" s="10" t="s">
        <v>456</v>
      </c>
      <c r="C3237" s="10" t="s">
        <v>28</v>
      </c>
      <c r="D3237" s="10" t="s">
        <v>40</v>
      </c>
      <c r="E3237" s="10" t="s">
        <v>30</v>
      </c>
      <c r="F3237" s="10">
        <v>125</v>
      </c>
      <c r="G3237" s="10">
        <v>136</v>
      </c>
      <c r="H3237" s="11">
        <f>SUMIFS(AA:AA,$A:$A,EOMONTH($A3237,-1),$B:$B,$B3237)</f>
        <v>2019</v>
      </c>
      <c r="I3237" s="63">
        <f>ROUND(SUMIFS(AC:AC,$A:$A,EOMONTH($A3237,-1),$B:$B,$B3237),2)</f>
        <v>101.95</v>
      </c>
      <c r="J3237" s="11">
        <f>SUMIFS(AB:AB,$A:$A,EOMONTH($A3237,-1),$B:$B,$B3237)</f>
        <v>32049.91</v>
      </c>
      <c r="K3237" s="13">
        <v>0</v>
      </c>
      <c r="L3237" s="25">
        <v>0</v>
      </c>
      <c r="M3237" s="15">
        <v>359</v>
      </c>
      <c r="N3237" s="14">
        <v>5482.39</v>
      </c>
      <c r="O3237" s="21">
        <v>1</v>
      </c>
      <c r="P3237" s="16">
        <v>25.42</v>
      </c>
      <c r="Q3237" s="21">
        <v>105</v>
      </c>
      <c r="R3237" s="16">
        <f>Q3237*16.876/100</f>
        <v>17.719799999999999</v>
      </c>
      <c r="S3237" s="17">
        <f t="shared" si="350"/>
        <v>122.71979999999999</v>
      </c>
      <c r="T3237" s="16">
        <v>1656.9</v>
      </c>
      <c r="U3237" s="18">
        <f t="shared" si="351"/>
        <v>274.584</v>
      </c>
      <c r="V3237" s="18">
        <f t="shared" si="352"/>
        <v>44.875</v>
      </c>
      <c r="W3237" s="18">
        <f t="shared" si="353"/>
        <v>7.5340637500000005</v>
      </c>
      <c r="X3237" s="27"/>
      <c r="Y3237" s="19">
        <f t="shared" si="354"/>
        <v>52.409063750000001</v>
      </c>
      <c r="Z3237" s="18">
        <f t="shared" si="355"/>
        <v>0.13600000000000001</v>
      </c>
      <c r="AA3237" s="12">
        <v>2272</v>
      </c>
      <c r="AB3237" s="12">
        <v>35859.21</v>
      </c>
      <c r="AC3237" s="28">
        <f>+I3237+Y3237-Z3237</f>
        <v>154.22306375000002</v>
      </c>
      <c r="AD3237" s="20">
        <f t="shared" si="356"/>
        <v>0</v>
      </c>
      <c r="AE3237">
        <v>0</v>
      </c>
    </row>
    <row r="3238" spans="1:31" x14ac:dyDescent="0.25">
      <c r="A3238" s="59">
        <v>45169</v>
      </c>
      <c r="B3238" s="60" t="s">
        <v>821</v>
      </c>
      <c r="C3238" s="60" t="s">
        <v>105</v>
      </c>
      <c r="D3238" s="60" t="s">
        <v>29</v>
      </c>
      <c r="E3238" s="60" t="s">
        <v>30</v>
      </c>
      <c r="F3238" s="10"/>
      <c r="G3238" s="10"/>
      <c r="H3238" s="11"/>
      <c r="I3238" s="63">
        <f>ROUND(SUMIFS(AC:AC,$A:$A,EOMONTH($A3238,-1),$B:$B,$B3238),2)</f>
        <v>0</v>
      </c>
      <c r="J3238" s="11"/>
      <c r="K3238" s="13"/>
      <c r="L3238" s="25"/>
      <c r="M3238" s="15"/>
      <c r="N3238" s="14"/>
      <c r="O3238" s="16"/>
      <c r="P3238" s="16"/>
      <c r="Q3238" s="16"/>
      <c r="R3238" s="16"/>
      <c r="S3238" s="17">
        <f t="shared" si="350"/>
        <v>0</v>
      </c>
      <c r="T3238" s="16"/>
      <c r="U3238" s="18">
        <f t="shared" si="351"/>
        <v>0</v>
      </c>
      <c r="V3238" s="18">
        <f t="shared" si="352"/>
        <v>0</v>
      </c>
      <c r="W3238" s="18">
        <f t="shared" si="353"/>
        <v>0</v>
      </c>
      <c r="X3238" s="27"/>
      <c r="Y3238" s="19">
        <f t="shared" si="354"/>
        <v>0</v>
      </c>
      <c r="Z3238" s="18">
        <f t="shared" si="355"/>
        <v>0</v>
      </c>
      <c r="AA3238" s="12"/>
      <c r="AB3238" s="12"/>
      <c r="AC3238" s="28">
        <f>+I3238+Y3238-Z3238</f>
        <v>0</v>
      </c>
      <c r="AD3238" s="20">
        <f t="shared" si="356"/>
        <v>0</v>
      </c>
      <c r="AE3238">
        <v>0</v>
      </c>
    </row>
    <row r="3239" spans="1:31" x14ac:dyDescent="0.25">
      <c r="A3239" s="9">
        <v>45169</v>
      </c>
      <c r="B3239" s="10" t="s">
        <v>457</v>
      </c>
      <c r="C3239" s="10" t="s">
        <v>28</v>
      </c>
      <c r="D3239" s="10" t="s">
        <v>29</v>
      </c>
      <c r="E3239" s="10" t="s">
        <v>30</v>
      </c>
      <c r="F3239" s="10"/>
      <c r="G3239" s="10">
        <v>0</v>
      </c>
      <c r="H3239" s="11">
        <f>SUMIFS(AA:AA,$A:$A,EOMONTH($A3239,-1),$B:$B,$B3239)</f>
        <v>105</v>
      </c>
      <c r="I3239" s="63">
        <f>ROUND(SUMIFS(AC:AC,$A:$A,EOMONTH($A3239,-1),$B:$B,$B3239),2)</f>
        <v>14.27</v>
      </c>
      <c r="J3239" s="11">
        <f>SUMIFS(AB:AB,$A:$A,EOMONTH($A3239,-1),$B:$B,$B3239)</f>
        <v>1569.1</v>
      </c>
      <c r="K3239" s="13">
        <v>0</v>
      </c>
      <c r="L3239" s="25">
        <v>0</v>
      </c>
      <c r="M3239" s="15">
        <v>267</v>
      </c>
      <c r="N3239" s="14">
        <v>4460.45</v>
      </c>
      <c r="O3239" s="16">
        <v>0</v>
      </c>
      <c r="P3239" s="16">
        <v>0</v>
      </c>
      <c r="Q3239" s="16">
        <v>80</v>
      </c>
      <c r="R3239" s="16">
        <f>Q3239*16.876/100</f>
        <v>13.500800000000002</v>
      </c>
      <c r="S3239" s="17">
        <f t="shared" si="350"/>
        <v>93.500799999999998</v>
      </c>
      <c r="T3239" s="16">
        <v>1252</v>
      </c>
      <c r="U3239" s="18">
        <f t="shared" si="351"/>
        <v>0</v>
      </c>
      <c r="V3239" s="18">
        <f t="shared" si="352"/>
        <v>0</v>
      </c>
      <c r="W3239" s="18">
        <f t="shared" si="353"/>
        <v>0</v>
      </c>
      <c r="X3239" s="27"/>
      <c r="Y3239" s="19">
        <f t="shared" si="354"/>
        <v>0</v>
      </c>
      <c r="Z3239" s="18">
        <f t="shared" si="355"/>
        <v>0</v>
      </c>
      <c r="AA3239" s="12">
        <v>292</v>
      </c>
      <c r="AB3239" s="12">
        <v>4777.37</v>
      </c>
      <c r="AC3239" s="28">
        <f>+I3239+Y3239-Z3239</f>
        <v>14.27</v>
      </c>
      <c r="AD3239" s="20">
        <f t="shared" si="356"/>
        <v>0</v>
      </c>
      <c r="AE3239">
        <v>0</v>
      </c>
    </row>
    <row r="3240" spans="1:31" x14ac:dyDescent="0.25">
      <c r="A3240" s="9">
        <v>45169</v>
      </c>
      <c r="B3240" s="10" t="s">
        <v>458</v>
      </c>
      <c r="C3240" s="10" t="s">
        <v>28</v>
      </c>
      <c r="D3240" s="10" t="s">
        <v>29</v>
      </c>
      <c r="E3240" s="10" t="s">
        <v>30</v>
      </c>
      <c r="F3240" s="10"/>
      <c r="G3240" s="10">
        <v>0</v>
      </c>
      <c r="H3240" s="11">
        <f>SUMIFS(AA:AA,$A:$A,EOMONTH($A3240,-1),$B:$B,$B3240)</f>
        <v>120</v>
      </c>
      <c r="I3240" s="63">
        <f>ROUND(SUMIFS(AC:AC,$A:$A,EOMONTH($A3240,-1),$B:$B,$B3240),2)</f>
        <v>5.42</v>
      </c>
      <c r="J3240" s="11">
        <f>SUMIFS(AB:AB,$A:$A,EOMONTH($A3240,-1),$B:$B,$B3240)</f>
        <v>0</v>
      </c>
      <c r="K3240" s="13">
        <v>0</v>
      </c>
      <c r="L3240" s="25">
        <v>0</v>
      </c>
      <c r="M3240" s="15">
        <v>0</v>
      </c>
      <c r="N3240" s="14">
        <v>0</v>
      </c>
      <c r="O3240" s="16">
        <v>0</v>
      </c>
      <c r="P3240" s="16">
        <v>0</v>
      </c>
      <c r="Q3240" s="16">
        <v>0</v>
      </c>
      <c r="R3240" s="16">
        <f>Q3240*16.876/100</f>
        <v>0</v>
      </c>
      <c r="S3240" s="17">
        <f t="shared" si="350"/>
        <v>0</v>
      </c>
      <c r="T3240" s="16">
        <v>0</v>
      </c>
      <c r="U3240" s="18">
        <f t="shared" si="351"/>
        <v>0</v>
      </c>
      <c r="V3240" s="18">
        <f t="shared" si="352"/>
        <v>0</v>
      </c>
      <c r="W3240" s="18">
        <f t="shared" si="353"/>
        <v>0</v>
      </c>
      <c r="X3240" s="27"/>
      <c r="Y3240" s="19">
        <f t="shared" si="354"/>
        <v>0</v>
      </c>
      <c r="Z3240" s="18">
        <f t="shared" si="355"/>
        <v>0</v>
      </c>
      <c r="AA3240" s="12">
        <v>120</v>
      </c>
      <c r="AB3240" s="12">
        <v>0</v>
      </c>
      <c r="AC3240" s="28">
        <f>+I3240+Y3240-Z3240</f>
        <v>5.42</v>
      </c>
      <c r="AD3240" s="20">
        <f t="shared" si="356"/>
        <v>0</v>
      </c>
      <c r="AE3240">
        <v>0</v>
      </c>
    </row>
    <row r="3241" spans="1:31" x14ac:dyDescent="0.25">
      <c r="A3241" s="9">
        <v>45169</v>
      </c>
      <c r="B3241" s="10" t="s">
        <v>459</v>
      </c>
      <c r="C3241" s="10" t="s">
        <v>28</v>
      </c>
      <c r="D3241" s="10" t="s">
        <v>29</v>
      </c>
      <c r="E3241" s="10" t="s">
        <v>30</v>
      </c>
      <c r="F3241" s="10"/>
      <c r="G3241" s="10">
        <v>0</v>
      </c>
      <c r="H3241" s="11">
        <f>SUMIFS(AA:AA,$A:$A,EOMONTH($A3241,-1),$B:$B,$B3241)</f>
        <v>1</v>
      </c>
      <c r="I3241" s="63">
        <f>ROUND(SUMIFS(AC:AC,$A:$A,EOMONTH($A3241,-1),$B:$B,$B3241),2)</f>
        <v>0.05</v>
      </c>
      <c r="J3241" s="11">
        <f>SUMIFS(AB:AB,$A:$A,EOMONTH($A3241,-1),$B:$B,$B3241)</f>
        <v>22.04</v>
      </c>
      <c r="K3241" s="13">
        <v>0</v>
      </c>
      <c r="L3241" s="25">
        <v>0</v>
      </c>
      <c r="M3241" s="15">
        <v>0</v>
      </c>
      <c r="N3241" s="14">
        <v>0</v>
      </c>
      <c r="O3241" s="16">
        <v>0</v>
      </c>
      <c r="P3241" s="16">
        <v>0</v>
      </c>
      <c r="Q3241" s="16">
        <v>0</v>
      </c>
      <c r="R3241" s="16">
        <f>Q3241*16.876/100</f>
        <v>0</v>
      </c>
      <c r="S3241" s="17">
        <f t="shared" si="350"/>
        <v>0</v>
      </c>
      <c r="T3241" s="16">
        <v>0</v>
      </c>
      <c r="U3241" s="18">
        <f t="shared" si="351"/>
        <v>0</v>
      </c>
      <c r="V3241" s="18">
        <f t="shared" si="352"/>
        <v>0</v>
      </c>
      <c r="W3241" s="18">
        <f t="shared" si="353"/>
        <v>0</v>
      </c>
      <c r="X3241" s="27"/>
      <c r="Y3241" s="19">
        <f t="shared" si="354"/>
        <v>0</v>
      </c>
      <c r="Z3241" s="18">
        <f t="shared" si="355"/>
        <v>0</v>
      </c>
      <c r="AA3241" s="12">
        <v>1</v>
      </c>
      <c r="AB3241" s="12">
        <v>22.04</v>
      </c>
      <c r="AC3241" s="28">
        <f>+I3241+Y3241-Z3241</f>
        <v>0.05</v>
      </c>
      <c r="AD3241" s="20">
        <f t="shared" si="356"/>
        <v>0</v>
      </c>
      <c r="AE3241">
        <v>0</v>
      </c>
    </row>
    <row r="3242" spans="1:31" x14ac:dyDescent="0.25">
      <c r="A3242" s="9">
        <v>45169</v>
      </c>
      <c r="B3242" s="10" t="s">
        <v>460</v>
      </c>
      <c r="C3242" s="10" t="s">
        <v>28</v>
      </c>
      <c r="D3242" s="10" t="s">
        <v>29</v>
      </c>
      <c r="E3242" s="10" t="s">
        <v>30</v>
      </c>
      <c r="F3242" s="10"/>
      <c r="G3242" s="10">
        <v>0</v>
      </c>
      <c r="H3242" s="11">
        <f>SUMIFS(AA:AA,$A:$A,EOMONTH($A3242,-1),$B:$B,$B3242)</f>
        <v>500</v>
      </c>
      <c r="I3242" s="63">
        <f>ROUND(SUMIFS(AC:AC,$A:$A,EOMONTH($A3242,-1),$B:$B,$B3242),2)</f>
        <v>22.57</v>
      </c>
      <c r="J3242" s="11">
        <f>SUMIFS(AB:AB,$A:$A,EOMONTH($A3242,-1),$B:$B,$B3242)</f>
        <v>0</v>
      </c>
      <c r="K3242" s="13">
        <v>0</v>
      </c>
      <c r="L3242" s="25">
        <v>0</v>
      </c>
      <c r="M3242" s="15">
        <v>0</v>
      </c>
      <c r="N3242" s="14">
        <v>0</v>
      </c>
      <c r="O3242" s="16">
        <v>0</v>
      </c>
      <c r="P3242" s="16">
        <v>0</v>
      </c>
      <c r="Q3242" s="16">
        <v>0</v>
      </c>
      <c r="R3242" s="16">
        <f>Q3242*16.876/100</f>
        <v>0</v>
      </c>
      <c r="S3242" s="17">
        <f t="shared" si="350"/>
        <v>0</v>
      </c>
      <c r="T3242" s="16">
        <v>0</v>
      </c>
      <c r="U3242" s="18">
        <f t="shared" si="351"/>
        <v>0</v>
      </c>
      <c r="V3242" s="18">
        <f t="shared" si="352"/>
        <v>0</v>
      </c>
      <c r="W3242" s="18">
        <f t="shared" si="353"/>
        <v>0</v>
      </c>
      <c r="X3242" s="27"/>
      <c r="Y3242" s="19">
        <f t="shared" si="354"/>
        <v>0</v>
      </c>
      <c r="Z3242" s="18">
        <f t="shared" si="355"/>
        <v>0</v>
      </c>
      <c r="AA3242" s="12">
        <v>500</v>
      </c>
      <c r="AB3242" s="12">
        <v>0</v>
      </c>
      <c r="AC3242" s="28">
        <f>+I3242+Y3242-Z3242</f>
        <v>22.57</v>
      </c>
      <c r="AD3242" s="20">
        <f t="shared" si="356"/>
        <v>0</v>
      </c>
      <c r="AE3242">
        <v>0</v>
      </c>
    </row>
    <row r="3243" spans="1:31" x14ac:dyDescent="0.25">
      <c r="A3243" s="9">
        <v>45169</v>
      </c>
      <c r="B3243" s="10" t="s">
        <v>461</v>
      </c>
      <c r="C3243" s="10" t="s">
        <v>28</v>
      </c>
      <c r="D3243" s="10" t="s">
        <v>29</v>
      </c>
      <c r="E3243" s="10" t="s">
        <v>30</v>
      </c>
      <c r="F3243" s="10"/>
      <c r="G3243" s="10">
        <v>0</v>
      </c>
      <c r="H3243" s="11">
        <f>SUMIFS(AA:AA,$A:$A,EOMONTH($A3243,-1),$B:$B,$B3243)</f>
        <v>327</v>
      </c>
      <c r="I3243" s="63">
        <f>ROUND(SUMIFS(AC:AC,$A:$A,EOMONTH($A3243,-1),$B:$B,$B3243),2)</f>
        <v>5.01</v>
      </c>
      <c r="J3243" s="11">
        <f>SUMIFS(AB:AB,$A:$A,EOMONTH($A3243,-1),$B:$B,$B3243)</f>
        <v>4344.68</v>
      </c>
      <c r="K3243" s="13">
        <v>0</v>
      </c>
      <c r="L3243" s="25">
        <v>0</v>
      </c>
      <c r="M3243" s="15">
        <v>230</v>
      </c>
      <c r="N3243" s="14">
        <v>3850.96</v>
      </c>
      <c r="O3243" s="16">
        <v>0</v>
      </c>
      <c r="P3243" s="16">
        <v>0</v>
      </c>
      <c r="Q3243" s="16">
        <v>250</v>
      </c>
      <c r="R3243" s="16">
        <f>Q3243*16.876/100</f>
        <v>42.19</v>
      </c>
      <c r="S3243" s="17">
        <f t="shared" si="350"/>
        <v>292.19</v>
      </c>
      <c r="T3243" s="16">
        <v>3322.5</v>
      </c>
      <c r="U3243" s="18">
        <f t="shared" si="351"/>
        <v>0</v>
      </c>
      <c r="V3243" s="18">
        <f t="shared" si="352"/>
        <v>0</v>
      </c>
      <c r="W3243" s="18">
        <f t="shared" si="353"/>
        <v>0</v>
      </c>
      <c r="X3243" s="27"/>
      <c r="Y3243" s="19">
        <f t="shared" si="354"/>
        <v>0</v>
      </c>
      <c r="Z3243" s="18">
        <f t="shared" si="355"/>
        <v>0</v>
      </c>
      <c r="AA3243" s="12">
        <v>307</v>
      </c>
      <c r="AB3243" s="12">
        <v>4874.0200000000004</v>
      </c>
      <c r="AC3243" s="28">
        <f>+I3243+Y3243-Z3243</f>
        <v>5.01</v>
      </c>
      <c r="AD3243" s="20">
        <f t="shared" si="356"/>
        <v>0</v>
      </c>
      <c r="AE3243">
        <v>0</v>
      </c>
    </row>
    <row r="3244" spans="1:31" x14ac:dyDescent="0.25">
      <c r="A3244" s="9">
        <v>45169</v>
      </c>
      <c r="B3244" s="10" t="s">
        <v>462</v>
      </c>
      <c r="C3244" s="10" t="s">
        <v>28</v>
      </c>
      <c r="D3244" s="10" t="s">
        <v>29</v>
      </c>
      <c r="E3244" s="10" t="s">
        <v>30</v>
      </c>
      <c r="F3244" s="10"/>
      <c r="G3244" s="10">
        <v>0</v>
      </c>
      <c r="H3244" s="11">
        <f>SUMIFS(AA:AA,$A:$A,EOMONTH($A3244,-1),$B:$B,$B3244)</f>
        <v>428</v>
      </c>
      <c r="I3244" s="63">
        <f>ROUND(SUMIFS(AC:AC,$A:$A,EOMONTH($A3244,-1),$B:$B,$B3244),2)</f>
        <v>35.31</v>
      </c>
      <c r="J3244" s="11">
        <f>SUMIFS(AB:AB,$A:$A,EOMONTH($A3244,-1),$B:$B,$B3244)</f>
        <v>7460.33</v>
      </c>
      <c r="K3244" s="13">
        <v>0</v>
      </c>
      <c r="L3244" s="25">
        <v>0</v>
      </c>
      <c r="M3244" s="15">
        <v>132</v>
      </c>
      <c r="N3244" s="14">
        <v>2224.83</v>
      </c>
      <c r="O3244" s="16">
        <v>0</v>
      </c>
      <c r="P3244" s="16">
        <v>0</v>
      </c>
      <c r="Q3244" s="16">
        <v>162</v>
      </c>
      <c r="R3244" s="16">
        <f>Q3244*16.876/100</f>
        <v>27.339120000000001</v>
      </c>
      <c r="S3244" s="17">
        <f t="shared" si="350"/>
        <v>189.33912000000001</v>
      </c>
      <c r="T3244" s="16">
        <v>2800.98</v>
      </c>
      <c r="U3244" s="18">
        <f t="shared" si="351"/>
        <v>0</v>
      </c>
      <c r="V3244" s="18">
        <f t="shared" si="352"/>
        <v>0</v>
      </c>
      <c r="W3244" s="18">
        <f t="shared" si="353"/>
        <v>0</v>
      </c>
      <c r="X3244" s="27"/>
      <c r="Y3244" s="19">
        <f t="shared" si="354"/>
        <v>0</v>
      </c>
      <c r="Z3244" s="18">
        <f t="shared" si="355"/>
        <v>0</v>
      </c>
      <c r="AA3244" s="12">
        <v>398</v>
      </c>
      <c r="AB3244" s="12">
        <v>6883.39</v>
      </c>
      <c r="AC3244" s="28">
        <f>+I3244+Y3244-Z3244</f>
        <v>35.31</v>
      </c>
      <c r="AD3244" s="20">
        <f t="shared" si="356"/>
        <v>0</v>
      </c>
      <c r="AE3244">
        <v>0</v>
      </c>
    </row>
    <row r="3245" spans="1:31" x14ac:dyDescent="0.25">
      <c r="A3245" s="9">
        <v>45169</v>
      </c>
      <c r="B3245" s="10" t="s">
        <v>463</v>
      </c>
      <c r="C3245" s="10" t="s">
        <v>28</v>
      </c>
      <c r="D3245" s="10" t="s">
        <v>29</v>
      </c>
      <c r="E3245" s="10" t="s">
        <v>30</v>
      </c>
      <c r="F3245" s="10"/>
      <c r="G3245" s="10">
        <v>0</v>
      </c>
      <c r="H3245" s="11">
        <f>SUMIFS(AA:AA,$A:$A,EOMONTH($A3245,-1),$B:$B,$B3245)</f>
        <v>580</v>
      </c>
      <c r="I3245" s="63">
        <f>ROUND(SUMIFS(AC:AC,$A:$A,EOMONTH($A3245,-1),$B:$B,$B3245),2)</f>
        <v>31.56</v>
      </c>
      <c r="J3245" s="11">
        <f>SUMIFS(AB:AB,$A:$A,EOMONTH($A3245,-1),$B:$B,$B3245)</f>
        <v>3755.37</v>
      </c>
      <c r="K3245" s="13">
        <v>0</v>
      </c>
      <c r="L3245" s="25">
        <v>0</v>
      </c>
      <c r="M3245" s="15">
        <v>218</v>
      </c>
      <c r="N3245" s="14">
        <v>3630.25</v>
      </c>
      <c r="O3245" s="16">
        <v>0</v>
      </c>
      <c r="P3245" s="16">
        <v>0</v>
      </c>
      <c r="Q3245" s="16">
        <v>40</v>
      </c>
      <c r="R3245" s="16">
        <f>Q3245*16.876/100</f>
        <v>6.7504000000000008</v>
      </c>
      <c r="S3245" s="17">
        <f t="shared" si="350"/>
        <v>46.750399999999999</v>
      </c>
      <c r="T3245" s="16">
        <v>302</v>
      </c>
      <c r="U3245" s="18">
        <f t="shared" si="351"/>
        <v>0</v>
      </c>
      <c r="V3245" s="18">
        <f t="shared" si="352"/>
        <v>0</v>
      </c>
      <c r="W3245" s="18">
        <f t="shared" si="353"/>
        <v>0</v>
      </c>
      <c r="X3245" s="27"/>
      <c r="Y3245" s="19">
        <f t="shared" si="354"/>
        <v>0</v>
      </c>
      <c r="Z3245" s="18">
        <f t="shared" si="355"/>
        <v>0</v>
      </c>
      <c r="AA3245" s="12">
        <v>758</v>
      </c>
      <c r="AB3245" s="12">
        <v>7083.57</v>
      </c>
      <c r="AC3245" s="28">
        <f>+I3245+Y3245-Z3245</f>
        <v>31.56</v>
      </c>
      <c r="AD3245" s="20">
        <f t="shared" si="356"/>
        <v>0</v>
      </c>
      <c r="AE3245">
        <v>0</v>
      </c>
    </row>
    <row r="3246" spans="1:31" x14ac:dyDescent="0.25">
      <c r="A3246" s="9">
        <v>45169</v>
      </c>
      <c r="B3246" s="10" t="s">
        <v>464</v>
      </c>
      <c r="C3246" s="10" t="s">
        <v>28</v>
      </c>
      <c r="D3246" s="10" t="s">
        <v>29</v>
      </c>
      <c r="E3246" s="10" t="s">
        <v>30</v>
      </c>
      <c r="F3246" s="10"/>
      <c r="G3246" s="10">
        <v>0</v>
      </c>
      <c r="H3246" s="11">
        <f>SUMIFS(AA:AA,$A:$A,EOMONTH($A3246,-1),$B:$B,$B3246)</f>
        <v>692</v>
      </c>
      <c r="I3246" s="63">
        <f>ROUND(SUMIFS(AC:AC,$A:$A,EOMONTH($A3246,-1),$B:$B,$B3246),2)</f>
        <v>46.87</v>
      </c>
      <c r="J3246" s="11">
        <f>SUMIFS(AB:AB,$A:$A,EOMONTH($A3246,-1),$B:$B,$B3246)</f>
        <v>0</v>
      </c>
      <c r="K3246" s="13">
        <v>0</v>
      </c>
      <c r="L3246" s="25">
        <v>0</v>
      </c>
      <c r="M3246" s="15">
        <v>0</v>
      </c>
      <c r="N3246" s="14">
        <v>0</v>
      </c>
      <c r="O3246" s="16">
        <v>0</v>
      </c>
      <c r="P3246" s="16">
        <v>0</v>
      </c>
      <c r="Q3246" s="16">
        <v>45</v>
      </c>
      <c r="R3246" s="16">
        <f>Q3246*16.876/100</f>
        <v>7.5942000000000007</v>
      </c>
      <c r="S3246" s="17">
        <f t="shared" si="350"/>
        <v>52.594200000000001</v>
      </c>
      <c r="T3246" s="16">
        <v>658.95</v>
      </c>
      <c r="U3246" s="18">
        <f t="shared" si="351"/>
        <v>0</v>
      </c>
      <c r="V3246" s="18">
        <f t="shared" si="352"/>
        <v>0</v>
      </c>
      <c r="W3246" s="18">
        <f t="shared" si="353"/>
        <v>0</v>
      </c>
      <c r="X3246" s="27"/>
      <c r="Y3246" s="19">
        <f t="shared" si="354"/>
        <v>0</v>
      </c>
      <c r="Z3246" s="18">
        <f t="shared" si="355"/>
        <v>0</v>
      </c>
      <c r="AA3246" s="12">
        <v>647</v>
      </c>
      <c r="AB3246" s="12">
        <v>0</v>
      </c>
      <c r="AC3246" s="28">
        <f>+I3246+Y3246-Z3246</f>
        <v>46.87</v>
      </c>
      <c r="AD3246" s="20">
        <f t="shared" si="356"/>
        <v>0</v>
      </c>
      <c r="AE3246">
        <v>0</v>
      </c>
    </row>
    <row r="3247" spans="1:31" x14ac:dyDescent="0.25">
      <c r="A3247" s="9">
        <v>45169</v>
      </c>
      <c r="B3247" s="10" t="s">
        <v>465</v>
      </c>
      <c r="C3247" s="10" t="s">
        <v>28</v>
      </c>
      <c r="D3247" s="10" t="s">
        <v>29</v>
      </c>
      <c r="E3247" s="10" t="s">
        <v>30</v>
      </c>
      <c r="F3247" s="10"/>
      <c r="G3247" s="10">
        <v>0</v>
      </c>
      <c r="H3247" s="11">
        <f>SUMIFS(AA:AA,$A:$A,EOMONTH($A3247,-1),$B:$B,$B3247)</f>
        <v>692</v>
      </c>
      <c r="I3247" s="63">
        <f>ROUND(SUMIFS(AC:AC,$A:$A,EOMONTH($A3247,-1),$B:$B,$B3247),2)</f>
        <v>32.549999999999997</v>
      </c>
      <c r="J3247" s="11">
        <f>SUMIFS(AB:AB,$A:$A,EOMONTH($A3247,-1),$B:$B,$B3247)</f>
        <v>0</v>
      </c>
      <c r="K3247" s="13">
        <v>0</v>
      </c>
      <c r="L3247" s="25">
        <v>0</v>
      </c>
      <c r="M3247" s="15">
        <v>225</v>
      </c>
      <c r="N3247" s="14">
        <v>3744.02</v>
      </c>
      <c r="O3247" s="16">
        <v>0</v>
      </c>
      <c r="P3247" s="16">
        <v>0</v>
      </c>
      <c r="Q3247" s="16">
        <v>55</v>
      </c>
      <c r="R3247" s="16">
        <f>Q3247*16.876/100</f>
        <v>9.2818000000000005</v>
      </c>
      <c r="S3247" s="17">
        <f t="shared" si="350"/>
        <v>64.281800000000004</v>
      </c>
      <c r="T3247" s="16">
        <v>442.05</v>
      </c>
      <c r="U3247" s="18">
        <f t="shared" si="351"/>
        <v>0</v>
      </c>
      <c r="V3247" s="18">
        <f t="shared" si="352"/>
        <v>0</v>
      </c>
      <c r="W3247" s="18">
        <f t="shared" si="353"/>
        <v>0</v>
      </c>
      <c r="X3247" s="27"/>
      <c r="Y3247" s="19">
        <f t="shared" si="354"/>
        <v>0</v>
      </c>
      <c r="Z3247" s="18">
        <f t="shared" si="355"/>
        <v>0</v>
      </c>
      <c r="AA3247" s="12">
        <v>862</v>
      </c>
      <c r="AB3247" s="12">
        <v>3679.98</v>
      </c>
      <c r="AC3247" s="28">
        <f>+I3247+Y3247-Z3247</f>
        <v>32.549999999999997</v>
      </c>
      <c r="AD3247" s="20">
        <f t="shared" si="356"/>
        <v>0</v>
      </c>
      <c r="AE3247">
        <v>0</v>
      </c>
    </row>
    <row r="3248" spans="1:31" x14ac:dyDescent="0.25">
      <c r="A3248" s="9">
        <v>45169</v>
      </c>
      <c r="B3248" s="10" t="s">
        <v>466</v>
      </c>
      <c r="C3248" s="10" t="s">
        <v>28</v>
      </c>
      <c r="D3248" s="10" t="s">
        <v>29</v>
      </c>
      <c r="E3248" s="10" t="s">
        <v>30</v>
      </c>
      <c r="F3248" s="10"/>
      <c r="G3248" s="10">
        <v>0</v>
      </c>
      <c r="H3248" s="11">
        <f>SUMIFS(AA:AA,$A:$A,EOMONTH($A3248,-1),$B:$B,$B3248)</f>
        <v>4</v>
      </c>
      <c r="I3248" s="63">
        <f>ROUND(SUMIFS(AC:AC,$A:$A,EOMONTH($A3248,-1),$B:$B,$B3248),2)</f>
        <v>0.18</v>
      </c>
      <c r="J3248" s="11">
        <f>SUMIFS(AB:AB,$A:$A,EOMONTH($A3248,-1),$B:$B,$B3248)</f>
        <v>118.64</v>
      </c>
      <c r="K3248" s="13">
        <v>0</v>
      </c>
      <c r="L3248" s="25">
        <v>0</v>
      </c>
      <c r="M3248" s="15">
        <v>0</v>
      </c>
      <c r="N3248" s="14">
        <v>0</v>
      </c>
      <c r="O3248" s="16">
        <v>0</v>
      </c>
      <c r="P3248" s="16">
        <v>0</v>
      </c>
      <c r="Q3248" s="16">
        <v>0</v>
      </c>
      <c r="R3248" s="16">
        <f>Q3248*16.876/100</f>
        <v>0</v>
      </c>
      <c r="S3248" s="17">
        <f t="shared" si="350"/>
        <v>0</v>
      </c>
      <c r="T3248" s="16">
        <v>0</v>
      </c>
      <c r="U3248" s="18">
        <f t="shared" si="351"/>
        <v>0</v>
      </c>
      <c r="V3248" s="18">
        <f t="shared" si="352"/>
        <v>0</v>
      </c>
      <c r="W3248" s="18">
        <f t="shared" si="353"/>
        <v>0</v>
      </c>
      <c r="X3248" s="27"/>
      <c r="Y3248" s="19">
        <f t="shared" si="354"/>
        <v>0</v>
      </c>
      <c r="Z3248" s="18">
        <f t="shared" si="355"/>
        <v>0</v>
      </c>
      <c r="AA3248" s="12">
        <v>4</v>
      </c>
      <c r="AB3248" s="12">
        <v>118.64</v>
      </c>
      <c r="AC3248" s="28">
        <f>+I3248+Y3248-Z3248</f>
        <v>0.18</v>
      </c>
      <c r="AD3248" s="20">
        <f t="shared" si="356"/>
        <v>0</v>
      </c>
      <c r="AE3248">
        <v>0</v>
      </c>
    </row>
    <row r="3249" spans="1:31" x14ac:dyDescent="0.25">
      <c r="A3249" s="9">
        <v>45169</v>
      </c>
      <c r="B3249" s="10" t="s">
        <v>467</v>
      </c>
      <c r="C3249" s="10" t="s">
        <v>28</v>
      </c>
      <c r="D3249" s="10" t="s">
        <v>29</v>
      </c>
      <c r="E3249" s="10" t="s">
        <v>30</v>
      </c>
      <c r="F3249" s="10"/>
      <c r="G3249" s="10">
        <v>0</v>
      </c>
      <c r="H3249" s="11">
        <f>SUMIFS(AA:AA,$A:$A,EOMONTH($A3249,-1),$B:$B,$B3249)</f>
        <v>1</v>
      </c>
      <c r="I3249" s="63">
        <f>ROUND(SUMIFS(AC:AC,$A:$A,EOMONTH($A3249,-1),$B:$B,$B3249),2)</f>
        <v>0.05</v>
      </c>
      <c r="J3249" s="11">
        <f>SUMIFS(AB:AB,$A:$A,EOMONTH($A3249,-1),$B:$B,$B3249)</f>
        <v>29.66</v>
      </c>
      <c r="K3249" s="13">
        <v>0</v>
      </c>
      <c r="L3249" s="25">
        <v>0</v>
      </c>
      <c r="M3249" s="15">
        <v>0</v>
      </c>
      <c r="N3249" s="14">
        <v>0</v>
      </c>
      <c r="O3249" s="16">
        <v>0</v>
      </c>
      <c r="P3249" s="16">
        <v>0</v>
      </c>
      <c r="Q3249" s="16">
        <v>0</v>
      </c>
      <c r="R3249" s="16">
        <f>Q3249*16.876/100</f>
        <v>0</v>
      </c>
      <c r="S3249" s="17">
        <f t="shared" si="350"/>
        <v>0</v>
      </c>
      <c r="T3249" s="16">
        <v>0</v>
      </c>
      <c r="U3249" s="18">
        <f t="shared" si="351"/>
        <v>0</v>
      </c>
      <c r="V3249" s="18">
        <f t="shared" si="352"/>
        <v>0</v>
      </c>
      <c r="W3249" s="18">
        <f t="shared" si="353"/>
        <v>0</v>
      </c>
      <c r="X3249" s="27"/>
      <c r="Y3249" s="19">
        <f t="shared" si="354"/>
        <v>0</v>
      </c>
      <c r="Z3249" s="18">
        <f t="shared" si="355"/>
        <v>0</v>
      </c>
      <c r="AA3249" s="12">
        <v>1</v>
      </c>
      <c r="AB3249" s="12">
        <v>29.66</v>
      </c>
      <c r="AC3249" s="28">
        <f>+I3249+Y3249-Z3249</f>
        <v>0.05</v>
      </c>
      <c r="AD3249" s="20">
        <f t="shared" si="356"/>
        <v>0</v>
      </c>
      <c r="AE3249">
        <v>0</v>
      </c>
    </row>
    <row r="3250" spans="1:31" x14ac:dyDescent="0.25">
      <c r="A3250" s="9">
        <v>45169</v>
      </c>
      <c r="B3250" s="10" t="s">
        <v>468</v>
      </c>
      <c r="C3250" s="10" t="s">
        <v>28</v>
      </c>
      <c r="D3250" s="10" t="s">
        <v>29</v>
      </c>
      <c r="E3250" s="10" t="s">
        <v>30</v>
      </c>
      <c r="F3250" s="10"/>
      <c r="G3250" s="10">
        <v>0</v>
      </c>
      <c r="H3250" s="11">
        <f>SUMIFS(AA:AA,$A:$A,EOMONTH($A3250,-1),$B:$B,$B3250)</f>
        <v>1</v>
      </c>
      <c r="I3250" s="63">
        <f>ROUND(SUMIFS(AC:AC,$A:$A,EOMONTH($A3250,-1),$B:$B,$B3250),2)</f>
        <v>0.05</v>
      </c>
      <c r="J3250" s="11">
        <f>SUMIFS(AB:AB,$A:$A,EOMONTH($A3250,-1),$B:$B,$B3250)</f>
        <v>29.66</v>
      </c>
      <c r="K3250" s="13">
        <v>0</v>
      </c>
      <c r="L3250" s="25">
        <v>0</v>
      </c>
      <c r="M3250" s="15">
        <v>0</v>
      </c>
      <c r="N3250" s="14">
        <v>0</v>
      </c>
      <c r="O3250" s="16">
        <v>0</v>
      </c>
      <c r="P3250" s="16">
        <v>0</v>
      </c>
      <c r="Q3250" s="16">
        <v>0</v>
      </c>
      <c r="R3250" s="16">
        <f>Q3250*16.876/100</f>
        <v>0</v>
      </c>
      <c r="S3250" s="17">
        <f t="shared" si="350"/>
        <v>0</v>
      </c>
      <c r="T3250" s="16">
        <v>0</v>
      </c>
      <c r="U3250" s="18">
        <f t="shared" si="351"/>
        <v>0</v>
      </c>
      <c r="V3250" s="18">
        <f t="shared" si="352"/>
        <v>0</v>
      </c>
      <c r="W3250" s="18">
        <f t="shared" si="353"/>
        <v>0</v>
      </c>
      <c r="X3250" s="27"/>
      <c r="Y3250" s="19">
        <f t="shared" si="354"/>
        <v>0</v>
      </c>
      <c r="Z3250" s="18">
        <f t="shared" si="355"/>
        <v>0</v>
      </c>
      <c r="AA3250" s="12">
        <v>1</v>
      </c>
      <c r="AB3250" s="12">
        <v>29.66</v>
      </c>
      <c r="AC3250" s="28">
        <f>+I3250+Y3250-Z3250</f>
        <v>0.05</v>
      </c>
      <c r="AD3250" s="20">
        <f t="shared" si="356"/>
        <v>0</v>
      </c>
      <c r="AE3250">
        <v>0</v>
      </c>
    </row>
    <row r="3251" spans="1:31" x14ac:dyDescent="0.25">
      <c r="A3251" s="9">
        <v>45169</v>
      </c>
      <c r="B3251" s="10" t="s">
        <v>469</v>
      </c>
      <c r="C3251" s="10" t="s">
        <v>28</v>
      </c>
      <c r="D3251" s="10" t="s">
        <v>29</v>
      </c>
      <c r="E3251" s="10" t="s">
        <v>30</v>
      </c>
      <c r="F3251" s="10"/>
      <c r="G3251" s="10">
        <v>0</v>
      </c>
      <c r="H3251" s="11">
        <f>SUMIFS(AA:AA,$A:$A,EOMONTH($A3251,-1),$B:$B,$B3251)</f>
        <v>25</v>
      </c>
      <c r="I3251" s="63">
        <f>ROUND(SUMIFS(AC:AC,$A:$A,EOMONTH($A3251,-1),$B:$B,$B3251),2)</f>
        <v>1.1299999999999999</v>
      </c>
      <c r="J3251" s="11">
        <f>SUMIFS(AB:AB,$A:$A,EOMONTH($A3251,-1),$B:$B,$B3251)</f>
        <v>750</v>
      </c>
      <c r="K3251" s="13">
        <v>0</v>
      </c>
      <c r="L3251" s="25">
        <v>0</v>
      </c>
      <c r="M3251" s="15">
        <v>0</v>
      </c>
      <c r="N3251" s="14">
        <v>0</v>
      </c>
      <c r="O3251" s="16">
        <v>0</v>
      </c>
      <c r="P3251" s="16">
        <v>0</v>
      </c>
      <c r="Q3251" s="16">
        <v>0</v>
      </c>
      <c r="R3251" s="16">
        <f>Q3251*16.876/100</f>
        <v>0</v>
      </c>
      <c r="S3251" s="17">
        <f t="shared" si="350"/>
        <v>0</v>
      </c>
      <c r="T3251" s="16">
        <v>0</v>
      </c>
      <c r="U3251" s="18">
        <f t="shared" si="351"/>
        <v>0</v>
      </c>
      <c r="V3251" s="18">
        <f t="shared" si="352"/>
        <v>0</v>
      </c>
      <c r="W3251" s="18">
        <f t="shared" si="353"/>
        <v>0</v>
      </c>
      <c r="X3251" s="27"/>
      <c r="Y3251" s="19">
        <f t="shared" si="354"/>
        <v>0</v>
      </c>
      <c r="Z3251" s="18">
        <f t="shared" si="355"/>
        <v>0</v>
      </c>
      <c r="AA3251" s="12">
        <v>25</v>
      </c>
      <c r="AB3251" s="12">
        <v>750</v>
      </c>
      <c r="AC3251" s="28">
        <f>+I3251+Y3251-Z3251</f>
        <v>1.1299999999999999</v>
      </c>
      <c r="AD3251" s="20">
        <f t="shared" si="356"/>
        <v>0</v>
      </c>
      <c r="AE3251">
        <v>0</v>
      </c>
    </row>
    <row r="3252" spans="1:31" x14ac:dyDescent="0.25">
      <c r="A3252" s="9">
        <v>45169</v>
      </c>
      <c r="B3252" s="10" t="s">
        <v>470</v>
      </c>
      <c r="C3252" s="10" t="s">
        <v>28</v>
      </c>
      <c r="D3252" s="10" t="s">
        <v>29</v>
      </c>
      <c r="E3252" s="10" t="s">
        <v>30</v>
      </c>
      <c r="F3252" s="10"/>
      <c r="G3252" s="10">
        <v>0</v>
      </c>
      <c r="H3252" s="11">
        <f>SUMIFS(AA:AA,$A:$A,EOMONTH($A3252,-1),$B:$B,$B3252)</f>
        <v>1</v>
      </c>
      <c r="I3252" s="63">
        <f>ROUND(SUMIFS(AC:AC,$A:$A,EOMONTH($A3252,-1),$B:$B,$B3252),2)</f>
        <v>0.05</v>
      </c>
      <c r="J3252" s="11">
        <f>SUMIFS(AB:AB,$A:$A,EOMONTH($A3252,-1),$B:$B,$B3252)</f>
        <v>48.14</v>
      </c>
      <c r="K3252" s="13">
        <v>0</v>
      </c>
      <c r="L3252" s="25">
        <v>0</v>
      </c>
      <c r="M3252" s="15">
        <v>0</v>
      </c>
      <c r="N3252" s="14">
        <v>0</v>
      </c>
      <c r="O3252" s="16">
        <v>0</v>
      </c>
      <c r="P3252" s="16">
        <v>0</v>
      </c>
      <c r="Q3252" s="16">
        <v>0</v>
      </c>
      <c r="R3252" s="16">
        <f>Q3252*16.876/100</f>
        <v>0</v>
      </c>
      <c r="S3252" s="17">
        <f t="shared" si="350"/>
        <v>0</v>
      </c>
      <c r="T3252" s="16">
        <v>0</v>
      </c>
      <c r="U3252" s="18">
        <f t="shared" si="351"/>
        <v>0</v>
      </c>
      <c r="V3252" s="18">
        <f t="shared" si="352"/>
        <v>0</v>
      </c>
      <c r="W3252" s="18">
        <f t="shared" si="353"/>
        <v>0</v>
      </c>
      <c r="X3252" s="27"/>
      <c r="Y3252" s="19">
        <f t="shared" si="354"/>
        <v>0</v>
      </c>
      <c r="Z3252" s="18">
        <f t="shared" si="355"/>
        <v>0</v>
      </c>
      <c r="AA3252" s="12">
        <v>1</v>
      </c>
      <c r="AB3252" s="12">
        <v>48.14</v>
      </c>
      <c r="AC3252" s="28">
        <f>+I3252+Y3252-Z3252</f>
        <v>0.05</v>
      </c>
      <c r="AD3252" s="20">
        <f t="shared" si="356"/>
        <v>0</v>
      </c>
      <c r="AE3252">
        <v>0</v>
      </c>
    </row>
    <row r="3253" spans="1:31" x14ac:dyDescent="0.25">
      <c r="A3253" s="9">
        <v>45169</v>
      </c>
      <c r="B3253" s="10" t="s">
        <v>471</v>
      </c>
      <c r="C3253" s="10" t="s">
        <v>28</v>
      </c>
      <c r="D3253" s="10" t="s">
        <v>29</v>
      </c>
      <c r="E3253" s="10" t="s">
        <v>30</v>
      </c>
      <c r="F3253" s="10"/>
      <c r="G3253" s="10">
        <v>0</v>
      </c>
      <c r="H3253" s="11">
        <f>SUMIFS(AA:AA,$A:$A,EOMONTH($A3253,-1),$B:$B,$B3253)</f>
        <v>3</v>
      </c>
      <c r="I3253" s="63">
        <f>ROUND(SUMIFS(AC:AC,$A:$A,EOMONTH($A3253,-1),$B:$B,$B3253),2)</f>
        <v>0.14000000000000001</v>
      </c>
      <c r="J3253" s="11">
        <f>SUMIFS(AB:AB,$A:$A,EOMONTH($A3253,-1),$B:$B,$B3253)</f>
        <v>144.41999999999999</v>
      </c>
      <c r="K3253" s="13">
        <v>0</v>
      </c>
      <c r="L3253" s="25">
        <v>0</v>
      </c>
      <c r="M3253" s="15">
        <v>0</v>
      </c>
      <c r="N3253" s="14">
        <v>0</v>
      </c>
      <c r="O3253" s="16">
        <v>0</v>
      </c>
      <c r="P3253" s="16">
        <v>0</v>
      </c>
      <c r="Q3253" s="16">
        <v>0</v>
      </c>
      <c r="R3253" s="16">
        <f>Q3253*16.876/100</f>
        <v>0</v>
      </c>
      <c r="S3253" s="17">
        <f t="shared" si="350"/>
        <v>0</v>
      </c>
      <c r="T3253" s="16">
        <v>0</v>
      </c>
      <c r="U3253" s="18">
        <f t="shared" si="351"/>
        <v>0</v>
      </c>
      <c r="V3253" s="18">
        <f t="shared" si="352"/>
        <v>0</v>
      </c>
      <c r="W3253" s="18">
        <f t="shared" si="353"/>
        <v>0</v>
      </c>
      <c r="X3253" s="27"/>
      <c r="Y3253" s="19">
        <f t="shared" si="354"/>
        <v>0</v>
      </c>
      <c r="Z3253" s="18">
        <f t="shared" si="355"/>
        <v>0</v>
      </c>
      <c r="AA3253" s="12">
        <v>3</v>
      </c>
      <c r="AB3253" s="12">
        <v>144.41999999999999</v>
      </c>
      <c r="AC3253" s="28">
        <f>+I3253+Y3253-Z3253</f>
        <v>0.14000000000000001</v>
      </c>
      <c r="AD3253" s="20">
        <f t="shared" si="356"/>
        <v>0</v>
      </c>
      <c r="AE3253">
        <v>0</v>
      </c>
    </row>
    <row r="3254" spans="1:31" x14ac:dyDescent="0.25">
      <c r="A3254" s="9">
        <v>45169</v>
      </c>
      <c r="B3254" s="10" t="s">
        <v>472</v>
      </c>
      <c r="C3254" s="10" t="s">
        <v>28</v>
      </c>
      <c r="D3254" s="10" t="s">
        <v>29</v>
      </c>
      <c r="E3254" s="10" t="s">
        <v>30</v>
      </c>
      <c r="F3254" s="10"/>
      <c r="G3254" s="10">
        <v>0</v>
      </c>
      <c r="H3254" s="11">
        <f>SUMIFS(AA:AA,$A:$A,EOMONTH($A3254,-1),$B:$B,$B3254)</f>
        <v>1</v>
      </c>
      <c r="I3254" s="63">
        <f>ROUND(SUMIFS(AC:AC,$A:$A,EOMONTH($A3254,-1),$B:$B,$B3254),2)</f>
        <v>0.05</v>
      </c>
      <c r="J3254" s="11">
        <f>SUMIFS(AB:AB,$A:$A,EOMONTH($A3254,-1),$B:$B,$B3254)</f>
        <v>38.14</v>
      </c>
      <c r="K3254" s="13">
        <v>0</v>
      </c>
      <c r="L3254" s="25">
        <v>0</v>
      </c>
      <c r="M3254" s="15">
        <v>0</v>
      </c>
      <c r="N3254" s="14">
        <v>0</v>
      </c>
      <c r="O3254" s="16">
        <v>0</v>
      </c>
      <c r="P3254" s="16">
        <v>0</v>
      </c>
      <c r="Q3254" s="16">
        <v>0</v>
      </c>
      <c r="R3254" s="16">
        <f>Q3254*16.876/100</f>
        <v>0</v>
      </c>
      <c r="S3254" s="17">
        <f t="shared" si="350"/>
        <v>0</v>
      </c>
      <c r="T3254" s="16">
        <v>0</v>
      </c>
      <c r="U3254" s="18">
        <f t="shared" si="351"/>
        <v>0</v>
      </c>
      <c r="V3254" s="18">
        <f t="shared" si="352"/>
        <v>0</v>
      </c>
      <c r="W3254" s="18">
        <f t="shared" si="353"/>
        <v>0</v>
      </c>
      <c r="X3254" s="27"/>
      <c r="Y3254" s="19">
        <f t="shared" si="354"/>
        <v>0</v>
      </c>
      <c r="Z3254" s="18">
        <f t="shared" si="355"/>
        <v>0</v>
      </c>
      <c r="AA3254" s="12">
        <v>1</v>
      </c>
      <c r="AB3254" s="12">
        <v>38.14</v>
      </c>
      <c r="AC3254" s="28">
        <f>+I3254+Y3254-Z3254</f>
        <v>0.05</v>
      </c>
      <c r="AD3254" s="20">
        <f t="shared" si="356"/>
        <v>0</v>
      </c>
      <c r="AE3254">
        <v>0</v>
      </c>
    </row>
    <row r="3255" spans="1:31" x14ac:dyDescent="0.25">
      <c r="A3255" s="9">
        <v>45169</v>
      </c>
      <c r="B3255" s="10" t="s">
        <v>473</v>
      </c>
      <c r="C3255" s="10" t="s">
        <v>282</v>
      </c>
      <c r="D3255" s="10" t="s">
        <v>40</v>
      </c>
      <c r="E3255" s="10" t="s">
        <v>30</v>
      </c>
      <c r="F3255" s="10">
        <v>395</v>
      </c>
      <c r="G3255" s="10">
        <v>431</v>
      </c>
      <c r="H3255" s="11">
        <f>SUMIFS(AA:AA,$A:$A,EOMONTH($A3255,-1),$B:$B,$B3255)</f>
        <v>226</v>
      </c>
      <c r="I3255" s="63">
        <f>ROUND(SUMIFS(AC:AC,$A:$A,EOMONTH($A3255,-1),$B:$B,$B3255),2)</f>
        <v>10.47</v>
      </c>
      <c r="J3255" s="11">
        <f>SUMIFS(AB:AB,$A:$A,EOMONTH($A3255,-1),$B:$B,$B3255)</f>
        <v>16678.8</v>
      </c>
      <c r="K3255" s="13">
        <v>0</v>
      </c>
      <c r="L3255" s="25">
        <v>0</v>
      </c>
      <c r="M3255" s="15">
        <v>0</v>
      </c>
      <c r="N3255" s="14">
        <v>0</v>
      </c>
      <c r="O3255" s="16">
        <v>0</v>
      </c>
      <c r="P3255" s="16">
        <v>0</v>
      </c>
      <c r="Q3255" s="16">
        <v>0</v>
      </c>
      <c r="R3255" s="16">
        <f>Q3255*16.876/100</f>
        <v>0</v>
      </c>
      <c r="S3255" s="17">
        <f t="shared" si="350"/>
        <v>0</v>
      </c>
      <c r="T3255" s="16">
        <v>0</v>
      </c>
      <c r="U3255" s="18">
        <f t="shared" si="351"/>
        <v>97.406000000000006</v>
      </c>
      <c r="V3255" s="18">
        <f t="shared" si="352"/>
        <v>0</v>
      </c>
      <c r="W3255" s="18">
        <f t="shared" si="353"/>
        <v>0</v>
      </c>
      <c r="X3255" s="27"/>
      <c r="Y3255" s="19">
        <f t="shared" si="354"/>
        <v>0</v>
      </c>
      <c r="Z3255" s="18">
        <f t="shared" si="355"/>
        <v>0</v>
      </c>
      <c r="AA3255" s="12">
        <v>226</v>
      </c>
      <c r="AB3255" s="12">
        <v>16678.8</v>
      </c>
      <c r="AC3255" s="28">
        <f>+I3255+Y3255-Z3255</f>
        <v>10.47</v>
      </c>
      <c r="AD3255" s="20">
        <f t="shared" si="356"/>
        <v>0</v>
      </c>
      <c r="AE3255">
        <v>0</v>
      </c>
    </row>
    <row r="3256" spans="1:31" x14ac:dyDescent="0.25">
      <c r="A3256" s="9">
        <v>45169</v>
      </c>
      <c r="B3256" s="10" t="s">
        <v>474</v>
      </c>
      <c r="C3256" s="10" t="s">
        <v>282</v>
      </c>
      <c r="D3256" s="10" t="s">
        <v>29</v>
      </c>
      <c r="E3256" s="10" t="s">
        <v>30</v>
      </c>
      <c r="F3256" s="10"/>
      <c r="G3256" s="10">
        <v>0</v>
      </c>
      <c r="H3256" s="11">
        <f>SUMIFS(AA:AA,$A:$A,EOMONTH($A3256,-1),$B:$B,$B3256)</f>
        <v>463</v>
      </c>
      <c r="I3256" s="63">
        <f>ROUND(SUMIFS(AC:AC,$A:$A,EOMONTH($A3256,-1),$B:$B,$B3256),2)</f>
        <v>20.9</v>
      </c>
      <c r="J3256" s="11">
        <f>SUMIFS(AB:AB,$A:$A,EOMONTH($A3256,-1),$B:$B,$B3256)</f>
        <v>34169.4</v>
      </c>
      <c r="K3256" s="13">
        <v>0</v>
      </c>
      <c r="L3256" s="25">
        <v>0</v>
      </c>
      <c r="M3256" s="15">
        <v>0</v>
      </c>
      <c r="N3256" s="14">
        <v>0</v>
      </c>
      <c r="O3256" s="16">
        <v>0</v>
      </c>
      <c r="P3256" s="16">
        <v>0</v>
      </c>
      <c r="Q3256" s="16">
        <v>0</v>
      </c>
      <c r="R3256" s="16">
        <f>Q3256*16.876/100</f>
        <v>0</v>
      </c>
      <c r="S3256" s="17">
        <f t="shared" si="350"/>
        <v>0</v>
      </c>
      <c r="T3256" s="16">
        <v>0</v>
      </c>
      <c r="U3256" s="18">
        <f t="shared" si="351"/>
        <v>0</v>
      </c>
      <c r="V3256" s="18">
        <f t="shared" si="352"/>
        <v>0</v>
      </c>
      <c r="W3256" s="18">
        <f t="shared" si="353"/>
        <v>0</v>
      </c>
      <c r="X3256" s="27"/>
      <c r="Y3256" s="19">
        <f t="shared" si="354"/>
        <v>0</v>
      </c>
      <c r="Z3256" s="18">
        <f t="shared" si="355"/>
        <v>0</v>
      </c>
      <c r="AA3256" s="12">
        <v>463</v>
      </c>
      <c r="AB3256" s="12">
        <v>34169.4</v>
      </c>
      <c r="AC3256" s="28">
        <f>+I3256+Y3256-Z3256</f>
        <v>20.9</v>
      </c>
      <c r="AD3256" s="20">
        <f t="shared" si="356"/>
        <v>0</v>
      </c>
      <c r="AE3256">
        <v>0</v>
      </c>
    </row>
    <row r="3257" spans="1:31" x14ac:dyDescent="0.25">
      <c r="A3257" s="9">
        <v>45169</v>
      </c>
      <c r="B3257" s="10" t="s">
        <v>475</v>
      </c>
      <c r="C3257" s="10" t="s">
        <v>282</v>
      </c>
      <c r="D3257" s="10" t="s">
        <v>29</v>
      </c>
      <c r="E3257" s="10" t="s">
        <v>30</v>
      </c>
      <c r="F3257" s="10"/>
      <c r="G3257" s="10">
        <v>0</v>
      </c>
      <c r="H3257" s="11">
        <f>SUMIFS(AA:AA,$A:$A,EOMONTH($A3257,-1),$B:$B,$B3257)</f>
        <v>136</v>
      </c>
      <c r="I3257" s="63">
        <f>ROUND(SUMIFS(AC:AC,$A:$A,EOMONTH($A3257,-1),$B:$B,$B3257),2)</f>
        <v>12.42</v>
      </c>
      <c r="J3257" s="11">
        <f>SUMIFS(AB:AB,$A:$A,EOMONTH($A3257,-1),$B:$B,$B3257)</f>
        <v>10036.799999999999</v>
      </c>
      <c r="K3257" s="13">
        <v>0</v>
      </c>
      <c r="L3257" s="25">
        <v>0</v>
      </c>
      <c r="M3257" s="15">
        <v>0</v>
      </c>
      <c r="N3257" s="14">
        <v>0</v>
      </c>
      <c r="O3257" s="16">
        <v>0</v>
      </c>
      <c r="P3257" s="16">
        <v>0</v>
      </c>
      <c r="Q3257" s="16">
        <v>35</v>
      </c>
      <c r="R3257" s="16">
        <f>Q3257*16.876/100</f>
        <v>5.906600000000001</v>
      </c>
      <c r="S3257" s="17">
        <f t="shared" si="350"/>
        <v>40.906599999999997</v>
      </c>
      <c r="T3257" s="16">
        <v>2583</v>
      </c>
      <c r="U3257" s="18">
        <f t="shared" si="351"/>
        <v>0</v>
      </c>
      <c r="V3257" s="18">
        <f t="shared" si="352"/>
        <v>0</v>
      </c>
      <c r="W3257" s="18">
        <f t="shared" si="353"/>
        <v>0</v>
      </c>
      <c r="X3257" s="27"/>
      <c r="Y3257" s="19">
        <f t="shared" si="354"/>
        <v>0</v>
      </c>
      <c r="Z3257" s="18">
        <f t="shared" si="355"/>
        <v>0</v>
      </c>
      <c r="AA3257" s="12">
        <v>101</v>
      </c>
      <c r="AB3257" s="12">
        <v>7453.8</v>
      </c>
      <c r="AC3257" s="28">
        <f>+I3257+Y3257-Z3257</f>
        <v>12.42</v>
      </c>
      <c r="AD3257" s="20">
        <f t="shared" si="356"/>
        <v>0</v>
      </c>
      <c r="AE3257">
        <v>0</v>
      </c>
    </row>
    <row r="3258" spans="1:31" x14ac:dyDescent="0.25">
      <c r="A3258" s="9">
        <v>45169</v>
      </c>
      <c r="B3258" s="10" t="s">
        <v>476</v>
      </c>
      <c r="C3258" s="10" t="s">
        <v>282</v>
      </c>
      <c r="D3258" s="10" t="s">
        <v>40</v>
      </c>
      <c r="E3258" s="10" t="s">
        <v>30</v>
      </c>
      <c r="F3258" s="10">
        <v>395</v>
      </c>
      <c r="G3258" s="10">
        <v>431</v>
      </c>
      <c r="H3258" s="11">
        <f>SUMIFS(AA:AA,$A:$A,EOMONTH($A3258,-1),$B:$B,$B3258)</f>
        <v>125</v>
      </c>
      <c r="I3258" s="63">
        <f>ROUND(SUMIFS(AC:AC,$A:$A,EOMONTH($A3258,-1),$B:$B,$B3258),2)</f>
        <v>6.32</v>
      </c>
      <c r="J3258" s="11">
        <f>SUMIFS(AB:AB,$A:$A,EOMONTH($A3258,-1),$B:$B,$B3258)</f>
        <v>9225</v>
      </c>
      <c r="K3258" s="13">
        <v>0</v>
      </c>
      <c r="L3258" s="25">
        <v>0</v>
      </c>
      <c r="M3258" s="15">
        <v>0</v>
      </c>
      <c r="N3258" s="14">
        <v>0</v>
      </c>
      <c r="O3258" s="16">
        <v>0</v>
      </c>
      <c r="P3258" s="16">
        <v>0</v>
      </c>
      <c r="Q3258" s="16">
        <v>0</v>
      </c>
      <c r="R3258" s="16">
        <f>Q3258*16.876/100</f>
        <v>0</v>
      </c>
      <c r="S3258" s="17">
        <f t="shared" si="350"/>
        <v>0</v>
      </c>
      <c r="T3258" s="16">
        <v>0</v>
      </c>
      <c r="U3258" s="18">
        <f t="shared" si="351"/>
        <v>53.875</v>
      </c>
      <c r="V3258" s="18">
        <f t="shared" si="352"/>
        <v>0</v>
      </c>
      <c r="W3258" s="18">
        <f t="shared" si="353"/>
        <v>0</v>
      </c>
      <c r="X3258" s="27"/>
      <c r="Y3258" s="19">
        <f t="shared" si="354"/>
        <v>0</v>
      </c>
      <c r="Z3258" s="18">
        <f t="shared" si="355"/>
        <v>0</v>
      </c>
      <c r="AA3258" s="12">
        <v>125</v>
      </c>
      <c r="AB3258" s="12">
        <v>9225</v>
      </c>
      <c r="AC3258" s="28">
        <f>+I3258+Y3258-Z3258</f>
        <v>6.32</v>
      </c>
      <c r="AD3258" s="20">
        <f t="shared" si="356"/>
        <v>0</v>
      </c>
      <c r="AE3258">
        <v>0</v>
      </c>
    </row>
    <row r="3259" spans="1:31" x14ac:dyDescent="0.25">
      <c r="A3259" s="9">
        <v>45169</v>
      </c>
      <c r="B3259" s="10" t="s">
        <v>477</v>
      </c>
      <c r="C3259" s="10" t="s">
        <v>282</v>
      </c>
      <c r="D3259" s="10" t="s">
        <v>29</v>
      </c>
      <c r="E3259" s="10" t="s">
        <v>30</v>
      </c>
      <c r="F3259" s="10"/>
      <c r="G3259" s="10">
        <v>0</v>
      </c>
      <c r="H3259" s="11">
        <f>SUMIFS(AA:AA,$A:$A,EOMONTH($A3259,-1),$B:$B,$B3259)</f>
        <v>206</v>
      </c>
      <c r="I3259" s="63">
        <f>ROUND(SUMIFS(AC:AC,$A:$A,EOMONTH($A3259,-1),$B:$B,$B3259),2)</f>
        <v>4.5599999999999996</v>
      </c>
      <c r="J3259" s="11">
        <f>SUMIFS(AB:AB,$A:$A,EOMONTH($A3259,-1),$B:$B,$B3259)</f>
        <v>8892.35</v>
      </c>
      <c r="K3259" s="13">
        <v>0</v>
      </c>
      <c r="L3259" s="25">
        <v>0</v>
      </c>
      <c r="M3259" s="15">
        <v>0</v>
      </c>
      <c r="N3259" s="14">
        <v>0</v>
      </c>
      <c r="O3259" s="16">
        <v>0</v>
      </c>
      <c r="P3259" s="16">
        <v>0</v>
      </c>
      <c r="Q3259" s="16">
        <v>121</v>
      </c>
      <c r="R3259" s="16">
        <f>Q3259*16.876/100</f>
        <v>20.41996</v>
      </c>
      <c r="S3259" s="17">
        <f t="shared" si="350"/>
        <v>141.41996</v>
      </c>
      <c r="T3259" s="16">
        <v>5223.57</v>
      </c>
      <c r="U3259" s="18">
        <f t="shared" si="351"/>
        <v>0</v>
      </c>
      <c r="V3259" s="18">
        <f t="shared" si="352"/>
        <v>0</v>
      </c>
      <c r="W3259" s="18">
        <f t="shared" si="353"/>
        <v>0</v>
      </c>
      <c r="X3259" s="27"/>
      <c r="Y3259" s="19">
        <f t="shared" si="354"/>
        <v>0</v>
      </c>
      <c r="Z3259" s="18">
        <f t="shared" si="355"/>
        <v>0</v>
      </c>
      <c r="AA3259" s="12">
        <v>85</v>
      </c>
      <c r="AB3259" s="12">
        <v>3669.17</v>
      </c>
      <c r="AC3259" s="28">
        <f>+I3259+Y3259-Z3259</f>
        <v>4.5599999999999996</v>
      </c>
      <c r="AD3259" s="20">
        <f t="shared" si="356"/>
        <v>0</v>
      </c>
      <c r="AE3259">
        <v>0</v>
      </c>
    </row>
    <row r="3260" spans="1:31" x14ac:dyDescent="0.25">
      <c r="A3260" s="9">
        <v>45169</v>
      </c>
      <c r="B3260" s="10" t="s">
        <v>478</v>
      </c>
      <c r="C3260" s="10" t="s">
        <v>282</v>
      </c>
      <c r="D3260" s="10" t="s">
        <v>40</v>
      </c>
      <c r="E3260" s="10" t="s">
        <v>30</v>
      </c>
      <c r="F3260" s="10">
        <v>395</v>
      </c>
      <c r="G3260" s="10">
        <v>431</v>
      </c>
      <c r="H3260" s="11">
        <f>SUMIFS(AA:AA,$A:$A,EOMONTH($A3260,-1),$B:$B,$B3260)</f>
        <v>147</v>
      </c>
      <c r="I3260" s="63">
        <f>ROUND(SUMIFS(AC:AC,$A:$A,EOMONTH($A3260,-1),$B:$B,$B3260),2)</f>
        <v>2310.4499999999998</v>
      </c>
      <c r="J3260" s="11">
        <f>SUMIFS(AB:AB,$A:$A,EOMONTH($A3260,-1),$B:$B,$B3260)</f>
        <v>6929.58</v>
      </c>
      <c r="K3260" s="13">
        <v>0</v>
      </c>
      <c r="L3260" s="25">
        <v>0</v>
      </c>
      <c r="M3260" s="15">
        <v>0</v>
      </c>
      <c r="N3260" s="14">
        <v>0</v>
      </c>
      <c r="O3260" s="16">
        <v>0</v>
      </c>
      <c r="P3260" s="16">
        <v>0</v>
      </c>
      <c r="Q3260" s="16">
        <v>0</v>
      </c>
      <c r="R3260" s="16">
        <f>Q3260*16.876/100</f>
        <v>0</v>
      </c>
      <c r="S3260" s="17">
        <f t="shared" si="350"/>
        <v>0</v>
      </c>
      <c r="T3260" s="16">
        <v>0</v>
      </c>
      <c r="U3260" s="18">
        <f t="shared" si="351"/>
        <v>63.356999999999999</v>
      </c>
      <c r="V3260" s="18">
        <f t="shared" si="352"/>
        <v>0</v>
      </c>
      <c r="W3260" s="18">
        <f t="shared" si="353"/>
        <v>0</v>
      </c>
      <c r="X3260" s="27"/>
      <c r="Y3260" s="19">
        <f t="shared" si="354"/>
        <v>0</v>
      </c>
      <c r="Z3260" s="18">
        <f t="shared" si="355"/>
        <v>0</v>
      </c>
      <c r="AA3260" s="12">
        <v>147</v>
      </c>
      <c r="AB3260" s="12">
        <v>6929.58</v>
      </c>
      <c r="AC3260" s="28">
        <f>+I3260+Y3260-Z3260</f>
        <v>2310.4499999999998</v>
      </c>
      <c r="AD3260" s="20">
        <f t="shared" si="356"/>
        <v>0</v>
      </c>
      <c r="AE3260">
        <v>0</v>
      </c>
    </row>
    <row r="3261" spans="1:31" x14ac:dyDescent="0.25">
      <c r="A3261" s="9">
        <v>45169</v>
      </c>
      <c r="B3261" s="10" t="s">
        <v>479</v>
      </c>
      <c r="C3261" s="10" t="s">
        <v>282</v>
      </c>
      <c r="D3261" s="10" t="s">
        <v>29</v>
      </c>
      <c r="E3261" s="10" t="s">
        <v>30</v>
      </c>
      <c r="F3261" s="10"/>
      <c r="G3261" s="10">
        <v>0</v>
      </c>
      <c r="H3261" s="11">
        <f>SUMIFS(AA:AA,$A:$A,EOMONTH($A3261,-1),$B:$B,$B3261)</f>
        <v>250</v>
      </c>
      <c r="I3261" s="63">
        <f>ROUND(SUMIFS(AC:AC,$A:$A,EOMONTH($A3261,-1),$B:$B,$B3261),2)</f>
        <v>18.600000000000001</v>
      </c>
      <c r="J3261" s="11">
        <f>SUMIFS(AB:AB,$A:$A,EOMONTH($A3261,-1),$B:$B,$B3261)</f>
        <v>10895.59</v>
      </c>
      <c r="K3261" s="13">
        <v>0</v>
      </c>
      <c r="L3261" s="25">
        <v>0</v>
      </c>
      <c r="M3261" s="15">
        <v>1131</v>
      </c>
      <c r="N3261" s="14">
        <v>49901.51</v>
      </c>
      <c r="O3261" s="16">
        <v>0</v>
      </c>
      <c r="P3261" s="16">
        <v>0</v>
      </c>
      <c r="Q3261" s="16">
        <v>1225</v>
      </c>
      <c r="R3261" s="16">
        <f>Q3261*16.876/100</f>
        <v>206.73100000000002</v>
      </c>
      <c r="S3261" s="17">
        <f t="shared" si="350"/>
        <v>1431.731</v>
      </c>
      <c r="T3261" s="16">
        <v>53923.65</v>
      </c>
      <c r="U3261" s="18">
        <f t="shared" si="351"/>
        <v>0</v>
      </c>
      <c r="V3261" s="18">
        <f t="shared" si="352"/>
        <v>0</v>
      </c>
      <c r="W3261" s="18">
        <f t="shared" si="353"/>
        <v>0</v>
      </c>
      <c r="X3261" s="27"/>
      <c r="Y3261" s="19">
        <f t="shared" si="354"/>
        <v>0</v>
      </c>
      <c r="Z3261" s="18">
        <f t="shared" si="355"/>
        <v>0</v>
      </c>
      <c r="AA3261" s="12">
        <v>156</v>
      </c>
      <c r="AB3261" s="12">
        <v>6871.98</v>
      </c>
      <c r="AC3261" s="28">
        <f>+I3261+Y3261-Z3261</f>
        <v>18.600000000000001</v>
      </c>
      <c r="AD3261" s="20">
        <f t="shared" si="356"/>
        <v>0</v>
      </c>
      <c r="AE3261">
        <v>0</v>
      </c>
    </row>
    <row r="3262" spans="1:31" x14ac:dyDescent="0.25">
      <c r="A3262" s="9">
        <v>45169</v>
      </c>
      <c r="B3262" s="10" t="s">
        <v>480</v>
      </c>
      <c r="C3262" s="10" t="s">
        <v>282</v>
      </c>
      <c r="D3262" s="10" t="s">
        <v>40</v>
      </c>
      <c r="E3262" s="10" t="s">
        <v>30</v>
      </c>
      <c r="F3262" s="10">
        <v>395</v>
      </c>
      <c r="G3262" s="10">
        <v>431</v>
      </c>
      <c r="H3262" s="11">
        <f>SUMIFS(AA:AA,$A:$A,EOMONTH($A3262,-1),$B:$B,$B3262)</f>
        <v>64</v>
      </c>
      <c r="I3262" s="63">
        <f>ROUND(SUMIFS(AC:AC,$A:$A,EOMONTH($A3262,-1),$B:$B,$B3262),2)</f>
        <v>2.89</v>
      </c>
      <c r="J3262" s="11">
        <f>SUMIFS(AB:AB,$A:$A,EOMONTH($A3262,-1),$B:$B,$B3262)</f>
        <v>4723.2</v>
      </c>
      <c r="K3262" s="13">
        <v>0</v>
      </c>
      <c r="L3262" s="25">
        <v>0</v>
      </c>
      <c r="M3262" s="15">
        <v>0</v>
      </c>
      <c r="N3262" s="14">
        <v>0</v>
      </c>
      <c r="O3262" s="16">
        <v>0</v>
      </c>
      <c r="P3262" s="16">
        <v>0</v>
      </c>
      <c r="Q3262" s="16">
        <v>0</v>
      </c>
      <c r="R3262" s="16">
        <f>Q3262*16.876/100</f>
        <v>0</v>
      </c>
      <c r="S3262" s="17">
        <f t="shared" si="350"/>
        <v>0</v>
      </c>
      <c r="T3262" s="16">
        <v>0</v>
      </c>
      <c r="U3262" s="18">
        <f t="shared" si="351"/>
        <v>27.584</v>
      </c>
      <c r="V3262" s="18">
        <f t="shared" si="352"/>
        <v>0</v>
      </c>
      <c r="W3262" s="18">
        <f t="shared" si="353"/>
        <v>0</v>
      </c>
      <c r="X3262" s="27"/>
      <c r="Y3262" s="19">
        <f t="shared" si="354"/>
        <v>0</v>
      </c>
      <c r="Z3262" s="18">
        <f t="shared" si="355"/>
        <v>0</v>
      </c>
      <c r="AA3262" s="12">
        <v>64</v>
      </c>
      <c r="AB3262" s="12">
        <v>4723.2</v>
      </c>
      <c r="AC3262" s="28">
        <f>+I3262+Y3262-Z3262</f>
        <v>2.89</v>
      </c>
      <c r="AD3262" s="20">
        <f t="shared" si="356"/>
        <v>0</v>
      </c>
      <c r="AE3262">
        <v>0</v>
      </c>
    </row>
    <row r="3263" spans="1:31" x14ac:dyDescent="0.25">
      <c r="A3263" s="9">
        <v>45169</v>
      </c>
      <c r="B3263" s="10" t="s">
        <v>481</v>
      </c>
      <c r="C3263" s="10" t="s">
        <v>282</v>
      </c>
      <c r="D3263" s="10" t="s">
        <v>29</v>
      </c>
      <c r="E3263" s="10" t="s">
        <v>30</v>
      </c>
      <c r="F3263" s="10"/>
      <c r="G3263" s="10">
        <v>0</v>
      </c>
      <c r="H3263" s="11">
        <f>SUMIFS(AA:AA,$A:$A,EOMONTH($A3263,-1),$B:$B,$B3263)</f>
        <v>395</v>
      </c>
      <c r="I3263" s="63">
        <f>ROUND(SUMIFS(AC:AC,$A:$A,EOMONTH($A3263,-1),$B:$B,$B3263),2)</f>
        <v>28.62</v>
      </c>
      <c r="J3263" s="11">
        <f>SUMIFS(AB:AB,$A:$A,EOMONTH($A3263,-1),$B:$B,$B3263)</f>
        <v>29758.31</v>
      </c>
      <c r="K3263" s="13">
        <v>0</v>
      </c>
      <c r="L3263" s="25">
        <v>0</v>
      </c>
      <c r="M3263" s="15">
        <v>0</v>
      </c>
      <c r="N3263" s="14">
        <v>0</v>
      </c>
      <c r="O3263" s="16">
        <v>0</v>
      </c>
      <c r="P3263" s="16">
        <v>0</v>
      </c>
      <c r="Q3263" s="16">
        <v>105</v>
      </c>
      <c r="R3263" s="16">
        <f>Q3263*16.876/100</f>
        <v>17.719799999999999</v>
      </c>
      <c r="S3263" s="17">
        <f t="shared" si="350"/>
        <v>122.71979999999999</v>
      </c>
      <c r="T3263" s="16">
        <v>7910.7</v>
      </c>
      <c r="U3263" s="18">
        <f t="shared" si="351"/>
        <v>0</v>
      </c>
      <c r="V3263" s="18">
        <f t="shared" si="352"/>
        <v>0</v>
      </c>
      <c r="W3263" s="18">
        <f t="shared" si="353"/>
        <v>0</v>
      </c>
      <c r="X3263" s="27"/>
      <c r="Y3263" s="19">
        <f t="shared" si="354"/>
        <v>0</v>
      </c>
      <c r="Z3263" s="18">
        <f t="shared" si="355"/>
        <v>0</v>
      </c>
      <c r="AA3263" s="12">
        <v>290</v>
      </c>
      <c r="AB3263" s="12">
        <v>21847.88</v>
      </c>
      <c r="AC3263" s="28">
        <f>+I3263+Y3263-Z3263</f>
        <v>28.62</v>
      </c>
      <c r="AD3263" s="20">
        <f t="shared" si="356"/>
        <v>0</v>
      </c>
      <c r="AE3263">
        <v>0</v>
      </c>
    </row>
    <row r="3264" spans="1:31" x14ac:dyDescent="0.25">
      <c r="A3264" s="9">
        <v>45169</v>
      </c>
      <c r="B3264" s="10" t="s">
        <v>482</v>
      </c>
      <c r="C3264" s="10" t="s">
        <v>282</v>
      </c>
      <c r="D3264" s="10" t="s">
        <v>40</v>
      </c>
      <c r="E3264" s="10" t="s">
        <v>30</v>
      </c>
      <c r="F3264" s="10">
        <v>550</v>
      </c>
      <c r="G3264" s="10">
        <v>599</v>
      </c>
      <c r="H3264" s="11">
        <f>SUMIFS(AA:AA,$A:$A,EOMONTH($A3264,-1),$B:$B,$B3264)</f>
        <v>-20</v>
      </c>
      <c r="I3264" s="63">
        <f>ROUND(SUMIFS(AC:AC,$A:$A,EOMONTH($A3264,-1),$B:$B,$B3264),2)</f>
        <v>-11.98</v>
      </c>
      <c r="J3264" s="11">
        <f>SUMIFS(AB:AB,$A:$A,EOMONTH($A3264,-1),$B:$B,$B3264)</f>
        <v>-2304</v>
      </c>
      <c r="K3264" s="13">
        <v>0</v>
      </c>
      <c r="L3264" s="25">
        <v>0</v>
      </c>
      <c r="M3264" s="15">
        <v>0</v>
      </c>
      <c r="N3264" s="14">
        <v>0</v>
      </c>
      <c r="O3264" s="16">
        <v>0</v>
      </c>
      <c r="P3264" s="16">
        <v>0</v>
      </c>
      <c r="Q3264" s="16">
        <v>0</v>
      </c>
      <c r="R3264" s="16">
        <f>Q3264*16.876/100</f>
        <v>0</v>
      </c>
      <c r="S3264" s="17">
        <f t="shared" si="350"/>
        <v>0</v>
      </c>
      <c r="T3264" s="16">
        <v>0</v>
      </c>
      <c r="U3264" s="18">
        <f t="shared" si="351"/>
        <v>-11.98</v>
      </c>
      <c r="V3264" s="18">
        <f t="shared" si="352"/>
        <v>0</v>
      </c>
      <c r="W3264" s="18">
        <f t="shared" si="353"/>
        <v>0</v>
      </c>
      <c r="X3264" s="27"/>
      <c r="Y3264" s="19">
        <f t="shared" si="354"/>
        <v>0</v>
      </c>
      <c r="Z3264" s="18">
        <f t="shared" si="355"/>
        <v>0</v>
      </c>
      <c r="AA3264" s="12">
        <v>-20</v>
      </c>
      <c r="AB3264" s="12">
        <v>-2304</v>
      </c>
      <c r="AC3264" s="28">
        <f>+I3264+Y3264-Z3264</f>
        <v>-11.98</v>
      </c>
      <c r="AD3264" s="20">
        <f t="shared" si="356"/>
        <v>20</v>
      </c>
      <c r="AE3264">
        <v>20</v>
      </c>
    </row>
    <row r="3265" spans="1:31" x14ac:dyDescent="0.25">
      <c r="A3265" s="9">
        <v>45169</v>
      </c>
      <c r="B3265" s="10" t="s">
        <v>483</v>
      </c>
      <c r="C3265" s="10" t="s">
        <v>282</v>
      </c>
      <c r="D3265" s="10" t="s">
        <v>29</v>
      </c>
      <c r="E3265" s="10" t="s">
        <v>30</v>
      </c>
      <c r="F3265" s="10"/>
      <c r="G3265" s="10">
        <v>0</v>
      </c>
      <c r="H3265" s="11">
        <f>SUMIFS(AA:AA,$A:$A,EOMONTH($A3265,-1),$B:$B,$B3265)</f>
        <v>14</v>
      </c>
      <c r="I3265" s="63">
        <f>ROUND(SUMIFS(AC:AC,$A:$A,EOMONTH($A3265,-1),$B:$B,$B3265),2)</f>
        <v>0.63</v>
      </c>
      <c r="J3265" s="11">
        <f>SUMIFS(AB:AB,$A:$A,EOMONTH($A3265,-1),$B:$B,$B3265)</f>
        <v>1885.38</v>
      </c>
      <c r="K3265" s="13">
        <v>0</v>
      </c>
      <c r="L3265" s="25">
        <v>0</v>
      </c>
      <c r="M3265" s="15">
        <v>0</v>
      </c>
      <c r="N3265" s="14">
        <v>0</v>
      </c>
      <c r="O3265" s="16">
        <v>0</v>
      </c>
      <c r="P3265" s="16">
        <v>0</v>
      </c>
      <c r="Q3265" s="16">
        <v>0</v>
      </c>
      <c r="R3265" s="16">
        <f>Q3265*16.876/100</f>
        <v>0</v>
      </c>
      <c r="S3265" s="17">
        <f t="shared" si="350"/>
        <v>0</v>
      </c>
      <c r="T3265" s="16">
        <v>0</v>
      </c>
      <c r="U3265" s="18">
        <f t="shared" si="351"/>
        <v>0</v>
      </c>
      <c r="V3265" s="18">
        <f t="shared" si="352"/>
        <v>0</v>
      </c>
      <c r="W3265" s="18">
        <f t="shared" si="353"/>
        <v>0</v>
      </c>
      <c r="X3265" s="27"/>
      <c r="Y3265" s="19">
        <f t="shared" si="354"/>
        <v>0</v>
      </c>
      <c r="Z3265" s="18">
        <f t="shared" si="355"/>
        <v>0</v>
      </c>
      <c r="AA3265" s="12">
        <v>14</v>
      </c>
      <c r="AB3265" s="12">
        <v>1885.38</v>
      </c>
      <c r="AC3265" s="28">
        <f>+I3265+Y3265-Z3265</f>
        <v>0.63</v>
      </c>
      <c r="AD3265" s="20">
        <f t="shared" si="356"/>
        <v>0</v>
      </c>
      <c r="AE3265">
        <v>0</v>
      </c>
    </row>
    <row r="3266" spans="1:31" x14ac:dyDescent="0.25">
      <c r="A3266" s="9">
        <v>45169</v>
      </c>
      <c r="B3266" s="10" t="s">
        <v>484</v>
      </c>
      <c r="C3266" s="10" t="s">
        <v>282</v>
      </c>
      <c r="D3266" s="10" t="s">
        <v>40</v>
      </c>
      <c r="E3266" s="10" t="s">
        <v>30</v>
      </c>
      <c r="F3266" s="10">
        <v>550</v>
      </c>
      <c r="G3266" s="10">
        <v>599</v>
      </c>
      <c r="H3266" s="11">
        <f>SUMIFS(AA:AA,$A:$A,EOMONTH($A3266,-1),$B:$B,$B3266)</f>
        <v>-20</v>
      </c>
      <c r="I3266" s="63">
        <f>ROUND(SUMIFS(AC:AC,$A:$A,EOMONTH($A3266,-1),$B:$B,$B3266),2)</f>
        <v>-11.98</v>
      </c>
      <c r="J3266" s="11">
        <f>SUMIFS(AB:AB,$A:$A,EOMONTH($A3266,-1),$B:$B,$B3266)</f>
        <v>-2304</v>
      </c>
      <c r="K3266" s="13">
        <v>0</v>
      </c>
      <c r="L3266" s="25">
        <v>0</v>
      </c>
      <c r="M3266" s="15">
        <v>0</v>
      </c>
      <c r="N3266" s="14">
        <v>0</v>
      </c>
      <c r="O3266" s="16">
        <v>0</v>
      </c>
      <c r="P3266" s="16">
        <v>0</v>
      </c>
      <c r="Q3266" s="16">
        <v>0</v>
      </c>
      <c r="R3266" s="16">
        <f>Q3266*16.876/100</f>
        <v>0</v>
      </c>
      <c r="S3266" s="17">
        <f t="shared" si="350"/>
        <v>0</v>
      </c>
      <c r="T3266" s="16">
        <v>0</v>
      </c>
      <c r="U3266" s="18">
        <f t="shared" si="351"/>
        <v>-11.98</v>
      </c>
      <c r="V3266" s="18">
        <f t="shared" si="352"/>
        <v>0</v>
      </c>
      <c r="W3266" s="18">
        <f t="shared" si="353"/>
        <v>0</v>
      </c>
      <c r="X3266" s="27"/>
      <c r="Y3266" s="19">
        <f t="shared" si="354"/>
        <v>0</v>
      </c>
      <c r="Z3266" s="18">
        <f t="shared" si="355"/>
        <v>0</v>
      </c>
      <c r="AA3266" s="12">
        <v>-20</v>
      </c>
      <c r="AB3266" s="12">
        <v>-2304</v>
      </c>
      <c r="AC3266" s="28">
        <f>+I3266+Y3266-Z3266</f>
        <v>-11.98</v>
      </c>
      <c r="AD3266" s="20">
        <f t="shared" si="356"/>
        <v>20</v>
      </c>
      <c r="AE3266">
        <v>20</v>
      </c>
    </row>
    <row r="3267" spans="1:31" x14ac:dyDescent="0.25">
      <c r="A3267" s="9">
        <v>45169</v>
      </c>
      <c r="B3267" s="10" t="s">
        <v>485</v>
      </c>
      <c r="C3267" s="10" t="s">
        <v>282</v>
      </c>
      <c r="D3267" s="10" t="s">
        <v>29</v>
      </c>
      <c r="E3267" s="10" t="s">
        <v>30</v>
      </c>
      <c r="F3267" s="10"/>
      <c r="G3267" s="10">
        <v>0</v>
      </c>
      <c r="H3267" s="11">
        <f>SUMIFS(AA:AA,$A:$A,EOMONTH($A3267,-1),$B:$B,$B3267)</f>
        <v>8</v>
      </c>
      <c r="I3267" s="63">
        <f>ROUND(SUMIFS(AC:AC,$A:$A,EOMONTH($A3267,-1),$B:$B,$B3267),2)</f>
        <v>0.36</v>
      </c>
      <c r="J3267" s="11">
        <f>SUMIFS(AB:AB,$A:$A,EOMONTH($A3267,-1),$B:$B,$B3267)</f>
        <v>1077.3599999999999</v>
      </c>
      <c r="K3267" s="13">
        <v>0</v>
      </c>
      <c r="L3267" s="25">
        <v>0</v>
      </c>
      <c r="M3267" s="15">
        <v>0</v>
      </c>
      <c r="N3267" s="14">
        <v>0</v>
      </c>
      <c r="O3267" s="16">
        <v>0</v>
      </c>
      <c r="P3267" s="16">
        <v>0</v>
      </c>
      <c r="Q3267" s="16">
        <v>0</v>
      </c>
      <c r="R3267" s="16">
        <f>Q3267*16.876/100</f>
        <v>0</v>
      </c>
      <c r="S3267" s="17">
        <f t="shared" si="350"/>
        <v>0</v>
      </c>
      <c r="T3267" s="16">
        <v>0</v>
      </c>
      <c r="U3267" s="18">
        <f t="shared" si="351"/>
        <v>0</v>
      </c>
      <c r="V3267" s="18">
        <f t="shared" si="352"/>
        <v>0</v>
      </c>
      <c r="W3267" s="18">
        <f t="shared" si="353"/>
        <v>0</v>
      </c>
      <c r="X3267" s="27"/>
      <c r="Y3267" s="19">
        <f t="shared" si="354"/>
        <v>0</v>
      </c>
      <c r="Z3267" s="18">
        <f t="shared" si="355"/>
        <v>0</v>
      </c>
      <c r="AA3267" s="12">
        <v>8</v>
      </c>
      <c r="AB3267" s="12">
        <v>1077.3599999999999</v>
      </c>
      <c r="AC3267" s="28">
        <f>+I3267+Y3267-Z3267</f>
        <v>0.36</v>
      </c>
      <c r="AD3267" s="20">
        <f t="shared" si="356"/>
        <v>0</v>
      </c>
      <c r="AE3267">
        <v>0</v>
      </c>
    </row>
    <row r="3268" spans="1:31" x14ac:dyDescent="0.25">
      <c r="A3268" s="9">
        <v>45169</v>
      </c>
      <c r="B3268" s="10" t="s">
        <v>486</v>
      </c>
      <c r="C3268" s="10" t="s">
        <v>282</v>
      </c>
      <c r="D3268" s="10" t="s">
        <v>40</v>
      </c>
      <c r="E3268" s="10" t="s">
        <v>30</v>
      </c>
      <c r="F3268" s="10">
        <v>550</v>
      </c>
      <c r="G3268" s="10">
        <v>599</v>
      </c>
      <c r="H3268" s="11">
        <f>SUMIFS(AA:AA,$A:$A,EOMONTH($A3268,-1),$B:$B,$B3268)</f>
        <v>-20</v>
      </c>
      <c r="I3268" s="63">
        <f>ROUND(SUMIFS(AC:AC,$A:$A,EOMONTH($A3268,-1),$B:$B,$B3268),2)</f>
        <v>-11.98</v>
      </c>
      <c r="J3268" s="11">
        <f>SUMIFS(AB:AB,$A:$A,EOMONTH($A3268,-1),$B:$B,$B3268)</f>
        <v>-2304</v>
      </c>
      <c r="K3268" s="13">
        <v>0</v>
      </c>
      <c r="L3268" s="25">
        <v>0</v>
      </c>
      <c r="M3268" s="15">
        <v>0</v>
      </c>
      <c r="N3268" s="14">
        <v>0</v>
      </c>
      <c r="O3268" s="16">
        <v>0</v>
      </c>
      <c r="P3268" s="16">
        <v>0</v>
      </c>
      <c r="Q3268" s="16">
        <v>0</v>
      </c>
      <c r="R3268" s="16">
        <f>Q3268*16.876/100</f>
        <v>0</v>
      </c>
      <c r="S3268" s="17">
        <f t="shared" si="350"/>
        <v>0</v>
      </c>
      <c r="T3268" s="16">
        <v>0</v>
      </c>
      <c r="U3268" s="18">
        <f t="shared" si="351"/>
        <v>-11.98</v>
      </c>
      <c r="V3268" s="18">
        <f t="shared" si="352"/>
        <v>0</v>
      </c>
      <c r="W3268" s="18">
        <f t="shared" si="353"/>
        <v>0</v>
      </c>
      <c r="X3268" s="27"/>
      <c r="Y3268" s="19">
        <f t="shared" si="354"/>
        <v>0</v>
      </c>
      <c r="Z3268" s="18">
        <f t="shared" si="355"/>
        <v>0</v>
      </c>
      <c r="AA3268" s="12">
        <v>-20</v>
      </c>
      <c r="AB3268" s="12">
        <v>-2304</v>
      </c>
      <c r="AC3268" s="28">
        <f>+I3268+Y3268-Z3268</f>
        <v>-11.98</v>
      </c>
      <c r="AD3268" s="20">
        <f t="shared" si="356"/>
        <v>20</v>
      </c>
      <c r="AE3268">
        <v>20</v>
      </c>
    </row>
    <row r="3269" spans="1:31" x14ac:dyDescent="0.25">
      <c r="A3269" s="59">
        <v>45169</v>
      </c>
      <c r="B3269" s="60" t="s">
        <v>822</v>
      </c>
      <c r="C3269" s="60" t="s">
        <v>282</v>
      </c>
      <c r="D3269" s="60" t="s">
        <v>29</v>
      </c>
      <c r="E3269" s="60" t="s">
        <v>30</v>
      </c>
      <c r="F3269" s="10"/>
      <c r="G3269" s="10"/>
      <c r="H3269" s="11"/>
      <c r="I3269" s="63">
        <f>ROUND(SUMIFS(AC:AC,$A:$A,EOMONTH($A3269,-1),$B:$B,$B3269),2)</f>
        <v>0</v>
      </c>
      <c r="J3269" s="11"/>
      <c r="K3269" s="13"/>
      <c r="L3269" s="25"/>
      <c r="M3269" s="15"/>
      <c r="N3269" s="14"/>
      <c r="O3269" s="16"/>
      <c r="P3269" s="16"/>
      <c r="Q3269" s="16"/>
      <c r="R3269" s="16"/>
      <c r="S3269" s="17">
        <f t="shared" ref="S3269:S3332" si="357">Q3269+R3269</f>
        <v>0</v>
      </c>
      <c r="T3269" s="16"/>
      <c r="U3269" s="18">
        <f t="shared" ref="U3269:U3332" si="358">H3269*G3269/1000</f>
        <v>0</v>
      </c>
      <c r="V3269" s="18">
        <f t="shared" ref="V3269:V3332" si="359">M3269*F3269/1000</f>
        <v>0</v>
      </c>
      <c r="W3269" s="18">
        <f t="shared" ref="W3269:W3332" si="360">V3269*16.789/100</f>
        <v>0</v>
      </c>
      <c r="X3269" s="27"/>
      <c r="Y3269" s="19">
        <f t="shared" ref="Y3269:Y3332" si="361">V3269+W3269+X3269</f>
        <v>0</v>
      </c>
      <c r="Z3269" s="18">
        <f t="shared" ref="Z3269:Z3332" si="362">O3269*G3269/1000</f>
        <v>0</v>
      </c>
      <c r="AA3269" s="12"/>
      <c r="AB3269" s="12"/>
      <c r="AC3269" s="28">
        <f>+I3269+Y3269-Z3269</f>
        <v>0</v>
      </c>
      <c r="AD3269" s="20">
        <f t="shared" ref="AD3269:AD3332" si="363">IF(AC3269&lt;0,ROUNDUP(AC3269,-1)*-1,0)</f>
        <v>0</v>
      </c>
      <c r="AE3269">
        <v>0</v>
      </c>
    </row>
    <row r="3270" spans="1:31" x14ac:dyDescent="0.25">
      <c r="A3270" s="9">
        <v>45169</v>
      </c>
      <c r="B3270" s="10" t="s">
        <v>487</v>
      </c>
      <c r="C3270" s="10" t="s">
        <v>282</v>
      </c>
      <c r="D3270" s="10" t="s">
        <v>40</v>
      </c>
      <c r="E3270" s="10" t="s">
        <v>30</v>
      </c>
      <c r="F3270" s="10">
        <v>450</v>
      </c>
      <c r="G3270" s="10">
        <v>490</v>
      </c>
      <c r="H3270" s="11">
        <f>SUMIFS(AA:AA,$A:$A,EOMONTH($A3270,-1),$B:$B,$B3270)</f>
        <v>46</v>
      </c>
      <c r="I3270" s="63">
        <f>ROUND(SUMIFS(AC:AC,$A:$A,EOMONTH($A3270,-1),$B:$B,$B3270),2)</f>
        <v>2.08</v>
      </c>
      <c r="J3270" s="11">
        <f>SUMIFS(AB:AB,$A:$A,EOMONTH($A3270,-1),$B:$B,$B3270)</f>
        <v>0</v>
      </c>
      <c r="K3270" s="13">
        <v>0</v>
      </c>
      <c r="L3270" s="25">
        <v>0</v>
      </c>
      <c r="M3270" s="15">
        <v>0</v>
      </c>
      <c r="N3270" s="14">
        <v>0</v>
      </c>
      <c r="O3270" s="16">
        <v>0</v>
      </c>
      <c r="P3270" s="16">
        <v>0</v>
      </c>
      <c r="Q3270" s="16">
        <v>0</v>
      </c>
      <c r="R3270" s="16">
        <f>Q3270*16.876/100</f>
        <v>0</v>
      </c>
      <c r="S3270" s="17">
        <f t="shared" si="357"/>
        <v>0</v>
      </c>
      <c r="T3270" s="16">
        <v>0</v>
      </c>
      <c r="U3270" s="18">
        <f t="shared" si="358"/>
        <v>22.54</v>
      </c>
      <c r="V3270" s="18">
        <f t="shared" si="359"/>
        <v>0</v>
      </c>
      <c r="W3270" s="18">
        <f t="shared" si="360"/>
        <v>0</v>
      </c>
      <c r="X3270" s="27"/>
      <c r="Y3270" s="19">
        <f t="shared" si="361"/>
        <v>0</v>
      </c>
      <c r="Z3270" s="18">
        <f t="shared" si="362"/>
        <v>0</v>
      </c>
      <c r="AA3270" s="12">
        <v>46</v>
      </c>
      <c r="AB3270" s="12">
        <v>0</v>
      </c>
      <c r="AC3270" s="28">
        <f>+I3270+Y3270-Z3270</f>
        <v>2.08</v>
      </c>
      <c r="AD3270" s="20">
        <f t="shared" si="363"/>
        <v>0</v>
      </c>
      <c r="AE3270">
        <v>0</v>
      </c>
    </row>
    <row r="3271" spans="1:31" x14ac:dyDescent="0.25">
      <c r="A3271" s="9">
        <v>45169</v>
      </c>
      <c r="B3271" s="10" t="s">
        <v>488</v>
      </c>
      <c r="C3271" s="10" t="s">
        <v>282</v>
      </c>
      <c r="D3271" s="10" t="s">
        <v>40</v>
      </c>
      <c r="E3271" s="10" t="s">
        <v>30</v>
      </c>
      <c r="F3271" s="10">
        <v>450</v>
      </c>
      <c r="G3271" s="10">
        <v>490</v>
      </c>
      <c r="H3271" s="11">
        <f>SUMIFS(AA:AA,$A:$A,EOMONTH($A3271,-1),$B:$B,$B3271)</f>
        <v>223</v>
      </c>
      <c r="I3271" s="63">
        <f>ROUND(SUMIFS(AC:AC,$A:$A,EOMONTH($A3271,-1),$B:$B,$B3271),2)</f>
        <v>10.07</v>
      </c>
      <c r="J3271" s="11">
        <f>SUMIFS(AB:AB,$A:$A,EOMONTH($A3271,-1),$B:$B,$B3271)</f>
        <v>24530</v>
      </c>
      <c r="K3271" s="13">
        <v>0</v>
      </c>
      <c r="L3271" s="25">
        <v>0</v>
      </c>
      <c r="M3271" s="15">
        <v>0</v>
      </c>
      <c r="N3271" s="14">
        <v>0</v>
      </c>
      <c r="O3271" s="16">
        <v>0</v>
      </c>
      <c r="P3271" s="16">
        <v>0</v>
      </c>
      <c r="Q3271" s="16">
        <v>0</v>
      </c>
      <c r="R3271" s="16">
        <f>Q3271*16.876/100</f>
        <v>0</v>
      </c>
      <c r="S3271" s="17">
        <f t="shared" si="357"/>
        <v>0</v>
      </c>
      <c r="T3271" s="16">
        <v>0</v>
      </c>
      <c r="U3271" s="18">
        <f t="shared" si="358"/>
        <v>109.27</v>
      </c>
      <c r="V3271" s="18">
        <f t="shared" si="359"/>
        <v>0</v>
      </c>
      <c r="W3271" s="18">
        <f t="shared" si="360"/>
        <v>0</v>
      </c>
      <c r="X3271" s="27"/>
      <c r="Y3271" s="19">
        <f t="shared" si="361"/>
        <v>0</v>
      </c>
      <c r="Z3271" s="18">
        <f t="shared" si="362"/>
        <v>0</v>
      </c>
      <c r="AA3271" s="12">
        <v>223</v>
      </c>
      <c r="AB3271" s="12">
        <v>24530</v>
      </c>
      <c r="AC3271" s="28">
        <f>+I3271+Y3271-Z3271</f>
        <v>10.07</v>
      </c>
      <c r="AD3271" s="20">
        <f t="shared" si="363"/>
        <v>0</v>
      </c>
      <c r="AE3271">
        <v>0</v>
      </c>
    </row>
    <row r="3272" spans="1:31" x14ac:dyDescent="0.25">
      <c r="A3272" s="9">
        <v>45169</v>
      </c>
      <c r="B3272" s="10" t="s">
        <v>489</v>
      </c>
      <c r="C3272" s="10" t="s">
        <v>282</v>
      </c>
      <c r="D3272" s="10" t="s">
        <v>29</v>
      </c>
      <c r="E3272" s="10" t="s">
        <v>30</v>
      </c>
      <c r="F3272" s="10"/>
      <c r="G3272" s="10">
        <v>0</v>
      </c>
      <c r="H3272" s="11">
        <f>SUMIFS(AA:AA,$A:$A,EOMONTH($A3272,-1),$B:$B,$B3272)</f>
        <v>298</v>
      </c>
      <c r="I3272" s="63">
        <f>ROUND(SUMIFS(AC:AC,$A:$A,EOMONTH($A3272,-1),$B:$B,$B3272),2)</f>
        <v>14.76</v>
      </c>
      <c r="J3272" s="11">
        <f>SUMIFS(AB:AB,$A:$A,EOMONTH($A3272,-1),$B:$B,$B3272)</f>
        <v>32780</v>
      </c>
      <c r="K3272" s="13">
        <v>0</v>
      </c>
      <c r="L3272" s="25">
        <v>0</v>
      </c>
      <c r="M3272" s="15">
        <v>0</v>
      </c>
      <c r="N3272" s="14">
        <v>0</v>
      </c>
      <c r="O3272" s="16">
        <v>0</v>
      </c>
      <c r="P3272" s="16">
        <v>0</v>
      </c>
      <c r="Q3272" s="16">
        <v>55</v>
      </c>
      <c r="R3272" s="16">
        <f>Q3272*16.876/100</f>
        <v>9.2818000000000005</v>
      </c>
      <c r="S3272" s="17">
        <f t="shared" si="357"/>
        <v>64.281800000000004</v>
      </c>
      <c r="T3272" s="16">
        <v>6050</v>
      </c>
      <c r="U3272" s="18">
        <f t="shared" si="358"/>
        <v>0</v>
      </c>
      <c r="V3272" s="18">
        <f t="shared" si="359"/>
        <v>0</v>
      </c>
      <c r="W3272" s="18">
        <f t="shared" si="360"/>
        <v>0</v>
      </c>
      <c r="X3272" s="27"/>
      <c r="Y3272" s="19">
        <f t="shared" si="361"/>
        <v>0</v>
      </c>
      <c r="Z3272" s="18">
        <f t="shared" si="362"/>
        <v>0</v>
      </c>
      <c r="AA3272" s="12">
        <v>243</v>
      </c>
      <c r="AB3272" s="12">
        <v>26730</v>
      </c>
      <c r="AC3272" s="28">
        <f>+I3272+Y3272-Z3272</f>
        <v>14.76</v>
      </c>
      <c r="AD3272" s="20">
        <f t="shared" si="363"/>
        <v>0</v>
      </c>
      <c r="AE3272">
        <v>0</v>
      </c>
    </row>
    <row r="3273" spans="1:31" x14ac:dyDescent="0.25">
      <c r="A3273" s="9">
        <v>45169</v>
      </c>
      <c r="B3273" s="10" t="s">
        <v>490</v>
      </c>
      <c r="C3273" s="10" t="s">
        <v>282</v>
      </c>
      <c r="D3273" s="10" t="s">
        <v>40</v>
      </c>
      <c r="E3273" s="10" t="s">
        <v>30</v>
      </c>
      <c r="F3273" s="10">
        <v>450</v>
      </c>
      <c r="G3273" s="10">
        <v>490</v>
      </c>
      <c r="H3273" s="11">
        <f>SUMIFS(AA:AA,$A:$A,EOMONTH($A3273,-1),$B:$B,$B3273)</f>
        <v>42</v>
      </c>
      <c r="I3273" s="63">
        <f>ROUND(SUMIFS(AC:AC,$A:$A,EOMONTH($A3273,-1),$B:$B,$B3273),2)</f>
        <v>1.9</v>
      </c>
      <c r="J3273" s="11">
        <f>SUMIFS(AB:AB,$A:$A,EOMONTH($A3273,-1),$B:$B,$B3273)</f>
        <v>0</v>
      </c>
      <c r="K3273" s="13">
        <v>0</v>
      </c>
      <c r="L3273" s="25">
        <v>0</v>
      </c>
      <c r="M3273" s="15">
        <v>0</v>
      </c>
      <c r="N3273" s="14">
        <v>0</v>
      </c>
      <c r="O3273" s="16">
        <v>0</v>
      </c>
      <c r="P3273" s="16">
        <v>0</v>
      </c>
      <c r="Q3273" s="16">
        <v>0</v>
      </c>
      <c r="R3273" s="16">
        <f>Q3273*16.876/100</f>
        <v>0</v>
      </c>
      <c r="S3273" s="17">
        <f t="shared" si="357"/>
        <v>0</v>
      </c>
      <c r="T3273" s="16">
        <v>0</v>
      </c>
      <c r="U3273" s="18">
        <f t="shared" si="358"/>
        <v>20.58</v>
      </c>
      <c r="V3273" s="18">
        <f t="shared" si="359"/>
        <v>0</v>
      </c>
      <c r="W3273" s="18">
        <f t="shared" si="360"/>
        <v>0</v>
      </c>
      <c r="X3273" s="27"/>
      <c r="Y3273" s="19">
        <f t="shared" si="361"/>
        <v>0</v>
      </c>
      <c r="Z3273" s="18">
        <f t="shared" si="362"/>
        <v>0</v>
      </c>
      <c r="AA3273" s="12">
        <v>42</v>
      </c>
      <c r="AB3273" s="12">
        <v>0</v>
      </c>
      <c r="AC3273" s="28">
        <f>+I3273+Y3273-Z3273</f>
        <v>1.9</v>
      </c>
      <c r="AD3273" s="20">
        <f t="shared" si="363"/>
        <v>0</v>
      </c>
      <c r="AE3273">
        <v>0</v>
      </c>
    </row>
    <row r="3274" spans="1:31" x14ac:dyDescent="0.25">
      <c r="A3274" s="9">
        <v>45169</v>
      </c>
      <c r="B3274" s="10" t="s">
        <v>491</v>
      </c>
      <c r="C3274" s="10" t="s">
        <v>282</v>
      </c>
      <c r="D3274" s="10" t="s">
        <v>29</v>
      </c>
      <c r="E3274" s="10" t="s">
        <v>30</v>
      </c>
      <c r="F3274" s="10"/>
      <c r="G3274" s="10">
        <v>0</v>
      </c>
      <c r="H3274" s="11">
        <f>SUMIFS(AA:AA,$A:$A,EOMONTH($A3274,-1),$B:$B,$B3274)</f>
        <v>273</v>
      </c>
      <c r="I3274" s="63">
        <f>ROUND(SUMIFS(AC:AC,$A:$A,EOMONTH($A3274,-1),$B:$B,$B3274),2)</f>
        <v>10.7</v>
      </c>
      <c r="J3274" s="11">
        <f>SUMIFS(AB:AB,$A:$A,EOMONTH($A3274,-1),$B:$B,$B3274)</f>
        <v>23154.31</v>
      </c>
      <c r="K3274" s="13">
        <v>0</v>
      </c>
      <c r="L3274" s="25">
        <v>0</v>
      </c>
      <c r="M3274" s="15">
        <v>0</v>
      </c>
      <c r="N3274" s="14">
        <v>0</v>
      </c>
      <c r="O3274" s="16">
        <v>0</v>
      </c>
      <c r="P3274" s="16">
        <v>0</v>
      </c>
      <c r="Q3274" s="16">
        <v>40</v>
      </c>
      <c r="R3274" s="16">
        <f>Q3274*16.876/100</f>
        <v>6.7504000000000008</v>
      </c>
      <c r="S3274" s="17">
        <f t="shared" si="357"/>
        <v>46.750399999999999</v>
      </c>
      <c r="T3274" s="16">
        <v>3392.4</v>
      </c>
      <c r="U3274" s="18">
        <f t="shared" si="358"/>
        <v>0</v>
      </c>
      <c r="V3274" s="18">
        <f t="shared" si="359"/>
        <v>0</v>
      </c>
      <c r="W3274" s="18">
        <f t="shared" si="360"/>
        <v>0</v>
      </c>
      <c r="X3274" s="27"/>
      <c r="Y3274" s="19">
        <f t="shared" si="361"/>
        <v>0</v>
      </c>
      <c r="Z3274" s="18">
        <f t="shared" si="362"/>
        <v>0</v>
      </c>
      <c r="AA3274" s="12">
        <v>233</v>
      </c>
      <c r="AB3274" s="12">
        <v>19761.740000000002</v>
      </c>
      <c r="AC3274" s="28">
        <f>+I3274+Y3274-Z3274</f>
        <v>10.7</v>
      </c>
      <c r="AD3274" s="20">
        <f t="shared" si="363"/>
        <v>0</v>
      </c>
      <c r="AE3274">
        <v>0</v>
      </c>
    </row>
    <row r="3275" spans="1:31" x14ac:dyDescent="0.25">
      <c r="A3275" s="9">
        <v>45169</v>
      </c>
      <c r="B3275" s="10" t="s">
        <v>492</v>
      </c>
      <c r="C3275" s="10" t="s">
        <v>282</v>
      </c>
      <c r="D3275" s="10" t="s">
        <v>40</v>
      </c>
      <c r="E3275" s="10" t="s">
        <v>30</v>
      </c>
      <c r="F3275" s="10">
        <v>450</v>
      </c>
      <c r="G3275" s="10">
        <v>490</v>
      </c>
      <c r="H3275" s="11">
        <f>SUMIFS(AA:AA,$A:$A,EOMONTH($A3275,-1),$B:$B,$B3275)</f>
        <v>269</v>
      </c>
      <c r="I3275" s="63">
        <f>ROUND(SUMIFS(AC:AC,$A:$A,EOMONTH($A3275,-1),$B:$B,$B3275),2)</f>
        <v>136.05000000000001</v>
      </c>
      <c r="J3275" s="11">
        <f>SUMIFS(AB:AB,$A:$A,EOMONTH($A3275,-1),$B:$B,$B3275)</f>
        <v>14322.95</v>
      </c>
      <c r="K3275" s="13">
        <v>0</v>
      </c>
      <c r="L3275" s="25">
        <v>0</v>
      </c>
      <c r="M3275" s="15">
        <v>0</v>
      </c>
      <c r="N3275" s="14">
        <v>0</v>
      </c>
      <c r="O3275" s="16">
        <v>0</v>
      </c>
      <c r="P3275" s="16">
        <v>0</v>
      </c>
      <c r="Q3275" s="16">
        <v>250</v>
      </c>
      <c r="R3275" s="16">
        <f>Q3275*16.876/100</f>
        <v>42.19</v>
      </c>
      <c r="S3275" s="17">
        <f t="shared" si="357"/>
        <v>292.19</v>
      </c>
      <c r="T3275" s="16">
        <v>13312.5</v>
      </c>
      <c r="U3275" s="18">
        <f t="shared" si="358"/>
        <v>131.81</v>
      </c>
      <c r="V3275" s="18">
        <f t="shared" si="359"/>
        <v>0</v>
      </c>
      <c r="W3275" s="18">
        <f t="shared" si="360"/>
        <v>0</v>
      </c>
      <c r="X3275" s="27"/>
      <c r="Y3275" s="19">
        <f t="shared" si="361"/>
        <v>0</v>
      </c>
      <c r="Z3275" s="18">
        <f t="shared" si="362"/>
        <v>0</v>
      </c>
      <c r="AA3275" s="12">
        <v>19</v>
      </c>
      <c r="AB3275" s="12">
        <v>1011.66</v>
      </c>
      <c r="AC3275" s="28">
        <f>+I3275+Y3275-Z3275</f>
        <v>136.05000000000001</v>
      </c>
      <c r="AD3275" s="20">
        <f t="shared" si="363"/>
        <v>0</v>
      </c>
      <c r="AE3275">
        <v>0</v>
      </c>
    </row>
    <row r="3276" spans="1:31" x14ac:dyDescent="0.25">
      <c r="A3276" s="9">
        <v>45169</v>
      </c>
      <c r="B3276" s="10" t="s">
        <v>493</v>
      </c>
      <c r="C3276" s="10" t="s">
        <v>282</v>
      </c>
      <c r="D3276" s="10" t="s">
        <v>29</v>
      </c>
      <c r="E3276" s="10" t="s">
        <v>30</v>
      </c>
      <c r="F3276" s="10"/>
      <c r="G3276" s="10">
        <v>0</v>
      </c>
      <c r="H3276" s="11">
        <f>SUMIFS(AA:AA,$A:$A,EOMONTH($A3276,-1),$B:$B,$B3276)</f>
        <v>397</v>
      </c>
      <c r="I3276" s="63">
        <f>ROUND(SUMIFS(AC:AC,$A:$A,EOMONTH($A3276,-1),$B:$B,$B3276),2)</f>
        <v>23.84</v>
      </c>
      <c r="J3276" s="11">
        <f>SUMIFS(AB:AB,$A:$A,EOMONTH($A3276,-1),$B:$B,$B3276)</f>
        <v>31142.91</v>
      </c>
      <c r="K3276" s="13">
        <v>0</v>
      </c>
      <c r="L3276" s="25">
        <v>0</v>
      </c>
      <c r="M3276" s="15">
        <v>0</v>
      </c>
      <c r="N3276" s="14">
        <v>0</v>
      </c>
      <c r="O3276" s="16">
        <v>0</v>
      </c>
      <c r="P3276" s="16">
        <v>0</v>
      </c>
      <c r="Q3276" s="16">
        <v>45</v>
      </c>
      <c r="R3276" s="16">
        <f>Q3276*16.876/100</f>
        <v>7.5942000000000007</v>
      </c>
      <c r="S3276" s="17">
        <f t="shared" si="357"/>
        <v>52.594200000000001</v>
      </c>
      <c r="T3276" s="16">
        <v>3530.25</v>
      </c>
      <c r="U3276" s="18">
        <f t="shared" si="358"/>
        <v>0</v>
      </c>
      <c r="V3276" s="18">
        <f t="shared" si="359"/>
        <v>0</v>
      </c>
      <c r="W3276" s="18">
        <f t="shared" si="360"/>
        <v>0</v>
      </c>
      <c r="X3276" s="27"/>
      <c r="Y3276" s="19">
        <f t="shared" si="361"/>
        <v>0</v>
      </c>
      <c r="Z3276" s="18">
        <f t="shared" si="362"/>
        <v>0</v>
      </c>
      <c r="AA3276" s="12">
        <v>352</v>
      </c>
      <c r="AB3276" s="12">
        <v>27612.86</v>
      </c>
      <c r="AC3276" s="28">
        <f>+I3276+Y3276-Z3276</f>
        <v>23.84</v>
      </c>
      <c r="AD3276" s="20">
        <f t="shared" si="363"/>
        <v>0</v>
      </c>
      <c r="AE3276">
        <v>0</v>
      </c>
    </row>
    <row r="3277" spans="1:31" x14ac:dyDescent="0.25">
      <c r="A3277" s="9">
        <v>45169</v>
      </c>
      <c r="B3277" s="10" t="s">
        <v>494</v>
      </c>
      <c r="C3277" s="10" t="s">
        <v>282</v>
      </c>
      <c r="D3277" s="10" t="s">
        <v>29</v>
      </c>
      <c r="E3277" s="10" t="s">
        <v>30</v>
      </c>
      <c r="F3277" s="10"/>
      <c r="G3277" s="10">
        <v>0</v>
      </c>
      <c r="H3277" s="11">
        <f>SUMIFS(AA:AA,$A:$A,EOMONTH($A3277,-1),$B:$B,$B3277)</f>
        <v>252</v>
      </c>
      <c r="I3277" s="63">
        <f>ROUND(SUMIFS(AC:AC,$A:$A,EOMONTH($A3277,-1),$B:$B,$B3277),2)</f>
        <v>1.1299999999999999</v>
      </c>
      <c r="J3277" s="11">
        <f>SUMIFS(AB:AB,$A:$A,EOMONTH($A3277,-1),$B:$B,$B3277)</f>
        <v>13017.07</v>
      </c>
      <c r="K3277" s="13">
        <v>0</v>
      </c>
      <c r="L3277" s="25">
        <v>0</v>
      </c>
      <c r="M3277" s="15">
        <v>0</v>
      </c>
      <c r="N3277" s="14">
        <v>0</v>
      </c>
      <c r="O3277" s="16">
        <v>0</v>
      </c>
      <c r="P3277" s="16">
        <v>0</v>
      </c>
      <c r="Q3277" s="16">
        <v>80</v>
      </c>
      <c r="R3277" s="16">
        <f>Q3277*16.876/100</f>
        <v>13.500800000000002</v>
      </c>
      <c r="S3277" s="17">
        <f t="shared" si="357"/>
        <v>93.500799999999998</v>
      </c>
      <c r="T3277" s="16">
        <v>4132.8</v>
      </c>
      <c r="U3277" s="18">
        <f t="shared" si="358"/>
        <v>0</v>
      </c>
      <c r="V3277" s="18">
        <f t="shared" si="359"/>
        <v>0</v>
      </c>
      <c r="W3277" s="18">
        <f t="shared" si="360"/>
        <v>0</v>
      </c>
      <c r="X3277" s="27"/>
      <c r="Y3277" s="19">
        <f t="shared" si="361"/>
        <v>0</v>
      </c>
      <c r="Z3277" s="18">
        <f t="shared" si="362"/>
        <v>0</v>
      </c>
      <c r="AA3277" s="12">
        <v>172</v>
      </c>
      <c r="AB3277" s="12">
        <v>8884.67</v>
      </c>
      <c r="AC3277" s="28">
        <f>+I3277+Y3277-Z3277</f>
        <v>1.1299999999999999</v>
      </c>
      <c r="AD3277" s="20">
        <f t="shared" si="363"/>
        <v>0</v>
      </c>
      <c r="AE3277">
        <v>0</v>
      </c>
    </row>
    <row r="3278" spans="1:31" x14ac:dyDescent="0.25">
      <c r="A3278" s="9">
        <v>45169</v>
      </c>
      <c r="B3278" s="10" t="s">
        <v>495</v>
      </c>
      <c r="C3278" s="10" t="s">
        <v>282</v>
      </c>
      <c r="D3278" s="10" t="s">
        <v>40</v>
      </c>
      <c r="E3278" s="10" t="s">
        <v>30</v>
      </c>
      <c r="F3278" s="10">
        <v>450</v>
      </c>
      <c r="G3278" s="10">
        <v>490</v>
      </c>
      <c r="H3278" s="11">
        <f>SUMIFS(AA:AA,$A:$A,EOMONTH($A3278,-1),$B:$B,$B3278)</f>
        <v>1154</v>
      </c>
      <c r="I3278" s="63">
        <f>ROUND(SUMIFS(AC:AC,$A:$A,EOMONTH($A3278,-1),$B:$B,$B3278),2)</f>
        <v>520.72</v>
      </c>
      <c r="J3278" s="11">
        <f>SUMIFS(AB:AB,$A:$A,EOMONTH($A3278,-1),$B:$B,$B3278)</f>
        <v>64005.77</v>
      </c>
      <c r="K3278" s="13">
        <v>0</v>
      </c>
      <c r="L3278" s="25">
        <v>0</v>
      </c>
      <c r="M3278" s="15">
        <v>0</v>
      </c>
      <c r="N3278" s="14">
        <v>0</v>
      </c>
      <c r="O3278" s="16">
        <v>0</v>
      </c>
      <c r="P3278" s="16">
        <v>0</v>
      </c>
      <c r="Q3278" s="16">
        <v>162</v>
      </c>
      <c r="R3278" s="16">
        <f>Q3278*16.876/100</f>
        <v>27.339120000000001</v>
      </c>
      <c r="S3278" s="17">
        <f t="shared" si="357"/>
        <v>189.33912000000001</v>
      </c>
      <c r="T3278" s="16">
        <v>8984.52</v>
      </c>
      <c r="U3278" s="18">
        <f t="shared" si="358"/>
        <v>565.46</v>
      </c>
      <c r="V3278" s="18">
        <f t="shared" si="359"/>
        <v>0</v>
      </c>
      <c r="W3278" s="18">
        <f t="shared" si="360"/>
        <v>0</v>
      </c>
      <c r="X3278" s="27"/>
      <c r="Y3278" s="19">
        <f t="shared" si="361"/>
        <v>0</v>
      </c>
      <c r="Z3278" s="18">
        <f t="shared" si="362"/>
        <v>0</v>
      </c>
      <c r="AA3278" s="12">
        <v>992</v>
      </c>
      <c r="AB3278" s="12">
        <v>55020.56</v>
      </c>
      <c r="AC3278" s="28">
        <f>+I3278+Y3278-Z3278</f>
        <v>520.72</v>
      </c>
      <c r="AD3278" s="20">
        <f t="shared" si="363"/>
        <v>0</v>
      </c>
      <c r="AE3278">
        <v>0</v>
      </c>
    </row>
    <row r="3279" spans="1:31" x14ac:dyDescent="0.25">
      <c r="A3279" s="9">
        <v>45169</v>
      </c>
      <c r="B3279" s="10" t="s">
        <v>496</v>
      </c>
      <c r="C3279" s="10" t="s">
        <v>282</v>
      </c>
      <c r="D3279" s="10" t="s">
        <v>40</v>
      </c>
      <c r="E3279" s="10" t="s">
        <v>30</v>
      </c>
      <c r="F3279" s="10">
        <v>450</v>
      </c>
      <c r="G3279" s="10">
        <v>490</v>
      </c>
      <c r="H3279" s="11">
        <f>SUMIFS(AA:AA,$A:$A,EOMONTH($A3279,-1),$B:$B,$B3279)</f>
        <v>222</v>
      </c>
      <c r="I3279" s="63">
        <f>ROUND(SUMIFS(AC:AC,$A:$A,EOMONTH($A3279,-1),$B:$B,$B3279),2)</f>
        <v>10.02</v>
      </c>
      <c r="J3279" s="11">
        <f>SUMIFS(AB:AB,$A:$A,EOMONTH($A3279,-1),$B:$B,$B3279)</f>
        <v>24420</v>
      </c>
      <c r="K3279" s="13">
        <v>0</v>
      </c>
      <c r="L3279" s="25">
        <v>0</v>
      </c>
      <c r="M3279" s="15">
        <v>0</v>
      </c>
      <c r="N3279" s="14">
        <v>0</v>
      </c>
      <c r="O3279" s="16">
        <v>0</v>
      </c>
      <c r="P3279" s="16">
        <v>0</v>
      </c>
      <c r="Q3279" s="16">
        <v>0</v>
      </c>
      <c r="R3279" s="16">
        <f>Q3279*16.876/100</f>
        <v>0</v>
      </c>
      <c r="S3279" s="17">
        <f t="shared" si="357"/>
        <v>0</v>
      </c>
      <c r="T3279" s="16">
        <v>0</v>
      </c>
      <c r="U3279" s="18">
        <f t="shared" si="358"/>
        <v>108.78</v>
      </c>
      <c r="V3279" s="18">
        <f t="shared" si="359"/>
        <v>0</v>
      </c>
      <c r="W3279" s="18">
        <f t="shared" si="360"/>
        <v>0</v>
      </c>
      <c r="X3279" s="27"/>
      <c r="Y3279" s="19">
        <f t="shared" si="361"/>
        <v>0</v>
      </c>
      <c r="Z3279" s="18">
        <f t="shared" si="362"/>
        <v>0</v>
      </c>
      <c r="AA3279" s="12">
        <v>222</v>
      </c>
      <c r="AB3279" s="12">
        <v>24420</v>
      </c>
      <c r="AC3279" s="28">
        <f>+I3279+Y3279-Z3279</f>
        <v>10.02</v>
      </c>
      <c r="AD3279" s="20">
        <f t="shared" si="363"/>
        <v>0</v>
      </c>
      <c r="AE3279">
        <v>0</v>
      </c>
    </row>
    <row r="3280" spans="1:31" x14ac:dyDescent="0.25">
      <c r="A3280" s="9">
        <v>45169</v>
      </c>
      <c r="B3280" s="10" t="s">
        <v>497</v>
      </c>
      <c r="C3280" s="10" t="s">
        <v>282</v>
      </c>
      <c r="D3280" s="10" t="s">
        <v>29</v>
      </c>
      <c r="E3280" s="10" t="s">
        <v>30</v>
      </c>
      <c r="F3280" s="10"/>
      <c r="G3280" s="10">
        <v>0</v>
      </c>
      <c r="H3280" s="11">
        <f>SUMIFS(AA:AA,$A:$A,EOMONTH($A3280,-1),$B:$B,$B3280)</f>
        <v>-30</v>
      </c>
      <c r="I3280" s="63">
        <f>ROUND(SUMIFS(AC:AC,$A:$A,EOMONTH($A3280,-1),$B:$B,$B3280),2)</f>
        <v>0</v>
      </c>
      <c r="J3280" s="11">
        <f>SUMIFS(AB:AB,$A:$A,EOMONTH($A3280,-1),$B:$B,$B3280)</f>
        <v>-4083.6</v>
      </c>
      <c r="K3280" s="13">
        <v>0</v>
      </c>
      <c r="L3280" s="25">
        <v>0</v>
      </c>
      <c r="M3280" s="15">
        <v>0</v>
      </c>
      <c r="N3280" s="14">
        <v>0</v>
      </c>
      <c r="O3280" s="16">
        <v>0</v>
      </c>
      <c r="P3280" s="16">
        <v>0</v>
      </c>
      <c r="Q3280" s="16">
        <v>0</v>
      </c>
      <c r="R3280" s="16">
        <f>Q3280*16.876/100</f>
        <v>0</v>
      </c>
      <c r="S3280" s="17">
        <f t="shared" si="357"/>
        <v>0</v>
      </c>
      <c r="T3280" s="16">
        <v>0</v>
      </c>
      <c r="U3280" s="18">
        <f t="shared" si="358"/>
        <v>0</v>
      </c>
      <c r="V3280" s="18">
        <f t="shared" si="359"/>
        <v>0</v>
      </c>
      <c r="W3280" s="18">
        <f t="shared" si="360"/>
        <v>0</v>
      </c>
      <c r="X3280" s="27"/>
      <c r="Y3280" s="19">
        <f t="shared" si="361"/>
        <v>0</v>
      </c>
      <c r="Z3280" s="18">
        <f t="shared" si="362"/>
        <v>0</v>
      </c>
      <c r="AA3280" s="12">
        <v>-30</v>
      </c>
      <c r="AB3280" s="12">
        <v>-4083.6</v>
      </c>
      <c r="AC3280" s="28">
        <f>+I3280+Y3280-Z3280</f>
        <v>0</v>
      </c>
      <c r="AD3280" s="20">
        <f t="shared" si="363"/>
        <v>0</v>
      </c>
      <c r="AE3280">
        <v>0</v>
      </c>
    </row>
    <row r="3281" spans="1:31" x14ac:dyDescent="0.25">
      <c r="A3281" s="9">
        <v>45169</v>
      </c>
      <c r="B3281" s="10" t="s">
        <v>498</v>
      </c>
      <c r="C3281" s="10" t="s">
        <v>282</v>
      </c>
      <c r="D3281" s="10" t="s">
        <v>40</v>
      </c>
      <c r="E3281" s="10" t="s">
        <v>30</v>
      </c>
      <c r="F3281" s="10">
        <v>605</v>
      </c>
      <c r="G3281" s="10">
        <v>659</v>
      </c>
      <c r="H3281" s="11">
        <f>SUMIFS(AA:AA,$A:$A,EOMONTH($A3281,-1),$B:$B,$B3281)</f>
        <v>-20</v>
      </c>
      <c r="I3281" s="63">
        <f>ROUND(SUMIFS(AC:AC,$A:$A,EOMONTH($A3281,-1),$B:$B,$B3281),2)</f>
        <v>-16.25</v>
      </c>
      <c r="J3281" s="11">
        <f>SUMIFS(AB:AB,$A:$A,EOMONTH($A3281,-1),$B:$B,$B3281)</f>
        <v>-2951.6</v>
      </c>
      <c r="K3281" s="13">
        <v>0</v>
      </c>
      <c r="L3281" s="25">
        <v>0</v>
      </c>
      <c r="M3281" s="15">
        <v>0</v>
      </c>
      <c r="N3281" s="14">
        <v>0</v>
      </c>
      <c r="O3281" s="16">
        <v>0</v>
      </c>
      <c r="P3281" s="16">
        <v>0</v>
      </c>
      <c r="Q3281" s="16">
        <v>0</v>
      </c>
      <c r="R3281" s="16">
        <f>Q3281*16.876/100</f>
        <v>0</v>
      </c>
      <c r="S3281" s="17">
        <f t="shared" si="357"/>
        <v>0</v>
      </c>
      <c r="T3281" s="16">
        <v>0</v>
      </c>
      <c r="U3281" s="18">
        <f t="shared" si="358"/>
        <v>-13.18</v>
      </c>
      <c r="V3281" s="18">
        <f t="shared" si="359"/>
        <v>0</v>
      </c>
      <c r="W3281" s="18">
        <f t="shared" si="360"/>
        <v>0</v>
      </c>
      <c r="X3281" s="27"/>
      <c r="Y3281" s="19">
        <f t="shared" si="361"/>
        <v>0</v>
      </c>
      <c r="Z3281" s="18">
        <f t="shared" si="362"/>
        <v>0</v>
      </c>
      <c r="AA3281" s="12">
        <v>-20</v>
      </c>
      <c r="AB3281" s="12">
        <v>-2951.6</v>
      </c>
      <c r="AC3281" s="28">
        <f>+I3281+Y3281-Z3281</f>
        <v>-16.25</v>
      </c>
      <c r="AD3281" s="20">
        <f t="shared" si="363"/>
        <v>20</v>
      </c>
      <c r="AE3281">
        <v>20</v>
      </c>
    </row>
    <row r="3282" spans="1:31" x14ac:dyDescent="0.25">
      <c r="A3282" s="9">
        <v>45169</v>
      </c>
      <c r="B3282" s="10" t="s">
        <v>499</v>
      </c>
      <c r="C3282" s="10" t="s">
        <v>282</v>
      </c>
      <c r="D3282" s="10" t="s">
        <v>40</v>
      </c>
      <c r="E3282" s="10" t="s">
        <v>30</v>
      </c>
      <c r="F3282" s="10">
        <v>605</v>
      </c>
      <c r="G3282" s="10">
        <v>659</v>
      </c>
      <c r="H3282" s="11">
        <f>SUMIFS(AA:AA,$A:$A,EOMONTH($A3282,-1),$B:$B,$B3282)</f>
        <v>-25</v>
      </c>
      <c r="I3282" s="63">
        <f>ROUND(SUMIFS(AC:AC,$A:$A,EOMONTH($A3282,-1),$B:$B,$B3282),2)</f>
        <v>-16.48</v>
      </c>
      <c r="J3282" s="11">
        <f>SUMIFS(AB:AB,$A:$A,EOMONTH($A3282,-1),$B:$B,$B3282)</f>
        <v>-3280</v>
      </c>
      <c r="K3282" s="13">
        <v>0</v>
      </c>
      <c r="L3282" s="25">
        <v>0</v>
      </c>
      <c r="M3282" s="15">
        <v>0</v>
      </c>
      <c r="N3282" s="14">
        <v>0</v>
      </c>
      <c r="O3282" s="16">
        <v>0</v>
      </c>
      <c r="P3282" s="16">
        <v>0</v>
      </c>
      <c r="Q3282" s="16">
        <v>0</v>
      </c>
      <c r="R3282" s="16">
        <f>Q3282*16.876/100</f>
        <v>0</v>
      </c>
      <c r="S3282" s="17">
        <f t="shared" si="357"/>
        <v>0</v>
      </c>
      <c r="T3282" s="16">
        <v>0</v>
      </c>
      <c r="U3282" s="18">
        <f t="shared" si="358"/>
        <v>-16.475000000000001</v>
      </c>
      <c r="V3282" s="18">
        <f t="shared" si="359"/>
        <v>0</v>
      </c>
      <c r="W3282" s="18">
        <f t="shared" si="360"/>
        <v>0</v>
      </c>
      <c r="X3282" s="27"/>
      <c r="Y3282" s="19">
        <f t="shared" si="361"/>
        <v>0</v>
      </c>
      <c r="Z3282" s="18">
        <f t="shared" si="362"/>
        <v>0</v>
      </c>
      <c r="AA3282" s="12">
        <v>-25</v>
      </c>
      <c r="AB3282" s="12">
        <v>-3280</v>
      </c>
      <c r="AC3282" s="28">
        <f>+I3282+Y3282-Z3282</f>
        <v>-16.48</v>
      </c>
      <c r="AD3282" s="20">
        <f t="shared" si="363"/>
        <v>20</v>
      </c>
      <c r="AE3282">
        <v>20</v>
      </c>
    </row>
    <row r="3283" spans="1:31" x14ac:dyDescent="0.25">
      <c r="A3283" s="9">
        <v>45169</v>
      </c>
      <c r="B3283" s="10" t="s">
        <v>500</v>
      </c>
      <c r="C3283" s="10" t="s">
        <v>282</v>
      </c>
      <c r="D3283" s="10" t="s">
        <v>29</v>
      </c>
      <c r="E3283" s="10" t="s">
        <v>30</v>
      </c>
      <c r="F3283" s="10"/>
      <c r="G3283" s="10">
        <v>0</v>
      </c>
      <c r="H3283" s="11">
        <f>SUMIFS(AA:AA,$A:$A,EOMONTH($A3283,-1),$B:$B,$B3283)</f>
        <v>-57</v>
      </c>
      <c r="I3283" s="63">
        <f>ROUND(SUMIFS(AC:AC,$A:$A,EOMONTH($A3283,-1),$B:$B,$B3283),2)</f>
        <v>0</v>
      </c>
      <c r="J3283" s="11">
        <f>SUMIFS(AB:AB,$A:$A,EOMONTH($A3283,-1),$B:$B,$B3283)</f>
        <v>-8217.24</v>
      </c>
      <c r="K3283" s="13">
        <v>0</v>
      </c>
      <c r="L3283" s="25">
        <v>0</v>
      </c>
      <c r="M3283" s="15">
        <v>0</v>
      </c>
      <c r="N3283" s="14">
        <v>0</v>
      </c>
      <c r="O3283" s="16">
        <v>0</v>
      </c>
      <c r="P3283" s="16">
        <v>0</v>
      </c>
      <c r="Q3283" s="16">
        <v>0</v>
      </c>
      <c r="R3283" s="16">
        <f>Q3283*16.876/100</f>
        <v>0</v>
      </c>
      <c r="S3283" s="17">
        <f t="shared" si="357"/>
        <v>0</v>
      </c>
      <c r="T3283" s="16">
        <v>0</v>
      </c>
      <c r="U3283" s="18">
        <f t="shared" si="358"/>
        <v>0</v>
      </c>
      <c r="V3283" s="18">
        <f t="shared" si="359"/>
        <v>0</v>
      </c>
      <c r="W3283" s="18">
        <f t="shared" si="360"/>
        <v>0</v>
      </c>
      <c r="X3283" s="27"/>
      <c r="Y3283" s="19">
        <f t="shared" si="361"/>
        <v>0</v>
      </c>
      <c r="Z3283" s="18">
        <f t="shared" si="362"/>
        <v>0</v>
      </c>
      <c r="AA3283" s="12">
        <v>-57</v>
      </c>
      <c r="AB3283" s="12">
        <v>-8217.24</v>
      </c>
      <c r="AC3283" s="28">
        <f>+I3283+Y3283-Z3283</f>
        <v>0</v>
      </c>
      <c r="AD3283" s="20">
        <f t="shared" si="363"/>
        <v>0</v>
      </c>
      <c r="AE3283">
        <v>0</v>
      </c>
    </row>
    <row r="3284" spans="1:31" x14ac:dyDescent="0.25">
      <c r="A3284" s="9">
        <v>45169</v>
      </c>
      <c r="B3284" s="10" t="s">
        <v>501</v>
      </c>
      <c r="C3284" s="10" t="s">
        <v>282</v>
      </c>
      <c r="D3284" s="10" t="s">
        <v>40</v>
      </c>
      <c r="E3284" s="10" t="s">
        <v>30</v>
      </c>
      <c r="F3284" s="10">
        <v>605</v>
      </c>
      <c r="G3284" s="10">
        <v>659</v>
      </c>
      <c r="H3284" s="11">
        <f>SUMIFS(AA:AA,$A:$A,EOMONTH($A3284,-1),$B:$B,$B3284)</f>
        <v>-25</v>
      </c>
      <c r="I3284" s="63">
        <f>ROUND(SUMIFS(AC:AC,$A:$A,EOMONTH($A3284,-1),$B:$B,$B3284),2)</f>
        <v>-13.18</v>
      </c>
      <c r="J3284" s="11">
        <f>SUMIFS(AB:AB,$A:$A,EOMONTH($A3284,-1),$B:$B,$B3284)</f>
        <v>-3304.6</v>
      </c>
      <c r="K3284" s="13">
        <v>0</v>
      </c>
      <c r="L3284" s="25">
        <v>0</v>
      </c>
      <c r="M3284" s="15">
        <v>0</v>
      </c>
      <c r="N3284" s="14">
        <v>0</v>
      </c>
      <c r="O3284" s="16">
        <v>0</v>
      </c>
      <c r="P3284" s="16">
        <v>0</v>
      </c>
      <c r="Q3284" s="16">
        <v>0</v>
      </c>
      <c r="R3284" s="16">
        <f>Q3284*16.876/100</f>
        <v>0</v>
      </c>
      <c r="S3284" s="17">
        <f t="shared" si="357"/>
        <v>0</v>
      </c>
      <c r="T3284" s="16">
        <v>0</v>
      </c>
      <c r="U3284" s="18">
        <f t="shared" si="358"/>
        <v>-16.475000000000001</v>
      </c>
      <c r="V3284" s="18">
        <f t="shared" si="359"/>
        <v>0</v>
      </c>
      <c r="W3284" s="18">
        <f t="shared" si="360"/>
        <v>0</v>
      </c>
      <c r="X3284" s="27"/>
      <c r="Y3284" s="19">
        <f t="shared" si="361"/>
        <v>0</v>
      </c>
      <c r="Z3284" s="18">
        <f t="shared" si="362"/>
        <v>0</v>
      </c>
      <c r="AA3284" s="12">
        <v>-25</v>
      </c>
      <c r="AB3284" s="12">
        <v>-3304.6</v>
      </c>
      <c r="AC3284" s="28">
        <f>+I3284+Y3284-Z3284</f>
        <v>-13.18</v>
      </c>
      <c r="AD3284" s="20">
        <f t="shared" si="363"/>
        <v>20</v>
      </c>
      <c r="AE3284">
        <v>20</v>
      </c>
    </row>
    <row r="3285" spans="1:31" x14ac:dyDescent="0.25">
      <c r="A3285" s="9">
        <v>45169</v>
      </c>
      <c r="B3285" s="10" t="s">
        <v>502</v>
      </c>
      <c r="C3285" s="10" t="s">
        <v>282</v>
      </c>
      <c r="D3285" s="10" t="s">
        <v>40</v>
      </c>
      <c r="E3285" s="10" t="s">
        <v>30</v>
      </c>
      <c r="F3285" s="10">
        <v>605</v>
      </c>
      <c r="G3285" s="10">
        <v>659</v>
      </c>
      <c r="H3285" s="11">
        <f>SUMIFS(AA:AA,$A:$A,EOMONTH($A3285,-1),$B:$B,$B3285)</f>
        <v>-35</v>
      </c>
      <c r="I3285" s="63">
        <f>ROUND(SUMIFS(AC:AC,$A:$A,EOMONTH($A3285,-1),$B:$B,$B3285),2)</f>
        <v>-16.48</v>
      </c>
      <c r="J3285" s="11">
        <f>SUMIFS(AB:AB,$A:$A,EOMONTH($A3285,-1),$B:$B,$B3285)</f>
        <v>-4641.2</v>
      </c>
      <c r="K3285" s="13">
        <v>0</v>
      </c>
      <c r="L3285" s="25">
        <v>0</v>
      </c>
      <c r="M3285" s="15">
        <v>0</v>
      </c>
      <c r="N3285" s="14">
        <v>0</v>
      </c>
      <c r="O3285" s="16">
        <v>0</v>
      </c>
      <c r="P3285" s="16">
        <v>0</v>
      </c>
      <c r="Q3285" s="16">
        <v>0</v>
      </c>
      <c r="R3285" s="16">
        <f>Q3285*16.876/100</f>
        <v>0</v>
      </c>
      <c r="S3285" s="17">
        <f t="shared" si="357"/>
        <v>0</v>
      </c>
      <c r="T3285" s="16">
        <v>0</v>
      </c>
      <c r="U3285" s="18">
        <f t="shared" si="358"/>
        <v>-23.065000000000001</v>
      </c>
      <c r="V3285" s="18">
        <f t="shared" si="359"/>
        <v>0</v>
      </c>
      <c r="W3285" s="18">
        <f t="shared" si="360"/>
        <v>0</v>
      </c>
      <c r="X3285" s="27"/>
      <c r="Y3285" s="19">
        <f t="shared" si="361"/>
        <v>0</v>
      </c>
      <c r="Z3285" s="18">
        <f t="shared" si="362"/>
        <v>0</v>
      </c>
      <c r="AA3285" s="12">
        <v>-35</v>
      </c>
      <c r="AB3285" s="12">
        <v>-4641.2</v>
      </c>
      <c r="AC3285" s="28">
        <f>+I3285+Y3285-Z3285</f>
        <v>-16.48</v>
      </c>
      <c r="AD3285" s="20">
        <f t="shared" si="363"/>
        <v>20</v>
      </c>
      <c r="AE3285">
        <v>20</v>
      </c>
    </row>
    <row r="3286" spans="1:31" x14ac:dyDescent="0.25">
      <c r="A3286" s="9">
        <v>45169</v>
      </c>
      <c r="B3286" s="10" t="s">
        <v>503</v>
      </c>
      <c r="C3286" s="10" t="s">
        <v>282</v>
      </c>
      <c r="D3286" s="10" t="s">
        <v>40</v>
      </c>
      <c r="E3286" s="10" t="s">
        <v>30</v>
      </c>
      <c r="F3286" s="10">
        <v>605</v>
      </c>
      <c r="G3286" s="10">
        <v>659</v>
      </c>
      <c r="H3286" s="11">
        <f>SUMIFS(AA:AA,$A:$A,EOMONTH($A3286,-1),$B:$B,$B3286)</f>
        <v>-35</v>
      </c>
      <c r="I3286" s="63">
        <f>ROUND(SUMIFS(AC:AC,$A:$A,EOMONTH($A3286,-1),$B:$B,$B3286),2)</f>
        <v>-16.48</v>
      </c>
      <c r="J3286" s="11">
        <f>SUMIFS(AB:AB,$A:$A,EOMONTH($A3286,-1),$B:$B,$B3286)</f>
        <v>-4641.2</v>
      </c>
      <c r="K3286" s="13">
        <v>0</v>
      </c>
      <c r="L3286" s="25">
        <v>0</v>
      </c>
      <c r="M3286" s="15">
        <v>0</v>
      </c>
      <c r="N3286" s="14">
        <v>0</v>
      </c>
      <c r="O3286" s="16">
        <v>0</v>
      </c>
      <c r="P3286" s="16">
        <v>0</v>
      </c>
      <c r="Q3286" s="16">
        <v>0</v>
      </c>
      <c r="R3286" s="16">
        <f>Q3286*16.876/100</f>
        <v>0</v>
      </c>
      <c r="S3286" s="17">
        <f t="shared" si="357"/>
        <v>0</v>
      </c>
      <c r="T3286" s="16">
        <v>0</v>
      </c>
      <c r="U3286" s="18">
        <f t="shared" si="358"/>
        <v>-23.065000000000001</v>
      </c>
      <c r="V3286" s="18">
        <f t="shared" si="359"/>
        <v>0</v>
      </c>
      <c r="W3286" s="18">
        <f t="shared" si="360"/>
        <v>0</v>
      </c>
      <c r="X3286" s="27"/>
      <c r="Y3286" s="19">
        <f t="shared" si="361"/>
        <v>0</v>
      </c>
      <c r="Z3286" s="18">
        <f t="shared" si="362"/>
        <v>0</v>
      </c>
      <c r="AA3286" s="12">
        <v>-35</v>
      </c>
      <c r="AB3286" s="12">
        <v>-4641.2</v>
      </c>
      <c r="AC3286" s="28">
        <f>+I3286+Y3286-Z3286</f>
        <v>-16.48</v>
      </c>
      <c r="AD3286" s="20">
        <f t="shared" si="363"/>
        <v>20</v>
      </c>
      <c r="AE3286">
        <v>20</v>
      </c>
    </row>
    <row r="3287" spans="1:31" x14ac:dyDescent="0.25">
      <c r="A3287" s="9">
        <v>45169</v>
      </c>
      <c r="B3287" s="10" t="s">
        <v>504</v>
      </c>
      <c r="C3287" s="10" t="s">
        <v>282</v>
      </c>
      <c r="D3287" s="10" t="s">
        <v>40</v>
      </c>
      <c r="E3287" s="10" t="s">
        <v>30</v>
      </c>
      <c r="F3287" s="10">
        <v>1100</v>
      </c>
      <c r="G3287" s="10">
        <v>1199</v>
      </c>
      <c r="H3287" s="11">
        <f>SUMIFS(AA:AA,$A:$A,EOMONTH($A3287,-1),$B:$B,$B3287)</f>
        <v>2</v>
      </c>
      <c r="I3287" s="63">
        <f>ROUND(SUMIFS(AC:AC,$A:$A,EOMONTH($A3287,-1),$B:$B,$B3287),2)</f>
        <v>1.25</v>
      </c>
      <c r="J3287" s="11">
        <f>SUMIFS(AB:AB,$A:$A,EOMONTH($A3287,-1),$B:$B,$B3287)</f>
        <v>830.5</v>
      </c>
      <c r="K3287" s="13">
        <v>0</v>
      </c>
      <c r="L3287" s="25">
        <v>0</v>
      </c>
      <c r="M3287" s="15">
        <v>0</v>
      </c>
      <c r="N3287" s="14">
        <v>0</v>
      </c>
      <c r="O3287" s="16">
        <v>0</v>
      </c>
      <c r="P3287" s="16">
        <v>0</v>
      </c>
      <c r="Q3287" s="16">
        <v>0</v>
      </c>
      <c r="R3287" s="16">
        <f>Q3287*16.876/100</f>
        <v>0</v>
      </c>
      <c r="S3287" s="17">
        <f t="shared" si="357"/>
        <v>0</v>
      </c>
      <c r="T3287" s="16">
        <v>0</v>
      </c>
      <c r="U3287" s="18">
        <f t="shared" si="358"/>
        <v>2.3980000000000001</v>
      </c>
      <c r="V3287" s="18">
        <f t="shared" si="359"/>
        <v>0</v>
      </c>
      <c r="W3287" s="18">
        <f t="shared" si="360"/>
        <v>0</v>
      </c>
      <c r="X3287" s="27"/>
      <c r="Y3287" s="19">
        <f t="shared" si="361"/>
        <v>0</v>
      </c>
      <c r="Z3287" s="18">
        <f t="shared" si="362"/>
        <v>0</v>
      </c>
      <c r="AA3287" s="12">
        <v>2</v>
      </c>
      <c r="AB3287" s="12">
        <v>830.5</v>
      </c>
      <c r="AC3287" s="28">
        <f>+I3287+Y3287-Z3287</f>
        <v>1.25</v>
      </c>
      <c r="AD3287" s="20">
        <f t="shared" si="363"/>
        <v>0</v>
      </c>
      <c r="AE3287">
        <v>0</v>
      </c>
    </row>
    <row r="3288" spans="1:31" x14ac:dyDescent="0.25">
      <c r="A3288" s="9">
        <v>45169</v>
      </c>
      <c r="B3288" s="10" t="s">
        <v>505</v>
      </c>
      <c r="C3288" s="10" t="s">
        <v>282</v>
      </c>
      <c r="D3288" s="10" t="s">
        <v>40</v>
      </c>
      <c r="E3288" s="10" t="s">
        <v>30</v>
      </c>
      <c r="F3288" s="10">
        <v>1100</v>
      </c>
      <c r="G3288" s="10">
        <v>1199</v>
      </c>
      <c r="H3288" s="11">
        <f>SUMIFS(AA:AA,$A:$A,EOMONTH($A3288,-1),$B:$B,$B3288)</f>
        <v>90</v>
      </c>
      <c r="I3288" s="63">
        <f>ROUND(SUMIFS(AC:AC,$A:$A,EOMONTH($A3288,-1),$B:$B,$B3288),2)</f>
        <v>-10.94</v>
      </c>
      <c r="J3288" s="11">
        <f>SUMIFS(AB:AB,$A:$A,EOMONTH($A3288,-1),$B:$B,$B3288)</f>
        <v>27704.7</v>
      </c>
      <c r="K3288" s="13">
        <v>0</v>
      </c>
      <c r="L3288" s="25">
        <v>0</v>
      </c>
      <c r="M3288" s="15">
        <v>0</v>
      </c>
      <c r="N3288" s="14">
        <v>0</v>
      </c>
      <c r="O3288" s="16">
        <v>20</v>
      </c>
      <c r="P3288" s="16">
        <v>4875</v>
      </c>
      <c r="Q3288" s="16">
        <v>0</v>
      </c>
      <c r="R3288" s="16">
        <f>Q3288*16.876/100</f>
        <v>0</v>
      </c>
      <c r="S3288" s="17">
        <f t="shared" si="357"/>
        <v>0</v>
      </c>
      <c r="T3288" s="16">
        <v>0</v>
      </c>
      <c r="U3288" s="18">
        <f t="shared" si="358"/>
        <v>107.91</v>
      </c>
      <c r="V3288" s="18">
        <f t="shared" si="359"/>
        <v>0</v>
      </c>
      <c r="W3288" s="18">
        <f t="shared" si="360"/>
        <v>0</v>
      </c>
      <c r="X3288" s="27"/>
      <c r="Y3288" s="19">
        <f t="shared" si="361"/>
        <v>0</v>
      </c>
      <c r="Z3288" s="18">
        <f t="shared" si="362"/>
        <v>23.98</v>
      </c>
      <c r="AA3288" s="12">
        <v>70</v>
      </c>
      <c r="AB3288" s="12">
        <v>21548.1</v>
      </c>
      <c r="AC3288" s="28">
        <f>+I3288+Y3288-Z3288</f>
        <v>-34.92</v>
      </c>
      <c r="AD3288" s="20">
        <f t="shared" si="363"/>
        <v>40</v>
      </c>
      <c r="AE3288">
        <v>40</v>
      </c>
    </row>
    <row r="3289" spans="1:31" x14ac:dyDescent="0.25">
      <c r="A3289" s="9">
        <v>45169</v>
      </c>
      <c r="B3289" s="10" t="s">
        <v>506</v>
      </c>
      <c r="C3289" s="10" t="s">
        <v>282</v>
      </c>
      <c r="D3289" s="10" t="s">
        <v>40</v>
      </c>
      <c r="E3289" s="10" t="s">
        <v>30</v>
      </c>
      <c r="F3289" s="10">
        <v>1100</v>
      </c>
      <c r="G3289" s="10">
        <v>1199</v>
      </c>
      <c r="H3289" s="11">
        <f>SUMIFS(AA:AA,$A:$A,EOMONTH($A3289,-1),$B:$B,$B3289)</f>
        <v>12</v>
      </c>
      <c r="I3289" s="63">
        <f>ROUND(SUMIFS(AC:AC,$A:$A,EOMONTH($A3289,-1),$B:$B,$B3289),2)</f>
        <v>-192.15</v>
      </c>
      <c r="J3289" s="11">
        <f>SUMIFS(AB:AB,$A:$A,EOMONTH($A3289,-1),$B:$B,$B3289)</f>
        <v>3748.68</v>
      </c>
      <c r="K3289" s="13">
        <v>0</v>
      </c>
      <c r="L3289" s="25">
        <v>0</v>
      </c>
      <c r="M3289" s="15">
        <v>0</v>
      </c>
      <c r="N3289" s="14">
        <v>0</v>
      </c>
      <c r="O3289" s="16">
        <v>10</v>
      </c>
      <c r="P3289" s="16">
        <v>2437.5</v>
      </c>
      <c r="Q3289" s="16">
        <v>0</v>
      </c>
      <c r="R3289" s="16">
        <f>Q3289*16.876/100</f>
        <v>0</v>
      </c>
      <c r="S3289" s="17">
        <f t="shared" si="357"/>
        <v>0</v>
      </c>
      <c r="T3289" s="16">
        <v>0</v>
      </c>
      <c r="U3289" s="18">
        <f t="shared" si="358"/>
        <v>14.388</v>
      </c>
      <c r="V3289" s="18">
        <f t="shared" si="359"/>
        <v>0</v>
      </c>
      <c r="W3289" s="18">
        <f t="shared" si="360"/>
        <v>0</v>
      </c>
      <c r="X3289" s="27"/>
      <c r="Y3289" s="19">
        <f t="shared" si="361"/>
        <v>0</v>
      </c>
      <c r="Z3289" s="18">
        <f t="shared" si="362"/>
        <v>11.99</v>
      </c>
      <c r="AA3289" s="12">
        <v>2</v>
      </c>
      <c r="AB3289" s="12">
        <v>624.78</v>
      </c>
      <c r="AC3289" s="28">
        <f>+I3289+Y3289-Z3289</f>
        <v>-204.14000000000001</v>
      </c>
      <c r="AD3289" s="20">
        <f t="shared" si="363"/>
        <v>210</v>
      </c>
      <c r="AE3289">
        <v>210</v>
      </c>
    </row>
    <row r="3290" spans="1:31" x14ac:dyDescent="0.25">
      <c r="A3290" s="9">
        <v>45169</v>
      </c>
      <c r="B3290" s="10" t="s">
        <v>507</v>
      </c>
      <c r="C3290" s="10" t="s">
        <v>282</v>
      </c>
      <c r="D3290" s="10" t="s">
        <v>40</v>
      </c>
      <c r="E3290" s="10" t="s">
        <v>30</v>
      </c>
      <c r="F3290" s="10">
        <v>1100</v>
      </c>
      <c r="G3290" s="10">
        <v>1199</v>
      </c>
      <c r="H3290" s="11">
        <f>SUMIFS(AA:AA,$A:$A,EOMONTH($A3290,-1),$B:$B,$B3290)</f>
        <v>124</v>
      </c>
      <c r="I3290" s="63">
        <f>ROUND(SUMIFS(AC:AC,$A:$A,EOMONTH($A3290,-1),$B:$B,$B3290),2)</f>
        <v>-17.48</v>
      </c>
      <c r="J3290" s="11">
        <f>SUMIFS(AB:AB,$A:$A,EOMONTH($A3290,-1),$B:$B,$B3290)</f>
        <v>51491</v>
      </c>
      <c r="K3290" s="13">
        <v>0</v>
      </c>
      <c r="L3290" s="25">
        <v>0</v>
      </c>
      <c r="M3290" s="15">
        <v>0</v>
      </c>
      <c r="N3290" s="14">
        <v>0</v>
      </c>
      <c r="O3290" s="16">
        <v>0</v>
      </c>
      <c r="P3290" s="16">
        <v>0</v>
      </c>
      <c r="Q3290" s="16">
        <v>0</v>
      </c>
      <c r="R3290" s="16">
        <f>Q3290*16.876/100</f>
        <v>0</v>
      </c>
      <c r="S3290" s="17">
        <f t="shared" si="357"/>
        <v>0</v>
      </c>
      <c r="T3290" s="16">
        <v>0</v>
      </c>
      <c r="U3290" s="18">
        <f t="shared" si="358"/>
        <v>148.67599999999999</v>
      </c>
      <c r="V3290" s="18">
        <f t="shared" si="359"/>
        <v>0</v>
      </c>
      <c r="W3290" s="18">
        <f t="shared" si="360"/>
        <v>0</v>
      </c>
      <c r="X3290" s="27"/>
      <c r="Y3290" s="19">
        <f t="shared" si="361"/>
        <v>0</v>
      </c>
      <c r="Z3290" s="18">
        <f t="shared" si="362"/>
        <v>0</v>
      </c>
      <c r="AA3290" s="12">
        <v>124</v>
      </c>
      <c r="AB3290" s="12">
        <v>51491</v>
      </c>
      <c r="AC3290" s="28">
        <f>+I3290+Y3290-Z3290</f>
        <v>-17.48</v>
      </c>
      <c r="AD3290" s="20">
        <f t="shared" si="363"/>
        <v>20</v>
      </c>
      <c r="AE3290">
        <v>20</v>
      </c>
    </row>
    <row r="3291" spans="1:31" x14ac:dyDescent="0.25">
      <c r="A3291" s="9">
        <v>45169</v>
      </c>
      <c r="B3291" s="10" t="s">
        <v>508</v>
      </c>
      <c r="C3291" s="10" t="s">
        <v>282</v>
      </c>
      <c r="D3291" s="10" t="s">
        <v>40</v>
      </c>
      <c r="E3291" s="10" t="s">
        <v>30</v>
      </c>
      <c r="F3291" s="10">
        <v>1100</v>
      </c>
      <c r="G3291" s="10">
        <v>1199</v>
      </c>
      <c r="H3291" s="11">
        <f>SUMIFS(AA:AA,$A:$A,EOMONTH($A3291,-1),$B:$B,$B3291)</f>
        <v>123</v>
      </c>
      <c r="I3291" s="63">
        <f>ROUND(SUMIFS(AC:AC,$A:$A,EOMONTH($A3291,-1),$B:$B,$B3291),2)</f>
        <v>-5.99</v>
      </c>
      <c r="J3291" s="11">
        <f>SUMIFS(AB:AB,$A:$A,EOMONTH($A3291,-1),$B:$B,$B3291)</f>
        <v>51075.75</v>
      </c>
      <c r="K3291" s="13">
        <v>0</v>
      </c>
      <c r="L3291" s="25">
        <v>0</v>
      </c>
      <c r="M3291" s="15">
        <v>0</v>
      </c>
      <c r="N3291" s="14">
        <v>0</v>
      </c>
      <c r="O3291" s="16">
        <v>0</v>
      </c>
      <c r="P3291" s="16">
        <v>0</v>
      </c>
      <c r="Q3291" s="16">
        <v>0</v>
      </c>
      <c r="R3291" s="16">
        <f>Q3291*16.876/100</f>
        <v>0</v>
      </c>
      <c r="S3291" s="17">
        <f t="shared" si="357"/>
        <v>0</v>
      </c>
      <c r="T3291" s="16">
        <v>0</v>
      </c>
      <c r="U3291" s="18">
        <f t="shared" si="358"/>
        <v>147.477</v>
      </c>
      <c r="V3291" s="18">
        <f t="shared" si="359"/>
        <v>0</v>
      </c>
      <c r="W3291" s="18">
        <f t="shared" si="360"/>
        <v>0</v>
      </c>
      <c r="X3291" s="27"/>
      <c r="Y3291" s="19">
        <f t="shared" si="361"/>
        <v>0</v>
      </c>
      <c r="Z3291" s="18">
        <f t="shared" si="362"/>
        <v>0</v>
      </c>
      <c r="AA3291" s="12">
        <v>123</v>
      </c>
      <c r="AB3291" s="12">
        <v>51075.75</v>
      </c>
      <c r="AC3291" s="28">
        <f>+I3291+Y3291-Z3291</f>
        <v>-5.99</v>
      </c>
      <c r="AD3291" s="20">
        <f t="shared" si="363"/>
        <v>10</v>
      </c>
      <c r="AE3291">
        <v>10</v>
      </c>
    </row>
    <row r="3292" spans="1:31" x14ac:dyDescent="0.25">
      <c r="A3292" s="9">
        <v>45169</v>
      </c>
      <c r="B3292" s="10" t="s">
        <v>509</v>
      </c>
      <c r="C3292" s="10" t="s">
        <v>282</v>
      </c>
      <c r="D3292" s="10" t="s">
        <v>40</v>
      </c>
      <c r="E3292" s="10" t="s">
        <v>30</v>
      </c>
      <c r="F3292" s="10">
        <v>1100</v>
      </c>
      <c r="G3292" s="10">
        <v>1199</v>
      </c>
      <c r="H3292" s="11">
        <f>SUMIFS(AA:AA,$A:$A,EOMONTH($A3292,-1),$B:$B,$B3292)</f>
        <v>8</v>
      </c>
      <c r="I3292" s="63">
        <f>ROUND(SUMIFS(AC:AC,$A:$A,EOMONTH($A3292,-1),$B:$B,$B3292),2)</f>
        <v>-57.33</v>
      </c>
      <c r="J3292" s="11">
        <f>SUMIFS(AB:AB,$A:$A,EOMONTH($A3292,-1),$B:$B,$B3292)</f>
        <v>3322</v>
      </c>
      <c r="K3292" s="13">
        <v>0</v>
      </c>
      <c r="L3292" s="25">
        <v>0</v>
      </c>
      <c r="M3292" s="15">
        <v>0</v>
      </c>
      <c r="N3292" s="14">
        <v>0</v>
      </c>
      <c r="O3292" s="16">
        <v>0</v>
      </c>
      <c r="P3292" s="16">
        <v>0</v>
      </c>
      <c r="Q3292" s="16">
        <v>0</v>
      </c>
      <c r="R3292" s="16">
        <f>Q3292*16.876/100</f>
        <v>0</v>
      </c>
      <c r="S3292" s="17">
        <f t="shared" si="357"/>
        <v>0</v>
      </c>
      <c r="T3292" s="16">
        <v>0</v>
      </c>
      <c r="U3292" s="18">
        <f t="shared" si="358"/>
        <v>9.5920000000000005</v>
      </c>
      <c r="V3292" s="18">
        <f t="shared" si="359"/>
        <v>0</v>
      </c>
      <c r="W3292" s="18">
        <f t="shared" si="360"/>
        <v>0</v>
      </c>
      <c r="X3292" s="27"/>
      <c r="Y3292" s="19">
        <f t="shared" si="361"/>
        <v>0</v>
      </c>
      <c r="Z3292" s="18">
        <f t="shared" si="362"/>
        <v>0</v>
      </c>
      <c r="AA3292" s="12">
        <v>8</v>
      </c>
      <c r="AB3292" s="12">
        <v>3322</v>
      </c>
      <c r="AC3292" s="28">
        <f>+I3292+Y3292-Z3292</f>
        <v>-57.33</v>
      </c>
      <c r="AD3292" s="20">
        <f t="shared" si="363"/>
        <v>60</v>
      </c>
      <c r="AE3292">
        <v>60</v>
      </c>
    </row>
    <row r="3293" spans="1:31" x14ac:dyDescent="0.25">
      <c r="A3293" s="9">
        <v>45169</v>
      </c>
      <c r="B3293" s="10" t="s">
        <v>510</v>
      </c>
      <c r="C3293" s="10" t="s">
        <v>282</v>
      </c>
      <c r="D3293" s="10" t="s">
        <v>40</v>
      </c>
      <c r="E3293" s="10" t="s">
        <v>30</v>
      </c>
      <c r="F3293" s="10">
        <v>1100</v>
      </c>
      <c r="G3293" s="10">
        <v>1199</v>
      </c>
      <c r="H3293" s="11">
        <f>SUMIFS(AA:AA,$A:$A,EOMONTH($A3293,-1),$B:$B,$B3293)</f>
        <v>72</v>
      </c>
      <c r="I3293" s="63">
        <f>ROUND(SUMIFS(AC:AC,$A:$A,EOMONTH($A3293,-1),$B:$B,$B3293),2)</f>
        <v>3.25</v>
      </c>
      <c r="J3293" s="11">
        <f>SUMIFS(AB:AB,$A:$A,EOMONTH($A3293,-1),$B:$B,$B3293)</f>
        <v>29898</v>
      </c>
      <c r="K3293" s="13">
        <v>0</v>
      </c>
      <c r="L3293" s="25">
        <v>0</v>
      </c>
      <c r="M3293" s="15">
        <v>0</v>
      </c>
      <c r="N3293" s="14">
        <v>0</v>
      </c>
      <c r="O3293" s="16">
        <v>0</v>
      </c>
      <c r="P3293" s="16">
        <v>0</v>
      </c>
      <c r="Q3293" s="16">
        <v>0</v>
      </c>
      <c r="R3293" s="16">
        <f>Q3293*16.876/100</f>
        <v>0</v>
      </c>
      <c r="S3293" s="17">
        <f t="shared" si="357"/>
        <v>0</v>
      </c>
      <c r="T3293" s="16">
        <v>0</v>
      </c>
      <c r="U3293" s="18">
        <f t="shared" si="358"/>
        <v>86.328000000000003</v>
      </c>
      <c r="V3293" s="18">
        <f t="shared" si="359"/>
        <v>0</v>
      </c>
      <c r="W3293" s="18">
        <f t="shared" si="360"/>
        <v>0</v>
      </c>
      <c r="X3293" s="27"/>
      <c r="Y3293" s="19">
        <f t="shared" si="361"/>
        <v>0</v>
      </c>
      <c r="Z3293" s="18">
        <f t="shared" si="362"/>
        <v>0</v>
      </c>
      <c r="AA3293" s="12">
        <v>72</v>
      </c>
      <c r="AB3293" s="12">
        <v>29898</v>
      </c>
      <c r="AC3293" s="28">
        <f>+I3293+Y3293-Z3293</f>
        <v>3.25</v>
      </c>
      <c r="AD3293" s="20">
        <f t="shared" si="363"/>
        <v>0</v>
      </c>
      <c r="AE3293">
        <v>0</v>
      </c>
    </row>
    <row r="3294" spans="1:31" x14ac:dyDescent="0.25">
      <c r="A3294" s="9">
        <v>45169</v>
      </c>
      <c r="B3294" s="10" t="s">
        <v>511</v>
      </c>
      <c r="C3294" s="10" t="s">
        <v>282</v>
      </c>
      <c r="D3294" s="10" t="s">
        <v>40</v>
      </c>
      <c r="E3294" s="10" t="s">
        <v>30</v>
      </c>
      <c r="F3294" s="10">
        <v>384</v>
      </c>
      <c r="G3294" s="10">
        <v>419</v>
      </c>
      <c r="H3294" s="11">
        <f>SUMIFS(AA:AA,$A:$A,EOMONTH($A3294,-1),$B:$B,$B3294)</f>
        <v>38</v>
      </c>
      <c r="I3294" s="63">
        <f>ROUND(SUMIFS(AC:AC,$A:$A,EOMONTH($A3294,-1),$B:$B,$B3294),2)</f>
        <v>-37.54</v>
      </c>
      <c r="J3294" s="11">
        <f>SUMIFS(AB:AB,$A:$A,EOMONTH($A3294,-1),$B:$B,$B3294)</f>
        <v>3971</v>
      </c>
      <c r="K3294" s="13">
        <v>0</v>
      </c>
      <c r="L3294" s="25">
        <v>0</v>
      </c>
      <c r="M3294" s="15">
        <v>0</v>
      </c>
      <c r="N3294" s="14">
        <v>0</v>
      </c>
      <c r="O3294" s="16">
        <v>10</v>
      </c>
      <c r="P3294" s="16">
        <v>783.8</v>
      </c>
      <c r="Q3294" s="16">
        <v>0</v>
      </c>
      <c r="R3294" s="16">
        <f>Q3294*16.876/100</f>
        <v>0</v>
      </c>
      <c r="S3294" s="17">
        <f t="shared" si="357"/>
        <v>0</v>
      </c>
      <c r="T3294" s="16">
        <v>0</v>
      </c>
      <c r="U3294" s="18">
        <f t="shared" si="358"/>
        <v>15.922000000000001</v>
      </c>
      <c r="V3294" s="18">
        <f t="shared" si="359"/>
        <v>0</v>
      </c>
      <c r="W3294" s="18">
        <f t="shared" si="360"/>
        <v>0</v>
      </c>
      <c r="X3294" s="27"/>
      <c r="Y3294" s="19">
        <f t="shared" si="361"/>
        <v>0</v>
      </c>
      <c r="Z3294" s="18">
        <f t="shared" si="362"/>
        <v>4.1900000000000004</v>
      </c>
      <c r="AA3294" s="12">
        <v>28</v>
      </c>
      <c r="AB3294" s="12">
        <v>2926</v>
      </c>
      <c r="AC3294" s="28">
        <f>+I3294+Y3294-Z3294</f>
        <v>-41.73</v>
      </c>
      <c r="AD3294" s="20">
        <f t="shared" si="363"/>
        <v>50</v>
      </c>
      <c r="AE3294">
        <v>50</v>
      </c>
    </row>
    <row r="3295" spans="1:31" x14ac:dyDescent="0.25">
      <c r="A3295" s="9">
        <v>45169</v>
      </c>
      <c r="B3295" s="10" t="s">
        <v>512</v>
      </c>
      <c r="C3295" s="10" t="s">
        <v>282</v>
      </c>
      <c r="D3295" s="10" t="s">
        <v>29</v>
      </c>
      <c r="E3295" s="10" t="s">
        <v>30</v>
      </c>
      <c r="F3295" s="10"/>
      <c r="G3295" s="10">
        <v>0</v>
      </c>
      <c r="H3295" s="11">
        <f>SUMIFS(AA:AA,$A:$A,EOMONTH($A3295,-1),$B:$B,$B3295)</f>
        <v>135</v>
      </c>
      <c r="I3295" s="63">
        <f>ROUND(SUMIFS(AC:AC,$A:$A,EOMONTH($A3295,-1),$B:$B,$B3295),2)</f>
        <v>6.1</v>
      </c>
      <c r="J3295" s="11">
        <f>SUMIFS(AB:AB,$A:$A,EOMONTH($A3295,-1),$B:$B,$B3295)</f>
        <v>0</v>
      </c>
      <c r="K3295" s="13">
        <v>0</v>
      </c>
      <c r="L3295" s="25">
        <v>0</v>
      </c>
      <c r="M3295" s="15">
        <v>0</v>
      </c>
      <c r="N3295" s="14">
        <v>0</v>
      </c>
      <c r="O3295" s="16">
        <v>0</v>
      </c>
      <c r="P3295" s="16">
        <v>0</v>
      </c>
      <c r="Q3295" s="16">
        <v>0</v>
      </c>
      <c r="R3295" s="16">
        <f>Q3295*16.876/100</f>
        <v>0</v>
      </c>
      <c r="S3295" s="17">
        <f t="shared" si="357"/>
        <v>0</v>
      </c>
      <c r="T3295" s="16">
        <v>0</v>
      </c>
      <c r="U3295" s="18">
        <f t="shared" si="358"/>
        <v>0</v>
      </c>
      <c r="V3295" s="18">
        <f t="shared" si="359"/>
        <v>0</v>
      </c>
      <c r="W3295" s="18">
        <f t="shared" si="360"/>
        <v>0</v>
      </c>
      <c r="X3295" s="27"/>
      <c r="Y3295" s="19">
        <f t="shared" si="361"/>
        <v>0</v>
      </c>
      <c r="Z3295" s="18">
        <f t="shared" si="362"/>
        <v>0</v>
      </c>
      <c r="AA3295" s="12">
        <v>135</v>
      </c>
      <c r="AB3295" s="12">
        <v>0</v>
      </c>
      <c r="AC3295" s="28">
        <f>+I3295+Y3295-Z3295</f>
        <v>6.1</v>
      </c>
      <c r="AD3295" s="20">
        <f t="shared" si="363"/>
        <v>0</v>
      </c>
      <c r="AE3295">
        <v>0</v>
      </c>
    </row>
    <row r="3296" spans="1:31" x14ac:dyDescent="0.25">
      <c r="A3296" s="9">
        <v>45169</v>
      </c>
      <c r="B3296" s="10" t="s">
        <v>513</v>
      </c>
      <c r="C3296" s="10" t="s">
        <v>282</v>
      </c>
      <c r="D3296" s="10" t="s">
        <v>40</v>
      </c>
      <c r="E3296" s="10" t="s">
        <v>30</v>
      </c>
      <c r="F3296" s="10">
        <v>384</v>
      </c>
      <c r="G3296" s="10">
        <v>419</v>
      </c>
      <c r="H3296" s="11">
        <f>SUMIFS(AA:AA,$A:$A,EOMONTH($A3296,-1),$B:$B,$B3296)</f>
        <v>270</v>
      </c>
      <c r="I3296" s="63">
        <f>ROUND(SUMIFS(AC:AC,$A:$A,EOMONTH($A3296,-1),$B:$B,$B3296),2)</f>
        <v>8.4499999999999993</v>
      </c>
      <c r="J3296" s="11">
        <f>SUMIFS(AB:AB,$A:$A,EOMONTH($A3296,-1),$B:$B,$B3296)</f>
        <v>28215</v>
      </c>
      <c r="K3296" s="13">
        <v>0</v>
      </c>
      <c r="L3296" s="25">
        <v>0</v>
      </c>
      <c r="M3296" s="15">
        <v>0</v>
      </c>
      <c r="N3296" s="14">
        <v>0</v>
      </c>
      <c r="O3296" s="16">
        <v>0</v>
      </c>
      <c r="P3296" s="16">
        <v>0</v>
      </c>
      <c r="Q3296" s="16">
        <v>0</v>
      </c>
      <c r="R3296" s="16">
        <f>Q3296*16.876/100</f>
        <v>0</v>
      </c>
      <c r="S3296" s="17">
        <f t="shared" si="357"/>
        <v>0</v>
      </c>
      <c r="T3296" s="16">
        <v>0</v>
      </c>
      <c r="U3296" s="18">
        <f t="shared" si="358"/>
        <v>113.13</v>
      </c>
      <c r="V3296" s="18">
        <f t="shared" si="359"/>
        <v>0</v>
      </c>
      <c r="W3296" s="18">
        <f t="shared" si="360"/>
        <v>0</v>
      </c>
      <c r="X3296" s="27"/>
      <c r="Y3296" s="19">
        <f t="shared" si="361"/>
        <v>0</v>
      </c>
      <c r="Z3296" s="18">
        <f t="shared" si="362"/>
        <v>0</v>
      </c>
      <c r="AA3296" s="12">
        <v>270</v>
      </c>
      <c r="AB3296" s="12">
        <v>28215</v>
      </c>
      <c r="AC3296" s="28">
        <f>+I3296+Y3296-Z3296</f>
        <v>8.4499999999999993</v>
      </c>
      <c r="AD3296" s="20">
        <f t="shared" si="363"/>
        <v>0</v>
      </c>
      <c r="AE3296">
        <v>0</v>
      </c>
    </row>
    <row r="3297" spans="1:31" x14ac:dyDescent="0.25">
      <c r="A3297" s="9">
        <v>45169</v>
      </c>
      <c r="B3297" s="10" t="s">
        <v>514</v>
      </c>
      <c r="C3297" s="10" t="s">
        <v>282</v>
      </c>
      <c r="D3297" s="10" t="s">
        <v>40</v>
      </c>
      <c r="E3297" s="10" t="s">
        <v>30</v>
      </c>
      <c r="F3297" s="10">
        <v>384</v>
      </c>
      <c r="G3297" s="10">
        <v>419</v>
      </c>
      <c r="H3297" s="11">
        <f>SUMIFS(AA:AA,$A:$A,EOMONTH($A3297,-1),$B:$B,$B3297)</f>
        <v>430</v>
      </c>
      <c r="I3297" s="63">
        <f>ROUND(SUMIFS(AC:AC,$A:$A,EOMONTH($A3297,-1),$B:$B,$B3297),2)</f>
        <v>15.69</v>
      </c>
      <c r="J3297" s="11">
        <f>SUMIFS(AB:AB,$A:$A,EOMONTH($A3297,-1),$B:$B,$B3297)</f>
        <v>44935</v>
      </c>
      <c r="K3297" s="13">
        <v>0</v>
      </c>
      <c r="L3297" s="25">
        <v>0</v>
      </c>
      <c r="M3297" s="15">
        <v>0</v>
      </c>
      <c r="N3297" s="14">
        <v>0</v>
      </c>
      <c r="O3297" s="16">
        <v>15</v>
      </c>
      <c r="P3297" s="16">
        <v>1170</v>
      </c>
      <c r="Q3297" s="16">
        <v>0</v>
      </c>
      <c r="R3297" s="16">
        <f>Q3297*16.876/100</f>
        <v>0</v>
      </c>
      <c r="S3297" s="17">
        <f t="shared" si="357"/>
        <v>0</v>
      </c>
      <c r="T3297" s="16">
        <v>0</v>
      </c>
      <c r="U3297" s="18">
        <f t="shared" si="358"/>
        <v>180.17</v>
      </c>
      <c r="V3297" s="18">
        <f t="shared" si="359"/>
        <v>0</v>
      </c>
      <c r="W3297" s="18">
        <f t="shared" si="360"/>
        <v>0</v>
      </c>
      <c r="X3297" s="27"/>
      <c r="Y3297" s="19">
        <f t="shared" si="361"/>
        <v>0</v>
      </c>
      <c r="Z3297" s="18">
        <f t="shared" si="362"/>
        <v>6.2850000000000001</v>
      </c>
      <c r="AA3297" s="12">
        <v>415</v>
      </c>
      <c r="AB3297" s="12">
        <v>43367.5</v>
      </c>
      <c r="AC3297" s="28">
        <f>+I3297+Y3297-Z3297</f>
        <v>9.4049999999999994</v>
      </c>
      <c r="AD3297" s="20">
        <f t="shared" si="363"/>
        <v>0</v>
      </c>
      <c r="AE3297">
        <v>0</v>
      </c>
    </row>
    <row r="3298" spans="1:31" x14ac:dyDescent="0.25">
      <c r="A3298" s="9">
        <v>45169</v>
      </c>
      <c r="B3298" s="10" t="s">
        <v>515</v>
      </c>
      <c r="C3298" s="10" t="s">
        <v>28</v>
      </c>
      <c r="D3298" s="10" t="s">
        <v>40</v>
      </c>
      <c r="E3298" s="10" t="s">
        <v>30</v>
      </c>
      <c r="F3298" s="10">
        <v>384</v>
      </c>
      <c r="G3298" s="10">
        <v>419</v>
      </c>
      <c r="H3298" s="11">
        <f>SUMIFS(AA:AA,$A:$A,EOMONTH($A3298,-1),$B:$B,$B3298)</f>
        <v>185</v>
      </c>
      <c r="I3298" s="63">
        <f>ROUND(SUMIFS(AC:AC,$A:$A,EOMONTH($A3298,-1),$B:$B,$B3298),2)</f>
        <v>4.6100000000000003</v>
      </c>
      <c r="J3298" s="11">
        <f>SUMIFS(AB:AB,$A:$A,EOMONTH($A3298,-1),$B:$B,$B3298)</f>
        <v>19332.5</v>
      </c>
      <c r="K3298" s="13">
        <v>0</v>
      </c>
      <c r="L3298" s="25">
        <v>0</v>
      </c>
      <c r="M3298" s="15">
        <v>0</v>
      </c>
      <c r="N3298" s="14">
        <v>0</v>
      </c>
      <c r="O3298" s="16">
        <v>0</v>
      </c>
      <c r="P3298" s="16">
        <v>0</v>
      </c>
      <c r="Q3298" s="16">
        <v>0</v>
      </c>
      <c r="R3298" s="16">
        <f>Q3298*16.876/100</f>
        <v>0</v>
      </c>
      <c r="S3298" s="17">
        <f t="shared" si="357"/>
        <v>0</v>
      </c>
      <c r="T3298" s="16">
        <v>0</v>
      </c>
      <c r="U3298" s="18">
        <f t="shared" si="358"/>
        <v>77.515000000000001</v>
      </c>
      <c r="V3298" s="18">
        <f t="shared" si="359"/>
        <v>0</v>
      </c>
      <c r="W3298" s="18">
        <f t="shared" si="360"/>
        <v>0</v>
      </c>
      <c r="X3298" s="27"/>
      <c r="Y3298" s="19">
        <f t="shared" si="361"/>
        <v>0</v>
      </c>
      <c r="Z3298" s="18">
        <f t="shared" si="362"/>
        <v>0</v>
      </c>
      <c r="AA3298" s="12">
        <v>185</v>
      </c>
      <c r="AB3298" s="12">
        <v>19332.5</v>
      </c>
      <c r="AC3298" s="28">
        <f>+I3298+Y3298-Z3298</f>
        <v>4.6100000000000003</v>
      </c>
      <c r="AD3298" s="20">
        <f t="shared" si="363"/>
        <v>0</v>
      </c>
      <c r="AE3298">
        <v>0</v>
      </c>
    </row>
    <row r="3299" spans="1:31" x14ac:dyDescent="0.25">
      <c r="A3299" s="9">
        <v>45169</v>
      </c>
      <c r="B3299" s="10" t="s">
        <v>516</v>
      </c>
      <c r="C3299" s="10" t="s">
        <v>282</v>
      </c>
      <c r="D3299" s="10" t="s">
        <v>40</v>
      </c>
      <c r="E3299" s="10" t="s">
        <v>30</v>
      </c>
      <c r="F3299" s="10">
        <v>384</v>
      </c>
      <c r="G3299" s="10">
        <v>419</v>
      </c>
      <c r="H3299" s="11">
        <f>SUMIFS(AA:AA,$A:$A,EOMONTH($A3299,-1),$B:$B,$B3299)</f>
        <v>158</v>
      </c>
      <c r="I3299" s="63">
        <f>ROUND(SUMIFS(AC:AC,$A:$A,EOMONTH($A3299,-1),$B:$B,$B3299),2)</f>
        <v>-4.08</v>
      </c>
      <c r="J3299" s="11">
        <f>SUMIFS(AB:AB,$A:$A,EOMONTH($A3299,-1),$B:$B,$B3299)</f>
        <v>16511</v>
      </c>
      <c r="K3299" s="13">
        <v>0</v>
      </c>
      <c r="L3299" s="25">
        <v>0</v>
      </c>
      <c r="M3299" s="15">
        <v>0</v>
      </c>
      <c r="N3299" s="14">
        <v>0</v>
      </c>
      <c r="O3299" s="16">
        <v>0</v>
      </c>
      <c r="P3299" s="16">
        <v>0</v>
      </c>
      <c r="Q3299" s="16">
        <v>0</v>
      </c>
      <c r="R3299" s="16">
        <f>Q3299*16.876/100</f>
        <v>0</v>
      </c>
      <c r="S3299" s="17">
        <f t="shared" si="357"/>
        <v>0</v>
      </c>
      <c r="T3299" s="16">
        <v>0</v>
      </c>
      <c r="U3299" s="18">
        <f t="shared" si="358"/>
        <v>66.201999999999998</v>
      </c>
      <c r="V3299" s="18">
        <f t="shared" si="359"/>
        <v>0</v>
      </c>
      <c r="W3299" s="18">
        <f t="shared" si="360"/>
        <v>0</v>
      </c>
      <c r="X3299" s="27"/>
      <c r="Y3299" s="19">
        <f t="shared" si="361"/>
        <v>0</v>
      </c>
      <c r="Z3299" s="18">
        <f t="shared" si="362"/>
        <v>0</v>
      </c>
      <c r="AA3299" s="12">
        <v>158</v>
      </c>
      <c r="AB3299" s="12">
        <v>16511</v>
      </c>
      <c r="AC3299" s="28">
        <f>+I3299+Y3299-Z3299</f>
        <v>-4.08</v>
      </c>
      <c r="AD3299" s="20">
        <f t="shared" si="363"/>
        <v>10</v>
      </c>
      <c r="AE3299">
        <v>10</v>
      </c>
    </row>
    <row r="3300" spans="1:31" x14ac:dyDescent="0.25">
      <c r="A3300" s="9">
        <v>45169</v>
      </c>
      <c r="B3300" s="10" t="s">
        <v>517</v>
      </c>
      <c r="C3300" s="10" t="s">
        <v>282</v>
      </c>
      <c r="D3300" s="10" t="s">
        <v>40</v>
      </c>
      <c r="E3300" s="10" t="s">
        <v>30</v>
      </c>
      <c r="F3300" s="10">
        <v>384</v>
      </c>
      <c r="G3300" s="10">
        <v>419</v>
      </c>
      <c r="H3300" s="11">
        <f>SUMIFS(AA:AA,$A:$A,EOMONTH($A3300,-1),$B:$B,$B3300)</f>
        <v>215</v>
      </c>
      <c r="I3300" s="63">
        <f>ROUND(SUMIFS(AC:AC,$A:$A,EOMONTH($A3300,-1),$B:$B,$B3300),2)</f>
        <v>9.7100000000000009</v>
      </c>
      <c r="J3300" s="11">
        <f>SUMIFS(AB:AB,$A:$A,EOMONTH($A3300,-1),$B:$B,$B3300)</f>
        <v>22467.5</v>
      </c>
      <c r="K3300" s="13">
        <v>0</v>
      </c>
      <c r="L3300" s="25">
        <v>0</v>
      </c>
      <c r="M3300" s="15">
        <v>0</v>
      </c>
      <c r="N3300" s="14">
        <v>0</v>
      </c>
      <c r="O3300" s="16">
        <v>0</v>
      </c>
      <c r="P3300" s="16">
        <v>0</v>
      </c>
      <c r="Q3300" s="16">
        <v>0</v>
      </c>
      <c r="R3300" s="16">
        <f>Q3300*16.876/100</f>
        <v>0</v>
      </c>
      <c r="S3300" s="17">
        <f t="shared" si="357"/>
        <v>0</v>
      </c>
      <c r="T3300" s="16">
        <v>0</v>
      </c>
      <c r="U3300" s="18">
        <f t="shared" si="358"/>
        <v>90.084999999999994</v>
      </c>
      <c r="V3300" s="18">
        <f t="shared" si="359"/>
        <v>0</v>
      </c>
      <c r="W3300" s="18">
        <f t="shared" si="360"/>
        <v>0</v>
      </c>
      <c r="X3300" s="27"/>
      <c r="Y3300" s="19">
        <f t="shared" si="361"/>
        <v>0</v>
      </c>
      <c r="Z3300" s="18">
        <f t="shared" si="362"/>
        <v>0</v>
      </c>
      <c r="AA3300" s="12">
        <v>215</v>
      </c>
      <c r="AB3300" s="12">
        <v>22467.5</v>
      </c>
      <c r="AC3300" s="28">
        <f>+I3300+Y3300-Z3300</f>
        <v>9.7100000000000009</v>
      </c>
      <c r="AD3300" s="20">
        <f t="shared" si="363"/>
        <v>0</v>
      </c>
      <c r="AE3300">
        <v>0</v>
      </c>
    </row>
    <row r="3301" spans="1:31" x14ac:dyDescent="0.25">
      <c r="A3301" s="9">
        <v>45169</v>
      </c>
      <c r="B3301" s="10" t="s">
        <v>518</v>
      </c>
      <c r="C3301" s="10" t="s">
        <v>282</v>
      </c>
      <c r="D3301" s="10" t="s">
        <v>40</v>
      </c>
      <c r="E3301" s="10" t="s">
        <v>30</v>
      </c>
      <c r="F3301" s="10">
        <v>620</v>
      </c>
      <c r="G3301" s="10">
        <v>676</v>
      </c>
      <c r="H3301" s="11">
        <f>SUMIFS(AA:AA,$A:$A,EOMONTH($A3301,-1),$B:$B,$B3301)</f>
        <v>15</v>
      </c>
      <c r="I3301" s="63">
        <f>ROUND(SUMIFS(AC:AC,$A:$A,EOMONTH($A3301,-1),$B:$B,$B3301),2)</f>
        <v>-2.48</v>
      </c>
      <c r="J3301" s="11">
        <f>SUMIFS(AB:AB,$A:$A,EOMONTH($A3301,-1),$B:$B,$B3301)</f>
        <v>2970</v>
      </c>
      <c r="K3301" s="13">
        <v>0</v>
      </c>
      <c r="L3301" s="25">
        <v>0</v>
      </c>
      <c r="M3301" s="15">
        <v>0</v>
      </c>
      <c r="N3301" s="14">
        <v>0</v>
      </c>
      <c r="O3301" s="16">
        <v>5</v>
      </c>
      <c r="P3301" s="16">
        <v>573.75</v>
      </c>
      <c r="Q3301" s="16">
        <v>0</v>
      </c>
      <c r="R3301" s="16">
        <f>Q3301*16.876/100</f>
        <v>0</v>
      </c>
      <c r="S3301" s="17">
        <f t="shared" si="357"/>
        <v>0</v>
      </c>
      <c r="T3301" s="16">
        <v>0</v>
      </c>
      <c r="U3301" s="18">
        <f t="shared" si="358"/>
        <v>10.14</v>
      </c>
      <c r="V3301" s="18">
        <f t="shared" si="359"/>
        <v>0</v>
      </c>
      <c r="W3301" s="18">
        <f t="shared" si="360"/>
        <v>0</v>
      </c>
      <c r="X3301" s="27"/>
      <c r="Y3301" s="19">
        <f t="shared" si="361"/>
        <v>0</v>
      </c>
      <c r="Z3301" s="18">
        <f t="shared" si="362"/>
        <v>3.38</v>
      </c>
      <c r="AA3301" s="12">
        <v>10</v>
      </c>
      <c r="AB3301" s="12">
        <v>1980</v>
      </c>
      <c r="AC3301" s="28">
        <f>+I3301+Y3301-Z3301</f>
        <v>-5.8599999999999994</v>
      </c>
      <c r="AD3301" s="20">
        <f t="shared" si="363"/>
        <v>10</v>
      </c>
      <c r="AE3301">
        <v>10</v>
      </c>
    </row>
    <row r="3302" spans="1:31" x14ac:dyDescent="0.25">
      <c r="A3302" s="9">
        <v>45169</v>
      </c>
      <c r="B3302" s="10" t="s">
        <v>519</v>
      </c>
      <c r="C3302" s="10" t="s">
        <v>282</v>
      </c>
      <c r="D3302" s="10" t="s">
        <v>40</v>
      </c>
      <c r="E3302" s="10" t="s">
        <v>30</v>
      </c>
      <c r="F3302" s="10">
        <v>620</v>
      </c>
      <c r="G3302" s="10">
        <v>676</v>
      </c>
      <c r="H3302" s="11">
        <f>SUMIFS(AA:AA,$A:$A,EOMONTH($A3302,-1),$B:$B,$B3302)</f>
        <v>-20</v>
      </c>
      <c r="I3302" s="63">
        <f>ROUND(SUMIFS(AC:AC,$A:$A,EOMONTH($A3302,-1),$B:$B,$B3302),2)</f>
        <v>-13.52</v>
      </c>
      <c r="J3302" s="11">
        <f>SUMIFS(AB:AB,$A:$A,EOMONTH($A3302,-1),$B:$B,$B3302)</f>
        <v>-2768.4</v>
      </c>
      <c r="K3302" s="13">
        <v>0</v>
      </c>
      <c r="L3302" s="25">
        <v>0</v>
      </c>
      <c r="M3302" s="15">
        <v>0</v>
      </c>
      <c r="N3302" s="14">
        <v>0</v>
      </c>
      <c r="O3302" s="16">
        <v>0</v>
      </c>
      <c r="P3302" s="16">
        <v>0</v>
      </c>
      <c r="Q3302" s="16">
        <v>0</v>
      </c>
      <c r="R3302" s="16">
        <f>Q3302*16.876/100</f>
        <v>0</v>
      </c>
      <c r="S3302" s="17">
        <f t="shared" si="357"/>
        <v>0</v>
      </c>
      <c r="T3302" s="16">
        <v>0</v>
      </c>
      <c r="U3302" s="18">
        <f t="shared" si="358"/>
        <v>-13.52</v>
      </c>
      <c r="V3302" s="18">
        <f t="shared" si="359"/>
        <v>0</v>
      </c>
      <c r="W3302" s="18">
        <f t="shared" si="360"/>
        <v>0</v>
      </c>
      <c r="X3302" s="27"/>
      <c r="Y3302" s="19">
        <f t="shared" si="361"/>
        <v>0</v>
      </c>
      <c r="Z3302" s="18">
        <f t="shared" si="362"/>
        <v>0</v>
      </c>
      <c r="AA3302" s="12">
        <v>-20</v>
      </c>
      <c r="AB3302" s="12">
        <v>-2768.4</v>
      </c>
      <c r="AC3302" s="28">
        <f>+I3302+Y3302-Z3302</f>
        <v>-13.52</v>
      </c>
      <c r="AD3302" s="20">
        <f t="shared" si="363"/>
        <v>20</v>
      </c>
      <c r="AE3302">
        <v>20</v>
      </c>
    </row>
    <row r="3303" spans="1:31" x14ac:dyDescent="0.25">
      <c r="A3303" s="9">
        <v>45169</v>
      </c>
      <c r="B3303" s="10" t="s">
        <v>520</v>
      </c>
      <c r="C3303" s="10" t="s">
        <v>282</v>
      </c>
      <c r="D3303" s="10" t="s">
        <v>40</v>
      </c>
      <c r="E3303" s="10" t="s">
        <v>30</v>
      </c>
      <c r="F3303" s="10">
        <v>620</v>
      </c>
      <c r="G3303" s="10">
        <v>676</v>
      </c>
      <c r="H3303" s="11">
        <f>SUMIFS(AA:AA,$A:$A,EOMONTH($A3303,-1),$B:$B,$B3303)</f>
        <v>195</v>
      </c>
      <c r="I3303" s="63">
        <f>ROUND(SUMIFS(AC:AC,$A:$A,EOMONTH($A3303,-1),$B:$B,$B3303),2)</f>
        <v>2.5</v>
      </c>
      <c r="J3303" s="11">
        <f>SUMIFS(AB:AB,$A:$A,EOMONTH($A3303,-1),$B:$B,$B3303)</f>
        <v>38610</v>
      </c>
      <c r="K3303" s="13">
        <v>0</v>
      </c>
      <c r="L3303" s="25">
        <v>0</v>
      </c>
      <c r="M3303" s="15">
        <v>0</v>
      </c>
      <c r="N3303" s="14">
        <v>0</v>
      </c>
      <c r="O3303" s="16">
        <v>0</v>
      </c>
      <c r="P3303" s="16">
        <v>0</v>
      </c>
      <c r="Q3303" s="16">
        <v>0</v>
      </c>
      <c r="R3303" s="16">
        <f>Q3303*16.876/100</f>
        <v>0</v>
      </c>
      <c r="S3303" s="17">
        <f t="shared" si="357"/>
        <v>0</v>
      </c>
      <c r="T3303" s="16">
        <v>0</v>
      </c>
      <c r="U3303" s="18">
        <f t="shared" si="358"/>
        <v>131.82</v>
      </c>
      <c r="V3303" s="18">
        <f t="shared" si="359"/>
        <v>0</v>
      </c>
      <c r="W3303" s="18">
        <f t="shared" si="360"/>
        <v>0</v>
      </c>
      <c r="X3303" s="27"/>
      <c r="Y3303" s="19">
        <f t="shared" si="361"/>
        <v>0</v>
      </c>
      <c r="Z3303" s="18">
        <f t="shared" si="362"/>
        <v>0</v>
      </c>
      <c r="AA3303" s="12">
        <v>195</v>
      </c>
      <c r="AB3303" s="12">
        <v>38610</v>
      </c>
      <c r="AC3303" s="28">
        <f>+I3303+Y3303-Z3303</f>
        <v>2.5</v>
      </c>
      <c r="AD3303" s="20">
        <f t="shared" si="363"/>
        <v>0</v>
      </c>
      <c r="AE3303">
        <v>0</v>
      </c>
    </row>
    <row r="3304" spans="1:31" x14ac:dyDescent="0.25">
      <c r="A3304" s="9">
        <v>45169</v>
      </c>
      <c r="B3304" s="10" t="s">
        <v>521</v>
      </c>
      <c r="C3304" s="10" t="s">
        <v>282</v>
      </c>
      <c r="D3304" s="10" t="s">
        <v>29</v>
      </c>
      <c r="E3304" s="10" t="s">
        <v>30</v>
      </c>
      <c r="F3304" s="10"/>
      <c r="G3304" s="10">
        <v>0</v>
      </c>
      <c r="H3304" s="11">
        <f>SUMIFS(AA:AA,$A:$A,EOMONTH($A3304,-1),$B:$B,$B3304)</f>
        <v>23</v>
      </c>
      <c r="I3304" s="63">
        <f>ROUND(SUMIFS(AC:AC,$A:$A,EOMONTH($A3304,-1),$B:$B,$B3304),2)</f>
        <v>1.04</v>
      </c>
      <c r="J3304" s="11">
        <f>SUMIFS(AB:AB,$A:$A,EOMONTH($A3304,-1),$B:$B,$B3304)</f>
        <v>2470.66</v>
      </c>
      <c r="K3304" s="13">
        <v>0</v>
      </c>
      <c r="L3304" s="25">
        <v>0</v>
      </c>
      <c r="M3304" s="15">
        <v>0</v>
      </c>
      <c r="N3304" s="14">
        <v>0</v>
      </c>
      <c r="O3304" s="16">
        <v>0</v>
      </c>
      <c r="P3304" s="16">
        <v>0</v>
      </c>
      <c r="Q3304" s="16">
        <v>0</v>
      </c>
      <c r="R3304" s="16">
        <f>Q3304*16.876/100</f>
        <v>0</v>
      </c>
      <c r="S3304" s="17">
        <f t="shared" si="357"/>
        <v>0</v>
      </c>
      <c r="T3304" s="16">
        <v>0</v>
      </c>
      <c r="U3304" s="18">
        <f t="shared" si="358"/>
        <v>0</v>
      </c>
      <c r="V3304" s="18">
        <f t="shared" si="359"/>
        <v>0</v>
      </c>
      <c r="W3304" s="18">
        <f t="shared" si="360"/>
        <v>0</v>
      </c>
      <c r="X3304" s="27"/>
      <c r="Y3304" s="19">
        <f t="shared" si="361"/>
        <v>0</v>
      </c>
      <c r="Z3304" s="18">
        <f t="shared" si="362"/>
        <v>0</v>
      </c>
      <c r="AA3304" s="12">
        <v>23</v>
      </c>
      <c r="AB3304" s="12">
        <v>2470.66</v>
      </c>
      <c r="AC3304" s="28">
        <f>+I3304+Y3304-Z3304</f>
        <v>1.04</v>
      </c>
      <c r="AD3304" s="20">
        <f t="shared" si="363"/>
        <v>0</v>
      </c>
      <c r="AE3304">
        <v>0</v>
      </c>
    </row>
    <row r="3305" spans="1:31" x14ac:dyDescent="0.25">
      <c r="A3305" s="9">
        <v>45169</v>
      </c>
      <c r="B3305" s="10" t="s">
        <v>522</v>
      </c>
      <c r="C3305" s="10" t="s">
        <v>282</v>
      </c>
      <c r="D3305" s="10" t="s">
        <v>40</v>
      </c>
      <c r="E3305" s="10" t="s">
        <v>30</v>
      </c>
      <c r="F3305" s="10">
        <v>620</v>
      </c>
      <c r="G3305" s="10">
        <v>676</v>
      </c>
      <c r="H3305" s="11">
        <f>SUMIFS(AA:AA,$A:$A,EOMONTH($A3305,-1),$B:$B,$B3305)</f>
        <v>51</v>
      </c>
      <c r="I3305" s="63">
        <f>ROUND(SUMIFS(AC:AC,$A:$A,EOMONTH($A3305,-1),$B:$B,$B3305),2)</f>
        <v>-10.31</v>
      </c>
      <c r="J3305" s="11">
        <f>SUMIFS(AB:AB,$A:$A,EOMONTH($A3305,-1),$B:$B,$B3305)</f>
        <v>5366.22</v>
      </c>
      <c r="K3305" s="13">
        <v>0</v>
      </c>
      <c r="L3305" s="25">
        <v>0</v>
      </c>
      <c r="M3305" s="15">
        <v>0</v>
      </c>
      <c r="N3305" s="14">
        <v>0</v>
      </c>
      <c r="O3305" s="16">
        <v>0</v>
      </c>
      <c r="P3305" s="16">
        <v>0</v>
      </c>
      <c r="Q3305" s="16">
        <v>0</v>
      </c>
      <c r="R3305" s="16">
        <f>Q3305*16.876/100</f>
        <v>0</v>
      </c>
      <c r="S3305" s="17">
        <f t="shared" si="357"/>
        <v>0</v>
      </c>
      <c r="T3305" s="16">
        <v>0</v>
      </c>
      <c r="U3305" s="18">
        <f t="shared" si="358"/>
        <v>34.475999999999999</v>
      </c>
      <c r="V3305" s="18">
        <f t="shared" si="359"/>
        <v>0</v>
      </c>
      <c r="W3305" s="18">
        <f t="shared" si="360"/>
        <v>0</v>
      </c>
      <c r="X3305" s="27"/>
      <c r="Y3305" s="19">
        <f t="shared" si="361"/>
        <v>0</v>
      </c>
      <c r="Z3305" s="18">
        <f t="shared" si="362"/>
        <v>0</v>
      </c>
      <c r="AA3305" s="12">
        <v>51</v>
      </c>
      <c r="AB3305" s="12">
        <v>5366.22</v>
      </c>
      <c r="AC3305" s="28">
        <f>+I3305+Y3305-Z3305</f>
        <v>-10.31</v>
      </c>
      <c r="AD3305" s="20">
        <f t="shared" si="363"/>
        <v>20</v>
      </c>
      <c r="AE3305">
        <v>20</v>
      </c>
    </row>
    <row r="3306" spans="1:31" x14ac:dyDescent="0.25">
      <c r="A3306" s="9">
        <v>45169</v>
      </c>
      <c r="B3306" s="10" t="s">
        <v>523</v>
      </c>
      <c r="C3306" s="10" t="s">
        <v>282</v>
      </c>
      <c r="D3306" s="10" t="s">
        <v>29</v>
      </c>
      <c r="E3306" s="10" t="s">
        <v>30</v>
      </c>
      <c r="F3306" s="10"/>
      <c r="G3306" s="10">
        <v>0</v>
      </c>
      <c r="H3306" s="11">
        <f>SUMIFS(AA:AA,$A:$A,EOMONTH($A3306,-1),$B:$B,$B3306)</f>
        <v>42</v>
      </c>
      <c r="I3306" s="63">
        <f>ROUND(SUMIFS(AC:AC,$A:$A,EOMONTH($A3306,-1),$B:$B,$B3306),2)</f>
        <v>1.9</v>
      </c>
      <c r="J3306" s="11">
        <f>SUMIFS(AB:AB,$A:$A,EOMONTH($A3306,-1),$B:$B,$B3306)</f>
        <v>8316</v>
      </c>
      <c r="K3306" s="13">
        <v>0</v>
      </c>
      <c r="L3306" s="25">
        <v>0</v>
      </c>
      <c r="M3306" s="15">
        <v>0</v>
      </c>
      <c r="N3306" s="14">
        <v>0</v>
      </c>
      <c r="O3306" s="16">
        <v>0</v>
      </c>
      <c r="P3306" s="16">
        <v>0</v>
      </c>
      <c r="Q3306" s="16">
        <v>0</v>
      </c>
      <c r="R3306" s="16">
        <f>Q3306*16.876/100</f>
        <v>0</v>
      </c>
      <c r="S3306" s="17">
        <f t="shared" si="357"/>
        <v>0</v>
      </c>
      <c r="T3306" s="16">
        <v>0</v>
      </c>
      <c r="U3306" s="18">
        <f t="shared" si="358"/>
        <v>0</v>
      </c>
      <c r="V3306" s="18">
        <f t="shared" si="359"/>
        <v>0</v>
      </c>
      <c r="W3306" s="18">
        <f t="shared" si="360"/>
        <v>0</v>
      </c>
      <c r="X3306" s="27"/>
      <c r="Y3306" s="19">
        <f t="shared" si="361"/>
        <v>0</v>
      </c>
      <c r="Z3306" s="18">
        <f t="shared" si="362"/>
        <v>0</v>
      </c>
      <c r="AA3306" s="12">
        <v>42</v>
      </c>
      <c r="AB3306" s="12">
        <v>8316</v>
      </c>
      <c r="AC3306" s="28">
        <f>+I3306+Y3306-Z3306</f>
        <v>1.9</v>
      </c>
      <c r="AD3306" s="20">
        <f t="shared" si="363"/>
        <v>0</v>
      </c>
      <c r="AE3306">
        <v>0</v>
      </c>
    </row>
    <row r="3307" spans="1:31" x14ac:dyDescent="0.25">
      <c r="A3307" s="9">
        <v>45169</v>
      </c>
      <c r="B3307" s="10" t="s">
        <v>524</v>
      </c>
      <c r="C3307" s="10" t="s">
        <v>282</v>
      </c>
      <c r="D3307" s="10" t="s">
        <v>40</v>
      </c>
      <c r="E3307" s="10" t="s">
        <v>30</v>
      </c>
      <c r="F3307" s="10">
        <v>583</v>
      </c>
      <c r="G3307" s="10">
        <v>635</v>
      </c>
      <c r="H3307" s="11">
        <f>SUMIFS(AA:AA,$A:$A,EOMONTH($A3307,-1),$B:$B,$B3307)</f>
        <v>0</v>
      </c>
      <c r="I3307" s="63">
        <f>ROUND(SUMIFS(AC:AC,$A:$A,EOMONTH($A3307,-1),$B:$B,$B3307),2)</f>
        <v>4.09</v>
      </c>
      <c r="J3307" s="11">
        <f>SUMIFS(AB:AB,$A:$A,EOMONTH($A3307,-1),$B:$B,$B3307)</f>
        <v>0</v>
      </c>
      <c r="K3307" s="13">
        <v>0</v>
      </c>
      <c r="L3307" s="25">
        <v>0</v>
      </c>
      <c r="M3307" s="15">
        <v>1000</v>
      </c>
      <c r="N3307" s="14">
        <v>70950</v>
      </c>
      <c r="O3307" s="16">
        <v>1000</v>
      </c>
      <c r="P3307" s="16">
        <v>90680</v>
      </c>
      <c r="Q3307" s="16">
        <v>0</v>
      </c>
      <c r="R3307" s="16">
        <f>Q3307*16.876/100</f>
        <v>0</v>
      </c>
      <c r="S3307" s="17">
        <f t="shared" si="357"/>
        <v>0</v>
      </c>
      <c r="T3307" s="16">
        <v>0</v>
      </c>
      <c r="U3307" s="18">
        <f t="shared" si="358"/>
        <v>0</v>
      </c>
      <c r="V3307" s="18">
        <f t="shared" si="359"/>
        <v>583</v>
      </c>
      <c r="W3307" s="18">
        <f t="shared" si="360"/>
        <v>97.879870000000011</v>
      </c>
      <c r="X3307" s="27"/>
      <c r="Y3307" s="19">
        <f t="shared" si="361"/>
        <v>680.87986999999998</v>
      </c>
      <c r="Z3307" s="18">
        <f t="shared" si="362"/>
        <v>635</v>
      </c>
      <c r="AA3307" s="12">
        <v>0</v>
      </c>
      <c r="AB3307" s="12">
        <v>0</v>
      </c>
      <c r="AC3307" s="28">
        <f>+I3307+Y3307-Z3307</f>
        <v>49.969870000000014</v>
      </c>
      <c r="AD3307" s="20">
        <f t="shared" si="363"/>
        <v>0</v>
      </c>
      <c r="AE3307">
        <v>0</v>
      </c>
    </row>
    <row r="3308" spans="1:31" x14ac:dyDescent="0.25">
      <c r="A3308" s="59">
        <v>45169</v>
      </c>
      <c r="B3308" s="60" t="s">
        <v>525</v>
      </c>
      <c r="C3308" s="60" t="s">
        <v>282</v>
      </c>
      <c r="D3308" s="60" t="s">
        <v>29</v>
      </c>
      <c r="E3308" s="60" t="s">
        <v>30</v>
      </c>
      <c r="F3308" s="10"/>
      <c r="G3308" s="10"/>
      <c r="H3308" s="11"/>
      <c r="I3308" s="63">
        <f>ROUND(SUMIFS(AC:AC,$A:$A,EOMONTH($A3308,-1),$B:$B,$B3308),2)</f>
        <v>0</v>
      </c>
      <c r="J3308" s="11"/>
      <c r="K3308" s="13"/>
      <c r="L3308" s="25"/>
      <c r="M3308" s="15"/>
      <c r="N3308" s="14"/>
      <c r="O3308" s="16"/>
      <c r="P3308" s="16"/>
      <c r="Q3308" s="16"/>
      <c r="R3308" s="16"/>
      <c r="S3308" s="17">
        <f t="shared" si="357"/>
        <v>0</v>
      </c>
      <c r="T3308" s="16"/>
      <c r="U3308" s="18">
        <f t="shared" si="358"/>
        <v>0</v>
      </c>
      <c r="V3308" s="18">
        <f t="shared" si="359"/>
        <v>0</v>
      </c>
      <c r="W3308" s="18">
        <f t="shared" si="360"/>
        <v>0</v>
      </c>
      <c r="X3308" s="27"/>
      <c r="Y3308" s="19">
        <f t="shared" si="361"/>
        <v>0</v>
      </c>
      <c r="Z3308" s="18">
        <f t="shared" si="362"/>
        <v>0</v>
      </c>
      <c r="AA3308" s="12"/>
      <c r="AB3308" s="12"/>
      <c r="AC3308" s="28">
        <f>+I3308+Y3308-Z3308</f>
        <v>0</v>
      </c>
      <c r="AD3308" s="20">
        <f t="shared" si="363"/>
        <v>0</v>
      </c>
      <c r="AE3308">
        <v>0</v>
      </c>
    </row>
    <row r="3309" spans="1:31" x14ac:dyDescent="0.25">
      <c r="A3309" s="59">
        <v>45169</v>
      </c>
      <c r="B3309" s="60" t="s">
        <v>526</v>
      </c>
      <c r="C3309" s="60" t="s">
        <v>282</v>
      </c>
      <c r="D3309" s="60" t="s">
        <v>29</v>
      </c>
      <c r="E3309" s="60" t="s">
        <v>30</v>
      </c>
      <c r="F3309" s="10"/>
      <c r="G3309" s="10"/>
      <c r="H3309" s="11"/>
      <c r="I3309" s="63">
        <f>ROUND(SUMIFS(AC:AC,$A:$A,EOMONTH($A3309,-1),$B:$B,$B3309),2)</f>
        <v>225.48</v>
      </c>
      <c r="J3309" s="11"/>
      <c r="K3309" s="13"/>
      <c r="L3309" s="25"/>
      <c r="M3309" s="15"/>
      <c r="N3309" s="14"/>
      <c r="O3309" s="16"/>
      <c r="P3309" s="16"/>
      <c r="Q3309" s="16"/>
      <c r="R3309" s="16"/>
      <c r="S3309" s="17">
        <f t="shared" si="357"/>
        <v>0</v>
      </c>
      <c r="T3309" s="16"/>
      <c r="U3309" s="18">
        <f t="shared" si="358"/>
        <v>0</v>
      </c>
      <c r="V3309" s="18">
        <f t="shared" si="359"/>
        <v>0</v>
      </c>
      <c r="W3309" s="18">
        <f t="shared" si="360"/>
        <v>0</v>
      </c>
      <c r="X3309" s="27"/>
      <c r="Y3309" s="19">
        <f t="shared" si="361"/>
        <v>0</v>
      </c>
      <c r="Z3309" s="18">
        <f t="shared" si="362"/>
        <v>0</v>
      </c>
      <c r="AA3309" s="12"/>
      <c r="AB3309" s="12"/>
      <c r="AC3309" s="28">
        <f>+I3309+Y3309-Z3309</f>
        <v>225.48</v>
      </c>
      <c r="AD3309" s="20">
        <f t="shared" si="363"/>
        <v>0</v>
      </c>
      <c r="AE3309">
        <v>0</v>
      </c>
    </row>
    <row r="3310" spans="1:31" x14ac:dyDescent="0.25">
      <c r="A3310" s="9">
        <v>45169</v>
      </c>
      <c r="B3310" s="10" t="s">
        <v>780</v>
      </c>
      <c r="C3310" s="10" t="s">
        <v>105</v>
      </c>
      <c r="D3310" s="10" t="s">
        <v>40</v>
      </c>
      <c r="E3310" s="10" t="s">
        <v>30</v>
      </c>
      <c r="F3310" s="10">
        <v>653</v>
      </c>
      <c r="G3310" s="10">
        <v>712</v>
      </c>
      <c r="H3310" s="11">
        <f>SUMIFS(AA:AA,$A:$A,EOMONTH($A3310,-1),$B:$B,$B3310)</f>
        <v>0</v>
      </c>
      <c r="I3310" s="63">
        <f>ROUND(SUMIFS(AC:AC,$A:$A,EOMONTH($A3310,-1),$B:$B,$B3310),2)</f>
        <v>3.04</v>
      </c>
      <c r="J3310" s="11">
        <f>SUMIFS(AB:AB,$A:$A,EOMONTH($A3310,-1),$B:$B,$B3310)</f>
        <v>0</v>
      </c>
      <c r="K3310" s="13">
        <v>0</v>
      </c>
      <c r="L3310" s="25">
        <v>0</v>
      </c>
      <c r="M3310" s="15">
        <v>250</v>
      </c>
      <c r="N3310" s="14">
        <v>21717.5</v>
      </c>
      <c r="O3310" s="16">
        <v>250</v>
      </c>
      <c r="P3310" s="16">
        <v>46612.5</v>
      </c>
      <c r="Q3310" s="16">
        <v>0</v>
      </c>
      <c r="R3310" s="16">
        <f>Q3310*16.876/100</f>
        <v>0</v>
      </c>
      <c r="S3310" s="17">
        <f t="shared" si="357"/>
        <v>0</v>
      </c>
      <c r="T3310" s="16">
        <v>0</v>
      </c>
      <c r="U3310" s="18">
        <f t="shared" si="358"/>
        <v>0</v>
      </c>
      <c r="V3310" s="18">
        <f t="shared" si="359"/>
        <v>163.25</v>
      </c>
      <c r="W3310" s="18">
        <f t="shared" si="360"/>
        <v>27.408042500000001</v>
      </c>
      <c r="X3310" s="27"/>
      <c r="Y3310" s="19">
        <f t="shared" si="361"/>
        <v>190.65804249999999</v>
      </c>
      <c r="Z3310" s="18">
        <f t="shared" si="362"/>
        <v>178</v>
      </c>
      <c r="AA3310" s="12">
        <v>0</v>
      </c>
      <c r="AB3310" s="12">
        <v>0</v>
      </c>
      <c r="AC3310" s="28">
        <f>+I3310+Y3310-Z3310</f>
        <v>15.698042499999985</v>
      </c>
      <c r="AD3310" s="20">
        <f t="shared" si="363"/>
        <v>0</v>
      </c>
      <c r="AE3310">
        <v>0</v>
      </c>
    </row>
    <row r="3311" spans="1:31" x14ac:dyDescent="0.25">
      <c r="A3311" s="9">
        <v>45169</v>
      </c>
      <c r="B3311" s="10" t="s">
        <v>527</v>
      </c>
      <c r="C3311" s="10" t="s">
        <v>282</v>
      </c>
      <c r="D3311" s="10" t="s">
        <v>40</v>
      </c>
      <c r="E3311" s="10" t="s">
        <v>30</v>
      </c>
      <c r="F3311" s="10">
        <v>100</v>
      </c>
      <c r="G3311" s="10">
        <v>109</v>
      </c>
      <c r="H3311" s="11">
        <f>SUMIFS(AA:AA,$A:$A,EOMONTH($A3311,-1),$B:$B,$B3311)</f>
        <v>338</v>
      </c>
      <c r="I3311" s="63">
        <f>ROUND(SUMIFS(AC:AC,$A:$A,EOMONTH($A3311,-1),$B:$B,$B3311),2)</f>
        <v>50.99</v>
      </c>
      <c r="J3311" s="11">
        <f>SUMIFS(AB:AB,$A:$A,EOMONTH($A3311,-1),$B:$B,$B3311)</f>
        <v>16977.740000000002</v>
      </c>
      <c r="K3311" s="13">
        <v>0</v>
      </c>
      <c r="L3311" s="25">
        <v>0</v>
      </c>
      <c r="M3311" s="15">
        <v>0</v>
      </c>
      <c r="N3311" s="14">
        <v>0</v>
      </c>
      <c r="O3311" s="16">
        <v>240</v>
      </c>
      <c r="P3311" s="16">
        <v>16272</v>
      </c>
      <c r="Q3311" s="16">
        <v>0</v>
      </c>
      <c r="R3311" s="16">
        <f>Q3311*16.876/100</f>
        <v>0</v>
      </c>
      <c r="S3311" s="17">
        <f t="shared" si="357"/>
        <v>0</v>
      </c>
      <c r="T3311" s="16">
        <v>0</v>
      </c>
      <c r="U3311" s="18">
        <f t="shared" si="358"/>
        <v>36.841999999999999</v>
      </c>
      <c r="V3311" s="18">
        <f t="shared" si="359"/>
        <v>0</v>
      </c>
      <c r="W3311" s="18">
        <f t="shared" si="360"/>
        <v>0</v>
      </c>
      <c r="X3311" s="27"/>
      <c r="Y3311" s="19">
        <f t="shared" si="361"/>
        <v>0</v>
      </c>
      <c r="Z3311" s="18">
        <f t="shared" si="362"/>
        <v>26.16</v>
      </c>
      <c r="AA3311" s="12">
        <v>98</v>
      </c>
      <c r="AB3311" s="12">
        <v>4922.54</v>
      </c>
      <c r="AC3311" s="28">
        <f>+I3311+Y3311-Z3311</f>
        <v>24.830000000000002</v>
      </c>
      <c r="AD3311" s="20">
        <f t="shared" si="363"/>
        <v>0</v>
      </c>
      <c r="AE3311">
        <v>0</v>
      </c>
    </row>
    <row r="3312" spans="1:31" x14ac:dyDescent="0.25">
      <c r="A3312" s="9">
        <v>45169</v>
      </c>
      <c r="B3312" s="10" t="s">
        <v>742</v>
      </c>
      <c r="C3312" s="10" t="s">
        <v>282</v>
      </c>
      <c r="D3312" s="10" t="s">
        <v>40</v>
      </c>
      <c r="E3312" s="10" t="s">
        <v>30</v>
      </c>
      <c r="F3312" s="10">
        <v>90</v>
      </c>
      <c r="G3312" s="10">
        <v>98</v>
      </c>
      <c r="H3312" s="11">
        <f>SUMIFS(AA:AA,$A:$A,EOMONTH($A3312,-1),$B:$B,$B3312)</f>
        <v>143</v>
      </c>
      <c r="I3312" s="63">
        <f>ROUND(SUMIFS(AC:AC,$A:$A,EOMONTH($A3312,-1),$B:$B,$B3312),2)</f>
        <v>19.04</v>
      </c>
      <c r="J3312" s="11">
        <f>SUMIFS(AB:AB,$A:$A,EOMONTH($A3312,-1),$B:$B,$B3312)</f>
        <v>7149.11</v>
      </c>
      <c r="K3312" s="13">
        <v>0</v>
      </c>
      <c r="L3312" s="25">
        <v>0</v>
      </c>
      <c r="M3312" s="15">
        <v>0</v>
      </c>
      <c r="N3312" s="14">
        <v>0</v>
      </c>
      <c r="O3312" s="16">
        <v>48</v>
      </c>
      <c r="P3312" s="16">
        <v>3661.44</v>
      </c>
      <c r="Q3312" s="16">
        <v>0</v>
      </c>
      <c r="R3312" s="16">
        <f>Q3312*16.876/100</f>
        <v>0</v>
      </c>
      <c r="S3312" s="17">
        <f t="shared" si="357"/>
        <v>0</v>
      </c>
      <c r="T3312" s="16">
        <v>0</v>
      </c>
      <c r="U3312" s="18">
        <f t="shared" si="358"/>
        <v>14.013999999999999</v>
      </c>
      <c r="V3312" s="18">
        <f t="shared" si="359"/>
        <v>0</v>
      </c>
      <c r="W3312" s="18">
        <f t="shared" si="360"/>
        <v>0</v>
      </c>
      <c r="X3312" s="27"/>
      <c r="Y3312" s="19">
        <f t="shared" si="361"/>
        <v>0</v>
      </c>
      <c r="Z3312" s="18">
        <f t="shared" si="362"/>
        <v>4.7039999999999997</v>
      </c>
      <c r="AA3312" s="12">
        <v>95</v>
      </c>
      <c r="AB3312" s="12">
        <v>4749.41</v>
      </c>
      <c r="AC3312" s="28">
        <f>+I3312+Y3312-Z3312</f>
        <v>14.335999999999999</v>
      </c>
      <c r="AD3312" s="20">
        <f t="shared" si="363"/>
        <v>0</v>
      </c>
      <c r="AE3312">
        <v>0</v>
      </c>
    </row>
    <row r="3313" spans="1:31" x14ac:dyDescent="0.25">
      <c r="A3313" s="9">
        <v>45169</v>
      </c>
      <c r="B3313" s="10" t="s">
        <v>528</v>
      </c>
      <c r="C3313" s="10" t="s">
        <v>282</v>
      </c>
      <c r="D3313" s="10" t="s">
        <v>40</v>
      </c>
      <c r="E3313" s="10" t="s">
        <v>30</v>
      </c>
      <c r="F3313" s="10">
        <v>70</v>
      </c>
      <c r="G3313" s="10">
        <v>76</v>
      </c>
      <c r="H3313" s="11">
        <f>SUMIFS(AA:AA,$A:$A,EOMONTH($A3313,-1),$B:$B,$B3313)</f>
        <v>254</v>
      </c>
      <c r="I3313" s="63">
        <f>ROUND(SUMIFS(AC:AC,$A:$A,EOMONTH($A3313,-1),$B:$B,$B3313),2)</f>
        <v>66.13</v>
      </c>
      <c r="J3313" s="11">
        <f>SUMIFS(AB:AB,$A:$A,EOMONTH($A3313,-1),$B:$B,$B3313)</f>
        <v>13242.46</v>
      </c>
      <c r="K3313" s="13">
        <v>0</v>
      </c>
      <c r="L3313" s="25">
        <v>0</v>
      </c>
      <c r="M3313" s="15">
        <v>0</v>
      </c>
      <c r="N3313" s="14">
        <v>0</v>
      </c>
      <c r="O3313" s="16">
        <v>192</v>
      </c>
      <c r="P3313" s="16">
        <v>14645.76</v>
      </c>
      <c r="Q3313" s="16">
        <v>0</v>
      </c>
      <c r="R3313" s="16">
        <f>Q3313*16.876/100</f>
        <v>0</v>
      </c>
      <c r="S3313" s="17">
        <f t="shared" si="357"/>
        <v>0</v>
      </c>
      <c r="T3313" s="16">
        <v>0</v>
      </c>
      <c r="U3313" s="18">
        <f t="shared" si="358"/>
        <v>19.303999999999998</v>
      </c>
      <c r="V3313" s="18">
        <f t="shared" si="359"/>
        <v>0</v>
      </c>
      <c r="W3313" s="18">
        <f t="shared" si="360"/>
        <v>0</v>
      </c>
      <c r="X3313" s="27"/>
      <c r="Y3313" s="19">
        <f t="shared" si="361"/>
        <v>0</v>
      </c>
      <c r="Z3313" s="18">
        <f t="shared" si="362"/>
        <v>14.592000000000001</v>
      </c>
      <c r="AA3313" s="12">
        <v>62</v>
      </c>
      <c r="AB3313" s="12">
        <v>3232.41</v>
      </c>
      <c r="AC3313" s="28">
        <f>+I3313+Y3313-Z3313</f>
        <v>51.537999999999997</v>
      </c>
      <c r="AD3313" s="20">
        <f t="shared" si="363"/>
        <v>0</v>
      </c>
      <c r="AE3313">
        <v>0</v>
      </c>
    </row>
    <row r="3314" spans="1:31" x14ac:dyDescent="0.25">
      <c r="A3314" s="9">
        <v>45169</v>
      </c>
      <c r="B3314" s="10" t="s">
        <v>529</v>
      </c>
      <c r="C3314" s="10" t="s">
        <v>282</v>
      </c>
      <c r="D3314" s="10" t="s">
        <v>40</v>
      </c>
      <c r="E3314" s="10" t="s">
        <v>30</v>
      </c>
      <c r="F3314" s="10">
        <v>140</v>
      </c>
      <c r="G3314" s="10">
        <v>153</v>
      </c>
      <c r="H3314" s="11">
        <f>SUMIFS(AA:AA,$A:$A,EOMONTH($A3314,-1),$B:$B,$B3314)</f>
        <v>0</v>
      </c>
      <c r="I3314" s="63">
        <f>ROUND(SUMIFS(AC:AC,$A:$A,EOMONTH($A3314,-1),$B:$B,$B3314),2)</f>
        <v>38.86</v>
      </c>
      <c r="J3314" s="11">
        <f>SUMIFS(AB:AB,$A:$A,EOMONTH($A3314,-1),$B:$B,$B3314)</f>
        <v>0</v>
      </c>
      <c r="K3314" s="13">
        <v>0</v>
      </c>
      <c r="L3314" s="25">
        <v>0</v>
      </c>
      <c r="M3314" s="15">
        <v>312</v>
      </c>
      <c r="N3314" s="14">
        <v>15912</v>
      </c>
      <c r="O3314" s="16">
        <v>312</v>
      </c>
      <c r="P3314" s="16">
        <v>27764.880000000001</v>
      </c>
      <c r="Q3314" s="16">
        <v>0</v>
      </c>
      <c r="R3314" s="16">
        <f>Q3314*16.876/100</f>
        <v>0</v>
      </c>
      <c r="S3314" s="17">
        <f t="shared" si="357"/>
        <v>0</v>
      </c>
      <c r="T3314" s="16">
        <v>0</v>
      </c>
      <c r="U3314" s="18">
        <f t="shared" si="358"/>
        <v>0</v>
      </c>
      <c r="V3314" s="18">
        <f t="shared" si="359"/>
        <v>43.68</v>
      </c>
      <c r="W3314" s="18">
        <f t="shared" si="360"/>
        <v>7.3334352000000003</v>
      </c>
      <c r="X3314" s="27"/>
      <c r="Y3314" s="19">
        <f t="shared" si="361"/>
        <v>51.013435200000004</v>
      </c>
      <c r="Z3314" s="18">
        <f t="shared" si="362"/>
        <v>47.735999999999997</v>
      </c>
      <c r="AA3314" s="12">
        <v>0</v>
      </c>
      <c r="AB3314" s="12">
        <v>0</v>
      </c>
      <c r="AC3314" s="28">
        <f>+I3314+Y3314-Z3314</f>
        <v>42.137435200000006</v>
      </c>
      <c r="AD3314" s="20">
        <f t="shared" si="363"/>
        <v>0</v>
      </c>
      <c r="AE3314">
        <v>0</v>
      </c>
    </row>
    <row r="3315" spans="1:31" x14ac:dyDescent="0.25">
      <c r="A3315" s="9">
        <v>45169</v>
      </c>
      <c r="B3315" s="10" t="s">
        <v>743</v>
      </c>
      <c r="C3315" s="10" t="s">
        <v>282</v>
      </c>
      <c r="D3315" s="10" t="s">
        <v>40</v>
      </c>
      <c r="E3315" s="10" t="s">
        <v>30</v>
      </c>
      <c r="F3315" s="10">
        <v>150</v>
      </c>
      <c r="G3315" s="10">
        <v>163</v>
      </c>
      <c r="H3315" s="11">
        <f>SUMIFS(AA:AA,$A:$A,EOMONTH($A3315,-1),$B:$B,$B3315)</f>
        <v>0</v>
      </c>
      <c r="I3315" s="63">
        <f>ROUND(SUMIFS(AC:AC,$A:$A,EOMONTH($A3315,-1),$B:$B,$B3315),2)</f>
        <v>18.760000000000002</v>
      </c>
      <c r="J3315" s="11">
        <f>SUMIFS(AB:AB,$A:$A,EOMONTH($A3315,-1),$B:$B,$B3315)</f>
        <v>0</v>
      </c>
      <c r="K3315" s="13">
        <v>0</v>
      </c>
      <c r="L3315" s="25">
        <v>0</v>
      </c>
      <c r="M3315" s="15">
        <v>216</v>
      </c>
      <c r="N3315" s="14">
        <v>12787.2</v>
      </c>
      <c r="O3315" s="16">
        <v>216</v>
      </c>
      <c r="P3315" s="16">
        <v>21967.200000000001</v>
      </c>
      <c r="Q3315" s="16">
        <v>0</v>
      </c>
      <c r="R3315" s="16">
        <f>Q3315*16.876/100</f>
        <v>0</v>
      </c>
      <c r="S3315" s="17">
        <f t="shared" si="357"/>
        <v>0</v>
      </c>
      <c r="T3315" s="16">
        <v>0</v>
      </c>
      <c r="U3315" s="18">
        <f t="shared" si="358"/>
        <v>0</v>
      </c>
      <c r="V3315" s="18">
        <f t="shared" si="359"/>
        <v>32.4</v>
      </c>
      <c r="W3315" s="18">
        <f t="shared" si="360"/>
        <v>5.4396360000000001</v>
      </c>
      <c r="X3315" s="27"/>
      <c r="Y3315" s="19">
        <f t="shared" si="361"/>
        <v>37.839635999999999</v>
      </c>
      <c r="Z3315" s="18">
        <f t="shared" si="362"/>
        <v>35.207999999999998</v>
      </c>
      <c r="AA3315" s="12">
        <v>0</v>
      </c>
      <c r="AB3315" s="12">
        <v>0</v>
      </c>
      <c r="AC3315" s="28">
        <f>+I3315+Y3315-Z3315</f>
        <v>21.391636000000005</v>
      </c>
      <c r="AD3315" s="20">
        <f t="shared" si="363"/>
        <v>0</v>
      </c>
      <c r="AE3315">
        <v>0</v>
      </c>
    </row>
    <row r="3316" spans="1:31" x14ac:dyDescent="0.25">
      <c r="A3316" s="9">
        <v>45169</v>
      </c>
      <c r="B3316" s="10" t="s">
        <v>530</v>
      </c>
      <c r="C3316" s="10" t="s">
        <v>282</v>
      </c>
      <c r="D3316" s="10" t="s">
        <v>40</v>
      </c>
      <c r="E3316" s="10" t="s">
        <v>30</v>
      </c>
      <c r="F3316" s="10">
        <v>135</v>
      </c>
      <c r="G3316" s="10">
        <v>147</v>
      </c>
      <c r="H3316" s="11">
        <f>SUMIFS(AA:AA,$A:$A,EOMONTH($A3316,-1),$B:$B,$B3316)</f>
        <v>1316</v>
      </c>
      <c r="I3316" s="63">
        <f>ROUND(SUMIFS(AC:AC,$A:$A,EOMONTH($A3316,-1),$B:$B,$B3316),2)</f>
        <v>-204.38</v>
      </c>
      <c r="J3316" s="11">
        <f>SUMIFS(AB:AB,$A:$A,EOMONTH($A3316,-1),$B:$B,$B3316)</f>
        <v>13066.2</v>
      </c>
      <c r="K3316" s="13">
        <v>0</v>
      </c>
      <c r="L3316" s="25">
        <v>0</v>
      </c>
      <c r="M3316" s="15">
        <v>130</v>
      </c>
      <c r="N3316" s="14">
        <v>1209</v>
      </c>
      <c r="O3316" s="16">
        <v>1248</v>
      </c>
      <c r="P3316" s="16">
        <v>23262.720000000001</v>
      </c>
      <c r="Q3316" s="16">
        <v>0</v>
      </c>
      <c r="R3316" s="16">
        <f>Q3316*16.876/100</f>
        <v>0</v>
      </c>
      <c r="S3316" s="17">
        <f t="shared" si="357"/>
        <v>0</v>
      </c>
      <c r="T3316" s="16">
        <v>0</v>
      </c>
      <c r="U3316" s="18">
        <f t="shared" si="358"/>
        <v>193.452</v>
      </c>
      <c r="V3316" s="18">
        <f t="shared" si="359"/>
        <v>17.55</v>
      </c>
      <c r="W3316" s="18">
        <f t="shared" si="360"/>
        <v>2.9464695000000005</v>
      </c>
      <c r="X3316" s="27"/>
      <c r="Y3316" s="19">
        <f t="shared" si="361"/>
        <v>20.4964695</v>
      </c>
      <c r="Z3316" s="18">
        <f t="shared" si="362"/>
        <v>183.45599999999999</v>
      </c>
      <c r="AA3316" s="12">
        <v>198</v>
      </c>
      <c r="AB3316" s="12">
        <v>1954.7</v>
      </c>
      <c r="AC3316" s="28">
        <f>+I3316+Y3316-Z3316</f>
        <v>-367.33953050000002</v>
      </c>
      <c r="AD3316" s="20">
        <f t="shared" si="363"/>
        <v>370</v>
      </c>
      <c r="AE3316">
        <v>370</v>
      </c>
    </row>
    <row r="3317" spans="1:31" x14ac:dyDescent="0.25">
      <c r="A3317" s="9">
        <v>45169</v>
      </c>
      <c r="B3317" s="10" t="s">
        <v>531</v>
      </c>
      <c r="C3317" s="10" t="s">
        <v>282</v>
      </c>
      <c r="D3317" s="10" t="s">
        <v>29</v>
      </c>
      <c r="E3317" s="10" t="s">
        <v>30</v>
      </c>
      <c r="F3317" s="10"/>
      <c r="G3317" s="10">
        <v>0</v>
      </c>
      <c r="H3317" s="11">
        <f>SUMIFS(AA:AA,$A:$A,EOMONTH($A3317,-1),$B:$B,$B3317)</f>
        <v>240</v>
      </c>
      <c r="I3317" s="63">
        <f>ROUND(SUMIFS(AC:AC,$A:$A,EOMONTH($A3317,-1),$B:$B,$B3317),2)</f>
        <v>10.84</v>
      </c>
      <c r="J3317" s="11">
        <f>SUMIFS(AB:AB,$A:$A,EOMONTH($A3317,-1),$B:$B,$B3317)</f>
        <v>0</v>
      </c>
      <c r="K3317" s="13">
        <v>0</v>
      </c>
      <c r="L3317" s="25">
        <v>0</v>
      </c>
      <c r="M3317" s="15">
        <v>0</v>
      </c>
      <c r="N3317" s="14">
        <v>0</v>
      </c>
      <c r="O3317" s="16">
        <v>0</v>
      </c>
      <c r="P3317" s="16">
        <v>0</v>
      </c>
      <c r="Q3317" s="16">
        <v>0</v>
      </c>
      <c r="R3317" s="16">
        <f>Q3317*16.876/100</f>
        <v>0</v>
      </c>
      <c r="S3317" s="17">
        <f t="shared" si="357"/>
        <v>0</v>
      </c>
      <c r="T3317" s="16">
        <v>0</v>
      </c>
      <c r="U3317" s="18">
        <f t="shared" si="358"/>
        <v>0</v>
      </c>
      <c r="V3317" s="18">
        <f t="shared" si="359"/>
        <v>0</v>
      </c>
      <c r="W3317" s="18">
        <f t="shared" si="360"/>
        <v>0</v>
      </c>
      <c r="X3317" s="27"/>
      <c r="Y3317" s="19">
        <f t="shared" si="361"/>
        <v>0</v>
      </c>
      <c r="Z3317" s="18">
        <f t="shared" si="362"/>
        <v>0</v>
      </c>
      <c r="AA3317" s="12">
        <v>240</v>
      </c>
      <c r="AB3317" s="12">
        <v>0</v>
      </c>
      <c r="AC3317" s="28">
        <f>+I3317+Y3317-Z3317</f>
        <v>10.84</v>
      </c>
      <c r="AD3317" s="20">
        <f t="shared" si="363"/>
        <v>0</v>
      </c>
      <c r="AE3317">
        <v>0</v>
      </c>
    </row>
    <row r="3318" spans="1:31" x14ac:dyDescent="0.25">
      <c r="A3318" s="9">
        <v>45169</v>
      </c>
      <c r="B3318" s="10" t="s">
        <v>532</v>
      </c>
      <c r="C3318" s="10" t="s">
        <v>282</v>
      </c>
      <c r="D3318" s="10" t="s">
        <v>29</v>
      </c>
      <c r="E3318" s="10" t="s">
        <v>30</v>
      </c>
      <c r="F3318" s="10">
        <v>0</v>
      </c>
      <c r="G3318" s="10">
        <v>0</v>
      </c>
      <c r="H3318" s="11">
        <f>SUMIFS(AA:AA,$A:$A,EOMONTH($A3318,-1),$B:$B,$B3318)</f>
        <v>1646</v>
      </c>
      <c r="I3318" s="63">
        <f>ROUND(SUMIFS(AC:AC,$A:$A,EOMONTH($A3318,-1),$B:$B,$B3318),2)</f>
        <v>43.75</v>
      </c>
      <c r="J3318" s="11">
        <f>SUMIFS(AB:AB,$A:$A,EOMONTH($A3318,-1),$B:$B,$B3318)</f>
        <v>32085.41</v>
      </c>
      <c r="K3318" s="13">
        <v>9</v>
      </c>
      <c r="L3318" s="25">
        <v>327.96</v>
      </c>
      <c r="M3318" s="15">
        <v>0</v>
      </c>
      <c r="N3318" s="14">
        <v>0</v>
      </c>
      <c r="O3318" s="16">
        <v>1200</v>
      </c>
      <c r="P3318" s="16">
        <v>31624</v>
      </c>
      <c r="Q3318" s="16">
        <v>0</v>
      </c>
      <c r="R3318" s="16">
        <f>Q3318*16.876/100</f>
        <v>0</v>
      </c>
      <c r="S3318" s="17">
        <f t="shared" si="357"/>
        <v>0</v>
      </c>
      <c r="T3318" s="16">
        <v>0</v>
      </c>
      <c r="U3318" s="18">
        <f t="shared" si="358"/>
        <v>0</v>
      </c>
      <c r="V3318" s="18">
        <f t="shared" si="359"/>
        <v>0</v>
      </c>
      <c r="W3318" s="18">
        <f t="shared" si="360"/>
        <v>0</v>
      </c>
      <c r="X3318" s="27"/>
      <c r="Y3318" s="19">
        <f t="shared" si="361"/>
        <v>0</v>
      </c>
      <c r="Z3318" s="18">
        <f t="shared" si="362"/>
        <v>0</v>
      </c>
      <c r="AA3318" s="12">
        <v>455</v>
      </c>
      <c r="AB3318" s="12">
        <v>8916.99</v>
      </c>
      <c r="AC3318" s="28">
        <f>+I3318+Y3318-Z3318</f>
        <v>43.75</v>
      </c>
      <c r="AD3318" s="20">
        <f t="shared" si="363"/>
        <v>0</v>
      </c>
      <c r="AE3318">
        <v>0</v>
      </c>
    </row>
    <row r="3319" spans="1:31" x14ac:dyDescent="0.25">
      <c r="A3319" s="9">
        <v>45169</v>
      </c>
      <c r="B3319" s="10" t="s">
        <v>533</v>
      </c>
      <c r="C3319" s="10" t="s">
        <v>282</v>
      </c>
      <c r="D3319" s="10" t="s">
        <v>40</v>
      </c>
      <c r="E3319" s="10" t="s">
        <v>30</v>
      </c>
      <c r="F3319" s="10">
        <v>80</v>
      </c>
      <c r="G3319" s="10">
        <v>87</v>
      </c>
      <c r="H3319" s="11">
        <f>SUMIFS(AA:AA,$A:$A,EOMONTH($A3319,-1),$B:$B,$B3319)</f>
        <v>238</v>
      </c>
      <c r="I3319" s="63">
        <f>ROUND(SUMIFS(AC:AC,$A:$A,EOMONTH($A3319,-1),$B:$B,$B3319),2)</f>
        <v>26.89</v>
      </c>
      <c r="J3319" s="11">
        <f>SUMIFS(AB:AB,$A:$A,EOMONTH($A3319,-1),$B:$B,$B3319)</f>
        <v>12309.97</v>
      </c>
      <c r="K3319" s="13">
        <v>0</v>
      </c>
      <c r="L3319" s="25">
        <v>0</v>
      </c>
      <c r="M3319" s="15">
        <v>266</v>
      </c>
      <c r="N3319" s="14">
        <v>15452</v>
      </c>
      <c r="O3319" s="16">
        <v>504</v>
      </c>
      <c r="P3319" s="16">
        <v>29897.279999999999</v>
      </c>
      <c r="Q3319" s="16">
        <v>0</v>
      </c>
      <c r="R3319" s="16">
        <f>Q3319*16.876/100</f>
        <v>0</v>
      </c>
      <c r="S3319" s="17">
        <f t="shared" si="357"/>
        <v>0</v>
      </c>
      <c r="T3319" s="16">
        <v>0</v>
      </c>
      <c r="U3319" s="18">
        <f t="shared" si="358"/>
        <v>20.706</v>
      </c>
      <c r="V3319" s="18">
        <f t="shared" si="359"/>
        <v>21.28</v>
      </c>
      <c r="W3319" s="18">
        <f t="shared" si="360"/>
        <v>3.5726992000000006</v>
      </c>
      <c r="X3319" s="27"/>
      <c r="Y3319" s="19">
        <f t="shared" si="361"/>
        <v>24.852699200000004</v>
      </c>
      <c r="Z3319" s="18">
        <f t="shared" si="362"/>
        <v>43.847999999999999</v>
      </c>
      <c r="AA3319" s="12">
        <v>0</v>
      </c>
      <c r="AB3319" s="12">
        <v>0</v>
      </c>
      <c r="AC3319" s="28">
        <f>+I3319+Y3319-Z3319</f>
        <v>7.8946992000000051</v>
      </c>
      <c r="AD3319" s="20">
        <f t="shared" si="363"/>
        <v>0</v>
      </c>
      <c r="AE3319">
        <v>0</v>
      </c>
    </row>
    <row r="3320" spans="1:31" x14ac:dyDescent="0.25">
      <c r="A3320" s="9">
        <v>45169</v>
      </c>
      <c r="B3320" s="10" t="s">
        <v>796</v>
      </c>
      <c r="C3320" s="10" t="s">
        <v>105</v>
      </c>
      <c r="D3320" s="10" t="s">
        <v>29</v>
      </c>
      <c r="E3320" s="10" t="s">
        <v>30</v>
      </c>
      <c r="F3320" s="10"/>
      <c r="G3320" s="10">
        <v>0</v>
      </c>
      <c r="H3320" s="11">
        <f>SUMIFS(AA:AA,$A:$A,EOMONTH($A3320,-1),$B:$B,$B3320)</f>
        <v>0</v>
      </c>
      <c r="I3320" s="63">
        <f>ROUND(SUMIFS(AC:AC,$A:$A,EOMONTH($A3320,-1),$B:$B,$B3320),2)</f>
        <v>0</v>
      </c>
      <c r="J3320" s="11">
        <f>SUMIFS(AB:AB,$A:$A,EOMONTH($A3320,-1),$B:$B,$B3320)</f>
        <v>0</v>
      </c>
      <c r="K3320" s="13">
        <v>0</v>
      </c>
      <c r="L3320" s="25">
        <v>0</v>
      </c>
      <c r="M3320" s="15">
        <v>2376</v>
      </c>
      <c r="N3320" s="14">
        <v>6671.93</v>
      </c>
      <c r="O3320" s="16">
        <v>0</v>
      </c>
      <c r="P3320" s="16">
        <v>0</v>
      </c>
      <c r="Q3320" s="16">
        <v>480</v>
      </c>
      <c r="R3320" s="16">
        <f>Q3320*16.876/100</f>
        <v>81.004800000000003</v>
      </c>
      <c r="S3320" s="17">
        <f t="shared" si="357"/>
        <v>561.00480000000005</v>
      </c>
      <c r="T3320" s="16">
        <v>1348.8</v>
      </c>
      <c r="U3320" s="18">
        <f t="shared" si="358"/>
        <v>0</v>
      </c>
      <c r="V3320" s="18">
        <f t="shared" si="359"/>
        <v>0</v>
      </c>
      <c r="W3320" s="18">
        <f t="shared" si="360"/>
        <v>0</v>
      </c>
      <c r="X3320" s="27"/>
      <c r="Y3320" s="19">
        <f t="shared" si="361"/>
        <v>0</v>
      </c>
      <c r="Z3320" s="18">
        <f t="shared" si="362"/>
        <v>0</v>
      </c>
      <c r="AA3320" s="12">
        <v>1896</v>
      </c>
      <c r="AB3320" s="12">
        <v>5324.05</v>
      </c>
      <c r="AC3320" s="28">
        <f>+I3320+Y3320-Z3320</f>
        <v>0</v>
      </c>
      <c r="AD3320" s="20">
        <f t="shared" si="363"/>
        <v>0</v>
      </c>
      <c r="AE3320">
        <v>0</v>
      </c>
    </row>
    <row r="3321" spans="1:31" x14ac:dyDescent="0.25">
      <c r="A3321" s="9">
        <v>45169</v>
      </c>
      <c r="B3321" s="10" t="s">
        <v>534</v>
      </c>
      <c r="C3321" s="10" t="s">
        <v>282</v>
      </c>
      <c r="D3321" s="10" t="s">
        <v>40</v>
      </c>
      <c r="E3321" s="10" t="s">
        <v>30</v>
      </c>
      <c r="F3321" s="10">
        <v>100</v>
      </c>
      <c r="G3321" s="10">
        <v>109</v>
      </c>
      <c r="H3321" s="11">
        <f>SUMIFS(AA:AA,$A:$A,EOMONTH($A3321,-1),$B:$B,$B3321)</f>
        <v>135</v>
      </c>
      <c r="I3321" s="63">
        <f>ROUND(SUMIFS(AC:AC,$A:$A,EOMONTH($A3321,-1),$B:$B,$B3321),2)</f>
        <v>-11.26</v>
      </c>
      <c r="J3321" s="11">
        <f>SUMIFS(AB:AB,$A:$A,EOMONTH($A3321,-1),$B:$B,$B3321)</f>
        <v>8384.93</v>
      </c>
      <c r="K3321" s="13">
        <v>0</v>
      </c>
      <c r="L3321" s="25">
        <v>0</v>
      </c>
      <c r="M3321" s="15">
        <v>369</v>
      </c>
      <c r="N3321" s="14">
        <v>26947.200000000001</v>
      </c>
      <c r="O3321" s="16">
        <v>504</v>
      </c>
      <c r="P3321" s="16">
        <v>38445.120000000003</v>
      </c>
      <c r="Q3321" s="16">
        <v>0</v>
      </c>
      <c r="R3321" s="16">
        <f>Q3321*16.876/100</f>
        <v>0</v>
      </c>
      <c r="S3321" s="17">
        <f t="shared" si="357"/>
        <v>0</v>
      </c>
      <c r="T3321" s="16">
        <v>0</v>
      </c>
      <c r="U3321" s="18">
        <f t="shared" si="358"/>
        <v>14.715</v>
      </c>
      <c r="V3321" s="18">
        <f t="shared" si="359"/>
        <v>36.9</v>
      </c>
      <c r="W3321" s="18">
        <f t="shared" si="360"/>
        <v>6.1951409999999996</v>
      </c>
      <c r="X3321" s="27"/>
      <c r="Y3321" s="19">
        <f t="shared" si="361"/>
        <v>43.095140999999998</v>
      </c>
      <c r="Z3321" s="18">
        <f t="shared" si="362"/>
        <v>54.936</v>
      </c>
      <c r="AA3321" s="12">
        <v>0</v>
      </c>
      <c r="AB3321" s="12">
        <v>0</v>
      </c>
      <c r="AC3321" s="28">
        <f>+I3321+Y3321-Z3321</f>
        <v>-23.100859</v>
      </c>
      <c r="AD3321" s="20">
        <f t="shared" si="363"/>
        <v>30</v>
      </c>
      <c r="AE3321">
        <v>30</v>
      </c>
    </row>
    <row r="3322" spans="1:31" x14ac:dyDescent="0.25">
      <c r="A3322" s="59">
        <v>45169</v>
      </c>
      <c r="B3322" s="60" t="s">
        <v>823</v>
      </c>
      <c r="C3322" s="60" t="s">
        <v>282</v>
      </c>
      <c r="D3322" s="60" t="s">
        <v>40</v>
      </c>
      <c r="E3322" s="60" t="s">
        <v>30</v>
      </c>
      <c r="F3322" s="10"/>
      <c r="G3322" s="10"/>
      <c r="H3322" s="11"/>
      <c r="I3322" s="63">
        <f>ROUND(SUMIFS(AC:AC,$A:$A,EOMONTH($A3322,-1),$B:$B,$B3322),2)</f>
        <v>0</v>
      </c>
      <c r="J3322" s="11"/>
      <c r="K3322" s="13"/>
      <c r="L3322" s="25"/>
      <c r="M3322" s="15"/>
      <c r="N3322" s="14"/>
      <c r="O3322" s="16"/>
      <c r="P3322" s="16"/>
      <c r="Q3322" s="16"/>
      <c r="R3322" s="16"/>
      <c r="S3322" s="17">
        <f t="shared" si="357"/>
        <v>0</v>
      </c>
      <c r="T3322" s="16"/>
      <c r="U3322" s="18">
        <f t="shared" si="358"/>
        <v>0</v>
      </c>
      <c r="V3322" s="18">
        <f t="shared" si="359"/>
        <v>0</v>
      </c>
      <c r="W3322" s="18">
        <f t="shared" si="360"/>
        <v>0</v>
      </c>
      <c r="X3322" s="27"/>
      <c r="Y3322" s="19">
        <f t="shared" si="361"/>
        <v>0</v>
      </c>
      <c r="Z3322" s="18">
        <f t="shared" si="362"/>
        <v>0</v>
      </c>
      <c r="AA3322" s="12"/>
      <c r="AB3322" s="12"/>
      <c r="AC3322" s="28">
        <f>+I3322+Y3322-Z3322</f>
        <v>0</v>
      </c>
      <c r="AD3322" s="20">
        <f t="shared" si="363"/>
        <v>0</v>
      </c>
      <c r="AE3322">
        <v>0</v>
      </c>
    </row>
    <row r="3323" spans="1:31" x14ac:dyDescent="0.25">
      <c r="A3323" s="59">
        <v>45169</v>
      </c>
      <c r="B3323" s="60" t="s">
        <v>807</v>
      </c>
      <c r="C3323" s="60" t="s">
        <v>282</v>
      </c>
      <c r="D3323" s="60" t="s">
        <v>29</v>
      </c>
      <c r="E3323" s="60" t="s">
        <v>30</v>
      </c>
      <c r="F3323" s="10"/>
      <c r="G3323" s="10"/>
      <c r="H3323" s="11"/>
      <c r="I3323" s="63">
        <f>ROUND(SUMIFS(AC:AC,$A:$A,EOMONTH($A3323,-1),$B:$B,$B3323),2)</f>
        <v>0</v>
      </c>
      <c r="J3323" s="11"/>
      <c r="K3323" s="13"/>
      <c r="L3323" s="25"/>
      <c r="M3323" s="15"/>
      <c r="N3323" s="14"/>
      <c r="O3323" s="16"/>
      <c r="P3323" s="16"/>
      <c r="Q3323" s="16"/>
      <c r="R3323" s="16"/>
      <c r="S3323" s="17">
        <f t="shared" si="357"/>
        <v>0</v>
      </c>
      <c r="T3323" s="16"/>
      <c r="U3323" s="18">
        <f t="shared" si="358"/>
        <v>0</v>
      </c>
      <c r="V3323" s="18">
        <f t="shared" si="359"/>
        <v>0</v>
      </c>
      <c r="W3323" s="18">
        <f t="shared" si="360"/>
        <v>0</v>
      </c>
      <c r="X3323" s="27"/>
      <c r="Y3323" s="19">
        <f t="shared" si="361"/>
        <v>0</v>
      </c>
      <c r="Z3323" s="18">
        <f t="shared" si="362"/>
        <v>0</v>
      </c>
      <c r="AA3323" s="12"/>
      <c r="AB3323" s="12"/>
      <c r="AC3323" s="28">
        <f>+I3323+Y3323-Z3323</f>
        <v>0</v>
      </c>
      <c r="AD3323" s="20">
        <f t="shared" si="363"/>
        <v>0</v>
      </c>
      <c r="AE3323">
        <v>0</v>
      </c>
    </row>
    <row r="3324" spans="1:31" x14ac:dyDescent="0.25">
      <c r="A3324" s="9">
        <v>45169</v>
      </c>
      <c r="B3324" s="10" t="s">
        <v>535</v>
      </c>
      <c r="C3324" s="10" t="s">
        <v>282</v>
      </c>
      <c r="D3324" s="10" t="s">
        <v>29</v>
      </c>
      <c r="E3324" s="10" t="s">
        <v>30</v>
      </c>
      <c r="F3324" s="10">
        <v>0</v>
      </c>
      <c r="G3324" s="10">
        <v>0</v>
      </c>
      <c r="H3324" s="11">
        <f>SUMIFS(AA:AA,$A:$A,EOMONTH($A3324,-1),$B:$B,$B3324)</f>
        <v>4669</v>
      </c>
      <c r="I3324" s="63">
        <f>ROUND(SUMIFS(AC:AC,$A:$A,EOMONTH($A3324,-1),$B:$B,$B3324),2)</f>
        <v>60.95</v>
      </c>
      <c r="J3324" s="11">
        <f>SUMIFS(AB:AB,$A:$A,EOMONTH($A3324,-1),$B:$B,$B3324)</f>
        <v>373520</v>
      </c>
      <c r="K3324" s="13">
        <v>0</v>
      </c>
      <c r="L3324" s="25">
        <v>0</v>
      </c>
      <c r="M3324" s="15">
        <v>0</v>
      </c>
      <c r="N3324" s="14">
        <v>0</v>
      </c>
      <c r="O3324" s="16">
        <v>2416</v>
      </c>
      <c r="P3324" s="16">
        <v>233120</v>
      </c>
      <c r="Q3324" s="16">
        <v>0</v>
      </c>
      <c r="R3324" s="16">
        <f>Q3324*16.876/100</f>
        <v>0</v>
      </c>
      <c r="S3324" s="17">
        <f t="shared" si="357"/>
        <v>0</v>
      </c>
      <c r="T3324" s="16">
        <v>0</v>
      </c>
      <c r="U3324" s="18">
        <f t="shared" si="358"/>
        <v>0</v>
      </c>
      <c r="V3324" s="18">
        <f t="shared" si="359"/>
        <v>0</v>
      </c>
      <c r="W3324" s="18">
        <f t="shared" si="360"/>
        <v>0</v>
      </c>
      <c r="X3324" s="27"/>
      <c r="Y3324" s="19">
        <f t="shared" si="361"/>
        <v>0</v>
      </c>
      <c r="Z3324" s="18">
        <f t="shared" si="362"/>
        <v>0</v>
      </c>
      <c r="AA3324" s="12">
        <v>2253</v>
      </c>
      <c r="AB3324" s="12">
        <v>180240</v>
      </c>
      <c r="AC3324" s="28">
        <f>+I3324+Y3324-Z3324</f>
        <v>60.95</v>
      </c>
      <c r="AD3324" s="20">
        <f t="shared" si="363"/>
        <v>0</v>
      </c>
      <c r="AE3324">
        <v>0</v>
      </c>
    </row>
    <row r="3325" spans="1:31" x14ac:dyDescent="0.25">
      <c r="A3325" s="9">
        <v>45169</v>
      </c>
      <c r="B3325" s="10" t="s">
        <v>540</v>
      </c>
      <c r="C3325" s="10" t="s">
        <v>541</v>
      </c>
      <c r="D3325" s="10" t="s">
        <v>29</v>
      </c>
      <c r="E3325" s="10" t="s">
        <v>30</v>
      </c>
      <c r="F3325" s="10"/>
      <c r="G3325" s="10">
        <v>0</v>
      </c>
      <c r="H3325" s="11">
        <f>SUMIFS(AA:AA,$A:$A,EOMONTH($A3325,-1),$B:$B,$B3325)</f>
        <v>-2424</v>
      </c>
      <c r="I3325" s="63">
        <f>ROUND(SUMIFS(AC:AC,$A:$A,EOMONTH($A3325,-1),$B:$B,$B3325),2)</f>
        <v>0</v>
      </c>
      <c r="J3325" s="11">
        <f>SUMIFS(AB:AB,$A:$A,EOMONTH($A3325,-1),$B:$B,$B3325)</f>
        <v>-36456.959999999999</v>
      </c>
      <c r="K3325" s="13">
        <v>0</v>
      </c>
      <c r="L3325" s="25">
        <v>0</v>
      </c>
      <c r="M3325" s="15">
        <v>0</v>
      </c>
      <c r="N3325" s="14">
        <v>0</v>
      </c>
      <c r="O3325" s="16">
        <v>0</v>
      </c>
      <c r="P3325" s="16">
        <v>0</v>
      </c>
      <c r="Q3325" s="16">
        <v>0</v>
      </c>
      <c r="R3325" s="16">
        <f>Q3325*16.876/100</f>
        <v>0</v>
      </c>
      <c r="S3325" s="17">
        <f t="shared" si="357"/>
        <v>0</v>
      </c>
      <c r="T3325" s="16">
        <v>0</v>
      </c>
      <c r="U3325" s="18">
        <f t="shared" si="358"/>
        <v>0</v>
      </c>
      <c r="V3325" s="18">
        <f t="shared" si="359"/>
        <v>0</v>
      </c>
      <c r="W3325" s="18">
        <f t="shared" si="360"/>
        <v>0</v>
      </c>
      <c r="X3325" s="27"/>
      <c r="Y3325" s="19">
        <f t="shared" si="361"/>
        <v>0</v>
      </c>
      <c r="Z3325" s="18">
        <f t="shared" si="362"/>
        <v>0</v>
      </c>
      <c r="AA3325" s="12">
        <v>-2424</v>
      </c>
      <c r="AB3325" s="12">
        <v>-36456.959999999999</v>
      </c>
      <c r="AC3325" s="28">
        <f>+I3325+Y3325-Z3325</f>
        <v>0</v>
      </c>
      <c r="AD3325" s="20">
        <f t="shared" si="363"/>
        <v>0</v>
      </c>
      <c r="AE3325">
        <v>0</v>
      </c>
    </row>
    <row r="3326" spans="1:31" x14ac:dyDescent="0.25">
      <c r="A3326" s="9">
        <v>45169</v>
      </c>
      <c r="B3326" s="10" t="s">
        <v>547</v>
      </c>
      <c r="C3326" s="10" t="s">
        <v>282</v>
      </c>
      <c r="D3326" s="10" t="s">
        <v>29</v>
      </c>
      <c r="E3326" s="10" t="s">
        <v>30</v>
      </c>
      <c r="F3326" s="10"/>
      <c r="G3326" s="10">
        <v>0</v>
      </c>
      <c r="H3326" s="11">
        <f>SUMIFS(AA:AA,$A:$A,EOMONTH($A3326,-1),$B:$B,$B3326)</f>
        <v>869</v>
      </c>
      <c r="I3326" s="63">
        <f>ROUND(SUMIFS(AC:AC,$A:$A,EOMONTH($A3326,-1),$B:$B,$B3326),2)</f>
        <v>80.19</v>
      </c>
      <c r="J3326" s="11">
        <f>SUMIFS(AB:AB,$A:$A,EOMONTH($A3326,-1),$B:$B,$B3326)</f>
        <v>3787.26</v>
      </c>
      <c r="K3326" s="13">
        <v>0</v>
      </c>
      <c r="L3326" s="25">
        <v>0</v>
      </c>
      <c r="M3326" s="15">
        <v>2380</v>
      </c>
      <c r="N3326" s="14">
        <v>20815.96</v>
      </c>
      <c r="O3326" s="16">
        <v>0</v>
      </c>
      <c r="P3326" s="16">
        <v>0</v>
      </c>
      <c r="Q3326" s="16">
        <v>552</v>
      </c>
      <c r="R3326" s="16">
        <f>Q3326*16.876/100</f>
        <v>93.15552000000001</v>
      </c>
      <c r="S3326" s="17">
        <f t="shared" si="357"/>
        <v>645.15552000000002</v>
      </c>
      <c r="T3326" s="16">
        <v>3258.72</v>
      </c>
      <c r="U3326" s="18">
        <f t="shared" si="358"/>
        <v>0</v>
      </c>
      <c r="V3326" s="18">
        <f t="shared" si="359"/>
        <v>0</v>
      </c>
      <c r="W3326" s="18">
        <f t="shared" si="360"/>
        <v>0</v>
      </c>
      <c r="X3326" s="27"/>
      <c r="Y3326" s="19">
        <f t="shared" si="361"/>
        <v>0</v>
      </c>
      <c r="Z3326" s="18">
        <f t="shared" si="362"/>
        <v>0</v>
      </c>
      <c r="AA3326" s="12">
        <v>2697</v>
      </c>
      <c r="AB3326" s="12">
        <v>21344.11</v>
      </c>
      <c r="AC3326" s="28">
        <f>+I3326+Y3326-Z3326</f>
        <v>80.19</v>
      </c>
      <c r="AD3326" s="20">
        <f t="shared" si="363"/>
        <v>0</v>
      </c>
      <c r="AE3326">
        <v>0</v>
      </c>
    </row>
    <row r="3327" spans="1:31" x14ac:dyDescent="0.25">
      <c r="A3327" s="9">
        <v>45169</v>
      </c>
      <c r="B3327" s="10" t="s">
        <v>744</v>
      </c>
      <c r="C3327" s="10" t="s">
        <v>28</v>
      </c>
      <c r="D3327" s="10" t="s">
        <v>29</v>
      </c>
      <c r="E3327" s="10" t="s">
        <v>30</v>
      </c>
      <c r="F3327" s="10"/>
      <c r="G3327" s="10">
        <v>0</v>
      </c>
      <c r="H3327" s="11">
        <f>SUMIFS(AA:AA,$A:$A,EOMONTH($A3327,-1),$B:$B,$B3327)</f>
        <v>210</v>
      </c>
      <c r="I3327" s="63">
        <f>ROUND(SUMIFS(AC:AC,$A:$A,EOMONTH($A3327,-1),$B:$B,$B3327),2)</f>
        <v>0</v>
      </c>
      <c r="J3327" s="11">
        <f>SUMIFS(AB:AB,$A:$A,EOMONTH($A3327,-1),$B:$B,$B3327)</f>
        <v>1573.13</v>
      </c>
      <c r="K3327" s="13">
        <v>0</v>
      </c>
      <c r="L3327" s="25">
        <v>0</v>
      </c>
      <c r="M3327" s="15">
        <v>0</v>
      </c>
      <c r="N3327" s="14">
        <v>0</v>
      </c>
      <c r="O3327" s="16">
        <v>0</v>
      </c>
      <c r="P3327" s="16">
        <v>0</v>
      </c>
      <c r="Q3327" s="16">
        <v>120</v>
      </c>
      <c r="R3327" s="16">
        <f>Q3327*16.876/100</f>
        <v>20.251200000000001</v>
      </c>
      <c r="S3327" s="17">
        <f t="shared" si="357"/>
        <v>140.25120000000001</v>
      </c>
      <c r="T3327" s="16">
        <v>898.8</v>
      </c>
      <c r="U3327" s="18">
        <f t="shared" si="358"/>
        <v>0</v>
      </c>
      <c r="V3327" s="18">
        <f t="shared" si="359"/>
        <v>0</v>
      </c>
      <c r="W3327" s="18">
        <f t="shared" si="360"/>
        <v>0</v>
      </c>
      <c r="X3327" s="27"/>
      <c r="Y3327" s="19">
        <f t="shared" si="361"/>
        <v>0</v>
      </c>
      <c r="Z3327" s="18">
        <f t="shared" si="362"/>
        <v>0</v>
      </c>
      <c r="AA3327" s="12">
        <v>90</v>
      </c>
      <c r="AB3327" s="12">
        <v>674.2</v>
      </c>
      <c r="AC3327" s="28">
        <f>+I3327+Y3327-Z3327</f>
        <v>0</v>
      </c>
      <c r="AD3327" s="20">
        <f t="shared" si="363"/>
        <v>0</v>
      </c>
      <c r="AE3327">
        <v>0</v>
      </c>
    </row>
    <row r="3328" spans="1:31" x14ac:dyDescent="0.25">
      <c r="A3328" s="9">
        <v>45169</v>
      </c>
      <c r="B3328" s="10" t="s">
        <v>745</v>
      </c>
      <c r="C3328" s="10" t="s">
        <v>28</v>
      </c>
      <c r="D3328" s="10" t="s">
        <v>29</v>
      </c>
      <c r="E3328" s="10" t="s">
        <v>30</v>
      </c>
      <c r="F3328" s="10"/>
      <c r="G3328" s="10">
        <v>0</v>
      </c>
      <c r="H3328" s="11">
        <f>SUMIFS(AA:AA,$A:$A,EOMONTH($A3328,-1),$B:$B,$B3328)</f>
        <v>70</v>
      </c>
      <c r="I3328" s="63">
        <f>ROUND(SUMIFS(AC:AC,$A:$A,EOMONTH($A3328,-1),$B:$B,$B3328),2)</f>
        <v>0</v>
      </c>
      <c r="J3328" s="11">
        <f>SUMIFS(AB:AB,$A:$A,EOMONTH($A3328,-1),$B:$B,$B3328)</f>
        <v>520.78</v>
      </c>
      <c r="K3328" s="13">
        <v>0</v>
      </c>
      <c r="L3328" s="25">
        <v>0</v>
      </c>
      <c r="M3328" s="15">
        <v>0</v>
      </c>
      <c r="N3328" s="14">
        <v>0</v>
      </c>
      <c r="O3328" s="16">
        <v>0</v>
      </c>
      <c r="P3328" s="16">
        <v>0</v>
      </c>
      <c r="Q3328" s="16">
        <v>0</v>
      </c>
      <c r="R3328" s="16">
        <f>Q3328*16.876/100</f>
        <v>0</v>
      </c>
      <c r="S3328" s="17">
        <f t="shared" si="357"/>
        <v>0</v>
      </c>
      <c r="T3328" s="16">
        <v>0</v>
      </c>
      <c r="U3328" s="18">
        <f t="shared" si="358"/>
        <v>0</v>
      </c>
      <c r="V3328" s="18">
        <f t="shared" si="359"/>
        <v>0</v>
      </c>
      <c r="W3328" s="18">
        <f t="shared" si="360"/>
        <v>0</v>
      </c>
      <c r="X3328" s="27"/>
      <c r="Y3328" s="19">
        <f t="shared" si="361"/>
        <v>0</v>
      </c>
      <c r="Z3328" s="18">
        <f t="shared" si="362"/>
        <v>0</v>
      </c>
      <c r="AA3328" s="12">
        <v>70</v>
      </c>
      <c r="AB3328" s="12">
        <v>520.78</v>
      </c>
      <c r="AC3328" s="28">
        <f>+I3328+Y3328-Z3328</f>
        <v>0</v>
      </c>
      <c r="AD3328" s="20">
        <f t="shared" si="363"/>
        <v>0</v>
      </c>
      <c r="AE3328">
        <v>0</v>
      </c>
    </row>
    <row r="3329" spans="1:31" x14ac:dyDescent="0.25">
      <c r="A3329" s="59">
        <v>45169</v>
      </c>
      <c r="B3329" s="60" t="s">
        <v>746</v>
      </c>
      <c r="C3329" s="60" t="s">
        <v>28</v>
      </c>
      <c r="D3329" s="60" t="s">
        <v>29</v>
      </c>
      <c r="E3329" s="60" t="s">
        <v>30</v>
      </c>
      <c r="F3329" s="10"/>
      <c r="G3329" s="10"/>
      <c r="H3329" s="11"/>
      <c r="I3329" s="63">
        <f>ROUND(SUMIFS(AC:AC,$A:$A,EOMONTH($A3329,-1),$B:$B,$B3329),2)</f>
        <v>0</v>
      </c>
      <c r="J3329" s="11"/>
      <c r="K3329" s="13"/>
      <c r="L3329" s="25"/>
      <c r="M3329" s="15"/>
      <c r="N3329" s="14"/>
      <c r="O3329" s="16"/>
      <c r="P3329" s="16"/>
      <c r="Q3329" s="16"/>
      <c r="R3329" s="16"/>
      <c r="S3329" s="17">
        <f t="shared" si="357"/>
        <v>0</v>
      </c>
      <c r="T3329" s="16"/>
      <c r="U3329" s="18">
        <f t="shared" si="358"/>
        <v>0</v>
      </c>
      <c r="V3329" s="18">
        <f t="shared" si="359"/>
        <v>0</v>
      </c>
      <c r="W3329" s="18">
        <f t="shared" si="360"/>
        <v>0</v>
      </c>
      <c r="X3329" s="27"/>
      <c r="Y3329" s="19">
        <f t="shared" si="361"/>
        <v>0</v>
      </c>
      <c r="Z3329" s="18">
        <f t="shared" si="362"/>
        <v>0</v>
      </c>
      <c r="AA3329" s="12"/>
      <c r="AB3329" s="12"/>
      <c r="AC3329" s="28">
        <f>+I3329+Y3329-Z3329</f>
        <v>0</v>
      </c>
      <c r="AD3329" s="20">
        <f t="shared" si="363"/>
        <v>0</v>
      </c>
      <c r="AE3329">
        <v>0</v>
      </c>
    </row>
    <row r="3330" spans="1:31" x14ac:dyDescent="0.25">
      <c r="A3330" s="9">
        <v>45169</v>
      </c>
      <c r="B3330" s="10" t="s">
        <v>747</v>
      </c>
      <c r="C3330" s="10" t="s">
        <v>28</v>
      </c>
      <c r="D3330" s="10" t="s">
        <v>29</v>
      </c>
      <c r="E3330" s="10" t="s">
        <v>30</v>
      </c>
      <c r="F3330" s="10"/>
      <c r="G3330" s="10">
        <v>0</v>
      </c>
      <c r="H3330" s="11">
        <f>SUMIFS(AA:AA,$A:$A,EOMONTH($A3330,-1),$B:$B,$B3330)</f>
        <v>254</v>
      </c>
      <c r="I3330" s="63">
        <f>ROUND(SUMIFS(AC:AC,$A:$A,EOMONTH($A3330,-1),$B:$B,$B3330),2)</f>
        <v>0</v>
      </c>
      <c r="J3330" s="11">
        <f>SUMIFS(AB:AB,$A:$A,EOMONTH($A3330,-1),$B:$B,$B3330)</f>
        <v>1893.37</v>
      </c>
      <c r="K3330" s="13">
        <v>0</v>
      </c>
      <c r="L3330" s="25">
        <v>0</v>
      </c>
      <c r="M3330" s="15">
        <v>0</v>
      </c>
      <c r="N3330" s="14">
        <v>0</v>
      </c>
      <c r="O3330" s="16">
        <v>0</v>
      </c>
      <c r="P3330" s="16">
        <v>0</v>
      </c>
      <c r="Q3330" s="16">
        <v>120</v>
      </c>
      <c r="R3330" s="16">
        <f>Q3330*16.876/100</f>
        <v>20.251200000000001</v>
      </c>
      <c r="S3330" s="17">
        <f t="shared" si="357"/>
        <v>140.25120000000001</v>
      </c>
      <c r="T3330" s="16">
        <v>894</v>
      </c>
      <c r="U3330" s="18">
        <f t="shared" si="358"/>
        <v>0</v>
      </c>
      <c r="V3330" s="18">
        <f t="shared" si="359"/>
        <v>0</v>
      </c>
      <c r="W3330" s="18">
        <f t="shared" si="360"/>
        <v>0</v>
      </c>
      <c r="X3330" s="27"/>
      <c r="Y3330" s="19">
        <f t="shared" si="361"/>
        <v>0</v>
      </c>
      <c r="Z3330" s="18">
        <f t="shared" si="362"/>
        <v>0</v>
      </c>
      <c r="AA3330" s="12">
        <v>134</v>
      </c>
      <c r="AB3330" s="12">
        <v>998.86</v>
      </c>
      <c r="AC3330" s="28">
        <f>+I3330+Y3330-Z3330</f>
        <v>0</v>
      </c>
      <c r="AD3330" s="20">
        <f t="shared" si="363"/>
        <v>0</v>
      </c>
      <c r="AE3330">
        <v>0</v>
      </c>
    </row>
    <row r="3331" spans="1:31" x14ac:dyDescent="0.25">
      <c r="A3331" s="9">
        <v>45169</v>
      </c>
      <c r="B3331" s="10" t="s">
        <v>724</v>
      </c>
      <c r="C3331" s="10" t="s">
        <v>213</v>
      </c>
      <c r="D3331" s="10" t="s">
        <v>40</v>
      </c>
      <c r="E3331" s="10" t="s">
        <v>30</v>
      </c>
      <c r="F3331" s="10">
        <v>465</v>
      </c>
      <c r="G3331" s="10">
        <v>507</v>
      </c>
      <c r="H3331" s="11">
        <f>SUMIFS(AA:AA,$A:$A,EOMONTH($A3331,-1),$B:$B,$B3331)</f>
        <v>702</v>
      </c>
      <c r="I3331" s="63">
        <f>ROUND(SUMIFS(AC:AC,$A:$A,EOMONTH($A3331,-1),$B:$B,$B3331),2)</f>
        <v>433.57</v>
      </c>
      <c r="J3331" s="11">
        <f>SUMIFS(AB:AB,$A:$A,EOMONTH($A3331,-1),$B:$B,$B3331)</f>
        <v>40560.949999999997</v>
      </c>
      <c r="K3331" s="13">
        <v>0</v>
      </c>
      <c r="L3331" s="25">
        <v>0</v>
      </c>
      <c r="M3331" s="15">
        <v>0</v>
      </c>
      <c r="N3331" s="14">
        <v>0</v>
      </c>
      <c r="O3331" s="16">
        <v>288</v>
      </c>
      <c r="P3331" s="16">
        <v>20254.38</v>
      </c>
      <c r="Q3331" s="16">
        <v>0</v>
      </c>
      <c r="R3331" s="16">
        <f>Q3331*16.876/100</f>
        <v>0</v>
      </c>
      <c r="S3331" s="17">
        <f t="shared" si="357"/>
        <v>0</v>
      </c>
      <c r="T3331" s="16">
        <v>0</v>
      </c>
      <c r="U3331" s="18">
        <f t="shared" si="358"/>
        <v>355.91399999999999</v>
      </c>
      <c r="V3331" s="18">
        <f t="shared" si="359"/>
        <v>0</v>
      </c>
      <c r="W3331" s="18">
        <f t="shared" si="360"/>
        <v>0</v>
      </c>
      <c r="X3331" s="27"/>
      <c r="Y3331" s="19">
        <f t="shared" si="361"/>
        <v>0</v>
      </c>
      <c r="Z3331" s="18">
        <f t="shared" si="362"/>
        <v>146.01599999999999</v>
      </c>
      <c r="AA3331" s="12">
        <v>414</v>
      </c>
      <c r="AB3331" s="12">
        <v>23920.55</v>
      </c>
      <c r="AC3331" s="28">
        <f>+I3331+Y3331-Z3331</f>
        <v>287.55399999999997</v>
      </c>
      <c r="AD3331" s="20">
        <f t="shared" si="363"/>
        <v>0</v>
      </c>
      <c r="AE3331">
        <v>0</v>
      </c>
    </row>
    <row r="3332" spans="1:31" x14ac:dyDescent="0.25">
      <c r="A3332" s="9">
        <v>45169</v>
      </c>
      <c r="B3332" s="10" t="s">
        <v>725</v>
      </c>
      <c r="C3332" s="10" t="s">
        <v>213</v>
      </c>
      <c r="D3332" s="10" t="s">
        <v>40</v>
      </c>
      <c r="E3332" s="10" t="s">
        <v>30</v>
      </c>
      <c r="F3332" s="10">
        <v>465</v>
      </c>
      <c r="G3332" s="10">
        <v>507</v>
      </c>
      <c r="H3332" s="11">
        <f>SUMIFS(AA:AA,$A:$A,EOMONTH($A3332,-1),$B:$B,$B3332)</f>
        <v>981</v>
      </c>
      <c r="I3332" s="63">
        <f>ROUND(SUMIFS(AC:AC,$A:$A,EOMONTH($A3332,-1),$B:$B,$B3332),2)</f>
        <v>583.42999999999995</v>
      </c>
      <c r="J3332" s="11">
        <f>SUMIFS(AB:AB,$A:$A,EOMONTH($A3332,-1),$B:$B,$B3332)</f>
        <v>56176.54</v>
      </c>
      <c r="K3332" s="13">
        <v>0</v>
      </c>
      <c r="L3332" s="25">
        <v>0</v>
      </c>
      <c r="M3332" s="15">
        <v>0</v>
      </c>
      <c r="N3332" s="14">
        <v>0</v>
      </c>
      <c r="O3332" s="16">
        <v>360</v>
      </c>
      <c r="P3332" s="16">
        <v>25311.99</v>
      </c>
      <c r="Q3332" s="16">
        <v>0</v>
      </c>
      <c r="R3332" s="16">
        <f>Q3332*16.876/100</f>
        <v>0</v>
      </c>
      <c r="S3332" s="17">
        <f t="shared" si="357"/>
        <v>0</v>
      </c>
      <c r="T3332" s="16">
        <v>0</v>
      </c>
      <c r="U3332" s="18">
        <f t="shared" si="358"/>
        <v>497.36700000000002</v>
      </c>
      <c r="V3332" s="18">
        <f t="shared" si="359"/>
        <v>0</v>
      </c>
      <c r="W3332" s="18">
        <f t="shared" si="360"/>
        <v>0</v>
      </c>
      <c r="X3332" s="27"/>
      <c r="Y3332" s="19">
        <f t="shared" si="361"/>
        <v>0</v>
      </c>
      <c r="Z3332" s="18">
        <f t="shared" si="362"/>
        <v>182.52</v>
      </c>
      <c r="AA3332" s="12">
        <v>621</v>
      </c>
      <c r="AB3332" s="12">
        <v>35561.300000000003</v>
      </c>
      <c r="AC3332" s="28">
        <f>+I3332+Y3332-Z3332</f>
        <v>400.90999999999997</v>
      </c>
      <c r="AD3332" s="20">
        <f t="shared" si="363"/>
        <v>0</v>
      </c>
      <c r="AE3332">
        <v>0</v>
      </c>
    </row>
    <row r="3333" spans="1:31" x14ac:dyDescent="0.25">
      <c r="A3333" s="9">
        <v>45169</v>
      </c>
      <c r="B3333" s="10" t="s">
        <v>726</v>
      </c>
      <c r="C3333" s="10" t="s">
        <v>213</v>
      </c>
      <c r="D3333" s="10" t="s">
        <v>40</v>
      </c>
      <c r="E3333" s="10" t="s">
        <v>30</v>
      </c>
      <c r="F3333" s="10">
        <v>465</v>
      </c>
      <c r="G3333" s="10">
        <v>507</v>
      </c>
      <c r="H3333" s="11">
        <f>SUMIFS(AA:AA,$A:$A,EOMONTH($A3333,-1),$B:$B,$B3333)</f>
        <v>193</v>
      </c>
      <c r="I3333" s="63">
        <f>ROUND(SUMIFS(AC:AC,$A:$A,EOMONTH($A3333,-1),$B:$B,$B3333),2)</f>
        <v>125.51</v>
      </c>
      <c r="J3333" s="11">
        <f>SUMIFS(AB:AB,$A:$A,EOMONTH($A3333,-1),$B:$B,$B3333)</f>
        <v>11099.7</v>
      </c>
      <c r="K3333" s="13">
        <v>0</v>
      </c>
      <c r="L3333" s="25">
        <v>0</v>
      </c>
      <c r="M3333" s="15">
        <v>0</v>
      </c>
      <c r="N3333" s="14">
        <v>0</v>
      </c>
      <c r="O3333" s="16">
        <v>144</v>
      </c>
      <c r="P3333" s="16">
        <v>10195.59</v>
      </c>
      <c r="Q3333" s="16">
        <v>0</v>
      </c>
      <c r="R3333" s="16">
        <f>Q3333*16.876/100</f>
        <v>0</v>
      </c>
      <c r="S3333" s="17">
        <f t="shared" ref="S3333:S3396" si="364">Q3333+R3333</f>
        <v>0</v>
      </c>
      <c r="T3333" s="16">
        <v>0</v>
      </c>
      <c r="U3333" s="18">
        <f t="shared" ref="U3333:U3396" si="365">H3333*G3333/1000</f>
        <v>97.850999999999999</v>
      </c>
      <c r="V3333" s="18">
        <f t="shared" ref="V3333:V3396" si="366">M3333*F3333/1000</f>
        <v>0</v>
      </c>
      <c r="W3333" s="18">
        <f t="shared" ref="W3333:W3396" si="367">V3333*16.789/100</f>
        <v>0</v>
      </c>
      <c r="X3333" s="27"/>
      <c r="Y3333" s="19">
        <f t="shared" ref="Y3333:Y3396" si="368">V3333+W3333+X3333</f>
        <v>0</v>
      </c>
      <c r="Z3333" s="18">
        <f t="shared" ref="Z3333:Z3396" si="369">O3333*G3333/1000</f>
        <v>73.007999999999996</v>
      </c>
      <c r="AA3333" s="12">
        <v>49</v>
      </c>
      <c r="AB3333" s="12">
        <v>2818.06</v>
      </c>
      <c r="AC3333" s="28">
        <f>+I3333+Y3333-Z3333</f>
        <v>52.50200000000001</v>
      </c>
      <c r="AD3333" s="20">
        <f t="shared" ref="AD3333:AD3396" si="370">IF(AC3333&lt;0,ROUNDUP(AC3333,-1)*-1,0)</f>
        <v>0</v>
      </c>
      <c r="AE3333">
        <v>0</v>
      </c>
    </row>
    <row r="3334" spans="1:31" x14ac:dyDescent="0.25">
      <c r="A3334" s="9">
        <v>45169</v>
      </c>
      <c r="B3334" s="10" t="s">
        <v>727</v>
      </c>
      <c r="C3334" s="10" t="s">
        <v>213</v>
      </c>
      <c r="D3334" s="10" t="s">
        <v>40</v>
      </c>
      <c r="E3334" s="10" t="s">
        <v>30</v>
      </c>
      <c r="F3334" s="10">
        <v>415</v>
      </c>
      <c r="G3334" s="10">
        <v>452</v>
      </c>
      <c r="H3334" s="11">
        <f>SUMIFS(AA:AA,$A:$A,EOMONTH($A3334,-1),$B:$B,$B3334)</f>
        <v>417</v>
      </c>
      <c r="I3334" s="63">
        <f>ROUND(SUMIFS(AC:AC,$A:$A,EOMONTH($A3334,-1),$B:$B,$B3334),2)</f>
        <v>1125.28</v>
      </c>
      <c r="J3334" s="11">
        <f>SUMIFS(AB:AB,$A:$A,EOMONTH($A3334,-1),$B:$B,$B3334)</f>
        <v>21680.19</v>
      </c>
      <c r="K3334" s="13">
        <v>0</v>
      </c>
      <c r="L3334" s="25">
        <v>0</v>
      </c>
      <c r="M3334" s="15">
        <v>0</v>
      </c>
      <c r="N3334" s="14">
        <v>0</v>
      </c>
      <c r="O3334" s="16">
        <v>0</v>
      </c>
      <c r="P3334" s="16">
        <v>0</v>
      </c>
      <c r="Q3334" s="16">
        <v>0</v>
      </c>
      <c r="R3334" s="16">
        <f>Q3334*16.876/100</f>
        <v>0</v>
      </c>
      <c r="S3334" s="17">
        <f t="shared" si="364"/>
        <v>0</v>
      </c>
      <c r="T3334" s="16">
        <v>0</v>
      </c>
      <c r="U3334" s="18">
        <f t="shared" si="365"/>
        <v>188.48400000000001</v>
      </c>
      <c r="V3334" s="18">
        <f t="shared" si="366"/>
        <v>0</v>
      </c>
      <c r="W3334" s="18">
        <f t="shared" si="367"/>
        <v>0</v>
      </c>
      <c r="X3334" s="27"/>
      <c r="Y3334" s="19">
        <f t="shared" si="368"/>
        <v>0</v>
      </c>
      <c r="Z3334" s="18">
        <f t="shared" si="369"/>
        <v>0</v>
      </c>
      <c r="AA3334" s="12">
        <v>417</v>
      </c>
      <c r="AB3334" s="12">
        <v>21680.19</v>
      </c>
      <c r="AC3334" s="28">
        <f>+I3334+Y3334-Z3334</f>
        <v>1125.28</v>
      </c>
      <c r="AD3334" s="20">
        <f t="shared" si="370"/>
        <v>0</v>
      </c>
      <c r="AE3334">
        <v>0</v>
      </c>
    </row>
    <row r="3335" spans="1:31" x14ac:dyDescent="0.25">
      <c r="A3335" s="9">
        <v>45169</v>
      </c>
      <c r="B3335" s="10" t="s">
        <v>728</v>
      </c>
      <c r="C3335" s="10" t="s">
        <v>213</v>
      </c>
      <c r="D3335" s="10" t="s">
        <v>40</v>
      </c>
      <c r="E3335" s="10" t="s">
        <v>30</v>
      </c>
      <c r="F3335" s="10">
        <v>415</v>
      </c>
      <c r="G3335" s="10">
        <v>452</v>
      </c>
      <c r="H3335" s="11">
        <f>SUMIFS(AA:AA,$A:$A,EOMONTH($A3335,-1),$B:$B,$B3335)</f>
        <v>795</v>
      </c>
      <c r="I3335" s="63">
        <f>ROUND(SUMIFS(AC:AC,$A:$A,EOMONTH($A3335,-1),$B:$B,$B3335),2)</f>
        <v>387.7</v>
      </c>
      <c r="J3335" s="11">
        <f>SUMIFS(AB:AB,$A:$A,EOMONTH($A3335,-1),$B:$B,$B3335)</f>
        <v>41077.85</v>
      </c>
      <c r="K3335" s="13">
        <v>0</v>
      </c>
      <c r="L3335" s="25">
        <v>0</v>
      </c>
      <c r="M3335" s="15">
        <v>0</v>
      </c>
      <c r="N3335" s="14">
        <v>0</v>
      </c>
      <c r="O3335" s="16">
        <v>0</v>
      </c>
      <c r="P3335" s="16">
        <v>0</v>
      </c>
      <c r="Q3335" s="16">
        <v>0</v>
      </c>
      <c r="R3335" s="16">
        <f>Q3335*16.876/100</f>
        <v>0</v>
      </c>
      <c r="S3335" s="17">
        <f t="shared" si="364"/>
        <v>0</v>
      </c>
      <c r="T3335" s="16">
        <v>0</v>
      </c>
      <c r="U3335" s="18">
        <f t="shared" si="365"/>
        <v>359.34</v>
      </c>
      <c r="V3335" s="18">
        <f t="shared" si="366"/>
        <v>0</v>
      </c>
      <c r="W3335" s="18">
        <f t="shared" si="367"/>
        <v>0</v>
      </c>
      <c r="X3335" s="27"/>
      <c r="Y3335" s="19">
        <f t="shared" si="368"/>
        <v>0</v>
      </c>
      <c r="Z3335" s="18">
        <f t="shared" si="369"/>
        <v>0</v>
      </c>
      <c r="AA3335" s="12">
        <v>795</v>
      </c>
      <c r="AB3335" s="12">
        <v>41077.85</v>
      </c>
      <c r="AC3335" s="28">
        <f>+I3335+Y3335-Z3335</f>
        <v>387.7</v>
      </c>
      <c r="AD3335" s="20">
        <f t="shared" si="370"/>
        <v>0</v>
      </c>
      <c r="AE3335">
        <v>0</v>
      </c>
    </row>
    <row r="3336" spans="1:31" x14ac:dyDescent="0.25">
      <c r="A3336" s="9">
        <v>45169</v>
      </c>
      <c r="B3336" s="10" t="s">
        <v>729</v>
      </c>
      <c r="C3336" s="10" t="s">
        <v>213</v>
      </c>
      <c r="D3336" s="10" t="s">
        <v>40</v>
      </c>
      <c r="E3336" s="10" t="s">
        <v>30</v>
      </c>
      <c r="F3336" s="10">
        <v>415</v>
      </c>
      <c r="G3336" s="10">
        <v>452</v>
      </c>
      <c r="H3336" s="11">
        <f>SUMIFS(AA:AA,$A:$A,EOMONTH($A3336,-1),$B:$B,$B3336)</f>
        <v>807</v>
      </c>
      <c r="I3336" s="63">
        <f>ROUND(SUMIFS(AC:AC,$A:$A,EOMONTH($A3336,-1),$B:$B,$B3336),2)</f>
        <v>402.47</v>
      </c>
      <c r="J3336" s="11">
        <f>SUMIFS(AB:AB,$A:$A,EOMONTH($A3336,-1),$B:$B,$B3336)</f>
        <v>41857.14</v>
      </c>
      <c r="K3336" s="13">
        <v>0</v>
      </c>
      <c r="L3336" s="25">
        <v>0</v>
      </c>
      <c r="M3336" s="15">
        <v>0</v>
      </c>
      <c r="N3336" s="14">
        <v>0</v>
      </c>
      <c r="O3336" s="16">
        <v>0</v>
      </c>
      <c r="P3336" s="16">
        <v>0</v>
      </c>
      <c r="Q3336" s="16">
        <v>0</v>
      </c>
      <c r="R3336" s="16">
        <f>Q3336*16.876/100</f>
        <v>0</v>
      </c>
      <c r="S3336" s="17">
        <f t="shared" si="364"/>
        <v>0</v>
      </c>
      <c r="T3336" s="16">
        <v>0</v>
      </c>
      <c r="U3336" s="18">
        <f t="shared" si="365"/>
        <v>364.76400000000001</v>
      </c>
      <c r="V3336" s="18">
        <f t="shared" si="366"/>
        <v>0</v>
      </c>
      <c r="W3336" s="18">
        <f t="shared" si="367"/>
        <v>0</v>
      </c>
      <c r="X3336" s="27"/>
      <c r="Y3336" s="19">
        <f t="shared" si="368"/>
        <v>0</v>
      </c>
      <c r="Z3336" s="18">
        <f t="shared" si="369"/>
        <v>0</v>
      </c>
      <c r="AA3336" s="12">
        <v>807</v>
      </c>
      <c r="AB3336" s="12">
        <v>41857.14</v>
      </c>
      <c r="AC3336" s="28">
        <f>+I3336+Y3336-Z3336</f>
        <v>402.47</v>
      </c>
      <c r="AD3336" s="20">
        <f t="shared" si="370"/>
        <v>0</v>
      </c>
      <c r="AE3336">
        <v>0</v>
      </c>
    </row>
    <row r="3337" spans="1:31" x14ac:dyDescent="0.25">
      <c r="A3337" s="9">
        <v>45169</v>
      </c>
      <c r="B3337" s="10" t="s">
        <v>553</v>
      </c>
      <c r="C3337" s="10" t="s">
        <v>554</v>
      </c>
      <c r="D3337" s="10" t="s">
        <v>29</v>
      </c>
      <c r="E3337" s="10" t="s">
        <v>30</v>
      </c>
      <c r="F3337" s="10"/>
      <c r="G3337" s="10">
        <v>0</v>
      </c>
      <c r="H3337" s="11">
        <f>SUMIFS(AA:AA,$A:$A,EOMONTH($A3337,-1),$B:$B,$B3337)</f>
        <v>24</v>
      </c>
      <c r="I3337" s="63">
        <f>ROUND(SUMIFS(AC:AC,$A:$A,EOMONTH($A3337,-1),$B:$B,$B3337),2)</f>
        <v>1.08</v>
      </c>
      <c r="J3337" s="11">
        <f>SUMIFS(AB:AB,$A:$A,EOMONTH($A3337,-1),$B:$B,$B3337)</f>
        <v>3050.64</v>
      </c>
      <c r="K3337" s="13">
        <v>0</v>
      </c>
      <c r="L3337" s="25">
        <v>0</v>
      </c>
      <c r="M3337" s="15">
        <v>0</v>
      </c>
      <c r="N3337" s="14">
        <v>0</v>
      </c>
      <c r="O3337" s="16">
        <v>0</v>
      </c>
      <c r="P3337" s="16">
        <v>0</v>
      </c>
      <c r="Q3337" s="16">
        <v>0</v>
      </c>
      <c r="R3337" s="16">
        <f>Q3337*16.876/100</f>
        <v>0</v>
      </c>
      <c r="S3337" s="17">
        <f t="shared" si="364"/>
        <v>0</v>
      </c>
      <c r="T3337" s="16">
        <v>0</v>
      </c>
      <c r="U3337" s="18">
        <f t="shared" si="365"/>
        <v>0</v>
      </c>
      <c r="V3337" s="18">
        <f t="shared" si="366"/>
        <v>0</v>
      </c>
      <c r="W3337" s="18">
        <f t="shared" si="367"/>
        <v>0</v>
      </c>
      <c r="X3337" s="27"/>
      <c r="Y3337" s="19">
        <f t="shared" si="368"/>
        <v>0</v>
      </c>
      <c r="Z3337" s="18">
        <f t="shared" si="369"/>
        <v>0</v>
      </c>
      <c r="AA3337" s="12">
        <v>24</v>
      </c>
      <c r="AB3337" s="12">
        <v>3050.64</v>
      </c>
      <c r="AC3337" s="28">
        <f>+I3337+Y3337-Z3337</f>
        <v>1.08</v>
      </c>
      <c r="AD3337" s="20">
        <f t="shared" si="370"/>
        <v>0</v>
      </c>
      <c r="AE3337">
        <v>0</v>
      </c>
    </row>
    <row r="3338" spans="1:31" x14ac:dyDescent="0.25">
      <c r="A3338" s="9">
        <v>45169</v>
      </c>
      <c r="B3338" s="10" t="s">
        <v>555</v>
      </c>
      <c r="C3338" s="10" t="s">
        <v>554</v>
      </c>
      <c r="D3338" s="10" t="s">
        <v>29</v>
      </c>
      <c r="E3338" s="10" t="s">
        <v>30</v>
      </c>
      <c r="F3338" s="10"/>
      <c r="G3338" s="10">
        <v>0</v>
      </c>
      <c r="H3338" s="11">
        <f>SUMIFS(AA:AA,$A:$A,EOMONTH($A3338,-1),$B:$B,$B3338)</f>
        <v>24</v>
      </c>
      <c r="I3338" s="63">
        <f>ROUND(SUMIFS(AC:AC,$A:$A,EOMONTH($A3338,-1),$B:$B,$B3338),2)</f>
        <v>1.08</v>
      </c>
      <c r="J3338" s="11">
        <f>SUMIFS(AB:AB,$A:$A,EOMONTH($A3338,-1),$B:$B,$B3338)</f>
        <v>3050.64</v>
      </c>
      <c r="K3338" s="13">
        <v>0</v>
      </c>
      <c r="L3338" s="25">
        <v>0</v>
      </c>
      <c r="M3338" s="15">
        <v>0</v>
      </c>
      <c r="N3338" s="14">
        <v>0</v>
      </c>
      <c r="O3338" s="16">
        <v>0</v>
      </c>
      <c r="P3338" s="16">
        <v>0</v>
      </c>
      <c r="Q3338" s="16">
        <v>0</v>
      </c>
      <c r="R3338" s="16">
        <f>Q3338*16.876/100</f>
        <v>0</v>
      </c>
      <c r="S3338" s="17">
        <f t="shared" si="364"/>
        <v>0</v>
      </c>
      <c r="T3338" s="16">
        <v>0</v>
      </c>
      <c r="U3338" s="18">
        <f t="shared" si="365"/>
        <v>0</v>
      </c>
      <c r="V3338" s="18">
        <f t="shared" si="366"/>
        <v>0</v>
      </c>
      <c r="W3338" s="18">
        <f t="shared" si="367"/>
        <v>0</v>
      </c>
      <c r="X3338" s="27"/>
      <c r="Y3338" s="19">
        <f t="shared" si="368"/>
        <v>0</v>
      </c>
      <c r="Z3338" s="18">
        <f t="shared" si="369"/>
        <v>0</v>
      </c>
      <c r="AA3338" s="12">
        <v>24</v>
      </c>
      <c r="AB3338" s="12">
        <v>3050.64</v>
      </c>
      <c r="AC3338" s="28">
        <f>+I3338+Y3338-Z3338</f>
        <v>1.08</v>
      </c>
      <c r="AD3338" s="20">
        <f t="shared" si="370"/>
        <v>0</v>
      </c>
      <c r="AE3338">
        <v>0</v>
      </c>
    </row>
    <row r="3339" spans="1:31" x14ac:dyDescent="0.25">
      <c r="A3339" s="59">
        <v>45169</v>
      </c>
      <c r="B3339" s="60" t="s">
        <v>782</v>
      </c>
      <c r="C3339" s="60" t="s">
        <v>541</v>
      </c>
      <c r="D3339" s="60" t="s">
        <v>40</v>
      </c>
      <c r="E3339" s="60" t="s">
        <v>30</v>
      </c>
      <c r="F3339" s="10"/>
      <c r="G3339" s="10"/>
      <c r="H3339" s="11"/>
      <c r="I3339" s="63">
        <f>ROUND(SUMIFS(AC:AC,$A:$A,EOMONTH($A3339,-1),$B:$B,$B3339),2)</f>
        <v>12.01</v>
      </c>
      <c r="J3339" s="11"/>
      <c r="K3339" s="13"/>
      <c r="L3339" s="25"/>
      <c r="M3339" s="15"/>
      <c r="N3339" s="14"/>
      <c r="O3339" s="16"/>
      <c r="P3339" s="16"/>
      <c r="Q3339" s="16"/>
      <c r="R3339" s="16"/>
      <c r="S3339" s="17">
        <f t="shared" si="364"/>
        <v>0</v>
      </c>
      <c r="T3339" s="16"/>
      <c r="U3339" s="18">
        <f t="shared" si="365"/>
        <v>0</v>
      </c>
      <c r="V3339" s="18">
        <f t="shared" si="366"/>
        <v>0</v>
      </c>
      <c r="W3339" s="18">
        <f t="shared" si="367"/>
        <v>0</v>
      </c>
      <c r="X3339" s="27"/>
      <c r="Y3339" s="19">
        <f t="shared" si="368"/>
        <v>0</v>
      </c>
      <c r="Z3339" s="18">
        <f t="shared" si="369"/>
        <v>0</v>
      </c>
      <c r="AA3339" s="12"/>
      <c r="AB3339" s="12"/>
      <c r="AC3339" s="28">
        <f>+I3339+Y3339-Z3339</f>
        <v>12.01</v>
      </c>
      <c r="AD3339" s="20">
        <f t="shared" si="370"/>
        <v>0</v>
      </c>
      <c r="AE3339">
        <v>0</v>
      </c>
    </row>
    <row r="3340" spans="1:31" x14ac:dyDescent="0.25">
      <c r="A3340" s="59">
        <v>45169</v>
      </c>
      <c r="B3340" s="60" t="s">
        <v>783</v>
      </c>
      <c r="C3340" s="60" t="s">
        <v>541</v>
      </c>
      <c r="D3340" s="60" t="s">
        <v>40</v>
      </c>
      <c r="E3340" s="60" t="s">
        <v>30</v>
      </c>
      <c r="F3340" s="10"/>
      <c r="G3340" s="10"/>
      <c r="H3340" s="11"/>
      <c r="I3340" s="63">
        <f>ROUND(SUMIFS(AC:AC,$A:$A,EOMONTH($A3340,-1),$B:$B,$B3340),2)</f>
        <v>6.64</v>
      </c>
      <c r="J3340" s="11"/>
      <c r="K3340" s="13"/>
      <c r="L3340" s="25"/>
      <c r="M3340" s="15"/>
      <c r="N3340" s="14"/>
      <c r="O3340" s="16"/>
      <c r="P3340" s="16"/>
      <c r="Q3340" s="16"/>
      <c r="R3340" s="16"/>
      <c r="S3340" s="17">
        <f t="shared" si="364"/>
        <v>0</v>
      </c>
      <c r="T3340" s="16"/>
      <c r="U3340" s="18">
        <f t="shared" si="365"/>
        <v>0</v>
      </c>
      <c r="V3340" s="18">
        <f t="shared" si="366"/>
        <v>0</v>
      </c>
      <c r="W3340" s="18">
        <f t="shared" si="367"/>
        <v>0</v>
      </c>
      <c r="X3340" s="27"/>
      <c r="Y3340" s="19">
        <f t="shared" si="368"/>
        <v>0</v>
      </c>
      <c r="Z3340" s="18">
        <f t="shared" si="369"/>
        <v>0</v>
      </c>
      <c r="AA3340" s="12"/>
      <c r="AB3340" s="12"/>
      <c r="AC3340" s="28">
        <f>+I3340+Y3340-Z3340</f>
        <v>6.64</v>
      </c>
      <c r="AD3340" s="20">
        <f t="shared" si="370"/>
        <v>0</v>
      </c>
      <c r="AE3340">
        <v>0</v>
      </c>
    </row>
    <row r="3341" spans="1:31" x14ac:dyDescent="0.25">
      <c r="A3341" s="59">
        <v>45169</v>
      </c>
      <c r="B3341" s="60" t="s">
        <v>748</v>
      </c>
      <c r="C3341" s="60" t="s">
        <v>108</v>
      </c>
      <c r="D3341" s="60" t="s">
        <v>29</v>
      </c>
      <c r="E3341" s="60" t="s">
        <v>30</v>
      </c>
      <c r="F3341" s="10"/>
      <c r="G3341" s="10"/>
      <c r="H3341" s="11"/>
      <c r="I3341" s="63">
        <f>ROUND(SUMIFS(AC:AC,$A:$A,EOMONTH($A3341,-1),$B:$B,$B3341),2)</f>
        <v>0</v>
      </c>
      <c r="J3341" s="11"/>
      <c r="K3341" s="13"/>
      <c r="L3341" s="25"/>
      <c r="M3341" s="15"/>
      <c r="N3341" s="14"/>
      <c r="O3341" s="16"/>
      <c r="P3341" s="16"/>
      <c r="Q3341" s="16"/>
      <c r="R3341" s="16"/>
      <c r="S3341" s="17">
        <f t="shared" si="364"/>
        <v>0</v>
      </c>
      <c r="T3341" s="16"/>
      <c r="U3341" s="18">
        <f t="shared" si="365"/>
        <v>0</v>
      </c>
      <c r="V3341" s="18">
        <f t="shared" si="366"/>
        <v>0</v>
      </c>
      <c r="W3341" s="18">
        <f t="shared" si="367"/>
        <v>0</v>
      </c>
      <c r="X3341" s="27"/>
      <c r="Y3341" s="19">
        <f t="shared" si="368"/>
        <v>0</v>
      </c>
      <c r="Z3341" s="18">
        <f t="shared" si="369"/>
        <v>0</v>
      </c>
      <c r="AA3341" s="12"/>
      <c r="AB3341" s="12"/>
      <c r="AC3341" s="28">
        <f>+I3341+Y3341-Z3341</f>
        <v>0</v>
      </c>
      <c r="AD3341" s="20">
        <f t="shared" si="370"/>
        <v>0</v>
      </c>
      <c r="AE3341">
        <v>0</v>
      </c>
    </row>
    <row r="3342" spans="1:31" x14ac:dyDescent="0.25">
      <c r="A3342" s="9">
        <v>45169</v>
      </c>
      <c r="B3342" s="10" t="s">
        <v>730</v>
      </c>
      <c r="C3342" s="10" t="s">
        <v>28</v>
      </c>
      <c r="D3342" s="10" t="s">
        <v>29</v>
      </c>
      <c r="E3342" s="10" t="s">
        <v>30</v>
      </c>
      <c r="F3342" s="10"/>
      <c r="G3342" s="10">
        <v>0</v>
      </c>
      <c r="H3342" s="11">
        <f>SUMIFS(AA:AA,$A:$A,EOMONTH($A3342,-1),$B:$B,$B3342)</f>
        <v>1603</v>
      </c>
      <c r="I3342" s="63">
        <f>ROUND(SUMIFS(AC:AC,$A:$A,EOMONTH($A3342,-1),$B:$B,$B3342),2)</f>
        <v>0</v>
      </c>
      <c r="J3342" s="11">
        <f>SUMIFS(AB:AB,$A:$A,EOMONTH($A3342,-1),$B:$B,$B3342)</f>
        <v>1235.05</v>
      </c>
      <c r="K3342" s="13">
        <v>0</v>
      </c>
      <c r="L3342" s="25">
        <v>0</v>
      </c>
      <c r="M3342" s="15">
        <v>0</v>
      </c>
      <c r="N3342" s="14">
        <v>0</v>
      </c>
      <c r="O3342" s="16">
        <v>0</v>
      </c>
      <c r="P3342" s="16">
        <v>0</v>
      </c>
      <c r="Q3342" s="16">
        <v>120</v>
      </c>
      <c r="R3342" s="16">
        <f>Q3342*16.876/100</f>
        <v>20.251200000000001</v>
      </c>
      <c r="S3342" s="17">
        <f t="shared" si="364"/>
        <v>140.25120000000001</v>
      </c>
      <c r="T3342" s="16">
        <v>92.4</v>
      </c>
      <c r="U3342" s="18">
        <f t="shared" si="365"/>
        <v>0</v>
      </c>
      <c r="V3342" s="18">
        <f t="shared" si="366"/>
        <v>0</v>
      </c>
      <c r="W3342" s="18">
        <f t="shared" si="367"/>
        <v>0</v>
      </c>
      <c r="X3342" s="27"/>
      <c r="Y3342" s="19">
        <f t="shared" si="368"/>
        <v>0</v>
      </c>
      <c r="Z3342" s="18">
        <f t="shared" si="369"/>
        <v>0</v>
      </c>
      <c r="AA3342" s="12">
        <v>1483</v>
      </c>
      <c r="AB3342" s="12">
        <v>1142.5899999999999</v>
      </c>
      <c r="AC3342" s="28">
        <f>+I3342+Y3342-Z3342</f>
        <v>0</v>
      </c>
      <c r="AD3342" s="20">
        <f t="shared" si="370"/>
        <v>0</v>
      </c>
      <c r="AE3342">
        <v>0</v>
      </c>
    </row>
    <row r="3343" spans="1:31" x14ac:dyDescent="0.25">
      <c r="A3343" s="9">
        <v>45169</v>
      </c>
      <c r="B3343" s="10" t="s">
        <v>731</v>
      </c>
      <c r="C3343" s="10" t="s">
        <v>28</v>
      </c>
      <c r="D3343" s="10" t="s">
        <v>29</v>
      </c>
      <c r="E3343" s="10" t="s">
        <v>30</v>
      </c>
      <c r="F3343" s="10"/>
      <c r="G3343" s="10">
        <v>0</v>
      </c>
      <c r="H3343" s="11">
        <f>SUMIFS(AA:AA,$A:$A,EOMONTH($A3343,-1),$B:$B,$B3343)</f>
        <v>1460</v>
      </c>
      <c r="I3343" s="63">
        <f>ROUND(SUMIFS(AC:AC,$A:$A,EOMONTH($A3343,-1),$B:$B,$B3343),2)</f>
        <v>0</v>
      </c>
      <c r="J3343" s="11">
        <f>SUMIFS(AB:AB,$A:$A,EOMONTH($A3343,-1),$B:$B,$B3343)</f>
        <v>1114.97</v>
      </c>
      <c r="K3343" s="13">
        <v>0</v>
      </c>
      <c r="L3343" s="25">
        <v>0</v>
      </c>
      <c r="M3343" s="15">
        <v>0</v>
      </c>
      <c r="N3343" s="14">
        <v>0</v>
      </c>
      <c r="O3343" s="16">
        <v>0</v>
      </c>
      <c r="P3343" s="16">
        <v>0</v>
      </c>
      <c r="Q3343" s="16">
        <v>120</v>
      </c>
      <c r="R3343" s="16">
        <f>Q3343*16.876/100</f>
        <v>20.251200000000001</v>
      </c>
      <c r="S3343" s="17">
        <f t="shared" si="364"/>
        <v>140.25120000000001</v>
      </c>
      <c r="T3343" s="16">
        <v>91.2</v>
      </c>
      <c r="U3343" s="18">
        <f t="shared" si="365"/>
        <v>0</v>
      </c>
      <c r="V3343" s="18">
        <f t="shared" si="366"/>
        <v>0</v>
      </c>
      <c r="W3343" s="18">
        <f t="shared" si="367"/>
        <v>0</v>
      </c>
      <c r="X3343" s="27"/>
      <c r="Y3343" s="19">
        <f t="shared" si="368"/>
        <v>0</v>
      </c>
      <c r="Z3343" s="18">
        <f t="shared" si="369"/>
        <v>0</v>
      </c>
      <c r="AA3343" s="12">
        <v>1340</v>
      </c>
      <c r="AB3343" s="12">
        <v>1023.33</v>
      </c>
      <c r="AC3343" s="28">
        <f>+I3343+Y3343-Z3343</f>
        <v>0</v>
      </c>
      <c r="AD3343" s="20">
        <f t="shared" si="370"/>
        <v>0</v>
      </c>
      <c r="AE3343">
        <v>0</v>
      </c>
    </row>
    <row r="3344" spans="1:31" x14ac:dyDescent="0.25">
      <c r="A3344" s="9">
        <v>45169</v>
      </c>
      <c r="B3344" s="10" t="s">
        <v>749</v>
      </c>
      <c r="C3344" s="10" t="s">
        <v>105</v>
      </c>
      <c r="D3344" s="10" t="s">
        <v>29</v>
      </c>
      <c r="E3344" s="10" t="s">
        <v>30</v>
      </c>
      <c r="F3344" s="10"/>
      <c r="G3344" s="10">
        <v>0</v>
      </c>
      <c r="H3344" s="11">
        <f>SUMIFS(AA:AA,$A:$A,EOMONTH($A3344,-1),$B:$B,$B3344)</f>
        <v>7240</v>
      </c>
      <c r="I3344" s="63">
        <f>ROUND(SUMIFS(AC:AC,$A:$A,EOMONTH($A3344,-1),$B:$B,$B3344),2)</f>
        <v>0</v>
      </c>
      <c r="J3344" s="11">
        <f>SUMIFS(AB:AB,$A:$A,EOMONTH($A3344,-1),$B:$B,$B3344)</f>
        <v>5379.01</v>
      </c>
      <c r="K3344" s="13">
        <v>0</v>
      </c>
      <c r="L3344" s="25">
        <v>0</v>
      </c>
      <c r="M3344" s="15">
        <v>0</v>
      </c>
      <c r="N3344" s="14">
        <v>0</v>
      </c>
      <c r="O3344" s="16">
        <v>0</v>
      </c>
      <c r="P3344" s="16">
        <v>0</v>
      </c>
      <c r="Q3344" s="16">
        <v>0</v>
      </c>
      <c r="R3344" s="16">
        <f>Q3344*16.876/100</f>
        <v>0</v>
      </c>
      <c r="S3344" s="17">
        <f t="shared" si="364"/>
        <v>0</v>
      </c>
      <c r="T3344" s="16">
        <v>0</v>
      </c>
      <c r="U3344" s="18">
        <f t="shared" si="365"/>
        <v>0</v>
      </c>
      <c r="V3344" s="18">
        <f t="shared" si="366"/>
        <v>0</v>
      </c>
      <c r="W3344" s="18">
        <f t="shared" si="367"/>
        <v>0</v>
      </c>
      <c r="X3344" s="27"/>
      <c r="Y3344" s="19">
        <f t="shared" si="368"/>
        <v>0</v>
      </c>
      <c r="Z3344" s="18">
        <f t="shared" si="369"/>
        <v>0</v>
      </c>
      <c r="AA3344" s="12">
        <v>7240</v>
      </c>
      <c r="AB3344" s="12">
        <v>5379.01</v>
      </c>
      <c r="AC3344" s="28">
        <f>+I3344+Y3344-Z3344</f>
        <v>0</v>
      </c>
      <c r="AD3344" s="20">
        <f t="shared" si="370"/>
        <v>0</v>
      </c>
      <c r="AE3344">
        <v>0</v>
      </c>
    </row>
    <row r="3345" spans="1:31" x14ac:dyDescent="0.25">
      <c r="A3345" s="9">
        <v>45169</v>
      </c>
      <c r="B3345" s="10" t="s">
        <v>750</v>
      </c>
      <c r="C3345" s="10" t="s">
        <v>105</v>
      </c>
      <c r="D3345" s="10" t="s">
        <v>29</v>
      </c>
      <c r="E3345" s="10" t="s">
        <v>30</v>
      </c>
      <c r="F3345" s="10"/>
      <c r="G3345" s="10">
        <v>0</v>
      </c>
      <c r="H3345" s="11">
        <f>SUMIFS(AA:AA,$A:$A,EOMONTH($A3345,-1),$B:$B,$B3345)</f>
        <v>708</v>
      </c>
      <c r="I3345" s="63">
        <f>ROUND(SUMIFS(AC:AC,$A:$A,EOMONTH($A3345,-1),$B:$B,$B3345),2)</f>
        <v>0</v>
      </c>
      <c r="J3345" s="11">
        <f>SUMIFS(AB:AB,$A:$A,EOMONTH($A3345,-1),$B:$B,$B3345)</f>
        <v>546.39</v>
      </c>
      <c r="K3345" s="13">
        <v>0</v>
      </c>
      <c r="L3345" s="25">
        <v>0</v>
      </c>
      <c r="M3345" s="15">
        <v>0</v>
      </c>
      <c r="N3345" s="14">
        <v>0</v>
      </c>
      <c r="O3345" s="16">
        <v>0</v>
      </c>
      <c r="P3345" s="16">
        <v>0</v>
      </c>
      <c r="Q3345" s="16">
        <v>0</v>
      </c>
      <c r="R3345" s="16">
        <f>Q3345*16.876/100</f>
        <v>0</v>
      </c>
      <c r="S3345" s="17">
        <f t="shared" si="364"/>
        <v>0</v>
      </c>
      <c r="T3345" s="16">
        <v>0</v>
      </c>
      <c r="U3345" s="18">
        <f t="shared" si="365"/>
        <v>0</v>
      </c>
      <c r="V3345" s="18">
        <f t="shared" si="366"/>
        <v>0</v>
      </c>
      <c r="W3345" s="18">
        <f t="shared" si="367"/>
        <v>0</v>
      </c>
      <c r="X3345" s="27"/>
      <c r="Y3345" s="19">
        <f t="shared" si="368"/>
        <v>0</v>
      </c>
      <c r="Z3345" s="18">
        <f t="shared" si="369"/>
        <v>0</v>
      </c>
      <c r="AA3345" s="12">
        <v>708</v>
      </c>
      <c r="AB3345" s="12">
        <v>546.39</v>
      </c>
      <c r="AC3345" s="28">
        <f>+I3345+Y3345-Z3345</f>
        <v>0</v>
      </c>
      <c r="AD3345" s="20">
        <f t="shared" si="370"/>
        <v>0</v>
      </c>
      <c r="AE3345">
        <v>0</v>
      </c>
    </row>
    <row r="3346" spans="1:31" x14ac:dyDescent="0.25">
      <c r="A3346" s="9">
        <v>45169</v>
      </c>
      <c r="B3346" s="10" t="s">
        <v>732</v>
      </c>
      <c r="C3346" s="10" t="s">
        <v>105</v>
      </c>
      <c r="D3346" s="10" t="s">
        <v>29</v>
      </c>
      <c r="E3346" s="10" t="s">
        <v>30</v>
      </c>
      <c r="F3346" s="10"/>
      <c r="G3346" s="10">
        <v>0</v>
      </c>
      <c r="H3346" s="11">
        <f>SUMIFS(AA:AA,$A:$A,EOMONTH($A3346,-1),$B:$B,$B3346)</f>
        <v>500</v>
      </c>
      <c r="I3346" s="63">
        <f>ROUND(SUMIFS(AC:AC,$A:$A,EOMONTH($A3346,-1),$B:$B,$B3346),2)</f>
        <v>0</v>
      </c>
      <c r="J3346" s="11">
        <f>SUMIFS(AB:AB,$A:$A,EOMONTH($A3346,-1),$B:$B,$B3346)</f>
        <v>376.28</v>
      </c>
      <c r="K3346" s="13">
        <v>0</v>
      </c>
      <c r="L3346" s="25">
        <v>0</v>
      </c>
      <c r="M3346" s="15">
        <v>0</v>
      </c>
      <c r="N3346" s="14">
        <v>0</v>
      </c>
      <c r="O3346" s="16">
        <v>0</v>
      </c>
      <c r="P3346" s="16">
        <v>0</v>
      </c>
      <c r="Q3346" s="16">
        <v>0</v>
      </c>
      <c r="R3346" s="16">
        <f>Q3346*16.876/100</f>
        <v>0</v>
      </c>
      <c r="S3346" s="17">
        <f t="shared" si="364"/>
        <v>0</v>
      </c>
      <c r="T3346" s="16">
        <v>0</v>
      </c>
      <c r="U3346" s="18">
        <f t="shared" si="365"/>
        <v>0</v>
      </c>
      <c r="V3346" s="18">
        <f t="shared" si="366"/>
        <v>0</v>
      </c>
      <c r="W3346" s="18">
        <f t="shared" si="367"/>
        <v>0</v>
      </c>
      <c r="X3346" s="27"/>
      <c r="Y3346" s="19">
        <f t="shared" si="368"/>
        <v>0</v>
      </c>
      <c r="Z3346" s="18">
        <f t="shared" si="369"/>
        <v>0</v>
      </c>
      <c r="AA3346" s="12">
        <v>500</v>
      </c>
      <c r="AB3346" s="12">
        <v>376.28</v>
      </c>
      <c r="AC3346" s="28">
        <f>+I3346+Y3346-Z3346</f>
        <v>0</v>
      </c>
      <c r="AD3346" s="20">
        <f t="shared" si="370"/>
        <v>0</v>
      </c>
      <c r="AE3346">
        <v>0</v>
      </c>
    </row>
    <row r="3347" spans="1:31" x14ac:dyDescent="0.25">
      <c r="A3347" s="9">
        <v>45169</v>
      </c>
      <c r="B3347" s="10" t="s">
        <v>751</v>
      </c>
      <c r="C3347" s="10" t="s">
        <v>105</v>
      </c>
      <c r="D3347" s="10" t="s">
        <v>29</v>
      </c>
      <c r="E3347" s="10" t="s">
        <v>30</v>
      </c>
      <c r="F3347" s="10"/>
      <c r="G3347" s="10">
        <v>0</v>
      </c>
      <c r="H3347" s="11">
        <f>SUMIFS(AA:AA,$A:$A,EOMONTH($A3347,-1),$B:$B,$B3347)</f>
        <v>648</v>
      </c>
      <c r="I3347" s="63">
        <f>ROUND(SUMIFS(AC:AC,$A:$A,EOMONTH($A3347,-1),$B:$B,$B3347),2)</f>
        <v>0</v>
      </c>
      <c r="J3347" s="11">
        <f>SUMIFS(AB:AB,$A:$A,EOMONTH($A3347,-1),$B:$B,$B3347)</f>
        <v>490.42</v>
      </c>
      <c r="K3347" s="13">
        <v>0</v>
      </c>
      <c r="L3347" s="25">
        <v>0</v>
      </c>
      <c r="M3347" s="15">
        <v>0</v>
      </c>
      <c r="N3347" s="14">
        <v>0</v>
      </c>
      <c r="O3347" s="16">
        <v>0</v>
      </c>
      <c r="P3347" s="16">
        <v>0</v>
      </c>
      <c r="Q3347" s="16">
        <v>0</v>
      </c>
      <c r="R3347" s="16">
        <f>Q3347*16.876/100</f>
        <v>0</v>
      </c>
      <c r="S3347" s="17">
        <f t="shared" si="364"/>
        <v>0</v>
      </c>
      <c r="T3347" s="16">
        <v>0</v>
      </c>
      <c r="U3347" s="18">
        <f t="shared" si="365"/>
        <v>0</v>
      </c>
      <c r="V3347" s="18">
        <f t="shared" si="366"/>
        <v>0</v>
      </c>
      <c r="W3347" s="18">
        <f t="shared" si="367"/>
        <v>0</v>
      </c>
      <c r="X3347" s="27"/>
      <c r="Y3347" s="19">
        <f t="shared" si="368"/>
        <v>0</v>
      </c>
      <c r="Z3347" s="18">
        <f t="shared" si="369"/>
        <v>0</v>
      </c>
      <c r="AA3347" s="12">
        <v>648</v>
      </c>
      <c r="AB3347" s="12">
        <v>490.42</v>
      </c>
      <c r="AC3347" s="28">
        <f>+I3347+Y3347-Z3347</f>
        <v>0</v>
      </c>
      <c r="AD3347" s="20">
        <f t="shared" si="370"/>
        <v>0</v>
      </c>
      <c r="AE3347">
        <v>0</v>
      </c>
    </row>
    <row r="3348" spans="1:31" x14ac:dyDescent="0.25">
      <c r="A3348" s="9">
        <v>45169</v>
      </c>
      <c r="B3348" s="10" t="s">
        <v>752</v>
      </c>
      <c r="C3348" s="10" t="s">
        <v>282</v>
      </c>
      <c r="D3348" s="10" t="s">
        <v>29</v>
      </c>
      <c r="E3348" s="10" t="s">
        <v>30</v>
      </c>
      <c r="F3348" s="10"/>
      <c r="G3348" s="10">
        <v>0</v>
      </c>
      <c r="H3348" s="11">
        <f>SUMIFS(AA:AA,$A:$A,EOMONTH($A3348,-1),$B:$B,$B3348)</f>
        <v>360</v>
      </c>
      <c r="I3348" s="63">
        <f>ROUND(SUMIFS(AC:AC,$A:$A,EOMONTH($A3348,-1),$B:$B,$B3348),2)</f>
        <v>0</v>
      </c>
      <c r="J3348" s="11">
        <f>SUMIFS(AB:AB,$A:$A,EOMONTH($A3348,-1),$B:$B,$B3348)</f>
        <v>273.08999999999997</v>
      </c>
      <c r="K3348" s="13">
        <v>0</v>
      </c>
      <c r="L3348" s="25">
        <v>0</v>
      </c>
      <c r="M3348" s="15">
        <v>0</v>
      </c>
      <c r="N3348" s="14">
        <v>0</v>
      </c>
      <c r="O3348" s="16">
        <v>0</v>
      </c>
      <c r="P3348" s="16">
        <v>0</v>
      </c>
      <c r="Q3348" s="16">
        <v>0</v>
      </c>
      <c r="R3348" s="16">
        <f>Q3348*16.876/100</f>
        <v>0</v>
      </c>
      <c r="S3348" s="17">
        <f t="shared" si="364"/>
        <v>0</v>
      </c>
      <c r="T3348" s="16">
        <v>0</v>
      </c>
      <c r="U3348" s="18">
        <f t="shared" si="365"/>
        <v>0</v>
      </c>
      <c r="V3348" s="18">
        <f t="shared" si="366"/>
        <v>0</v>
      </c>
      <c r="W3348" s="18">
        <f t="shared" si="367"/>
        <v>0</v>
      </c>
      <c r="X3348" s="27"/>
      <c r="Y3348" s="19">
        <f t="shared" si="368"/>
        <v>0</v>
      </c>
      <c r="Z3348" s="18">
        <f t="shared" si="369"/>
        <v>0</v>
      </c>
      <c r="AA3348" s="12">
        <v>360</v>
      </c>
      <c r="AB3348" s="12">
        <v>273.08999999999997</v>
      </c>
      <c r="AC3348" s="28">
        <f>+I3348+Y3348-Z3348</f>
        <v>0</v>
      </c>
      <c r="AD3348" s="20">
        <f t="shared" si="370"/>
        <v>0</v>
      </c>
      <c r="AE3348">
        <v>0</v>
      </c>
    </row>
    <row r="3349" spans="1:31" x14ac:dyDescent="0.25">
      <c r="A3349" s="9">
        <v>45169</v>
      </c>
      <c r="B3349" s="10" t="s">
        <v>558</v>
      </c>
      <c r="C3349" s="10" t="s">
        <v>28</v>
      </c>
      <c r="D3349" s="10" t="s">
        <v>29</v>
      </c>
      <c r="E3349" s="10" t="s">
        <v>30</v>
      </c>
      <c r="F3349" s="10"/>
      <c r="G3349" s="10">
        <v>0</v>
      </c>
      <c r="H3349" s="11">
        <f>SUMIFS(AA:AA,$A:$A,EOMONTH($A3349,-1),$B:$B,$B3349)</f>
        <v>5196</v>
      </c>
      <c r="I3349" s="63">
        <f>ROUND(SUMIFS(AC:AC,$A:$A,EOMONTH($A3349,-1),$B:$B,$B3349),2)</f>
        <v>219.43</v>
      </c>
      <c r="J3349" s="11">
        <f>SUMIFS(AB:AB,$A:$A,EOMONTH($A3349,-1),$B:$B,$B3349)</f>
        <v>28569.52</v>
      </c>
      <c r="K3349" s="13">
        <v>0</v>
      </c>
      <c r="L3349" s="25">
        <v>0</v>
      </c>
      <c r="M3349" s="15">
        <v>0</v>
      </c>
      <c r="N3349" s="14">
        <v>0</v>
      </c>
      <c r="O3349" s="16">
        <v>0</v>
      </c>
      <c r="P3349" s="16">
        <v>0</v>
      </c>
      <c r="Q3349" s="16">
        <v>0</v>
      </c>
      <c r="R3349" s="16">
        <f>Q3349*16.876/100</f>
        <v>0</v>
      </c>
      <c r="S3349" s="17">
        <f t="shared" si="364"/>
        <v>0</v>
      </c>
      <c r="T3349" s="16">
        <v>0</v>
      </c>
      <c r="U3349" s="18">
        <f t="shared" si="365"/>
        <v>0</v>
      </c>
      <c r="V3349" s="18">
        <f t="shared" si="366"/>
        <v>0</v>
      </c>
      <c r="W3349" s="18">
        <f t="shared" si="367"/>
        <v>0</v>
      </c>
      <c r="X3349" s="27"/>
      <c r="Y3349" s="19">
        <f t="shared" si="368"/>
        <v>0</v>
      </c>
      <c r="Z3349" s="18">
        <f t="shared" si="369"/>
        <v>0</v>
      </c>
      <c r="AA3349" s="12">
        <v>5196</v>
      </c>
      <c r="AB3349" s="12">
        <v>28569.52</v>
      </c>
      <c r="AC3349" s="28">
        <f>+I3349+Y3349-Z3349</f>
        <v>219.43</v>
      </c>
      <c r="AD3349" s="20">
        <f t="shared" si="370"/>
        <v>0</v>
      </c>
      <c r="AE3349">
        <v>0</v>
      </c>
    </row>
    <row r="3350" spans="1:31" x14ac:dyDescent="0.25">
      <c r="A3350" s="9">
        <v>45169</v>
      </c>
      <c r="B3350" s="10" t="s">
        <v>559</v>
      </c>
      <c r="C3350" s="10" t="s">
        <v>560</v>
      </c>
      <c r="D3350" s="10" t="s">
        <v>29</v>
      </c>
      <c r="E3350" s="10" t="s">
        <v>30</v>
      </c>
      <c r="F3350" s="10"/>
      <c r="G3350" s="10">
        <v>0</v>
      </c>
      <c r="H3350" s="11">
        <f>SUMIFS(AA:AA,$A:$A,EOMONTH($A3350,-1),$B:$B,$B3350)</f>
        <v>300</v>
      </c>
      <c r="I3350" s="63">
        <f>ROUND(SUMIFS(AC:AC,$A:$A,EOMONTH($A3350,-1),$B:$B,$B3350),2)</f>
        <v>13.54</v>
      </c>
      <c r="J3350" s="11">
        <f>SUMIFS(AB:AB,$A:$A,EOMONTH($A3350,-1),$B:$B,$B3350)</f>
        <v>137295</v>
      </c>
      <c r="K3350" s="13">
        <v>0</v>
      </c>
      <c r="L3350" s="25">
        <v>0</v>
      </c>
      <c r="M3350" s="15">
        <v>0</v>
      </c>
      <c r="N3350" s="14">
        <v>0</v>
      </c>
      <c r="O3350" s="16">
        <v>0</v>
      </c>
      <c r="P3350" s="16">
        <v>0</v>
      </c>
      <c r="Q3350" s="16">
        <v>0</v>
      </c>
      <c r="R3350" s="16">
        <f>Q3350*16.876/100</f>
        <v>0</v>
      </c>
      <c r="S3350" s="17">
        <f t="shared" si="364"/>
        <v>0</v>
      </c>
      <c r="T3350" s="16">
        <v>0</v>
      </c>
      <c r="U3350" s="18">
        <f t="shared" si="365"/>
        <v>0</v>
      </c>
      <c r="V3350" s="18">
        <f t="shared" si="366"/>
        <v>0</v>
      </c>
      <c r="W3350" s="18">
        <f t="shared" si="367"/>
        <v>0</v>
      </c>
      <c r="X3350" s="27"/>
      <c r="Y3350" s="19">
        <f t="shared" si="368"/>
        <v>0</v>
      </c>
      <c r="Z3350" s="18">
        <f t="shared" si="369"/>
        <v>0</v>
      </c>
      <c r="AA3350" s="12">
        <v>300</v>
      </c>
      <c r="AB3350" s="12">
        <v>137295</v>
      </c>
      <c r="AC3350" s="28">
        <f>+I3350+Y3350-Z3350</f>
        <v>13.54</v>
      </c>
      <c r="AD3350" s="20">
        <f t="shared" si="370"/>
        <v>0</v>
      </c>
      <c r="AE3350">
        <v>0</v>
      </c>
    </row>
    <row r="3351" spans="1:31" x14ac:dyDescent="0.25">
      <c r="A3351" s="9">
        <v>45169</v>
      </c>
      <c r="B3351" s="10" t="s">
        <v>561</v>
      </c>
      <c r="C3351" s="10" t="s">
        <v>562</v>
      </c>
      <c r="D3351" s="10" t="s">
        <v>29</v>
      </c>
      <c r="E3351" s="10" t="s">
        <v>30</v>
      </c>
      <c r="F3351" s="10"/>
      <c r="G3351" s="10">
        <v>0</v>
      </c>
      <c r="H3351" s="11">
        <f>SUMIFS(AA:AA,$A:$A,EOMONTH($A3351,-1),$B:$B,$B3351)</f>
        <v>75</v>
      </c>
      <c r="I3351" s="63">
        <f>ROUND(SUMIFS(AC:AC,$A:$A,EOMONTH($A3351,-1),$B:$B,$B3351),2)</f>
        <v>3.39</v>
      </c>
      <c r="J3351" s="11">
        <f>SUMIFS(AB:AB,$A:$A,EOMONTH($A3351,-1),$B:$B,$B3351)</f>
        <v>14625</v>
      </c>
      <c r="K3351" s="13">
        <v>25</v>
      </c>
      <c r="L3351" s="25">
        <v>4875</v>
      </c>
      <c r="M3351" s="15">
        <v>0</v>
      </c>
      <c r="N3351" s="14">
        <v>0</v>
      </c>
      <c r="O3351" s="16">
        <v>0</v>
      </c>
      <c r="P3351" s="16">
        <v>0</v>
      </c>
      <c r="Q3351" s="16">
        <v>0</v>
      </c>
      <c r="R3351" s="16">
        <f>Q3351*16.876/100</f>
        <v>0</v>
      </c>
      <c r="S3351" s="17">
        <f t="shared" si="364"/>
        <v>0</v>
      </c>
      <c r="T3351" s="16">
        <v>0</v>
      </c>
      <c r="U3351" s="18">
        <f t="shared" si="365"/>
        <v>0</v>
      </c>
      <c r="V3351" s="18">
        <f t="shared" si="366"/>
        <v>0</v>
      </c>
      <c r="W3351" s="18">
        <f t="shared" si="367"/>
        <v>0</v>
      </c>
      <c r="X3351" s="27"/>
      <c r="Y3351" s="19">
        <f t="shared" si="368"/>
        <v>0</v>
      </c>
      <c r="Z3351" s="18">
        <f t="shared" si="369"/>
        <v>0</v>
      </c>
      <c r="AA3351" s="12">
        <v>100</v>
      </c>
      <c r="AB3351" s="12">
        <v>19500</v>
      </c>
      <c r="AC3351" s="28">
        <f>+I3351+Y3351-Z3351</f>
        <v>3.39</v>
      </c>
      <c r="AD3351" s="20">
        <f t="shared" si="370"/>
        <v>0</v>
      </c>
      <c r="AE3351">
        <v>0</v>
      </c>
    </row>
    <row r="3352" spans="1:31" x14ac:dyDescent="0.25">
      <c r="A3352" s="9">
        <v>45169</v>
      </c>
      <c r="B3352" s="10" t="s">
        <v>753</v>
      </c>
      <c r="C3352" s="10" t="s">
        <v>213</v>
      </c>
      <c r="D3352" s="10" t="s">
        <v>40</v>
      </c>
      <c r="E3352" s="10" t="s">
        <v>30</v>
      </c>
      <c r="F3352" s="10">
        <v>1500</v>
      </c>
      <c r="G3352" s="10">
        <v>1635</v>
      </c>
      <c r="H3352" s="11">
        <f>SUMIFS(AA:AA,$A:$A,EOMONTH($A3352,-1),$B:$B,$B3352)</f>
        <v>1</v>
      </c>
      <c r="I3352" s="63">
        <f>ROUND(SUMIFS(AC:AC,$A:$A,EOMONTH($A3352,-1),$B:$B,$B3352),2)</f>
        <v>70.8</v>
      </c>
      <c r="J3352" s="11">
        <f>SUMIFS(AB:AB,$A:$A,EOMONTH($A3352,-1),$B:$B,$B3352)</f>
        <v>157.21</v>
      </c>
      <c r="K3352" s="13">
        <v>0</v>
      </c>
      <c r="L3352" s="25">
        <v>0</v>
      </c>
      <c r="M3352" s="15">
        <v>0</v>
      </c>
      <c r="N3352" s="14">
        <v>0</v>
      </c>
      <c r="O3352" s="16">
        <v>0</v>
      </c>
      <c r="P3352" s="16">
        <v>0</v>
      </c>
      <c r="Q3352" s="16">
        <v>0</v>
      </c>
      <c r="R3352" s="16">
        <f>Q3352*16.876/100</f>
        <v>0</v>
      </c>
      <c r="S3352" s="17">
        <f t="shared" si="364"/>
        <v>0</v>
      </c>
      <c r="T3352" s="16">
        <v>0</v>
      </c>
      <c r="U3352" s="18">
        <f t="shared" si="365"/>
        <v>1.635</v>
      </c>
      <c r="V3352" s="18">
        <f t="shared" si="366"/>
        <v>0</v>
      </c>
      <c r="W3352" s="18">
        <f t="shared" si="367"/>
        <v>0</v>
      </c>
      <c r="X3352" s="27"/>
      <c r="Y3352" s="19">
        <f t="shared" si="368"/>
        <v>0</v>
      </c>
      <c r="Z3352" s="18">
        <f t="shared" si="369"/>
        <v>0</v>
      </c>
      <c r="AA3352" s="12">
        <v>1</v>
      </c>
      <c r="AB3352" s="12">
        <v>157.21</v>
      </c>
      <c r="AC3352" s="28">
        <f>+I3352+Y3352-Z3352</f>
        <v>70.8</v>
      </c>
      <c r="AD3352" s="20">
        <f t="shared" si="370"/>
        <v>0</v>
      </c>
      <c r="AE3352">
        <v>0</v>
      </c>
    </row>
    <row r="3353" spans="1:31" x14ac:dyDescent="0.25">
      <c r="A3353" s="9">
        <v>45169</v>
      </c>
      <c r="B3353" s="10" t="s">
        <v>754</v>
      </c>
      <c r="C3353" s="10" t="s">
        <v>213</v>
      </c>
      <c r="D3353" s="10" t="s">
        <v>40</v>
      </c>
      <c r="E3353" s="10" t="s">
        <v>30</v>
      </c>
      <c r="F3353" s="10">
        <v>1500</v>
      </c>
      <c r="G3353" s="10">
        <v>1635</v>
      </c>
      <c r="H3353" s="11">
        <f>SUMIFS(AA:AA,$A:$A,EOMONTH($A3353,-1),$B:$B,$B3353)</f>
        <v>-1</v>
      </c>
      <c r="I3353" s="63">
        <f>ROUND(SUMIFS(AC:AC,$A:$A,EOMONTH($A3353,-1),$B:$B,$B3353),2)</f>
        <v>67.3</v>
      </c>
      <c r="J3353" s="11">
        <f>SUMIFS(AB:AB,$A:$A,EOMONTH($A3353,-1),$B:$B,$B3353)</f>
        <v>-155.86000000000001</v>
      </c>
      <c r="K3353" s="13">
        <v>0</v>
      </c>
      <c r="L3353" s="25">
        <v>0</v>
      </c>
      <c r="M3353" s="15">
        <v>0</v>
      </c>
      <c r="N3353" s="14">
        <v>0</v>
      </c>
      <c r="O3353" s="16">
        <v>0</v>
      </c>
      <c r="P3353" s="16">
        <v>0</v>
      </c>
      <c r="Q3353" s="16">
        <v>0</v>
      </c>
      <c r="R3353" s="16">
        <f>Q3353*16.876/100</f>
        <v>0</v>
      </c>
      <c r="S3353" s="17">
        <f t="shared" si="364"/>
        <v>0</v>
      </c>
      <c r="T3353" s="16">
        <v>0</v>
      </c>
      <c r="U3353" s="18">
        <f t="shared" si="365"/>
        <v>-1.635</v>
      </c>
      <c r="V3353" s="18">
        <f t="shared" si="366"/>
        <v>0</v>
      </c>
      <c r="W3353" s="18">
        <f t="shared" si="367"/>
        <v>0</v>
      </c>
      <c r="X3353" s="27"/>
      <c r="Y3353" s="19">
        <f t="shared" si="368"/>
        <v>0</v>
      </c>
      <c r="Z3353" s="18">
        <f t="shared" si="369"/>
        <v>0</v>
      </c>
      <c r="AA3353" s="12">
        <v>-1</v>
      </c>
      <c r="AB3353" s="12">
        <v>-155.86000000000001</v>
      </c>
      <c r="AC3353" s="28">
        <f>+I3353+Y3353-Z3353</f>
        <v>67.3</v>
      </c>
      <c r="AD3353" s="20">
        <f t="shared" si="370"/>
        <v>0</v>
      </c>
      <c r="AE3353">
        <v>0</v>
      </c>
    </row>
    <row r="3354" spans="1:31" x14ac:dyDescent="0.25">
      <c r="A3354" s="9">
        <v>45169</v>
      </c>
      <c r="B3354" s="10" t="s">
        <v>755</v>
      </c>
      <c r="C3354" s="10" t="s">
        <v>213</v>
      </c>
      <c r="D3354" s="10" t="s">
        <v>40</v>
      </c>
      <c r="E3354" s="10" t="s">
        <v>30</v>
      </c>
      <c r="F3354" s="10">
        <v>1500</v>
      </c>
      <c r="G3354" s="10">
        <v>1635</v>
      </c>
      <c r="H3354" s="11">
        <f>SUMIFS(AA:AA,$A:$A,EOMONTH($A3354,-1),$B:$B,$B3354)</f>
        <v>-3</v>
      </c>
      <c r="I3354" s="63">
        <f>ROUND(SUMIFS(AC:AC,$A:$A,EOMONTH($A3354,-1),$B:$B,$B3354),2)</f>
        <v>64.260000000000005</v>
      </c>
      <c r="J3354" s="11">
        <f>SUMIFS(AB:AB,$A:$A,EOMONTH($A3354,-1),$B:$B,$B3354)</f>
        <v>-468.54</v>
      </c>
      <c r="K3354" s="13">
        <v>0</v>
      </c>
      <c r="L3354" s="25">
        <v>0</v>
      </c>
      <c r="M3354" s="15">
        <v>0</v>
      </c>
      <c r="N3354" s="14">
        <v>0</v>
      </c>
      <c r="O3354" s="16">
        <v>0</v>
      </c>
      <c r="P3354" s="16">
        <v>0</v>
      </c>
      <c r="Q3354" s="16">
        <v>0</v>
      </c>
      <c r="R3354" s="16">
        <f>Q3354*16.876/100</f>
        <v>0</v>
      </c>
      <c r="S3354" s="17">
        <f t="shared" si="364"/>
        <v>0</v>
      </c>
      <c r="T3354" s="16">
        <v>0</v>
      </c>
      <c r="U3354" s="18">
        <f t="shared" si="365"/>
        <v>-4.9050000000000002</v>
      </c>
      <c r="V3354" s="18">
        <f t="shared" si="366"/>
        <v>0</v>
      </c>
      <c r="W3354" s="18">
        <f t="shared" si="367"/>
        <v>0</v>
      </c>
      <c r="X3354" s="27"/>
      <c r="Y3354" s="19">
        <f t="shared" si="368"/>
        <v>0</v>
      </c>
      <c r="Z3354" s="18">
        <f t="shared" si="369"/>
        <v>0</v>
      </c>
      <c r="AA3354" s="12">
        <v>-3</v>
      </c>
      <c r="AB3354" s="12">
        <v>-468.54</v>
      </c>
      <c r="AC3354" s="28">
        <f>+I3354+Y3354-Z3354</f>
        <v>64.260000000000005</v>
      </c>
      <c r="AD3354" s="20">
        <f t="shared" si="370"/>
        <v>0</v>
      </c>
      <c r="AE3354">
        <v>0</v>
      </c>
    </row>
    <row r="3355" spans="1:31" x14ac:dyDescent="0.25">
      <c r="A3355" s="9">
        <v>45169</v>
      </c>
      <c r="B3355" s="10" t="s">
        <v>563</v>
      </c>
      <c r="C3355" s="10" t="s">
        <v>213</v>
      </c>
      <c r="D3355" s="10" t="s">
        <v>40</v>
      </c>
      <c r="E3355" s="10" t="s">
        <v>30</v>
      </c>
      <c r="F3355" s="10">
        <v>1200</v>
      </c>
      <c r="G3355" s="10">
        <v>1308</v>
      </c>
      <c r="H3355" s="11">
        <f>SUMIFS(AA:AA,$A:$A,EOMONTH($A3355,-1),$B:$B,$B3355)</f>
        <v>9</v>
      </c>
      <c r="I3355" s="63">
        <f>ROUND(SUMIFS(AC:AC,$A:$A,EOMONTH($A3355,-1),$B:$B,$B3355),2)</f>
        <v>66.22</v>
      </c>
      <c r="J3355" s="11">
        <f>SUMIFS(AB:AB,$A:$A,EOMONTH($A3355,-1),$B:$B,$B3355)</f>
        <v>1234.51</v>
      </c>
      <c r="K3355" s="13">
        <v>0</v>
      </c>
      <c r="L3355" s="25">
        <v>0</v>
      </c>
      <c r="M3355" s="15">
        <v>0</v>
      </c>
      <c r="N3355" s="14">
        <v>0</v>
      </c>
      <c r="O3355" s="16">
        <v>0</v>
      </c>
      <c r="P3355" s="16">
        <v>0</v>
      </c>
      <c r="Q3355" s="16">
        <v>0</v>
      </c>
      <c r="R3355" s="16">
        <f>Q3355*16.876/100</f>
        <v>0</v>
      </c>
      <c r="S3355" s="17">
        <f t="shared" si="364"/>
        <v>0</v>
      </c>
      <c r="T3355" s="16">
        <v>0</v>
      </c>
      <c r="U3355" s="18">
        <f t="shared" si="365"/>
        <v>11.772</v>
      </c>
      <c r="V3355" s="18">
        <f t="shared" si="366"/>
        <v>0</v>
      </c>
      <c r="W3355" s="18">
        <f t="shared" si="367"/>
        <v>0</v>
      </c>
      <c r="X3355" s="27"/>
      <c r="Y3355" s="19">
        <f t="shared" si="368"/>
        <v>0</v>
      </c>
      <c r="Z3355" s="18">
        <f t="shared" si="369"/>
        <v>0</v>
      </c>
      <c r="AA3355" s="12">
        <v>9</v>
      </c>
      <c r="AB3355" s="12">
        <v>1234.51</v>
      </c>
      <c r="AC3355" s="28">
        <f>+I3355+Y3355-Z3355</f>
        <v>66.22</v>
      </c>
      <c r="AD3355" s="20">
        <f t="shared" si="370"/>
        <v>0</v>
      </c>
      <c r="AE3355">
        <v>0</v>
      </c>
    </row>
    <row r="3356" spans="1:31" x14ac:dyDescent="0.25">
      <c r="A3356" s="59">
        <v>45169</v>
      </c>
      <c r="B3356" s="60" t="s">
        <v>733</v>
      </c>
      <c r="C3356" s="60" t="s">
        <v>213</v>
      </c>
      <c r="D3356" s="60" t="s">
        <v>40</v>
      </c>
      <c r="E3356" s="60" t="s">
        <v>30</v>
      </c>
      <c r="F3356" s="10"/>
      <c r="G3356" s="10"/>
      <c r="H3356" s="11"/>
      <c r="I3356" s="63">
        <f>ROUND(SUMIFS(AC:AC,$A:$A,EOMONTH($A3356,-1),$B:$B,$B3356),2)</f>
        <v>55.15</v>
      </c>
      <c r="J3356" s="11"/>
      <c r="K3356" s="13"/>
      <c r="L3356" s="25"/>
      <c r="M3356" s="15"/>
      <c r="N3356" s="14"/>
      <c r="O3356" s="16"/>
      <c r="P3356" s="16"/>
      <c r="Q3356" s="16"/>
      <c r="R3356" s="16"/>
      <c r="S3356" s="17">
        <f t="shared" si="364"/>
        <v>0</v>
      </c>
      <c r="T3356" s="16"/>
      <c r="U3356" s="18">
        <f t="shared" si="365"/>
        <v>0</v>
      </c>
      <c r="V3356" s="18">
        <f t="shared" si="366"/>
        <v>0</v>
      </c>
      <c r="W3356" s="18">
        <f t="shared" si="367"/>
        <v>0</v>
      </c>
      <c r="X3356" s="27"/>
      <c r="Y3356" s="19">
        <f t="shared" si="368"/>
        <v>0</v>
      </c>
      <c r="Z3356" s="18">
        <f t="shared" si="369"/>
        <v>0</v>
      </c>
      <c r="AA3356" s="12"/>
      <c r="AB3356" s="12"/>
      <c r="AC3356" s="28">
        <f>+I3356+Y3356-Z3356</f>
        <v>55.15</v>
      </c>
      <c r="AD3356" s="20">
        <f t="shared" si="370"/>
        <v>0</v>
      </c>
      <c r="AE3356">
        <v>0</v>
      </c>
    </row>
    <row r="3357" spans="1:31" x14ac:dyDescent="0.25">
      <c r="A3357" s="59">
        <v>45169</v>
      </c>
      <c r="B3357" s="60" t="s">
        <v>734</v>
      </c>
      <c r="C3357" s="60" t="s">
        <v>213</v>
      </c>
      <c r="D3357" s="60" t="s">
        <v>40</v>
      </c>
      <c r="E3357" s="60" t="s">
        <v>30</v>
      </c>
      <c r="F3357" s="10"/>
      <c r="G3357" s="10"/>
      <c r="H3357" s="11"/>
      <c r="I3357" s="63">
        <f>ROUND(SUMIFS(AC:AC,$A:$A,EOMONTH($A3357,-1),$B:$B,$B3357),2)</f>
        <v>55.15</v>
      </c>
      <c r="J3357" s="11"/>
      <c r="K3357" s="13"/>
      <c r="L3357" s="25"/>
      <c r="M3357" s="15"/>
      <c r="N3357" s="14"/>
      <c r="O3357" s="16"/>
      <c r="P3357" s="16"/>
      <c r="Q3357" s="16"/>
      <c r="R3357" s="16"/>
      <c r="S3357" s="17">
        <f t="shared" si="364"/>
        <v>0</v>
      </c>
      <c r="T3357" s="16"/>
      <c r="U3357" s="18">
        <f t="shared" si="365"/>
        <v>0</v>
      </c>
      <c r="V3357" s="18">
        <f t="shared" si="366"/>
        <v>0</v>
      </c>
      <c r="W3357" s="18">
        <f t="shared" si="367"/>
        <v>0</v>
      </c>
      <c r="X3357" s="27"/>
      <c r="Y3357" s="19">
        <f t="shared" si="368"/>
        <v>0</v>
      </c>
      <c r="Z3357" s="18">
        <f t="shared" si="369"/>
        <v>0</v>
      </c>
      <c r="AA3357" s="12"/>
      <c r="AB3357" s="12"/>
      <c r="AC3357" s="28">
        <f>+I3357+Y3357-Z3357</f>
        <v>55.15</v>
      </c>
      <c r="AD3357" s="20">
        <f t="shared" si="370"/>
        <v>0</v>
      </c>
      <c r="AE3357">
        <v>0</v>
      </c>
    </row>
    <row r="3358" spans="1:31" x14ac:dyDescent="0.25">
      <c r="A3358" s="9">
        <v>45169</v>
      </c>
      <c r="B3358" s="10" t="s">
        <v>564</v>
      </c>
      <c r="C3358" s="10" t="s">
        <v>213</v>
      </c>
      <c r="D3358" s="10" t="s">
        <v>40</v>
      </c>
      <c r="E3358" s="10" t="s">
        <v>30</v>
      </c>
      <c r="F3358" s="10">
        <v>720</v>
      </c>
      <c r="G3358" s="10">
        <v>785</v>
      </c>
      <c r="H3358" s="11">
        <f>SUMIFS(AA:AA,$A:$A,EOMONTH($A3358,-1),$B:$B,$B3358)</f>
        <v>22</v>
      </c>
      <c r="I3358" s="63">
        <f>ROUND(SUMIFS(AC:AC,$A:$A,EOMONTH($A3358,-1),$B:$B,$B3358),2)</f>
        <v>538.98</v>
      </c>
      <c r="J3358" s="11">
        <f>SUMIFS(AB:AB,$A:$A,EOMONTH($A3358,-1),$B:$B,$B3358)</f>
        <v>1789.93</v>
      </c>
      <c r="K3358" s="13">
        <v>0</v>
      </c>
      <c r="L3358" s="25">
        <v>0</v>
      </c>
      <c r="M3358" s="15">
        <v>0</v>
      </c>
      <c r="N3358" s="14">
        <v>0</v>
      </c>
      <c r="O3358" s="16">
        <v>0</v>
      </c>
      <c r="P3358" s="16">
        <v>0</v>
      </c>
      <c r="Q3358" s="16">
        <v>0</v>
      </c>
      <c r="R3358" s="16">
        <f>Q3358*16.876/100</f>
        <v>0</v>
      </c>
      <c r="S3358" s="17">
        <f t="shared" si="364"/>
        <v>0</v>
      </c>
      <c r="T3358" s="16">
        <v>0</v>
      </c>
      <c r="U3358" s="18">
        <f t="shared" si="365"/>
        <v>17.27</v>
      </c>
      <c r="V3358" s="18">
        <f t="shared" si="366"/>
        <v>0</v>
      </c>
      <c r="W3358" s="18">
        <f t="shared" si="367"/>
        <v>0</v>
      </c>
      <c r="X3358" s="27"/>
      <c r="Y3358" s="19">
        <f t="shared" si="368"/>
        <v>0</v>
      </c>
      <c r="Z3358" s="18">
        <f t="shared" si="369"/>
        <v>0</v>
      </c>
      <c r="AA3358" s="12">
        <v>22</v>
      </c>
      <c r="AB3358" s="12">
        <v>1789.93</v>
      </c>
      <c r="AC3358" s="28">
        <f>+I3358+Y3358-Z3358</f>
        <v>538.98</v>
      </c>
      <c r="AD3358" s="20">
        <f t="shared" si="370"/>
        <v>0</v>
      </c>
      <c r="AE3358">
        <v>0</v>
      </c>
    </row>
    <row r="3359" spans="1:31" x14ac:dyDescent="0.25">
      <c r="A3359" s="59">
        <v>45169</v>
      </c>
      <c r="B3359" s="60" t="s">
        <v>565</v>
      </c>
      <c r="C3359" s="60" t="s">
        <v>213</v>
      </c>
      <c r="D3359" s="60" t="s">
        <v>40</v>
      </c>
      <c r="E3359" s="60" t="s">
        <v>30</v>
      </c>
      <c r="F3359" s="10"/>
      <c r="G3359" s="10"/>
      <c r="H3359" s="11"/>
      <c r="I3359" s="63">
        <f>ROUND(SUMIFS(AC:AC,$A:$A,EOMONTH($A3359,-1),$B:$B,$B3359),2)</f>
        <v>102.43</v>
      </c>
      <c r="J3359" s="11"/>
      <c r="K3359" s="13"/>
      <c r="L3359" s="25"/>
      <c r="M3359" s="15"/>
      <c r="N3359" s="14"/>
      <c r="O3359" s="16"/>
      <c r="P3359" s="16"/>
      <c r="Q3359" s="16"/>
      <c r="R3359" s="16"/>
      <c r="S3359" s="17">
        <f t="shared" si="364"/>
        <v>0</v>
      </c>
      <c r="T3359" s="16"/>
      <c r="U3359" s="18">
        <f t="shared" si="365"/>
        <v>0</v>
      </c>
      <c r="V3359" s="18">
        <f t="shared" si="366"/>
        <v>0</v>
      </c>
      <c r="W3359" s="18">
        <f t="shared" si="367"/>
        <v>0</v>
      </c>
      <c r="X3359" s="27"/>
      <c r="Y3359" s="19">
        <f t="shared" si="368"/>
        <v>0</v>
      </c>
      <c r="Z3359" s="18">
        <f t="shared" si="369"/>
        <v>0</v>
      </c>
      <c r="AA3359" s="12"/>
      <c r="AB3359" s="12"/>
      <c r="AC3359" s="28">
        <f>+I3359+Y3359-Z3359</f>
        <v>102.43</v>
      </c>
      <c r="AD3359" s="20">
        <f t="shared" si="370"/>
        <v>0</v>
      </c>
      <c r="AE3359">
        <v>0</v>
      </c>
    </row>
    <row r="3360" spans="1:31" x14ac:dyDescent="0.25">
      <c r="A3360" s="9">
        <v>45169</v>
      </c>
      <c r="B3360" s="10" t="s">
        <v>566</v>
      </c>
      <c r="C3360" s="10" t="s">
        <v>213</v>
      </c>
      <c r="D3360" s="10" t="s">
        <v>40</v>
      </c>
      <c r="E3360" s="10" t="s">
        <v>30</v>
      </c>
      <c r="F3360" s="10">
        <v>720</v>
      </c>
      <c r="G3360" s="10">
        <v>785</v>
      </c>
      <c r="H3360" s="11">
        <f>SUMIFS(AA:AA,$A:$A,EOMONTH($A3360,-1),$B:$B,$B3360)</f>
        <v>-4</v>
      </c>
      <c r="I3360" s="63">
        <f>ROUND(SUMIFS(AC:AC,$A:$A,EOMONTH($A3360,-1),$B:$B,$B3360),2)</f>
        <v>517.12</v>
      </c>
      <c r="J3360" s="11">
        <f>SUMIFS(AB:AB,$A:$A,EOMONTH($A3360,-1),$B:$B,$B3360)</f>
        <v>-329.98</v>
      </c>
      <c r="K3360" s="13">
        <v>0</v>
      </c>
      <c r="L3360" s="25">
        <v>0</v>
      </c>
      <c r="M3360" s="15">
        <v>0</v>
      </c>
      <c r="N3360" s="14">
        <v>0</v>
      </c>
      <c r="O3360" s="16">
        <v>0</v>
      </c>
      <c r="P3360" s="16">
        <v>0</v>
      </c>
      <c r="Q3360" s="16">
        <v>0</v>
      </c>
      <c r="R3360" s="16">
        <f>Q3360*16.876/100</f>
        <v>0</v>
      </c>
      <c r="S3360" s="17">
        <f t="shared" si="364"/>
        <v>0</v>
      </c>
      <c r="T3360" s="16">
        <v>0</v>
      </c>
      <c r="U3360" s="18">
        <f t="shared" si="365"/>
        <v>-3.14</v>
      </c>
      <c r="V3360" s="18">
        <f t="shared" si="366"/>
        <v>0</v>
      </c>
      <c r="W3360" s="18">
        <f t="shared" si="367"/>
        <v>0</v>
      </c>
      <c r="X3360" s="27"/>
      <c r="Y3360" s="19">
        <f t="shared" si="368"/>
        <v>0</v>
      </c>
      <c r="Z3360" s="18">
        <f t="shared" si="369"/>
        <v>0</v>
      </c>
      <c r="AA3360" s="12">
        <v>-4</v>
      </c>
      <c r="AB3360" s="12">
        <v>-329.98</v>
      </c>
      <c r="AC3360" s="28">
        <f>+I3360+Y3360-Z3360</f>
        <v>517.12</v>
      </c>
      <c r="AD3360" s="20">
        <f t="shared" si="370"/>
        <v>0</v>
      </c>
      <c r="AE3360">
        <v>0</v>
      </c>
    </row>
    <row r="3361" spans="1:31" x14ac:dyDescent="0.25">
      <c r="A3361" s="9">
        <v>45169</v>
      </c>
      <c r="B3361" s="10" t="s">
        <v>567</v>
      </c>
      <c r="C3361" s="10" t="s">
        <v>213</v>
      </c>
      <c r="D3361" s="10" t="s">
        <v>40</v>
      </c>
      <c r="E3361" s="10" t="s">
        <v>30</v>
      </c>
      <c r="F3361" s="10">
        <v>720</v>
      </c>
      <c r="G3361" s="10">
        <v>785</v>
      </c>
      <c r="H3361" s="11">
        <f>SUMIFS(AA:AA,$A:$A,EOMONTH($A3361,-1),$B:$B,$B3361)</f>
        <v>-14</v>
      </c>
      <c r="I3361" s="63">
        <f>ROUND(SUMIFS(AC:AC,$A:$A,EOMONTH($A3361,-1),$B:$B,$B3361),2)</f>
        <v>508.71</v>
      </c>
      <c r="J3361" s="11">
        <f>SUMIFS(AB:AB,$A:$A,EOMONTH($A3361,-1),$B:$B,$B3361)</f>
        <v>-1157.26</v>
      </c>
      <c r="K3361" s="13">
        <v>0</v>
      </c>
      <c r="L3361" s="25">
        <v>0</v>
      </c>
      <c r="M3361" s="15">
        <v>0</v>
      </c>
      <c r="N3361" s="14">
        <v>0</v>
      </c>
      <c r="O3361" s="16">
        <v>0</v>
      </c>
      <c r="P3361" s="16">
        <v>0</v>
      </c>
      <c r="Q3361" s="16">
        <v>0</v>
      </c>
      <c r="R3361" s="16">
        <f>Q3361*16.876/100</f>
        <v>0</v>
      </c>
      <c r="S3361" s="17">
        <f t="shared" si="364"/>
        <v>0</v>
      </c>
      <c r="T3361" s="16">
        <v>0</v>
      </c>
      <c r="U3361" s="18">
        <f t="shared" si="365"/>
        <v>-10.99</v>
      </c>
      <c r="V3361" s="18">
        <f t="shared" si="366"/>
        <v>0</v>
      </c>
      <c r="W3361" s="18">
        <f t="shared" si="367"/>
        <v>0</v>
      </c>
      <c r="X3361" s="27"/>
      <c r="Y3361" s="19">
        <f t="shared" si="368"/>
        <v>0</v>
      </c>
      <c r="Z3361" s="18">
        <f t="shared" si="369"/>
        <v>0</v>
      </c>
      <c r="AA3361" s="12">
        <v>-14</v>
      </c>
      <c r="AB3361" s="12">
        <v>-1157.26</v>
      </c>
      <c r="AC3361" s="28">
        <f>+I3361+Y3361-Z3361</f>
        <v>508.71</v>
      </c>
      <c r="AD3361" s="20">
        <f t="shared" si="370"/>
        <v>0</v>
      </c>
      <c r="AE3361">
        <v>0</v>
      </c>
    </row>
    <row r="3362" spans="1:31" x14ac:dyDescent="0.25">
      <c r="A3362" s="59">
        <v>45169</v>
      </c>
      <c r="B3362" s="60" t="s">
        <v>784</v>
      </c>
      <c r="C3362" s="60" t="s">
        <v>278</v>
      </c>
      <c r="D3362" s="60" t="s">
        <v>40</v>
      </c>
      <c r="E3362" s="60" t="s">
        <v>30</v>
      </c>
      <c r="F3362" s="10"/>
      <c r="G3362" s="10"/>
      <c r="H3362" s="11"/>
      <c r="I3362" s="63">
        <f>ROUND(SUMIFS(AC:AC,$A:$A,EOMONTH($A3362,-1),$B:$B,$B3362),2)</f>
        <v>20.54</v>
      </c>
      <c r="J3362" s="11"/>
      <c r="K3362" s="13"/>
      <c r="L3362" s="25"/>
      <c r="M3362" s="15"/>
      <c r="N3362" s="14"/>
      <c r="O3362" s="16"/>
      <c r="P3362" s="16"/>
      <c r="Q3362" s="16"/>
      <c r="R3362" s="16"/>
      <c r="S3362" s="17">
        <f t="shared" si="364"/>
        <v>0</v>
      </c>
      <c r="T3362" s="16"/>
      <c r="U3362" s="18">
        <f t="shared" si="365"/>
        <v>0</v>
      </c>
      <c r="V3362" s="18">
        <f t="shared" si="366"/>
        <v>0</v>
      </c>
      <c r="W3362" s="18">
        <f t="shared" si="367"/>
        <v>0</v>
      </c>
      <c r="X3362" s="27"/>
      <c r="Y3362" s="19">
        <f t="shared" si="368"/>
        <v>0</v>
      </c>
      <c r="Z3362" s="18">
        <f t="shared" si="369"/>
        <v>0</v>
      </c>
      <c r="AA3362" s="12"/>
      <c r="AB3362" s="12"/>
      <c r="AC3362" s="28">
        <f>+I3362+Y3362-Z3362</f>
        <v>20.54</v>
      </c>
      <c r="AD3362" s="20">
        <f t="shared" si="370"/>
        <v>0</v>
      </c>
      <c r="AE3362">
        <v>0</v>
      </c>
    </row>
    <row r="3363" spans="1:31" x14ac:dyDescent="0.25">
      <c r="A3363" s="59">
        <v>45169</v>
      </c>
      <c r="B3363" s="60" t="s">
        <v>785</v>
      </c>
      <c r="C3363" s="60" t="s">
        <v>278</v>
      </c>
      <c r="D3363" s="60" t="s">
        <v>40</v>
      </c>
      <c r="E3363" s="60" t="s">
        <v>30</v>
      </c>
      <c r="F3363" s="10"/>
      <c r="G3363" s="10"/>
      <c r="H3363" s="11"/>
      <c r="I3363" s="63">
        <f>ROUND(SUMIFS(AC:AC,$A:$A,EOMONTH($A3363,-1),$B:$B,$B3363),2)</f>
        <v>20.22</v>
      </c>
      <c r="J3363" s="11"/>
      <c r="K3363" s="13"/>
      <c r="L3363" s="25"/>
      <c r="M3363" s="15"/>
      <c r="N3363" s="14"/>
      <c r="O3363" s="16"/>
      <c r="P3363" s="16"/>
      <c r="Q3363" s="16"/>
      <c r="R3363" s="16"/>
      <c r="S3363" s="17">
        <f t="shared" si="364"/>
        <v>0</v>
      </c>
      <c r="T3363" s="16"/>
      <c r="U3363" s="18">
        <f t="shared" si="365"/>
        <v>0</v>
      </c>
      <c r="V3363" s="18">
        <f t="shared" si="366"/>
        <v>0</v>
      </c>
      <c r="W3363" s="18">
        <f t="shared" si="367"/>
        <v>0</v>
      </c>
      <c r="X3363" s="27"/>
      <c r="Y3363" s="19">
        <f t="shared" si="368"/>
        <v>0</v>
      </c>
      <c r="Z3363" s="18">
        <f t="shared" si="369"/>
        <v>0</v>
      </c>
      <c r="AA3363" s="12"/>
      <c r="AB3363" s="12"/>
      <c r="AC3363" s="28">
        <f>+I3363+Y3363-Z3363</f>
        <v>20.22</v>
      </c>
      <c r="AD3363" s="20">
        <f t="shared" si="370"/>
        <v>0</v>
      </c>
      <c r="AE3363">
        <v>0</v>
      </c>
    </row>
    <row r="3364" spans="1:31" x14ac:dyDescent="0.25">
      <c r="A3364" s="59">
        <v>45169</v>
      </c>
      <c r="B3364" s="60" t="s">
        <v>786</v>
      </c>
      <c r="C3364" s="60" t="s">
        <v>278</v>
      </c>
      <c r="D3364" s="60" t="s">
        <v>40</v>
      </c>
      <c r="E3364" s="60" t="s">
        <v>30</v>
      </c>
      <c r="F3364" s="10"/>
      <c r="G3364" s="10"/>
      <c r="H3364" s="11"/>
      <c r="I3364" s="63">
        <f>ROUND(SUMIFS(AC:AC,$A:$A,EOMONTH($A3364,-1),$B:$B,$B3364),2)</f>
        <v>34.200000000000003</v>
      </c>
      <c r="J3364" s="11"/>
      <c r="K3364" s="13"/>
      <c r="L3364" s="25"/>
      <c r="M3364" s="15"/>
      <c r="N3364" s="14"/>
      <c r="O3364" s="16"/>
      <c r="P3364" s="16"/>
      <c r="Q3364" s="16"/>
      <c r="R3364" s="16"/>
      <c r="S3364" s="17">
        <f t="shared" si="364"/>
        <v>0</v>
      </c>
      <c r="T3364" s="16"/>
      <c r="U3364" s="18">
        <f t="shared" si="365"/>
        <v>0</v>
      </c>
      <c r="V3364" s="18">
        <f t="shared" si="366"/>
        <v>0</v>
      </c>
      <c r="W3364" s="18">
        <f t="shared" si="367"/>
        <v>0</v>
      </c>
      <c r="X3364" s="27"/>
      <c r="Y3364" s="19">
        <f t="shared" si="368"/>
        <v>0</v>
      </c>
      <c r="Z3364" s="18">
        <f t="shared" si="369"/>
        <v>0</v>
      </c>
      <c r="AA3364" s="12"/>
      <c r="AB3364" s="12"/>
      <c r="AC3364" s="28">
        <f>+I3364+Y3364-Z3364</f>
        <v>34.200000000000003</v>
      </c>
      <c r="AD3364" s="20">
        <f t="shared" si="370"/>
        <v>0</v>
      </c>
      <c r="AE3364">
        <v>0</v>
      </c>
    </row>
    <row r="3365" spans="1:31" x14ac:dyDescent="0.25">
      <c r="A3365" s="59">
        <v>45169</v>
      </c>
      <c r="B3365" s="60" t="s">
        <v>801</v>
      </c>
      <c r="C3365" s="60" t="s">
        <v>802</v>
      </c>
      <c r="D3365" s="60" t="s">
        <v>40</v>
      </c>
      <c r="E3365" s="60" t="s">
        <v>30</v>
      </c>
      <c r="F3365" s="10"/>
      <c r="G3365" s="10"/>
      <c r="H3365" s="11"/>
      <c r="I3365" s="63">
        <f>ROUND(SUMIFS(AC:AC,$A:$A,EOMONTH($A3365,-1),$B:$B,$B3365),2)</f>
        <v>0</v>
      </c>
      <c r="J3365" s="11"/>
      <c r="K3365" s="13"/>
      <c r="L3365" s="25"/>
      <c r="M3365" s="15"/>
      <c r="N3365" s="14"/>
      <c r="O3365" s="16"/>
      <c r="P3365" s="16"/>
      <c r="Q3365" s="16"/>
      <c r="R3365" s="16"/>
      <c r="S3365" s="17">
        <f t="shared" si="364"/>
        <v>0</v>
      </c>
      <c r="T3365" s="16"/>
      <c r="U3365" s="18">
        <f t="shared" si="365"/>
        <v>0</v>
      </c>
      <c r="V3365" s="18">
        <f t="shared" si="366"/>
        <v>0</v>
      </c>
      <c r="W3365" s="18">
        <f t="shared" si="367"/>
        <v>0</v>
      </c>
      <c r="X3365" s="27"/>
      <c r="Y3365" s="19">
        <f t="shared" si="368"/>
        <v>0</v>
      </c>
      <c r="Z3365" s="18">
        <f t="shared" si="369"/>
        <v>0</v>
      </c>
      <c r="AA3365" s="12"/>
      <c r="AB3365" s="12"/>
      <c r="AC3365" s="28">
        <f>+I3365+Y3365-Z3365</f>
        <v>0</v>
      </c>
      <c r="AD3365" s="20">
        <f t="shared" si="370"/>
        <v>0</v>
      </c>
      <c r="AE3365">
        <v>0</v>
      </c>
    </row>
    <row r="3366" spans="1:31" x14ac:dyDescent="0.25">
      <c r="A3366" s="59">
        <v>45169</v>
      </c>
      <c r="B3366" s="60" t="s">
        <v>803</v>
      </c>
      <c r="C3366" s="60" t="s">
        <v>562</v>
      </c>
      <c r="D3366" s="60" t="s">
        <v>29</v>
      </c>
      <c r="E3366" s="60" t="s">
        <v>30</v>
      </c>
      <c r="F3366" s="10"/>
      <c r="G3366" s="10"/>
      <c r="H3366" s="11"/>
      <c r="I3366" s="63">
        <f>ROUND(SUMIFS(AC:AC,$A:$A,EOMONTH($A3366,-1),$B:$B,$B3366),2)</f>
        <v>0</v>
      </c>
      <c r="J3366" s="11"/>
      <c r="K3366" s="13"/>
      <c r="L3366" s="25"/>
      <c r="M3366" s="15"/>
      <c r="N3366" s="14"/>
      <c r="O3366" s="16"/>
      <c r="P3366" s="16"/>
      <c r="Q3366" s="16"/>
      <c r="R3366" s="16"/>
      <c r="S3366" s="17">
        <f t="shared" si="364"/>
        <v>0</v>
      </c>
      <c r="T3366" s="16"/>
      <c r="U3366" s="18">
        <f t="shared" si="365"/>
        <v>0</v>
      </c>
      <c r="V3366" s="18">
        <f t="shared" si="366"/>
        <v>0</v>
      </c>
      <c r="W3366" s="18">
        <f t="shared" si="367"/>
        <v>0</v>
      </c>
      <c r="X3366" s="27"/>
      <c r="Y3366" s="19">
        <f t="shared" si="368"/>
        <v>0</v>
      </c>
      <c r="Z3366" s="18">
        <f t="shared" si="369"/>
        <v>0</v>
      </c>
      <c r="AA3366" s="12"/>
      <c r="AB3366" s="12"/>
      <c r="AC3366" s="28">
        <f>+I3366+Y3366-Z3366</f>
        <v>0</v>
      </c>
      <c r="AD3366" s="20">
        <f t="shared" si="370"/>
        <v>0</v>
      </c>
      <c r="AE3366">
        <v>0</v>
      </c>
    </row>
    <row r="3367" spans="1:31" x14ac:dyDescent="0.25">
      <c r="A3367" s="9">
        <v>45169</v>
      </c>
      <c r="B3367" s="10" t="s">
        <v>568</v>
      </c>
      <c r="C3367" s="10" t="s">
        <v>28</v>
      </c>
      <c r="D3367" s="10" t="s">
        <v>29</v>
      </c>
      <c r="E3367" s="10" t="s">
        <v>30</v>
      </c>
      <c r="F3367" s="10"/>
      <c r="G3367" s="10">
        <v>0</v>
      </c>
      <c r="H3367" s="11">
        <f>SUMIFS(AA:AA,$A:$A,EOMONTH($A3367,-1),$B:$B,$B3367)</f>
        <v>1701</v>
      </c>
      <c r="I3367" s="63">
        <f>ROUND(SUMIFS(AC:AC,$A:$A,EOMONTH($A3367,-1),$B:$B,$B3367),2)</f>
        <v>0</v>
      </c>
      <c r="J3367" s="11">
        <f>SUMIFS(AB:AB,$A:$A,EOMONTH($A3367,-1),$B:$B,$B3367)</f>
        <v>11002.58</v>
      </c>
      <c r="K3367" s="13">
        <v>0</v>
      </c>
      <c r="L3367" s="25">
        <v>0</v>
      </c>
      <c r="M3367" s="15">
        <v>0</v>
      </c>
      <c r="N3367" s="14">
        <v>0</v>
      </c>
      <c r="O3367" s="16">
        <v>0</v>
      </c>
      <c r="P3367" s="16">
        <v>0</v>
      </c>
      <c r="Q3367" s="16">
        <v>0</v>
      </c>
      <c r="R3367" s="16">
        <f>Q3367*16.876/100</f>
        <v>0</v>
      </c>
      <c r="S3367" s="17">
        <f t="shared" si="364"/>
        <v>0</v>
      </c>
      <c r="T3367" s="16">
        <v>0</v>
      </c>
      <c r="U3367" s="18">
        <f t="shared" si="365"/>
        <v>0</v>
      </c>
      <c r="V3367" s="18">
        <f t="shared" si="366"/>
        <v>0</v>
      </c>
      <c r="W3367" s="18">
        <f t="shared" si="367"/>
        <v>0</v>
      </c>
      <c r="X3367" s="27"/>
      <c r="Y3367" s="19">
        <f t="shared" si="368"/>
        <v>0</v>
      </c>
      <c r="Z3367" s="18">
        <f t="shared" si="369"/>
        <v>0</v>
      </c>
      <c r="AA3367" s="12">
        <v>1701</v>
      </c>
      <c r="AB3367" s="12">
        <v>11002.58</v>
      </c>
      <c r="AC3367" s="28">
        <f>+I3367+Y3367-Z3367</f>
        <v>0</v>
      </c>
      <c r="AD3367" s="20">
        <f t="shared" si="370"/>
        <v>0</v>
      </c>
      <c r="AE3367">
        <v>0</v>
      </c>
    </row>
    <row r="3368" spans="1:31" x14ac:dyDescent="0.25">
      <c r="A3368" s="9">
        <v>45169</v>
      </c>
      <c r="B3368" s="10" t="s">
        <v>756</v>
      </c>
      <c r="C3368" s="10" t="s">
        <v>28</v>
      </c>
      <c r="D3368" s="10" t="s">
        <v>29</v>
      </c>
      <c r="E3368" s="10" t="s">
        <v>30</v>
      </c>
      <c r="F3368" s="10"/>
      <c r="G3368" s="10">
        <v>0</v>
      </c>
      <c r="H3368" s="11">
        <f>SUMIFS(AA:AA,$A:$A,EOMONTH($A3368,-1),$B:$B,$B3368)</f>
        <v>2980</v>
      </c>
      <c r="I3368" s="63">
        <f>ROUND(SUMIFS(AC:AC,$A:$A,EOMONTH($A3368,-1),$B:$B,$B3368),2)</f>
        <v>0</v>
      </c>
      <c r="J3368" s="11">
        <f>SUMIFS(AB:AB,$A:$A,EOMONTH($A3368,-1),$B:$B,$B3368)</f>
        <v>11920</v>
      </c>
      <c r="K3368" s="13">
        <v>0</v>
      </c>
      <c r="L3368" s="25">
        <v>0</v>
      </c>
      <c r="M3368" s="15">
        <v>0</v>
      </c>
      <c r="N3368" s="14">
        <v>0</v>
      </c>
      <c r="O3368" s="16">
        <v>0</v>
      </c>
      <c r="P3368" s="16">
        <v>0</v>
      </c>
      <c r="Q3368" s="16">
        <v>0</v>
      </c>
      <c r="R3368" s="16">
        <f>Q3368*16.876/100</f>
        <v>0</v>
      </c>
      <c r="S3368" s="17">
        <f t="shared" si="364"/>
        <v>0</v>
      </c>
      <c r="T3368" s="16">
        <v>0</v>
      </c>
      <c r="U3368" s="18">
        <f t="shared" si="365"/>
        <v>0</v>
      </c>
      <c r="V3368" s="18">
        <f t="shared" si="366"/>
        <v>0</v>
      </c>
      <c r="W3368" s="18">
        <f t="shared" si="367"/>
        <v>0</v>
      </c>
      <c r="X3368" s="27"/>
      <c r="Y3368" s="19">
        <f t="shared" si="368"/>
        <v>0</v>
      </c>
      <c r="Z3368" s="18">
        <f t="shared" si="369"/>
        <v>0</v>
      </c>
      <c r="AA3368" s="12">
        <v>2980</v>
      </c>
      <c r="AB3368" s="12">
        <v>11920</v>
      </c>
      <c r="AC3368" s="28">
        <f>+I3368+Y3368-Z3368</f>
        <v>0</v>
      </c>
      <c r="AD3368" s="20">
        <f t="shared" si="370"/>
        <v>0</v>
      </c>
      <c r="AE3368">
        <v>0</v>
      </c>
    </row>
    <row r="3369" spans="1:31" x14ac:dyDescent="0.25">
      <c r="A3369" s="59">
        <v>45169</v>
      </c>
      <c r="B3369" s="60" t="s">
        <v>804</v>
      </c>
      <c r="C3369" s="60" t="s">
        <v>419</v>
      </c>
      <c r="D3369" s="60" t="s">
        <v>40</v>
      </c>
      <c r="E3369" s="60" t="s">
        <v>30</v>
      </c>
      <c r="F3369" s="10"/>
      <c r="G3369" s="10"/>
      <c r="H3369" s="11"/>
      <c r="I3369" s="63">
        <f>ROUND(SUMIFS(AC:AC,$A:$A,EOMONTH($A3369,-1),$B:$B,$B3369),2)</f>
        <v>0</v>
      </c>
      <c r="J3369" s="11"/>
      <c r="K3369" s="13"/>
      <c r="L3369" s="25"/>
      <c r="M3369" s="15"/>
      <c r="N3369" s="14"/>
      <c r="O3369" s="16"/>
      <c r="P3369" s="16"/>
      <c r="Q3369" s="16"/>
      <c r="R3369" s="16"/>
      <c r="S3369" s="17">
        <f t="shared" si="364"/>
        <v>0</v>
      </c>
      <c r="T3369" s="16"/>
      <c r="U3369" s="18">
        <f t="shared" si="365"/>
        <v>0</v>
      </c>
      <c r="V3369" s="18">
        <f t="shared" si="366"/>
        <v>0</v>
      </c>
      <c r="W3369" s="18">
        <f t="shared" si="367"/>
        <v>0</v>
      </c>
      <c r="X3369" s="27"/>
      <c r="Y3369" s="19">
        <f t="shared" si="368"/>
        <v>0</v>
      </c>
      <c r="Z3369" s="18">
        <f t="shared" si="369"/>
        <v>0</v>
      </c>
      <c r="AA3369" s="12"/>
      <c r="AB3369" s="12"/>
      <c r="AC3369" s="28">
        <f>+I3369+Y3369-Z3369</f>
        <v>0</v>
      </c>
      <c r="AD3369" s="20">
        <f t="shared" si="370"/>
        <v>0</v>
      </c>
      <c r="AE3369">
        <v>0</v>
      </c>
    </row>
    <row r="3370" spans="1:31" x14ac:dyDescent="0.25">
      <c r="A3370" s="9">
        <v>45169</v>
      </c>
      <c r="B3370" s="10" t="s">
        <v>573</v>
      </c>
      <c r="C3370" s="10" t="s">
        <v>28</v>
      </c>
      <c r="D3370" s="10" t="s">
        <v>29</v>
      </c>
      <c r="E3370" s="10" t="s">
        <v>30</v>
      </c>
      <c r="F3370" s="10"/>
      <c r="G3370" s="10">
        <v>0</v>
      </c>
      <c r="H3370" s="11">
        <f>SUMIFS(AA:AA,$A:$A,EOMONTH($A3370,-1),$B:$B,$B3370)</f>
        <v>1</v>
      </c>
      <c r="I3370" s="63">
        <f>ROUND(SUMIFS(AC:AC,$A:$A,EOMONTH($A3370,-1),$B:$B,$B3370),2)</f>
        <v>0.05</v>
      </c>
      <c r="J3370" s="11">
        <f>SUMIFS(AB:AB,$A:$A,EOMONTH($A3370,-1),$B:$B,$B3370)</f>
        <v>0</v>
      </c>
      <c r="K3370" s="13">
        <v>0</v>
      </c>
      <c r="L3370" s="25">
        <v>0</v>
      </c>
      <c r="M3370" s="15">
        <v>0</v>
      </c>
      <c r="N3370" s="14">
        <v>0</v>
      </c>
      <c r="O3370" s="16">
        <v>0</v>
      </c>
      <c r="P3370" s="16">
        <v>0</v>
      </c>
      <c r="Q3370" s="16">
        <v>0</v>
      </c>
      <c r="R3370" s="16">
        <f>Q3370*16.876/100</f>
        <v>0</v>
      </c>
      <c r="S3370" s="17">
        <f t="shared" si="364"/>
        <v>0</v>
      </c>
      <c r="T3370" s="16">
        <v>0</v>
      </c>
      <c r="U3370" s="18">
        <f t="shared" si="365"/>
        <v>0</v>
      </c>
      <c r="V3370" s="18">
        <f t="shared" si="366"/>
        <v>0</v>
      </c>
      <c r="W3370" s="18">
        <f t="shared" si="367"/>
        <v>0</v>
      </c>
      <c r="X3370" s="27"/>
      <c r="Y3370" s="19">
        <f t="shared" si="368"/>
        <v>0</v>
      </c>
      <c r="Z3370" s="18">
        <f t="shared" si="369"/>
        <v>0</v>
      </c>
      <c r="AA3370" s="12">
        <v>1</v>
      </c>
      <c r="AB3370" s="12">
        <v>0</v>
      </c>
      <c r="AC3370" s="28">
        <f>+I3370+Y3370-Z3370</f>
        <v>0.05</v>
      </c>
      <c r="AD3370" s="20">
        <f t="shared" si="370"/>
        <v>0</v>
      </c>
      <c r="AE3370">
        <v>0</v>
      </c>
    </row>
    <row r="3371" spans="1:31" x14ac:dyDescent="0.25">
      <c r="A3371" s="9">
        <v>45169</v>
      </c>
      <c r="B3371" s="10" t="s">
        <v>575</v>
      </c>
      <c r="C3371" s="10" t="s">
        <v>213</v>
      </c>
      <c r="D3371" s="10" t="s">
        <v>29</v>
      </c>
      <c r="E3371" s="10" t="s">
        <v>30</v>
      </c>
      <c r="F3371" s="10"/>
      <c r="G3371" s="10">
        <v>0</v>
      </c>
      <c r="H3371" s="11">
        <f>SUMIFS(AA:AA,$A:$A,EOMONTH($A3371,-1),$B:$B,$B3371)</f>
        <v>176</v>
      </c>
      <c r="I3371" s="63">
        <f>ROUND(SUMIFS(AC:AC,$A:$A,EOMONTH($A3371,-1),$B:$B,$B3371),2)</f>
        <v>7.95</v>
      </c>
      <c r="J3371" s="11">
        <f>SUMIFS(AB:AB,$A:$A,EOMONTH($A3371,-1),$B:$B,$B3371)</f>
        <v>12215.2</v>
      </c>
      <c r="K3371" s="13">
        <v>0</v>
      </c>
      <c r="L3371" s="25">
        <v>0</v>
      </c>
      <c r="M3371" s="15">
        <v>0</v>
      </c>
      <c r="N3371" s="14">
        <v>0</v>
      </c>
      <c r="O3371" s="16">
        <v>0</v>
      </c>
      <c r="P3371" s="16">
        <v>0</v>
      </c>
      <c r="Q3371" s="16">
        <v>0</v>
      </c>
      <c r="R3371" s="16">
        <f>Q3371*16.876/100</f>
        <v>0</v>
      </c>
      <c r="S3371" s="17">
        <f t="shared" si="364"/>
        <v>0</v>
      </c>
      <c r="T3371" s="16">
        <v>0</v>
      </c>
      <c r="U3371" s="18">
        <f t="shared" si="365"/>
        <v>0</v>
      </c>
      <c r="V3371" s="18">
        <f t="shared" si="366"/>
        <v>0</v>
      </c>
      <c r="W3371" s="18">
        <f t="shared" si="367"/>
        <v>0</v>
      </c>
      <c r="X3371" s="27"/>
      <c r="Y3371" s="19">
        <f t="shared" si="368"/>
        <v>0</v>
      </c>
      <c r="Z3371" s="18">
        <f t="shared" si="369"/>
        <v>0</v>
      </c>
      <c r="AA3371" s="12">
        <v>176</v>
      </c>
      <c r="AB3371" s="12">
        <v>12215.2</v>
      </c>
      <c r="AC3371" s="28">
        <f>+I3371+Y3371-Z3371</f>
        <v>7.95</v>
      </c>
      <c r="AD3371" s="20">
        <f t="shared" si="370"/>
        <v>0</v>
      </c>
      <c r="AE3371">
        <v>0</v>
      </c>
    </row>
    <row r="3372" spans="1:31" x14ac:dyDescent="0.25">
      <c r="A3372" s="9">
        <v>45169</v>
      </c>
      <c r="B3372" s="10" t="s">
        <v>578</v>
      </c>
      <c r="C3372" s="10" t="s">
        <v>28</v>
      </c>
      <c r="D3372" s="10" t="s">
        <v>29</v>
      </c>
      <c r="E3372" s="10" t="s">
        <v>30</v>
      </c>
      <c r="F3372" s="10"/>
      <c r="G3372" s="10">
        <v>0</v>
      </c>
      <c r="H3372" s="11">
        <f>SUMIFS(AA:AA,$A:$A,EOMONTH($A3372,-1),$B:$B,$B3372)</f>
        <v>10159</v>
      </c>
      <c r="I3372" s="63">
        <f>ROUND(SUMIFS(AC:AC,$A:$A,EOMONTH($A3372,-1),$B:$B,$B3372),2)</f>
        <v>606.63</v>
      </c>
      <c r="J3372" s="11">
        <f>SUMIFS(AB:AB,$A:$A,EOMONTH($A3372,-1),$B:$B,$B3372)</f>
        <v>71113</v>
      </c>
      <c r="K3372" s="13">
        <v>0</v>
      </c>
      <c r="L3372" s="25">
        <v>0</v>
      </c>
      <c r="M3372" s="15">
        <v>0</v>
      </c>
      <c r="N3372" s="14">
        <v>0</v>
      </c>
      <c r="O3372" s="16">
        <v>0</v>
      </c>
      <c r="P3372" s="16">
        <v>0</v>
      </c>
      <c r="Q3372" s="16">
        <v>0</v>
      </c>
      <c r="R3372" s="16">
        <f>Q3372*16.876/100</f>
        <v>0</v>
      </c>
      <c r="S3372" s="17">
        <f t="shared" si="364"/>
        <v>0</v>
      </c>
      <c r="T3372" s="16">
        <v>0</v>
      </c>
      <c r="U3372" s="18">
        <f t="shared" si="365"/>
        <v>0</v>
      </c>
      <c r="V3372" s="18">
        <f t="shared" si="366"/>
        <v>0</v>
      </c>
      <c r="W3372" s="18">
        <f t="shared" si="367"/>
        <v>0</v>
      </c>
      <c r="X3372" s="27"/>
      <c r="Y3372" s="19">
        <f t="shared" si="368"/>
        <v>0</v>
      </c>
      <c r="Z3372" s="18">
        <f t="shared" si="369"/>
        <v>0</v>
      </c>
      <c r="AA3372" s="12">
        <v>10159</v>
      </c>
      <c r="AB3372" s="12">
        <v>71113</v>
      </c>
      <c r="AC3372" s="28">
        <f>+I3372+Y3372-Z3372</f>
        <v>606.63</v>
      </c>
      <c r="AD3372" s="20">
        <f t="shared" si="370"/>
        <v>0</v>
      </c>
      <c r="AE3372">
        <v>0</v>
      </c>
    </row>
    <row r="3373" spans="1:31" x14ac:dyDescent="0.25">
      <c r="A3373" s="9">
        <v>45169</v>
      </c>
      <c r="B3373" s="10" t="s">
        <v>579</v>
      </c>
      <c r="C3373" s="10" t="s">
        <v>28</v>
      </c>
      <c r="D3373" s="10" t="s">
        <v>29</v>
      </c>
      <c r="E3373" s="10" t="s">
        <v>30</v>
      </c>
      <c r="F3373" s="10"/>
      <c r="G3373" s="10">
        <v>0</v>
      </c>
      <c r="H3373" s="11">
        <f>SUMIFS(AA:AA,$A:$A,EOMONTH($A3373,-1),$B:$B,$B3373)</f>
        <v>493</v>
      </c>
      <c r="I3373" s="63">
        <f>ROUND(SUMIFS(AC:AC,$A:$A,EOMONTH($A3373,-1),$B:$B,$B3373),2)</f>
        <v>22.26</v>
      </c>
      <c r="J3373" s="11">
        <f>SUMIFS(AB:AB,$A:$A,EOMONTH($A3373,-1),$B:$B,$B3373)</f>
        <v>404.77</v>
      </c>
      <c r="K3373" s="13">
        <v>0</v>
      </c>
      <c r="L3373" s="25">
        <v>0</v>
      </c>
      <c r="M3373" s="15">
        <v>1388</v>
      </c>
      <c r="N3373" s="14">
        <v>1124.43</v>
      </c>
      <c r="O3373" s="16">
        <v>0</v>
      </c>
      <c r="P3373" s="16">
        <v>0</v>
      </c>
      <c r="Q3373" s="16">
        <v>130</v>
      </c>
      <c r="R3373" s="16">
        <f>Q3373*16.876/100</f>
        <v>21.938800000000001</v>
      </c>
      <c r="S3373" s="17">
        <f t="shared" si="364"/>
        <v>151.93880000000001</v>
      </c>
      <c r="T3373" s="16">
        <v>106.6</v>
      </c>
      <c r="U3373" s="18">
        <f t="shared" si="365"/>
        <v>0</v>
      </c>
      <c r="V3373" s="18">
        <f t="shared" si="366"/>
        <v>0</v>
      </c>
      <c r="W3373" s="18">
        <f t="shared" si="367"/>
        <v>0</v>
      </c>
      <c r="X3373" s="27"/>
      <c r="Y3373" s="19">
        <f t="shared" si="368"/>
        <v>0</v>
      </c>
      <c r="Z3373" s="18">
        <f t="shared" si="369"/>
        <v>0</v>
      </c>
      <c r="AA3373" s="12">
        <v>1751</v>
      </c>
      <c r="AB3373" s="12">
        <v>1422.47</v>
      </c>
      <c r="AC3373" s="28">
        <f>+I3373+Y3373-Z3373</f>
        <v>22.26</v>
      </c>
      <c r="AD3373" s="20">
        <f t="shared" si="370"/>
        <v>0</v>
      </c>
      <c r="AE3373">
        <v>0</v>
      </c>
    </row>
    <row r="3374" spans="1:31" x14ac:dyDescent="0.25">
      <c r="A3374" s="9">
        <v>45169</v>
      </c>
      <c r="B3374" s="10" t="s">
        <v>582</v>
      </c>
      <c r="C3374" s="10" t="s">
        <v>554</v>
      </c>
      <c r="D3374" s="10" t="s">
        <v>29</v>
      </c>
      <c r="E3374" s="10" t="s">
        <v>539</v>
      </c>
      <c r="F3374" s="10"/>
      <c r="G3374" s="10">
        <v>0</v>
      </c>
      <c r="H3374" s="11">
        <f>SUMIFS(AA:AA,$A:$A,EOMONTH($A3374,-1),$B:$B,$B3374)</f>
        <v>159.4</v>
      </c>
      <c r="I3374" s="63">
        <f>ROUND(SUMIFS(AC:AC,$A:$A,EOMONTH($A3374,-1),$B:$B,$B3374),2)</f>
        <v>2.2799999999999998</v>
      </c>
      <c r="J3374" s="11">
        <f>SUMIFS(AB:AB,$A:$A,EOMONTH($A3374,-1),$B:$B,$B3374)</f>
        <v>4673</v>
      </c>
      <c r="K3374" s="13">
        <v>0</v>
      </c>
      <c r="L3374" s="25">
        <v>0</v>
      </c>
      <c r="M3374" s="15">
        <v>0</v>
      </c>
      <c r="N3374" s="14">
        <v>0</v>
      </c>
      <c r="O3374" s="16">
        <v>0</v>
      </c>
      <c r="P3374" s="16">
        <v>0</v>
      </c>
      <c r="Q3374" s="16">
        <v>0</v>
      </c>
      <c r="R3374" s="16">
        <f>Q3374*16.876/100</f>
        <v>0</v>
      </c>
      <c r="S3374" s="17">
        <f t="shared" si="364"/>
        <v>0</v>
      </c>
      <c r="T3374" s="16">
        <v>0</v>
      </c>
      <c r="U3374" s="18">
        <f t="shared" si="365"/>
        <v>0</v>
      </c>
      <c r="V3374" s="18">
        <f t="shared" si="366"/>
        <v>0</v>
      </c>
      <c r="W3374" s="18">
        <f t="shared" si="367"/>
        <v>0</v>
      </c>
      <c r="X3374" s="27"/>
      <c r="Y3374" s="19">
        <f t="shared" si="368"/>
        <v>0</v>
      </c>
      <c r="Z3374" s="18">
        <f t="shared" si="369"/>
        <v>0</v>
      </c>
      <c r="AA3374" s="12">
        <v>159.4</v>
      </c>
      <c r="AB3374" s="12">
        <v>4673</v>
      </c>
      <c r="AC3374" s="28">
        <f>+I3374+Y3374-Z3374</f>
        <v>2.2799999999999998</v>
      </c>
      <c r="AD3374" s="20">
        <f t="shared" si="370"/>
        <v>0</v>
      </c>
      <c r="AE3374">
        <v>0</v>
      </c>
    </row>
    <row r="3375" spans="1:31" x14ac:dyDescent="0.25">
      <c r="A3375" s="9">
        <v>45169</v>
      </c>
      <c r="B3375" s="10" t="s">
        <v>798</v>
      </c>
      <c r="C3375" s="10" t="s">
        <v>429</v>
      </c>
      <c r="D3375" s="10" t="s">
        <v>29</v>
      </c>
      <c r="E3375" s="10" t="s">
        <v>30</v>
      </c>
      <c r="F3375" s="10"/>
      <c r="G3375" s="10">
        <v>0</v>
      </c>
      <c r="H3375" s="11">
        <f>SUMIFS(AA:AA,$A:$A,EOMONTH($A3375,-1),$B:$B,$B3375)</f>
        <v>0</v>
      </c>
      <c r="I3375" s="63">
        <f>ROUND(SUMIFS(AC:AC,$A:$A,EOMONTH($A3375,-1),$B:$B,$B3375),2)</f>
        <v>0</v>
      </c>
      <c r="J3375" s="11">
        <f>SUMIFS(AB:AB,$A:$A,EOMONTH($A3375,-1),$B:$B,$B3375)</f>
        <v>0</v>
      </c>
      <c r="K3375" s="13">
        <v>0</v>
      </c>
      <c r="L3375" s="25">
        <v>0</v>
      </c>
      <c r="M3375" s="15">
        <v>2178</v>
      </c>
      <c r="N3375" s="14">
        <v>18466.87</v>
      </c>
      <c r="O3375" s="16">
        <v>0</v>
      </c>
      <c r="P3375" s="16">
        <v>0</v>
      </c>
      <c r="Q3375" s="16">
        <v>130</v>
      </c>
      <c r="R3375" s="16">
        <f>Q3375*16.876/100</f>
        <v>21.938800000000001</v>
      </c>
      <c r="S3375" s="17">
        <f t="shared" si="364"/>
        <v>151.93880000000001</v>
      </c>
      <c r="T3375" s="16">
        <v>1102.4000000000001</v>
      </c>
      <c r="U3375" s="18">
        <f t="shared" si="365"/>
        <v>0</v>
      </c>
      <c r="V3375" s="18">
        <f t="shared" si="366"/>
        <v>0</v>
      </c>
      <c r="W3375" s="18">
        <f t="shared" si="367"/>
        <v>0</v>
      </c>
      <c r="X3375" s="27"/>
      <c r="Y3375" s="19">
        <f t="shared" si="368"/>
        <v>0</v>
      </c>
      <c r="Z3375" s="18">
        <f t="shared" si="369"/>
        <v>0</v>
      </c>
      <c r="AA3375" s="12">
        <v>2048</v>
      </c>
      <c r="AB3375" s="12">
        <v>17364.62</v>
      </c>
      <c r="AC3375" s="28">
        <f>+I3375+Y3375-Z3375</f>
        <v>0</v>
      </c>
      <c r="AD3375" s="20">
        <f t="shared" si="370"/>
        <v>0</v>
      </c>
      <c r="AE3375">
        <v>0</v>
      </c>
    </row>
    <row r="3376" spans="1:31" x14ac:dyDescent="0.25">
      <c r="A3376" s="9">
        <v>45169</v>
      </c>
      <c r="B3376" s="10" t="s">
        <v>586</v>
      </c>
      <c r="C3376" s="10" t="s">
        <v>105</v>
      </c>
      <c r="D3376" s="10" t="s">
        <v>29</v>
      </c>
      <c r="E3376" s="10" t="s">
        <v>30</v>
      </c>
      <c r="F3376" s="10"/>
      <c r="G3376" s="10">
        <v>0</v>
      </c>
      <c r="H3376" s="11">
        <f>SUMIFS(AA:AA,$A:$A,EOMONTH($A3376,-1),$B:$B,$B3376)</f>
        <v>100</v>
      </c>
      <c r="I3376" s="63">
        <f>ROUND(SUMIFS(AC:AC,$A:$A,EOMONTH($A3376,-1),$B:$B,$B3376),2)</f>
        <v>138.11000000000001</v>
      </c>
      <c r="J3376" s="11">
        <f>SUMIFS(AB:AB,$A:$A,EOMONTH($A3376,-1),$B:$B,$B3376)</f>
        <v>1541.22</v>
      </c>
      <c r="K3376" s="13">
        <v>0</v>
      </c>
      <c r="L3376" s="25">
        <v>0</v>
      </c>
      <c r="M3376" s="15">
        <v>417</v>
      </c>
      <c r="N3376" s="14">
        <v>6425.97</v>
      </c>
      <c r="O3376" s="16">
        <v>0</v>
      </c>
      <c r="P3376" s="16">
        <v>0</v>
      </c>
      <c r="Q3376" s="16">
        <v>0</v>
      </c>
      <c r="R3376" s="16">
        <f>Q3376*16.876/100</f>
        <v>0</v>
      </c>
      <c r="S3376" s="17">
        <f t="shared" si="364"/>
        <v>0</v>
      </c>
      <c r="T3376" s="16">
        <v>0</v>
      </c>
      <c r="U3376" s="18">
        <f t="shared" si="365"/>
        <v>0</v>
      </c>
      <c r="V3376" s="18">
        <f t="shared" si="366"/>
        <v>0</v>
      </c>
      <c r="W3376" s="18">
        <f t="shared" si="367"/>
        <v>0</v>
      </c>
      <c r="X3376" s="27"/>
      <c r="Y3376" s="19">
        <f t="shared" si="368"/>
        <v>0</v>
      </c>
      <c r="Z3376" s="18">
        <f t="shared" si="369"/>
        <v>0</v>
      </c>
      <c r="AA3376" s="12">
        <v>517</v>
      </c>
      <c r="AB3376" s="12">
        <v>7967.19</v>
      </c>
      <c r="AC3376" s="28">
        <f>+I3376+Y3376-Z3376</f>
        <v>138.11000000000001</v>
      </c>
      <c r="AD3376" s="20">
        <f t="shared" si="370"/>
        <v>0</v>
      </c>
      <c r="AE3376">
        <v>0</v>
      </c>
    </row>
    <row r="3377" spans="1:31" x14ac:dyDescent="0.25">
      <c r="A3377" s="9">
        <v>45169</v>
      </c>
      <c r="B3377" s="10" t="s">
        <v>587</v>
      </c>
      <c r="C3377" s="10" t="s">
        <v>105</v>
      </c>
      <c r="D3377" s="10" t="s">
        <v>40</v>
      </c>
      <c r="E3377" s="10" t="s">
        <v>30</v>
      </c>
      <c r="F3377" s="10">
        <v>95</v>
      </c>
      <c r="G3377" s="10">
        <v>104</v>
      </c>
      <c r="H3377" s="11">
        <f>SUMIFS(AA:AA,$A:$A,EOMONTH($A3377,-1),$B:$B,$B3377)</f>
        <v>100</v>
      </c>
      <c r="I3377" s="63">
        <f>ROUND(SUMIFS(AC:AC,$A:$A,EOMONTH($A3377,-1),$B:$B,$B3377),2)</f>
        <v>594.61</v>
      </c>
      <c r="J3377" s="11">
        <f>SUMIFS(AB:AB,$A:$A,EOMONTH($A3377,-1),$B:$B,$B3377)</f>
        <v>732.49</v>
      </c>
      <c r="K3377" s="13">
        <v>0</v>
      </c>
      <c r="L3377" s="25">
        <v>0</v>
      </c>
      <c r="M3377" s="15">
        <v>417</v>
      </c>
      <c r="N3377" s="14">
        <v>3052.44</v>
      </c>
      <c r="O3377" s="16">
        <v>0</v>
      </c>
      <c r="P3377" s="16">
        <v>0</v>
      </c>
      <c r="Q3377" s="16">
        <v>0</v>
      </c>
      <c r="R3377" s="16">
        <f>Q3377*16.876/100</f>
        <v>0</v>
      </c>
      <c r="S3377" s="17">
        <f t="shared" si="364"/>
        <v>0</v>
      </c>
      <c r="T3377" s="16">
        <v>0</v>
      </c>
      <c r="U3377" s="18">
        <f t="shared" si="365"/>
        <v>10.4</v>
      </c>
      <c r="V3377" s="18">
        <f t="shared" si="366"/>
        <v>39.615000000000002</v>
      </c>
      <c r="W3377" s="18">
        <f t="shared" si="367"/>
        <v>6.6509623500000012</v>
      </c>
      <c r="X3377" s="27"/>
      <c r="Y3377" s="19">
        <f t="shared" si="368"/>
        <v>46.265962350000002</v>
      </c>
      <c r="Z3377" s="18">
        <f t="shared" si="369"/>
        <v>0</v>
      </c>
      <c r="AA3377" s="12">
        <v>517</v>
      </c>
      <c r="AB3377" s="12">
        <v>3784.93</v>
      </c>
      <c r="AC3377" s="28">
        <f>+I3377+Y3377-Z3377</f>
        <v>640.87596235000001</v>
      </c>
      <c r="AD3377" s="20">
        <f t="shared" si="370"/>
        <v>0</v>
      </c>
      <c r="AE3377">
        <v>0</v>
      </c>
    </row>
    <row r="3378" spans="1:31" x14ac:dyDescent="0.25">
      <c r="A3378" s="9">
        <v>45169</v>
      </c>
      <c r="B3378" s="10" t="s">
        <v>588</v>
      </c>
      <c r="C3378" s="10" t="s">
        <v>282</v>
      </c>
      <c r="D3378" s="10" t="s">
        <v>29</v>
      </c>
      <c r="E3378" s="10" t="s">
        <v>30</v>
      </c>
      <c r="F3378" s="10"/>
      <c r="G3378" s="10">
        <v>0</v>
      </c>
      <c r="H3378" s="11">
        <f>SUMIFS(AA:AA,$A:$A,EOMONTH($A3378,-1),$B:$B,$B3378)</f>
        <v>346</v>
      </c>
      <c r="I3378" s="63">
        <f>ROUND(SUMIFS(AC:AC,$A:$A,EOMONTH($A3378,-1),$B:$B,$B3378),2)</f>
        <v>15.62</v>
      </c>
      <c r="J3378" s="11">
        <f>SUMIFS(AB:AB,$A:$A,EOMONTH($A3378,-1),$B:$B,$B3378)</f>
        <v>7958</v>
      </c>
      <c r="K3378" s="13">
        <v>0</v>
      </c>
      <c r="L3378" s="25">
        <v>0</v>
      </c>
      <c r="M3378" s="15">
        <v>0</v>
      </c>
      <c r="N3378" s="14">
        <v>0</v>
      </c>
      <c r="O3378" s="16">
        <v>0</v>
      </c>
      <c r="P3378" s="16">
        <v>0</v>
      </c>
      <c r="Q3378" s="16">
        <v>0</v>
      </c>
      <c r="R3378" s="16">
        <f>Q3378*16.876/100</f>
        <v>0</v>
      </c>
      <c r="S3378" s="17">
        <f t="shared" si="364"/>
        <v>0</v>
      </c>
      <c r="T3378" s="16">
        <v>0</v>
      </c>
      <c r="U3378" s="18">
        <f t="shared" si="365"/>
        <v>0</v>
      </c>
      <c r="V3378" s="18">
        <f t="shared" si="366"/>
        <v>0</v>
      </c>
      <c r="W3378" s="18">
        <f t="shared" si="367"/>
        <v>0</v>
      </c>
      <c r="X3378" s="27"/>
      <c r="Y3378" s="19">
        <f t="shared" si="368"/>
        <v>0</v>
      </c>
      <c r="Z3378" s="18">
        <f t="shared" si="369"/>
        <v>0</v>
      </c>
      <c r="AA3378" s="12">
        <v>346</v>
      </c>
      <c r="AB3378" s="12">
        <v>7958</v>
      </c>
      <c r="AC3378" s="28">
        <f>+I3378+Y3378-Z3378</f>
        <v>15.62</v>
      </c>
      <c r="AD3378" s="20">
        <f t="shared" si="370"/>
        <v>0</v>
      </c>
      <c r="AE3378">
        <v>0</v>
      </c>
    </row>
    <row r="3379" spans="1:31" x14ac:dyDescent="0.25">
      <c r="A3379" s="9">
        <v>45169</v>
      </c>
      <c r="B3379" s="10" t="s">
        <v>589</v>
      </c>
      <c r="C3379" s="10" t="s">
        <v>282</v>
      </c>
      <c r="D3379" s="10" t="s">
        <v>29</v>
      </c>
      <c r="E3379" s="10" t="s">
        <v>30</v>
      </c>
      <c r="F3379" s="10"/>
      <c r="G3379" s="10">
        <v>0</v>
      </c>
      <c r="H3379" s="11">
        <f>SUMIFS(AA:AA,$A:$A,EOMONTH($A3379,-1),$B:$B,$B3379)</f>
        <v>470</v>
      </c>
      <c r="I3379" s="63">
        <f>ROUND(SUMIFS(AC:AC,$A:$A,EOMONTH($A3379,-1),$B:$B,$B3379),2)</f>
        <v>21.22</v>
      </c>
      <c r="J3379" s="11">
        <f>SUMIFS(AB:AB,$A:$A,EOMONTH($A3379,-1),$B:$B,$B3379)</f>
        <v>9870</v>
      </c>
      <c r="K3379" s="13">
        <v>0</v>
      </c>
      <c r="L3379" s="25">
        <v>0</v>
      </c>
      <c r="M3379" s="15">
        <v>0</v>
      </c>
      <c r="N3379" s="14">
        <v>0</v>
      </c>
      <c r="O3379" s="16">
        <v>0</v>
      </c>
      <c r="P3379" s="16">
        <v>0</v>
      </c>
      <c r="Q3379" s="16">
        <v>0</v>
      </c>
      <c r="R3379" s="16">
        <f>Q3379*16.876/100</f>
        <v>0</v>
      </c>
      <c r="S3379" s="17">
        <f t="shared" si="364"/>
        <v>0</v>
      </c>
      <c r="T3379" s="16">
        <v>0</v>
      </c>
      <c r="U3379" s="18">
        <f t="shared" si="365"/>
        <v>0</v>
      </c>
      <c r="V3379" s="18">
        <f t="shared" si="366"/>
        <v>0</v>
      </c>
      <c r="W3379" s="18">
        <f t="shared" si="367"/>
        <v>0</v>
      </c>
      <c r="X3379" s="27"/>
      <c r="Y3379" s="19">
        <f t="shared" si="368"/>
        <v>0</v>
      </c>
      <c r="Z3379" s="18">
        <f t="shared" si="369"/>
        <v>0</v>
      </c>
      <c r="AA3379" s="12">
        <v>470</v>
      </c>
      <c r="AB3379" s="12">
        <v>9870</v>
      </c>
      <c r="AC3379" s="28">
        <f>+I3379+Y3379-Z3379</f>
        <v>21.22</v>
      </c>
      <c r="AD3379" s="20">
        <f t="shared" si="370"/>
        <v>0</v>
      </c>
      <c r="AE3379">
        <v>0</v>
      </c>
    </row>
    <row r="3380" spans="1:31" x14ac:dyDescent="0.25">
      <c r="A3380" s="9">
        <v>45169</v>
      </c>
      <c r="B3380" s="10" t="s">
        <v>592</v>
      </c>
      <c r="C3380" s="10" t="s">
        <v>541</v>
      </c>
      <c r="D3380" s="10" t="s">
        <v>29</v>
      </c>
      <c r="E3380" s="10" t="s">
        <v>30</v>
      </c>
      <c r="F3380" s="10"/>
      <c r="G3380" s="10">
        <v>0</v>
      </c>
      <c r="H3380" s="11">
        <f>SUMIFS(AA:AA,$A:$A,EOMONTH($A3380,-1),$B:$B,$B3380)</f>
        <v>-806</v>
      </c>
      <c r="I3380" s="63">
        <f>ROUND(SUMIFS(AC:AC,$A:$A,EOMONTH($A3380,-1),$B:$B,$B3380),2)</f>
        <v>0</v>
      </c>
      <c r="J3380" s="11">
        <f>SUMIFS(AB:AB,$A:$A,EOMONTH($A3380,-1),$B:$B,$B3380)</f>
        <v>-38354.639999999999</v>
      </c>
      <c r="K3380" s="13">
        <v>0</v>
      </c>
      <c r="L3380" s="25">
        <v>0</v>
      </c>
      <c r="M3380" s="15">
        <v>0</v>
      </c>
      <c r="N3380" s="14">
        <v>0</v>
      </c>
      <c r="O3380" s="16">
        <v>0</v>
      </c>
      <c r="P3380" s="16">
        <v>0</v>
      </c>
      <c r="Q3380" s="16">
        <v>0</v>
      </c>
      <c r="R3380" s="16">
        <f>Q3380*16.876/100</f>
        <v>0</v>
      </c>
      <c r="S3380" s="17">
        <f t="shared" si="364"/>
        <v>0</v>
      </c>
      <c r="T3380" s="16">
        <v>0</v>
      </c>
      <c r="U3380" s="18">
        <f t="shared" si="365"/>
        <v>0</v>
      </c>
      <c r="V3380" s="18">
        <f t="shared" si="366"/>
        <v>0</v>
      </c>
      <c r="W3380" s="18">
        <f t="shared" si="367"/>
        <v>0</v>
      </c>
      <c r="X3380" s="27"/>
      <c r="Y3380" s="19">
        <f t="shared" si="368"/>
        <v>0</v>
      </c>
      <c r="Z3380" s="18">
        <f t="shared" si="369"/>
        <v>0</v>
      </c>
      <c r="AA3380" s="12">
        <v>-806</v>
      </c>
      <c r="AB3380" s="12">
        <v>-38354.639999999999</v>
      </c>
      <c r="AC3380" s="28">
        <f>+I3380+Y3380-Z3380</f>
        <v>0</v>
      </c>
      <c r="AD3380" s="20">
        <f t="shared" si="370"/>
        <v>0</v>
      </c>
      <c r="AE3380">
        <v>0</v>
      </c>
    </row>
    <row r="3381" spans="1:31" x14ac:dyDescent="0.25">
      <c r="A3381" s="59">
        <v>45169</v>
      </c>
      <c r="B3381" s="60" t="s">
        <v>788</v>
      </c>
      <c r="C3381" s="60" t="s">
        <v>541</v>
      </c>
      <c r="D3381" s="60" t="s">
        <v>40</v>
      </c>
      <c r="E3381" s="60" t="s">
        <v>30</v>
      </c>
      <c r="F3381" s="10"/>
      <c r="G3381" s="10"/>
      <c r="H3381" s="11"/>
      <c r="I3381" s="63">
        <f>ROUND(SUMIFS(AC:AC,$A:$A,EOMONTH($A3381,-1),$B:$B,$B3381),2)</f>
        <v>15.69</v>
      </c>
      <c r="J3381" s="11"/>
      <c r="K3381" s="13"/>
      <c r="L3381" s="25"/>
      <c r="M3381" s="15"/>
      <c r="N3381" s="14"/>
      <c r="O3381" s="16"/>
      <c r="P3381" s="16"/>
      <c r="Q3381" s="16"/>
      <c r="R3381" s="16"/>
      <c r="S3381" s="17">
        <f t="shared" si="364"/>
        <v>0</v>
      </c>
      <c r="T3381" s="16"/>
      <c r="U3381" s="18">
        <f t="shared" si="365"/>
        <v>0</v>
      </c>
      <c r="V3381" s="18">
        <f t="shared" si="366"/>
        <v>0</v>
      </c>
      <c r="W3381" s="18">
        <f t="shared" si="367"/>
        <v>0</v>
      </c>
      <c r="X3381" s="27"/>
      <c r="Y3381" s="19">
        <f t="shared" si="368"/>
        <v>0</v>
      </c>
      <c r="Z3381" s="18">
        <f t="shared" si="369"/>
        <v>0</v>
      </c>
      <c r="AA3381" s="12"/>
      <c r="AB3381" s="12"/>
      <c r="AC3381" s="28">
        <f>+I3381+Y3381-Z3381</f>
        <v>15.69</v>
      </c>
      <c r="AD3381" s="20">
        <f t="shared" si="370"/>
        <v>0</v>
      </c>
      <c r="AE3381">
        <v>0</v>
      </c>
    </row>
    <row r="3382" spans="1:31" x14ac:dyDescent="0.25">
      <c r="A3382" s="59">
        <v>45169</v>
      </c>
      <c r="B3382" s="60" t="s">
        <v>789</v>
      </c>
      <c r="C3382" s="60" t="s">
        <v>541</v>
      </c>
      <c r="D3382" s="60" t="s">
        <v>29</v>
      </c>
      <c r="E3382" s="60" t="s">
        <v>30</v>
      </c>
      <c r="F3382" s="10"/>
      <c r="G3382" s="10"/>
      <c r="H3382" s="11"/>
      <c r="I3382" s="63">
        <f>ROUND(SUMIFS(AC:AC,$A:$A,EOMONTH($A3382,-1),$B:$B,$B3382),2)</f>
        <v>0</v>
      </c>
      <c r="J3382" s="11"/>
      <c r="K3382" s="13"/>
      <c r="L3382" s="25"/>
      <c r="M3382" s="15"/>
      <c r="N3382" s="14"/>
      <c r="O3382" s="16"/>
      <c r="P3382" s="16"/>
      <c r="Q3382" s="16"/>
      <c r="R3382" s="16"/>
      <c r="S3382" s="17">
        <f t="shared" si="364"/>
        <v>0</v>
      </c>
      <c r="T3382" s="16"/>
      <c r="U3382" s="18">
        <f t="shared" si="365"/>
        <v>0</v>
      </c>
      <c r="V3382" s="18">
        <f t="shared" si="366"/>
        <v>0</v>
      </c>
      <c r="W3382" s="18">
        <f t="shared" si="367"/>
        <v>0</v>
      </c>
      <c r="X3382" s="27"/>
      <c r="Y3382" s="19">
        <f t="shared" si="368"/>
        <v>0</v>
      </c>
      <c r="Z3382" s="18">
        <f t="shared" si="369"/>
        <v>0</v>
      </c>
      <c r="AA3382" s="12"/>
      <c r="AB3382" s="12"/>
      <c r="AC3382" s="28">
        <f>+I3382+Y3382-Z3382</f>
        <v>0</v>
      </c>
      <c r="AD3382" s="20">
        <f t="shared" si="370"/>
        <v>0</v>
      </c>
      <c r="AE3382">
        <v>0</v>
      </c>
    </row>
    <row r="3383" spans="1:31" x14ac:dyDescent="0.25">
      <c r="A3383" s="9">
        <v>45169</v>
      </c>
      <c r="B3383" s="10" t="s">
        <v>757</v>
      </c>
      <c r="C3383" s="10" t="s">
        <v>28</v>
      </c>
      <c r="D3383" s="10" t="s">
        <v>29</v>
      </c>
      <c r="E3383" s="10" t="s">
        <v>30</v>
      </c>
      <c r="F3383" s="10"/>
      <c r="G3383" s="10">
        <v>0</v>
      </c>
      <c r="H3383" s="11">
        <f>SUMIFS(AA:AA,$A:$A,EOMONTH($A3383,-1),$B:$B,$B3383)</f>
        <v>1635</v>
      </c>
      <c r="I3383" s="63">
        <f>ROUND(SUMIFS(AC:AC,$A:$A,EOMONTH($A3383,-1),$B:$B,$B3383),2)</f>
        <v>0</v>
      </c>
      <c r="J3383" s="11">
        <f>SUMIFS(AB:AB,$A:$A,EOMONTH($A3383,-1),$B:$B,$B3383)</f>
        <v>8935.1</v>
      </c>
      <c r="K3383" s="13">
        <v>0</v>
      </c>
      <c r="L3383" s="25">
        <v>0</v>
      </c>
      <c r="M3383" s="15">
        <v>0</v>
      </c>
      <c r="N3383" s="14">
        <v>0</v>
      </c>
      <c r="O3383" s="16">
        <v>0</v>
      </c>
      <c r="P3383" s="16">
        <v>0</v>
      </c>
      <c r="Q3383" s="16">
        <v>0</v>
      </c>
      <c r="R3383" s="16">
        <f>Q3383*16.876/100</f>
        <v>0</v>
      </c>
      <c r="S3383" s="17">
        <f t="shared" si="364"/>
        <v>0</v>
      </c>
      <c r="T3383" s="16">
        <v>0</v>
      </c>
      <c r="U3383" s="18">
        <f t="shared" si="365"/>
        <v>0</v>
      </c>
      <c r="V3383" s="18">
        <f t="shared" si="366"/>
        <v>0</v>
      </c>
      <c r="W3383" s="18">
        <f t="shared" si="367"/>
        <v>0</v>
      </c>
      <c r="X3383" s="27"/>
      <c r="Y3383" s="19">
        <f t="shared" si="368"/>
        <v>0</v>
      </c>
      <c r="Z3383" s="18">
        <f t="shared" si="369"/>
        <v>0</v>
      </c>
      <c r="AA3383" s="12">
        <v>1635</v>
      </c>
      <c r="AB3383" s="12">
        <v>8935.1</v>
      </c>
      <c r="AC3383" s="28">
        <f>+I3383+Y3383-Z3383</f>
        <v>0</v>
      </c>
      <c r="AD3383" s="20">
        <f t="shared" si="370"/>
        <v>0</v>
      </c>
      <c r="AE3383">
        <v>0</v>
      </c>
    </row>
    <row r="3384" spans="1:31" x14ac:dyDescent="0.25">
      <c r="A3384" s="9">
        <v>45169</v>
      </c>
      <c r="B3384" s="10" t="s">
        <v>593</v>
      </c>
      <c r="C3384" s="10" t="s">
        <v>28</v>
      </c>
      <c r="D3384" s="10" t="s">
        <v>29</v>
      </c>
      <c r="E3384" s="10" t="s">
        <v>30</v>
      </c>
      <c r="F3384" s="10"/>
      <c r="G3384" s="10">
        <v>0</v>
      </c>
      <c r="H3384" s="11">
        <f>SUMIFS(AA:AA,$A:$A,EOMONTH($A3384,-1),$B:$B,$B3384)</f>
        <v>3318</v>
      </c>
      <c r="I3384" s="63">
        <f>ROUND(SUMIFS(AC:AC,$A:$A,EOMONTH($A3384,-1),$B:$B,$B3384),2)</f>
        <v>0</v>
      </c>
      <c r="J3384" s="11">
        <f>SUMIFS(AB:AB,$A:$A,EOMONTH($A3384,-1),$B:$B,$B3384)</f>
        <v>26463.3</v>
      </c>
      <c r="K3384" s="13">
        <v>0</v>
      </c>
      <c r="L3384" s="25">
        <v>0</v>
      </c>
      <c r="M3384" s="15">
        <v>0</v>
      </c>
      <c r="N3384" s="14">
        <v>0</v>
      </c>
      <c r="O3384" s="16">
        <v>0</v>
      </c>
      <c r="P3384" s="16">
        <v>0</v>
      </c>
      <c r="Q3384" s="16">
        <v>0</v>
      </c>
      <c r="R3384" s="16">
        <f>Q3384*16.876/100</f>
        <v>0</v>
      </c>
      <c r="S3384" s="17">
        <f t="shared" si="364"/>
        <v>0</v>
      </c>
      <c r="T3384" s="16">
        <v>0</v>
      </c>
      <c r="U3384" s="18">
        <f t="shared" si="365"/>
        <v>0</v>
      </c>
      <c r="V3384" s="18">
        <f t="shared" si="366"/>
        <v>0</v>
      </c>
      <c r="W3384" s="18">
        <f t="shared" si="367"/>
        <v>0</v>
      </c>
      <c r="X3384" s="27"/>
      <c r="Y3384" s="19">
        <f t="shared" si="368"/>
        <v>0</v>
      </c>
      <c r="Z3384" s="18">
        <f t="shared" si="369"/>
        <v>0</v>
      </c>
      <c r="AA3384" s="12">
        <v>3318</v>
      </c>
      <c r="AB3384" s="12">
        <v>26463.3</v>
      </c>
      <c r="AC3384" s="28">
        <f>+I3384+Y3384-Z3384</f>
        <v>0</v>
      </c>
      <c r="AD3384" s="20">
        <f t="shared" si="370"/>
        <v>0</v>
      </c>
      <c r="AE3384">
        <v>0</v>
      </c>
    </row>
    <row r="3385" spans="1:31" x14ac:dyDescent="0.25">
      <c r="A3385" s="9">
        <v>45169</v>
      </c>
      <c r="B3385" s="10" t="s">
        <v>594</v>
      </c>
      <c r="C3385" s="10" t="s">
        <v>595</v>
      </c>
      <c r="D3385" s="10" t="s">
        <v>29</v>
      </c>
      <c r="E3385" s="10" t="s">
        <v>30</v>
      </c>
      <c r="F3385" s="10"/>
      <c r="G3385" s="10">
        <v>0</v>
      </c>
      <c r="H3385" s="11">
        <f>SUMIFS(AA:AA,$A:$A,EOMONTH($A3385,-1),$B:$B,$B3385)</f>
        <v>5</v>
      </c>
      <c r="I3385" s="63">
        <f>ROUND(SUMIFS(AC:AC,$A:$A,EOMONTH($A3385,-1),$B:$B,$B3385),2)</f>
        <v>0.23</v>
      </c>
      <c r="J3385" s="11">
        <f>SUMIFS(AB:AB,$A:$A,EOMONTH($A3385,-1),$B:$B,$B3385)</f>
        <v>629.85</v>
      </c>
      <c r="K3385" s="13">
        <v>0</v>
      </c>
      <c r="L3385" s="25">
        <v>0</v>
      </c>
      <c r="M3385" s="15">
        <v>0</v>
      </c>
      <c r="N3385" s="14">
        <v>0</v>
      </c>
      <c r="O3385" s="16">
        <v>0</v>
      </c>
      <c r="P3385" s="16">
        <v>0</v>
      </c>
      <c r="Q3385" s="16">
        <v>0</v>
      </c>
      <c r="R3385" s="16">
        <f>Q3385*16.876/100</f>
        <v>0</v>
      </c>
      <c r="S3385" s="17">
        <f t="shared" si="364"/>
        <v>0</v>
      </c>
      <c r="T3385" s="16">
        <v>0</v>
      </c>
      <c r="U3385" s="18">
        <f t="shared" si="365"/>
        <v>0</v>
      </c>
      <c r="V3385" s="18">
        <f t="shared" si="366"/>
        <v>0</v>
      </c>
      <c r="W3385" s="18">
        <f t="shared" si="367"/>
        <v>0</v>
      </c>
      <c r="X3385" s="27"/>
      <c r="Y3385" s="19">
        <f t="shared" si="368"/>
        <v>0</v>
      </c>
      <c r="Z3385" s="18">
        <f t="shared" si="369"/>
        <v>0</v>
      </c>
      <c r="AA3385" s="12">
        <v>5</v>
      </c>
      <c r="AB3385" s="12">
        <v>629.85</v>
      </c>
      <c r="AC3385" s="28">
        <f>+I3385+Y3385-Z3385</f>
        <v>0.23</v>
      </c>
      <c r="AD3385" s="20">
        <f t="shared" si="370"/>
        <v>0</v>
      </c>
      <c r="AE3385">
        <v>0</v>
      </c>
    </row>
    <row r="3386" spans="1:31" x14ac:dyDescent="0.25">
      <c r="A3386" s="9">
        <v>45169</v>
      </c>
      <c r="B3386" s="10" t="s">
        <v>596</v>
      </c>
      <c r="C3386" s="10" t="s">
        <v>595</v>
      </c>
      <c r="D3386" s="10" t="s">
        <v>29</v>
      </c>
      <c r="E3386" s="10" t="s">
        <v>30</v>
      </c>
      <c r="F3386" s="10"/>
      <c r="G3386" s="10">
        <v>0</v>
      </c>
      <c r="H3386" s="11">
        <f>SUMIFS(AA:AA,$A:$A,EOMONTH($A3386,-1),$B:$B,$B3386)</f>
        <v>4</v>
      </c>
      <c r="I3386" s="63">
        <f>ROUND(SUMIFS(AC:AC,$A:$A,EOMONTH($A3386,-1),$B:$B,$B3386),2)</f>
        <v>0.18</v>
      </c>
      <c r="J3386" s="11">
        <f>SUMIFS(AB:AB,$A:$A,EOMONTH($A3386,-1),$B:$B,$B3386)</f>
        <v>4589.88</v>
      </c>
      <c r="K3386" s="13">
        <v>0</v>
      </c>
      <c r="L3386" s="25">
        <v>0</v>
      </c>
      <c r="M3386" s="15">
        <v>0</v>
      </c>
      <c r="N3386" s="14">
        <v>0</v>
      </c>
      <c r="O3386" s="16">
        <v>0</v>
      </c>
      <c r="P3386" s="16">
        <v>0</v>
      </c>
      <c r="Q3386" s="16">
        <v>0</v>
      </c>
      <c r="R3386" s="16">
        <f>Q3386*16.876/100</f>
        <v>0</v>
      </c>
      <c r="S3386" s="17">
        <f t="shared" si="364"/>
        <v>0</v>
      </c>
      <c r="T3386" s="16">
        <v>0</v>
      </c>
      <c r="U3386" s="18">
        <f t="shared" si="365"/>
        <v>0</v>
      </c>
      <c r="V3386" s="18">
        <f t="shared" si="366"/>
        <v>0</v>
      </c>
      <c r="W3386" s="18">
        <f t="shared" si="367"/>
        <v>0</v>
      </c>
      <c r="X3386" s="27"/>
      <c r="Y3386" s="19">
        <f t="shared" si="368"/>
        <v>0</v>
      </c>
      <c r="Z3386" s="18">
        <f t="shared" si="369"/>
        <v>0</v>
      </c>
      <c r="AA3386" s="12">
        <v>4</v>
      </c>
      <c r="AB3386" s="12">
        <v>4589.88</v>
      </c>
      <c r="AC3386" s="28">
        <f>+I3386+Y3386-Z3386</f>
        <v>0.18</v>
      </c>
      <c r="AD3386" s="20">
        <f t="shared" si="370"/>
        <v>0</v>
      </c>
      <c r="AE3386">
        <v>0</v>
      </c>
    </row>
    <row r="3387" spans="1:31" x14ac:dyDescent="0.25">
      <c r="A3387" s="59">
        <v>45169</v>
      </c>
      <c r="B3387" s="60" t="s">
        <v>790</v>
      </c>
      <c r="C3387" s="60" t="s">
        <v>282</v>
      </c>
      <c r="D3387" s="60" t="s">
        <v>29</v>
      </c>
      <c r="E3387" s="60" t="s">
        <v>30</v>
      </c>
      <c r="F3387" s="10"/>
      <c r="G3387" s="10"/>
      <c r="H3387" s="11"/>
      <c r="I3387" s="63">
        <f>ROUND(SUMIFS(AC:AC,$A:$A,EOMONTH($A3387,-1),$B:$B,$B3387),2)</f>
        <v>0</v>
      </c>
      <c r="J3387" s="11"/>
      <c r="K3387" s="13"/>
      <c r="L3387" s="25"/>
      <c r="M3387" s="15"/>
      <c r="N3387" s="14"/>
      <c r="O3387" s="16"/>
      <c r="P3387" s="16"/>
      <c r="Q3387" s="16"/>
      <c r="R3387" s="16"/>
      <c r="S3387" s="17">
        <f t="shared" si="364"/>
        <v>0</v>
      </c>
      <c r="T3387" s="16"/>
      <c r="U3387" s="18">
        <f t="shared" si="365"/>
        <v>0</v>
      </c>
      <c r="V3387" s="18">
        <f t="shared" si="366"/>
        <v>0</v>
      </c>
      <c r="W3387" s="18">
        <f t="shared" si="367"/>
        <v>0</v>
      </c>
      <c r="X3387" s="27"/>
      <c r="Y3387" s="19">
        <f t="shared" si="368"/>
        <v>0</v>
      </c>
      <c r="Z3387" s="18">
        <f t="shared" si="369"/>
        <v>0</v>
      </c>
      <c r="AA3387" s="12"/>
      <c r="AB3387" s="12"/>
      <c r="AC3387" s="28">
        <f>+I3387+Y3387-Z3387</f>
        <v>0</v>
      </c>
      <c r="AD3387" s="20">
        <f t="shared" si="370"/>
        <v>0</v>
      </c>
      <c r="AE3387">
        <v>0</v>
      </c>
    </row>
    <row r="3388" spans="1:31" x14ac:dyDescent="0.25">
      <c r="A3388" s="59">
        <v>45169</v>
      </c>
      <c r="B3388" s="60" t="s">
        <v>791</v>
      </c>
      <c r="C3388" s="60" t="s">
        <v>282</v>
      </c>
      <c r="D3388" s="60" t="s">
        <v>29</v>
      </c>
      <c r="E3388" s="60" t="s">
        <v>30</v>
      </c>
      <c r="F3388" s="10"/>
      <c r="G3388" s="10"/>
      <c r="H3388" s="11"/>
      <c r="I3388" s="63">
        <f>ROUND(SUMIFS(AC:AC,$A:$A,EOMONTH($A3388,-1),$B:$B,$B3388),2)</f>
        <v>0</v>
      </c>
      <c r="J3388" s="11"/>
      <c r="K3388" s="13"/>
      <c r="L3388" s="25"/>
      <c r="M3388" s="15"/>
      <c r="N3388" s="14"/>
      <c r="O3388" s="16"/>
      <c r="P3388" s="16"/>
      <c r="Q3388" s="16"/>
      <c r="R3388" s="16"/>
      <c r="S3388" s="17">
        <f t="shared" si="364"/>
        <v>0</v>
      </c>
      <c r="T3388" s="16"/>
      <c r="U3388" s="18">
        <f t="shared" si="365"/>
        <v>0</v>
      </c>
      <c r="V3388" s="18">
        <f t="shared" si="366"/>
        <v>0</v>
      </c>
      <c r="W3388" s="18">
        <f t="shared" si="367"/>
        <v>0</v>
      </c>
      <c r="X3388" s="27"/>
      <c r="Y3388" s="19">
        <f t="shared" si="368"/>
        <v>0</v>
      </c>
      <c r="Z3388" s="18">
        <f t="shared" si="369"/>
        <v>0</v>
      </c>
      <c r="AA3388" s="12"/>
      <c r="AB3388" s="12"/>
      <c r="AC3388" s="28">
        <f>+I3388+Y3388-Z3388</f>
        <v>0</v>
      </c>
      <c r="AD3388" s="20">
        <f t="shared" si="370"/>
        <v>0</v>
      </c>
      <c r="AE3388">
        <v>0</v>
      </c>
    </row>
    <row r="3389" spans="1:31" x14ac:dyDescent="0.25">
      <c r="A3389" s="9">
        <v>45169</v>
      </c>
      <c r="B3389" s="10" t="s">
        <v>599</v>
      </c>
      <c r="C3389" s="10" t="s">
        <v>562</v>
      </c>
      <c r="D3389" s="10" t="s">
        <v>29</v>
      </c>
      <c r="E3389" s="10" t="s">
        <v>30</v>
      </c>
      <c r="F3389" s="10"/>
      <c r="G3389" s="10">
        <v>0</v>
      </c>
      <c r="H3389" s="11">
        <f>SUMIFS(AA:AA,$A:$A,EOMONTH($A3389,-1),$B:$B,$B3389)</f>
        <v>15</v>
      </c>
      <c r="I3389" s="63">
        <f>ROUND(SUMIFS(AC:AC,$A:$A,EOMONTH($A3389,-1),$B:$B,$B3389),2)</f>
        <v>0.68</v>
      </c>
      <c r="J3389" s="11">
        <f>SUMIFS(AB:AB,$A:$A,EOMONTH($A3389,-1),$B:$B,$B3389)</f>
        <v>450</v>
      </c>
      <c r="K3389" s="13">
        <v>0</v>
      </c>
      <c r="L3389" s="25">
        <v>0</v>
      </c>
      <c r="M3389" s="15">
        <v>0</v>
      </c>
      <c r="N3389" s="14">
        <v>0</v>
      </c>
      <c r="O3389" s="16">
        <v>0</v>
      </c>
      <c r="P3389" s="16">
        <v>0</v>
      </c>
      <c r="Q3389" s="16">
        <v>0</v>
      </c>
      <c r="R3389" s="16">
        <f>Q3389*16.876/100</f>
        <v>0</v>
      </c>
      <c r="S3389" s="17">
        <f t="shared" si="364"/>
        <v>0</v>
      </c>
      <c r="T3389" s="16">
        <v>0</v>
      </c>
      <c r="U3389" s="18">
        <f t="shared" si="365"/>
        <v>0</v>
      </c>
      <c r="V3389" s="18">
        <f t="shared" si="366"/>
        <v>0</v>
      </c>
      <c r="W3389" s="18">
        <f t="shared" si="367"/>
        <v>0</v>
      </c>
      <c r="X3389" s="27"/>
      <c r="Y3389" s="19">
        <f t="shared" si="368"/>
        <v>0</v>
      </c>
      <c r="Z3389" s="18">
        <f t="shared" si="369"/>
        <v>0</v>
      </c>
      <c r="AA3389" s="12">
        <v>15</v>
      </c>
      <c r="AB3389" s="12">
        <v>450</v>
      </c>
      <c r="AC3389" s="28">
        <f>+I3389+Y3389-Z3389</f>
        <v>0.68</v>
      </c>
      <c r="AD3389" s="20">
        <f t="shared" si="370"/>
        <v>0</v>
      </c>
      <c r="AE3389">
        <v>0</v>
      </c>
    </row>
    <row r="3390" spans="1:31" x14ac:dyDescent="0.25">
      <c r="A3390" s="9">
        <v>45169</v>
      </c>
      <c r="B3390" s="10" t="s">
        <v>600</v>
      </c>
      <c r="C3390" s="10" t="s">
        <v>562</v>
      </c>
      <c r="D3390" s="10" t="s">
        <v>29</v>
      </c>
      <c r="E3390" s="10" t="s">
        <v>30</v>
      </c>
      <c r="F3390" s="10"/>
      <c r="G3390" s="10">
        <v>0</v>
      </c>
      <c r="H3390" s="11">
        <f>SUMIFS(AA:AA,$A:$A,EOMONTH($A3390,-1),$B:$B,$B3390)</f>
        <v>50</v>
      </c>
      <c r="I3390" s="63">
        <f>ROUND(SUMIFS(AC:AC,$A:$A,EOMONTH($A3390,-1),$B:$B,$B3390),2)</f>
        <v>2.2599999999999998</v>
      </c>
      <c r="J3390" s="11">
        <f>SUMIFS(AB:AB,$A:$A,EOMONTH($A3390,-1),$B:$B,$B3390)</f>
        <v>1200</v>
      </c>
      <c r="K3390" s="13">
        <v>0</v>
      </c>
      <c r="L3390" s="25">
        <v>0</v>
      </c>
      <c r="M3390" s="15">
        <v>0</v>
      </c>
      <c r="N3390" s="14">
        <v>0</v>
      </c>
      <c r="O3390" s="16">
        <v>0</v>
      </c>
      <c r="P3390" s="16">
        <v>0</v>
      </c>
      <c r="Q3390" s="16">
        <v>0</v>
      </c>
      <c r="R3390" s="16">
        <f>Q3390*16.876/100</f>
        <v>0</v>
      </c>
      <c r="S3390" s="17">
        <f t="shared" si="364"/>
        <v>0</v>
      </c>
      <c r="T3390" s="16">
        <v>0</v>
      </c>
      <c r="U3390" s="18">
        <f t="shared" si="365"/>
        <v>0</v>
      </c>
      <c r="V3390" s="18">
        <f t="shared" si="366"/>
        <v>0</v>
      </c>
      <c r="W3390" s="18">
        <f t="shared" si="367"/>
        <v>0</v>
      </c>
      <c r="X3390" s="27"/>
      <c r="Y3390" s="19">
        <f t="shared" si="368"/>
        <v>0</v>
      </c>
      <c r="Z3390" s="18">
        <f t="shared" si="369"/>
        <v>0</v>
      </c>
      <c r="AA3390" s="12">
        <v>50</v>
      </c>
      <c r="AB3390" s="12">
        <v>1200</v>
      </c>
      <c r="AC3390" s="28">
        <f>+I3390+Y3390-Z3390</f>
        <v>2.2599999999999998</v>
      </c>
      <c r="AD3390" s="20">
        <f t="shared" si="370"/>
        <v>0</v>
      </c>
      <c r="AE3390">
        <v>0</v>
      </c>
    </row>
    <row r="3391" spans="1:31" x14ac:dyDescent="0.25">
      <c r="A3391" s="9">
        <v>45169</v>
      </c>
      <c r="B3391" s="10" t="s">
        <v>602</v>
      </c>
      <c r="C3391" s="10" t="s">
        <v>603</v>
      </c>
      <c r="D3391" s="10" t="s">
        <v>40</v>
      </c>
      <c r="E3391" s="10" t="s">
        <v>30</v>
      </c>
      <c r="F3391" s="10">
        <v>375</v>
      </c>
      <c r="G3391" s="10">
        <v>409</v>
      </c>
      <c r="H3391" s="11">
        <f>SUMIFS(AA:AA,$A:$A,EOMONTH($A3391,-1),$B:$B,$B3391)</f>
        <v>8</v>
      </c>
      <c r="I3391" s="63">
        <f>ROUND(SUMIFS(AC:AC,$A:$A,EOMONTH($A3391,-1),$B:$B,$B3391),2)</f>
        <v>-28.75</v>
      </c>
      <c r="J3391" s="11">
        <f>SUMIFS(AB:AB,$A:$A,EOMONTH($A3391,-1),$B:$B,$B3391)</f>
        <v>1408</v>
      </c>
      <c r="K3391" s="13">
        <v>0</v>
      </c>
      <c r="L3391" s="25">
        <v>0</v>
      </c>
      <c r="M3391" s="15">
        <v>0</v>
      </c>
      <c r="N3391" s="14">
        <v>0</v>
      </c>
      <c r="O3391" s="16">
        <v>0</v>
      </c>
      <c r="P3391" s="16">
        <v>0</v>
      </c>
      <c r="Q3391" s="16">
        <v>0</v>
      </c>
      <c r="R3391" s="16">
        <f>Q3391*16.876/100</f>
        <v>0</v>
      </c>
      <c r="S3391" s="17">
        <f t="shared" si="364"/>
        <v>0</v>
      </c>
      <c r="T3391" s="16">
        <v>0</v>
      </c>
      <c r="U3391" s="18">
        <f t="shared" si="365"/>
        <v>3.2719999999999998</v>
      </c>
      <c r="V3391" s="18">
        <f t="shared" si="366"/>
        <v>0</v>
      </c>
      <c r="W3391" s="18">
        <f t="shared" si="367"/>
        <v>0</v>
      </c>
      <c r="X3391" s="27"/>
      <c r="Y3391" s="19">
        <f t="shared" si="368"/>
        <v>0</v>
      </c>
      <c r="Z3391" s="18">
        <f t="shared" si="369"/>
        <v>0</v>
      </c>
      <c r="AA3391" s="12">
        <v>8</v>
      </c>
      <c r="AB3391" s="12">
        <v>1408</v>
      </c>
      <c r="AC3391" s="28">
        <f>+I3391+Y3391-Z3391</f>
        <v>-28.75</v>
      </c>
      <c r="AD3391" s="20">
        <f t="shared" si="370"/>
        <v>30</v>
      </c>
      <c r="AE3391">
        <v>30</v>
      </c>
    </row>
    <row r="3392" spans="1:31" x14ac:dyDescent="0.25">
      <c r="A3392" s="9">
        <v>45169</v>
      </c>
      <c r="B3392" s="10" t="s">
        <v>604</v>
      </c>
      <c r="C3392" s="10" t="s">
        <v>603</v>
      </c>
      <c r="D3392" s="10" t="s">
        <v>40</v>
      </c>
      <c r="E3392" s="10" t="s">
        <v>30</v>
      </c>
      <c r="F3392" s="10">
        <v>375</v>
      </c>
      <c r="G3392" s="10">
        <v>409</v>
      </c>
      <c r="H3392" s="11">
        <f>SUMIFS(AA:AA,$A:$A,EOMONTH($A3392,-1),$B:$B,$B3392)</f>
        <v>291</v>
      </c>
      <c r="I3392" s="63">
        <f>ROUND(SUMIFS(AC:AC,$A:$A,EOMONTH($A3392,-1),$B:$B,$B3392),2)</f>
        <v>7.69</v>
      </c>
      <c r="J3392" s="11">
        <f>SUMIFS(AB:AB,$A:$A,EOMONTH($A3392,-1),$B:$B,$B3392)</f>
        <v>51216</v>
      </c>
      <c r="K3392" s="13">
        <v>0</v>
      </c>
      <c r="L3392" s="25">
        <v>0</v>
      </c>
      <c r="M3392" s="15">
        <v>0</v>
      </c>
      <c r="N3392" s="14">
        <v>0</v>
      </c>
      <c r="O3392" s="16">
        <v>0</v>
      </c>
      <c r="P3392" s="16">
        <v>0</v>
      </c>
      <c r="Q3392" s="16">
        <v>0</v>
      </c>
      <c r="R3392" s="16">
        <f>Q3392*16.876/100</f>
        <v>0</v>
      </c>
      <c r="S3392" s="17">
        <f t="shared" si="364"/>
        <v>0</v>
      </c>
      <c r="T3392" s="16">
        <v>0</v>
      </c>
      <c r="U3392" s="18">
        <f t="shared" si="365"/>
        <v>119.01900000000001</v>
      </c>
      <c r="V3392" s="18">
        <f t="shared" si="366"/>
        <v>0</v>
      </c>
      <c r="W3392" s="18">
        <f t="shared" si="367"/>
        <v>0</v>
      </c>
      <c r="X3392" s="27"/>
      <c r="Y3392" s="19">
        <f t="shared" si="368"/>
        <v>0</v>
      </c>
      <c r="Z3392" s="18">
        <f t="shared" si="369"/>
        <v>0</v>
      </c>
      <c r="AA3392" s="12">
        <v>291</v>
      </c>
      <c r="AB3392" s="12">
        <v>51216</v>
      </c>
      <c r="AC3392" s="28">
        <f>+I3392+Y3392-Z3392</f>
        <v>7.69</v>
      </c>
      <c r="AD3392" s="20">
        <f t="shared" si="370"/>
        <v>0</v>
      </c>
      <c r="AE3392">
        <v>0</v>
      </c>
    </row>
    <row r="3393" spans="1:31" x14ac:dyDescent="0.25">
      <c r="A3393" s="9">
        <v>45169</v>
      </c>
      <c r="B3393" s="10" t="s">
        <v>605</v>
      </c>
      <c r="C3393" s="10" t="s">
        <v>603</v>
      </c>
      <c r="D3393" s="10" t="s">
        <v>40</v>
      </c>
      <c r="E3393" s="10" t="s">
        <v>30</v>
      </c>
      <c r="F3393" s="10">
        <v>375</v>
      </c>
      <c r="G3393" s="10">
        <v>409</v>
      </c>
      <c r="H3393" s="11">
        <f>SUMIFS(AA:AA,$A:$A,EOMONTH($A3393,-1),$B:$B,$B3393)</f>
        <v>184</v>
      </c>
      <c r="I3393" s="63">
        <f>ROUND(SUMIFS(AC:AC,$A:$A,EOMONTH($A3393,-1),$B:$B,$B3393),2)</f>
        <v>8.31</v>
      </c>
      <c r="J3393" s="11">
        <f>SUMIFS(AB:AB,$A:$A,EOMONTH($A3393,-1),$B:$B,$B3393)</f>
        <v>32384</v>
      </c>
      <c r="K3393" s="13">
        <v>0</v>
      </c>
      <c r="L3393" s="25">
        <v>0</v>
      </c>
      <c r="M3393" s="15">
        <v>0</v>
      </c>
      <c r="N3393" s="14">
        <v>0</v>
      </c>
      <c r="O3393" s="16">
        <v>0</v>
      </c>
      <c r="P3393" s="16">
        <v>0</v>
      </c>
      <c r="Q3393" s="16">
        <v>0</v>
      </c>
      <c r="R3393" s="16">
        <f>Q3393*16.876/100</f>
        <v>0</v>
      </c>
      <c r="S3393" s="17">
        <f t="shared" si="364"/>
        <v>0</v>
      </c>
      <c r="T3393" s="16">
        <v>0</v>
      </c>
      <c r="U3393" s="18">
        <f t="shared" si="365"/>
        <v>75.256</v>
      </c>
      <c r="V3393" s="18">
        <f t="shared" si="366"/>
        <v>0</v>
      </c>
      <c r="W3393" s="18">
        <f t="shared" si="367"/>
        <v>0</v>
      </c>
      <c r="X3393" s="27"/>
      <c r="Y3393" s="19">
        <f t="shared" si="368"/>
        <v>0</v>
      </c>
      <c r="Z3393" s="18">
        <f t="shared" si="369"/>
        <v>0</v>
      </c>
      <c r="AA3393" s="12">
        <v>184</v>
      </c>
      <c r="AB3393" s="12">
        <v>32384</v>
      </c>
      <c r="AC3393" s="28">
        <f>+I3393+Y3393-Z3393</f>
        <v>8.31</v>
      </c>
      <c r="AD3393" s="20">
        <f t="shared" si="370"/>
        <v>0</v>
      </c>
      <c r="AE3393">
        <v>0</v>
      </c>
    </row>
    <row r="3394" spans="1:31" x14ac:dyDescent="0.25">
      <c r="A3394" s="9">
        <v>45169</v>
      </c>
      <c r="B3394" s="10" t="s">
        <v>606</v>
      </c>
      <c r="C3394" s="10" t="s">
        <v>603</v>
      </c>
      <c r="D3394" s="10" t="s">
        <v>40</v>
      </c>
      <c r="E3394" s="10" t="s">
        <v>30</v>
      </c>
      <c r="F3394" s="10">
        <v>375</v>
      </c>
      <c r="G3394" s="10">
        <v>409</v>
      </c>
      <c r="H3394" s="11">
        <f>SUMIFS(AA:AA,$A:$A,EOMONTH($A3394,-1),$B:$B,$B3394)</f>
        <v>211</v>
      </c>
      <c r="I3394" s="63">
        <f>ROUND(SUMIFS(AC:AC,$A:$A,EOMONTH($A3394,-1),$B:$B,$B3394),2)</f>
        <v>-10.49</v>
      </c>
      <c r="J3394" s="11">
        <f>SUMIFS(AB:AB,$A:$A,EOMONTH($A3394,-1),$B:$B,$B3394)</f>
        <v>37136</v>
      </c>
      <c r="K3394" s="13">
        <v>0</v>
      </c>
      <c r="L3394" s="25">
        <v>0</v>
      </c>
      <c r="M3394" s="15">
        <v>0</v>
      </c>
      <c r="N3394" s="14">
        <v>0</v>
      </c>
      <c r="O3394" s="16">
        <v>0</v>
      </c>
      <c r="P3394" s="16">
        <v>0</v>
      </c>
      <c r="Q3394" s="16">
        <v>0</v>
      </c>
      <c r="R3394" s="16">
        <f>Q3394*16.876/100</f>
        <v>0</v>
      </c>
      <c r="S3394" s="17">
        <f t="shared" si="364"/>
        <v>0</v>
      </c>
      <c r="T3394" s="16">
        <v>0</v>
      </c>
      <c r="U3394" s="18">
        <f t="shared" si="365"/>
        <v>86.299000000000007</v>
      </c>
      <c r="V3394" s="18">
        <f t="shared" si="366"/>
        <v>0</v>
      </c>
      <c r="W3394" s="18">
        <f t="shared" si="367"/>
        <v>0</v>
      </c>
      <c r="X3394" s="27"/>
      <c r="Y3394" s="19">
        <f t="shared" si="368"/>
        <v>0</v>
      </c>
      <c r="Z3394" s="18">
        <f t="shared" si="369"/>
        <v>0</v>
      </c>
      <c r="AA3394" s="12">
        <v>211</v>
      </c>
      <c r="AB3394" s="12">
        <v>37136</v>
      </c>
      <c r="AC3394" s="28">
        <f>+I3394+Y3394-Z3394</f>
        <v>-10.49</v>
      </c>
      <c r="AD3394" s="20">
        <f t="shared" si="370"/>
        <v>20</v>
      </c>
      <c r="AE3394">
        <v>20</v>
      </c>
    </row>
    <row r="3395" spans="1:31" x14ac:dyDescent="0.25">
      <c r="A3395" s="9">
        <v>45169</v>
      </c>
      <c r="B3395" s="10" t="s">
        <v>607</v>
      </c>
      <c r="C3395" s="10" t="s">
        <v>603</v>
      </c>
      <c r="D3395" s="10" t="s">
        <v>40</v>
      </c>
      <c r="E3395" s="10" t="s">
        <v>30</v>
      </c>
      <c r="F3395" s="10">
        <v>375</v>
      </c>
      <c r="G3395" s="10">
        <v>409</v>
      </c>
      <c r="H3395" s="11">
        <f>SUMIFS(AA:AA,$A:$A,EOMONTH($A3395,-1),$B:$B,$B3395)</f>
        <v>83</v>
      </c>
      <c r="I3395" s="63">
        <f>ROUND(SUMIFS(AC:AC,$A:$A,EOMONTH($A3395,-1),$B:$B,$B3395),2)</f>
        <v>-3.53</v>
      </c>
      <c r="J3395" s="11">
        <f>SUMIFS(AB:AB,$A:$A,EOMONTH($A3395,-1),$B:$B,$B3395)</f>
        <v>14608</v>
      </c>
      <c r="K3395" s="13">
        <v>0</v>
      </c>
      <c r="L3395" s="25">
        <v>0</v>
      </c>
      <c r="M3395" s="15">
        <v>0</v>
      </c>
      <c r="N3395" s="14">
        <v>0</v>
      </c>
      <c r="O3395" s="16">
        <v>0</v>
      </c>
      <c r="P3395" s="16">
        <v>0</v>
      </c>
      <c r="Q3395" s="16">
        <v>0</v>
      </c>
      <c r="R3395" s="16">
        <f>Q3395*16.876/100</f>
        <v>0</v>
      </c>
      <c r="S3395" s="17">
        <f t="shared" si="364"/>
        <v>0</v>
      </c>
      <c r="T3395" s="16">
        <v>0</v>
      </c>
      <c r="U3395" s="18">
        <f t="shared" si="365"/>
        <v>33.947000000000003</v>
      </c>
      <c r="V3395" s="18">
        <f t="shared" si="366"/>
        <v>0</v>
      </c>
      <c r="W3395" s="18">
        <f t="shared" si="367"/>
        <v>0</v>
      </c>
      <c r="X3395" s="27"/>
      <c r="Y3395" s="19">
        <f t="shared" si="368"/>
        <v>0</v>
      </c>
      <c r="Z3395" s="18">
        <f t="shared" si="369"/>
        <v>0</v>
      </c>
      <c r="AA3395" s="12">
        <v>83</v>
      </c>
      <c r="AB3395" s="12">
        <v>14608</v>
      </c>
      <c r="AC3395" s="28">
        <f>+I3395+Y3395-Z3395</f>
        <v>-3.53</v>
      </c>
      <c r="AD3395" s="20">
        <f t="shared" si="370"/>
        <v>10</v>
      </c>
      <c r="AE3395">
        <v>10</v>
      </c>
    </row>
    <row r="3396" spans="1:31" x14ac:dyDescent="0.25">
      <c r="A3396" s="9">
        <v>45169</v>
      </c>
      <c r="B3396" s="10" t="s">
        <v>608</v>
      </c>
      <c r="C3396" s="10" t="s">
        <v>603</v>
      </c>
      <c r="D3396" s="10" t="s">
        <v>40</v>
      </c>
      <c r="E3396" s="10" t="s">
        <v>30</v>
      </c>
      <c r="F3396" s="10">
        <v>460</v>
      </c>
      <c r="G3396" s="10">
        <v>501</v>
      </c>
      <c r="H3396" s="11">
        <f>SUMIFS(AA:AA,$A:$A,EOMONTH($A3396,-1),$B:$B,$B3396)</f>
        <v>22</v>
      </c>
      <c r="I3396" s="63">
        <f>ROUND(SUMIFS(AC:AC,$A:$A,EOMONTH($A3396,-1),$B:$B,$B3396),2)</f>
        <v>-33.200000000000003</v>
      </c>
      <c r="J3396" s="11">
        <f>SUMIFS(AB:AB,$A:$A,EOMONTH($A3396,-1),$B:$B,$B3396)</f>
        <v>4400</v>
      </c>
      <c r="K3396" s="13">
        <v>0</v>
      </c>
      <c r="L3396" s="25">
        <v>0</v>
      </c>
      <c r="M3396" s="15">
        <v>0</v>
      </c>
      <c r="N3396" s="14">
        <v>0</v>
      </c>
      <c r="O3396" s="16">
        <v>0</v>
      </c>
      <c r="P3396" s="16">
        <v>0</v>
      </c>
      <c r="Q3396" s="16">
        <v>0</v>
      </c>
      <c r="R3396" s="16">
        <f>Q3396*16.876/100</f>
        <v>0</v>
      </c>
      <c r="S3396" s="17">
        <f t="shared" si="364"/>
        <v>0</v>
      </c>
      <c r="T3396" s="16">
        <v>0</v>
      </c>
      <c r="U3396" s="18">
        <f t="shared" si="365"/>
        <v>11.022</v>
      </c>
      <c r="V3396" s="18">
        <f t="shared" si="366"/>
        <v>0</v>
      </c>
      <c r="W3396" s="18">
        <f t="shared" si="367"/>
        <v>0</v>
      </c>
      <c r="X3396" s="27"/>
      <c r="Y3396" s="19">
        <f t="shared" si="368"/>
        <v>0</v>
      </c>
      <c r="Z3396" s="18">
        <f t="shared" si="369"/>
        <v>0</v>
      </c>
      <c r="AA3396" s="12">
        <v>22</v>
      </c>
      <c r="AB3396" s="12">
        <v>4400</v>
      </c>
      <c r="AC3396" s="28">
        <f>+I3396+Y3396-Z3396</f>
        <v>-33.200000000000003</v>
      </c>
      <c r="AD3396" s="20">
        <f t="shared" si="370"/>
        <v>40</v>
      </c>
      <c r="AE3396">
        <v>40</v>
      </c>
    </row>
    <row r="3397" spans="1:31" x14ac:dyDescent="0.25">
      <c r="A3397" s="9">
        <v>45169</v>
      </c>
      <c r="B3397" s="10" t="s">
        <v>609</v>
      </c>
      <c r="C3397" s="10" t="s">
        <v>603</v>
      </c>
      <c r="D3397" s="10" t="s">
        <v>40</v>
      </c>
      <c r="E3397" s="10" t="s">
        <v>30</v>
      </c>
      <c r="F3397" s="10">
        <v>460</v>
      </c>
      <c r="G3397" s="10">
        <v>501</v>
      </c>
      <c r="H3397" s="11">
        <f>SUMIFS(AA:AA,$A:$A,EOMONTH($A3397,-1),$B:$B,$B3397)</f>
        <v>139</v>
      </c>
      <c r="I3397" s="63">
        <f>ROUND(SUMIFS(AC:AC,$A:$A,EOMONTH($A3397,-1),$B:$B,$B3397),2)</f>
        <v>-7.4</v>
      </c>
      <c r="J3397" s="11">
        <f>SUMIFS(AB:AB,$A:$A,EOMONTH($A3397,-1),$B:$B,$B3397)</f>
        <v>27800</v>
      </c>
      <c r="K3397" s="13">
        <v>0</v>
      </c>
      <c r="L3397" s="25">
        <v>0</v>
      </c>
      <c r="M3397" s="15">
        <v>0</v>
      </c>
      <c r="N3397" s="14">
        <v>0</v>
      </c>
      <c r="O3397" s="16">
        <v>0</v>
      </c>
      <c r="P3397" s="16">
        <v>0</v>
      </c>
      <c r="Q3397" s="16">
        <v>0</v>
      </c>
      <c r="R3397" s="16">
        <f>Q3397*16.876/100</f>
        <v>0</v>
      </c>
      <c r="S3397" s="17">
        <f t="shared" ref="S3397:S3460" si="371">Q3397+R3397</f>
        <v>0</v>
      </c>
      <c r="T3397" s="16">
        <v>0</v>
      </c>
      <c r="U3397" s="18">
        <f t="shared" ref="U3397:U3460" si="372">H3397*G3397/1000</f>
        <v>69.638999999999996</v>
      </c>
      <c r="V3397" s="18">
        <f t="shared" ref="V3397:V3460" si="373">M3397*F3397/1000</f>
        <v>0</v>
      </c>
      <c r="W3397" s="18">
        <f t="shared" ref="W3397:W3460" si="374">V3397*16.789/100</f>
        <v>0</v>
      </c>
      <c r="X3397" s="27"/>
      <c r="Y3397" s="19">
        <f t="shared" ref="Y3397:Y3460" si="375">V3397+W3397+X3397</f>
        <v>0</v>
      </c>
      <c r="Z3397" s="18">
        <f t="shared" ref="Z3397:Z3460" si="376">O3397*G3397/1000</f>
        <v>0</v>
      </c>
      <c r="AA3397" s="12">
        <v>139</v>
      </c>
      <c r="AB3397" s="12">
        <v>27800</v>
      </c>
      <c r="AC3397" s="28">
        <f>+I3397+Y3397-Z3397</f>
        <v>-7.4</v>
      </c>
      <c r="AD3397" s="20">
        <f t="shared" ref="AD3397:AD3460" si="377">IF(AC3397&lt;0,ROUNDUP(AC3397,-1)*-1,0)</f>
        <v>10</v>
      </c>
      <c r="AE3397">
        <v>10</v>
      </c>
    </row>
    <row r="3398" spans="1:31" x14ac:dyDescent="0.25">
      <c r="A3398" s="9">
        <v>45169</v>
      </c>
      <c r="B3398" s="10" t="s">
        <v>610</v>
      </c>
      <c r="C3398" s="10" t="s">
        <v>603</v>
      </c>
      <c r="D3398" s="10" t="s">
        <v>40</v>
      </c>
      <c r="E3398" s="10" t="s">
        <v>30</v>
      </c>
      <c r="F3398" s="10">
        <v>460</v>
      </c>
      <c r="G3398" s="10">
        <v>501</v>
      </c>
      <c r="H3398" s="11">
        <f>SUMIFS(AA:AA,$A:$A,EOMONTH($A3398,-1),$B:$B,$B3398)</f>
        <v>199</v>
      </c>
      <c r="I3398" s="63">
        <f>ROUND(SUMIFS(AC:AC,$A:$A,EOMONTH($A3398,-1),$B:$B,$B3398),2)</f>
        <v>2.15</v>
      </c>
      <c r="J3398" s="11">
        <f>SUMIFS(AB:AB,$A:$A,EOMONTH($A3398,-1),$B:$B,$B3398)</f>
        <v>39800</v>
      </c>
      <c r="K3398" s="13">
        <v>0</v>
      </c>
      <c r="L3398" s="25">
        <v>0</v>
      </c>
      <c r="M3398" s="15">
        <v>0</v>
      </c>
      <c r="N3398" s="14">
        <v>0</v>
      </c>
      <c r="O3398" s="16">
        <v>0</v>
      </c>
      <c r="P3398" s="16">
        <v>0</v>
      </c>
      <c r="Q3398" s="16">
        <v>0</v>
      </c>
      <c r="R3398" s="16">
        <f>Q3398*16.876/100</f>
        <v>0</v>
      </c>
      <c r="S3398" s="17">
        <f t="shared" si="371"/>
        <v>0</v>
      </c>
      <c r="T3398" s="16">
        <v>0</v>
      </c>
      <c r="U3398" s="18">
        <f t="shared" si="372"/>
        <v>99.698999999999998</v>
      </c>
      <c r="V3398" s="18">
        <f t="shared" si="373"/>
        <v>0</v>
      </c>
      <c r="W3398" s="18">
        <f t="shared" si="374"/>
        <v>0</v>
      </c>
      <c r="X3398" s="27"/>
      <c r="Y3398" s="19">
        <f t="shared" si="375"/>
        <v>0</v>
      </c>
      <c r="Z3398" s="18">
        <f t="shared" si="376"/>
        <v>0</v>
      </c>
      <c r="AA3398" s="12">
        <v>199</v>
      </c>
      <c r="AB3398" s="12">
        <v>39800</v>
      </c>
      <c r="AC3398" s="28">
        <f>+I3398+Y3398-Z3398</f>
        <v>2.15</v>
      </c>
      <c r="AD3398" s="20">
        <f t="shared" si="377"/>
        <v>0</v>
      </c>
      <c r="AE3398">
        <v>0</v>
      </c>
    </row>
    <row r="3399" spans="1:31" x14ac:dyDescent="0.25">
      <c r="A3399" s="9">
        <v>45169</v>
      </c>
      <c r="B3399" s="10" t="s">
        <v>611</v>
      </c>
      <c r="C3399" s="10" t="s">
        <v>603</v>
      </c>
      <c r="D3399" s="10" t="s">
        <v>40</v>
      </c>
      <c r="E3399" s="10" t="s">
        <v>30</v>
      </c>
      <c r="F3399" s="10">
        <v>460</v>
      </c>
      <c r="G3399" s="10">
        <v>501</v>
      </c>
      <c r="H3399" s="11">
        <f>SUMIFS(AA:AA,$A:$A,EOMONTH($A3399,-1),$B:$B,$B3399)</f>
        <v>29</v>
      </c>
      <c r="I3399" s="63">
        <f>ROUND(SUMIFS(AC:AC,$A:$A,EOMONTH($A3399,-1),$B:$B,$B3399),2)</f>
        <v>-32.880000000000003</v>
      </c>
      <c r="J3399" s="11">
        <f>SUMIFS(AB:AB,$A:$A,EOMONTH($A3399,-1),$B:$B,$B3399)</f>
        <v>5800</v>
      </c>
      <c r="K3399" s="13">
        <v>0</v>
      </c>
      <c r="L3399" s="25">
        <v>0</v>
      </c>
      <c r="M3399" s="15">
        <v>0</v>
      </c>
      <c r="N3399" s="14">
        <v>0</v>
      </c>
      <c r="O3399" s="16">
        <v>0</v>
      </c>
      <c r="P3399" s="16">
        <v>0</v>
      </c>
      <c r="Q3399" s="16">
        <v>0</v>
      </c>
      <c r="R3399" s="16">
        <f>Q3399*16.876/100</f>
        <v>0</v>
      </c>
      <c r="S3399" s="17">
        <f t="shared" si="371"/>
        <v>0</v>
      </c>
      <c r="T3399" s="16">
        <v>0</v>
      </c>
      <c r="U3399" s="18">
        <f t="shared" si="372"/>
        <v>14.529</v>
      </c>
      <c r="V3399" s="18">
        <f t="shared" si="373"/>
        <v>0</v>
      </c>
      <c r="W3399" s="18">
        <f t="shared" si="374"/>
        <v>0</v>
      </c>
      <c r="X3399" s="27"/>
      <c r="Y3399" s="19">
        <f t="shared" si="375"/>
        <v>0</v>
      </c>
      <c r="Z3399" s="18">
        <f t="shared" si="376"/>
        <v>0</v>
      </c>
      <c r="AA3399" s="12">
        <v>29</v>
      </c>
      <c r="AB3399" s="12">
        <v>5800</v>
      </c>
      <c r="AC3399" s="28">
        <f>+I3399+Y3399-Z3399</f>
        <v>-32.880000000000003</v>
      </c>
      <c r="AD3399" s="20">
        <f t="shared" si="377"/>
        <v>40</v>
      </c>
      <c r="AE3399">
        <v>40</v>
      </c>
    </row>
    <row r="3400" spans="1:31" x14ac:dyDescent="0.25">
      <c r="A3400" s="9">
        <v>45169</v>
      </c>
      <c r="B3400" s="10" t="s">
        <v>612</v>
      </c>
      <c r="C3400" s="10" t="s">
        <v>603</v>
      </c>
      <c r="D3400" s="10" t="s">
        <v>40</v>
      </c>
      <c r="E3400" s="10" t="s">
        <v>30</v>
      </c>
      <c r="F3400" s="10">
        <v>460</v>
      </c>
      <c r="G3400" s="10">
        <v>501</v>
      </c>
      <c r="H3400" s="11">
        <f>SUMIFS(AA:AA,$A:$A,EOMONTH($A3400,-1),$B:$B,$B3400)</f>
        <v>117</v>
      </c>
      <c r="I3400" s="63">
        <f>ROUND(SUMIFS(AC:AC,$A:$A,EOMONTH($A3400,-1),$B:$B,$B3400),2)</f>
        <v>-1.56</v>
      </c>
      <c r="J3400" s="11">
        <f>SUMIFS(AB:AB,$A:$A,EOMONTH($A3400,-1),$B:$B,$B3400)</f>
        <v>23400</v>
      </c>
      <c r="K3400" s="13">
        <v>0</v>
      </c>
      <c r="L3400" s="25">
        <v>0</v>
      </c>
      <c r="M3400" s="15">
        <v>0</v>
      </c>
      <c r="N3400" s="14">
        <v>0</v>
      </c>
      <c r="O3400" s="16">
        <v>0</v>
      </c>
      <c r="P3400" s="16">
        <v>0</v>
      </c>
      <c r="Q3400" s="16">
        <v>0</v>
      </c>
      <c r="R3400" s="16">
        <f>Q3400*16.876/100</f>
        <v>0</v>
      </c>
      <c r="S3400" s="17">
        <f t="shared" si="371"/>
        <v>0</v>
      </c>
      <c r="T3400" s="16">
        <v>0</v>
      </c>
      <c r="U3400" s="18">
        <f t="shared" si="372"/>
        <v>58.616999999999997</v>
      </c>
      <c r="V3400" s="18">
        <f t="shared" si="373"/>
        <v>0</v>
      </c>
      <c r="W3400" s="18">
        <f t="shared" si="374"/>
        <v>0</v>
      </c>
      <c r="X3400" s="27"/>
      <c r="Y3400" s="19">
        <f t="shared" si="375"/>
        <v>0</v>
      </c>
      <c r="Z3400" s="18">
        <f t="shared" si="376"/>
        <v>0</v>
      </c>
      <c r="AA3400" s="12">
        <v>117</v>
      </c>
      <c r="AB3400" s="12">
        <v>23400</v>
      </c>
      <c r="AC3400" s="28">
        <f>+I3400+Y3400-Z3400</f>
        <v>-1.56</v>
      </c>
      <c r="AD3400" s="20">
        <f t="shared" si="377"/>
        <v>10</v>
      </c>
      <c r="AE3400">
        <v>10</v>
      </c>
    </row>
    <row r="3401" spans="1:31" x14ac:dyDescent="0.25">
      <c r="A3401" s="9">
        <v>45169</v>
      </c>
      <c r="B3401" s="10" t="s">
        <v>613</v>
      </c>
      <c r="C3401" s="10" t="s">
        <v>603</v>
      </c>
      <c r="D3401" s="10" t="s">
        <v>29</v>
      </c>
      <c r="E3401" s="10" t="s">
        <v>30</v>
      </c>
      <c r="F3401" s="10"/>
      <c r="G3401" s="10">
        <v>0</v>
      </c>
      <c r="H3401" s="11">
        <f>SUMIFS(AA:AA,$A:$A,EOMONTH($A3401,-1),$B:$B,$B3401)</f>
        <v>-1</v>
      </c>
      <c r="I3401" s="63">
        <f>ROUND(SUMIFS(AC:AC,$A:$A,EOMONTH($A3401,-1),$B:$B,$B3401),2)</f>
        <v>0</v>
      </c>
      <c r="J3401" s="11">
        <f>SUMIFS(AB:AB,$A:$A,EOMONTH($A3401,-1),$B:$B,$B3401)</f>
        <v>-236</v>
      </c>
      <c r="K3401" s="13">
        <v>0</v>
      </c>
      <c r="L3401" s="25">
        <v>0</v>
      </c>
      <c r="M3401" s="15">
        <v>0</v>
      </c>
      <c r="N3401" s="14">
        <v>0</v>
      </c>
      <c r="O3401" s="16">
        <v>0</v>
      </c>
      <c r="P3401" s="16">
        <v>0</v>
      </c>
      <c r="Q3401" s="16">
        <v>0</v>
      </c>
      <c r="R3401" s="16">
        <f>Q3401*16.876/100</f>
        <v>0</v>
      </c>
      <c r="S3401" s="17">
        <f t="shared" si="371"/>
        <v>0</v>
      </c>
      <c r="T3401" s="16">
        <v>0</v>
      </c>
      <c r="U3401" s="18">
        <f t="shared" si="372"/>
        <v>0</v>
      </c>
      <c r="V3401" s="18">
        <f t="shared" si="373"/>
        <v>0</v>
      </c>
      <c r="W3401" s="18">
        <f t="shared" si="374"/>
        <v>0</v>
      </c>
      <c r="X3401" s="27"/>
      <c r="Y3401" s="19">
        <f t="shared" si="375"/>
        <v>0</v>
      </c>
      <c r="Z3401" s="18">
        <f t="shared" si="376"/>
        <v>0</v>
      </c>
      <c r="AA3401" s="12">
        <v>-1</v>
      </c>
      <c r="AB3401" s="12">
        <v>-236</v>
      </c>
      <c r="AC3401" s="28">
        <f>+I3401+Y3401-Z3401</f>
        <v>0</v>
      </c>
      <c r="AD3401" s="20">
        <f t="shared" si="377"/>
        <v>0</v>
      </c>
      <c r="AE3401">
        <v>0</v>
      </c>
    </row>
    <row r="3402" spans="1:31" x14ac:dyDescent="0.25">
      <c r="A3402" s="9">
        <v>45169</v>
      </c>
      <c r="B3402" s="10" t="s">
        <v>614</v>
      </c>
      <c r="C3402" s="10" t="s">
        <v>603</v>
      </c>
      <c r="D3402" s="10" t="s">
        <v>29</v>
      </c>
      <c r="E3402" s="10" t="s">
        <v>30</v>
      </c>
      <c r="F3402" s="10"/>
      <c r="G3402" s="10">
        <v>0</v>
      </c>
      <c r="H3402" s="11">
        <f>SUMIFS(AA:AA,$A:$A,EOMONTH($A3402,-1),$B:$B,$B3402)</f>
        <v>10</v>
      </c>
      <c r="I3402" s="63">
        <f>ROUND(SUMIFS(AC:AC,$A:$A,EOMONTH($A3402,-1),$B:$B,$B3402),2)</f>
        <v>0.45</v>
      </c>
      <c r="J3402" s="11">
        <f>SUMIFS(AB:AB,$A:$A,EOMONTH($A3402,-1),$B:$B,$B3402)</f>
        <v>0</v>
      </c>
      <c r="K3402" s="13">
        <v>0</v>
      </c>
      <c r="L3402" s="25">
        <v>0</v>
      </c>
      <c r="M3402" s="15">
        <v>0</v>
      </c>
      <c r="N3402" s="14">
        <v>0</v>
      </c>
      <c r="O3402" s="16">
        <v>0</v>
      </c>
      <c r="P3402" s="16">
        <v>0</v>
      </c>
      <c r="Q3402" s="16">
        <v>0</v>
      </c>
      <c r="R3402" s="16">
        <f>Q3402*16.876/100</f>
        <v>0</v>
      </c>
      <c r="S3402" s="17">
        <f t="shared" si="371"/>
        <v>0</v>
      </c>
      <c r="T3402" s="16">
        <v>0</v>
      </c>
      <c r="U3402" s="18">
        <f t="shared" si="372"/>
        <v>0</v>
      </c>
      <c r="V3402" s="18">
        <f t="shared" si="373"/>
        <v>0</v>
      </c>
      <c r="W3402" s="18">
        <f t="shared" si="374"/>
        <v>0</v>
      </c>
      <c r="X3402" s="27"/>
      <c r="Y3402" s="19">
        <f t="shared" si="375"/>
        <v>0</v>
      </c>
      <c r="Z3402" s="18">
        <f t="shared" si="376"/>
        <v>0</v>
      </c>
      <c r="AA3402" s="12">
        <v>10</v>
      </c>
      <c r="AB3402" s="12">
        <v>0</v>
      </c>
      <c r="AC3402" s="28">
        <f>+I3402+Y3402-Z3402</f>
        <v>0.45</v>
      </c>
      <c r="AD3402" s="20">
        <f t="shared" si="377"/>
        <v>0</v>
      </c>
      <c r="AE3402">
        <v>0</v>
      </c>
    </row>
    <row r="3403" spans="1:31" x14ac:dyDescent="0.25">
      <c r="A3403" s="9">
        <v>45169</v>
      </c>
      <c r="B3403" s="10" t="s">
        <v>615</v>
      </c>
      <c r="C3403" s="10" t="s">
        <v>603</v>
      </c>
      <c r="D3403" s="10" t="s">
        <v>40</v>
      </c>
      <c r="E3403" s="10" t="s">
        <v>30</v>
      </c>
      <c r="F3403" s="10">
        <v>555</v>
      </c>
      <c r="G3403" s="10">
        <v>605</v>
      </c>
      <c r="H3403" s="11">
        <f>SUMIFS(AA:AA,$A:$A,EOMONTH($A3403,-1),$B:$B,$B3403)</f>
        <v>8</v>
      </c>
      <c r="I3403" s="63">
        <f>ROUND(SUMIFS(AC:AC,$A:$A,EOMONTH($A3403,-1),$B:$B,$B3403),2)</f>
        <v>-16.43</v>
      </c>
      <c r="J3403" s="11">
        <f>SUMIFS(AB:AB,$A:$A,EOMONTH($A3403,-1),$B:$B,$B3403)</f>
        <v>1888</v>
      </c>
      <c r="K3403" s="13">
        <v>0</v>
      </c>
      <c r="L3403" s="25">
        <v>0</v>
      </c>
      <c r="M3403" s="15">
        <v>0</v>
      </c>
      <c r="N3403" s="14">
        <v>0</v>
      </c>
      <c r="O3403" s="16">
        <v>0</v>
      </c>
      <c r="P3403" s="16">
        <v>0</v>
      </c>
      <c r="Q3403" s="16">
        <v>0</v>
      </c>
      <c r="R3403" s="16">
        <f>Q3403*16.876/100</f>
        <v>0</v>
      </c>
      <c r="S3403" s="17">
        <f t="shared" si="371"/>
        <v>0</v>
      </c>
      <c r="T3403" s="16">
        <v>0</v>
      </c>
      <c r="U3403" s="18">
        <f t="shared" si="372"/>
        <v>4.84</v>
      </c>
      <c r="V3403" s="18">
        <f t="shared" si="373"/>
        <v>0</v>
      </c>
      <c r="W3403" s="18">
        <f t="shared" si="374"/>
        <v>0</v>
      </c>
      <c r="X3403" s="27"/>
      <c r="Y3403" s="19">
        <f t="shared" si="375"/>
        <v>0</v>
      </c>
      <c r="Z3403" s="18">
        <f t="shared" si="376"/>
        <v>0</v>
      </c>
      <c r="AA3403" s="12">
        <v>8</v>
      </c>
      <c r="AB3403" s="12">
        <v>1888</v>
      </c>
      <c r="AC3403" s="28">
        <f>+I3403+Y3403-Z3403</f>
        <v>-16.43</v>
      </c>
      <c r="AD3403" s="20">
        <f t="shared" si="377"/>
        <v>20</v>
      </c>
      <c r="AE3403">
        <v>20</v>
      </c>
    </row>
    <row r="3404" spans="1:31" x14ac:dyDescent="0.25">
      <c r="A3404" s="9">
        <v>45169</v>
      </c>
      <c r="B3404" s="10" t="s">
        <v>616</v>
      </c>
      <c r="C3404" s="10" t="s">
        <v>603</v>
      </c>
      <c r="D3404" s="10" t="s">
        <v>29</v>
      </c>
      <c r="E3404" s="10" t="s">
        <v>30</v>
      </c>
      <c r="F3404" s="10"/>
      <c r="G3404" s="10">
        <v>0</v>
      </c>
      <c r="H3404" s="11">
        <f>SUMIFS(AA:AA,$A:$A,EOMONTH($A3404,-1),$B:$B,$B3404)</f>
        <v>3</v>
      </c>
      <c r="I3404" s="63">
        <f>ROUND(SUMIFS(AC:AC,$A:$A,EOMONTH($A3404,-1),$B:$B,$B3404),2)</f>
        <v>0.14000000000000001</v>
      </c>
      <c r="J3404" s="11">
        <f>SUMIFS(AB:AB,$A:$A,EOMONTH($A3404,-1),$B:$B,$B3404)</f>
        <v>708</v>
      </c>
      <c r="K3404" s="13">
        <v>0</v>
      </c>
      <c r="L3404" s="25">
        <v>0</v>
      </c>
      <c r="M3404" s="15">
        <v>0</v>
      </c>
      <c r="N3404" s="14">
        <v>0</v>
      </c>
      <c r="O3404" s="16">
        <v>0</v>
      </c>
      <c r="P3404" s="16">
        <v>0</v>
      </c>
      <c r="Q3404" s="16">
        <v>0</v>
      </c>
      <c r="R3404" s="16">
        <f>Q3404*16.876/100</f>
        <v>0</v>
      </c>
      <c r="S3404" s="17">
        <f t="shared" si="371"/>
        <v>0</v>
      </c>
      <c r="T3404" s="16">
        <v>0</v>
      </c>
      <c r="U3404" s="18">
        <f t="shared" si="372"/>
        <v>0</v>
      </c>
      <c r="V3404" s="18">
        <f t="shared" si="373"/>
        <v>0</v>
      </c>
      <c r="W3404" s="18">
        <f t="shared" si="374"/>
        <v>0</v>
      </c>
      <c r="X3404" s="27"/>
      <c r="Y3404" s="19">
        <f t="shared" si="375"/>
        <v>0</v>
      </c>
      <c r="Z3404" s="18">
        <f t="shared" si="376"/>
        <v>0</v>
      </c>
      <c r="AA3404" s="12">
        <v>3</v>
      </c>
      <c r="AB3404" s="12">
        <v>708</v>
      </c>
      <c r="AC3404" s="28">
        <f>+I3404+Y3404-Z3404</f>
        <v>0.14000000000000001</v>
      </c>
      <c r="AD3404" s="20">
        <f t="shared" si="377"/>
        <v>0</v>
      </c>
      <c r="AE3404">
        <v>0</v>
      </c>
    </row>
    <row r="3405" spans="1:31" x14ac:dyDescent="0.25">
      <c r="A3405" s="9">
        <v>45169</v>
      </c>
      <c r="B3405" s="10" t="s">
        <v>617</v>
      </c>
      <c r="C3405" s="10" t="s">
        <v>603</v>
      </c>
      <c r="D3405" s="10" t="s">
        <v>40</v>
      </c>
      <c r="E3405" s="10" t="s">
        <v>30</v>
      </c>
      <c r="F3405" s="10">
        <v>555</v>
      </c>
      <c r="G3405" s="10">
        <v>605</v>
      </c>
      <c r="H3405" s="11">
        <f>SUMIFS(AA:AA,$A:$A,EOMONTH($A3405,-1),$B:$B,$B3405)</f>
        <v>65</v>
      </c>
      <c r="I3405" s="63">
        <f>ROUND(SUMIFS(AC:AC,$A:$A,EOMONTH($A3405,-1),$B:$B,$B3405),2)</f>
        <v>-13.86</v>
      </c>
      <c r="J3405" s="11">
        <f>SUMIFS(AB:AB,$A:$A,EOMONTH($A3405,-1),$B:$B,$B3405)</f>
        <v>15340</v>
      </c>
      <c r="K3405" s="13">
        <v>0</v>
      </c>
      <c r="L3405" s="25">
        <v>0</v>
      </c>
      <c r="M3405" s="15">
        <v>0</v>
      </c>
      <c r="N3405" s="14">
        <v>0</v>
      </c>
      <c r="O3405" s="16">
        <v>0</v>
      </c>
      <c r="P3405" s="16">
        <v>0</v>
      </c>
      <c r="Q3405" s="16">
        <v>0</v>
      </c>
      <c r="R3405" s="16">
        <f>Q3405*16.876/100</f>
        <v>0</v>
      </c>
      <c r="S3405" s="17">
        <f t="shared" si="371"/>
        <v>0</v>
      </c>
      <c r="T3405" s="16">
        <v>0</v>
      </c>
      <c r="U3405" s="18">
        <f t="shared" si="372"/>
        <v>39.325000000000003</v>
      </c>
      <c r="V3405" s="18">
        <f t="shared" si="373"/>
        <v>0</v>
      </c>
      <c r="W3405" s="18">
        <f t="shared" si="374"/>
        <v>0</v>
      </c>
      <c r="X3405" s="27"/>
      <c r="Y3405" s="19">
        <f t="shared" si="375"/>
        <v>0</v>
      </c>
      <c r="Z3405" s="18">
        <f t="shared" si="376"/>
        <v>0</v>
      </c>
      <c r="AA3405" s="12">
        <v>65</v>
      </c>
      <c r="AB3405" s="12">
        <v>15340</v>
      </c>
      <c r="AC3405" s="28">
        <f>+I3405+Y3405-Z3405</f>
        <v>-13.86</v>
      </c>
      <c r="AD3405" s="20">
        <f t="shared" si="377"/>
        <v>20</v>
      </c>
      <c r="AE3405">
        <v>20</v>
      </c>
    </row>
    <row r="3406" spans="1:31" x14ac:dyDescent="0.25">
      <c r="A3406" s="9">
        <v>45169</v>
      </c>
      <c r="B3406" s="10" t="s">
        <v>618</v>
      </c>
      <c r="C3406" s="10" t="s">
        <v>603</v>
      </c>
      <c r="D3406" s="10" t="s">
        <v>40</v>
      </c>
      <c r="E3406" s="10" t="s">
        <v>30</v>
      </c>
      <c r="F3406" s="10">
        <v>130</v>
      </c>
      <c r="G3406" s="10">
        <v>142</v>
      </c>
      <c r="H3406" s="11">
        <f>SUMIFS(AA:AA,$A:$A,EOMONTH($A3406,-1),$B:$B,$B3406)</f>
        <v>550</v>
      </c>
      <c r="I3406" s="63">
        <f>ROUND(SUMIFS(AC:AC,$A:$A,EOMONTH($A3406,-1),$B:$B,$B3406),2)</f>
        <v>-1.41</v>
      </c>
      <c r="J3406" s="11">
        <f>SUMIFS(AB:AB,$A:$A,EOMONTH($A3406,-1),$B:$B,$B3406)</f>
        <v>41800</v>
      </c>
      <c r="K3406" s="13">
        <v>0</v>
      </c>
      <c r="L3406" s="25">
        <v>0</v>
      </c>
      <c r="M3406" s="15">
        <v>0</v>
      </c>
      <c r="N3406" s="14">
        <v>0</v>
      </c>
      <c r="O3406" s="16">
        <v>0</v>
      </c>
      <c r="P3406" s="16">
        <v>0</v>
      </c>
      <c r="Q3406" s="16">
        <v>0</v>
      </c>
      <c r="R3406" s="16">
        <f>Q3406*16.876/100</f>
        <v>0</v>
      </c>
      <c r="S3406" s="17">
        <f t="shared" si="371"/>
        <v>0</v>
      </c>
      <c r="T3406" s="16">
        <v>0</v>
      </c>
      <c r="U3406" s="18">
        <f t="shared" si="372"/>
        <v>78.099999999999994</v>
      </c>
      <c r="V3406" s="18">
        <f t="shared" si="373"/>
        <v>0</v>
      </c>
      <c r="W3406" s="18">
        <f t="shared" si="374"/>
        <v>0</v>
      </c>
      <c r="X3406" s="27"/>
      <c r="Y3406" s="19">
        <f t="shared" si="375"/>
        <v>0</v>
      </c>
      <c r="Z3406" s="18">
        <f t="shared" si="376"/>
        <v>0</v>
      </c>
      <c r="AA3406" s="12">
        <v>550</v>
      </c>
      <c r="AB3406" s="12">
        <v>41800</v>
      </c>
      <c r="AC3406" s="28">
        <f>+I3406+Y3406-Z3406</f>
        <v>-1.41</v>
      </c>
      <c r="AD3406" s="20">
        <f t="shared" si="377"/>
        <v>10</v>
      </c>
      <c r="AE3406">
        <v>10</v>
      </c>
    </row>
    <row r="3407" spans="1:31" x14ac:dyDescent="0.25">
      <c r="A3407" s="9">
        <v>45169</v>
      </c>
      <c r="B3407" s="10" t="s">
        <v>619</v>
      </c>
      <c r="C3407" s="10" t="s">
        <v>603</v>
      </c>
      <c r="D3407" s="10" t="s">
        <v>40</v>
      </c>
      <c r="E3407" s="10" t="s">
        <v>30</v>
      </c>
      <c r="F3407" s="10">
        <v>175</v>
      </c>
      <c r="G3407" s="10">
        <v>191</v>
      </c>
      <c r="H3407" s="11">
        <f>SUMIFS(AA:AA,$A:$A,EOMONTH($A3407,-1),$B:$B,$B3407)</f>
        <v>663</v>
      </c>
      <c r="I3407" s="63">
        <f>ROUND(SUMIFS(AC:AC,$A:$A,EOMONTH($A3407,-1),$B:$B,$B3407),2)</f>
        <v>13.17</v>
      </c>
      <c r="J3407" s="11">
        <f>SUMIFS(AB:AB,$A:$A,EOMONTH($A3407,-1),$B:$B,$B3407)</f>
        <v>53040</v>
      </c>
      <c r="K3407" s="13">
        <v>0</v>
      </c>
      <c r="L3407" s="25">
        <v>0</v>
      </c>
      <c r="M3407" s="15">
        <v>0</v>
      </c>
      <c r="N3407" s="14">
        <v>0</v>
      </c>
      <c r="O3407" s="16">
        <v>0</v>
      </c>
      <c r="P3407" s="16">
        <v>0</v>
      </c>
      <c r="Q3407" s="16">
        <v>0</v>
      </c>
      <c r="R3407" s="16">
        <f>Q3407*16.876/100</f>
        <v>0</v>
      </c>
      <c r="S3407" s="17">
        <f t="shared" si="371"/>
        <v>0</v>
      </c>
      <c r="T3407" s="16">
        <v>0</v>
      </c>
      <c r="U3407" s="18">
        <f t="shared" si="372"/>
        <v>126.633</v>
      </c>
      <c r="V3407" s="18">
        <f t="shared" si="373"/>
        <v>0</v>
      </c>
      <c r="W3407" s="18">
        <f t="shared" si="374"/>
        <v>0</v>
      </c>
      <c r="X3407" s="27"/>
      <c r="Y3407" s="19">
        <f t="shared" si="375"/>
        <v>0</v>
      </c>
      <c r="Z3407" s="18">
        <f t="shared" si="376"/>
        <v>0</v>
      </c>
      <c r="AA3407" s="12">
        <v>663</v>
      </c>
      <c r="AB3407" s="12">
        <v>53040</v>
      </c>
      <c r="AC3407" s="28">
        <f>+I3407+Y3407-Z3407</f>
        <v>13.17</v>
      </c>
      <c r="AD3407" s="20">
        <f t="shared" si="377"/>
        <v>0</v>
      </c>
      <c r="AE3407">
        <v>0</v>
      </c>
    </row>
    <row r="3408" spans="1:31" x14ac:dyDescent="0.25">
      <c r="A3408" s="9">
        <v>45169</v>
      </c>
      <c r="B3408" s="10" t="s">
        <v>620</v>
      </c>
      <c r="C3408" s="10" t="s">
        <v>603</v>
      </c>
      <c r="D3408" s="10" t="s">
        <v>40</v>
      </c>
      <c r="E3408" s="10" t="s">
        <v>30</v>
      </c>
      <c r="F3408" s="10">
        <v>350</v>
      </c>
      <c r="G3408" s="10">
        <v>381</v>
      </c>
      <c r="H3408" s="11">
        <f>SUMIFS(AA:AA,$A:$A,EOMONTH($A3408,-1),$B:$B,$B3408)</f>
        <v>428</v>
      </c>
      <c r="I3408" s="63">
        <f>ROUND(SUMIFS(AC:AC,$A:$A,EOMONTH($A3408,-1),$B:$B,$B3408),2)</f>
        <v>-70.02</v>
      </c>
      <c r="J3408" s="11">
        <f>SUMIFS(AB:AB,$A:$A,EOMONTH($A3408,-1),$B:$B,$B3408)</f>
        <v>42589.96</v>
      </c>
      <c r="K3408" s="13">
        <v>0</v>
      </c>
      <c r="L3408" s="25">
        <v>0</v>
      </c>
      <c r="M3408" s="15">
        <v>0</v>
      </c>
      <c r="N3408" s="14">
        <v>0</v>
      </c>
      <c r="O3408" s="16">
        <v>0</v>
      </c>
      <c r="P3408" s="16">
        <v>0</v>
      </c>
      <c r="Q3408" s="16">
        <v>0</v>
      </c>
      <c r="R3408" s="16">
        <f>Q3408*16.876/100</f>
        <v>0</v>
      </c>
      <c r="S3408" s="17">
        <f t="shared" si="371"/>
        <v>0</v>
      </c>
      <c r="T3408" s="16">
        <v>0</v>
      </c>
      <c r="U3408" s="18">
        <f t="shared" si="372"/>
        <v>163.06800000000001</v>
      </c>
      <c r="V3408" s="18">
        <f t="shared" si="373"/>
        <v>0</v>
      </c>
      <c r="W3408" s="18">
        <f t="shared" si="374"/>
        <v>0</v>
      </c>
      <c r="X3408" s="27"/>
      <c r="Y3408" s="19">
        <f t="shared" si="375"/>
        <v>0</v>
      </c>
      <c r="Z3408" s="18">
        <f t="shared" si="376"/>
        <v>0</v>
      </c>
      <c r="AA3408" s="12">
        <v>428</v>
      </c>
      <c r="AB3408" s="12">
        <v>42589.96</v>
      </c>
      <c r="AC3408" s="28">
        <f>+I3408+Y3408-Z3408</f>
        <v>-70.02</v>
      </c>
      <c r="AD3408" s="20">
        <f t="shared" si="377"/>
        <v>80</v>
      </c>
      <c r="AE3408">
        <v>80</v>
      </c>
    </row>
    <row r="3409" spans="1:31" x14ac:dyDescent="0.25">
      <c r="A3409" s="9">
        <v>45169</v>
      </c>
      <c r="B3409" s="10" t="s">
        <v>622</v>
      </c>
      <c r="C3409" s="10" t="s">
        <v>603</v>
      </c>
      <c r="D3409" s="10" t="s">
        <v>29</v>
      </c>
      <c r="E3409" s="10" t="s">
        <v>30</v>
      </c>
      <c r="F3409" s="10"/>
      <c r="G3409" s="10">
        <v>0</v>
      </c>
      <c r="H3409" s="11">
        <f>SUMIFS(AA:AA,$A:$A,EOMONTH($A3409,-1),$B:$B,$B3409)</f>
        <v>515</v>
      </c>
      <c r="I3409" s="63">
        <f>ROUND(SUMIFS(AC:AC,$A:$A,EOMONTH($A3409,-1),$B:$B,$B3409),2)</f>
        <v>23.25</v>
      </c>
      <c r="J3409" s="11">
        <f>SUMIFS(AB:AB,$A:$A,EOMONTH($A3409,-1),$B:$B,$B3409)</f>
        <v>1888.37</v>
      </c>
      <c r="K3409" s="13">
        <v>0</v>
      </c>
      <c r="L3409" s="25">
        <v>0</v>
      </c>
      <c r="M3409" s="15">
        <v>0</v>
      </c>
      <c r="N3409" s="14">
        <v>0</v>
      </c>
      <c r="O3409" s="16">
        <v>0</v>
      </c>
      <c r="P3409" s="16">
        <v>0</v>
      </c>
      <c r="Q3409" s="16">
        <v>0</v>
      </c>
      <c r="R3409" s="16">
        <f>Q3409*16.876/100</f>
        <v>0</v>
      </c>
      <c r="S3409" s="17">
        <f t="shared" si="371"/>
        <v>0</v>
      </c>
      <c r="T3409" s="16">
        <v>0</v>
      </c>
      <c r="U3409" s="18">
        <f t="shared" si="372"/>
        <v>0</v>
      </c>
      <c r="V3409" s="18">
        <f t="shared" si="373"/>
        <v>0</v>
      </c>
      <c r="W3409" s="18">
        <f t="shared" si="374"/>
        <v>0</v>
      </c>
      <c r="X3409" s="27"/>
      <c r="Y3409" s="19">
        <f t="shared" si="375"/>
        <v>0</v>
      </c>
      <c r="Z3409" s="18">
        <f t="shared" si="376"/>
        <v>0</v>
      </c>
      <c r="AA3409" s="12">
        <v>515</v>
      </c>
      <c r="AB3409" s="12">
        <v>1888.37</v>
      </c>
      <c r="AC3409" s="28">
        <f>+I3409+Y3409-Z3409</f>
        <v>23.25</v>
      </c>
      <c r="AD3409" s="20">
        <f t="shared" si="377"/>
        <v>0</v>
      </c>
      <c r="AE3409">
        <v>0</v>
      </c>
    </row>
    <row r="3410" spans="1:31" x14ac:dyDescent="0.25">
      <c r="A3410" s="9">
        <v>45169</v>
      </c>
      <c r="B3410" s="10" t="s">
        <v>623</v>
      </c>
      <c r="C3410" s="10" t="s">
        <v>603</v>
      </c>
      <c r="D3410" s="10" t="s">
        <v>29</v>
      </c>
      <c r="E3410" s="10" t="s">
        <v>30</v>
      </c>
      <c r="F3410" s="10"/>
      <c r="G3410" s="10">
        <v>0</v>
      </c>
      <c r="H3410" s="11">
        <f>SUMIFS(AA:AA,$A:$A,EOMONTH($A3410,-1),$B:$B,$B3410)</f>
        <v>515</v>
      </c>
      <c r="I3410" s="63">
        <f>ROUND(SUMIFS(AC:AC,$A:$A,EOMONTH($A3410,-1),$B:$B,$B3410),2)</f>
        <v>23.25</v>
      </c>
      <c r="J3410" s="11">
        <f>SUMIFS(AB:AB,$A:$A,EOMONTH($A3410,-1),$B:$B,$B3410)</f>
        <v>1802.32</v>
      </c>
      <c r="K3410" s="13">
        <v>0</v>
      </c>
      <c r="L3410" s="25">
        <v>0</v>
      </c>
      <c r="M3410" s="15">
        <v>0</v>
      </c>
      <c r="N3410" s="14">
        <v>0</v>
      </c>
      <c r="O3410" s="16">
        <v>0</v>
      </c>
      <c r="P3410" s="16">
        <v>0</v>
      </c>
      <c r="Q3410" s="16">
        <v>0</v>
      </c>
      <c r="R3410" s="16">
        <f>Q3410*16.876/100</f>
        <v>0</v>
      </c>
      <c r="S3410" s="17">
        <f t="shared" si="371"/>
        <v>0</v>
      </c>
      <c r="T3410" s="16">
        <v>0</v>
      </c>
      <c r="U3410" s="18">
        <f t="shared" si="372"/>
        <v>0</v>
      </c>
      <c r="V3410" s="18">
        <f t="shared" si="373"/>
        <v>0</v>
      </c>
      <c r="W3410" s="18">
        <f t="shared" si="374"/>
        <v>0</v>
      </c>
      <c r="X3410" s="27"/>
      <c r="Y3410" s="19">
        <f t="shared" si="375"/>
        <v>0</v>
      </c>
      <c r="Z3410" s="18">
        <f t="shared" si="376"/>
        <v>0</v>
      </c>
      <c r="AA3410" s="12">
        <v>515</v>
      </c>
      <c r="AB3410" s="12">
        <v>1802.32</v>
      </c>
      <c r="AC3410" s="28">
        <f>+I3410+Y3410-Z3410</f>
        <v>23.25</v>
      </c>
      <c r="AD3410" s="20">
        <f t="shared" si="377"/>
        <v>0</v>
      </c>
      <c r="AE3410">
        <v>0</v>
      </c>
    </row>
    <row r="3411" spans="1:31" x14ac:dyDescent="0.25">
      <c r="A3411" s="9">
        <v>45169</v>
      </c>
      <c r="B3411" s="10" t="s">
        <v>624</v>
      </c>
      <c r="C3411" s="10" t="s">
        <v>603</v>
      </c>
      <c r="D3411" s="10" t="s">
        <v>29</v>
      </c>
      <c r="E3411" s="10" t="s">
        <v>30</v>
      </c>
      <c r="F3411" s="10"/>
      <c r="G3411" s="10">
        <v>0</v>
      </c>
      <c r="H3411" s="11">
        <f>SUMIFS(AA:AA,$A:$A,EOMONTH($A3411,-1),$B:$B,$B3411)</f>
        <v>181</v>
      </c>
      <c r="I3411" s="63">
        <f>ROUND(SUMIFS(AC:AC,$A:$A,EOMONTH($A3411,-1),$B:$B,$B3411),2)</f>
        <v>8.17</v>
      </c>
      <c r="J3411" s="11">
        <f>SUMIFS(AB:AB,$A:$A,EOMONTH($A3411,-1),$B:$B,$B3411)</f>
        <v>0</v>
      </c>
      <c r="K3411" s="13">
        <v>0</v>
      </c>
      <c r="L3411" s="25">
        <v>0</v>
      </c>
      <c r="M3411" s="15">
        <v>0</v>
      </c>
      <c r="N3411" s="14">
        <v>0</v>
      </c>
      <c r="O3411" s="16">
        <v>0</v>
      </c>
      <c r="P3411" s="16">
        <v>0</v>
      </c>
      <c r="Q3411" s="16">
        <v>0</v>
      </c>
      <c r="R3411" s="16">
        <f>Q3411*16.876/100</f>
        <v>0</v>
      </c>
      <c r="S3411" s="17">
        <f t="shared" si="371"/>
        <v>0</v>
      </c>
      <c r="T3411" s="16">
        <v>0</v>
      </c>
      <c r="U3411" s="18">
        <f t="shared" si="372"/>
        <v>0</v>
      </c>
      <c r="V3411" s="18">
        <f t="shared" si="373"/>
        <v>0</v>
      </c>
      <c r="W3411" s="18">
        <f t="shared" si="374"/>
        <v>0</v>
      </c>
      <c r="X3411" s="27"/>
      <c r="Y3411" s="19">
        <f t="shared" si="375"/>
        <v>0</v>
      </c>
      <c r="Z3411" s="18">
        <f t="shared" si="376"/>
        <v>0</v>
      </c>
      <c r="AA3411" s="12">
        <v>181</v>
      </c>
      <c r="AB3411" s="12">
        <v>0</v>
      </c>
      <c r="AC3411" s="28">
        <f>+I3411+Y3411-Z3411</f>
        <v>8.17</v>
      </c>
      <c r="AD3411" s="20">
        <f t="shared" si="377"/>
        <v>0</v>
      </c>
      <c r="AE3411">
        <v>0</v>
      </c>
    </row>
    <row r="3412" spans="1:31" x14ac:dyDescent="0.25">
      <c r="A3412" s="9">
        <v>45169</v>
      </c>
      <c r="B3412" s="10" t="s">
        <v>625</v>
      </c>
      <c r="C3412" s="10" t="s">
        <v>603</v>
      </c>
      <c r="D3412" s="10" t="s">
        <v>29</v>
      </c>
      <c r="E3412" s="10" t="s">
        <v>30</v>
      </c>
      <c r="F3412" s="10"/>
      <c r="G3412" s="10">
        <v>0</v>
      </c>
      <c r="H3412" s="11">
        <f>SUMIFS(AA:AA,$A:$A,EOMONTH($A3412,-1),$B:$B,$B3412)</f>
        <v>29</v>
      </c>
      <c r="I3412" s="63">
        <f>ROUND(SUMIFS(AC:AC,$A:$A,EOMONTH($A3412,-1),$B:$B,$B3412),2)</f>
        <v>1.31</v>
      </c>
      <c r="J3412" s="11">
        <f>SUMIFS(AB:AB,$A:$A,EOMONTH($A3412,-1),$B:$B,$B3412)</f>
        <v>168.69</v>
      </c>
      <c r="K3412" s="13">
        <v>0</v>
      </c>
      <c r="L3412" s="25">
        <v>0</v>
      </c>
      <c r="M3412" s="15">
        <v>0</v>
      </c>
      <c r="N3412" s="14">
        <v>0</v>
      </c>
      <c r="O3412" s="16">
        <v>0</v>
      </c>
      <c r="P3412" s="16">
        <v>0</v>
      </c>
      <c r="Q3412" s="16">
        <v>0</v>
      </c>
      <c r="R3412" s="16">
        <f>Q3412*16.876/100</f>
        <v>0</v>
      </c>
      <c r="S3412" s="17">
        <f t="shared" si="371"/>
        <v>0</v>
      </c>
      <c r="T3412" s="16">
        <v>0</v>
      </c>
      <c r="U3412" s="18">
        <f t="shared" si="372"/>
        <v>0</v>
      </c>
      <c r="V3412" s="18">
        <f t="shared" si="373"/>
        <v>0</v>
      </c>
      <c r="W3412" s="18">
        <f t="shared" si="374"/>
        <v>0</v>
      </c>
      <c r="X3412" s="27"/>
      <c r="Y3412" s="19">
        <f t="shared" si="375"/>
        <v>0</v>
      </c>
      <c r="Z3412" s="18">
        <f t="shared" si="376"/>
        <v>0</v>
      </c>
      <c r="AA3412" s="12">
        <v>29</v>
      </c>
      <c r="AB3412" s="12">
        <v>168.69</v>
      </c>
      <c r="AC3412" s="28">
        <f>+I3412+Y3412-Z3412</f>
        <v>1.31</v>
      </c>
      <c r="AD3412" s="20">
        <f t="shared" si="377"/>
        <v>0</v>
      </c>
      <c r="AE3412">
        <v>0</v>
      </c>
    </row>
    <row r="3413" spans="1:31" x14ac:dyDescent="0.25">
      <c r="A3413" s="9">
        <v>45169</v>
      </c>
      <c r="B3413" s="10" t="s">
        <v>626</v>
      </c>
      <c r="C3413" s="10" t="s">
        <v>603</v>
      </c>
      <c r="D3413" s="10" t="s">
        <v>29</v>
      </c>
      <c r="E3413" s="10" t="s">
        <v>30</v>
      </c>
      <c r="F3413" s="10"/>
      <c r="G3413" s="10">
        <v>0</v>
      </c>
      <c r="H3413" s="11">
        <f>SUMIFS(AA:AA,$A:$A,EOMONTH($A3413,-1),$B:$B,$B3413)</f>
        <v>13</v>
      </c>
      <c r="I3413" s="63">
        <f>ROUND(SUMIFS(AC:AC,$A:$A,EOMONTH($A3413,-1),$B:$B,$B3413),2)</f>
        <v>0.59</v>
      </c>
      <c r="J3413" s="11">
        <f>SUMIFS(AB:AB,$A:$A,EOMONTH($A3413,-1),$B:$B,$B3413)</f>
        <v>70.81</v>
      </c>
      <c r="K3413" s="13">
        <v>0</v>
      </c>
      <c r="L3413" s="25">
        <v>0</v>
      </c>
      <c r="M3413" s="15">
        <v>0</v>
      </c>
      <c r="N3413" s="14">
        <v>0</v>
      </c>
      <c r="O3413" s="16">
        <v>0</v>
      </c>
      <c r="P3413" s="16">
        <v>0</v>
      </c>
      <c r="Q3413" s="16">
        <v>0</v>
      </c>
      <c r="R3413" s="16">
        <f>Q3413*16.876/100</f>
        <v>0</v>
      </c>
      <c r="S3413" s="17">
        <f t="shared" si="371"/>
        <v>0</v>
      </c>
      <c r="T3413" s="16">
        <v>0</v>
      </c>
      <c r="U3413" s="18">
        <f t="shared" si="372"/>
        <v>0</v>
      </c>
      <c r="V3413" s="18">
        <f t="shared" si="373"/>
        <v>0</v>
      </c>
      <c r="W3413" s="18">
        <f t="shared" si="374"/>
        <v>0</v>
      </c>
      <c r="X3413" s="27"/>
      <c r="Y3413" s="19">
        <f t="shared" si="375"/>
        <v>0</v>
      </c>
      <c r="Z3413" s="18">
        <f t="shared" si="376"/>
        <v>0</v>
      </c>
      <c r="AA3413" s="12">
        <v>13</v>
      </c>
      <c r="AB3413" s="12">
        <v>70.81</v>
      </c>
      <c r="AC3413" s="28">
        <f>+I3413+Y3413-Z3413</f>
        <v>0.59</v>
      </c>
      <c r="AD3413" s="20">
        <f t="shared" si="377"/>
        <v>0</v>
      </c>
      <c r="AE3413">
        <v>0</v>
      </c>
    </row>
    <row r="3414" spans="1:31" x14ac:dyDescent="0.25">
      <c r="A3414" s="9">
        <v>45169</v>
      </c>
      <c r="B3414" s="10" t="s">
        <v>627</v>
      </c>
      <c r="C3414" s="10" t="s">
        <v>603</v>
      </c>
      <c r="D3414" s="10" t="s">
        <v>29</v>
      </c>
      <c r="E3414" s="10" t="s">
        <v>30</v>
      </c>
      <c r="F3414" s="10"/>
      <c r="G3414" s="10">
        <v>0</v>
      </c>
      <c r="H3414" s="11">
        <f>SUMIFS(AA:AA,$A:$A,EOMONTH($A3414,-1),$B:$B,$B3414)</f>
        <v>12</v>
      </c>
      <c r="I3414" s="63">
        <f>ROUND(SUMIFS(AC:AC,$A:$A,EOMONTH($A3414,-1),$B:$B,$B3414),2)</f>
        <v>0.54</v>
      </c>
      <c r="J3414" s="11">
        <f>SUMIFS(AB:AB,$A:$A,EOMONTH($A3414,-1),$B:$B,$B3414)</f>
        <v>0</v>
      </c>
      <c r="K3414" s="13">
        <v>0</v>
      </c>
      <c r="L3414" s="25">
        <v>0</v>
      </c>
      <c r="M3414" s="15">
        <v>0</v>
      </c>
      <c r="N3414" s="14">
        <v>0</v>
      </c>
      <c r="O3414" s="16">
        <v>0</v>
      </c>
      <c r="P3414" s="16">
        <v>0</v>
      </c>
      <c r="Q3414" s="16">
        <v>0</v>
      </c>
      <c r="R3414" s="16">
        <f>Q3414*16.876/100</f>
        <v>0</v>
      </c>
      <c r="S3414" s="17">
        <f t="shared" si="371"/>
        <v>0</v>
      </c>
      <c r="T3414" s="16">
        <v>0</v>
      </c>
      <c r="U3414" s="18">
        <f t="shared" si="372"/>
        <v>0</v>
      </c>
      <c r="V3414" s="18">
        <f t="shared" si="373"/>
        <v>0</v>
      </c>
      <c r="W3414" s="18">
        <f t="shared" si="374"/>
        <v>0</v>
      </c>
      <c r="X3414" s="27"/>
      <c r="Y3414" s="19">
        <f t="shared" si="375"/>
        <v>0</v>
      </c>
      <c r="Z3414" s="18">
        <f t="shared" si="376"/>
        <v>0</v>
      </c>
      <c r="AA3414" s="12">
        <v>12</v>
      </c>
      <c r="AB3414" s="12">
        <v>0</v>
      </c>
      <c r="AC3414" s="28">
        <f>+I3414+Y3414-Z3414</f>
        <v>0.54</v>
      </c>
      <c r="AD3414" s="20">
        <f t="shared" si="377"/>
        <v>0</v>
      </c>
      <c r="AE3414">
        <v>0</v>
      </c>
    </row>
    <row r="3415" spans="1:31" x14ac:dyDescent="0.25">
      <c r="A3415" s="9">
        <v>45169</v>
      </c>
      <c r="B3415" s="10" t="s">
        <v>628</v>
      </c>
      <c r="C3415" s="10" t="s">
        <v>603</v>
      </c>
      <c r="D3415" s="10" t="s">
        <v>29</v>
      </c>
      <c r="E3415" s="10" t="s">
        <v>30</v>
      </c>
      <c r="F3415" s="10"/>
      <c r="G3415" s="10">
        <v>0</v>
      </c>
      <c r="H3415" s="11">
        <f>SUMIFS(AA:AA,$A:$A,EOMONTH($A3415,-1),$B:$B,$B3415)</f>
        <v>360</v>
      </c>
      <c r="I3415" s="63">
        <f>ROUND(SUMIFS(AC:AC,$A:$A,EOMONTH($A3415,-1),$B:$B,$B3415),2)</f>
        <v>16.25</v>
      </c>
      <c r="J3415" s="11">
        <f>SUMIFS(AB:AB,$A:$A,EOMONTH($A3415,-1),$B:$B,$B3415)</f>
        <v>0</v>
      </c>
      <c r="K3415" s="13">
        <v>0</v>
      </c>
      <c r="L3415" s="25">
        <v>0</v>
      </c>
      <c r="M3415" s="15">
        <v>0</v>
      </c>
      <c r="N3415" s="14">
        <v>0</v>
      </c>
      <c r="O3415" s="16">
        <v>0</v>
      </c>
      <c r="P3415" s="16">
        <v>0</v>
      </c>
      <c r="Q3415" s="16">
        <v>0</v>
      </c>
      <c r="R3415" s="16">
        <f>Q3415*16.876/100</f>
        <v>0</v>
      </c>
      <c r="S3415" s="17">
        <f t="shared" si="371"/>
        <v>0</v>
      </c>
      <c r="T3415" s="16">
        <v>0</v>
      </c>
      <c r="U3415" s="18">
        <f t="shared" si="372"/>
        <v>0</v>
      </c>
      <c r="V3415" s="18">
        <f t="shared" si="373"/>
        <v>0</v>
      </c>
      <c r="W3415" s="18">
        <f t="shared" si="374"/>
        <v>0</v>
      </c>
      <c r="X3415" s="27"/>
      <c r="Y3415" s="19">
        <f t="shared" si="375"/>
        <v>0</v>
      </c>
      <c r="Z3415" s="18">
        <f t="shared" si="376"/>
        <v>0</v>
      </c>
      <c r="AA3415" s="12">
        <v>360</v>
      </c>
      <c r="AB3415" s="12">
        <v>0</v>
      </c>
      <c r="AC3415" s="28">
        <f>+I3415+Y3415-Z3415</f>
        <v>16.25</v>
      </c>
      <c r="AD3415" s="20">
        <f t="shared" si="377"/>
        <v>0</v>
      </c>
      <c r="AE3415">
        <v>0</v>
      </c>
    </row>
    <row r="3416" spans="1:31" x14ac:dyDescent="0.25">
      <c r="A3416" s="9">
        <v>45169</v>
      </c>
      <c r="B3416" s="10" t="s">
        <v>629</v>
      </c>
      <c r="C3416" s="10" t="s">
        <v>603</v>
      </c>
      <c r="D3416" s="10" t="s">
        <v>40</v>
      </c>
      <c r="E3416" s="10" t="s">
        <v>30</v>
      </c>
      <c r="F3416" s="10">
        <v>410</v>
      </c>
      <c r="G3416" s="10">
        <v>447</v>
      </c>
      <c r="H3416" s="11">
        <f>SUMIFS(AA:AA,$A:$A,EOMONTH($A3416,-1),$B:$B,$B3416)</f>
        <v>936</v>
      </c>
      <c r="I3416" s="63">
        <f>ROUND(SUMIFS(AC:AC,$A:$A,EOMONTH($A3416,-1),$B:$B,$B3416),2)</f>
        <v>42.26</v>
      </c>
      <c r="J3416" s="11">
        <f>SUMIFS(AB:AB,$A:$A,EOMONTH($A3416,-1),$B:$B,$B3416)</f>
        <v>37463.29</v>
      </c>
      <c r="K3416" s="13">
        <v>0</v>
      </c>
      <c r="L3416" s="25">
        <v>0</v>
      </c>
      <c r="M3416" s="15">
        <v>0</v>
      </c>
      <c r="N3416" s="14">
        <v>0</v>
      </c>
      <c r="O3416" s="16">
        <v>0</v>
      </c>
      <c r="P3416" s="16">
        <v>0</v>
      </c>
      <c r="Q3416" s="16">
        <v>0</v>
      </c>
      <c r="R3416" s="16">
        <f>Q3416*16.876/100</f>
        <v>0</v>
      </c>
      <c r="S3416" s="17">
        <f t="shared" si="371"/>
        <v>0</v>
      </c>
      <c r="T3416" s="16">
        <v>0</v>
      </c>
      <c r="U3416" s="18">
        <f t="shared" si="372"/>
        <v>418.392</v>
      </c>
      <c r="V3416" s="18">
        <f t="shared" si="373"/>
        <v>0</v>
      </c>
      <c r="W3416" s="18">
        <f t="shared" si="374"/>
        <v>0</v>
      </c>
      <c r="X3416" s="27"/>
      <c r="Y3416" s="19">
        <f t="shared" si="375"/>
        <v>0</v>
      </c>
      <c r="Z3416" s="18">
        <f t="shared" si="376"/>
        <v>0</v>
      </c>
      <c r="AA3416" s="12">
        <v>936</v>
      </c>
      <c r="AB3416" s="12">
        <v>37463.29</v>
      </c>
      <c r="AC3416" s="28">
        <f>+I3416+Y3416-Z3416</f>
        <v>42.26</v>
      </c>
      <c r="AD3416" s="20">
        <f t="shared" si="377"/>
        <v>0</v>
      </c>
      <c r="AE3416">
        <v>0</v>
      </c>
    </row>
    <row r="3417" spans="1:31" x14ac:dyDescent="0.25">
      <c r="A3417" s="9">
        <v>45169</v>
      </c>
      <c r="B3417" s="10" t="s">
        <v>630</v>
      </c>
      <c r="C3417" s="10" t="s">
        <v>213</v>
      </c>
      <c r="D3417" s="10" t="s">
        <v>40</v>
      </c>
      <c r="E3417" s="10" t="s">
        <v>30</v>
      </c>
      <c r="F3417" s="10">
        <v>450</v>
      </c>
      <c r="G3417" s="10">
        <v>490</v>
      </c>
      <c r="H3417" s="11">
        <f>SUMIFS(AA:AA,$A:$A,EOMONTH($A3417,-1),$B:$B,$B3417)</f>
        <v>576</v>
      </c>
      <c r="I3417" s="63">
        <f>ROUND(SUMIFS(AC:AC,$A:$A,EOMONTH($A3417,-1),$B:$B,$B3417),2)</f>
        <v>26.01</v>
      </c>
      <c r="J3417" s="11">
        <f>SUMIFS(AB:AB,$A:$A,EOMONTH($A3417,-1),$B:$B,$B3417)</f>
        <v>23594.43</v>
      </c>
      <c r="K3417" s="13">
        <v>0</v>
      </c>
      <c r="L3417" s="25">
        <v>0</v>
      </c>
      <c r="M3417" s="15">
        <v>220</v>
      </c>
      <c r="N3417" s="14">
        <v>5795.96</v>
      </c>
      <c r="O3417" s="16">
        <v>0</v>
      </c>
      <c r="P3417" s="16">
        <v>0</v>
      </c>
      <c r="Q3417" s="16">
        <v>0</v>
      </c>
      <c r="R3417" s="16">
        <f>Q3417*16.876/100</f>
        <v>0</v>
      </c>
      <c r="S3417" s="17">
        <f t="shared" si="371"/>
        <v>0</v>
      </c>
      <c r="T3417" s="16">
        <v>0</v>
      </c>
      <c r="U3417" s="18">
        <f t="shared" si="372"/>
        <v>282.24</v>
      </c>
      <c r="V3417" s="18">
        <f t="shared" si="373"/>
        <v>99</v>
      </c>
      <c r="W3417" s="18">
        <f t="shared" si="374"/>
        <v>16.621110000000002</v>
      </c>
      <c r="X3417" s="27"/>
      <c r="Y3417" s="19">
        <f t="shared" si="375"/>
        <v>115.62111</v>
      </c>
      <c r="Z3417" s="18">
        <f t="shared" si="376"/>
        <v>0</v>
      </c>
      <c r="AA3417" s="12">
        <v>796</v>
      </c>
      <c r="AB3417" s="12">
        <v>29390.39</v>
      </c>
      <c r="AC3417" s="28">
        <f>+I3417+Y3417-Z3417</f>
        <v>141.63111000000001</v>
      </c>
      <c r="AD3417" s="20">
        <f t="shared" si="377"/>
        <v>0</v>
      </c>
      <c r="AE3417">
        <v>0</v>
      </c>
    </row>
    <row r="3418" spans="1:31" x14ac:dyDescent="0.25">
      <c r="A3418" s="59">
        <v>45169</v>
      </c>
      <c r="B3418" s="60" t="s">
        <v>812</v>
      </c>
      <c r="C3418" s="60" t="s">
        <v>603</v>
      </c>
      <c r="D3418" s="60" t="s">
        <v>40</v>
      </c>
      <c r="E3418" s="60" t="s">
        <v>30</v>
      </c>
      <c r="F3418" s="10"/>
      <c r="G3418" s="10"/>
      <c r="H3418" s="11"/>
      <c r="I3418" s="63">
        <f>ROUND(SUMIFS(AC:AC,$A:$A,EOMONTH($A3418,-1),$B:$B,$B3418),2)</f>
        <v>0</v>
      </c>
      <c r="J3418" s="11"/>
      <c r="K3418" s="13"/>
      <c r="L3418" s="25"/>
      <c r="M3418" s="15"/>
      <c r="N3418" s="14"/>
      <c r="O3418" s="16"/>
      <c r="P3418" s="16"/>
      <c r="Q3418" s="16"/>
      <c r="R3418" s="16"/>
      <c r="S3418" s="17">
        <f t="shared" si="371"/>
        <v>0</v>
      </c>
      <c r="T3418" s="16"/>
      <c r="U3418" s="18">
        <f t="shared" si="372"/>
        <v>0</v>
      </c>
      <c r="V3418" s="18">
        <f t="shared" si="373"/>
        <v>0</v>
      </c>
      <c r="W3418" s="18">
        <f t="shared" si="374"/>
        <v>0</v>
      </c>
      <c r="X3418" s="27"/>
      <c r="Y3418" s="19">
        <f t="shared" si="375"/>
        <v>0</v>
      </c>
      <c r="Z3418" s="18">
        <f t="shared" si="376"/>
        <v>0</v>
      </c>
      <c r="AA3418" s="12"/>
      <c r="AB3418" s="12"/>
      <c r="AC3418" s="28">
        <f>+I3418+Y3418-Z3418</f>
        <v>0</v>
      </c>
      <c r="AD3418" s="20">
        <f t="shared" si="377"/>
        <v>0</v>
      </c>
      <c r="AE3418">
        <v>0</v>
      </c>
    </row>
    <row r="3419" spans="1:31" x14ac:dyDescent="0.25">
      <c r="A3419" s="9">
        <v>45169</v>
      </c>
      <c r="B3419" s="10" t="s">
        <v>631</v>
      </c>
      <c r="C3419" s="10" t="s">
        <v>603</v>
      </c>
      <c r="D3419" s="10" t="s">
        <v>40</v>
      </c>
      <c r="E3419" s="10" t="s">
        <v>30</v>
      </c>
      <c r="F3419" s="10">
        <v>590</v>
      </c>
      <c r="G3419" s="10">
        <v>643</v>
      </c>
      <c r="H3419" s="11">
        <f>SUMIFS(AA:AA,$A:$A,EOMONTH($A3419,-1),$B:$B,$B3419)</f>
        <v>326</v>
      </c>
      <c r="I3419" s="63">
        <f>ROUND(SUMIFS(AC:AC,$A:$A,EOMONTH($A3419,-1),$B:$B,$B3419),2)</f>
        <v>-47.32</v>
      </c>
      <c r="J3419" s="11">
        <f>SUMIFS(AB:AB,$A:$A,EOMONTH($A3419,-1),$B:$B,$B3419)</f>
        <v>20075.59</v>
      </c>
      <c r="K3419" s="13">
        <v>0</v>
      </c>
      <c r="L3419" s="25">
        <v>0</v>
      </c>
      <c r="M3419" s="15">
        <v>589</v>
      </c>
      <c r="N3419" s="14">
        <v>22549.88</v>
      </c>
      <c r="O3419" s="16">
        <v>200</v>
      </c>
      <c r="P3419" s="16">
        <v>12204</v>
      </c>
      <c r="Q3419" s="16">
        <v>0</v>
      </c>
      <c r="R3419" s="16">
        <f>Q3419*16.876/100</f>
        <v>0</v>
      </c>
      <c r="S3419" s="17">
        <f t="shared" si="371"/>
        <v>0</v>
      </c>
      <c r="T3419" s="16">
        <v>0</v>
      </c>
      <c r="U3419" s="18">
        <f t="shared" si="372"/>
        <v>209.61799999999999</v>
      </c>
      <c r="V3419" s="18">
        <f t="shared" si="373"/>
        <v>347.51</v>
      </c>
      <c r="W3419" s="18">
        <f t="shared" si="374"/>
        <v>58.343453900000007</v>
      </c>
      <c r="X3419" s="27"/>
      <c r="Y3419" s="19">
        <f t="shared" si="375"/>
        <v>405.85345389999998</v>
      </c>
      <c r="Z3419" s="18">
        <f t="shared" si="376"/>
        <v>128.6</v>
      </c>
      <c r="AA3419" s="12">
        <v>715</v>
      </c>
      <c r="AB3419" s="12">
        <v>33308.43</v>
      </c>
      <c r="AC3419" s="28">
        <f>+I3419+Y3419-Z3419</f>
        <v>229.93345389999999</v>
      </c>
      <c r="AD3419" s="20">
        <f t="shared" si="377"/>
        <v>0</v>
      </c>
      <c r="AE3419">
        <v>0</v>
      </c>
    </row>
    <row r="3420" spans="1:31" x14ac:dyDescent="0.25">
      <c r="A3420" s="9">
        <v>45169</v>
      </c>
      <c r="B3420" s="10" t="s">
        <v>632</v>
      </c>
      <c r="C3420" s="10" t="s">
        <v>603</v>
      </c>
      <c r="D3420" s="10" t="s">
        <v>40</v>
      </c>
      <c r="E3420" s="10" t="s">
        <v>30</v>
      </c>
      <c r="F3420" s="10">
        <v>730</v>
      </c>
      <c r="G3420" s="10">
        <v>796</v>
      </c>
      <c r="H3420" s="11">
        <f>SUMIFS(AA:AA,$A:$A,EOMONTH($A3420,-1),$B:$B,$B3420)</f>
        <v>9219</v>
      </c>
      <c r="I3420" s="63">
        <f>ROUND(SUMIFS(AC:AC,$A:$A,EOMONTH($A3420,-1),$B:$B,$B3420),2)</f>
        <v>2498.5</v>
      </c>
      <c r="J3420" s="11">
        <f>SUMIFS(AB:AB,$A:$A,EOMONTH($A3420,-1),$B:$B,$B3420)</f>
        <v>495147.05</v>
      </c>
      <c r="K3420" s="13">
        <v>0</v>
      </c>
      <c r="L3420" s="25">
        <v>0</v>
      </c>
      <c r="M3420" s="15">
        <v>2416</v>
      </c>
      <c r="N3420" s="14">
        <v>137958.38</v>
      </c>
      <c r="O3420" s="16">
        <v>0</v>
      </c>
      <c r="P3420" s="16">
        <v>0</v>
      </c>
      <c r="Q3420" s="16">
        <v>0</v>
      </c>
      <c r="R3420" s="16">
        <f>Q3420*16.876/100</f>
        <v>0</v>
      </c>
      <c r="S3420" s="17">
        <f t="shared" si="371"/>
        <v>0</v>
      </c>
      <c r="T3420" s="16">
        <v>0</v>
      </c>
      <c r="U3420" s="18">
        <f t="shared" si="372"/>
        <v>7338.3239999999996</v>
      </c>
      <c r="V3420" s="18">
        <f t="shared" si="373"/>
        <v>1763.68</v>
      </c>
      <c r="W3420" s="18">
        <f t="shared" si="374"/>
        <v>296.10423520000006</v>
      </c>
      <c r="X3420" s="27"/>
      <c r="Y3420" s="19">
        <f t="shared" si="375"/>
        <v>2059.7842352000002</v>
      </c>
      <c r="Z3420" s="18">
        <f t="shared" si="376"/>
        <v>0</v>
      </c>
      <c r="AA3420" s="12">
        <v>11635</v>
      </c>
      <c r="AB3420" s="12">
        <v>633105.43000000005</v>
      </c>
      <c r="AC3420" s="28">
        <f>+I3420+Y3420-Z3420</f>
        <v>4558.2842352000007</v>
      </c>
      <c r="AD3420" s="20">
        <f t="shared" si="377"/>
        <v>0</v>
      </c>
      <c r="AE3420">
        <v>0</v>
      </c>
    </row>
    <row r="3421" spans="1:31" x14ac:dyDescent="0.25">
      <c r="A3421" s="9">
        <v>45169</v>
      </c>
      <c r="B3421" s="10" t="s">
        <v>633</v>
      </c>
      <c r="C3421" s="10" t="s">
        <v>603</v>
      </c>
      <c r="D3421" s="10" t="s">
        <v>29</v>
      </c>
      <c r="E3421" s="10" t="s">
        <v>30</v>
      </c>
      <c r="F3421" s="10"/>
      <c r="G3421" s="10">
        <v>0</v>
      </c>
      <c r="H3421" s="11">
        <f>SUMIFS(AA:AA,$A:$A,EOMONTH($A3421,-1),$B:$B,$B3421)</f>
        <v>194</v>
      </c>
      <c r="I3421" s="63">
        <f>ROUND(SUMIFS(AC:AC,$A:$A,EOMONTH($A3421,-1),$B:$B,$B3421),2)</f>
        <v>8.76</v>
      </c>
      <c r="J3421" s="11">
        <f>SUMIFS(AB:AB,$A:$A,EOMONTH($A3421,-1),$B:$B,$B3421)</f>
        <v>8384.7099999999991</v>
      </c>
      <c r="K3421" s="13">
        <v>0</v>
      </c>
      <c r="L3421" s="25">
        <v>0</v>
      </c>
      <c r="M3421" s="15">
        <v>18</v>
      </c>
      <c r="N3421" s="14">
        <v>1415.84</v>
      </c>
      <c r="O3421" s="16">
        <v>0</v>
      </c>
      <c r="P3421" s="16">
        <v>0</v>
      </c>
      <c r="Q3421" s="16">
        <v>0</v>
      </c>
      <c r="R3421" s="16">
        <f>Q3421*16.876/100</f>
        <v>0</v>
      </c>
      <c r="S3421" s="17">
        <f t="shared" si="371"/>
        <v>0</v>
      </c>
      <c r="T3421" s="16">
        <v>0</v>
      </c>
      <c r="U3421" s="18">
        <f t="shared" si="372"/>
        <v>0</v>
      </c>
      <c r="V3421" s="18">
        <f t="shared" si="373"/>
        <v>0</v>
      </c>
      <c r="W3421" s="18">
        <f t="shared" si="374"/>
        <v>0</v>
      </c>
      <c r="X3421" s="27"/>
      <c r="Y3421" s="19">
        <f t="shared" si="375"/>
        <v>0</v>
      </c>
      <c r="Z3421" s="18">
        <f t="shared" si="376"/>
        <v>0</v>
      </c>
      <c r="AA3421" s="12">
        <v>212</v>
      </c>
      <c r="AB3421" s="12">
        <v>9800.5499999999993</v>
      </c>
      <c r="AC3421" s="28">
        <f>+I3421+Y3421-Z3421</f>
        <v>8.76</v>
      </c>
      <c r="AD3421" s="20">
        <f t="shared" si="377"/>
        <v>0</v>
      </c>
      <c r="AE3421">
        <v>0</v>
      </c>
    </row>
    <row r="3422" spans="1:31" x14ac:dyDescent="0.25">
      <c r="A3422" s="9">
        <v>45169</v>
      </c>
      <c r="B3422" s="10" t="s">
        <v>634</v>
      </c>
      <c r="C3422" s="10" t="s">
        <v>603</v>
      </c>
      <c r="D3422" s="10" t="s">
        <v>40</v>
      </c>
      <c r="E3422" s="10" t="s">
        <v>30</v>
      </c>
      <c r="F3422" s="10">
        <v>1150</v>
      </c>
      <c r="G3422" s="10">
        <v>1253</v>
      </c>
      <c r="H3422" s="11">
        <f>SUMIFS(AA:AA,$A:$A,EOMONTH($A3422,-1),$B:$B,$B3422)</f>
        <v>12702</v>
      </c>
      <c r="I3422" s="63">
        <f>ROUND(SUMIFS(AC:AC,$A:$A,EOMONTH($A3422,-1),$B:$B,$B3422),2)</f>
        <v>4406.3599999999997</v>
      </c>
      <c r="J3422" s="11">
        <f>SUMIFS(AB:AB,$A:$A,EOMONTH($A3422,-1),$B:$B,$B3422)</f>
        <v>1092314.8799999999</v>
      </c>
      <c r="K3422" s="13">
        <v>0</v>
      </c>
      <c r="L3422" s="25">
        <v>0</v>
      </c>
      <c r="M3422" s="15">
        <v>1760</v>
      </c>
      <c r="N3422" s="14">
        <v>219899.65</v>
      </c>
      <c r="O3422" s="16">
        <v>0</v>
      </c>
      <c r="P3422" s="16">
        <v>0</v>
      </c>
      <c r="Q3422" s="16">
        <v>0</v>
      </c>
      <c r="R3422" s="16">
        <f>Q3422*16.876/100</f>
        <v>0</v>
      </c>
      <c r="S3422" s="17">
        <f t="shared" si="371"/>
        <v>0</v>
      </c>
      <c r="T3422" s="16">
        <v>0</v>
      </c>
      <c r="U3422" s="18">
        <f t="shared" si="372"/>
        <v>15915.606</v>
      </c>
      <c r="V3422" s="18">
        <f t="shared" si="373"/>
        <v>2024</v>
      </c>
      <c r="W3422" s="18">
        <f t="shared" si="374"/>
        <v>339.80936000000003</v>
      </c>
      <c r="X3422" s="27"/>
      <c r="Y3422" s="19">
        <f t="shared" si="375"/>
        <v>2363.8093600000002</v>
      </c>
      <c r="Z3422" s="18">
        <f t="shared" si="376"/>
        <v>0</v>
      </c>
      <c r="AA3422" s="12">
        <v>14462</v>
      </c>
      <c r="AB3422" s="12">
        <v>1312214.53</v>
      </c>
      <c r="AC3422" s="28">
        <f>+I3422+Y3422-Z3422</f>
        <v>6770.1693599999999</v>
      </c>
      <c r="AD3422" s="20">
        <f t="shared" si="377"/>
        <v>0</v>
      </c>
    </row>
    <row r="3423" spans="1:31" x14ac:dyDescent="0.25">
      <c r="A3423" s="9">
        <v>45169</v>
      </c>
      <c r="B3423" s="10" t="s">
        <v>635</v>
      </c>
      <c r="C3423" s="10" t="s">
        <v>603</v>
      </c>
      <c r="D3423" s="10" t="s">
        <v>40</v>
      </c>
      <c r="E3423" s="10" t="s">
        <v>30</v>
      </c>
      <c r="F3423" s="10">
        <v>920</v>
      </c>
      <c r="G3423" s="10">
        <v>1003</v>
      </c>
      <c r="H3423" s="11">
        <f>SUMIFS(AA:AA,$A:$A,EOMONTH($A3423,-1),$B:$B,$B3423)</f>
        <v>-69</v>
      </c>
      <c r="I3423" s="63">
        <f>ROUND(SUMIFS(AC:AC,$A:$A,EOMONTH($A3423,-1),$B:$B,$B3423),2)</f>
        <v>-79.739999999999995</v>
      </c>
      <c r="J3423" s="11">
        <f>SUMIFS(AB:AB,$A:$A,EOMONTH($A3423,-1),$B:$B,$B3423)</f>
        <v>-9043.25</v>
      </c>
      <c r="K3423" s="13">
        <v>0</v>
      </c>
      <c r="L3423" s="25">
        <v>0</v>
      </c>
      <c r="M3423" s="15">
        <v>0</v>
      </c>
      <c r="N3423" s="14">
        <v>0</v>
      </c>
      <c r="O3423" s="16">
        <v>0</v>
      </c>
      <c r="P3423" s="16">
        <v>0</v>
      </c>
      <c r="Q3423" s="16">
        <v>0</v>
      </c>
      <c r="R3423" s="16">
        <f>Q3423*16.876/100</f>
        <v>0</v>
      </c>
      <c r="S3423" s="17">
        <f t="shared" si="371"/>
        <v>0</v>
      </c>
      <c r="T3423" s="16">
        <v>0</v>
      </c>
      <c r="U3423" s="18">
        <f t="shared" si="372"/>
        <v>-69.206999999999994</v>
      </c>
      <c r="V3423" s="18">
        <f t="shared" si="373"/>
        <v>0</v>
      </c>
      <c r="W3423" s="18">
        <f t="shared" si="374"/>
        <v>0</v>
      </c>
      <c r="X3423" s="27"/>
      <c r="Y3423" s="19">
        <f t="shared" si="375"/>
        <v>0</v>
      </c>
      <c r="Z3423" s="18">
        <f t="shared" si="376"/>
        <v>0</v>
      </c>
      <c r="AA3423" s="12">
        <v>-69</v>
      </c>
      <c r="AB3423" s="12">
        <v>-9043.25</v>
      </c>
      <c r="AC3423" s="28">
        <f>+I3423+Y3423-Z3423</f>
        <v>-79.739999999999995</v>
      </c>
      <c r="AD3423" s="20">
        <f t="shared" si="377"/>
        <v>80</v>
      </c>
      <c r="AE3423">
        <v>80</v>
      </c>
    </row>
    <row r="3424" spans="1:31" x14ac:dyDescent="0.25">
      <c r="A3424" s="9">
        <v>45169</v>
      </c>
      <c r="B3424" s="10" t="s">
        <v>636</v>
      </c>
      <c r="C3424" s="10" t="s">
        <v>320</v>
      </c>
      <c r="D3424" s="10" t="s">
        <v>40</v>
      </c>
      <c r="E3424" s="10" t="s">
        <v>30</v>
      </c>
      <c r="F3424" s="10">
        <v>360</v>
      </c>
      <c r="G3424" s="10">
        <v>392</v>
      </c>
      <c r="H3424" s="11">
        <f>SUMIFS(AA:AA,$A:$A,EOMONTH($A3424,-1),$B:$B,$B3424)</f>
        <v>62</v>
      </c>
      <c r="I3424" s="63">
        <f>ROUND(SUMIFS(AC:AC,$A:$A,EOMONTH($A3424,-1),$B:$B,$B3424),2)</f>
        <v>-42.29</v>
      </c>
      <c r="J3424" s="11">
        <f>SUMIFS(AB:AB,$A:$A,EOMONTH($A3424,-1),$B:$B,$B3424)</f>
        <v>2362.54</v>
      </c>
      <c r="K3424" s="13">
        <v>0</v>
      </c>
      <c r="L3424" s="25">
        <v>0</v>
      </c>
      <c r="M3424" s="15">
        <v>0</v>
      </c>
      <c r="N3424" s="14">
        <v>0</v>
      </c>
      <c r="O3424" s="16">
        <v>61</v>
      </c>
      <c r="P3424" s="16">
        <v>3618.52</v>
      </c>
      <c r="Q3424" s="16">
        <v>0</v>
      </c>
      <c r="R3424" s="16">
        <f>Q3424*16.876/100</f>
        <v>0</v>
      </c>
      <c r="S3424" s="17">
        <f t="shared" si="371"/>
        <v>0</v>
      </c>
      <c r="T3424" s="16">
        <v>0</v>
      </c>
      <c r="U3424" s="18">
        <f t="shared" si="372"/>
        <v>24.303999999999998</v>
      </c>
      <c r="V3424" s="18">
        <f t="shared" si="373"/>
        <v>0</v>
      </c>
      <c r="W3424" s="18">
        <f t="shared" si="374"/>
        <v>0</v>
      </c>
      <c r="X3424" s="27"/>
      <c r="Y3424" s="19">
        <f t="shared" si="375"/>
        <v>0</v>
      </c>
      <c r="Z3424" s="18">
        <f t="shared" si="376"/>
        <v>23.911999999999999</v>
      </c>
      <c r="AA3424" s="12">
        <v>1</v>
      </c>
      <c r="AB3424" s="12">
        <v>38.11</v>
      </c>
      <c r="AC3424" s="28">
        <f>+I3424+Y3424-Z3424</f>
        <v>-66.201999999999998</v>
      </c>
      <c r="AD3424" s="20">
        <f t="shared" si="377"/>
        <v>70</v>
      </c>
      <c r="AE3424">
        <v>70</v>
      </c>
    </row>
    <row r="3425" spans="1:31" x14ac:dyDescent="0.25">
      <c r="A3425" s="59">
        <v>45169</v>
      </c>
      <c r="B3425" s="60" t="s">
        <v>637</v>
      </c>
      <c r="C3425" s="60" t="s">
        <v>603</v>
      </c>
      <c r="D3425" s="60" t="s">
        <v>40</v>
      </c>
      <c r="E3425" s="60" t="s">
        <v>30</v>
      </c>
      <c r="F3425" s="10"/>
      <c r="G3425" s="10"/>
      <c r="H3425" s="11"/>
      <c r="I3425" s="63">
        <f>ROUND(SUMIFS(AC:AC,$A:$A,EOMONTH($A3425,-1),$B:$B,$B3425),2)</f>
        <v>-23.97</v>
      </c>
      <c r="J3425" s="11"/>
      <c r="K3425" s="13"/>
      <c r="L3425" s="25"/>
      <c r="M3425" s="15"/>
      <c r="N3425" s="14"/>
      <c r="O3425" s="16"/>
      <c r="P3425" s="16"/>
      <c r="Q3425" s="16"/>
      <c r="R3425" s="16"/>
      <c r="S3425" s="17">
        <f t="shared" si="371"/>
        <v>0</v>
      </c>
      <c r="T3425" s="16"/>
      <c r="U3425" s="18">
        <f t="shared" si="372"/>
        <v>0</v>
      </c>
      <c r="V3425" s="18">
        <f t="shared" si="373"/>
        <v>0</v>
      </c>
      <c r="W3425" s="18">
        <f t="shared" si="374"/>
        <v>0</v>
      </c>
      <c r="X3425" s="27"/>
      <c r="Y3425" s="19">
        <f t="shared" si="375"/>
        <v>0</v>
      </c>
      <c r="Z3425" s="18">
        <f t="shared" si="376"/>
        <v>0</v>
      </c>
      <c r="AA3425" s="12"/>
      <c r="AB3425" s="12"/>
      <c r="AC3425" s="28">
        <f>+I3425+Y3425-Z3425</f>
        <v>-23.97</v>
      </c>
      <c r="AD3425" s="20">
        <f t="shared" si="377"/>
        <v>30</v>
      </c>
      <c r="AE3425">
        <v>30</v>
      </c>
    </row>
    <row r="3426" spans="1:31" x14ac:dyDescent="0.25">
      <c r="A3426" s="59">
        <v>45169</v>
      </c>
      <c r="B3426" s="60" t="s">
        <v>638</v>
      </c>
      <c r="C3426" s="60" t="s">
        <v>603</v>
      </c>
      <c r="D3426" s="60" t="s">
        <v>40</v>
      </c>
      <c r="E3426" s="60" t="s">
        <v>30</v>
      </c>
      <c r="F3426" s="10"/>
      <c r="G3426" s="10"/>
      <c r="H3426" s="11"/>
      <c r="I3426" s="63">
        <f>ROUND(SUMIFS(AC:AC,$A:$A,EOMONTH($A3426,-1),$B:$B,$B3426),2)</f>
        <v>-190.15</v>
      </c>
      <c r="J3426" s="11"/>
      <c r="K3426" s="13"/>
      <c r="L3426" s="25"/>
      <c r="M3426" s="15"/>
      <c r="N3426" s="14"/>
      <c r="O3426" s="16"/>
      <c r="P3426" s="16"/>
      <c r="Q3426" s="16"/>
      <c r="R3426" s="16"/>
      <c r="S3426" s="17">
        <f t="shared" si="371"/>
        <v>0</v>
      </c>
      <c r="T3426" s="16"/>
      <c r="U3426" s="18">
        <f t="shared" si="372"/>
        <v>0</v>
      </c>
      <c r="V3426" s="18">
        <f t="shared" si="373"/>
        <v>0</v>
      </c>
      <c r="W3426" s="18">
        <f t="shared" si="374"/>
        <v>0</v>
      </c>
      <c r="X3426" s="27"/>
      <c r="Y3426" s="19">
        <f t="shared" si="375"/>
        <v>0</v>
      </c>
      <c r="Z3426" s="18">
        <f t="shared" si="376"/>
        <v>0</v>
      </c>
      <c r="AA3426" s="12"/>
      <c r="AB3426" s="12"/>
      <c r="AC3426" s="28">
        <f>+I3426+Y3426-Z3426</f>
        <v>-190.15</v>
      </c>
      <c r="AD3426" s="20">
        <f t="shared" si="377"/>
        <v>200</v>
      </c>
      <c r="AE3426">
        <v>200</v>
      </c>
    </row>
    <row r="3427" spans="1:31" x14ac:dyDescent="0.25">
      <c r="A3427" s="59">
        <v>45169</v>
      </c>
      <c r="B3427" s="60" t="s">
        <v>813</v>
      </c>
      <c r="C3427" s="60" t="s">
        <v>603</v>
      </c>
      <c r="D3427" s="60" t="s">
        <v>40</v>
      </c>
      <c r="E3427" s="60" t="s">
        <v>30</v>
      </c>
      <c r="F3427" s="10"/>
      <c r="G3427" s="10"/>
      <c r="H3427" s="11"/>
      <c r="I3427" s="63">
        <f>ROUND(SUMIFS(AC:AC,$A:$A,EOMONTH($A3427,-1),$B:$B,$B3427),2)</f>
        <v>0</v>
      </c>
      <c r="J3427" s="11"/>
      <c r="K3427" s="13"/>
      <c r="L3427" s="25"/>
      <c r="M3427" s="15"/>
      <c r="N3427" s="14"/>
      <c r="O3427" s="16"/>
      <c r="P3427" s="16"/>
      <c r="Q3427" s="16"/>
      <c r="R3427" s="16"/>
      <c r="S3427" s="17">
        <f t="shared" si="371"/>
        <v>0</v>
      </c>
      <c r="T3427" s="16"/>
      <c r="U3427" s="18">
        <f t="shared" si="372"/>
        <v>0</v>
      </c>
      <c r="V3427" s="18">
        <f t="shared" si="373"/>
        <v>0</v>
      </c>
      <c r="W3427" s="18">
        <f t="shared" si="374"/>
        <v>0</v>
      </c>
      <c r="X3427" s="27"/>
      <c r="Y3427" s="19">
        <f t="shared" si="375"/>
        <v>0</v>
      </c>
      <c r="Z3427" s="18">
        <f t="shared" si="376"/>
        <v>0</v>
      </c>
      <c r="AA3427" s="12"/>
      <c r="AB3427" s="12"/>
      <c r="AC3427" s="28">
        <f>+I3427+Y3427-Z3427</f>
        <v>0</v>
      </c>
      <c r="AD3427" s="20">
        <f t="shared" si="377"/>
        <v>0</v>
      </c>
      <c r="AE3427">
        <v>0</v>
      </c>
    </row>
    <row r="3428" spans="1:31" x14ac:dyDescent="0.25">
      <c r="A3428" s="59">
        <v>45169</v>
      </c>
      <c r="B3428" s="60" t="s">
        <v>814</v>
      </c>
      <c r="C3428" s="60" t="s">
        <v>603</v>
      </c>
      <c r="D3428" s="60" t="s">
        <v>40</v>
      </c>
      <c r="E3428" s="60" t="s">
        <v>30</v>
      </c>
      <c r="F3428" s="10"/>
      <c r="G3428" s="10"/>
      <c r="H3428" s="11"/>
      <c r="I3428" s="63">
        <f>ROUND(SUMIFS(AC:AC,$A:$A,EOMONTH($A3428,-1),$B:$B,$B3428),2)</f>
        <v>0</v>
      </c>
      <c r="J3428" s="11"/>
      <c r="K3428" s="13"/>
      <c r="L3428" s="25"/>
      <c r="M3428" s="15"/>
      <c r="N3428" s="14"/>
      <c r="O3428" s="16"/>
      <c r="P3428" s="16"/>
      <c r="Q3428" s="16"/>
      <c r="R3428" s="16"/>
      <c r="S3428" s="17">
        <f t="shared" si="371"/>
        <v>0</v>
      </c>
      <c r="T3428" s="16"/>
      <c r="U3428" s="18">
        <f t="shared" si="372"/>
        <v>0</v>
      </c>
      <c r="V3428" s="18">
        <f t="shared" si="373"/>
        <v>0</v>
      </c>
      <c r="W3428" s="18">
        <f t="shared" si="374"/>
        <v>0</v>
      </c>
      <c r="X3428" s="27"/>
      <c r="Y3428" s="19">
        <f t="shared" si="375"/>
        <v>0</v>
      </c>
      <c r="Z3428" s="18">
        <f t="shared" si="376"/>
        <v>0</v>
      </c>
      <c r="AA3428" s="12"/>
      <c r="AB3428" s="12"/>
      <c r="AC3428" s="28">
        <f>+I3428+Y3428-Z3428</f>
        <v>0</v>
      </c>
      <c r="AD3428" s="20">
        <f t="shared" si="377"/>
        <v>0</v>
      </c>
      <c r="AE3428">
        <v>0</v>
      </c>
    </row>
    <row r="3429" spans="1:31" x14ac:dyDescent="0.25">
      <c r="A3429" s="59">
        <v>45169</v>
      </c>
      <c r="B3429" s="60" t="s">
        <v>815</v>
      </c>
      <c r="C3429" s="60" t="s">
        <v>603</v>
      </c>
      <c r="D3429" s="60" t="s">
        <v>40</v>
      </c>
      <c r="E3429" s="60" t="s">
        <v>30</v>
      </c>
      <c r="F3429" s="10"/>
      <c r="G3429" s="10"/>
      <c r="H3429" s="11"/>
      <c r="I3429" s="63">
        <f>ROUND(SUMIFS(AC:AC,$A:$A,EOMONTH($A3429,-1),$B:$B,$B3429),2)</f>
        <v>0</v>
      </c>
      <c r="J3429" s="11"/>
      <c r="K3429" s="13"/>
      <c r="L3429" s="25"/>
      <c r="M3429" s="15"/>
      <c r="N3429" s="14"/>
      <c r="O3429" s="16"/>
      <c r="P3429" s="16"/>
      <c r="Q3429" s="16"/>
      <c r="R3429" s="16"/>
      <c r="S3429" s="17">
        <f t="shared" si="371"/>
        <v>0</v>
      </c>
      <c r="T3429" s="16"/>
      <c r="U3429" s="18">
        <f t="shared" si="372"/>
        <v>0</v>
      </c>
      <c r="V3429" s="18">
        <f t="shared" si="373"/>
        <v>0</v>
      </c>
      <c r="W3429" s="18">
        <f t="shared" si="374"/>
        <v>0</v>
      </c>
      <c r="X3429" s="27"/>
      <c r="Y3429" s="19">
        <f t="shared" si="375"/>
        <v>0</v>
      </c>
      <c r="Z3429" s="18">
        <f t="shared" si="376"/>
        <v>0</v>
      </c>
      <c r="AA3429" s="12"/>
      <c r="AB3429" s="12"/>
      <c r="AC3429" s="28">
        <f>+I3429+Y3429-Z3429</f>
        <v>0</v>
      </c>
      <c r="AD3429" s="20">
        <f t="shared" si="377"/>
        <v>0</v>
      </c>
      <c r="AE3429">
        <v>0</v>
      </c>
    </row>
    <row r="3430" spans="1:31" x14ac:dyDescent="0.25">
      <c r="A3430" s="9">
        <v>45169</v>
      </c>
      <c r="B3430" s="10" t="s">
        <v>639</v>
      </c>
      <c r="C3430" s="10" t="s">
        <v>603</v>
      </c>
      <c r="D3430" s="10" t="s">
        <v>40</v>
      </c>
      <c r="E3430" s="10" t="s">
        <v>30</v>
      </c>
      <c r="F3430" s="10">
        <v>705</v>
      </c>
      <c r="G3430" s="10">
        <v>768</v>
      </c>
      <c r="H3430" s="11">
        <f>SUMIFS(AA:AA,$A:$A,EOMONTH($A3430,-1),$B:$B,$B3430)</f>
        <v>401</v>
      </c>
      <c r="I3430" s="63">
        <f>ROUND(SUMIFS(AC:AC,$A:$A,EOMONTH($A3430,-1),$B:$B,$B3430),2)</f>
        <v>3.65</v>
      </c>
      <c r="J3430" s="11">
        <f>SUMIFS(AB:AB,$A:$A,EOMONTH($A3430,-1),$B:$B,$B3430)</f>
        <v>18462.62</v>
      </c>
      <c r="K3430" s="13">
        <v>0</v>
      </c>
      <c r="L3430" s="25">
        <v>0</v>
      </c>
      <c r="M3430" s="15">
        <v>0</v>
      </c>
      <c r="N3430" s="14">
        <v>0</v>
      </c>
      <c r="O3430" s="16">
        <v>0</v>
      </c>
      <c r="P3430" s="16">
        <v>0</v>
      </c>
      <c r="Q3430" s="16">
        <v>0</v>
      </c>
      <c r="R3430" s="16">
        <f>Q3430*16.876/100</f>
        <v>0</v>
      </c>
      <c r="S3430" s="17">
        <f t="shared" si="371"/>
        <v>0</v>
      </c>
      <c r="T3430" s="16">
        <v>0</v>
      </c>
      <c r="U3430" s="18">
        <f t="shared" si="372"/>
        <v>307.96800000000002</v>
      </c>
      <c r="V3430" s="18">
        <f t="shared" si="373"/>
        <v>0</v>
      </c>
      <c r="W3430" s="18">
        <f t="shared" si="374"/>
        <v>0</v>
      </c>
      <c r="X3430" s="27"/>
      <c r="Y3430" s="19">
        <f t="shared" si="375"/>
        <v>0</v>
      </c>
      <c r="Z3430" s="18">
        <f t="shared" si="376"/>
        <v>0</v>
      </c>
      <c r="AA3430" s="12">
        <v>401</v>
      </c>
      <c r="AB3430" s="12">
        <v>18462.62</v>
      </c>
      <c r="AC3430" s="28">
        <f>+I3430+Y3430-Z3430</f>
        <v>3.65</v>
      </c>
      <c r="AD3430" s="20">
        <f t="shared" si="377"/>
        <v>0</v>
      </c>
      <c r="AE3430">
        <v>0</v>
      </c>
    </row>
    <row r="3431" spans="1:31" x14ac:dyDescent="0.25">
      <c r="A3431" s="59">
        <v>45169</v>
      </c>
      <c r="B3431" s="60" t="s">
        <v>816</v>
      </c>
      <c r="C3431" s="60" t="s">
        <v>603</v>
      </c>
      <c r="D3431" s="60" t="s">
        <v>40</v>
      </c>
      <c r="E3431" s="60" t="s">
        <v>30</v>
      </c>
      <c r="F3431" s="10"/>
      <c r="G3431" s="10"/>
      <c r="H3431" s="11"/>
      <c r="I3431" s="63">
        <f>ROUND(SUMIFS(AC:AC,$A:$A,EOMONTH($A3431,-1),$B:$B,$B3431),2)</f>
        <v>0</v>
      </c>
      <c r="J3431" s="11"/>
      <c r="K3431" s="13"/>
      <c r="L3431" s="25"/>
      <c r="M3431" s="15"/>
      <c r="N3431" s="14"/>
      <c r="O3431" s="16"/>
      <c r="P3431" s="16"/>
      <c r="Q3431" s="16"/>
      <c r="R3431" s="16"/>
      <c r="S3431" s="17">
        <f t="shared" si="371"/>
        <v>0</v>
      </c>
      <c r="T3431" s="16"/>
      <c r="U3431" s="18">
        <f t="shared" si="372"/>
        <v>0</v>
      </c>
      <c r="V3431" s="18">
        <f t="shared" si="373"/>
        <v>0</v>
      </c>
      <c r="W3431" s="18">
        <f t="shared" si="374"/>
        <v>0</v>
      </c>
      <c r="X3431" s="27"/>
      <c r="Y3431" s="19">
        <f t="shared" si="375"/>
        <v>0</v>
      </c>
      <c r="Z3431" s="18">
        <f t="shared" si="376"/>
        <v>0</v>
      </c>
      <c r="AA3431" s="12"/>
      <c r="AB3431" s="12"/>
      <c r="AC3431" s="28">
        <f>+I3431+Y3431-Z3431</f>
        <v>0</v>
      </c>
      <c r="AD3431" s="20">
        <f t="shared" si="377"/>
        <v>0</v>
      </c>
      <c r="AE3431">
        <v>0</v>
      </c>
    </row>
    <row r="3432" spans="1:31" x14ac:dyDescent="0.25">
      <c r="A3432" s="59">
        <v>45169</v>
      </c>
      <c r="B3432" s="60" t="s">
        <v>817</v>
      </c>
      <c r="C3432" s="60" t="s">
        <v>603</v>
      </c>
      <c r="D3432" s="60" t="s">
        <v>40</v>
      </c>
      <c r="E3432" s="60" t="s">
        <v>30</v>
      </c>
      <c r="F3432" s="10"/>
      <c r="G3432" s="10"/>
      <c r="H3432" s="11"/>
      <c r="I3432" s="63">
        <f>ROUND(SUMIFS(AC:AC,$A:$A,EOMONTH($A3432,-1),$B:$B,$B3432),2)</f>
        <v>0</v>
      </c>
      <c r="J3432" s="11"/>
      <c r="K3432" s="13"/>
      <c r="L3432" s="25"/>
      <c r="M3432" s="15"/>
      <c r="N3432" s="14"/>
      <c r="O3432" s="16"/>
      <c r="P3432" s="16"/>
      <c r="Q3432" s="16"/>
      <c r="R3432" s="16"/>
      <c r="S3432" s="17">
        <f t="shared" si="371"/>
        <v>0</v>
      </c>
      <c r="T3432" s="16"/>
      <c r="U3432" s="18">
        <f t="shared" si="372"/>
        <v>0</v>
      </c>
      <c r="V3432" s="18">
        <f t="shared" si="373"/>
        <v>0</v>
      </c>
      <c r="W3432" s="18">
        <f t="shared" si="374"/>
        <v>0</v>
      </c>
      <c r="X3432" s="27"/>
      <c r="Y3432" s="19">
        <f t="shared" si="375"/>
        <v>0</v>
      </c>
      <c r="Z3432" s="18">
        <f t="shared" si="376"/>
        <v>0</v>
      </c>
      <c r="AA3432" s="12"/>
      <c r="AB3432" s="12"/>
      <c r="AC3432" s="28">
        <f>+I3432+Y3432-Z3432</f>
        <v>0</v>
      </c>
      <c r="AD3432" s="20">
        <f t="shared" si="377"/>
        <v>0</v>
      </c>
      <c r="AE3432">
        <v>0</v>
      </c>
    </row>
    <row r="3433" spans="1:31" x14ac:dyDescent="0.25">
      <c r="A3433" s="9">
        <v>45169</v>
      </c>
      <c r="B3433" s="10" t="s">
        <v>640</v>
      </c>
      <c r="C3433" s="10" t="s">
        <v>603</v>
      </c>
      <c r="D3433" s="10" t="s">
        <v>29</v>
      </c>
      <c r="E3433" s="10" t="s">
        <v>30</v>
      </c>
      <c r="F3433" s="10"/>
      <c r="G3433" s="10">
        <v>0</v>
      </c>
      <c r="H3433" s="11">
        <f>SUMIFS(AA:AA,$A:$A,EOMONTH($A3433,-1),$B:$B,$B3433)</f>
        <v>120</v>
      </c>
      <c r="I3433" s="63">
        <f>ROUND(SUMIFS(AC:AC,$A:$A,EOMONTH($A3433,-1),$B:$B,$B3433),2)</f>
        <v>5.42</v>
      </c>
      <c r="J3433" s="11">
        <f>SUMIFS(AB:AB,$A:$A,EOMONTH($A3433,-1),$B:$B,$B3433)</f>
        <v>0</v>
      </c>
      <c r="K3433" s="13">
        <v>0</v>
      </c>
      <c r="L3433" s="25">
        <v>0</v>
      </c>
      <c r="M3433" s="15">
        <v>0</v>
      </c>
      <c r="N3433" s="14">
        <v>0</v>
      </c>
      <c r="O3433" s="16">
        <v>0</v>
      </c>
      <c r="P3433" s="16">
        <v>0</v>
      </c>
      <c r="Q3433" s="16">
        <v>0</v>
      </c>
      <c r="R3433" s="16">
        <f>Q3433*16.876/100</f>
        <v>0</v>
      </c>
      <c r="S3433" s="17">
        <f t="shared" si="371"/>
        <v>0</v>
      </c>
      <c r="T3433" s="16">
        <v>0</v>
      </c>
      <c r="U3433" s="18">
        <f t="shared" si="372"/>
        <v>0</v>
      </c>
      <c r="V3433" s="18">
        <f t="shared" si="373"/>
        <v>0</v>
      </c>
      <c r="W3433" s="18">
        <f t="shared" si="374"/>
        <v>0</v>
      </c>
      <c r="X3433" s="27"/>
      <c r="Y3433" s="19">
        <f t="shared" si="375"/>
        <v>0</v>
      </c>
      <c r="Z3433" s="18">
        <f t="shared" si="376"/>
        <v>0</v>
      </c>
      <c r="AA3433" s="12">
        <v>120</v>
      </c>
      <c r="AB3433" s="12">
        <v>0</v>
      </c>
      <c r="AC3433" s="28">
        <f>+I3433+Y3433-Z3433</f>
        <v>5.42</v>
      </c>
      <c r="AD3433" s="20">
        <f t="shared" si="377"/>
        <v>0</v>
      </c>
      <c r="AE3433">
        <v>0</v>
      </c>
    </row>
    <row r="3434" spans="1:31" x14ac:dyDescent="0.25">
      <c r="A3434" s="9">
        <v>45169</v>
      </c>
      <c r="B3434" s="10" t="s">
        <v>641</v>
      </c>
      <c r="C3434" s="10" t="s">
        <v>603</v>
      </c>
      <c r="D3434" s="10" t="s">
        <v>40</v>
      </c>
      <c r="E3434" s="10" t="s">
        <v>30</v>
      </c>
      <c r="F3434" s="10">
        <v>100</v>
      </c>
      <c r="G3434" s="10">
        <v>109</v>
      </c>
      <c r="H3434" s="11">
        <f>SUMIFS(AA:AA,$A:$A,EOMONTH($A3434,-1),$B:$B,$B3434)</f>
        <v>1837</v>
      </c>
      <c r="I3434" s="63">
        <f>ROUND(SUMIFS(AC:AC,$A:$A,EOMONTH($A3434,-1),$B:$B,$B3434),2)</f>
        <v>150.26</v>
      </c>
      <c r="J3434" s="11">
        <f>SUMIFS(AB:AB,$A:$A,EOMONTH($A3434,-1),$B:$B,$B3434)</f>
        <v>20202.77</v>
      </c>
      <c r="K3434" s="13">
        <v>0</v>
      </c>
      <c r="L3434" s="25">
        <v>0</v>
      </c>
      <c r="M3434" s="15">
        <v>0</v>
      </c>
      <c r="N3434" s="14">
        <v>0</v>
      </c>
      <c r="O3434" s="16">
        <v>726</v>
      </c>
      <c r="P3434" s="16">
        <v>8000.52</v>
      </c>
      <c r="Q3434" s="16">
        <v>0</v>
      </c>
      <c r="R3434" s="16">
        <f>Q3434*16.876/100</f>
        <v>0</v>
      </c>
      <c r="S3434" s="17">
        <f t="shared" si="371"/>
        <v>0</v>
      </c>
      <c r="T3434" s="16">
        <v>0</v>
      </c>
      <c r="U3434" s="18">
        <f t="shared" si="372"/>
        <v>200.233</v>
      </c>
      <c r="V3434" s="18">
        <f t="shared" si="373"/>
        <v>0</v>
      </c>
      <c r="W3434" s="18">
        <f t="shared" si="374"/>
        <v>0</v>
      </c>
      <c r="X3434" s="27"/>
      <c r="Y3434" s="19">
        <f t="shared" si="375"/>
        <v>0</v>
      </c>
      <c r="Z3434" s="18">
        <f t="shared" si="376"/>
        <v>79.134</v>
      </c>
      <c r="AA3434" s="12">
        <v>1111</v>
      </c>
      <c r="AB3434" s="12">
        <v>12218.44</v>
      </c>
      <c r="AC3434" s="28">
        <f>+I3434+Y3434-Z3434</f>
        <v>71.125999999999991</v>
      </c>
      <c r="AD3434" s="20">
        <f t="shared" si="377"/>
        <v>0</v>
      </c>
      <c r="AE3434">
        <v>0</v>
      </c>
    </row>
    <row r="3435" spans="1:31" x14ac:dyDescent="0.25">
      <c r="A3435" s="9">
        <v>45169</v>
      </c>
      <c r="B3435" s="10" t="s">
        <v>642</v>
      </c>
      <c r="C3435" s="10" t="s">
        <v>603</v>
      </c>
      <c r="D3435" s="10" t="s">
        <v>40</v>
      </c>
      <c r="E3435" s="10" t="s">
        <v>30</v>
      </c>
      <c r="F3435" s="10">
        <v>265</v>
      </c>
      <c r="G3435" s="10">
        <v>289</v>
      </c>
      <c r="H3435" s="11">
        <f>SUMIFS(AA:AA,$A:$A,EOMONTH($A3435,-1),$B:$B,$B3435)</f>
        <v>1387</v>
      </c>
      <c r="I3435" s="63">
        <f>ROUND(SUMIFS(AC:AC,$A:$A,EOMONTH($A3435,-1),$B:$B,$B3435),2)</f>
        <v>392.34</v>
      </c>
      <c r="J3435" s="11">
        <f>SUMIFS(AB:AB,$A:$A,EOMONTH($A3435,-1),$B:$B,$B3435)</f>
        <v>14328.83</v>
      </c>
      <c r="K3435" s="13">
        <v>0</v>
      </c>
      <c r="L3435" s="25">
        <v>0</v>
      </c>
      <c r="M3435" s="15">
        <v>0</v>
      </c>
      <c r="N3435" s="14">
        <v>0</v>
      </c>
      <c r="O3435" s="16">
        <v>852</v>
      </c>
      <c r="P3435" s="16">
        <v>16971.84</v>
      </c>
      <c r="Q3435" s="16">
        <v>0</v>
      </c>
      <c r="R3435" s="16">
        <f>Q3435*16.876/100</f>
        <v>0</v>
      </c>
      <c r="S3435" s="17">
        <f t="shared" si="371"/>
        <v>0</v>
      </c>
      <c r="T3435" s="16">
        <v>0</v>
      </c>
      <c r="U3435" s="18">
        <f t="shared" si="372"/>
        <v>400.84300000000002</v>
      </c>
      <c r="V3435" s="18">
        <f t="shared" si="373"/>
        <v>0</v>
      </c>
      <c r="W3435" s="18">
        <f t="shared" si="374"/>
        <v>0</v>
      </c>
      <c r="X3435" s="27"/>
      <c r="Y3435" s="19">
        <f t="shared" si="375"/>
        <v>0</v>
      </c>
      <c r="Z3435" s="18">
        <f t="shared" si="376"/>
        <v>246.22800000000001</v>
      </c>
      <c r="AA3435" s="12">
        <v>535</v>
      </c>
      <c r="AB3435" s="12">
        <v>5526.97</v>
      </c>
      <c r="AC3435" s="28">
        <f>+I3435+Y3435-Z3435</f>
        <v>146.11199999999997</v>
      </c>
      <c r="AD3435" s="20">
        <f t="shared" si="377"/>
        <v>0</v>
      </c>
      <c r="AE3435">
        <v>0</v>
      </c>
    </row>
    <row r="3436" spans="1:31" x14ac:dyDescent="0.25">
      <c r="A3436" s="9">
        <v>45169</v>
      </c>
      <c r="B3436" s="10" t="s">
        <v>643</v>
      </c>
      <c r="C3436" s="10" t="s">
        <v>603</v>
      </c>
      <c r="D3436" s="10" t="s">
        <v>40</v>
      </c>
      <c r="E3436" s="10" t="s">
        <v>30</v>
      </c>
      <c r="F3436" s="10">
        <v>265</v>
      </c>
      <c r="G3436" s="10">
        <v>289</v>
      </c>
      <c r="H3436" s="11">
        <f>SUMIFS(AA:AA,$A:$A,EOMONTH($A3436,-1),$B:$B,$B3436)</f>
        <v>1931</v>
      </c>
      <c r="I3436" s="63">
        <f>ROUND(SUMIFS(AC:AC,$A:$A,EOMONTH($A3436,-1),$B:$B,$B3436),2)</f>
        <v>235.21</v>
      </c>
      <c r="J3436" s="11">
        <f>SUMIFS(AB:AB,$A:$A,EOMONTH($A3436,-1),$B:$B,$B3436)</f>
        <v>47162.98</v>
      </c>
      <c r="K3436" s="13">
        <v>0</v>
      </c>
      <c r="L3436" s="25">
        <v>0</v>
      </c>
      <c r="M3436" s="15">
        <v>2056</v>
      </c>
      <c r="N3436" s="14">
        <v>52547.32</v>
      </c>
      <c r="O3436" s="16">
        <v>1240</v>
      </c>
      <c r="P3436" s="16">
        <v>37832.400000000001</v>
      </c>
      <c r="Q3436" s="16">
        <v>0</v>
      </c>
      <c r="R3436" s="16">
        <f>Q3436*16.876/100</f>
        <v>0</v>
      </c>
      <c r="S3436" s="17">
        <f t="shared" si="371"/>
        <v>0</v>
      </c>
      <c r="T3436" s="16">
        <v>0</v>
      </c>
      <c r="U3436" s="18">
        <f t="shared" si="372"/>
        <v>558.05899999999997</v>
      </c>
      <c r="V3436" s="18">
        <f t="shared" si="373"/>
        <v>544.84</v>
      </c>
      <c r="W3436" s="18">
        <f t="shared" si="374"/>
        <v>91.473187600000017</v>
      </c>
      <c r="X3436" s="27"/>
      <c r="Y3436" s="19">
        <f t="shared" si="375"/>
        <v>636.31318759999999</v>
      </c>
      <c r="Z3436" s="18">
        <f t="shared" si="376"/>
        <v>358.36</v>
      </c>
      <c r="AA3436" s="12">
        <v>2747</v>
      </c>
      <c r="AB3436" s="12">
        <v>69979.83</v>
      </c>
      <c r="AC3436" s="28">
        <f>+I3436+Y3436-Z3436</f>
        <v>513.16318760000001</v>
      </c>
      <c r="AD3436" s="20">
        <f t="shared" si="377"/>
        <v>0</v>
      </c>
      <c r="AE3436">
        <v>0</v>
      </c>
    </row>
    <row r="3437" spans="1:31" x14ac:dyDescent="0.25">
      <c r="A3437" s="9">
        <v>45169</v>
      </c>
      <c r="B3437" s="10" t="s">
        <v>644</v>
      </c>
      <c r="C3437" s="10" t="s">
        <v>603</v>
      </c>
      <c r="D3437" s="10" t="s">
        <v>40</v>
      </c>
      <c r="E3437" s="10" t="s">
        <v>30</v>
      </c>
      <c r="F3437" s="10">
        <v>420</v>
      </c>
      <c r="G3437" s="10">
        <v>458</v>
      </c>
      <c r="H3437" s="11">
        <f>SUMIFS(AA:AA,$A:$A,EOMONTH($A3437,-1),$B:$B,$B3437)</f>
        <v>638</v>
      </c>
      <c r="I3437" s="63">
        <f>ROUND(SUMIFS(AC:AC,$A:$A,EOMONTH($A3437,-1),$B:$B,$B3437),2)</f>
        <v>-13.77</v>
      </c>
      <c r="J3437" s="11">
        <f>SUMIFS(AB:AB,$A:$A,EOMONTH($A3437,-1),$B:$B,$B3437)</f>
        <v>28172.07</v>
      </c>
      <c r="K3437" s="13">
        <v>0</v>
      </c>
      <c r="L3437" s="25">
        <v>0</v>
      </c>
      <c r="M3437" s="15">
        <v>2513</v>
      </c>
      <c r="N3437" s="14">
        <v>89457.9</v>
      </c>
      <c r="O3437" s="16">
        <v>1980</v>
      </c>
      <c r="P3437" s="16">
        <v>91930.8</v>
      </c>
      <c r="Q3437" s="16">
        <v>0</v>
      </c>
      <c r="R3437" s="16">
        <f>Q3437*16.876/100</f>
        <v>0</v>
      </c>
      <c r="S3437" s="17">
        <f t="shared" si="371"/>
        <v>0</v>
      </c>
      <c r="T3437" s="16">
        <v>0</v>
      </c>
      <c r="U3437" s="18">
        <f t="shared" si="372"/>
        <v>292.20400000000001</v>
      </c>
      <c r="V3437" s="18">
        <f t="shared" si="373"/>
        <v>1055.46</v>
      </c>
      <c r="W3437" s="18">
        <f t="shared" si="374"/>
        <v>177.20117940000003</v>
      </c>
      <c r="X3437" s="27"/>
      <c r="Y3437" s="19">
        <f t="shared" si="375"/>
        <v>1232.6611794</v>
      </c>
      <c r="Z3437" s="18">
        <f t="shared" si="376"/>
        <v>906.84</v>
      </c>
      <c r="AA3437" s="12">
        <v>1171</v>
      </c>
      <c r="AB3437" s="12">
        <v>43428.19</v>
      </c>
      <c r="AC3437" s="28">
        <f>+I3437+Y3437-Z3437</f>
        <v>312.05117940000002</v>
      </c>
      <c r="AD3437" s="20">
        <f t="shared" si="377"/>
        <v>0</v>
      </c>
      <c r="AE3437">
        <v>0</v>
      </c>
    </row>
    <row r="3438" spans="1:31" x14ac:dyDescent="0.25">
      <c r="A3438" s="9">
        <v>45169</v>
      </c>
      <c r="B3438" s="10" t="s">
        <v>645</v>
      </c>
      <c r="C3438" s="10" t="s">
        <v>603</v>
      </c>
      <c r="D3438" s="10" t="s">
        <v>40</v>
      </c>
      <c r="E3438" s="10" t="s">
        <v>30</v>
      </c>
      <c r="F3438" s="10">
        <v>720</v>
      </c>
      <c r="G3438" s="10">
        <v>785</v>
      </c>
      <c r="H3438" s="11">
        <f>SUMIFS(AA:AA,$A:$A,EOMONTH($A3438,-1),$B:$B,$B3438)</f>
        <v>643</v>
      </c>
      <c r="I3438" s="63">
        <f>ROUND(SUMIFS(AC:AC,$A:$A,EOMONTH($A3438,-1),$B:$B,$B3438),2)</f>
        <v>230.96</v>
      </c>
      <c r="J3438" s="11">
        <f>SUMIFS(AB:AB,$A:$A,EOMONTH($A3438,-1),$B:$B,$B3438)</f>
        <v>46407.91</v>
      </c>
      <c r="K3438" s="13">
        <v>0</v>
      </c>
      <c r="L3438" s="25">
        <v>0</v>
      </c>
      <c r="M3438" s="15">
        <v>0</v>
      </c>
      <c r="N3438" s="14">
        <v>0</v>
      </c>
      <c r="O3438" s="16">
        <v>286</v>
      </c>
      <c r="P3438" s="16">
        <v>25694.240000000002</v>
      </c>
      <c r="Q3438" s="16">
        <v>0</v>
      </c>
      <c r="R3438" s="16">
        <f>Q3438*16.876/100</f>
        <v>0</v>
      </c>
      <c r="S3438" s="17">
        <f t="shared" si="371"/>
        <v>0</v>
      </c>
      <c r="T3438" s="16">
        <v>0</v>
      </c>
      <c r="U3438" s="18">
        <f t="shared" si="372"/>
        <v>504.755</v>
      </c>
      <c r="V3438" s="18">
        <f t="shared" si="373"/>
        <v>0</v>
      </c>
      <c r="W3438" s="18">
        <f t="shared" si="374"/>
        <v>0</v>
      </c>
      <c r="X3438" s="27"/>
      <c r="Y3438" s="19">
        <f t="shared" si="375"/>
        <v>0</v>
      </c>
      <c r="Z3438" s="18">
        <f t="shared" si="376"/>
        <v>224.51</v>
      </c>
      <c r="AA3438" s="12">
        <v>357</v>
      </c>
      <c r="AB3438" s="12">
        <v>25766.13</v>
      </c>
      <c r="AC3438" s="28">
        <f>+I3438+Y3438-Z3438</f>
        <v>6.4500000000000171</v>
      </c>
      <c r="AD3438" s="20">
        <f t="shared" si="377"/>
        <v>0</v>
      </c>
      <c r="AE3438">
        <v>0</v>
      </c>
    </row>
    <row r="3439" spans="1:31" x14ac:dyDescent="0.25">
      <c r="A3439" s="9">
        <v>45169</v>
      </c>
      <c r="B3439" s="10" t="s">
        <v>646</v>
      </c>
      <c r="C3439" s="10" t="s">
        <v>603</v>
      </c>
      <c r="D3439" s="10" t="s">
        <v>40</v>
      </c>
      <c r="E3439" s="10" t="s">
        <v>30</v>
      </c>
      <c r="F3439" s="10">
        <v>20</v>
      </c>
      <c r="G3439" s="10">
        <v>22</v>
      </c>
      <c r="H3439" s="11">
        <f>SUMIFS(AA:AA,$A:$A,EOMONTH($A3439,-1),$B:$B,$B3439)</f>
        <v>654</v>
      </c>
      <c r="I3439" s="63">
        <f>ROUND(SUMIFS(AC:AC,$A:$A,EOMONTH($A3439,-1),$B:$B,$B3439),2)</f>
        <v>18.72</v>
      </c>
      <c r="J3439" s="11">
        <f>SUMIFS(AB:AB,$A:$A,EOMONTH($A3439,-1),$B:$B,$B3439)</f>
        <v>2436.37</v>
      </c>
      <c r="K3439" s="13">
        <v>0</v>
      </c>
      <c r="L3439" s="25">
        <v>0</v>
      </c>
      <c r="M3439" s="15">
        <v>0</v>
      </c>
      <c r="N3439" s="14">
        <v>0</v>
      </c>
      <c r="O3439" s="16">
        <v>216</v>
      </c>
      <c r="P3439" s="16">
        <v>952.56</v>
      </c>
      <c r="Q3439" s="16">
        <v>0</v>
      </c>
      <c r="R3439" s="16">
        <f>Q3439*16.876/100</f>
        <v>0</v>
      </c>
      <c r="S3439" s="17">
        <f t="shared" si="371"/>
        <v>0</v>
      </c>
      <c r="T3439" s="16">
        <v>0</v>
      </c>
      <c r="U3439" s="18">
        <f t="shared" si="372"/>
        <v>14.388</v>
      </c>
      <c r="V3439" s="18">
        <f t="shared" si="373"/>
        <v>0</v>
      </c>
      <c r="W3439" s="18">
        <f t="shared" si="374"/>
        <v>0</v>
      </c>
      <c r="X3439" s="27"/>
      <c r="Y3439" s="19">
        <f t="shared" si="375"/>
        <v>0</v>
      </c>
      <c r="Z3439" s="18">
        <f t="shared" si="376"/>
        <v>4.7519999999999998</v>
      </c>
      <c r="AA3439" s="12">
        <v>438</v>
      </c>
      <c r="AB3439" s="12">
        <v>1631.69</v>
      </c>
      <c r="AC3439" s="28">
        <f>+I3439+Y3439-Z3439</f>
        <v>13.968</v>
      </c>
      <c r="AD3439" s="20">
        <f t="shared" si="377"/>
        <v>0</v>
      </c>
      <c r="AE3439">
        <v>0</v>
      </c>
    </row>
    <row r="3440" spans="1:31" x14ac:dyDescent="0.25">
      <c r="A3440" s="9">
        <v>45169</v>
      </c>
      <c r="B3440" s="10" t="s">
        <v>647</v>
      </c>
      <c r="C3440" s="10" t="s">
        <v>603</v>
      </c>
      <c r="D3440" s="10" t="s">
        <v>40</v>
      </c>
      <c r="E3440" s="10" t="s">
        <v>30</v>
      </c>
      <c r="F3440" s="10">
        <v>35</v>
      </c>
      <c r="G3440" s="10">
        <v>38</v>
      </c>
      <c r="H3440" s="11">
        <f>SUMIFS(AA:AA,$A:$A,EOMONTH($A3440,-1),$B:$B,$B3440)</f>
        <v>1492</v>
      </c>
      <c r="I3440" s="63">
        <f>ROUND(SUMIFS(AC:AC,$A:$A,EOMONTH($A3440,-1),$B:$B,$B3440),2)</f>
        <v>64.569999999999993</v>
      </c>
      <c r="J3440" s="11">
        <f>SUMIFS(AB:AB,$A:$A,EOMONTH($A3440,-1),$B:$B,$B3440)</f>
        <v>7230.94</v>
      </c>
      <c r="K3440" s="13">
        <v>0</v>
      </c>
      <c r="L3440" s="25">
        <v>0</v>
      </c>
      <c r="M3440" s="15">
        <v>0</v>
      </c>
      <c r="N3440" s="14">
        <v>0</v>
      </c>
      <c r="O3440" s="16">
        <v>250</v>
      </c>
      <c r="P3440" s="16">
        <v>1270</v>
      </c>
      <c r="Q3440" s="16">
        <v>0</v>
      </c>
      <c r="R3440" s="16">
        <f>Q3440*16.876/100</f>
        <v>0</v>
      </c>
      <c r="S3440" s="17">
        <f t="shared" si="371"/>
        <v>0</v>
      </c>
      <c r="T3440" s="16">
        <v>0</v>
      </c>
      <c r="U3440" s="18">
        <f t="shared" si="372"/>
        <v>56.695999999999998</v>
      </c>
      <c r="V3440" s="18">
        <f t="shared" si="373"/>
        <v>0</v>
      </c>
      <c r="W3440" s="18">
        <f t="shared" si="374"/>
        <v>0</v>
      </c>
      <c r="X3440" s="27"/>
      <c r="Y3440" s="19">
        <f t="shared" si="375"/>
        <v>0</v>
      </c>
      <c r="Z3440" s="18">
        <f t="shared" si="376"/>
        <v>9.5</v>
      </c>
      <c r="AA3440" s="12">
        <v>1242</v>
      </c>
      <c r="AB3440" s="12">
        <v>6019.32</v>
      </c>
      <c r="AC3440" s="28">
        <f>+I3440+Y3440-Z3440</f>
        <v>55.069999999999993</v>
      </c>
      <c r="AD3440" s="20">
        <f t="shared" si="377"/>
        <v>0</v>
      </c>
      <c r="AE3440">
        <v>0</v>
      </c>
    </row>
    <row r="3441" spans="1:31" x14ac:dyDescent="0.25">
      <c r="A3441" s="9">
        <v>45169</v>
      </c>
      <c r="B3441" s="10" t="s">
        <v>648</v>
      </c>
      <c r="C3441" s="10" t="s">
        <v>603</v>
      </c>
      <c r="D3441" s="10" t="s">
        <v>40</v>
      </c>
      <c r="E3441" s="10" t="s">
        <v>30</v>
      </c>
      <c r="F3441" s="10">
        <v>60</v>
      </c>
      <c r="G3441" s="10">
        <v>65</v>
      </c>
      <c r="H3441" s="11">
        <f>SUMIFS(AA:AA,$A:$A,EOMONTH($A3441,-1),$B:$B,$B3441)</f>
        <v>1468</v>
      </c>
      <c r="I3441" s="63">
        <f>ROUND(SUMIFS(AC:AC,$A:$A,EOMONTH($A3441,-1),$B:$B,$B3441),2)</f>
        <v>91.56</v>
      </c>
      <c r="J3441" s="11">
        <f>SUMIFS(AB:AB,$A:$A,EOMONTH($A3441,-1),$B:$B,$B3441)</f>
        <v>7545.73</v>
      </c>
      <c r="K3441" s="13">
        <v>0</v>
      </c>
      <c r="L3441" s="25">
        <v>0</v>
      </c>
      <c r="M3441" s="15">
        <v>0</v>
      </c>
      <c r="N3441" s="14">
        <v>0</v>
      </c>
      <c r="O3441" s="16">
        <v>108</v>
      </c>
      <c r="P3441" s="16">
        <v>951.48</v>
      </c>
      <c r="Q3441" s="16">
        <v>0</v>
      </c>
      <c r="R3441" s="16">
        <f>Q3441*16.876/100</f>
        <v>0</v>
      </c>
      <c r="S3441" s="17">
        <f t="shared" si="371"/>
        <v>0</v>
      </c>
      <c r="T3441" s="16">
        <v>0</v>
      </c>
      <c r="U3441" s="18">
        <f t="shared" si="372"/>
        <v>95.42</v>
      </c>
      <c r="V3441" s="18">
        <f t="shared" si="373"/>
        <v>0</v>
      </c>
      <c r="W3441" s="18">
        <f t="shared" si="374"/>
        <v>0</v>
      </c>
      <c r="X3441" s="27"/>
      <c r="Y3441" s="19">
        <f t="shared" si="375"/>
        <v>0</v>
      </c>
      <c r="Z3441" s="18">
        <f t="shared" si="376"/>
        <v>7.02</v>
      </c>
      <c r="AA3441" s="12">
        <v>1360</v>
      </c>
      <c r="AB3441" s="12">
        <v>6990.59</v>
      </c>
      <c r="AC3441" s="28">
        <f>+I3441+Y3441-Z3441</f>
        <v>84.54</v>
      </c>
      <c r="AD3441" s="20">
        <f t="shared" si="377"/>
        <v>0</v>
      </c>
      <c r="AE3441">
        <v>0</v>
      </c>
    </row>
    <row r="3442" spans="1:31" x14ac:dyDescent="0.25">
      <c r="A3442" s="9">
        <v>45169</v>
      </c>
      <c r="B3442" s="10" t="s">
        <v>649</v>
      </c>
      <c r="C3442" s="10" t="s">
        <v>603</v>
      </c>
      <c r="D3442" s="10" t="s">
        <v>40</v>
      </c>
      <c r="E3442" s="10" t="s">
        <v>30</v>
      </c>
      <c r="F3442" s="10">
        <v>60</v>
      </c>
      <c r="G3442" s="10">
        <v>65</v>
      </c>
      <c r="H3442" s="11">
        <f>SUMIFS(AA:AA,$A:$A,EOMONTH($A3442,-1),$B:$B,$B3442)</f>
        <v>36</v>
      </c>
      <c r="I3442" s="63">
        <f>ROUND(SUMIFS(AC:AC,$A:$A,EOMONTH($A3442,-1),$B:$B,$B3442),2)</f>
        <v>-10.86</v>
      </c>
      <c r="J3442" s="11">
        <f>SUMIFS(AB:AB,$A:$A,EOMONTH($A3442,-1),$B:$B,$B3442)</f>
        <v>368.98</v>
      </c>
      <c r="K3442" s="13">
        <v>0</v>
      </c>
      <c r="L3442" s="25">
        <v>0</v>
      </c>
      <c r="M3442" s="15">
        <v>0</v>
      </c>
      <c r="N3442" s="14">
        <v>0</v>
      </c>
      <c r="O3442" s="16">
        <v>36</v>
      </c>
      <c r="P3442" s="16">
        <v>415.08</v>
      </c>
      <c r="Q3442" s="16">
        <v>0</v>
      </c>
      <c r="R3442" s="16">
        <f>Q3442*16.876/100</f>
        <v>0</v>
      </c>
      <c r="S3442" s="17">
        <f t="shared" si="371"/>
        <v>0</v>
      </c>
      <c r="T3442" s="16">
        <v>0</v>
      </c>
      <c r="U3442" s="18">
        <f t="shared" si="372"/>
        <v>2.34</v>
      </c>
      <c r="V3442" s="18">
        <f t="shared" si="373"/>
        <v>0</v>
      </c>
      <c r="W3442" s="18">
        <f t="shared" si="374"/>
        <v>0</v>
      </c>
      <c r="X3442" s="27"/>
      <c r="Y3442" s="19">
        <f t="shared" si="375"/>
        <v>0</v>
      </c>
      <c r="Z3442" s="18">
        <f t="shared" si="376"/>
        <v>2.34</v>
      </c>
      <c r="AA3442" s="12">
        <v>0</v>
      </c>
      <c r="AB3442" s="12">
        <v>0</v>
      </c>
      <c r="AC3442" s="28">
        <f>+I3442+Y3442-Z3442</f>
        <v>-13.2</v>
      </c>
      <c r="AD3442" s="20">
        <f t="shared" si="377"/>
        <v>20</v>
      </c>
      <c r="AE3442">
        <v>20</v>
      </c>
    </row>
    <row r="3443" spans="1:31" x14ac:dyDescent="0.25">
      <c r="A3443" s="9">
        <v>45169</v>
      </c>
      <c r="B3443" s="10" t="s">
        <v>650</v>
      </c>
      <c r="C3443" s="10" t="s">
        <v>603</v>
      </c>
      <c r="D3443" s="10" t="s">
        <v>40</v>
      </c>
      <c r="E3443" s="10" t="s">
        <v>30</v>
      </c>
      <c r="F3443" s="10">
        <v>90</v>
      </c>
      <c r="G3443" s="10">
        <v>98</v>
      </c>
      <c r="H3443" s="11">
        <f>SUMIFS(AA:AA,$A:$A,EOMONTH($A3443,-1),$B:$B,$B3443)</f>
        <v>104</v>
      </c>
      <c r="I3443" s="63">
        <f>ROUND(SUMIFS(AC:AC,$A:$A,EOMONTH($A3443,-1),$B:$B,$B3443),2)</f>
        <v>3.14</v>
      </c>
      <c r="J3443" s="11">
        <f>SUMIFS(AB:AB,$A:$A,EOMONTH($A3443,-1),$B:$B,$B3443)</f>
        <v>880.69</v>
      </c>
      <c r="K3443" s="13">
        <v>0</v>
      </c>
      <c r="L3443" s="25">
        <v>0</v>
      </c>
      <c r="M3443" s="15">
        <v>0</v>
      </c>
      <c r="N3443" s="14">
        <v>0</v>
      </c>
      <c r="O3443" s="16">
        <v>60</v>
      </c>
      <c r="P3443" s="16">
        <v>1017</v>
      </c>
      <c r="Q3443" s="16">
        <v>0</v>
      </c>
      <c r="R3443" s="16">
        <f>Q3443*16.876/100</f>
        <v>0</v>
      </c>
      <c r="S3443" s="17">
        <f t="shared" si="371"/>
        <v>0</v>
      </c>
      <c r="T3443" s="16">
        <v>0</v>
      </c>
      <c r="U3443" s="18">
        <f t="shared" si="372"/>
        <v>10.192</v>
      </c>
      <c r="V3443" s="18">
        <f t="shared" si="373"/>
        <v>0</v>
      </c>
      <c r="W3443" s="18">
        <f t="shared" si="374"/>
        <v>0</v>
      </c>
      <c r="X3443" s="27"/>
      <c r="Y3443" s="19">
        <f t="shared" si="375"/>
        <v>0</v>
      </c>
      <c r="Z3443" s="18">
        <f t="shared" si="376"/>
        <v>5.88</v>
      </c>
      <c r="AA3443" s="12">
        <v>44</v>
      </c>
      <c r="AB3443" s="12">
        <v>372.6</v>
      </c>
      <c r="AC3443" s="28">
        <f>+I3443+Y3443-Z3443</f>
        <v>-2.7399999999999998</v>
      </c>
      <c r="AD3443" s="20">
        <f t="shared" si="377"/>
        <v>10</v>
      </c>
      <c r="AE3443">
        <v>10</v>
      </c>
    </row>
    <row r="3444" spans="1:31" x14ac:dyDescent="0.25">
      <c r="A3444" s="9">
        <v>45169</v>
      </c>
      <c r="B3444" s="10" t="s">
        <v>758</v>
      </c>
      <c r="C3444" s="10" t="s">
        <v>554</v>
      </c>
      <c r="D3444" s="10" t="s">
        <v>29</v>
      </c>
      <c r="E3444" s="10" t="s">
        <v>30</v>
      </c>
      <c r="F3444" s="10"/>
      <c r="G3444" s="10">
        <v>0</v>
      </c>
      <c r="H3444" s="11">
        <f>SUMIFS(AA:AA,$A:$A,EOMONTH($A3444,-1),$B:$B,$B3444)</f>
        <v>19000</v>
      </c>
      <c r="I3444" s="63">
        <f>ROUND(SUMIFS(AC:AC,$A:$A,EOMONTH($A3444,-1),$B:$B,$B3444),2)</f>
        <v>0</v>
      </c>
      <c r="J3444" s="11">
        <f>SUMIFS(AB:AB,$A:$A,EOMONTH($A3444,-1),$B:$B,$B3444)</f>
        <v>6099</v>
      </c>
      <c r="K3444" s="13">
        <v>0</v>
      </c>
      <c r="L3444" s="25">
        <v>0</v>
      </c>
      <c r="M3444" s="15">
        <v>0</v>
      </c>
      <c r="N3444" s="14">
        <v>0</v>
      </c>
      <c r="O3444" s="16">
        <v>0</v>
      </c>
      <c r="P3444" s="16">
        <v>0</v>
      </c>
      <c r="Q3444" s="16">
        <v>0</v>
      </c>
      <c r="R3444" s="16">
        <f>Q3444*16.876/100</f>
        <v>0</v>
      </c>
      <c r="S3444" s="17">
        <f t="shared" si="371"/>
        <v>0</v>
      </c>
      <c r="T3444" s="16">
        <v>0</v>
      </c>
      <c r="U3444" s="18">
        <f t="shared" si="372"/>
        <v>0</v>
      </c>
      <c r="V3444" s="18">
        <f t="shared" si="373"/>
        <v>0</v>
      </c>
      <c r="W3444" s="18">
        <f t="shared" si="374"/>
        <v>0</v>
      </c>
      <c r="X3444" s="27"/>
      <c r="Y3444" s="19">
        <f t="shared" si="375"/>
        <v>0</v>
      </c>
      <c r="Z3444" s="18">
        <f t="shared" si="376"/>
        <v>0</v>
      </c>
      <c r="AA3444" s="12">
        <v>19000</v>
      </c>
      <c r="AB3444" s="12">
        <v>6099</v>
      </c>
      <c r="AC3444" s="28">
        <f>+I3444+Y3444-Z3444</f>
        <v>0</v>
      </c>
      <c r="AD3444" s="20">
        <f t="shared" si="377"/>
        <v>0</v>
      </c>
      <c r="AE3444">
        <v>0</v>
      </c>
    </row>
    <row r="3445" spans="1:31" x14ac:dyDescent="0.25">
      <c r="A3445" s="9">
        <v>45169</v>
      </c>
      <c r="B3445" s="10" t="s">
        <v>653</v>
      </c>
      <c r="C3445" s="10" t="s">
        <v>28</v>
      </c>
      <c r="D3445" s="10" t="s">
        <v>29</v>
      </c>
      <c r="E3445" s="10" t="s">
        <v>30</v>
      </c>
      <c r="F3445" s="10"/>
      <c r="G3445" s="10">
        <v>0</v>
      </c>
      <c r="H3445" s="11">
        <f>SUMIFS(AA:AA,$A:$A,EOMONTH($A3445,-1),$B:$B,$B3445)</f>
        <v>8105.49</v>
      </c>
      <c r="I3445" s="63">
        <f>ROUND(SUMIFS(AC:AC,$A:$A,EOMONTH($A3445,-1),$B:$B,$B3445),2)</f>
        <v>476.81</v>
      </c>
      <c r="J3445" s="11">
        <f>SUMIFS(AB:AB,$A:$A,EOMONTH($A3445,-1),$B:$B,$B3445)</f>
        <v>22456.93</v>
      </c>
      <c r="K3445" s="13">
        <v>0</v>
      </c>
      <c r="L3445" s="25">
        <v>0</v>
      </c>
      <c r="M3445" s="15">
        <v>7275</v>
      </c>
      <c r="N3445" s="14">
        <v>20284.64</v>
      </c>
      <c r="O3445" s="16">
        <v>0</v>
      </c>
      <c r="P3445" s="16">
        <v>0</v>
      </c>
      <c r="Q3445" s="16">
        <v>6185.52</v>
      </c>
      <c r="R3445" s="16">
        <f>Q3445*16.876/100</f>
        <v>1043.8683552</v>
      </c>
      <c r="S3445" s="17">
        <f t="shared" si="371"/>
        <v>7229.3883552000007</v>
      </c>
      <c r="T3445" s="16">
        <v>17195.75</v>
      </c>
      <c r="U3445" s="18">
        <f t="shared" si="372"/>
        <v>0</v>
      </c>
      <c r="V3445" s="18">
        <f t="shared" si="373"/>
        <v>0</v>
      </c>
      <c r="W3445" s="18">
        <f t="shared" si="374"/>
        <v>0</v>
      </c>
      <c r="X3445" s="27"/>
      <c r="Y3445" s="19">
        <f t="shared" si="375"/>
        <v>0</v>
      </c>
      <c r="Z3445" s="18">
        <f t="shared" si="376"/>
        <v>0</v>
      </c>
      <c r="AA3445" s="12">
        <v>9194.9699999999993</v>
      </c>
      <c r="AB3445" s="12">
        <v>25552.34</v>
      </c>
      <c r="AC3445" s="28">
        <f>+I3445+Y3445-Z3445</f>
        <v>476.81</v>
      </c>
      <c r="AD3445" s="20">
        <f t="shared" si="377"/>
        <v>0</v>
      </c>
      <c r="AE3445">
        <v>0</v>
      </c>
    </row>
    <row r="3446" spans="1:31" x14ac:dyDescent="0.25">
      <c r="A3446" s="9">
        <v>45169</v>
      </c>
      <c r="B3446" s="10" t="s">
        <v>658</v>
      </c>
      <c r="C3446" s="10" t="s">
        <v>282</v>
      </c>
      <c r="D3446" s="10" t="s">
        <v>29</v>
      </c>
      <c r="E3446" s="10" t="s">
        <v>30</v>
      </c>
      <c r="F3446" s="10"/>
      <c r="G3446" s="10">
        <v>0</v>
      </c>
      <c r="H3446" s="11">
        <f>SUMIFS(AA:AA,$A:$A,EOMONTH($A3446,-1),$B:$B,$B3446)</f>
        <v>605</v>
      </c>
      <c r="I3446" s="63">
        <f>ROUND(SUMIFS(AC:AC,$A:$A,EOMONTH($A3446,-1),$B:$B,$B3446),2)</f>
        <v>110.62</v>
      </c>
      <c r="J3446" s="11">
        <f>SUMIFS(AB:AB,$A:$A,EOMONTH($A3446,-1),$B:$B,$B3446)</f>
        <v>1464.03</v>
      </c>
      <c r="K3446" s="13">
        <v>0</v>
      </c>
      <c r="L3446" s="25">
        <v>0</v>
      </c>
      <c r="M3446" s="15">
        <v>0</v>
      </c>
      <c r="N3446" s="14">
        <v>0</v>
      </c>
      <c r="O3446" s="16">
        <v>0</v>
      </c>
      <c r="P3446" s="16">
        <v>0</v>
      </c>
      <c r="Q3446" s="16">
        <v>0</v>
      </c>
      <c r="R3446" s="16">
        <f>Q3446*16.876/100</f>
        <v>0</v>
      </c>
      <c r="S3446" s="17">
        <f t="shared" si="371"/>
        <v>0</v>
      </c>
      <c r="T3446" s="16">
        <v>0</v>
      </c>
      <c r="U3446" s="18">
        <f t="shared" si="372"/>
        <v>0</v>
      </c>
      <c r="V3446" s="18">
        <f t="shared" si="373"/>
        <v>0</v>
      </c>
      <c r="W3446" s="18">
        <f t="shared" si="374"/>
        <v>0</v>
      </c>
      <c r="X3446" s="27"/>
      <c r="Y3446" s="19">
        <f t="shared" si="375"/>
        <v>0</v>
      </c>
      <c r="Z3446" s="18">
        <f t="shared" si="376"/>
        <v>0</v>
      </c>
      <c r="AA3446" s="12">
        <v>605</v>
      </c>
      <c r="AB3446" s="12">
        <v>1464.03</v>
      </c>
      <c r="AC3446" s="28">
        <f>+I3446+Y3446-Z3446</f>
        <v>110.62</v>
      </c>
      <c r="AD3446" s="20">
        <f t="shared" si="377"/>
        <v>0</v>
      </c>
      <c r="AE3446">
        <v>0</v>
      </c>
    </row>
    <row r="3447" spans="1:31" x14ac:dyDescent="0.25">
      <c r="A3447" s="59">
        <v>45169</v>
      </c>
      <c r="B3447" s="60" t="s">
        <v>819</v>
      </c>
      <c r="C3447" s="60" t="s">
        <v>28</v>
      </c>
      <c r="D3447" s="60" t="s">
        <v>29</v>
      </c>
      <c r="E3447" s="60" t="s">
        <v>30</v>
      </c>
      <c r="F3447" s="10"/>
      <c r="G3447" s="10"/>
      <c r="H3447" s="11"/>
      <c r="I3447" s="63">
        <f>ROUND(SUMIFS(AC:AC,$A:$A,EOMONTH($A3447,-1),$B:$B,$B3447),2)</f>
        <v>0</v>
      </c>
      <c r="J3447" s="11"/>
      <c r="K3447" s="13"/>
      <c r="L3447" s="25"/>
      <c r="M3447" s="15"/>
      <c r="N3447" s="14"/>
      <c r="O3447" s="16"/>
      <c r="P3447" s="16"/>
      <c r="Q3447" s="16"/>
      <c r="R3447" s="16"/>
      <c r="S3447" s="17">
        <f t="shared" si="371"/>
        <v>0</v>
      </c>
      <c r="T3447" s="16"/>
      <c r="U3447" s="18">
        <f t="shared" si="372"/>
        <v>0</v>
      </c>
      <c r="V3447" s="18">
        <f t="shared" si="373"/>
        <v>0</v>
      </c>
      <c r="W3447" s="18">
        <f t="shared" si="374"/>
        <v>0</v>
      </c>
      <c r="X3447" s="27"/>
      <c r="Y3447" s="19">
        <f t="shared" si="375"/>
        <v>0</v>
      </c>
      <c r="Z3447" s="18">
        <f t="shared" si="376"/>
        <v>0</v>
      </c>
      <c r="AA3447" s="12"/>
      <c r="AB3447" s="12"/>
      <c r="AC3447" s="28">
        <f>+I3447+Y3447-Z3447</f>
        <v>0</v>
      </c>
      <c r="AD3447" s="20">
        <f t="shared" si="377"/>
        <v>0</v>
      </c>
      <c r="AE3447">
        <v>0</v>
      </c>
    </row>
    <row r="3448" spans="1:31" x14ac:dyDescent="0.25">
      <c r="A3448" s="9">
        <v>45169</v>
      </c>
      <c r="B3448" s="10" t="s">
        <v>661</v>
      </c>
      <c r="C3448" s="10" t="s">
        <v>554</v>
      </c>
      <c r="D3448" s="10" t="s">
        <v>29</v>
      </c>
      <c r="E3448" s="10" t="s">
        <v>539</v>
      </c>
      <c r="F3448" s="10"/>
      <c r="G3448" s="10">
        <v>0</v>
      </c>
      <c r="H3448" s="11">
        <f>SUMIFS(AA:AA,$A:$A,EOMONTH($A3448,-1),$B:$B,$B3448)</f>
        <v>30</v>
      </c>
      <c r="I3448" s="63">
        <f>ROUND(SUMIFS(AC:AC,$A:$A,EOMONTH($A3448,-1),$B:$B,$B3448),2)</f>
        <v>1.35</v>
      </c>
      <c r="J3448" s="11">
        <f>SUMIFS(AB:AB,$A:$A,EOMONTH($A3448,-1),$B:$B,$B3448)</f>
        <v>4140</v>
      </c>
      <c r="K3448" s="13">
        <v>0</v>
      </c>
      <c r="L3448" s="25">
        <v>0</v>
      </c>
      <c r="M3448" s="15">
        <v>0</v>
      </c>
      <c r="N3448" s="14">
        <v>0</v>
      </c>
      <c r="O3448" s="16">
        <v>0</v>
      </c>
      <c r="P3448" s="16">
        <v>0</v>
      </c>
      <c r="Q3448" s="16">
        <v>0</v>
      </c>
      <c r="R3448" s="16">
        <f>Q3448*16.876/100</f>
        <v>0</v>
      </c>
      <c r="S3448" s="17">
        <f t="shared" si="371"/>
        <v>0</v>
      </c>
      <c r="T3448" s="16">
        <v>0</v>
      </c>
      <c r="U3448" s="18">
        <f t="shared" si="372"/>
        <v>0</v>
      </c>
      <c r="V3448" s="18">
        <f t="shared" si="373"/>
        <v>0</v>
      </c>
      <c r="W3448" s="18">
        <f t="shared" si="374"/>
        <v>0</v>
      </c>
      <c r="X3448" s="27"/>
      <c r="Y3448" s="19">
        <f t="shared" si="375"/>
        <v>0</v>
      </c>
      <c r="Z3448" s="18">
        <f t="shared" si="376"/>
        <v>0</v>
      </c>
      <c r="AA3448" s="12">
        <v>30</v>
      </c>
      <c r="AB3448" s="12">
        <v>4140</v>
      </c>
      <c r="AC3448" s="28">
        <f>+I3448+Y3448-Z3448</f>
        <v>1.35</v>
      </c>
      <c r="AD3448" s="20">
        <f t="shared" si="377"/>
        <v>0</v>
      </c>
      <c r="AE3448">
        <v>0</v>
      </c>
    </row>
    <row r="3449" spans="1:31" x14ac:dyDescent="0.25">
      <c r="A3449" s="9">
        <v>45169</v>
      </c>
      <c r="B3449" s="10" t="s">
        <v>735</v>
      </c>
      <c r="C3449" s="10" t="s">
        <v>711</v>
      </c>
      <c r="D3449" s="10" t="s">
        <v>29</v>
      </c>
      <c r="E3449" s="10" t="s">
        <v>539</v>
      </c>
      <c r="F3449" s="10"/>
      <c r="G3449" s="10">
        <v>0</v>
      </c>
      <c r="H3449" s="11">
        <f>SUMIFS(AA:AA,$A:$A,EOMONTH($A3449,-1),$B:$B,$B3449)</f>
        <v>17030.89</v>
      </c>
      <c r="I3449" s="63">
        <f>ROUND(SUMIFS(AC:AC,$A:$A,EOMONTH($A3449,-1),$B:$B,$B3449),2)</f>
        <v>0</v>
      </c>
      <c r="J3449" s="11">
        <f>SUMIFS(AB:AB,$A:$A,EOMONTH($A3449,-1),$B:$B,$B3449)</f>
        <v>1794024.99</v>
      </c>
      <c r="K3449" s="13">
        <v>0</v>
      </c>
      <c r="L3449" s="25">
        <v>0</v>
      </c>
      <c r="M3449" s="15">
        <v>21989.03</v>
      </c>
      <c r="N3449" s="14">
        <v>2316303.42</v>
      </c>
      <c r="O3449" s="16">
        <v>0</v>
      </c>
      <c r="P3449" s="16">
        <v>0</v>
      </c>
      <c r="Q3449" s="16">
        <v>17229.27</v>
      </c>
      <c r="R3449" s="16">
        <f>Q3449*16.876/100</f>
        <v>2907.6116052000002</v>
      </c>
      <c r="S3449" s="17">
        <f t="shared" si="371"/>
        <v>20136.8816052</v>
      </c>
      <c r="T3449" s="16">
        <v>1814931.32</v>
      </c>
      <c r="U3449" s="18">
        <f t="shared" si="372"/>
        <v>0</v>
      </c>
      <c r="V3449" s="18">
        <f t="shared" si="373"/>
        <v>0</v>
      </c>
      <c r="W3449" s="18">
        <f t="shared" si="374"/>
        <v>0</v>
      </c>
      <c r="X3449" s="27"/>
      <c r="Y3449" s="19">
        <f t="shared" si="375"/>
        <v>0</v>
      </c>
      <c r="Z3449" s="18">
        <f t="shared" si="376"/>
        <v>0</v>
      </c>
      <c r="AA3449" s="12">
        <v>21790.65</v>
      </c>
      <c r="AB3449" s="12">
        <v>2295409.96</v>
      </c>
      <c r="AC3449" s="28">
        <f>+I3449+Y3449-Z3449</f>
        <v>0</v>
      </c>
      <c r="AD3449" s="20">
        <f t="shared" si="377"/>
        <v>0</v>
      </c>
      <c r="AE3449">
        <v>0</v>
      </c>
    </row>
    <row r="3450" spans="1:31" x14ac:dyDescent="0.25">
      <c r="A3450" s="9">
        <v>45169</v>
      </c>
      <c r="B3450" s="10" t="s">
        <v>668</v>
      </c>
      <c r="C3450" s="10" t="s">
        <v>669</v>
      </c>
      <c r="D3450" s="10" t="s">
        <v>29</v>
      </c>
      <c r="E3450" s="10" t="s">
        <v>30</v>
      </c>
      <c r="F3450" s="10"/>
      <c r="G3450" s="10">
        <v>0</v>
      </c>
      <c r="H3450" s="11">
        <f>SUMIFS(AA:AA,$A:$A,EOMONTH($A3450,-1),$B:$B,$B3450)</f>
        <v>-12759</v>
      </c>
      <c r="I3450" s="63">
        <f>ROUND(SUMIFS(AC:AC,$A:$A,EOMONTH($A3450,-1),$B:$B,$B3450),2)</f>
        <v>0</v>
      </c>
      <c r="J3450" s="11">
        <f>SUMIFS(AB:AB,$A:$A,EOMONTH($A3450,-1),$B:$B,$B3450)</f>
        <v>-21212.15</v>
      </c>
      <c r="K3450" s="13">
        <v>0</v>
      </c>
      <c r="L3450" s="25">
        <v>0</v>
      </c>
      <c r="M3450" s="15">
        <v>0</v>
      </c>
      <c r="N3450" s="14">
        <v>0</v>
      </c>
      <c r="O3450" s="16">
        <v>0</v>
      </c>
      <c r="P3450" s="16">
        <v>0</v>
      </c>
      <c r="Q3450" s="16">
        <v>2415</v>
      </c>
      <c r="R3450" s="16">
        <f>Q3450*16.876/100</f>
        <v>407.55540000000002</v>
      </c>
      <c r="S3450" s="17">
        <f t="shared" si="371"/>
        <v>2822.5554000000002</v>
      </c>
      <c r="T3450" s="16">
        <v>5264.7</v>
      </c>
      <c r="U3450" s="18">
        <f t="shared" si="372"/>
        <v>0</v>
      </c>
      <c r="V3450" s="18">
        <f t="shared" si="373"/>
        <v>0</v>
      </c>
      <c r="W3450" s="18">
        <f t="shared" si="374"/>
        <v>0</v>
      </c>
      <c r="X3450" s="27"/>
      <c r="Y3450" s="19">
        <f t="shared" si="375"/>
        <v>0</v>
      </c>
      <c r="Z3450" s="18">
        <f t="shared" si="376"/>
        <v>0</v>
      </c>
      <c r="AA3450" s="12">
        <v>-15174</v>
      </c>
      <c r="AB3450" s="12">
        <v>-26478.69</v>
      </c>
      <c r="AC3450" s="28">
        <f>+I3450+Y3450-Z3450</f>
        <v>0</v>
      </c>
      <c r="AD3450" s="20">
        <f t="shared" si="377"/>
        <v>0</v>
      </c>
      <c r="AE3450">
        <v>0</v>
      </c>
    </row>
    <row r="3451" spans="1:31" x14ac:dyDescent="0.25">
      <c r="A3451" s="9">
        <v>45169</v>
      </c>
      <c r="B3451" s="10" t="s">
        <v>670</v>
      </c>
      <c r="C3451" s="10" t="s">
        <v>669</v>
      </c>
      <c r="D3451" s="10" t="s">
        <v>29</v>
      </c>
      <c r="E3451" s="10" t="s">
        <v>30</v>
      </c>
      <c r="F3451" s="10"/>
      <c r="G3451" s="10">
        <v>0</v>
      </c>
      <c r="H3451" s="11">
        <f>SUMIFS(AA:AA,$A:$A,EOMONTH($A3451,-1),$B:$B,$B3451)</f>
        <v>-3136</v>
      </c>
      <c r="I3451" s="63">
        <f>ROUND(SUMIFS(AC:AC,$A:$A,EOMONTH($A3451,-1),$B:$B,$B3451),2)</f>
        <v>143.76</v>
      </c>
      <c r="J3451" s="11">
        <f>SUMIFS(AB:AB,$A:$A,EOMONTH($A3451,-1),$B:$B,$B3451)</f>
        <v>-2442.35</v>
      </c>
      <c r="K3451" s="13">
        <v>0</v>
      </c>
      <c r="L3451" s="25">
        <v>0</v>
      </c>
      <c r="M3451" s="15">
        <v>0</v>
      </c>
      <c r="N3451" s="14">
        <v>0</v>
      </c>
      <c r="O3451" s="16">
        <v>0</v>
      </c>
      <c r="P3451" s="16">
        <v>0</v>
      </c>
      <c r="Q3451" s="16">
        <v>0</v>
      </c>
      <c r="R3451" s="16">
        <f>Q3451*16.876/100</f>
        <v>0</v>
      </c>
      <c r="S3451" s="17">
        <f t="shared" si="371"/>
        <v>0</v>
      </c>
      <c r="T3451" s="16">
        <v>0</v>
      </c>
      <c r="U3451" s="18">
        <f t="shared" si="372"/>
        <v>0</v>
      </c>
      <c r="V3451" s="18">
        <f t="shared" si="373"/>
        <v>0</v>
      </c>
      <c r="W3451" s="18">
        <f t="shared" si="374"/>
        <v>0</v>
      </c>
      <c r="X3451" s="27"/>
      <c r="Y3451" s="19">
        <f t="shared" si="375"/>
        <v>0</v>
      </c>
      <c r="Z3451" s="18">
        <f t="shared" si="376"/>
        <v>0</v>
      </c>
      <c r="AA3451" s="12">
        <v>-3136</v>
      </c>
      <c r="AB3451" s="12">
        <v>-2442.35</v>
      </c>
      <c r="AC3451" s="28">
        <f>+I3451+Y3451-Z3451</f>
        <v>143.76</v>
      </c>
      <c r="AD3451" s="20">
        <f t="shared" si="377"/>
        <v>0</v>
      </c>
      <c r="AE3451">
        <v>0</v>
      </c>
    </row>
    <row r="3452" spans="1:31" x14ac:dyDescent="0.25">
      <c r="A3452" s="9">
        <v>45169</v>
      </c>
      <c r="B3452" s="10" t="s">
        <v>799</v>
      </c>
      <c r="C3452" s="10" t="s">
        <v>673</v>
      </c>
      <c r="D3452" s="10" t="s">
        <v>40</v>
      </c>
      <c r="E3452" s="10" t="s">
        <v>30</v>
      </c>
      <c r="F3452" s="10">
        <v>170</v>
      </c>
      <c r="G3452" s="10">
        <v>185</v>
      </c>
      <c r="H3452" s="11">
        <f>SUMIFS(AA:AA,$A:$A,EOMONTH($A3452,-1),$B:$B,$B3452)</f>
        <v>0</v>
      </c>
      <c r="I3452" s="63">
        <f>ROUND(SUMIFS(AC:AC,$A:$A,EOMONTH($A3452,-1),$B:$B,$B3452),2)</f>
        <v>0</v>
      </c>
      <c r="J3452" s="11">
        <f>SUMIFS(AB:AB,$A:$A,EOMONTH($A3452,-1),$B:$B,$B3452)</f>
        <v>0</v>
      </c>
      <c r="K3452" s="13">
        <v>0</v>
      </c>
      <c r="L3452" s="25">
        <v>0</v>
      </c>
      <c r="M3452" s="15">
        <v>2062</v>
      </c>
      <c r="N3452" s="14">
        <v>34923.86</v>
      </c>
      <c r="O3452" s="16">
        <v>2016</v>
      </c>
      <c r="P3452" s="16">
        <v>54936</v>
      </c>
      <c r="Q3452" s="16">
        <v>0</v>
      </c>
      <c r="R3452" s="16">
        <f>Q3452*16.876/100</f>
        <v>0</v>
      </c>
      <c r="S3452" s="17">
        <f t="shared" si="371"/>
        <v>0</v>
      </c>
      <c r="T3452" s="16">
        <v>0</v>
      </c>
      <c r="U3452" s="18">
        <f t="shared" si="372"/>
        <v>0</v>
      </c>
      <c r="V3452" s="18">
        <f t="shared" si="373"/>
        <v>350.54</v>
      </c>
      <c r="W3452" s="18">
        <f t="shared" si="374"/>
        <v>58.852160600000005</v>
      </c>
      <c r="X3452" s="27"/>
      <c r="Y3452" s="19">
        <f t="shared" si="375"/>
        <v>409.39216060000001</v>
      </c>
      <c r="Z3452" s="18">
        <f t="shared" si="376"/>
        <v>372.96</v>
      </c>
      <c r="AA3452" s="12">
        <v>46</v>
      </c>
      <c r="AB3452" s="12">
        <v>779.1</v>
      </c>
      <c r="AC3452" s="28">
        <f>+I3452+Y3452-Z3452</f>
        <v>36.432160600000032</v>
      </c>
      <c r="AD3452" s="20">
        <f t="shared" si="377"/>
        <v>0</v>
      </c>
      <c r="AE3452">
        <v>0</v>
      </c>
    </row>
    <row r="3453" spans="1:31" x14ac:dyDescent="0.25">
      <c r="A3453" s="9">
        <v>45169</v>
      </c>
      <c r="B3453" s="10" t="s">
        <v>672</v>
      </c>
      <c r="C3453" s="10" t="s">
        <v>673</v>
      </c>
      <c r="D3453" s="10" t="s">
        <v>29</v>
      </c>
      <c r="E3453" s="10" t="s">
        <v>30</v>
      </c>
      <c r="F3453" s="10"/>
      <c r="G3453" s="10">
        <v>0</v>
      </c>
      <c r="H3453" s="11">
        <f>SUMIFS(AA:AA,$A:$A,EOMONTH($A3453,-1),$B:$B,$B3453)</f>
        <v>-11</v>
      </c>
      <c r="I3453" s="63">
        <f>ROUND(SUMIFS(AC:AC,$A:$A,EOMONTH($A3453,-1),$B:$B,$B3453),2)</f>
        <v>0</v>
      </c>
      <c r="J3453" s="11">
        <f>SUMIFS(AB:AB,$A:$A,EOMONTH($A3453,-1),$B:$B,$B3453)</f>
        <v>-349.87</v>
      </c>
      <c r="K3453" s="13">
        <v>0</v>
      </c>
      <c r="L3453" s="25">
        <v>0</v>
      </c>
      <c r="M3453" s="15">
        <v>0</v>
      </c>
      <c r="N3453" s="14">
        <v>0</v>
      </c>
      <c r="O3453" s="16">
        <v>0</v>
      </c>
      <c r="P3453" s="16">
        <v>0</v>
      </c>
      <c r="Q3453" s="16">
        <v>0</v>
      </c>
      <c r="R3453" s="16">
        <f>Q3453*16.876/100</f>
        <v>0</v>
      </c>
      <c r="S3453" s="17">
        <f t="shared" si="371"/>
        <v>0</v>
      </c>
      <c r="T3453" s="16">
        <v>0</v>
      </c>
      <c r="U3453" s="18">
        <f t="shared" si="372"/>
        <v>0</v>
      </c>
      <c r="V3453" s="18">
        <f t="shared" si="373"/>
        <v>0</v>
      </c>
      <c r="W3453" s="18">
        <f t="shared" si="374"/>
        <v>0</v>
      </c>
      <c r="X3453" s="27"/>
      <c r="Y3453" s="19">
        <f t="shared" si="375"/>
        <v>0</v>
      </c>
      <c r="Z3453" s="18">
        <f t="shared" si="376"/>
        <v>0</v>
      </c>
      <c r="AA3453" s="12">
        <v>-11</v>
      </c>
      <c r="AB3453" s="12">
        <v>-349.87</v>
      </c>
      <c r="AC3453" s="28">
        <f>+I3453+Y3453-Z3453</f>
        <v>0</v>
      </c>
      <c r="AD3453" s="20">
        <f t="shared" si="377"/>
        <v>0</v>
      </c>
      <c r="AE3453">
        <v>0</v>
      </c>
    </row>
    <row r="3454" spans="1:31" x14ac:dyDescent="0.25">
      <c r="A3454" s="9">
        <v>45169</v>
      </c>
      <c r="B3454" s="10" t="s">
        <v>674</v>
      </c>
      <c r="C3454" s="10" t="s">
        <v>673</v>
      </c>
      <c r="D3454" s="10" t="s">
        <v>40</v>
      </c>
      <c r="E3454" s="10" t="s">
        <v>30</v>
      </c>
      <c r="F3454" s="10">
        <v>65</v>
      </c>
      <c r="G3454" s="10">
        <v>71</v>
      </c>
      <c r="H3454" s="11">
        <f>SUMIFS(AA:AA,$A:$A,EOMONTH($A3454,-1),$B:$B,$B3454)</f>
        <v>2</v>
      </c>
      <c r="I3454" s="63">
        <f>ROUND(SUMIFS(AC:AC,$A:$A,EOMONTH($A3454,-1),$B:$B,$B3454),2)</f>
        <v>8.2799999999999994</v>
      </c>
      <c r="J3454" s="11">
        <f>SUMIFS(AB:AB,$A:$A,EOMONTH($A3454,-1),$B:$B,$B3454)</f>
        <v>15.63</v>
      </c>
      <c r="K3454" s="13">
        <v>0</v>
      </c>
      <c r="L3454" s="25">
        <v>0</v>
      </c>
      <c r="M3454" s="15">
        <v>2270</v>
      </c>
      <c r="N3454" s="14">
        <v>14801.36</v>
      </c>
      <c r="O3454" s="16">
        <v>2037</v>
      </c>
      <c r="P3454" s="16">
        <v>24647.7</v>
      </c>
      <c r="Q3454" s="16">
        <v>0</v>
      </c>
      <c r="R3454" s="16">
        <f>Q3454*16.876/100</f>
        <v>0</v>
      </c>
      <c r="S3454" s="17">
        <f t="shared" si="371"/>
        <v>0</v>
      </c>
      <c r="T3454" s="16">
        <v>0</v>
      </c>
      <c r="U3454" s="18">
        <f t="shared" si="372"/>
        <v>0.14199999999999999</v>
      </c>
      <c r="V3454" s="18">
        <f t="shared" si="373"/>
        <v>147.55000000000001</v>
      </c>
      <c r="W3454" s="18">
        <f t="shared" si="374"/>
        <v>24.772169500000004</v>
      </c>
      <c r="X3454" s="27"/>
      <c r="Y3454" s="19">
        <f t="shared" si="375"/>
        <v>172.32216950000003</v>
      </c>
      <c r="Z3454" s="18">
        <f t="shared" si="376"/>
        <v>144.62700000000001</v>
      </c>
      <c r="AA3454" s="12">
        <v>235</v>
      </c>
      <c r="AB3454" s="12">
        <v>1532.57</v>
      </c>
      <c r="AC3454" s="28">
        <f>+I3454+Y3454-Z3454</f>
        <v>35.975169500000021</v>
      </c>
      <c r="AD3454" s="20">
        <f t="shared" si="377"/>
        <v>0</v>
      </c>
      <c r="AE3454">
        <v>0</v>
      </c>
    </row>
    <row r="3455" spans="1:31" x14ac:dyDescent="0.25">
      <c r="A3455" s="9">
        <v>45169</v>
      </c>
      <c r="B3455" s="10" t="s">
        <v>675</v>
      </c>
      <c r="C3455" s="10" t="s">
        <v>673</v>
      </c>
      <c r="D3455" s="10" t="s">
        <v>40</v>
      </c>
      <c r="E3455" s="10" t="s">
        <v>30</v>
      </c>
      <c r="F3455" s="10">
        <v>70</v>
      </c>
      <c r="G3455" s="10">
        <v>76</v>
      </c>
      <c r="H3455" s="11">
        <f>SUMIFS(AA:AA,$A:$A,EOMONTH($A3455,-1),$B:$B,$B3455)</f>
        <v>200</v>
      </c>
      <c r="I3455" s="63">
        <f>ROUND(SUMIFS(AC:AC,$A:$A,EOMONTH($A3455,-1),$B:$B,$B3455),2)</f>
        <v>-8.61</v>
      </c>
      <c r="J3455" s="11">
        <f>SUMIFS(AB:AB,$A:$A,EOMONTH($A3455,-1),$B:$B,$B3455)</f>
        <v>1721.45</v>
      </c>
      <c r="K3455" s="13">
        <v>0</v>
      </c>
      <c r="L3455" s="25">
        <v>0</v>
      </c>
      <c r="M3455" s="15">
        <v>32795</v>
      </c>
      <c r="N3455" s="14">
        <v>232542.75</v>
      </c>
      <c r="O3455" s="16">
        <v>32698</v>
      </c>
      <c r="P3455" s="16">
        <v>417715.06</v>
      </c>
      <c r="Q3455" s="16">
        <v>0</v>
      </c>
      <c r="R3455" s="16">
        <f>Q3455*16.876/100</f>
        <v>0</v>
      </c>
      <c r="S3455" s="17">
        <f t="shared" si="371"/>
        <v>0</v>
      </c>
      <c r="T3455" s="16">
        <v>0</v>
      </c>
      <c r="U3455" s="18">
        <f t="shared" si="372"/>
        <v>15.2</v>
      </c>
      <c r="V3455" s="18">
        <f t="shared" si="373"/>
        <v>2295.65</v>
      </c>
      <c r="W3455" s="18">
        <f t="shared" si="374"/>
        <v>385.41667850000005</v>
      </c>
      <c r="X3455" s="27"/>
      <c r="Y3455" s="19">
        <f t="shared" si="375"/>
        <v>2681.0666785000003</v>
      </c>
      <c r="Z3455" s="18">
        <f t="shared" si="376"/>
        <v>2485.0479999999998</v>
      </c>
      <c r="AA3455" s="12">
        <v>297</v>
      </c>
      <c r="AB3455" s="12">
        <v>2130.56</v>
      </c>
      <c r="AC3455" s="28">
        <f>+I3455+Y3455-Z3455</f>
        <v>187.40867850000041</v>
      </c>
      <c r="AD3455" s="20">
        <f t="shared" si="377"/>
        <v>0</v>
      </c>
      <c r="AE3455">
        <v>0</v>
      </c>
    </row>
    <row r="3456" spans="1:31" x14ac:dyDescent="0.25">
      <c r="A3456" s="9">
        <v>45169</v>
      </c>
      <c r="B3456" s="10" t="s">
        <v>676</v>
      </c>
      <c r="C3456" s="10" t="s">
        <v>673</v>
      </c>
      <c r="D3456" s="10" t="s">
        <v>40</v>
      </c>
      <c r="E3456" s="10" t="s">
        <v>30</v>
      </c>
      <c r="F3456" s="10">
        <v>275</v>
      </c>
      <c r="G3456" s="10">
        <v>300</v>
      </c>
      <c r="H3456" s="11">
        <f>SUMIFS(AA:AA,$A:$A,EOMONTH($A3456,-1),$B:$B,$B3456)</f>
        <v>-5</v>
      </c>
      <c r="I3456" s="63">
        <f>ROUND(SUMIFS(AC:AC,$A:$A,EOMONTH($A3456,-1),$B:$B,$B3456),2)</f>
        <v>9.61</v>
      </c>
      <c r="J3456" s="11">
        <f>SUMIFS(AB:AB,$A:$A,EOMONTH($A3456,-1),$B:$B,$B3456)</f>
        <v>-68.78</v>
      </c>
      <c r="K3456" s="13">
        <v>0</v>
      </c>
      <c r="L3456" s="25">
        <v>0</v>
      </c>
      <c r="M3456" s="15">
        <v>0</v>
      </c>
      <c r="N3456" s="14">
        <v>0</v>
      </c>
      <c r="O3456" s="16">
        <v>0</v>
      </c>
      <c r="P3456" s="16">
        <v>0</v>
      </c>
      <c r="Q3456" s="16">
        <v>0</v>
      </c>
      <c r="R3456" s="16">
        <f>Q3456*16.876/100</f>
        <v>0</v>
      </c>
      <c r="S3456" s="17">
        <f t="shared" si="371"/>
        <v>0</v>
      </c>
      <c r="T3456" s="16">
        <v>0</v>
      </c>
      <c r="U3456" s="18">
        <f t="shared" si="372"/>
        <v>-1.5</v>
      </c>
      <c r="V3456" s="18">
        <f t="shared" si="373"/>
        <v>0</v>
      </c>
      <c r="W3456" s="18">
        <f t="shared" si="374"/>
        <v>0</v>
      </c>
      <c r="X3456" s="27"/>
      <c r="Y3456" s="19">
        <f t="shared" si="375"/>
        <v>0</v>
      </c>
      <c r="Z3456" s="18">
        <f t="shared" si="376"/>
        <v>0</v>
      </c>
      <c r="AA3456" s="12">
        <v>-5</v>
      </c>
      <c r="AB3456" s="12">
        <v>-68.78</v>
      </c>
      <c r="AC3456" s="28">
        <f>+I3456+Y3456-Z3456</f>
        <v>9.61</v>
      </c>
      <c r="AD3456" s="20">
        <f t="shared" si="377"/>
        <v>0</v>
      </c>
      <c r="AE3456">
        <v>0</v>
      </c>
    </row>
    <row r="3457" spans="1:31" x14ac:dyDescent="0.25">
      <c r="A3457" s="9">
        <v>45169</v>
      </c>
      <c r="B3457" s="10" t="s">
        <v>677</v>
      </c>
      <c r="C3457" s="10" t="s">
        <v>673</v>
      </c>
      <c r="D3457" s="10" t="s">
        <v>40</v>
      </c>
      <c r="E3457" s="10" t="s">
        <v>30</v>
      </c>
      <c r="F3457" s="10">
        <v>185</v>
      </c>
      <c r="G3457" s="10">
        <v>202</v>
      </c>
      <c r="H3457" s="11">
        <f>SUMIFS(AA:AA,$A:$A,EOMONTH($A3457,-1),$B:$B,$B3457)</f>
        <v>205</v>
      </c>
      <c r="I3457" s="63">
        <f>ROUND(SUMIFS(AC:AC,$A:$A,EOMONTH($A3457,-1),$B:$B,$B3457),2)</f>
        <v>-3.4</v>
      </c>
      <c r="J3457" s="11">
        <f>SUMIFS(AB:AB,$A:$A,EOMONTH($A3457,-1),$B:$B,$B3457)</f>
        <v>3935.05</v>
      </c>
      <c r="K3457" s="13">
        <v>0</v>
      </c>
      <c r="L3457" s="25">
        <v>0</v>
      </c>
      <c r="M3457" s="15">
        <v>12787</v>
      </c>
      <c r="N3457" s="14">
        <v>262425.63</v>
      </c>
      <c r="O3457" s="16">
        <v>12725</v>
      </c>
      <c r="P3457" s="16">
        <v>350701</v>
      </c>
      <c r="Q3457" s="16">
        <v>0</v>
      </c>
      <c r="R3457" s="16">
        <f>Q3457*16.876/100</f>
        <v>0</v>
      </c>
      <c r="S3457" s="17">
        <f t="shared" si="371"/>
        <v>0</v>
      </c>
      <c r="T3457" s="16">
        <v>0</v>
      </c>
      <c r="U3457" s="18">
        <f t="shared" si="372"/>
        <v>41.41</v>
      </c>
      <c r="V3457" s="18">
        <f t="shared" si="373"/>
        <v>2365.5949999999998</v>
      </c>
      <c r="W3457" s="18">
        <f t="shared" si="374"/>
        <v>397.15974455000003</v>
      </c>
      <c r="X3457" s="27"/>
      <c r="Y3457" s="19">
        <f t="shared" si="375"/>
        <v>2762.7547445499999</v>
      </c>
      <c r="Z3457" s="18">
        <f t="shared" si="376"/>
        <v>2570.4499999999998</v>
      </c>
      <c r="AA3457" s="12">
        <v>267</v>
      </c>
      <c r="AB3457" s="12">
        <v>5401.98</v>
      </c>
      <c r="AC3457" s="28">
        <f>+I3457+Y3457-Z3457</f>
        <v>188.90474455000003</v>
      </c>
      <c r="AD3457" s="20">
        <f t="shared" si="377"/>
        <v>0</v>
      </c>
      <c r="AE3457">
        <v>0</v>
      </c>
    </row>
    <row r="3458" spans="1:31" x14ac:dyDescent="0.25">
      <c r="A3458" s="9">
        <v>45169</v>
      </c>
      <c r="B3458" s="10" t="s">
        <v>680</v>
      </c>
      <c r="C3458" s="10" t="s">
        <v>681</v>
      </c>
      <c r="D3458" s="10" t="s">
        <v>29</v>
      </c>
      <c r="E3458" s="10" t="s">
        <v>539</v>
      </c>
      <c r="F3458" s="10"/>
      <c r="G3458" s="10">
        <v>0</v>
      </c>
      <c r="H3458" s="11">
        <f>SUMIFS(AA:AA,$A:$A,EOMONTH($A3458,-1),$B:$B,$B3458)</f>
        <v>100</v>
      </c>
      <c r="I3458" s="63">
        <f>ROUND(SUMIFS(AC:AC,$A:$A,EOMONTH($A3458,-1),$B:$B,$B3458),2)</f>
        <v>4.51</v>
      </c>
      <c r="J3458" s="11">
        <f>SUMIFS(AB:AB,$A:$A,EOMONTH($A3458,-1),$B:$B,$B3458)</f>
        <v>7900</v>
      </c>
      <c r="K3458" s="13">
        <v>0</v>
      </c>
      <c r="L3458" s="25">
        <v>0</v>
      </c>
      <c r="M3458" s="15">
        <v>0</v>
      </c>
      <c r="N3458" s="14">
        <v>0</v>
      </c>
      <c r="O3458" s="16">
        <v>0</v>
      </c>
      <c r="P3458" s="16">
        <v>0</v>
      </c>
      <c r="Q3458" s="16">
        <v>0</v>
      </c>
      <c r="R3458" s="16">
        <f>Q3458*16.876/100</f>
        <v>0</v>
      </c>
      <c r="S3458" s="17">
        <f t="shared" si="371"/>
        <v>0</v>
      </c>
      <c r="T3458" s="16">
        <v>0</v>
      </c>
      <c r="U3458" s="18">
        <f t="shared" si="372"/>
        <v>0</v>
      </c>
      <c r="V3458" s="18">
        <f t="shared" si="373"/>
        <v>0</v>
      </c>
      <c r="W3458" s="18">
        <f t="shared" si="374"/>
        <v>0</v>
      </c>
      <c r="X3458" s="27"/>
      <c r="Y3458" s="19">
        <f t="shared" si="375"/>
        <v>0</v>
      </c>
      <c r="Z3458" s="18">
        <f t="shared" si="376"/>
        <v>0</v>
      </c>
      <c r="AA3458" s="12">
        <v>100</v>
      </c>
      <c r="AB3458" s="12">
        <v>7900</v>
      </c>
      <c r="AC3458" s="28">
        <f>+I3458+Y3458-Z3458</f>
        <v>4.51</v>
      </c>
      <c r="AD3458" s="20">
        <f t="shared" si="377"/>
        <v>0</v>
      </c>
      <c r="AE3458">
        <v>0</v>
      </c>
    </row>
    <row r="3459" spans="1:31" x14ac:dyDescent="0.25">
      <c r="A3459" s="9">
        <v>45169</v>
      </c>
      <c r="B3459" s="10" t="s">
        <v>736</v>
      </c>
      <c r="C3459" s="10" t="s">
        <v>282</v>
      </c>
      <c r="D3459" s="10" t="s">
        <v>29</v>
      </c>
      <c r="E3459" s="10" t="s">
        <v>30</v>
      </c>
      <c r="F3459" s="10"/>
      <c r="G3459" s="10">
        <v>0</v>
      </c>
      <c r="H3459" s="11">
        <f>SUMIFS(AA:AA,$A:$A,EOMONTH($A3459,-1),$B:$B,$B3459)</f>
        <v>133</v>
      </c>
      <c r="I3459" s="63">
        <f>ROUND(SUMIFS(AC:AC,$A:$A,EOMONTH($A3459,-1),$B:$B,$B3459),2)</f>
        <v>0</v>
      </c>
      <c r="J3459" s="11">
        <f>SUMIFS(AB:AB,$A:$A,EOMONTH($A3459,-1),$B:$B,$B3459)</f>
        <v>98.4</v>
      </c>
      <c r="K3459" s="13">
        <v>0</v>
      </c>
      <c r="L3459" s="25">
        <v>0</v>
      </c>
      <c r="M3459" s="15">
        <v>240</v>
      </c>
      <c r="N3459" s="14">
        <v>182.18</v>
      </c>
      <c r="O3459" s="16">
        <v>0</v>
      </c>
      <c r="P3459" s="16">
        <v>0</v>
      </c>
      <c r="Q3459" s="16">
        <v>240</v>
      </c>
      <c r="R3459" s="16">
        <f>Q3459*16.876/100</f>
        <v>40.502400000000002</v>
      </c>
      <c r="S3459" s="17">
        <f t="shared" si="371"/>
        <v>280.50240000000002</v>
      </c>
      <c r="T3459" s="16">
        <v>180</v>
      </c>
      <c r="U3459" s="18">
        <f t="shared" si="372"/>
        <v>0</v>
      </c>
      <c r="V3459" s="18">
        <f t="shared" si="373"/>
        <v>0</v>
      </c>
      <c r="W3459" s="18">
        <f t="shared" si="374"/>
        <v>0</v>
      </c>
      <c r="X3459" s="27"/>
      <c r="Y3459" s="19">
        <f t="shared" si="375"/>
        <v>0</v>
      </c>
      <c r="Z3459" s="18">
        <f t="shared" si="376"/>
        <v>0</v>
      </c>
      <c r="AA3459" s="12">
        <v>133</v>
      </c>
      <c r="AB3459" s="12">
        <v>100.83</v>
      </c>
      <c r="AC3459" s="28">
        <f>+I3459+Y3459-Z3459</f>
        <v>0</v>
      </c>
      <c r="AD3459" s="20">
        <f t="shared" si="377"/>
        <v>0</v>
      </c>
      <c r="AE3459">
        <v>0</v>
      </c>
    </row>
    <row r="3460" spans="1:31" x14ac:dyDescent="0.25">
      <c r="A3460" s="59">
        <v>45169</v>
      </c>
      <c r="B3460" s="60" t="s">
        <v>683</v>
      </c>
      <c r="C3460" s="60" t="s">
        <v>28</v>
      </c>
      <c r="D3460" s="60" t="s">
        <v>29</v>
      </c>
      <c r="E3460" s="60" t="s">
        <v>30</v>
      </c>
      <c r="F3460" s="10"/>
      <c r="G3460" s="10"/>
      <c r="H3460" s="11"/>
      <c r="I3460" s="63">
        <f>ROUND(SUMIFS(AC:AC,$A:$A,EOMONTH($A3460,-1),$B:$B,$B3460),2)</f>
        <v>71.2</v>
      </c>
      <c r="J3460" s="11"/>
      <c r="K3460" s="13"/>
      <c r="L3460" s="25"/>
      <c r="M3460" s="15"/>
      <c r="N3460" s="14"/>
      <c r="O3460" s="16"/>
      <c r="P3460" s="16"/>
      <c r="Q3460" s="16"/>
      <c r="R3460" s="16"/>
      <c r="S3460" s="17">
        <f t="shared" si="371"/>
        <v>0</v>
      </c>
      <c r="T3460" s="16"/>
      <c r="U3460" s="18">
        <f t="shared" si="372"/>
        <v>0</v>
      </c>
      <c r="V3460" s="18">
        <f t="shared" si="373"/>
        <v>0</v>
      </c>
      <c r="W3460" s="18">
        <f t="shared" si="374"/>
        <v>0</v>
      </c>
      <c r="X3460" s="27"/>
      <c r="Y3460" s="19">
        <f t="shared" si="375"/>
        <v>0</v>
      </c>
      <c r="Z3460" s="18">
        <f t="shared" si="376"/>
        <v>0</v>
      </c>
      <c r="AA3460" s="12"/>
      <c r="AB3460" s="12"/>
      <c r="AC3460" s="28">
        <f>+I3460+Y3460-Z3460</f>
        <v>71.2</v>
      </c>
      <c r="AD3460" s="20">
        <f t="shared" si="377"/>
        <v>0</v>
      </c>
      <c r="AE3460">
        <v>0</v>
      </c>
    </row>
    <row r="3461" spans="1:31" x14ac:dyDescent="0.25">
      <c r="A3461" s="9">
        <v>45169</v>
      </c>
      <c r="B3461" s="10" t="s">
        <v>684</v>
      </c>
      <c r="C3461" s="10" t="s">
        <v>28</v>
      </c>
      <c r="D3461" s="10" t="s">
        <v>29</v>
      </c>
      <c r="E3461" s="10" t="s">
        <v>30</v>
      </c>
      <c r="F3461" s="10"/>
      <c r="G3461" s="10">
        <v>0</v>
      </c>
      <c r="H3461" s="11">
        <f>SUMIFS(AA:AA,$A:$A,EOMONTH($A3461,-1),$B:$B,$B3461)</f>
        <v>-436</v>
      </c>
      <c r="I3461" s="63">
        <f>ROUND(SUMIFS(AC:AC,$A:$A,EOMONTH($A3461,-1),$B:$B,$B3461),2)</f>
        <v>10.52</v>
      </c>
      <c r="J3461" s="11">
        <f>SUMIFS(AB:AB,$A:$A,EOMONTH($A3461,-1),$B:$B,$B3461)</f>
        <v>-6976</v>
      </c>
      <c r="K3461" s="13">
        <v>0</v>
      </c>
      <c r="L3461" s="25">
        <v>0</v>
      </c>
      <c r="M3461" s="15">
        <v>0</v>
      </c>
      <c r="N3461" s="14">
        <v>0</v>
      </c>
      <c r="O3461" s="16">
        <v>0</v>
      </c>
      <c r="P3461" s="16">
        <v>0</v>
      </c>
      <c r="Q3461" s="16">
        <v>0</v>
      </c>
      <c r="R3461" s="16">
        <f>Q3461*16.876/100</f>
        <v>0</v>
      </c>
      <c r="S3461" s="17">
        <f t="shared" ref="S3461:S3524" si="378">Q3461+R3461</f>
        <v>0</v>
      </c>
      <c r="T3461" s="16">
        <v>0</v>
      </c>
      <c r="U3461" s="18">
        <f t="shared" ref="U3461:U3524" si="379">H3461*G3461/1000</f>
        <v>0</v>
      </c>
      <c r="V3461" s="18">
        <f t="shared" ref="V3461:V3524" si="380">M3461*F3461/1000</f>
        <v>0</v>
      </c>
      <c r="W3461" s="18">
        <f t="shared" ref="W3461:W3524" si="381">V3461*16.789/100</f>
        <v>0</v>
      </c>
      <c r="X3461" s="27"/>
      <c r="Y3461" s="19">
        <f t="shared" ref="Y3461:Y3524" si="382">V3461+W3461+X3461</f>
        <v>0</v>
      </c>
      <c r="Z3461" s="18">
        <f t="shared" ref="Z3461:Z3524" si="383">O3461*G3461/1000</f>
        <v>0</v>
      </c>
      <c r="AA3461" s="12">
        <v>-436</v>
      </c>
      <c r="AB3461" s="12">
        <v>-6976</v>
      </c>
      <c r="AC3461" s="28">
        <f>+I3461+Y3461-Z3461</f>
        <v>10.52</v>
      </c>
      <c r="AD3461" s="20">
        <f t="shared" ref="AD3461:AD3524" si="384">IF(AC3461&lt;0,ROUNDUP(AC3461,-1)*-1,0)</f>
        <v>0</v>
      </c>
      <c r="AE3461">
        <v>0</v>
      </c>
    </row>
    <row r="3462" spans="1:31" x14ac:dyDescent="0.25">
      <c r="A3462" s="59">
        <v>45169</v>
      </c>
      <c r="B3462" s="60" t="s">
        <v>759</v>
      </c>
      <c r="C3462" s="60" t="s">
        <v>282</v>
      </c>
      <c r="D3462" s="60" t="s">
        <v>29</v>
      </c>
      <c r="E3462" s="60" t="s">
        <v>30</v>
      </c>
      <c r="F3462" s="10"/>
      <c r="G3462" s="10"/>
      <c r="H3462" s="11"/>
      <c r="I3462" s="63">
        <f>ROUND(SUMIFS(AC:AC,$A:$A,EOMONTH($A3462,-1),$B:$B,$B3462),2)</f>
        <v>0</v>
      </c>
      <c r="J3462" s="11"/>
      <c r="K3462" s="13"/>
      <c r="L3462" s="25"/>
      <c r="M3462" s="15"/>
      <c r="N3462" s="14"/>
      <c r="O3462" s="16"/>
      <c r="P3462" s="16"/>
      <c r="Q3462" s="16"/>
      <c r="R3462" s="16"/>
      <c r="S3462" s="17">
        <f t="shared" si="378"/>
        <v>0</v>
      </c>
      <c r="T3462" s="16"/>
      <c r="U3462" s="18">
        <f t="shared" si="379"/>
        <v>0</v>
      </c>
      <c r="V3462" s="18">
        <f t="shared" si="380"/>
        <v>0</v>
      </c>
      <c r="W3462" s="18">
        <f t="shared" si="381"/>
        <v>0</v>
      </c>
      <c r="X3462" s="27"/>
      <c r="Y3462" s="19">
        <f t="shared" si="382"/>
        <v>0</v>
      </c>
      <c r="Z3462" s="18">
        <f t="shared" si="383"/>
        <v>0</v>
      </c>
      <c r="AA3462" s="12"/>
      <c r="AB3462" s="12"/>
      <c r="AC3462" s="28">
        <f>+I3462+Y3462-Z3462</f>
        <v>0</v>
      </c>
      <c r="AD3462" s="20">
        <f t="shared" si="384"/>
        <v>0</v>
      </c>
      <c r="AE3462">
        <v>0</v>
      </c>
    </row>
    <row r="3463" spans="1:31" x14ac:dyDescent="0.25">
      <c r="A3463" s="59">
        <v>45169</v>
      </c>
      <c r="B3463" s="60" t="s">
        <v>760</v>
      </c>
      <c r="C3463" s="60" t="s">
        <v>282</v>
      </c>
      <c r="D3463" s="60" t="s">
        <v>29</v>
      </c>
      <c r="E3463" s="60" t="s">
        <v>30</v>
      </c>
      <c r="F3463" s="10"/>
      <c r="G3463" s="10"/>
      <c r="H3463" s="11"/>
      <c r="I3463" s="63">
        <f>ROUND(SUMIFS(AC:AC,$A:$A,EOMONTH($A3463,-1),$B:$B,$B3463),2)</f>
        <v>0</v>
      </c>
      <c r="J3463" s="11"/>
      <c r="K3463" s="13"/>
      <c r="L3463" s="25"/>
      <c r="M3463" s="15"/>
      <c r="N3463" s="14"/>
      <c r="O3463" s="16"/>
      <c r="P3463" s="16"/>
      <c r="Q3463" s="16"/>
      <c r="R3463" s="16"/>
      <c r="S3463" s="17">
        <f t="shared" si="378"/>
        <v>0</v>
      </c>
      <c r="T3463" s="16"/>
      <c r="U3463" s="18">
        <f t="shared" si="379"/>
        <v>0</v>
      </c>
      <c r="V3463" s="18">
        <f t="shared" si="380"/>
        <v>0</v>
      </c>
      <c r="W3463" s="18">
        <f t="shared" si="381"/>
        <v>0</v>
      </c>
      <c r="X3463" s="27"/>
      <c r="Y3463" s="19">
        <f t="shared" si="382"/>
        <v>0</v>
      </c>
      <c r="Z3463" s="18">
        <f t="shared" si="383"/>
        <v>0</v>
      </c>
      <c r="AA3463" s="12"/>
      <c r="AB3463" s="12"/>
      <c r="AC3463" s="28">
        <f>+I3463+Y3463-Z3463</f>
        <v>0</v>
      </c>
      <c r="AD3463" s="20">
        <f t="shared" si="384"/>
        <v>0</v>
      </c>
      <c r="AE3463">
        <v>0</v>
      </c>
    </row>
    <row r="3464" spans="1:31" x14ac:dyDescent="0.25">
      <c r="A3464" s="59">
        <v>45169</v>
      </c>
      <c r="B3464" s="60" t="s">
        <v>761</v>
      </c>
      <c r="C3464" s="60" t="s">
        <v>108</v>
      </c>
      <c r="D3464" s="60" t="s">
        <v>29</v>
      </c>
      <c r="E3464" s="60" t="s">
        <v>30</v>
      </c>
      <c r="F3464" s="10"/>
      <c r="G3464" s="10"/>
      <c r="H3464" s="11"/>
      <c r="I3464" s="63">
        <f>ROUND(SUMIFS(AC:AC,$A:$A,EOMONTH($A3464,-1),$B:$B,$B3464),2)</f>
        <v>0</v>
      </c>
      <c r="J3464" s="11"/>
      <c r="K3464" s="13"/>
      <c r="L3464" s="25"/>
      <c r="M3464" s="15"/>
      <c r="N3464" s="14"/>
      <c r="O3464" s="16"/>
      <c r="P3464" s="16"/>
      <c r="Q3464" s="16"/>
      <c r="R3464" s="16"/>
      <c r="S3464" s="17">
        <f t="shared" si="378"/>
        <v>0</v>
      </c>
      <c r="T3464" s="16"/>
      <c r="U3464" s="18">
        <f t="shared" si="379"/>
        <v>0</v>
      </c>
      <c r="V3464" s="18">
        <f t="shared" si="380"/>
        <v>0</v>
      </c>
      <c r="W3464" s="18">
        <f t="shared" si="381"/>
        <v>0</v>
      </c>
      <c r="X3464" s="27"/>
      <c r="Y3464" s="19">
        <f t="shared" si="382"/>
        <v>0</v>
      </c>
      <c r="Z3464" s="18">
        <f t="shared" si="383"/>
        <v>0</v>
      </c>
      <c r="AA3464" s="12"/>
      <c r="AB3464" s="12"/>
      <c r="AC3464" s="28">
        <f>+I3464+Y3464-Z3464</f>
        <v>0</v>
      </c>
      <c r="AD3464" s="20">
        <f t="shared" si="384"/>
        <v>0</v>
      </c>
      <c r="AE3464">
        <v>0</v>
      </c>
    </row>
    <row r="3465" spans="1:31" x14ac:dyDescent="0.25">
      <c r="A3465" s="59">
        <v>45169</v>
      </c>
      <c r="B3465" s="60" t="s">
        <v>762</v>
      </c>
      <c r="C3465" s="60" t="s">
        <v>108</v>
      </c>
      <c r="D3465" s="60" t="s">
        <v>29</v>
      </c>
      <c r="E3465" s="60" t="s">
        <v>30</v>
      </c>
      <c r="F3465" s="10"/>
      <c r="G3465" s="10"/>
      <c r="H3465" s="11"/>
      <c r="I3465" s="63">
        <f>ROUND(SUMIFS(AC:AC,$A:$A,EOMONTH($A3465,-1),$B:$B,$B3465),2)</f>
        <v>0</v>
      </c>
      <c r="J3465" s="11"/>
      <c r="K3465" s="13"/>
      <c r="L3465" s="25"/>
      <c r="M3465" s="15"/>
      <c r="N3465" s="14"/>
      <c r="O3465" s="16"/>
      <c r="P3465" s="16"/>
      <c r="Q3465" s="16"/>
      <c r="R3465" s="16"/>
      <c r="S3465" s="17">
        <f t="shared" si="378"/>
        <v>0</v>
      </c>
      <c r="T3465" s="16"/>
      <c r="U3465" s="18">
        <f t="shared" si="379"/>
        <v>0</v>
      </c>
      <c r="V3465" s="18">
        <f t="shared" si="380"/>
        <v>0</v>
      </c>
      <c r="W3465" s="18">
        <f t="shared" si="381"/>
        <v>0</v>
      </c>
      <c r="X3465" s="27"/>
      <c r="Y3465" s="19">
        <f t="shared" si="382"/>
        <v>0</v>
      </c>
      <c r="Z3465" s="18">
        <f t="shared" si="383"/>
        <v>0</v>
      </c>
      <c r="AA3465" s="12"/>
      <c r="AB3465" s="12"/>
      <c r="AC3465" s="28">
        <f>+I3465+Y3465-Z3465</f>
        <v>0</v>
      </c>
      <c r="AD3465" s="20">
        <f t="shared" si="384"/>
        <v>0</v>
      </c>
      <c r="AE3465">
        <v>0</v>
      </c>
    </row>
    <row r="3466" spans="1:31" x14ac:dyDescent="0.25">
      <c r="A3466" s="9">
        <v>45169</v>
      </c>
      <c r="B3466" s="10" t="s">
        <v>689</v>
      </c>
      <c r="C3466" s="10" t="s">
        <v>28</v>
      </c>
      <c r="D3466" s="10" t="s">
        <v>29</v>
      </c>
      <c r="E3466" s="10" t="s">
        <v>30</v>
      </c>
      <c r="F3466" s="10"/>
      <c r="G3466" s="10">
        <v>0</v>
      </c>
      <c r="H3466" s="11">
        <f>SUMIFS(AA:AA,$A:$A,EOMONTH($A3466,-1),$B:$B,$B3466)</f>
        <v>4908</v>
      </c>
      <c r="I3466" s="63">
        <f>ROUND(SUMIFS(AC:AC,$A:$A,EOMONTH($A3466,-1),$B:$B,$B3466),2)</f>
        <v>357.81</v>
      </c>
      <c r="J3466" s="11">
        <f>SUMIFS(AB:AB,$A:$A,EOMONTH($A3466,-1),$B:$B,$B3466)</f>
        <v>26303.24</v>
      </c>
      <c r="K3466" s="13">
        <v>0</v>
      </c>
      <c r="L3466" s="25">
        <v>0</v>
      </c>
      <c r="M3466" s="15">
        <v>417</v>
      </c>
      <c r="N3466" s="14">
        <v>2235.12</v>
      </c>
      <c r="O3466" s="16">
        <v>0</v>
      </c>
      <c r="P3466" s="16">
        <v>0</v>
      </c>
      <c r="Q3466" s="16">
        <v>0</v>
      </c>
      <c r="R3466" s="16">
        <f>Q3466*16.876/100</f>
        <v>0</v>
      </c>
      <c r="S3466" s="17">
        <f t="shared" si="378"/>
        <v>0</v>
      </c>
      <c r="T3466" s="16">
        <v>0</v>
      </c>
      <c r="U3466" s="18">
        <f t="shared" si="379"/>
        <v>0</v>
      </c>
      <c r="V3466" s="18">
        <f t="shared" si="380"/>
        <v>0</v>
      </c>
      <c r="W3466" s="18">
        <f t="shared" si="381"/>
        <v>0</v>
      </c>
      <c r="X3466" s="27"/>
      <c r="Y3466" s="19">
        <f t="shared" si="382"/>
        <v>0</v>
      </c>
      <c r="Z3466" s="18">
        <f t="shared" si="383"/>
        <v>0</v>
      </c>
      <c r="AA3466" s="12">
        <v>5325</v>
      </c>
      <c r="AB3466" s="12">
        <v>28538.36</v>
      </c>
      <c r="AC3466" s="28">
        <f>+I3466+Y3466-Z3466</f>
        <v>357.81</v>
      </c>
      <c r="AD3466" s="20">
        <f t="shared" si="384"/>
        <v>0</v>
      </c>
      <c r="AE3466">
        <v>0</v>
      </c>
    </row>
    <row r="3467" spans="1:31" x14ac:dyDescent="0.25">
      <c r="A3467" s="9">
        <v>45169</v>
      </c>
      <c r="B3467" s="10" t="s">
        <v>764</v>
      </c>
      <c r="C3467" s="10" t="s">
        <v>282</v>
      </c>
      <c r="D3467" s="10" t="s">
        <v>29</v>
      </c>
      <c r="E3467" s="10" t="s">
        <v>30</v>
      </c>
      <c r="F3467" s="10"/>
      <c r="G3467" s="10">
        <v>0</v>
      </c>
      <c r="H3467" s="11">
        <f>SUMIFS(AA:AA,$A:$A,EOMONTH($A3467,-1),$B:$B,$B3467)</f>
        <v>890</v>
      </c>
      <c r="I3467" s="63">
        <f>ROUND(SUMIFS(AC:AC,$A:$A,EOMONTH($A3467,-1),$B:$B,$B3467),2)</f>
        <v>0</v>
      </c>
      <c r="J3467" s="11">
        <f>SUMIFS(AB:AB,$A:$A,EOMONTH($A3467,-1),$B:$B,$B3467)</f>
        <v>7871.71</v>
      </c>
      <c r="K3467" s="13">
        <v>0</v>
      </c>
      <c r="L3467" s="25">
        <v>0</v>
      </c>
      <c r="M3467" s="15">
        <v>0</v>
      </c>
      <c r="N3467" s="14">
        <v>0</v>
      </c>
      <c r="O3467" s="16">
        <v>0</v>
      </c>
      <c r="P3467" s="16">
        <v>0</v>
      </c>
      <c r="Q3467" s="16">
        <v>240</v>
      </c>
      <c r="R3467" s="16">
        <f>Q3467*16.876/100</f>
        <v>40.502400000000002</v>
      </c>
      <c r="S3467" s="17">
        <f t="shared" si="378"/>
        <v>280.50240000000002</v>
      </c>
      <c r="T3467" s="16">
        <v>2121.6</v>
      </c>
      <c r="U3467" s="18">
        <f t="shared" si="379"/>
        <v>0</v>
      </c>
      <c r="V3467" s="18">
        <f t="shared" si="380"/>
        <v>0</v>
      </c>
      <c r="W3467" s="18">
        <f t="shared" si="381"/>
        <v>0</v>
      </c>
      <c r="X3467" s="27"/>
      <c r="Y3467" s="19">
        <f t="shared" si="382"/>
        <v>0</v>
      </c>
      <c r="Z3467" s="18">
        <f t="shared" si="383"/>
        <v>0</v>
      </c>
      <c r="AA3467" s="12">
        <v>650</v>
      </c>
      <c r="AB3467" s="12">
        <v>5749.01</v>
      </c>
      <c r="AC3467" s="28">
        <f>+I3467+Y3467-Z3467</f>
        <v>0</v>
      </c>
      <c r="AD3467" s="20">
        <f t="shared" si="384"/>
        <v>0</v>
      </c>
      <c r="AE3467">
        <v>0</v>
      </c>
    </row>
    <row r="3468" spans="1:31" x14ac:dyDescent="0.25">
      <c r="A3468" s="9">
        <v>45169</v>
      </c>
      <c r="B3468" s="10" t="s">
        <v>765</v>
      </c>
      <c r="C3468" s="10" t="s">
        <v>28</v>
      </c>
      <c r="D3468" s="10" t="s">
        <v>29</v>
      </c>
      <c r="E3468" s="10" t="s">
        <v>30</v>
      </c>
      <c r="F3468" s="10"/>
      <c r="G3468" s="10">
        <v>0</v>
      </c>
      <c r="H3468" s="11">
        <f>SUMIFS(AA:AA,$A:$A,EOMONTH($A3468,-1),$B:$B,$B3468)</f>
        <v>327</v>
      </c>
      <c r="I3468" s="63">
        <f>ROUND(SUMIFS(AC:AC,$A:$A,EOMONTH($A3468,-1),$B:$B,$B3468),2)</f>
        <v>0</v>
      </c>
      <c r="J3468" s="11">
        <f>SUMIFS(AB:AB,$A:$A,EOMONTH($A3468,-1),$B:$B,$B3468)</f>
        <v>2829.4</v>
      </c>
      <c r="K3468" s="13">
        <v>0</v>
      </c>
      <c r="L3468" s="25">
        <v>0</v>
      </c>
      <c r="M3468" s="15">
        <v>0</v>
      </c>
      <c r="N3468" s="14">
        <v>0</v>
      </c>
      <c r="O3468" s="16">
        <v>0</v>
      </c>
      <c r="P3468" s="16">
        <v>0</v>
      </c>
      <c r="Q3468" s="16">
        <v>120</v>
      </c>
      <c r="R3468" s="16">
        <f>Q3468*16.876/100</f>
        <v>20.251200000000001</v>
      </c>
      <c r="S3468" s="17">
        <f t="shared" si="378"/>
        <v>140.25120000000001</v>
      </c>
      <c r="T3468" s="16">
        <v>1038</v>
      </c>
      <c r="U3468" s="18">
        <f t="shared" si="379"/>
        <v>0</v>
      </c>
      <c r="V3468" s="18">
        <f t="shared" si="380"/>
        <v>0</v>
      </c>
      <c r="W3468" s="18">
        <f t="shared" si="381"/>
        <v>0</v>
      </c>
      <c r="X3468" s="27"/>
      <c r="Y3468" s="19">
        <f t="shared" si="382"/>
        <v>0</v>
      </c>
      <c r="Z3468" s="18">
        <f t="shared" si="383"/>
        <v>0</v>
      </c>
      <c r="AA3468" s="12">
        <v>207</v>
      </c>
      <c r="AB3468" s="12">
        <v>1791.09</v>
      </c>
      <c r="AC3468" s="28">
        <f>+I3468+Y3468-Z3468</f>
        <v>0</v>
      </c>
      <c r="AD3468" s="20">
        <f t="shared" si="384"/>
        <v>0</v>
      </c>
      <c r="AE3468">
        <v>0</v>
      </c>
    </row>
    <row r="3469" spans="1:31" x14ac:dyDescent="0.25">
      <c r="A3469" s="59">
        <v>45169</v>
      </c>
      <c r="B3469" s="60" t="s">
        <v>766</v>
      </c>
      <c r="C3469" s="60" t="s">
        <v>28</v>
      </c>
      <c r="D3469" s="60" t="s">
        <v>29</v>
      </c>
      <c r="E3469" s="60" t="s">
        <v>30</v>
      </c>
      <c r="F3469" s="10"/>
      <c r="G3469" s="10"/>
      <c r="H3469" s="11"/>
      <c r="I3469" s="63">
        <f>ROUND(SUMIFS(AC:AC,$A:$A,EOMONTH($A3469,-1),$B:$B,$B3469),2)</f>
        <v>0</v>
      </c>
      <c r="J3469" s="11"/>
      <c r="K3469" s="13"/>
      <c r="L3469" s="25"/>
      <c r="M3469" s="15"/>
      <c r="N3469" s="14"/>
      <c r="O3469" s="16"/>
      <c r="P3469" s="16"/>
      <c r="Q3469" s="16"/>
      <c r="R3469" s="16"/>
      <c r="S3469" s="17">
        <f t="shared" si="378"/>
        <v>0</v>
      </c>
      <c r="T3469" s="16"/>
      <c r="U3469" s="18">
        <f t="shared" si="379"/>
        <v>0</v>
      </c>
      <c r="V3469" s="18">
        <f t="shared" si="380"/>
        <v>0</v>
      </c>
      <c r="W3469" s="18">
        <f t="shared" si="381"/>
        <v>0</v>
      </c>
      <c r="X3469" s="27"/>
      <c r="Y3469" s="19">
        <f t="shared" si="382"/>
        <v>0</v>
      </c>
      <c r="Z3469" s="18">
        <f t="shared" si="383"/>
        <v>0</v>
      </c>
      <c r="AA3469" s="12"/>
      <c r="AB3469" s="12"/>
      <c r="AC3469" s="28">
        <f>+I3469+Y3469-Z3469</f>
        <v>0</v>
      </c>
      <c r="AD3469" s="20">
        <f t="shared" si="384"/>
        <v>0</v>
      </c>
      <c r="AE3469">
        <v>0</v>
      </c>
    </row>
    <row r="3470" spans="1:31" x14ac:dyDescent="0.25">
      <c r="A3470" s="9">
        <v>45169</v>
      </c>
      <c r="B3470" s="10" t="s">
        <v>767</v>
      </c>
      <c r="C3470" s="10" t="s">
        <v>28</v>
      </c>
      <c r="D3470" s="10" t="s">
        <v>29</v>
      </c>
      <c r="E3470" s="10" t="s">
        <v>30</v>
      </c>
      <c r="F3470" s="10"/>
      <c r="G3470" s="10">
        <v>0</v>
      </c>
      <c r="H3470" s="11">
        <f>SUMIFS(AA:AA,$A:$A,EOMONTH($A3470,-1),$B:$B,$B3470)</f>
        <v>335</v>
      </c>
      <c r="I3470" s="63">
        <f>ROUND(SUMIFS(AC:AC,$A:$A,EOMONTH($A3470,-1),$B:$B,$B3470),2)</f>
        <v>0</v>
      </c>
      <c r="J3470" s="11">
        <f>SUMIFS(AB:AB,$A:$A,EOMONTH($A3470,-1),$B:$B,$B3470)</f>
        <v>2861.82</v>
      </c>
      <c r="K3470" s="13">
        <v>0</v>
      </c>
      <c r="L3470" s="25">
        <v>0</v>
      </c>
      <c r="M3470" s="15">
        <v>0</v>
      </c>
      <c r="N3470" s="14">
        <v>0</v>
      </c>
      <c r="O3470" s="16">
        <v>0</v>
      </c>
      <c r="P3470" s="16">
        <v>0</v>
      </c>
      <c r="Q3470" s="16">
        <v>120</v>
      </c>
      <c r="R3470" s="16">
        <f>Q3470*16.876/100</f>
        <v>20.251200000000001</v>
      </c>
      <c r="S3470" s="17">
        <f t="shared" si="378"/>
        <v>140.25120000000001</v>
      </c>
      <c r="T3470" s="16">
        <v>1024.8</v>
      </c>
      <c r="U3470" s="18">
        <f t="shared" si="379"/>
        <v>0</v>
      </c>
      <c r="V3470" s="18">
        <f t="shared" si="380"/>
        <v>0</v>
      </c>
      <c r="W3470" s="18">
        <f t="shared" si="381"/>
        <v>0</v>
      </c>
      <c r="X3470" s="27"/>
      <c r="Y3470" s="19">
        <f t="shared" si="382"/>
        <v>0</v>
      </c>
      <c r="Z3470" s="18">
        <f t="shared" si="383"/>
        <v>0</v>
      </c>
      <c r="AA3470" s="12">
        <v>215</v>
      </c>
      <c r="AB3470" s="12">
        <v>1836.69</v>
      </c>
      <c r="AC3470" s="28">
        <f>+I3470+Y3470-Z3470</f>
        <v>0</v>
      </c>
      <c r="AD3470" s="20">
        <f t="shared" si="384"/>
        <v>0</v>
      </c>
      <c r="AE3470">
        <v>0</v>
      </c>
    </row>
    <row r="3471" spans="1:31" x14ac:dyDescent="0.25">
      <c r="A3471" s="9">
        <v>45169</v>
      </c>
      <c r="B3471" s="10" t="s">
        <v>768</v>
      </c>
      <c r="C3471" s="10" t="s">
        <v>28</v>
      </c>
      <c r="D3471" s="10" t="s">
        <v>29</v>
      </c>
      <c r="E3471" s="10" t="s">
        <v>30</v>
      </c>
      <c r="F3471" s="10"/>
      <c r="G3471" s="10">
        <v>0</v>
      </c>
      <c r="H3471" s="11">
        <f>SUMIFS(AA:AA,$A:$A,EOMONTH($A3471,-1),$B:$B,$B3471)</f>
        <v>150</v>
      </c>
      <c r="I3471" s="63">
        <f>ROUND(SUMIFS(AC:AC,$A:$A,EOMONTH($A3471,-1),$B:$B,$B3471),2)</f>
        <v>0</v>
      </c>
      <c r="J3471" s="11">
        <f>SUMIFS(AB:AB,$A:$A,EOMONTH($A3471,-1),$B:$B,$B3471)</f>
        <v>1284.25</v>
      </c>
      <c r="K3471" s="13">
        <v>0</v>
      </c>
      <c r="L3471" s="25">
        <v>0</v>
      </c>
      <c r="M3471" s="15">
        <v>0</v>
      </c>
      <c r="N3471" s="14">
        <v>0</v>
      </c>
      <c r="O3471" s="16">
        <v>0</v>
      </c>
      <c r="P3471" s="16">
        <v>0</v>
      </c>
      <c r="Q3471" s="16">
        <v>0</v>
      </c>
      <c r="R3471" s="16">
        <f>Q3471*16.876/100</f>
        <v>0</v>
      </c>
      <c r="S3471" s="17">
        <f t="shared" si="378"/>
        <v>0</v>
      </c>
      <c r="T3471" s="16">
        <v>0</v>
      </c>
      <c r="U3471" s="18">
        <f t="shared" si="379"/>
        <v>0</v>
      </c>
      <c r="V3471" s="18">
        <f t="shared" si="380"/>
        <v>0</v>
      </c>
      <c r="W3471" s="18">
        <f t="shared" si="381"/>
        <v>0</v>
      </c>
      <c r="X3471" s="27"/>
      <c r="Y3471" s="19">
        <f t="shared" si="382"/>
        <v>0</v>
      </c>
      <c r="Z3471" s="18">
        <f t="shared" si="383"/>
        <v>0</v>
      </c>
      <c r="AA3471" s="12">
        <v>150</v>
      </c>
      <c r="AB3471" s="12">
        <v>1284.25</v>
      </c>
      <c r="AC3471" s="28">
        <f>+I3471+Y3471-Z3471</f>
        <v>0</v>
      </c>
      <c r="AD3471" s="20">
        <f t="shared" si="384"/>
        <v>0</v>
      </c>
      <c r="AE3471">
        <v>0</v>
      </c>
    </row>
    <row r="3472" spans="1:31" x14ac:dyDescent="0.25">
      <c r="A3472" s="9">
        <v>45169</v>
      </c>
      <c r="B3472" s="10" t="s">
        <v>769</v>
      </c>
      <c r="C3472" s="10" t="s">
        <v>770</v>
      </c>
      <c r="D3472" s="10" t="s">
        <v>40</v>
      </c>
      <c r="E3472" s="10" t="s">
        <v>539</v>
      </c>
      <c r="F3472" s="10"/>
      <c r="G3472" s="10">
        <v>0</v>
      </c>
      <c r="H3472" s="11">
        <f>SUMIFS(AA:AA,$A:$A,EOMONTH($A3472,-1),$B:$B,$B3472)</f>
        <v>312.2</v>
      </c>
      <c r="I3472" s="63">
        <f>ROUND(SUMIFS(AC:AC,$A:$A,EOMONTH($A3472,-1),$B:$B,$B3472),2)</f>
        <v>0</v>
      </c>
      <c r="J3472" s="11">
        <f>SUMIFS(AB:AB,$A:$A,EOMONTH($A3472,-1),$B:$B,$B3472)</f>
        <v>52449.599999999999</v>
      </c>
      <c r="K3472" s="13">
        <v>0</v>
      </c>
      <c r="L3472" s="25">
        <v>0</v>
      </c>
      <c r="M3472" s="15">
        <v>0</v>
      </c>
      <c r="N3472" s="14">
        <v>0</v>
      </c>
      <c r="O3472" s="16">
        <v>0</v>
      </c>
      <c r="P3472" s="16">
        <v>0</v>
      </c>
      <c r="Q3472" s="16">
        <v>64.8</v>
      </c>
      <c r="R3472" s="16">
        <f>Q3472*16.876/100</f>
        <v>10.935648</v>
      </c>
      <c r="S3472" s="17">
        <f t="shared" si="378"/>
        <v>75.735647999999998</v>
      </c>
      <c r="T3472" s="16">
        <v>10886.4</v>
      </c>
      <c r="U3472" s="18">
        <f t="shared" si="379"/>
        <v>0</v>
      </c>
      <c r="V3472" s="18">
        <f t="shared" si="380"/>
        <v>0</v>
      </c>
      <c r="W3472" s="18">
        <f t="shared" si="381"/>
        <v>0</v>
      </c>
      <c r="X3472" s="27"/>
      <c r="Y3472" s="19">
        <f t="shared" si="382"/>
        <v>0</v>
      </c>
      <c r="Z3472" s="18">
        <f t="shared" si="383"/>
        <v>0</v>
      </c>
      <c r="AA3472" s="12">
        <v>247.4</v>
      </c>
      <c r="AB3472" s="12">
        <v>41563.199999999997</v>
      </c>
      <c r="AC3472" s="28">
        <f>+I3472+Y3472-Z3472</f>
        <v>0</v>
      </c>
      <c r="AD3472" s="20">
        <f t="shared" si="384"/>
        <v>0</v>
      </c>
      <c r="AE3472">
        <v>0</v>
      </c>
    </row>
    <row r="3473" spans="1:31" x14ac:dyDescent="0.25">
      <c r="A3473" s="9">
        <v>45169</v>
      </c>
      <c r="B3473" s="10" t="s">
        <v>737</v>
      </c>
      <c r="C3473" s="10" t="s">
        <v>28</v>
      </c>
      <c r="D3473" s="10" t="s">
        <v>29</v>
      </c>
      <c r="E3473" s="10" t="s">
        <v>30</v>
      </c>
      <c r="F3473" s="10"/>
      <c r="G3473" s="10">
        <v>0</v>
      </c>
      <c r="H3473" s="11">
        <f>SUMIFS(AA:AA,$A:$A,EOMONTH($A3473,-1),$B:$B,$B3473)</f>
        <v>0</v>
      </c>
      <c r="I3473" s="63">
        <f>ROUND(SUMIFS(AC:AC,$A:$A,EOMONTH($A3473,-1),$B:$B,$B3473),2)</f>
        <v>0</v>
      </c>
      <c r="J3473" s="11">
        <f>SUMIFS(AB:AB,$A:$A,EOMONTH($A3473,-1),$B:$B,$B3473)</f>
        <v>0</v>
      </c>
      <c r="K3473" s="13">
        <v>0</v>
      </c>
      <c r="L3473" s="25">
        <v>0</v>
      </c>
      <c r="M3473" s="15">
        <v>240</v>
      </c>
      <c r="N3473" s="14">
        <v>6038.4</v>
      </c>
      <c r="O3473" s="16">
        <v>0</v>
      </c>
      <c r="P3473" s="16">
        <v>0</v>
      </c>
      <c r="Q3473" s="16">
        <v>240</v>
      </c>
      <c r="R3473" s="16">
        <f>Q3473*16.876/100</f>
        <v>40.502400000000002</v>
      </c>
      <c r="S3473" s="17">
        <f t="shared" si="378"/>
        <v>280.50240000000002</v>
      </c>
      <c r="T3473" s="16">
        <v>6038.4</v>
      </c>
      <c r="U3473" s="18">
        <f t="shared" si="379"/>
        <v>0</v>
      </c>
      <c r="V3473" s="18">
        <f t="shared" si="380"/>
        <v>0</v>
      </c>
      <c r="W3473" s="18">
        <f t="shared" si="381"/>
        <v>0</v>
      </c>
      <c r="X3473" s="27"/>
      <c r="Y3473" s="19">
        <f t="shared" si="382"/>
        <v>0</v>
      </c>
      <c r="Z3473" s="18">
        <f t="shared" si="383"/>
        <v>0</v>
      </c>
      <c r="AA3473" s="12">
        <v>0</v>
      </c>
      <c r="AB3473" s="12">
        <v>0</v>
      </c>
      <c r="AC3473" s="28">
        <f>+I3473+Y3473-Z3473</f>
        <v>0</v>
      </c>
      <c r="AD3473" s="20">
        <f t="shared" si="384"/>
        <v>0</v>
      </c>
      <c r="AE3473">
        <v>0</v>
      </c>
    </row>
    <row r="3474" spans="1:31" x14ac:dyDescent="0.25">
      <c r="A3474" s="9">
        <v>45169</v>
      </c>
      <c r="B3474" s="10" t="s">
        <v>738</v>
      </c>
      <c r="C3474" s="10" t="s">
        <v>28</v>
      </c>
      <c r="D3474" s="10" t="s">
        <v>29</v>
      </c>
      <c r="E3474" s="10" t="s">
        <v>30</v>
      </c>
      <c r="F3474" s="10"/>
      <c r="G3474" s="10">
        <v>0</v>
      </c>
      <c r="H3474" s="11">
        <f>SUMIFS(AA:AA,$A:$A,EOMONTH($A3474,-1),$B:$B,$B3474)</f>
        <v>0</v>
      </c>
      <c r="I3474" s="63">
        <f>ROUND(SUMIFS(AC:AC,$A:$A,EOMONTH($A3474,-1),$B:$B,$B3474),2)</f>
        <v>0</v>
      </c>
      <c r="J3474" s="11">
        <f>SUMIFS(AB:AB,$A:$A,EOMONTH($A3474,-1),$B:$B,$B3474)</f>
        <v>0</v>
      </c>
      <c r="K3474" s="13">
        <v>0</v>
      </c>
      <c r="L3474" s="25">
        <v>0</v>
      </c>
      <c r="M3474" s="15">
        <v>240</v>
      </c>
      <c r="N3474" s="14">
        <v>7248</v>
      </c>
      <c r="O3474" s="16">
        <v>0</v>
      </c>
      <c r="P3474" s="16">
        <v>0</v>
      </c>
      <c r="Q3474" s="16">
        <v>240</v>
      </c>
      <c r="R3474" s="16">
        <f>Q3474*16.876/100</f>
        <v>40.502400000000002</v>
      </c>
      <c r="S3474" s="17">
        <f t="shared" si="378"/>
        <v>280.50240000000002</v>
      </c>
      <c r="T3474" s="16">
        <v>7248</v>
      </c>
      <c r="U3474" s="18">
        <f t="shared" si="379"/>
        <v>0</v>
      </c>
      <c r="V3474" s="18">
        <f t="shared" si="380"/>
        <v>0</v>
      </c>
      <c r="W3474" s="18">
        <f t="shared" si="381"/>
        <v>0</v>
      </c>
      <c r="X3474" s="27"/>
      <c r="Y3474" s="19">
        <f t="shared" si="382"/>
        <v>0</v>
      </c>
      <c r="Z3474" s="18">
        <f t="shared" si="383"/>
        <v>0</v>
      </c>
      <c r="AA3474" s="12">
        <v>0</v>
      </c>
      <c r="AB3474" s="12">
        <v>0</v>
      </c>
      <c r="AC3474" s="28">
        <f>+I3474+Y3474-Z3474</f>
        <v>0</v>
      </c>
      <c r="AD3474" s="20">
        <f t="shared" si="384"/>
        <v>0</v>
      </c>
      <c r="AE3474">
        <v>0</v>
      </c>
    </row>
    <row r="3475" spans="1:31" x14ac:dyDescent="0.25">
      <c r="A3475" s="9">
        <v>45169</v>
      </c>
      <c r="B3475" s="10" t="s">
        <v>692</v>
      </c>
      <c r="C3475" s="10" t="s">
        <v>693</v>
      </c>
      <c r="D3475" s="10" t="s">
        <v>29</v>
      </c>
      <c r="E3475" s="10" t="s">
        <v>30</v>
      </c>
      <c r="F3475" s="10"/>
      <c r="G3475" s="10">
        <v>0</v>
      </c>
      <c r="H3475" s="11">
        <f>SUMIFS(AA:AA,$A:$A,EOMONTH($A3475,-1),$B:$B,$B3475)</f>
        <v>12000</v>
      </c>
      <c r="I3475" s="63">
        <f>ROUND(SUMIFS(AC:AC,$A:$A,EOMONTH($A3475,-1),$B:$B,$B3475),2)</f>
        <v>541.79</v>
      </c>
      <c r="J3475" s="11">
        <f>SUMIFS(AB:AB,$A:$A,EOMONTH($A3475,-1),$B:$B,$B3475)</f>
        <v>16200</v>
      </c>
      <c r="K3475" s="13">
        <v>0</v>
      </c>
      <c r="L3475" s="25">
        <v>0</v>
      </c>
      <c r="M3475" s="15">
        <v>0</v>
      </c>
      <c r="N3475" s="14">
        <v>0</v>
      </c>
      <c r="O3475" s="16">
        <v>0</v>
      </c>
      <c r="P3475" s="16">
        <v>0</v>
      </c>
      <c r="Q3475" s="16">
        <v>0</v>
      </c>
      <c r="R3475" s="16">
        <f>Q3475*16.876/100</f>
        <v>0</v>
      </c>
      <c r="S3475" s="17">
        <f t="shared" si="378"/>
        <v>0</v>
      </c>
      <c r="T3475" s="16">
        <v>0</v>
      </c>
      <c r="U3475" s="18">
        <f t="shared" si="379"/>
        <v>0</v>
      </c>
      <c r="V3475" s="18">
        <f t="shared" si="380"/>
        <v>0</v>
      </c>
      <c r="W3475" s="18">
        <f t="shared" si="381"/>
        <v>0</v>
      </c>
      <c r="X3475" s="27"/>
      <c r="Y3475" s="19">
        <f t="shared" si="382"/>
        <v>0</v>
      </c>
      <c r="Z3475" s="18">
        <f t="shared" si="383"/>
        <v>0</v>
      </c>
      <c r="AA3475" s="12">
        <v>12000</v>
      </c>
      <c r="AB3475" s="12">
        <v>16200</v>
      </c>
      <c r="AC3475" s="28">
        <f>+I3475+Y3475-Z3475</f>
        <v>541.79</v>
      </c>
      <c r="AD3475" s="20">
        <f t="shared" si="384"/>
        <v>0</v>
      </c>
      <c r="AE3475">
        <v>0</v>
      </c>
    </row>
    <row r="3476" spans="1:31" x14ac:dyDescent="0.25">
      <c r="A3476" s="9">
        <v>45169</v>
      </c>
      <c r="B3476" s="10" t="s">
        <v>694</v>
      </c>
      <c r="C3476" s="10" t="s">
        <v>554</v>
      </c>
      <c r="D3476" s="10" t="s">
        <v>29</v>
      </c>
      <c r="E3476" s="10" t="s">
        <v>30</v>
      </c>
      <c r="F3476" s="10"/>
      <c r="G3476" s="10">
        <v>0</v>
      </c>
      <c r="H3476" s="11">
        <f>SUMIFS(AA:AA,$A:$A,EOMONTH($A3476,-1),$B:$B,$B3476)</f>
        <v>146</v>
      </c>
      <c r="I3476" s="63">
        <f>ROUND(SUMIFS(AC:AC,$A:$A,EOMONTH($A3476,-1),$B:$B,$B3476),2)</f>
        <v>6.59</v>
      </c>
      <c r="J3476" s="11">
        <f>SUMIFS(AB:AB,$A:$A,EOMONTH($A3476,-1),$B:$B,$B3476)</f>
        <v>57220</v>
      </c>
      <c r="K3476" s="13">
        <v>0</v>
      </c>
      <c r="L3476" s="25">
        <v>0</v>
      </c>
      <c r="M3476" s="15">
        <v>0</v>
      </c>
      <c r="N3476" s="14">
        <v>0</v>
      </c>
      <c r="O3476" s="16">
        <v>0</v>
      </c>
      <c r="P3476" s="16">
        <v>0</v>
      </c>
      <c r="Q3476" s="16">
        <v>0</v>
      </c>
      <c r="R3476" s="16">
        <f>Q3476*16.876/100</f>
        <v>0</v>
      </c>
      <c r="S3476" s="17">
        <f t="shared" si="378"/>
        <v>0</v>
      </c>
      <c r="T3476" s="16">
        <v>0</v>
      </c>
      <c r="U3476" s="18">
        <f t="shared" si="379"/>
        <v>0</v>
      </c>
      <c r="V3476" s="18">
        <f t="shared" si="380"/>
        <v>0</v>
      </c>
      <c r="W3476" s="18">
        <f t="shared" si="381"/>
        <v>0</v>
      </c>
      <c r="X3476" s="27"/>
      <c r="Y3476" s="19">
        <f t="shared" si="382"/>
        <v>0</v>
      </c>
      <c r="Z3476" s="18">
        <f t="shared" si="383"/>
        <v>0</v>
      </c>
      <c r="AA3476" s="12">
        <v>146</v>
      </c>
      <c r="AB3476" s="12">
        <v>57220</v>
      </c>
      <c r="AC3476" s="28">
        <f>+I3476+Y3476-Z3476</f>
        <v>6.59</v>
      </c>
      <c r="AD3476" s="20">
        <f t="shared" si="384"/>
        <v>0</v>
      </c>
      <c r="AE3476">
        <v>0</v>
      </c>
    </row>
    <row r="3477" spans="1:31" x14ac:dyDescent="0.25">
      <c r="A3477" s="9">
        <v>45169</v>
      </c>
      <c r="B3477" s="10" t="s">
        <v>695</v>
      </c>
      <c r="C3477" s="10" t="s">
        <v>554</v>
      </c>
      <c r="D3477" s="10" t="s">
        <v>29</v>
      </c>
      <c r="E3477" s="10" t="s">
        <v>30</v>
      </c>
      <c r="F3477" s="10"/>
      <c r="G3477" s="10">
        <v>0</v>
      </c>
      <c r="H3477" s="11">
        <f>SUMIFS(AA:AA,$A:$A,EOMONTH($A3477,-1),$B:$B,$B3477)</f>
        <v>1700</v>
      </c>
      <c r="I3477" s="63">
        <f>ROUND(SUMIFS(AC:AC,$A:$A,EOMONTH($A3477,-1),$B:$B,$B3477),2)</f>
        <v>76.75</v>
      </c>
      <c r="J3477" s="11">
        <f>SUMIFS(AB:AB,$A:$A,EOMONTH($A3477,-1),$B:$B,$B3477)</f>
        <v>2890</v>
      </c>
      <c r="K3477" s="13">
        <v>0</v>
      </c>
      <c r="L3477" s="25">
        <v>0</v>
      </c>
      <c r="M3477" s="15">
        <v>0</v>
      </c>
      <c r="N3477" s="14">
        <v>0</v>
      </c>
      <c r="O3477" s="16">
        <v>0</v>
      </c>
      <c r="P3477" s="16">
        <v>0</v>
      </c>
      <c r="Q3477" s="16">
        <v>0</v>
      </c>
      <c r="R3477" s="16">
        <f>Q3477*16.876/100</f>
        <v>0</v>
      </c>
      <c r="S3477" s="17">
        <f t="shared" si="378"/>
        <v>0</v>
      </c>
      <c r="T3477" s="16">
        <v>0</v>
      </c>
      <c r="U3477" s="18">
        <f t="shared" si="379"/>
        <v>0</v>
      </c>
      <c r="V3477" s="18">
        <f t="shared" si="380"/>
        <v>0</v>
      </c>
      <c r="W3477" s="18">
        <f t="shared" si="381"/>
        <v>0</v>
      </c>
      <c r="X3477" s="27"/>
      <c r="Y3477" s="19">
        <f t="shared" si="382"/>
        <v>0</v>
      </c>
      <c r="Z3477" s="18">
        <f t="shared" si="383"/>
        <v>0</v>
      </c>
      <c r="AA3477" s="12">
        <v>1700</v>
      </c>
      <c r="AB3477" s="12">
        <v>2890</v>
      </c>
      <c r="AC3477" s="28">
        <f>+I3477+Y3477-Z3477</f>
        <v>76.75</v>
      </c>
      <c r="AD3477" s="20">
        <f t="shared" si="384"/>
        <v>0</v>
      </c>
      <c r="AE3477">
        <v>0</v>
      </c>
    </row>
    <row r="3478" spans="1:31" x14ac:dyDescent="0.25">
      <c r="A3478" s="9">
        <v>45169</v>
      </c>
      <c r="B3478" s="10" t="s">
        <v>696</v>
      </c>
      <c r="C3478" s="10" t="s">
        <v>554</v>
      </c>
      <c r="D3478" s="10" t="s">
        <v>29</v>
      </c>
      <c r="E3478" s="10" t="s">
        <v>30</v>
      </c>
      <c r="F3478" s="10"/>
      <c r="G3478" s="10">
        <v>0</v>
      </c>
      <c r="H3478" s="11">
        <f>SUMIFS(AA:AA,$A:$A,EOMONTH($A3478,-1),$B:$B,$B3478)</f>
        <v>5000</v>
      </c>
      <c r="I3478" s="63">
        <f>ROUND(SUMIFS(AC:AC,$A:$A,EOMONTH($A3478,-1),$B:$B,$B3478),2)</f>
        <v>225.75</v>
      </c>
      <c r="J3478" s="11">
        <f>SUMIFS(AB:AB,$A:$A,EOMONTH($A3478,-1),$B:$B,$B3478)</f>
        <v>750</v>
      </c>
      <c r="K3478" s="13">
        <v>0</v>
      </c>
      <c r="L3478" s="25">
        <v>0</v>
      </c>
      <c r="M3478" s="15">
        <v>0</v>
      </c>
      <c r="N3478" s="14">
        <v>0</v>
      </c>
      <c r="O3478" s="16">
        <v>0</v>
      </c>
      <c r="P3478" s="16">
        <v>0</v>
      </c>
      <c r="Q3478" s="16">
        <v>0</v>
      </c>
      <c r="R3478" s="16">
        <f>Q3478*16.876/100</f>
        <v>0</v>
      </c>
      <c r="S3478" s="17">
        <f t="shared" si="378"/>
        <v>0</v>
      </c>
      <c r="T3478" s="16">
        <v>0</v>
      </c>
      <c r="U3478" s="18">
        <f t="shared" si="379"/>
        <v>0</v>
      </c>
      <c r="V3478" s="18">
        <f t="shared" si="380"/>
        <v>0</v>
      </c>
      <c r="W3478" s="18">
        <f t="shared" si="381"/>
        <v>0</v>
      </c>
      <c r="X3478" s="27"/>
      <c r="Y3478" s="19">
        <f t="shared" si="382"/>
        <v>0</v>
      </c>
      <c r="Z3478" s="18">
        <f t="shared" si="383"/>
        <v>0</v>
      </c>
      <c r="AA3478" s="12">
        <v>5000</v>
      </c>
      <c r="AB3478" s="12">
        <v>750</v>
      </c>
      <c r="AC3478" s="28">
        <f>+I3478+Y3478-Z3478</f>
        <v>225.75</v>
      </c>
      <c r="AD3478" s="20">
        <f t="shared" si="384"/>
        <v>0</v>
      </c>
      <c r="AE3478">
        <v>0</v>
      </c>
    </row>
    <row r="3479" spans="1:31" x14ac:dyDescent="0.25">
      <c r="A3479" s="9">
        <v>45169</v>
      </c>
      <c r="B3479" s="10" t="s">
        <v>697</v>
      </c>
      <c r="C3479" s="10" t="s">
        <v>287</v>
      </c>
      <c r="D3479" s="10" t="s">
        <v>29</v>
      </c>
      <c r="E3479" s="10" t="s">
        <v>30</v>
      </c>
      <c r="F3479" s="10"/>
      <c r="G3479" s="10">
        <v>0</v>
      </c>
      <c r="H3479" s="11">
        <f>SUMIFS(AA:AA,$A:$A,EOMONTH($A3479,-1),$B:$B,$B3479)</f>
        <v>21918</v>
      </c>
      <c r="I3479" s="63">
        <f>ROUND(SUMIFS(AC:AC,$A:$A,EOMONTH($A3479,-1),$B:$B,$B3479),2)</f>
        <v>0</v>
      </c>
      <c r="J3479" s="11">
        <f>SUMIFS(AB:AB,$A:$A,EOMONTH($A3479,-1),$B:$B,$B3479)</f>
        <v>20150.41</v>
      </c>
      <c r="K3479" s="13">
        <v>0</v>
      </c>
      <c r="L3479" s="25">
        <v>0</v>
      </c>
      <c r="M3479" s="15">
        <v>0</v>
      </c>
      <c r="N3479" s="14">
        <v>0</v>
      </c>
      <c r="O3479" s="16">
        <v>0</v>
      </c>
      <c r="P3479" s="16">
        <v>0</v>
      </c>
      <c r="Q3479" s="16">
        <v>6328</v>
      </c>
      <c r="R3479" s="16">
        <f>Q3479*16.876/100</f>
        <v>1067.91328</v>
      </c>
      <c r="S3479" s="17">
        <f t="shared" si="378"/>
        <v>7395.9132799999998</v>
      </c>
      <c r="T3479" s="16">
        <v>5821.76</v>
      </c>
      <c r="U3479" s="18">
        <f t="shared" si="379"/>
        <v>0</v>
      </c>
      <c r="V3479" s="18">
        <f t="shared" si="380"/>
        <v>0</v>
      </c>
      <c r="W3479" s="18">
        <f t="shared" si="381"/>
        <v>0</v>
      </c>
      <c r="X3479" s="27"/>
      <c r="Y3479" s="19">
        <f t="shared" si="382"/>
        <v>0</v>
      </c>
      <c r="Z3479" s="18">
        <f t="shared" si="383"/>
        <v>0</v>
      </c>
      <c r="AA3479" s="12">
        <v>15590</v>
      </c>
      <c r="AB3479" s="12">
        <v>14332.74</v>
      </c>
      <c r="AC3479" s="28">
        <f>+I3479+Y3479-Z3479</f>
        <v>0</v>
      </c>
      <c r="AD3479" s="20">
        <f t="shared" si="384"/>
        <v>0</v>
      </c>
      <c r="AE3479">
        <v>0</v>
      </c>
    </row>
    <row r="3480" spans="1:31" x14ac:dyDescent="0.25">
      <c r="A3480" s="9">
        <v>45169</v>
      </c>
      <c r="B3480" s="10" t="s">
        <v>698</v>
      </c>
      <c r="C3480" s="10" t="s">
        <v>28</v>
      </c>
      <c r="D3480" s="10" t="s">
        <v>29</v>
      </c>
      <c r="E3480" s="10" t="s">
        <v>30</v>
      </c>
      <c r="F3480" s="10"/>
      <c r="G3480" s="10">
        <v>0</v>
      </c>
      <c r="H3480" s="11">
        <f>SUMIFS(AA:AA,$A:$A,EOMONTH($A3480,-1),$B:$B,$B3480)</f>
        <v>18474.02</v>
      </c>
      <c r="I3480" s="63">
        <f>ROUND(SUMIFS(AC:AC,$A:$A,EOMONTH($A3480,-1),$B:$B,$B3480),2)</f>
        <v>1502.07</v>
      </c>
      <c r="J3480" s="11">
        <f>SUMIFS(AB:AB,$A:$A,EOMONTH($A3480,-1),$B:$B,$B3480)</f>
        <v>43551.09</v>
      </c>
      <c r="K3480" s="13">
        <v>0</v>
      </c>
      <c r="L3480" s="25">
        <v>0</v>
      </c>
      <c r="M3480" s="15">
        <v>0</v>
      </c>
      <c r="N3480" s="14">
        <v>0</v>
      </c>
      <c r="O3480" s="16">
        <v>0</v>
      </c>
      <c r="P3480" s="16">
        <v>0</v>
      </c>
      <c r="Q3480" s="16">
        <v>4290</v>
      </c>
      <c r="R3480" s="16">
        <f>Q3480*16.876/100</f>
        <v>723.98040000000003</v>
      </c>
      <c r="S3480" s="17">
        <f t="shared" si="378"/>
        <v>5013.9804000000004</v>
      </c>
      <c r="T3480" s="16">
        <v>10124.4</v>
      </c>
      <c r="U3480" s="18">
        <f t="shared" si="379"/>
        <v>0</v>
      </c>
      <c r="V3480" s="18">
        <f t="shared" si="380"/>
        <v>0</v>
      </c>
      <c r="W3480" s="18">
        <f t="shared" si="381"/>
        <v>0</v>
      </c>
      <c r="X3480" s="27"/>
      <c r="Y3480" s="19">
        <f t="shared" si="382"/>
        <v>0</v>
      </c>
      <c r="Z3480" s="18">
        <f t="shared" si="383"/>
        <v>0</v>
      </c>
      <c r="AA3480" s="12">
        <v>14184.02</v>
      </c>
      <c r="AB3480" s="12">
        <v>33437.74</v>
      </c>
      <c r="AC3480" s="28">
        <f>+I3480+Y3480-Z3480</f>
        <v>1502.07</v>
      </c>
      <c r="AD3480" s="20">
        <f t="shared" si="384"/>
        <v>0</v>
      </c>
      <c r="AE3480">
        <v>0</v>
      </c>
    </row>
    <row r="3481" spans="1:31" x14ac:dyDescent="0.25">
      <c r="A3481" s="9">
        <v>45169</v>
      </c>
      <c r="B3481" s="10" t="s">
        <v>771</v>
      </c>
      <c r="C3481" s="10" t="s">
        <v>28</v>
      </c>
      <c r="D3481" s="10" t="s">
        <v>29</v>
      </c>
      <c r="E3481" s="10" t="s">
        <v>30</v>
      </c>
      <c r="F3481" s="10"/>
      <c r="G3481" s="10">
        <v>0</v>
      </c>
      <c r="H3481" s="11">
        <f>SUMIFS(AA:AA,$A:$A,EOMONTH($A3481,-1),$B:$B,$B3481)</f>
        <v>915</v>
      </c>
      <c r="I3481" s="63">
        <f>ROUND(SUMIFS(AC:AC,$A:$A,EOMONTH($A3481,-1),$B:$B,$B3481),2)</f>
        <v>0</v>
      </c>
      <c r="J3481" s="11">
        <f>SUMIFS(AB:AB,$A:$A,EOMONTH($A3481,-1),$B:$B,$B3481)</f>
        <v>8197.94</v>
      </c>
      <c r="K3481" s="13">
        <v>0</v>
      </c>
      <c r="L3481" s="25">
        <v>0</v>
      </c>
      <c r="M3481" s="15">
        <v>0</v>
      </c>
      <c r="N3481" s="14">
        <v>0</v>
      </c>
      <c r="O3481" s="16">
        <v>0</v>
      </c>
      <c r="P3481" s="16">
        <v>0</v>
      </c>
      <c r="Q3481" s="16">
        <v>0</v>
      </c>
      <c r="R3481" s="16">
        <f>Q3481*16.876/100</f>
        <v>0</v>
      </c>
      <c r="S3481" s="17">
        <f t="shared" si="378"/>
        <v>0</v>
      </c>
      <c r="T3481" s="16">
        <v>0</v>
      </c>
      <c r="U3481" s="18">
        <f t="shared" si="379"/>
        <v>0</v>
      </c>
      <c r="V3481" s="18">
        <f t="shared" si="380"/>
        <v>0</v>
      </c>
      <c r="W3481" s="18">
        <f t="shared" si="381"/>
        <v>0</v>
      </c>
      <c r="X3481" s="27"/>
      <c r="Y3481" s="19">
        <f t="shared" si="382"/>
        <v>0</v>
      </c>
      <c r="Z3481" s="18">
        <f t="shared" si="383"/>
        <v>0</v>
      </c>
      <c r="AA3481" s="12">
        <v>915</v>
      </c>
      <c r="AB3481" s="12">
        <v>8197.94</v>
      </c>
      <c r="AC3481" s="28">
        <f>+I3481+Y3481-Z3481</f>
        <v>0</v>
      </c>
      <c r="AD3481" s="20">
        <f t="shared" si="384"/>
        <v>0</v>
      </c>
      <c r="AE3481">
        <v>0</v>
      </c>
    </row>
    <row r="3482" spans="1:31" x14ac:dyDescent="0.25">
      <c r="A3482" s="9">
        <v>45169</v>
      </c>
      <c r="B3482" s="10" t="s">
        <v>772</v>
      </c>
      <c r="C3482" s="10" t="s">
        <v>28</v>
      </c>
      <c r="D3482" s="10" t="s">
        <v>29</v>
      </c>
      <c r="E3482" s="10" t="s">
        <v>30</v>
      </c>
      <c r="F3482" s="10"/>
      <c r="G3482" s="10">
        <v>0</v>
      </c>
      <c r="H3482" s="11">
        <f>SUMIFS(AA:AA,$A:$A,EOMONTH($A3482,-1),$B:$B,$B3482)</f>
        <v>4475</v>
      </c>
      <c r="I3482" s="63">
        <f>ROUND(SUMIFS(AC:AC,$A:$A,EOMONTH($A3482,-1),$B:$B,$B3482),2)</f>
        <v>0</v>
      </c>
      <c r="J3482" s="11">
        <f>SUMIFS(AB:AB,$A:$A,EOMONTH($A3482,-1),$B:$B,$B3482)</f>
        <v>56219.53</v>
      </c>
      <c r="K3482" s="13">
        <v>0</v>
      </c>
      <c r="L3482" s="25">
        <v>0</v>
      </c>
      <c r="M3482" s="15">
        <v>0</v>
      </c>
      <c r="N3482" s="14">
        <v>0</v>
      </c>
      <c r="O3482" s="16">
        <v>0</v>
      </c>
      <c r="P3482" s="16">
        <v>0</v>
      </c>
      <c r="Q3482" s="16">
        <v>216</v>
      </c>
      <c r="R3482" s="16">
        <f>Q3482*16.876/100</f>
        <v>36.452160000000006</v>
      </c>
      <c r="S3482" s="17">
        <f t="shared" si="378"/>
        <v>252.45215999999999</v>
      </c>
      <c r="T3482" s="16">
        <v>2712.96</v>
      </c>
      <c r="U3482" s="18">
        <f t="shared" si="379"/>
        <v>0</v>
      </c>
      <c r="V3482" s="18">
        <f t="shared" si="380"/>
        <v>0</v>
      </c>
      <c r="W3482" s="18">
        <f t="shared" si="381"/>
        <v>0</v>
      </c>
      <c r="X3482" s="27"/>
      <c r="Y3482" s="19">
        <f t="shared" si="382"/>
        <v>0</v>
      </c>
      <c r="Z3482" s="18">
        <f t="shared" si="383"/>
        <v>0</v>
      </c>
      <c r="AA3482" s="12">
        <v>4259</v>
      </c>
      <c r="AB3482" s="12">
        <v>53505.919999999998</v>
      </c>
      <c r="AC3482" s="28">
        <f>+I3482+Y3482-Z3482</f>
        <v>0</v>
      </c>
      <c r="AD3482" s="20">
        <f t="shared" si="384"/>
        <v>0</v>
      </c>
      <c r="AE3482">
        <v>0</v>
      </c>
    </row>
    <row r="3483" spans="1:31" x14ac:dyDescent="0.25">
      <c r="A3483" s="59">
        <v>45169</v>
      </c>
      <c r="B3483" s="60" t="s">
        <v>826</v>
      </c>
      <c r="C3483" s="60" t="s">
        <v>282</v>
      </c>
      <c r="D3483" s="60" t="s">
        <v>29</v>
      </c>
      <c r="E3483" s="60" t="s">
        <v>30</v>
      </c>
      <c r="F3483" s="10"/>
      <c r="G3483" s="10"/>
      <c r="H3483" s="11"/>
      <c r="I3483" s="63">
        <f>ROUND(SUMIFS(AC:AC,$A:$A,EOMONTH($A3483,-1),$B:$B,$B3483),2)</f>
        <v>0</v>
      </c>
      <c r="J3483" s="11"/>
      <c r="K3483" s="13"/>
      <c r="L3483" s="25"/>
      <c r="M3483" s="15"/>
      <c r="N3483" s="14"/>
      <c r="O3483" s="16"/>
      <c r="P3483" s="16"/>
      <c r="Q3483" s="16"/>
      <c r="R3483" s="16"/>
      <c r="S3483" s="17">
        <f t="shared" si="378"/>
        <v>0</v>
      </c>
      <c r="T3483" s="16"/>
      <c r="U3483" s="18">
        <f t="shared" si="379"/>
        <v>0</v>
      </c>
      <c r="V3483" s="18">
        <f t="shared" si="380"/>
        <v>0</v>
      </c>
      <c r="W3483" s="18">
        <f t="shared" si="381"/>
        <v>0</v>
      </c>
      <c r="X3483" s="27"/>
      <c r="Y3483" s="19">
        <f t="shared" si="382"/>
        <v>0</v>
      </c>
      <c r="Z3483" s="18">
        <f t="shared" si="383"/>
        <v>0</v>
      </c>
      <c r="AA3483" s="12"/>
      <c r="AB3483" s="12"/>
      <c r="AC3483" s="28">
        <f>+I3483+Y3483-Z3483</f>
        <v>0</v>
      </c>
      <c r="AD3483" s="20">
        <f t="shared" si="384"/>
        <v>0</v>
      </c>
      <c r="AE3483">
        <v>0</v>
      </c>
    </row>
    <row r="3484" spans="1:31" x14ac:dyDescent="0.25">
      <c r="A3484" s="59">
        <v>45169</v>
      </c>
      <c r="B3484" s="60" t="s">
        <v>773</v>
      </c>
      <c r="C3484" s="60" t="s">
        <v>108</v>
      </c>
      <c r="D3484" s="60" t="s">
        <v>29</v>
      </c>
      <c r="E3484" s="60" t="s">
        <v>30</v>
      </c>
      <c r="F3484" s="10"/>
      <c r="G3484" s="10"/>
      <c r="H3484" s="11"/>
      <c r="I3484" s="63">
        <f>ROUND(SUMIFS(AC:AC,$A:$A,EOMONTH($A3484,-1),$B:$B,$B3484),2)</f>
        <v>0</v>
      </c>
      <c r="J3484" s="11"/>
      <c r="K3484" s="13"/>
      <c r="L3484" s="25"/>
      <c r="M3484" s="15"/>
      <c r="N3484" s="14"/>
      <c r="O3484" s="16"/>
      <c r="P3484" s="16"/>
      <c r="Q3484" s="16"/>
      <c r="R3484" s="16"/>
      <c r="S3484" s="17">
        <f t="shared" si="378"/>
        <v>0</v>
      </c>
      <c r="T3484" s="16"/>
      <c r="U3484" s="18">
        <f t="shared" si="379"/>
        <v>0</v>
      </c>
      <c r="V3484" s="18">
        <f t="shared" si="380"/>
        <v>0</v>
      </c>
      <c r="W3484" s="18">
        <f t="shared" si="381"/>
        <v>0</v>
      </c>
      <c r="X3484" s="27"/>
      <c r="Y3484" s="19">
        <f t="shared" si="382"/>
        <v>0</v>
      </c>
      <c r="Z3484" s="18">
        <f t="shared" si="383"/>
        <v>0</v>
      </c>
      <c r="AA3484" s="12"/>
      <c r="AB3484" s="12"/>
      <c r="AC3484" s="28">
        <f>+I3484+Y3484-Z3484</f>
        <v>0</v>
      </c>
      <c r="AD3484" s="20">
        <f t="shared" si="384"/>
        <v>0</v>
      </c>
      <c r="AE3484">
        <v>0</v>
      </c>
    </row>
    <row r="3485" spans="1:31" x14ac:dyDescent="0.25">
      <c r="A3485" s="9">
        <v>45169</v>
      </c>
      <c r="B3485" s="10" t="s">
        <v>699</v>
      </c>
      <c r="C3485" s="10" t="s">
        <v>28</v>
      </c>
      <c r="D3485" s="10" t="s">
        <v>29</v>
      </c>
      <c r="E3485" s="10" t="s">
        <v>30</v>
      </c>
      <c r="F3485" s="10"/>
      <c r="G3485" s="10">
        <v>0</v>
      </c>
      <c r="H3485" s="11">
        <f>SUMIFS(AA:AA,$A:$A,EOMONTH($A3485,-1),$B:$B,$B3485)</f>
        <v>2236</v>
      </c>
      <c r="I3485" s="63">
        <f>ROUND(SUMIFS(AC:AC,$A:$A,EOMONTH($A3485,-1),$B:$B,$B3485),2)</f>
        <v>70.430000000000007</v>
      </c>
      <c r="J3485" s="11">
        <f>SUMIFS(AB:AB,$A:$A,EOMONTH($A3485,-1),$B:$B,$B3485)</f>
        <v>55986.87</v>
      </c>
      <c r="K3485" s="13">
        <v>0</v>
      </c>
      <c r="L3485" s="25">
        <v>0</v>
      </c>
      <c r="M3485" s="15">
        <v>0</v>
      </c>
      <c r="N3485" s="14">
        <v>0</v>
      </c>
      <c r="O3485" s="16">
        <v>0</v>
      </c>
      <c r="P3485" s="16">
        <v>0</v>
      </c>
      <c r="Q3485" s="16">
        <v>0</v>
      </c>
      <c r="R3485" s="16">
        <f>Q3485*16.876/100</f>
        <v>0</v>
      </c>
      <c r="S3485" s="17">
        <f t="shared" si="378"/>
        <v>0</v>
      </c>
      <c r="T3485" s="16">
        <v>0</v>
      </c>
      <c r="U3485" s="18">
        <f t="shared" si="379"/>
        <v>0</v>
      </c>
      <c r="V3485" s="18">
        <f t="shared" si="380"/>
        <v>0</v>
      </c>
      <c r="W3485" s="18">
        <f t="shared" si="381"/>
        <v>0</v>
      </c>
      <c r="X3485" s="27"/>
      <c r="Y3485" s="19">
        <f t="shared" si="382"/>
        <v>0</v>
      </c>
      <c r="Z3485" s="18">
        <f t="shared" si="383"/>
        <v>0</v>
      </c>
      <c r="AA3485" s="12">
        <v>2236</v>
      </c>
      <c r="AB3485" s="12">
        <v>55986.87</v>
      </c>
      <c r="AC3485" s="28">
        <f>+I3485+Y3485-Z3485</f>
        <v>70.430000000000007</v>
      </c>
      <c r="AD3485" s="20">
        <f t="shared" si="384"/>
        <v>0</v>
      </c>
      <c r="AE3485">
        <v>0</v>
      </c>
    </row>
    <row r="3486" spans="1:31" x14ac:dyDescent="0.25">
      <c r="A3486" s="9">
        <v>45169</v>
      </c>
      <c r="B3486" s="10" t="s">
        <v>700</v>
      </c>
      <c r="C3486" s="10" t="s">
        <v>28</v>
      </c>
      <c r="D3486" s="10" t="s">
        <v>29</v>
      </c>
      <c r="E3486" s="10" t="s">
        <v>30</v>
      </c>
      <c r="F3486" s="10"/>
      <c r="G3486" s="10">
        <v>0</v>
      </c>
      <c r="H3486" s="11">
        <f>SUMIFS(AA:AA,$A:$A,EOMONTH($A3486,-1),$B:$B,$B3486)</f>
        <v>2039</v>
      </c>
      <c r="I3486" s="63">
        <f>ROUND(SUMIFS(AC:AC,$A:$A,EOMONTH($A3486,-1),$B:$B,$B3486),2)</f>
        <v>26.59</v>
      </c>
      <c r="J3486" s="11">
        <f>SUMIFS(AB:AB,$A:$A,EOMONTH($A3486,-1),$B:$B,$B3486)</f>
        <v>64450.21</v>
      </c>
      <c r="K3486" s="13">
        <v>0</v>
      </c>
      <c r="L3486" s="25">
        <v>0</v>
      </c>
      <c r="M3486" s="15">
        <v>0</v>
      </c>
      <c r="N3486" s="14">
        <v>0</v>
      </c>
      <c r="O3486" s="16">
        <v>0</v>
      </c>
      <c r="P3486" s="16">
        <v>0</v>
      </c>
      <c r="Q3486" s="16">
        <v>528</v>
      </c>
      <c r="R3486" s="16">
        <f>Q3486*16.876/100</f>
        <v>89.105280000000008</v>
      </c>
      <c r="S3486" s="17">
        <f t="shared" si="378"/>
        <v>617.10527999999999</v>
      </c>
      <c r="T3486" s="16">
        <v>16690.080000000002</v>
      </c>
      <c r="U3486" s="18">
        <f t="shared" si="379"/>
        <v>0</v>
      </c>
      <c r="V3486" s="18">
        <f t="shared" si="380"/>
        <v>0</v>
      </c>
      <c r="W3486" s="18">
        <f t="shared" si="381"/>
        <v>0</v>
      </c>
      <c r="X3486" s="27"/>
      <c r="Y3486" s="19">
        <f t="shared" si="382"/>
        <v>0</v>
      </c>
      <c r="Z3486" s="18">
        <f t="shared" si="383"/>
        <v>0</v>
      </c>
      <c r="AA3486" s="12">
        <v>1511</v>
      </c>
      <c r="AB3486" s="12">
        <v>47760.79</v>
      </c>
      <c r="AC3486" s="28">
        <f>+I3486+Y3486-Z3486</f>
        <v>26.59</v>
      </c>
      <c r="AD3486" s="20">
        <f t="shared" si="384"/>
        <v>0</v>
      </c>
      <c r="AE3486">
        <v>0</v>
      </c>
    </row>
    <row r="3487" spans="1:31" x14ac:dyDescent="0.25">
      <c r="A3487" s="9">
        <v>45169</v>
      </c>
      <c r="B3487" s="10" t="s">
        <v>706</v>
      </c>
      <c r="C3487" s="10" t="s">
        <v>28</v>
      </c>
      <c r="D3487" s="10" t="s">
        <v>29</v>
      </c>
      <c r="E3487" s="10" t="s">
        <v>30</v>
      </c>
      <c r="F3487" s="10"/>
      <c r="G3487" s="10">
        <v>0</v>
      </c>
      <c r="H3487" s="11">
        <f>SUMIFS(AA:AA,$A:$A,EOMONTH($A3487,-1),$B:$B,$B3487)</f>
        <v>51480</v>
      </c>
      <c r="I3487" s="63">
        <f>ROUND(SUMIFS(AC:AC,$A:$A,EOMONTH($A3487,-1),$B:$B,$B3487),2)</f>
        <v>0</v>
      </c>
      <c r="J3487" s="11">
        <f>SUMIFS(AB:AB,$A:$A,EOMONTH($A3487,-1),$B:$B,$B3487)</f>
        <v>8785.0400000000009</v>
      </c>
      <c r="K3487" s="13">
        <v>0</v>
      </c>
      <c r="L3487" s="25">
        <v>0</v>
      </c>
      <c r="M3487" s="15">
        <v>19200</v>
      </c>
      <c r="N3487" s="14">
        <v>2986.56</v>
      </c>
      <c r="O3487" s="16">
        <v>0</v>
      </c>
      <c r="P3487" s="16">
        <v>0</v>
      </c>
      <c r="Q3487" s="16">
        <v>5040</v>
      </c>
      <c r="R3487" s="16">
        <f>Q3487*16.876/100</f>
        <v>850.55040000000008</v>
      </c>
      <c r="S3487" s="17">
        <f t="shared" si="378"/>
        <v>5890.5504000000001</v>
      </c>
      <c r="T3487" s="16">
        <v>856.8</v>
      </c>
      <c r="U3487" s="18">
        <f t="shared" si="379"/>
        <v>0</v>
      </c>
      <c r="V3487" s="18">
        <f t="shared" si="380"/>
        <v>0</v>
      </c>
      <c r="W3487" s="18">
        <f t="shared" si="381"/>
        <v>0</v>
      </c>
      <c r="X3487" s="27"/>
      <c r="Y3487" s="19">
        <f t="shared" si="382"/>
        <v>0</v>
      </c>
      <c r="Z3487" s="18">
        <f t="shared" si="383"/>
        <v>0</v>
      </c>
      <c r="AA3487" s="12">
        <v>65640</v>
      </c>
      <c r="AB3487" s="12">
        <v>10921.77</v>
      </c>
      <c r="AC3487" s="28">
        <f>+I3487+Y3487-Z3487</f>
        <v>0</v>
      </c>
      <c r="AD3487" s="20">
        <f t="shared" si="384"/>
        <v>0</v>
      </c>
      <c r="AE3487">
        <v>0</v>
      </c>
    </row>
    <row r="3488" spans="1:31" x14ac:dyDescent="0.25">
      <c r="A3488" s="9">
        <v>45169</v>
      </c>
      <c r="B3488" s="10" t="s">
        <v>707</v>
      </c>
      <c r="C3488" s="10" t="s">
        <v>28</v>
      </c>
      <c r="D3488" s="10" t="s">
        <v>29</v>
      </c>
      <c r="E3488" s="10" t="s">
        <v>30</v>
      </c>
      <c r="F3488" s="10"/>
      <c r="G3488" s="10">
        <v>0</v>
      </c>
      <c r="H3488" s="11">
        <f>SUMIFS(AA:AA,$A:$A,EOMONTH($A3488,-1),$B:$B,$B3488)</f>
        <v>11320</v>
      </c>
      <c r="I3488" s="63">
        <f>ROUND(SUMIFS(AC:AC,$A:$A,EOMONTH($A3488,-1),$B:$B,$B3488),2)</f>
        <v>362.05</v>
      </c>
      <c r="J3488" s="11">
        <f>SUMIFS(AB:AB,$A:$A,EOMONTH($A3488,-1),$B:$B,$B3488)</f>
        <v>114107.93</v>
      </c>
      <c r="K3488" s="13">
        <v>0</v>
      </c>
      <c r="L3488" s="25">
        <v>0</v>
      </c>
      <c r="M3488" s="15">
        <v>0</v>
      </c>
      <c r="N3488" s="14">
        <v>0</v>
      </c>
      <c r="O3488" s="16">
        <v>0</v>
      </c>
      <c r="P3488" s="16">
        <v>0</v>
      </c>
      <c r="Q3488" s="16">
        <v>528</v>
      </c>
      <c r="R3488" s="16">
        <f>Q3488*16.876/100</f>
        <v>89.105280000000008</v>
      </c>
      <c r="S3488" s="17">
        <f t="shared" si="378"/>
        <v>617.10527999999999</v>
      </c>
      <c r="T3488" s="16">
        <v>5322.24</v>
      </c>
      <c r="U3488" s="18">
        <f t="shared" si="379"/>
        <v>0</v>
      </c>
      <c r="V3488" s="18">
        <f t="shared" si="380"/>
        <v>0</v>
      </c>
      <c r="W3488" s="18">
        <f t="shared" si="381"/>
        <v>0</v>
      </c>
      <c r="X3488" s="27"/>
      <c r="Y3488" s="19">
        <f t="shared" si="382"/>
        <v>0</v>
      </c>
      <c r="Z3488" s="18">
        <f t="shared" si="383"/>
        <v>0</v>
      </c>
      <c r="AA3488" s="12">
        <v>10792</v>
      </c>
      <c r="AB3488" s="12">
        <v>108785.59</v>
      </c>
      <c r="AC3488" s="28">
        <f>+I3488+Y3488-Z3488</f>
        <v>362.05</v>
      </c>
      <c r="AD3488" s="20">
        <f t="shared" si="384"/>
        <v>0</v>
      </c>
      <c r="AE3488">
        <v>0</v>
      </c>
    </row>
    <row r="3489" spans="1:31" x14ac:dyDescent="0.25">
      <c r="A3489" s="9">
        <v>45199</v>
      </c>
      <c r="B3489" s="10" t="s">
        <v>710</v>
      </c>
      <c r="C3489" s="10" t="s">
        <v>711</v>
      </c>
      <c r="D3489" s="10" t="s">
        <v>29</v>
      </c>
      <c r="E3489" s="10" t="s">
        <v>30</v>
      </c>
      <c r="F3489" s="10"/>
      <c r="G3489" s="10">
        <v>0</v>
      </c>
      <c r="H3489" s="11">
        <f>SUMIFS(AA:AA,$A:$A,EOMONTH($A3489,-1),$B:$B,$B3489)</f>
        <v>5779</v>
      </c>
      <c r="I3489" s="63">
        <f>ROUND(SUMIFS(AC:AC,$A:$A,EOMONTH($A3489,-1),$B:$B,$B3489),2)</f>
        <v>0</v>
      </c>
      <c r="J3489" s="11">
        <f>SUMIFS(AB:AB,$A:$A,EOMONTH($A3489,-1),$B:$B,$B3489)</f>
        <v>258725.08</v>
      </c>
      <c r="K3489" s="13">
        <v>0</v>
      </c>
      <c r="L3489" s="25">
        <v>0</v>
      </c>
      <c r="M3489" s="15">
        <v>0</v>
      </c>
      <c r="N3489" s="14">
        <v>0</v>
      </c>
      <c r="O3489" s="16">
        <v>0</v>
      </c>
      <c r="P3489" s="16">
        <v>0</v>
      </c>
      <c r="Q3489" s="16">
        <v>4000</v>
      </c>
      <c r="R3489" s="16">
        <f>Q3489*16.876/100</f>
        <v>675.04</v>
      </c>
      <c r="S3489" s="17">
        <f t="shared" si="378"/>
        <v>4675.04</v>
      </c>
      <c r="T3489" s="16">
        <v>30000</v>
      </c>
      <c r="U3489" s="18">
        <f t="shared" si="379"/>
        <v>0</v>
      </c>
      <c r="V3489" s="18">
        <f t="shared" si="380"/>
        <v>0</v>
      </c>
      <c r="W3489" s="18">
        <f t="shared" si="381"/>
        <v>0</v>
      </c>
      <c r="X3489" s="27"/>
      <c r="Y3489" s="19">
        <f t="shared" si="382"/>
        <v>0</v>
      </c>
      <c r="Z3489" s="18">
        <f t="shared" si="383"/>
        <v>0</v>
      </c>
      <c r="AA3489" s="12">
        <v>1779</v>
      </c>
      <c r="AB3489" s="12">
        <v>79645.600000000006</v>
      </c>
      <c r="AC3489" s="28">
        <f>+I3489+Y3489-Z3489</f>
        <v>0</v>
      </c>
      <c r="AD3489" s="20">
        <f t="shared" si="384"/>
        <v>0</v>
      </c>
      <c r="AE3489">
        <v>0</v>
      </c>
    </row>
    <row r="3490" spans="1:31" x14ac:dyDescent="0.25">
      <c r="A3490" s="9">
        <v>45199</v>
      </c>
      <c r="B3490" s="10" t="s">
        <v>27</v>
      </c>
      <c r="C3490" s="10" t="s">
        <v>28</v>
      </c>
      <c r="D3490" s="10" t="s">
        <v>29</v>
      </c>
      <c r="E3490" s="10" t="s">
        <v>30</v>
      </c>
      <c r="F3490" s="10"/>
      <c r="G3490" s="10">
        <v>0</v>
      </c>
      <c r="H3490" s="11">
        <f>SUMIFS(AA:AA,$A:$A,EOMONTH($A3490,-1),$B:$B,$B3490)</f>
        <v>1924</v>
      </c>
      <c r="I3490" s="63">
        <f>ROUND(SUMIFS(AC:AC,$A:$A,EOMONTH($A3490,-1),$B:$B,$B3490),2)</f>
        <v>23.52</v>
      </c>
      <c r="J3490" s="11">
        <f>SUMIFS(AB:AB,$A:$A,EOMONTH($A3490,-1),$B:$B,$B3490)</f>
        <v>16371.62</v>
      </c>
      <c r="K3490" s="13">
        <v>0</v>
      </c>
      <c r="L3490" s="25">
        <v>0</v>
      </c>
      <c r="M3490" s="15">
        <v>0</v>
      </c>
      <c r="N3490" s="14">
        <v>0</v>
      </c>
      <c r="O3490" s="16">
        <v>0</v>
      </c>
      <c r="P3490" s="16">
        <v>0</v>
      </c>
      <c r="Q3490" s="16">
        <v>1029</v>
      </c>
      <c r="R3490" s="16">
        <f>Q3490*16.876/100</f>
        <v>173.65404000000001</v>
      </c>
      <c r="S3490" s="17">
        <f t="shared" si="378"/>
        <v>1202.6540399999999</v>
      </c>
      <c r="T3490" s="16">
        <v>8756.7900000000009</v>
      </c>
      <c r="U3490" s="18">
        <f t="shared" si="379"/>
        <v>0</v>
      </c>
      <c r="V3490" s="18">
        <f t="shared" si="380"/>
        <v>0</v>
      </c>
      <c r="W3490" s="18">
        <f t="shared" si="381"/>
        <v>0</v>
      </c>
      <c r="X3490" s="27"/>
      <c r="Y3490" s="19">
        <f t="shared" si="382"/>
        <v>0</v>
      </c>
      <c r="Z3490" s="18">
        <f t="shared" si="383"/>
        <v>0</v>
      </c>
      <c r="AA3490" s="12">
        <v>895</v>
      </c>
      <c r="AB3490" s="12">
        <v>7615.7</v>
      </c>
      <c r="AC3490" s="28">
        <f>+I3490+Y3490-Z3490</f>
        <v>23.52</v>
      </c>
      <c r="AD3490" s="20">
        <f t="shared" si="384"/>
        <v>0</v>
      </c>
      <c r="AE3490">
        <v>0</v>
      </c>
    </row>
    <row r="3491" spans="1:31" x14ac:dyDescent="0.25">
      <c r="A3491" s="59">
        <v>45199</v>
      </c>
      <c r="B3491" s="60" t="s">
        <v>712</v>
      </c>
      <c r="C3491" s="60" t="s">
        <v>28</v>
      </c>
      <c r="D3491" s="60" t="s">
        <v>29</v>
      </c>
      <c r="E3491" s="60" t="s">
        <v>30</v>
      </c>
      <c r="F3491" s="10"/>
      <c r="G3491" s="10"/>
      <c r="H3491" s="11"/>
      <c r="I3491" s="63">
        <f>ROUND(SUMIFS(AC:AC,$A:$A,EOMONTH($A3491,-1),$B:$B,$B3491),2)</f>
        <v>0</v>
      </c>
      <c r="J3491" s="11"/>
      <c r="K3491" s="13"/>
      <c r="L3491" s="25"/>
      <c r="M3491" s="15"/>
      <c r="N3491" s="14"/>
      <c r="O3491" s="16"/>
      <c r="P3491" s="16"/>
      <c r="Q3491" s="16"/>
      <c r="R3491" s="16"/>
      <c r="S3491" s="17">
        <f t="shared" si="378"/>
        <v>0</v>
      </c>
      <c r="T3491" s="16"/>
      <c r="U3491" s="18">
        <f t="shared" si="379"/>
        <v>0</v>
      </c>
      <c r="V3491" s="18">
        <f t="shared" si="380"/>
        <v>0</v>
      </c>
      <c r="W3491" s="18">
        <f t="shared" si="381"/>
        <v>0</v>
      </c>
      <c r="X3491" s="27"/>
      <c r="Y3491" s="19">
        <f t="shared" si="382"/>
        <v>0</v>
      </c>
      <c r="Z3491" s="18">
        <f t="shared" si="383"/>
        <v>0</v>
      </c>
      <c r="AA3491" s="12"/>
      <c r="AB3491" s="12"/>
      <c r="AC3491" s="28">
        <f>+I3491+Y3491-Z3491</f>
        <v>0</v>
      </c>
      <c r="AD3491" s="20">
        <f t="shared" si="384"/>
        <v>0</v>
      </c>
      <c r="AE3491">
        <v>0</v>
      </c>
    </row>
    <row r="3492" spans="1:31" x14ac:dyDescent="0.25">
      <c r="A3492" s="9">
        <v>45199</v>
      </c>
      <c r="B3492" s="10" t="s">
        <v>31</v>
      </c>
      <c r="C3492" s="10" t="s">
        <v>28</v>
      </c>
      <c r="D3492" s="10" t="s">
        <v>29</v>
      </c>
      <c r="E3492" s="10" t="s">
        <v>30</v>
      </c>
      <c r="F3492" s="10"/>
      <c r="G3492" s="10">
        <v>0</v>
      </c>
      <c r="H3492" s="11">
        <f>SUMIFS(AA:AA,$A:$A,EOMONTH($A3492,-1),$B:$B,$B3492)</f>
        <v>266</v>
      </c>
      <c r="I3492" s="63">
        <f>ROUND(SUMIFS(AC:AC,$A:$A,EOMONTH($A3492,-1),$B:$B,$B3492),2)</f>
        <v>33.64</v>
      </c>
      <c r="J3492" s="11">
        <f>SUMIFS(AB:AB,$A:$A,EOMONTH($A3492,-1),$B:$B,$B3492)</f>
        <v>2392.06</v>
      </c>
      <c r="K3492" s="13">
        <v>0</v>
      </c>
      <c r="L3492" s="25">
        <v>0</v>
      </c>
      <c r="M3492" s="15">
        <v>380</v>
      </c>
      <c r="N3492" s="14">
        <v>3257.3</v>
      </c>
      <c r="O3492" s="16">
        <v>0</v>
      </c>
      <c r="P3492" s="16">
        <v>0</v>
      </c>
      <c r="Q3492" s="16">
        <v>271</v>
      </c>
      <c r="R3492" s="16">
        <f>Q3492*16.876/100</f>
        <v>45.733960000000003</v>
      </c>
      <c r="S3492" s="17">
        <f t="shared" si="378"/>
        <v>316.73396000000002</v>
      </c>
      <c r="T3492" s="16">
        <v>2371.25</v>
      </c>
      <c r="U3492" s="18">
        <f t="shared" si="379"/>
        <v>0</v>
      </c>
      <c r="V3492" s="18">
        <f t="shared" si="380"/>
        <v>0</v>
      </c>
      <c r="W3492" s="18">
        <f t="shared" si="381"/>
        <v>0</v>
      </c>
      <c r="X3492" s="27"/>
      <c r="Y3492" s="19">
        <f t="shared" si="382"/>
        <v>0</v>
      </c>
      <c r="Z3492" s="18">
        <f t="shared" si="383"/>
        <v>0</v>
      </c>
      <c r="AA3492" s="12">
        <v>375</v>
      </c>
      <c r="AB3492" s="12">
        <v>3279.43</v>
      </c>
      <c r="AC3492" s="28">
        <f>+I3492+Y3492-Z3492</f>
        <v>33.64</v>
      </c>
      <c r="AD3492" s="20">
        <f t="shared" si="384"/>
        <v>0</v>
      </c>
      <c r="AE3492">
        <v>0</v>
      </c>
    </row>
    <row r="3493" spans="1:31" x14ac:dyDescent="0.25">
      <c r="A3493" s="9">
        <v>45199</v>
      </c>
      <c r="B3493" s="10" t="s">
        <v>32</v>
      </c>
      <c r="C3493" s="10" t="s">
        <v>28</v>
      </c>
      <c r="D3493" s="10" t="s">
        <v>29</v>
      </c>
      <c r="E3493" s="10" t="s">
        <v>30</v>
      </c>
      <c r="F3493" s="10"/>
      <c r="G3493" s="10">
        <v>0</v>
      </c>
      <c r="H3493" s="11">
        <f>SUMIFS(AA:AA,$A:$A,EOMONTH($A3493,-1),$B:$B,$B3493)</f>
        <v>487</v>
      </c>
      <c r="I3493" s="63">
        <f>ROUND(SUMIFS(AC:AC,$A:$A,EOMONTH($A3493,-1),$B:$B,$B3493),2)</f>
        <v>0</v>
      </c>
      <c r="J3493" s="11">
        <f>SUMIFS(AB:AB,$A:$A,EOMONTH($A3493,-1),$B:$B,$B3493)</f>
        <v>4184.74</v>
      </c>
      <c r="K3493" s="13">
        <v>0</v>
      </c>
      <c r="L3493" s="25">
        <v>0</v>
      </c>
      <c r="M3493" s="15">
        <v>300</v>
      </c>
      <c r="N3493" s="14">
        <v>2580.83</v>
      </c>
      <c r="O3493" s="16">
        <v>0</v>
      </c>
      <c r="P3493" s="16">
        <v>0</v>
      </c>
      <c r="Q3493" s="16">
        <v>232</v>
      </c>
      <c r="R3493" s="16">
        <f>Q3493*16.876/100</f>
        <v>39.152320000000003</v>
      </c>
      <c r="S3493" s="17">
        <f t="shared" si="378"/>
        <v>271.15232000000003</v>
      </c>
      <c r="T3493" s="16">
        <v>1995.2</v>
      </c>
      <c r="U3493" s="18">
        <f t="shared" si="379"/>
        <v>0</v>
      </c>
      <c r="V3493" s="18">
        <f t="shared" si="380"/>
        <v>0</v>
      </c>
      <c r="W3493" s="18">
        <f t="shared" si="381"/>
        <v>0</v>
      </c>
      <c r="X3493" s="27"/>
      <c r="Y3493" s="19">
        <f t="shared" si="382"/>
        <v>0</v>
      </c>
      <c r="Z3493" s="18">
        <f t="shared" si="383"/>
        <v>0</v>
      </c>
      <c r="AA3493" s="12">
        <v>555</v>
      </c>
      <c r="AB3493" s="12">
        <v>4771.1499999999996</v>
      </c>
      <c r="AC3493" s="28">
        <f>+I3493+Y3493-Z3493</f>
        <v>0</v>
      </c>
      <c r="AD3493" s="20">
        <f t="shared" si="384"/>
        <v>0</v>
      </c>
      <c r="AE3493">
        <v>0</v>
      </c>
    </row>
    <row r="3494" spans="1:31" x14ac:dyDescent="0.25">
      <c r="A3494" s="9">
        <v>45199</v>
      </c>
      <c r="B3494" s="10" t="s">
        <v>33</v>
      </c>
      <c r="C3494" s="10" t="s">
        <v>28</v>
      </c>
      <c r="D3494" s="10" t="s">
        <v>29</v>
      </c>
      <c r="E3494" s="10" t="s">
        <v>30</v>
      </c>
      <c r="F3494" s="10"/>
      <c r="G3494" s="10">
        <v>0</v>
      </c>
      <c r="H3494" s="11">
        <f>SUMIFS(AA:AA,$A:$A,EOMONTH($A3494,-1),$B:$B,$B3494)</f>
        <v>247</v>
      </c>
      <c r="I3494" s="63">
        <f>ROUND(SUMIFS(AC:AC,$A:$A,EOMONTH($A3494,-1),$B:$B,$B3494),2)</f>
        <v>28.35</v>
      </c>
      <c r="J3494" s="11">
        <f>SUMIFS(AB:AB,$A:$A,EOMONTH($A3494,-1),$B:$B,$B3494)</f>
        <v>2076.75</v>
      </c>
      <c r="K3494" s="13">
        <v>0</v>
      </c>
      <c r="L3494" s="25">
        <v>0</v>
      </c>
      <c r="M3494" s="15">
        <v>630</v>
      </c>
      <c r="N3494" s="14">
        <v>5417.8</v>
      </c>
      <c r="O3494" s="16">
        <v>0</v>
      </c>
      <c r="P3494" s="16">
        <v>0</v>
      </c>
      <c r="Q3494" s="16">
        <v>640</v>
      </c>
      <c r="R3494" s="16">
        <f>Q3494*16.876/100</f>
        <v>108.00640000000001</v>
      </c>
      <c r="S3494" s="17">
        <f t="shared" si="378"/>
        <v>748.00639999999999</v>
      </c>
      <c r="T3494" s="16">
        <v>5472</v>
      </c>
      <c r="U3494" s="18">
        <f t="shared" si="379"/>
        <v>0</v>
      </c>
      <c r="V3494" s="18">
        <f t="shared" si="380"/>
        <v>0</v>
      </c>
      <c r="W3494" s="18">
        <f t="shared" si="381"/>
        <v>0</v>
      </c>
      <c r="X3494" s="27"/>
      <c r="Y3494" s="19">
        <f t="shared" si="382"/>
        <v>0</v>
      </c>
      <c r="Z3494" s="18">
        <f t="shared" si="383"/>
        <v>0</v>
      </c>
      <c r="AA3494" s="12">
        <v>237</v>
      </c>
      <c r="AB3494" s="12">
        <v>2025.32</v>
      </c>
      <c r="AC3494" s="28">
        <f>+I3494+Y3494-Z3494</f>
        <v>28.35</v>
      </c>
      <c r="AD3494" s="20">
        <f t="shared" si="384"/>
        <v>0</v>
      </c>
      <c r="AE3494">
        <v>0</v>
      </c>
    </row>
    <row r="3495" spans="1:31" x14ac:dyDescent="0.25">
      <c r="A3495" s="9">
        <v>45199</v>
      </c>
      <c r="B3495" s="10" t="s">
        <v>34</v>
      </c>
      <c r="C3495" s="10" t="s">
        <v>28</v>
      </c>
      <c r="D3495" s="10" t="s">
        <v>29</v>
      </c>
      <c r="E3495" s="10" t="s">
        <v>30</v>
      </c>
      <c r="F3495" s="10"/>
      <c r="G3495" s="10">
        <v>0</v>
      </c>
      <c r="H3495" s="11">
        <f>SUMIFS(AA:AA,$A:$A,EOMONTH($A3495,-1),$B:$B,$B3495)</f>
        <v>1424</v>
      </c>
      <c r="I3495" s="63">
        <f>ROUND(SUMIFS(AC:AC,$A:$A,EOMONTH($A3495,-1),$B:$B,$B3495),2)</f>
        <v>0</v>
      </c>
      <c r="J3495" s="11">
        <f>SUMIFS(AB:AB,$A:$A,EOMONTH($A3495,-1),$B:$B,$B3495)</f>
        <v>12246.58</v>
      </c>
      <c r="K3495" s="13">
        <v>0</v>
      </c>
      <c r="L3495" s="25">
        <v>0</v>
      </c>
      <c r="M3495" s="15">
        <v>0</v>
      </c>
      <c r="N3495" s="14">
        <v>0</v>
      </c>
      <c r="O3495" s="16">
        <v>0</v>
      </c>
      <c r="P3495" s="16">
        <v>0</v>
      </c>
      <c r="Q3495" s="16">
        <v>415</v>
      </c>
      <c r="R3495" s="16">
        <f>Q3495*16.876/100</f>
        <v>70.03540000000001</v>
      </c>
      <c r="S3495" s="17">
        <f t="shared" si="378"/>
        <v>485.03539999999998</v>
      </c>
      <c r="T3495" s="16">
        <v>3569</v>
      </c>
      <c r="U3495" s="18">
        <f t="shared" si="379"/>
        <v>0</v>
      </c>
      <c r="V3495" s="18">
        <f t="shared" si="380"/>
        <v>0</v>
      </c>
      <c r="W3495" s="18">
        <f t="shared" si="381"/>
        <v>0</v>
      </c>
      <c r="X3495" s="27"/>
      <c r="Y3495" s="19">
        <f t="shared" si="382"/>
        <v>0</v>
      </c>
      <c r="Z3495" s="18">
        <f t="shared" si="383"/>
        <v>0</v>
      </c>
      <c r="AA3495" s="12">
        <v>1009</v>
      </c>
      <c r="AB3495" s="12">
        <v>8677.5300000000007</v>
      </c>
      <c r="AC3495" s="28">
        <f>+I3495+Y3495-Z3495</f>
        <v>0</v>
      </c>
      <c r="AD3495" s="20">
        <f t="shared" si="384"/>
        <v>0</v>
      </c>
      <c r="AE3495">
        <v>0</v>
      </c>
    </row>
    <row r="3496" spans="1:31" x14ac:dyDescent="0.25">
      <c r="A3496" s="9">
        <v>45199</v>
      </c>
      <c r="B3496" s="10" t="s">
        <v>35</v>
      </c>
      <c r="C3496" s="10" t="s">
        <v>28</v>
      </c>
      <c r="D3496" s="10" t="s">
        <v>29</v>
      </c>
      <c r="E3496" s="10" t="s">
        <v>30</v>
      </c>
      <c r="F3496" s="10"/>
      <c r="G3496" s="10">
        <v>0</v>
      </c>
      <c r="H3496" s="11">
        <f>SUMIFS(AA:AA,$A:$A,EOMONTH($A3496,-1),$B:$B,$B3496)</f>
        <v>472</v>
      </c>
      <c r="I3496" s="63">
        <f>ROUND(SUMIFS(AC:AC,$A:$A,EOMONTH($A3496,-1),$B:$B,$B3496),2)</f>
        <v>26.59</v>
      </c>
      <c r="J3496" s="11">
        <f>SUMIFS(AB:AB,$A:$A,EOMONTH($A3496,-1),$B:$B,$B3496)</f>
        <v>3950.52</v>
      </c>
      <c r="K3496" s="13">
        <v>0</v>
      </c>
      <c r="L3496" s="25">
        <v>0</v>
      </c>
      <c r="M3496" s="15">
        <v>340</v>
      </c>
      <c r="N3496" s="14">
        <v>2917.18</v>
      </c>
      <c r="O3496" s="16">
        <v>0</v>
      </c>
      <c r="P3496" s="16">
        <v>0</v>
      </c>
      <c r="Q3496" s="16">
        <v>285</v>
      </c>
      <c r="R3496" s="16">
        <f>Q3496*16.876/100</f>
        <v>48.096600000000009</v>
      </c>
      <c r="S3496" s="17">
        <f t="shared" si="378"/>
        <v>333.09660000000002</v>
      </c>
      <c r="T3496" s="16">
        <v>2411.1</v>
      </c>
      <c r="U3496" s="18">
        <f t="shared" si="379"/>
        <v>0</v>
      </c>
      <c r="V3496" s="18">
        <f t="shared" si="380"/>
        <v>0</v>
      </c>
      <c r="W3496" s="18">
        <f t="shared" si="381"/>
        <v>0</v>
      </c>
      <c r="X3496" s="27"/>
      <c r="Y3496" s="19">
        <f t="shared" si="382"/>
        <v>0</v>
      </c>
      <c r="Z3496" s="18">
        <f t="shared" si="383"/>
        <v>0</v>
      </c>
      <c r="AA3496" s="12">
        <v>527</v>
      </c>
      <c r="AB3496" s="12">
        <v>4457.24</v>
      </c>
      <c r="AC3496" s="28">
        <f>+I3496+Y3496-Z3496</f>
        <v>26.59</v>
      </c>
      <c r="AD3496" s="20">
        <f t="shared" si="384"/>
        <v>0</v>
      </c>
      <c r="AE3496">
        <v>0</v>
      </c>
    </row>
    <row r="3497" spans="1:31" x14ac:dyDescent="0.25">
      <c r="A3497" s="59">
        <v>45199</v>
      </c>
      <c r="B3497" s="60" t="s">
        <v>808</v>
      </c>
      <c r="C3497" s="60" t="s">
        <v>28</v>
      </c>
      <c r="D3497" s="60" t="s">
        <v>29</v>
      </c>
      <c r="E3497" s="60" t="s">
        <v>30</v>
      </c>
      <c r="F3497" s="10"/>
      <c r="G3497" s="10"/>
      <c r="H3497" s="11"/>
      <c r="I3497" s="63">
        <f>ROUND(SUMIFS(AC:AC,$A:$A,EOMONTH($A3497,-1),$B:$B,$B3497),2)</f>
        <v>0</v>
      </c>
      <c r="J3497" s="11"/>
      <c r="K3497" s="13"/>
      <c r="L3497" s="25"/>
      <c r="M3497" s="15"/>
      <c r="N3497" s="14"/>
      <c r="O3497" s="16"/>
      <c r="P3497" s="16"/>
      <c r="Q3497" s="16"/>
      <c r="R3497" s="16"/>
      <c r="S3497" s="17">
        <f t="shared" si="378"/>
        <v>0</v>
      </c>
      <c r="T3497" s="16"/>
      <c r="U3497" s="18">
        <f t="shared" si="379"/>
        <v>0</v>
      </c>
      <c r="V3497" s="18">
        <f t="shared" si="380"/>
        <v>0</v>
      </c>
      <c r="W3497" s="18">
        <f t="shared" si="381"/>
        <v>0</v>
      </c>
      <c r="X3497" s="27"/>
      <c r="Y3497" s="19">
        <f t="shared" si="382"/>
        <v>0</v>
      </c>
      <c r="Z3497" s="18">
        <f t="shared" si="383"/>
        <v>0</v>
      </c>
      <c r="AA3497" s="12"/>
      <c r="AB3497" s="12"/>
      <c r="AC3497" s="28">
        <f>+I3497+Y3497-Z3497</f>
        <v>0</v>
      </c>
      <c r="AD3497" s="20">
        <f t="shared" si="384"/>
        <v>0</v>
      </c>
      <c r="AE3497">
        <v>0</v>
      </c>
    </row>
    <row r="3498" spans="1:31" x14ac:dyDescent="0.25">
      <c r="A3498" s="9">
        <v>45199</v>
      </c>
      <c r="B3498" s="10" t="s">
        <v>36</v>
      </c>
      <c r="C3498" s="10" t="s">
        <v>28</v>
      </c>
      <c r="D3498" s="10" t="s">
        <v>29</v>
      </c>
      <c r="E3498" s="10" t="s">
        <v>30</v>
      </c>
      <c r="F3498" s="10"/>
      <c r="G3498" s="10">
        <v>0</v>
      </c>
      <c r="H3498" s="11">
        <f>SUMIFS(AA:AA,$A:$A,EOMONTH($A3498,-1),$B:$B,$B3498)</f>
        <v>-25</v>
      </c>
      <c r="I3498" s="63">
        <f>ROUND(SUMIFS(AC:AC,$A:$A,EOMONTH($A3498,-1),$B:$B,$B3498),2)</f>
        <v>0</v>
      </c>
      <c r="J3498" s="11">
        <f>SUMIFS(AB:AB,$A:$A,EOMONTH($A3498,-1),$B:$B,$B3498)</f>
        <v>0</v>
      </c>
      <c r="K3498" s="13">
        <v>0</v>
      </c>
      <c r="L3498" s="25">
        <v>0</v>
      </c>
      <c r="M3498" s="15">
        <v>0</v>
      </c>
      <c r="N3498" s="14">
        <v>0</v>
      </c>
      <c r="O3498" s="16">
        <v>0</v>
      </c>
      <c r="P3498" s="16">
        <v>0</v>
      </c>
      <c r="Q3498" s="16">
        <v>0</v>
      </c>
      <c r="R3498" s="16">
        <f>Q3498*16.876/100</f>
        <v>0</v>
      </c>
      <c r="S3498" s="17">
        <f t="shared" si="378"/>
        <v>0</v>
      </c>
      <c r="T3498" s="16">
        <v>0</v>
      </c>
      <c r="U3498" s="18">
        <f t="shared" si="379"/>
        <v>0</v>
      </c>
      <c r="V3498" s="18">
        <f t="shared" si="380"/>
        <v>0</v>
      </c>
      <c r="W3498" s="18">
        <f t="shared" si="381"/>
        <v>0</v>
      </c>
      <c r="X3498" s="27"/>
      <c r="Y3498" s="19">
        <f t="shared" si="382"/>
        <v>0</v>
      </c>
      <c r="Z3498" s="18">
        <f t="shared" si="383"/>
        <v>0</v>
      </c>
      <c r="AA3498" s="12">
        <v>-25</v>
      </c>
      <c r="AB3498" s="12">
        <v>0</v>
      </c>
      <c r="AC3498" s="28">
        <f>+I3498+Y3498-Z3498</f>
        <v>0</v>
      </c>
      <c r="AD3498" s="20">
        <f t="shared" si="384"/>
        <v>0</v>
      </c>
      <c r="AE3498">
        <v>0</v>
      </c>
    </row>
    <row r="3499" spans="1:31" x14ac:dyDescent="0.25">
      <c r="A3499" s="9">
        <v>45199</v>
      </c>
      <c r="B3499" s="10" t="s">
        <v>37</v>
      </c>
      <c r="C3499" s="10" t="s">
        <v>28</v>
      </c>
      <c r="D3499" s="10" t="s">
        <v>29</v>
      </c>
      <c r="E3499" s="10" t="s">
        <v>30</v>
      </c>
      <c r="F3499" s="10"/>
      <c r="G3499" s="10">
        <v>0</v>
      </c>
      <c r="H3499" s="11">
        <f>SUMIFS(AA:AA,$A:$A,EOMONTH($A3499,-1),$B:$B,$B3499)</f>
        <v>-25</v>
      </c>
      <c r="I3499" s="63">
        <f>ROUND(SUMIFS(AC:AC,$A:$A,EOMONTH($A3499,-1),$B:$B,$B3499),2)</f>
        <v>0</v>
      </c>
      <c r="J3499" s="11">
        <f>SUMIFS(AB:AB,$A:$A,EOMONTH($A3499,-1),$B:$B,$B3499)</f>
        <v>0</v>
      </c>
      <c r="K3499" s="13">
        <v>0</v>
      </c>
      <c r="L3499" s="25">
        <v>0</v>
      </c>
      <c r="M3499" s="15">
        <v>0</v>
      </c>
      <c r="N3499" s="14">
        <v>0</v>
      </c>
      <c r="O3499" s="16">
        <v>0</v>
      </c>
      <c r="P3499" s="16">
        <v>0</v>
      </c>
      <c r="Q3499" s="16">
        <v>0</v>
      </c>
      <c r="R3499" s="16">
        <f>Q3499*16.876/100</f>
        <v>0</v>
      </c>
      <c r="S3499" s="17">
        <f t="shared" si="378"/>
        <v>0</v>
      </c>
      <c r="T3499" s="16">
        <v>0</v>
      </c>
      <c r="U3499" s="18">
        <f t="shared" si="379"/>
        <v>0</v>
      </c>
      <c r="V3499" s="18">
        <f t="shared" si="380"/>
        <v>0</v>
      </c>
      <c r="W3499" s="18">
        <f t="shared" si="381"/>
        <v>0</v>
      </c>
      <c r="X3499" s="27"/>
      <c r="Y3499" s="19">
        <f t="shared" si="382"/>
        <v>0</v>
      </c>
      <c r="Z3499" s="18">
        <f t="shared" si="383"/>
        <v>0</v>
      </c>
      <c r="AA3499" s="12">
        <v>-25</v>
      </c>
      <c r="AB3499" s="12">
        <v>0</v>
      </c>
      <c r="AC3499" s="28">
        <f>+I3499+Y3499-Z3499</f>
        <v>0</v>
      </c>
      <c r="AD3499" s="20">
        <f t="shared" si="384"/>
        <v>0</v>
      </c>
      <c r="AE3499">
        <v>0</v>
      </c>
    </row>
    <row r="3500" spans="1:31" x14ac:dyDescent="0.25">
      <c r="A3500" s="9">
        <v>45199</v>
      </c>
      <c r="B3500" s="10" t="s">
        <v>38</v>
      </c>
      <c r="C3500" s="10" t="s">
        <v>39</v>
      </c>
      <c r="D3500" s="10" t="s">
        <v>40</v>
      </c>
      <c r="E3500" s="10" t="s">
        <v>30</v>
      </c>
      <c r="F3500" s="10">
        <v>129</v>
      </c>
      <c r="G3500" s="10">
        <v>141</v>
      </c>
      <c r="H3500" s="11">
        <f>SUMIFS(AA:AA,$A:$A,EOMONTH($A3500,-1),$B:$B,$B3500)</f>
        <v>990</v>
      </c>
      <c r="I3500" s="63">
        <f>ROUND(SUMIFS(AC:AC,$A:$A,EOMONTH($A3500,-1),$B:$B,$B3500),2)</f>
        <v>102.68</v>
      </c>
      <c r="J3500" s="11">
        <f>SUMIFS(AB:AB,$A:$A,EOMONTH($A3500,-1),$B:$B,$B3500)</f>
        <v>35506.6</v>
      </c>
      <c r="K3500" s="13">
        <v>0</v>
      </c>
      <c r="L3500" s="25">
        <v>0</v>
      </c>
      <c r="M3500" s="15">
        <v>0</v>
      </c>
      <c r="N3500" s="14">
        <v>0</v>
      </c>
      <c r="O3500" s="16">
        <v>150</v>
      </c>
      <c r="P3500" s="16">
        <v>4137</v>
      </c>
      <c r="Q3500" s="16">
        <v>0</v>
      </c>
      <c r="R3500" s="16">
        <f>Q3500*16.876/100</f>
        <v>0</v>
      </c>
      <c r="S3500" s="17">
        <f t="shared" si="378"/>
        <v>0</v>
      </c>
      <c r="T3500" s="16">
        <v>0</v>
      </c>
      <c r="U3500" s="18">
        <f t="shared" si="379"/>
        <v>139.59</v>
      </c>
      <c r="V3500" s="18">
        <f t="shared" si="380"/>
        <v>0</v>
      </c>
      <c r="W3500" s="18">
        <f t="shared" si="381"/>
        <v>0</v>
      </c>
      <c r="X3500" s="27"/>
      <c r="Y3500" s="19">
        <f t="shared" si="382"/>
        <v>0</v>
      </c>
      <c r="Z3500" s="18">
        <f t="shared" si="383"/>
        <v>21.15</v>
      </c>
      <c r="AA3500" s="12">
        <v>840</v>
      </c>
      <c r="AB3500" s="12">
        <v>30126.82</v>
      </c>
      <c r="AC3500" s="28">
        <f>+I3500+Y3500-Z3500</f>
        <v>81.53</v>
      </c>
      <c r="AD3500" s="20">
        <f t="shared" si="384"/>
        <v>0</v>
      </c>
      <c r="AE3500">
        <v>0</v>
      </c>
    </row>
    <row r="3501" spans="1:31" x14ac:dyDescent="0.25">
      <c r="A3501" s="9">
        <v>45199</v>
      </c>
      <c r="B3501" s="10" t="s">
        <v>41</v>
      </c>
      <c r="C3501" s="10" t="s">
        <v>39</v>
      </c>
      <c r="D3501" s="10" t="s">
        <v>40</v>
      </c>
      <c r="E3501" s="10" t="s">
        <v>30</v>
      </c>
      <c r="F3501" s="10">
        <v>129</v>
      </c>
      <c r="G3501" s="10">
        <v>141</v>
      </c>
      <c r="H3501" s="11">
        <f>SUMIFS(AA:AA,$A:$A,EOMONTH($A3501,-1),$B:$B,$B3501)</f>
        <v>813</v>
      </c>
      <c r="I3501" s="63">
        <f>ROUND(SUMIFS(AC:AC,$A:$A,EOMONTH($A3501,-1),$B:$B,$B3501),2)</f>
        <v>124.94</v>
      </c>
      <c r="J3501" s="11">
        <f>SUMIFS(AB:AB,$A:$A,EOMONTH($A3501,-1),$B:$B,$B3501)</f>
        <v>30487.5</v>
      </c>
      <c r="K3501" s="13">
        <v>0</v>
      </c>
      <c r="L3501" s="25">
        <v>0</v>
      </c>
      <c r="M3501" s="15">
        <v>0</v>
      </c>
      <c r="N3501" s="14">
        <v>0</v>
      </c>
      <c r="O3501" s="16">
        <v>50</v>
      </c>
      <c r="P3501" s="16">
        <v>1327</v>
      </c>
      <c r="Q3501" s="16">
        <v>0</v>
      </c>
      <c r="R3501" s="16">
        <f>Q3501*16.876/100</f>
        <v>0</v>
      </c>
      <c r="S3501" s="17">
        <f t="shared" si="378"/>
        <v>0</v>
      </c>
      <c r="T3501" s="16">
        <v>0</v>
      </c>
      <c r="U3501" s="18">
        <f t="shared" si="379"/>
        <v>114.633</v>
      </c>
      <c r="V3501" s="18">
        <f t="shared" si="380"/>
        <v>0</v>
      </c>
      <c r="W3501" s="18">
        <f t="shared" si="381"/>
        <v>0</v>
      </c>
      <c r="X3501" s="27"/>
      <c r="Y3501" s="19">
        <f t="shared" si="382"/>
        <v>0</v>
      </c>
      <c r="Z3501" s="18">
        <f t="shared" si="383"/>
        <v>7.05</v>
      </c>
      <c r="AA3501" s="12">
        <v>763</v>
      </c>
      <c r="AB3501" s="12">
        <v>28612.5</v>
      </c>
      <c r="AC3501" s="28">
        <f>+I3501+Y3501-Z3501</f>
        <v>117.89</v>
      </c>
      <c r="AD3501" s="20">
        <f t="shared" si="384"/>
        <v>0</v>
      </c>
      <c r="AE3501">
        <v>0</v>
      </c>
    </row>
    <row r="3502" spans="1:31" x14ac:dyDescent="0.25">
      <c r="A3502" s="9">
        <v>45199</v>
      </c>
      <c r="B3502" s="10" t="s">
        <v>42</v>
      </c>
      <c r="C3502" s="10" t="s">
        <v>39</v>
      </c>
      <c r="D3502" s="10" t="s">
        <v>40</v>
      </c>
      <c r="E3502" s="10" t="s">
        <v>30</v>
      </c>
      <c r="F3502" s="10">
        <v>129</v>
      </c>
      <c r="G3502" s="10">
        <v>141</v>
      </c>
      <c r="H3502" s="11">
        <f>SUMIFS(AA:AA,$A:$A,EOMONTH($A3502,-1),$B:$B,$B3502)</f>
        <v>1023</v>
      </c>
      <c r="I3502" s="63">
        <f>ROUND(SUMIFS(AC:AC,$A:$A,EOMONTH($A3502,-1),$B:$B,$B3502),2)</f>
        <v>123.57</v>
      </c>
      <c r="J3502" s="11">
        <f>SUMIFS(AB:AB,$A:$A,EOMONTH($A3502,-1),$B:$B,$B3502)</f>
        <v>39385.5</v>
      </c>
      <c r="K3502" s="13">
        <v>0</v>
      </c>
      <c r="L3502" s="25">
        <v>0</v>
      </c>
      <c r="M3502" s="15">
        <v>0</v>
      </c>
      <c r="N3502" s="14">
        <v>0</v>
      </c>
      <c r="O3502" s="16">
        <v>100</v>
      </c>
      <c r="P3502" s="16">
        <v>2732</v>
      </c>
      <c r="Q3502" s="16">
        <v>0</v>
      </c>
      <c r="R3502" s="16">
        <f>Q3502*16.876/100</f>
        <v>0</v>
      </c>
      <c r="S3502" s="17">
        <f t="shared" si="378"/>
        <v>0</v>
      </c>
      <c r="T3502" s="16">
        <v>0</v>
      </c>
      <c r="U3502" s="18">
        <f t="shared" si="379"/>
        <v>144.24299999999999</v>
      </c>
      <c r="V3502" s="18">
        <f t="shared" si="380"/>
        <v>0</v>
      </c>
      <c r="W3502" s="18">
        <f t="shared" si="381"/>
        <v>0</v>
      </c>
      <c r="X3502" s="27"/>
      <c r="Y3502" s="19">
        <f t="shared" si="382"/>
        <v>0</v>
      </c>
      <c r="Z3502" s="18">
        <f t="shared" si="383"/>
        <v>14.1</v>
      </c>
      <c r="AA3502" s="12">
        <v>923</v>
      </c>
      <c r="AB3502" s="12">
        <v>35535.5</v>
      </c>
      <c r="AC3502" s="28">
        <f>+I3502+Y3502-Z3502</f>
        <v>109.47</v>
      </c>
      <c r="AD3502" s="20">
        <f t="shared" si="384"/>
        <v>0</v>
      </c>
      <c r="AE3502">
        <v>0</v>
      </c>
    </row>
    <row r="3503" spans="1:31" x14ac:dyDescent="0.25">
      <c r="A3503" s="9">
        <v>45199</v>
      </c>
      <c r="B3503" s="10" t="s">
        <v>43</v>
      </c>
      <c r="C3503" s="10" t="s">
        <v>39</v>
      </c>
      <c r="D3503" s="10" t="s">
        <v>40</v>
      </c>
      <c r="E3503" s="10" t="s">
        <v>30</v>
      </c>
      <c r="F3503" s="10">
        <v>129</v>
      </c>
      <c r="G3503" s="10">
        <v>141</v>
      </c>
      <c r="H3503" s="11">
        <f>SUMIFS(AA:AA,$A:$A,EOMONTH($A3503,-1),$B:$B,$B3503)</f>
        <v>978</v>
      </c>
      <c r="I3503" s="63">
        <f>ROUND(SUMIFS(AC:AC,$A:$A,EOMONTH($A3503,-1),$B:$B,$B3503),2)</f>
        <v>99.48</v>
      </c>
      <c r="J3503" s="11">
        <f>SUMIFS(AB:AB,$A:$A,EOMONTH($A3503,-1),$B:$B,$B3503)</f>
        <v>29369.34</v>
      </c>
      <c r="K3503" s="13">
        <v>0</v>
      </c>
      <c r="L3503" s="25">
        <v>0</v>
      </c>
      <c r="M3503" s="15">
        <v>0</v>
      </c>
      <c r="N3503" s="14">
        <v>0</v>
      </c>
      <c r="O3503" s="16">
        <v>100</v>
      </c>
      <c r="P3503" s="16">
        <v>2732</v>
      </c>
      <c r="Q3503" s="16">
        <v>0</v>
      </c>
      <c r="R3503" s="16">
        <f>Q3503*16.876/100</f>
        <v>0</v>
      </c>
      <c r="S3503" s="17">
        <f t="shared" si="378"/>
        <v>0</v>
      </c>
      <c r="T3503" s="16">
        <v>0</v>
      </c>
      <c r="U3503" s="18">
        <f t="shared" si="379"/>
        <v>137.898</v>
      </c>
      <c r="V3503" s="18">
        <f t="shared" si="380"/>
        <v>0</v>
      </c>
      <c r="W3503" s="18">
        <f t="shared" si="381"/>
        <v>0</v>
      </c>
      <c r="X3503" s="27"/>
      <c r="Y3503" s="19">
        <f t="shared" si="382"/>
        <v>0</v>
      </c>
      <c r="Z3503" s="18">
        <f t="shared" si="383"/>
        <v>14.1</v>
      </c>
      <c r="AA3503" s="12">
        <v>878</v>
      </c>
      <c r="AB3503" s="12">
        <v>26366.34</v>
      </c>
      <c r="AC3503" s="28">
        <f>+I3503+Y3503-Z3503</f>
        <v>85.38000000000001</v>
      </c>
      <c r="AD3503" s="20">
        <f t="shared" si="384"/>
        <v>0</v>
      </c>
      <c r="AE3503">
        <v>0</v>
      </c>
    </row>
    <row r="3504" spans="1:31" x14ac:dyDescent="0.25">
      <c r="A3504" s="9">
        <v>45199</v>
      </c>
      <c r="B3504" s="10" t="s">
        <v>44</v>
      </c>
      <c r="C3504" s="10" t="s">
        <v>39</v>
      </c>
      <c r="D3504" s="10" t="s">
        <v>40</v>
      </c>
      <c r="E3504" s="10" t="s">
        <v>30</v>
      </c>
      <c r="F3504" s="10">
        <v>180</v>
      </c>
      <c r="G3504" s="10">
        <v>196</v>
      </c>
      <c r="H3504" s="11">
        <f>SUMIFS(AA:AA,$A:$A,EOMONTH($A3504,-1),$B:$B,$B3504)</f>
        <v>1032</v>
      </c>
      <c r="I3504" s="63">
        <f>ROUND(SUMIFS(AC:AC,$A:$A,EOMONTH($A3504,-1),$B:$B,$B3504),2)</f>
        <v>118.04</v>
      </c>
      <c r="J3504" s="11">
        <f>SUMIFS(AB:AB,$A:$A,EOMONTH($A3504,-1),$B:$B,$B3504)</f>
        <v>19122.73</v>
      </c>
      <c r="K3504" s="13">
        <v>0</v>
      </c>
      <c r="L3504" s="25">
        <v>0</v>
      </c>
      <c r="M3504" s="15">
        <v>0</v>
      </c>
      <c r="N3504" s="14">
        <v>0</v>
      </c>
      <c r="O3504" s="16">
        <v>150</v>
      </c>
      <c r="P3504" s="16">
        <v>5457</v>
      </c>
      <c r="Q3504" s="16">
        <v>0</v>
      </c>
      <c r="R3504" s="16">
        <f>Q3504*16.876/100</f>
        <v>0</v>
      </c>
      <c r="S3504" s="17">
        <f t="shared" si="378"/>
        <v>0</v>
      </c>
      <c r="T3504" s="16">
        <v>0</v>
      </c>
      <c r="U3504" s="18">
        <f t="shared" si="379"/>
        <v>202.27199999999999</v>
      </c>
      <c r="V3504" s="18">
        <f t="shared" si="380"/>
        <v>0</v>
      </c>
      <c r="W3504" s="18">
        <f t="shared" si="381"/>
        <v>0</v>
      </c>
      <c r="X3504" s="27"/>
      <c r="Y3504" s="19">
        <f t="shared" si="382"/>
        <v>0</v>
      </c>
      <c r="Z3504" s="18">
        <f t="shared" si="383"/>
        <v>29.4</v>
      </c>
      <c r="AA3504" s="12">
        <v>882</v>
      </c>
      <c r="AB3504" s="12">
        <v>16343.26</v>
      </c>
      <c r="AC3504" s="28">
        <f>+I3504+Y3504-Z3504</f>
        <v>88.640000000000015</v>
      </c>
      <c r="AD3504" s="20">
        <f t="shared" si="384"/>
        <v>0</v>
      </c>
      <c r="AE3504">
        <v>0</v>
      </c>
    </row>
    <row r="3505" spans="1:31" x14ac:dyDescent="0.25">
      <c r="A3505" s="9">
        <v>45199</v>
      </c>
      <c r="B3505" s="10" t="s">
        <v>45</v>
      </c>
      <c r="C3505" s="10" t="s">
        <v>39</v>
      </c>
      <c r="D3505" s="10" t="s">
        <v>40</v>
      </c>
      <c r="E3505" s="10" t="s">
        <v>30</v>
      </c>
      <c r="F3505" s="10">
        <v>180</v>
      </c>
      <c r="G3505" s="10">
        <v>196</v>
      </c>
      <c r="H3505" s="11">
        <f>SUMIFS(AA:AA,$A:$A,EOMONTH($A3505,-1),$B:$B,$B3505)</f>
        <v>790</v>
      </c>
      <c r="I3505" s="63">
        <f>ROUND(SUMIFS(AC:AC,$A:$A,EOMONTH($A3505,-1),$B:$B,$B3505),2)</f>
        <v>165.42</v>
      </c>
      <c r="J3505" s="11">
        <f>SUMIFS(AB:AB,$A:$A,EOMONTH($A3505,-1),$B:$B,$B3505)</f>
        <v>22807.3</v>
      </c>
      <c r="K3505" s="13">
        <v>0</v>
      </c>
      <c r="L3505" s="25">
        <v>0</v>
      </c>
      <c r="M3505" s="15">
        <v>0</v>
      </c>
      <c r="N3505" s="14">
        <v>0</v>
      </c>
      <c r="O3505" s="16">
        <v>100</v>
      </c>
      <c r="P3505" s="16">
        <v>3650</v>
      </c>
      <c r="Q3505" s="16">
        <v>0</v>
      </c>
      <c r="R3505" s="16">
        <f>Q3505*16.876/100</f>
        <v>0</v>
      </c>
      <c r="S3505" s="17">
        <f t="shared" si="378"/>
        <v>0</v>
      </c>
      <c r="T3505" s="16">
        <v>0</v>
      </c>
      <c r="U3505" s="18">
        <f t="shared" si="379"/>
        <v>154.84</v>
      </c>
      <c r="V3505" s="18">
        <f t="shared" si="380"/>
        <v>0</v>
      </c>
      <c r="W3505" s="18">
        <f t="shared" si="381"/>
        <v>0</v>
      </c>
      <c r="X3505" s="27"/>
      <c r="Y3505" s="19">
        <f t="shared" si="382"/>
        <v>0</v>
      </c>
      <c r="Z3505" s="18">
        <f t="shared" si="383"/>
        <v>19.600000000000001</v>
      </c>
      <c r="AA3505" s="12">
        <v>690</v>
      </c>
      <c r="AB3505" s="12">
        <v>19920.3</v>
      </c>
      <c r="AC3505" s="28">
        <f>+I3505+Y3505-Z3505</f>
        <v>145.82</v>
      </c>
      <c r="AD3505" s="20">
        <f t="shared" si="384"/>
        <v>0</v>
      </c>
      <c r="AE3505">
        <v>0</v>
      </c>
    </row>
    <row r="3506" spans="1:31" x14ac:dyDescent="0.25">
      <c r="A3506" s="9">
        <v>45199</v>
      </c>
      <c r="B3506" s="10" t="s">
        <v>46</v>
      </c>
      <c r="C3506" s="10" t="s">
        <v>39</v>
      </c>
      <c r="D3506" s="10" t="s">
        <v>40</v>
      </c>
      <c r="E3506" s="10" t="s">
        <v>30</v>
      </c>
      <c r="F3506" s="10">
        <v>180</v>
      </c>
      <c r="G3506" s="10">
        <v>196</v>
      </c>
      <c r="H3506" s="11">
        <f>SUMIFS(AA:AA,$A:$A,EOMONTH($A3506,-1),$B:$B,$B3506)</f>
        <v>1135</v>
      </c>
      <c r="I3506" s="63">
        <f>ROUND(SUMIFS(AC:AC,$A:$A,EOMONTH($A3506,-1),$B:$B,$B3506),2)</f>
        <v>167.59</v>
      </c>
      <c r="J3506" s="11">
        <f>SUMIFS(AB:AB,$A:$A,EOMONTH($A3506,-1),$B:$B,$B3506)</f>
        <v>21837.51</v>
      </c>
      <c r="K3506" s="13">
        <v>0</v>
      </c>
      <c r="L3506" s="25">
        <v>0</v>
      </c>
      <c r="M3506" s="15">
        <v>0</v>
      </c>
      <c r="N3506" s="14">
        <v>0</v>
      </c>
      <c r="O3506" s="16">
        <v>50</v>
      </c>
      <c r="P3506" s="16">
        <v>1843</v>
      </c>
      <c r="Q3506" s="16">
        <v>0</v>
      </c>
      <c r="R3506" s="16">
        <f>Q3506*16.876/100</f>
        <v>0</v>
      </c>
      <c r="S3506" s="17">
        <f t="shared" si="378"/>
        <v>0</v>
      </c>
      <c r="T3506" s="16">
        <v>0</v>
      </c>
      <c r="U3506" s="18">
        <f t="shared" si="379"/>
        <v>222.46</v>
      </c>
      <c r="V3506" s="18">
        <f t="shared" si="380"/>
        <v>0</v>
      </c>
      <c r="W3506" s="18">
        <f t="shared" si="381"/>
        <v>0</v>
      </c>
      <c r="X3506" s="27"/>
      <c r="Y3506" s="19">
        <f t="shared" si="382"/>
        <v>0</v>
      </c>
      <c r="Z3506" s="18">
        <f t="shared" si="383"/>
        <v>9.8000000000000007</v>
      </c>
      <c r="AA3506" s="12">
        <v>1085</v>
      </c>
      <c r="AB3506" s="12">
        <v>20875.509999999998</v>
      </c>
      <c r="AC3506" s="28">
        <f>+I3506+Y3506-Z3506</f>
        <v>157.79</v>
      </c>
      <c r="AD3506" s="20">
        <f t="shared" si="384"/>
        <v>0</v>
      </c>
      <c r="AE3506">
        <v>0</v>
      </c>
    </row>
    <row r="3507" spans="1:31" x14ac:dyDescent="0.25">
      <c r="A3507" s="9">
        <v>45199</v>
      </c>
      <c r="B3507" s="10" t="s">
        <v>47</v>
      </c>
      <c r="C3507" s="10" t="s">
        <v>39</v>
      </c>
      <c r="D3507" s="10" t="s">
        <v>40</v>
      </c>
      <c r="E3507" s="10" t="s">
        <v>30</v>
      </c>
      <c r="F3507" s="10">
        <v>180</v>
      </c>
      <c r="G3507" s="10">
        <v>196</v>
      </c>
      <c r="H3507" s="11">
        <f>SUMIFS(AA:AA,$A:$A,EOMONTH($A3507,-1),$B:$B,$B3507)</f>
        <v>906</v>
      </c>
      <c r="I3507" s="63">
        <f>ROUND(SUMIFS(AC:AC,$A:$A,EOMONTH($A3507,-1),$B:$B,$B3507),2)</f>
        <v>123.5</v>
      </c>
      <c r="J3507" s="11">
        <f>SUMIFS(AB:AB,$A:$A,EOMONTH($A3507,-1),$B:$B,$B3507)</f>
        <v>16779.73</v>
      </c>
      <c r="K3507" s="13">
        <v>0</v>
      </c>
      <c r="L3507" s="25">
        <v>0</v>
      </c>
      <c r="M3507" s="15">
        <v>0</v>
      </c>
      <c r="N3507" s="14">
        <v>0</v>
      </c>
      <c r="O3507" s="16">
        <v>300</v>
      </c>
      <c r="P3507" s="16">
        <v>10878</v>
      </c>
      <c r="Q3507" s="16">
        <v>0</v>
      </c>
      <c r="R3507" s="16">
        <f>Q3507*16.876/100</f>
        <v>0</v>
      </c>
      <c r="S3507" s="17">
        <f t="shared" si="378"/>
        <v>0</v>
      </c>
      <c r="T3507" s="16">
        <v>0</v>
      </c>
      <c r="U3507" s="18">
        <f t="shared" si="379"/>
        <v>177.57599999999999</v>
      </c>
      <c r="V3507" s="18">
        <f t="shared" si="380"/>
        <v>0</v>
      </c>
      <c r="W3507" s="18">
        <f t="shared" si="381"/>
        <v>0</v>
      </c>
      <c r="X3507" s="27"/>
      <c r="Y3507" s="19">
        <f t="shared" si="382"/>
        <v>0</v>
      </c>
      <c r="Z3507" s="18">
        <f t="shared" si="383"/>
        <v>58.8</v>
      </c>
      <c r="AA3507" s="12">
        <v>606</v>
      </c>
      <c r="AB3507" s="12">
        <v>11223.53</v>
      </c>
      <c r="AC3507" s="28">
        <f>+I3507+Y3507-Z3507</f>
        <v>64.7</v>
      </c>
      <c r="AD3507" s="20">
        <f t="shared" si="384"/>
        <v>0</v>
      </c>
      <c r="AE3507">
        <v>0</v>
      </c>
    </row>
    <row r="3508" spans="1:31" x14ac:dyDescent="0.25">
      <c r="A3508" s="9">
        <v>45199</v>
      </c>
      <c r="B3508" s="10" t="s">
        <v>48</v>
      </c>
      <c r="C3508" s="10" t="s">
        <v>39</v>
      </c>
      <c r="D3508" s="10" t="s">
        <v>29</v>
      </c>
      <c r="E3508" s="10" t="s">
        <v>30</v>
      </c>
      <c r="F3508" s="10"/>
      <c r="G3508" s="10">
        <v>0</v>
      </c>
      <c r="H3508" s="11">
        <f>SUMIFS(AA:AA,$A:$A,EOMONTH($A3508,-1),$B:$B,$B3508)</f>
        <v>16</v>
      </c>
      <c r="I3508" s="63">
        <f>ROUND(SUMIFS(AC:AC,$A:$A,EOMONTH($A3508,-1),$B:$B,$B3508),2)</f>
        <v>0.72</v>
      </c>
      <c r="J3508" s="11">
        <f>SUMIFS(AB:AB,$A:$A,EOMONTH($A3508,-1),$B:$B,$B3508)</f>
        <v>461.92</v>
      </c>
      <c r="K3508" s="13">
        <v>0</v>
      </c>
      <c r="L3508" s="25">
        <v>0</v>
      </c>
      <c r="M3508" s="15">
        <v>0</v>
      </c>
      <c r="N3508" s="14">
        <v>0</v>
      </c>
      <c r="O3508" s="16">
        <v>0</v>
      </c>
      <c r="P3508" s="16">
        <v>0</v>
      </c>
      <c r="Q3508" s="16">
        <v>0</v>
      </c>
      <c r="R3508" s="16">
        <f>Q3508*16.876/100</f>
        <v>0</v>
      </c>
      <c r="S3508" s="17">
        <f t="shared" si="378"/>
        <v>0</v>
      </c>
      <c r="T3508" s="16">
        <v>0</v>
      </c>
      <c r="U3508" s="18">
        <f t="shared" si="379"/>
        <v>0</v>
      </c>
      <c r="V3508" s="18">
        <f t="shared" si="380"/>
        <v>0</v>
      </c>
      <c r="W3508" s="18">
        <f t="shared" si="381"/>
        <v>0</v>
      </c>
      <c r="X3508" s="27"/>
      <c r="Y3508" s="19">
        <f t="shared" si="382"/>
        <v>0</v>
      </c>
      <c r="Z3508" s="18">
        <f t="shared" si="383"/>
        <v>0</v>
      </c>
      <c r="AA3508" s="12">
        <v>16</v>
      </c>
      <c r="AB3508" s="12">
        <v>461.92</v>
      </c>
      <c r="AC3508" s="28">
        <f>+I3508+Y3508-Z3508</f>
        <v>0.72</v>
      </c>
      <c r="AD3508" s="20">
        <f t="shared" si="384"/>
        <v>0</v>
      </c>
      <c r="AE3508">
        <v>0</v>
      </c>
    </row>
    <row r="3509" spans="1:31" x14ac:dyDescent="0.25">
      <c r="A3509" s="9">
        <v>45199</v>
      </c>
      <c r="B3509" s="10" t="s">
        <v>49</v>
      </c>
      <c r="C3509" s="10" t="s">
        <v>39</v>
      </c>
      <c r="D3509" s="10" t="s">
        <v>40</v>
      </c>
      <c r="E3509" s="10" t="s">
        <v>30</v>
      </c>
      <c r="F3509" s="10">
        <v>240</v>
      </c>
      <c r="G3509" s="10">
        <v>262</v>
      </c>
      <c r="H3509" s="11">
        <f>SUMIFS(AA:AA,$A:$A,EOMONTH($A3509,-1),$B:$B,$B3509)</f>
        <v>872</v>
      </c>
      <c r="I3509" s="63">
        <f>ROUND(SUMIFS(AC:AC,$A:$A,EOMONTH($A3509,-1),$B:$B,$B3509),2)</f>
        <v>82.21</v>
      </c>
      <c r="J3509" s="11">
        <f>SUMIFS(AB:AB,$A:$A,EOMONTH($A3509,-1),$B:$B,$B3509)</f>
        <v>26474.560000000001</v>
      </c>
      <c r="K3509" s="13">
        <v>0</v>
      </c>
      <c r="L3509" s="25">
        <v>0</v>
      </c>
      <c r="M3509" s="15">
        <v>0</v>
      </c>
      <c r="N3509" s="14">
        <v>0</v>
      </c>
      <c r="O3509" s="16">
        <v>200</v>
      </c>
      <c r="P3509" s="16">
        <v>8941</v>
      </c>
      <c r="Q3509" s="16">
        <v>0</v>
      </c>
      <c r="R3509" s="16">
        <f>Q3509*16.876/100</f>
        <v>0</v>
      </c>
      <c r="S3509" s="17">
        <f t="shared" si="378"/>
        <v>0</v>
      </c>
      <c r="T3509" s="16">
        <v>0</v>
      </c>
      <c r="U3509" s="18">
        <f t="shared" si="379"/>
        <v>228.464</v>
      </c>
      <c r="V3509" s="18">
        <f t="shared" si="380"/>
        <v>0</v>
      </c>
      <c r="W3509" s="18">
        <f t="shared" si="381"/>
        <v>0</v>
      </c>
      <c r="X3509" s="27"/>
      <c r="Y3509" s="19">
        <f t="shared" si="382"/>
        <v>0</v>
      </c>
      <c r="Z3509" s="18">
        <f t="shared" si="383"/>
        <v>52.4</v>
      </c>
      <c r="AA3509" s="12">
        <v>672</v>
      </c>
      <c r="AB3509" s="12">
        <v>20402.400000000001</v>
      </c>
      <c r="AC3509" s="28">
        <f>+I3509+Y3509-Z3509</f>
        <v>29.809999999999995</v>
      </c>
      <c r="AD3509" s="20">
        <f t="shared" si="384"/>
        <v>0</v>
      </c>
      <c r="AE3509">
        <v>0</v>
      </c>
    </row>
    <row r="3510" spans="1:31" x14ac:dyDescent="0.25">
      <c r="A3510" s="9">
        <v>45199</v>
      </c>
      <c r="B3510" s="10" t="s">
        <v>50</v>
      </c>
      <c r="C3510" s="10" t="s">
        <v>39</v>
      </c>
      <c r="D3510" s="10" t="s">
        <v>40</v>
      </c>
      <c r="E3510" s="10" t="s">
        <v>30</v>
      </c>
      <c r="F3510" s="10">
        <v>240</v>
      </c>
      <c r="G3510" s="10">
        <v>262</v>
      </c>
      <c r="H3510" s="11">
        <f>SUMIFS(AA:AA,$A:$A,EOMONTH($A3510,-1),$B:$B,$B3510)</f>
        <v>640</v>
      </c>
      <c r="I3510" s="63">
        <f>ROUND(SUMIFS(AC:AC,$A:$A,EOMONTH($A3510,-1),$B:$B,$B3510),2)</f>
        <v>86.21</v>
      </c>
      <c r="J3510" s="11">
        <f>SUMIFS(AB:AB,$A:$A,EOMONTH($A3510,-1),$B:$B,$B3510)</f>
        <v>21203.14</v>
      </c>
      <c r="K3510" s="13">
        <v>0</v>
      </c>
      <c r="L3510" s="25">
        <v>0</v>
      </c>
      <c r="M3510" s="15">
        <v>0</v>
      </c>
      <c r="N3510" s="14">
        <v>0</v>
      </c>
      <c r="O3510" s="16">
        <v>100</v>
      </c>
      <c r="P3510" s="16">
        <v>4324</v>
      </c>
      <c r="Q3510" s="16">
        <v>0</v>
      </c>
      <c r="R3510" s="16">
        <f>Q3510*16.876/100</f>
        <v>0</v>
      </c>
      <c r="S3510" s="17">
        <f t="shared" si="378"/>
        <v>0</v>
      </c>
      <c r="T3510" s="16">
        <v>0</v>
      </c>
      <c r="U3510" s="18">
        <f t="shared" si="379"/>
        <v>167.68</v>
      </c>
      <c r="V3510" s="18">
        <f t="shared" si="380"/>
        <v>0</v>
      </c>
      <c r="W3510" s="18">
        <f t="shared" si="381"/>
        <v>0</v>
      </c>
      <c r="X3510" s="27"/>
      <c r="Y3510" s="19">
        <f t="shared" si="382"/>
        <v>0</v>
      </c>
      <c r="Z3510" s="18">
        <f t="shared" si="383"/>
        <v>26.2</v>
      </c>
      <c r="AA3510" s="12">
        <v>540</v>
      </c>
      <c r="AB3510" s="12">
        <v>17890.14</v>
      </c>
      <c r="AC3510" s="28">
        <f>+I3510+Y3510-Z3510</f>
        <v>60.009999999999991</v>
      </c>
      <c r="AD3510" s="20">
        <f t="shared" si="384"/>
        <v>0</v>
      </c>
      <c r="AE3510">
        <v>0</v>
      </c>
    </row>
    <row r="3511" spans="1:31" x14ac:dyDescent="0.25">
      <c r="A3511" s="9">
        <v>45199</v>
      </c>
      <c r="B3511" s="10" t="s">
        <v>51</v>
      </c>
      <c r="C3511" s="10" t="s">
        <v>39</v>
      </c>
      <c r="D3511" s="10" t="s">
        <v>40</v>
      </c>
      <c r="E3511" s="10" t="s">
        <v>30</v>
      </c>
      <c r="F3511" s="10">
        <v>240</v>
      </c>
      <c r="G3511" s="10">
        <v>262</v>
      </c>
      <c r="H3511" s="11">
        <f>SUMIFS(AA:AA,$A:$A,EOMONTH($A3511,-1),$B:$B,$B3511)</f>
        <v>482</v>
      </c>
      <c r="I3511" s="63">
        <f>ROUND(SUMIFS(AC:AC,$A:$A,EOMONTH($A3511,-1),$B:$B,$B3511),2)</f>
        <v>83.65</v>
      </c>
      <c r="J3511" s="11">
        <f>SUMIFS(AB:AB,$A:$A,EOMONTH($A3511,-1),$B:$B,$B3511)</f>
        <v>12661.91</v>
      </c>
      <c r="K3511" s="13">
        <v>0</v>
      </c>
      <c r="L3511" s="25">
        <v>0</v>
      </c>
      <c r="M3511" s="15">
        <v>0</v>
      </c>
      <c r="N3511" s="14">
        <v>0</v>
      </c>
      <c r="O3511" s="16">
        <v>100</v>
      </c>
      <c r="P3511" s="16">
        <v>4324</v>
      </c>
      <c r="Q3511" s="16">
        <v>0</v>
      </c>
      <c r="R3511" s="16">
        <f>Q3511*16.876/100</f>
        <v>0</v>
      </c>
      <c r="S3511" s="17">
        <f t="shared" si="378"/>
        <v>0</v>
      </c>
      <c r="T3511" s="16">
        <v>0</v>
      </c>
      <c r="U3511" s="18">
        <f t="shared" si="379"/>
        <v>126.28400000000001</v>
      </c>
      <c r="V3511" s="18">
        <f t="shared" si="380"/>
        <v>0</v>
      </c>
      <c r="W3511" s="18">
        <f t="shared" si="381"/>
        <v>0</v>
      </c>
      <c r="X3511" s="27"/>
      <c r="Y3511" s="19">
        <f t="shared" si="382"/>
        <v>0</v>
      </c>
      <c r="Z3511" s="18">
        <f t="shared" si="383"/>
        <v>26.2</v>
      </c>
      <c r="AA3511" s="12">
        <v>382</v>
      </c>
      <c r="AB3511" s="12">
        <v>10034.950000000001</v>
      </c>
      <c r="AC3511" s="28">
        <f>+I3511+Y3511-Z3511</f>
        <v>57.45</v>
      </c>
      <c r="AD3511" s="20">
        <f t="shared" si="384"/>
        <v>0</v>
      </c>
      <c r="AE3511">
        <v>0</v>
      </c>
    </row>
    <row r="3512" spans="1:31" x14ac:dyDescent="0.25">
      <c r="A3512" s="9">
        <v>45199</v>
      </c>
      <c r="B3512" s="10" t="s">
        <v>52</v>
      </c>
      <c r="C3512" s="10" t="s">
        <v>39</v>
      </c>
      <c r="D3512" s="10" t="s">
        <v>40</v>
      </c>
      <c r="E3512" s="10" t="s">
        <v>30</v>
      </c>
      <c r="F3512" s="10">
        <v>240</v>
      </c>
      <c r="G3512" s="10">
        <v>262</v>
      </c>
      <c r="H3512" s="11">
        <f>SUMIFS(AA:AA,$A:$A,EOMONTH($A3512,-1),$B:$B,$B3512)</f>
        <v>383</v>
      </c>
      <c r="I3512" s="63">
        <f>ROUND(SUMIFS(AC:AC,$A:$A,EOMONTH($A3512,-1),$B:$B,$B3512),2)</f>
        <v>49.98</v>
      </c>
      <c r="J3512" s="11">
        <f>SUMIFS(AB:AB,$A:$A,EOMONTH($A3512,-1),$B:$B,$B3512)</f>
        <v>12255.99</v>
      </c>
      <c r="K3512" s="13">
        <v>0</v>
      </c>
      <c r="L3512" s="25">
        <v>0</v>
      </c>
      <c r="M3512" s="15">
        <v>0</v>
      </c>
      <c r="N3512" s="14">
        <v>0</v>
      </c>
      <c r="O3512" s="16">
        <v>150</v>
      </c>
      <c r="P3512" s="16">
        <v>6632.5</v>
      </c>
      <c r="Q3512" s="16">
        <v>0</v>
      </c>
      <c r="R3512" s="16">
        <f>Q3512*16.876/100</f>
        <v>0</v>
      </c>
      <c r="S3512" s="17">
        <f t="shared" si="378"/>
        <v>0</v>
      </c>
      <c r="T3512" s="16">
        <v>0</v>
      </c>
      <c r="U3512" s="18">
        <f t="shared" si="379"/>
        <v>100.346</v>
      </c>
      <c r="V3512" s="18">
        <f t="shared" si="380"/>
        <v>0</v>
      </c>
      <c r="W3512" s="18">
        <f t="shared" si="381"/>
        <v>0</v>
      </c>
      <c r="X3512" s="27"/>
      <c r="Y3512" s="19">
        <f t="shared" si="382"/>
        <v>0</v>
      </c>
      <c r="Z3512" s="18">
        <f t="shared" si="383"/>
        <v>39.299999999999997</v>
      </c>
      <c r="AA3512" s="12">
        <v>233</v>
      </c>
      <c r="AB3512" s="12">
        <v>7455.99</v>
      </c>
      <c r="AC3512" s="28">
        <f>+I3512+Y3512-Z3512</f>
        <v>10.68</v>
      </c>
      <c r="AD3512" s="20">
        <f t="shared" si="384"/>
        <v>0</v>
      </c>
      <c r="AE3512">
        <v>20</v>
      </c>
    </row>
    <row r="3513" spans="1:31" x14ac:dyDescent="0.25">
      <c r="A3513" s="9">
        <v>45199</v>
      </c>
      <c r="B3513" s="10" t="s">
        <v>53</v>
      </c>
      <c r="C3513" s="10" t="s">
        <v>39</v>
      </c>
      <c r="D3513" s="10" t="s">
        <v>40</v>
      </c>
      <c r="E3513" s="10" t="s">
        <v>30</v>
      </c>
      <c r="F3513" s="10">
        <v>365</v>
      </c>
      <c r="G3513" s="10">
        <v>398</v>
      </c>
      <c r="H3513" s="11">
        <f>SUMIFS(AA:AA,$A:$A,EOMONTH($A3513,-1),$B:$B,$B3513)</f>
        <v>29</v>
      </c>
      <c r="I3513" s="63">
        <f>ROUND(SUMIFS(AC:AC,$A:$A,EOMONTH($A3513,-1),$B:$B,$B3513),2)</f>
        <v>-322.24</v>
      </c>
      <c r="J3513" s="11">
        <f>SUMIFS(AB:AB,$A:$A,EOMONTH($A3513,-1),$B:$B,$B3513)</f>
        <v>1213.44</v>
      </c>
      <c r="K3513" s="13">
        <v>0</v>
      </c>
      <c r="L3513" s="25">
        <v>0</v>
      </c>
      <c r="M3513" s="15">
        <v>0</v>
      </c>
      <c r="N3513" s="14">
        <v>0</v>
      </c>
      <c r="O3513" s="16">
        <v>0</v>
      </c>
      <c r="P3513" s="16">
        <v>0</v>
      </c>
      <c r="Q3513" s="16">
        <v>0</v>
      </c>
      <c r="R3513" s="16">
        <f>Q3513*16.876/100</f>
        <v>0</v>
      </c>
      <c r="S3513" s="17">
        <f t="shared" si="378"/>
        <v>0</v>
      </c>
      <c r="T3513" s="16">
        <v>0</v>
      </c>
      <c r="U3513" s="18">
        <f t="shared" si="379"/>
        <v>11.542</v>
      </c>
      <c r="V3513" s="18">
        <f t="shared" si="380"/>
        <v>0</v>
      </c>
      <c r="W3513" s="18">
        <f t="shared" si="381"/>
        <v>0</v>
      </c>
      <c r="X3513" s="27"/>
      <c r="Y3513" s="19">
        <f t="shared" si="382"/>
        <v>0</v>
      </c>
      <c r="Z3513" s="18">
        <f t="shared" si="383"/>
        <v>0</v>
      </c>
      <c r="AA3513" s="12">
        <v>29</v>
      </c>
      <c r="AB3513" s="12">
        <v>1213.44</v>
      </c>
      <c r="AC3513" s="28">
        <f>+I3513+Y3513-Z3513</f>
        <v>-322.24</v>
      </c>
      <c r="AD3513" s="20">
        <f t="shared" si="384"/>
        <v>330</v>
      </c>
      <c r="AE3513">
        <v>360</v>
      </c>
    </row>
    <row r="3514" spans="1:31" x14ac:dyDescent="0.25">
      <c r="A3514" s="9">
        <v>45199</v>
      </c>
      <c r="B3514" s="10" t="s">
        <v>54</v>
      </c>
      <c r="C3514" s="10" t="s">
        <v>39</v>
      </c>
      <c r="D3514" s="10" t="s">
        <v>40</v>
      </c>
      <c r="E3514" s="10" t="s">
        <v>30</v>
      </c>
      <c r="F3514" s="10">
        <v>365</v>
      </c>
      <c r="G3514" s="10">
        <v>398</v>
      </c>
      <c r="H3514" s="11">
        <f>SUMIFS(AA:AA,$A:$A,EOMONTH($A3514,-1),$B:$B,$B3514)</f>
        <v>283</v>
      </c>
      <c r="I3514" s="63">
        <f>ROUND(SUMIFS(AC:AC,$A:$A,EOMONTH($A3514,-1),$B:$B,$B3514),2)</f>
        <v>-120.48</v>
      </c>
      <c r="J3514" s="11">
        <f>SUMIFS(AB:AB,$A:$A,EOMONTH($A3514,-1),$B:$B,$B3514)</f>
        <v>15983.46</v>
      </c>
      <c r="K3514" s="13">
        <v>0</v>
      </c>
      <c r="L3514" s="25">
        <v>0</v>
      </c>
      <c r="M3514" s="15">
        <v>0</v>
      </c>
      <c r="N3514" s="14">
        <v>0</v>
      </c>
      <c r="O3514" s="16">
        <v>50</v>
      </c>
      <c r="P3514" s="16">
        <v>3613.5</v>
      </c>
      <c r="Q3514" s="16">
        <v>0</v>
      </c>
      <c r="R3514" s="16">
        <f>Q3514*16.876/100</f>
        <v>0</v>
      </c>
      <c r="S3514" s="17">
        <f t="shared" si="378"/>
        <v>0</v>
      </c>
      <c r="T3514" s="16">
        <v>0</v>
      </c>
      <c r="U3514" s="18">
        <f t="shared" si="379"/>
        <v>112.634</v>
      </c>
      <c r="V3514" s="18">
        <f t="shared" si="380"/>
        <v>0</v>
      </c>
      <c r="W3514" s="18">
        <f t="shared" si="381"/>
        <v>0</v>
      </c>
      <c r="X3514" s="27"/>
      <c r="Y3514" s="19">
        <f t="shared" si="382"/>
        <v>0</v>
      </c>
      <c r="Z3514" s="18">
        <f t="shared" si="383"/>
        <v>19.899999999999999</v>
      </c>
      <c r="AA3514" s="12">
        <v>233</v>
      </c>
      <c r="AB3514" s="12">
        <v>13159.53</v>
      </c>
      <c r="AC3514" s="28">
        <f>+I3514+Y3514-Z3514</f>
        <v>-140.38</v>
      </c>
      <c r="AD3514" s="20">
        <f t="shared" si="384"/>
        <v>150</v>
      </c>
      <c r="AE3514">
        <v>160</v>
      </c>
    </row>
    <row r="3515" spans="1:31" x14ac:dyDescent="0.25">
      <c r="A3515" s="9">
        <v>45199</v>
      </c>
      <c r="B3515" s="10" t="s">
        <v>55</v>
      </c>
      <c r="C3515" s="10" t="s">
        <v>39</v>
      </c>
      <c r="D3515" s="10" t="s">
        <v>40</v>
      </c>
      <c r="E3515" s="10" t="s">
        <v>30</v>
      </c>
      <c r="F3515" s="10">
        <v>365</v>
      </c>
      <c r="G3515" s="10">
        <v>398</v>
      </c>
      <c r="H3515" s="11">
        <f>SUMIFS(AA:AA,$A:$A,EOMONTH($A3515,-1),$B:$B,$B3515)</f>
        <v>26</v>
      </c>
      <c r="I3515" s="63">
        <f>ROUND(SUMIFS(AC:AC,$A:$A,EOMONTH($A3515,-1),$B:$B,$B3515),2)</f>
        <v>-98.08</v>
      </c>
      <c r="J3515" s="11">
        <f>SUMIFS(AB:AB,$A:$A,EOMONTH($A3515,-1),$B:$B,$B3515)</f>
        <v>1151.08</v>
      </c>
      <c r="K3515" s="13">
        <v>0</v>
      </c>
      <c r="L3515" s="25">
        <v>0</v>
      </c>
      <c r="M3515" s="15">
        <v>0</v>
      </c>
      <c r="N3515" s="14">
        <v>0</v>
      </c>
      <c r="O3515" s="16">
        <v>112</v>
      </c>
      <c r="P3515" s="16">
        <v>8069.24</v>
      </c>
      <c r="Q3515" s="16">
        <v>0</v>
      </c>
      <c r="R3515" s="16">
        <f>Q3515*16.876/100</f>
        <v>0</v>
      </c>
      <c r="S3515" s="17">
        <f t="shared" si="378"/>
        <v>0</v>
      </c>
      <c r="T3515" s="16">
        <v>0</v>
      </c>
      <c r="U3515" s="18">
        <f t="shared" si="379"/>
        <v>10.348000000000001</v>
      </c>
      <c r="V3515" s="18">
        <f t="shared" si="380"/>
        <v>0</v>
      </c>
      <c r="W3515" s="18">
        <f t="shared" si="381"/>
        <v>0</v>
      </c>
      <c r="X3515" s="27"/>
      <c r="Y3515" s="19">
        <f t="shared" si="382"/>
        <v>0</v>
      </c>
      <c r="Z3515" s="18">
        <f t="shared" si="383"/>
        <v>44.576000000000001</v>
      </c>
      <c r="AA3515" s="12">
        <v>-86</v>
      </c>
      <c r="AB3515" s="12">
        <v>-3807.4</v>
      </c>
      <c r="AC3515" s="28">
        <f>+I3515+Y3515-Z3515</f>
        <v>-142.65600000000001</v>
      </c>
      <c r="AD3515" s="20">
        <f t="shared" si="384"/>
        <v>150</v>
      </c>
      <c r="AE3515">
        <v>200</v>
      </c>
    </row>
    <row r="3516" spans="1:31" x14ac:dyDescent="0.25">
      <c r="A3516" s="9">
        <v>45199</v>
      </c>
      <c r="B3516" s="10" t="s">
        <v>56</v>
      </c>
      <c r="C3516" s="10" t="s">
        <v>39</v>
      </c>
      <c r="D3516" s="10" t="s">
        <v>40</v>
      </c>
      <c r="E3516" s="10" t="s">
        <v>30</v>
      </c>
      <c r="F3516" s="10">
        <v>365</v>
      </c>
      <c r="G3516" s="10">
        <v>398</v>
      </c>
      <c r="H3516" s="11">
        <f>SUMIFS(AA:AA,$A:$A,EOMONTH($A3516,-1),$B:$B,$B3516)</f>
        <v>8</v>
      </c>
      <c r="I3516" s="63">
        <f>ROUND(SUMIFS(AC:AC,$A:$A,EOMONTH($A3516,-1),$B:$B,$B3516),2)</f>
        <v>-138.88</v>
      </c>
      <c r="J3516" s="11">
        <f>SUMIFS(AB:AB,$A:$A,EOMONTH($A3516,-1),$B:$B,$B3516)</f>
        <v>375.37</v>
      </c>
      <c r="K3516" s="13">
        <v>0</v>
      </c>
      <c r="L3516" s="25">
        <v>0</v>
      </c>
      <c r="M3516" s="15">
        <v>0</v>
      </c>
      <c r="N3516" s="14">
        <v>0</v>
      </c>
      <c r="O3516" s="16">
        <v>0</v>
      </c>
      <c r="P3516" s="16">
        <v>0</v>
      </c>
      <c r="Q3516" s="16">
        <v>0</v>
      </c>
      <c r="R3516" s="16">
        <f>Q3516*16.876/100</f>
        <v>0</v>
      </c>
      <c r="S3516" s="17">
        <f t="shared" si="378"/>
        <v>0</v>
      </c>
      <c r="T3516" s="16">
        <v>0</v>
      </c>
      <c r="U3516" s="18">
        <f t="shared" si="379"/>
        <v>3.1840000000000002</v>
      </c>
      <c r="V3516" s="18">
        <f t="shared" si="380"/>
        <v>0</v>
      </c>
      <c r="W3516" s="18">
        <f t="shared" si="381"/>
        <v>0</v>
      </c>
      <c r="X3516" s="27"/>
      <c r="Y3516" s="19">
        <f t="shared" si="382"/>
        <v>0</v>
      </c>
      <c r="Z3516" s="18">
        <f t="shared" si="383"/>
        <v>0</v>
      </c>
      <c r="AA3516" s="12">
        <v>8</v>
      </c>
      <c r="AB3516" s="12">
        <v>375.37</v>
      </c>
      <c r="AC3516" s="28">
        <f>+I3516+Y3516-Z3516</f>
        <v>-138.88</v>
      </c>
      <c r="AD3516" s="20">
        <f t="shared" si="384"/>
        <v>140</v>
      </c>
      <c r="AE3516">
        <v>180</v>
      </c>
    </row>
    <row r="3517" spans="1:31" x14ac:dyDescent="0.25">
      <c r="A3517" s="59">
        <v>45199</v>
      </c>
      <c r="B3517" s="60" t="s">
        <v>805</v>
      </c>
      <c r="C3517" s="60" t="s">
        <v>39</v>
      </c>
      <c r="D3517" s="60" t="s">
        <v>40</v>
      </c>
      <c r="E3517" s="60" t="s">
        <v>30</v>
      </c>
      <c r="F3517" s="10"/>
      <c r="G3517" s="10"/>
      <c r="H3517" s="11"/>
      <c r="I3517" s="63">
        <f>ROUND(SUMIFS(AC:AC,$A:$A,EOMONTH($A3517,-1),$B:$B,$B3517),2)</f>
        <v>0</v>
      </c>
      <c r="J3517" s="11"/>
      <c r="K3517" s="13"/>
      <c r="L3517" s="25"/>
      <c r="M3517" s="15"/>
      <c r="N3517" s="14"/>
      <c r="O3517" s="16"/>
      <c r="P3517" s="16"/>
      <c r="Q3517" s="16"/>
      <c r="R3517" s="16"/>
      <c r="S3517" s="17">
        <f t="shared" si="378"/>
        <v>0</v>
      </c>
      <c r="T3517" s="16"/>
      <c r="U3517" s="18">
        <f t="shared" si="379"/>
        <v>0</v>
      </c>
      <c r="V3517" s="18">
        <f t="shared" si="380"/>
        <v>0</v>
      </c>
      <c r="W3517" s="18">
        <f t="shared" si="381"/>
        <v>0</v>
      </c>
      <c r="X3517" s="27"/>
      <c r="Y3517" s="19">
        <f t="shared" si="382"/>
        <v>0</v>
      </c>
      <c r="Z3517" s="18">
        <f t="shared" si="383"/>
        <v>0</v>
      </c>
      <c r="AA3517" s="12"/>
      <c r="AB3517" s="12"/>
      <c r="AC3517" s="28">
        <f>+I3517+Y3517-Z3517</f>
        <v>0</v>
      </c>
      <c r="AD3517" s="20">
        <f t="shared" si="384"/>
        <v>0</v>
      </c>
      <c r="AE3517">
        <v>0</v>
      </c>
    </row>
    <row r="3518" spans="1:31" x14ac:dyDescent="0.25">
      <c r="A3518" s="9">
        <v>45199</v>
      </c>
      <c r="B3518" s="10" t="s">
        <v>57</v>
      </c>
      <c r="C3518" s="10" t="s">
        <v>39</v>
      </c>
      <c r="D3518" s="10" t="s">
        <v>40</v>
      </c>
      <c r="E3518" s="10" t="s">
        <v>30</v>
      </c>
      <c r="F3518" s="10">
        <v>448</v>
      </c>
      <c r="G3518" s="10">
        <v>488</v>
      </c>
      <c r="H3518" s="11">
        <f>SUMIFS(AA:AA,$A:$A,EOMONTH($A3518,-1),$B:$B,$B3518)</f>
        <v>588</v>
      </c>
      <c r="I3518" s="63">
        <f>ROUND(SUMIFS(AC:AC,$A:$A,EOMONTH($A3518,-1),$B:$B,$B3518),2)</f>
        <v>12.56</v>
      </c>
      <c r="J3518" s="11">
        <f>SUMIFS(AB:AB,$A:$A,EOMONTH($A3518,-1),$B:$B,$B3518)</f>
        <v>74382</v>
      </c>
      <c r="K3518" s="13">
        <v>0</v>
      </c>
      <c r="L3518" s="25">
        <v>0</v>
      </c>
      <c r="M3518" s="15">
        <v>0</v>
      </c>
      <c r="N3518" s="14">
        <v>0</v>
      </c>
      <c r="O3518" s="16">
        <v>151</v>
      </c>
      <c r="P3518" s="16">
        <v>13637.23</v>
      </c>
      <c r="Q3518" s="16">
        <v>0</v>
      </c>
      <c r="R3518" s="16">
        <f>Q3518*16.876/100</f>
        <v>0</v>
      </c>
      <c r="S3518" s="17">
        <f t="shared" si="378"/>
        <v>0</v>
      </c>
      <c r="T3518" s="16">
        <v>0</v>
      </c>
      <c r="U3518" s="18">
        <f t="shared" si="379"/>
        <v>286.94400000000002</v>
      </c>
      <c r="V3518" s="18">
        <f t="shared" si="380"/>
        <v>0</v>
      </c>
      <c r="W3518" s="18">
        <f t="shared" si="381"/>
        <v>0</v>
      </c>
      <c r="X3518" s="27"/>
      <c r="Y3518" s="19">
        <f t="shared" si="382"/>
        <v>0</v>
      </c>
      <c r="Z3518" s="18">
        <f t="shared" si="383"/>
        <v>73.688000000000002</v>
      </c>
      <c r="AA3518" s="12">
        <v>437</v>
      </c>
      <c r="AB3518" s="12">
        <v>55280.5</v>
      </c>
      <c r="AC3518" s="28">
        <f>+I3518+Y3518-Z3518</f>
        <v>-61.128</v>
      </c>
      <c r="AD3518" s="20">
        <f t="shared" si="384"/>
        <v>70</v>
      </c>
      <c r="AE3518">
        <v>90</v>
      </c>
    </row>
    <row r="3519" spans="1:31" x14ac:dyDescent="0.25">
      <c r="A3519" s="9">
        <v>45199</v>
      </c>
      <c r="B3519" s="10" t="s">
        <v>58</v>
      </c>
      <c r="C3519" s="10" t="s">
        <v>39</v>
      </c>
      <c r="D3519" s="10" t="s">
        <v>40</v>
      </c>
      <c r="E3519" s="10" t="s">
        <v>30</v>
      </c>
      <c r="F3519" s="10">
        <v>448</v>
      </c>
      <c r="G3519" s="10">
        <v>488</v>
      </c>
      <c r="H3519" s="11">
        <f>SUMIFS(AA:AA,$A:$A,EOMONTH($A3519,-1),$B:$B,$B3519)</f>
        <v>396</v>
      </c>
      <c r="I3519" s="63">
        <f>ROUND(SUMIFS(AC:AC,$A:$A,EOMONTH($A3519,-1),$B:$B,$B3519),2)</f>
        <v>-93.65</v>
      </c>
      <c r="J3519" s="11">
        <f>SUMIFS(AB:AB,$A:$A,EOMONTH($A3519,-1),$B:$B,$B3519)</f>
        <v>50094</v>
      </c>
      <c r="K3519" s="13">
        <v>0</v>
      </c>
      <c r="L3519" s="25">
        <v>0</v>
      </c>
      <c r="M3519" s="15">
        <v>0</v>
      </c>
      <c r="N3519" s="14">
        <v>0</v>
      </c>
      <c r="O3519" s="16">
        <v>99</v>
      </c>
      <c r="P3519" s="16">
        <v>8843.27</v>
      </c>
      <c r="Q3519" s="16">
        <v>0</v>
      </c>
      <c r="R3519" s="16">
        <f>Q3519*16.876/100</f>
        <v>0</v>
      </c>
      <c r="S3519" s="17">
        <f t="shared" si="378"/>
        <v>0</v>
      </c>
      <c r="T3519" s="16">
        <v>0</v>
      </c>
      <c r="U3519" s="18">
        <f t="shared" si="379"/>
        <v>193.24799999999999</v>
      </c>
      <c r="V3519" s="18">
        <f t="shared" si="380"/>
        <v>0</v>
      </c>
      <c r="W3519" s="18">
        <f t="shared" si="381"/>
        <v>0</v>
      </c>
      <c r="X3519" s="27"/>
      <c r="Y3519" s="19">
        <f t="shared" si="382"/>
        <v>0</v>
      </c>
      <c r="Z3519" s="18">
        <f t="shared" si="383"/>
        <v>48.311999999999998</v>
      </c>
      <c r="AA3519" s="12">
        <v>297</v>
      </c>
      <c r="AB3519" s="12">
        <v>37570.5</v>
      </c>
      <c r="AC3519" s="28">
        <f>+I3519+Y3519-Z3519</f>
        <v>-141.96199999999999</v>
      </c>
      <c r="AD3519" s="20">
        <f t="shared" si="384"/>
        <v>150</v>
      </c>
      <c r="AE3519">
        <v>170</v>
      </c>
    </row>
    <row r="3520" spans="1:31" x14ac:dyDescent="0.25">
      <c r="A3520" s="9">
        <v>45199</v>
      </c>
      <c r="B3520" s="10" t="s">
        <v>59</v>
      </c>
      <c r="C3520" s="10" t="s">
        <v>39</v>
      </c>
      <c r="D3520" s="10" t="s">
        <v>40</v>
      </c>
      <c r="E3520" s="10" t="s">
        <v>30</v>
      </c>
      <c r="F3520" s="10">
        <v>448</v>
      </c>
      <c r="G3520" s="10">
        <v>488</v>
      </c>
      <c r="H3520" s="11">
        <f>SUMIFS(AA:AA,$A:$A,EOMONTH($A3520,-1),$B:$B,$B3520)</f>
        <v>350</v>
      </c>
      <c r="I3520" s="63">
        <f>ROUND(SUMIFS(AC:AC,$A:$A,EOMONTH($A3520,-1),$B:$B,$B3520),2)</f>
        <v>140.56</v>
      </c>
      <c r="J3520" s="11">
        <f>SUMIFS(AB:AB,$A:$A,EOMONTH($A3520,-1),$B:$B,$B3520)</f>
        <v>44275</v>
      </c>
      <c r="K3520" s="13">
        <v>0</v>
      </c>
      <c r="L3520" s="25">
        <v>0</v>
      </c>
      <c r="M3520" s="15">
        <v>0</v>
      </c>
      <c r="N3520" s="14">
        <v>0</v>
      </c>
      <c r="O3520" s="16">
        <v>100</v>
      </c>
      <c r="P3520" s="16">
        <v>8931.75</v>
      </c>
      <c r="Q3520" s="16">
        <v>0</v>
      </c>
      <c r="R3520" s="16">
        <f>Q3520*16.876/100</f>
        <v>0</v>
      </c>
      <c r="S3520" s="17">
        <f t="shared" si="378"/>
        <v>0</v>
      </c>
      <c r="T3520" s="16">
        <v>0</v>
      </c>
      <c r="U3520" s="18">
        <f t="shared" si="379"/>
        <v>170.8</v>
      </c>
      <c r="V3520" s="18">
        <f t="shared" si="380"/>
        <v>0</v>
      </c>
      <c r="W3520" s="18">
        <f t="shared" si="381"/>
        <v>0</v>
      </c>
      <c r="X3520" s="27"/>
      <c r="Y3520" s="19">
        <f t="shared" si="382"/>
        <v>0</v>
      </c>
      <c r="Z3520" s="18">
        <f t="shared" si="383"/>
        <v>48.8</v>
      </c>
      <c r="AA3520" s="12">
        <v>250</v>
      </c>
      <c r="AB3520" s="12">
        <v>31625</v>
      </c>
      <c r="AC3520" s="28">
        <f>+I3520+Y3520-Z3520</f>
        <v>91.76</v>
      </c>
      <c r="AD3520" s="20">
        <f t="shared" si="384"/>
        <v>0</v>
      </c>
      <c r="AE3520">
        <v>0</v>
      </c>
    </row>
    <row r="3521" spans="1:31" x14ac:dyDescent="0.25">
      <c r="A3521" s="9">
        <v>45199</v>
      </c>
      <c r="B3521" s="10" t="s">
        <v>60</v>
      </c>
      <c r="C3521" s="10" t="s">
        <v>39</v>
      </c>
      <c r="D3521" s="10" t="s">
        <v>40</v>
      </c>
      <c r="E3521" s="10" t="s">
        <v>30</v>
      </c>
      <c r="F3521" s="10">
        <v>448</v>
      </c>
      <c r="G3521" s="10">
        <v>488</v>
      </c>
      <c r="H3521" s="11">
        <f>SUMIFS(AA:AA,$A:$A,EOMONTH($A3521,-1),$B:$B,$B3521)</f>
        <v>300</v>
      </c>
      <c r="I3521" s="63">
        <f>ROUND(SUMIFS(AC:AC,$A:$A,EOMONTH($A3521,-1),$B:$B,$B3521),2)</f>
        <v>30.4</v>
      </c>
      <c r="J3521" s="11">
        <f>SUMIFS(AB:AB,$A:$A,EOMONTH($A3521,-1),$B:$B,$B3521)</f>
        <v>37950</v>
      </c>
      <c r="K3521" s="13">
        <v>0</v>
      </c>
      <c r="L3521" s="25">
        <v>0</v>
      </c>
      <c r="M3521" s="15">
        <v>0</v>
      </c>
      <c r="N3521" s="14">
        <v>0</v>
      </c>
      <c r="O3521" s="16">
        <v>50</v>
      </c>
      <c r="P3521" s="16">
        <v>4314.75</v>
      </c>
      <c r="Q3521" s="16">
        <v>0</v>
      </c>
      <c r="R3521" s="16">
        <f>Q3521*16.876/100</f>
        <v>0</v>
      </c>
      <c r="S3521" s="17">
        <f t="shared" si="378"/>
        <v>0</v>
      </c>
      <c r="T3521" s="16">
        <v>0</v>
      </c>
      <c r="U3521" s="18">
        <f t="shared" si="379"/>
        <v>146.4</v>
      </c>
      <c r="V3521" s="18">
        <f t="shared" si="380"/>
        <v>0</v>
      </c>
      <c r="W3521" s="18">
        <f t="shared" si="381"/>
        <v>0</v>
      </c>
      <c r="X3521" s="27"/>
      <c r="Y3521" s="19">
        <f t="shared" si="382"/>
        <v>0</v>
      </c>
      <c r="Z3521" s="18">
        <f t="shared" si="383"/>
        <v>24.4</v>
      </c>
      <c r="AA3521" s="12">
        <v>250</v>
      </c>
      <c r="AB3521" s="12">
        <v>31625</v>
      </c>
      <c r="AC3521" s="28">
        <f>+I3521+Y3521-Z3521</f>
        <v>6</v>
      </c>
      <c r="AD3521" s="20">
        <f t="shared" si="384"/>
        <v>0</v>
      </c>
      <c r="AE3521">
        <v>10</v>
      </c>
    </row>
    <row r="3522" spans="1:31" x14ac:dyDescent="0.25">
      <c r="A3522" s="9">
        <v>45199</v>
      </c>
      <c r="B3522" s="10" t="s">
        <v>61</v>
      </c>
      <c r="C3522" s="10" t="s">
        <v>62</v>
      </c>
      <c r="D3522" s="10" t="s">
        <v>40</v>
      </c>
      <c r="E3522" s="10" t="s">
        <v>30</v>
      </c>
      <c r="F3522" s="10">
        <v>20</v>
      </c>
      <c r="G3522" s="10">
        <v>22</v>
      </c>
      <c r="H3522" s="11">
        <f>SUMIFS(AA:AA,$A:$A,EOMONTH($A3522,-1),$B:$B,$B3522)</f>
        <v>100</v>
      </c>
      <c r="I3522" s="63">
        <f>ROUND(SUMIFS(AC:AC,$A:$A,EOMONTH($A3522,-1),$B:$B,$B3522),2)</f>
        <v>9.5299999999999994</v>
      </c>
      <c r="J3522" s="11">
        <f>SUMIFS(AB:AB,$A:$A,EOMONTH($A3522,-1),$B:$B,$B3522)</f>
        <v>418.21</v>
      </c>
      <c r="K3522" s="13">
        <v>0</v>
      </c>
      <c r="L3522" s="25">
        <v>0</v>
      </c>
      <c r="M3522" s="15">
        <v>0</v>
      </c>
      <c r="N3522" s="14">
        <v>0</v>
      </c>
      <c r="O3522" s="16">
        <v>54</v>
      </c>
      <c r="P3522" s="16">
        <v>366.48</v>
      </c>
      <c r="Q3522" s="16">
        <v>0</v>
      </c>
      <c r="R3522" s="16">
        <f>Q3522*16.876/100</f>
        <v>0</v>
      </c>
      <c r="S3522" s="17">
        <f t="shared" si="378"/>
        <v>0</v>
      </c>
      <c r="T3522" s="16">
        <v>0</v>
      </c>
      <c r="U3522" s="18">
        <f t="shared" si="379"/>
        <v>2.2000000000000002</v>
      </c>
      <c r="V3522" s="18">
        <f t="shared" si="380"/>
        <v>0</v>
      </c>
      <c r="W3522" s="18">
        <f t="shared" si="381"/>
        <v>0</v>
      </c>
      <c r="X3522" s="27"/>
      <c r="Y3522" s="19">
        <f t="shared" si="382"/>
        <v>0</v>
      </c>
      <c r="Z3522" s="18">
        <f t="shared" si="383"/>
        <v>1.1879999999999999</v>
      </c>
      <c r="AA3522" s="12">
        <v>46</v>
      </c>
      <c r="AB3522" s="12">
        <v>192.37</v>
      </c>
      <c r="AC3522" s="28">
        <f>+I3522+Y3522-Z3522</f>
        <v>8.3419999999999987</v>
      </c>
      <c r="AD3522" s="20">
        <f t="shared" si="384"/>
        <v>0</v>
      </c>
      <c r="AE3522">
        <v>0</v>
      </c>
    </row>
    <row r="3523" spans="1:31" x14ac:dyDescent="0.25">
      <c r="A3523" s="9">
        <v>45199</v>
      </c>
      <c r="B3523" s="10" t="s">
        <v>63</v>
      </c>
      <c r="C3523" s="10" t="s">
        <v>62</v>
      </c>
      <c r="D3523" s="10" t="s">
        <v>40</v>
      </c>
      <c r="E3523" s="10" t="s">
        <v>30</v>
      </c>
      <c r="F3523" s="10">
        <v>20</v>
      </c>
      <c r="G3523" s="10">
        <v>22</v>
      </c>
      <c r="H3523" s="11">
        <f>SUMIFS(AA:AA,$A:$A,EOMONTH($A3523,-1),$B:$B,$B3523)</f>
        <v>286</v>
      </c>
      <c r="I3523" s="63">
        <f>ROUND(SUMIFS(AC:AC,$A:$A,EOMONTH($A3523,-1),$B:$B,$B3523),2)</f>
        <v>13.75</v>
      </c>
      <c r="J3523" s="11">
        <f>SUMIFS(AB:AB,$A:$A,EOMONTH($A3523,-1),$B:$B,$B3523)</f>
        <v>1223.07</v>
      </c>
      <c r="K3523" s="13">
        <v>0</v>
      </c>
      <c r="L3523" s="25">
        <v>0</v>
      </c>
      <c r="M3523" s="15">
        <v>0</v>
      </c>
      <c r="N3523" s="14">
        <v>0</v>
      </c>
      <c r="O3523" s="16">
        <v>66</v>
      </c>
      <c r="P3523" s="16">
        <v>459.36</v>
      </c>
      <c r="Q3523" s="16">
        <v>0</v>
      </c>
      <c r="R3523" s="16">
        <f>Q3523*16.876/100</f>
        <v>0</v>
      </c>
      <c r="S3523" s="17">
        <f t="shared" si="378"/>
        <v>0</v>
      </c>
      <c r="T3523" s="16">
        <v>0</v>
      </c>
      <c r="U3523" s="18">
        <f t="shared" si="379"/>
        <v>6.2919999999999998</v>
      </c>
      <c r="V3523" s="18">
        <f t="shared" si="380"/>
        <v>0</v>
      </c>
      <c r="W3523" s="18">
        <f t="shared" si="381"/>
        <v>0</v>
      </c>
      <c r="X3523" s="27"/>
      <c r="Y3523" s="19">
        <f t="shared" si="382"/>
        <v>0</v>
      </c>
      <c r="Z3523" s="18">
        <f t="shared" si="383"/>
        <v>1.452</v>
      </c>
      <c r="AA3523" s="12">
        <v>220</v>
      </c>
      <c r="AB3523" s="12">
        <v>940.83</v>
      </c>
      <c r="AC3523" s="28">
        <f>+I3523+Y3523-Z3523</f>
        <v>12.298</v>
      </c>
      <c r="AD3523" s="20">
        <f t="shared" si="384"/>
        <v>0</v>
      </c>
      <c r="AE3523">
        <v>0</v>
      </c>
    </row>
    <row r="3524" spans="1:31" x14ac:dyDescent="0.25">
      <c r="A3524" s="9">
        <v>45199</v>
      </c>
      <c r="B3524" s="10" t="s">
        <v>64</v>
      </c>
      <c r="C3524" s="10" t="s">
        <v>39</v>
      </c>
      <c r="D3524" s="10" t="s">
        <v>40</v>
      </c>
      <c r="E3524" s="10" t="s">
        <v>30</v>
      </c>
      <c r="F3524" s="10">
        <v>20</v>
      </c>
      <c r="G3524" s="10">
        <v>22</v>
      </c>
      <c r="H3524" s="11">
        <f>SUMIFS(AA:AA,$A:$A,EOMONTH($A3524,-1),$B:$B,$B3524)</f>
        <v>485</v>
      </c>
      <c r="I3524" s="63">
        <f>ROUND(SUMIFS(AC:AC,$A:$A,EOMONTH($A3524,-1),$B:$B,$B3524),2)</f>
        <v>22.18</v>
      </c>
      <c r="J3524" s="11">
        <f>SUMIFS(AB:AB,$A:$A,EOMONTH($A3524,-1),$B:$B,$B3524)</f>
        <v>2054.4899999999998</v>
      </c>
      <c r="K3524" s="13">
        <v>0</v>
      </c>
      <c r="L3524" s="25">
        <v>0</v>
      </c>
      <c r="M3524" s="15">
        <v>0</v>
      </c>
      <c r="N3524" s="14">
        <v>0</v>
      </c>
      <c r="O3524" s="16">
        <v>27</v>
      </c>
      <c r="P3524" s="16">
        <v>208.98</v>
      </c>
      <c r="Q3524" s="16">
        <v>0</v>
      </c>
      <c r="R3524" s="16">
        <f>Q3524*16.876/100</f>
        <v>0</v>
      </c>
      <c r="S3524" s="17">
        <f t="shared" si="378"/>
        <v>0</v>
      </c>
      <c r="T3524" s="16">
        <v>0</v>
      </c>
      <c r="U3524" s="18">
        <f t="shared" si="379"/>
        <v>10.67</v>
      </c>
      <c r="V3524" s="18">
        <f t="shared" si="380"/>
        <v>0</v>
      </c>
      <c r="W3524" s="18">
        <f t="shared" si="381"/>
        <v>0</v>
      </c>
      <c r="X3524" s="27"/>
      <c r="Y3524" s="19">
        <f t="shared" si="382"/>
        <v>0</v>
      </c>
      <c r="Z3524" s="18">
        <f t="shared" si="383"/>
        <v>0.59399999999999997</v>
      </c>
      <c r="AA3524" s="12">
        <v>458</v>
      </c>
      <c r="AB3524" s="12">
        <v>1940.12</v>
      </c>
      <c r="AC3524" s="28">
        <f>+I3524+Y3524-Z3524</f>
        <v>21.585999999999999</v>
      </c>
      <c r="AD3524" s="20">
        <f t="shared" si="384"/>
        <v>0</v>
      </c>
      <c r="AE3524">
        <v>0</v>
      </c>
    </row>
    <row r="3525" spans="1:31" x14ac:dyDescent="0.25">
      <c r="A3525" s="9">
        <v>45199</v>
      </c>
      <c r="B3525" s="10" t="s">
        <v>65</v>
      </c>
      <c r="C3525" s="10" t="s">
        <v>39</v>
      </c>
      <c r="D3525" s="10" t="s">
        <v>40</v>
      </c>
      <c r="E3525" s="10" t="s">
        <v>30</v>
      </c>
      <c r="F3525" s="10">
        <v>20</v>
      </c>
      <c r="G3525" s="10">
        <v>22</v>
      </c>
      <c r="H3525" s="11">
        <f>SUMIFS(AA:AA,$A:$A,EOMONTH($A3525,-1),$B:$B,$B3525)</f>
        <v>512</v>
      </c>
      <c r="I3525" s="63">
        <f>ROUND(SUMIFS(AC:AC,$A:$A,EOMONTH($A3525,-1),$B:$B,$B3525),2)</f>
        <v>23.12</v>
      </c>
      <c r="J3525" s="11">
        <f>SUMIFS(AB:AB,$A:$A,EOMONTH($A3525,-1),$B:$B,$B3525)</f>
        <v>3315.98</v>
      </c>
      <c r="K3525" s="13">
        <v>0</v>
      </c>
      <c r="L3525" s="25">
        <v>0</v>
      </c>
      <c r="M3525" s="15">
        <v>0</v>
      </c>
      <c r="N3525" s="14">
        <v>0</v>
      </c>
      <c r="O3525" s="16">
        <v>27</v>
      </c>
      <c r="P3525" s="16">
        <v>208.98</v>
      </c>
      <c r="Q3525" s="16">
        <v>0</v>
      </c>
      <c r="R3525" s="16">
        <f>Q3525*16.876/100</f>
        <v>0</v>
      </c>
      <c r="S3525" s="17">
        <f t="shared" ref="S3525:S3588" si="385">Q3525+R3525</f>
        <v>0</v>
      </c>
      <c r="T3525" s="16">
        <v>0</v>
      </c>
      <c r="U3525" s="18">
        <f t="shared" ref="U3525:U3588" si="386">H3525*G3525/1000</f>
        <v>11.263999999999999</v>
      </c>
      <c r="V3525" s="18">
        <f t="shared" ref="V3525:V3588" si="387">M3525*F3525/1000</f>
        <v>0</v>
      </c>
      <c r="W3525" s="18">
        <f t="shared" ref="W3525:W3588" si="388">V3525*16.789/100</f>
        <v>0</v>
      </c>
      <c r="X3525" s="27"/>
      <c r="Y3525" s="19">
        <f t="shared" ref="Y3525:Y3588" si="389">V3525+W3525+X3525</f>
        <v>0</v>
      </c>
      <c r="Z3525" s="18">
        <f t="shared" ref="Z3525:Z3588" si="390">O3525*G3525/1000</f>
        <v>0.59399999999999997</v>
      </c>
      <c r="AA3525" s="12">
        <v>485</v>
      </c>
      <c r="AB3525" s="12">
        <v>3141.11</v>
      </c>
      <c r="AC3525" s="28">
        <f>+I3525+Y3525-Z3525</f>
        <v>22.526</v>
      </c>
      <c r="AD3525" s="20">
        <f t="shared" ref="AD3525:AD3588" si="391">IF(AC3525&lt;0,ROUNDUP(AC3525,-1)*-1,0)</f>
        <v>0</v>
      </c>
      <c r="AE3525">
        <v>0</v>
      </c>
    </row>
    <row r="3526" spans="1:31" x14ac:dyDescent="0.25">
      <c r="A3526" s="9">
        <v>45199</v>
      </c>
      <c r="B3526" s="10" t="s">
        <v>66</v>
      </c>
      <c r="C3526" s="10" t="s">
        <v>39</v>
      </c>
      <c r="D3526" s="10" t="s">
        <v>40</v>
      </c>
      <c r="E3526" s="10" t="s">
        <v>30</v>
      </c>
      <c r="F3526" s="10">
        <v>20</v>
      </c>
      <c r="G3526" s="10">
        <v>22</v>
      </c>
      <c r="H3526" s="11">
        <f>SUMIFS(AA:AA,$A:$A,EOMONTH($A3526,-1),$B:$B,$B3526)</f>
        <v>224</v>
      </c>
      <c r="I3526" s="63">
        <f>ROUND(SUMIFS(AC:AC,$A:$A,EOMONTH($A3526,-1),$B:$B,$B3526),2)</f>
        <v>12.62</v>
      </c>
      <c r="J3526" s="11">
        <f>SUMIFS(AB:AB,$A:$A,EOMONTH($A3526,-1),$B:$B,$B3526)</f>
        <v>959.3</v>
      </c>
      <c r="K3526" s="13">
        <v>0</v>
      </c>
      <c r="L3526" s="25">
        <v>0</v>
      </c>
      <c r="M3526" s="15">
        <v>0</v>
      </c>
      <c r="N3526" s="14">
        <v>0</v>
      </c>
      <c r="O3526" s="16">
        <v>36</v>
      </c>
      <c r="P3526" s="16">
        <v>278.64</v>
      </c>
      <c r="Q3526" s="16">
        <v>0</v>
      </c>
      <c r="R3526" s="16">
        <f>Q3526*16.876/100</f>
        <v>0</v>
      </c>
      <c r="S3526" s="17">
        <f t="shared" si="385"/>
        <v>0</v>
      </c>
      <c r="T3526" s="16">
        <v>0</v>
      </c>
      <c r="U3526" s="18">
        <f t="shared" si="386"/>
        <v>4.9279999999999999</v>
      </c>
      <c r="V3526" s="18">
        <f t="shared" si="387"/>
        <v>0</v>
      </c>
      <c r="W3526" s="18">
        <f t="shared" si="388"/>
        <v>0</v>
      </c>
      <c r="X3526" s="27"/>
      <c r="Y3526" s="19">
        <f t="shared" si="389"/>
        <v>0</v>
      </c>
      <c r="Z3526" s="18">
        <f t="shared" si="390"/>
        <v>0.79200000000000004</v>
      </c>
      <c r="AA3526" s="12">
        <v>188</v>
      </c>
      <c r="AB3526" s="12">
        <v>805.13</v>
      </c>
      <c r="AC3526" s="28">
        <f>+I3526+Y3526-Z3526</f>
        <v>11.827999999999999</v>
      </c>
      <c r="AD3526" s="20">
        <f t="shared" si="391"/>
        <v>0</v>
      </c>
      <c r="AE3526">
        <v>0</v>
      </c>
    </row>
    <row r="3527" spans="1:31" x14ac:dyDescent="0.25">
      <c r="A3527" s="9">
        <v>45199</v>
      </c>
      <c r="B3527" s="10" t="s">
        <v>67</v>
      </c>
      <c r="C3527" s="10" t="s">
        <v>39</v>
      </c>
      <c r="D3527" s="10" t="s">
        <v>40</v>
      </c>
      <c r="E3527" s="10" t="s">
        <v>30</v>
      </c>
      <c r="F3527" s="10">
        <v>20</v>
      </c>
      <c r="G3527" s="10">
        <v>22</v>
      </c>
      <c r="H3527" s="11">
        <f>SUMIFS(AA:AA,$A:$A,EOMONTH($A3527,-1),$B:$B,$B3527)</f>
        <v>474</v>
      </c>
      <c r="I3527" s="63">
        <f>ROUND(SUMIFS(AC:AC,$A:$A,EOMONTH($A3527,-1),$B:$B,$B3527),2)</f>
        <v>22.24</v>
      </c>
      <c r="J3527" s="11">
        <f>SUMIFS(AB:AB,$A:$A,EOMONTH($A3527,-1),$B:$B,$B3527)</f>
        <v>2009.88</v>
      </c>
      <c r="K3527" s="13">
        <v>0</v>
      </c>
      <c r="L3527" s="25">
        <v>0</v>
      </c>
      <c r="M3527" s="15">
        <v>0</v>
      </c>
      <c r="N3527" s="14">
        <v>0</v>
      </c>
      <c r="O3527" s="16">
        <v>54</v>
      </c>
      <c r="P3527" s="16">
        <v>366.48</v>
      </c>
      <c r="Q3527" s="16">
        <v>0</v>
      </c>
      <c r="R3527" s="16">
        <f>Q3527*16.876/100</f>
        <v>0</v>
      </c>
      <c r="S3527" s="17">
        <f t="shared" si="385"/>
        <v>0</v>
      </c>
      <c r="T3527" s="16">
        <v>0</v>
      </c>
      <c r="U3527" s="18">
        <f t="shared" si="386"/>
        <v>10.428000000000001</v>
      </c>
      <c r="V3527" s="18">
        <f t="shared" si="387"/>
        <v>0</v>
      </c>
      <c r="W3527" s="18">
        <f t="shared" si="388"/>
        <v>0</v>
      </c>
      <c r="X3527" s="27"/>
      <c r="Y3527" s="19">
        <f t="shared" si="389"/>
        <v>0</v>
      </c>
      <c r="Z3527" s="18">
        <f t="shared" si="390"/>
        <v>1.1879999999999999</v>
      </c>
      <c r="AA3527" s="12">
        <v>420</v>
      </c>
      <c r="AB3527" s="12">
        <v>1780.91</v>
      </c>
      <c r="AC3527" s="28">
        <f>+I3527+Y3527-Z3527</f>
        <v>21.052</v>
      </c>
      <c r="AD3527" s="20">
        <f t="shared" si="391"/>
        <v>0</v>
      </c>
      <c r="AE3527">
        <v>0</v>
      </c>
    </row>
    <row r="3528" spans="1:31" x14ac:dyDescent="0.25">
      <c r="A3528" s="9">
        <v>45199</v>
      </c>
      <c r="B3528" s="10" t="s">
        <v>68</v>
      </c>
      <c r="C3528" s="10" t="s">
        <v>39</v>
      </c>
      <c r="D3528" s="10" t="s">
        <v>40</v>
      </c>
      <c r="E3528" s="10" t="s">
        <v>30</v>
      </c>
      <c r="F3528" s="10">
        <v>20</v>
      </c>
      <c r="G3528" s="10">
        <v>22</v>
      </c>
      <c r="H3528" s="11">
        <f>SUMIFS(AA:AA,$A:$A,EOMONTH($A3528,-1),$B:$B,$B3528)</f>
        <v>389</v>
      </c>
      <c r="I3528" s="63">
        <f>ROUND(SUMIFS(AC:AC,$A:$A,EOMONTH($A3528,-1),$B:$B,$B3528),2)</f>
        <v>19.23</v>
      </c>
      <c r="J3528" s="11">
        <f>SUMIFS(AB:AB,$A:$A,EOMONTH($A3528,-1),$B:$B,$B3528)</f>
        <v>1626.6</v>
      </c>
      <c r="K3528" s="13">
        <v>0</v>
      </c>
      <c r="L3528" s="25">
        <v>0</v>
      </c>
      <c r="M3528" s="15">
        <v>0</v>
      </c>
      <c r="N3528" s="14">
        <v>0</v>
      </c>
      <c r="O3528" s="16">
        <v>36</v>
      </c>
      <c r="P3528" s="16">
        <v>278.64</v>
      </c>
      <c r="Q3528" s="16">
        <v>0</v>
      </c>
      <c r="R3528" s="16">
        <f>Q3528*16.876/100</f>
        <v>0</v>
      </c>
      <c r="S3528" s="17">
        <f t="shared" si="385"/>
        <v>0</v>
      </c>
      <c r="T3528" s="16">
        <v>0</v>
      </c>
      <c r="U3528" s="18">
        <f t="shared" si="386"/>
        <v>8.5579999999999998</v>
      </c>
      <c r="V3528" s="18">
        <f t="shared" si="387"/>
        <v>0</v>
      </c>
      <c r="W3528" s="18">
        <f t="shared" si="388"/>
        <v>0</v>
      </c>
      <c r="X3528" s="27"/>
      <c r="Y3528" s="19">
        <f t="shared" si="389"/>
        <v>0</v>
      </c>
      <c r="Z3528" s="18">
        <f t="shared" si="390"/>
        <v>0.79200000000000004</v>
      </c>
      <c r="AA3528" s="12">
        <v>353</v>
      </c>
      <c r="AB3528" s="12">
        <v>1476.07</v>
      </c>
      <c r="AC3528" s="28">
        <f>+I3528+Y3528-Z3528</f>
        <v>18.437999999999999</v>
      </c>
      <c r="AD3528" s="20">
        <f t="shared" si="391"/>
        <v>0</v>
      </c>
      <c r="AE3528">
        <v>0</v>
      </c>
    </row>
    <row r="3529" spans="1:31" x14ac:dyDescent="0.25">
      <c r="A3529" s="59">
        <v>45199</v>
      </c>
      <c r="B3529" s="60" t="s">
        <v>809</v>
      </c>
      <c r="C3529" s="60" t="s">
        <v>62</v>
      </c>
      <c r="D3529" s="60" t="s">
        <v>40</v>
      </c>
      <c r="E3529" s="60" t="s">
        <v>30</v>
      </c>
      <c r="F3529" s="10"/>
      <c r="G3529" s="10"/>
      <c r="H3529" s="11"/>
      <c r="I3529" s="63">
        <f>ROUND(SUMIFS(AC:AC,$A:$A,EOMONTH($A3529,-1),$B:$B,$B3529),2)</f>
        <v>0</v>
      </c>
      <c r="J3529" s="11"/>
      <c r="K3529" s="13"/>
      <c r="L3529" s="25"/>
      <c r="M3529" s="15"/>
      <c r="N3529" s="14"/>
      <c r="O3529" s="16"/>
      <c r="P3529" s="16"/>
      <c r="Q3529" s="16"/>
      <c r="R3529" s="16"/>
      <c r="S3529" s="17">
        <f t="shared" si="385"/>
        <v>0</v>
      </c>
      <c r="T3529" s="16"/>
      <c r="U3529" s="18">
        <f t="shared" si="386"/>
        <v>0</v>
      </c>
      <c r="V3529" s="18">
        <f t="shared" si="387"/>
        <v>0</v>
      </c>
      <c r="W3529" s="18">
        <f t="shared" si="388"/>
        <v>0</v>
      </c>
      <c r="X3529" s="27"/>
      <c r="Y3529" s="19">
        <f t="shared" si="389"/>
        <v>0</v>
      </c>
      <c r="Z3529" s="18">
        <f t="shared" si="390"/>
        <v>0</v>
      </c>
      <c r="AA3529" s="12"/>
      <c r="AB3529" s="12"/>
      <c r="AC3529" s="28">
        <f>+I3529+Y3529-Z3529</f>
        <v>0</v>
      </c>
      <c r="AD3529" s="20">
        <f t="shared" si="391"/>
        <v>0</v>
      </c>
      <c r="AE3529">
        <v>0</v>
      </c>
    </row>
    <row r="3530" spans="1:31" x14ac:dyDescent="0.25">
      <c r="A3530" s="9">
        <v>45199</v>
      </c>
      <c r="B3530" s="10" t="s">
        <v>69</v>
      </c>
      <c r="C3530" s="10" t="s">
        <v>62</v>
      </c>
      <c r="D3530" s="10" t="s">
        <v>40</v>
      </c>
      <c r="E3530" s="10" t="s">
        <v>30</v>
      </c>
      <c r="F3530" s="10">
        <v>35</v>
      </c>
      <c r="G3530" s="10">
        <v>38</v>
      </c>
      <c r="H3530" s="11">
        <f>SUMIFS(AA:AA,$A:$A,EOMONTH($A3530,-1),$B:$B,$B3530)</f>
        <v>1327</v>
      </c>
      <c r="I3530" s="63">
        <f>ROUND(SUMIFS(AC:AC,$A:$A,EOMONTH($A3530,-1),$B:$B,$B3530),2)</f>
        <v>60.29</v>
      </c>
      <c r="J3530" s="11">
        <f>SUMIFS(AB:AB,$A:$A,EOMONTH($A3530,-1),$B:$B,$B3530)</f>
        <v>18246.25</v>
      </c>
      <c r="K3530" s="13">
        <v>0</v>
      </c>
      <c r="L3530" s="25">
        <v>0</v>
      </c>
      <c r="M3530" s="15">
        <v>0</v>
      </c>
      <c r="N3530" s="14">
        <v>0</v>
      </c>
      <c r="O3530" s="16">
        <v>60</v>
      </c>
      <c r="P3530" s="16">
        <v>605.76</v>
      </c>
      <c r="Q3530" s="16">
        <v>0</v>
      </c>
      <c r="R3530" s="16">
        <f>Q3530*16.876/100</f>
        <v>0</v>
      </c>
      <c r="S3530" s="17">
        <f t="shared" si="385"/>
        <v>0</v>
      </c>
      <c r="T3530" s="16">
        <v>0</v>
      </c>
      <c r="U3530" s="18">
        <f t="shared" si="386"/>
        <v>50.426000000000002</v>
      </c>
      <c r="V3530" s="18">
        <f t="shared" si="387"/>
        <v>0</v>
      </c>
      <c r="W3530" s="18">
        <f t="shared" si="388"/>
        <v>0</v>
      </c>
      <c r="X3530" s="27"/>
      <c r="Y3530" s="19">
        <f t="shared" si="389"/>
        <v>0</v>
      </c>
      <c r="Z3530" s="18">
        <f t="shared" si="390"/>
        <v>2.2799999999999998</v>
      </c>
      <c r="AA3530" s="12">
        <v>1267</v>
      </c>
      <c r="AB3530" s="12">
        <v>17421.25</v>
      </c>
      <c r="AC3530" s="28">
        <f>+I3530+Y3530-Z3530</f>
        <v>58.01</v>
      </c>
      <c r="AD3530" s="20">
        <f t="shared" si="391"/>
        <v>0</v>
      </c>
      <c r="AE3530">
        <v>0</v>
      </c>
    </row>
    <row r="3531" spans="1:31" x14ac:dyDescent="0.25">
      <c r="A3531" s="9">
        <v>45199</v>
      </c>
      <c r="B3531" s="10" t="s">
        <v>70</v>
      </c>
      <c r="C3531" s="10" t="s">
        <v>62</v>
      </c>
      <c r="D3531" s="10" t="s">
        <v>40</v>
      </c>
      <c r="E3531" s="10" t="s">
        <v>30</v>
      </c>
      <c r="F3531" s="10">
        <v>35</v>
      </c>
      <c r="G3531" s="10">
        <v>38</v>
      </c>
      <c r="H3531" s="11">
        <f>SUMIFS(AA:AA,$A:$A,EOMONTH($A3531,-1),$B:$B,$B3531)</f>
        <v>575</v>
      </c>
      <c r="I3531" s="63">
        <f>ROUND(SUMIFS(AC:AC,$A:$A,EOMONTH($A3531,-1),$B:$B,$B3531),2)</f>
        <v>27.17</v>
      </c>
      <c r="J3531" s="11">
        <f>SUMIFS(AB:AB,$A:$A,EOMONTH($A3531,-1),$B:$B,$B3531)</f>
        <v>7906.25</v>
      </c>
      <c r="K3531" s="13">
        <v>0</v>
      </c>
      <c r="L3531" s="25">
        <v>0</v>
      </c>
      <c r="M3531" s="15">
        <v>0</v>
      </c>
      <c r="N3531" s="14">
        <v>0</v>
      </c>
      <c r="O3531" s="16">
        <v>72</v>
      </c>
      <c r="P3531" s="16">
        <v>729.6</v>
      </c>
      <c r="Q3531" s="16">
        <v>0</v>
      </c>
      <c r="R3531" s="16">
        <f>Q3531*16.876/100</f>
        <v>0</v>
      </c>
      <c r="S3531" s="17">
        <f t="shared" si="385"/>
        <v>0</v>
      </c>
      <c r="T3531" s="16">
        <v>0</v>
      </c>
      <c r="U3531" s="18">
        <f t="shared" si="386"/>
        <v>21.85</v>
      </c>
      <c r="V3531" s="18">
        <f t="shared" si="387"/>
        <v>0</v>
      </c>
      <c r="W3531" s="18">
        <f t="shared" si="388"/>
        <v>0</v>
      </c>
      <c r="X3531" s="27"/>
      <c r="Y3531" s="19">
        <f t="shared" si="389"/>
        <v>0</v>
      </c>
      <c r="Z3531" s="18">
        <f t="shared" si="390"/>
        <v>2.7360000000000002</v>
      </c>
      <c r="AA3531" s="12">
        <v>503</v>
      </c>
      <c r="AB3531" s="12">
        <v>6916.25</v>
      </c>
      <c r="AC3531" s="28">
        <f>+I3531+Y3531-Z3531</f>
        <v>24.434000000000001</v>
      </c>
      <c r="AD3531" s="20">
        <f t="shared" si="391"/>
        <v>0</v>
      </c>
      <c r="AE3531">
        <v>0</v>
      </c>
    </row>
    <row r="3532" spans="1:31" x14ac:dyDescent="0.25">
      <c r="A3532" s="9">
        <v>45199</v>
      </c>
      <c r="B3532" s="10" t="s">
        <v>71</v>
      </c>
      <c r="C3532" s="10" t="s">
        <v>62</v>
      </c>
      <c r="D3532" s="10" t="s">
        <v>40</v>
      </c>
      <c r="E3532" s="10" t="s">
        <v>30</v>
      </c>
      <c r="F3532" s="10">
        <v>35</v>
      </c>
      <c r="G3532" s="10">
        <v>38</v>
      </c>
      <c r="H3532" s="11">
        <f>SUMIFS(AA:AA,$A:$A,EOMONTH($A3532,-1),$B:$B,$B3532)</f>
        <v>1659</v>
      </c>
      <c r="I3532" s="63">
        <f>ROUND(SUMIFS(AC:AC,$A:$A,EOMONTH($A3532,-1),$B:$B,$B3532),2)</f>
        <v>75.12</v>
      </c>
      <c r="J3532" s="11">
        <f>SUMIFS(AB:AB,$A:$A,EOMONTH($A3532,-1),$B:$B,$B3532)</f>
        <v>22811.25</v>
      </c>
      <c r="K3532" s="13">
        <v>0</v>
      </c>
      <c r="L3532" s="25">
        <v>0</v>
      </c>
      <c r="M3532" s="15">
        <v>0</v>
      </c>
      <c r="N3532" s="14">
        <v>0</v>
      </c>
      <c r="O3532" s="16">
        <v>72</v>
      </c>
      <c r="P3532" s="16">
        <v>729.6</v>
      </c>
      <c r="Q3532" s="16">
        <v>0</v>
      </c>
      <c r="R3532" s="16">
        <f>Q3532*16.876/100</f>
        <v>0</v>
      </c>
      <c r="S3532" s="17">
        <f t="shared" si="385"/>
        <v>0</v>
      </c>
      <c r="T3532" s="16">
        <v>0</v>
      </c>
      <c r="U3532" s="18">
        <f t="shared" si="386"/>
        <v>63.042000000000002</v>
      </c>
      <c r="V3532" s="18">
        <f t="shared" si="387"/>
        <v>0</v>
      </c>
      <c r="W3532" s="18">
        <f t="shared" si="388"/>
        <v>0</v>
      </c>
      <c r="X3532" s="27"/>
      <c r="Y3532" s="19">
        <f t="shared" si="389"/>
        <v>0</v>
      </c>
      <c r="Z3532" s="18">
        <f t="shared" si="390"/>
        <v>2.7360000000000002</v>
      </c>
      <c r="AA3532" s="12">
        <v>1587</v>
      </c>
      <c r="AB3532" s="12">
        <v>21821.25</v>
      </c>
      <c r="AC3532" s="28">
        <f>+I3532+Y3532-Z3532</f>
        <v>72.384</v>
      </c>
      <c r="AD3532" s="20">
        <f t="shared" si="391"/>
        <v>0</v>
      </c>
      <c r="AE3532">
        <v>0</v>
      </c>
    </row>
    <row r="3533" spans="1:31" x14ac:dyDescent="0.25">
      <c r="A3533" s="9">
        <v>45199</v>
      </c>
      <c r="B3533" s="10" t="s">
        <v>72</v>
      </c>
      <c r="C3533" s="10" t="s">
        <v>62</v>
      </c>
      <c r="D3533" s="10" t="s">
        <v>40</v>
      </c>
      <c r="E3533" s="10" t="s">
        <v>30</v>
      </c>
      <c r="F3533" s="10">
        <v>35</v>
      </c>
      <c r="G3533" s="10">
        <v>38</v>
      </c>
      <c r="H3533" s="11">
        <f>SUMIFS(AA:AA,$A:$A,EOMONTH($A3533,-1),$B:$B,$B3533)</f>
        <v>797</v>
      </c>
      <c r="I3533" s="63">
        <f>ROUND(SUMIFS(AC:AC,$A:$A,EOMONTH($A3533,-1),$B:$B,$B3533),2)</f>
        <v>36.58</v>
      </c>
      <c r="J3533" s="11">
        <f>SUMIFS(AB:AB,$A:$A,EOMONTH($A3533,-1),$B:$B,$B3533)</f>
        <v>10958.75</v>
      </c>
      <c r="K3533" s="13">
        <v>0</v>
      </c>
      <c r="L3533" s="25">
        <v>0</v>
      </c>
      <c r="M3533" s="15">
        <v>0</v>
      </c>
      <c r="N3533" s="14">
        <v>0</v>
      </c>
      <c r="O3533" s="16">
        <v>12</v>
      </c>
      <c r="P3533" s="16">
        <v>123.84</v>
      </c>
      <c r="Q3533" s="16">
        <v>0</v>
      </c>
      <c r="R3533" s="16">
        <f>Q3533*16.876/100</f>
        <v>0</v>
      </c>
      <c r="S3533" s="17">
        <f t="shared" si="385"/>
        <v>0</v>
      </c>
      <c r="T3533" s="16">
        <v>0</v>
      </c>
      <c r="U3533" s="18">
        <f t="shared" si="386"/>
        <v>30.286000000000001</v>
      </c>
      <c r="V3533" s="18">
        <f t="shared" si="387"/>
        <v>0</v>
      </c>
      <c r="W3533" s="18">
        <f t="shared" si="388"/>
        <v>0</v>
      </c>
      <c r="X3533" s="27"/>
      <c r="Y3533" s="19">
        <f t="shared" si="389"/>
        <v>0</v>
      </c>
      <c r="Z3533" s="18">
        <f t="shared" si="390"/>
        <v>0.45600000000000002</v>
      </c>
      <c r="AA3533" s="12">
        <v>785</v>
      </c>
      <c r="AB3533" s="12">
        <v>10793.75</v>
      </c>
      <c r="AC3533" s="28">
        <f>+I3533+Y3533-Z3533</f>
        <v>36.123999999999995</v>
      </c>
      <c r="AD3533" s="20">
        <f t="shared" si="391"/>
        <v>0</v>
      </c>
      <c r="AE3533">
        <v>0</v>
      </c>
    </row>
    <row r="3534" spans="1:31" x14ac:dyDescent="0.25">
      <c r="A3534" s="9">
        <v>45199</v>
      </c>
      <c r="B3534" s="10" t="s">
        <v>73</v>
      </c>
      <c r="C3534" s="10" t="s">
        <v>62</v>
      </c>
      <c r="D3534" s="10" t="s">
        <v>40</v>
      </c>
      <c r="E3534" s="10" t="s">
        <v>30</v>
      </c>
      <c r="F3534" s="10">
        <v>35</v>
      </c>
      <c r="G3534" s="10">
        <v>38</v>
      </c>
      <c r="H3534" s="11">
        <f>SUMIFS(AA:AA,$A:$A,EOMONTH($A3534,-1),$B:$B,$B3534)</f>
        <v>780</v>
      </c>
      <c r="I3534" s="63">
        <f>ROUND(SUMIFS(AC:AC,$A:$A,EOMONTH($A3534,-1),$B:$B,$B3534),2)</f>
        <v>35.39</v>
      </c>
      <c r="J3534" s="11">
        <f>SUMIFS(AB:AB,$A:$A,EOMONTH($A3534,-1),$B:$B,$B3534)</f>
        <v>10725</v>
      </c>
      <c r="K3534" s="13">
        <v>0</v>
      </c>
      <c r="L3534" s="25">
        <v>0</v>
      </c>
      <c r="M3534" s="15">
        <v>0</v>
      </c>
      <c r="N3534" s="14">
        <v>0</v>
      </c>
      <c r="O3534" s="16">
        <v>12</v>
      </c>
      <c r="P3534" s="16">
        <v>123.84</v>
      </c>
      <c r="Q3534" s="16">
        <v>0</v>
      </c>
      <c r="R3534" s="16">
        <f>Q3534*16.876/100</f>
        <v>0</v>
      </c>
      <c r="S3534" s="17">
        <f t="shared" si="385"/>
        <v>0</v>
      </c>
      <c r="T3534" s="16">
        <v>0</v>
      </c>
      <c r="U3534" s="18">
        <f t="shared" si="386"/>
        <v>29.64</v>
      </c>
      <c r="V3534" s="18">
        <f t="shared" si="387"/>
        <v>0</v>
      </c>
      <c r="W3534" s="18">
        <f t="shared" si="388"/>
        <v>0</v>
      </c>
      <c r="X3534" s="27"/>
      <c r="Y3534" s="19">
        <f t="shared" si="389"/>
        <v>0</v>
      </c>
      <c r="Z3534" s="18">
        <f t="shared" si="390"/>
        <v>0.45600000000000002</v>
      </c>
      <c r="AA3534" s="12">
        <v>768</v>
      </c>
      <c r="AB3534" s="12">
        <v>10560</v>
      </c>
      <c r="AC3534" s="28">
        <f>+I3534+Y3534-Z3534</f>
        <v>34.933999999999997</v>
      </c>
      <c r="AD3534" s="20">
        <f t="shared" si="391"/>
        <v>0</v>
      </c>
      <c r="AE3534">
        <v>0</v>
      </c>
    </row>
    <row r="3535" spans="1:31" x14ac:dyDescent="0.25">
      <c r="A3535" s="9">
        <v>45199</v>
      </c>
      <c r="B3535" s="10" t="s">
        <v>74</v>
      </c>
      <c r="C3535" s="10" t="s">
        <v>62</v>
      </c>
      <c r="D3535" s="10" t="s">
        <v>40</v>
      </c>
      <c r="E3535" s="10" t="s">
        <v>30</v>
      </c>
      <c r="F3535" s="10">
        <v>35</v>
      </c>
      <c r="G3535" s="10">
        <v>38</v>
      </c>
      <c r="H3535" s="11">
        <f>SUMIFS(AA:AA,$A:$A,EOMONTH($A3535,-1),$B:$B,$B3535)</f>
        <v>629</v>
      </c>
      <c r="I3535" s="63">
        <f>ROUND(SUMIFS(AC:AC,$A:$A,EOMONTH($A3535,-1),$B:$B,$B3535),2)</f>
        <v>28.97</v>
      </c>
      <c r="J3535" s="11">
        <f>SUMIFS(AB:AB,$A:$A,EOMONTH($A3535,-1),$B:$B,$B3535)</f>
        <v>8648.75</v>
      </c>
      <c r="K3535" s="13">
        <v>0</v>
      </c>
      <c r="L3535" s="25">
        <v>0</v>
      </c>
      <c r="M3535" s="15">
        <v>0</v>
      </c>
      <c r="N3535" s="14">
        <v>0</v>
      </c>
      <c r="O3535" s="16">
        <v>24</v>
      </c>
      <c r="P3535" s="16">
        <v>247.68</v>
      </c>
      <c r="Q3535" s="16">
        <v>0</v>
      </c>
      <c r="R3535" s="16">
        <f>Q3535*16.876/100</f>
        <v>0</v>
      </c>
      <c r="S3535" s="17">
        <f t="shared" si="385"/>
        <v>0</v>
      </c>
      <c r="T3535" s="16">
        <v>0</v>
      </c>
      <c r="U3535" s="18">
        <f t="shared" si="386"/>
        <v>23.902000000000001</v>
      </c>
      <c r="V3535" s="18">
        <f t="shared" si="387"/>
        <v>0</v>
      </c>
      <c r="W3535" s="18">
        <f t="shared" si="388"/>
        <v>0</v>
      </c>
      <c r="X3535" s="27"/>
      <c r="Y3535" s="19">
        <f t="shared" si="389"/>
        <v>0</v>
      </c>
      <c r="Z3535" s="18">
        <f t="shared" si="390"/>
        <v>0.91200000000000003</v>
      </c>
      <c r="AA3535" s="12">
        <v>605</v>
      </c>
      <c r="AB3535" s="12">
        <v>8318.75</v>
      </c>
      <c r="AC3535" s="28">
        <f>+I3535+Y3535-Z3535</f>
        <v>28.058</v>
      </c>
      <c r="AD3535" s="20">
        <f t="shared" si="391"/>
        <v>0</v>
      </c>
      <c r="AE3535">
        <v>0</v>
      </c>
    </row>
    <row r="3536" spans="1:31" x14ac:dyDescent="0.25">
      <c r="A3536" s="9">
        <v>45199</v>
      </c>
      <c r="B3536" s="10" t="s">
        <v>75</v>
      </c>
      <c r="C3536" s="10" t="s">
        <v>62</v>
      </c>
      <c r="D3536" s="10" t="s">
        <v>40</v>
      </c>
      <c r="E3536" s="10" t="s">
        <v>30</v>
      </c>
      <c r="F3536" s="10">
        <v>35</v>
      </c>
      <c r="G3536" s="10">
        <v>38</v>
      </c>
      <c r="H3536" s="11">
        <f>SUMIFS(AA:AA,$A:$A,EOMONTH($A3536,-1),$B:$B,$B3536)</f>
        <v>570</v>
      </c>
      <c r="I3536" s="63">
        <f>ROUND(SUMIFS(AC:AC,$A:$A,EOMONTH($A3536,-1),$B:$B,$B3536),2)</f>
        <v>26.08</v>
      </c>
      <c r="J3536" s="11">
        <f>SUMIFS(AB:AB,$A:$A,EOMONTH($A3536,-1),$B:$B,$B3536)</f>
        <v>7837.5</v>
      </c>
      <c r="K3536" s="13">
        <v>0</v>
      </c>
      <c r="L3536" s="25">
        <v>0</v>
      </c>
      <c r="M3536" s="15">
        <v>0</v>
      </c>
      <c r="N3536" s="14">
        <v>0</v>
      </c>
      <c r="O3536" s="16">
        <v>24</v>
      </c>
      <c r="P3536" s="16">
        <v>247.68</v>
      </c>
      <c r="Q3536" s="16">
        <v>0</v>
      </c>
      <c r="R3536" s="16">
        <f>Q3536*16.876/100</f>
        <v>0</v>
      </c>
      <c r="S3536" s="17">
        <f t="shared" si="385"/>
        <v>0</v>
      </c>
      <c r="T3536" s="16">
        <v>0</v>
      </c>
      <c r="U3536" s="18">
        <f t="shared" si="386"/>
        <v>21.66</v>
      </c>
      <c r="V3536" s="18">
        <f t="shared" si="387"/>
        <v>0</v>
      </c>
      <c r="W3536" s="18">
        <f t="shared" si="388"/>
        <v>0</v>
      </c>
      <c r="X3536" s="27"/>
      <c r="Y3536" s="19">
        <f t="shared" si="389"/>
        <v>0</v>
      </c>
      <c r="Z3536" s="18">
        <f t="shared" si="390"/>
        <v>0.91200000000000003</v>
      </c>
      <c r="AA3536" s="12">
        <v>546</v>
      </c>
      <c r="AB3536" s="12">
        <v>7507.5</v>
      </c>
      <c r="AC3536" s="28">
        <f>+I3536+Y3536-Z3536</f>
        <v>25.167999999999999</v>
      </c>
      <c r="AD3536" s="20">
        <f t="shared" si="391"/>
        <v>0</v>
      </c>
      <c r="AE3536">
        <v>0</v>
      </c>
    </row>
    <row r="3537" spans="1:31" x14ac:dyDescent="0.25">
      <c r="A3537" s="9">
        <v>45199</v>
      </c>
      <c r="B3537" s="10" t="s">
        <v>76</v>
      </c>
      <c r="C3537" s="10" t="s">
        <v>77</v>
      </c>
      <c r="D3537" s="10" t="s">
        <v>40</v>
      </c>
      <c r="E3537" s="10" t="s">
        <v>30</v>
      </c>
      <c r="F3537" s="10">
        <v>45</v>
      </c>
      <c r="G3537" s="10">
        <v>49</v>
      </c>
      <c r="H3537" s="11">
        <f>SUMIFS(AA:AA,$A:$A,EOMONTH($A3537,-1),$B:$B,$B3537)</f>
        <v>6014</v>
      </c>
      <c r="I3537" s="63">
        <f>ROUND(SUMIFS(AC:AC,$A:$A,EOMONTH($A3537,-1),$B:$B,$B3537),2)</f>
        <v>126.33</v>
      </c>
      <c r="J3537" s="11">
        <f>SUMIFS(AB:AB,$A:$A,EOMONTH($A3537,-1),$B:$B,$B3537)</f>
        <v>39291.42</v>
      </c>
      <c r="K3537" s="13">
        <v>0</v>
      </c>
      <c r="L3537" s="25">
        <v>0</v>
      </c>
      <c r="M3537" s="15">
        <v>3073</v>
      </c>
      <c r="N3537" s="14">
        <v>19648.98</v>
      </c>
      <c r="O3537" s="16">
        <v>3018</v>
      </c>
      <c r="P3537" s="16">
        <v>42320.7</v>
      </c>
      <c r="Q3537" s="16">
        <v>0</v>
      </c>
      <c r="R3537" s="16">
        <f>Q3537*16.876/100</f>
        <v>0</v>
      </c>
      <c r="S3537" s="17">
        <f t="shared" si="385"/>
        <v>0</v>
      </c>
      <c r="T3537" s="16">
        <v>0</v>
      </c>
      <c r="U3537" s="18">
        <f t="shared" si="386"/>
        <v>294.68599999999998</v>
      </c>
      <c r="V3537" s="18">
        <f t="shared" si="387"/>
        <v>138.285</v>
      </c>
      <c r="W3537" s="18">
        <f t="shared" si="388"/>
        <v>23.216668650000003</v>
      </c>
      <c r="X3537" s="27"/>
      <c r="Y3537" s="19">
        <f t="shared" si="389"/>
        <v>161.50166865</v>
      </c>
      <c r="Z3537" s="18">
        <f t="shared" si="390"/>
        <v>147.88200000000001</v>
      </c>
      <c r="AA3537" s="12">
        <v>6069</v>
      </c>
      <c r="AB3537" s="12">
        <v>39340.120000000003</v>
      </c>
      <c r="AC3537" s="28">
        <f>+I3537+Y3537-Z3537</f>
        <v>139.94966864999998</v>
      </c>
      <c r="AD3537" s="20">
        <f t="shared" si="391"/>
        <v>0</v>
      </c>
      <c r="AE3537">
        <v>0</v>
      </c>
    </row>
    <row r="3538" spans="1:31" x14ac:dyDescent="0.25">
      <c r="A3538" s="9">
        <v>45199</v>
      </c>
      <c r="B3538" s="10" t="s">
        <v>78</v>
      </c>
      <c r="C3538" s="10" t="s">
        <v>62</v>
      </c>
      <c r="D3538" s="10" t="s">
        <v>40</v>
      </c>
      <c r="E3538" s="10" t="s">
        <v>30</v>
      </c>
      <c r="F3538" s="10">
        <v>60</v>
      </c>
      <c r="G3538" s="10">
        <v>65</v>
      </c>
      <c r="H3538" s="11">
        <f>SUMIFS(AA:AA,$A:$A,EOMONTH($A3538,-1),$B:$B,$B3538)</f>
        <v>163</v>
      </c>
      <c r="I3538" s="63">
        <f>ROUND(SUMIFS(AC:AC,$A:$A,EOMONTH($A3538,-1),$B:$B,$B3538),2)</f>
        <v>8.34</v>
      </c>
      <c r="J3538" s="11">
        <f>SUMIFS(AB:AB,$A:$A,EOMONTH($A3538,-1),$B:$B,$B3538)</f>
        <v>1582.77</v>
      </c>
      <c r="K3538" s="13">
        <v>0</v>
      </c>
      <c r="L3538" s="25">
        <v>0</v>
      </c>
      <c r="M3538" s="15">
        <v>240</v>
      </c>
      <c r="N3538" s="14">
        <v>1789.89</v>
      </c>
      <c r="O3538" s="16">
        <v>36</v>
      </c>
      <c r="P3538" s="16">
        <v>531.84</v>
      </c>
      <c r="Q3538" s="16">
        <v>0</v>
      </c>
      <c r="R3538" s="16">
        <f>Q3538*16.876/100</f>
        <v>0</v>
      </c>
      <c r="S3538" s="17">
        <f t="shared" si="385"/>
        <v>0</v>
      </c>
      <c r="T3538" s="16">
        <v>0</v>
      </c>
      <c r="U3538" s="18">
        <f t="shared" si="386"/>
        <v>10.595000000000001</v>
      </c>
      <c r="V3538" s="18">
        <f t="shared" si="387"/>
        <v>14.4</v>
      </c>
      <c r="W3538" s="18">
        <f t="shared" si="388"/>
        <v>2.4176160000000002</v>
      </c>
      <c r="X3538" s="27"/>
      <c r="Y3538" s="19">
        <f t="shared" si="389"/>
        <v>16.817616000000001</v>
      </c>
      <c r="Z3538" s="18">
        <f t="shared" si="390"/>
        <v>2.34</v>
      </c>
      <c r="AA3538" s="12">
        <v>367</v>
      </c>
      <c r="AB3538" s="12">
        <v>3040.2</v>
      </c>
      <c r="AC3538" s="28">
        <f>+I3538+Y3538-Z3538</f>
        <v>22.817616000000001</v>
      </c>
      <c r="AD3538" s="20">
        <f t="shared" si="391"/>
        <v>0</v>
      </c>
      <c r="AE3538">
        <v>0</v>
      </c>
    </row>
    <row r="3539" spans="1:31" x14ac:dyDescent="0.25">
      <c r="A3539" s="9">
        <v>45199</v>
      </c>
      <c r="B3539" s="10" t="s">
        <v>79</v>
      </c>
      <c r="C3539" s="10" t="s">
        <v>62</v>
      </c>
      <c r="D3539" s="10" t="s">
        <v>40</v>
      </c>
      <c r="E3539" s="10" t="s">
        <v>30</v>
      </c>
      <c r="F3539" s="10">
        <v>60</v>
      </c>
      <c r="G3539" s="10">
        <v>65</v>
      </c>
      <c r="H3539" s="11">
        <f>SUMIFS(AA:AA,$A:$A,EOMONTH($A3539,-1),$B:$B,$B3539)</f>
        <v>678</v>
      </c>
      <c r="I3539" s="63">
        <f>ROUND(SUMIFS(AC:AC,$A:$A,EOMONTH($A3539,-1),$B:$B,$B3539),2)</f>
        <v>30.29</v>
      </c>
      <c r="J3539" s="11">
        <f>SUMIFS(AB:AB,$A:$A,EOMONTH($A3539,-1),$B:$B,$B3539)</f>
        <v>6769.62</v>
      </c>
      <c r="K3539" s="13">
        <v>0</v>
      </c>
      <c r="L3539" s="25">
        <v>0</v>
      </c>
      <c r="M3539" s="15">
        <v>0</v>
      </c>
      <c r="N3539" s="14">
        <v>0</v>
      </c>
      <c r="O3539" s="16">
        <v>60</v>
      </c>
      <c r="P3539" s="16">
        <v>869.04</v>
      </c>
      <c r="Q3539" s="16">
        <v>0</v>
      </c>
      <c r="R3539" s="16">
        <f>Q3539*16.876/100</f>
        <v>0</v>
      </c>
      <c r="S3539" s="17">
        <f t="shared" si="385"/>
        <v>0</v>
      </c>
      <c r="T3539" s="16">
        <v>0</v>
      </c>
      <c r="U3539" s="18">
        <f t="shared" si="386"/>
        <v>44.07</v>
      </c>
      <c r="V3539" s="18">
        <f t="shared" si="387"/>
        <v>0</v>
      </c>
      <c r="W3539" s="18">
        <f t="shared" si="388"/>
        <v>0</v>
      </c>
      <c r="X3539" s="27"/>
      <c r="Y3539" s="19">
        <f t="shared" si="389"/>
        <v>0</v>
      </c>
      <c r="Z3539" s="18">
        <f t="shared" si="390"/>
        <v>3.9</v>
      </c>
      <c r="AA3539" s="12">
        <v>618</v>
      </c>
      <c r="AB3539" s="12">
        <v>6170.53</v>
      </c>
      <c r="AC3539" s="28">
        <f>+I3539+Y3539-Z3539</f>
        <v>26.39</v>
      </c>
      <c r="AD3539" s="20">
        <f t="shared" si="391"/>
        <v>0</v>
      </c>
      <c r="AE3539">
        <v>0</v>
      </c>
    </row>
    <row r="3540" spans="1:31" x14ac:dyDescent="0.25">
      <c r="A3540" s="9">
        <v>45199</v>
      </c>
      <c r="B3540" s="10" t="s">
        <v>80</v>
      </c>
      <c r="C3540" s="10" t="s">
        <v>62</v>
      </c>
      <c r="D3540" s="10" t="s">
        <v>40</v>
      </c>
      <c r="E3540" s="10" t="s">
        <v>30</v>
      </c>
      <c r="F3540" s="10">
        <v>60</v>
      </c>
      <c r="G3540" s="10">
        <v>65</v>
      </c>
      <c r="H3540" s="11">
        <f>SUMIFS(AA:AA,$A:$A,EOMONTH($A3540,-1),$B:$B,$B3540)</f>
        <v>383</v>
      </c>
      <c r="I3540" s="63">
        <f>ROUND(SUMIFS(AC:AC,$A:$A,EOMONTH($A3540,-1),$B:$B,$B3540),2)</f>
        <v>16.5</v>
      </c>
      <c r="J3540" s="11">
        <f>SUMIFS(AB:AB,$A:$A,EOMONTH($A3540,-1),$B:$B,$B3540)</f>
        <v>4294.99</v>
      </c>
      <c r="K3540" s="13">
        <v>0</v>
      </c>
      <c r="L3540" s="25">
        <v>0</v>
      </c>
      <c r="M3540" s="15">
        <v>0</v>
      </c>
      <c r="N3540" s="14">
        <v>0</v>
      </c>
      <c r="O3540" s="16">
        <v>12</v>
      </c>
      <c r="P3540" s="16">
        <v>194.64</v>
      </c>
      <c r="Q3540" s="16">
        <v>0</v>
      </c>
      <c r="R3540" s="16">
        <f>Q3540*16.876/100</f>
        <v>0</v>
      </c>
      <c r="S3540" s="17">
        <f t="shared" si="385"/>
        <v>0</v>
      </c>
      <c r="T3540" s="16">
        <v>0</v>
      </c>
      <c r="U3540" s="18">
        <f t="shared" si="386"/>
        <v>24.895</v>
      </c>
      <c r="V3540" s="18">
        <f t="shared" si="387"/>
        <v>0</v>
      </c>
      <c r="W3540" s="18">
        <f t="shared" si="388"/>
        <v>0</v>
      </c>
      <c r="X3540" s="27"/>
      <c r="Y3540" s="19">
        <f t="shared" si="389"/>
        <v>0</v>
      </c>
      <c r="Z3540" s="18">
        <f t="shared" si="390"/>
        <v>0.78</v>
      </c>
      <c r="AA3540" s="12">
        <v>371</v>
      </c>
      <c r="AB3540" s="12">
        <v>4160.42</v>
      </c>
      <c r="AC3540" s="28">
        <f>+I3540+Y3540-Z3540</f>
        <v>15.72</v>
      </c>
      <c r="AD3540" s="20">
        <f t="shared" si="391"/>
        <v>0</v>
      </c>
      <c r="AE3540">
        <v>0</v>
      </c>
    </row>
    <row r="3541" spans="1:31" x14ac:dyDescent="0.25">
      <c r="A3541" s="59">
        <v>45199</v>
      </c>
      <c r="B3541" s="60" t="s">
        <v>810</v>
      </c>
      <c r="C3541" s="60" t="s">
        <v>62</v>
      </c>
      <c r="D3541" s="60" t="s">
        <v>40</v>
      </c>
      <c r="E3541" s="60" t="s">
        <v>30</v>
      </c>
      <c r="F3541" s="10"/>
      <c r="G3541" s="10"/>
      <c r="H3541" s="11"/>
      <c r="I3541" s="63">
        <f>ROUND(SUMIFS(AC:AC,$A:$A,EOMONTH($A3541,-1),$B:$B,$B3541),2)</f>
        <v>0</v>
      </c>
      <c r="J3541" s="11"/>
      <c r="K3541" s="13"/>
      <c r="L3541" s="25"/>
      <c r="M3541" s="15"/>
      <c r="N3541" s="14"/>
      <c r="O3541" s="16"/>
      <c r="P3541" s="16"/>
      <c r="Q3541" s="16"/>
      <c r="R3541" s="16"/>
      <c r="S3541" s="17">
        <f t="shared" si="385"/>
        <v>0</v>
      </c>
      <c r="T3541" s="16"/>
      <c r="U3541" s="18">
        <f t="shared" si="386"/>
        <v>0</v>
      </c>
      <c r="V3541" s="18">
        <f t="shared" si="387"/>
        <v>0</v>
      </c>
      <c r="W3541" s="18">
        <f t="shared" si="388"/>
        <v>0</v>
      </c>
      <c r="X3541" s="27"/>
      <c r="Y3541" s="19">
        <f t="shared" si="389"/>
        <v>0</v>
      </c>
      <c r="Z3541" s="18">
        <f t="shared" si="390"/>
        <v>0</v>
      </c>
      <c r="AA3541" s="12"/>
      <c r="AB3541" s="12"/>
      <c r="AC3541" s="28">
        <f>+I3541+Y3541-Z3541</f>
        <v>0</v>
      </c>
      <c r="AD3541" s="20">
        <f t="shared" si="391"/>
        <v>0</v>
      </c>
      <c r="AE3541">
        <v>0</v>
      </c>
    </row>
    <row r="3542" spans="1:31" x14ac:dyDescent="0.25">
      <c r="A3542" s="9">
        <v>45199</v>
      </c>
      <c r="B3542" s="10" t="s">
        <v>81</v>
      </c>
      <c r="C3542" s="10" t="s">
        <v>62</v>
      </c>
      <c r="D3542" s="10" t="s">
        <v>40</v>
      </c>
      <c r="E3542" s="10" t="s">
        <v>30</v>
      </c>
      <c r="F3542" s="10">
        <v>60</v>
      </c>
      <c r="G3542" s="10">
        <v>65</v>
      </c>
      <c r="H3542" s="11">
        <f>SUMIFS(AA:AA,$A:$A,EOMONTH($A3542,-1),$B:$B,$B3542)</f>
        <v>412</v>
      </c>
      <c r="I3542" s="63">
        <f>ROUND(SUMIFS(AC:AC,$A:$A,EOMONTH($A3542,-1),$B:$B,$B3542),2)</f>
        <v>21.52</v>
      </c>
      <c r="J3542" s="11">
        <f>SUMIFS(AB:AB,$A:$A,EOMONTH($A3542,-1),$B:$B,$B3542)</f>
        <v>4944.43</v>
      </c>
      <c r="K3542" s="13">
        <v>0</v>
      </c>
      <c r="L3542" s="25">
        <v>0</v>
      </c>
      <c r="M3542" s="15">
        <v>0</v>
      </c>
      <c r="N3542" s="14">
        <v>0</v>
      </c>
      <c r="O3542" s="16">
        <v>12</v>
      </c>
      <c r="P3542" s="16">
        <v>194.64</v>
      </c>
      <c r="Q3542" s="16">
        <v>0</v>
      </c>
      <c r="R3542" s="16">
        <f>Q3542*16.876/100</f>
        <v>0</v>
      </c>
      <c r="S3542" s="17">
        <f t="shared" si="385"/>
        <v>0</v>
      </c>
      <c r="T3542" s="16">
        <v>0</v>
      </c>
      <c r="U3542" s="18">
        <f t="shared" si="386"/>
        <v>26.78</v>
      </c>
      <c r="V3542" s="18">
        <f t="shared" si="387"/>
        <v>0</v>
      </c>
      <c r="W3542" s="18">
        <f t="shared" si="388"/>
        <v>0</v>
      </c>
      <c r="X3542" s="27"/>
      <c r="Y3542" s="19">
        <f t="shared" si="389"/>
        <v>0</v>
      </c>
      <c r="Z3542" s="18">
        <f t="shared" si="390"/>
        <v>0.78</v>
      </c>
      <c r="AA3542" s="12">
        <v>400</v>
      </c>
      <c r="AB3542" s="12">
        <v>4800.42</v>
      </c>
      <c r="AC3542" s="28">
        <f>+I3542+Y3542-Z3542</f>
        <v>20.74</v>
      </c>
      <c r="AD3542" s="20">
        <f t="shared" si="391"/>
        <v>0</v>
      </c>
      <c r="AE3542">
        <v>0</v>
      </c>
    </row>
    <row r="3543" spans="1:31" x14ac:dyDescent="0.25">
      <c r="A3543" s="9">
        <v>45199</v>
      </c>
      <c r="B3543" s="10" t="s">
        <v>82</v>
      </c>
      <c r="C3543" s="10" t="s">
        <v>62</v>
      </c>
      <c r="D3543" s="10" t="s">
        <v>40</v>
      </c>
      <c r="E3543" s="10" t="s">
        <v>30</v>
      </c>
      <c r="F3543" s="10">
        <v>60</v>
      </c>
      <c r="G3543" s="10">
        <v>65</v>
      </c>
      <c r="H3543" s="11">
        <f>SUMIFS(AA:AA,$A:$A,EOMONTH($A3543,-1),$B:$B,$B3543)</f>
        <v>436</v>
      </c>
      <c r="I3543" s="63">
        <f>ROUND(SUMIFS(AC:AC,$A:$A,EOMONTH($A3543,-1),$B:$B,$B3543),2)</f>
        <v>18.18</v>
      </c>
      <c r="J3543" s="11">
        <f>SUMIFS(AB:AB,$A:$A,EOMONTH($A3543,-1),$B:$B,$B3543)</f>
        <v>4989.17</v>
      </c>
      <c r="K3543" s="13">
        <v>0</v>
      </c>
      <c r="L3543" s="25">
        <v>0</v>
      </c>
      <c r="M3543" s="15">
        <v>0</v>
      </c>
      <c r="N3543" s="14">
        <v>0</v>
      </c>
      <c r="O3543" s="16">
        <v>12</v>
      </c>
      <c r="P3543" s="16">
        <v>194.64</v>
      </c>
      <c r="Q3543" s="16">
        <v>0</v>
      </c>
      <c r="R3543" s="16">
        <f>Q3543*16.876/100</f>
        <v>0</v>
      </c>
      <c r="S3543" s="17">
        <f t="shared" si="385"/>
        <v>0</v>
      </c>
      <c r="T3543" s="16">
        <v>0</v>
      </c>
      <c r="U3543" s="18">
        <f t="shared" si="386"/>
        <v>28.34</v>
      </c>
      <c r="V3543" s="18">
        <f t="shared" si="387"/>
        <v>0</v>
      </c>
      <c r="W3543" s="18">
        <f t="shared" si="388"/>
        <v>0</v>
      </c>
      <c r="X3543" s="27"/>
      <c r="Y3543" s="19">
        <f t="shared" si="389"/>
        <v>0</v>
      </c>
      <c r="Z3543" s="18">
        <f t="shared" si="390"/>
        <v>0.78</v>
      </c>
      <c r="AA3543" s="12">
        <v>424</v>
      </c>
      <c r="AB3543" s="12">
        <v>4851.8500000000004</v>
      </c>
      <c r="AC3543" s="28">
        <f>+I3543+Y3543-Z3543</f>
        <v>17.399999999999999</v>
      </c>
      <c r="AD3543" s="20">
        <f t="shared" si="391"/>
        <v>0</v>
      </c>
      <c r="AE3543">
        <v>0</v>
      </c>
    </row>
    <row r="3544" spans="1:31" x14ac:dyDescent="0.25">
      <c r="A3544" s="9">
        <v>45199</v>
      </c>
      <c r="B3544" s="10" t="s">
        <v>83</v>
      </c>
      <c r="C3544" s="10" t="s">
        <v>62</v>
      </c>
      <c r="D3544" s="10" t="s">
        <v>40</v>
      </c>
      <c r="E3544" s="10" t="s">
        <v>30</v>
      </c>
      <c r="F3544" s="10">
        <v>60</v>
      </c>
      <c r="G3544" s="10">
        <v>65</v>
      </c>
      <c r="H3544" s="11">
        <f>SUMIFS(AA:AA,$A:$A,EOMONTH($A3544,-1),$B:$B,$B3544)</f>
        <v>367</v>
      </c>
      <c r="I3544" s="63">
        <f>ROUND(SUMIFS(AC:AC,$A:$A,EOMONTH($A3544,-1),$B:$B,$B3544),2)</f>
        <v>16.010000000000002</v>
      </c>
      <c r="J3544" s="11">
        <f>SUMIFS(AB:AB,$A:$A,EOMONTH($A3544,-1),$B:$B,$B3544)</f>
        <v>5508.67</v>
      </c>
      <c r="K3544" s="13">
        <v>0</v>
      </c>
      <c r="L3544" s="25">
        <v>0</v>
      </c>
      <c r="M3544" s="15">
        <v>0</v>
      </c>
      <c r="N3544" s="14">
        <v>0</v>
      </c>
      <c r="O3544" s="16">
        <v>60</v>
      </c>
      <c r="P3544" s="16">
        <v>869.04</v>
      </c>
      <c r="Q3544" s="16">
        <v>0</v>
      </c>
      <c r="R3544" s="16">
        <f>Q3544*16.876/100</f>
        <v>0</v>
      </c>
      <c r="S3544" s="17">
        <f t="shared" si="385"/>
        <v>0</v>
      </c>
      <c r="T3544" s="16">
        <v>0</v>
      </c>
      <c r="U3544" s="18">
        <f t="shared" si="386"/>
        <v>23.855</v>
      </c>
      <c r="V3544" s="18">
        <f t="shared" si="387"/>
        <v>0</v>
      </c>
      <c r="W3544" s="18">
        <f t="shared" si="388"/>
        <v>0</v>
      </c>
      <c r="X3544" s="27"/>
      <c r="Y3544" s="19">
        <f t="shared" si="389"/>
        <v>0</v>
      </c>
      <c r="Z3544" s="18">
        <f t="shared" si="390"/>
        <v>3.9</v>
      </c>
      <c r="AA3544" s="12">
        <v>307</v>
      </c>
      <c r="AB3544" s="12">
        <v>4608.07</v>
      </c>
      <c r="AC3544" s="28">
        <f>+I3544+Y3544-Z3544</f>
        <v>12.110000000000001</v>
      </c>
      <c r="AD3544" s="20">
        <f t="shared" si="391"/>
        <v>0</v>
      </c>
      <c r="AE3544">
        <v>0</v>
      </c>
    </row>
    <row r="3545" spans="1:31" x14ac:dyDescent="0.25">
      <c r="A3545" s="9">
        <v>45199</v>
      </c>
      <c r="B3545" s="10" t="s">
        <v>84</v>
      </c>
      <c r="C3545" s="10" t="s">
        <v>62</v>
      </c>
      <c r="D3545" s="10" t="s">
        <v>40</v>
      </c>
      <c r="E3545" s="10" t="s">
        <v>30</v>
      </c>
      <c r="F3545" s="10">
        <v>60</v>
      </c>
      <c r="G3545" s="10">
        <v>65</v>
      </c>
      <c r="H3545" s="11">
        <f>SUMIFS(AA:AA,$A:$A,EOMONTH($A3545,-1),$B:$B,$B3545)</f>
        <v>728</v>
      </c>
      <c r="I3545" s="63">
        <f>ROUND(SUMIFS(AC:AC,$A:$A,EOMONTH($A3545,-1),$B:$B,$B3545),2)</f>
        <v>31.6</v>
      </c>
      <c r="J3545" s="11">
        <f>SUMIFS(AB:AB,$A:$A,EOMONTH($A3545,-1),$B:$B,$B3545)</f>
        <v>7843.3</v>
      </c>
      <c r="K3545" s="13">
        <v>0</v>
      </c>
      <c r="L3545" s="25">
        <v>0</v>
      </c>
      <c r="M3545" s="15">
        <v>0</v>
      </c>
      <c r="N3545" s="14">
        <v>0</v>
      </c>
      <c r="O3545" s="16">
        <v>12</v>
      </c>
      <c r="P3545" s="16">
        <v>194.64</v>
      </c>
      <c r="Q3545" s="16">
        <v>0</v>
      </c>
      <c r="R3545" s="16">
        <f>Q3545*16.876/100</f>
        <v>0</v>
      </c>
      <c r="S3545" s="17">
        <f t="shared" si="385"/>
        <v>0</v>
      </c>
      <c r="T3545" s="16">
        <v>0</v>
      </c>
      <c r="U3545" s="18">
        <f t="shared" si="386"/>
        <v>47.32</v>
      </c>
      <c r="V3545" s="18">
        <f t="shared" si="387"/>
        <v>0</v>
      </c>
      <c r="W3545" s="18">
        <f t="shared" si="388"/>
        <v>0</v>
      </c>
      <c r="X3545" s="27"/>
      <c r="Y3545" s="19">
        <f t="shared" si="389"/>
        <v>0</v>
      </c>
      <c r="Z3545" s="18">
        <f t="shared" si="390"/>
        <v>0.78</v>
      </c>
      <c r="AA3545" s="12">
        <v>716</v>
      </c>
      <c r="AB3545" s="12">
        <v>7714.01</v>
      </c>
      <c r="AC3545" s="28">
        <f>+I3545+Y3545-Z3545</f>
        <v>30.82</v>
      </c>
      <c r="AD3545" s="20">
        <f t="shared" si="391"/>
        <v>0</v>
      </c>
      <c r="AE3545">
        <v>0</v>
      </c>
    </row>
    <row r="3546" spans="1:31" x14ac:dyDescent="0.25">
      <c r="A3546" s="9">
        <v>45199</v>
      </c>
      <c r="B3546" s="10" t="s">
        <v>85</v>
      </c>
      <c r="C3546" s="10" t="s">
        <v>39</v>
      </c>
      <c r="D3546" s="10" t="s">
        <v>40</v>
      </c>
      <c r="E3546" s="10" t="s">
        <v>30</v>
      </c>
      <c r="F3546" s="10">
        <v>60</v>
      </c>
      <c r="G3546" s="10">
        <v>65</v>
      </c>
      <c r="H3546" s="11">
        <f>SUMIFS(AA:AA,$A:$A,EOMONTH($A3546,-1),$B:$B,$B3546)</f>
        <v>-44</v>
      </c>
      <c r="I3546" s="63">
        <f>ROUND(SUMIFS(AC:AC,$A:$A,EOMONTH($A3546,-1),$B:$B,$B3546),2)</f>
        <v>7.14</v>
      </c>
      <c r="J3546" s="11">
        <f>SUMIFS(AB:AB,$A:$A,EOMONTH($A3546,-1),$B:$B,$B3546)</f>
        <v>-636.16</v>
      </c>
      <c r="K3546" s="13">
        <v>0</v>
      </c>
      <c r="L3546" s="25">
        <v>0</v>
      </c>
      <c r="M3546" s="15">
        <v>150</v>
      </c>
      <c r="N3546" s="14">
        <v>1118.6199999999999</v>
      </c>
      <c r="O3546" s="16">
        <v>16</v>
      </c>
      <c r="P3546" s="16">
        <v>259.52</v>
      </c>
      <c r="Q3546" s="16">
        <v>0</v>
      </c>
      <c r="R3546" s="16">
        <f>Q3546*16.876/100</f>
        <v>0</v>
      </c>
      <c r="S3546" s="17">
        <f t="shared" si="385"/>
        <v>0</v>
      </c>
      <c r="T3546" s="16">
        <v>0</v>
      </c>
      <c r="U3546" s="18">
        <f t="shared" si="386"/>
        <v>-2.86</v>
      </c>
      <c r="V3546" s="18">
        <f t="shared" si="387"/>
        <v>9</v>
      </c>
      <c r="W3546" s="18">
        <f t="shared" si="388"/>
        <v>1.51101</v>
      </c>
      <c r="X3546" s="27"/>
      <c r="Y3546" s="19">
        <f t="shared" si="389"/>
        <v>10.511010000000001</v>
      </c>
      <c r="Z3546" s="18">
        <f t="shared" si="390"/>
        <v>1.04</v>
      </c>
      <c r="AA3546" s="12">
        <v>90</v>
      </c>
      <c r="AB3546" s="12">
        <v>671.17</v>
      </c>
      <c r="AC3546" s="28">
        <f>+I3546+Y3546-Z3546</f>
        <v>16.61101</v>
      </c>
      <c r="AD3546" s="20">
        <f t="shared" si="391"/>
        <v>0</v>
      </c>
      <c r="AE3546">
        <v>0</v>
      </c>
    </row>
    <row r="3547" spans="1:31" x14ac:dyDescent="0.25">
      <c r="A3547" s="9">
        <v>45199</v>
      </c>
      <c r="B3547" s="10" t="s">
        <v>792</v>
      </c>
      <c r="C3547" s="10" t="s">
        <v>39</v>
      </c>
      <c r="D3547" s="10" t="s">
        <v>40</v>
      </c>
      <c r="E3547" s="10" t="s">
        <v>30</v>
      </c>
      <c r="F3547" s="10">
        <v>90</v>
      </c>
      <c r="G3547" s="10">
        <v>98</v>
      </c>
      <c r="H3547" s="11">
        <f>SUMIFS(AA:AA,$A:$A,EOMONTH($A3547,-1),$B:$B,$B3547)</f>
        <v>-60</v>
      </c>
      <c r="I3547" s="63">
        <f>ROUND(SUMIFS(AC:AC,$A:$A,EOMONTH($A3547,-1),$B:$B,$B3547),2)</f>
        <v>-5.88</v>
      </c>
      <c r="J3547" s="11">
        <f>SUMIFS(AB:AB,$A:$A,EOMONTH($A3547,-1),$B:$B,$B3547)</f>
        <v>-1170</v>
      </c>
      <c r="K3547" s="13">
        <v>0</v>
      </c>
      <c r="L3547" s="25">
        <v>0</v>
      </c>
      <c r="M3547" s="15">
        <v>0</v>
      </c>
      <c r="N3547" s="14">
        <v>0</v>
      </c>
      <c r="O3547" s="16">
        <v>60</v>
      </c>
      <c r="P3547" s="16">
        <v>1393.2</v>
      </c>
      <c r="Q3547" s="16">
        <v>0</v>
      </c>
      <c r="R3547" s="16">
        <f>Q3547*16.876/100</f>
        <v>0</v>
      </c>
      <c r="S3547" s="17">
        <f t="shared" si="385"/>
        <v>0</v>
      </c>
      <c r="T3547" s="16">
        <v>0</v>
      </c>
      <c r="U3547" s="18">
        <f t="shared" si="386"/>
        <v>-5.88</v>
      </c>
      <c r="V3547" s="18">
        <f t="shared" si="387"/>
        <v>0</v>
      </c>
      <c r="W3547" s="18">
        <f t="shared" si="388"/>
        <v>0</v>
      </c>
      <c r="X3547" s="27"/>
      <c r="Y3547" s="19">
        <f t="shared" si="389"/>
        <v>0</v>
      </c>
      <c r="Z3547" s="18">
        <f t="shared" si="390"/>
        <v>5.88</v>
      </c>
      <c r="AA3547" s="12">
        <v>-120</v>
      </c>
      <c r="AB3547" s="12">
        <v>-2563.1999999999998</v>
      </c>
      <c r="AC3547" s="28">
        <f>+I3547+Y3547-Z3547</f>
        <v>-11.76</v>
      </c>
      <c r="AD3547" s="20">
        <f t="shared" si="391"/>
        <v>20</v>
      </c>
      <c r="AE3547">
        <v>20</v>
      </c>
    </row>
    <row r="3548" spans="1:31" x14ac:dyDescent="0.25">
      <c r="A3548" s="59">
        <v>45199</v>
      </c>
      <c r="B3548" s="60" t="s">
        <v>827</v>
      </c>
      <c r="C3548" s="60" t="s">
        <v>62</v>
      </c>
      <c r="D3548" s="60" t="s">
        <v>29</v>
      </c>
      <c r="E3548" s="60" t="s">
        <v>30</v>
      </c>
      <c r="F3548" s="10"/>
      <c r="G3548" s="10"/>
      <c r="H3548" s="11"/>
      <c r="I3548" s="63">
        <f>ROUND(SUMIFS(AC:AC,$A:$A,EOMONTH($A3548,-1),$B:$B,$B3548),2)</f>
        <v>0</v>
      </c>
      <c r="J3548" s="11"/>
      <c r="K3548" s="13"/>
      <c r="L3548" s="25"/>
      <c r="M3548" s="15"/>
      <c r="N3548" s="14"/>
      <c r="O3548" s="16"/>
      <c r="P3548" s="16"/>
      <c r="Q3548" s="16"/>
      <c r="R3548" s="16"/>
      <c r="S3548" s="17">
        <f t="shared" si="385"/>
        <v>0</v>
      </c>
      <c r="T3548" s="16"/>
      <c r="U3548" s="18">
        <f t="shared" si="386"/>
        <v>0</v>
      </c>
      <c r="V3548" s="18">
        <f t="shared" si="387"/>
        <v>0</v>
      </c>
      <c r="W3548" s="18">
        <f t="shared" si="388"/>
        <v>0</v>
      </c>
      <c r="X3548" s="27"/>
      <c r="Y3548" s="19">
        <f t="shared" si="389"/>
        <v>0</v>
      </c>
      <c r="Z3548" s="18">
        <f t="shared" si="390"/>
        <v>0</v>
      </c>
      <c r="AA3548" s="12"/>
      <c r="AB3548" s="12"/>
      <c r="AC3548" s="28">
        <f>+I3548+Y3548-Z3548</f>
        <v>0</v>
      </c>
      <c r="AD3548" s="20">
        <f t="shared" si="391"/>
        <v>0</v>
      </c>
      <c r="AE3548">
        <v>0</v>
      </c>
    </row>
    <row r="3549" spans="1:31" x14ac:dyDescent="0.25">
      <c r="A3549" s="9">
        <v>45199</v>
      </c>
      <c r="B3549" s="10" t="s">
        <v>86</v>
      </c>
      <c r="C3549" s="10" t="s">
        <v>62</v>
      </c>
      <c r="D3549" s="10" t="s">
        <v>40</v>
      </c>
      <c r="E3549" s="10" t="s">
        <v>30</v>
      </c>
      <c r="F3549" s="10">
        <v>90</v>
      </c>
      <c r="G3549" s="10">
        <v>98</v>
      </c>
      <c r="H3549" s="11">
        <f>SUMIFS(AA:AA,$A:$A,EOMONTH($A3549,-1),$B:$B,$B3549)</f>
        <v>257</v>
      </c>
      <c r="I3549" s="63">
        <f>ROUND(SUMIFS(AC:AC,$A:$A,EOMONTH($A3549,-1),$B:$B,$B3549),2)</f>
        <v>3.78</v>
      </c>
      <c r="J3549" s="11">
        <f>SUMIFS(AB:AB,$A:$A,EOMONTH($A3549,-1),$B:$B,$B3549)</f>
        <v>3345.39</v>
      </c>
      <c r="K3549" s="13">
        <v>0</v>
      </c>
      <c r="L3549" s="25">
        <v>0</v>
      </c>
      <c r="M3549" s="15">
        <v>0</v>
      </c>
      <c r="N3549" s="14">
        <v>0</v>
      </c>
      <c r="O3549" s="16">
        <v>49</v>
      </c>
      <c r="P3549" s="16">
        <v>984.46</v>
      </c>
      <c r="Q3549" s="16">
        <v>0</v>
      </c>
      <c r="R3549" s="16">
        <f>Q3549*16.876/100</f>
        <v>0</v>
      </c>
      <c r="S3549" s="17">
        <f t="shared" si="385"/>
        <v>0</v>
      </c>
      <c r="T3549" s="16">
        <v>0</v>
      </c>
      <c r="U3549" s="18">
        <f t="shared" si="386"/>
        <v>25.186</v>
      </c>
      <c r="V3549" s="18">
        <f t="shared" si="387"/>
        <v>0</v>
      </c>
      <c r="W3549" s="18">
        <f t="shared" si="388"/>
        <v>0</v>
      </c>
      <c r="X3549" s="27"/>
      <c r="Y3549" s="19">
        <f t="shared" si="389"/>
        <v>0</v>
      </c>
      <c r="Z3549" s="18">
        <f t="shared" si="390"/>
        <v>4.8019999999999996</v>
      </c>
      <c r="AA3549" s="12">
        <v>208</v>
      </c>
      <c r="AB3549" s="12">
        <v>2707.55</v>
      </c>
      <c r="AC3549" s="28">
        <f>+I3549+Y3549-Z3549</f>
        <v>-1.0219999999999998</v>
      </c>
      <c r="AD3549" s="20">
        <f t="shared" si="391"/>
        <v>10</v>
      </c>
      <c r="AE3549">
        <v>10</v>
      </c>
    </row>
    <row r="3550" spans="1:31" x14ac:dyDescent="0.25">
      <c r="A3550" s="9">
        <v>45199</v>
      </c>
      <c r="B3550" s="10" t="s">
        <v>87</v>
      </c>
      <c r="C3550" s="10" t="s">
        <v>62</v>
      </c>
      <c r="D3550" s="10" t="s">
        <v>40</v>
      </c>
      <c r="E3550" s="10" t="s">
        <v>30</v>
      </c>
      <c r="F3550" s="10">
        <v>90</v>
      </c>
      <c r="G3550" s="10">
        <v>98</v>
      </c>
      <c r="H3550" s="11">
        <f>SUMIFS(AA:AA,$A:$A,EOMONTH($A3550,-1),$B:$B,$B3550)</f>
        <v>449</v>
      </c>
      <c r="I3550" s="63">
        <f>ROUND(SUMIFS(AC:AC,$A:$A,EOMONTH($A3550,-1),$B:$B,$B3550),2)</f>
        <v>18.8</v>
      </c>
      <c r="J3550" s="11">
        <f>SUMIFS(AB:AB,$A:$A,EOMONTH($A3550,-1),$B:$B,$B3550)</f>
        <v>5786.28</v>
      </c>
      <c r="K3550" s="13">
        <v>0</v>
      </c>
      <c r="L3550" s="25">
        <v>0</v>
      </c>
      <c r="M3550" s="15">
        <v>0</v>
      </c>
      <c r="N3550" s="14">
        <v>0</v>
      </c>
      <c r="O3550" s="16">
        <v>48</v>
      </c>
      <c r="P3550" s="16">
        <v>963.84</v>
      </c>
      <c r="Q3550" s="16">
        <v>0</v>
      </c>
      <c r="R3550" s="16">
        <f>Q3550*16.876/100</f>
        <v>0</v>
      </c>
      <c r="S3550" s="17">
        <f t="shared" si="385"/>
        <v>0</v>
      </c>
      <c r="T3550" s="16">
        <v>0</v>
      </c>
      <c r="U3550" s="18">
        <f t="shared" si="386"/>
        <v>44.002000000000002</v>
      </c>
      <c r="V3550" s="18">
        <f t="shared" si="387"/>
        <v>0</v>
      </c>
      <c r="W3550" s="18">
        <f t="shared" si="388"/>
        <v>0</v>
      </c>
      <c r="X3550" s="27"/>
      <c r="Y3550" s="19">
        <f t="shared" si="389"/>
        <v>0</v>
      </c>
      <c r="Z3550" s="18">
        <f t="shared" si="390"/>
        <v>4.7039999999999997</v>
      </c>
      <c r="AA3550" s="12">
        <v>401</v>
      </c>
      <c r="AB3550" s="12">
        <v>5167.7</v>
      </c>
      <c r="AC3550" s="28">
        <f>+I3550+Y3550-Z3550</f>
        <v>14.096</v>
      </c>
      <c r="AD3550" s="20">
        <f t="shared" si="391"/>
        <v>0</v>
      </c>
      <c r="AE3550">
        <v>0</v>
      </c>
    </row>
    <row r="3551" spans="1:31" x14ac:dyDescent="0.25">
      <c r="A3551" s="9">
        <v>45199</v>
      </c>
      <c r="B3551" s="10" t="s">
        <v>88</v>
      </c>
      <c r="C3551" s="10" t="s">
        <v>62</v>
      </c>
      <c r="D3551" s="10" t="s">
        <v>40</v>
      </c>
      <c r="E3551" s="10" t="s">
        <v>30</v>
      </c>
      <c r="F3551" s="10">
        <v>90</v>
      </c>
      <c r="G3551" s="10">
        <v>98</v>
      </c>
      <c r="H3551" s="11">
        <f>SUMIFS(AA:AA,$A:$A,EOMONTH($A3551,-1),$B:$B,$B3551)</f>
        <v>312</v>
      </c>
      <c r="I3551" s="63">
        <f>ROUND(SUMIFS(AC:AC,$A:$A,EOMONTH($A3551,-1),$B:$B,$B3551),2)</f>
        <v>10.18</v>
      </c>
      <c r="J3551" s="11">
        <f>SUMIFS(AB:AB,$A:$A,EOMONTH($A3551,-1),$B:$B,$B3551)</f>
        <v>3994.97</v>
      </c>
      <c r="K3551" s="13">
        <v>0</v>
      </c>
      <c r="L3551" s="25">
        <v>0</v>
      </c>
      <c r="M3551" s="15">
        <v>0</v>
      </c>
      <c r="N3551" s="14">
        <v>0</v>
      </c>
      <c r="O3551" s="16">
        <v>0</v>
      </c>
      <c r="P3551" s="16">
        <v>0</v>
      </c>
      <c r="Q3551" s="16">
        <v>0</v>
      </c>
      <c r="R3551" s="16">
        <f>Q3551*16.876/100</f>
        <v>0</v>
      </c>
      <c r="S3551" s="17">
        <f t="shared" si="385"/>
        <v>0</v>
      </c>
      <c r="T3551" s="16">
        <v>0</v>
      </c>
      <c r="U3551" s="18">
        <f t="shared" si="386"/>
        <v>30.576000000000001</v>
      </c>
      <c r="V3551" s="18">
        <f t="shared" si="387"/>
        <v>0</v>
      </c>
      <c r="W3551" s="18">
        <f t="shared" si="388"/>
        <v>0</v>
      </c>
      <c r="X3551" s="27"/>
      <c r="Y3551" s="19">
        <f t="shared" si="389"/>
        <v>0</v>
      </c>
      <c r="Z3551" s="18">
        <f t="shared" si="390"/>
        <v>0</v>
      </c>
      <c r="AA3551" s="12">
        <v>312</v>
      </c>
      <c r="AB3551" s="12">
        <v>3994.97</v>
      </c>
      <c r="AC3551" s="28">
        <f>+I3551+Y3551-Z3551</f>
        <v>10.18</v>
      </c>
      <c r="AD3551" s="20">
        <f t="shared" si="391"/>
        <v>0</v>
      </c>
      <c r="AE3551">
        <v>0</v>
      </c>
    </row>
    <row r="3552" spans="1:31" x14ac:dyDescent="0.25">
      <c r="A3552" s="9">
        <v>45199</v>
      </c>
      <c r="B3552" s="10" t="s">
        <v>89</v>
      </c>
      <c r="C3552" s="10" t="s">
        <v>62</v>
      </c>
      <c r="D3552" s="10" t="s">
        <v>40</v>
      </c>
      <c r="E3552" s="10" t="s">
        <v>30</v>
      </c>
      <c r="F3552" s="10">
        <v>90</v>
      </c>
      <c r="G3552" s="10">
        <v>98</v>
      </c>
      <c r="H3552" s="11">
        <f>SUMIFS(AA:AA,$A:$A,EOMONTH($A3552,-1),$B:$B,$B3552)</f>
        <v>123</v>
      </c>
      <c r="I3552" s="63">
        <f>ROUND(SUMIFS(AC:AC,$A:$A,EOMONTH($A3552,-1),$B:$B,$B3552),2)</f>
        <v>4.71</v>
      </c>
      <c r="J3552" s="11">
        <f>SUMIFS(AB:AB,$A:$A,EOMONTH($A3552,-1),$B:$B,$B3552)</f>
        <v>2638.35</v>
      </c>
      <c r="K3552" s="13">
        <v>0</v>
      </c>
      <c r="L3552" s="25">
        <v>0</v>
      </c>
      <c r="M3552" s="15">
        <v>0</v>
      </c>
      <c r="N3552" s="14">
        <v>0</v>
      </c>
      <c r="O3552" s="16">
        <v>0</v>
      </c>
      <c r="P3552" s="16">
        <v>0</v>
      </c>
      <c r="Q3552" s="16">
        <v>0</v>
      </c>
      <c r="R3552" s="16">
        <f>Q3552*16.876/100</f>
        <v>0</v>
      </c>
      <c r="S3552" s="17">
        <f t="shared" si="385"/>
        <v>0</v>
      </c>
      <c r="T3552" s="16">
        <v>0</v>
      </c>
      <c r="U3552" s="18">
        <f t="shared" si="386"/>
        <v>12.054</v>
      </c>
      <c r="V3552" s="18">
        <f t="shared" si="387"/>
        <v>0</v>
      </c>
      <c r="W3552" s="18">
        <f t="shared" si="388"/>
        <v>0</v>
      </c>
      <c r="X3552" s="27"/>
      <c r="Y3552" s="19">
        <f t="shared" si="389"/>
        <v>0</v>
      </c>
      <c r="Z3552" s="18">
        <f t="shared" si="390"/>
        <v>0</v>
      </c>
      <c r="AA3552" s="12">
        <v>123</v>
      </c>
      <c r="AB3552" s="12">
        <v>2638.35</v>
      </c>
      <c r="AC3552" s="28">
        <f>+I3552+Y3552-Z3552</f>
        <v>4.71</v>
      </c>
      <c r="AD3552" s="20">
        <f t="shared" si="391"/>
        <v>0</v>
      </c>
      <c r="AE3552">
        <v>0</v>
      </c>
    </row>
    <row r="3553" spans="1:31" x14ac:dyDescent="0.25">
      <c r="A3553" s="9">
        <v>45199</v>
      </c>
      <c r="B3553" s="10" t="s">
        <v>90</v>
      </c>
      <c r="C3553" s="10" t="s">
        <v>62</v>
      </c>
      <c r="D3553" s="10" t="s">
        <v>40</v>
      </c>
      <c r="E3553" s="10" t="s">
        <v>30</v>
      </c>
      <c r="F3553" s="10">
        <v>90</v>
      </c>
      <c r="G3553" s="10">
        <v>98</v>
      </c>
      <c r="H3553" s="11">
        <f>SUMIFS(AA:AA,$A:$A,EOMONTH($A3553,-1),$B:$B,$B3553)</f>
        <v>92</v>
      </c>
      <c r="I3553" s="63">
        <f>ROUND(SUMIFS(AC:AC,$A:$A,EOMONTH($A3553,-1),$B:$B,$B3553),2)</f>
        <v>0.77</v>
      </c>
      <c r="J3553" s="11">
        <f>SUMIFS(AB:AB,$A:$A,EOMONTH($A3553,-1),$B:$B,$B3553)</f>
        <v>1973.4</v>
      </c>
      <c r="K3553" s="13">
        <v>0</v>
      </c>
      <c r="L3553" s="25">
        <v>0</v>
      </c>
      <c r="M3553" s="15">
        <v>0</v>
      </c>
      <c r="N3553" s="14">
        <v>0</v>
      </c>
      <c r="O3553" s="16">
        <v>0</v>
      </c>
      <c r="P3553" s="16">
        <v>0</v>
      </c>
      <c r="Q3553" s="16">
        <v>0</v>
      </c>
      <c r="R3553" s="16">
        <f>Q3553*16.876/100</f>
        <v>0</v>
      </c>
      <c r="S3553" s="17">
        <f t="shared" si="385"/>
        <v>0</v>
      </c>
      <c r="T3553" s="16">
        <v>0</v>
      </c>
      <c r="U3553" s="18">
        <f t="shared" si="386"/>
        <v>9.016</v>
      </c>
      <c r="V3553" s="18">
        <f t="shared" si="387"/>
        <v>0</v>
      </c>
      <c r="W3553" s="18">
        <f t="shared" si="388"/>
        <v>0</v>
      </c>
      <c r="X3553" s="27"/>
      <c r="Y3553" s="19">
        <f t="shared" si="389"/>
        <v>0</v>
      </c>
      <c r="Z3553" s="18">
        <f t="shared" si="390"/>
        <v>0</v>
      </c>
      <c r="AA3553" s="12">
        <v>92</v>
      </c>
      <c r="AB3553" s="12">
        <v>1973.4</v>
      </c>
      <c r="AC3553" s="28">
        <f>+I3553+Y3553-Z3553</f>
        <v>0.77</v>
      </c>
      <c r="AD3553" s="20">
        <f t="shared" si="391"/>
        <v>0</v>
      </c>
      <c r="AE3553">
        <v>0</v>
      </c>
    </row>
    <row r="3554" spans="1:31" x14ac:dyDescent="0.25">
      <c r="A3554" s="9">
        <v>45199</v>
      </c>
      <c r="B3554" s="10" t="s">
        <v>91</v>
      </c>
      <c r="C3554" s="10" t="s">
        <v>62</v>
      </c>
      <c r="D3554" s="10" t="s">
        <v>40</v>
      </c>
      <c r="E3554" s="10" t="s">
        <v>30</v>
      </c>
      <c r="F3554" s="10">
        <v>90</v>
      </c>
      <c r="G3554" s="10">
        <v>98</v>
      </c>
      <c r="H3554" s="11">
        <f>SUMIFS(AA:AA,$A:$A,EOMONTH($A3554,-1),$B:$B,$B3554)</f>
        <v>295</v>
      </c>
      <c r="I3554" s="63">
        <f>ROUND(SUMIFS(AC:AC,$A:$A,EOMONTH($A3554,-1),$B:$B,$B3554),2)</f>
        <v>11.83</v>
      </c>
      <c r="J3554" s="11">
        <f>SUMIFS(AB:AB,$A:$A,EOMONTH($A3554,-1),$B:$B,$B3554)</f>
        <v>6327.75</v>
      </c>
      <c r="K3554" s="13">
        <v>0</v>
      </c>
      <c r="L3554" s="25">
        <v>0</v>
      </c>
      <c r="M3554" s="15">
        <v>0</v>
      </c>
      <c r="N3554" s="14">
        <v>0</v>
      </c>
      <c r="O3554" s="16">
        <v>36</v>
      </c>
      <c r="P3554" s="16">
        <v>722.88</v>
      </c>
      <c r="Q3554" s="16">
        <v>0</v>
      </c>
      <c r="R3554" s="16">
        <f>Q3554*16.876/100</f>
        <v>0</v>
      </c>
      <c r="S3554" s="17">
        <f t="shared" si="385"/>
        <v>0</v>
      </c>
      <c r="T3554" s="16">
        <v>0</v>
      </c>
      <c r="U3554" s="18">
        <f t="shared" si="386"/>
        <v>28.91</v>
      </c>
      <c r="V3554" s="18">
        <f t="shared" si="387"/>
        <v>0</v>
      </c>
      <c r="W3554" s="18">
        <f t="shared" si="388"/>
        <v>0</v>
      </c>
      <c r="X3554" s="27"/>
      <c r="Y3554" s="19">
        <f t="shared" si="389"/>
        <v>0</v>
      </c>
      <c r="Z3554" s="18">
        <f t="shared" si="390"/>
        <v>3.528</v>
      </c>
      <c r="AA3554" s="12">
        <v>259</v>
      </c>
      <c r="AB3554" s="12">
        <v>5555.55</v>
      </c>
      <c r="AC3554" s="28">
        <f>+I3554+Y3554-Z3554</f>
        <v>8.3019999999999996</v>
      </c>
      <c r="AD3554" s="20">
        <f t="shared" si="391"/>
        <v>0</v>
      </c>
      <c r="AE3554">
        <v>0</v>
      </c>
    </row>
    <row r="3555" spans="1:31" x14ac:dyDescent="0.25">
      <c r="A3555" s="9">
        <v>45199</v>
      </c>
      <c r="B3555" s="10" t="s">
        <v>92</v>
      </c>
      <c r="C3555" s="10" t="s">
        <v>62</v>
      </c>
      <c r="D3555" s="10" t="s">
        <v>40</v>
      </c>
      <c r="E3555" s="10" t="s">
        <v>30</v>
      </c>
      <c r="F3555" s="10">
        <v>90</v>
      </c>
      <c r="G3555" s="10">
        <v>98</v>
      </c>
      <c r="H3555" s="11">
        <f>SUMIFS(AA:AA,$A:$A,EOMONTH($A3555,-1),$B:$B,$B3555)</f>
        <v>457</v>
      </c>
      <c r="I3555" s="63">
        <f>ROUND(SUMIFS(AC:AC,$A:$A,EOMONTH($A3555,-1),$B:$B,$B3555),2)</f>
        <v>19.149999999999999</v>
      </c>
      <c r="J3555" s="11">
        <f>SUMIFS(AB:AB,$A:$A,EOMONTH($A3555,-1),$B:$B,$B3555)</f>
        <v>7548.58</v>
      </c>
      <c r="K3555" s="13">
        <v>0</v>
      </c>
      <c r="L3555" s="25">
        <v>0</v>
      </c>
      <c r="M3555" s="15">
        <v>0</v>
      </c>
      <c r="N3555" s="14">
        <v>0</v>
      </c>
      <c r="O3555" s="16">
        <v>0</v>
      </c>
      <c r="P3555" s="16">
        <v>0</v>
      </c>
      <c r="Q3555" s="16">
        <v>0</v>
      </c>
      <c r="R3555" s="16">
        <f>Q3555*16.876/100</f>
        <v>0</v>
      </c>
      <c r="S3555" s="17">
        <f t="shared" si="385"/>
        <v>0</v>
      </c>
      <c r="T3555" s="16">
        <v>0</v>
      </c>
      <c r="U3555" s="18">
        <f t="shared" si="386"/>
        <v>44.786000000000001</v>
      </c>
      <c r="V3555" s="18">
        <f t="shared" si="387"/>
        <v>0</v>
      </c>
      <c r="W3555" s="18">
        <f t="shared" si="388"/>
        <v>0</v>
      </c>
      <c r="X3555" s="27"/>
      <c r="Y3555" s="19">
        <f t="shared" si="389"/>
        <v>0</v>
      </c>
      <c r="Z3555" s="18">
        <f t="shared" si="390"/>
        <v>0</v>
      </c>
      <c r="AA3555" s="12">
        <v>457</v>
      </c>
      <c r="AB3555" s="12">
        <v>7548.58</v>
      </c>
      <c r="AC3555" s="28">
        <f>+I3555+Y3555-Z3555</f>
        <v>19.149999999999999</v>
      </c>
      <c r="AD3555" s="20">
        <f t="shared" si="391"/>
        <v>0</v>
      </c>
      <c r="AE3555">
        <v>0</v>
      </c>
    </row>
    <row r="3556" spans="1:31" x14ac:dyDescent="0.25">
      <c r="A3556" s="9">
        <v>45199</v>
      </c>
      <c r="B3556" s="10" t="s">
        <v>793</v>
      </c>
      <c r="C3556" s="10" t="s">
        <v>39</v>
      </c>
      <c r="D3556" s="10" t="s">
        <v>40</v>
      </c>
      <c r="E3556" s="10" t="s">
        <v>30</v>
      </c>
      <c r="F3556" s="10">
        <v>120</v>
      </c>
      <c r="G3556" s="10">
        <v>131</v>
      </c>
      <c r="H3556" s="11">
        <f>SUMIFS(AA:AA,$A:$A,EOMONTH($A3556,-1),$B:$B,$B3556)</f>
        <v>-88</v>
      </c>
      <c r="I3556" s="63">
        <f>ROUND(SUMIFS(AC:AC,$A:$A,EOMONTH($A3556,-1),$B:$B,$B3556),2)</f>
        <v>-11.53</v>
      </c>
      <c r="J3556" s="11">
        <f>SUMIFS(AB:AB,$A:$A,EOMONTH($A3556,-1),$B:$B,$B3556)</f>
        <v>-2027.52</v>
      </c>
      <c r="K3556" s="13">
        <v>0</v>
      </c>
      <c r="L3556" s="25">
        <v>0</v>
      </c>
      <c r="M3556" s="15">
        <v>0</v>
      </c>
      <c r="N3556" s="14">
        <v>0</v>
      </c>
      <c r="O3556" s="16">
        <v>0</v>
      </c>
      <c r="P3556" s="16">
        <v>0</v>
      </c>
      <c r="Q3556" s="16">
        <v>0</v>
      </c>
      <c r="R3556" s="16">
        <f>Q3556*16.876/100</f>
        <v>0</v>
      </c>
      <c r="S3556" s="17">
        <f t="shared" si="385"/>
        <v>0</v>
      </c>
      <c r="T3556" s="16">
        <v>0</v>
      </c>
      <c r="U3556" s="18">
        <f t="shared" si="386"/>
        <v>-11.528</v>
      </c>
      <c r="V3556" s="18">
        <f t="shared" si="387"/>
        <v>0</v>
      </c>
      <c r="W3556" s="18">
        <f t="shared" si="388"/>
        <v>0</v>
      </c>
      <c r="X3556" s="27"/>
      <c r="Y3556" s="19">
        <f t="shared" si="389"/>
        <v>0</v>
      </c>
      <c r="Z3556" s="18">
        <f t="shared" si="390"/>
        <v>0</v>
      </c>
      <c r="AA3556" s="12">
        <v>-88</v>
      </c>
      <c r="AB3556" s="12">
        <v>-2027.52</v>
      </c>
      <c r="AC3556" s="28">
        <f>+I3556+Y3556-Z3556</f>
        <v>-11.53</v>
      </c>
      <c r="AD3556" s="20">
        <f t="shared" si="391"/>
        <v>20</v>
      </c>
      <c r="AE3556">
        <v>20</v>
      </c>
    </row>
    <row r="3557" spans="1:31" x14ac:dyDescent="0.25">
      <c r="A3557" s="9">
        <v>45199</v>
      </c>
      <c r="B3557" s="10" t="s">
        <v>93</v>
      </c>
      <c r="C3557" s="10" t="s">
        <v>62</v>
      </c>
      <c r="D3557" s="10" t="s">
        <v>40</v>
      </c>
      <c r="E3557" s="10" t="s">
        <v>30</v>
      </c>
      <c r="F3557" s="10">
        <v>120</v>
      </c>
      <c r="G3557" s="10">
        <v>131</v>
      </c>
      <c r="H3557" s="11">
        <f>SUMIFS(AA:AA,$A:$A,EOMONTH($A3557,-1),$B:$B,$B3557)</f>
        <v>132</v>
      </c>
      <c r="I3557" s="63">
        <f>ROUND(SUMIFS(AC:AC,$A:$A,EOMONTH($A3557,-1),$B:$B,$B3557),2)</f>
        <v>4.51</v>
      </c>
      <c r="J3557" s="11">
        <f>SUMIFS(AB:AB,$A:$A,EOMONTH($A3557,-1),$B:$B,$B3557)</f>
        <v>0</v>
      </c>
      <c r="K3557" s="13">
        <v>0</v>
      </c>
      <c r="L3557" s="25">
        <v>0</v>
      </c>
      <c r="M3557" s="15">
        <v>0</v>
      </c>
      <c r="N3557" s="14">
        <v>0</v>
      </c>
      <c r="O3557" s="16">
        <v>0</v>
      </c>
      <c r="P3557" s="16">
        <v>0</v>
      </c>
      <c r="Q3557" s="16">
        <v>0</v>
      </c>
      <c r="R3557" s="16">
        <f>Q3557*16.876/100</f>
        <v>0</v>
      </c>
      <c r="S3557" s="17">
        <f t="shared" si="385"/>
        <v>0</v>
      </c>
      <c r="T3557" s="16">
        <v>0</v>
      </c>
      <c r="U3557" s="18">
        <f t="shared" si="386"/>
        <v>17.292000000000002</v>
      </c>
      <c r="V3557" s="18">
        <f t="shared" si="387"/>
        <v>0</v>
      </c>
      <c r="W3557" s="18">
        <f t="shared" si="388"/>
        <v>0</v>
      </c>
      <c r="X3557" s="27"/>
      <c r="Y3557" s="19">
        <f t="shared" si="389"/>
        <v>0</v>
      </c>
      <c r="Z3557" s="18">
        <f t="shared" si="390"/>
        <v>0</v>
      </c>
      <c r="AA3557" s="12">
        <v>132</v>
      </c>
      <c r="AB3557" s="12">
        <v>0</v>
      </c>
      <c r="AC3557" s="28">
        <f>+I3557+Y3557-Z3557</f>
        <v>4.51</v>
      </c>
      <c r="AD3557" s="20">
        <f t="shared" si="391"/>
        <v>0</v>
      </c>
      <c r="AE3557">
        <v>0</v>
      </c>
    </row>
    <row r="3558" spans="1:31" x14ac:dyDescent="0.25">
      <c r="A3558" s="9">
        <v>45199</v>
      </c>
      <c r="B3558" s="10" t="s">
        <v>94</v>
      </c>
      <c r="C3558" s="10" t="s">
        <v>62</v>
      </c>
      <c r="D3558" s="10" t="s">
        <v>40</v>
      </c>
      <c r="E3558" s="10" t="s">
        <v>30</v>
      </c>
      <c r="F3558" s="10">
        <v>120</v>
      </c>
      <c r="G3558" s="10">
        <v>131</v>
      </c>
      <c r="H3558" s="11">
        <f>SUMIFS(AA:AA,$A:$A,EOMONTH($A3558,-1),$B:$B,$B3558)</f>
        <v>135</v>
      </c>
      <c r="I3558" s="63">
        <f>ROUND(SUMIFS(AC:AC,$A:$A,EOMONTH($A3558,-1),$B:$B,$B3558),2)</f>
        <v>4.1100000000000003</v>
      </c>
      <c r="J3558" s="11">
        <f>SUMIFS(AB:AB,$A:$A,EOMONTH($A3558,-1),$B:$B,$B3558)</f>
        <v>0</v>
      </c>
      <c r="K3558" s="13">
        <v>0</v>
      </c>
      <c r="L3558" s="25">
        <v>0</v>
      </c>
      <c r="M3558" s="15">
        <v>0</v>
      </c>
      <c r="N3558" s="14">
        <v>0</v>
      </c>
      <c r="O3558" s="16">
        <v>0</v>
      </c>
      <c r="P3558" s="16">
        <v>0</v>
      </c>
      <c r="Q3558" s="16">
        <v>0</v>
      </c>
      <c r="R3558" s="16">
        <f>Q3558*16.876/100</f>
        <v>0</v>
      </c>
      <c r="S3558" s="17">
        <f t="shared" si="385"/>
        <v>0</v>
      </c>
      <c r="T3558" s="16">
        <v>0</v>
      </c>
      <c r="U3558" s="18">
        <f t="shared" si="386"/>
        <v>17.684999999999999</v>
      </c>
      <c r="V3558" s="18">
        <f t="shared" si="387"/>
        <v>0</v>
      </c>
      <c r="W3558" s="18">
        <f t="shared" si="388"/>
        <v>0</v>
      </c>
      <c r="X3558" s="27"/>
      <c r="Y3558" s="19">
        <f t="shared" si="389"/>
        <v>0</v>
      </c>
      <c r="Z3558" s="18">
        <f t="shared" si="390"/>
        <v>0</v>
      </c>
      <c r="AA3558" s="12">
        <v>135</v>
      </c>
      <c r="AB3558" s="12">
        <v>0</v>
      </c>
      <c r="AC3558" s="28">
        <f>+I3558+Y3558-Z3558</f>
        <v>4.1100000000000003</v>
      </c>
      <c r="AD3558" s="20">
        <f t="shared" si="391"/>
        <v>0</v>
      </c>
      <c r="AE3558">
        <v>0</v>
      </c>
    </row>
    <row r="3559" spans="1:31" x14ac:dyDescent="0.25">
      <c r="A3559" s="9">
        <v>45199</v>
      </c>
      <c r="B3559" s="10" t="s">
        <v>95</v>
      </c>
      <c r="C3559" s="10" t="s">
        <v>62</v>
      </c>
      <c r="D3559" s="10" t="s">
        <v>40</v>
      </c>
      <c r="E3559" s="10" t="s">
        <v>30</v>
      </c>
      <c r="F3559" s="10">
        <v>120</v>
      </c>
      <c r="G3559" s="10">
        <v>131</v>
      </c>
      <c r="H3559" s="11">
        <f>SUMIFS(AA:AA,$A:$A,EOMONTH($A3559,-1),$B:$B,$B3559)</f>
        <v>185</v>
      </c>
      <c r="I3559" s="63">
        <f>ROUND(SUMIFS(AC:AC,$A:$A,EOMONTH($A3559,-1),$B:$B,$B3559),2)</f>
        <v>8.01</v>
      </c>
      <c r="J3559" s="11">
        <f>SUMIFS(AB:AB,$A:$A,EOMONTH($A3559,-1),$B:$B,$B3559)</f>
        <v>0</v>
      </c>
      <c r="K3559" s="13">
        <v>0</v>
      </c>
      <c r="L3559" s="25">
        <v>0</v>
      </c>
      <c r="M3559" s="15">
        <v>0</v>
      </c>
      <c r="N3559" s="14">
        <v>0</v>
      </c>
      <c r="O3559" s="16">
        <v>0</v>
      </c>
      <c r="P3559" s="16">
        <v>0</v>
      </c>
      <c r="Q3559" s="16">
        <v>0</v>
      </c>
      <c r="R3559" s="16">
        <f>Q3559*16.876/100</f>
        <v>0</v>
      </c>
      <c r="S3559" s="17">
        <f t="shared" si="385"/>
        <v>0</v>
      </c>
      <c r="T3559" s="16">
        <v>0</v>
      </c>
      <c r="U3559" s="18">
        <f t="shared" si="386"/>
        <v>24.234999999999999</v>
      </c>
      <c r="V3559" s="18">
        <f t="shared" si="387"/>
        <v>0</v>
      </c>
      <c r="W3559" s="18">
        <f t="shared" si="388"/>
        <v>0</v>
      </c>
      <c r="X3559" s="27"/>
      <c r="Y3559" s="19">
        <f t="shared" si="389"/>
        <v>0</v>
      </c>
      <c r="Z3559" s="18">
        <f t="shared" si="390"/>
        <v>0</v>
      </c>
      <c r="AA3559" s="12">
        <v>185</v>
      </c>
      <c r="AB3559" s="12">
        <v>0</v>
      </c>
      <c r="AC3559" s="28">
        <f>+I3559+Y3559-Z3559</f>
        <v>8.01</v>
      </c>
      <c r="AD3559" s="20">
        <f t="shared" si="391"/>
        <v>0</v>
      </c>
      <c r="AE3559">
        <v>0</v>
      </c>
    </row>
    <row r="3560" spans="1:31" x14ac:dyDescent="0.25">
      <c r="A3560" s="9">
        <v>45199</v>
      </c>
      <c r="B3560" s="10" t="s">
        <v>96</v>
      </c>
      <c r="C3560" s="10" t="s">
        <v>62</v>
      </c>
      <c r="D3560" s="10" t="s">
        <v>40</v>
      </c>
      <c r="E3560" s="10" t="s">
        <v>30</v>
      </c>
      <c r="F3560" s="10">
        <v>120</v>
      </c>
      <c r="G3560" s="10">
        <v>131</v>
      </c>
      <c r="H3560" s="11">
        <f>SUMIFS(AA:AA,$A:$A,EOMONTH($A3560,-1),$B:$B,$B3560)</f>
        <v>151</v>
      </c>
      <c r="I3560" s="63">
        <f>ROUND(SUMIFS(AC:AC,$A:$A,EOMONTH($A3560,-1),$B:$B,$B3560),2)</f>
        <v>4.67</v>
      </c>
      <c r="J3560" s="11">
        <f>SUMIFS(AB:AB,$A:$A,EOMONTH($A3560,-1),$B:$B,$B3560)</f>
        <v>0</v>
      </c>
      <c r="K3560" s="13">
        <v>0</v>
      </c>
      <c r="L3560" s="25">
        <v>0</v>
      </c>
      <c r="M3560" s="15">
        <v>0</v>
      </c>
      <c r="N3560" s="14">
        <v>0</v>
      </c>
      <c r="O3560" s="16">
        <v>0</v>
      </c>
      <c r="P3560" s="16">
        <v>0</v>
      </c>
      <c r="Q3560" s="16">
        <v>0</v>
      </c>
      <c r="R3560" s="16">
        <f>Q3560*16.876/100</f>
        <v>0</v>
      </c>
      <c r="S3560" s="17">
        <f t="shared" si="385"/>
        <v>0</v>
      </c>
      <c r="T3560" s="16">
        <v>0</v>
      </c>
      <c r="U3560" s="18">
        <f t="shared" si="386"/>
        <v>19.780999999999999</v>
      </c>
      <c r="V3560" s="18">
        <f t="shared" si="387"/>
        <v>0</v>
      </c>
      <c r="W3560" s="18">
        <f t="shared" si="388"/>
        <v>0</v>
      </c>
      <c r="X3560" s="27"/>
      <c r="Y3560" s="19">
        <f t="shared" si="389"/>
        <v>0</v>
      </c>
      <c r="Z3560" s="18">
        <f t="shared" si="390"/>
        <v>0</v>
      </c>
      <c r="AA3560" s="12">
        <v>151</v>
      </c>
      <c r="AB3560" s="12">
        <v>0</v>
      </c>
      <c r="AC3560" s="28">
        <f>+I3560+Y3560-Z3560</f>
        <v>4.67</v>
      </c>
      <c r="AD3560" s="20">
        <f t="shared" si="391"/>
        <v>0</v>
      </c>
      <c r="AE3560">
        <v>0</v>
      </c>
    </row>
    <row r="3561" spans="1:31" x14ac:dyDescent="0.25">
      <c r="A3561" s="9">
        <v>45199</v>
      </c>
      <c r="B3561" s="10" t="s">
        <v>97</v>
      </c>
      <c r="C3561" s="10" t="s">
        <v>62</v>
      </c>
      <c r="D3561" s="10" t="s">
        <v>40</v>
      </c>
      <c r="E3561" s="10" t="s">
        <v>30</v>
      </c>
      <c r="F3561" s="10">
        <v>120</v>
      </c>
      <c r="G3561" s="10">
        <v>131</v>
      </c>
      <c r="H3561" s="11">
        <f>SUMIFS(AA:AA,$A:$A,EOMONTH($A3561,-1),$B:$B,$B3561)</f>
        <v>191</v>
      </c>
      <c r="I3561" s="63">
        <f>ROUND(SUMIFS(AC:AC,$A:$A,EOMONTH($A3561,-1),$B:$B,$B3561),2)</f>
        <v>6.23</v>
      </c>
      <c r="J3561" s="11">
        <f>SUMIFS(AB:AB,$A:$A,EOMONTH($A3561,-1),$B:$B,$B3561)</f>
        <v>0</v>
      </c>
      <c r="K3561" s="13">
        <v>0</v>
      </c>
      <c r="L3561" s="25">
        <v>0</v>
      </c>
      <c r="M3561" s="15">
        <v>0</v>
      </c>
      <c r="N3561" s="14">
        <v>0</v>
      </c>
      <c r="O3561" s="16">
        <v>0</v>
      </c>
      <c r="P3561" s="16">
        <v>0</v>
      </c>
      <c r="Q3561" s="16">
        <v>0</v>
      </c>
      <c r="R3561" s="16">
        <f>Q3561*16.876/100</f>
        <v>0</v>
      </c>
      <c r="S3561" s="17">
        <f t="shared" si="385"/>
        <v>0</v>
      </c>
      <c r="T3561" s="16">
        <v>0</v>
      </c>
      <c r="U3561" s="18">
        <f t="shared" si="386"/>
        <v>25.021000000000001</v>
      </c>
      <c r="V3561" s="18">
        <f t="shared" si="387"/>
        <v>0</v>
      </c>
      <c r="W3561" s="18">
        <f t="shared" si="388"/>
        <v>0</v>
      </c>
      <c r="X3561" s="27"/>
      <c r="Y3561" s="19">
        <f t="shared" si="389"/>
        <v>0</v>
      </c>
      <c r="Z3561" s="18">
        <f t="shared" si="390"/>
        <v>0</v>
      </c>
      <c r="AA3561" s="12">
        <v>191</v>
      </c>
      <c r="AB3561" s="12">
        <v>0</v>
      </c>
      <c r="AC3561" s="28">
        <f>+I3561+Y3561-Z3561</f>
        <v>6.23</v>
      </c>
      <c r="AD3561" s="20">
        <f t="shared" si="391"/>
        <v>0</v>
      </c>
      <c r="AE3561">
        <v>0</v>
      </c>
    </row>
    <row r="3562" spans="1:31" x14ac:dyDescent="0.25">
      <c r="A3562" s="9">
        <v>45199</v>
      </c>
      <c r="B3562" s="10" t="s">
        <v>98</v>
      </c>
      <c r="C3562" s="10" t="s">
        <v>62</v>
      </c>
      <c r="D3562" s="10" t="s">
        <v>40</v>
      </c>
      <c r="E3562" s="10" t="s">
        <v>30</v>
      </c>
      <c r="F3562" s="10">
        <v>120</v>
      </c>
      <c r="G3562" s="10">
        <v>131</v>
      </c>
      <c r="H3562" s="11">
        <f>SUMIFS(AA:AA,$A:$A,EOMONTH($A3562,-1),$B:$B,$B3562)</f>
        <v>132</v>
      </c>
      <c r="I3562" s="63">
        <f>ROUND(SUMIFS(AC:AC,$A:$A,EOMONTH($A3562,-1),$B:$B,$B3562),2)</f>
        <v>3.98</v>
      </c>
      <c r="J3562" s="11">
        <f>SUMIFS(AB:AB,$A:$A,EOMONTH($A3562,-1),$B:$B,$B3562)</f>
        <v>0</v>
      </c>
      <c r="K3562" s="13">
        <v>0</v>
      </c>
      <c r="L3562" s="25">
        <v>0</v>
      </c>
      <c r="M3562" s="15">
        <v>0</v>
      </c>
      <c r="N3562" s="14">
        <v>0</v>
      </c>
      <c r="O3562" s="16">
        <v>0</v>
      </c>
      <c r="P3562" s="16">
        <v>0</v>
      </c>
      <c r="Q3562" s="16">
        <v>0</v>
      </c>
      <c r="R3562" s="16">
        <f>Q3562*16.876/100</f>
        <v>0</v>
      </c>
      <c r="S3562" s="17">
        <f t="shared" si="385"/>
        <v>0</v>
      </c>
      <c r="T3562" s="16">
        <v>0</v>
      </c>
      <c r="U3562" s="18">
        <f t="shared" si="386"/>
        <v>17.292000000000002</v>
      </c>
      <c r="V3562" s="18">
        <f t="shared" si="387"/>
        <v>0</v>
      </c>
      <c r="W3562" s="18">
        <f t="shared" si="388"/>
        <v>0</v>
      </c>
      <c r="X3562" s="27"/>
      <c r="Y3562" s="19">
        <f t="shared" si="389"/>
        <v>0</v>
      </c>
      <c r="Z3562" s="18">
        <f t="shared" si="390"/>
        <v>0</v>
      </c>
      <c r="AA3562" s="12">
        <v>132</v>
      </c>
      <c r="AB3562" s="12">
        <v>0</v>
      </c>
      <c r="AC3562" s="28">
        <f>+I3562+Y3562-Z3562</f>
        <v>3.98</v>
      </c>
      <c r="AD3562" s="20">
        <f t="shared" si="391"/>
        <v>0</v>
      </c>
      <c r="AE3562">
        <v>0</v>
      </c>
    </row>
    <row r="3563" spans="1:31" x14ac:dyDescent="0.25">
      <c r="A3563" s="9">
        <v>45199</v>
      </c>
      <c r="B3563" s="10" t="s">
        <v>99</v>
      </c>
      <c r="C3563" s="10" t="s">
        <v>62</v>
      </c>
      <c r="D3563" s="10" t="s">
        <v>40</v>
      </c>
      <c r="E3563" s="10" t="s">
        <v>30</v>
      </c>
      <c r="F3563" s="10">
        <v>120</v>
      </c>
      <c r="G3563" s="10">
        <v>131</v>
      </c>
      <c r="H3563" s="11">
        <f>SUMIFS(AA:AA,$A:$A,EOMONTH($A3563,-1),$B:$B,$B3563)</f>
        <v>-16</v>
      </c>
      <c r="I3563" s="63">
        <f>ROUND(SUMIFS(AC:AC,$A:$A,EOMONTH($A3563,-1),$B:$B,$B3563),2)</f>
        <v>0.69</v>
      </c>
      <c r="J3563" s="11">
        <f>SUMIFS(AB:AB,$A:$A,EOMONTH($A3563,-1),$B:$B,$B3563)</f>
        <v>0</v>
      </c>
      <c r="K3563" s="13">
        <v>0</v>
      </c>
      <c r="L3563" s="25">
        <v>0</v>
      </c>
      <c r="M3563" s="15">
        <v>0</v>
      </c>
      <c r="N3563" s="14">
        <v>0</v>
      </c>
      <c r="O3563" s="16">
        <v>0</v>
      </c>
      <c r="P3563" s="16">
        <v>0</v>
      </c>
      <c r="Q3563" s="16">
        <v>0</v>
      </c>
      <c r="R3563" s="16">
        <f>Q3563*16.876/100</f>
        <v>0</v>
      </c>
      <c r="S3563" s="17">
        <f t="shared" si="385"/>
        <v>0</v>
      </c>
      <c r="T3563" s="16">
        <v>0</v>
      </c>
      <c r="U3563" s="18">
        <f t="shared" si="386"/>
        <v>-2.0960000000000001</v>
      </c>
      <c r="V3563" s="18">
        <f t="shared" si="387"/>
        <v>0</v>
      </c>
      <c r="W3563" s="18">
        <f t="shared" si="388"/>
        <v>0</v>
      </c>
      <c r="X3563" s="27"/>
      <c r="Y3563" s="19">
        <f t="shared" si="389"/>
        <v>0</v>
      </c>
      <c r="Z3563" s="18">
        <f t="shared" si="390"/>
        <v>0</v>
      </c>
      <c r="AA3563" s="12">
        <v>-16</v>
      </c>
      <c r="AB3563" s="12">
        <v>0</v>
      </c>
      <c r="AC3563" s="28">
        <f>+I3563+Y3563-Z3563</f>
        <v>0.69</v>
      </c>
      <c r="AD3563" s="20">
        <f t="shared" si="391"/>
        <v>0</v>
      </c>
      <c r="AE3563">
        <v>10</v>
      </c>
    </row>
    <row r="3564" spans="1:31" x14ac:dyDescent="0.25">
      <c r="A3564" s="9">
        <v>45199</v>
      </c>
      <c r="B3564" s="10" t="s">
        <v>100</v>
      </c>
      <c r="C3564" s="10" t="s">
        <v>77</v>
      </c>
      <c r="D3564" s="10" t="s">
        <v>40</v>
      </c>
      <c r="E3564" s="10" t="s">
        <v>30</v>
      </c>
      <c r="F3564" s="10">
        <v>66</v>
      </c>
      <c r="G3564" s="10">
        <v>72</v>
      </c>
      <c r="H3564" s="11">
        <f>SUMIFS(AA:AA,$A:$A,EOMONTH($A3564,-1),$B:$B,$B3564)</f>
        <v>8586</v>
      </c>
      <c r="I3564" s="63">
        <f>ROUND(SUMIFS(AC:AC,$A:$A,EOMONTH($A3564,-1),$B:$B,$B3564),2)</f>
        <v>319.19</v>
      </c>
      <c r="J3564" s="11">
        <f>SUMIFS(AB:AB,$A:$A,EOMONTH($A3564,-1),$B:$B,$B3564)</f>
        <v>68979.5</v>
      </c>
      <c r="K3564" s="13">
        <v>0</v>
      </c>
      <c r="L3564" s="25">
        <v>0</v>
      </c>
      <c r="M3564" s="15">
        <v>4230</v>
      </c>
      <c r="N3564" s="14">
        <v>35281.08</v>
      </c>
      <c r="O3564" s="16">
        <v>5689</v>
      </c>
      <c r="P3564" s="16">
        <v>97577.03</v>
      </c>
      <c r="Q3564" s="16">
        <v>0</v>
      </c>
      <c r="R3564" s="16">
        <f>Q3564*16.876/100</f>
        <v>0</v>
      </c>
      <c r="S3564" s="17">
        <f t="shared" si="385"/>
        <v>0</v>
      </c>
      <c r="T3564" s="16">
        <v>0</v>
      </c>
      <c r="U3564" s="18">
        <f t="shared" si="386"/>
        <v>618.19200000000001</v>
      </c>
      <c r="V3564" s="18">
        <f t="shared" si="387"/>
        <v>279.18</v>
      </c>
      <c r="W3564" s="18">
        <f t="shared" si="388"/>
        <v>46.871530200000009</v>
      </c>
      <c r="X3564" s="27"/>
      <c r="Y3564" s="19">
        <f t="shared" si="389"/>
        <v>326.0515302</v>
      </c>
      <c r="Z3564" s="18">
        <f t="shared" si="390"/>
        <v>409.608</v>
      </c>
      <c r="AA3564" s="12">
        <v>7127</v>
      </c>
      <c r="AB3564" s="12">
        <v>58289.17</v>
      </c>
      <c r="AC3564" s="28">
        <f>+I3564+Y3564-Z3564</f>
        <v>235.63353019999994</v>
      </c>
      <c r="AD3564" s="20">
        <f t="shared" si="391"/>
        <v>0</v>
      </c>
      <c r="AE3564">
        <v>0</v>
      </c>
    </row>
    <row r="3565" spans="1:31" x14ac:dyDescent="0.25">
      <c r="A3565" s="9">
        <v>45199</v>
      </c>
      <c r="B3565" s="10" t="s">
        <v>101</v>
      </c>
      <c r="C3565" s="10" t="s">
        <v>77</v>
      </c>
      <c r="D3565" s="10" t="s">
        <v>40</v>
      </c>
      <c r="E3565" s="10" t="s">
        <v>30</v>
      </c>
      <c r="F3565" s="10">
        <v>90</v>
      </c>
      <c r="G3565" s="10">
        <v>98</v>
      </c>
      <c r="H3565" s="11">
        <f>SUMIFS(AA:AA,$A:$A,EOMONTH($A3565,-1),$B:$B,$B3565)</f>
        <v>2633</v>
      </c>
      <c r="I3565" s="63">
        <f>ROUND(SUMIFS(AC:AC,$A:$A,EOMONTH($A3565,-1),$B:$B,$B3565),2)</f>
        <v>68.67</v>
      </c>
      <c r="J3565" s="11">
        <f>SUMIFS(AB:AB,$A:$A,EOMONTH($A3565,-1),$B:$B,$B3565)</f>
        <v>28000.94</v>
      </c>
      <c r="K3565" s="13">
        <v>0</v>
      </c>
      <c r="L3565" s="25">
        <v>0</v>
      </c>
      <c r="M3565" s="15">
        <v>5576</v>
      </c>
      <c r="N3565" s="14">
        <v>59682.49</v>
      </c>
      <c r="O3565" s="16">
        <v>3252</v>
      </c>
      <c r="P3565" s="16">
        <v>74844.240000000005</v>
      </c>
      <c r="Q3565" s="16">
        <v>0</v>
      </c>
      <c r="R3565" s="16">
        <f>Q3565*16.876/100</f>
        <v>0</v>
      </c>
      <c r="S3565" s="17">
        <f t="shared" si="385"/>
        <v>0</v>
      </c>
      <c r="T3565" s="16">
        <v>0</v>
      </c>
      <c r="U3565" s="18">
        <f t="shared" si="386"/>
        <v>258.03399999999999</v>
      </c>
      <c r="V3565" s="18">
        <f t="shared" si="387"/>
        <v>501.84</v>
      </c>
      <c r="W3565" s="18">
        <f t="shared" si="388"/>
        <v>84.253917600000008</v>
      </c>
      <c r="X3565" s="27"/>
      <c r="Y3565" s="19">
        <f t="shared" si="389"/>
        <v>586.09391759999994</v>
      </c>
      <c r="Z3565" s="18">
        <f t="shared" si="390"/>
        <v>318.69600000000003</v>
      </c>
      <c r="AA3565" s="12">
        <v>4957</v>
      </c>
      <c r="AB3565" s="12">
        <v>53011.27</v>
      </c>
      <c r="AC3565" s="28">
        <f>+I3565+Y3565-Z3565</f>
        <v>336.06791759999987</v>
      </c>
      <c r="AD3565" s="20">
        <f t="shared" si="391"/>
        <v>0</v>
      </c>
      <c r="AE3565">
        <v>0</v>
      </c>
    </row>
    <row r="3566" spans="1:31" x14ac:dyDescent="0.25">
      <c r="A3566" s="9">
        <v>45199</v>
      </c>
      <c r="B3566" s="10" t="s">
        <v>102</v>
      </c>
      <c r="C3566" s="10" t="s">
        <v>103</v>
      </c>
      <c r="D3566" s="10" t="s">
        <v>40</v>
      </c>
      <c r="E3566" s="10" t="s">
        <v>30</v>
      </c>
      <c r="F3566" s="10">
        <v>23</v>
      </c>
      <c r="G3566" s="10">
        <v>25</v>
      </c>
      <c r="H3566" s="11">
        <f>SUMIFS(AA:AA,$A:$A,EOMONTH($A3566,-1),$B:$B,$B3566)</f>
        <v>8421</v>
      </c>
      <c r="I3566" s="63">
        <f>ROUND(SUMIFS(AC:AC,$A:$A,EOMONTH($A3566,-1),$B:$B,$B3566),2)</f>
        <v>176.07</v>
      </c>
      <c r="J3566" s="11">
        <f>SUMIFS(AB:AB,$A:$A,EOMONTH($A3566,-1),$B:$B,$B3566)</f>
        <v>22307.37</v>
      </c>
      <c r="K3566" s="13">
        <v>0</v>
      </c>
      <c r="L3566" s="25">
        <v>0</v>
      </c>
      <c r="M3566" s="15">
        <v>10540</v>
      </c>
      <c r="N3566" s="14">
        <v>27611.9</v>
      </c>
      <c r="O3566" s="16">
        <v>2251</v>
      </c>
      <c r="P3566" s="16">
        <v>15989.92</v>
      </c>
      <c r="Q3566" s="16">
        <v>0</v>
      </c>
      <c r="R3566" s="16">
        <f>Q3566*16.876/100</f>
        <v>0</v>
      </c>
      <c r="S3566" s="17">
        <f t="shared" si="385"/>
        <v>0</v>
      </c>
      <c r="T3566" s="16">
        <v>0</v>
      </c>
      <c r="U3566" s="18">
        <f t="shared" si="386"/>
        <v>210.52500000000001</v>
      </c>
      <c r="V3566" s="18">
        <f t="shared" si="387"/>
        <v>242.42</v>
      </c>
      <c r="W3566" s="18">
        <f t="shared" si="388"/>
        <v>40.699893799999998</v>
      </c>
      <c r="X3566" s="27"/>
      <c r="Y3566" s="19">
        <f t="shared" si="389"/>
        <v>283.1198938</v>
      </c>
      <c r="Z3566" s="18">
        <f t="shared" si="390"/>
        <v>56.274999999999999</v>
      </c>
      <c r="AA3566" s="12">
        <v>16710</v>
      </c>
      <c r="AB3566" s="12">
        <v>43956.34</v>
      </c>
      <c r="AC3566" s="28">
        <f>+I3566+Y3566-Z3566</f>
        <v>402.91489380000002</v>
      </c>
      <c r="AD3566" s="20">
        <f t="shared" si="391"/>
        <v>0</v>
      </c>
      <c r="AE3566">
        <v>0</v>
      </c>
    </row>
    <row r="3567" spans="1:31" x14ac:dyDescent="0.25">
      <c r="A3567" s="59">
        <v>45199</v>
      </c>
      <c r="B3567" s="60" t="s">
        <v>104</v>
      </c>
      <c r="C3567" s="60" t="s">
        <v>105</v>
      </c>
      <c r="D3567" s="60" t="s">
        <v>40</v>
      </c>
      <c r="E3567" s="60" t="s">
        <v>30</v>
      </c>
      <c r="F3567" s="10"/>
      <c r="G3567" s="10"/>
      <c r="H3567" s="11"/>
      <c r="I3567" s="63">
        <f>ROUND(SUMIFS(AC:AC,$A:$A,EOMONTH($A3567,-1),$B:$B,$B3567),2)</f>
        <v>88.86</v>
      </c>
      <c r="J3567" s="11"/>
      <c r="K3567" s="13"/>
      <c r="L3567" s="25"/>
      <c r="M3567" s="15"/>
      <c r="N3567" s="14"/>
      <c r="O3567" s="16"/>
      <c r="P3567" s="16"/>
      <c r="Q3567" s="16"/>
      <c r="R3567" s="16"/>
      <c r="S3567" s="17">
        <f t="shared" si="385"/>
        <v>0</v>
      </c>
      <c r="T3567" s="16"/>
      <c r="U3567" s="18">
        <f t="shared" si="386"/>
        <v>0</v>
      </c>
      <c r="V3567" s="18">
        <f t="shared" si="387"/>
        <v>0</v>
      </c>
      <c r="W3567" s="18">
        <f t="shared" si="388"/>
        <v>0</v>
      </c>
      <c r="X3567" s="27"/>
      <c r="Y3567" s="19">
        <f t="shared" si="389"/>
        <v>0</v>
      </c>
      <c r="Z3567" s="18">
        <f t="shared" si="390"/>
        <v>0</v>
      </c>
      <c r="AA3567" s="12"/>
      <c r="AB3567" s="12"/>
      <c r="AC3567" s="28">
        <f>+I3567+Y3567-Z3567</f>
        <v>88.86</v>
      </c>
      <c r="AD3567" s="20">
        <f t="shared" si="391"/>
        <v>0</v>
      </c>
      <c r="AE3567">
        <v>0</v>
      </c>
    </row>
    <row r="3568" spans="1:31" x14ac:dyDescent="0.25">
      <c r="A3568" s="9">
        <v>45199</v>
      </c>
      <c r="B3568" s="10" t="s">
        <v>106</v>
      </c>
      <c r="C3568" s="10" t="s">
        <v>77</v>
      </c>
      <c r="D3568" s="10" t="s">
        <v>29</v>
      </c>
      <c r="E3568" s="10" t="s">
        <v>30</v>
      </c>
      <c r="F3568" s="10"/>
      <c r="G3568" s="10">
        <v>0</v>
      </c>
      <c r="H3568" s="11">
        <f>SUMIFS(AA:AA,$A:$A,EOMONTH($A3568,-1),$B:$B,$B3568)</f>
        <v>7988</v>
      </c>
      <c r="I3568" s="63">
        <f>ROUND(SUMIFS(AC:AC,$A:$A,EOMONTH($A3568,-1),$B:$B,$B3568),2)</f>
        <v>60.65</v>
      </c>
      <c r="J3568" s="11">
        <f>SUMIFS(AB:AB,$A:$A,EOMONTH($A3568,-1),$B:$B,$B3568)</f>
        <v>95468.97</v>
      </c>
      <c r="K3568" s="13">
        <v>0</v>
      </c>
      <c r="L3568" s="25">
        <v>0</v>
      </c>
      <c r="M3568" s="15">
        <v>0</v>
      </c>
      <c r="N3568" s="14">
        <v>0</v>
      </c>
      <c r="O3568" s="16">
        <v>0</v>
      </c>
      <c r="P3568" s="16">
        <v>0</v>
      </c>
      <c r="Q3568" s="16">
        <v>0</v>
      </c>
      <c r="R3568" s="16">
        <f>Q3568*16.876/100</f>
        <v>0</v>
      </c>
      <c r="S3568" s="17">
        <f t="shared" si="385"/>
        <v>0</v>
      </c>
      <c r="T3568" s="16">
        <v>0</v>
      </c>
      <c r="U3568" s="18">
        <f t="shared" si="386"/>
        <v>0</v>
      </c>
      <c r="V3568" s="18">
        <f t="shared" si="387"/>
        <v>0</v>
      </c>
      <c r="W3568" s="18">
        <f t="shared" si="388"/>
        <v>0</v>
      </c>
      <c r="X3568" s="27"/>
      <c r="Y3568" s="19">
        <f t="shared" si="389"/>
        <v>0</v>
      </c>
      <c r="Z3568" s="18">
        <f t="shared" si="390"/>
        <v>0</v>
      </c>
      <c r="AA3568" s="12">
        <v>7988</v>
      </c>
      <c r="AB3568" s="12">
        <v>95468.97</v>
      </c>
      <c r="AC3568" s="28">
        <f>+I3568+Y3568-Z3568</f>
        <v>60.65</v>
      </c>
      <c r="AD3568" s="20">
        <f t="shared" si="391"/>
        <v>0</v>
      </c>
      <c r="AE3568">
        <v>0</v>
      </c>
    </row>
    <row r="3569" spans="1:31" x14ac:dyDescent="0.25">
      <c r="A3569" s="9">
        <v>45199</v>
      </c>
      <c r="B3569" s="10" t="s">
        <v>107</v>
      </c>
      <c r="C3569" s="10" t="s">
        <v>108</v>
      </c>
      <c r="D3569" s="10" t="s">
        <v>29</v>
      </c>
      <c r="E3569" s="10" t="s">
        <v>30</v>
      </c>
      <c r="F3569" s="10">
        <v>0</v>
      </c>
      <c r="G3569" s="10">
        <v>0</v>
      </c>
      <c r="H3569" s="11">
        <f>SUMIFS(AA:AA,$A:$A,EOMONTH($A3569,-1),$B:$B,$B3569)</f>
        <v>1</v>
      </c>
      <c r="I3569" s="63">
        <f>ROUND(SUMIFS(AC:AC,$A:$A,EOMONTH($A3569,-1),$B:$B,$B3569),2)</f>
        <v>6.1</v>
      </c>
      <c r="J3569" s="11">
        <f>SUMIFS(AB:AB,$A:$A,EOMONTH($A3569,-1),$B:$B,$B3569)</f>
        <v>1146.6099999999999</v>
      </c>
      <c r="K3569" s="13">
        <v>0</v>
      </c>
      <c r="L3569" s="25">
        <v>0</v>
      </c>
      <c r="M3569" s="15">
        <v>0</v>
      </c>
      <c r="N3569" s="14">
        <v>0</v>
      </c>
      <c r="O3569" s="16">
        <v>0</v>
      </c>
      <c r="P3569" s="16">
        <v>0</v>
      </c>
      <c r="Q3569" s="16">
        <v>0</v>
      </c>
      <c r="R3569" s="16">
        <f>Q3569*16.876/100</f>
        <v>0</v>
      </c>
      <c r="S3569" s="17">
        <f t="shared" si="385"/>
        <v>0</v>
      </c>
      <c r="T3569" s="16">
        <v>0</v>
      </c>
      <c r="U3569" s="18">
        <f t="shared" si="386"/>
        <v>0</v>
      </c>
      <c r="V3569" s="18">
        <f t="shared" si="387"/>
        <v>0</v>
      </c>
      <c r="W3569" s="18">
        <f t="shared" si="388"/>
        <v>0</v>
      </c>
      <c r="X3569" s="27"/>
      <c r="Y3569" s="19">
        <f t="shared" si="389"/>
        <v>0</v>
      </c>
      <c r="Z3569" s="18">
        <f t="shared" si="390"/>
        <v>0</v>
      </c>
      <c r="AA3569" s="12">
        <v>1</v>
      </c>
      <c r="AB3569" s="12">
        <v>1146.6099999999999</v>
      </c>
      <c r="AC3569" s="28">
        <f>+I3569+Y3569-Z3569</f>
        <v>6.1</v>
      </c>
      <c r="AD3569" s="20">
        <f t="shared" si="391"/>
        <v>0</v>
      </c>
      <c r="AE3569">
        <v>0</v>
      </c>
    </row>
    <row r="3570" spans="1:31" x14ac:dyDescent="0.25">
      <c r="A3570" s="9">
        <v>45199</v>
      </c>
      <c r="B3570" s="10" t="s">
        <v>109</v>
      </c>
      <c r="C3570" s="10" t="s">
        <v>108</v>
      </c>
      <c r="D3570" s="10" t="s">
        <v>29</v>
      </c>
      <c r="E3570" s="10" t="s">
        <v>30</v>
      </c>
      <c r="F3570" s="10">
        <v>0</v>
      </c>
      <c r="G3570" s="10">
        <v>0</v>
      </c>
      <c r="H3570" s="11">
        <f>SUMIFS(AA:AA,$A:$A,EOMONTH($A3570,-1),$B:$B,$B3570)</f>
        <v>2</v>
      </c>
      <c r="I3570" s="63">
        <f>ROUND(SUMIFS(AC:AC,$A:$A,EOMONTH($A3570,-1),$B:$B,$B3570),2)</f>
        <v>0.05</v>
      </c>
      <c r="J3570" s="11">
        <f>SUMIFS(AB:AB,$A:$A,EOMONTH($A3570,-1),$B:$B,$B3570)</f>
        <v>2717.88</v>
      </c>
      <c r="K3570" s="13">
        <v>0</v>
      </c>
      <c r="L3570" s="25">
        <v>0</v>
      </c>
      <c r="M3570" s="15">
        <v>0</v>
      </c>
      <c r="N3570" s="14">
        <v>0</v>
      </c>
      <c r="O3570" s="16">
        <v>0</v>
      </c>
      <c r="P3570" s="16">
        <v>0</v>
      </c>
      <c r="Q3570" s="16">
        <v>0</v>
      </c>
      <c r="R3570" s="16">
        <f>Q3570*16.876/100</f>
        <v>0</v>
      </c>
      <c r="S3570" s="17">
        <f t="shared" si="385"/>
        <v>0</v>
      </c>
      <c r="T3570" s="16">
        <v>0</v>
      </c>
      <c r="U3570" s="18">
        <f t="shared" si="386"/>
        <v>0</v>
      </c>
      <c r="V3570" s="18">
        <f t="shared" si="387"/>
        <v>0</v>
      </c>
      <c r="W3570" s="18">
        <f t="shared" si="388"/>
        <v>0</v>
      </c>
      <c r="X3570" s="27"/>
      <c r="Y3570" s="19">
        <f t="shared" si="389"/>
        <v>0</v>
      </c>
      <c r="Z3570" s="18">
        <f t="shared" si="390"/>
        <v>0</v>
      </c>
      <c r="AA3570" s="12">
        <v>2</v>
      </c>
      <c r="AB3570" s="12">
        <v>2717.88</v>
      </c>
      <c r="AC3570" s="28">
        <f>+I3570+Y3570-Z3570</f>
        <v>0.05</v>
      </c>
      <c r="AD3570" s="20">
        <f t="shared" si="391"/>
        <v>0</v>
      </c>
      <c r="AE3570">
        <v>0</v>
      </c>
    </row>
    <row r="3571" spans="1:31" x14ac:dyDescent="0.25">
      <c r="A3571" s="9">
        <v>45199</v>
      </c>
      <c r="B3571" s="10" t="s">
        <v>739</v>
      </c>
      <c r="C3571" s="10" t="s">
        <v>28</v>
      </c>
      <c r="D3571" s="10" t="s">
        <v>29</v>
      </c>
      <c r="E3571" s="10" t="s">
        <v>30</v>
      </c>
      <c r="F3571" s="10"/>
      <c r="G3571" s="10">
        <v>0</v>
      </c>
      <c r="H3571" s="11">
        <f>SUMIFS(AA:AA,$A:$A,EOMONTH($A3571,-1),$B:$B,$B3571)</f>
        <v>5</v>
      </c>
      <c r="I3571" s="63">
        <f>ROUND(SUMIFS(AC:AC,$A:$A,EOMONTH($A3571,-1),$B:$B,$B3571),2)</f>
        <v>0</v>
      </c>
      <c r="J3571" s="11">
        <f>SUMIFS(AB:AB,$A:$A,EOMONTH($A3571,-1),$B:$B,$B3571)</f>
        <v>45.72</v>
      </c>
      <c r="K3571" s="13">
        <v>0</v>
      </c>
      <c r="L3571" s="25">
        <v>0</v>
      </c>
      <c r="M3571" s="15">
        <v>100</v>
      </c>
      <c r="N3571" s="14">
        <v>971.64</v>
      </c>
      <c r="O3571" s="16">
        <v>0</v>
      </c>
      <c r="P3571" s="16">
        <v>0</v>
      </c>
      <c r="Q3571" s="16">
        <v>0</v>
      </c>
      <c r="R3571" s="16">
        <f>Q3571*16.876/100</f>
        <v>0</v>
      </c>
      <c r="S3571" s="17">
        <f t="shared" si="385"/>
        <v>0</v>
      </c>
      <c r="T3571" s="16">
        <v>0</v>
      </c>
      <c r="U3571" s="18">
        <f t="shared" si="386"/>
        <v>0</v>
      </c>
      <c r="V3571" s="18">
        <f t="shared" si="387"/>
        <v>0</v>
      </c>
      <c r="W3571" s="18">
        <f t="shared" si="388"/>
        <v>0</v>
      </c>
      <c r="X3571" s="27"/>
      <c r="Y3571" s="19">
        <f t="shared" si="389"/>
        <v>0</v>
      </c>
      <c r="Z3571" s="18">
        <f t="shared" si="390"/>
        <v>0</v>
      </c>
      <c r="AA3571" s="12">
        <v>105</v>
      </c>
      <c r="AB3571" s="12">
        <v>1017.36</v>
      </c>
      <c r="AC3571" s="28">
        <f>+I3571+Y3571-Z3571</f>
        <v>0</v>
      </c>
      <c r="AD3571" s="20">
        <f t="shared" si="391"/>
        <v>0</v>
      </c>
      <c r="AE3571">
        <v>0</v>
      </c>
    </row>
    <row r="3572" spans="1:31" x14ac:dyDescent="0.25">
      <c r="A3572" s="9">
        <v>45199</v>
      </c>
      <c r="B3572" s="10" t="s">
        <v>110</v>
      </c>
      <c r="C3572" s="10" t="s">
        <v>28</v>
      </c>
      <c r="D3572" s="10" t="s">
        <v>29</v>
      </c>
      <c r="E3572" s="10" t="s">
        <v>30</v>
      </c>
      <c r="F3572" s="10"/>
      <c r="G3572" s="10">
        <v>0</v>
      </c>
      <c r="H3572" s="11">
        <f>SUMIFS(AA:AA,$A:$A,EOMONTH($A3572,-1),$B:$B,$B3572)</f>
        <v>125.35</v>
      </c>
      <c r="I3572" s="63">
        <f>ROUND(SUMIFS(AC:AC,$A:$A,EOMONTH($A3572,-1),$B:$B,$B3572),2)</f>
        <v>6.56</v>
      </c>
      <c r="J3572" s="11">
        <f>SUMIFS(AB:AB,$A:$A,EOMONTH($A3572,-1),$B:$B,$B3572)</f>
        <v>1211.8399999999999</v>
      </c>
      <c r="K3572" s="13">
        <v>0</v>
      </c>
      <c r="L3572" s="25">
        <v>0</v>
      </c>
      <c r="M3572" s="15">
        <v>930</v>
      </c>
      <c r="N3572" s="14">
        <v>9137.5300000000007</v>
      </c>
      <c r="O3572" s="16">
        <v>0</v>
      </c>
      <c r="P3572" s="16">
        <v>0</v>
      </c>
      <c r="Q3572" s="16">
        <v>0</v>
      </c>
      <c r="R3572" s="16">
        <f>Q3572*16.876/100</f>
        <v>0</v>
      </c>
      <c r="S3572" s="17">
        <f t="shared" si="385"/>
        <v>0</v>
      </c>
      <c r="T3572" s="16">
        <v>0</v>
      </c>
      <c r="U3572" s="18">
        <f t="shared" si="386"/>
        <v>0</v>
      </c>
      <c r="V3572" s="18">
        <f t="shared" si="387"/>
        <v>0</v>
      </c>
      <c r="W3572" s="18">
        <f t="shared" si="388"/>
        <v>0</v>
      </c>
      <c r="X3572" s="27"/>
      <c r="Y3572" s="19">
        <f t="shared" si="389"/>
        <v>0</v>
      </c>
      <c r="Z3572" s="18">
        <f t="shared" si="390"/>
        <v>0</v>
      </c>
      <c r="AA3572" s="12">
        <v>1055.3499999999999</v>
      </c>
      <c r="AB3572" s="12">
        <v>10349.370000000001</v>
      </c>
      <c r="AC3572" s="28">
        <f>+I3572+Y3572-Z3572</f>
        <v>6.56</v>
      </c>
      <c r="AD3572" s="20">
        <f t="shared" si="391"/>
        <v>0</v>
      </c>
      <c r="AE3572">
        <v>0</v>
      </c>
    </row>
    <row r="3573" spans="1:31" x14ac:dyDescent="0.25">
      <c r="A3573" s="9">
        <v>45199</v>
      </c>
      <c r="B3573" s="10" t="s">
        <v>111</v>
      </c>
      <c r="C3573" s="10" t="s">
        <v>28</v>
      </c>
      <c r="D3573" s="10" t="s">
        <v>29</v>
      </c>
      <c r="E3573" s="10" t="s">
        <v>30</v>
      </c>
      <c r="F3573" s="10"/>
      <c r="G3573" s="10">
        <v>0</v>
      </c>
      <c r="H3573" s="11">
        <f>SUMIFS(AA:AA,$A:$A,EOMONTH($A3573,-1),$B:$B,$B3573)</f>
        <v>66</v>
      </c>
      <c r="I3573" s="63">
        <f>ROUND(SUMIFS(AC:AC,$A:$A,EOMONTH($A3573,-1),$B:$B,$B3573),2)</f>
        <v>9.84</v>
      </c>
      <c r="J3573" s="11">
        <f>SUMIFS(AB:AB,$A:$A,EOMONTH($A3573,-1),$B:$B,$B3573)</f>
        <v>662.45</v>
      </c>
      <c r="K3573" s="13">
        <v>0</v>
      </c>
      <c r="L3573" s="25">
        <v>0</v>
      </c>
      <c r="M3573" s="15">
        <v>430</v>
      </c>
      <c r="N3573" s="14">
        <v>4181.84</v>
      </c>
      <c r="O3573" s="16">
        <v>0</v>
      </c>
      <c r="P3573" s="16">
        <v>0</v>
      </c>
      <c r="Q3573" s="16">
        <v>0</v>
      </c>
      <c r="R3573" s="16">
        <f>Q3573*16.876/100</f>
        <v>0</v>
      </c>
      <c r="S3573" s="17">
        <f t="shared" si="385"/>
        <v>0</v>
      </c>
      <c r="T3573" s="16">
        <v>0</v>
      </c>
      <c r="U3573" s="18">
        <f t="shared" si="386"/>
        <v>0</v>
      </c>
      <c r="V3573" s="18">
        <f t="shared" si="387"/>
        <v>0</v>
      </c>
      <c r="W3573" s="18">
        <f t="shared" si="388"/>
        <v>0</v>
      </c>
      <c r="X3573" s="27"/>
      <c r="Y3573" s="19">
        <f t="shared" si="389"/>
        <v>0</v>
      </c>
      <c r="Z3573" s="18">
        <f t="shared" si="390"/>
        <v>0</v>
      </c>
      <c r="AA3573" s="12">
        <v>496</v>
      </c>
      <c r="AB3573" s="12">
        <v>4844.29</v>
      </c>
      <c r="AC3573" s="28">
        <f>+I3573+Y3573-Z3573</f>
        <v>9.84</v>
      </c>
      <c r="AD3573" s="20">
        <f t="shared" si="391"/>
        <v>0</v>
      </c>
      <c r="AE3573">
        <v>0</v>
      </c>
    </row>
    <row r="3574" spans="1:31" x14ac:dyDescent="0.25">
      <c r="A3574" s="9">
        <v>45199</v>
      </c>
      <c r="B3574" s="10" t="s">
        <v>112</v>
      </c>
      <c r="C3574" s="10" t="s">
        <v>28</v>
      </c>
      <c r="D3574" s="10" t="s">
        <v>29</v>
      </c>
      <c r="E3574" s="10" t="s">
        <v>30</v>
      </c>
      <c r="F3574" s="10"/>
      <c r="G3574" s="10">
        <v>0</v>
      </c>
      <c r="H3574" s="11">
        <f>SUMIFS(AA:AA,$A:$A,EOMONTH($A3574,-1),$B:$B,$B3574)</f>
        <v>9</v>
      </c>
      <c r="I3574" s="63">
        <f>ROUND(SUMIFS(AC:AC,$A:$A,EOMONTH($A3574,-1),$B:$B,$B3574),2)</f>
        <v>23.3</v>
      </c>
      <c r="J3574" s="11">
        <f>SUMIFS(AB:AB,$A:$A,EOMONTH($A3574,-1),$B:$B,$B3574)</f>
        <v>85.51</v>
      </c>
      <c r="K3574" s="13">
        <v>0</v>
      </c>
      <c r="L3574" s="25">
        <v>0</v>
      </c>
      <c r="M3574" s="15">
        <v>404</v>
      </c>
      <c r="N3574" s="14">
        <v>3942.33</v>
      </c>
      <c r="O3574" s="16">
        <v>0</v>
      </c>
      <c r="P3574" s="16">
        <v>0</v>
      </c>
      <c r="Q3574" s="16">
        <v>0</v>
      </c>
      <c r="R3574" s="16">
        <f>Q3574*16.876/100</f>
        <v>0</v>
      </c>
      <c r="S3574" s="17">
        <f t="shared" si="385"/>
        <v>0</v>
      </c>
      <c r="T3574" s="16">
        <v>0</v>
      </c>
      <c r="U3574" s="18">
        <f t="shared" si="386"/>
        <v>0</v>
      </c>
      <c r="V3574" s="18">
        <f t="shared" si="387"/>
        <v>0</v>
      </c>
      <c r="W3574" s="18">
        <f t="shared" si="388"/>
        <v>0</v>
      </c>
      <c r="X3574" s="27"/>
      <c r="Y3574" s="19">
        <f t="shared" si="389"/>
        <v>0</v>
      </c>
      <c r="Z3574" s="18">
        <f t="shared" si="390"/>
        <v>0</v>
      </c>
      <c r="AA3574" s="12">
        <v>413</v>
      </c>
      <c r="AB3574" s="12">
        <v>4027.84</v>
      </c>
      <c r="AC3574" s="28">
        <f>+I3574+Y3574-Z3574</f>
        <v>23.3</v>
      </c>
      <c r="AD3574" s="20">
        <f t="shared" si="391"/>
        <v>0</v>
      </c>
      <c r="AE3574">
        <v>0</v>
      </c>
    </row>
    <row r="3575" spans="1:31" x14ac:dyDescent="0.25">
      <c r="A3575" s="9">
        <v>45199</v>
      </c>
      <c r="B3575" s="10" t="s">
        <v>713</v>
      </c>
      <c r="C3575" s="10" t="s">
        <v>28</v>
      </c>
      <c r="D3575" s="10" t="s">
        <v>29</v>
      </c>
      <c r="E3575" s="10" t="s">
        <v>30</v>
      </c>
      <c r="F3575" s="10"/>
      <c r="G3575" s="10">
        <v>0</v>
      </c>
      <c r="H3575" s="11">
        <f>SUMIFS(AA:AA,$A:$A,EOMONTH($A3575,-1),$B:$B,$B3575)</f>
        <v>150</v>
      </c>
      <c r="I3575" s="63">
        <f>ROUND(SUMIFS(AC:AC,$A:$A,EOMONTH($A3575,-1),$B:$B,$B3575),2)</f>
        <v>0</v>
      </c>
      <c r="J3575" s="11">
        <f>SUMIFS(AB:AB,$A:$A,EOMONTH($A3575,-1),$B:$B,$B3575)</f>
        <v>1439.08</v>
      </c>
      <c r="K3575" s="13">
        <v>0</v>
      </c>
      <c r="L3575" s="25">
        <v>0</v>
      </c>
      <c r="M3575" s="15">
        <v>620</v>
      </c>
      <c r="N3575" s="14">
        <v>6045.45</v>
      </c>
      <c r="O3575" s="16">
        <v>0</v>
      </c>
      <c r="P3575" s="16">
        <v>0</v>
      </c>
      <c r="Q3575" s="16">
        <v>0</v>
      </c>
      <c r="R3575" s="16">
        <f>Q3575*16.876/100</f>
        <v>0</v>
      </c>
      <c r="S3575" s="17">
        <f t="shared" si="385"/>
        <v>0</v>
      </c>
      <c r="T3575" s="16">
        <v>0</v>
      </c>
      <c r="U3575" s="18">
        <f t="shared" si="386"/>
        <v>0</v>
      </c>
      <c r="V3575" s="18">
        <f t="shared" si="387"/>
        <v>0</v>
      </c>
      <c r="W3575" s="18">
        <f t="shared" si="388"/>
        <v>0</v>
      </c>
      <c r="X3575" s="27"/>
      <c r="Y3575" s="19">
        <f t="shared" si="389"/>
        <v>0</v>
      </c>
      <c r="Z3575" s="18">
        <f t="shared" si="390"/>
        <v>0</v>
      </c>
      <c r="AA3575" s="12">
        <v>770</v>
      </c>
      <c r="AB3575" s="12">
        <v>7484.53</v>
      </c>
      <c r="AC3575" s="28">
        <f>+I3575+Y3575-Z3575</f>
        <v>0</v>
      </c>
      <c r="AD3575" s="20">
        <f t="shared" si="391"/>
        <v>0</v>
      </c>
      <c r="AE3575">
        <v>0</v>
      </c>
    </row>
    <row r="3576" spans="1:31" x14ac:dyDescent="0.25">
      <c r="A3576" s="9">
        <v>45199</v>
      </c>
      <c r="B3576" s="10" t="s">
        <v>113</v>
      </c>
      <c r="C3576" s="10" t="s">
        <v>28</v>
      </c>
      <c r="D3576" s="10" t="s">
        <v>29</v>
      </c>
      <c r="E3576" s="10" t="s">
        <v>30</v>
      </c>
      <c r="F3576" s="10"/>
      <c r="G3576" s="10">
        <v>0</v>
      </c>
      <c r="H3576" s="11">
        <f>SUMIFS(AA:AA,$A:$A,EOMONTH($A3576,-1),$B:$B,$B3576)</f>
        <v>13</v>
      </c>
      <c r="I3576" s="63">
        <f>ROUND(SUMIFS(AC:AC,$A:$A,EOMONTH($A3576,-1),$B:$B,$B3576),2)</f>
        <v>6.64</v>
      </c>
      <c r="J3576" s="11">
        <f>SUMIFS(AB:AB,$A:$A,EOMONTH($A3576,-1),$B:$B,$B3576)</f>
        <v>124.21</v>
      </c>
      <c r="K3576" s="13">
        <v>0</v>
      </c>
      <c r="L3576" s="25">
        <v>0</v>
      </c>
      <c r="M3576" s="15">
        <v>0</v>
      </c>
      <c r="N3576" s="14">
        <v>0</v>
      </c>
      <c r="O3576" s="16">
        <v>0</v>
      </c>
      <c r="P3576" s="16">
        <v>0</v>
      </c>
      <c r="Q3576" s="16">
        <v>0</v>
      </c>
      <c r="R3576" s="16">
        <f>Q3576*16.876/100</f>
        <v>0</v>
      </c>
      <c r="S3576" s="17">
        <f t="shared" si="385"/>
        <v>0</v>
      </c>
      <c r="T3576" s="16">
        <v>0</v>
      </c>
      <c r="U3576" s="18">
        <f t="shared" si="386"/>
        <v>0</v>
      </c>
      <c r="V3576" s="18">
        <f t="shared" si="387"/>
        <v>0</v>
      </c>
      <c r="W3576" s="18">
        <f t="shared" si="388"/>
        <v>0</v>
      </c>
      <c r="X3576" s="27"/>
      <c r="Y3576" s="19">
        <f t="shared" si="389"/>
        <v>0</v>
      </c>
      <c r="Z3576" s="18">
        <f t="shared" si="390"/>
        <v>0</v>
      </c>
      <c r="AA3576" s="12">
        <v>13</v>
      </c>
      <c r="AB3576" s="12">
        <v>124.21</v>
      </c>
      <c r="AC3576" s="28">
        <f>+I3576+Y3576-Z3576</f>
        <v>6.64</v>
      </c>
      <c r="AD3576" s="20">
        <f t="shared" si="391"/>
        <v>0</v>
      </c>
      <c r="AE3576">
        <v>0</v>
      </c>
    </row>
    <row r="3577" spans="1:31" x14ac:dyDescent="0.25">
      <c r="A3577" s="9">
        <v>45199</v>
      </c>
      <c r="B3577" s="10" t="s">
        <v>114</v>
      </c>
      <c r="C3577" s="10" t="s">
        <v>28</v>
      </c>
      <c r="D3577" s="10" t="s">
        <v>29</v>
      </c>
      <c r="E3577" s="10" t="s">
        <v>30</v>
      </c>
      <c r="F3577" s="10"/>
      <c r="G3577" s="10">
        <v>0</v>
      </c>
      <c r="H3577" s="11">
        <f>SUMIFS(AA:AA,$A:$A,EOMONTH($A3577,-1),$B:$B,$B3577)</f>
        <v>998</v>
      </c>
      <c r="I3577" s="63">
        <f>ROUND(SUMIFS(AC:AC,$A:$A,EOMONTH($A3577,-1),$B:$B,$B3577),2)</f>
        <v>25.42</v>
      </c>
      <c r="J3577" s="11">
        <f>SUMIFS(AB:AB,$A:$A,EOMONTH($A3577,-1),$B:$B,$B3577)</f>
        <v>5867.15</v>
      </c>
      <c r="K3577" s="13">
        <v>0</v>
      </c>
      <c r="L3577" s="25">
        <v>0</v>
      </c>
      <c r="M3577" s="15">
        <v>502</v>
      </c>
      <c r="N3577" s="14">
        <v>2935.45</v>
      </c>
      <c r="O3577" s="16">
        <v>0</v>
      </c>
      <c r="P3577" s="16">
        <v>0</v>
      </c>
      <c r="Q3577" s="16">
        <v>507</v>
      </c>
      <c r="R3577" s="16">
        <f>Q3577*16.876/100</f>
        <v>85.561320000000009</v>
      </c>
      <c r="S3577" s="17">
        <f t="shared" si="385"/>
        <v>592.56132000000002</v>
      </c>
      <c r="T3577" s="16">
        <v>2976.09</v>
      </c>
      <c r="U3577" s="18">
        <f t="shared" si="386"/>
        <v>0</v>
      </c>
      <c r="V3577" s="18">
        <f t="shared" si="387"/>
        <v>0</v>
      </c>
      <c r="W3577" s="18">
        <f t="shared" si="388"/>
        <v>0</v>
      </c>
      <c r="X3577" s="27"/>
      <c r="Y3577" s="19">
        <f t="shared" si="389"/>
        <v>0</v>
      </c>
      <c r="Z3577" s="18">
        <f t="shared" si="390"/>
        <v>0</v>
      </c>
      <c r="AA3577" s="12">
        <v>993</v>
      </c>
      <c r="AB3577" s="12">
        <v>5827.32</v>
      </c>
      <c r="AC3577" s="28">
        <f>+I3577+Y3577-Z3577</f>
        <v>25.42</v>
      </c>
      <c r="AD3577" s="20">
        <f t="shared" si="391"/>
        <v>0</v>
      </c>
      <c r="AE3577">
        <v>0</v>
      </c>
    </row>
    <row r="3578" spans="1:31" x14ac:dyDescent="0.25">
      <c r="A3578" s="9">
        <v>45199</v>
      </c>
      <c r="B3578" s="10" t="s">
        <v>115</v>
      </c>
      <c r="C3578" s="10" t="s">
        <v>28</v>
      </c>
      <c r="D3578" s="10" t="s">
        <v>29</v>
      </c>
      <c r="E3578" s="10" t="s">
        <v>30</v>
      </c>
      <c r="F3578" s="10"/>
      <c r="G3578" s="10">
        <v>0</v>
      </c>
      <c r="H3578" s="11">
        <f>SUMIFS(AA:AA,$A:$A,EOMONTH($A3578,-1),$B:$B,$B3578)</f>
        <v>825</v>
      </c>
      <c r="I3578" s="63">
        <f>ROUND(SUMIFS(AC:AC,$A:$A,EOMONTH($A3578,-1),$B:$B,$B3578),2)</f>
        <v>29.44</v>
      </c>
      <c r="J3578" s="11">
        <f>SUMIFS(AB:AB,$A:$A,EOMONTH($A3578,-1),$B:$B,$B3578)</f>
        <v>4798.91</v>
      </c>
      <c r="K3578" s="13">
        <v>0</v>
      </c>
      <c r="L3578" s="25">
        <v>0</v>
      </c>
      <c r="M3578" s="15">
        <v>0</v>
      </c>
      <c r="N3578" s="14">
        <v>0</v>
      </c>
      <c r="O3578" s="16">
        <v>0</v>
      </c>
      <c r="P3578" s="16">
        <v>0</v>
      </c>
      <c r="Q3578" s="16">
        <v>0</v>
      </c>
      <c r="R3578" s="16">
        <f>Q3578*16.876/100</f>
        <v>0</v>
      </c>
      <c r="S3578" s="17">
        <f t="shared" si="385"/>
        <v>0</v>
      </c>
      <c r="T3578" s="16">
        <v>0</v>
      </c>
      <c r="U3578" s="18">
        <f t="shared" si="386"/>
        <v>0</v>
      </c>
      <c r="V3578" s="18">
        <f t="shared" si="387"/>
        <v>0</v>
      </c>
      <c r="W3578" s="18">
        <f t="shared" si="388"/>
        <v>0</v>
      </c>
      <c r="X3578" s="27"/>
      <c r="Y3578" s="19">
        <f t="shared" si="389"/>
        <v>0</v>
      </c>
      <c r="Z3578" s="18">
        <f t="shared" si="390"/>
        <v>0</v>
      </c>
      <c r="AA3578" s="12">
        <v>825</v>
      </c>
      <c r="AB3578" s="12">
        <v>4798.91</v>
      </c>
      <c r="AC3578" s="28">
        <f>+I3578+Y3578-Z3578</f>
        <v>29.44</v>
      </c>
      <c r="AD3578" s="20">
        <f t="shared" si="391"/>
        <v>0</v>
      </c>
      <c r="AE3578">
        <v>0</v>
      </c>
    </row>
    <row r="3579" spans="1:31" x14ac:dyDescent="0.25">
      <c r="A3579" s="9">
        <v>45199</v>
      </c>
      <c r="B3579" s="10" t="s">
        <v>116</v>
      </c>
      <c r="C3579" s="10" t="s">
        <v>28</v>
      </c>
      <c r="D3579" s="10" t="s">
        <v>29</v>
      </c>
      <c r="E3579" s="10" t="s">
        <v>30</v>
      </c>
      <c r="F3579" s="10"/>
      <c r="G3579" s="10">
        <v>0</v>
      </c>
      <c r="H3579" s="11">
        <f>SUMIFS(AA:AA,$A:$A,EOMONTH($A3579,-1),$B:$B,$B3579)</f>
        <v>370</v>
      </c>
      <c r="I3579" s="63">
        <f>ROUND(SUMIFS(AC:AC,$A:$A,EOMONTH($A3579,-1),$B:$B,$B3579),2)</f>
        <v>0</v>
      </c>
      <c r="J3579" s="11">
        <f>SUMIFS(AB:AB,$A:$A,EOMONTH($A3579,-1),$B:$B,$B3579)</f>
        <v>2121.6</v>
      </c>
      <c r="K3579" s="13">
        <v>0</v>
      </c>
      <c r="L3579" s="25">
        <v>0</v>
      </c>
      <c r="M3579" s="15">
        <v>0</v>
      </c>
      <c r="N3579" s="14">
        <v>0</v>
      </c>
      <c r="O3579" s="16">
        <v>0</v>
      </c>
      <c r="P3579" s="16">
        <v>0</v>
      </c>
      <c r="Q3579" s="16">
        <v>0</v>
      </c>
      <c r="R3579" s="16">
        <f>Q3579*16.876/100</f>
        <v>0</v>
      </c>
      <c r="S3579" s="17">
        <f t="shared" si="385"/>
        <v>0</v>
      </c>
      <c r="T3579" s="16">
        <v>0</v>
      </c>
      <c r="U3579" s="18">
        <f t="shared" si="386"/>
        <v>0</v>
      </c>
      <c r="V3579" s="18">
        <f t="shared" si="387"/>
        <v>0</v>
      </c>
      <c r="W3579" s="18">
        <f t="shared" si="388"/>
        <v>0</v>
      </c>
      <c r="X3579" s="27"/>
      <c r="Y3579" s="19">
        <f t="shared" si="389"/>
        <v>0</v>
      </c>
      <c r="Z3579" s="18">
        <f t="shared" si="390"/>
        <v>0</v>
      </c>
      <c r="AA3579" s="12">
        <v>370</v>
      </c>
      <c r="AB3579" s="12">
        <v>2121.6</v>
      </c>
      <c r="AC3579" s="28">
        <f>+I3579+Y3579-Z3579</f>
        <v>0</v>
      </c>
      <c r="AD3579" s="20">
        <f t="shared" si="391"/>
        <v>0</v>
      </c>
      <c r="AE3579">
        <v>0</v>
      </c>
    </row>
    <row r="3580" spans="1:31" x14ac:dyDescent="0.25">
      <c r="A3580" s="9">
        <v>45199</v>
      </c>
      <c r="B3580" s="10" t="s">
        <v>117</v>
      </c>
      <c r="C3580" s="10" t="s">
        <v>28</v>
      </c>
      <c r="D3580" s="10" t="s">
        <v>29</v>
      </c>
      <c r="E3580" s="10" t="s">
        <v>30</v>
      </c>
      <c r="F3580" s="10"/>
      <c r="G3580" s="10">
        <v>0</v>
      </c>
      <c r="H3580" s="11">
        <f>SUMIFS(AA:AA,$A:$A,EOMONTH($A3580,-1),$B:$B,$B3580)</f>
        <v>3</v>
      </c>
      <c r="I3580" s="63">
        <f>ROUND(SUMIFS(AC:AC,$A:$A,EOMONTH($A3580,-1),$B:$B,$B3580),2)</f>
        <v>0.05</v>
      </c>
      <c r="J3580" s="11">
        <f>SUMIFS(AB:AB,$A:$A,EOMONTH($A3580,-1),$B:$B,$B3580)</f>
        <v>0</v>
      </c>
      <c r="K3580" s="13">
        <v>0</v>
      </c>
      <c r="L3580" s="25">
        <v>0</v>
      </c>
      <c r="M3580" s="15">
        <v>0</v>
      </c>
      <c r="N3580" s="14">
        <v>0</v>
      </c>
      <c r="O3580" s="16">
        <v>0</v>
      </c>
      <c r="P3580" s="16">
        <v>0</v>
      </c>
      <c r="Q3580" s="16">
        <v>0</v>
      </c>
      <c r="R3580" s="16">
        <f>Q3580*16.876/100</f>
        <v>0</v>
      </c>
      <c r="S3580" s="17">
        <f t="shared" si="385"/>
        <v>0</v>
      </c>
      <c r="T3580" s="16">
        <v>0</v>
      </c>
      <c r="U3580" s="18">
        <f t="shared" si="386"/>
        <v>0</v>
      </c>
      <c r="V3580" s="18">
        <f t="shared" si="387"/>
        <v>0</v>
      </c>
      <c r="W3580" s="18">
        <f t="shared" si="388"/>
        <v>0</v>
      </c>
      <c r="X3580" s="27"/>
      <c r="Y3580" s="19">
        <f t="shared" si="389"/>
        <v>0</v>
      </c>
      <c r="Z3580" s="18">
        <f t="shared" si="390"/>
        <v>0</v>
      </c>
      <c r="AA3580" s="12">
        <v>3</v>
      </c>
      <c r="AB3580" s="12">
        <v>0</v>
      </c>
      <c r="AC3580" s="28">
        <f>+I3580+Y3580-Z3580</f>
        <v>0.05</v>
      </c>
      <c r="AD3580" s="20">
        <f t="shared" si="391"/>
        <v>0</v>
      </c>
      <c r="AE3580">
        <v>0</v>
      </c>
    </row>
    <row r="3581" spans="1:31" x14ac:dyDescent="0.25">
      <c r="A3581" s="9">
        <v>45199</v>
      </c>
      <c r="B3581" s="10" t="s">
        <v>118</v>
      </c>
      <c r="C3581" s="10" t="s">
        <v>28</v>
      </c>
      <c r="D3581" s="10" t="s">
        <v>29</v>
      </c>
      <c r="E3581" s="10" t="s">
        <v>30</v>
      </c>
      <c r="F3581" s="10"/>
      <c r="G3581" s="10">
        <v>0</v>
      </c>
      <c r="H3581" s="11">
        <f>SUMIFS(AA:AA,$A:$A,EOMONTH($A3581,-1),$B:$B,$B3581)</f>
        <v>1095</v>
      </c>
      <c r="I3581" s="63">
        <f>ROUND(SUMIFS(AC:AC,$A:$A,EOMONTH($A3581,-1),$B:$B,$B3581),2)</f>
        <v>90.93</v>
      </c>
      <c r="J3581" s="11">
        <f>SUMIFS(AB:AB,$A:$A,EOMONTH($A3581,-1),$B:$B,$B3581)</f>
        <v>5320.38</v>
      </c>
      <c r="K3581" s="13">
        <v>0</v>
      </c>
      <c r="L3581" s="25">
        <v>0</v>
      </c>
      <c r="M3581" s="15">
        <v>450</v>
      </c>
      <c r="N3581" s="14">
        <v>2657.05</v>
      </c>
      <c r="O3581" s="16">
        <v>0</v>
      </c>
      <c r="P3581" s="16">
        <v>0</v>
      </c>
      <c r="Q3581" s="16">
        <v>530</v>
      </c>
      <c r="R3581" s="16">
        <f>Q3581*16.876/100</f>
        <v>89.442800000000005</v>
      </c>
      <c r="S3581" s="17">
        <f t="shared" si="385"/>
        <v>619.44280000000003</v>
      </c>
      <c r="T3581" s="16">
        <v>2726.2</v>
      </c>
      <c r="U3581" s="18">
        <f t="shared" si="386"/>
        <v>0</v>
      </c>
      <c r="V3581" s="18">
        <f t="shared" si="387"/>
        <v>0</v>
      </c>
      <c r="W3581" s="18">
        <f t="shared" si="388"/>
        <v>0</v>
      </c>
      <c r="X3581" s="27"/>
      <c r="Y3581" s="19">
        <f t="shared" si="389"/>
        <v>0</v>
      </c>
      <c r="Z3581" s="18">
        <f t="shared" si="390"/>
        <v>0</v>
      </c>
      <c r="AA3581" s="12">
        <v>1015</v>
      </c>
      <c r="AB3581" s="12">
        <v>5253.33</v>
      </c>
      <c r="AC3581" s="28">
        <f>+I3581+Y3581-Z3581</f>
        <v>90.93</v>
      </c>
      <c r="AD3581" s="20">
        <f t="shared" si="391"/>
        <v>0</v>
      </c>
      <c r="AE3581">
        <v>0</v>
      </c>
    </row>
    <row r="3582" spans="1:31" x14ac:dyDescent="0.25">
      <c r="A3582" s="9">
        <v>45199</v>
      </c>
      <c r="B3582" s="10" t="s">
        <v>119</v>
      </c>
      <c r="C3582" s="10" t="s">
        <v>28</v>
      </c>
      <c r="D3582" s="10" t="s">
        <v>29</v>
      </c>
      <c r="E3582" s="10" t="s">
        <v>30</v>
      </c>
      <c r="F3582" s="10"/>
      <c r="G3582" s="10">
        <v>0</v>
      </c>
      <c r="H3582" s="11">
        <f>SUMIFS(AA:AA,$A:$A,EOMONTH($A3582,-1),$B:$B,$B3582)</f>
        <v>521</v>
      </c>
      <c r="I3582" s="63">
        <f>ROUND(SUMIFS(AC:AC,$A:$A,EOMONTH($A3582,-1),$B:$B,$B3582),2)</f>
        <v>11.02</v>
      </c>
      <c r="J3582" s="11">
        <f>SUMIFS(AB:AB,$A:$A,EOMONTH($A3582,-1),$B:$B,$B3582)</f>
        <v>2530.15</v>
      </c>
      <c r="K3582" s="13">
        <v>0</v>
      </c>
      <c r="L3582" s="25">
        <v>0</v>
      </c>
      <c r="M3582" s="15">
        <v>420</v>
      </c>
      <c r="N3582" s="14">
        <v>2443.11</v>
      </c>
      <c r="O3582" s="16">
        <v>0</v>
      </c>
      <c r="P3582" s="16">
        <v>0</v>
      </c>
      <c r="Q3582" s="16">
        <v>0</v>
      </c>
      <c r="R3582" s="16">
        <f>Q3582*16.876/100</f>
        <v>0</v>
      </c>
      <c r="S3582" s="17">
        <f t="shared" si="385"/>
        <v>0</v>
      </c>
      <c r="T3582" s="16">
        <v>0</v>
      </c>
      <c r="U3582" s="18">
        <f t="shared" si="386"/>
        <v>0</v>
      </c>
      <c r="V3582" s="18">
        <f t="shared" si="387"/>
        <v>0</v>
      </c>
      <c r="W3582" s="18">
        <f t="shared" si="388"/>
        <v>0</v>
      </c>
      <c r="X3582" s="27"/>
      <c r="Y3582" s="19">
        <f t="shared" si="389"/>
        <v>0</v>
      </c>
      <c r="Z3582" s="18">
        <f t="shared" si="390"/>
        <v>0</v>
      </c>
      <c r="AA3582" s="12">
        <v>941</v>
      </c>
      <c r="AB3582" s="12">
        <v>4973.26</v>
      </c>
      <c r="AC3582" s="28">
        <f>+I3582+Y3582-Z3582</f>
        <v>11.02</v>
      </c>
      <c r="AD3582" s="20">
        <f t="shared" si="391"/>
        <v>0</v>
      </c>
      <c r="AE3582">
        <v>0</v>
      </c>
    </row>
    <row r="3583" spans="1:31" x14ac:dyDescent="0.25">
      <c r="A3583" s="9">
        <v>45199</v>
      </c>
      <c r="B3583" s="10" t="s">
        <v>120</v>
      </c>
      <c r="C3583" s="10" t="s">
        <v>28</v>
      </c>
      <c r="D3583" s="10" t="s">
        <v>29</v>
      </c>
      <c r="E3583" s="10" t="s">
        <v>30</v>
      </c>
      <c r="F3583" s="10"/>
      <c r="G3583" s="10">
        <v>0</v>
      </c>
      <c r="H3583" s="11">
        <f>SUMIFS(AA:AA,$A:$A,EOMONTH($A3583,-1),$B:$B,$B3583)</f>
        <v>693</v>
      </c>
      <c r="I3583" s="63">
        <f>ROUND(SUMIFS(AC:AC,$A:$A,EOMONTH($A3583,-1),$B:$B,$B3583),2)</f>
        <v>2.71</v>
      </c>
      <c r="J3583" s="11">
        <f>SUMIFS(AB:AB,$A:$A,EOMONTH($A3583,-1),$B:$B,$B3583)</f>
        <v>4005.05</v>
      </c>
      <c r="K3583" s="13">
        <v>0</v>
      </c>
      <c r="L3583" s="25">
        <v>0</v>
      </c>
      <c r="M3583" s="15">
        <v>252</v>
      </c>
      <c r="N3583" s="14">
        <v>1466.32</v>
      </c>
      <c r="O3583" s="16">
        <v>0</v>
      </c>
      <c r="P3583" s="16">
        <v>0</v>
      </c>
      <c r="Q3583" s="16">
        <v>57</v>
      </c>
      <c r="R3583" s="16">
        <f>Q3583*16.876/100</f>
        <v>9.6193200000000001</v>
      </c>
      <c r="S3583" s="17">
        <f t="shared" si="385"/>
        <v>66.619320000000002</v>
      </c>
      <c r="T3583" s="16">
        <v>330.03</v>
      </c>
      <c r="U3583" s="18">
        <f t="shared" si="386"/>
        <v>0</v>
      </c>
      <c r="V3583" s="18">
        <f t="shared" si="387"/>
        <v>0</v>
      </c>
      <c r="W3583" s="18">
        <f t="shared" si="388"/>
        <v>0</v>
      </c>
      <c r="X3583" s="27"/>
      <c r="Y3583" s="19">
        <f t="shared" si="389"/>
        <v>0</v>
      </c>
      <c r="Z3583" s="18">
        <f t="shared" si="390"/>
        <v>0</v>
      </c>
      <c r="AA3583" s="12">
        <v>888</v>
      </c>
      <c r="AB3583" s="12">
        <v>5141.3500000000004</v>
      </c>
      <c r="AC3583" s="28">
        <f>+I3583+Y3583-Z3583</f>
        <v>2.71</v>
      </c>
      <c r="AD3583" s="20">
        <f t="shared" si="391"/>
        <v>0</v>
      </c>
      <c r="AE3583">
        <v>0</v>
      </c>
    </row>
    <row r="3584" spans="1:31" x14ac:dyDescent="0.25">
      <c r="A3584" s="9">
        <v>45199</v>
      </c>
      <c r="B3584" s="10" t="s">
        <v>121</v>
      </c>
      <c r="C3584" s="10" t="s">
        <v>28</v>
      </c>
      <c r="D3584" s="10" t="s">
        <v>29</v>
      </c>
      <c r="E3584" s="10" t="s">
        <v>30</v>
      </c>
      <c r="F3584" s="10"/>
      <c r="G3584" s="10">
        <v>0</v>
      </c>
      <c r="H3584" s="11">
        <f>SUMIFS(AA:AA,$A:$A,EOMONTH($A3584,-1),$B:$B,$B3584)</f>
        <v>810</v>
      </c>
      <c r="I3584" s="63">
        <f>ROUND(SUMIFS(AC:AC,$A:$A,EOMONTH($A3584,-1),$B:$B,$B3584),2)</f>
        <v>36.57</v>
      </c>
      <c r="J3584" s="11">
        <f>SUMIFS(AB:AB,$A:$A,EOMONTH($A3584,-1),$B:$B,$B3584)</f>
        <v>4226.66</v>
      </c>
      <c r="K3584" s="13">
        <v>0</v>
      </c>
      <c r="L3584" s="25">
        <v>0</v>
      </c>
      <c r="M3584" s="15">
        <v>0</v>
      </c>
      <c r="N3584" s="14">
        <v>0</v>
      </c>
      <c r="O3584" s="16">
        <v>0</v>
      </c>
      <c r="P3584" s="16">
        <v>0</v>
      </c>
      <c r="Q3584" s="16">
        <v>0</v>
      </c>
      <c r="R3584" s="16">
        <f>Q3584*16.876/100</f>
        <v>0</v>
      </c>
      <c r="S3584" s="17">
        <f t="shared" si="385"/>
        <v>0</v>
      </c>
      <c r="T3584" s="16">
        <v>0</v>
      </c>
      <c r="U3584" s="18">
        <f t="shared" si="386"/>
        <v>0</v>
      </c>
      <c r="V3584" s="18">
        <f t="shared" si="387"/>
        <v>0</v>
      </c>
      <c r="W3584" s="18">
        <f t="shared" si="388"/>
        <v>0</v>
      </c>
      <c r="X3584" s="27"/>
      <c r="Y3584" s="19">
        <f t="shared" si="389"/>
        <v>0</v>
      </c>
      <c r="Z3584" s="18">
        <f t="shared" si="390"/>
        <v>0</v>
      </c>
      <c r="AA3584" s="12">
        <v>810</v>
      </c>
      <c r="AB3584" s="12">
        <v>4226.66</v>
      </c>
      <c r="AC3584" s="28">
        <f>+I3584+Y3584-Z3584</f>
        <v>36.57</v>
      </c>
      <c r="AD3584" s="20">
        <f t="shared" si="391"/>
        <v>0</v>
      </c>
      <c r="AE3584">
        <v>0</v>
      </c>
    </row>
    <row r="3585" spans="1:31" x14ac:dyDescent="0.25">
      <c r="A3585" s="9">
        <v>45199</v>
      </c>
      <c r="B3585" s="10" t="s">
        <v>122</v>
      </c>
      <c r="C3585" s="10" t="s">
        <v>28</v>
      </c>
      <c r="D3585" s="10" t="s">
        <v>29</v>
      </c>
      <c r="E3585" s="10" t="s">
        <v>30</v>
      </c>
      <c r="F3585" s="10"/>
      <c r="G3585" s="10">
        <v>0</v>
      </c>
      <c r="H3585" s="11">
        <f>SUMIFS(AA:AA,$A:$A,EOMONTH($A3585,-1),$B:$B,$B3585)</f>
        <v>1865</v>
      </c>
      <c r="I3585" s="63">
        <f>ROUND(SUMIFS(AC:AC,$A:$A,EOMONTH($A3585,-1),$B:$B,$B3585),2)</f>
        <v>65.02</v>
      </c>
      <c r="J3585" s="11">
        <f>SUMIFS(AB:AB,$A:$A,EOMONTH($A3585,-1),$B:$B,$B3585)</f>
        <v>10172.629999999999</v>
      </c>
      <c r="K3585" s="13">
        <v>0</v>
      </c>
      <c r="L3585" s="25">
        <v>0</v>
      </c>
      <c r="M3585" s="15">
        <v>0</v>
      </c>
      <c r="N3585" s="14">
        <v>0</v>
      </c>
      <c r="O3585" s="16">
        <v>0</v>
      </c>
      <c r="P3585" s="16">
        <v>0</v>
      </c>
      <c r="Q3585" s="16">
        <v>0</v>
      </c>
      <c r="R3585" s="16">
        <f>Q3585*16.876/100</f>
        <v>0</v>
      </c>
      <c r="S3585" s="17">
        <f t="shared" si="385"/>
        <v>0</v>
      </c>
      <c r="T3585" s="16">
        <v>0</v>
      </c>
      <c r="U3585" s="18">
        <f t="shared" si="386"/>
        <v>0</v>
      </c>
      <c r="V3585" s="18">
        <f t="shared" si="387"/>
        <v>0</v>
      </c>
      <c r="W3585" s="18">
        <f t="shared" si="388"/>
        <v>0</v>
      </c>
      <c r="X3585" s="27"/>
      <c r="Y3585" s="19">
        <f t="shared" si="389"/>
        <v>0</v>
      </c>
      <c r="Z3585" s="18">
        <f t="shared" si="390"/>
        <v>0</v>
      </c>
      <c r="AA3585" s="12">
        <v>1865</v>
      </c>
      <c r="AB3585" s="12">
        <v>10172.629999999999</v>
      </c>
      <c r="AC3585" s="28">
        <f>+I3585+Y3585-Z3585</f>
        <v>65.02</v>
      </c>
      <c r="AD3585" s="20">
        <f t="shared" si="391"/>
        <v>0</v>
      </c>
      <c r="AE3585">
        <v>0</v>
      </c>
    </row>
    <row r="3586" spans="1:31" x14ac:dyDescent="0.25">
      <c r="A3586" s="9">
        <v>45199</v>
      </c>
      <c r="B3586" s="10" t="s">
        <v>123</v>
      </c>
      <c r="C3586" s="10" t="s">
        <v>28</v>
      </c>
      <c r="D3586" s="10" t="s">
        <v>29</v>
      </c>
      <c r="E3586" s="10" t="s">
        <v>30</v>
      </c>
      <c r="F3586" s="10"/>
      <c r="G3586" s="10">
        <v>0</v>
      </c>
      <c r="H3586" s="11">
        <f>SUMIFS(AA:AA,$A:$A,EOMONTH($A3586,-1),$B:$B,$B3586)</f>
        <v>96</v>
      </c>
      <c r="I3586" s="63">
        <f>ROUND(SUMIFS(AC:AC,$A:$A,EOMONTH($A3586,-1),$B:$B,$B3586),2)</f>
        <v>48.72</v>
      </c>
      <c r="J3586" s="11">
        <f>SUMIFS(AB:AB,$A:$A,EOMONTH($A3586,-1),$B:$B,$B3586)</f>
        <v>1378.76</v>
      </c>
      <c r="K3586" s="13">
        <v>0</v>
      </c>
      <c r="L3586" s="25">
        <v>0</v>
      </c>
      <c r="M3586" s="15">
        <v>760</v>
      </c>
      <c r="N3586" s="14">
        <v>11257.91</v>
      </c>
      <c r="O3586" s="16">
        <v>0</v>
      </c>
      <c r="P3586" s="16">
        <v>0</v>
      </c>
      <c r="Q3586" s="16">
        <v>790</v>
      </c>
      <c r="R3586" s="16">
        <f>Q3586*16.876/100</f>
        <v>133.32040000000001</v>
      </c>
      <c r="S3586" s="17">
        <f t="shared" si="385"/>
        <v>923.32040000000006</v>
      </c>
      <c r="T3586" s="16">
        <v>11660.4</v>
      </c>
      <c r="U3586" s="18">
        <f t="shared" si="386"/>
        <v>0</v>
      </c>
      <c r="V3586" s="18">
        <f t="shared" si="387"/>
        <v>0</v>
      </c>
      <c r="W3586" s="18">
        <f t="shared" si="388"/>
        <v>0</v>
      </c>
      <c r="X3586" s="27"/>
      <c r="Y3586" s="19">
        <f t="shared" si="389"/>
        <v>0</v>
      </c>
      <c r="Z3586" s="18">
        <f t="shared" si="390"/>
        <v>0</v>
      </c>
      <c r="AA3586" s="12">
        <v>66</v>
      </c>
      <c r="AB3586" s="12">
        <v>974.32</v>
      </c>
      <c r="AC3586" s="28">
        <f>+I3586+Y3586-Z3586</f>
        <v>48.72</v>
      </c>
      <c r="AD3586" s="20">
        <f t="shared" si="391"/>
        <v>0</v>
      </c>
      <c r="AE3586">
        <v>0</v>
      </c>
    </row>
    <row r="3587" spans="1:31" x14ac:dyDescent="0.25">
      <c r="A3587" s="9">
        <v>45199</v>
      </c>
      <c r="B3587" s="10" t="s">
        <v>714</v>
      </c>
      <c r="C3587" s="10" t="s">
        <v>28</v>
      </c>
      <c r="D3587" s="10" t="s">
        <v>29</v>
      </c>
      <c r="E3587" s="10" t="s">
        <v>30</v>
      </c>
      <c r="F3587" s="10"/>
      <c r="G3587" s="10">
        <v>0</v>
      </c>
      <c r="H3587" s="11">
        <f>SUMIFS(AA:AA,$A:$A,EOMONTH($A3587,-1),$B:$B,$B3587)</f>
        <v>-10</v>
      </c>
      <c r="I3587" s="63">
        <f>ROUND(SUMIFS(AC:AC,$A:$A,EOMONTH($A3587,-1),$B:$B,$B3587),2)</f>
        <v>0</v>
      </c>
      <c r="J3587" s="11">
        <f>SUMIFS(AB:AB,$A:$A,EOMONTH($A3587,-1),$B:$B,$B3587)</f>
        <v>-152.11000000000001</v>
      </c>
      <c r="K3587" s="13">
        <v>0</v>
      </c>
      <c r="L3587" s="25">
        <v>0</v>
      </c>
      <c r="M3587" s="15">
        <v>0</v>
      </c>
      <c r="N3587" s="14">
        <v>0</v>
      </c>
      <c r="O3587" s="16">
        <v>0</v>
      </c>
      <c r="P3587" s="16">
        <v>0</v>
      </c>
      <c r="Q3587" s="16">
        <v>0</v>
      </c>
      <c r="R3587" s="16">
        <f>Q3587*16.876/100</f>
        <v>0</v>
      </c>
      <c r="S3587" s="17">
        <f t="shared" si="385"/>
        <v>0</v>
      </c>
      <c r="T3587" s="16">
        <v>0</v>
      </c>
      <c r="U3587" s="18">
        <f t="shared" si="386"/>
        <v>0</v>
      </c>
      <c r="V3587" s="18">
        <f t="shared" si="387"/>
        <v>0</v>
      </c>
      <c r="W3587" s="18">
        <f t="shared" si="388"/>
        <v>0</v>
      </c>
      <c r="X3587" s="27"/>
      <c r="Y3587" s="19">
        <f t="shared" si="389"/>
        <v>0</v>
      </c>
      <c r="Z3587" s="18">
        <f t="shared" si="390"/>
        <v>0</v>
      </c>
      <c r="AA3587" s="12">
        <v>-10</v>
      </c>
      <c r="AB3587" s="12">
        <v>-152.11000000000001</v>
      </c>
      <c r="AC3587" s="28">
        <f>+I3587+Y3587-Z3587</f>
        <v>0</v>
      </c>
      <c r="AD3587" s="20">
        <f t="shared" si="391"/>
        <v>0</v>
      </c>
      <c r="AE3587">
        <v>0</v>
      </c>
    </row>
    <row r="3588" spans="1:31" x14ac:dyDescent="0.25">
      <c r="A3588" s="9">
        <v>45199</v>
      </c>
      <c r="B3588" s="10" t="s">
        <v>715</v>
      </c>
      <c r="C3588" s="10" t="s">
        <v>28</v>
      </c>
      <c r="D3588" s="10" t="s">
        <v>29</v>
      </c>
      <c r="E3588" s="10" t="s">
        <v>30</v>
      </c>
      <c r="F3588" s="10"/>
      <c r="G3588" s="10">
        <v>0</v>
      </c>
      <c r="H3588" s="11">
        <f>SUMIFS(AA:AA,$A:$A,EOMONTH($A3588,-1),$B:$B,$B3588)</f>
        <v>38</v>
      </c>
      <c r="I3588" s="63">
        <f>ROUND(SUMIFS(AC:AC,$A:$A,EOMONTH($A3588,-1),$B:$B,$B3588),2)</f>
        <v>0</v>
      </c>
      <c r="J3588" s="11">
        <f>SUMIFS(AB:AB,$A:$A,EOMONTH($A3588,-1),$B:$B,$B3588)</f>
        <v>580.41</v>
      </c>
      <c r="K3588" s="13">
        <v>0</v>
      </c>
      <c r="L3588" s="25">
        <v>0</v>
      </c>
      <c r="M3588" s="15">
        <v>0</v>
      </c>
      <c r="N3588" s="14">
        <v>0</v>
      </c>
      <c r="O3588" s="16">
        <v>0</v>
      </c>
      <c r="P3588" s="16">
        <v>0</v>
      </c>
      <c r="Q3588" s="16">
        <v>0</v>
      </c>
      <c r="R3588" s="16">
        <f>Q3588*16.876/100</f>
        <v>0</v>
      </c>
      <c r="S3588" s="17">
        <f t="shared" si="385"/>
        <v>0</v>
      </c>
      <c r="T3588" s="16">
        <v>0</v>
      </c>
      <c r="U3588" s="18">
        <f t="shared" si="386"/>
        <v>0</v>
      </c>
      <c r="V3588" s="18">
        <f t="shared" si="387"/>
        <v>0</v>
      </c>
      <c r="W3588" s="18">
        <f t="shared" si="388"/>
        <v>0</v>
      </c>
      <c r="X3588" s="27"/>
      <c r="Y3588" s="19">
        <f t="shared" si="389"/>
        <v>0</v>
      </c>
      <c r="Z3588" s="18">
        <f t="shared" si="390"/>
        <v>0</v>
      </c>
      <c r="AA3588" s="12">
        <v>38</v>
      </c>
      <c r="AB3588" s="12">
        <v>580.41</v>
      </c>
      <c r="AC3588" s="28">
        <f>+I3588+Y3588-Z3588</f>
        <v>0</v>
      </c>
      <c r="AD3588" s="20">
        <f t="shared" si="391"/>
        <v>0</v>
      </c>
      <c r="AE3588">
        <v>0</v>
      </c>
    </row>
    <row r="3589" spans="1:31" x14ac:dyDescent="0.25">
      <c r="A3589" s="9">
        <v>45199</v>
      </c>
      <c r="B3589" s="10" t="s">
        <v>124</v>
      </c>
      <c r="C3589" s="10" t="s">
        <v>28</v>
      </c>
      <c r="D3589" s="10" t="s">
        <v>29</v>
      </c>
      <c r="E3589" s="10" t="s">
        <v>30</v>
      </c>
      <c r="F3589" s="10"/>
      <c r="G3589" s="10">
        <v>0</v>
      </c>
      <c r="H3589" s="11">
        <f>SUMIFS(AA:AA,$A:$A,EOMONTH($A3589,-1),$B:$B,$B3589)</f>
        <v>281</v>
      </c>
      <c r="I3589" s="63">
        <f>ROUND(SUMIFS(AC:AC,$A:$A,EOMONTH($A3589,-1),$B:$B,$B3589),2)</f>
        <v>6</v>
      </c>
      <c r="J3589" s="11">
        <f>SUMIFS(AB:AB,$A:$A,EOMONTH($A3589,-1),$B:$B,$B3589)</f>
        <v>4123.2299999999996</v>
      </c>
      <c r="K3589" s="13">
        <v>0</v>
      </c>
      <c r="L3589" s="25">
        <v>0</v>
      </c>
      <c r="M3589" s="15">
        <v>400</v>
      </c>
      <c r="N3589" s="14">
        <v>5881.51</v>
      </c>
      <c r="O3589" s="16">
        <v>0</v>
      </c>
      <c r="P3589" s="16">
        <v>0</v>
      </c>
      <c r="Q3589" s="16">
        <v>279</v>
      </c>
      <c r="R3589" s="16">
        <f>Q3589*16.876/100</f>
        <v>47.084040000000002</v>
      </c>
      <c r="S3589" s="17">
        <f t="shared" ref="S3589:S3652" si="392">Q3589+R3589</f>
        <v>326.08404000000002</v>
      </c>
      <c r="T3589" s="16">
        <v>4098.51</v>
      </c>
      <c r="U3589" s="18">
        <f t="shared" ref="U3589:U3652" si="393">H3589*G3589/1000</f>
        <v>0</v>
      </c>
      <c r="V3589" s="18">
        <f t="shared" ref="V3589:V3652" si="394">M3589*F3589/1000</f>
        <v>0</v>
      </c>
      <c r="W3589" s="18">
        <f t="shared" ref="W3589:W3652" si="395">V3589*16.789/100</f>
        <v>0</v>
      </c>
      <c r="X3589" s="27"/>
      <c r="Y3589" s="19">
        <f t="shared" ref="Y3589:Y3652" si="396">V3589+W3589+X3589</f>
        <v>0</v>
      </c>
      <c r="Z3589" s="18">
        <f t="shared" ref="Z3589:Z3652" si="397">O3589*G3589/1000</f>
        <v>0</v>
      </c>
      <c r="AA3589" s="12">
        <v>402</v>
      </c>
      <c r="AB3589" s="12">
        <v>5905.88</v>
      </c>
      <c r="AC3589" s="28">
        <f>+I3589+Y3589-Z3589</f>
        <v>6</v>
      </c>
      <c r="AD3589" s="20">
        <f t="shared" ref="AD3589:AD3652" si="398">IF(AC3589&lt;0,ROUNDUP(AC3589,-1)*-1,0)</f>
        <v>0</v>
      </c>
      <c r="AE3589">
        <v>0</v>
      </c>
    </row>
    <row r="3590" spans="1:31" x14ac:dyDescent="0.25">
      <c r="A3590" s="9">
        <v>45199</v>
      </c>
      <c r="B3590" s="10" t="s">
        <v>125</v>
      </c>
      <c r="C3590" s="10" t="s">
        <v>28</v>
      </c>
      <c r="D3590" s="10" t="s">
        <v>29</v>
      </c>
      <c r="E3590" s="10" t="s">
        <v>30</v>
      </c>
      <c r="F3590" s="10"/>
      <c r="G3590" s="10">
        <v>0</v>
      </c>
      <c r="H3590" s="11">
        <f>SUMIFS(AA:AA,$A:$A,EOMONTH($A3590,-1),$B:$B,$B3590)</f>
        <v>304</v>
      </c>
      <c r="I3590" s="63">
        <f>ROUND(SUMIFS(AC:AC,$A:$A,EOMONTH($A3590,-1),$B:$B,$B3590),2)</f>
        <v>3.79</v>
      </c>
      <c r="J3590" s="11">
        <f>SUMIFS(AB:AB,$A:$A,EOMONTH($A3590,-1),$B:$B,$B3590)</f>
        <v>4606.6000000000004</v>
      </c>
      <c r="K3590" s="13">
        <v>0</v>
      </c>
      <c r="L3590" s="25">
        <v>0</v>
      </c>
      <c r="M3590" s="15">
        <v>404</v>
      </c>
      <c r="N3590" s="14">
        <v>5937.5</v>
      </c>
      <c r="O3590" s="16">
        <v>0</v>
      </c>
      <c r="P3590" s="16">
        <v>0</v>
      </c>
      <c r="Q3590" s="16">
        <v>112</v>
      </c>
      <c r="R3590" s="16">
        <f>Q3590*16.876/100</f>
        <v>18.901120000000002</v>
      </c>
      <c r="S3590" s="17">
        <f t="shared" si="392"/>
        <v>130.90111999999999</v>
      </c>
      <c r="T3590" s="16">
        <v>1667.68</v>
      </c>
      <c r="U3590" s="18">
        <f t="shared" si="393"/>
        <v>0</v>
      </c>
      <c r="V3590" s="18">
        <f t="shared" si="394"/>
        <v>0</v>
      </c>
      <c r="W3590" s="18">
        <f t="shared" si="395"/>
        <v>0</v>
      </c>
      <c r="X3590" s="27"/>
      <c r="Y3590" s="19">
        <f t="shared" si="396"/>
        <v>0</v>
      </c>
      <c r="Z3590" s="18">
        <f t="shared" si="397"/>
        <v>0</v>
      </c>
      <c r="AA3590" s="12">
        <v>596</v>
      </c>
      <c r="AB3590" s="12">
        <v>8876.11</v>
      </c>
      <c r="AC3590" s="28">
        <f>+I3590+Y3590-Z3590</f>
        <v>3.79</v>
      </c>
      <c r="AD3590" s="20">
        <f t="shared" si="398"/>
        <v>0</v>
      </c>
      <c r="AE3590">
        <v>0</v>
      </c>
    </row>
    <row r="3591" spans="1:31" x14ac:dyDescent="0.25">
      <c r="A3591" s="9">
        <v>45199</v>
      </c>
      <c r="B3591" s="10" t="s">
        <v>740</v>
      </c>
      <c r="C3591" s="10" t="s">
        <v>28</v>
      </c>
      <c r="D3591" s="10" t="s">
        <v>29</v>
      </c>
      <c r="E3591" s="10" t="s">
        <v>30</v>
      </c>
      <c r="F3591" s="10"/>
      <c r="G3591" s="10">
        <v>0</v>
      </c>
      <c r="H3591" s="11">
        <f>SUMIFS(AA:AA,$A:$A,EOMONTH($A3591,-1),$B:$B,$B3591)</f>
        <v>8</v>
      </c>
      <c r="I3591" s="63">
        <f>ROUND(SUMIFS(AC:AC,$A:$A,EOMONTH($A3591,-1),$B:$B,$B3591),2)</f>
        <v>0</v>
      </c>
      <c r="J3591" s="11">
        <f>SUMIFS(AB:AB,$A:$A,EOMONTH($A3591,-1),$B:$B,$B3591)</f>
        <v>0</v>
      </c>
      <c r="K3591" s="13">
        <v>0</v>
      </c>
      <c r="L3591" s="25">
        <v>0</v>
      </c>
      <c r="M3591" s="15">
        <v>400</v>
      </c>
      <c r="N3591" s="14">
        <v>5794.32</v>
      </c>
      <c r="O3591" s="16">
        <v>0</v>
      </c>
      <c r="P3591" s="16">
        <v>0</v>
      </c>
      <c r="Q3591" s="16">
        <v>315</v>
      </c>
      <c r="R3591" s="16">
        <f>Q3591*16.876/100</f>
        <v>53.159400000000005</v>
      </c>
      <c r="S3591" s="17">
        <f t="shared" si="392"/>
        <v>368.15940000000001</v>
      </c>
      <c r="T3591" s="16">
        <v>4473</v>
      </c>
      <c r="U3591" s="18">
        <f t="shared" si="393"/>
        <v>0</v>
      </c>
      <c r="V3591" s="18">
        <f t="shared" si="394"/>
        <v>0</v>
      </c>
      <c r="W3591" s="18">
        <f t="shared" si="395"/>
        <v>0</v>
      </c>
      <c r="X3591" s="27"/>
      <c r="Y3591" s="19">
        <f t="shared" si="396"/>
        <v>0</v>
      </c>
      <c r="Z3591" s="18">
        <f t="shared" si="397"/>
        <v>0</v>
      </c>
      <c r="AA3591" s="12">
        <v>93</v>
      </c>
      <c r="AB3591" s="12">
        <v>1320.76</v>
      </c>
      <c r="AC3591" s="28">
        <f>+I3591+Y3591-Z3591</f>
        <v>0</v>
      </c>
      <c r="AD3591" s="20">
        <f t="shared" si="398"/>
        <v>0</v>
      </c>
      <c r="AE3591">
        <v>0</v>
      </c>
    </row>
    <row r="3592" spans="1:31" x14ac:dyDescent="0.25">
      <c r="A3592" s="9">
        <v>45199</v>
      </c>
      <c r="B3592" s="10" t="s">
        <v>126</v>
      </c>
      <c r="C3592" s="10" t="s">
        <v>28</v>
      </c>
      <c r="D3592" s="10" t="s">
        <v>29</v>
      </c>
      <c r="E3592" s="10" t="s">
        <v>30</v>
      </c>
      <c r="F3592" s="10"/>
      <c r="G3592" s="10">
        <v>0</v>
      </c>
      <c r="H3592" s="11">
        <f>SUMIFS(AA:AA,$A:$A,EOMONTH($A3592,-1),$B:$B,$B3592)</f>
        <v>630</v>
      </c>
      <c r="I3592" s="63">
        <f>ROUND(SUMIFS(AC:AC,$A:$A,EOMONTH($A3592,-1),$B:$B,$B3592),2)</f>
        <v>49.12</v>
      </c>
      <c r="J3592" s="11">
        <f>SUMIFS(AB:AB,$A:$A,EOMONTH($A3592,-1),$B:$B,$B3592)</f>
        <v>8821.7099999999991</v>
      </c>
      <c r="K3592" s="13">
        <v>0</v>
      </c>
      <c r="L3592" s="25">
        <v>0</v>
      </c>
      <c r="M3592" s="15">
        <v>206</v>
      </c>
      <c r="N3592" s="14">
        <v>3041.94</v>
      </c>
      <c r="O3592" s="16">
        <v>0</v>
      </c>
      <c r="P3592" s="16">
        <v>0</v>
      </c>
      <c r="Q3592" s="16">
        <v>577</v>
      </c>
      <c r="R3592" s="16">
        <f>Q3592*16.876/100</f>
        <v>97.374520000000018</v>
      </c>
      <c r="S3592" s="17">
        <f t="shared" si="392"/>
        <v>674.37452000000008</v>
      </c>
      <c r="T3592" s="16">
        <v>8187.63</v>
      </c>
      <c r="U3592" s="18">
        <f t="shared" si="393"/>
        <v>0</v>
      </c>
      <c r="V3592" s="18">
        <f t="shared" si="394"/>
        <v>0</v>
      </c>
      <c r="W3592" s="18">
        <f t="shared" si="395"/>
        <v>0</v>
      </c>
      <c r="X3592" s="27"/>
      <c r="Y3592" s="19">
        <f t="shared" si="396"/>
        <v>0</v>
      </c>
      <c r="Z3592" s="18">
        <f t="shared" si="397"/>
        <v>0</v>
      </c>
      <c r="AA3592" s="12">
        <v>259</v>
      </c>
      <c r="AB3592" s="12">
        <v>3675.46</v>
      </c>
      <c r="AC3592" s="28">
        <f>+I3592+Y3592-Z3592</f>
        <v>49.12</v>
      </c>
      <c r="AD3592" s="20">
        <f t="shared" si="398"/>
        <v>0</v>
      </c>
      <c r="AE3592">
        <v>0</v>
      </c>
    </row>
    <row r="3593" spans="1:31" x14ac:dyDescent="0.25">
      <c r="A3593" s="9">
        <v>45199</v>
      </c>
      <c r="B3593" s="10" t="s">
        <v>716</v>
      </c>
      <c r="C3593" s="10" t="s">
        <v>28</v>
      </c>
      <c r="D3593" s="10" t="s">
        <v>29</v>
      </c>
      <c r="E3593" s="10" t="s">
        <v>30</v>
      </c>
      <c r="F3593" s="10"/>
      <c r="G3593" s="10">
        <v>0</v>
      </c>
      <c r="H3593" s="11">
        <f>SUMIFS(AA:AA,$A:$A,EOMONTH($A3593,-1),$B:$B,$B3593)</f>
        <v>0</v>
      </c>
      <c r="I3593" s="63">
        <f>ROUND(SUMIFS(AC:AC,$A:$A,EOMONTH($A3593,-1),$B:$B,$B3593),2)</f>
        <v>0</v>
      </c>
      <c r="J3593" s="11">
        <f>SUMIFS(AB:AB,$A:$A,EOMONTH($A3593,-1),$B:$B,$B3593)</f>
        <v>0</v>
      </c>
      <c r="K3593" s="13">
        <v>0</v>
      </c>
      <c r="L3593" s="25">
        <v>0</v>
      </c>
      <c r="M3593" s="15">
        <v>612</v>
      </c>
      <c r="N3593" s="14">
        <v>9017.41</v>
      </c>
      <c r="O3593" s="16">
        <v>0</v>
      </c>
      <c r="P3593" s="16">
        <v>0</v>
      </c>
      <c r="Q3593" s="16">
        <v>460</v>
      </c>
      <c r="R3593" s="16">
        <f>Q3593*16.876/100</f>
        <v>77.629600000000011</v>
      </c>
      <c r="S3593" s="17">
        <f t="shared" si="392"/>
        <v>537.62959999999998</v>
      </c>
      <c r="T3593" s="16">
        <v>6775.8</v>
      </c>
      <c r="U3593" s="18">
        <f t="shared" si="393"/>
        <v>0</v>
      </c>
      <c r="V3593" s="18">
        <f t="shared" si="394"/>
        <v>0</v>
      </c>
      <c r="W3593" s="18">
        <f t="shared" si="395"/>
        <v>0</v>
      </c>
      <c r="X3593" s="27"/>
      <c r="Y3593" s="19">
        <f t="shared" si="396"/>
        <v>0</v>
      </c>
      <c r="Z3593" s="18">
        <f t="shared" si="397"/>
        <v>0</v>
      </c>
      <c r="AA3593" s="12">
        <v>152</v>
      </c>
      <c r="AB3593" s="12">
        <v>2239.62</v>
      </c>
      <c r="AC3593" s="28">
        <f>+I3593+Y3593-Z3593</f>
        <v>0</v>
      </c>
      <c r="AD3593" s="20">
        <f t="shared" si="398"/>
        <v>0</v>
      </c>
      <c r="AE3593">
        <v>0</v>
      </c>
    </row>
    <row r="3594" spans="1:31" x14ac:dyDescent="0.25">
      <c r="A3594" s="9">
        <v>45199</v>
      </c>
      <c r="B3594" s="10" t="s">
        <v>774</v>
      </c>
      <c r="C3594" s="10" t="s">
        <v>105</v>
      </c>
      <c r="D3594" s="10" t="s">
        <v>29</v>
      </c>
      <c r="E3594" s="10" t="s">
        <v>30</v>
      </c>
      <c r="F3594" s="10"/>
      <c r="G3594" s="10">
        <v>0</v>
      </c>
      <c r="H3594" s="11">
        <f>SUMIFS(AA:AA,$A:$A,EOMONTH($A3594,-1),$B:$B,$B3594)</f>
        <v>5</v>
      </c>
      <c r="I3594" s="63">
        <f>ROUND(SUMIFS(AC:AC,$A:$A,EOMONTH($A3594,-1),$B:$B,$B3594),2)</f>
        <v>0</v>
      </c>
      <c r="J3594" s="11">
        <f>SUMIFS(AB:AB,$A:$A,EOMONTH($A3594,-1),$B:$B,$B3594)</f>
        <v>71.64</v>
      </c>
      <c r="K3594" s="13">
        <v>0</v>
      </c>
      <c r="L3594" s="25">
        <v>0</v>
      </c>
      <c r="M3594" s="15">
        <v>0</v>
      </c>
      <c r="N3594" s="14">
        <v>0</v>
      </c>
      <c r="O3594" s="16">
        <v>0</v>
      </c>
      <c r="P3594" s="16">
        <v>0</v>
      </c>
      <c r="Q3594" s="16">
        <v>0</v>
      </c>
      <c r="R3594" s="16">
        <f>Q3594*16.876/100</f>
        <v>0</v>
      </c>
      <c r="S3594" s="17">
        <f t="shared" si="392"/>
        <v>0</v>
      </c>
      <c r="T3594" s="16">
        <v>0</v>
      </c>
      <c r="U3594" s="18">
        <f t="shared" si="393"/>
        <v>0</v>
      </c>
      <c r="V3594" s="18">
        <f t="shared" si="394"/>
        <v>0</v>
      </c>
      <c r="W3594" s="18">
        <f t="shared" si="395"/>
        <v>0</v>
      </c>
      <c r="X3594" s="27"/>
      <c r="Y3594" s="19">
        <f t="shared" si="396"/>
        <v>0</v>
      </c>
      <c r="Z3594" s="18">
        <f t="shared" si="397"/>
        <v>0</v>
      </c>
      <c r="AA3594" s="12">
        <v>5</v>
      </c>
      <c r="AB3594" s="12">
        <v>71.64</v>
      </c>
      <c r="AC3594" s="28">
        <f>+I3594+Y3594-Z3594</f>
        <v>0</v>
      </c>
      <c r="AD3594" s="20">
        <f t="shared" si="398"/>
        <v>0</v>
      </c>
      <c r="AE3594">
        <v>0</v>
      </c>
    </row>
    <row r="3595" spans="1:31" x14ac:dyDescent="0.25">
      <c r="A3595" s="9">
        <v>45199</v>
      </c>
      <c r="B3595" s="10" t="s">
        <v>127</v>
      </c>
      <c r="C3595" s="10" t="s">
        <v>28</v>
      </c>
      <c r="D3595" s="10" t="s">
        <v>29</v>
      </c>
      <c r="E3595" s="10" t="s">
        <v>30</v>
      </c>
      <c r="F3595" s="10"/>
      <c r="G3595" s="10">
        <v>0</v>
      </c>
      <c r="H3595" s="11">
        <f>SUMIFS(AA:AA,$A:$A,EOMONTH($A3595,-1),$B:$B,$B3595)</f>
        <v>522.03</v>
      </c>
      <c r="I3595" s="63">
        <f>ROUND(SUMIFS(AC:AC,$A:$A,EOMONTH($A3595,-1),$B:$B,$B3595),2)</f>
        <v>4.8499999999999996</v>
      </c>
      <c r="J3595" s="11">
        <f>SUMIFS(AB:AB,$A:$A,EOMONTH($A3595,-1),$B:$B,$B3595)</f>
        <v>5535.84</v>
      </c>
      <c r="K3595" s="13">
        <v>0</v>
      </c>
      <c r="L3595" s="25">
        <v>0</v>
      </c>
      <c r="M3595" s="15">
        <v>0</v>
      </c>
      <c r="N3595" s="14">
        <v>0</v>
      </c>
      <c r="O3595" s="16">
        <v>0</v>
      </c>
      <c r="P3595" s="16">
        <v>0</v>
      </c>
      <c r="Q3595" s="16">
        <v>420.05</v>
      </c>
      <c r="R3595" s="16">
        <f>Q3595*16.876/100</f>
        <v>70.88763800000001</v>
      </c>
      <c r="S3595" s="17">
        <f t="shared" si="392"/>
        <v>490.93763799999999</v>
      </c>
      <c r="T3595" s="16">
        <v>4452.53</v>
      </c>
      <c r="U3595" s="18">
        <f t="shared" si="393"/>
        <v>0</v>
      </c>
      <c r="V3595" s="18">
        <f t="shared" si="394"/>
        <v>0</v>
      </c>
      <c r="W3595" s="18">
        <f t="shared" si="395"/>
        <v>0</v>
      </c>
      <c r="X3595" s="27"/>
      <c r="Y3595" s="19">
        <f t="shared" si="396"/>
        <v>0</v>
      </c>
      <c r="Z3595" s="18">
        <f t="shared" si="397"/>
        <v>0</v>
      </c>
      <c r="AA3595" s="12">
        <v>101.98</v>
      </c>
      <c r="AB3595" s="12">
        <v>1081.44</v>
      </c>
      <c r="AC3595" s="28">
        <f>+I3595+Y3595-Z3595</f>
        <v>4.8499999999999996</v>
      </c>
      <c r="AD3595" s="20">
        <f t="shared" si="398"/>
        <v>0</v>
      </c>
      <c r="AE3595">
        <v>0</v>
      </c>
    </row>
    <row r="3596" spans="1:31" x14ac:dyDescent="0.25">
      <c r="A3596" s="9">
        <v>45199</v>
      </c>
      <c r="B3596" s="10" t="s">
        <v>128</v>
      </c>
      <c r="C3596" s="10" t="s">
        <v>28</v>
      </c>
      <c r="D3596" s="10" t="s">
        <v>29</v>
      </c>
      <c r="E3596" s="10" t="s">
        <v>30</v>
      </c>
      <c r="F3596" s="10"/>
      <c r="G3596" s="10">
        <v>0</v>
      </c>
      <c r="H3596" s="11">
        <f>SUMIFS(AA:AA,$A:$A,EOMONTH($A3596,-1),$B:$B,$B3596)</f>
        <v>539</v>
      </c>
      <c r="I3596" s="63">
        <f>ROUND(SUMIFS(AC:AC,$A:$A,EOMONTH($A3596,-1),$B:$B,$B3596),2)</f>
        <v>22.94</v>
      </c>
      <c r="J3596" s="11">
        <f>SUMIFS(AB:AB,$A:$A,EOMONTH($A3596,-1),$B:$B,$B3596)</f>
        <v>5811.31</v>
      </c>
      <c r="K3596" s="13">
        <v>0</v>
      </c>
      <c r="L3596" s="25">
        <v>0</v>
      </c>
      <c r="M3596" s="15">
        <v>410</v>
      </c>
      <c r="N3596" s="14">
        <v>4534.34</v>
      </c>
      <c r="O3596" s="16">
        <v>0</v>
      </c>
      <c r="P3596" s="16">
        <v>0</v>
      </c>
      <c r="Q3596" s="16">
        <v>608</v>
      </c>
      <c r="R3596" s="16">
        <f>Q3596*16.876/100</f>
        <v>102.60608000000001</v>
      </c>
      <c r="S3596" s="17">
        <f t="shared" si="392"/>
        <v>710.60608000000002</v>
      </c>
      <c r="T3596" s="16">
        <v>6627.2</v>
      </c>
      <c r="U3596" s="18">
        <f t="shared" si="393"/>
        <v>0</v>
      </c>
      <c r="V3596" s="18">
        <f t="shared" si="394"/>
        <v>0</v>
      </c>
      <c r="W3596" s="18">
        <f t="shared" si="395"/>
        <v>0</v>
      </c>
      <c r="X3596" s="27"/>
      <c r="Y3596" s="19">
        <f t="shared" si="396"/>
        <v>0</v>
      </c>
      <c r="Z3596" s="18">
        <f t="shared" si="397"/>
        <v>0</v>
      </c>
      <c r="AA3596" s="12">
        <v>341</v>
      </c>
      <c r="AB3596" s="12">
        <v>3717.46</v>
      </c>
      <c r="AC3596" s="28">
        <f>+I3596+Y3596-Z3596</f>
        <v>22.94</v>
      </c>
      <c r="AD3596" s="20">
        <f t="shared" si="398"/>
        <v>0</v>
      </c>
      <c r="AE3596">
        <v>0</v>
      </c>
    </row>
    <row r="3597" spans="1:31" x14ac:dyDescent="0.25">
      <c r="A3597" s="9">
        <v>45199</v>
      </c>
      <c r="B3597" s="10" t="s">
        <v>129</v>
      </c>
      <c r="C3597" s="10" t="s">
        <v>28</v>
      </c>
      <c r="D3597" s="10" t="s">
        <v>29</v>
      </c>
      <c r="E3597" s="10" t="s">
        <v>30</v>
      </c>
      <c r="F3597" s="10"/>
      <c r="G3597" s="10">
        <v>0</v>
      </c>
      <c r="H3597" s="11">
        <f>SUMIFS(AA:AA,$A:$A,EOMONTH($A3597,-1),$B:$B,$B3597)</f>
        <v>269</v>
      </c>
      <c r="I3597" s="63">
        <f>ROUND(SUMIFS(AC:AC,$A:$A,EOMONTH($A3597,-1),$B:$B,$B3597),2)</f>
        <v>16.93</v>
      </c>
      <c r="J3597" s="11">
        <f>SUMIFS(AB:AB,$A:$A,EOMONTH($A3597,-1),$B:$B,$B3597)</f>
        <v>2847.38</v>
      </c>
      <c r="K3597" s="13">
        <v>0</v>
      </c>
      <c r="L3597" s="25">
        <v>0</v>
      </c>
      <c r="M3597" s="15">
        <v>280</v>
      </c>
      <c r="N3597" s="14">
        <v>3079.27</v>
      </c>
      <c r="O3597" s="16">
        <v>0</v>
      </c>
      <c r="P3597" s="16">
        <v>0</v>
      </c>
      <c r="Q3597" s="16">
        <v>463</v>
      </c>
      <c r="R3597" s="16">
        <f>Q3597*16.876/100</f>
        <v>78.13588</v>
      </c>
      <c r="S3597" s="17">
        <f t="shared" si="392"/>
        <v>541.13588000000004</v>
      </c>
      <c r="T3597" s="16">
        <v>5000.3999999999996</v>
      </c>
      <c r="U3597" s="18">
        <f t="shared" si="393"/>
        <v>0</v>
      </c>
      <c r="V3597" s="18">
        <f t="shared" si="394"/>
        <v>0</v>
      </c>
      <c r="W3597" s="18">
        <f t="shared" si="395"/>
        <v>0</v>
      </c>
      <c r="X3597" s="27"/>
      <c r="Y3597" s="19">
        <f t="shared" si="396"/>
        <v>0</v>
      </c>
      <c r="Z3597" s="18">
        <f t="shared" si="397"/>
        <v>0</v>
      </c>
      <c r="AA3597" s="12">
        <v>86</v>
      </c>
      <c r="AB3597" s="12">
        <v>928.4</v>
      </c>
      <c r="AC3597" s="28">
        <f>+I3597+Y3597-Z3597</f>
        <v>16.93</v>
      </c>
      <c r="AD3597" s="20">
        <f t="shared" si="398"/>
        <v>0</v>
      </c>
      <c r="AE3597">
        <v>0</v>
      </c>
    </row>
    <row r="3598" spans="1:31" x14ac:dyDescent="0.25">
      <c r="A3598" s="9">
        <v>45199</v>
      </c>
      <c r="B3598" s="10" t="s">
        <v>130</v>
      </c>
      <c r="C3598" s="10" t="s">
        <v>28</v>
      </c>
      <c r="D3598" s="10" t="s">
        <v>29</v>
      </c>
      <c r="E3598" s="10" t="s">
        <v>30</v>
      </c>
      <c r="F3598" s="10"/>
      <c r="G3598" s="10">
        <v>0</v>
      </c>
      <c r="H3598" s="11">
        <f>SUMIFS(AA:AA,$A:$A,EOMONTH($A3598,-1),$B:$B,$B3598)</f>
        <v>23</v>
      </c>
      <c r="I3598" s="63">
        <f>ROUND(SUMIFS(AC:AC,$A:$A,EOMONTH($A3598,-1),$B:$B,$B3598),2)</f>
        <v>3.79</v>
      </c>
      <c r="J3598" s="11">
        <f>SUMIFS(AB:AB,$A:$A,EOMONTH($A3598,-1),$B:$B,$B3598)</f>
        <v>244.66</v>
      </c>
      <c r="K3598" s="13">
        <v>0</v>
      </c>
      <c r="L3598" s="25">
        <v>0</v>
      </c>
      <c r="M3598" s="15">
        <v>80</v>
      </c>
      <c r="N3598" s="14">
        <v>871.28</v>
      </c>
      <c r="O3598" s="16">
        <v>0</v>
      </c>
      <c r="P3598" s="16">
        <v>0</v>
      </c>
      <c r="Q3598" s="16">
        <v>97</v>
      </c>
      <c r="R3598" s="16">
        <f>Q3598*16.876/100</f>
        <v>16.369720000000001</v>
      </c>
      <c r="S3598" s="17">
        <f t="shared" si="392"/>
        <v>113.36972</v>
      </c>
      <c r="T3598" s="16">
        <v>1050.51</v>
      </c>
      <c r="U3598" s="18">
        <f t="shared" si="393"/>
        <v>0</v>
      </c>
      <c r="V3598" s="18">
        <f t="shared" si="394"/>
        <v>0</v>
      </c>
      <c r="W3598" s="18">
        <f t="shared" si="395"/>
        <v>0</v>
      </c>
      <c r="X3598" s="27"/>
      <c r="Y3598" s="19">
        <f t="shared" si="396"/>
        <v>0</v>
      </c>
      <c r="Z3598" s="18">
        <f t="shared" si="397"/>
        <v>0</v>
      </c>
      <c r="AA3598" s="12">
        <v>6</v>
      </c>
      <c r="AB3598" s="12">
        <v>65.010000000000005</v>
      </c>
      <c r="AC3598" s="28">
        <f>+I3598+Y3598-Z3598</f>
        <v>3.79</v>
      </c>
      <c r="AD3598" s="20">
        <f t="shared" si="398"/>
        <v>0</v>
      </c>
      <c r="AE3598">
        <v>0</v>
      </c>
    </row>
    <row r="3599" spans="1:31" x14ac:dyDescent="0.25">
      <c r="A3599" s="9">
        <v>45199</v>
      </c>
      <c r="B3599" s="10" t="s">
        <v>131</v>
      </c>
      <c r="C3599" s="10" t="s">
        <v>28</v>
      </c>
      <c r="D3599" s="10" t="s">
        <v>29</v>
      </c>
      <c r="E3599" s="10" t="s">
        <v>30</v>
      </c>
      <c r="F3599" s="10"/>
      <c r="G3599" s="10">
        <v>0</v>
      </c>
      <c r="H3599" s="11">
        <f>SUMIFS(AA:AA,$A:$A,EOMONTH($A3599,-1),$B:$B,$B3599)</f>
        <v>4</v>
      </c>
      <c r="I3599" s="63">
        <f>ROUND(SUMIFS(AC:AC,$A:$A,EOMONTH($A3599,-1),$B:$B,$B3599),2)</f>
        <v>1.54</v>
      </c>
      <c r="J3599" s="11">
        <f>SUMIFS(AB:AB,$A:$A,EOMONTH($A3599,-1),$B:$B,$B3599)</f>
        <v>42.53</v>
      </c>
      <c r="K3599" s="13">
        <v>0</v>
      </c>
      <c r="L3599" s="25">
        <v>0</v>
      </c>
      <c r="M3599" s="15">
        <v>200</v>
      </c>
      <c r="N3599" s="14">
        <v>2185.98</v>
      </c>
      <c r="O3599" s="16">
        <v>0</v>
      </c>
      <c r="P3599" s="16">
        <v>0</v>
      </c>
      <c r="Q3599" s="16">
        <v>203</v>
      </c>
      <c r="R3599" s="16">
        <f>Q3599*16.876/100</f>
        <v>34.258280000000006</v>
      </c>
      <c r="S3599" s="17">
        <f t="shared" si="392"/>
        <v>237.25828000000001</v>
      </c>
      <c r="T3599" s="16">
        <v>2216.7600000000002</v>
      </c>
      <c r="U3599" s="18">
        <f t="shared" si="393"/>
        <v>0</v>
      </c>
      <c r="V3599" s="18">
        <f t="shared" si="394"/>
        <v>0</v>
      </c>
      <c r="W3599" s="18">
        <f t="shared" si="395"/>
        <v>0</v>
      </c>
      <c r="X3599" s="27"/>
      <c r="Y3599" s="19">
        <f t="shared" si="396"/>
        <v>0</v>
      </c>
      <c r="Z3599" s="18">
        <f t="shared" si="397"/>
        <v>0</v>
      </c>
      <c r="AA3599" s="12">
        <v>1</v>
      </c>
      <c r="AB3599" s="12">
        <v>10.92</v>
      </c>
      <c r="AC3599" s="28">
        <f>+I3599+Y3599-Z3599</f>
        <v>1.54</v>
      </c>
      <c r="AD3599" s="20">
        <f t="shared" si="398"/>
        <v>0</v>
      </c>
      <c r="AE3599">
        <v>0</v>
      </c>
    </row>
    <row r="3600" spans="1:31" x14ac:dyDescent="0.25">
      <c r="A3600" s="9">
        <v>45199</v>
      </c>
      <c r="B3600" s="10" t="s">
        <v>132</v>
      </c>
      <c r="C3600" s="10" t="s">
        <v>28</v>
      </c>
      <c r="D3600" s="10" t="s">
        <v>29</v>
      </c>
      <c r="E3600" s="10" t="s">
        <v>30</v>
      </c>
      <c r="F3600" s="10"/>
      <c r="G3600" s="10">
        <v>0</v>
      </c>
      <c r="H3600" s="11">
        <f>SUMIFS(AA:AA,$A:$A,EOMONTH($A3600,-1),$B:$B,$B3600)</f>
        <v>605</v>
      </c>
      <c r="I3600" s="63">
        <f>ROUND(SUMIFS(AC:AC,$A:$A,EOMONTH($A3600,-1),$B:$B,$B3600),2)</f>
        <v>2.48</v>
      </c>
      <c r="J3600" s="11">
        <f>SUMIFS(AB:AB,$A:$A,EOMONTH($A3600,-1),$B:$B,$B3600)</f>
        <v>6542.69</v>
      </c>
      <c r="K3600" s="13">
        <v>0</v>
      </c>
      <c r="L3600" s="25">
        <v>0</v>
      </c>
      <c r="M3600" s="15">
        <v>0</v>
      </c>
      <c r="N3600" s="14">
        <v>0</v>
      </c>
      <c r="O3600" s="16">
        <v>0</v>
      </c>
      <c r="P3600" s="16">
        <v>0</v>
      </c>
      <c r="Q3600" s="16">
        <v>26</v>
      </c>
      <c r="R3600" s="16">
        <f>Q3600*16.876/100</f>
        <v>4.3877600000000001</v>
      </c>
      <c r="S3600" s="17">
        <f t="shared" si="392"/>
        <v>30.38776</v>
      </c>
      <c r="T3600" s="16">
        <v>281.06</v>
      </c>
      <c r="U3600" s="18">
        <f t="shared" si="393"/>
        <v>0</v>
      </c>
      <c r="V3600" s="18">
        <f t="shared" si="394"/>
        <v>0</v>
      </c>
      <c r="W3600" s="18">
        <f t="shared" si="395"/>
        <v>0</v>
      </c>
      <c r="X3600" s="27"/>
      <c r="Y3600" s="19">
        <f t="shared" si="396"/>
        <v>0</v>
      </c>
      <c r="Z3600" s="18">
        <f t="shared" si="397"/>
        <v>0</v>
      </c>
      <c r="AA3600" s="12">
        <v>579</v>
      </c>
      <c r="AB3600" s="12">
        <v>6261.52</v>
      </c>
      <c r="AC3600" s="28">
        <f>+I3600+Y3600-Z3600</f>
        <v>2.48</v>
      </c>
      <c r="AD3600" s="20">
        <f t="shared" si="398"/>
        <v>0</v>
      </c>
      <c r="AE3600">
        <v>0</v>
      </c>
    </row>
    <row r="3601" spans="1:31" x14ac:dyDescent="0.25">
      <c r="A3601" s="59">
        <v>45199</v>
      </c>
      <c r="B3601" s="60" t="s">
        <v>806</v>
      </c>
      <c r="C3601" s="60" t="s">
        <v>711</v>
      </c>
      <c r="D3601" s="60" t="s">
        <v>29</v>
      </c>
      <c r="E3601" s="60" t="s">
        <v>539</v>
      </c>
      <c r="F3601" s="10"/>
      <c r="G3601" s="10"/>
      <c r="H3601" s="11"/>
      <c r="I3601" s="63">
        <f>ROUND(SUMIFS(AC:AC,$A:$A,EOMONTH($A3601,-1),$B:$B,$B3601),2)</f>
        <v>0</v>
      </c>
      <c r="J3601" s="11"/>
      <c r="K3601" s="13"/>
      <c r="L3601" s="25"/>
      <c r="M3601" s="15"/>
      <c r="N3601" s="14"/>
      <c r="O3601" s="16"/>
      <c r="P3601" s="16"/>
      <c r="Q3601" s="16"/>
      <c r="R3601" s="16"/>
      <c r="S3601" s="17">
        <f t="shared" si="392"/>
        <v>0</v>
      </c>
      <c r="T3601" s="16"/>
      <c r="U3601" s="18">
        <f t="shared" si="393"/>
        <v>0</v>
      </c>
      <c r="V3601" s="18">
        <f t="shared" si="394"/>
        <v>0</v>
      </c>
      <c r="W3601" s="18">
        <f t="shared" si="395"/>
        <v>0</v>
      </c>
      <c r="X3601" s="27"/>
      <c r="Y3601" s="19">
        <f t="shared" si="396"/>
        <v>0</v>
      </c>
      <c r="Z3601" s="18">
        <f t="shared" si="397"/>
        <v>0</v>
      </c>
      <c r="AA3601" s="12"/>
      <c r="AB3601" s="12"/>
      <c r="AC3601" s="28">
        <f>+I3601+Y3601-Z3601</f>
        <v>0</v>
      </c>
      <c r="AD3601" s="20">
        <f t="shared" si="398"/>
        <v>0</v>
      </c>
      <c r="AE3601">
        <v>0</v>
      </c>
    </row>
    <row r="3602" spans="1:31" x14ac:dyDescent="0.25">
      <c r="A3602" s="59">
        <v>45199</v>
      </c>
      <c r="B3602" s="60" t="s">
        <v>717</v>
      </c>
      <c r="C3602" s="60" t="s">
        <v>718</v>
      </c>
      <c r="D3602" s="60" t="s">
        <v>29</v>
      </c>
      <c r="E3602" s="60" t="s">
        <v>30</v>
      </c>
      <c r="F3602" s="10"/>
      <c r="G3602" s="10"/>
      <c r="H3602" s="11"/>
      <c r="I3602" s="63">
        <f>ROUND(SUMIFS(AC:AC,$A:$A,EOMONTH($A3602,-1),$B:$B,$B3602),2)</f>
        <v>0</v>
      </c>
      <c r="J3602" s="11"/>
      <c r="K3602" s="13"/>
      <c r="L3602" s="25"/>
      <c r="M3602" s="15"/>
      <c r="N3602" s="14"/>
      <c r="O3602" s="16"/>
      <c r="P3602" s="16"/>
      <c r="Q3602" s="16"/>
      <c r="R3602" s="16"/>
      <c r="S3602" s="17">
        <f t="shared" si="392"/>
        <v>0</v>
      </c>
      <c r="T3602" s="16"/>
      <c r="U3602" s="18">
        <f t="shared" si="393"/>
        <v>0</v>
      </c>
      <c r="V3602" s="18">
        <f t="shared" si="394"/>
        <v>0</v>
      </c>
      <c r="W3602" s="18">
        <f t="shared" si="395"/>
        <v>0</v>
      </c>
      <c r="X3602" s="27"/>
      <c r="Y3602" s="19">
        <f t="shared" si="396"/>
        <v>0</v>
      </c>
      <c r="Z3602" s="18">
        <f t="shared" si="397"/>
        <v>0</v>
      </c>
      <c r="AA3602" s="12"/>
      <c r="AB3602" s="12"/>
      <c r="AC3602" s="28">
        <f>+I3602+Y3602-Z3602</f>
        <v>0</v>
      </c>
      <c r="AD3602" s="20">
        <f t="shared" si="398"/>
        <v>0</v>
      </c>
      <c r="AE3602">
        <v>0</v>
      </c>
    </row>
    <row r="3603" spans="1:31" x14ac:dyDescent="0.25">
      <c r="A3603" s="9">
        <v>45199</v>
      </c>
      <c r="B3603" s="10" t="s">
        <v>133</v>
      </c>
      <c r="C3603" s="10" t="s">
        <v>62</v>
      </c>
      <c r="D3603" s="10" t="s">
        <v>40</v>
      </c>
      <c r="E3603" s="10" t="s">
        <v>30</v>
      </c>
      <c r="F3603" s="10">
        <v>100</v>
      </c>
      <c r="G3603" s="10">
        <v>109</v>
      </c>
      <c r="H3603" s="11">
        <f>SUMIFS(AA:AA,$A:$A,EOMONTH($A3603,-1),$B:$B,$B3603)</f>
        <v>31</v>
      </c>
      <c r="I3603" s="63">
        <f>ROUND(SUMIFS(AC:AC,$A:$A,EOMONTH($A3603,-1),$B:$B,$B3603),2)</f>
        <v>-17.29</v>
      </c>
      <c r="J3603" s="11">
        <f>SUMIFS(AB:AB,$A:$A,EOMONTH($A3603,-1),$B:$B,$B3603)</f>
        <v>510.5</v>
      </c>
      <c r="K3603" s="13">
        <v>0</v>
      </c>
      <c r="L3603" s="25">
        <v>0</v>
      </c>
      <c r="M3603" s="15">
        <v>240</v>
      </c>
      <c r="N3603" s="14">
        <v>2740.69</v>
      </c>
      <c r="O3603" s="16">
        <v>-36</v>
      </c>
      <c r="P3603" s="16">
        <v>-702</v>
      </c>
      <c r="Q3603" s="16">
        <v>0</v>
      </c>
      <c r="R3603" s="16">
        <f>Q3603*16.876/100</f>
        <v>0</v>
      </c>
      <c r="S3603" s="17">
        <f t="shared" si="392"/>
        <v>0</v>
      </c>
      <c r="T3603" s="16">
        <v>0</v>
      </c>
      <c r="U3603" s="18">
        <f t="shared" si="393"/>
        <v>3.379</v>
      </c>
      <c r="V3603" s="18">
        <f t="shared" si="394"/>
        <v>24</v>
      </c>
      <c r="W3603" s="18">
        <f t="shared" si="395"/>
        <v>4.0293600000000005</v>
      </c>
      <c r="X3603" s="27"/>
      <c r="Y3603" s="19">
        <f t="shared" si="396"/>
        <v>28.02936</v>
      </c>
      <c r="Z3603" s="18">
        <f t="shared" si="397"/>
        <v>-3.9239999999999999</v>
      </c>
      <c r="AA3603" s="12">
        <v>307</v>
      </c>
      <c r="AB3603" s="12">
        <v>3683.08</v>
      </c>
      <c r="AC3603" s="28">
        <f>+I3603+Y3603-Z3603</f>
        <v>14.663360000000001</v>
      </c>
      <c r="AD3603" s="20">
        <f t="shared" si="398"/>
        <v>0</v>
      </c>
      <c r="AE3603">
        <v>0</v>
      </c>
    </row>
    <row r="3604" spans="1:31" x14ac:dyDescent="0.25">
      <c r="A3604" s="9">
        <v>45199</v>
      </c>
      <c r="B3604" s="10" t="s">
        <v>134</v>
      </c>
      <c r="C3604" s="10" t="s">
        <v>62</v>
      </c>
      <c r="D3604" s="10" t="s">
        <v>40</v>
      </c>
      <c r="E3604" s="10" t="s">
        <v>30</v>
      </c>
      <c r="F3604" s="10">
        <v>100</v>
      </c>
      <c r="G3604" s="10">
        <v>109</v>
      </c>
      <c r="H3604" s="11">
        <f>SUMIFS(AA:AA,$A:$A,EOMONTH($A3604,-1),$B:$B,$B3604)</f>
        <v>155</v>
      </c>
      <c r="I3604" s="63">
        <f>ROUND(SUMIFS(AC:AC,$A:$A,EOMONTH($A3604,-1),$B:$B,$B3604),2)</f>
        <v>-6.03</v>
      </c>
      <c r="J3604" s="11">
        <f>SUMIFS(AB:AB,$A:$A,EOMONTH($A3604,-1),$B:$B,$B3604)</f>
        <v>4030</v>
      </c>
      <c r="K3604" s="13">
        <v>0</v>
      </c>
      <c r="L3604" s="25">
        <v>0</v>
      </c>
      <c r="M3604" s="15">
        <v>235</v>
      </c>
      <c r="N3604" s="14">
        <v>2875.98</v>
      </c>
      <c r="O3604" s="16">
        <v>0</v>
      </c>
      <c r="P3604" s="16">
        <v>0</v>
      </c>
      <c r="Q3604" s="16">
        <v>0</v>
      </c>
      <c r="R3604" s="16">
        <f>Q3604*16.876/100</f>
        <v>0</v>
      </c>
      <c r="S3604" s="17">
        <f t="shared" si="392"/>
        <v>0</v>
      </c>
      <c r="T3604" s="16">
        <v>0</v>
      </c>
      <c r="U3604" s="18">
        <f t="shared" si="393"/>
        <v>16.895</v>
      </c>
      <c r="V3604" s="18">
        <f t="shared" si="394"/>
        <v>23.5</v>
      </c>
      <c r="W3604" s="18">
        <f t="shared" si="395"/>
        <v>3.9454150000000006</v>
      </c>
      <c r="X3604" s="27"/>
      <c r="Y3604" s="19">
        <f t="shared" si="396"/>
        <v>27.445415000000001</v>
      </c>
      <c r="Z3604" s="18">
        <f t="shared" si="397"/>
        <v>0</v>
      </c>
      <c r="AA3604" s="12">
        <v>390</v>
      </c>
      <c r="AB3604" s="12">
        <v>6905.98</v>
      </c>
      <c r="AC3604" s="28">
        <f>+I3604+Y3604-Z3604</f>
        <v>21.415414999999999</v>
      </c>
      <c r="AD3604" s="20">
        <f t="shared" si="398"/>
        <v>0</v>
      </c>
      <c r="AE3604">
        <v>0</v>
      </c>
    </row>
    <row r="3605" spans="1:31" x14ac:dyDescent="0.25">
      <c r="A3605" s="9">
        <v>45199</v>
      </c>
      <c r="B3605" s="10" t="s">
        <v>800</v>
      </c>
      <c r="C3605" s="10" t="s">
        <v>62</v>
      </c>
      <c r="D3605" s="10" t="s">
        <v>40</v>
      </c>
      <c r="E3605" s="10" t="s">
        <v>30</v>
      </c>
      <c r="F3605" s="10">
        <v>100</v>
      </c>
      <c r="G3605" s="10">
        <v>109</v>
      </c>
      <c r="H3605" s="11">
        <f>SUMIFS(AA:AA,$A:$A,EOMONTH($A3605,-1),$B:$B,$B3605)</f>
        <v>0</v>
      </c>
      <c r="I3605" s="63">
        <f>ROUND(SUMIFS(AC:AC,$A:$A,EOMONTH($A3605,-1),$B:$B,$B3605),2)</f>
        <v>0</v>
      </c>
      <c r="J3605" s="11">
        <f>SUMIFS(AB:AB,$A:$A,EOMONTH($A3605,-1),$B:$B,$B3605)</f>
        <v>0</v>
      </c>
      <c r="K3605" s="13">
        <v>0</v>
      </c>
      <c r="L3605" s="25">
        <v>0</v>
      </c>
      <c r="M3605" s="15">
        <v>248</v>
      </c>
      <c r="N3605" s="14">
        <v>2958.86</v>
      </c>
      <c r="O3605" s="16">
        <v>0</v>
      </c>
      <c r="P3605" s="16">
        <v>0</v>
      </c>
      <c r="Q3605" s="16">
        <v>0</v>
      </c>
      <c r="R3605" s="16">
        <f>Q3605*16.876/100</f>
        <v>0</v>
      </c>
      <c r="S3605" s="17">
        <f t="shared" si="392"/>
        <v>0</v>
      </c>
      <c r="T3605" s="16">
        <v>0</v>
      </c>
      <c r="U3605" s="18">
        <f t="shared" si="393"/>
        <v>0</v>
      </c>
      <c r="V3605" s="18">
        <f t="shared" si="394"/>
        <v>24.8</v>
      </c>
      <c r="W3605" s="18">
        <f t="shared" si="395"/>
        <v>4.163672</v>
      </c>
      <c r="X3605" s="27"/>
      <c r="Y3605" s="19">
        <f t="shared" si="396"/>
        <v>28.963672000000003</v>
      </c>
      <c r="Z3605" s="18">
        <f t="shared" si="397"/>
        <v>0</v>
      </c>
      <c r="AA3605" s="12">
        <v>248</v>
      </c>
      <c r="AB3605" s="12">
        <v>2958.86</v>
      </c>
      <c r="AC3605" s="28">
        <f>+I3605+Y3605-Z3605</f>
        <v>28.963672000000003</v>
      </c>
      <c r="AD3605" s="20">
        <f t="shared" si="398"/>
        <v>0</v>
      </c>
      <c r="AE3605">
        <v>0</v>
      </c>
    </row>
    <row r="3606" spans="1:31" x14ac:dyDescent="0.25">
      <c r="A3606" s="9">
        <v>45199</v>
      </c>
      <c r="B3606" s="10" t="s">
        <v>135</v>
      </c>
      <c r="C3606" s="10" t="s">
        <v>62</v>
      </c>
      <c r="D3606" s="10" t="s">
        <v>40</v>
      </c>
      <c r="E3606" s="10" t="s">
        <v>30</v>
      </c>
      <c r="F3606" s="10">
        <v>100</v>
      </c>
      <c r="G3606" s="10">
        <v>109</v>
      </c>
      <c r="H3606" s="11">
        <f>SUMIFS(AA:AA,$A:$A,EOMONTH($A3606,-1),$B:$B,$B3606)</f>
        <v>34</v>
      </c>
      <c r="I3606" s="63">
        <f>ROUND(SUMIFS(AC:AC,$A:$A,EOMONTH($A3606,-1),$B:$B,$B3606),2)</f>
        <v>-14.3</v>
      </c>
      <c r="J3606" s="11">
        <f>SUMIFS(AB:AB,$A:$A,EOMONTH($A3606,-1),$B:$B,$B3606)</f>
        <v>-851.5</v>
      </c>
      <c r="K3606" s="13">
        <v>0</v>
      </c>
      <c r="L3606" s="25">
        <v>0</v>
      </c>
      <c r="M3606" s="15">
        <v>245</v>
      </c>
      <c r="N3606" s="14">
        <v>2866.17</v>
      </c>
      <c r="O3606" s="16">
        <v>-55</v>
      </c>
      <c r="P3606" s="16">
        <v>-1072.5</v>
      </c>
      <c r="Q3606" s="16">
        <v>0</v>
      </c>
      <c r="R3606" s="16">
        <f>Q3606*16.876/100</f>
        <v>0</v>
      </c>
      <c r="S3606" s="17">
        <f t="shared" si="392"/>
        <v>0</v>
      </c>
      <c r="T3606" s="16">
        <v>0</v>
      </c>
      <c r="U3606" s="18">
        <f t="shared" si="393"/>
        <v>3.706</v>
      </c>
      <c r="V3606" s="18">
        <f t="shared" si="394"/>
        <v>24.5</v>
      </c>
      <c r="W3606" s="18">
        <f t="shared" si="395"/>
        <v>4.1133050000000004</v>
      </c>
      <c r="X3606" s="27"/>
      <c r="Y3606" s="19">
        <f t="shared" si="396"/>
        <v>28.613305</v>
      </c>
      <c r="Z3606" s="18">
        <f t="shared" si="397"/>
        <v>-5.9950000000000001</v>
      </c>
      <c r="AA3606" s="12">
        <v>334</v>
      </c>
      <c r="AB3606" s="12">
        <v>3115.78</v>
      </c>
      <c r="AC3606" s="28">
        <f>+I3606+Y3606-Z3606</f>
        <v>20.308305000000001</v>
      </c>
      <c r="AD3606" s="20">
        <f t="shared" si="398"/>
        <v>0</v>
      </c>
      <c r="AE3606">
        <v>0</v>
      </c>
    </row>
    <row r="3607" spans="1:31" x14ac:dyDescent="0.25">
      <c r="A3607" s="9">
        <v>45199</v>
      </c>
      <c r="B3607" s="10" t="s">
        <v>136</v>
      </c>
      <c r="C3607" s="10" t="s">
        <v>62</v>
      </c>
      <c r="D3607" s="10" t="s">
        <v>40</v>
      </c>
      <c r="E3607" s="10" t="s">
        <v>30</v>
      </c>
      <c r="F3607" s="10">
        <v>100</v>
      </c>
      <c r="G3607" s="10">
        <v>109</v>
      </c>
      <c r="H3607" s="11">
        <f>SUMIFS(AA:AA,$A:$A,EOMONTH($A3607,-1),$B:$B,$B3607)</f>
        <v>92</v>
      </c>
      <c r="I3607" s="63">
        <f>ROUND(SUMIFS(AC:AC,$A:$A,EOMONTH($A3607,-1),$B:$B,$B3607),2)</f>
        <v>-11.94</v>
      </c>
      <c r="J3607" s="11">
        <f>SUMIFS(AB:AB,$A:$A,EOMONTH($A3607,-1),$B:$B,$B3607)</f>
        <v>2392</v>
      </c>
      <c r="K3607" s="13">
        <v>0</v>
      </c>
      <c r="L3607" s="25">
        <v>0</v>
      </c>
      <c r="M3607" s="15">
        <v>240</v>
      </c>
      <c r="N3607" s="14">
        <v>2803.62</v>
      </c>
      <c r="O3607" s="16">
        <v>-36</v>
      </c>
      <c r="P3607" s="16">
        <v>-702</v>
      </c>
      <c r="Q3607" s="16">
        <v>0</v>
      </c>
      <c r="R3607" s="16">
        <f>Q3607*16.876/100</f>
        <v>0</v>
      </c>
      <c r="S3607" s="17">
        <f t="shared" si="392"/>
        <v>0</v>
      </c>
      <c r="T3607" s="16">
        <v>0</v>
      </c>
      <c r="U3607" s="18">
        <f t="shared" si="393"/>
        <v>10.028</v>
      </c>
      <c r="V3607" s="18">
        <f t="shared" si="394"/>
        <v>24</v>
      </c>
      <c r="W3607" s="18">
        <f t="shared" si="395"/>
        <v>4.0293600000000005</v>
      </c>
      <c r="X3607" s="27"/>
      <c r="Y3607" s="19">
        <f t="shared" si="396"/>
        <v>28.02936</v>
      </c>
      <c r="Z3607" s="18">
        <f t="shared" si="397"/>
        <v>-3.9239999999999999</v>
      </c>
      <c r="AA3607" s="12">
        <v>368</v>
      </c>
      <c r="AB3607" s="12">
        <v>5759</v>
      </c>
      <c r="AC3607" s="28">
        <f>+I3607+Y3607-Z3607</f>
        <v>20.013359999999999</v>
      </c>
      <c r="AD3607" s="20">
        <f t="shared" si="398"/>
        <v>0</v>
      </c>
      <c r="AE3607">
        <v>0</v>
      </c>
    </row>
    <row r="3608" spans="1:31" x14ac:dyDescent="0.25">
      <c r="A3608" s="9">
        <v>45199</v>
      </c>
      <c r="B3608" s="10" t="s">
        <v>137</v>
      </c>
      <c r="C3608" s="10" t="s">
        <v>62</v>
      </c>
      <c r="D3608" s="10" t="s">
        <v>40</v>
      </c>
      <c r="E3608" s="10" t="s">
        <v>30</v>
      </c>
      <c r="F3608" s="10">
        <v>100</v>
      </c>
      <c r="G3608" s="10">
        <v>109</v>
      </c>
      <c r="H3608" s="11">
        <f>SUMIFS(AA:AA,$A:$A,EOMONTH($A3608,-1),$B:$B,$B3608)</f>
        <v>11</v>
      </c>
      <c r="I3608" s="63">
        <f>ROUND(SUMIFS(AC:AC,$A:$A,EOMONTH($A3608,-1),$B:$B,$B3608),2)</f>
        <v>-11.96</v>
      </c>
      <c r="J3608" s="11">
        <f>SUMIFS(AB:AB,$A:$A,EOMONTH($A3608,-1),$B:$B,$B3608)</f>
        <v>286</v>
      </c>
      <c r="K3608" s="13">
        <v>0</v>
      </c>
      <c r="L3608" s="25">
        <v>0</v>
      </c>
      <c r="M3608" s="15">
        <v>250</v>
      </c>
      <c r="N3608" s="14">
        <v>2963.88</v>
      </c>
      <c r="O3608" s="16">
        <v>0</v>
      </c>
      <c r="P3608" s="16">
        <v>0</v>
      </c>
      <c r="Q3608" s="16">
        <v>0</v>
      </c>
      <c r="R3608" s="16">
        <f>Q3608*16.876/100</f>
        <v>0</v>
      </c>
      <c r="S3608" s="17">
        <f t="shared" si="392"/>
        <v>0</v>
      </c>
      <c r="T3608" s="16">
        <v>0</v>
      </c>
      <c r="U3608" s="18">
        <f t="shared" si="393"/>
        <v>1.1990000000000001</v>
      </c>
      <c r="V3608" s="18">
        <f t="shared" si="394"/>
        <v>25</v>
      </c>
      <c r="W3608" s="18">
        <f t="shared" si="395"/>
        <v>4.1972500000000004</v>
      </c>
      <c r="X3608" s="27"/>
      <c r="Y3608" s="19">
        <f t="shared" si="396"/>
        <v>29.19725</v>
      </c>
      <c r="Z3608" s="18">
        <f t="shared" si="397"/>
        <v>0</v>
      </c>
      <c r="AA3608" s="12">
        <v>261</v>
      </c>
      <c r="AB3608" s="12">
        <v>3249.88</v>
      </c>
      <c r="AC3608" s="28">
        <f>+I3608+Y3608-Z3608</f>
        <v>17.23725</v>
      </c>
      <c r="AD3608" s="20">
        <f t="shared" si="398"/>
        <v>0</v>
      </c>
      <c r="AE3608">
        <v>0</v>
      </c>
    </row>
    <row r="3609" spans="1:31" x14ac:dyDescent="0.25">
      <c r="A3609" s="9">
        <v>45199</v>
      </c>
      <c r="B3609" s="10" t="s">
        <v>138</v>
      </c>
      <c r="C3609" s="10" t="s">
        <v>62</v>
      </c>
      <c r="D3609" s="10" t="s">
        <v>40</v>
      </c>
      <c r="E3609" s="10" t="s">
        <v>30</v>
      </c>
      <c r="F3609" s="10">
        <v>100</v>
      </c>
      <c r="G3609" s="10">
        <v>109</v>
      </c>
      <c r="H3609" s="11">
        <f>SUMIFS(AA:AA,$A:$A,EOMONTH($A3609,-1),$B:$B,$B3609)</f>
        <v>350</v>
      </c>
      <c r="I3609" s="63">
        <f>ROUND(SUMIFS(AC:AC,$A:$A,EOMONTH($A3609,-1),$B:$B,$B3609),2)</f>
        <v>-4.8899999999999997</v>
      </c>
      <c r="J3609" s="11">
        <f>SUMIFS(AB:AB,$A:$A,EOMONTH($A3609,-1),$B:$B,$B3609)</f>
        <v>9100</v>
      </c>
      <c r="K3609" s="13">
        <v>0</v>
      </c>
      <c r="L3609" s="25">
        <v>0</v>
      </c>
      <c r="M3609" s="15">
        <v>240</v>
      </c>
      <c r="N3609" s="14">
        <v>2807.34</v>
      </c>
      <c r="O3609" s="16">
        <v>0</v>
      </c>
      <c r="P3609" s="16">
        <v>0</v>
      </c>
      <c r="Q3609" s="16">
        <v>0</v>
      </c>
      <c r="R3609" s="16">
        <f>Q3609*16.876/100</f>
        <v>0</v>
      </c>
      <c r="S3609" s="17">
        <f t="shared" si="392"/>
        <v>0</v>
      </c>
      <c r="T3609" s="16">
        <v>0</v>
      </c>
      <c r="U3609" s="18">
        <f t="shared" si="393"/>
        <v>38.15</v>
      </c>
      <c r="V3609" s="18">
        <f t="shared" si="394"/>
        <v>24</v>
      </c>
      <c r="W3609" s="18">
        <f t="shared" si="395"/>
        <v>4.0293600000000005</v>
      </c>
      <c r="X3609" s="27"/>
      <c r="Y3609" s="19">
        <f t="shared" si="396"/>
        <v>28.02936</v>
      </c>
      <c r="Z3609" s="18">
        <f t="shared" si="397"/>
        <v>0</v>
      </c>
      <c r="AA3609" s="12">
        <v>590</v>
      </c>
      <c r="AB3609" s="12">
        <v>11907.34</v>
      </c>
      <c r="AC3609" s="28">
        <f>+I3609+Y3609-Z3609</f>
        <v>23.13936</v>
      </c>
      <c r="AD3609" s="20">
        <f t="shared" si="398"/>
        <v>0</v>
      </c>
      <c r="AE3609">
        <v>0</v>
      </c>
    </row>
    <row r="3610" spans="1:31" x14ac:dyDescent="0.25">
      <c r="A3610" s="9">
        <v>45199</v>
      </c>
      <c r="B3610" s="10" t="s">
        <v>139</v>
      </c>
      <c r="C3610" s="10" t="s">
        <v>62</v>
      </c>
      <c r="D3610" s="10" t="s">
        <v>40</v>
      </c>
      <c r="E3610" s="10" t="s">
        <v>30</v>
      </c>
      <c r="F3610" s="10">
        <v>100</v>
      </c>
      <c r="G3610" s="10">
        <v>109</v>
      </c>
      <c r="H3610" s="11">
        <f>SUMIFS(AA:AA,$A:$A,EOMONTH($A3610,-1),$B:$B,$B3610)</f>
        <v>0</v>
      </c>
      <c r="I3610" s="63">
        <f>ROUND(SUMIFS(AC:AC,$A:$A,EOMONTH($A3610,-1),$B:$B,$B3610),2)</f>
        <v>-18.61</v>
      </c>
      <c r="J3610" s="11">
        <f>SUMIFS(AB:AB,$A:$A,EOMONTH($A3610,-1),$B:$B,$B3610)</f>
        <v>0</v>
      </c>
      <c r="K3610" s="13">
        <v>0</v>
      </c>
      <c r="L3610" s="25">
        <v>0</v>
      </c>
      <c r="M3610" s="15">
        <v>244</v>
      </c>
      <c r="N3610" s="14">
        <v>2883.84</v>
      </c>
      <c r="O3610" s="16">
        <v>-65</v>
      </c>
      <c r="P3610" s="16">
        <v>-1267.5</v>
      </c>
      <c r="Q3610" s="16">
        <v>0</v>
      </c>
      <c r="R3610" s="16">
        <f>Q3610*16.876/100</f>
        <v>0</v>
      </c>
      <c r="S3610" s="17">
        <f t="shared" si="392"/>
        <v>0</v>
      </c>
      <c r="T3610" s="16">
        <v>0</v>
      </c>
      <c r="U3610" s="18">
        <f t="shared" si="393"/>
        <v>0</v>
      </c>
      <c r="V3610" s="18">
        <f t="shared" si="394"/>
        <v>24.4</v>
      </c>
      <c r="W3610" s="18">
        <f t="shared" si="395"/>
        <v>4.0965160000000003</v>
      </c>
      <c r="X3610" s="27"/>
      <c r="Y3610" s="19">
        <f t="shared" si="396"/>
        <v>28.496516</v>
      </c>
      <c r="Z3610" s="18">
        <f t="shared" si="397"/>
        <v>-7.085</v>
      </c>
      <c r="AA3610" s="12">
        <v>309</v>
      </c>
      <c r="AB3610" s="12">
        <v>3652.08</v>
      </c>
      <c r="AC3610" s="28">
        <f>+I3610+Y3610-Z3610</f>
        <v>16.971516000000001</v>
      </c>
      <c r="AD3610" s="20">
        <f t="shared" si="398"/>
        <v>0</v>
      </c>
      <c r="AE3610">
        <v>0</v>
      </c>
    </row>
    <row r="3611" spans="1:31" x14ac:dyDescent="0.25">
      <c r="A3611" s="9">
        <v>45199</v>
      </c>
      <c r="B3611" s="10" t="s">
        <v>140</v>
      </c>
      <c r="C3611" s="10" t="s">
        <v>62</v>
      </c>
      <c r="D3611" s="10" t="s">
        <v>40</v>
      </c>
      <c r="E3611" s="10" t="s">
        <v>30</v>
      </c>
      <c r="F3611" s="10">
        <v>100</v>
      </c>
      <c r="G3611" s="10">
        <v>109</v>
      </c>
      <c r="H3611" s="11">
        <f>SUMIFS(AA:AA,$A:$A,EOMONTH($A3611,-1),$B:$B,$B3611)</f>
        <v>60</v>
      </c>
      <c r="I3611" s="63">
        <f>ROUND(SUMIFS(AC:AC,$A:$A,EOMONTH($A3611,-1),$B:$B,$B3611),2)</f>
        <v>2.71</v>
      </c>
      <c r="J3611" s="11">
        <f>SUMIFS(AB:AB,$A:$A,EOMONTH($A3611,-1),$B:$B,$B3611)</f>
        <v>1620</v>
      </c>
      <c r="K3611" s="13">
        <v>0</v>
      </c>
      <c r="L3611" s="25">
        <v>0</v>
      </c>
      <c r="M3611" s="15">
        <v>132</v>
      </c>
      <c r="N3611" s="14">
        <v>3564</v>
      </c>
      <c r="O3611" s="16">
        <v>384</v>
      </c>
      <c r="P3611" s="16">
        <v>8273.2800000000007</v>
      </c>
      <c r="Q3611" s="16">
        <v>0</v>
      </c>
      <c r="R3611" s="16">
        <f>Q3611*16.876/100</f>
        <v>0</v>
      </c>
      <c r="S3611" s="17">
        <f t="shared" si="392"/>
        <v>0</v>
      </c>
      <c r="T3611" s="16">
        <v>0</v>
      </c>
      <c r="U3611" s="18">
        <f t="shared" si="393"/>
        <v>6.54</v>
      </c>
      <c r="V3611" s="18">
        <f t="shared" si="394"/>
        <v>13.2</v>
      </c>
      <c r="W3611" s="18">
        <f t="shared" si="395"/>
        <v>2.216148</v>
      </c>
      <c r="X3611" s="27"/>
      <c r="Y3611" s="19">
        <f t="shared" si="396"/>
        <v>15.416148</v>
      </c>
      <c r="Z3611" s="18">
        <f t="shared" si="397"/>
        <v>41.856000000000002</v>
      </c>
      <c r="AA3611" s="12">
        <v>-192</v>
      </c>
      <c r="AB3611" s="12">
        <v>-4529.28</v>
      </c>
      <c r="AC3611" s="28">
        <f>+I3611+Y3611-Z3611</f>
        <v>-23.729852000000001</v>
      </c>
      <c r="AD3611" s="20">
        <f t="shared" si="398"/>
        <v>30</v>
      </c>
      <c r="AE3611">
        <v>30</v>
      </c>
    </row>
    <row r="3612" spans="1:31" x14ac:dyDescent="0.25">
      <c r="A3612" s="9">
        <v>45199</v>
      </c>
      <c r="B3612" s="10" t="s">
        <v>141</v>
      </c>
      <c r="C3612" s="10" t="s">
        <v>62</v>
      </c>
      <c r="D3612" s="10" t="s">
        <v>40</v>
      </c>
      <c r="E3612" s="10" t="s">
        <v>30</v>
      </c>
      <c r="F3612" s="10">
        <v>160</v>
      </c>
      <c r="G3612" s="10">
        <v>174</v>
      </c>
      <c r="H3612" s="11">
        <f>SUMIFS(AA:AA,$A:$A,EOMONTH($A3612,-1),$B:$B,$B3612)</f>
        <v>302</v>
      </c>
      <c r="I3612" s="63">
        <f>ROUND(SUMIFS(AC:AC,$A:$A,EOMONTH($A3612,-1),$B:$B,$B3612),2)</f>
        <v>69.11</v>
      </c>
      <c r="J3612" s="11">
        <f>SUMIFS(AB:AB,$A:$A,EOMONTH($A3612,-1),$B:$B,$B3612)</f>
        <v>7672.93</v>
      </c>
      <c r="K3612" s="13">
        <v>0</v>
      </c>
      <c r="L3612" s="25">
        <v>0</v>
      </c>
      <c r="M3612" s="15">
        <v>226</v>
      </c>
      <c r="N3612" s="14">
        <v>31842.82</v>
      </c>
      <c r="O3612" s="16">
        <v>576</v>
      </c>
      <c r="P3612" s="16">
        <v>18915.84</v>
      </c>
      <c r="Q3612" s="16">
        <v>0</v>
      </c>
      <c r="R3612" s="16">
        <f>Q3612*16.876/100</f>
        <v>0</v>
      </c>
      <c r="S3612" s="17">
        <f t="shared" si="392"/>
        <v>0</v>
      </c>
      <c r="T3612" s="16">
        <v>0</v>
      </c>
      <c r="U3612" s="18">
        <f t="shared" si="393"/>
        <v>52.548000000000002</v>
      </c>
      <c r="V3612" s="18">
        <f t="shared" si="394"/>
        <v>36.159999999999997</v>
      </c>
      <c r="W3612" s="18">
        <f t="shared" si="395"/>
        <v>6.0709023999999996</v>
      </c>
      <c r="X3612" s="27"/>
      <c r="Y3612" s="19">
        <f t="shared" si="396"/>
        <v>42.230902399999998</v>
      </c>
      <c r="Z3612" s="18">
        <f t="shared" si="397"/>
        <v>100.224</v>
      </c>
      <c r="AA3612" s="12">
        <v>-48</v>
      </c>
      <c r="AB3612" s="12">
        <v>-5259.84</v>
      </c>
      <c r="AC3612" s="28">
        <f>+I3612+Y3612-Z3612</f>
        <v>11.116902400000001</v>
      </c>
      <c r="AD3612" s="20">
        <f t="shared" si="398"/>
        <v>0</v>
      </c>
      <c r="AE3612">
        <v>0</v>
      </c>
    </row>
    <row r="3613" spans="1:31" x14ac:dyDescent="0.25">
      <c r="A3613" s="9">
        <v>45199</v>
      </c>
      <c r="B3613" s="10" t="s">
        <v>142</v>
      </c>
      <c r="C3613" s="10" t="s">
        <v>62</v>
      </c>
      <c r="D3613" s="10" t="s">
        <v>40</v>
      </c>
      <c r="E3613" s="10" t="s">
        <v>30</v>
      </c>
      <c r="F3613" s="10">
        <v>160</v>
      </c>
      <c r="G3613" s="10">
        <v>174</v>
      </c>
      <c r="H3613" s="11">
        <f>SUMIFS(AA:AA,$A:$A,EOMONTH($A3613,-1),$B:$B,$B3613)</f>
        <v>289</v>
      </c>
      <c r="I3613" s="63">
        <f>ROUND(SUMIFS(AC:AC,$A:$A,EOMONTH($A3613,-1),$B:$B,$B3613),2)</f>
        <v>27.99</v>
      </c>
      <c r="J3613" s="11">
        <f>SUMIFS(AB:AB,$A:$A,EOMONTH($A3613,-1),$B:$B,$B3613)</f>
        <v>5424.2</v>
      </c>
      <c r="K3613" s="13">
        <v>0</v>
      </c>
      <c r="L3613" s="25">
        <v>0</v>
      </c>
      <c r="M3613" s="15">
        <v>0</v>
      </c>
      <c r="N3613" s="14">
        <v>0</v>
      </c>
      <c r="O3613" s="16">
        <v>0</v>
      </c>
      <c r="P3613" s="16">
        <v>0</v>
      </c>
      <c r="Q3613" s="16">
        <v>82</v>
      </c>
      <c r="R3613" s="16">
        <f>Q3613*16.876/100</f>
        <v>13.838320000000001</v>
      </c>
      <c r="S3613" s="17">
        <f t="shared" si="392"/>
        <v>95.838319999999996</v>
      </c>
      <c r="T3613" s="16">
        <v>1462.88</v>
      </c>
      <c r="U3613" s="18">
        <f t="shared" si="393"/>
        <v>50.286000000000001</v>
      </c>
      <c r="V3613" s="18">
        <f t="shared" si="394"/>
        <v>0</v>
      </c>
      <c r="W3613" s="18">
        <f t="shared" si="395"/>
        <v>0</v>
      </c>
      <c r="X3613" s="27"/>
      <c r="Y3613" s="19">
        <f t="shared" si="396"/>
        <v>0</v>
      </c>
      <c r="Z3613" s="18">
        <f t="shared" si="397"/>
        <v>0</v>
      </c>
      <c r="AA3613" s="12">
        <v>207</v>
      </c>
      <c r="AB3613" s="12">
        <v>3961.09</v>
      </c>
      <c r="AC3613" s="28">
        <f>+I3613+Y3613-Z3613</f>
        <v>27.99</v>
      </c>
      <c r="AD3613" s="20">
        <f t="shared" si="398"/>
        <v>0</v>
      </c>
      <c r="AE3613">
        <v>0</v>
      </c>
    </row>
    <row r="3614" spans="1:31" x14ac:dyDescent="0.25">
      <c r="A3614" s="9">
        <v>45199</v>
      </c>
      <c r="B3614" s="10" t="s">
        <v>143</v>
      </c>
      <c r="C3614" s="10" t="s">
        <v>62</v>
      </c>
      <c r="D3614" s="10" t="s">
        <v>40</v>
      </c>
      <c r="E3614" s="10" t="s">
        <v>30</v>
      </c>
      <c r="F3614" s="10">
        <v>160</v>
      </c>
      <c r="G3614" s="10">
        <v>174</v>
      </c>
      <c r="H3614" s="11">
        <f>SUMIFS(AA:AA,$A:$A,EOMONTH($A3614,-1),$B:$B,$B3614)</f>
        <v>996</v>
      </c>
      <c r="I3614" s="63">
        <f>ROUND(SUMIFS(AC:AC,$A:$A,EOMONTH($A3614,-1),$B:$B,$B3614),2)</f>
        <v>10.39</v>
      </c>
      <c r="J3614" s="11">
        <f>SUMIFS(AB:AB,$A:$A,EOMONTH($A3614,-1),$B:$B,$B3614)</f>
        <v>43824</v>
      </c>
      <c r="K3614" s="13">
        <v>0</v>
      </c>
      <c r="L3614" s="25">
        <v>0</v>
      </c>
      <c r="M3614" s="15">
        <v>0</v>
      </c>
      <c r="N3614" s="14">
        <v>0</v>
      </c>
      <c r="O3614" s="16">
        <v>0</v>
      </c>
      <c r="P3614" s="16">
        <v>0</v>
      </c>
      <c r="Q3614" s="16">
        <v>82</v>
      </c>
      <c r="R3614" s="16">
        <f>Q3614*16.876/100</f>
        <v>13.838320000000001</v>
      </c>
      <c r="S3614" s="17">
        <f t="shared" si="392"/>
        <v>95.838319999999996</v>
      </c>
      <c r="T3614" s="16">
        <v>3608</v>
      </c>
      <c r="U3614" s="18">
        <f t="shared" si="393"/>
        <v>173.304</v>
      </c>
      <c r="V3614" s="18">
        <f t="shared" si="394"/>
        <v>0</v>
      </c>
      <c r="W3614" s="18">
        <f t="shared" si="395"/>
        <v>0</v>
      </c>
      <c r="X3614" s="27"/>
      <c r="Y3614" s="19">
        <f t="shared" si="396"/>
        <v>0</v>
      </c>
      <c r="Z3614" s="18">
        <f t="shared" si="397"/>
        <v>0</v>
      </c>
      <c r="AA3614" s="12">
        <v>914</v>
      </c>
      <c r="AB3614" s="12">
        <v>40216</v>
      </c>
      <c r="AC3614" s="28">
        <f>+I3614+Y3614-Z3614</f>
        <v>10.39</v>
      </c>
      <c r="AD3614" s="20">
        <f t="shared" si="398"/>
        <v>0</v>
      </c>
      <c r="AE3614">
        <v>0</v>
      </c>
    </row>
    <row r="3615" spans="1:31" x14ac:dyDescent="0.25">
      <c r="A3615" s="9">
        <v>45199</v>
      </c>
      <c r="B3615" s="10" t="s">
        <v>775</v>
      </c>
      <c r="C3615" s="10" t="s">
        <v>62</v>
      </c>
      <c r="D3615" s="10" t="s">
        <v>40</v>
      </c>
      <c r="E3615" s="10" t="s">
        <v>30</v>
      </c>
      <c r="F3615" s="10">
        <v>160</v>
      </c>
      <c r="G3615" s="10">
        <v>174</v>
      </c>
      <c r="H3615" s="11">
        <f>SUMIFS(AA:AA,$A:$A,EOMONTH($A3615,-1),$B:$B,$B3615)</f>
        <v>220</v>
      </c>
      <c r="I3615" s="63">
        <f>ROUND(SUMIFS(AC:AC,$A:$A,EOMONTH($A3615,-1),$B:$B,$B3615),2)</f>
        <v>41.73</v>
      </c>
      <c r="J3615" s="11">
        <f>SUMIFS(AB:AB,$A:$A,EOMONTH($A3615,-1),$B:$B,$B3615)</f>
        <v>3945.54</v>
      </c>
      <c r="K3615" s="13">
        <v>0</v>
      </c>
      <c r="L3615" s="25">
        <v>0</v>
      </c>
      <c r="M3615" s="15">
        <v>0</v>
      </c>
      <c r="N3615" s="14">
        <v>0</v>
      </c>
      <c r="O3615" s="16">
        <v>0</v>
      </c>
      <c r="P3615" s="16">
        <v>0</v>
      </c>
      <c r="Q3615" s="16">
        <v>0</v>
      </c>
      <c r="R3615" s="16">
        <f>Q3615*16.876/100</f>
        <v>0</v>
      </c>
      <c r="S3615" s="17">
        <f t="shared" si="392"/>
        <v>0</v>
      </c>
      <c r="T3615" s="16">
        <v>0</v>
      </c>
      <c r="U3615" s="18">
        <f t="shared" si="393"/>
        <v>38.28</v>
      </c>
      <c r="V3615" s="18">
        <f t="shared" si="394"/>
        <v>0</v>
      </c>
      <c r="W3615" s="18">
        <f t="shared" si="395"/>
        <v>0</v>
      </c>
      <c r="X3615" s="27"/>
      <c r="Y3615" s="19">
        <f t="shared" si="396"/>
        <v>0</v>
      </c>
      <c r="Z3615" s="18">
        <f t="shared" si="397"/>
        <v>0</v>
      </c>
      <c r="AA3615" s="12">
        <v>220</v>
      </c>
      <c r="AB3615" s="12">
        <v>3945.54</v>
      </c>
      <c r="AC3615" s="28">
        <f>+I3615+Y3615-Z3615</f>
        <v>41.73</v>
      </c>
      <c r="AD3615" s="20">
        <f t="shared" si="398"/>
        <v>0</v>
      </c>
      <c r="AE3615">
        <v>0</v>
      </c>
    </row>
    <row r="3616" spans="1:31" x14ac:dyDescent="0.25">
      <c r="A3616" s="9">
        <v>45199</v>
      </c>
      <c r="B3616" s="10" t="s">
        <v>144</v>
      </c>
      <c r="C3616" s="10" t="s">
        <v>62</v>
      </c>
      <c r="D3616" s="10" t="s">
        <v>40</v>
      </c>
      <c r="E3616" s="10" t="s">
        <v>30</v>
      </c>
      <c r="F3616" s="10">
        <v>160</v>
      </c>
      <c r="G3616" s="10">
        <v>174</v>
      </c>
      <c r="H3616" s="11">
        <f>SUMIFS(AA:AA,$A:$A,EOMONTH($A3616,-1),$B:$B,$B3616)</f>
        <v>384</v>
      </c>
      <c r="I3616" s="63">
        <f>ROUND(SUMIFS(AC:AC,$A:$A,EOMONTH($A3616,-1),$B:$B,$B3616),2)</f>
        <v>3.49</v>
      </c>
      <c r="J3616" s="11">
        <f>SUMIFS(AB:AB,$A:$A,EOMONTH($A3616,-1),$B:$B,$B3616)</f>
        <v>13396.22</v>
      </c>
      <c r="K3616" s="13">
        <v>0</v>
      </c>
      <c r="L3616" s="25">
        <v>0</v>
      </c>
      <c r="M3616" s="15">
        <v>0</v>
      </c>
      <c r="N3616" s="14">
        <v>0</v>
      </c>
      <c r="O3616" s="16">
        <v>0</v>
      </c>
      <c r="P3616" s="16">
        <v>0</v>
      </c>
      <c r="Q3616" s="16">
        <v>82</v>
      </c>
      <c r="R3616" s="16">
        <f>Q3616*16.876/100</f>
        <v>13.838320000000001</v>
      </c>
      <c r="S3616" s="17">
        <f t="shared" si="392"/>
        <v>95.838319999999996</v>
      </c>
      <c r="T3616" s="16">
        <v>2860.98</v>
      </c>
      <c r="U3616" s="18">
        <f t="shared" si="393"/>
        <v>66.816000000000003</v>
      </c>
      <c r="V3616" s="18">
        <f t="shared" si="394"/>
        <v>0</v>
      </c>
      <c r="W3616" s="18">
        <f t="shared" si="395"/>
        <v>0</v>
      </c>
      <c r="X3616" s="27"/>
      <c r="Y3616" s="19">
        <f t="shared" si="396"/>
        <v>0</v>
      </c>
      <c r="Z3616" s="18">
        <f t="shared" si="397"/>
        <v>0</v>
      </c>
      <c r="AA3616" s="12">
        <v>302</v>
      </c>
      <c r="AB3616" s="12">
        <v>10535.57</v>
      </c>
      <c r="AC3616" s="28">
        <f>+I3616+Y3616-Z3616</f>
        <v>3.49</v>
      </c>
      <c r="AD3616" s="20">
        <f t="shared" si="398"/>
        <v>0</v>
      </c>
      <c r="AE3616">
        <v>0</v>
      </c>
    </row>
    <row r="3617" spans="1:31" x14ac:dyDescent="0.25">
      <c r="A3617" s="9">
        <v>45199</v>
      </c>
      <c r="B3617" s="10" t="s">
        <v>145</v>
      </c>
      <c r="C3617" s="10" t="s">
        <v>62</v>
      </c>
      <c r="D3617" s="10" t="s">
        <v>40</v>
      </c>
      <c r="E3617" s="10" t="s">
        <v>30</v>
      </c>
      <c r="F3617" s="10">
        <v>160</v>
      </c>
      <c r="G3617" s="10">
        <v>174</v>
      </c>
      <c r="H3617" s="11">
        <f>SUMIFS(AA:AA,$A:$A,EOMONTH($A3617,-1),$B:$B,$B3617)</f>
        <v>230</v>
      </c>
      <c r="I3617" s="63">
        <f>ROUND(SUMIFS(AC:AC,$A:$A,EOMONTH($A3617,-1),$B:$B,$B3617),2)</f>
        <v>12.38</v>
      </c>
      <c r="J3617" s="11">
        <f>SUMIFS(AB:AB,$A:$A,EOMONTH($A3617,-1),$B:$B,$B3617)</f>
        <v>6749.02</v>
      </c>
      <c r="K3617" s="13">
        <v>0</v>
      </c>
      <c r="L3617" s="25">
        <v>0</v>
      </c>
      <c r="M3617" s="15">
        <v>0</v>
      </c>
      <c r="N3617" s="14">
        <v>0</v>
      </c>
      <c r="O3617" s="16">
        <v>0</v>
      </c>
      <c r="P3617" s="16">
        <v>0</v>
      </c>
      <c r="Q3617" s="16">
        <v>82</v>
      </c>
      <c r="R3617" s="16">
        <f>Q3617*16.876/100</f>
        <v>13.838320000000001</v>
      </c>
      <c r="S3617" s="17">
        <f t="shared" si="392"/>
        <v>95.838319999999996</v>
      </c>
      <c r="T3617" s="16">
        <v>2405.88</v>
      </c>
      <c r="U3617" s="18">
        <f t="shared" si="393"/>
        <v>40.020000000000003</v>
      </c>
      <c r="V3617" s="18">
        <f t="shared" si="394"/>
        <v>0</v>
      </c>
      <c r="W3617" s="18">
        <f t="shared" si="395"/>
        <v>0</v>
      </c>
      <c r="X3617" s="27"/>
      <c r="Y3617" s="19">
        <f t="shared" si="396"/>
        <v>0</v>
      </c>
      <c r="Z3617" s="18">
        <f t="shared" si="397"/>
        <v>0</v>
      </c>
      <c r="AA3617" s="12">
        <v>148</v>
      </c>
      <c r="AB3617" s="12">
        <v>4342.8500000000004</v>
      </c>
      <c r="AC3617" s="28">
        <f>+I3617+Y3617-Z3617</f>
        <v>12.38</v>
      </c>
      <c r="AD3617" s="20">
        <f t="shared" si="398"/>
        <v>0</v>
      </c>
      <c r="AE3617">
        <v>0</v>
      </c>
    </row>
    <row r="3618" spans="1:31" x14ac:dyDescent="0.25">
      <c r="A3618" s="9">
        <v>45199</v>
      </c>
      <c r="B3618" s="10" t="s">
        <v>146</v>
      </c>
      <c r="C3618" s="10" t="s">
        <v>62</v>
      </c>
      <c r="D3618" s="10" t="s">
        <v>40</v>
      </c>
      <c r="E3618" s="10" t="s">
        <v>30</v>
      </c>
      <c r="F3618" s="10">
        <v>160</v>
      </c>
      <c r="G3618" s="10">
        <v>174</v>
      </c>
      <c r="H3618" s="11">
        <f>SUMIFS(AA:AA,$A:$A,EOMONTH($A3618,-1),$B:$B,$B3618)</f>
        <v>291</v>
      </c>
      <c r="I3618" s="63">
        <f>ROUND(SUMIFS(AC:AC,$A:$A,EOMONTH($A3618,-1),$B:$B,$B3618),2)</f>
        <v>30.78</v>
      </c>
      <c r="J3618" s="11">
        <f>SUMIFS(AB:AB,$A:$A,EOMONTH($A3618,-1),$B:$B,$B3618)</f>
        <v>6271.74</v>
      </c>
      <c r="K3618" s="13">
        <v>0</v>
      </c>
      <c r="L3618" s="25">
        <v>0</v>
      </c>
      <c r="M3618" s="15">
        <v>0</v>
      </c>
      <c r="N3618" s="14">
        <v>0</v>
      </c>
      <c r="O3618" s="16">
        <v>0</v>
      </c>
      <c r="P3618" s="16">
        <v>0</v>
      </c>
      <c r="Q3618" s="16">
        <v>82</v>
      </c>
      <c r="R3618" s="16">
        <f>Q3618*16.876/100</f>
        <v>13.838320000000001</v>
      </c>
      <c r="S3618" s="17">
        <f t="shared" si="392"/>
        <v>95.838319999999996</v>
      </c>
      <c r="T3618" s="16">
        <v>1632.62</v>
      </c>
      <c r="U3618" s="18">
        <f t="shared" si="393"/>
        <v>50.634</v>
      </c>
      <c r="V3618" s="18">
        <f t="shared" si="394"/>
        <v>0</v>
      </c>
      <c r="W3618" s="18">
        <f t="shared" si="395"/>
        <v>0</v>
      </c>
      <c r="X3618" s="27"/>
      <c r="Y3618" s="19">
        <f t="shared" si="396"/>
        <v>0</v>
      </c>
      <c r="Z3618" s="18">
        <f t="shared" si="397"/>
        <v>0</v>
      </c>
      <c r="AA3618" s="12">
        <v>209</v>
      </c>
      <c r="AB3618" s="12">
        <v>4639.1000000000004</v>
      </c>
      <c r="AC3618" s="28">
        <f>+I3618+Y3618-Z3618</f>
        <v>30.78</v>
      </c>
      <c r="AD3618" s="20">
        <f t="shared" si="398"/>
        <v>0</v>
      </c>
      <c r="AE3618">
        <v>0</v>
      </c>
    </row>
    <row r="3619" spans="1:31" x14ac:dyDescent="0.25">
      <c r="A3619" s="9">
        <v>45199</v>
      </c>
      <c r="B3619" s="10" t="s">
        <v>147</v>
      </c>
      <c r="C3619" s="10" t="s">
        <v>62</v>
      </c>
      <c r="D3619" s="10" t="s">
        <v>40</v>
      </c>
      <c r="E3619" s="10" t="s">
        <v>30</v>
      </c>
      <c r="F3619" s="10">
        <v>160</v>
      </c>
      <c r="G3619" s="10">
        <v>174</v>
      </c>
      <c r="H3619" s="11">
        <f>SUMIFS(AA:AA,$A:$A,EOMONTH($A3619,-1),$B:$B,$B3619)</f>
        <v>413</v>
      </c>
      <c r="I3619" s="63">
        <f>ROUND(SUMIFS(AC:AC,$A:$A,EOMONTH($A3619,-1),$B:$B,$B3619),2)</f>
        <v>-12.33</v>
      </c>
      <c r="J3619" s="11">
        <f>SUMIFS(AB:AB,$A:$A,EOMONTH($A3619,-1),$B:$B,$B3619)</f>
        <v>18172</v>
      </c>
      <c r="K3619" s="13">
        <v>0</v>
      </c>
      <c r="L3619" s="25">
        <v>0</v>
      </c>
      <c r="M3619" s="15">
        <v>0</v>
      </c>
      <c r="N3619" s="14">
        <v>0</v>
      </c>
      <c r="O3619" s="16">
        <v>0</v>
      </c>
      <c r="P3619" s="16">
        <v>0</v>
      </c>
      <c r="Q3619" s="16">
        <v>82</v>
      </c>
      <c r="R3619" s="16">
        <f>Q3619*16.876/100</f>
        <v>13.838320000000001</v>
      </c>
      <c r="S3619" s="17">
        <f t="shared" si="392"/>
        <v>95.838319999999996</v>
      </c>
      <c r="T3619" s="16">
        <v>3608</v>
      </c>
      <c r="U3619" s="18">
        <f t="shared" si="393"/>
        <v>71.861999999999995</v>
      </c>
      <c r="V3619" s="18">
        <f t="shared" si="394"/>
        <v>0</v>
      </c>
      <c r="W3619" s="18">
        <f t="shared" si="395"/>
        <v>0</v>
      </c>
      <c r="X3619" s="27"/>
      <c r="Y3619" s="19">
        <f t="shared" si="396"/>
        <v>0</v>
      </c>
      <c r="Z3619" s="18">
        <f t="shared" si="397"/>
        <v>0</v>
      </c>
      <c r="AA3619" s="12">
        <v>331</v>
      </c>
      <c r="AB3619" s="12">
        <v>14564</v>
      </c>
      <c r="AC3619" s="28">
        <f>+I3619+Y3619-Z3619</f>
        <v>-12.33</v>
      </c>
      <c r="AD3619" s="20">
        <f t="shared" si="398"/>
        <v>20</v>
      </c>
      <c r="AE3619">
        <v>20</v>
      </c>
    </row>
    <row r="3620" spans="1:31" x14ac:dyDescent="0.25">
      <c r="A3620" s="9">
        <v>45199</v>
      </c>
      <c r="B3620" s="10" t="s">
        <v>148</v>
      </c>
      <c r="C3620" s="10" t="s">
        <v>62</v>
      </c>
      <c r="D3620" s="10" t="s">
        <v>40</v>
      </c>
      <c r="E3620" s="10" t="s">
        <v>30</v>
      </c>
      <c r="F3620" s="10">
        <v>160</v>
      </c>
      <c r="G3620" s="10">
        <v>174</v>
      </c>
      <c r="H3620" s="11">
        <f>SUMIFS(AA:AA,$A:$A,EOMONTH($A3620,-1),$B:$B,$B3620)</f>
        <v>482</v>
      </c>
      <c r="I3620" s="63">
        <f>ROUND(SUMIFS(AC:AC,$A:$A,EOMONTH($A3620,-1),$B:$B,$B3620),2)</f>
        <v>8.9600000000000009</v>
      </c>
      <c r="J3620" s="11">
        <f>SUMIFS(AB:AB,$A:$A,EOMONTH($A3620,-1),$B:$B,$B3620)</f>
        <v>18927.48</v>
      </c>
      <c r="K3620" s="13">
        <v>0</v>
      </c>
      <c r="L3620" s="25">
        <v>0</v>
      </c>
      <c r="M3620" s="15">
        <v>0</v>
      </c>
      <c r="N3620" s="14">
        <v>0</v>
      </c>
      <c r="O3620" s="16">
        <v>0</v>
      </c>
      <c r="P3620" s="16">
        <v>0</v>
      </c>
      <c r="Q3620" s="16">
        <v>82</v>
      </c>
      <c r="R3620" s="16">
        <f>Q3620*16.876/100</f>
        <v>13.838320000000001</v>
      </c>
      <c r="S3620" s="17">
        <f t="shared" si="392"/>
        <v>95.838319999999996</v>
      </c>
      <c r="T3620" s="16">
        <v>3067.62</v>
      </c>
      <c r="U3620" s="18">
        <f t="shared" si="393"/>
        <v>83.867999999999995</v>
      </c>
      <c r="V3620" s="18">
        <f t="shared" si="394"/>
        <v>0</v>
      </c>
      <c r="W3620" s="18">
        <f t="shared" si="395"/>
        <v>0</v>
      </c>
      <c r="X3620" s="27"/>
      <c r="Y3620" s="19">
        <f t="shared" si="396"/>
        <v>0</v>
      </c>
      <c r="Z3620" s="18">
        <f t="shared" si="397"/>
        <v>0</v>
      </c>
      <c r="AA3620" s="12">
        <v>400</v>
      </c>
      <c r="AB3620" s="12">
        <v>15860.18</v>
      </c>
      <c r="AC3620" s="28">
        <f>+I3620+Y3620-Z3620</f>
        <v>8.9600000000000009</v>
      </c>
      <c r="AD3620" s="20">
        <f t="shared" si="398"/>
        <v>0</v>
      </c>
      <c r="AE3620">
        <v>0</v>
      </c>
    </row>
    <row r="3621" spans="1:31" x14ac:dyDescent="0.25">
      <c r="A3621" s="9">
        <v>45199</v>
      </c>
      <c r="B3621" s="10" t="s">
        <v>149</v>
      </c>
      <c r="C3621" s="10" t="s">
        <v>62</v>
      </c>
      <c r="D3621" s="10" t="s">
        <v>40</v>
      </c>
      <c r="E3621" s="10" t="s">
        <v>30</v>
      </c>
      <c r="F3621" s="10">
        <v>265</v>
      </c>
      <c r="G3621" s="10">
        <v>289</v>
      </c>
      <c r="H3621" s="11">
        <f>SUMIFS(AA:AA,$A:$A,EOMONTH($A3621,-1),$B:$B,$B3621)</f>
        <v>144.5</v>
      </c>
      <c r="I3621" s="63">
        <f>ROUND(SUMIFS(AC:AC,$A:$A,EOMONTH($A3621,-1),$B:$B,$B3621),2)</f>
        <v>15.95</v>
      </c>
      <c r="J3621" s="11">
        <f>SUMIFS(AB:AB,$A:$A,EOMONTH($A3621,-1),$B:$B,$B3621)</f>
        <v>5901.73</v>
      </c>
      <c r="K3621" s="13">
        <v>0</v>
      </c>
      <c r="L3621" s="25">
        <v>0</v>
      </c>
      <c r="M3621" s="15">
        <v>241</v>
      </c>
      <c r="N3621" s="14">
        <v>7569.98</v>
      </c>
      <c r="O3621" s="16">
        <v>0</v>
      </c>
      <c r="P3621" s="16">
        <v>0</v>
      </c>
      <c r="Q3621" s="16">
        <v>25</v>
      </c>
      <c r="R3621" s="16">
        <f>Q3621*16.876/100</f>
        <v>4.2190000000000003</v>
      </c>
      <c r="S3621" s="17">
        <f t="shared" si="392"/>
        <v>29.219000000000001</v>
      </c>
      <c r="T3621" s="16">
        <v>804.75</v>
      </c>
      <c r="U3621" s="18">
        <f t="shared" si="393"/>
        <v>41.7605</v>
      </c>
      <c r="V3621" s="18">
        <f t="shared" si="394"/>
        <v>63.865000000000002</v>
      </c>
      <c r="W3621" s="18">
        <f t="shared" si="395"/>
        <v>10.722294850000001</v>
      </c>
      <c r="X3621" s="27"/>
      <c r="Y3621" s="19">
        <f t="shared" si="396"/>
        <v>74.587294850000006</v>
      </c>
      <c r="Z3621" s="18">
        <f t="shared" si="397"/>
        <v>0</v>
      </c>
      <c r="AA3621" s="12">
        <v>360.5</v>
      </c>
      <c r="AB3621" s="12">
        <v>12666.95</v>
      </c>
      <c r="AC3621" s="28">
        <f>+I3621+Y3621-Z3621</f>
        <v>90.537294850000009</v>
      </c>
      <c r="AD3621" s="20">
        <f t="shared" si="398"/>
        <v>0</v>
      </c>
      <c r="AE3621">
        <v>0</v>
      </c>
    </row>
    <row r="3622" spans="1:31" x14ac:dyDescent="0.25">
      <c r="A3622" s="9">
        <v>45199</v>
      </c>
      <c r="B3622" s="10" t="s">
        <v>150</v>
      </c>
      <c r="C3622" s="10" t="s">
        <v>62</v>
      </c>
      <c r="D3622" s="10" t="s">
        <v>40</v>
      </c>
      <c r="E3622" s="10" t="s">
        <v>30</v>
      </c>
      <c r="F3622" s="10">
        <v>265</v>
      </c>
      <c r="G3622" s="10">
        <v>289</v>
      </c>
      <c r="H3622" s="11">
        <f>SUMIFS(AA:AA,$A:$A,EOMONTH($A3622,-1),$B:$B,$B3622)</f>
        <v>-26.5</v>
      </c>
      <c r="I3622" s="63">
        <f>ROUND(SUMIFS(AC:AC,$A:$A,EOMONTH($A3622,-1),$B:$B,$B3622),2)</f>
        <v>-43.65</v>
      </c>
      <c r="J3622" s="11">
        <f>SUMIFS(AB:AB,$A:$A,EOMONTH($A3622,-1),$B:$B,$B3622)</f>
        <v>-1156.93</v>
      </c>
      <c r="K3622" s="13">
        <v>0</v>
      </c>
      <c r="L3622" s="25">
        <v>0</v>
      </c>
      <c r="M3622" s="15">
        <v>345</v>
      </c>
      <c r="N3622" s="14">
        <v>10571.21</v>
      </c>
      <c r="O3622" s="21">
        <v>48</v>
      </c>
      <c r="P3622" s="16">
        <v>2601.6</v>
      </c>
      <c r="Q3622" s="21">
        <v>25</v>
      </c>
      <c r="R3622" s="16">
        <f>Q3622*16.876/100</f>
        <v>4.2190000000000003</v>
      </c>
      <c r="S3622" s="17">
        <f t="shared" si="392"/>
        <v>29.219000000000001</v>
      </c>
      <c r="T3622" s="16">
        <v>766</v>
      </c>
      <c r="U3622" s="18">
        <f t="shared" si="393"/>
        <v>-7.6585000000000001</v>
      </c>
      <c r="V3622" s="18">
        <f t="shared" si="394"/>
        <v>91.424999999999997</v>
      </c>
      <c r="W3622" s="18">
        <f t="shared" si="395"/>
        <v>15.349343250000002</v>
      </c>
      <c r="X3622" s="27"/>
      <c r="Y3622" s="19">
        <f t="shared" si="396"/>
        <v>106.77434325</v>
      </c>
      <c r="Z3622" s="18">
        <f t="shared" si="397"/>
        <v>13.872</v>
      </c>
      <c r="AA3622" s="12">
        <v>245.5</v>
      </c>
      <c r="AB3622" s="12">
        <v>7522.41</v>
      </c>
      <c r="AC3622" s="28">
        <f>+I3622+Y3622-Z3622</f>
        <v>49.252343250000003</v>
      </c>
      <c r="AD3622" s="20">
        <f t="shared" si="398"/>
        <v>0</v>
      </c>
      <c r="AE3622">
        <v>0</v>
      </c>
    </row>
    <row r="3623" spans="1:31" x14ac:dyDescent="0.25">
      <c r="A3623" s="9">
        <v>45199</v>
      </c>
      <c r="B3623" s="10" t="s">
        <v>151</v>
      </c>
      <c r="C3623" s="10" t="s">
        <v>62</v>
      </c>
      <c r="D3623" s="10" t="s">
        <v>40</v>
      </c>
      <c r="E3623" s="10" t="s">
        <v>30</v>
      </c>
      <c r="F3623" s="10">
        <v>265</v>
      </c>
      <c r="G3623" s="10">
        <v>289</v>
      </c>
      <c r="H3623" s="11">
        <f>SUMIFS(AA:AA,$A:$A,EOMONTH($A3623,-1),$B:$B,$B3623)</f>
        <v>47.5</v>
      </c>
      <c r="I3623" s="63">
        <f>ROUND(SUMIFS(AC:AC,$A:$A,EOMONTH($A3623,-1),$B:$B,$B3623),2)</f>
        <v>-138.33000000000001</v>
      </c>
      <c r="J3623" s="11">
        <f>SUMIFS(AB:AB,$A:$A,EOMONTH($A3623,-1),$B:$B,$B3623)</f>
        <v>1970.58</v>
      </c>
      <c r="K3623" s="13">
        <v>0</v>
      </c>
      <c r="L3623" s="25">
        <v>0</v>
      </c>
      <c r="M3623" s="15">
        <v>195</v>
      </c>
      <c r="N3623" s="14">
        <v>5943.77</v>
      </c>
      <c r="O3623" s="16">
        <v>0</v>
      </c>
      <c r="P3623" s="16">
        <v>0</v>
      </c>
      <c r="Q3623" s="16">
        <v>25</v>
      </c>
      <c r="R3623" s="16">
        <f>Q3623*16.876/100</f>
        <v>4.2190000000000003</v>
      </c>
      <c r="S3623" s="17">
        <f t="shared" si="392"/>
        <v>29.219000000000001</v>
      </c>
      <c r="T3623" s="16">
        <v>816</v>
      </c>
      <c r="U3623" s="18">
        <f t="shared" si="393"/>
        <v>13.727499999999999</v>
      </c>
      <c r="V3623" s="18">
        <f t="shared" si="394"/>
        <v>51.674999999999997</v>
      </c>
      <c r="W3623" s="18">
        <f t="shared" si="395"/>
        <v>8.6757157500000002</v>
      </c>
      <c r="X3623" s="27"/>
      <c r="Y3623" s="19">
        <f t="shared" si="396"/>
        <v>60.350715749999999</v>
      </c>
      <c r="Z3623" s="18">
        <f t="shared" si="397"/>
        <v>0</v>
      </c>
      <c r="AA3623" s="12">
        <v>217.5</v>
      </c>
      <c r="AB3623" s="12">
        <v>7098.44</v>
      </c>
      <c r="AC3623" s="28">
        <f>+I3623+Y3623-Z3623</f>
        <v>-77.979284250000006</v>
      </c>
      <c r="AD3623" s="20">
        <f t="shared" si="398"/>
        <v>80</v>
      </c>
      <c r="AE3623">
        <v>80</v>
      </c>
    </row>
    <row r="3624" spans="1:31" x14ac:dyDescent="0.25">
      <c r="A3624" s="9">
        <v>45199</v>
      </c>
      <c r="B3624" s="10" t="s">
        <v>152</v>
      </c>
      <c r="C3624" s="10" t="s">
        <v>62</v>
      </c>
      <c r="D3624" s="10" t="s">
        <v>40</v>
      </c>
      <c r="E3624" s="10" t="s">
        <v>30</v>
      </c>
      <c r="F3624" s="10">
        <v>265</v>
      </c>
      <c r="G3624" s="10">
        <v>289</v>
      </c>
      <c r="H3624" s="11">
        <f>SUMIFS(AA:AA,$A:$A,EOMONTH($A3624,-1),$B:$B,$B3624)</f>
        <v>16.5</v>
      </c>
      <c r="I3624" s="63">
        <f>ROUND(SUMIFS(AC:AC,$A:$A,EOMONTH($A3624,-1),$B:$B,$B3624),2)</f>
        <v>-55.46</v>
      </c>
      <c r="J3624" s="11">
        <f>SUMIFS(AB:AB,$A:$A,EOMONTH($A3624,-1),$B:$B,$B3624)</f>
        <v>682.06</v>
      </c>
      <c r="K3624" s="13">
        <v>0</v>
      </c>
      <c r="L3624" s="25">
        <v>0</v>
      </c>
      <c r="M3624" s="15">
        <v>317</v>
      </c>
      <c r="N3624" s="14">
        <v>9497.7099999999991</v>
      </c>
      <c r="O3624" s="21">
        <v>24</v>
      </c>
      <c r="P3624" s="16">
        <v>1300.8</v>
      </c>
      <c r="Q3624" s="21">
        <v>25</v>
      </c>
      <c r="R3624" s="16">
        <f>Q3624*16.876/100</f>
        <v>4.2190000000000003</v>
      </c>
      <c r="S3624" s="17">
        <f t="shared" si="392"/>
        <v>29.219000000000001</v>
      </c>
      <c r="T3624" s="16">
        <v>763</v>
      </c>
      <c r="U3624" s="18">
        <f t="shared" si="393"/>
        <v>4.7685000000000004</v>
      </c>
      <c r="V3624" s="18">
        <f t="shared" si="394"/>
        <v>84.004999999999995</v>
      </c>
      <c r="W3624" s="18">
        <f t="shared" si="395"/>
        <v>14.103599450000001</v>
      </c>
      <c r="X3624" s="27"/>
      <c r="Y3624" s="19">
        <f t="shared" si="396"/>
        <v>98.10859945</v>
      </c>
      <c r="Z3624" s="18">
        <f t="shared" si="397"/>
        <v>6.9359999999999999</v>
      </c>
      <c r="AA3624" s="12">
        <v>284.5</v>
      </c>
      <c r="AB3624" s="12">
        <v>8684.09</v>
      </c>
      <c r="AC3624" s="28">
        <f>+I3624+Y3624-Z3624</f>
        <v>35.712599449999999</v>
      </c>
      <c r="AD3624" s="20">
        <f t="shared" si="398"/>
        <v>0</v>
      </c>
      <c r="AE3624">
        <v>0</v>
      </c>
    </row>
    <row r="3625" spans="1:31" x14ac:dyDescent="0.25">
      <c r="A3625" s="9">
        <v>45199</v>
      </c>
      <c r="B3625" s="10" t="s">
        <v>776</v>
      </c>
      <c r="C3625" s="10" t="s">
        <v>62</v>
      </c>
      <c r="D3625" s="10" t="s">
        <v>40</v>
      </c>
      <c r="E3625" s="10" t="s">
        <v>30</v>
      </c>
      <c r="F3625" s="10">
        <v>265</v>
      </c>
      <c r="G3625" s="10">
        <v>289</v>
      </c>
      <c r="H3625" s="11">
        <f>SUMIFS(AA:AA,$A:$A,EOMONTH($A3625,-1),$B:$B,$B3625)</f>
        <v>175</v>
      </c>
      <c r="I3625" s="63">
        <f>ROUND(SUMIFS(AC:AC,$A:$A,EOMONTH($A3625,-1),$B:$B,$B3625),2)</f>
        <v>60.31</v>
      </c>
      <c r="J3625" s="11">
        <f>SUMIFS(AB:AB,$A:$A,EOMONTH($A3625,-1),$B:$B,$B3625)</f>
        <v>7222.25</v>
      </c>
      <c r="K3625" s="13">
        <v>0</v>
      </c>
      <c r="L3625" s="25">
        <v>0</v>
      </c>
      <c r="M3625" s="15">
        <v>125</v>
      </c>
      <c r="N3625" s="14">
        <v>13026.75</v>
      </c>
      <c r="O3625" s="16">
        <v>400</v>
      </c>
      <c r="P3625" s="16">
        <v>21198</v>
      </c>
      <c r="Q3625" s="16">
        <v>0</v>
      </c>
      <c r="R3625" s="16">
        <f>Q3625*16.876/100</f>
        <v>0</v>
      </c>
      <c r="S3625" s="17">
        <f t="shared" si="392"/>
        <v>0</v>
      </c>
      <c r="T3625" s="16">
        <v>0</v>
      </c>
      <c r="U3625" s="18">
        <f t="shared" si="393"/>
        <v>50.575000000000003</v>
      </c>
      <c r="V3625" s="18">
        <f t="shared" si="394"/>
        <v>33.125</v>
      </c>
      <c r="W3625" s="18">
        <f t="shared" si="395"/>
        <v>5.5613562500000002</v>
      </c>
      <c r="X3625" s="27"/>
      <c r="Y3625" s="19">
        <f t="shared" si="396"/>
        <v>38.686356250000003</v>
      </c>
      <c r="Z3625" s="18">
        <f t="shared" si="397"/>
        <v>115.6</v>
      </c>
      <c r="AA3625" s="12">
        <v>-100</v>
      </c>
      <c r="AB3625" s="12">
        <v>-5898</v>
      </c>
      <c r="AC3625" s="28">
        <f>+I3625+Y3625-Z3625</f>
        <v>-16.603643749999989</v>
      </c>
      <c r="AD3625" s="20">
        <f t="shared" si="398"/>
        <v>20</v>
      </c>
      <c r="AE3625">
        <v>20</v>
      </c>
    </row>
    <row r="3626" spans="1:31" x14ac:dyDescent="0.25">
      <c r="A3626" s="9">
        <v>45199</v>
      </c>
      <c r="B3626" s="10" t="s">
        <v>153</v>
      </c>
      <c r="C3626" s="10" t="s">
        <v>62</v>
      </c>
      <c r="D3626" s="10" t="s">
        <v>40</v>
      </c>
      <c r="E3626" s="10" t="s">
        <v>30</v>
      </c>
      <c r="F3626" s="10">
        <v>265</v>
      </c>
      <c r="G3626" s="10">
        <v>289</v>
      </c>
      <c r="H3626" s="11">
        <f>SUMIFS(AA:AA,$A:$A,EOMONTH($A3626,-1),$B:$B,$B3626)</f>
        <v>253.5</v>
      </c>
      <c r="I3626" s="63">
        <f>ROUND(SUMIFS(AC:AC,$A:$A,EOMONTH($A3626,-1),$B:$B,$B3626),2)</f>
        <v>33.18</v>
      </c>
      <c r="J3626" s="11">
        <f>SUMIFS(AB:AB,$A:$A,EOMONTH($A3626,-1),$B:$B,$B3626)</f>
        <v>8539.2199999999993</v>
      </c>
      <c r="K3626" s="13">
        <v>0</v>
      </c>
      <c r="L3626" s="25">
        <v>0</v>
      </c>
      <c r="M3626" s="15">
        <v>0</v>
      </c>
      <c r="N3626" s="14">
        <v>0</v>
      </c>
      <c r="O3626" s="16">
        <v>0</v>
      </c>
      <c r="P3626" s="16">
        <v>0</v>
      </c>
      <c r="Q3626" s="16">
        <v>25</v>
      </c>
      <c r="R3626" s="16">
        <f>Q3626*16.876/100</f>
        <v>4.2190000000000003</v>
      </c>
      <c r="S3626" s="17">
        <f t="shared" si="392"/>
        <v>29.219000000000001</v>
      </c>
      <c r="T3626" s="16">
        <v>842.25</v>
      </c>
      <c r="U3626" s="18">
        <f t="shared" si="393"/>
        <v>73.261499999999998</v>
      </c>
      <c r="V3626" s="18">
        <f t="shared" si="394"/>
        <v>0</v>
      </c>
      <c r="W3626" s="18">
        <f t="shared" si="395"/>
        <v>0</v>
      </c>
      <c r="X3626" s="27"/>
      <c r="Y3626" s="19">
        <f t="shared" si="396"/>
        <v>0</v>
      </c>
      <c r="Z3626" s="18">
        <f t="shared" si="397"/>
        <v>0</v>
      </c>
      <c r="AA3626" s="12">
        <v>228.5</v>
      </c>
      <c r="AB3626" s="12">
        <v>7697.09</v>
      </c>
      <c r="AC3626" s="28">
        <f>+I3626+Y3626-Z3626</f>
        <v>33.18</v>
      </c>
      <c r="AD3626" s="20">
        <f t="shared" si="398"/>
        <v>0</v>
      </c>
      <c r="AE3626">
        <v>0</v>
      </c>
    </row>
    <row r="3627" spans="1:31" x14ac:dyDescent="0.25">
      <c r="A3627" s="9">
        <v>45199</v>
      </c>
      <c r="B3627" s="10" t="s">
        <v>154</v>
      </c>
      <c r="C3627" s="10" t="s">
        <v>62</v>
      </c>
      <c r="D3627" s="10" t="s">
        <v>40</v>
      </c>
      <c r="E3627" s="10" t="s">
        <v>30</v>
      </c>
      <c r="F3627" s="10">
        <v>265</v>
      </c>
      <c r="G3627" s="10">
        <v>289</v>
      </c>
      <c r="H3627" s="11">
        <f>SUMIFS(AA:AA,$A:$A,EOMONTH($A3627,-1),$B:$B,$B3627)</f>
        <v>4.5</v>
      </c>
      <c r="I3627" s="63">
        <f>ROUND(SUMIFS(AC:AC,$A:$A,EOMONTH($A3627,-1),$B:$B,$B3627),2)</f>
        <v>3.97</v>
      </c>
      <c r="J3627" s="11">
        <f>SUMIFS(AB:AB,$A:$A,EOMONTH($A3627,-1),$B:$B,$B3627)</f>
        <v>143.69</v>
      </c>
      <c r="K3627" s="13">
        <v>0</v>
      </c>
      <c r="L3627" s="25">
        <v>0</v>
      </c>
      <c r="M3627" s="15">
        <v>232</v>
      </c>
      <c r="N3627" s="14">
        <v>7055.16</v>
      </c>
      <c r="O3627" s="21">
        <v>24</v>
      </c>
      <c r="P3627" s="16">
        <v>1300.8</v>
      </c>
      <c r="Q3627" s="21">
        <v>25</v>
      </c>
      <c r="R3627" s="16">
        <f>Q3627*16.876/100</f>
        <v>4.2190000000000003</v>
      </c>
      <c r="S3627" s="17">
        <f t="shared" si="392"/>
        <v>29.219000000000001</v>
      </c>
      <c r="T3627" s="16">
        <v>761</v>
      </c>
      <c r="U3627" s="18">
        <f t="shared" si="393"/>
        <v>1.3005</v>
      </c>
      <c r="V3627" s="18">
        <f t="shared" si="394"/>
        <v>61.48</v>
      </c>
      <c r="W3627" s="18">
        <f t="shared" si="395"/>
        <v>10.321877200000001</v>
      </c>
      <c r="X3627" s="27"/>
      <c r="Y3627" s="19">
        <f t="shared" si="396"/>
        <v>71.801877199999993</v>
      </c>
      <c r="Z3627" s="18">
        <f t="shared" si="397"/>
        <v>6.9359999999999999</v>
      </c>
      <c r="AA3627" s="12">
        <v>187.5</v>
      </c>
      <c r="AB3627" s="12">
        <v>5707.33</v>
      </c>
      <c r="AC3627" s="28">
        <f>+I3627+Y3627-Z3627</f>
        <v>68.835877199999999</v>
      </c>
      <c r="AD3627" s="20">
        <f t="shared" si="398"/>
        <v>0</v>
      </c>
      <c r="AE3627">
        <v>0</v>
      </c>
    </row>
    <row r="3628" spans="1:31" x14ac:dyDescent="0.25">
      <c r="A3628" s="9">
        <v>45199</v>
      </c>
      <c r="B3628" s="10" t="s">
        <v>155</v>
      </c>
      <c r="C3628" s="10" t="s">
        <v>62</v>
      </c>
      <c r="D3628" s="10" t="s">
        <v>40</v>
      </c>
      <c r="E3628" s="10" t="s">
        <v>30</v>
      </c>
      <c r="F3628" s="10">
        <v>265</v>
      </c>
      <c r="G3628" s="10">
        <v>289</v>
      </c>
      <c r="H3628" s="11">
        <f>SUMIFS(AA:AA,$A:$A,EOMONTH($A3628,-1),$B:$B,$B3628)</f>
        <v>190.5</v>
      </c>
      <c r="I3628" s="63">
        <f>ROUND(SUMIFS(AC:AC,$A:$A,EOMONTH($A3628,-1),$B:$B,$B3628),2)</f>
        <v>44.16</v>
      </c>
      <c r="J3628" s="11">
        <f>SUMIFS(AB:AB,$A:$A,EOMONTH($A3628,-1),$B:$B,$B3628)</f>
        <v>5710.48</v>
      </c>
      <c r="K3628" s="13">
        <v>0</v>
      </c>
      <c r="L3628" s="25">
        <v>0</v>
      </c>
      <c r="M3628" s="15">
        <v>0</v>
      </c>
      <c r="N3628" s="14">
        <v>0</v>
      </c>
      <c r="O3628" s="16">
        <v>0</v>
      </c>
      <c r="P3628" s="16">
        <v>0</v>
      </c>
      <c r="Q3628" s="16">
        <v>25</v>
      </c>
      <c r="R3628" s="16">
        <f>Q3628*16.876/100</f>
        <v>4.2190000000000003</v>
      </c>
      <c r="S3628" s="17">
        <f t="shared" si="392"/>
        <v>29.219000000000001</v>
      </c>
      <c r="T3628" s="16">
        <v>749.5</v>
      </c>
      <c r="U3628" s="18">
        <f t="shared" si="393"/>
        <v>55.054499999999997</v>
      </c>
      <c r="V3628" s="18">
        <f t="shared" si="394"/>
        <v>0</v>
      </c>
      <c r="W3628" s="18">
        <f t="shared" si="395"/>
        <v>0</v>
      </c>
      <c r="X3628" s="27"/>
      <c r="Y3628" s="19">
        <f t="shared" si="396"/>
        <v>0</v>
      </c>
      <c r="Z3628" s="18">
        <f t="shared" si="397"/>
        <v>0</v>
      </c>
      <c r="AA3628" s="12">
        <v>165.5</v>
      </c>
      <c r="AB3628" s="12">
        <v>4961.07</v>
      </c>
      <c r="AC3628" s="28">
        <f>+I3628+Y3628-Z3628</f>
        <v>44.16</v>
      </c>
      <c r="AD3628" s="20">
        <f t="shared" si="398"/>
        <v>0</v>
      </c>
      <c r="AE3628">
        <v>0</v>
      </c>
    </row>
    <row r="3629" spans="1:31" x14ac:dyDescent="0.25">
      <c r="A3629" s="9">
        <v>45199</v>
      </c>
      <c r="B3629" s="10" t="s">
        <v>156</v>
      </c>
      <c r="C3629" s="10" t="s">
        <v>62</v>
      </c>
      <c r="D3629" s="10" t="s">
        <v>40</v>
      </c>
      <c r="E3629" s="10" t="s">
        <v>30</v>
      </c>
      <c r="F3629" s="10">
        <v>265</v>
      </c>
      <c r="G3629" s="10">
        <v>289</v>
      </c>
      <c r="H3629" s="11">
        <f>SUMIFS(AA:AA,$A:$A,EOMONTH($A3629,-1),$B:$B,$B3629)</f>
        <v>51.5</v>
      </c>
      <c r="I3629" s="63">
        <f>ROUND(SUMIFS(AC:AC,$A:$A,EOMONTH($A3629,-1),$B:$B,$B3629),2)</f>
        <v>13.04</v>
      </c>
      <c r="J3629" s="11">
        <f>SUMIFS(AB:AB,$A:$A,EOMONTH($A3629,-1),$B:$B,$B3629)</f>
        <v>1620.09</v>
      </c>
      <c r="K3629" s="13">
        <v>0</v>
      </c>
      <c r="L3629" s="25">
        <v>0</v>
      </c>
      <c r="M3629" s="15">
        <v>299</v>
      </c>
      <c r="N3629" s="14">
        <v>9060.27</v>
      </c>
      <c r="O3629" s="16">
        <v>0</v>
      </c>
      <c r="P3629" s="16">
        <v>0</v>
      </c>
      <c r="Q3629" s="16">
        <v>25</v>
      </c>
      <c r="R3629" s="16">
        <f>Q3629*16.876/100</f>
        <v>4.2190000000000003</v>
      </c>
      <c r="S3629" s="17">
        <f t="shared" si="392"/>
        <v>29.219000000000001</v>
      </c>
      <c r="T3629" s="16">
        <v>761.75</v>
      </c>
      <c r="U3629" s="18">
        <f t="shared" si="393"/>
        <v>14.8835</v>
      </c>
      <c r="V3629" s="18">
        <f t="shared" si="394"/>
        <v>79.234999999999999</v>
      </c>
      <c r="W3629" s="18">
        <f t="shared" si="395"/>
        <v>13.30276415</v>
      </c>
      <c r="X3629" s="27"/>
      <c r="Y3629" s="19">
        <f t="shared" si="396"/>
        <v>92.537764150000001</v>
      </c>
      <c r="Z3629" s="18">
        <f t="shared" si="397"/>
        <v>0</v>
      </c>
      <c r="AA3629" s="12">
        <v>325.5</v>
      </c>
      <c r="AB3629" s="12">
        <v>9918.57</v>
      </c>
      <c r="AC3629" s="28">
        <f>+I3629+Y3629-Z3629</f>
        <v>105.57776415000001</v>
      </c>
      <c r="AD3629" s="20">
        <f t="shared" si="398"/>
        <v>0</v>
      </c>
      <c r="AE3629">
        <v>0</v>
      </c>
    </row>
    <row r="3630" spans="1:31" x14ac:dyDescent="0.25">
      <c r="A3630" s="9">
        <v>45199</v>
      </c>
      <c r="B3630" s="10" t="s">
        <v>157</v>
      </c>
      <c r="C3630" s="10" t="s">
        <v>62</v>
      </c>
      <c r="D3630" s="10" t="s">
        <v>40</v>
      </c>
      <c r="E3630" s="10" t="s">
        <v>30</v>
      </c>
      <c r="F3630" s="10">
        <v>420</v>
      </c>
      <c r="G3630" s="10">
        <v>458</v>
      </c>
      <c r="H3630" s="11">
        <f>SUMIFS(AA:AA,$A:$A,EOMONTH($A3630,-1),$B:$B,$B3630)</f>
        <v>148.5</v>
      </c>
      <c r="I3630" s="63">
        <f>ROUND(SUMIFS(AC:AC,$A:$A,EOMONTH($A3630,-1),$B:$B,$B3630),2)</f>
        <v>35.96</v>
      </c>
      <c r="J3630" s="11">
        <f>SUMIFS(AB:AB,$A:$A,EOMONTH($A3630,-1),$B:$B,$B3630)</f>
        <v>7235.41</v>
      </c>
      <c r="K3630" s="13">
        <v>0</v>
      </c>
      <c r="L3630" s="25">
        <v>0</v>
      </c>
      <c r="M3630" s="15">
        <v>0</v>
      </c>
      <c r="N3630" s="14">
        <v>0</v>
      </c>
      <c r="O3630" s="21">
        <v>24</v>
      </c>
      <c r="P3630" s="16">
        <v>1917.6</v>
      </c>
      <c r="Q3630" s="21">
        <v>77</v>
      </c>
      <c r="R3630" s="16">
        <f>Q3630*16.876/100</f>
        <v>12.99452</v>
      </c>
      <c r="S3630" s="17">
        <f t="shared" si="392"/>
        <v>89.994519999999994</v>
      </c>
      <c r="T3630" s="16">
        <v>3751.44</v>
      </c>
      <c r="U3630" s="18">
        <f t="shared" si="393"/>
        <v>68.013000000000005</v>
      </c>
      <c r="V3630" s="18">
        <f t="shared" si="394"/>
        <v>0</v>
      </c>
      <c r="W3630" s="18">
        <f t="shared" si="395"/>
        <v>0</v>
      </c>
      <c r="X3630" s="27"/>
      <c r="Y3630" s="19">
        <f t="shared" si="396"/>
        <v>0</v>
      </c>
      <c r="Z3630" s="18">
        <f t="shared" si="397"/>
        <v>10.992000000000001</v>
      </c>
      <c r="AA3630" s="12">
        <v>47.5</v>
      </c>
      <c r="AB3630" s="12">
        <v>2314.36</v>
      </c>
      <c r="AC3630" s="28">
        <f>+I3630+Y3630-Z3630</f>
        <v>24.968</v>
      </c>
      <c r="AD3630" s="20">
        <f t="shared" si="398"/>
        <v>0</v>
      </c>
      <c r="AE3630">
        <v>0</v>
      </c>
    </row>
    <row r="3631" spans="1:31" x14ac:dyDescent="0.25">
      <c r="A3631" s="9">
        <v>45199</v>
      </c>
      <c r="B3631" s="10" t="s">
        <v>158</v>
      </c>
      <c r="C3631" s="10" t="s">
        <v>62</v>
      </c>
      <c r="D3631" s="10" t="s">
        <v>40</v>
      </c>
      <c r="E3631" s="10" t="s">
        <v>30</v>
      </c>
      <c r="F3631" s="10">
        <v>420</v>
      </c>
      <c r="G3631" s="10">
        <v>458</v>
      </c>
      <c r="H3631" s="11">
        <f>SUMIFS(AA:AA,$A:$A,EOMONTH($A3631,-1),$B:$B,$B3631)</f>
        <v>136.5</v>
      </c>
      <c r="I3631" s="63">
        <f>ROUND(SUMIFS(AC:AC,$A:$A,EOMONTH($A3631,-1),$B:$B,$B3631),2)</f>
        <v>-4.62</v>
      </c>
      <c r="J3631" s="11">
        <f>SUMIFS(AB:AB,$A:$A,EOMONTH($A3631,-1),$B:$B,$B3631)</f>
        <v>11737.29</v>
      </c>
      <c r="K3631" s="13">
        <v>0</v>
      </c>
      <c r="L3631" s="25">
        <v>0</v>
      </c>
      <c r="M3631" s="15">
        <v>0</v>
      </c>
      <c r="N3631" s="14">
        <v>0</v>
      </c>
      <c r="O3631" s="21">
        <v>40</v>
      </c>
      <c r="P3631" s="16">
        <v>3196</v>
      </c>
      <c r="Q3631" s="21">
        <v>77</v>
      </c>
      <c r="R3631" s="16">
        <f>Q3631*16.876/100</f>
        <v>12.99452</v>
      </c>
      <c r="S3631" s="17">
        <f t="shared" si="392"/>
        <v>89.994519999999994</v>
      </c>
      <c r="T3631" s="16">
        <v>6621.23</v>
      </c>
      <c r="U3631" s="18">
        <f t="shared" si="393"/>
        <v>62.517000000000003</v>
      </c>
      <c r="V3631" s="18">
        <f t="shared" si="394"/>
        <v>0</v>
      </c>
      <c r="W3631" s="18">
        <f t="shared" si="395"/>
        <v>0</v>
      </c>
      <c r="X3631" s="27"/>
      <c r="Y3631" s="19">
        <f t="shared" si="396"/>
        <v>0</v>
      </c>
      <c r="Z3631" s="18">
        <f t="shared" si="397"/>
        <v>18.32</v>
      </c>
      <c r="AA3631" s="12">
        <v>19.5</v>
      </c>
      <c r="AB3631" s="12">
        <v>1676.75</v>
      </c>
      <c r="AC3631" s="28">
        <f>+I3631+Y3631-Z3631</f>
        <v>-22.94</v>
      </c>
      <c r="AD3631" s="20">
        <f t="shared" si="398"/>
        <v>30</v>
      </c>
      <c r="AE3631">
        <v>30</v>
      </c>
    </row>
    <row r="3632" spans="1:31" x14ac:dyDescent="0.25">
      <c r="A3632" s="9">
        <v>45199</v>
      </c>
      <c r="B3632" s="10" t="s">
        <v>159</v>
      </c>
      <c r="C3632" s="10" t="s">
        <v>62</v>
      </c>
      <c r="D3632" s="10" t="s">
        <v>40</v>
      </c>
      <c r="E3632" s="10" t="s">
        <v>30</v>
      </c>
      <c r="F3632" s="10">
        <v>420</v>
      </c>
      <c r="G3632" s="10">
        <v>458</v>
      </c>
      <c r="H3632" s="11">
        <f>SUMIFS(AA:AA,$A:$A,EOMONTH($A3632,-1),$B:$B,$B3632)</f>
        <v>77.5</v>
      </c>
      <c r="I3632" s="63">
        <f>ROUND(SUMIFS(AC:AC,$A:$A,EOMONTH($A3632,-1),$B:$B,$B3632),2)</f>
        <v>28.85</v>
      </c>
      <c r="J3632" s="11">
        <f>SUMIFS(AB:AB,$A:$A,EOMONTH($A3632,-1),$B:$B,$B3632)</f>
        <v>3765.89</v>
      </c>
      <c r="K3632" s="13">
        <v>0</v>
      </c>
      <c r="L3632" s="25">
        <v>0</v>
      </c>
      <c r="M3632" s="15">
        <v>0</v>
      </c>
      <c r="N3632" s="14">
        <v>0</v>
      </c>
      <c r="O3632" s="16">
        <v>0</v>
      </c>
      <c r="P3632" s="16">
        <v>0</v>
      </c>
      <c r="Q3632" s="16">
        <v>77</v>
      </c>
      <c r="R3632" s="16">
        <f>Q3632*16.876/100</f>
        <v>12.99452</v>
      </c>
      <c r="S3632" s="17">
        <f t="shared" si="392"/>
        <v>89.994519999999994</v>
      </c>
      <c r="T3632" s="16">
        <v>3741.43</v>
      </c>
      <c r="U3632" s="18">
        <f t="shared" si="393"/>
        <v>35.494999999999997</v>
      </c>
      <c r="V3632" s="18">
        <f t="shared" si="394"/>
        <v>0</v>
      </c>
      <c r="W3632" s="18">
        <f t="shared" si="395"/>
        <v>0</v>
      </c>
      <c r="X3632" s="27"/>
      <c r="Y3632" s="19">
        <f t="shared" si="396"/>
        <v>0</v>
      </c>
      <c r="Z3632" s="18">
        <f t="shared" si="397"/>
        <v>0</v>
      </c>
      <c r="AA3632" s="12">
        <v>0.5</v>
      </c>
      <c r="AB3632" s="12">
        <v>24.3</v>
      </c>
      <c r="AC3632" s="28">
        <f>+I3632+Y3632-Z3632</f>
        <v>28.85</v>
      </c>
      <c r="AD3632" s="20">
        <f t="shared" si="398"/>
        <v>0</v>
      </c>
      <c r="AE3632">
        <v>0</v>
      </c>
    </row>
    <row r="3633" spans="1:31" x14ac:dyDescent="0.25">
      <c r="A3633" s="9">
        <v>45199</v>
      </c>
      <c r="B3633" s="10" t="s">
        <v>160</v>
      </c>
      <c r="C3633" s="10" t="s">
        <v>62</v>
      </c>
      <c r="D3633" s="10" t="s">
        <v>40</v>
      </c>
      <c r="E3633" s="10" t="s">
        <v>30</v>
      </c>
      <c r="F3633" s="10">
        <v>420</v>
      </c>
      <c r="G3633" s="10">
        <v>458</v>
      </c>
      <c r="H3633" s="11">
        <f>SUMIFS(AA:AA,$A:$A,EOMONTH($A3633,-1),$B:$B,$B3633)</f>
        <v>159.5</v>
      </c>
      <c r="I3633" s="63">
        <f>ROUND(SUMIFS(AC:AC,$A:$A,EOMONTH($A3633,-1),$B:$B,$B3633),2)</f>
        <v>18.649999999999999</v>
      </c>
      <c r="J3633" s="11">
        <f>SUMIFS(AB:AB,$A:$A,EOMONTH($A3633,-1),$B:$B,$B3633)</f>
        <v>8042.86</v>
      </c>
      <c r="K3633" s="13">
        <v>0</v>
      </c>
      <c r="L3633" s="25">
        <v>0</v>
      </c>
      <c r="M3633" s="15">
        <v>0</v>
      </c>
      <c r="N3633" s="14">
        <v>0</v>
      </c>
      <c r="O3633" s="16">
        <v>0</v>
      </c>
      <c r="P3633" s="16">
        <v>0</v>
      </c>
      <c r="Q3633" s="16">
        <v>77</v>
      </c>
      <c r="R3633" s="16">
        <f>Q3633*16.876/100</f>
        <v>12.99452</v>
      </c>
      <c r="S3633" s="17">
        <f t="shared" si="392"/>
        <v>89.994519999999994</v>
      </c>
      <c r="T3633" s="16">
        <v>3883.11</v>
      </c>
      <c r="U3633" s="18">
        <f t="shared" si="393"/>
        <v>73.051000000000002</v>
      </c>
      <c r="V3633" s="18">
        <f t="shared" si="394"/>
        <v>0</v>
      </c>
      <c r="W3633" s="18">
        <f t="shared" si="395"/>
        <v>0</v>
      </c>
      <c r="X3633" s="27"/>
      <c r="Y3633" s="19">
        <f t="shared" si="396"/>
        <v>0</v>
      </c>
      <c r="Z3633" s="18">
        <f t="shared" si="397"/>
        <v>0</v>
      </c>
      <c r="AA3633" s="12">
        <v>82.5</v>
      </c>
      <c r="AB3633" s="12">
        <v>4160.1000000000004</v>
      </c>
      <c r="AC3633" s="28">
        <f>+I3633+Y3633-Z3633</f>
        <v>18.649999999999999</v>
      </c>
      <c r="AD3633" s="20">
        <f t="shared" si="398"/>
        <v>0</v>
      </c>
      <c r="AE3633">
        <v>0</v>
      </c>
    </row>
    <row r="3634" spans="1:31" x14ac:dyDescent="0.25">
      <c r="A3634" s="9">
        <v>45199</v>
      </c>
      <c r="B3634" s="10" t="s">
        <v>741</v>
      </c>
      <c r="C3634" s="10" t="s">
        <v>62</v>
      </c>
      <c r="D3634" s="10" t="s">
        <v>40</v>
      </c>
      <c r="E3634" s="10" t="s">
        <v>30</v>
      </c>
      <c r="F3634" s="10">
        <v>420</v>
      </c>
      <c r="G3634" s="10">
        <v>458</v>
      </c>
      <c r="H3634" s="11">
        <f>SUMIFS(AA:AA,$A:$A,EOMONTH($A3634,-1),$B:$B,$B3634)</f>
        <v>103</v>
      </c>
      <c r="I3634" s="63">
        <f>ROUND(SUMIFS(AC:AC,$A:$A,EOMONTH($A3634,-1),$B:$B,$B3634),2)</f>
        <v>76.27</v>
      </c>
      <c r="J3634" s="11">
        <f>SUMIFS(AB:AB,$A:$A,EOMONTH($A3634,-1),$B:$B,$B3634)</f>
        <v>43556.639999999999</v>
      </c>
      <c r="K3634" s="13">
        <v>0</v>
      </c>
      <c r="L3634" s="25">
        <v>0</v>
      </c>
      <c r="M3634" s="15">
        <v>137</v>
      </c>
      <c r="N3634" s="14">
        <v>57934.559999999998</v>
      </c>
      <c r="O3634" s="16">
        <v>300</v>
      </c>
      <c r="P3634" s="16">
        <v>23444.400000000001</v>
      </c>
      <c r="Q3634" s="16">
        <v>0</v>
      </c>
      <c r="R3634" s="16">
        <f>Q3634*16.876/100</f>
        <v>0</v>
      </c>
      <c r="S3634" s="17">
        <f t="shared" si="392"/>
        <v>0</v>
      </c>
      <c r="T3634" s="16">
        <v>0</v>
      </c>
      <c r="U3634" s="18">
        <f t="shared" si="393"/>
        <v>47.173999999999999</v>
      </c>
      <c r="V3634" s="18">
        <f t="shared" si="394"/>
        <v>57.54</v>
      </c>
      <c r="W3634" s="18">
        <f t="shared" si="395"/>
        <v>9.6603906000000013</v>
      </c>
      <c r="X3634" s="27"/>
      <c r="Y3634" s="19">
        <f t="shared" si="396"/>
        <v>67.200390600000006</v>
      </c>
      <c r="Z3634" s="18">
        <f t="shared" si="397"/>
        <v>137.4</v>
      </c>
      <c r="AA3634" s="12">
        <v>-60</v>
      </c>
      <c r="AB3634" s="12">
        <v>-5264.4</v>
      </c>
      <c r="AC3634" s="28">
        <f>+I3634+Y3634-Z3634</f>
        <v>6.0703905999999961</v>
      </c>
      <c r="AD3634" s="20">
        <f t="shared" si="398"/>
        <v>0</v>
      </c>
      <c r="AE3634">
        <v>0</v>
      </c>
    </row>
    <row r="3635" spans="1:31" x14ac:dyDescent="0.25">
      <c r="A3635" s="9">
        <v>45199</v>
      </c>
      <c r="B3635" s="10" t="s">
        <v>161</v>
      </c>
      <c r="C3635" s="10" t="s">
        <v>62</v>
      </c>
      <c r="D3635" s="10" t="s">
        <v>40</v>
      </c>
      <c r="E3635" s="10" t="s">
        <v>30</v>
      </c>
      <c r="F3635" s="10">
        <v>420</v>
      </c>
      <c r="G3635" s="10">
        <v>458</v>
      </c>
      <c r="H3635" s="11">
        <f>SUMIFS(AA:AA,$A:$A,EOMONTH($A3635,-1),$B:$B,$B3635)</f>
        <v>122.5</v>
      </c>
      <c r="I3635" s="63">
        <f>ROUND(SUMIFS(AC:AC,$A:$A,EOMONTH($A3635,-1),$B:$B,$B3635),2)</f>
        <v>-69.25</v>
      </c>
      <c r="J3635" s="11">
        <f>SUMIFS(AB:AB,$A:$A,EOMONTH($A3635,-1),$B:$B,$B3635)</f>
        <v>5901.39</v>
      </c>
      <c r="K3635" s="13">
        <v>0</v>
      </c>
      <c r="L3635" s="25">
        <v>0</v>
      </c>
      <c r="M3635" s="15">
        <v>0</v>
      </c>
      <c r="N3635" s="14">
        <v>0</v>
      </c>
      <c r="O3635" s="16">
        <v>0</v>
      </c>
      <c r="P3635" s="16">
        <v>0</v>
      </c>
      <c r="Q3635" s="16">
        <v>77</v>
      </c>
      <c r="R3635" s="16">
        <f>Q3635*16.876/100</f>
        <v>12.99452</v>
      </c>
      <c r="S3635" s="17">
        <f t="shared" si="392"/>
        <v>89.994519999999994</v>
      </c>
      <c r="T3635" s="16">
        <v>3709.09</v>
      </c>
      <c r="U3635" s="18">
        <f t="shared" si="393"/>
        <v>56.104999999999997</v>
      </c>
      <c r="V3635" s="18">
        <f t="shared" si="394"/>
        <v>0</v>
      </c>
      <c r="W3635" s="18">
        <f t="shared" si="395"/>
        <v>0</v>
      </c>
      <c r="X3635" s="27"/>
      <c r="Y3635" s="19">
        <f t="shared" si="396"/>
        <v>0</v>
      </c>
      <c r="Z3635" s="18">
        <f t="shared" si="397"/>
        <v>0</v>
      </c>
      <c r="AA3635" s="12">
        <v>45.5</v>
      </c>
      <c r="AB3635" s="12">
        <v>2191.94</v>
      </c>
      <c r="AC3635" s="28">
        <f>+I3635+Y3635-Z3635</f>
        <v>-69.25</v>
      </c>
      <c r="AD3635" s="20">
        <f t="shared" si="398"/>
        <v>70</v>
      </c>
      <c r="AE3635">
        <v>70</v>
      </c>
    </row>
    <row r="3636" spans="1:31" x14ac:dyDescent="0.25">
      <c r="A3636" s="9">
        <v>45199</v>
      </c>
      <c r="B3636" s="10" t="s">
        <v>162</v>
      </c>
      <c r="C3636" s="10" t="s">
        <v>62</v>
      </c>
      <c r="D3636" s="10" t="s">
        <v>40</v>
      </c>
      <c r="E3636" s="10" t="s">
        <v>30</v>
      </c>
      <c r="F3636" s="10">
        <v>420</v>
      </c>
      <c r="G3636" s="10">
        <v>458</v>
      </c>
      <c r="H3636" s="11">
        <f>SUMIFS(AA:AA,$A:$A,EOMONTH($A3636,-1),$B:$B,$B3636)</f>
        <v>102.5</v>
      </c>
      <c r="I3636" s="63">
        <f>ROUND(SUMIFS(AC:AC,$A:$A,EOMONTH($A3636,-1),$B:$B,$B3636),2)</f>
        <v>64.260000000000005</v>
      </c>
      <c r="J3636" s="11">
        <f>SUMIFS(AB:AB,$A:$A,EOMONTH($A3636,-1),$B:$B,$B3636)</f>
        <v>4789.78</v>
      </c>
      <c r="K3636" s="13">
        <v>0</v>
      </c>
      <c r="L3636" s="25">
        <v>0</v>
      </c>
      <c r="M3636" s="15">
        <v>0</v>
      </c>
      <c r="N3636" s="14">
        <v>0</v>
      </c>
      <c r="O3636" s="21">
        <v>1</v>
      </c>
      <c r="P3636" s="16">
        <v>82.09</v>
      </c>
      <c r="Q3636" s="21">
        <v>77</v>
      </c>
      <c r="R3636" s="16">
        <f>Q3636*16.876/100</f>
        <v>12.99452</v>
      </c>
      <c r="S3636" s="17">
        <f t="shared" si="392"/>
        <v>89.994519999999994</v>
      </c>
      <c r="T3636" s="16">
        <v>3598.21</v>
      </c>
      <c r="U3636" s="18">
        <f t="shared" si="393"/>
        <v>46.945</v>
      </c>
      <c r="V3636" s="18">
        <f t="shared" si="394"/>
        <v>0</v>
      </c>
      <c r="W3636" s="18">
        <f t="shared" si="395"/>
        <v>0</v>
      </c>
      <c r="X3636" s="27"/>
      <c r="Y3636" s="19">
        <f t="shared" si="396"/>
        <v>0</v>
      </c>
      <c r="Z3636" s="18">
        <f t="shared" si="397"/>
        <v>0.45800000000000002</v>
      </c>
      <c r="AA3636" s="12">
        <v>24.5</v>
      </c>
      <c r="AB3636" s="12">
        <v>1144.8699999999999</v>
      </c>
      <c r="AC3636" s="28">
        <f>+I3636+Y3636-Z3636</f>
        <v>63.802000000000007</v>
      </c>
      <c r="AD3636" s="20">
        <f t="shared" si="398"/>
        <v>0</v>
      </c>
      <c r="AE3636">
        <v>0</v>
      </c>
    </row>
    <row r="3637" spans="1:31" x14ac:dyDescent="0.25">
      <c r="A3637" s="9">
        <v>45199</v>
      </c>
      <c r="B3637" s="10" t="s">
        <v>163</v>
      </c>
      <c r="C3637" s="10" t="s">
        <v>62</v>
      </c>
      <c r="D3637" s="10" t="s">
        <v>40</v>
      </c>
      <c r="E3637" s="10" t="s">
        <v>30</v>
      </c>
      <c r="F3637" s="10">
        <v>420</v>
      </c>
      <c r="G3637" s="10">
        <v>458</v>
      </c>
      <c r="H3637" s="11">
        <f>SUMIFS(AA:AA,$A:$A,EOMONTH($A3637,-1),$B:$B,$B3637)</f>
        <v>78.5</v>
      </c>
      <c r="I3637" s="63">
        <f>ROUND(SUMIFS(AC:AC,$A:$A,EOMONTH($A3637,-1),$B:$B,$B3637),2)</f>
        <v>65.47</v>
      </c>
      <c r="J3637" s="11">
        <f>SUMIFS(AB:AB,$A:$A,EOMONTH($A3637,-1),$B:$B,$B3637)</f>
        <v>3849.58</v>
      </c>
      <c r="K3637" s="13">
        <v>0</v>
      </c>
      <c r="L3637" s="25">
        <v>0</v>
      </c>
      <c r="M3637" s="15">
        <v>0</v>
      </c>
      <c r="N3637" s="14">
        <v>0</v>
      </c>
      <c r="O3637" s="16">
        <v>0</v>
      </c>
      <c r="P3637" s="16">
        <v>0</v>
      </c>
      <c r="Q3637" s="16">
        <v>77</v>
      </c>
      <c r="R3637" s="16">
        <f>Q3637*16.876/100</f>
        <v>12.99452</v>
      </c>
      <c r="S3637" s="17">
        <f t="shared" si="392"/>
        <v>89.994519999999994</v>
      </c>
      <c r="T3637" s="16">
        <v>3776.08</v>
      </c>
      <c r="U3637" s="18">
        <f t="shared" si="393"/>
        <v>35.953000000000003</v>
      </c>
      <c r="V3637" s="18">
        <f t="shared" si="394"/>
        <v>0</v>
      </c>
      <c r="W3637" s="18">
        <f t="shared" si="395"/>
        <v>0</v>
      </c>
      <c r="X3637" s="27"/>
      <c r="Y3637" s="19">
        <f t="shared" si="396"/>
        <v>0</v>
      </c>
      <c r="Z3637" s="18">
        <f t="shared" si="397"/>
        <v>0</v>
      </c>
      <c r="AA3637" s="12">
        <v>1.5</v>
      </c>
      <c r="AB3637" s="12">
        <v>73.56</v>
      </c>
      <c r="AC3637" s="28">
        <f>+I3637+Y3637-Z3637</f>
        <v>65.47</v>
      </c>
      <c r="AD3637" s="20">
        <f t="shared" si="398"/>
        <v>0</v>
      </c>
      <c r="AE3637">
        <v>0</v>
      </c>
    </row>
    <row r="3638" spans="1:31" x14ac:dyDescent="0.25">
      <c r="A3638" s="9">
        <v>45199</v>
      </c>
      <c r="B3638" s="10" t="s">
        <v>164</v>
      </c>
      <c r="C3638" s="10" t="s">
        <v>62</v>
      </c>
      <c r="D3638" s="10" t="s">
        <v>40</v>
      </c>
      <c r="E3638" s="10" t="s">
        <v>30</v>
      </c>
      <c r="F3638" s="10">
        <v>420</v>
      </c>
      <c r="G3638" s="10">
        <v>458</v>
      </c>
      <c r="H3638" s="11">
        <f>SUMIFS(AA:AA,$A:$A,EOMONTH($A3638,-1),$B:$B,$B3638)</f>
        <v>133.5</v>
      </c>
      <c r="I3638" s="63">
        <f>ROUND(SUMIFS(AC:AC,$A:$A,EOMONTH($A3638,-1),$B:$B,$B3638),2)</f>
        <v>34.53</v>
      </c>
      <c r="J3638" s="11">
        <f>SUMIFS(AB:AB,$A:$A,EOMONTH($A3638,-1),$B:$B,$B3638)</f>
        <v>5968.34</v>
      </c>
      <c r="K3638" s="13">
        <v>0</v>
      </c>
      <c r="L3638" s="25">
        <v>0</v>
      </c>
      <c r="M3638" s="15">
        <v>0</v>
      </c>
      <c r="N3638" s="14">
        <v>0</v>
      </c>
      <c r="O3638" s="16">
        <v>0</v>
      </c>
      <c r="P3638" s="16">
        <v>0</v>
      </c>
      <c r="Q3638" s="16">
        <v>77</v>
      </c>
      <c r="R3638" s="16">
        <f>Q3638*16.876/100</f>
        <v>12.99452</v>
      </c>
      <c r="S3638" s="17">
        <f t="shared" si="392"/>
        <v>89.994519999999994</v>
      </c>
      <c r="T3638" s="16">
        <v>3442.67</v>
      </c>
      <c r="U3638" s="18">
        <f t="shared" si="393"/>
        <v>61.143000000000001</v>
      </c>
      <c r="V3638" s="18">
        <f t="shared" si="394"/>
        <v>0</v>
      </c>
      <c r="W3638" s="18">
        <f t="shared" si="395"/>
        <v>0</v>
      </c>
      <c r="X3638" s="27"/>
      <c r="Y3638" s="19">
        <f t="shared" si="396"/>
        <v>0</v>
      </c>
      <c r="Z3638" s="18">
        <f t="shared" si="397"/>
        <v>0</v>
      </c>
      <c r="AA3638" s="12">
        <v>56.5</v>
      </c>
      <c r="AB3638" s="12">
        <v>2525.9299999999998</v>
      </c>
      <c r="AC3638" s="28">
        <f>+I3638+Y3638-Z3638</f>
        <v>34.53</v>
      </c>
      <c r="AD3638" s="20">
        <f t="shared" si="398"/>
        <v>0</v>
      </c>
      <c r="AE3638">
        <v>0</v>
      </c>
    </row>
    <row r="3639" spans="1:31" x14ac:dyDescent="0.25">
      <c r="A3639" s="9">
        <v>45199</v>
      </c>
      <c r="B3639" s="10" t="s">
        <v>165</v>
      </c>
      <c r="C3639" s="10" t="s">
        <v>62</v>
      </c>
      <c r="D3639" s="10" t="s">
        <v>40</v>
      </c>
      <c r="E3639" s="10" t="s">
        <v>30</v>
      </c>
      <c r="F3639" s="10">
        <v>720</v>
      </c>
      <c r="G3639" s="10">
        <v>785</v>
      </c>
      <c r="H3639" s="11">
        <f>SUMIFS(AA:AA,$A:$A,EOMONTH($A3639,-1),$B:$B,$B3639)</f>
        <v>17</v>
      </c>
      <c r="I3639" s="63">
        <f>ROUND(SUMIFS(AC:AC,$A:$A,EOMONTH($A3639,-1),$B:$B,$B3639),2)</f>
        <v>-32.619999999999997</v>
      </c>
      <c r="J3639" s="11">
        <f>SUMIFS(AB:AB,$A:$A,EOMONTH($A3639,-1),$B:$B,$B3639)</f>
        <v>1321.74</v>
      </c>
      <c r="K3639" s="13">
        <v>0</v>
      </c>
      <c r="L3639" s="25">
        <v>0</v>
      </c>
      <c r="M3639" s="15">
        <v>202</v>
      </c>
      <c r="N3639" s="14">
        <v>15741.36</v>
      </c>
      <c r="O3639" s="21">
        <v>11</v>
      </c>
      <c r="P3639" s="16">
        <v>1394.25</v>
      </c>
      <c r="Q3639" s="21">
        <v>16</v>
      </c>
      <c r="R3639" s="16">
        <f>Q3639*16.876/100</f>
        <v>2.7001600000000003</v>
      </c>
      <c r="S3639" s="17">
        <f t="shared" si="392"/>
        <v>18.70016</v>
      </c>
      <c r="T3639" s="16">
        <v>1244</v>
      </c>
      <c r="U3639" s="18">
        <f t="shared" si="393"/>
        <v>13.345000000000001</v>
      </c>
      <c r="V3639" s="18">
        <f t="shared" si="394"/>
        <v>145.44</v>
      </c>
      <c r="W3639" s="18">
        <f t="shared" si="395"/>
        <v>24.4179216</v>
      </c>
      <c r="X3639" s="27"/>
      <c r="Y3639" s="19">
        <f t="shared" si="396"/>
        <v>169.8579216</v>
      </c>
      <c r="Z3639" s="18">
        <f t="shared" si="397"/>
        <v>8.6349999999999998</v>
      </c>
      <c r="AA3639" s="12">
        <v>192</v>
      </c>
      <c r="AB3639" s="12">
        <v>14922.26</v>
      </c>
      <c r="AC3639" s="28">
        <f>+I3639+Y3639-Z3639</f>
        <v>128.6029216</v>
      </c>
      <c r="AD3639" s="20">
        <f t="shared" si="398"/>
        <v>0</v>
      </c>
      <c r="AE3639">
        <v>0</v>
      </c>
    </row>
    <row r="3640" spans="1:31" x14ac:dyDescent="0.25">
      <c r="A3640" s="9">
        <v>45199</v>
      </c>
      <c r="B3640" s="10" t="s">
        <v>166</v>
      </c>
      <c r="C3640" s="10" t="s">
        <v>62</v>
      </c>
      <c r="D3640" s="10" t="s">
        <v>40</v>
      </c>
      <c r="E3640" s="10" t="s">
        <v>30</v>
      </c>
      <c r="F3640" s="10">
        <v>720</v>
      </c>
      <c r="G3640" s="10">
        <v>785</v>
      </c>
      <c r="H3640" s="11">
        <f>SUMIFS(AA:AA,$A:$A,EOMONTH($A3640,-1),$B:$B,$B3640)</f>
        <v>10</v>
      </c>
      <c r="I3640" s="63">
        <f>ROUND(SUMIFS(AC:AC,$A:$A,EOMONTH($A3640,-1),$B:$B,$B3640),2)</f>
        <v>-72.150000000000006</v>
      </c>
      <c r="J3640" s="11">
        <f>SUMIFS(AB:AB,$A:$A,EOMONTH($A3640,-1),$B:$B,$B3640)</f>
        <v>1690</v>
      </c>
      <c r="K3640" s="13">
        <v>0</v>
      </c>
      <c r="L3640" s="25">
        <v>0</v>
      </c>
      <c r="M3640" s="15">
        <v>229</v>
      </c>
      <c r="N3640" s="14">
        <v>18727.34</v>
      </c>
      <c r="O3640" s="16">
        <v>0</v>
      </c>
      <c r="P3640" s="16">
        <v>0</v>
      </c>
      <c r="Q3640" s="16">
        <v>16</v>
      </c>
      <c r="R3640" s="16">
        <f>Q3640*16.876/100</f>
        <v>2.7001600000000003</v>
      </c>
      <c r="S3640" s="17">
        <f t="shared" si="392"/>
        <v>18.70016</v>
      </c>
      <c r="T3640" s="16">
        <v>1995.2</v>
      </c>
      <c r="U3640" s="18">
        <f t="shared" si="393"/>
        <v>7.85</v>
      </c>
      <c r="V3640" s="18">
        <f t="shared" si="394"/>
        <v>164.88</v>
      </c>
      <c r="W3640" s="18">
        <f t="shared" si="395"/>
        <v>27.681703200000001</v>
      </c>
      <c r="X3640" s="27"/>
      <c r="Y3640" s="19">
        <f t="shared" si="396"/>
        <v>192.56170320000001</v>
      </c>
      <c r="Z3640" s="18">
        <f t="shared" si="397"/>
        <v>0</v>
      </c>
      <c r="AA3640" s="12">
        <v>223</v>
      </c>
      <c r="AB3640" s="12">
        <v>18422.13</v>
      </c>
      <c r="AC3640" s="28">
        <f>+I3640+Y3640-Z3640</f>
        <v>120.41170320000001</v>
      </c>
      <c r="AD3640" s="20">
        <f t="shared" si="398"/>
        <v>0</v>
      </c>
      <c r="AE3640">
        <v>0</v>
      </c>
    </row>
    <row r="3641" spans="1:31" x14ac:dyDescent="0.25">
      <c r="A3641" s="9">
        <v>45199</v>
      </c>
      <c r="B3641" s="10" t="s">
        <v>167</v>
      </c>
      <c r="C3641" s="10" t="s">
        <v>62</v>
      </c>
      <c r="D3641" s="10" t="s">
        <v>40</v>
      </c>
      <c r="E3641" s="10" t="s">
        <v>30</v>
      </c>
      <c r="F3641" s="10">
        <v>720</v>
      </c>
      <c r="G3641" s="10">
        <v>785</v>
      </c>
      <c r="H3641" s="11">
        <f>SUMIFS(AA:AA,$A:$A,EOMONTH($A3641,-1),$B:$B,$B3641)</f>
        <v>83</v>
      </c>
      <c r="I3641" s="63">
        <f>ROUND(SUMIFS(AC:AC,$A:$A,EOMONTH($A3641,-1),$B:$B,$B3641),2)</f>
        <v>-84.77</v>
      </c>
      <c r="J3641" s="11">
        <f>SUMIFS(AB:AB,$A:$A,EOMONTH($A3641,-1),$B:$B,$B3641)</f>
        <v>7577.21</v>
      </c>
      <c r="K3641" s="13">
        <v>0</v>
      </c>
      <c r="L3641" s="25">
        <v>0</v>
      </c>
      <c r="M3641" s="15">
        <v>185</v>
      </c>
      <c r="N3641" s="14">
        <v>15140.65</v>
      </c>
      <c r="O3641" s="21">
        <v>11</v>
      </c>
      <c r="P3641" s="16">
        <v>1394.25</v>
      </c>
      <c r="Q3641" s="21">
        <v>16</v>
      </c>
      <c r="R3641" s="16">
        <f>Q3641*16.876/100</f>
        <v>2.7001600000000003</v>
      </c>
      <c r="S3641" s="17">
        <f t="shared" si="392"/>
        <v>18.70016</v>
      </c>
      <c r="T3641" s="16">
        <v>1460.64</v>
      </c>
      <c r="U3641" s="18">
        <f t="shared" si="393"/>
        <v>65.155000000000001</v>
      </c>
      <c r="V3641" s="18">
        <f t="shared" si="394"/>
        <v>133.19999999999999</v>
      </c>
      <c r="W3641" s="18">
        <f t="shared" si="395"/>
        <v>22.362948000000003</v>
      </c>
      <c r="X3641" s="27"/>
      <c r="Y3641" s="19">
        <f t="shared" si="396"/>
        <v>155.56294800000001</v>
      </c>
      <c r="Z3641" s="18">
        <f t="shared" si="397"/>
        <v>8.6349999999999998</v>
      </c>
      <c r="AA3641" s="12">
        <v>241</v>
      </c>
      <c r="AB3641" s="12">
        <v>20252.98</v>
      </c>
      <c r="AC3641" s="28">
        <f>+I3641+Y3641-Z3641</f>
        <v>62.157948000000012</v>
      </c>
      <c r="AD3641" s="20">
        <f t="shared" si="398"/>
        <v>0</v>
      </c>
      <c r="AE3641">
        <v>0</v>
      </c>
    </row>
    <row r="3642" spans="1:31" x14ac:dyDescent="0.25">
      <c r="A3642" s="9">
        <v>45199</v>
      </c>
      <c r="B3642" s="10" t="s">
        <v>168</v>
      </c>
      <c r="C3642" s="10" t="s">
        <v>62</v>
      </c>
      <c r="D3642" s="10" t="s">
        <v>40</v>
      </c>
      <c r="E3642" s="10" t="s">
        <v>30</v>
      </c>
      <c r="F3642" s="10">
        <v>720</v>
      </c>
      <c r="G3642" s="10">
        <v>785</v>
      </c>
      <c r="H3642" s="11">
        <f>SUMIFS(AA:AA,$A:$A,EOMONTH($A3642,-1),$B:$B,$B3642)</f>
        <v>14</v>
      </c>
      <c r="I3642" s="63">
        <f>ROUND(SUMIFS(AC:AC,$A:$A,EOMONTH($A3642,-1),$B:$B,$B3642),2)</f>
        <v>-40.51</v>
      </c>
      <c r="J3642" s="11">
        <f>SUMIFS(AB:AB,$A:$A,EOMONTH($A3642,-1),$B:$B,$B3642)</f>
        <v>2366</v>
      </c>
      <c r="K3642" s="13">
        <v>0</v>
      </c>
      <c r="L3642" s="25">
        <v>0</v>
      </c>
      <c r="M3642" s="15">
        <v>194</v>
      </c>
      <c r="N3642" s="14">
        <v>15521.04</v>
      </c>
      <c r="O3642" s="16">
        <v>0</v>
      </c>
      <c r="P3642" s="16">
        <v>0</v>
      </c>
      <c r="Q3642" s="16">
        <v>16</v>
      </c>
      <c r="R3642" s="16">
        <f>Q3642*16.876/100</f>
        <v>2.7001600000000003</v>
      </c>
      <c r="S3642" s="17">
        <f t="shared" si="392"/>
        <v>18.70016</v>
      </c>
      <c r="T3642" s="16">
        <v>1873.12</v>
      </c>
      <c r="U3642" s="18">
        <f t="shared" si="393"/>
        <v>10.99</v>
      </c>
      <c r="V3642" s="18">
        <f t="shared" si="394"/>
        <v>139.68</v>
      </c>
      <c r="W3642" s="18">
        <f t="shared" si="395"/>
        <v>23.450875200000006</v>
      </c>
      <c r="X3642" s="27"/>
      <c r="Y3642" s="19">
        <f t="shared" si="396"/>
        <v>163.13087520000002</v>
      </c>
      <c r="Z3642" s="18">
        <f t="shared" si="397"/>
        <v>0</v>
      </c>
      <c r="AA3642" s="12">
        <v>192</v>
      </c>
      <c r="AB3642" s="12">
        <v>16013.98</v>
      </c>
      <c r="AC3642" s="28">
        <f>+I3642+Y3642-Z3642</f>
        <v>122.62087520000003</v>
      </c>
      <c r="AD3642" s="20">
        <f t="shared" si="398"/>
        <v>0</v>
      </c>
      <c r="AE3642">
        <v>0</v>
      </c>
    </row>
    <row r="3643" spans="1:31" x14ac:dyDescent="0.25">
      <c r="A3643" s="9">
        <v>45199</v>
      </c>
      <c r="B3643" s="10" t="s">
        <v>794</v>
      </c>
      <c r="C3643" s="10" t="s">
        <v>62</v>
      </c>
      <c r="D3643" s="10" t="s">
        <v>40</v>
      </c>
      <c r="E3643" s="10" t="s">
        <v>30</v>
      </c>
      <c r="F3643" s="10">
        <v>720</v>
      </c>
      <c r="G3643" s="10">
        <v>785</v>
      </c>
      <c r="H3643" s="11">
        <f>SUMIFS(AA:AA,$A:$A,EOMONTH($A3643,-1),$B:$B,$B3643)</f>
        <v>72</v>
      </c>
      <c r="I3643" s="63">
        <f>ROUND(SUMIFS(AC:AC,$A:$A,EOMONTH($A3643,-1),$B:$B,$B3643),2)</f>
        <v>63</v>
      </c>
      <c r="J3643" s="11">
        <f>SUMIFS(AB:AB,$A:$A,EOMONTH($A3643,-1),$B:$B,$B3643)</f>
        <v>8122.13</v>
      </c>
      <c r="K3643" s="13">
        <v>0</v>
      </c>
      <c r="L3643" s="25">
        <v>0</v>
      </c>
      <c r="M3643" s="15">
        <v>16</v>
      </c>
      <c r="N3643" s="14">
        <v>12793.12</v>
      </c>
      <c r="O3643" s="16">
        <v>132</v>
      </c>
      <c r="P3643" s="16">
        <v>17642.240000000002</v>
      </c>
      <c r="Q3643" s="16">
        <v>0</v>
      </c>
      <c r="R3643" s="16">
        <f>Q3643*16.876/100</f>
        <v>0</v>
      </c>
      <c r="S3643" s="17">
        <f t="shared" si="392"/>
        <v>0</v>
      </c>
      <c r="T3643" s="16">
        <v>0</v>
      </c>
      <c r="U3643" s="18">
        <f t="shared" si="393"/>
        <v>56.52</v>
      </c>
      <c r="V3643" s="18">
        <f t="shared" si="394"/>
        <v>11.52</v>
      </c>
      <c r="W3643" s="18">
        <f t="shared" si="395"/>
        <v>1.9340928000000002</v>
      </c>
      <c r="X3643" s="27"/>
      <c r="Y3643" s="19">
        <f t="shared" si="396"/>
        <v>13.4540928</v>
      </c>
      <c r="Z3643" s="18">
        <f t="shared" si="397"/>
        <v>103.62</v>
      </c>
      <c r="AA3643" s="12">
        <v>-44</v>
      </c>
      <c r="AB3643" s="12">
        <v>-6488.24</v>
      </c>
      <c r="AC3643" s="28">
        <f>+I3643+Y3643-Z3643</f>
        <v>-27.165907200000007</v>
      </c>
      <c r="AD3643" s="20">
        <f t="shared" si="398"/>
        <v>30</v>
      </c>
      <c r="AE3643">
        <v>30</v>
      </c>
    </row>
    <row r="3644" spans="1:31" x14ac:dyDescent="0.25">
      <c r="A3644" s="9">
        <v>45199</v>
      </c>
      <c r="B3644" s="10" t="s">
        <v>169</v>
      </c>
      <c r="C3644" s="10" t="s">
        <v>62</v>
      </c>
      <c r="D3644" s="10" t="s">
        <v>40</v>
      </c>
      <c r="E3644" s="10" t="s">
        <v>30</v>
      </c>
      <c r="F3644" s="10">
        <v>720</v>
      </c>
      <c r="G3644" s="10">
        <v>785</v>
      </c>
      <c r="H3644" s="11">
        <f>SUMIFS(AA:AA,$A:$A,EOMONTH($A3644,-1),$B:$B,$B3644)</f>
        <v>56</v>
      </c>
      <c r="I3644" s="63">
        <f>ROUND(SUMIFS(AC:AC,$A:$A,EOMONTH($A3644,-1),$B:$B,$B3644),2)</f>
        <v>-38.99</v>
      </c>
      <c r="J3644" s="11">
        <f>SUMIFS(AB:AB,$A:$A,EOMONTH($A3644,-1),$B:$B,$B3644)</f>
        <v>7381.92</v>
      </c>
      <c r="K3644" s="13">
        <v>0</v>
      </c>
      <c r="L3644" s="25">
        <v>0</v>
      </c>
      <c r="M3644" s="15">
        <v>151</v>
      </c>
      <c r="N3644" s="14">
        <v>12055.44</v>
      </c>
      <c r="O3644" s="16">
        <v>0</v>
      </c>
      <c r="P3644" s="16">
        <v>0</v>
      </c>
      <c r="Q3644" s="16">
        <v>16</v>
      </c>
      <c r="R3644" s="16">
        <f>Q3644*16.876/100</f>
        <v>2.7001600000000003</v>
      </c>
      <c r="S3644" s="17">
        <f t="shared" si="392"/>
        <v>18.70016</v>
      </c>
      <c r="T3644" s="16">
        <v>2109.12</v>
      </c>
      <c r="U3644" s="18">
        <f t="shared" si="393"/>
        <v>43.96</v>
      </c>
      <c r="V3644" s="18">
        <f t="shared" si="394"/>
        <v>108.72</v>
      </c>
      <c r="W3644" s="18">
        <f t="shared" si="395"/>
        <v>18.253000800000002</v>
      </c>
      <c r="X3644" s="27"/>
      <c r="Y3644" s="19">
        <f t="shared" si="396"/>
        <v>126.97300079999999</v>
      </c>
      <c r="Z3644" s="18">
        <f t="shared" si="397"/>
        <v>0</v>
      </c>
      <c r="AA3644" s="12">
        <v>191</v>
      </c>
      <c r="AB3644" s="12">
        <v>17328.240000000002</v>
      </c>
      <c r="AC3644" s="28">
        <f>+I3644+Y3644-Z3644</f>
        <v>87.983000799999985</v>
      </c>
      <c r="AD3644" s="20">
        <f t="shared" si="398"/>
        <v>0</v>
      </c>
      <c r="AE3644">
        <v>0</v>
      </c>
    </row>
    <row r="3645" spans="1:31" x14ac:dyDescent="0.25">
      <c r="A3645" s="9">
        <v>45199</v>
      </c>
      <c r="B3645" s="10" t="s">
        <v>170</v>
      </c>
      <c r="C3645" s="10" t="s">
        <v>62</v>
      </c>
      <c r="D3645" s="10" t="s">
        <v>40</v>
      </c>
      <c r="E3645" s="10" t="s">
        <v>30</v>
      </c>
      <c r="F3645" s="10">
        <v>720</v>
      </c>
      <c r="G3645" s="10">
        <v>785</v>
      </c>
      <c r="H3645" s="11">
        <f>SUMIFS(AA:AA,$A:$A,EOMONTH($A3645,-1),$B:$B,$B3645)</f>
        <v>81</v>
      </c>
      <c r="I3645" s="63">
        <f>ROUND(SUMIFS(AC:AC,$A:$A,EOMONTH($A3645,-1),$B:$B,$B3645),2)</f>
        <v>69.650000000000006</v>
      </c>
      <c r="J3645" s="11">
        <f>SUMIFS(AB:AB,$A:$A,EOMONTH($A3645,-1),$B:$B,$B3645)</f>
        <v>7025.82</v>
      </c>
      <c r="K3645" s="13">
        <v>0</v>
      </c>
      <c r="L3645" s="25">
        <v>0</v>
      </c>
      <c r="M3645" s="15">
        <v>193</v>
      </c>
      <c r="N3645" s="14">
        <v>15672.32</v>
      </c>
      <c r="O3645" s="21">
        <v>11</v>
      </c>
      <c r="P3645" s="16">
        <v>1394.25</v>
      </c>
      <c r="Q3645" s="21">
        <v>16</v>
      </c>
      <c r="R3645" s="16">
        <f>Q3645*16.876/100</f>
        <v>2.7001600000000003</v>
      </c>
      <c r="S3645" s="17">
        <f t="shared" si="392"/>
        <v>18.70016</v>
      </c>
      <c r="T3645" s="16">
        <v>1387.84</v>
      </c>
      <c r="U3645" s="18">
        <f t="shared" si="393"/>
        <v>63.585000000000001</v>
      </c>
      <c r="V3645" s="18">
        <f t="shared" si="394"/>
        <v>138.96</v>
      </c>
      <c r="W3645" s="18">
        <f t="shared" si="395"/>
        <v>23.329994400000004</v>
      </c>
      <c r="X3645" s="27"/>
      <c r="Y3645" s="19">
        <f t="shared" si="396"/>
        <v>162.28999440000001</v>
      </c>
      <c r="Z3645" s="18">
        <f t="shared" si="397"/>
        <v>8.6349999999999998</v>
      </c>
      <c r="AA3645" s="12">
        <v>247</v>
      </c>
      <c r="AB3645" s="12">
        <v>20356.2</v>
      </c>
      <c r="AC3645" s="28">
        <f>+I3645+Y3645-Z3645</f>
        <v>223.30499440000003</v>
      </c>
      <c r="AD3645" s="20">
        <f t="shared" si="398"/>
        <v>0</v>
      </c>
      <c r="AE3645">
        <v>0</v>
      </c>
    </row>
    <row r="3646" spans="1:31" x14ac:dyDescent="0.25">
      <c r="A3646" s="9">
        <v>45199</v>
      </c>
      <c r="B3646" s="10" t="s">
        <v>171</v>
      </c>
      <c r="C3646" s="10" t="s">
        <v>62</v>
      </c>
      <c r="D3646" s="10" t="s">
        <v>40</v>
      </c>
      <c r="E3646" s="10" t="s">
        <v>30</v>
      </c>
      <c r="F3646" s="10">
        <v>720</v>
      </c>
      <c r="G3646" s="10">
        <v>785</v>
      </c>
      <c r="H3646" s="11">
        <f>SUMIFS(AA:AA,$A:$A,EOMONTH($A3646,-1),$B:$B,$B3646)</f>
        <v>15</v>
      </c>
      <c r="I3646" s="63">
        <f>ROUND(SUMIFS(AC:AC,$A:$A,EOMONTH($A3646,-1),$B:$B,$B3646),2)</f>
        <v>-56.01</v>
      </c>
      <c r="J3646" s="11">
        <f>SUMIFS(AB:AB,$A:$A,EOMONTH($A3646,-1),$B:$B,$B3646)</f>
        <v>1224.96</v>
      </c>
      <c r="K3646" s="13">
        <v>0</v>
      </c>
      <c r="L3646" s="25">
        <v>0</v>
      </c>
      <c r="M3646" s="15">
        <v>196</v>
      </c>
      <c r="N3646" s="14">
        <v>15643.34</v>
      </c>
      <c r="O3646" s="16">
        <v>0</v>
      </c>
      <c r="P3646" s="16">
        <v>0</v>
      </c>
      <c r="Q3646" s="16">
        <v>16</v>
      </c>
      <c r="R3646" s="16">
        <f>Q3646*16.876/100</f>
        <v>2.7001600000000003</v>
      </c>
      <c r="S3646" s="17">
        <f t="shared" si="392"/>
        <v>18.70016</v>
      </c>
      <c r="T3646" s="16">
        <v>1277.5999999999999</v>
      </c>
      <c r="U3646" s="18">
        <f t="shared" si="393"/>
        <v>11.775</v>
      </c>
      <c r="V3646" s="18">
        <f t="shared" si="394"/>
        <v>141.12</v>
      </c>
      <c r="W3646" s="18">
        <f t="shared" si="395"/>
        <v>23.692636800000006</v>
      </c>
      <c r="X3646" s="27"/>
      <c r="Y3646" s="19">
        <f t="shared" si="396"/>
        <v>164.81263680000001</v>
      </c>
      <c r="Z3646" s="18">
        <f t="shared" si="397"/>
        <v>0</v>
      </c>
      <c r="AA3646" s="12">
        <v>195</v>
      </c>
      <c r="AB3646" s="12">
        <v>15590.72</v>
      </c>
      <c r="AC3646" s="28">
        <f>+I3646+Y3646-Z3646</f>
        <v>108.80263680000002</v>
      </c>
      <c r="AD3646" s="20">
        <f t="shared" si="398"/>
        <v>0</v>
      </c>
      <c r="AE3646">
        <v>0</v>
      </c>
    </row>
    <row r="3647" spans="1:31" x14ac:dyDescent="0.25">
      <c r="A3647" s="9">
        <v>45199</v>
      </c>
      <c r="B3647" s="10" t="s">
        <v>172</v>
      </c>
      <c r="C3647" s="10" t="s">
        <v>62</v>
      </c>
      <c r="D3647" s="10" t="s">
        <v>40</v>
      </c>
      <c r="E3647" s="10" t="s">
        <v>30</v>
      </c>
      <c r="F3647" s="10">
        <v>720</v>
      </c>
      <c r="G3647" s="10">
        <v>785</v>
      </c>
      <c r="H3647" s="11">
        <f>SUMIFS(AA:AA,$A:$A,EOMONTH($A3647,-1),$B:$B,$B3647)</f>
        <v>109</v>
      </c>
      <c r="I3647" s="63">
        <f>ROUND(SUMIFS(AC:AC,$A:$A,EOMONTH($A3647,-1),$B:$B,$B3647),2)</f>
        <v>92</v>
      </c>
      <c r="J3647" s="11">
        <f>SUMIFS(AB:AB,$A:$A,EOMONTH($A3647,-1),$B:$B,$B3647)</f>
        <v>9793.6200000000008</v>
      </c>
      <c r="K3647" s="13">
        <v>0</v>
      </c>
      <c r="L3647" s="25">
        <v>0</v>
      </c>
      <c r="M3647" s="15">
        <v>234</v>
      </c>
      <c r="N3647" s="14">
        <v>18931.830000000002</v>
      </c>
      <c r="O3647" s="21">
        <v>11</v>
      </c>
      <c r="P3647" s="16">
        <v>1394.25</v>
      </c>
      <c r="Q3647" s="21">
        <v>16</v>
      </c>
      <c r="R3647" s="16">
        <f>Q3647*16.876/100</f>
        <v>2.7001600000000003</v>
      </c>
      <c r="S3647" s="17">
        <f t="shared" si="392"/>
        <v>18.70016</v>
      </c>
      <c r="T3647" s="16">
        <v>1437.6</v>
      </c>
      <c r="U3647" s="18">
        <f t="shared" si="393"/>
        <v>85.564999999999998</v>
      </c>
      <c r="V3647" s="18">
        <f t="shared" si="394"/>
        <v>168.48</v>
      </c>
      <c r="W3647" s="18">
        <f t="shared" si="395"/>
        <v>28.2861072</v>
      </c>
      <c r="X3647" s="27"/>
      <c r="Y3647" s="19">
        <f t="shared" si="396"/>
        <v>196.76610719999999</v>
      </c>
      <c r="Z3647" s="18">
        <f t="shared" si="397"/>
        <v>8.6349999999999998</v>
      </c>
      <c r="AA3647" s="12">
        <v>316</v>
      </c>
      <c r="AB3647" s="12">
        <v>26299.5</v>
      </c>
      <c r="AC3647" s="28">
        <f>+I3647+Y3647-Z3647</f>
        <v>280.13110719999997</v>
      </c>
      <c r="AD3647" s="20">
        <f t="shared" si="398"/>
        <v>0</v>
      </c>
      <c r="AE3647">
        <v>0</v>
      </c>
    </row>
    <row r="3648" spans="1:31" x14ac:dyDescent="0.25">
      <c r="A3648" s="59">
        <v>45199</v>
      </c>
      <c r="B3648" s="60" t="s">
        <v>777</v>
      </c>
      <c r="C3648" s="60" t="s">
        <v>711</v>
      </c>
      <c r="D3648" s="60" t="s">
        <v>29</v>
      </c>
      <c r="E3648" s="60" t="s">
        <v>30</v>
      </c>
      <c r="F3648" s="10"/>
      <c r="G3648" s="10"/>
      <c r="H3648" s="11"/>
      <c r="I3648" s="63">
        <f>ROUND(SUMIFS(AC:AC,$A:$A,EOMONTH($A3648,-1),$B:$B,$B3648),2)</f>
        <v>0</v>
      </c>
      <c r="J3648" s="11"/>
      <c r="K3648" s="13"/>
      <c r="L3648" s="25"/>
      <c r="M3648" s="15"/>
      <c r="N3648" s="14"/>
      <c r="O3648" s="16"/>
      <c r="P3648" s="16"/>
      <c r="Q3648" s="16"/>
      <c r="R3648" s="16"/>
      <c r="S3648" s="17">
        <f t="shared" si="392"/>
        <v>0</v>
      </c>
      <c r="T3648" s="16"/>
      <c r="U3648" s="18">
        <f t="shared" si="393"/>
        <v>0</v>
      </c>
      <c r="V3648" s="18">
        <f t="shared" si="394"/>
        <v>0</v>
      </c>
      <c r="W3648" s="18">
        <f t="shared" si="395"/>
        <v>0</v>
      </c>
      <c r="X3648" s="27"/>
      <c r="Y3648" s="19">
        <f t="shared" si="396"/>
        <v>0</v>
      </c>
      <c r="Z3648" s="18">
        <f t="shared" si="397"/>
        <v>0</v>
      </c>
      <c r="AA3648" s="12"/>
      <c r="AB3648" s="12"/>
      <c r="AC3648" s="28">
        <f>+I3648+Y3648-Z3648</f>
        <v>0</v>
      </c>
      <c r="AD3648" s="20">
        <f t="shared" si="398"/>
        <v>0</v>
      </c>
      <c r="AE3648">
        <v>0</v>
      </c>
    </row>
    <row r="3649" spans="1:31" x14ac:dyDescent="0.25">
      <c r="A3649" s="59">
        <v>45199</v>
      </c>
      <c r="B3649" s="60" t="s">
        <v>778</v>
      </c>
      <c r="C3649" s="60" t="s">
        <v>711</v>
      </c>
      <c r="D3649" s="60" t="s">
        <v>29</v>
      </c>
      <c r="E3649" s="60" t="s">
        <v>30</v>
      </c>
      <c r="F3649" s="10"/>
      <c r="G3649" s="10"/>
      <c r="H3649" s="11"/>
      <c r="I3649" s="63">
        <f>ROUND(SUMIFS(AC:AC,$A:$A,EOMONTH($A3649,-1),$B:$B,$B3649),2)</f>
        <v>0</v>
      </c>
      <c r="J3649" s="11"/>
      <c r="K3649" s="13"/>
      <c r="L3649" s="25"/>
      <c r="M3649" s="15"/>
      <c r="N3649" s="14"/>
      <c r="O3649" s="16"/>
      <c r="P3649" s="16"/>
      <c r="Q3649" s="16"/>
      <c r="R3649" s="16"/>
      <c r="S3649" s="17">
        <f t="shared" si="392"/>
        <v>0</v>
      </c>
      <c r="T3649" s="16"/>
      <c r="U3649" s="18">
        <f t="shared" si="393"/>
        <v>0</v>
      </c>
      <c r="V3649" s="18">
        <f t="shared" si="394"/>
        <v>0</v>
      </c>
      <c r="W3649" s="18">
        <f t="shared" si="395"/>
        <v>0</v>
      </c>
      <c r="X3649" s="27"/>
      <c r="Y3649" s="19">
        <f t="shared" si="396"/>
        <v>0</v>
      </c>
      <c r="Z3649" s="18">
        <f t="shared" si="397"/>
        <v>0</v>
      </c>
      <c r="AA3649" s="12"/>
      <c r="AB3649" s="12"/>
      <c r="AC3649" s="28">
        <f>+I3649+Y3649-Z3649</f>
        <v>0</v>
      </c>
      <c r="AD3649" s="20">
        <f t="shared" si="398"/>
        <v>0</v>
      </c>
      <c r="AE3649">
        <v>0</v>
      </c>
    </row>
    <row r="3650" spans="1:31" x14ac:dyDescent="0.25">
      <c r="A3650" s="59">
        <v>45199</v>
      </c>
      <c r="B3650" s="60" t="s">
        <v>719</v>
      </c>
      <c r="C3650" s="60" t="s">
        <v>711</v>
      </c>
      <c r="D3650" s="60" t="s">
        <v>29</v>
      </c>
      <c r="E3650" s="60" t="s">
        <v>30</v>
      </c>
      <c r="F3650" s="10"/>
      <c r="G3650" s="10"/>
      <c r="H3650" s="11"/>
      <c r="I3650" s="63">
        <f>ROUND(SUMIFS(AC:AC,$A:$A,EOMONTH($A3650,-1),$B:$B,$B3650),2)</f>
        <v>0</v>
      </c>
      <c r="J3650" s="11"/>
      <c r="K3650" s="13"/>
      <c r="L3650" s="25"/>
      <c r="M3650" s="15"/>
      <c r="N3650" s="14"/>
      <c r="O3650" s="16"/>
      <c r="P3650" s="16"/>
      <c r="Q3650" s="16"/>
      <c r="R3650" s="16"/>
      <c r="S3650" s="17">
        <f t="shared" si="392"/>
        <v>0</v>
      </c>
      <c r="T3650" s="16"/>
      <c r="U3650" s="18">
        <f t="shared" si="393"/>
        <v>0</v>
      </c>
      <c r="V3650" s="18">
        <f t="shared" si="394"/>
        <v>0</v>
      </c>
      <c r="W3650" s="18">
        <f t="shared" si="395"/>
        <v>0</v>
      </c>
      <c r="X3650" s="27"/>
      <c r="Y3650" s="19">
        <f t="shared" si="396"/>
        <v>0</v>
      </c>
      <c r="Z3650" s="18">
        <f t="shared" si="397"/>
        <v>0</v>
      </c>
      <c r="AA3650" s="12"/>
      <c r="AB3650" s="12"/>
      <c r="AC3650" s="28">
        <f>+I3650+Y3650-Z3650</f>
        <v>0</v>
      </c>
      <c r="AD3650" s="20">
        <f t="shared" si="398"/>
        <v>0</v>
      </c>
      <c r="AE3650">
        <v>0</v>
      </c>
    </row>
    <row r="3651" spans="1:31" x14ac:dyDescent="0.25">
      <c r="A3651" s="9">
        <v>45199</v>
      </c>
      <c r="B3651" s="10" t="s">
        <v>173</v>
      </c>
      <c r="C3651" s="10" t="s">
        <v>62</v>
      </c>
      <c r="D3651" s="10" t="s">
        <v>29</v>
      </c>
      <c r="E3651" s="10" t="s">
        <v>30</v>
      </c>
      <c r="F3651" s="10"/>
      <c r="G3651" s="10">
        <v>0</v>
      </c>
      <c r="H3651" s="11">
        <f>SUMIFS(AA:AA,$A:$A,EOMONTH($A3651,-1),$B:$B,$B3651)</f>
        <v>0.87</v>
      </c>
      <c r="I3651" s="63">
        <f>ROUND(SUMIFS(AC:AC,$A:$A,EOMONTH($A3651,-1),$B:$B,$B3651),2)</f>
        <v>0.04</v>
      </c>
      <c r="J3651" s="11">
        <f>SUMIFS(AB:AB,$A:$A,EOMONTH($A3651,-1),$B:$B,$B3651)</f>
        <v>8.0399999999999991</v>
      </c>
      <c r="K3651" s="13">
        <v>0</v>
      </c>
      <c r="L3651" s="25">
        <v>0</v>
      </c>
      <c r="M3651" s="15">
        <v>0</v>
      </c>
      <c r="N3651" s="14">
        <v>0</v>
      </c>
      <c r="O3651" s="16">
        <v>0</v>
      </c>
      <c r="P3651" s="16">
        <v>0</v>
      </c>
      <c r="Q3651" s="16">
        <v>0</v>
      </c>
      <c r="R3651" s="16">
        <f>Q3651*16.876/100</f>
        <v>0</v>
      </c>
      <c r="S3651" s="17">
        <f t="shared" si="392"/>
        <v>0</v>
      </c>
      <c r="T3651" s="16">
        <v>0</v>
      </c>
      <c r="U3651" s="18">
        <f t="shared" si="393"/>
        <v>0</v>
      </c>
      <c r="V3651" s="18">
        <f t="shared" si="394"/>
        <v>0</v>
      </c>
      <c r="W3651" s="18">
        <f t="shared" si="395"/>
        <v>0</v>
      </c>
      <c r="X3651" s="27"/>
      <c r="Y3651" s="19">
        <f t="shared" si="396"/>
        <v>0</v>
      </c>
      <c r="Z3651" s="18">
        <f t="shared" si="397"/>
        <v>0</v>
      </c>
      <c r="AA3651" s="12">
        <v>0.87</v>
      </c>
      <c r="AB3651" s="12">
        <v>8.0399999999999991</v>
      </c>
      <c r="AC3651" s="28">
        <f>+I3651+Y3651-Z3651</f>
        <v>0.04</v>
      </c>
      <c r="AD3651" s="20">
        <f t="shared" si="398"/>
        <v>0</v>
      </c>
      <c r="AE3651">
        <v>0</v>
      </c>
    </row>
    <row r="3652" spans="1:31" x14ac:dyDescent="0.25">
      <c r="A3652" s="9">
        <v>45199</v>
      </c>
      <c r="B3652" s="10" t="s">
        <v>174</v>
      </c>
      <c r="C3652" s="10" t="s">
        <v>62</v>
      </c>
      <c r="D3652" s="10" t="s">
        <v>29</v>
      </c>
      <c r="E3652" s="10" t="s">
        <v>30</v>
      </c>
      <c r="F3652" s="10"/>
      <c r="G3652" s="10">
        <v>0</v>
      </c>
      <c r="H3652" s="11">
        <f>SUMIFS(AA:AA,$A:$A,EOMONTH($A3652,-1),$B:$B,$B3652)</f>
        <v>0.21</v>
      </c>
      <c r="I3652" s="63">
        <f>ROUND(SUMIFS(AC:AC,$A:$A,EOMONTH($A3652,-1),$B:$B,$B3652),2)</f>
        <v>0.01</v>
      </c>
      <c r="J3652" s="11">
        <f>SUMIFS(AB:AB,$A:$A,EOMONTH($A3652,-1),$B:$B,$B3652)</f>
        <v>2.11</v>
      </c>
      <c r="K3652" s="13">
        <v>0</v>
      </c>
      <c r="L3652" s="25">
        <v>0</v>
      </c>
      <c r="M3652" s="15">
        <v>0</v>
      </c>
      <c r="N3652" s="14">
        <v>0</v>
      </c>
      <c r="O3652" s="16">
        <v>0</v>
      </c>
      <c r="P3652" s="16">
        <v>0</v>
      </c>
      <c r="Q3652" s="16">
        <v>0</v>
      </c>
      <c r="R3652" s="16">
        <f>Q3652*16.876/100</f>
        <v>0</v>
      </c>
      <c r="S3652" s="17">
        <f t="shared" si="392"/>
        <v>0</v>
      </c>
      <c r="T3652" s="16">
        <v>0</v>
      </c>
      <c r="U3652" s="18">
        <f t="shared" si="393"/>
        <v>0</v>
      </c>
      <c r="V3652" s="18">
        <f t="shared" si="394"/>
        <v>0</v>
      </c>
      <c r="W3652" s="18">
        <f t="shared" si="395"/>
        <v>0</v>
      </c>
      <c r="X3652" s="27"/>
      <c r="Y3652" s="19">
        <f t="shared" si="396"/>
        <v>0</v>
      </c>
      <c r="Z3652" s="18">
        <f t="shared" si="397"/>
        <v>0</v>
      </c>
      <c r="AA3652" s="12">
        <v>0.21</v>
      </c>
      <c r="AB3652" s="12">
        <v>2.11</v>
      </c>
      <c r="AC3652" s="28">
        <f>+I3652+Y3652-Z3652</f>
        <v>0.01</v>
      </c>
      <c r="AD3652" s="20">
        <f t="shared" si="398"/>
        <v>0</v>
      </c>
      <c r="AE3652">
        <v>0</v>
      </c>
    </row>
    <row r="3653" spans="1:31" x14ac:dyDescent="0.25">
      <c r="A3653" s="9">
        <v>45199</v>
      </c>
      <c r="B3653" s="10" t="s">
        <v>175</v>
      </c>
      <c r="C3653" s="10" t="s">
        <v>62</v>
      </c>
      <c r="D3653" s="10" t="s">
        <v>29</v>
      </c>
      <c r="E3653" s="10" t="s">
        <v>30</v>
      </c>
      <c r="F3653" s="10"/>
      <c r="G3653" s="10">
        <v>0</v>
      </c>
      <c r="H3653" s="11">
        <f>SUMIFS(AA:AA,$A:$A,EOMONTH($A3653,-1),$B:$B,$B3653)</f>
        <v>0.87</v>
      </c>
      <c r="I3653" s="63">
        <f>ROUND(SUMIFS(AC:AC,$A:$A,EOMONTH($A3653,-1),$B:$B,$B3653),2)</f>
        <v>0.04</v>
      </c>
      <c r="J3653" s="11">
        <f>SUMIFS(AB:AB,$A:$A,EOMONTH($A3653,-1),$B:$B,$B3653)</f>
        <v>8.0399999999999991</v>
      </c>
      <c r="K3653" s="13">
        <v>0</v>
      </c>
      <c r="L3653" s="25">
        <v>0</v>
      </c>
      <c r="M3653" s="15">
        <v>0</v>
      </c>
      <c r="N3653" s="14">
        <v>0</v>
      </c>
      <c r="O3653" s="16">
        <v>0</v>
      </c>
      <c r="P3653" s="16">
        <v>0</v>
      </c>
      <c r="Q3653" s="16">
        <v>0</v>
      </c>
      <c r="R3653" s="16">
        <f>Q3653*16.876/100</f>
        <v>0</v>
      </c>
      <c r="S3653" s="17">
        <f t="shared" ref="S3653:S3716" si="399">Q3653+R3653</f>
        <v>0</v>
      </c>
      <c r="T3653" s="16">
        <v>0</v>
      </c>
      <c r="U3653" s="18">
        <f t="shared" ref="U3653:U3716" si="400">H3653*G3653/1000</f>
        <v>0</v>
      </c>
      <c r="V3653" s="18">
        <f t="shared" ref="V3653:V3716" si="401">M3653*F3653/1000</f>
        <v>0</v>
      </c>
      <c r="W3653" s="18">
        <f t="shared" ref="W3653:W3716" si="402">V3653*16.789/100</f>
        <v>0</v>
      </c>
      <c r="X3653" s="27"/>
      <c r="Y3653" s="19">
        <f t="shared" ref="Y3653:Y3716" si="403">V3653+W3653+X3653</f>
        <v>0</v>
      </c>
      <c r="Z3653" s="18">
        <f t="shared" ref="Z3653:Z3716" si="404">O3653*G3653/1000</f>
        <v>0</v>
      </c>
      <c r="AA3653" s="12">
        <v>0.87</v>
      </c>
      <c r="AB3653" s="12">
        <v>8.0399999999999991</v>
      </c>
      <c r="AC3653" s="28">
        <f>+I3653+Y3653-Z3653</f>
        <v>0.04</v>
      </c>
      <c r="AD3653" s="20">
        <f t="shared" ref="AD3653:AD3716" si="405">IF(AC3653&lt;0,ROUNDUP(AC3653,-1)*-1,0)</f>
        <v>0</v>
      </c>
      <c r="AE3653">
        <v>0</v>
      </c>
    </row>
    <row r="3654" spans="1:31" x14ac:dyDescent="0.25">
      <c r="A3654" s="9">
        <v>45199</v>
      </c>
      <c r="B3654" s="10" t="s">
        <v>176</v>
      </c>
      <c r="C3654" s="10" t="s">
        <v>62</v>
      </c>
      <c r="D3654" s="10" t="s">
        <v>40</v>
      </c>
      <c r="E3654" s="10" t="s">
        <v>30</v>
      </c>
      <c r="F3654" s="10">
        <v>85</v>
      </c>
      <c r="G3654" s="10">
        <v>93</v>
      </c>
      <c r="H3654" s="11">
        <f>SUMIFS(AA:AA,$A:$A,EOMONTH($A3654,-1),$B:$B,$B3654)</f>
        <v>941</v>
      </c>
      <c r="I3654" s="63">
        <f>ROUND(SUMIFS(AC:AC,$A:$A,EOMONTH($A3654,-1),$B:$B,$B3654),2)</f>
        <v>-6.87</v>
      </c>
      <c r="J3654" s="11">
        <f>SUMIFS(AB:AB,$A:$A,EOMONTH($A3654,-1),$B:$B,$B3654)</f>
        <v>17270.53</v>
      </c>
      <c r="K3654" s="13">
        <v>0</v>
      </c>
      <c r="L3654" s="25">
        <v>0</v>
      </c>
      <c r="M3654" s="15">
        <v>0</v>
      </c>
      <c r="N3654" s="14">
        <v>0</v>
      </c>
      <c r="O3654" s="16">
        <v>540</v>
      </c>
      <c r="P3654" s="16">
        <v>16232.4</v>
      </c>
      <c r="Q3654" s="16">
        <v>0</v>
      </c>
      <c r="R3654" s="16">
        <f>Q3654*16.876/100</f>
        <v>0</v>
      </c>
      <c r="S3654" s="17">
        <f t="shared" si="399"/>
        <v>0</v>
      </c>
      <c r="T3654" s="16">
        <v>0</v>
      </c>
      <c r="U3654" s="18">
        <f t="shared" si="400"/>
        <v>87.513000000000005</v>
      </c>
      <c r="V3654" s="18">
        <f t="shared" si="401"/>
        <v>0</v>
      </c>
      <c r="W3654" s="18">
        <f t="shared" si="402"/>
        <v>0</v>
      </c>
      <c r="X3654" s="27"/>
      <c r="Y3654" s="19">
        <f t="shared" si="403"/>
        <v>0</v>
      </c>
      <c r="Z3654" s="18">
        <f t="shared" si="404"/>
        <v>50.22</v>
      </c>
      <c r="AA3654" s="12">
        <v>401</v>
      </c>
      <c r="AB3654" s="12">
        <v>7359.7</v>
      </c>
      <c r="AC3654" s="28">
        <f>+I3654+Y3654-Z3654</f>
        <v>-57.089999999999996</v>
      </c>
      <c r="AD3654" s="20">
        <f t="shared" si="405"/>
        <v>60</v>
      </c>
      <c r="AE3654">
        <v>60</v>
      </c>
    </row>
    <row r="3655" spans="1:31" x14ac:dyDescent="0.25">
      <c r="A3655" s="9">
        <v>45199</v>
      </c>
      <c r="B3655" s="10" t="s">
        <v>177</v>
      </c>
      <c r="C3655" s="10" t="s">
        <v>62</v>
      </c>
      <c r="D3655" s="10" t="s">
        <v>29</v>
      </c>
      <c r="E3655" s="10" t="s">
        <v>30</v>
      </c>
      <c r="F3655" s="10"/>
      <c r="G3655" s="10">
        <v>0</v>
      </c>
      <c r="H3655" s="11">
        <f>SUMIFS(AA:AA,$A:$A,EOMONTH($A3655,-1),$B:$B,$B3655)</f>
        <v>0.21</v>
      </c>
      <c r="I3655" s="63">
        <f>ROUND(SUMIFS(AC:AC,$A:$A,EOMONTH($A3655,-1),$B:$B,$B3655),2)</f>
        <v>0.01</v>
      </c>
      <c r="J3655" s="11">
        <f>SUMIFS(AB:AB,$A:$A,EOMONTH($A3655,-1),$B:$B,$B3655)</f>
        <v>1.94</v>
      </c>
      <c r="K3655" s="13">
        <v>0</v>
      </c>
      <c r="L3655" s="25">
        <v>0</v>
      </c>
      <c r="M3655" s="15">
        <v>0</v>
      </c>
      <c r="N3655" s="14">
        <v>0</v>
      </c>
      <c r="O3655" s="16">
        <v>0</v>
      </c>
      <c r="P3655" s="16">
        <v>0</v>
      </c>
      <c r="Q3655" s="16">
        <v>0</v>
      </c>
      <c r="R3655" s="16">
        <f>Q3655*16.876/100</f>
        <v>0</v>
      </c>
      <c r="S3655" s="17">
        <f t="shared" si="399"/>
        <v>0</v>
      </c>
      <c r="T3655" s="16">
        <v>0</v>
      </c>
      <c r="U3655" s="18">
        <f t="shared" si="400"/>
        <v>0</v>
      </c>
      <c r="V3655" s="18">
        <f t="shared" si="401"/>
        <v>0</v>
      </c>
      <c r="W3655" s="18">
        <f t="shared" si="402"/>
        <v>0</v>
      </c>
      <c r="X3655" s="27"/>
      <c r="Y3655" s="19">
        <f t="shared" si="403"/>
        <v>0</v>
      </c>
      <c r="Z3655" s="18">
        <f t="shared" si="404"/>
        <v>0</v>
      </c>
      <c r="AA3655" s="12">
        <v>0.21</v>
      </c>
      <c r="AB3655" s="12">
        <v>1.94</v>
      </c>
      <c r="AC3655" s="28">
        <f>+I3655+Y3655-Z3655</f>
        <v>0.01</v>
      </c>
      <c r="AD3655" s="20">
        <f t="shared" si="405"/>
        <v>0</v>
      </c>
      <c r="AE3655">
        <v>0</v>
      </c>
    </row>
    <row r="3656" spans="1:31" x14ac:dyDescent="0.25">
      <c r="A3656" s="9">
        <v>45199</v>
      </c>
      <c r="B3656" s="10" t="s">
        <v>178</v>
      </c>
      <c r="C3656" s="10" t="s">
        <v>62</v>
      </c>
      <c r="D3656" s="10" t="s">
        <v>29</v>
      </c>
      <c r="E3656" s="10" t="s">
        <v>30</v>
      </c>
      <c r="F3656" s="10"/>
      <c r="G3656" s="10">
        <v>0</v>
      </c>
      <c r="H3656" s="11">
        <f>SUMIFS(AA:AA,$A:$A,EOMONTH($A3656,-1),$B:$B,$B3656)</f>
        <v>0.54</v>
      </c>
      <c r="I3656" s="63">
        <f>ROUND(SUMIFS(AC:AC,$A:$A,EOMONTH($A3656,-1),$B:$B,$B3656),2)</f>
        <v>0.02</v>
      </c>
      <c r="J3656" s="11">
        <f>SUMIFS(AB:AB,$A:$A,EOMONTH($A3656,-1),$B:$B,$B3656)</f>
        <v>4.99</v>
      </c>
      <c r="K3656" s="13">
        <v>0</v>
      </c>
      <c r="L3656" s="25">
        <v>0</v>
      </c>
      <c r="M3656" s="15">
        <v>0</v>
      </c>
      <c r="N3656" s="14">
        <v>0</v>
      </c>
      <c r="O3656" s="16">
        <v>0</v>
      </c>
      <c r="P3656" s="16">
        <v>0</v>
      </c>
      <c r="Q3656" s="16">
        <v>0</v>
      </c>
      <c r="R3656" s="16">
        <f>Q3656*16.876/100</f>
        <v>0</v>
      </c>
      <c r="S3656" s="17">
        <f t="shared" si="399"/>
        <v>0</v>
      </c>
      <c r="T3656" s="16">
        <v>0</v>
      </c>
      <c r="U3656" s="18">
        <f t="shared" si="400"/>
        <v>0</v>
      </c>
      <c r="V3656" s="18">
        <f t="shared" si="401"/>
        <v>0</v>
      </c>
      <c r="W3656" s="18">
        <f t="shared" si="402"/>
        <v>0</v>
      </c>
      <c r="X3656" s="27"/>
      <c r="Y3656" s="19">
        <f t="shared" si="403"/>
        <v>0</v>
      </c>
      <c r="Z3656" s="18">
        <f t="shared" si="404"/>
        <v>0</v>
      </c>
      <c r="AA3656" s="12">
        <v>0.54</v>
      </c>
      <c r="AB3656" s="12">
        <v>4.99</v>
      </c>
      <c r="AC3656" s="28">
        <f>+I3656+Y3656-Z3656</f>
        <v>0.02</v>
      </c>
      <c r="AD3656" s="20">
        <f t="shared" si="405"/>
        <v>0</v>
      </c>
      <c r="AE3656">
        <v>0</v>
      </c>
    </row>
    <row r="3657" spans="1:31" x14ac:dyDescent="0.25">
      <c r="A3657" s="9">
        <v>45199</v>
      </c>
      <c r="B3657" s="10" t="s">
        <v>179</v>
      </c>
      <c r="C3657" s="10" t="s">
        <v>62</v>
      </c>
      <c r="D3657" s="10" t="s">
        <v>29</v>
      </c>
      <c r="E3657" s="10" t="s">
        <v>30</v>
      </c>
      <c r="F3657" s="10"/>
      <c r="G3657" s="10">
        <v>0</v>
      </c>
      <c r="H3657" s="11">
        <f>SUMIFS(AA:AA,$A:$A,EOMONTH($A3657,-1),$B:$B,$B3657)</f>
        <v>0.87</v>
      </c>
      <c r="I3657" s="63">
        <f>ROUND(SUMIFS(AC:AC,$A:$A,EOMONTH($A3657,-1),$B:$B,$B3657),2)</f>
        <v>0.04</v>
      </c>
      <c r="J3657" s="11">
        <f>SUMIFS(AB:AB,$A:$A,EOMONTH($A3657,-1),$B:$B,$B3657)</f>
        <v>8.25</v>
      </c>
      <c r="K3657" s="13">
        <v>0</v>
      </c>
      <c r="L3657" s="25">
        <v>0</v>
      </c>
      <c r="M3657" s="15">
        <v>0</v>
      </c>
      <c r="N3657" s="14">
        <v>0</v>
      </c>
      <c r="O3657" s="16">
        <v>0</v>
      </c>
      <c r="P3657" s="16">
        <v>0</v>
      </c>
      <c r="Q3657" s="16">
        <v>0</v>
      </c>
      <c r="R3657" s="16">
        <f>Q3657*16.876/100</f>
        <v>0</v>
      </c>
      <c r="S3657" s="17">
        <f t="shared" si="399"/>
        <v>0</v>
      </c>
      <c r="T3657" s="16">
        <v>0</v>
      </c>
      <c r="U3657" s="18">
        <f t="shared" si="400"/>
        <v>0</v>
      </c>
      <c r="V3657" s="18">
        <f t="shared" si="401"/>
        <v>0</v>
      </c>
      <c r="W3657" s="18">
        <f t="shared" si="402"/>
        <v>0</v>
      </c>
      <c r="X3657" s="27"/>
      <c r="Y3657" s="19">
        <f t="shared" si="403"/>
        <v>0</v>
      </c>
      <c r="Z3657" s="18">
        <f t="shared" si="404"/>
        <v>0</v>
      </c>
      <c r="AA3657" s="12">
        <v>0.87</v>
      </c>
      <c r="AB3657" s="12">
        <v>8.25</v>
      </c>
      <c r="AC3657" s="28">
        <f>+I3657+Y3657-Z3657</f>
        <v>0.04</v>
      </c>
      <c r="AD3657" s="20">
        <f t="shared" si="405"/>
        <v>0</v>
      </c>
      <c r="AE3657">
        <v>0</v>
      </c>
    </row>
    <row r="3658" spans="1:31" x14ac:dyDescent="0.25">
      <c r="A3658" s="9">
        <v>45199</v>
      </c>
      <c r="B3658" s="10" t="s">
        <v>180</v>
      </c>
      <c r="C3658" s="10" t="s">
        <v>62</v>
      </c>
      <c r="D3658" s="10" t="s">
        <v>29</v>
      </c>
      <c r="E3658" s="10" t="s">
        <v>30</v>
      </c>
      <c r="F3658" s="10"/>
      <c r="G3658" s="10">
        <v>0</v>
      </c>
      <c r="H3658" s="11">
        <f>SUMIFS(AA:AA,$A:$A,EOMONTH($A3658,-1),$B:$B,$B3658)</f>
        <v>0.54</v>
      </c>
      <c r="I3658" s="63">
        <f>ROUND(SUMIFS(AC:AC,$A:$A,EOMONTH($A3658,-1),$B:$B,$B3658),2)</f>
        <v>0.02</v>
      </c>
      <c r="J3658" s="11">
        <f>SUMIFS(AB:AB,$A:$A,EOMONTH($A3658,-1),$B:$B,$B3658)</f>
        <v>7.56</v>
      </c>
      <c r="K3658" s="13">
        <v>0</v>
      </c>
      <c r="L3658" s="25">
        <v>0</v>
      </c>
      <c r="M3658" s="15">
        <v>0</v>
      </c>
      <c r="N3658" s="14">
        <v>0</v>
      </c>
      <c r="O3658" s="16">
        <v>0</v>
      </c>
      <c r="P3658" s="16">
        <v>0</v>
      </c>
      <c r="Q3658" s="16">
        <v>0</v>
      </c>
      <c r="R3658" s="16">
        <f>Q3658*16.876/100</f>
        <v>0</v>
      </c>
      <c r="S3658" s="17">
        <f t="shared" si="399"/>
        <v>0</v>
      </c>
      <c r="T3658" s="16">
        <v>0</v>
      </c>
      <c r="U3658" s="18">
        <f t="shared" si="400"/>
        <v>0</v>
      </c>
      <c r="V3658" s="18">
        <f t="shared" si="401"/>
        <v>0</v>
      </c>
      <c r="W3658" s="18">
        <f t="shared" si="402"/>
        <v>0</v>
      </c>
      <c r="X3658" s="27"/>
      <c r="Y3658" s="19">
        <f t="shared" si="403"/>
        <v>0</v>
      </c>
      <c r="Z3658" s="18">
        <f t="shared" si="404"/>
        <v>0</v>
      </c>
      <c r="AA3658" s="12">
        <v>0.54</v>
      </c>
      <c r="AB3658" s="12">
        <v>7.56</v>
      </c>
      <c r="AC3658" s="28">
        <f>+I3658+Y3658-Z3658</f>
        <v>0.02</v>
      </c>
      <c r="AD3658" s="20">
        <f t="shared" si="405"/>
        <v>0</v>
      </c>
      <c r="AE3658">
        <v>0</v>
      </c>
    </row>
    <row r="3659" spans="1:31" x14ac:dyDescent="0.25">
      <c r="A3659" s="9">
        <v>45199</v>
      </c>
      <c r="B3659" s="10" t="s">
        <v>181</v>
      </c>
      <c r="C3659" s="10" t="s">
        <v>62</v>
      </c>
      <c r="D3659" s="10" t="s">
        <v>29</v>
      </c>
      <c r="E3659" s="10" t="s">
        <v>30</v>
      </c>
      <c r="F3659" s="10"/>
      <c r="G3659" s="10">
        <v>0</v>
      </c>
      <c r="H3659" s="11">
        <f>SUMIFS(AA:AA,$A:$A,EOMONTH($A3659,-1),$B:$B,$B3659)</f>
        <v>0.54</v>
      </c>
      <c r="I3659" s="63">
        <f>ROUND(SUMIFS(AC:AC,$A:$A,EOMONTH($A3659,-1),$B:$B,$B3659),2)</f>
        <v>0.02</v>
      </c>
      <c r="J3659" s="11">
        <f>SUMIFS(AB:AB,$A:$A,EOMONTH($A3659,-1),$B:$B,$B3659)</f>
        <v>4.93</v>
      </c>
      <c r="K3659" s="13">
        <v>0</v>
      </c>
      <c r="L3659" s="25">
        <v>0</v>
      </c>
      <c r="M3659" s="15">
        <v>0</v>
      </c>
      <c r="N3659" s="14">
        <v>0</v>
      </c>
      <c r="O3659" s="16">
        <v>0</v>
      </c>
      <c r="P3659" s="16">
        <v>0</v>
      </c>
      <c r="Q3659" s="16">
        <v>0</v>
      </c>
      <c r="R3659" s="16">
        <f>Q3659*16.876/100</f>
        <v>0</v>
      </c>
      <c r="S3659" s="17">
        <f t="shared" si="399"/>
        <v>0</v>
      </c>
      <c r="T3659" s="16">
        <v>0</v>
      </c>
      <c r="U3659" s="18">
        <f t="shared" si="400"/>
        <v>0</v>
      </c>
      <c r="V3659" s="18">
        <f t="shared" si="401"/>
        <v>0</v>
      </c>
      <c r="W3659" s="18">
        <f t="shared" si="402"/>
        <v>0</v>
      </c>
      <c r="X3659" s="27"/>
      <c r="Y3659" s="19">
        <f t="shared" si="403"/>
        <v>0</v>
      </c>
      <c r="Z3659" s="18">
        <f t="shared" si="404"/>
        <v>0</v>
      </c>
      <c r="AA3659" s="12">
        <v>0.54</v>
      </c>
      <c r="AB3659" s="12">
        <v>4.93</v>
      </c>
      <c r="AC3659" s="28">
        <f>+I3659+Y3659-Z3659</f>
        <v>0.02</v>
      </c>
      <c r="AD3659" s="20">
        <f t="shared" si="405"/>
        <v>0</v>
      </c>
      <c r="AE3659">
        <v>0</v>
      </c>
    </row>
    <row r="3660" spans="1:31" x14ac:dyDescent="0.25">
      <c r="A3660" s="9">
        <v>45199</v>
      </c>
      <c r="B3660" s="10" t="s">
        <v>182</v>
      </c>
      <c r="C3660" s="10" t="s">
        <v>62</v>
      </c>
      <c r="D3660" s="10" t="s">
        <v>40</v>
      </c>
      <c r="E3660" s="10" t="s">
        <v>30</v>
      </c>
      <c r="F3660" s="10">
        <v>170</v>
      </c>
      <c r="G3660" s="10">
        <v>185</v>
      </c>
      <c r="H3660" s="11">
        <f>SUMIFS(AA:AA,$A:$A,EOMONTH($A3660,-1),$B:$B,$B3660)</f>
        <v>1316</v>
      </c>
      <c r="I3660" s="63">
        <f>ROUND(SUMIFS(AC:AC,$A:$A,EOMONTH($A3660,-1),$B:$B,$B3660),2)</f>
        <v>-425.32</v>
      </c>
      <c r="J3660" s="11">
        <f>SUMIFS(AB:AB,$A:$A,EOMONTH($A3660,-1),$B:$B,$B3660)</f>
        <v>35143.29</v>
      </c>
      <c r="K3660" s="13">
        <v>0</v>
      </c>
      <c r="L3660" s="25">
        <v>0</v>
      </c>
      <c r="M3660" s="15">
        <v>0</v>
      </c>
      <c r="N3660" s="14">
        <v>0</v>
      </c>
      <c r="O3660" s="16">
        <v>345</v>
      </c>
      <c r="P3660" s="16">
        <v>14304.24</v>
      </c>
      <c r="Q3660" s="16">
        <v>0</v>
      </c>
      <c r="R3660" s="16">
        <f>Q3660*16.876/100</f>
        <v>0</v>
      </c>
      <c r="S3660" s="17">
        <f t="shared" si="399"/>
        <v>0</v>
      </c>
      <c r="T3660" s="16">
        <v>0</v>
      </c>
      <c r="U3660" s="18">
        <f t="shared" si="400"/>
        <v>243.46</v>
      </c>
      <c r="V3660" s="18">
        <f t="shared" si="401"/>
        <v>0</v>
      </c>
      <c r="W3660" s="18">
        <f t="shared" si="402"/>
        <v>0</v>
      </c>
      <c r="X3660" s="27"/>
      <c r="Y3660" s="19">
        <f t="shared" si="403"/>
        <v>0</v>
      </c>
      <c r="Z3660" s="18">
        <f t="shared" si="404"/>
        <v>63.825000000000003</v>
      </c>
      <c r="AA3660" s="12">
        <v>971</v>
      </c>
      <c r="AB3660" s="12">
        <v>25930.21</v>
      </c>
      <c r="AC3660" s="28">
        <f>+I3660+Y3660-Z3660</f>
        <v>-489.14499999999998</v>
      </c>
      <c r="AD3660" s="20">
        <f t="shared" si="405"/>
        <v>490</v>
      </c>
      <c r="AE3660">
        <v>390</v>
      </c>
    </row>
    <row r="3661" spans="1:31" x14ac:dyDescent="0.25">
      <c r="A3661" s="9">
        <v>45199</v>
      </c>
      <c r="B3661" s="10" t="s">
        <v>183</v>
      </c>
      <c r="C3661" s="10" t="s">
        <v>62</v>
      </c>
      <c r="D3661" s="10" t="s">
        <v>40</v>
      </c>
      <c r="E3661" s="10" t="s">
        <v>30</v>
      </c>
      <c r="F3661" s="10">
        <v>185</v>
      </c>
      <c r="G3661" s="10">
        <v>202</v>
      </c>
      <c r="H3661" s="11">
        <f>SUMIFS(AA:AA,$A:$A,EOMONTH($A3661,-1),$B:$B,$B3661)</f>
        <v>2738</v>
      </c>
      <c r="I3661" s="63">
        <f>ROUND(SUMIFS(AC:AC,$A:$A,EOMONTH($A3661,-1),$B:$B,$B3661),2)</f>
        <v>145.21</v>
      </c>
      <c r="J3661" s="11">
        <f>SUMIFS(AB:AB,$A:$A,EOMONTH($A3661,-1),$B:$B,$B3661)</f>
        <v>63194.63</v>
      </c>
      <c r="K3661" s="13">
        <v>0</v>
      </c>
      <c r="L3661" s="25">
        <v>0</v>
      </c>
      <c r="M3661" s="15">
        <v>0</v>
      </c>
      <c r="N3661" s="14">
        <v>0</v>
      </c>
      <c r="O3661" s="16">
        <v>433</v>
      </c>
      <c r="P3661" s="16">
        <v>16249.99</v>
      </c>
      <c r="Q3661" s="16">
        <v>0</v>
      </c>
      <c r="R3661" s="16">
        <f>Q3661*16.876/100</f>
        <v>0</v>
      </c>
      <c r="S3661" s="17">
        <f t="shared" si="399"/>
        <v>0</v>
      </c>
      <c r="T3661" s="16">
        <v>0</v>
      </c>
      <c r="U3661" s="18">
        <f t="shared" si="400"/>
        <v>553.07600000000002</v>
      </c>
      <c r="V3661" s="18">
        <f t="shared" si="401"/>
        <v>0</v>
      </c>
      <c r="W3661" s="18">
        <f t="shared" si="402"/>
        <v>0</v>
      </c>
      <c r="X3661" s="27"/>
      <c r="Y3661" s="19">
        <f t="shared" si="403"/>
        <v>0</v>
      </c>
      <c r="Z3661" s="18">
        <f t="shared" si="404"/>
        <v>87.465999999999994</v>
      </c>
      <c r="AA3661" s="12">
        <v>2305</v>
      </c>
      <c r="AB3661" s="12">
        <v>53200.73</v>
      </c>
      <c r="AC3661" s="28">
        <f>+I3661+Y3661-Z3661</f>
        <v>57.744000000000014</v>
      </c>
      <c r="AD3661" s="20">
        <f t="shared" si="405"/>
        <v>0</v>
      </c>
      <c r="AE3661">
        <v>0</v>
      </c>
    </row>
    <row r="3662" spans="1:31" x14ac:dyDescent="0.25">
      <c r="A3662" s="9">
        <v>45199</v>
      </c>
      <c r="B3662" s="10" t="s">
        <v>184</v>
      </c>
      <c r="C3662" s="10" t="s">
        <v>185</v>
      </c>
      <c r="D3662" s="10" t="s">
        <v>40</v>
      </c>
      <c r="E3662" s="10" t="s">
        <v>30</v>
      </c>
      <c r="F3662" s="10">
        <v>750</v>
      </c>
      <c r="G3662" s="10">
        <v>817</v>
      </c>
      <c r="H3662" s="11">
        <f>SUMIFS(AA:AA,$A:$A,EOMONTH($A3662,-1),$B:$B,$B3662)</f>
        <v>415</v>
      </c>
      <c r="I3662" s="63">
        <f>ROUND(SUMIFS(AC:AC,$A:$A,EOMONTH($A3662,-1),$B:$B,$B3662),2)</f>
        <v>400.72</v>
      </c>
      <c r="J3662" s="11">
        <f>SUMIFS(AB:AB,$A:$A,EOMONTH($A3662,-1),$B:$B,$B3662)</f>
        <v>34439.629999999997</v>
      </c>
      <c r="K3662" s="13">
        <v>0</v>
      </c>
      <c r="L3662" s="25">
        <v>0</v>
      </c>
      <c r="M3662" s="15">
        <v>0</v>
      </c>
      <c r="N3662" s="14">
        <v>0</v>
      </c>
      <c r="O3662" s="16">
        <v>225</v>
      </c>
      <c r="P3662" s="16">
        <v>30990.560000000001</v>
      </c>
      <c r="Q3662" s="16">
        <v>0</v>
      </c>
      <c r="R3662" s="16">
        <f>Q3662*16.876/100</f>
        <v>0</v>
      </c>
      <c r="S3662" s="17">
        <f t="shared" si="399"/>
        <v>0</v>
      </c>
      <c r="T3662" s="16">
        <v>0</v>
      </c>
      <c r="U3662" s="18">
        <f t="shared" si="400"/>
        <v>339.05500000000001</v>
      </c>
      <c r="V3662" s="18">
        <f t="shared" si="401"/>
        <v>0</v>
      </c>
      <c r="W3662" s="18">
        <f t="shared" si="402"/>
        <v>0</v>
      </c>
      <c r="X3662" s="27"/>
      <c r="Y3662" s="19">
        <f t="shared" si="403"/>
        <v>0</v>
      </c>
      <c r="Z3662" s="18">
        <f t="shared" si="404"/>
        <v>183.82499999999999</v>
      </c>
      <c r="AA3662" s="12">
        <v>190</v>
      </c>
      <c r="AB3662" s="12">
        <v>15767.54</v>
      </c>
      <c r="AC3662" s="28">
        <f>+I3662+Y3662-Z3662</f>
        <v>216.89500000000004</v>
      </c>
      <c r="AD3662" s="20">
        <f t="shared" si="405"/>
        <v>0</v>
      </c>
      <c r="AE3662">
        <v>40</v>
      </c>
    </row>
    <row r="3663" spans="1:31" x14ac:dyDescent="0.25">
      <c r="A3663" s="9">
        <v>45199</v>
      </c>
      <c r="B3663" s="10" t="s">
        <v>186</v>
      </c>
      <c r="C3663" s="10" t="s">
        <v>185</v>
      </c>
      <c r="D3663" s="10" t="s">
        <v>40</v>
      </c>
      <c r="E3663" s="10" t="s">
        <v>30</v>
      </c>
      <c r="F3663" s="10">
        <v>750</v>
      </c>
      <c r="G3663" s="10">
        <v>817</v>
      </c>
      <c r="H3663" s="11">
        <f>SUMIFS(AA:AA,$A:$A,EOMONTH($A3663,-1),$B:$B,$B3663)</f>
        <v>214</v>
      </c>
      <c r="I3663" s="63">
        <f>ROUND(SUMIFS(AC:AC,$A:$A,EOMONTH($A3663,-1),$B:$B,$B3663),2)</f>
        <v>25.37</v>
      </c>
      <c r="J3663" s="11">
        <f>SUMIFS(AB:AB,$A:$A,EOMONTH($A3663,-1),$B:$B,$B3663)</f>
        <v>18776.2</v>
      </c>
      <c r="K3663" s="13">
        <v>0</v>
      </c>
      <c r="L3663" s="25">
        <v>0</v>
      </c>
      <c r="M3663" s="15">
        <v>0</v>
      </c>
      <c r="N3663" s="14">
        <v>0</v>
      </c>
      <c r="O3663" s="16">
        <v>51</v>
      </c>
      <c r="P3663" s="16">
        <v>7283.56</v>
      </c>
      <c r="Q3663" s="16">
        <v>0</v>
      </c>
      <c r="R3663" s="16">
        <f>Q3663*16.876/100</f>
        <v>0</v>
      </c>
      <c r="S3663" s="17">
        <f t="shared" si="399"/>
        <v>0</v>
      </c>
      <c r="T3663" s="16">
        <v>0</v>
      </c>
      <c r="U3663" s="18">
        <f t="shared" si="400"/>
        <v>174.83799999999999</v>
      </c>
      <c r="V3663" s="18">
        <f t="shared" si="401"/>
        <v>0</v>
      </c>
      <c r="W3663" s="18">
        <f t="shared" si="402"/>
        <v>0</v>
      </c>
      <c r="X3663" s="27"/>
      <c r="Y3663" s="19">
        <f t="shared" si="403"/>
        <v>0</v>
      </c>
      <c r="Z3663" s="18">
        <f t="shared" si="404"/>
        <v>41.667000000000002</v>
      </c>
      <c r="AA3663" s="12">
        <v>163</v>
      </c>
      <c r="AB3663" s="12">
        <v>14301.49</v>
      </c>
      <c r="AC3663" s="28">
        <f>+I3663+Y3663-Z3663</f>
        <v>-16.297000000000001</v>
      </c>
      <c r="AD3663" s="20">
        <f t="shared" si="405"/>
        <v>20</v>
      </c>
      <c r="AE3663">
        <v>70</v>
      </c>
    </row>
    <row r="3664" spans="1:31" x14ac:dyDescent="0.25">
      <c r="A3664" s="9">
        <v>45199</v>
      </c>
      <c r="B3664" s="10" t="s">
        <v>187</v>
      </c>
      <c r="C3664" s="10" t="s">
        <v>185</v>
      </c>
      <c r="D3664" s="10" t="s">
        <v>40</v>
      </c>
      <c r="E3664" s="10" t="s">
        <v>30</v>
      </c>
      <c r="F3664" s="10">
        <v>750</v>
      </c>
      <c r="G3664" s="10">
        <v>817</v>
      </c>
      <c r="H3664" s="11">
        <f>SUMIFS(AA:AA,$A:$A,EOMONTH($A3664,-1),$B:$B,$B3664)</f>
        <v>118</v>
      </c>
      <c r="I3664" s="63">
        <f>ROUND(SUMIFS(AC:AC,$A:$A,EOMONTH($A3664,-1),$B:$B,$B3664),2)</f>
        <v>31.7</v>
      </c>
      <c r="J3664" s="11">
        <f>SUMIFS(AB:AB,$A:$A,EOMONTH($A3664,-1),$B:$B,$B3664)</f>
        <v>10624.3</v>
      </c>
      <c r="K3664" s="13">
        <v>0</v>
      </c>
      <c r="L3664" s="25">
        <v>0</v>
      </c>
      <c r="M3664" s="15">
        <v>0</v>
      </c>
      <c r="N3664" s="14">
        <v>0</v>
      </c>
      <c r="O3664" s="16">
        <v>42</v>
      </c>
      <c r="P3664" s="16">
        <v>5958.34</v>
      </c>
      <c r="Q3664" s="16">
        <v>0</v>
      </c>
      <c r="R3664" s="16">
        <f>Q3664*16.876/100</f>
        <v>0</v>
      </c>
      <c r="S3664" s="17">
        <f t="shared" si="399"/>
        <v>0</v>
      </c>
      <c r="T3664" s="16">
        <v>0</v>
      </c>
      <c r="U3664" s="18">
        <f t="shared" si="400"/>
        <v>96.406000000000006</v>
      </c>
      <c r="V3664" s="18">
        <f t="shared" si="401"/>
        <v>0</v>
      </c>
      <c r="W3664" s="18">
        <f t="shared" si="402"/>
        <v>0</v>
      </c>
      <c r="X3664" s="27"/>
      <c r="Y3664" s="19">
        <f t="shared" si="403"/>
        <v>0</v>
      </c>
      <c r="Z3664" s="18">
        <f t="shared" si="404"/>
        <v>34.314</v>
      </c>
      <c r="AA3664" s="12">
        <v>76</v>
      </c>
      <c r="AB3664" s="12">
        <v>6842.77</v>
      </c>
      <c r="AC3664" s="28">
        <f>+I3664+Y3664-Z3664</f>
        <v>-2.6140000000000008</v>
      </c>
      <c r="AD3664" s="20">
        <f t="shared" si="405"/>
        <v>10</v>
      </c>
      <c r="AE3664">
        <v>60</v>
      </c>
    </row>
    <row r="3665" spans="1:31" x14ac:dyDescent="0.25">
      <c r="A3665" s="9">
        <v>45199</v>
      </c>
      <c r="B3665" s="10" t="s">
        <v>188</v>
      </c>
      <c r="C3665" s="10" t="s">
        <v>185</v>
      </c>
      <c r="D3665" s="10" t="s">
        <v>40</v>
      </c>
      <c r="E3665" s="10" t="s">
        <v>30</v>
      </c>
      <c r="F3665" s="10">
        <v>750</v>
      </c>
      <c r="G3665" s="10">
        <v>817</v>
      </c>
      <c r="H3665" s="11">
        <f>SUMIFS(AA:AA,$A:$A,EOMONTH($A3665,-1),$B:$B,$B3665)</f>
        <v>196</v>
      </c>
      <c r="I3665" s="63">
        <f>ROUND(SUMIFS(AC:AC,$A:$A,EOMONTH($A3665,-1),$B:$B,$B3665),2)</f>
        <v>103.93</v>
      </c>
      <c r="J3665" s="11">
        <f>SUMIFS(AB:AB,$A:$A,EOMONTH($A3665,-1),$B:$B,$B3665)</f>
        <v>19780.27</v>
      </c>
      <c r="K3665" s="13">
        <v>0</v>
      </c>
      <c r="L3665" s="25">
        <v>0</v>
      </c>
      <c r="M3665" s="15">
        <v>0</v>
      </c>
      <c r="N3665" s="14">
        <v>0</v>
      </c>
      <c r="O3665" s="16">
        <v>5</v>
      </c>
      <c r="P3665" s="16">
        <v>737.3</v>
      </c>
      <c r="Q3665" s="16">
        <v>0</v>
      </c>
      <c r="R3665" s="16">
        <f>Q3665*16.876/100</f>
        <v>0</v>
      </c>
      <c r="S3665" s="17">
        <f t="shared" si="399"/>
        <v>0</v>
      </c>
      <c r="T3665" s="16">
        <v>0</v>
      </c>
      <c r="U3665" s="18">
        <f t="shared" si="400"/>
        <v>160.13200000000001</v>
      </c>
      <c r="V3665" s="18">
        <f t="shared" si="401"/>
        <v>0</v>
      </c>
      <c r="W3665" s="18">
        <f t="shared" si="402"/>
        <v>0</v>
      </c>
      <c r="X3665" s="27"/>
      <c r="Y3665" s="19">
        <f t="shared" si="403"/>
        <v>0</v>
      </c>
      <c r="Z3665" s="18">
        <f t="shared" si="404"/>
        <v>4.085</v>
      </c>
      <c r="AA3665" s="12">
        <v>191</v>
      </c>
      <c r="AB3665" s="12">
        <v>19275.669999999998</v>
      </c>
      <c r="AC3665" s="28">
        <f>+I3665+Y3665-Z3665</f>
        <v>99.845000000000013</v>
      </c>
      <c r="AD3665" s="20">
        <f t="shared" si="405"/>
        <v>0</v>
      </c>
      <c r="AE3665">
        <v>0</v>
      </c>
    </row>
    <row r="3666" spans="1:31" x14ac:dyDescent="0.25">
      <c r="A3666" s="9">
        <v>45199</v>
      </c>
      <c r="B3666" s="10" t="s">
        <v>189</v>
      </c>
      <c r="C3666" s="10" t="s">
        <v>185</v>
      </c>
      <c r="D3666" s="10" t="s">
        <v>40</v>
      </c>
      <c r="E3666" s="10" t="s">
        <v>30</v>
      </c>
      <c r="F3666" s="10">
        <v>750</v>
      </c>
      <c r="G3666" s="10">
        <v>817</v>
      </c>
      <c r="H3666" s="11">
        <f>SUMIFS(AA:AA,$A:$A,EOMONTH($A3666,-1),$B:$B,$B3666)</f>
        <v>364</v>
      </c>
      <c r="I3666" s="63">
        <f>ROUND(SUMIFS(AC:AC,$A:$A,EOMONTH($A3666,-1),$B:$B,$B3666),2)</f>
        <v>249.27</v>
      </c>
      <c r="J3666" s="11">
        <f>SUMIFS(AB:AB,$A:$A,EOMONTH($A3666,-1),$B:$B,$B3666)</f>
        <v>30626.74</v>
      </c>
      <c r="K3666" s="13">
        <v>0</v>
      </c>
      <c r="L3666" s="25">
        <v>0</v>
      </c>
      <c r="M3666" s="15">
        <v>0</v>
      </c>
      <c r="N3666" s="14">
        <v>0</v>
      </c>
      <c r="O3666" s="16">
        <v>90</v>
      </c>
      <c r="P3666" s="16">
        <v>12556.2</v>
      </c>
      <c r="Q3666" s="16">
        <v>0</v>
      </c>
      <c r="R3666" s="16">
        <f>Q3666*16.876/100</f>
        <v>0</v>
      </c>
      <c r="S3666" s="17">
        <f t="shared" si="399"/>
        <v>0</v>
      </c>
      <c r="T3666" s="16">
        <v>0</v>
      </c>
      <c r="U3666" s="18">
        <f t="shared" si="400"/>
        <v>297.38799999999998</v>
      </c>
      <c r="V3666" s="18">
        <f t="shared" si="401"/>
        <v>0</v>
      </c>
      <c r="W3666" s="18">
        <f t="shared" si="402"/>
        <v>0</v>
      </c>
      <c r="X3666" s="27"/>
      <c r="Y3666" s="19">
        <f t="shared" si="403"/>
        <v>0</v>
      </c>
      <c r="Z3666" s="18">
        <f t="shared" si="404"/>
        <v>73.53</v>
      </c>
      <c r="AA3666" s="12">
        <v>274</v>
      </c>
      <c r="AB3666" s="12">
        <v>23054.19</v>
      </c>
      <c r="AC3666" s="28">
        <f>+I3666+Y3666-Z3666</f>
        <v>175.74</v>
      </c>
      <c r="AD3666" s="20">
        <f t="shared" si="405"/>
        <v>0</v>
      </c>
      <c r="AE3666">
        <v>0</v>
      </c>
    </row>
    <row r="3667" spans="1:31" x14ac:dyDescent="0.25">
      <c r="A3667" s="9">
        <v>45199</v>
      </c>
      <c r="B3667" s="10" t="s">
        <v>190</v>
      </c>
      <c r="C3667" s="10" t="s">
        <v>185</v>
      </c>
      <c r="D3667" s="10" t="s">
        <v>40</v>
      </c>
      <c r="E3667" s="10" t="s">
        <v>30</v>
      </c>
      <c r="F3667" s="10">
        <v>750</v>
      </c>
      <c r="G3667" s="10">
        <v>817</v>
      </c>
      <c r="H3667" s="11">
        <f>SUMIFS(AA:AA,$A:$A,EOMONTH($A3667,-1),$B:$B,$B3667)</f>
        <v>287</v>
      </c>
      <c r="I3667" s="63">
        <f>ROUND(SUMIFS(AC:AC,$A:$A,EOMONTH($A3667,-1),$B:$B,$B3667),2)</f>
        <v>170.11</v>
      </c>
      <c r="J3667" s="11">
        <f>SUMIFS(AB:AB,$A:$A,EOMONTH($A3667,-1),$B:$B,$B3667)</f>
        <v>24525.88</v>
      </c>
      <c r="K3667" s="13">
        <v>0</v>
      </c>
      <c r="L3667" s="25">
        <v>0</v>
      </c>
      <c r="M3667" s="15">
        <v>0</v>
      </c>
      <c r="N3667" s="14">
        <v>0</v>
      </c>
      <c r="O3667" s="16">
        <v>78</v>
      </c>
      <c r="P3667" s="16">
        <v>10904.15</v>
      </c>
      <c r="Q3667" s="16">
        <v>0</v>
      </c>
      <c r="R3667" s="16">
        <f>Q3667*16.876/100</f>
        <v>0</v>
      </c>
      <c r="S3667" s="17">
        <f t="shared" si="399"/>
        <v>0</v>
      </c>
      <c r="T3667" s="16">
        <v>0</v>
      </c>
      <c r="U3667" s="18">
        <f t="shared" si="400"/>
        <v>234.47900000000001</v>
      </c>
      <c r="V3667" s="18">
        <f t="shared" si="401"/>
        <v>0</v>
      </c>
      <c r="W3667" s="18">
        <f t="shared" si="402"/>
        <v>0</v>
      </c>
      <c r="X3667" s="27"/>
      <c r="Y3667" s="19">
        <f t="shared" si="403"/>
        <v>0</v>
      </c>
      <c r="Z3667" s="18">
        <f t="shared" si="404"/>
        <v>63.725999999999999</v>
      </c>
      <c r="AA3667" s="12">
        <v>209</v>
      </c>
      <c r="AB3667" s="12">
        <v>17860.310000000001</v>
      </c>
      <c r="AC3667" s="28">
        <f>+I3667+Y3667-Z3667</f>
        <v>106.38400000000001</v>
      </c>
      <c r="AD3667" s="20">
        <f t="shared" si="405"/>
        <v>0</v>
      </c>
      <c r="AE3667">
        <v>0</v>
      </c>
    </row>
    <row r="3668" spans="1:31" x14ac:dyDescent="0.25">
      <c r="A3668" s="9">
        <v>45199</v>
      </c>
      <c r="B3668" s="10" t="s">
        <v>191</v>
      </c>
      <c r="C3668" s="10" t="s">
        <v>185</v>
      </c>
      <c r="D3668" s="10" t="s">
        <v>40</v>
      </c>
      <c r="E3668" s="10" t="s">
        <v>30</v>
      </c>
      <c r="F3668" s="10">
        <v>905</v>
      </c>
      <c r="G3668" s="10">
        <v>986</v>
      </c>
      <c r="H3668" s="11">
        <f>SUMIFS(AA:AA,$A:$A,EOMONTH($A3668,-1),$B:$B,$B3668)</f>
        <v>-3</v>
      </c>
      <c r="I3668" s="63">
        <f>ROUND(SUMIFS(AC:AC,$A:$A,EOMONTH($A3668,-1),$B:$B,$B3668),2)</f>
        <v>-84.93</v>
      </c>
      <c r="J3668" s="11">
        <f>SUMIFS(AB:AB,$A:$A,EOMONTH($A3668,-1),$B:$B,$B3668)</f>
        <v>-309.76</v>
      </c>
      <c r="K3668" s="13">
        <v>0</v>
      </c>
      <c r="L3668" s="25">
        <v>0</v>
      </c>
      <c r="M3668" s="15">
        <v>620</v>
      </c>
      <c r="N3668" s="14">
        <v>60552.55</v>
      </c>
      <c r="O3668" s="16">
        <v>159</v>
      </c>
      <c r="P3668" s="16">
        <v>25275.200000000001</v>
      </c>
      <c r="Q3668" s="16">
        <v>0</v>
      </c>
      <c r="R3668" s="16">
        <f>Q3668*16.876/100</f>
        <v>0</v>
      </c>
      <c r="S3668" s="17">
        <f t="shared" si="399"/>
        <v>0</v>
      </c>
      <c r="T3668" s="16">
        <v>0</v>
      </c>
      <c r="U3668" s="18">
        <f t="shared" si="400"/>
        <v>-2.9580000000000002</v>
      </c>
      <c r="V3668" s="18">
        <f t="shared" si="401"/>
        <v>561.1</v>
      </c>
      <c r="W3668" s="18">
        <f t="shared" si="402"/>
        <v>94.203079000000017</v>
      </c>
      <c r="X3668" s="27"/>
      <c r="Y3668" s="19">
        <f t="shared" si="403"/>
        <v>655.30307900000003</v>
      </c>
      <c r="Z3668" s="18">
        <f t="shared" si="404"/>
        <v>156.774</v>
      </c>
      <c r="AA3668" s="12">
        <v>458</v>
      </c>
      <c r="AB3668" s="12">
        <v>44730.76</v>
      </c>
      <c r="AC3668" s="28">
        <f>+I3668+Y3668-Z3668</f>
        <v>413.59907899999996</v>
      </c>
      <c r="AD3668" s="20">
        <f t="shared" si="405"/>
        <v>0</v>
      </c>
      <c r="AE3668">
        <v>0</v>
      </c>
    </row>
    <row r="3669" spans="1:31" x14ac:dyDescent="0.25">
      <c r="A3669" s="9">
        <v>45199</v>
      </c>
      <c r="B3669" s="10" t="s">
        <v>192</v>
      </c>
      <c r="C3669" s="10" t="s">
        <v>185</v>
      </c>
      <c r="D3669" s="10" t="s">
        <v>40</v>
      </c>
      <c r="E3669" s="10" t="s">
        <v>30</v>
      </c>
      <c r="F3669" s="10">
        <v>905</v>
      </c>
      <c r="G3669" s="10">
        <v>986</v>
      </c>
      <c r="H3669" s="11">
        <f>SUMIFS(AA:AA,$A:$A,EOMONTH($A3669,-1),$B:$B,$B3669)</f>
        <v>125</v>
      </c>
      <c r="I3669" s="63">
        <f>ROUND(SUMIFS(AC:AC,$A:$A,EOMONTH($A3669,-1),$B:$B,$B3669),2)</f>
        <v>14.03</v>
      </c>
      <c r="J3669" s="11">
        <f>SUMIFS(AB:AB,$A:$A,EOMONTH($A3669,-1),$B:$B,$B3669)</f>
        <v>12421.15</v>
      </c>
      <c r="K3669" s="13">
        <v>0</v>
      </c>
      <c r="L3669" s="25">
        <v>0</v>
      </c>
      <c r="M3669" s="15">
        <v>122</v>
      </c>
      <c r="N3669" s="14">
        <v>11349.18</v>
      </c>
      <c r="O3669" s="16">
        <v>5</v>
      </c>
      <c r="P3669" s="16">
        <v>910.55</v>
      </c>
      <c r="Q3669" s="16">
        <v>0</v>
      </c>
      <c r="R3669" s="16">
        <f>Q3669*16.876/100</f>
        <v>0</v>
      </c>
      <c r="S3669" s="17">
        <f t="shared" si="399"/>
        <v>0</v>
      </c>
      <c r="T3669" s="16">
        <v>0</v>
      </c>
      <c r="U3669" s="18">
        <f t="shared" si="400"/>
        <v>123.25</v>
      </c>
      <c r="V3669" s="18">
        <f t="shared" si="401"/>
        <v>110.41</v>
      </c>
      <c r="W3669" s="18">
        <f t="shared" si="402"/>
        <v>18.536734900000003</v>
      </c>
      <c r="X3669" s="27"/>
      <c r="Y3669" s="19">
        <f t="shared" si="403"/>
        <v>128.9467349</v>
      </c>
      <c r="Z3669" s="18">
        <f t="shared" si="404"/>
        <v>4.93</v>
      </c>
      <c r="AA3669" s="12">
        <v>242</v>
      </c>
      <c r="AB3669" s="12">
        <v>23289.15</v>
      </c>
      <c r="AC3669" s="28">
        <f>+I3669+Y3669-Z3669</f>
        <v>138.04673489999999</v>
      </c>
      <c r="AD3669" s="20">
        <f t="shared" si="405"/>
        <v>0</v>
      </c>
      <c r="AE3669">
        <v>0</v>
      </c>
    </row>
    <row r="3670" spans="1:31" x14ac:dyDescent="0.25">
      <c r="A3670" s="9">
        <v>45199</v>
      </c>
      <c r="B3670" s="10" t="s">
        <v>193</v>
      </c>
      <c r="C3670" s="10" t="s">
        <v>185</v>
      </c>
      <c r="D3670" s="10" t="s">
        <v>40</v>
      </c>
      <c r="E3670" s="10" t="s">
        <v>30</v>
      </c>
      <c r="F3670" s="10">
        <v>905</v>
      </c>
      <c r="G3670" s="10">
        <v>986</v>
      </c>
      <c r="H3670" s="11">
        <f>SUMIFS(AA:AA,$A:$A,EOMONTH($A3670,-1),$B:$B,$B3670)</f>
        <v>43</v>
      </c>
      <c r="I3670" s="63">
        <f>ROUND(SUMIFS(AC:AC,$A:$A,EOMONTH($A3670,-1),$B:$B,$B3670),2)</f>
        <v>-114.5</v>
      </c>
      <c r="J3670" s="11">
        <f>SUMIFS(AB:AB,$A:$A,EOMONTH($A3670,-1),$B:$B,$B3670)</f>
        <v>3592.78</v>
      </c>
      <c r="K3670" s="13">
        <v>0</v>
      </c>
      <c r="L3670" s="25">
        <v>0</v>
      </c>
      <c r="M3670" s="15">
        <v>136</v>
      </c>
      <c r="N3670" s="14">
        <v>12748.36</v>
      </c>
      <c r="O3670" s="16">
        <v>35</v>
      </c>
      <c r="P3670" s="16">
        <v>5858.6</v>
      </c>
      <c r="Q3670" s="16">
        <v>0</v>
      </c>
      <c r="R3670" s="16">
        <f>Q3670*16.876/100</f>
        <v>0</v>
      </c>
      <c r="S3670" s="17">
        <f t="shared" si="399"/>
        <v>0</v>
      </c>
      <c r="T3670" s="16">
        <v>0</v>
      </c>
      <c r="U3670" s="18">
        <f t="shared" si="400"/>
        <v>42.398000000000003</v>
      </c>
      <c r="V3670" s="18">
        <f t="shared" si="401"/>
        <v>123.08</v>
      </c>
      <c r="W3670" s="18">
        <f t="shared" si="402"/>
        <v>20.663901200000002</v>
      </c>
      <c r="X3670" s="27"/>
      <c r="Y3670" s="19">
        <f t="shared" si="403"/>
        <v>143.74390120000001</v>
      </c>
      <c r="Z3670" s="18">
        <f t="shared" si="404"/>
        <v>34.51</v>
      </c>
      <c r="AA3670" s="12">
        <v>144</v>
      </c>
      <c r="AB3670" s="12">
        <v>13145.94</v>
      </c>
      <c r="AC3670" s="28">
        <f>+I3670+Y3670-Z3670</f>
        <v>-5.2660987999999875</v>
      </c>
      <c r="AD3670" s="20">
        <f t="shared" si="405"/>
        <v>10</v>
      </c>
      <c r="AE3670">
        <v>60</v>
      </c>
    </row>
    <row r="3671" spans="1:31" x14ac:dyDescent="0.25">
      <c r="A3671" s="9">
        <v>45199</v>
      </c>
      <c r="B3671" s="10" t="s">
        <v>194</v>
      </c>
      <c r="C3671" s="10" t="s">
        <v>185</v>
      </c>
      <c r="D3671" s="10" t="s">
        <v>40</v>
      </c>
      <c r="E3671" s="10" t="s">
        <v>30</v>
      </c>
      <c r="F3671" s="10">
        <v>905</v>
      </c>
      <c r="G3671" s="10">
        <v>986</v>
      </c>
      <c r="H3671" s="11">
        <f>SUMIFS(AA:AA,$A:$A,EOMONTH($A3671,-1),$B:$B,$B3671)</f>
        <v>7</v>
      </c>
      <c r="I3671" s="63">
        <f>ROUND(SUMIFS(AC:AC,$A:$A,EOMONTH($A3671,-1),$B:$B,$B3671),2)</f>
        <v>-0.11</v>
      </c>
      <c r="J3671" s="11">
        <f>SUMIFS(AB:AB,$A:$A,EOMONTH($A3671,-1),$B:$B,$B3671)</f>
        <v>686.26</v>
      </c>
      <c r="K3671" s="13">
        <v>0</v>
      </c>
      <c r="L3671" s="25">
        <v>0</v>
      </c>
      <c r="M3671" s="15">
        <v>264</v>
      </c>
      <c r="N3671" s="14">
        <v>24747.38</v>
      </c>
      <c r="O3671" s="16">
        <v>8</v>
      </c>
      <c r="P3671" s="16">
        <v>1380.8</v>
      </c>
      <c r="Q3671" s="16">
        <v>0</v>
      </c>
      <c r="R3671" s="16">
        <f>Q3671*16.876/100</f>
        <v>0</v>
      </c>
      <c r="S3671" s="17">
        <f t="shared" si="399"/>
        <v>0</v>
      </c>
      <c r="T3671" s="16">
        <v>0</v>
      </c>
      <c r="U3671" s="18">
        <f t="shared" si="400"/>
        <v>6.9020000000000001</v>
      </c>
      <c r="V3671" s="18">
        <f t="shared" si="401"/>
        <v>238.92</v>
      </c>
      <c r="W3671" s="18">
        <f t="shared" si="402"/>
        <v>40.112278800000006</v>
      </c>
      <c r="X3671" s="27"/>
      <c r="Y3671" s="19">
        <f t="shared" si="403"/>
        <v>279.03227879999997</v>
      </c>
      <c r="Z3671" s="18">
        <f t="shared" si="404"/>
        <v>7.8879999999999999</v>
      </c>
      <c r="AA3671" s="12">
        <v>263</v>
      </c>
      <c r="AB3671" s="12">
        <v>24682.83</v>
      </c>
      <c r="AC3671" s="28">
        <f>+I3671+Y3671-Z3671</f>
        <v>271.03427879999998</v>
      </c>
      <c r="AD3671" s="20">
        <f t="shared" si="405"/>
        <v>0</v>
      </c>
      <c r="AE3671">
        <v>0</v>
      </c>
    </row>
    <row r="3672" spans="1:31" x14ac:dyDescent="0.25">
      <c r="A3672" s="9">
        <v>45199</v>
      </c>
      <c r="B3672" s="10" t="s">
        <v>195</v>
      </c>
      <c r="C3672" s="10" t="s">
        <v>185</v>
      </c>
      <c r="D3672" s="10" t="s">
        <v>40</v>
      </c>
      <c r="E3672" s="10" t="s">
        <v>30</v>
      </c>
      <c r="F3672" s="10">
        <v>905</v>
      </c>
      <c r="G3672" s="10">
        <v>986</v>
      </c>
      <c r="H3672" s="11">
        <f>SUMIFS(AA:AA,$A:$A,EOMONTH($A3672,-1),$B:$B,$B3672)</f>
        <v>45</v>
      </c>
      <c r="I3672" s="63">
        <f>ROUND(SUMIFS(AC:AC,$A:$A,EOMONTH($A3672,-1),$B:$B,$B3672),2)</f>
        <v>-162.84</v>
      </c>
      <c r="J3672" s="11">
        <f>SUMIFS(AB:AB,$A:$A,EOMONTH($A3672,-1),$B:$B,$B3672)</f>
        <v>4635.1400000000003</v>
      </c>
      <c r="K3672" s="13">
        <v>0</v>
      </c>
      <c r="L3672" s="25">
        <v>0</v>
      </c>
      <c r="M3672" s="15">
        <v>307</v>
      </c>
      <c r="N3672" s="14">
        <v>29702.959999999999</v>
      </c>
      <c r="O3672" s="16">
        <v>35</v>
      </c>
      <c r="P3672" s="16">
        <v>5607.95</v>
      </c>
      <c r="Q3672" s="16">
        <v>0</v>
      </c>
      <c r="R3672" s="16">
        <f>Q3672*16.876/100</f>
        <v>0</v>
      </c>
      <c r="S3672" s="17">
        <f t="shared" si="399"/>
        <v>0</v>
      </c>
      <c r="T3672" s="16">
        <v>0</v>
      </c>
      <c r="U3672" s="18">
        <f t="shared" si="400"/>
        <v>44.37</v>
      </c>
      <c r="V3672" s="18">
        <f t="shared" si="401"/>
        <v>277.83499999999998</v>
      </c>
      <c r="W3672" s="18">
        <f t="shared" si="402"/>
        <v>46.64571815</v>
      </c>
      <c r="X3672" s="27"/>
      <c r="Y3672" s="19">
        <f t="shared" si="403"/>
        <v>324.48071814999997</v>
      </c>
      <c r="Z3672" s="18">
        <f t="shared" si="404"/>
        <v>34.51</v>
      </c>
      <c r="AA3672" s="12">
        <v>317</v>
      </c>
      <c r="AB3672" s="12">
        <v>30923.8</v>
      </c>
      <c r="AC3672" s="28">
        <f>+I3672+Y3672-Z3672</f>
        <v>127.13071814999998</v>
      </c>
      <c r="AD3672" s="20">
        <f t="shared" si="405"/>
        <v>0</v>
      </c>
      <c r="AE3672">
        <v>0</v>
      </c>
    </row>
    <row r="3673" spans="1:31" x14ac:dyDescent="0.25">
      <c r="A3673" s="9">
        <v>45199</v>
      </c>
      <c r="B3673" s="10" t="s">
        <v>196</v>
      </c>
      <c r="C3673" s="10" t="s">
        <v>185</v>
      </c>
      <c r="D3673" s="10" t="s">
        <v>40</v>
      </c>
      <c r="E3673" s="10" t="s">
        <v>30</v>
      </c>
      <c r="F3673" s="10">
        <v>905</v>
      </c>
      <c r="G3673" s="10">
        <v>986</v>
      </c>
      <c r="H3673" s="11">
        <f>SUMIFS(AA:AA,$A:$A,EOMONTH($A3673,-1),$B:$B,$B3673)</f>
        <v>48</v>
      </c>
      <c r="I3673" s="63">
        <f>ROUND(SUMIFS(AC:AC,$A:$A,EOMONTH($A3673,-1),$B:$B,$B3673),2)</f>
        <v>17.89</v>
      </c>
      <c r="J3673" s="11">
        <f>SUMIFS(AB:AB,$A:$A,EOMONTH($A3673,-1),$B:$B,$B3673)</f>
        <v>4810.03</v>
      </c>
      <c r="K3673" s="13">
        <v>0</v>
      </c>
      <c r="L3673" s="25">
        <v>0</v>
      </c>
      <c r="M3673" s="15">
        <v>156</v>
      </c>
      <c r="N3673" s="14">
        <v>15046.22</v>
      </c>
      <c r="O3673" s="16">
        <v>8</v>
      </c>
      <c r="P3673" s="16">
        <v>1380.8</v>
      </c>
      <c r="Q3673" s="16">
        <v>0</v>
      </c>
      <c r="R3673" s="16">
        <f>Q3673*16.876/100</f>
        <v>0</v>
      </c>
      <c r="S3673" s="17">
        <f t="shared" si="399"/>
        <v>0</v>
      </c>
      <c r="T3673" s="16">
        <v>0</v>
      </c>
      <c r="U3673" s="18">
        <f t="shared" si="400"/>
        <v>47.328000000000003</v>
      </c>
      <c r="V3673" s="18">
        <f t="shared" si="401"/>
        <v>141.18</v>
      </c>
      <c r="W3673" s="18">
        <f t="shared" si="402"/>
        <v>23.702710200000002</v>
      </c>
      <c r="X3673" s="27"/>
      <c r="Y3673" s="19">
        <f t="shared" si="403"/>
        <v>164.88271020000002</v>
      </c>
      <c r="Z3673" s="18">
        <f t="shared" si="404"/>
        <v>7.8879999999999999</v>
      </c>
      <c r="AA3673" s="12">
        <v>196</v>
      </c>
      <c r="AB3673" s="12">
        <v>19077.580000000002</v>
      </c>
      <c r="AC3673" s="28">
        <f>+I3673+Y3673-Z3673</f>
        <v>174.8847102</v>
      </c>
      <c r="AD3673" s="20">
        <f t="shared" si="405"/>
        <v>0</v>
      </c>
      <c r="AE3673">
        <v>0</v>
      </c>
    </row>
    <row r="3674" spans="1:31" x14ac:dyDescent="0.25">
      <c r="A3674" s="9">
        <v>45199</v>
      </c>
      <c r="B3674" s="10" t="s">
        <v>720</v>
      </c>
      <c r="C3674" s="10" t="s">
        <v>282</v>
      </c>
      <c r="D3674" s="10" t="s">
        <v>40</v>
      </c>
      <c r="E3674" s="10" t="s">
        <v>30</v>
      </c>
      <c r="F3674" s="10">
        <v>52</v>
      </c>
      <c r="G3674" s="10">
        <v>57</v>
      </c>
      <c r="H3674" s="11">
        <f>SUMIFS(AA:AA,$A:$A,EOMONTH($A3674,-1),$B:$B,$B3674)</f>
        <v>43</v>
      </c>
      <c r="I3674" s="63">
        <f>ROUND(SUMIFS(AC:AC,$A:$A,EOMONTH($A3674,-1),$B:$B,$B3674),2)</f>
        <v>574.83000000000004</v>
      </c>
      <c r="J3674" s="11">
        <f>SUMIFS(AB:AB,$A:$A,EOMONTH($A3674,-1),$B:$B,$B3674)</f>
        <v>69.36</v>
      </c>
      <c r="K3674" s="13">
        <v>0</v>
      </c>
      <c r="L3674" s="25">
        <v>0</v>
      </c>
      <c r="M3674" s="15">
        <v>1116</v>
      </c>
      <c r="N3674" s="14">
        <v>1842.64</v>
      </c>
      <c r="O3674" s="16">
        <v>0</v>
      </c>
      <c r="P3674" s="16">
        <v>0</v>
      </c>
      <c r="Q3674" s="16">
        <v>1808</v>
      </c>
      <c r="R3674" s="16">
        <f>Q3674*16.876/100</f>
        <v>305.11808000000002</v>
      </c>
      <c r="S3674" s="17">
        <f t="shared" si="399"/>
        <v>2113.1180800000002</v>
      </c>
      <c r="T3674" s="16">
        <v>2974.82</v>
      </c>
      <c r="U3674" s="18">
        <f t="shared" si="400"/>
        <v>2.4510000000000001</v>
      </c>
      <c r="V3674" s="18">
        <f t="shared" si="401"/>
        <v>58.031999999999996</v>
      </c>
      <c r="W3674" s="18">
        <f t="shared" si="402"/>
        <v>9.7429924799999998</v>
      </c>
      <c r="X3674" s="27"/>
      <c r="Y3674" s="19">
        <f t="shared" si="403"/>
        <v>67.774992479999995</v>
      </c>
      <c r="Z3674" s="18">
        <f t="shared" si="404"/>
        <v>0</v>
      </c>
      <c r="AA3674" s="12">
        <v>-649</v>
      </c>
      <c r="AB3674" s="12">
        <v>-1064.55</v>
      </c>
      <c r="AC3674" s="28">
        <f>+I3674+Y3674-Z3674</f>
        <v>642.60499248000008</v>
      </c>
      <c r="AD3674" s="20">
        <f t="shared" si="405"/>
        <v>0</v>
      </c>
      <c r="AE3674">
        <v>0</v>
      </c>
    </row>
    <row r="3675" spans="1:31" x14ac:dyDescent="0.25">
      <c r="A3675" s="9">
        <v>45199</v>
      </c>
      <c r="B3675" s="10" t="s">
        <v>197</v>
      </c>
      <c r="C3675" s="10" t="s">
        <v>185</v>
      </c>
      <c r="D3675" s="10" t="s">
        <v>40</v>
      </c>
      <c r="E3675" s="10" t="s">
        <v>30</v>
      </c>
      <c r="F3675" s="10">
        <v>1010</v>
      </c>
      <c r="G3675" s="10">
        <v>1101</v>
      </c>
      <c r="H3675" s="11">
        <f>SUMIFS(AA:AA,$A:$A,EOMONTH($A3675,-1),$B:$B,$B3675)</f>
        <v>-4</v>
      </c>
      <c r="I3675" s="63">
        <f>ROUND(SUMIFS(AC:AC,$A:$A,EOMONTH($A3675,-1),$B:$B,$B3675),2)</f>
        <v>-428.38</v>
      </c>
      <c r="J3675" s="11">
        <f>SUMIFS(AB:AB,$A:$A,EOMONTH($A3675,-1),$B:$B,$B3675)</f>
        <v>-501.06</v>
      </c>
      <c r="K3675" s="13">
        <v>0</v>
      </c>
      <c r="L3675" s="25">
        <v>0</v>
      </c>
      <c r="M3675" s="15">
        <v>594</v>
      </c>
      <c r="N3675" s="14">
        <v>70506.710000000006</v>
      </c>
      <c r="O3675" s="16">
        <v>131</v>
      </c>
      <c r="P3675" s="16">
        <v>23312.7</v>
      </c>
      <c r="Q3675" s="16">
        <v>0</v>
      </c>
      <c r="R3675" s="16">
        <f>Q3675*16.876/100</f>
        <v>0</v>
      </c>
      <c r="S3675" s="17">
        <f t="shared" si="399"/>
        <v>0</v>
      </c>
      <c r="T3675" s="16">
        <v>0</v>
      </c>
      <c r="U3675" s="18">
        <f t="shared" si="400"/>
        <v>-4.4039999999999999</v>
      </c>
      <c r="V3675" s="18">
        <f t="shared" si="401"/>
        <v>599.94000000000005</v>
      </c>
      <c r="W3675" s="18">
        <f t="shared" si="402"/>
        <v>100.72392660000001</v>
      </c>
      <c r="X3675" s="27"/>
      <c r="Y3675" s="19">
        <f t="shared" si="403"/>
        <v>700.66392660000008</v>
      </c>
      <c r="Z3675" s="18">
        <f t="shared" si="404"/>
        <v>144.23099999999999</v>
      </c>
      <c r="AA3675" s="12">
        <v>459</v>
      </c>
      <c r="AB3675" s="12">
        <v>54482.46</v>
      </c>
      <c r="AC3675" s="28">
        <f>+I3675+Y3675-Z3675</f>
        <v>128.05292660000009</v>
      </c>
      <c r="AD3675" s="20">
        <f t="shared" si="405"/>
        <v>0</v>
      </c>
      <c r="AE3675">
        <v>0</v>
      </c>
    </row>
    <row r="3676" spans="1:31" x14ac:dyDescent="0.25">
      <c r="A3676" s="9">
        <v>45199</v>
      </c>
      <c r="B3676" s="10" t="s">
        <v>198</v>
      </c>
      <c r="C3676" s="10" t="s">
        <v>185</v>
      </c>
      <c r="D3676" s="10" t="s">
        <v>40</v>
      </c>
      <c r="E3676" s="10" t="s">
        <v>30</v>
      </c>
      <c r="F3676" s="10">
        <v>1010</v>
      </c>
      <c r="G3676" s="10">
        <v>1101</v>
      </c>
      <c r="H3676" s="11">
        <f>SUMIFS(AA:AA,$A:$A,EOMONTH($A3676,-1),$B:$B,$B3676)</f>
        <v>51</v>
      </c>
      <c r="I3676" s="63">
        <f>ROUND(SUMIFS(AC:AC,$A:$A,EOMONTH($A3676,-1),$B:$B,$B3676),2)</f>
        <v>-126.74</v>
      </c>
      <c r="J3676" s="11">
        <f>SUMIFS(AB:AB,$A:$A,EOMONTH($A3676,-1),$B:$B,$B3676)</f>
        <v>6028.16</v>
      </c>
      <c r="K3676" s="13">
        <v>0</v>
      </c>
      <c r="L3676" s="25">
        <v>0</v>
      </c>
      <c r="M3676" s="15">
        <v>207</v>
      </c>
      <c r="N3676" s="14">
        <v>23786.85</v>
      </c>
      <c r="O3676" s="16">
        <v>10</v>
      </c>
      <c r="P3676" s="16">
        <v>1824.35</v>
      </c>
      <c r="Q3676" s="16">
        <v>0</v>
      </c>
      <c r="R3676" s="16">
        <f>Q3676*16.876/100</f>
        <v>0</v>
      </c>
      <c r="S3676" s="17">
        <f t="shared" si="399"/>
        <v>0</v>
      </c>
      <c r="T3676" s="16">
        <v>0</v>
      </c>
      <c r="U3676" s="18">
        <f t="shared" si="400"/>
        <v>56.151000000000003</v>
      </c>
      <c r="V3676" s="18">
        <f t="shared" si="401"/>
        <v>209.07</v>
      </c>
      <c r="W3676" s="18">
        <f t="shared" si="402"/>
        <v>35.1007623</v>
      </c>
      <c r="X3676" s="27"/>
      <c r="Y3676" s="19">
        <f t="shared" si="403"/>
        <v>244.17076229999998</v>
      </c>
      <c r="Z3676" s="18">
        <f t="shared" si="404"/>
        <v>11.01</v>
      </c>
      <c r="AA3676" s="12">
        <v>248</v>
      </c>
      <c r="AB3676" s="12">
        <v>28659.39</v>
      </c>
      <c r="AC3676" s="28">
        <f>+I3676+Y3676-Z3676</f>
        <v>106.42076229999998</v>
      </c>
      <c r="AD3676" s="20">
        <f t="shared" si="405"/>
        <v>0</v>
      </c>
      <c r="AE3676">
        <v>0</v>
      </c>
    </row>
    <row r="3677" spans="1:31" x14ac:dyDescent="0.25">
      <c r="A3677" s="9">
        <v>45199</v>
      </c>
      <c r="B3677" s="10" t="s">
        <v>199</v>
      </c>
      <c r="C3677" s="10" t="s">
        <v>185</v>
      </c>
      <c r="D3677" s="10" t="s">
        <v>40</v>
      </c>
      <c r="E3677" s="10" t="s">
        <v>30</v>
      </c>
      <c r="F3677" s="10">
        <v>1010</v>
      </c>
      <c r="G3677" s="10">
        <v>1101</v>
      </c>
      <c r="H3677" s="11">
        <f>SUMIFS(AA:AA,$A:$A,EOMONTH($A3677,-1),$B:$B,$B3677)</f>
        <v>230</v>
      </c>
      <c r="I3677" s="63">
        <f>ROUND(SUMIFS(AC:AC,$A:$A,EOMONTH($A3677,-1),$B:$B,$B3677),2)</f>
        <v>8.1199999999999992</v>
      </c>
      <c r="J3677" s="11">
        <f>SUMIFS(AB:AB,$A:$A,EOMONTH($A3677,-1),$B:$B,$B3677)</f>
        <v>27810.49</v>
      </c>
      <c r="K3677" s="13">
        <v>0</v>
      </c>
      <c r="L3677" s="25">
        <v>0</v>
      </c>
      <c r="M3677" s="15">
        <v>0</v>
      </c>
      <c r="N3677" s="14">
        <v>0</v>
      </c>
      <c r="O3677" s="16">
        <v>40</v>
      </c>
      <c r="P3677" s="16">
        <v>7392.95</v>
      </c>
      <c r="Q3677" s="16">
        <v>0</v>
      </c>
      <c r="R3677" s="16">
        <f>Q3677*16.876/100</f>
        <v>0</v>
      </c>
      <c r="S3677" s="17">
        <f t="shared" si="399"/>
        <v>0</v>
      </c>
      <c r="T3677" s="16">
        <v>0</v>
      </c>
      <c r="U3677" s="18">
        <f t="shared" si="400"/>
        <v>253.23</v>
      </c>
      <c r="V3677" s="18">
        <f t="shared" si="401"/>
        <v>0</v>
      </c>
      <c r="W3677" s="18">
        <f t="shared" si="402"/>
        <v>0</v>
      </c>
      <c r="X3677" s="27"/>
      <c r="Y3677" s="19">
        <f t="shared" si="403"/>
        <v>0</v>
      </c>
      <c r="Z3677" s="18">
        <f t="shared" si="404"/>
        <v>44.04</v>
      </c>
      <c r="AA3677" s="12">
        <v>190</v>
      </c>
      <c r="AB3677" s="12">
        <v>22973.87</v>
      </c>
      <c r="AC3677" s="28">
        <f>+I3677+Y3677-Z3677</f>
        <v>-35.92</v>
      </c>
      <c r="AD3677" s="20">
        <f t="shared" si="405"/>
        <v>40</v>
      </c>
      <c r="AE3677">
        <v>40</v>
      </c>
    </row>
    <row r="3678" spans="1:31" x14ac:dyDescent="0.25">
      <c r="A3678" s="9">
        <v>45199</v>
      </c>
      <c r="B3678" s="10" t="s">
        <v>200</v>
      </c>
      <c r="C3678" s="10" t="s">
        <v>185</v>
      </c>
      <c r="D3678" s="10" t="s">
        <v>40</v>
      </c>
      <c r="E3678" s="10" t="s">
        <v>30</v>
      </c>
      <c r="F3678" s="10">
        <v>1010</v>
      </c>
      <c r="G3678" s="10">
        <v>1101</v>
      </c>
      <c r="H3678" s="11">
        <f>SUMIFS(AA:AA,$A:$A,EOMONTH($A3678,-1),$B:$B,$B3678)</f>
        <v>92</v>
      </c>
      <c r="I3678" s="63">
        <f>ROUND(SUMIFS(AC:AC,$A:$A,EOMONTH($A3678,-1),$B:$B,$B3678),2)</f>
        <v>-52.85</v>
      </c>
      <c r="J3678" s="11">
        <f>SUMIFS(AB:AB,$A:$A,EOMONTH($A3678,-1),$B:$B,$B3678)</f>
        <v>10949.06</v>
      </c>
      <c r="K3678" s="13">
        <v>0</v>
      </c>
      <c r="L3678" s="25">
        <v>0</v>
      </c>
      <c r="M3678" s="15">
        <v>110</v>
      </c>
      <c r="N3678" s="14">
        <v>12293.12</v>
      </c>
      <c r="O3678" s="16">
        <v>34</v>
      </c>
      <c r="P3678" s="16">
        <v>6051.25</v>
      </c>
      <c r="Q3678" s="16">
        <v>0</v>
      </c>
      <c r="R3678" s="16">
        <f>Q3678*16.876/100</f>
        <v>0</v>
      </c>
      <c r="S3678" s="17">
        <f t="shared" si="399"/>
        <v>0</v>
      </c>
      <c r="T3678" s="16">
        <v>0</v>
      </c>
      <c r="U3678" s="18">
        <f t="shared" si="400"/>
        <v>101.292</v>
      </c>
      <c r="V3678" s="18">
        <f t="shared" si="401"/>
        <v>111.1</v>
      </c>
      <c r="W3678" s="18">
        <f t="shared" si="402"/>
        <v>18.652578999999999</v>
      </c>
      <c r="X3678" s="27"/>
      <c r="Y3678" s="19">
        <f t="shared" si="403"/>
        <v>129.752579</v>
      </c>
      <c r="Z3678" s="18">
        <f t="shared" si="404"/>
        <v>37.433999999999997</v>
      </c>
      <c r="AA3678" s="12">
        <v>168</v>
      </c>
      <c r="AB3678" s="12">
        <v>19330.14</v>
      </c>
      <c r="AC3678" s="28">
        <f>+I3678+Y3678-Z3678</f>
        <v>39.468579000000005</v>
      </c>
      <c r="AD3678" s="20">
        <f t="shared" si="405"/>
        <v>0</v>
      </c>
      <c r="AE3678">
        <v>0</v>
      </c>
    </row>
    <row r="3679" spans="1:31" x14ac:dyDescent="0.25">
      <c r="A3679" s="9">
        <v>45199</v>
      </c>
      <c r="B3679" s="10" t="s">
        <v>201</v>
      </c>
      <c r="C3679" s="10" t="s">
        <v>185</v>
      </c>
      <c r="D3679" s="10" t="s">
        <v>40</v>
      </c>
      <c r="E3679" s="10" t="s">
        <v>30</v>
      </c>
      <c r="F3679" s="10">
        <v>1010</v>
      </c>
      <c r="G3679" s="10">
        <v>1101</v>
      </c>
      <c r="H3679" s="11">
        <f>SUMIFS(AA:AA,$A:$A,EOMONTH($A3679,-1),$B:$B,$B3679)</f>
        <v>14</v>
      </c>
      <c r="I3679" s="63">
        <f>ROUND(SUMIFS(AC:AC,$A:$A,EOMONTH($A3679,-1),$B:$B,$B3679),2)</f>
        <v>-325.07</v>
      </c>
      <c r="J3679" s="11">
        <f>SUMIFS(AB:AB,$A:$A,EOMONTH($A3679,-1),$B:$B,$B3679)</f>
        <v>1661.09</v>
      </c>
      <c r="K3679" s="13">
        <v>0</v>
      </c>
      <c r="L3679" s="25">
        <v>0</v>
      </c>
      <c r="M3679" s="15">
        <v>402</v>
      </c>
      <c r="N3679" s="14">
        <v>45022.06</v>
      </c>
      <c r="O3679" s="16">
        <v>55</v>
      </c>
      <c r="P3679" s="16">
        <v>9418.1</v>
      </c>
      <c r="Q3679" s="16">
        <v>0</v>
      </c>
      <c r="R3679" s="16">
        <f>Q3679*16.876/100</f>
        <v>0</v>
      </c>
      <c r="S3679" s="17">
        <f t="shared" si="399"/>
        <v>0</v>
      </c>
      <c r="T3679" s="16">
        <v>0</v>
      </c>
      <c r="U3679" s="18">
        <f t="shared" si="400"/>
        <v>15.414</v>
      </c>
      <c r="V3679" s="18">
        <f t="shared" si="401"/>
        <v>406.02</v>
      </c>
      <c r="W3679" s="18">
        <f t="shared" si="402"/>
        <v>68.166697800000009</v>
      </c>
      <c r="X3679" s="27"/>
      <c r="Y3679" s="19">
        <f t="shared" si="403"/>
        <v>474.18669779999999</v>
      </c>
      <c r="Z3679" s="18">
        <f t="shared" si="404"/>
        <v>60.555</v>
      </c>
      <c r="AA3679" s="12">
        <v>361</v>
      </c>
      <c r="AB3679" s="12">
        <v>40511.089999999997</v>
      </c>
      <c r="AC3679" s="28">
        <f>+I3679+Y3679-Z3679</f>
        <v>88.56169779999999</v>
      </c>
      <c r="AD3679" s="20">
        <f t="shared" si="405"/>
        <v>0</v>
      </c>
      <c r="AE3679">
        <v>0</v>
      </c>
    </row>
    <row r="3680" spans="1:31" x14ac:dyDescent="0.25">
      <c r="A3680" s="9">
        <v>45199</v>
      </c>
      <c r="B3680" s="10" t="s">
        <v>202</v>
      </c>
      <c r="C3680" s="10" t="s">
        <v>185</v>
      </c>
      <c r="D3680" s="10" t="s">
        <v>40</v>
      </c>
      <c r="E3680" s="10" t="s">
        <v>30</v>
      </c>
      <c r="F3680" s="10">
        <v>1010</v>
      </c>
      <c r="G3680" s="10">
        <v>1101</v>
      </c>
      <c r="H3680" s="11">
        <f>SUMIFS(AA:AA,$A:$A,EOMONTH($A3680,-1),$B:$B,$B3680)</f>
        <v>82</v>
      </c>
      <c r="I3680" s="63">
        <f>ROUND(SUMIFS(AC:AC,$A:$A,EOMONTH($A3680,-1),$B:$B,$B3680),2)</f>
        <v>-229</v>
      </c>
      <c r="J3680" s="11">
        <f>SUMIFS(AB:AB,$A:$A,EOMONTH($A3680,-1),$B:$B,$B3680)</f>
        <v>9473.5300000000007</v>
      </c>
      <c r="K3680" s="13">
        <v>0</v>
      </c>
      <c r="L3680" s="25">
        <v>0</v>
      </c>
      <c r="M3680" s="15">
        <v>228</v>
      </c>
      <c r="N3680" s="14">
        <v>24909.78</v>
      </c>
      <c r="O3680" s="16">
        <v>40</v>
      </c>
      <c r="P3680" s="16">
        <v>7392.95</v>
      </c>
      <c r="Q3680" s="16">
        <v>0</v>
      </c>
      <c r="R3680" s="16">
        <f>Q3680*16.876/100</f>
        <v>0</v>
      </c>
      <c r="S3680" s="17">
        <f t="shared" si="399"/>
        <v>0</v>
      </c>
      <c r="T3680" s="16">
        <v>0</v>
      </c>
      <c r="U3680" s="18">
        <f t="shared" si="400"/>
        <v>90.281999999999996</v>
      </c>
      <c r="V3680" s="18">
        <f t="shared" si="401"/>
        <v>230.28</v>
      </c>
      <c r="W3680" s="18">
        <f t="shared" si="402"/>
        <v>38.661709200000004</v>
      </c>
      <c r="X3680" s="27"/>
      <c r="Y3680" s="19">
        <f t="shared" si="403"/>
        <v>268.94170919999999</v>
      </c>
      <c r="Z3680" s="18">
        <f t="shared" si="404"/>
        <v>44.04</v>
      </c>
      <c r="AA3680" s="12">
        <v>270</v>
      </c>
      <c r="AB3680" s="12">
        <v>29946.75</v>
      </c>
      <c r="AC3680" s="28">
        <f>+I3680+Y3680-Z3680</f>
        <v>-4.098290800000008</v>
      </c>
      <c r="AD3680" s="20">
        <f t="shared" si="405"/>
        <v>10</v>
      </c>
      <c r="AE3680">
        <v>0</v>
      </c>
    </row>
    <row r="3681" spans="1:31" x14ac:dyDescent="0.25">
      <c r="A3681" s="9">
        <v>45199</v>
      </c>
      <c r="B3681" s="10" t="s">
        <v>203</v>
      </c>
      <c r="C3681" s="10" t="s">
        <v>185</v>
      </c>
      <c r="D3681" s="10" t="s">
        <v>40</v>
      </c>
      <c r="E3681" s="10" t="s">
        <v>30</v>
      </c>
      <c r="F3681" s="10">
        <v>2000</v>
      </c>
      <c r="G3681" s="10">
        <v>2180</v>
      </c>
      <c r="H3681" s="11">
        <f>SUMIFS(AA:AA,$A:$A,EOMONTH($A3681,-1),$B:$B,$B3681)</f>
        <v>569</v>
      </c>
      <c r="I3681" s="63">
        <f>ROUND(SUMIFS(AC:AC,$A:$A,EOMONTH($A3681,-1),$B:$B,$B3681),2)</f>
        <v>1340.79</v>
      </c>
      <c r="J3681" s="11">
        <f>SUMIFS(AB:AB,$A:$A,EOMONTH($A3681,-1),$B:$B,$B3681)</f>
        <v>107290.25</v>
      </c>
      <c r="K3681" s="13">
        <v>0</v>
      </c>
      <c r="L3681" s="25">
        <v>0</v>
      </c>
      <c r="M3681" s="15">
        <v>0</v>
      </c>
      <c r="N3681" s="14">
        <v>0</v>
      </c>
      <c r="O3681" s="16">
        <v>101</v>
      </c>
      <c r="P3681" s="16">
        <v>34978.769999999997</v>
      </c>
      <c r="Q3681" s="16">
        <v>0</v>
      </c>
      <c r="R3681" s="16">
        <f>Q3681*16.876/100</f>
        <v>0</v>
      </c>
      <c r="S3681" s="17">
        <f t="shared" si="399"/>
        <v>0</v>
      </c>
      <c r="T3681" s="16">
        <v>0</v>
      </c>
      <c r="U3681" s="18">
        <f t="shared" si="400"/>
        <v>1240.42</v>
      </c>
      <c r="V3681" s="18">
        <f t="shared" si="401"/>
        <v>0</v>
      </c>
      <c r="W3681" s="18">
        <f t="shared" si="402"/>
        <v>0</v>
      </c>
      <c r="X3681" s="27"/>
      <c r="Y3681" s="19">
        <f t="shared" si="403"/>
        <v>0</v>
      </c>
      <c r="Z3681" s="18">
        <f t="shared" si="404"/>
        <v>220.18</v>
      </c>
      <c r="AA3681" s="12">
        <v>468</v>
      </c>
      <c r="AB3681" s="12">
        <v>88245.77</v>
      </c>
      <c r="AC3681" s="28">
        <f>+I3681+Y3681-Z3681</f>
        <v>1120.6099999999999</v>
      </c>
      <c r="AD3681" s="20">
        <f t="shared" si="405"/>
        <v>0</v>
      </c>
      <c r="AE3681">
        <v>0</v>
      </c>
    </row>
    <row r="3682" spans="1:31" x14ac:dyDescent="0.25">
      <c r="A3682" s="9">
        <v>45199</v>
      </c>
      <c r="B3682" s="10" t="s">
        <v>204</v>
      </c>
      <c r="C3682" s="10" t="s">
        <v>185</v>
      </c>
      <c r="D3682" s="10" t="s">
        <v>40</v>
      </c>
      <c r="E3682" s="10" t="s">
        <v>30</v>
      </c>
      <c r="F3682" s="10">
        <v>2000</v>
      </c>
      <c r="G3682" s="10">
        <v>2180</v>
      </c>
      <c r="H3682" s="11">
        <f>SUMIFS(AA:AA,$A:$A,EOMONTH($A3682,-1),$B:$B,$B3682)</f>
        <v>99</v>
      </c>
      <c r="I3682" s="63">
        <f>ROUND(SUMIFS(AC:AC,$A:$A,EOMONTH($A3682,-1),$B:$B,$B3682),2)</f>
        <v>416.99</v>
      </c>
      <c r="J3682" s="11">
        <f>SUMIFS(AB:AB,$A:$A,EOMONTH($A3682,-1),$B:$B,$B3682)</f>
        <v>21143.22</v>
      </c>
      <c r="K3682" s="13">
        <v>0</v>
      </c>
      <c r="L3682" s="25">
        <v>0</v>
      </c>
      <c r="M3682" s="15">
        <v>0</v>
      </c>
      <c r="N3682" s="14">
        <v>0</v>
      </c>
      <c r="O3682" s="16">
        <v>66</v>
      </c>
      <c r="P3682" s="16">
        <v>22773.040000000001</v>
      </c>
      <c r="Q3682" s="16">
        <v>0</v>
      </c>
      <c r="R3682" s="16">
        <f>Q3682*16.876/100</f>
        <v>0</v>
      </c>
      <c r="S3682" s="17">
        <f t="shared" si="399"/>
        <v>0</v>
      </c>
      <c r="T3682" s="16">
        <v>0</v>
      </c>
      <c r="U3682" s="18">
        <f t="shared" si="400"/>
        <v>215.82</v>
      </c>
      <c r="V3682" s="18">
        <f t="shared" si="401"/>
        <v>0</v>
      </c>
      <c r="W3682" s="18">
        <f t="shared" si="402"/>
        <v>0</v>
      </c>
      <c r="X3682" s="27"/>
      <c r="Y3682" s="19">
        <f t="shared" si="403"/>
        <v>0</v>
      </c>
      <c r="Z3682" s="18">
        <f t="shared" si="404"/>
        <v>143.88</v>
      </c>
      <c r="AA3682" s="12">
        <v>33</v>
      </c>
      <c r="AB3682" s="12">
        <v>7047.73</v>
      </c>
      <c r="AC3682" s="28">
        <f>+I3682+Y3682-Z3682</f>
        <v>273.11</v>
      </c>
      <c r="AD3682" s="20">
        <f t="shared" si="405"/>
        <v>0</v>
      </c>
      <c r="AE3682">
        <v>30</v>
      </c>
    </row>
    <row r="3683" spans="1:31" x14ac:dyDescent="0.25">
      <c r="A3683" s="9">
        <v>45199</v>
      </c>
      <c r="B3683" s="10" t="s">
        <v>205</v>
      </c>
      <c r="C3683" s="10" t="s">
        <v>185</v>
      </c>
      <c r="D3683" s="10" t="s">
        <v>40</v>
      </c>
      <c r="E3683" s="10" t="s">
        <v>30</v>
      </c>
      <c r="F3683" s="10">
        <v>2000</v>
      </c>
      <c r="G3683" s="10">
        <v>2180</v>
      </c>
      <c r="H3683" s="11">
        <f>SUMIFS(AA:AA,$A:$A,EOMONTH($A3683,-1),$B:$B,$B3683)</f>
        <v>117</v>
      </c>
      <c r="I3683" s="63">
        <f>ROUND(SUMIFS(AC:AC,$A:$A,EOMONTH($A3683,-1),$B:$B,$B3683),2)</f>
        <v>-11.35</v>
      </c>
      <c r="J3683" s="11">
        <f>SUMIFS(AB:AB,$A:$A,EOMONTH($A3683,-1),$B:$B,$B3683)</f>
        <v>22767.49</v>
      </c>
      <c r="K3683" s="13">
        <v>0</v>
      </c>
      <c r="L3683" s="25">
        <v>0</v>
      </c>
      <c r="M3683" s="15">
        <v>0</v>
      </c>
      <c r="N3683" s="14">
        <v>0</v>
      </c>
      <c r="O3683" s="16">
        <v>18</v>
      </c>
      <c r="P3683" s="16">
        <v>6309.44</v>
      </c>
      <c r="Q3683" s="16">
        <v>0</v>
      </c>
      <c r="R3683" s="16">
        <f>Q3683*16.876/100</f>
        <v>0</v>
      </c>
      <c r="S3683" s="17">
        <f t="shared" si="399"/>
        <v>0</v>
      </c>
      <c r="T3683" s="16">
        <v>0</v>
      </c>
      <c r="U3683" s="18">
        <f t="shared" si="400"/>
        <v>255.06</v>
      </c>
      <c r="V3683" s="18">
        <f t="shared" si="401"/>
        <v>0</v>
      </c>
      <c r="W3683" s="18">
        <f t="shared" si="402"/>
        <v>0</v>
      </c>
      <c r="X3683" s="27"/>
      <c r="Y3683" s="19">
        <f t="shared" si="403"/>
        <v>0</v>
      </c>
      <c r="Z3683" s="18">
        <f t="shared" si="404"/>
        <v>39.24</v>
      </c>
      <c r="AA3683" s="12">
        <v>99</v>
      </c>
      <c r="AB3683" s="12">
        <v>19264.8</v>
      </c>
      <c r="AC3683" s="28">
        <f>+I3683+Y3683-Z3683</f>
        <v>-50.59</v>
      </c>
      <c r="AD3683" s="20">
        <f t="shared" si="405"/>
        <v>60</v>
      </c>
      <c r="AE3683">
        <v>360</v>
      </c>
    </row>
    <row r="3684" spans="1:31" x14ac:dyDescent="0.25">
      <c r="A3684" s="9">
        <v>45199</v>
      </c>
      <c r="B3684" s="10" t="s">
        <v>206</v>
      </c>
      <c r="C3684" s="10" t="s">
        <v>185</v>
      </c>
      <c r="D3684" s="10" t="s">
        <v>29</v>
      </c>
      <c r="E3684" s="10" t="s">
        <v>30</v>
      </c>
      <c r="F3684" s="10"/>
      <c r="G3684" s="10">
        <v>0</v>
      </c>
      <c r="H3684" s="11">
        <f>SUMIFS(AA:AA,$A:$A,EOMONTH($A3684,-1),$B:$B,$B3684)</f>
        <v>47</v>
      </c>
      <c r="I3684" s="63">
        <f>ROUND(SUMIFS(AC:AC,$A:$A,EOMONTH($A3684,-1),$B:$B,$B3684),2)</f>
        <v>2.12</v>
      </c>
      <c r="J3684" s="11">
        <f>SUMIFS(AB:AB,$A:$A,EOMONTH($A3684,-1),$B:$B,$B3684)</f>
        <v>0</v>
      </c>
      <c r="K3684" s="13">
        <v>0</v>
      </c>
      <c r="L3684" s="25">
        <v>0</v>
      </c>
      <c r="M3684" s="15">
        <v>0</v>
      </c>
      <c r="N3684" s="14">
        <v>0</v>
      </c>
      <c r="O3684" s="16">
        <v>0</v>
      </c>
      <c r="P3684" s="16">
        <v>0</v>
      </c>
      <c r="Q3684" s="16">
        <v>0</v>
      </c>
      <c r="R3684" s="16">
        <f>Q3684*16.876/100</f>
        <v>0</v>
      </c>
      <c r="S3684" s="17">
        <f t="shared" si="399"/>
        <v>0</v>
      </c>
      <c r="T3684" s="16">
        <v>0</v>
      </c>
      <c r="U3684" s="18">
        <f t="shared" si="400"/>
        <v>0</v>
      </c>
      <c r="V3684" s="18">
        <f t="shared" si="401"/>
        <v>0</v>
      </c>
      <c r="W3684" s="18">
        <f t="shared" si="402"/>
        <v>0</v>
      </c>
      <c r="X3684" s="27"/>
      <c r="Y3684" s="19">
        <f t="shared" si="403"/>
        <v>0</v>
      </c>
      <c r="Z3684" s="18">
        <f t="shared" si="404"/>
        <v>0</v>
      </c>
      <c r="AA3684" s="12">
        <v>47</v>
      </c>
      <c r="AB3684" s="12">
        <v>0</v>
      </c>
      <c r="AC3684" s="28">
        <f>+I3684+Y3684-Z3684</f>
        <v>2.12</v>
      </c>
      <c r="AD3684" s="20">
        <f t="shared" si="405"/>
        <v>0</v>
      </c>
      <c r="AE3684">
        <v>0</v>
      </c>
    </row>
    <row r="3685" spans="1:31" x14ac:dyDescent="0.25">
      <c r="A3685" s="9">
        <v>45199</v>
      </c>
      <c r="B3685" s="10" t="s">
        <v>207</v>
      </c>
      <c r="C3685" s="10" t="s">
        <v>28</v>
      </c>
      <c r="D3685" s="10" t="s">
        <v>29</v>
      </c>
      <c r="E3685" s="10" t="s">
        <v>30</v>
      </c>
      <c r="F3685" s="10"/>
      <c r="G3685" s="10">
        <v>0</v>
      </c>
      <c r="H3685" s="11">
        <f>SUMIFS(AA:AA,$A:$A,EOMONTH($A3685,-1),$B:$B,$B3685)</f>
        <v>473</v>
      </c>
      <c r="I3685" s="63">
        <f>ROUND(SUMIFS(AC:AC,$A:$A,EOMONTH($A3685,-1),$B:$B,$B3685),2)</f>
        <v>3.7</v>
      </c>
      <c r="J3685" s="11">
        <f>SUMIFS(AB:AB,$A:$A,EOMONTH($A3685,-1),$B:$B,$B3685)</f>
        <v>1656.76</v>
      </c>
      <c r="K3685" s="13">
        <v>0</v>
      </c>
      <c r="L3685" s="25">
        <v>0</v>
      </c>
      <c r="M3685" s="15">
        <v>0</v>
      </c>
      <c r="N3685" s="14">
        <v>0</v>
      </c>
      <c r="O3685" s="16">
        <v>0</v>
      </c>
      <c r="P3685" s="16">
        <v>0</v>
      </c>
      <c r="Q3685" s="16">
        <v>431</v>
      </c>
      <c r="R3685" s="16">
        <f>Q3685*16.876/100</f>
        <v>72.735560000000007</v>
      </c>
      <c r="S3685" s="17">
        <f t="shared" si="399"/>
        <v>503.73556000000002</v>
      </c>
      <c r="T3685" s="16">
        <v>1508.5</v>
      </c>
      <c r="U3685" s="18">
        <f t="shared" si="400"/>
        <v>0</v>
      </c>
      <c r="V3685" s="18">
        <f t="shared" si="401"/>
        <v>0</v>
      </c>
      <c r="W3685" s="18">
        <f t="shared" si="402"/>
        <v>0</v>
      </c>
      <c r="X3685" s="27"/>
      <c r="Y3685" s="19">
        <f t="shared" si="403"/>
        <v>0</v>
      </c>
      <c r="Z3685" s="18">
        <f t="shared" si="404"/>
        <v>0</v>
      </c>
      <c r="AA3685" s="12">
        <v>42</v>
      </c>
      <c r="AB3685" s="12">
        <v>147.11000000000001</v>
      </c>
      <c r="AC3685" s="28">
        <f>+I3685+Y3685-Z3685</f>
        <v>3.7</v>
      </c>
      <c r="AD3685" s="20">
        <f t="shared" si="405"/>
        <v>0</v>
      </c>
      <c r="AE3685">
        <v>0</v>
      </c>
    </row>
    <row r="3686" spans="1:31" x14ac:dyDescent="0.25">
      <c r="A3686" s="9">
        <v>45199</v>
      </c>
      <c r="B3686" s="10" t="s">
        <v>721</v>
      </c>
      <c r="C3686" s="10" t="s">
        <v>28</v>
      </c>
      <c r="D3686" s="10" t="s">
        <v>29</v>
      </c>
      <c r="E3686" s="10" t="s">
        <v>30</v>
      </c>
      <c r="F3686" s="10"/>
      <c r="G3686" s="10">
        <v>0</v>
      </c>
      <c r="H3686" s="11">
        <f>SUMIFS(AA:AA,$A:$A,EOMONTH($A3686,-1),$B:$B,$B3686)</f>
        <v>222</v>
      </c>
      <c r="I3686" s="63">
        <f>ROUND(SUMIFS(AC:AC,$A:$A,EOMONTH($A3686,-1),$B:$B,$B3686),2)</f>
        <v>0</v>
      </c>
      <c r="J3686" s="11">
        <f>SUMIFS(AB:AB,$A:$A,EOMONTH($A3686,-1),$B:$B,$B3686)</f>
        <v>761.67</v>
      </c>
      <c r="K3686" s="13">
        <v>0</v>
      </c>
      <c r="L3686" s="25">
        <v>0</v>
      </c>
      <c r="M3686" s="15">
        <v>0</v>
      </c>
      <c r="N3686" s="14">
        <v>0</v>
      </c>
      <c r="O3686" s="16">
        <v>0</v>
      </c>
      <c r="P3686" s="16">
        <v>0</v>
      </c>
      <c r="Q3686" s="16">
        <v>133</v>
      </c>
      <c r="R3686" s="16">
        <f>Q3686*16.876/100</f>
        <v>22.445080000000004</v>
      </c>
      <c r="S3686" s="17">
        <f t="shared" si="399"/>
        <v>155.44508000000002</v>
      </c>
      <c r="T3686" s="16">
        <v>456.19</v>
      </c>
      <c r="U3686" s="18">
        <f t="shared" si="400"/>
        <v>0</v>
      </c>
      <c r="V3686" s="18">
        <f t="shared" si="401"/>
        <v>0</v>
      </c>
      <c r="W3686" s="18">
        <f t="shared" si="402"/>
        <v>0</v>
      </c>
      <c r="X3686" s="27"/>
      <c r="Y3686" s="19">
        <f t="shared" si="403"/>
        <v>0</v>
      </c>
      <c r="Z3686" s="18">
        <f t="shared" si="404"/>
        <v>0</v>
      </c>
      <c r="AA3686" s="12">
        <v>89</v>
      </c>
      <c r="AB3686" s="12">
        <v>305.35000000000002</v>
      </c>
      <c r="AC3686" s="28">
        <f>+I3686+Y3686-Z3686</f>
        <v>0</v>
      </c>
      <c r="AD3686" s="20">
        <f t="shared" si="405"/>
        <v>0</v>
      </c>
      <c r="AE3686">
        <v>0</v>
      </c>
    </row>
    <row r="3687" spans="1:31" x14ac:dyDescent="0.25">
      <c r="A3687" s="9">
        <v>45199</v>
      </c>
      <c r="B3687" s="10" t="s">
        <v>208</v>
      </c>
      <c r="C3687" s="10" t="s">
        <v>28</v>
      </c>
      <c r="D3687" s="10" t="s">
        <v>29</v>
      </c>
      <c r="E3687" s="10" t="s">
        <v>30</v>
      </c>
      <c r="F3687" s="10"/>
      <c r="G3687" s="10">
        <v>0</v>
      </c>
      <c r="H3687" s="11">
        <f>SUMIFS(AA:AA,$A:$A,EOMONTH($A3687,-1),$B:$B,$B3687)</f>
        <v>2</v>
      </c>
      <c r="I3687" s="63">
        <f>ROUND(SUMIFS(AC:AC,$A:$A,EOMONTH($A3687,-1),$B:$B,$B3687),2)</f>
        <v>19.46</v>
      </c>
      <c r="J3687" s="11">
        <f>SUMIFS(AB:AB,$A:$A,EOMONTH($A3687,-1),$B:$B,$B3687)</f>
        <v>7.45</v>
      </c>
      <c r="K3687" s="13">
        <v>0</v>
      </c>
      <c r="L3687" s="25">
        <v>0</v>
      </c>
      <c r="M3687" s="15">
        <v>60</v>
      </c>
      <c r="N3687" s="14">
        <v>204.95</v>
      </c>
      <c r="O3687" s="16">
        <v>0</v>
      </c>
      <c r="P3687" s="16">
        <v>0</v>
      </c>
      <c r="Q3687" s="16">
        <v>60</v>
      </c>
      <c r="R3687" s="16">
        <f>Q3687*16.876/100</f>
        <v>10.1256</v>
      </c>
      <c r="S3687" s="17">
        <f t="shared" si="399"/>
        <v>70.125600000000006</v>
      </c>
      <c r="T3687" s="16">
        <v>205.8</v>
      </c>
      <c r="U3687" s="18">
        <f t="shared" si="400"/>
        <v>0</v>
      </c>
      <c r="V3687" s="18">
        <f t="shared" si="401"/>
        <v>0</v>
      </c>
      <c r="W3687" s="18">
        <f t="shared" si="402"/>
        <v>0</v>
      </c>
      <c r="X3687" s="27"/>
      <c r="Y3687" s="19">
        <f t="shared" si="403"/>
        <v>0</v>
      </c>
      <c r="Z3687" s="18">
        <f t="shared" si="404"/>
        <v>0</v>
      </c>
      <c r="AA3687" s="12">
        <v>2</v>
      </c>
      <c r="AB3687" s="12">
        <v>6.85</v>
      </c>
      <c r="AC3687" s="28">
        <f>+I3687+Y3687-Z3687</f>
        <v>19.46</v>
      </c>
      <c r="AD3687" s="20">
        <f t="shared" si="405"/>
        <v>0</v>
      </c>
      <c r="AE3687">
        <v>0</v>
      </c>
    </row>
    <row r="3688" spans="1:31" x14ac:dyDescent="0.25">
      <c r="A3688" s="9">
        <v>45199</v>
      </c>
      <c r="B3688" s="10" t="s">
        <v>209</v>
      </c>
      <c r="C3688" s="10" t="s">
        <v>28</v>
      </c>
      <c r="D3688" s="10" t="s">
        <v>29</v>
      </c>
      <c r="E3688" s="10" t="s">
        <v>30</v>
      </c>
      <c r="F3688" s="10"/>
      <c r="G3688" s="10">
        <v>0</v>
      </c>
      <c r="H3688" s="11">
        <f>SUMIFS(AA:AA,$A:$A,EOMONTH($A3688,-1),$B:$B,$B3688)</f>
        <v>363</v>
      </c>
      <c r="I3688" s="63">
        <f>ROUND(SUMIFS(AC:AC,$A:$A,EOMONTH($A3688,-1),$B:$B,$B3688),2)</f>
        <v>41.99</v>
      </c>
      <c r="J3688" s="11">
        <f>SUMIFS(AB:AB,$A:$A,EOMONTH($A3688,-1),$B:$B,$B3688)</f>
        <v>1348.98</v>
      </c>
      <c r="K3688" s="13">
        <v>0</v>
      </c>
      <c r="L3688" s="25">
        <v>0</v>
      </c>
      <c r="M3688" s="15">
        <v>0</v>
      </c>
      <c r="N3688" s="14">
        <v>0</v>
      </c>
      <c r="O3688" s="16">
        <v>0</v>
      </c>
      <c r="P3688" s="16">
        <v>0</v>
      </c>
      <c r="Q3688" s="16">
        <v>294</v>
      </c>
      <c r="R3688" s="16">
        <f>Q3688*16.876/100</f>
        <v>49.615440000000007</v>
      </c>
      <c r="S3688" s="17">
        <f t="shared" si="399"/>
        <v>343.61544000000004</v>
      </c>
      <c r="T3688" s="16">
        <v>1093.68</v>
      </c>
      <c r="U3688" s="18">
        <f t="shared" si="400"/>
        <v>0</v>
      </c>
      <c r="V3688" s="18">
        <f t="shared" si="401"/>
        <v>0</v>
      </c>
      <c r="W3688" s="18">
        <f t="shared" si="402"/>
        <v>0</v>
      </c>
      <c r="X3688" s="27"/>
      <c r="Y3688" s="19">
        <f t="shared" si="403"/>
        <v>0</v>
      </c>
      <c r="Z3688" s="18">
        <f t="shared" si="404"/>
        <v>0</v>
      </c>
      <c r="AA3688" s="12">
        <v>69</v>
      </c>
      <c r="AB3688" s="12">
        <v>256.42</v>
      </c>
      <c r="AC3688" s="28">
        <f>+I3688+Y3688-Z3688</f>
        <v>41.99</v>
      </c>
      <c r="AD3688" s="20">
        <f t="shared" si="405"/>
        <v>0</v>
      </c>
      <c r="AE3688">
        <v>0</v>
      </c>
    </row>
    <row r="3689" spans="1:31" x14ac:dyDescent="0.25">
      <c r="A3689" s="9">
        <v>45199</v>
      </c>
      <c r="B3689" s="10" t="s">
        <v>210</v>
      </c>
      <c r="C3689" s="10" t="s">
        <v>28</v>
      </c>
      <c r="D3689" s="10" t="s">
        <v>29</v>
      </c>
      <c r="E3689" s="10" t="s">
        <v>30</v>
      </c>
      <c r="F3689" s="10"/>
      <c r="G3689" s="10">
        <v>0</v>
      </c>
      <c r="H3689" s="11">
        <f>SUMIFS(AA:AA,$A:$A,EOMONTH($A3689,-1),$B:$B,$B3689)</f>
        <v>484</v>
      </c>
      <c r="I3689" s="63">
        <f>ROUND(SUMIFS(AC:AC,$A:$A,EOMONTH($A3689,-1),$B:$B,$B3689),2)</f>
        <v>19.59</v>
      </c>
      <c r="J3689" s="11">
        <f>SUMIFS(AB:AB,$A:$A,EOMONTH($A3689,-1),$B:$B,$B3689)</f>
        <v>1703.9</v>
      </c>
      <c r="K3689" s="13">
        <v>0</v>
      </c>
      <c r="L3689" s="25">
        <v>0</v>
      </c>
      <c r="M3689" s="15">
        <v>0</v>
      </c>
      <c r="N3689" s="14">
        <v>0</v>
      </c>
      <c r="O3689" s="16">
        <v>0</v>
      </c>
      <c r="P3689" s="16">
        <v>0</v>
      </c>
      <c r="Q3689" s="16">
        <v>460</v>
      </c>
      <c r="R3689" s="16">
        <f>Q3689*16.876/100</f>
        <v>77.629600000000011</v>
      </c>
      <c r="S3689" s="17">
        <f t="shared" si="399"/>
        <v>537.62959999999998</v>
      </c>
      <c r="T3689" s="16">
        <v>1619.2</v>
      </c>
      <c r="U3689" s="18">
        <f t="shared" si="400"/>
        <v>0</v>
      </c>
      <c r="V3689" s="18">
        <f t="shared" si="401"/>
        <v>0</v>
      </c>
      <c r="W3689" s="18">
        <f t="shared" si="402"/>
        <v>0</v>
      </c>
      <c r="X3689" s="27"/>
      <c r="Y3689" s="19">
        <f t="shared" si="403"/>
        <v>0</v>
      </c>
      <c r="Z3689" s="18">
        <f t="shared" si="404"/>
        <v>0</v>
      </c>
      <c r="AA3689" s="12">
        <v>24</v>
      </c>
      <c r="AB3689" s="12">
        <v>84.49</v>
      </c>
      <c r="AC3689" s="28">
        <f>+I3689+Y3689-Z3689</f>
        <v>19.59</v>
      </c>
      <c r="AD3689" s="20">
        <f t="shared" si="405"/>
        <v>0</v>
      </c>
      <c r="AE3689">
        <v>0</v>
      </c>
    </row>
    <row r="3690" spans="1:31" x14ac:dyDescent="0.25">
      <c r="A3690" s="9">
        <v>45199</v>
      </c>
      <c r="B3690" s="10" t="s">
        <v>211</v>
      </c>
      <c r="C3690" s="10" t="s">
        <v>28</v>
      </c>
      <c r="D3690" s="10" t="s">
        <v>29</v>
      </c>
      <c r="E3690" s="10" t="s">
        <v>30</v>
      </c>
      <c r="F3690" s="10"/>
      <c r="G3690" s="10">
        <v>0</v>
      </c>
      <c r="H3690" s="11">
        <f>SUMIFS(AA:AA,$A:$A,EOMONTH($A3690,-1),$B:$B,$B3690)</f>
        <v>737</v>
      </c>
      <c r="I3690" s="63">
        <f>ROUND(SUMIFS(AC:AC,$A:$A,EOMONTH($A3690,-1),$B:$B,$B3690),2)</f>
        <v>27.27</v>
      </c>
      <c r="J3690" s="11">
        <f>SUMIFS(AB:AB,$A:$A,EOMONTH($A3690,-1),$B:$B,$B3690)</f>
        <v>2540.77</v>
      </c>
      <c r="K3690" s="13">
        <v>0</v>
      </c>
      <c r="L3690" s="25">
        <v>0</v>
      </c>
      <c r="M3690" s="15">
        <v>0</v>
      </c>
      <c r="N3690" s="14">
        <v>0</v>
      </c>
      <c r="O3690" s="16">
        <v>0</v>
      </c>
      <c r="P3690" s="16">
        <v>0</v>
      </c>
      <c r="Q3690" s="16">
        <v>436</v>
      </c>
      <c r="R3690" s="16">
        <f>Q3690*16.876/100</f>
        <v>73.579360000000008</v>
      </c>
      <c r="S3690" s="17">
        <f t="shared" si="399"/>
        <v>509.57936000000001</v>
      </c>
      <c r="T3690" s="16">
        <v>1504.2</v>
      </c>
      <c r="U3690" s="18">
        <f t="shared" si="400"/>
        <v>0</v>
      </c>
      <c r="V3690" s="18">
        <f t="shared" si="401"/>
        <v>0</v>
      </c>
      <c r="W3690" s="18">
        <f t="shared" si="402"/>
        <v>0</v>
      </c>
      <c r="X3690" s="27"/>
      <c r="Y3690" s="19">
        <f t="shared" si="403"/>
        <v>0</v>
      </c>
      <c r="Z3690" s="18">
        <f t="shared" si="404"/>
        <v>0</v>
      </c>
      <c r="AA3690" s="12">
        <v>301</v>
      </c>
      <c r="AB3690" s="12">
        <v>1037.68</v>
      </c>
      <c r="AC3690" s="28">
        <f>+I3690+Y3690-Z3690</f>
        <v>27.27</v>
      </c>
      <c r="AD3690" s="20">
        <f t="shared" si="405"/>
        <v>0</v>
      </c>
      <c r="AE3690">
        <v>0</v>
      </c>
    </row>
    <row r="3691" spans="1:31" x14ac:dyDescent="0.25">
      <c r="A3691" s="9">
        <v>45199</v>
      </c>
      <c r="B3691" s="10" t="s">
        <v>212</v>
      </c>
      <c r="C3691" s="10" t="s">
        <v>213</v>
      </c>
      <c r="D3691" s="10" t="s">
        <v>40</v>
      </c>
      <c r="E3691" s="10" t="s">
        <v>30</v>
      </c>
      <c r="F3691" s="10">
        <v>360</v>
      </c>
      <c r="G3691" s="10">
        <v>392</v>
      </c>
      <c r="H3691" s="11">
        <f>SUMIFS(AA:AA,$A:$A,EOMONTH($A3691,-1),$B:$B,$B3691)</f>
        <v>715</v>
      </c>
      <c r="I3691" s="63">
        <f>ROUND(SUMIFS(AC:AC,$A:$A,EOMONTH($A3691,-1),$B:$B,$B3691),2)</f>
        <v>-42.53</v>
      </c>
      <c r="J3691" s="11">
        <f>SUMIFS(AB:AB,$A:$A,EOMONTH($A3691,-1),$B:$B,$B3691)</f>
        <v>27319</v>
      </c>
      <c r="K3691" s="13">
        <v>0</v>
      </c>
      <c r="L3691" s="25">
        <v>0</v>
      </c>
      <c r="M3691" s="15">
        <v>997</v>
      </c>
      <c r="N3691" s="14">
        <v>39917.120000000003</v>
      </c>
      <c r="O3691" s="16">
        <v>994</v>
      </c>
      <c r="P3691" s="16">
        <v>59143.56</v>
      </c>
      <c r="Q3691" s="16">
        <v>0</v>
      </c>
      <c r="R3691" s="16">
        <f>Q3691*16.876/100</f>
        <v>0</v>
      </c>
      <c r="S3691" s="17">
        <f t="shared" si="399"/>
        <v>0</v>
      </c>
      <c r="T3691" s="16">
        <v>0</v>
      </c>
      <c r="U3691" s="18">
        <f t="shared" si="400"/>
        <v>280.27999999999997</v>
      </c>
      <c r="V3691" s="18">
        <f t="shared" si="401"/>
        <v>358.92</v>
      </c>
      <c r="W3691" s="18">
        <f t="shared" si="402"/>
        <v>60.259078800000005</v>
      </c>
      <c r="X3691" s="27"/>
      <c r="Y3691" s="19">
        <f t="shared" si="403"/>
        <v>419.17907880000001</v>
      </c>
      <c r="Z3691" s="18">
        <f t="shared" si="404"/>
        <v>389.64800000000002</v>
      </c>
      <c r="AA3691" s="12">
        <v>718</v>
      </c>
      <c r="AB3691" s="12">
        <v>28607.39</v>
      </c>
      <c r="AC3691" s="28">
        <f>+I3691+Y3691-Z3691</f>
        <v>-12.998921200000041</v>
      </c>
      <c r="AD3691" s="20">
        <f t="shared" si="405"/>
        <v>20</v>
      </c>
      <c r="AE3691">
        <v>0</v>
      </c>
    </row>
    <row r="3692" spans="1:31" x14ac:dyDescent="0.25">
      <c r="A3692" s="9">
        <v>45199</v>
      </c>
      <c r="B3692" s="10" t="s">
        <v>214</v>
      </c>
      <c r="C3692" s="10" t="s">
        <v>213</v>
      </c>
      <c r="D3692" s="10" t="s">
        <v>40</v>
      </c>
      <c r="E3692" s="10" t="s">
        <v>30</v>
      </c>
      <c r="F3692" s="10">
        <v>360</v>
      </c>
      <c r="G3692" s="10">
        <v>392</v>
      </c>
      <c r="H3692" s="11">
        <f>SUMIFS(AA:AA,$A:$A,EOMONTH($A3692,-1),$B:$B,$B3692)</f>
        <v>340</v>
      </c>
      <c r="I3692" s="63">
        <f>ROUND(SUMIFS(AC:AC,$A:$A,EOMONTH($A3692,-1),$B:$B,$B3692),2)</f>
        <v>-471.42</v>
      </c>
      <c r="J3692" s="11">
        <f>SUMIFS(AB:AB,$A:$A,EOMONTH($A3692,-1),$B:$B,$B3692)</f>
        <v>12731.07</v>
      </c>
      <c r="K3692" s="13">
        <v>0</v>
      </c>
      <c r="L3692" s="25">
        <v>0</v>
      </c>
      <c r="M3692" s="15">
        <v>3175</v>
      </c>
      <c r="N3692" s="14">
        <v>124245.09</v>
      </c>
      <c r="O3692" s="16">
        <v>2381</v>
      </c>
      <c r="P3692" s="16">
        <v>131700.79999999999</v>
      </c>
      <c r="Q3692" s="16">
        <v>0</v>
      </c>
      <c r="R3692" s="16">
        <f>Q3692*16.876/100</f>
        <v>0</v>
      </c>
      <c r="S3692" s="17">
        <f t="shared" si="399"/>
        <v>0</v>
      </c>
      <c r="T3692" s="16">
        <v>0</v>
      </c>
      <c r="U3692" s="18">
        <f t="shared" si="400"/>
        <v>133.28</v>
      </c>
      <c r="V3692" s="18">
        <f t="shared" si="401"/>
        <v>1143</v>
      </c>
      <c r="W3692" s="18">
        <f t="shared" si="402"/>
        <v>191.89827000000002</v>
      </c>
      <c r="X3692" s="27"/>
      <c r="Y3692" s="19">
        <f t="shared" si="403"/>
        <v>1334.8982700000001</v>
      </c>
      <c r="Z3692" s="18">
        <f t="shared" si="404"/>
        <v>933.35199999999998</v>
      </c>
      <c r="AA3692" s="12">
        <v>1134</v>
      </c>
      <c r="AB3692" s="12">
        <v>44597.89</v>
      </c>
      <c r="AC3692" s="28">
        <f>+I3692+Y3692-Z3692</f>
        <v>-69.87372999999991</v>
      </c>
      <c r="AD3692" s="20">
        <f t="shared" si="405"/>
        <v>70</v>
      </c>
      <c r="AE3692">
        <v>0</v>
      </c>
    </row>
    <row r="3693" spans="1:31" x14ac:dyDescent="0.25">
      <c r="A3693" s="9">
        <v>45199</v>
      </c>
      <c r="B3693" s="10" t="s">
        <v>215</v>
      </c>
      <c r="C3693" s="10" t="s">
        <v>213</v>
      </c>
      <c r="D3693" s="10" t="s">
        <v>40</v>
      </c>
      <c r="E3693" s="10" t="s">
        <v>30</v>
      </c>
      <c r="F3693" s="10">
        <v>360</v>
      </c>
      <c r="G3693" s="10">
        <v>392</v>
      </c>
      <c r="H3693" s="11">
        <f>SUMIFS(AA:AA,$A:$A,EOMONTH($A3693,-1),$B:$B,$B3693)</f>
        <v>419</v>
      </c>
      <c r="I3693" s="63">
        <f>ROUND(SUMIFS(AC:AC,$A:$A,EOMONTH($A3693,-1),$B:$B,$B3693),2)</f>
        <v>-246</v>
      </c>
      <c r="J3693" s="11">
        <f>SUMIFS(AB:AB,$A:$A,EOMONTH($A3693,-1),$B:$B,$B3693)</f>
        <v>16636.41</v>
      </c>
      <c r="K3693" s="13">
        <v>0</v>
      </c>
      <c r="L3693" s="25">
        <v>0</v>
      </c>
      <c r="M3693" s="15">
        <v>366</v>
      </c>
      <c r="N3693" s="14">
        <v>14525.34</v>
      </c>
      <c r="O3693" s="16">
        <v>112</v>
      </c>
      <c r="P3693" s="16">
        <v>6772.92</v>
      </c>
      <c r="Q3693" s="16">
        <v>0</v>
      </c>
      <c r="R3693" s="16">
        <f>Q3693*16.876/100</f>
        <v>0</v>
      </c>
      <c r="S3693" s="17">
        <f t="shared" si="399"/>
        <v>0</v>
      </c>
      <c r="T3693" s="16">
        <v>0</v>
      </c>
      <c r="U3693" s="18">
        <f t="shared" si="400"/>
        <v>164.24799999999999</v>
      </c>
      <c r="V3693" s="18">
        <f t="shared" si="401"/>
        <v>131.76</v>
      </c>
      <c r="W3693" s="18">
        <f t="shared" si="402"/>
        <v>22.121186400000003</v>
      </c>
      <c r="X3693" s="27"/>
      <c r="Y3693" s="19">
        <f t="shared" si="403"/>
        <v>153.88118639999999</v>
      </c>
      <c r="Z3693" s="18">
        <f t="shared" si="404"/>
        <v>43.904000000000003</v>
      </c>
      <c r="AA3693" s="12">
        <v>673</v>
      </c>
      <c r="AB3693" s="12">
        <v>26715.06</v>
      </c>
      <c r="AC3693" s="28">
        <f>+I3693+Y3693-Z3693</f>
        <v>-136.02281360000001</v>
      </c>
      <c r="AD3693" s="20">
        <f t="shared" si="405"/>
        <v>140</v>
      </c>
      <c r="AE3693">
        <v>0</v>
      </c>
    </row>
    <row r="3694" spans="1:31" x14ac:dyDescent="0.25">
      <c r="A3694" s="9">
        <v>45199</v>
      </c>
      <c r="B3694" s="10" t="s">
        <v>216</v>
      </c>
      <c r="C3694" s="10" t="s">
        <v>213</v>
      </c>
      <c r="D3694" s="10" t="s">
        <v>40</v>
      </c>
      <c r="E3694" s="10" t="s">
        <v>30</v>
      </c>
      <c r="F3694" s="10">
        <v>500</v>
      </c>
      <c r="G3694" s="10">
        <v>545</v>
      </c>
      <c r="H3694" s="11">
        <f>SUMIFS(AA:AA,$A:$A,EOMONTH($A3694,-1),$B:$B,$B3694)</f>
        <v>907</v>
      </c>
      <c r="I3694" s="63">
        <f>ROUND(SUMIFS(AC:AC,$A:$A,EOMONTH($A3694,-1),$B:$B,$B3694),2)</f>
        <v>287.58999999999997</v>
      </c>
      <c r="J3694" s="11">
        <f>SUMIFS(AB:AB,$A:$A,EOMONTH($A3694,-1),$B:$B,$B3694)</f>
        <v>50299.01</v>
      </c>
      <c r="K3694" s="13">
        <v>0</v>
      </c>
      <c r="L3694" s="25">
        <v>0</v>
      </c>
      <c r="M3694" s="15">
        <v>0</v>
      </c>
      <c r="N3694" s="14">
        <v>0</v>
      </c>
      <c r="O3694" s="16">
        <v>36</v>
      </c>
      <c r="P3694" s="16">
        <v>2916</v>
      </c>
      <c r="Q3694" s="16">
        <v>0</v>
      </c>
      <c r="R3694" s="16">
        <f>Q3694*16.876/100</f>
        <v>0</v>
      </c>
      <c r="S3694" s="17">
        <f t="shared" si="399"/>
        <v>0</v>
      </c>
      <c r="T3694" s="16">
        <v>0</v>
      </c>
      <c r="U3694" s="18">
        <f t="shared" si="400"/>
        <v>494.315</v>
      </c>
      <c r="V3694" s="18">
        <f t="shared" si="401"/>
        <v>0</v>
      </c>
      <c r="W3694" s="18">
        <f t="shared" si="402"/>
        <v>0</v>
      </c>
      <c r="X3694" s="27"/>
      <c r="Y3694" s="19">
        <f t="shared" si="403"/>
        <v>0</v>
      </c>
      <c r="Z3694" s="18">
        <f t="shared" si="404"/>
        <v>19.62</v>
      </c>
      <c r="AA3694" s="12">
        <v>871</v>
      </c>
      <c r="AB3694" s="12">
        <v>48302.58</v>
      </c>
      <c r="AC3694" s="28">
        <f>+I3694+Y3694-Z3694</f>
        <v>267.96999999999997</v>
      </c>
      <c r="AD3694" s="20">
        <f t="shared" si="405"/>
        <v>0</v>
      </c>
      <c r="AE3694">
        <v>0</v>
      </c>
    </row>
    <row r="3695" spans="1:31" x14ac:dyDescent="0.25">
      <c r="A3695" s="9">
        <v>45199</v>
      </c>
      <c r="B3695" s="10" t="s">
        <v>217</v>
      </c>
      <c r="C3695" s="10" t="s">
        <v>213</v>
      </c>
      <c r="D3695" s="10" t="s">
        <v>40</v>
      </c>
      <c r="E3695" s="10" t="s">
        <v>30</v>
      </c>
      <c r="F3695" s="10">
        <v>500</v>
      </c>
      <c r="G3695" s="10">
        <v>545</v>
      </c>
      <c r="H3695" s="11">
        <f>SUMIFS(AA:AA,$A:$A,EOMONTH($A3695,-1),$B:$B,$B3695)</f>
        <v>440</v>
      </c>
      <c r="I3695" s="63">
        <f>ROUND(SUMIFS(AC:AC,$A:$A,EOMONTH($A3695,-1),$B:$B,$B3695),2)</f>
        <v>255.25</v>
      </c>
      <c r="J3695" s="11">
        <f>SUMIFS(AB:AB,$A:$A,EOMONTH($A3695,-1),$B:$B,$B3695)</f>
        <v>24327.98</v>
      </c>
      <c r="K3695" s="13">
        <v>0</v>
      </c>
      <c r="L3695" s="25">
        <v>0</v>
      </c>
      <c r="M3695" s="15">
        <v>0</v>
      </c>
      <c r="N3695" s="14">
        <v>0</v>
      </c>
      <c r="O3695" s="16">
        <v>29</v>
      </c>
      <c r="P3695" s="16">
        <v>2349</v>
      </c>
      <c r="Q3695" s="16">
        <v>0</v>
      </c>
      <c r="R3695" s="16">
        <f>Q3695*16.876/100</f>
        <v>0</v>
      </c>
      <c r="S3695" s="17">
        <f t="shared" si="399"/>
        <v>0</v>
      </c>
      <c r="T3695" s="16">
        <v>0</v>
      </c>
      <c r="U3695" s="18">
        <f t="shared" si="400"/>
        <v>239.8</v>
      </c>
      <c r="V3695" s="18">
        <f t="shared" si="401"/>
        <v>0</v>
      </c>
      <c r="W3695" s="18">
        <f t="shared" si="402"/>
        <v>0</v>
      </c>
      <c r="X3695" s="27"/>
      <c r="Y3695" s="19">
        <f t="shared" si="403"/>
        <v>0</v>
      </c>
      <c r="Z3695" s="18">
        <f t="shared" si="404"/>
        <v>15.805</v>
      </c>
      <c r="AA3695" s="12">
        <v>411</v>
      </c>
      <c r="AB3695" s="12">
        <v>22724.54</v>
      </c>
      <c r="AC3695" s="28">
        <f>+I3695+Y3695-Z3695</f>
        <v>239.44499999999999</v>
      </c>
      <c r="AD3695" s="20">
        <f t="shared" si="405"/>
        <v>0</v>
      </c>
      <c r="AE3695">
        <v>0</v>
      </c>
    </row>
    <row r="3696" spans="1:31" x14ac:dyDescent="0.25">
      <c r="A3696" s="59">
        <v>45199</v>
      </c>
      <c r="B3696" s="60" t="s">
        <v>218</v>
      </c>
      <c r="C3696" s="60" t="s">
        <v>213</v>
      </c>
      <c r="D3696" s="60" t="s">
        <v>40</v>
      </c>
      <c r="E3696" s="60" t="s">
        <v>30</v>
      </c>
      <c r="F3696" s="10"/>
      <c r="G3696" s="10"/>
      <c r="H3696" s="11"/>
      <c r="I3696" s="63">
        <f>ROUND(SUMIFS(AC:AC,$A:$A,EOMONTH($A3696,-1),$B:$B,$B3696),2)</f>
        <v>-79.16</v>
      </c>
      <c r="J3696" s="11"/>
      <c r="K3696" s="13"/>
      <c r="L3696" s="25"/>
      <c r="M3696" s="15"/>
      <c r="N3696" s="14"/>
      <c r="O3696" s="16"/>
      <c r="P3696" s="16"/>
      <c r="Q3696" s="16"/>
      <c r="R3696" s="16"/>
      <c r="S3696" s="17">
        <f t="shared" si="399"/>
        <v>0</v>
      </c>
      <c r="T3696" s="16"/>
      <c r="U3696" s="18">
        <f t="shared" si="400"/>
        <v>0</v>
      </c>
      <c r="V3696" s="18">
        <f t="shared" si="401"/>
        <v>0</v>
      </c>
      <c r="W3696" s="18">
        <f t="shared" si="402"/>
        <v>0</v>
      </c>
      <c r="X3696" s="27"/>
      <c r="Y3696" s="19">
        <f t="shared" si="403"/>
        <v>0</v>
      </c>
      <c r="Z3696" s="18">
        <f t="shared" si="404"/>
        <v>0</v>
      </c>
      <c r="AA3696" s="12"/>
      <c r="AB3696" s="12"/>
      <c r="AC3696" s="28">
        <f>+I3696+Y3696-Z3696</f>
        <v>-79.16</v>
      </c>
      <c r="AD3696" s="20">
        <f t="shared" si="405"/>
        <v>80</v>
      </c>
      <c r="AE3696">
        <v>0</v>
      </c>
    </row>
    <row r="3697" spans="1:31" x14ac:dyDescent="0.25">
      <c r="A3697" s="9">
        <v>45199</v>
      </c>
      <c r="B3697" s="10" t="s">
        <v>219</v>
      </c>
      <c r="C3697" s="10" t="s">
        <v>185</v>
      </c>
      <c r="D3697" s="10" t="s">
        <v>40</v>
      </c>
      <c r="E3697" s="10" t="s">
        <v>30</v>
      </c>
      <c r="F3697" s="10">
        <v>85</v>
      </c>
      <c r="G3697" s="10">
        <v>93</v>
      </c>
      <c r="H3697" s="11">
        <f>SUMIFS(AA:AA,$A:$A,EOMONTH($A3697,-1),$B:$B,$B3697)</f>
        <v>347</v>
      </c>
      <c r="I3697" s="63">
        <f>ROUND(SUMIFS(AC:AC,$A:$A,EOMONTH($A3697,-1),$B:$B,$B3697),2)</f>
        <v>43.69</v>
      </c>
      <c r="J3697" s="11">
        <f>SUMIFS(AB:AB,$A:$A,EOMONTH($A3697,-1),$B:$B,$B3697)</f>
        <v>3045.86</v>
      </c>
      <c r="K3697" s="13">
        <v>0</v>
      </c>
      <c r="L3697" s="25">
        <v>0</v>
      </c>
      <c r="M3697" s="15">
        <v>0</v>
      </c>
      <c r="N3697" s="14">
        <v>0</v>
      </c>
      <c r="O3697" s="16">
        <v>236</v>
      </c>
      <c r="P3697" s="16">
        <v>5498.32</v>
      </c>
      <c r="Q3697" s="16">
        <v>0</v>
      </c>
      <c r="R3697" s="16">
        <f>Q3697*16.876/100</f>
        <v>0</v>
      </c>
      <c r="S3697" s="17">
        <f t="shared" si="399"/>
        <v>0</v>
      </c>
      <c r="T3697" s="16">
        <v>0</v>
      </c>
      <c r="U3697" s="18">
        <f t="shared" si="400"/>
        <v>32.271000000000001</v>
      </c>
      <c r="V3697" s="18">
        <f t="shared" si="401"/>
        <v>0</v>
      </c>
      <c r="W3697" s="18">
        <f t="shared" si="402"/>
        <v>0</v>
      </c>
      <c r="X3697" s="27"/>
      <c r="Y3697" s="19">
        <f t="shared" si="403"/>
        <v>0</v>
      </c>
      <c r="Z3697" s="18">
        <f t="shared" si="404"/>
        <v>21.948</v>
      </c>
      <c r="AA3697" s="12">
        <v>111</v>
      </c>
      <c r="AB3697" s="12">
        <v>974.32</v>
      </c>
      <c r="AC3697" s="28">
        <f>+I3697+Y3697-Z3697</f>
        <v>21.741999999999997</v>
      </c>
      <c r="AD3697" s="20">
        <f t="shared" si="405"/>
        <v>0</v>
      </c>
      <c r="AE3697">
        <v>0</v>
      </c>
    </row>
    <row r="3698" spans="1:31" x14ac:dyDescent="0.25">
      <c r="A3698" s="9">
        <v>45199</v>
      </c>
      <c r="B3698" s="10" t="s">
        <v>220</v>
      </c>
      <c r="C3698" s="10" t="s">
        <v>185</v>
      </c>
      <c r="D3698" s="10" t="s">
        <v>40</v>
      </c>
      <c r="E3698" s="10" t="s">
        <v>30</v>
      </c>
      <c r="F3698" s="10">
        <v>85</v>
      </c>
      <c r="G3698" s="10">
        <v>93</v>
      </c>
      <c r="H3698" s="11">
        <f>SUMIFS(AA:AA,$A:$A,EOMONTH($A3698,-1),$B:$B,$B3698)</f>
        <v>778</v>
      </c>
      <c r="I3698" s="63">
        <f>ROUND(SUMIFS(AC:AC,$A:$A,EOMONTH($A3698,-1),$B:$B,$B3698),2)</f>
        <v>22.69</v>
      </c>
      <c r="J3698" s="11">
        <f>SUMIFS(AB:AB,$A:$A,EOMONTH($A3698,-1),$B:$B,$B3698)</f>
        <v>21395</v>
      </c>
      <c r="K3698" s="13">
        <v>0</v>
      </c>
      <c r="L3698" s="25">
        <v>0</v>
      </c>
      <c r="M3698" s="15">
        <v>0</v>
      </c>
      <c r="N3698" s="14">
        <v>0</v>
      </c>
      <c r="O3698" s="16">
        <v>50</v>
      </c>
      <c r="P3698" s="16">
        <v>1290.5</v>
      </c>
      <c r="Q3698" s="16">
        <v>0</v>
      </c>
      <c r="R3698" s="16">
        <f>Q3698*16.876/100</f>
        <v>0</v>
      </c>
      <c r="S3698" s="17">
        <f t="shared" si="399"/>
        <v>0</v>
      </c>
      <c r="T3698" s="16">
        <v>0</v>
      </c>
      <c r="U3698" s="18">
        <f t="shared" si="400"/>
        <v>72.353999999999999</v>
      </c>
      <c r="V3698" s="18">
        <f t="shared" si="401"/>
        <v>0</v>
      </c>
      <c r="W3698" s="18">
        <f t="shared" si="402"/>
        <v>0</v>
      </c>
      <c r="X3698" s="27"/>
      <c r="Y3698" s="19">
        <f t="shared" si="403"/>
        <v>0</v>
      </c>
      <c r="Z3698" s="18">
        <f t="shared" si="404"/>
        <v>4.6500000000000004</v>
      </c>
      <c r="AA3698" s="12">
        <v>728</v>
      </c>
      <c r="AB3698" s="12">
        <v>20020</v>
      </c>
      <c r="AC3698" s="28">
        <f>+I3698+Y3698-Z3698</f>
        <v>18.04</v>
      </c>
      <c r="AD3698" s="20">
        <f t="shared" si="405"/>
        <v>0</v>
      </c>
      <c r="AE3698">
        <v>0</v>
      </c>
    </row>
    <row r="3699" spans="1:31" x14ac:dyDescent="0.25">
      <c r="A3699" s="9">
        <v>45199</v>
      </c>
      <c r="B3699" s="10" t="s">
        <v>221</v>
      </c>
      <c r="C3699" s="10" t="s">
        <v>185</v>
      </c>
      <c r="D3699" s="10" t="s">
        <v>40</v>
      </c>
      <c r="E3699" s="10" t="s">
        <v>30</v>
      </c>
      <c r="F3699" s="10">
        <v>85</v>
      </c>
      <c r="G3699" s="10">
        <v>93</v>
      </c>
      <c r="H3699" s="11">
        <f>SUMIFS(AA:AA,$A:$A,EOMONTH($A3699,-1),$B:$B,$B3699)</f>
        <v>2160</v>
      </c>
      <c r="I3699" s="63">
        <f>ROUND(SUMIFS(AC:AC,$A:$A,EOMONTH($A3699,-1),$B:$B,$B3699),2)</f>
        <v>83.17</v>
      </c>
      <c r="J3699" s="11">
        <f>SUMIFS(AB:AB,$A:$A,EOMONTH($A3699,-1),$B:$B,$B3699)</f>
        <v>59400</v>
      </c>
      <c r="K3699" s="13">
        <v>0</v>
      </c>
      <c r="L3699" s="25">
        <v>0</v>
      </c>
      <c r="M3699" s="15">
        <v>0</v>
      </c>
      <c r="N3699" s="14">
        <v>0</v>
      </c>
      <c r="O3699" s="16">
        <v>50</v>
      </c>
      <c r="P3699" s="16">
        <v>1290.5</v>
      </c>
      <c r="Q3699" s="16">
        <v>0</v>
      </c>
      <c r="R3699" s="16">
        <f>Q3699*16.876/100</f>
        <v>0</v>
      </c>
      <c r="S3699" s="17">
        <f t="shared" si="399"/>
        <v>0</v>
      </c>
      <c r="T3699" s="16">
        <v>0</v>
      </c>
      <c r="U3699" s="18">
        <f t="shared" si="400"/>
        <v>200.88</v>
      </c>
      <c r="V3699" s="18">
        <f t="shared" si="401"/>
        <v>0</v>
      </c>
      <c r="W3699" s="18">
        <f t="shared" si="402"/>
        <v>0</v>
      </c>
      <c r="X3699" s="27"/>
      <c r="Y3699" s="19">
        <f t="shared" si="403"/>
        <v>0</v>
      </c>
      <c r="Z3699" s="18">
        <f t="shared" si="404"/>
        <v>4.6500000000000004</v>
      </c>
      <c r="AA3699" s="12">
        <v>2110</v>
      </c>
      <c r="AB3699" s="12">
        <v>58025</v>
      </c>
      <c r="AC3699" s="28">
        <f>+I3699+Y3699-Z3699</f>
        <v>78.52</v>
      </c>
      <c r="AD3699" s="20">
        <f t="shared" si="405"/>
        <v>0</v>
      </c>
      <c r="AE3699">
        <v>0</v>
      </c>
    </row>
    <row r="3700" spans="1:31" x14ac:dyDescent="0.25">
      <c r="A3700" s="9">
        <v>45199</v>
      </c>
      <c r="B3700" s="10" t="s">
        <v>222</v>
      </c>
      <c r="C3700" s="10" t="s">
        <v>185</v>
      </c>
      <c r="D3700" s="10" t="s">
        <v>40</v>
      </c>
      <c r="E3700" s="10" t="s">
        <v>30</v>
      </c>
      <c r="F3700" s="10">
        <v>85</v>
      </c>
      <c r="G3700" s="10">
        <v>93</v>
      </c>
      <c r="H3700" s="11">
        <f>SUMIFS(AA:AA,$A:$A,EOMONTH($A3700,-1),$B:$B,$B3700)</f>
        <v>55</v>
      </c>
      <c r="I3700" s="63">
        <f>ROUND(SUMIFS(AC:AC,$A:$A,EOMONTH($A3700,-1),$B:$B,$B3700),2)</f>
        <v>-21.38</v>
      </c>
      <c r="J3700" s="11">
        <f>SUMIFS(AB:AB,$A:$A,EOMONTH($A3700,-1),$B:$B,$B3700)</f>
        <v>1098.8</v>
      </c>
      <c r="K3700" s="13">
        <v>0</v>
      </c>
      <c r="L3700" s="25">
        <v>0</v>
      </c>
      <c r="M3700" s="15">
        <v>0</v>
      </c>
      <c r="N3700" s="14">
        <v>0</v>
      </c>
      <c r="O3700" s="16">
        <v>80</v>
      </c>
      <c r="P3700" s="16">
        <v>1740</v>
      </c>
      <c r="Q3700" s="16">
        <v>0</v>
      </c>
      <c r="R3700" s="16">
        <f>Q3700*16.876/100</f>
        <v>0</v>
      </c>
      <c r="S3700" s="17">
        <f t="shared" si="399"/>
        <v>0</v>
      </c>
      <c r="T3700" s="16">
        <v>0</v>
      </c>
      <c r="U3700" s="18">
        <f t="shared" si="400"/>
        <v>5.1150000000000002</v>
      </c>
      <c r="V3700" s="18">
        <f t="shared" si="401"/>
        <v>0</v>
      </c>
      <c r="W3700" s="18">
        <f t="shared" si="402"/>
        <v>0</v>
      </c>
      <c r="X3700" s="27"/>
      <c r="Y3700" s="19">
        <f t="shared" si="403"/>
        <v>0</v>
      </c>
      <c r="Z3700" s="18">
        <f t="shared" si="404"/>
        <v>7.44</v>
      </c>
      <c r="AA3700" s="12">
        <v>-25</v>
      </c>
      <c r="AB3700" s="12">
        <v>-499.45</v>
      </c>
      <c r="AC3700" s="28">
        <f>+I3700+Y3700-Z3700</f>
        <v>-28.82</v>
      </c>
      <c r="AD3700" s="20">
        <f t="shared" si="405"/>
        <v>30</v>
      </c>
      <c r="AE3700">
        <v>30</v>
      </c>
    </row>
    <row r="3701" spans="1:31" x14ac:dyDescent="0.25">
      <c r="A3701" s="9">
        <v>45199</v>
      </c>
      <c r="B3701" s="10" t="s">
        <v>223</v>
      </c>
      <c r="C3701" s="10" t="s">
        <v>185</v>
      </c>
      <c r="D3701" s="10" t="s">
        <v>40</v>
      </c>
      <c r="E3701" s="10" t="s">
        <v>30</v>
      </c>
      <c r="F3701" s="10">
        <v>85</v>
      </c>
      <c r="G3701" s="10">
        <v>93</v>
      </c>
      <c r="H3701" s="11">
        <f>SUMIFS(AA:AA,$A:$A,EOMONTH($A3701,-1),$B:$B,$B3701)</f>
        <v>384</v>
      </c>
      <c r="I3701" s="63">
        <f>ROUND(SUMIFS(AC:AC,$A:$A,EOMONTH($A3701,-1),$B:$B,$B3701),2)</f>
        <v>10.1</v>
      </c>
      <c r="J3701" s="11">
        <f>SUMIFS(AB:AB,$A:$A,EOMONTH($A3701,-1),$B:$B,$B3701)</f>
        <v>3638.66</v>
      </c>
      <c r="K3701" s="13">
        <v>0</v>
      </c>
      <c r="L3701" s="25">
        <v>0</v>
      </c>
      <c r="M3701" s="15">
        <v>0</v>
      </c>
      <c r="N3701" s="14">
        <v>0</v>
      </c>
      <c r="O3701" s="16">
        <v>170</v>
      </c>
      <c r="P3701" s="16">
        <v>3900.5</v>
      </c>
      <c r="Q3701" s="16">
        <v>0</v>
      </c>
      <c r="R3701" s="16">
        <f>Q3701*16.876/100</f>
        <v>0</v>
      </c>
      <c r="S3701" s="17">
        <f t="shared" si="399"/>
        <v>0</v>
      </c>
      <c r="T3701" s="16">
        <v>0</v>
      </c>
      <c r="U3701" s="18">
        <f t="shared" si="400"/>
        <v>35.712000000000003</v>
      </c>
      <c r="V3701" s="18">
        <f t="shared" si="401"/>
        <v>0</v>
      </c>
      <c r="W3701" s="18">
        <f t="shared" si="402"/>
        <v>0</v>
      </c>
      <c r="X3701" s="27"/>
      <c r="Y3701" s="19">
        <f t="shared" si="403"/>
        <v>0</v>
      </c>
      <c r="Z3701" s="18">
        <f t="shared" si="404"/>
        <v>15.81</v>
      </c>
      <c r="AA3701" s="12">
        <v>214</v>
      </c>
      <c r="AB3701" s="12">
        <v>2027.8</v>
      </c>
      <c r="AC3701" s="28">
        <f>+I3701+Y3701-Z3701</f>
        <v>-5.7100000000000009</v>
      </c>
      <c r="AD3701" s="20">
        <f t="shared" si="405"/>
        <v>10</v>
      </c>
      <c r="AE3701">
        <v>10</v>
      </c>
    </row>
    <row r="3702" spans="1:31" x14ac:dyDescent="0.25">
      <c r="A3702" s="9">
        <v>45199</v>
      </c>
      <c r="B3702" s="10" t="s">
        <v>224</v>
      </c>
      <c r="C3702" s="10" t="s">
        <v>185</v>
      </c>
      <c r="D3702" s="10" t="s">
        <v>40</v>
      </c>
      <c r="E3702" s="10" t="s">
        <v>30</v>
      </c>
      <c r="F3702" s="10">
        <v>85</v>
      </c>
      <c r="G3702" s="10">
        <v>93</v>
      </c>
      <c r="H3702" s="11">
        <f>SUMIFS(AA:AA,$A:$A,EOMONTH($A3702,-1),$B:$B,$B3702)</f>
        <v>679</v>
      </c>
      <c r="I3702" s="63">
        <f>ROUND(SUMIFS(AC:AC,$A:$A,EOMONTH($A3702,-1),$B:$B,$B3702),2)</f>
        <v>16.3</v>
      </c>
      <c r="J3702" s="11">
        <f>SUMIFS(AB:AB,$A:$A,EOMONTH($A3702,-1),$B:$B,$B3702)</f>
        <v>18672.5</v>
      </c>
      <c r="K3702" s="13">
        <v>0</v>
      </c>
      <c r="L3702" s="25">
        <v>0</v>
      </c>
      <c r="M3702" s="15">
        <v>0</v>
      </c>
      <c r="N3702" s="14">
        <v>0</v>
      </c>
      <c r="O3702" s="16">
        <v>50</v>
      </c>
      <c r="P3702" s="16">
        <v>1290.5</v>
      </c>
      <c r="Q3702" s="16">
        <v>0</v>
      </c>
      <c r="R3702" s="16">
        <f>Q3702*16.876/100</f>
        <v>0</v>
      </c>
      <c r="S3702" s="17">
        <f t="shared" si="399"/>
        <v>0</v>
      </c>
      <c r="T3702" s="16">
        <v>0</v>
      </c>
      <c r="U3702" s="18">
        <f t="shared" si="400"/>
        <v>63.146999999999998</v>
      </c>
      <c r="V3702" s="18">
        <f t="shared" si="401"/>
        <v>0</v>
      </c>
      <c r="W3702" s="18">
        <f t="shared" si="402"/>
        <v>0</v>
      </c>
      <c r="X3702" s="27"/>
      <c r="Y3702" s="19">
        <f t="shared" si="403"/>
        <v>0</v>
      </c>
      <c r="Z3702" s="18">
        <f t="shared" si="404"/>
        <v>4.6500000000000004</v>
      </c>
      <c r="AA3702" s="12">
        <v>629</v>
      </c>
      <c r="AB3702" s="12">
        <v>17297.5</v>
      </c>
      <c r="AC3702" s="28">
        <f>+I3702+Y3702-Z3702</f>
        <v>11.65</v>
      </c>
      <c r="AD3702" s="20">
        <f t="shared" si="405"/>
        <v>0</v>
      </c>
      <c r="AE3702">
        <v>0</v>
      </c>
    </row>
    <row r="3703" spans="1:31" x14ac:dyDescent="0.25">
      <c r="A3703" s="9">
        <v>45199</v>
      </c>
      <c r="B3703" s="10" t="s">
        <v>225</v>
      </c>
      <c r="C3703" s="10" t="s">
        <v>185</v>
      </c>
      <c r="D3703" s="10" t="s">
        <v>40</v>
      </c>
      <c r="E3703" s="10" t="s">
        <v>30</v>
      </c>
      <c r="F3703" s="10">
        <v>160</v>
      </c>
      <c r="G3703" s="10">
        <v>174</v>
      </c>
      <c r="H3703" s="11">
        <f>SUMIFS(AA:AA,$A:$A,EOMONTH($A3703,-1),$B:$B,$B3703)</f>
        <v>36</v>
      </c>
      <c r="I3703" s="63">
        <f>ROUND(SUMIFS(AC:AC,$A:$A,EOMONTH($A3703,-1),$B:$B,$B3703),2)</f>
        <v>0.1</v>
      </c>
      <c r="J3703" s="11">
        <f>SUMIFS(AB:AB,$A:$A,EOMONTH($A3703,-1),$B:$B,$B3703)</f>
        <v>684.64</v>
      </c>
      <c r="K3703" s="13">
        <v>0</v>
      </c>
      <c r="L3703" s="25">
        <v>0</v>
      </c>
      <c r="M3703" s="15">
        <v>700</v>
      </c>
      <c r="N3703" s="14">
        <v>12188.32</v>
      </c>
      <c r="O3703" s="16">
        <v>120</v>
      </c>
      <c r="P3703" s="16">
        <v>4047.24</v>
      </c>
      <c r="Q3703" s="16">
        <v>0</v>
      </c>
      <c r="R3703" s="16">
        <f>Q3703*16.876/100</f>
        <v>0</v>
      </c>
      <c r="S3703" s="17">
        <f t="shared" si="399"/>
        <v>0</v>
      </c>
      <c r="T3703" s="16">
        <v>0</v>
      </c>
      <c r="U3703" s="18">
        <f t="shared" si="400"/>
        <v>6.2640000000000002</v>
      </c>
      <c r="V3703" s="18">
        <f t="shared" si="401"/>
        <v>112</v>
      </c>
      <c r="W3703" s="18">
        <f t="shared" si="402"/>
        <v>18.80368</v>
      </c>
      <c r="X3703" s="27"/>
      <c r="Y3703" s="19">
        <f t="shared" si="403"/>
        <v>130.80367999999999</v>
      </c>
      <c r="Z3703" s="18">
        <f t="shared" si="404"/>
        <v>20.88</v>
      </c>
      <c r="AA3703" s="12">
        <v>616</v>
      </c>
      <c r="AB3703" s="12">
        <v>10774.11</v>
      </c>
      <c r="AC3703" s="28">
        <f>+I3703+Y3703-Z3703</f>
        <v>110.02367999999998</v>
      </c>
      <c r="AD3703" s="20">
        <f t="shared" si="405"/>
        <v>0</v>
      </c>
      <c r="AE3703">
        <v>0</v>
      </c>
    </row>
    <row r="3704" spans="1:31" x14ac:dyDescent="0.25">
      <c r="A3704" s="9">
        <v>45199</v>
      </c>
      <c r="B3704" s="10" t="s">
        <v>226</v>
      </c>
      <c r="C3704" s="10" t="s">
        <v>185</v>
      </c>
      <c r="D3704" s="10" t="s">
        <v>40</v>
      </c>
      <c r="E3704" s="10" t="s">
        <v>30</v>
      </c>
      <c r="F3704" s="10">
        <v>160</v>
      </c>
      <c r="G3704" s="10">
        <v>174</v>
      </c>
      <c r="H3704" s="11">
        <f>SUMIFS(AA:AA,$A:$A,EOMONTH($A3704,-1),$B:$B,$B3704)</f>
        <v>379</v>
      </c>
      <c r="I3704" s="63">
        <f>ROUND(SUMIFS(AC:AC,$A:$A,EOMONTH($A3704,-1),$B:$B,$B3704),2)</f>
        <v>-18.579999999999998</v>
      </c>
      <c r="J3704" s="11">
        <f>SUMIFS(AB:AB,$A:$A,EOMONTH($A3704,-1),$B:$B,$B3704)</f>
        <v>16676</v>
      </c>
      <c r="K3704" s="13">
        <v>0</v>
      </c>
      <c r="L3704" s="25">
        <v>0</v>
      </c>
      <c r="M3704" s="15">
        <v>0</v>
      </c>
      <c r="N3704" s="14">
        <v>0</v>
      </c>
      <c r="O3704" s="16">
        <v>34</v>
      </c>
      <c r="P3704" s="16">
        <v>1253.24</v>
      </c>
      <c r="Q3704" s="16">
        <v>0</v>
      </c>
      <c r="R3704" s="16">
        <f>Q3704*16.876/100</f>
        <v>0</v>
      </c>
      <c r="S3704" s="17">
        <f t="shared" si="399"/>
        <v>0</v>
      </c>
      <c r="T3704" s="16">
        <v>0</v>
      </c>
      <c r="U3704" s="18">
        <f t="shared" si="400"/>
        <v>65.945999999999998</v>
      </c>
      <c r="V3704" s="18">
        <f t="shared" si="401"/>
        <v>0</v>
      </c>
      <c r="W3704" s="18">
        <f t="shared" si="402"/>
        <v>0</v>
      </c>
      <c r="X3704" s="27"/>
      <c r="Y3704" s="19">
        <f t="shared" si="403"/>
        <v>0</v>
      </c>
      <c r="Z3704" s="18">
        <f t="shared" si="404"/>
        <v>5.9160000000000004</v>
      </c>
      <c r="AA3704" s="12">
        <v>345</v>
      </c>
      <c r="AB3704" s="12">
        <v>15180</v>
      </c>
      <c r="AC3704" s="28">
        <f>+I3704+Y3704-Z3704</f>
        <v>-24.495999999999999</v>
      </c>
      <c r="AD3704" s="20">
        <f t="shared" si="405"/>
        <v>30</v>
      </c>
      <c r="AE3704">
        <v>30</v>
      </c>
    </row>
    <row r="3705" spans="1:31" x14ac:dyDescent="0.25">
      <c r="A3705" s="9">
        <v>45199</v>
      </c>
      <c r="B3705" s="10" t="s">
        <v>227</v>
      </c>
      <c r="C3705" s="10" t="s">
        <v>185</v>
      </c>
      <c r="D3705" s="10" t="s">
        <v>40</v>
      </c>
      <c r="E3705" s="10" t="s">
        <v>30</v>
      </c>
      <c r="F3705" s="10">
        <v>160</v>
      </c>
      <c r="G3705" s="10">
        <v>174</v>
      </c>
      <c r="H3705" s="11">
        <f>SUMIFS(AA:AA,$A:$A,EOMONTH($A3705,-1),$B:$B,$B3705)</f>
        <v>420</v>
      </c>
      <c r="I3705" s="63">
        <f>ROUND(SUMIFS(AC:AC,$A:$A,EOMONTH($A3705,-1),$B:$B,$B3705),2)</f>
        <v>2.21</v>
      </c>
      <c r="J3705" s="11">
        <f>SUMIFS(AB:AB,$A:$A,EOMONTH($A3705,-1),$B:$B,$B3705)</f>
        <v>18480</v>
      </c>
      <c r="K3705" s="13">
        <v>0</v>
      </c>
      <c r="L3705" s="25">
        <v>0</v>
      </c>
      <c r="M3705" s="15">
        <v>0</v>
      </c>
      <c r="N3705" s="14">
        <v>0</v>
      </c>
      <c r="O3705" s="16">
        <v>34</v>
      </c>
      <c r="P3705" s="16">
        <v>1253.24</v>
      </c>
      <c r="Q3705" s="16">
        <v>0</v>
      </c>
      <c r="R3705" s="16">
        <f>Q3705*16.876/100</f>
        <v>0</v>
      </c>
      <c r="S3705" s="17">
        <f t="shared" si="399"/>
        <v>0</v>
      </c>
      <c r="T3705" s="16">
        <v>0</v>
      </c>
      <c r="U3705" s="18">
        <f t="shared" si="400"/>
        <v>73.08</v>
      </c>
      <c r="V3705" s="18">
        <f t="shared" si="401"/>
        <v>0</v>
      </c>
      <c r="W3705" s="18">
        <f t="shared" si="402"/>
        <v>0</v>
      </c>
      <c r="X3705" s="27"/>
      <c r="Y3705" s="19">
        <f t="shared" si="403"/>
        <v>0</v>
      </c>
      <c r="Z3705" s="18">
        <f t="shared" si="404"/>
        <v>5.9160000000000004</v>
      </c>
      <c r="AA3705" s="12">
        <v>386</v>
      </c>
      <c r="AB3705" s="12">
        <v>16984</v>
      </c>
      <c r="AC3705" s="28">
        <f>+I3705+Y3705-Z3705</f>
        <v>-3.7060000000000004</v>
      </c>
      <c r="AD3705" s="20">
        <f t="shared" si="405"/>
        <v>10</v>
      </c>
      <c r="AE3705">
        <v>10</v>
      </c>
    </row>
    <row r="3706" spans="1:31" x14ac:dyDescent="0.25">
      <c r="A3706" s="9">
        <v>45199</v>
      </c>
      <c r="B3706" s="10" t="s">
        <v>228</v>
      </c>
      <c r="C3706" s="10" t="s">
        <v>185</v>
      </c>
      <c r="D3706" s="10" t="s">
        <v>40</v>
      </c>
      <c r="E3706" s="10" t="s">
        <v>30</v>
      </c>
      <c r="F3706" s="10">
        <v>160</v>
      </c>
      <c r="G3706" s="10">
        <v>174</v>
      </c>
      <c r="H3706" s="11">
        <f>SUMIFS(AA:AA,$A:$A,EOMONTH($A3706,-1),$B:$B,$B3706)</f>
        <v>491</v>
      </c>
      <c r="I3706" s="63">
        <f>ROUND(SUMIFS(AC:AC,$A:$A,EOMONTH($A3706,-1),$B:$B,$B3706),2)</f>
        <v>-35.43</v>
      </c>
      <c r="J3706" s="11">
        <f>SUMIFS(AB:AB,$A:$A,EOMONTH($A3706,-1),$B:$B,$B3706)</f>
        <v>21604</v>
      </c>
      <c r="K3706" s="13">
        <v>0</v>
      </c>
      <c r="L3706" s="25">
        <v>0</v>
      </c>
      <c r="M3706" s="15">
        <v>0</v>
      </c>
      <c r="N3706" s="14">
        <v>0</v>
      </c>
      <c r="O3706" s="16">
        <v>34</v>
      </c>
      <c r="P3706" s="16">
        <v>1253.24</v>
      </c>
      <c r="Q3706" s="16">
        <v>0</v>
      </c>
      <c r="R3706" s="16">
        <f>Q3706*16.876/100</f>
        <v>0</v>
      </c>
      <c r="S3706" s="17">
        <f t="shared" si="399"/>
        <v>0</v>
      </c>
      <c r="T3706" s="16">
        <v>0</v>
      </c>
      <c r="U3706" s="18">
        <f t="shared" si="400"/>
        <v>85.433999999999997</v>
      </c>
      <c r="V3706" s="18">
        <f t="shared" si="401"/>
        <v>0</v>
      </c>
      <c r="W3706" s="18">
        <f t="shared" si="402"/>
        <v>0</v>
      </c>
      <c r="X3706" s="27"/>
      <c r="Y3706" s="19">
        <f t="shared" si="403"/>
        <v>0</v>
      </c>
      <c r="Z3706" s="18">
        <f t="shared" si="404"/>
        <v>5.9160000000000004</v>
      </c>
      <c r="AA3706" s="12">
        <v>457</v>
      </c>
      <c r="AB3706" s="12">
        <v>20108</v>
      </c>
      <c r="AC3706" s="28">
        <f>+I3706+Y3706-Z3706</f>
        <v>-41.346000000000004</v>
      </c>
      <c r="AD3706" s="20">
        <f t="shared" si="405"/>
        <v>50</v>
      </c>
      <c r="AE3706">
        <v>50</v>
      </c>
    </row>
    <row r="3707" spans="1:31" x14ac:dyDescent="0.25">
      <c r="A3707" s="9">
        <v>45199</v>
      </c>
      <c r="B3707" s="10" t="s">
        <v>229</v>
      </c>
      <c r="C3707" s="10" t="s">
        <v>185</v>
      </c>
      <c r="D3707" s="10" t="s">
        <v>40</v>
      </c>
      <c r="E3707" s="10" t="s">
        <v>30</v>
      </c>
      <c r="F3707" s="10">
        <v>160</v>
      </c>
      <c r="G3707" s="10">
        <v>174</v>
      </c>
      <c r="H3707" s="11">
        <f>SUMIFS(AA:AA,$A:$A,EOMONTH($A3707,-1),$B:$B,$B3707)</f>
        <v>30</v>
      </c>
      <c r="I3707" s="63">
        <f>ROUND(SUMIFS(AC:AC,$A:$A,EOMONTH($A3707,-1),$B:$B,$B3707),2)</f>
        <v>15.42</v>
      </c>
      <c r="J3707" s="11">
        <f>SUMIFS(AB:AB,$A:$A,EOMONTH($A3707,-1),$B:$B,$B3707)</f>
        <v>534.41</v>
      </c>
      <c r="K3707" s="13">
        <v>0</v>
      </c>
      <c r="L3707" s="25">
        <v>0</v>
      </c>
      <c r="M3707" s="15">
        <v>566</v>
      </c>
      <c r="N3707" s="14">
        <v>9793.5499999999993</v>
      </c>
      <c r="O3707" s="16">
        <v>82</v>
      </c>
      <c r="P3707" s="16">
        <v>2785.52</v>
      </c>
      <c r="Q3707" s="16">
        <v>0</v>
      </c>
      <c r="R3707" s="16">
        <f>Q3707*16.876/100</f>
        <v>0</v>
      </c>
      <c r="S3707" s="17">
        <f t="shared" si="399"/>
        <v>0</v>
      </c>
      <c r="T3707" s="16">
        <v>0</v>
      </c>
      <c r="U3707" s="18">
        <f t="shared" si="400"/>
        <v>5.22</v>
      </c>
      <c r="V3707" s="18">
        <f t="shared" si="401"/>
        <v>90.56</v>
      </c>
      <c r="W3707" s="18">
        <f t="shared" si="402"/>
        <v>15.204118400000002</v>
      </c>
      <c r="X3707" s="27"/>
      <c r="Y3707" s="19">
        <f t="shared" si="403"/>
        <v>105.7641184</v>
      </c>
      <c r="Z3707" s="18">
        <f t="shared" si="404"/>
        <v>14.268000000000001</v>
      </c>
      <c r="AA3707" s="12">
        <v>514</v>
      </c>
      <c r="AB3707" s="12">
        <v>8907</v>
      </c>
      <c r="AC3707" s="28">
        <f>+I3707+Y3707-Z3707</f>
        <v>106.9161184</v>
      </c>
      <c r="AD3707" s="20">
        <f t="shared" si="405"/>
        <v>0</v>
      </c>
      <c r="AE3707">
        <v>0</v>
      </c>
    </row>
    <row r="3708" spans="1:31" x14ac:dyDescent="0.25">
      <c r="A3708" s="9">
        <v>45199</v>
      </c>
      <c r="B3708" s="10" t="s">
        <v>230</v>
      </c>
      <c r="C3708" s="10" t="s">
        <v>185</v>
      </c>
      <c r="D3708" s="10" t="s">
        <v>40</v>
      </c>
      <c r="E3708" s="10" t="s">
        <v>30</v>
      </c>
      <c r="F3708" s="10">
        <v>160</v>
      </c>
      <c r="G3708" s="10">
        <v>174</v>
      </c>
      <c r="H3708" s="11">
        <f>SUMIFS(AA:AA,$A:$A,EOMONTH($A3708,-1),$B:$B,$B3708)</f>
        <v>67</v>
      </c>
      <c r="I3708" s="63">
        <f>ROUND(SUMIFS(AC:AC,$A:$A,EOMONTH($A3708,-1),$B:$B,$B3708),2)</f>
        <v>-25.71</v>
      </c>
      <c r="J3708" s="11">
        <f>SUMIFS(AB:AB,$A:$A,EOMONTH($A3708,-1),$B:$B,$B3708)</f>
        <v>2293.02</v>
      </c>
      <c r="K3708" s="13">
        <v>0</v>
      </c>
      <c r="L3708" s="25">
        <v>0</v>
      </c>
      <c r="M3708" s="15">
        <v>350</v>
      </c>
      <c r="N3708" s="14">
        <v>6036.18</v>
      </c>
      <c r="O3708" s="16">
        <v>32</v>
      </c>
      <c r="P3708" s="16">
        <v>1179.52</v>
      </c>
      <c r="Q3708" s="16">
        <v>0</v>
      </c>
      <c r="R3708" s="16">
        <f>Q3708*16.876/100</f>
        <v>0</v>
      </c>
      <c r="S3708" s="17">
        <f t="shared" si="399"/>
        <v>0</v>
      </c>
      <c r="T3708" s="16">
        <v>0</v>
      </c>
      <c r="U3708" s="18">
        <f t="shared" si="400"/>
        <v>11.657999999999999</v>
      </c>
      <c r="V3708" s="18">
        <f t="shared" si="401"/>
        <v>56</v>
      </c>
      <c r="W3708" s="18">
        <f t="shared" si="402"/>
        <v>9.40184</v>
      </c>
      <c r="X3708" s="27"/>
      <c r="Y3708" s="19">
        <f t="shared" si="403"/>
        <v>65.401839999999993</v>
      </c>
      <c r="Z3708" s="18">
        <f t="shared" si="404"/>
        <v>5.5679999999999996</v>
      </c>
      <c r="AA3708" s="12">
        <v>385</v>
      </c>
      <c r="AB3708" s="12">
        <v>7690.03</v>
      </c>
      <c r="AC3708" s="28">
        <f>+I3708+Y3708-Z3708</f>
        <v>34.123839999999994</v>
      </c>
      <c r="AD3708" s="20">
        <f t="shared" si="405"/>
        <v>0</v>
      </c>
      <c r="AE3708">
        <v>0</v>
      </c>
    </row>
    <row r="3709" spans="1:31" x14ac:dyDescent="0.25">
      <c r="A3709" s="9">
        <v>45199</v>
      </c>
      <c r="B3709" s="10" t="s">
        <v>231</v>
      </c>
      <c r="C3709" s="10" t="s">
        <v>185</v>
      </c>
      <c r="D3709" s="10" t="s">
        <v>40</v>
      </c>
      <c r="E3709" s="10" t="s">
        <v>30</v>
      </c>
      <c r="F3709" s="10">
        <v>228</v>
      </c>
      <c r="G3709" s="10">
        <v>248</v>
      </c>
      <c r="H3709" s="11">
        <f>SUMIFS(AA:AA,$A:$A,EOMONTH($A3709,-1),$B:$B,$B3709)</f>
        <v>130</v>
      </c>
      <c r="I3709" s="63">
        <f>ROUND(SUMIFS(AC:AC,$A:$A,EOMONTH($A3709,-1),$B:$B,$B3709),2)</f>
        <v>-15.3</v>
      </c>
      <c r="J3709" s="11">
        <f>SUMIFS(AB:AB,$A:$A,EOMONTH($A3709,-1),$B:$B,$B3709)</f>
        <v>3441.38</v>
      </c>
      <c r="K3709" s="13">
        <v>0</v>
      </c>
      <c r="L3709" s="25">
        <v>0</v>
      </c>
      <c r="M3709" s="15">
        <v>405</v>
      </c>
      <c r="N3709" s="14">
        <v>10124.49</v>
      </c>
      <c r="O3709" s="16">
        <v>108</v>
      </c>
      <c r="P3709" s="16">
        <v>5147.6400000000003</v>
      </c>
      <c r="Q3709" s="16">
        <v>0</v>
      </c>
      <c r="R3709" s="16">
        <f>Q3709*16.876/100</f>
        <v>0</v>
      </c>
      <c r="S3709" s="17">
        <f t="shared" si="399"/>
        <v>0</v>
      </c>
      <c r="T3709" s="16">
        <v>0</v>
      </c>
      <c r="U3709" s="18">
        <f t="shared" si="400"/>
        <v>32.24</v>
      </c>
      <c r="V3709" s="18">
        <f t="shared" si="401"/>
        <v>92.34</v>
      </c>
      <c r="W3709" s="18">
        <f t="shared" si="402"/>
        <v>15.502962600000004</v>
      </c>
      <c r="X3709" s="27"/>
      <c r="Y3709" s="19">
        <f t="shared" si="403"/>
        <v>107.84296260000001</v>
      </c>
      <c r="Z3709" s="18">
        <f t="shared" si="404"/>
        <v>26.783999999999999</v>
      </c>
      <c r="AA3709" s="12">
        <v>427</v>
      </c>
      <c r="AB3709" s="12">
        <v>10827.34</v>
      </c>
      <c r="AC3709" s="28">
        <f>+I3709+Y3709-Z3709</f>
        <v>65.758962600000018</v>
      </c>
      <c r="AD3709" s="20">
        <f t="shared" si="405"/>
        <v>0</v>
      </c>
      <c r="AE3709">
        <v>0</v>
      </c>
    </row>
    <row r="3710" spans="1:31" x14ac:dyDescent="0.25">
      <c r="A3710" s="9">
        <v>45199</v>
      </c>
      <c r="B3710" s="10" t="s">
        <v>232</v>
      </c>
      <c r="C3710" s="10" t="s">
        <v>185</v>
      </c>
      <c r="D3710" s="10" t="s">
        <v>40</v>
      </c>
      <c r="E3710" s="10" t="s">
        <v>30</v>
      </c>
      <c r="F3710" s="10">
        <v>228</v>
      </c>
      <c r="G3710" s="10">
        <v>248</v>
      </c>
      <c r="H3710" s="11">
        <f>SUMIFS(AA:AA,$A:$A,EOMONTH($A3710,-1),$B:$B,$B3710)</f>
        <v>71</v>
      </c>
      <c r="I3710" s="63">
        <f>ROUND(SUMIFS(AC:AC,$A:$A,EOMONTH($A3710,-1),$B:$B,$B3710),2)</f>
        <v>-36.76</v>
      </c>
      <c r="J3710" s="11">
        <f>SUMIFS(AB:AB,$A:$A,EOMONTH($A3710,-1),$B:$B,$B3710)</f>
        <v>1885.06</v>
      </c>
      <c r="K3710" s="13">
        <v>0</v>
      </c>
      <c r="L3710" s="25">
        <v>0</v>
      </c>
      <c r="M3710" s="15">
        <v>715</v>
      </c>
      <c r="N3710" s="14">
        <v>17985.099999999999</v>
      </c>
      <c r="O3710" s="16">
        <v>144</v>
      </c>
      <c r="P3710" s="16">
        <v>6781.32</v>
      </c>
      <c r="Q3710" s="16">
        <v>0</v>
      </c>
      <c r="R3710" s="16">
        <f>Q3710*16.876/100</f>
        <v>0</v>
      </c>
      <c r="S3710" s="17">
        <f t="shared" si="399"/>
        <v>0</v>
      </c>
      <c r="T3710" s="16">
        <v>0</v>
      </c>
      <c r="U3710" s="18">
        <f t="shared" si="400"/>
        <v>17.608000000000001</v>
      </c>
      <c r="V3710" s="18">
        <f t="shared" si="401"/>
        <v>163.02000000000001</v>
      </c>
      <c r="W3710" s="18">
        <f t="shared" si="402"/>
        <v>27.369427800000004</v>
      </c>
      <c r="X3710" s="27"/>
      <c r="Y3710" s="19">
        <f t="shared" si="403"/>
        <v>190.38942780000002</v>
      </c>
      <c r="Z3710" s="18">
        <f t="shared" si="404"/>
        <v>35.712000000000003</v>
      </c>
      <c r="AA3710" s="12">
        <v>642</v>
      </c>
      <c r="AB3710" s="12">
        <v>16229.83</v>
      </c>
      <c r="AC3710" s="28">
        <f>+I3710+Y3710-Z3710</f>
        <v>117.91742780000003</v>
      </c>
      <c r="AD3710" s="20">
        <f t="shared" si="405"/>
        <v>0</v>
      </c>
      <c r="AE3710">
        <v>0</v>
      </c>
    </row>
    <row r="3711" spans="1:31" x14ac:dyDescent="0.25">
      <c r="A3711" s="9">
        <v>45199</v>
      </c>
      <c r="B3711" s="10" t="s">
        <v>233</v>
      </c>
      <c r="C3711" s="10" t="s">
        <v>185</v>
      </c>
      <c r="D3711" s="10" t="s">
        <v>40</v>
      </c>
      <c r="E3711" s="10" t="s">
        <v>30</v>
      </c>
      <c r="F3711" s="10">
        <v>228</v>
      </c>
      <c r="G3711" s="10">
        <v>248</v>
      </c>
      <c r="H3711" s="11">
        <f>SUMIFS(AA:AA,$A:$A,EOMONTH($A3711,-1),$B:$B,$B3711)</f>
        <v>101</v>
      </c>
      <c r="I3711" s="63">
        <f>ROUND(SUMIFS(AC:AC,$A:$A,EOMONTH($A3711,-1),$B:$B,$B3711),2)</f>
        <v>-48.99</v>
      </c>
      <c r="J3711" s="11">
        <f>SUMIFS(AB:AB,$A:$A,EOMONTH($A3711,-1),$B:$B,$B3711)</f>
        <v>6110.5</v>
      </c>
      <c r="K3711" s="13">
        <v>0</v>
      </c>
      <c r="L3711" s="25">
        <v>0</v>
      </c>
      <c r="M3711" s="15">
        <v>1060</v>
      </c>
      <c r="N3711" s="14">
        <v>26174.83</v>
      </c>
      <c r="O3711" s="16">
        <v>0</v>
      </c>
      <c r="P3711" s="16">
        <v>0</v>
      </c>
      <c r="Q3711" s="16">
        <v>0</v>
      </c>
      <c r="R3711" s="16">
        <f>Q3711*16.876/100</f>
        <v>0</v>
      </c>
      <c r="S3711" s="17">
        <f t="shared" si="399"/>
        <v>0</v>
      </c>
      <c r="T3711" s="16">
        <v>0</v>
      </c>
      <c r="U3711" s="18">
        <f t="shared" si="400"/>
        <v>25.047999999999998</v>
      </c>
      <c r="V3711" s="18">
        <f t="shared" si="401"/>
        <v>241.68</v>
      </c>
      <c r="W3711" s="18">
        <f t="shared" si="402"/>
        <v>40.575655200000007</v>
      </c>
      <c r="X3711" s="27"/>
      <c r="Y3711" s="19">
        <f t="shared" si="403"/>
        <v>282.25565520000004</v>
      </c>
      <c r="Z3711" s="18">
        <f t="shared" si="404"/>
        <v>0</v>
      </c>
      <c r="AA3711" s="12">
        <v>1161</v>
      </c>
      <c r="AB3711" s="12">
        <v>32285.33</v>
      </c>
      <c r="AC3711" s="28">
        <f>+I3711+Y3711-Z3711</f>
        <v>233.26565520000003</v>
      </c>
      <c r="AD3711" s="20">
        <f t="shared" si="405"/>
        <v>0</v>
      </c>
      <c r="AE3711">
        <v>0</v>
      </c>
    </row>
    <row r="3712" spans="1:31" x14ac:dyDescent="0.25">
      <c r="A3712" s="9">
        <v>45199</v>
      </c>
      <c r="B3712" s="10" t="s">
        <v>234</v>
      </c>
      <c r="C3712" s="10" t="s">
        <v>185</v>
      </c>
      <c r="D3712" s="10" t="s">
        <v>40</v>
      </c>
      <c r="E3712" s="10" t="s">
        <v>30</v>
      </c>
      <c r="F3712" s="10">
        <v>228</v>
      </c>
      <c r="G3712" s="10">
        <v>248</v>
      </c>
      <c r="H3712" s="11">
        <f>SUMIFS(AA:AA,$A:$A,EOMONTH($A3712,-1),$B:$B,$B3712)</f>
        <v>355</v>
      </c>
      <c r="I3712" s="63">
        <f>ROUND(SUMIFS(AC:AC,$A:$A,EOMONTH($A3712,-1),$B:$B,$B3712),2)</f>
        <v>-10.75</v>
      </c>
      <c r="J3712" s="11">
        <f>SUMIFS(AB:AB,$A:$A,EOMONTH($A3712,-1),$B:$B,$B3712)</f>
        <v>21477.5</v>
      </c>
      <c r="K3712" s="13">
        <v>0</v>
      </c>
      <c r="L3712" s="25">
        <v>0</v>
      </c>
      <c r="M3712" s="15">
        <v>0</v>
      </c>
      <c r="N3712" s="14">
        <v>0</v>
      </c>
      <c r="O3712" s="16">
        <v>0</v>
      </c>
      <c r="P3712" s="16">
        <v>0</v>
      </c>
      <c r="Q3712" s="16">
        <v>0</v>
      </c>
      <c r="R3712" s="16">
        <f>Q3712*16.876/100</f>
        <v>0</v>
      </c>
      <c r="S3712" s="17">
        <f t="shared" si="399"/>
        <v>0</v>
      </c>
      <c r="T3712" s="16">
        <v>0</v>
      </c>
      <c r="U3712" s="18">
        <f t="shared" si="400"/>
        <v>88.04</v>
      </c>
      <c r="V3712" s="18">
        <f t="shared" si="401"/>
        <v>0</v>
      </c>
      <c r="W3712" s="18">
        <f t="shared" si="402"/>
        <v>0</v>
      </c>
      <c r="X3712" s="27"/>
      <c r="Y3712" s="19">
        <f t="shared" si="403"/>
        <v>0</v>
      </c>
      <c r="Z3712" s="18">
        <f t="shared" si="404"/>
        <v>0</v>
      </c>
      <c r="AA3712" s="12">
        <v>355</v>
      </c>
      <c r="AB3712" s="12">
        <v>21477.5</v>
      </c>
      <c r="AC3712" s="28">
        <f>+I3712+Y3712-Z3712</f>
        <v>-10.75</v>
      </c>
      <c r="AD3712" s="20">
        <f t="shared" si="405"/>
        <v>20</v>
      </c>
      <c r="AE3712">
        <v>20</v>
      </c>
    </row>
    <row r="3713" spans="1:31" x14ac:dyDescent="0.25">
      <c r="A3713" s="9">
        <v>45199</v>
      </c>
      <c r="B3713" s="10" t="s">
        <v>235</v>
      </c>
      <c r="C3713" s="10" t="s">
        <v>185</v>
      </c>
      <c r="D3713" s="10" t="s">
        <v>40</v>
      </c>
      <c r="E3713" s="10" t="s">
        <v>30</v>
      </c>
      <c r="F3713" s="10">
        <v>228</v>
      </c>
      <c r="G3713" s="10">
        <v>248</v>
      </c>
      <c r="H3713" s="11">
        <f>SUMIFS(AA:AA,$A:$A,EOMONTH($A3713,-1),$B:$B,$B3713)</f>
        <v>30</v>
      </c>
      <c r="I3713" s="63">
        <f>ROUND(SUMIFS(AC:AC,$A:$A,EOMONTH($A3713,-1),$B:$B,$B3713),2)</f>
        <v>-94.6</v>
      </c>
      <c r="J3713" s="11">
        <f>SUMIFS(AB:AB,$A:$A,EOMONTH($A3713,-1),$B:$B,$B3713)</f>
        <v>1815</v>
      </c>
      <c r="K3713" s="13">
        <v>0</v>
      </c>
      <c r="L3713" s="25">
        <v>0</v>
      </c>
      <c r="M3713" s="15">
        <v>326</v>
      </c>
      <c r="N3713" s="14">
        <v>8131.81</v>
      </c>
      <c r="O3713" s="16">
        <v>72</v>
      </c>
      <c r="P3713" s="16">
        <v>3936.24</v>
      </c>
      <c r="Q3713" s="16">
        <v>0</v>
      </c>
      <c r="R3713" s="16">
        <f>Q3713*16.876/100</f>
        <v>0</v>
      </c>
      <c r="S3713" s="17">
        <f t="shared" si="399"/>
        <v>0</v>
      </c>
      <c r="T3713" s="16">
        <v>0</v>
      </c>
      <c r="U3713" s="18">
        <f t="shared" si="400"/>
        <v>7.44</v>
      </c>
      <c r="V3713" s="18">
        <f t="shared" si="401"/>
        <v>74.328000000000003</v>
      </c>
      <c r="W3713" s="18">
        <f t="shared" si="402"/>
        <v>12.47892792</v>
      </c>
      <c r="X3713" s="27"/>
      <c r="Y3713" s="19">
        <f t="shared" si="403"/>
        <v>86.806927920000007</v>
      </c>
      <c r="Z3713" s="18">
        <f t="shared" si="404"/>
        <v>17.856000000000002</v>
      </c>
      <c r="AA3713" s="12">
        <v>284</v>
      </c>
      <c r="AB3713" s="12">
        <v>7935.1</v>
      </c>
      <c r="AC3713" s="28">
        <f>+I3713+Y3713-Z3713</f>
        <v>-25.649072079999989</v>
      </c>
      <c r="AD3713" s="20">
        <f t="shared" si="405"/>
        <v>30</v>
      </c>
      <c r="AE3713">
        <v>30</v>
      </c>
    </row>
    <row r="3714" spans="1:31" x14ac:dyDescent="0.25">
      <c r="A3714" s="9">
        <v>45199</v>
      </c>
      <c r="B3714" s="10" t="s">
        <v>236</v>
      </c>
      <c r="C3714" s="10" t="s">
        <v>185</v>
      </c>
      <c r="D3714" s="10" t="s">
        <v>40</v>
      </c>
      <c r="E3714" s="10" t="s">
        <v>30</v>
      </c>
      <c r="F3714" s="10">
        <v>228</v>
      </c>
      <c r="G3714" s="10">
        <v>248</v>
      </c>
      <c r="H3714" s="11">
        <f>SUMIFS(AA:AA,$A:$A,EOMONTH($A3714,-1),$B:$B,$B3714)</f>
        <v>228</v>
      </c>
      <c r="I3714" s="63">
        <f>ROUND(SUMIFS(AC:AC,$A:$A,EOMONTH($A3714,-1),$B:$B,$B3714),2)</f>
        <v>-82.21</v>
      </c>
      <c r="J3714" s="11">
        <f>SUMIFS(AB:AB,$A:$A,EOMONTH($A3714,-1),$B:$B,$B3714)</f>
        <v>13794</v>
      </c>
      <c r="K3714" s="13">
        <v>0</v>
      </c>
      <c r="L3714" s="25">
        <v>0</v>
      </c>
      <c r="M3714" s="15">
        <v>0</v>
      </c>
      <c r="N3714" s="14">
        <v>0</v>
      </c>
      <c r="O3714" s="16">
        <v>0</v>
      </c>
      <c r="P3714" s="16">
        <v>0</v>
      </c>
      <c r="Q3714" s="16">
        <v>0</v>
      </c>
      <c r="R3714" s="16">
        <f>Q3714*16.876/100</f>
        <v>0</v>
      </c>
      <c r="S3714" s="17">
        <f t="shared" si="399"/>
        <v>0</v>
      </c>
      <c r="T3714" s="16">
        <v>0</v>
      </c>
      <c r="U3714" s="18">
        <f t="shared" si="400"/>
        <v>56.543999999999997</v>
      </c>
      <c r="V3714" s="18">
        <f t="shared" si="401"/>
        <v>0</v>
      </c>
      <c r="W3714" s="18">
        <f t="shared" si="402"/>
        <v>0</v>
      </c>
      <c r="X3714" s="27"/>
      <c r="Y3714" s="19">
        <f t="shared" si="403"/>
        <v>0</v>
      </c>
      <c r="Z3714" s="18">
        <f t="shared" si="404"/>
        <v>0</v>
      </c>
      <c r="AA3714" s="12">
        <v>228</v>
      </c>
      <c r="AB3714" s="12">
        <v>13794</v>
      </c>
      <c r="AC3714" s="28">
        <f>+I3714+Y3714-Z3714</f>
        <v>-82.21</v>
      </c>
      <c r="AD3714" s="20">
        <f t="shared" si="405"/>
        <v>90</v>
      </c>
      <c r="AE3714">
        <v>90</v>
      </c>
    </row>
    <row r="3715" spans="1:31" x14ac:dyDescent="0.25">
      <c r="A3715" s="9">
        <v>45199</v>
      </c>
      <c r="B3715" s="10" t="s">
        <v>237</v>
      </c>
      <c r="C3715" s="10" t="s">
        <v>213</v>
      </c>
      <c r="D3715" s="10" t="s">
        <v>40</v>
      </c>
      <c r="E3715" s="10" t="s">
        <v>30</v>
      </c>
      <c r="F3715" s="10">
        <v>410</v>
      </c>
      <c r="G3715" s="10">
        <v>447</v>
      </c>
      <c r="H3715" s="11">
        <f>SUMIFS(AA:AA,$A:$A,EOMONTH($A3715,-1),$B:$B,$B3715)</f>
        <v>0</v>
      </c>
      <c r="I3715" s="63">
        <f>ROUND(SUMIFS(AC:AC,$A:$A,EOMONTH($A3715,-1),$B:$B,$B3715),2)</f>
        <v>53.53</v>
      </c>
      <c r="J3715" s="11">
        <f>SUMIFS(AB:AB,$A:$A,EOMONTH($A3715,-1),$B:$B,$B3715)</f>
        <v>0</v>
      </c>
      <c r="K3715" s="13">
        <v>0</v>
      </c>
      <c r="L3715" s="25">
        <v>0</v>
      </c>
      <c r="M3715" s="15">
        <v>822</v>
      </c>
      <c r="N3715" s="14">
        <v>36615.35</v>
      </c>
      <c r="O3715" s="16">
        <v>372</v>
      </c>
      <c r="P3715" s="16">
        <v>24489.52</v>
      </c>
      <c r="Q3715" s="16">
        <v>0</v>
      </c>
      <c r="R3715" s="16">
        <f>Q3715*16.876/100</f>
        <v>0</v>
      </c>
      <c r="S3715" s="17">
        <f t="shared" si="399"/>
        <v>0</v>
      </c>
      <c r="T3715" s="16">
        <v>0</v>
      </c>
      <c r="U3715" s="18">
        <f t="shared" si="400"/>
        <v>0</v>
      </c>
      <c r="V3715" s="18">
        <f t="shared" si="401"/>
        <v>337.02</v>
      </c>
      <c r="W3715" s="18">
        <f t="shared" si="402"/>
        <v>56.582287800000003</v>
      </c>
      <c r="X3715" s="27"/>
      <c r="Y3715" s="19">
        <f t="shared" si="403"/>
        <v>393.6022878</v>
      </c>
      <c r="Z3715" s="18">
        <f t="shared" si="404"/>
        <v>166.28399999999999</v>
      </c>
      <c r="AA3715" s="12">
        <v>450</v>
      </c>
      <c r="AB3715" s="12">
        <v>20044.89</v>
      </c>
      <c r="AC3715" s="28">
        <f>+I3715+Y3715-Z3715</f>
        <v>280.84828779999998</v>
      </c>
      <c r="AD3715" s="20">
        <f t="shared" si="405"/>
        <v>0</v>
      </c>
      <c r="AE3715">
        <v>0</v>
      </c>
    </row>
    <row r="3716" spans="1:31" x14ac:dyDescent="0.25">
      <c r="A3716" s="9">
        <v>45199</v>
      </c>
      <c r="B3716" s="10" t="s">
        <v>238</v>
      </c>
      <c r="C3716" s="10" t="s">
        <v>213</v>
      </c>
      <c r="D3716" s="10" t="s">
        <v>40</v>
      </c>
      <c r="E3716" s="10" t="s">
        <v>30</v>
      </c>
      <c r="F3716" s="10">
        <v>410</v>
      </c>
      <c r="G3716" s="10">
        <v>447</v>
      </c>
      <c r="H3716" s="11">
        <f>SUMIFS(AA:AA,$A:$A,EOMONTH($A3716,-1),$B:$B,$B3716)</f>
        <v>86</v>
      </c>
      <c r="I3716" s="63">
        <f>ROUND(SUMIFS(AC:AC,$A:$A,EOMONTH($A3716,-1),$B:$B,$B3716),2)</f>
        <v>28.2</v>
      </c>
      <c r="J3716" s="11">
        <f>SUMIFS(AB:AB,$A:$A,EOMONTH($A3716,-1),$B:$B,$B3716)</f>
        <v>3614.52</v>
      </c>
      <c r="K3716" s="13">
        <v>0</v>
      </c>
      <c r="L3716" s="25">
        <v>0</v>
      </c>
      <c r="M3716" s="15">
        <v>182</v>
      </c>
      <c r="N3716" s="14">
        <v>8038.89</v>
      </c>
      <c r="O3716" s="16">
        <v>80</v>
      </c>
      <c r="P3716" s="16">
        <v>5040</v>
      </c>
      <c r="Q3716" s="16">
        <v>0</v>
      </c>
      <c r="R3716" s="16">
        <f>Q3716*16.876/100</f>
        <v>0</v>
      </c>
      <c r="S3716" s="17">
        <f t="shared" si="399"/>
        <v>0</v>
      </c>
      <c r="T3716" s="16">
        <v>0</v>
      </c>
      <c r="U3716" s="18">
        <f t="shared" si="400"/>
        <v>38.442</v>
      </c>
      <c r="V3716" s="18">
        <f t="shared" si="401"/>
        <v>74.62</v>
      </c>
      <c r="W3716" s="18">
        <f t="shared" si="402"/>
        <v>12.5279518</v>
      </c>
      <c r="X3716" s="27"/>
      <c r="Y3716" s="19">
        <f t="shared" si="403"/>
        <v>87.147951800000001</v>
      </c>
      <c r="Z3716" s="18">
        <f t="shared" si="404"/>
        <v>35.76</v>
      </c>
      <c r="AA3716" s="12">
        <v>188</v>
      </c>
      <c r="AB3716" s="12">
        <v>8174.78</v>
      </c>
      <c r="AC3716" s="28">
        <f>+I3716+Y3716-Z3716</f>
        <v>79.587951800000013</v>
      </c>
      <c r="AD3716" s="20">
        <f t="shared" si="405"/>
        <v>0</v>
      </c>
      <c r="AE3716">
        <v>0</v>
      </c>
    </row>
    <row r="3717" spans="1:31" x14ac:dyDescent="0.25">
      <c r="A3717" s="9">
        <v>45199</v>
      </c>
      <c r="B3717" s="10" t="s">
        <v>239</v>
      </c>
      <c r="C3717" s="10" t="s">
        <v>213</v>
      </c>
      <c r="D3717" s="10" t="s">
        <v>40</v>
      </c>
      <c r="E3717" s="10" t="s">
        <v>30</v>
      </c>
      <c r="F3717" s="10">
        <v>410</v>
      </c>
      <c r="G3717" s="10">
        <v>447</v>
      </c>
      <c r="H3717" s="11">
        <f>SUMIFS(AA:AA,$A:$A,EOMONTH($A3717,-1),$B:$B,$B3717)</f>
        <v>299</v>
      </c>
      <c r="I3717" s="63">
        <f>ROUND(SUMIFS(AC:AC,$A:$A,EOMONTH($A3717,-1),$B:$B,$B3717),2)</f>
        <v>67.819999999999993</v>
      </c>
      <c r="J3717" s="11">
        <f>SUMIFS(AB:AB,$A:$A,EOMONTH($A3717,-1),$B:$B,$B3717)</f>
        <v>12608.04</v>
      </c>
      <c r="K3717" s="13">
        <v>0</v>
      </c>
      <c r="L3717" s="25">
        <v>0</v>
      </c>
      <c r="M3717" s="15">
        <v>222</v>
      </c>
      <c r="N3717" s="14">
        <v>9827.41</v>
      </c>
      <c r="O3717" s="16">
        <v>121</v>
      </c>
      <c r="P3717" s="16">
        <v>8049.06</v>
      </c>
      <c r="Q3717" s="16">
        <v>0</v>
      </c>
      <c r="R3717" s="16">
        <f>Q3717*16.876/100</f>
        <v>0</v>
      </c>
      <c r="S3717" s="17">
        <f t="shared" ref="S3717:S3780" si="406">Q3717+R3717</f>
        <v>0</v>
      </c>
      <c r="T3717" s="16">
        <v>0</v>
      </c>
      <c r="U3717" s="18">
        <f t="shared" ref="U3717:U3780" si="407">H3717*G3717/1000</f>
        <v>133.65299999999999</v>
      </c>
      <c r="V3717" s="18">
        <f t="shared" ref="V3717:V3780" si="408">M3717*F3717/1000</f>
        <v>91.02</v>
      </c>
      <c r="W3717" s="18">
        <f t="shared" ref="W3717:W3780" si="409">V3717*16.789/100</f>
        <v>15.281347800000001</v>
      </c>
      <c r="X3717" s="27"/>
      <c r="Y3717" s="19">
        <f t="shared" ref="Y3717:Y3780" si="410">V3717+W3717+X3717</f>
        <v>106.3013478</v>
      </c>
      <c r="Z3717" s="18">
        <f t="shared" ref="Z3717:Z3780" si="411">O3717*G3717/1000</f>
        <v>54.087000000000003</v>
      </c>
      <c r="AA3717" s="12">
        <v>400</v>
      </c>
      <c r="AB3717" s="12">
        <v>17224.91</v>
      </c>
      <c r="AC3717" s="28">
        <f>+I3717+Y3717-Z3717</f>
        <v>120.03434779999999</v>
      </c>
      <c r="AD3717" s="20">
        <f t="shared" ref="AD3717:AD3780" si="412">IF(AC3717&lt;0,ROUNDUP(AC3717,-1)*-1,0)</f>
        <v>0</v>
      </c>
      <c r="AE3717">
        <v>0</v>
      </c>
    </row>
    <row r="3718" spans="1:31" x14ac:dyDescent="0.25">
      <c r="A3718" s="9">
        <v>45199</v>
      </c>
      <c r="B3718" s="10" t="s">
        <v>240</v>
      </c>
      <c r="C3718" s="10" t="s">
        <v>213</v>
      </c>
      <c r="D3718" s="10" t="s">
        <v>29</v>
      </c>
      <c r="E3718" s="10" t="s">
        <v>30</v>
      </c>
      <c r="F3718" s="10"/>
      <c r="G3718" s="10">
        <v>0</v>
      </c>
      <c r="H3718" s="11">
        <f>SUMIFS(AA:AA,$A:$A,EOMONTH($A3718,-1),$B:$B,$B3718)</f>
        <v>36</v>
      </c>
      <c r="I3718" s="63">
        <f>ROUND(SUMIFS(AC:AC,$A:$A,EOMONTH($A3718,-1),$B:$B,$B3718),2)</f>
        <v>1.63</v>
      </c>
      <c r="J3718" s="11">
        <f>SUMIFS(AB:AB,$A:$A,EOMONTH($A3718,-1),$B:$B,$B3718)</f>
        <v>1848.6</v>
      </c>
      <c r="K3718" s="13">
        <v>0</v>
      </c>
      <c r="L3718" s="25">
        <v>0</v>
      </c>
      <c r="M3718" s="15">
        <v>0</v>
      </c>
      <c r="N3718" s="14">
        <v>0</v>
      </c>
      <c r="O3718" s="16">
        <v>0</v>
      </c>
      <c r="P3718" s="16">
        <v>0</v>
      </c>
      <c r="Q3718" s="16">
        <v>0</v>
      </c>
      <c r="R3718" s="16">
        <f>Q3718*16.876/100</f>
        <v>0</v>
      </c>
      <c r="S3718" s="17">
        <f t="shared" si="406"/>
        <v>0</v>
      </c>
      <c r="T3718" s="16">
        <v>0</v>
      </c>
      <c r="U3718" s="18">
        <f t="shared" si="407"/>
        <v>0</v>
      </c>
      <c r="V3718" s="18">
        <f t="shared" si="408"/>
        <v>0</v>
      </c>
      <c r="W3718" s="18">
        <f t="shared" si="409"/>
        <v>0</v>
      </c>
      <c r="X3718" s="27"/>
      <c r="Y3718" s="19">
        <f t="shared" si="410"/>
        <v>0</v>
      </c>
      <c r="Z3718" s="18">
        <f t="shared" si="411"/>
        <v>0</v>
      </c>
      <c r="AA3718" s="12">
        <v>36</v>
      </c>
      <c r="AB3718" s="12">
        <v>1848.6</v>
      </c>
      <c r="AC3718" s="28">
        <f>+I3718+Y3718-Z3718</f>
        <v>1.63</v>
      </c>
      <c r="AD3718" s="20">
        <f t="shared" si="412"/>
        <v>0</v>
      </c>
      <c r="AE3718">
        <v>0</v>
      </c>
    </row>
    <row r="3719" spans="1:31" x14ac:dyDescent="0.25">
      <c r="A3719" s="9">
        <v>45199</v>
      </c>
      <c r="B3719" s="10" t="s">
        <v>241</v>
      </c>
      <c r="C3719" s="10" t="s">
        <v>213</v>
      </c>
      <c r="D3719" s="10" t="s">
        <v>40</v>
      </c>
      <c r="E3719" s="10" t="s">
        <v>30</v>
      </c>
      <c r="F3719" s="10">
        <v>450</v>
      </c>
      <c r="G3719" s="10">
        <v>490</v>
      </c>
      <c r="H3719" s="11">
        <f>SUMIFS(AA:AA,$A:$A,EOMONTH($A3719,-1),$B:$B,$B3719)</f>
        <v>944</v>
      </c>
      <c r="I3719" s="63">
        <f>ROUND(SUMIFS(AC:AC,$A:$A,EOMONTH($A3719,-1),$B:$B,$B3719),2)</f>
        <v>287.66000000000003</v>
      </c>
      <c r="J3719" s="11">
        <f>SUMIFS(AB:AB,$A:$A,EOMONTH($A3719,-1),$B:$B,$B3719)</f>
        <v>43649.48</v>
      </c>
      <c r="K3719" s="13">
        <v>0</v>
      </c>
      <c r="L3719" s="25">
        <v>0</v>
      </c>
      <c r="M3719" s="15">
        <v>0</v>
      </c>
      <c r="N3719" s="14">
        <v>0</v>
      </c>
      <c r="O3719" s="16">
        <v>410</v>
      </c>
      <c r="P3719" s="16">
        <v>30689.7</v>
      </c>
      <c r="Q3719" s="16">
        <v>0</v>
      </c>
      <c r="R3719" s="16">
        <f>Q3719*16.876/100</f>
        <v>0</v>
      </c>
      <c r="S3719" s="17">
        <f t="shared" si="406"/>
        <v>0</v>
      </c>
      <c r="T3719" s="16">
        <v>0</v>
      </c>
      <c r="U3719" s="18">
        <f t="shared" si="407"/>
        <v>462.56</v>
      </c>
      <c r="V3719" s="18">
        <f t="shared" si="408"/>
        <v>0</v>
      </c>
      <c r="W3719" s="18">
        <f t="shared" si="409"/>
        <v>0</v>
      </c>
      <c r="X3719" s="27"/>
      <c r="Y3719" s="19">
        <f t="shared" si="410"/>
        <v>0</v>
      </c>
      <c r="Z3719" s="18">
        <f t="shared" si="411"/>
        <v>200.9</v>
      </c>
      <c r="AA3719" s="12">
        <v>534</v>
      </c>
      <c r="AB3719" s="12">
        <v>24691.55</v>
      </c>
      <c r="AC3719" s="28">
        <f>+I3719+Y3719-Z3719</f>
        <v>86.760000000000019</v>
      </c>
      <c r="AD3719" s="20">
        <f t="shared" si="412"/>
        <v>0</v>
      </c>
      <c r="AE3719">
        <v>120</v>
      </c>
    </row>
    <row r="3720" spans="1:31" x14ac:dyDescent="0.25">
      <c r="A3720" s="9">
        <v>45199</v>
      </c>
      <c r="B3720" s="10" t="s">
        <v>242</v>
      </c>
      <c r="C3720" s="10" t="s">
        <v>213</v>
      </c>
      <c r="D3720" s="10" t="s">
        <v>40</v>
      </c>
      <c r="E3720" s="10" t="s">
        <v>30</v>
      </c>
      <c r="F3720" s="10">
        <v>450</v>
      </c>
      <c r="G3720" s="10">
        <v>490</v>
      </c>
      <c r="H3720" s="11">
        <f>SUMIFS(AA:AA,$A:$A,EOMONTH($A3720,-1),$B:$B,$B3720)</f>
        <v>11</v>
      </c>
      <c r="I3720" s="63">
        <f>ROUND(SUMIFS(AC:AC,$A:$A,EOMONTH($A3720,-1),$B:$B,$B3720),2)</f>
        <v>-154.44</v>
      </c>
      <c r="J3720" s="11">
        <f>SUMIFS(AB:AB,$A:$A,EOMONTH($A3720,-1),$B:$B,$B3720)</f>
        <v>548.5</v>
      </c>
      <c r="K3720" s="13">
        <v>0</v>
      </c>
      <c r="L3720" s="25">
        <v>0</v>
      </c>
      <c r="M3720" s="15">
        <v>0</v>
      </c>
      <c r="N3720" s="14">
        <v>0</v>
      </c>
      <c r="O3720" s="16">
        <v>0</v>
      </c>
      <c r="P3720" s="16">
        <v>0</v>
      </c>
      <c r="Q3720" s="16">
        <v>0</v>
      </c>
      <c r="R3720" s="16">
        <f>Q3720*16.876/100</f>
        <v>0</v>
      </c>
      <c r="S3720" s="17">
        <f t="shared" si="406"/>
        <v>0</v>
      </c>
      <c r="T3720" s="16">
        <v>0</v>
      </c>
      <c r="U3720" s="18">
        <f t="shared" si="407"/>
        <v>5.39</v>
      </c>
      <c r="V3720" s="18">
        <f t="shared" si="408"/>
        <v>0</v>
      </c>
      <c r="W3720" s="18">
        <f t="shared" si="409"/>
        <v>0</v>
      </c>
      <c r="X3720" s="27"/>
      <c r="Y3720" s="19">
        <f t="shared" si="410"/>
        <v>0</v>
      </c>
      <c r="Z3720" s="18">
        <f t="shared" si="411"/>
        <v>0</v>
      </c>
      <c r="AA3720" s="12">
        <v>11</v>
      </c>
      <c r="AB3720" s="12">
        <v>548.5</v>
      </c>
      <c r="AC3720" s="28">
        <f>+I3720+Y3720-Z3720</f>
        <v>-154.44</v>
      </c>
      <c r="AD3720" s="20">
        <f t="shared" si="412"/>
        <v>160</v>
      </c>
      <c r="AE3720">
        <v>160</v>
      </c>
    </row>
    <row r="3721" spans="1:31" x14ac:dyDescent="0.25">
      <c r="A3721" s="9">
        <v>45199</v>
      </c>
      <c r="B3721" s="10" t="s">
        <v>243</v>
      </c>
      <c r="C3721" s="10" t="s">
        <v>213</v>
      </c>
      <c r="D3721" s="10" t="s">
        <v>40</v>
      </c>
      <c r="E3721" s="10" t="s">
        <v>30</v>
      </c>
      <c r="F3721" s="10">
        <v>450</v>
      </c>
      <c r="G3721" s="10">
        <v>490</v>
      </c>
      <c r="H3721" s="11">
        <f>SUMIFS(AA:AA,$A:$A,EOMONTH($A3721,-1),$B:$B,$B3721)</f>
        <v>41</v>
      </c>
      <c r="I3721" s="63">
        <f>ROUND(SUMIFS(AC:AC,$A:$A,EOMONTH($A3721,-1),$B:$B,$B3721),2)</f>
        <v>-150.94</v>
      </c>
      <c r="J3721" s="11">
        <f>SUMIFS(AB:AB,$A:$A,EOMONTH($A3721,-1),$B:$B,$B3721)</f>
        <v>1909.69</v>
      </c>
      <c r="K3721" s="13">
        <v>0</v>
      </c>
      <c r="L3721" s="25">
        <v>0</v>
      </c>
      <c r="M3721" s="15">
        <v>10</v>
      </c>
      <c r="N3721" s="14">
        <v>472.11</v>
      </c>
      <c r="O3721" s="16">
        <v>90</v>
      </c>
      <c r="P3721" s="16">
        <v>6920.1</v>
      </c>
      <c r="Q3721" s="16">
        <v>0</v>
      </c>
      <c r="R3721" s="16">
        <f>Q3721*16.876/100</f>
        <v>0</v>
      </c>
      <c r="S3721" s="17">
        <f t="shared" si="406"/>
        <v>0</v>
      </c>
      <c r="T3721" s="16">
        <v>0</v>
      </c>
      <c r="U3721" s="18">
        <f t="shared" si="407"/>
        <v>20.09</v>
      </c>
      <c r="V3721" s="18">
        <f t="shared" si="408"/>
        <v>4.5</v>
      </c>
      <c r="W3721" s="18">
        <f t="shared" si="409"/>
        <v>0.75550499999999998</v>
      </c>
      <c r="X3721" s="27"/>
      <c r="Y3721" s="19">
        <f t="shared" si="410"/>
        <v>5.2555050000000003</v>
      </c>
      <c r="Z3721" s="18">
        <f t="shared" si="411"/>
        <v>44.1</v>
      </c>
      <c r="AA3721" s="12">
        <v>-39</v>
      </c>
      <c r="AB3721" s="12">
        <v>-1838.85</v>
      </c>
      <c r="AC3721" s="28">
        <f>+I3721+Y3721-Z3721</f>
        <v>-189.78449499999999</v>
      </c>
      <c r="AD3721" s="20">
        <f t="shared" si="412"/>
        <v>190</v>
      </c>
      <c r="AE3721">
        <v>290</v>
      </c>
    </row>
    <row r="3722" spans="1:31" x14ac:dyDescent="0.25">
      <c r="A3722" s="9">
        <v>45199</v>
      </c>
      <c r="B3722" s="10" t="s">
        <v>779</v>
      </c>
      <c r="C3722" s="10" t="s">
        <v>213</v>
      </c>
      <c r="D3722" s="10" t="s">
        <v>29</v>
      </c>
      <c r="E3722" s="10" t="s">
        <v>30</v>
      </c>
      <c r="F3722" s="10"/>
      <c r="G3722" s="10">
        <v>0</v>
      </c>
      <c r="H3722" s="11">
        <f>SUMIFS(AA:AA,$A:$A,EOMONTH($A3722,-1),$B:$B,$B3722)</f>
        <v>31</v>
      </c>
      <c r="I3722" s="63">
        <f>ROUND(SUMIFS(AC:AC,$A:$A,EOMONTH($A3722,-1),$B:$B,$B3722),2)</f>
        <v>0</v>
      </c>
      <c r="J3722" s="11">
        <f>SUMIFS(AB:AB,$A:$A,EOMONTH($A3722,-1),$B:$B,$B3722)</f>
        <v>1972.71</v>
      </c>
      <c r="K3722" s="13">
        <v>0</v>
      </c>
      <c r="L3722" s="25">
        <v>0</v>
      </c>
      <c r="M3722" s="15">
        <v>0</v>
      </c>
      <c r="N3722" s="14">
        <v>0</v>
      </c>
      <c r="O3722" s="16">
        <v>0</v>
      </c>
      <c r="P3722" s="16">
        <v>0</v>
      </c>
      <c r="Q3722" s="16">
        <v>0</v>
      </c>
      <c r="R3722" s="16">
        <f>Q3722*16.876/100</f>
        <v>0</v>
      </c>
      <c r="S3722" s="17">
        <f t="shared" si="406"/>
        <v>0</v>
      </c>
      <c r="T3722" s="16">
        <v>0</v>
      </c>
      <c r="U3722" s="18">
        <f t="shared" si="407"/>
        <v>0</v>
      </c>
      <c r="V3722" s="18">
        <f t="shared" si="408"/>
        <v>0</v>
      </c>
      <c r="W3722" s="18">
        <f t="shared" si="409"/>
        <v>0</v>
      </c>
      <c r="X3722" s="27"/>
      <c r="Y3722" s="19">
        <f t="shared" si="410"/>
        <v>0</v>
      </c>
      <c r="Z3722" s="18">
        <f t="shared" si="411"/>
        <v>0</v>
      </c>
      <c r="AA3722" s="12">
        <v>31</v>
      </c>
      <c r="AB3722" s="12">
        <v>1972.71</v>
      </c>
      <c r="AC3722" s="28">
        <f>+I3722+Y3722-Z3722</f>
        <v>0</v>
      </c>
      <c r="AD3722" s="20">
        <f t="shared" si="412"/>
        <v>0</v>
      </c>
      <c r="AE3722">
        <v>0</v>
      </c>
    </row>
    <row r="3723" spans="1:31" x14ac:dyDescent="0.25">
      <c r="A3723" s="9">
        <v>45199</v>
      </c>
      <c r="B3723" s="10" t="s">
        <v>244</v>
      </c>
      <c r="C3723" s="10" t="s">
        <v>213</v>
      </c>
      <c r="D3723" s="10" t="s">
        <v>40</v>
      </c>
      <c r="E3723" s="10" t="s">
        <v>30</v>
      </c>
      <c r="F3723" s="10">
        <v>620</v>
      </c>
      <c r="G3723" s="10">
        <v>676</v>
      </c>
      <c r="H3723" s="11">
        <f>SUMIFS(AA:AA,$A:$A,EOMONTH($A3723,-1),$B:$B,$B3723)</f>
        <v>1048</v>
      </c>
      <c r="I3723" s="63">
        <f>ROUND(SUMIFS(AC:AC,$A:$A,EOMONTH($A3723,-1),$B:$B,$B3723),2)</f>
        <v>493.98</v>
      </c>
      <c r="J3723" s="11">
        <f>SUMIFS(AB:AB,$A:$A,EOMONTH($A3723,-1),$B:$B,$B3723)</f>
        <v>68265.149999999994</v>
      </c>
      <c r="K3723" s="13">
        <v>0</v>
      </c>
      <c r="L3723" s="25">
        <v>0</v>
      </c>
      <c r="M3723" s="15">
        <v>1497</v>
      </c>
      <c r="N3723" s="14">
        <v>98761.3</v>
      </c>
      <c r="O3723" s="16">
        <v>1130</v>
      </c>
      <c r="P3723" s="16">
        <v>104977.60000000001</v>
      </c>
      <c r="Q3723" s="16">
        <v>0</v>
      </c>
      <c r="R3723" s="16">
        <f>Q3723*16.876/100</f>
        <v>0</v>
      </c>
      <c r="S3723" s="17">
        <f t="shared" si="406"/>
        <v>0</v>
      </c>
      <c r="T3723" s="16">
        <v>0</v>
      </c>
      <c r="U3723" s="18">
        <f t="shared" si="407"/>
        <v>708.44799999999998</v>
      </c>
      <c r="V3723" s="18">
        <f t="shared" si="408"/>
        <v>928.14</v>
      </c>
      <c r="W3723" s="18">
        <f t="shared" si="409"/>
        <v>155.82542460000002</v>
      </c>
      <c r="X3723" s="27"/>
      <c r="Y3723" s="19">
        <f t="shared" si="410"/>
        <v>1083.9654246</v>
      </c>
      <c r="Z3723" s="18">
        <f t="shared" si="411"/>
        <v>763.88</v>
      </c>
      <c r="AA3723" s="12">
        <v>1415</v>
      </c>
      <c r="AB3723" s="12">
        <v>93251.88</v>
      </c>
      <c r="AC3723" s="28">
        <f>+I3723+Y3723-Z3723</f>
        <v>814.06542460000003</v>
      </c>
      <c r="AD3723" s="20">
        <f t="shared" si="412"/>
        <v>0</v>
      </c>
      <c r="AE3723">
        <v>0</v>
      </c>
    </row>
    <row r="3724" spans="1:31" x14ac:dyDescent="0.25">
      <c r="A3724" s="9">
        <v>45199</v>
      </c>
      <c r="B3724" s="10" t="s">
        <v>245</v>
      </c>
      <c r="C3724" s="10" t="s">
        <v>213</v>
      </c>
      <c r="D3724" s="10" t="s">
        <v>40</v>
      </c>
      <c r="E3724" s="10" t="s">
        <v>30</v>
      </c>
      <c r="F3724" s="10">
        <v>620</v>
      </c>
      <c r="G3724" s="10">
        <v>676</v>
      </c>
      <c r="H3724" s="11">
        <f>SUMIFS(AA:AA,$A:$A,EOMONTH($A3724,-1),$B:$B,$B3724)</f>
        <v>615</v>
      </c>
      <c r="I3724" s="63">
        <f>ROUND(SUMIFS(AC:AC,$A:$A,EOMONTH($A3724,-1),$B:$B,$B3724),2)</f>
        <v>9.86</v>
      </c>
      <c r="J3724" s="11">
        <f>SUMIFS(AB:AB,$A:$A,EOMONTH($A3724,-1),$B:$B,$B3724)</f>
        <v>39337.74</v>
      </c>
      <c r="K3724" s="13">
        <v>0</v>
      </c>
      <c r="L3724" s="25">
        <v>0</v>
      </c>
      <c r="M3724" s="15">
        <v>530</v>
      </c>
      <c r="N3724" s="14">
        <v>34686.550000000003</v>
      </c>
      <c r="O3724" s="16">
        <v>335</v>
      </c>
      <c r="P3724" s="16">
        <v>30233.8</v>
      </c>
      <c r="Q3724" s="16">
        <v>0</v>
      </c>
      <c r="R3724" s="16">
        <f>Q3724*16.876/100</f>
        <v>0</v>
      </c>
      <c r="S3724" s="17">
        <f t="shared" si="406"/>
        <v>0</v>
      </c>
      <c r="T3724" s="16">
        <v>0</v>
      </c>
      <c r="U3724" s="18">
        <f t="shared" si="407"/>
        <v>415.74</v>
      </c>
      <c r="V3724" s="18">
        <f t="shared" si="408"/>
        <v>328.6</v>
      </c>
      <c r="W3724" s="18">
        <f t="shared" si="409"/>
        <v>55.168654000000004</v>
      </c>
      <c r="X3724" s="27"/>
      <c r="Y3724" s="19">
        <f t="shared" si="410"/>
        <v>383.76865400000003</v>
      </c>
      <c r="Z3724" s="18">
        <f t="shared" si="411"/>
        <v>226.46</v>
      </c>
      <c r="AA3724" s="12">
        <v>810</v>
      </c>
      <c r="AB3724" s="12">
        <v>52547.96</v>
      </c>
      <c r="AC3724" s="28">
        <f>+I3724+Y3724-Z3724</f>
        <v>167.16865400000003</v>
      </c>
      <c r="AD3724" s="20">
        <f t="shared" si="412"/>
        <v>0</v>
      </c>
      <c r="AE3724">
        <v>0</v>
      </c>
    </row>
    <row r="3725" spans="1:31" x14ac:dyDescent="0.25">
      <c r="A3725" s="9">
        <v>45199</v>
      </c>
      <c r="B3725" s="10" t="s">
        <v>246</v>
      </c>
      <c r="C3725" s="10" t="s">
        <v>213</v>
      </c>
      <c r="D3725" s="10" t="s">
        <v>40</v>
      </c>
      <c r="E3725" s="10" t="s">
        <v>30</v>
      </c>
      <c r="F3725" s="10">
        <v>620</v>
      </c>
      <c r="G3725" s="10">
        <v>676</v>
      </c>
      <c r="H3725" s="11">
        <f>SUMIFS(AA:AA,$A:$A,EOMONTH($A3725,-1),$B:$B,$B3725)</f>
        <v>782</v>
      </c>
      <c r="I3725" s="63">
        <f>ROUND(SUMIFS(AC:AC,$A:$A,EOMONTH($A3725,-1),$B:$B,$B3725),2)</f>
        <v>317.43</v>
      </c>
      <c r="J3725" s="11">
        <f>SUMIFS(AB:AB,$A:$A,EOMONTH($A3725,-1),$B:$B,$B3725)</f>
        <v>48744.480000000003</v>
      </c>
      <c r="K3725" s="13">
        <v>0</v>
      </c>
      <c r="L3725" s="25">
        <v>0</v>
      </c>
      <c r="M3725" s="15">
        <v>522</v>
      </c>
      <c r="N3725" s="14">
        <v>34173.25</v>
      </c>
      <c r="O3725" s="16">
        <v>100</v>
      </c>
      <c r="P3725" s="16">
        <v>9559.1</v>
      </c>
      <c r="Q3725" s="16">
        <v>0</v>
      </c>
      <c r="R3725" s="16">
        <f>Q3725*16.876/100</f>
        <v>0</v>
      </c>
      <c r="S3725" s="17">
        <f t="shared" si="406"/>
        <v>0</v>
      </c>
      <c r="T3725" s="16">
        <v>0</v>
      </c>
      <c r="U3725" s="18">
        <f t="shared" si="407"/>
        <v>528.63199999999995</v>
      </c>
      <c r="V3725" s="18">
        <f t="shared" si="408"/>
        <v>323.64</v>
      </c>
      <c r="W3725" s="18">
        <f t="shared" si="409"/>
        <v>54.335919600000004</v>
      </c>
      <c r="X3725" s="27"/>
      <c r="Y3725" s="19">
        <f t="shared" si="410"/>
        <v>377.9759196</v>
      </c>
      <c r="Z3725" s="18">
        <f t="shared" si="411"/>
        <v>67.599999999999994</v>
      </c>
      <c r="AA3725" s="12">
        <v>1204</v>
      </c>
      <c r="AB3725" s="12">
        <v>76619.210000000006</v>
      </c>
      <c r="AC3725" s="28">
        <f>+I3725+Y3725-Z3725</f>
        <v>627.80591960000004</v>
      </c>
      <c r="AD3725" s="20">
        <f t="shared" si="412"/>
        <v>0</v>
      </c>
      <c r="AE3725">
        <v>0</v>
      </c>
    </row>
    <row r="3726" spans="1:31" x14ac:dyDescent="0.25">
      <c r="A3726" s="9">
        <v>45199</v>
      </c>
      <c r="B3726" s="10" t="s">
        <v>247</v>
      </c>
      <c r="C3726" s="10" t="s">
        <v>213</v>
      </c>
      <c r="D3726" s="10" t="s">
        <v>40</v>
      </c>
      <c r="E3726" s="10" t="s">
        <v>30</v>
      </c>
      <c r="F3726" s="10">
        <v>585</v>
      </c>
      <c r="G3726" s="10">
        <v>638</v>
      </c>
      <c r="H3726" s="11">
        <f>SUMIFS(AA:AA,$A:$A,EOMONTH($A3726,-1),$B:$B,$B3726)</f>
        <v>893</v>
      </c>
      <c r="I3726" s="63">
        <f>ROUND(SUMIFS(AC:AC,$A:$A,EOMONTH($A3726,-1),$B:$B,$B3726),2)</f>
        <v>-751.91</v>
      </c>
      <c r="J3726" s="11">
        <f>SUMIFS(AB:AB,$A:$A,EOMONTH($A3726,-1),$B:$B,$B3726)</f>
        <v>57071.13</v>
      </c>
      <c r="K3726" s="13">
        <v>0</v>
      </c>
      <c r="L3726" s="25">
        <v>0</v>
      </c>
      <c r="M3726" s="15">
        <v>3130</v>
      </c>
      <c r="N3726" s="14">
        <v>207284.48000000001</v>
      </c>
      <c r="O3726" s="16">
        <v>1575</v>
      </c>
      <c r="P3726" s="16">
        <v>140865.95000000001</v>
      </c>
      <c r="Q3726" s="16">
        <v>0</v>
      </c>
      <c r="R3726" s="16">
        <f>Q3726*16.876/100</f>
        <v>0</v>
      </c>
      <c r="S3726" s="17">
        <f t="shared" si="406"/>
        <v>0</v>
      </c>
      <c r="T3726" s="16">
        <v>0</v>
      </c>
      <c r="U3726" s="18">
        <f t="shared" si="407"/>
        <v>569.73400000000004</v>
      </c>
      <c r="V3726" s="18">
        <f t="shared" si="408"/>
        <v>1831.05</v>
      </c>
      <c r="W3726" s="18">
        <f t="shared" si="409"/>
        <v>307.4149845</v>
      </c>
      <c r="X3726" s="27"/>
      <c r="Y3726" s="19">
        <f t="shared" si="410"/>
        <v>2138.4649844999999</v>
      </c>
      <c r="Z3726" s="18">
        <f t="shared" si="411"/>
        <v>1004.85</v>
      </c>
      <c r="AA3726" s="12">
        <v>2448</v>
      </c>
      <c r="AB3726" s="12">
        <v>161116.62</v>
      </c>
      <c r="AC3726" s="28">
        <f>+I3726+Y3726-Z3726</f>
        <v>381.70498450000002</v>
      </c>
      <c r="AD3726" s="20">
        <f t="shared" si="412"/>
        <v>0</v>
      </c>
      <c r="AE3726">
        <v>0</v>
      </c>
    </row>
    <row r="3727" spans="1:31" x14ac:dyDescent="0.25">
      <c r="A3727" s="9">
        <v>45199</v>
      </c>
      <c r="B3727" s="10" t="s">
        <v>248</v>
      </c>
      <c r="C3727" s="10" t="s">
        <v>213</v>
      </c>
      <c r="D3727" s="10" t="s">
        <v>40</v>
      </c>
      <c r="E3727" s="10" t="s">
        <v>30</v>
      </c>
      <c r="F3727" s="10">
        <v>585</v>
      </c>
      <c r="G3727" s="10">
        <v>638</v>
      </c>
      <c r="H3727" s="11">
        <f>SUMIFS(AA:AA,$A:$A,EOMONTH($A3727,-1),$B:$B,$B3727)</f>
        <v>214</v>
      </c>
      <c r="I3727" s="63">
        <f>ROUND(SUMIFS(AC:AC,$A:$A,EOMONTH($A3727,-1),$B:$B,$B3727),2)</f>
        <v>11.92</v>
      </c>
      <c r="J3727" s="11">
        <f>SUMIFS(AB:AB,$A:$A,EOMONTH($A3727,-1),$B:$B,$B3727)</f>
        <v>14229.52</v>
      </c>
      <c r="K3727" s="13">
        <v>0</v>
      </c>
      <c r="L3727" s="25">
        <v>0</v>
      </c>
      <c r="M3727" s="15">
        <v>0</v>
      </c>
      <c r="N3727" s="14">
        <v>0</v>
      </c>
      <c r="O3727" s="16">
        <v>62</v>
      </c>
      <c r="P3727" s="16">
        <v>5689.16</v>
      </c>
      <c r="Q3727" s="16">
        <v>0</v>
      </c>
      <c r="R3727" s="16">
        <f>Q3727*16.876/100</f>
        <v>0</v>
      </c>
      <c r="S3727" s="17">
        <f t="shared" si="406"/>
        <v>0</v>
      </c>
      <c r="T3727" s="16">
        <v>0</v>
      </c>
      <c r="U3727" s="18">
        <f t="shared" si="407"/>
        <v>136.53200000000001</v>
      </c>
      <c r="V3727" s="18">
        <f t="shared" si="408"/>
        <v>0</v>
      </c>
      <c r="W3727" s="18">
        <f t="shared" si="409"/>
        <v>0</v>
      </c>
      <c r="X3727" s="27"/>
      <c r="Y3727" s="19">
        <f t="shared" si="410"/>
        <v>0</v>
      </c>
      <c r="Z3727" s="18">
        <f t="shared" si="411"/>
        <v>39.555999999999997</v>
      </c>
      <c r="AA3727" s="12">
        <v>152</v>
      </c>
      <c r="AB3727" s="12">
        <v>10106.959999999999</v>
      </c>
      <c r="AC3727" s="28">
        <f>+I3727+Y3727-Z3727</f>
        <v>-27.635999999999996</v>
      </c>
      <c r="AD3727" s="20">
        <f t="shared" si="412"/>
        <v>30</v>
      </c>
      <c r="AE3727">
        <v>40</v>
      </c>
    </row>
    <row r="3728" spans="1:31" x14ac:dyDescent="0.25">
      <c r="A3728" s="9">
        <v>45199</v>
      </c>
      <c r="B3728" s="10" t="s">
        <v>249</v>
      </c>
      <c r="C3728" s="10" t="s">
        <v>213</v>
      </c>
      <c r="D3728" s="10" t="s">
        <v>40</v>
      </c>
      <c r="E3728" s="10" t="s">
        <v>30</v>
      </c>
      <c r="F3728" s="10">
        <v>585</v>
      </c>
      <c r="G3728" s="10">
        <v>638</v>
      </c>
      <c r="H3728" s="11">
        <f>SUMIFS(AA:AA,$A:$A,EOMONTH($A3728,-1),$B:$B,$B3728)</f>
        <v>75</v>
      </c>
      <c r="I3728" s="63">
        <f>ROUND(SUMIFS(AC:AC,$A:$A,EOMONTH($A3728,-1),$B:$B,$B3728),2)</f>
        <v>41.01</v>
      </c>
      <c r="J3728" s="11">
        <f>SUMIFS(AB:AB,$A:$A,EOMONTH($A3728,-1),$B:$B,$B3728)</f>
        <v>4843.67</v>
      </c>
      <c r="K3728" s="13">
        <v>0</v>
      </c>
      <c r="L3728" s="25">
        <v>0</v>
      </c>
      <c r="M3728" s="15">
        <v>0</v>
      </c>
      <c r="N3728" s="14">
        <v>0</v>
      </c>
      <c r="O3728" s="16">
        <v>64</v>
      </c>
      <c r="P3728" s="16">
        <v>5894.2</v>
      </c>
      <c r="Q3728" s="16">
        <v>0</v>
      </c>
      <c r="R3728" s="16">
        <f>Q3728*16.876/100</f>
        <v>0</v>
      </c>
      <c r="S3728" s="17">
        <f t="shared" si="406"/>
        <v>0</v>
      </c>
      <c r="T3728" s="16">
        <v>0</v>
      </c>
      <c r="U3728" s="18">
        <f t="shared" si="407"/>
        <v>47.85</v>
      </c>
      <c r="V3728" s="18">
        <f t="shared" si="408"/>
        <v>0</v>
      </c>
      <c r="W3728" s="18">
        <f t="shared" si="409"/>
        <v>0</v>
      </c>
      <c r="X3728" s="27"/>
      <c r="Y3728" s="19">
        <f t="shared" si="410"/>
        <v>0</v>
      </c>
      <c r="Z3728" s="18">
        <f t="shared" si="411"/>
        <v>40.832000000000001</v>
      </c>
      <c r="AA3728" s="12">
        <v>11</v>
      </c>
      <c r="AB3728" s="12">
        <v>710.41</v>
      </c>
      <c r="AC3728" s="28">
        <f>+I3728+Y3728-Z3728</f>
        <v>0.17799999999999727</v>
      </c>
      <c r="AD3728" s="20">
        <f t="shared" si="412"/>
        <v>0</v>
      </c>
      <c r="AE3728">
        <v>100</v>
      </c>
    </row>
    <row r="3729" spans="1:31" x14ac:dyDescent="0.25">
      <c r="A3729" s="9">
        <v>45199</v>
      </c>
      <c r="B3729" s="10" t="s">
        <v>250</v>
      </c>
      <c r="C3729" s="10" t="s">
        <v>213</v>
      </c>
      <c r="D3729" s="10" t="s">
        <v>40</v>
      </c>
      <c r="E3729" s="10" t="s">
        <v>30</v>
      </c>
      <c r="F3729" s="10">
        <v>585</v>
      </c>
      <c r="G3729" s="10">
        <v>638</v>
      </c>
      <c r="H3729" s="11">
        <f>SUMIFS(AA:AA,$A:$A,EOMONTH($A3729,-1),$B:$B,$B3729)</f>
        <v>212</v>
      </c>
      <c r="I3729" s="63">
        <f>ROUND(SUMIFS(AC:AC,$A:$A,EOMONTH($A3729,-1),$B:$B,$B3729),2)</f>
        <v>-505.07</v>
      </c>
      <c r="J3729" s="11">
        <f>SUMIFS(AB:AB,$A:$A,EOMONTH($A3729,-1),$B:$B,$B3729)</f>
        <v>13648.03</v>
      </c>
      <c r="K3729" s="13">
        <v>0</v>
      </c>
      <c r="L3729" s="25">
        <v>0</v>
      </c>
      <c r="M3729" s="15">
        <v>703</v>
      </c>
      <c r="N3729" s="14">
        <v>45986.720000000001</v>
      </c>
      <c r="O3729" s="16">
        <v>104</v>
      </c>
      <c r="P3729" s="16">
        <v>9335.2000000000007</v>
      </c>
      <c r="Q3729" s="16">
        <v>0</v>
      </c>
      <c r="R3729" s="16">
        <f>Q3729*16.876/100</f>
        <v>0</v>
      </c>
      <c r="S3729" s="17">
        <f t="shared" si="406"/>
        <v>0</v>
      </c>
      <c r="T3729" s="16">
        <v>0</v>
      </c>
      <c r="U3729" s="18">
        <f t="shared" si="407"/>
        <v>135.256</v>
      </c>
      <c r="V3729" s="18">
        <f t="shared" si="408"/>
        <v>411.255</v>
      </c>
      <c r="W3729" s="18">
        <f t="shared" si="409"/>
        <v>69.045601950000005</v>
      </c>
      <c r="X3729" s="27"/>
      <c r="Y3729" s="19">
        <f t="shared" si="410"/>
        <v>480.30060194999999</v>
      </c>
      <c r="Z3729" s="18">
        <f t="shared" si="411"/>
        <v>66.352000000000004</v>
      </c>
      <c r="AA3729" s="12">
        <v>811</v>
      </c>
      <c r="AB3729" s="12">
        <v>52893.96</v>
      </c>
      <c r="AC3729" s="28">
        <f>+I3729+Y3729-Z3729</f>
        <v>-91.12139805000001</v>
      </c>
      <c r="AD3729" s="20">
        <f t="shared" si="412"/>
        <v>100</v>
      </c>
      <c r="AE3729">
        <v>0</v>
      </c>
    </row>
    <row r="3730" spans="1:31" x14ac:dyDescent="0.25">
      <c r="A3730" s="9">
        <v>45199</v>
      </c>
      <c r="B3730" s="10" t="s">
        <v>251</v>
      </c>
      <c r="C3730" s="10" t="s">
        <v>213</v>
      </c>
      <c r="D3730" s="10" t="s">
        <v>40</v>
      </c>
      <c r="E3730" s="10" t="s">
        <v>30</v>
      </c>
      <c r="F3730" s="10">
        <v>585</v>
      </c>
      <c r="G3730" s="10">
        <v>638</v>
      </c>
      <c r="H3730" s="11">
        <f>SUMIFS(AA:AA,$A:$A,EOMONTH($A3730,-1),$B:$B,$B3730)</f>
        <v>564</v>
      </c>
      <c r="I3730" s="63">
        <f>ROUND(SUMIFS(AC:AC,$A:$A,EOMONTH($A3730,-1),$B:$B,$B3730),2)</f>
        <v>1.18</v>
      </c>
      <c r="J3730" s="11">
        <f>SUMIFS(AB:AB,$A:$A,EOMONTH($A3730,-1),$B:$B,$B3730)</f>
        <v>35976.06</v>
      </c>
      <c r="K3730" s="13">
        <v>0</v>
      </c>
      <c r="L3730" s="25">
        <v>0</v>
      </c>
      <c r="M3730" s="15">
        <v>825</v>
      </c>
      <c r="N3730" s="14">
        <v>54074.21</v>
      </c>
      <c r="O3730" s="16">
        <v>460</v>
      </c>
      <c r="P3730" s="16">
        <v>40917.24</v>
      </c>
      <c r="Q3730" s="16">
        <v>0</v>
      </c>
      <c r="R3730" s="16">
        <f>Q3730*16.876/100</f>
        <v>0</v>
      </c>
      <c r="S3730" s="17">
        <f t="shared" si="406"/>
        <v>0</v>
      </c>
      <c r="T3730" s="16">
        <v>0</v>
      </c>
      <c r="U3730" s="18">
        <f t="shared" si="407"/>
        <v>359.83199999999999</v>
      </c>
      <c r="V3730" s="18">
        <f t="shared" si="408"/>
        <v>482.625</v>
      </c>
      <c r="W3730" s="18">
        <f t="shared" si="409"/>
        <v>81.027911250000002</v>
      </c>
      <c r="X3730" s="27"/>
      <c r="Y3730" s="19">
        <f t="shared" si="410"/>
        <v>563.65291124999999</v>
      </c>
      <c r="Z3730" s="18">
        <f t="shared" si="411"/>
        <v>293.48</v>
      </c>
      <c r="AA3730" s="12">
        <v>929</v>
      </c>
      <c r="AB3730" s="12">
        <v>60440.82</v>
      </c>
      <c r="AC3730" s="28">
        <f>+I3730+Y3730-Z3730</f>
        <v>271.35291124999992</v>
      </c>
      <c r="AD3730" s="20">
        <f t="shared" si="412"/>
        <v>0</v>
      </c>
      <c r="AE3730">
        <v>0</v>
      </c>
    </row>
    <row r="3731" spans="1:31" x14ac:dyDescent="0.25">
      <c r="A3731" s="9">
        <v>45199</v>
      </c>
      <c r="B3731" s="10" t="s">
        <v>252</v>
      </c>
      <c r="C3731" s="10" t="s">
        <v>213</v>
      </c>
      <c r="D3731" s="10" t="s">
        <v>40</v>
      </c>
      <c r="E3731" s="10" t="s">
        <v>30</v>
      </c>
      <c r="F3731" s="10">
        <v>585</v>
      </c>
      <c r="G3731" s="10">
        <v>638</v>
      </c>
      <c r="H3731" s="11">
        <f>SUMIFS(AA:AA,$A:$A,EOMONTH($A3731,-1),$B:$B,$B3731)</f>
        <v>177</v>
      </c>
      <c r="I3731" s="63">
        <f>ROUND(SUMIFS(AC:AC,$A:$A,EOMONTH($A3731,-1),$B:$B,$B3731),2)</f>
        <v>55.5</v>
      </c>
      <c r="J3731" s="11">
        <f>SUMIFS(AB:AB,$A:$A,EOMONTH($A3731,-1),$B:$B,$B3731)</f>
        <v>11466.65</v>
      </c>
      <c r="K3731" s="13">
        <v>0</v>
      </c>
      <c r="L3731" s="25">
        <v>0</v>
      </c>
      <c r="M3731" s="15">
        <v>266</v>
      </c>
      <c r="N3731" s="14">
        <v>17388.05</v>
      </c>
      <c r="O3731" s="16">
        <v>53</v>
      </c>
      <c r="P3731" s="16">
        <v>4675.25</v>
      </c>
      <c r="Q3731" s="16">
        <v>0</v>
      </c>
      <c r="R3731" s="16">
        <f>Q3731*16.876/100</f>
        <v>0</v>
      </c>
      <c r="S3731" s="17">
        <f t="shared" si="406"/>
        <v>0</v>
      </c>
      <c r="T3731" s="16">
        <v>0</v>
      </c>
      <c r="U3731" s="18">
        <f t="shared" si="407"/>
        <v>112.926</v>
      </c>
      <c r="V3731" s="18">
        <f t="shared" si="408"/>
        <v>155.61000000000001</v>
      </c>
      <c r="W3731" s="18">
        <f t="shared" si="409"/>
        <v>26.125362900000006</v>
      </c>
      <c r="X3731" s="27"/>
      <c r="Y3731" s="19">
        <f t="shared" si="410"/>
        <v>181.73536290000001</v>
      </c>
      <c r="Z3731" s="18">
        <f t="shared" si="411"/>
        <v>33.814</v>
      </c>
      <c r="AA3731" s="12">
        <v>390</v>
      </c>
      <c r="AB3731" s="12">
        <v>25402.560000000001</v>
      </c>
      <c r="AC3731" s="28">
        <f>+I3731+Y3731-Z3731</f>
        <v>203.42136290000002</v>
      </c>
      <c r="AD3731" s="20">
        <f t="shared" si="412"/>
        <v>0</v>
      </c>
      <c r="AE3731">
        <v>0</v>
      </c>
    </row>
    <row r="3732" spans="1:31" x14ac:dyDescent="0.25">
      <c r="A3732" s="9">
        <v>45199</v>
      </c>
      <c r="B3732" s="10" t="s">
        <v>253</v>
      </c>
      <c r="C3732" s="10" t="s">
        <v>213</v>
      </c>
      <c r="D3732" s="10" t="s">
        <v>40</v>
      </c>
      <c r="E3732" s="10" t="s">
        <v>30</v>
      </c>
      <c r="F3732" s="10">
        <v>720</v>
      </c>
      <c r="G3732" s="10">
        <v>785</v>
      </c>
      <c r="H3732" s="11">
        <f>SUMIFS(AA:AA,$A:$A,EOMONTH($A3732,-1),$B:$B,$B3732)</f>
        <v>576</v>
      </c>
      <c r="I3732" s="63">
        <f>ROUND(SUMIFS(AC:AC,$A:$A,EOMONTH($A3732,-1),$B:$B,$B3732),2)</f>
        <v>629.64</v>
      </c>
      <c r="J3732" s="11">
        <f>SUMIFS(AB:AB,$A:$A,EOMONTH($A3732,-1),$B:$B,$B3732)</f>
        <v>41979.06</v>
      </c>
      <c r="K3732" s="13">
        <v>0</v>
      </c>
      <c r="L3732" s="25">
        <v>0</v>
      </c>
      <c r="M3732" s="15">
        <v>1067</v>
      </c>
      <c r="N3732" s="14">
        <v>82432.259999999995</v>
      </c>
      <c r="O3732" s="16">
        <v>664</v>
      </c>
      <c r="P3732" s="16">
        <v>74212.42</v>
      </c>
      <c r="Q3732" s="16">
        <v>0</v>
      </c>
      <c r="R3732" s="16">
        <f>Q3732*16.876/100</f>
        <v>0</v>
      </c>
      <c r="S3732" s="17">
        <f t="shared" si="406"/>
        <v>0</v>
      </c>
      <c r="T3732" s="16">
        <v>0</v>
      </c>
      <c r="U3732" s="18">
        <f t="shared" si="407"/>
        <v>452.16</v>
      </c>
      <c r="V3732" s="18">
        <f t="shared" si="408"/>
        <v>768.24</v>
      </c>
      <c r="W3732" s="18">
        <f t="shared" si="409"/>
        <v>128.97981360000003</v>
      </c>
      <c r="X3732" s="27"/>
      <c r="Y3732" s="19">
        <f t="shared" si="410"/>
        <v>897.21981360000007</v>
      </c>
      <c r="Z3732" s="18">
        <f t="shared" si="411"/>
        <v>521.24</v>
      </c>
      <c r="AA3732" s="12">
        <v>979</v>
      </c>
      <c r="AB3732" s="12">
        <v>74517.460000000006</v>
      </c>
      <c r="AC3732" s="28">
        <f>+I3732+Y3732-Z3732</f>
        <v>1005.6198136</v>
      </c>
      <c r="AD3732" s="20">
        <f t="shared" si="412"/>
        <v>0</v>
      </c>
      <c r="AE3732">
        <v>0</v>
      </c>
    </row>
    <row r="3733" spans="1:31" x14ac:dyDescent="0.25">
      <c r="A3733" s="9">
        <v>45199</v>
      </c>
      <c r="B3733" s="10" t="s">
        <v>254</v>
      </c>
      <c r="C3733" s="10" t="s">
        <v>213</v>
      </c>
      <c r="D3733" s="10" t="s">
        <v>40</v>
      </c>
      <c r="E3733" s="10" t="s">
        <v>30</v>
      </c>
      <c r="F3733" s="10">
        <v>720</v>
      </c>
      <c r="G3733" s="10">
        <v>785</v>
      </c>
      <c r="H3733" s="11">
        <f>SUMIFS(AA:AA,$A:$A,EOMONTH($A3733,-1),$B:$B,$B3733)</f>
        <v>566</v>
      </c>
      <c r="I3733" s="63">
        <f>ROUND(SUMIFS(AC:AC,$A:$A,EOMONTH($A3733,-1),$B:$B,$B3733),2)</f>
        <v>424.3</v>
      </c>
      <c r="J3733" s="11">
        <f>SUMIFS(AB:AB,$A:$A,EOMONTH($A3733,-1),$B:$B,$B3733)</f>
        <v>41631.35</v>
      </c>
      <c r="K3733" s="13">
        <v>0</v>
      </c>
      <c r="L3733" s="25">
        <v>0</v>
      </c>
      <c r="M3733" s="15">
        <v>367</v>
      </c>
      <c r="N3733" s="14">
        <v>27752.3</v>
      </c>
      <c r="O3733" s="16">
        <v>118</v>
      </c>
      <c r="P3733" s="16">
        <v>13511.37</v>
      </c>
      <c r="Q3733" s="16">
        <v>0</v>
      </c>
      <c r="R3733" s="16">
        <f>Q3733*16.876/100</f>
        <v>0</v>
      </c>
      <c r="S3733" s="17">
        <f t="shared" si="406"/>
        <v>0</v>
      </c>
      <c r="T3733" s="16">
        <v>0</v>
      </c>
      <c r="U3733" s="18">
        <f t="shared" si="407"/>
        <v>444.31</v>
      </c>
      <c r="V3733" s="18">
        <f t="shared" si="408"/>
        <v>264.24</v>
      </c>
      <c r="W3733" s="18">
        <f t="shared" si="409"/>
        <v>44.363253600000007</v>
      </c>
      <c r="X3733" s="27"/>
      <c r="Y3733" s="19">
        <f t="shared" si="410"/>
        <v>308.60325360000002</v>
      </c>
      <c r="Z3733" s="18">
        <f t="shared" si="411"/>
        <v>92.63</v>
      </c>
      <c r="AA3733" s="12">
        <v>815</v>
      </c>
      <c r="AB3733" s="12">
        <v>60608.44</v>
      </c>
      <c r="AC3733" s="28">
        <f>+I3733+Y3733-Z3733</f>
        <v>640.27325359999998</v>
      </c>
      <c r="AD3733" s="20">
        <f t="shared" si="412"/>
        <v>0</v>
      </c>
      <c r="AE3733">
        <v>0</v>
      </c>
    </row>
    <row r="3734" spans="1:31" x14ac:dyDescent="0.25">
      <c r="A3734" s="9">
        <v>45199</v>
      </c>
      <c r="B3734" s="10" t="s">
        <v>255</v>
      </c>
      <c r="C3734" s="10" t="s">
        <v>213</v>
      </c>
      <c r="D3734" s="10" t="s">
        <v>40</v>
      </c>
      <c r="E3734" s="10" t="s">
        <v>30</v>
      </c>
      <c r="F3734" s="10">
        <v>720</v>
      </c>
      <c r="G3734" s="10">
        <v>785</v>
      </c>
      <c r="H3734" s="11">
        <f>SUMIFS(AA:AA,$A:$A,EOMONTH($A3734,-1),$B:$B,$B3734)</f>
        <v>386</v>
      </c>
      <c r="I3734" s="63">
        <f>ROUND(SUMIFS(AC:AC,$A:$A,EOMONTH($A3734,-1),$B:$B,$B3734),2)</f>
        <v>686.91</v>
      </c>
      <c r="J3734" s="11">
        <f>SUMIFS(AB:AB,$A:$A,EOMONTH($A3734,-1),$B:$B,$B3734)</f>
        <v>26439.73</v>
      </c>
      <c r="K3734" s="13">
        <v>0</v>
      </c>
      <c r="L3734" s="25">
        <v>0</v>
      </c>
      <c r="M3734" s="15">
        <v>516</v>
      </c>
      <c r="N3734" s="14">
        <v>36728.379999999997</v>
      </c>
      <c r="O3734" s="16">
        <v>223</v>
      </c>
      <c r="P3734" s="16">
        <v>25820.42</v>
      </c>
      <c r="Q3734" s="16">
        <v>0</v>
      </c>
      <c r="R3734" s="16">
        <f>Q3734*16.876/100</f>
        <v>0</v>
      </c>
      <c r="S3734" s="17">
        <f t="shared" si="406"/>
        <v>0</v>
      </c>
      <c r="T3734" s="16">
        <v>0</v>
      </c>
      <c r="U3734" s="18">
        <f t="shared" si="407"/>
        <v>303.01</v>
      </c>
      <c r="V3734" s="18">
        <f t="shared" si="408"/>
        <v>371.52</v>
      </c>
      <c r="W3734" s="18">
        <f t="shared" si="409"/>
        <v>62.374492799999999</v>
      </c>
      <c r="X3734" s="27"/>
      <c r="Y3734" s="19">
        <f t="shared" si="410"/>
        <v>433.89449279999997</v>
      </c>
      <c r="Z3734" s="18">
        <f t="shared" si="411"/>
        <v>175.05500000000001</v>
      </c>
      <c r="AA3734" s="12">
        <v>679</v>
      </c>
      <c r="AB3734" s="12">
        <v>47602.16</v>
      </c>
      <c r="AC3734" s="28">
        <f>+I3734+Y3734-Z3734</f>
        <v>945.74949279999987</v>
      </c>
      <c r="AD3734" s="20">
        <f t="shared" si="412"/>
        <v>0</v>
      </c>
      <c r="AE3734">
        <v>0</v>
      </c>
    </row>
    <row r="3735" spans="1:31" x14ac:dyDescent="0.25">
      <c r="A3735" s="9">
        <v>45199</v>
      </c>
      <c r="B3735" s="10" t="s">
        <v>256</v>
      </c>
      <c r="C3735" s="10" t="s">
        <v>213</v>
      </c>
      <c r="D3735" s="10" t="s">
        <v>40</v>
      </c>
      <c r="E3735" s="10" t="s">
        <v>30</v>
      </c>
      <c r="F3735" s="10">
        <v>720</v>
      </c>
      <c r="G3735" s="10">
        <v>785</v>
      </c>
      <c r="H3735" s="11">
        <f>SUMIFS(AA:AA,$A:$A,EOMONTH($A3735,-1),$B:$B,$B3735)</f>
        <v>92</v>
      </c>
      <c r="I3735" s="63">
        <f>ROUND(SUMIFS(AC:AC,$A:$A,EOMONTH($A3735,-1),$B:$B,$B3735),2)</f>
        <v>109.38</v>
      </c>
      <c r="J3735" s="11">
        <f>SUMIFS(AB:AB,$A:$A,EOMONTH($A3735,-1),$B:$B,$B3735)</f>
        <v>6954.42</v>
      </c>
      <c r="K3735" s="13">
        <v>0</v>
      </c>
      <c r="L3735" s="25">
        <v>0</v>
      </c>
      <c r="M3735" s="15">
        <v>0</v>
      </c>
      <c r="N3735" s="14">
        <v>0</v>
      </c>
      <c r="O3735" s="16">
        <v>46</v>
      </c>
      <c r="P3735" s="16">
        <v>5527.42</v>
      </c>
      <c r="Q3735" s="16">
        <v>0</v>
      </c>
      <c r="R3735" s="16">
        <f>Q3735*16.876/100</f>
        <v>0</v>
      </c>
      <c r="S3735" s="17">
        <f t="shared" si="406"/>
        <v>0</v>
      </c>
      <c r="T3735" s="16">
        <v>0</v>
      </c>
      <c r="U3735" s="18">
        <f t="shared" si="407"/>
        <v>72.22</v>
      </c>
      <c r="V3735" s="18">
        <f t="shared" si="408"/>
        <v>0</v>
      </c>
      <c r="W3735" s="18">
        <f t="shared" si="409"/>
        <v>0</v>
      </c>
      <c r="X3735" s="27"/>
      <c r="Y3735" s="19">
        <f t="shared" si="410"/>
        <v>0</v>
      </c>
      <c r="Z3735" s="18">
        <f t="shared" si="411"/>
        <v>36.11</v>
      </c>
      <c r="AA3735" s="12">
        <v>46</v>
      </c>
      <c r="AB3735" s="12">
        <v>3477.21</v>
      </c>
      <c r="AC3735" s="28">
        <f>+I3735+Y3735-Z3735</f>
        <v>73.27</v>
      </c>
      <c r="AD3735" s="20">
        <f t="shared" si="412"/>
        <v>0</v>
      </c>
      <c r="AE3735">
        <v>30</v>
      </c>
    </row>
    <row r="3736" spans="1:31" x14ac:dyDescent="0.25">
      <c r="A3736" s="9">
        <v>45199</v>
      </c>
      <c r="B3736" s="10" t="s">
        <v>257</v>
      </c>
      <c r="C3736" s="10" t="s">
        <v>213</v>
      </c>
      <c r="D3736" s="10" t="s">
        <v>40</v>
      </c>
      <c r="E3736" s="10" t="s">
        <v>30</v>
      </c>
      <c r="F3736" s="10">
        <v>720</v>
      </c>
      <c r="G3736" s="10">
        <v>785</v>
      </c>
      <c r="H3736" s="11">
        <f>SUMIFS(AA:AA,$A:$A,EOMONTH($A3736,-1),$B:$B,$B3736)</f>
        <v>52</v>
      </c>
      <c r="I3736" s="63">
        <f>ROUND(SUMIFS(AC:AC,$A:$A,EOMONTH($A3736,-1),$B:$B,$B3736),2)</f>
        <v>47.77</v>
      </c>
      <c r="J3736" s="11">
        <f>SUMIFS(AB:AB,$A:$A,EOMONTH($A3736,-1),$B:$B,$B3736)</f>
        <v>3866.32</v>
      </c>
      <c r="K3736" s="13">
        <v>0</v>
      </c>
      <c r="L3736" s="25">
        <v>0</v>
      </c>
      <c r="M3736" s="15">
        <v>0</v>
      </c>
      <c r="N3736" s="14">
        <v>0</v>
      </c>
      <c r="O3736" s="16">
        <v>11</v>
      </c>
      <c r="P3736" s="16">
        <v>1315.82</v>
      </c>
      <c r="Q3736" s="16">
        <v>0</v>
      </c>
      <c r="R3736" s="16">
        <f>Q3736*16.876/100</f>
        <v>0</v>
      </c>
      <c r="S3736" s="17">
        <f t="shared" si="406"/>
        <v>0</v>
      </c>
      <c r="T3736" s="16">
        <v>0</v>
      </c>
      <c r="U3736" s="18">
        <f t="shared" si="407"/>
        <v>40.82</v>
      </c>
      <c r="V3736" s="18">
        <f t="shared" si="408"/>
        <v>0</v>
      </c>
      <c r="W3736" s="18">
        <f t="shared" si="409"/>
        <v>0</v>
      </c>
      <c r="X3736" s="27"/>
      <c r="Y3736" s="19">
        <f t="shared" si="410"/>
        <v>0</v>
      </c>
      <c r="Z3736" s="18">
        <f t="shared" si="411"/>
        <v>8.6349999999999998</v>
      </c>
      <c r="AA3736" s="12">
        <v>41</v>
      </c>
      <c r="AB3736" s="12">
        <v>3048.44</v>
      </c>
      <c r="AC3736" s="28">
        <f>+I3736+Y3736-Z3736</f>
        <v>39.135000000000005</v>
      </c>
      <c r="AD3736" s="20">
        <f t="shared" si="412"/>
        <v>0</v>
      </c>
      <c r="AE3736">
        <v>0</v>
      </c>
    </row>
    <row r="3737" spans="1:31" x14ac:dyDescent="0.25">
      <c r="A3737" s="9">
        <v>45199</v>
      </c>
      <c r="B3737" s="10" t="s">
        <v>258</v>
      </c>
      <c r="C3737" s="10" t="s">
        <v>213</v>
      </c>
      <c r="D3737" s="10" t="s">
        <v>40</v>
      </c>
      <c r="E3737" s="10" t="s">
        <v>30</v>
      </c>
      <c r="F3737" s="10">
        <v>720</v>
      </c>
      <c r="G3737" s="10">
        <v>785</v>
      </c>
      <c r="H3737" s="11">
        <f>SUMIFS(AA:AA,$A:$A,EOMONTH($A3737,-1),$B:$B,$B3737)</f>
        <v>80</v>
      </c>
      <c r="I3737" s="63">
        <f>ROUND(SUMIFS(AC:AC,$A:$A,EOMONTH($A3737,-1),$B:$B,$B3737),2)</f>
        <v>91.74</v>
      </c>
      <c r="J3737" s="11">
        <f>SUMIFS(AB:AB,$A:$A,EOMONTH($A3737,-1),$B:$B,$B3737)</f>
        <v>6119.71</v>
      </c>
      <c r="K3737" s="13">
        <v>0</v>
      </c>
      <c r="L3737" s="25">
        <v>0</v>
      </c>
      <c r="M3737" s="15">
        <v>0</v>
      </c>
      <c r="N3737" s="14">
        <v>0</v>
      </c>
      <c r="O3737" s="16">
        <v>71</v>
      </c>
      <c r="P3737" s="16">
        <v>8328.7099999999991</v>
      </c>
      <c r="Q3737" s="16">
        <v>0</v>
      </c>
      <c r="R3737" s="16">
        <f>Q3737*16.876/100</f>
        <v>0</v>
      </c>
      <c r="S3737" s="17">
        <f t="shared" si="406"/>
        <v>0</v>
      </c>
      <c r="T3737" s="16">
        <v>0</v>
      </c>
      <c r="U3737" s="18">
        <f t="shared" si="407"/>
        <v>62.8</v>
      </c>
      <c r="V3737" s="18">
        <f t="shared" si="408"/>
        <v>0</v>
      </c>
      <c r="W3737" s="18">
        <f t="shared" si="409"/>
        <v>0</v>
      </c>
      <c r="X3737" s="27"/>
      <c r="Y3737" s="19">
        <f t="shared" si="410"/>
        <v>0</v>
      </c>
      <c r="Z3737" s="18">
        <f t="shared" si="411"/>
        <v>55.734999999999999</v>
      </c>
      <c r="AA3737" s="12">
        <v>9</v>
      </c>
      <c r="AB3737" s="12">
        <v>688.47</v>
      </c>
      <c r="AC3737" s="28">
        <f>+I3737+Y3737-Z3737</f>
        <v>36.004999999999995</v>
      </c>
      <c r="AD3737" s="20">
        <f t="shared" si="412"/>
        <v>0</v>
      </c>
      <c r="AE3737">
        <v>70</v>
      </c>
    </row>
    <row r="3738" spans="1:31" x14ac:dyDescent="0.25">
      <c r="A3738" s="9">
        <v>45199</v>
      </c>
      <c r="B3738" s="10" t="s">
        <v>259</v>
      </c>
      <c r="C3738" s="10" t="s">
        <v>213</v>
      </c>
      <c r="D3738" s="10" t="s">
        <v>40</v>
      </c>
      <c r="E3738" s="10" t="s">
        <v>30</v>
      </c>
      <c r="F3738" s="10">
        <v>800</v>
      </c>
      <c r="G3738" s="10">
        <v>872</v>
      </c>
      <c r="H3738" s="11">
        <f>SUMIFS(AA:AA,$A:$A,EOMONTH($A3738,-1),$B:$B,$B3738)</f>
        <v>1175</v>
      </c>
      <c r="I3738" s="63">
        <f>ROUND(SUMIFS(AC:AC,$A:$A,EOMONTH($A3738,-1),$B:$B,$B3738),2)</f>
        <v>912.69</v>
      </c>
      <c r="J3738" s="11">
        <f>SUMIFS(AB:AB,$A:$A,EOMONTH($A3738,-1),$B:$B,$B3738)</f>
        <v>99193.57</v>
      </c>
      <c r="K3738" s="13">
        <v>0</v>
      </c>
      <c r="L3738" s="25">
        <v>0</v>
      </c>
      <c r="M3738" s="15">
        <v>0</v>
      </c>
      <c r="N3738" s="14">
        <v>0</v>
      </c>
      <c r="O3738" s="16">
        <v>440</v>
      </c>
      <c r="P3738" s="16">
        <v>59103.199999999997</v>
      </c>
      <c r="Q3738" s="16">
        <v>0</v>
      </c>
      <c r="R3738" s="16">
        <f>Q3738*16.876/100</f>
        <v>0</v>
      </c>
      <c r="S3738" s="17">
        <f t="shared" si="406"/>
        <v>0</v>
      </c>
      <c r="T3738" s="16">
        <v>0</v>
      </c>
      <c r="U3738" s="18">
        <f t="shared" si="407"/>
        <v>1024.5999999999999</v>
      </c>
      <c r="V3738" s="18">
        <f t="shared" si="408"/>
        <v>0</v>
      </c>
      <c r="W3738" s="18">
        <f t="shared" si="409"/>
        <v>0</v>
      </c>
      <c r="X3738" s="27"/>
      <c r="Y3738" s="19">
        <f t="shared" si="410"/>
        <v>0</v>
      </c>
      <c r="Z3738" s="18">
        <f t="shared" si="411"/>
        <v>383.68</v>
      </c>
      <c r="AA3738" s="12">
        <v>735</v>
      </c>
      <c r="AB3738" s="12">
        <v>62048.75</v>
      </c>
      <c r="AC3738" s="28">
        <f>+I3738+Y3738-Z3738</f>
        <v>529.01</v>
      </c>
      <c r="AD3738" s="20">
        <f t="shared" si="412"/>
        <v>0</v>
      </c>
      <c r="AE3738">
        <v>0</v>
      </c>
    </row>
    <row r="3739" spans="1:31" x14ac:dyDescent="0.25">
      <c r="A3739" s="9">
        <v>45199</v>
      </c>
      <c r="B3739" s="10" t="s">
        <v>260</v>
      </c>
      <c r="C3739" s="10" t="s">
        <v>213</v>
      </c>
      <c r="D3739" s="10" t="s">
        <v>40</v>
      </c>
      <c r="E3739" s="10" t="s">
        <v>30</v>
      </c>
      <c r="F3739" s="10">
        <v>800</v>
      </c>
      <c r="G3739" s="10">
        <v>872</v>
      </c>
      <c r="H3739" s="11">
        <f>SUMIFS(AA:AA,$A:$A,EOMONTH($A3739,-1),$B:$B,$B3739)</f>
        <v>207</v>
      </c>
      <c r="I3739" s="63">
        <f>ROUND(SUMIFS(AC:AC,$A:$A,EOMONTH($A3739,-1),$B:$B,$B3739),2)</f>
        <v>182.29</v>
      </c>
      <c r="J3739" s="11">
        <f>SUMIFS(AB:AB,$A:$A,EOMONTH($A3739,-1),$B:$B,$B3739)</f>
        <v>17511.900000000001</v>
      </c>
      <c r="K3739" s="13">
        <v>0</v>
      </c>
      <c r="L3739" s="25">
        <v>0</v>
      </c>
      <c r="M3739" s="15">
        <v>0</v>
      </c>
      <c r="N3739" s="14">
        <v>0</v>
      </c>
      <c r="O3739" s="16">
        <v>71</v>
      </c>
      <c r="P3739" s="16">
        <v>9986.15</v>
      </c>
      <c r="Q3739" s="16">
        <v>0</v>
      </c>
      <c r="R3739" s="16">
        <f>Q3739*16.876/100</f>
        <v>0</v>
      </c>
      <c r="S3739" s="17">
        <f t="shared" si="406"/>
        <v>0</v>
      </c>
      <c r="T3739" s="16">
        <v>0</v>
      </c>
      <c r="U3739" s="18">
        <f t="shared" si="407"/>
        <v>180.50399999999999</v>
      </c>
      <c r="V3739" s="18">
        <f t="shared" si="408"/>
        <v>0</v>
      </c>
      <c r="W3739" s="18">
        <f t="shared" si="409"/>
        <v>0</v>
      </c>
      <c r="X3739" s="27"/>
      <c r="Y3739" s="19">
        <f t="shared" si="410"/>
        <v>0</v>
      </c>
      <c r="Z3739" s="18">
        <f t="shared" si="411"/>
        <v>61.911999999999999</v>
      </c>
      <c r="AA3739" s="12">
        <v>136</v>
      </c>
      <c r="AB3739" s="12">
        <v>11505.41</v>
      </c>
      <c r="AC3739" s="28">
        <f>+I3739+Y3739-Z3739</f>
        <v>120.37799999999999</v>
      </c>
      <c r="AD3739" s="20">
        <f t="shared" si="412"/>
        <v>0</v>
      </c>
      <c r="AE3739">
        <v>0</v>
      </c>
    </row>
    <row r="3740" spans="1:31" x14ac:dyDescent="0.25">
      <c r="A3740" s="9">
        <v>45199</v>
      </c>
      <c r="B3740" s="10" t="s">
        <v>261</v>
      </c>
      <c r="C3740" s="10" t="s">
        <v>213</v>
      </c>
      <c r="D3740" s="10" t="s">
        <v>40</v>
      </c>
      <c r="E3740" s="10" t="s">
        <v>30</v>
      </c>
      <c r="F3740" s="10">
        <v>800</v>
      </c>
      <c r="G3740" s="10">
        <v>872</v>
      </c>
      <c r="H3740" s="11">
        <f>SUMIFS(AA:AA,$A:$A,EOMONTH($A3740,-1),$B:$B,$B3740)</f>
        <v>96</v>
      </c>
      <c r="I3740" s="63">
        <f>ROUND(SUMIFS(AC:AC,$A:$A,EOMONTH($A3740,-1),$B:$B,$B3740),2)</f>
        <v>55.47</v>
      </c>
      <c r="J3740" s="11">
        <f>SUMIFS(AB:AB,$A:$A,EOMONTH($A3740,-1),$B:$B,$B3740)</f>
        <v>8093.5</v>
      </c>
      <c r="K3740" s="13">
        <v>0</v>
      </c>
      <c r="L3740" s="25">
        <v>0</v>
      </c>
      <c r="M3740" s="15">
        <v>0</v>
      </c>
      <c r="N3740" s="14">
        <v>0</v>
      </c>
      <c r="O3740" s="16">
        <v>65</v>
      </c>
      <c r="P3740" s="16">
        <v>9058.1299999999992</v>
      </c>
      <c r="Q3740" s="16">
        <v>0</v>
      </c>
      <c r="R3740" s="16">
        <f>Q3740*16.876/100</f>
        <v>0</v>
      </c>
      <c r="S3740" s="17">
        <f t="shared" si="406"/>
        <v>0</v>
      </c>
      <c r="T3740" s="16">
        <v>0</v>
      </c>
      <c r="U3740" s="18">
        <f t="shared" si="407"/>
        <v>83.712000000000003</v>
      </c>
      <c r="V3740" s="18">
        <f t="shared" si="408"/>
        <v>0</v>
      </c>
      <c r="W3740" s="18">
        <f t="shared" si="409"/>
        <v>0</v>
      </c>
      <c r="X3740" s="27"/>
      <c r="Y3740" s="19">
        <f t="shared" si="410"/>
        <v>0</v>
      </c>
      <c r="Z3740" s="18">
        <f t="shared" si="411"/>
        <v>56.68</v>
      </c>
      <c r="AA3740" s="12">
        <v>31</v>
      </c>
      <c r="AB3740" s="12">
        <v>2613.52</v>
      </c>
      <c r="AC3740" s="28">
        <f>+I3740+Y3740-Z3740</f>
        <v>-1.2100000000000009</v>
      </c>
      <c r="AD3740" s="20">
        <f t="shared" si="412"/>
        <v>10</v>
      </c>
      <c r="AE3740">
        <v>10</v>
      </c>
    </row>
    <row r="3741" spans="1:31" x14ac:dyDescent="0.25">
      <c r="A3741" s="9">
        <v>45199</v>
      </c>
      <c r="B3741" s="10" t="s">
        <v>262</v>
      </c>
      <c r="C3741" s="10" t="s">
        <v>213</v>
      </c>
      <c r="D3741" s="10" t="s">
        <v>40</v>
      </c>
      <c r="E3741" s="10" t="s">
        <v>30</v>
      </c>
      <c r="F3741" s="10">
        <v>800</v>
      </c>
      <c r="G3741" s="10">
        <v>872</v>
      </c>
      <c r="H3741" s="11">
        <f>SUMIFS(AA:AA,$A:$A,EOMONTH($A3741,-1),$B:$B,$B3741)</f>
        <v>385</v>
      </c>
      <c r="I3741" s="63">
        <f>ROUND(SUMIFS(AC:AC,$A:$A,EOMONTH($A3741,-1),$B:$B,$B3741),2)</f>
        <v>788.51</v>
      </c>
      <c r="J3741" s="11">
        <f>SUMIFS(AB:AB,$A:$A,EOMONTH($A3741,-1),$B:$B,$B3741)</f>
        <v>32492.240000000002</v>
      </c>
      <c r="K3741" s="13">
        <v>0</v>
      </c>
      <c r="L3741" s="25">
        <v>0</v>
      </c>
      <c r="M3741" s="15">
        <v>0</v>
      </c>
      <c r="N3741" s="14">
        <v>0</v>
      </c>
      <c r="O3741" s="16">
        <v>90</v>
      </c>
      <c r="P3741" s="16">
        <v>12339.9</v>
      </c>
      <c r="Q3741" s="16">
        <v>0</v>
      </c>
      <c r="R3741" s="16">
        <f>Q3741*16.876/100</f>
        <v>0</v>
      </c>
      <c r="S3741" s="17">
        <f t="shared" si="406"/>
        <v>0</v>
      </c>
      <c r="T3741" s="16">
        <v>0</v>
      </c>
      <c r="U3741" s="18">
        <f t="shared" si="407"/>
        <v>335.72</v>
      </c>
      <c r="V3741" s="18">
        <f t="shared" si="408"/>
        <v>0</v>
      </c>
      <c r="W3741" s="18">
        <f t="shared" si="409"/>
        <v>0</v>
      </c>
      <c r="X3741" s="27"/>
      <c r="Y3741" s="19">
        <f t="shared" si="410"/>
        <v>0</v>
      </c>
      <c r="Z3741" s="18">
        <f t="shared" si="411"/>
        <v>78.48</v>
      </c>
      <c r="AA3741" s="12">
        <v>295</v>
      </c>
      <c r="AB3741" s="12">
        <v>24896.65</v>
      </c>
      <c r="AC3741" s="28">
        <f>+I3741+Y3741-Z3741</f>
        <v>710.03</v>
      </c>
      <c r="AD3741" s="20">
        <f t="shared" si="412"/>
        <v>0</v>
      </c>
      <c r="AE3741">
        <v>0</v>
      </c>
    </row>
    <row r="3742" spans="1:31" x14ac:dyDescent="0.25">
      <c r="A3742" s="9">
        <v>45199</v>
      </c>
      <c r="B3742" s="10" t="s">
        <v>263</v>
      </c>
      <c r="C3742" s="10" t="s">
        <v>213</v>
      </c>
      <c r="D3742" s="10" t="s">
        <v>40</v>
      </c>
      <c r="E3742" s="10" t="s">
        <v>30</v>
      </c>
      <c r="F3742" s="10">
        <v>800</v>
      </c>
      <c r="G3742" s="10">
        <v>872</v>
      </c>
      <c r="H3742" s="11">
        <f>SUMIFS(AA:AA,$A:$A,EOMONTH($A3742,-1),$B:$B,$B3742)</f>
        <v>623</v>
      </c>
      <c r="I3742" s="63">
        <f>ROUND(SUMIFS(AC:AC,$A:$A,EOMONTH($A3742,-1),$B:$B,$B3742),2)</f>
        <v>405.61</v>
      </c>
      <c r="J3742" s="11">
        <f>SUMIFS(AB:AB,$A:$A,EOMONTH($A3742,-1),$B:$B,$B3742)</f>
        <v>52609.46</v>
      </c>
      <c r="K3742" s="13">
        <v>0</v>
      </c>
      <c r="L3742" s="25">
        <v>0</v>
      </c>
      <c r="M3742" s="15">
        <v>0</v>
      </c>
      <c r="N3742" s="14">
        <v>0</v>
      </c>
      <c r="O3742" s="16">
        <v>135</v>
      </c>
      <c r="P3742" s="16">
        <v>18712.95</v>
      </c>
      <c r="Q3742" s="16">
        <v>0</v>
      </c>
      <c r="R3742" s="16">
        <f>Q3742*16.876/100</f>
        <v>0</v>
      </c>
      <c r="S3742" s="17">
        <f t="shared" si="406"/>
        <v>0</v>
      </c>
      <c r="T3742" s="16">
        <v>0</v>
      </c>
      <c r="U3742" s="18">
        <f t="shared" si="407"/>
        <v>543.25599999999997</v>
      </c>
      <c r="V3742" s="18">
        <f t="shared" si="408"/>
        <v>0</v>
      </c>
      <c r="W3742" s="18">
        <f t="shared" si="409"/>
        <v>0</v>
      </c>
      <c r="X3742" s="27"/>
      <c r="Y3742" s="19">
        <f t="shared" si="410"/>
        <v>0</v>
      </c>
      <c r="Z3742" s="18">
        <f t="shared" si="411"/>
        <v>117.72</v>
      </c>
      <c r="AA3742" s="12">
        <v>488</v>
      </c>
      <c r="AB3742" s="12">
        <v>41209.33</v>
      </c>
      <c r="AC3742" s="28">
        <f>+I3742+Y3742-Z3742</f>
        <v>287.89</v>
      </c>
      <c r="AD3742" s="20">
        <f t="shared" si="412"/>
        <v>0</v>
      </c>
      <c r="AE3742">
        <v>0</v>
      </c>
    </row>
    <row r="3743" spans="1:31" x14ac:dyDescent="0.25">
      <c r="A3743" s="9">
        <v>45199</v>
      </c>
      <c r="B3743" s="10" t="s">
        <v>264</v>
      </c>
      <c r="C3743" s="10" t="s">
        <v>213</v>
      </c>
      <c r="D3743" s="10" t="s">
        <v>40</v>
      </c>
      <c r="E3743" s="10" t="s">
        <v>30</v>
      </c>
      <c r="F3743" s="10">
        <v>800</v>
      </c>
      <c r="G3743" s="10">
        <v>872</v>
      </c>
      <c r="H3743" s="11">
        <f>SUMIFS(AA:AA,$A:$A,EOMONTH($A3743,-1),$B:$B,$B3743)</f>
        <v>203</v>
      </c>
      <c r="I3743" s="63">
        <f>ROUND(SUMIFS(AC:AC,$A:$A,EOMONTH($A3743,-1),$B:$B,$B3743),2)</f>
        <v>171.9</v>
      </c>
      <c r="J3743" s="11">
        <f>SUMIFS(AB:AB,$A:$A,EOMONTH($A3743,-1),$B:$B,$B3743)</f>
        <v>17381.919999999998</v>
      </c>
      <c r="K3743" s="13">
        <v>0</v>
      </c>
      <c r="L3743" s="25">
        <v>0</v>
      </c>
      <c r="M3743" s="15">
        <v>0</v>
      </c>
      <c r="N3743" s="14">
        <v>0</v>
      </c>
      <c r="O3743" s="16">
        <v>129</v>
      </c>
      <c r="P3743" s="16">
        <v>18220.57</v>
      </c>
      <c r="Q3743" s="16">
        <v>0</v>
      </c>
      <c r="R3743" s="16">
        <f>Q3743*16.876/100</f>
        <v>0</v>
      </c>
      <c r="S3743" s="17">
        <f t="shared" si="406"/>
        <v>0</v>
      </c>
      <c r="T3743" s="16">
        <v>0</v>
      </c>
      <c r="U3743" s="18">
        <f t="shared" si="407"/>
        <v>177.01599999999999</v>
      </c>
      <c r="V3743" s="18">
        <f t="shared" si="408"/>
        <v>0</v>
      </c>
      <c r="W3743" s="18">
        <f t="shared" si="409"/>
        <v>0</v>
      </c>
      <c r="X3743" s="27"/>
      <c r="Y3743" s="19">
        <f t="shared" si="410"/>
        <v>0</v>
      </c>
      <c r="Z3743" s="18">
        <f t="shared" si="411"/>
        <v>112.488</v>
      </c>
      <c r="AA3743" s="12">
        <v>74</v>
      </c>
      <c r="AB3743" s="12">
        <v>6336.26</v>
      </c>
      <c r="AC3743" s="28">
        <f>+I3743+Y3743-Z3743</f>
        <v>59.412000000000006</v>
      </c>
      <c r="AD3743" s="20">
        <f t="shared" si="412"/>
        <v>0</v>
      </c>
      <c r="AE3743">
        <v>0</v>
      </c>
    </row>
    <row r="3744" spans="1:31" x14ac:dyDescent="0.25">
      <c r="A3744" s="9">
        <v>45199</v>
      </c>
      <c r="B3744" s="10" t="s">
        <v>265</v>
      </c>
      <c r="C3744" s="10" t="s">
        <v>213</v>
      </c>
      <c r="D3744" s="10" t="s">
        <v>40</v>
      </c>
      <c r="E3744" s="10" t="s">
        <v>30</v>
      </c>
      <c r="F3744" s="10">
        <v>1200</v>
      </c>
      <c r="G3744" s="10">
        <v>1308</v>
      </c>
      <c r="H3744" s="11">
        <f>SUMIFS(AA:AA,$A:$A,EOMONTH($A3744,-1),$B:$B,$B3744)</f>
        <v>110</v>
      </c>
      <c r="I3744" s="63">
        <f>ROUND(SUMIFS(AC:AC,$A:$A,EOMONTH($A3744,-1),$B:$B,$B3744),2)</f>
        <v>159.29</v>
      </c>
      <c r="J3744" s="11">
        <f>SUMIFS(AB:AB,$A:$A,EOMONTH($A3744,-1),$B:$B,$B3744)</f>
        <v>13850.14</v>
      </c>
      <c r="K3744" s="13">
        <v>0</v>
      </c>
      <c r="L3744" s="25">
        <v>0</v>
      </c>
      <c r="M3744" s="15">
        <v>0</v>
      </c>
      <c r="N3744" s="14">
        <v>0</v>
      </c>
      <c r="O3744" s="16">
        <v>61</v>
      </c>
      <c r="P3744" s="16">
        <v>11986.88</v>
      </c>
      <c r="Q3744" s="16">
        <v>0</v>
      </c>
      <c r="R3744" s="16">
        <f>Q3744*16.876/100</f>
        <v>0</v>
      </c>
      <c r="S3744" s="17">
        <f t="shared" si="406"/>
        <v>0</v>
      </c>
      <c r="T3744" s="16">
        <v>0</v>
      </c>
      <c r="U3744" s="18">
        <f t="shared" si="407"/>
        <v>143.88</v>
      </c>
      <c r="V3744" s="18">
        <f t="shared" si="408"/>
        <v>0</v>
      </c>
      <c r="W3744" s="18">
        <f t="shared" si="409"/>
        <v>0</v>
      </c>
      <c r="X3744" s="27"/>
      <c r="Y3744" s="19">
        <f t="shared" si="410"/>
        <v>0</v>
      </c>
      <c r="Z3744" s="18">
        <f t="shared" si="411"/>
        <v>79.787999999999997</v>
      </c>
      <c r="AA3744" s="12">
        <v>49</v>
      </c>
      <c r="AB3744" s="12">
        <v>6169.61</v>
      </c>
      <c r="AC3744" s="28">
        <f>+I3744+Y3744-Z3744</f>
        <v>79.501999999999995</v>
      </c>
      <c r="AD3744" s="20">
        <f t="shared" si="412"/>
        <v>0</v>
      </c>
      <c r="AE3744">
        <v>0</v>
      </c>
    </row>
    <row r="3745" spans="1:31" x14ac:dyDescent="0.25">
      <c r="A3745" s="9">
        <v>45199</v>
      </c>
      <c r="B3745" s="10" t="s">
        <v>266</v>
      </c>
      <c r="C3745" s="10" t="s">
        <v>213</v>
      </c>
      <c r="D3745" s="10" t="s">
        <v>40</v>
      </c>
      <c r="E3745" s="10" t="s">
        <v>30</v>
      </c>
      <c r="F3745" s="10">
        <v>1200</v>
      </c>
      <c r="G3745" s="10">
        <v>1308</v>
      </c>
      <c r="H3745" s="11">
        <f>SUMIFS(AA:AA,$A:$A,EOMONTH($A3745,-1),$B:$B,$B3745)</f>
        <v>229</v>
      </c>
      <c r="I3745" s="63">
        <f>ROUND(SUMIFS(AC:AC,$A:$A,EOMONTH($A3745,-1),$B:$B,$B3745),2)</f>
        <v>300.14999999999998</v>
      </c>
      <c r="J3745" s="11">
        <f>SUMIFS(AB:AB,$A:$A,EOMONTH($A3745,-1),$B:$B,$B3745)</f>
        <v>28790.81</v>
      </c>
      <c r="K3745" s="13">
        <v>0</v>
      </c>
      <c r="L3745" s="25">
        <v>0</v>
      </c>
      <c r="M3745" s="15">
        <v>0</v>
      </c>
      <c r="N3745" s="14">
        <v>0</v>
      </c>
      <c r="O3745" s="16">
        <v>22</v>
      </c>
      <c r="P3745" s="16">
        <v>4296.72</v>
      </c>
      <c r="Q3745" s="16">
        <v>0</v>
      </c>
      <c r="R3745" s="16">
        <f>Q3745*16.876/100</f>
        <v>0</v>
      </c>
      <c r="S3745" s="17">
        <f t="shared" si="406"/>
        <v>0</v>
      </c>
      <c r="T3745" s="16">
        <v>0</v>
      </c>
      <c r="U3745" s="18">
        <f t="shared" si="407"/>
        <v>299.53199999999998</v>
      </c>
      <c r="V3745" s="18">
        <f t="shared" si="408"/>
        <v>0</v>
      </c>
      <c r="W3745" s="18">
        <f t="shared" si="409"/>
        <v>0</v>
      </c>
      <c r="X3745" s="27"/>
      <c r="Y3745" s="19">
        <f t="shared" si="410"/>
        <v>0</v>
      </c>
      <c r="Z3745" s="18">
        <f t="shared" si="411"/>
        <v>28.776</v>
      </c>
      <c r="AA3745" s="12">
        <v>207</v>
      </c>
      <c r="AB3745" s="12">
        <v>26024.880000000001</v>
      </c>
      <c r="AC3745" s="28">
        <f>+I3745+Y3745-Z3745</f>
        <v>271.37399999999997</v>
      </c>
      <c r="AD3745" s="20">
        <f t="shared" si="412"/>
        <v>0</v>
      </c>
      <c r="AE3745">
        <v>30</v>
      </c>
    </row>
    <row r="3746" spans="1:31" x14ac:dyDescent="0.25">
      <c r="A3746" s="9">
        <v>45199</v>
      </c>
      <c r="B3746" s="10" t="s">
        <v>267</v>
      </c>
      <c r="C3746" s="10" t="s">
        <v>213</v>
      </c>
      <c r="D3746" s="10" t="s">
        <v>40</v>
      </c>
      <c r="E3746" s="10" t="s">
        <v>30</v>
      </c>
      <c r="F3746" s="10">
        <v>1200</v>
      </c>
      <c r="G3746" s="10">
        <v>1308</v>
      </c>
      <c r="H3746" s="11">
        <f>SUMIFS(AA:AA,$A:$A,EOMONTH($A3746,-1),$B:$B,$B3746)</f>
        <v>165</v>
      </c>
      <c r="I3746" s="63">
        <f>ROUND(SUMIFS(AC:AC,$A:$A,EOMONTH($A3746,-1),$B:$B,$B3746),2)</f>
        <v>116.75</v>
      </c>
      <c r="J3746" s="11">
        <f>SUMIFS(AB:AB,$A:$A,EOMONTH($A3746,-1),$B:$B,$B3746)</f>
        <v>20746.61</v>
      </c>
      <c r="K3746" s="13">
        <v>0</v>
      </c>
      <c r="L3746" s="25">
        <v>0</v>
      </c>
      <c r="M3746" s="15">
        <v>0</v>
      </c>
      <c r="N3746" s="14">
        <v>0</v>
      </c>
      <c r="O3746" s="16">
        <v>37</v>
      </c>
      <c r="P3746" s="16">
        <v>7264</v>
      </c>
      <c r="Q3746" s="16">
        <v>0</v>
      </c>
      <c r="R3746" s="16">
        <f>Q3746*16.876/100</f>
        <v>0</v>
      </c>
      <c r="S3746" s="17">
        <f t="shared" si="406"/>
        <v>0</v>
      </c>
      <c r="T3746" s="16">
        <v>0</v>
      </c>
      <c r="U3746" s="18">
        <f t="shared" si="407"/>
        <v>215.82</v>
      </c>
      <c r="V3746" s="18">
        <f t="shared" si="408"/>
        <v>0</v>
      </c>
      <c r="W3746" s="18">
        <f t="shared" si="409"/>
        <v>0</v>
      </c>
      <c r="X3746" s="27"/>
      <c r="Y3746" s="19">
        <f t="shared" si="410"/>
        <v>0</v>
      </c>
      <c r="Z3746" s="18">
        <f t="shared" si="411"/>
        <v>48.396000000000001</v>
      </c>
      <c r="AA3746" s="12">
        <v>128</v>
      </c>
      <c r="AB3746" s="12">
        <v>16094.34</v>
      </c>
      <c r="AC3746" s="28">
        <f>+I3746+Y3746-Z3746</f>
        <v>68.353999999999999</v>
      </c>
      <c r="AD3746" s="20">
        <f t="shared" si="412"/>
        <v>0</v>
      </c>
      <c r="AE3746">
        <v>0</v>
      </c>
    </row>
    <row r="3747" spans="1:31" x14ac:dyDescent="0.25">
      <c r="A3747" s="9">
        <v>45199</v>
      </c>
      <c r="B3747" s="10" t="s">
        <v>268</v>
      </c>
      <c r="C3747" s="10" t="s">
        <v>213</v>
      </c>
      <c r="D3747" s="10" t="s">
        <v>40</v>
      </c>
      <c r="E3747" s="10" t="s">
        <v>30</v>
      </c>
      <c r="F3747" s="10">
        <v>1150</v>
      </c>
      <c r="G3747" s="10">
        <v>1253</v>
      </c>
      <c r="H3747" s="11">
        <f>SUMIFS(AA:AA,$A:$A,EOMONTH($A3747,-1),$B:$B,$B3747)</f>
        <v>122</v>
      </c>
      <c r="I3747" s="63">
        <f>ROUND(SUMIFS(AC:AC,$A:$A,EOMONTH($A3747,-1),$B:$B,$B3747),2)</f>
        <v>141.38</v>
      </c>
      <c r="J3747" s="11">
        <f>SUMIFS(AB:AB,$A:$A,EOMONTH($A3747,-1),$B:$B,$B3747)</f>
        <v>14556.62</v>
      </c>
      <c r="K3747" s="13">
        <v>0</v>
      </c>
      <c r="L3747" s="25">
        <v>0</v>
      </c>
      <c r="M3747" s="15">
        <v>0</v>
      </c>
      <c r="N3747" s="14">
        <v>0</v>
      </c>
      <c r="O3747" s="16">
        <v>5</v>
      </c>
      <c r="P3747" s="16">
        <v>1032.2</v>
      </c>
      <c r="Q3747" s="16">
        <v>0</v>
      </c>
      <c r="R3747" s="16">
        <f>Q3747*16.876/100</f>
        <v>0</v>
      </c>
      <c r="S3747" s="17">
        <f t="shared" si="406"/>
        <v>0</v>
      </c>
      <c r="T3747" s="16">
        <v>0</v>
      </c>
      <c r="U3747" s="18">
        <f t="shared" si="407"/>
        <v>152.86600000000001</v>
      </c>
      <c r="V3747" s="18">
        <f t="shared" si="408"/>
        <v>0</v>
      </c>
      <c r="W3747" s="18">
        <f t="shared" si="409"/>
        <v>0</v>
      </c>
      <c r="X3747" s="27"/>
      <c r="Y3747" s="19">
        <f t="shared" si="410"/>
        <v>0</v>
      </c>
      <c r="Z3747" s="18">
        <f t="shared" si="411"/>
        <v>6.2649999999999997</v>
      </c>
      <c r="AA3747" s="12">
        <v>117</v>
      </c>
      <c r="AB3747" s="12">
        <v>13960.04</v>
      </c>
      <c r="AC3747" s="28">
        <f>+I3747+Y3747-Z3747</f>
        <v>135.11500000000001</v>
      </c>
      <c r="AD3747" s="20">
        <f t="shared" si="412"/>
        <v>0</v>
      </c>
      <c r="AE3747">
        <v>0</v>
      </c>
    </row>
    <row r="3748" spans="1:31" x14ac:dyDescent="0.25">
      <c r="A3748" s="9">
        <v>45199</v>
      </c>
      <c r="B3748" s="10" t="s">
        <v>269</v>
      </c>
      <c r="C3748" s="10" t="s">
        <v>213</v>
      </c>
      <c r="D3748" s="10" t="s">
        <v>40</v>
      </c>
      <c r="E3748" s="10" t="s">
        <v>30</v>
      </c>
      <c r="F3748" s="10">
        <v>1150</v>
      </c>
      <c r="G3748" s="10">
        <v>1253</v>
      </c>
      <c r="H3748" s="11">
        <f>SUMIFS(AA:AA,$A:$A,EOMONTH($A3748,-1),$B:$B,$B3748)</f>
        <v>77</v>
      </c>
      <c r="I3748" s="63">
        <f>ROUND(SUMIFS(AC:AC,$A:$A,EOMONTH($A3748,-1),$B:$B,$B3748),2)</f>
        <v>-353.81</v>
      </c>
      <c r="J3748" s="11">
        <f>SUMIFS(AB:AB,$A:$A,EOMONTH($A3748,-1),$B:$B,$B3748)</f>
        <v>9540.36</v>
      </c>
      <c r="K3748" s="13">
        <v>0</v>
      </c>
      <c r="L3748" s="25">
        <v>0</v>
      </c>
      <c r="M3748" s="15">
        <v>779</v>
      </c>
      <c r="N3748" s="14">
        <v>97411.67</v>
      </c>
      <c r="O3748" s="16">
        <v>316</v>
      </c>
      <c r="P3748" s="16">
        <v>58704.14</v>
      </c>
      <c r="Q3748" s="16">
        <v>0</v>
      </c>
      <c r="R3748" s="16">
        <f>Q3748*16.876/100</f>
        <v>0</v>
      </c>
      <c r="S3748" s="17">
        <f t="shared" si="406"/>
        <v>0</v>
      </c>
      <c r="T3748" s="16">
        <v>0</v>
      </c>
      <c r="U3748" s="18">
        <f t="shared" si="407"/>
        <v>96.480999999999995</v>
      </c>
      <c r="V3748" s="18">
        <f t="shared" si="408"/>
        <v>895.85</v>
      </c>
      <c r="W3748" s="18">
        <f t="shared" si="409"/>
        <v>150.4042565</v>
      </c>
      <c r="X3748" s="27"/>
      <c r="Y3748" s="19">
        <f t="shared" si="410"/>
        <v>1046.2542565000001</v>
      </c>
      <c r="Z3748" s="18">
        <f t="shared" si="411"/>
        <v>395.94799999999998</v>
      </c>
      <c r="AA3748" s="12">
        <v>540</v>
      </c>
      <c r="AB3748" s="12">
        <v>67510.509999999995</v>
      </c>
      <c r="AC3748" s="28">
        <f>+I3748+Y3748-Z3748</f>
        <v>296.49625650000019</v>
      </c>
      <c r="AD3748" s="20">
        <f t="shared" si="412"/>
        <v>0</v>
      </c>
      <c r="AE3748">
        <v>0</v>
      </c>
    </row>
    <row r="3749" spans="1:31" x14ac:dyDescent="0.25">
      <c r="A3749" s="9">
        <v>45199</v>
      </c>
      <c r="B3749" s="10" t="s">
        <v>270</v>
      </c>
      <c r="C3749" s="10" t="s">
        <v>213</v>
      </c>
      <c r="D3749" s="10" t="s">
        <v>40</v>
      </c>
      <c r="E3749" s="10" t="s">
        <v>30</v>
      </c>
      <c r="F3749" s="10">
        <v>1150</v>
      </c>
      <c r="G3749" s="10">
        <v>1253</v>
      </c>
      <c r="H3749" s="11">
        <f>SUMIFS(AA:AA,$A:$A,EOMONTH($A3749,-1),$B:$B,$B3749)</f>
        <v>30</v>
      </c>
      <c r="I3749" s="63">
        <f>ROUND(SUMIFS(AC:AC,$A:$A,EOMONTH($A3749,-1),$B:$B,$B3749),2)</f>
        <v>-42.13</v>
      </c>
      <c r="J3749" s="11">
        <f>SUMIFS(AB:AB,$A:$A,EOMONTH($A3749,-1),$B:$B,$B3749)</f>
        <v>3862.79</v>
      </c>
      <c r="K3749" s="13">
        <v>0</v>
      </c>
      <c r="L3749" s="25">
        <v>0</v>
      </c>
      <c r="M3749" s="15">
        <v>0</v>
      </c>
      <c r="N3749" s="14">
        <v>0</v>
      </c>
      <c r="O3749" s="16">
        <v>20</v>
      </c>
      <c r="P3749" s="16">
        <v>4119.8</v>
      </c>
      <c r="Q3749" s="16">
        <v>0</v>
      </c>
      <c r="R3749" s="16">
        <f>Q3749*16.876/100</f>
        <v>0</v>
      </c>
      <c r="S3749" s="17">
        <f t="shared" si="406"/>
        <v>0</v>
      </c>
      <c r="T3749" s="16">
        <v>0</v>
      </c>
      <c r="U3749" s="18">
        <f t="shared" si="407"/>
        <v>37.590000000000003</v>
      </c>
      <c r="V3749" s="18">
        <f t="shared" si="408"/>
        <v>0</v>
      </c>
      <c r="W3749" s="18">
        <f t="shared" si="409"/>
        <v>0</v>
      </c>
      <c r="X3749" s="27"/>
      <c r="Y3749" s="19">
        <f t="shared" si="410"/>
        <v>0</v>
      </c>
      <c r="Z3749" s="18">
        <f t="shared" si="411"/>
        <v>25.06</v>
      </c>
      <c r="AA3749" s="12">
        <v>10</v>
      </c>
      <c r="AB3749" s="12">
        <v>1287.5899999999999</v>
      </c>
      <c r="AC3749" s="28">
        <f>+I3749+Y3749-Z3749</f>
        <v>-67.19</v>
      </c>
      <c r="AD3749" s="20">
        <f t="shared" si="412"/>
        <v>70</v>
      </c>
      <c r="AE3749">
        <v>70</v>
      </c>
    </row>
    <row r="3750" spans="1:31" x14ac:dyDescent="0.25">
      <c r="A3750" s="9">
        <v>45199</v>
      </c>
      <c r="B3750" s="10" t="s">
        <v>271</v>
      </c>
      <c r="C3750" s="10" t="s">
        <v>213</v>
      </c>
      <c r="D3750" s="10" t="s">
        <v>40</v>
      </c>
      <c r="E3750" s="10" t="s">
        <v>30</v>
      </c>
      <c r="F3750" s="10">
        <v>1150</v>
      </c>
      <c r="G3750" s="10">
        <v>1253</v>
      </c>
      <c r="H3750" s="11">
        <f>SUMIFS(AA:AA,$A:$A,EOMONTH($A3750,-1),$B:$B,$B3750)</f>
        <v>190</v>
      </c>
      <c r="I3750" s="63">
        <f>ROUND(SUMIFS(AC:AC,$A:$A,EOMONTH($A3750,-1),$B:$B,$B3750),2)</f>
        <v>-16.13</v>
      </c>
      <c r="J3750" s="11">
        <f>SUMIFS(AB:AB,$A:$A,EOMONTH($A3750,-1),$B:$B,$B3750)</f>
        <v>24690.03</v>
      </c>
      <c r="K3750" s="13">
        <v>0</v>
      </c>
      <c r="L3750" s="25">
        <v>0</v>
      </c>
      <c r="M3750" s="15">
        <v>157</v>
      </c>
      <c r="N3750" s="14">
        <v>19367.98</v>
      </c>
      <c r="O3750" s="16">
        <v>100</v>
      </c>
      <c r="P3750" s="16">
        <v>20138</v>
      </c>
      <c r="Q3750" s="16">
        <v>0</v>
      </c>
      <c r="R3750" s="16">
        <f>Q3750*16.876/100</f>
        <v>0</v>
      </c>
      <c r="S3750" s="17">
        <f t="shared" si="406"/>
        <v>0</v>
      </c>
      <c r="T3750" s="16">
        <v>0</v>
      </c>
      <c r="U3750" s="18">
        <f t="shared" si="407"/>
        <v>238.07</v>
      </c>
      <c r="V3750" s="18">
        <f t="shared" si="408"/>
        <v>180.55</v>
      </c>
      <c r="W3750" s="18">
        <f t="shared" si="409"/>
        <v>30.312539500000003</v>
      </c>
      <c r="X3750" s="27"/>
      <c r="Y3750" s="19">
        <f t="shared" si="410"/>
        <v>210.86253950000003</v>
      </c>
      <c r="Z3750" s="18">
        <f t="shared" si="411"/>
        <v>125.3</v>
      </c>
      <c r="AA3750" s="12">
        <v>247</v>
      </c>
      <c r="AB3750" s="12">
        <v>31291.53</v>
      </c>
      <c r="AC3750" s="28">
        <f>+I3750+Y3750-Z3750</f>
        <v>69.432539500000033</v>
      </c>
      <c r="AD3750" s="20">
        <f t="shared" si="412"/>
        <v>0</v>
      </c>
      <c r="AE3750">
        <v>0</v>
      </c>
    </row>
    <row r="3751" spans="1:31" x14ac:dyDescent="0.25">
      <c r="A3751" s="9">
        <v>45199</v>
      </c>
      <c r="B3751" s="10" t="s">
        <v>272</v>
      </c>
      <c r="C3751" s="10" t="s">
        <v>213</v>
      </c>
      <c r="D3751" s="10" t="s">
        <v>40</v>
      </c>
      <c r="E3751" s="10" t="s">
        <v>30</v>
      </c>
      <c r="F3751" s="10">
        <v>1150</v>
      </c>
      <c r="G3751" s="10">
        <v>1253</v>
      </c>
      <c r="H3751" s="11">
        <f>SUMIFS(AA:AA,$A:$A,EOMONTH($A3751,-1),$B:$B,$B3751)</f>
        <v>237</v>
      </c>
      <c r="I3751" s="63">
        <f>ROUND(SUMIFS(AC:AC,$A:$A,EOMONTH($A3751,-1),$B:$B,$B3751),2)</f>
        <v>119.31</v>
      </c>
      <c r="J3751" s="11">
        <f>SUMIFS(AB:AB,$A:$A,EOMONTH($A3751,-1),$B:$B,$B3751)</f>
        <v>28308.639999999999</v>
      </c>
      <c r="K3751" s="13">
        <v>0</v>
      </c>
      <c r="L3751" s="25">
        <v>0</v>
      </c>
      <c r="M3751" s="15">
        <v>225</v>
      </c>
      <c r="N3751" s="14">
        <v>27721.49</v>
      </c>
      <c r="O3751" s="16">
        <v>19</v>
      </c>
      <c r="P3751" s="16">
        <v>3913.36</v>
      </c>
      <c r="Q3751" s="16">
        <v>0</v>
      </c>
      <c r="R3751" s="16">
        <f>Q3751*16.876/100</f>
        <v>0</v>
      </c>
      <c r="S3751" s="17">
        <f t="shared" si="406"/>
        <v>0</v>
      </c>
      <c r="T3751" s="16">
        <v>0</v>
      </c>
      <c r="U3751" s="18">
        <f t="shared" si="407"/>
        <v>296.96100000000001</v>
      </c>
      <c r="V3751" s="18">
        <f t="shared" si="408"/>
        <v>258.75</v>
      </c>
      <c r="W3751" s="18">
        <f t="shared" si="409"/>
        <v>43.441537500000003</v>
      </c>
      <c r="X3751" s="27"/>
      <c r="Y3751" s="19">
        <f t="shared" si="410"/>
        <v>302.19153749999998</v>
      </c>
      <c r="Z3751" s="18">
        <f t="shared" si="411"/>
        <v>23.806999999999999</v>
      </c>
      <c r="AA3751" s="12">
        <v>443</v>
      </c>
      <c r="AB3751" s="12">
        <v>53725.86</v>
      </c>
      <c r="AC3751" s="28">
        <f>+I3751+Y3751-Z3751</f>
        <v>397.69453749999997</v>
      </c>
      <c r="AD3751" s="20">
        <f t="shared" si="412"/>
        <v>0</v>
      </c>
      <c r="AE3751">
        <v>0</v>
      </c>
    </row>
    <row r="3752" spans="1:31" x14ac:dyDescent="0.25">
      <c r="A3752" s="9">
        <v>45199</v>
      </c>
      <c r="B3752" s="10" t="s">
        <v>273</v>
      </c>
      <c r="C3752" s="10" t="s">
        <v>213</v>
      </c>
      <c r="D3752" s="10" t="s">
        <v>40</v>
      </c>
      <c r="E3752" s="10" t="s">
        <v>30</v>
      </c>
      <c r="F3752" s="10">
        <v>1150</v>
      </c>
      <c r="G3752" s="10">
        <v>1253</v>
      </c>
      <c r="H3752" s="11">
        <f>SUMIFS(AA:AA,$A:$A,EOMONTH($A3752,-1),$B:$B,$B3752)</f>
        <v>127</v>
      </c>
      <c r="I3752" s="63">
        <f>ROUND(SUMIFS(AC:AC,$A:$A,EOMONTH($A3752,-1),$B:$B,$B3752),2)</f>
        <v>140.16999999999999</v>
      </c>
      <c r="J3752" s="11">
        <f>SUMIFS(AB:AB,$A:$A,EOMONTH($A3752,-1),$B:$B,$B3752)</f>
        <v>15205.98</v>
      </c>
      <c r="K3752" s="13">
        <v>0</v>
      </c>
      <c r="L3752" s="25">
        <v>0</v>
      </c>
      <c r="M3752" s="15">
        <v>89</v>
      </c>
      <c r="N3752" s="14">
        <v>11223.85</v>
      </c>
      <c r="O3752" s="16">
        <v>31</v>
      </c>
      <c r="P3752" s="16">
        <v>6210.85</v>
      </c>
      <c r="Q3752" s="16">
        <v>0</v>
      </c>
      <c r="R3752" s="16">
        <f>Q3752*16.876/100</f>
        <v>0</v>
      </c>
      <c r="S3752" s="17">
        <f t="shared" si="406"/>
        <v>0</v>
      </c>
      <c r="T3752" s="16">
        <v>0</v>
      </c>
      <c r="U3752" s="18">
        <f t="shared" si="407"/>
        <v>159.131</v>
      </c>
      <c r="V3752" s="18">
        <f t="shared" si="408"/>
        <v>102.35</v>
      </c>
      <c r="W3752" s="18">
        <f t="shared" si="409"/>
        <v>17.1835415</v>
      </c>
      <c r="X3752" s="27"/>
      <c r="Y3752" s="19">
        <f t="shared" si="410"/>
        <v>119.5335415</v>
      </c>
      <c r="Z3752" s="18">
        <f t="shared" si="411"/>
        <v>38.843000000000004</v>
      </c>
      <c r="AA3752" s="12">
        <v>185</v>
      </c>
      <c r="AB3752" s="12">
        <v>22636.66</v>
      </c>
      <c r="AC3752" s="28">
        <f>+I3752+Y3752-Z3752</f>
        <v>220.86054149999995</v>
      </c>
      <c r="AD3752" s="20">
        <f t="shared" si="412"/>
        <v>0</v>
      </c>
      <c r="AE3752">
        <v>0</v>
      </c>
    </row>
    <row r="3753" spans="1:31" x14ac:dyDescent="0.25">
      <c r="A3753" s="9">
        <v>45199</v>
      </c>
      <c r="B3753" s="10" t="s">
        <v>274</v>
      </c>
      <c r="C3753" s="10" t="s">
        <v>213</v>
      </c>
      <c r="D3753" s="10" t="s">
        <v>40</v>
      </c>
      <c r="E3753" s="10" t="s">
        <v>30</v>
      </c>
      <c r="F3753" s="10">
        <v>1500</v>
      </c>
      <c r="G3753" s="10">
        <v>1635</v>
      </c>
      <c r="H3753" s="11">
        <f>SUMIFS(AA:AA,$A:$A,EOMONTH($A3753,-1),$B:$B,$B3753)</f>
        <v>550</v>
      </c>
      <c r="I3753" s="63">
        <f>ROUND(SUMIFS(AC:AC,$A:$A,EOMONTH($A3753,-1),$B:$B,$B3753),2)</f>
        <v>444.7</v>
      </c>
      <c r="J3753" s="11">
        <f>SUMIFS(AB:AB,$A:$A,EOMONTH($A3753,-1),$B:$B,$B3753)</f>
        <v>86554.23</v>
      </c>
      <c r="K3753" s="13">
        <v>0</v>
      </c>
      <c r="L3753" s="25">
        <v>0</v>
      </c>
      <c r="M3753" s="15">
        <v>0</v>
      </c>
      <c r="N3753" s="14">
        <v>0</v>
      </c>
      <c r="O3753" s="16">
        <v>191</v>
      </c>
      <c r="P3753" s="16">
        <v>51845.15</v>
      </c>
      <c r="Q3753" s="16">
        <v>0</v>
      </c>
      <c r="R3753" s="16">
        <f>Q3753*16.876/100</f>
        <v>0</v>
      </c>
      <c r="S3753" s="17">
        <f t="shared" si="406"/>
        <v>0</v>
      </c>
      <c r="T3753" s="16">
        <v>0</v>
      </c>
      <c r="U3753" s="18">
        <f t="shared" si="407"/>
        <v>899.25</v>
      </c>
      <c r="V3753" s="18">
        <f t="shared" si="408"/>
        <v>0</v>
      </c>
      <c r="W3753" s="18">
        <f t="shared" si="409"/>
        <v>0</v>
      </c>
      <c r="X3753" s="27"/>
      <c r="Y3753" s="19">
        <f t="shared" si="410"/>
        <v>0</v>
      </c>
      <c r="Z3753" s="18">
        <f t="shared" si="411"/>
        <v>312.28500000000003</v>
      </c>
      <c r="AA3753" s="12">
        <v>359</v>
      </c>
      <c r="AB3753" s="12">
        <v>56496.31</v>
      </c>
      <c r="AC3753" s="28">
        <f>+I3753+Y3753-Z3753</f>
        <v>132.41499999999996</v>
      </c>
      <c r="AD3753" s="20">
        <f t="shared" si="412"/>
        <v>0</v>
      </c>
      <c r="AE3753">
        <v>370</v>
      </c>
    </row>
    <row r="3754" spans="1:31" x14ac:dyDescent="0.25">
      <c r="A3754" s="9">
        <v>45199</v>
      </c>
      <c r="B3754" s="10" t="s">
        <v>275</v>
      </c>
      <c r="C3754" s="10" t="s">
        <v>213</v>
      </c>
      <c r="D3754" s="10" t="s">
        <v>40</v>
      </c>
      <c r="E3754" s="10" t="s">
        <v>30</v>
      </c>
      <c r="F3754" s="10">
        <v>1500</v>
      </c>
      <c r="G3754" s="10">
        <v>1635</v>
      </c>
      <c r="H3754" s="11">
        <f>SUMIFS(AA:AA,$A:$A,EOMONTH($A3754,-1),$B:$B,$B3754)</f>
        <v>126</v>
      </c>
      <c r="I3754" s="63">
        <f>ROUND(SUMIFS(AC:AC,$A:$A,EOMONTH($A3754,-1),$B:$B,$B3754),2)</f>
        <v>-70.52</v>
      </c>
      <c r="J3754" s="11">
        <f>SUMIFS(AB:AB,$A:$A,EOMONTH($A3754,-1),$B:$B,$B3754)</f>
        <v>20016.95</v>
      </c>
      <c r="K3754" s="13">
        <v>0</v>
      </c>
      <c r="L3754" s="25">
        <v>0</v>
      </c>
      <c r="M3754" s="15">
        <v>0</v>
      </c>
      <c r="N3754" s="14">
        <v>0</v>
      </c>
      <c r="O3754" s="16">
        <v>99</v>
      </c>
      <c r="P3754" s="16">
        <v>26806.1</v>
      </c>
      <c r="Q3754" s="16">
        <v>0</v>
      </c>
      <c r="R3754" s="16">
        <f>Q3754*16.876/100</f>
        <v>0</v>
      </c>
      <c r="S3754" s="17">
        <f t="shared" si="406"/>
        <v>0</v>
      </c>
      <c r="T3754" s="16">
        <v>0</v>
      </c>
      <c r="U3754" s="18">
        <f t="shared" si="407"/>
        <v>206.01</v>
      </c>
      <c r="V3754" s="18">
        <f t="shared" si="408"/>
        <v>0</v>
      </c>
      <c r="W3754" s="18">
        <f t="shared" si="409"/>
        <v>0</v>
      </c>
      <c r="X3754" s="27"/>
      <c r="Y3754" s="19">
        <f t="shared" si="410"/>
        <v>0</v>
      </c>
      <c r="Z3754" s="18">
        <f t="shared" si="411"/>
        <v>161.86500000000001</v>
      </c>
      <c r="AA3754" s="12">
        <v>27</v>
      </c>
      <c r="AB3754" s="12">
        <v>4289.3500000000004</v>
      </c>
      <c r="AC3754" s="28">
        <f>+I3754+Y3754-Z3754</f>
        <v>-232.38499999999999</v>
      </c>
      <c r="AD3754" s="20">
        <f t="shared" si="412"/>
        <v>240</v>
      </c>
      <c r="AE3754">
        <v>540</v>
      </c>
    </row>
    <row r="3755" spans="1:31" x14ac:dyDescent="0.25">
      <c r="A3755" s="9">
        <v>45199</v>
      </c>
      <c r="B3755" s="10" t="s">
        <v>276</v>
      </c>
      <c r="C3755" s="10" t="s">
        <v>213</v>
      </c>
      <c r="D3755" s="10" t="s">
        <v>40</v>
      </c>
      <c r="E3755" s="10" t="s">
        <v>30</v>
      </c>
      <c r="F3755" s="10">
        <v>1500</v>
      </c>
      <c r="G3755" s="10">
        <v>1635</v>
      </c>
      <c r="H3755" s="11">
        <f>SUMIFS(AA:AA,$A:$A,EOMONTH($A3755,-1),$B:$B,$B3755)</f>
        <v>415</v>
      </c>
      <c r="I3755" s="63">
        <f>ROUND(SUMIFS(AC:AC,$A:$A,EOMONTH($A3755,-1),$B:$B,$B3755),2)</f>
        <v>163.63</v>
      </c>
      <c r="J3755" s="11">
        <f>SUMIFS(AB:AB,$A:$A,EOMONTH($A3755,-1),$B:$B,$B3755)</f>
        <v>65290.93</v>
      </c>
      <c r="K3755" s="13">
        <v>0</v>
      </c>
      <c r="L3755" s="25">
        <v>0</v>
      </c>
      <c r="M3755" s="15">
        <v>0</v>
      </c>
      <c r="N3755" s="14">
        <v>0</v>
      </c>
      <c r="O3755" s="16">
        <v>105</v>
      </c>
      <c r="P3755" s="16">
        <v>28695.05</v>
      </c>
      <c r="Q3755" s="16">
        <v>0</v>
      </c>
      <c r="R3755" s="16">
        <f>Q3755*16.876/100</f>
        <v>0</v>
      </c>
      <c r="S3755" s="17">
        <f t="shared" si="406"/>
        <v>0</v>
      </c>
      <c r="T3755" s="16">
        <v>0</v>
      </c>
      <c r="U3755" s="18">
        <f t="shared" si="407"/>
        <v>678.52499999999998</v>
      </c>
      <c r="V3755" s="18">
        <f t="shared" si="408"/>
        <v>0</v>
      </c>
      <c r="W3755" s="18">
        <f t="shared" si="409"/>
        <v>0</v>
      </c>
      <c r="X3755" s="27"/>
      <c r="Y3755" s="19">
        <f t="shared" si="410"/>
        <v>0</v>
      </c>
      <c r="Z3755" s="18">
        <f t="shared" si="411"/>
        <v>171.67500000000001</v>
      </c>
      <c r="AA3755" s="12">
        <v>310</v>
      </c>
      <c r="AB3755" s="12">
        <v>48771.519999999997</v>
      </c>
      <c r="AC3755" s="28">
        <f>+I3755+Y3755-Z3755</f>
        <v>-8.0450000000000159</v>
      </c>
      <c r="AD3755" s="20">
        <f t="shared" si="412"/>
        <v>10</v>
      </c>
      <c r="AE3755">
        <v>310</v>
      </c>
    </row>
    <row r="3756" spans="1:31" x14ac:dyDescent="0.25">
      <c r="A3756" s="9">
        <v>45199</v>
      </c>
      <c r="B3756" s="10" t="s">
        <v>277</v>
      </c>
      <c r="C3756" s="10" t="s">
        <v>278</v>
      </c>
      <c r="D3756" s="10" t="s">
        <v>29</v>
      </c>
      <c r="E3756" s="10" t="s">
        <v>30</v>
      </c>
      <c r="F3756" s="10"/>
      <c r="G3756" s="10">
        <v>0</v>
      </c>
      <c r="H3756" s="11">
        <f>SUMIFS(AA:AA,$A:$A,EOMONTH($A3756,-1),$B:$B,$B3756)</f>
        <v>182</v>
      </c>
      <c r="I3756" s="63">
        <f>ROUND(SUMIFS(AC:AC,$A:$A,EOMONTH($A3756,-1),$B:$B,$B3756),2)</f>
        <v>8.2200000000000006</v>
      </c>
      <c r="J3756" s="11">
        <f>SUMIFS(AB:AB,$A:$A,EOMONTH($A3756,-1),$B:$B,$B3756)</f>
        <v>7972.75</v>
      </c>
      <c r="K3756" s="13">
        <v>0</v>
      </c>
      <c r="L3756" s="25">
        <v>0</v>
      </c>
      <c r="M3756" s="15">
        <v>0</v>
      </c>
      <c r="N3756" s="14">
        <v>0</v>
      </c>
      <c r="O3756" s="16">
        <v>0</v>
      </c>
      <c r="P3756" s="16">
        <v>0</v>
      </c>
      <c r="Q3756" s="16">
        <v>0</v>
      </c>
      <c r="R3756" s="16">
        <f>Q3756*16.876/100</f>
        <v>0</v>
      </c>
      <c r="S3756" s="17">
        <f t="shared" si="406"/>
        <v>0</v>
      </c>
      <c r="T3756" s="16">
        <v>0</v>
      </c>
      <c r="U3756" s="18">
        <f t="shared" si="407"/>
        <v>0</v>
      </c>
      <c r="V3756" s="18">
        <f t="shared" si="408"/>
        <v>0</v>
      </c>
      <c r="W3756" s="18">
        <f t="shared" si="409"/>
        <v>0</v>
      </c>
      <c r="X3756" s="27"/>
      <c r="Y3756" s="19">
        <f t="shared" si="410"/>
        <v>0</v>
      </c>
      <c r="Z3756" s="18">
        <f t="shared" si="411"/>
        <v>0</v>
      </c>
      <c r="AA3756" s="12">
        <v>182</v>
      </c>
      <c r="AB3756" s="12">
        <v>7972.75</v>
      </c>
      <c r="AC3756" s="28">
        <f>+I3756+Y3756-Z3756</f>
        <v>8.2200000000000006</v>
      </c>
      <c r="AD3756" s="20">
        <f t="shared" si="412"/>
        <v>0</v>
      </c>
      <c r="AE3756">
        <v>0</v>
      </c>
    </row>
    <row r="3757" spans="1:31" x14ac:dyDescent="0.25">
      <c r="A3757" s="9">
        <v>45199</v>
      </c>
      <c r="B3757" s="10" t="s">
        <v>279</v>
      </c>
      <c r="C3757" s="10" t="s">
        <v>278</v>
      </c>
      <c r="D3757" s="10" t="s">
        <v>29</v>
      </c>
      <c r="E3757" s="10" t="s">
        <v>30</v>
      </c>
      <c r="F3757" s="10"/>
      <c r="G3757" s="10">
        <v>0</v>
      </c>
      <c r="H3757" s="11">
        <f>SUMIFS(AA:AA,$A:$A,EOMONTH($A3757,-1),$B:$B,$B3757)</f>
        <v>116</v>
      </c>
      <c r="I3757" s="63">
        <f>ROUND(SUMIFS(AC:AC,$A:$A,EOMONTH($A3757,-1),$B:$B,$B3757),2)</f>
        <v>5.24</v>
      </c>
      <c r="J3757" s="11">
        <f>SUMIFS(AB:AB,$A:$A,EOMONTH($A3757,-1),$B:$B,$B3757)</f>
        <v>5265.28</v>
      </c>
      <c r="K3757" s="13">
        <v>0</v>
      </c>
      <c r="L3757" s="25">
        <v>0</v>
      </c>
      <c r="M3757" s="15">
        <v>0</v>
      </c>
      <c r="N3757" s="14">
        <v>0</v>
      </c>
      <c r="O3757" s="16">
        <v>0</v>
      </c>
      <c r="P3757" s="16">
        <v>0</v>
      </c>
      <c r="Q3757" s="16">
        <v>0</v>
      </c>
      <c r="R3757" s="16">
        <f>Q3757*16.876/100</f>
        <v>0</v>
      </c>
      <c r="S3757" s="17">
        <f t="shared" si="406"/>
        <v>0</v>
      </c>
      <c r="T3757" s="16">
        <v>0</v>
      </c>
      <c r="U3757" s="18">
        <f t="shared" si="407"/>
        <v>0</v>
      </c>
      <c r="V3757" s="18">
        <f t="shared" si="408"/>
        <v>0</v>
      </c>
      <c r="W3757" s="18">
        <f t="shared" si="409"/>
        <v>0</v>
      </c>
      <c r="X3757" s="27"/>
      <c r="Y3757" s="19">
        <f t="shared" si="410"/>
        <v>0</v>
      </c>
      <c r="Z3757" s="18">
        <f t="shared" si="411"/>
        <v>0</v>
      </c>
      <c r="AA3757" s="12">
        <v>116</v>
      </c>
      <c r="AB3757" s="12">
        <v>5265.28</v>
      </c>
      <c r="AC3757" s="28">
        <f>+I3757+Y3757-Z3757</f>
        <v>5.24</v>
      </c>
      <c r="AD3757" s="20">
        <f t="shared" si="412"/>
        <v>0</v>
      </c>
      <c r="AE3757">
        <v>0</v>
      </c>
    </row>
    <row r="3758" spans="1:31" x14ac:dyDescent="0.25">
      <c r="A3758" s="9">
        <v>45199</v>
      </c>
      <c r="B3758" s="10" t="s">
        <v>280</v>
      </c>
      <c r="C3758" s="10" t="s">
        <v>278</v>
      </c>
      <c r="D3758" s="10" t="s">
        <v>29</v>
      </c>
      <c r="E3758" s="10" t="s">
        <v>30</v>
      </c>
      <c r="F3758" s="10"/>
      <c r="G3758" s="10">
        <v>0</v>
      </c>
      <c r="H3758" s="11">
        <f>SUMIFS(AA:AA,$A:$A,EOMONTH($A3758,-1),$B:$B,$B3758)</f>
        <v>52</v>
      </c>
      <c r="I3758" s="63">
        <f>ROUND(SUMIFS(AC:AC,$A:$A,EOMONTH($A3758,-1),$B:$B,$B3758),2)</f>
        <v>2.35</v>
      </c>
      <c r="J3758" s="11">
        <f>SUMIFS(AB:AB,$A:$A,EOMONTH($A3758,-1),$B:$B,$B3758)</f>
        <v>2633.19</v>
      </c>
      <c r="K3758" s="13">
        <v>0</v>
      </c>
      <c r="L3758" s="25">
        <v>0</v>
      </c>
      <c r="M3758" s="15">
        <v>0</v>
      </c>
      <c r="N3758" s="14">
        <v>0</v>
      </c>
      <c r="O3758" s="16">
        <v>0</v>
      </c>
      <c r="P3758" s="16">
        <v>0</v>
      </c>
      <c r="Q3758" s="16">
        <v>0</v>
      </c>
      <c r="R3758" s="16">
        <f>Q3758*16.876/100</f>
        <v>0</v>
      </c>
      <c r="S3758" s="17">
        <f t="shared" si="406"/>
        <v>0</v>
      </c>
      <c r="T3758" s="16">
        <v>0</v>
      </c>
      <c r="U3758" s="18">
        <f t="shared" si="407"/>
        <v>0</v>
      </c>
      <c r="V3758" s="18">
        <f t="shared" si="408"/>
        <v>0</v>
      </c>
      <c r="W3758" s="18">
        <f t="shared" si="409"/>
        <v>0</v>
      </c>
      <c r="X3758" s="27"/>
      <c r="Y3758" s="19">
        <f t="shared" si="410"/>
        <v>0</v>
      </c>
      <c r="Z3758" s="18">
        <f t="shared" si="411"/>
        <v>0</v>
      </c>
      <c r="AA3758" s="12">
        <v>52</v>
      </c>
      <c r="AB3758" s="12">
        <v>2633.19</v>
      </c>
      <c r="AC3758" s="28">
        <f>+I3758+Y3758-Z3758</f>
        <v>2.35</v>
      </c>
      <c r="AD3758" s="20">
        <f t="shared" si="412"/>
        <v>0</v>
      </c>
      <c r="AE3758">
        <v>0</v>
      </c>
    </row>
    <row r="3759" spans="1:31" x14ac:dyDescent="0.25">
      <c r="A3759" s="9">
        <v>45199</v>
      </c>
      <c r="B3759" s="10" t="s">
        <v>281</v>
      </c>
      <c r="C3759" s="10" t="s">
        <v>282</v>
      </c>
      <c r="D3759" s="10" t="s">
        <v>29</v>
      </c>
      <c r="E3759" s="10" t="s">
        <v>30</v>
      </c>
      <c r="F3759" s="10"/>
      <c r="G3759" s="10">
        <v>0</v>
      </c>
      <c r="H3759" s="11">
        <f>SUMIFS(AA:AA,$A:$A,EOMONTH($A3759,-1),$B:$B,$B3759)</f>
        <v>537</v>
      </c>
      <c r="I3759" s="63">
        <f>ROUND(SUMIFS(AC:AC,$A:$A,EOMONTH($A3759,-1),$B:$B,$B3759),2)</f>
        <v>24.25</v>
      </c>
      <c r="J3759" s="11">
        <f>SUMIFS(AB:AB,$A:$A,EOMONTH($A3759,-1),$B:$B,$B3759)</f>
        <v>246140.19</v>
      </c>
      <c r="K3759" s="13">
        <v>0</v>
      </c>
      <c r="L3759" s="25">
        <v>0</v>
      </c>
      <c r="M3759" s="15">
        <v>0</v>
      </c>
      <c r="N3759" s="14">
        <v>0</v>
      </c>
      <c r="O3759" s="16">
        <v>0</v>
      </c>
      <c r="P3759" s="16">
        <v>0</v>
      </c>
      <c r="Q3759" s="16">
        <v>0</v>
      </c>
      <c r="R3759" s="16">
        <f>Q3759*16.876/100</f>
        <v>0</v>
      </c>
      <c r="S3759" s="17">
        <f t="shared" si="406"/>
        <v>0</v>
      </c>
      <c r="T3759" s="16">
        <v>0</v>
      </c>
      <c r="U3759" s="18">
        <f t="shared" si="407"/>
        <v>0</v>
      </c>
      <c r="V3759" s="18">
        <f t="shared" si="408"/>
        <v>0</v>
      </c>
      <c r="W3759" s="18">
        <f t="shared" si="409"/>
        <v>0</v>
      </c>
      <c r="X3759" s="27"/>
      <c r="Y3759" s="19">
        <f t="shared" si="410"/>
        <v>0</v>
      </c>
      <c r="Z3759" s="18">
        <f t="shared" si="411"/>
        <v>0</v>
      </c>
      <c r="AA3759" s="12">
        <v>537</v>
      </c>
      <c r="AB3759" s="12">
        <v>246140.19</v>
      </c>
      <c r="AC3759" s="28">
        <f>+I3759+Y3759-Z3759</f>
        <v>24.25</v>
      </c>
      <c r="AD3759" s="20">
        <f t="shared" si="412"/>
        <v>0</v>
      </c>
      <c r="AE3759">
        <v>0</v>
      </c>
    </row>
    <row r="3760" spans="1:31" x14ac:dyDescent="0.25">
      <c r="A3760" s="9">
        <v>45199</v>
      </c>
      <c r="B3760" s="10" t="s">
        <v>283</v>
      </c>
      <c r="C3760" s="10" t="s">
        <v>282</v>
      </c>
      <c r="D3760" s="10" t="s">
        <v>29</v>
      </c>
      <c r="E3760" s="10" t="s">
        <v>30</v>
      </c>
      <c r="F3760" s="10"/>
      <c r="G3760" s="10">
        <v>0</v>
      </c>
      <c r="H3760" s="11">
        <f>SUMIFS(AA:AA,$A:$A,EOMONTH($A3760,-1),$B:$B,$B3760)</f>
        <v>947</v>
      </c>
      <c r="I3760" s="63">
        <f>ROUND(SUMIFS(AC:AC,$A:$A,EOMONTH($A3760,-1),$B:$B,$B3760),2)</f>
        <v>42.76</v>
      </c>
      <c r="J3760" s="11">
        <f>SUMIFS(AB:AB,$A:$A,EOMONTH($A3760,-1),$B:$B,$B3760)</f>
        <v>271379.26</v>
      </c>
      <c r="K3760" s="13">
        <v>0</v>
      </c>
      <c r="L3760" s="25">
        <v>0</v>
      </c>
      <c r="M3760" s="15">
        <v>0</v>
      </c>
      <c r="N3760" s="14">
        <v>0</v>
      </c>
      <c r="O3760" s="16">
        <v>0</v>
      </c>
      <c r="P3760" s="16">
        <v>0</v>
      </c>
      <c r="Q3760" s="16">
        <v>0</v>
      </c>
      <c r="R3760" s="16">
        <f>Q3760*16.876/100</f>
        <v>0</v>
      </c>
      <c r="S3760" s="17">
        <f t="shared" si="406"/>
        <v>0</v>
      </c>
      <c r="T3760" s="16">
        <v>0</v>
      </c>
      <c r="U3760" s="18">
        <f t="shared" si="407"/>
        <v>0</v>
      </c>
      <c r="V3760" s="18">
        <f t="shared" si="408"/>
        <v>0</v>
      </c>
      <c r="W3760" s="18">
        <f t="shared" si="409"/>
        <v>0</v>
      </c>
      <c r="X3760" s="27"/>
      <c r="Y3760" s="19">
        <f t="shared" si="410"/>
        <v>0</v>
      </c>
      <c r="Z3760" s="18">
        <f t="shared" si="411"/>
        <v>0</v>
      </c>
      <c r="AA3760" s="12">
        <v>947</v>
      </c>
      <c r="AB3760" s="12">
        <v>271379.26</v>
      </c>
      <c r="AC3760" s="28">
        <f>+I3760+Y3760-Z3760</f>
        <v>42.76</v>
      </c>
      <c r="AD3760" s="20">
        <f t="shared" si="412"/>
        <v>0</v>
      </c>
      <c r="AE3760">
        <v>0</v>
      </c>
    </row>
    <row r="3761" spans="1:31" x14ac:dyDescent="0.25">
      <c r="A3761" s="9">
        <v>45199</v>
      </c>
      <c r="B3761" s="10" t="s">
        <v>284</v>
      </c>
      <c r="C3761" s="10" t="s">
        <v>282</v>
      </c>
      <c r="D3761" s="10" t="s">
        <v>29</v>
      </c>
      <c r="E3761" s="10" t="s">
        <v>30</v>
      </c>
      <c r="F3761" s="10"/>
      <c r="G3761" s="10">
        <v>0</v>
      </c>
      <c r="H3761" s="11">
        <f>SUMIFS(AA:AA,$A:$A,EOMONTH($A3761,-1),$B:$B,$B3761)</f>
        <v>447</v>
      </c>
      <c r="I3761" s="63">
        <f>ROUND(SUMIFS(AC:AC,$A:$A,EOMONTH($A3761,-1),$B:$B,$B3761),2)</f>
        <v>20.18</v>
      </c>
      <c r="J3761" s="11">
        <f>SUMIFS(AB:AB,$A:$A,EOMONTH($A3761,-1),$B:$B,$B3761)</f>
        <v>244817.96</v>
      </c>
      <c r="K3761" s="13">
        <v>0</v>
      </c>
      <c r="L3761" s="25">
        <v>0</v>
      </c>
      <c r="M3761" s="15">
        <v>0</v>
      </c>
      <c r="N3761" s="14">
        <v>0</v>
      </c>
      <c r="O3761" s="16">
        <v>0</v>
      </c>
      <c r="P3761" s="16">
        <v>0</v>
      </c>
      <c r="Q3761" s="16">
        <v>0</v>
      </c>
      <c r="R3761" s="16">
        <f>Q3761*16.876/100</f>
        <v>0</v>
      </c>
      <c r="S3761" s="17">
        <f t="shared" si="406"/>
        <v>0</v>
      </c>
      <c r="T3761" s="16">
        <v>0</v>
      </c>
      <c r="U3761" s="18">
        <f t="shared" si="407"/>
        <v>0</v>
      </c>
      <c r="V3761" s="18">
        <f t="shared" si="408"/>
        <v>0</v>
      </c>
      <c r="W3761" s="18">
        <f t="shared" si="409"/>
        <v>0</v>
      </c>
      <c r="X3761" s="27"/>
      <c r="Y3761" s="19">
        <f t="shared" si="410"/>
        <v>0</v>
      </c>
      <c r="Z3761" s="18">
        <f t="shared" si="411"/>
        <v>0</v>
      </c>
      <c r="AA3761" s="12">
        <v>447</v>
      </c>
      <c r="AB3761" s="12">
        <v>244817.96</v>
      </c>
      <c r="AC3761" s="28">
        <f>+I3761+Y3761-Z3761</f>
        <v>20.18</v>
      </c>
      <c r="AD3761" s="20">
        <f t="shared" si="412"/>
        <v>0</v>
      </c>
      <c r="AE3761">
        <v>0</v>
      </c>
    </row>
    <row r="3762" spans="1:31" x14ac:dyDescent="0.25">
      <c r="A3762" s="9">
        <v>45199</v>
      </c>
      <c r="B3762" s="10" t="s">
        <v>285</v>
      </c>
      <c r="C3762" s="10" t="s">
        <v>282</v>
      </c>
      <c r="D3762" s="10" t="s">
        <v>29</v>
      </c>
      <c r="E3762" s="10" t="s">
        <v>30</v>
      </c>
      <c r="F3762" s="10"/>
      <c r="G3762" s="10">
        <v>0</v>
      </c>
      <c r="H3762" s="11">
        <f>SUMIFS(AA:AA,$A:$A,EOMONTH($A3762,-1),$B:$B,$B3762)</f>
        <v>26</v>
      </c>
      <c r="I3762" s="63">
        <f>ROUND(SUMIFS(AC:AC,$A:$A,EOMONTH($A3762,-1),$B:$B,$B3762),2)</f>
        <v>1.17</v>
      </c>
      <c r="J3762" s="11">
        <f>SUMIFS(AB:AB,$A:$A,EOMONTH($A3762,-1),$B:$B,$B3762)</f>
        <v>0</v>
      </c>
      <c r="K3762" s="13">
        <v>0</v>
      </c>
      <c r="L3762" s="25">
        <v>0</v>
      </c>
      <c r="M3762" s="15">
        <v>0</v>
      </c>
      <c r="N3762" s="14">
        <v>0</v>
      </c>
      <c r="O3762" s="16">
        <v>0</v>
      </c>
      <c r="P3762" s="16">
        <v>0</v>
      </c>
      <c r="Q3762" s="16">
        <v>0</v>
      </c>
      <c r="R3762" s="16">
        <f>Q3762*16.876/100</f>
        <v>0</v>
      </c>
      <c r="S3762" s="17">
        <f t="shared" si="406"/>
        <v>0</v>
      </c>
      <c r="T3762" s="16">
        <v>0</v>
      </c>
      <c r="U3762" s="18">
        <f t="shared" si="407"/>
        <v>0</v>
      </c>
      <c r="V3762" s="18">
        <f t="shared" si="408"/>
        <v>0</v>
      </c>
      <c r="W3762" s="18">
        <f t="shared" si="409"/>
        <v>0</v>
      </c>
      <c r="X3762" s="27"/>
      <c r="Y3762" s="19">
        <f t="shared" si="410"/>
        <v>0</v>
      </c>
      <c r="Z3762" s="18">
        <f t="shared" si="411"/>
        <v>0</v>
      </c>
      <c r="AA3762" s="12">
        <v>26</v>
      </c>
      <c r="AB3762" s="12">
        <v>0</v>
      </c>
      <c r="AC3762" s="28">
        <f>+I3762+Y3762-Z3762</f>
        <v>1.17</v>
      </c>
      <c r="AD3762" s="20">
        <f t="shared" si="412"/>
        <v>0</v>
      </c>
      <c r="AE3762">
        <v>0</v>
      </c>
    </row>
    <row r="3763" spans="1:31" x14ac:dyDescent="0.25">
      <c r="A3763" s="9">
        <v>45199</v>
      </c>
      <c r="B3763" s="10" t="s">
        <v>286</v>
      </c>
      <c r="C3763" s="10" t="s">
        <v>287</v>
      </c>
      <c r="D3763" s="10" t="s">
        <v>40</v>
      </c>
      <c r="E3763" s="10" t="s">
        <v>30</v>
      </c>
      <c r="F3763" s="10">
        <v>475</v>
      </c>
      <c r="G3763" s="10">
        <v>518</v>
      </c>
      <c r="H3763" s="11">
        <f>SUMIFS(AA:AA,$A:$A,EOMONTH($A3763,-1),$B:$B,$B3763)</f>
        <v>200</v>
      </c>
      <c r="I3763" s="63">
        <f>ROUND(SUMIFS(AC:AC,$A:$A,EOMONTH($A3763,-1),$B:$B,$B3763),2)</f>
        <v>87.04</v>
      </c>
      <c r="J3763" s="11">
        <f>SUMIFS(AB:AB,$A:$A,EOMONTH($A3763,-1),$B:$B,$B3763)</f>
        <v>13479.98</v>
      </c>
      <c r="K3763" s="13">
        <v>0</v>
      </c>
      <c r="L3763" s="25">
        <v>0</v>
      </c>
      <c r="M3763" s="15">
        <v>110</v>
      </c>
      <c r="N3763" s="14">
        <v>7607.39</v>
      </c>
      <c r="O3763" s="16">
        <v>20</v>
      </c>
      <c r="P3763" s="16">
        <v>2254.04</v>
      </c>
      <c r="Q3763" s="16">
        <v>0</v>
      </c>
      <c r="R3763" s="16">
        <f>Q3763*16.876/100</f>
        <v>0</v>
      </c>
      <c r="S3763" s="17">
        <f t="shared" si="406"/>
        <v>0</v>
      </c>
      <c r="T3763" s="16">
        <v>0</v>
      </c>
      <c r="U3763" s="18">
        <f t="shared" si="407"/>
        <v>103.6</v>
      </c>
      <c r="V3763" s="18">
        <f t="shared" si="408"/>
        <v>52.25</v>
      </c>
      <c r="W3763" s="18">
        <f t="shared" si="409"/>
        <v>8.7722525000000005</v>
      </c>
      <c r="X3763" s="27"/>
      <c r="Y3763" s="19">
        <f t="shared" si="410"/>
        <v>61.0222525</v>
      </c>
      <c r="Z3763" s="18">
        <f t="shared" si="411"/>
        <v>10.36</v>
      </c>
      <c r="AA3763" s="12">
        <v>290</v>
      </c>
      <c r="AB3763" s="12">
        <v>19739.37</v>
      </c>
      <c r="AC3763" s="28">
        <f>+I3763+Y3763-Z3763</f>
        <v>137.70225249999999</v>
      </c>
      <c r="AD3763" s="20">
        <f t="shared" si="412"/>
        <v>0</v>
      </c>
      <c r="AE3763">
        <v>0</v>
      </c>
    </row>
    <row r="3764" spans="1:31" x14ac:dyDescent="0.25">
      <c r="A3764" s="9">
        <v>45199</v>
      </c>
      <c r="B3764" s="10" t="s">
        <v>288</v>
      </c>
      <c r="C3764" s="10" t="s">
        <v>287</v>
      </c>
      <c r="D3764" s="10" t="s">
        <v>40</v>
      </c>
      <c r="E3764" s="10" t="s">
        <v>30</v>
      </c>
      <c r="F3764" s="10">
        <v>475</v>
      </c>
      <c r="G3764" s="10">
        <v>518</v>
      </c>
      <c r="H3764" s="11">
        <f>SUMIFS(AA:AA,$A:$A,EOMONTH($A3764,-1),$B:$B,$B3764)</f>
        <v>130</v>
      </c>
      <c r="I3764" s="63">
        <f>ROUND(SUMIFS(AC:AC,$A:$A,EOMONTH($A3764,-1),$B:$B,$B3764),2)</f>
        <v>24.73</v>
      </c>
      <c r="J3764" s="11">
        <f>SUMIFS(AB:AB,$A:$A,EOMONTH($A3764,-1),$B:$B,$B3764)</f>
        <v>8746.5</v>
      </c>
      <c r="K3764" s="13">
        <v>0</v>
      </c>
      <c r="L3764" s="25">
        <v>0</v>
      </c>
      <c r="M3764" s="15">
        <v>203</v>
      </c>
      <c r="N3764" s="14">
        <v>14080.91</v>
      </c>
      <c r="O3764" s="16">
        <v>142</v>
      </c>
      <c r="P3764" s="16">
        <v>15551.42</v>
      </c>
      <c r="Q3764" s="16">
        <v>0</v>
      </c>
      <c r="R3764" s="16">
        <f>Q3764*16.876/100</f>
        <v>0</v>
      </c>
      <c r="S3764" s="17">
        <f t="shared" si="406"/>
        <v>0</v>
      </c>
      <c r="T3764" s="16">
        <v>0</v>
      </c>
      <c r="U3764" s="18">
        <f t="shared" si="407"/>
        <v>67.34</v>
      </c>
      <c r="V3764" s="18">
        <f t="shared" si="408"/>
        <v>96.424999999999997</v>
      </c>
      <c r="W3764" s="18">
        <f t="shared" si="409"/>
        <v>16.18879325</v>
      </c>
      <c r="X3764" s="27"/>
      <c r="Y3764" s="19">
        <f t="shared" si="410"/>
        <v>112.61379325</v>
      </c>
      <c r="Z3764" s="18">
        <f t="shared" si="411"/>
        <v>73.555999999999997</v>
      </c>
      <c r="AA3764" s="12">
        <v>191</v>
      </c>
      <c r="AB3764" s="12">
        <v>13233.45</v>
      </c>
      <c r="AC3764" s="28">
        <f>+I3764+Y3764-Z3764</f>
        <v>63.787793250000007</v>
      </c>
      <c r="AD3764" s="20">
        <f t="shared" si="412"/>
        <v>0</v>
      </c>
      <c r="AE3764">
        <v>0</v>
      </c>
    </row>
    <row r="3765" spans="1:31" x14ac:dyDescent="0.25">
      <c r="A3765" s="9">
        <v>45199</v>
      </c>
      <c r="B3765" s="10" t="s">
        <v>289</v>
      </c>
      <c r="C3765" s="10" t="s">
        <v>287</v>
      </c>
      <c r="D3765" s="10" t="s">
        <v>40</v>
      </c>
      <c r="E3765" s="10" t="s">
        <v>30</v>
      </c>
      <c r="F3765" s="10">
        <v>475</v>
      </c>
      <c r="G3765" s="10">
        <v>518</v>
      </c>
      <c r="H3765" s="11">
        <f>SUMIFS(AA:AA,$A:$A,EOMONTH($A3765,-1),$B:$B,$B3765)</f>
        <v>88</v>
      </c>
      <c r="I3765" s="63">
        <f>ROUND(SUMIFS(AC:AC,$A:$A,EOMONTH($A3765,-1),$B:$B,$B3765),2)</f>
        <v>-11.3</v>
      </c>
      <c r="J3765" s="11">
        <f>SUMIFS(AB:AB,$A:$A,EOMONTH($A3765,-1),$B:$B,$B3765)</f>
        <v>6820.66</v>
      </c>
      <c r="K3765" s="13">
        <v>0</v>
      </c>
      <c r="L3765" s="25">
        <v>0</v>
      </c>
      <c r="M3765" s="15">
        <v>180</v>
      </c>
      <c r="N3765" s="14">
        <v>12403.87</v>
      </c>
      <c r="O3765" s="16">
        <v>26</v>
      </c>
      <c r="P3765" s="16">
        <v>2915.04</v>
      </c>
      <c r="Q3765" s="16">
        <v>0</v>
      </c>
      <c r="R3765" s="16">
        <f>Q3765*16.876/100</f>
        <v>0</v>
      </c>
      <c r="S3765" s="17">
        <f t="shared" si="406"/>
        <v>0</v>
      </c>
      <c r="T3765" s="16">
        <v>0</v>
      </c>
      <c r="U3765" s="18">
        <f t="shared" si="407"/>
        <v>45.584000000000003</v>
      </c>
      <c r="V3765" s="18">
        <f t="shared" si="408"/>
        <v>85.5</v>
      </c>
      <c r="W3765" s="18">
        <f t="shared" si="409"/>
        <v>14.354595000000002</v>
      </c>
      <c r="X3765" s="27"/>
      <c r="Y3765" s="19">
        <f t="shared" si="410"/>
        <v>99.854595000000003</v>
      </c>
      <c r="Z3765" s="18">
        <f t="shared" si="411"/>
        <v>13.468</v>
      </c>
      <c r="AA3765" s="12">
        <v>242</v>
      </c>
      <c r="AB3765" s="12">
        <v>17209.330000000002</v>
      </c>
      <c r="AC3765" s="28">
        <f>+I3765+Y3765-Z3765</f>
        <v>75.086595000000003</v>
      </c>
      <c r="AD3765" s="20">
        <f t="shared" si="412"/>
        <v>0</v>
      </c>
      <c r="AE3765">
        <v>0</v>
      </c>
    </row>
    <row r="3766" spans="1:31" x14ac:dyDescent="0.25">
      <c r="A3766" s="9">
        <v>45199</v>
      </c>
      <c r="B3766" s="10" t="s">
        <v>290</v>
      </c>
      <c r="C3766" s="10" t="s">
        <v>287</v>
      </c>
      <c r="D3766" s="10" t="s">
        <v>40</v>
      </c>
      <c r="E3766" s="10" t="s">
        <v>30</v>
      </c>
      <c r="F3766" s="10">
        <v>475</v>
      </c>
      <c r="G3766" s="10">
        <v>518</v>
      </c>
      <c r="H3766" s="11">
        <f>SUMIFS(AA:AA,$A:$A,EOMONTH($A3766,-1),$B:$B,$B3766)</f>
        <v>217</v>
      </c>
      <c r="I3766" s="63">
        <f>ROUND(SUMIFS(AC:AC,$A:$A,EOMONTH($A3766,-1),$B:$B,$B3766),2)</f>
        <v>38.630000000000003</v>
      </c>
      <c r="J3766" s="11">
        <f>SUMIFS(AB:AB,$A:$A,EOMONTH($A3766,-1),$B:$B,$B3766)</f>
        <v>14518.29</v>
      </c>
      <c r="K3766" s="13">
        <v>0</v>
      </c>
      <c r="L3766" s="25">
        <v>0</v>
      </c>
      <c r="M3766" s="15">
        <v>261</v>
      </c>
      <c r="N3766" s="14">
        <v>18089.18</v>
      </c>
      <c r="O3766" s="16">
        <v>158</v>
      </c>
      <c r="P3766" s="16">
        <v>17372.5</v>
      </c>
      <c r="Q3766" s="16">
        <v>0</v>
      </c>
      <c r="R3766" s="16">
        <f>Q3766*16.876/100</f>
        <v>0</v>
      </c>
      <c r="S3766" s="17">
        <f t="shared" si="406"/>
        <v>0</v>
      </c>
      <c r="T3766" s="16">
        <v>0</v>
      </c>
      <c r="U3766" s="18">
        <f t="shared" si="407"/>
        <v>112.40600000000001</v>
      </c>
      <c r="V3766" s="18">
        <f t="shared" si="408"/>
        <v>123.97499999999999</v>
      </c>
      <c r="W3766" s="18">
        <f t="shared" si="409"/>
        <v>20.814162750000001</v>
      </c>
      <c r="X3766" s="27"/>
      <c r="Y3766" s="19">
        <f t="shared" si="410"/>
        <v>144.78916275</v>
      </c>
      <c r="Z3766" s="18">
        <f t="shared" si="411"/>
        <v>81.843999999999994</v>
      </c>
      <c r="AA3766" s="12">
        <v>320</v>
      </c>
      <c r="AB3766" s="12">
        <v>22036.55</v>
      </c>
      <c r="AC3766" s="28">
        <f>+I3766+Y3766-Z3766</f>
        <v>101.57516275</v>
      </c>
      <c r="AD3766" s="20">
        <f t="shared" si="412"/>
        <v>0</v>
      </c>
      <c r="AE3766">
        <v>0</v>
      </c>
    </row>
    <row r="3767" spans="1:31" x14ac:dyDescent="0.25">
      <c r="A3767" s="9">
        <v>45199</v>
      </c>
      <c r="B3767" s="10" t="s">
        <v>291</v>
      </c>
      <c r="C3767" s="10" t="s">
        <v>287</v>
      </c>
      <c r="D3767" s="10" t="s">
        <v>40</v>
      </c>
      <c r="E3767" s="10" t="s">
        <v>30</v>
      </c>
      <c r="F3767" s="10">
        <v>475</v>
      </c>
      <c r="G3767" s="10">
        <v>518</v>
      </c>
      <c r="H3767" s="11">
        <f>SUMIFS(AA:AA,$A:$A,EOMONTH($A3767,-1),$B:$B,$B3767)</f>
        <v>348</v>
      </c>
      <c r="I3767" s="63">
        <f>ROUND(SUMIFS(AC:AC,$A:$A,EOMONTH($A3767,-1),$B:$B,$B3767),2)</f>
        <v>221.49</v>
      </c>
      <c r="J3767" s="11">
        <f>SUMIFS(AB:AB,$A:$A,EOMONTH($A3767,-1),$B:$B,$B3767)</f>
        <v>23281.95</v>
      </c>
      <c r="K3767" s="13">
        <v>0</v>
      </c>
      <c r="L3767" s="25">
        <v>0</v>
      </c>
      <c r="M3767" s="15">
        <v>585</v>
      </c>
      <c r="N3767" s="14">
        <v>40817.17</v>
      </c>
      <c r="O3767" s="16">
        <v>328</v>
      </c>
      <c r="P3767" s="16">
        <v>35962.980000000003</v>
      </c>
      <c r="Q3767" s="16">
        <v>0</v>
      </c>
      <c r="R3767" s="16">
        <f>Q3767*16.876/100</f>
        <v>0</v>
      </c>
      <c r="S3767" s="17">
        <f t="shared" si="406"/>
        <v>0</v>
      </c>
      <c r="T3767" s="16">
        <v>0</v>
      </c>
      <c r="U3767" s="18">
        <f t="shared" si="407"/>
        <v>180.26400000000001</v>
      </c>
      <c r="V3767" s="18">
        <f t="shared" si="408"/>
        <v>277.875</v>
      </c>
      <c r="W3767" s="18">
        <f t="shared" si="409"/>
        <v>46.65243375</v>
      </c>
      <c r="X3767" s="27"/>
      <c r="Y3767" s="19">
        <f t="shared" si="410"/>
        <v>324.52743375</v>
      </c>
      <c r="Z3767" s="18">
        <f t="shared" si="411"/>
        <v>169.904</v>
      </c>
      <c r="AA3767" s="12">
        <v>605</v>
      </c>
      <c r="AB3767" s="12">
        <v>42091.14</v>
      </c>
      <c r="AC3767" s="28">
        <f>+I3767+Y3767-Z3767</f>
        <v>376.11343375000001</v>
      </c>
      <c r="AD3767" s="20">
        <f t="shared" si="412"/>
        <v>0</v>
      </c>
      <c r="AE3767">
        <v>0</v>
      </c>
    </row>
    <row r="3768" spans="1:31" x14ac:dyDescent="0.25">
      <c r="A3768" s="9">
        <v>45199</v>
      </c>
      <c r="B3768" s="10" t="s">
        <v>292</v>
      </c>
      <c r="C3768" s="10" t="s">
        <v>287</v>
      </c>
      <c r="D3768" s="10" t="s">
        <v>40</v>
      </c>
      <c r="E3768" s="10" t="s">
        <v>30</v>
      </c>
      <c r="F3768" s="10">
        <v>475</v>
      </c>
      <c r="G3768" s="10">
        <v>518</v>
      </c>
      <c r="H3768" s="11">
        <f>SUMIFS(AA:AA,$A:$A,EOMONTH($A3768,-1),$B:$B,$B3768)</f>
        <v>286</v>
      </c>
      <c r="I3768" s="63">
        <f>ROUND(SUMIFS(AC:AC,$A:$A,EOMONTH($A3768,-1),$B:$B,$B3768),2)</f>
        <v>136.47999999999999</v>
      </c>
      <c r="J3768" s="11">
        <f>SUMIFS(AB:AB,$A:$A,EOMONTH($A3768,-1),$B:$B,$B3768)</f>
        <v>19211.849999999999</v>
      </c>
      <c r="K3768" s="13">
        <v>0</v>
      </c>
      <c r="L3768" s="25">
        <v>0</v>
      </c>
      <c r="M3768" s="15">
        <v>480</v>
      </c>
      <c r="N3768" s="14">
        <v>33340.550000000003</v>
      </c>
      <c r="O3768" s="16">
        <v>262</v>
      </c>
      <c r="P3768" s="16">
        <v>28715.38</v>
      </c>
      <c r="Q3768" s="16">
        <v>0</v>
      </c>
      <c r="R3768" s="16">
        <f>Q3768*16.876/100</f>
        <v>0</v>
      </c>
      <c r="S3768" s="17">
        <f t="shared" si="406"/>
        <v>0</v>
      </c>
      <c r="T3768" s="16">
        <v>0</v>
      </c>
      <c r="U3768" s="18">
        <f t="shared" si="407"/>
        <v>148.148</v>
      </c>
      <c r="V3768" s="18">
        <f t="shared" si="408"/>
        <v>228</v>
      </c>
      <c r="W3768" s="18">
        <f t="shared" si="409"/>
        <v>38.278919999999999</v>
      </c>
      <c r="X3768" s="27"/>
      <c r="Y3768" s="19">
        <f t="shared" si="410"/>
        <v>266.27891999999997</v>
      </c>
      <c r="Z3768" s="18">
        <f t="shared" si="411"/>
        <v>135.71600000000001</v>
      </c>
      <c r="AA3768" s="12">
        <v>504</v>
      </c>
      <c r="AB3768" s="12">
        <v>34927.230000000003</v>
      </c>
      <c r="AC3768" s="28">
        <f>+I3768+Y3768-Z3768</f>
        <v>267.04291999999998</v>
      </c>
      <c r="AD3768" s="20">
        <f t="shared" si="412"/>
        <v>0</v>
      </c>
      <c r="AE3768">
        <v>0</v>
      </c>
    </row>
    <row r="3769" spans="1:31" x14ac:dyDescent="0.25">
      <c r="A3769" s="9">
        <v>45199</v>
      </c>
      <c r="B3769" s="10" t="s">
        <v>293</v>
      </c>
      <c r="C3769" s="10" t="s">
        <v>287</v>
      </c>
      <c r="D3769" s="10" t="s">
        <v>40</v>
      </c>
      <c r="E3769" s="10" t="s">
        <v>30</v>
      </c>
      <c r="F3769" s="10">
        <v>580</v>
      </c>
      <c r="G3769" s="10">
        <v>632</v>
      </c>
      <c r="H3769" s="11">
        <f>SUMIFS(AA:AA,$A:$A,EOMONTH($A3769,-1),$B:$B,$B3769)</f>
        <v>79</v>
      </c>
      <c r="I3769" s="63">
        <f>ROUND(SUMIFS(AC:AC,$A:$A,EOMONTH($A3769,-1),$B:$B,$B3769),2)</f>
        <v>1.92</v>
      </c>
      <c r="J3769" s="11">
        <f>SUMIFS(AB:AB,$A:$A,EOMONTH($A3769,-1),$B:$B,$B3769)</f>
        <v>13469.5</v>
      </c>
      <c r="K3769" s="13">
        <v>0</v>
      </c>
      <c r="L3769" s="25">
        <v>0</v>
      </c>
      <c r="M3769" s="15">
        <v>62</v>
      </c>
      <c r="N3769" s="14">
        <v>4325.1400000000003</v>
      </c>
      <c r="O3769" s="16">
        <v>10</v>
      </c>
      <c r="P3769" s="16">
        <v>1278.8</v>
      </c>
      <c r="Q3769" s="16">
        <v>0</v>
      </c>
      <c r="R3769" s="16">
        <f>Q3769*16.876/100</f>
        <v>0</v>
      </c>
      <c r="S3769" s="17">
        <f t="shared" si="406"/>
        <v>0</v>
      </c>
      <c r="T3769" s="16">
        <v>0</v>
      </c>
      <c r="U3769" s="18">
        <f t="shared" si="407"/>
        <v>49.927999999999997</v>
      </c>
      <c r="V3769" s="18">
        <f t="shared" si="408"/>
        <v>35.96</v>
      </c>
      <c r="W3769" s="18">
        <f t="shared" si="409"/>
        <v>6.037324400000001</v>
      </c>
      <c r="X3769" s="27"/>
      <c r="Y3769" s="19">
        <f t="shared" si="410"/>
        <v>41.997324400000004</v>
      </c>
      <c r="Z3769" s="18">
        <f t="shared" si="411"/>
        <v>6.32</v>
      </c>
      <c r="AA3769" s="12">
        <v>131</v>
      </c>
      <c r="AB3769" s="12">
        <v>16532.61</v>
      </c>
      <c r="AC3769" s="28">
        <f>+I3769+Y3769-Z3769</f>
        <v>37.597324400000005</v>
      </c>
      <c r="AD3769" s="20">
        <f t="shared" si="412"/>
        <v>0</v>
      </c>
      <c r="AE3769">
        <v>20</v>
      </c>
    </row>
    <row r="3770" spans="1:31" x14ac:dyDescent="0.25">
      <c r="A3770" s="9">
        <v>45199</v>
      </c>
      <c r="B3770" s="10" t="s">
        <v>294</v>
      </c>
      <c r="C3770" s="10" t="s">
        <v>287</v>
      </c>
      <c r="D3770" s="10" t="s">
        <v>40</v>
      </c>
      <c r="E3770" s="10" t="s">
        <v>30</v>
      </c>
      <c r="F3770" s="10">
        <v>580</v>
      </c>
      <c r="G3770" s="10">
        <v>632</v>
      </c>
      <c r="H3770" s="11">
        <f>SUMIFS(AA:AA,$A:$A,EOMONTH($A3770,-1),$B:$B,$B3770)</f>
        <v>326</v>
      </c>
      <c r="I3770" s="63">
        <f>ROUND(SUMIFS(AC:AC,$A:$A,EOMONTH($A3770,-1),$B:$B,$B3770),2)</f>
        <v>50.32</v>
      </c>
      <c r="J3770" s="11">
        <f>SUMIFS(AB:AB,$A:$A,EOMONTH($A3770,-1),$B:$B,$B3770)</f>
        <v>29522.17</v>
      </c>
      <c r="K3770" s="13">
        <v>0</v>
      </c>
      <c r="L3770" s="25">
        <v>0</v>
      </c>
      <c r="M3770" s="15">
        <v>107</v>
      </c>
      <c r="N3770" s="14">
        <v>7515.82</v>
      </c>
      <c r="O3770" s="16">
        <v>20</v>
      </c>
      <c r="P3770" s="16">
        <v>2471.3000000000002</v>
      </c>
      <c r="Q3770" s="16">
        <v>0</v>
      </c>
      <c r="R3770" s="16">
        <f>Q3770*16.876/100</f>
        <v>0</v>
      </c>
      <c r="S3770" s="17">
        <f t="shared" si="406"/>
        <v>0</v>
      </c>
      <c r="T3770" s="16">
        <v>0</v>
      </c>
      <c r="U3770" s="18">
        <f t="shared" si="407"/>
        <v>206.03200000000001</v>
      </c>
      <c r="V3770" s="18">
        <f t="shared" si="408"/>
        <v>62.06</v>
      </c>
      <c r="W3770" s="18">
        <f t="shared" si="409"/>
        <v>10.419253400000002</v>
      </c>
      <c r="X3770" s="27"/>
      <c r="Y3770" s="19">
        <f t="shared" si="410"/>
        <v>72.479253400000005</v>
      </c>
      <c r="Z3770" s="18">
        <f t="shared" si="411"/>
        <v>12.64</v>
      </c>
      <c r="AA3770" s="12">
        <v>413</v>
      </c>
      <c r="AB3770" s="12">
        <v>35327.230000000003</v>
      </c>
      <c r="AC3770" s="28">
        <f>+I3770+Y3770-Z3770</f>
        <v>110.1592534</v>
      </c>
      <c r="AD3770" s="20">
        <f t="shared" si="412"/>
        <v>0</v>
      </c>
      <c r="AE3770">
        <v>0</v>
      </c>
    </row>
    <row r="3771" spans="1:31" x14ac:dyDescent="0.25">
      <c r="A3771" s="9">
        <v>45199</v>
      </c>
      <c r="B3771" s="10" t="s">
        <v>295</v>
      </c>
      <c r="C3771" s="10" t="s">
        <v>287</v>
      </c>
      <c r="D3771" s="10" t="s">
        <v>40</v>
      </c>
      <c r="E3771" s="10" t="s">
        <v>30</v>
      </c>
      <c r="F3771" s="10">
        <v>580</v>
      </c>
      <c r="G3771" s="10">
        <v>632</v>
      </c>
      <c r="H3771" s="11">
        <f>SUMIFS(AA:AA,$A:$A,EOMONTH($A3771,-1),$B:$B,$B3771)</f>
        <v>312</v>
      </c>
      <c r="I3771" s="63">
        <f>ROUND(SUMIFS(AC:AC,$A:$A,EOMONTH($A3771,-1),$B:$B,$B3771),2)</f>
        <v>10.34</v>
      </c>
      <c r="J3771" s="11">
        <f>SUMIFS(AB:AB,$A:$A,EOMONTH($A3771,-1),$B:$B,$B3771)</f>
        <v>21993.66</v>
      </c>
      <c r="K3771" s="13">
        <v>0</v>
      </c>
      <c r="L3771" s="25">
        <v>0</v>
      </c>
      <c r="M3771" s="15">
        <v>423</v>
      </c>
      <c r="N3771" s="14">
        <v>29879.41</v>
      </c>
      <c r="O3771" s="16">
        <v>60</v>
      </c>
      <c r="P3771" s="16">
        <v>7241.3</v>
      </c>
      <c r="Q3771" s="16">
        <v>0</v>
      </c>
      <c r="R3771" s="16">
        <f>Q3771*16.876/100</f>
        <v>0</v>
      </c>
      <c r="S3771" s="17">
        <f t="shared" si="406"/>
        <v>0</v>
      </c>
      <c r="T3771" s="16">
        <v>0</v>
      </c>
      <c r="U3771" s="18">
        <f t="shared" si="407"/>
        <v>197.184</v>
      </c>
      <c r="V3771" s="18">
        <f t="shared" si="408"/>
        <v>245.34</v>
      </c>
      <c r="W3771" s="18">
        <f t="shared" si="409"/>
        <v>41.190132600000005</v>
      </c>
      <c r="X3771" s="27"/>
      <c r="Y3771" s="19">
        <f t="shared" si="410"/>
        <v>286.5301326</v>
      </c>
      <c r="Z3771" s="18">
        <f t="shared" si="411"/>
        <v>37.92</v>
      </c>
      <c r="AA3771" s="12">
        <v>675</v>
      </c>
      <c r="AB3771" s="12">
        <v>47638.53</v>
      </c>
      <c r="AC3771" s="28">
        <f>+I3771+Y3771-Z3771</f>
        <v>258.95013259999996</v>
      </c>
      <c r="AD3771" s="20">
        <f t="shared" si="412"/>
        <v>0</v>
      </c>
      <c r="AE3771">
        <v>0</v>
      </c>
    </row>
    <row r="3772" spans="1:31" x14ac:dyDescent="0.25">
      <c r="A3772" s="9">
        <v>45199</v>
      </c>
      <c r="B3772" s="10" t="s">
        <v>296</v>
      </c>
      <c r="C3772" s="10" t="s">
        <v>287</v>
      </c>
      <c r="D3772" s="10" t="s">
        <v>40</v>
      </c>
      <c r="E3772" s="10" t="s">
        <v>30</v>
      </c>
      <c r="F3772" s="10">
        <v>580</v>
      </c>
      <c r="G3772" s="10">
        <v>632</v>
      </c>
      <c r="H3772" s="11">
        <f>SUMIFS(AA:AA,$A:$A,EOMONTH($A3772,-1),$B:$B,$B3772)</f>
        <v>214</v>
      </c>
      <c r="I3772" s="63">
        <f>ROUND(SUMIFS(AC:AC,$A:$A,EOMONTH($A3772,-1),$B:$B,$B3772),2)</f>
        <v>-59.59</v>
      </c>
      <c r="J3772" s="11">
        <f>SUMIFS(AB:AB,$A:$A,EOMONTH($A3772,-1),$B:$B,$B3772)</f>
        <v>36487</v>
      </c>
      <c r="K3772" s="13">
        <v>0</v>
      </c>
      <c r="L3772" s="25">
        <v>0</v>
      </c>
      <c r="M3772" s="15">
        <v>0</v>
      </c>
      <c r="N3772" s="14">
        <v>0</v>
      </c>
      <c r="O3772" s="16">
        <v>10</v>
      </c>
      <c r="P3772" s="16">
        <v>1278.8</v>
      </c>
      <c r="Q3772" s="16">
        <v>0</v>
      </c>
      <c r="R3772" s="16">
        <f>Q3772*16.876/100</f>
        <v>0</v>
      </c>
      <c r="S3772" s="17">
        <f t="shared" si="406"/>
        <v>0</v>
      </c>
      <c r="T3772" s="16">
        <v>0</v>
      </c>
      <c r="U3772" s="18">
        <f t="shared" si="407"/>
        <v>135.24799999999999</v>
      </c>
      <c r="V3772" s="18">
        <f t="shared" si="408"/>
        <v>0</v>
      </c>
      <c r="W3772" s="18">
        <f t="shared" si="409"/>
        <v>0</v>
      </c>
      <c r="X3772" s="27"/>
      <c r="Y3772" s="19">
        <f t="shared" si="410"/>
        <v>0</v>
      </c>
      <c r="Z3772" s="18">
        <f t="shared" si="411"/>
        <v>6.32</v>
      </c>
      <c r="AA3772" s="12">
        <v>204</v>
      </c>
      <c r="AB3772" s="12">
        <v>34782</v>
      </c>
      <c r="AC3772" s="28">
        <f>+I3772+Y3772-Z3772</f>
        <v>-65.91</v>
      </c>
      <c r="AD3772" s="20">
        <f t="shared" si="412"/>
        <v>70</v>
      </c>
      <c r="AE3772">
        <v>70</v>
      </c>
    </row>
    <row r="3773" spans="1:31" x14ac:dyDescent="0.25">
      <c r="A3773" s="9">
        <v>45199</v>
      </c>
      <c r="B3773" s="10" t="s">
        <v>297</v>
      </c>
      <c r="C3773" s="10" t="s">
        <v>287</v>
      </c>
      <c r="D3773" s="10" t="s">
        <v>40</v>
      </c>
      <c r="E3773" s="10" t="s">
        <v>30</v>
      </c>
      <c r="F3773" s="10">
        <v>580</v>
      </c>
      <c r="G3773" s="10">
        <v>632</v>
      </c>
      <c r="H3773" s="11">
        <f>SUMIFS(AA:AA,$A:$A,EOMONTH($A3773,-1),$B:$B,$B3773)</f>
        <v>85</v>
      </c>
      <c r="I3773" s="63">
        <f>ROUND(SUMIFS(AC:AC,$A:$A,EOMONTH($A3773,-1),$B:$B,$B3773),2)</f>
        <v>-84.76</v>
      </c>
      <c r="J3773" s="11">
        <f>SUMIFS(AB:AB,$A:$A,EOMONTH($A3773,-1),$B:$B,$B3773)</f>
        <v>14492.5</v>
      </c>
      <c r="K3773" s="13">
        <v>0</v>
      </c>
      <c r="L3773" s="25">
        <v>0</v>
      </c>
      <c r="M3773" s="15">
        <v>165</v>
      </c>
      <c r="N3773" s="14">
        <v>11567.45</v>
      </c>
      <c r="O3773" s="16">
        <v>10</v>
      </c>
      <c r="P3773" s="16">
        <v>1192.5</v>
      </c>
      <c r="Q3773" s="16">
        <v>0</v>
      </c>
      <c r="R3773" s="16">
        <f>Q3773*16.876/100</f>
        <v>0</v>
      </c>
      <c r="S3773" s="17">
        <f t="shared" si="406"/>
        <v>0</v>
      </c>
      <c r="T3773" s="16">
        <v>0</v>
      </c>
      <c r="U3773" s="18">
        <f t="shared" si="407"/>
        <v>53.72</v>
      </c>
      <c r="V3773" s="18">
        <f t="shared" si="408"/>
        <v>95.7</v>
      </c>
      <c r="W3773" s="18">
        <f t="shared" si="409"/>
        <v>16.067073000000004</v>
      </c>
      <c r="X3773" s="27"/>
      <c r="Y3773" s="19">
        <f t="shared" si="410"/>
        <v>111.76707300000001</v>
      </c>
      <c r="Z3773" s="18">
        <f t="shared" si="411"/>
        <v>6.32</v>
      </c>
      <c r="AA3773" s="12">
        <v>240</v>
      </c>
      <c r="AB3773" s="12">
        <v>25017.55</v>
      </c>
      <c r="AC3773" s="28">
        <f>+I3773+Y3773-Z3773</f>
        <v>20.687073000000005</v>
      </c>
      <c r="AD3773" s="20">
        <f t="shared" si="412"/>
        <v>0</v>
      </c>
      <c r="AE3773">
        <v>0</v>
      </c>
    </row>
    <row r="3774" spans="1:31" x14ac:dyDescent="0.25">
      <c r="A3774" s="9">
        <v>45199</v>
      </c>
      <c r="B3774" s="10" t="s">
        <v>298</v>
      </c>
      <c r="C3774" s="10" t="s">
        <v>287</v>
      </c>
      <c r="D3774" s="10" t="s">
        <v>40</v>
      </c>
      <c r="E3774" s="10" t="s">
        <v>30</v>
      </c>
      <c r="F3774" s="10">
        <v>580</v>
      </c>
      <c r="G3774" s="10">
        <v>632</v>
      </c>
      <c r="H3774" s="11">
        <f>SUMIFS(AA:AA,$A:$A,EOMONTH($A3774,-1),$B:$B,$B3774)</f>
        <v>0</v>
      </c>
      <c r="I3774" s="63">
        <f>ROUND(SUMIFS(AC:AC,$A:$A,EOMONTH($A3774,-1),$B:$B,$B3774),2)</f>
        <v>-10.01</v>
      </c>
      <c r="J3774" s="11">
        <f>SUMIFS(AB:AB,$A:$A,EOMONTH($A3774,-1),$B:$B,$B3774)</f>
        <v>0</v>
      </c>
      <c r="K3774" s="13">
        <v>0</v>
      </c>
      <c r="L3774" s="25">
        <v>0</v>
      </c>
      <c r="M3774" s="15">
        <v>362</v>
      </c>
      <c r="N3774" s="14">
        <v>25355.54</v>
      </c>
      <c r="O3774" s="16">
        <v>90</v>
      </c>
      <c r="P3774" s="16">
        <v>11183.5</v>
      </c>
      <c r="Q3774" s="16">
        <v>0</v>
      </c>
      <c r="R3774" s="16">
        <f>Q3774*16.876/100</f>
        <v>0</v>
      </c>
      <c r="S3774" s="17">
        <f t="shared" si="406"/>
        <v>0</v>
      </c>
      <c r="T3774" s="16">
        <v>0</v>
      </c>
      <c r="U3774" s="18">
        <f t="shared" si="407"/>
        <v>0</v>
      </c>
      <c r="V3774" s="18">
        <f t="shared" si="408"/>
        <v>209.96</v>
      </c>
      <c r="W3774" s="18">
        <f t="shared" si="409"/>
        <v>35.250184400000002</v>
      </c>
      <c r="X3774" s="27"/>
      <c r="Y3774" s="19">
        <f t="shared" si="410"/>
        <v>245.2101844</v>
      </c>
      <c r="Z3774" s="18">
        <f t="shared" si="411"/>
        <v>56.88</v>
      </c>
      <c r="AA3774" s="12">
        <v>272</v>
      </c>
      <c r="AB3774" s="12">
        <v>19051.669999999998</v>
      </c>
      <c r="AC3774" s="28">
        <f>+I3774+Y3774-Z3774</f>
        <v>178.32018440000002</v>
      </c>
      <c r="AD3774" s="20">
        <f t="shared" si="412"/>
        <v>0</v>
      </c>
      <c r="AE3774">
        <v>0</v>
      </c>
    </row>
    <row r="3775" spans="1:31" x14ac:dyDescent="0.25">
      <c r="A3775" s="9">
        <v>45199</v>
      </c>
      <c r="B3775" s="10" t="s">
        <v>299</v>
      </c>
      <c r="C3775" s="10" t="s">
        <v>287</v>
      </c>
      <c r="D3775" s="10" t="s">
        <v>29</v>
      </c>
      <c r="E3775" s="10" t="s">
        <v>30</v>
      </c>
      <c r="F3775" s="10"/>
      <c r="G3775" s="10">
        <v>0</v>
      </c>
      <c r="H3775" s="11">
        <f>SUMIFS(AA:AA,$A:$A,EOMONTH($A3775,-1),$B:$B,$B3775)</f>
        <v>5</v>
      </c>
      <c r="I3775" s="63">
        <f>ROUND(SUMIFS(AC:AC,$A:$A,EOMONTH($A3775,-1),$B:$B,$B3775),2)</f>
        <v>0.23</v>
      </c>
      <c r="J3775" s="11">
        <f>SUMIFS(AB:AB,$A:$A,EOMONTH($A3775,-1),$B:$B,$B3775)</f>
        <v>986.7</v>
      </c>
      <c r="K3775" s="13">
        <v>0</v>
      </c>
      <c r="L3775" s="25">
        <v>0</v>
      </c>
      <c r="M3775" s="15">
        <v>0</v>
      </c>
      <c r="N3775" s="14">
        <v>0</v>
      </c>
      <c r="O3775" s="16">
        <v>0</v>
      </c>
      <c r="P3775" s="16">
        <v>0</v>
      </c>
      <c r="Q3775" s="16">
        <v>0</v>
      </c>
      <c r="R3775" s="16">
        <f>Q3775*16.876/100</f>
        <v>0</v>
      </c>
      <c r="S3775" s="17">
        <f t="shared" si="406"/>
        <v>0</v>
      </c>
      <c r="T3775" s="16">
        <v>0</v>
      </c>
      <c r="U3775" s="18">
        <f t="shared" si="407"/>
        <v>0</v>
      </c>
      <c r="V3775" s="18">
        <f t="shared" si="408"/>
        <v>0</v>
      </c>
      <c r="W3775" s="18">
        <f t="shared" si="409"/>
        <v>0</v>
      </c>
      <c r="X3775" s="27"/>
      <c r="Y3775" s="19">
        <f t="shared" si="410"/>
        <v>0</v>
      </c>
      <c r="Z3775" s="18">
        <f t="shared" si="411"/>
        <v>0</v>
      </c>
      <c r="AA3775" s="12">
        <v>5</v>
      </c>
      <c r="AB3775" s="12">
        <v>986.7</v>
      </c>
      <c r="AC3775" s="28">
        <f>+I3775+Y3775-Z3775</f>
        <v>0.23</v>
      </c>
      <c r="AD3775" s="20">
        <f t="shared" si="412"/>
        <v>0</v>
      </c>
      <c r="AE3775">
        <v>0</v>
      </c>
    </row>
    <row r="3776" spans="1:31" x14ac:dyDescent="0.25">
      <c r="A3776" s="9">
        <v>45199</v>
      </c>
      <c r="B3776" s="10" t="s">
        <v>300</v>
      </c>
      <c r="C3776" s="10" t="s">
        <v>287</v>
      </c>
      <c r="D3776" s="10" t="s">
        <v>40</v>
      </c>
      <c r="E3776" s="10" t="s">
        <v>30</v>
      </c>
      <c r="F3776" s="10">
        <v>920</v>
      </c>
      <c r="G3776" s="10">
        <v>1003</v>
      </c>
      <c r="H3776" s="11">
        <f>SUMIFS(AA:AA,$A:$A,EOMONTH($A3776,-1),$B:$B,$B3776)</f>
        <v>98</v>
      </c>
      <c r="I3776" s="63">
        <f>ROUND(SUMIFS(AC:AC,$A:$A,EOMONTH($A3776,-1),$B:$B,$B3776),2)</f>
        <v>25.5</v>
      </c>
      <c r="J3776" s="11">
        <f>SUMIFS(AB:AB,$A:$A,EOMONTH($A3776,-1),$B:$B,$B3776)</f>
        <v>24794</v>
      </c>
      <c r="K3776" s="13">
        <v>0</v>
      </c>
      <c r="L3776" s="25">
        <v>0</v>
      </c>
      <c r="M3776" s="15">
        <v>0</v>
      </c>
      <c r="N3776" s="14">
        <v>0</v>
      </c>
      <c r="O3776" s="16">
        <v>0</v>
      </c>
      <c r="P3776" s="16">
        <v>0</v>
      </c>
      <c r="Q3776" s="16">
        <v>0</v>
      </c>
      <c r="R3776" s="16">
        <f>Q3776*16.876/100</f>
        <v>0</v>
      </c>
      <c r="S3776" s="17">
        <f t="shared" si="406"/>
        <v>0</v>
      </c>
      <c r="T3776" s="16">
        <v>0</v>
      </c>
      <c r="U3776" s="18">
        <f t="shared" si="407"/>
        <v>98.293999999999997</v>
      </c>
      <c r="V3776" s="18">
        <f t="shared" si="408"/>
        <v>0</v>
      </c>
      <c r="W3776" s="18">
        <f t="shared" si="409"/>
        <v>0</v>
      </c>
      <c r="X3776" s="27"/>
      <c r="Y3776" s="19">
        <f t="shared" si="410"/>
        <v>0</v>
      </c>
      <c r="Z3776" s="18">
        <f t="shared" si="411"/>
        <v>0</v>
      </c>
      <c r="AA3776" s="12">
        <v>98</v>
      </c>
      <c r="AB3776" s="12">
        <v>24794</v>
      </c>
      <c r="AC3776" s="28">
        <f>+I3776+Y3776-Z3776</f>
        <v>25.5</v>
      </c>
      <c r="AD3776" s="20">
        <f t="shared" si="412"/>
        <v>0</v>
      </c>
      <c r="AE3776">
        <v>0</v>
      </c>
    </row>
    <row r="3777" spans="1:31" x14ac:dyDescent="0.25">
      <c r="A3777" s="9">
        <v>45199</v>
      </c>
      <c r="B3777" s="10" t="s">
        <v>301</v>
      </c>
      <c r="C3777" s="10" t="s">
        <v>287</v>
      </c>
      <c r="D3777" s="10" t="s">
        <v>40</v>
      </c>
      <c r="E3777" s="10" t="s">
        <v>30</v>
      </c>
      <c r="F3777" s="10">
        <v>920</v>
      </c>
      <c r="G3777" s="10">
        <v>1003</v>
      </c>
      <c r="H3777" s="11">
        <f>SUMIFS(AA:AA,$A:$A,EOMONTH($A3777,-1),$B:$B,$B3777)</f>
        <v>103</v>
      </c>
      <c r="I3777" s="63">
        <f>ROUND(SUMIFS(AC:AC,$A:$A,EOMONTH($A3777,-1),$B:$B,$B3777),2)</f>
        <v>42.87</v>
      </c>
      <c r="J3777" s="11">
        <f>SUMIFS(AB:AB,$A:$A,EOMONTH($A3777,-1),$B:$B,$B3777)</f>
        <v>11554.83</v>
      </c>
      <c r="K3777" s="13">
        <v>0</v>
      </c>
      <c r="L3777" s="25">
        <v>0</v>
      </c>
      <c r="M3777" s="15">
        <v>95</v>
      </c>
      <c r="N3777" s="14">
        <v>9993.57</v>
      </c>
      <c r="O3777" s="16">
        <v>40</v>
      </c>
      <c r="P3777" s="16">
        <v>7778.64</v>
      </c>
      <c r="Q3777" s="16">
        <v>0</v>
      </c>
      <c r="R3777" s="16">
        <f>Q3777*16.876/100</f>
        <v>0</v>
      </c>
      <c r="S3777" s="17">
        <f t="shared" si="406"/>
        <v>0</v>
      </c>
      <c r="T3777" s="16">
        <v>0</v>
      </c>
      <c r="U3777" s="18">
        <f t="shared" si="407"/>
        <v>103.309</v>
      </c>
      <c r="V3777" s="18">
        <f t="shared" si="408"/>
        <v>87.4</v>
      </c>
      <c r="W3777" s="18">
        <f t="shared" si="409"/>
        <v>14.673586000000002</v>
      </c>
      <c r="X3777" s="27"/>
      <c r="Y3777" s="19">
        <f t="shared" si="410"/>
        <v>102.07358600000001</v>
      </c>
      <c r="Z3777" s="18">
        <f t="shared" si="411"/>
        <v>40.119999999999997</v>
      </c>
      <c r="AA3777" s="12">
        <v>158</v>
      </c>
      <c r="AB3777" s="12">
        <v>17154.89</v>
      </c>
      <c r="AC3777" s="28">
        <f>+I3777+Y3777-Z3777</f>
        <v>104.82358600000001</v>
      </c>
      <c r="AD3777" s="20">
        <f t="shared" si="412"/>
        <v>0</v>
      </c>
      <c r="AE3777">
        <v>0</v>
      </c>
    </row>
    <row r="3778" spans="1:31" x14ac:dyDescent="0.25">
      <c r="A3778" s="9">
        <v>45199</v>
      </c>
      <c r="B3778" s="10" t="s">
        <v>302</v>
      </c>
      <c r="C3778" s="10" t="s">
        <v>287</v>
      </c>
      <c r="D3778" s="10" t="s">
        <v>40</v>
      </c>
      <c r="E3778" s="10" t="s">
        <v>30</v>
      </c>
      <c r="F3778" s="10">
        <v>920</v>
      </c>
      <c r="G3778" s="10">
        <v>1003</v>
      </c>
      <c r="H3778" s="11">
        <f>SUMIFS(AA:AA,$A:$A,EOMONTH($A3778,-1),$B:$B,$B3778)</f>
        <v>120</v>
      </c>
      <c r="I3778" s="63">
        <f>ROUND(SUMIFS(AC:AC,$A:$A,EOMONTH($A3778,-1),$B:$B,$B3778),2)</f>
        <v>12.58</v>
      </c>
      <c r="J3778" s="11">
        <f>SUMIFS(AB:AB,$A:$A,EOMONTH($A3778,-1),$B:$B,$B3778)</f>
        <v>13182.38</v>
      </c>
      <c r="K3778" s="13">
        <v>0</v>
      </c>
      <c r="L3778" s="25">
        <v>0</v>
      </c>
      <c r="M3778" s="15">
        <v>99</v>
      </c>
      <c r="N3778" s="14">
        <v>10404.68</v>
      </c>
      <c r="O3778" s="16">
        <v>58</v>
      </c>
      <c r="P3778" s="16">
        <v>11194.14</v>
      </c>
      <c r="Q3778" s="16">
        <v>0</v>
      </c>
      <c r="R3778" s="16">
        <f>Q3778*16.876/100</f>
        <v>0</v>
      </c>
      <c r="S3778" s="17">
        <f t="shared" si="406"/>
        <v>0</v>
      </c>
      <c r="T3778" s="16">
        <v>0</v>
      </c>
      <c r="U3778" s="18">
        <f t="shared" si="407"/>
        <v>120.36</v>
      </c>
      <c r="V3778" s="18">
        <f t="shared" si="408"/>
        <v>91.08</v>
      </c>
      <c r="W3778" s="18">
        <f t="shared" si="409"/>
        <v>15.291421200000002</v>
      </c>
      <c r="X3778" s="27"/>
      <c r="Y3778" s="19">
        <f t="shared" si="410"/>
        <v>106.3714212</v>
      </c>
      <c r="Z3778" s="18">
        <f t="shared" si="411"/>
        <v>58.173999999999999</v>
      </c>
      <c r="AA3778" s="12">
        <v>161</v>
      </c>
      <c r="AB3778" s="12">
        <v>17320.2</v>
      </c>
      <c r="AC3778" s="28">
        <f>+I3778+Y3778-Z3778</f>
        <v>60.777421199999999</v>
      </c>
      <c r="AD3778" s="20">
        <f t="shared" si="412"/>
        <v>0</v>
      </c>
      <c r="AE3778">
        <v>0</v>
      </c>
    </row>
    <row r="3779" spans="1:31" x14ac:dyDescent="0.25">
      <c r="A3779" s="9">
        <v>45199</v>
      </c>
      <c r="B3779" s="10" t="s">
        <v>303</v>
      </c>
      <c r="C3779" s="10" t="s">
        <v>287</v>
      </c>
      <c r="D3779" s="10" t="s">
        <v>40</v>
      </c>
      <c r="E3779" s="10" t="s">
        <v>30</v>
      </c>
      <c r="F3779" s="10">
        <v>920</v>
      </c>
      <c r="G3779" s="10">
        <v>1003</v>
      </c>
      <c r="H3779" s="11">
        <f>SUMIFS(AA:AA,$A:$A,EOMONTH($A3779,-1),$B:$B,$B3779)</f>
        <v>34</v>
      </c>
      <c r="I3779" s="63">
        <f>ROUND(SUMIFS(AC:AC,$A:$A,EOMONTH($A3779,-1),$B:$B,$B3779),2)</f>
        <v>-15.08</v>
      </c>
      <c r="J3779" s="11">
        <f>SUMIFS(AB:AB,$A:$A,EOMONTH($A3779,-1),$B:$B,$B3779)</f>
        <v>3659.32</v>
      </c>
      <c r="K3779" s="13">
        <v>0</v>
      </c>
      <c r="L3779" s="25">
        <v>0</v>
      </c>
      <c r="M3779" s="15">
        <v>117</v>
      </c>
      <c r="N3779" s="14">
        <v>12349.74</v>
      </c>
      <c r="O3779" s="16">
        <v>52</v>
      </c>
      <c r="P3779" s="16">
        <v>9867</v>
      </c>
      <c r="Q3779" s="16">
        <v>0</v>
      </c>
      <c r="R3779" s="16">
        <f>Q3779*16.876/100</f>
        <v>0</v>
      </c>
      <c r="S3779" s="17">
        <f t="shared" si="406"/>
        <v>0</v>
      </c>
      <c r="T3779" s="16">
        <v>0</v>
      </c>
      <c r="U3779" s="18">
        <f t="shared" si="407"/>
        <v>34.101999999999997</v>
      </c>
      <c r="V3779" s="18">
        <f t="shared" si="408"/>
        <v>107.64</v>
      </c>
      <c r="W3779" s="18">
        <f t="shared" si="409"/>
        <v>18.071679600000003</v>
      </c>
      <c r="X3779" s="27"/>
      <c r="Y3779" s="19">
        <f t="shared" si="410"/>
        <v>125.7116796</v>
      </c>
      <c r="Z3779" s="18">
        <f t="shared" si="411"/>
        <v>52.155999999999999</v>
      </c>
      <c r="AA3779" s="12">
        <v>99</v>
      </c>
      <c r="AB3779" s="12">
        <v>10496.01</v>
      </c>
      <c r="AC3779" s="28">
        <f>+I3779+Y3779-Z3779</f>
        <v>58.475679599999999</v>
      </c>
      <c r="AD3779" s="20">
        <f t="shared" si="412"/>
        <v>0</v>
      </c>
      <c r="AE3779">
        <v>0</v>
      </c>
    </row>
    <row r="3780" spans="1:31" x14ac:dyDescent="0.25">
      <c r="A3780" s="9">
        <v>45199</v>
      </c>
      <c r="B3780" s="10" t="s">
        <v>304</v>
      </c>
      <c r="C3780" s="10" t="s">
        <v>287</v>
      </c>
      <c r="D3780" s="10" t="s">
        <v>40</v>
      </c>
      <c r="E3780" s="10" t="s">
        <v>30</v>
      </c>
      <c r="F3780" s="10">
        <v>920</v>
      </c>
      <c r="G3780" s="10">
        <v>1003</v>
      </c>
      <c r="H3780" s="11">
        <f>SUMIFS(AA:AA,$A:$A,EOMONTH($A3780,-1),$B:$B,$B3780)</f>
        <v>120</v>
      </c>
      <c r="I3780" s="63">
        <f>ROUND(SUMIFS(AC:AC,$A:$A,EOMONTH($A3780,-1),$B:$B,$B3780),2)</f>
        <v>-143.72999999999999</v>
      </c>
      <c r="J3780" s="11">
        <f>SUMIFS(AB:AB,$A:$A,EOMONTH($A3780,-1),$B:$B,$B3780)</f>
        <v>12795.82</v>
      </c>
      <c r="K3780" s="13">
        <v>0</v>
      </c>
      <c r="L3780" s="25">
        <v>0</v>
      </c>
      <c r="M3780" s="15">
        <v>306</v>
      </c>
      <c r="N3780" s="14">
        <v>32352.32</v>
      </c>
      <c r="O3780" s="16">
        <v>192</v>
      </c>
      <c r="P3780" s="16">
        <v>36418.239999999998</v>
      </c>
      <c r="Q3780" s="16">
        <v>0</v>
      </c>
      <c r="R3780" s="16">
        <f>Q3780*16.876/100</f>
        <v>0</v>
      </c>
      <c r="S3780" s="17">
        <f t="shared" si="406"/>
        <v>0</v>
      </c>
      <c r="T3780" s="16">
        <v>0</v>
      </c>
      <c r="U3780" s="18">
        <f t="shared" si="407"/>
        <v>120.36</v>
      </c>
      <c r="V3780" s="18">
        <f t="shared" si="408"/>
        <v>281.52</v>
      </c>
      <c r="W3780" s="18">
        <f t="shared" si="409"/>
        <v>47.264392800000003</v>
      </c>
      <c r="X3780" s="27"/>
      <c r="Y3780" s="19">
        <f t="shared" si="410"/>
        <v>328.78439279999998</v>
      </c>
      <c r="Z3780" s="18">
        <f t="shared" si="411"/>
        <v>192.57599999999999</v>
      </c>
      <c r="AA3780" s="12">
        <v>234</v>
      </c>
      <c r="AB3780" s="12">
        <v>24763.42</v>
      </c>
      <c r="AC3780" s="28">
        <f>+I3780+Y3780-Z3780</f>
        <v>-7.5216072000000054</v>
      </c>
      <c r="AD3780" s="20">
        <f t="shared" si="412"/>
        <v>10</v>
      </c>
      <c r="AE3780">
        <v>0</v>
      </c>
    </row>
    <row r="3781" spans="1:31" x14ac:dyDescent="0.25">
      <c r="A3781" s="9">
        <v>45199</v>
      </c>
      <c r="B3781" s="10" t="s">
        <v>305</v>
      </c>
      <c r="C3781" s="10" t="s">
        <v>287</v>
      </c>
      <c r="D3781" s="10" t="s">
        <v>40</v>
      </c>
      <c r="E3781" s="10" t="s">
        <v>30</v>
      </c>
      <c r="F3781" s="10">
        <v>920</v>
      </c>
      <c r="G3781" s="10">
        <v>1003</v>
      </c>
      <c r="H3781" s="11">
        <f>SUMIFS(AA:AA,$A:$A,EOMONTH($A3781,-1),$B:$B,$B3781)</f>
        <v>237</v>
      </c>
      <c r="I3781" s="63">
        <f>ROUND(SUMIFS(AC:AC,$A:$A,EOMONTH($A3781,-1),$B:$B,$B3781),2)</f>
        <v>48.54</v>
      </c>
      <c r="J3781" s="11">
        <f>SUMIFS(AB:AB,$A:$A,EOMONTH($A3781,-1),$B:$B,$B3781)</f>
        <v>25321.9</v>
      </c>
      <c r="K3781" s="13">
        <v>0</v>
      </c>
      <c r="L3781" s="25">
        <v>0</v>
      </c>
      <c r="M3781" s="15">
        <v>96</v>
      </c>
      <c r="N3781" s="14">
        <v>10124.83</v>
      </c>
      <c r="O3781" s="16">
        <v>144</v>
      </c>
      <c r="P3781" s="16">
        <v>27059.4</v>
      </c>
      <c r="Q3781" s="16">
        <v>0</v>
      </c>
      <c r="R3781" s="16">
        <f>Q3781*16.876/100</f>
        <v>0</v>
      </c>
      <c r="S3781" s="17">
        <f t="shared" ref="S3781:S3844" si="413">Q3781+R3781</f>
        <v>0</v>
      </c>
      <c r="T3781" s="16">
        <v>0</v>
      </c>
      <c r="U3781" s="18">
        <f t="shared" ref="U3781:U3844" si="414">H3781*G3781/1000</f>
        <v>237.71100000000001</v>
      </c>
      <c r="V3781" s="18">
        <f t="shared" ref="V3781:V3844" si="415">M3781*F3781/1000</f>
        <v>88.32</v>
      </c>
      <c r="W3781" s="18">
        <f t="shared" ref="W3781:W3844" si="416">V3781*16.789/100</f>
        <v>14.828044800000001</v>
      </c>
      <c r="X3781" s="27"/>
      <c r="Y3781" s="19">
        <f t="shared" ref="Y3781:Y3844" si="417">V3781+W3781+X3781</f>
        <v>103.14804479999999</v>
      </c>
      <c r="Z3781" s="18">
        <f t="shared" ref="Z3781:Z3844" si="418">O3781*G3781/1000</f>
        <v>144.43199999999999</v>
      </c>
      <c r="AA3781" s="12">
        <v>189</v>
      </c>
      <c r="AB3781" s="12">
        <v>20109.32</v>
      </c>
      <c r="AC3781" s="28">
        <f>+I3781+Y3781-Z3781</f>
        <v>7.2560448000000122</v>
      </c>
      <c r="AD3781" s="20">
        <f t="shared" ref="AD3781:AD3844" si="419">IF(AC3781&lt;0,ROUNDUP(AC3781,-1)*-1,0)</f>
        <v>0</v>
      </c>
      <c r="AE3781">
        <v>0</v>
      </c>
    </row>
    <row r="3782" spans="1:31" x14ac:dyDescent="0.25">
      <c r="A3782" s="9">
        <v>45199</v>
      </c>
      <c r="B3782" s="10" t="s">
        <v>306</v>
      </c>
      <c r="C3782" s="10" t="s">
        <v>287</v>
      </c>
      <c r="D3782" s="10" t="s">
        <v>40</v>
      </c>
      <c r="E3782" s="10" t="s">
        <v>30</v>
      </c>
      <c r="F3782" s="10">
        <v>920</v>
      </c>
      <c r="G3782" s="10">
        <v>1003</v>
      </c>
      <c r="H3782" s="11">
        <f>SUMIFS(AA:AA,$A:$A,EOMONTH($A3782,-1),$B:$B,$B3782)</f>
        <v>91</v>
      </c>
      <c r="I3782" s="63">
        <f>ROUND(SUMIFS(AC:AC,$A:$A,EOMONTH($A3782,-1),$B:$B,$B3782),2)</f>
        <v>159.6</v>
      </c>
      <c r="J3782" s="11">
        <f>SUMIFS(AB:AB,$A:$A,EOMONTH($A3782,-1),$B:$B,$B3782)</f>
        <v>9743.0400000000009</v>
      </c>
      <c r="K3782" s="13">
        <v>0</v>
      </c>
      <c r="L3782" s="25">
        <v>0</v>
      </c>
      <c r="M3782" s="15">
        <v>403</v>
      </c>
      <c r="N3782" s="14">
        <v>42823.519999999997</v>
      </c>
      <c r="O3782" s="16">
        <v>329</v>
      </c>
      <c r="P3782" s="16">
        <v>61806.79</v>
      </c>
      <c r="Q3782" s="16">
        <v>0</v>
      </c>
      <c r="R3782" s="16">
        <f>Q3782*16.876/100</f>
        <v>0</v>
      </c>
      <c r="S3782" s="17">
        <f t="shared" si="413"/>
        <v>0</v>
      </c>
      <c r="T3782" s="16">
        <v>0</v>
      </c>
      <c r="U3782" s="18">
        <f t="shared" si="414"/>
        <v>91.272999999999996</v>
      </c>
      <c r="V3782" s="18">
        <f t="shared" si="415"/>
        <v>370.76</v>
      </c>
      <c r="W3782" s="18">
        <f t="shared" si="416"/>
        <v>62.246896400000004</v>
      </c>
      <c r="X3782" s="27"/>
      <c r="Y3782" s="19">
        <f t="shared" si="417"/>
        <v>433.00689640000002</v>
      </c>
      <c r="Z3782" s="18">
        <f t="shared" si="418"/>
        <v>329.98700000000002</v>
      </c>
      <c r="AA3782" s="12">
        <v>165</v>
      </c>
      <c r="AB3782" s="12">
        <v>17533.2</v>
      </c>
      <c r="AC3782" s="28">
        <f>+I3782+Y3782-Z3782</f>
        <v>262.61989639999996</v>
      </c>
      <c r="AD3782" s="20">
        <f t="shared" si="419"/>
        <v>0</v>
      </c>
      <c r="AE3782">
        <v>140</v>
      </c>
    </row>
    <row r="3783" spans="1:31" x14ac:dyDescent="0.25">
      <c r="A3783" s="9">
        <v>45199</v>
      </c>
      <c r="B3783" s="10" t="s">
        <v>307</v>
      </c>
      <c r="C3783" s="10" t="s">
        <v>287</v>
      </c>
      <c r="D3783" s="10" t="s">
        <v>40</v>
      </c>
      <c r="E3783" s="10" t="s">
        <v>30</v>
      </c>
      <c r="F3783" s="10">
        <v>1100</v>
      </c>
      <c r="G3783" s="10">
        <v>1199</v>
      </c>
      <c r="H3783" s="11">
        <f>SUMIFS(AA:AA,$A:$A,EOMONTH($A3783,-1),$B:$B,$B3783)</f>
        <v>2</v>
      </c>
      <c r="I3783" s="63">
        <f>ROUND(SUMIFS(AC:AC,$A:$A,EOMONTH($A3783,-1),$B:$B,$B3783),2)</f>
        <v>-76.819999999999993</v>
      </c>
      <c r="J3783" s="11">
        <f>SUMIFS(AB:AB,$A:$A,EOMONTH($A3783,-1),$B:$B,$B3783)</f>
        <v>484.02</v>
      </c>
      <c r="K3783" s="13">
        <v>0</v>
      </c>
      <c r="L3783" s="25">
        <v>0</v>
      </c>
      <c r="M3783" s="15">
        <v>0</v>
      </c>
      <c r="N3783" s="14">
        <v>0</v>
      </c>
      <c r="O3783" s="16">
        <v>0</v>
      </c>
      <c r="P3783" s="16">
        <v>0</v>
      </c>
      <c r="Q3783" s="16">
        <v>0</v>
      </c>
      <c r="R3783" s="16">
        <f>Q3783*16.876/100</f>
        <v>0</v>
      </c>
      <c r="S3783" s="17">
        <f t="shared" si="413"/>
        <v>0</v>
      </c>
      <c r="T3783" s="16">
        <v>0</v>
      </c>
      <c r="U3783" s="18">
        <f t="shared" si="414"/>
        <v>2.3980000000000001</v>
      </c>
      <c r="V3783" s="18">
        <f t="shared" si="415"/>
        <v>0</v>
      </c>
      <c r="W3783" s="18">
        <f t="shared" si="416"/>
        <v>0</v>
      </c>
      <c r="X3783" s="27"/>
      <c r="Y3783" s="19">
        <f t="shared" si="417"/>
        <v>0</v>
      </c>
      <c r="Z3783" s="18">
        <f t="shared" si="418"/>
        <v>0</v>
      </c>
      <c r="AA3783" s="12">
        <v>2</v>
      </c>
      <c r="AB3783" s="12">
        <v>484.02</v>
      </c>
      <c r="AC3783" s="28">
        <f>+I3783+Y3783-Z3783</f>
        <v>-76.819999999999993</v>
      </c>
      <c r="AD3783" s="20">
        <f t="shared" si="419"/>
        <v>80</v>
      </c>
      <c r="AE3783">
        <v>130</v>
      </c>
    </row>
    <row r="3784" spans="1:31" x14ac:dyDescent="0.25">
      <c r="A3784" s="9">
        <v>45199</v>
      </c>
      <c r="B3784" s="10" t="s">
        <v>308</v>
      </c>
      <c r="C3784" s="10" t="s">
        <v>287</v>
      </c>
      <c r="D3784" s="10" t="s">
        <v>40</v>
      </c>
      <c r="E3784" s="10" t="s">
        <v>30</v>
      </c>
      <c r="F3784" s="10">
        <v>1100</v>
      </c>
      <c r="G3784" s="10">
        <v>1199</v>
      </c>
      <c r="H3784" s="11">
        <f>SUMIFS(AA:AA,$A:$A,EOMONTH($A3784,-1),$B:$B,$B3784)</f>
        <v>24</v>
      </c>
      <c r="I3784" s="63">
        <f>ROUND(SUMIFS(AC:AC,$A:$A,EOMONTH($A3784,-1),$B:$B,$B3784),2)</f>
        <v>11.86</v>
      </c>
      <c r="J3784" s="11">
        <f>SUMIFS(AB:AB,$A:$A,EOMONTH($A3784,-1),$B:$B,$B3784)</f>
        <v>4227.16</v>
      </c>
      <c r="K3784" s="13">
        <v>0</v>
      </c>
      <c r="L3784" s="25">
        <v>0</v>
      </c>
      <c r="M3784" s="15">
        <v>0</v>
      </c>
      <c r="N3784" s="14">
        <v>0</v>
      </c>
      <c r="O3784" s="16">
        <v>0</v>
      </c>
      <c r="P3784" s="16">
        <v>0</v>
      </c>
      <c r="Q3784" s="16">
        <v>0</v>
      </c>
      <c r="R3784" s="16">
        <f>Q3784*16.876/100</f>
        <v>0</v>
      </c>
      <c r="S3784" s="17">
        <f t="shared" si="413"/>
        <v>0</v>
      </c>
      <c r="T3784" s="16">
        <v>0</v>
      </c>
      <c r="U3784" s="18">
        <f t="shared" si="414"/>
        <v>28.776</v>
      </c>
      <c r="V3784" s="18">
        <f t="shared" si="415"/>
        <v>0</v>
      </c>
      <c r="W3784" s="18">
        <f t="shared" si="416"/>
        <v>0</v>
      </c>
      <c r="X3784" s="27"/>
      <c r="Y3784" s="19">
        <f t="shared" si="417"/>
        <v>0</v>
      </c>
      <c r="Z3784" s="18">
        <f t="shared" si="418"/>
        <v>0</v>
      </c>
      <c r="AA3784" s="12">
        <v>24</v>
      </c>
      <c r="AB3784" s="12">
        <v>4227.16</v>
      </c>
      <c r="AC3784" s="28">
        <f>+I3784+Y3784-Z3784</f>
        <v>11.86</v>
      </c>
      <c r="AD3784" s="20">
        <f t="shared" si="419"/>
        <v>0</v>
      </c>
      <c r="AE3784">
        <v>40</v>
      </c>
    </row>
    <row r="3785" spans="1:31" x14ac:dyDescent="0.25">
      <c r="A3785" s="59">
        <v>45199</v>
      </c>
      <c r="B3785" s="60" t="s">
        <v>309</v>
      </c>
      <c r="C3785" s="60" t="s">
        <v>287</v>
      </c>
      <c r="D3785" s="60" t="s">
        <v>40</v>
      </c>
      <c r="E3785" s="60" t="s">
        <v>30</v>
      </c>
      <c r="F3785" s="10"/>
      <c r="G3785" s="10"/>
      <c r="H3785" s="11"/>
      <c r="I3785" s="63">
        <f>ROUND(SUMIFS(AC:AC,$A:$A,EOMONTH($A3785,-1),$B:$B,$B3785),2)</f>
        <v>33.85</v>
      </c>
      <c r="J3785" s="11"/>
      <c r="K3785" s="13"/>
      <c r="L3785" s="25"/>
      <c r="M3785" s="15"/>
      <c r="N3785" s="14"/>
      <c r="O3785" s="16"/>
      <c r="P3785" s="16"/>
      <c r="Q3785" s="16"/>
      <c r="R3785" s="16"/>
      <c r="S3785" s="17">
        <f t="shared" si="413"/>
        <v>0</v>
      </c>
      <c r="T3785" s="16"/>
      <c r="U3785" s="18">
        <f t="shared" si="414"/>
        <v>0</v>
      </c>
      <c r="V3785" s="18">
        <f t="shared" si="415"/>
        <v>0</v>
      </c>
      <c r="W3785" s="18">
        <f t="shared" si="416"/>
        <v>0</v>
      </c>
      <c r="X3785" s="27"/>
      <c r="Y3785" s="19">
        <f t="shared" si="417"/>
        <v>0</v>
      </c>
      <c r="Z3785" s="18">
        <f t="shared" si="418"/>
        <v>0</v>
      </c>
      <c r="AA3785" s="12"/>
      <c r="AB3785" s="12"/>
      <c r="AC3785" s="28">
        <f>+I3785+Y3785-Z3785</f>
        <v>33.85</v>
      </c>
      <c r="AD3785" s="20">
        <f t="shared" si="419"/>
        <v>0</v>
      </c>
      <c r="AE3785">
        <v>20</v>
      </c>
    </row>
    <row r="3786" spans="1:31" x14ac:dyDescent="0.25">
      <c r="A3786" s="9">
        <v>45199</v>
      </c>
      <c r="B3786" s="10" t="s">
        <v>310</v>
      </c>
      <c r="C3786" s="10" t="s">
        <v>287</v>
      </c>
      <c r="D3786" s="10" t="s">
        <v>40</v>
      </c>
      <c r="E3786" s="10" t="s">
        <v>30</v>
      </c>
      <c r="F3786" s="10">
        <v>1100</v>
      </c>
      <c r="G3786" s="10">
        <v>1199</v>
      </c>
      <c r="H3786" s="11">
        <f>SUMIFS(AA:AA,$A:$A,EOMONTH($A3786,-1),$B:$B,$B3786)</f>
        <v>16</v>
      </c>
      <c r="I3786" s="63">
        <f>ROUND(SUMIFS(AC:AC,$A:$A,EOMONTH($A3786,-1),$B:$B,$B3786),2)</f>
        <v>41.49</v>
      </c>
      <c r="J3786" s="11">
        <f>SUMIFS(AB:AB,$A:$A,EOMONTH($A3786,-1),$B:$B,$B3786)</f>
        <v>3087.32</v>
      </c>
      <c r="K3786" s="13">
        <v>0</v>
      </c>
      <c r="L3786" s="25">
        <v>0</v>
      </c>
      <c r="M3786" s="15">
        <v>0</v>
      </c>
      <c r="N3786" s="14">
        <v>0</v>
      </c>
      <c r="O3786" s="16">
        <v>0</v>
      </c>
      <c r="P3786" s="16">
        <v>0</v>
      </c>
      <c r="Q3786" s="16">
        <v>0</v>
      </c>
      <c r="R3786" s="16">
        <f>Q3786*16.876/100</f>
        <v>0</v>
      </c>
      <c r="S3786" s="17">
        <f t="shared" si="413"/>
        <v>0</v>
      </c>
      <c r="T3786" s="16">
        <v>0</v>
      </c>
      <c r="U3786" s="18">
        <f t="shared" si="414"/>
        <v>19.184000000000001</v>
      </c>
      <c r="V3786" s="18">
        <f t="shared" si="415"/>
        <v>0</v>
      </c>
      <c r="W3786" s="18">
        <f t="shared" si="416"/>
        <v>0</v>
      </c>
      <c r="X3786" s="27"/>
      <c r="Y3786" s="19">
        <f t="shared" si="417"/>
        <v>0</v>
      </c>
      <c r="Z3786" s="18">
        <f t="shared" si="418"/>
        <v>0</v>
      </c>
      <c r="AA3786" s="12">
        <v>16</v>
      </c>
      <c r="AB3786" s="12">
        <v>3087.32</v>
      </c>
      <c r="AC3786" s="28">
        <f>+I3786+Y3786-Z3786</f>
        <v>41.49</v>
      </c>
      <c r="AD3786" s="20">
        <f t="shared" si="419"/>
        <v>0</v>
      </c>
      <c r="AE3786">
        <v>10</v>
      </c>
    </row>
    <row r="3787" spans="1:31" x14ac:dyDescent="0.25">
      <c r="A3787" s="9">
        <v>45199</v>
      </c>
      <c r="B3787" s="10" t="s">
        <v>311</v>
      </c>
      <c r="C3787" s="10" t="s">
        <v>287</v>
      </c>
      <c r="D3787" s="10" t="s">
        <v>40</v>
      </c>
      <c r="E3787" s="10" t="s">
        <v>30</v>
      </c>
      <c r="F3787" s="10">
        <v>1100</v>
      </c>
      <c r="G3787" s="10">
        <v>1199</v>
      </c>
      <c r="H3787" s="11">
        <f>SUMIFS(AA:AA,$A:$A,EOMONTH($A3787,-1),$B:$B,$B3787)</f>
        <v>2</v>
      </c>
      <c r="I3787" s="63">
        <f>ROUND(SUMIFS(AC:AC,$A:$A,EOMONTH($A3787,-1),$B:$B,$B3787),2)</f>
        <v>-29.52</v>
      </c>
      <c r="J3787" s="11">
        <f>SUMIFS(AB:AB,$A:$A,EOMONTH($A3787,-1),$B:$B,$B3787)</f>
        <v>348.45</v>
      </c>
      <c r="K3787" s="13">
        <v>0</v>
      </c>
      <c r="L3787" s="25">
        <v>0</v>
      </c>
      <c r="M3787" s="15">
        <v>0</v>
      </c>
      <c r="N3787" s="14">
        <v>0</v>
      </c>
      <c r="O3787" s="16">
        <v>0</v>
      </c>
      <c r="P3787" s="16">
        <v>0</v>
      </c>
      <c r="Q3787" s="16">
        <v>0</v>
      </c>
      <c r="R3787" s="16">
        <f>Q3787*16.876/100</f>
        <v>0</v>
      </c>
      <c r="S3787" s="17">
        <f t="shared" si="413"/>
        <v>0</v>
      </c>
      <c r="T3787" s="16">
        <v>0</v>
      </c>
      <c r="U3787" s="18">
        <f t="shared" si="414"/>
        <v>2.3980000000000001</v>
      </c>
      <c r="V3787" s="18">
        <f t="shared" si="415"/>
        <v>0</v>
      </c>
      <c r="W3787" s="18">
        <f t="shared" si="416"/>
        <v>0</v>
      </c>
      <c r="X3787" s="27"/>
      <c r="Y3787" s="19">
        <f t="shared" si="417"/>
        <v>0</v>
      </c>
      <c r="Z3787" s="18">
        <f t="shared" si="418"/>
        <v>0</v>
      </c>
      <c r="AA3787" s="12">
        <v>2</v>
      </c>
      <c r="AB3787" s="12">
        <v>348.45</v>
      </c>
      <c r="AC3787" s="28">
        <f>+I3787+Y3787-Z3787</f>
        <v>-29.52</v>
      </c>
      <c r="AD3787" s="20">
        <f t="shared" si="419"/>
        <v>30</v>
      </c>
      <c r="AE3787">
        <v>80</v>
      </c>
    </row>
    <row r="3788" spans="1:31" x14ac:dyDescent="0.25">
      <c r="A3788" s="9">
        <v>45199</v>
      </c>
      <c r="B3788" s="10" t="s">
        <v>312</v>
      </c>
      <c r="C3788" s="10" t="s">
        <v>287</v>
      </c>
      <c r="D3788" s="10" t="s">
        <v>40</v>
      </c>
      <c r="E3788" s="10" t="s">
        <v>30</v>
      </c>
      <c r="F3788" s="10">
        <v>1100</v>
      </c>
      <c r="G3788" s="10">
        <v>1199</v>
      </c>
      <c r="H3788" s="11">
        <f>SUMIFS(AA:AA,$A:$A,EOMONTH($A3788,-1),$B:$B,$B3788)</f>
        <v>-1</v>
      </c>
      <c r="I3788" s="63">
        <f>ROUND(SUMIFS(AC:AC,$A:$A,EOMONTH($A3788,-1),$B:$B,$B3788),2)</f>
        <v>-1.97</v>
      </c>
      <c r="J3788" s="11">
        <f>SUMIFS(AB:AB,$A:$A,EOMONTH($A3788,-1),$B:$B,$B3788)</f>
        <v>-251.16</v>
      </c>
      <c r="K3788" s="13">
        <v>0</v>
      </c>
      <c r="L3788" s="25">
        <v>0</v>
      </c>
      <c r="M3788" s="15">
        <v>0</v>
      </c>
      <c r="N3788" s="14">
        <v>0</v>
      </c>
      <c r="O3788" s="16">
        <v>0</v>
      </c>
      <c r="P3788" s="16">
        <v>0</v>
      </c>
      <c r="Q3788" s="16">
        <v>0</v>
      </c>
      <c r="R3788" s="16">
        <f>Q3788*16.876/100</f>
        <v>0</v>
      </c>
      <c r="S3788" s="17">
        <f t="shared" si="413"/>
        <v>0</v>
      </c>
      <c r="T3788" s="16">
        <v>0</v>
      </c>
      <c r="U3788" s="18">
        <f t="shared" si="414"/>
        <v>-1.1990000000000001</v>
      </c>
      <c r="V3788" s="18">
        <f t="shared" si="415"/>
        <v>0</v>
      </c>
      <c r="W3788" s="18">
        <f t="shared" si="416"/>
        <v>0</v>
      </c>
      <c r="X3788" s="27"/>
      <c r="Y3788" s="19">
        <f t="shared" si="417"/>
        <v>0</v>
      </c>
      <c r="Z3788" s="18">
        <f t="shared" si="418"/>
        <v>0</v>
      </c>
      <c r="AA3788" s="12">
        <v>-1</v>
      </c>
      <c r="AB3788" s="12">
        <v>-251.16</v>
      </c>
      <c r="AC3788" s="28">
        <f>+I3788+Y3788-Z3788</f>
        <v>-1.97</v>
      </c>
      <c r="AD3788" s="20">
        <f t="shared" si="419"/>
        <v>10</v>
      </c>
      <c r="AE3788">
        <v>60</v>
      </c>
    </row>
    <row r="3789" spans="1:31" x14ac:dyDescent="0.25">
      <c r="A3789" s="9">
        <v>45199</v>
      </c>
      <c r="B3789" s="10" t="s">
        <v>313</v>
      </c>
      <c r="C3789" s="10" t="s">
        <v>287</v>
      </c>
      <c r="D3789" s="10" t="s">
        <v>40</v>
      </c>
      <c r="E3789" s="10" t="s">
        <v>30</v>
      </c>
      <c r="F3789" s="10">
        <v>1025</v>
      </c>
      <c r="G3789" s="10">
        <v>1117</v>
      </c>
      <c r="H3789" s="11">
        <f>SUMIFS(AA:AA,$A:$A,EOMONTH($A3789,-1),$B:$B,$B3789)</f>
        <v>168</v>
      </c>
      <c r="I3789" s="63">
        <f>ROUND(SUMIFS(AC:AC,$A:$A,EOMONTH($A3789,-1),$B:$B,$B3789),2)</f>
        <v>118.62</v>
      </c>
      <c r="J3789" s="11">
        <f>SUMIFS(AB:AB,$A:$A,EOMONTH($A3789,-1),$B:$B,$B3789)</f>
        <v>18452.75</v>
      </c>
      <c r="K3789" s="13">
        <v>0</v>
      </c>
      <c r="L3789" s="25">
        <v>0</v>
      </c>
      <c r="M3789" s="15">
        <v>0</v>
      </c>
      <c r="N3789" s="14">
        <v>0</v>
      </c>
      <c r="O3789" s="16">
        <v>50</v>
      </c>
      <c r="P3789" s="16">
        <v>9992.85</v>
      </c>
      <c r="Q3789" s="16">
        <v>0</v>
      </c>
      <c r="R3789" s="16">
        <f>Q3789*16.876/100</f>
        <v>0</v>
      </c>
      <c r="S3789" s="17">
        <f t="shared" si="413"/>
        <v>0</v>
      </c>
      <c r="T3789" s="16">
        <v>0</v>
      </c>
      <c r="U3789" s="18">
        <f t="shared" si="414"/>
        <v>187.65600000000001</v>
      </c>
      <c r="V3789" s="18">
        <f t="shared" si="415"/>
        <v>0</v>
      </c>
      <c r="W3789" s="18">
        <f t="shared" si="416"/>
        <v>0</v>
      </c>
      <c r="X3789" s="27"/>
      <c r="Y3789" s="19">
        <f t="shared" si="417"/>
        <v>0</v>
      </c>
      <c r="Z3789" s="18">
        <f t="shared" si="418"/>
        <v>55.85</v>
      </c>
      <c r="AA3789" s="12">
        <v>118</v>
      </c>
      <c r="AB3789" s="12">
        <v>12960.86</v>
      </c>
      <c r="AC3789" s="28">
        <f>+I3789+Y3789-Z3789</f>
        <v>62.77</v>
      </c>
      <c r="AD3789" s="20">
        <f t="shared" si="419"/>
        <v>0</v>
      </c>
      <c r="AE3789">
        <v>0</v>
      </c>
    </row>
    <row r="3790" spans="1:31" x14ac:dyDescent="0.25">
      <c r="A3790" s="9">
        <v>45199</v>
      </c>
      <c r="B3790" s="10" t="s">
        <v>314</v>
      </c>
      <c r="C3790" s="10" t="s">
        <v>287</v>
      </c>
      <c r="D3790" s="10" t="s">
        <v>40</v>
      </c>
      <c r="E3790" s="10" t="s">
        <v>30</v>
      </c>
      <c r="F3790" s="10">
        <v>1025</v>
      </c>
      <c r="G3790" s="10">
        <v>1117</v>
      </c>
      <c r="H3790" s="11">
        <f>SUMIFS(AA:AA,$A:$A,EOMONTH($A3790,-1),$B:$B,$B3790)</f>
        <v>295</v>
      </c>
      <c r="I3790" s="63">
        <f>ROUND(SUMIFS(AC:AC,$A:$A,EOMONTH($A3790,-1),$B:$B,$B3790),2)</f>
        <v>194.05</v>
      </c>
      <c r="J3790" s="11">
        <f>SUMIFS(AB:AB,$A:$A,EOMONTH($A3790,-1),$B:$B,$B3790)</f>
        <v>32255.119999999999</v>
      </c>
      <c r="K3790" s="13">
        <v>0</v>
      </c>
      <c r="L3790" s="25">
        <v>0</v>
      </c>
      <c r="M3790" s="15">
        <v>524</v>
      </c>
      <c r="N3790" s="14">
        <v>59674.5</v>
      </c>
      <c r="O3790" s="16">
        <v>338</v>
      </c>
      <c r="P3790" s="16">
        <v>58381.440000000002</v>
      </c>
      <c r="Q3790" s="16">
        <v>0</v>
      </c>
      <c r="R3790" s="16">
        <f>Q3790*16.876/100</f>
        <v>0</v>
      </c>
      <c r="S3790" s="17">
        <f t="shared" si="413"/>
        <v>0</v>
      </c>
      <c r="T3790" s="16">
        <v>0</v>
      </c>
      <c r="U3790" s="18">
        <f t="shared" si="414"/>
        <v>329.51499999999999</v>
      </c>
      <c r="V3790" s="18">
        <f t="shared" si="415"/>
        <v>537.1</v>
      </c>
      <c r="W3790" s="18">
        <f t="shared" si="416"/>
        <v>90.17371900000002</v>
      </c>
      <c r="X3790" s="27"/>
      <c r="Y3790" s="19">
        <f t="shared" si="417"/>
        <v>627.27371900000003</v>
      </c>
      <c r="Z3790" s="18">
        <f t="shared" si="418"/>
        <v>377.54599999999999</v>
      </c>
      <c r="AA3790" s="12">
        <v>481</v>
      </c>
      <c r="AB3790" s="12">
        <v>54651.77</v>
      </c>
      <c r="AC3790" s="28">
        <f>+I3790+Y3790-Z3790</f>
        <v>443.77771899999999</v>
      </c>
      <c r="AD3790" s="20">
        <f t="shared" si="419"/>
        <v>0</v>
      </c>
      <c r="AE3790">
        <v>0</v>
      </c>
    </row>
    <row r="3791" spans="1:31" x14ac:dyDescent="0.25">
      <c r="A3791" s="9">
        <v>45199</v>
      </c>
      <c r="B3791" s="10" t="s">
        <v>315</v>
      </c>
      <c r="C3791" s="10" t="s">
        <v>287</v>
      </c>
      <c r="D3791" s="10" t="s">
        <v>40</v>
      </c>
      <c r="E3791" s="10" t="s">
        <v>30</v>
      </c>
      <c r="F3791" s="10">
        <v>1025</v>
      </c>
      <c r="G3791" s="10">
        <v>1117</v>
      </c>
      <c r="H3791" s="11">
        <f>SUMIFS(AA:AA,$A:$A,EOMONTH($A3791,-1),$B:$B,$B3791)</f>
        <v>167</v>
      </c>
      <c r="I3791" s="63">
        <f>ROUND(SUMIFS(AC:AC,$A:$A,EOMONTH($A3791,-1),$B:$B,$B3791),2)</f>
        <v>224.84</v>
      </c>
      <c r="J3791" s="11">
        <f>SUMIFS(AB:AB,$A:$A,EOMONTH($A3791,-1),$B:$B,$B3791)</f>
        <v>17919.91</v>
      </c>
      <c r="K3791" s="13">
        <v>0</v>
      </c>
      <c r="L3791" s="25">
        <v>0</v>
      </c>
      <c r="M3791" s="15">
        <v>271</v>
      </c>
      <c r="N3791" s="14">
        <v>30492.98</v>
      </c>
      <c r="O3791" s="16">
        <v>208</v>
      </c>
      <c r="P3791" s="16">
        <v>36304.29</v>
      </c>
      <c r="Q3791" s="16">
        <v>0</v>
      </c>
      <c r="R3791" s="16">
        <f>Q3791*16.876/100</f>
        <v>0</v>
      </c>
      <c r="S3791" s="17">
        <f t="shared" si="413"/>
        <v>0</v>
      </c>
      <c r="T3791" s="16">
        <v>0</v>
      </c>
      <c r="U3791" s="18">
        <f t="shared" si="414"/>
        <v>186.53899999999999</v>
      </c>
      <c r="V3791" s="18">
        <f t="shared" si="415"/>
        <v>277.77499999999998</v>
      </c>
      <c r="W3791" s="18">
        <f t="shared" si="416"/>
        <v>46.635644750000004</v>
      </c>
      <c r="X3791" s="27"/>
      <c r="Y3791" s="19">
        <f t="shared" si="417"/>
        <v>324.41064474999996</v>
      </c>
      <c r="Z3791" s="18">
        <f t="shared" si="418"/>
        <v>232.33600000000001</v>
      </c>
      <c r="AA3791" s="12">
        <v>230</v>
      </c>
      <c r="AB3791" s="12">
        <v>25680.34</v>
      </c>
      <c r="AC3791" s="28">
        <f>+I3791+Y3791-Z3791</f>
        <v>316.91464474999998</v>
      </c>
      <c r="AD3791" s="20">
        <f t="shared" si="419"/>
        <v>0</v>
      </c>
      <c r="AE3791">
        <v>0</v>
      </c>
    </row>
    <row r="3792" spans="1:31" x14ac:dyDescent="0.25">
      <c r="A3792" s="9">
        <v>45199</v>
      </c>
      <c r="B3792" s="10" t="s">
        <v>316</v>
      </c>
      <c r="C3792" s="10" t="s">
        <v>287</v>
      </c>
      <c r="D3792" s="10" t="s">
        <v>40</v>
      </c>
      <c r="E3792" s="10" t="s">
        <v>30</v>
      </c>
      <c r="F3792" s="10">
        <v>1025</v>
      </c>
      <c r="G3792" s="10">
        <v>1117</v>
      </c>
      <c r="H3792" s="11">
        <f>SUMIFS(AA:AA,$A:$A,EOMONTH($A3792,-1),$B:$B,$B3792)</f>
        <v>187</v>
      </c>
      <c r="I3792" s="63">
        <f>ROUND(SUMIFS(AC:AC,$A:$A,EOMONTH($A3792,-1),$B:$B,$B3792),2)</f>
        <v>196.8</v>
      </c>
      <c r="J3792" s="11">
        <f>SUMIFS(AB:AB,$A:$A,EOMONTH($A3792,-1),$B:$B,$B3792)</f>
        <v>20006.48</v>
      </c>
      <c r="K3792" s="13">
        <v>0</v>
      </c>
      <c r="L3792" s="25">
        <v>0</v>
      </c>
      <c r="M3792" s="15">
        <v>256</v>
      </c>
      <c r="N3792" s="14">
        <v>28643.16</v>
      </c>
      <c r="O3792" s="16">
        <v>208</v>
      </c>
      <c r="P3792" s="16">
        <v>36304.29</v>
      </c>
      <c r="Q3792" s="16">
        <v>0</v>
      </c>
      <c r="R3792" s="16">
        <f>Q3792*16.876/100</f>
        <v>0</v>
      </c>
      <c r="S3792" s="17">
        <f t="shared" si="413"/>
        <v>0</v>
      </c>
      <c r="T3792" s="16">
        <v>0</v>
      </c>
      <c r="U3792" s="18">
        <f t="shared" si="414"/>
        <v>208.87899999999999</v>
      </c>
      <c r="V3792" s="18">
        <f t="shared" si="415"/>
        <v>262.39999999999998</v>
      </c>
      <c r="W3792" s="18">
        <f t="shared" si="416"/>
        <v>44.054336000000006</v>
      </c>
      <c r="X3792" s="27"/>
      <c r="Y3792" s="19">
        <f t="shared" si="417"/>
        <v>306.45433600000001</v>
      </c>
      <c r="Z3792" s="18">
        <f t="shared" si="418"/>
        <v>232.33600000000001</v>
      </c>
      <c r="AA3792" s="12">
        <v>235</v>
      </c>
      <c r="AB3792" s="12">
        <v>26035.27</v>
      </c>
      <c r="AC3792" s="28">
        <f>+I3792+Y3792-Z3792</f>
        <v>270.91833600000001</v>
      </c>
      <c r="AD3792" s="20">
        <f t="shared" si="419"/>
        <v>0</v>
      </c>
      <c r="AE3792">
        <v>0</v>
      </c>
    </row>
    <row r="3793" spans="1:31" x14ac:dyDescent="0.25">
      <c r="A3793" s="9">
        <v>45199</v>
      </c>
      <c r="B3793" s="10" t="s">
        <v>317</v>
      </c>
      <c r="C3793" s="10" t="s">
        <v>287</v>
      </c>
      <c r="D3793" s="10" t="s">
        <v>40</v>
      </c>
      <c r="E3793" s="10" t="s">
        <v>30</v>
      </c>
      <c r="F3793" s="10">
        <v>1025</v>
      </c>
      <c r="G3793" s="10">
        <v>1117</v>
      </c>
      <c r="H3793" s="11">
        <f>SUMIFS(AA:AA,$A:$A,EOMONTH($A3793,-1),$B:$B,$B3793)</f>
        <v>324</v>
      </c>
      <c r="I3793" s="63">
        <f>ROUND(SUMIFS(AC:AC,$A:$A,EOMONTH($A3793,-1),$B:$B,$B3793),2)</f>
        <v>460.07</v>
      </c>
      <c r="J3793" s="11">
        <f>SUMIFS(AB:AB,$A:$A,EOMONTH($A3793,-1),$B:$B,$B3793)</f>
        <v>35081.279999999999</v>
      </c>
      <c r="K3793" s="13">
        <v>0</v>
      </c>
      <c r="L3793" s="25">
        <v>0</v>
      </c>
      <c r="M3793" s="15">
        <v>398</v>
      </c>
      <c r="N3793" s="14">
        <v>45050.25</v>
      </c>
      <c r="O3793" s="16">
        <v>323</v>
      </c>
      <c r="P3793" s="16">
        <v>56195.09</v>
      </c>
      <c r="Q3793" s="16">
        <v>0</v>
      </c>
      <c r="R3793" s="16">
        <f>Q3793*16.876/100</f>
        <v>0</v>
      </c>
      <c r="S3793" s="17">
        <f t="shared" si="413"/>
        <v>0</v>
      </c>
      <c r="T3793" s="16">
        <v>0</v>
      </c>
      <c r="U3793" s="18">
        <f t="shared" si="414"/>
        <v>361.90800000000002</v>
      </c>
      <c r="V3793" s="18">
        <f t="shared" si="415"/>
        <v>407.95</v>
      </c>
      <c r="W3793" s="18">
        <f t="shared" si="416"/>
        <v>68.490725500000011</v>
      </c>
      <c r="X3793" s="27"/>
      <c r="Y3793" s="19">
        <f t="shared" si="417"/>
        <v>476.44072549999999</v>
      </c>
      <c r="Z3793" s="18">
        <f t="shared" si="418"/>
        <v>360.791</v>
      </c>
      <c r="AA3793" s="12">
        <v>399</v>
      </c>
      <c r="AB3793" s="12">
        <v>44750.9</v>
      </c>
      <c r="AC3793" s="28">
        <f>+I3793+Y3793-Z3793</f>
        <v>575.7197255000001</v>
      </c>
      <c r="AD3793" s="20">
        <f t="shared" si="419"/>
        <v>0</v>
      </c>
      <c r="AE3793">
        <v>0</v>
      </c>
    </row>
    <row r="3794" spans="1:31" x14ac:dyDescent="0.25">
      <c r="A3794" s="9">
        <v>45199</v>
      </c>
      <c r="B3794" s="10" t="s">
        <v>318</v>
      </c>
      <c r="C3794" s="10" t="s">
        <v>287</v>
      </c>
      <c r="D3794" s="10" t="s">
        <v>40</v>
      </c>
      <c r="E3794" s="10" t="s">
        <v>30</v>
      </c>
      <c r="F3794" s="10">
        <v>1025</v>
      </c>
      <c r="G3794" s="10">
        <v>1117</v>
      </c>
      <c r="H3794" s="11">
        <f>SUMIFS(AA:AA,$A:$A,EOMONTH($A3794,-1),$B:$B,$B3794)</f>
        <v>174</v>
      </c>
      <c r="I3794" s="63">
        <f>ROUND(SUMIFS(AC:AC,$A:$A,EOMONTH($A3794,-1),$B:$B,$B3794),2)</f>
        <v>201.77</v>
      </c>
      <c r="J3794" s="11">
        <f>SUMIFS(AB:AB,$A:$A,EOMONTH($A3794,-1),$B:$B,$B3794)</f>
        <v>18708.84</v>
      </c>
      <c r="K3794" s="13">
        <v>0</v>
      </c>
      <c r="L3794" s="25">
        <v>0</v>
      </c>
      <c r="M3794" s="15">
        <v>315</v>
      </c>
      <c r="N3794" s="14">
        <v>35552.58</v>
      </c>
      <c r="O3794" s="16">
        <v>243</v>
      </c>
      <c r="P3794" s="16">
        <v>42533.59</v>
      </c>
      <c r="Q3794" s="16">
        <v>0</v>
      </c>
      <c r="R3794" s="16">
        <f>Q3794*16.876/100</f>
        <v>0</v>
      </c>
      <c r="S3794" s="17">
        <f t="shared" si="413"/>
        <v>0</v>
      </c>
      <c r="T3794" s="16">
        <v>0</v>
      </c>
      <c r="U3794" s="18">
        <f t="shared" si="414"/>
        <v>194.358</v>
      </c>
      <c r="V3794" s="18">
        <f t="shared" si="415"/>
        <v>322.875</v>
      </c>
      <c r="W3794" s="18">
        <f t="shared" si="416"/>
        <v>54.207483750000002</v>
      </c>
      <c r="X3794" s="27"/>
      <c r="Y3794" s="19">
        <f t="shared" si="417"/>
        <v>377.08248374999999</v>
      </c>
      <c r="Z3794" s="18">
        <f t="shared" si="418"/>
        <v>271.43099999999998</v>
      </c>
      <c r="AA3794" s="12">
        <v>246</v>
      </c>
      <c r="AB3794" s="12">
        <v>27597.38</v>
      </c>
      <c r="AC3794" s="28">
        <f>+I3794+Y3794-Z3794</f>
        <v>307.42148375000005</v>
      </c>
      <c r="AD3794" s="20">
        <f t="shared" si="419"/>
        <v>0</v>
      </c>
      <c r="AE3794">
        <v>0</v>
      </c>
    </row>
    <row r="3795" spans="1:31" x14ac:dyDescent="0.25">
      <c r="A3795" s="9">
        <v>45199</v>
      </c>
      <c r="B3795" s="10" t="s">
        <v>319</v>
      </c>
      <c r="C3795" s="10" t="s">
        <v>320</v>
      </c>
      <c r="D3795" s="10" t="s">
        <v>40</v>
      </c>
      <c r="E3795" s="10" t="s">
        <v>30</v>
      </c>
      <c r="F3795" s="10">
        <v>360</v>
      </c>
      <c r="G3795" s="10">
        <v>392</v>
      </c>
      <c r="H3795" s="11">
        <f>SUMIFS(AA:AA,$A:$A,EOMONTH($A3795,-1),$B:$B,$B3795)</f>
        <v>102</v>
      </c>
      <c r="I3795" s="63">
        <f>ROUND(SUMIFS(AC:AC,$A:$A,EOMONTH($A3795,-1),$B:$B,$B3795),2)</f>
        <v>22.53</v>
      </c>
      <c r="J3795" s="11">
        <f>SUMIFS(AB:AB,$A:$A,EOMONTH($A3795,-1),$B:$B,$B3795)</f>
        <v>4210.3</v>
      </c>
      <c r="K3795" s="13">
        <v>0</v>
      </c>
      <c r="L3795" s="25">
        <v>0</v>
      </c>
      <c r="M3795" s="15">
        <v>300</v>
      </c>
      <c r="N3795" s="14">
        <v>11904.11</v>
      </c>
      <c r="O3795" s="16">
        <v>60</v>
      </c>
      <c r="P3795" s="16">
        <v>4221.3</v>
      </c>
      <c r="Q3795" s="16">
        <v>0</v>
      </c>
      <c r="R3795" s="16">
        <f>Q3795*16.876/100</f>
        <v>0</v>
      </c>
      <c r="S3795" s="17">
        <f t="shared" si="413"/>
        <v>0</v>
      </c>
      <c r="T3795" s="16">
        <v>0</v>
      </c>
      <c r="U3795" s="18">
        <f t="shared" si="414"/>
        <v>39.984000000000002</v>
      </c>
      <c r="V3795" s="18">
        <f t="shared" si="415"/>
        <v>108</v>
      </c>
      <c r="W3795" s="18">
        <f t="shared" si="416"/>
        <v>18.13212</v>
      </c>
      <c r="X3795" s="27"/>
      <c r="Y3795" s="19">
        <f t="shared" si="417"/>
        <v>126.13212</v>
      </c>
      <c r="Z3795" s="18">
        <f t="shared" si="418"/>
        <v>23.52</v>
      </c>
      <c r="AA3795" s="12">
        <v>342</v>
      </c>
      <c r="AB3795" s="12">
        <v>13706.21</v>
      </c>
      <c r="AC3795" s="28">
        <f>+I3795+Y3795-Z3795</f>
        <v>125.14212000000002</v>
      </c>
      <c r="AD3795" s="20">
        <f t="shared" si="419"/>
        <v>0</v>
      </c>
      <c r="AE3795">
        <v>0</v>
      </c>
    </row>
    <row r="3796" spans="1:31" x14ac:dyDescent="0.25">
      <c r="A3796" s="9">
        <v>45199</v>
      </c>
      <c r="B3796" s="10" t="s">
        <v>321</v>
      </c>
      <c r="C3796" s="10" t="s">
        <v>320</v>
      </c>
      <c r="D3796" s="10" t="s">
        <v>40</v>
      </c>
      <c r="E3796" s="10" t="s">
        <v>30</v>
      </c>
      <c r="F3796" s="10">
        <v>360</v>
      </c>
      <c r="G3796" s="10">
        <v>392</v>
      </c>
      <c r="H3796" s="11">
        <f>SUMIFS(AA:AA,$A:$A,EOMONTH($A3796,-1),$B:$B,$B3796)</f>
        <v>224</v>
      </c>
      <c r="I3796" s="63">
        <f>ROUND(SUMIFS(AC:AC,$A:$A,EOMONTH($A3796,-1),$B:$B,$B3796),2)</f>
        <v>-67.56</v>
      </c>
      <c r="J3796" s="11">
        <f>SUMIFS(AB:AB,$A:$A,EOMONTH($A3796,-1),$B:$B,$B3796)</f>
        <v>8646.9599999999991</v>
      </c>
      <c r="K3796" s="13">
        <v>0</v>
      </c>
      <c r="L3796" s="25">
        <v>0</v>
      </c>
      <c r="M3796" s="15">
        <v>1029</v>
      </c>
      <c r="N3796" s="14">
        <v>41331.730000000003</v>
      </c>
      <c r="O3796" s="16">
        <v>324</v>
      </c>
      <c r="P3796" s="16">
        <v>22587.7</v>
      </c>
      <c r="Q3796" s="16">
        <v>0</v>
      </c>
      <c r="R3796" s="16">
        <f>Q3796*16.876/100</f>
        <v>0</v>
      </c>
      <c r="S3796" s="17">
        <f t="shared" si="413"/>
        <v>0</v>
      </c>
      <c r="T3796" s="16">
        <v>0</v>
      </c>
      <c r="U3796" s="18">
        <f t="shared" si="414"/>
        <v>87.808000000000007</v>
      </c>
      <c r="V3796" s="18">
        <f t="shared" si="415"/>
        <v>370.44</v>
      </c>
      <c r="W3796" s="18">
        <f t="shared" si="416"/>
        <v>62.193171600000007</v>
      </c>
      <c r="X3796" s="27"/>
      <c r="Y3796" s="19">
        <f t="shared" si="417"/>
        <v>432.63317160000003</v>
      </c>
      <c r="Z3796" s="18">
        <f t="shared" si="418"/>
        <v>127.008</v>
      </c>
      <c r="AA3796" s="12">
        <v>929</v>
      </c>
      <c r="AB3796" s="12">
        <v>37285.97</v>
      </c>
      <c r="AC3796" s="28">
        <f>+I3796+Y3796-Z3796</f>
        <v>238.06517160000004</v>
      </c>
      <c r="AD3796" s="20">
        <f t="shared" si="419"/>
        <v>0</v>
      </c>
      <c r="AE3796">
        <v>0</v>
      </c>
    </row>
    <row r="3797" spans="1:31" x14ac:dyDescent="0.25">
      <c r="A3797" s="9">
        <v>45199</v>
      </c>
      <c r="B3797" s="10" t="s">
        <v>322</v>
      </c>
      <c r="C3797" s="10" t="s">
        <v>320</v>
      </c>
      <c r="D3797" s="10" t="s">
        <v>40</v>
      </c>
      <c r="E3797" s="10" t="s">
        <v>30</v>
      </c>
      <c r="F3797" s="10">
        <v>360</v>
      </c>
      <c r="G3797" s="10">
        <v>392</v>
      </c>
      <c r="H3797" s="11">
        <f>SUMIFS(AA:AA,$A:$A,EOMONTH($A3797,-1),$B:$B,$B3797)</f>
        <v>219</v>
      </c>
      <c r="I3797" s="63">
        <f>ROUND(SUMIFS(AC:AC,$A:$A,EOMONTH($A3797,-1),$B:$B,$B3797),2)</f>
        <v>-5.36</v>
      </c>
      <c r="J3797" s="11">
        <f>SUMIFS(AB:AB,$A:$A,EOMONTH($A3797,-1),$B:$B,$B3797)</f>
        <v>9356.81</v>
      </c>
      <c r="K3797" s="13">
        <v>0</v>
      </c>
      <c r="L3797" s="25">
        <v>0</v>
      </c>
      <c r="M3797" s="15">
        <v>206</v>
      </c>
      <c r="N3797" s="14">
        <v>8165</v>
      </c>
      <c r="O3797" s="16">
        <v>63</v>
      </c>
      <c r="P3797" s="16">
        <v>4455.75</v>
      </c>
      <c r="Q3797" s="16">
        <v>0</v>
      </c>
      <c r="R3797" s="16">
        <f>Q3797*16.876/100</f>
        <v>0</v>
      </c>
      <c r="S3797" s="17">
        <f t="shared" si="413"/>
        <v>0</v>
      </c>
      <c r="T3797" s="16">
        <v>0</v>
      </c>
      <c r="U3797" s="18">
        <f t="shared" si="414"/>
        <v>85.847999999999999</v>
      </c>
      <c r="V3797" s="18">
        <f t="shared" si="415"/>
        <v>74.16</v>
      </c>
      <c r="W3797" s="18">
        <f t="shared" si="416"/>
        <v>12.4507224</v>
      </c>
      <c r="X3797" s="27"/>
      <c r="Y3797" s="19">
        <f t="shared" si="417"/>
        <v>86.6107224</v>
      </c>
      <c r="Z3797" s="18">
        <f t="shared" si="418"/>
        <v>24.696000000000002</v>
      </c>
      <c r="AA3797" s="12">
        <v>362</v>
      </c>
      <c r="AB3797" s="12">
        <v>14920.6</v>
      </c>
      <c r="AC3797" s="28">
        <f>+I3797+Y3797-Z3797</f>
        <v>56.554722400000003</v>
      </c>
      <c r="AD3797" s="20">
        <f t="shared" si="419"/>
        <v>0</v>
      </c>
      <c r="AE3797">
        <v>0</v>
      </c>
    </row>
    <row r="3798" spans="1:31" x14ac:dyDescent="0.25">
      <c r="A3798" s="9">
        <v>45199</v>
      </c>
      <c r="B3798" s="10" t="s">
        <v>323</v>
      </c>
      <c r="C3798" s="10" t="s">
        <v>320</v>
      </c>
      <c r="D3798" s="10" t="s">
        <v>40</v>
      </c>
      <c r="E3798" s="10" t="s">
        <v>30</v>
      </c>
      <c r="F3798" s="10">
        <v>360</v>
      </c>
      <c r="G3798" s="10">
        <v>392</v>
      </c>
      <c r="H3798" s="11">
        <f>SUMIFS(AA:AA,$A:$A,EOMONTH($A3798,-1),$B:$B,$B3798)</f>
        <v>212</v>
      </c>
      <c r="I3798" s="63">
        <f>ROUND(SUMIFS(AC:AC,$A:$A,EOMONTH($A3798,-1),$B:$B,$B3798),2)</f>
        <v>2.64</v>
      </c>
      <c r="J3798" s="11">
        <f>SUMIFS(AB:AB,$A:$A,EOMONTH($A3798,-1),$B:$B,$B3798)</f>
        <v>8179.64</v>
      </c>
      <c r="K3798" s="13">
        <v>0</v>
      </c>
      <c r="L3798" s="25">
        <v>0</v>
      </c>
      <c r="M3798" s="15">
        <v>598</v>
      </c>
      <c r="N3798" s="14">
        <v>23873.74</v>
      </c>
      <c r="O3798" s="16">
        <v>161</v>
      </c>
      <c r="P3798" s="16">
        <v>10997.25</v>
      </c>
      <c r="Q3798" s="16">
        <v>0</v>
      </c>
      <c r="R3798" s="16">
        <f>Q3798*16.876/100</f>
        <v>0</v>
      </c>
      <c r="S3798" s="17">
        <f t="shared" si="413"/>
        <v>0</v>
      </c>
      <c r="T3798" s="16">
        <v>0</v>
      </c>
      <c r="U3798" s="18">
        <f t="shared" si="414"/>
        <v>83.103999999999999</v>
      </c>
      <c r="V3798" s="18">
        <f t="shared" si="415"/>
        <v>215.28</v>
      </c>
      <c r="W3798" s="18">
        <f t="shared" si="416"/>
        <v>36.143359200000006</v>
      </c>
      <c r="X3798" s="27"/>
      <c r="Y3798" s="19">
        <f t="shared" si="417"/>
        <v>251.42335919999999</v>
      </c>
      <c r="Z3798" s="18">
        <f t="shared" si="418"/>
        <v>63.112000000000002</v>
      </c>
      <c r="AA3798" s="12">
        <v>649</v>
      </c>
      <c r="AB3798" s="12">
        <v>25765.51</v>
      </c>
      <c r="AC3798" s="28">
        <f>+I3798+Y3798-Z3798</f>
        <v>190.95135919999998</v>
      </c>
      <c r="AD3798" s="20">
        <f t="shared" si="419"/>
        <v>0</v>
      </c>
      <c r="AE3798">
        <v>0</v>
      </c>
    </row>
    <row r="3799" spans="1:31" x14ac:dyDescent="0.25">
      <c r="A3799" s="9">
        <v>45199</v>
      </c>
      <c r="B3799" s="10" t="s">
        <v>324</v>
      </c>
      <c r="C3799" s="10" t="s">
        <v>320</v>
      </c>
      <c r="D3799" s="10" t="s">
        <v>40</v>
      </c>
      <c r="E3799" s="10" t="s">
        <v>30</v>
      </c>
      <c r="F3799" s="10">
        <v>360</v>
      </c>
      <c r="G3799" s="10">
        <v>392</v>
      </c>
      <c r="H3799" s="11">
        <f>SUMIFS(AA:AA,$A:$A,EOMONTH($A3799,-1),$B:$B,$B3799)</f>
        <v>157</v>
      </c>
      <c r="I3799" s="63">
        <f>ROUND(SUMIFS(AC:AC,$A:$A,EOMONTH($A3799,-1),$B:$B,$B3799),2)</f>
        <v>17.61</v>
      </c>
      <c r="J3799" s="11">
        <f>SUMIFS(AB:AB,$A:$A,EOMONTH($A3799,-1),$B:$B,$B3799)</f>
        <v>6145.78</v>
      </c>
      <c r="K3799" s="13">
        <v>0</v>
      </c>
      <c r="L3799" s="25">
        <v>0</v>
      </c>
      <c r="M3799" s="15">
        <v>295</v>
      </c>
      <c r="N3799" s="14">
        <v>11742.79</v>
      </c>
      <c r="O3799" s="16">
        <v>38</v>
      </c>
      <c r="P3799" s="16">
        <v>2787</v>
      </c>
      <c r="Q3799" s="16">
        <v>0</v>
      </c>
      <c r="R3799" s="16">
        <f>Q3799*16.876/100</f>
        <v>0</v>
      </c>
      <c r="S3799" s="17">
        <f t="shared" si="413"/>
        <v>0</v>
      </c>
      <c r="T3799" s="16">
        <v>0</v>
      </c>
      <c r="U3799" s="18">
        <f t="shared" si="414"/>
        <v>61.543999999999997</v>
      </c>
      <c r="V3799" s="18">
        <f t="shared" si="415"/>
        <v>106.2</v>
      </c>
      <c r="W3799" s="18">
        <f t="shared" si="416"/>
        <v>17.829918000000003</v>
      </c>
      <c r="X3799" s="27"/>
      <c r="Y3799" s="19">
        <f t="shared" si="417"/>
        <v>124.02991800000001</v>
      </c>
      <c r="Z3799" s="18">
        <f t="shared" si="418"/>
        <v>14.896000000000001</v>
      </c>
      <c r="AA3799" s="12">
        <v>414</v>
      </c>
      <c r="AB3799" s="12">
        <v>16385.849999999999</v>
      </c>
      <c r="AC3799" s="28">
        <f>+I3799+Y3799-Z3799</f>
        <v>126.74391800000002</v>
      </c>
      <c r="AD3799" s="20">
        <f t="shared" si="419"/>
        <v>0</v>
      </c>
      <c r="AE3799">
        <v>0</v>
      </c>
    </row>
    <row r="3800" spans="1:31" x14ac:dyDescent="0.25">
      <c r="A3800" s="9">
        <v>45199</v>
      </c>
      <c r="B3800" s="10" t="s">
        <v>325</v>
      </c>
      <c r="C3800" s="10" t="s">
        <v>320</v>
      </c>
      <c r="D3800" s="10" t="s">
        <v>40</v>
      </c>
      <c r="E3800" s="10" t="s">
        <v>30</v>
      </c>
      <c r="F3800" s="10">
        <v>360</v>
      </c>
      <c r="G3800" s="10">
        <v>392</v>
      </c>
      <c r="H3800" s="11">
        <f>SUMIFS(AA:AA,$A:$A,EOMONTH($A3800,-1),$B:$B,$B3800)</f>
        <v>260</v>
      </c>
      <c r="I3800" s="63">
        <f>ROUND(SUMIFS(AC:AC,$A:$A,EOMONTH($A3800,-1),$B:$B,$B3800),2)</f>
        <v>-33.39</v>
      </c>
      <c r="J3800" s="11">
        <f>SUMIFS(AB:AB,$A:$A,EOMONTH($A3800,-1),$B:$B,$B3800)</f>
        <v>10716.5</v>
      </c>
      <c r="K3800" s="13">
        <v>0</v>
      </c>
      <c r="L3800" s="25">
        <v>0</v>
      </c>
      <c r="M3800" s="15">
        <v>318</v>
      </c>
      <c r="N3800" s="14">
        <v>12649.48</v>
      </c>
      <c r="O3800" s="16">
        <v>122</v>
      </c>
      <c r="P3800" s="16">
        <v>8521</v>
      </c>
      <c r="Q3800" s="16">
        <v>0</v>
      </c>
      <c r="R3800" s="16">
        <f>Q3800*16.876/100</f>
        <v>0</v>
      </c>
      <c r="S3800" s="17">
        <f t="shared" si="413"/>
        <v>0</v>
      </c>
      <c r="T3800" s="16">
        <v>0</v>
      </c>
      <c r="U3800" s="18">
        <f t="shared" si="414"/>
        <v>101.92</v>
      </c>
      <c r="V3800" s="18">
        <f t="shared" si="415"/>
        <v>114.48</v>
      </c>
      <c r="W3800" s="18">
        <f t="shared" si="416"/>
        <v>19.2200472</v>
      </c>
      <c r="X3800" s="27"/>
      <c r="Y3800" s="19">
        <f t="shared" si="417"/>
        <v>133.7000472</v>
      </c>
      <c r="Z3800" s="18">
        <f t="shared" si="418"/>
        <v>47.823999999999998</v>
      </c>
      <c r="AA3800" s="12">
        <v>456</v>
      </c>
      <c r="AB3800" s="12">
        <v>18394.57</v>
      </c>
      <c r="AC3800" s="28">
        <f>+I3800+Y3800-Z3800</f>
        <v>52.486047200000002</v>
      </c>
      <c r="AD3800" s="20">
        <f t="shared" si="419"/>
        <v>0</v>
      </c>
      <c r="AE3800">
        <v>0</v>
      </c>
    </row>
    <row r="3801" spans="1:31" x14ac:dyDescent="0.25">
      <c r="A3801" s="9">
        <v>45199</v>
      </c>
      <c r="B3801" s="10" t="s">
        <v>326</v>
      </c>
      <c r="C3801" s="10" t="s">
        <v>320</v>
      </c>
      <c r="D3801" s="10" t="s">
        <v>40</v>
      </c>
      <c r="E3801" s="10" t="s">
        <v>30</v>
      </c>
      <c r="F3801" s="10">
        <v>610</v>
      </c>
      <c r="G3801" s="10">
        <v>665</v>
      </c>
      <c r="H3801" s="11">
        <f>SUMIFS(AA:AA,$A:$A,EOMONTH($A3801,-1),$B:$B,$B3801)</f>
        <v>113</v>
      </c>
      <c r="I3801" s="63">
        <f>ROUND(SUMIFS(AC:AC,$A:$A,EOMONTH($A3801,-1),$B:$B,$B3801),2)</f>
        <v>146.71</v>
      </c>
      <c r="J3801" s="11">
        <f>SUMIFS(AB:AB,$A:$A,EOMONTH($A3801,-1),$B:$B,$B3801)</f>
        <v>7324.56</v>
      </c>
      <c r="K3801" s="13">
        <v>0</v>
      </c>
      <c r="L3801" s="25">
        <v>0</v>
      </c>
      <c r="M3801" s="15">
        <v>50</v>
      </c>
      <c r="N3801" s="14">
        <v>3404.03</v>
      </c>
      <c r="O3801" s="16">
        <v>245</v>
      </c>
      <c r="P3801" s="16">
        <v>29722.76</v>
      </c>
      <c r="Q3801" s="16">
        <v>0</v>
      </c>
      <c r="R3801" s="16">
        <f>Q3801*16.876/100</f>
        <v>0</v>
      </c>
      <c r="S3801" s="17">
        <f t="shared" si="413"/>
        <v>0</v>
      </c>
      <c r="T3801" s="16">
        <v>0</v>
      </c>
      <c r="U3801" s="18">
        <f t="shared" si="414"/>
        <v>75.144999999999996</v>
      </c>
      <c r="V3801" s="18">
        <f t="shared" si="415"/>
        <v>30.5</v>
      </c>
      <c r="W3801" s="18">
        <f t="shared" si="416"/>
        <v>5.1206450000000006</v>
      </c>
      <c r="X3801" s="27"/>
      <c r="Y3801" s="19">
        <f t="shared" si="417"/>
        <v>35.620645000000003</v>
      </c>
      <c r="Z3801" s="18">
        <f t="shared" si="418"/>
        <v>162.92500000000001</v>
      </c>
      <c r="AA3801" s="12">
        <v>-82</v>
      </c>
      <c r="AB3801" s="12">
        <v>-8016.27</v>
      </c>
      <c r="AC3801" s="28">
        <f>+I3801+Y3801-Z3801</f>
        <v>19.405644999999993</v>
      </c>
      <c r="AD3801" s="20">
        <f t="shared" si="419"/>
        <v>0</v>
      </c>
      <c r="AE3801">
        <v>190</v>
      </c>
    </row>
    <row r="3802" spans="1:31" x14ac:dyDescent="0.25">
      <c r="A3802" s="9">
        <v>45199</v>
      </c>
      <c r="B3802" s="10" t="s">
        <v>327</v>
      </c>
      <c r="C3802" s="10" t="s">
        <v>320</v>
      </c>
      <c r="D3802" s="10" t="s">
        <v>40</v>
      </c>
      <c r="E3802" s="10" t="s">
        <v>30</v>
      </c>
      <c r="F3802" s="10">
        <v>610</v>
      </c>
      <c r="G3802" s="10">
        <v>665</v>
      </c>
      <c r="H3802" s="11">
        <f>SUMIFS(AA:AA,$A:$A,EOMONTH($A3802,-1),$B:$B,$B3802)</f>
        <v>154</v>
      </c>
      <c r="I3802" s="63">
        <f>ROUND(SUMIFS(AC:AC,$A:$A,EOMONTH($A3802,-1),$B:$B,$B3802),2)</f>
        <v>27.81</v>
      </c>
      <c r="J3802" s="11">
        <f>SUMIFS(AB:AB,$A:$A,EOMONTH($A3802,-1),$B:$B,$B3802)</f>
        <v>9853.01</v>
      </c>
      <c r="K3802" s="13">
        <v>0</v>
      </c>
      <c r="L3802" s="25">
        <v>0</v>
      </c>
      <c r="M3802" s="15">
        <v>0</v>
      </c>
      <c r="N3802" s="14">
        <v>0</v>
      </c>
      <c r="O3802" s="16">
        <v>20</v>
      </c>
      <c r="P3802" s="16">
        <v>2377.9</v>
      </c>
      <c r="Q3802" s="16">
        <v>0</v>
      </c>
      <c r="R3802" s="16">
        <f>Q3802*16.876/100</f>
        <v>0</v>
      </c>
      <c r="S3802" s="17">
        <f t="shared" si="413"/>
        <v>0</v>
      </c>
      <c r="T3802" s="16">
        <v>0</v>
      </c>
      <c r="U3802" s="18">
        <f t="shared" si="414"/>
        <v>102.41</v>
      </c>
      <c r="V3802" s="18">
        <f t="shared" si="415"/>
        <v>0</v>
      </c>
      <c r="W3802" s="18">
        <f t="shared" si="416"/>
        <v>0</v>
      </c>
      <c r="X3802" s="27"/>
      <c r="Y3802" s="19">
        <f t="shared" si="417"/>
        <v>0</v>
      </c>
      <c r="Z3802" s="18">
        <f t="shared" si="418"/>
        <v>13.3</v>
      </c>
      <c r="AA3802" s="12">
        <v>134</v>
      </c>
      <c r="AB3802" s="12">
        <v>8573.39</v>
      </c>
      <c r="AC3802" s="28">
        <f>+I3802+Y3802-Z3802</f>
        <v>14.509999999999998</v>
      </c>
      <c r="AD3802" s="20">
        <f t="shared" si="419"/>
        <v>0</v>
      </c>
      <c r="AE3802">
        <v>0</v>
      </c>
    </row>
    <row r="3803" spans="1:31" x14ac:dyDescent="0.25">
      <c r="A3803" s="9">
        <v>45199</v>
      </c>
      <c r="B3803" s="10" t="s">
        <v>328</v>
      </c>
      <c r="C3803" s="10" t="s">
        <v>320</v>
      </c>
      <c r="D3803" s="10" t="s">
        <v>40</v>
      </c>
      <c r="E3803" s="10" t="s">
        <v>30</v>
      </c>
      <c r="F3803" s="10">
        <v>610</v>
      </c>
      <c r="G3803" s="10">
        <v>665</v>
      </c>
      <c r="H3803" s="11">
        <f>SUMIFS(AA:AA,$A:$A,EOMONTH($A3803,-1),$B:$B,$B3803)</f>
        <v>152</v>
      </c>
      <c r="I3803" s="63">
        <f>ROUND(SUMIFS(AC:AC,$A:$A,EOMONTH($A3803,-1),$B:$B,$B3803),2)</f>
        <v>22.59</v>
      </c>
      <c r="J3803" s="11">
        <f>SUMIFS(AB:AB,$A:$A,EOMONTH($A3803,-1),$B:$B,$B3803)</f>
        <v>10940.93</v>
      </c>
      <c r="K3803" s="13">
        <v>0</v>
      </c>
      <c r="L3803" s="25">
        <v>0</v>
      </c>
      <c r="M3803" s="15">
        <v>0</v>
      </c>
      <c r="N3803" s="14">
        <v>0</v>
      </c>
      <c r="O3803" s="16">
        <v>35</v>
      </c>
      <c r="P3803" s="16">
        <v>4144</v>
      </c>
      <c r="Q3803" s="16">
        <v>0</v>
      </c>
      <c r="R3803" s="16">
        <f>Q3803*16.876/100</f>
        <v>0</v>
      </c>
      <c r="S3803" s="17">
        <f t="shared" si="413"/>
        <v>0</v>
      </c>
      <c r="T3803" s="16">
        <v>0</v>
      </c>
      <c r="U3803" s="18">
        <f t="shared" si="414"/>
        <v>101.08</v>
      </c>
      <c r="V3803" s="18">
        <f t="shared" si="415"/>
        <v>0</v>
      </c>
      <c r="W3803" s="18">
        <f t="shared" si="416"/>
        <v>0</v>
      </c>
      <c r="X3803" s="27"/>
      <c r="Y3803" s="19">
        <f t="shared" si="417"/>
        <v>0</v>
      </c>
      <c r="Z3803" s="18">
        <f t="shared" si="418"/>
        <v>23.274999999999999</v>
      </c>
      <c r="AA3803" s="12">
        <v>117</v>
      </c>
      <c r="AB3803" s="12">
        <v>8421.64</v>
      </c>
      <c r="AC3803" s="28">
        <f>+I3803+Y3803-Z3803</f>
        <v>-0.68499999999999872</v>
      </c>
      <c r="AD3803" s="20">
        <f t="shared" si="419"/>
        <v>10</v>
      </c>
      <c r="AE3803">
        <v>10</v>
      </c>
    </row>
    <row r="3804" spans="1:31" x14ac:dyDescent="0.25">
      <c r="A3804" s="9">
        <v>45199</v>
      </c>
      <c r="B3804" s="10" t="s">
        <v>329</v>
      </c>
      <c r="C3804" s="10" t="s">
        <v>320</v>
      </c>
      <c r="D3804" s="10" t="s">
        <v>40</v>
      </c>
      <c r="E3804" s="10" t="s">
        <v>30</v>
      </c>
      <c r="F3804" s="10">
        <v>610</v>
      </c>
      <c r="G3804" s="10">
        <v>665</v>
      </c>
      <c r="H3804" s="11">
        <f>SUMIFS(AA:AA,$A:$A,EOMONTH($A3804,-1),$B:$B,$B3804)</f>
        <v>670</v>
      </c>
      <c r="I3804" s="63">
        <f>ROUND(SUMIFS(AC:AC,$A:$A,EOMONTH($A3804,-1),$B:$B,$B3804),2)</f>
        <v>177.36</v>
      </c>
      <c r="J3804" s="11">
        <f>SUMIFS(AB:AB,$A:$A,EOMONTH($A3804,-1),$B:$B,$B3804)</f>
        <v>44458.67</v>
      </c>
      <c r="K3804" s="13">
        <v>0</v>
      </c>
      <c r="L3804" s="25">
        <v>0</v>
      </c>
      <c r="M3804" s="15">
        <v>0</v>
      </c>
      <c r="N3804" s="14">
        <v>0</v>
      </c>
      <c r="O3804" s="16">
        <v>104</v>
      </c>
      <c r="P3804" s="16">
        <v>12612.44</v>
      </c>
      <c r="Q3804" s="16">
        <v>0</v>
      </c>
      <c r="R3804" s="16">
        <f>Q3804*16.876/100</f>
        <v>0</v>
      </c>
      <c r="S3804" s="17">
        <f t="shared" si="413"/>
        <v>0</v>
      </c>
      <c r="T3804" s="16">
        <v>0</v>
      </c>
      <c r="U3804" s="18">
        <f t="shared" si="414"/>
        <v>445.55</v>
      </c>
      <c r="V3804" s="18">
        <f t="shared" si="415"/>
        <v>0</v>
      </c>
      <c r="W3804" s="18">
        <f t="shared" si="416"/>
        <v>0</v>
      </c>
      <c r="X3804" s="27"/>
      <c r="Y3804" s="19">
        <f t="shared" si="417"/>
        <v>0</v>
      </c>
      <c r="Z3804" s="18">
        <f t="shared" si="418"/>
        <v>69.16</v>
      </c>
      <c r="AA3804" s="12">
        <v>566</v>
      </c>
      <c r="AB3804" s="12">
        <v>37557.620000000003</v>
      </c>
      <c r="AC3804" s="28">
        <f>+I3804+Y3804-Z3804</f>
        <v>108.20000000000002</v>
      </c>
      <c r="AD3804" s="20">
        <f t="shared" si="419"/>
        <v>0</v>
      </c>
      <c r="AE3804">
        <v>0</v>
      </c>
    </row>
    <row r="3805" spans="1:31" x14ac:dyDescent="0.25">
      <c r="A3805" s="9">
        <v>45199</v>
      </c>
      <c r="B3805" s="10" t="s">
        <v>330</v>
      </c>
      <c r="C3805" s="10" t="s">
        <v>320</v>
      </c>
      <c r="D3805" s="10" t="s">
        <v>40</v>
      </c>
      <c r="E3805" s="10" t="s">
        <v>30</v>
      </c>
      <c r="F3805" s="10">
        <v>610</v>
      </c>
      <c r="G3805" s="10">
        <v>665</v>
      </c>
      <c r="H3805" s="11">
        <f>SUMIFS(AA:AA,$A:$A,EOMONTH($A3805,-1),$B:$B,$B3805)</f>
        <v>250</v>
      </c>
      <c r="I3805" s="63">
        <f>ROUND(SUMIFS(AC:AC,$A:$A,EOMONTH($A3805,-1),$B:$B,$B3805),2)</f>
        <v>107.97</v>
      </c>
      <c r="J3805" s="11">
        <f>SUMIFS(AB:AB,$A:$A,EOMONTH($A3805,-1),$B:$B,$B3805)</f>
        <v>16048.8</v>
      </c>
      <c r="K3805" s="13">
        <v>0</v>
      </c>
      <c r="L3805" s="25">
        <v>0</v>
      </c>
      <c r="M3805" s="15">
        <v>0</v>
      </c>
      <c r="N3805" s="14">
        <v>0</v>
      </c>
      <c r="O3805" s="16">
        <v>60</v>
      </c>
      <c r="P3805" s="16">
        <v>7117.5</v>
      </c>
      <c r="Q3805" s="16">
        <v>0</v>
      </c>
      <c r="R3805" s="16">
        <f>Q3805*16.876/100</f>
        <v>0</v>
      </c>
      <c r="S3805" s="17">
        <f t="shared" si="413"/>
        <v>0</v>
      </c>
      <c r="T3805" s="16">
        <v>0</v>
      </c>
      <c r="U3805" s="18">
        <f t="shared" si="414"/>
        <v>166.25</v>
      </c>
      <c r="V3805" s="18">
        <f t="shared" si="415"/>
        <v>0</v>
      </c>
      <c r="W3805" s="18">
        <f t="shared" si="416"/>
        <v>0</v>
      </c>
      <c r="X3805" s="27"/>
      <c r="Y3805" s="19">
        <f t="shared" si="417"/>
        <v>0</v>
      </c>
      <c r="Z3805" s="18">
        <f t="shared" si="418"/>
        <v>39.9</v>
      </c>
      <c r="AA3805" s="12">
        <v>190</v>
      </c>
      <c r="AB3805" s="12">
        <v>12197.09</v>
      </c>
      <c r="AC3805" s="28">
        <f>+I3805+Y3805-Z3805</f>
        <v>68.069999999999993</v>
      </c>
      <c r="AD3805" s="20">
        <f t="shared" si="419"/>
        <v>0</v>
      </c>
      <c r="AE3805">
        <v>0</v>
      </c>
    </row>
    <row r="3806" spans="1:31" x14ac:dyDescent="0.25">
      <c r="A3806" s="9">
        <v>45199</v>
      </c>
      <c r="B3806" s="10" t="s">
        <v>331</v>
      </c>
      <c r="C3806" s="10" t="s">
        <v>320</v>
      </c>
      <c r="D3806" s="10" t="s">
        <v>40</v>
      </c>
      <c r="E3806" s="10" t="s">
        <v>30</v>
      </c>
      <c r="F3806" s="10">
        <v>610</v>
      </c>
      <c r="G3806" s="10">
        <v>665</v>
      </c>
      <c r="H3806" s="11">
        <f>SUMIFS(AA:AA,$A:$A,EOMONTH($A3806,-1),$B:$B,$B3806)</f>
        <v>257</v>
      </c>
      <c r="I3806" s="63">
        <f>ROUND(SUMIFS(AC:AC,$A:$A,EOMONTH($A3806,-1),$B:$B,$B3806),2)</f>
        <v>-117.34</v>
      </c>
      <c r="J3806" s="11">
        <f>SUMIFS(AB:AB,$A:$A,EOMONTH($A3806,-1),$B:$B,$B3806)</f>
        <v>42405</v>
      </c>
      <c r="K3806" s="13">
        <v>0</v>
      </c>
      <c r="L3806" s="25">
        <v>0</v>
      </c>
      <c r="M3806" s="15">
        <v>0</v>
      </c>
      <c r="N3806" s="14">
        <v>0</v>
      </c>
      <c r="O3806" s="16">
        <v>10</v>
      </c>
      <c r="P3806" s="16">
        <v>1282.9000000000001</v>
      </c>
      <c r="Q3806" s="16">
        <v>0</v>
      </c>
      <c r="R3806" s="16">
        <f>Q3806*16.876/100</f>
        <v>0</v>
      </c>
      <c r="S3806" s="17">
        <f t="shared" si="413"/>
        <v>0</v>
      </c>
      <c r="T3806" s="16">
        <v>0</v>
      </c>
      <c r="U3806" s="18">
        <f t="shared" si="414"/>
        <v>170.905</v>
      </c>
      <c r="V3806" s="18">
        <f t="shared" si="415"/>
        <v>0</v>
      </c>
      <c r="W3806" s="18">
        <f t="shared" si="416"/>
        <v>0</v>
      </c>
      <c r="X3806" s="27"/>
      <c r="Y3806" s="19">
        <f t="shared" si="417"/>
        <v>0</v>
      </c>
      <c r="Z3806" s="18">
        <f t="shared" si="418"/>
        <v>6.65</v>
      </c>
      <c r="AA3806" s="12">
        <v>247</v>
      </c>
      <c r="AB3806" s="12">
        <v>40755</v>
      </c>
      <c r="AC3806" s="28">
        <f>+I3806+Y3806-Z3806</f>
        <v>-123.99000000000001</v>
      </c>
      <c r="AD3806" s="20">
        <f t="shared" si="419"/>
        <v>130</v>
      </c>
      <c r="AE3806">
        <v>130</v>
      </c>
    </row>
    <row r="3807" spans="1:31" x14ac:dyDescent="0.25">
      <c r="A3807" s="9">
        <v>45199</v>
      </c>
      <c r="B3807" s="10" t="s">
        <v>332</v>
      </c>
      <c r="C3807" s="10" t="s">
        <v>320</v>
      </c>
      <c r="D3807" s="10" t="s">
        <v>40</v>
      </c>
      <c r="E3807" s="10" t="s">
        <v>30</v>
      </c>
      <c r="F3807" s="10">
        <v>700</v>
      </c>
      <c r="G3807" s="10">
        <v>763</v>
      </c>
      <c r="H3807" s="11">
        <f>SUMIFS(AA:AA,$A:$A,EOMONTH($A3807,-1),$B:$B,$B3807)</f>
        <v>730</v>
      </c>
      <c r="I3807" s="63">
        <f>ROUND(SUMIFS(AC:AC,$A:$A,EOMONTH($A3807,-1),$B:$B,$B3807),2)</f>
        <v>-131.24</v>
      </c>
      <c r="J3807" s="11">
        <f>SUMIFS(AB:AB,$A:$A,EOMONTH($A3807,-1),$B:$B,$B3807)</f>
        <v>48235.360000000001</v>
      </c>
      <c r="K3807" s="13">
        <v>0</v>
      </c>
      <c r="L3807" s="25">
        <v>0</v>
      </c>
      <c r="M3807" s="15">
        <v>0</v>
      </c>
      <c r="N3807" s="14">
        <v>0</v>
      </c>
      <c r="O3807" s="16">
        <v>85</v>
      </c>
      <c r="P3807" s="16">
        <v>9612.4</v>
      </c>
      <c r="Q3807" s="16">
        <v>0</v>
      </c>
      <c r="R3807" s="16">
        <f>Q3807*16.876/100</f>
        <v>0</v>
      </c>
      <c r="S3807" s="17">
        <f t="shared" si="413"/>
        <v>0</v>
      </c>
      <c r="T3807" s="16">
        <v>0</v>
      </c>
      <c r="U3807" s="18">
        <f t="shared" si="414"/>
        <v>556.99</v>
      </c>
      <c r="V3807" s="18">
        <f t="shared" si="415"/>
        <v>0</v>
      </c>
      <c r="W3807" s="18">
        <f t="shared" si="416"/>
        <v>0</v>
      </c>
      <c r="X3807" s="27"/>
      <c r="Y3807" s="19">
        <f t="shared" si="417"/>
        <v>0</v>
      </c>
      <c r="Z3807" s="18">
        <f t="shared" si="418"/>
        <v>64.855000000000004</v>
      </c>
      <c r="AA3807" s="12">
        <v>645</v>
      </c>
      <c r="AB3807" s="12">
        <v>42618.91</v>
      </c>
      <c r="AC3807" s="28">
        <f>+I3807+Y3807-Z3807</f>
        <v>-196.09500000000003</v>
      </c>
      <c r="AD3807" s="20">
        <f t="shared" si="419"/>
        <v>200</v>
      </c>
      <c r="AE3807">
        <v>200</v>
      </c>
    </row>
    <row r="3808" spans="1:31" x14ac:dyDescent="0.25">
      <c r="A3808" s="9">
        <v>45199</v>
      </c>
      <c r="B3808" s="10" t="s">
        <v>333</v>
      </c>
      <c r="C3808" s="10" t="s">
        <v>320</v>
      </c>
      <c r="D3808" s="10" t="s">
        <v>40</v>
      </c>
      <c r="E3808" s="10" t="s">
        <v>30</v>
      </c>
      <c r="F3808" s="10">
        <v>700</v>
      </c>
      <c r="G3808" s="10">
        <v>763</v>
      </c>
      <c r="H3808" s="11">
        <f>SUMIFS(AA:AA,$A:$A,EOMONTH($A3808,-1),$B:$B,$B3808)</f>
        <v>451</v>
      </c>
      <c r="I3808" s="63">
        <f>ROUND(SUMIFS(AC:AC,$A:$A,EOMONTH($A3808,-1),$B:$B,$B3808),2)</f>
        <v>353.14</v>
      </c>
      <c r="J3808" s="11">
        <f>SUMIFS(AB:AB,$A:$A,EOMONTH($A3808,-1),$B:$B,$B3808)</f>
        <v>29455.17</v>
      </c>
      <c r="K3808" s="13">
        <v>0</v>
      </c>
      <c r="L3808" s="25">
        <v>0</v>
      </c>
      <c r="M3808" s="15">
        <v>0</v>
      </c>
      <c r="N3808" s="14">
        <v>0</v>
      </c>
      <c r="O3808" s="16">
        <v>30</v>
      </c>
      <c r="P3808" s="16">
        <v>3262.5</v>
      </c>
      <c r="Q3808" s="16">
        <v>0</v>
      </c>
      <c r="R3808" s="16">
        <f>Q3808*16.876/100</f>
        <v>0</v>
      </c>
      <c r="S3808" s="17">
        <f t="shared" si="413"/>
        <v>0</v>
      </c>
      <c r="T3808" s="16">
        <v>0</v>
      </c>
      <c r="U3808" s="18">
        <f t="shared" si="414"/>
        <v>344.113</v>
      </c>
      <c r="V3808" s="18">
        <f t="shared" si="415"/>
        <v>0</v>
      </c>
      <c r="W3808" s="18">
        <f t="shared" si="416"/>
        <v>0</v>
      </c>
      <c r="X3808" s="27"/>
      <c r="Y3808" s="19">
        <f t="shared" si="417"/>
        <v>0</v>
      </c>
      <c r="Z3808" s="18">
        <f t="shared" si="418"/>
        <v>22.89</v>
      </c>
      <c r="AA3808" s="12">
        <v>421</v>
      </c>
      <c r="AB3808" s="12">
        <v>27495.85</v>
      </c>
      <c r="AC3808" s="28">
        <f>+I3808+Y3808-Z3808</f>
        <v>330.25</v>
      </c>
      <c r="AD3808" s="20">
        <f t="shared" si="419"/>
        <v>0</v>
      </c>
      <c r="AE3808">
        <v>0</v>
      </c>
    </row>
    <row r="3809" spans="1:31" x14ac:dyDescent="0.25">
      <c r="A3809" s="9">
        <v>45199</v>
      </c>
      <c r="B3809" s="10" t="s">
        <v>334</v>
      </c>
      <c r="C3809" s="10" t="s">
        <v>320</v>
      </c>
      <c r="D3809" s="10" t="s">
        <v>40</v>
      </c>
      <c r="E3809" s="10" t="s">
        <v>30</v>
      </c>
      <c r="F3809" s="10">
        <v>700</v>
      </c>
      <c r="G3809" s="10">
        <v>763</v>
      </c>
      <c r="H3809" s="11">
        <f>SUMIFS(AA:AA,$A:$A,EOMONTH($A3809,-1),$B:$B,$B3809)</f>
        <v>394</v>
      </c>
      <c r="I3809" s="63">
        <f>ROUND(SUMIFS(AC:AC,$A:$A,EOMONTH($A3809,-1),$B:$B,$B3809),2)</f>
        <v>116.62</v>
      </c>
      <c r="J3809" s="11">
        <f>SUMIFS(AB:AB,$A:$A,EOMONTH($A3809,-1),$B:$B,$B3809)</f>
        <v>24793.040000000001</v>
      </c>
      <c r="K3809" s="13">
        <v>0</v>
      </c>
      <c r="L3809" s="25">
        <v>0</v>
      </c>
      <c r="M3809" s="15">
        <v>0</v>
      </c>
      <c r="N3809" s="14">
        <v>0</v>
      </c>
      <c r="O3809" s="16">
        <v>105</v>
      </c>
      <c r="P3809" s="16">
        <v>12004.8</v>
      </c>
      <c r="Q3809" s="16">
        <v>0</v>
      </c>
      <c r="R3809" s="16">
        <f>Q3809*16.876/100</f>
        <v>0</v>
      </c>
      <c r="S3809" s="17">
        <f t="shared" si="413"/>
        <v>0</v>
      </c>
      <c r="T3809" s="16">
        <v>0</v>
      </c>
      <c r="U3809" s="18">
        <f t="shared" si="414"/>
        <v>300.62200000000001</v>
      </c>
      <c r="V3809" s="18">
        <f t="shared" si="415"/>
        <v>0</v>
      </c>
      <c r="W3809" s="18">
        <f t="shared" si="416"/>
        <v>0</v>
      </c>
      <c r="X3809" s="27"/>
      <c r="Y3809" s="19">
        <f t="shared" si="417"/>
        <v>0</v>
      </c>
      <c r="Z3809" s="18">
        <f t="shared" si="418"/>
        <v>80.114999999999995</v>
      </c>
      <c r="AA3809" s="12">
        <v>289</v>
      </c>
      <c r="AB3809" s="12">
        <v>18185.759999999998</v>
      </c>
      <c r="AC3809" s="28">
        <f>+I3809+Y3809-Z3809</f>
        <v>36.50500000000001</v>
      </c>
      <c r="AD3809" s="20">
        <f t="shared" si="419"/>
        <v>0</v>
      </c>
      <c r="AE3809">
        <v>0</v>
      </c>
    </row>
    <row r="3810" spans="1:31" x14ac:dyDescent="0.25">
      <c r="A3810" s="9">
        <v>45199</v>
      </c>
      <c r="B3810" s="10" t="s">
        <v>335</v>
      </c>
      <c r="C3810" s="10" t="s">
        <v>320</v>
      </c>
      <c r="D3810" s="10" t="s">
        <v>40</v>
      </c>
      <c r="E3810" s="10" t="s">
        <v>30</v>
      </c>
      <c r="F3810" s="10">
        <v>1050</v>
      </c>
      <c r="G3810" s="10">
        <v>1144</v>
      </c>
      <c r="H3810" s="11">
        <f>SUMIFS(AA:AA,$A:$A,EOMONTH($A3810,-1),$B:$B,$B3810)</f>
        <v>114</v>
      </c>
      <c r="I3810" s="63">
        <f>ROUND(SUMIFS(AC:AC,$A:$A,EOMONTH($A3810,-1),$B:$B,$B3810),2)</f>
        <v>1.1000000000000001</v>
      </c>
      <c r="J3810" s="11">
        <f>SUMIFS(AB:AB,$A:$A,EOMONTH($A3810,-1),$B:$B,$B3810)</f>
        <v>13120.2</v>
      </c>
      <c r="K3810" s="13">
        <v>0</v>
      </c>
      <c r="L3810" s="25">
        <v>0</v>
      </c>
      <c r="M3810" s="15">
        <v>0</v>
      </c>
      <c r="N3810" s="14">
        <v>0</v>
      </c>
      <c r="O3810" s="16">
        <v>62</v>
      </c>
      <c r="P3810" s="16">
        <v>11591.9</v>
      </c>
      <c r="Q3810" s="16">
        <v>0</v>
      </c>
      <c r="R3810" s="16">
        <f>Q3810*16.876/100</f>
        <v>0</v>
      </c>
      <c r="S3810" s="17">
        <f t="shared" si="413"/>
        <v>0</v>
      </c>
      <c r="T3810" s="16">
        <v>0</v>
      </c>
      <c r="U3810" s="18">
        <f t="shared" si="414"/>
        <v>130.416</v>
      </c>
      <c r="V3810" s="18">
        <f t="shared" si="415"/>
        <v>0</v>
      </c>
      <c r="W3810" s="18">
        <f t="shared" si="416"/>
        <v>0</v>
      </c>
      <c r="X3810" s="27"/>
      <c r="Y3810" s="19">
        <f t="shared" si="417"/>
        <v>0</v>
      </c>
      <c r="Z3810" s="18">
        <f t="shared" si="418"/>
        <v>70.927999999999997</v>
      </c>
      <c r="AA3810" s="12">
        <v>52</v>
      </c>
      <c r="AB3810" s="12">
        <v>5984.65</v>
      </c>
      <c r="AC3810" s="28">
        <f>+I3810+Y3810-Z3810</f>
        <v>-69.828000000000003</v>
      </c>
      <c r="AD3810" s="20">
        <f t="shared" si="419"/>
        <v>70</v>
      </c>
      <c r="AE3810">
        <v>70</v>
      </c>
    </row>
    <row r="3811" spans="1:31" x14ac:dyDescent="0.25">
      <c r="A3811" s="9">
        <v>45199</v>
      </c>
      <c r="B3811" s="10" t="s">
        <v>336</v>
      </c>
      <c r="C3811" s="10" t="s">
        <v>320</v>
      </c>
      <c r="D3811" s="10" t="s">
        <v>40</v>
      </c>
      <c r="E3811" s="10" t="s">
        <v>30</v>
      </c>
      <c r="F3811" s="10">
        <v>1050</v>
      </c>
      <c r="G3811" s="10">
        <v>1144</v>
      </c>
      <c r="H3811" s="11">
        <f>SUMIFS(AA:AA,$A:$A,EOMONTH($A3811,-1),$B:$B,$B3811)</f>
        <v>328</v>
      </c>
      <c r="I3811" s="63">
        <f>ROUND(SUMIFS(AC:AC,$A:$A,EOMONTH($A3811,-1),$B:$B,$B3811),2)</f>
        <v>-50.85</v>
      </c>
      <c r="J3811" s="11">
        <f>SUMIFS(AB:AB,$A:$A,EOMONTH($A3811,-1),$B:$B,$B3811)</f>
        <v>35402.379999999997</v>
      </c>
      <c r="K3811" s="13">
        <v>0</v>
      </c>
      <c r="L3811" s="25">
        <v>0</v>
      </c>
      <c r="M3811" s="15">
        <v>0</v>
      </c>
      <c r="N3811" s="14">
        <v>0</v>
      </c>
      <c r="O3811" s="16">
        <v>93</v>
      </c>
      <c r="P3811" s="16">
        <v>18068.990000000002</v>
      </c>
      <c r="Q3811" s="16">
        <v>0</v>
      </c>
      <c r="R3811" s="16">
        <f>Q3811*16.876/100</f>
        <v>0</v>
      </c>
      <c r="S3811" s="17">
        <f t="shared" si="413"/>
        <v>0</v>
      </c>
      <c r="T3811" s="16">
        <v>0</v>
      </c>
      <c r="U3811" s="18">
        <f t="shared" si="414"/>
        <v>375.23200000000003</v>
      </c>
      <c r="V3811" s="18">
        <f t="shared" si="415"/>
        <v>0</v>
      </c>
      <c r="W3811" s="18">
        <f t="shared" si="416"/>
        <v>0</v>
      </c>
      <c r="X3811" s="27"/>
      <c r="Y3811" s="19">
        <f t="shared" si="417"/>
        <v>0</v>
      </c>
      <c r="Z3811" s="18">
        <f t="shared" si="418"/>
        <v>106.392</v>
      </c>
      <c r="AA3811" s="12">
        <v>235</v>
      </c>
      <c r="AB3811" s="12">
        <v>25364.52</v>
      </c>
      <c r="AC3811" s="28">
        <f>+I3811+Y3811-Z3811</f>
        <v>-157.24199999999999</v>
      </c>
      <c r="AD3811" s="20">
        <f t="shared" si="419"/>
        <v>160</v>
      </c>
      <c r="AE3811">
        <v>160</v>
      </c>
    </row>
    <row r="3812" spans="1:31" x14ac:dyDescent="0.25">
      <c r="A3812" s="9">
        <v>45199</v>
      </c>
      <c r="B3812" s="10" t="s">
        <v>337</v>
      </c>
      <c r="C3812" s="10" t="s">
        <v>320</v>
      </c>
      <c r="D3812" s="10" t="s">
        <v>40</v>
      </c>
      <c r="E3812" s="10" t="s">
        <v>30</v>
      </c>
      <c r="F3812" s="10">
        <v>1050</v>
      </c>
      <c r="G3812" s="10">
        <v>1144</v>
      </c>
      <c r="H3812" s="11">
        <f>SUMIFS(AA:AA,$A:$A,EOMONTH($A3812,-1),$B:$B,$B3812)</f>
        <v>104</v>
      </c>
      <c r="I3812" s="63">
        <f>ROUND(SUMIFS(AC:AC,$A:$A,EOMONTH($A3812,-1),$B:$B,$B3812),2)</f>
        <v>-112.05</v>
      </c>
      <c r="J3812" s="11">
        <f>SUMIFS(AB:AB,$A:$A,EOMONTH($A3812,-1),$B:$B,$B3812)</f>
        <v>11145.05</v>
      </c>
      <c r="K3812" s="13">
        <v>0</v>
      </c>
      <c r="L3812" s="25">
        <v>0</v>
      </c>
      <c r="M3812" s="15">
        <v>0</v>
      </c>
      <c r="N3812" s="14">
        <v>0</v>
      </c>
      <c r="O3812" s="16">
        <v>14</v>
      </c>
      <c r="P3812" s="16">
        <v>2677.4</v>
      </c>
      <c r="Q3812" s="16">
        <v>0</v>
      </c>
      <c r="R3812" s="16">
        <f>Q3812*16.876/100</f>
        <v>0</v>
      </c>
      <c r="S3812" s="17">
        <f t="shared" si="413"/>
        <v>0</v>
      </c>
      <c r="T3812" s="16">
        <v>0</v>
      </c>
      <c r="U3812" s="18">
        <f t="shared" si="414"/>
        <v>118.976</v>
      </c>
      <c r="V3812" s="18">
        <f t="shared" si="415"/>
        <v>0</v>
      </c>
      <c r="W3812" s="18">
        <f t="shared" si="416"/>
        <v>0</v>
      </c>
      <c r="X3812" s="27"/>
      <c r="Y3812" s="19">
        <f t="shared" si="417"/>
        <v>0</v>
      </c>
      <c r="Z3812" s="18">
        <f t="shared" si="418"/>
        <v>16.015999999999998</v>
      </c>
      <c r="AA3812" s="12">
        <v>90</v>
      </c>
      <c r="AB3812" s="12">
        <v>9644.75</v>
      </c>
      <c r="AC3812" s="28">
        <f>+I3812+Y3812-Z3812</f>
        <v>-128.066</v>
      </c>
      <c r="AD3812" s="20">
        <f t="shared" si="419"/>
        <v>130</v>
      </c>
      <c r="AE3812">
        <v>130</v>
      </c>
    </row>
    <row r="3813" spans="1:31" x14ac:dyDescent="0.25">
      <c r="A3813" s="9">
        <v>45199</v>
      </c>
      <c r="B3813" s="10" t="s">
        <v>338</v>
      </c>
      <c r="C3813" s="10" t="s">
        <v>320</v>
      </c>
      <c r="D3813" s="10" t="s">
        <v>40</v>
      </c>
      <c r="E3813" s="10" t="s">
        <v>30</v>
      </c>
      <c r="F3813" s="10">
        <v>1050</v>
      </c>
      <c r="G3813" s="10">
        <v>1144</v>
      </c>
      <c r="H3813" s="11">
        <f>SUMIFS(AA:AA,$A:$A,EOMONTH($A3813,-1),$B:$B,$B3813)</f>
        <v>405</v>
      </c>
      <c r="I3813" s="63">
        <f>ROUND(SUMIFS(AC:AC,$A:$A,EOMONTH($A3813,-1),$B:$B,$B3813),2)</f>
        <v>-55.54</v>
      </c>
      <c r="J3813" s="11">
        <f>SUMIFS(AB:AB,$A:$A,EOMONTH($A3813,-1),$B:$B,$B3813)</f>
        <v>43969.81</v>
      </c>
      <c r="K3813" s="13">
        <v>0</v>
      </c>
      <c r="L3813" s="25">
        <v>0</v>
      </c>
      <c r="M3813" s="15">
        <v>0</v>
      </c>
      <c r="N3813" s="14">
        <v>0</v>
      </c>
      <c r="O3813" s="16">
        <v>221</v>
      </c>
      <c r="P3813" s="16">
        <v>42156.83</v>
      </c>
      <c r="Q3813" s="16">
        <v>0</v>
      </c>
      <c r="R3813" s="16">
        <f>Q3813*16.876/100</f>
        <v>0</v>
      </c>
      <c r="S3813" s="17">
        <f t="shared" si="413"/>
        <v>0</v>
      </c>
      <c r="T3813" s="16">
        <v>0</v>
      </c>
      <c r="U3813" s="18">
        <f t="shared" si="414"/>
        <v>463.32</v>
      </c>
      <c r="V3813" s="18">
        <f t="shared" si="415"/>
        <v>0</v>
      </c>
      <c r="W3813" s="18">
        <f t="shared" si="416"/>
        <v>0</v>
      </c>
      <c r="X3813" s="27"/>
      <c r="Y3813" s="19">
        <f t="shared" si="417"/>
        <v>0</v>
      </c>
      <c r="Z3813" s="18">
        <f t="shared" si="418"/>
        <v>252.82400000000001</v>
      </c>
      <c r="AA3813" s="12">
        <v>184</v>
      </c>
      <c r="AB3813" s="12">
        <v>19976.419999999998</v>
      </c>
      <c r="AC3813" s="28">
        <f>+I3813+Y3813-Z3813</f>
        <v>-308.36400000000003</v>
      </c>
      <c r="AD3813" s="20">
        <f t="shared" si="419"/>
        <v>310</v>
      </c>
      <c r="AE3813">
        <v>310</v>
      </c>
    </row>
    <row r="3814" spans="1:31" x14ac:dyDescent="0.25">
      <c r="A3814" s="9">
        <v>45199</v>
      </c>
      <c r="B3814" s="10" t="s">
        <v>339</v>
      </c>
      <c r="C3814" s="10" t="s">
        <v>320</v>
      </c>
      <c r="D3814" s="10" t="s">
        <v>40</v>
      </c>
      <c r="E3814" s="10" t="s">
        <v>30</v>
      </c>
      <c r="F3814" s="10">
        <v>1050</v>
      </c>
      <c r="G3814" s="10">
        <v>1144</v>
      </c>
      <c r="H3814" s="11">
        <f>SUMIFS(AA:AA,$A:$A,EOMONTH($A3814,-1),$B:$B,$B3814)</f>
        <v>130</v>
      </c>
      <c r="I3814" s="63">
        <f>ROUND(SUMIFS(AC:AC,$A:$A,EOMONTH($A3814,-1),$B:$B,$B3814),2)</f>
        <v>-179.74</v>
      </c>
      <c r="J3814" s="11">
        <f>SUMIFS(AB:AB,$A:$A,EOMONTH($A3814,-1),$B:$B,$B3814)</f>
        <v>15669.03</v>
      </c>
      <c r="K3814" s="13">
        <v>0</v>
      </c>
      <c r="L3814" s="25">
        <v>0</v>
      </c>
      <c r="M3814" s="15">
        <v>0</v>
      </c>
      <c r="N3814" s="14">
        <v>0</v>
      </c>
      <c r="O3814" s="16">
        <v>44</v>
      </c>
      <c r="P3814" s="16">
        <v>8493.7999999999993</v>
      </c>
      <c r="Q3814" s="16">
        <v>0</v>
      </c>
      <c r="R3814" s="16">
        <f>Q3814*16.876/100</f>
        <v>0</v>
      </c>
      <c r="S3814" s="17">
        <f t="shared" si="413"/>
        <v>0</v>
      </c>
      <c r="T3814" s="16">
        <v>0</v>
      </c>
      <c r="U3814" s="18">
        <f t="shared" si="414"/>
        <v>148.72</v>
      </c>
      <c r="V3814" s="18">
        <f t="shared" si="415"/>
        <v>0</v>
      </c>
      <c r="W3814" s="18">
        <f t="shared" si="416"/>
        <v>0</v>
      </c>
      <c r="X3814" s="27"/>
      <c r="Y3814" s="19">
        <f t="shared" si="417"/>
        <v>0</v>
      </c>
      <c r="Z3814" s="18">
        <f t="shared" si="418"/>
        <v>50.335999999999999</v>
      </c>
      <c r="AA3814" s="12">
        <v>86</v>
      </c>
      <c r="AB3814" s="12">
        <v>10365.67</v>
      </c>
      <c r="AC3814" s="28">
        <f>+I3814+Y3814-Z3814</f>
        <v>-230.07600000000002</v>
      </c>
      <c r="AD3814" s="20">
        <f t="shared" si="419"/>
        <v>240</v>
      </c>
      <c r="AE3814">
        <v>240</v>
      </c>
    </row>
    <row r="3815" spans="1:31" x14ac:dyDescent="0.25">
      <c r="A3815" s="9">
        <v>45199</v>
      </c>
      <c r="B3815" s="10" t="s">
        <v>340</v>
      </c>
      <c r="C3815" s="10" t="s">
        <v>320</v>
      </c>
      <c r="D3815" s="10" t="s">
        <v>40</v>
      </c>
      <c r="E3815" s="10" t="s">
        <v>30</v>
      </c>
      <c r="F3815" s="10">
        <v>1050</v>
      </c>
      <c r="G3815" s="10">
        <v>1144</v>
      </c>
      <c r="H3815" s="11">
        <f>SUMIFS(AA:AA,$A:$A,EOMONTH($A3815,-1),$B:$B,$B3815)</f>
        <v>-5</v>
      </c>
      <c r="I3815" s="63">
        <f>ROUND(SUMIFS(AC:AC,$A:$A,EOMONTH($A3815,-1),$B:$B,$B3815),2)</f>
        <v>-358.31</v>
      </c>
      <c r="J3815" s="11">
        <f>SUMIFS(AB:AB,$A:$A,EOMONTH($A3815,-1),$B:$B,$B3815)</f>
        <v>-537.67999999999995</v>
      </c>
      <c r="K3815" s="13">
        <v>0</v>
      </c>
      <c r="L3815" s="25">
        <v>0</v>
      </c>
      <c r="M3815" s="15">
        <v>40</v>
      </c>
      <c r="N3815" s="14">
        <v>4421.51</v>
      </c>
      <c r="O3815" s="16">
        <v>70</v>
      </c>
      <c r="P3815" s="16">
        <v>13431.8</v>
      </c>
      <c r="Q3815" s="16">
        <v>0</v>
      </c>
      <c r="R3815" s="16">
        <f>Q3815*16.876/100</f>
        <v>0</v>
      </c>
      <c r="S3815" s="17">
        <f t="shared" si="413"/>
        <v>0</v>
      </c>
      <c r="T3815" s="16">
        <v>0</v>
      </c>
      <c r="U3815" s="18">
        <f t="shared" si="414"/>
        <v>-5.72</v>
      </c>
      <c r="V3815" s="18">
        <f t="shared" si="415"/>
        <v>42</v>
      </c>
      <c r="W3815" s="18">
        <f t="shared" si="416"/>
        <v>7.05138</v>
      </c>
      <c r="X3815" s="27"/>
      <c r="Y3815" s="19">
        <f t="shared" si="417"/>
        <v>49.051380000000002</v>
      </c>
      <c r="Z3815" s="18">
        <f t="shared" si="418"/>
        <v>80.08</v>
      </c>
      <c r="AA3815" s="12">
        <v>-35</v>
      </c>
      <c r="AB3815" s="12">
        <v>-6867.05</v>
      </c>
      <c r="AC3815" s="28">
        <f>+I3815+Y3815-Z3815</f>
        <v>-389.33861999999999</v>
      </c>
      <c r="AD3815" s="20">
        <f t="shared" si="419"/>
        <v>390</v>
      </c>
      <c r="AE3815">
        <v>390</v>
      </c>
    </row>
    <row r="3816" spans="1:31" x14ac:dyDescent="0.25">
      <c r="A3816" s="9">
        <v>45199</v>
      </c>
      <c r="B3816" s="10" t="s">
        <v>341</v>
      </c>
      <c r="C3816" s="10" t="s">
        <v>320</v>
      </c>
      <c r="D3816" s="10" t="s">
        <v>40</v>
      </c>
      <c r="E3816" s="10" t="s">
        <v>30</v>
      </c>
      <c r="F3816" s="10">
        <v>970</v>
      </c>
      <c r="G3816" s="10">
        <v>1057</v>
      </c>
      <c r="H3816" s="11">
        <f>SUMIFS(AA:AA,$A:$A,EOMONTH($A3816,-1),$B:$B,$B3816)</f>
        <v>379</v>
      </c>
      <c r="I3816" s="63">
        <f>ROUND(SUMIFS(AC:AC,$A:$A,EOMONTH($A3816,-1),$B:$B,$B3816),2)</f>
        <v>-138.61000000000001</v>
      </c>
      <c r="J3816" s="11">
        <f>SUMIFS(AB:AB,$A:$A,EOMONTH($A3816,-1),$B:$B,$B3816)</f>
        <v>37663.79</v>
      </c>
      <c r="K3816" s="13">
        <v>0</v>
      </c>
      <c r="L3816" s="25">
        <v>0</v>
      </c>
      <c r="M3816" s="15">
        <v>0</v>
      </c>
      <c r="N3816" s="14">
        <v>0</v>
      </c>
      <c r="O3816" s="16">
        <v>91</v>
      </c>
      <c r="P3816" s="16">
        <v>14803.73</v>
      </c>
      <c r="Q3816" s="16">
        <v>0</v>
      </c>
      <c r="R3816" s="16">
        <f>Q3816*16.876/100</f>
        <v>0</v>
      </c>
      <c r="S3816" s="17">
        <f t="shared" si="413"/>
        <v>0</v>
      </c>
      <c r="T3816" s="16">
        <v>0</v>
      </c>
      <c r="U3816" s="18">
        <f t="shared" si="414"/>
        <v>400.60300000000001</v>
      </c>
      <c r="V3816" s="18">
        <f t="shared" si="415"/>
        <v>0</v>
      </c>
      <c r="W3816" s="18">
        <f t="shared" si="416"/>
        <v>0</v>
      </c>
      <c r="X3816" s="27"/>
      <c r="Y3816" s="19">
        <f t="shared" si="417"/>
        <v>0</v>
      </c>
      <c r="Z3816" s="18">
        <f t="shared" si="418"/>
        <v>96.186999999999998</v>
      </c>
      <c r="AA3816" s="12">
        <v>288</v>
      </c>
      <c r="AB3816" s="12">
        <v>28620.51</v>
      </c>
      <c r="AC3816" s="28">
        <f>+I3816+Y3816-Z3816</f>
        <v>-234.79700000000003</v>
      </c>
      <c r="AD3816" s="20">
        <f t="shared" si="419"/>
        <v>240</v>
      </c>
      <c r="AE3816">
        <v>240</v>
      </c>
    </row>
    <row r="3817" spans="1:31" x14ac:dyDescent="0.25">
      <c r="A3817" s="9">
        <v>45199</v>
      </c>
      <c r="B3817" s="10" t="s">
        <v>342</v>
      </c>
      <c r="C3817" s="10" t="s">
        <v>320</v>
      </c>
      <c r="D3817" s="10" t="s">
        <v>40</v>
      </c>
      <c r="E3817" s="10" t="s">
        <v>30</v>
      </c>
      <c r="F3817" s="10">
        <v>970</v>
      </c>
      <c r="G3817" s="10">
        <v>1057</v>
      </c>
      <c r="H3817" s="11">
        <f>SUMIFS(AA:AA,$A:$A,EOMONTH($A3817,-1),$B:$B,$B3817)</f>
        <v>197</v>
      </c>
      <c r="I3817" s="63">
        <f>ROUND(SUMIFS(AC:AC,$A:$A,EOMONTH($A3817,-1),$B:$B,$B3817),2)</f>
        <v>214.92</v>
      </c>
      <c r="J3817" s="11">
        <f>SUMIFS(AB:AB,$A:$A,EOMONTH($A3817,-1),$B:$B,$B3817)</f>
        <v>18840.38</v>
      </c>
      <c r="K3817" s="13">
        <v>0</v>
      </c>
      <c r="L3817" s="25">
        <v>0</v>
      </c>
      <c r="M3817" s="15">
        <v>0</v>
      </c>
      <c r="N3817" s="14">
        <v>0</v>
      </c>
      <c r="O3817" s="16">
        <v>8</v>
      </c>
      <c r="P3817" s="16">
        <v>1374.32</v>
      </c>
      <c r="Q3817" s="16">
        <v>0</v>
      </c>
      <c r="R3817" s="16">
        <f>Q3817*16.876/100</f>
        <v>0</v>
      </c>
      <c r="S3817" s="17">
        <f t="shared" si="413"/>
        <v>0</v>
      </c>
      <c r="T3817" s="16">
        <v>0</v>
      </c>
      <c r="U3817" s="18">
        <f t="shared" si="414"/>
        <v>208.22900000000001</v>
      </c>
      <c r="V3817" s="18">
        <f t="shared" si="415"/>
        <v>0</v>
      </c>
      <c r="W3817" s="18">
        <f t="shared" si="416"/>
        <v>0</v>
      </c>
      <c r="X3817" s="27"/>
      <c r="Y3817" s="19">
        <f t="shared" si="417"/>
        <v>0</v>
      </c>
      <c r="Z3817" s="18">
        <f t="shared" si="418"/>
        <v>8.4559999999999995</v>
      </c>
      <c r="AA3817" s="12">
        <v>189</v>
      </c>
      <c r="AB3817" s="12">
        <v>18075.29</v>
      </c>
      <c r="AC3817" s="28">
        <f>+I3817+Y3817-Z3817</f>
        <v>206.464</v>
      </c>
      <c r="AD3817" s="20">
        <f t="shared" si="419"/>
        <v>0</v>
      </c>
      <c r="AE3817">
        <v>0</v>
      </c>
    </row>
    <row r="3818" spans="1:31" x14ac:dyDescent="0.25">
      <c r="A3818" s="9">
        <v>45199</v>
      </c>
      <c r="B3818" s="10" t="s">
        <v>343</v>
      </c>
      <c r="C3818" s="10" t="s">
        <v>320</v>
      </c>
      <c r="D3818" s="10" t="s">
        <v>40</v>
      </c>
      <c r="E3818" s="10" t="s">
        <v>30</v>
      </c>
      <c r="F3818" s="10">
        <v>970</v>
      </c>
      <c r="G3818" s="10">
        <v>1057</v>
      </c>
      <c r="H3818" s="11">
        <f>SUMIFS(AA:AA,$A:$A,EOMONTH($A3818,-1),$B:$B,$B3818)</f>
        <v>288</v>
      </c>
      <c r="I3818" s="63">
        <f>ROUND(SUMIFS(AC:AC,$A:$A,EOMONTH($A3818,-1),$B:$B,$B3818),2)</f>
        <v>60.8</v>
      </c>
      <c r="J3818" s="11">
        <f>SUMIFS(AB:AB,$A:$A,EOMONTH($A3818,-1),$B:$B,$B3818)</f>
        <v>29212.04</v>
      </c>
      <c r="K3818" s="13">
        <v>0</v>
      </c>
      <c r="L3818" s="25">
        <v>0</v>
      </c>
      <c r="M3818" s="15">
        <v>0</v>
      </c>
      <c r="N3818" s="14">
        <v>0</v>
      </c>
      <c r="O3818" s="16">
        <v>82</v>
      </c>
      <c r="P3818" s="16">
        <v>13323.08</v>
      </c>
      <c r="Q3818" s="16">
        <v>0</v>
      </c>
      <c r="R3818" s="16">
        <f>Q3818*16.876/100</f>
        <v>0</v>
      </c>
      <c r="S3818" s="17">
        <f t="shared" si="413"/>
        <v>0</v>
      </c>
      <c r="T3818" s="16">
        <v>0</v>
      </c>
      <c r="U3818" s="18">
        <f t="shared" si="414"/>
        <v>304.416</v>
      </c>
      <c r="V3818" s="18">
        <f t="shared" si="415"/>
        <v>0</v>
      </c>
      <c r="W3818" s="18">
        <f t="shared" si="416"/>
        <v>0</v>
      </c>
      <c r="X3818" s="27"/>
      <c r="Y3818" s="19">
        <f t="shared" si="417"/>
        <v>0</v>
      </c>
      <c r="Z3818" s="18">
        <f t="shared" si="418"/>
        <v>86.674000000000007</v>
      </c>
      <c r="AA3818" s="12">
        <v>206</v>
      </c>
      <c r="AB3818" s="12">
        <v>20894.72</v>
      </c>
      <c r="AC3818" s="28">
        <f>+I3818+Y3818-Z3818</f>
        <v>-25.874000000000009</v>
      </c>
      <c r="AD3818" s="20">
        <f t="shared" si="419"/>
        <v>30</v>
      </c>
      <c r="AE3818">
        <v>30</v>
      </c>
    </row>
    <row r="3819" spans="1:31" x14ac:dyDescent="0.25">
      <c r="A3819" s="9">
        <v>45199</v>
      </c>
      <c r="B3819" s="10" t="s">
        <v>344</v>
      </c>
      <c r="C3819" s="10" t="s">
        <v>28</v>
      </c>
      <c r="D3819" s="10" t="s">
        <v>29</v>
      </c>
      <c r="E3819" s="10" t="s">
        <v>30</v>
      </c>
      <c r="F3819" s="10"/>
      <c r="G3819" s="10">
        <v>0</v>
      </c>
      <c r="H3819" s="11">
        <f>SUMIFS(AA:AA,$A:$A,EOMONTH($A3819,-1),$B:$B,$B3819)</f>
        <v>152</v>
      </c>
      <c r="I3819" s="63">
        <f>ROUND(SUMIFS(AC:AC,$A:$A,EOMONTH($A3819,-1),$B:$B,$B3819),2)</f>
        <v>1.63</v>
      </c>
      <c r="J3819" s="11">
        <f>SUMIFS(AB:AB,$A:$A,EOMONTH($A3819,-1),$B:$B,$B3819)</f>
        <v>560.09</v>
      </c>
      <c r="K3819" s="13">
        <v>0</v>
      </c>
      <c r="L3819" s="25">
        <v>0</v>
      </c>
      <c r="M3819" s="15">
        <v>0</v>
      </c>
      <c r="N3819" s="14">
        <v>0</v>
      </c>
      <c r="O3819" s="16">
        <v>0</v>
      </c>
      <c r="P3819" s="16">
        <v>0</v>
      </c>
      <c r="Q3819" s="16">
        <v>0</v>
      </c>
      <c r="R3819" s="16">
        <f>Q3819*16.876/100</f>
        <v>0</v>
      </c>
      <c r="S3819" s="17">
        <f t="shared" si="413"/>
        <v>0</v>
      </c>
      <c r="T3819" s="16">
        <v>0</v>
      </c>
      <c r="U3819" s="18">
        <f t="shared" si="414"/>
        <v>0</v>
      </c>
      <c r="V3819" s="18">
        <f t="shared" si="415"/>
        <v>0</v>
      </c>
      <c r="W3819" s="18">
        <f t="shared" si="416"/>
        <v>0</v>
      </c>
      <c r="X3819" s="27"/>
      <c r="Y3819" s="19">
        <f t="shared" si="417"/>
        <v>0</v>
      </c>
      <c r="Z3819" s="18">
        <f t="shared" si="418"/>
        <v>0</v>
      </c>
      <c r="AA3819" s="12">
        <v>152</v>
      </c>
      <c r="AB3819" s="12">
        <v>560.09</v>
      </c>
      <c r="AC3819" s="28">
        <f>+I3819+Y3819-Z3819</f>
        <v>1.63</v>
      </c>
      <c r="AD3819" s="20">
        <f t="shared" si="419"/>
        <v>0</v>
      </c>
      <c r="AE3819">
        <v>0</v>
      </c>
    </row>
    <row r="3820" spans="1:31" x14ac:dyDescent="0.25">
      <c r="A3820" s="9">
        <v>45199</v>
      </c>
      <c r="B3820" s="10" t="s">
        <v>345</v>
      </c>
      <c r="C3820" s="10" t="s">
        <v>28</v>
      </c>
      <c r="D3820" s="10" t="s">
        <v>29</v>
      </c>
      <c r="E3820" s="10" t="s">
        <v>30</v>
      </c>
      <c r="F3820" s="10"/>
      <c r="G3820" s="10">
        <v>0</v>
      </c>
      <c r="H3820" s="11">
        <f>SUMIFS(AA:AA,$A:$A,EOMONTH($A3820,-1),$B:$B,$B3820)</f>
        <v>232</v>
      </c>
      <c r="I3820" s="63">
        <f>ROUND(SUMIFS(AC:AC,$A:$A,EOMONTH($A3820,-1),$B:$B,$B3820),2)</f>
        <v>15.76</v>
      </c>
      <c r="J3820" s="11">
        <f>SUMIFS(AB:AB,$A:$A,EOMONTH($A3820,-1),$B:$B,$B3820)</f>
        <v>881.5</v>
      </c>
      <c r="K3820" s="13">
        <v>0</v>
      </c>
      <c r="L3820" s="25">
        <v>0</v>
      </c>
      <c r="M3820" s="15">
        <v>0</v>
      </c>
      <c r="N3820" s="14">
        <v>0</v>
      </c>
      <c r="O3820" s="16">
        <v>0</v>
      </c>
      <c r="P3820" s="16">
        <v>0</v>
      </c>
      <c r="Q3820" s="16">
        <v>0</v>
      </c>
      <c r="R3820" s="16">
        <f>Q3820*16.876/100</f>
        <v>0</v>
      </c>
      <c r="S3820" s="17">
        <f t="shared" si="413"/>
        <v>0</v>
      </c>
      <c r="T3820" s="16">
        <v>0</v>
      </c>
      <c r="U3820" s="18">
        <f t="shared" si="414"/>
        <v>0</v>
      </c>
      <c r="V3820" s="18">
        <f t="shared" si="415"/>
        <v>0</v>
      </c>
      <c r="W3820" s="18">
        <f t="shared" si="416"/>
        <v>0</v>
      </c>
      <c r="X3820" s="27"/>
      <c r="Y3820" s="19">
        <f t="shared" si="417"/>
        <v>0</v>
      </c>
      <c r="Z3820" s="18">
        <f t="shared" si="418"/>
        <v>0</v>
      </c>
      <c r="AA3820" s="12">
        <v>232</v>
      </c>
      <c r="AB3820" s="12">
        <v>881.5</v>
      </c>
      <c r="AC3820" s="28">
        <f>+I3820+Y3820-Z3820</f>
        <v>15.76</v>
      </c>
      <c r="AD3820" s="20">
        <f t="shared" si="419"/>
        <v>0</v>
      </c>
      <c r="AE3820">
        <v>0</v>
      </c>
    </row>
    <row r="3821" spans="1:31" x14ac:dyDescent="0.25">
      <c r="A3821" s="9">
        <v>45199</v>
      </c>
      <c r="B3821" s="10" t="s">
        <v>346</v>
      </c>
      <c r="C3821" s="10" t="s">
        <v>28</v>
      </c>
      <c r="D3821" s="10" t="s">
        <v>29</v>
      </c>
      <c r="E3821" s="10" t="s">
        <v>30</v>
      </c>
      <c r="F3821" s="10"/>
      <c r="G3821" s="10">
        <v>0</v>
      </c>
      <c r="H3821" s="11">
        <f>SUMIFS(AA:AA,$A:$A,EOMONTH($A3821,-1),$B:$B,$B3821)</f>
        <v>18</v>
      </c>
      <c r="I3821" s="63">
        <f>ROUND(SUMIFS(AC:AC,$A:$A,EOMONTH($A3821,-1),$B:$B,$B3821),2)</f>
        <v>2.75</v>
      </c>
      <c r="J3821" s="11">
        <f>SUMIFS(AB:AB,$A:$A,EOMONTH($A3821,-1),$B:$B,$B3821)</f>
        <v>66.52</v>
      </c>
      <c r="K3821" s="13">
        <v>0</v>
      </c>
      <c r="L3821" s="25">
        <v>0</v>
      </c>
      <c r="M3821" s="15">
        <v>100</v>
      </c>
      <c r="N3821" s="14">
        <v>376.05</v>
      </c>
      <c r="O3821" s="16">
        <v>0</v>
      </c>
      <c r="P3821" s="16">
        <v>0</v>
      </c>
      <c r="Q3821" s="16">
        <v>100</v>
      </c>
      <c r="R3821" s="16">
        <f>Q3821*16.876/100</f>
        <v>16.876000000000001</v>
      </c>
      <c r="S3821" s="17">
        <f t="shared" si="413"/>
        <v>116.876</v>
      </c>
      <c r="T3821" s="16">
        <v>375</v>
      </c>
      <c r="U3821" s="18">
        <f t="shared" si="414"/>
        <v>0</v>
      </c>
      <c r="V3821" s="18">
        <f t="shared" si="415"/>
        <v>0</v>
      </c>
      <c r="W3821" s="18">
        <f t="shared" si="416"/>
        <v>0</v>
      </c>
      <c r="X3821" s="27"/>
      <c r="Y3821" s="19">
        <f t="shared" si="417"/>
        <v>0</v>
      </c>
      <c r="Z3821" s="18">
        <f t="shared" si="418"/>
        <v>0</v>
      </c>
      <c r="AA3821" s="12">
        <v>18</v>
      </c>
      <c r="AB3821" s="12">
        <v>67.510000000000005</v>
      </c>
      <c r="AC3821" s="28">
        <f>+I3821+Y3821-Z3821</f>
        <v>2.75</v>
      </c>
      <c r="AD3821" s="20">
        <f t="shared" si="419"/>
        <v>0</v>
      </c>
      <c r="AE3821">
        <v>0</v>
      </c>
    </row>
    <row r="3822" spans="1:31" x14ac:dyDescent="0.25">
      <c r="A3822" s="59">
        <v>45199</v>
      </c>
      <c r="B3822" s="60" t="s">
        <v>347</v>
      </c>
      <c r="C3822" s="60" t="s">
        <v>28</v>
      </c>
      <c r="D3822" s="60" t="s">
        <v>29</v>
      </c>
      <c r="E3822" s="60" t="s">
        <v>30</v>
      </c>
      <c r="F3822" s="10"/>
      <c r="G3822" s="10"/>
      <c r="H3822" s="11"/>
      <c r="I3822" s="63">
        <f>ROUND(SUMIFS(AC:AC,$A:$A,EOMONTH($A3822,-1),$B:$B,$B3822),2)</f>
        <v>105.69</v>
      </c>
      <c r="J3822" s="11"/>
      <c r="K3822" s="13"/>
      <c r="L3822" s="25"/>
      <c r="M3822" s="15"/>
      <c r="N3822" s="14"/>
      <c r="O3822" s="16"/>
      <c r="P3822" s="16"/>
      <c r="Q3822" s="16"/>
      <c r="R3822" s="16"/>
      <c r="S3822" s="17">
        <f t="shared" si="413"/>
        <v>0</v>
      </c>
      <c r="T3822" s="16"/>
      <c r="U3822" s="18">
        <f t="shared" si="414"/>
        <v>0</v>
      </c>
      <c r="V3822" s="18">
        <f t="shared" si="415"/>
        <v>0</v>
      </c>
      <c r="W3822" s="18">
        <f t="shared" si="416"/>
        <v>0</v>
      </c>
      <c r="X3822" s="27"/>
      <c r="Y3822" s="19">
        <f t="shared" si="417"/>
        <v>0</v>
      </c>
      <c r="Z3822" s="18">
        <f t="shared" si="418"/>
        <v>0</v>
      </c>
      <c r="AA3822" s="12"/>
      <c r="AB3822" s="12"/>
      <c r="AC3822" s="28">
        <f>+I3822+Y3822-Z3822</f>
        <v>105.69</v>
      </c>
      <c r="AD3822" s="20">
        <f t="shared" si="419"/>
        <v>0</v>
      </c>
      <c r="AE3822">
        <v>0</v>
      </c>
    </row>
    <row r="3823" spans="1:31" x14ac:dyDescent="0.25">
      <c r="A3823" s="9">
        <v>45199</v>
      </c>
      <c r="B3823" s="10" t="s">
        <v>348</v>
      </c>
      <c r="C3823" s="10" t="s">
        <v>28</v>
      </c>
      <c r="D3823" s="10" t="s">
        <v>29</v>
      </c>
      <c r="E3823" s="10" t="s">
        <v>30</v>
      </c>
      <c r="F3823" s="10"/>
      <c r="G3823" s="10">
        <v>0</v>
      </c>
      <c r="H3823" s="11">
        <f>SUMIFS(AA:AA,$A:$A,EOMONTH($A3823,-1),$B:$B,$B3823)</f>
        <v>260</v>
      </c>
      <c r="I3823" s="63">
        <f>ROUND(SUMIFS(AC:AC,$A:$A,EOMONTH($A3823,-1),$B:$B,$B3823),2)</f>
        <v>37.47</v>
      </c>
      <c r="J3823" s="11">
        <f>SUMIFS(AB:AB,$A:$A,EOMONTH($A3823,-1),$B:$B,$B3823)</f>
        <v>961.3</v>
      </c>
      <c r="K3823" s="13">
        <v>0</v>
      </c>
      <c r="L3823" s="25">
        <v>0</v>
      </c>
      <c r="M3823" s="15">
        <v>0</v>
      </c>
      <c r="N3823" s="14">
        <v>0</v>
      </c>
      <c r="O3823" s="16">
        <v>0</v>
      </c>
      <c r="P3823" s="16">
        <v>0</v>
      </c>
      <c r="Q3823" s="16">
        <v>0</v>
      </c>
      <c r="R3823" s="16">
        <f>Q3823*16.876/100</f>
        <v>0</v>
      </c>
      <c r="S3823" s="17">
        <f t="shared" si="413"/>
        <v>0</v>
      </c>
      <c r="T3823" s="16">
        <v>0</v>
      </c>
      <c r="U3823" s="18">
        <f t="shared" si="414"/>
        <v>0</v>
      </c>
      <c r="V3823" s="18">
        <f t="shared" si="415"/>
        <v>0</v>
      </c>
      <c r="W3823" s="18">
        <f t="shared" si="416"/>
        <v>0</v>
      </c>
      <c r="X3823" s="27"/>
      <c r="Y3823" s="19">
        <f t="shared" si="417"/>
        <v>0</v>
      </c>
      <c r="Z3823" s="18">
        <f t="shared" si="418"/>
        <v>0</v>
      </c>
      <c r="AA3823" s="12">
        <v>260</v>
      </c>
      <c r="AB3823" s="12">
        <v>961.3</v>
      </c>
      <c r="AC3823" s="28">
        <f>+I3823+Y3823-Z3823</f>
        <v>37.47</v>
      </c>
      <c r="AD3823" s="20">
        <f t="shared" si="419"/>
        <v>0</v>
      </c>
      <c r="AE3823">
        <v>0</v>
      </c>
    </row>
    <row r="3824" spans="1:31" x14ac:dyDescent="0.25">
      <c r="A3824" s="9">
        <v>45199</v>
      </c>
      <c r="B3824" s="10" t="s">
        <v>349</v>
      </c>
      <c r="C3824" s="10" t="s">
        <v>28</v>
      </c>
      <c r="D3824" s="10" t="s">
        <v>29</v>
      </c>
      <c r="E3824" s="10" t="s">
        <v>30</v>
      </c>
      <c r="F3824" s="10"/>
      <c r="G3824" s="10">
        <v>0</v>
      </c>
      <c r="H3824" s="11">
        <f>SUMIFS(AA:AA,$A:$A,EOMONTH($A3824,-1),$B:$B,$B3824)</f>
        <v>2</v>
      </c>
      <c r="I3824" s="63">
        <f>ROUND(SUMIFS(AC:AC,$A:$A,EOMONTH($A3824,-1),$B:$B,$B3824),2)</f>
        <v>1.54</v>
      </c>
      <c r="J3824" s="11">
        <f>SUMIFS(AB:AB,$A:$A,EOMONTH($A3824,-1),$B:$B,$B3824)</f>
        <v>7.39</v>
      </c>
      <c r="K3824" s="13">
        <v>0</v>
      </c>
      <c r="L3824" s="25">
        <v>0</v>
      </c>
      <c r="M3824" s="15">
        <v>0</v>
      </c>
      <c r="N3824" s="14">
        <v>0</v>
      </c>
      <c r="O3824" s="16">
        <v>0</v>
      </c>
      <c r="P3824" s="16">
        <v>0</v>
      </c>
      <c r="Q3824" s="16">
        <v>0</v>
      </c>
      <c r="R3824" s="16">
        <f>Q3824*16.876/100</f>
        <v>0</v>
      </c>
      <c r="S3824" s="17">
        <f t="shared" si="413"/>
        <v>0</v>
      </c>
      <c r="T3824" s="16">
        <v>0</v>
      </c>
      <c r="U3824" s="18">
        <f t="shared" si="414"/>
        <v>0</v>
      </c>
      <c r="V3824" s="18">
        <f t="shared" si="415"/>
        <v>0</v>
      </c>
      <c r="W3824" s="18">
        <f t="shared" si="416"/>
        <v>0</v>
      </c>
      <c r="X3824" s="27"/>
      <c r="Y3824" s="19">
        <f t="shared" si="417"/>
        <v>0</v>
      </c>
      <c r="Z3824" s="18">
        <f t="shared" si="418"/>
        <v>0</v>
      </c>
      <c r="AA3824" s="12">
        <v>2</v>
      </c>
      <c r="AB3824" s="12">
        <v>7.39</v>
      </c>
      <c r="AC3824" s="28">
        <f>+I3824+Y3824-Z3824</f>
        <v>1.54</v>
      </c>
      <c r="AD3824" s="20">
        <f t="shared" si="419"/>
        <v>0</v>
      </c>
      <c r="AE3824">
        <v>0</v>
      </c>
    </row>
    <row r="3825" spans="1:31" x14ac:dyDescent="0.25">
      <c r="A3825" s="9">
        <v>45199</v>
      </c>
      <c r="B3825" s="10" t="s">
        <v>350</v>
      </c>
      <c r="C3825" s="10" t="s">
        <v>278</v>
      </c>
      <c r="D3825" s="10" t="s">
        <v>40</v>
      </c>
      <c r="E3825" s="10" t="s">
        <v>30</v>
      </c>
      <c r="F3825" s="10">
        <v>205</v>
      </c>
      <c r="G3825" s="10">
        <v>223</v>
      </c>
      <c r="H3825" s="11">
        <f>SUMIFS(AA:AA,$A:$A,EOMONTH($A3825,-1),$B:$B,$B3825)</f>
        <v>93</v>
      </c>
      <c r="I3825" s="63">
        <f>ROUND(SUMIFS(AC:AC,$A:$A,EOMONTH($A3825,-1),$B:$B,$B3825),2)</f>
        <v>-29.67</v>
      </c>
      <c r="J3825" s="11">
        <f>SUMIFS(AB:AB,$A:$A,EOMONTH($A3825,-1),$B:$B,$B3825)</f>
        <v>2242.2199999999998</v>
      </c>
      <c r="K3825" s="13">
        <v>0</v>
      </c>
      <c r="L3825" s="25">
        <v>0</v>
      </c>
      <c r="M3825" s="15">
        <v>436</v>
      </c>
      <c r="N3825" s="14">
        <v>10847.47</v>
      </c>
      <c r="O3825" s="16">
        <v>330</v>
      </c>
      <c r="P3825" s="16">
        <v>12440.7</v>
      </c>
      <c r="Q3825" s="16">
        <v>0</v>
      </c>
      <c r="R3825" s="16">
        <f>Q3825*16.876/100</f>
        <v>0</v>
      </c>
      <c r="S3825" s="17">
        <f t="shared" si="413"/>
        <v>0</v>
      </c>
      <c r="T3825" s="16">
        <v>0</v>
      </c>
      <c r="U3825" s="18">
        <f t="shared" si="414"/>
        <v>20.739000000000001</v>
      </c>
      <c r="V3825" s="18">
        <f t="shared" si="415"/>
        <v>89.38</v>
      </c>
      <c r="W3825" s="18">
        <f t="shared" si="416"/>
        <v>15.006008200000002</v>
      </c>
      <c r="X3825" s="27"/>
      <c r="Y3825" s="19">
        <f t="shared" si="417"/>
        <v>104.38600819999999</v>
      </c>
      <c r="Z3825" s="18">
        <f t="shared" si="418"/>
        <v>73.59</v>
      </c>
      <c r="AA3825" s="12">
        <v>199</v>
      </c>
      <c r="AB3825" s="12">
        <v>4924.09</v>
      </c>
      <c r="AC3825" s="28">
        <f>+I3825+Y3825-Z3825</f>
        <v>1.1260081999999869</v>
      </c>
      <c r="AD3825" s="20">
        <f t="shared" si="419"/>
        <v>0</v>
      </c>
      <c r="AE3825">
        <v>0</v>
      </c>
    </row>
    <row r="3826" spans="1:31" x14ac:dyDescent="0.25">
      <c r="A3826" s="9">
        <v>45199</v>
      </c>
      <c r="B3826" s="10" t="s">
        <v>351</v>
      </c>
      <c r="C3826" s="10" t="s">
        <v>278</v>
      </c>
      <c r="D3826" s="10" t="s">
        <v>40</v>
      </c>
      <c r="E3826" s="10" t="s">
        <v>30</v>
      </c>
      <c r="F3826" s="10">
        <v>205</v>
      </c>
      <c r="G3826" s="10">
        <v>223</v>
      </c>
      <c r="H3826" s="11">
        <f>SUMIFS(AA:AA,$A:$A,EOMONTH($A3826,-1),$B:$B,$B3826)</f>
        <v>155</v>
      </c>
      <c r="I3826" s="63">
        <f>ROUND(SUMIFS(AC:AC,$A:$A,EOMONTH($A3826,-1),$B:$B,$B3826),2)</f>
        <v>-16.29</v>
      </c>
      <c r="J3826" s="11">
        <f>SUMIFS(AB:AB,$A:$A,EOMONTH($A3826,-1),$B:$B,$B3826)</f>
        <v>4529.33</v>
      </c>
      <c r="K3826" s="13">
        <v>0</v>
      </c>
      <c r="L3826" s="25">
        <v>0</v>
      </c>
      <c r="M3826" s="15">
        <v>60</v>
      </c>
      <c r="N3826" s="14">
        <v>1526.74</v>
      </c>
      <c r="O3826" s="16">
        <v>60</v>
      </c>
      <c r="P3826" s="16">
        <v>2370</v>
      </c>
      <c r="Q3826" s="16">
        <v>0</v>
      </c>
      <c r="R3826" s="16">
        <f>Q3826*16.876/100</f>
        <v>0</v>
      </c>
      <c r="S3826" s="17">
        <f t="shared" si="413"/>
        <v>0</v>
      </c>
      <c r="T3826" s="16">
        <v>0</v>
      </c>
      <c r="U3826" s="18">
        <f t="shared" si="414"/>
        <v>34.564999999999998</v>
      </c>
      <c r="V3826" s="18">
        <f t="shared" si="415"/>
        <v>12.3</v>
      </c>
      <c r="W3826" s="18">
        <f t="shared" si="416"/>
        <v>2.0650470000000003</v>
      </c>
      <c r="X3826" s="27"/>
      <c r="Y3826" s="19">
        <f t="shared" si="417"/>
        <v>14.365047000000001</v>
      </c>
      <c r="Z3826" s="18">
        <f t="shared" si="418"/>
        <v>13.38</v>
      </c>
      <c r="AA3826" s="12">
        <v>155</v>
      </c>
      <c r="AB3826" s="12">
        <v>4366.01</v>
      </c>
      <c r="AC3826" s="28">
        <f>+I3826+Y3826-Z3826</f>
        <v>-15.304952999999999</v>
      </c>
      <c r="AD3826" s="20">
        <f t="shared" si="419"/>
        <v>20</v>
      </c>
      <c r="AE3826">
        <v>20</v>
      </c>
    </row>
    <row r="3827" spans="1:31" x14ac:dyDescent="0.25">
      <c r="A3827" s="9">
        <v>45199</v>
      </c>
      <c r="B3827" s="10" t="s">
        <v>352</v>
      </c>
      <c r="C3827" s="10" t="s">
        <v>278</v>
      </c>
      <c r="D3827" s="10" t="s">
        <v>40</v>
      </c>
      <c r="E3827" s="10" t="s">
        <v>30</v>
      </c>
      <c r="F3827" s="10">
        <v>205</v>
      </c>
      <c r="G3827" s="10">
        <v>223</v>
      </c>
      <c r="H3827" s="11">
        <f>SUMIFS(AA:AA,$A:$A,EOMONTH($A3827,-1),$B:$B,$B3827)</f>
        <v>226</v>
      </c>
      <c r="I3827" s="63">
        <f>ROUND(SUMIFS(AC:AC,$A:$A,EOMONTH($A3827,-1),$B:$B,$B3827),2)</f>
        <v>24.68</v>
      </c>
      <c r="J3827" s="11">
        <f>SUMIFS(AB:AB,$A:$A,EOMONTH($A3827,-1),$B:$B,$B3827)</f>
        <v>6082.83</v>
      </c>
      <c r="K3827" s="13">
        <v>0</v>
      </c>
      <c r="L3827" s="25">
        <v>0</v>
      </c>
      <c r="M3827" s="15">
        <v>294</v>
      </c>
      <c r="N3827" s="14">
        <v>7558.96</v>
      </c>
      <c r="O3827" s="16">
        <v>30</v>
      </c>
      <c r="P3827" s="16">
        <v>1194.3</v>
      </c>
      <c r="Q3827" s="16">
        <v>0</v>
      </c>
      <c r="R3827" s="16">
        <f>Q3827*16.876/100</f>
        <v>0</v>
      </c>
      <c r="S3827" s="17">
        <f t="shared" si="413"/>
        <v>0</v>
      </c>
      <c r="T3827" s="16">
        <v>0</v>
      </c>
      <c r="U3827" s="18">
        <f t="shared" si="414"/>
        <v>50.398000000000003</v>
      </c>
      <c r="V3827" s="18">
        <f t="shared" si="415"/>
        <v>60.27</v>
      </c>
      <c r="W3827" s="18">
        <f t="shared" si="416"/>
        <v>10.118730300000001</v>
      </c>
      <c r="X3827" s="27"/>
      <c r="Y3827" s="19">
        <f t="shared" si="417"/>
        <v>70.388730300000006</v>
      </c>
      <c r="Z3827" s="18">
        <f t="shared" si="418"/>
        <v>6.69</v>
      </c>
      <c r="AA3827" s="12">
        <v>490</v>
      </c>
      <c r="AB3827" s="12">
        <v>12854.76</v>
      </c>
      <c r="AC3827" s="28">
        <f>+I3827+Y3827-Z3827</f>
        <v>88.378730300000001</v>
      </c>
      <c r="AD3827" s="20">
        <f t="shared" si="419"/>
        <v>0</v>
      </c>
      <c r="AE3827">
        <v>0</v>
      </c>
    </row>
    <row r="3828" spans="1:31" x14ac:dyDescent="0.25">
      <c r="A3828" s="9">
        <v>45199</v>
      </c>
      <c r="B3828" s="10" t="s">
        <v>353</v>
      </c>
      <c r="C3828" s="10" t="s">
        <v>278</v>
      </c>
      <c r="D3828" s="10" t="s">
        <v>40</v>
      </c>
      <c r="E3828" s="10" t="s">
        <v>30</v>
      </c>
      <c r="F3828" s="10">
        <v>205</v>
      </c>
      <c r="G3828" s="10">
        <v>223</v>
      </c>
      <c r="H3828" s="11">
        <f>SUMIFS(AA:AA,$A:$A,EOMONTH($A3828,-1),$B:$B,$B3828)</f>
        <v>109</v>
      </c>
      <c r="I3828" s="63">
        <f>ROUND(SUMIFS(AC:AC,$A:$A,EOMONTH($A3828,-1),$B:$B,$B3828),2)</f>
        <v>-32.53</v>
      </c>
      <c r="J3828" s="11">
        <f>SUMIFS(AB:AB,$A:$A,EOMONTH($A3828,-1),$B:$B,$B3828)</f>
        <v>2707.21</v>
      </c>
      <c r="K3828" s="13">
        <v>0</v>
      </c>
      <c r="L3828" s="25">
        <v>0</v>
      </c>
      <c r="M3828" s="15">
        <v>431</v>
      </c>
      <c r="N3828" s="14">
        <v>11035.39</v>
      </c>
      <c r="O3828" s="16">
        <v>180</v>
      </c>
      <c r="P3828" s="16">
        <v>6670.8</v>
      </c>
      <c r="Q3828" s="16">
        <v>0</v>
      </c>
      <c r="R3828" s="16">
        <f>Q3828*16.876/100</f>
        <v>0</v>
      </c>
      <c r="S3828" s="17">
        <f t="shared" si="413"/>
        <v>0</v>
      </c>
      <c r="T3828" s="16">
        <v>0</v>
      </c>
      <c r="U3828" s="18">
        <f t="shared" si="414"/>
        <v>24.306999999999999</v>
      </c>
      <c r="V3828" s="18">
        <f t="shared" si="415"/>
        <v>88.355000000000004</v>
      </c>
      <c r="W3828" s="18">
        <f t="shared" si="416"/>
        <v>14.833920950000001</v>
      </c>
      <c r="X3828" s="27"/>
      <c r="Y3828" s="19">
        <f t="shared" si="417"/>
        <v>103.18892095000001</v>
      </c>
      <c r="Z3828" s="18">
        <f t="shared" si="418"/>
        <v>40.14</v>
      </c>
      <c r="AA3828" s="12">
        <v>360</v>
      </c>
      <c r="AB3828" s="12">
        <v>9161.73</v>
      </c>
      <c r="AC3828" s="28">
        <f>+I3828+Y3828-Z3828</f>
        <v>30.518920950000009</v>
      </c>
      <c r="AD3828" s="20">
        <f t="shared" si="419"/>
        <v>0</v>
      </c>
      <c r="AE3828">
        <v>0</v>
      </c>
    </row>
    <row r="3829" spans="1:31" x14ac:dyDescent="0.25">
      <c r="A3829" s="9">
        <v>45199</v>
      </c>
      <c r="B3829" s="10" t="s">
        <v>354</v>
      </c>
      <c r="C3829" s="10" t="s">
        <v>278</v>
      </c>
      <c r="D3829" s="10" t="s">
        <v>40</v>
      </c>
      <c r="E3829" s="10" t="s">
        <v>30</v>
      </c>
      <c r="F3829" s="10">
        <v>205</v>
      </c>
      <c r="G3829" s="10">
        <v>223</v>
      </c>
      <c r="H3829" s="11">
        <f>SUMIFS(AA:AA,$A:$A,EOMONTH($A3829,-1),$B:$B,$B3829)</f>
        <v>338</v>
      </c>
      <c r="I3829" s="63">
        <f>ROUND(SUMIFS(AC:AC,$A:$A,EOMONTH($A3829,-1),$B:$B,$B3829),2)</f>
        <v>-4.54</v>
      </c>
      <c r="J3829" s="11">
        <f>SUMIFS(AB:AB,$A:$A,EOMONTH($A3829,-1),$B:$B,$B3829)</f>
        <v>8462.59</v>
      </c>
      <c r="K3829" s="13">
        <v>0</v>
      </c>
      <c r="L3829" s="25">
        <v>0</v>
      </c>
      <c r="M3829" s="15">
        <v>133</v>
      </c>
      <c r="N3829" s="14">
        <v>3401.12</v>
      </c>
      <c r="O3829" s="16">
        <v>332</v>
      </c>
      <c r="P3829" s="16">
        <v>12657.68</v>
      </c>
      <c r="Q3829" s="16">
        <v>0</v>
      </c>
      <c r="R3829" s="16">
        <f>Q3829*16.876/100</f>
        <v>0</v>
      </c>
      <c r="S3829" s="17">
        <f t="shared" si="413"/>
        <v>0</v>
      </c>
      <c r="T3829" s="16">
        <v>0</v>
      </c>
      <c r="U3829" s="18">
        <f t="shared" si="414"/>
        <v>75.373999999999995</v>
      </c>
      <c r="V3829" s="18">
        <f t="shared" si="415"/>
        <v>27.265000000000001</v>
      </c>
      <c r="W3829" s="18">
        <f t="shared" si="416"/>
        <v>4.57752085</v>
      </c>
      <c r="X3829" s="27"/>
      <c r="Y3829" s="19">
        <f t="shared" si="417"/>
        <v>31.84252085</v>
      </c>
      <c r="Z3829" s="18">
        <f t="shared" si="418"/>
        <v>74.036000000000001</v>
      </c>
      <c r="AA3829" s="12">
        <v>139</v>
      </c>
      <c r="AB3829" s="12">
        <v>3501.18</v>
      </c>
      <c r="AC3829" s="28">
        <f>+I3829+Y3829-Z3829</f>
        <v>-46.733479150000001</v>
      </c>
      <c r="AD3829" s="20">
        <f t="shared" si="419"/>
        <v>50</v>
      </c>
      <c r="AE3829">
        <v>50</v>
      </c>
    </row>
    <row r="3830" spans="1:31" x14ac:dyDescent="0.25">
      <c r="A3830" s="9">
        <v>45199</v>
      </c>
      <c r="B3830" s="10" t="s">
        <v>355</v>
      </c>
      <c r="C3830" s="10" t="s">
        <v>278</v>
      </c>
      <c r="D3830" s="10" t="s">
        <v>40</v>
      </c>
      <c r="E3830" s="10" t="s">
        <v>30</v>
      </c>
      <c r="F3830" s="10">
        <v>205</v>
      </c>
      <c r="G3830" s="10">
        <v>223</v>
      </c>
      <c r="H3830" s="11">
        <f>SUMIFS(AA:AA,$A:$A,EOMONTH($A3830,-1),$B:$B,$B3830)</f>
        <v>347</v>
      </c>
      <c r="I3830" s="63">
        <f>ROUND(SUMIFS(AC:AC,$A:$A,EOMONTH($A3830,-1),$B:$B,$B3830),2)</f>
        <v>51.44</v>
      </c>
      <c r="J3830" s="11">
        <f>SUMIFS(AB:AB,$A:$A,EOMONTH($A3830,-1),$B:$B,$B3830)</f>
        <v>8700.99</v>
      </c>
      <c r="K3830" s="13">
        <v>0</v>
      </c>
      <c r="L3830" s="25">
        <v>0</v>
      </c>
      <c r="M3830" s="15">
        <v>460</v>
      </c>
      <c r="N3830" s="14">
        <v>11778.34</v>
      </c>
      <c r="O3830" s="16">
        <v>240</v>
      </c>
      <c r="P3830" s="16">
        <v>9216.6</v>
      </c>
      <c r="Q3830" s="16">
        <v>0</v>
      </c>
      <c r="R3830" s="16">
        <f>Q3830*16.876/100</f>
        <v>0</v>
      </c>
      <c r="S3830" s="17">
        <f t="shared" si="413"/>
        <v>0</v>
      </c>
      <c r="T3830" s="16">
        <v>0</v>
      </c>
      <c r="U3830" s="18">
        <f t="shared" si="414"/>
        <v>77.381</v>
      </c>
      <c r="V3830" s="18">
        <f t="shared" si="415"/>
        <v>94.3</v>
      </c>
      <c r="W3830" s="18">
        <f t="shared" si="416"/>
        <v>15.832027</v>
      </c>
      <c r="X3830" s="27"/>
      <c r="Y3830" s="19">
        <f t="shared" si="417"/>
        <v>110.13202699999999</v>
      </c>
      <c r="Z3830" s="18">
        <f t="shared" si="418"/>
        <v>53.52</v>
      </c>
      <c r="AA3830" s="12">
        <v>567</v>
      </c>
      <c r="AB3830" s="12">
        <v>14388.81</v>
      </c>
      <c r="AC3830" s="28">
        <f>+I3830+Y3830-Z3830</f>
        <v>108.05202699999998</v>
      </c>
      <c r="AD3830" s="20">
        <f t="shared" si="419"/>
        <v>0</v>
      </c>
      <c r="AE3830">
        <v>0</v>
      </c>
    </row>
    <row r="3831" spans="1:31" x14ac:dyDescent="0.25">
      <c r="A3831" s="9">
        <v>45199</v>
      </c>
      <c r="B3831" s="10" t="s">
        <v>356</v>
      </c>
      <c r="C3831" s="10" t="s">
        <v>278</v>
      </c>
      <c r="D3831" s="10" t="s">
        <v>40</v>
      </c>
      <c r="E3831" s="10" t="s">
        <v>30</v>
      </c>
      <c r="F3831" s="10">
        <v>270</v>
      </c>
      <c r="G3831" s="10">
        <v>294</v>
      </c>
      <c r="H3831" s="11">
        <f>SUMIFS(AA:AA,$A:$A,EOMONTH($A3831,-1),$B:$B,$B3831)</f>
        <v>837</v>
      </c>
      <c r="I3831" s="63">
        <f>ROUND(SUMIFS(AC:AC,$A:$A,EOMONTH($A3831,-1),$B:$B,$B3831),2)</f>
        <v>419.43</v>
      </c>
      <c r="J3831" s="11">
        <f>SUMIFS(AB:AB,$A:$A,EOMONTH($A3831,-1),$B:$B,$B3831)</f>
        <v>23562.87</v>
      </c>
      <c r="K3831" s="13">
        <v>0</v>
      </c>
      <c r="L3831" s="25">
        <v>0</v>
      </c>
      <c r="M3831" s="15">
        <v>0</v>
      </c>
      <c r="N3831" s="14">
        <v>0</v>
      </c>
      <c r="O3831" s="16">
        <v>848</v>
      </c>
      <c r="P3831" s="16">
        <v>37938.959999999999</v>
      </c>
      <c r="Q3831" s="16">
        <v>0</v>
      </c>
      <c r="R3831" s="16">
        <f>Q3831*16.876/100</f>
        <v>0</v>
      </c>
      <c r="S3831" s="17">
        <f t="shared" si="413"/>
        <v>0</v>
      </c>
      <c r="T3831" s="16">
        <v>0</v>
      </c>
      <c r="U3831" s="18">
        <f t="shared" si="414"/>
        <v>246.078</v>
      </c>
      <c r="V3831" s="18">
        <f t="shared" si="415"/>
        <v>0</v>
      </c>
      <c r="W3831" s="18">
        <f t="shared" si="416"/>
        <v>0</v>
      </c>
      <c r="X3831" s="27"/>
      <c r="Y3831" s="19">
        <f t="shared" si="417"/>
        <v>0</v>
      </c>
      <c r="Z3831" s="18">
        <f t="shared" si="418"/>
        <v>249.31200000000001</v>
      </c>
      <c r="AA3831" s="12">
        <v>-11</v>
      </c>
      <c r="AB3831" s="12">
        <v>-309.67</v>
      </c>
      <c r="AC3831" s="28">
        <f>+I3831+Y3831-Z3831</f>
        <v>170.11799999999999</v>
      </c>
      <c r="AD3831" s="20">
        <f t="shared" si="419"/>
        <v>0</v>
      </c>
      <c r="AE3831">
        <v>0</v>
      </c>
    </row>
    <row r="3832" spans="1:31" x14ac:dyDescent="0.25">
      <c r="A3832" s="9">
        <v>45199</v>
      </c>
      <c r="B3832" s="10" t="s">
        <v>357</v>
      </c>
      <c r="C3832" s="10" t="s">
        <v>278</v>
      </c>
      <c r="D3832" s="10" t="s">
        <v>40</v>
      </c>
      <c r="E3832" s="10" t="s">
        <v>30</v>
      </c>
      <c r="F3832" s="10">
        <v>270</v>
      </c>
      <c r="G3832" s="10">
        <v>294</v>
      </c>
      <c r="H3832" s="11">
        <f>SUMIFS(AA:AA,$A:$A,EOMONTH($A3832,-1),$B:$B,$B3832)</f>
        <v>372</v>
      </c>
      <c r="I3832" s="63">
        <f>ROUND(SUMIFS(AC:AC,$A:$A,EOMONTH($A3832,-1),$B:$B,$B3832),2)</f>
        <v>122.38</v>
      </c>
      <c r="J3832" s="11">
        <f>SUMIFS(AB:AB,$A:$A,EOMONTH($A3832,-1),$B:$B,$B3832)</f>
        <v>10361.77</v>
      </c>
      <c r="K3832" s="13">
        <v>0</v>
      </c>
      <c r="L3832" s="25">
        <v>0</v>
      </c>
      <c r="M3832" s="15">
        <v>0</v>
      </c>
      <c r="N3832" s="14">
        <v>0</v>
      </c>
      <c r="O3832" s="16">
        <v>120</v>
      </c>
      <c r="P3832" s="16">
        <v>5669.1</v>
      </c>
      <c r="Q3832" s="16">
        <v>0</v>
      </c>
      <c r="R3832" s="16">
        <f>Q3832*16.876/100</f>
        <v>0</v>
      </c>
      <c r="S3832" s="17">
        <f t="shared" si="413"/>
        <v>0</v>
      </c>
      <c r="T3832" s="16">
        <v>0</v>
      </c>
      <c r="U3832" s="18">
        <f t="shared" si="414"/>
        <v>109.36799999999999</v>
      </c>
      <c r="V3832" s="18">
        <f t="shared" si="415"/>
        <v>0</v>
      </c>
      <c r="W3832" s="18">
        <f t="shared" si="416"/>
        <v>0</v>
      </c>
      <c r="X3832" s="27"/>
      <c r="Y3832" s="19">
        <f t="shared" si="417"/>
        <v>0</v>
      </c>
      <c r="Z3832" s="18">
        <f t="shared" si="418"/>
        <v>35.28</v>
      </c>
      <c r="AA3832" s="12">
        <v>252</v>
      </c>
      <c r="AB3832" s="12">
        <v>7019.25</v>
      </c>
      <c r="AC3832" s="28">
        <f>+I3832+Y3832-Z3832</f>
        <v>87.1</v>
      </c>
      <c r="AD3832" s="20">
        <f t="shared" si="419"/>
        <v>0</v>
      </c>
      <c r="AE3832">
        <v>0</v>
      </c>
    </row>
    <row r="3833" spans="1:31" x14ac:dyDescent="0.25">
      <c r="A3833" s="9">
        <v>45199</v>
      </c>
      <c r="B3833" s="10" t="s">
        <v>358</v>
      </c>
      <c r="C3833" s="10" t="s">
        <v>278</v>
      </c>
      <c r="D3833" s="10" t="s">
        <v>40</v>
      </c>
      <c r="E3833" s="10" t="s">
        <v>30</v>
      </c>
      <c r="F3833" s="10">
        <v>270</v>
      </c>
      <c r="G3833" s="10">
        <v>294</v>
      </c>
      <c r="H3833" s="11">
        <f>SUMIFS(AA:AA,$A:$A,EOMONTH($A3833,-1),$B:$B,$B3833)</f>
        <v>164</v>
      </c>
      <c r="I3833" s="63">
        <f>ROUND(SUMIFS(AC:AC,$A:$A,EOMONTH($A3833,-1),$B:$B,$B3833),2)</f>
        <v>50.31</v>
      </c>
      <c r="J3833" s="11">
        <f>SUMIFS(AB:AB,$A:$A,EOMONTH($A3833,-1),$B:$B,$B3833)</f>
        <v>5059.99</v>
      </c>
      <c r="K3833" s="13">
        <v>0</v>
      </c>
      <c r="L3833" s="25">
        <v>0</v>
      </c>
      <c r="M3833" s="15">
        <v>0</v>
      </c>
      <c r="N3833" s="14">
        <v>0</v>
      </c>
      <c r="O3833" s="16">
        <v>30</v>
      </c>
      <c r="P3833" s="16">
        <v>1423.2</v>
      </c>
      <c r="Q3833" s="16">
        <v>0</v>
      </c>
      <c r="R3833" s="16">
        <f>Q3833*16.876/100</f>
        <v>0</v>
      </c>
      <c r="S3833" s="17">
        <f t="shared" si="413"/>
        <v>0</v>
      </c>
      <c r="T3833" s="16">
        <v>0</v>
      </c>
      <c r="U3833" s="18">
        <f t="shared" si="414"/>
        <v>48.216000000000001</v>
      </c>
      <c r="V3833" s="18">
        <f t="shared" si="415"/>
        <v>0</v>
      </c>
      <c r="W3833" s="18">
        <f t="shared" si="416"/>
        <v>0</v>
      </c>
      <c r="X3833" s="27"/>
      <c r="Y3833" s="19">
        <f t="shared" si="417"/>
        <v>0</v>
      </c>
      <c r="Z3833" s="18">
        <f t="shared" si="418"/>
        <v>8.82</v>
      </c>
      <c r="AA3833" s="12">
        <v>134</v>
      </c>
      <c r="AB3833" s="12">
        <v>4134.38</v>
      </c>
      <c r="AC3833" s="28">
        <f>+I3833+Y3833-Z3833</f>
        <v>41.49</v>
      </c>
      <c r="AD3833" s="20">
        <f t="shared" si="419"/>
        <v>0</v>
      </c>
      <c r="AE3833">
        <v>0</v>
      </c>
    </row>
    <row r="3834" spans="1:31" x14ac:dyDescent="0.25">
      <c r="A3834" s="9">
        <v>45199</v>
      </c>
      <c r="B3834" s="10" t="s">
        <v>359</v>
      </c>
      <c r="C3834" s="10" t="s">
        <v>278</v>
      </c>
      <c r="D3834" s="10" t="s">
        <v>40</v>
      </c>
      <c r="E3834" s="10" t="s">
        <v>30</v>
      </c>
      <c r="F3834" s="10">
        <v>270</v>
      </c>
      <c r="G3834" s="10">
        <v>294</v>
      </c>
      <c r="H3834" s="11">
        <f>SUMIFS(AA:AA,$A:$A,EOMONTH($A3834,-1),$B:$B,$B3834)</f>
        <v>161</v>
      </c>
      <c r="I3834" s="63">
        <f>ROUND(SUMIFS(AC:AC,$A:$A,EOMONTH($A3834,-1),$B:$B,$B3834),2)</f>
        <v>80.19</v>
      </c>
      <c r="J3834" s="11">
        <f>SUMIFS(AB:AB,$A:$A,EOMONTH($A3834,-1),$B:$B,$B3834)</f>
        <v>4495.18</v>
      </c>
      <c r="K3834" s="13">
        <v>0</v>
      </c>
      <c r="L3834" s="25">
        <v>0</v>
      </c>
      <c r="M3834" s="15">
        <v>100</v>
      </c>
      <c r="N3834" s="14">
        <v>2854.72</v>
      </c>
      <c r="O3834" s="16">
        <v>360</v>
      </c>
      <c r="P3834" s="16">
        <v>15751.5</v>
      </c>
      <c r="Q3834" s="16">
        <v>0</v>
      </c>
      <c r="R3834" s="16">
        <f>Q3834*16.876/100</f>
        <v>0</v>
      </c>
      <c r="S3834" s="17">
        <f t="shared" si="413"/>
        <v>0</v>
      </c>
      <c r="T3834" s="16">
        <v>0</v>
      </c>
      <c r="U3834" s="18">
        <f t="shared" si="414"/>
        <v>47.334000000000003</v>
      </c>
      <c r="V3834" s="18">
        <f t="shared" si="415"/>
        <v>27</v>
      </c>
      <c r="W3834" s="18">
        <f t="shared" si="416"/>
        <v>4.5330300000000001</v>
      </c>
      <c r="X3834" s="27"/>
      <c r="Y3834" s="19">
        <f t="shared" si="417"/>
        <v>31.53303</v>
      </c>
      <c r="Z3834" s="18">
        <f t="shared" si="418"/>
        <v>105.84</v>
      </c>
      <c r="AA3834" s="12">
        <v>-99</v>
      </c>
      <c r="AB3834" s="12">
        <v>-4426.4799999999996</v>
      </c>
      <c r="AC3834" s="28">
        <f>+I3834+Y3834-Z3834</f>
        <v>5.8830299999999909</v>
      </c>
      <c r="AD3834" s="20">
        <f t="shared" si="419"/>
        <v>0</v>
      </c>
      <c r="AE3834">
        <v>0</v>
      </c>
    </row>
    <row r="3835" spans="1:31" x14ac:dyDescent="0.25">
      <c r="A3835" s="9">
        <v>45199</v>
      </c>
      <c r="B3835" s="10" t="s">
        <v>360</v>
      </c>
      <c r="C3835" s="10" t="s">
        <v>278</v>
      </c>
      <c r="D3835" s="10" t="s">
        <v>40</v>
      </c>
      <c r="E3835" s="10" t="s">
        <v>30</v>
      </c>
      <c r="F3835" s="10">
        <v>270</v>
      </c>
      <c r="G3835" s="10">
        <v>294</v>
      </c>
      <c r="H3835" s="11">
        <f>SUMIFS(AA:AA,$A:$A,EOMONTH($A3835,-1),$B:$B,$B3835)</f>
        <v>797</v>
      </c>
      <c r="I3835" s="63">
        <f>ROUND(SUMIFS(AC:AC,$A:$A,EOMONTH($A3835,-1),$B:$B,$B3835),2)</f>
        <v>224.46</v>
      </c>
      <c r="J3835" s="11">
        <f>SUMIFS(AB:AB,$A:$A,EOMONTH($A3835,-1),$B:$B,$B3835)</f>
        <v>22270.71</v>
      </c>
      <c r="K3835" s="13">
        <v>0</v>
      </c>
      <c r="L3835" s="25">
        <v>0</v>
      </c>
      <c r="M3835" s="15">
        <v>0</v>
      </c>
      <c r="N3835" s="14">
        <v>0</v>
      </c>
      <c r="O3835" s="16">
        <v>510</v>
      </c>
      <c r="P3835" s="16">
        <v>23142.9</v>
      </c>
      <c r="Q3835" s="16">
        <v>0</v>
      </c>
      <c r="R3835" s="16">
        <f>Q3835*16.876/100</f>
        <v>0</v>
      </c>
      <c r="S3835" s="17">
        <f t="shared" si="413"/>
        <v>0</v>
      </c>
      <c r="T3835" s="16">
        <v>0</v>
      </c>
      <c r="U3835" s="18">
        <f t="shared" si="414"/>
        <v>234.31800000000001</v>
      </c>
      <c r="V3835" s="18">
        <f t="shared" si="415"/>
        <v>0</v>
      </c>
      <c r="W3835" s="18">
        <f t="shared" si="416"/>
        <v>0</v>
      </c>
      <c r="X3835" s="27"/>
      <c r="Y3835" s="19">
        <f t="shared" si="417"/>
        <v>0</v>
      </c>
      <c r="Z3835" s="18">
        <f t="shared" si="418"/>
        <v>149.94</v>
      </c>
      <c r="AA3835" s="12">
        <v>287</v>
      </c>
      <c r="AB3835" s="12">
        <v>8019.69</v>
      </c>
      <c r="AC3835" s="28">
        <f>+I3835+Y3835-Z3835</f>
        <v>74.52000000000001</v>
      </c>
      <c r="AD3835" s="20">
        <f t="shared" si="419"/>
        <v>0</v>
      </c>
      <c r="AE3835">
        <v>0</v>
      </c>
    </row>
    <row r="3836" spans="1:31" x14ac:dyDescent="0.25">
      <c r="A3836" s="9">
        <v>45199</v>
      </c>
      <c r="B3836" s="10" t="s">
        <v>361</v>
      </c>
      <c r="C3836" s="10" t="s">
        <v>278</v>
      </c>
      <c r="D3836" s="10" t="s">
        <v>40</v>
      </c>
      <c r="E3836" s="10" t="s">
        <v>30</v>
      </c>
      <c r="F3836" s="10">
        <v>270</v>
      </c>
      <c r="G3836" s="10">
        <v>294</v>
      </c>
      <c r="H3836" s="11">
        <f>SUMIFS(AA:AA,$A:$A,EOMONTH($A3836,-1),$B:$B,$B3836)</f>
        <v>470</v>
      </c>
      <c r="I3836" s="63">
        <f>ROUND(SUMIFS(AC:AC,$A:$A,EOMONTH($A3836,-1),$B:$B,$B3836),2)</f>
        <v>127.97</v>
      </c>
      <c r="J3836" s="11">
        <f>SUMIFS(AB:AB,$A:$A,EOMONTH($A3836,-1),$B:$B,$B3836)</f>
        <v>13088.68</v>
      </c>
      <c r="K3836" s="13">
        <v>0</v>
      </c>
      <c r="L3836" s="25">
        <v>0</v>
      </c>
      <c r="M3836" s="15">
        <v>0</v>
      </c>
      <c r="N3836" s="14">
        <v>0</v>
      </c>
      <c r="O3836" s="16">
        <v>420</v>
      </c>
      <c r="P3836" s="16">
        <v>19505.7</v>
      </c>
      <c r="Q3836" s="16">
        <v>0</v>
      </c>
      <c r="R3836" s="16">
        <f>Q3836*16.876/100</f>
        <v>0</v>
      </c>
      <c r="S3836" s="17">
        <f t="shared" si="413"/>
        <v>0</v>
      </c>
      <c r="T3836" s="16">
        <v>0</v>
      </c>
      <c r="U3836" s="18">
        <f t="shared" si="414"/>
        <v>138.18</v>
      </c>
      <c r="V3836" s="18">
        <f t="shared" si="415"/>
        <v>0</v>
      </c>
      <c r="W3836" s="18">
        <f t="shared" si="416"/>
        <v>0</v>
      </c>
      <c r="X3836" s="27"/>
      <c r="Y3836" s="19">
        <f t="shared" si="417"/>
        <v>0</v>
      </c>
      <c r="Z3836" s="18">
        <f t="shared" si="418"/>
        <v>123.48</v>
      </c>
      <c r="AA3836" s="12">
        <v>50</v>
      </c>
      <c r="AB3836" s="12">
        <v>1392.41</v>
      </c>
      <c r="AC3836" s="28">
        <f>+I3836+Y3836-Z3836</f>
        <v>4.4899999999999949</v>
      </c>
      <c r="AD3836" s="20">
        <f t="shared" si="419"/>
        <v>0</v>
      </c>
      <c r="AE3836">
        <v>0</v>
      </c>
    </row>
    <row r="3837" spans="1:31" x14ac:dyDescent="0.25">
      <c r="A3837" s="9">
        <v>45199</v>
      </c>
      <c r="B3837" s="10" t="s">
        <v>362</v>
      </c>
      <c r="C3837" s="10" t="s">
        <v>282</v>
      </c>
      <c r="D3837" s="10" t="s">
        <v>40</v>
      </c>
      <c r="E3837" s="10" t="s">
        <v>30</v>
      </c>
      <c r="F3837" s="10">
        <v>520</v>
      </c>
      <c r="G3837" s="10">
        <v>567</v>
      </c>
      <c r="H3837" s="11">
        <f>SUMIFS(AA:AA,$A:$A,EOMONTH($A3837,-1),$B:$B,$B3837)</f>
        <v>0</v>
      </c>
      <c r="I3837" s="63">
        <f>ROUND(SUMIFS(AC:AC,$A:$A,EOMONTH($A3837,-1),$B:$B,$B3837),2)</f>
        <v>13.34</v>
      </c>
      <c r="J3837" s="11">
        <f>SUMIFS(AB:AB,$A:$A,EOMONTH($A3837,-1),$B:$B,$B3837)</f>
        <v>0</v>
      </c>
      <c r="K3837" s="13">
        <v>0</v>
      </c>
      <c r="L3837" s="25">
        <v>0</v>
      </c>
      <c r="M3837" s="15">
        <v>40</v>
      </c>
      <c r="N3837" s="14">
        <v>3930.4</v>
      </c>
      <c r="O3837" s="16">
        <v>60</v>
      </c>
      <c r="P3837" s="16">
        <v>5955.8</v>
      </c>
      <c r="Q3837" s="16">
        <v>0</v>
      </c>
      <c r="R3837" s="16">
        <f>Q3837*16.876/100</f>
        <v>0</v>
      </c>
      <c r="S3837" s="17">
        <f t="shared" si="413"/>
        <v>0</v>
      </c>
      <c r="T3837" s="16">
        <v>0</v>
      </c>
      <c r="U3837" s="18">
        <f t="shared" si="414"/>
        <v>0</v>
      </c>
      <c r="V3837" s="18">
        <f t="shared" si="415"/>
        <v>20.8</v>
      </c>
      <c r="W3837" s="18">
        <f t="shared" si="416"/>
        <v>3.4921120000000001</v>
      </c>
      <c r="X3837" s="27"/>
      <c r="Y3837" s="19">
        <f t="shared" si="417"/>
        <v>24.292111999999999</v>
      </c>
      <c r="Z3837" s="18">
        <f t="shared" si="418"/>
        <v>34.020000000000003</v>
      </c>
      <c r="AA3837" s="12">
        <v>-20</v>
      </c>
      <c r="AB3837" s="12">
        <v>-2226.6</v>
      </c>
      <c r="AC3837" s="28">
        <f>+I3837+Y3837-Z3837</f>
        <v>3.6121119999999962</v>
      </c>
      <c r="AD3837" s="20">
        <f t="shared" si="419"/>
        <v>0</v>
      </c>
      <c r="AE3837">
        <v>0</v>
      </c>
    </row>
    <row r="3838" spans="1:31" x14ac:dyDescent="0.25">
      <c r="A3838" s="9">
        <v>45199</v>
      </c>
      <c r="B3838" s="10" t="s">
        <v>363</v>
      </c>
      <c r="C3838" s="10" t="s">
        <v>282</v>
      </c>
      <c r="D3838" s="10" t="s">
        <v>40</v>
      </c>
      <c r="E3838" s="10" t="s">
        <v>30</v>
      </c>
      <c r="F3838" s="10">
        <v>520</v>
      </c>
      <c r="G3838" s="10">
        <v>567</v>
      </c>
      <c r="H3838" s="11">
        <f>SUMIFS(AA:AA,$A:$A,EOMONTH($A3838,-1),$B:$B,$B3838)</f>
        <v>0</v>
      </c>
      <c r="I3838" s="63">
        <f>ROUND(SUMIFS(AC:AC,$A:$A,EOMONTH($A3838,-1),$B:$B,$B3838),2)</f>
        <v>76.540000000000006</v>
      </c>
      <c r="J3838" s="11">
        <f>SUMIFS(AB:AB,$A:$A,EOMONTH($A3838,-1),$B:$B,$B3838)</f>
        <v>0</v>
      </c>
      <c r="K3838" s="13">
        <v>0</v>
      </c>
      <c r="L3838" s="25">
        <v>0</v>
      </c>
      <c r="M3838" s="15">
        <v>40</v>
      </c>
      <c r="N3838" s="14">
        <v>2652.4</v>
      </c>
      <c r="O3838" s="16">
        <v>50</v>
      </c>
      <c r="P3838" s="16">
        <v>4842.5</v>
      </c>
      <c r="Q3838" s="16">
        <v>0</v>
      </c>
      <c r="R3838" s="16">
        <f>Q3838*16.876/100</f>
        <v>0</v>
      </c>
      <c r="S3838" s="17">
        <f t="shared" si="413"/>
        <v>0</v>
      </c>
      <c r="T3838" s="16">
        <v>0</v>
      </c>
      <c r="U3838" s="18">
        <f t="shared" si="414"/>
        <v>0</v>
      </c>
      <c r="V3838" s="18">
        <f t="shared" si="415"/>
        <v>20.8</v>
      </c>
      <c r="W3838" s="18">
        <f t="shared" si="416"/>
        <v>3.4921120000000001</v>
      </c>
      <c r="X3838" s="27"/>
      <c r="Y3838" s="19">
        <f t="shared" si="417"/>
        <v>24.292111999999999</v>
      </c>
      <c r="Z3838" s="18">
        <f t="shared" si="418"/>
        <v>28.35</v>
      </c>
      <c r="AA3838" s="12">
        <v>-10</v>
      </c>
      <c r="AB3838" s="12">
        <v>-1113.3</v>
      </c>
      <c r="AC3838" s="28">
        <f>+I3838+Y3838-Z3838</f>
        <v>72.482112000000001</v>
      </c>
      <c r="AD3838" s="20">
        <f t="shared" si="419"/>
        <v>0</v>
      </c>
      <c r="AE3838">
        <v>0</v>
      </c>
    </row>
    <row r="3839" spans="1:31" x14ac:dyDescent="0.25">
      <c r="A3839" s="9">
        <v>45199</v>
      </c>
      <c r="B3839" s="10" t="s">
        <v>364</v>
      </c>
      <c r="C3839" s="10" t="s">
        <v>282</v>
      </c>
      <c r="D3839" s="10" t="s">
        <v>29</v>
      </c>
      <c r="E3839" s="10" t="s">
        <v>30</v>
      </c>
      <c r="F3839" s="10"/>
      <c r="G3839" s="10">
        <v>0</v>
      </c>
      <c r="H3839" s="11">
        <f>SUMIFS(AA:AA,$A:$A,EOMONTH($A3839,-1),$B:$B,$B3839)</f>
        <v>7</v>
      </c>
      <c r="I3839" s="63">
        <f>ROUND(SUMIFS(AC:AC,$A:$A,EOMONTH($A3839,-1),$B:$B,$B3839),2)</f>
        <v>0.32</v>
      </c>
      <c r="J3839" s="11">
        <f>SUMIFS(AB:AB,$A:$A,EOMONTH($A3839,-1),$B:$B,$B3839)</f>
        <v>619.01</v>
      </c>
      <c r="K3839" s="13">
        <v>0</v>
      </c>
      <c r="L3839" s="25">
        <v>0</v>
      </c>
      <c r="M3839" s="15">
        <v>0</v>
      </c>
      <c r="N3839" s="14">
        <v>0</v>
      </c>
      <c r="O3839" s="16">
        <v>0</v>
      </c>
      <c r="P3839" s="16">
        <v>0</v>
      </c>
      <c r="Q3839" s="16">
        <v>0</v>
      </c>
      <c r="R3839" s="16">
        <f>Q3839*16.876/100</f>
        <v>0</v>
      </c>
      <c r="S3839" s="17">
        <f t="shared" si="413"/>
        <v>0</v>
      </c>
      <c r="T3839" s="16">
        <v>0</v>
      </c>
      <c r="U3839" s="18">
        <f t="shared" si="414"/>
        <v>0</v>
      </c>
      <c r="V3839" s="18">
        <f t="shared" si="415"/>
        <v>0</v>
      </c>
      <c r="W3839" s="18">
        <f t="shared" si="416"/>
        <v>0</v>
      </c>
      <c r="X3839" s="27"/>
      <c r="Y3839" s="19">
        <f t="shared" si="417"/>
        <v>0</v>
      </c>
      <c r="Z3839" s="18">
        <f t="shared" si="418"/>
        <v>0</v>
      </c>
      <c r="AA3839" s="12">
        <v>7</v>
      </c>
      <c r="AB3839" s="12">
        <v>619.01</v>
      </c>
      <c r="AC3839" s="28">
        <f>+I3839+Y3839-Z3839</f>
        <v>0.32</v>
      </c>
      <c r="AD3839" s="20">
        <f t="shared" si="419"/>
        <v>0</v>
      </c>
      <c r="AE3839">
        <v>0</v>
      </c>
    </row>
    <row r="3840" spans="1:31" x14ac:dyDescent="0.25">
      <c r="A3840" s="9">
        <v>45199</v>
      </c>
      <c r="B3840" s="10" t="s">
        <v>365</v>
      </c>
      <c r="C3840" s="10" t="s">
        <v>282</v>
      </c>
      <c r="D3840" s="10" t="s">
        <v>40</v>
      </c>
      <c r="E3840" s="10" t="s">
        <v>30</v>
      </c>
      <c r="F3840" s="10">
        <v>520</v>
      </c>
      <c r="G3840" s="10">
        <v>567</v>
      </c>
      <c r="H3840" s="11">
        <f>SUMIFS(AA:AA,$A:$A,EOMONTH($A3840,-1),$B:$B,$B3840)</f>
        <v>0</v>
      </c>
      <c r="I3840" s="63">
        <f>ROUND(SUMIFS(AC:AC,$A:$A,EOMONTH($A3840,-1),$B:$B,$B3840),2)</f>
        <v>154.15</v>
      </c>
      <c r="J3840" s="11">
        <f>SUMIFS(AB:AB,$A:$A,EOMONTH($A3840,-1),$B:$B,$B3840)</f>
        <v>0</v>
      </c>
      <c r="K3840" s="13">
        <v>0</v>
      </c>
      <c r="L3840" s="25">
        <v>0</v>
      </c>
      <c r="M3840" s="15">
        <v>40</v>
      </c>
      <c r="N3840" s="14">
        <v>2666</v>
      </c>
      <c r="O3840" s="16">
        <v>50</v>
      </c>
      <c r="P3840" s="16">
        <v>4842.5</v>
      </c>
      <c r="Q3840" s="16">
        <v>0</v>
      </c>
      <c r="R3840" s="16">
        <f>Q3840*16.876/100</f>
        <v>0</v>
      </c>
      <c r="S3840" s="17">
        <f t="shared" si="413"/>
        <v>0</v>
      </c>
      <c r="T3840" s="16">
        <v>0</v>
      </c>
      <c r="U3840" s="18">
        <f t="shared" si="414"/>
        <v>0</v>
      </c>
      <c r="V3840" s="18">
        <f t="shared" si="415"/>
        <v>20.8</v>
      </c>
      <c r="W3840" s="18">
        <f t="shared" si="416"/>
        <v>3.4921120000000001</v>
      </c>
      <c r="X3840" s="27"/>
      <c r="Y3840" s="19">
        <f t="shared" si="417"/>
        <v>24.292111999999999</v>
      </c>
      <c r="Z3840" s="18">
        <f t="shared" si="418"/>
        <v>28.35</v>
      </c>
      <c r="AA3840" s="12">
        <v>-10</v>
      </c>
      <c r="AB3840" s="12">
        <v>-1113.3</v>
      </c>
      <c r="AC3840" s="28">
        <f>+I3840+Y3840-Z3840</f>
        <v>150.09211200000001</v>
      </c>
      <c r="AD3840" s="20">
        <f t="shared" si="419"/>
        <v>0</v>
      </c>
      <c r="AE3840">
        <v>0</v>
      </c>
    </row>
    <row r="3841" spans="1:31" x14ac:dyDescent="0.25">
      <c r="A3841" s="9">
        <v>45199</v>
      </c>
      <c r="B3841" s="10" t="s">
        <v>366</v>
      </c>
      <c r="C3841" s="10" t="s">
        <v>282</v>
      </c>
      <c r="D3841" s="10" t="s">
        <v>40</v>
      </c>
      <c r="E3841" s="10" t="s">
        <v>30</v>
      </c>
      <c r="F3841" s="10">
        <v>520</v>
      </c>
      <c r="G3841" s="10">
        <v>567</v>
      </c>
      <c r="H3841" s="11">
        <f>SUMIFS(AA:AA,$A:$A,EOMONTH($A3841,-1),$B:$B,$B3841)</f>
        <v>17</v>
      </c>
      <c r="I3841" s="63">
        <f>ROUND(SUMIFS(AC:AC,$A:$A,EOMONTH($A3841,-1),$B:$B,$B3841),2)</f>
        <v>-38.380000000000003</v>
      </c>
      <c r="J3841" s="11">
        <f>SUMIFS(AB:AB,$A:$A,EOMONTH($A3841,-1),$B:$B,$B3841)</f>
        <v>1696.26</v>
      </c>
      <c r="K3841" s="13">
        <v>0</v>
      </c>
      <c r="L3841" s="25">
        <v>0</v>
      </c>
      <c r="M3841" s="15">
        <v>0</v>
      </c>
      <c r="N3841" s="14">
        <v>0</v>
      </c>
      <c r="O3841" s="16">
        <v>10</v>
      </c>
      <c r="P3841" s="16">
        <v>1113.3</v>
      </c>
      <c r="Q3841" s="16">
        <v>0</v>
      </c>
      <c r="R3841" s="16">
        <f>Q3841*16.876/100</f>
        <v>0</v>
      </c>
      <c r="S3841" s="17">
        <f t="shared" si="413"/>
        <v>0</v>
      </c>
      <c r="T3841" s="16">
        <v>0</v>
      </c>
      <c r="U3841" s="18">
        <f t="shared" si="414"/>
        <v>9.6389999999999993</v>
      </c>
      <c r="V3841" s="18">
        <f t="shared" si="415"/>
        <v>0</v>
      </c>
      <c r="W3841" s="18">
        <f t="shared" si="416"/>
        <v>0</v>
      </c>
      <c r="X3841" s="27"/>
      <c r="Y3841" s="19">
        <f t="shared" si="417"/>
        <v>0</v>
      </c>
      <c r="Z3841" s="18">
        <f t="shared" si="418"/>
        <v>5.67</v>
      </c>
      <c r="AA3841" s="12">
        <v>7</v>
      </c>
      <c r="AB3841" s="12">
        <v>698.46</v>
      </c>
      <c r="AC3841" s="28">
        <f>+I3841+Y3841-Z3841</f>
        <v>-44.050000000000004</v>
      </c>
      <c r="AD3841" s="20">
        <f t="shared" si="419"/>
        <v>50</v>
      </c>
      <c r="AE3841">
        <v>50</v>
      </c>
    </row>
    <row r="3842" spans="1:31" x14ac:dyDescent="0.25">
      <c r="A3842" s="9">
        <v>45199</v>
      </c>
      <c r="B3842" s="10" t="s">
        <v>367</v>
      </c>
      <c r="C3842" s="10" t="s">
        <v>282</v>
      </c>
      <c r="D3842" s="10" t="s">
        <v>40</v>
      </c>
      <c r="E3842" s="10" t="s">
        <v>30</v>
      </c>
      <c r="F3842" s="10">
        <v>520</v>
      </c>
      <c r="G3842" s="10">
        <v>567</v>
      </c>
      <c r="H3842" s="11">
        <f>SUMIFS(AA:AA,$A:$A,EOMONTH($A3842,-1),$B:$B,$B3842)</f>
        <v>87</v>
      </c>
      <c r="I3842" s="63">
        <f>ROUND(SUMIFS(AC:AC,$A:$A,EOMONTH($A3842,-1),$B:$B,$B3842),2)</f>
        <v>3.93</v>
      </c>
      <c r="J3842" s="11">
        <f>SUMIFS(AB:AB,$A:$A,EOMONTH($A3842,-1),$B:$B,$B3842)</f>
        <v>8111.01</v>
      </c>
      <c r="K3842" s="13">
        <v>0</v>
      </c>
      <c r="L3842" s="25">
        <v>0</v>
      </c>
      <c r="M3842" s="15">
        <v>0</v>
      </c>
      <c r="N3842" s="14">
        <v>0</v>
      </c>
      <c r="O3842" s="16">
        <v>0</v>
      </c>
      <c r="P3842" s="16">
        <v>0</v>
      </c>
      <c r="Q3842" s="16">
        <v>0</v>
      </c>
      <c r="R3842" s="16">
        <f>Q3842*16.876/100</f>
        <v>0</v>
      </c>
      <c r="S3842" s="17">
        <f t="shared" si="413"/>
        <v>0</v>
      </c>
      <c r="T3842" s="16">
        <v>0</v>
      </c>
      <c r="U3842" s="18">
        <f t="shared" si="414"/>
        <v>49.329000000000001</v>
      </c>
      <c r="V3842" s="18">
        <f t="shared" si="415"/>
        <v>0</v>
      </c>
      <c r="W3842" s="18">
        <f t="shared" si="416"/>
        <v>0</v>
      </c>
      <c r="X3842" s="27"/>
      <c r="Y3842" s="19">
        <f t="shared" si="417"/>
        <v>0</v>
      </c>
      <c r="Z3842" s="18">
        <f t="shared" si="418"/>
        <v>0</v>
      </c>
      <c r="AA3842" s="12">
        <v>87</v>
      </c>
      <c r="AB3842" s="12">
        <v>8111.01</v>
      </c>
      <c r="AC3842" s="28">
        <f>+I3842+Y3842-Z3842</f>
        <v>3.93</v>
      </c>
      <c r="AD3842" s="20">
        <f t="shared" si="419"/>
        <v>0</v>
      </c>
      <c r="AE3842">
        <v>0</v>
      </c>
    </row>
    <row r="3843" spans="1:31" x14ac:dyDescent="0.25">
      <c r="A3843" s="9">
        <v>45199</v>
      </c>
      <c r="B3843" s="10" t="s">
        <v>368</v>
      </c>
      <c r="C3843" s="10" t="s">
        <v>282</v>
      </c>
      <c r="D3843" s="10" t="s">
        <v>40</v>
      </c>
      <c r="E3843" s="10" t="s">
        <v>30</v>
      </c>
      <c r="F3843" s="10">
        <v>520</v>
      </c>
      <c r="G3843" s="10">
        <v>567</v>
      </c>
      <c r="H3843" s="11">
        <f>SUMIFS(AA:AA,$A:$A,EOMONTH($A3843,-1),$B:$B,$B3843)</f>
        <v>121</v>
      </c>
      <c r="I3843" s="63">
        <f>ROUND(SUMIFS(AC:AC,$A:$A,EOMONTH($A3843,-1),$B:$B,$B3843),2)</f>
        <v>5.46</v>
      </c>
      <c r="J3843" s="11">
        <f>SUMIFS(AB:AB,$A:$A,EOMONTH($A3843,-1),$B:$B,$B3843)</f>
        <v>8600.66</v>
      </c>
      <c r="K3843" s="13">
        <v>0</v>
      </c>
      <c r="L3843" s="25">
        <v>0</v>
      </c>
      <c r="M3843" s="15">
        <v>0</v>
      </c>
      <c r="N3843" s="14">
        <v>0</v>
      </c>
      <c r="O3843" s="16">
        <v>0</v>
      </c>
      <c r="P3843" s="16">
        <v>0</v>
      </c>
      <c r="Q3843" s="16">
        <v>0</v>
      </c>
      <c r="R3843" s="16">
        <f>Q3843*16.876/100</f>
        <v>0</v>
      </c>
      <c r="S3843" s="17">
        <f t="shared" si="413"/>
        <v>0</v>
      </c>
      <c r="T3843" s="16">
        <v>0</v>
      </c>
      <c r="U3843" s="18">
        <f t="shared" si="414"/>
        <v>68.606999999999999</v>
      </c>
      <c r="V3843" s="18">
        <f t="shared" si="415"/>
        <v>0</v>
      </c>
      <c r="W3843" s="18">
        <f t="shared" si="416"/>
        <v>0</v>
      </c>
      <c r="X3843" s="27"/>
      <c r="Y3843" s="19">
        <f t="shared" si="417"/>
        <v>0</v>
      </c>
      <c r="Z3843" s="18">
        <f t="shared" si="418"/>
        <v>0</v>
      </c>
      <c r="AA3843" s="12">
        <v>121</v>
      </c>
      <c r="AB3843" s="12">
        <v>8600.66</v>
      </c>
      <c r="AC3843" s="28">
        <f>+I3843+Y3843-Z3843</f>
        <v>5.46</v>
      </c>
      <c r="AD3843" s="20">
        <f t="shared" si="419"/>
        <v>0</v>
      </c>
      <c r="AE3843">
        <v>0</v>
      </c>
    </row>
    <row r="3844" spans="1:31" x14ac:dyDescent="0.25">
      <c r="A3844" s="59">
        <v>45199</v>
      </c>
      <c r="B3844" s="60" t="s">
        <v>369</v>
      </c>
      <c r="C3844" s="60" t="s">
        <v>282</v>
      </c>
      <c r="D3844" s="60" t="s">
        <v>40</v>
      </c>
      <c r="E3844" s="60" t="s">
        <v>30</v>
      </c>
      <c r="F3844" s="10"/>
      <c r="G3844" s="10"/>
      <c r="H3844" s="11"/>
      <c r="I3844" s="63">
        <f>ROUND(SUMIFS(AC:AC,$A:$A,EOMONTH($A3844,-1),$B:$B,$B3844),2)</f>
        <v>0.6</v>
      </c>
      <c r="J3844" s="11"/>
      <c r="K3844" s="13"/>
      <c r="L3844" s="25"/>
      <c r="M3844" s="15"/>
      <c r="N3844" s="14"/>
      <c r="O3844" s="16"/>
      <c r="P3844" s="16"/>
      <c r="Q3844" s="16"/>
      <c r="R3844" s="16"/>
      <c r="S3844" s="17">
        <f t="shared" si="413"/>
        <v>0</v>
      </c>
      <c r="T3844" s="16"/>
      <c r="U3844" s="18">
        <f t="shared" si="414"/>
        <v>0</v>
      </c>
      <c r="V3844" s="18">
        <f t="shared" si="415"/>
        <v>0</v>
      </c>
      <c r="W3844" s="18">
        <f t="shared" si="416"/>
        <v>0</v>
      </c>
      <c r="X3844" s="27"/>
      <c r="Y3844" s="19">
        <f t="shared" si="417"/>
        <v>0</v>
      </c>
      <c r="Z3844" s="18">
        <f t="shared" si="418"/>
        <v>0</v>
      </c>
      <c r="AA3844" s="12"/>
      <c r="AB3844" s="12"/>
      <c r="AC3844" s="28">
        <f>+I3844+Y3844-Z3844</f>
        <v>0.6</v>
      </c>
      <c r="AD3844" s="20">
        <f t="shared" si="419"/>
        <v>0</v>
      </c>
      <c r="AE3844">
        <v>0</v>
      </c>
    </row>
    <row r="3845" spans="1:31" x14ac:dyDescent="0.25">
      <c r="A3845" s="9">
        <v>45199</v>
      </c>
      <c r="B3845" s="10" t="s">
        <v>370</v>
      </c>
      <c r="C3845" s="10" t="s">
        <v>282</v>
      </c>
      <c r="D3845" s="10" t="s">
        <v>40</v>
      </c>
      <c r="E3845" s="10" t="s">
        <v>30</v>
      </c>
      <c r="F3845" s="10">
        <v>520</v>
      </c>
      <c r="G3845" s="10">
        <v>567</v>
      </c>
      <c r="H3845" s="11">
        <f>SUMIFS(AA:AA,$A:$A,EOMONTH($A3845,-1),$B:$B,$B3845)</f>
        <v>67</v>
      </c>
      <c r="I3845" s="63">
        <f>ROUND(SUMIFS(AC:AC,$A:$A,EOMONTH($A3845,-1),$B:$B,$B3845),2)</f>
        <v>-7.41</v>
      </c>
      <c r="J3845" s="11">
        <f>SUMIFS(AB:AB,$A:$A,EOMONTH($A3845,-1),$B:$B,$B3845)</f>
        <v>4735.96</v>
      </c>
      <c r="K3845" s="13">
        <v>0</v>
      </c>
      <c r="L3845" s="25">
        <v>0</v>
      </c>
      <c r="M3845" s="15">
        <v>0</v>
      </c>
      <c r="N3845" s="14">
        <v>0</v>
      </c>
      <c r="O3845" s="16">
        <v>0</v>
      </c>
      <c r="P3845" s="16">
        <v>0</v>
      </c>
      <c r="Q3845" s="16">
        <v>0</v>
      </c>
      <c r="R3845" s="16">
        <f>Q3845*16.876/100</f>
        <v>0</v>
      </c>
      <c r="S3845" s="17">
        <f t="shared" ref="S3845:S3908" si="420">Q3845+R3845</f>
        <v>0</v>
      </c>
      <c r="T3845" s="16">
        <v>0</v>
      </c>
      <c r="U3845" s="18">
        <f t="shared" ref="U3845:U3908" si="421">H3845*G3845/1000</f>
        <v>37.988999999999997</v>
      </c>
      <c r="V3845" s="18">
        <f t="shared" ref="V3845:V3908" si="422">M3845*F3845/1000</f>
        <v>0</v>
      </c>
      <c r="W3845" s="18">
        <f t="shared" ref="W3845:W3908" si="423">V3845*16.789/100</f>
        <v>0</v>
      </c>
      <c r="X3845" s="27"/>
      <c r="Y3845" s="19">
        <f t="shared" ref="Y3845:Y3908" si="424">V3845+W3845+X3845</f>
        <v>0</v>
      </c>
      <c r="Z3845" s="18">
        <f t="shared" ref="Z3845:Z3908" si="425">O3845*G3845/1000</f>
        <v>0</v>
      </c>
      <c r="AA3845" s="12">
        <v>67</v>
      </c>
      <c r="AB3845" s="12">
        <v>4735.96</v>
      </c>
      <c r="AC3845" s="28">
        <f>+I3845+Y3845-Z3845</f>
        <v>-7.41</v>
      </c>
      <c r="AD3845" s="20">
        <f t="shared" ref="AD3845:AD3908" si="426">IF(AC3845&lt;0,ROUNDUP(AC3845,-1)*-1,0)</f>
        <v>10</v>
      </c>
      <c r="AE3845">
        <v>10</v>
      </c>
    </row>
    <row r="3846" spans="1:31" x14ac:dyDescent="0.25">
      <c r="A3846" s="9">
        <v>45199</v>
      </c>
      <c r="B3846" s="10" t="s">
        <v>371</v>
      </c>
      <c r="C3846" s="10" t="s">
        <v>282</v>
      </c>
      <c r="D3846" s="10" t="s">
        <v>40</v>
      </c>
      <c r="E3846" s="10" t="s">
        <v>30</v>
      </c>
      <c r="F3846" s="10">
        <v>520</v>
      </c>
      <c r="G3846" s="10">
        <v>567</v>
      </c>
      <c r="H3846" s="11">
        <f>SUMIFS(AA:AA,$A:$A,EOMONTH($A3846,-1),$B:$B,$B3846)</f>
        <v>0</v>
      </c>
      <c r="I3846" s="63">
        <f>ROUND(SUMIFS(AC:AC,$A:$A,EOMONTH($A3846,-1),$B:$B,$B3846),2)</f>
        <v>8.15</v>
      </c>
      <c r="J3846" s="11">
        <f>SUMIFS(AB:AB,$A:$A,EOMONTH($A3846,-1),$B:$B,$B3846)</f>
        <v>0</v>
      </c>
      <c r="K3846" s="13">
        <v>0</v>
      </c>
      <c r="L3846" s="25">
        <v>0</v>
      </c>
      <c r="M3846" s="15">
        <v>0</v>
      </c>
      <c r="N3846" s="14">
        <v>0</v>
      </c>
      <c r="O3846" s="16">
        <v>10</v>
      </c>
      <c r="P3846" s="16">
        <v>1113.3</v>
      </c>
      <c r="Q3846" s="16">
        <v>0</v>
      </c>
      <c r="R3846" s="16">
        <f>Q3846*16.876/100</f>
        <v>0</v>
      </c>
      <c r="S3846" s="17">
        <f t="shared" si="420"/>
        <v>0</v>
      </c>
      <c r="T3846" s="16">
        <v>0</v>
      </c>
      <c r="U3846" s="18">
        <f t="shared" si="421"/>
        <v>0</v>
      </c>
      <c r="V3846" s="18">
        <f t="shared" si="422"/>
        <v>0</v>
      </c>
      <c r="W3846" s="18">
        <f t="shared" si="423"/>
        <v>0</v>
      </c>
      <c r="X3846" s="27"/>
      <c r="Y3846" s="19">
        <f t="shared" si="424"/>
        <v>0</v>
      </c>
      <c r="Z3846" s="18">
        <f t="shared" si="425"/>
        <v>5.67</v>
      </c>
      <c r="AA3846" s="12">
        <v>-10</v>
      </c>
      <c r="AB3846" s="12">
        <v>-1113.3</v>
      </c>
      <c r="AC3846" s="28">
        <f>+I3846+Y3846-Z3846</f>
        <v>2.4800000000000004</v>
      </c>
      <c r="AD3846" s="20">
        <f t="shared" si="426"/>
        <v>0</v>
      </c>
      <c r="AE3846">
        <v>0</v>
      </c>
    </row>
    <row r="3847" spans="1:31" x14ac:dyDescent="0.25">
      <c r="A3847" s="9">
        <v>45199</v>
      </c>
      <c r="B3847" s="10" t="s">
        <v>372</v>
      </c>
      <c r="C3847" s="10" t="s">
        <v>278</v>
      </c>
      <c r="D3847" s="10" t="s">
        <v>40</v>
      </c>
      <c r="E3847" s="10" t="s">
        <v>30</v>
      </c>
      <c r="F3847" s="10">
        <v>365</v>
      </c>
      <c r="G3847" s="10">
        <v>398</v>
      </c>
      <c r="H3847" s="11">
        <f>SUMIFS(AA:AA,$A:$A,EOMONTH($A3847,-1),$B:$B,$B3847)</f>
        <v>142</v>
      </c>
      <c r="I3847" s="63">
        <f>ROUND(SUMIFS(AC:AC,$A:$A,EOMONTH($A3847,-1),$B:$B,$B3847),2)</f>
        <v>21.38</v>
      </c>
      <c r="J3847" s="11">
        <f>SUMIFS(AB:AB,$A:$A,EOMONTH($A3847,-1),$B:$B,$B3847)</f>
        <v>5292.89</v>
      </c>
      <c r="K3847" s="13">
        <v>0</v>
      </c>
      <c r="L3847" s="25">
        <v>0</v>
      </c>
      <c r="M3847" s="15">
        <v>1146</v>
      </c>
      <c r="N3847" s="14">
        <v>42806.67</v>
      </c>
      <c r="O3847" s="16">
        <v>180</v>
      </c>
      <c r="P3847" s="16">
        <v>12240.4</v>
      </c>
      <c r="Q3847" s="16">
        <v>0</v>
      </c>
      <c r="R3847" s="16">
        <f>Q3847*16.876/100</f>
        <v>0</v>
      </c>
      <c r="S3847" s="17">
        <f t="shared" si="420"/>
        <v>0</v>
      </c>
      <c r="T3847" s="16">
        <v>0</v>
      </c>
      <c r="U3847" s="18">
        <f t="shared" si="421"/>
        <v>56.515999999999998</v>
      </c>
      <c r="V3847" s="18">
        <f t="shared" si="422"/>
        <v>418.29</v>
      </c>
      <c r="W3847" s="18">
        <f t="shared" si="423"/>
        <v>70.22670810000001</v>
      </c>
      <c r="X3847" s="27"/>
      <c r="Y3847" s="19">
        <f t="shared" si="424"/>
        <v>488.51670810000002</v>
      </c>
      <c r="Z3847" s="18">
        <f t="shared" si="425"/>
        <v>71.64</v>
      </c>
      <c r="AA3847" s="12">
        <v>1108</v>
      </c>
      <c r="AB3847" s="12">
        <v>41380.080000000002</v>
      </c>
      <c r="AC3847" s="28">
        <f>+I3847+Y3847-Z3847</f>
        <v>438.25670810000003</v>
      </c>
      <c r="AD3847" s="20">
        <f t="shared" si="426"/>
        <v>0</v>
      </c>
      <c r="AE3847">
        <v>0</v>
      </c>
    </row>
    <row r="3848" spans="1:31" x14ac:dyDescent="0.25">
      <c r="A3848" s="9">
        <v>45199</v>
      </c>
      <c r="B3848" s="10" t="s">
        <v>373</v>
      </c>
      <c r="C3848" s="10" t="s">
        <v>278</v>
      </c>
      <c r="D3848" s="10" t="s">
        <v>40</v>
      </c>
      <c r="E3848" s="10" t="s">
        <v>30</v>
      </c>
      <c r="F3848" s="10">
        <v>365</v>
      </c>
      <c r="G3848" s="10">
        <v>398</v>
      </c>
      <c r="H3848" s="11">
        <f>SUMIFS(AA:AA,$A:$A,EOMONTH($A3848,-1),$B:$B,$B3848)</f>
        <v>883</v>
      </c>
      <c r="I3848" s="63">
        <f>ROUND(SUMIFS(AC:AC,$A:$A,EOMONTH($A3848,-1),$B:$B,$B3848),2)</f>
        <v>221.25</v>
      </c>
      <c r="J3848" s="11">
        <f>SUMIFS(AB:AB,$A:$A,EOMONTH($A3848,-1),$B:$B,$B3848)</f>
        <v>33537.339999999997</v>
      </c>
      <c r="K3848" s="13">
        <v>0</v>
      </c>
      <c r="L3848" s="25">
        <v>0</v>
      </c>
      <c r="M3848" s="15">
        <v>0</v>
      </c>
      <c r="N3848" s="14">
        <v>0</v>
      </c>
      <c r="O3848" s="16">
        <v>40</v>
      </c>
      <c r="P3848" s="16">
        <v>2737.4</v>
      </c>
      <c r="Q3848" s="16">
        <v>0</v>
      </c>
      <c r="R3848" s="16">
        <f>Q3848*16.876/100</f>
        <v>0</v>
      </c>
      <c r="S3848" s="17">
        <f t="shared" si="420"/>
        <v>0</v>
      </c>
      <c r="T3848" s="16">
        <v>0</v>
      </c>
      <c r="U3848" s="18">
        <f t="shared" si="421"/>
        <v>351.43400000000003</v>
      </c>
      <c r="V3848" s="18">
        <f t="shared" si="422"/>
        <v>0</v>
      </c>
      <c r="W3848" s="18">
        <f t="shared" si="423"/>
        <v>0</v>
      </c>
      <c r="X3848" s="27"/>
      <c r="Y3848" s="19">
        <f t="shared" si="424"/>
        <v>0</v>
      </c>
      <c r="Z3848" s="18">
        <f t="shared" si="425"/>
        <v>15.92</v>
      </c>
      <c r="AA3848" s="12">
        <v>843</v>
      </c>
      <c r="AB3848" s="12">
        <v>32018.1</v>
      </c>
      <c r="AC3848" s="28">
        <f>+I3848+Y3848-Z3848</f>
        <v>205.33</v>
      </c>
      <c r="AD3848" s="20">
        <f t="shared" si="426"/>
        <v>0</v>
      </c>
      <c r="AE3848">
        <v>0</v>
      </c>
    </row>
    <row r="3849" spans="1:31" x14ac:dyDescent="0.25">
      <c r="A3849" s="9">
        <v>45199</v>
      </c>
      <c r="B3849" s="10" t="s">
        <v>374</v>
      </c>
      <c r="C3849" s="10" t="s">
        <v>278</v>
      </c>
      <c r="D3849" s="10" t="s">
        <v>40</v>
      </c>
      <c r="E3849" s="10" t="s">
        <v>30</v>
      </c>
      <c r="F3849" s="10">
        <v>365</v>
      </c>
      <c r="G3849" s="10">
        <v>398</v>
      </c>
      <c r="H3849" s="11">
        <f>SUMIFS(AA:AA,$A:$A,EOMONTH($A3849,-1),$B:$B,$B3849)</f>
        <v>257</v>
      </c>
      <c r="I3849" s="63">
        <f>ROUND(SUMIFS(AC:AC,$A:$A,EOMONTH($A3849,-1),$B:$B,$B3849),2)</f>
        <v>13.44</v>
      </c>
      <c r="J3849" s="11">
        <f>SUMIFS(AB:AB,$A:$A,EOMONTH($A3849,-1),$B:$B,$B3849)</f>
        <v>9526.81</v>
      </c>
      <c r="K3849" s="13">
        <v>0</v>
      </c>
      <c r="L3849" s="25">
        <v>0</v>
      </c>
      <c r="M3849" s="15">
        <v>0</v>
      </c>
      <c r="N3849" s="14">
        <v>0</v>
      </c>
      <c r="O3849" s="16">
        <v>40</v>
      </c>
      <c r="P3849" s="16">
        <v>2737.4</v>
      </c>
      <c r="Q3849" s="16">
        <v>0</v>
      </c>
      <c r="R3849" s="16">
        <f>Q3849*16.876/100</f>
        <v>0</v>
      </c>
      <c r="S3849" s="17">
        <f t="shared" si="420"/>
        <v>0</v>
      </c>
      <c r="T3849" s="16">
        <v>0</v>
      </c>
      <c r="U3849" s="18">
        <f t="shared" si="421"/>
        <v>102.286</v>
      </c>
      <c r="V3849" s="18">
        <f t="shared" si="422"/>
        <v>0</v>
      </c>
      <c r="W3849" s="18">
        <f t="shared" si="423"/>
        <v>0</v>
      </c>
      <c r="X3849" s="27"/>
      <c r="Y3849" s="19">
        <f t="shared" si="424"/>
        <v>0</v>
      </c>
      <c r="Z3849" s="18">
        <f t="shared" si="425"/>
        <v>15.92</v>
      </c>
      <c r="AA3849" s="12">
        <v>217</v>
      </c>
      <c r="AB3849" s="12">
        <v>8044.03</v>
      </c>
      <c r="AC3849" s="28">
        <f>+I3849+Y3849-Z3849</f>
        <v>-2.4800000000000004</v>
      </c>
      <c r="AD3849" s="20">
        <f t="shared" si="426"/>
        <v>10</v>
      </c>
      <c r="AE3849">
        <v>10</v>
      </c>
    </row>
    <row r="3850" spans="1:31" x14ac:dyDescent="0.25">
      <c r="A3850" s="9">
        <v>45199</v>
      </c>
      <c r="B3850" s="10" t="s">
        <v>375</v>
      </c>
      <c r="C3850" s="10" t="s">
        <v>278</v>
      </c>
      <c r="D3850" s="10" t="s">
        <v>40</v>
      </c>
      <c r="E3850" s="10" t="s">
        <v>30</v>
      </c>
      <c r="F3850" s="10">
        <v>365</v>
      </c>
      <c r="G3850" s="10">
        <v>398</v>
      </c>
      <c r="H3850" s="11">
        <f>SUMIFS(AA:AA,$A:$A,EOMONTH($A3850,-1),$B:$B,$B3850)</f>
        <v>256</v>
      </c>
      <c r="I3850" s="63">
        <f>ROUND(SUMIFS(AC:AC,$A:$A,EOMONTH($A3850,-1),$B:$B,$B3850),2)</f>
        <v>-8.43</v>
      </c>
      <c r="J3850" s="11">
        <f>SUMIFS(AB:AB,$A:$A,EOMONTH($A3850,-1),$B:$B,$B3850)</f>
        <v>9110.86</v>
      </c>
      <c r="K3850" s="13">
        <v>0</v>
      </c>
      <c r="L3850" s="25">
        <v>0</v>
      </c>
      <c r="M3850" s="15">
        <v>0</v>
      </c>
      <c r="N3850" s="14">
        <v>0</v>
      </c>
      <c r="O3850" s="16">
        <v>120</v>
      </c>
      <c r="P3850" s="16">
        <v>8010</v>
      </c>
      <c r="Q3850" s="16">
        <v>0</v>
      </c>
      <c r="R3850" s="16">
        <f>Q3850*16.876/100</f>
        <v>0</v>
      </c>
      <c r="S3850" s="17">
        <f t="shared" si="420"/>
        <v>0</v>
      </c>
      <c r="T3850" s="16">
        <v>0</v>
      </c>
      <c r="U3850" s="18">
        <f t="shared" si="421"/>
        <v>101.88800000000001</v>
      </c>
      <c r="V3850" s="18">
        <f t="shared" si="422"/>
        <v>0</v>
      </c>
      <c r="W3850" s="18">
        <f t="shared" si="423"/>
        <v>0</v>
      </c>
      <c r="X3850" s="27"/>
      <c r="Y3850" s="19">
        <f t="shared" si="424"/>
        <v>0</v>
      </c>
      <c r="Z3850" s="18">
        <f t="shared" si="425"/>
        <v>47.76</v>
      </c>
      <c r="AA3850" s="12">
        <v>136</v>
      </c>
      <c r="AB3850" s="12">
        <v>4840.1400000000003</v>
      </c>
      <c r="AC3850" s="28">
        <f>+I3850+Y3850-Z3850</f>
        <v>-56.19</v>
      </c>
      <c r="AD3850" s="20">
        <f t="shared" si="426"/>
        <v>60</v>
      </c>
      <c r="AE3850">
        <v>60</v>
      </c>
    </row>
    <row r="3851" spans="1:31" x14ac:dyDescent="0.25">
      <c r="A3851" s="9">
        <v>45199</v>
      </c>
      <c r="B3851" s="10" t="s">
        <v>376</v>
      </c>
      <c r="C3851" s="10" t="s">
        <v>278</v>
      </c>
      <c r="D3851" s="10" t="s">
        <v>40</v>
      </c>
      <c r="E3851" s="10" t="s">
        <v>30</v>
      </c>
      <c r="F3851" s="10">
        <v>365</v>
      </c>
      <c r="G3851" s="10">
        <v>398</v>
      </c>
      <c r="H3851" s="11">
        <f>SUMIFS(AA:AA,$A:$A,EOMONTH($A3851,-1),$B:$B,$B3851)</f>
        <v>439</v>
      </c>
      <c r="I3851" s="63">
        <f>ROUND(SUMIFS(AC:AC,$A:$A,EOMONTH($A3851,-1),$B:$B,$B3851),2)</f>
        <v>79.64</v>
      </c>
      <c r="J3851" s="11">
        <f>SUMIFS(AB:AB,$A:$A,EOMONTH($A3851,-1),$B:$B,$B3851)</f>
        <v>16642.580000000002</v>
      </c>
      <c r="K3851" s="13">
        <v>0</v>
      </c>
      <c r="L3851" s="25">
        <v>0</v>
      </c>
      <c r="M3851" s="15">
        <v>220</v>
      </c>
      <c r="N3851" s="14">
        <v>8199.41</v>
      </c>
      <c r="O3851" s="16">
        <v>181</v>
      </c>
      <c r="P3851" s="16">
        <v>12415.12</v>
      </c>
      <c r="Q3851" s="16">
        <v>0</v>
      </c>
      <c r="R3851" s="16">
        <f>Q3851*16.876/100</f>
        <v>0</v>
      </c>
      <c r="S3851" s="17">
        <f t="shared" si="420"/>
        <v>0</v>
      </c>
      <c r="T3851" s="16">
        <v>0</v>
      </c>
      <c r="U3851" s="18">
        <f t="shared" si="421"/>
        <v>174.72200000000001</v>
      </c>
      <c r="V3851" s="18">
        <f t="shared" si="422"/>
        <v>80.3</v>
      </c>
      <c r="W3851" s="18">
        <f t="shared" si="423"/>
        <v>13.481567</v>
      </c>
      <c r="X3851" s="27"/>
      <c r="Y3851" s="19">
        <f t="shared" si="424"/>
        <v>93.781566999999995</v>
      </c>
      <c r="Z3851" s="18">
        <f t="shared" si="425"/>
        <v>72.037999999999997</v>
      </c>
      <c r="AA3851" s="12">
        <v>478</v>
      </c>
      <c r="AB3851" s="12">
        <v>18008.689999999999</v>
      </c>
      <c r="AC3851" s="28">
        <f>+I3851+Y3851-Z3851</f>
        <v>101.38356699999999</v>
      </c>
      <c r="AD3851" s="20">
        <f t="shared" si="426"/>
        <v>0</v>
      </c>
      <c r="AE3851">
        <v>0</v>
      </c>
    </row>
    <row r="3852" spans="1:31" x14ac:dyDescent="0.25">
      <c r="A3852" s="9">
        <v>45199</v>
      </c>
      <c r="B3852" s="10" t="s">
        <v>377</v>
      </c>
      <c r="C3852" s="10" t="s">
        <v>278</v>
      </c>
      <c r="D3852" s="10" t="s">
        <v>40</v>
      </c>
      <c r="E3852" s="10" t="s">
        <v>30</v>
      </c>
      <c r="F3852" s="10">
        <v>365</v>
      </c>
      <c r="G3852" s="10">
        <v>398</v>
      </c>
      <c r="H3852" s="11">
        <f>SUMIFS(AA:AA,$A:$A,EOMONTH($A3852,-1),$B:$B,$B3852)</f>
        <v>110</v>
      </c>
      <c r="I3852" s="63">
        <f>ROUND(SUMIFS(AC:AC,$A:$A,EOMONTH($A3852,-1),$B:$B,$B3852),2)</f>
        <v>69.55</v>
      </c>
      <c r="J3852" s="11">
        <f>SUMIFS(AB:AB,$A:$A,EOMONTH($A3852,-1),$B:$B,$B3852)</f>
        <v>4504.0600000000004</v>
      </c>
      <c r="K3852" s="13">
        <v>0</v>
      </c>
      <c r="L3852" s="25">
        <v>0</v>
      </c>
      <c r="M3852" s="15">
        <v>550</v>
      </c>
      <c r="N3852" s="14">
        <v>20391.38</v>
      </c>
      <c r="O3852" s="16">
        <v>100</v>
      </c>
      <c r="P3852" s="16">
        <v>6900.4</v>
      </c>
      <c r="Q3852" s="16">
        <v>0</v>
      </c>
      <c r="R3852" s="16">
        <f>Q3852*16.876/100</f>
        <v>0</v>
      </c>
      <c r="S3852" s="17">
        <f t="shared" si="420"/>
        <v>0</v>
      </c>
      <c r="T3852" s="16">
        <v>0</v>
      </c>
      <c r="U3852" s="18">
        <f t="shared" si="421"/>
        <v>43.78</v>
      </c>
      <c r="V3852" s="18">
        <f t="shared" si="422"/>
        <v>200.75</v>
      </c>
      <c r="W3852" s="18">
        <f t="shared" si="423"/>
        <v>33.703917500000003</v>
      </c>
      <c r="X3852" s="27"/>
      <c r="Y3852" s="19">
        <f t="shared" si="424"/>
        <v>234.45391749999999</v>
      </c>
      <c r="Z3852" s="18">
        <f t="shared" si="425"/>
        <v>39.799999999999997</v>
      </c>
      <c r="AA3852" s="12">
        <v>560</v>
      </c>
      <c r="AB3852" s="12">
        <v>21123.41</v>
      </c>
      <c r="AC3852" s="28">
        <f>+I3852+Y3852-Z3852</f>
        <v>264.20391749999999</v>
      </c>
      <c r="AD3852" s="20">
        <f t="shared" si="426"/>
        <v>0</v>
      </c>
      <c r="AE3852">
        <v>0</v>
      </c>
    </row>
    <row r="3853" spans="1:31" x14ac:dyDescent="0.25">
      <c r="A3853" s="9">
        <v>45199</v>
      </c>
      <c r="B3853" s="10" t="s">
        <v>378</v>
      </c>
      <c r="C3853" s="10" t="s">
        <v>282</v>
      </c>
      <c r="D3853" s="10" t="s">
        <v>29</v>
      </c>
      <c r="E3853" s="10" t="s">
        <v>30</v>
      </c>
      <c r="F3853" s="10"/>
      <c r="G3853" s="10">
        <v>0</v>
      </c>
      <c r="H3853" s="11">
        <f>SUMIFS(AA:AA,$A:$A,EOMONTH($A3853,-1),$B:$B,$B3853)</f>
        <v>1</v>
      </c>
      <c r="I3853" s="63">
        <f>ROUND(SUMIFS(AC:AC,$A:$A,EOMONTH($A3853,-1),$B:$B,$B3853),2)</f>
        <v>0.05</v>
      </c>
      <c r="J3853" s="11">
        <f>SUMIFS(AB:AB,$A:$A,EOMONTH($A3853,-1),$B:$B,$B3853)</f>
        <v>111.02</v>
      </c>
      <c r="K3853" s="13">
        <v>0</v>
      </c>
      <c r="L3853" s="25">
        <v>0</v>
      </c>
      <c r="M3853" s="15">
        <v>0</v>
      </c>
      <c r="N3853" s="14">
        <v>0</v>
      </c>
      <c r="O3853" s="16">
        <v>0</v>
      </c>
      <c r="P3853" s="16">
        <v>0</v>
      </c>
      <c r="Q3853" s="16">
        <v>0</v>
      </c>
      <c r="R3853" s="16">
        <f>Q3853*16.876/100</f>
        <v>0</v>
      </c>
      <c r="S3853" s="17">
        <f t="shared" si="420"/>
        <v>0</v>
      </c>
      <c r="T3853" s="16">
        <v>0</v>
      </c>
      <c r="U3853" s="18">
        <f t="shared" si="421"/>
        <v>0</v>
      </c>
      <c r="V3853" s="18">
        <f t="shared" si="422"/>
        <v>0</v>
      </c>
      <c r="W3853" s="18">
        <f t="shared" si="423"/>
        <v>0</v>
      </c>
      <c r="X3853" s="27"/>
      <c r="Y3853" s="19">
        <f t="shared" si="424"/>
        <v>0</v>
      </c>
      <c r="Z3853" s="18">
        <f t="shared" si="425"/>
        <v>0</v>
      </c>
      <c r="AA3853" s="12">
        <v>1</v>
      </c>
      <c r="AB3853" s="12">
        <v>111.02</v>
      </c>
      <c r="AC3853" s="28">
        <f>+I3853+Y3853-Z3853</f>
        <v>0.05</v>
      </c>
      <c r="AD3853" s="20">
        <f t="shared" si="426"/>
        <v>0</v>
      </c>
      <c r="AE3853">
        <v>0</v>
      </c>
    </row>
    <row r="3854" spans="1:31" x14ac:dyDescent="0.25">
      <c r="A3854" s="9">
        <v>45199</v>
      </c>
      <c r="B3854" s="10" t="s">
        <v>379</v>
      </c>
      <c r="C3854" s="10" t="s">
        <v>282</v>
      </c>
      <c r="D3854" s="10" t="s">
        <v>40</v>
      </c>
      <c r="E3854" s="10" t="s">
        <v>30</v>
      </c>
      <c r="F3854" s="10">
        <v>590</v>
      </c>
      <c r="G3854" s="10">
        <v>643</v>
      </c>
      <c r="H3854" s="11">
        <f>SUMIFS(AA:AA,$A:$A,EOMONTH($A3854,-1),$B:$B,$B3854)</f>
        <v>0</v>
      </c>
      <c r="I3854" s="63">
        <f>ROUND(SUMIFS(AC:AC,$A:$A,EOMONTH($A3854,-1),$B:$B,$B3854),2)</f>
        <v>35.17</v>
      </c>
      <c r="J3854" s="11">
        <f>SUMIFS(AB:AB,$A:$A,EOMONTH($A3854,-1),$B:$B,$B3854)</f>
        <v>0</v>
      </c>
      <c r="K3854" s="13">
        <v>0</v>
      </c>
      <c r="L3854" s="25">
        <v>0</v>
      </c>
      <c r="M3854" s="15">
        <v>40</v>
      </c>
      <c r="N3854" s="14">
        <v>2990</v>
      </c>
      <c r="O3854" s="16">
        <v>40</v>
      </c>
      <c r="P3854" s="16">
        <v>4440.8</v>
      </c>
      <c r="Q3854" s="16">
        <v>0</v>
      </c>
      <c r="R3854" s="16">
        <f>Q3854*16.876/100</f>
        <v>0</v>
      </c>
      <c r="S3854" s="17">
        <f t="shared" si="420"/>
        <v>0</v>
      </c>
      <c r="T3854" s="16">
        <v>0</v>
      </c>
      <c r="U3854" s="18">
        <f t="shared" si="421"/>
        <v>0</v>
      </c>
      <c r="V3854" s="18">
        <f t="shared" si="422"/>
        <v>23.6</v>
      </c>
      <c r="W3854" s="18">
        <f t="shared" si="423"/>
        <v>3.9622040000000003</v>
      </c>
      <c r="X3854" s="27"/>
      <c r="Y3854" s="19">
        <f t="shared" si="424"/>
        <v>27.562204000000001</v>
      </c>
      <c r="Z3854" s="18">
        <f t="shared" si="425"/>
        <v>25.72</v>
      </c>
      <c r="AA3854" s="12">
        <v>0</v>
      </c>
      <c r="AB3854" s="12">
        <v>0</v>
      </c>
      <c r="AC3854" s="28">
        <f>+I3854+Y3854-Z3854</f>
        <v>37.012204000000004</v>
      </c>
      <c r="AD3854" s="20">
        <f t="shared" si="426"/>
        <v>0</v>
      </c>
      <c r="AE3854">
        <v>0</v>
      </c>
    </row>
    <row r="3855" spans="1:31" x14ac:dyDescent="0.25">
      <c r="A3855" s="59">
        <v>45199</v>
      </c>
      <c r="B3855" s="60" t="s">
        <v>380</v>
      </c>
      <c r="C3855" s="60" t="s">
        <v>282</v>
      </c>
      <c r="D3855" s="60" t="s">
        <v>40</v>
      </c>
      <c r="E3855" s="60" t="s">
        <v>30</v>
      </c>
      <c r="F3855" s="10"/>
      <c r="G3855" s="10"/>
      <c r="H3855" s="11"/>
      <c r="I3855" s="63">
        <f>ROUND(SUMIFS(AC:AC,$A:$A,EOMONTH($A3855,-1),$B:$B,$B3855),2)</f>
        <v>35.11</v>
      </c>
      <c r="J3855" s="11"/>
      <c r="K3855" s="13"/>
      <c r="L3855" s="25"/>
      <c r="M3855" s="15"/>
      <c r="N3855" s="14"/>
      <c r="O3855" s="16"/>
      <c r="P3855" s="16"/>
      <c r="Q3855" s="16"/>
      <c r="R3855" s="16"/>
      <c r="S3855" s="17">
        <f t="shared" si="420"/>
        <v>0</v>
      </c>
      <c r="T3855" s="16"/>
      <c r="U3855" s="18">
        <f t="shared" si="421"/>
        <v>0</v>
      </c>
      <c r="V3855" s="18">
        <f t="shared" si="422"/>
        <v>0</v>
      </c>
      <c r="W3855" s="18">
        <f t="shared" si="423"/>
        <v>0</v>
      </c>
      <c r="X3855" s="27"/>
      <c r="Y3855" s="19">
        <f t="shared" si="424"/>
        <v>0</v>
      </c>
      <c r="Z3855" s="18">
        <f t="shared" si="425"/>
        <v>0</v>
      </c>
      <c r="AA3855" s="12"/>
      <c r="AB3855" s="12"/>
      <c r="AC3855" s="28">
        <f>+I3855+Y3855-Z3855</f>
        <v>35.11</v>
      </c>
      <c r="AD3855" s="20">
        <f t="shared" si="426"/>
        <v>0</v>
      </c>
      <c r="AE3855">
        <v>0</v>
      </c>
    </row>
    <row r="3856" spans="1:31" x14ac:dyDescent="0.25">
      <c r="A3856" s="9">
        <v>45199</v>
      </c>
      <c r="B3856" s="10" t="s">
        <v>381</v>
      </c>
      <c r="C3856" s="10" t="s">
        <v>282</v>
      </c>
      <c r="D3856" s="10" t="s">
        <v>40</v>
      </c>
      <c r="E3856" s="10" t="s">
        <v>30</v>
      </c>
      <c r="F3856" s="10">
        <v>590</v>
      </c>
      <c r="G3856" s="10">
        <v>643</v>
      </c>
      <c r="H3856" s="11">
        <f>SUMIFS(AA:AA,$A:$A,EOMONTH($A3856,-1),$B:$B,$B3856)</f>
        <v>0</v>
      </c>
      <c r="I3856" s="63">
        <f>ROUND(SUMIFS(AC:AC,$A:$A,EOMONTH($A3856,-1),$B:$B,$B3856),2)</f>
        <v>97.36</v>
      </c>
      <c r="J3856" s="11">
        <f>SUMIFS(AB:AB,$A:$A,EOMONTH($A3856,-1),$B:$B,$B3856)</f>
        <v>0</v>
      </c>
      <c r="K3856" s="13">
        <v>0</v>
      </c>
      <c r="L3856" s="25">
        <v>0</v>
      </c>
      <c r="M3856" s="15">
        <v>40</v>
      </c>
      <c r="N3856" s="14">
        <v>3636.8</v>
      </c>
      <c r="O3856" s="16">
        <v>40</v>
      </c>
      <c r="P3856" s="16">
        <v>4440.8</v>
      </c>
      <c r="Q3856" s="16">
        <v>0</v>
      </c>
      <c r="R3856" s="16">
        <f>Q3856*16.876/100</f>
        <v>0</v>
      </c>
      <c r="S3856" s="17">
        <f t="shared" si="420"/>
        <v>0</v>
      </c>
      <c r="T3856" s="16">
        <v>0</v>
      </c>
      <c r="U3856" s="18">
        <f t="shared" si="421"/>
        <v>0</v>
      </c>
      <c r="V3856" s="18">
        <f t="shared" si="422"/>
        <v>23.6</v>
      </c>
      <c r="W3856" s="18">
        <f t="shared" si="423"/>
        <v>3.9622040000000003</v>
      </c>
      <c r="X3856" s="27"/>
      <c r="Y3856" s="19">
        <f t="shared" si="424"/>
        <v>27.562204000000001</v>
      </c>
      <c r="Z3856" s="18">
        <f t="shared" si="425"/>
        <v>25.72</v>
      </c>
      <c r="AA3856" s="12">
        <v>0</v>
      </c>
      <c r="AB3856" s="12">
        <v>0</v>
      </c>
      <c r="AC3856" s="28">
        <f>+I3856+Y3856-Z3856</f>
        <v>99.202203999999995</v>
      </c>
      <c r="AD3856" s="20">
        <f t="shared" si="426"/>
        <v>0</v>
      </c>
      <c r="AE3856">
        <v>0</v>
      </c>
    </row>
    <row r="3857" spans="1:31" x14ac:dyDescent="0.25">
      <c r="A3857" s="9">
        <v>45199</v>
      </c>
      <c r="B3857" s="10" t="s">
        <v>382</v>
      </c>
      <c r="C3857" s="10" t="s">
        <v>282</v>
      </c>
      <c r="D3857" s="10" t="s">
        <v>40</v>
      </c>
      <c r="E3857" s="10" t="s">
        <v>30</v>
      </c>
      <c r="F3857" s="10">
        <v>590</v>
      </c>
      <c r="G3857" s="10">
        <v>643</v>
      </c>
      <c r="H3857" s="11">
        <f>SUMIFS(AA:AA,$A:$A,EOMONTH($A3857,-1),$B:$B,$B3857)</f>
        <v>0</v>
      </c>
      <c r="I3857" s="63">
        <f>ROUND(SUMIFS(AC:AC,$A:$A,EOMONTH($A3857,-1),$B:$B,$B3857),2)</f>
        <v>31.92</v>
      </c>
      <c r="J3857" s="11">
        <f>SUMIFS(AB:AB,$A:$A,EOMONTH($A3857,-1),$B:$B,$B3857)</f>
        <v>0</v>
      </c>
      <c r="K3857" s="13">
        <v>0</v>
      </c>
      <c r="L3857" s="25">
        <v>0</v>
      </c>
      <c r="M3857" s="15">
        <v>40</v>
      </c>
      <c r="N3857" s="14">
        <v>2800.8</v>
      </c>
      <c r="O3857" s="16">
        <v>40</v>
      </c>
      <c r="P3857" s="16">
        <v>4440.8</v>
      </c>
      <c r="Q3857" s="16">
        <v>0</v>
      </c>
      <c r="R3857" s="16">
        <f>Q3857*16.876/100</f>
        <v>0</v>
      </c>
      <c r="S3857" s="17">
        <f t="shared" si="420"/>
        <v>0</v>
      </c>
      <c r="T3857" s="16">
        <v>0</v>
      </c>
      <c r="U3857" s="18">
        <f t="shared" si="421"/>
        <v>0</v>
      </c>
      <c r="V3857" s="18">
        <f t="shared" si="422"/>
        <v>23.6</v>
      </c>
      <c r="W3857" s="18">
        <f t="shared" si="423"/>
        <v>3.9622040000000003</v>
      </c>
      <c r="X3857" s="27"/>
      <c r="Y3857" s="19">
        <f t="shared" si="424"/>
        <v>27.562204000000001</v>
      </c>
      <c r="Z3857" s="18">
        <f t="shared" si="425"/>
        <v>25.72</v>
      </c>
      <c r="AA3857" s="12">
        <v>0</v>
      </c>
      <c r="AB3857" s="12">
        <v>0</v>
      </c>
      <c r="AC3857" s="28">
        <f>+I3857+Y3857-Z3857</f>
        <v>33.762204000000004</v>
      </c>
      <c r="AD3857" s="20">
        <f t="shared" si="426"/>
        <v>0</v>
      </c>
      <c r="AE3857">
        <v>0</v>
      </c>
    </row>
    <row r="3858" spans="1:31" x14ac:dyDescent="0.25">
      <c r="A3858" s="9">
        <v>45199</v>
      </c>
      <c r="B3858" s="10" t="s">
        <v>383</v>
      </c>
      <c r="C3858" s="10" t="s">
        <v>282</v>
      </c>
      <c r="D3858" s="10" t="s">
        <v>40</v>
      </c>
      <c r="E3858" s="10" t="s">
        <v>30</v>
      </c>
      <c r="F3858" s="10">
        <v>590</v>
      </c>
      <c r="G3858" s="10">
        <v>643</v>
      </c>
      <c r="H3858" s="11">
        <f>SUMIFS(AA:AA,$A:$A,EOMONTH($A3858,-1),$B:$B,$B3858)</f>
        <v>0</v>
      </c>
      <c r="I3858" s="63">
        <f>ROUND(SUMIFS(AC:AC,$A:$A,EOMONTH($A3858,-1),$B:$B,$B3858),2)</f>
        <v>11.26</v>
      </c>
      <c r="J3858" s="11">
        <f>SUMIFS(AB:AB,$A:$A,EOMONTH($A3858,-1),$B:$B,$B3858)</f>
        <v>0</v>
      </c>
      <c r="K3858" s="13">
        <v>0</v>
      </c>
      <c r="L3858" s="25">
        <v>0</v>
      </c>
      <c r="M3858" s="15">
        <v>40</v>
      </c>
      <c r="N3858" s="14">
        <v>2863.2</v>
      </c>
      <c r="O3858" s="16">
        <v>40</v>
      </c>
      <c r="P3858" s="16">
        <v>4440.8</v>
      </c>
      <c r="Q3858" s="16">
        <v>0</v>
      </c>
      <c r="R3858" s="16">
        <f>Q3858*16.876/100</f>
        <v>0</v>
      </c>
      <c r="S3858" s="17">
        <f t="shared" si="420"/>
        <v>0</v>
      </c>
      <c r="T3858" s="16">
        <v>0</v>
      </c>
      <c r="U3858" s="18">
        <f t="shared" si="421"/>
        <v>0</v>
      </c>
      <c r="V3858" s="18">
        <f t="shared" si="422"/>
        <v>23.6</v>
      </c>
      <c r="W3858" s="18">
        <f t="shared" si="423"/>
        <v>3.9622040000000003</v>
      </c>
      <c r="X3858" s="27"/>
      <c r="Y3858" s="19">
        <f t="shared" si="424"/>
        <v>27.562204000000001</v>
      </c>
      <c r="Z3858" s="18">
        <f t="shared" si="425"/>
        <v>25.72</v>
      </c>
      <c r="AA3858" s="12">
        <v>0</v>
      </c>
      <c r="AB3858" s="12">
        <v>0</v>
      </c>
      <c r="AC3858" s="28">
        <f>+I3858+Y3858-Z3858</f>
        <v>13.102204</v>
      </c>
      <c r="AD3858" s="20">
        <f t="shared" si="426"/>
        <v>0</v>
      </c>
      <c r="AE3858">
        <v>0</v>
      </c>
    </row>
    <row r="3859" spans="1:31" x14ac:dyDescent="0.25">
      <c r="A3859" s="59">
        <v>45199</v>
      </c>
      <c r="B3859" s="60" t="s">
        <v>384</v>
      </c>
      <c r="C3859" s="60" t="s">
        <v>282</v>
      </c>
      <c r="D3859" s="60" t="s">
        <v>40</v>
      </c>
      <c r="E3859" s="60" t="s">
        <v>30</v>
      </c>
      <c r="F3859" s="10"/>
      <c r="G3859" s="10"/>
      <c r="H3859" s="11"/>
      <c r="I3859" s="63">
        <f>ROUND(SUMIFS(AC:AC,$A:$A,EOMONTH($A3859,-1),$B:$B,$B3859),2)</f>
        <v>8</v>
      </c>
      <c r="J3859" s="11"/>
      <c r="K3859" s="13"/>
      <c r="L3859" s="25"/>
      <c r="M3859" s="15"/>
      <c r="N3859" s="14"/>
      <c r="O3859" s="16"/>
      <c r="P3859" s="16"/>
      <c r="Q3859" s="16"/>
      <c r="R3859" s="16"/>
      <c r="S3859" s="17">
        <f t="shared" si="420"/>
        <v>0</v>
      </c>
      <c r="T3859" s="16"/>
      <c r="U3859" s="18">
        <f t="shared" si="421"/>
        <v>0</v>
      </c>
      <c r="V3859" s="18">
        <f t="shared" si="422"/>
        <v>0</v>
      </c>
      <c r="W3859" s="18">
        <f t="shared" si="423"/>
        <v>0</v>
      </c>
      <c r="X3859" s="27"/>
      <c r="Y3859" s="19">
        <f t="shared" si="424"/>
        <v>0</v>
      </c>
      <c r="Z3859" s="18">
        <f t="shared" si="425"/>
        <v>0</v>
      </c>
      <c r="AA3859" s="12"/>
      <c r="AB3859" s="12"/>
      <c r="AC3859" s="28">
        <f>+I3859+Y3859-Z3859</f>
        <v>8</v>
      </c>
      <c r="AD3859" s="20">
        <f t="shared" si="426"/>
        <v>0</v>
      </c>
      <c r="AE3859">
        <v>0</v>
      </c>
    </row>
    <row r="3860" spans="1:31" x14ac:dyDescent="0.25">
      <c r="A3860" s="9">
        <v>45199</v>
      </c>
      <c r="B3860" s="10" t="s">
        <v>385</v>
      </c>
      <c r="C3860" s="10" t="s">
        <v>278</v>
      </c>
      <c r="D3860" s="10" t="s">
        <v>40</v>
      </c>
      <c r="E3860" s="10" t="s">
        <v>30</v>
      </c>
      <c r="F3860" s="10">
        <v>500</v>
      </c>
      <c r="G3860" s="10">
        <v>545</v>
      </c>
      <c r="H3860" s="11">
        <f>SUMIFS(AA:AA,$A:$A,EOMONTH($A3860,-1),$B:$B,$B3860)</f>
        <v>249</v>
      </c>
      <c r="I3860" s="63">
        <f>ROUND(SUMIFS(AC:AC,$A:$A,EOMONTH($A3860,-1),$B:$B,$B3860),2)</f>
        <v>102.88</v>
      </c>
      <c r="J3860" s="11">
        <f>SUMIFS(AB:AB,$A:$A,EOMONTH($A3860,-1),$B:$B,$B3860)</f>
        <v>14550.56</v>
      </c>
      <c r="K3860" s="13">
        <v>0</v>
      </c>
      <c r="L3860" s="25">
        <v>0</v>
      </c>
      <c r="M3860" s="15">
        <v>271</v>
      </c>
      <c r="N3860" s="14">
        <v>16247.64</v>
      </c>
      <c r="O3860" s="16">
        <v>115</v>
      </c>
      <c r="P3860" s="16">
        <v>10218.35</v>
      </c>
      <c r="Q3860" s="16">
        <v>0</v>
      </c>
      <c r="R3860" s="16">
        <f>Q3860*16.876/100</f>
        <v>0</v>
      </c>
      <c r="S3860" s="17">
        <f t="shared" si="420"/>
        <v>0</v>
      </c>
      <c r="T3860" s="16">
        <v>0</v>
      </c>
      <c r="U3860" s="18">
        <f t="shared" si="421"/>
        <v>135.70500000000001</v>
      </c>
      <c r="V3860" s="18">
        <f t="shared" si="422"/>
        <v>135.5</v>
      </c>
      <c r="W3860" s="18">
        <f t="shared" si="423"/>
        <v>22.749095000000001</v>
      </c>
      <c r="X3860" s="27"/>
      <c r="Y3860" s="19">
        <f t="shared" si="424"/>
        <v>158.24909500000001</v>
      </c>
      <c r="Z3860" s="18">
        <f t="shared" si="425"/>
        <v>62.674999999999997</v>
      </c>
      <c r="AA3860" s="12">
        <v>405</v>
      </c>
      <c r="AB3860" s="12">
        <v>23987.06</v>
      </c>
      <c r="AC3860" s="28">
        <f>+I3860+Y3860-Z3860</f>
        <v>198.454095</v>
      </c>
      <c r="AD3860" s="20">
        <f t="shared" si="426"/>
        <v>0</v>
      </c>
      <c r="AE3860">
        <v>0</v>
      </c>
    </row>
    <row r="3861" spans="1:31" x14ac:dyDescent="0.25">
      <c r="A3861" s="9">
        <v>45199</v>
      </c>
      <c r="B3861" s="10" t="s">
        <v>386</v>
      </c>
      <c r="C3861" s="10" t="s">
        <v>278</v>
      </c>
      <c r="D3861" s="10" t="s">
        <v>40</v>
      </c>
      <c r="E3861" s="10" t="s">
        <v>30</v>
      </c>
      <c r="F3861" s="10">
        <v>500</v>
      </c>
      <c r="G3861" s="10">
        <v>545</v>
      </c>
      <c r="H3861" s="11">
        <f>SUMIFS(AA:AA,$A:$A,EOMONTH($A3861,-1),$B:$B,$B3861)</f>
        <v>149</v>
      </c>
      <c r="I3861" s="63">
        <f>ROUND(SUMIFS(AC:AC,$A:$A,EOMONTH($A3861,-1),$B:$B,$B3861),2)</f>
        <v>189.06</v>
      </c>
      <c r="J3861" s="11">
        <f>SUMIFS(AB:AB,$A:$A,EOMONTH($A3861,-1),$B:$B,$B3861)</f>
        <v>8860</v>
      </c>
      <c r="K3861" s="13">
        <v>0</v>
      </c>
      <c r="L3861" s="25">
        <v>0</v>
      </c>
      <c r="M3861" s="15">
        <v>1029</v>
      </c>
      <c r="N3861" s="14">
        <v>62018.94</v>
      </c>
      <c r="O3861" s="16">
        <v>430</v>
      </c>
      <c r="P3861" s="16">
        <v>36806.300000000003</v>
      </c>
      <c r="Q3861" s="16">
        <v>0</v>
      </c>
      <c r="R3861" s="16">
        <f>Q3861*16.876/100</f>
        <v>0</v>
      </c>
      <c r="S3861" s="17">
        <f t="shared" si="420"/>
        <v>0</v>
      </c>
      <c r="T3861" s="16">
        <v>0</v>
      </c>
      <c r="U3861" s="18">
        <f t="shared" si="421"/>
        <v>81.204999999999998</v>
      </c>
      <c r="V3861" s="18">
        <f t="shared" si="422"/>
        <v>514.5</v>
      </c>
      <c r="W3861" s="18">
        <f t="shared" si="423"/>
        <v>86.379405000000006</v>
      </c>
      <c r="X3861" s="27"/>
      <c r="Y3861" s="19">
        <f t="shared" si="424"/>
        <v>600.87940500000002</v>
      </c>
      <c r="Z3861" s="18">
        <f t="shared" si="425"/>
        <v>234.35</v>
      </c>
      <c r="AA3861" s="12">
        <v>748</v>
      </c>
      <c r="AB3861" s="12">
        <v>45006.33</v>
      </c>
      <c r="AC3861" s="28">
        <f>+I3861+Y3861-Z3861</f>
        <v>555.58940500000006</v>
      </c>
      <c r="AD3861" s="20">
        <f t="shared" si="426"/>
        <v>0</v>
      </c>
      <c r="AE3861">
        <v>0</v>
      </c>
    </row>
    <row r="3862" spans="1:31" x14ac:dyDescent="0.25">
      <c r="A3862" s="9">
        <v>45199</v>
      </c>
      <c r="B3862" s="10" t="s">
        <v>387</v>
      </c>
      <c r="C3862" s="10" t="s">
        <v>278</v>
      </c>
      <c r="D3862" s="10" t="s">
        <v>40</v>
      </c>
      <c r="E3862" s="10" t="s">
        <v>30</v>
      </c>
      <c r="F3862" s="10">
        <v>500</v>
      </c>
      <c r="G3862" s="10">
        <v>545</v>
      </c>
      <c r="H3862" s="11">
        <f>SUMIFS(AA:AA,$A:$A,EOMONTH($A3862,-1),$B:$B,$B3862)</f>
        <v>255</v>
      </c>
      <c r="I3862" s="63">
        <f>ROUND(SUMIFS(AC:AC,$A:$A,EOMONTH($A3862,-1),$B:$B,$B3862),2)</f>
        <v>137.41999999999999</v>
      </c>
      <c r="J3862" s="11">
        <f>SUMIFS(AB:AB,$A:$A,EOMONTH($A3862,-1),$B:$B,$B3862)</f>
        <v>14780.05</v>
      </c>
      <c r="K3862" s="13">
        <v>0</v>
      </c>
      <c r="L3862" s="25">
        <v>0</v>
      </c>
      <c r="M3862" s="15">
        <v>285</v>
      </c>
      <c r="N3862" s="14">
        <v>17019.53</v>
      </c>
      <c r="O3862" s="16">
        <v>70</v>
      </c>
      <c r="P3862" s="16">
        <v>6264.5</v>
      </c>
      <c r="Q3862" s="16">
        <v>0</v>
      </c>
      <c r="R3862" s="16">
        <f>Q3862*16.876/100</f>
        <v>0</v>
      </c>
      <c r="S3862" s="17">
        <f t="shared" si="420"/>
        <v>0</v>
      </c>
      <c r="T3862" s="16">
        <v>0</v>
      </c>
      <c r="U3862" s="18">
        <f t="shared" si="421"/>
        <v>138.97499999999999</v>
      </c>
      <c r="V3862" s="18">
        <f t="shared" si="422"/>
        <v>142.5</v>
      </c>
      <c r="W3862" s="18">
        <f t="shared" si="423"/>
        <v>23.924325000000003</v>
      </c>
      <c r="X3862" s="27"/>
      <c r="Y3862" s="19">
        <f t="shared" si="424"/>
        <v>166.42432500000001</v>
      </c>
      <c r="Z3862" s="18">
        <f t="shared" si="425"/>
        <v>38.15</v>
      </c>
      <c r="AA3862" s="12">
        <v>470</v>
      </c>
      <c r="AB3862" s="12">
        <v>27677.42</v>
      </c>
      <c r="AC3862" s="28">
        <f>+I3862+Y3862-Z3862</f>
        <v>265.69432500000005</v>
      </c>
      <c r="AD3862" s="20">
        <f t="shared" si="426"/>
        <v>0</v>
      </c>
      <c r="AE3862">
        <v>0</v>
      </c>
    </row>
    <row r="3863" spans="1:31" x14ac:dyDescent="0.25">
      <c r="A3863" s="9">
        <v>45199</v>
      </c>
      <c r="B3863" s="10" t="s">
        <v>388</v>
      </c>
      <c r="C3863" s="10" t="s">
        <v>278</v>
      </c>
      <c r="D3863" s="10" t="s">
        <v>40</v>
      </c>
      <c r="E3863" s="10" t="s">
        <v>30</v>
      </c>
      <c r="F3863" s="10">
        <v>500</v>
      </c>
      <c r="G3863" s="10">
        <v>545</v>
      </c>
      <c r="H3863" s="11">
        <f>SUMIFS(AA:AA,$A:$A,EOMONTH($A3863,-1),$B:$B,$B3863)</f>
        <v>174</v>
      </c>
      <c r="I3863" s="63">
        <f>ROUND(SUMIFS(AC:AC,$A:$A,EOMONTH($A3863,-1),$B:$B,$B3863),2)</f>
        <v>15.23</v>
      </c>
      <c r="J3863" s="11">
        <f>SUMIFS(AB:AB,$A:$A,EOMONTH($A3863,-1),$B:$B,$B3863)</f>
        <v>10171.790000000001</v>
      </c>
      <c r="K3863" s="13">
        <v>0</v>
      </c>
      <c r="L3863" s="25">
        <v>0</v>
      </c>
      <c r="M3863" s="15">
        <v>232</v>
      </c>
      <c r="N3863" s="14">
        <v>13934.22</v>
      </c>
      <c r="O3863" s="16">
        <v>122</v>
      </c>
      <c r="P3863" s="16">
        <v>9760.1</v>
      </c>
      <c r="Q3863" s="16">
        <v>0</v>
      </c>
      <c r="R3863" s="16">
        <f>Q3863*16.876/100</f>
        <v>0</v>
      </c>
      <c r="S3863" s="17">
        <f t="shared" si="420"/>
        <v>0</v>
      </c>
      <c r="T3863" s="16">
        <v>0</v>
      </c>
      <c r="U3863" s="18">
        <f t="shared" si="421"/>
        <v>94.83</v>
      </c>
      <c r="V3863" s="18">
        <f t="shared" si="422"/>
        <v>116</v>
      </c>
      <c r="W3863" s="18">
        <f t="shared" si="423"/>
        <v>19.475239999999999</v>
      </c>
      <c r="X3863" s="27"/>
      <c r="Y3863" s="19">
        <f t="shared" si="424"/>
        <v>135.47523999999999</v>
      </c>
      <c r="Z3863" s="18">
        <f t="shared" si="425"/>
        <v>66.489999999999995</v>
      </c>
      <c r="AA3863" s="12">
        <v>284</v>
      </c>
      <c r="AB3863" s="12">
        <v>16862.34</v>
      </c>
      <c r="AC3863" s="28">
        <f>+I3863+Y3863-Z3863</f>
        <v>84.21523999999998</v>
      </c>
      <c r="AD3863" s="20">
        <f t="shared" si="426"/>
        <v>0</v>
      </c>
      <c r="AE3863">
        <v>0</v>
      </c>
    </row>
    <row r="3864" spans="1:31" x14ac:dyDescent="0.25">
      <c r="A3864" s="9">
        <v>45199</v>
      </c>
      <c r="B3864" s="10" t="s">
        <v>389</v>
      </c>
      <c r="C3864" s="10" t="s">
        <v>278</v>
      </c>
      <c r="D3864" s="10" t="s">
        <v>40</v>
      </c>
      <c r="E3864" s="10" t="s">
        <v>30</v>
      </c>
      <c r="F3864" s="10">
        <v>500</v>
      </c>
      <c r="G3864" s="10">
        <v>545</v>
      </c>
      <c r="H3864" s="11">
        <f>SUMIFS(AA:AA,$A:$A,EOMONTH($A3864,-1),$B:$B,$B3864)</f>
        <v>247</v>
      </c>
      <c r="I3864" s="63">
        <f>ROUND(SUMIFS(AC:AC,$A:$A,EOMONTH($A3864,-1),$B:$B,$B3864),2)</f>
        <v>120.08</v>
      </c>
      <c r="J3864" s="11">
        <f>SUMIFS(AB:AB,$A:$A,EOMONTH($A3864,-1),$B:$B,$B3864)</f>
        <v>14660.87</v>
      </c>
      <c r="K3864" s="13">
        <v>0</v>
      </c>
      <c r="L3864" s="25">
        <v>0</v>
      </c>
      <c r="M3864" s="15">
        <v>415</v>
      </c>
      <c r="N3864" s="14">
        <v>24970.45</v>
      </c>
      <c r="O3864" s="16">
        <v>208</v>
      </c>
      <c r="P3864" s="16">
        <v>17832.8</v>
      </c>
      <c r="Q3864" s="16">
        <v>0</v>
      </c>
      <c r="R3864" s="16">
        <f>Q3864*16.876/100</f>
        <v>0</v>
      </c>
      <c r="S3864" s="17">
        <f t="shared" si="420"/>
        <v>0</v>
      </c>
      <c r="T3864" s="16">
        <v>0</v>
      </c>
      <c r="U3864" s="18">
        <f t="shared" si="421"/>
        <v>134.61500000000001</v>
      </c>
      <c r="V3864" s="18">
        <f t="shared" si="422"/>
        <v>207.5</v>
      </c>
      <c r="W3864" s="18">
        <f t="shared" si="423"/>
        <v>34.837175000000002</v>
      </c>
      <c r="X3864" s="27"/>
      <c r="Y3864" s="19">
        <f t="shared" si="424"/>
        <v>242.337175</v>
      </c>
      <c r="Z3864" s="18">
        <f t="shared" si="425"/>
        <v>113.36</v>
      </c>
      <c r="AA3864" s="12">
        <v>454</v>
      </c>
      <c r="AB3864" s="12">
        <v>27179.19</v>
      </c>
      <c r="AC3864" s="28">
        <f>+I3864+Y3864-Z3864</f>
        <v>249.05717499999997</v>
      </c>
      <c r="AD3864" s="20">
        <f t="shared" si="426"/>
        <v>0</v>
      </c>
      <c r="AE3864">
        <v>0</v>
      </c>
    </row>
    <row r="3865" spans="1:31" x14ac:dyDescent="0.25">
      <c r="A3865" s="9">
        <v>45199</v>
      </c>
      <c r="B3865" s="10" t="s">
        <v>390</v>
      </c>
      <c r="C3865" s="10" t="s">
        <v>278</v>
      </c>
      <c r="D3865" s="10" t="s">
        <v>40</v>
      </c>
      <c r="E3865" s="10" t="s">
        <v>30</v>
      </c>
      <c r="F3865" s="10">
        <v>500</v>
      </c>
      <c r="G3865" s="10">
        <v>545</v>
      </c>
      <c r="H3865" s="11">
        <f>SUMIFS(AA:AA,$A:$A,EOMONTH($A3865,-1),$B:$B,$B3865)</f>
        <v>85</v>
      </c>
      <c r="I3865" s="63">
        <f>ROUND(SUMIFS(AC:AC,$A:$A,EOMONTH($A3865,-1),$B:$B,$B3865),2)</f>
        <v>88.65</v>
      </c>
      <c r="J3865" s="11">
        <f>SUMIFS(AB:AB,$A:$A,EOMONTH($A3865,-1),$B:$B,$B3865)</f>
        <v>4934.51</v>
      </c>
      <c r="K3865" s="13">
        <v>0</v>
      </c>
      <c r="L3865" s="25">
        <v>0</v>
      </c>
      <c r="M3865" s="15">
        <v>640</v>
      </c>
      <c r="N3865" s="14">
        <v>38312.080000000002</v>
      </c>
      <c r="O3865" s="16">
        <v>229</v>
      </c>
      <c r="P3865" s="16">
        <v>20281.849999999999</v>
      </c>
      <c r="Q3865" s="16">
        <v>0</v>
      </c>
      <c r="R3865" s="16">
        <f>Q3865*16.876/100</f>
        <v>0</v>
      </c>
      <c r="S3865" s="17">
        <f t="shared" si="420"/>
        <v>0</v>
      </c>
      <c r="T3865" s="16">
        <v>0</v>
      </c>
      <c r="U3865" s="18">
        <f t="shared" si="421"/>
        <v>46.325000000000003</v>
      </c>
      <c r="V3865" s="18">
        <f t="shared" si="422"/>
        <v>320</v>
      </c>
      <c r="W3865" s="18">
        <f t="shared" si="423"/>
        <v>53.724800000000002</v>
      </c>
      <c r="X3865" s="27"/>
      <c r="Y3865" s="19">
        <f t="shared" si="424"/>
        <v>373.72480000000002</v>
      </c>
      <c r="Z3865" s="18">
        <f t="shared" si="425"/>
        <v>124.80500000000001</v>
      </c>
      <c r="AA3865" s="12">
        <v>496</v>
      </c>
      <c r="AB3865" s="12">
        <v>29586.639999999999</v>
      </c>
      <c r="AC3865" s="28">
        <f>+I3865+Y3865-Z3865</f>
        <v>337.56980000000004</v>
      </c>
      <c r="AD3865" s="20">
        <f t="shared" si="426"/>
        <v>0</v>
      </c>
      <c r="AE3865">
        <v>0</v>
      </c>
    </row>
    <row r="3866" spans="1:31" x14ac:dyDescent="0.25">
      <c r="A3866" s="9">
        <v>45199</v>
      </c>
      <c r="B3866" s="10" t="s">
        <v>391</v>
      </c>
      <c r="C3866" s="10" t="s">
        <v>278</v>
      </c>
      <c r="D3866" s="10" t="s">
        <v>40</v>
      </c>
      <c r="E3866" s="10" t="s">
        <v>30</v>
      </c>
      <c r="F3866" s="10">
        <v>705</v>
      </c>
      <c r="G3866" s="10">
        <v>768</v>
      </c>
      <c r="H3866" s="11">
        <f>SUMIFS(AA:AA,$A:$A,EOMONTH($A3866,-1),$B:$B,$B3866)</f>
        <v>485</v>
      </c>
      <c r="I3866" s="63">
        <f>ROUND(SUMIFS(AC:AC,$A:$A,EOMONTH($A3866,-1),$B:$B,$B3866),2)</f>
        <v>-43.44</v>
      </c>
      <c r="J3866" s="11">
        <f>SUMIFS(AB:AB,$A:$A,EOMONTH($A3866,-1),$B:$B,$B3866)</f>
        <v>38286.51</v>
      </c>
      <c r="K3866" s="13">
        <v>0</v>
      </c>
      <c r="L3866" s="25">
        <v>0</v>
      </c>
      <c r="M3866" s="15">
        <v>0</v>
      </c>
      <c r="N3866" s="14">
        <v>0</v>
      </c>
      <c r="O3866" s="16">
        <v>375</v>
      </c>
      <c r="P3866" s="16">
        <v>40844.1</v>
      </c>
      <c r="Q3866" s="16">
        <v>0</v>
      </c>
      <c r="R3866" s="16">
        <f>Q3866*16.876/100</f>
        <v>0</v>
      </c>
      <c r="S3866" s="17">
        <f t="shared" si="420"/>
        <v>0</v>
      </c>
      <c r="T3866" s="16">
        <v>0</v>
      </c>
      <c r="U3866" s="18">
        <f t="shared" si="421"/>
        <v>372.48</v>
      </c>
      <c r="V3866" s="18">
        <f t="shared" si="422"/>
        <v>0</v>
      </c>
      <c r="W3866" s="18">
        <f t="shared" si="423"/>
        <v>0</v>
      </c>
      <c r="X3866" s="27"/>
      <c r="Y3866" s="19">
        <f t="shared" si="424"/>
        <v>0</v>
      </c>
      <c r="Z3866" s="18">
        <f t="shared" si="425"/>
        <v>288</v>
      </c>
      <c r="AA3866" s="12">
        <v>110</v>
      </c>
      <c r="AB3866" s="12">
        <v>8683.5400000000009</v>
      </c>
      <c r="AC3866" s="28">
        <f>+I3866+Y3866-Z3866</f>
        <v>-331.44</v>
      </c>
      <c r="AD3866" s="20">
        <f t="shared" si="426"/>
        <v>340</v>
      </c>
      <c r="AE3866">
        <v>340</v>
      </c>
    </row>
    <row r="3867" spans="1:31" x14ac:dyDescent="0.25">
      <c r="A3867" s="9">
        <v>45199</v>
      </c>
      <c r="B3867" s="10" t="s">
        <v>392</v>
      </c>
      <c r="C3867" s="10" t="s">
        <v>278</v>
      </c>
      <c r="D3867" s="10" t="s">
        <v>40</v>
      </c>
      <c r="E3867" s="10" t="s">
        <v>30</v>
      </c>
      <c r="F3867" s="10">
        <v>705</v>
      </c>
      <c r="G3867" s="10">
        <v>768</v>
      </c>
      <c r="H3867" s="11">
        <f>SUMIFS(AA:AA,$A:$A,EOMONTH($A3867,-1),$B:$B,$B3867)</f>
        <v>225</v>
      </c>
      <c r="I3867" s="63">
        <f>ROUND(SUMIFS(AC:AC,$A:$A,EOMONTH($A3867,-1),$B:$B,$B3867),2)</f>
        <v>-142.62</v>
      </c>
      <c r="J3867" s="11">
        <f>SUMIFS(AB:AB,$A:$A,EOMONTH($A3867,-1),$B:$B,$B3867)</f>
        <v>19661.57</v>
      </c>
      <c r="K3867" s="13">
        <v>0</v>
      </c>
      <c r="L3867" s="25">
        <v>0</v>
      </c>
      <c r="M3867" s="15">
        <v>0</v>
      </c>
      <c r="N3867" s="14">
        <v>0</v>
      </c>
      <c r="O3867" s="16">
        <v>9</v>
      </c>
      <c r="P3867" s="16">
        <v>970.52</v>
      </c>
      <c r="Q3867" s="16">
        <v>0</v>
      </c>
      <c r="R3867" s="16">
        <f>Q3867*16.876/100</f>
        <v>0</v>
      </c>
      <c r="S3867" s="17">
        <f t="shared" si="420"/>
        <v>0</v>
      </c>
      <c r="T3867" s="16">
        <v>0</v>
      </c>
      <c r="U3867" s="18">
        <f t="shared" si="421"/>
        <v>172.8</v>
      </c>
      <c r="V3867" s="18">
        <f t="shared" si="422"/>
        <v>0</v>
      </c>
      <c r="W3867" s="18">
        <f t="shared" si="423"/>
        <v>0</v>
      </c>
      <c r="X3867" s="27"/>
      <c r="Y3867" s="19">
        <f t="shared" si="424"/>
        <v>0</v>
      </c>
      <c r="Z3867" s="18">
        <f t="shared" si="425"/>
        <v>6.9119999999999999</v>
      </c>
      <c r="AA3867" s="12">
        <v>216</v>
      </c>
      <c r="AB3867" s="12">
        <v>18875.11</v>
      </c>
      <c r="AC3867" s="28">
        <f>+I3867+Y3867-Z3867</f>
        <v>-149.53200000000001</v>
      </c>
      <c r="AD3867" s="20">
        <f t="shared" si="426"/>
        <v>150</v>
      </c>
      <c r="AE3867">
        <v>150</v>
      </c>
    </row>
    <row r="3868" spans="1:31" x14ac:dyDescent="0.25">
      <c r="A3868" s="9">
        <v>45199</v>
      </c>
      <c r="B3868" s="10" t="s">
        <v>393</v>
      </c>
      <c r="C3868" s="10" t="s">
        <v>278</v>
      </c>
      <c r="D3868" s="10" t="s">
        <v>40</v>
      </c>
      <c r="E3868" s="10" t="s">
        <v>30</v>
      </c>
      <c r="F3868" s="10">
        <v>705</v>
      </c>
      <c r="G3868" s="10">
        <v>768</v>
      </c>
      <c r="H3868" s="11">
        <f>SUMIFS(AA:AA,$A:$A,EOMONTH($A3868,-1),$B:$B,$B3868)</f>
        <v>221</v>
      </c>
      <c r="I3868" s="63">
        <f>ROUND(SUMIFS(AC:AC,$A:$A,EOMONTH($A3868,-1),$B:$B,$B3868),2)</f>
        <v>-69.709999999999994</v>
      </c>
      <c r="J3868" s="11">
        <f>SUMIFS(AB:AB,$A:$A,EOMONTH($A3868,-1),$B:$B,$B3868)</f>
        <v>17207.060000000001</v>
      </c>
      <c r="K3868" s="13">
        <v>0</v>
      </c>
      <c r="L3868" s="25">
        <v>0</v>
      </c>
      <c r="M3868" s="15">
        <v>0</v>
      </c>
      <c r="N3868" s="14">
        <v>0</v>
      </c>
      <c r="O3868" s="16">
        <v>99</v>
      </c>
      <c r="P3868" s="16">
        <v>10871.32</v>
      </c>
      <c r="Q3868" s="16">
        <v>0</v>
      </c>
      <c r="R3868" s="16">
        <f>Q3868*16.876/100</f>
        <v>0</v>
      </c>
      <c r="S3868" s="17">
        <f t="shared" si="420"/>
        <v>0</v>
      </c>
      <c r="T3868" s="16">
        <v>0</v>
      </c>
      <c r="U3868" s="18">
        <f t="shared" si="421"/>
        <v>169.72800000000001</v>
      </c>
      <c r="V3868" s="18">
        <f t="shared" si="422"/>
        <v>0</v>
      </c>
      <c r="W3868" s="18">
        <f t="shared" si="423"/>
        <v>0</v>
      </c>
      <c r="X3868" s="27"/>
      <c r="Y3868" s="19">
        <f t="shared" si="424"/>
        <v>0</v>
      </c>
      <c r="Z3868" s="18">
        <f t="shared" si="425"/>
        <v>76.031999999999996</v>
      </c>
      <c r="AA3868" s="12">
        <v>122</v>
      </c>
      <c r="AB3868" s="12">
        <v>9498.92</v>
      </c>
      <c r="AC3868" s="28">
        <f>+I3868+Y3868-Z3868</f>
        <v>-145.74199999999999</v>
      </c>
      <c r="AD3868" s="20">
        <f t="shared" si="426"/>
        <v>150</v>
      </c>
      <c r="AE3868">
        <v>150</v>
      </c>
    </row>
    <row r="3869" spans="1:31" x14ac:dyDescent="0.25">
      <c r="A3869" s="9">
        <v>45199</v>
      </c>
      <c r="B3869" s="10" t="s">
        <v>394</v>
      </c>
      <c r="C3869" s="10" t="s">
        <v>278</v>
      </c>
      <c r="D3869" s="10" t="s">
        <v>40</v>
      </c>
      <c r="E3869" s="10" t="s">
        <v>30</v>
      </c>
      <c r="F3869" s="10">
        <v>705</v>
      </c>
      <c r="G3869" s="10">
        <v>768</v>
      </c>
      <c r="H3869" s="11">
        <f>SUMIFS(AA:AA,$A:$A,EOMONTH($A3869,-1),$B:$B,$B3869)</f>
        <v>173</v>
      </c>
      <c r="I3869" s="63">
        <f>ROUND(SUMIFS(AC:AC,$A:$A,EOMONTH($A3869,-1),$B:$B,$B3869),2)</f>
        <v>27.97</v>
      </c>
      <c r="J3869" s="11">
        <f>SUMIFS(AB:AB,$A:$A,EOMONTH($A3869,-1),$B:$B,$B3869)</f>
        <v>13768.72</v>
      </c>
      <c r="K3869" s="13">
        <v>0</v>
      </c>
      <c r="L3869" s="25">
        <v>0</v>
      </c>
      <c r="M3869" s="15">
        <v>0</v>
      </c>
      <c r="N3869" s="14">
        <v>0</v>
      </c>
      <c r="O3869" s="16">
        <v>65</v>
      </c>
      <c r="P3869" s="16">
        <v>6952.6</v>
      </c>
      <c r="Q3869" s="16">
        <v>0</v>
      </c>
      <c r="R3869" s="16">
        <f>Q3869*16.876/100</f>
        <v>0</v>
      </c>
      <c r="S3869" s="17">
        <f t="shared" si="420"/>
        <v>0</v>
      </c>
      <c r="T3869" s="16">
        <v>0</v>
      </c>
      <c r="U3869" s="18">
        <f t="shared" si="421"/>
        <v>132.864</v>
      </c>
      <c r="V3869" s="18">
        <f t="shared" si="422"/>
        <v>0</v>
      </c>
      <c r="W3869" s="18">
        <f t="shared" si="423"/>
        <v>0</v>
      </c>
      <c r="X3869" s="27"/>
      <c r="Y3869" s="19">
        <f t="shared" si="424"/>
        <v>0</v>
      </c>
      <c r="Z3869" s="18">
        <f t="shared" si="425"/>
        <v>49.92</v>
      </c>
      <c r="AA3869" s="12">
        <v>108</v>
      </c>
      <c r="AB3869" s="12">
        <v>8595.5</v>
      </c>
      <c r="AC3869" s="28">
        <f>+I3869+Y3869-Z3869</f>
        <v>-21.950000000000003</v>
      </c>
      <c r="AD3869" s="20">
        <f t="shared" si="426"/>
        <v>30</v>
      </c>
      <c r="AE3869">
        <v>30</v>
      </c>
    </row>
    <row r="3870" spans="1:31" x14ac:dyDescent="0.25">
      <c r="A3870" s="9">
        <v>45199</v>
      </c>
      <c r="B3870" s="10" t="s">
        <v>395</v>
      </c>
      <c r="C3870" s="10" t="s">
        <v>278</v>
      </c>
      <c r="D3870" s="10" t="s">
        <v>40</v>
      </c>
      <c r="E3870" s="10" t="s">
        <v>30</v>
      </c>
      <c r="F3870" s="10">
        <v>705</v>
      </c>
      <c r="G3870" s="10">
        <v>768</v>
      </c>
      <c r="H3870" s="11">
        <f>SUMIFS(AA:AA,$A:$A,EOMONTH($A3870,-1),$B:$B,$B3870)</f>
        <v>232</v>
      </c>
      <c r="I3870" s="63">
        <f>ROUND(SUMIFS(AC:AC,$A:$A,EOMONTH($A3870,-1),$B:$B,$B3870),2)</f>
        <v>-87.16</v>
      </c>
      <c r="J3870" s="11">
        <f>SUMIFS(AB:AB,$A:$A,EOMONTH($A3870,-1),$B:$B,$B3870)</f>
        <v>17625.07</v>
      </c>
      <c r="K3870" s="13">
        <v>0</v>
      </c>
      <c r="L3870" s="25">
        <v>0</v>
      </c>
      <c r="M3870" s="15">
        <v>0</v>
      </c>
      <c r="N3870" s="14">
        <v>0</v>
      </c>
      <c r="O3870" s="16">
        <v>180</v>
      </c>
      <c r="P3870" s="16">
        <v>19546.400000000001</v>
      </c>
      <c r="Q3870" s="16">
        <v>0</v>
      </c>
      <c r="R3870" s="16">
        <f>Q3870*16.876/100</f>
        <v>0</v>
      </c>
      <c r="S3870" s="17">
        <f t="shared" si="420"/>
        <v>0</v>
      </c>
      <c r="T3870" s="16">
        <v>0</v>
      </c>
      <c r="U3870" s="18">
        <f t="shared" si="421"/>
        <v>178.17599999999999</v>
      </c>
      <c r="V3870" s="18">
        <f t="shared" si="422"/>
        <v>0</v>
      </c>
      <c r="W3870" s="18">
        <f t="shared" si="423"/>
        <v>0</v>
      </c>
      <c r="X3870" s="27"/>
      <c r="Y3870" s="19">
        <f t="shared" si="424"/>
        <v>0</v>
      </c>
      <c r="Z3870" s="18">
        <f t="shared" si="425"/>
        <v>138.24</v>
      </c>
      <c r="AA3870" s="12">
        <v>52</v>
      </c>
      <c r="AB3870" s="12">
        <v>3950.45</v>
      </c>
      <c r="AC3870" s="28">
        <f>+I3870+Y3870-Z3870</f>
        <v>-225.4</v>
      </c>
      <c r="AD3870" s="20">
        <f t="shared" si="426"/>
        <v>230</v>
      </c>
      <c r="AE3870">
        <v>230</v>
      </c>
    </row>
    <row r="3871" spans="1:31" x14ac:dyDescent="0.25">
      <c r="A3871" s="9">
        <v>45199</v>
      </c>
      <c r="B3871" s="10" t="s">
        <v>396</v>
      </c>
      <c r="C3871" s="10" t="s">
        <v>278</v>
      </c>
      <c r="D3871" s="10" t="s">
        <v>40</v>
      </c>
      <c r="E3871" s="10" t="s">
        <v>30</v>
      </c>
      <c r="F3871" s="10">
        <v>705</v>
      </c>
      <c r="G3871" s="10">
        <v>768</v>
      </c>
      <c r="H3871" s="11">
        <f>SUMIFS(AA:AA,$A:$A,EOMONTH($A3871,-1),$B:$B,$B3871)</f>
        <v>165</v>
      </c>
      <c r="I3871" s="63">
        <f>ROUND(SUMIFS(AC:AC,$A:$A,EOMONTH($A3871,-1),$B:$B,$B3871),2)</f>
        <v>-66.52</v>
      </c>
      <c r="J3871" s="11">
        <f>SUMIFS(AB:AB,$A:$A,EOMONTH($A3871,-1),$B:$B,$B3871)</f>
        <v>13050.05</v>
      </c>
      <c r="K3871" s="13">
        <v>0</v>
      </c>
      <c r="L3871" s="25">
        <v>0</v>
      </c>
      <c r="M3871" s="15">
        <v>0</v>
      </c>
      <c r="N3871" s="14">
        <v>0</v>
      </c>
      <c r="O3871" s="16">
        <v>150</v>
      </c>
      <c r="P3871" s="16">
        <v>16436.7</v>
      </c>
      <c r="Q3871" s="16">
        <v>0</v>
      </c>
      <c r="R3871" s="16">
        <f>Q3871*16.876/100</f>
        <v>0</v>
      </c>
      <c r="S3871" s="17">
        <f t="shared" si="420"/>
        <v>0</v>
      </c>
      <c r="T3871" s="16">
        <v>0</v>
      </c>
      <c r="U3871" s="18">
        <f t="shared" si="421"/>
        <v>126.72</v>
      </c>
      <c r="V3871" s="18">
        <f t="shared" si="422"/>
        <v>0</v>
      </c>
      <c r="W3871" s="18">
        <f t="shared" si="423"/>
        <v>0</v>
      </c>
      <c r="X3871" s="27"/>
      <c r="Y3871" s="19">
        <f t="shared" si="424"/>
        <v>0</v>
      </c>
      <c r="Z3871" s="18">
        <f t="shared" si="425"/>
        <v>115.2</v>
      </c>
      <c r="AA3871" s="12">
        <v>15</v>
      </c>
      <c r="AB3871" s="12">
        <v>1186.3699999999999</v>
      </c>
      <c r="AC3871" s="28">
        <f>+I3871+Y3871-Z3871</f>
        <v>-181.72</v>
      </c>
      <c r="AD3871" s="20">
        <f t="shared" si="426"/>
        <v>190</v>
      </c>
      <c r="AE3871">
        <v>190</v>
      </c>
    </row>
    <row r="3872" spans="1:31" x14ac:dyDescent="0.25">
      <c r="A3872" s="9">
        <v>45199</v>
      </c>
      <c r="B3872" s="10" t="s">
        <v>795</v>
      </c>
      <c r="C3872" s="10" t="s">
        <v>278</v>
      </c>
      <c r="D3872" s="10" t="s">
        <v>40</v>
      </c>
      <c r="E3872" s="10" t="s">
        <v>30</v>
      </c>
      <c r="F3872" s="10">
        <v>450</v>
      </c>
      <c r="G3872" s="10">
        <v>490</v>
      </c>
      <c r="H3872" s="11">
        <f>SUMIFS(AA:AA,$A:$A,EOMONTH($A3872,-1),$B:$B,$B3872)</f>
        <v>195</v>
      </c>
      <c r="I3872" s="63">
        <f>ROUND(SUMIFS(AC:AC,$A:$A,EOMONTH($A3872,-1),$B:$B,$B3872),2)</f>
        <v>102.66</v>
      </c>
      <c r="J3872" s="11">
        <f>SUMIFS(AB:AB,$A:$A,EOMONTH($A3872,-1),$B:$B,$B3872)</f>
        <v>8721.7999999999993</v>
      </c>
      <c r="K3872" s="13">
        <v>0</v>
      </c>
      <c r="L3872" s="25">
        <v>0</v>
      </c>
      <c r="M3872" s="15">
        <v>0</v>
      </c>
      <c r="N3872" s="14">
        <v>0</v>
      </c>
      <c r="O3872" s="16">
        <v>0</v>
      </c>
      <c r="P3872" s="16">
        <v>0</v>
      </c>
      <c r="Q3872" s="16">
        <v>0</v>
      </c>
      <c r="R3872" s="16">
        <f>Q3872*16.876/100</f>
        <v>0</v>
      </c>
      <c r="S3872" s="17">
        <f t="shared" si="420"/>
        <v>0</v>
      </c>
      <c r="T3872" s="16">
        <v>0</v>
      </c>
      <c r="U3872" s="18">
        <f t="shared" si="421"/>
        <v>95.55</v>
      </c>
      <c r="V3872" s="18">
        <f t="shared" si="422"/>
        <v>0</v>
      </c>
      <c r="W3872" s="18">
        <f t="shared" si="423"/>
        <v>0</v>
      </c>
      <c r="X3872" s="27"/>
      <c r="Y3872" s="19">
        <f t="shared" si="424"/>
        <v>0</v>
      </c>
      <c r="Z3872" s="18">
        <f t="shared" si="425"/>
        <v>0</v>
      </c>
      <c r="AA3872" s="12">
        <v>195</v>
      </c>
      <c r="AB3872" s="12">
        <v>8721.7999999999993</v>
      </c>
      <c r="AC3872" s="28">
        <f>+I3872+Y3872-Z3872</f>
        <v>102.66</v>
      </c>
      <c r="AD3872" s="20">
        <f t="shared" si="426"/>
        <v>0</v>
      </c>
      <c r="AE3872">
        <v>0</v>
      </c>
    </row>
    <row r="3873" spans="1:31" x14ac:dyDescent="0.25">
      <c r="A3873" s="9">
        <v>45199</v>
      </c>
      <c r="B3873" s="10" t="s">
        <v>397</v>
      </c>
      <c r="C3873" s="10" t="s">
        <v>278</v>
      </c>
      <c r="D3873" s="10" t="s">
        <v>40</v>
      </c>
      <c r="E3873" s="10" t="s">
        <v>30</v>
      </c>
      <c r="F3873" s="10">
        <v>450</v>
      </c>
      <c r="G3873" s="10">
        <v>490</v>
      </c>
      <c r="H3873" s="11">
        <f>SUMIFS(AA:AA,$A:$A,EOMONTH($A3873,-1),$B:$B,$B3873)</f>
        <v>67</v>
      </c>
      <c r="I3873" s="63">
        <f>ROUND(SUMIFS(AC:AC,$A:$A,EOMONTH($A3873,-1),$B:$B,$B3873),2)</f>
        <v>7.4</v>
      </c>
      <c r="J3873" s="11">
        <f>SUMIFS(AB:AB,$A:$A,EOMONTH($A3873,-1),$B:$B,$B3873)</f>
        <v>3373.21</v>
      </c>
      <c r="K3873" s="13">
        <v>0</v>
      </c>
      <c r="L3873" s="25">
        <v>0</v>
      </c>
      <c r="M3873" s="15">
        <v>0</v>
      </c>
      <c r="N3873" s="14">
        <v>0</v>
      </c>
      <c r="O3873" s="16">
        <v>100</v>
      </c>
      <c r="P3873" s="16">
        <v>8421.7000000000007</v>
      </c>
      <c r="Q3873" s="16">
        <v>0</v>
      </c>
      <c r="R3873" s="16">
        <f>Q3873*16.876/100</f>
        <v>0</v>
      </c>
      <c r="S3873" s="17">
        <f t="shared" si="420"/>
        <v>0</v>
      </c>
      <c r="T3873" s="16">
        <v>0</v>
      </c>
      <c r="U3873" s="18">
        <f t="shared" si="421"/>
        <v>32.83</v>
      </c>
      <c r="V3873" s="18">
        <f t="shared" si="422"/>
        <v>0</v>
      </c>
      <c r="W3873" s="18">
        <f t="shared" si="423"/>
        <v>0</v>
      </c>
      <c r="X3873" s="27"/>
      <c r="Y3873" s="19">
        <f t="shared" si="424"/>
        <v>0</v>
      </c>
      <c r="Z3873" s="18">
        <f t="shared" si="425"/>
        <v>49</v>
      </c>
      <c r="AA3873" s="12">
        <v>-33</v>
      </c>
      <c r="AB3873" s="12">
        <v>-2821.34</v>
      </c>
      <c r="AC3873" s="28">
        <f>+I3873+Y3873-Z3873</f>
        <v>-41.6</v>
      </c>
      <c r="AD3873" s="20">
        <f t="shared" si="426"/>
        <v>50</v>
      </c>
      <c r="AE3873">
        <v>50</v>
      </c>
    </row>
    <row r="3874" spans="1:31" x14ac:dyDescent="0.25">
      <c r="A3874" s="9">
        <v>45199</v>
      </c>
      <c r="B3874" s="10" t="s">
        <v>398</v>
      </c>
      <c r="C3874" s="10" t="s">
        <v>278</v>
      </c>
      <c r="D3874" s="10" t="s">
        <v>40</v>
      </c>
      <c r="E3874" s="10" t="s">
        <v>30</v>
      </c>
      <c r="F3874" s="10">
        <v>450</v>
      </c>
      <c r="G3874" s="10">
        <v>490</v>
      </c>
      <c r="H3874" s="11">
        <f>SUMIFS(AA:AA,$A:$A,EOMONTH($A3874,-1),$B:$B,$B3874)</f>
        <v>185</v>
      </c>
      <c r="I3874" s="63">
        <f>ROUND(SUMIFS(AC:AC,$A:$A,EOMONTH($A3874,-1),$B:$B,$B3874),2)</f>
        <v>106.03</v>
      </c>
      <c r="J3874" s="11">
        <f>SUMIFS(AB:AB,$A:$A,EOMONTH($A3874,-1),$B:$B,$B3874)</f>
        <v>9173.2999999999993</v>
      </c>
      <c r="K3874" s="13">
        <v>0</v>
      </c>
      <c r="L3874" s="25">
        <v>0</v>
      </c>
      <c r="M3874" s="15">
        <v>530</v>
      </c>
      <c r="N3874" s="14">
        <v>26375.63</v>
      </c>
      <c r="O3874" s="16">
        <v>321</v>
      </c>
      <c r="P3874" s="16">
        <v>26324.34</v>
      </c>
      <c r="Q3874" s="16">
        <v>0</v>
      </c>
      <c r="R3874" s="16">
        <f>Q3874*16.876/100</f>
        <v>0</v>
      </c>
      <c r="S3874" s="17">
        <f t="shared" si="420"/>
        <v>0</v>
      </c>
      <c r="T3874" s="16">
        <v>0</v>
      </c>
      <c r="U3874" s="18">
        <f t="shared" si="421"/>
        <v>90.65</v>
      </c>
      <c r="V3874" s="18">
        <f t="shared" si="422"/>
        <v>238.5</v>
      </c>
      <c r="W3874" s="18">
        <f t="shared" si="423"/>
        <v>40.041765000000005</v>
      </c>
      <c r="X3874" s="27"/>
      <c r="Y3874" s="19">
        <f t="shared" si="424"/>
        <v>278.541765</v>
      </c>
      <c r="Z3874" s="18">
        <f t="shared" si="425"/>
        <v>157.29</v>
      </c>
      <c r="AA3874" s="12">
        <v>394</v>
      </c>
      <c r="AB3874" s="12">
        <v>19581.36</v>
      </c>
      <c r="AC3874" s="28">
        <f>+I3874+Y3874-Z3874</f>
        <v>227.28176500000004</v>
      </c>
      <c r="AD3874" s="20">
        <f t="shared" si="426"/>
        <v>0</v>
      </c>
      <c r="AE3874">
        <v>0</v>
      </c>
    </row>
    <row r="3875" spans="1:31" x14ac:dyDescent="0.25">
      <c r="A3875" s="9">
        <v>45199</v>
      </c>
      <c r="B3875" s="10" t="s">
        <v>399</v>
      </c>
      <c r="C3875" s="10" t="s">
        <v>278</v>
      </c>
      <c r="D3875" s="10" t="s">
        <v>40</v>
      </c>
      <c r="E3875" s="10" t="s">
        <v>30</v>
      </c>
      <c r="F3875" s="10">
        <v>450</v>
      </c>
      <c r="G3875" s="10">
        <v>490</v>
      </c>
      <c r="H3875" s="11">
        <f>SUMIFS(AA:AA,$A:$A,EOMONTH($A3875,-1),$B:$B,$B3875)</f>
        <v>13</v>
      </c>
      <c r="I3875" s="63">
        <f>ROUND(SUMIFS(AC:AC,$A:$A,EOMONTH($A3875,-1),$B:$B,$B3875),2)</f>
        <v>8.5</v>
      </c>
      <c r="J3875" s="11">
        <f>SUMIFS(AB:AB,$A:$A,EOMONTH($A3875,-1),$B:$B,$B3875)</f>
        <v>633.36</v>
      </c>
      <c r="K3875" s="13">
        <v>0</v>
      </c>
      <c r="L3875" s="25">
        <v>0</v>
      </c>
      <c r="M3875" s="15">
        <v>0</v>
      </c>
      <c r="N3875" s="14">
        <v>0</v>
      </c>
      <c r="O3875" s="16">
        <v>0</v>
      </c>
      <c r="P3875" s="16">
        <v>0</v>
      </c>
      <c r="Q3875" s="16">
        <v>0</v>
      </c>
      <c r="R3875" s="16">
        <f>Q3875*16.876/100</f>
        <v>0</v>
      </c>
      <c r="S3875" s="17">
        <f t="shared" si="420"/>
        <v>0</v>
      </c>
      <c r="T3875" s="16">
        <v>0</v>
      </c>
      <c r="U3875" s="18">
        <f t="shared" si="421"/>
        <v>6.37</v>
      </c>
      <c r="V3875" s="18">
        <f t="shared" si="422"/>
        <v>0</v>
      </c>
      <c r="W3875" s="18">
        <f t="shared" si="423"/>
        <v>0</v>
      </c>
      <c r="X3875" s="27"/>
      <c r="Y3875" s="19">
        <f t="shared" si="424"/>
        <v>0</v>
      </c>
      <c r="Z3875" s="18">
        <f t="shared" si="425"/>
        <v>0</v>
      </c>
      <c r="AA3875" s="12">
        <v>13</v>
      </c>
      <c r="AB3875" s="12">
        <v>633.36</v>
      </c>
      <c r="AC3875" s="28">
        <f>+I3875+Y3875-Z3875</f>
        <v>8.5</v>
      </c>
      <c r="AD3875" s="20">
        <f t="shared" si="426"/>
        <v>0</v>
      </c>
      <c r="AE3875">
        <v>0</v>
      </c>
    </row>
    <row r="3876" spans="1:31" x14ac:dyDescent="0.25">
      <c r="A3876" s="9">
        <v>45199</v>
      </c>
      <c r="B3876" s="10" t="s">
        <v>400</v>
      </c>
      <c r="C3876" s="10" t="s">
        <v>278</v>
      </c>
      <c r="D3876" s="10" t="s">
        <v>40</v>
      </c>
      <c r="E3876" s="10" t="s">
        <v>30</v>
      </c>
      <c r="F3876" s="10">
        <v>450</v>
      </c>
      <c r="G3876" s="10">
        <v>490</v>
      </c>
      <c r="H3876" s="11">
        <f>SUMIFS(AA:AA,$A:$A,EOMONTH($A3876,-1),$B:$B,$B3876)</f>
        <v>139</v>
      </c>
      <c r="I3876" s="63">
        <f>ROUND(SUMIFS(AC:AC,$A:$A,EOMONTH($A3876,-1),$B:$B,$B3876),2)</f>
        <v>25.47</v>
      </c>
      <c r="J3876" s="11">
        <f>SUMIFS(AB:AB,$A:$A,EOMONTH($A3876,-1),$B:$B,$B3876)</f>
        <v>7053.92</v>
      </c>
      <c r="K3876" s="13">
        <v>0</v>
      </c>
      <c r="L3876" s="25">
        <v>0</v>
      </c>
      <c r="M3876" s="15">
        <v>57</v>
      </c>
      <c r="N3876" s="14">
        <v>2905.45</v>
      </c>
      <c r="O3876" s="16">
        <v>85</v>
      </c>
      <c r="P3876" s="16">
        <v>7131.25</v>
      </c>
      <c r="Q3876" s="16">
        <v>0</v>
      </c>
      <c r="R3876" s="16">
        <f>Q3876*16.876/100</f>
        <v>0</v>
      </c>
      <c r="S3876" s="17">
        <f t="shared" si="420"/>
        <v>0</v>
      </c>
      <c r="T3876" s="16">
        <v>0</v>
      </c>
      <c r="U3876" s="18">
        <f t="shared" si="421"/>
        <v>68.11</v>
      </c>
      <c r="V3876" s="18">
        <f t="shared" si="422"/>
        <v>25.65</v>
      </c>
      <c r="W3876" s="18">
        <f t="shared" si="423"/>
        <v>4.3063785000000001</v>
      </c>
      <c r="X3876" s="27"/>
      <c r="Y3876" s="19">
        <f t="shared" si="424"/>
        <v>29.9563785</v>
      </c>
      <c r="Z3876" s="18">
        <f t="shared" si="425"/>
        <v>41.65</v>
      </c>
      <c r="AA3876" s="12">
        <v>111</v>
      </c>
      <c r="AB3876" s="12">
        <v>5641.57</v>
      </c>
      <c r="AC3876" s="28">
        <f>+I3876+Y3876-Z3876</f>
        <v>13.7763785</v>
      </c>
      <c r="AD3876" s="20">
        <f t="shared" si="426"/>
        <v>0</v>
      </c>
      <c r="AE3876">
        <v>0</v>
      </c>
    </row>
    <row r="3877" spans="1:31" x14ac:dyDescent="0.25">
      <c r="A3877" s="9">
        <v>45199</v>
      </c>
      <c r="B3877" s="10" t="s">
        <v>401</v>
      </c>
      <c r="C3877" s="10" t="s">
        <v>278</v>
      </c>
      <c r="D3877" s="10" t="s">
        <v>40</v>
      </c>
      <c r="E3877" s="10" t="s">
        <v>30</v>
      </c>
      <c r="F3877" s="10">
        <v>450</v>
      </c>
      <c r="G3877" s="10">
        <v>490</v>
      </c>
      <c r="H3877" s="11">
        <f>SUMIFS(AA:AA,$A:$A,EOMONTH($A3877,-1),$B:$B,$B3877)</f>
        <v>69</v>
      </c>
      <c r="I3877" s="63">
        <f>ROUND(SUMIFS(AC:AC,$A:$A,EOMONTH($A3877,-1),$B:$B,$B3877),2)</f>
        <v>42.12</v>
      </c>
      <c r="J3877" s="11">
        <f>SUMIFS(AB:AB,$A:$A,EOMONTH($A3877,-1),$B:$B,$B3877)</f>
        <v>3575.09</v>
      </c>
      <c r="K3877" s="13">
        <v>0</v>
      </c>
      <c r="L3877" s="25">
        <v>0</v>
      </c>
      <c r="M3877" s="15">
        <v>507</v>
      </c>
      <c r="N3877" s="14">
        <v>25340.35</v>
      </c>
      <c r="O3877" s="16">
        <v>315</v>
      </c>
      <c r="P3877" s="16">
        <v>25831.8</v>
      </c>
      <c r="Q3877" s="16">
        <v>0</v>
      </c>
      <c r="R3877" s="16">
        <f>Q3877*16.876/100</f>
        <v>0</v>
      </c>
      <c r="S3877" s="17">
        <f t="shared" si="420"/>
        <v>0</v>
      </c>
      <c r="T3877" s="16">
        <v>0</v>
      </c>
      <c r="U3877" s="18">
        <f t="shared" si="421"/>
        <v>33.81</v>
      </c>
      <c r="V3877" s="18">
        <f t="shared" si="422"/>
        <v>228.15</v>
      </c>
      <c r="W3877" s="18">
        <f t="shared" si="423"/>
        <v>38.304103500000004</v>
      </c>
      <c r="X3877" s="27"/>
      <c r="Y3877" s="19">
        <f t="shared" si="424"/>
        <v>266.45410350000003</v>
      </c>
      <c r="Z3877" s="18">
        <f t="shared" si="425"/>
        <v>154.35</v>
      </c>
      <c r="AA3877" s="12">
        <v>261</v>
      </c>
      <c r="AB3877" s="12">
        <v>13053.37</v>
      </c>
      <c r="AC3877" s="28">
        <f>+I3877+Y3877-Z3877</f>
        <v>154.22410350000004</v>
      </c>
      <c r="AD3877" s="20">
        <f t="shared" si="426"/>
        <v>0</v>
      </c>
      <c r="AE3877">
        <v>0</v>
      </c>
    </row>
    <row r="3878" spans="1:31" x14ac:dyDescent="0.25">
      <c r="A3878" s="9">
        <v>45199</v>
      </c>
      <c r="B3878" s="10" t="s">
        <v>402</v>
      </c>
      <c r="C3878" s="10" t="s">
        <v>278</v>
      </c>
      <c r="D3878" s="10" t="s">
        <v>40</v>
      </c>
      <c r="E3878" s="10" t="s">
        <v>30</v>
      </c>
      <c r="F3878" s="10">
        <v>450</v>
      </c>
      <c r="G3878" s="10">
        <v>490</v>
      </c>
      <c r="H3878" s="11">
        <f>SUMIFS(AA:AA,$A:$A,EOMONTH($A3878,-1),$B:$B,$B3878)</f>
        <v>399</v>
      </c>
      <c r="I3878" s="63">
        <f>ROUND(SUMIFS(AC:AC,$A:$A,EOMONTH($A3878,-1),$B:$B,$B3878),2)</f>
        <v>-28.75</v>
      </c>
      <c r="J3878" s="11">
        <f>SUMIFS(AB:AB,$A:$A,EOMONTH($A3878,-1),$B:$B,$B3878)</f>
        <v>20252.16</v>
      </c>
      <c r="K3878" s="13">
        <v>0</v>
      </c>
      <c r="L3878" s="25">
        <v>0</v>
      </c>
      <c r="M3878" s="15">
        <v>0</v>
      </c>
      <c r="N3878" s="14">
        <v>0</v>
      </c>
      <c r="O3878" s="16">
        <v>79</v>
      </c>
      <c r="P3878" s="16">
        <v>6534.91</v>
      </c>
      <c r="Q3878" s="16">
        <v>0</v>
      </c>
      <c r="R3878" s="16">
        <f>Q3878*16.876/100</f>
        <v>0</v>
      </c>
      <c r="S3878" s="17">
        <f t="shared" si="420"/>
        <v>0</v>
      </c>
      <c r="T3878" s="16">
        <v>0</v>
      </c>
      <c r="U3878" s="18">
        <f t="shared" si="421"/>
        <v>195.51</v>
      </c>
      <c r="V3878" s="18">
        <f t="shared" si="422"/>
        <v>0</v>
      </c>
      <c r="W3878" s="18">
        <f t="shared" si="423"/>
        <v>0</v>
      </c>
      <c r="X3878" s="27"/>
      <c r="Y3878" s="19">
        <f t="shared" si="424"/>
        <v>0</v>
      </c>
      <c r="Z3878" s="18">
        <f t="shared" si="425"/>
        <v>38.71</v>
      </c>
      <c r="AA3878" s="12">
        <v>320</v>
      </c>
      <c r="AB3878" s="12">
        <v>16242.33</v>
      </c>
      <c r="AC3878" s="28">
        <f>+I3878+Y3878-Z3878</f>
        <v>-67.460000000000008</v>
      </c>
      <c r="AD3878" s="20">
        <f t="shared" si="426"/>
        <v>70</v>
      </c>
      <c r="AE3878">
        <v>70</v>
      </c>
    </row>
    <row r="3879" spans="1:31" x14ac:dyDescent="0.25">
      <c r="A3879" s="9">
        <v>45199</v>
      </c>
      <c r="B3879" s="10" t="s">
        <v>403</v>
      </c>
      <c r="C3879" s="10" t="s">
        <v>278</v>
      </c>
      <c r="D3879" s="10" t="s">
        <v>40</v>
      </c>
      <c r="E3879" s="10" t="s">
        <v>30</v>
      </c>
      <c r="F3879" s="10">
        <v>450</v>
      </c>
      <c r="G3879" s="10">
        <v>490</v>
      </c>
      <c r="H3879" s="11">
        <f>SUMIFS(AA:AA,$A:$A,EOMONTH($A3879,-1),$B:$B,$B3879)</f>
        <v>43</v>
      </c>
      <c r="I3879" s="63">
        <f>ROUND(SUMIFS(AC:AC,$A:$A,EOMONTH($A3879,-1),$B:$B,$B3879),2)</f>
        <v>2.92</v>
      </c>
      <c r="J3879" s="11">
        <f>SUMIFS(AB:AB,$A:$A,EOMONTH($A3879,-1),$B:$B,$B3879)</f>
        <v>4706.3500000000004</v>
      </c>
      <c r="K3879" s="13">
        <v>0</v>
      </c>
      <c r="L3879" s="25">
        <v>0</v>
      </c>
      <c r="M3879" s="15">
        <v>0</v>
      </c>
      <c r="N3879" s="14">
        <v>0</v>
      </c>
      <c r="O3879" s="16">
        <v>0</v>
      </c>
      <c r="P3879" s="16">
        <v>0</v>
      </c>
      <c r="Q3879" s="16">
        <v>0</v>
      </c>
      <c r="R3879" s="16">
        <f>Q3879*16.876/100</f>
        <v>0</v>
      </c>
      <c r="S3879" s="17">
        <f t="shared" si="420"/>
        <v>0</v>
      </c>
      <c r="T3879" s="16">
        <v>0</v>
      </c>
      <c r="U3879" s="18">
        <f t="shared" si="421"/>
        <v>21.07</v>
      </c>
      <c r="V3879" s="18">
        <f t="shared" si="422"/>
        <v>0</v>
      </c>
      <c r="W3879" s="18">
        <f t="shared" si="423"/>
        <v>0</v>
      </c>
      <c r="X3879" s="27"/>
      <c r="Y3879" s="19">
        <f t="shared" si="424"/>
        <v>0</v>
      </c>
      <c r="Z3879" s="18">
        <f t="shared" si="425"/>
        <v>0</v>
      </c>
      <c r="AA3879" s="12">
        <v>43</v>
      </c>
      <c r="AB3879" s="12">
        <v>4706.3500000000004</v>
      </c>
      <c r="AC3879" s="28">
        <f>+I3879+Y3879-Z3879</f>
        <v>2.92</v>
      </c>
      <c r="AD3879" s="20">
        <f t="shared" si="426"/>
        <v>0</v>
      </c>
      <c r="AE3879">
        <v>0</v>
      </c>
    </row>
    <row r="3880" spans="1:31" x14ac:dyDescent="0.25">
      <c r="A3880" s="9">
        <v>45199</v>
      </c>
      <c r="B3880" s="10" t="s">
        <v>404</v>
      </c>
      <c r="C3880" s="10" t="s">
        <v>278</v>
      </c>
      <c r="D3880" s="10" t="s">
        <v>40</v>
      </c>
      <c r="E3880" s="10" t="s">
        <v>30</v>
      </c>
      <c r="F3880" s="10">
        <v>450</v>
      </c>
      <c r="G3880" s="10">
        <v>490</v>
      </c>
      <c r="H3880" s="11">
        <f>SUMIFS(AA:AA,$A:$A,EOMONTH($A3880,-1),$B:$B,$B3880)</f>
        <v>240</v>
      </c>
      <c r="I3880" s="63">
        <f>ROUND(SUMIFS(AC:AC,$A:$A,EOMONTH($A3880,-1),$B:$B,$B3880),2)</f>
        <v>62.55</v>
      </c>
      <c r="J3880" s="11">
        <f>SUMIFS(AB:AB,$A:$A,EOMONTH($A3880,-1),$B:$B,$B3880)</f>
        <v>12113.99</v>
      </c>
      <c r="K3880" s="13">
        <v>0</v>
      </c>
      <c r="L3880" s="25">
        <v>0</v>
      </c>
      <c r="M3880" s="15">
        <v>0</v>
      </c>
      <c r="N3880" s="14">
        <v>0</v>
      </c>
      <c r="O3880" s="16">
        <v>18</v>
      </c>
      <c r="P3880" s="16">
        <v>1581.42</v>
      </c>
      <c r="Q3880" s="16">
        <v>0</v>
      </c>
      <c r="R3880" s="16">
        <f>Q3880*16.876/100</f>
        <v>0</v>
      </c>
      <c r="S3880" s="17">
        <f t="shared" si="420"/>
        <v>0</v>
      </c>
      <c r="T3880" s="16">
        <v>0</v>
      </c>
      <c r="U3880" s="18">
        <f t="shared" si="421"/>
        <v>117.6</v>
      </c>
      <c r="V3880" s="18">
        <f t="shared" si="422"/>
        <v>0</v>
      </c>
      <c r="W3880" s="18">
        <f t="shared" si="423"/>
        <v>0</v>
      </c>
      <c r="X3880" s="27"/>
      <c r="Y3880" s="19">
        <f t="shared" si="424"/>
        <v>0</v>
      </c>
      <c r="Z3880" s="18">
        <f t="shared" si="425"/>
        <v>8.82</v>
      </c>
      <c r="AA3880" s="12">
        <v>222</v>
      </c>
      <c r="AB3880" s="12">
        <v>11205.45</v>
      </c>
      <c r="AC3880" s="28">
        <f>+I3880+Y3880-Z3880</f>
        <v>53.73</v>
      </c>
      <c r="AD3880" s="20">
        <f t="shared" si="426"/>
        <v>0</v>
      </c>
      <c r="AE3880">
        <v>0</v>
      </c>
    </row>
    <row r="3881" spans="1:31" x14ac:dyDescent="0.25">
      <c r="A3881" s="9">
        <v>45199</v>
      </c>
      <c r="B3881" s="10" t="s">
        <v>405</v>
      </c>
      <c r="C3881" s="10" t="s">
        <v>278</v>
      </c>
      <c r="D3881" s="10" t="s">
        <v>40</v>
      </c>
      <c r="E3881" s="10" t="s">
        <v>30</v>
      </c>
      <c r="F3881" s="10">
        <v>745</v>
      </c>
      <c r="G3881" s="10">
        <v>812</v>
      </c>
      <c r="H3881" s="11">
        <f>SUMIFS(AA:AA,$A:$A,EOMONTH($A3881,-1),$B:$B,$B3881)</f>
        <v>408</v>
      </c>
      <c r="I3881" s="63">
        <f>ROUND(SUMIFS(AC:AC,$A:$A,EOMONTH($A3881,-1),$B:$B,$B3881),2)</f>
        <v>153.97</v>
      </c>
      <c r="J3881" s="11">
        <f>SUMIFS(AB:AB,$A:$A,EOMONTH($A3881,-1),$B:$B,$B3881)</f>
        <v>36040.239999999998</v>
      </c>
      <c r="K3881" s="13">
        <v>0</v>
      </c>
      <c r="L3881" s="25">
        <v>0</v>
      </c>
      <c r="M3881" s="15">
        <v>790</v>
      </c>
      <c r="N3881" s="14">
        <v>70091.539999999994</v>
      </c>
      <c r="O3881" s="16">
        <v>206</v>
      </c>
      <c r="P3881" s="16">
        <v>28465.68</v>
      </c>
      <c r="Q3881" s="16">
        <v>0</v>
      </c>
      <c r="R3881" s="16">
        <f>Q3881*16.876/100</f>
        <v>0</v>
      </c>
      <c r="S3881" s="17">
        <f t="shared" si="420"/>
        <v>0</v>
      </c>
      <c r="T3881" s="16">
        <v>0</v>
      </c>
      <c r="U3881" s="18">
        <f t="shared" si="421"/>
        <v>331.29599999999999</v>
      </c>
      <c r="V3881" s="18">
        <f t="shared" si="422"/>
        <v>588.54999999999995</v>
      </c>
      <c r="W3881" s="18">
        <f t="shared" si="423"/>
        <v>98.811659500000005</v>
      </c>
      <c r="X3881" s="27"/>
      <c r="Y3881" s="19">
        <f t="shared" si="424"/>
        <v>687.36165949999997</v>
      </c>
      <c r="Z3881" s="18">
        <f t="shared" si="425"/>
        <v>167.27199999999999</v>
      </c>
      <c r="AA3881" s="12">
        <v>992</v>
      </c>
      <c r="AB3881" s="12">
        <v>87899.33</v>
      </c>
      <c r="AC3881" s="28">
        <f>+I3881+Y3881-Z3881</f>
        <v>674.05965949999995</v>
      </c>
      <c r="AD3881" s="20">
        <f t="shared" si="426"/>
        <v>0</v>
      </c>
      <c r="AE3881">
        <v>0</v>
      </c>
    </row>
    <row r="3882" spans="1:31" x14ac:dyDescent="0.25">
      <c r="A3882" s="9">
        <v>45199</v>
      </c>
      <c r="B3882" s="10" t="s">
        <v>722</v>
      </c>
      <c r="C3882" s="10" t="s">
        <v>278</v>
      </c>
      <c r="D3882" s="10" t="s">
        <v>40</v>
      </c>
      <c r="E3882" s="10" t="s">
        <v>30</v>
      </c>
      <c r="F3882" s="10">
        <v>745</v>
      </c>
      <c r="G3882" s="10">
        <v>812</v>
      </c>
      <c r="H3882" s="11">
        <f>SUMIFS(AA:AA,$A:$A,EOMONTH($A3882,-1),$B:$B,$B3882)</f>
        <v>70</v>
      </c>
      <c r="I3882" s="63">
        <f>ROUND(SUMIFS(AC:AC,$A:$A,EOMONTH($A3882,-1),$B:$B,$B3882),2)</f>
        <v>63.23</v>
      </c>
      <c r="J3882" s="11">
        <f>SUMIFS(AB:AB,$A:$A,EOMONTH($A3882,-1),$B:$B,$B3882)</f>
        <v>6480.97</v>
      </c>
      <c r="K3882" s="13">
        <v>0</v>
      </c>
      <c r="L3882" s="25">
        <v>0</v>
      </c>
      <c r="M3882" s="15">
        <v>0</v>
      </c>
      <c r="N3882" s="14">
        <v>0</v>
      </c>
      <c r="O3882" s="16">
        <v>0</v>
      </c>
      <c r="P3882" s="16">
        <v>0</v>
      </c>
      <c r="Q3882" s="16">
        <v>0</v>
      </c>
      <c r="R3882" s="16">
        <f>Q3882*16.876/100</f>
        <v>0</v>
      </c>
      <c r="S3882" s="17">
        <f t="shared" si="420"/>
        <v>0</v>
      </c>
      <c r="T3882" s="16">
        <v>0</v>
      </c>
      <c r="U3882" s="18">
        <f t="shared" si="421"/>
        <v>56.84</v>
      </c>
      <c r="V3882" s="18">
        <f t="shared" si="422"/>
        <v>0</v>
      </c>
      <c r="W3882" s="18">
        <f t="shared" si="423"/>
        <v>0</v>
      </c>
      <c r="X3882" s="27"/>
      <c r="Y3882" s="19">
        <f t="shared" si="424"/>
        <v>0</v>
      </c>
      <c r="Z3882" s="18">
        <f t="shared" si="425"/>
        <v>0</v>
      </c>
      <c r="AA3882" s="12">
        <v>70</v>
      </c>
      <c r="AB3882" s="12">
        <v>6480.97</v>
      </c>
      <c r="AC3882" s="28">
        <f>+I3882+Y3882-Z3882</f>
        <v>63.23</v>
      </c>
      <c r="AD3882" s="20">
        <f t="shared" si="426"/>
        <v>0</v>
      </c>
      <c r="AE3882">
        <v>0</v>
      </c>
    </row>
    <row r="3883" spans="1:31" x14ac:dyDescent="0.25">
      <c r="A3883" s="9">
        <v>45199</v>
      </c>
      <c r="B3883" s="10" t="s">
        <v>723</v>
      </c>
      <c r="C3883" s="10" t="s">
        <v>278</v>
      </c>
      <c r="D3883" s="10" t="s">
        <v>40</v>
      </c>
      <c r="E3883" s="10" t="s">
        <v>30</v>
      </c>
      <c r="F3883" s="10">
        <v>745</v>
      </c>
      <c r="G3883" s="10">
        <v>812</v>
      </c>
      <c r="H3883" s="11">
        <f>SUMIFS(AA:AA,$A:$A,EOMONTH($A3883,-1),$B:$B,$B3883)</f>
        <v>28</v>
      </c>
      <c r="I3883" s="63">
        <f>ROUND(SUMIFS(AC:AC,$A:$A,EOMONTH($A3883,-1),$B:$B,$B3883),2)</f>
        <v>26.69</v>
      </c>
      <c r="J3883" s="11">
        <f>SUMIFS(AB:AB,$A:$A,EOMONTH($A3883,-1),$B:$B,$B3883)</f>
        <v>2605.98</v>
      </c>
      <c r="K3883" s="13">
        <v>0</v>
      </c>
      <c r="L3883" s="25">
        <v>0</v>
      </c>
      <c r="M3883" s="15">
        <v>0</v>
      </c>
      <c r="N3883" s="14">
        <v>0</v>
      </c>
      <c r="O3883" s="16">
        <v>0</v>
      </c>
      <c r="P3883" s="16">
        <v>0</v>
      </c>
      <c r="Q3883" s="16">
        <v>0</v>
      </c>
      <c r="R3883" s="16">
        <f>Q3883*16.876/100</f>
        <v>0</v>
      </c>
      <c r="S3883" s="17">
        <f t="shared" si="420"/>
        <v>0</v>
      </c>
      <c r="T3883" s="16">
        <v>0</v>
      </c>
      <c r="U3883" s="18">
        <f t="shared" si="421"/>
        <v>22.736000000000001</v>
      </c>
      <c r="V3883" s="18">
        <f t="shared" si="422"/>
        <v>0</v>
      </c>
      <c r="W3883" s="18">
        <f t="shared" si="423"/>
        <v>0</v>
      </c>
      <c r="X3883" s="27"/>
      <c r="Y3883" s="19">
        <f t="shared" si="424"/>
        <v>0</v>
      </c>
      <c r="Z3883" s="18">
        <f t="shared" si="425"/>
        <v>0</v>
      </c>
      <c r="AA3883" s="12">
        <v>28</v>
      </c>
      <c r="AB3883" s="12">
        <v>2605.98</v>
      </c>
      <c r="AC3883" s="28">
        <f>+I3883+Y3883-Z3883</f>
        <v>26.69</v>
      </c>
      <c r="AD3883" s="20">
        <f t="shared" si="426"/>
        <v>0</v>
      </c>
      <c r="AE3883">
        <v>0</v>
      </c>
    </row>
    <row r="3884" spans="1:31" x14ac:dyDescent="0.25">
      <c r="A3884" s="9">
        <v>45199</v>
      </c>
      <c r="B3884" s="10" t="s">
        <v>406</v>
      </c>
      <c r="C3884" s="10" t="s">
        <v>278</v>
      </c>
      <c r="D3884" s="10" t="s">
        <v>40</v>
      </c>
      <c r="E3884" s="10" t="s">
        <v>30</v>
      </c>
      <c r="F3884" s="10">
        <v>745</v>
      </c>
      <c r="G3884" s="10">
        <v>812</v>
      </c>
      <c r="H3884" s="11">
        <f>SUMIFS(AA:AA,$A:$A,EOMONTH($A3884,-1),$B:$B,$B3884)</f>
        <v>110</v>
      </c>
      <c r="I3884" s="63">
        <f>ROUND(SUMIFS(AC:AC,$A:$A,EOMONTH($A3884,-1),$B:$B,$B3884),2)</f>
        <v>31.02</v>
      </c>
      <c r="J3884" s="11">
        <f>SUMIFS(AB:AB,$A:$A,EOMONTH($A3884,-1),$B:$B,$B3884)</f>
        <v>9285.26</v>
      </c>
      <c r="K3884" s="13">
        <v>0</v>
      </c>
      <c r="L3884" s="25">
        <v>0</v>
      </c>
      <c r="M3884" s="15">
        <v>279</v>
      </c>
      <c r="N3884" s="14">
        <v>24483.71</v>
      </c>
      <c r="O3884" s="16">
        <v>69</v>
      </c>
      <c r="P3884" s="16">
        <v>9662.65</v>
      </c>
      <c r="Q3884" s="16">
        <v>0</v>
      </c>
      <c r="R3884" s="16">
        <f>Q3884*16.876/100</f>
        <v>0</v>
      </c>
      <c r="S3884" s="17">
        <f t="shared" si="420"/>
        <v>0</v>
      </c>
      <c r="T3884" s="16">
        <v>0</v>
      </c>
      <c r="U3884" s="18">
        <f t="shared" si="421"/>
        <v>89.32</v>
      </c>
      <c r="V3884" s="18">
        <f t="shared" si="422"/>
        <v>207.85499999999999</v>
      </c>
      <c r="W3884" s="18">
        <f t="shared" si="423"/>
        <v>34.896775949999999</v>
      </c>
      <c r="X3884" s="27"/>
      <c r="Y3884" s="19">
        <f t="shared" si="424"/>
        <v>242.75177595</v>
      </c>
      <c r="Z3884" s="18">
        <f t="shared" si="425"/>
        <v>56.027999999999999</v>
      </c>
      <c r="AA3884" s="12">
        <v>320</v>
      </c>
      <c r="AB3884" s="12">
        <v>27879.49</v>
      </c>
      <c r="AC3884" s="28">
        <f>+I3884+Y3884-Z3884</f>
        <v>217.74377595000001</v>
      </c>
      <c r="AD3884" s="20">
        <f t="shared" si="426"/>
        <v>0</v>
      </c>
      <c r="AE3884">
        <v>0</v>
      </c>
    </row>
    <row r="3885" spans="1:31" x14ac:dyDescent="0.25">
      <c r="A3885" s="9">
        <v>45199</v>
      </c>
      <c r="B3885" s="10" t="s">
        <v>407</v>
      </c>
      <c r="C3885" s="10" t="s">
        <v>278</v>
      </c>
      <c r="D3885" s="10" t="s">
        <v>40</v>
      </c>
      <c r="E3885" s="10" t="s">
        <v>30</v>
      </c>
      <c r="F3885" s="10">
        <v>745</v>
      </c>
      <c r="G3885" s="10">
        <v>812</v>
      </c>
      <c r="H3885" s="11">
        <f>SUMIFS(AA:AA,$A:$A,EOMONTH($A3885,-1),$B:$B,$B3885)</f>
        <v>15</v>
      </c>
      <c r="I3885" s="63">
        <f>ROUND(SUMIFS(AC:AC,$A:$A,EOMONTH($A3885,-1),$B:$B,$B3885),2)</f>
        <v>-126.45</v>
      </c>
      <c r="J3885" s="11">
        <f>SUMIFS(AB:AB,$A:$A,EOMONTH($A3885,-1),$B:$B,$B3885)</f>
        <v>1386.29</v>
      </c>
      <c r="K3885" s="13">
        <v>0</v>
      </c>
      <c r="L3885" s="25">
        <v>0</v>
      </c>
      <c r="M3885" s="15">
        <v>112</v>
      </c>
      <c r="N3885" s="14">
        <v>9841.74</v>
      </c>
      <c r="O3885" s="16">
        <v>52</v>
      </c>
      <c r="P3885" s="16">
        <v>7314.2</v>
      </c>
      <c r="Q3885" s="16">
        <v>0</v>
      </c>
      <c r="R3885" s="16">
        <f>Q3885*16.876/100</f>
        <v>0</v>
      </c>
      <c r="S3885" s="17">
        <f t="shared" si="420"/>
        <v>0</v>
      </c>
      <c r="T3885" s="16">
        <v>0</v>
      </c>
      <c r="U3885" s="18">
        <f t="shared" si="421"/>
        <v>12.18</v>
      </c>
      <c r="V3885" s="18">
        <f t="shared" si="422"/>
        <v>83.44</v>
      </c>
      <c r="W3885" s="18">
        <f t="shared" si="423"/>
        <v>14.0087416</v>
      </c>
      <c r="X3885" s="27"/>
      <c r="Y3885" s="19">
        <f t="shared" si="424"/>
        <v>97.448741600000005</v>
      </c>
      <c r="Z3885" s="18">
        <f t="shared" si="425"/>
        <v>42.223999999999997</v>
      </c>
      <c r="AA3885" s="12">
        <v>75</v>
      </c>
      <c r="AB3885" s="12">
        <v>6618.4</v>
      </c>
      <c r="AC3885" s="28">
        <f>+I3885+Y3885-Z3885</f>
        <v>-71.225258400000001</v>
      </c>
      <c r="AD3885" s="20">
        <f t="shared" si="426"/>
        <v>80</v>
      </c>
      <c r="AE3885">
        <v>80</v>
      </c>
    </row>
    <row r="3886" spans="1:31" x14ac:dyDescent="0.25">
      <c r="A3886" s="9">
        <v>45199</v>
      </c>
      <c r="B3886" s="10" t="s">
        <v>408</v>
      </c>
      <c r="C3886" s="10" t="s">
        <v>278</v>
      </c>
      <c r="D3886" s="10" t="s">
        <v>40</v>
      </c>
      <c r="E3886" s="10" t="s">
        <v>30</v>
      </c>
      <c r="F3886" s="10">
        <v>745</v>
      </c>
      <c r="G3886" s="10">
        <v>812</v>
      </c>
      <c r="H3886" s="11">
        <f>SUMIFS(AA:AA,$A:$A,EOMONTH($A3886,-1),$B:$B,$B3886)</f>
        <v>44</v>
      </c>
      <c r="I3886" s="63">
        <f>ROUND(SUMIFS(AC:AC,$A:$A,EOMONTH($A3886,-1),$B:$B,$B3886),2)</f>
        <v>-289.82</v>
      </c>
      <c r="J3886" s="11">
        <f>SUMIFS(AB:AB,$A:$A,EOMONTH($A3886,-1),$B:$B,$B3886)</f>
        <v>8470</v>
      </c>
      <c r="K3886" s="13">
        <v>0</v>
      </c>
      <c r="L3886" s="25">
        <v>0</v>
      </c>
      <c r="M3886" s="15">
        <v>315</v>
      </c>
      <c r="N3886" s="14">
        <v>26402.14</v>
      </c>
      <c r="O3886" s="16">
        <v>45</v>
      </c>
      <c r="P3886" s="16">
        <v>5771.25</v>
      </c>
      <c r="Q3886" s="16">
        <v>0</v>
      </c>
      <c r="R3886" s="16">
        <f>Q3886*16.876/100</f>
        <v>0</v>
      </c>
      <c r="S3886" s="17">
        <f t="shared" si="420"/>
        <v>0</v>
      </c>
      <c r="T3886" s="16">
        <v>0</v>
      </c>
      <c r="U3886" s="18">
        <f t="shared" si="421"/>
        <v>35.728000000000002</v>
      </c>
      <c r="V3886" s="18">
        <f t="shared" si="422"/>
        <v>234.67500000000001</v>
      </c>
      <c r="W3886" s="18">
        <f t="shared" si="423"/>
        <v>39.399585750000007</v>
      </c>
      <c r="X3886" s="27"/>
      <c r="Y3886" s="19">
        <f t="shared" si="424"/>
        <v>274.07458575000004</v>
      </c>
      <c r="Z3886" s="18">
        <f t="shared" si="425"/>
        <v>36.54</v>
      </c>
      <c r="AA3886" s="12">
        <v>314</v>
      </c>
      <c r="AB3886" s="12">
        <v>30500.98</v>
      </c>
      <c r="AC3886" s="28">
        <f>+I3886+Y3886-Z3886</f>
        <v>-52.285414249999953</v>
      </c>
      <c r="AD3886" s="20">
        <f t="shared" si="426"/>
        <v>60</v>
      </c>
      <c r="AE3886">
        <v>60</v>
      </c>
    </row>
    <row r="3887" spans="1:31" x14ac:dyDescent="0.25">
      <c r="A3887" s="9">
        <v>45199</v>
      </c>
      <c r="B3887" s="10" t="s">
        <v>409</v>
      </c>
      <c r="C3887" s="10" t="s">
        <v>278</v>
      </c>
      <c r="D3887" s="10" t="s">
        <v>40</v>
      </c>
      <c r="E3887" s="10" t="s">
        <v>30</v>
      </c>
      <c r="F3887" s="10">
        <v>745</v>
      </c>
      <c r="G3887" s="10">
        <v>812</v>
      </c>
      <c r="H3887" s="11">
        <f>SUMIFS(AA:AA,$A:$A,EOMONTH($A3887,-1),$B:$B,$B3887)</f>
        <v>0</v>
      </c>
      <c r="I3887" s="63">
        <f>ROUND(SUMIFS(AC:AC,$A:$A,EOMONTH($A3887,-1),$B:$B,$B3887),2)</f>
        <v>-211.57</v>
      </c>
      <c r="J3887" s="11">
        <f>SUMIFS(AB:AB,$A:$A,EOMONTH($A3887,-1),$B:$B,$B3887)</f>
        <v>0</v>
      </c>
      <c r="K3887" s="13">
        <v>0</v>
      </c>
      <c r="L3887" s="25">
        <v>0</v>
      </c>
      <c r="M3887" s="15">
        <v>577</v>
      </c>
      <c r="N3887" s="14">
        <v>50600.7</v>
      </c>
      <c r="O3887" s="16">
        <v>154</v>
      </c>
      <c r="P3887" s="16">
        <v>21112.32</v>
      </c>
      <c r="Q3887" s="16">
        <v>0</v>
      </c>
      <c r="R3887" s="16">
        <f>Q3887*16.876/100</f>
        <v>0</v>
      </c>
      <c r="S3887" s="17">
        <f t="shared" si="420"/>
        <v>0</v>
      </c>
      <c r="T3887" s="16">
        <v>0</v>
      </c>
      <c r="U3887" s="18">
        <f t="shared" si="421"/>
        <v>0</v>
      </c>
      <c r="V3887" s="18">
        <f t="shared" si="422"/>
        <v>429.86500000000001</v>
      </c>
      <c r="W3887" s="18">
        <f t="shared" si="423"/>
        <v>72.170034850000008</v>
      </c>
      <c r="X3887" s="27"/>
      <c r="Y3887" s="19">
        <f t="shared" si="424"/>
        <v>502.03503484999999</v>
      </c>
      <c r="Z3887" s="18">
        <f t="shared" si="425"/>
        <v>125.048</v>
      </c>
      <c r="AA3887" s="12">
        <v>423</v>
      </c>
      <c r="AB3887" s="12">
        <v>37096.410000000003</v>
      </c>
      <c r="AC3887" s="28">
        <f>+I3887+Y3887-Z3887</f>
        <v>165.41703484999999</v>
      </c>
      <c r="AD3887" s="20">
        <f t="shared" si="426"/>
        <v>0</v>
      </c>
      <c r="AE3887">
        <v>0</v>
      </c>
    </row>
    <row r="3888" spans="1:31" x14ac:dyDescent="0.25">
      <c r="A3888" s="9">
        <v>45199</v>
      </c>
      <c r="B3888" s="10" t="s">
        <v>410</v>
      </c>
      <c r="C3888" s="10" t="s">
        <v>278</v>
      </c>
      <c r="D3888" s="10" t="s">
        <v>40</v>
      </c>
      <c r="E3888" s="10" t="s">
        <v>30</v>
      </c>
      <c r="F3888" s="10">
        <v>745</v>
      </c>
      <c r="G3888" s="10">
        <v>812</v>
      </c>
      <c r="H3888" s="11">
        <f>SUMIFS(AA:AA,$A:$A,EOMONTH($A3888,-1),$B:$B,$B3888)</f>
        <v>93</v>
      </c>
      <c r="I3888" s="63">
        <f>ROUND(SUMIFS(AC:AC,$A:$A,EOMONTH($A3888,-1),$B:$B,$B3888),2)</f>
        <v>17.739999999999998</v>
      </c>
      <c r="J3888" s="11">
        <f>SUMIFS(AB:AB,$A:$A,EOMONTH($A3888,-1),$B:$B,$B3888)</f>
        <v>7819.78</v>
      </c>
      <c r="K3888" s="13">
        <v>0</v>
      </c>
      <c r="L3888" s="25">
        <v>0</v>
      </c>
      <c r="M3888" s="15">
        <v>460</v>
      </c>
      <c r="N3888" s="14">
        <v>40490.080000000002</v>
      </c>
      <c r="O3888" s="16">
        <v>154</v>
      </c>
      <c r="P3888" s="16">
        <v>21699.9</v>
      </c>
      <c r="Q3888" s="16">
        <v>0</v>
      </c>
      <c r="R3888" s="16">
        <f>Q3888*16.876/100</f>
        <v>0</v>
      </c>
      <c r="S3888" s="17">
        <f t="shared" si="420"/>
        <v>0</v>
      </c>
      <c r="T3888" s="16">
        <v>0</v>
      </c>
      <c r="U3888" s="18">
        <f t="shared" si="421"/>
        <v>75.516000000000005</v>
      </c>
      <c r="V3888" s="18">
        <f t="shared" si="422"/>
        <v>342.7</v>
      </c>
      <c r="W3888" s="18">
        <f t="shared" si="423"/>
        <v>57.535903000000005</v>
      </c>
      <c r="X3888" s="27"/>
      <c r="Y3888" s="19">
        <f t="shared" si="424"/>
        <v>400.23590300000001</v>
      </c>
      <c r="Z3888" s="18">
        <f t="shared" si="425"/>
        <v>125.048</v>
      </c>
      <c r="AA3888" s="12">
        <v>399</v>
      </c>
      <c r="AB3888" s="12">
        <v>34986.410000000003</v>
      </c>
      <c r="AC3888" s="28">
        <f>+I3888+Y3888-Z3888</f>
        <v>292.92790300000001</v>
      </c>
      <c r="AD3888" s="20">
        <f t="shared" si="426"/>
        <v>0</v>
      </c>
      <c r="AE3888">
        <v>0</v>
      </c>
    </row>
    <row r="3889" spans="1:31" x14ac:dyDescent="0.25">
      <c r="A3889" s="9">
        <v>45199</v>
      </c>
      <c r="B3889" s="10" t="s">
        <v>411</v>
      </c>
      <c r="C3889" s="10" t="s">
        <v>278</v>
      </c>
      <c r="D3889" s="10" t="s">
        <v>40</v>
      </c>
      <c r="E3889" s="10" t="s">
        <v>30</v>
      </c>
      <c r="F3889" s="10">
        <v>840</v>
      </c>
      <c r="G3889" s="10">
        <v>916</v>
      </c>
      <c r="H3889" s="11">
        <f>SUMIFS(AA:AA,$A:$A,EOMONTH($A3889,-1),$B:$B,$B3889)</f>
        <v>387</v>
      </c>
      <c r="I3889" s="63">
        <f>ROUND(SUMIFS(AC:AC,$A:$A,EOMONTH($A3889,-1),$B:$B,$B3889),2)</f>
        <v>54.5</v>
      </c>
      <c r="J3889" s="11">
        <f>SUMIFS(AB:AB,$A:$A,EOMONTH($A3889,-1),$B:$B,$B3889)</f>
        <v>34213.11</v>
      </c>
      <c r="K3889" s="13">
        <v>0</v>
      </c>
      <c r="L3889" s="25">
        <v>0</v>
      </c>
      <c r="M3889" s="15">
        <v>608</v>
      </c>
      <c r="N3889" s="14">
        <v>56049.05</v>
      </c>
      <c r="O3889" s="16">
        <v>402</v>
      </c>
      <c r="P3889" s="16">
        <v>61243.02</v>
      </c>
      <c r="Q3889" s="16">
        <v>0</v>
      </c>
      <c r="R3889" s="16">
        <f>Q3889*16.876/100</f>
        <v>0</v>
      </c>
      <c r="S3889" s="17">
        <f t="shared" si="420"/>
        <v>0</v>
      </c>
      <c r="T3889" s="16">
        <v>0</v>
      </c>
      <c r="U3889" s="18">
        <f t="shared" si="421"/>
        <v>354.49200000000002</v>
      </c>
      <c r="V3889" s="18">
        <f t="shared" si="422"/>
        <v>510.72</v>
      </c>
      <c r="W3889" s="18">
        <f t="shared" si="423"/>
        <v>85.744780800000001</v>
      </c>
      <c r="X3889" s="27"/>
      <c r="Y3889" s="19">
        <f t="shared" si="424"/>
        <v>596.46478079999997</v>
      </c>
      <c r="Z3889" s="18">
        <f t="shared" si="425"/>
        <v>368.23200000000003</v>
      </c>
      <c r="AA3889" s="12">
        <v>593</v>
      </c>
      <c r="AB3889" s="12">
        <v>54570.95</v>
      </c>
      <c r="AC3889" s="28">
        <f>+I3889+Y3889-Z3889</f>
        <v>282.73278079999994</v>
      </c>
      <c r="AD3889" s="20">
        <f t="shared" si="426"/>
        <v>0</v>
      </c>
      <c r="AE3889">
        <v>0</v>
      </c>
    </row>
    <row r="3890" spans="1:31" x14ac:dyDescent="0.25">
      <c r="A3890" s="9">
        <v>45199</v>
      </c>
      <c r="B3890" s="10" t="s">
        <v>412</v>
      </c>
      <c r="C3890" s="10" t="s">
        <v>278</v>
      </c>
      <c r="D3890" s="10" t="s">
        <v>29</v>
      </c>
      <c r="E3890" s="10" t="s">
        <v>30</v>
      </c>
      <c r="F3890" s="10"/>
      <c r="G3890" s="10">
        <v>0</v>
      </c>
      <c r="H3890" s="11">
        <f>SUMIFS(AA:AA,$A:$A,EOMONTH($A3890,-1),$B:$B,$B3890)</f>
        <v>108</v>
      </c>
      <c r="I3890" s="63">
        <f>ROUND(SUMIFS(AC:AC,$A:$A,EOMONTH($A3890,-1),$B:$B,$B3890),2)</f>
        <v>4.88</v>
      </c>
      <c r="J3890" s="11">
        <f>SUMIFS(AB:AB,$A:$A,EOMONTH($A3890,-1),$B:$B,$B3890)</f>
        <v>22572</v>
      </c>
      <c r="K3890" s="13">
        <v>0</v>
      </c>
      <c r="L3890" s="25">
        <v>0</v>
      </c>
      <c r="M3890" s="15">
        <v>0</v>
      </c>
      <c r="N3890" s="14">
        <v>0</v>
      </c>
      <c r="O3890" s="16">
        <v>0</v>
      </c>
      <c r="P3890" s="16">
        <v>0</v>
      </c>
      <c r="Q3890" s="16">
        <v>0</v>
      </c>
      <c r="R3890" s="16">
        <f>Q3890*16.876/100</f>
        <v>0</v>
      </c>
      <c r="S3890" s="17">
        <f t="shared" si="420"/>
        <v>0</v>
      </c>
      <c r="T3890" s="16">
        <v>0</v>
      </c>
      <c r="U3890" s="18">
        <f t="shared" si="421"/>
        <v>0</v>
      </c>
      <c r="V3890" s="18">
        <f t="shared" si="422"/>
        <v>0</v>
      </c>
      <c r="W3890" s="18">
        <f t="shared" si="423"/>
        <v>0</v>
      </c>
      <c r="X3890" s="27"/>
      <c r="Y3890" s="19">
        <f t="shared" si="424"/>
        <v>0</v>
      </c>
      <c r="Z3890" s="18">
        <f t="shared" si="425"/>
        <v>0</v>
      </c>
      <c r="AA3890" s="12">
        <v>108</v>
      </c>
      <c r="AB3890" s="12">
        <v>22572</v>
      </c>
      <c r="AC3890" s="28">
        <f>+I3890+Y3890-Z3890</f>
        <v>4.88</v>
      </c>
      <c r="AD3890" s="20">
        <f t="shared" si="426"/>
        <v>0</v>
      </c>
      <c r="AE3890">
        <v>0</v>
      </c>
    </row>
    <row r="3891" spans="1:31" x14ac:dyDescent="0.25">
      <c r="A3891" s="9">
        <v>45199</v>
      </c>
      <c r="B3891" s="10" t="s">
        <v>413</v>
      </c>
      <c r="C3891" s="10" t="s">
        <v>278</v>
      </c>
      <c r="D3891" s="10" t="s">
        <v>40</v>
      </c>
      <c r="E3891" s="10" t="s">
        <v>30</v>
      </c>
      <c r="F3891" s="10">
        <v>840</v>
      </c>
      <c r="G3891" s="10">
        <v>916</v>
      </c>
      <c r="H3891" s="11">
        <f>SUMIFS(AA:AA,$A:$A,EOMONTH($A3891,-1),$B:$B,$B3891)</f>
        <v>289</v>
      </c>
      <c r="I3891" s="63">
        <f>ROUND(SUMIFS(AC:AC,$A:$A,EOMONTH($A3891,-1),$B:$B,$B3891),2)</f>
        <v>-54.29</v>
      </c>
      <c r="J3891" s="11">
        <f>SUMIFS(AB:AB,$A:$A,EOMONTH($A3891,-1),$B:$B,$B3891)</f>
        <v>25032.400000000001</v>
      </c>
      <c r="K3891" s="13">
        <v>0</v>
      </c>
      <c r="L3891" s="25">
        <v>0</v>
      </c>
      <c r="M3891" s="15">
        <v>97</v>
      </c>
      <c r="N3891" s="14">
        <v>8837.34</v>
      </c>
      <c r="O3891" s="16">
        <v>73</v>
      </c>
      <c r="P3891" s="16">
        <v>11354.94</v>
      </c>
      <c r="Q3891" s="16">
        <v>0</v>
      </c>
      <c r="R3891" s="16">
        <f>Q3891*16.876/100</f>
        <v>0</v>
      </c>
      <c r="S3891" s="17">
        <f t="shared" si="420"/>
        <v>0</v>
      </c>
      <c r="T3891" s="16">
        <v>0</v>
      </c>
      <c r="U3891" s="18">
        <f t="shared" si="421"/>
        <v>264.72399999999999</v>
      </c>
      <c r="V3891" s="18">
        <f t="shared" si="422"/>
        <v>81.48</v>
      </c>
      <c r="W3891" s="18">
        <f t="shared" si="423"/>
        <v>13.6796772</v>
      </c>
      <c r="X3891" s="27"/>
      <c r="Y3891" s="19">
        <f t="shared" si="424"/>
        <v>95.159677200000004</v>
      </c>
      <c r="Z3891" s="18">
        <f t="shared" si="425"/>
        <v>66.867999999999995</v>
      </c>
      <c r="AA3891" s="12">
        <v>313</v>
      </c>
      <c r="AB3891" s="12">
        <v>27495.16</v>
      </c>
      <c r="AC3891" s="28">
        <f>+I3891+Y3891-Z3891</f>
        <v>-25.99832279999999</v>
      </c>
      <c r="AD3891" s="20">
        <f t="shared" si="426"/>
        <v>30</v>
      </c>
      <c r="AE3891">
        <v>30</v>
      </c>
    </row>
    <row r="3892" spans="1:31" x14ac:dyDescent="0.25">
      <c r="A3892" s="9">
        <v>45199</v>
      </c>
      <c r="B3892" s="10" t="s">
        <v>414</v>
      </c>
      <c r="C3892" s="10" t="s">
        <v>278</v>
      </c>
      <c r="D3892" s="10" t="s">
        <v>40</v>
      </c>
      <c r="E3892" s="10" t="s">
        <v>30</v>
      </c>
      <c r="F3892" s="10">
        <v>840</v>
      </c>
      <c r="G3892" s="10">
        <v>916</v>
      </c>
      <c r="H3892" s="11">
        <f>SUMIFS(AA:AA,$A:$A,EOMONTH($A3892,-1),$B:$B,$B3892)</f>
        <v>185</v>
      </c>
      <c r="I3892" s="63">
        <f>ROUND(SUMIFS(AC:AC,$A:$A,EOMONTH($A3892,-1),$B:$B,$B3892),2)</f>
        <v>-178.91</v>
      </c>
      <c r="J3892" s="11">
        <f>SUMIFS(AB:AB,$A:$A,EOMONTH($A3892,-1),$B:$B,$B3892)</f>
        <v>15838.18</v>
      </c>
      <c r="K3892" s="13">
        <v>0</v>
      </c>
      <c r="L3892" s="25">
        <v>0</v>
      </c>
      <c r="M3892" s="15">
        <v>203</v>
      </c>
      <c r="N3892" s="14">
        <v>18597.82</v>
      </c>
      <c r="O3892" s="16">
        <v>20</v>
      </c>
      <c r="P3892" s="16">
        <v>3122.43</v>
      </c>
      <c r="Q3892" s="16">
        <v>0</v>
      </c>
      <c r="R3892" s="16">
        <f>Q3892*16.876/100</f>
        <v>0</v>
      </c>
      <c r="S3892" s="17">
        <f t="shared" si="420"/>
        <v>0</v>
      </c>
      <c r="T3892" s="16">
        <v>0</v>
      </c>
      <c r="U3892" s="18">
        <f t="shared" si="421"/>
        <v>169.46</v>
      </c>
      <c r="V3892" s="18">
        <f t="shared" si="422"/>
        <v>170.52</v>
      </c>
      <c r="W3892" s="18">
        <f t="shared" si="423"/>
        <v>28.628602800000003</v>
      </c>
      <c r="X3892" s="27"/>
      <c r="Y3892" s="19">
        <f t="shared" si="424"/>
        <v>199.14860280000002</v>
      </c>
      <c r="Z3892" s="18">
        <f t="shared" si="425"/>
        <v>18.32</v>
      </c>
      <c r="AA3892" s="12">
        <v>368</v>
      </c>
      <c r="AB3892" s="12">
        <v>32704.21</v>
      </c>
      <c r="AC3892" s="28">
        <f>+I3892+Y3892-Z3892</f>
        <v>1.9186028000000235</v>
      </c>
      <c r="AD3892" s="20">
        <f t="shared" si="426"/>
        <v>0</v>
      </c>
      <c r="AE3892">
        <v>0</v>
      </c>
    </row>
    <row r="3893" spans="1:31" x14ac:dyDescent="0.25">
      <c r="A3893" s="9">
        <v>45199</v>
      </c>
      <c r="B3893" s="10" t="s">
        <v>415</v>
      </c>
      <c r="C3893" s="10" t="s">
        <v>278</v>
      </c>
      <c r="D3893" s="10" t="s">
        <v>40</v>
      </c>
      <c r="E3893" s="10" t="s">
        <v>30</v>
      </c>
      <c r="F3893" s="10">
        <v>840</v>
      </c>
      <c r="G3893" s="10">
        <v>916</v>
      </c>
      <c r="H3893" s="11">
        <f>SUMIFS(AA:AA,$A:$A,EOMONTH($A3893,-1),$B:$B,$B3893)</f>
        <v>119</v>
      </c>
      <c r="I3893" s="63">
        <f>ROUND(SUMIFS(AC:AC,$A:$A,EOMONTH($A3893,-1),$B:$B,$B3893),2)</f>
        <v>-18.68</v>
      </c>
      <c r="J3893" s="11">
        <f>SUMIFS(AB:AB,$A:$A,EOMONTH($A3893,-1),$B:$B,$B3893)</f>
        <v>10371.48</v>
      </c>
      <c r="K3893" s="13">
        <v>0</v>
      </c>
      <c r="L3893" s="25">
        <v>0</v>
      </c>
      <c r="M3893" s="15">
        <v>423</v>
      </c>
      <c r="N3893" s="14">
        <v>38552.29</v>
      </c>
      <c r="O3893" s="16">
        <v>109</v>
      </c>
      <c r="P3893" s="16">
        <v>16330.68</v>
      </c>
      <c r="Q3893" s="16">
        <v>0</v>
      </c>
      <c r="R3893" s="16">
        <f>Q3893*16.876/100</f>
        <v>0</v>
      </c>
      <c r="S3893" s="17">
        <f t="shared" si="420"/>
        <v>0</v>
      </c>
      <c r="T3893" s="16">
        <v>0</v>
      </c>
      <c r="U3893" s="18">
        <f t="shared" si="421"/>
        <v>109.004</v>
      </c>
      <c r="V3893" s="18">
        <f t="shared" si="422"/>
        <v>355.32</v>
      </c>
      <c r="W3893" s="18">
        <f t="shared" si="423"/>
        <v>59.654674800000002</v>
      </c>
      <c r="X3893" s="27"/>
      <c r="Y3893" s="19">
        <f t="shared" si="424"/>
        <v>414.9746748</v>
      </c>
      <c r="Z3893" s="18">
        <f t="shared" si="425"/>
        <v>99.843999999999994</v>
      </c>
      <c r="AA3893" s="12">
        <v>433</v>
      </c>
      <c r="AB3893" s="12">
        <v>39400.800000000003</v>
      </c>
      <c r="AC3893" s="28">
        <f>+I3893+Y3893-Z3893</f>
        <v>296.4506748</v>
      </c>
      <c r="AD3893" s="20">
        <f t="shared" si="426"/>
        <v>0</v>
      </c>
      <c r="AE3893">
        <v>0</v>
      </c>
    </row>
    <row r="3894" spans="1:31" x14ac:dyDescent="0.25">
      <c r="A3894" s="9">
        <v>45199</v>
      </c>
      <c r="B3894" s="10" t="s">
        <v>416</v>
      </c>
      <c r="C3894" s="10" t="s">
        <v>278</v>
      </c>
      <c r="D3894" s="10" t="s">
        <v>40</v>
      </c>
      <c r="E3894" s="10" t="s">
        <v>30</v>
      </c>
      <c r="F3894" s="10">
        <v>840</v>
      </c>
      <c r="G3894" s="10">
        <v>916</v>
      </c>
      <c r="H3894" s="11">
        <f>SUMIFS(AA:AA,$A:$A,EOMONTH($A3894,-1),$B:$B,$B3894)</f>
        <v>304</v>
      </c>
      <c r="I3894" s="63">
        <f>ROUND(SUMIFS(AC:AC,$A:$A,EOMONTH($A3894,-1),$B:$B,$B3894),2)</f>
        <v>24.7</v>
      </c>
      <c r="J3894" s="11">
        <f>SUMIFS(AB:AB,$A:$A,EOMONTH($A3894,-1),$B:$B,$B3894)</f>
        <v>26298.799999999999</v>
      </c>
      <c r="K3894" s="13">
        <v>0</v>
      </c>
      <c r="L3894" s="25">
        <v>0</v>
      </c>
      <c r="M3894" s="15">
        <v>463</v>
      </c>
      <c r="N3894" s="14">
        <v>42402.86</v>
      </c>
      <c r="O3894" s="16">
        <v>250</v>
      </c>
      <c r="P3894" s="16">
        <v>38158.199999999997</v>
      </c>
      <c r="Q3894" s="16">
        <v>0</v>
      </c>
      <c r="R3894" s="16">
        <f>Q3894*16.876/100</f>
        <v>0</v>
      </c>
      <c r="S3894" s="17">
        <f t="shared" si="420"/>
        <v>0</v>
      </c>
      <c r="T3894" s="16">
        <v>0</v>
      </c>
      <c r="U3894" s="18">
        <f t="shared" si="421"/>
        <v>278.464</v>
      </c>
      <c r="V3894" s="18">
        <f t="shared" si="422"/>
        <v>388.92</v>
      </c>
      <c r="W3894" s="18">
        <f t="shared" si="423"/>
        <v>65.295778800000008</v>
      </c>
      <c r="X3894" s="27"/>
      <c r="Y3894" s="19">
        <f t="shared" si="424"/>
        <v>454.21577880000001</v>
      </c>
      <c r="Z3894" s="18">
        <f t="shared" si="425"/>
        <v>229</v>
      </c>
      <c r="AA3894" s="12">
        <v>517</v>
      </c>
      <c r="AB3894" s="12">
        <v>47047.42</v>
      </c>
      <c r="AC3894" s="28">
        <f>+I3894+Y3894-Z3894</f>
        <v>249.9157788</v>
      </c>
      <c r="AD3894" s="20">
        <f t="shared" si="426"/>
        <v>0</v>
      </c>
      <c r="AE3894">
        <v>0</v>
      </c>
    </row>
    <row r="3895" spans="1:31" x14ac:dyDescent="0.25">
      <c r="A3895" s="9">
        <v>45199</v>
      </c>
      <c r="B3895" s="10" t="s">
        <v>417</v>
      </c>
      <c r="C3895" s="10" t="s">
        <v>278</v>
      </c>
      <c r="D3895" s="10" t="s">
        <v>40</v>
      </c>
      <c r="E3895" s="10" t="s">
        <v>30</v>
      </c>
      <c r="F3895" s="10">
        <v>840</v>
      </c>
      <c r="G3895" s="10">
        <v>916</v>
      </c>
      <c r="H3895" s="11">
        <f>SUMIFS(AA:AA,$A:$A,EOMONTH($A3895,-1),$B:$B,$B3895)</f>
        <v>341</v>
      </c>
      <c r="I3895" s="63">
        <f>ROUND(SUMIFS(AC:AC,$A:$A,EOMONTH($A3895,-1),$B:$B,$B3895),2)</f>
        <v>17.36</v>
      </c>
      <c r="J3895" s="11">
        <f>SUMIFS(AB:AB,$A:$A,EOMONTH($A3895,-1),$B:$B,$B3895)</f>
        <v>29691.15</v>
      </c>
      <c r="K3895" s="13">
        <v>0</v>
      </c>
      <c r="L3895" s="25">
        <v>0</v>
      </c>
      <c r="M3895" s="15">
        <v>26</v>
      </c>
      <c r="N3895" s="14">
        <v>2375.09</v>
      </c>
      <c r="O3895" s="16">
        <v>83</v>
      </c>
      <c r="P3895" s="16">
        <v>12762.72</v>
      </c>
      <c r="Q3895" s="16">
        <v>0</v>
      </c>
      <c r="R3895" s="16">
        <f>Q3895*16.876/100</f>
        <v>0</v>
      </c>
      <c r="S3895" s="17">
        <f t="shared" si="420"/>
        <v>0</v>
      </c>
      <c r="T3895" s="16">
        <v>0</v>
      </c>
      <c r="U3895" s="18">
        <f t="shared" si="421"/>
        <v>312.35599999999999</v>
      </c>
      <c r="V3895" s="18">
        <f t="shared" si="422"/>
        <v>21.84</v>
      </c>
      <c r="W3895" s="18">
        <f t="shared" si="423"/>
        <v>3.6667176000000001</v>
      </c>
      <c r="X3895" s="27"/>
      <c r="Y3895" s="19">
        <f t="shared" si="424"/>
        <v>25.506717600000002</v>
      </c>
      <c r="Z3895" s="18">
        <f t="shared" si="425"/>
        <v>76.028000000000006</v>
      </c>
      <c r="AA3895" s="12">
        <v>284</v>
      </c>
      <c r="AB3895" s="12">
        <v>24837.06</v>
      </c>
      <c r="AC3895" s="28">
        <f>+I3895+Y3895-Z3895</f>
        <v>-33.161282400000005</v>
      </c>
      <c r="AD3895" s="20">
        <f t="shared" si="426"/>
        <v>40</v>
      </c>
      <c r="AE3895">
        <v>40</v>
      </c>
    </row>
    <row r="3896" spans="1:31" x14ac:dyDescent="0.25">
      <c r="A3896" s="9">
        <v>45199</v>
      </c>
      <c r="B3896" s="10" t="s">
        <v>418</v>
      </c>
      <c r="C3896" s="10" t="s">
        <v>419</v>
      </c>
      <c r="D3896" s="10" t="s">
        <v>40</v>
      </c>
      <c r="E3896" s="10" t="s">
        <v>30</v>
      </c>
      <c r="F3896" s="10">
        <v>110</v>
      </c>
      <c r="G3896" s="10">
        <v>120</v>
      </c>
      <c r="H3896" s="11">
        <f>SUMIFS(AA:AA,$A:$A,EOMONTH($A3896,-1),$B:$B,$B3896)</f>
        <v>85</v>
      </c>
      <c r="I3896" s="63">
        <f>ROUND(SUMIFS(AC:AC,$A:$A,EOMONTH($A3896,-1),$B:$B,$B3896),2)</f>
        <v>46.43</v>
      </c>
      <c r="J3896" s="11">
        <f>SUMIFS(AB:AB,$A:$A,EOMONTH($A3896,-1),$B:$B,$B3896)</f>
        <v>1373.02</v>
      </c>
      <c r="K3896" s="13">
        <v>0</v>
      </c>
      <c r="L3896" s="25">
        <v>0</v>
      </c>
      <c r="M3896" s="15">
        <v>4157</v>
      </c>
      <c r="N3896" s="14">
        <v>64648.95</v>
      </c>
      <c r="O3896" s="16">
        <v>4080</v>
      </c>
      <c r="P3896" s="16">
        <v>95064</v>
      </c>
      <c r="Q3896" s="16">
        <v>0</v>
      </c>
      <c r="R3896" s="16">
        <f>Q3896*16.876/100</f>
        <v>0</v>
      </c>
      <c r="S3896" s="17">
        <f t="shared" si="420"/>
        <v>0</v>
      </c>
      <c r="T3896" s="16">
        <v>0</v>
      </c>
      <c r="U3896" s="18">
        <f t="shared" si="421"/>
        <v>10.199999999999999</v>
      </c>
      <c r="V3896" s="18">
        <f t="shared" si="422"/>
        <v>457.27</v>
      </c>
      <c r="W3896" s="18">
        <f t="shared" si="423"/>
        <v>76.771060300000002</v>
      </c>
      <c r="X3896" s="27"/>
      <c r="Y3896" s="19">
        <f t="shared" si="424"/>
        <v>534.04106030000003</v>
      </c>
      <c r="Z3896" s="18">
        <f t="shared" si="425"/>
        <v>489.6</v>
      </c>
      <c r="AA3896" s="12">
        <v>162</v>
      </c>
      <c r="AB3896" s="12">
        <v>2521.35</v>
      </c>
      <c r="AC3896" s="28">
        <f>+I3896+Y3896-Z3896</f>
        <v>90.871060299999954</v>
      </c>
      <c r="AD3896" s="20">
        <f t="shared" si="426"/>
        <v>0</v>
      </c>
      <c r="AE3896">
        <v>0</v>
      </c>
    </row>
    <row r="3897" spans="1:31" x14ac:dyDescent="0.25">
      <c r="A3897" s="9">
        <v>45199</v>
      </c>
      <c r="B3897" s="10" t="s">
        <v>420</v>
      </c>
      <c r="C3897" s="10" t="s">
        <v>282</v>
      </c>
      <c r="D3897" s="10" t="s">
        <v>40</v>
      </c>
      <c r="E3897" s="10" t="s">
        <v>30</v>
      </c>
      <c r="F3897" s="10">
        <v>80</v>
      </c>
      <c r="G3897" s="10">
        <v>87</v>
      </c>
      <c r="H3897" s="11">
        <f>SUMIFS(AA:AA,$A:$A,EOMONTH($A3897,-1),$B:$B,$B3897)</f>
        <v>2967</v>
      </c>
      <c r="I3897" s="63">
        <f>ROUND(SUMIFS(AC:AC,$A:$A,EOMONTH($A3897,-1),$B:$B,$B3897),2)</f>
        <v>129</v>
      </c>
      <c r="J3897" s="11">
        <f>SUMIFS(AB:AB,$A:$A,EOMONTH($A3897,-1),$B:$B,$B3897)</f>
        <v>33995.74</v>
      </c>
      <c r="K3897" s="13">
        <v>0</v>
      </c>
      <c r="L3897" s="25">
        <v>0</v>
      </c>
      <c r="M3897" s="15">
        <v>0</v>
      </c>
      <c r="N3897" s="14">
        <v>0</v>
      </c>
      <c r="O3897" s="16">
        <v>1141</v>
      </c>
      <c r="P3897" s="16">
        <v>23510.62</v>
      </c>
      <c r="Q3897" s="16">
        <v>0</v>
      </c>
      <c r="R3897" s="16">
        <f>Q3897*16.876/100</f>
        <v>0</v>
      </c>
      <c r="S3897" s="17">
        <f t="shared" si="420"/>
        <v>0</v>
      </c>
      <c r="T3897" s="16">
        <v>0</v>
      </c>
      <c r="U3897" s="18">
        <f t="shared" si="421"/>
        <v>258.12900000000002</v>
      </c>
      <c r="V3897" s="18">
        <f t="shared" si="422"/>
        <v>0</v>
      </c>
      <c r="W3897" s="18">
        <f t="shared" si="423"/>
        <v>0</v>
      </c>
      <c r="X3897" s="27"/>
      <c r="Y3897" s="19">
        <f t="shared" si="424"/>
        <v>0</v>
      </c>
      <c r="Z3897" s="18">
        <f t="shared" si="425"/>
        <v>99.266999999999996</v>
      </c>
      <c r="AA3897" s="12">
        <v>1826</v>
      </c>
      <c r="AB3897" s="12">
        <v>20922.21</v>
      </c>
      <c r="AC3897" s="28">
        <f>+I3897+Y3897-Z3897</f>
        <v>29.733000000000004</v>
      </c>
      <c r="AD3897" s="20">
        <f t="shared" si="426"/>
        <v>0</v>
      </c>
      <c r="AE3897">
        <v>0</v>
      </c>
    </row>
    <row r="3898" spans="1:31" x14ac:dyDescent="0.25">
      <c r="A3898" s="59">
        <v>45199</v>
      </c>
      <c r="B3898" s="60" t="s">
        <v>820</v>
      </c>
      <c r="C3898" s="60" t="s">
        <v>282</v>
      </c>
      <c r="D3898" s="60" t="s">
        <v>40</v>
      </c>
      <c r="E3898" s="60" t="s">
        <v>30</v>
      </c>
      <c r="F3898" s="10"/>
      <c r="G3898" s="10"/>
      <c r="H3898" s="11"/>
      <c r="I3898" s="63">
        <f>ROUND(SUMIFS(AC:AC,$A:$A,EOMONTH($A3898,-1),$B:$B,$B3898),2)</f>
        <v>0</v>
      </c>
      <c r="J3898" s="11"/>
      <c r="K3898" s="13"/>
      <c r="L3898" s="25"/>
      <c r="M3898" s="15"/>
      <c r="N3898" s="14"/>
      <c r="O3898" s="16"/>
      <c r="P3898" s="16"/>
      <c r="Q3898" s="16"/>
      <c r="R3898" s="16"/>
      <c r="S3898" s="17">
        <f t="shared" si="420"/>
        <v>0</v>
      </c>
      <c r="T3898" s="16"/>
      <c r="U3898" s="18">
        <f t="shared" si="421"/>
        <v>0</v>
      </c>
      <c r="V3898" s="18">
        <f t="shared" si="422"/>
        <v>0</v>
      </c>
      <c r="W3898" s="18">
        <f t="shared" si="423"/>
        <v>0</v>
      </c>
      <c r="X3898" s="27"/>
      <c r="Y3898" s="19">
        <f t="shared" si="424"/>
        <v>0</v>
      </c>
      <c r="Z3898" s="18">
        <f t="shared" si="425"/>
        <v>0</v>
      </c>
      <c r="AA3898" s="12"/>
      <c r="AB3898" s="12"/>
      <c r="AC3898" s="28">
        <f>+I3898+Y3898-Z3898</f>
        <v>0</v>
      </c>
      <c r="AD3898" s="20">
        <f t="shared" si="426"/>
        <v>0</v>
      </c>
      <c r="AE3898">
        <v>0</v>
      </c>
    </row>
    <row r="3899" spans="1:31" x14ac:dyDescent="0.25">
      <c r="A3899" s="9">
        <v>45199</v>
      </c>
      <c r="B3899" s="10" t="s">
        <v>421</v>
      </c>
      <c r="C3899" s="10" t="s">
        <v>282</v>
      </c>
      <c r="D3899" s="10" t="s">
        <v>40</v>
      </c>
      <c r="E3899" s="10" t="s">
        <v>30</v>
      </c>
      <c r="F3899" s="10">
        <v>110</v>
      </c>
      <c r="G3899" s="10">
        <v>120</v>
      </c>
      <c r="H3899" s="11">
        <f>SUMIFS(AA:AA,$A:$A,EOMONTH($A3899,-1),$B:$B,$B3899)</f>
        <v>4083</v>
      </c>
      <c r="I3899" s="63">
        <f>ROUND(SUMIFS(AC:AC,$A:$A,EOMONTH($A3899,-1),$B:$B,$B3899),2)</f>
        <v>396.84</v>
      </c>
      <c r="J3899" s="11">
        <f>SUMIFS(AB:AB,$A:$A,EOMONTH($A3899,-1),$B:$B,$B3899)</f>
        <v>63342.39</v>
      </c>
      <c r="K3899" s="13">
        <v>0</v>
      </c>
      <c r="L3899" s="25">
        <v>0</v>
      </c>
      <c r="M3899" s="15">
        <v>4863</v>
      </c>
      <c r="N3899" s="14">
        <v>75402.42</v>
      </c>
      <c r="O3899" s="16">
        <v>2557</v>
      </c>
      <c r="P3899" s="16">
        <v>63483.51</v>
      </c>
      <c r="Q3899" s="16">
        <v>0</v>
      </c>
      <c r="R3899" s="16">
        <f>Q3899*16.876/100</f>
        <v>0</v>
      </c>
      <c r="S3899" s="17">
        <f t="shared" si="420"/>
        <v>0</v>
      </c>
      <c r="T3899" s="16">
        <v>0</v>
      </c>
      <c r="U3899" s="18">
        <f t="shared" si="421"/>
        <v>489.96</v>
      </c>
      <c r="V3899" s="18">
        <f t="shared" si="422"/>
        <v>534.92999999999995</v>
      </c>
      <c r="W3899" s="18">
        <f t="shared" si="423"/>
        <v>89.809397699999991</v>
      </c>
      <c r="X3899" s="27"/>
      <c r="Y3899" s="19">
        <f t="shared" si="424"/>
        <v>624.73939769999993</v>
      </c>
      <c r="Z3899" s="18">
        <f t="shared" si="425"/>
        <v>306.83999999999997</v>
      </c>
      <c r="AA3899" s="12">
        <v>6389</v>
      </c>
      <c r="AB3899" s="12">
        <v>99084.44</v>
      </c>
      <c r="AC3899" s="28">
        <f>+I3899+Y3899-Z3899</f>
        <v>714.73939769999993</v>
      </c>
      <c r="AD3899" s="20">
        <f t="shared" si="426"/>
        <v>0</v>
      </c>
      <c r="AE3899">
        <v>0</v>
      </c>
    </row>
    <row r="3900" spans="1:31" x14ac:dyDescent="0.25">
      <c r="A3900" s="59">
        <v>45199</v>
      </c>
      <c r="B3900" s="60" t="s">
        <v>811</v>
      </c>
      <c r="C3900" s="60" t="s">
        <v>282</v>
      </c>
      <c r="D3900" s="60" t="s">
        <v>40</v>
      </c>
      <c r="E3900" s="60" t="s">
        <v>30</v>
      </c>
      <c r="F3900" s="10"/>
      <c r="G3900" s="10"/>
      <c r="H3900" s="11"/>
      <c r="I3900" s="63">
        <f>ROUND(SUMIFS(AC:AC,$A:$A,EOMONTH($A3900,-1),$B:$B,$B3900),2)</f>
        <v>0</v>
      </c>
      <c r="J3900" s="11"/>
      <c r="K3900" s="13"/>
      <c r="L3900" s="25"/>
      <c r="M3900" s="15"/>
      <c r="N3900" s="14"/>
      <c r="O3900" s="16"/>
      <c r="P3900" s="16"/>
      <c r="Q3900" s="16"/>
      <c r="R3900" s="16"/>
      <c r="S3900" s="17">
        <f t="shared" si="420"/>
        <v>0</v>
      </c>
      <c r="T3900" s="16"/>
      <c r="U3900" s="18">
        <f t="shared" si="421"/>
        <v>0</v>
      </c>
      <c r="V3900" s="18">
        <f t="shared" si="422"/>
        <v>0</v>
      </c>
      <c r="W3900" s="18">
        <f t="shared" si="423"/>
        <v>0</v>
      </c>
      <c r="X3900" s="27"/>
      <c r="Y3900" s="19">
        <f t="shared" si="424"/>
        <v>0</v>
      </c>
      <c r="Z3900" s="18">
        <f t="shared" si="425"/>
        <v>0</v>
      </c>
      <c r="AA3900" s="12"/>
      <c r="AB3900" s="12"/>
      <c r="AC3900" s="28">
        <f>+I3900+Y3900-Z3900</f>
        <v>0</v>
      </c>
      <c r="AD3900" s="20">
        <f t="shared" si="426"/>
        <v>0</v>
      </c>
      <c r="AE3900">
        <v>0</v>
      </c>
    </row>
    <row r="3901" spans="1:31" x14ac:dyDescent="0.25">
      <c r="A3901" s="9">
        <v>45199</v>
      </c>
      <c r="B3901" s="10" t="s">
        <v>422</v>
      </c>
      <c r="C3901" s="10" t="s">
        <v>28</v>
      </c>
      <c r="D3901" s="10" t="s">
        <v>29</v>
      </c>
      <c r="E3901" s="10" t="s">
        <v>30</v>
      </c>
      <c r="F3901" s="10"/>
      <c r="G3901" s="10">
        <v>0</v>
      </c>
      <c r="H3901" s="11">
        <f>SUMIFS(AA:AA,$A:$A,EOMONTH($A3901,-1),$B:$B,$B3901)</f>
        <v>411</v>
      </c>
      <c r="I3901" s="63">
        <f>ROUND(SUMIFS(AC:AC,$A:$A,EOMONTH($A3901,-1),$B:$B,$B3901),2)</f>
        <v>7.18</v>
      </c>
      <c r="J3901" s="11">
        <f>SUMIFS(AB:AB,$A:$A,EOMONTH($A3901,-1),$B:$B,$B3901)</f>
        <v>1899.81</v>
      </c>
      <c r="K3901" s="13">
        <v>0</v>
      </c>
      <c r="L3901" s="25">
        <v>0</v>
      </c>
      <c r="M3901" s="15">
        <v>890</v>
      </c>
      <c r="N3901" s="14">
        <v>4185.42</v>
      </c>
      <c r="O3901" s="16">
        <v>0</v>
      </c>
      <c r="P3901" s="16">
        <v>0</v>
      </c>
      <c r="Q3901" s="16">
        <v>1146</v>
      </c>
      <c r="R3901" s="16">
        <f>Q3901*16.876/100</f>
        <v>193.39896000000002</v>
      </c>
      <c r="S3901" s="17">
        <f t="shared" si="420"/>
        <v>1339.39896</v>
      </c>
      <c r="T3901" s="16">
        <v>5363.28</v>
      </c>
      <c r="U3901" s="18">
        <f t="shared" si="421"/>
        <v>0</v>
      </c>
      <c r="V3901" s="18">
        <f t="shared" si="422"/>
        <v>0</v>
      </c>
      <c r="W3901" s="18">
        <f t="shared" si="423"/>
        <v>0</v>
      </c>
      <c r="X3901" s="27"/>
      <c r="Y3901" s="19">
        <f t="shared" si="424"/>
        <v>0</v>
      </c>
      <c r="Z3901" s="18">
        <f t="shared" si="425"/>
        <v>0</v>
      </c>
      <c r="AA3901" s="12">
        <v>155</v>
      </c>
      <c r="AB3901" s="12">
        <v>724.99</v>
      </c>
      <c r="AC3901" s="28">
        <f>+I3901+Y3901-Z3901</f>
        <v>7.18</v>
      </c>
      <c r="AD3901" s="20">
        <f t="shared" si="426"/>
        <v>0</v>
      </c>
      <c r="AE3901">
        <v>0</v>
      </c>
    </row>
    <row r="3902" spans="1:31" x14ac:dyDescent="0.25">
      <c r="A3902" s="9">
        <v>45199</v>
      </c>
      <c r="B3902" s="10" t="s">
        <v>423</v>
      </c>
      <c r="C3902" s="10" t="s">
        <v>28</v>
      </c>
      <c r="D3902" s="10" t="s">
        <v>29</v>
      </c>
      <c r="E3902" s="10" t="s">
        <v>30</v>
      </c>
      <c r="F3902" s="10"/>
      <c r="G3902" s="10">
        <v>0</v>
      </c>
      <c r="H3902" s="11">
        <f>SUMIFS(AA:AA,$A:$A,EOMONTH($A3902,-1),$B:$B,$B3902)</f>
        <v>74</v>
      </c>
      <c r="I3902" s="63">
        <f>ROUND(SUMIFS(AC:AC,$A:$A,EOMONTH($A3902,-1),$B:$B,$B3902),2)</f>
        <v>30.11</v>
      </c>
      <c r="J3902" s="11">
        <f>SUMIFS(AB:AB,$A:$A,EOMONTH($A3902,-1),$B:$B,$B3902)</f>
        <v>321.42</v>
      </c>
      <c r="K3902" s="13">
        <v>0</v>
      </c>
      <c r="L3902" s="25">
        <v>0</v>
      </c>
      <c r="M3902" s="15">
        <v>0</v>
      </c>
      <c r="N3902" s="14">
        <v>0</v>
      </c>
      <c r="O3902" s="16">
        <v>0</v>
      </c>
      <c r="P3902" s="16">
        <v>0</v>
      </c>
      <c r="Q3902" s="16">
        <v>0</v>
      </c>
      <c r="R3902" s="16">
        <f>Q3902*16.876/100</f>
        <v>0</v>
      </c>
      <c r="S3902" s="17">
        <f t="shared" si="420"/>
        <v>0</v>
      </c>
      <c r="T3902" s="16">
        <v>0</v>
      </c>
      <c r="U3902" s="18">
        <f t="shared" si="421"/>
        <v>0</v>
      </c>
      <c r="V3902" s="18">
        <f t="shared" si="422"/>
        <v>0</v>
      </c>
      <c r="W3902" s="18">
        <f t="shared" si="423"/>
        <v>0</v>
      </c>
      <c r="X3902" s="27"/>
      <c r="Y3902" s="19">
        <f t="shared" si="424"/>
        <v>0</v>
      </c>
      <c r="Z3902" s="18">
        <f t="shared" si="425"/>
        <v>0</v>
      </c>
      <c r="AA3902" s="12">
        <v>74</v>
      </c>
      <c r="AB3902" s="12">
        <v>321.42</v>
      </c>
      <c r="AC3902" s="28">
        <f>+I3902+Y3902-Z3902</f>
        <v>30.11</v>
      </c>
      <c r="AD3902" s="20">
        <f t="shared" si="426"/>
        <v>0</v>
      </c>
      <c r="AE3902">
        <v>0</v>
      </c>
    </row>
    <row r="3903" spans="1:31" x14ac:dyDescent="0.25">
      <c r="A3903" s="9">
        <v>45199</v>
      </c>
      <c r="B3903" s="10" t="s">
        <v>424</v>
      </c>
      <c r="C3903" s="10" t="s">
        <v>28</v>
      </c>
      <c r="D3903" s="10" t="s">
        <v>29</v>
      </c>
      <c r="E3903" s="10" t="s">
        <v>30</v>
      </c>
      <c r="F3903" s="10"/>
      <c r="G3903" s="10">
        <v>0</v>
      </c>
      <c r="H3903" s="11">
        <f>SUMIFS(AA:AA,$A:$A,EOMONTH($A3903,-1),$B:$B,$B3903)</f>
        <v>668</v>
      </c>
      <c r="I3903" s="63">
        <f>ROUND(SUMIFS(AC:AC,$A:$A,EOMONTH($A3903,-1),$B:$B,$B3903),2)</f>
        <v>13.05</v>
      </c>
      <c r="J3903" s="11">
        <f>SUMIFS(AB:AB,$A:$A,EOMONTH($A3903,-1),$B:$B,$B3903)</f>
        <v>2419.96</v>
      </c>
      <c r="K3903" s="13">
        <v>0</v>
      </c>
      <c r="L3903" s="25">
        <v>0</v>
      </c>
      <c r="M3903" s="15">
        <v>0</v>
      </c>
      <c r="N3903" s="14">
        <v>0</v>
      </c>
      <c r="O3903" s="16">
        <v>0</v>
      </c>
      <c r="P3903" s="16">
        <v>0</v>
      </c>
      <c r="Q3903" s="16">
        <v>0</v>
      </c>
      <c r="R3903" s="16">
        <f>Q3903*16.876/100</f>
        <v>0</v>
      </c>
      <c r="S3903" s="17">
        <f t="shared" si="420"/>
        <v>0</v>
      </c>
      <c r="T3903" s="16">
        <v>0</v>
      </c>
      <c r="U3903" s="18">
        <f t="shared" si="421"/>
        <v>0</v>
      </c>
      <c r="V3903" s="18">
        <f t="shared" si="422"/>
        <v>0</v>
      </c>
      <c r="W3903" s="18">
        <f t="shared" si="423"/>
        <v>0</v>
      </c>
      <c r="X3903" s="27"/>
      <c r="Y3903" s="19">
        <f t="shared" si="424"/>
        <v>0</v>
      </c>
      <c r="Z3903" s="18">
        <f t="shared" si="425"/>
        <v>0</v>
      </c>
      <c r="AA3903" s="12">
        <v>668</v>
      </c>
      <c r="AB3903" s="12">
        <v>2419.96</v>
      </c>
      <c r="AC3903" s="28">
        <f>+I3903+Y3903-Z3903</f>
        <v>13.05</v>
      </c>
      <c r="AD3903" s="20">
        <f t="shared" si="426"/>
        <v>0</v>
      </c>
      <c r="AE3903">
        <v>0</v>
      </c>
    </row>
    <row r="3904" spans="1:31" x14ac:dyDescent="0.25">
      <c r="A3904" s="9">
        <v>45199</v>
      </c>
      <c r="B3904" s="10" t="s">
        <v>425</v>
      </c>
      <c r="C3904" s="10" t="s">
        <v>28</v>
      </c>
      <c r="D3904" s="10" t="s">
        <v>29</v>
      </c>
      <c r="E3904" s="10" t="s">
        <v>30</v>
      </c>
      <c r="F3904" s="10"/>
      <c r="G3904" s="10">
        <v>0</v>
      </c>
      <c r="H3904" s="11">
        <f>SUMIFS(AA:AA,$A:$A,EOMONTH($A3904,-1),$B:$B,$B3904)</f>
        <v>498</v>
      </c>
      <c r="I3904" s="63">
        <f>ROUND(SUMIFS(AC:AC,$A:$A,EOMONTH($A3904,-1),$B:$B,$B3904),2)</f>
        <v>30.93</v>
      </c>
      <c r="J3904" s="11">
        <f>SUMIFS(AB:AB,$A:$A,EOMONTH($A3904,-1),$B:$B,$B3904)</f>
        <v>2366.61</v>
      </c>
      <c r="K3904" s="13">
        <v>0</v>
      </c>
      <c r="L3904" s="25">
        <v>0</v>
      </c>
      <c r="M3904" s="15">
        <v>610</v>
      </c>
      <c r="N3904" s="14">
        <v>2853.55</v>
      </c>
      <c r="O3904" s="16">
        <v>0</v>
      </c>
      <c r="P3904" s="16">
        <v>0</v>
      </c>
      <c r="Q3904" s="16">
        <v>220</v>
      </c>
      <c r="R3904" s="16">
        <f>Q3904*16.876/100</f>
        <v>37.127200000000002</v>
      </c>
      <c r="S3904" s="17">
        <f t="shared" si="420"/>
        <v>257.12720000000002</v>
      </c>
      <c r="T3904" s="16">
        <v>1036.2</v>
      </c>
      <c r="U3904" s="18">
        <f t="shared" si="421"/>
        <v>0</v>
      </c>
      <c r="V3904" s="18">
        <f t="shared" si="422"/>
        <v>0</v>
      </c>
      <c r="W3904" s="18">
        <f t="shared" si="423"/>
        <v>0</v>
      </c>
      <c r="X3904" s="27"/>
      <c r="Y3904" s="19">
        <f t="shared" si="424"/>
        <v>0</v>
      </c>
      <c r="Z3904" s="18">
        <f t="shared" si="425"/>
        <v>0</v>
      </c>
      <c r="AA3904" s="12">
        <v>888</v>
      </c>
      <c r="AB3904" s="12">
        <v>4183.67</v>
      </c>
      <c r="AC3904" s="28">
        <f>+I3904+Y3904-Z3904</f>
        <v>30.93</v>
      </c>
      <c r="AD3904" s="20">
        <f t="shared" si="426"/>
        <v>0</v>
      </c>
      <c r="AE3904">
        <v>0</v>
      </c>
    </row>
    <row r="3905" spans="1:31" x14ac:dyDescent="0.25">
      <c r="A3905" s="9">
        <v>45199</v>
      </c>
      <c r="B3905" s="10" t="s">
        <v>426</v>
      </c>
      <c r="C3905" s="10" t="s">
        <v>28</v>
      </c>
      <c r="D3905" s="10" t="s">
        <v>29</v>
      </c>
      <c r="E3905" s="10" t="s">
        <v>30</v>
      </c>
      <c r="F3905" s="10"/>
      <c r="G3905" s="10">
        <v>0</v>
      </c>
      <c r="H3905" s="11">
        <f>SUMIFS(AA:AA,$A:$A,EOMONTH($A3905,-1),$B:$B,$B3905)</f>
        <v>212</v>
      </c>
      <c r="I3905" s="63">
        <f>ROUND(SUMIFS(AC:AC,$A:$A,EOMONTH($A3905,-1),$B:$B,$B3905),2)</f>
        <v>10.16</v>
      </c>
      <c r="J3905" s="11">
        <f>SUMIFS(AB:AB,$A:$A,EOMONTH($A3905,-1),$B:$B,$B3905)</f>
        <v>1028.75</v>
      </c>
      <c r="K3905" s="13">
        <v>0</v>
      </c>
      <c r="L3905" s="25">
        <v>0</v>
      </c>
      <c r="M3905" s="15">
        <v>520</v>
      </c>
      <c r="N3905" s="14">
        <v>2424.98</v>
      </c>
      <c r="O3905" s="16">
        <v>0</v>
      </c>
      <c r="P3905" s="16">
        <v>0</v>
      </c>
      <c r="Q3905" s="16">
        <v>550</v>
      </c>
      <c r="R3905" s="16">
        <f>Q3905*16.876/100</f>
        <v>92.818000000000012</v>
      </c>
      <c r="S3905" s="17">
        <f t="shared" si="420"/>
        <v>642.81799999999998</v>
      </c>
      <c r="T3905" s="16">
        <v>2596</v>
      </c>
      <c r="U3905" s="18">
        <f t="shared" si="421"/>
        <v>0</v>
      </c>
      <c r="V3905" s="18">
        <f t="shared" si="422"/>
        <v>0</v>
      </c>
      <c r="W3905" s="18">
        <f t="shared" si="423"/>
        <v>0</v>
      </c>
      <c r="X3905" s="27"/>
      <c r="Y3905" s="19">
        <f t="shared" si="424"/>
        <v>0</v>
      </c>
      <c r="Z3905" s="18">
        <f t="shared" si="425"/>
        <v>0</v>
      </c>
      <c r="AA3905" s="12">
        <v>182</v>
      </c>
      <c r="AB3905" s="12">
        <v>858.71</v>
      </c>
      <c r="AC3905" s="28">
        <f>+I3905+Y3905-Z3905</f>
        <v>10.16</v>
      </c>
      <c r="AD3905" s="20">
        <f t="shared" si="426"/>
        <v>0</v>
      </c>
      <c r="AE3905">
        <v>0</v>
      </c>
    </row>
    <row r="3906" spans="1:31" x14ac:dyDescent="0.25">
      <c r="A3906" s="9">
        <v>45199</v>
      </c>
      <c r="B3906" s="10" t="s">
        <v>427</v>
      </c>
      <c r="C3906" s="10" t="s">
        <v>28</v>
      </c>
      <c r="D3906" s="10" t="s">
        <v>29</v>
      </c>
      <c r="E3906" s="10" t="s">
        <v>30</v>
      </c>
      <c r="F3906" s="10"/>
      <c r="G3906" s="10">
        <v>0</v>
      </c>
      <c r="H3906" s="11">
        <f>SUMIFS(AA:AA,$A:$A,EOMONTH($A3906,-1),$B:$B,$B3906)</f>
        <v>487</v>
      </c>
      <c r="I3906" s="63">
        <f>ROUND(SUMIFS(AC:AC,$A:$A,EOMONTH($A3906,-1),$B:$B,$B3906),2)</f>
        <v>20.41</v>
      </c>
      <c r="J3906" s="11">
        <f>SUMIFS(AB:AB,$A:$A,EOMONTH($A3906,-1),$B:$B,$B3906)</f>
        <v>1504.31</v>
      </c>
      <c r="K3906" s="13">
        <v>0</v>
      </c>
      <c r="L3906" s="25">
        <v>0</v>
      </c>
      <c r="M3906" s="15">
        <v>0</v>
      </c>
      <c r="N3906" s="14">
        <v>0</v>
      </c>
      <c r="O3906" s="16">
        <v>0</v>
      </c>
      <c r="P3906" s="16">
        <v>0</v>
      </c>
      <c r="Q3906" s="16">
        <v>0</v>
      </c>
      <c r="R3906" s="16">
        <f>Q3906*16.876/100</f>
        <v>0</v>
      </c>
      <c r="S3906" s="17">
        <f t="shared" si="420"/>
        <v>0</v>
      </c>
      <c r="T3906" s="16">
        <v>0</v>
      </c>
      <c r="U3906" s="18">
        <f t="shared" si="421"/>
        <v>0</v>
      </c>
      <c r="V3906" s="18">
        <f t="shared" si="422"/>
        <v>0</v>
      </c>
      <c r="W3906" s="18">
        <f t="shared" si="423"/>
        <v>0</v>
      </c>
      <c r="X3906" s="27"/>
      <c r="Y3906" s="19">
        <f t="shared" si="424"/>
        <v>0</v>
      </c>
      <c r="Z3906" s="18">
        <f t="shared" si="425"/>
        <v>0</v>
      </c>
      <c r="AA3906" s="12">
        <v>487</v>
      </c>
      <c r="AB3906" s="12">
        <v>1504.31</v>
      </c>
      <c r="AC3906" s="28">
        <f>+I3906+Y3906-Z3906</f>
        <v>20.41</v>
      </c>
      <c r="AD3906" s="20">
        <f t="shared" si="426"/>
        <v>0</v>
      </c>
      <c r="AE3906">
        <v>0</v>
      </c>
    </row>
    <row r="3907" spans="1:31" x14ac:dyDescent="0.25">
      <c r="A3907" s="9">
        <v>45199</v>
      </c>
      <c r="B3907" s="10" t="s">
        <v>428</v>
      </c>
      <c r="C3907" s="10" t="s">
        <v>429</v>
      </c>
      <c r="D3907" s="10" t="s">
        <v>40</v>
      </c>
      <c r="E3907" s="10" t="s">
        <v>30</v>
      </c>
      <c r="F3907" s="10">
        <v>190</v>
      </c>
      <c r="G3907" s="10">
        <v>207</v>
      </c>
      <c r="H3907" s="11">
        <f>SUMIFS(AA:AA,$A:$A,EOMONTH($A3907,-1),$B:$B,$B3907)</f>
        <v>191</v>
      </c>
      <c r="I3907" s="63">
        <f>ROUND(SUMIFS(AC:AC,$A:$A,EOMONTH($A3907,-1),$B:$B,$B3907),2)</f>
        <v>-74.790000000000006</v>
      </c>
      <c r="J3907" s="11">
        <f>SUMIFS(AB:AB,$A:$A,EOMONTH($A3907,-1),$B:$B,$B3907)</f>
        <v>9559.26</v>
      </c>
      <c r="K3907" s="13">
        <v>0</v>
      </c>
      <c r="L3907" s="25">
        <v>0</v>
      </c>
      <c r="M3907" s="15">
        <v>600</v>
      </c>
      <c r="N3907" s="14">
        <v>30361.64</v>
      </c>
      <c r="O3907" s="16">
        <v>433</v>
      </c>
      <c r="P3907" s="16">
        <v>31155.07</v>
      </c>
      <c r="Q3907" s="16">
        <v>0</v>
      </c>
      <c r="R3907" s="16">
        <f>Q3907*16.876/100</f>
        <v>0</v>
      </c>
      <c r="S3907" s="17">
        <f t="shared" si="420"/>
        <v>0</v>
      </c>
      <c r="T3907" s="16">
        <v>0</v>
      </c>
      <c r="U3907" s="18">
        <f t="shared" si="421"/>
        <v>39.536999999999999</v>
      </c>
      <c r="V3907" s="18">
        <f t="shared" si="422"/>
        <v>114</v>
      </c>
      <c r="W3907" s="18">
        <f t="shared" si="423"/>
        <v>19.13946</v>
      </c>
      <c r="X3907" s="27"/>
      <c r="Y3907" s="19">
        <f t="shared" si="424"/>
        <v>133.13945999999999</v>
      </c>
      <c r="Z3907" s="18">
        <f t="shared" si="425"/>
        <v>89.631</v>
      </c>
      <c r="AA3907" s="12">
        <v>358</v>
      </c>
      <c r="AB3907" s="12">
        <v>18077.8</v>
      </c>
      <c r="AC3907" s="28">
        <f>+I3907+Y3907-Z3907</f>
        <v>-31.281540000000021</v>
      </c>
      <c r="AD3907" s="20">
        <f t="shared" si="426"/>
        <v>40</v>
      </c>
      <c r="AE3907">
        <v>40</v>
      </c>
    </row>
    <row r="3908" spans="1:31" x14ac:dyDescent="0.25">
      <c r="A3908" s="9">
        <v>45199</v>
      </c>
      <c r="B3908" s="10" t="s">
        <v>430</v>
      </c>
      <c r="C3908" s="10" t="s">
        <v>429</v>
      </c>
      <c r="D3908" s="10" t="s">
        <v>40</v>
      </c>
      <c r="E3908" s="10" t="s">
        <v>30</v>
      </c>
      <c r="F3908" s="10">
        <v>20</v>
      </c>
      <c r="G3908" s="10">
        <v>22</v>
      </c>
      <c r="H3908" s="11">
        <f>SUMIFS(AA:AA,$A:$A,EOMONTH($A3908,-1),$B:$B,$B3908)</f>
        <v>1840</v>
      </c>
      <c r="I3908" s="63">
        <f>ROUND(SUMIFS(AC:AC,$A:$A,EOMONTH($A3908,-1),$B:$B,$B3908),2)</f>
        <v>98.03</v>
      </c>
      <c r="J3908" s="11">
        <f>SUMIFS(AB:AB,$A:$A,EOMONTH($A3908,-1),$B:$B,$B3908)</f>
        <v>7893.6</v>
      </c>
      <c r="K3908" s="13">
        <v>0</v>
      </c>
      <c r="L3908" s="25">
        <v>0</v>
      </c>
      <c r="M3908" s="15">
        <v>0</v>
      </c>
      <c r="N3908" s="14">
        <v>0</v>
      </c>
      <c r="O3908" s="16">
        <v>300</v>
      </c>
      <c r="P3908" s="16">
        <v>1548</v>
      </c>
      <c r="Q3908" s="16">
        <v>0</v>
      </c>
      <c r="R3908" s="16">
        <f>Q3908*16.876/100</f>
        <v>0</v>
      </c>
      <c r="S3908" s="17">
        <f t="shared" si="420"/>
        <v>0</v>
      </c>
      <c r="T3908" s="16">
        <v>0</v>
      </c>
      <c r="U3908" s="18">
        <f t="shared" si="421"/>
        <v>40.479999999999997</v>
      </c>
      <c r="V3908" s="18">
        <f t="shared" si="422"/>
        <v>0</v>
      </c>
      <c r="W3908" s="18">
        <f t="shared" si="423"/>
        <v>0</v>
      </c>
      <c r="X3908" s="27"/>
      <c r="Y3908" s="19">
        <f t="shared" si="424"/>
        <v>0</v>
      </c>
      <c r="Z3908" s="18">
        <f t="shared" si="425"/>
        <v>6.6</v>
      </c>
      <c r="AA3908" s="12">
        <v>1540</v>
      </c>
      <c r="AB3908" s="12">
        <v>6606.6</v>
      </c>
      <c r="AC3908" s="28">
        <f>+I3908+Y3908-Z3908</f>
        <v>91.43</v>
      </c>
      <c r="AD3908" s="20">
        <f t="shared" si="426"/>
        <v>0</v>
      </c>
      <c r="AE3908">
        <v>0</v>
      </c>
    </row>
    <row r="3909" spans="1:31" x14ac:dyDescent="0.25">
      <c r="A3909" s="9">
        <v>45199</v>
      </c>
      <c r="B3909" s="10" t="s">
        <v>431</v>
      </c>
      <c r="C3909" s="10" t="s">
        <v>429</v>
      </c>
      <c r="D3909" s="10" t="s">
        <v>40</v>
      </c>
      <c r="E3909" s="10" t="s">
        <v>30</v>
      </c>
      <c r="F3909" s="10">
        <v>20</v>
      </c>
      <c r="G3909" s="10">
        <v>22</v>
      </c>
      <c r="H3909" s="11">
        <f>SUMIFS(AA:AA,$A:$A,EOMONTH($A3909,-1),$B:$B,$B3909)</f>
        <v>2399</v>
      </c>
      <c r="I3909" s="63">
        <f>ROUND(SUMIFS(AC:AC,$A:$A,EOMONTH($A3909,-1),$B:$B,$B3909),2)</f>
        <v>112.94</v>
      </c>
      <c r="J3909" s="11">
        <f>SUMIFS(AB:AB,$A:$A,EOMONTH($A3909,-1),$B:$B,$B3909)</f>
        <v>0</v>
      </c>
      <c r="K3909" s="13">
        <v>0</v>
      </c>
      <c r="L3909" s="25">
        <v>0</v>
      </c>
      <c r="M3909" s="15">
        <v>0</v>
      </c>
      <c r="N3909" s="14">
        <v>0</v>
      </c>
      <c r="O3909" s="16">
        <v>1080</v>
      </c>
      <c r="P3909" s="16">
        <v>4683.6000000000004</v>
      </c>
      <c r="Q3909" s="16">
        <v>0</v>
      </c>
      <c r="R3909" s="16">
        <f>Q3909*16.876/100</f>
        <v>0</v>
      </c>
      <c r="S3909" s="17">
        <f t="shared" ref="S3909:S3972" si="427">Q3909+R3909</f>
        <v>0</v>
      </c>
      <c r="T3909" s="16">
        <v>0</v>
      </c>
      <c r="U3909" s="18">
        <f t="shared" ref="U3909:U3972" si="428">H3909*G3909/1000</f>
        <v>52.777999999999999</v>
      </c>
      <c r="V3909" s="18">
        <f t="shared" ref="V3909:V3972" si="429">M3909*F3909/1000</f>
        <v>0</v>
      </c>
      <c r="W3909" s="18">
        <f t="shared" ref="W3909:W3972" si="430">V3909*16.789/100</f>
        <v>0</v>
      </c>
      <c r="X3909" s="27"/>
      <c r="Y3909" s="19">
        <f t="shared" ref="Y3909:Y3972" si="431">V3909+W3909+X3909</f>
        <v>0</v>
      </c>
      <c r="Z3909" s="18">
        <f t="shared" ref="Z3909:Z3972" si="432">O3909*G3909/1000</f>
        <v>23.76</v>
      </c>
      <c r="AA3909" s="12">
        <v>1319</v>
      </c>
      <c r="AB3909" s="12">
        <v>0</v>
      </c>
      <c r="AC3909" s="28">
        <f>+I3909+Y3909-Z3909</f>
        <v>89.179999999999993</v>
      </c>
      <c r="AD3909" s="20">
        <f t="shared" ref="AD3909:AD3972" si="433">IF(AC3909&lt;0,ROUNDUP(AC3909,-1)*-1,0)</f>
        <v>0</v>
      </c>
      <c r="AE3909">
        <v>0</v>
      </c>
    </row>
    <row r="3910" spans="1:31" x14ac:dyDescent="0.25">
      <c r="A3910" s="9">
        <v>45199</v>
      </c>
      <c r="B3910" s="10" t="s">
        <v>432</v>
      </c>
      <c r="C3910" s="10" t="s">
        <v>429</v>
      </c>
      <c r="D3910" s="10" t="s">
        <v>40</v>
      </c>
      <c r="E3910" s="10" t="s">
        <v>30</v>
      </c>
      <c r="F3910" s="10">
        <v>20</v>
      </c>
      <c r="G3910" s="10">
        <v>22</v>
      </c>
      <c r="H3910" s="11">
        <f>SUMIFS(AA:AA,$A:$A,EOMONTH($A3910,-1),$B:$B,$B3910)</f>
        <v>1575</v>
      </c>
      <c r="I3910" s="63">
        <f>ROUND(SUMIFS(AC:AC,$A:$A,EOMONTH($A3910,-1),$B:$B,$B3910),2)</f>
        <v>80.95</v>
      </c>
      <c r="J3910" s="11">
        <f>SUMIFS(AB:AB,$A:$A,EOMONTH($A3910,-1),$B:$B,$B3910)</f>
        <v>0</v>
      </c>
      <c r="K3910" s="13">
        <v>0</v>
      </c>
      <c r="L3910" s="25">
        <v>0</v>
      </c>
      <c r="M3910" s="15">
        <v>0</v>
      </c>
      <c r="N3910" s="14">
        <v>0</v>
      </c>
      <c r="O3910" s="16">
        <v>400</v>
      </c>
      <c r="P3910" s="16">
        <v>2064</v>
      </c>
      <c r="Q3910" s="16">
        <v>0</v>
      </c>
      <c r="R3910" s="16">
        <f>Q3910*16.876/100</f>
        <v>0</v>
      </c>
      <c r="S3910" s="17">
        <f t="shared" si="427"/>
        <v>0</v>
      </c>
      <c r="T3910" s="16">
        <v>0</v>
      </c>
      <c r="U3910" s="18">
        <f t="shared" si="428"/>
        <v>34.65</v>
      </c>
      <c r="V3910" s="18">
        <f t="shared" si="429"/>
        <v>0</v>
      </c>
      <c r="W3910" s="18">
        <f t="shared" si="430"/>
        <v>0</v>
      </c>
      <c r="X3910" s="27"/>
      <c r="Y3910" s="19">
        <f t="shared" si="431"/>
        <v>0</v>
      </c>
      <c r="Z3910" s="18">
        <f t="shared" si="432"/>
        <v>8.8000000000000007</v>
      </c>
      <c r="AA3910" s="12">
        <v>1175</v>
      </c>
      <c r="AB3910" s="12">
        <v>0</v>
      </c>
      <c r="AC3910" s="28">
        <f>+I3910+Y3910-Z3910</f>
        <v>72.150000000000006</v>
      </c>
      <c r="AD3910" s="20">
        <f t="shared" si="433"/>
        <v>0</v>
      </c>
      <c r="AE3910">
        <v>0</v>
      </c>
    </row>
    <row r="3911" spans="1:31" x14ac:dyDescent="0.25">
      <c r="A3911" s="9">
        <v>45199</v>
      </c>
      <c r="B3911" s="10" t="s">
        <v>433</v>
      </c>
      <c r="C3911" s="10" t="s">
        <v>429</v>
      </c>
      <c r="D3911" s="10" t="s">
        <v>40</v>
      </c>
      <c r="E3911" s="10" t="s">
        <v>30</v>
      </c>
      <c r="F3911" s="10">
        <v>135</v>
      </c>
      <c r="G3911" s="10">
        <v>147</v>
      </c>
      <c r="H3911" s="11">
        <f>SUMIFS(AA:AA,$A:$A,EOMONTH($A3911,-1),$B:$B,$B3911)</f>
        <v>364</v>
      </c>
      <c r="I3911" s="63">
        <f>ROUND(SUMIFS(AC:AC,$A:$A,EOMONTH($A3911,-1),$B:$B,$B3911),2)</f>
        <v>31.26</v>
      </c>
      <c r="J3911" s="11">
        <f>SUMIFS(AB:AB,$A:$A,EOMONTH($A3911,-1),$B:$B,$B3911)</f>
        <v>6587.86</v>
      </c>
      <c r="K3911" s="13">
        <v>0</v>
      </c>
      <c r="L3911" s="25">
        <v>0</v>
      </c>
      <c r="M3911" s="15">
        <v>0</v>
      </c>
      <c r="N3911" s="14">
        <v>0</v>
      </c>
      <c r="O3911" s="16">
        <v>80</v>
      </c>
      <c r="P3911" s="16">
        <v>2604.8000000000002</v>
      </c>
      <c r="Q3911" s="16">
        <v>0</v>
      </c>
      <c r="R3911" s="16">
        <f>Q3911*16.876/100</f>
        <v>0</v>
      </c>
      <c r="S3911" s="17">
        <f t="shared" si="427"/>
        <v>0</v>
      </c>
      <c r="T3911" s="16">
        <v>0</v>
      </c>
      <c r="U3911" s="18">
        <f t="shared" si="428"/>
        <v>53.508000000000003</v>
      </c>
      <c r="V3911" s="18">
        <f t="shared" si="429"/>
        <v>0</v>
      </c>
      <c r="W3911" s="18">
        <f t="shared" si="430"/>
        <v>0</v>
      </c>
      <c r="X3911" s="27"/>
      <c r="Y3911" s="19">
        <f t="shared" si="431"/>
        <v>0</v>
      </c>
      <c r="Z3911" s="18">
        <f t="shared" si="432"/>
        <v>11.76</v>
      </c>
      <c r="AA3911" s="12">
        <v>284</v>
      </c>
      <c r="AB3911" s="12">
        <v>5139.9799999999996</v>
      </c>
      <c r="AC3911" s="28">
        <f>+I3911+Y3911-Z3911</f>
        <v>19.5</v>
      </c>
      <c r="AD3911" s="20">
        <f t="shared" si="433"/>
        <v>0</v>
      </c>
      <c r="AE3911">
        <v>0</v>
      </c>
    </row>
    <row r="3912" spans="1:31" x14ac:dyDescent="0.25">
      <c r="A3912" s="9">
        <v>45199</v>
      </c>
      <c r="B3912" s="10" t="s">
        <v>434</v>
      </c>
      <c r="C3912" s="10" t="s">
        <v>429</v>
      </c>
      <c r="D3912" s="10" t="s">
        <v>40</v>
      </c>
      <c r="E3912" s="10" t="s">
        <v>30</v>
      </c>
      <c r="F3912" s="10">
        <v>135</v>
      </c>
      <c r="G3912" s="10">
        <v>147</v>
      </c>
      <c r="H3912" s="11">
        <f>SUMIFS(AA:AA,$A:$A,EOMONTH($A3912,-1),$B:$B,$B3912)</f>
        <v>283</v>
      </c>
      <c r="I3912" s="63">
        <f>ROUND(SUMIFS(AC:AC,$A:$A,EOMONTH($A3912,-1),$B:$B,$B3912),2)</f>
        <v>47.9</v>
      </c>
      <c r="J3912" s="11">
        <f>SUMIFS(AB:AB,$A:$A,EOMONTH($A3912,-1),$B:$B,$B3912)</f>
        <v>4969.8</v>
      </c>
      <c r="K3912" s="13">
        <v>0</v>
      </c>
      <c r="L3912" s="25">
        <v>0</v>
      </c>
      <c r="M3912" s="15">
        <v>0</v>
      </c>
      <c r="N3912" s="14">
        <v>0</v>
      </c>
      <c r="O3912" s="16">
        <v>0</v>
      </c>
      <c r="P3912" s="16">
        <v>0</v>
      </c>
      <c r="Q3912" s="16">
        <v>0</v>
      </c>
      <c r="R3912" s="16">
        <f>Q3912*16.876/100</f>
        <v>0</v>
      </c>
      <c r="S3912" s="17">
        <f t="shared" si="427"/>
        <v>0</v>
      </c>
      <c r="T3912" s="16">
        <v>0</v>
      </c>
      <c r="U3912" s="18">
        <f t="shared" si="428"/>
        <v>41.600999999999999</v>
      </c>
      <c r="V3912" s="18">
        <f t="shared" si="429"/>
        <v>0</v>
      </c>
      <c r="W3912" s="18">
        <f t="shared" si="430"/>
        <v>0</v>
      </c>
      <c r="X3912" s="27"/>
      <c r="Y3912" s="19">
        <f t="shared" si="431"/>
        <v>0</v>
      </c>
      <c r="Z3912" s="18">
        <f t="shared" si="432"/>
        <v>0</v>
      </c>
      <c r="AA3912" s="12">
        <v>283</v>
      </c>
      <c r="AB3912" s="12">
        <v>4969.8</v>
      </c>
      <c r="AC3912" s="28">
        <f>+I3912+Y3912-Z3912</f>
        <v>47.9</v>
      </c>
      <c r="AD3912" s="20">
        <f t="shared" si="433"/>
        <v>0</v>
      </c>
      <c r="AE3912">
        <v>0</v>
      </c>
    </row>
    <row r="3913" spans="1:31" x14ac:dyDescent="0.25">
      <c r="A3913" s="9">
        <v>45199</v>
      </c>
      <c r="B3913" s="10" t="s">
        <v>435</v>
      </c>
      <c r="C3913" s="10" t="s">
        <v>429</v>
      </c>
      <c r="D3913" s="10" t="s">
        <v>40</v>
      </c>
      <c r="E3913" s="10" t="s">
        <v>30</v>
      </c>
      <c r="F3913" s="10">
        <v>135</v>
      </c>
      <c r="G3913" s="10">
        <v>147</v>
      </c>
      <c r="H3913" s="11">
        <f>SUMIFS(AA:AA,$A:$A,EOMONTH($A3913,-1),$B:$B,$B3913)</f>
        <v>253</v>
      </c>
      <c r="I3913" s="63">
        <f>ROUND(SUMIFS(AC:AC,$A:$A,EOMONTH($A3913,-1),$B:$B,$B3913),2)</f>
        <v>-10.98</v>
      </c>
      <c r="J3913" s="11">
        <f>SUMIFS(AB:AB,$A:$A,EOMONTH($A3913,-1),$B:$B,$B3913)</f>
        <v>3632.87</v>
      </c>
      <c r="K3913" s="13">
        <v>0</v>
      </c>
      <c r="L3913" s="25">
        <v>0</v>
      </c>
      <c r="M3913" s="15">
        <v>0</v>
      </c>
      <c r="N3913" s="14">
        <v>0</v>
      </c>
      <c r="O3913" s="16">
        <v>0</v>
      </c>
      <c r="P3913" s="16">
        <v>0</v>
      </c>
      <c r="Q3913" s="16">
        <v>0</v>
      </c>
      <c r="R3913" s="16">
        <f>Q3913*16.876/100</f>
        <v>0</v>
      </c>
      <c r="S3913" s="17">
        <f t="shared" si="427"/>
        <v>0</v>
      </c>
      <c r="T3913" s="16">
        <v>0</v>
      </c>
      <c r="U3913" s="18">
        <f t="shared" si="428"/>
        <v>37.191000000000003</v>
      </c>
      <c r="V3913" s="18">
        <f t="shared" si="429"/>
        <v>0</v>
      </c>
      <c r="W3913" s="18">
        <f t="shared" si="430"/>
        <v>0</v>
      </c>
      <c r="X3913" s="27"/>
      <c r="Y3913" s="19">
        <f t="shared" si="431"/>
        <v>0</v>
      </c>
      <c r="Z3913" s="18">
        <f t="shared" si="432"/>
        <v>0</v>
      </c>
      <c r="AA3913" s="12">
        <v>253</v>
      </c>
      <c r="AB3913" s="12">
        <v>3632.87</v>
      </c>
      <c r="AC3913" s="28">
        <f>+I3913+Y3913-Z3913</f>
        <v>-10.98</v>
      </c>
      <c r="AD3913" s="20">
        <f t="shared" si="433"/>
        <v>20</v>
      </c>
      <c r="AE3913">
        <v>20</v>
      </c>
    </row>
    <row r="3914" spans="1:31" x14ac:dyDescent="0.25">
      <c r="A3914" s="9">
        <v>45199</v>
      </c>
      <c r="B3914" s="10" t="s">
        <v>436</v>
      </c>
      <c r="C3914" s="10" t="s">
        <v>429</v>
      </c>
      <c r="D3914" s="10" t="s">
        <v>40</v>
      </c>
      <c r="E3914" s="10" t="s">
        <v>30</v>
      </c>
      <c r="F3914" s="10">
        <v>135</v>
      </c>
      <c r="G3914" s="10">
        <v>147</v>
      </c>
      <c r="H3914" s="11">
        <f>SUMIFS(AA:AA,$A:$A,EOMONTH($A3914,-1),$B:$B,$B3914)</f>
        <v>152</v>
      </c>
      <c r="I3914" s="63">
        <f>ROUND(SUMIFS(AC:AC,$A:$A,EOMONTH($A3914,-1),$B:$B,$B3914),2)</f>
        <v>-11.18</v>
      </c>
      <c r="J3914" s="11">
        <f>SUMIFS(AB:AB,$A:$A,EOMONTH($A3914,-1),$B:$B,$B3914)</f>
        <v>2416</v>
      </c>
      <c r="K3914" s="13">
        <v>0</v>
      </c>
      <c r="L3914" s="25">
        <v>0</v>
      </c>
      <c r="M3914" s="15">
        <v>0</v>
      </c>
      <c r="N3914" s="14">
        <v>0</v>
      </c>
      <c r="O3914" s="16">
        <v>156</v>
      </c>
      <c r="P3914" s="16">
        <v>5046.8</v>
      </c>
      <c r="Q3914" s="16">
        <v>0</v>
      </c>
      <c r="R3914" s="16">
        <f>Q3914*16.876/100</f>
        <v>0</v>
      </c>
      <c r="S3914" s="17">
        <f t="shared" si="427"/>
        <v>0</v>
      </c>
      <c r="T3914" s="16">
        <v>0</v>
      </c>
      <c r="U3914" s="18">
        <f t="shared" si="428"/>
        <v>22.344000000000001</v>
      </c>
      <c r="V3914" s="18">
        <f t="shared" si="429"/>
        <v>0</v>
      </c>
      <c r="W3914" s="18">
        <f t="shared" si="430"/>
        <v>0</v>
      </c>
      <c r="X3914" s="27"/>
      <c r="Y3914" s="19">
        <f t="shared" si="431"/>
        <v>0</v>
      </c>
      <c r="Z3914" s="18">
        <f t="shared" si="432"/>
        <v>22.931999999999999</v>
      </c>
      <c r="AA3914" s="12">
        <v>-4</v>
      </c>
      <c r="AB3914" s="12">
        <v>-63.58</v>
      </c>
      <c r="AC3914" s="28">
        <f>+I3914+Y3914-Z3914</f>
        <v>-34.111999999999995</v>
      </c>
      <c r="AD3914" s="20">
        <f t="shared" si="433"/>
        <v>40</v>
      </c>
      <c r="AE3914">
        <v>40</v>
      </c>
    </row>
    <row r="3915" spans="1:31" x14ac:dyDescent="0.25">
      <c r="A3915" s="9">
        <v>45199</v>
      </c>
      <c r="B3915" s="10" t="s">
        <v>437</v>
      </c>
      <c r="C3915" s="10" t="s">
        <v>429</v>
      </c>
      <c r="D3915" s="10" t="s">
        <v>40</v>
      </c>
      <c r="E3915" s="10" t="s">
        <v>30</v>
      </c>
      <c r="F3915" s="10">
        <v>135</v>
      </c>
      <c r="G3915" s="10">
        <v>147</v>
      </c>
      <c r="H3915" s="11">
        <f>SUMIFS(AA:AA,$A:$A,EOMONTH($A3915,-1),$B:$B,$B3915)</f>
        <v>277</v>
      </c>
      <c r="I3915" s="63">
        <f>ROUND(SUMIFS(AC:AC,$A:$A,EOMONTH($A3915,-1),$B:$B,$B3915),2)</f>
        <v>-4.47</v>
      </c>
      <c r="J3915" s="11">
        <f>SUMIFS(AB:AB,$A:$A,EOMONTH($A3915,-1),$B:$B,$B3915)</f>
        <v>4376.42</v>
      </c>
      <c r="K3915" s="13">
        <v>0</v>
      </c>
      <c r="L3915" s="25">
        <v>0</v>
      </c>
      <c r="M3915" s="15">
        <v>0</v>
      </c>
      <c r="N3915" s="14">
        <v>0</v>
      </c>
      <c r="O3915" s="16">
        <v>180</v>
      </c>
      <c r="P3915" s="16">
        <v>5816.8</v>
      </c>
      <c r="Q3915" s="16">
        <v>0</v>
      </c>
      <c r="R3915" s="16">
        <f>Q3915*16.876/100</f>
        <v>0</v>
      </c>
      <c r="S3915" s="17">
        <f t="shared" si="427"/>
        <v>0</v>
      </c>
      <c r="T3915" s="16">
        <v>0</v>
      </c>
      <c r="U3915" s="18">
        <f t="shared" si="428"/>
        <v>40.719000000000001</v>
      </c>
      <c r="V3915" s="18">
        <f t="shared" si="429"/>
        <v>0</v>
      </c>
      <c r="W3915" s="18">
        <f t="shared" si="430"/>
        <v>0</v>
      </c>
      <c r="X3915" s="27"/>
      <c r="Y3915" s="19">
        <f t="shared" si="431"/>
        <v>0</v>
      </c>
      <c r="Z3915" s="18">
        <f t="shared" si="432"/>
        <v>26.46</v>
      </c>
      <c r="AA3915" s="12">
        <v>97</v>
      </c>
      <c r="AB3915" s="12">
        <v>1532.54</v>
      </c>
      <c r="AC3915" s="28">
        <f>+I3915+Y3915-Z3915</f>
        <v>-30.93</v>
      </c>
      <c r="AD3915" s="20">
        <f t="shared" si="433"/>
        <v>40</v>
      </c>
      <c r="AE3915">
        <v>40</v>
      </c>
    </row>
    <row r="3916" spans="1:31" x14ac:dyDescent="0.25">
      <c r="A3916" s="9">
        <v>45199</v>
      </c>
      <c r="B3916" s="10" t="s">
        <v>438</v>
      </c>
      <c r="C3916" s="10" t="s">
        <v>429</v>
      </c>
      <c r="D3916" s="10" t="s">
        <v>40</v>
      </c>
      <c r="E3916" s="10" t="s">
        <v>30</v>
      </c>
      <c r="F3916" s="10">
        <v>260</v>
      </c>
      <c r="G3916" s="10">
        <v>283</v>
      </c>
      <c r="H3916" s="11">
        <f>SUMIFS(AA:AA,$A:$A,EOMONTH($A3916,-1),$B:$B,$B3916)</f>
        <v>320</v>
      </c>
      <c r="I3916" s="63">
        <f>ROUND(SUMIFS(AC:AC,$A:$A,EOMONTH($A3916,-1),$B:$B,$B3916),2)</f>
        <v>80.11</v>
      </c>
      <c r="J3916" s="11">
        <f>SUMIFS(AB:AB,$A:$A,EOMONTH($A3916,-1),$B:$B,$B3916)</f>
        <v>8966.36</v>
      </c>
      <c r="K3916" s="13">
        <v>0</v>
      </c>
      <c r="L3916" s="25">
        <v>0</v>
      </c>
      <c r="M3916" s="15">
        <v>0</v>
      </c>
      <c r="N3916" s="14">
        <v>0</v>
      </c>
      <c r="O3916" s="16">
        <v>168</v>
      </c>
      <c r="P3916" s="16">
        <v>9177.1200000000008</v>
      </c>
      <c r="Q3916" s="16">
        <v>0</v>
      </c>
      <c r="R3916" s="16">
        <f>Q3916*16.876/100</f>
        <v>0</v>
      </c>
      <c r="S3916" s="17">
        <f t="shared" si="427"/>
        <v>0</v>
      </c>
      <c r="T3916" s="16">
        <v>0</v>
      </c>
      <c r="U3916" s="18">
        <f t="shared" si="428"/>
        <v>90.56</v>
      </c>
      <c r="V3916" s="18">
        <f t="shared" si="429"/>
        <v>0</v>
      </c>
      <c r="W3916" s="18">
        <f t="shared" si="430"/>
        <v>0</v>
      </c>
      <c r="X3916" s="27"/>
      <c r="Y3916" s="19">
        <f t="shared" si="431"/>
        <v>0</v>
      </c>
      <c r="Z3916" s="18">
        <f t="shared" si="432"/>
        <v>47.543999999999997</v>
      </c>
      <c r="AA3916" s="12">
        <v>152</v>
      </c>
      <c r="AB3916" s="12">
        <v>4259.01</v>
      </c>
      <c r="AC3916" s="28">
        <f>+I3916+Y3916-Z3916</f>
        <v>32.566000000000003</v>
      </c>
      <c r="AD3916" s="20">
        <f t="shared" si="433"/>
        <v>0</v>
      </c>
      <c r="AE3916">
        <v>0</v>
      </c>
    </row>
    <row r="3917" spans="1:31" x14ac:dyDescent="0.25">
      <c r="A3917" s="9">
        <v>45199</v>
      </c>
      <c r="B3917" s="10" t="s">
        <v>439</v>
      </c>
      <c r="C3917" s="10" t="s">
        <v>429</v>
      </c>
      <c r="D3917" s="10" t="s">
        <v>40</v>
      </c>
      <c r="E3917" s="10" t="s">
        <v>30</v>
      </c>
      <c r="F3917" s="10">
        <v>260</v>
      </c>
      <c r="G3917" s="10">
        <v>283</v>
      </c>
      <c r="H3917" s="11">
        <f>SUMIFS(AA:AA,$A:$A,EOMONTH($A3917,-1),$B:$B,$B3917)</f>
        <v>51</v>
      </c>
      <c r="I3917" s="63">
        <f>ROUND(SUMIFS(AC:AC,$A:$A,EOMONTH($A3917,-1),$B:$B,$B3917),2)</f>
        <v>-50.36</v>
      </c>
      <c r="J3917" s="11">
        <f>SUMIFS(AB:AB,$A:$A,EOMONTH($A3917,-1),$B:$B,$B3917)</f>
        <v>1470.17</v>
      </c>
      <c r="K3917" s="13">
        <v>0</v>
      </c>
      <c r="L3917" s="25">
        <v>0</v>
      </c>
      <c r="M3917" s="15">
        <v>0</v>
      </c>
      <c r="N3917" s="14">
        <v>0</v>
      </c>
      <c r="O3917" s="16">
        <v>80</v>
      </c>
      <c r="P3917" s="16">
        <v>4367.29</v>
      </c>
      <c r="Q3917" s="16">
        <v>0</v>
      </c>
      <c r="R3917" s="16">
        <f>Q3917*16.876/100</f>
        <v>0</v>
      </c>
      <c r="S3917" s="17">
        <f t="shared" si="427"/>
        <v>0</v>
      </c>
      <c r="T3917" s="16">
        <v>0</v>
      </c>
      <c r="U3917" s="18">
        <f t="shared" si="428"/>
        <v>14.433</v>
      </c>
      <c r="V3917" s="18">
        <f t="shared" si="429"/>
        <v>0</v>
      </c>
      <c r="W3917" s="18">
        <f t="shared" si="430"/>
        <v>0</v>
      </c>
      <c r="X3917" s="27"/>
      <c r="Y3917" s="19">
        <f t="shared" si="431"/>
        <v>0</v>
      </c>
      <c r="Z3917" s="18">
        <f t="shared" si="432"/>
        <v>22.64</v>
      </c>
      <c r="AA3917" s="12">
        <v>-29</v>
      </c>
      <c r="AB3917" s="12">
        <v>-835.98</v>
      </c>
      <c r="AC3917" s="28">
        <f>+I3917+Y3917-Z3917</f>
        <v>-73</v>
      </c>
      <c r="AD3917" s="20">
        <f t="shared" si="433"/>
        <v>80</v>
      </c>
      <c r="AE3917">
        <v>80</v>
      </c>
    </row>
    <row r="3918" spans="1:31" x14ac:dyDescent="0.25">
      <c r="A3918" s="9">
        <v>45199</v>
      </c>
      <c r="B3918" s="10" t="s">
        <v>440</v>
      </c>
      <c r="C3918" s="10" t="s">
        <v>429</v>
      </c>
      <c r="D3918" s="10" t="s">
        <v>40</v>
      </c>
      <c r="E3918" s="10" t="s">
        <v>30</v>
      </c>
      <c r="F3918" s="10">
        <v>260</v>
      </c>
      <c r="G3918" s="10">
        <v>283</v>
      </c>
      <c r="H3918" s="11">
        <f>SUMIFS(AA:AA,$A:$A,EOMONTH($A3918,-1),$B:$B,$B3918)</f>
        <v>265</v>
      </c>
      <c r="I3918" s="63">
        <f>ROUND(SUMIFS(AC:AC,$A:$A,EOMONTH($A3918,-1),$B:$B,$B3918),2)</f>
        <v>3.07</v>
      </c>
      <c r="J3918" s="11">
        <f>SUMIFS(AB:AB,$A:$A,EOMONTH($A3918,-1),$B:$B,$B3918)</f>
        <v>9708.32</v>
      </c>
      <c r="K3918" s="13">
        <v>0</v>
      </c>
      <c r="L3918" s="25">
        <v>0</v>
      </c>
      <c r="M3918" s="15">
        <v>0</v>
      </c>
      <c r="N3918" s="14">
        <v>0</v>
      </c>
      <c r="O3918" s="16">
        <v>12</v>
      </c>
      <c r="P3918" s="16">
        <v>668.28</v>
      </c>
      <c r="Q3918" s="16">
        <v>0</v>
      </c>
      <c r="R3918" s="16">
        <f>Q3918*16.876/100</f>
        <v>0</v>
      </c>
      <c r="S3918" s="17">
        <f t="shared" si="427"/>
        <v>0</v>
      </c>
      <c r="T3918" s="16">
        <v>0</v>
      </c>
      <c r="U3918" s="18">
        <f t="shared" si="428"/>
        <v>74.995000000000005</v>
      </c>
      <c r="V3918" s="18">
        <f t="shared" si="429"/>
        <v>0</v>
      </c>
      <c r="W3918" s="18">
        <f t="shared" si="430"/>
        <v>0</v>
      </c>
      <c r="X3918" s="27"/>
      <c r="Y3918" s="19">
        <f t="shared" si="431"/>
        <v>0</v>
      </c>
      <c r="Z3918" s="18">
        <f t="shared" si="432"/>
        <v>3.3959999999999999</v>
      </c>
      <c r="AA3918" s="12">
        <v>253</v>
      </c>
      <c r="AB3918" s="12">
        <v>9268.7000000000007</v>
      </c>
      <c r="AC3918" s="28">
        <f>+I3918+Y3918-Z3918</f>
        <v>-0.32600000000000007</v>
      </c>
      <c r="AD3918" s="20">
        <f t="shared" si="433"/>
        <v>10</v>
      </c>
      <c r="AE3918">
        <v>10</v>
      </c>
    </row>
    <row r="3919" spans="1:31" x14ac:dyDescent="0.25">
      <c r="A3919" s="9">
        <v>45199</v>
      </c>
      <c r="B3919" s="10" t="s">
        <v>441</v>
      </c>
      <c r="C3919" s="10" t="s">
        <v>429</v>
      </c>
      <c r="D3919" s="10" t="s">
        <v>40</v>
      </c>
      <c r="E3919" s="10" t="s">
        <v>30</v>
      </c>
      <c r="F3919" s="10">
        <v>260</v>
      </c>
      <c r="G3919" s="10">
        <v>283</v>
      </c>
      <c r="H3919" s="11">
        <f>SUMIFS(AA:AA,$A:$A,EOMONTH($A3919,-1),$B:$B,$B3919)</f>
        <v>247</v>
      </c>
      <c r="I3919" s="63">
        <f>ROUND(SUMIFS(AC:AC,$A:$A,EOMONTH($A3919,-1),$B:$B,$B3919),2)</f>
        <v>6.01</v>
      </c>
      <c r="J3919" s="11">
        <f>SUMIFS(AB:AB,$A:$A,EOMONTH($A3919,-1),$B:$B,$B3919)</f>
        <v>7939.54</v>
      </c>
      <c r="K3919" s="13">
        <v>0</v>
      </c>
      <c r="L3919" s="25">
        <v>0</v>
      </c>
      <c r="M3919" s="15">
        <v>0</v>
      </c>
      <c r="N3919" s="14">
        <v>0</v>
      </c>
      <c r="O3919" s="16">
        <v>12</v>
      </c>
      <c r="P3919" s="16">
        <v>668.28</v>
      </c>
      <c r="Q3919" s="16">
        <v>0</v>
      </c>
      <c r="R3919" s="16">
        <f>Q3919*16.876/100</f>
        <v>0</v>
      </c>
      <c r="S3919" s="17">
        <f t="shared" si="427"/>
        <v>0</v>
      </c>
      <c r="T3919" s="16">
        <v>0</v>
      </c>
      <c r="U3919" s="18">
        <f t="shared" si="428"/>
        <v>69.900999999999996</v>
      </c>
      <c r="V3919" s="18">
        <f t="shared" si="429"/>
        <v>0</v>
      </c>
      <c r="W3919" s="18">
        <f t="shared" si="430"/>
        <v>0</v>
      </c>
      <c r="X3919" s="27"/>
      <c r="Y3919" s="19">
        <f t="shared" si="431"/>
        <v>0</v>
      </c>
      <c r="Z3919" s="18">
        <f t="shared" si="432"/>
        <v>3.3959999999999999</v>
      </c>
      <c r="AA3919" s="12">
        <v>235</v>
      </c>
      <c r="AB3919" s="12">
        <v>7553.81</v>
      </c>
      <c r="AC3919" s="28">
        <f>+I3919+Y3919-Z3919</f>
        <v>2.6139999999999999</v>
      </c>
      <c r="AD3919" s="20">
        <f t="shared" si="433"/>
        <v>0</v>
      </c>
      <c r="AE3919">
        <v>0</v>
      </c>
    </row>
    <row r="3920" spans="1:31" x14ac:dyDescent="0.25">
      <c r="A3920" s="9">
        <v>45199</v>
      </c>
      <c r="B3920" s="10" t="s">
        <v>442</v>
      </c>
      <c r="C3920" s="10" t="s">
        <v>429</v>
      </c>
      <c r="D3920" s="10" t="s">
        <v>40</v>
      </c>
      <c r="E3920" s="10" t="s">
        <v>30</v>
      </c>
      <c r="F3920" s="10">
        <v>260</v>
      </c>
      <c r="G3920" s="10">
        <v>283</v>
      </c>
      <c r="H3920" s="11">
        <f>SUMIFS(AA:AA,$A:$A,EOMONTH($A3920,-1),$B:$B,$B3920)</f>
        <v>184</v>
      </c>
      <c r="I3920" s="63">
        <f>ROUND(SUMIFS(AC:AC,$A:$A,EOMONTH($A3920,-1),$B:$B,$B3920),2)</f>
        <v>8.19</v>
      </c>
      <c r="J3920" s="11">
        <f>SUMIFS(AB:AB,$A:$A,EOMONTH($A3920,-1),$B:$B,$B3920)</f>
        <v>5128.3900000000003</v>
      </c>
      <c r="K3920" s="13">
        <v>0</v>
      </c>
      <c r="L3920" s="25">
        <v>0</v>
      </c>
      <c r="M3920" s="15">
        <v>0</v>
      </c>
      <c r="N3920" s="14">
        <v>0</v>
      </c>
      <c r="O3920" s="16">
        <v>158</v>
      </c>
      <c r="P3920" s="16">
        <v>8635.1200000000008</v>
      </c>
      <c r="Q3920" s="16">
        <v>0</v>
      </c>
      <c r="R3920" s="16">
        <f>Q3920*16.876/100</f>
        <v>0</v>
      </c>
      <c r="S3920" s="17">
        <f t="shared" si="427"/>
        <v>0</v>
      </c>
      <c r="T3920" s="16">
        <v>0</v>
      </c>
      <c r="U3920" s="18">
        <f t="shared" si="428"/>
        <v>52.072000000000003</v>
      </c>
      <c r="V3920" s="18">
        <f t="shared" si="429"/>
        <v>0</v>
      </c>
      <c r="W3920" s="18">
        <f t="shared" si="430"/>
        <v>0</v>
      </c>
      <c r="X3920" s="27"/>
      <c r="Y3920" s="19">
        <f t="shared" si="431"/>
        <v>0</v>
      </c>
      <c r="Z3920" s="18">
        <f t="shared" si="432"/>
        <v>44.713999999999999</v>
      </c>
      <c r="AA3920" s="12">
        <v>26</v>
      </c>
      <c r="AB3920" s="12">
        <v>724.66</v>
      </c>
      <c r="AC3920" s="28">
        <f>+I3920+Y3920-Z3920</f>
        <v>-36.524000000000001</v>
      </c>
      <c r="AD3920" s="20">
        <f t="shared" si="433"/>
        <v>40</v>
      </c>
      <c r="AE3920">
        <v>40</v>
      </c>
    </row>
    <row r="3921" spans="1:31" x14ac:dyDescent="0.25">
      <c r="A3921" s="9">
        <v>45199</v>
      </c>
      <c r="B3921" s="10" t="s">
        <v>443</v>
      </c>
      <c r="C3921" s="10" t="s">
        <v>429</v>
      </c>
      <c r="D3921" s="10" t="s">
        <v>40</v>
      </c>
      <c r="E3921" s="10" t="s">
        <v>30</v>
      </c>
      <c r="F3921" s="10">
        <v>95</v>
      </c>
      <c r="G3921" s="10">
        <v>104</v>
      </c>
      <c r="H3921" s="11">
        <f>SUMIFS(AA:AA,$A:$A,EOMONTH($A3921,-1),$B:$B,$B3921)</f>
        <v>2589</v>
      </c>
      <c r="I3921" s="63">
        <f>ROUND(SUMIFS(AC:AC,$A:$A,EOMONTH($A3921,-1),$B:$B,$B3921),2)</f>
        <v>-7.61</v>
      </c>
      <c r="J3921" s="11">
        <f>SUMIFS(AB:AB,$A:$A,EOMONTH($A3921,-1),$B:$B,$B3921)</f>
        <v>29246.5</v>
      </c>
      <c r="K3921" s="13">
        <v>0</v>
      </c>
      <c r="L3921" s="25">
        <v>0</v>
      </c>
      <c r="M3921" s="15">
        <v>5319</v>
      </c>
      <c r="N3921" s="14">
        <v>61312.6</v>
      </c>
      <c r="O3921" s="16">
        <v>2245</v>
      </c>
      <c r="P3921" s="16">
        <v>44221.1</v>
      </c>
      <c r="Q3921" s="16">
        <v>0</v>
      </c>
      <c r="R3921" s="16">
        <f>Q3921*16.876/100</f>
        <v>0</v>
      </c>
      <c r="S3921" s="17">
        <f t="shared" si="427"/>
        <v>0</v>
      </c>
      <c r="T3921" s="16">
        <v>0</v>
      </c>
      <c r="U3921" s="18">
        <f t="shared" si="428"/>
        <v>269.25599999999997</v>
      </c>
      <c r="V3921" s="18">
        <f t="shared" si="429"/>
        <v>505.30500000000001</v>
      </c>
      <c r="W3921" s="18">
        <f t="shared" si="430"/>
        <v>84.835656450000002</v>
      </c>
      <c r="X3921" s="27"/>
      <c r="Y3921" s="19">
        <f t="shared" si="431"/>
        <v>590.14065645000005</v>
      </c>
      <c r="Z3921" s="18">
        <f t="shared" si="432"/>
        <v>233.48</v>
      </c>
      <c r="AA3921" s="12">
        <v>5663</v>
      </c>
      <c r="AB3921" s="12">
        <v>64914.69</v>
      </c>
      <c r="AC3921" s="28">
        <f>+I3921+Y3921-Z3921</f>
        <v>349.05065645000002</v>
      </c>
      <c r="AD3921" s="20">
        <f t="shared" si="433"/>
        <v>0</v>
      </c>
      <c r="AE3921">
        <v>0</v>
      </c>
    </row>
    <row r="3922" spans="1:31" x14ac:dyDescent="0.25">
      <c r="A3922" s="9">
        <v>45199</v>
      </c>
      <c r="B3922" s="10" t="s">
        <v>444</v>
      </c>
      <c r="C3922" s="10" t="s">
        <v>429</v>
      </c>
      <c r="D3922" s="10" t="s">
        <v>40</v>
      </c>
      <c r="E3922" s="10" t="s">
        <v>30</v>
      </c>
      <c r="F3922" s="10">
        <v>254</v>
      </c>
      <c r="G3922" s="10">
        <v>277</v>
      </c>
      <c r="H3922" s="11">
        <f>SUMIFS(AA:AA,$A:$A,EOMONTH($A3922,-1),$B:$B,$B3922)</f>
        <v>348</v>
      </c>
      <c r="I3922" s="63">
        <f>ROUND(SUMIFS(AC:AC,$A:$A,EOMONTH($A3922,-1),$B:$B,$B3922),2)</f>
        <v>-28.69</v>
      </c>
      <c r="J3922" s="11">
        <f>SUMIFS(AB:AB,$A:$A,EOMONTH($A3922,-1),$B:$B,$B3922)</f>
        <v>7102.97</v>
      </c>
      <c r="K3922" s="13">
        <v>0</v>
      </c>
      <c r="L3922" s="25">
        <v>0</v>
      </c>
      <c r="M3922" s="15">
        <v>0</v>
      </c>
      <c r="N3922" s="14">
        <v>0</v>
      </c>
      <c r="O3922" s="16">
        <v>0</v>
      </c>
      <c r="P3922" s="16">
        <v>0</v>
      </c>
      <c r="Q3922" s="16">
        <v>0</v>
      </c>
      <c r="R3922" s="16">
        <f>Q3922*16.876/100</f>
        <v>0</v>
      </c>
      <c r="S3922" s="17">
        <f t="shared" si="427"/>
        <v>0</v>
      </c>
      <c r="T3922" s="16">
        <v>0</v>
      </c>
      <c r="U3922" s="18">
        <f t="shared" si="428"/>
        <v>96.396000000000001</v>
      </c>
      <c r="V3922" s="18">
        <f t="shared" si="429"/>
        <v>0</v>
      </c>
      <c r="W3922" s="18">
        <f t="shared" si="430"/>
        <v>0</v>
      </c>
      <c r="X3922" s="27"/>
      <c r="Y3922" s="19">
        <f t="shared" si="431"/>
        <v>0</v>
      </c>
      <c r="Z3922" s="18">
        <f t="shared" si="432"/>
        <v>0</v>
      </c>
      <c r="AA3922" s="12">
        <v>348</v>
      </c>
      <c r="AB3922" s="12">
        <v>7102.97</v>
      </c>
      <c r="AC3922" s="28">
        <f>+I3922+Y3922-Z3922</f>
        <v>-28.69</v>
      </c>
      <c r="AD3922" s="20">
        <f t="shared" si="433"/>
        <v>30</v>
      </c>
      <c r="AE3922">
        <v>30</v>
      </c>
    </row>
    <row r="3923" spans="1:31" x14ac:dyDescent="0.25">
      <c r="A3923" s="9">
        <v>45199</v>
      </c>
      <c r="B3923" s="10" t="s">
        <v>445</v>
      </c>
      <c r="C3923" s="10" t="s">
        <v>429</v>
      </c>
      <c r="D3923" s="10" t="s">
        <v>40</v>
      </c>
      <c r="E3923" s="10" t="s">
        <v>30</v>
      </c>
      <c r="F3923" s="10">
        <v>254</v>
      </c>
      <c r="G3923" s="10">
        <v>277</v>
      </c>
      <c r="H3923" s="11">
        <f>SUMIFS(AA:AA,$A:$A,EOMONTH($A3923,-1),$B:$B,$B3923)</f>
        <v>1544</v>
      </c>
      <c r="I3923" s="63">
        <f>ROUND(SUMIFS(AC:AC,$A:$A,EOMONTH($A3923,-1),$B:$B,$B3923),2)</f>
        <v>-98.15</v>
      </c>
      <c r="J3923" s="11">
        <f>SUMIFS(AB:AB,$A:$A,EOMONTH($A3923,-1),$B:$B,$B3923)</f>
        <v>0</v>
      </c>
      <c r="K3923" s="13">
        <v>0</v>
      </c>
      <c r="L3923" s="25">
        <v>0</v>
      </c>
      <c r="M3923" s="15">
        <v>0</v>
      </c>
      <c r="N3923" s="14">
        <v>0</v>
      </c>
      <c r="O3923" s="16">
        <v>384</v>
      </c>
      <c r="P3923" s="16">
        <v>12334.08</v>
      </c>
      <c r="Q3923" s="16">
        <v>0</v>
      </c>
      <c r="R3923" s="16">
        <f>Q3923*16.876/100</f>
        <v>0</v>
      </c>
      <c r="S3923" s="17">
        <f t="shared" si="427"/>
        <v>0</v>
      </c>
      <c r="T3923" s="16">
        <v>0</v>
      </c>
      <c r="U3923" s="18">
        <f t="shared" si="428"/>
        <v>427.68799999999999</v>
      </c>
      <c r="V3923" s="18">
        <f t="shared" si="429"/>
        <v>0</v>
      </c>
      <c r="W3923" s="18">
        <f t="shared" si="430"/>
        <v>0</v>
      </c>
      <c r="X3923" s="27"/>
      <c r="Y3923" s="19">
        <f t="shared" si="431"/>
        <v>0</v>
      </c>
      <c r="Z3923" s="18">
        <f t="shared" si="432"/>
        <v>106.36799999999999</v>
      </c>
      <c r="AA3923" s="12">
        <v>1160</v>
      </c>
      <c r="AB3923" s="12">
        <v>0</v>
      </c>
      <c r="AC3923" s="28">
        <f>+I3923+Y3923-Z3923</f>
        <v>-204.518</v>
      </c>
      <c r="AD3923" s="20">
        <f t="shared" si="433"/>
        <v>210</v>
      </c>
      <c r="AE3923">
        <v>210</v>
      </c>
    </row>
    <row r="3924" spans="1:31" x14ac:dyDescent="0.25">
      <c r="A3924" s="9">
        <v>45199</v>
      </c>
      <c r="B3924" s="10" t="s">
        <v>446</v>
      </c>
      <c r="C3924" s="10" t="s">
        <v>429</v>
      </c>
      <c r="D3924" s="10" t="s">
        <v>40</v>
      </c>
      <c r="E3924" s="10" t="s">
        <v>30</v>
      </c>
      <c r="F3924" s="10">
        <v>254</v>
      </c>
      <c r="G3924" s="10">
        <v>277</v>
      </c>
      <c r="H3924" s="11">
        <f>SUMIFS(AA:AA,$A:$A,EOMONTH($A3924,-1),$B:$B,$B3924)</f>
        <v>1782</v>
      </c>
      <c r="I3924" s="63">
        <f>ROUND(SUMIFS(AC:AC,$A:$A,EOMONTH($A3924,-1),$B:$B,$B3924),2)</f>
        <v>-23.42</v>
      </c>
      <c r="J3924" s="11">
        <f>SUMIFS(AB:AB,$A:$A,EOMONTH($A3924,-1),$B:$B,$B3924)</f>
        <v>0</v>
      </c>
      <c r="K3924" s="13">
        <v>0</v>
      </c>
      <c r="L3924" s="25">
        <v>0</v>
      </c>
      <c r="M3924" s="15">
        <v>0</v>
      </c>
      <c r="N3924" s="14">
        <v>0</v>
      </c>
      <c r="O3924" s="16">
        <v>0</v>
      </c>
      <c r="P3924" s="16">
        <v>0</v>
      </c>
      <c r="Q3924" s="16">
        <v>0</v>
      </c>
      <c r="R3924" s="16">
        <f>Q3924*16.876/100</f>
        <v>0</v>
      </c>
      <c r="S3924" s="17">
        <f t="shared" si="427"/>
        <v>0</v>
      </c>
      <c r="T3924" s="16">
        <v>0</v>
      </c>
      <c r="U3924" s="18">
        <f t="shared" si="428"/>
        <v>493.61399999999998</v>
      </c>
      <c r="V3924" s="18">
        <f t="shared" si="429"/>
        <v>0</v>
      </c>
      <c r="W3924" s="18">
        <f t="shared" si="430"/>
        <v>0</v>
      </c>
      <c r="X3924" s="27"/>
      <c r="Y3924" s="19">
        <f t="shared" si="431"/>
        <v>0</v>
      </c>
      <c r="Z3924" s="18">
        <f t="shared" si="432"/>
        <v>0</v>
      </c>
      <c r="AA3924" s="12">
        <v>1782</v>
      </c>
      <c r="AB3924" s="12">
        <v>0</v>
      </c>
      <c r="AC3924" s="28">
        <f>+I3924+Y3924-Z3924</f>
        <v>-23.42</v>
      </c>
      <c r="AD3924" s="20">
        <f t="shared" si="433"/>
        <v>30</v>
      </c>
      <c r="AE3924">
        <v>30</v>
      </c>
    </row>
    <row r="3925" spans="1:31" x14ac:dyDescent="0.25">
      <c r="A3925" s="9">
        <v>45199</v>
      </c>
      <c r="B3925" s="10" t="s">
        <v>447</v>
      </c>
      <c r="C3925" s="10" t="s">
        <v>28</v>
      </c>
      <c r="D3925" s="10" t="s">
        <v>29</v>
      </c>
      <c r="E3925" s="10" t="s">
        <v>30</v>
      </c>
      <c r="F3925" s="10"/>
      <c r="G3925" s="10">
        <v>0</v>
      </c>
      <c r="H3925" s="11">
        <f>SUMIFS(AA:AA,$A:$A,EOMONTH($A3925,-1),$B:$B,$B3925)</f>
        <v>106</v>
      </c>
      <c r="I3925" s="63">
        <f>ROUND(SUMIFS(AC:AC,$A:$A,EOMONTH($A3925,-1),$B:$B,$B3925),2)</f>
        <v>5.0599999999999996</v>
      </c>
      <c r="J3925" s="11">
        <f>SUMIFS(AB:AB,$A:$A,EOMONTH($A3925,-1),$B:$B,$B3925)</f>
        <v>1338.54</v>
      </c>
      <c r="K3925" s="13">
        <v>0</v>
      </c>
      <c r="L3925" s="25">
        <v>0</v>
      </c>
      <c r="M3925" s="15">
        <v>0</v>
      </c>
      <c r="N3925" s="14">
        <v>0</v>
      </c>
      <c r="O3925" s="16">
        <v>0</v>
      </c>
      <c r="P3925" s="16">
        <v>0</v>
      </c>
      <c r="Q3925" s="16">
        <v>0</v>
      </c>
      <c r="R3925" s="16">
        <f>Q3925*16.876/100</f>
        <v>0</v>
      </c>
      <c r="S3925" s="17">
        <f t="shared" si="427"/>
        <v>0</v>
      </c>
      <c r="T3925" s="16">
        <v>0</v>
      </c>
      <c r="U3925" s="18">
        <f t="shared" si="428"/>
        <v>0</v>
      </c>
      <c r="V3925" s="18">
        <f t="shared" si="429"/>
        <v>0</v>
      </c>
      <c r="W3925" s="18">
        <f t="shared" si="430"/>
        <v>0</v>
      </c>
      <c r="X3925" s="27"/>
      <c r="Y3925" s="19">
        <f t="shared" si="431"/>
        <v>0</v>
      </c>
      <c r="Z3925" s="18">
        <f t="shared" si="432"/>
        <v>0</v>
      </c>
      <c r="AA3925" s="12">
        <v>106</v>
      </c>
      <c r="AB3925" s="12">
        <v>1338.54</v>
      </c>
      <c r="AC3925" s="28">
        <f>+I3925+Y3925-Z3925</f>
        <v>5.0599999999999996</v>
      </c>
      <c r="AD3925" s="20">
        <f t="shared" si="433"/>
        <v>0</v>
      </c>
      <c r="AE3925">
        <v>0</v>
      </c>
    </row>
    <row r="3926" spans="1:31" x14ac:dyDescent="0.25">
      <c r="A3926" s="9">
        <v>45199</v>
      </c>
      <c r="B3926" s="10" t="s">
        <v>448</v>
      </c>
      <c r="C3926" s="10" t="s">
        <v>28</v>
      </c>
      <c r="D3926" s="10" t="s">
        <v>29</v>
      </c>
      <c r="E3926" s="10" t="s">
        <v>30</v>
      </c>
      <c r="F3926" s="10"/>
      <c r="G3926" s="10">
        <v>0</v>
      </c>
      <c r="H3926" s="11">
        <f>SUMIFS(AA:AA,$A:$A,EOMONTH($A3926,-1),$B:$B,$B3926)</f>
        <v>25</v>
      </c>
      <c r="I3926" s="63">
        <f>ROUND(SUMIFS(AC:AC,$A:$A,EOMONTH($A3926,-1),$B:$B,$B3926),2)</f>
        <v>1.81</v>
      </c>
      <c r="J3926" s="11">
        <f>SUMIFS(AB:AB,$A:$A,EOMONTH($A3926,-1),$B:$B,$B3926)</f>
        <v>500</v>
      </c>
      <c r="K3926" s="13">
        <v>0</v>
      </c>
      <c r="L3926" s="25">
        <v>0</v>
      </c>
      <c r="M3926" s="15">
        <v>0</v>
      </c>
      <c r="N3926" s="14">
        <v>0</v>
      </c>
      <c r="O3926" s="16">
        <v>0</v>
      </c>
      <c r="P3926" s="16">
        <v>0</v>
      </c>
      <c r="Q3926" s="16">
        <v>0</v>
      </c>
      <c r="R3926" s="16">
        <f>Q3926*16.876/100</f>
        <v>0</v>
      </c>
      <c r="S3926" s="17">
        <f t="shared" si="427"/>
        <v>0</v>
      </c>
      <c r="T3926" s="16">
        <v>0</v>
      </c>
      <c r="U3926" s="18">
        <f t="shared" si="428"/>
        <v>0</v>
      </c>
      <c r="V3926" s="18">
        <f t="shared" si="429"/>
        <v>0</v>
      </c>
      <c r="W3926" s="18">
        <f t="shared" si="430"/>
        <v>0</v>
      </c>
      <c r="X3926" s="27"/>
      <c r="Y3926" s="19">
        <f t="shared" si="431"/>
        <v>0</v>
      </c>
      <c r="Z3926" s="18">
        <f t="shared" si="432"/>
        <v>0</v>
      </c>
      <c r="AA3926" s="12">
        <v>25</v>
      </c>
      <c r="AB3926" s="12">
        <v>500</v>
      </c>
      <c r="AC3926" s="28">
        <f>+I3926+Y3926-Z3926</f>
        <v>1.81</v>
      </c>
      <c r="AD3926" s="20">
        <f t="shared" si="433"/>
        <v>0</v>
      </c>
      <c r="AE3926">
        <v>0</v>
      </c>
    </row>
    <row r="3927" spans="1:31" x14ac:dyDescent="0.25">
      <c r="A3927" s="9">
        <v>45199</v>
      </c>
      <c r="B3927" s="10" t="s">
        <v>449</v>
      </c>
      <c r="C3927" s="10" t="s">
        <v>28</v>
      </c>
      <c r="D3927" s="10" t="s">
        <v>29</v>
      </c>
      <c r="E3927" s="10" t="s">
        <v>30</v>
      </c>
      <c r="F3927" s="10"/>
      <c r="G3927" s="10">
        <v>0</v>
      </c>
      <c r="H3927" s="11">
        <f>SUMIFS(AA:AA,$A:$A,EOMONTH($A3927,-1),$B:$B,$B3927)</f>
        <v>40</v>
      </c>
      <c r="I3927" s="63">
        <f>ROUND(SUMIFS(AC:AC,$A:$A,EOMONTH($A3927,-1),$B:$B,$B3927),2)</f>
        <v>1.81</v>
      </c>
      <c r="J3927" s="11">
        <f>SUMIFS(AB:AB,$A:$A,EOMONTH($A3927,-1),$B:$B,$B3927)</f>
        <v>800</v>
      </c>
      <c r="K3927" s="13">
        <v>0</v>
      </c>
      <c r="L3927" s="25">
        <v>0</v>
      </c>
      <c r="M3927" s="15">
        <v>0</v>
      </c>
      <c r="N3927" s="14">
        <v>0</v>
      </c>
      <c r="O3927" s="16">
        <v>0</v>
      </c>
      <c r="P3927" s="16">
        <v>0</v>
      </c>
      <c r="Q3927" s="16">
        <v>0</v>
      </c>
      <c r="R3927" s="16">
        <f>Q3927*16.876/100</f>
        <v>0</v>
      </c>
      <c r="S3927" s="17">
        <f t="shared" si="427"/>
        <v>0</v>
      </c>
      <c r="T3927" s="16">
        <v>0</v>
      </c>
      <c r="U3927" s="18">
        <f t="shared" si="428"/>
        <v>0</v>
      </c>
      <c r="V3927" s="18">
        <f t="shared" si="429"/>
        <v>0</v>
      </c>
      <c r="W3927" s="18">
        <f t="shared" si="430"/>
        <v>0</v>
      </c>
      <c r="X3927" s="27"/>
      <c r="Y3927" s="19">
        <f t="shared" si="431"/>
        <v>0</v>
      </c>
      <c r="Z3927" s="18">
        <f t="shared" si="432"/>
        <v>0</v>
      </c>
      <c r="AA3927" s="12">
        <v>40</v>
      </c>
      <c r="AB3927" s="12">
        <v>800</v>
      </c>
      <c r="AC3927" s="28">
        <f>+I3927+Y3927-Z3927</f>
        <v>1.81</v>
      </c>
      <c r="AD3927" s="20">
        <f t="shared" si="433"/>
        <v>0</v>
      </c>
      <c r="AE3927">
        <v>0</v>
      </c>
    </row>
    <row r="3928" spans="1:31" x14ac:dyDescent="0.25">
      <c r="A3928" s="9">
        <v>45199</v>
      </c>
      <c r="B3928" s="10" t="s">
        <v>450</v>
      </c>
      <c r="C3928" s="10" t="s">
        <v>28</v>
      </c>
      <c r="D3928" s="10" t="s">
        <v>40</v>
      </c>
      <c r="E3928" s="10" t="s">
        <v>30</v>
      </c>
      <c r="F3928" s="10">
        <v>125</v>
      </c>
      <c r="G3928" s="10">
        <v>136</v>
      </c>
      <c r="H3928" s="11">
        <f>SUMIFS(AA:AA,$A:$A,EOMONTH($A3928,-1),$B:$B,$B3928)</f>
        <v>719</v>
      </c>
      <c r="I3928" s="63">
        <f>ROUND(SUMIFS(AC:AC,$A:$A,EOMONTH($A3928,-1),$B:$B,$B3928),2)</f>
        <v>32.369999999999997</v>
      </c>
      <c r="J3928" s="11">
        <f>SUMIFS(AB:AB,$A:$A,EOMONTH($A3928,-1),$B:$B,$B3928)</f>
        <v>14380</v>
      </c>
      <c r="K3928" s="13">
        <v>0</v>
      </c>
      <c r="L3928" s="25">
        <v>0</v>
      </c>
      <c r="M3928" s="15">
        <v>0</v>
      </c>
      <c r="N3928" s="14">
        <v>0</v>
      </c>
      <c r="O3928" s="16">
        <v>0</v>
      </c>
      <c r="P3928" s="16">
        <v>0</v>
      </c>
      <c r="Q3928" s="16">
        <v>0</v>
      </c>
      <c r="R3928" s="16">
        <f>Q3928*16.876/100</f>
        <v>0</v>
      </c>
      <c r="S3928" s="17">
        <f t="shared" si="427"/>
        <v>0</v>
      </c>
      <c r="T3928" s="16">
        <v>0</v>
      </c>
      <c r="U3928" s="18">
        <f t="shared" si="428"/>
        <v>97.784000000000006</v>
      </c>
      <c r="V3928" s="18">
        <f t="shared" si="429"/>
        <v>0</v>
      </c>
      <c r="W3928" s="18">
        <f t="shared" si="430"/>
        <v>0</v>
      </c>
      <c r="X3928" s="27"/>
      <c r="Y3928" s="19">
        <f t="shared" si="431"/>
        <v>0</v>
      </c>
      <c r="Z3928" s="18">
        <f t="shared" si="432"/>
        <v>0</v>
      </c>
      <c r="AA3928" s="12">
        <v>719</v>
      </c>
      <c r="AB3928" s="12">
        <v>14380</v>
      </c>
      <c r="AC3928" s="28">
        <f>+I3928+Y3928-Z3928</f>
        <v>32.369999999999997</v>
      </c>
      <c r="AD3928" s="20">
        <f t="shared" si="433"/>
        <v>0</v>
      </c>
      <c r="AE3928">
        <v>0</v>
      </c>
    </row>
    <row r="3929" spans="1:31" x14ac:dyDescent="0.25">
      <c r="A3929" s="9">
        <v>45199</v>
      </c>
      <c r="B3929" s="10" t="s">
        <v>451</v>
      </c>
      <c r="C3929" s="10" t="s">
        <v>28</v>
      </c>
      <c r="D3929" s="10" t="s">
        <v>29</v>
      </c>
      <c r="E3929" s="10" t="s">
        <v>30</v>
      </c>
      <c r="F3929" s="10"/>
      <c r="G3929" s="10">
        <v>0</v>
      </c>
      <c r="H3929" s="11">
        <f>SUMIFS(AA:AA,$A:$A,EOMONTH($A3929,-1),$B:$B,$B3929)</f>
        <v>2158</v>
      </c>
      <c r="I3929" s="63">
        <f>ROUND(SUMIFS(AC:AC,$A:$A,EOMONTH($A3929,-1),$B:$B,$B3929),2)</f>
        <v>36.159999999999997</v>
      </c>
      <c r="J3929" s="11">
        <f>SUMIFS(AB:AB,$A:$A,EOMONTH($A3929,-1),$B:$B,$B3929)</f>
        <v>34524.28</v>
      </c>
      <c r="K3929" s="13">
        <v>0</v>
      </c>
      <c r="L3929" s="25">
        <v>0</v>
      </c>
      <c r="M3929" s="15">
        <v>0</v>
      </c>
      <c r="N3929" s="14">
        <v>0</v>
      </c>
      <c r="O3929" s="16">
        <v>0</v>
      </c>
      <c r="P3929" s="16">
        <v>0</v>
      </c>
      <c r="Q3929" s="16">
        <v>40</v>
      </c>
      <c r="R3929" s="16">
        <f>Q3929*16.876/100</f>
        <v>6.7504000000000008</v>
      </c>
      <c r="S3929" s="17">
        <f t="shared" si="427"/>
        <v>46.750399999999999</v>
      </c>
      <c r="T3929" s="16">
        <v>640</v>
      </c>
      <c r="U3929" s="18">
        <f t="shared" si="428"/>
        <v>0</v>
      </c>
      <c r="V3929" s="18">
        <f t="shared" si="429"/>
        <v>0</v>
      </c>
      <c r="W3929" s="18">
        <f t="shared" si="430"/>
        <v>0</v>
      </c>
      <c r="X3929" s="27"/>
      <c r="Y3929" s="19">
        <f t="shared" si="431"/>
        <v>0</v>
      </c>
      <c r="Z3929" s="18">
        <f t="shared" si="432"/>
        <v>0</v>
      </c>
      <c r="AA3929" s="12">
        <v>2118</v>
      </c>
      <c r="AB3929" s="12">
        <v>33884.35</v>
      </c>
      <c r="AC3929" s="28">
        <f>+I3929+Y3929-Z3929</f>
        <v>36.159999999999997</v>
      </c>
      <c r="AD3929" s="20">
        <f t="shared" si="433"/>
        <v>0</v>
      </c>
      <c r="AE3929">
        <v>0</v>
      </c>
    </row>
    <row r="3930" spans="1:31" x14ac:dyDescent="0.25">
      <c r="A3930" s="9">
        <v>45199</v>
      </c>
      <c r="B3930" s="10" t="s">
        <v>452</v>
      </c>
      <c r="C3930" s="10" t="s">
        <v>28</v>
      </c>
      <c r="D3930" s="10" t="s">
        <v>29</v>
      </c>
      <c r="E3930" s="10" t="s">
        <v>30</v>
      </c>
      <c r="F3930" s="10"/>
      <c r="G3930" s="10">
        <v>0</v>
      </c>
      <c r="H3930" s="11">
        <f>SUMIFS(AA:AA,$A:$A,EOMONTH($A3930,-1),$B:$B,$B3930)</f>
        <v>852</v>
      </c>
      <c r="I3930" s="63">
        <f>ROUND(SUMIFS(AC:AC,$A:$A,EOMONTH($A3930,-1),$B:$B,$B3930),2)</f>
        <v>38.47</v>
      </c>
      <c r="J3930" s="11">
        <f>SUMIFS(AB:AB,$A:$A,EOMONTH($A3930,-1),$B:$B,$B3930)</f>
        <v>13699.85</v>
      </c>
      <c r="K3930" s="13">
        <v>0</v>
      </c>
      <c r="L3930" s="25">
        <v>0</v>
      </c>
      <c r="M3930" s="15">
        <v>0</v>
      </c>
      <c r="N3930" s="14">
        <v>0</v>
      </c>
      <c r="O3930" s="16">
        <v>0</v>
      </c>
      <c r="P3930" s="16">
        <v>0</v>
      </c>
      <c r="Q3930" s="16">
        <v>0</v>
      </c>
      <c r="R3930" s="16">
        <f>Q3930*16.876/100</f>
        <v>0</v>
      </c>
      <c r="S3930" s="17">
        <f t="shared" si="427"/>
        <v>0</v>
      </c>
      <c r="T3930" s="16">
        <v>0</v>
      </c>
      <c r="U3930" s="18">
        <f t="shared" si="428"/>
        <v>0</v>
      </c>
      <c r="V3930" s="18">
        <f t="shared" si="429"/>
        <v>0</v>
      </c>
      <c r="W3930" s="18">
        <f t="shared" si="430"/>
        <v>0</v>
      </c>
      <c r="X3930" s="27"/>
      <c r="Y3930" s="19">
        <f t="shared" si="431"/>
        <v>0</v>
      </c>
      <c r="Z3930" s="18">
        <f t="shared" si="432"/>
        <v>0</v>
      </c>
      <c r="AA3930" s="12">
        <v>852</v>
      </c>
      <c r="AB3930" s="12">
        <v>13699.85</v>
      </c>
      <c r="AC3930" s="28">
        <f>+I3930+Y3930-Z3930</f>
        <v>38.47</v>
      </c>
      <c r="AD3930" s="20">
        <f t="shared" si="433"/>
        <v>0</v>
      </c>
      <c r="AE3930">
        <v>0</v>
      </c>
    </row>
    <row r="3931" spans="1:31" x14ac:dyDescent="0.25">
      <c r="A3931" s="9">
        <v>45199</v>
      </c>
      <c r="B3931" s="10" t="s">
        <v>453</v>
      </c>
      <c r="C3931" s="10" t="s">
        <v>28</v>
      </c>
      <c r="D3931" s="10" t="s">
        <v>29</v>
      </c>
      <c r="E3931" s="10" t="s">
        <v>30</v>
      </c>
      <c r="F3931" s="10"/>
      <c r="G3931" s="10">
        <v>0</v>
      </c>
      <c r="H3931" s="11">
        <f>SUMIFS(AA:AA,$A:$A,EOMONTH($A3931,-1),$B:$B,$B3931)</f>
        <v>911</v>
      </c>
      <c r="I3931" s="63">
        <f>ROUND(SUMIFS(AC:AC,$A:$A,EOMONTH($A3931,-1),$B:$B,$B3931),2)</f>
        <v>47.18</v>
      </c>
      <c r="J3931" s="11">
        <f>SUMIFS(AB:AB,$A:$A,EOMONTH($A3931,-1),$B:$B,$B3931)</f>
        <v>14105.26</v>
      </c>
      <c r="K3931" s="13">
        <v>0</v>
      </c>
      <c r="L3931" s="25">
        <v>0</v>
      </c>
      <c r="M3931" s="15">
        <v>0</v>
      </c>
      <c r="N3931" s="14">
        <v>0</v>
      </c>
      <c r="O3931" s="16">
        <v>0</v>
      </c>
      <c r="P3931" s="16">
        <v>0</v>
      </c>
      <c r="Q3931" s="16">
        <v>0</v>
      </c>
      <c r="R3931" s="16">
        <f>Q3931*16.876/100</f>
        <v>0</v>
      </c>
      <c r="S3931" s="17">
        <f t="shared" si="427"/>
        <v>0</v>
      </c>
      <c r="T3931" s="16">
        <v>0</v>
      </c>
      <c r="U3931" s="18">
        <f t="shared" si="428"/>
        <v>0</v>
      </c>
      <c r="V3931" s="18">
        <f t="shared" si="429"/>
        <v>0</v>
      </c>
      <c r="W3931" s="18">
        <f t="shared" si="430"/>
        <v>0</v>
      </c>
      <c r="X3931" s="27"/>
      <c r="Y3931" s="19">
        <f t="shared" si="431"/>
        <v>0</v>
      </c>
      <c r="Z3931" s="18">
        <f t="shared" si="432"/>
        <v>0</v>
      </c>
      <c r="AA3931" s="12">
        <v>911</v>
      </c>
      <c r="AB3931" s="12">
        <v>14105.26</v>
      </c>
      <c r="AC3931" s="28">
        <f>+I3931+Y3931-Z3931</f>
        <v>47.18</v>
      </c>
      <c r="AD3931" s="20">
        <f t="shared" si="433"/>
        <v>0</v>
      </c>
      <c r="AE3931">
        <v>0</v>
      </c>
    </row>
    <row r="3932" spans="1:31" x14ac:dyDescent="0.25">
      <c r="A3932" s="9">
        <v>45199</v>
      </c>
      <c r="B3932" s="10" t="s">
        <v>454</v>
      </c>
      <c r="C3932" s="10" t="s">
        <v>28</v>
      </c>
      <c r="D3932" s="10" t="s">
        <v>29</v>
      </c>
      <c r="E3932" s="10" t="s">
        <v>30</v>
      </c>
      <c r="F3932" s="10"/>
      <c r="G3932" s="10">
        <v>0</v>
      </c>
      <c r="H3932" s="11">
        <f>SUMIFS(AA:AA,$A:$A,EOMONTH($A3932,-1),$B:$B,$B3932)</f>
        <v>663</v>
      </c>
      <c r="I3932" s="63">
        <f>ROUND(SUMIFS(AC:AC,$A:$A,EOMONTH($A3932,-1),$B:$B,$B3932),2)</f>
        <v>29.93</v>
      </c>
      <c r="J3932" s="11">
        <f>SUMIFS(AB:AB,$A:$A,EOMONTH($A3932,-1),$B:$B,$B3932)</f>
        <v>12490.08</v>
      </c>
      <c r="K3932" s="13">
        <v>0</v>
      </c>
      <c r="L3932" s="25">
        <v>0</v>
      </c>
      <c r="M3932" s="15">
        <v>0</v>
      </c>
      <c r="N3932" s="14">
        <v>0</v>
      </c>
      <c r="O3932" s="16">
        <v>0</v>
      </c>
      <c r="P3932" s="16">
        <v>0</v>
      </c>
      <c r="Q3932" s="16">
        <v>0</v>
      </c>
      <c r="R3932" s="16">
        <f>Q3932*16.876/100</f>
        <v>0</v>
      </c>
      <c r="S3932" s="17">
        <f t="shared" si="427"/>
        <v>0</v>
      </c>
      <c r="T3932" s="16">
        <v>0</v>
      </c>
      <c r="U3932" s="18">
        <f t="shared" si="428"/>
        <v>0</v>
      </c>
      <c r="V3932" s="18">
        <f t="shared" si="429"/>
        <v>0</v>
      </c>
      <c r="W3932" s="18">
        <f t="shared" si="430"/>
        <v>0</v>
      </c>
      <c r="X3932" s="27"/>
      <c r="Y3932" s="19">
        <f t="shared" si="431"/>
        <v>0</v>
      </c>
      <c r="Z3932" s="18">
        <f t="shared" si="432"/>
        <v>0</v>
      </c>
      <c r="AA3932" s="12">
        <v>663</v>
      </c>
      <c r="AB3932" s="12">
        <v>12490.08</v>
      </c>
      <c r="AC3932" s="28">
        <f>+I3932+Y3932-Z3932</f>
        <v>29.93</v>
      </c>
      <c r="AD3932" s="20">
        <f t="shared" si="433"/>
        <v>0</v>
      </c>
      <c r="AE3932">
        <v>0</v>
      </c>
    </row>
    <row r="3933" spans="1:31" x14ac:dyDescent="0.25">
      <c r="A3933" s="9">
        <v>45199</v>
      </c>
      <c r="B3933" s="10" t="s">
        <v>455</v>
      </c>
      <c r="C3933" s="10" t="s">
        <v>28</v>
      </c>
      <c r="D3933" s="10" t="s">
        <v>40</v>
      </c>
      <c r="E3933" s="10" t="s">
        <v>30</v>
      </c>
      <c r="F3933" s="10">
        <v>125</v>
      </c>
      <c r="G3933" s="10">
        <v>136</v>
      </c>
      <c r="H3933" s="11">
        <f>SUMIFS(AA:AA,$A:$A,EOMONTH($A3933,-1),$B:$B,$B3933)</f>
        <v>734</v>
      </c>
      <c r="I3933" s="63">
        <f>ROUND(SUMIFS(AC:AC,$A:$A,EOMONTH($A3933,-1),$B:$B,$B3933),2)</f>
        <v>276.52999999999997</v>
      </c>
      <c r="J3933" s="11">
        <f>SUMIFS(AB:AB,$A:$A,EOMONTH($A3933,-1),$B:$B,$B3933)</f>
        <v>11348.5</v>
      </c>
      <c r="K3933" s="13">
        <v>0</v>
      </c>
      <c r="L3933" s="25">
        <v>0</v>
      </c>
      <c r="M3933" s="15">
        <v>0</v>
      </c>
      <c r="N3933" s="14">
        <v>0</v>
      </c>
      <c r="O3933" s="16">
        <v>0</v>
      </c>
      <c r="P3933" s="16">
        <v>0</v>
      </c>
      <c r="Q3933" s="16">
        <v>40</v>
      </c>
      <c r="R3933" s="16">
        <f>Q3933*16.876/100</f>
        <v>6.7504000000000008</v>
      </c>
      <c r="S3933" s="17">
        <f t="shared" si="427"/>
        <v>46.750399999999999</v>
      </c>
      <c r="T3933" s="16">
        <v>618.4</v>
      </c>
      <c r="U3933" s="18">
        <f t="shared" si="428"/>
        <v>99.823999999999998</v>
      </c>
      <c r="V3933" s="18">
        <f t="shared" si="429"/>
        <v>0</v>
      </c>
      <c r="W3933" s="18">
        <f t="shared" si="430"/>
        <v>0</v>
      </c>
      <c r="X3933" s="27"/>
      <c r="Y3933" s="19">
        <f t="shared" si="431"/>
        <v>0</v>
      </c>
      <c r="Z3933" s="18">
        <f t="shared" si="432"/>
        <v>0</v>
      </c>
      <c r="AA3933" s="12">
        <v>694</v>
      </c>
      <c r="AB3933" s="12">
        <v>10730.05</v>
      </c>
      <c r="AC3933" s="28">
        <f>+I3933+Y3933-Z3933</f>
        <v>276.52999999999997</v>
      </c>
      <c r="AD3933" s="20">
        <f t="shared" si="433"/>
        <v>0</v>
      </c>
      <c r="AE3933">
        <v>0</v>
      </c>
    </row>
    <row r="3934" spans="1:31" x14ac:dyDescent="0.25">
      <c r="A3934" s="9">
        <v>45199</v>
      </c>
      <c r="B3934" s="10" t="s">
        <v>456</v>
      </c>
      <c r="C3934" s="10" t="s">
        <v>28</v>
      </c>
      <c r="D3934" s="10" t="s">
        <v>40</v>
      </c>
      <c r="E3934" s="10" t="s">
        <v>30</v>
      </c>
      <c r="F3934" s="10">
        <v>125</v>
      </c>
      <c r="G3934" s="10">
        <v>136</v>
      </c>
      <c r="H3934" s="11">
        <f>SUMIFS(AA:AA,$A:$A,EOMONTH($A3934,-1),$B:$B,$B3934)</f>
        <v>2272</v>
      </c>
      <c r="I3934" s="63">
        <f>ROUND(SUMIFS(AC:AC,$A:$A,EOMONTH($A3934,-1),$B:$B,$B3934),2)</f>
        <v>154.22</v>
      </c>
      <c r="J3934" s="11">
        <f>SUMIFS(AB:AB,$A:$A,EOMONTH($A3934,-1),$B:$B,$B3934)</f>
        <v>35859.21</v>
      </c>
      <c r="K3934" s="13">
        <v>0</v>
      </c>
      <c r="L3934" s="25">
        <v>0</v>
      </c>
      <c r="M3934" s="15">
        <v>0</v>
      </c>
      <c r="N3934" s="14">
        <v>0</v>
      </c>
      <c r="O3934" s="16">
        <v>0</v>
      </c>
      <c r="P3934" s="16">
        <v>0</v>
      </c>
      <c r="Q3934" s="16">
        <v>40</v>
      </c>
      <c r="R3934" s="16">
        <f>Q3934*16.876/100</f>
        <v>6.7504000000000008</v>
      </c>
      <c r="S3934" s="17">
        <f t="shared" si="427"/>
        <v>46.750399999999999</v>
      </c>
      <c r="T3934" s="16">
        <v>631.20000000000005</v>
      </c>
      <c r="U3934" s="18">
        <f t="shared" si="428"/>
        <v>308.99200000000002</v>
      </c>
      <c r="V3934" s="18">
        <f t="shared" si="429"/>
        <v>0</v>
      </c>
      <c r="W3934" s="18">
        <f t="shared" si="430"/>
        <v>0</v>
      </c>
      <c r="X3934" s="27"/>
      <c r="Y3934" s="19">
        <f t="shared" si="431"/>
        <v>0</v>
      </c>
      <c r="Z3934" s="18">
        <f t="shared" si="432"/>
        <v>0</v>
      </c>
      <c r="AA3934" s="12">
        <v>2232</v>
      </c>
      <c r="AB3934" s="12">
        <v>35227.89</v>
      </c>
      <c r="AC3934" s="28">
        <f>+I3934+Y3934-Z3934</f>
        <v>154.22</v>
      </c>
      <c r="AD3934" s="20">
        <f t="shared" si="433"/>
        <v>0</v>
      </c>
      <c r="AE3934">
        <v>0</v>
      </c>
    </row>
    <row r="3935" spans="1:31" x14ac:dyDescent="0.25">
      <c r="A3935" s="59">
        <v>45199</v>
      </c>
      <c r="B3935" s="60" t="s">
        <v>821</v>
      </c>
      <c r="C3935" s="60" t="s">
        <v>105</v>
      </c>
      <c r="D3935" s="60" t="s">
        <v>29</v>
      </c>
      <c r="E3935" s="60" t="s">
        <v>30</v>
      </c>
      <c r="F3935" s="10"/>
      <c r="G3935" s="10"/>
      <c r="H3935" s="11"/>
      <c r="I3935" s="63">
        <f>ROUND(SUMIFS(AC:AC,$A:$A,EOMONTH($A3935,-1),$B:$B,$B3935),2)</f>
        <v>0</v>
      </c>
      <c r="J3935" s="11"/>
      <c r="K3935" s="13"/>
      <c r="L3935" s="25"/>
      <c r="M3935" s="15"/>
      <c r="N3935" s="14"/>
      <c r="O3935" s="16"/>
      <c r="P3935" s="16"/>
      <c r="Q3935" s="16"/>
      <c r="R3935" s="16"/>
      <c r="S3935" s="17">
        <f t="shared" si="427"/>
        <v>0</v>
      </c>
      <c r="T3935" s="16"/>
      <c r="U3935" s="18">
        <f t="shared" si="428"/>
        <v>0</v>
      </c>
      <c r="V3935" s="18">
        <f t="shared" si="429"/>
        <v>0</v>
      </c>
      <c r="W3935" s="18">
        <f t="shared" si="430"/>
        <v>0</v>
      </c>
      <c r="X3935" s="27"/>
      <c r="Y3935" s="19">
        <f t="shared" si="431"/>
        <v>0</v>
      </c>
      <c r="Z3935" s="18">
        <f t="shared" si="432"/>
        <v>0</v>
      </c>
      <c r="AA3935" s="12"/>
      <c r="AB3935" s="12"/>
      <c r="AC3935" s="28">
        <f>+I3935+Y3935-Z3935</f>
        <v>0</v>
      </c>
      <c r="AD3935" s="20">
        <f t="shared" si="433"/>
        <v>0</v>
      </c>
      <c r="AE3935">
        <v>0</v>
      </c>
    </row>
    <row r="3936" spans="1:31" x14ac:dyDescent="0.25">
      <c r="A3936" s="9">
        <v>45199</v>
      </c>
      <c r="B3936" s="10" t="s">
        <v>457</v>
      </c>
      <c r="C3936" s="10" t="s">
        <v>28</v>
      </c>
      <c r="D3936" s="10" t="s">
        <v>29</v>
      </c>
      <c r="E3936" s="10" t="s">
        <v>30</v>
      </c>
      <c r="F3936" s="10"/>
      <c r="G3936" s="10">
        <v>0</v>
      </c>
      <c r="H3936" s="11">
        <f>SUMIFS(AA:AA,$A:$A,EOMONTH($A3936,-1),$B:$B,$B3936)</f>
        <v>292</v>
      </c>
      <c r="I3936" s="63">
        <f>ROUND(SUMIFS(AC:AC,$A:$A,EOMONTH($A3936,-1),$B:$B,$B3936),2)</f>
        <v>14.27</v>
      </c>
      <c r="J3936" s="11">
        <f>SUMIFS(AB:AB,$A:$A,EOMONTH($A3936,-1),$B:$B,$B3936)</f>
        <v>4777.37</v>
      </c>
      <c r="K3936" s="13">
        <v>0</v>
      </c>
      <c r="L3936" s="25">
        <v>0</v>
      </c>
      <c r="M3936" s="15">
        <v>0</v>
      </c>
      <c r="N3936" s="14">
        <v>0</v>
      </c>
      <c r="O3936" s="16">
        <v>0</v>
      </c>
      <c r="P3936" s="16">
        <v>0</v>
      </c>
      <c r="Q3936" s="16">
        <v>40</v>
      </c>
      <c r="R3936" s="16">
        <f>Q3936*16.876/100</f>
        <v>6.7504000000000008</v>
      </c>
      <c r="S3936" s="17">
        <f t="shared" si="427"/>
        <v>46.750399999999999</v>
      </c>
      <c r="T3936" s="16">
        <v>654.4</v>
      </c>
      <c r="U3936" s="18">
        <f t="shared" si="428"/>
        <v>0</v>
      </c>
      <c r="V3936" s="18">
        <f t="shared" si="429"/>
        <v>0</v>
      </c>
      <c r="W3936" s="18">
        <f t="shared" si="430"/>
        <v>0</v>
      </c>
      <c r="X3936" s="27"/>
      <c r="Y3936" s="19">
        <f t="shared" si="431"/>
        <v>0</v>
      </c>
      <c r="Z3936" s="18">
        <f t="shared" si="432"/>
        <v>0</v>
      </c>
      <c r="AA3936" s="12">
        <v>252</v>
      </c>
      <c r="AB3936" s="12">
        <v>4122.9399999999996</v>
      </c>
      <c r="AC3936" s="28">
        <f>+I3936+Y3936-Z3936</f>
        <v>14.27</v>
      </c>
      <c r="AD3936" s="20">
        <f t="shared" si="433"/>
        <v>0</v>
      </c>
      <c r="AE3936">
        <v>0</v>
      </c>
    </row>
    <row r="3937" spans="1:31" x14ac:dyDescent="0.25">
      <c r="A3937" s="9">
        <v>45199</v>
      </c>
      <c r="B3937" s="10" t="s">
        <v>458</v>
      </c>
      <c r="C3937" s="10" t="s">
        <v>28</v>
      </c>
      <c r="D3937" s="10" t="s">
        <v>29</v>
      </c>
      <c r="E3937" s="10" t="s">
        <v>30</v>
      </c>
      <c r="F3937" s="10"/>
      <c r="G3937" s="10">
        <v>0</v>
      </c>
      <c r="H3937" s="11">
        <f>SUMIFS(AA:AA,$A:$A,EOMONTH($A3937,-1),$B:$B,$B3937)</f>
        <v>120</v>
      </c>
      <c r="I3937" s="63">
        <f>ROUND(SUMIFS(AC:AC,$A:$A,EOMONTH($A3937,-1),$B:$B,$B3937),2)</f>
        <v>5.42</v>
      </c>
      <c r="J3937" s="11">
        <f>SUMIFS(AB:AB,$A:$A,EOMONTH($A3937,-1),$B:$B,$B3937)</f>
        <v>0</v>
      </c>
      <c r="K3937" s="13">
        <v>0</v>
      </c>
      <c r="L3937" s="25">
        <v>0</v>
      </c>
      <c r="M3937" s="15">
        <v>0</v>
      </c>
      <c r="N3937" s="14">
        <v>0</v>
      </c>
      <c r="O3937" s="16">
        <v>0</v>
      </c>
      <c r="P3937" s="16">
        <v>0</v>
      </c>
      <c r="Q3937" s="16">
        <v>0</v>
      </c>
      <c r="R3937" s="16">
        <f>Q3937*16.876/100</f>
        <v>0</v>
      </c>
      <c r="S3937" s="17">
        <f t="shared" si="427"/>
        <v>0</v>
      </c>
      <c r="T3937" s="16">
        <v>0</v>
      </c>
      <c r="U3937" s="18">
        <f t="shared" si="428"/>
        <v>0</v>
      </c>
      <c r="V3937" s="18">
        <f t="shared" si="429"/>
        <v>0</v>
      </c>
      <c r="W3937" s="18">
        <f t="shared" si="430"/>
        <v>0</v>
      </c>
      <c r="X3937" s="27"/>
      <c r="Y3937" s="19">
        <f t="shared" si="431"/>
        <v>0</v>
      </c>
      <c r="Z3937" s="18">
        <f t="shared" si="432"/>
        <v>0</v>
      </c>
      <c r="AA3937" s="12">
        <v>120</v>
      </c>
      <c r="AB3937" s="12">
        <v>0</v>
      </c>
      <c r="AC3937" s="28">
        <f>+I3937+Y3937-Z3937</f>
        <v>5.42</v>
      </c>
      <c r="AD3937" s="20">
        <f t="shared" si="433"/>
        <v>0</v>
      </c>
      <c r="AE3937">
        <v>0</v>
      </c>
    </row>
    <row r="3938" spans="1:31" x14ac:dyDescent="0.25">
      <c r="A3938" s="9">
        <v>45199</v>
      </c>
      <c r="B3938" s="10" t="s">
        <v>459</v>
      </c>
      <c r="C3938" s="10" t="s">
        <v>28</v>
      </c>
      <c r="D3938" s="10" t="s">
        <v>29</v>
      </c>
      <c r="E3938" s="10" t="s">
        <v>30</v>
      </c>
      <c r="F3938" s="10"/>
      <c r="G3938" s="10">
        <v>0</v>
      </c>
      <c r="H3938" s="11">
        <f>SUMIFS(AA:AA,$A:$A,EOMONTH($A3938,-1),$B:$B,$B3938)</f>
        <v>1</v>
      </c>
      <c r="I3938" s="63">
        <f>ROUND(SUMIFS(AC:AC,$A:$A,EOMONTH($A3938,-1),$B:$B,$B3938),2)</f>
        <v>0.05</v>
      </c>
      <c r="J3938" s="11">
        <f>SUMIFS(AB:AB,$A:$A,EOMONTH($A3938,-1),$B:$B,$B3938)</f>
        <v>22.04</v>
      </c>
      <c r="K3938" s="13">
        <v>0</v>
      </c>
      <c r="L3938" s="25">
        <v>0</v>
      </c>
      <c r="M3938" s="15">
        <v>0</v>
      </c>
      <c r="N3938" s="14">
        <v>0</v>
      </c>
      <c r="O3938" s="16">
        <v>0</v>
      </c>
      <c r="P3938" s="16">
        <v>0</v>
      </c>
      <c r="Q3938" s="16">
        <v>0</v>
      </c>
      <c r="R3938" s="16">
        <f>Q3938*16.876/100</f>
        <v>0</v>
      </c>
      <c r="S3938" s="17">
        <f t="shared" si="427"/>
        <v>0</v>
      </c>
      <c r="T3938" s="16">
        <v>0</v>
      </c>
      <c r="U3938" s="18">
        <f t="shared" si="428"/>
        <v>0</v>
      </c>
      <c r="V3938" s="18">
        <f t="shared" si="429"/>
        <v>0</v>
      </c>
      <c r="W3938" s="18">
        <f t="shared" si="430"/>
        <v>0</v>
      </c>
      <c r="X3938" s="27"/>
      <c r="Y3938" s="19">
        <f t="shared" si="431"/>
        <v>0</v>
      </c>
      <c r="Z3938" s="18">
        <f t="shared" si="432"/>
        <v>0</v>
      </c>
      <c r="AA3938" s="12">
        <v>1</v>
      </c>
      <c r="AB3938" s="12">
        <v>22.04</v>
      </c>
      <c r="AC3938" s="28">
        <f>+I3938+Y3938-Z3938</f>
        <v>0.05</v>
      </c>
      <c r="AD3938" s="20">
        <f t="shared" si="433"/>
        <v>0</v>
      </c>
      <c r="AE3938">
        <v>0</v>
      </c>
    </row>
    <row r="3939" spans="1:31" x14ac:dyDescent="0.25">
      <c r="A3939" s="9">
        <v>45199</v>
      </c>
      <c r="B3939" s="10" t="s">
        <v>460</v>
      </c>
      <c r="C3939" s="10" t="s">
        <v>28</v>
      </c>
      <c r="D3939" s="10" t="s">
        <v>29</v>
      </c>
      <c r="E3939" s="10" t="s">
        <v>30</v>
      </c>
      <c r="F3939" s="10"/>
      <c r="G3939" s="10">
        <v>0</v>
      </c>
      <c r="H3939" s="11">
        <f>SUMIFS(AA:AA,$A:$A,EOMONTH($A3939,-1),$B:$B,$B3939)</f>
        <v>500</v>
      </c>
      <c r="I3939" s="63">
        <f>ROUND(SUMIFS(AC:AC,$A:$A,EOMONTH($A3939,-1),$B:$B,$B3939),2)</f>
        <v>22.57</v>
      </c>
      <c r="J3939" s="11">
        <f>SUMIFS(AB:AB,$A:$A,EOMONTH($A3939,-1),$B:$B,$B3939)</f>
        <v>0</v>
      </c>
      <c r="K3939" s="13">
        <v>0</v>
      </c>
      <c r="L3939" s="25">
        <v>0</v>
      </c>
      <c r="M3939" s="15">
        <v>0</v>
      </c>
      <c r="N3939" s="14">
        <v>0</v>
      </c>
      <c r="O3939" s="16">
        <v>0</v>
      </c>
      <c r="P3939" s="16">
        <v>0</v>
      </c>
      <c r="Q3939" s="16">
        <v>0</v>
      </c>
      <c r="R3939" s="16">
        <f>Q3939*16.876/100</f>
        <v>0</v>
      </c>
      <c r="S3939" s="17">
        <f t="shared" si="427"/>
        <v>0</v>
      </c>
      <c r="T3939" s="16">
        <v>0</v>
      </c>
      <c r="U3939" s="18">
        <f t="shared" si="428"/>
        <v>0</v>
      </c>
      <c r="V3939" s="18">
        <f t="shared" si="429"/>
        <v>0</v>
      </c>
      <c r="W3939" s="18">
        <f t="shared" si="430"/>
        <v>0</v>
      </c>
      <c r="X3939" s="27"/>
      <c r="Y3939" s="19">
        <f t="shared" si="431"/>
        <v>0</v>
      </c>
      <c r="Z3939" s="18">
        <f t="shared" si="432"/>
        <v>0</v>
      </c>
      <c r="AA3939" s="12">
        <v>500</v>
      </c>
      <c r="AB3939" s="12">
        <v>0</v>
      </c>
      <c r="AC3939" s="28">
        <f>+I3939+Y3939-Z3939</f>
        <v>22.57</v>
      </c>
      <c r="AD3939" s="20">
        <f t="shared" si="433"/>
        <v>0</v>
      </c>
      <c r="AE3939">
        <v>0</v>
      </c>
    </row>
    <row r="3940" spans="1:31" x14ac:dyDescent="0.25">
      <c r="A3940" s="9">
        <v>45199</v>
      </c>
      <c r="B3940" s="10" t="s">
        <v>461</v>
      </c>
      <c r="C3940" s="10" t="s">
        <v>28</v>
      </c>
      <c r="D3940" s="10" t="s">
        <v>29</v>
      </c>
      <c r="E3940" s="10" t="s">
        <v>30</v>
      </c>
      <c r="F3940" s="10"/>
      <c r="G3940" s="10">
        <v>0</v>
      </c>
      <c r="H3940" s="11">
        <f>SUMIFS(AA:AA,$A:$A,EOMONTH($A3940,-1),$B:$B,$B3940)</f>
        <v>307</v>
      </c>
      <c r="I3940" s="63">
        <f>ROUND(SUMIFS(AC:AC,$A:$A,EOMONTH($A3940,-1),$B:$B,$B3940),2)</f>
        <v>5.01</v>
      </c>
      <c r="J3940" s="11">
        <f>SUMIFS(AB:AB,$A:$A,EOMONTH($A3940,-1),$B:$B,$B3940)</f>
        <v>4874.0200000000004</v>
      </c>
      <c r="K3940" s="13">
        <v>0</v>
      </c>
      <c r="L3940" s="25">
        <v>0</v>
      </c>
      <c r="M3940" s="15">
        <v>0</v>
      </c>
      <c r="N3940" s="14">
        <v>0</v>
      </c>
      <c r="O3940" s="16">
        <v>0</v>
      </c>
      <c r="P3940" s="16">
        <v>0</v>
      </c>
      <c r="Q3940" s="16">
        <v>40</v>
      </c>
      <c r="R3940" s="16">
        <f>Q3940*16.876/100</f>
        <v>6.7504000000000008</v>
      </c>
      <c r="S3940" s="17">
        <f t="shared" si="427"/>
        <v>46.750399999999999</v>
      </c>
      <c r="T3940" s="16">
        <v>635.20000000000005</v>
      </c>
      <c r="U3940" s="18">
        <f t="shared" si="428"/>
        <v>0</v>
      </c>
      <c r="V3940" s="18">
        <f t="shared" si="429"/>
        <v>0</v>
      </c>
      <c r="W3940" s="18">
        <f t="shared" si="430"/>
        <v>0</v>
      </c>
      <c r="X3940" s="27"/>
      <c r="Y3940" s="19">
        <f t="shared" si="431"/>
        <v>0</v>
      </c>
      <c r="Z3940" s="18">
        <f t="shared" si="432"/>
        <v>0</v>
      </c>
      <c r="AA3940" s="12">
        <v>267</v>
      </c>
      <c r="AB3940" s="12">
        <v>4238.97</v>
      </c>
      <c r="AC3940" s="28">
        <f>+I3940+Y3940-Z3940</f>
        <v>5.01</v>
      </c>
      <c r="AD3940" s="20">
        <f t="shared" si="433"/>
        <v>0</v>
      </c>
      <c r="AE3940">
        <v>0</v>
      </c>
    </row>
    <row r="3941" spans="1:31" x14ac:dyDescent="0.25">
      <c r="A3941" s="9">
        <v>45199</v>
      </c>
      <c r="B3941" s="10" t="s">
        <v>462</v>
      </c>
      <c r="C3941" s="10" t="s">
        <v>28</v>
      </c>
      <c r="D3941" s="10" t="s">
        <v>29</v>
      </c>
      <c r="E3941" s="10" t="s">
        <v>30</v>
      </c>
      <c r="F3941" s="10"/>
      <c r="G3941" s="10">
        <v>0</v>
      </c>
      <c r="H3941" s="11">
        <f>SUMIFS(AA:AA,$A:$A,EOMONTH($A3941,-1),$B:$B,$B3941)</f>
        <v>398</v>
      </c>
      <c r="I3941" s="63">
        <f>ROUND(SUMIFS(AC:AC,$A:$A,EOMONTH($A3941,-1),$B:$B,$B3941),2)</f>
        <v>35.31</v>
      </c>
      <c r="J3941" s="11">
        <f>SUMIFS(AB:AB,$A:$A,EOMONTH($A3941,-1),$B:$B,$B3941)</f>
        <v>6883.39</v>
      </c>
      <c r="K3941" s="13">
        <v>0</v>
      </c>
      <c r="L3941" s="25">
        <v>0</v>
      </c>
      <c r="M3941" s="15">
        <v>0</v>
      </c>
      <c r="N3941" s="14">
        <v>0</v>
      </c>
      <c r="O3941" s="16">
        <v>0</v>
      </c>
      <c r="P3941" s="16">
        <v>0</v>
      </c>
      <c r="Q3941" s="16">
        <v>40</v>
      </c>
      <c r="R3941" s="16">
        <f>Q3941*16.876/100</f>
        <v>6.7504000000000008</v>
      </c>
      <c r="S3941" s="17">
        <f t="shared" si="427"/>
        <v>46.750399999999999</v>
      </c>
      <c r="T3941" s="16">
        <v>691.6</v>
      </c>
      <c r="U3941" s="18">
        <f t="shared" si="428"/>
        <v>0</v>
      </c>
      <c r="V3941" s="18">
        <f t="shared" si="429"/>
        <v>0</v>
      </c>
      <c r="W3941" s="18">
        <f t="shared" si="430"/>
        <v>0</v>
      </c>
      <c r="X3941" s="27"/>
      <c r="Y3941" s="19">
        <f t="shared" si="431"/>
        <v>0</v>
      </c>
      <c r="Z3941" s="18">
        <f t="shared" si="432"/>
        <v>0</v>
      </c>
      <c r="AA3941" s="12">
        <v>358</v>
      </c>
      <c r="AB3941" s="12">
        <v>6191.59</v>
      </c>
      <c r="AC3941" s="28">
        <f>+I3941+Y3941-Z3941</f>
        <v>35.31</v>
      </c>
      <c r="AD3941" s="20">
        <f t="shared" si="433"/>
        <v>0</v>
      </c>
      <c r="AE3941">
        <v>0</v>
      </c>
    </row>
    <row r="3942" spans="1:31" x14ac:dyDescent="0.25">
      <c r="A3942" s="9">
        <v>45199</v>
      </c>
      <c r="B3942" s="10" t="s">
        <v>463</v>
      </c>
      <c r="C3942" s="10" t="s">
        <v>28</v>
      </c>
      <c r="D3942" s="10" t="s">
        <v>29</v>
      </c>
      <c r="E3942" s="10" t="s">
        <v>30</v>
      </c>
      <c r="F3942" s="10"/>
      <c r="G3942" s="10">
        <v>0</v>
      </c>
      <c r="H3942" s="11">
        <f>SUMIFS(AA:AA,$A:$A,EOMONTH($A3942,-1),$B:$B,$B3942)</f>
        <v>758</v>
      </c>
      <c r="I3942" s="63">
        <f>ROUND(SUMIFS(AC:AC,$A:$A,EOMONTH($A3942,-1),$B:$B,$B3942),2)</f>
        <v>31.56</v>
      </c>
      <c r="J3942" s="11">
        <f>SUMIFS(AB:AB,$A:$A,EOMONTH($A3942,-1),$B:$B,$B3942)</f>
        <v>7083.57</v>
      </c>
      <c r="K3942" s="13">
        <v>0</v>
      </c>
      <c r="L3942" s="25">
        <v>0</v>
      </c>
      <c r="M3942" s="15">
        <v>0</v>
      </c>
      <c r="N3942" s="14">
        <v>0</v>
      </c>
      <c r="O3942" s="16">
        <v>0</v>
      </c>
      <c r="P3942" s="16">
        <v>0</v>
      </c>
      <c r="Q3942" s="16">
        <v>0</v>
      </c>
      <c r="R3942" s="16">
        <f>Q3942*16.876/100</f>
        <v>0</v>
      </c>
      <c r="S3942" s="17">
        <f t="shared" si="427"/>
        <v>0</v>
      </c>
      <c r="T3942" s="16">
        <v>0</v>
      </c>
      <c r="U3942" s="18">
        <f t="shared" si="428"/>
        <v>0</v>
      </c>
      <c r="V3942" s="18">
        <f t="shared" si="429"/>
        <v>0</v>
      </c>
      <c r="W3942" s="18">
        <f t="shared" si="430"/>
        <v>0</v>
      </c>
      <c r="X3942" s="27"/>
      <c r="Y3942" s="19">
        <f t="shared" si="431"/>
        <v>0</v>
      </c>
      <c r="Z3942" s="18">
        <f t="shared" si="432"/>
        <v>0</v>
      </c>
      <c r="AA3942" s="12">
        <v>758</v>
      </c>
      <c r="AB3942" s="12">
        <v>7083.57</v>
      </c>
      <c r="AC3942" s="28">
        <f>+I3942+Y3942-Z3942</f>
        <v>31.56</v>
      </c>
      <c r="AD3942" s="20">
        <f t="shared" si="433"/>
        <v>0</v>
      </c>
      <c r="AE3942">
        <v>0</v>
      </c>
    </row>
    <row r="3943" spans="1:31" x14ac:dyDescent="0.25">
      <c r="A3943" s="9">
        <v>45199</v>
      </c>
      <c r="B3943" s="10" t="s">
        <v>464</v>
      </c>
      <c r="C3943" s="10" t="s">
        <v>28</v>
      </c>
      <c r="D3943" s="10" t="s">
        <v>29</v>
      </c>
      <c r="E3943" s="10" t="s">
        <v>30</v>
      </c>
      <c r="F3943" s="10"/>
      <c r="G3943" s="10">
        <v>0</v>
      </c>
      <c r="H3943" s="11">
        <f>SUMIFS(AA:AA,$A:$A,EOMONTH($A3943,-1),$B:$B,$B3943)</f>
        <v>647</v>
      </c>
      <c r="I3943" s="63">
        <f>ROUND(SUMIFS(AC:AC,$A:$A,EOMONTH($A3943,-1),$B:$B,$B3943),2)</f>
        <v>46.87</v>
      </c>
      <c r="J3943" s="11">
        <f>SUMIFS(AB:AB,$A:$A,EOMONTH($A3943,-1),$B:$B,$B3943)</f>
        <v>0</v>
      </c>
      <c r="K3943" s="13">
        <v>0</v>
      </c>
      <c r="L3943" s="25">
        <v>0</v>
      </c>
      <c r="M3943" s="15">
        <v>0</v>
      </c>
      <c r="N3943" s="14">
        <v>0</v>
      </c>
      <c r="O3943" s="16">
        <v>0</v>
      </c>
      <c r="P3943" s="16">
        <v>0</v>
      </c>
      <c r="Q3943" s="16">
        <v>40</v>
      </c>
      <c r="R3943" s="16">
        <f>Q3943*16.876/100</f>
        <v>6.7504000000000008</v>
      </c>
      <c r="S3943" s="17">
        <f t="shared" si="427"/>
        <v>46.750399999999999</v>
      </c>
      <c r="T3943" s="16">
        <v>418.8</v>
      </c>
      <c r="U3943" s="18">
        <f t="shared" si="428"/>
        <v>0</v>
      </c>
      <c r="V3943" s="18">
        <f t="shared" si="429"/>
        <v>0</v>
      </c>
      <c r="W3943" s="18">
        <f t="shared" si="430"/>
        <v>0</v>
      </c>
      <c r="X3943" s="27"/>
      <c r="Y3943" s="19">
        <f t="shared" si="431"/>
        <v>0</v>
      </c>
      <c r="Z3943" s="18">
        <f t="shared" si="432"/>
        <v>0</v>
      </c>
      <c r="AA3943" s="12">
        <v>607</v>
      </c>
      <c r="AB3943" s="12">
        <v>0</v>
      </c>
      <c r="AC3943" s="28">
        <f>+I3943+Y3943-Z3943</f>
        <v>46.87</v>
      </c>
      <c r="AD3943" s="20">
        <f t="shared" si="433"/>
        <v>0</v>
      </c>
      <c r="AE3943">
        <v>0</v>
      </c>
    </row>
    <row r="3944" spans="1:31" x14ac:dyDescent="0.25">
      <c r="A3944" s="9">
        <v>45199</v>
      </c>
      <c r="B3944" s="10" t="s">
        <v>465</v>
      </c>
      <c r="C3944" s="10" t="s">
        <v>28</v>
      </c>
      <c r="D3944" s="10" t="s">
        <v>29</v>
      </c>
      <c r="E3944" s="10" t="s">
        <v>30</v>
      </c>
      <c r="F3944" s="10"/>
      <c r="G3944" s="10">
        <v>0</v>
      </c>
      <c r="H3944" s="11">
        <f>SUMIFS(AA:AA,$A:$A,EOMONTH($A3944,-1),$B:$B,$B3944)</f>
        <v>862</v>
      </c>
      <c r="I3944" s="63">
        <f>ROUND(SUMIFS(AC:AC,$A:$A,EOMONTH($A3944,-1),$B:$B,$B3944),2)</f>
        <v>32.549999999999997</v>
      </c>
      <c r="J3944" s="11">
        <f>SUMIFS(AB:AB,$A:$A,EOMONTH($A3944,-1),$B:$B,$B3944)</f>
        <v>3679.98</v>
      </c>
      <c r="K3944" s="13">
        <v>0</v>
      </c>
      <c r="L3944" s="25">
        <v>0</v>
      </c>
      <c r="M3944" s="15">
        <v>0</v>
      </c>
      <c r="N3944" s="14">
        <v>0</v>
      </c>
      <c r="O3944" s="16">
        <v>0</v>
      </c>
      <c r="P3944" s="16">
        <v>0</v>
      </c>
      <c r="Q3944" s="16">
        <v>0</v>
      </c>
      <c r="R3944" s="16">
        <f>Q3944*16.876/100</f>
        <v>0</v>
      </c>
      <c r="S3944" s="17">
        <f t="shared" si="427"/>
        <v>0</v>
      </c>
      <c r="T3944" s="16">
        <v>0</v>
      </c>
      <c r="U3944" s="18">
        <f t="shared" si="428"/>
        <v>0</v>
      </c>
      <c r="V3944" s="18">
        <f t="shared" si="429"/>
        <v>0</v>
      </c>
      <c r="W3944" s="18">
        <f t="shared" si="430"/>
        <v>0</v>
      </c>
      <c r="X3944" s="27"/>
      <c r="Y3944" s="19">
        <f t="shared" si="431"/>
        <v>0</v>
      </c>
      <c r="Z3944" s="18">
        <f t="shared" si="432"/>
        <v>0</v>
      </c>
      <c r="AA3944" s="12">
        <v>862</v>
      </c>
      <c r="AB3944" s="12">
        <v>3679.98</v>
      </c>
      <c r="AC3944" s="28">
        <f>+I3944+Y3944-Z3944</f>
        <v>32.549999999999997</v>
      </c>
      <c r="AD3944" s="20">
        <f t="shared" si="433"/>
        <v>0</v>
      </c>
      <c r="AE3944">
        <v>0</v>
      </c>
    </row>
    <row r="3945" spans="1:31" x14ac:dyDescent="0.25">
      <c r="A3945" s="9">
        <v>45199</v>
      </c>
      <c r="B3945" s="10" t="s">
        <v>466</v>
      </c>
      <c r="C3945" s="10" t="s">
        <v>28</v>
      </c>
      <c r="D3945" s="10" t="s">
        <v>29</v>
      </c>
      <c r="E3945" s="10" t="s">
        <v>30</v>
      </c>
      <c r="F3945" s="10"/>
      <c r="G3945" s="10">
        <v>0</v>
      </c>
      <c r="H3945" s="11">
        <f>SUMIFS(AA:AA,$A:$A,EOMONTH($A3945,-1),$B:$B,$B3945)</f>
        <v>4</v>
      </c>
      <c r="I3945" s="63">
        <f>ROUND(SUMIFS(AC:AC,$A:$A,EOMONTH($A3945,-1),$B:$B,$B3945),2)</f>
        <v>0.18</v>
      </c>
      <c r="J3945" s="11">
        <f>SUMIFS(AB:AB,$A:$A,EOMONTH($A3945,-1),$B:$B,$B3945)</f>
        <v>118.64</v>
      </c>
      <c r="K3945" s="13">
        <v>0</v>
      </c>
      <c r="L3945" s="25">
        <v>0</v>
      </c>
      <c r="M3945" s="15">
        <v>0</v>
      </c>
      <c r="N3945" s="14">
        <v>0</v>
      </c>
      <c r="O3945" s="16">
        <v>0</v>
      </c>
      <c r="P3945" s="16">
        <v>0</v>
      </c>
      <c r="Q3945" s="16">
        <v>0</v>
      </c>
      <c r="R3945" s="16">
        <f>Q3945*16.876/100</f>
        <v>0</v>
      </c>
      <c r="S3945" s="17">
        <f t="shared" si="427"/>
        <v>0</v>
      </c>
      <c r="T3945" s="16">
        <v>0</v>
      </c>
      <c r="U3945" s="18">
        <f t="shared" si="428"/>
        <v>0</v>
      </c>
      <c r="V3945" s="18">
        <f t="shared" si="429"/>
        <v>0</v>
      </c>
      <c r="W3945" s="18">
        <f t="shared" si="430"/>
        <v>0</v>
      </c>
      <c r="X3945" s="27"/>
      <c r="Y3945" s="19">
        <f t="shared" si="431"/>
        <v>0</v>
      </c>
      <c r="Z3945" s="18">
        <f t="shared" si="432"/>
        <v>0</v>
      </c>
      <c r="AA3945" s="12">
        <v>4</v>
      </c>
      <c r="AB3945" s="12">
        <v>118.64</v>
      </c>
      <c r="AC3945" s="28">
        <f>+I3945+Y3945-Z3945</f>
        <v>0.18</v>
      </c>
      <c r="AD3945" s="20">
        <f t="shared" si="433"/>
        <v>0</v>
      </c>
      <c r="AE3945">
        <v>0</v>
      </c>
    </row>
    <row r="3946" spans="1:31" x14ac:dyDescent="0.25">
      <c r="A3946" s="9">
        <v>45199</v>
      </c>
      <c r="B3946" s="10" t="s">
        <v>467</v>
      </c>
      <c r="C3946" s="10" t="s">
        <v>28</v>
      </c>
      <c r="D3946" s="10" t="s">
        <v>29</v>
      </c>
      <c r="E3946" s="10" t="s">
        <v>30</v>
      </c>
      <c r="F3946" s="10"/>
      <c r="G3946" s="10">
        <v>0</v>
      </c>
      <c r="H3946" s="11">
        <f>SUMIFS(AA:AA,$A:$A,EOMONTH($A3946,-1),$B:$B,$B3946)</f>
        <v>1</v>
      </c>
      <c r="I3946" s="63">
        <f>ROUND(SUMIFS(AC:AC,$A:$A,EOMONTH($A3946,-1),$B:$B,$B3946),2)</f>
        <v>0.05</v>
      </c>
      <c r="J3946" s="11">
        <f>SUMIFS(AB:AB,$A:$A,EOMONTH($A3946,-1),$B:$B,$B3946)</f>
        <v>29.66</v>
      </c>
      <c r="K3946" s="13">
        <v>0</v>
      </c>
      <c r="L3946" s="25">
        <v>0</v>
      </c>
      <c r="M3946" s="15">
        <v>0</v>
      </c>
      <c r="N3946" s="14">
        <v>0</v>
      </c>
      <c r="O3946" s="16">
        <v>0</v>
      </c>
      <c r="P3946" s="16">
        <v>0</v>
      </c>
      <c r="Q3946" s="16">
        <v>0</v>
      </c>
      <c r="R3946" s="16">
        <f>Q3946*16.876/100</f>
        <v>0</v>
      </c>
      <c r="S3946" s="17">
        <f t="shared" si="427"/>
        <v>0</v>
      </c>
      <c r="T3946" s="16">
        <v>0</v>
      </c>
      <c r="U3946" s="18">
        <f t="shared" si="428"/>
        <v>0</v>
      </c>
      <c r="V3946" s="18">
        <f t="shared" si="429"/>
        <v>0</v>
      </c>
      <c r="W3946" s="18">
        <f t="shared" si="430"/>
        <v>0</v>
      </c>
      <c r="X3946" s="27"/>
      <c r="Y3946" s="19">
        <f t="shared" si="431"/>
        <v>0</v>
      </c>
      <c r="Z3946" s="18">
        <f t="shared" si="432"/>
        <v>0</v>
      </c>
      <c r="AA3946" s="12">
        <v>1</v>
      </c>
      <c r="AB3946" s="12">
        <v>29.66</v>
      </c>
      <c r="AC3946" s="28">
        <f>+I3946+Y3946-Z3946</f>
        <v>0.05</v>
      </c>
      <c r="AD3946" s="20">
        <f t="shared" si="433"/>
        <v>0</v>
      </c>
      <c r="AE3946">
        <v>0</v>
      </c>
    </row>
    <row r="3947" spans="1:31" x14ac:dyDescent="0.25">
      <c r="A3947" s="9">
        <v>45199</v>
      </c>
      <c r="B3947" s="10" t="s">
        <v>468</v>
      </c>
      <c r="C3947" s="10" t="s">
        <v>28</v>
      </c>
      <c r="D3947" s="10" t="s">
        <v>29</v>
      </c>
      <c r="E3947" s="10" t="s">
        <v>30</v>
      </c>
      <c r="F3947" s="10"/>
      <c r="G3947" s="10">
        <v>0</v>
      </c>
      <c r="H3947" s="11">
        <f>SUMIFS(AA:AA,$A:$A,EOMONTH($A3947,-1),$B:$B,$B3947)</f>
        <v>1</v>
      </c>
      <c r="I3947" s="63">
        <f>ROUND(SUMIFS(AC:AC,$A:$A,EOMONTH($A3947,-1),$B:$B,$B3947),2)</f>
        <v>0.05</v>
      </c>
      <c r="J3947" s="11">
        <f>SUMIFS(AB:AB,$A:$A,EOMONTH($A3947,-1),$B:$B,$B3947)</f>
        <v>29.66</v>
      </c>
      <c r="K3947" s="13">
        <v>0</v>
      </c>
      <c r="L3947" s="25">
        <v>0</v>
      </c>
      <c r="M3947" s="15">
        <v>0</v>
      </c>
      <c r="N3947" s="14">
        <v>0</v>
      </c>
      <c r="O3947" s="16">
        <v>0</v>
      </c>
      <c r="P3947" s="16">
        <v>0</v>
      </c>
      <c r="Q3947" s="16">
        <v>0</v>
      </c>
      <c r="R3947" s="16">
        <f>Q3947*16.876/100</f>
        <v>0</v>
      </c>
      <c r="S3947" s="17">
        <f t="shared" si="427"/>
        <v>0</v>
      </c>
      <c r="T3947" s="16">
        <v>0</v>
      </c>
      <c r="U3947" s="18">
        <f t="shared" si="428"/>
        <v>0</v>
      </c>
      <c r="V3947" s="18">
        <f t="shared" si="429"/>
        <v>0</v>
      </c>
      <c r="W3947" s="18">
        <f t="shared" si="430"/>
        <v>0</v>
      </c>
      <c r="X3947" s="27"/>
      <c r="Y3947" s="19">
        <f t="shared" si="431"/>
        <v>0</v>
      </c>
      <c r="Z3947" s="18">
        <f t="shared" si="432"/>
        <v>0</v>
      </c>
      <c r="AA3947" s="12">
        <v>1</v>
      </c>
      <c r="AB3947" s="12">
        <v>29.66</v>
      </c>
      <c r="AC3947" s="28">
        <f>+I3947+Y3947-Z3947</f>
        <v>0.05</v>
      </c>
      <c r="AD3947" s="20">
        <f t="shared" si="433"/>
        <v>0</v>
      </c>
      <c r="AE3947">
        <v>0</v>
      </c>
    </row>
    <row r="3948" spans="1:31" x14ac:dyDescent="0.25">
      <c r="A3948" s="9">
        <v>45199</v>
      </c>
      <c r="B3948" s="10" t="s">
        <v>469</v>
      </c>
      <c r="C3948" s="10" t="s">
        <v>28</v>
      </c>
      <c r="D3948" s="10" t="s">
        <v>29</v>
      </c>
      <c r="E3948" s="10" t="s">
        <v>30</v>
      </c>
      <c r="F3948" s="10"/>
      <c r="G3948" s="10">
        <v>0</v>
      </c>
      <c r="H3948" s="11">
        <f>SUMIFS(AA:AA,$A:$A,EOMONTH($A3948,-1),$B:$B,$B3948)</f>
        <v>25</v>
      </c>
      <c r="I3948" s="63">
        <f>ROUND(SUMIFS(AC:AC,$A:$A,EOMONTH($A3948,-1),$B:$B,$B3948),2)</f>
        <v>1.1299999999999999</v>
      </c>
      <c r="J3948" s="11">
        <f>SUMIFS(AB:AB,$A:$A,EOMONTH($A3948,-1),$B:$B,$B3948)</f>
        <v>750</v>
      </c>
      <c r="K3948" s="13">
        <v>0</v>
      </c>
      <c r="L3948" s="25">
        <v>0</v>
      </c>
      <c r="M3948" s="15">
        <v>0</v>
      </c>
      <c r="N3948" s="14">
        <v>0</v>
      </c>
      <c r="O3948" s="16">
        <v>0</v>
      </c>
      <c r="P3948" s="16">
        <v>0</v>
      </c>
      <c r="Q3948" s="16">
        <v>0</v>
      </c>
      <c r="R3948" s="16">
        <f>Q3948*16.876/100</f>
        <v>0</v>
      </c>
      <c r="S3948" s="17">
        <f t="shared" si="427"/>
        <v>0</v>
      </c>
      <c r="T3948" s="16">
        <v>0</v>
      </c>
      <c r="U3948" s="18">
        <f t="shared" si="428"/>
        <v>0</v>
      </c>
      <c r="V3948" s="18">
        <f t="shared" si="429"/>
        <v>0</v>
      </c>
      <c r="W3948" s="18">
        <f t="shared" si="430"/>
        <v>0</v>
      </c>
      <c r="X3948" s="27"/>
      <c r="Y3948" s="19">
        <f t="shared" si="431"/>
        <v>0</v>
      </c>
      <c r="Z3948" s="18">
        <f t="shared" si="432"/>
        <v>0</v>
      </c>
      <c r="AA3948" s="12">
        <v>25</v>
      </c>
      <c r="AB3948" s="12">
        <v>750</v>
      </c>
      <c r="AC3948" s="28">
        <f>+I3948+Y3948-Z3948</f>
        <v>1.1299999999999999</v>
      </c>
      <c r="AD3948" s="20">
        <f t="shared" si="433"/>
        <v>0</v>
      </c>
      <c r="AE3948">
        <v>0</v>
      </c>
    </row>
    <row r="3949" spans="1:31" x14ac:dyDescent="0.25">
      <c r="A3949" s="9">
        <v>45199</v>
      </c>
      <c r="B3949" s="10" t="s">
        <v>470</v>
      </c>
      <c r="C3949" s="10" t="s">
        <v>28</v>
      </c>
      <c r="D3949" s="10" t="s">
        <v>29</v>
      </c>
      <c r="E3949" s="10" t="s">
        <v>30</v>
      </c>
      <c r="F3949" s="10"/>
      <c r="G3949" s="10">
        <v>0</v>
      </c>
      <c r="H3949" s="11">
        <f>SUMIFS(AA:AA,$A:$A,EOMONTH($A3949,-1),$B:$B,$B3949)</f>
        <v>1</v>
      </c>
      <c r="I3949" s="63">
        <f>ROUND(SUMIFS(AC:AC,$A:$A,EOMONTH($A3949,-1),$B:$B,$B3949),2)</f>
        <v>0.05</v>
      </c>
      <c r="J3949" s="11">
        <f>SUMIFS(AB:AB,$A:$A,EOMONTH($A3949,-1),$B:$B,$B3949)</f>
        <v>48.14</v>
      </c>
      <c r="K3949" s="13">
        <v>0</v>
      </c>
      <c r="L3949" s="25">
        <v>0</v>
      </c>
      <c r="M3949" s="15">
        <v>0</v>
      </c>
      <c r="N3949" s="14">
        <v>0</v>
      </c>
      <c r="O3949" s="16">
        <v>0</v>
      </c>
      <c r="P3949" s="16">
        <v>0</v>
      </c>
      <c r="Q3949" s="16">
        <v>0</v>
      </c>
      <c r="R3949" s="16">
        <f>Q3949*16.876/100</f>
        <v>0</v>
      </c>
      <c r="S3949" s="17">
        <f t="shared" si="427"/>
        <v>0</v>
      </c>
      <c r="T3949" s="16">
        <v>0</v>
      </c>
      <c r="U3949" s="18">
        <f t="shared" si="428"/>
        <v>0</v>
      </c>
      <c r="V3949" s="18">
        <f t="shared" si="429"/>
        <v>0</v>
      </c>
      <c r="W3949" s="18">
        <f t="shared" si="430"/>
        <v>0</v>
      </c>
      <c r="X3949" s="27"/>
      <c r="Y3949" s="19">
        <f t="shared" si="431"/>
        <v>0</v>
      </c>
      <c r="Z3949" s="18">
        <f t="shared" si="432"/>
        <v>0</v>
      </c>
      <c r="AA3949" s="12">
        <v>1</v>
      </c>
      <c r="AB3949" s="12">
        <v>48.14</v>
      </c>
      <c r="AC3949" s="28">
        <f>+I3949+Y3949-Z3949</f>
        <v>0.05</v>
      </c>
      <c r="AD3949" s="20">
        <f t="shared" si="433"/>
        <v>0</v>
      </c>
      <c r="AE3949">
        <v>0</v>
      </c>
    </row>
    <row r="3950" spans="1:31" x14ac:dyDescent="0.25">
      <c r="A3950" s="9">
        <v>45199</v>
      </c>
      <c r="B3950" s="10" t="s">
        <v>471</v>
      </c>
      <c r="C3950" s="10" t="s">
        <v>28</v>
      </c>
      <c r="D3950" s="10" t="s">
        <v>29</v>
      </c>
      <c r="E3950" s="10" t="s">
        <v>30</v>
      </c>
      <c r="F3950" s="10"/>
      <c r="G3950" s="10">
        <v>0</v>
      </c>
      <c r="H3950" s="11">
        <f>SUMIFS(AA:AA,$A:$A,EOMONTH($A3950,-1),$B:$B,$B3950)</f>
        <v>3</v>
      </c>
      <c r="I3950" s="63">
        <f>ROUND(SUMIFS(AC:AC,$A:$A,EOMONTH($A3950,-1),$B:$B,$B3950),2)</f>
        <v>0.14000000000000001</v>
      </c>
      <c r="J3950" s="11">
        <f>SUMIFS(AB:AB,$A:$A,EOMONTH($A3950,-1),$B:$B,$B3950)</f>
        <v>144.41999999999999</v>
      </c>
      <c r="K3950" s="13">
        <v>0</v>
      </c>
      <c r="L3950" s="25">
        <v>0</v>
      </c>
      <c r="M3950" s="15">
        <v>0</v>
      </c>
      <c r="N3950" s="14">
        <v>0</v>
      </c>
      <c r="O3950" s="16">
        <v>0</v>
      </c>
      <c r="P3950" s="16">
        <v>0</v>
      </c>
      <c r="Q3950" s="16">
        <v>0</v>
      </c>
      <c r="R3950" s="16">
        <f>Q3950*16.876/100</f>
        <v>0</v>
      </c>
      <c r="S3950" s="17">
        <f t="shared" si="427"/>
        <v>0</v>
      </c>
      <c r="T3950" s="16">
        <v>0</v>
      </c>
      <c r="U3950" s="18">
        <f t="shared" si="428"/>
        <v>0</v>
      </c>
      <c r="V3950" s="18">
        <f t="shared" si="429"/>
        <v>0</v>
      </c>
      <c r="W3950" s="18">
        <f t="shared" si="430"/>
        <v>0</v>
      </c>
      <c r="X3950" s="27"/>
      <c r="Y3950" s="19">
        <f t="shared" si="431"/>
        <v>0</v>
      </c>
      <c r="Z3950" s="18">
        <f t="shared" si="432"/>
        <v>0</v>
      </c>
      <c r="AA3950" s="12">
        <v>3</v>
      </c>
      <c r="AB3950" s="12">
        <v>144.41999999999999</v>
      </c>
      <c r="AC3950" s="28">
        <f>+I3950+Y3950-Z3950</f>
        <v>0.14000000000000001</v>
      </c>
      <c r="AD3950" s="20">
        <f t="shared" si="433"/>
        <v>0</v>
      </c>
      <c r="AE3950">
        <v>0</v>
      </c>
    </row>
    <row r="3951" spans="1:31" x14ac:dyDescent="0.25">
      <c r="A3951" s="9">
        <v>45199</v>
      </c>
      <c r="B3951" s="10" t="s">
        <v>472</v>
      </c>
      <c r="C3951" s="10" t="s">
        <v>28</v>
      </c>
      <c r="D3951" s="10" t="s">
        <v>29</v>
      </c>
      <c r="E3951" s="10" t="s">
        <v>30</v>
      </c>
      <c r="F3951" s="10"/>
      <c r="G3951" s="10">
        <v>0</v>
      </c>
      <c r="H3951" s="11">
        <f>SUMIFS(AA:AA,$A:$A,EOMONTH($A3951,-1),$B:$B,$B3951)</f>
        <v>1</v>
      </c>
      <c r="I3951" s="63">
        <f>ROUND(SUMIFS(AC:AC,$A:$A,EOMONTH($A3951,-1),$B:$B,$B3951),2)</f>
        <v>0.05</v>
      </c>
      <c r="J3951" s="11">
        <f>SUMIFS(AB:AB,$A:$A,EOMONTH($A3951,-1),$B:$B,$B3951)</f>
        <v>38.14</v>
      </c>
      <c r="K3951" s="13">
        <v>0</v>
      </c>
      <c r="L3951" s="25">
        <v>0</v>
      </c>
      <c r="M3951" s="15">
        <v>0</v>
      </c>
      <c r="N3951" s="14">
        <v>0</v>
      </c>
      <c r="O3951" s="16">
        <v>0</v>
      </c>
      <c r="P3951" s="16">
        <v>0</v>
      </c>
      <c r="Q3951" s="16">
        <v>0</v>
      </c>
      <c r="R3951" s="16">
        <f>Q3951*16.876/100</f>
        <v>0</v>
      </c>
      <c r="S3951" s="17">
        <f t="shared" si="427"/>
        <v>0</v>
      </c>
      <c r="T3951" s="16">
        <v>0</v>
      </c>
      <c r="U3951" s="18">
        <f t="shared" si="428"/>
        <v>0</v>
      </c>
      <c r="V3951" s="18">
        <f t="shared" si="429"/>
        <v>0</v>
      </c>
      <c r="W3951" s="18">
        <f t="shared" si="430"/>
        <v>0</v>
      </c>
      <c r="X3951" s="27"/>
      <c r="Y3951" s="19">
        <f t="shared" si="431"/>
        <v>0</v>
      </c>
      <c r="Z3951" s="18">
        <f t="shared" si="432"/>
        <v>0</v>
      </c>
      <c r="AA3951" s="12">
        <v>1</v>
      </c>
      <c r="AB3951" s="12">
        <v>38.14</v>
      </c>
      <c r="AC3951" s="28">
        <f>+I3951+Y3951-Z3951</f>
        <v>0.05</v>
      </c>
      <c r="AD3951" s="20">
        <f t="shared" si="433"/>
        <v>0</v>
      </c>
      <c r="AE3951">
        <v>0</v>
      </c>
    </row>
    <row r="3952" spans="1:31" x14ac:dyDescent="0.25">
      <c r="A3952" s="9">
        <v>45199</v>
      </c>
      <c r="B3952" s="10" t="s">
        <v>473</v>
      </c>
      <c r="C3952" s="10" t="s">
        <v>282</v>
      </c>
      <c r="D3952" s="10" t="s">
        <v>40</v>
      </c>
      <c r="E3952" s="10" t="s">
        <v>30</v>
      </c>
      <c r="F3952" s="10">
        <v>395</v>
      </c>
      <c r="G3952" s="10">
        <v>431</v>
      </c>
      <c r="H3952" s="11">
        <f>SUMIFS(AA:AA,$A:$A,EOMONTH($A3952,-1),$B:$B,$B3952)</f>
        <v>226</v>
      </c>
      <c r="I3952" s="63">
        <f>ROUND(SUMIFS(AC:AC,$A:$A,EOMONTH($A3952,-1),$B:$B,$B3952),2)</f>
        <v>10.47</v>
      </c>
      <c r="J3952" s="11">
        <f>SUMIFS(AB:AB,$A:$A,EOMONTH($A3952,-1),$B:$B,$B3952)</f>
        <v>16678.8</v>
      </c>
      <c r="K3952" s="13">
        <v>0</v>
      </c>
      <c r="L3952" s="25">
        <v>0</v>
      </c>
      <c r="M3952" s="15">
        <v>0</v>
      </c>
      <c r="N3952" s="14">
        <v>0</v>
      </c>
      <c r="O3952" s="16">
        <v>0</v>
      </c>
      <c r="P3952" s="16">
        <v>0</v>
      </c>
      <c r="Q3952" s="16">
        <v>0</v>
      </c>
      <c r="R3952" s="16">
        <f>Q3952*16.876/100</f>
        <v>0</v>
      </c>
      <c r="S3952" s="17">
        <f t="shared" si="427"/>
        <v>0</v>
      </c>
      <c r="T3952" s="16">
        <v>0</v>
      </c>
      <c r="U3952" s="18">
        <f t="shared" si="428"/>
        <v>97.406000000000006</v>
      </c>
      <c r="V3952" s="18">
        <f t="shared" si="429"/>
        <v>0</v>
      </c>
      <c r="W3952" s="18">
        <f t="shared" si="430"/>
        <v>0</v>
      </c>
      <c r="X3952" s="27"/>
      <c r="Y3952" s="19">
        <f t="shared" si="431"/>
        <v>0</v>
      </c>
      <c r="Z3952" s="18">
        <f t="shared" si="432"/>
        <v>0</v>
      </c>
      <c r="AA3952" s="12">
        <v>226</v>
      </c>
      <c r="AB3952" s="12">
        <v>16678.8</v>
      </c>
      <c r="AC3952" s="28">
        <f>+I3952+Y3952-Z3952</f>
        <v>10.47</v>
      </c>
      <c r="AD3952" s="20">
        <f t="shared" si="433"/>
        <v>0</v>
      </c>
      <c r="AE3952">
        <v>0</v>
      </c>
    </row>
    <row r="3953" spans="1:31" x14ac:dyDescent="0.25">
      <c r="A3953" s="9">
        <v>45199</v>
      </c>
      <c r="B3953" s="10" t="s">
        <v>474</v>
      </c>
      <c r="C3953" s="10" t="s">
        <v>282</v>
      </c>
      <c r="D3953" s="10" t="s">
        <v>29</v>
      </c>
      <c r="E3953" s="10" t="s">
        <v>30</v>
      </c>
      <c r="F3953" s="10"/>
      <c r="G3953" s="10">
        <v>0</v>
      </c>
      <c r="H3953" s="11">
        <f>SUMIFS(AA:AA,$A:$A,EOMONTH($A3953,-1),$B:$B,$B3953)</f>
        <v>463</v>
      </c>
      <c r="I3953" s="63">
        <f>ROUND(SUMIFS(AC:AC,$A:$A,EOMONTH($A3953,-1),$B:$B,$B3953),2)</f>
        <v>20.9</v>
      </c>
      <c r="J3953" s="11">
        <f>SUMIFS(AB:AB,$A:$A,EOMONTH($A3953,-1),$B:$B,$B3953)</f>
        <v>34169.4</v>
      </c>
      <c r="K3953" s="13">
        <v>0</v>
      </c>
      <c r="L3953" s="25">
        <v>0</v>
      </c>
      <c r="M3953" s="15">
        <v>0</v>
      </c>
      <c r="N3953" s="14">
        <v>0</v>
      </c>
      <c r="O3953" s="16">
        <v>0</v>
      </c>
      <c r="P3953" s="16">
        <v>0</v>
      </c>
      <c r="Q3953" s="16">
        <v>0</v>
      </c>
      <c r="R3953" s="16">
        <f>Q3953*16.876/100</f>
        <v>0</v>
      </c>
      <c r="S3953" s="17">
        <f t="shared" si="427"/>
        <v>0</v>
      </c>
      <c r="T3953" s="16">
        <v>0</v>
      </c>
      <c r="U3953" s="18">
        <f t="shared" si="428"/>
        <v>0</v>
      </c>
      <c r="V3953" s="18">
        <f t="shared" si="429"/>
        <v>0</v>
      </c>
      <c r="W3953" s="18">
        <f t="shared" si="430"/>
        <v>0</v>
      </c>
      <c r="X3953" s="27"/>
      <c r="Y3953" s="19">
        <f t="shared" si="431"/>
        <v>0</v>
      </c>
      <c r="Z3953" s="18">
        <f t="shared" si="432"/>
        <v>0</v>
      </c>
      <c r="AA3953" s="12">
        <v>463</v>
      </c>
      <c r="AB3953" s="12">
        <v>34169.4</v>
      </c>
      <c r="AC3953" s="28">
        <f>+I3953+Y3953-Z3953</f>
        <v>20.9</v>
      </c>
      <c r="AD3953" s="20">
        <f t="shared" si="433"/>
        <v>0</v>
      </c>
      <c r="AE3953">
        <v>0</v>
      </c>
    </row>
    <row r="3954" spans="1:31" x14ac:dyDescent="0.25">
      <c r="A3954" s="9">
        <v>45199</v>
      </c>
      <c r="B3954" s="10" t="s">
        <v>475</v>
      </c>
      <c r="C3954" s="10" t="s">
        <v>282</v>
      </c>
      <c r="D3954" s="10" t="s">
        <v>29</v>
      </c>
      <c r="E3954" s="10" t="s">
        <v>30</v>
      </c>
      <c r="F3954" s="10"/>
      <c r="G3954" s="10">
        <v>0</v>
      </c>
      <c r="H3954" s="11">
        <f>SUMIFS(AA:AA,$A:$A,EOMONTH($A3954,-1),$B:$B,$B3954)</f>
        <v>101</v>
      </c>
      <c r="I3954" s="63">
        <f>ROUND(SUMIFS(AC:AC,$A:$A,EOMONTH($A3954,-1),$B:$B,$B3954),2)</f>
        <v>12.42</v>
      </c>
      <c r="J3954" s="11">
        <f>SUMIFS(AB:AB,$A:$A,EOMONTH($A3954,-1),$B:$B,$B3954)</f>
        <v>7453.8</v>
      </c>
      <c r="K3954" s="13">
        <v>0</v>
      </c>
      <c r="L3954" s="25">
        <v>0</v>
      </c>
      <c r="M3954" s="15">
        <v>0</v>
      </c>
      <c r="N3954" s="14">
        <v>0</v>
      </c>
      <c r="O3954" s="16">
        <v>0</v>
      </c>
      <c r="P3954" s="16">
        <v>0</v>
      </c>
      <c r="Q3954" s="16">
        <v>0</v>
      </c>
      <c r="R3954" s="16">
        <f>Q3954*16.876/100</f>
        <v>0</v>
      </c>
      <c r="S3954" s="17">
        <f t="shared" si="427"/>
        <v>0</v>
      </c>
      <c r="T3954" s="16">
        <v>0</v>
      </c>
      <c r="U3954" s="18">
        <f t="shared" si="428"/>
        <v>0</v>
      </c>
      <c r="V3954" s="18">
        <f t="shared" si="429"/>
        <v>0</v>
      </c>
      <c r="W3954" s="18">
        <f t="shared" si="430"/>
        <v>0</v>
      </c>
      <c r="X3954" s="27"/>
      <c r="Y3954" s="19">
        <f t="shared" si="431"/>
        <v>0</v>
      </c>
      <c r="Z3954" s="18">
        <f t="shared" si="432"/>
        <v>0</v>
      </c>
      <c r="AA3954" s="12">
        <v>101</v>
      </c>
      <c r="AB3954" s="12">
        <v>7453.8</v>
      </c>
      <c r="AC3954" s="28">
        <f>+I3954+Y3954-Z3954</f>
        <v>12.42</v>
      </c>
      <c r="AD3954" s="20">
        <f t="shared" si="433"/>
        <v>0</v>
      </c>
      <c r="AE3954">
        <v>0</v>
      </c>
    </row>
    <row r="3955" spans="1:31" x14ac:dyDescent="0.25">
      <c r="A3955" s="9">
        <v>45199</v>
      </c>
      <c r="B3955" s="10" t="s">
        <v>476</v>
      </c>
      <c r="C3955" s="10" t="s">
        <v>282</v>
      </c>
      <c r="D3955" s="10" t="s">
        <v>40</v>
      </c>
      <c r="E3955" s="10" t="s">
        <v>30</v>
      </c>
      <c r="F3955" s="10">
        <v>395</v>
      </c>
      <c r="G3955" s="10">
        <v>431</v>
      </c>
      <c r="H3955" s="11">
        <f>SUMIFS(AA:AA,$A:$A,EOMONTH($A3955,-1),$B:$B,$B3955)</f>
        <v>125</v>
      </c>
      <c r="I3955" s="63">
        <f>ROUND(SUMIFS(AC:AC,$A:$A,EOMONTH($A3955,-1),$B:$B,$B3955),2)</f>
        <v>6.32</v>
      </c>
      <c r="J3955" s="11">
        <f>SUMIFS(AB:AB,$A:$A,EOMONTH($A3955,-1),$B:$B,$B3955)</f>
        <v>9225</v>
      </c>
      <c r="K3955" s="13">
        <v>0</v>
      </c>
      <c r="L3955" s="25">
        <v>0</v>
      </c>
      <c r="M3955" s="15">
        <v>0</v>
      </c>
      <c r="N3955" s="14">
        <v>0</v>
      </c>
      <c r="O3955" s="16">
        <v>0</v>
      </c>
      <c r="P3955" s="16">
        <v>0</v>
      </c>
      <c r="Q3955" s="16">
        <v>0</v>
      </c>
      <c r="R3955" s="16">
        <f>Q3955*16.876/100</f>
        <v>0</v>
      </c>
      <c r="S3955" s="17">
        <f t="shared" si="427"/>
        <v>0</v>
      </c>
      <c r="T3955" s="16">
        <v>0</v>
      </c>
      <c r="U3955" s="18">
        <f t="shared" si="428"/>
        <v>53.875</v>
      </c>
      <c r="V3955" s="18">
        <f t="shared" si="429"/>
        <v>0</v>
      </c>
      <c r="W3955" s="18">
        <f t="shared" si="430"/>
        <v>0</v>
      </c>
      <c r="X3955" s="27"/>
      <c r="Y3955" s="19">
        <f t="shared" si="431"/>
        <v>0</v>
      </c>
      <c r="Z3955" s="18">
        <f t="shared" si="432"/>
        <v>0</v>
      </c>
      <c r="AA3955" s="12">
        <v>125</v>
      </c>
      <c r="AB3955" s="12">
        <v>9225</v>
      </c>
      <c r="AC3955" s="28">
        <f>+I3955+Y3955-Z3955</f>
        <v>6.32</v>
      </c>
      <c r="AD3955" s="20">
        <f t="shared" si="433"/>
        <v>0</v>
      </c>
      <c r="AE3955">
        <v>0</v>
      </c>
    </row>
    <row r="3956" spans="1:31" x14ac:dyDescent="0.25">
      <c r="A3956" s="9">
        <v>45199</v>
      </c>
      <c r="B3956" s="10" t="s">
        <v>477</v>
      </c>
      <c r="C3956" s="10" t="s">
        <v>282</v>
      </c>
      <c r="D3956" s="10" t="s">
        <v>29</v>
      </c>
      <c r="E3956" s="10" t="s">
        <v>30</v>
      </c>
      <c r="F3956" s="10"/>
      <c r="G3956" s="10">
        <v>0</v>
      </c>
      <c r="H3956" s="11">
        <f>SUMIFS(AA:AA,$A:$A,EOMONTH($A3956,-1),$B:$B,$B3956)</f>
        <v>85</v>
      </c>
      <c r="I3956" s="63">
        <f>ROUND(SUMIFS(AC:AC,$A:$A,EOMONTH($A3956,-1),$B:$B,$B3956),2)</f>
        <v>4.5599999999999996</v>
      </c>
      <c r="J3956" s="11">
        <f>SUMIFS(AB:AB,$A:$A,EOMONTH($A3956,-1),$B:$B,$B3956)</f>
        <v>3669.17</v>
      </c>
      <c r="K3956" s="13">
        <v>0</v>
      </c>
      <c r="L3956" s="25">
        <v>0</v>
      </c>
      <c r="M3956" s="15">
        <v>0</v>
      </c>
      <c r="N3956" s="14">
        <v>0</v>
      </c>
      <c r="O3956" s="16">
        <v>0</v>
      </c>
      <c r="P3956" s="16">
        <v>0</v>
      </c>
      <c r="Q3956" s="16">
        <v>40</v>
      </c>
      <c r="R3956" s="16">
        <f>Q3956*16.876/100</f>
        <v>6.7504000000000008</v>
      </c>
      <c r="S3956" s="17">
        <f t="shared" si="427"/>
        <v>46.750399999999999</v>
      </c>
      <c r="T3956" s="16">
        <v>1726.8</v>
      </c>
      <c r="U3956" s="18">
        <f t="shared" si="428"/>
        <v>0</v>
      </c>
      <c r="V3956" s="18">
        <f t="shared" si="429"/>
        <v>0</v>
      </c>
      <c r="W3956" s="18">
        <f t="shared" si="430"/>
        <v>0</v>
      </c>
      <c r="X3956" s="27"/>
      <c r="Y3956" s="19">
        <f t="shared" si="431"/>
        <v>0</v>
      </c>
      <c r="Z3956" s="18">
        <f t="shared" si="432"/>
        <v>0</v>
      </c>
      <c r="AA3956" s="12">
        <v>45</v>
      </c>
      <c r="AB3956" s="12">
        <v>1942.5</v>
      </c>
      <c r="AC3956" s="28">
        <f>+I3956+Y3956-Z3956</f>
        <v>4.5599999999999996</v>
      </c>
      <c r="AD3956" s="20">
        <f t="shared" si="433"/>
        <v>0</v>
      </c>
      <c r="AE3956">
        <v>0</v>
      </c>
    </row>
    <row r="3957" spans="1:31" x14ac:dyDescent="0.25">
      <c r="A3957" s="9">
        <v>45199</v>
      </c>
      <c r="B3957" s="10" t="s">
        <v>478</v>
      </c>
      <c r="C3957" s="10" t="s">
        <v>282</v>
      </c>
      <c r="D3957" s="10" t="s">
        <v>40</v>
      </c>
      <c r="E3957" s="10" t="s">
        <v>30</v>
      </c>
      <c r="F3957" s="10">
        <v>395</v>
      </c>
      <c r="G3957" s="10">
        <v>431</v>
      </c>
      <c r="H3957" s="11">
        <f>SUMIFS(AA:AA,$A:$A,EOMONTH($A3957,-1),$B:$B,$B3957)</f>
        <v>147</v>
      </c>
      <c r="I3957" s="63">
        <f>ROUND(SUMIFS(AC:AC,$A:$A,EOMONTH($A3957,-1),$B:$B,$B3957),2)</f>
        <v>2310.4499999999998</v>
      </c>
      <c r="J3957" s="11">
        <f>SUMIFS(AB:AB,$A:$A,EOMONTH($A3957,-1),$B:$B,$B3957)</f>
        <v>6929.58</v>
      </c>
      <c r="K3957" s="13">
        <v>0</v>
      </c>
      <c r="L3957" s="25">
        <v>0</v>
      </c>
      <c r="M3957" s="15">
        <v>0</v>
      </c>
      <c r="N3957" s="14">
        <v>0</v>
      </c>
      <c r="O3957" s="16">
        <v>0</v>
      </c>
      <c r="P3957" s="16">
        <v>0</v>
      </c>
      <c r="Q3957" s="16">
        <v>0</v>
      </c>
      <c r="R3957" s="16">
        <f>Q3957*16.876/100</f>
        <v>0</v>
      </c>
      <c r="S3957" s="17">
        <f t="shared" si="427"/>
        <v>0</v>
      </c>
      <c r="T3957" s="16">
        <v>0</v>
      </c>
      <c r="U3957" s="18">
        <f t="shared" si="428"/>
        <v>63.356999999999999</v>
      </c>
      <c r="V3957" s="18">
        <f t="shared" si="429"/>
        <v>0</v>
      </c>
      <c r="W3957" s="18">
        <f t="shared" si="430"/>
        <v>0</v>
      </c>
      <c r="X3957" s="27"/>
      <c r="Y3957" s="19">
        <f t="shared" si="431"/>
        <v>0</v>
      </c>
      <c r="Z3957" s="18">
        <f t="shared" si="432"/>
        <v>0</v>
      </c>
      <c r="AA3957" s="12">
        <v>147</v>
      </c>
      <c r="AB3957" s="12">
        <v>6929.58</v>
      </c>
      <c r="AC3957" s="28">
        <f>+I3957+Y3957-Z3957</f>
        <v>2310.4499999999998</v>
      </c>
      <c r="AD3957" s="20">
        <f t="shared" si="433"/>
        <v>0</v>
      </c>
      <c r="AE3957">
        <v>0</v>
      </c>
    </row>
    <row r="3958" spans="1:31" x14ac:dyDescent="0.25">
      <c r="A3958" s="9">
        <v>45199</v>
      </c>
      <c r="B3958" s="10" t="s">
        <v>479</v>
      </c>
      <c r="C3958" s="10" t="s">
        <v>282</v>
      </c>
      <c r="D3958" s="10" t="s">
        <v>29</v>
      </c>
      <c r="E3958" s="10" t="s">
        <v>30</v>
      </c>
      <c r="F3958" s="10"/>
      <c r="G3958" s="10">
        <v>0</v>
      </c>
      <c r="H3958" s="11">
        <f>SUMIFS(AA:AA,$A:$A,EOMONTH($A3958,-1),$B:$B,$B3958)</f>
        <v>156</v>
      </c>
      <c r="I3958" s="63">
        <f>ROUND(SUMIFS(AC:AC,$A:$A,EOMONTH($A3958,-1),$B:$B,$B3958),2)</f>
        <v>18.600000000000001</v>
      </c>
      <c r="J3958" s="11">
        <f>SUMIFS(AB:AB,$A:$A,EOMONTH($A3958,-1),$B:$B,$B3958)</f>
        <v>6871.98</v>
      </c>
      <c r="K3958" s="13">
        <v>0</v>
      </c>
      <c r="L3958" s="25">
        <v>0</v>
      </c>
      <c r="M3958" s="15">
        <v>0</v>
      </c>
      <c r="N3958" s="14">
        <v>0</v>
      </c>
      <c r="O3958" s="16">
        <v>0</v>
      </c>
      <c r="P3958" s="16">
        <v>0</v>
      </c>
      <c r="Q3958" s="16">
        <v>40</v>
      </c>
      <c r="R3958" s="16">
        <f>Q3958*16.876/100</f>
        <v>6.7504000000000008</v>
      </c>
      <c r="S3958" s="17">
        <f t="shared" si="427"/>
        <v>46.750399999999999</v>
      </c>
      <c r="T3958" s="16">
        <v>1762</v>
      </c>
      <c r="U3958" s="18">
        <f t="shared" si="428"/>
        <v>0</v>
      </c>
      <c r="V3958" s="18">
        <f t="shared" si="429"/>
        <v>0</v>
      </c>
      <c r="W3958" s="18">
        <f t="shared" si="430"/>
        <v>0</v>
      </c>
      <c r="X3958" s="27"/>
      <c r="Y3958" s="19">
        <f t="shared" si="431"/>
        <v>0</v>
      </c>
      <c r="Z3958" s="18">
        <f t="shared" si="432"/>
        <v>0</v>
      </c>
      <c r="AA3958" s="12">
        <v>116</v>
      </c>
      <c r="AB3958" s="12">
        <v>5109.93</v>
      </c>
      <c r="AC3958" s="28">
        <f>+I3958+Y3958-Z3958</f>
        <v>18.600000000000001</v>
      </c>
      <c r="AD3958" s="20">
        <f t="shared" si="433"/>
        <v>0</v>
      </c>
      <c r="AE3958">
        <v>0</v>
      </c>
    </row>
    <row r="3959" spans="1:31" x14ac:dyDescent="0.25">
      <c r="A3959" s="9">
        <v>45199</v>
      </c>
      <c r="B3959" s="10" t="s">
        <v>480</v>
      </c>
      <c r="C3959" s="10" t="s">
        <v>282</v>
      </c>
      <c r="D3959" s="10" t="s">
        <v>40</v>
      </c>
      <c r="E3959" s="10" t="s">
        <v>30</v>
      </c>
      <c r="F3959" s="10">
        <v>395</v>
      </c>
      <c r="G3959" s="10">
        <v>431</v>
      </c>
      <c r="H3959" s="11">
        <f>SUMIFS(AA:AA,$A:$A,EOMONTH($A3959,-1),$B:$B,$B3959)</f>
        <v>64</v>
      </c>
      <c r="I3959" s="63">
        <f>ROUND(SUMIFS(AC:AC,$A:$A,EOMONTH($A3959,-1),$B:$B,$B3959),2)</f>
        <v>2.89</v>
      </c>
      <c r="J3959" s="11">
        <f>SUMIFS(AB:AB,$A:$A,EOMONTH($A3959,-1),$B:$B,$B3959)</f>
        <v>4723.2</v>
      </c>
      <c r="K3959" s="13">
        <v>0</v>
      </c>
      <c r="L3959" s="25">
        <v>0</v>
      </c>
      <c r="M3959" s="15">
        <v>0</v>
      </c>
      <c r="N3959" s="14">
        <v>0</v>
      </c>
      <c r="O3959" s="16">
        <v>0</v>
      </c>
      <c r="P3959" s="16">
        <v>0</v>
      </c>
      <c r="Q3959" s="16">
        <v>0</v>
      </c>
      <c r="R3959" s="16">
        <f>Q3959*16.876/100</f>
        <v>0</v>
      </c>
      <c r="S3959" s="17">
        <f t="shared" si="427"/>
        <v>0</v>
      </c>
      <c r="T3959" s="16">
        <v>0</v>
      </c>
      <c r="U3959" s="18">
        <f t="shared" si="428"/>
        <v>27.584</v>
      </c>
      <c r="V3959" s="18">
        <f t="shared" si="429"/>
        <v>0</v>
      </c>
      <c r="W3959" s="18">
        <f t="shared" si="430"/>
        <v>0</v>
      </c>
      <c r="X3959" s="27"/>
      <c r="Y3959" s="19">
        <f t="shared" si="431"/>
        <v>0</v>
      </c>
      <c r="Z3959" s="18">
        <f t="shared" si="432"/>
        <v>0</v>
      </c>
      <c r="AA3959" s="12">
        <v>64</v>
      </c>
      <c r="AB3959" s="12">
        <v>4723.2</v>
      </c>
      <c r="AC3959" s="28">
        <f>+I3959+Y3959-Z3959</f>
        <v>2.89</v>
      </c>
      <c r="AD3959" s="20">
        <f t="shared" si="433"/>
        <v>0</v>
      </c>
      <c r="AE3959">
        <v>0</v>
      </c>
    </row>
    <row r="3960" spans="1:31" x14ac:dyDescent="0.25">
      <c r="A3960" s="9">
        <v>45199</v>
      </c>
      <c r="B3960" s="10" t="s">
        <v>481</v>
      </c>
      <c r="C3960" s="10" t="s">
        <v>282</v>
      </c>
      <c r="D3960" s="10" t="s">
        <v>29</v>
      </c>
      <c r="E3960" s="10" t="s">
        <v>30</v>
      </c>
      <c r="F3960" s="10"/>
      <c r="G3960" s="10">
        <v>0</v>
      </c>
      <c r="H3960" s="11">
        <f>SUMIFS(AA:AA,$A:$A,EOMONTH($A3960,-1),$B:$B,$B3960)</f>
        <v>290</v>
      </c>
      <c r="I3960" s="63">
        <f>ROUND(SUMIFS(AC:AC,$A:$A,EOMONTH($A3960,-1),$B:$B,$B3960),2)</f>
        <v>28.62</v>
      </c>
      <c r="J3960" s="11">
        <f>SUMIFS(AB:AB,$A:$A,EOMONTH($A3960,-1),$B:$B,$B3960)</f>
        <v>21847.88</v>
      </c>
      <c r="K3960" s="13">
        <v>0</v>
      </c>
      <c r="L3960" s="25">
        <v>0</v>
      </c>
      <c r="M3960" s="15">
        <v>0</v>
      </c>
      <c r="N3960" s="14">
        <v>0</v>
      </c>
      <c r="O3960" s="16">
        <v>0</v>
      </c>
      <c r="P3960" s="16">
        <v>0</v>
      </c>
      <c r="Q3960" s="16">
        <v>40</v>
      </c>
      <c r="R3960" s="16">
        <f>Q3960*16.876/100</f>
        <v>6.7504000000000008</v>
      </c>
      <c r="S3960" s="17">
        <f t="shared" si="427"/>
        <v>46.750399999999999</v>
      </c>
      <c r="T3960" s="16">
        <v>3013.6</v>
      </c>
      <c r="U3960" s="18">
        <f t="shared" si="428"/>
        <v>0</v>
      </c>
      <c r="V3960" s="18">
        <f t="shared" si="429"/>
        <v>0</v>
      </c>
      <c r="W3960" s="18">
        <f t="shared" si="430"/>
        <v>0</v>
      </c>
      <c r="X3960" s="27"/>
      <c r="Y3960" s="19">
        <f t="shared" si="431"/>
        <v>0</v>
      </c>
      <c r="Z3960" s="18">
        <f t="shared" si="432"/>
        <v>0</v>
      </c>
      <c r="AA3960" s="12">
        <v>250</v>
      </c>
      <c r="AB3960" s="12">
        <v>18834.38</v>
      </c>
      <c r="AC3960" s="28">
        <f>+I3960+Y3960-Z3960</f>
        <v>28.62</v>
      </c>
      <c r="AD3960" s="20">
        <f t="shared" si="433"/>
        <v>0</v>
      </c>
      <c r="AE3960">
        <v>0</v>
      </c>
    </row>
    <row r="3961" spans="1:31" x14ac:dyDescent="0.25">
      <c r="A3961" s="9">
        <v>45199</v>
      </c>
      <c r="B3961" s="10" t="s">
        <v>482</v>
      </c>
      <c r="C3961" s="10" t="s">
        <v>282</v>
      </c>
      <c r="D3961" s="10" t="s">
        <v>40</v>
      </c>
      <c r="E3961" s="10" t="s">
        <v>30</v>
      </c>
      <c r="F3961" s="10">
        <v>550</v>
      </c>
      <c r="G3961" s="10">
        <v>599</v>
      </c>
      <c r="H3961" s="11">
        <f>SUMIFS(AA:AA,$A:$A,EOMONTH($A3961,-1),$B:$B,$B3961)</f>
        <v>-20</v>
      </c>
      <c r="I3961" s="63">
        <f>ROUND(SUMIFS(AC:AC,$A:$A,EOMONTH($A3961,-1),$B:$B,$B3961),2)</f>
        <v>-11.98</v>
      </c>
      <c r="J3961" s="11">
        <f>SUMIFS(AB:AB,$A:$A,EOMONTH($A3961,-1),$B:$B,$B3961)</f>
        <v>-2304</v>
      </c>
      <c r="K3961" s="13">
        <v>0</v>
      </c>
      <c r="L3961" s="25">
        <v>0</v>
      </c>
      <c r="M3961" s="15">
        <v>0</v>
      </c>
      <c r="N3961" s="14">
        <v>0</v>
      </c>
      <c r="O3961" s="16">
        <v>0</v>
      </c>
      <c r="P3961" s="16">
        <v>0</v>
      </c>
      <c r="Q3961" s="16">
        <v>0</v>
      </c>
      <c r="R3961" s="16">
        <f>Q3961*16.876/100</f>
        <v>0</v>
      </c>
      <c r="S3961" s="17">
        <f t="shared" si="427"/>
        <v>0</v>
      </c>
      <c r="T3961" s="16">
        <v>0</v>
      </c>
      <c r="U3961" s="18">
        <f t="shared" si="428"/>
        <v>-11.98</v>
      </c>
      <c r="V3961" s="18">
        <f t="shared" si="429"/>
        <v>0</v>
      </c>
      <c r="W3961" s="18">
        <f t="shared" si="430"/>
        <v>0</v>
      </c>
      <c r="X3961" s="27"/>
      <c r="Y3961" s="19">
        <f t="shared" si="431"/>
        <v>0</v>
      </c>
      <c r="Z3961" s="18">
        <f t="shared" si="432"/>
        <v>0</v>
      </c>
      <c r="AA3961" s="12">
        <v>-20</v>
      </c>
      <c r="AB3961" s="12">
        <v>-2304</v>
      </c>
      <c r="AC3961" s="28">
        <f>+I3961+Y3961-Z3961</f>
        <v>-11.98</v>
      </c>
      <c r="AD3961" s="20">
        <f t="shared" si="433"/>
        <v>20</v>
      </c>
      <c r="AE3961">
        <v>20</v>
      </c>
    </row>
    <row r="3962" spans="1:31" x14ac:dyDescent="0.25">
      <c r="A3962" s="9">
        <v>45199</v>
      </c>
      <c r="B3962" s="10" t="s">
        <v>483</v>
      </c>
      <c r="C3962" s="10" t="s">
        <v>282</v>
      </c>
      <c r="D3962" s="10" t="s">
        <v>29</v>
      </c>
      <c r="E3962" s="10" t="s">
        <v>30</v>
      </c>
      <c r="F3962" s="10"/>
      <c r="G3962" s="10">
        <v>0</v>
      </c>
      <c r="H3962" s="11">
        <f>SUMIFS(AA:AA,$A:$A,EOMONTH($A3962,-1),$B:$B,$B3962)</f>
        <v>14</v>
      </c>
      <c r="I3962" s="63">
        <f>ROUND(SUMIFS(AC:AC,$A:$A,EOMONTH($A3962,-1),$B:$B,$B3962),2)</f>
        <v>0.63</v>
      </c>
      <c r="J3962" s="11">
        <f>SUMIFS(AB:AB,$A:$A,EOMONTH($A3962,-1),$B:$B,$B3962)</f>
        <v>1885.38</v>
      </c>
      <c r="K3962" s="13">
        <v>0</v>
      </c>
      <c r="L3962" s="25">
        <v>0</v>
      </c>
      <c r="M3962" s="15">
        <v>0</v>
      </c>
      <c r="N3962" s="14">
        <v>0</v>
      </c>
      <c r="O3962" s="16">
        <v>0</v>
      </c>
      <c r="P3962" s="16">
        <v>0</v>
      </c>
      <c r="Q3962" s="16">
        <v>0</v>
      </c>
      <c r="R3962" s="16">
        <f>Q3962*16.876/100</f>
        <v>0</v>
      </c>
      <c r="S3962" s="17">
        <f t="shared" si="427"/>
        <v>0</v>
      </c>
      <c r="T3962" s="16">
        <v>0</v>
      </c>
      <c r="U3962" s="18">
        <f t="shared" si="428"/>
        <v>0</v>
      </c>
      <c r="V3962" s="18">
        <f t="shared" si="429"/>
        <v>0</v>
      </c>
      <c r="W3962" s="18">
        <f t="shared" si="430"/>
        <v>0</v>
      </c>
      <c r="X3962" s="27"/>
      <c r="Y3962" s="19">
        <f t="shared" si="431"/>
        <v>0</v>
      </c>
      <c r="Z3962" s="18">
        <f t="shared" si="432"/>
        <v>0</v>
      </c>
      <c r="AA3962" s="12">
        <v>14</v>
      </c>
      <c r="AB3962" s="12">
        <v>1885.38</v>
      </c>
      <c r="AC3962" s="28">
        <f>+I3962+Y3962-Z3962</f>
        <v>0.63</v>
      </c>
      <c r="AD3962" s="20">
        <f t="shared" si="433"/>
        <v>0</v>
      </c>
      <c r="AE3962">
        <v>0</v>
      </c>
    </row>
    <row r="3963" spans="1:31" x14ac:dyDescent="0.25">
      <c r="A3963" s="9">
        <v>45199</v>
      </c>
      <c r="B3963" s="10" t="s">
        <v>484</v>
      </c>
      <c r="C3963" s="10" t="s">
        <v>282</v>
      </c>
      <c r="D3963" s="10" t="s">
        <v>40</v>
      </c>
      <c r="E3963" s="10" t="s">
        <v>30</v>
      </c>
      <c r="F3963" s="10">
        <v>550</v>
      </c>
      <c r="G3963" s="10">
        <v>599</v>
      </c>
      <c r="H3963" s="11">
        <f>SUMIFS(AA:AA,$A:$A,EOMONTH($A3963,-1),$B:$B,$B3963)</f>
        <v>-20</v>
      </c>
      <c r="I3963" s="63">
        <f>ROUND(SUMIFS(AC:AC,$A:$A,EOMONTH($A3963,-1),$B:$B,$B3963),2)</f>
        <v>-11.98</v>
      </c>
      <c r="J3963" s="11">
        <f>SUMIFS(AB:AB,$A:$A,EOMONTH($A3963,-1),$B:$B,$B3963)</f>
        <v>-2304</v>
      </c>
      <c r="K3963" s="13">
        <v>0</v>
      </c>
      <c r="L3963" s="25">
        <v>0</v>
      </c>
      <c r="M3963" s="15">
        <v>0</v>
      </c>
      <c r="N3963" s="14">
        <v>0</v>
      </c>
      <c r="O3963" s="16">
        <v>0</v>
      </c>
      <c r="P3963" s="16">
        <v>0</v>
      </c>
      <c r="Q3963" s="16">
        <v>0</v>
      </c>
      <c r="R3963" s="16">
        <f>Q3963*16.876/100</f>
        <v>0</v>
      </c>
      <c r="S3963" s="17">
        <f t="shared" si="427"/>
        <v>0</v>
      </c>
      <c r="T3963" s="16">
        <v>0</v>
      </c>
      <c r="U3963" s="18">
        <f t="shared" si="428"/>
        <v>-11.98</v>
      </c>
      <c r="V3963" s="18">
        <f t="shared" si="429"/>
        <v>0</v>
      </c>
      <c r="W3963" s="18">
        <f t="shared" si="430"/>
        <v>0</v>
      </c>
      <c r="X3963" s="27"/>
      <c r="Y3963" s="19">
        <f t="shared" si="431"/>
        <v>0</v>
      </c>
      <c r="Z3963" s="18">
        <f t="shared" si="432"/>
        <v>0</v>
      </c>
      <c r="AA3963" s="12">
        <v>-20</v>
      </c>
      <c r="AB3963" s="12">
        <v>-2304</v>
      </c>
      <c r="AC3963" s="28">
        <f>+I3963+Y3963-Z3963</f>
        <v>-11.98</v>
      </c>
      <c r="AD3963" s="20">
        <f t="shared" si="433"/>
        <v>20</v>
      </c>
      <c r="AE3963">
        <v>20</v>
      </c>
    </row>
    <row r="3964" spans="1:31" x14ac:dyDescent="0.25">
      <c r="A3964" s="9">
        <v>45199</v>
      </c>
      <c r="B3964" s="10" t="s">
        <v>485</v>
      </c>
      <c r="C3964" s="10" t="s">
        <v>282</v>
      </c>
      <c r="D3964" s="10" t="s">
        <v>29</v>
      </c>
      <c r="E3964" s="10" t="s">
        <v>30</v>
      </c>
      <c r="F3964" s="10"/>
      <c r="G3964" s="10">
        <v>0</v>
      </c>
      <c r="H3964" s="11">
        <f>SUMIFS(AA:AA,$A:$A,EOMONTH($A3964,-1),$B:$B,$B3964)</f>
        <v>8</v>
      </c>
      <c r="I3964" s="63">
        <f>ROUND(SUMIFS(AC:AC,$A:$A,EOMONTH($A3964,-1),$B:$B,$B3964),2)</f>
        <v>0.36</v>
      </c>
      <c r="J3964" s="11">
        <f>SUMIFS(AB:AB,$A:$A,EOMONTH($A3964,-1),$B:$B,$B3964)</f>
        <v>1077.3599999999999</v>
      </c>
      <c r="K3964" s="13">
        <v>0</v>
      </c>
      <c r="L3964" s="25">
        <v>0</v>
      </c>
      <c r="M3964" s="15">
        <v>0</v>
      </c>
      <c r="N3964" s="14">
        <v>0</v>
      </c>
      <c r="O3964" s="16">
        <v>0</v>
      </c>
      <c r="P3964" s="16">
        <v>0</v>
      </c>
      <c r="Q3964" s="16">
        <v>0</v>
      </c>
      <c r="R3964" s="16">
        <f>Q3964*16.876/100</f>
        <v>0</v>
      </c>
      <c r="S3964" s="17">
        <f t="shared" si="427"/>
        <v>0</v>
      </c>
      <c r="T3964" s="16">
        <v>0</v>
      </c>
      <c r="U3964" s="18">
        <f t="shared" si="428"/>
        <v>0</v>
      </c>
      <c r="V3964" s="18">
        <f t="shared" si="429"/>
        <v>0</v>
      </c>
      <c r="W3964" s="18">
        <f t="shared" si="430"/>
        <v>0</v>
      </c>
      <c r="X3964" s="27"/>
      <c r="Y3964" s="19">
        <f t="shared" si="431"/>
        <v>0</v>
      </c>
      <c r="Z3964" s="18">
        <f t="shared" si="432"/>
        <v>0</v>
      </c>
      <c r="AA3964" s="12">
        <v>8</v>
      </c>
      <c r="AB3964" s="12">
        <v>1077.3599999999999</v>
      </c>
      <c r="AC3964" s="28">
        <f>+I3964+Y3964-Z3964</f>
        <v>0.36</v>
      </c>
      <c r="AD3964" s="20">
        <f t="shared" si="433"/>
        <v>0</v>
      </c>
      <c r="AE3964">
        <v>0</v>
      </c>
    </row>
    <row r="3965" spans="1:31" x14ac:dyDescent="0.25">
      <c r="A3965" s="9">
        <v>45199</v>
      </c>
      <c r="B3965" s="10" t="s">
        <v>486</v>
      </c>
      <c r="C3965" s="10" t="s">
        <v>282</v>
      </c>
      <c r="D3965" s="10" t="s">
        <v>40</v>
      </c>
      <c r="E3965" s="10" t="s">
        <v>30</v>
      </c>
      <c r="F3965" s="10">
        <v>550</v>
      </c>
      <c r="G3965" s="10">
        <v>599</v>
      </c>
      <c r="H3965" s="11">
        <f>SUMIFS(AA:AA,$A:$A,EOMONTH($A3965,-1),$B:$B,$B3965)</f>
        <v>-20</v>
      </c>
      <c r="I3965" s="63">
        <f>ROUND(SUMIFS(AC:AC,$A:$A,EOMONTH($A3965,-1),$B:$B,$B3965),2)</f>
        <v>-11.98</v>
      </c>
      <c r="J3965" s="11">
        <f>SUMIFS(AB:AB,$A:$A,EOMONTH($A3965,-1),$B:$B,$B3965)</f>
        <v>-2304</v>
      </c>
      <c r="K3965" s="13">
        <v>0</v>
      </c>
      <c r="L3965" s="25">
        <v>0</v>
      </c>
      <c r="M3965" s="15">
        <v>0</v>
      </c>
      <c r="N3965" s="14">
        <v>0</v>
      </c>
      <c r="O3965" s="16">
        <v>0</v>
      </c>
      <c r="P3965" s="16">
        <v>0</v>
      </c>
      <c r="Q3965" s="16">
        <v>0</v>
      </c>
      <c r="R3965" s="16">
        <f>Q3965*16.876/100</f>
        <v>0</v>
      </c>
      <c r="S3965" s="17">
        <f t="shared" si="427"/>
        <v>0</v>
      </c>
      <c r="T3965" s="16">
        <v>0</v>
      </c>
      <c r="U3965" s="18">
        <f t="shared" si="428"/>
        <v>-11.98</v>
      </c>
      <c r="V3965" s="18">
        <f t="shared" si="429"/>
        <v>0</v>
      </c>
      <c r="W3965" s="18">
        <f t="shared" si="430"/>
        <v>0</v>
      </c>
      <c r="X3965" s="27"/>
      <c r="Y3965" s="19">
        <f t="shared" si="431"/>
        <v>0</v>
      </c>
      <c r="Z3965" s="18">
        <f t="shared" si="432"/>
        <v>0</v>
      </c>
      <c r="AA3965" s="12">
        <v>-20</v>
      </c>
      <c r="AB3965" s="12">
        <v>-2304</v>
      </c>
      <c r="AC3965" s="28">
        <f>+I3965+Y3965-Z3965</f>
        <v>-11.98</v>
      </c>
      <c r="AD3965" s="20">
        <f t="shared" si="433"/>
        <v>20</v>
      </c>
      <c r="AE3965">
        <v>20</v>
      </c>
    </row>
    <row r="3966" spans="1:31" x14ac:dyDescent="0.25">
      <c r="A3966" s="59">
        <v>45199</v>
      </c>
      <c r="B3966" s="60" t="s">
        <v>822</v>
      </c>
      <c r="C3966" s="60" t="s">
        <v>282</v>
      </c>
      <c r="D3966" s="60" t="s">
        <v>29</v>
      </c>
      <c r="E3966" s="60" t="s">
        <v>30</v>
      </c>
      <c r="F3966" s="10"/>
      <c r="G3966" s="10"/>
      <c r="H3966" s="11"/>
      <c r="I3966" s="63">
        <f>ROUND(SUMIFS(AC:AC,$A:$A,EOMONTH($A3966,-1),$B:$B,$B3966),2)</f>
        <v>0</v>
      </c>
      <c r="J3966" s="11"/>
      <c r="K3966" s="13"/>
      <c r="L3966" s="25"/>
      <c r="M3966" s="15"/>
      <c r="N3966" s="14"/>
      <c r="O3966" s="16"/>
      <c r="P3966" s="16"/>
      <c r="Q3966" s="16"/>
      <c r="R3966" s="16"/>
      <c r="S3966" s="17">
        <f t="shared" si="427"/>
        <v>0</v>
      </c>
      <c r="T3966" s="16"/>
      <c r="U3966" s="18">
        <f t="shared" si="428"/>
        <v>0</v>
      </c>
      <c r="V3966" s="18">
        <f t="shared" si="429"/>
        <v>0</v>
      </c>
      <c r="W3966" s="18">
        <f t="shared" si="430"/>
        <v>0</v>
      </c>
      <c r="X3966" s="27"/>
      <c r="Y3966" s="19">
        <f t="shared" si="431"/>
        <v>0</v>
      </c>
      <c r="Z3966" s="18">
        <f t="shared" si="432"/>
        <v>0</v>
      </c>
      <c r="AA3966" s="12"/>
      <c r="AB3966" s="12"/>
      <c r="AC3966" s="28">
        <f>+I3966+Y3966-Z3966</f>
        <v>0</v>
      </c>
      <c r="AD3966" s="20">
        <f t="shared" si="433"/>
        <v>0</v>
      </c>
      <c r="AE3966">
        <v>0</v>
      </c>
    </row>
    <row r="3967" spans="1:31" x14ac:dyDescent="0.25">
      <c r="A3967" s="9">
        <v>45199</v>
      </c>
      <c r="B3967" s="10" t="s">
        <v>487</v>
      </c>
      <c r="C3967" s="10" t="s">
        <v>282</v>
      </c>
      <c r="D3967" s="10" t="s">
        <v>40</v>
      </c>
      <c r="E3967" s="10" t="s">
        <v>30</v>
      </c>
      <c r="F3967" s="10">
        <v>450</v>
      </c>
      <c r="G3967" s="10">
        <v>490</v>
      </c>
      <c r="H3967" s="11">
        <f>SUMIFS(AA:AA,$A:$A,EOMONTH($A3967,-1),$B:$B,$B3967)</f>
        <v>46</v>
      </c>
      <c r="I3967" s="63">
        <f>ROUND(SUMIFS(AC:AC,$A:$A,EOMONTH($A3967,-1),$B:$B,$B3967),2)</f>
        <v>2.08</v>
      </c>
      <c r="J3967" s="11">
        <f>SUMIFS(AB:AB,$A:$A,EOMONTH($A3967,-1),$B:$B,$B3967)</f>
        <v>0</v>
      </c>
      <c r="K3967" s="13">
        <v>0</v>
      </c>
      <c r="L3967" s="25">
        <v>0</v>
      </c>
      <c r="M3967" s="15">
        <v>0</v>
      </c>
      <c r="N3967" s="14">
        <v>0</v>
      </c>
      <c r="O3967" s="16">
        <v>0</v>
      </c>
      <c r="P3967" s="16">
        <v>0</v>
      </c>
      <c r="Q3967" s="16">
        <v>0</v>
      </c>
      <c r="R3967" s="16">
        <f>Q3967*16.876/100</f>
        <v>0</v>
      </c>
      <c r="S3967" s="17">
        <f t="shared" si="427"/>
        <v>0</v>
      </c>
      <c r="T3967" s="16">
        <v>0</v>
      </c>
      <c r="U3967" s="18">
        <f t="shared" si="428"/>
        <v>22.54</v>
      </c>
      <c r="V3967" s="18">
        <f t="shared" si="429"/>
        <v>0</v>
      </c>
      <c r="W3967" s="18">
        <f t="shared" si="430"/>
        <v>0</v>
      </c>
      <c r="X3967" s="27"/>
      <c r="Y3967" s="19">
        <f t="shared" si="431"/>
        <v>0</v>
      </c>
      <c r="Z3967" s="18">
        <f t="shared" si="432"/>
        <v>0</v>
      </c>
      <c r="AA3967" s="12">
        <v>46</v>
      </c>
      <c r="AB3967" s="12">
        <v>0</v>
      </c>
      <c r="AC3967" s="28">
        <f>+I3967+Y3967-Z3967</f>
        <v>2.08</v>
      </c>
      <c r="AD3967" s="20">
        <f t="shared" si="433"/>
        <v>0</v>
      </c>
      <c r="AE3967">
        <v>0</v>
      </c>
    </row>
    <row r="3968" spans="1:31" x14ac:dyDescent="0.25">
      <c r="A3968" s="9">
        <v>45199</v>
      </c>
      <c r="B3968" s="10" t="s">
        <v>488</v>
      </c>
      <c r="C3968" s="10" t="s">
        <v>282</v>
      </c>
      <c r="D3968" s="10" t="s">
        <v>40</v>
      </c>
      <c r="E3968" s="10" t="s">
        <v>30</v>
      </c>
      <c r="F3968" s="10">
        <v>450</v>
      </c>
      <c r="G3968" s="10">
        <v>490</v>
      </c>
      <c r="H3968" s="11">
        <f>SUMIFS(AA:AA,$A:$A,EOMONTH($A3968,-1),$B:$B,$B3968)</f>
        <v>223</v>
      </c>
      <c r="I3968" s="63">
        <f>ROUND(SUMIFS(AC:AC,$A:$A,EOMONTH($A3968,-1),$B:$B,$B3968),2)</f>
        <v>10.07</v>
      </c>
      <c r="J3968" s="11">
        <f>SUMIFS(AB:AB,$A:$A,EOMONTH($A3968,-1),$B:$B,$B3968)</f>
        <v>24530</v>
      </c>
      <c r="K3968" s="13">
        <v>0</v>
      </c>
      <c r="L3968" s="25">
        <v>0</v>
      </c>
      <c r="M3968" s="15">
        <v>0</v>
      </c>
      <c r="N3968" s="14">
        <v>0</v>
      </c>
      <c r="O3968" s="16">
        <v>0</v>
      </c>
      <c r="P3968" s="16">
        <v>0</v>
      </c>
      <c r="Q3968" s="16">
        <v>0</v>
      </c>
      <c r="R3968" s="16">
        <f>Q3968*16.876/100</f>
        <v>0</v>
      </c>
      <c r="S3968" s="17">
        <f t="shared" si="427"/>
        <v>0</v>
      </c>
      <c r="T3968" s="16">
        <v>0</v>
      </c>
      <c r="U3968" s="18">
        <f t="shared" si="428"/>
        <v>109.27</v>
      </c>
      <c r="V3968" s="18">
        <f t="shared" si="429"/>
        <v>0</v>
      </c>
      <c r="W3968" s="18">
        <f t="shared" si="430"/>
        <v>0</v>
      </c>
      <c r="X3968" s="27"/>
      <c r="Y3968" s="19">
        <f t="shared" si="431"/>
        <v>0</v>
      </c>
      <c r="Z3968" s="18">
        <f t="shared" si="432"/>
        <v>0</v>
      </c>
      <c r="AA3968" s="12">
        <v>223</v>
      </c>
      <c r="AB3968" s="12">
        <v>24530</v>
      </c>
      <c r="AC3968" s="28">
        <f>+I3968+Y3968-Z3968</f>
        <v>10.07</v>
      </c>
      <c r="AD3968" s="20">
        <f t="shared" si="433"/>
        <v>0</v>
      </c>
      <c r="AE3968">
        <v>0</v>
      </c>
    </row>
    <row r="3969" spans="1:31" x14ac:dyDescent="0.25">
      <c r="A3969" s="9">
        <v>45199</v>
      </c>
      <c r="B3969" s="10" t="s">
        <v>489</v>
      </c>
      <c r="C3969" s="10" t="s">
        <v>282</v>
      </c>
      <c r="D3969" s="10" t="s">
        <v>29</v>
      </c>
      <c r="E3969" s="10" t="s">
        <v>30</v>
      </c>
      <c r="F3969" s="10"/>
      <c r="G3969" s="10">
        <v>0</v>
      </c>
      <c r="H3969" s="11">
        <f>SUMIFS(AA:AA,$A:$A,EOMONTH($A3969,-1),$B:$B,$B3969)</f>
        <v>243</v>
      </c>
      <c r="I3969" s="63">
        <f>ROUND(SUMIFS(AC:AC,$A:$A,EOMONTH($A3969,-1),$B:$B,$B3969),2)</f>
        <v>14.76</v>
      </c>
      <c r="J3969" s="11">
        <f>SUMIFS(AB:AB,$A:$A,EOMONTH($A3969,-1),$B:$B,$B3969)</f>
        <v>26730</v>
      </c>
      <c r="K3969" s="13">
        <v>0</v>
      </c>
      <c r="L3969" s="25">
        <v>0</v>
      </c>
      <c r="M3969" s="15">
        <v>0</v>
      </c>
      <c r="N3969" s="14">
        <v>0</v>
      </c>
      <c r="O3969" s="16">
        <v>0</v>
      </c>
      <c r="P3969" s="16">
        <v>0</v>
      </c>
      <c r="Q3969" s="16">
        <v>0</v>
      </c>
      <c r="R3969" s="16">
        <f>Q3969*16.876/100</f>
        <v>0</v>
      </c>
      <c r="S3969" s="17">
        <f t="shared" si="427"/>
        <v>0</v>
      </c>
      <c r="T3969" s="16">
        <v>0</v>
      </c>
      <c r="U3969" s="18">
        <f t="shared" si="428"/>
        <v>0</v>
      </c>
      <c r="V3969" s="18">
        <f t="shared" si="429"/>
        <v>0</v>
      </c>
      <c r="W3969" s="18">
        <f t="shared" si="430"/>
        <v>0</v>
      </c>
      <c r="X3969" s="27"/>
      <c r="Y3969" s="19">
        <f t="shared" si="431"/>
        <v>0</v>
      </c>
      <c r="Z3969" s="18">
        <f t="shared" si="432"/>
        <v>0</v>
      </c>
      <c r="AA3969" s="12">
        <v>243</v>
      </c>
      <c r="AB3969" s="12">
        <v>26730</v>
      </c>
      <c r="AC3969" s="28">
        <f>+I3969+Y3969-Z3969</f>
        <v>14.76</v>
      </c>
      <c r="AD3969" s="20">
        <f t="shared" si="433"/>
        <v>0</v>
      </c>
      <c r="AE3969">
        <v>0</v>
      </c>
    </row>
    <row r="3970" spans="1:31" x14ac:dyDescent="0.25">
      <c r="A3970" s="9">
        <v>45199</v>
      </c>
      <c r="B3970" s="10" t="s">
        <v>490</v>
      </c>
      <c r="C3970" s="10" t="s">
        <v>282</v>
      </c>
      <c r="D3970" s="10" t="s">
        <v>40</v>
      </c>
      <c r="E3970" s="10" t="s">
        <v>30</v>
      </c>
      <c r="F3970" s="10">
        <v>450</v>
      </c>
      <c r="G3970" s="10">
        <v>490</v>
      </c>
      <c r="H3970" s="11">
        <f>SUMIFS(AA:AA,$A:$A,EOMONTH($A3970,-1),$B:$B,$B3970)</f>
        <v>42</v>
      </c>
      <c r="I3970" s="63">
        <f>ROUND(SUMIFS(AC:AC,$A:$A,EOMONTH($A3970,-1),$B:$B,$B3970),2)</f>
        <v>1.9</v>
      </c>
      <c r="J3970" s="11">
        <f>SUMIFS(AB:AB,$A:$A,EOMONTH($A3970,-1),$B:$B,$B3970)</f>
        <v>0</v>
      </c>
      <c r="K3970" s="13">
        <v>0</v>
      </c>
      <c r="L3970" s="25">
        <v>0</v>
      </c>
      <c r="M3970" s="15">
        <v>0</v>
      </c>
      <c r="N3970" s="14">
        <v>0</v>
      </c>
      <c r="O3970" s="16">
        <v>0</v>
      </c>
      <c r="P3970" s="16">
        <v>0</v>
      </c>
      <c r="Q3970" s="16">
        <v>0</v>
      </c>
      <c r="R3970" s="16">
        <f>Q3970*16.876/100</f>
        <v>0</v>
      </c>
      <c r="S3970" s="17">
        <f t="shared" si="427"/>
        <v>0</v>
      </c>
      <c r="T3970" s="16">
        <v>0</v>
      </c>
      <c r="U3970" s="18">
        <f t="shared" si="428"/>
        <v>20.58</v>
      </c>
      <c r="V3970" s="18">
        <f t="shared" si="429"/>
        <v>0</v>
      </c>
      <c r="W3970" s="18">
        <f t="shared" si="430"/>
        <v>0</v>
      </c>
      <c r="X3970" s="27"/>
      <c r="Y3970" s="19">
        <f t="shared" si="431"/>
        <v>0</v>
      </c>
      <c r="Z3970" s="18">
        <f t="shared" si="432"/>
        <v>0</v>
      </c>
      <c r="AA3970" s="12">
        <v>42</v>
      </c>
      <c r="AB3970" s="12">
        <v>0</v>
      </c>
      <c r="AC3970" s="28">
        <f>+I3970+Y3970-Z3970</f>
        <v>1.9</v>
      </c>
      <c r="AD3970" s="20">
        <f t="shared" si="433"/>
        <v>0</v>
      </c>
      <c r="AE3970">
        <v>0</v>
      </c>
    </row>
    <row r="3971" spans="1:31" x14ac:dyDescent="0.25">
      <c r="A3971" s="9">
        <v>45199</v>
      </c>
      <c r="B3971" s="10" t="s">
        <v>491</v>
      </c>
      <c r="C3971" s="10" t="s">
        <v>282</v>
      </c>
      <c r="D3971" s="10" t="s">
        <v>29</v>
      </c>
      <c r="E3971" s="10" t="s">
        <v>30</v>
      </c>
      <c r="F3971" s="10"/>
      <c r="G3971" s="10">
        <v>0</v>
      </c>
      <c r="H3971" s="11">
        <f>SUMIFS(AA:AA,$A:$A,EOMONTH($A3971,-1),$B:$B,$B3971)</f>
        <v>233</v>
      </c>
      <c r="I3971" s="63">
        <f>ROUND(SUMIFS(AC:AC,$A:$A,EOMONTH($A3971,-1),$B:$B,$B3971),2)</f>
        <v>10.7</v>
      </c>
      <c r="J3971" s="11">
        <f>SUMIFS(AB:AB,$A:$A,EOMONTH($A3971,-1),$B:$B,$B3971)</f>
        <v>19761.740000000002</v>
      </c>
      <c r="K3971" s="13">
        <v>0</v>
      </c>
      <c r="L3971" s="25">
        <v>0</v>
      </c>
      <c r="M3971" s="15">
        <v>0</v>
      </c>
      <c r="N3971" s="14">
        <v>0</v>
      </c>
      <c r="O3971" s="16">
        <v>0</v>
      </c>
      <c r="P3971" s="16">
        <v>0</v>
      </c>
      <c r="Q3971" s="16">
        <v>0</v>
      </c>
      <c r="R3971" s="16">
        <f>Q3971*16.876/100</f>
        <v>0</v>
      </c>
      <c r="S3971" s="17">
        <f t="shared" si="427"/>
        <v>0</v>
      </c>
      <c r="T3971" s="16">
        <v>0</v>
      </c>
      <c r="U3971" s="18">
        <f t="shared" si="428"/>
        <v>0</v>
      </c>
      <c r="V3971" s="18">
        <f t="shared" si="429"/>
        <v>0</v>
      </c>
      <c r="W3971" s="18">
        <f t="shared" si="430"/>
        <v>0</v>
      </c>
      <c r="X3971" s="27"/>
      <c r="Y3971" s="19">
        <f t="shared" si="431"/>
        <v>0</v>
      </c>
      <c r="Z3971" s="18">
        <f t="shared" si="432"/>
        <v>0</v>
      </c>
      <c r="AA3971" s="12">
        <v>233</v>
      </c>
      <c r="AB3971" s="12">
        <v>19761.740000000002</v>
      </c>
      <c r="AC3971" s="28">
        <f>+I3971+Y3971-Z3971</f>
        <v>10.7</v>
      </c>
      <c r="AD3971" s="20">
        <f t="shared" si="433"/>
        <v>0</v>
      </c>
      <c r="AE3971">
        <v>0</v>
      </c>
    </row>
    <row r="3972" spans="1:31" x14ac:dyDescent="0.25">
      <c r="A3972" s="9">
        <v>45199</v>
      </c>
      <c r="B3972" s="10" t="s">
        <v>492</v>
      </c>
      <c r="C3972" s="10" t="s">
        <v>282</v>
      </c>
      <c r="D3972" s="10" t="s">
        <v>40</v>
      </c>
      <c r="E3972" s="10" t="s">
        <v>30</v>
      </c>
      <c r="F3972" s="10">
        <v>450</v>
      </c>
      <c r="G3972" s="10">
        <v>490</v>
      </c>
      <c r="H3972" s="11">
        <f>SUMIFS(AA:AA,$A:$A,EOMONTH($A3972,-1),$B:$B,$B3972)</f>
        <v>19</v>
      </c>
      <c r="I3972" s="63">
        <f>ROUND(SUMIFS(AC:AC,$A:$A,EOMONTH($A3972,-1),$B:$B,$B3972),2)</f>
        <v>136.05000000000001</v>
      </c>
      <c r="J3972" s="11">
        <f>SUMIFS(AB:AB,$A:$A,EOMONTH($A3972,-1),$B:$B,$B3972)</f>
        <v>1011.66</v>
      </c>
      <c r="K3972" s="13">
        <v>0</v>
      </c>
      <c r="L3972" s="25">
        <v>0</v>
      </c>
      <c r="M3972" s="15">
        <v>40</v>
      </c>
      <c r="N3972" s="14">
        <v>2156.38</v>
      </c>
      <c r="O3972" s="16">
        <v>0</v>
      </c>
      <c r="P3972" s="16">
        <v>0</v>
      </c>
      <c r="Q3972" s="16">
        <v>40</v>
      </c>
      <c r="R3972" s="16">
        <f>Q3972*16.876/100</f>
        <v>6.7504000000000008</v>
      </c>
      <c r="S3972" s="17">
        <f t="shared" si="427"/>
        <v>46.750399999999999</v>
      </c>
      <c r="T3972" s="16">
        <v>2148</v>
      </c>
      <c r="U3972" s="18">
        <f t="shared" si="428"/>
        <v>9.31</v>
      </c>
      <c r="V3972" s="18">
        <f t="shared" si="429"/>
        <v>18</v>
      </c>
      <c r="W3972" s="18">
        <f t="shared" si="430"/>
        <v>3.0220199999999999</v>
      </c>
      <c r="X3972" s="27"/>
      <c r="Y3972" s="19">
        <f t="shared" si="431"/>
        <v>21.022020000000001</v>
      </c>
      <c r="Z3972" s="18">
        <f t="shared" si="432"/>
        <v>0</v>
      </c>
      <c r="AA3972" s="12">
        <v>19</v>
      </c>
      <c r="AB3972" s="12">
        <v>1020.22</v>
      </c>
      <c r="AC3972" s="28">
        <f>+I3972+Y3972-Z3972</f>
        <v>157.07202000000001</v>
      </c>
      <c r="AD3972" s="20">
        <f t="shared" si="433"/>
        <v>0</v>
      </c>
      <c r="AE3972">
        <v>0</v>
      </c>
    </row>
    <row r="3973" spans="1:31" x14ac:dyDescent="0.25">
      <c r="A3973" s="9">
        <v>45199</v>
      </c>
      <c r="B3973" s="10" t="s">
        <v>493</v>
      </c>
      <c r="C3973" s="10" t="s">
        <v>282</v>
      </c>
      <c r="D3973" s="10" t="s">
        <v>29</v>
      </c>
      <c r="E3973" s="10" t="s">
        <v>30</v>
      </c>
      <c r="F3973" s="10"/>
      <c r="G3973" s="10">
        <v>0</v>
      </c>
      <c r="H3973" s="11">
        <f>SUMIFS(AA:AA,$A:$A,EOMONTH($A3973,-1),$B:$B,$B3973)</f>
        <v>352</v>
      </c>
      <c r="I3973" s="63">
        <f>ROUND(SUMIFS(AC:AC,$A:$A,EOMONTH($A3973,-1),$B:$B,$B3973),2)</f>
        <v>23.84</v>
      </c>
      <c r="J3973" s="11">
        <f>SUMIFS(AB:AB,$A:$A,EOMONTH($A3973,-1),$B:$B,$B3973)</f>
        <v>27612.86</v>
      </c>
      <c r="K3973" s="13">
        <v>0</v>
      </c>
      <c r="L3973" s="25">
        <v>0</v>
      </c>
      <c r="M3973" s="15">
        <v>0</v>
      </c>
      <c r="N3973" s="14">
        <v>0</v>
      </c>
      <c r="O3973" s="16">
        <v>0</v>
      </c>
      <c r="P3973" s="16">
        <v>0</v>
      </c>
      <c r="Q3973" s="16">
        <v>40</v>
      </c>
      <c r="R3973" s="16">
        <f>Q3973*16.876/100</f>
        <v>6.7504000000000008</v>
      </c>
      <c r="S3973" s="17">
        <f t="shared" ref="S3973:S4036" si="434">Q3973+R3973</f>
        <v>46.750399999999999</v>
      </c>
      <c r="T3973" s="16">
        <v>3138</v>
      </c>
      <c r="U3973" s="18">
        <f t="shared" ref="U3973:U4036" si="435">H3973*G3973/1000</f>
        <v>0</v>
      </c>
      <c r="V3973" s="18">
        <f t="shared" ref="V3973:V4036" si="436">M3973*F3973/1000</f>
        <v>0</v>
      </c>
      <c r="W3973" s="18">
        <f t="shared" ref="W3973:W4036" si="437">V3973*16.789/100</f>
        <v>0</v>
      </c>
      <c r="X3973" s="27"/>
      <c r="Y3973" s="19">
        <f t="shared" ref="Y3973:Y4036" si="438">V3973+W3973+X3973</f>
        <v>0</v>
      </c>
      <c r="Z3973" s="18">
        <f t="shared" ref="Z3973:Z4036" si="439">O3973*G3973/1000</f>
        <v>0</v>
      </c>
      <c r="AA3973" s="12">
        <v>312</v>
      </c>
      <c r="AB3973" s="12">
        <v>24475.040000000001</v>
      </c>
      <c r="AC3973" s="28">
        <f>+I3973+Y3973-Z3973</f>
        <v>23.84</v>
      </c>
      <c r="AD3973" s="20">
        <f t="shared" ref="AD3973:AD4036" si="440">IF(AC3973&lt;0,ROUNDUP(AC3973,-1)*-1,0)</f>
        <v>0</v>
      </c>
      <c r="AE3973">
        <v>0</v>
      </c>
    </row>
    <row r="3974" spans="1:31" x14ac:dyDescent="0.25">
      <c r="A3974" s="9">
        <v>45199</v>
      </c>
      <c r="B3974" s="10" t="s">
        <v>494</v>
      </c>
      <c r="C3974" s="10" t="s">
        <v>282</v>
      </c>
      <c r="D3974" s="10" t="s">
        <v>29</v>
      </c>
      <c r="E3974" s="10" t="s">
        <v>30</v>
      </c>
      <c r="F3974" s="10"/>
      <c r="G3974" s="10">
        <v>0</v>
      </c>
      <c r="H3974" s="11">
        <f>SUMIFS(AA:AA,$A:$A,EOMONTH($A3974,-1),$B:$B,$B3974)</f>
        <v>172</v>
      </c>
      <c r="I3974" s="63">
        <f>ROUND(SUMIFS(AC:AC,$A:$A,EOMONTH($A3974,-1),$B:$B,$B3974),2)</f>
        <v>1.1299999999999999</v>
      </c>
      <c r="J3974" s="11">
        <f>SUMIFS(AB:AB,$A:$A,EOMONTH($A3974,-1),$B:$B,$B3974)</f>
        <v>8884.67</v>
      </c>
      <c r="K3974" s="13">
        <v>0</v>
      </c>
      <c r="L3974" s="25">
        <v>0</v>
      </c>
      <c r="M3974" s="15">
        <v>0</v>
      </c>
      <c r="N3974" s="14">
        <v>0</v>
      </c>
      <c r="O3974" s="16">
        <v>0</v>
      </c>
      <c r="P3974" s="16">
        <v>0</v>
      </c>
      <c r="Q3974" s="16">
        <v>40</v>
      </c>
      <c r="R3974" s="16">
        <f>Q3974*16.876/100</f>
        <v>6.7504000000000008</v>
      </c>
      <c r="S3974" s="17">
        <f t="shared" si="434"/>
        <v>46.750399999999999</v>
      </c>
      <c r="T3974" s="16">
        <v>2066.4</v>
      </c>
      <c r="U3974" s="18">
        <f t="shared" si="435"/>
        <v>0</v>
      </c>
      <c r="V3974" s="18">
        <f t="shared" si="436"/>
        <v>0</v>
      </c>
      <c r="W3974" s="18">
        <f t="shared" si="437"/>
        <v>0</v>
      </c>
      <c r="X3974" s="27"/>
      <c r="Y3974" s="19">
        <f t="shared" si="438"/>
        <v>0</v>
      </c>
      <c r="Z3974" s="18">
        <f t="shared" si="439"/>
        <v>0</v>
      </c>
      <c r="AA3974" s="12">
        <v>132</v>
      </c>
      <c r="AB3974" s="12">
        <v>6818.47</v>
      </c>
      <c r="AC3974" s="28">
        <f>+I3974+Y3974-Z3974</f>
        <v>1.1299999999999999</v>
      </c>
      <c r="AD3974" s="20">
        <f t="shared" si="440"/>
        <v>0</v>
      </c>
      <c r="AE3974">
        <v>0</v>
      </c>
    </row>
    <row r="3975" spans="1:31" x14ac:dyDescent="0.25">
      <c r="A3975" s="9">
        <v>45199</v>
      </c>
      <c r="B3975" s="10" t="s">
        <v>495</v>
      </c>
      <c r="C3975" s="10" t="s">
        <v>282</v>
      </c>
      <c r="D3975" s="10" t="s">
        <v>40</v>
      </c>
      <c r="E3975" s="10" t="s">
        <v>30</v>
      </c>
      <c r="F3975" s="10">
        <v>450</v>
      </c>
      <c r="G3975" s="10">
        <v>490</v>
      </c>
      <c r="H3975" s="11">
        <f>SUMIFS(AA:AA,$A:$A,EOMONTH($A3975,-1),$B:$B,$B3975)</f>
        <v>992</v>
      </c>
      <c r="I3975" s="63">
        <f>ROUND(SUMIFS(AC:AC,$A:$A,EOMONTH($A3975,-1),$B:$B,$B3975),2)</f>
        <v>520.72</v>
      </c>
      <c r="J3975" s="11">
        <f>SUMIFS(AB:AB,$A:$A,EOMONTH($A3975,-1),$B:$B,$B3975)</f>
        <v>55020.56</v>
      </c>
      <c r="K3975" s="13">
        <v>0</v>
      </c>
      <c r="L3975" s="25">
        <v>0</v>
      </c>
      <c r="M3975" s="15">
        <v>0</v>
      </c>
      <c r="N3975" s="14">
        <v>0</v>
      </c>
      <c r="O3975" s="16">
        <v>0</v>
      </c>
      <c r="P3975" s="16">
        <v>0</v>
      </c>
      <c r="Q3975" s="16">
        <v>40</v>
      </c>
      <c r="R3975" s="16">
        <f>Q3975*16.876/100</f>
        <v>6.7504000000000008</v>
      </c>
      <c r="S3975" s="17">
        <f t="shared" si="434"/>
        <v>46.750399999999999</v>
      </c>
      <c r="T3975" s="16">
        <v>2218.4</v>
      </c>
      <c r="U3975" s="18">
        <f t="shared" si="435"/>
        <v>486.08</v>
      </c>
      <c r="V3975" s="18">
        <f t="shared" si="436"/>
        <v>0</v>
      </c>
      <c r="W3975" s="18">
        <f t="shared" si="437"/>
        <v>0</v>
      </c>
      <c r="X3975" s="27"/>
      <c r="Y3975" s="19">
        <f t="shared" si="438"/>
        <v>0</v>
      </c>
      <c r="Z3975" s="18">
        <f t="shared" si="439"/>
        <v>0</v>
      </c>
      <c r="AA3975" s="12">
        <v>952</v>
      </c>
      <c r="AB3975" s="12">
        <v>52801.99</v>
      </c>
      <c r="AC3975" s="28">
        <f>+I3975+Y3975-Z3975</f>
        <v>520.72</v>
      </c>
      <c r="AD3975" s="20">
        <f t="shared" si="440"/>
        <v>0</v>
      </c>
      <c r="AE3975">
        <v>0</v>
      </c>
    </row>
    <row r="3976" spans="1:31" x14ac:dyDescent="0.25">
      <c r="A3976" s="9">
        <v>45199</v>
      </c>
      <c r="B3976" s="10" t="s">
        <v>496</v>
      </c>
      <c r="C3976" s="10" t="s">
        <v>282</v>
      </c>
      <c r="D3976" s="10" t="s">
        <v>40</v>
      </c>
      <c r="E3976" s="10" t="s">
        <v>30</v>
      </c>
      <c r="F3976" s="10">
        <v>450</v>
      </c>
      <c r="G3976" s="10">
        <v>490</v>
      </c>
      <c r="H3976" s="11">
        <f>SUMIFS(AA:AA,$A:$A,EOMONTH($A3976,-1),$B:$B,$B3976)</f>
        <v>222</v>
      </c>
      <c r="I3976" s="63">
        <f>ROUND(SUMIFS(AC:AC,$A:$A,EOMONTH($A3976,-1),$B:$B,$B3976),2)</f>
        <v>10.02</v>
      </c>
      <c r="J3976" s="11">
        <f>SUMIFS(AB:AB,$A:$A,EOMONTH($A3976,-1),$B:$B,$B3976)</f>
        <v>24420</v>
      </c>
      <c r="K3976" s="13">
        <v>0</v>
      </c>
      <c r="L3976" s="25">
        <v>0</v>
      </c>
      <c r="M3976" s="15">
        <v>0</v>
      </c>
      <c r="N3976" s="14">
        <v>0</v>
      </c>
      <c r="O3976" s="16">
        <v>0</v>
      </c>
      <c r="P3976" s="16">
        <v>0</v>
      </c>
      <c r="Q3976" s="16">
        <v>0</v>
      </c>
      <c r="R3976" s="16">
        <f>Q3976*16.876/100</f>
        <v>0</v>
      </c>
      <c r="S3976" s="17">
        <f t="shared" si="434"/>
        <v>0</v>
      </c>
      <c r="T3976" s="16">
        <v>0</v>
      </c>
      <c r="U3976" s="18">
        <f t="shared" si="435"/>
        <v>108.78</v>
      </c>
      <c r="V3976" s="18">
        <f t="shared" si="436"/>
        <v>0</v>
      </c>
      <c r="W3976" s="18">
        <f t="shared" si="437"/>
        <v>0</v>
      </c>
      <c r="X3976" s="27"/>
      <c r="Y3976" s="19">
        <f t="shared" si="438"/>
        <v>0</v>
      </c>
      <c r="Z3976" s="18">
        <f t="shared" si="439"/>
        <v>0</v>
      </c>
      <c r="AA3976" s="12">
        <v>222</v>
      </c>
      <c r="AB3976" s="12">
        <v>24420</v>
      </c>
      <c r="AC3976" s="28">
        <f>+I3976+Y3976-Z3976</f>
        <v>10.02</v>
      </c>
      <c r="AD3976" s="20">
        <f t="shared" si="440"/>
        <v>0</v>
      </c>
      <c r="AE3976">
        <v>0</v>
      </c>
    </row>
    <row r="3977" spans="1:31" x14ac:dyDescent="0.25">
      <c r="A3977" s="9">
        <v>45199</v>
      </c>
      <c r="B3977" s="10" t="s">
        <v>497</v>
      </c>
      <c r="C3977" s="10" t="s">
        <v>282</v>
      </c>
      <c r="D3977" s="10" t="s">
        <v>29</v>
      </c>
      <c r="E3977" s="10" t="s">
        <v>30</v>
      </c>
      <c r="F3977" s="10"/>
      <c r="G3977" s="10">
        <v>0</v>
      </c>
      <c r="H3977" s="11">
        <f>SUMIFS(AA:AA,$A:$A,EOMONTH($A3977,-1),$B:$B,$B3977)</f>
        <v>-30</v>
      </c>
      <c r="I3977" s="63">
        <f>ROUND(SUMIFS(AC:AC,$A:$A,EOMONTH($A3977,-1),$B:$B,$B3977),2)</f>
        <v>0</v>
      </c>
      <c r="J3977" s="11">
        <f>SUMIFS(AB:AB,$A:$A,EOMONTH($A3977,-1),$B:$B,$B3977)</f>
        <v>-4083.6</v>
      </c>
      <c r="K3977" s="13">
        <v>0</v>
      </c>
      <c r="L3977" s="25">
        <v>0</v>
      </c>
      <c r="M3977" s="15">
        <v>0</v>
      </c>
      <c r="N3977" s="14">
        <v>0</v>
      </c>
      <c r="O3977" s="16">
        <v>0</v>
      </c>
      <c r="P3977" s="16">
        <v>0</v>
      </c>
      <c r="Q3977" s="16">
        <v>0</v>
      </c>
      <c r="R3977" s="16">
        <f>Q3977*16.876/100</f>
        <v>0</v>
      </c>
      <c r="S3977" s="17">
        <f t="shared" si="434"/>
        <v>0</v>
      </c>
      <c r="T3977" s="16">
        <v>0</v>
      </c>
      <c r="U3977" s="18">
        <f t="shared" si="435"/>
        <v>0</v>
      </c>
      <c r="V3977" s="18">
        <f t="shared" si="436"/>
        <v>0</v>
      </c>
      <c r="W3977" s="18">
        <f t="shared" si="437"/>
        <v>0</v>
      </c>
      <c r="X3977" s="27"/>
      <c r="Y3977" s="19">
        <f t="shared" si="438"/>
        <v>0</v>
      </c>
      <c r="Z3977" s="18">
        <f t="shared" si="439"/>
        <v>0</v>
      </c>
      <c r="AA3977" s="12">
        <v>-30</v>
      </c>
      <c r="AB3977" s="12">
        <v>-4083.6</v>
      </c>
      <c r="AC3977" s="28">
        <f>+I3977+Y3977-Z3977</f>
        <v>0</v>
      </c>
      <c r="AD3977" s="20">
        <f t="shared" si="440"/>
        <v>0</v>
      </c>
      <c r="AE3977">
        <v>0</v>
      </c>
    </row>
    <row r="3978" spans="1:31" x14ac:dyDescent="0.25">
      <c r="A3978" s="9">
        <v>45199</v>
      </c>
      <c r="B3978" s="10" t="s">
        <v>498</v>
      </c>
      <c r="C3978" s="10" t="s">
        <v>282</v>
      </c>
      <c r="D3978" s="10" t="s">
        <v>40</v>
      </c>
      <c r="E3978" s="10" t="s">
        <v>30</v>
      </c>
      <c r="F3978" s="10">
        <v>605</v>
      </c>
      <c r="G3978" s="10">
        <v>659</v>
      </c>
      <c r="H3978" s="11">
        <f>SUMIFS(AA:AA,$A:$A,EOMONTH($A3978,-1),$B:$B,$B3978)</f>
        <v>-20</v>
      </c>
      <c r="I3978" s="63">
        <f>ROUND(SUMIFS(AC:AC,$A:$A,EOMONTH($A3978,-1),$B:$B,$B3978),2)</f>
        <v>-16.25</v>
      </c>
      <c r="J3978" s="11">
        <f>SUMIFS(AB:AB,$A:$A,EOMONTH($A3978,-1),$B:$B,$B3978)</f>
        <v>-2951.6</v>
      </c>
      <c r="K3978" s="13">
        <v>0</v>
      </c>
      <c r="L3978" s="25">
        <v>0</v>
      </c>
      <c r="M3978" s="15">
        <v>0</v>
      </c>
      <c r="N3978" s="14">
        <v>0</v>
      </c>
      <c r="O3978" s="16">
        <v>0</v>
      </c>
      <c r="P3978" s="16">
        <v>0</v>
      </c>
      <c r="Q3978" s="16">
        <v>0</v>
      </c>
      <c r="R3978" s="16">
        <f>Q3978*16.876/100</f>
        <v>0</v>
      </c>
      <c r="S3978" s="17">
        <f t="shared" si="434"/>
        <v>0</v>
      </c>
      <c r="T3978" s="16">
        <v>0</v>
      </c>
      <c r="U3978" s="18">
        <f t="shared" si="435"/>
        <v>-13.18</v>
      </c>
      <c r="V3978" s="18">
        <f t="shared" si="436"/>
        <v>0</v>
      </c>
      <c r="W3978" s="18">
        <f t="shared" si="437"/>
        <v>0</v>
      </c>
      <c r="X3978" s="27"/>
      <c r="Y3978" s="19">
        <f t="shared" si="438"/>
        <v>0</v>
      </c>
      <c r="Z3978" s="18">
        <f t="shared" si="439"/>
        <v>0</v>
      </c>
      <c r="AA3978" s="12">
        <v>-20</v>
      </c>
      <c r="AB3978" s="12">
        <v>-2951.6</v>
      </c>
      <c r="AC3978" s="28">
        <f>+I3978+Y3978-Z3978</f>
        <v>-16.25</v>
      </c>
      <c r="AD3978" s="20">
        <f t="shared" si="440"/>
        <v>20</v>
      </c>
      <c r="AE3978">
        <v>20</v>
      </c>
    </row>
    <row r="3979" spans="1:31" x14ac:dyDescent="0.25">
      <c r="A3979" s="9">
        <v>45199</v>
      </c>
      <c r="B3979" s="10" t="s">
        <v>499</v>
      </c>
      <c r="C3979" s="10" t="s">
        <v>282</v>
      </c>
      <c r="D3979" s="10" t="s">
        <v>40</v>
      </c>
      <c r="E3979" s="10" t="s">
        <v>30</v>
      </c>
      <c r="F3979" s="10">
        <v>605</v>
      </c>
      <c r="G3979" s="10">
        <v>659</v>
      </c>
      <c r="H3979" s="11">
        <f>SUMIFS(AA:AA,$A:$A,EOMONTH($A3979,-1),$B:$B,$B3979)</f>
        <v>-25</v>
      </c>
      <c r="I3979" s="63">
        <f>ROUND(SUMIFS(AC:AC,$A:$A,EOMONTH($A3979,-1),$B:$B,$B3979),2)</f>
        <v>-16.48</v>
      </c>
      <c r="J3979" s="11">
        <f>SUMIFS(AB:AB,$A:$A,EOMONTH($A3979,-1),$B:$B,$B3979)</f>
        <v>-3280</v>
      </c>
      <c r="K3979" s="13">
        <v>0</v>
      </c>
      <c r="L3979" s="25">
        <v>0</v>
      </c>
      <c r="M3979" s="15">
        <v>0</v>
      </c>
      <c r="N3979" s="14">
        <v>0</v>
      </c>
      <c r="O3979" s="16">
        <v>0</v>
      </c>
      <c r="P3979" s="16">
        <v>0</v>
      </c>
      <c r="Q3979" s="16">
        <v>0</v>
      </c>
      <c r="R3979" s="16">
        <f>Q3979*16.876/100</f>
        <v>0</v>
      </c>
      <c r="S3979" s="17">
        <f t="shared" si="434"/>
        <v>0</v>
      </c>
      <c r="T3979" s="16">
        <v>0</v>
      </c>
      <c r="U3979" s="18">
        <f t="shared" si="435"/>
        <v>-16.475000000000001</v>
      </c>
      <c r="V3979" s="18">
        <f t="shared" si="436"/>
        <v>0</v>
      </c>
      <c r="W3979" s="18">
        <f t="shared" si="437"/>
        <v>0</v>
      </c>
      <c r="X3979" s="27"/>
      <c r="Y3979" s="19">
        <f t="shared" si="438"/>
        <v>0</v>
      </c>
      <c r="Z3979" s="18">
        <f t="shared" si="439"/>
        <v>0</v>
      </c>
      <c r="AA3979" s="12">
        <v>-25</v>
      </c>
      <c r="AB3979" s="12">
        <v>-3280</v>
      </c>
      <c r="AC3979" s="28">
        <f>+I3979+Y3979-Z3979</f>
        <v>-16.48</v>
      </c>
      <c r="AD3979" s="20">
        <f t="shared" si="440"/>
        <v>20</v>
      </c>
      <c r="AE3979">
        <v>20</v>
      </c>
    </row>
    <row r="3980" spans="1:31" x14ac:dyDescent="0.25">
      <c r="A3980" s="9">
        <v>45199</v>
      </c>
      <c r="B3980" s="10" t="s">
        <v>500</v>
      </c>
      <c r="C3980" s="10" t="s">
        <v>282</v>
      </c>
      <c r="D3980" s="10" t="s">
        <v>29</v>
      </c>
      <c r="E3980" s="10" t="s">
        <v>30</v>
      </c>
      <c r="F3980" s="10"/>
      <c r="G3980" s="10">
        <v>0</v>
      </c>
      <c r="H3980" s="11">
        <f>SUMIFS(AA:AA,$A:$A,EOMONTH($A3980,-1),$B:$B,$B3980)</f>
        <v>-57</v>
      </c>
      <c r="I3980" s="63">
        <f>ROUND(SUMIFS(AC:AC,$A:$A,EOMONTH($A3980,-1),$B:$B,$B3980),2)</f>
        <v>0</v>
      </c>
      <c r="J3980" s="11">
        <f>SUMIFS(AB:AB,$A:$A,EOMONTH($A3980,-1),$B:$B,$B3980)</f>
        <v>-8217.24</v>
      </c>
      <c r="K3980" s="13">
        <v>0</v>
      </c>
      <c r="L3980" s="25">
        <v>0</v>
      </c>
      <c r="M3980" s="15">
        <v>0</v>
      </c>
      <c r="N3980" s="14">
        <v>0</v>
      </c>
      <c r="O3980" s="16">
        <v>0</v>
      </c>
      <c r="P3980" s="16">
        <v>0</v>
      </c>
      <c r="Q3980" s="16">
        <v>0</v>
      </c>
      <c r="R3980" s="16">
        <f>Q3980*16.876/100</f>
        <v>0</v>
      </c>
      <c r="S3980" s="17">
        <f t="shared" si="434"/>
        <v>0</v>
      </c>
      <c r="T3980" s="16">
        <v>0</v>
      </c>
      <c r="U3980" s="18">
        <f t="shared" si="435"/>
        <v>0</v>
      </c>
      <c r="V3980" s="18">
        <f t="shared" si="436"/>
        <v>0</v>
      </c>
      <c r="W3980" s="18">
        <f t="shared" si="437"/>
        <v>0</v>
      </c>
      <c r="X3980" s="27"/>
      <c r="Y3980" s="19">
        <f t="shared" si="438"/>
        <v>0</v>
      </c>
      <c r="Z3980" s="18">
        <f t="shared" si="439"/>
        <v>0</v>
      </c>
      <c r="AA3980" s="12">
        <v>-57</v>
      </c>
      <c r="AB3980" s="12">
        <v>-8217.24</v>
      </c>
      <c r="AC3980" s="28">
        <f>+I3980+Y3980-Z3980</f>
        <v>0</v>
      </c>
      <c r="AD3980" s="20">
        <f t="shared" si="440"/>
        <v>0</v>
      </c>
      <c r="AE3980">
        <v>0</v>
      </c>
    </row>
    <row r="3981" spans="1:31" x14ac:dyDescent="0.25">
      <c r="A3981" s="9">
        <v>45199</v>
      </c>
      <c r="B3981" s="10" t="s">
        <v>501</v>
      </c>
      <c r="C3981" s="10" t="s">
        <v>282</v>
      </c>
      <c r="D3981" s="10" t="s">
        <v>40</v>
      </c>
      <c r="E3981" s="10" t="s">
        <v>30</v>
      </c>
      <c r="F3981" s="10">
        <v>605</v>
      </c>
      <c r="G3981" s="10">
        <v>659</v>
      </c>
      <c r="H3981" s="11">
        <f>SUMIFS(AA:AA,$A:$A,EOMONTH($A3981,-1),$B:$B,$B3981)</f>
        <v>-25</v>
      </c>
      <c r="I3981" s="63">
        <f>ROUND(SUMIFS(AC:AC,$A:$A,EOMONTH($A3981,-1),$B:$B,$B3981),2)</f>
        <v>-13.18</v>
      </c>
      <c r="J3981" s="11">
        <f>SUMIFS(AB:AB,$A:$A,EOMONTH($A3981,-1),$B:$B,$B3981)</f>
        <v>-3304.6</v>
      </c>
      <c r="K3981" s="13">
        <v>0</v>
      </c>
      <c r="L3981" s="25">
        <v>0</v>
      </c>
      <c r="M3981" s="15">
        <v>0</v>
      </c>
      <c r="N3981" s="14">
        <v>0</v>
      </c>
      <c r="O3981" s="16">
        <v>0</v>
      </c>
      <c r="P3981" s="16">
        <v>0</v>
      </c>
      <c r="Q3981" s="16">
        <v>0</v>
      </c>
      <c r="R3981" s="16">
        <f>Q3981*16.876/100</f>
        <v>0</v>
      </c>
      <c r="S3981" s="17">
        <f t="shared" si="434"/>
        <v>0</v>
      </c>
      <c r="T3981" s="16">
        <v>0</v>
      </c>
      <c r="U3981" s="18">
        <f t="shared" si="435"/>
        <v>-16.475000000000001</v>
      </c>
      <c r="V3981" s="18">
        <f t="shared" si="436"/>
        <v>0</v>
      </c>
      <c r="W3981" s="18">
        <f t="shared" si="437"/>
        <v>0</v>
      </c>
      <c r="X3981" s="27"/>
      <c r="Y3981" s="19">
        <f t="shared" si="438"/>
        <v>0</v>
      </c>
      <c r="Z3981" s="18">
        <f t="shared" si="439"/>
        <v>0</v>
      </c>
      <c r="AA3981" s="12">
        <v>-25</v>
      </c>
      <c r="AB3981" s="12">
        <v>-3304.6</v>
      </c>
      <c r="AC3981" s="28">
        <f>+I3981+Y3981-Z3981</f>
        <v>-13.18</v>
      </c>
      <c r="AD3981" s="20">
        <f t="shared" si="440"/>
        <v>20</v>
      </c>
      <c r="AE3981">
        <v>20</v>
      </c>
    </row>
    <row r="3982" spans="1:31" x14ac:dyDescent="0.25">
      <c r="A3982" s="9">
        <v>45199</v>
      </c>
      <c r="B3982" s="10" t="s">
        <v>502</v>
      </c>
      <c r="C3982" s="10" t="s">
        <v>282</v>
      </c>
      <c r="D3982" s="10" t="s">
        <v>40</v>
      </c>
      <c r="E3982" s="10" t="s">
        <v>30</v>
      </c>
      <c r="F3982" s="10">
        <v>605</v>
      </c>
      <c r="G3982" s="10">
        <v>659</v>
      </c>
      <c r="H3982" s="11">
        <f>SUMIFS(AA:AA,$A:$A,EOMONTH($A3982,-1),$B:$B,$B3982)</f>
        <v>-35</v>
      </c>
      <c r="I3982" s="63">
        <f>ROUND(SUMIFS(AC:AC,$A:$A,EOMONTH($A3982,-1),$B:$B,$B3982),2)</f>
        <v>-16.48</v>
      </c>
      <c r="J3982" s="11">
        <f>SUMIFS(AB:AB,$A:$A,EOMONTH($A3982,-1),$B:$B,$B3982)</f>
        <v>-4641.2</v>
      </c>
      <c r="K3982" s="13">
        <v>0</v>
      </c>
      <c r="L3982" s="25">
        <v>0</v>
      </c>
      <c r="M3982" s="15">
        <v>0</v>
      </c>
      <c r="N3982" s="14">
        <v>0</v>
      </c>
      <c r="O3982" s="16">
        <v>0</v>
      </c>
      <c r="P3982" s="16">
        <v>0</v>
      </c>
      <c r="Q3982" s="16">
        <v>0</v>
      </c>
      <c r="R3982" s="16">
        <f>Q3982*16.876/100</f>
        <v>0</v>
      </c>
      <c r="S3982" s="17">
        <f t="shared" si="434"/>
        <v>0</v>
      </c>
      <c r="T3982" s="16">
        <v>0</v>
      </c>
      <c r="U3982" s="18">
        <f t="shared" si="435"/>
        <v>-23.065000000000001</v>
      </c>
      <c r="V3982" s="18">
        <f t="shared" si="436"/>
        <v>0</v>
      </c>
      <c r="W3982" s="18">
        <f t="shared" si="437"/>
        <v>0</v>
      </c>
      <c r="X3982" s="27"/>
      <c r="Y3982" s="19">
        <f t="shared" si="438"/>
        <v>0</v>
      </c>
      <c r="Z3982" s="18">
        <f t="shared" si="439"/>
        <v>0</v>
      </c>
      <c r="AA3982" s="12">
        <v>-35</v>
      </c>
      <c r="AB3982" s="12">
        <v>-4641.2</v>
      </c>
      <c r="AC3982" s="28">
        <f>+I3982+Y3982-Z3982</f>
        <v>-16.48</v>
      </c>
      <c r="AD3982" s="20">
        <f t="shared" si="440"/>
        <v>20</v>
      </c>
      <c r="AE3982">
        <v>20</v>
      </c>
    </row>
    <row r="3983" spans="1:31" x14ac:dyDescent="0.25">
      <c r="A3983" s="9">
        <v>45199</v>
      </c>
      <c r="B3983" s="10" t="s">
        <v>503</v>
      </c>
      <c r="C3983" s="10" t="s">
        <v>282</v>
      </c>
      <c r="D3983" s="10" t="s">
        <v>40</v>
      </c>
      <c r="E3983" s="10" t="s">
        <v>30</v>
      </c>
      <c r="F3983" s="10">
        <v>605</v>
      </c>
      <c r="G3983" s="10">
        <v>659</v>
      </c>
      <c r="H3983" s="11">
        <f>SUMIFS(AA:AA,$A:$A,EOMONTH($A3983,-1),$B:$B,$B3983)</f>
        <v>-35</v>
      </c>
      <c r="I3983" s="63">
        <f>ROUND(SUMIFS(AC:AC,$A:$A,EOMONTH($A3983,-1),$B:$B,$B3983),2)</f>
        <v>-16.48</v>
      </c>
      <c r="J3983" s="11">
        <f>SUMIFS(AB:AB,$A:$A,EOMONTH($A3983,-1),$B:$B,$B3983)</f>
        <v>-4641.2</v>
      </c>
      <c r="K3983" s="13">
        <v>0</v>
      </c>
      <c r="L3983" s="25">
        <v>0</v>
      </c>
      <c r="M3983" s="15">
        <v>0</v>
      </c>
      <c r="N3983" s="14">
        <v>0</v>
      </c>
      <c r="O3983" s="16">
        <v>0</v>
      </c>
      <c r="P3983" s="16">
        <v>0</v>
      </c>
      <c r="Q3983" s="16">
        <v>0</v>
      </c>
      <c r="R3983" s="16">
        <f>Q3983*16.876/100</f>
        <v>0</v>
      </c>
      <c r="S3983" s="17">
        <f t="shared" si="434"/>
        <v>0</v>
      </c>
      <c r="T3983" s="16">
        <v>0</v>
      </c>
      <c r="U3983" s="18">
        <f t="shared" si="435"/>
        <v>-23.065000000000001</v>
      </c>
      <c r="V3983" s="18">
        <f t="shared" si="436"/>
        <v>0</v>
      </c>
      <c r="W3983" s="18">
        <f t="shared" si="437"/>
        <v>0</v>
      </c>
      <c r="X3983" s="27"/>
      <c r="Y3983" s="19">
        <f t="shared" si="438"/>
        <v>0</v>
      </c>
      <c r="Z3983" s="18">
        <f t="shared" si="439"/>
        <v>0</v>
      </c>
      <c r="AA3983" s="12">
        <v>-35</v>
      </c>
      <c r="AB3983" s="12">
        <v>-4641.2</v>
      </c>
      <c r="AC3983" s="28">
        <f>+I3983+Y3983-Z3983</f>
        <v>-16.48</v>
      </c>
      <c r="AD3983" s="20">
        <f t="shared" si="440"/>
        <v>20</v>
      </c>
      <c r="AE3983">
        <v>20</v>
      </c>
    </row>
    <row r="3984" spans="1:31" x14ac:dyDescent="0.25">
      <c r="A3984" s="9">
        <v>45199</v>
      </c>
      <c r="B3984" s="10" t="s">
        <v>504</v>
      </c>
      <c r="C3984" s="10" t="s">
        <v>282</v>
      </c>
      <c r="D3984" s="10" t="s">
        <v>40</v>
      </c>
      <c r="E3984" s="10" t="s">
        <v>30</v>
      </c>
      <c r="F3984" s="10">
        <v>1100</v>
      </c>
      <c r="G3984" s="10">
        <v>1199</v>
      </c>
      <c r="H3984" s="11">
        <f>SUMIFS(AA:AA,$A:$A,EOMONTH($A3984,-1),$B:$B,$B3984)</f>
        <v>2</v>
      </c>
      <c r="I3984" s="63">
        <f>ROUND(SUMIFS(AC:AC,$A:$A,EOMONTH($A3984,-1),$B:$B,$B3984),2)</f>
        <v>1.25</v>
      </c>
      <c r="J3984" s="11">
        <f>SUMIFS(AB:AB,$A:$A,EOMONTH($A3984,-1),$B:$B,$B3984)</f>
        <v>830.5</v>
      </c>
      <c r="K3984" s="13">
        <v>0</v>
      </c>
      <c r="L3984" s="25">
        <v>0</v>
      </c>
      <c r="M3984" s="15">
        <v>0</v>
      </c>
      <c r="N3984" s="14">
        <v>0</v>
      </c>
      <c r="O3984" s="16">
        <v>0</v>
      </c>
      <c r="P3984" s="16">
        <v>0</v>
      </c>
      <c r="Q3984" s="16">
        <v>0</v>
      </c>
      <c r="R3984" s="16">
        <f>Q3984*16.876/100</f>
        <v>0</v>
      </c>
      <c r="S3984" s="17">
        <f t="shared" si="434"/>
        <v>0</v>
      </c>
      <c r="T3984" s="16">
        <v>0</v>
      </c>
      <c r="U3984" s="18">
        <f t="shared" si="435"/>
        <v>2.3980000000000001</v>
      </c>
      <c r="V3984" s="18">
        <f t="shared" si="436"/>
        <v>0</v>
      </c>
      <c r="W3984" s="18">
        <f t="shared" si="437"/>
        <v>0</v>
      </c>
      <c r="X3984" s="27"/>
      <c r="Y3984" s="19">
        <f t="shared" si="438"/>
        <v>0</v>
      </c>
      <c r="Z3984" s="18">
        <f t="shared" si="439"/>
        <v>0</v>
      </c>
      <c r="AA3984" s="12">
        <v>2</v>
      </c>
      <c r="AB3984" s="12">
        <v>830.5</v>
      </c>
      <c r="AC3984" s="28">
        <f>+I3984+Y3984-Z3984</f>
        <v>1.25</v>
      </c>
      <c r="AD3984" s="20">
        <f t="shared" si="440"/>
        <v>0</v>
      </c>
      <c r="AE3984">
        <v>0</v>
      </c>
    </row>
    <row r="3985" spans="1:31" x14ac:dyDescent="0.25">
      <c r="A3985" s="9">
        <v>45199</v>
      </c>
      <c r="B3985" s="10" t="s">
        <v>505</v>
      </c>
      <c r="C3985" s="10" t="s">
        <v>282</v>
      </c>
      <c r="D3985" s="10" t="s">
        <v>40</v>
      </c>
      <c r="E3985" s="10" t="s">
        <v>30</v>
      </c>
      <c r="F3985" s="10">
        <v>1100</v>
      </c>
      <c r="G3985" s="10">
        <v>1199</v>
      </c>
      <c r="H3985" s="11">
        <f>SUMIFS(AA:AA,$A:$A,EOMONTH($A3985,-1),$B:$B,$B3985)</f>
        <v>70</v>
      </c>
      <c r="I3985" s="63">
        <f>ROUND(SUMIFS(AC:AC,$A:$A,EOMONTH($A3985,-1),$B:$B,$B3985),2)</f>
        <v>-34.92</v>
      </c>
      <c r="J3985" s="11">
        <f>SUMIFS(AB:AB,$A:$A,EOMONTH($A3985,-1),$B:$B,$B3985)</f>
        <v>21548.1</v>
      </c>
      <c r="K3985" s="13">
        <v>0</v>
      </c>
      <c r="L3985" s="25">
        <v>0</v>
      </c>
      <c r="M3985" s="15">
        <v>0</v>
      </c>
      <c r="N3985" s="14">
        <v>0</v>
      </c>
      <c r="O3985" s="16">
        <v>9</v>
      </c>
      <c r="P3985" s="16">
        <v>2484.69</v>
      </c>
      <c r="Q3985" s="16">
        <v>0</v>
      </c>
      <c r="R3985" s="16">
        <f>Q3985*16.876/100</f>
        <v>0</v>
      </c>
      <c r="S3985" s="17">
        <f t="shared" si="434"/>
        <v>0</v>
      </c>
      <c r="T3985" s="16">
        <v>0</v>
      </c>
      <c r="U3985" s="18">
        <f t="shared" si="435"/>
        <v>83.93</v>
      </c>
      <c r="V3985" s="18">
        <f t="shared" si="436"/>
        <v>0</v>
      </c>
      <c r="W3985" s="18">
        <f t="shared" si="437"/>
        <v>0</v>
      </c>
      <c r="X3985" s="27"/>
      <c r="Y3985" s="19">
        <f t="shared" si="438"/>
        <v>0</v>
      </c>
      <c r="Z3985" s="18">
        <f t="shared" si="439"/>
        <v>10.791</v>
      </c>
      <c r="AA3985" s="12">
        <v>61</v>
      </c>
      <c r="AB3985" s="12">
        <v>18777.63</v>
      </c>
      <c r="AC3985" s="28">
        <f>+I3985+Y3985-Z3985</f>
        <v>-45.710999999999999</v>
      </c>
      <c r="AD3985" s="20">
        <f t="shared" si="440"/>
        <v>50</v>
      </c>
      <c r="AE3985">
        <v>50</v>
      </c>
    </row>
    <row r="3986" spans="1:31" x14ac:dyDescent="0.25">
      <c r="A3986" s="9">
        <v>45199</v>
      </c>
      <c r="B3986" s="10" t="s">
        <v>506</v>
      </c>
      <c r="C3986" s="10" t="s">
        <v>282</v>
      </c>
      <c r="D3986" s="10" t="s">
        <v>40</v>
      </c>
      <c r="E3986" s="10" t="s">
        <v>30</v>
      </c>
      <c r="F3986" s="10">
        <v>1100</v>
      </c>
      <c r="G3986" s="10">
        <v>1199</v>
      </c>
      <c r="H3986" s="11">
        <f>SUMIFS(AA:AA,$A:$A,EOMONTH($A3986,-1),$B:$B,$B3986)</f>
        <v>2</v>
      </c>
      <c r="I3986" s="63">
        <f>ROUND(SUMIFS(AC:AC,$A:$A,EOMONTH($A3986,-1),$B:$B,$B3986),2)</f>
        <v>-204.14</v>
      </c>
      <c r="J3986" s="11">
        <f>SUMIFS(AB:AB,$A:$A,EOMONTH($A3986,-1),$B:$B,$B3986)</f>
        <v>624.78</v>
      </c>
      <c r="K3986" s="13">
        <v>0</v>
      </c>
      <c r="L3986" s="25">
        <v>0</v>
      </c>
      <c r="M3986" s="15">
        <v>0</v>
      </c>
      <c r="N3986" s="14">
        <v>0</v>
      </c>
      <c r="O3986" s="16">
        <v>0</v>
      </c>
      <c r="P3986" s="16">
        <v>0</v>
      </c>
      <c r="Q3986" s="16">
        <v>0</v>
      </c>
      <c r="R3986" s="16">
        <f>Q3986*16.876/100</f>
        <v>0</v>
      </c>
      <c r="S3986" s="17">
        <f t="shared" si="434"/>
        <v>0</v>
      </c>
      <c r="T3986" s="16">
        <v>0</v>
      </c>
      <c r="U3986" s="18">
        <f t="shared" si="435"/>
        <v>2.3980000000000001</v>
      </c>
      <c r="V3986" s="18">
        <f t="shared" si="436"/>
        <v>0</v>
      </c>
      <c r="W3986" s="18">
        <f t="shared" si="437"/>
        <v>0</v>
      </c>
      <c r="X3986" s="27"/>
      <c r="Y3986" s="19">
        <f t="shared" si="438"/>
        <v>0</v>
      </c>
      <c r="Z3986" s="18">
        <f t="shared" si="439"/>
        <v>0</v>
      </c>
      <c r="AA3986" s="12">
        <v>2</v>
      </c>
      <c r="AB3986" s="12">
        <v>624.78</v>
      </c>
      <c r="AC3986" s="28">
        <f>+I3986+Y3986-Z3986</f>
        <v>-204.14</v>
      </c>
      <c r="AD3986" s="20">
        <f t="shared" si="440"/>
        <v>210</v>
      </c>
      <c r="AE3986">
        <v>210</v>
      </c>
    </row>
    <row r="3987" spans="1:31" x14ac:dyDescent="0.25">
      <c r="A3987" s="9">
        <v>45199</v>
      </c>
      <c r="B3987" s="10" t="s">
        <v>507</v>
      </c>
      <c r="C3987" s="10" t="s">
        <v>282</v>
      </c>
      <c r="D3987" s="10" t="s">
        <v>40</v>
      </c>
      <c r="E3987" s="10" t="s">
        <v>30</v>
      </c>
      <c r="F3987" s="10">
        <v>1100</v>
      </c>
      <c r="G3987" s="10">
        <v>1199</v>
      </c>
      <c r="H3987" s="11">
        <f>SUMIFS(AA:AA,$A:$A,EOMONTH($A3987,-1),$B:$B,$B3987)</f>
        <v>124</v>
      </c>
      <c r="I3987" s="63">
        <f>ROUND(SUMIFS(AC:AC,$A:$A,EOMONTH($A3987,-1),$B:$B,$B3987),2)</f>
        <v>-17.48</v>
      </c>
      <c r="J3987" s="11">
        <f>SUMIFS(AB:AB,$A:$A,EOMONTH($A3987,-1),$B:$B,$B3987)</f>
        <v>51491</v>
      </c>
      <c r="K3987" s="13">
        <v>0</v>
      </c>
      <c r="L3987" s="25">
        <v>0</v>
      </c>
      <c r="M3987" s="15">
        <v>0</v>
      </c>
      <c r="N3987" s="14">
        <v>0</v>
      </c>
      <c r="O3987" s="16">
        <v>4</v>
      </c>
      <c r="P3987" s="16">
        <v>820</v>
      </c>
      <c r="Q3987" s="16">
        <v>0</v>
      </c>
      <c r="R3987" s="16">
        <f>Q3987*16.876/100</f>
        <v>0</v>
      </c>
      <c r="S3987" s="17">
        <f t="shared" si="434"/>
        <v>0</v>
      </c>
      <c r="T3987" s="16">
        <v>0</v>
      </c>
      <c r="U3987" s="18">
        <f t="shared" si="435"/>
        <v>148.67599999999999</v>
      </c>
      <c r="V3987" s="18">
        <f t="shared" si="436"/>
        <v>0</v>
      </c>
      <c r="W3987" s="18">
        <f t="shared" si="437"/>
        <v>0</v>
      </c>
      <c r="X3987" s="27"/>
      <c r="Y3987" s="19">
        <f t="shared" si="438"/>
        <v>0</v>
      </c>
      <c r="Z3987" s="18">
        <f t="shared" si="439"/>
        <v>4.7960000000000003</v>
      </c>
      <c r="AA3987" s="12">
        <v>120</v>
      </c>
      <c r="AB3987" s="12">
        <v>49830</v>
      </c>
      <c r="AC3987" s="28">
        <f>+I3987+Y3987-Z3987</f>
        <v>-22.276</v>
      </c>
      <c r="AD3987" s="20">
        <f t="shared" si="440"/>
        <v>30</v>
      </c>
      <c r="AE3987">
        <v>30</v>
      </c>
    </row>
    <row r="3988" spans="1:31" x14ac:dyDescent="0.25">
      <c r="A3988" s="9">
        <v>45199</v>
      </c>
      <c r="B3988" s="10" t="s">
        <v>508</v>
      </c>
      <c r="C3988" s="10" t="s">
        <v>282</v>
      </c>
      <c r="D3988" s="10" t="s">
        <v>40</v>
      </c>
      <c r="E3988" s="10" t="s">
        <v>30</v>
      </c>
      <c r="F3988" s="10">
        <v>1100</v>
      </c>
      <c r="G3988" s="10">
        <v>1199</v>
      </c>
      <c r="H3988" s="11">
        <f>SUMIFS(AA:AA,$A:$A,EOMONTH($A3988,-1),$B:$B,$B3988)</f>
        <v>123</v>
      </c>
      <c r="I3988" s="63">
        <f>ROUND(SUMIFS(AC:AC,$A:$A,EOMONTH($A3988,-1),$B:$B,$B3988),2)</f>
        <v>-5.99</v>
      </c>
      <c r="J3988" s="11">
        <f>SUMIFS(AB:AB,$A:$A,EOMONTH($A3988,-1),$B:$B,$B3988)</f>
        <v>51075.75</v>
      </c>
      <c r="K3988" s="13">
        <v>0</v>
      </c>
      <c r="L3988" s="25">
        <v>0</v>
      </c>
      <c r="M3988" s="15">
        <v>0</v>
      </c>
      <c r="N3988" s="14">
        <v>0</v>
      </c>
      <c r="O3988" s="16">
        <v>0</v>
      </c>
      <c r="P3988" s="16">
        <v>0</v>
      </c>
      <c r="Q3988" s="16">
        <v>0</v>
      </c>
      <c r="R3988" s="16">
        <f>Q3988*16.876/100</f>
        <v>0</v>
      </c>
      <c r="S3988" s="17">
        <f t="shared" si="434"/>
        <v>0</v>
      </c>
      <c r="T3988" s="16">
        <v>0</v>
      </c>
      <c r="U3988" s="18">
        <f t="shared" si="435"/>
        <v>147.477</v>
      </c>
      <c r="V3988" s="18">
        <f t="shared" si="436"/>
        <v>0</v>
      </c>
      <c r="W3988" s="18">
        <f t="shared" si="437"/>
        <v>0</v>
      </c>
      <c r="X3988" s="27"/>
      <c r="Y3988" s="19">
        <f t="shared" si="438"/>
        <v>0</v>
      </c>
      <c r="Z3988" s="18">
        <f t="shared" si="439"/>
        <v>0</v>
      </c>
      <c r="AA3988" s="12">
        <v>123</v>
      </c>
      <c r="AB3988" s="12">
        <v>51075.75</v>
      </c>
      <c r="AC3988" s="28">
        <f>+I3988+Y3988-Z3988</f>
        <v>-5.99</v>
      </c>
      <c r="AD3988" s="20">
        <f t="shared" si="440"/>
        <v>10</v>
      </c>
      <c r="AE3988">
        <v>10</v>
      </c>
    </row>
    <row r="3989" spans="1:31" x14ac:dyDescent="0.25">
      <c r="A3989" s="9">
        <v>45199</v>
      </c>
      <c r="B3989" s="10" t="s">
        <v>509</v>
      </c>
      <c r="C3989" s="10" t="s">
        <v>282</v>
      </c>
      <c r="D3989" s="10" t="s">
        <v>40</v>
      </c>
      <c r="E3989" s="10" t="s">
        <v>30</v>
      </c>
      <c r="F3989" s="10">
        <v>1100</v>
      </c>
      <c r="G3989" s="10">
        <v>1199</v>
      </c>
      <c r="H3989" s="11">
        <f>SUMIFS(AA:AA,$A:$A,EOMONTH($A3989,-1),$B:$B,$B3989)</f>
        <v>8</v>
      </c>
      <c r="I3989" s="63">
        <f>ROUND(SUMIFS(AC:AC,$A:$A,EOMONTH($A3989,-1),$B:$B,$B3989),2)</f>
        <v>-57.33</v>
      </c>
      <c r="J3989" s="11">
        <f>SUMIFS(AB:AB,$A:$A,EOMONTH($A3989,-1),$B:$B,$B3989)</f>
        <v>3322</v>
      </c>
      <c r="K3989" s="13">
        <v>0</v>
      </c>
      <c r="L3989" s="25">
        <v>0</v>
      </c>
      <c r="M3989" s="15">
        <v>0</v>
      </c>
      <c r="N3989" s="14">
        <v>0</v>
      </c>
      <c r="O3989" s="16">
        <v>14</v>
      </c>
      <c r="P3989" s="16">
        <v>3667.41</v>
      </c>
      <c r="Q3989" s="16">
        <v>0</v>
      </c>
      <c r="R3989" s="16">
        <f>Q3989*16.876/100</f>
        <v>0</v>
      </c>
      <c r="S3989" s="17">
        <f t="shared" si="434"/>
        <v>0</v>
      </c>
      <c r="T3989" s="16">
        <v>0</v>
      </c>
      <c r="U3989" s="18">
        <f t="shared" si="435"/>
        <v>9.5920000000000005</v>
      </c>
      <c r="V3989" s="18">
        <f t="shared" si="436"/>
        <v>0</v>
      </c>
      <c r="W3989" s="18">
        <f t="shared" si="437"/>
        <v>0</v>
      </c>
      <c r="X3989" s="27"/>
      <c r="Y3989" s="19">
        <f t="shared" si="438"/>
        <v>0</v>
      </c>
      <c r="Z3989" s="18">
        <f t="shared" si="439"/>
        <v>16.786000000000001</v>
      </c>
      <c r="AA3989" s="12">
        <v>-6</v>
      </c>
      <c r="AB3989" s="12">
        <v>-1764.5</v>
      </c>
      <c r="AC3989" s="28">
        <f>+I3989+Y3989-Z3989</f>
        <v>-74.116</v>
      </c>
      <c r="AD3989" s="20">
        <f t="shared" si="440"/>
        <v>80</v>
      </c>
      <c r="AE3989">
        <v>80</v>
      </c>
    </row>
    <row r="3990" spans="1:31" x14ac:dyDescent="0.25">
      <c r="A3990" s="9">
        <v>45199</v>
      </c>
      <c r="B3990" s="10" t="s">
        <v>510</v>
      </c>
      <c r="C3990" s="10" t="s">
        <v>282</v>
      </c>
      <c r="D3990" s="10" t="s">
        <v>40</v>
      </c>
      <c r="E3990" s="10" t="s">
        <v>30</v>
      </c>
      <c r="F3990" s="10">
        <v>1100</v>
      </c>
      <c r="G3990" s="10">
        <v>1199</v>
      </c>
      <c r="H3990" s="11">
        <f>SUMIFS(AA:AA,$A:$A,EOMONTH($A3990,-1),$B:$B,$B3990)</f>
        <v>72</v>
      </c>
      <c r="I3990" s="63">
        <f>ROUND(SUMIFS(AC:AC,$A:$A,EOMONTH($A3990,-1),$B:$B,$B3990),2)</f>
        <v>3.25</v>
      </c>
      <c r="J3990" s="11">
        <f>SUMIFS(AB:AB,$A:$A,EOMONTH($A3990,-1),$B:$B,$B3990)</f>
        <v>29898</v>
      </c>
      <c r="K3990" s="13">
        <v>0</v>
      </c>
      <c r="L3990" s="25">
        <v>0</v>
      </c>
      <c r="M3990" s="15">
        <v>0</v>
      </c>
      <c r="N3990" s="14">
        <v>0</v>
      </c>
      <c r="O3990" s="16">
        <v>3</v>
      </c>
      <c r="P3990" s="16">
        <v>615</v>
      </c>
      <c r="Q3990" s="16">
        <v>0</v>
      </c>
      <c r="R3990" s="16">
        <f>Q3990*16.876/100</f>
        <v>0</v>
      </c>
      <c r="S3990" s="17">
        <f t="shared" si="434"/>
        <v>0</v>
      </c>
      <c r="T3990" s="16">
        <v>0</v>
      </c>
      <c r="U3990" s="18">
        <f t="shared" si="435"/>
        <v>86.328000000000003</v>
      </c>
      <c r="V3990" s="18">
        <f t="shared" si="436"/>
        <v>0</v>
      </c>
      <c r="W3990" s="18">
        <f t="shared" si="437"/>
        <v>0</v>
      </c>
      <c r="X3990" s="27"/>
      <c r="Y3990" s="19">
        <f t="shared" si="438"/>
        <v>0</v>
      </c>
      <c r="Z3990" s="18">
        <f t="shared" si="439"/>
        <v>3.597</v>
      </c>
      <c r="AA3990" s="12">
        <v>69</v>
      </c>
      <c r="AB3990" s="12">
        <v>28652.25</v>
      </c>
      <c r="AC3990" s="28">
        <f>+I3990+Y3990-Z3990</f>
        <v>-0.34699999999999998</v>
      </c>
      <c r="AD3990" s="20">
        <f t="shared" si="440"/>
        <v>10</v>
      </c>
      <c r="AE3990">
        <v>10</v>
      </c>
    </row>
    <row r="3991" spans="1:31" x14ac:dyDescent="0.25">
      <c r="A3991" s="9">
        <v>45199</v>
      </c>
      <c r="B3991" s="10" t="s">
        <v>511</v>
      </c>
      <c r="C3991" s="10" t="s">
        <v>282</v>
      </c>
      <c r="D3991" s="10" t="s">
        <v>40</v>
      </c>
      <c r="E3991" s="10" t="s">
        <v>30</v>
      </c>
      <c r="F3991" s="10">
        <v>384</v>
      </c>
      <c r="G3991" s="10">
        <v>419</v>
      </c>
      <c r="H3991" s="11">
        <f>SUMIFS(AA:AA,$A:$A,EOMONTH($A3991,-1),$B:$B,$B3991)</f>
        <v>28</v>
      </c>
      <c r="I3991" s="63">
        <f>ROUND(SUMIFS(AC:AC,$A:$A,EOMONTH($A3991,-1),$B:$B,$B3991),2)</f>
        <v>-41.73</v>
      </c>
      <c r="J3991" s="11">
        <f>SUMIFS(AB:AB,$A:$A,EOMONTH($A3991,-1),$B:$B,$B3991)</f>
        <v>2926</v>
      </c>
      <c r="K3991" s="13">
        <v>0</v>
      </c>
      <c r="L3991" s="25">
        <v>0</v>
      </c>
      <c r="M3991" s="15">
        <v>0</v>
      </c>
      <c r="N3991" s="14">
        <v>0</v>
      </c>
      <c r="O3991" s="16">
        <v>0</v>
      </c>
      <c r="P3991" s="16">
        <v>0</v>
      </c>
      <c r="Q3991" s="16">
        <v>0</v>
      </c>
      <c r="R3991" s="16">
        <f>Q3991*16.876/100</f>
        <v>0</v>
      </c>
      <c r="S3991" s="17">
        <f t="shared" si="434"/>
        <v>0</v>
      </c>
      <c r="T3991" s="16">
        <v>0</v>
      </c>
      <c r="U3991" s="18">
        <f t="shared" si="435"/>
        <v>11.731999999999999</v>
      </c>
      <c r="V3991" s="18">
        <f t="shared" si="436"/>
        <v>0</v>
      </c>
      <c r="W3991" s="18">
        <f t="shared" si="437"/>
        <v>0</v>
      </c>
      <c r="X3991" s="27"/>
      <c r="Y3991" s="19">
        <f t="shared" si="438"/>
        <v>0</v>
      </c>
      <c r="Z3991" s="18">
        <f t="shared" si="439"/>
        <v>0</v>
      </c>
      <c r="AA3991" s="12">
        <v>28</v>
      </c>
      <c r="AB3991" s="12">
        <v>2926</v>
      </c>
      <c r="AC3991" s="28">
        <f>+I3991+Y3991-Z3991</f>
        <v>-41.73</v>
      </c>
      <c r="AD3991" s="20">
        <f t="shared" si="440"/>
        <v>50</v>
      </c>
      <c r="AE3991">
        <v>50</v>
      </c>
    </row>
    <row r="3992" spans="1:31" x14ac:dyDescent="0.25">
      <c r="A3992" s="9">
        <v>45199</v>
      </c>
      <c r="B3992" s="10" t="s">
        <v>512</v>
      </c>
      <c r="C3992" s="10" t="s">
        <v>282</v>
      </c>
      <c r="D3992" s="10" t="s">
        <v>29</v>
      </c>
      <c r="E3992" s="10" t="s">
        <v>30</v>
      </c>
      <c r="F3992" s="10"/>
      <c r="G3992" s="10">
        <v>0</v>
      </c>
      <c r="H3992" s="11">
        <f>SUMIFS(AA:AA,$A:$A,EOMONTH($A3992,-1),$B:$B,$B3992)</f>
        <v>135</v>
      </c>
      <c r="I3992" s="63">
        <f>ROUND(SUMIFS(AC:AC,$A:$A,EOMONTH($A3992,-1),$B:$B,$B3992),2)</f>
        <v>6.1</v>
      </c>
      <c r="J3992" s="11">
        <f>SUMIFS(AB:AB,$A:$A,EOMONTH($A3992,-1),$B:$B,$B3992)</f>
        <v>0</v>
      </c>
      <c r="K3992" s="13">
        <v>0</v>
      </c>
      <c r="L3992" s="25">
        <v>0</v>
      </c>
      <c r="M3992" s="15">
        <v>0</v>
      </c>
      <c r="N3992" s="14">
        <v>0</v>
      </c>
      <c r="O3992" s="16">
        <v>0</v>
      </c>
      <c r="P3992" s="16">
        <v>0</v>
      </c>
      <c r="Q3992" s="16">
        <v>0</v>
      </c>
      <c r="R3992" s="16">
        <f>Q3992*16.876/100</f>
        <v>0</v>
      </c>
      <c r="S3992" s="17">
        <f t="shared" si="434"/>
        <v>0</v>
      </c>
      <c r="T3992" s="16">
        <v>0</v>
      </c>
      <c r="U3992" s="18">
        <f t="shared" si="435"/>
        <v>0</v>
      </c>
      <c r="V3992" s="18">
        <f t="shared" si="436"/>
        <v>0</v>
      </c>
      <c r="W3992" s="18">
        <f t="shared" si="437"/>
        <v>0</v>
      </c>
      <c r="X3992" s="27"/>
      <c r="Y3992" s="19">
        <f t="shared" si="438"/>
        <v>0</v>
      </c>
      <c r="Z3992" s="18">
        <f t="shared" si="439"/>
        <v>0</v>
      </c>
      <c r="AA3992" s="12">
        <v>135</v>
      </c>
      <c r="AB3992" s="12">
        <v>0</v>
      </c>
      <c r="AC3992" s="28">
        <f>+I3992+Y3992-Z3992</f>
        <v>6.1</v>
      </c>
      <c r="AD3992" s="20">
        <f t="shared" si="440"/>
        <v>0</v>
      </c>
      <c r="AE3992">
        <v>0</v>
      </c>
    </row>
    <row r="3993" spans="1:31" x14ac:dyDescent="0.25">
      <c r="A3993" s="9">
        <v>45199</v>
      </c>
      <c r="B3993" s="10" t="s">
        <v>513</v>
      </c>
      <c r="C3993" s="10" t="s">
        <v>282</v>
      </c>
      <c r="D3993" s="10" t="s">
        <v>40</v>
      </c>
      <c r="E3993" s="10" t="s">
        <v>30</v>
      </c>
      <c r="F3993" s="10">
        <v>384</v>
      </c>
      <c r="G3993" s="10">
        <v>419</v>
      </c>
      <c r="H3993" s="11">
        <f>SUMIFS(AA:AA,$A:$A,EOMONTH($A3993,-1),$B:$B,$B3993)</f>
        <v>270</v>
      </c>
      <c r="I3993" s="63">
        <f>ROUND(SUMIFS(AC:AC,$A:$A,EOMONTH($A3993,-1),$B:$B,$B3993),2)</f>
        <v>8.4499999999999993</v>
      </c>
      <c r="J3993" s="11">
        <f>SUMIFS(AB:AB,$A:$A,EOMONTH($A3993,-1),$B:$B,$B3993)</f>
        <v>28215</v>
      </c>
      <c r="K3993" s="13">
        <v>0</v>
      </c>
      <c r="L3993" s="25">
        <v>0</v>
      </c>
      <c r="M3993" s="15">
        <v>0</v>
      </c>
      <c r="N3993" s="14">
        <v>0</v>
      </c>
      <c r="O3993" s="16">
        <v>0</v>
      </c>
      <c r="P3993" s="16">
        <v>0</v>
      </c>
      <c r="Q3993" s="16">
        <v>0</v>
      </c>
      <c r="R3993" s="16">
        <f>Q3993*16.876/100</f>
        <v>0</v>
      </c>
      <c r="S3993" s="17">
        <f t="shared" si="434"/>
        <v>0</v>
      </c>
      <c r="T3993" s="16">
        <v>0</v>
      </c>
      <c r="U3993" s="18">
        <f t="shared" si="435"/>
        <v>113.13</v>
      </c>
      <c r="V3993" s="18">
        <f t="shared" si="436"/>
        <v>0</v>
      </c>
      <c r="W3993" s="18">
        <f t="shared" si="437"/>
        <v>0</v>
      </c>
      <c r="X3993" s="27"/>
      <c r="Y3993" s="19">
        <f t="shared" si="438"/>
        <v>0</v>
      </c>
      <c r="Z3993" s="18">
        <f t="shared" si="439"/>
        <v>0</v>
      </c>
      <c r="AA3993" s="12">
        <v>270</v>
      </c>
      <c r="AB3993" s="12">
        <v>28215</v>
      </c>
      <c r="AC3993" s="28">
        <f>+I3993+Y3993-Z3993</f>
        <v>8.4499999999999993</v>
      </c>
      <c r="AD3993" s="20">
        <f t="shared" si="440"/>
        <v>0</v>
      </c>
      <c r="AE3993">
        <v>0</v>
      </c>
    </row>
    <row r="3994" spans="1:31" x14ac:dyDescent="0.25">
      <c r="A3994" s="9">
        <v>45199</v>
      </c>
      <c r="B3994" s="10" t="s">
        <v>514</v>
      </c>
      <c r="C3994" s="10" t="s">
        <v>282</v>
      </c>
      <c r="D3994" s="10" t="s">
        <v>40</v>
      </c>
      <c r="E3994" s="10" t="s">
        <v>30</v>
      </c>
      <c r="F3994" s="10">
        <v>384</v>
      </c>
      <c r="G3994" s="10">
        <v>419</v>
      </c>
      <c r="H3994" s="11">
        <f>SUMIFS(AA:AA,$A:$A,EOMONTH($A3994,-1),$B:$B,$B3994)</f>
        <v>415</v>
      </c>
      <c r="I3994" s="63">
        <f>ROUND(SUMIFS(AC:AC,$A:$A,EOMONTH($A3994,-1),$B:$B,$B3994),2)</f>
        <v>9.41</v>
      </c>
      <c r="J3994" s="11">
        <f>SUMIFS(AB:AB,$A:$A,EOMONTH($A3994,-1),$B:$B,$B3994)</f>
        <v>43367.5</v>
      </c>
      <c r="K3994" s="13">
        <v>0</v>
      </c>
      <c r="L3994" s="25">
        <v>0</v>
      </c>
      <c r="M3994" s="15">
        <v>0</v>
      </c>
      <c r="N3994" s="14">
        <v>0</v>
      </c>
      <c r="O3994" s="16">
        <v>0</v>
      </c>
      <c r="P3994" s="16">
        <v>0</v>
      </c>
      <c r="Q3994" s="16">
        <v>0</v>
      </c>
      <c r="R3994" s="16">
        <f>Q3994*16.876/100</f>
        <v>0</v>
      </c>
      <c r="S3994" s="17">
        <f t="shared" si="434"/>
        <v>0</v>
      </c>
      <c r="T3994" s="16">
        <v>0</v>
      </c>
      <c r="U3994" s="18">
        <f t="shared" si="435"/>
        <v>173.88499999999999</v>
      </c>
      <c r="V3994" s="18">
        <f t="shared" si="436"/>
        <v>0</v>
      </c>
      <c r="W3994" s="18">
        <f t="shared" si="437"/>
        <v>0</v>
      </c>
      <c r="X3994" s="27"/>
      <c r="Y3994" s="19">
        <f t="shared" si="438"/>
        <v>0</v>
      </c>
      <c r="Z3994" s="18">
        <f t="shared" si="439"/>
        <v>0</v>
      </c>
      <c r="AA3994" s="12">
        <v>415</v>
      </c>
      <c r="AB3994" s="12">
        <v>43367.5</v>
      </c>
      <c r="AC3994" s="28">
        <f>+I3994+Y3994-Z3994</f>
        <v>9.41</v>
      </c>
      <c r="AD3994" s="20">
        <f t="shared" si="440"/>
        <v>0</v>
      </c>
      <c r="AE3994">
        <v>0</v>
      </c>
    </row>
    <row r="3995" spans="1:31" x14ac:dyDescent="0.25">
      <c r="A3995" s="9">
        <v>45199</v>
      </c>
      <c r="B3995" s="10" t="s">
        <v>515</v>
      </c>
      <c r="C3995" s="10" t="s">
        <v>28</v>
      </c>
      <c r="D3995" s="10" t="s">
        <v>40</v>
      </c>
      <c r="E3995" s="10" t="s">
        <v>30</v>
      </c>
      <c r="F3995" s="10">
        <v>384</v>
      </c>
      <c r="G3995" s="10">
        <v>419</v>
      </c>
      <c r="H3995" s="11">
        <f>SUMIFS(AA:AA,$A:$A,EOMONTH($A3995,-1),$B:$B,$B3995)</f>
        <v>185</v>
      </c>
      <c r="I3995" s="63">
        <f>ROUND(SUMIFS(AC:AC,$A:$A,EOMONTH($A3995,-1),$B:$B,$B3995),2)</f>
        <v>4.6100000000000003</v>
      </c>
      <c r="J3995" s="11">
        <f>SUMIFS(AB:AB,$A:$A,EOMONTH($A3995,-1),$B:$B,$B3995)</f>
        <v>19332.5</v>
      </c>
      <c r="K3995" s="13">
        <v>0</v>
      </c>
      <c r="L3995" s="25">
        <v>0</v>
      </c>
      <c r="M3995" s="15">
        <v>0</v>
      </c>
      <c r="N3995" s="14">
        <v>0</v>
      </c>
      <c r="O3995" s="16">
        <v>0</v>
      </c>
      <c r="P3995" s="16">
        <v>0</v>
      </c>
      <c r="Q3995" s="16">
        <v>0</v>
      </c>
      <c r="R3995" s="16">
        <f>Q3995*16.876/100</f>
        <v>0</v>
      </c>
      <c r="S3995" s="17">
        <f t="shared" si="434"/>
        <v>0</v>
      </c>
      <c r="T3995" s="16">
        <v>0</v>
      </c>
      <c r="U3995" s="18">
        <f t="shared" si="435"/>
        <v>77.515000000000001</v>
      </c>
      <c r="V3995" s="18">
        <f t="shared" si="436"/>
        <v>0</v>
      </c>
      <c r="W3995" s="18">
        <f t="shared" si="437"/>
        <v>0</v>
      </c>
      <c r="X3995" s="27"/>
      <c r="Y3995" s="19">
        <f t="shared" si="438"/>
        <v>0</v>
      </c>
      <c r="Z3995" s="18">
        <f t="shared" si="439"/>
        <v>0</v>
      </c>
      <c r="AA3995" s="12">
        <v>185</v>
      </c>
      <c r="AB3995" s="12">
        <v>19332.5</v>
      </c>
      <c r="AC3995" s="28">
        <f>+I3995+Y3995-Z3995</f>
        <v>4.6100000000000003</v>
      </c>
      <c r="AD3995" s="20">
        <f t="shared" si="440"/>
        <v>0</v>
      </c>
      <c r="AE3995">
        <v>0</v>
      </c>
    </row>
    <row r="3996" spans="1:31" x14ac:dyDescent="0.25">
      <c r="A3996" s="9">
        <v>45199</v>
      </c>
      <c r="B3996" s="10" t="s">
        <v>516</v>
      </c>
      <c r="C3996" s="10" t="s">
        <v>282</v>
      </c>
      <c r="D3996" s="10" t="s">
        <v>40</v>
      </c>
      <c r="E3996" s="10" t="s">
        <v>30</v>
      </c>
      <c r="F3996" s="10">
        <v>384</v>
      </c>
      <c r="G3996" s="10">
        <v>419</v>
      </c>
      <c r="H3996" s="11">
        <f>SUMIFS(AA:AA,$A:$A,EOMONTH($A3996,-1),$B:$B,$B3996)</f>
        <v>158</v>
      </c>
      <c r="I3996" s="63">
        <f>ROUND(SUMIFS(AC:AC,$A:$A,EOMONTH($A3996,-1),$B:$B,$B3996),2)</f>
        <v>-4.08</v>
      </c>
      <c r="J3996" s="11">
        <f>SUMIFS(AB:AB,$A:$A,EOMONTH($A3996,-1),$B:$B,$B3996)</f>
        <v>16511</v>
      </c>
      <c r="K3996" s="13">
        <v>0</v>
      </c>
      <c r="L3996" s="25">
        <v>0</v>
      </c>
      <c r="M3996" s="15">
        <v>0</v>
      </c>
      <c r="N3996" s="14">
        <v>0</v>
      </c>
      <c r="O3996" s="16">
        <v>0</v>
      </c>
      <c r="P3996" s="16">
        <v>0</v>
      </c>
      <c r="Q3996" s="16">
        <v>0</v>
      </c>
      <c r="R3996" s="16">
        <f>Q3996*16.876/100</f>
        <v>0</v>
      </c>
      <c r="S3996" s="17">
        <f t="shared" si="434"/>
        <v>0</v>
      </c>
      <c r="T3996" s="16">
        <v>0</v>
      </c>
      <c r="U3996" s="18">
        <f t="shared" si="435"/>
        <v>66.201999999999998</v>
      </c>
      <c r="V3996" s="18">
        <f t="shared" si="436"/>
        <v>0</v>
      </c>
      <c r="W3996" s="18">
        <f t="shared" si="437"/>
        <v>0</v>
      </c>
      <c r="X3996" s="27"/>
      <c r="Y3996" s="19">
        <f t="shared" si="438"/>
        <v>0</v>
      </c>
      <c r="Z3996" s="18">
        <f t="shared" si="439"/>
        <v>0</v>
      </c>
      <c r="AA3996" s="12">
        <v>158</v>
      </c>
      <c r="AB3996" s="12">
        <v>16511</v>
      </c>
      <c r="AC3996" s="28">
        <f>+I3996+Y3996-Z3996</f>
        <v>-4.08</v>
      </c>
      <c r="AD3996" s="20">
        <f t="shared" si="440"/>
        <v>10</v>
      </c>
      <c r="AE3996">
        <v>10</v>
      </c>
    </row>
    <row r="3997" spans="1:31" x14ac:dyDescent="0.25">
      <c r="A3997" s="9">
        <v>45199</v>
      </c>
      <c r="B3997" s="10" t="s">
        <v>517</v>
      </c>
      <c r="C3997" s="10" t="s">
        <v>282</v>
      </c>
      <c r="D3997" s="10" t="s">
        <v>40</v>
      </c>
      <c r="E3997" s="10" t="s">
        <v>30</v>
      </c>
      <c r="F3997" s="10">
        <v>384</v>
      </c>
      <c r="G3997" s="10">
        <v>419</v>
      </c>
      <c r="H3997" s="11">
        <f>SUMIFS(AA:AA,$A:$A,EOMONTH($A3997,-1),$B:$B,$B3997)</f>
        <v>215</v>
      </c>
      <c r="I3997" s="63">
        <f>ROUND(SUMIFS(AC:AC,$A:$A,EOMONTH($A3997,-1),$B:$B,$B3997),2)</f>
        <v>9.7100000000000009</v>
      </c>
      <c r="J3997" s="11">
        <f>SUMIFS(AB:AB,$A:$A,EOMONTH($A3997,-1),$B:$B,$B3997)</f>
        <v>22467.5</v>
      </c>
      <c r="K3997" s="13">
        <v>0</v>
      </c>
      <c r="L3997" s="25">
        <v>0</v>
      </c>
      <c r="M3997" s="15">
        <v>0</v>
      </c>
      <c r="N3997" s="14">
        <v>0</v>
      </c>
      <c r="O3997" s="16">
        <v>0</v>
      </c>
      <c r="P3997" s="16">
        <v>0</v>
      </c>
      <c r="Q3997" s="16">
        <v>0</v>
      </c>
      <c r="R3997" s="16">
        <f>Q3997*16.876/100</f>
        <v>0</v>
      </c>
      <c r="S3997" s="17">
        <f t="shared" si="434"/>
        <v>0</v>
      </c>
      <c r="T3997" s="16">
        <v>0</v>
      </c>
      <c r="U3997" s="18">
        <f t="shared" si="435"/>
        <v>90.084999999999994</v>
      </c>
      <c r="V3997" s="18">
        <f t="shared" si="436"/>
        <v>0</v>
      </c>
      <c r="W3997" s="18">
        <f t="shared" si="437"/>
        <v>0</v>
      </c>
      <c r="X3997" s="27"/>
      <c r="Y3997" s="19">
        <f t="shared" si="438"/>
        <v>0</v>
      </c>
      <c r="Z3997" s="18">
        <f t="shared" si="439"/>
        <v>0</v>
      </c>
      <c r="AA3997" s="12">
        <v>215</v>
      </c>
      <c r="AB3997" s="12">
        <v>22467.5</v>
      </c>
      <c r="AC3997" s="28">
        <f>+I3997+Y3997-Z3997</f>
        <v>9.7100000000000009</v>
      </c>
      <c r="AD3997" s="20">
        <f t="shared" si="440"/>
        <v>0</v>
      </c>
      <c r="AE3997">
        <v>0</v>
      </c>
    </row>
    <row r="3998" spans="1:31" x14ac:dyDescent="0.25">
      <c r="A3998" s="9">
        <v>45199</v>
      </c>
      <c r="B3998" s="10" t="s">
        <v>518</v>
      </c>
      <c r="C3998" s="10" t="s">
        <v>282</v>
      </c>
      <c r="D3998" s="10" t="s">
        <v>40</v>
      </c>
      <c r="E3998" s="10" t="s">
        <v>30</v>
      </c>
      <c r="F3998" s="10">
        <v>620</v>
      </c>
      <c r="G3998" s="10">
        <v>676</v>
      </c>
      <c r="H3998" s="11">
        <f>SUMIFS(AA:AA,$A:$A,EOMONTH($A3998,-1),$B:$B,$B3998)</f>
        <v>10</v>
      </c>
      <c r="I3998" s="63">
        <f>ROUND(SUMIFS(AC:AC,$A:$A,EOMONTH($A3998,-1),$B:$B,$B3998),2)</f>
        <v>-5.86</v>
      </c>
      <c r="J3998" s="11">
        <f>SUMIFS(AB:AB,$A:$A,EOMONTH($A3998,-1),$B:$B,$B3998)</f>
        <v>1980</v>
      </c>
      <c r="K3998" s="13">
        <v>0</v>
      </c>
      <c r="L3998" s="25">
        <v>0</v>
      </c>
      <c r="M3998" s="15">
        <v>0</v>
      </c>
      <c r="N3998" s="14">
        <v>0</v>
      </c>
      <c r="O3998" s="16">
        <v>0</v>
      </c>
      <c r="P3998" s="16">
        <v>0</v>
      </c>
      <c r="Q3998" s="16">
        <v>0</v>
      </c>
      <c r="R3998" s="16">
        <f>Q3998*16.876/100</f>
        <v>0</v>
      </c>
      <c r="S3998" s="17">
        <f t="shared" si="434"/>
        <v>0</v>
      </c>
      <c r="T3998" s="16">
        <v>0</v>
      </c>
      <c r="U3998" s="18">
        <f t="shared" si="435"/>
        <v>6.76</v>
      </c>
      <c r="V3998" s="18">
        <f t="shared" si="436"/>
        <v>0</v>
      </c>
      <c r="W3998" s="18">
        <f t="shared" si="437"/>
        <v>0</v>
      </c>
      <c r="X3998" s="27"/>
      <c r="Y3998" s="19">
        <f t="shared" si="438"/>
        <v>0</v>
      </c>
      <c r="Z3998" s="18">
        <f t="shared" si="439"/>
        <v>0</v>
      </c>
      <c r="AA3998" s="12">
        <v>10</v>
      </c>
      <c r="AB3998" s="12">
        <v>1980</v>
      </c>
      <c r="AC3998" s="28">
        <f>+I3998+Y3998-Z3998</f>
        <v>-5.86</v>
      </c>
      <c r="AD3998" s="20">
        <f t="shared" si="440"/>
        <v>10</v>
      </c>
      <c r="AE3998">
        <v>10</v>
      </c>
    </row>
    <row r="3999" spans="1:31" x14ac:dyDescent="0.25">
      <c r="A3999" s="9">
        <v>45199</v>
      </c>
      <c r="B3999" s="10" t="s">
        <v>519</v>
      </c>
      <c r="C3999" s="10" t="s">
        <v>282</v>
      </c>
      <c r="D3999" s="10" t="s">
        <v>40</v>
      </c>
      <c r="E3999" s="10" t="s">
        <v>30</v>
      </c>
      <c r="F3999" s="10">
        <v>620</v>
      </c>
      <c r="G3999" s="10">
        <v>676</v>
      </c>
      <c r="H3999" s="11">
        <f>SUMIFS(AA:AA,$A:$A,EOMONTH($A3999,-1),$B:$B,$B3999)</f>
        <v>-20</v>
      </c>
      <c r="I3999" s="63">
        <f>ROUND(SUMIFS(AC:AC,$A:$A,EOMONTH($A3999,-1),$B:$B,$B3999),2)</f>
        <v>-13.52</v>
      </c>
      <c r="J3999" s="11">
        <f>SUMIFS(AB:AB,$A:$A,EOMONTH($A3999,-1),$B:$B,$B3999)</f>
        <v>-2768.4</v>
      </c>
      <c r="K3999" s="13">
        <v>0</v>
      </c>
      <c r="L3999" s="25">
        <v>0</v>
      </c>
      <c r="M3999" s="15">
        <v>0</v>
      </c>
      <c r="N3999" s="14">
        <v>0</v>
      </c>
      <c r="O3999" s="16">
        <v>0</v>
      </c>
      <c r="P3999" s="16">
        <v>0</v>
      </c>
      <c r="Q3999" s="16">
        <v>0</v>
      </c>
      <c r="R3999" s="16">
        <f>Q3999*16.876/100</f>
        <v>0</v>
      </c>
      <c r="S3999" s="17">
        <f t="shared" si="434"/>
        <v>0</v>
      </c>
      <c r="T3999" s="16">
        <v>0</v>
      </c>
      <c r="U3999" s="18">
        <f t="shared" si="435"/>
        <v>-13.52</v>
      </c>
      <c r="V3999" s="18">
        <f t="shared" si="436"/>
        <v>0</v>
      </c>
      <c r="W3999" s="18">
        <f t="shared" si="437"/>
        <v>0</v>
      </c>
      <c r="X3999" s="27"/>
      <c r="Y3999" s="19">
        <f t="shared" si="438"/>
        <v>0</v>
      </c>
      <c r="Z3999" s="18">
        <f t="shared" si="439"/>
        <v>0</v>
      </c>
      <c r="AA3999" s="12">
        <v>-20</v>
      </c>
      <c r="AB3999" s="12">
        <v>-2768.4</v>
      </c>
      <c r="AC3999" s="28">
        <f>+I3999+Y3999-Z3999</f>
        <v>-13.52</v>
      </c>
      <c r="AD3999" s="20">
        <f t="shared" si="440"/>
        <v>20</v>
      </c>
      <c r="AE3999">
        <v>20</v>
      </c>
    </row>
    <row r="4000" spans="1:31" x14ac:dyDescent="0.25">
      <c r="A4000" s="9">
        <v>45199</v>
      </c>
      <c r="B4000" s="10" t="s">
        <v>520</v>
      </c>
      <c r="C4000" s="10" t="s">
        <v>282</v>
      </c>
      <c r="D4000" s="10" t="s">
        <v>40</v>
      </c>
      <c r="E4000" s="10" t="s">
        <v>30</v>
      </c>
      <c r="F4000" s="10">
        <v>620</v>
      </c>
      <c r="G4000" s="10">
        <v>676</v>
      </c>
      <c r="H4000" s="11">
        <f>SUMIFS(AA:AA,$A:$A,EOMONTH($A4000,-1),$B:$B,$B4000)</f>
        <v>195</v>
      </c>
      <c r="I4000" s="63">
        <f>ROUND(SUMIFS(AC:AC,$A:$A,EOMONTH($A4000,-1),$B:$B,$B4000),2)</f>
        <v>2.5</v>
      </c>
      <c r="J4000" s="11">
        <f>SUMIFS(AB:AB,$A:$A,EOMONTH($A4000,-1),$B:$B,$B4000)</f>
        <v>38610</v>
      </c>
      <c r="K4000" s="13">
        <v>0</v>
      </c>
      <c r="L4000" s="25">
        <v>0</v>
      </c>
      <c r="M4000" s="15">
        <v>0</v>
      </c>
      <c r="N4000" s="14">
        <v>0</v>
      </c>
      <c r="O4000" s="16">
        <v>0</v>
      </c>
      <c r="P4000" s="16">
        <v>0</v>
      </c>
      <c r="Q4000" s="16">
        <v>0</v>
      </c>
      <c r="R4000" s="16">
        <f>Q4000*16.876/100</f>
        <v>0</v>
      </c>
      <c r="S4000" s="17">
        <f t="shared" si="434"/>
        <v>0</v>
      </c>
      <c r="T4000" s="16">
        <v>0</v>
      </c>
      <c r="U4000" s="18">
        <f t="shared" si="435"/>
        <v>131.82</v>
      </c>
      <c r="V4000" s="18">
        <f t="shared" si="436"/>
        <v>0</v>
      </c>
      <c r="W4000" s="18">
        <f t="shared" si="437"/>
        <v>0</v>
      </c>
      <c r="X4000" s="27"/>
      <c r="Y4000" s="19">
        <f t="shared" si="438"/>
        <v>0</v>
      </c>
      <c r="Z4000" s="18">
        <f t="shared" si="439"/>
        <v>0</v>
      </c>
      <c r="AA4000" s="12">
        <v>195</v>
      </c>
      <c r="AB4000" s="12">
        <v>38610</v>
      </c>
      <c r="AC4000" s="28">
        <f>+I4000+Y4000-Z4000</f>
        <v>2.5</v>
      </c>
      <c r="AD4000" s="20">
        <f t="shared" si="440"/>
        <v>0</v>
      </c>
      <c r="AE4000">
        <v>0</v>
      </c>
    </row>
    <row r="4001" spans="1:31" x14ac:dyDescent="0.25">
      <c r="A4001" s="9">
        <v>45199</v>
      </c>
      <c r="B4001" s="10" t="s">
        <v>521</v>
      </c>
      <c r="C4001" s="10" t="s">
        <v>282</v>
      </c>
      <c r="D4001" s="10" t="s">
        <v>29</v>
      </c>
      <c r="E4001" s="10" t="s">
        <v>30</v>
      </c>
      <c r="F4001" s="10"/>
      <c r="G4001" s="10">
        <v>0</v>
      </c>
      <c r="H4001" s="11">
        <f>SUMIFS(AA:AA,$A:$A,EOMONTH($A4001,-1),$B:$B,$B4001)</f>
        <v>23</v>
      </c>
      <c r="I4001" s="63">
        <f>ROUND(SUMIFS(AC:AC,$A:$A,EOMONTH($A4001,-1),$B:$B,$B4001),2)</f>
        <v>1.04</v>
      </c>
      <c r="J4001" s="11">
        <f>SUMIFS(AB:AB,$A:$A,EOMONTH($A4001,-1),$B:$B,$B4001)</f>
        <v>2470.66</v>
      </c>
      <c r="K4001" s="13">
        <v>0</v>
      </c>
      <c r="L4001" s="25">
        <v>0</v>
      </c>
      <c r="M4001" s="15">
        <v>0</v>
      </c>
      <c r="N4001" s="14">
        <v>0</v>
      </c>
      <c r="O4001" s="16">
        <v>0</v>
      </c>
      <c r="P4001" s="16">
        <v>0</v>
      </c>
      <c r="Q4001" s="16">
        <v>0</v>
      </c>
      <c r="R4001" s="16">
        <f>Q4001*16.876/100</f>
        <v>0</v>
      </c>
      <c r="S4001" s="17">
        <f t="shared" si="434"/>
        <v>0</v>
      </c>
      <c r="T4001" s="16">
        <v>0</v>
      </c>
      <c r="U4001" s="18">
        <f t="shared" si="435"/>
        <v>0</v>
      </c>
      <c r="V4001" s="18">
        <f t="shared" si="436"/>
        <v>0</v>
      </c>
      <c r="W4001" s="18">
        <f t="shared" si="437"/>
        <v>0</v>
      </c>
      <c r="X4001" s="27"/>
      <c r="Y4001" s="19">
        <f t="shared" si="438"/>
        <v>0</v>
      </c>
      <c r="Z4001" s="18">
        <f t="shared" si="439"/>
        <v>0</v>
      </c>
      <c r="AA4001" s="12">
        <v>23</v>
      </c>
      <c r="AB4001" s="12">
        <v>2470.66</v>
      </c>
      <c r="AC4001" s="28">
        <f>+I4001+Y4001-Z4001</f>
        <v>1.04</v>
      </c>
      <c r="AD4001" s="20">
        <f t="shared" si="440"/>
        <v>0</v>
      </c>
      <c r="AE4001">
        <v>0</v>
      </c>
    </row>
    <row r="4002" spans="1:31" x14ac:dyDescent="0.25">
      <c r="A4002" s="9">
        <v>45199</v>
      </c>
      <c r="B4002" s="10" t="s">
        <v>522</v>
      </c>
      <c r="C4002" s="10" t="s">
        <v>282</v>
      </c>
      <c r="D4002" s="10" t="s">
        <v>40</v>
      </c>
      <c r="E4002" s="10" t="s">
        <v>30</v>
      </c>
      <c r="F4002" s="10">
        <v>620</v>
      </c>
      <c r="G4002" s="10">
        <v>676</v>
      </c>
      <c r="H4002" s="11">
        <f>SUMIFS(AA:AA,$A:$A,EOMONTH($A4002,-1),$B:$B,$B4002)</f>
        <v>51</v>
      </c>
      <c r="I4002" s="63">
        <f>ROUND(SUMIFS(AC:AC,$A:$A,EOMONTH($A4002,-1),$B:$B,$B4002),2)</f>
        <v>-10.31</v>
      </c>
      <c r="J4002" s="11">
        <f>SUMIFS(AB:AB,$A:$A,EOMONTH($A4002,-1),$B:$B,$B4002)</f>
        <v>5366.22</v>
      </c>
      <c r="K4002" s="13">
        <v>0</v>
      </c>
      <c r="L4002" s="25">
        <v>0</v>
      </c>
      <c r="M4002" s="15">
        <v>0</v>
      </c>
      <c r="N4002" s="14">
        <v>0</v>
      </c>
      <c r="O4002" s="16">
        <v>0</v>
      </c>
      <c r="P4002" s="16">
        <v>0</v>
      </c>
      <c r="Q4002" s="16">
        <v>0</v>
      </c>
      <c r="R4002" s="16">
        <f>Q4002*16.876/100</f>
        <v>0</v>
      </c>
      <c r="S4002" s="17">
        <f t="shared" si="434"/>
        <v>0</v>
      </c>
      <c r="T4002" s="16">
        <v>0</v>
      </c>
      <c r="U4002" s="18">
        <f t="shared" si="435"/>
        <v>34.475999999999999</v>
      </c>
      <c r="V4002" s="18">
        <f t="shared" si="436"/>
        <v>0</v>
      </c>
      <c r="W4002" s="18">
        <f t="shared" si="437"/>
        <v>0</v>
      </c>
      <c r="X4002" s="27"/>
      <c r="Y4002" s="19">
        <f t="shared" si="438"/>
        <v>0</v>
      </c>
      <c r="Z4002" s="18">
        <f t="shared" si="439"/>
        <v>0</v>
      </c>
      <c r="AA4002" s="12">
        <v>51</v>
      </c>
      <c r="AB4002" s="12">
        <v>5366.22</v>
      </c>
      <c r="AC4002" s="28">
        <f>+I4002+Y4002-Z4002</f>
        <v>-10.31</v>
      </c>
      <c r="AD4002" s="20">
        <f t="shared" si="440"/>
        <v>20</v>
      </c>
      <c r="AE4002">
        <v>20</v>
      </c>
    </row>
    <row r="4003" spans="1:31" x14ac:dyDescent="0.25">
      <c r="A4003" s="9">
        <v>45199</v>
      </c>
      <c r="B4003" s="10" t="s">
        <v>523</v>
      </c>
      <c r="C4003" s="10" t="s">
        <v>282</v>
      </c>
      <c r="D4003" s="10" t="s">
        <v>29</v>
      </c>
      <c r="E4003" s="10" t="s">
        <v>30</v>
      </c>
      <c r="F4003" s="10"/>
      <c r="G4003" s="10">
        <v>0</v>
      </c>
      <c r="H4003" s="11">
        <f>SUMIFS(AA:AA,$A:$A,EOMONTH($A4003,-1),$B:$B,$B4003)</f>
        <v>42</v>
      </c>
      <c r="I4003" s="63">
        <f>ROUND(SUMIFS(AC:AC,$A:$A,EOMONTH($A4003,-1),$B:$B,$B4003),2)</f>
        <v>1.9</v>
      </c>
      <c r="J4003" s="11">
        <f>SUMIFS(AB:AB,$A:$A,EOMONTH($A4003,-1),$B:$B,$B4003)</f>
        <v>8316</v>
      </c>
      <c r="K4003" s="13">
        <v>0</v>
      </c>
      <c r="L4003" s="25">
        <v>0</v>
      </c>
      <c r="M4003" s="15">
        <v>0</v>
      </c>
      <c r="N4003" s="14">
        <v>0</v>
      </c>
      <c r="O4003" s="16">
        <v>0</v>
      </c>
      <c r="P4003" s="16">
        <v>0</v>
      </c>
      <c r="Q4003" s="16">
        <v>0</v>
      </c>
      <c r="R4003" s="16">
        <f>Q4003*16.876/100</f>
        <v>0</v>
      </c>
      <c r="S4003" s="17">
        <f t="shared" si="434"/>
        <v>0</v>
      </c>
      <c r="T4003" s="16">
        <v>0</v>
      </c>
      <c r="U4003" s="18">
        <f t="shared" si="435"/>
        <v>0</v>
      </c>
      <c r="V4003" s="18">
        <f t="shared" si="436"/>
        <v>0</v>
      </c>
      <c r="W4003" s="18">
        <f t="shared" si="437"/>
        <v>0</v>
      </c>
      <c r="X4003" s="27"/>
      <c r="Y4003" s="19">
        <f t="shared" si="438"/>
        <v>0</v>
      </c>
      <c r="Z4003" s="18">
        <f t="shared" si="439"/>
        <v>0</v>
      </c>
      <c r="AA4003" s="12">
        <v>42</v>
      </c>
      <c r="AB4003" s="12">
        <v>8316</v>
      </c>
      <c r="AC4003" s="28">
        <f>+I4003+Y4003-Z4003</f>
        <v>1.9</v>
      </c>
      <c r="AD4003" s="20">
        <f t="shared" si="440"/>
        <v>0</v>
      </c>
      <c r="AE4003">
        <v>0</v>
      </c>
    </row>
    <row r="4004" spans="1:31" x14ac:dyDescent="0.25">
      <c r="A4004" s="59">
        <v>45199</v>
      </c>
      <c r="B4004" s="60" t="s">
        <v>524</v>
      </c>
      <c r="C4004" s="60" t="s">
        <v>282</v>
      </c>
      <c r="D4004" s="60" t="s">
        <v>40</v>
      </c>
      <c r="E4004" s="60" t="s">
        <v>30</v>
      </c>
      <c r="F4004" s="10"/>
      <c r="G4004" s="10"/>
      <c r="H4004" s="11"/>
      <c r="I4004" s="63">
        <f>ROUND(SUMIFS(AC:AC,$A:$A,EOMONTH($A4004,-1),$B:$B,$B4004),2)</f>
        <v>49.97</v>
      </c>
      <c r="J4004" s="11"/>
      <c r="K4004" s="13"/>
      <c r="L4004" s="25"/>
      <c r="M4004" s="15"/>
      <c r="N4004" s="14"/>
      <c r="O4004" s="16"/>
      <c r="P4004" s="16"/>
      <c r="Q4004" s="16"/>
      <c r="R4004" s="16"/>
      <c r="S4004" s="17">
        <f t="shared" si="434"/>
        <v>0</v>
      </c>
      <c r="T4004" s="16"/>
      <c r="U4004" s="18">
        <f t="shared" si="435"/>
        <v>0</v>
      </c>
      <c r="V4004" s="18">
        <f t="shared" si="436"/>
        <v>0</v>
      </c>
      <c r="W4004" s="18">
        <f t="shared" si="437"/>
        <v>0</v>
      </c>
      <c r="X4004" s="27"/>
      <c r="Y4004" s="19">
        <f t="shared" si="438"/>
        <v>0</v>
      </c>
      <c r="Z4004" s="18">
        <f t="shared" si="439"/>
        <v>0</v>
      </c>
      <c r="AA4004" s="12"/>
      <c r="AB4004" s="12"/>
      <c r="AC4004" s="28">
        <f>+I4004+Y4004-Z4004</f>
        <v>49.97</v>
      </c>
      <c r="AD4004" s="20">
        <f t="shared" si="440"/>
        <v>0</v>
      </c>
      <c r="AE4004">
        <v>0</v>
      </c>
    </row>
    <row r="4005" spans="1:31" x14ac:dyDescent="0.25">
      <c r="A4005" s="59">
        <v>45199</v>
      </c>
      <c r="B4005" s="60" t="s">
        <v>525</v>
      </c>
      <c r="C4005" s="60" t="s">
        <v>282</v>
      </c>
      <c r="D4005" s="60" t="s">
        <v>29</v>
      </c>
      <c r="E4005" s="60" t="s">
        <v>30</v>
      </c>
      <c r="F4005" s="10"/>
      <c r="G4005" s="10"/>
      <c r="H4005" s="11"/>
      <c r="I4005" s="63">
        <f>ROUND(SUMIFS(AC:AC,$A:$A,EOMONTH($A4005,-1),$B:$B,$B4005),2)</f>
        <v>0</v>
      </c>
      <c r="J4005" s="11"/>
      <c r="K4005" s="13"/>
      <c r="L4005" s="25"/>
      <c r="M4005" s="15"/>
      <c r="N4005" s="14"/>
      <c r="O4005" s="16"/>
      <c r="P4005" s="16"/>
      <c r="Q4005" s="16"/>
      <c r="R4005" s="16"/>
      <c r="S4005" s="17">
        <f t="shared" si="434"/>
        <v>0</v>
      </c>
      <c r="T4005" s="16"/>
      <c r="U4005" s="18">
        <f t="shared" si="435"/>
        <v>0</v>
      </c>
      <c r="V4005" s="18">
        <f t="shared" si="436"/>
        <v>0</v>
      </c>
      <c r="W4005" s="18">
        <f t="shared" si="437"/>
        <v>0</v>
      </c>
      <c r="X4005" s="27"/>
      <c r="Y4005" s="19">
        <f t="shared" si="438"/>
        <v>0</v>
      </c>
      <c r="Z4005" s="18">
        <f t="shared" si="439"/>
        <v>0</v>
      </c>
      <c r="AA4005" s="12"/>
      <c r="AB4005" s="12"/>
      <c r="AC4005" s="28">
        <f>+I4005+Y4005-Z4005</f>
        <v>0</v>
      </c>
      <c r="AD4005" s="20">
        <f t="shared" si="440"/>
        <v>0</v>
      </c>
      <c r="AE4005">
        <v>0</v>
      </c>
    </row>
    <row r="4006" spans="1:31" x14ac:dyDescent="0.25">
      <c r="A4006" s="59">
        <v>45199</v>
      </c>
      <c r="B4006" s="60" t="s">
        <v>526</v>
      </c>
      <c r="C4006" s="60" t="s">
        <v>282</v>
      </c>
      <c r="D4006" s="60" t="s">
        <v>29</v>
      </c>
      <c r="E4006" s="60" t="s">
        <v>30</v>
      </c>
      <c r="F4006" s="10"/>
      <c r="G4006" s="10"/>
      <c r="H4006" s="11"/>
      <c r="I4006" s="63">
        <f>ROUND(SUMIFS(AC:AC,$A:$A,EOMONTH($A4006,-1),$B:$B,$B4006),2)</f>
        <v>225.48</v>
      </c>
      <c r="J4006" s="11"/>
      <c r="K4006" s="13"/>
      <c r="L4006" s="25"/>
      <c r="M4006" s="15"/>
      <c r="N4006" s="14"/>
      <c r="O4006" s="16"/>
      <c r="P4006" s="16"/>
      <c r="Q4006" s="16"/>
      <c r="R4006" s="16"/>
      <c r="S4006" s="17">
        <f t="shared" si="434"/>
        <v>0</v>
      </c>
      <c r="T4006" s="16"/>
      <c r="U4006" s="18">
        <f t="shared" si="435"/>
        <v>0</v>
      </c>
      <c r="V4006" s="18">
        <f t="shared" si="436"/>
        <v>0</v>
      </c>
      <c r="W4006" s="18">
        <f t="shared" si="437"/>
        <v>0</v>
      </c>
      <c r="X4006" s="27"/>
      <c r="Y4006" s="19">
        <f t="shared" si="438"/>
        <v>0</v>
      </c>
      <c r="Z4006" s="18">
        <f t="shared" si="439"/>
        <v>0</v>
      </c>
      <c r="AA4006" s="12"/>
      <c r="AB4006" s="12"/>
      <c r="AC4006" s="28">
        <f>+I4006+Y4006-Z4006</f>
        <v>225.48</v>
      </c>
      <c r="AD4006" s="20">
        <f t="shared" si="440"/>
        <v>0</v>
      </c>
      <c r="AE4006">
        <v>0</v>
      </c>
    </row>
    <row r="4007" spans="1:31" x14ac:dyDescent="0.25">
      <c r="A4007" s="59">
        <v>45199</v>
      </c>
      <c r="B4007" s="60" t="s">
        <v>780</v>
      </c>
      <c r="C4007" s="60" t="s">
        <v>105</v>
      </c>
      <c r="D4007" s="60" t="s">
        <v>40</v>
      </c>
      <c r="E4007" s="60" t="s">
        <v>30</v>
      </c>
      <c r="F4007" s="10"/>
      <c r="G4007" s="10"/>
      <c r="H4007" s="11"/>
      <c r="I4007" s="63">
        <f>ROUND(SUMIFS(AC:AC,$A:$A,EOMONTH($A4007,-1),$B:$B,$B4007),2)</f>
        <v>15.7</v>
      </c>
      <c r="J4007" s="11"/>
      <c r="K4007" s="13"/>
      <c r="L4007" s="25"/>
      <c r="M4007" s="15"/>
      <c r="N4007" s="14"/>
      <c r="O4007" s="16"/>
      <c r="P4007" s="16"/>
      <c r="Q4007" s="16"/>
      <c r="R4007" s="16"/>
      <c r="S4007" s="17">
        <f t="shared" si="434"/>
        <v>0</v>
      </c>
      <c r="T4007" s="16"/>
      <c r="U4007" s="18">
        <f t="shared" si="435"/>
        <v>0</v>
      </c>
      <c r="V4007" s="18">
        <f t="shared" si="436"/>
        <v>0</v>
      </c>
      <c r="W4007" s="18">
        <f t="shared" si="437"/>
        <v>0</v>
      </c>
      <c r="X4007" s="27"/>
      <c r="Y4007" s="19">
        <f t="shared" si="438"/>
        <v>0</v>
      </c>
      <c r="Z4007" s="18">
        <f t="shared" si="439"/>
        <v>0</v>
      </c>
      <c r="AA4007" s="12"/>
      <c r="AB4007" s="12"/>
      <c r="AC4007" s="28">
        <f>+I4007+Y4007-Z4007</f>
        <v>15.7</v>
      </c>
      <c r="AD4007" s="20">
        <f t="shared" si="440"/>
        <v>0</v>
      </c>
      <c r="AE4007">
        <v>0</v>
      </c>
    </row>
    <row r="4008" spans="1:31" x14ac:dyDescent="0.25">
      <c r="A4008" s="9">
        <v>45199</v>
      </c>
      <c r="B4008" s="10" t="s">
        <v>527</v>
      </c>
      <c r="C4008" s="10" t="s">
        <v>282</v>
      </c>
      <c r="D4008" s="10" t="s">
        <v>40</v>
      </c>
      <c r="E4008" s="10" t="s">
        <v>30</v>
      </c>
      <c r="F4008" s="10">
        <v>100</v>
      </c>
      <c r="G4008" s="10">
        <v>109</v>
      </c>
      <c r="H4008" s="11">
        <f>SUMIFS(AA:AA,$A:$A,EOMONTH($A4008,-1),$B:$B,$B4008)</f>
        <v>98</v>
      </c>
      <c r="I4008" s="63">
        <f>ROUND(SUMIFS(AC:AC,$A:$A,EOMONTH($A4008,-1),$B:$B,$B4008),2)</f>
        <v>24.83</v>
      </c>
      <c r="J4008" s="11">
        <f>SUMIFS(AB:AB,$A:$A,EOMONTH($A4008,-1),$B:$B,$B4008)</f>
        <v>4922.54</v>
      </c>
      <c r="K4008" s="13">
        <v>0</v>
      </c>
      <c r="L4008" s="25">
        <v>0</v>
      </c>
      <c r="M4008" s="15">
        <v>502</v>
      </c>
      <c r="N4008" s="14">
        <v>21808.080000000002</v>
      </c>
      <c r="O4008" s="16">
        <v>528</v>
      </c>
      <c r="P4008" s="16">
        <v>37840.800000000003</v>
      </c>
      <c r="Q4008" s="16">
        <v>0</v>
      </c>
      <c r="R4008" s="16">
        <f>Q4008*16.876/100</f>
        <v>0</v>
      </c>
      <c r="S4008" s="17">
        <f t="shared" si="434"/>
        <v>0</v>
      </c>
      <c r="T4008" s="16">
        <v>0</v>
      </c>
      <c r="U4008" s="18">
        <f t="shared" si="435"/>
        <v>10.682</v>
      </c>
      <c r="V4008" s="18">
        <f t="shared" si="436"/>
        <v>50.2</v>
      </c>
      <c r="W4008" s="18">
        <f t="shared" si="437"/>
        <v>8.4280780000000011</v>
      </c>
      <c r="X4008" s="27"/>
      <c r="Y4008" s="19">
        <f t="shared" si="438"/>
        <v>58.628078000000002</v>
      </c>
      <c r="Z4008" s="18">
        <f t="shared" si="439"/>
        <v>57.552</v>
      </c>
      <c r="AA4008" s="12">
        <v>72</v>
      </c>
      <c r="AB4008" s="12">
        <v>3127.68</v>
      </c>
      <c r="AC4008" s="28">
        <f>+I4008+Y4008-Z4008</f>
        <v>25.906078000000001</v>
      </c>
      <c r="AD4008" s="20">
        <f t="shared" si="440"/>
        <v>0</v>
      </c>
      <c r="AE4008">
        <v>0</v>
      </c>
    </row>
    <row r="4009" spans="1:31" x14ac:dyDescent="0.25">
      <c r="A4009" s="9">
        <v>45199</v>
      </c>
      <c r="B4009" s="10" t="s">
        <v>742</v>
      </c>
      <c r="C4009" s="10" t="s">
        <v>282</v>
      </c>
      <c r="D4009" s="10" t="s">
        <v>40</v>
      </c>
      <c r="E4009" s="10" t="s">
        <v>30</v>
      </c>
      <c r="F4009" s="10">
        <v>90</v>
      </c>
      <c r="G4009" s="10">
        <v>98</v>
      </c>
      <c r="H4009" s="11">
        <f>SUMIFS(AA:AA,$A:$A,EOMONTH($A4009,-1),$B:$B,$B4009)</f>
        <v>95</v>
      </c>
      <c r="I4009" s="63">
        <f>ROUND(SUMIFS(AC:AC,$A:$A,EOMONTH($A4009,-1),$B:$B,$B4009),2)</f>
        <v>14.34</v>
      </c>
      <c r="J4009" s="11">
        <f>SUMIFS(AB:AB,$A:$A,EOMONTH($A4009,-1),$B:$B,$B4009)</f>
        <v>4749.41</v>
      </c>
      <c r="K4009" s="13">
        <v>0</v>
      </c>
      <c r="L4009" s="25">
        <v>0</v>
      </c>
      <c r="M4009" s="15">
        <v>0</v>
      </c>
      <c r="N4009" s="14">
        <v>0</v>
      </c>
      <c r="O4009" s="16">
        <v>48</v>
      </c>
      <c r="P4009" s="16">
        <v>4171.68</v>
      </c>
      <c r="Q4009" s="16">
        <v>0</v>
      </c>
      <c r="R4009" s="16">
        <f>Q4009*16.876/100</f>
        <v>0</v>
      </c>
      <c r="S4009" s="17">
        <f t="shared" si="434"/>
        <v>0</v>
      </c>
      <c r="T4009" s="16">
        <v>0</v>
      </c>
      <c r="U4009" s="18">
        <f t="shared" si="435"/>
        <v>9.31</v>
      </c>
      <c r="V4009" s="18">
        <f t="shared" si="436"/>
        <v>0</v>
      </c>
      <c r="W4009" s="18">
        <f t="shared" si="437"/>
        <v>0</v>
      </c>
      <c r="X4009" s="27"/>
      <c r="Y4009" s="19">
        <f t="shared" si="438"/>
        <v>0</v>
      </c>
      <c r="Z4009" s="18">
        <f t="shared" si="439"/>
        <v>4.7039999999999997</v>
      </c>
      <c r="AA4009" s="12">
        <v>47</v>
      </c>
      <c r="AB4009" s="12">
        <v>2349.71</v>
      </c>
      <c r="AC4009" s="28">
        <f>+I4009+Y4009-Z4009</f>
        <v>9.6359999999999992</v>
      </c>
      <c r="AD4009" s="20">
        <f t="shared" si="440"/>
        <v>0</v>
      </c>
      <c r="AE4009">
        <v>0</v>
      </c>
    </row>
    <row r="4010" spans="1:31" x14ac:dyDescent="0.25">
      <c r="A4010" s="9">
        <v>45199</v>
      </c>
      <c r="B4010" s="10" t="s">
        <v>528</v>
      </c>
      <c r="C4010" s="10" t="s">
        <v>282</v>
      </c>
      <c r="D4010" s="10" t="s">
        <v>40</v>
      </c>
      <c r="E4010" s="10" t="s">
        <v>30</v>
      </c>
      <c r="F4010" s="10">
        <v>70</v>
      </c>
      <c r="G4010" s="10">
        <v>76</v>
      </c>
      <c r="H4010" s="11">
        <f>SUMIFS(AA:AA,$A:$A,EOMONTH($A4010,-1),$B:$B,$B4010)</f>
        <v>62</v>
      </c>
      <c r="I4010" s="63">
        <f>ROUND(SUMIFS(AC:AC,$A:$A,EOMONTH($A4010,-1),$B:$B,$B4010),2)</f>
        <v>51.54</v>
      </c>
      <c r="J4010" s="11">
        <f>SUMIFS(AB:AB,$A:$A,EOMONTH($A4010,-1),$B:$B,$B4010)</f>
        <v>3232.41</v>
      </c>
      <c r="K4010" s="13">
        <v>0</v>
      </c>
      <c r="L4010" s="25">
        <v>0</v>
      </c>
      <c r="M4010" s="15">
        <v>370</v>
      </c>
      <c r="N4010" s="14">
        <v>18752.419999999998</v>
      </c>
      <c r="O4010" s="16">
        <v>432</v>
      </c>
      <c r="P4010" s="16">
        <v>34917.599999999999</v>
      </c>
      <c r="Q4010" s="16">
        <v>0</v>
      </c>
      <c r="R4010" s="16">
        <f>Q4010*16.876/100</f>
        <v>0</v>
      </c>
      <c r="S4010" s="17">
        <f t="shared" si="434"/>
        <v>0</v>
      </c>
      <c r="T4010" s="16">
        <v>0</v>
      </c>
      <c r="U4010" s="18">
        <f t="shared" si="435"/>
        <v>4.7119999999999997</v>
      </c>
      <c r="V4010" s="18">
        <f t="shared" si="436"/>
        <v>25.9</v>
      </c>
      <c r="W4010" s="18">
        <f t="shared" si="437"/>
        <v>4.3483510000000001</v>
      </c>
      <c r="X4010" s="27"/>
      <c r="Y4010" s="19">
        <f t="shared" si="438"/>
        <v>30.248351</v>
      </c>
      <c r="Z4010" s="18">
        <f t="shared" si="439"/>
        <v>32.832000000000001</v>
      </c>
      <c r="AA4010" s="12">
        <v>0</v>
      </c>
      <c r="AB4010" s="12">
        <v>0</v>
      </c>
      <c r="AC4010" s="28">
        <f>+I4010+Y4010-Z4010</f>
        <v>48.956351000000005</v>
      </c>
      <c r="AD4010" s="20">
        <f t="shared" si="440"/>
        <v>0</v>
      </c>
      <c r="AE4010">
        <v>0</v>
      </c>
    </row>
    <row r="4011" spans="1:31" x14ac:dyDescent="0.25">
      <c r="A4011" s="9">
        <v>45199</v>
      </c>
      <c r="B4011" s="10" t="s">
        <v>529</v>
      </c>
      <c r="C4011" s="10" t="s">
        <v>282</v>
      </c>
      <c r="D4011" s="10" t="s">
        <v>40</v>
      </c>
      <c r="E4011" s="10" t="s">
        <v>30</v>
      </c>
      <c r="F4011" s="10">
        <v>140</v>
      </c>
      <c r="G4011" s="10">
        <v>153</v>
      </c>
      <c r="H4011" s="11">
        <f>SUMIFS(AA:AA,$A:$A,EOMONTH($A4011,-1),$B:$B,$B4011)</f>
        <v>0</v>
      </c>
      <c r="I4011" s="63">
        <f>ROUND(SUMIFS(AC:AC,$A:$A,EOMONTH($A4011,-1),$B:$B,$B4011),2)</f>
        <v>42.14</v>
      </c>
      <c r="J4011" s="11">
        <f>SUMIFS(AB:AB,$A:$A,EOMONTH($A4011,-1),$B:$B,$B4011)</f>
        <v>0</v>
      </c>
      <c r="K4011" s="13">
        <v>0</v>
      </c>
      <c r="L4011" s="25">
        <v>0</v>
      </c>
      <c r="M4011" s="15">
        <v>384</v>
      </c>
      <c r="N4011" s="14">
        <v>20963.52</v>
      </c>
      <c r="O4011" s="16">
        <v>336</v>
      </c>
      <c r="P4011" s="16">
        <v>30641.759999999998</v>
      </c>
      <c r="Q4011" s="16">
        <v>0</v>
      </c>
      <c r="R4011" s="16">
        <f>Q4011*16.876/100</f>
        <v>0</v>
      </c>
      <c r="S4011" s="17">
        <f t="shared" si="434"/>
        <v>0</v>
      </c>
      <c r="T4011" s="16">
        <v>0</v>
      </c>
      <c r="U4011" s="18">
        <f t="shared" si="435"/>
        <v>0</v>
      </c>
      <c r="V4011" s="18">
        <f t="shared" si="436"/>
        <v>53.76</v>
      </c>
      <c r="W4011" s="18">
        <f t="shared" si="437"/>
        <v>9.0257664000000002</v>
      </c>
      <c r="X4011" s="27"/>
      <c r="Y4011" s="19">
        <f t="shared" si="438"/>
        <v>62.7857664</v>
      </c>
      <c r="Z4011" s="18">
        <f t="shared" si="439"/>
        <v>51.408000000000001</v>
      </c>
      <c r="AA4011" s="12">
        <v>48</v>
      </c>
      <c r="AB4011" s="12">
        <v>2619.84</v>
      </c>
      <c r="AC4011" s="28">
        <f>+I4011+Y4011-Z4011</f>
        <v>53.517766399999999</v>
      </c>
      <c r="AD4011" s="20">
        <f t="shared" si="440"/>
        <v>0</v>
      </c>
      <c r="AE4011">
        <v>0</v>
      </c>
    </row>
    <row r="4012" spans="1:31" x14ac:dyDescent="0.25">
      <c r="A4012" s="9">
        <v>45199</v>
      </c>
      <c r="B4012" s="10" t="s">
        <v>743</v>
      </c>
      <c r="C4012" s="10" t="s">
        <v>282</v>
      </c>
      <c r="D4012" s="10" t="s">
        <v>40</v>
      </c>
      <c r="E4012" s="10" t="s">
        <v>30</v>
      </c>
      <c r="F4012" s="10">
        <v>150</v>
      </c>
      <c r="G4012" s="10">
        <v>163</v>
      </c>
      <c r="H4012" s="11">
        <f>SUMIFS(AA:AA,$A:$A,EOMONTH($A4012,-1),$B:$B,$B4012)</f>
        <v>0</v>
      </c>
      <c r="I4012" s="63">
        <f>ROUND(SUMIFS(AC:AC,$A:$A,EOMONTH($A4012,-1),$B:$B,$B4012),2)</f>
        <v>21.39</v>
      </c>
      <c r="J4012" s="11">
        <f>SUMIFS(AB:AB,$A:$A,EOMONTH($A4012,-1),$B:$B,$B4012)</f>
        <v>0</v>
      </c>
      <c r="K4012" s="13">
        <v>0</v>
      </c>
      <c r="L4012" s="25">
        <v>0</v>
      </c>
      <c r="M4012" s="15">
        <v>288</v>
      </c>
      <c r="N4012" s="14">
        <v>17062.080000000002</v>
      </c>
      <c r="O4012" s="16">
        <v>216</v>
      </c>
      <c r="P4012" s="16">
        <v>22302</v>
      </c>
      <c r="Q4012" s="16">
        <v>0</v>
      </c>
      <c r="R4012" s="16">
        <f>Q4012*16.876/100</f>
        <v>0</v>
      </c>
      <c r="S4012" s="17">
        <f t="shared" si="434"/>
        <v>0</v>
      </c>
      <c r="T4012" s="16">
        <v>0</v>
      </c>
      <c r="U4012" s="18">
        <f t="shared" si="435"/>
        <v>0</v>
      </c>
      <c r="V4012" s="18">
        <f t="shared" si="436"/>
        <v>43.2</v>
      </c>
      <c r="W4012" s="18">
        <f t="shared" si="437"/>
        <v>7.2528480000000011</v>
      </c>
      <c r="X4012" s="27"/>
      <c r="Y4012" s="19">
        <f t="shared" si="438"/>
        <v>50.452848000000003</v>
      </c>
      <c r="Z4012" s="18">
        <f t="shared" si="439"/>
        <v>35.207999999999998</v>
      </c>
      <c r="AA4012" s="12">
        <v>72</v>
      </c>
      <c r="AB4012" s="12">
        <v>4264.5600000000004</v>
      </c>
      <c r="AC4012" s="28">
        <f>+I4012+Y4012-Z4012</f>
        <v>36.634848000000005</v>
      </c>
      <c r="AD4012" s="20">
        <f t="shared" si="440"/>
        <v>0</v>
      </c>
      <c r="AE4012">
        <v>0</v>
      </c>
    </row>
    <row r="4013" spans="1:31" x14ac:dyDescent="0.25">
      <c r="A4013" s="9">
        <v>45199</v>
      </c>
      <c r="B4013" s="10" t="s">
        <v>530</v>
      </c>
      <c r="C4013" s="10" t="s">
        <v>282</v>
      </c>
      <c r="D4013" s="10" t="s">
        <v>40</v>
      </c>
      <c r="E4013" s="10" t="s">
        <v>30</v>
      </c>
      <c r="F4013" s="10">
        <v>135</v>
      </c>
      <c r="G4013" s="10">
        <v>147</v>
      </c>
      <c r="H4013" s="11">
        <f>SUMIFS(AA:AA,$A:$A,EOMONTH($A4013,-1),$B:$B,$B4013)</f>
        <v>198</v>
      </c>
      <c r="I4013" s="63">
        <f>ROUND(SUMIFS(AC:AC,$A:$A,EOMONTH($A4013,-1),$B:$B,$B4013),2)</f>
        <v>-367.34</v>
      </c>
      <c r="J4013" s="11">
        <f>SUMIFS(AB:AB,$A:$A,EOMONTH($A4013,-1),$B:$B,$B4013)</f>
        <v>1954.7</v>
      </c>
      <c r="K4013" s="13">
        <v>0</v>
      </c>
      <c r="L4013" s="25">
        <v>0</v>
      </c>
      <c r="M4013" s="15">
        <v>2048</v>
      </c>
      <c r="N4013" s="14">
        <v>19025.919999999998</v>
      </c>
      <c r="O4013" s="16">
        <v>2008</v>
      </c>
      <c r="P4013" s="16">
        <v>39893.519999999997</v>
      </c>
      <c r="Q4013" s="16">
        <v>0</v>
      </c>
      <c r="R4013" s="16">
        <f>Q4013*16.876/100</f>
        <v>0</v>
      </c>
      <c r="S4013" s="17">
        <f t="shared" si="434"/>
        <v>0</v>
      </c>
      <c r="T4013" s="16">
        <v>0</v>
      </c>
      <c r="U4013" s="18">
        <f t="shared" si="435"/>
        <v>29.106000000000002</v>
      </c>
      <c r="V4013" s="18">
        <f t="shared" si="436"/>
        <v>276.48</v>
      </c>
      <c r="W4013" s="18">
        <f t="shared" si="437"/>
        <v>46.418227200000011</v>
      </c>
      <c r="X4013" s="27"/>
      <c r="Y4013" s="19">
        <f t="shared" si="438"/>
        <v>322.89822720000001</v>
      </c>
      <c r="Z4013" s="18">
        <f t="shared" si="439"/>
        <v>295.17599999999999</v>
      </c>
      <c r="AA4013" s="12">
        <v>238</v>
      </c>
      <c r="AB4013" s="12">
        <v>2223.23</v>
      </c>
      <c r="AC4013" s="28">
        <f>+I4013+Y4013-Z4013</f>
        <v>-339.61777279999995</v>
      </c>
      <c r="AD4013" s="20">
        <f t="shared" si="440"/>
        <v>340</v>
      </c>
      <c r="AE4013">
        <v>340</v>
      </c>
    </row>
    <row r="4014" spans="1:31" x14ac:dyDescent="0.25">
      <c r="A4014" s="9">
        <v>45199</v>
      </c>
      <c r="B4014" s="10" t="s">
        <v>531</v>
      </c>
      <c r="C4014" s="10" t="s">
        <v>282</v>
      </c>
      <c r="D4014" s="10" t="s">
        <v>29</v>
      </c>
      <c r="E4014" s="10" t="s">
        <v>30</v>
      </c>
      <c r="F4014" s="10"/>
      <c r="G4014" s="10">
        <v>0</v>
      </c>
      <c r="H4014" s="11">
        <f>SUMIFS(AA:AA,$A:$A,EOMONTH($A4014,-1),$B:$B,$B4014)</f>
        <v>240</v>
      </c>
      <c r="I4014" s="63">
        <f>ROUND(SUMIFS(AC:AC,$A:$A,EOMONTH($A4014,-1),$B:$B,$B4014),2)</f>
        <v>10.84</v>
      </c>
      <c r="J4014" s="11">
        <f>SUMIFS(AB:AB,$A:$A,EOMONTH($A4014,-1),$B:$B,$B4014)</f>
        <v>0</v>
      </c>
      <c r="K4014" s="13">
        <v>0</v>
      </c>
      <c r="L4014" s="25">
        <v>0</v>
      </c>
      <c r="M4014" s="15">
        <v>0</v>
      </c>
      <c r="N4014" s="14">
        <v>0</v>
      </c>
      <c r="O4014" s="16">
        <v>0</v>
      </c>
      <c r="P4014" s="16">
        <v>0</v>
      </c>
      <c r="Q4014" s="16">
        <v>0</v>
      </c>
      <c r="R4014" s="16">
        <f>Q4014*16.876/100</f>
        <v>0</v>
      </c>
      <c r="S4014" s="17">
        <f t="shared" si="434"/>
        <v>0</v>
      </c>
      <c r="T4014" s="16">
        <v>0</v>
      </c>
      <c r="U4014" s="18">
        <f t="shared" si="435"/>
        <v>0</v>
      </c>
      <c r="V4014" s="18">
        <f t="shared" si="436"/>
        <v>0</v>
      </c>
      <c r="W4014" s="18">
        <f t="shared" si="437"/>
        <v>0</v>
      </c>
      <c r="X4014" s="27"/>
      <c r="Y4014" s="19">
        <f t="shared" si="438"/>
        <v>0</v>
      </c>
      <c r="Z4014" s="18">
        <f t="shared" si="439"/>
        <v>0</v>
      </c>
      <c r="AA4014" s="12">
        <v>240</v>
      </c>
      <c r="AB4014" s="12">
        <v>0</v>
      </c>
      <c r="AC4014" s="28">
        <f>+I4014+Y4014-Z4014</f>
        <v>10.84</v>
      </c>
      <c r="AD4014" s="20">
        <f t="shared" si="440"/>
        <v>0</v>
      </c>
      <c r="AE4014">
        <v>0</v>
      </c>
    </row>
    <row r="4015" spans="1:31" x14ac:dyDescent="0.25">
      <c r="A4015" s="9">
        <v>45199</v>
      </c>
      <c r="B4015" s="10" t="s">
        <v>532</v>
      </c>
      <c r="C4015" s="10" t="s">
        <v>282</v>
      </c>
      <c r="D4015" s="10" t="s">
        <v>29</v>
      </c>
      <c r="E4015" s="10" t="s">
        <v>30</v>
      </c>
      <c r="F4015" s="10">
        <v>0</v>
      </c>
      <c r="G4015" s="10">
        <v>0</v>
      </c>
      <c r="H4015" s="11">
        <f>SUMIFS(AA:AA,$A:$A,EOMONTH($A4015,-1),$B:$B,$B4015)</f>
        <v>455</v>
      </c>
      <c r="I4015" s="63">
        <f>ROUND(SUMIFS(AC:AC,$A:$A,EOMONTH($A4015,-1),$B:$B,$B4015),2)</f>
        <v>43.75</v>
      </c>
      <c r="J4015" s="11">
        <f>SUMIFS(AB:AB,$A:$A,EOMONTH($A4015,-1),$B:$B,$B4015)</f>
        <v>8916.99</v>
      </c>
      <c r="K4015" s="13">
        <v>0</v>
      </c>
      <c r="L4015" s="25">
        <v>0</v>
      </c>
      <c r="M4015" s="15">
        <v>0</v>
      </c>
      <c r="N4015" s="14">
        <v>0</v>
      </c>
      <c r="O4015" s="16">
        <v>200</v>
      </c>
      <c r="P4015" s="16">
        <v>6194</v>
      </c>
      <c r="Q4015" s="16">
        <v>0</v>
      </c>
      <c r="R4015" s="16">
        <f>Q4015*16.876/100</f>
        <v>0</v>
      </c>
      <c r="S4015" s="17">
        <f t="shared" si="434"/>
        <v>0</v>
      </c>
      <c r="T4015" s="16">
        <v>0</v>
      </c>
      <c r="U4015" s="18">
        <f t="shared" si="435"/>
        <v>0</v>
      </c>
      <c r="V4015" s="18">
        <f t="shared" si="436"/>
        <v>0</v>
      </c>
      <c r="W4015" s="18">
        <f t="shared" si="437"/>
        <v>0</v>
      </c>
      <c r="X4015" s="27"/>
      <c r="Y4015" s="19">
        <f t="shared" si="438"/>
        <v>0</v>
      </c>
      <c r="Z4015" s="18">
        <f t="shared" si="439"/>
        <v>0</v>
      </c>
      <c r="AA4015" s="12">
        <v>255</v>
      </c>
      <c r="AB4015" s="12">
        <v>4997.43</v>
      </c>
      <c r="AC4015" s="28">
        <f>+I4015+Y4015-Z4015</f>
        <v>43.75</v>
      </c>
      <c r="AD4015" s="20">
        <f t="shared" si="440"/>
        <v>0</v>
      </c>
      <c r="AE4015">
        <v>0</v>
      </c>
    </row>
    <row r="4016" spans="1:31" x14ac:dyDescent="0.25">
      <c r="A4016" s="9">
        <v>45199</v>
      </c>
      <c r="B4016" s="10" t="s">
        <v>533</v>
      </c>
      <c r="C4016" s="10" t="s">
        <v>282</v>
      </c>
      <c r="D4016" s="10" t="s">
        <v>40</v>
      </c>
      <c r="E4016" s="10" t="s">
        <v>30</v>
      </c>
      <c r="F4016" s="10">
        <v>80</v>
      </c>
      <c r="G4016" s="10">
        <v>87</v>
      </c>
      <c r="H4016" s="11">
        <f>SUMIFS(AA:AA,$A:$A,EOMONTH($A4016,-1),$B:$B,$B4016)</f>
        <v>0</v>
      </c>
      <c r="I4016" s="63">
        <f>ROUND(SUMIFS(AC:AC,$A:$A,EOMONTH($A4016,-1),$B:$B,$B4016),2)</f>
        <v>7.89</v>
      </c>
      <c r="J4016" s="11">
        <f>SUMIFS(AB:AB,$A:$A,EOMONTH($A4016,-1),$B:$B,$B4016)</f>
        <v>0</v>
      </c>
      <c r="K4016" s="13">
        <v>0</v>
      </c>
      <c r="L4016" s="25">
        <v>0</v>
      </c>
      <c r="M4016" s="15">
        <v>120</v>
      </c>
      <c r="N4016" s="14">
        <v>6801</v>
      </c>
      <c r="O4016" s="16">
        <v>384</v>
      </c>
      <c r="P4016" s="16">
        <v>25112.16</v>
      </c>
      <c r="Q4016" s="16">
        <v>0</v>
      </c>
      <c r="R4016" s="16">
        <f>Q4016*16.876/100</f>
        <v>0</v>
      </c>
      <c r="S4016" s="17">
        <f t="shared" si="434"/>
        <v>0</v>
      </c>
      <c r="T4016" s="16">
        <v>0</v>
      </c>
      <c r="U4016" s="18">
        <f t="shared" si="435"/>
        <v>0</v>
      </c>
      <c r="V4016" s="18">
        <f t="shared" si="436"/>
        <v>9.6</v>
      </c>
      <c r="W4016" s="18">
        <f t="shared" si="437"/>
        <v>1.6117440000000003</v>
      </c>
      <c r="X4016" s="27"/>
      <c r="Y4016" s="19">
        <f t="shared" si="438"/>
        <v>11.211743999999999</v>
      </c>
      <c r="Z4016" s="18">
        <f t="shared" si="439"/>
        <v>33.408000000000001</v>
      </c>
      <c r="AA4016" s="12">
        <v>-264</v>
      </c>
      <c r="AB4016" s="12">
        <v>-17993.759999999998</v>
      </c>
      <c r="AC4016" s="28">
        <f>+I4016+Y4016-Z4016</f>
        <v>-14.306256000000001</v>
      </c>
      <c r="AD4016" s="20">
        <f t="shared" si="440"/>
        <v>20</v>
      </c>
      <c r="AE4016">
        <v>20</v>
      </c>
    </row>
    <row r="4017" spans="1:31" x14ac:dyDescent="0.25">
      <c r="A4017" s="9">
        <v>45199</v>
      </c>
      <c r="B4017" s="10" t="s">
        <v>796</v>
      </c>
      <c r="C4017" s="10" t="s">
        <v>105</v>
      </c>
      <c r="D4017" s="10" t="s">
        <v>29</v>
      </c>
      <c r="E4017" s="10" t="s">
        <v>30</v>
      </c>
      <c r="F4017" s="10"/>
      <c r="G4017" s="10">
        <v>0</v>
      </c>
      <c r="H4017" s="11">
        <f>SUMIFS(AA:AA,$A:$A,EOMONTH($A4017,-1),$B:$B,$B4017)</f>
        <v>1896</v>
      </c>
      <c r="I4017" s="63">
        <f>ROUND(SUMIFS(AC:AC,$A:$A,EOMONTH($A4017,-1),$B:$B,$B4017),2)</f>
        <v>0</v>
      </c>
      <c r="J4017" s="11">
        <f>SUMIFS(AB:AB,$A:$A,EOMONTH($A4017,-1),$B:$B,$B4017)</f>
        <v>5324.05</v>
      </c>
      <c r="K4017" s="13">
        <v>0</v>
      </c>
      <c r="L4017" s="25">
        <v>0</v>
      </c>
      <c r="M4017" s="15">
        <v>0</v>
      </c>
      <c r="N4017" s="14">
        <v>0</v>
      </c>
      <c r="O4017" s="16">
        <v>0</v>
      </c>
      <c r="P4017" s="16">
        <v>0</v>
      </c>
      <c r="Q4017" s="16">
        <v>264</v>
      </c>
      <c r="R4017" s="16">
        <f>Q4017*16.876/100</f>
        <v>44.552640000000004</v>
      </c>
      <c r="S4017" s="17">
        <f t="shared" si="434"/>
        <v>308.55264</v>
      </c>
      <c r="T4017" s="16">
        <v>741.84</v>
      </c>
      <c r="U4017" s="18">
        <f t="shared" si="435"/>
        <v>0</v>
      </c>
      <c r="V4017" s="18">
        <f t="shared" si="436"/>
        <v>0</v>
      </c>
      <c r="W4017" s="18">
        <f t="shared" si="437"/>
        <v>0</v>
      </c>
      <c r="X4017" s="27"/>
      <c r="Y4017" s="19">
        <f t="shared" si="438"/>
        <v>0</v>
      </c>
      <c r="Z4017" s="18">
        <f t="shared" si="439"/>
        <v>0</v>
      </c>
      <c r="AA4017" s="12">
        <v>1632</v>
      </c>
      <c r="AB4017" s="12">
        <v>4582.7299999999996</v>
      </c>
      <c r="AC4017" s="28">
        <f>+I4017+Y4017-Z4017</f>
        <v>0</v>
      </c>
      <c r="AD4017" s="20">
        <f t="shared" si="440"/>
        <v>0</v>
      </c>
      <c r="AE4017">
        <v>0</v>
      </c>
    </row>
    <row r="4018" spans="1:31" x14ac:dyDescent="0.25">
      <c r="A4018" s="9">
        <v>45199</v>
      </c>
      <c r="B4018" s="10" t="s">
        <v>534</v>
      </c>
      <c r="C4018" s="10" t="s">
        <v>282</v>
      </c>
      <c r="D4018" s="10" t="s">
        <v>40</v>
      </c>
      <c r="E4018" s="10" t="s">
        <v>30</v>
      </c>
      <c r="F4018" s="10">
        <v>100</v>
      </c>
      <c r="G4018" s="10">
        <v>109</v>
      </c>
      <c r="H4018" s="11">
        <f>SUMIFS(AA:AA,$A:$A,EOMONTH($A4018,-1),$B:$B,$B4018)</f>
        <v>0</v>
      </c>
      <c r="I4018" s="63">
        <f>ROUND(SUMIFS(AC:AC,$A:$A,EOMONTH($A4018,-1),$B:$B,$B4018),2)</f>
        <v>-23.1</v>
      </c>
      <c r="J4018" s="11">
        <f>SUMIFS(AB:AB,$A:$A,EOMONTH($A4018,-1),$B:$B,$B4018)</f>
        <v>0</v>
      </c>
      <c r="K4018" s="13">
        <v>0</v>
      </c>
      <c r="L4018" s="25">
        <v>0</v>
      </c>
      <c r="M4018" s="15">
        <v>144</v>
      </c>
      <c r="N4018" s="14">
        <v>9190.7999999999993</v>
      </c>
      <c r="O4018" s="16">
        <v>144</v>
      </c>
      <c r="P4018" s="16">
        <v>13057.44</v>
      </c>
      <c r="Q4018" s="16">
        <v>0</v>
      </c>
      <c r="R4018" s="16">
        <f>Q4018*16.876/100</f>
        <v>0</v>
      </c>
      <c r="S4018" s="17">
        <f t="shared" si="434"/>
        <v>0</v>
      </c>
      <c r="T4018" s="16">
        <v>0</v>
      </c>
      <c r="U4018" s="18">
        <f t="shared" si="435"/>
        <v>0</v>
      </c>
      <c r="V4018" s="18">
        <f t="shared" si="436"/>
        <v>14.4</v>
      </c>
      <c r="W4018" s="18">
        <f t="shared" si="437"/>
        <v>2.4176160000000002</v>
      </c>
      <c r="X4018" s="27"/>
      <c r="Y4018" s="19">
        <f t="shared" si="438"/>
        <v>16.817616000000001</v>
      </c>
      <c r="Z4018" s="18">
        <f t="shared" si="439"/>
        <v>15.696</v>
      </c>
      <c r="AA4018" s="12">
        <v>0</v>
      </c>
      <c r="AB4018" s="12">
        <v>0</v>
      </c>
      <c r="AC4018" s="28">
        <f>+I4018+Y4018-Z4018</f>
        <v>-21.978383999999998</v>
      </c>
      <c r="AD4018" s="20">
        <f t="shared" si="440"/>
        <v>30</v>
      </c>
      <c r="AE4018">
        <v>30</v>
      </c>
    </row>
    <row r="4019" spans="1:31" x14ac:dyDescent="0.25">
      <c r="A4019" s="59">
        <v>45199</v>
      </c>
      <c r="B4019" s="60" t="s">
        <v>823</v>
      </c>
      <c r="C4019" s="60" t="s">
        <v>282</v>
      </c>
      <c r="D4019" s="60" t="s">
        <v>40</v>
      </c>
      <c r="E4019" s="60" t="s">
        <v>30</v>
      </c>
      <c r="F4019" s="10"/>
      <c r="G4019" s="10"/>
      <c r="H4019" s="11"/>
      <c r="I4019" s="63">
        <f>ROUND(SUMIFS(AC:AC,$A:$A,EOMONTH($A4019,-1),$B:$B,$B4019),2)</f>
        <v>0</v>
      </c>
      <c r="J4019" s="11"/>
      <c r="K4019" s="13"/>
      <c r="L4019" s="25"/>
      <c r="M4019" s="15"/>
      <c r="N4019" s="14"/>
      <c r="O4019" s="16"/>
      <c r="P4019" s="16"/>
      <c r="Q4019" s="16"/>
      <c r="R4019" s="16"/>
      <c r="S4019" s="17">
        <f t="shared" si="434"/>
        <v>0</v>
      </c>
      <c r="T4019" s="16"/>
      <c r="U4019" s="18">
        <f t="shared" si="435"/>
        <v>0</v>
      </c>
      <c r="V4019" s="18">
        <f t="shared" si="436"/>
        <v>0</v>
      </c>
      <c r="W4019" s="18">
        <f t="shared" si="437"/>
        <v>0</v>
      </c>
      <c r="X4019" s="27"/>
      <c r="Y4019" s="19">
        <f t="shared" si="438"/>
        <v>0</v>
      </c>
      <c r="Z4019" s="18">
        <f t="shared" si="439"/>
        <v>0</v>
      </c>
      <c r="AA4019" s="12"/>
      <c r="AB4019" s="12"/>
      <c r="AC4019" s="28">
        <f>+I4019+Y4019-Z4019</f>
        <v>0</v>
      </c>
      <c r="AD4019" s="20">
        <f t="shared" si="440"/>
        <v>0</v>
      </c>
      <c r="AE4019">
        <v>0</v>
      </c>
    </row>
    <row r="4020" spans="1:31" x14ac:dyDescent="0.25">
      <c r="A4020" s="59">
        <v>45199</v>
      </c>
      <c r="B4020" s="60" t="s">
        <v>807</v>
      </c>
      <c r="C4020" s="60" t="s">
        <v>282</v>
      </c>
      <c r="D4020" s="60" t="s">
        <v>29</v>
      </c>
      <c r="E4020" s="60" t="s">
        <v>30</v>
      </c>
      <c r="F4020" s="10"/>
      <c r="G4020" s="10"/>
      <c r="H4020" s="11"/>
      <c r="I4020" s="63">
        <f>ROUND(SUMIFS(AC:AC,$A:$A,EOMONTH($A4020,-1),$B:$B,$B4020),2)</f>
        <v>0</v>
      </c>
      <c r="J4020" s="11"/>
      <c r="K4020" s="13"/>
      <c r="L4020" s="25"/>
      <c r="M4020" s="15"/>
      <c r="N4020" s="14"/>
      <c r="O4020" s="16"/>
      <c r="P4020" s="16"/>
      <c r="Q4020" s="16"/>
      <c r="R4020" s="16"/>
      <c r="S4020" s="17">
        <f t="shared" si="434"/>
        <v>0</v>
      </c>
      <c r="T4020" s="16"/>
      <c r="U4020" s="18">
        <f t="shared" si="435"/>
        <v>0</v>
      </c>
      <c r="V4020" s="18">
        <f t="shared" si="436"/>
        <v>0</v>
      </c>
      <c r="W4020" s="18">
        <f t="shared" si="437"/>
        <v>0</v>
      </c>
      <c r="X4020" s="27"/>
      <c r="Y4020" s="19">
        <f t="shared" si="438"/>
        <v>0</v>
      </c>
      <c r="Z4020" s="18">
        <f t="shared" si="439"/>
        <v>0</v>
      </c>
      <c r="AA4020" s="12"/>
      <c r="AB4020" s="12"/>
      <c r="AC4020" s="28">
        <f>+I4020+Y4020-Z4020</f>
        <v>0</v>
      </c>
      <c r="AD4020" s="20">
        <f t="shared" si="440"/>
        <v>0</v>
      </c>
      <c r="AE4020">
        <v>0</v>
      </c>
    </row>
    <row r="4021" spans="1:31" x14ac:dyDescent="0.25">
      <c r="A4021" s="9">
        <v>45199</v>
      </c>
      <c r="B4021" s="10" t="s">
        <v>535</v>
      </c>
      <c r="C4021" s="10" t="s">
        <v>282</v>
      </c>
      <c r="D4021" s="10" t="s">
        <v>29</v>
      </c>
      <c r="E4021" s="10" t="s">
        <v>30</v>
      </c>
      <c r="F4021" s="10">
        <v>0</v>
      </c>
      <c r="G4021" s="10">
        <v>0</v>
      </c>
      <c r="H4021" s="11">
        <f>SUMIFS(AA:AA,$A:$A,EOMONTH($A4021,-1),$B:$B,$B4021)</f>
        <v>2253</v>
      </c>
      <c r="I4021" s="63">
        <f>ROUND(SUMIFS(AC:AC,$A:$A,EOMONTH($A4021,-1),$B:$B,$B4021),2)</f>
        <v>60.95</v>
      </c>
      <c r="J4021" s="11">
        <f>SUMIFS(AB:AB,$A:$A,EOMONTH($A4021,-1),$B:$B,$B4021)</f>
        <v>180240</v>
      </c>
      <c r="K4021" s="13">
        <v>5850</v>
      </c>
      <c r="L4021" s="25">
        <v>468000</v>
      </c>
      <c r="M4021" s="15">
        <v>0</v>
      </c>
      <c r="N4021" s="14">
        <v>0</v>
      </c>
      <c r="O4021" s="16">
        <v>2100</v>
      </c>
      <c r="P4021" s="16">
        <v>202837.5</v>
      </c>
      <c r="Q4021" s="16">
        <v>0</v>
      </c>
      <c r="R4021" s="16">
        <f>Q4021*16.876/100</f>
        <v>0</v>
      </c>
      <c r="S4021" s="17">
        <f t="shared" si="434"/>
        <v>0</v>
      </c>
      <c r="T4021" s="16">
        <v>0</v>
      </c>
      <c r="U4021" s="18">
        <f t="shared" si="435"/>
        <v>0</v>
      </c>
      <c r="V4021" s="18">
        <f t="shared" si="436"/>
        <v>0</v>
      </c>
      <c r="W4021" s="18">
        <f t="shared" si="437"/>
        <v>0</v>
      </c>
      <c r="X4021" s="27"/>
      <c r="Y4021" s="19">
        <f t="shared" si="438"/>
        <v>0</v>
      </c>
      <c r="Z4021" s="18">
        <f t="shared" si="439"/>
        <v>0</v>
      </c>
      <c r="AA4021" s="12">
        <v>6003</v>
      </c>
      <c r="AB4021" s="12">
        <v>480240</v>
      </c>
      <c r="AC4021" s="28">
        <f>+I4021+Y4021-Z4021</f>
        <v>60.95</v>
      </c>
      <c r="AD4021" s="20">
        <f t="shared" si="440"/>
        <v>0</v>
      </c>
      <c r="AE4021">
        <v>0</v>
      </c>
    </row>
    <row r="4022" spans="1:31" x14ac:dyDescent="0.25">
      <c r="A4022" s="9">
        <v>45199</v>
      </c>
      <c r="B4022" s="10" t="s">
        <v>540</v>
      </c>
      <c r="C4022" s="10" t="s">
        <v>541</v>
      </c>
      <c r="D4022" s="10" t="s">
        <v>29</v>
      </c>
      <c r="E4022" s="10" t="s">
        <v>30</v>
      </c>
      <c r="F4022" s="10"/>
      <c r="G4022" s="10">
        <v>0</v>
      </c>
      <c r="H4022" s="11">
        <f>SUMIFS(AA:AA,$A:$A,EOMONTH($A4022,-1),$B:$B,$B4022)</f>
        <v>-2424</v>
      </c>
      <c r="I4022" s="63">
        <f>ROUND(SUMIFS(AC:AC,$A:$A,EOMONTH($A4022,-1),$B:$B,$B4022),2)</f>
        <v>0</v>
      </c>
      <c r="J4022" s="11">
        <f>SUMIFS(AB:AB,$A:$A,EOMONTH($A4022,-1),$B:$B,$B4022)</f>
        <v>-36456.959999999999</v>
      </c>
      <c r="K4022" s="13">
        <v>0</v>
      </c>
      <c r="L4022" s="25">
        <v>0</v>
      </c>
      <c r="M4022" s="15">
        <v>0</v>
      </c>
      <c r="N4022" s="14">
        <v>0</v>
      </c>
      <c r="O4022" s="16">
        <v>0</v>
      </c>
      <c r="P4022" s="16">
        <v>0</v>
      </c>
      <c r="Q4022" s="16">
        <v>0</v>
      </c>
      <c r="R4022" s="16">
        <f>Q4022*16.876/100</f>
        <v>0</v>
      </c>
      <c r="S4022" s="17">
        <f t="shared" si="434"/>
        <v>0</v>
      </c>
      <c r="T4022" s="16">
        <v>0</v>
      </c>
      <c r="U4022" s="18">
        <f t="shared" si="435"/>
        <v>0</v>
      </c>
      <c r="V4022" s="18">
        <f t="shared" si="436"/>
        <v>0</v>
      </c>
      <c r="W4022" s="18">
        <f t="shared" si="437"/>
        <v>0</v>
      </c>
      <c r="X4022" s="27"/>
      <c r="Y4022" s="19">
        <f t="shared" si="438"/>
        <v>0</v>
      </c>
      <c r="Z4022" s="18">
        <f t="shared" si="439"/>
        <v>0</v>
      </c>
      <c r="AA4022" s="12">
        <v>-2424</v>
      </c>
      <c r="AB4022" s="12">
        <v>-36456.959999999999</v>
      </c>
      <c r="AC4022" s="28">
        <f>+I4022+Y4022-Z4022</f>
        <v>0</v>
      </c>
      <c r="AD4022" s="20">
        <f t="shared" si="440"/>
        <v>0</v>
      </c>
      <c r="AE4022">
        <v>0</v>
      </c>
    </row>
    <row r="4023" spans="1:31" x14ac:dyDescent="0.25">
      <c r="A4023" s="9">
        <v>45199</v>
      </c>
      <c r="B4023" s="10" t="s">
        <v>547</v>
      </c>
      <c r="C4023" s="10" t="s">
        <v>282</v>
      </c>
      <c r="D4023" s="10" t="s">
        <v>29</v>
      </c>
      <c r="E4023" s="10" t="s">
        <v>30</v>
      </c>
      <c r="F4023" s="10"/>
      <c r="G4023" s="10">
        <v>0</v>
      </c>
      <c r="H4023" s="11">
        <f>SUMIFS(AA:AA,$A:$A,EOMONTH($A4023,-1),$B:$B,$B4023)</f>
        <v>2697</v>
      </c>
      <c r="I4023" s="63">
        <f>ROUND(SUMIFS(AC:AC,$A:$A,EOMONTH($A4023,-1),$B:$B,$B4023),2)</f>
        <v>80.19</v>
      </c>
      <c r="J4023" s="11">
        <f>SUMIFS(AB:AB,$A:$A,EOMONTH($A4023,-1),$B:$B,$B4023)</f>
        <v>21344.11</v>
      </c>
      <c r="K4023" s="13">
        <v>0</v>
      </c>
      <c r="L4023" s="25">
        <v>0</v>
      </c>
      <c r="M4023" s="15">
        <v>2192</v>
      </c>
      <c r="N4023" s="14">
        <v>19170.86</v>
      </c>
      <c r="O4023" s="16">
        <v>0</v>
      </c>
      <c r="P4023" s="16">
        <v>0</v>
      </c>
      <c r="Q4023" s="16">
        <v>504</v>
      </c>
      <c r="R4023" s="16">
        <f>Q4023*16.876/100</f>
        <v>85.055040000000005</v>
      </c>
      <c r="S4023" s="17">
        <f t="shared" si="434"/>
        <v>589.05503999999996</v>
      </c>
      <c r="T4023" s="16">
        <v>3986.64</v>
      </c>
      <c r="U4023" s="18">
        <f t="shared" si="435"/>
        <v>0</v>
      </c>
      <c r="V4023" s="18">
        <f t="shared" si="436"/>
        <v>0</v>
      </c>
      <c r="W4023" s="18">
        <f t="shared" si="437"/>
        <v>0</v>
      </c>
      <c r="X4023" s="27"/>
      <c r="Y4023" s="19">
        <f t="shared" si="438"/>
        <v>0</v>
      </c>
      <c r="Z4023" s="18">
        <f t="shared" si="439"/>
        <v>0</v>
      </c>
      <c r="AA4023" s="12">
        <v>4385</v>
      </c>
      <c r="AB4023" s="12">
        <v>36526.300000000003</v>
      </c>
      <c r="AC4023" s="28">
        <f>+I4023+Y4023-Z4023</f>
        <v>80.19</v>
      </c>
      <c r="AD4023" s="20">
        <f t="shared" si="440"/>
        <v>0</v>
      </c>
      <c r="AE4023">
        <v>0</v>
      </c>
    </row>
    <row r="4024" spans="1:31" x14ac:dyDescent="0.25">
      <c r="A4024" s="9">
        <v>45199</v>
      </c>
      <c r="B4024" s="10" t="s">
        <v>744</v>
      </c>
      <c r="C4024" s="10" t="s">
        <v>28</v>
      </c>
      <c r="D4024" s="10" t="s">
        <v>29</v>
      </c>
      <c r="E4024" s="10" t="s">
        <v>30</v>
      </c>
      <c r="F4024" s="10"/>
      <c r="G4024" s="10">
        <v>0</v>
      </c>
      <c r="H4024" s="11">
        <f>SUMIFS(AA:AA,$A:$A,EOMONTH($A4024,-1),$B:$B,$B4024)</f>
        <v>90</v>
      </c>
      <c r="I4024" s="63">
        <f>ROUND(SUMIFS(AC:AC,$A:$A,EOMONTH($A4024,-1),$B:$B,$B4024),2)</f>
        <v>0</v>
      </c>
      <c r="J4024" s="11">
        <f>SUMIFS(AB:AB,$A:$A,EOMONTH($A4024,-1),$B:$B,$B4024)</f>
        <v>674.2</v>
      </c>
      <c r="K4024" s="13">
        <v>0</v>
      </c>
      <c r="L4024" s="25">
        <v>0</v>
      </c>
      <c r="M4024" s="15">
        <v>210</v>
      </c>
      <c r="N4024" s="14">
        <v>1529.05</v>
      </c>
      <c r="O4024" s="16">
        <v>0</v>
      </c>
      <c r="P4024" s="16">
        <v>0</v>
      </c>
      <c r="Q4024" s="16">
        <v>30</v>
      </c>
      <c r="R4024" s="16">
        <f>Q4024*16.876/100</f>
        <v>5.0628000000000002</v>
      </c>
      <c r="S4024" s="17">
        <f t="shared" si="434"/>
        <v>35.062800000000003</v>
      </c>
      <c r="T4024" s="16">
        <v>220.2</v>
      </c>
      <c r="U4024" s="18">
        <f t="shared" si="435"/>
        <v>0</v>
      </c>
      <c r="V4024" s="18">
        <f t="shared" si="436"/>
        <v>0</v>
      </c>
      <c r="W4024" s="18">
        <f t="shared" si="437"/>
        <v>0</v>
      </c>
      <c r="X4024" s="27"/>
      <c r="Y4024" s="19">
        <f t="shared" si="438"/>
        <v>0</v>
      </c>
      <c r="Z4024" s="18">
        <f t="shared" si="439"/>
        <v>0</v>
      </c>
      <c r="AA4024" s="12">
        <v>270</v>
      </c>
      <c r="AB4024" s="12">
        <v>1982.92</v>
      </c>
      <c r="AC4024" s="28">
        <f>+I4024+Y4024-Z4024</f>
        <v>0</v>
      </c>
      <c r="AD4024" s="20">
        <f t="shared" si="440"/>
        <v>0</v>
      </c>
      <c r="AE4024">
        <v>0</v>
      </c>
    </row>
    <row r="4025" spans="1:31" x14ac:dyDescent="0.25">
      <c r="A4025" s="9">
        <v>45199</v>
      </c>
      <c r="B4025" s="10" t="s">
        <v>745</v>
      </c>
      <c r="C4025" s="10" t="s">
        <v>28</v>
      </c>
      <c r="D4025" s="10" t="s">
        <v>29</v>
      </c>
      <c r="E4025" s="10" t="s">
        <v>30</v>
      </c>
      <c r="F4025" s="10"/>
      <c r="G4025" s="10">
        <v>0</v>
      </c>
      <c r="H4025" s="11">
        <f>SUMIFS(AA:AA,$A:$A,EOMONTH($A4025,-1),$B:$B,$B4025)</f>
        <v>70</v>
      </c>
      <c r="I4025" s="63">
        <f>ROUND(SUMIFS(AC:AC,$A:$A,EOMONTH($A4025,-1),$B:$B,$B4025),2)</f>
        <v>0</v>
      </c>
      <c r="J4025" s="11">
        <f>SUMIFS(AB:AB,$A:$A,EOMONTH($A4025,-1),$B:$B,$B4025)</f>
        <v>520.78</v>
      </c>
      <c r="K4025" s="13">
        <v>0</v>
      </c>
      <c r="L4025" s="25">
        <v>0</v>
      </c>
      <c r="M4025" s="15">
        <v>330</v>
      </c>
      <c r="N4025" s="14">
        <v>2391.83</v>
      </c>
      <c r="O4025" s="16">
        <v>0</v>
      </c>
      <c r="P4025" s="16">
        <v>0</v>
      </c>
      <c r="Q4025" s="16">
        <v>30</v>
      </c>
      <c r="R4025" s="16">
        <f>Q4025*16.876/100</f>
        <v>5.0628000000000002</v>
      </c>
      <c r="S4025" s="17">
        <f t="shared" si="434"/>
        <v>35.062800000000003</v>
      </c>
      <c r="T4025" s="16">
        <v>218.4</v>
      </c>
      <c r="U4025" s="18">
        <f t="shared" si="435"/>
        <v>0</v>
      </c>
      <c r="V4025" s="18">
        <f t="shared" si="436"/>
        <v>0</v>
      </c>
      <c r="W4025" s="18">
        <f t="shared" si="437"/>
        <v>0</v>
      </c>
      <c r="X4025" s="27"/>
      <c r="Y4025" s="19">
        <f t="shared" si="438"/>
        <v>0</v>
      </c>
      <c r="Z4025" s="18">
        <f t="shared" si="439"/>
        <v>0</v>
      </c>
      <c r="AA4025" s="12">
        <v>370</v>
      </c>
      <c r="AB4025" s="12">
        <v>2694.16</v>
      </c>
      <c r="AC4025" s="28">
        <f>+I4025+Y4025-Z4025</f>
        <v>0</v>
      </c>
      <c r="AD4025" s="20">
        <f t="shared" si="440"/>
        <v>0</v>
      </c>
      <c r="AE4025">
        <v>0</v>
      </c>
    </row>
    <row r="4026" spans="1:31" x14ac:dyDescent="0.25">
      <c r="A4026" s="9">
        <v>45199</v>
      </c>
      <c r="B4026" s="10" t="s">
        <v>746</v>
      </c>
      <c r="C4026" s="10" t="s">
        <v>28</v>
      </c>
      <c r="D4026" s="10" t="s">
        <v>29</v>
      </c>
      <c r="E4026" s="10" t="s">
        <v>30</v>
      </c>
      <c r="F4026" s="10"/>
      <c r="G4026" s="10">
        <v>0</v>
      </c>
      <c r="H4026" s="11">
        <f>SUMIFS(AA:AA,$A:$A,EOMONTH($A4026,-1),$B:$B,$B4026)</f>
        <v>0</v>
      </c>
      <c r="I4026" s="63">
        <f>ROUND(SUMIFS(AC:AC,$A:$A,EOMONTH($A4026,-1),$B:$B,$B4026),2)</f>
        <v>0</v>
      </c>
      <c r="J4026" s="11">
        <f>SUMIFS(AB:AB,$A:$A,EOMONTH($A4026,-1),$B:$B,$B4026)</f>
        <v>0</v>
      </c>
      <c r="K4026" s="13">
        <v>0</v>
      </c>
      <c r="L4026" s="25">
        <v>0</v>
      </c>
      <c r="M4026" s="15">
        <v>335</v>
      </c>
      <c r="N4026" s="14">
        <v>2424.79</v>
      </c>
      <c r="O4026" s="16">
        <v>0</v>
      </c>
      <c r="P4026" s="16">
        <v>0</v>
      </c>
      <c r="Q4026" s="16">
        <v>30</v>
      </c>
      <c r="R4026" s="16">
        <f>Q4026*16.876/100</f>
        <v>5.0628000000000002</v>
      </c>
      <c r="S4026" s="17">
        <f t="shared" si="434"/>
        <v>35.062800000000003</v>
      </c>
      <c r="T4026" s="16">
        <v>217.2</v>
      </c>
      <c r="U4026" s="18">
        <f t="shared" si="435"/>
        <v>0</v>
      </c>
      <c r="V4026" s="18">
        <f t="shared" si="436"/>
        <v>0</v>
      </c>
      <c r="W4026" s="18">
        <f t="shared" si="437"/>
        <v>0</v>
      </c>
      <c r="X4026" s="27"/>
      <c r="Y4026" s="19">
        <f t="shared" si="438"/>
        <v>0</v>
      </c>
      <c r="Z4026" s="18">
        <f t="shared" si="439"/>
        <v>0</v>
      </c>
      <c r="AA4026" s="12">
        <v>305</v>
      </c>
      <c r="AB4026" s="12">
        <v>2207.64</v>
      </c>
      <c r="AC4026" s="28">
        <f>+I4026+Y4026-Z4026</f>
        <v>0</v>
      </c>
      <c r="AD4026" s="20">
        <f t="shared" si="440"/>
        <v>0</v>
      </c>
      <c r="AE4026">
        <v>0</v>
      </c>
    </row>
    <row r="4027" spans="1:31" x14ac:dyDescent="0.25">
      <c r="A4027" s="9">
        <v>45199</v>
      </c>
      <c r="B4027" s="10" t="s">
        <v>747</v>
      </c>
      <c r="C4027" s="10" t="s">
        <v>28</v>
      </c>
      <c r="D4027" s="10" t="s">
        <v>29</v>
      </c>
      <c r="E4027" s="10" t="s">
        <v>30</v>
      </c>
      <c r="F4027" s="10"/>
      <c r="G4027" s="10">
        <v>0</v>
      </c>
      <c r="H4027" s="11">
        <f>SUMIFS(AA:AA,$A:$A,EOMONTH($A4027,-1),$B:$B,$B4027)</f>
        <v>134</v>
      </c>
      <c r="I4027" s="63">
        <f>ROUND(SUMIFS(AC:AC,$A:$A,EOMONTH($A4027,-1),$B:$B,$B4027),2)</f>
        <v>0</v>
      </c>
      <c r="J4027" s="11">
        <f>SUMIFS(AB:AB,$A:$A,EOMONTH($A4027,-1),$B:$B,$B4027)</f>
        <v>998.86</v>
      </c>
      <c r="K4027" s="13">
        <v>0</v>
      </c>
      <c r="L4027" s="25">
        <v>0</v>
      </c>
      <c r="M4027" s="15">
        <v>625</v>
      </c>
      <c r="N4027" s="14">
        <v>4529.7299999999996</v>
      </c>
      <c r="O4027" s="16">
        <v>0</v>
      </c>
      <c r="P4027" s="16">
        <v>0</v>
      </c>
      <c r="Q4027" s="16">
        <v>30</v>
      </c>
      <c r="R4027" s="16">
        <f>Q4027*16.876/100</f>
        <v>5.0628000000000002</v>
      </c>
      <c r="S4027" s="17">
        <f t="shared" si="434"/>
        <v>35.062800000000003</v>
      </c>
      <c r="T4027" s="16">
        <v>218.4</v>
      </c>
      <c r="U4027" s="18">
        <f t="shared" si="435"/>
        <v>0</v>
      </c>
      <c r="V4027" s="18">
        <f t="shared" si="436"/>
        <v>0</v>
      </c>
      <c r="W4027" s="18">
        <f t="shared" si="437"/>
        <v>0</v>
      </c>
      <c r="X4027" s="27"/>
      <c r="Y4027" s="19">
        <f t="shared" si="438"/>
        <v>0</v>
      </c>
      <c r="Z4027" s="18">
        <f t="shared" si="439"/>
        <v>0</v>
      </c>
      <c r="AA4027" s="12">
        <v>729</v>
      </c>
      <c r="AB4027" s="12">
        <v>5310.07</v>
      </c>
      <c r="AC4027" s="28">
        <f>+I4027+Y4027-Z4027</f>
        <v>0</v>
      </c>
      <c r="AD4027" s="20">
        <f t="shared" si="440"/>
        <v>0</v>
      </c>
      <c r="AE4027">
        <v>0</v>
      </c>
    </row>
    <row r="4028" spans="1:31" x14ac:dyDescent="0.25">
      <c r="A4028" s="9">
        <v>45199</v>
      </c>
      <c r="B4028" s="10" t="s">
        <v>724</v>
      </c>
      <c r="C4028" s="10" t="s">
        <v>213</v>
      </c>
      <c r="D4028" s="10" t="s">
        <v>40</v>
      </c>
      <c r="E4028" s="10" t="s">
        <v>30</v>
      </c>
      <c r="F4028" s="10">
        <v>465</v>
      </c>
      <c r="G4028" s="10">
        <v>507</v>
      </c>
      <c r="H4028" s="11">
        <f>SUMIFS(AA:AA,$A:$A,EOMONTH($A4028,-1),$B:$B,$B4028)</f>
        <v>414</v>
      </c>
      <c r="I4028" s="63">
        <f>ROUND(SUMIFS(AC:AC,$A:$A,EOMONTH($A4028,-1),$B:$B,$B4028),2)</f>
        <v>287.55</v>
      </c>
      <c r="J4028" s="11">
        <f>SUMIFS(AB:AB,$A:$A,EOMONTH($A4028,-1),$B:$B,$B4028)</f>
        <v>23920.55</v>
      </c>
      <c r="K4028" s="13">
        <v>0</v>
      </c>
      <c r="L4028" s="25">
        <v>0</v>
      </c>
      <c r="M4028" s="15">
        <v>0</v>
      </c>
      <c r="N4028" s="14">
        <v>0</v>
      </c>
      <c r="O4028" s="16">
        <v>27</v>
      </c>
      <c r="P4028" s="16">
        <v>1923.75</v>
      </c>
      <c r="Q4028" s="16">
        <v>0</v>
      </c>
      <c r="R4028" s="16">
        <f>Q4028*16.876/100</f>
        <v>0</v>
      </c>
      <c r="S4028" s="17">
        <f t="shared" si="434"/>
        <v>0</v>
      </c>
      <c r="T4028" s="16">
        <v>0</v>
      </c>
      <c r="U4028" s="18">
        <f t="shared" si="435"/>
        <v>209.898</v>
      </c>
      <c r="V4028" s="18">
        <f t="shared" si="436"/>
        <v>0</v>
      </c>
      <c r="W4028" s="18">
        <f t="shared" si="437"/>
        <v>0</v>
      </c>
      <c r="X4028" s="27"/>
      <c r="Y4028" s="19">
        <f t="shared" si="438"/>
        <v>0</v>
      </c>
      <c r="Z4028" s="18">
        <f t="shared" si="439"/>
        <v>13.689</v>
      </c>
      <c r="AA4028" s="12">
        <v>387</v>
      </c>
      <c r="AB4028" s="12">
        <v>22360.51</v>
      </c>
      <c r="AC4028" s="28">
        <f>+I4028+Y4028-Z4028</f>
        <v>273.86099999999999</v>
      </c>
      <c r="AD4028" s="20">
        <f t="shared" si="440"/>
        <v>0</v>
      </c>
      <c r="AE4028">
        <v>0</v>
      </c>
    </row>
    <row r="4029" spans="1:31" x14ac:dyDescent="0.25">
      <c r="A4029" s="9">
        <v>45199</v>
      </c>
      <c r="B4029" s="10" t="s">
        <v>725</v>
      </c>
      <c r="C4029" s="10" t="s">
        <v>213</v>
      </c>
      <c r="D4029" s="10" t="s">
        <v>40</v>
      </c>
      <c r="E4029" s="10" t="s">
        <v>30</v>
      </c>
      <c r="F4029" s="10">
        <v>465</v>
      </c>
      <c r="G4029" s="10">
        <v>507</v>
      </c>
      <c r="H4029" s="11">
        <f>SUMIFS(AA:AA,$A:$A,EOMONTH($A4029,-1),$B:$B,$B4029)</f>
        <v>621</v>
      </c>
      <c r="I4029" s="63">
        <f>ROUND(SUMIFS(AC:AC,$A:$A,EOMONTH($A4029,-1),$B:$B,$B4029),2)</f>
        <v>400.91</v>
      </c>
      <c r="J4029" s="11">
        <f>SUMIFS(AB:AB,$A:$A,EOMONTH($A4029,-1),$B:$B,$B4029)</f>
        <v>35561.300000000003</v>
      </c>
      <c r="K4029" s="13">
        <v>0</v>
      </c>
      <c r="L4029" s="25">
        <v>0</v>
      </c>
      <c r="M4029" s="15">
        <v>0</v>
      </c>
      <c r="N4029" s="14">
        <v>0</v>
      </c>
      <c r="O4029" s="16">
        <v>216</v>
      </c>
      <c r="P4029" s="16">
        <v>15390</v>
      </c>
      <c r="Q4029" s="16">
        <v>0</v>
      </c>
      <c r="R4029" s="16">
        <f>Q4029*16.876/100</f>
        <v>0</v>
      </c>
      <c r="S4029" s="17">
        <f t="shared" si="434"/>
        <v>0</v>
      </c>
      <c r="T4029" s="16">
        <v>0</v>
      </c>
      <c r="U4029" s="18">
        <f t="shared" si="435"/>
        <v>314.84699999999998</v>
      </c>
      <c r="V4029" s="18">
        <f t="shared" si="436"/>
        <v>0</v>
      </c>
      <c r="W4029" s="18">
        <f t="shared" si="437"/>
        <v>0</v>
      </c>
      <c r="X4029" s="27"/>
      <c r="Y4029" s="19">
        <f t="shared" si="438"/>
        <v>0</v>
      </c>
      <c r="Z4029" s="18">
        <f t="shared" si="439"/>
        <v>109.512</v>
      </c>
      <c r="AA4029" s="12">
        <v>405</v>
      </c>
      <c r="AB4029" s="12">
        <v>23192.15</v>
      </c>
      <c r="AC4029" s="28">
        <f>+I4029+Y4029-Z4029</f>
        <v>291.39800000000002</v>
      </c>
      <c r="AD4029" s="20">
        <f t="shared" si="440"/>
        <v>0</v>
      </c>
      <c r="AE4029">
        <v>0</v>
      </c>
    </row>
    <row r="4030" spans="1:31" x14ac:dyDescent="0.25">
      <c r="A4030" s="9">
        <v>45199</v>
      </c>
      <c r="B4030" s="10" t="s">
        <v>726</v>
      </c>
      <c r="C4030" s="10" t="s">
        <v>213</v>
      </c>
      <c r="D4030" s="10" t="s">
        <v>40</v>
      </c>
      <c r="E4030" s="10" t="s">
        <v>30</v>
      </c>
      <c r="F4030" s="10">
        <v>465</v>
      </c>
      <c r="G4030" s="10">
        <v>507</v>
      </c>
      <c r="H4030" s="11">
        <f>SUMIFS(AA:AA,$A:$A,EOMONTH($A4030,-1),$B:$B,$B4030)</f>
        <v>49</v>
      </c>
      <c r="I4030" s="63">
        <f>ROUND(SUMIFS(AC:AC,$A:$A,EOMONTH($A4030,-1),$B:$B,$B4030),2)</f>
        <v>52.5</v>
      </c>
      <c r="J4030" s="11">
        <f>SUMIFS(AB:AB,$A:$A,EOMONTH($A4030,-1),$B:$B,$B4030)</f>
        <v>2818.06</v>
      </c>
      <c r="K4030" s="13">
        <v>0</v>
      </c>
      <c r="L4030" s="25">
        <v>0</v>
      </c>
      <c r="M4030" s="15">
        <v>0</v>
      </c>
      <c r="N4030" s="14">
        <v>0</v>
      </c>
      <c r="O4030" s="16">
        <v>0</v>
      </c>
      <c r="P4030" s="16">
        <v>0</v>
      </c>
      <c r="Q4030" s="16">
        <v>0</v>
      </c>
      <c r="R4030" s="16">
        <f>Q4030*16.876/100</f>
        <v>0</v>
      </c>
      <c r="S4030" s="17">
        <f t="shared" si="434"/>
        <v>0</v>
      </c>
      <c r="T4030" s="16">
        <v>0</v>
      </c>
      <c r="U4030" s="18">
        <f t="shared" si="435"/>
        <v>24.843</v>
      </c>
      <c r="V4030" s="18">
        <f t="shared" si="436"/>
        <v>0</v>
      </c>
      <c r="W4030" s="18">
        <f t="shared" si="437"/>
        <v>0</v>
      </c>
      <c r="X4030" s="27"/>
      <c r="Y4030" s="19">
        <f t="shared" si="438"/>
        <v>0</v>
      </c>
      <c r="Z4030" s="18">
        <f t="shared" si="439"/>
        <v>0</v>
      </c>
      <c r="AA4030" s="12">
        <v>49</v>
      </c>
      <c r="AB4030" s="12">
        <v>2818.06</v>
      </c>
      <c r="AC4030" s="28">
        <f>+I4030+Y4030-Z4030</f>
        <v>52.5</v>
      </c>
      <c r="AD4030" s="20">
        <f t="shared" si="440"/>
        <v>0</v>
      </c>
      <c r="AE4030">
        <v>0</v>
      </c>
    </row>
    <row r="4031" spans="1:31" x14ac:dyDescent="0.25">
      <c r="A4031" s="9">
        <v>45199</v>
      </c>
      <c r="B4031" s="10" t="s">
        <v>727</v>
      </c>
      <c r="C4031" s="10" t="s">
        <v>213</v>
      </c>
      <c r="D4031" s="10" t="s">
        <v>40</v>
      </c>
      <c r="E4031" s="10" t="s">
        <v>30</v>
      </c>
      <c r="F4031" s="10">
        <v>415</v>
      </c>
      <c r="G4031" s="10">
        <v>452</v>
      </c>
      <c r="H4031" s="11">
        <f>SUMIFS(AA:AA,$A:$A,EOMONTH($A4031,-1),$B:$B,$B4031)</f>
        <v>417</v>
      </c>
      <c r="I4031" s="63">
        <f>ROUND(SUMIFS(AC:AC,$A:$A,EOMONTH($A4031,-1),$B:$B,$B4031),2)</f>
        <v>1125.28</v>
      </c>
      <c r="J4031" s="11">
        <f>SUMIFS(AB:AB,$A:$A,EOMONTH($A4031,-1),$B:$B,$B4031)</f>
        <v>21680.19</v>
      </c>
      <c r="K4031" s="13">
        <v>0</v>
      </c>
      <c r="L4031" s="25">
        <v>0</v>
      </c>
      <c r="M4031" s="15">
        <v>0</v>
      </c>
      <c r="N4031" s="14">
        <v>0</v>
      </c>
      <c r="O4031" s="16">
        <v>0</v>
      </c>
      <c r="P4031" s="16">
        <v>0</v>
      </c>
      <c r="Q4031" s="16">
        <v>0</v>
      </c>
      <c r="R4031" s="16">
        <f>Q4031*16.876/100</f>
        <v>0</v>
      </c>
      <c r="S4031" s="17">
        <f t="shared" si="434"/>
        <v>0</v>
      </c>
      <c r="T4031" s="16">
        <v>0</v>
      </c>
      <c r="U4031" s="18">
        <f t="shared" si="435"/>
        <v>188.48400000000001</v>
      </c>
      <c r="V4031" s="18">
        <f t="shared" si="436"/>
        <v>0</v>
      </c>
      <c r="W4031" s="18">
        <f t="shared" si="437"/>
        <v>0</v>
      </c>
      <c r="X4031" s="27"/>
      <c r="Y4031" s="19">
        <f t="shared" si="438"/>
        <v>0</v>
      </c>
      <c r="Z4031" s="18">
        <f t="shared" si="439"/>
        <v>0</v>
      </c>
      <c r="AA4031" s="12">
        <v>417</v>
      </c>
      <c r="AB4031" s="12">
        <v>21680.19</v>
      </c>
      <c r="AC4031" s="28">
        <f>+I4031+Y4031-Z4031</f>
        <v>1125.28</v>
      </c>
      <c r="AD4031" s="20">
        <f t="shared" si="440"/>
        <v>0</v>
      </c>
      <c r="AE4031">
        <v>0</v>
      </c>
    </row>
    <row r="4032" spans="1:31" x14ac:dyDescent="0.25">
      <c r="A4032" s="9">
        <v>45199</v>
      </c>
      <c r="B4032" s="10" t="s">
        <v>728</v>
      </c>
      <c r="C4032" s="10" t="s">
        <v>213</v>
      </c>
      <c r="D4032" s="10" t="s">
        <v>40</v>
      </c>
      <c r="E4032" s="10" t="s">
        <v>30</v>
      </c>
      <c r="F4032" s="10">
        <v>415</v>
      </c>
      <c r="G4032" s="10">
        <v>452</v>
      </c>
      <c r="H4032" s="11">
        <f>SUMIFS(AA:AA,$A:$A,EOMONTH($A4032,-1),$B:$B,$B4032)</f>
        <v>795</v>
      </c>
      <c r="I4032" s="63">
        <f>ROUND(SUMIFS(AC:AC,$A:$A,EOMONTH($A4032,-1),$B:$B,$B4032),2)</f>
        <v>387.7</v>
      </c>
      <c r="J4032" s="11">
        <f>SUMIFS(AB:AB,$A:$A,EOMONTH($A4032,-1),$B:$B,$B4032)</f>
        <v>41077.85</v>
      </c>
      <c r="K4032" s="13">
        <v>0</v>
      </c>
      <c r="L4032" s="25">
        <v>0</v>
      </c>
      <c r="M4032" s="15">
        <v>0</v>
      </c>
      <c r="N4032" s="14">
        <v>0</v>
      </c>
      <c r="O4032" s="16">
        <v>0</v>
      </c>
      <c r="P4032" s="16">
        <v>0</v>
      </c>
      <c r="Q4032" s="16">
        <v>0</v>
      </c>
      <c r="R4032" s="16">
        <f>Q4032*16.876/100</f>
        <v>0</v>
      </c>
      <c r="S4032" s="17">
        <f t="shared" si="434"/>
        <v>0</v>
      </c>
      <c r="T4032" s="16">
        <v>0</v>
      </c>
      <c r="U4032" s="18">
        <f t="shared" si="435"/>
        <v>359.34</v>
      </c>
      <c r="V4032" s="18">
        <f t="shared" si="436"/>
        <v>0</v>
      </c>
      <c r="W4032" s="18">
        <f t="shared" si="437"/>
        <v>0</v>
      </c>
      <c r="X4032" s="27"/>
      <c r="Y4032" s="19">
        <f t="shared" si="438"/>
        <v>0</v>
      </c>
      <c r="Z4032" s="18">
        <f t="shared" si="439"/>
        <v>0</v>
      </c>
      <c r="AA4032" s="12">
        <v>795</v>
      </c>
      <c r="AB4032" s="12">
        <v>41077.85</v>
      </c>
      <c r="AC4032" s="28">
        <f>+I4032+Y4032-Z4032</f>
        <v>387.7</v>
      </c>
      <c r="AD4032" s="20">
        <f t="shared" si="440"/>
        <v>0</v>
      </c>
      <c r="AE4032">
        <v>0</v>
      </c>
    </row>
    <row r="4033" spans="1:31" x14ac:dyDescent="0.25">
      <c r="A4033" s="9">
        <v>45199</v>
      </c>
      <c r="B4033" s="10" t="s">
        <v>729</v>
      </c>
      <c r="C4033" s="10" t="s">
        <v>213</v>
      </c>
      <c r="D4033" s="10" t="s">
        <v>40</v>
      </c>
      <c r="E4033" s="10" t="s">
        <v>30</v>
      </c>
      <c r="F4033" s="10">
        <v>415</v>
      </c>
      <c r="G4033" s="10">
        <v>452</v>
      </c>
      <c r="H4033" s="11">
        <f>SUMIFS(AA:AA,$A:$A,EOMONTH($A4033,-1),$B:$B,$B4033)</f>
        <v>807</v>
      </c>
      <c r="I4033" s="63">
        <f>ROUND(SUMIFS(AC:AC,$A:$A,EOMONTH($A4033,-1),$B:$B,$B4033),2)</f>
        <v>402.47</v>
      </c>
      <c r="J4033" s="11">
        <f>SUMIFS(AB:AB,$A:$A,EOMONTH($A4033,-1),$B:$B,$B4033)</f>
        <v>41857.14</v>
      </c>
      <c r="K4033" s="13">
        <v>0</v>
      </c>
      <c r="L4033" s="25">
        <v>0</v>
      </c>
      <c r="M4033" s="15">
        <v>0</v>
      </c>
      <c r="N4033" s="14">
        <v>0</v>
      </c>
      <c r="O4033" s="16">
        <v>0</v>
      </c>
      <c r="P4033" s="16">
        <v>0</v>
      </c>
      <c r="Q4033" s="16">
        <v>0</v>
      </c>
      <c r="R4033" s="16">
        <f>Q4033*16.876/100</f>
        <v>0</v>
      </c>
      <c r="S4033" s="17">
        <f t="shared" si="434"/>
        <v>0</v>
      </c>
      <c r="T4033" s="16">
        <v>0</v>
      </c>
      <c r="U4033" s="18">
        <f t="shared" si="435"/>
        <v>364.76400000000001</v>
      </c>
      <c r="V4033" s="18">
        <f t="shared" si="436"/>
        <v>0</v>
      </c>
      <c r="W4033" s="18">
        <f t="shared" si="437"/>
        <v>0</v>
      </c>
      <c r="X4033" s="27"/>
      <c r="Y4033" s="19">
        <f t="shared" si="438"/>
        <v>0</v>
      </c>
      <c r="Z4033" s="18">
        <f t="shared" si="439"/>
        <v>0</v>
      </c>
      <c r="AA4033" s="12">
        <v>807</v>
      </c>
      <c r="AB4033" s="12">
        <v>41857.14</v>
      </c>
      <c r="AC4033" s="28">
        <f>+I4033+Y4033-Z4033</f>
        <v>402.47</v>
      </c>
      <c r="AD4033" s="20">
        <f t="shared" si="440"/>
        <v>0</v>
      </c>
      <c r="AE4033">
        <v>0</v>
      </c>
    </row>
    <row r="4034" spans="1:31" x14ac:dyDescent="0.25">
      <c r="A4034" s="9">
        <v>45199</v>
      </c>
      <c r="B4034" s="10" t="s">
        <v>553</v>
      </c>
      <c r="C4034" s="10" t="s">
        <v>554</v>
      </c>
      <c r="D4034" s="10" t="s">
        <v>29</v>
      </c>
      <c r="E4034" s="10" t="s">
        <v>30</v>
      </c>
      <c r="F4034" s="10"/>
      <c r="G4034" s="10">
        <v>0</v>
      </c>
      <c r="H4034" s="11">
        <f>SUMIFS(AA:AA,$A:$A,EOMONTH($A4034,-1),$B:$B,$B4034)</f>
        <v>24</v>
      </c>
      <c r="I4034" s="63">
        <f>ROUND(SUMIFS(AC:AC,$A:$A,EOMONTH($A4034,-1),$B:$B,$B4034),2)</f>
        <v>1.08</v>
      </c>
      <c r="J4034" s="11">
        <f>SUMIFS(AB:AB,$A:$A,EOMONTH($A4034,-1),$B:$B,$B4034)</f>
        <v>3050.64</v>
      </c>
      <c r="K4034" s="13">
        <v>0</v>
      </c>
      <c r="L4034" s="25">
        <v>0</v>
      </c>
      <c r="M4034" s="15">
        <v>0</v>
      </c>
      <c r="N4034" s="14">
        <v>0</v>
      </c>
      <c r="O4034" s="16">
        <v>0</v>
      </c>
      <c r="P4034" s="16">
        <v>0</v>
      </c>
      <c r="Q4034" s="16">
        <v>0</v>
      </c>
      <c r="R4034" s="16">
        <f>Q4034*16.876/100</f>
        <v>0</v>
      </c>
      <c r="S4034" s="17">
        <f t="shared" si="434"/>
        <v>0</v>
      </c>
      <c r="T4034" s="16">
        <v>0</v>
      </c>
      <c r="U4034" s="18">
        <f t="shared" si="435"/>
        <v>0</v>
      </c>
      <c r="V4034" s="18">
        <f t="shared" si="436"/>
        <v>0</v>
      </c>
      <c r="W4034" s="18">
        <f t="shared" si="437"/>
        <v>0</v>
      </c>
      <c r="X4034" s="27"/>
      <c r="Y4034" s="19">
        <f t="shared" si="438"/>
        <v>0</v>
      </c>
      <c r="Z4034" s="18">
        <f t="shared" si="439"/>
        <v>0</v>
      </c>
      <c r="AA4034" s="12">
        <v>24</v>
      </c>
      <c r="AB4034" s="12">
        <v>3050.64</v>
      </c>
      <c r="AC4034" s="28">
        <f>+I4034+Y4034-Z4034</f>
        <v>1.08</v>
      </c>
      <c r="AD4034" s="20">
        <f t="shared" si="440"/>
        <v>0</v>
      </c>
      <c r="AE4034">
        <v>0</v>
      </c>
    </row>
    <row r="4035" spans="1:31" x14ac:dyDescent="0.25">
      <c r="A4035" s="9">
        <v>45199</v>
      </c>
      <c r="B4035" s="10" t="s">
        <v>555</v>
      </c>
      <c r="C4035" s="10" t="s">
        <v>554</v>
      </c>
      <c r="D4035" s="10" t="s">
        <v>29</v>
      </c>
      <c r="E4035" s="10" t="s">
        <v>30</v>
      </c>
      <c r="F4035" s="10"/>
      <c r="G4035" s="10">
        <v>0</v>
      </c>
      <c r="H4035" s="11">
        <f>SUMIFS(AA:AA,$A:$A,EOMONTH($A4035,-1),$B:$B,$B4035)</f>
        <v>24</v>
      </c>
      <c r="I4035" s="63">
        <f>ROUND(SUMIFS(AC:AC,$A:$A,EOMONTH($A4035,-1),$B:$B,$B4035),2)</f>
        <v>1.08</v>
      </c>
      <c r="J4035" s="11">
        <f>SUMIFS(AB:AB,$A:$A,EOMONTH($A4035,-1),$B:$B,$B4035)</f>
        <v>3050.64</v>
      </c>
      <c r="K4035" s="13">
        <v>0</v>
      </c>
      <c r="L4035" s="25">
        <v>0</v>
      </c>
      <c r="M4035" s="15">
        <v>0</v>
      </c>
      <c r="N4035" s="14">
        <v>0</v>
      </c>
      <c r="O4035" s="16">
        <v>0</v>
      </c>
      <c r="P4035" s="16">
        <v>0</v>
      </c>
      <c r="Q4035" s="16">
        <v>0</v>
      </c>
      <c r="R4035" s="16">
        <f>Q4035*16.876/100</f>
        <v>0</v>
      </c>
      <c r="S4035" s="17">
        <f t="shared" si="434"/>
        <v>0</v>
      </c>
      <c r="T4035" s="16">
        <v>0</v>
      </c>
      <c r="U4035" s="18">
        <f t="shared" si="435"/>
        <v>0</v>
      </c>
      <c r="V4035" s="18">
        <f t="shared" si="436"/>
        <v>0</v>
      </c>
      <c r="W4035" s="18">
        <f t="shared" si="437"/>
        <v>0</v>
      </c>
      <c r="X4035" s="27"/>
      <c r="Y4035" s="19">
        <f t="shared" si="438"/>
        <v>0</v>
      </c>
      <c r="Z4035" s="18">
        <f t="shared" si="439"/>
        <v>0</v>
      </c>
      <c r="AA4035" s="12">
        <v>24</v>
      </c>
      <c r="AB4035" s="12">
        <v>3050.64</v>
      </c>
      <c r="AC4035" s="28">
        <f>+I4035+Y4035-Z4035</f>
        <v>1.08</v>
      </c>
      <c r="AD4035" s="20">
        <f t="shared" si="440"/>
        <v>0</v>
      </c>
      <c r="AE4035">
        <v>0</v>
      </c>
    </row>
    <row r="4036" spans="1:31" x14ac:dyDescent="0.25">
      <c r="A4036" s="59">
        <v>45199</v>
      </c>
      <c r="B4036" s="60" t="s">
        <v>782</v>
      </c>
      <c r="C4036" s="60" t="s">
        <v>541</v>
      </c>
      <c r="D4036" s="60" t="s">
        <v>40</v>
      </c>
      <c r="E4036" s="60" t="s">
        <v>30</v>
      </c>
      <c r="F4036" s="10"/>
      <c r="G4036" s="10"/>
      <c r="H4036" s="11"/>
      <c r="I4036" s="63">
        <f>ROUND(SUMIFS(AC:AC,$A:$A,EOMONTH($A4036,-1),$B:$B,$B4036),2)</f>
        <v>12.01</v>
      </c>
      <c r="J4036" s="11"/>
      <c r="K4036" s="13"/>
      <c r="L4036" s="25"/>
      <c r="M4036" s="15"/>
      <c r="N4036" s="14"/>
      <c r="O4036" s="16"/>
      <c r="P4036" s="16"/>
      <c r="Q4036" s="16"/>
      <c r="R4036" s="16"/>
      <c r="S4036" s="17">
        <f t="shared" si="434"/>
        <v>0</v>
      </c>
      <c r="T4036" s="16"/>
      <c r="U4036" s="18">
        <f t="shared" si="435"/>
        <v>0</v>
      </c>
      <c r="V4036" s="18">
        <f t="shared" si="436"/>
        <v>0</v>
      </c>
      <c r="W4036" s="18">
        <f t="shared" si="437"/>
        <v>0</v>
      </c>
      <c r="X4036" s="27"/>
      <c r="Y4036" s="19">
        <f t="shared" si="438"/>
        <v>0</v>
      </c>
      <c r="Z4036" s="18">
        <f t="shared" si="439"/>
        <v>0</v>
      </c>
      <c r="AA4036" s="12"/>
      <c r="AB4036" s="12"/>
      <c r="AC4036" s="28">
        <f>+I4036+Y4036-Z4036</f>
        <v>12.01</v>
      </c>
      <c r="AD4036" s="20">
        <f t="shared" si="440"/>
        <v>0</v>
      </c>
      <c r="AE4036">
        <v>0</v>
      </c>
    </row>
    <row r="4037" spans="1:31" x14ac:dyDescent="0.25">
      <c r="A4037" s="59">
        <v>45199</v>
      </c>
      <c r="B4037" s="60" t="s">
        <v>783</v>
      </c>
      <c r="C4037" s="60" t="s">
        <v>541</v>
      </c>
      <c r="D4037" s="60" t="s">
        <v>40</v>
      </c>
      <c r="E4037" s="60" t="s">
        <v>30</v>
      </c>
      <c r="F4037" s="10"/>
      <c r="G4037" s="10"/>
      <c r="H4037" s="11"/>
      <c r="I4037" s="63">
        <f>ROUND(SUMIFS(AC:AC,$A:$A,EOMONTH($A4037,-1),$B:$B,$B4037),2)</f>
        <v>6.64</v>
      </c>
      <c r="J4037" s="11"/>
      <c r="K4037" s="13"/>
      <c r="L4037" s="25"/>
      <c r="M4037" s="15"/>
      <c r="N4037" s="14"/>
      <c r="O4037" s="16"/>
      <c r="P4037" s="16"/>
      <c r="Q4037" s="16"/>
      <c r="R4037" s="16"/>
      <c r="S4037" s="17">
        <f t="shared" ref="S4037:S4100" si="441">Q4037+R4037</f>
        <v>0</v>
      </c>
      <c r="T4037" s="16"/>
      <c r="U4037" s="18">
        <f t="shared" ref="U4037:U4100" si="442">H4037*G4037/1000</f>
        <v>0</v>
      </c>
      <c r="V4037" s="18">
        <f t="shared" ref="V4037:V4100" si="443">M4037*F4037/1000</f>
        <v>0</v>
      </c>
      <c r="W4037" s="18">
        <f t="shared" ref="W4037:W4100" si="444">V4037*16.789/100</f>
        <v>0</v>
      </c>
      <c r="X4037" s="27"/>
      <c r="Y4037" s="19">
        <f t="shared" ref="Y4037:Y4100" si="445">V4037+W4037+X4037</f>
        <v>0</v>
      </c>
      <c r="Z4037" s="18">
        <f t="shared" ref="Z4037:Z4100" si="446">O4037*G4037/1000</f>
        <v>0</v>
      </c>
      <c r="AA4037" s="12"/>
      <c r="AB4037" s="12"/>
      <c r="AC4037" s="28">
        <f>+I4037+Y4037-Z4037</f>
        <v>6.64</v>
      </c>
      <c r="AD4037" s="20">
        <f t="shared" ref="AD4037:AD4100" si="447">IF(AC4037&lt;0,ROUNDUP(AC4037,-1)*-1,0)</f>
        <v>0</v>
      </c>
      <c r="AE4037">
        <v>0</v>
      </c>
    </row>
    <row r="4038" spans="1:31" x14ac:dyDescent="0.25">
      <c r="A4038" s="59">
        <v>45199</v>
      </c>
      <c r="B4038" s="60" t="s">
        <v>748</v>
      </c>
      <c r="C4038" s="60" t="s">
        <v>108</v>
      </c>
      <c r="D4038" s="60" t="s">
        <v>29</v>
      </c>
      <c r="E4038" s="60" t="s">
        <v>30</v>
      </c>
      <c r="F4038" s="10"/>
      <c r="G4038" s="10"/>
      <c r="H4038" s="11"/>
      <c r="I4038" s="63">
        <f>ROUND(SUMIFS(AC:AC,$A:$A,EOMONTH($A4038,-1),$B:$B,$B4038),2)</f>
        <v>0</v>
      </c>
      <c r="J4038" s="11"/>
      <c r="K4038" s="13"/>
      <c r="L4038" s="25"/>
      <c r="M4038" s="15"/>
      <c r="N4038" s="14"/>
      <c r="O4038" s="16"/>
      <c r="P4038" s="16"/>
      <c r="Q4038" s="16"/>
      <c r="R4038" s="16"/>
      <c r="S4038" s="17">
        <f t="shared" si="441"/>
        <v>0</v>
      </c>
      <c r="T4038" s="16"/>
      <c r="U4038" s="18">
        <f t="shared" si="442"/>
        <v>0</v>
      </c>
      <c r="V4038" s="18">
        <f t="shared" si="443"/>
        <v>0</v>
      </c>
      <c r="W4038" s="18">
        <f t="shared" si="444"/>
        <v>0</v>
      </c>
      <c r="X4038" s="27"/>
      <c r="Y4038" s="19">
        <f t="shared" si="445"/>
        <v>0</v>
      </c>
      <c r="Z4038" s="18">
        <f t="shared" si="446"/>
        <v>0</v>
      </c>
      <c r="AA4038" s="12"/>
      <c r="AB4038" s="12"/>
      <c r="AC4038" s="28">
        <f>+I4038+Y4038-Z4038</f>
        <v>0</v>
      </c>
      <c r="AD4038" s="20">
        <f t="shared" si="447"/>
        <v>0</v>
      </c>
      <c r="AE4038">
        <v>0</v>
      </c>
    </row>
    <row r="4039" spans="1:31" x14ac:dyDescent="0.25">
      <c r="A4039" s="9">
        <v>45199</v>
      </c>
      <c r="B4039" s="10" t="s">
        <v>730</v>
      </c>
      <c r="C4039" s="10" t="s">
        <v>28</v>
      </c>
      <c r="D4039" s="10" t="s">
        <v>29</v>
      </c>
      <c r="E4039" s="10" t="s">
        <v>30</v>
      </c>
      <c r="F4039" s="10"/>
      <c r="G4039" s="10">
        <v>0</v>
      </c>
      <c r="H4039" s="11">
        <f>SUMIFS(AA:AA,$A:$A,EOMONTH($A4039,-1),$B:$B,$B4039)</f>
        <v>1483</v>
      </c>
      <c r="I4039" s="63">
        <f>ROUND(SUMIFS(AC:AC,$A:$A,EOMONTH($A4039,-1),$B:$B,$B4039),2)</f>
        <v>0</v>
      </c>
      <c r="J4039" s="11">
        <f>SUMIFS(AB:AB,$A:$A,EOMONTH($A4039,-1),$B:$B,$B4039)</f>
        <v>1142.5899999999999</v>
      </c>
      <c r="K4039" s="13">
        <v>0</v>
      </c>
      <c r="L4039" s="25">
        <v>0</v>
      </c>
      <c r="M4039" s="15">
        <v>880</v>
      </c>
      <c r="N4039" s="14">
        <v>690.23</v>
      </c>
      <c r="O4039" s="16">
        <v>0</v>
      </c>
      <c r="P4039" s="16">
        <v>0</v>
      </c>
      <c r="Q4039" s="16">
        <v>620</v>
      </c>
      <c r="R4039" s="16">
        <f>Q4039*16.876/100</f>
        <v>104.63120000000001</v>
      </c>
      <c r="S4039" s="17">
        <f t="shared" si="441"/>
        <v>724.63120000000004</v>
      </c>
      <c r="T4039" s="16">
        <v>483.6</v>
      </c>
      <c r="U4039" s="18">
        <f t="shared" si="442"/>
        <v>0</v>
      </c>
      <c r="V4039" s="18">
        <f t="shared" si="443"/>
        <v>0</v>
      </c>
      <c r="W4039" s="18">
        <f t="shared" si="444"/>
        <v>0</v>
      </c>
      <c r="X4039" s="27"/>
      <c r="Y4039" s="19">
        <f t="shared" si="445"/>
        <v>0</v>
      </c>
      <c r="Z4039" s="18">
        <f t="shared" si="446"/>
        <v>0</v>
      </c>
      <c r="AA4039" s="12">
        <v>1743</v>
      </c>
      <c r="AB4039" s="12">
        <v>1351.93</v>
      </c>
      <c r="AC4039" s="28">
        <f>+I4039+Y4039-Z4039</f>
        <v>0</v>
      </c>
      <c r="AD4039" s="20">
        <f t="shared" si="447"/>
        <v>0</v>
      </c>
      <c r="AE4039">
        <v>0</v>
      </c>
    </row>
    <row r="4040" spans="1:31" x14ac:dyDescent="0.25">
      <c r="A4040" s="9">
        <v>45199</v>
      </c>
      <c r="B4040" s="10" t="s">
        <v>731</v>
      </c>
      <c r="C4040" s="10" t="s">
        <v>28</v>
      </c>
      <c r="D4040" s="10" t="s">
        <v>29</v>
      </c>
      <c r="E4040" s="10" t="s">
        <v>30</v>
      </c>
      <c r="F4040" s="10"/>
      <c r="G4040" s="10">
        <v>0</v>
      </c>
      <c r="H4040" s="11">
        <f>SUMIFS(AA:AA,$A:$A,EOMONTH($A4040,-1),$B:$B,$B4040)</f>
        <v>1340</v>
      </c>
      <c r="I4040" s="63">
        <f>ROUND(SUMIFS(AC:AC,$A:$A,EOMONTH($A4040,-1),$B:$B,$B4040),2)</f>
        <v>0</v>
      </c>
      <c r="J4040" s="11">
        <f>SUMIFS(AB:AB,$A:$A,EOMONTH($A4040,-1),$B:$B,$B4040)</f>
        <v>1023.33</v>
      </c>
      <c r="K4040" s="13">
        <v>0</v>
      </c>
      <c r="L4040" s="25">
        <v>0</v>
      </c>
      <c r="M4040" s="15">
        <v>740</v>
      </c>
      <c r="N4040" s="14">
        <v>577.17999999999995</v>
      </c>
      <c r="O4040" s="16">
        <v>0</v>
      </c>
      <c r="P4040" s="16">
        <v>0</v>
      </c>
      <c r="Q4040" s="16">
        <v>100</v>
      </c>
      <c r="R4040" s="16">
        <f>Q4040*16.876/100</f>
        <v>16.876000000000001</v>
      </c>
      <c r="S4040" s="17">
        <f t="shared" si="441"/>
        <v>116.876</v>
      </c>
      <c r="T4040" s="16">
        <v>77</v>
      </c>
      <c r="U4040" s="18">
        <f t="shared" si="442"/>
        <v>0</v>
      </c>
      <c r="V4040" s="18">
        <f t="shared" si="443"/>
        <v>0</v>
      </c>
      <c r="W4040" s="18">
        <f t="shared" si="444"/>
        <v>0</v>
      </c>
      <c r="X4040" s="27"/>
      <c r="Y4040" s="19">
        <f t="shared" si="445"/>
        <v>0</v>
      </c>
      <c r="Z4040" s="18">
        <f t="shared" si="446"/>
        <v>0</v>
      </c>
      <c r="AA4040" s="12">
        <v>1980</v>
      </c>
      <c r="AB4040" s="12">
        <v>1523.56</v>
      </c>
      <c r="AC4040" s="28">
        <f>+I4040+Y4040-Z4040</f>
        <v>0</v>
      </c>
      <c r="AD4040" s="20">
        <f t="shared" si="447"/>
        <v>0</v>
      </c>
      <c r="AE4040">
        <v>0</v>
      </c>
    </row>
    <row r="4041" spans="1:31" x14ac:dyDescent="0.25">
      <c r="A4041" s="9">
        <v>45199</v>
      </c>
      <c r="B4041" s="10" t="s">
        <v>749</v>
      </c>
      <c r="C4041" s="10" t="s">
        <v>105</v>
      </c>
      <c r="D4041" s="10" t="s">
        <v>29</v>
      </c>
      <c r="E4041" s="10" t="s">
        <v>30</v>
      </c>
      <c r="F4041" s="10"/>
      <c r="G4041" s="10">
        <v>0</v>
      </c>
      <c r="H4041" s="11">
        <f>SUMIFS(AA:AA,$A:$A,EOMONTH($A4041,-1),$B:$B,$B4041)</f>
        <v>7240</v>
      </c>
      <c r="I4041" s="63">
        <f>ROUND(SUMIFS(AC:AC,$A:$A,EOMONTH($A4041,-1),$B:$B,$B4041),2)</f>
        <v>0</v>
      </c>
      <c r="J4041" s="11">
        <f>SUMIFS(AB:AB,$A:$A,EOMONTH($A4041,-1),$B:$B,$B4041)</f>
        <v>5379.01</v>
      </c>
      <c r="K4041" s="13">
        <v>0</v>
      </c>
      <c r="L4041" s="25">
        <v>0</v>
      </c>
      <c r="M4041" s="15">
        <v>0</v>
      </c>
      <c r="N4041" s="14">
        <v>0</v>
      </c>
      <c r="O4041" s="16">
        <v>0</v>
      </c>
      <c r="P4041" s="16">
        <v>0</v>
      </c>
      <c r="Q4041" s="16">
        <v>0</v>
      </c>
      <c r="R4041" s="16">
        <f>Q4041*16.876/100</f>
        <v>0</v>
      </c>
      <c r="S4041" s="17">
        <f t="shared" si="441"/>
        <v>0</v>
      </c>
      <c r="T4041" s="16">
        <v>0</v>
      </c>
      <c r="U4041" s="18">
        <f t="shared" si="442"/>
        <v>0</v>
      </c>
      <c r="V4041" s="18">
        <f t="shared" si="443"/>
        <v>0</v>
      </c>
      <c r="W4041" s="18">
        <f t="shared" si="444"/>
        <v>0</v>
      </c>
      <c r="X4041" s="27"/>
      <c r="Y4041" s="19">
        <f t="shared" si="445"/>
        <v>0</v>
      </c>
      <c r="Z4041" s="18">
        <f t="shared" si="446"/>
        <v>0</v>
      </c>
      <c r="AA4041" s="12">
        <v>7240</v>
      </c>
      <c r="AB4041" s="12">
        <v>5379.01</v>
      </c>
      <c r="AC4041" s="28">
        <f>+I4041+Y4041-Z4041</f>
        <v>0</v>
      </c>
      <c r="AD4041" s="20">
        <f t="shared" si="447"/>
        <v>0</v>
      </c>
      <c r="AE4041">
        <v>0</v>
      </c>
    </row>
    <row r="4042" spans="1:31" x14ac:dyDescent="0.25">
      <c r="A4042" s="9">
        <v>45199</v>
      </c>
      <c r="B4042" s="10" t="s">
        <v>750</v>
      </c>
      <c r="C4042" s="10" t="s">
        <v>105</v>
      </c>
      <c r="D4042" s="10" t="s">
        <v>29</v>
      </c>
      <c r="E4042" s="10" t="s">
        <v>30</v>
      </c>
      <c r="F4042" s="10"/>
      <c r="G4042" s="10">
        <v>0</v>
      </c>
      <c r="H4042" s="11">
        <f>SUMIFS(AA:AA,$A:$A,EOMONTH($A4042,-1),$B:$B,$B4042)</f>
        <v>708</v>
      </c>
      <c r="I4042" s="63">
        <f>ROUND(SUMIFS(AC:AC,$A:$A,EOMONTH($A4042,-1),$B:$B,$B4042),2)</f>
        <v>0</v>
      </c>
      <c r="J4042" s="11">
        <f>SUMIFS(AB:AB,$A:$A,EOMONTH($A4042,-1),$B:$B,$B4042)</f>
        <v>546.39</v>
      </c>
      <c r="K4042" s="13">
        <v>0</v>
      </c>
      <c r="L4042" s="25">
        <v>0</v>
      </c>
      <c r="M4042" s="15">
        <v>0</v>
      </c>
      <c r="N4042" s="14">
        <v>0</v>
      </c>
      <c r="O4042" s="16">
        <v>0</v>
      </c>
      <c r="P4042" s="16">
        <v>0</v>
      </c>
      <c r="Q4042" s="16">
        <v>0</v>
      </c>
      <c r="R4042" s="16">
        <f>Q4042*16.876/100</f>
        <v>0</v>
      </c>
      <c r="S4042" s="17">
        <f t="shared" si="441"/>
        <v>0</v>
      </c>
      <c r="T4042" s="16">
        <v>0</v>
      </c>
      <c r="U4042" s="18">
        <f t="shared" si="442"/>
        <v>0</v>
      </c>
      <c r="V4042" s="18">
        <f t="shared" si="443"/>
        <v>0</v>
      </c>
      <c r="W4042" s="18">
        <f t="shared" si="444"/>
        <v>0</v>
      </c>
      <c r="X4042" s="27"/>
      <c r="Y4042" s="19">
        <f t="shared" si="445"/>
        <v>0</v>
      </c>
      <c r="Z4042" s="18">
        <f t="shared" si="446"/>
        <v>0</v>
      </c>
      <c r="AA4042" s="12">
        <v>708</v>
      </c>
      <c r="AB4042" s="12">
        <v>546.39</v>
      </c>
      <c r="AC4042" s="28">
        <f>+I4042+Y4042-Z4042</f>
        <v>0</v>
      </c>
      <c r="AD4042" s="20">
        <f t="shared" si="447"/>
        <v>0</v>
      </c>
      <c r="AE4042">
        <v>0</v>
      </c>
    </row>
    <row r="4043" spans="1:31" x14ac:dyDescent="0.25">
      <c r="A4043" s="9">
        <v>45199</v>
      </c>
      <c r="B4043" s="10" t="s">
        <v>732</v>
      </c>
      <c r="C4043" s="10" t="s">
        <v>105</v>
      </c>
      <c r="D4043" s="10" t="s">
        <v>29</v>
      </c>
      <c r="E4043" s="10" t="s">
        <v>30</v>
      </c>
      <c r="F4043" s="10"/>
      <c r="G4043" s="10">
        <v>0</v>
      </c>
      <c r="H4043" s="11">
        <f>SUMIFS(AA:AA,$A:$A,EOMONTH($A4043,-1),$B:$B,$B4043)</f>
        <v>500</v>
      </c>
      <c r="I4043" s="63">
        <f>ROUND(SUMIFS(AC:AC,$A:$A,EOMONTH($A4043,-1),$B:$B,$B4043),2)</f>
        <v>0</v>
      </c>
      <c r="J4043" s="11">
        <f>SUMIFS(AB:AB,$A:$A,EOMONTH($A4043,-1),$B:$B,$B4043)</f>
        <v>376.28</v>
      </c>
      <c r="K4043" s="13">
        <v>0</v>
      </c>
      <c r="L4043" s="25">
        <v>0</v>
      </c>
      <c r="M4043" s="15">
        <v>0</v>
      </c>
      <c r="N4043" s="14">
        <v>0</v>
      </c>
      <c r="O4043" s="16">
        <v>0</v>
      </c>
      <c r="P4043" s="16">
        <v>0</v>
      </c>
      <c r="Q4043" s="16">
        <v>100</v>
      </c>
      <c r="R4043" s="16">
        <f>Q4043*16.876/100</f>
        <v>16.876000000000001</v>
      </c>
      <c r="S4043" s="17">
        <f t="shared" si="441"/>
        <v>116.876</v>
      </c>
      <c r="T4043" s="16">
        <v>75</v>
      </c>
      <c r="U4043" s="18">
        <f t="shared" si="442"/>
        <v>0</v>
      </c>
      <c r="V4043" s="18">
        <f t="shared" si="443"/>
        <v>0</v>
      </c>
      <c r="W4043" s="18">
        <f t="shared" si="444"/>
        <v>0</v>
      </c>
      <c r="X4043" s="27"/>
      <c r="Y4043" s="19">
        <f t="shared" si="445"/>
        <v>0</v>
      </c>
      <c r="Z4043" s="18">
        <f t="shared" si="446"/>
        <v>0</v>
      </c>
      <c r="AA4043" s="12">
        <v>400</v>
      </c>
      <c r="AB4043" s="12">
        <v>301.02</v>
      </c>
      <c r="AC4043" s="28">
        <f>+I4043+Y4043-Z4043</f>
        <v>0</v>
      </c>
      <c r="AD4043" s="20">
        <f t="shared" si="447"/>
        <v>0</v>
      </c>
      <c r="AE4043">
        <v>0</v>
      </c>
    </row>
    <row r="4044" spans="1:31" x14ac:dyDescent="0.25">
      <c r="A4044" s="9">
        <v>45199</v>
      </c>
      <c r="B4044" s="10" t="s">
        <v>751</v>
      </c>
      <c r="C4044" s="10" t="s">
        <v>105</v>
      </c>
      <c r="D4044" s="10" t="s">
        <v>29</v>
      </c>
      <c r="E4044" s="10" t="s">
        <v>30</v>
      </c>
      <c r="F4044" s="10"/>
      <c r="G4044" s="10">
        <v>0</v>
      </c>
      <c r="H4044" s="11">
        <f>SUMIFS(AA:AA,$A:$A,EOMONTH($A4044,-1),$B:$B,$B4044)</f>
        <v>648</v>
      </c>
      <c r="I4044" s="63">
        <f>ROUND(SUMIFS(AC:AC,$A:$A,EOMONTH($A4044,-1),$B:$B,$B4044),2)</f>
        <v>0</v>
      </c>
      <c r="J4044" s="11">
        <f>SUMIFS(AB:AB,$A:$A,EOMONTH($A4044,-1),$B:$B,$B4044)</f>
        <v>490.42</v>
      </c>
      <c r="K4044" s="13">
        <v>0</v>
      </c>
      <c r="L4044" s="25">
        <v>0</v>
      </c>
      <c r="M4044" s="15">
        <v>400</v>
      </c>
      <c r="N4044" s="14">
        <v>308.5</v>
      </c>
      <c r="O4044" s="16">
        <v>0</v>
      </c>
      <c r="P4044" s="16">
        <v>0</v>
      </c>
      <c r="Q4044" s="16">
        <v>100</v>
      </c>
      <c r="R4044" s="16">
        <f>Q4044*16.876/100</f>
        <v>16.876000000000001</v>
      </c>
      <c r="S4044" s="17">
        <f t="shared" si="441"/>
        <v>116.876</v>
      </c>
      <c r="T4044" s="16">
        <v>76</v>
      </c>
      <c r="U4044" s="18">
        <f t="shared" si="442"/>
        <v>0</v>
      </c>
      <c r="V4044" s="18">
        <f t="shared" si="443"/>
        <v>0</v>
      </c>
      <c r="W4044" s="18">
        <f t="shared" si="444"/>
        <v>0</v>
      </c>
      <c r="X4044" s="27"/>
      <c r="Y4044" s="19">
        <f t="shared" si="445"/>
        <v>0</v>
      </c>
      <c r="Z4044" s="18">
        <f t="shared" si="446"/>
        <v>0</v>
      </c>
      <c r="AA4044" s="12">
        <v>948</v>
      </c>
      <c r="AB4044" s="12">
        <v>722.69</v>
      </c>
      <c r="AC4044" s="28">
        <f>+I4044+Y4044-Z4044</f>
        <v>0</v>
      </c>
      <c r="AD4044" s="20">
        <f t="shared" si="447"/>
        <v>0</v>
      </c>
      <c r="AE4044">
        <v>0</v>
      </c>
    </row>
    <row r="4045" spans="1:31" x14ac:dyDescent="0.25">
      <c r="A4045" s="9">
        <v>45199</v>
      </c>
      <c r="B4045" s="10" t="s">
        <v>752</v>
      </c>
      <c r="C4045" s="10" t="s">
        <v>282</v>
      </c>
      <c r="D4045" s="10" t="s">
        <v>29</v>
      </c>
      <c r="E4045" s="10" t="s">
        <v>30</v>
      </c>
      <c r="F4045" s="10"/>
      <c r="G4045" s="10">
        <v>0</v>
      </c>
      <c r="H4045" s="11">
        <f>SUMIFS(AA:AA,$A:$A,EOMONTH($A4045,-1),$B:$B,$B4045)</f>
        <v>360</v>
      </c>
      <c r="I4045" s="63">
        <f>ROUND(SUMIFS(AC:AC,$A:$A,EOMONTH($A4045,-1),$B:$B,$B4045),2)</f>
        <v>0</v>
      </c>
      <c r="J4045" s="11">
        <f>SUMIFS(AB:AB,$A:$A,EOMONTH($A4045,-1),$B:$B,$B4045)</f>
        <v>273.08999999999997</v>
      </c>
      <c r="K4045" s="13">
        <v>0</v>
      </c>
      <c r="L4045" s="25">
        <v>0</v>
      </c>
      <c r="M4045" s="15">
        <v>0</v>
      </c>
      <c r="N4045" s="14">
        <v>0</v>
      </c>
      <c r="O4045" s="16">
        <v>0</v>
      </c>
      <c r="P4045" s="16">
        <v>0</v>
      </c>
      <c r="Q4045" s="16">
        <v>196</v>
      </c>
      <c r="R4045" s="16">
        <f>Q4045*16.876/100</f>
        <v>33.076960000000007</v>
      </c>
      <c r="S4045" s="17">
        <f t="shared" si="441"/>
        <v>229.07696000000001</v>
      </c>
      <c r="T4045" s="16">
        <v>148.96</v>
      </c>
      <c r="U4045" s="18">
        <f t="shared" si="442"/>
        <v>0</v>
      </c>
      <c r="V4045" s="18">
        <f t="shared" si="443"/>
        <v>0</v>
      </c>
      <c r="W4045" s="18">
        <f t="shared" si="444"/>
        <v>0</v>
      </c>
      <c r="X4045" s="27"/>
      <c r="Y4045" s="19">
        <f t="shared" si="445"/>
        <v>0</v>
      </c>
      <c r="Z4045" s="18">
        <f t="shared" si="446"/>
        <v>0</v>
      </c>
      <c r="AA4045" s="12">
        <v>164</v>
      </c>
      <c r="AB4045" s="12">
        <v>124.41</v>
      </c>
      <c r="AC4045" s="28">
        <f>+I4045+Y4045-Z4045</f>
        <v>0</v>
      </c>
      <c r="AD4045" s="20">
        <f t="shared" si="447"/>
        <v>0</v>
      </c>
      <c r="AE4045">
        <v>0</v>
      </c>
    </row>
    <row r="4046" spans="1:31" x14ac:dyDescent="0.25">
      <c r="A4046" s="9">
        <v>45199</v>
      </c>
      <c r="B4046" s="10" t="s">
        <v>558</v>
      </c>
      <c r="C4046" s="10" t="s">
        <v>28</v>
      </c>
      <c r="D4046" s="10" t="s">
        <v>29</v>
      </c>
      <c r="E4046" s="10" t="s">
        <v>30</v>
      </c>
      <c r="F4046" s="10"/>
      <c r="G4046" s="10">
        <v>0</v>
      </c>
      <c r="H4046" s="11">
        <f>SUMIFS(AA:AA,$A:$A,EOMONTH($A4046,-1),$B:$B,$B4046)</f>
        <v>5196</v>
      </c>
      <c r="I4046" s="63">
        <f>ROUND(SUMIFS(AC:AC,$A:$A,EOMONTH($A4046,-1),$B:$B,$B4046),2)</f>
        <v>219.43</v>
      </c>
      <c r="J4046" s="11">
        <f>SUMIFS(AB:AB,$A:$A,EOMONTH($A4046,-1),$B:$B,$B4046)</f>
        <v>28569.52</v>
      </c>
      <c r="K4046" s="13">
        <v>2420</v>
      </c>
      <c r="L4046" s="25">
        <v>13310</v>
      </c>
      <c r="M4046" s="15">
        <v>0</v>
      </c>
      <c r="N4046" s="14">
        <v>0</v>
      </c>
      <c r="O4046" s="16">
        <v>0</v>
      </c>
      <c r="P4046" s="16">
        <v>0</v>
      </c>
      <c r="Q4046" s="16">
        <v>2400</v>
      </c>
      <c r="R4046" s="16">
        <f>Q4046*16.876/100</f>
        <v>405.024</v>
      </c>
      <c r="S4046" s="17">
        <f t="shared" si="441"/>
        <v>2805.0239999999999</v>
      </c>
      <c r="T4046" s="16">
        <v>13200</v>
      </c>
      <c r="U4046" s="18">
        <f t="shared" si="442"/>
        <v>0</v>
      </c>
      <c r="V4046" s="18">
        <f t="shared" si="443"/>
        <v>0</v>
      </c>
      <c r="W4046" s="18">
        <f t="shared" si="444"/>
        <v>0</v>
      </c>
      <c r="X4046" s="27"/>
      <c r="Y4046" s="19">
        <f t="shared" si="445"/>
        <v>0</v>
      </c>
      <c r="Z4046" s="18">
        <f t="shared" si="446"/>
        <v>0</v>
      </c>
      <c r="AA4046" s="12">
        <v>5216</v>
      </c>
      <c r="AB4046" s="12">
        <v>28682.2</v>
      </c>
      <c r="AC4046" s="28">
        <f>+I4046+Y4046-Z4046</f>
        <v>219.43</v>
      </c>
      <c r="AD4046" s="20">
        <f t="shared" si="447"/>
        <v>0</v>
      </c>
      <c r="AE4046">
        <v>0</v>
      </c>
    </row>
    <row r="4047" spans="1:31" x14ac:dyDescent="0.25">
      <c r="A4047" s="9">
        <v>45199</v>
      </c>
      <c r="B4047" s="10" t="s">
        <v>559</v>
      </c>
      <c r="C4047" s="10" t="s">
        <v>560</v>
      </c>
      <c r="D4047" s="10" t="s">
        <v>29</v>
      </c>
      <c r="E4047" s="10" t="s">
        <v>30</v>
      </c>
      <c r="F4047" s="10"/>
      <c r="G4047" s="10">
        <v>0</v>
      </c>
      <c r="H4047" s="11">
        <f>SUMIFS(AA:AA,$A:$A,EOMONTH($A4047,-1),$B:$B,$B4047)</f>
        <v>300</v>
      </c>
      <c r="I4047" s="63">
        <f>ROUND(SUMIFS(AC:AC,$A:$A,EOMONTH($A4047,-1),$B:$B,$B4047),2)</f>
        <v>13.54</v>
      </c>
      <c r="J4047" s="11">
        <f>SUMIFS(AB:AB,$A:$A,EOMONTH($A4047,-1),$B:$B,$B4047)</f>
        <v>137295</v>
      </c>
      <c r="K4047" s="13">
        <v>0</v>
      </c>
      <c r="L4047" s="25">
        <v>0</v>
      </c>
      <c r="M4047" s="15">
        <v>0</v>
      </c>
      <c r="N4047" s="14">
        <v>0</v>
      </c>
      <c r="O4047" s="16">
        <v>0</v>
      </c>
      <c r="P4047" s="16">
        <v>0</v>
      </c>
      <c r="Q4047" s="16">
        <v>0</v>
      </c>
      <c r="R4047" s="16">
        <f>Q4047*16.876/100</f>
        <v>0</v>
      </c>
      <c r="S4047" s="17">
        <f t="shared" si="441"/>
        <v>0</v>
      </c>
      <c r="T4047" s="16">
        <v>0</v>
      </c>
      <c r="U4047" s="18">
        <f t="shared" si="442"/>
        <v>0</v>
      </c>
      <c r="V4047" s="18">
        <f t="shared" si="443"/>
        <v>0</v>
      </c>
      <c r="W4047" s="18">
        <f t="shared" si="444"/>
        <v>0</v>
      </c>
      <c r="X4047" s="27"/>
      <c r="Y4047" s="19">
        <f t="shared" si="445"/>
        <v>0</v>
      </c>
      <c r="Z4047" s="18">
        <f t="shared" si="446"/>
        <v>0</v>
      </c>
      <c r="AA4047" s="12">
        <v>300</v>
      </c>
      <c r="AB4047" s="12">
        <v>137295</v>
      </c>
      <c r="AC4047" s="28">
        <f>+I4047+Y4047-Z4047</f>
        <v>13.54</v>
      </c>
      <c r="AD4047" s="20">
        <f t="shared" si="447"/>
        <v>0</v>
      </c>
      <c r="AE4047">
        <v>0</v>
      </c>
    </row>
    <row r="4048" spans="1:31" x14ac:dyDescent="0.25">
      <c r="A4048" s="9">
        <v>45199</v>
      </c>
      <c r="B4048" s="10" t="s">
        <v>561</v>
      </c>
      <c r="C4048" s="10" t="s">
        <v>562</v>
      </c>
      <c r="D4048" s="10" t="s">
        <v>29</v>
      </c>
      <c r="E4048" s="10" t="s">
        <v>30</v>
      </c>
      <c r="F4048" s="10"/>
      <c r="G4048" s="10">
        <v>0</v>
      </c>
      <c r="H4048" s="11">
        <f>SUMIFS(AA:AA,$A:$A,EOMONTH($A4048,-1),$B:$B,$B4048)</f>
        <v>100</v>
      </c>
      <c r="I4048" s="63">
        <f>ROUND(SUMIFS(AC:AC,$A:$A,EOMONTH($A4048,-1),$B:$B,$B4048),2)</f>
        <v>3.39</v>
      </c>
      <c r="J4048" s="11">
        <f>SUMIFS(AB:AB,$A:$A,EOMONTH($A4048,-1),$B:$B,$B4048)</f>
        <v>19500</v>
      </c>
      <c r="K4048" s="13">
        <v>0</v>
      </c>
      <c r="L4048" s="25">
        <v>0</v>
      </c>
      <c r="M4048" s="15">
        <v>0</v>
      </c>
      <c r="N4048" s="14">
        <v>0</v>
      </c>
      <c r="O4048" s="16">
        <v>0</v>
      </c>
      <c r="P4048" s="16">
        <v>0</v>
      </c>
      <c r="Q4048" s="16">
        <v>0</v>
      </c>
      <c r="R4048" s="16">
        <f>Q4048*16.876/100</f>
        <v>0</v>
      </c>
      <c r="S4048" s="17">
        <f t="shared" si="441"/>
        <v>0</v>
      </c>
      <c r="T4048" s="16">
        <v>0</v>
      </c>
      <c r="U4048" s="18">
        <f t="shared" si="442"/>
        <v>0</v>
      </c>
      <c r="V4048" s="18">
        <f t="shared" si="443"/>
        <v>0</v>
      </c>
      <c r="W4048" s="18">
        <f t="shared" si="444"/>
        <v>0</v>
      </c>
      <c r="X4048" s="27"/>
      <c r="Y4048" s="19">
        <f t="shared" si="445"/>
        <v>0</v>
      </c>
      <c r="Z4048" s="18">
        <f t="shared" si="446"/>
        <v>0</v>
      </c>
      <c r="AA4048" s="12">
        <v>100</v>
      </c>
      <c r="AB4048" s="12">
        <v>19500</v>
      </c>
      <c r="AC4048" s="28">
        <f>+I4048+Y4048-Z4048</f>
        <v>3.39</v>
      </c>
      <c r="AD4048" s="20">
        <f t="shared" si="447"/>
        <v>0</v>
      </c>
      <c r="AE4048">
        <v>0</v>
      </c>
    </row>
    <row r="4049" spans="1:31" x14ac:dyDescent="0.25">
      <c r="A4049" s="9">
        <v>45199</v>
      </c>
      <c r="B4049" s="10" t="s">
        <v>753</v>
      </c>
      <c r="C4049" s="10" t="s">
        <v>213</v>
      </c>
      <c r="D4049" s="10" t="s">
        <v>40</v>
      </c>
      <c r="E4049" s="10" t="s">
        <v>30</v>
      </c>
      <c r="F4049" s="10">
        <v>1500</v>
      </c>
      <c r="G4049" s="10">
        <v>1635</v>
      </c>
      <c r="H4049" s="11">
        <f>SUMIFS(AA:AA,$A:$A,EOMONTH($A4049,-1),$B:$B,$B4049)</f>
        <v>1</v>
      </c>
      <c r="I4049" s="63">
        <f>ROUND(SUMIFS(AC:AC,$A:$A,EOMONTH($A4049,-1),$B:$B,$B4049),2)</f>
        <v>70.8</v>
      </c>
      <c r="J4049" s="11">
        <f>SUMIFS(AB:AB,$A:$A,EOMONTH($A4049,-1),$B:$B,$B4049)</f>
        <v>157.21</v>
      </c>
      <c r="K4049" s="13">
        <v>0</v>
      </c>
      <c r="L4049" s="25">
        <v>0</v>
      </c>
      <c r="M4049" s="15">
        <v>0</v>
      </c>
      <c r="N4049" s="14">
        <v>0</v>
      </c>
      <c r="O4049" s="16">
        <v>0</v>
      </c>
      <c r="P4049" s="16">
        <v>0</v>
      </c>
      <c r="Q4049" s="16">
        <v>0</v>
      </c>
      <c r="R4049" s="16">
        <f>Q4049*16.876/100</f>
        <v>0</v>
      </c>
      <c r="S4049" s="17">
        <f t="shared" si="441"/>
        <v>0</v>
      </c>
      <c r="T4049" s="16">
        <v>0</v>
      </c>
      <c r="U4049" s="18">
        <f t="shared" si="442"/>
        <v>1.635</v>
      </c>
      <c r="V4049" s="18">
        <f t="shared" si="443"/>
        <v>0</v>
      </c>
      <c r="W4049" s="18">
        <f t="shared" si="444"/>
        <v>0</v>
      </c>
      <c r="X4049" s="27"/>
      <c r="Y4049" s="19">
        <f t="shared" si="445"/>
        <v>0</v>
      </c>
      <c r="Z4049" s="18">
        <f t="shared" si="446"/>
        <v>0</v>
      </c>
      <c r="AA4049" s="12">
        <v>1</v>
      </c>
      <c r="AB4049" s="12">
        <v>157.21</v>
      </c>
      <c r="AC4049" s="28">
        <f>+I4049+Y4049-Z4049</f>
        <v>70.8</v>
      </c>
      <c r="AD4049" s="20">
        <f t="shared" si="447"/>
        <v>0</v>
      </c>
      <c r="AE4049">
        <v>0</v>
      </c>
    </row>
    <row r="4050" spans="1:31" x14ac:dyDescent="0.25">
      <c r="A4050" s="9">
        <v>45199</v>
      </c>
      <c r="B4050" s="10" t="s">
        <v>754</v>
      </c>
      <c r="C4050" s="10" t="s">
        <v>213</v>
      </c>
      <c r="D4050" s="10" t="s">
        <v>40</v>
      </c>
      <c r="E4050" s="10" t="s">
        <v>30</v>
      </c>
      <c r="F4050" s="10">
        <v>1500</v>
      </c>
      <c r="G4050" s="10">
        <v>1635</v>
      </c>
      <c r="H4050" s="11">
        <f>SUMIFS(AA:AA,$A:$A,EOMONTH($A4050,-1),$B:$B,$B4050)</f>
        <v>-1</v>
      </c>
      <c r="I4050" s="63">
        <f>ROUND(SUMIFS(AC:AC,$A:$A,EOMONTH($A4050,-1),$B:$B,$B4050),2)</f>
        <v>67.3</v>
      </c>
      <c r="J4050" s="11">
        <f>SUMIFS(AB:AB,$A:$A,EOMONTH($A4050,-1),$B:$B,$B4050)</f>
        <v>-155.86000000000001</v>
      </c>
      <c r="K4050" s="13">
        <v>0</v>
      </c>
      <c r="L4050" s="25">
        <v>0</v>
      </c>
      <c r="M4050" s="15">
        <v>0</v>
      </c>
      <c r="N4050" s="14">
        <v>0</v>
      </c>
      <c r="O4050" s="16">
        <v>0</v>
      </c>
      <c r="P4050" s="16">
        <v>0</v>
      </c>
      <c r="Q4050" s="16">
        <v>0</v>
      </c>
      <c r="R4050" s="16">
        <f>Q4050*16.876/100</f>
        <v>0</v>
      </c>
      <c r="S4050" s="17">
        <f t="shared" si="441"/>
        <v>0</v>
      </c>
      <c r="T4050" s="16">
        <v>0</v>
      </c>
      <c r="U4050" s="18">
        <f t="shared" si="442"/>
        <v>-1.635</v>
      </c>
      <c r="V4050" s="18">
        <f t="shared" si="443"/>
        <v>0</v>
      </c>
      <c r="W4050" s="18">
        <f t="shared" si="444"/>
        <v>0</v>
      </c>
      <c r="X4050" s="27"/>
      <c r="Y4050" s="19">
        <f t="shared" si="445"/>
        <v>0</v>
      </c>
      <c r="Z4050" s="18">
        <f t="shared" si="446"/>
        <v>0</v>
      </c>
      <c r="AA4050" s="12">
        <v>-1</v>
      </c>
      <c r="AB4050" s="12">
        <v>-155.86000000000001</v>
      </c>
      <c r="AC4050" s="28">
        <f>+I4050+Y4050-Z4050</f>
        <v>67.3</v>
      </c>
      <c r="AD4050" s="20">
        <f t="shared" si="447"/>
        <v>0</v>
      </c>
      <c r="AE4050">
        <v>0</v>
      </c>
    </row>
    <row r="4051" spans="1:31" x14ac:dyDescent="0.25">
      <c r="A4051" s="9">
        <v>45199</v>
      </c>
      <c r="B4051" s="10" t="s">
        <v>755</v>
      </c>
      <c r="C4051" s="10" t="s">
        <v>213</v>
      </c>
      <c r="D4051" s="10" t="s">
        <v>40</v>
      </c>
      <c r="E4051" s="10" t="s">
        <v>30</v>
      </c>
      <c r="F4051" s="10">
        <v>1500</v>
      </c>
      <c r="G4051" s="10">
        <v>1635</v>
      </c>
      <c r="H4051" s="11">
        <f>SUMIFS(AA:AA,$A:$A,EOMONTH($A4051,-1),$B:$B,$B4051)</f>
        <v>-3</v>
      </c>
      <c r="I4051" s="63">
        <f>ROUND(SUMIFS(AC:AC,$A:$A,EOMONTH($A4051,-1),$B:$B,$B4051),2)</f>
        <v>64.260000000000005</v>
      </c>
      <c r="J4051" s="11">
        <f>SUMIFS(AB:AB,$A:$A,EOMONTH($A4051,-1),$B:$B,$B4051)</f>
        <v>-468.54</v>
      </c>
      <c r="K4051" s="13">
        <v>0</v>
      </c>
      <c r="L4051" s="25">
        <v>0</v>
      </c>
      <c r="M4051" s="15">
        <v>0</v>
      </c>
      <c r="N4051" s="14">
        <v>0</v>
      </c>
      <c r="O4051" s="16">
        <v>0</v>
      </c>
      <c r="P4051" s="16">
        <v>0</v>
      </c>
      <c r="Q4051" s="16">
        <v>0</v>
      </c>
      <c r="R4051" s="16">
        <f>Q4051*16.876/100</f>
        <v>0</v>
      </c>
      <c r="S4051" s="17">
        <f t="shared" si="441"/>
        <v>0</v>
      </c>
      <c r="T4051" s="16">
        <v>0</v>
      </c>
      <c r="U4051" s="18">
        <f t="shared" si="442"/>
        <v>-4.9050000000000002</v>
      </c>
      <c r="V4051" s="18">
        <f t="shared" si="443"/>
        <v>0</v>
      </c>
      <c r="W4051" s="18">
        <f t="shared" si="444"/>
        <v>0</v>
      </c>
      <c r="X4051" s="27"/>
      <c r="Y4051" s="19">
        <f t="shared" si="445"/>
        <v>0</v>
      </c>
      <c r="Z4051" s="18">
        <f t="shared" si="446"/>
        <v>0</v>
      </c>
      <c r="AA4051" s="12">
        <v>-3</v>
      </c>
      <c r="AB4051" s="12">
        <v>-468.54</v>
      </c>
      <c r="AC4051" s="28">
        <f>+I4051+Y4051-Z4051</f>
        <v>64.260000000000005</v>
      </c>
      <c r="AD4051" s="20">
        <f t="shared" si="447"/>
        <v>0</v>
      </c>
      <c r="AE4051">
        <v>0</v>
      </c>
    </row>
    <row r="4052" spans="1:31" x14ac:dyDescent="0.25">
      <c r="A4052" s="9">
        <v>45199</v>
      </c>
      <c r="B4052" s="10" t="s">
        <v>563</v>
      </c>
      <c r="C4052" s="10" t="s">
        <v>213</v>
      </c>
      <c r="D4052" s="10" t="s">
        <v>40</v>
      </c>
      <c r="E4052" s="10" t="s">
        <v>30</v>
      </c>
      <c r="F4052" s="10">
        <v>1200</v>
      </c>
      <c r="G4052" s="10">
        <v>1308</v>
      </c>
      <c r="H4052" s="11">
        <f>SUMIFS(AA:AA,$A:$A,EOMONTH($A4052,-1),$B:$B,$B4052)</f>
        <v>9</v>
      </c>
      <c r="I4052" s="63">
        <f>ROUND(SUMIFS(AC:AC,$A:$A,EOMONTH($A4052,-1),$B:$B,$B4052),2)</f>
        <v>66.22</v>
      </c>
      <c r="J4052" s="11">
        <f>SUMIFS(AB:AB,$A:$A,EOMONTH($A4052,-1),$B:$B,$B4052)</f>
        <v>1234.51</v>
      </c>
      <c r="K4052" s="13">
        <v>0</v>
      </c>
      <c r="L4052" s="25">
        <v>0</v>
      </c>
      <c r="M4052" s="15">
        <v>0</v>
      </c>
      <c r="N4052" s="14">
        <v>0</v>
      </c>
      <c r="O4052" s="16">
        <v>0</v>
      </c>
      <c r="P4052" s="16">
        <v>0</v>
      </c>
      <c r="Q4052" s="16">
        <v>0</v>
      </c>
      <c r="R4052" s="16">
        <f>Q4052*16.876/100</f>
        <v>0</v>
      </c>
      <c r="S4052" s="17">
        <f t="shared" si="441"/>
        <v>0</v>
      </c>
      <c r="T4052" s="16">
        <v>0</v>
      </c>
      <c r="U4052" s="18">
        <f t="shared" si="442"/>
        <v>11.772</v>
      </c>
      <c r="V4052" s="18">
        <f t="shared" si="443"/>
        <v>0</v>
      </c>
      <c r="W4052" s="18">
        <f t="shared" si="444"/>
        <v>0</v>
      </c>
      <c r="X4052" s="27"/>
      <c r="Y4052" s="19">
        <f t="shared" si="445"/>
        <v>0</v>
      </c>
      <c r="Z4052" s="18">
        <f t="shared" si="446"/>
        <v>0</v>
      </c>
      <c r="AA4052" s="12">
        <v>9</v>
      </c>
      <c r="AB4052" s="12">
        <v>1234.51</v>
      </c>
      <c r="AC4052" s="28">
        <f>+I4052+Y4052-Z4052</f>
        <v>66.22</v>
      </c>
      <c r="AD4052" s="20">
        <f t="shared" si="447"/>
        <v>0</v>
      </c>
      <c r="AE4052">
        <v>0</v>
      </c>
    </row>
    <row r="4053" spans="1:31" x14ac:dyDescent="0.25">
      <c r="A4053" s="59">
        <v>45199</v>
      </c>
      <c r="B4053" s="60" t="s">
        <v>733</v>
      </c>
      <c r="C4053" s="60" t="s">
        <v>213</v>
      </c>
      <c r="D4053" s="60" t="s">
        <v>40</v>
      </c>
      <c r="E4053" s="60" t="s">
        <v>30</v>
      </c>
      <c r="F4053" s="10"/>
      <c r="G4053" s="10"/>
      <c r="H4053" s="11"/>
      <c r="I4053" s="63">
        <f>ROUND(SUMIFS(AC:AC,$A:$A,EOMONTH($A4053,-1),$B:$B,$B4053),2)</f>
        <v>55.15</v>
      </c>
      <c r="J4053" s="11"/>
      <c r="K4053" s="13"/>
      <c r="L4053" s="25"/>
      <c r="M4053" s="15"/>
      <c r="N4053" s="14"/>
      <c r="O4053" s="16"/>
      <c r="P4053" s="16"/>
      <c r="Q4053" s="16"/>
      <c r="R4053" s="16"/>
      <c r="S4053" s="17">
        <f t="shared" si="441"/>
        <v>0</v>
      </c>
      <c r="T4053" s="16"/>
      <c r="U4053" s="18">
        <f t="shared" si="442"/>
        <v>0</v>
      </c>
      <c r="V4053" s="18">
        <f t="shared" si="443"/>
        <v>0</v>
      </c>
      <c r="W4053" s="18">
        <f t="shared" si="444"/>
        <v>0</v>
      </c>
      <c r="X4053" s="27"/>
      <c r="Y4053" s="19">
        <f t="shared" si="445"/>
        <v>0</v>
      </c>
      <c r="Z4053" s="18">
        <f t="shared" si="446"/>
        <v>0</v>
      </c>
      <c r="AA4053" s="12"/>
      <c r="AB4053" s="12"/>
      <c r="AC4053" s="28">
        <f>+I4053+Y4053-Z4053</f>
        <v>55.15</v>
      </c>
      <c r="AD4053" s="20">
        <f t="shared" si="447"/>
        <v>0</v>
      </c>
      <c r="AE4053">
        <v>0</v>
      </c>
    </row>
    <row r="4054" spans="1:31" x14ac:dyDescent="0.25">
      <c r="A4054" s="59">
        <v>45199</v>
      </c>
      <c r="B4054" s="60" t="s">
        <v>734</v>
      </c>
      <c r="C4054" s="60" t="s">
        <v>213</v>
      </c>
      <c r="D4054" s="60" t="s">
        <v>40</v>
      </c>
      <c r="E4054" s="60" t="s">
        <v>30</v>
      </c>
      <c r="F4054" s="10"/>
      <c r="G4054" s="10"/>
      <c r="H4054" s="11"/>
      <c r="I4054" s="63">
        <f>ROUND(SUMIFS(AC:AC,$A:$A,EOMONTH($A4054,-1),$B:$B,$B4054),2)</f>
        <v>55.15</v>
      </c>
      <c r="J4054" s="11"/>
      <c r="K4054" s="13"/>
      <c r="L4054" s="25"/>
      <c r="M4054" s="15"/>
      <c r="N4054" s="14"/>
      <c r="O4054" s="16"/>
      <c r="P4054" s="16"/>
      <c r="Q4054" s="16"/>
      <c r="R4054" s="16"/>
      <c r="S4054" s="17">
        <f t="shared" si="441"/>
        <v>0</v>
      </c>
      <c r="T4054" s="16"/>
      <c r="U4054" s="18">
        <f t="shared" si="442"/>
        <v>0</v>
      </c>
      <c r="V4054" s="18">
        <f t="shared" si="443"/>
        <v>0</v>
      </c>
      <c r="W4054" s="18">
        <f t="shared" si="444"/>
        <v>0</v>
      </c>
      <c r="X4054" s="27"/>
      <c r="Y4054" s="19">
        <f t="shared" si="445"/>
        <v>0</v>
      </c>
      <c r="Z4054" s="18">
        <f t="shared" si="446"/>
        <v>0</v>
      </c>
      <c r="AA4054" s="12"/>
      <c r="AB4054" s="12"/>
      <c r="AC4054" s="28">
        <f>+I4054+Y4054-Z4054</f>
        <v>55.15</v>
      </c>
      <c r="AD4054" s="20">
        <f t="shared" si="447"/>
        <v>0</v>
      </c>
      <c r="AE4054">
        <v>0</v>
      </c>
    </row>
    <row r="4055" spans="1:31" x14ac:dyDescent="0.25">
      <c r="A4055" s="9">
        <v>45199</v>
      </c>
      <c r="B4055" s="10" t="s">
        <v>564</v>
      </c>
      <c r="C4055" s="10" t="s">
        <v>213</v>
      </c>
      <c r="D4055" s="10" t="s">
        <v>40</v>
      </c>
      <c r="E4055" s="10" t="s">
        <v>30</v>
      </c>
      <c r="F4055" s="10">
        <v>720</v>
      </c>
      <c r="G4055" s="10">
        <v>785</v>
      </c>
      <c r="H4055" s="11">
        <f>SUMIFS(AA:AA,$A:$A,EOMONTH($A4055,-1),$B:$B,$B4055)</f>
        <v>22</v>
      </c>
      <c r="I4055" s="63">
        <f>ROUND(SUMIFS(AC:AC,$A:$A,EOMONTH($A4055,-1),$B:$B,$B4055),2)</f>
        <v>538.98</v>
      </c>
      <c r="J4055" s="11">
        <f>SUMIFS(AB:AB,$A:$A,EOMONTH($A4055,-1),$B:$B,$B4055)</f>
        <v>1789.93</v>
      </c>
      <c r="K4055" s="13">
        <v>0</v>
      </c>
      <c r="L4055" s="25">
        <v>0</v>
      </c>
      <c r="M4055" s="15">
        <v>0</v>
      </c>
      <c r="N4055" s="14">
        <v>0</v>
      </c>
      <c r="O4055" s="16">
        <v>0</v>
      </c>
      <c r="P4055" s="16">
        <v>0</v>
      </c>
      <c r="Q4055" s="16">
        <v>0</v>
      </c>
      <c r="R4055" s="16">
        <f>Q4055*16.876/100</f>
        <v>0</v>
      </c>
      <c r="S4055" s="17">
        <f t="shared" si="441"/>
        <v>0</v>
      </c>
      <c r="T4055" s="16">
        <v>0</v>
      </c>
      <c r="U4055" s="18">
        <f t="shared" si="442"/>
        <v>17.27</v>
      </c>
      <c r="V4055" s="18">
        <f t="shared" si="443"/>
        <v>0</v>
      </c>
      <c r="W4055" s="18">
        <f t="shared" si="444"/>
        <v>0</v>
      </c>
      <c r="X4055" s="27"/>
      <c r="Y4055" s="19">
        <f t="shared" si="445"/>
        <v>0</v>
      </c>
      <c r="Z4055" s="18">
        <f t="shared" si="446"/>
        <v>0</v>
      </c>
      <c r="AA4055" s="12">
        <v>22</v>
      </c>
      <c r="AB4055" s="12">
        <v>1789.93</v>
      </c>
      <c r="AC4055" s="28">
        <f>+I4055+Y4055-Z4055</f>
        <v>538.98</v>
      </c>
      <c r="AD4055" s="20">
        <f t="shared" si="447"/>
        <v>0</v>
      </c>
      <c r="AE4055">
        <v>0</v>
      </c>
    </row>
    <row r="4056" spans="1:31" x14ac:dyDescent="0.25">
      <c r="A4056" s="59">
        <v>45199</v>
      </c>
      <c r="B4056" s="60" t="s">
        <v>565</v>
      </c>
      <c r="C4056" s="60" t="s">
        <v>213</v>
      </c>
      <c r="D4056" s="60" t="s">
        <v>40</v>
      </c>
      <c r="E4056" s="60" t="s">
        <v>30</v>
      </c>
      <c r="F4056" s="10"/>
      <c r="G4056" s="10"/>
      <c r="H4056" s="11"/>
      <c r="I4056" s="63">
        <f>ROUND(SUMIFS(AC:AC,$A:$A,EOMONTH($A4056,-1),$B:$B,$B4056),2)</f>
        <v>102.43</v>
      </c>
      <c r="J4056" s="11"/>
      <c r="K4056" s="13"/>
      <c r="L4056" s="25"/>
      <c r="M4056" s="15"/>
      <c r="N4056" s="14"/>
      <c r="O4056" s="16"/>
      <c r="P4056" s="16"/>
      <c r="Q4056" s="16"/>
      <c r="R4056" s="16"/>
      <c r="S4056" s="17">
        <f t="shared" si="441"/>
        <v>0</v>
      </c>
      <c r="T4056" s="16"/>
      <c r="U4056" s="18">
        <f t="shared" si="442"/>
        <v>0</v>
      </c>
      <c r="V4056" s="18">
        <f t="shared" si="443"/>
        <v>0</v>
      </c>
      <c r="W4056" s="18">
        <f t="shared" si="444"/>
        <v>0</v>
      </c>
      <c r="X4056" s="27"/>
      <c r="Y4056" s="19">
        <f t="shared" si="445"/>
        <v>0</v>
      </c>
      <c r="Z4056" s="18">
        <f t="shared" si="446"/>
        <v>0</v>
      </c>
      <c r="AA4056" s="12"/>
      <c r="AB4056" s="12"/>
      <c r="AC4056" s="28">
        <f>+I4056+Y4056-Z4056</f>
        <v>102.43</v>
      </c>
      <c r="AD4056" s="20">
        <f t="shared" si="447"/>
        <v>0</v>
      </c>
      <c r="AE4056">
        <v>0</v>
      </c>
    </row>
    <row r="4057" spans="1:31" x14ac:dyDescent="0.25">
      <c r="A4057" s="9">
        <v>45199</v>
      </c>
      <c r="B4057" s="10" t="s">
        <v>566</v>
      </c>
      <c r="C4057" s="10" t="s">
        <v>213</v>
      </c>
      <c r="D4057" s="10" t="s">
        <v>40</v>
      </c>
      <c r="E4057" s="10" t="s">
        <v>30</v>
      </c>
      <c r="F4057" s="10">
        <v>720</v>
      </c>
      <c r="G4057" s="10">
        <v>785</v>
      </c>
      <c r="H4057" s="11">
        <f>SUMIFS(AA:AA,$A:$A,EOMONTH($A4057,-1),$B:$B,$B4057)</f>
        <v>-4</v>
      </c>
      <c r="I4057" s="63">
        <f>ROUND(SUMIFS(AC:AC,$A:$A,EOMONTH($A4057,-1),$B:$B,$B4057),2)</f>
        <v>517.12</v>
      </c>
      <c r="J4057" s="11">
        <f>SUMIFS(AB:AB,$A:$A,EOMONTH($A4057,-1),$B:$B,$B4057)</f>
        <v>-329.98</v>
      </c>
      <c r="K4057" s="13">
        <v>0</v>
      </c>
      <c r="L4057" s="25">
        <v>0</v>
      </c>
      <c r="M4057" s="15">
        <v>0</v>
      </c>
      <c r="N4057" s="14">
        <v>0</v>
      </c>
      <c r="O4057" s="16">
        <v>0</v>
      </c>
      <c r="P4057" s="16">
        <v>0</v>
      </c>
      <c r="Q4057" s="16">
        <v>0</v>
      </c>
      <c r="R4057" s="16">
        <f>Q4057*16.876/100</f>
        <v>0</v>
      </c>
      <c r="S4057" s="17">
        <f t="shared" si="441"/>
        <v>0</v>
      </c>
      <c r="T4057" s="16">
        <v>0</v>
      </c>
      <c r="U4057" s="18">
        <f t="shared" si="442"/>
        <v>-3.14</v>
      </c>
      <c r="V4057" s="18">
        <f t="shared" si="443"/>
        <v>0</v>
      </c>
      <c r="W4057" s="18">
        <f t="shared" si="444"/>
        <v>0</v>
      </c>
      <c r="X4057" s="27"/>
      <c r="Y4057" s="19">
        <f t="shared" si="445"/>
        <v>0</v>
      </c>
      <c r="Z4057" s="18">
        <f t="shared" si="446"/>
        <v>0</v>
      </c>
      <c r="AA4057" s="12">
        <v>-4</v>
      </c>
      <c r="AB4057" s="12">
        <v>-329.98</v>
      </c>
      <c r="AC4057" s="28">
        <f>+I4057+Y4057-Z4057</f>
        <v>517.12</v>
      </c>
      <c r="AD4057" s="20">
        <f t="shared" si="447"/>
        <v>0</v>
      </c>
      <c r="AE4057">
        <v>0</v>
      </c>
    </row>
    <row r="4058" spans="1:31" x14ac:dyDescent="0.25">
      <c r="A4058" s="9">
        <v>45199</v>
      </c>
      <c r="B4058" s="10" t="s">
        <v>567</v>
      </c>
      <c r="C4058" s="10" t="s">
        <v>213</v>
      </c>
      <c r="D4058" s="10" t="s">
        <v>40</v>
      </c>
      <c r="E4058" s="10" t="s">
        <v>30</v>
      </c>
      <c r="F4058" s="10">
        <v>720</v>
      </c>
      <c r="G4058" s="10">
        <v>785</v>
      </c>
      <c r="H4058" s="11">
        <f>SUMIFS(AA:AA,$A:$A,EOMONTH($A4058,-1),$B:$B,$B4058)</f>
        <v>-14</v>
      </c>
      <c r="I4058" s="63">
        <f>ROUND(SUMIFS(AC:AC,$A:$A,EOMONTH($A4058,-1),$B:$B,$B4058),2)</f>
        <v>508.71</v>
      </c>
      <c r="J4058" s="11">
        <f>SUMIFS(AB:AB,$A:$A,EOMONTH($A4058,-1),$B:$B,$B4058)</f>
        <v>-1157.26</v>
      </c>
      <c r="K4058" s="13">
        <v>0</v>
      </c>
      <c r="L4058" s="25">
        <v>0</v>
      </c>
      <c r="M4058" s="15">
        <v>0</v>
      </c>
      <c r="N4058" s="14">
        <v>0</v>
      </c>
      <c r="O4058" s="16">
        <v>0</v>
      </c>
      <c r="P4058" s="16">
        <v>0</v>
      </c>
      <c r="Q4058" s="16">
        <v>0</v>
      </c>
      <c r="R4058" s="16">
        <f>Q4058*16.876/100</f>
        <v>0</v>
      </c>
      <c r="S4058" s="17">
        <f t="shared" si="441"/>
        <v>0</v>
      </c>
      <c r="T4058" s="16">
        <v>0</v>
      </c>
      <c r="U4058" s="18">
        <f t="shared" si="442"/>
        <v>-10.99</v>
      </c>
      <c r="V4058" s="18">
        <f t="shared" si="443"/>
        <v>0</v>
      </c>
      <c r="W4058" s="18">
        <f t="shared" si="444"/>
        <v>0</v>
      </c>
      <c r="X4058" s="27"/>
      <c r="Y4058" s="19">
        <f t="shared" si="445"/>
        <v>0</v>
      </c>
      <c r="Z4058" s="18">
        <f t="shared" si="446"/>
        <v>0</v>
      </c>
      <c r="AA4058" s="12">
        <v>-14</v>
      </c>
      <c r="AB4058" s="12">
        <v>-1157.26</v>
      </c>
      <c r="AC4058" s="28">
        <f>+I4058+Y4058-Z4058</f>
        <v>508.71</v>
      </c>
      <c r="AD4058" s="20">
        <f t="shared" si="447"/>
        <v>0</v>
      </c>
      <c r="AE4058">
        <v>0</v>
      </c>
    </row>
    <row r="4059" spans="1:31" x14ac:dyDescent="0.25">
      <c r="A4059" s="59">
        <v>45199</v>
      </c>
      <c r="B4059" s="60" t="s">
        <v>784</v>
      </c>
      <c r="C4059" s="60" t="s">
        <v>278</v>
      </c>
      <c r="D4059" s="60" t="s">
        <v>40</v>
      </c>
      <c r="E4059" s="60" t="s">
        <v>30</v>
      </c>
      <c r="F4059" s="10"/>
      <c r="G4059" s="10"/>
      <c r="H4059" s="11"/>
      <c r="I4059" s="63">
        <f>ROUND(SUMIFS(AC:AC,$A:$A,EOMONTH($A4059,-1),$B:$B,$B4059),2)</f>
        <v>20.54</v>
      </c>
      <c r="J4059" s="11"/>
      <c r="K4059" s="13"/>
      <c r="L4059" s="25"/>
      <c r="M4059" s="15"/>
      <c r="N4059" s="14"/>
      <c r="O4059" s="16"/>
      <c r="P4059" s="16"/>
      <c r="Q4059" s="16"/>
      <c r="R4059" s="16"/>
      <c r="S4059" s="17">
        <f t="shared" si="441"/>
        <v>0</v>
      </c>
      <c r="T4059" s="16"/>
      <c r="U4059" s="18">
        <f t="shared" si="442"/>
        <v>0</v>
      </c>
      <c r="V4059" s="18">
        <f t="shared" si="443"/>
        <v>0</v>
      </c>
      <c r="W4059" s="18">
        <f t="shared" si="444"/>
        <v>0</v>
      </c>
      <c r="X4059" s="27"/>
      <c r="Y4059" s="19">
        <f t="shared" si="445"/>
        <v>0</v>
      </c>
      <c r="Z4059" s="18">
        <f t="shared" si="446"/>
        <v>0</v>
      </c>
      <c r="AA4059" s="12"/>
      <c r="AB4059" s="12"/>
      <c r="AC4059" s="28">
        <f>+I4059+Y4059-Z4059</f>
        <v>20.54</v>
      </c>
      <c r="AD4059" s="20">
        <f t="shared" si="447"/>
        <v>0</v>
      </c>
      <c r="AE4059">
        <v>0</v>
      </c>
    </row>
    <row r="4060" spans="1:31" x14ac:dyDescent="0.25">
      <c r="A4060" s="59">
        <v>45199</v>
      </c>
      <c r="B4060" s="60" t="s">
        <v>785</v>
      </c>
      <c r="C4060" s="60" t="s">
        <v>278</v>
      </c>
      <c r="D4060" s="60" t="s">
        <v>40</v>
      </c>
      <c r="E4060" s="60" t="s">
        <v>30</v>
      </c>
      <c r="F4060" s="10"/>
      <c r="G4060" s="10"/>
      <c r="H4060" s="11"/>
      <c r="I4060" s="63">
        <f>ROUND(SUMIFS(AC:AC,$A:$A,EOMONTH($A4060,-1),$B:$B,$B4060),2)</f>
        <v>20.22</v>
      </c>
      <c r="J4060" s="11"/>
      <c r="K4060" s="13"/>
      <c r="L4060" s="25"/>
      <c r="M4060" s="15"/>
      <c r="N4060" s="14"/>
      <c r="O4060" s="16"/>
      <c r="P4060" s="16"/>
      <c r="Q4060" s="16"/>
      <c r="R4060" s="16"/>
      <c r="S4060" s="17">
        <f t="shared" si="441"/>
        <v>0</v>
      </c>
      <c r="T4060" s="16"/>
      <c r="U4060" s="18">
        <f t="shared" si="442"/>
        <v>0</v>
      </c>
      <c r="V4060" s="18">
        <f t="shared" si="443"/>
        <v>0</v>
      </c>
      <c r="W4060" s="18">
        <f t="shared" si="444"/>
        <v>0</v>
      </c>
      <c r="X4060" s="27"/>
      <c r="Y4060" s="19">
        <f t="shared" si="445"/>
        <v>0</v>
      </c>
      <c r="Z4060" s="18">
        <f t="shared" si="446"/>
        <v>0</v>
      </c>
      <c r="AA4060" s="12"/>
      <c r="AB4060" s="12"/>
      <c r="AC4060" s="28">
        <f>+I4060+Y4060-Z4060</f>
        <v>20.22</v>
      </c>
      <c r="AD4060" s="20">
        <f t="shared" si="447"/>
        <v>0</v>
      </c>
      <c r="AE4060">
        <v>0</v>
      </c>
    </row>
    <row r="4061" spans="1:31" x14ac:dyDescent="0.25">
      <c r="A4061" s="59">
        <v>45199</v>
      </c>
      <c r="B4061" s="60" t="s">
        <v>786</v>
      </c>
      <c r="C4061" s="60" t="s">
        <v>278</v>
      </c>
      <c r="D4061" s="60" t="s">
        <v>40</v>
      </c>
      <c r="E4061" s="60" t="s">
        <v>30</v>
      </c>
      <c r="F4061" s="10"/>
      <c r="G4061" s="10"/>
      <c r="H4061" s="11"/>
      <c r="I4061" s="63">
        <f>ROUND(SUMIFS(AC:AC,$A:$A,EOMONTH($A4061,-1),$B:$B,$B4061),2)</f>
        <v>34.200000000000003</v>
      </c>
      <c r="J4061" s="11"/>
      <c r="K4061" s="13"/>
      <c r="L4061" s="25"/>
      <c r="M4061" s="15"/>
      <c r="N4061" s="14"/>
      <c r="O4061" s="16"/>
      <c r="P4061" s="16"/>
      <c r="Q4061" s="16"/>
      <c r="R4061" s="16"/>
      <c r="S4061" s="17">
        <f t="shared" si="441"/>
        <v>0</v>
      </c>
      <c r="T4061" s="16"/>
      <c r="U4061" s="18">
        <f t="shared" si="442"/>
        <v>0</v>
      </c>
      <c r="V4061" s="18">
        <f t="shared" si="443"/>
        <v>0</v>
      </c>
      <c r="W4061" s="18">
        <f t="shared" si="444"/>
        <v>0</v>
      </c>
      <c r="X4061" s="27"/>
      <c r="Y4061" s="19">
        <f t="shared" si="445"/>
        <v>0</v>
      </c>
      <c r="Z4061" s="18">
        <f t="shared" si="446"/>
        <v>0</v>
      </c>
      <c r="AA4061" s="12"/>
      <c r="AB4061" s="12"/>
      <c r="AC4061" s="28">
        <f>+I4061+Y4061-Z4061</f>
        <v>34.200000000000003</v>
      </c>
      <c r="AD4061" s="20">
        <f t="shared" si="447"/>
        <v>0</v>
      </c>
      <c r="AE4061">
        <v>0</v>
      </c>
    </row>
    <row r="4062" spans="1:31" x14ac:dyDescent="0.25">
      <c r="A4062" s="9">
        <v>45199</v>
      </c>
      <c r="B4062" s="10" t="s">
        <v>801</v>
      </c>
      <c r="C4062" s="10" t="s">
        <v>802</v>
      </c>
      <c r="D4062" s="10" t="s">
        <v>40</v>
      </c>
      <c r="E4062" s="10" t="s">
        <v>30</v>
      </c>
      <c r="F4062" s="10">
        <v>130</v>
      </c>
      <c r="G4062" s="10">
        <v>142</v>
      </c>
      <c r="H4062" s="11">
        <f>SUMIFS(AA:AA,$A:$A,EOMONTH($A4062,-1),$B:$B,$B4062)</f>
        <v>0</v>
      </c>
      <c r="I4062" s="63">
        <f>ROUND(SUMIFS(AC:AC,$A:$A,EOMONTH($A4062,-1),$B:$B,$B4062),2)</f>
        <v>0</v>
      </c>
      <c r="J4062" s="11">
        <f>SUMIFS(AB:AB,$A:$A,EOMONTH($A4062,-1),$B:$B,$B4062)</f>
        <v>0</v>
      </c>
      <c r="K4062" s="13">
        <v>0</v>
      </c>
      <c r="L4062" s="25">
        <v>0</v>
      </c>
      <c r="M4062" s="15">
        <v>1062</v>
      </c>
      <c r="N4062" s="14">
        <v>35821.26</v>
      </c>
      <c r="O4062" s="16">
        <v>1062</v>
      </c>
      <c r="P4062" s="16">
        <v>46197</v>
      </c>
      <c r="Q4062" s="16">
        <v>0</v>
      </c>
      <c r="R4062" s="16">
        <f>Q4062*16.876/100</f>
        <v>0</v>
      </c>
      <c r="S4062" s="17">
        <f t="shared" si="441"/>
        <v>0</v>
      </c>
      <c r="T4062" s="16">
        <v>0</v>
      </c>
      <c r="U4062" s="18">
        <f t="shared" si="442"/>
        <v>0</v>
      </c>
      <c r="V4062" s="18">
        <f t="shared" si="443"/>
        <v>138.06</v>
      </c>
      <c r="W4062" s="18">
        <f t="shared" si="444"/>
        <v>23.178893400000003</v>
      </c>
      <c r="X4062" s="27"/>
      <c r="Y4062" s="19">
        <f t="shared" si="445"/>
        <v>161.23889339999999</v>
      </c>
      <c r="Z4062" s="18">
        <f t="shared" si="446"/>
        <v>150.804</v>
      </c>
      <c r="AA4062" s="12">
        <v>0</v>
      </c>
      <c r="AB4062" s="12">
        <v>0</v>
      </c>
      <c r="AC4062" s="28">
        <f>+I4062+Y4062-Z4062</f>
        <v>10.434893399999993</v>
      </c>
      <c r="AD4062" s="20">
        <f t="shared" si="447"/>
        <v>0</v>
      </c>
      <c r="AE4062">
        <v>0</v>
      </c>
    </row>
    <row r="4063" spans="1:31" x14ac:dyDescent="0.25">
      <c r="A4063" s="9">
        <v>45199</v>
      </c>
      <c r="B4063" s="10" t="s">
        <v>803</v>
      </c>
      <c r="C4063" s="10" t="s">
        <v>562</v>
      </c>
      <c r="D4063" s="10" t="s">
        <v>29</v>
      </c>
      <c r="E4063" s="10" t="s">
        <v>30</v>
      </c>
      <c r="F4063" s="10"/>
      <c r="G4063" s="10">
        <v>0</v>
      </c>
      <c r="H4063" s="11">
        <f>SUMIFS(AA:AA,$A:$A,EOMONTH($A4063,-1),$B:$B,$B4063)</f>
        <v>0</v>
      </c>
      <c r="I4063" s="63">
        <f>ROUND(SUMIFS(AC:AC,$A:$A,EOMONTH($A4063,-1),$B:$B,$B4063),2)</f>
        <v>0</v>
      </c>
      <c r="J4063" s="11">
        <f>SUMIFS(AB:AB,$A:$A,EOMONTH($A4063,-1),$B:$B,$B4063)</f>
        <v>0</v>
      </c>
      <c r="K4063" s="13">
        <v>1000</v>
      </c>
      <c r="L4063" s="25">
        <v>1700</v>
      </c>
      <c r="M4063" s="15">
        <v>0</v>
      </c>
      <c r="N4063" s="14">
        <v>0</v>
      </c>
      <c r="O4063" s="16">
        <v>0</v>
      </c>
      <c r="P4063" s="16">
        <v>0</v>
      </c>
      <c r="Q4063" s="16">
        <v>0</v>
      </c>
      <c r="R4063" s="16">
        <f>Q4063*16.876/100</f>
        <v>0</v>
      </c>
      <c r="S4063" s="17">
        <f t="shared" si="441"/>
        <v>0</v>
      </c>
      <c r="T4063" s="16">
        <v>0</v>
      </c>
      <c r="U4063" s="18">
        <f t="shared" si="442"/>
        <v>0</v>
      </c>
      <c r="V4063" s="18">
        <f t="shared" si="443"/>
        <v>0</v>
      </c>
      <c r="W4063" s="18">
        <f t="shared" si="444"/>
        <v>0</v>
      </c>
      <c r="X4063" s="27"/>
      <c r="Y4063" s="19">
        <f t="shared" si="445"/>
        <v>0</v>
      </c>
      <c r="Z4063" s="18">
        <f t="shared" si="446"/>
        <v>0</v>
      </c>
      <c r="AA4063" s="12">
        <v>1000</v>
      </c>
      <c r="AB4063" s="12">
        <v>1700</v>
      </c>
      <c r="AC4063" s="28">
        <f>+I4063+Y4063-Z4063</f>
        <v>0</v>
      </c>
      <c r="AD4063" s="20">
        <f t="shared" si="447"/>
        <v>0</v>
      </c>
      <c r="AE4063">
        <v>0</v>
      </c>
    </row>
    <row r="4064" spans="1:31" x14ac:dyDescent="0.25">
      <c r="A4064" s="9">
        <v>45199</v>
      </c>
      <c r="B4064" s="10" t="s">
        <v>568</v>
      </c>
      <c r="C4064" s="10" t="s">
        <v>28</v>
      </c>
      <c r="D4064" s="10" t="s">
        <v>29</v>
      </c>
      <c r="E4064" s="10" t="s">
        <v>30</v>
      </c>
      <c r="F4064" s="10"/>
      <c r="G4064" s="10">
        <v>0</v>
      </c>
      <c r="H4064" s="11">
        <f>SUMIFS(AA:AA,$A:$A,EOMONTH($A4064,-1),$B:$B,$B4064)</f>
        <v>1701</v>
      </c>
      <c r="I4064" s="63">
        <f>ROUND(SUMIFS(AC:AC,$A:$A,EOMONTH($A4064,-1),$B:$B,$B4064),2)</f>
        <v>0</v>
      </c>
      <c r="J4064" s="11">
        <f>SUMIFS(AB:AB,$A:$A,EOMONTH($A4064,-1),$B:$B,$B4064)</f>
        <v>11002.58</v>
      </c>
      <c r="K4064" s="13">
        <v>0</v>
      </c>
      <c r="L4064" s="25">
        <v>0</v>
      </c>
      <c r="M4064" s="15">
        <v>0</v>
      </c>
      <c r="N4064" s="14">
        <v>0</v>
      </c>
      <c r="O4064" s="16">
        <v>0</v>
      </c>
      <c r="P4064" s="16">
        <v>0</v>
      </c>
      <c r="Q4064" s="16">
        <v>0</v>
      </c>
      <c r="R4064" s="16">
        <f>Q4064*16.876/100</f>
        <v>0</v>
      </c>
      <c r="S4064" s="17">
        <f t="shared" si="441"/>
        <v>0</v>
      </c>
      <c r="T4064" s="16">
        <v>0</v>
      </c>
      <c r="U4064" s="18">
        <f t="shared" si="442"/>
        <v>0</v>
      </c>
      <c r="V4064" s="18">
        <f t="shared" si="443"/>
        <v>0</v>
      </c>
      <c r="W4064" s="18">
        <f t="shared" si="444"/>
        <v>0</v>
      </c>
      <c r="X4064" s="27"/>
      <c r="Y4064" s="19">
        <f t="shared" si="445"/>
        <v>0</v>
      </c>
      <c r="Z4064" s="18">
        <f t="shared" si="446"/>
        <v>0</v>
      </c>
      <c r="AA4064" s="12">
        <v>1701</v>
      </c>
      <c r="AB4064" s="12">
        <v>11002.58</v>
      </c>
      <c r="AC4064" s="28">
        <f>+I4064+Y4064-Z4064</f>
        <v>0</v>
      </c>
      <c r="AD4064" s="20">
        <f t="shared" si="447"/>
        <v>0</v>
      </c>
      <c r="AE4064">
        <v>0</v>
      </c>
    </row>
    <row r="4065" spans="1:31" x14ac:dyDescent="0.25">
      <c r="A4065" s="9">
        <v>45199</v>
      </c>
      <c r="B4065" s="10" t="s">
        <v>756</v>
      </c>
      <c r="C4065" s="10" t="s">
        <v>28</v>
      </c>
      <c r="D4065" s="10" t="s">
        <v>29</v>
      </c>
      <c r="E4065" s="10" t="s">
        <v>30</v>
      </c>
      <c r="F4065" s="10"/>
      <c r="G4065" s="10">
        <v>0</v>
      </c>
      <c r="H4065" s="11">
        <f>SUMIFS(AA:AA,$A:$A,EOMONTH($A4065,-1),$B:$B,$B4065)</f>
        <v>2980</v>
      </c>
      <c r="I4065" s="63">
        <f>ROUND(SUMIFS(AC:AC,$A:$A,EOMONTH($A4065,-1),$B:$B,$B4065),2)</f>
        <v>0</v>
      </c>
      <c r="J4065" s="11">
        <f>SUMIFS(AB:AB,$A:$A,EOMONTH($A4065,-1),$B:$B,$B4065)</f>
        <v>11920</v>
      </c>
      <c r="K4065" s="13">
        <v>0</v>
      </c>
      <c r="L4065" s="25">
        <v>0</v>
      </c>
      <c r="M4065" s="15">
        <v>0</v>
      </c>
      <c r="N4065" s="14">
        <v>0</v>
      </c>
      <c r="O4065" s="16">
        <v>0</v>
      </c>
      <c r="P4065" s="16">
        <v>0</v>
      </c>
      <c r="Q4065" s="16">
        <v>370</v>
      </c>
      <c r="R4065" s="16">
        <f>Q4065*16.876/100</f>
        <v>62.441200000000009</v>
      </c>
      <c r="S4065" s="17">
        <f t="shared" si="441"/>
        <v>432.44119999999998</v>
      </c>
      <c r="T4065" s="16">
        <v>1480</v>
      </c>
      <c r="U4065" s="18">
        <f t="shared" si="442"/>
        <v>0</v>
      </c>
      <c r="V4065" s="18">
        <f t="shared" si="443"/>
        <v>0</v>
      </c>
      <c r="W4065" s="18">
        <f t="shared" si="444"/>
        <v>0</v>
      </c>
      <c r="X4065" s="27"/>
      <c r="Y4065" s="19">
        <f t="shared" si="445"/>
        <v>0</v>
      </c>
      <c r="Z4065" s="18">
        <f t="shared" si="446"/>
        <v>0</v>
      </c>
      <c r="AA4065" s="12">
        <v>2610</v>
      </c>
      <c r="AB4065" s="12">
        <v>10440</v>
      </c>
      <c r="AC4065" s="28">
        <f>+I4065+Y4065-Z4065</f>
        <v>0</v>
      </c>
      <c r="AD4065" s="20">
        <f t="shared" si="447"/>
        <v>0</v>
      </c>
      <c r="AE4065">
        <v>0</v>
      </c>
    </row>
    <row r="4066" spans="1:31" x14ac:dyDescent="0.25">
      <c r="A4066" s="9">
        <v>45199</v>
      </c>
      <c r="B4066" s="10" t="s">
        <v>804</v>
      </c>
      <c r="C4066" s="10" t="s">
        <v>419</v>
      </c>
      <c r="D4066" s="10" t="s">
        <v>40</v>
      </c>
      <c r="E4066" s="10" t="s">
        <v>30</v>
      </c>
      <c r="F4066" s="10">
        <v>110</v>
      </c>
      <c r="G4066" s="10">
        <v>120</v>
      </c>
      <c r="H4066" s="11">
        <f>SUMIFS(AA:AA,$A:$A,EOMONTH($A4066,-1),$B:$B,$B4066)</f>
        <v>0</v>
      </c>
      <c r="I4066" s="63">
        <f>ROUND(SUMIFS(AC:AC,$A:$A,EOMONTH($A4066,-1),$B:$B,$B4066),2)</f>
        <v>0</v>
      </c>
      <c r="J4066" s="11">
        <f>SUMIFS(AB:AB,$A:$A,EOMONTH($A4066,-1),$B:$B,$B4066)</f>
        <v>0</v>
      </c>
      <c r="K4066" s="13">
        <v>0</v>
      </c>
      <c r="L4066" s="25">
        <v>0</v>
      </c>
      <c r="M4066" s="15">
        <v>3970</v>
      </c>
      <c r="N4066" s="14">
        <v>61560.04</v>
      </c>
      <c r="O4066" s="16">
        <v>4032</v>
      </c>
      <c r="P4066" s="16">
        <v>93945.600000000006</v>
      </c>
      <c r="Q4066" s="16">
        <v>0</v>
      </c>
      <c r="R4066" s="16">
        <f>Q4066*16.876/100</f>
        <v>0</v>
      </c>
      <c r="S4066" s="17">
        <f t="shared" si="441"/>
        <v>0</v>
      </c>
      <c r="T4066" s="16">
        <v>0</v>
      </c>
      <c r="U4066" s="18">
        <f t="shared" si="442"/>
        <v>0</v>
      </c>
      <c r="V4066" s="18">
        <f t="shared" si="443"/>
        <v>436.7</v>
      </c>
      <c r="W4066" s="18">
        <f t="shared" si="444"/>
        <v>73.317563000000007</v>
      </c>
      <c r="X4066" s="27"/>
      <c r="Y4066" s="19">
        <f t="shared" si="445"/>
        <v>510.017563</v>
      </c>
      <c r="Z4066" s="18">
        <f t="shared" si="446"/>
        <v>483.84</v>
      </c>
      <c r="AA4066" s="12">
        <v>-62</v>
      </c>
      <c r="AB4066" s="12">
        <v>-961.39</v>
      </c>
      <c r="AC4066" s="28">
        <f>+I4066+Y4066-Z4066</f>
        <v>26.177563000000021</v>
      </c>
      <c r="AD4066" s="20">
        <f t="shared" si="447"/>
        <v>0</v>
      </c>
      <c r="AE4066">
        <v>0</v>
      </c>
    </row>
    <row r="4067" spans="1:31" x14ac:dyDescent="0.25">
      <c r="A4067" s="9">
        <v>45199</v>
      </c>
      <c r="B4067" s="10" t="s">
        <v>573</v>
      </c>
      <c r="C4067" s="10" t="s">
        <v>28</v>
      </c>
      <c r="D4067" s="10" t="s">
        <v>29</v>
      </c>
      <c r="E4067" s="10" t="s">
        <v>30</v>
      </c>
      <c r="F4067" s="10"/>
      <c r="G4067" s="10">
        <v>0</v>
      </c>
      <c r="H4067" s="11">
        <f>SUMIFS(AA:AA,$A:$A,EOMONTH($A4067,-1),$B:$B,$B4067)</f>
        <v>1</v>
      </c>
      <c r="I4067" s="63">
        <f>ROUND(SUMIFS(AC:AC,$A:$A,EOMONTH($A4067,-1),$B:$B,$B4067),2)</f>
        <v>0.05</v>
      </c>
      <c r="J4067" s="11">
        <f>SUMIFS(AB:AB,$A:$A,EOMONTH($A4067,-1),$B:$B,$B4067)</f>
        <v>0</v>
      </c>
      <c r="K4067" s="13">
        <v>0</v>
      </c>
      <c r="L4067" s="25">
        <v>0</v>
      </c>
      <c r="M4067" s="15">
        <v>0</v>
      </c>
      <c r="N4067" s="14">
        <v>0</v>
      </c>
      <c r="O4067" s="16">
        <v>0</v>
      </c>
      <c r="P4067" s="16">
        <v>0</v>
      </c>
      <c r="Q4067" s="16">
        <v>0</v>
      </c>
      <c r="R4067" s="16">
        <f>Q4067*16.876/100</f>
        <v>0</v>
      </c>
      <c r="S4067" s="17">
        <f t="shared" si="441"/>
        <v>0</v>
      </c>
      <c r="T4067" s="16">
        <v>0</v>
      </c>
      <c r="U4067" s="18">
        <f t="shared" si="442"/>
        <v>0</v>
      </c>
      <c r="V4067" s="18">
        <f t="shared" si="443"/>
        <v>0</v>
      </c>
      <c r="W4067" s="18">
        <f t="shared" si="444"/>
        <v>0</v>
      </c>
      <c r="X4067" s="27"/>
      <c r="Y4067" s="19">
        <f t="shared" si="445"/>
        <v>0</v>
      </c>
      <c r="Z4067" s="18">
        <f t="shared" si="446"/>
        <v>0</v>
      </c>
      <c r="AA4067" s="12">
        <v>1</v>
      </c>
      <c r="AB4067" s="12">
        <v>0</v>
      </c>
      <c r="AC4067" s="28">
        <f>+I4067+Y4067-Z4067</f>
        <v>0.05</v>
      </c>
      <c r="AD4067" s="20">
        <f t="shared" si="447"/>
        <v>0</v>
      </c>
      <c r="AE4067">
        <v>0</v>
      </c>
    </row>
    <row r="4068" spans="1:31" x14ac:dyDescent="0.25">
      <c r="A4068" s="9">
        <v>45199</v>
      </c>
      <c r="B4068" s="10" t="s">
        <v>575</v>
      </c>
      <c r="C4068" s="10" t="s">
        <v>213</v>
      </c>
      <c r="D4068" s="10" t="s">
        <v>29</v>
      </c>
      <c r="E4068" s="10" t="s">
        <v>30</v>
      </c>
      <c r="F4068" s="10"/>
      <c r="G4068" s="10">
        <v>0</v>
      </c>
      <c r="H4068" s="11">
        <f>SUMIFS(AA:AA,$A:$A,EOMONTH($A4068,-1),$B:$B,$B4068)</f>
        <v>176</v>
      </c>
      <c r="I4068" s="63">
        <f>ROUND(SUMIFS(AC:AC,$A:$A,EOMONTH($A4068,-1),$B:$B,$B4068),2)</f>
        <v>7.95</v>
      </c>
      <c r="J4068" s="11">
        <f>SUMIFS(AB:AB,$A:$A,EOMONTH($A4068,-1),$B:$B,$B4068)</f>
        <v>12215.2</v>
      </c>
      <c r="K4068" s="13">
        <v>0</v>
      </c>
      <c r="L4068" s="25">
        <v>0</v>
      </c>
      <c r="M4068" s="15">
        <v>0</v>
      </c>
      <c r="N4068" s="14">
        <v>0</v>
      </c>
      <c r="O4068" s="16">
        <v>0</v>
      </c>
      <c r="P4068" s="16">
        <v>0</v>
      </c>
      <c r="Q4068" s="16">
        <v>0</v>
      </c>
      <c r="R4068" s="16">
        <f>Q4068*16.876/100</f>
        <v>0</v>
      </c>
      <c r="S4068" s="17">
        <f t="shared" si="441"/>
        <v>0</v>
      </c>
      <c r="T4068" s="16">
        <v>0</v>
      </c>
      <c r="U4068" s="18">
        <f t="shared" si="442"/>
        <v>0</v>
      </c>
      <c r="V4068" s="18">
        <f t="shared" si="443"/>
        <v>0</v>
      </c>
      <c r="W4068" s="18">
        <f t="shared" si="444"/>
        <v>0</v>
      </c>
      <c r="X4068" s="27"/>
      <c r="Y4068" s="19">
        <f t="shared" si="445"/>
        <v>0</v>
      </c>
      <c r="Z4068" s="18">
        <f t="shared" si="446"/>
        <v>0</v>
      </c>
      <c r="AA4068" s="12">
        <v>176</v>
      </c>
      <c r="AB4068" s="12">
        <v>12215.2</v>
      </c>
      <c r="AC4068" s="28">
        <f>+I4068+Y4068-Z4068</f>
        <v>7.95</v>
      </c>
      <c r="AD4068" s="20">
        <f t="shared" si="447"/>
        <v>0</v>
      </c>
      <c r="AE4068">
        <v>0</v>
      </c>
    </row>
    <row r="4069" spans="1:31" x14ac:dyDescent="0.25">
      <c r="A4069" s="9">
        <v>45199</v>
      </c>
      <c r="B4069" s="10" t="s">
        <v>578</v>
      </c>
      <c r="C4069" s="10" t="s">
        <v>28</v>
      </c>
      <c r="D4069" s="10" t="s">
        <v>29</v>
      </c>
      <c r="E4069" s="10" t="s">
        <v>30</v>
      </c>
      <c r="F4069" s="10"/>
      <c r="G4069" s="10">
        <v>0</v>
      </c>
      <c r="H4069" s="11">
        <f>SUMIFS(AA:AA,$A:$A,EOMONTH($A4069,-1),$B:$B,$B4069)</f>
        <v>10159</v>
      </c>
      <c r="I4069" s="63">
        <f>ROUND(SUMIFS(AC:AC,$A:$A,EOMONTH($A4069,-1),$B:$B,$B4069),2)</f>
        <v>606.63</v>
      </c>
      <c r="J4069" s="11">
        <f>SUMIFS(AB:AB,$A:$A,EOMONTH($A4069,-1),$B:$B,$B4069)</f>
        <v>71113</v>
      </c>
      <c r="K4069" s="13">
        <v>0</v>
      </c>
      <c r="L4069" s="25">
        <v>0</v>
      </c>
      <c r="M4069" s="15">
        <v>0</v>
      </c>
      <c r="N4069" s="14">
        <v>0</v>
      </c>
      <c r="O4069" s="16">
        <v>0</v>
      </c>
      <c r="P4069" s="16">
        <v>0</v>
      </c>
      <c r="Q4069" s="16">
        <v>0</v>
      </c>
      <c r="R4069" s="16">
        <f>Q4069*16.876/100</f>
        <v>0</v>
      </c>
      <c r="S4069" s="17">
        <f t="shared" si="441"/>
        <v>0</v>
      </c>
      <c r="T4069" s="16">
        <v>0</v>
      </c>
      <c r="U4069" s="18">
        <f t="shared" si="442"/>
        <v>0</v>
      </c>
      <c r="V4069" s="18">
        <f t="shared" si="443"/>
        <v>0</v>
      </c>
      <c r="W4069" s="18">
        <f t="shared" si="444"/>
        <v>0</v>
      </c>
      <c r="X4069" s="27"/>
      <c r="Y4069" s="19">
        <f t="shared" si="445"/>
        <v>0</v>
      </c>
      <c r="Z4069" s="18">
        <f t="shared" si="446"/>
        <v>0</v>
      </c>
      <c r="AA4069" s="12">
        <v>10159</v>
      </c>
      <c r="AB4069" s="12">
        <v>71113</v>
      </c>
      <c r="AC4069" s="28">
        <f>+I4069+Y4069-Z4069</f>
        <v>606.63</v>
      </c>
      <c r="AD4069" s="20">
        <f t="shared" si="447"/>
        <v>0</v>
      </c>
      <c r="AE4069">
        <v>0</v>
      </c>
    </row>
    <row r="4070" spans="1:31" x14ac:dyDescent="0.25">
      <c r="A4070" s="9">
        <v>45199</v>
      </c>
      <c r="B4070" s="10" t="s">
        <v>579</v>
      </c>
      <c r="C4070" s="10" t="s">
        <v>28</v>
      </c>
      <c r="D4070" s="10" t="s">
        <v>29</v>
      </c>
      <c r="E4070" s="10" t="s">
        <v>30</v>
      </c>
      <c r="F4070" s="10"/>
      <c r="G4070" s="10">
        <v>0</v>
      </c>
      <c r="H4070" s="11">
        <f>SUMIFS(AA:AA,$A:$A,EOMONTH($A4070,-1),$B:$B,$B4070)</f>
        <v>1751</v>
      </c>
      <c r="I4070" s="63">
        <f>ROUND(SUMIFS(AC:AC,$A:$A,EOMONTH($A4070,-1),$B:$B,$B4070),2)</f>
        <v>22.26</v>
      </c>
      <c r="J4070" s="11">
        <f>SUMIFS(AB:AB,$A:$A,EOMONTH($A4070,-1),$B:$B,$B4070)</f>
        <v>1422.47</v>
      </c>
      <c r="K4070" s="13">
        <v>0</v>
      </c>
      <c r="L4070" s="25">
        <v>0</v>
      </c>
      <c r="M4070" s="15">
        <v>2350</v>
      </c>
      <c r="N4070" s="14">
        <v>1904.44</v>
      </c>
      <c r="O4070" s="16">
        <v>0</v>
      </c>
      <c r="P4070" s="16">
        <v>0</v>
      </c>
      <c r="Q4070" s="16">
        <v>2048</v>
      </c>
      <c r="R4070" s="16">
        <f>Q4070*16.876/100</f>
        <v>345.62048000000004</v>
      </c>
      <c r="S4070" s="17">
        <f t="shared" si="441"/>
        <v>2393.62048</v>
      </c>
      <c r="T4070" s="16">
        <v>1658.88</v>
      </c>
      <c r="U4070" s="18">
        <f t="shared" si="442"/>
        <v>0</v>
      </c>
      <c r="V4070" s="18">
        <f t="shared" si="443"/>
        <v>0</v>
      </c>
      <c r="W4070" s="18">
        <f t="shared" si="444"/>
        <v>0</v>
      </c>
      <c r="X4070" s="27"/>
      <c r="Y4070" s="19">
        <f t="shared" si="445"/>
        <v>0</v>
      </c>
      <c r="Z4070" s="18">
        <f t="shared" si="446"/>
        <v>0</v>
      </c>
      <c r="AA4070" s="12">
        <v>2053</v>
      </c>
      <c r="AB4070" s="12">
        <v>1665.48</v>
      </c>
      <c r="AC4070" s="28">
        <f>+I4070+Y4070-Z4070</f>
        <v>22.26</v>
      </c>
      <c r="AD4070" s="20">
        <f t="shared" si="447"/>
        <v>0</v>
      </c>
      <c r="AE4070">
        <v>0</v>
      </c>
    </row>
    <row r="4071" spans="1:31" x14ac:dyDescent="0.25">
      <c r="A4071" s="9">
        <v>45199</v>
      </c>
      <c r="B4071" s="10" t="s">
        <v>582</v>
      </c>
      <c r="C4071" s="10" t="s">
        <v>554</v>
      </c>
      <c r="D4071" s="10" t="s">
        <v>29</v>
      </c>
      <c r="E4071" s="10" t="s">
        <v>539</v>
      </c>
      <c r="F4071" s="10"/>
      <c r="G4071" s="10">
        <v>0</v>
      </c>
      <c r="H4071" s="11">
        <f>SUMIFS(AA:AA,$A:$A,EOMONTH($A4071,-1),$B:$B,$B4071)</f>
        <v>159.4</v>
      </c>
      <c r="I4071" s="63">
        <f>ROUND(SUMIFS(AC:AC,$A:$A,EOMONTH($A4071,-1),$B:$B,$B4071),2)</f>
        <v>2.2799999999999998</v>
      </c>
      <c r="J4071" s="11">
        <f>SUMIFS(AB:AB,$A:$A,EOMONTH($A4071,-1),$B:$B,$B4071)</f>
        <v>4673</v>
      </c>
      <c r="K4071" s="13">
        <v>0</v>
      </c>
      <c r="L4071" s="25">
        <v>0</v>
      </c>
      <c r="M4071" s="15">
        <v>0</v>
      </c>
      <c r="N4071" s="14">
        <v>0</v>
      </c>
      <c r="O4071" s="16">
        <v>0</v>
      </c>
      <c r="P4071" s="16">
        <v>0</v>
      </c>
      <c r="Q4071" s="16">
        <v>0</v>
      </c>
      <c r="R4071" s="16">
        <f>Q4071*16.876/100</f>
        <v>0</v>
      </c>
      <c r="S4071" s="17">
        <f t="shared" si="441"/>
        <v>0</v>
      </c>
      <c r="T4071" s="16">
        <v>0</v>
      </c>
      <c r="U4071" s="18">
        <f t="shared" si="442"/>
        <v>0</v>
      </c>
      <c r="V4071" s="18">
        <f t="shared" si="443"/>
        <v>0</v>
      </c>
      <c r="W4071" s="18">
        <f t="shared" si="444"/>
        <v>0</v>
      </c>
      <c r="X4071" s="27"/>
      <c r="Y4071" s="19">
        <f t="shared" si="445"/>
        <v>0</v>
      </c>
      <c r="Z4071" s="18">
        <f t="shared" si="446"/>
        <v>0</v>
      </c>
      <c r="AA4071" s="12">
        <v>159.4</v>
      </c>
      <c r="AB4071" s="12">
        <v>4673</v>
      </c>
      <c r="AC4071" s="28">
        <f>+I4071+Y4071-Z4071</f>
        <v>2.2799999999999998</v>
      </c>
      <c r="AD4071" s="20">
        <f t="shared" si="447"/>
        <v>0</v>
      </c>
      <c r="AE4071">
        <v>0</v>
      </c>
    </row>
    <row r="4072" spans="1:31" x14ac:dyDescent="0.25">
      <c r="A4072" s="9">
        <v>45199</v>
      </c>
      <c r="B4072" s="10" t="s">
        <v>798</v>
      </c>
      <c r="C4072" s="10" t="s">
        <v>429</v>
      </c>
      <c r="D4072" s="10" t="s">
        <v>29</v>
      </c>
      <c r="E4072" s="10" t="s">
        <v>30</v>
      </c>
      <c r="F4072" s="10"/>
      <c r="G4072" s="10">
        <v>0</v>
      </c>
      <c r="H4072" s="11">
        <f>SUMIFS(AA:AA,$A:$A,EOMONTH($A4072,-1),$B:$B,$B4072)</f>
        <v>2048</v>
      </c>
      <c r="I4072" s="63">
        <f>ROUND(SUMIFS(AC:AC,$A:$A,EOMONTH($A4072,-1),$B:$B,$B4072),2)</f>
        <v>0</v>
      </c>
      <c r="J4072" s="11">
        <f>SUMIFS(AB:AB,$A:$A,EOMONTH($A4072,-1),$B:$B,$B4072)</f>
        <v>17364.62</v>
      </c>
      <c r="K4072" s="13">
        <v>0</v>
      </c>
      <c r="L4072" s="25">
        <v>0</v>
      </c>
      <c r="M4072" s="15">
        <v>0</v>
      </c>
      <c r="N4072" s="14">
        <v>0</v>
      </c>
      <c r="O4072" s="16">
        <v>0</v>
      </c>
      <c r="P4072" s="16">
        <v>0</v>
      </c>
      <c r="Q4072" s="16">
        <v>2048</v>
      </c>
      <c r="R4072" s="16">
        <f>Q4072*16.876/100</f>
        <v>345.62048000000004</v>
      </c>
      <c r="S4072" s="17">
        <f t="shared" si="441"/>
        <v>2393.62048</v>
      </c>
      <c r="T4072" s="16">
        <v>17367.04</v>
      </c>
      <c r="U4072" s="18">
        <f t="shared" si="442"/>
        <v>0</v>
      </c>
      <c r="V4072" s="18">
        <f t="shared" si="443"/>
        <v>0</v>
      </c>
      <c r="W4072" s="18">
        <f t="shared" si="444"/>
        <v>0</v>
      </c>
      <c r="X4072" s="27"/>
      <c r="Y4072" s="19">
        <f t="shared" si="445"/>
        <v>0</v>
      </c>
      <c r="Z4072" s="18">
        <f t="shared" si="446"/>
        <v>0</v>
      </c>
      <c r="AA4072" s="12">
        <v>0</v>
      </c>
      <c r="AB4072" s="12">
        <v>0</v>
      </c>
      <c r="AC4072" s="28">
        <f>+I4072+Y4072-Z4072</f>
        <v>0</v>
      </c>
      <c r="AD4072" s="20">
        <f t="shared" si="447"/>
        <v>0</v>
      </c>
      <c r="AE4072">
        <v>0</v>
      </c>
    </row>
    <row r="4073" spans="1:31" x14ac:dyDescent="0.25">
      <c r="A4073" s="9">
        <v>45199</v>
      </c>
      <c r="B4073" s="10" t="s">
        <v>586</v>
      </c>
      <c r="C4073" s="10" t="s">
        <v>105</v>
      </c>
      <c r="D4073" s="10" t="s">
        <v>29</v>
      </c>
      <c r="E4073" s="10" t="s">
        <v>30</v>
      </c>
      <c r="F4073" s="10"/>
      <c r="G4073" s="10">
        <v>0</v>
      </c>
      <c r="H4073" s="11">
        <f>SUMIFS(AA:AA,$A:$A,EOMONTH($A4073,-1),$B:$B,$B4073)</f>
        <v>517</v>
      </c>
      <c r="I4073" s="63">
        <f>ROUND(SUMIFS(AC:AC,$A:$A,EOMONTH($A4073,-1),$B:$B,$B4073),2)</f>
        <v>138.11000000000001</v>
      </c>
      <c r="J4073" s="11">
        <f>SUMIFS(AB:AB,$A:$A,EOMONTH($A4073,-1),$B:$B,$B4073)</f>
        <v>7967.19</v>
      </c>
      <c r="K4073" s="13">
        <v>0</v>
      </c>
      <c r="L4073" s="25">
        <v>0</v>
      </c>
      <c r="M4073" s="15">
        <v>953</v>
      </c>
      <c r="N4073" s="14">
        <v>14337.94</v>
      </c>
      <c r="O4073" s="16">
        <v>0</v>
      </c>
      <c r="P4073" s="16">
        <v>0</v>
      </c>
      <c r="Q4073" s="16">
        <v>1062</v>
      </c>
      <c r="R4073" s="16">
        <f>Q4073*16.876/100</f>
        <v>179.22312000000002</v>
      </c>
      <c r="S4073" s="17">
        <f t="shared" si="441"/>
        <v>1241.2231200000001</v>
      </c>
      <c r="T4073" s="16">
        <v>16110.54</v>
      </c>
      <c r="U4073" s="18">
        <f t="shared" si="442"/>
        <v>0</v>
      </c>
      <c r="V4073" s="18">
        <f t="shared" si="443"/>
        <v>0</v>
      </c>
      <c r="W4073" s="18">
        <f t="shared" si="444"/>
        <v>0</v>
      </c>
      <c r="X4073" s="27"/>
      <c r="Y4073" s="19">
        <f t="shared" si="445"/>
        <v>0</v>
      </c>
      <c r="Z4073" s="18">
        <f t="shared" si="446"/>
        <v>0</v>
      </c>
      <c r="AA4073" s="12">
        <v>408</v>
      </c>
      <c r="AB4073" s="12">
        <v>6190.81</v>
      </c>
      <c r="AC4073" s="28">
        <f>+I4073+Y4073-Z4073</f>
        <v>138.11000000000001</v>
      </c>
      <c r="AD4073" s="20">
        <f t="shared" si="447"/>
        <v>0</v>
      </c>
      <c r="AE4073">
        <v>0</v>
      </c>
    </row>
    <row r="4074" spans="1:31" x14ac:dyDescent="0.25">
      <c r="A4074" s="9">
        <v>45199</v>
      </c>
      <c r="B4074" s="10" t="s">
        <v>587</v>
      </c>
      <c r="C4074" s="10" t="s">
        <v>105</v>
      </c>
      <c r="D4074" s="10" t="s">
        <v>40</v>
      </c>
      <c r="E4074" s="10" t="s">
        <v>30</v>
      </c>
      <c r="F4074" s="10">
        <v>95</v>
      </c>
      <c r="G4074" s="10">
        <v>104</v>
      </c>
      <c r="H4074" s="11">
        <f>SUMIFS(AA:AA,$A:$A,EOMONTH($A4074,-1),$B:$B,$B4074)</f>
        <v>517</v>
      </c>
      <c r="I4074" s="63">
        <f>ROUND(SUMIFS(AC:AC,$A:$A,EOMONTH($A4074,-1),$B:$B,$B4074),2)</f>
        <v>640.88</v>
      </c>
      <c r="J4074" s="11">
        <f>SUMIFS(AB:AB,$A:$A,EOMONTH($A4074,-1),$B:$B,$B4074)</f>
        <v>3784.93</v>
      </c>
      <c r="K4074" s="13">
        <v>0</v>
      </c>
      <c r="L4074" s="25">
        <v>0</v>
      </c>
      <c r="M4074" s="15">
        <v>710</v>
      </c>
      <c r="N4074" s="14">
        <v>5052.08</v>
      </c>
      <c r="O4074" s="16">
        <v>0</v>
      </c>
      <c r="P4074" s="16">
        <v>0</v>
      </c>
      <c r="Q4074" s="16">
        <v>1062</v>
      </c>
      <c r="R4074" s="16">
        <f>Q4074*16.876/100</f>
        <v>179.22312000000002</v>
      </c>
      <c r="S4074" s="17">
        <f t="shared" si="441"/>
        <v>1241.2231200000001</v>
      </c>
      <c r="T4074" s="16">
        <v>7646.4</v>
      </c>
      <c r="U4074" s="18">
        <f t="shared" si="442"/>
        <v>53.768000000000001</v>
      </c>
      <c r="V4074" s="18">
        <f t="shared" si="443"/>
        <v>67.45</v>
      </c>
      <c r="W4074" s="18">
        <f t="shared" si="444"/>
        <v>11.324180500000002</v>
      </c>
      <c r="X4074" s="27"/>
      <c r="Y4074" s="19">
        <f t="shared" si="445"/>
        <v>78.7741805</v>
      </c>
      <c r="Z4074" s="18">
        <f t="shared" si="446"/>
        <v>0</v>
      </c>
      <c r="AA4074" s="12">
        <v>165</v>
      </c>
      <c r="AB4074" s="12">
        <v>1188.3499999999999</v>
      </c>
      <c r="AC4074" s="28">
        <f>+I4074+Y4074-Z4074</f>
        <v>719.65418049999994</v>
      </c>
      <c r="AD4074" s="20">
        <f t="shared" si="447"/>
        <v>0</v>
      </c>
      <c r="AE4074">
        <v>0</v>
      </c>
    </row>
    <row r="4075" spans="1:31" x14ac:dyDescent="0.25">
      <c r="A4075" s="9">
        <v>45199</v>
      </c>
      <c r="B4075" s="10" t="s">
        <v>588</v>
      </c>
      <c r="C4075" s="10" t="s">
        <v>282</v>
      </c>
      <c r="D4075" s="10" t="s">
        <v>29</v>
      </c>
      <c r="E4075" s="10" t="s">
        <v>30</v>
      </c>
      <c r="F4075" s="10"/>
      <c r="G4075" s="10">
        <v>0</v>
      </c>
      <c r="H4075" s="11">
        <f>SUMIFS(AA:AA,$A:$A,EOMONTH($A4075,-1),$B:$B,$B4075)</f>
        <v>346</v>
      </c>
      <c r="I4075" s="63">
        <f>ROUND(SUMIFS(AC:AC,$A:$A,EOMONTH($A4075,-1),$B:$B,$B4075),2)</f>
        <v>15.62</v>
      </c>
      <c r="J4075" s="11">
        <f>SUMIFS(AB:AB,$A:$A,EOMONTH($A4075,-1),$B:$B,$B4075)</f>
        <v>7958</v>
      </c>
      <c r="K4075" s="13">
        <v>0</v>
      </c>
      <c r="L4075" s="25">
        <v>0</v>
      </c>
      <c r="M4075" s="15">
        <v>0</v>
      </c>
      <c r="N4075" s="14">
        <v>0</v>
      </c>
      <c r="O4075" s="16">
        <v>0</v>
      </c>
      <c r="P4075" s="16">
        <v>0</v>
      </c>
      <c r="Q4075" s="16">
        <v>0</v>
      </c>
      <c r="R4075" s="16">
        <f>Q4075*16.876/100</f>
        <v>0</v>
      </c>
      <c r="S4075" s="17">
        <f t="shared" si="441"/>
        <v>0</v>
      </c>
      <c r="T4075" s="16">
        <v>0</v>
      </c>
      <c r="U4075" s="18">
        <f t="shared" si="442"/>
        <v>0</v>
      </c>
      <c r="V4075" s="18">
        <f t="shared" si="443"/>
        <v>0</v>
      </c>
      <c r="W4075" s="18">
        <f t="shared" si="444"/>
        <v>0</v>
      </c>
      <c r="X4075" s="27"/>
      <c r="Y4075" s="19">
        <f t="shared" si="445"/>
        <v>0</v>
      </c>
      <c r="Z4075" s="18">
        <f t="shared" si="446"/>
        <v>0</v>
      </c>
      <c r="AA4075" s="12">
        <v>346</v>
      </c>
      <c r="AB4075" s="12">
        <v>7958</v>
      </c>
      <c r="AC4075" s="28">
        <f>+I4075+Y4075-Z4075</f>
        <v>15.62</v>
      </c>
      <c r="AD4075" s="20">
        <f t="shared" si="447"/>
        <v>0</v>
      </c>
      <c r="AE4075">
        <v>0</v>
      </c>
    </row>
    <row r="4076" spans="1:31" x14ac:dyDescent="0.25">
      <c r="A4076" s="9">
        <v>45199</v>
      </c>
      <c r="B4076" s="10" t="s">
        <v>589</v>
      </c>
      <c r="C4076" s="10" t="s">
        <v>282</v>
      </c>
      <c r="D4076" s="10" t="s">
        <v>29</v>
      </c>
      <c r="E4076" s="10" t="s">
        <v>30</v>
      </c>
      <c r="F4076" s="10"/>
      <c r="G4076" s="10">
        <v>0</v>
      </c>
      <c r="H4076" s="11">
        <f>SUMIFS(AA:AA,$A:$A,EOMONTH($A4076,-1),$B:$B,$B4076)</f>
        <v>470</v>
      </c>
      <c r="I4076" s="63">
        <f>ROUND(SUMIFS(AC:AC,$A:$A,EOMONTH($A4076,-1),$B:$B,$B4076),2)</f>
        <v>21.22</v>
      </c>
      <c r="J4076" s="11">
        <f>SUMIFS(AB:AB,$A:$A,EOMONTH($A4076,-1),$B:$B,$B4076)</f>
        <v>9870</v>
      </c>
      <c r="K4076" s="13">
        <v>0</v>
      </c>
      <c r="L4076" s="25">
        <v>0</v>
      </c>
      <c r="M4076" s="15">
        <v>0</v>
      </c>
      <c r="N4076" s="14">
        <v>0</v>
      </c>
      <c r="O4076" s="16">
        <v>0</v>
      </c>
      <c r="P4076" s="16">
        <v>0</v>
      </c>
      <c r="Q4076" s="16">
        <v>0</v>
      </c>
      <c r="R4076" s="16">
        <f>Q4076*16.876/100</f>
        <v>0</v>
      </c>
      <c r="S4076" s="17">
        <f t="shared" si="441"/>
        <v>0</v>
      </c>
      <c r="T4076" s="16">
        <v>0</v>
      </c>
      <c r="U4076" s="18">
        <f t="shared" si="442"/>
        <v>0</v>
      </c>
      <c r="V4076" s="18">
        <f t="shared" si="443"/>
        <v>0</v>
      </c>
      <c r="W4076" s="18">
        <f t="shared" si="444"/>
        <v>0</v>
      </c>
      <c r="X4076" s="27"/>
      <c r="Y4076" s="19">
        <f t="shared" si="445"/>
        <v>0</v>
      </c>
      <c r="Z4076" s="18">
        <f t="shared" si="446"/>
        <v>0</v>
      </c>
      <c r="AA4076" s="12">
        <v>470</v>
      </c>
      <c r="AB4076" s="12">
        <v>9870</v>
      </c>
      <c r="AC4076" s="28">
        <f>+I4076+Y4076-Z4076</f>
        <v>21.22</v>
      </c>
      <c r="AD4076" s="20">
        <f t="shared" si="447"/>
        <v>0</v>
      </c>
      <c r="AE4076">
        <v>0</v>
      </c>
    </row>
    <row r="4077" spans="1:31" x14ac:dyDescent="0.25">
      <c r="A4077" s="9">
        <v>45199</v>
      </c>
      <c r="B4077" s="10" t="s">
        <v>592</v>
      </c>
      <c r="C4077" s="10" t="s">
        <v>541</v>
      </c>
      <c r="D4077" s="10" t="s">
        <v>29</v>
      </c>
      <c r="E4077" s="10" t="s">
        <v>30</v>
      </c>
      <c r="F4077" s="10"/>
      <c r="G4077" s="10">
        <v>0</v>
      </c>
      <c r="H4077" s="11">
        <f>SUMIFS(AA:AA,$A:$A,EOMONTH($A4077,-1),$B:$B,$B4077)</f>
        <v>-806</v>
      </c>
      <c r="I4077" s="63">
        <f>ROUND(SUMIFS(AC:AC,$A:$A,EOMONTH($A4077,-1),$B:$B,$B4077),2)</f>
        <v>0</v>
      </c>
      <c r="J4077" s="11">
        <f>SUMIFS(AB:AB,$A:$A,EOMONTH($A4077,-1),$B:$B,$B4077)</f>
        <v>-38354.639999999999</v>
      </c>
      <c r="K4077" s="13">
        <v>0</v>
      </c>
      <c r="L4077" s="25">
        <v>0</v>
      </c>
      <c r="M4077" s="15">
        <v>0</v>
      </c>
      <c r="N4077" s="14">
        <v>0</v>
      </c>
      <c r="O4077" s="16">
        <v>0</v>
      </c>
      <c r="P4077" s="16">
        <v>0</v>
      </c>
      <c r="Q4077" s="16">
        <v>0</v>
      </c>
      <c r="R4077" s="16">
        <f>Q4077*16.876/100</f>
        <v>0</v>
      </c>
      <c r="S4077" s="17">
        <f t="shared" si="441"/>
        <v>0</v>
      </c>
      <c r="T4077" s="16">
        <v>0</v>
      </c>
      <c r="U4077" s="18">
        <f t="shared" si="442"/>
        <v>0</v>
      </c>
      <c r="V4077" s="18">
        <f t="shared" si="443"/>
        <v>0</v>
      </c>
      <c r="W4077" s="18">
        <f t="shared" si="444"/>
        <v>0</v>
      </c>
      <c r="X4077" s="27"/>
      <c r="Y4077" s="19">
        <f t="shared" si="445"/>
        <v>0</v>
      </c>
      <c r="Z4077" s="18">
        <f t="shared" si="446"/>
        <v>0</v>
      </c>
      <c r="AA4077" s="12">
        <v>-806</v>
      </c>
      <c r="AB4077" s="12">
        <v>-38354.639999999999</v>
      </c>
      <c r="AC4077" s="28">
        <f>+I4077+Y4077-Z4077</f>
        <v>0</v>
      </c>
      <c r="AD4077" s="20">
        <f t="shared" si="447"/>
        <v>0</v>
      </c>
      <c r="AE4077">
        <v>0</v>
      </c>
    </row>
    <row r="4078" spans="1:31" x14ac:dyDescent="0.25">
      <c r="A4078" s="59">
        <v>45199</v>
      </c>
      <c r="B4078" s="60" t="s">
        <v>788</v>
      </c>
      <c r="C4078" s="60" t="s">
        <v>541</v>
      </c>
      <c r="D4078" s="60" t="s">
        <v>40</v>
      </c>
      <c r="E4078" s="60" t="s">
        <v>30</v>
      </c>
      <c r="F4078" s="10"/>
      <c r="G4078" s="10"/>
      <c r="H4078" s="11"/>
      <c r="I4078" s="63">
        <f>ROUND(SUMIFS(AC:AC,$A:$A,EOMONTH($A4078,-1),$B:$B,$B4078),2)</f>
        <v>15.69</v>
      </c>
      <c r="J4078" s="11"/>
      <c r="K4078" s="13"/>
      <c r="L4078" s="25"/>
      <c r="M4078" s="15"/>
      <c r="N4078" s="14"/>
      <c r="O4078" s="16"/>
      <c r="P4078" s="16"/>
      <c r="Q4078" s="16"/>
      <c r="R4078" s="16"/>
      <c r="S4078" s="17">
        <f t="shared" si="441"/>
        <v>0</v>
      </c>
      <c r="T4078" s="16"/>
      <c r="U4078" s="18">
        <f t="shared" si="442"/>
        <v>0</v>
      </c>
      <c r="V4078" s="18">
        <f t="shared" si="443"/>
        <v>0</v>
      </c>
      <c r="W4078" s="18">
        <f t="shared" si="444"/>
        <v>0</v>
      </c>
      <c r="X4078" s="27"/>
      <c r="Y4078" s="19">
        <f t="shared" si="445"/>
        <v>0</v>
      </c>
      <c r="Z4078" s="18">
        <f t="shared" si="446"/>
        <v>0</v>
      </c>
      <c r="AA4078" s="12"/>
      <c r="AB4078" s="12"/>
      <c r="AC4078" s="28">
        <f>+I4078+Y4078-Z4078</f>
        <v>15.69</v>
      </c>
      <c r="AD4078" s="20">
        <f t="shared" si="447"/>
        <v>0</v>
      </c>
      <c r="AE4078">
        <v>0</v>
      </c>
    </row>
    <row r="4079" spans="1:31" x14ac:dyDescent="0.25">
      <c r="A4079" s="59">
        <v>45199</v>
      </c>
      <c r="B4079" s="60" t="s">
        <v>789</v>
      </c>
      <c r="C4079" s="60" t="s">
        <v>541</v>
      </c>
      <c r="D4079" s="60" t="s">
        <v>29</v>
      </c>
      <c r="E4079" s="60" t="s">
        <v>30</v>
      </c>
      <c r="F4079" s="10"/>
      <c r="G4079" s="10"/>
      <c r="H4079" s="11"/>
      <c r="I4079" s="63">
        <f>ROUND(SUMIFS(AC:AC,$A:$A,EOMONTH($A4079,-1),$B:$B,$B4079),2)</f>
        <v>0</v>
      </c>
      <c r="J4079" s="11"/>
      <c r="K4079" s="13"/>
      <c r="L4079" s="25"/>
      <c r="M4079" s="15"/>
      <c r="N4079" s="14"/>
      <c r="O4079" s="16"/>
      <c r="P4079" s="16"/>
      <c r="Q4079" s="16"/>
      <c r="R4079" s="16"/>
      <c r="S4079" s="17">
        <f t="shared" si="441"/>
        <v>0</v>
      </c>
      <c r="T4079" s="16"/>
      <c r="U4079" s="18">
        <f t="shared" si="442"/>
        <v>0</v>
      </c>
      <c r="V4079" s="18">
        <f t="shared" si="443"/>
        <v>0</v>
      </c>
      <c r="W4079" s="18">
        <f t="shared" si="444"/>
        <v>0</v>
      </c>
      <c r="X4079" s="27"/>
      <c r="Y4079" s="19">
        <f t="shared" si="445"/>
        <v>0</v>
      </c>
      <c r="Z4079" s="18">
        <f t="shared" si="446"/>
        <v>0</v>
      </c>
      <c r="AA4079" s="12"/>
      <c r="AB4079" s="12"/>
      <c r="AC4079" s="28">
        <f>+I4079+Y4079-Z4079</f>
        <v>0</v>
      </c>
      <c r="AD4079" s="20">
        <f t="shared" si="447"/>
        <v>0</v>
      </c>
      <c r="AE4079">
        <v>0</v>
      </c>
    </row>
    <row r="4080" spans="1:31" x14ac:dyDescent="0.25">
      <c r="A4080" s="9">
        <v>45199</v>
      </c>
      <c r="B4080" s="10" t="s">
        <v>757</v>
      </c>
      <c r="C4080" s="10" t="s">
        <v>28</v>
      </c>
      <c r="D4080" s="10" t="s">
        <v>29</v>
      </c>
      <c r="E4080" s="10" t="s">
        <v>30</v>
      </c>
      <c r="F4080" s="10"/>
      <c r="G4080" s="10">
        <v>0</v>
      </c>
      <c r="H4080" s="11">
        <f>SUMIFS(AA:AA,$A:$A,EOMONTH($A4080,-1),$B:$B,$B4080)</f>
        <v>1635</v>
      </c>
      <c r="I4080" s="63">
        <f>ROUND(SUMIFS(AC:AC,$A:$A,EOMONTH($A4080,-1),$B:$B,$B4080),2)</f>
        <v>0</v>
      </c>
      <c r="J4080" s="11">
        <f>SUMIFS(AB:AB,$A:$A,EOMONTH($A4080,-1),$B:$B,$B4080)</f>
        <v>8935.1</v>
      </c>
      <c r="K4080" s="13">
        <v>0</v>
      </c>
      <c r="L4080" s="25">
        <v>0</v>
      </c>
      <c r="M4080" s="15">
        <v>0</v>
      </c>
      <c r="N4080" s="14">
        <v>0</v>
      </c>
      <c r="O4080" s="16">
        <v>0</v>
      </c>
      <c r="P4080" s="16">
        <v>0</v>
      </c>
      <c r="Q4080" s="16">
        <v>502</v>
      </c>
      <c r="R4080" s="16">
        <f>Q4080*16.876/100</f>
        <v>84.717520000000007</v>
      </c>
      <c r="S4080" s="17">
        <f t="shared" si="441"/>
        <v>586.71752000000004</v>
      </c>
      <c r="T4080" s="16">
        <v>2740.92</v>
      </c>
      <c r="U4080" s="18">
        <f t="shared" si="442"/>
        <v>0</v>
      </c>
      <c r="V4080" s="18">
        <f t="shared" si="443"/>
        <v>0</v>
      </c>
      <c r="W4080" s="18">
        <f t="shared" si="444"/>
        <v>0</v>
      </c>
      <c r="X4080" s="27"/>
      <c r="Y4080" s="19">
        <f t="shared" si="445"/>
        <v>0</v>
      </c>
      <c r="Z4080" s="18">
        <f t="shared" si="446"/>
        <v>0</v>
      </c>
      <c r="AA4080" s="12">
        <v>1133</v>
      </c>
      <c r="AB4080" s="12">
        <v>6191.73</v>
      </c>
      <c r="AC4080" s="28">
        <f>+I4080+Y4080-Z4080</f>
        <v>0</v>
      </c>
      <c r="AD4080" s="20">
        <f t="shared" si="447"/>
        <v>0</v>
      </c>
      <c r="AE4080">
        <v>0</v>
      </c>
    </row>
    <row r="4081" spans="1:31" x14ac:dyDescent="0.25">
      <c r="A4081" s="9">
        <v>45199</v>
      </c>
      <c r="B4081" s="10" t="s">
        <v>593</v>
      </c>
      <c r="C4081" s="10" t="s">
        <v>28</v>
      </c>
      <c r="D4081" s="10" t="s">
        <v>29</v>
      </c>
      <c r="E4081" s="10" t="s">
        <v>30</v>
      </c>
      <c r="F4081" s="10"/>
      <c r="G4081" s="10">
        <v>0</v>
      </c>
      <c r="H4081" s="11">
        <f>SUMIFS(AA:AA,$A:$A,EOMONTH($A4081,-1),$B:$B,$B4081)</f>
        <v>3318</v>
      </c>
      <c r="I4081" s="63">
        <f>ROUND(SUMIFS(AC:AC,$A:$A,EOMONTH($A4081,-1),$B:$B,$B4081),2)</f>
        <v>0</v>
      </c>
      <c r="J4081" s="11">
        <f>SUMIFS(AB:AB,$A:$A,EOMONTH($A4081,-1),$B:$B,$B4081)</f>
        <v>26463.3</v>
      </c>
      <c r="K4081" s="13">
        <v>0</v>
      </c>
      <c r="L4081" s="25">
        <v>0</v>
      </c>
      <c r="M4081" s="15">
        <v>2584</v>
      </c>
      <c r="N4081" s="14">
        <v>20460.78</v>
      </c>
      <c r="O4081" s="16">
        <v>0</v>
      </c>
      <c r="P4081" s="16">
        <v>0</v>
      </c>
      <c r="Q4081" s="16">
        <v>502</v>
      </c>
      <c r="R4081" s="16">
        <f>Q4081*16.876/100</f>
        <v>84.717520000000007</v>
      </c>
      <c r="S4081" s="17">
        <f t="shared" si="441"/>
        <v>586.71752000000004</v>
      </c>
      <c r="T4081" s="16">
        <v>3990.9</v>
      </c>
      <c r="U4081" s="18">
        <f t="shared" si="442"/>
        <v>0</v>
      </c>
      <c r="V4081" s="18">
        <f t="shared" si="443"/>
        <v>0</v>
      </c>
      <c r="W4081" s="18">
        <f t="shared" si="444"/>
        <v>0</v>
      </c>
      <c r="X4081" s="27"/>
      <c r="Y4081" s="19">
        <f t="shared" si="445"/>
        <v>0</v>
      </c>
      <c r="Z4081" s="18">
        <f t="shared" si="446"/>
        <v>0</v>
      </c>
      <c r="AA4081" s="12">
        <v>5400</v>
      </c>
      <c r="AB4081" s="12">
        <v>42932.91</v>
      </c>
      <c r="AC4081" s="28">
        <f>+I4081+Y4081-Z4081</f>
        <v>0</v>
      </c>
      <c r="AD4081" s="20">
        <f t="shared" si="447"/>
        <v>0</v>
      </c>
      <c r="AE4081">
        <v>0</v>
      </c>
    </row>
    <row r="4082" spans="1:31" x14ac:dyDescent="0.25">
      <c r="A4082" s="9">
        <v>45199</v>
      </c>
      <c r="B4082" s="10" t="s">
        <v>594</v>
      </c>
      <c r="C4082" s="10" t="s">
        <v>595</v>
      </c>
      <c r="D4082" s="10" t="s">
        <v>29</v>
      </c>
      <c r="E4082" s="10" t="s">
        <v>30</v>
      </c>
      <c r="F4082" s="10"/>
      <c r="G4082" s="10">
        <v>0</v>
      </c>
      <c r="H4082" s="11">
        <f>SUMIFS(AA:AA,$A:$A,EOMONTH($A4082,-1),$B:$B,$B4082)</f>
        <v>5</v>
      </c>
      <c r="I4082" s="63">
        <f>ROUND(SUMIFS(AC:AC,$A:$A,EOMONTH($A4082,-1),$B:$B,$B4082),2)</f>
        <v>0.23</v>
      </c>
      <c r="J4082" s="11">
        <f>SUMIFS(AB:AB,$A:$A,EOMONTH($A4082,-1),$B:$B,$B4082)</f>
        <v>629.85</v>
      </c>
      <c r="K4082" s="13">
        <v>0</v>
      </c>
      <c r="L4082" s="25">
        <v>0</v>
      </c>
      <c r="M4082" s="15">
        <v>0</v>
      </c>
      <c r="N4082" s="14">
        <v>0</v>
      </c>
      <c r="O4082" s="16">
        <v>0</v>
      </c>
      <c r="P4082" s="16">
        <v>0</v>
      </c>
      <c r="Q4082" s="16">
        <v>0</v>
      </c>
      <c r="R4082" s="16">
        <f>Q4082*16.876/100</f>
        <v>0</v>
      </c>
      <c r="S4082" s="17">
        <f t="shared" si="441"/>
        <v>0</v>
      </c>
      <c r="T4082" s="16">
        <v>0</v>
      </c>
      <c r="U4082" s="18">
        <f t="shared" si="442"/>
        <v>0</v>
      </c>
      <c r="V4082" s="18">
        <f t="shared" si="443"/>
        <v>0</v>
      </c>
      <c r="W4082" s="18">
        <f t="shared" si="444"/>
        <v>0</v>
      </c>
      <c r="X4082" s="27"/>
      <c r="Y4082" s="19">
        <f t="shared" si="445"/>
        <v>0</v>
      </c>
      <c r="Z4082" s="18">
        <f t="shared" si="446"/>
        <v>0</v>
      </c>
      <c r="AA4082" s="12">
        <v>5</v>
      </c>
      <c r="AB4082" s="12">
        <v>629.85</v>
      </c>
      <c r="AC4082" s="28">
        <f>+I4082+Y4082-Z4082</f>
        <v>0.23</v>
      </c>
      <c r="AD4082" s="20">
        <f t="shared" si="447"/>
        <v>0</v>
      </c>
      <c r="AE4082">
        <v>0</v>
      </c>
    </row>
    <row r="4083" spans="1:31" x14ac:dyDescent="0.25">
      <c r="A4083" s="9">
        <v>45199</v>
      </c>
      <c r="B4083" s="10" t="s">
        <v>596</v>
      </c>
      <c r="C4083" s="10" t="s">
        <v>595</v>
      </c>
      <c r="D4083" s="10" t="s">
        <v>29</v>
      </c>
      <c r="E4083" s="10" t="s">
        <v>30</v>
      </c>
      <c r="F4083" s="10"/>
      <c r="G4083" s="10">
        <v>0</v>
      </c>
      <c r="H4083" s="11">
        <f>SUMIFS(AA:AA,$A:$A,EOMONTH($A4083,-1),$B:$B,$B4083)</f>
        <v>4</v>
      </c>
      <c r="I4083" s="63">
        <f>ROUND(SUMIFS(AC:AC,$A:$A,EOMONTH($A4083,-1),$B:$B,$B4083),2)</f>
        <v>0.18</v>
      </c>
      <c r="J4083" s="11">
        <f>SUMIFS(AB:AB,$A:$A,EOMONTH($A4083,-1),$B:$B,$B4083)</f>
        <v>4589.88</v>
      </c>
      <c r="K4083" s="13">
        <v>0</v>
      </c>
      <c r="L4083" s="25">
        <v>0</v>
      </c>
      <c r="M4083" s="15">
        <v>0</v>
      </c>
      <c r="N4083" s="14">
        <v>0</v>
      </c>
      <c r="O4083" s="16">
        <v>0</v>
      </c>
      <c r="P4083" s="16">
        <v>0</v>
      </c>
      <c r="Q4083" s="16">
        <v>0</v>
      </c>
      <c r="R4083" s="16">
        <f>Q4083*16.876/100</f>
        <v>0</v>
      </c>
      <c r="S4083" s="17">
        <f t="shared" si="441"/>
        <v>0</v>
      </c>
      <c r="T4083" s="16">
        <v>0</v>
      </c>
      <c r="U4083" s="18">
        <f t="shared" si="442"/>
        <v>0</v>
      </c>
      <c r="V4083" s="18">
        <f t="shared" si="443"/>
        <v>0</v>
      </c>
      <c r="W4083" s="18">
        <f t="shared" si="444"/>
        <v>0</v>
      </c>
      <c r="X4083" s="27"/>
      <c r="Y4083" s="19">
        <f t="shared" si="445"/>
        <v>0</v>
      </c>
      <c r="Z4083" s="18">
        <f t="shared" si="446"/>
        <v>0</v>
      </c>
      <c r="AA4083" s="12">
        <v>4</v>
      </c>
      <c r="AB4083" s="12">
        <v>4589.88</v>
      </c>
      <c r="AC4083" s="28">
        <f>+I4083+Y4083-Z4083</f>
        <v>0.18</v>
      </c>
      <c r="AD4083" s="20">
        <f t="shared" si="447"/>
        <v>0</v>
      </c>
      <c r="AE4083">
        <v>0</v>
      </c>
    </row>
    <row r="4084" spans="1:31" x14ac:dyDescent="0.25">
      <c r="A4084" s="9">
        <v>45199</v>
      </c>
      <c r="B4084" s="10" t="s">
        <v>790</v>
      </c>
      <c r="C4084" s="10" t="s">
        <v>282</v>
      </c>
      <c r="D4084" s="10" t="s">
        <v>29</v>
      </c>
      <c r="E4084" s="10" t="s">
        <v>30</v>
      </c>
      <c r="F4084" s="10"/>
      <c r="G4084" s="10">
        <v>0</v>
      </c>
      <c r="H4084" s="11">
        <f>SUMIFS(AA:AA,$A:$A,EOMONTH($A4084,-1),$B:$B,$B4084)</f>
        <v>0</v>
      </c>
      <c r="I4084" s="63">
        <f>ROUND(SUMIFS(AC:AC,$A:$A,EOMONTH($A4084,-1),$B:$B,$B4084),2)</f>
        <v>0</v>
      </c>
      <c r="J4084" s="11">
        <f>SUMIFS(AB:AB,$A:$A,EOMONTH($A4084,-1),$B:$B,$B4084)</f>
        <v>0</v>
      </c>
      <c r="K4084" s="13">
        <v>0</v>
      </c>
      <c r="L4084" s="25">
        <v>0</v>
      </c>
      <c r="M4084" s="15">
        <v>300</v>
      </c>
      <c r="N4084" s="14">
        <v>6167.4</v>
      </c>
      <c r="O4084" s="16">
        <v>0</v>
      </c>
      <c r="P4084" s="16">
        <v>0</v>
      </c>
      <c r="Q4084" s="16">
        <v>300</v>
      </c>
      <c r="R4084" s="16">
        <f>Q4084*16.876/100</f>
        <v>50.628</v>
      </c>
      <c r="S4084" s="17">
        <f t="shared" si="441"/>
        <v>350.62799999999999</v>
      </c>
      <c r="T4084" s="16">
        <v>6168</v>
      </c>
      <c r="U4084" s="18">
        <f t="shared" si="442"/>
        <v>0</v>
      </c>
      <c r="V4084" s="18">
        <f t="shared" si="443"/>
        <v>0</v>
      </c>
      <c r="W4084" s="18">
        <f t="shared" si="444"/>
        <v>0</v>
      </c>
      <c r="X4084" s="27"/>
      <c r="Y4084" s="19">
        <f t="shared" si="445"/>
        <v>0</v>
      </c>
      <c r="Z4084" s="18">
        <f t="shared" si="446"/>
        <v>0</v>
      </c>
      <c r="AA4084" s="12">
        <v>0</v>
      </c>
      <c r="AB4084" s="12">
        <v>0</v>
      </c>
      <c r="AC4084" s="28">
        <f>+I4084+Y4084-Z4084</f>
        <v>0</v>
      </c>
      <c r="AD4084" s="20">
        <f t="shared" si="447"/>
        <v>0</v>
      </c>
      <c r="AE4084">
        <v>0</v>
      </c>
    </row>
    <row r="4085" spans="1:31" x14ac:dyDescent="0.25">
      <c r="A4085" s="9">
        <v>45199</v>
      </c>
      <c r="B4085" s="10" t="s">
        <v>791</v>
      </c>
      <c r="C4085" s="10" t="s">
        <v>282</v>
      </c>
      <c r="D4085" s="10" t="s">
        <v>29</v>
      </c>
      <c r="E4085" s="10" t="s">
        <v>30</v>
      </c>
      <c r="F4085" s="10"/>
      <c r="G4085" s="10">
        <v>0</v>
      </c>
      <c r="H4085" s="11">
        <f>SUMIFS(AA:AA,$A:$A,EOMONTH($A4085,-1),$B:$B,$B4085)</f>
        <v>0</v>
      </c>
      <c r="I4085" s="63">
        <f>ROUND(SUMIFS(AC:AC,$A:$A,EOMONTH($A4085,-1),$B:$B,$B4085),2)</f>
        <v>0</v>
      </c>
      <c r="J4085" s="11">
        <f>SUMIFS(AB:AB,$A:$A,EOMONTH($A4085,-1),$B:$B,$B4085)</f>
        <v>0</v>
      </c>
      <c r="K4085" s="13">
        <v>0</v>
      </c>
      <c r="L4085" s="25">
        <v>0</v>
      </c>
      <c r="M4085" s="15">
        <v>300</v>
      </c>
      <c r="N4085" s="14">
        <v>6189.71</v>
      </c>
      <c r="O4085" s="16">
        <v>0</v>
      </c>
      <c r="P4085" s="16">
        <v>0</v>
      </c>
      <c r="Q4085" s="16">
        <v>300</v>
      </c>
      <c r="R4085" s="16">
        <f>Q4085*16.876/100</f>
        <v>50.628</v>
      </c>
      <c r="S4085" s="17">
        <f t="shared" si="441"/>
        <v>350.62799999999999</v>
      </c>
      <c r="T4085" s="16">
        <v>6189</v>
      </c>
      <c r="U4085" s="18">
        <f t="shared" si="442"/>
        <v>0</v>
      </c>
      <c r="V4085" s="18">
        <f t="shared" si="443"/>
        <v>0</v>
      </c>
      <c r="W4085" s="18">
        <f t="shared" si="444"/>
        <v>0</v>
      </c>
      <c r="X4085" s="27"/>
      <c r="Y4085" s="19">
        <f t="shared" si="445"/>
        <v>0</v>
      </c>
      <c r="Z4085" s="18">
        <f t="shared" si="446"/>
        <v>0</v>
      </c>
      <c r="AA4085" s="12">
        <v>0</v>
      </c>
      <c r="AB4085" s="12">
        <v>0</v>
      </c>
      <c r="AC4085" s="28">
        <f>+I4085+Y4085-Z4085</f>
        <v>0</v>
      </c>
      <c r="AD4085" s="20">
        <f t="shared" si="447"/>
        <v>0</v>
      </c>
      <c r="AE4085">
        <v>0</v>
      </c>
    </row>
    <row r="4086" spans="1:31" x14ac:dyDescent="0.25">
      <c r="A4086" s="9">
        <v>45199</v>
      </c>
      <c r="B4086" s="10" t="s">
        <v>599</v>
      </c>
      <c r="C4086" s="10" t="s">
        <v>562</v>
      </c>
      <c r="D4086" s="10" t="s">
        <v>29</v>
      </c>
      <c r="E4086" s="10" t="s">
        <v>30</v>
      </c>
      <c r="F4086" s="10"/>
      <c r="G4086" s="10">
        <v>0</v>
      </c>
      <c r="H4086" s="11">
        <f>SUMIFS(AA:AA,$A:$A,EOMONTH($A4086,-1),$B:$B,$B4086)</f>
        <v>15</v>
      </c>
      <c r="I4086" s="63">
        <f>ROUND(SUMIFS(AC:AC,$A:$A,EOMONTH($A4086,-1),$B:$B,$B4086),2)</f>
        <v>0.68</v>
      </c>
      <c r="J4086" s="11">
        <f>SUMIFS(AB:AB,$A:$A,EOMONTH($A4086,-1),$B:$B,$B4086)</f>
        <v>450</v>
      </c>
      <c r="K4086" s="13">
        <v>0</v>
      </c>
      <c r="L4086" s="25">
        <v>0</v>
      </c>
      <c r="M4086" s="15">
        <v>0</v>
      </c>
      <c r="N4086" s="14">
        <v>0</v>
      </c>
      <c r="O4086" s="16">
        <v>0</v>
      </c>
      <c r="P4086" s="16">
        <v>0</v>
      </c>
      <c r="Q4086" s="16">
        <v>0</v>
      </c>
      <c r="R4086" s="16">
        <f>Q4086*16.876/100</f>
        <v>0</v>
      </c>
      <c r="S4086" s="17">
        <f t="shared" si="441"/>
        <v>0</v>
      </c>
      <c r="T4086" s="16">
        <v>0</v>
      </c>
      <c r="U4086" s="18">
        <f t="shared" si="442"/>
        <v>0</v>
      </c>
      <c r="V4086" s="18">
        <f t="shared" si="443"/>
        <v>0</v>
      </c>
      <c r="W4086" s="18">
        <f t="shared" si="444"/>
        <v>0</v>
      </c>
      <c r="X4086" s="27"/>
      <c r="Y4086" s="19">
        <f t="shared" si="445"/>
        <v>0</v>
      </c>
      <c r="Z4086" s="18">
        <f t="shared" si="446"/>
        <v>0</v>
      </c>
      <c r="AA4086" s="12">
        <v>15</v>
      </c>
      <c r="AB4086" s="12">
        <v>450</v>
      </c>
      <c r="AC4086" s="28">
        <f>+I4086+Y4086-Z4086</f>
        <v>0.68</v>
      </c>
      <c r="AD4086" s="20">
        <f t="shared" si="447"/>
        <v>0</v>
      </c>
      <c r="AE4086">
        <v>0</v>
      </c>
    </row>
    <row r="4087" spans="1:31" x14ac:dyDescent="0.25">
      <c r="A4087" s="9">
        <v>45199</v>
      </c>
      <c r="B4087" s="10" t="s">
        <v>600</v>
      </c>
      <c r="C4087" s="10" t="s">
        <v>562</v>
      </c>
      <c r="D4087" s="10" t="s">
        <v>29</v>
      </c>
      <c r="E4087" s="10" t="s">
        <v>30</v>
      </c>
      <c r="F4087" s="10"/>
      <c r="G4087" s="10">
        <v>0</v>
      </c>
      <c r="H4087" s="11">
        <f>SUMIFS(AA:AA,$A:$A,EOMONTH($A4087,-1),$B:$B,$B4087)</f>
        <v>50</v>
      </c>
      <c r="I4087" s="63">
        <f>ROUND(SUMIFS(AC:AC,$A:$A,EOMONTH($A4087,-1),$B:$B,$B4087),2)</f>
        <v>2.2599999999999998</v>
      </c>
      <c r="J4087" s="11">
        <f>SUMIFS(AB:AB,$A:$A,EOMONTH($A4087,-1),$B:$B,$B4087)</f>
        <v>1200</v>
      </c>
      <c r="K4087" s="13">
        <v>0</v>
      </c>
      <c r="L4087" s="25">
        <v>0</v>
      </c>
      <c r="M4087" s="15">
        <v>0</v>
      </c>
      <c r="N4087" s="14">
        <v>0</v>
      </c>
      <c r="O4087" s="16">
        <v>0</v>
      </c>
      <c r="P4087" s="16">
        <v>0</v>
      </c>
      <c r="Q4087" s="16">
        <v>0</v>
      </c>
      <c r="R4087" s="16">
        <f>Q4087*16.876/100</f>
        <v>0</v>
      </c>
      <c r="S4087" s="17">
        <f t="shared" si="441"/>
        <v>0</v>
      </c>
      <c r="T4087" s="16">
        <v>0</v>
      </c>
      <c r="U4087" s="18">
        <f t="shared" si="442"/>
        <v>0</v>
      </c>
      <c r="V4087" s="18">
        <f t="shared" si="443"/>
        <v>0</v>
      </c>
      <c r="W4087" s="18">
        <f t="shared" si="444"/>
        <v>0</v>
      </c>
      <c r="X4087" s="27"/>
      <c r="Y4087" s="19">
        <f t="shared" si="445"/>
        <v>0</v>
      </c>
      <c r="Z4087" s="18">
        <f t="shared" si="446"/>
        <v>0</v>
      </c>
      <c r="AA4087" s="12">
        <v>50</v>
      </c>
      <c r="AB4087" s="12">
        <v>1200</v>
      </c>
      <c r="AC4087" s="28">
        <f>+I4087+Y4087-Z4087</f>
        <v>2.2599999999999998</v>
      </c>
      <c r="AD4087" s="20">
        <f t="shared" si="447"/>
        <v>0</v>
      </c>
      <c r="AE4087">
        <v>0</v>
      </c>
    </row>
    <row r="4088" spans="1:31" x14ac:dyDescent="0.25">
      <c r="A4088" s="9">
        <v>45199</v>
      </c>
      <c r="B4088" s="10" t="s">
        <v>602</v>
      </c>
      <c r="C4088" s="10" t="s">
        <v>603</v>
      </c>
      <c r="D4088" s="10" t="s">
        <v>40</v>
      </c>
      <c r="E4088" s="10" t="s">
        <v>30</v>
      </c>
      <c r="F4088" s="10">
        <v>375</v>
      </c>
      <c r="G4088" s="10">
        <v>409</v>
      </c>
      <c r="H4088" s="11">
        <f>SUMIFS(AA:AA,$A:$A,EOMONTH($A4088,-1),$B:$B,$B4088)</f>
        <v>8</v>
      </c>
      <c r="I4088" s="63">
        <f>ROUND(SUMIFS(AC:AC,$A:$A,EOMONTH($A4088,-1),$B:$B,$B4088),2)</f>
        <v>-28.75</v>
      </c>
      <c r="J4088" s="11">
        <f>SUMIFS(AB:AB,$A:$A,EOMONTH($A4088,-1),$B:$B,$B4088)</f>
        <v>1408</v>
      </c>
      <c r="K4088" s="13">
        <v>0</v>
      </c>
      <c r="L4088" s="25">
        <v>0</v>
      </c>
      <c r="M4088" s="15">
        <v>0</v>
      </c>
      <c r="N4088" s="14">
        <v>0</v>
      </c>
      <c r="O4088" s="16">
        <v>0</v>
      </c>
      <c r="P4088" s="16">
        <v>0</v>
      </c>
      <c r="Q4088" s="16">
        <v>0</v>
      </c>
      <c r="R4088" s="16">
        <f>Q4088*16.876/100</f>
        <v>0</v>
      </c>
      <c r="S4088" s="17">
        <f t="shared" si="441"/>
        <v>0</v>
      </c>
      <c r="T4088" s="16">
        <v>0</v>
      </c>
      <c r="U4088" s="18">
        <f t="shared" si="442"/>
        <v>3.2719999999999998</v>
      </c>
      <c r="V4088" s="18">
        <f t="shared" si="443"/>
        <v>0</v>
      </c>
      <c r="W4088" s="18">
        <f t="shared" si="444"/>
        <v>0</v>
      </c>
      <c r="X4088" s="27"/>
      <c r="Y4088" s="19">
        <f t="shared" si="445"/>
        <v>0</v>
      </c>
      <c r="Z4088" s="18">
        <f t="shared" si="446"/>
        <v>0</v>
      </c>
      <c r="AA4088" s="12">
        <v>8</v>
      </c>
      <c r="AB4088" s="12">
        <v>1408</v>
      </c>
      <c r="AC4088" s="28">
        <f>+I4088+Y4088-Z4088</f>
        <v>-28.75</v>
      </c>
      <c r="AD4088" s="20">
        <f t="shared" si="447"/>
        <v>30</v>
      </c>
      <c r="AE4088">
        <v>30</v>
      </c>
    </row>
    <row r="4089" spans="1:31" x14ac:dyDescent="0.25">
      <c r="A4089" s="9">
        <v>45199</v>
      </c>
      <c r="B4089" s="10" t="s">
        <v>604</v>
      </c>
      <c r="C4089" s="10" t="s">
        <v>603</v>
      </c>
      <c r="D4089" s="10" t="s">
        <v>40</v>
      </c>
      <c r="E4089" s="10" t="s">
        <v>30</v>
      </c>
      <c r="F4089" s="10">
        <v>375</v>
      </c>
      <c r="G4089" s="10">
        <v>409</v>
      </c>
      <c r="H4089" s="11">
        <f>SUMIFS(AA:AA,$A:$A,EOMONTH($A4089,-1),$B:$B,$B4089)</f>
        <v>291</v>
      </c>
      <c r="I4089" s="63">
        <f>ROUND(SUMIFS(AC:AC,$A:$A,EOMONTH($A4089,-1),$B:$B,$B4089),2)</f>
        <v>7.69</v>
      </c>
      <c r="J4089" s="11">
        <f>SUMIFS(AB:AB,$A:$A,EOMONTH($A4089,-1),$B:$B,$B4089)</f>
        <v>51216</v>
      </c>
      <c r="K4089" s="13">
        <v>0</v>
      </c>
      <c r="L4089" s="25">
        <v>0</v>
      </c>
      <c r="M4089" s="15">
        <v>0</v>
      </c>
      <c r="N4089" s="14">
        <v>0</v>
      </c>
      <c r="O4089" s="16">
        <v>0</v>
      </c>
      <c r="P4089" s="16">
        <v>0</v>
      </c>
      <c r="Q4089" s="16">
        <v>0</v>
      </c>
      <c r="R4089" s="16">
        <f>Q4089*16.876/100</f>
        <v>0</v>
      </c>
      <c r="S4089" s="17">
        <f t="shared" si="441"/>
        <v>0</v>
      </c>
      <c r="T4089" s="16">
        <v>0</v>
      </c>
      <c r="U4089" s="18">
        <f t="shared" si="442"/>
        <v>119.01900000000001</v>
      </c>
      <c r="V4089" s="18">
        <f t="shared" si="443"/>
        <v>0</v>
      </c>
      <c r="W4089" s="18">
        <f t="shared" si="444"/>
        <v>0</v>
      </c>
      <c r="X4089" s="27"/>
      <c r="Y4089" s="19">
        <f t="shared" si="445"/>
        <v>0</v>
      </c>
      <c r="Z4089" s="18">
        <f t="shared" si="446"/>
        <v>0</v>
      </c>
      <c r="AA4089" s="12">
        <v>291</v>
      </c>
      <c r="AB4089" s="12">
        <v>51216</v>
      </c>
      <c r="AC4089" s="28">
        <f>+I4089+Y4089-Z4089</f>
        <v>7.69</v>
      </c>
      <c r="AD4089" s="20">
        <f t="shared" si="447"/>
        <v>0</v>
      </c>
      <c r="AE4089">
        <v>0</v>
      </c>
    </row>
    <row r="4090" spans="1:31" x14ac:dyDescent="0.25">
      <c r="A4090" s="9">
        <v>45199</v>
      </c>
      <c r="B4090" s="10" t="s">
        <v>605</v>
      </c>
      <c r="C4090" s="10" t="s">
        <v>603</v>
      </c>
      <c r="D4090" s="10" t="s">
        <v>40</v>
      </c>
      <c r="E4090" s="10" t="s">
        <v>30</v>
      </c>
      <c r="F4090" s="10">
        <v>375</v>
      </c>
      <c r="G4090" s="10">
        <v>409</v>
      </c>
      <c r="H4090" s="11">
        <f>SUMIFS(AA:AA,$A:$A,EOMONTH($A4090,-1),$B:$B,$B4090)</f>
        <v>184</v>
      </c>
      <c r="I4090" s="63">
        <f>ROUND(SUMIFS(AC:AC,$A:$A,EOMONTH($A4090,-1),$B:$B,$B4090),2)</f>
        <v>8.31</v>
      </c>
      <c r="J4090" s="11">
        <f>SUMIFS(AB:AB,$A:$A,EOMONTH($A4090,-1),$B:$B,$B4090)</f>
        <v>32384</v>
      </c>
      <c r="K4090" s="13">
        <v>0</v>
      </c>
      <c r="L4090" s="25">
        <v>0</v>
      </c>
      <c r="M4090" s="15">
        <v>0</v>
      </c>
      <c r="N4090" s="14">
        <v>0</v>
      </c>
      <c r="O4090" s="16">
        <v>0</v>
      </c>
      <c r="P4090" s="16">
        <v>0</v>
      </c>
      <c r="Q4090" s="16">
        <v>0</v>
      </c>
      <c r="R4090" s="16">
        <f>Q4090*16.876/100</f>
        <v>0</v>
      </c>
      <c r="S4090" s="17">
        <f t="shared" si="441"/>
        <v>0</v>
      </c>
      <c r="T4090" s="16">
        <v>0</v>
      </c>
      <c r="U4090" s="18">
        <f t="shared" si="442"/>
        <v>75.256</v>
      </c>
      <c r="V4090" s="18">
        <f t="shared" si="443"/>
        <v>0</v>
      </c>
      <c r="W4090" s="18">
        <f t="shared" si="444"/>
        <v>0</v>
      </c>
      <c r="X4090" s="27"/>
      <c r="Y4090" s="19">
        <f t="shared" si="445"/>
        <v>0</v>
      </c>
      <c r="Z4090" s="18">
        <f t="shared" si="446"/>
        <v>0</v>
      </c>
      <c r="AA4090" s="12">
        <v>184</v>
      </c>
      <c r="AB4090" s="12">
        <v>32384</v>
      </c>
      <c r="AC4090" s="28">
        <f>+I4090+Y4090-Z4090</f>
        <v>8.31</v>
      </c>
      <c r="AD4090" s="20">
        <f t="shared" si="447"/>
        <v>0</v>
      </c>
      <c r="AE4090">
        <v>0</v>
      </c>
    </row>
    <row r="4091" spans="1:31" x14ac:dyDescent="0.25">
      <c r="A4091" s="9">
        <v>45199</v>
      </c>
      <c r="B4091" s="10" t="s">
        <v>606</v>
      </c>
      <c r="C4091" s="10" t="s">
        <v>603</v>
      </c>
      <c r="D4091" s="10" t="s">
        <v>40</v>
      </c>
      <c r="E4091" s="10" t="s">
        <v>30</v>
      </c>
      <c r="F4091" s="10">
        <v>375</v>
      </c>
      <c r="G4091" s="10">
        <v>409</v>
      </c>
      <c r="H4091" s="11">
        <f>SUMIFS(AA:AA,$A:$A,EOMONTH($A4091,-1),$B:$B,$B4091)</f>
        <v>211</v>
      </c>
      <c r="I4091" s="63">
        <f>ROUND(SUMIFS(AC:AC,$A:$A,EOMONTH($A4091,-1),$B:$B,$B4091),2)</f>
        <v>-10.49</v>
      </c>
      <c r="J4091" s="11">
        <f>SUMIFS(AB:AB,$A:$A,EOMONTH($A4091,-1),$B:$B,$B4091)</f>
        <v>37136</v>
      </c>
      <c r="K4091" s="13">
        <v>0</v>
      </c>
      <c r="L4091" s="25">
        <v>0</v>
      </c>
      <c r="M4091" s="15">
        <v>0</v>
      </c>
      <c r="N4091" s="14">
        <v>0</v>
      </c>
      <c r="O4091" s="16">
        <v>0</v>
      </c>
      <c r="P4091" s="16">
        <v>0</v>
      </c>
      <c r="Q4091" s="16">
        <v>0</v>
      </c>
      <c r="R4091" s="16">
        <f>Q4091*16.876/100</f>
        <v>0</v>
      </c>
      <c r="S4091" s="17">
        <f t="shared" si="441"/>
        <v>0</v>
      </c>
      <c r="T4091" s="16">
        <v>0</v>
      </c>
      <c r="U4091" s="18">
        <f t="shared" si="442"/>
        <v>86.299000000000007</v>
      </c>
      <c r="V4091" s="18">
        <f t="shared" si="443"/>
        <v>0</v>
      </c>
      <c r="W4091" s="18">
        <f t="shared" si="444"/>
        <v>0</v>
      </c>
      <c r="X4091" s="27"/>
      <c r="Y4091" s="19">
        <f t="shared" si="445"/>
        <v>0</v>
      </c>
      <c r="Z4091" s="18">
        <f t="shared" si="446"/>
        <v>0</v>
      </c>
      <c r="AA4091" s="12">
        <v>211</v>
      </c>
      <c r="AB4091" s="12">
        <v>37136</v>
      </c>
      <c r="AC4091" s="28">
        <f>+I4091+Y4091-Z4091</f>
        <v>-10.49</v>
      </c>
      <c r="AD4091" s="20">
        <f t="shared" si="447"/>
        <v>20</v>
      </c>
      <c r="AE4091">
        <v>20</v>
      </c>
    </row>
    <row r="4092" spans="1:31" x14ac:dyDescent="0.25">
      <c r="A4092" s="9">
        <v>45199</v>
      </c>
      <c r="B4092" s="10" t="s">
        <v>607</v>
      </c>
      <c r="C4092" s="10" t="s">
        <v>603</v>
      </c>
      <c r="D4092" s="10" t="s">
        <v>40</v>
      </c>
      <c r="E4092" s="10" t="s">
        <v>30</v>
      </c>
      <c r="F4092" s="10">
        <v>375</v>
      </c>
      <c r="G4092" s="10">
        <v>409</v>
      </c>
      <c r="H4092" s="11">
        <f>SUMIFS(AA:AA,$A:$A,EOMONTH($A4092,-1),$B:$B,$B4092)</f>
        <v>83</v>
      </c>
      <c r="I4092" s="63">
        <f>ROUND(SUMIFS(AC:AC,$A:$A,EOMONTH($A4092,-1),$B:$B,$B4092),2)</f>
        <v>-3.53</v>
      </c>
      <c r="J4092" s="11">
        <f>SUMIFS(AB:AB,$A:$A,EOMONTH($A4092,-1),$B:$B,$B4092)</f>
        <v>14608</v>
      </c>
      <c r="K4092" s="13">
        <v>0</v>
      </c>
      <c r="L4092" s="25">
        <v>0</v>
      </c>
      <c r="M4092" s="15">
        <v>0</v>
      </c>
      <c r="N4092" s="14">
        <v>0</v>
      </c>
      <c r="O4092" s="16">
        <v>0</v>
      </c>
      <c r="P4092" s="16">
        <v>0</v>
      </c>
      <c r="Q4092" s="16">
        <v>0</v>
      </c>
      <c r="R4092" s="16">
        <f>Q4092*16.876/100</f>
        <v>0</v>
      </c>
      <c r="S4092" s="17">
        <f t="shared" si="441"/>
        <v>0</v>
      </c>
      <c r="T4092" s="16">
        <v>0</v>
      </c>
      <c r="U4092" s="18">
        <f t="shared" si="442"/>
        <v>33.947000000000003</v>
      </c>
      <c r="V4092" s="18">
        <f t="shared" si="443"/>
        <v>0</v>
      </c>
      <c r="W4092" s="18">
        <f t="shared" si="444"/>
        <v>0</v>
      </c>
      <c r="X4092" s="27"/>
      <c r="Y4092" s="19">
        <f t="shared" si="445"/>
        <v>0</v>
      </c>
      <c r="Z4092" s="18">
        <f t="shared" si="446"/>
        <v>0</v>
      </c>
      <c r="AA4092" s="12">
        <v>83</v>
      </c>
      <c r="AB4092" s="12">
        <v>14608</v>
      </c>
      <c r="AC4092" s="28">
        <f>+I4092+Y4092-Z4092</f>
        <v>-3.53</v>
      </c>
      <c r="AD4092" s="20">
        <f t="shared" si="447"/>
        <v>10</v>
      </c>
      <c r="AE4092">
        <v>10</v>
      </c>
    </row>
    <row r="4093" spans="1:31" x14ac:dyDescent="0.25">
      <c r="A4093" s="9">
        <v>45199</v>
      </c>
      <c r="B4093" s="10" t="s">
        <v>608</v>
      </c>
      <c r="C4093" s="10" t="s">
        <v>603</v>
      </c>
      <c r="D4093" s="10" t="s">
        <v>40</v>
      </c>
      <c r="E4093" s="10" t="s">
        <v>30</v>
      </c>
      <c r="F4093" s="10">
        <v>460</v>
      </c>
      <c r="G4093" s="10">
        <v>501</v>
      </c>
      <c r="H4093" s="11">
        <f>SUMIFS(AA:AA,$A:$A,EOMONTH($A4093,-1),$B:$B,$B4093)</f>
        <v>22</v>
      </c>
      <c r="I4093" s="63">
        <f>ROUND(SUMIFS(AC:AC,$A:$A,EOMONTH($A4093,-1),$B:$B,$B4093),2)</f>
        <v>-33.200000000000003</v>
      </c>
      <c r="J4093" s="11">
        <f>SUMIFS(AB:AB,$A:$A,EOMONTH($A4093,-1),$B:$B,$B4093)</f>
        <v>4400</v>
      </c>
      <c r="K4093" s="13">
        <v>0</v>
      </c>
      <c r="L4093" s="25">
        <v>0</v>
      </c>
      <c r="M4093" s="15">
        <v>0</v>
      </c>
      <c r="N4093" s="14">
        <v>0</v>
      </c>
      <c r="O4093" s="16">
        <v>0</v>
      </c>
      <c r="P4093" s="16">
        <v>0</v>
      </c>
      <c r="Q4093" s="16">
        <v>0</v>
      </c>
      <c r="R4093" s="16">
        <f>Q4093*16.876/100</f>
        <v>0</v>
      </c>
      <c r="S4093" s="17">
        <f t="shared" si="441"/>
        <v>0</v>
      </c>
      <c r="T4093" s="16">
        <v>0</v>
      </c>
      <c r="U4093" s="18">
        <f t="shared" si="442"/>
        <v>11.022</v>
      </c>
      <c r="V4093" s="18">
        <f t="shared" si="443"/>
        <v>0</v>
      </c>
      <c r="W4093" s="18">
        <f t="shared" si="444"/>
        <v>0</v>
      </c>
      <c r="X4093" s="27"/>
      <c r="Y4093" s="19">
        <f t="shared" si="445"/>
        <v>0</v>
      </c>
      <c r="Z4093" s="18">
        <f t="shared" si="446"/>
        <v>0</v>
      </c>
      <c r="AA4093" s="12">
        <v>22</v>
      </c>
      <c r="AB4093" s="12">
        <v>4400</v>
      </c>
      <c r="AC4093" s="28">
        <f>+I4093+Y4093-Z4093</f>
        <v>-33.200000000000003</v>
      </c>
      <c r="AD4093" s="20">
        <f t="shared" si="447"/>
        <v>40</v>
      </c>
      <c r="AE4093">
        <v>40</v>
      </c>
    </row>
    <row r="4094" spans="1:31" x14ac:dyDescent="0.25">
      <c r="A4094" s="9">
        <v>45199</v>
      </c>
      <c r="B4094" s="10" t="s">
        <v>609</v>
      </c>
      <c r="C4094" s="10" t="s">
        <v>603</v>
      </c>
      <c r="D4094" s="10" t="s">
        <v>40</v>
      </c>
      <c r="E4094" s="10" t="s">
        <v>30</v>
      </c>
      <c r="F4094" s="10">
        <v>460</v>
      </c>
      <c r="G4094" s="10">
        <v>501</v>
      </c>
      <c r="H4094" s="11">
        <f>SUMIFS(AA:AA,$A:$A,EOMONTH($A4094,-1),$B:$B,$B4094)</f>
        <v>139</v>
      </c>
      <c r="I4094" s="63">
        <f>ROUND(SUMIFS(AC:AC,$A:$A,EOMONTH($A4094,-1),$B:$B,$B4094),2)</f>
        <v>-7.4</v>
      </c>
      <c r="J4094" s="11">
        <f>SUMIFS(AB:AB,$A:$A,EOMONTH($A4094,-1),$B:$B,$B4094)</f>
        <v>27800</v>
      </c>
      <c r="K4094" s="13">
        <v>0</v>
      </c>
      <c r="L4094" s="25">
        <v>0</v>
      </c>
      <c r="M4094" s="15">
        <v>0</v>
      </c>
      <c r="N4094" s="14">
        <v>0</v>
      </c>
      <c r="O4094" s="16">
        <v>0</v>
      </c>
      <c r="P4094" s="16">
        <v>0</v>
      </c>
      <c r="Q4094" s="16">
        <v>0</v>
      </c>
      <c r="R4094" s="16">
        <f>Q4094*16.876/100</f>
        <v>0</v>
      </c>
      <c r="S4094" s="17">
        <f t="shared" si="441"/>
        <v>0</v>
      </c>
      <c r="T4094" s="16">
        <v>0</v>
      </c>
      <c r="U4094" s="18">
        <f t="shared" si="442"/>
        <v>69.638999999999996</v>
      </c>
      <c r="V4094" s="18">
        <f t="shared" si="443"/>
        <v>0</v>
      </c>
      <c r="W4094" s="18">
        <f t="shared" si="444"/>
        <v>0</v>
      </c>
      <c r="X4094" s="27"/>
      <c r="Y4094" s="19">
        <f t="shared" si="445"/>
        <v>0</v>
      </c>
      <c r="Z4094" s="18">
        <f t="shared" si="446"/>
        <v>0</v>
      </c>
      <c r="AA4094" s="12">
        <v>139</v>
      </c>
      <c r="AB4094" s="12">
        <v>27800</v>
      </c>
      <c r="AC4094" s="28">
        <f>+I4094+Y4094-Z4094</f>
        <v>-7.4</v>
      </c>
      <c r="AD4094" s="20">
        <f t="shared" si="447"/>
        <v>10</v>
      </c>
      <c r="AE4094">
        <v>10</v>
      </c>
    </row>
    <row r="4095" spans="1:31" x14ac:dyDescent="0.25">
      <c r="A4095" s="9">
        <v>45199</v>
      </c>
      <c r="B4095" s="10" t="s">
        <v>610</v>
      </c>
      <c r="C4095" s="10" t="s">
        <v>603</v>
      </c>
      <c r="D4095" s="10" t="s">
        <v>40</v>
      </c>
      <c r="E4095" s="10" t="s">
        <v>30</v>
      </c>
      <c r="F4095" s="10">
        <v>460</v>
      </c>
      <c r="G4095" s="10">
        <v>501</v>
      </c>
      <c r="H4095" s="11">
        <f>SUMIFS(AA:AA,$A:$A,EOMONTH($A4095,-1),$B:$B,$B4095)</f>
        <v>199</v>
      </c>
      <c r="I4095" s="63">
        <f>ROUND(SUMIFS(AC:AC,$A:$A,EOMONTH($A4095,-1),$B:$B,$B4095),2)</f>
        <v>2.15</v>
      </c>
      <c r="J4095" s="11">
        <f>SUMIFS(AB:AB,$A:$A,EOMONTH($A4095,-1),$B:$B,$B4095)</f>
        <v>39800</v>
      </c>
      <c r="K4095" s="13">
        <v>0</v>
      </c>
      <c r="L4095" s="25">
        <v>0</v>
      </c>
      <c r="M4095" s="15">
        <v>0</v>
      </c>
      <c r="N4095" s="14">
        <v>0</v>
      </c>
      <c r="O4095" s="16">
        <v>0</v>
      </c>
      <c r="P4095" s="16">
        <v>0</v>
      </c>
      <c r="Q4095" s="16">
        <v>0</v>
      </c>
      <c r="R4095" s="16">
        <f>Q4095*16.876/100</f>
        <v>0</v>
      </c>
      <c r="S4095" s="17">
        <f t="shared" si="441"/>
        <v>0</v>
      </c>
      <c r="T4095" s="16">
        <v>0</v>
      </c>
      <c r="U4095" s="18">
        <f t="shared" si="442"/>
        <v>99.698999999999998</v>
      </c>
      <c r="V4095" s="18">
        <f t="shared" si="443"/>
        <v>0</v>
      </c>
      <c r="W4095" s="18">
        <f t="shared" si="444"/>
        <v>0</v>
      </c>
      <c r="X4095" s="27"/>
      <c r="Y4095" s="19">
        <f t="shared" si="445"/>
        <v>0</v>
      </c>
      <c r="Z4095" s="18">
        <f t="shared" si="446"/>
        <v>0</v>
      </c>
      <c r="AA4095" s="12">
        <v>199</v>
      </c>
      <c r="AB4095" s="12">
        <v>39800</v>
      </c>
      <c r="AC4095" s="28">
        <f>+I4095+Y4095-Z4095</f>
        <v>2.15</v>
      </c>
      <c r="AD4095" s="20">
        <f t="shared" si="447"/>
        <v>0</v>
      </c>
      <c r="AE4095">
        <v>0</v>
      </c>
    </row>
    <row r="4096" spans="1:31" x14ac:dyDescent="0.25">
      <c r="A4096" s="9">
        <v>45199</v>
      </c>
      <c r="B4096" s="10" t="s">
        <v>611</v>
      </c>
      <c r="C4096" s="10" t="s">
        <v>603</v>
      </c>
      <c r="D4096" s="10" t="s">
        <v>40</v>
      </c>
      <c r="E4096" s="10" t="s">
        <v>30</v>
      </c>
      <c r="F4096" s="10">
        <v>460</v>
      </c>
      <c r="G4096" s="10">
        <v>501</v>
      </c>
      <c r="H4096" s="11">
        <f>SUMIFS(AA:AA,$A:$A,EOMONTH($A4096,-1),$B:$B,$B4096)</f>
        <v>29</v>
      </c>
      <c r="I4096" s="63">
        <f>ROUND(SUMIFS(AC:AC,$A:$A,EOMONTH($A4096,-1),$B:$B,$B4096),2)</f>
        <v>-32.880000000000003</v>
      </c>
      <c r="J4096" s="11">
        <f>SUMIFS(AB:AB,$A:$A,EOMONTH($A4096,-1),$B:$B,$B4096)</f>
        <v>5800</v>
      </c>
      <c r="K4096" s="13">
        <v>0</v>
      </c>
      <c r="L4096" s="25">
        <v>0</v>
      </c>
      <c r="M4096" s="15">
        <v>0</v>
      </c>
      <c r="N4096" s="14">
        <v>0</v>
      </c>
      <c r="O4096" s="16">
        <v>0</v>
      </c>
      <c r="P4096" s="16">
        <v>0</v>
      </c>
      <c r="Q4096" s="16">
        <v>0</v>
      </c>
      <c r="R4096" s="16">
        <f>Q4096*16.876/100</f>
        <v>0</v>
      </c>
      <c r="S4096" s="17">
        <f t="shared" si="441"/>
        <v>0</v>
      </c>
      <c r="T4096" s="16">
        <v>0</v>
      </c>
      <c r="U4096" s="18">
        <f t="shared" si="442"/>
        <v>14.529</v>
      </c>
      <c r="V4096" s="18">
        <f t="shared" si="443"/>
        <v>0</v>
      </c>
      <c r="W4096" s="18">
        <f t="shared" si="444"/>
        <v>0</v>
      </c>
      <c r="X4096" s="27"/>
      <c r="Y4096" s="19">
        <f t="shared" si="445"/>
        <v>0</v>
      </c>
      <c r="Z4096" s="18">
        <f t="shared" si="446"/>
        <v>0</v>
      </c>
      <c r="AA4096" s="12">
        <v>29</v>
      </c>
      <c r="AB4096" s="12">
        <v>5800</v>
      </c>
      <c r="AC4096" s="28">
        <f>+I4096+Y4096-Z4096</f>
        <v>-32.880000000000003</v>
      </c>
      <c r="AD4096" s="20">
        <f t="shared" si="447"/>
        <v>40</v>
      </c>
      <c r="AE4096">
        <v>40</v>
      </c>
    </row>
    <row r="4097" spans="1:31" x14ac:dyDescent="0.25">
      <c r="A4097" s="9">
        <v>45199</v>
      </c>
      <c r="B4097" s="10" t="s">
        <v>612</v>
      </c>
      <c r="C4097" s="10" t="s">
        <v>603</v>
      </c>
      <c r="D4097" s="10" t="s">
        <v>40</v>
      </c>
      <c r="E4097" s="10" t="s">
        <v>30</v>
      </c>
      <c r="F4097" s="10">
        <v>460</v>
      </c>
      <c r="G4097" s="10">
        <v>501</v>
      </c>
      <c r="H4097" s="11">
        <f>SUMIFS(AA:AA,$A:$A,EOMONTH($A4097,-1),$B:$B,$B4097)</f>
        <v>117</v>
      </c>
      <c r="I4097" s="63">
        <f>ROUND(SUMIFS(AC:AC,$A:$A,EOMONTH($A4097,-1),$B:$B,$B4097),2)</f>
        <v>-1.56</v>
      </c>
      <c r="J4097" s="11">
        <f>SUMIFS(AB:AB,$A:$A,EOMONTH($A4097,-1),$B:$B,$B4097)</f>
        <v>23400</v>
      </c>
      <c r="K4097" s="13">
        <v>0</v>
      </c>
      <c r="L4097" s="25">
        <v>0</v>
      </c>
      <c r="M4097" s="15">
        <v>0</v>
      </c>
      <c r="N4097" s="14">
        <v>0</v>
      </c>
      <c r="O4097" s="16">
        <v>0</v>
      </c>
      <c r="P4097" s="16">
        <v>0</v>
      </c>
      <c r="Q4097" s="16">
        <v>0</v>
      </c>
      <c r="R4097" s="16">
        <f>Q4097*16.876/100</f>
        <v>0</v>
      </c>
      <c r="S4097" s="17">
        <f t="shared" si="441"/>
        <v>0</v>
      </c>
      <c r="T4097" s="16">
        <v>0</v>
      </c>
      <c r="U4097" s="18">
        <f t="shared" si="442"/>
        <v>58.616999999999997</v>
      </c>
      <c r="V4097" s="18">
        <f t="shared" si="443"/>
        <v>0</v>
      </c>
      <c r="W4097" s="18">
        <f t="shared" si="444"/>
        <v>0</v>
      </c>
      <c r="X4097" s="27"/>
      <c r="Y4097" s="19">
        <f t="shared" si="445"/>
        <v>0</v>
      </c>
      <c r="Z4097" s="18">
        <f t="shared" si="446"/>
        <v>0</v>
      </c>
      <c r="AA4097" s="12">
        <v>117</v>
      </c>
      <c r="AB4097" s="12">
        <v>23400</v>
      </c>
      <c r="AC4097" s="28">
        <f>+I4097+Y4097-Z4097</f>
        <v>-1.56</v>
      </c>
      <c r="AD4097" s="20">
        <f t="shared" si="447"/>
        <v>10</v>
      </c>
      <c r="AE4097">
        <v>10</v>
      </c>
    </row>
    <row r="4098" spans="1:31" x14ac:dyDescent="0.25">
      <c r="A4098" s="9">
        <v>45199</v>
      </c>
      <c r="B4098" s="10" t="s">
        <v>613</v>
      </c>
      <c r="C4098" s="10" t="s">
        <v>603</v>
      </c>
      <c r="D4098" s="10" t="s">
        <v>29</v>
      </c>
      <c r="E4098" s="10" t="s">
        <v>30</v>
      </c>
      <c r="F4098" s="10"/>
      <c r="G4098" s="10">
        <v>0</v>
      </c>
      <c r="H4098" s="11">
        <f>SUMIFS(AA:AA,$A:$A,EOMONTH($A4098,-1),$B:$B,$B4098)</f>
        <v>-1</v>
      </c>
      <c r="I4098" s="63">
        <f>ROUND(SUMIFS(AC:AC,$A:$A,EOMONTH($A4098,-1),$B:$B,$B4098),2)</f>
        <v>0</v>
      </c>
      <c r="J4098" s="11">
        <f>SUMIFS(AB:AB,$A:$A,EOMONTH($A4098,-1),$B:$B,$B4098)</f>
        <v>-236</v>
      </c>
      <c r="K4098" s="13">
        <v>0</v>
      </c>
      <c r="L4098" s="25">
        <v>0</v>
      </c>
      <c r="M4098" s="15">
        <v>0</v>
      </c>
      <c r="N4098" s="14">
        <v>0</v>
      </c>
      <c r="O4098" s="16">
        <v>0</v>
      </c>
      <c r="P4098" s="16">
        <v>0</v>
      </c>
      <c r="Q4098" s="16">
        <v>0</v>
      </c>
      <c r="R4098" s="16">
        <f>Q4098*16.876/100</f>
        <v>0</v>
      </c>
      <c r="S4098" s="17">
        <f t="shared" si="441"/>
        <v>0</v>
      </c>
      <c r="T4098" s="16">
        <v>0</v>
      </c>
      <c r="U4098" s="18">
        <f t="shared" si="442"/>
        <v>0</v>
      </c>
      <c r="V4098" s="18">
        <f t="shared" si="443"/>
        <v>0</v>
      </c>
      <c r="W4098" s="18">
        <f t="shared" si="444"/>
        <v>0</v>
      </c>
      <c r="X4098" s="27"/>
      <c r="Y4098" s="19">
        <f t="shared" si="445"/>
        <v>0</v>
      </c>
      <c r="Z4098" s="18">
        <f t="shared" si="446"/>
        <v>0</v>
      </c>
      <c r="AA4098" s="12">
        <v>-1</v>
      </c>
      <c r="AB4098" s="12">
        <v>-236</v>
      </c>
      <c r="AC4098" s="28">
        <f>+I4098+Y4098-Z4098</f>
        <v>0</v>
      </c>
      <c r="AD4098" s="20">
        <f t="shared" si="447"/>
        <v>0</v>
      </c>
      <c r="AE4098">
        <v>0</v>
      </c>
    </row>
    <row r="4099" spans="1:31" x14ac:dyDescent="0.25">
      <c r="A4099" s="9">
        <v>45199</v>
      </c>
      <c r="B4099" s="10" t="s">
        <v>614</v>
      </c>
      <c r="C4099" s="10" t="s">
        <v>603</v>
      </c>
      <c r="D4099" s="10" t="s">
        <v>29</v>
      </c>
      <c r="E4099" s="10" t="s">
        <v>30</v>
      </c>
      <c r="F4099" s="10"/>
      <c r="G4099" s="10">
        <v>0</v>
      </c>
      <c r="H4099" s="11">
        <f>SUMIFS(AA:AA,$A:$A,EOMONTH($A4099,-1),$B:$B,$B4099)</f>
        <v>10</v>
      </c>
      <c r="I4099" s="63">
        <f>ROUND(SUMIFS(AC:AC,$A:$A,EOMONTH($A4099,-1),$B:$B,$B4099),2)</f>
        <v>0.45</v>
      </c>
      <c r="J4099" s="11">
        <f>SUMIFS(AB:AB,$A:$A,EOMONTH($A4099,-1),$B:$B,$B4099)</f>
        <v>0</v>
      </c>
      <c r="K4099" s="13">
        <v>0</v>
      </c>
      <c r="L4099" s="25">
        <v>0</v>
      </c>
      <c r="M4099" s="15">
        <v>0</v>
      </c>
      <c r="N4099" s="14">
        <v>0</v>
      </c>
      <c r="O4099" s="16">
        <v>0</v>
      </c>
      <c r="P4099" s="16">
        <v>0</v>
      </c>
      <c r="Q4099" s="16">
        <v>0</v>
      </c>
      <c r="R4099" s="16">
        <f>Q4099*16.876/100</f>
        <v>0</v>
      </c>
      <c r="S4099" s="17">
        <f t="shared" si="441"/>
        <v>0</v>
      </c>
      <c r="T4099" s="16">
        <v>0</v>
      </c>
      <c r="U4099" s="18">
        <f t="shared" si="442"/>
        <v>0</v>
      </c>
      <c r="V4099" s="18">
        <f t="shared" si="443"/>
        <v>0</v>
      </c>
      <c r="W4099" s="18">
        <f t="shared" si="444"/>
        <v>0</v>
      </c>
      <c r="X4099" s="27"/>
      <c r="Y4099" s="19">
        <f t="shared" si="445"/>
        <v>0</v>
      </c>
      <c r="Z4099" s="18">
        <f t="shared" si="446"/>
        <v>0</v>
      </c>
      <c r="AA4099" s="12">
        <v>10</v>
      </c>
      <c r="AB4099" s="12">
        <v>0</v>
      </c>
      <c r="AC4099" s="28">
        <f>+I4099+Y4099-Z4099</f>
        <v>0.45</v>
      </c>
      <c r="AD4099" s="20">
        <f t="shared" si="447"/>
        <v>0</v>
      </c>
      <c r="AE4099">
        <v>0</v>
      </c>
    </row>
    <row r="4100" spans="1:31" x14ac:dyDescent="0.25">
      <c r="A4100" s="9">
        <v>45199</v>
      </c>
      <c r="B4100" s="10" t="s">
        <v>615</v>
      </c>
      <c r="C4100" s="10" t="s">
        <v>603</v>
      </c>
      <c r="D4100" s="10" t="s">
        <v>40</v>
      </c>
      <c r="E4100" s="10" t="s">
        <v>30</v>
      </c>
      <c r="F4100" s="10">
        <v>555</v>
      </c>
      <c r="G4100" s="10">
        <v>605</v>
      </c>
      <c r="H4100" s="11">
        <f>SUMIFS(AA:AA,$A:$A,EOMONTH($A4100,-1),$B:$B,$B4100)</f>
        <v>8</v>
      </c>
      <c r="I4100" s="63">
        <f>ROUND(SUMIFS(AC:AC,$A:$A,EOMONTH($A4100,-1),$B:$B,$B4100),2)</f>
        <v>-16.43</v>
      </c>
      <c r="J4100" s="11">
        <f>SUMIFS(AB:AB,$A:$A,EOMONTH($A4100,-1),$B:$B,$B4100)</f>
        <v>1888</v>
      </c>
      <c r="K4100" s="13">
        <v>0</v>
      </c>
      <c r="L4100" s="25">
        <v>0</v>
      </c>
      <c r="M4100" s="15">
        <v>0</v>
      </c>
      <c r="N4100" s="14">
        <v>0</v>
      </c>
      <c r="O4100" s="16">
        <v>0</v>
      </c>
      <c r="P4100" s="16">
        <v>0</v>
      </c>
      <c r="Q4100" s="16">
        <v>0</v>
      </c>
      <c r="R4100" s="16">
        <f>Q4100*16.876/100</f>
        <v>0</v>
      </c>
      <c r="S4100" s="17">
        <f t="shared" si="441"/>
        <v>0</v>
      </c>
      <c r="T4100" s="16">
        <v>0</v>
      </c>
      <c r="U4100" s="18">
        <f t="shared" si="442"/>
        <v>4.84</v>
      </c>
      <c r="V4100" s="18">
        <f t="shared" si="443"/>
        <v>0</v>
      </c>
      <c r="W4100" s="18">
        <f t="shared" si="444"/>
        <v>0</v>
      </c>
      <c r="X4100" s="27"/>
      <c r="Y4100" s="19">
        <f t="shared" si="445"/>
        <v>0</v>
      </c>
      <c r="Z4100" s="18">
        <f t="shared" si="446"/>
        <v>0</v>
      </c>
      <c r="AA4100" s="12">
        <v>8</v>
      </c>
      <c r="AB4100" s="12">
        <v>1888</v>
      </c>
      <c r="AC4100" s="28">
        <f>+I4100+Y4100-Z4100</f>
        <v>-16.43</v>
      </c>
      <c r="AD4100" s="20">
        <f t="shared" si="447"/>
        <v>20</v>
      </c>
      <c r="AE4100">
        <v>20</v>
      </c>
    </row>
    <row r="4101" spans="1:31" x14ac:dyDescent="0.25">
      <c r="A4101" s="9">
        <v>45199</v>
      </c>
      <c r="B4101" s="10" t="s">
        <v>616</v>
      </c>
      <c r="C4101" s="10" t="s">
        <v>603</v>
      </c>
      <c r="D4101" s="10" t="s">
        <v>29</v>
      </c>
      <c r="E4101" s="10" t="s">
        <v>30</v>
      </c>
      <c r="F4101" s="10"/>
      <c r="G4101" s="10">
        <v>0</v>
      </c>
      <c r="H4101" s="11">
        <f>SUMIFS(AA:AA,$A:$A,EOMONTH($A4101,-1),$B:$B,$B4101)</f>
        <v>3</v>
      </c>
      <c r="I4101" s="63">
        <f>ROUND(SUMIFS(AC:AC,$A:$A,EOMONTH($A4101,-1),$B:$B,$B4101),2)</f>
        <v>0.14000000000000001</v>
      </c>
      <c r="J4101" s="11">
        <f>SUMIFS(AB:AB,$A:$A,EOMONTH($A4101,-1),$B:$B,$B4101)</f>
        <v>708</v>
      </c>
      <c r="K4101" s="13">
        <v>0</v>
      </c>
      <c r="L4101" s="25">
        <v>0</v>
      </c>
      <c r="M4101" s="15">
        <v>0</v>
      </c>
      <c r="N4101" s="14">
        <v>0</v>
      </c>
      <c r="O4101" s="16">
        <v>0</v>
      </c>
      <c r="P4101" s="16">
        <v>0</v>
      </c>
      <c r="Q4101" s="16">
        <v>0</v>
      </c>
      <c r="R4101" s="16">
        <f>Q4101*16.876/100</f>
        <v>0</v>
      </c>
      <c r="S4101" s="17">
        <f t="shared" ref="S4101:S4164" si="448">Q4101+R4101</f>
        <v>0</v>
      </c>
      <c r="T4101" s="16">
        <v>0</v>
      </c>
      <c r="U4101" s="18">
        <f t="shared" ref="U4101:U4164" si="449">H4101*G4101/1000</f>
        <v>0</v>
      </c>
      <c r="V4101" s="18">
        <f t="shared" ref="V4101:V4164" si="450">M4101*F4101/1000</f>
        <v>0</v>
      </c>
      <c r="W4101" s="18">
        <f t="shared" ref="W4101:W4164" si="451">V4101*16.789/100</f>
        <v>0</v>
      </c>
      <c r="X4101" s="27"/>
      <c r="Y4101" s="19">
        <f t="shared" ref="Y4101:Y4164" si="452">V4101+W4101+X4101</f>
        <v>0</v>
      </c>
      <c r="Z4101" s="18">
        <f t="shared" ref="Z4101:Z4164" si="453">O4101*G4101/1000</f>
        <v>0</v>
      </c>
      <c r="AA4101" s="12">
        <v>3</v>
      </c>
      <c r="AB4101" s="12">
        <v>708</v>
      </c>
      <c r="AC4101" s="28">
        <f>+I4101+Y4101-Z4101</f>
        <v>0.14000000000000001</v>
      </c>
      <c r="AD4101" s="20">
        <f t="shared" ref="AD4101:AD4164" si="454">IF(AC4101&lt;0,ROUNDUP(AC4101,-1)*-1,0)</f>
        <v>0</v>
      </c>
      <c r="AE4101">
        <v>0</v>
      </c>
    </row>
    <row r="4102" spans="1:31" x14ac:dyDescent="0.25">
      <c r="A4102" s="9">
        <v>45199</v>
      </c>
      <c r="B4102" s="10" t="s">
        <v>617</v>
      </c>
      <c r="C4102" s="10" t="s">
        <v>603</v>
      </c>
      <c r="D4102" s="10" t="s">
        <v>40</v>
      </c>
      <c r="E4102" s="10" t="s">
        <v>30</v>
      </c>
      <c r="F4102" s="10">
        <v>555</v>
      </c>
      <c r="G4102" s="10">
        <v>605</v>
      </c>
      <c r="H4102" s="11">
        <f>SUMIFS(AA:AA,$A:$A,EOMONTH($A4102,-1),$B:$B,$B4102)</f>
        <v>65</v>
      </c>
      <c r="I4102" s="63">
        <f>ROUND(SUMIFS(AC:AC,$A:$A,EOMONTH($A4102,-1),$B:$B,$B4102),2)</f>
        <v>-13.86</v>
      </c>
      <c r="J4102" s="11">
        <f>SUMIFS(AB:AB,$A:$A,EOMONTH($A4102,-1),$B:$B,$B4102)</f>
        <v>15340</v>
      </c>
      <c r="K4102" s="13">
        <v>0</v>
      </c>
      <c r="L4102" s="25">
        <v>0</v>
      </c>
      <c r="M4102" s="15">
        <v>0</v>
      </c>
      <c r="N4102" s="14">
        <v>0</v>
      </c>
      <c r="O4102" s="16">
        <v>0</v>
      </c>
      <c r="P4102" s="16">
        <v>0</v>
      </c>
      <c r="Q4102" s="16">
        <v>0</v>
      </c>
      <c r="R4102" s="16">
        <f>Q4102*16.876/100</f>
        <v>0</v>
      </c>
      <c r="S4102" s="17">
        <f t="shared" si="448"/>
        <v>0</v>
      </c>
      <c r="T4102" s="16">
        <v>0</v>
      </c>
      <c r="U4102" s="18">
        <f t="shared" si="449"/>
        <v>39.325000000000003</v>
      </c>
      <c r="V4102" s="18">
        <f t="shared" si="450"/>
        <v>0</v>
      </c>
      <c r="W4102" s="18">
        <f t="shared" si="451"/>
        <v>0</v>
      </c>
      <c r="X4102" s="27"/>
      <c r="Y4102" s="19">
        <f t="shared" si="452"/>
        <v>0</v>
      </c>
      <c r="Z4102" s="18">
        <f t="shared" si="453"/>
        <v>0</v>
      </c>
      <c r="AA4102" s="12">
        <v>65</v>
      </c>
      <c r="AB4102" s="12">
        <v>15340</v>
      </c>
      <c r="AC4102" s="28">
        <f>+I4102+Y4102-Z4102</f>
        <v>-13.86</v>
      </c>
      <c r="AD4102" s="20">
        <f t="shared" si="454"/>
        <v>20</v>
      </c>
      <c r="AE4102">
        <v>20</v>
      </c>
    </row>
    <row r="4103" spans="1:31" x14ac:dyDescent="0.25">
      <c r="A4103" s="9">
        <v>45199</v>
      </c>
      <c r="B4103" s="10" t="s">
        <v>618</v>
      </c>
      <c r="C4103" s="10" t="s">
        <v>603</v>
      </c>
      <c r="D4103" s="10" t="s">
        <v>40</v>
      </c>
      <c r="E4103" s="10" t="s">
        <v>30</v>
      </c>
      <c r="F4103" s="10">
        <v>130</v>
      </c>
      <c r="G4103" s="10">
        <v>142</v>
      </c>
      <c r="H4103" s="11">
        <f>SUMIFS(AA:AA,$A:$A,EOMONTH($A4103,-1),$B:$B,$B4103)</f>
        <v>550</v>
      </c>
      <c r="I4103" s="63">
        <f>ROUND(SUMIFS(AC:AC,$A:$A,EOMONTH($A4103,-1),$B:$B,$B4103),2)</f>
        <v>-1.41</v>
      </c>
      <c r="J4103" s="11">
        <f>SUMIFS(AB:AB,$A:$A,EOMONTH($A4103,-1),$B:$B,$B4103)</f>
        <v>41800</v>
      </c>
      <c r="K4103" s="13">
        <v>0</v>
      </c>
      <c r="L4103" s="25">
        <v>0</v>
      </c>
      <c r="M4103" s="15">
        <v>0</v>
      </c>
      <c r="N4103" s="14">
        <v>0</v>
      </c>
      <c r="O4103" s="16">
        <v>0</v>
      </c>
      <c r="P4103" s="16">
        <v>0</v>
      </c>
      <c r="Q4103" s="16">
        <v>0</v>
      </c>
      <c r="R4103" s="16">
        <f>Q4103*16.876/100</f>
        <v>0</v>
      </c>
      <c r="S4103" s="17">
        <f t="shared" si="448"/>
        <v>0</v>
      </c>
      <c r="T4103" s="16">
        <v>0</v>
      </c>
      <c r="U4103" s="18">
        <f t="shared" si="449"/>
        <v>78.099999999999994</v>
      </c>
      <c r="V4103" s="18">
        <f t="shared" si="450"/>
        <v>0</v>
      </c>
      <c r="W4103" s="18">
        <f t="shared" si="451"/>
        <v>0</v>
      </c>
      <c r="X4103" s="27"/>
      <c r="Y4103" s="19">
        <f t="shared" si="452"/>
        <v>0</v>
      </c>
      <c r="Z4103" s="18">
        <f t="shared" si="453"/>
        <v>0</v>
      </c>
      <c r="AA4103" s="12">
        <v>550</v>
      </c>
      <c r="AB4103" s="12">
        <v>41800</v>
      </c>
      <c r="AC4103" s="28">
        <f>+I4103+Y4103-Z4103</f>
        <v>-1.41</v>
      </c>
      <c r="AD4103" s="20">
        <f t="shared" si="454"/>
        <v>10</v>
      </c>
      <c r="AE4103">
        <v>10</v>
      </c>
    </row>
    <row r="4104" spans="1:31" x14ac:dyDescent="0.25">
      <c r="A4104" s="9">
        <v>45199</v>
      </c>
      <c r="B4104" s="10" t="s">
        <v>619</v>
      </c>
      <c r="C4104" s="10" t="s">
        <v>603</v>
      </c>
      <c r="D4104" s="10" t="s">
        <v>40</v>
      </c>
      <c r="E4104" s="10" t="s">
        <v>30</v>
      </c>
      <c r="F4104" s="10">
        <v>175</v>
      </c>
      <c r="G4104" s="10">
        <v>191</v>
      </c>
      <c r="H4104" s="11">
        <f>SUMIFS(AA:AA,$A:$A,EOMONTH($A4104,-1),$B:$B,$B4104)</f>
        <v>663</v>
      </c>
      <c r="I4104" s="63">
        <f>ROUND(SUMIFS(AC:AC,$A:$A,EOMONTH($A4104,-1),$B:$B,$B4104),2)</f>
        <v>13.17</v>
      </c>
      <c r="J4104" s="11">
        <f>SUMIFS(AB:AB,$A:$A,EOMONTH($A4104,-1),$B:$B,$B4104)</f>
        <v>53040</v>
      </c>
      <c r="K4104" s="13">
        <v>0</v>
      </c>
      <c r="L4104" s="25">
        <v>0</v>
      </c>
      <c r="M4104" s="15">
        <v>0</v>
      </c>
      <c r="N4104" s="14">
        <v>0</v>
      </c>
      <c r="O4104" s="16">
        <v>0</v>
      </c>
      <c r="P4104" s="16">
        <v>0</v>
      </c>
      <c r="Q4104" s="16">
        <v>0</v>
      </c>
      <c r="R4104" s="16">
        <f>Q4104*16.876/100</f>
        <v>0</v>
      </c>
      <c r="S4104" s="17">
        <f t="shared" si="448"/>
        <v>0</v>
      </c>
      <c r="T4104" s="16">
        <v>0</v>
      </c>
      <c r="U4104" s="18">
        <f t="shared" si="449"/>
        <v>126.633</v>
      </c>
      <c r="V4104" s="18">
        <f t="shared" si="450"/>
        <v>0</v>
      </c>
      <c r="W4104" s="18">
        <f t="shared" si="451"/>
        <v>0</v>
      </c>
      <c r="X4104" s="27"/>
      <c r="Y4104" s="19">
        <f t="shared" si="452"/>
        <v>0</v>
      </c>
      <c r="Z4104" s="18">
        <f t="shared" si="453"/>
        <v>0</v>
      </c>
      <c r="AA4104" s="12">
        <v>663</v>
      </c>
      <c r="AB4104" s="12">
        <v>53040</v>
      </c>
      <c r="AC4104" s="28">
        <f>+I4104+Y4104-Z4104</f>
        <v>13.17</v>
      </c>
      <c r="AD4104" s="20">
        <f t="shared" si="454"/>
        <v>0</v>
      </c>
      <c r="AE4104">
        <v>0</v>
      </c>
    </row>
    <row r="4105" spans="1:31" x14ac:dyDescent="0.25">
      <c r="A4105" s="9">
        <v>45199</v>
      </c>
      <c r="B4105" s="10" t="s">
        <v>620</v>
      </c>
      <c r="C4105" s="10" t="s">
        <v>603</v>
      </c>
      <c r="D4105" s="10" t="s">
        <v>40</v>
      </c>
      <c r="E4105" s="10" t="s">
        <v>30</v>
      </c>
      <c r="F4105" s="10">
        <v>350</v>
      </c>
      <c r="G4105" s="10">
        <v>381</v>
      </c>
      <c r="H4105" s="11">
        <f>SUMIFS(AA:AA,$A:$A,EOMONTH($A4105,-1),$B:$B,$B4105)</f>
        <v>428</v>
      </c>
      <c r="I4105" s="63">
        <f>ROUND(SUMIFS(AC:AC,$A:$A,EOMONTH($A4105,-1),$B:$B,$B4105),2)</f>
        <v>-70.02</v>
      </c>
      <c r="J4105" s="11">
        <f>SUMIFS(AB:AB,$A:$A,EOMONTH($A4105,-1),$B:$B,$B4105)</f>
        <v>42589.96</v>
      </c>
      <c r="K4105" s="13">
        <v>0</v>
      </c>
      <c r="L4105" s="25">
        <v>0</v>
      </c>
      <c r="M4105" s="15">
        <v>0</v>
      </c>
      <c r="N4105" s="14">
        <v>0</v>
      </c>
      <c r="O4105" s="16">
        <v>0</v>
      </c>
      <c r="P4105" s="16">
        <v>0</v>
      </c>
      <c r="Q4105" s="16">
        <v>0</v>
      </c>
      <c r="R4105" s="16">
        <f>Q4105*16.876/100</f>
        <v>0</v>
      </c>
      <c r="S4105" s="17">
        <f t="shared" si="448"/>
        <v>0</v>
      </c>
      <c r="T4105" s="16">
        <v>0</v>
      </c>
      <c r="U4105" s="18">
        <f t="shared" si="449"/>
        <v>163.06800000000001</v>
      </c>
      <c r="V4105" s="18">
        <f t="shared" si="450"/>
        <v>0</v>
      </c>
      <c r="W4105" s="18">
        <f t="shared" si="451"/>
        <v>0</v>
      </c>
      <c r="X4105" s="27"/>
      <c r="Y4105" s="19">
        <f t="shared" si="452"/>
        <v>0</v>
      </c>
      <c r="Z4105" s="18">
        <f t="shared" si="453"/>
        <v>0</v>
      </c>
      <c r="AA4105" s="12">
        <v>428</v>
      </c>
      <c r="AB4105" s="12">
        <v>42589.96</v>
      </c>
      <c r="AC4105" s="28">
        <f>+I4105+Y4105-Z4105</f>
        <v>-70.02</v>
      </c>
      <c r="AD4105" s="20">
        <f t="shared" si="454"/>
        <v>80</v>
      </c>
      <c r="AE4105">
        <v>80</v>
      </c>
    </row>
    <row r="4106" spans="1:31" x14ac:dyDescent="0.25">
      <c r="A4106" s="9">
        <v>45199</v>
      </c>
      <c r="B4106" s="10" t="s">
        <v>622</v>
      </c>
      <c r="C4106" s="10" t="s">
        <v>603</v>
      </c>
      <c r="D4106" s="10" t="s">
        <v>29</v>
      </c>
      <c r="E4106" s="10" t="s">
        <v>30</v>
      </c>
      <c r="F4106" s="10"/>
      <c r="G4106" s="10">
        <v>0</v>
      </c>
      <c r="H4106" s="11">
        <f>SUMIFS(AA:AA,$A:$A,EOMONTH($A4106,-1),$B:$B,$B4106)</f>
        <v>515</v>
      </c>
      <c r="I4106" s="63">
        <f>ROUND(SUMIFS(AC:AC,$A:$A,EOMONTH($A4106,-1),$B:$B,$B4106),2)</f>
        <v>23.25</v>
      </c>
      <c r="J4106" s="11">
        <f>SUMIFS(AB:AB,$A:$A,EOMONTH($A4106,-1),$B:$B,$B4106)</f>
        <v>1888.37</v>
      </c>
      <c r="K4106" s="13">
        <v>0</v>
      </c>
      <c r="L4106" s="25">
        <v>0</v>
      </c>
      <c r="M4106" s="15">
        <v>0</v>
      </c>
      <c r="N4106" s="14">
        <v>0</v>
      </c>
      <c r="O4106" s="16">
        <v>0</v>
      </c>
      <c r="P4106" s="16">
        <v>0</v>
      </c>
      <c r="Q4106" s="16">
        <v>0</v>
      </c>
      <c r="R4106" s="16">
        <f>Q4106*16.876/100</f>
        <v>0</v>
      </c>
      <c r="S4106" s="17">
        <f t="shared" si="448"/>
        <v>0</v>
      </c>
      <c r="T4106" s="16">
        <v>0</v>
      </c>
      <c r="U4106" s="18">
        <f t="shared" si="449"/>
        <v>0</v>
      </c>
      <c r="V4106" s="18">
        <f t="shared" si="450"/>
        <v>0</v>
      </c>
      <c r="W4106" s="18">
        <f t="shared" si="451"/>
        <v>0</v>
      </c>
      <c r="X4106" s="27"/>
      <c r="Y4106" s="19">
        <f t="shared" si="452"/>
        <v>0</v>
      </c>
      <c r="Z4106" s="18">
        <f t="shared" si="453"/>
        <v>0</v>
      </c>
      <c r="AA4106" s="12">
        <v>515</v>
      </c>
      <c r="AB4106" s="12">
        <v>1888.37</v>
      </c>
      <c r="AC4106" s="28">
        <f>+I4106+Y4106-Z4106</f>
        <v>23.25</v>
      </c>
      <c r="AD4106" s="20">
        <f t="shared" si="454"/>
        <v>0</v>
      </c>
      <c r="AE4106">
        <v>0</v>
      </c>
    </row>
    <row r="4107" spans="1:31" x14ac:dyDescent="0.25">
      <c r="A4107" s="9">
        <v>45199</v>
      </c>
      <c r="B4107" s="10" t="s">
        <v>623</v>
      </c>
      <c r="C4107" s="10" t="s">
        <v>603</v>
      </c>
      <c r="D4107" s="10" t="s">
        <v>29</v>
      </c>
      <c r="E4107" s="10" t="s">
        <v>30</v>
      </c>
      <c r="F4107" s="10"/>
      <c r="G4107" s="10">
        <v>0</v>
      </c>
      <c r="H4107" s="11">
        <f>SUMIFS(AA:AA,$A:$A,EOMONTH($A4107,-1),$B:$B,$B4107)</f>
        <v>515</v>
      </c>
      <c r="I4107" s="63">
        <f>ROUND(SUMIFS(AC:AC,$A:$A,EOMONTH($A4107,-1),$B:$B,$B4107),2)</f>
        <v>23.25</v>
      </c>
      <c r="J4107" s="11">
        <f>SUMIFS(AB:AB,$A:$A,EOMONTH($A4107,-1),$B:$B,$B4107)</f>
        <v>1802.32</v>
      </c>
      <c r="K4107" s="13">
        <v>0</v>
      </c>
      <c r="L4107" s="25">
        <v>0</v>
      </c>
      <c r="M4107" s="15">
        <v>0</v>
      </c>
      <c r="N4107" s="14">
        <v>0</v>
      </c>
      <c r="O4107" s="16">
        <v>0</v>
      </c>
      <c r="P4107" s="16">
        <v>0</v>
      </c>
      <c r="Q4107" s="16">
        <v>0</v>
      </c>
      <c r="R4107" s="16">
        <f>Q4107*16.876/100</f>
        <v>0</v>
      </c>
      <c r="S4107" s="17">
        <f t="shared" si="448"/>
        <v>0</v>
      </c>
      <c r="T4107" s="16">
        <v>0</v>
      </c>
      <c r="U4107" s="18">
        <f t="shared" si="449"/>
        <v>0</v>
      </c>
      <c r="V4107" s="18">
        <f t="shared" si="450"/>
        <v>0</v>
      </c>
      <c r="W4107" s="18">
        <f t="shared" si="451"/>
        <v>0</v>
      </c>
      <c r="X4107" s="27"/>
      <c r="Y4107" s="19">
        <f t="shared" si="452"/>
        <v>0</v>
      </c>
      <c r="Z4107" s="18">
        <f t="shared" si="453"/>
        <v>0</v>
      </c>
      <c r="AA4107" s="12">
        <v>515</v>
      </c>
      <c r="AB4107" s="12">
        <v>1802.32</v>
      </c>
      <c r="AC4107" s="28">
        <f>+I4107+Y4107-Z4107</f>
        <v>23.25</v>
      </c>
      <c r="AD4107" s="20">
        <f t="shared" si="454"/>
        <v>0</v>
      </c>
      <c r="AE4107">
        <v>0</v>
      </c>
    </row>
    <row r="4108" spans="1:31" x14ac:dyDescent="0.25">
      <c r="A4108" s="9">
        <v>45199</v>
      </c>
      <c r="B4108" s="10" t="s">
        <v>624</v>
      </c>
      <c r="C4108" s="10" t="s">
        <v>603</v>
      </c>
      <c r="D4108" s="10" t="s">
        <v>29</v>
      </c>
      <c r="E4108" s="10" t="s">
        <v>30</v>
      </c>
      <c r="F4108" s="10"/>
      <c r="G4108" s="10">
        <v>0</v>
      </c>
      <c r="H4108" s="11">
        <f>SUMIFS(AA:AA,$A:$A,EOMONTH($A4108,-1),$B:$B,$B4108)</f>
        <v>181</v>
      </c>
      <c r="I4108" s="63">
        <f>ROUND(SUMIFS(AC:AC,$A:$A,EOMONTH($A4108,-1),$B:$B,$B4108),2)</f>
        <v>8.17</v>
      </c>
      <c r="J4108" s="11">
        <f>SUMIFS(AB:AB,$A:$A,EOMONTH($A4108,-1),$B:$B,$B4108)</f>
        <v>0</v>
      </c>
      <c r="K4108" s="13">
        <v>0</v>
      </c>
      <c r="L4108" s="25">
        <v>0</v>
      </c>
      <c r="M4108" s="15">
        <v>0</v>
      </c>
      <c r="N4108" s="14">
        <v>0</v>
      </c>
      <c r="O4108" s="16">
        <v>0</v>
      </c>
      <c r="P4108" s="16">
        <v>0</v>
      </c>
      <c r="Q4108" s="16">
        <v>0</v>
      </c>
      <c r="R4108" s="16">
        <f>Q4108*16.876/100</f>
        <v>0</v>
      </c>
      <c r="S4108" s="17">
        <f t="shared" si="448"/>
        <v>0</v>
      </c>
      <c r="T4108" s="16">
        <v>0</v>
      </c>
      <c r="U4108" s="18">
        <f t="shared" si="449"/>
        <v>0</v>
      </c>
      <c r="V4108" s="18">
        <f t="shared" si="450"/>
        <v>0</v>
      </c>
      <c r="W4108" s="18">
        <f t="shared" si="451"/>
        <v>0</v>
      </c>
      <c r="X4108" s="27"/>
      <c r="Y4108" s="19">
        <f t="shared" si="452"/>
        <v>0</v>
      </c>
      <c r="Z4108" s="18">
        <f t="shared" si="453"/>
        <v>0</v>
      </c>
      <c r="AA4108" s="12">
        <v>181</v>
      </c>
      <c r="AB4108" s="12">
        <v>0</v>
      </c>
      <c r="AC4108" s="28">
        <f>+I4108+Y4108-Z4108</f>
        <v>8.17</v>
      </c>
      <c r="AD4108" s="20">
        <f t="shared" si="454"/>
        <v>0</v>
      </c>
      <c r="AE4108">
        <v>0</v>
      </c>
    </row>
    <row r="4109" spans="1:31" x14ac:dyDescent="0.25">
      <c r="A4109" s="9">
        <v>45199</v>
      </c>
      <c r="B4109" s="10" t="s">
        <v>625</v>
      </c>
      <c r="C4109" s="10" t="s">
        <v>603</v>
      </c>
      <c r="D4109" s="10" t="s">
        <v>29</v>
      </c>
      <c r="E4109" s="10" t="s">
        <v>30</v>
      </c>
      <c r="F4109" s="10"/>
      <c r="G4109" s="10">
        <v>0</v>
      </c>
      <c r="H4109" s="11">
        <f>SUMIFS(AA:AA,$A:$A,EOMONTH($A4109,-1),$B:$B,$B4109)</f>
        <v>29</v>
      </c>
      <c r="I4109" s="63">
        <f>ROUND(SUMIFS(AC:AC,$A:$A,EOMONTH($A4109,-1),$B:$B,$B4109),2)</f>
        <v>1.31</v>
      </c>
      <c r="J4109" s="11">
        <f>SUMIFS(AB:AB,$A:$A,EOMONTH($A4109,-1),$B:$B,$B4109)</f>
        <v>168.69</v>
      </c>
      <c r="K4109" s="13">
        <v>0</v>
      </c>
      <c r="L4109" s="25">
        <v>0</v>
      </c>
      <c r="M4109" s="15">
        <v>0</v>
      </c>
      <c r="N4109" s="14">
        <v>0</v>
      </c>
      <c r="O4109" s="16">
        <v>0</v>
      </c>
      <c r="P4109" s="16">
        <v>0</v>
      </c>
      <c r="Q4109" s="16">
        <v>0</v>
      </c>
      <c r="R4109" s="16">
        <f>Q4109*16.876/100</f>
        <v>0</v>
      </c>
      <c r="S4109" s="17">
        <f t="shared" si="448"/>
        <v>0</v>
      </c>
      <c r="T4109" s="16">
        <v>0</v>
      </c>
      <c r="U4109" s="18">
        <f t="shared" si="449"/>
        <v>0</v>
      </c>
      <c r="V4109" s="18">
        <f t="shared" si="450"/>
        <v>0</v>
      </c>
      <c r="W4109" s="18">
        <f t="shared" si="451"/>
        <v>0</v>
      </c>
      <c r="X4109" s="27"/>
      <c r="Y4109" s="19">
        <f t="shared" si="452"/>
        <v>0</v>
      </c>
      <c r="Z4109" s="18">
        <f t="shared" si="453"/>
        <v>0</v>
      </c>
      <c r="AA4109" s="12">
        <v>29</v>
      </c>
      <c r="AB4109" s="12">
        <v>168.69</v>
      </c>
      <c r="AC4109" s="28">
        <f>+I4109+Y4109-Z4109</f>
        <v>1.31</v>
      </c>
      <c r="AD4109" s="20">
        <f t="shared" si="454"/>
        <v>0</v>
      </c>
      <c r="AE4109">
        <v>0</v>
      </c>
    </row>
    <row r="4110" spans="1:31" x14ac:dyDescent="0.25">
      <c r="A4110" s="9">
        <v>45199</v>
      </c>
      <c r="B4110" s="10" t="s">
        <v>626</v>
      </c>
      <c r="C4110" s="10" t="s">
        <v>603</v>
      </c>
      <c r="D4110" s="10" t="s">
        <v>29</v>
      </c>
      <c r="E4110" s="10" t="s">
        <v>30</v>
      </c>
      <c r="F4110" s="10"/>
      <c r="G4110" s="10">
        <v>0</v>
      </c>
      <c r="H4110" s="11">
        <f>SUMIFS(AA:AA,$A:$A,EOMONTH($A4110,-1),$B:$B,$B4110)</f>
        <v>13</v>
      </c>
      <c r="I4110" s="63">
        <f>ROUND(SUMIFS(AC:AC,$A:$A,EOMONTH($A4110,-1),$B:$B,$B4110),2)</f>
        <v>0.59</v>
      </c>
      <c r="J4110" s="11">
        <f>SUMIFS(AB:AB,$A:$A,EOMONTH($A4110,-1),$B:$B,$B4110)</f>
        <v>70.81</v>
      </c>
      <c r="K4110" s="13">
        <v>0</v>
      </c>
      <c r="L4110" s="25">
        <v>0</v>
      </c>
      <c r="M4110" s="15">
        <v>0</v>
      </c>
      <c r="N4110" s="14">
        <v>0</v>
      </c>
      <c r="O4110" s="16">
        <v>0</v>
      </c>
      <c r="P4110" s="16">
        <v>0</v>
      </c>
      <c r="Q4110" s="16">
        <v>0</v>
      </c>
      <c r="R4110" s="16">
        <f>Q4110*16.876/100</f>
        <v>0</v>
      </c>
      <c r="S4110" s="17">
        <f t="shared" si="448"/>
        <v>0</v>
      </c>
      <c r="T4110" s="16">
        <v>0</v>
      </c>
      <c r="U4110" s="18">
        <f t="shared" si="449"/>
        <v>0</v>
      </c>
      <c r="V4110" s="18">
        <f t="shared" si="450"/>
        <v>0</v>
      </c>
      <c r="W4110" s="18">
        <f t="shared" si="451"/>
        <v>0</v>
      </c>
      <c r="X4110" s="27"/>
      <c r="Y4110" s="19">
        <f t="shared" si="452"/>
        <v>0</v>
      </c>
      <c r="Z4110" s="18">
        <f t="shared" si="453"/>
        <v>0</v>
      </c>
      <c r="AA4110" s="12">
        <v>13</v>
      </c>
      <c r="AB4110" s="12">
        <v>70.81</v>
      </c>
      <c r="AC4110" s="28">
        <f>+I4110+Y4110-Z4110</f>
        <v>0.59</v>
      </c>
      <c r="AD4110" s="20">
        <f t="shared" si="454"/>
        <v>0</v>
      </c>
      <c r="AE4110">
        <v>0</v>
      </c>
    </row>
    <row r="4111" spans="1:31" x14ac:dyDescent="0.25">
      <c r="A4111" s="9">
        <v>45199</v>
      </c>
      <c r="B4111" s="10" t="s">
        <v>627</v>
      </c>
      <c r="C4111" s="10" t="s">
        <v>603</v>
      </c>
      <c r="D4111" s="10" t="s">
        <v>29</v>
      </c>
      <c r="E4111" s="10" t="s">
        <v>30</v>
      </c>
      <c r="F4111" s="10"/>
      <c r="G4111" s="10">
        <v>0</v>
      </c>
      <c r="H4111" s="11">
        <f>SUMIFS(AA:AA,$A:$A,EOMONTH($A4111,-1),$B:$B,$B4111)</f>
        <v>12</v>
      </c>
      <c r="I4111" s="63">
        <f>ROUND(SUMIFS(AC:AC,$A:$A,EOMONTH($A4111,-1),$B:$B,$B4111),2)</f>
        <v>0.54</v>
      </c>
      <c r="J4111" s="11">
        <f>SUMIFS(AB:AB,$A:$A,EOMONTH($A4111,-1),$B:$B,$B4111)</f>
        <v>0</v>
      </c>
      <c r="K4111" s="13">
        <v>0</v>
      </c>
      <c r="L4111" s="25">
        <v>0</v>
      </c>
      <c r="M4111" s="15">
        <v>0</v>
      </c>
      <c r="N4111" s="14">
        <v>0</v>
      </c>
      <c r="O4111" s="16">
        <v>0</v>
      </c>
      <c r="P4111" s="16">
        <v>0</v>
      </c>
      <c r="Q4111" s="16">
        <v>0</v>
      </c>
      <c r="R4111" s="16">
        <f>Q4111*16.876/100</f>
        <v>0</v>
      </c>
      <c r="S4111" s="17">
        <f t="shared" si="448"/>
        <v>0</v>
      </c>
      <c r="T4111" s="16">
        <v>0</v>
      </c>
      <c r="U4111" s="18">
        <f t="shared" si="449"/>
        <v>0</v>
      </c>
      <c r="V4111" s="18">
        <f t="shared" si="450"/>
        <v>0</v>
      </c>
      <c r="W4111" s="18">
        <f t="shared" si="451"/>
        <v>0</v>
      </c>
      <c r="X4111" s="27"/>
      <c r="Y4111" s="19">
        <f t="shared" si="452"/>
        <v>0</v>
      </c>
      <c r="Z4111" s="18">
        <f t="shared" si="453"/>
        <v>0</v>
      </c>
      <c r="AA4111" s="12">
        <v>12</v>
      </c>
      <c r="AB4111" s="12">
        <v>0</v>
      </c>
      <c r="AC4111" s="28">
        <f>+I4111+Y4111-Z4111</f>
        <v>0.54</v>
      </c>
      <c r="AD4111" s="20">
        <f t="shared" si="454"/>
        <v>0</v>
      </c>
      <c r="AE4111">
        <v>0</v>
      </c>
    </row>
    <row r="4112" spans="1:31" x14ac:dyDescent="0.25">
      <c r="A4112" s="9">
        <v>45199</v>
      </c>
      <c r="B4112" s="10" t="s">
        <v>628</v>
      </c>
      <c r="C4112" s="10" t="s">
        <v>603</v>
      </c>
      <c r="D4112" s="10" t="s">
        <v>29</v>
      </c>
      <c r="E4112" s="10" t="s">
        <v>30</v>
      </c>
      <c r="F4112" s="10"/>
      <c r="G4112" s="10">
        <v>0</v>
      </c>
      <c r="H4112" s="11">
        <f>SUMIFS(AA:AA,$A:$A,EOMONTH($A4112,-1),$B:$B,$B4112)</f>
        <v>360</v>
      </c>
      <c r="I4112" s="63">
        <f>ROUND(SUMIFS(AC:AC,$A:$A,EOMONTH($A4112,-1),$B:$B,$B4112),2)</f>
        <v>16.25</v>
      </c>
      <c r="J4112" s="11">
        <f>SUMIFS(AB:AB,$A:$A,EOMONTH($A4112,-1),$B:$B,$B4112)</f>
        <v>0</v>
      </c>
      <c r="K4112" s="13">
        <v>0</v>
      </c>
      <c r="L4112" s="25">
        <v>0</v>
      </c>
      <c r="M4112" s="15">
        <v>0</v>
      </c>
      <c r="N4112" s="14">
        <v>0</v>
      </c>
      <c r="O4112" s="16">
        <v>0</v>
      </c>
      <c r="P4112" s="16">
        <v>0</v>
      </c>
      <c r="Q4112" s="16">
        <v>0</v>
      </c>
      <c r="R4112" s="16">
        <f>Q4112*16.876/100</f>
        <v>0</v>
      </c>
      <c r="S4112" s="17">
        <f t="shared" si="448"/>
        <v>0</v>
      </c>
      <c r="T4112" s="16">
        <v>0</v>
      </c>
      <c r="U4112" s="18">
        <f t="shared" si="449"/>
        <v>0</v>
      </c>
      <c r="V4112" s="18">
        <f t="shared" si="450"/>
        <v>0</v>
      </c>
      <c r="W4112" s="18">
        <f t="shared" si="451"/>
        <v>0</v>
      </c>
      <c r="X4112" s="27"/>
      <c r="Y4112" s="19">
        <f t="shared" si="452"/>
        <v>0</v>
      </c>
      <c r="Z4112" s="18">
        <f t="shared" si="453"/>
        <v>0</v>
      </c>
      <c r="AA4112" s="12">
        <v>360</v>
      </c>
      <c r="AB4112" s="12">
        <v>0</v>
      </c>
      <c r="AC4112" s="28">
        <f>+I4112+Y4112-Z4112</f>
        <v>16.25</v>
      </c>
      <c r="AD4112" s="20">
        <f t="shared" si="454"/>
        <v>0</v>
      </c>
      <c r="AE4112">
        <v>0</v>
      </c>
    </row>
    <row r="4113" spans="1:31" x14ac:dyDescent="0.25">
      <c r="A4113" s="9">
        <v>45199</v>
      </c>
      <c r="B4113" s="10" t="s">
        <v>629</v>
      </c>
      <c r="C4113" s="10" t="s">
        <v>603</v>
      </c>
      <c r="D4113" s="10" t="s">
        <v>40</v>
      </c>
      <c r="E4113" s="10" t="s">
        <v>30</v>
      </c>
      <c r="F4113" s="10">
        <v>410</v>
      </c>
      <c r="G4113" s="10">
        <v>447</v>
      </c>
      <c r="H4113" s="11">
        <f>SUMIFS(AA:AA,$A:$A,EOMONTH($A4113,-1),$B:$B,$B4113)</f>
        <v>936</v>
      </c>
      <c r="I4113" s="63">
        <f>ROUND(SUMIFS(AC:AC,$A:$A,EOMONTH($A4113,-1),$B:$B,$B4113),2)</f>
        <v>42.26</v>
      </c>
      <c r="J4113" s="11">
        <f>SUMIFS(AB:AB,$A:$A,EOMONTH($A4113,-1),$B:$B,$B4113)</f>
        <v>37463.29</v>
      </c>
      <c r="K4113" s="13">
        <v>0</v>
      </c>
      <c r="L4113" s="25">
        <v>0</v>
      </c>
      <c r="M4113" s="15">
        <v>0</v>
      </c>
      <c r="N4113" s="14">
        <v>0</v>
      </c>
      <c r="O4113" s="16">
        <v>0</v>
      </c>
      <c r="P4113" s="16">
        <v>0</v>
      </c>
      <c r="Q4113" s="16">
        <v>0</v>
      </c>
      <c r="R4113" s="16">
        <f>Q4113*16.876/100</f>
        <v>0</v>
      </c>
      <c r="S4113" s="17">
        <f t="shared" si="448"/>
        <v>0</v>
      </c>
      <c r="T4113" s="16">
        <v>0</v>
      </c>
      <c r="U4113" s="18">
        <f t="shared" si="449"/>
        <v>418.392</v>
      </c>
      <c r="V4113" s="18">
        <f t="shared" si="450"/>
        <v>0</v>
      </c>
      <c r="W4113" s="18">
        <f t="shared" si="451"/>
        <v>0</v>
      </c>
      <c r="X4113" s="27"/>
      <c r="Y4113" s="19">
        <f t="shared" si="452"/>
        <v>0</v>
      </c>
      <c r="Z4113" s="18">
        <f t="shared" si="453"/>
        <v>0</v>
      </c>
      <c r="AA4113" s="12">
        <v>936</v>
      </c>
      <c r="AB4113" s="12">
        <v>37463.29</v>
      </c>
      <c r="AC4113" s="28">
        <f>+I4113+Y4113-Z4113</f>
        <v>42.26</v>
      </c>
      <c r="AD4113" s="20">
        <f t="shared" si="454"/>
        <v>0</v>
      </c>
      <c r="AE4113">
        <v>0</v>
      </c>
    </row>
    <row r="4114" spans="1:31" x14ac:dyDescent="0.25">
      <c r="A4114" s="9">
        <v>45199</v>
      </c>
      <c r="B4114" s="10" t="s">
        <v>630</v>
      </c>
      <c r="C4114" s="10" t="s">
        <v>213</v>
      </c>
      <c r="D4114" s="10" t="s">
        <v>40</v>
      </c>
      <c r="E4114" s="10" t="s">
        <v>30</v>
      </c>
      <c r="F4114" s="10">
        <v>450</v>
      </c>
      <c r="G4114" s="10">
        <v>490</v>
      </c>
      <c r="H4114" s="11">
        <f>SUMIFS(AA:AA,$A:$A,EOMONTH($A4114,-1),$B:$B,$B4114)</f>
        <v>796</v>
      </c>
      <c r="I4114" s="63">
        <f>ROUND(SUMIFS(AC:AC,$A:$A,EOMONTH($A4114,-1),$B:$B,$B4114),2)</f>
        <v>141.63</v>
      </c>
      <c r="J4114" s="11">
        <f>SUMIFS(AB:AB,$A:$A,EOMONTH($A4114,-1),$B:$B,$B4114)</f>
        <v>29390.39</v>
      </c>
      <c r="K4114" s="13">
        <v>0</v>
      </c>
      <c r="L4114" s="25">
        <v>0</v>
      </c>
      <c r="M4114" s="15">
        <v>0</v>
      </c>
      <c r="N4114" s="14">
        <v>0</v>
      </c>
      <c r="O4114" s="16">
        <v>0</v>
      </c>
      <c r="P4114" s="16">
        <v>0</v>
      </c>
      <c r="Q4114" s="16">
        <v>0</v>
      </c>
      <c r="R4114" s="16">
        <f>Q4114*16.876/100</f>
        <v>0</v>
      </c>
      <c r="S4114" s="17">
        <f t="shared" si="448"/>
        <v>0</v>
      </c>
      <c r="T4114" s="16">
        <v>0</v>
      </c>
      <c r="U4114" s="18">
        <f t="shared" si="449"/>
        <v>390.04</v>
      </c>
      <c r="V4114" s="18">
        <f t="shared" si="450"/>
        <v>0</v>
      </c>
      <c r="W4114" s="18">
        <f t="shared" si="451"/>
        <v>0</v>
      </c>
      <c r="X4114" s="27"/>
      <c r="Y4114" s="19">
        <f t="shared" si="452"/>
        <v>0</v>
      </c>
      <c r="Z4114" s="18">
        <f t="shared" si="453"/>
        <v>0</v>
      </c>
      <c r="AA4114" s="12">
        <v>796</v>
      </c>
      <c r="AB4114" s="12">
        <v>29390.39</v>
      </c>
      <c r="AC4114" s="28">
        <f>+I4114+Y4114-Z4114</f>
        <v>141.63</v>
      </c>
      <c r="AD4114" s="20">
        <f t="shared" si="454"/>
        <v>0</v>
      </c>
      <c r="AE4114">
        <v>0</v>
      </c>
    </row>
    <row r="4115" spans="1:31" x14ac:dyDescent="0.25">
      <c r="A4115" s="59">
        <v>45199</v>
      </c>
      <c r="B4115" s="60" t="s">
        <v>812</v>
      </c>
      <c r="C4115" s="60" t="s">
        <v>603</v>
      </c>
      <c r="D4115" s="60" t="s">
        <v>40</v>
      </c>
      <c r="E4115" s="60" t="s">
        <v>30</v>
      </c>
      <c r="F4115" s="10"/>
      <c r="G4115" s="10"/>
      <c r="H4115" s="11"/>
      <c r="I4115" s="63">
        <f>ROUND(SUMIFS(AC:AC,$A:$A,EOMONTH($A4115,-1),$B:$B,$B4115),2)</f>
        <v>0</v>
      </c>
      <c r="J4115" s="11"/>
      <c r="K4115" s="13"/>
      <c r="L4115" s="25"/>
      <c r="M4115" s="15"/>
      <c r="N4115" s="14"/>
      <c r="O4115" s="16"/>
      <c r="P4115" s="16"/>
      <c r="Q4115" s="16"/>
      <c r="R4115" s="16"/>
      <c r="S4115" s="17">
        <f t="shared" si="448"/>
        <v>0</v>
      </c>
      <c r="T4115" s="16"/>
      <c r="U4115" s="18">
        <f t="shared" si="449"/>
        <v>0</v>
      </c>
      <c r="V4115" s="18">
        <f t="shared" si="450"/>
        <v>0</v>
      </c>
      <c r="W4115" s="18">
        <f t="shared" si="451"/>
        <v>0</v>
      </c>
      <c r="X4115" s="27"/>
      <c r="Y4115" s="19">
        <f t="shared" si="452"/>
        <v>0</v>
      </c>
      <c r="Z4115" s="18">
        <f t="shared" si="453"/>
        <v>0</v>
      </c>
      <c r="AA4115" s="12"/>
      <c r="AB4115" s="12"/>
      <c r="AC4115" s="28">
        <f>+I4115+Y4115-Z4115</f>
        <v>0</v>
      </c>
      <c r="AD4115" s="20">
        <f t="shared" si="454"/>
        <v>0</v>
      </c>
      <c r="AE4115">
        <v>0</v>
      </c>
    </row>
    <row r="4116" spans="1:31" x14ac:dyDescent="0.25">
      <c r="A4116" s="9">
        <v>45199</v>
      </c>
      <c r="B4116" s="10" t="s">
        <v>631</v>
      </c>
      <c r="C4116" s="10" t="s">
        <v>603</v>
      </c>
      <c r="D4116" s="10" t="s">
        <v>40</v>
      </c>
      <c r="E4116" s="10" t="s">
        <v>30</v>
      </c>
      <c r="F4116" s="10">
        <v>590</v>
      </c>
      <c r="G4116" s="10">
        <v>643</v>
      </c>
      <c r="H4116" s="11">
        <f>SUMIFS(AA:AA,$A:$A,EOMONTH($A4116,-1),$B:$B,$B4116)</f>
        <v>715</v>
      </c>
      <c r="I4116" s="63">
        <f>ROUND(SUMIFS(AC:AC,$A:$A,EOMONTH($A4116,-1),$B:$B,$B4116),2)</f>
        <v>229.93</v>
      </c>
      <c r="J4116" s="11">
        <f>SUMIFS(AB:AB,$A:$A,EOMONTH($A4116,-1),$B:$B,$B4116)</f>
        <v>33308.43</v>
      </c>
      <c r="K4116" s="13">
        <v>0</v>
      </c>
      <c r="L4116" s="25">
        <v>0</v>
      </c>
      <c r="M4116" s="15">
        <v>0</v>
      </c>
      <c r="N4116" s="14">
        <v>0</v>
      </c>
      <c r="O4116" s="16">
        <v>251</v>
      </c>
      <c r="P4116" s="16">
        <v>15316.02</v>
      </c>
      <c r="Q4116" s="16">
        <v>0</v>
      </c>
      <c r="R4116" s="16">
        <f>Q4116*16.876/100</f>
        <v>0</v>
      </c>
      <c r="S4116" s="17">
        <f t="shared" si="448"/>
        <v>0</v>
      </c>
      <c r="T4116" s="16">
        <v>0</v>
      </c>
      <c r="U4116" s="18">
        <f t="shared" si="449"/>
        <v>459.745</v>
      </c>
      <c r="V4116" s="18">
        <f t="shared" si="450"/>
        <v>0</v>
      </c>
      <c r="W4116" s="18">
        <f t="shared" si="451"/>
        <v>0</v>
      </c>
      <c r="X4116" s="27"/>
      <c r="Y4116" s="19">
        <f t="shared" si="452"/>
        <v>0</v>
      </c>
      <c r="Z4116" s="18">
        <f t="shared" si="453"/>
        <v>161.393</v>
      </c>
      <c r="AA4116" s="12">
        <v>464</v>
      </c>
      <c r="AB4116" s="12">
        <v>21615.54</v>
      </c>
      <c r="AC4116" s="28">
        <f>+I4116+Y4116-Z4116</f>
        <v>68.537000000000006</v>
      </c>
      <c r="AD4116" s="20">
        <f t="shared" si="454"/>
        <v>0</v>
      </c>
      <c r="AE4116">
        <v>0</v>
      </c>
    </row>
    <row r="4117" spans="1:31" x14ac:dyDescent="0.25">
      <c r="A4117" s="9">
        <v>45199</v>
      </c>
      <c r="B4117" s="10" t="s">
        <v>632</v>
      </c>
      <c r="C4117" s="10" t="s">
        <v>603</v>
      </c>
      <c r="D4117" s="10" t="s">
        <v>40</v>
      </c>
      <c r="E4117" s="10" t="s">
        <v>30</v>
      </c>
      <c r="F4117" s="10">
        <v>730</v>
      </c>
      <c r="G4117" s="10">
        <v>796</v>
      </c>
      <c r="H4117" s="11">
        <f>SUMIFS(AA:AA,$A:$A,EOMONTH($A4117,-1),$B:$B,$B4117)</f>
        <v>11635</v>
      </c>
      <c r="I4117" s="63">
        <f>ROUND(SUMIFS(AC:AC,$A:$A,EOMONTH($A4117,-1),$B:$B,$B4117),2)</f>
        <v>4558.28</v>
      </c>
      <c r="J4117" s="11">
        <f>SUMIFS(AB:AB,$A:$A,EOMONTH($A4117,-1),$B:$B,$B4117)</f>
        <v>633105.43000000005</v>
      </c>
      <c r="K4117" s="13">
        <v>0</v>
      </c>
      <c r="L4117" s="25">
        <v>0</v>
      </c>
      <c r="M4117" s="15">
        <v>0</v>
      </c>
      <c r="N4117" s="14">
        <v>0</v>
      </c>
      <c r="O4117" s="16">
        <v>0</v>
      </c>
      <c r="P4117" s="16">
        <v>0</v>
      </c>
      <c r="Q4117" s="16">
        <v>0</v>
      </c>
      <c r="R4117" s="16">
        <f>Q4117*16.876/100</f>
        <v>0</v>
      </c>
      <c r="S4117" s="17">
        <f t="shared" si="448"/>
        <v>0</v>
      </c>
      <c r="T4117" s="16">
        <v>0</v>
      </c>
      <c r="U4117" s="18">
        <f t="shared" si="449"/>
        <v>9261.4599999999991</v>
      </c>
      <c r="V4117" s="18">
        <f t="shared" si="450"/>
        <v>0</v>
      </c>
      <c r="W4117" s="18">
        <f t="shared" si="451"/>
        <v>0</v>
      </c>
      <c r="X4117" s="27"/>
      <c r="Y4117" s="19">
        <f t="shared" si="452"/>
        <v>0</v>
      </c>
      <c r="Z4117" s="18">
        <f t="shared" si="453"/>
        <v>0</v>
      </c>
      <c r="AA4117" s="12">
        <v>11635</v>
      </c>
      <c r="AB4117" s="12">
        <v>633105.43000000005</v>
      </c>
      <c r="AC4117" s="28">
        <f>+I4117+Y4117-Z4117</f>
        <v>4558.28</v>
      </c>
      <c r="AD4117" s="20">
        <f t="shared" si="454"/>
        <v>0</v>
      </c>
      <c r="AE4117">
        <v>0</v>
      </c>
    </row>
    <row r="4118" spans="1:31" x14ac:dyDescent="0.25">
      <c r="A4118" s="9">
        <v>45199</v>
      </c>
      <c r="B4118" s="10" t="s">
        <v>633</v>
      </c>
      <c r="C4118" s="10" t="s">
        <v>603</v>
      </c>
      <c r="D4118" s="10" t="s">
        <v>29</v>
      </c>
      <c r="E4118" s="10" t="s">
        <v>30</v>
      </c>
      <c r="F4118" s="10"/>
      <c r="G4118" s="10">
        <v>0</v>
      </c>
      <c r="H4118" s="11">
        <f>SUMIFS(AA:AA,$A:$A,EOMONTH($A4118,-1),$B:$B,$B4118)</f>
        <v>212</v>
      </c>
      <c r="I4118" s="63">
        <f>ROUND(SUMIFS(AC:AC,$A:$A,EOMONTH($A4118,-1),$B:$B,$B4118),2)</f>
        <v>8.76</v>
      </c>
      <c r="J4118" s="11">
        <f>SUMIFS(AB:AB,$A:$A,EOMONTH($A4118,-1),$B:$B,$B4118)</f>
        <v>9800.5499999999993</v>
      </c>
      <c r="K4118" s="13">
        <v>0</v>
      </c>
      <c r="L4118" s="25">
        <v>0</v>
      </c>
      <c r="M4118" s="15">
        <v>0</v>
      </c>
      <c r="N4118" s="14">
        <v>0</v>
      </c>
      <c r="O4118" s="16">
        <v>0</v>
      </c>
      <c r="P4118" s="16">
        <v>0</v>
      </c>
      <c r="Q4118" s="16">
        <v>0</v>
      </c>
      <c r="R4118" s="16">
        <f>Q4118*16.876/100</f>
        <v>0</v>
      </c>
      <c r="S4118" s="17">
        <f t="shared" si="448"/>
        <v>0</v>
      </c>
      <c r="T4118" s="16">
        <v>0</v>
      </c>
      <c r="U4118" s="18">
        <f t="shared" si="449"/>
        <v>0</v>
      </c>
      <c r="V4118" s="18">
        <f t="shared" si="450"/>
        <v>0</v>
      </c>
      <c r="W4118" s="18">
        <f t="shared" si="451"/>
        <v>0</v>
      </c>
      <c r="X4118" s="27"/>
      <c r="Y4118" s="19">
        <f t="shared" si="452"/>
        <v>0</v>
      </c>
      <c r="Z4118" s="18">
        <f t="shared" si="453"/>
        <v>0</v>
      </c>
      <c r="AA4118" s="12">
        <v>212</v>
      </c>
      <c r="AB4118" s="12">
        <v>9800.5499999999993</v>
      </c>
      <c r="AC4118" s="28">
        <f>+I4118+Y4118-Z4118</f>
        <v>8.76</v>
      </c>
      <c r="AD4118" s="20">
        <f t="shared" si="454"/>
        <v>0</v>
      </c>
      <c r="AE4118">
        <v>0</v>
      </c>
    </row>
    <row r="4119" spans="1:31" x14ac:dyDescent="0.25">
      <c r="A4119" s="9">
        <v>45199</v>
      </c>
      <c r="B4119" s="10" t="s">
        <v>634</v>
      </c>
      <c r="C4119" s="10" t="s">
        <v>603</v>
      </c>
      <c r="D4119" s="10" t="s">
        <v>40</v>
      </c>
      <c r="E4119" s="10" t="s">
        <v>30</v>
      </c>
      <c r="F4119" s="10">
        <v>1150</v>
      </c>
      <c r="G4119" s="10">
        <v>1253</v>
      </c>
      <c r="H4119" s="11">
        <f>SUMIFS(AA:AA,$A:$A,EOMONTH($A4119,-1),$B:$B,$B4119)</f>
        <v>14462</v>
      </c>
      <c r="I4119" s="63">
        <f>ROUND(SUMIFS(AC:AC,$A:$A,EOMONTH($A4119,-1),$B:$B,$B4119),2)</f>
        <v>6770.17</v>
      </c>
      <c r="J4119" s="11">
        <f>SUMIFS(AB:AB,$A:$A,EOMONTH($A4119,-1),$B:$B,$B4119)</f>
        <v>1312214.53</v>
      </c>
      <c r="K4119" s="13">
        <v>0</v>
      </c>
      <c r="L4119" s="25">
        <v>0</v>
      </c>
      <c r="M4119" s="15">
        <v>195</v>
      </c>
      <c r="N4119" s="14">
        <v>19107.2</v>
      </c>
      <c r="O4119" s="16">
        <v>0</v>
      </c>
      <c r="P4119" s="16">
        <v>0</v>
      </c>
      <c r="Q4119" s="16">
        <v>0</v>
      </c>
      <c r="R4119" s="16">
        <f>Q4119*16.876/100</f>
        <v>0</v>
      </c>
      <c r="S4119" s="17">
        <f t="shared" si="448"/>
        <v>0</v>
      </c>
      <c r="T4119" s="16">
        <v>0</v>
      </c>
      <c r="U4119" s="18">
        <f t="shared" si="449"/>
        <v>18120.885999999999</v>
      </c>
      <c r="V4119" s="18">
        <f t="shared" si="450"/>
        <v>224.25</v>
      </c>
      <c r="W4119" s="18">
        <f t="shared" si="451"/>
        <v>37.649332500000007</v>
      </c>
      <c r="X4119" s="27"/>
      <c r="Y4119" s="19">
        <f t="shared" si="452"/>
        <v>261.89933250000001</v>
      </c>
      <c r="Z4119" s="18">
        <f t="shared" si="453"/>
        <v>0</v>
      </c>
      <c r="AA4119" s="12">
        <v>14657</v>
      </c>
      <c r="AB4119" s="12">
        <v>1331321.73</v>
      </c>
      <c r="AC4119" s="28">
        <f>+I4119+Y4119-Z4119</f>
        <v>7032.0693325000002</v>
      </c>
      <c r="AD4119" s="20">
        <f t="shared" si="454"/>
        <v>0</v>
      </c>
    </row>
    <row r="4120" spans="1:31" x14ac:dyDescent="0.25">
      <c r="A4120" s="9">
        <v>45199</v>
      </c>
      <c r="B4120" s="10" t="s">
        <v>635</v>
      </c>
      <c r="C4120" s="10" t="s">
        <v>603</v>
      </c>
      <c r="D4120" s="10" t="s">
        <v>40</v>
      </c>
      <c r="E4120" s="10" t="s">
        <v>30</v>
      </c>
      <c r="F4120" s="10">
        <v>920</v>
      </c>
      <c r="G4120" s="10">
        <v>1003</v>
      </c>
      <c r="H4120" s="11">
        <f>SUMIFS(AA:AA,$A:$A,EOMONTH($A4120,-1),$B:$B,$B4120)</f>
        <v>-69</v>
      </c>
      <c r="I4120" s="63">
        <f>ROUND(SUMIFS(AC:AC,$A:$A,EOMONTH($A4120,-1),$B:$B,$B4120),2)</f>
        <v>-79.739999999999995</v>
      </c>
      <c r="J4120" s="11">
        <f>SUMIFS(AB:AB,$A:$A,EOMONTH($A4120,-1),$B:$B,$B4120)</f>
        <v>-9043.25</v>
      </c>
      <c r="K4120" s="13">
        <v>0</v>
      </c>
      <c r="L4120" s="25">
        <v>0</v>
      </c>
      <c r="M4120" s="15">
        <v>0</v>
      </c>
      <c r="N4120" s="14">
        <v>0</v>
      </c>
      <c r="O4120" s="16">
        <v>44</v>
      </c>
      <c r="P4120" s="16">
        <v>5779.84</v>
      </c>
      <c r="Q4120" s="16">
        <v>0</v>
      </c>
      <c r="R4120" s="16">
        <f>Q4120*16.876/100</f>
        <v>0</v>
      </c>
      <c r="S4120" s="17">
        <f t="shared" si="448"/>
        <v>0</v>
      </c>
      <c r="T4120" s="16">
        <v>0</v>
      </c>
      <c r="U4120" s="18">
        <f t="shared" si="449"/>
        <v>-69.206999999999994</v>
      </c>
      <c r="V4120" s="18">
        <f t="shared" si="450"/>
        <v>0</v>
      </c>
      <c r="W4120" s="18">
        <f t="shared" si="451"/>
        <v>0</v>
      </c>
      <c r="X4120" s="27"/>
      <c r="Y4120" s="19">
        <f t="shared" si="452"/>
        <v>0</v>
      </c>
      <c r="Z4120" s="18">
        <f t="shared" si="453"/>
        <v>44.131999999999998</v>
      </c>
      <c r="AA4120" s="12">
        <v>-113</v>
      </c>
      <c r="AB4120" s="12">
        <v>-14823.09</v>
      </c>
      <c r="AC4120" s="28">
        <f>+I4120+Y4120-Z4120</f>
        <v>-123.87199999999999</v>
      </c>
      <c r="AD4120" s="20">
        <f t="shared" si="454"/>
        <v>130</v>
      </c>
      <c r="AE4120">
        <v>130</v>
      </c>
    </row>
    <row r="4121" spans="1:31" x14ac:dyDescent="0.25">
      <c r="A4121" s="9">
        <v>45199</v>
      </c>
      <c r="B4121" s="10" t="s">
        <v>636</v>
      </c>
      <c r="C4121" s="10" t="s">
        <v>320</v>
      </c>
      <c r="D4121" s="10" t="s">
        <v>40</v>
      </c>
      <c r="E4121" s="10" t="s">
        <v>30</v>
      </c>
      <c r="F4121" s="10">
        <v>360</v>
      </c>
      <c r="G4121" s="10">
        <v>392</v>
      </c>
      <c r="H4121" s="11">
        <f>SUMIFS(AA:AA,$A:$A,EOMONTH($A4121,-1),$B:$B,$B4121)</f>
        <v>1</v>
      </c>
      <c r="I4121" s="63">
        <f>ROUND(SUMIFS(AC:AC,$A:$A,EOMONTH($A4121,-1),$B:$B,$B4121),2)</f>
        <v>-66.2</v>
      </c>
      <c r="J4121" s="11">
        <f>SUMIFS(AB:AB,$A:$A,EOMONTH($A4121,-1),$B:$B,$B4121)</f>
        <v>38.11</v>
      </c>
      <c r="K4121" s="13">
        <v>0</v>
      </c>
      <c r="L4121" s="25">
        <v>0</v>
      </c>
      <c r="M4121" s="15">
        <v>0</v>
      </c>
      <c r="N4121" s="14">
        <v>0</v>
      </c>
      <c r="O4121" s="16">
        <v>0</v>
      </c>
      <c r="P4121" s="16">
        <v>0</v>
      </c>
      <c r="Q4121" s="16">
        <v>0</v>
      </c>
      <c r="R4121" s="16">
        <f>Q4121*16.876/100</f>
        <v>0</v>
      </c>
      <c r="S4121" s="17">
        <f t="shared" si="448"/>
        <v>0</v>
      </c>
      <c r="T4121" s="16">
        <v>0</v>
      </c>
      <c r="U4121" s="18">
        <f t="shared" si="449"/>
        <v>0.39200000000000002</v>
      </c>
      <c r="V4121" s="18">
        <f t="shared" si="450"/>
        <v>0</v>
      </c>
      <c r="W4121" s="18">
        <f t="shared" si="451"/>
        <v>0</v>
      </c>
      <c r="X4121" s="27"/>
      <c r="Y4121" s="19">
        <f t="shared" si="452"/>
        <v>0</v>
      </c>
      <c r="Z4121" s="18">
        <f t="shared" si="453"/>
        <v>0</v>
      </c>
      <c r="AA4121" s="12">
        <v>1</v>
      </c>
      <c r="AB4121" s="12">
        <v>38.11</v>
      </c>
      <c r="AC4121" s="28">
        <f>+I4121+Y4121-Z4121</f>
        <v>-66.2</v>
      </c>
      <c r="AD4121" s="20">
        <f t="shared" si="454"/>
        <v>70</v>
      </c>
      <c r="AE4121">
        <v>70</v>
      </c>
    </row>
    <row r="4122" spans="1:31" x14ac:dyDescent="0.25">
      <c r="A4122" s="59">
        <v>45199</v>
      </c>
      <c r="B4122" s="60" t="s">
        <v>637</v>
      </c>
      <c r="C4122" s="60" t="s">
        <v>603</v>
      </c>
      <c r="D4122" s="60" t="s">
        <v>40</v>
      </c>
      <c r="E4122" s="60" t="s">
        <v>30</v>
      </c>
      <c r="F4122" s="10"/>
      <c r="G4122" s="10"/>
      <c r="H4122" s="11"/>
      <c r="I4122" s="63">
        <f>ROUND(SUMIFS(AC:AC,$A:$A,EOMONTH($A4122,-1),$B:$B,$B4122),2)</f>
        <v>-23.97</v>
      </c>
      <c r="J4122" s="11"/>
      <c r="K4122" s="13"/>
      <c r="L4122" s="25"/>
      <c r="M4122" s="15"/>
      <c r="N4122" s="14"/>
      <c r="O4122" s="16"/>
      <c r="P4122" s="16"/>
      <c r="Q4122" s="16"/>
      <c r="R4122" s="16"/>
      <c r="S4122" s="17">
        <f t="shared" si="448"/>
        <v>0</v>
      </c>
      <c r="T4122" s="16"/>
      <c r="U4122" s="18">
        <f t="shared" si="449"/>
        <v>0</v>
      </c>
      <c r="V4122" s="18">
        <f t="shared" si="450"/>
        <v>0</v>
      </c>
      <c r="W4122" s="18">
        <f t="shared" si="451"/>
        <v>0</v>
      </c>
      <c r="X4122" s="27"/>
      <c r="Y4122" s="19">
        <f t="shared" si="452"/>
        <v>0</v>
      </c>
      <c r="Z4122" s="18">
        <f t="shared" si="453"/>
        <v>0</v>
      </c>
      <c r="AA4122" s="12"/>
      <c r="AB4122" s="12"/>
      <c r="AC4122" s="28">
        <f>+I4122+Y4122-Z4122</f>
        <v>-23.97</v>
      </c>
      <c r="AD4122" s="20">
        <f t="shared" si="454"/>
        <v>30</v>
      </c>
      <c r="AE4122">
        <v>30</v>
      </c>
    </row>
    <row r="4123" spans="1:31" x14ac:dyDescent="0.25">
      <c r="A4123" s="59">
        <v>45199</v>
      </c>
      <c r="B4123" s="60" t="s">
        <v>638</v>
      </c>
      <c r="C4123" s="60" t="s">
        <v>603</v>
      </c>
      <c r="D4123" s="60" t="s">
        <v>40</v>
      </c>
      <c r="E4123" s="60" t="s">
        <v>30</v>
      </c>
      <c r="F4123" s="10"/>
      <c r="G4123" s="10"/>
      <c r="H4123" s="11"/>
      <c r="I4123" s="63">
        <f>ROUND(SUMIFS(AC:AC,$A:$A,EOMONTH($A4123,-1),$B:$B,$B4123),2)</f>
        <v>-190.15</v>
      </c>
      <c r="J4123" s="11"/>
      <c r="K4123" s="13"/>
      <c r="L4123" s="25"/>
      <c r="M4123" s="15"/>
      <c r="N4123" s="14"/>
      <c r="O4123" s="16"/>
      <c r="P4123" s="16"/>
      <c r="Q4123" s="16"/>
      <c r="R4123" s="16"/>
      <c r="S4123" s="17">
        <f t="shared" si="448"/>
        <v>0</v>
      </c>
      <c r="T4123" s="16"/>
      <c r="U4123" s="18">
        <f t="shared" si="449"/>
        <v>0</v>
      </c>
      <c r="V4123" s="18">
        <f t="shared" si="450"/>
        <v>0</v>
      </c>
      <c r="W4123" s="18">
        <f t="shared" si="451"/>
        <v>0</v>
      </c>
      <c r="X4123" s="27"/>
      <c r="Y4123" s="19">
        <f t="shared" si="452"/>
        <v>0</v>
      </c>
      <c r="Z4123" s="18">
        <f t="shared" si="453"/>
        <v>0</v>
      </c>
      <c r="AA4123" s="12"/>
      <c r="AB4123" s="12"/>
      <c r="AC4123" s="28">
        <f>+I4123+Y4123-Z4123</f>
        <v>-190.15</v>
      </c>
      <c r="AD4123" s="20">
        <f t="shared" si="454"/>
        <v>200</v>
      </c>
      <c r="AE4123">
        <v>200</v>
      </c>
    </row>
    <row r="4124" spans="1:31" x14ac:dyDescent="0.25">
      <c r="A4124" s="59">
        <v>45199</v>
      </c>
      <c r="B4124" s="60" t="s">
        <v>813</v>
      </c>
      <c r="C4124" s="60" t="s">
        <v>603</v>
      </c>
      <c r="D4124" s="60" t="s">
        <v>40</v>
      </c>
      <c r="E4124" s="60" t="s">
        <v>30</v>
      </c>
      <c r="F4124" s="10"/>
      <c r="G4124" s="10"/>
      <c r="H4124" s="11"/>
      <c r="I4124" s="63">
        <f>ROUND(SUMIFS(AC:AC,$A:$A,EOMONTH($A4124,-1),$B:$B,$B4124),2)</f>
        <v>0</v>
      </c>
      <c r="J4124" s="11"/>
      <c r="K4124" s="13"/>
      <c r="L4124" s="25"/>
      <c r="M4124" s="15"/>
      <c r="N4124" s="14"/>
      <c r="O4124" s="16"/>
      <c r="P4124" s="16"/>
      <c r="Q4124" s="16"/>
      <c r="R4124" s="16"/>
      <c r="S4124" s="17">
        <f t="shared" si="448"/>
        <v>0</v>
      </c>
      <c r="T4124" s="16"/>
      <c r="U4124" s="18">
        <f t="shared" si="449"/>
        <v>0</v>
      </c>
      <c r="V4124" s="18">
        <f t="shared" si="450"/>
        <v>0</v>
      </c>
      <c r="W4124" s="18">
        <f t="shared" si="451"/>
        <v>0</v>
      </c>
      <c r="X4124" s="27"/>
      <c r="Y4124" s="19">
        <f t="shared" si="452"/>
        <v>0</v>
      </c>
      <c r="Z4124" s="18">
        <f t="shared" si="453"/>
        <v>0</v>
      </c>
      <c r="AA4124" s="12"/>
      <c r="AB4124" s="12"/>
      <c r="AC4124" s="28">
        <f>+I4124+Y4124-Z4124</f>
        <v>0</v>
      </c>
      <c r="AD4124" s="20">
        <f t="shared" si="454"/>
        <v>0</v>
      </c>
      <c r="AE4124">
        <v>0</v>
      </c>
    </row>
    <row r="4125" spans="1:31" x14ac:dyDescent="0.25">
      <c r="A4125" s="59">
        <v>45199</v>
      </c>
      <c r="B4125" s="60" t="s">
        <v>814</v>
      </c>
      <c r="C4125" s="60" t="s">
        <v>603</v>
      </c>
      <c r="D4125" s="60" t="s">
        <v>40</v>
      </c>
      <c r="E4125" s="60" t="s">
        <v>30</v>
      </c>
      <c r="F4125" s="10"/>
      <c r="G4125" s="10"/>
      <c r="H4125" s="11"/>
      <c r="I4125" s="63">
        <f>ROUND(SUMIFS(AC:AC,$A:$A,EOMONTH($A4125,-1),$B:$B,$B4125),2)</f>
        <v>0</v>
      </c>
      <c r="J4125" s="11"/>
      <c r="K4125" s="13"/>
      <c r="L4125" s="25"/>
      <c r="M4125" s="15"/>
      <c r="N4125" s="14"/>
      <c r="O4125" s="16"/>
      <c r="P4125" s="16"/>
      <c r="Q4125" s="16"/>
      <c r="R4125" s="16"/>
      <c r="S4125" s="17">
        <f t="shared" si="448"/>
        <v>0</v>
      </c>
      <c r="T4125" s="16"/>
      <c r="U4125" s="18">
        <f t="shared" si="449"/>
        <v>0</v>
      </c>
      <c r="V4125" s="18">
        <f t="shared" si="450"/>
        <v>0</v>
      </c>
      <c r="W4125" s="18">
        <f t="shared" si="451"/>
        <v>0</v>
      </c>
      <c r="X4125" s="27"/>
      <c r="Y4125" s="19">
        <f t="shared" si="452"/>
        <v>0</v>
      </c>
      <c r="Z4125" s="18">
        <f t="shared" si="453"/>
        <v>0</v>
      </c>
      <c r="AA4125" s="12"/>
      <c r="AB4125" s="12"/>
      <c r="AC4125" s="28">
        <f>+I4125+Y4125-Z4125</f>
        <v>0</v>
      </c>
      <c r="AD4125" s="20">
        <f t="shared" si="454"/>
        <v>0</v>
      </c>
      <c r="AE4125">
        <v>0</v>
      </c>
    </row>
    <row r="4126" spans="1:31" x14ac:dyDescent="0.25">
      <c r="A4126" s="59">
        <v>45199</v>
      </c>
      <c r="B4126" s="60" t="s">
        <v>815</v>
      </c>
      <c r="C4126" s="60" t="s">
        <v>603</v>
      </c>
      <c r="D4126" s="60" t="s">
        <v>40</v>
      </c>
      <c r="E4126" s="60" t="s">
        <v>30</v>
      </c>
      <c r="F4126" s="10"/>
      <c r="G4126" s="10"/>
      <c r="H4126" s="11"/>
      <c r="I4126" s="63">
        <f>ROUND(SUMIFS(AC:AC,$A:$A,EOMONTH($A4126,-1),$B:$B,$B4126),2)</f>
        <v>0</v>
      </c>
      <c r="J4126" s="11"/>
      <c r="K4126" s="13"/>
      <c r="L4126" s="25"/>
      <c r="M4126" s="15"/>
      <c r="N4126" s="14"/>
      <c r="O4126" s="16"/>
      <c r="P4126" s="16"/>
      <c r="Q4126" s="16"/>
      <c r="R4126" s="16"/>
      <c r="S4126" s="17">
        <f t="shared" si="448"/>
        <v>0</v>
      </c>
      <c r="T4126" s="16"/>
      <c r="U4126" s="18">
        <f t="shared" si="449"/>
        <v>0</v>
      </c>
      <c r="V4126" s="18">
        <f t="shared" si="450"/>
        <v>0</v>
      </c>
      <c r="W4126" s="18">
        <f t="shared" si="451"/>
        <v>0</v>
      </c>
      <c r="X4126" s="27"/>
      <c r="Y4126" s="19">
        <f t="shared" si="452"/>
        <v>0</v>
      </c>
      <c r="Z4126" s="18">
        <f t="shared" si="453"/>
        <v>0</v>
      </c>
      <c r="AA4126" s="12"/>
      <c r="AB4126" s="12"/>
      <c r="AC4126" s="28">
        <f>+I4126+Y4126-Z4126</f>
        <v>0</v>
      </c>
      <c r="AD4126" s="20">
        <f t="shared" si="454"/>
        <v>0</v>
      </c>
      <c r="AE4126">
        <v>0</v>
      </c>
    </row>
    <row r="4127" spans="1:31" x14ac:dyDescent="0.25">
      <c r="A4127" s="9">
        <v>45199</v>
      </c>
      <c r="B4127" s="10" t="s">
        <v>639</v>
      </c>
      <c r="C4127" s="10" t="s">
        <v>603</v>
      </c>
      <c r="D4127" s="10" t="s">
        <v>40</v>
      </c>
      <c r="E4127" s="10" t="s">
        <v>30</v>
      </c>
      <c r="F4127" s="10">
        <v>705</v>
      </c>
      <c r="G4127" s="10">
        <v>768</v>
      </c>
      <c r="H4127" s="11">
        <f>SUMIFS(AA:AA,$A:$A,EOMONTH($A4127,-1),$B:$B,$B4127)</f>
        <v>401</v>
      </c>
      <c r="I4127" s="63">
        <f>ROUND(SUMIFS(AC:AC,$A:$A,EOMONTH($A4127,-1),$B:$B,$B4127),2)</f>
        <v>3.65</v>
      </c>
      <c r="J4127" s="11">
        <f>SUMIFS(AB:AB,$A:$A,EOMONTH($A4127,-1),$B:$B,$B4127)</f>
        <v>18462.62</v>
      </c>
      <c r="K4127" s="13">
        <v>0</v>
      </c>
      <c r="L4127" s="25">
        <v>0</v>
      </c>
      <c r="M4127" s="15">
        <v>0</v>
      </c>
      <c r="N4127" s="14">
        <v>0</v>
      </c>
      <c r="O4127" s="16">
        <v>0</v>
      </c>
      <c r="P4127" s="16">
        <v>0</v>
      </c>
      <c r="Q4127" s="16">
        <v>0</v>
      </c>
      <c r="R4127" s="16">
        <f>Q4127*16.876/100</f>
        <v>0</v>
      </c>
      <c r="S4127" s="17">
        <f t="shared" si="448"/>
        <v>0</v>
      </c>
      <c r="T4127" s="16">
        <v>0</v>
      </c>
      <c r="U4127" s="18">
        <f t="shared" si="449"/>
        <v>307.96800000000002</v>
      </c>
      <c r="V4127" s="18">
        <f t="shared" si="450"/>
        <v>0</v>
      </c>
      <c r="W4127" s="18">
        <f t="shared" si="451"/>
        <v>0</v>
      </c>
      <c r="X4127" s="27"/>
      <c r="Y4127" s="19">
        <f t="shared" si="452"/>
        <v>0</v>
      </c>
      <c r="Z4127" s="18">
        <f t="shared" si="453"/>
        <v>0</v>
      </c>
      <c r="AA4127" s="12">
        <v>401</v>
      </c>
      <c r="AB4127" s="12">
        <v>18462.62</v>
      </c>
      <c r="AC4127" s="28">
        <f>+I4127+Y4127-Z4127</f>
        <v>3.65</v>
      </c>
      <c r="AD4127" s="20">
        <f t="shared" si="454"/>
        <v>0</v>
      </c>
      <c r="AE4127">
        <v>0</v>
      </c>
    </row>
    <row r="4128" spans="1:31" x14ac:dyDescent="0.25">
      <c r="A4128" s="59">
        <v>45199</v>
      </c>
      <c r="B4128" s="60" t="s">
        <v>816</v>
      </c>
      <c r="C4128" s="60" t="s">
        <v>603</v>
      </c>
      <c r="D4128" s="60" t="s">
        <v>40</v>
      </c>
      <c r="E4128" s="60" t="s">
        <v>30</v>
      </c>
      <c r="F4128" s="10"/>
      <c r="G4128" s="10"/>
      <c r="H4128" s="11"/>
      <c r="I4128" s="63">
        <f>ROUND(SUMIFS(AC:AC,$A:$A,EOMONTH($A4128,-1),$B:$B,$B4128),2)</f>
        <v>0</v>
      </c>
      <c r="J4128" s="11"/>
      <c r="K4128" s="13"/>
      <c r="L4128" s="25"/>
      <c r="M4128" s="15"/>
      <c r="N4128" s="14"/>
      <c r="O4128" s="16"/>
      <c r="P4128" s="16"/>
      <c r="Q4128" s="16"/>
      <c r="R4128" s="16"/>
      <c r="S4128" s="17">
        <f t="shared" si="448"/>
        <v>0</v>
      </c>
      <c r="T4128" s="16"/>
      <c r="U4128" s="18">
        <f t="shared" si="449"/>
        <v>0</v>
      </c>
      <c r="V4128" s="18">
        <f t="shared" si="450"/>
        <v>0</v>
      </c>
      <c r="W4128" s="18">
        <f t="shared" si="451"/>
        <v>0</v>
      </c>
      <c r="X4128" s="27"/>
      <c r="Y4128" s="19">
        <f t="shared" si="452"/>
        <v>0</v>
      </c>
      <c r="Z4128" s="18">
        <f t="shared" si="453"/>
        <v>0</v>
      </c>
      <c r="AA4128" s="12"/>
      <c r="AB4128" s="12"/>
      <c r="AC4128" s="28">
        <f>+I4128+Y4128-Z4128</f>
        <v>0</v>
      </c>
      <c r="AD4128" s="20">
        <f t="shared" si="454"/>
        <v>0</v>
      </c>
      <c r="AE4128">
        <v>0</v>
      </c>
    </row>
    <row r="4129" spans="1:31" x14ac:dyDescent="0.25">
      <c r="A4129" s="59">
        <v>45199</v>
      </c>
      <c r="B4129" s="60" t="s">
        <v>817</v>
      </c>
      <c r="C4129" s="60" t="s">
        <v>603</v>
      </c>
      <c r="D4129" s="60" t="s">
        <v>40</v>
      </c>
      <c r="E4129" s="60" t="s">
        <v>30</v>
      </c>
      <c r="F4129" s="10"/>
      <c r="G4129" s="10"/>
      <c r="H4129" s="11"/>
      <c r="I4129" s="63">
        <f>ROUND(SUMIFS(AC:AC,$A:$A,EOMONTH($A4129,-1),$B:$B,$B4129),2)</f>
        <v>0</v>
      </c>
      <c r="J4129" s="11"/>
      <c r="K4129" s="13"/>
      <c r="L4129" s="25"/>
      <c r="M4129" s="15"/>
      <c r="N4129" s="14"/>
      <c r="O4129" s="16"/>
      <c r="P4129" s="16"/>
      <c r="Q4129" s="16"/>
      <c r="R4129" s="16"/>
      <c r="S4129" s="17">
        <f t="shared" si="448"/>
        <v>0</v>
      </c>
      <c r="T4129" s="16"/>
      <c r="U4129" s="18">
        <f t="shared" si="449"/>
        <v>0</v>
      </c>
      <c r="V4129" s="18">
        <f t="shared" si="450"/>
        <v>0</v>
      </c>
      <c r="W4129" s="18">
        <f t="shared" si="451"/>
        <v>0</v>
      </c>
      <c r="X4129" s="27"/>
      <c r="Y4129" s="19">
        <f t="shared" si="452"/>
        <v>0</v>
      </c>
      <c r="Z4129" s="18">
        <f t="shared" si="453"/>
        <v>0</v>
      </c>
      <c r="AA4129" s="12"/>
      <c r="AB4129" s="12"/>
      <c r="AC4129" s="28">
        <f>+I4129+Y4129-Z4129</f>
        <v>0</v>
      </c>
      <c r="AD4129" s="20">
        <f t="shared" si="454"/>
        <v>0</v>
      </c>
      <c r="AE4129">
        <v>0</v>
      </c>
    </row>
    <row r="4130" spans="1:31" x14ac:dyDescent="0.25">
      <c r="A4130" s="9">
        <v>45199</v>
      </c>
      <c r="B4130" s="10" t="s">
        <v>640</v>
      </c>
      <c r="C4130" s="10" t="s">
        <v>603</v>
      </c>
      <c r="D4130" s="10" t="s">
        <v>29</v>
      </c>
      <c r="E4130" s="10" t="s">
        <v>30</v>
      </c>
      <c r="F4130" s="10"/>
      <c r="G4130" s="10">
        <v>0</v>
      </c>
      <c r="H4130" s="11">
        <f>SUMIFS(AA:AA,$A:$A,EOMONTH($A4130,-1),$B:$B,$B4130)</f>
        <v>120</v>
      </c>
      <c r="I4130" s="63">
        <f>ROUND(SUMIFS(AC:AC,$A:$A,EOMONTH($A4130,-1),$B:$B,$B4130),2)</f>
        <v>5.42</v>
      </c>
      <c r="J4130" s="11">
        <f>SUMIFS(AB:AB,$A:$A,EOMONTH($A4130,-1),$B:$B,$B4130)</f>
        <v>0</v>
      </c>
      <c r="K4130" s="13">
        <v>0</v>
      </c>
      <c r="L4130" s="25">
        <v>0</v>
      </c>
      <c r="M4130" s="15">
        <v>0</v>
      </c>
      <c r="N4130" s="14">
        <v>0</v>
      </c>
      <c r="O4130" s="16">
        <v>0</v>
      </c>
      <c r="P4130" s="16">
        <v>0</v>
      </c>
      <c r="Q4130" s="16">
        <v>0</v>
      </c>
      <c r="R4130" s="16">
        <f>Q4130*16.876/100</f>
        <v>0</v>
      </c>
      <c r="S4130" s="17">
        <f t="shared" si="448"/>
        <v>0</v>
      </c>
      <c r="T4130" s="16">
        <v>0</v>
      </c>
      <c r="U4130" s="18">
        <f t="shared" si="449"/>
        <v>0</v>
      </c>
      <c r="V4130" s="18">
        <f t="shared" si="450"/>
        <v>0</v>
      </c>
      <c r="W4130" s="18">
        <f t="shared" si="451"/>
        <v>0</v>
      </c>
      <c r="X4130" s="27"/>
      <c r="Y4130" s="19">
        <f t="shared" si="452"/>
        <v>0</v>
      </c>
      <c r="Z4130" s="18">
        <f t="shared" si="453"/>
        <v>0</v>
      </c>
      <c r="AA4130" s="12">
        <v>120</v>
      </c>
      <c r="AB4130" s="12">
        <v>0</v>
      </c>
      <c r="AC4130" s="28">
        <f>+I4130+Y4130-Z4130</f>
        <v>5.42</v>
      </c>
      <c r="AD4130" s="20">
        <f t="shared" si="454"/>
        <v>0</v>
      </c>
      <c r="AE4130">
        <v>0</v>
      </c>
    </row>
    <row r="4131" spans="1:31" x14ac:dyDescent="0.25">
      <c r="A4131" s="9">
        <v>45199</v>
      </c>
      <c r="B4131" s="10" t="s">
        <v>641</v>
      </c>
      <c r="C4131" s="10" t="s">
        <v>603</v>
      </c>
      <c r="D4131" s="10" t="s">
        <v>40</v>
      </c>
      <c r="E4131" s="10" t="s">
        <v>30</v>
      </c>
      <c r="F4131" s="10">
        <v>100</v>
      </c>
      <c r="G4131" s="10">
        <v>109</v>
      </c>
      <c r="H4131" s="11">
        <f>SUMIFS(AA:AA,$A:$A,EOMONTH($A4131,-1),$B:$B,$B4131)</f>
        <v>1111</v>
      </c>
      <c r="I4131" s="63">
        <f>ROUND(SUMIFS(AC:AC,$A:$A,EOMONTH($A4131,-1),$B:$B,$B4131),2)</f>
        <v>71.13</v>
      </c>
      <c r="J4131" s="11">
        <f>SUMIFS(AB:AB,$A:$A,EOMONTH($A4131,-1),$B:$B,$B4131)</f>
        <v>12218.44</v>
      </c>
      <c r="K4131" s="13">
        <v>0</v>
      </c>
      <c r="L4131" s="25">
        <v>0</v>
      </c>
      <c r="M4131" s="15">
        <v>400</v>
      </c>
      <c r="N4131" s="14">
        <v>4348.1899999999996</v>
      </c>
      <c r="O4131" s="16">
        <v>108</v>
      </c>
      <c r="P4131" s="16">
        <v>1190.1600000000001</v>
      </c>
      <c r="Q4131" s="16">
        <v>0</v>
      </c>
      <c r="R4131" s="16">
        <f>Q4131*16.876/100</f>
        <v>0</v>
      </c>
      <c r="S4131" s="17">
        <f t="shared" si="448"/>
        <v>0</v>
      </c>
      <c r="T4131" s="16">
        <v>0</v>
      </c>
      <c r="U4131" s="18">
        <f t="shared" si="449"/>
        <v>121.099</v>
      </c>
      <c r="V4131" s="18">
        <f t="shared" si="450"/>
        <v>40</v>
      </c>
      <c r="W4131" s="18">
        <f t="shared" si="451"/>
        <v>6.7156000000000002</v>
      </c>
      <c r="X4131" s="27"/>
      <c r="Y4131" s="19">
        <f t="shared" si="452"/>
        <v>46.715600000000002</v>
      </c>
      <c r="Z4131" s="18">
        <f t="shared" si="453"/>
        <v>11.772</v>
      </c>
      <c r="AA4131" s="12">
        <v>1403</v>
      </c>
      <c r="AB4131" s="12">
        <v>15382.52</v>
      </c>
      <c r="AC4131" s="28">
        <f>+I4131+Y4131-Z4131</f>
        <v>106.07359999999998</v>
      </c>
      <c r="AD4131" s="20">
        <f t="shared" si="454"/>
        <v>0</v>
      </c>
      <c r="AE4131">
        <v>0</v>
      </c>
    </row>
    <row r="4132" spans="1:31" x14ac:dyDescent="0.25">
      <c r="A4132" s="9">
        <v>45199</v>
      </c>
      <c r="B4132" s="10" t="s">
        <v>642</v>
      </c>
      <c r="C4132" s="10" t="s">
        <v>603</v>
      </c>
      <c r="D4132" s="10" t="s">
        <v>40</v>
      </c>
      <c r="E4132" s="10" t="s">
        <v>30</v>
      </c>
      <c r="F4132" s="10">
        <v>265</v>
      </c>
      <c r="G4132" s="10">
        <v>289</v>
      </c>
      <c r="H4132" s="11">
        <f>SUMIFS(AA:AA,$A:$A,EOMONTH($A4132,-1),$B:$B,$B4132)</f>
        <v>535</v>
      </c>
      <c r="I4132" s="63">
        <f>ROUND(SUMIFS(AC:AC,$A:$A,EOMONTH($A4132,-1),$B:$B,$B4132),2)</f>
        <v>146.11000000000001</v>
      </c>
      <c r="J4132" s="11">
        <f>SUMIFS(AB:AB,$A:$A,EOMONTH($A4132,-1),$B:$B,$B4132)</f>
        <v>5526.97</v>
      </c>
      <c r="K4132" s="13">
        <v>0</v>
      </c>
      <c r="L4132" s="25">
        <v>0</v>
      </c>
      <c r="M4132" s="15">
        <v>0</v>
      </c>
      <c r="N4132" s="14">
        <v>0</v>
      </c>
      <c r="O4132" s="16">
        <v>180</v>
      </c>
      <c r="P4132" s="16">
        <v>3585.6</v>
      </c>
      <c r="Q4132" s="16">
        <v>0</v>
      </c>
      <c r="R4132" s="16">
        <f>Q4132*16.876/100</f>
        <v>0</v>
      </c>
      <c r="S4132" s="17">
        <f t="shared" si="448"/>
        <v>0</v>
      </c>
      <c r="T4132" s="16">
        <v>0</v>
      </c>
      <c r="U4132" s="18">
        <f t="shared" si="449"/>
        <v>154.61500000000001</v>
      </c>
      <c r="V4132" s="18">
        <f t="shared" si="450"/>
        <v>0</v>
      </c>
      <c r="W4132" s="18">
        <f t="shared" si="451"/>
        <v>0</v>
      </c>
      <c r="X4132" s="27"/>
      <c r="Y4132" s="19">
        <f t="shared" si="452"/>
        <v>0</v>
      </c>
      <c r="Z4132" s="18">
        <f t="shared" si="453"/>
        <v>52.02</v>
      </c>
      <c r="AA4132" s="12">
        <v>355</v>
      </c>
      <c r="AB4132" s="12">
        <v>3667.43</v>
      </c>
      <c r="AC4132" s="28">
        <f>+I4132+Y4132-Z4132</f>
        <v>94.09</v>
      </c>
      <c r="AD4132" s="20">
        <f t="shared" si="454"/>
        <v>0</v>
      </c>
      <c r="AE4132">
        <v>0</v>
      </c>
    </row>
    <row r="4133" spans="1:31" x14ac:dyDescent="0.25">
      <c r="A4133" s="9">
        <v>45199</v>
      </c>
      <c r="B4133" s="10" t="s">
        <v>643</v>
      </c>
      <c r="C4133" s="10" t="s">
        <v>603</v>
      </c>
      <c r="D4133" s="10" t="s">
        <v>40</v>
      </c>
      <c r="E4133" s="10" t="s">
        <v>30</v>
      </c>
      <c r="F4133" s="10">
        <v>265</v>
      </c>
      <c r="G4133" s="10">
        <v>289</v>
      </c>
      <c r="H4133" s="11">
        <f>SUMIFS(AA:AA,$A:$A,EOMONTH($A4133,-1),$B:$B,$B4133)</f>
        <v>2747</v>
      </c>
      <c r="I4133" s="63">
        <f>ROUND(SUMIFS(AC:AC,$A:$A,EOMONTH($A4133,-1),$B:$B,$B4133),2)</f>
        <v>513.16</v>
      </c>
      <c r="J4133" s="11">
        <f>SUMIFS(AB:AB,$A:$A,EOMONTH($A4133,-1),$B:$B,$B4133)</f>
        <v>69979.83</v>
      </c>
      <c r="K4133" s="13">
        <v>0</v>
      </c>
      <c r="L4133" s="25">
        <v>0</v>
      </c>
      <c r="M4133" s="15">
        <v>4903</v>
      </c>
      <c r="N4133" s="14">
        <v>121303.91</v>
      </c>
      <c r="O4133" s="16">
        <v>3788</v>
      </c>
      <c r="P4133" s="16">
        <v>115571.88</v>
      </c>
      <c r="Q4133" s="16">
        <v>0</v>
      </c>
      <c r="R4133" s="16">
        <f>Q4133*16.876/100</f>
        <v>0</v>
      </c>
      <c r="S4133" s="17">
        <f t="shared" si="448"/>
        <v>0</v>
      </c>
      <c r="T4133" s="16">
        <v>0</v>
      </c>
      <c r="U4133" s="18">
        <f t="shared" si="449"/>
        <v>793.88300000000004</v>
      </c>
      <c r="V4133" s="18">
        <f t="shared" si="450"/>
        <v>1299.2950000000001</v>
      </c>
      <c r="W4133" s="18">
        <f t="shared" si="451"/>
        <v>218.13863755000003</v>
      </c>
      <c r="X4133" s="27"/>
      <c r="Y4133" s="19">
        <f t="shared" si="452"/>
        <v>1517.4336375500002</v>
      </c>
      <c r="Z4133" s="18">
        <f t="shared" si="453"/>
        <v>1094.732</v>
      </c>
      <c r="AA4133" s="12">
        <v>3862</v>
      </c>
      <c r="AB4133" s="12">
        <v>96456.13</v>
      </c>
      <c r="AC4133" s="28">
        <f>+I4133+Y4133-Z4133</f>
        <v>935.86163755000007</v>
      </c>
      <c r="AD4133" s="20">
        <f t="shared" si="454"/>
        <v>0</v>
      </c>
      <c r="AE4133">
        <v>0</v>
      </c>
    </row>
    <row r="4134" spans="1:31" x14ac:dyDescent="0.25">
      <c r="A4134" s="9">
        <v>45199</v>
      </c>
      <c r="B4134" s="10" t="s">
        <v>644</v>
      </c>
      <c r="C4134" s="10" t="s">
        <v>603</v>
      </c>
      <c r="D4134" s="10" t="s">
        <v>40</v>
      </c>
      <c r="E4134" s="10" t="s">
        <v>30</v>
      </c>
      <c r="F4134" s="10">
        <v>420</v>
      </c>
      <c r="G4134" s="10">
        <v>458</v>
      </c>
      <c r="H4134" s="11">
        <f>SUMIFS(AA:AA,$A:$A,EOMONTH($A4134,-1),$B:$B,$B4134)</f>
        <v>1171</v>
      </c>
      <c r="I4134" s="63">
        <f>ROUND(SUMIFS(AC:AC,$A:$A,EOMONTH($A4134,-1),$B:$B,$B4134),2)</f>
        <v>312.05</v>
      </c>
      <c r="J4134" s="11">
        <f>SUMIFS(AB:AB,$A:$A,EOMONTH($A4134,-1),$B:$B,$B4134)</f>
        <v>43428.19</v>
      </c>
      <c r="K4134" s="13">
        <v>0</v>
      </c>
      <c r="L4134" s="25">
        <v>0</v>
      </c>
      <c r="M4134" s="15">
        <v>0</v>
      </c>
      <c r="N4134" s="14">
        <v>0</v>
      </c>
      <c r="O4134" s="16">
        <v>461</v>
      </c>
      <c r="P4134" s="16">
        <v>21879.06</v>
      </c>
      <c r="Q4134" s="16">
        <v>0</v>
      </c>
      <c r="R4134" s="16">
        <f>Q4134*16.876/100</f>
        <v>0</v>
      </c>
      <c r="S4134" s="17">
        <f t="shared" si="448"/>
        <v>0</v>
      </c>
      <c r="T4134" s="16">
        <v>0</v>
      </c>
      <c r="U4134" s="18">
        <f t="shared" si="449"/>
        <v>536.31799999999998</v>
      </c>
      <c r="V4134" s="18">
        <f t="shared" si="450"/>
        <v>0</v>
      </c>
      <c r="W4134" s="18">
        <f t="shared" si="451"/>
        <v>0</v>
      </c>
      <c r="X4134" s="27"/>
      <c r="Y4134" s="19">
        <f t="shared" si="452"/>
        <v>0</v>
      </c>
      <c r="Z4134" s="18">
        <f t="shared" si="453"/>
        <v>211.13800000000001</v>
      </c>
      <c r="AA4134" s="12">
        <v>710</v>
      </c>
      <c r="AB4134" s="12">
        <v>26331.35</v>
      </c>
      <c r="AC4134" s="28">
        <f>+I4134+Y4134-Z4134</f>
        <v>100.91200000000001</v>
      </c>
      <c r="AD4134" s="20">
        <f t="shared" si="454"/>
        <v>0</v>
      </c>
      <c r="AE4134">
        <v>0</v>
      </c>
    </row>
    <row r="4135" spans="1:31" x14ac:dyDescent="0.25">
      <c r="A4135" s="9">
        <v>45199</v>
      </c>
      <c r="B4135" s="10" t="s">
        <v>645</v>
      </c>
      <c r="C4135" s="10" t="s">
        <v>603</v>
      </c>
      <c r="D4135" s="10" t="s">
        <v>40</v>
      </c>
      <c r="E4135" s="10" t="s">
        <v>30</v>
      </c>
      <c r="F4135" s="10">
        <v>720</v>
      </c>
      <c r="G4135" s="10">
        <v>785</v>
      </c>
      <c r="H4135" s="11">
        <f>SUMIFS(AA:AA,$A:$A,EOMONTH($A4135,-1),$B:$B,$B4135)</f>
        <v>357</v>
      </c>
      <c r="I4135" s="63">
        <f>ROUND(SUMIFS(AC:AC,$A:$A,EOMONTH($A4135,-1),$B:$B,$B4135),2)</f>
        <v>6.45</v>
      </c>
      <c r="J4135" s="11">
        <f>SUMIFS(AB:AB,$A:$A,EOMONTH($A4135,-1),$B:$B,$B4135)</f>
        <v>25766.13</v>
      </c>
      <c r="K4135" s="13">
        <v>0</v>
      </c>
      <c r="L4135" s="25">
        <v>0</v>
      </c>
      <c r="M4135" s="15">
        <v>745</v>
      </c>
      <c r="N4135" s="14">
        <v>59237.98</v>
      </c>
      <c r="O4135" s="16">
        <v>105</v>
      </c>
      <c r="P4135" s="16">
        <v>9433.2000000000007</v>
      </c>
      <c r="Q4135" s="16">
        <v>0</v>
      </c>
      <c r="R4135" s="16">
        <f>Q4135*16.876/100</f>
        <v>0</v>
      </c>
      <c r="S4135" s="17">
        <f t="shared" si="448"/>
        <v>0</v>
      </c>
      <c r="T4135" s="16">
        <v>0</v>
      </c>
      <c r="U4135" s="18">
        <f t="shared" si="449"/>
        <v>280.245</v>
      </c>
      <c r="V4135" s="18">
        <f t="shared" si="450"/>
        <v>536.4</v>
      </c>
      <c r="W4135" s="18">
        <f t="shared" si="451"/>
        <v>90.056196</v>
      </c>
      <c r="X4135" s="27"/>
      <c r="Y4135" s="19">
        <f t="shared" si="452"/>
        <v>626.45619599999998</v>
      </c>
      <c r="Z4135" s="18">
        <f t="shared" si="453"/>
        <v>82.424999999999997</v>
      </c>
      <c r="AA4135" s="12">
        <v>997</v>
      </c>
      <c r="AB4135" s="12">
        <v>76904.81</v>
      </c>
      <c r="AC4135" s="28">
        <f>+I4135+Y4135-Z4135</f>
        <v>550.48119600000007</v>
      </c>
      <c r="AD4135" s="20">
        <f t="shared" si="454"/>
        <v>0</v>
      </c>
      <c r="AE4135">
        <v>0</v>
      </c>
    </row>
    <row r="4136" spans="1:31" x14ac:dyDescent="0.25">
      <c r="A4136" s="9">
        <v>45199</v>
      </c>
      <c r="B4136" s="10" t="s">
        <v>646</v>
      </c>
      <c r="C4136" s="10" t="s">
        <v>603</v>
      </c>
      <c r="D4136" s="10" t="s">
        <v>40</v>
      </c>
      <c r="E4136" s="10" t="s">
        <v>30</v>
      </c>
      <c r="F4136" s="10">
        <v>20</v>
      </c>
      <c r="G4136" s="10">
        <v>22</v>
      </c>
      <c r="H4136" s="11">
        <f>SUMIFS(AA:AA,$A:$A,EOMONTH($A4136,-1),$B:$B,$B4136)</f>
        <v>438</v>
      </c>
      <c r="I4136" s="63">
        <f>ROUND(SUMIFS(AC:AC,$A:$A,EOMONTH($A4136,-1),$B:$B,$B4136),2)</f>
        <v>13.97</v>
      </c>
      <c r="J4136" s="11">
        <f>SUMIFS(AB:AB,$A:$A,EOMONTH($A4136,-1),$B:$B,$B4136)</f>
        <v>1631.69</v>
      </c>
      <c r="K4136" s="13">
        <v>0</v>
      </c>
      <c r="L4136" s="25">
        <v>0</v>
      </c>
      <c r="M4136" s="15">
        <v>0</v>
      </c>
      <c r="N4136" s="14">
        <v>0</v>
      </c>
      <c r="O4136" s="16">
        <v>0</v>
      </c>
      <c r="P4136" s="16">
        <v>0</v>
      </c>
      <c r="Q4136" s="16">
        <v>0</v>
      </c>
      <c r="R4136" s="16">
        <f>Q4136*16.876/100</f>
        <v>0</v>
      </c>
      <c r="S4136" s="17">
        <f t="shared" si="448"/>
        <v>0</v>
      </c>
      <c r="T4136" s="16">
        <v>0</v>
      </c>
      <c r="U4136" s="18">
        <f t="shared" si="449"/>
        <v>9.6359999999999992</v>
      </c>
      <c r="V4136" s="18">
        <f t="shared" si="450"/>
        <v>0</v>
      </c>
      <c r="W4136" s="18">
        <f t="shared" si="451"/>
        <v>0</v>
      </c>
      <c r="X4136" s="27"/>
      <c r="Y4136" s="19">
        <f t="shared" si="452"/>
        <v>0</v>
      </c>
      <c r="Z4136" s="18">
        <f t="shared" si="453"/>
        <v>0</v>
      </c>
      <c r="AA4136" s="12">
        <v>438</v>
      </c>
      <c r="AB4136" s="12">
        <v>1631.69</v>
      </c>
      <c r="AC4136" s="28">
        <f>+I4136+Y4136-Z4136</f>
        <v>13.97</v>
      </c>
      <c r="AD4136" s="20">
        <f t="shared" si="454"/>
        <v>0</v>
      </c>
      <c r="AE4136">
        <v>0</v>
      </c>
    </row>
    <row r="4137" spans="1:31" x14ac:dyDescent="0.25">
      <c r="A4137" s="9">
        <v>45199</v>
      </c>
      <c r="B4137" s="10" t="s">
        <v>647</v>
      </c>
      <c r="C4137" s="10" t="s">
        <v>603</v>
      </c>
      <c r="D4137" s="10" t="s">
        <v>40</v>
      </c>
      <c r="E4137" s="10" t="s">
        <v>30</v>
      </c>
      <c r="F4137" s="10">
        <v>35</v>
      </c>
      <c r="G4137" s="10">
        <v>38</v>
      </c>
      <c r="H4137" s="11">
        <f>SUMIFS(AA:AA,$A:$A,EOMONTH($A4137,-1),$B:$B,$B4137)</f>
        <v>1242</v>
      </c>
      <c r="I4137" s="63">
        <f>ROUND(SUMIFS(AC:AC,$A:$A,EOMONTH($A4137,-1),$B:$B,$B4137),2)</f>
        <v>55.07</v>
      </c>
      <c r="J4137" s="11">
        <f>SUMIFS(AB:AB,$A:$A,EOMONTH($A4137,-1),$B:$B,$B4137)</f>
        <v>6019.32</v>
      </c>
      <c r="K4137" s="13">
        <v>0</v>
      </c>
      <c r="L4137" s="25">
        <v>0</v>
      </c>
      <c r="M4137" s="15">
        <v>0</v>
      </c>
      <c r="N4137" s="14">
        <v>0</v>
      </c>
      <c r="O4137" s="16">
        <v>0</v>
      </c>
      <c r="P4137" s="16">
        <v>0</v>
      </c>
      <c r="Q4137" s="16">
        <v>0</v>
      </c>
      <c r="R4137" s="16">
        <f>Q4137*16.876/100</f>
        <v>0</v>
      </c>
      <c r="S4137" s="17">
        <f t="shared" si="448"/>
        <v>0</v>
      </c>
      <c r="T4137" s="16">
        <v>0</v>
      </c>
      <c r="U4137" s="18">
        <f t="shared" si="449"/>
        <v>47.195999999999998</v>
      </c>
      <c r="V4137" s="18">
        <f t="shared" si="450"/>
        <v>0</v>
      </c>
      <c r="W4137" s="18">
        <f t="shared" si="451"/>
        <v>0</v>
      </c>
      <c r="X4137" s="27"/>
      <c r="Y4137" s="19">
        <f t="shared" si="452"/>
        <v>0</v>
      </c>
      <c r="Z4137" s="18">
        <f t="shared" si="453"/>
        <v>0</v>
      </c>
      <c r="AA4137" s="12">
        <v>1242</v>
      </c>
      <c r="AB4137" s="12">
        <v>6019.32</v>
      </c>
      <c r="AC4137" s="28">
        <f>+I4137+Y4137-Z4137</f>
        <v>55.07</v>
      </c>
      <c r="AD4137" s="20">
        <f t="shared" si="454"/>
        <v>0</v>
      </c>
      <c r="AE4137">
        <v>0</v>
      </c>
    </row>
    <row r="4138" spans="1:31" x14ac:dyDescent="0.25">
      <c r="A4138" s="9">
        <v>45199</v>
      </c>
      <c r="B4138" s="10" t="s">
        <v>648</v>
      </c>
      <c r="C4138" s="10" t="s">
        <v>603</v>
      </c>
      <c r="D4138" s="10" t="s">
        <v>40</v>
      </c>
      <c r="E4138" s="10" t="s">
        <v>30</v>
      </c>
      <c r="F4138" s="10">
        <v>60</v>
      </c>
      <c r="G4138" s="10">
        <v>65</v>
      </c>
      <c r="H4138" s="11">
        <f>SUMIFS(AA:AA,$A:$A,EOMONTH($A4138,-1),$B:$B,$B4138)</f>
        <v>1360</v>
      </c>
      <c r="I4138" s="63">
        <f>ROUND(SUMIFS(AC:AC,$A:$A,EOMONTH($A4138,-1),$B:$B,$B4138),2)</f>
        <v>84.54</v>
      </c>
      <c r="J4138" s="11">
        <f>SUMIFS(AB:AB,$A:$A,EOMONTH($A4138,-1),$B:$B,$B4138)</f>
        <v>6990.59</v>
      </c>
      <c r="K4138" s="13">
        <v>0</v>
      </c>
      <c r="L4138" s="25">
        <v>0</v>
      </c>
      <c r="M4138" s="15">
        <v>0</v>
      </c>
      <c r="N4138" s="14">
        <v>0</v>
      </c>
      <c r="O4138" s="16">
        <v>1108</v>
      </c>
      <c r="P4138" s="16">
        <v>9761.48</v>
      </c>
      <c r="Q4138" s="16">
        <v>0</v>
      </c>
      <c r="R4138" s="16">
        <f>Q4138*16.876/100</f>
        <v>0</v>
      </c>
      <c r="S4138" s="17">
        <f t="shared" si="448"/>
        <v>0</v>
      </c>
      <c r="T4138" s="16">
        <v>0</v>
      </c>
      <c r="U4138" s="18">
        <f t="shared" si="449"/>
        <v>88.4</v>
      </c>
      <c r="V4138" s="18">
        <f t="shared" si="450"/>
        <v>0</v>
      </c>
      <c r="W4138" s="18">
        <f t="shared" si="451"/>
        <v>0</v>
      </c>
      <c r="X4138" s="27"/>
      <c r="Y4138" s="19">
        <f t="shared" si="452"/>
        <v>0</v>
      </c>
      <c r="Z4138" s="18">
        <f t="shared" si="453"/>
        <v>72.02</v>
      </c>
      <c r="AA4138" s="12">
        <v>252</v>
      </c>
      <c r="AB4138" s="12">
        <v>1295.32</v>
      </c>
      <c r="AC4138" s="28">
        <f>+I4138+Y4138-Z4138</f>
        <v>12.52000000000001</v>
      </c>
      <c r="AD4138" s="20">
        <f t="shared" si="454"/>
        <v>0</v>
      </c>
      <c r="AE4138">
        <v>0</v>
      </c>
    </row>
    <row r="4139" spans="1:31" x14ac:dyDescent="0.25">
      <c r="A4139" s="59">
        <v>45199</v>
      </c>
      <c r="B4139" s="60" t="s">
        <v>649</v>
      </c>
      <c r="C4139" s="60" t="s">
        <v>603</v>
      </c>
      <c r="D4139" s="60" t="s">
        <v>40</v>
      </c>
      <c r="E4139" s="60" t="s">
        <v>30</v>
      </c>
      <c r="F4139" s="10"/>
      <c r="G4139" s="10"/>
      <c r="H4139" s="11"/>
      <c r="I4139" s="63">
        <f>ROUND(SUMIFS(AC:AC,$A:$A,EOMONTH($A4139,-1),$B:$B,$B4139),2)</f>
        <v>-13.2</v>
      </c>
      <c r="J4139" s="11"/>
      <c r="K4139" s="13"/>
      <c r="L4139" s="25"/>
      <c r="M4139" s="15"/>
      <c r="N4139" s="14"/>
      <c r="O4139" s="16"/>
      <c r="P4139" s="16"/>
      <c r="Q4139" s="16"/>
      <c r="R4139" s="16"/>
      <c r="S4139" s="17">
        <f t="shared" si="448"/>
        <v>0</v>
      </c>
      <c r="T4139" s="16"/>
      <c r="U4139" s="18">
        <f t="shared" si="449"/>
        <v>0</v>
      </c>
      <c r="V4139" s="18">
        <f t="shared" si="450"/>
        <v>0</v>
      </c>
      <c r="W4139" s="18">
        <f t="shared" si="451"/>
        <v>0</v>
      </c>
      <c r="X4139" s="27"/>
      <c r="Y4139" s="19">
        <f t="shared" si="452"/>
        <v>0</v>
      </c>
      <c r="Z4139" s="18">
        <f t="shared" si="453"/>
        <v>0</v>
      </c>
      <c r="AA4139" s="12"/>
      <c r="AB4139" s="12"/>
      <c r="AC4139" s="28">
        <f>+I4139+Y4139-Z4139</f>
        <v>-13.2</v>
      </c>
      <c r="AD4139" s="20">
        <f t="shared" si="454"/>
        <v>20</v>
      </c>
      <c r="AE4139">
        <v>20</v>
      </c>
    </row>
    <row r="4140" spans="1:31" x14ac:dyDescent="0.25">
      <c r="A4140" s="9">
        <v>45199</v>
      </c>
      <c r="B4140" s="10" t="s">
        <v>650</v>
      </c>
      <c r="C4140" s="10" t="s">
        <v>603</v>
      </c>
      <c r="D4140" s="10" t="s">
        <v>40</v>
      </c>
      <c r="E4140" s="10" t="s">
        <v>30</v>
      </c>
      <c r="F4140" s="10">
        <v>90</v>
      </c>
      <c r="G4140" s="10">
        <v>98</v>
      </c>
      <c r="H4140" s="11">
        <f>SUMIFS(AA:AA,$A:$A,EOMONTH($A4140,-1),$B:$B,$B4140)</f>
        <v>44</v>
      </c>
      <c r="I4140" s="63">
        <f>ROUND(SUMIFS(AC:AC,$A:$A,EOMONTH($A4140,-1),$B:$B,$B4140),2)</f>
        <v>-2.74</v>
      </c>
      <c r="J4140" s="11">
        <f>SUMIFS(AB:AB,$A:$A,EOMONTH($A4140,-1),$B:$B,$B4140)</f>
        <v>372.6</v>
      </c>
      <c r="K4140" s="13">
        <v>0</v>
      </c>
      <c r="L4140" s="25">
        <v>0</v>
      </c>
      <c r="M4140" s="15">
        <v>0</v>
      </c>
      <c r="N4140" s="14">
        <v>0</v>
      </c>
      <c r="O4140" s="16">
        <v>0</v>
      </c>
      <c r="P4140" s="16">
        <v>0</v>
      </c>
      <c r="Q4140" s="16">
        <v>0</v>
      </c>
      <c r="R4140" s="16">
        <f>Q4140*16.876/100</f>
        <v>0</v>
      </c>
      <c r="S4140" s="17">
        <f t="shared" si="448"/>
        <v>0</v>
      </c>
      <c r="T4140" s="16">
        <v>0</v>
      </c>
      <c r="U4140" s="18">
        <f t="shared" si="449"/>
        <v>4.3120000000000003</v>
      </c>
      <c r="V4140" s="18">
        <f t="shared" si="450"/>
        <v>0</v>
      </c>
      <c r="W4140" s="18">
        <f t="shared" si="451"/>
        <v>0</v>
      </c>
      <c r="X4140" s="27"/>
      <c r="Y4140" s="19">
        <f t="shared" si="452"/>
        <v>0</v>
      </c>
      <c r="Z4140" s="18">
        <f t="shared" si="453"/>
        <v>0</v>
      </c>
      <c r="AA4140" s="12">
        <v>44</v>
      </c>
      <c r="AB4140" s="12">
        <v>372.6</v>
      </c>
      <c r="AC4140" s="28">
        <f>+I4140+Y4140-Z4140</f>
        <v>-2.74</v>
      </c>
      <c r="AD4140" s="20">
        <f t="shared" si="454"/>
        <v>10</v>
      </c>
      <c r="AE4140">
        <v>10</v>
      </c>
    </row>
    <row r="4141" spans="1:31" x14ac:dyDescent="0.25">
      <c r="A4141" s="9">
        <v>45199</v>
      </c>
      <c r="B4141" s="10" t="s">
        <v>758</v>
      </c>
      <c r="C4141" s="10" t="s">
        <v>554</v>
      </c>
      <c r="D4141" s="10" t="s">
        <v>29</v>
      </c>
      <c r="E4141" s="10" t="s">
        <v>30</v>
      </c>
      <c r="F4141" s="10"/>
      <c r="G4141" s="10">
        <v>0</v>
      </c>
      <c r="H4141" s="11">
        <f>SUMIFS(AA:AA,$A:$A,EOMONTH($A4141,-1),$B:$B,$B4141)</f>
        <v>19000</v>
      </c>
      <c r="I4141" s="63">
        <f>ROUND(SUMIFS(AC:AC,$A:$A,EOMONTH($A4141,-1),$B:$B,$B4141),2)</f>
        <v>0</v>
      </c>
      <c r="J4141" s="11">
        <f>SUMIFS(AB:AB,$A:$A,EOMONTH($A4141,-1),$B:$B,$B4141)</f>
        <v>6099</v>
      </c>
      <c r="K4141" s="13">
        <v>0</v>
      </c>
      <c r="L4141" s="25">
        <v>0</v>
      </c>
      <c r="M4141" s="15">
        <v>0</v>
      </c>
      <c r="N4141" s="14">
        <v>0</v>
      </c>
      <c r="O4141" s="16">
        <v>0</v>
      </c>
      <c r="P4141" s="16">
        <v>0</v>
      </c>
      <c r="Q4141" s="16">
        <v>0</v>
      </c>
      <c r="R4141" s="16">
        <f>Q4141*16.876/100</f>
        <v>0</v>
      </c>
      <c r="S4141" s="17">
        <f t="shared" si="448"/>
        <v>0</v>
      </c>
      <c r="T4141" s="16">
        <v>0</v>
      </c>
      <c r="U4141" s="18">
        <f t="shared" si="449"/>
        <v>0</v>
      </c>
      <c r="V4141" s="18">
        <f t="shared" si="450"/>
        <v>0</v>
      </c>
      <c r="W4141" s="18">
        <f t="shared" si="451"/>
        <v>0</v>
      </c>
      <c r="X4141" s="27"/>
      <c r="Y4141" s="19">
        <f t="shared" si="452"/>
        <v>0</v>
      </c>
      <c r="Z4141" s="18">
        <f t="shared" si="453"/>
        <v>0</v>
      </c>
      <c r="AA4141" s="12">
        <v>19000</v>
      </c>
      <c r="AB4141" s="12">
        <v>6099</v>
      </c>
      <c r="AC4141" s="28">
        <f>+I4141+Y4141-Z4141</f>
        <v>0</v>
      </c>
      <c r="AD4141" s="20">
        <f t="shared" si="454"/>
        <v>0</v>
      </c>
      <c r="AE4141">
        <v>0</v>
      </c>
    </row>
    <row r="4142" spans="1:31" x14ac:dyDescent="0.25">
      <c r="A4142" s="9">
        <v>45199</v>
      </c>
      <c r="B4142" s="10" t="s">
        <v>653</v>
      </c>
      <c r="C4142" s="10" t="s">
        <v>28</v>
      </c>
      <c r="D4142" s="10" t="s">
        <v>29</v>
      </c>
      <c r="E4142" s="10" t="s">
        <v>30</v>
      </c>
      <c r="F4142" s="10"/>
      <c r="G4142" s="10">
        <v>0</v>
      </c>
      <c r="H4142" s="11">
        <f>SUMIFS(AA:AA,$A:$A,EOMONTH($A4142,-1),$B:$B,$B4142)</f>
        <v>9194.9699999999993</v>
      </c>
      <c r="I4142" s="63">
        <f>ROUND(SUMIFS(AC:AC,$A:$A,EOMONTH($A4142,-1),$B:$B,$B4142),2)</f>
        <v>476.81</v>
      </c>
      <c r="J4142" s="11">
        <f>SUMIFS(AB:AB,$A:$A,EOMONTH($A4142,-1),$B:$B,$B4142)</f>
        <v>25552.34</v>
      </c>
      <c r="K4142" s="13">
        <v>0</v>
      </c>
      <c r="L4142" s="25">
        <v>0</v>
      </c>
      <c r="M4142" s="15">
        <v>9325</v>
      </c>
      <c r="N4142" s="14">
        <v>26000.799999999999</v>
      </c>
      <c r="O4142" s="16">
        <v>0</v>
      </c>
      <c r="P4142" s="16">
        <v>0</v>
      </c>
      <c r="Q4142" s="16">
        <v>9094.81</v>
      </c>
      <c r="R4142" s="16">
        <f>Q4142*16.876/100</f>
        <v>1534.8401355999999</v>
      </c>
      <c r="S4142" s="17">
        <f t="shared" si="448"/>
        <v>10629.650135599999</v>
      </c>
      <c r="T4142" s="16">
        <v>25283.57</v>
      </c>
      <c r="U4142" s="18">
        <f t="shared" si="449"/>
        <v>0</v>
      </c>
      <c r="V4142" s="18">
        <f t="shared" si="450"/>
        <v>0</v>
      </c>
      <c r="W4142" s="18">
        <f t="shared" si="451"/>
        <v>0</v>
      </c>
      <c r="X4142" s="27"/>
      <c r="Y4142" s="19">
        <f t="shared" si="452"/>
        <v>0</v>
      </c>
      <c r="Z4142" s="18">
        <f t="shared" si="453"/>
        <v>0</v>
      </c>
      <c r="AA4142" s="12">
        <v>9425.16</v>
      </c>
      <c r="AB4142" s="12">
        <v>26236.84</v>
      </c>
      <c r="AC4142" s="28">
        <f>+I4142+Y4142-Z4142</f>
        <v>476.81</v>
      </c>
      <c r="AD4142" s="20">
        <f t="shared" si="454"/>
        <v>0</v>
      </c>
      <c r="AE4142">
        <v>0</v>
      </c>
    </row>
    <row r="4143" spans="1:31" x14ac:dyDescent="0.25">
      <c r="A4143" s="9">
        <v>45199</v>
      </c>
      <c r="B4143" s="10" t="s">
        <v>658</v>
      </c>
      <c r="C4143" s="10" t="s">
        <v>282</v>
      </c>
      <c r="D4143" s="10" t="s">
        <v>29</v>
      </c>
      <c r="E4143" s="10" t="s">
        <v>30</v>
      </c>
      <c r="F4143" s="10"/>
      <c r="G4143" s="10">
        <v>0</v>
      </c>
      <c r="H4143" s="11">
        <f>SUMIFS(AA:AA,$A:$A,EOMONTH($A4143,-1),$B:$B,$B4143)</f>
        <v>605</v>
      </c>
      <c r="I4143" s="63">
        <f>ROUND(SUMIFS(AC:AC,$A:$A,EOMONTH($A4143,-1),$B:$B,$B4143),2)</f>
        <v>110.62</v>
      </c>
      <c r="J4143" s="11">
        <f>SUMIFS(AB:AB,$A:$A,EOMONTH($A4143,-1),$B:$B,$B4143)</f>
        <v>1464.03</v>
      </c>
      <c r="K4143" s="13">
        <v>0</v>
      </c>
      <c r="L4143" s="25">
        <v>0</v>
      </c>
      <c r="M4143" s="15">
        <v>0</v>
      </c>
      <c r="N4143" s="14">
        <v>0</v>
      </c>
      <c r="O4143" s="16">
        <v>0</v>
      </c>
      <c r="P4143" s="16">
        <v>0</v>
      </c>
      <c r="Q4143" s="16">
        <v>0</v>
      </c>
      <c r="R4143" s="16">
        <f>Q4143*16.876/100</f>
        <v>0</v>
      </c>
      <c r="S4143" s="17">
        <f t="shared" si="448"/>
        <v>0</v>
      </c>
      <c r="T4143" s="16">
        <v>0</v>
      </c>
      <c r="U4143" s="18">
        <f t="shared" si="449"/>
        <v>0</v>
      </c>
      <c r="V4143" s="18">
        <f t="shared" si="450"/>
        <v>0</v>
      </c>
      <c r="W4143" s="18">
        <f t="shared" si="451"/>
        <v>0</v>
      </c>
      <c r="X4143" s="27"/>
      <c r="Y4143" s="19">
        <f t="shared" si="452"/>
        <v>0</v>
      </c>
      <c r="Z4143" s="18">
        <f t="shared" si="453"/>
        <v>0</v>
      </c>
      <c r="AA4143" s="12">
        <v>605</v>
      </c>
      <c r="AB4143" s="12">
        <v>1464.03</v>
      </c>
      <c r="AC4143" s="28">
        <f>+I4143+Y4143-Z4143</f>
        <v>110.62</v>
      </c>
      <c r="AD4143" s="20">
        <f t="shared" si="454"/>
        <v>0</v>
      </c>
      <c r="AE4143">
        <v>0</v>
      </c>
    </row>
    <row r="4144" spans="1:31" x14ac:dyDescent="0.25">
      <c r="A4144" s="59">
        <v>45199</v>
      </c>
      <c r="B4144" s="60" t="s">
        <v>819</v>
      </c>
      <c r="C4144" s="60" t="s">
        <v>28</v>
      </c>
      <c r="D4144" s="60" t="s">
        <v>29</v>
      </c>
      <c r="E4144" s="60" t="s">
        <v>30</v>
      </c>
      <c r="F4144" s="10"/>
      <c r="G4144" s="10"/>
      <c r="H4144" s="11"/>
      <c r="I4144" s="63">
        <f>ROUND(SUMIFS(AC:AC,$A:$A,EOMONTH($A4144,-1),$B:$B,$B4144),2)</f>
        <v>0</v>
      </c>
      <c r="J4144" s="11"/>
      <c r="K4144" s="13"/>
      <c r="L4144" s="25"/>
      <c r="M4144" s="15"/>
      <c r="N4144" s="14"/>
      <c r="O4144" s="16"/>
      <c r="P4144" s="16"/>
      <c r="Q4144" s="16"/>
      <c r="R4144" s="16"/>
      <c r="S4144" s="17">
        <f t="shared" si="448"/>
        <v>0</v>
      </c>
      <c r="T4144" s="16"/>
      <c r="U4144" s="18">
        <f t="shared" si="449"/>
        <v>0</v>
      </c>
      <c r="V4144" s="18">
        <f t="shared" si="450"/>
        <v>0</v>
      </c>
      <c r="W4144" s="18">
        <f t="shared" si="451"/>
        <v>0</v>
      </c>
      <c r="X4144" s="27"/>
      <c r="Y4144" s="19">
        <f t="shared" si="452"/>
        <v>0</v>
      </c>
      <c r="Z4144" s="18">
        <f t="shared" si="453"/>
        <v>0</v>
      </c>
      <c r="AA4144" s="12"/>
      <c r="AB4144" s="12"/>
      <c r="AC4144" s="28">
        <f>+I4144+Y4144-Z4144</f>
        <v>0</v>
      </c>
      <c r="AD4144" s="20">
        <f t="shared" si="454"/>
        <v>0</v>
      </c>
      <c r="AE4144">
        <v>0</v>
      </c>
    </row>
    <row r="4145" spans="1:31" x14ac:dyDescent="0.25">
      <c r="A4145" s="9">
        <v>45199</v>
      </c>
      <c r="B4145" s="10" t="s">
        <v>661</v>
      </c>
      <c r="C4145" s="10" t="s">
        <v>554</v>
      </c>
      <c r="D4145" s="10" t="s">
        <v>29</v>
      </c>
      <c r="E4145" s="10" t="s">
        <v>539</v>
      </c>
      <c r="F4145" s="10"/>
      <c r="G4145" s="10">
        <v>0</v>
      </c>
      <c r="H4145" s="11">
        <f>SUMIFS(AA:AA,$A:$A,EOMONTH($A4145,-1),$B:$B,$B4145)</f>
        <v>30</v>
      </c>
      <c r="I4145" s="63">
        <f>ROUND(SUMIFS(AC:AC,$A:$A,EOMONTH($A4145,-1),$B:$B,$B4145),2)</f>
        <v>1.35</v>
      </c>
      <c r="J4145" s="11">
        <f>SUMIFS(AB:AB,$A:$A,EOMONTH($A4145,-1),$B:$B,$B4145)</f>
        <v>4140</v>
      </c>
      <c r="K4145" s="13">
        <v>0</v>
      </c>
      <c r="L4145" s="25">
        <v>0</v>
      </c>
      <c r="M4145" s="15">
        <v>0</v>
      </c>
      <c r="N4145" s="14">
        <v>0</v>
      </c>
      <c r="O4145" s="16">
        <v>0</v>
      </c>
      <c r="P4145" s="16">
        <v>0</v>
      </c>
      <c r="Q4145" s="16">
        <v>0</v>
      </c>
      <c r="R4145" s="16">
        <f>Q4145*16.876/100</f>
        <v>0</v>
      </c>
      <c r="S4145" s="17">
        <f t="shared" si="448"/>
        <v>0</v>
      </c>
      <c r="T4145" s="16">
        <v>0</v>
      </c>
      <c r="U4145" s="18">
        <f t="shared" si="449"/>
        <v>0</v>
      </c>
      <c r="V4145" s="18">
        <f t="shared" si="450"/>
        <v>0</v>
      </c>
      <c r="W4145" s="18">
        <f t="shared" si="451"/>
        <v>0</v>
      </c>
      <c r="X4145" s="27"/>
      <c r="Y4145" s="19">
        <f t="shared" si="452"/>
        <v>0</v>
      </c>
      <c r="Z4145" s="18">
        <f t="shared" si="453"/>
        <v>0</v>
      </c>
      <c r="AA4145" s="12">
        <v>30</v>
      </c>
      <c r="AB4145" s="12">
        <v>4140</v>
      </c>
      <c r="AC4145" s="28">
        <f>+I4145+Y4145-Z4145</f>
        <v>1.35</v>
      </c>
      <c r="AD4145" s="20">
        <f t="shared" si="454"/>
        <v>0</v>
      </c>
      <c r="AE4145">
        <v>0</v>
      </c>
    </row>
    <row r="4146" spans="1:31" x14ac:dyDescent="0.25">
      <c r="A4146" s="9">
        <v>45199</v>
      </c>
      <c r="B4146" s="10" t="s">
        <v>735</v>
      </c>
      <c r="C4146" s="10" t="s">
        <v>711</v>
      </c>
      <c r="D4146" s="10" t="s">
        <v>29</v>
      </c>
      <c r="E4146" s="10" t="s">
        <v>539</v>
      </c>
      <c r="F4146" s="10"/>
      <c r="G4146" s="10">
        <v>0</v>
      </c>
      <c r="H4146" s="11">
        <f>SUMIFS(AA:AA,$A:$A,EOMONTH($A4146,-1),$B:$B,$B4146)</f>
        <v>21790.65</v>
      </c>
      <c r="I4146" s="63">
        <f>ROUND(SUMIFS(AC:AC,$A:$A,EOMONTH($A4146,-1),$B:$B,$B4146),2)</f>
        <v>0</v>
      </c>
      <c r="J4146" s="11">
        <f>SUMIFS(AB:AB,$A:$A,EOMONTH($A4146,-1),$B:$B,$B4146)</f>
        <v>2295409.96</v>
      </c>
      <c r="K4146" s="13">
        <v>0</v>
      </c>
      <c r="L4146" s="25">
        <v>0</v>
      </c>
      <c r="M4146" s="15">
        <v>0</v>
      </c>
      <c r="N4146" s="14">
        <v>0</v>
      </c>
      <c r="O4146" s="16">
        <v>0</v>
      </c>
      <c r="P4146" s="16">
        <v>0</v>
      </c>
      <c r="Q4146" s="16">
        <v>250</v>
      </c>
      <c r="R4146" s="16">
        <f>Q4146*16.876/100</f>
        <v>42.19</v>
      </c>
      <c r="S4146" s="17">
        <f t="shared" si="448"/>
        <v>292.19</v>
      </c>
      <c r="T4146" s="16">
        <v>26335</v>
      </c>
      <c r="U4146" s="18">
        <f t="shared" si="449"/>
        <v>0</v>
      </c>
      <c r="V4146" s="18">
        <f t="shared" si="450"/>
        <v>0</v>
      </c>
      <c r="W4146" s="18">
        <f t="shared" si="451"/>
        <v>0</v>
      </c>
      <c r="X4146" s="27"/>
      <c r="Y4146" s="19">
        <f t="shared" si="452"/>
        <v>0</v>
      </c>
      <c r="Z4146" s="18">
        <f t="shared" si="453"/>
        <v>0</v>
      </c>
      <c r="AA4146" s="12">
        <v>21540.65</v>
      </c>
      <c r="AB4146" s="12">
        <v>2269075.16</v>
      </c>
      <c r="AC4146" s="28">
        <f>+I4146+Y4146-Z4146</f>
        <v>0</v>
      </c>
      <c r="AD4146" s="20">
        <f t="shared" si="454"/>
        <v>0</v>
      </c>
      <c r="AE4146">
        <v>0</v>
      </c>
    </row>
    <row r="4147" spans="1:31" x14ac:dyDescent="0.25">
      <c r="A4147" s="9">
        <v>45199</v>
      </c>
      <c r="B4147" s="10" t="s">
        <v>668</v>
      </c>
      <c r="C4147" s="10" t="s">
        <v>669</v>
      </c>
      <c r="D4147" s="10" t="s">
        <v>29</v>
      </c>
      <c r="E4147" s="10" t="s">
        <v>30</v>
      </c>
      <c r="F4147" s="10"/>
      <c r="G4147" s="10">
        <v>0</v>
      </c>
      <c r="H4147" s="11">
        <f>SUMIFS(AA:AA,$A:$A,EOMONTH($A4147,-1),$B:$B,$B4147)</f>
        <v>-15174</v>
      </c>
      <c r="I4147" s="63">
        <f>ROUND(SUMIFS(AC:AC,$A:$A,EOMONTH($A4147,-1),$B:$B,$B4147),2)</f>
        <v>0</v>
      </c>
      <c r="J4147" s="11">
        <f>SUMIFS(AB:AB,$A:$A,EOMONTH($A4147,-1),$B:$B,$B4147)</f>
        <v>-26478.69</v>
      </c>
      <c r="K4147" s="13">
        <v>5000</v>
      </c>
      <c r="L4147" s="25">
        <v>10500</v>
      </c>
      <c r="M4147" s="15">
        <v>0</v>
      </c>
      <c r="N4147" s="14">
        <v>0</v>
      </c>
      <c r="O4147" s="16">
        <v>0</v>
      </c>
      <c r="P4147" s="16">
        <v>0</v>
      </c>
      <c r="Q4147" s="16">
        <v>0</v>
      </c>
      <c r="R4147" s="16">
        <f>Q4147*16.876/100</f>
        <v>0</v>
      </c>
      <c r="S4147" s="17">
        <f t="shared" si="448"/>
        <v>0</v>
      </c>
      <c r="T4147" s="16">
        <v>0</v>
      </c>
      <c r="U4147" s="18">
        <f t="shared" si="449"/>
        <v>0</v>
      </c>
      <c r="V4147" s="18">
        <f t="shared" si="450"/>
        <v>0</v>
      </c>
      <c r="W4147" s="18">
        <f t="shared" si="451"/>
        <v>0</v>
      </c>
      <c r="X4147" s="27"/>
      <c r="Y4147" s="19">
        <f t="shared" si="452"/>
        <v>0</v>
      </c>
      <c r="Z4147" s="18">
        <f t="shared" si="453"/>
        <v>0</v>
      </c>
      <c r="AA4147" s="12">
        <v>-10174</v>
      </c>
      <c r="AB4147" s="12">
        <v>-15978.69</v>
      </c>
      <c r="AC4147" s="28">
        <f>+I4147+Y4147-Z4147</f>
        <v>0</v>
      </c>
      <c r="AD4147" s="20">
        <f t="shared" si="454"/>
        <v>0</v>
      </c>
      <c r="AE4147">
        <v>0</v>
      </c>
    </row>
    <row r="4148" spans="1:31" x14ac:dyDescent="0.25">
      <c r="A4148" s="9">
        <v>45199</v>
      </c>
      <c r="B4148" s="10" t="s">
        <v>670</v>
      </c>
      <c r="C4148" s="10" t="s">
        <v>669</v>
      </c>
      <c r="D4148" s="10" t="s">
        <v>29</v>
      </c>
      <c r="E4148" s="10" t="s">
        <v>30</v>
      </c>
      <c r="F4148" s="10"/>
      <c r="G4148" s="10">
        <v>0</v>
      </c>
      <c r="H4148" s="11">
        <f>SUMIFS(AA:AA,$A:$A,EOMONTH($A4148,-1),$B:$B,$B4148)</f>
        <v>-3136</v>
      </c>
      <c r="I4148" s="63">
        <f>ROUND(SUMIFS(AC:AC,$A:$A,EOMONTH($A4148,-1),$B:$B,$B4148),2)</f>
        <v>143.76</v>
      </c>
      <c r="J4148" s="11">
        <f>SUMIFS(AB:AB,$A:$A,EOMONTH($A4148,-1),$B:$B,$B4148)</f>
        <v>-2442.35</v>
      </c>
      <c r="K4148" s="13">
        <v>10000</v>
      </c>
      <c r="L4148" s="25">
        <v>23000</v>
      </c>
      <c r="M4148" s="15">
        <v>0</v>
      </c>
      <c r="N4148" s="14">
        <v>0</v>
      </c>
      <c r="O4148" s="16">
        <v>0</v>
      </c>
      <c r="P4148" s="16">
        <v>0</v>
      </c>
      <c r="Q4148" s="16">
        <v>12990</v>
      </c>
      <c r="R4148" s="16">
        <f>Q4148*16.876/100</f>
        <v>2192.1924000000004</v>
      </c>
      <c r="S4148" s="17">
        <f t="shared" si="448"/>
        <v>15182.1924</v>
      </c>
      <c r="T4148" s="16">
        <v>30006.9</v>
      </c>
      <c r="U4148" s="18">
        <f t="shared" si="449"/>
        <v>0</v>
      </c>
      <c r="V4148" s="18">
        <f t="shared" si="450"/>
        <v>0</v>
      </c>
      <c r="W4148" s="18">
        <f t="shared" si="451"/>
        <v>0</v>
      </c>
      <c r="X4148" s="27"/>
      <c r="Y4148" s="19">
        <f t="shared" si="452"/>
        <v>0</v>
      </c>
      <c r="Z4148" s="18">
        <f t="shared" si="453"/>
        <v>0</v>
      </c>
      <c r="AA4148" s="12">
        <v>-6126</v>
      </c>
      <c r="AB4148" s="12">
        <v>-9479.9699999999993</v>
      </c>
      <c r="AC4148" s="28">
        <f>+I4148+Y4148-Z4148</f>
        <v>143.76</v>
      </c>
      <c r="AD4148" s="20">
        <f t="shared" si="454"/>
        <v>0</v>
      </c>
      <c r="AE4148">
        <v>0</v>
      </c>
    </row>
    <row r="4149" spans="1:31" x14ac:dyDescent="0.25">
      <c r="A4149" s="9">
        <v>45199</v>
      </c>
      <c r="B4149" s="10" t="s">
        <v>799</v>
      </c>
      <c r="C4149" s="10" t="s">
        <v>673</v>
      </c>
      <c r="D4149" s="10" t="s">
        <v>40</v>
      </c>
      <c r="E4149" s="10" t="s">
        <v>30</v>
      </c>
      <c r="F4149" s="10">
        <v>170</v>
      </c>
      <c r="G4149" s="10">
        <v>185</v>
      </c>
      <c r="H4149" s="11">
        <f>SUMIFS(AA:AA,$A:$A,EOMONTH($A4149,-1),$B:$B,$B4149)</f>
        <v>46</v>
      </c>
      <c r="I4149" s="63">
        <f>ROUND(SUMIFS(AC:AC,$A:$A,EOMONTH($A4149,-1),$B:$B,$B4149),2)</f>
        <v>36.43</v>
      </c>
      <c r="J4149" s="11">
        <f>SUMIFS(AB:AB,$A:$A,EOMONTH($A4149,-1),$B:$B,$B4149)</f>
        <v>779.1</v>
      </c>
      <c r="K4149" s="13">
        <v>0</v>
      </c>
      <c r="L4149" s="25">
        <v>0</v>
      </c>
      <c r="M4149" s="15">
        <v>0</v>
      </c>
      <c r="N4149" s="14">
        <v>0</v>
      </c>
      <c r="O4149" s="16">
        <v>0</v>
      </c>
      <c r="P4149" s="16">
        <v>0</v>
      </c>
      <c r="Q4149" s="16">
        <v>0</v>
      </c>
      <c r="R4149" s="16">
        <f>Q4149*16.876/100</f>
        <v>0</v>
      </c>
      <c r="S4149" s="17">
        <f t="shared" si="448"/>
        <v>0</v>
      </c>
      <c r="T4149" s="16">
        <v>0</v>
      </c>
      <c r="U4149" s="18">
        <f t="shared" si="449"/>
        <v>8.51</v>
      </c>
      <c r="V4149" s="18">
        <f t="shared" si="450"/>
        <v>0</v>
      </c>
      <c r="W4149" s="18">
        <f t="shared" si="451"/>
        <v>0</v>
      </c>
      <c r="X4149" s="27"/>
      <c r="Y4149" s="19">
        <f t="shared" si="452"/>
        <v>0</v>
      </c>
      <c r="Z4149" s="18">
        <f t="shared" si="453"/>
        <v>0</v>
      </c>
      <c r="AA4149" s="12">
        <v>46</v>
      </c>
      <c r="AB4149" s="12">
        <v>779.1</v>
      </c>
      <c r="AC4149" s="28">
        <f>+I4149+Y4149-Z4149</f>
        <v>36.43</v>
      </c>
      <c r="AD4149" s="20">
        <f t="shared" si="454"/>
        <v>0</v>
      </c>
      <c r="AE4149">
        <v>0</v>
      </c>
    </row>
    <row r="4150" spans="1:31" x14ac:dyDescent="0.25">
      <c r="A4150" s="9">
        <v>45199</v>
      </c>
      <c r="B4150" s="10" t="s">
        <v>672</v>
      </c>
      <c r="C4150" s="10" t="s">
        <v>673</v>
      </c>
      <c r="D4150" s="10" t="s">
        <v>29</v>
      </c>
      <c r="E4150" s="10" t="s">
        <v>30</v>
      </c>
      <c r="F4150" s="10"/>
      <c r="G4150" s="10">
        <v>0</v>
      </c>
      <c r="H4150" s="11">
        <f>SUMIFS(AA:AA,$A:$A,EOMONTH($A4150,-1),$B:$B,$B4150)</f>
        <v>-11</v>
      </c>
      <c r="I4150" s="63">
        <f>ROUND(SUMIFS(AC:AC,$A:$A,EOMONTH($A4150,-1),$B:$B,$B4150),2)</f>
        <v>0</v>
      </c>
      <c r="J4150" s="11">
        <f>SUMIFS(AB:AB,$A:$A,EOMONTH($A4150,-1),$B:$B,$B4150)</f>
        <v>-349.87</v>
      </c>
      <c r="K4150" s="13">
        <v>0</v>
      </c>
      <c r="L4150" s="25">
        <v>0</v>
      </c>
      <c r="M4150" s="15">
        <v>0</v>
      </c>
      <c r="N4150" s="14">
        <v>0</v>
      </c>
      <c r="O4150" s="16">
        <v>0</v>
      </c>
      <c r="P4150" s="16">
        <v>0</v>
      </c>
      <c r="Q4150" s="16">
        <v>0</v>
      </c>
      <c r="R4150" s="16">
        <f>Q4150*16.876/100</f>
        <v>0</v>
      </c>
      <c r="S4150" s="17">
        <f t="shared" si="448"/>
        <v>0</v>
      </c>
      <c r="T4150" s="16">
        <v>0</v>
      </c>
      <c r="U4150" s="18">
        <f t="shared" si="449"/>
        <v>0</v>
      </c>
      <c r="V4150" s="18">
        <f t="shared" si="450"/>
        <v>0</v>
      </c>
      <c r="W4150" s="18">
        <f t="shared" si="451"/>
        <v>0</v>
      </c>
      <c r="X4150" s="27"/>
      <c r="Y4150" s="19">
        <f t="shared" si="452"/>
        <v>0</v>
      </c>
      <c r="Z4150" s="18">
        <f t="shared" si="453"/>
        <v>0</v>
      </c>
      <c r="AA4150" s="12">
        <v>-11</v>
      </c>
      <c r="AB4150" s="12">
        <v>-349.87</v>
      </c>
      <c r="AC4150" s="28">
        <f>+I4150+Y4150-Z4150</f>
        <v>0</v>
      </c>
      <c r="AD4150" s="20">
        <f t="shared" si="454"/>
        <v>0</v>
      </c>
      <c r="AE4150">
        <v>0</v>
      </c>
    </row>
    <row r="4151" spans="1:31" x14ac:dyDescent="0.25">
      <c r="A4151" s="9">
        <v>45199</v>
      </c>
      <c r="B4151" s="10" t="s">
        <v>674</v>
      </c>
      <c r="C4151" s="10" t="s">
        <v>673</v>
      </c>
      <c r="D4151" s="10" t="s">
        <v>40</v>
      </c>
      <c r="E4151" s="10" t="s">
        <v>30</v>
      </c>
      <c r="F4151" s="10">
        <v>65</v>
      </c>
      <c r="G4151" s="10">
        <v>71</v>
      </c>
      <c r="H4151" s="11">
        <f>SUMIFS(AA:AA,$A:$A,EOMONTH($A4151,-1),$B:$B,$B4151)</f>
        <v>235</v>
      </c>
      <c r="I4151" s="63">
        <f>ROUND(SUMIFS(AC:AC,$A:$A,EOMONTH($A4151,-1),$B:$B,$B4151),2)</f>
        <v>35.979999999999997</v>
      </c>
      <c r="J4151" s="11">
        <f>SUMIFS(AB:AB,$A:$A,EOMONTH($A4151,-1),$B:$B,$B4151)</f>
        <v>1532.57</v>
      </c>
      <c r="K4151" s="13">
        <v>0</v>
      </c>
      <c r="L4151" s="25">
        <v>0</v>
      </c>
      <c r="M4151" s="15">
        <v>0</v>
      </c>
      <c r="N4151" s="14">
        <v>0</v>
      </c>
      <c r="O4151" s="16">
        <v>0</v>
      </c>
      <c r="P4151" s="16">
        <v>0</v>
      </c>
      <c r="Q4151" s="16">
        <v>0</v>
      </c>
      <c r="R4151" s="16">
        <f>Q4151*16.876/100</f>
        <v>0</v>
      </c>
      <c r="S4151" s="17">
        <f t="shared" si="448"/>
        <v>0</v>
      </c>
      <c r="T4151" s="16">
        <v>0</v>
      </c>
      <c r="U4151" s="18">
        <f t="shared" si="449"/>
        <v>16.684999999999999</v>
      </c>
      <c r="V4151" s="18">
        <f t="shared" si="450"/>
        <v>0</v>
      </c>
      <c r="W4151" s="18">
        <f t="shared" si="451"/>
        <v>0</v>
      </c>
      <c r="X4151" s="27"/>
      <c r="Y4151" s="19">
        <f t="shared" si="452"/>
        <v>0</v>
      </c>
      <c r="Z4151" s="18">
        <f t="shared" si="453"/>
        <v>0</v>
      </c>
      <c r="AA4151" s="12">
        <v>235</v>
      </c>
      <c r="AB4151" s="12">
        <v>1532.57</v>
      </c>
      <c r="AC4151" s="28">
        <f>+I4151+Y4151-Z4151</f>
        <v>35.979999999999997</v>
      </c>
      <c r="AD4151" s="20">
        <f t="shared" si="454"/>
        <v>0</v>
      </c>
      <c r="AE4151">
        <v>0</v>
      </c>
    </row>
    <row r="4152" spans="1:31" x14ac:dyDescent="0.25">
      <c r="A4152" s="9">
        <v>45199</v>
      </c>
      <c r="B4152" s="10" t="s">
        <v>675</v>
      </c>
      <c r="C4152" s="10" t="s">
        <v>673</v>
      </c>
      <c r="D4152" s="10" t="s">
        <v>40</v>
      </c>
      <c r="E4152" s="10" t="s">
        <v>30</v>
      </c>
      <c r="F4152" s="10">
        <v>70</v>
      </c>
      <c r="G4152" s="10">
        <v>76</v>
      </c>
      <c r="H4152" s="11">
        <f>SUMIFS(AA:AA,$A:$A,EOMONTH($A4152,-1),$B:$B,$B4152)</f>
        <v>297</v>
      </c>
      <c r="I4152" s="63">
        <f>ROUND(SUMIFS(AC:AC,$A:$A,EOMONTH($A4152,-1),$B:$B,$B4152),2)</f>
        <v>187.41</v>
      </c>
      <c r="J4152" s="11">
        <f>SUMIFS(AB:AB,$A:$A,EOMONTH($A4152,-1),$B:$B,$B4152)</f>
        <v>2130.56</v>
      </c>
      <c r="K4152" s="13">
        <v>0</v>
      </c>
      <c r="L4152" s="25">
        <v>0</v>
      </c>
      <c r="M4152" s="15">
        <v>0</v>
      </c>
      <c r="N4152" s="14">
        <v>0</v>
      </c>
      <c r="O4152" s="16">
        <v>0</v>
      </c>
      <c r="P4152" s="16">
        <v>0</v>
      </c>
      <c r="Q4152" s="16">
        <v>0</v>
      </c>
      <c r="R4152" s="16">
        <f>Q4152*16.876/100</f>
        <v>0</v>
      </c>
      <c r="S4152" s="17">
        <f t="shared" si="448"/>
        <v>0</v>
      </c>
      <c r="T4152" s="16">
        <v>0</v>
      </c>
      <c r="U4152" s="18">
        <f t="shared" si="449"/>
        <v>22.571999999999999</v>
      </c>
      <c r="V4152" s="18">
        <f t="shared" si="450"/>
        <v>0</v>
      </c>
      <c r="W4152" s="18">
        <f t="shared" si="451"/>
        <v>0</v>
      </c>
      <c r="X4152" s="27"/>
      <c r="Y4152" s="19">
        <f t="shared" si="452"/>
        <v>0</v>
      </c>
      <c r="Z4152" s="18">
        <f t="shared" si="453"/>
        <v>0</v>
      </c>
      <c r="AA4152" s="12">
        <v>297</v>
      </c>
      <c r="AB4152" s="12">
        <v>2130.56</v>
      </c>
      <c r="AC4152" s="28">
        <f>+I4152+Y4152-Z4152</f>
        <v>187.41</v>
      </c>
      <c r="AD4152" s="20">
        <f t="shared" si="454"/>
        <v>0</v>
      </c>
      <c r="AE4152">
        <v>0</v>
      </c>
    </row>
    <row r="4153" spans="1:31" x14ac:dyDescent="0.25">
      <c r="A4153" s="9">
        <v>45199</v>
      </c>
      <c r="B4153" s="10" t="s">
        <v>676</v>
      </c>
      <c r="C4153" s="10" t="s">
        <v>673</v>
      </c>
      <c r="D4153" s="10" t="s">
        <v>40</v>
      </c>
      <c r="E4153" s="10" t="s">
        <v>30</v>
      </c>
      <c r="F4153" s="10">
        <v>275</v>
      </c>
      <c r="G4153" s="10">
        <v>300</v>
      </c>
      <c r="H4153" s="11">
        <f>SUMIFS(AA:AA,$A:$A,EOMONTH($A4153,-1),$B:$B,$B4153)</f>
        <v>-5</v>
      </c>
      <c r="I4153" s="63">
        <f>ROUND(SUMIFS(AC:AC,$A:$A,EOMONTH($A4153,-1),$B:$B,$B4153),2)</f>
        <v>9.61</v>
      </c>
      <c r="J4153" s="11">
        <f>SUMIFS(AB:AB,$A:$A,EOMONTH($A4153,-1),$B:$B,$B4153)</f>
        <v>-68.78</v>
      </c>
      <c r="K4153" s="13">
        <v>0</v>
      </c>
      <c r="L4153" s="25">
        <v>0</v>
      </c>
      <c r="M4153" s="15">
        <v>0</v>
      </c>
      <c r="N4153" s="14">
        <v>0</v>
      </c>
      <c r="O4153" s="16">
        <v>0</v>
      </c>
      <c r="P4153" s="16">
        <v>0</v>
      </c>
      <c r="Q4153" s="16">
        <v>0</v>
      </c>
      <c r="R4153" s="16">
        <f>Q4153*16.876/100</f>
        <v>0</v>
      </c>
      <c r="S4153" s="17">
        <f t="shared" si="448"/>
        <v>0</v>
      </c>
      <c r="T4153" s="16">
        <v>0</v>
      </c>
      <c r="U4153" s="18">
        <f t="shared" si="449"/>
        <v>-1.5</v>
      </c>
      <c r="V4153" s="18">
        <f t="shared" si="450"/>
        <v>0</v>
      </c>
      <c r="W4153" s="18">
        <f t="shared" si="451"/>
        <v>0</v>
      </c>
      <c r="X4153" s="27"/>
      <c r="Y4153" s="19">
        <f t="shared" si="452"/>
        <v>0</v>
      </c>
      <c r="Z4153" s="18">
        <f t="shared" si="453"/>
        <v>0</v>
      </c>
      <c r="AA4153" s="12">
        <v>-5</v>
      </c>
      <c r="AB4153" s="12">
        <v>-68.78</v>
      </c>
      <c r="AC4153" s="28">
        <f>+I4153+Y4153-Z4153</f>
        <v>9.61</v>
      </c>
      <c r="AD4153" s="20">
        <f t="shared" si="454"/>
        <v>0</v>
      </c>
      <c r="AE4153">
        <v>0</v>
      </c>
    </row>
    <row r="4154" spans="1:31" x14ac:dyDescent="0.25">
      <c r="A4154" s="9">
        <v>45199</v>
      </c>
      <c r="B4154" s="10" t="s">
        <v>677</v>
      </c>
      <c r="C4154" s="10" t="s">
        <v>673</v>
      </c>
      <c r="D4154" s="10" t="s">
        <v>40</v>
      </c>
      <c r="E4154" s="10" t="s">
        <v>30</v>
      </c>
      <c r="F4154" s="10">
        <v>185</v>
      </c>
      <c r="G4154" s="10">
        <v>202</v>
      </c>
      <c r="H4154" s="11">
        <f>SUMIFS(AA:AA,$A:$A,EOMONTH($A4154,-1),$B:$B,$B4154)</f>
        <v>267</v>
      </c>
      <c r="I4154" s="63">
        <f>ROUND(SUMIFS(AC:AC,$A:$A,EOMONTH($A4154,-1),$B:$B,$B4154),2)</f>
        <v>188.9</v>
      </c>
      <c r="J4154" s="11">
        <f>SUMIFS(AB:AB,$A:$A,EOMONTH($A4154,-1),$B:$B,$B4154)</f>
        <v>5401.98</v>
      </c>
      <c r="K4154" s="13">
        <v>0</v>
      </c>
      <c r="L4154" s="25">
        <v>0</v>
      </c>
      <c r="M4154" s="15">
        <v>0</v>
      </c>
      <c r="N4154" s="14">
        <v>0</v>
      </c>
      <c r="O4154" s="16">
        <v>0</v>
      </c>
      <c r="P4154" s="16">
        <v>0</v>
      </c>
      <c r="Q4154" s="16">
        <v>0</v>
      </c>
      <c r="R4154" s="16">
        <f>Q4154*16.876/100</f>
        <v>0</v>
      </c>
      <c r="S4154" s="17">
        <f t="shared" si="448"/>
        <v>0</v>
      </c>
      <c r="T4154" s="16">
        <v>0</v>
      </c>
      <c r="U4154" s="18">
        <f t="shared" si="449"/>
        <v>53.933999999999997</v>
      </c>
      <c r="V4154" s="18">
        <f t="shared" si="450"/>
        <v>0</v>
      </c>
      <c r="W4154" s="18">
        <f t="shared" si="451"/>
        <v>0</v>
      </c>
      <c r="X4154" s="27"/>
      <c r="Y4154" s="19">
        <f t="shared" si="452"/>
        <v>0</v>
      </c>
      <c r="Z4154" s="18">
        <f t="shared" si="453"/>
        <v>0</v>
      </c>
      <c r="AA4154" s="12">
        <v>267</v>
      </c>
      <c r="AB4154" s="12">
        <v>5401.98</v>
      </c>
      <c r="AC4154" s="28">
        <f>+I4154+Y4154-Z4154</f>
        <v>188.9</v>
      </c>
      <c r="AD4154" s="20">
        <f t="shared" si="454"/>
        <v>0</v>
      </c>
      <c r="AE4154">
        <v>0</v>
      </c>
    </row>
    <row r="4155" spans="1:31" x14ac:dyDescent="0.25">
      <c r="A4155" s="9">
        <v>45199</v>
      </c>
      <c r="B4155" s="10" t="s">
        <v>680</v>
      </c>
      <c r="C4155" s="10" t="s">
        <v>681</v>
      </c>
      <c r="D4155" s="10" t="s">
        <v>29</v>
      </c>
      <c r="E4155" s="10" t="s">
        <v>539</v>
      </c>
      <c r="F4155" s="10"/>
      <c r="G4155" s="10">
        <v>0</v>
      </c>
      <c r="H4155" s="11">
        <f>SUMIFS(AA:AA,$A:$A,EOMONTH($A4155,-1),$B:$B,$B4155)</f>
        <v>100</v>
      </c>
      <c r="I4155" s="63">
        <f>ROUND(SUMIFS(AC:AC,$A:$A,EOMONTH($A4155,-1),$B:$B,$B4155),2)</f>
        <v>4.51</v>
      </c>
      <c r="J4155" s="11">
        <f>SUMIFS(AB:AB,$A:$A,EOMONTH($A4155,-1),$B:$B,$B4155)</f>
        <v>7900</v>
      </c>
      <c r="K4155" s="13">
        <v>0</v>
      </c>
      <c r="L4155" s="25">
        <v>0</v>
      </c>
      <c r="M4155" s="15">
        <v>0</v>
      </c>
      <c r="N4155" s="14">
        <v>0</v>
      </c>
      <c r="O4155" s="16">
        <v>0</v>
      </c>
      <c r="P4155" s="16">
        <v>0</v>
      </c>
      <c r="Q4155" s="16">
        <v>0</v>
      </c>
      <c r="R4155" s="16">
        <f>Q4155*16.876/100</f>
        <v>0</v>
      </c>
      <c r="S4155" s="17">
        <f t="shared" si="448"/>
        <v>0</v>
      </c>
      <c r="T4155" s="16">
        <v>0</v>
      </c>
      <c r="U4155" s="18">
        <f t="shared" si="449"/>
        <v>0</v>
      </c>
      <c r="V4155" s="18">
        <f t="shared" si="450"/>
        <v>0</v>
      </c>
      <c r="W4155" s="18">
        <f t="shared" si="451"/>
        <v>0</v>
      </c>
      <c r="X4155" s="27"/>
      <c r="Y4155" s="19">
        <f t="shared" si="452"/>
        <v>0</v>
      </c>
      <c r="Z4155" s="18">
        <f t="shared" si="453"/>
        <v>0</v>
      </c>
      <c r="AA4155" s="12">
        <v>100</v>
      </c>
      <c r="AB4155" s="12">
        <v>7900</v>
      </c>
      <c r="AC4155" s="28">
        <f>+I4155+Y4155-Z4155</f>
        <v>4.51</v>
      </c>
      <c r="AD4155" s="20">
        <f t="shared" si="454"/>
        <v>0</v>
      </c>
      <c r="AE4155">
        <v>0</v>
      </c>
    </row>
    <row r="4156" spans="1:31" x14ac:dyDescent="0.25">
      <c r="A4156" s="9">
        <v>45199</v>
      </c>
      <c r="B4156" s="10" t="s">
        <v>736</v>
      </c>
      <c r="C4156" s="10" t="s">
        <v>282</v>
      </c>
      <c r="D4156" s="10" t="s">
        <v>29</v>
      </c>
      <c r="E4156" s="10" t="s">
        <v>30</v>
      </c>
      <c r="F4156" s="10"/>
      <c r="G4156" s="10">
        <v>0</v>
      </c>
      <c r="H4156" s="11">
        <f>SUMIFS(AA:AA,$A:$A,EOMONTH($A4156,-1),$B:$B,$B4156)</f>
        <v>133</v>
      </c>
      <c r="I4156" s="63">
        <f>ROUND(SUMIFS(AC:AC,$A:$A,EOMONTH($A4156,-1),$B:$B,$B4156),2)</f>
        <v>0</v>
      </c>
      <c r="J4156" s="11">
        <f>SUMIFS(AB:AB,$A:$A,EOMONTH($A4156,-1),$B:$B,$B4156)</f>
        <v>100.83</v>
      </c>
      <c r="K4156" s="13">
        <v>0</v>
      </c>
      <c r="L4156" s="25">
        <v>0</v>
      </c>
      <c r="M4156" s="15">
        <v>2060</v>
      </c>
      <c r="N4156" s="14">
        <v>1618.08</v>
      </c>
      <c r="O4156" s="16">
        <v>0</v>
      </c>
      <c r="P4156" s="16">
        <v>0</v>
      </c>
      <c r="Q4156" s="16">
        <v>1116</v>
      </c>
      <c r="R4156" s="16">
        <f>Q4156*16.876/100</f>
        <v>188.33616000000001</v>
      </c>
      <c r="S4156" s="17">
        <f t="shared" si="448"/>
        <v>1304.3361600000001</v>
      </c>
      <c r="T4156" s="16">
        <v>870.48</v>
      </c>
      <c r="U4156" s="18">
        <f t="shared" si="449"/>
        <v>0</v>
      </c>
      <c r="V4156" s="18">
        <f t="shared" si="450"/>
        <v>0</v>
      </c>
      <c r="W4156" s="18">
        <f t="shared" si="451"/>
        <v>0</v>
      </c>
      <c r="X4156" s="27"/>
      <c r="Y4156" s="19">
        <f t="shared" si="452"/>
        <v>0</v>
      </c>
      <c r="Z4156" s="18">
        <f t="shared" si="453"/>
        <v>0</v>
      </c>
      <c r="AA4156" s="12">
        <v>1077</v>
      </c>
      <c r="AB4156" s="12">
        <v>844.17</v>
      </c>
      <c r="AC4156" s="28">
        <f>+I4156+Y4156-Z4156</f>
        <v>0</v>
      </c>
      <c r="AD4156" s="20">
        <f t="shared" si="454"/>
        <v>0</v>
      </c>
      <c r="AE4156">
        <v>0</v>
      </c>
    </row>
    <row r="4157" spans="1:31" x14ac:dyDescent="0.25">
      <c r="A4157" s="59">
        <v>45199</v>
      </c>
      <c r="B4157" s="60" t="s">
        <v>683</v>
      </c>
      <c r="C4157" s="60" t="s">
        <v>28</v>
      </c>
      <c r="D4157" s="60" t="s">
        <v>29</v>
      </c>
      <c r="E4157" s="60" t="s">
        <v>30</v>
      </c>
      <c r="F4157" s="10"/>
      <c r="G4157" s="10"/>
      <c r="H4157" s="11"/>
      <c r="I4157" s="63">
        <f>ROUND(SUMIFS(AC:AC,$A:$A,EOMONTH($A4157,-1),$B:$B,$B4157),2)</f>
        <v>71.2</v>
      </c>
      <c r="J4157" s="11"/>
      <c r="K4157" s="13"/>
      <c r="L4157" s="25"/>
      <c r="M4157" s="15"/>
      <c r="N4157" s="14"/>
      <c r="O4157" s="16"/>
      <c r="P4157" s="16"/>
      <c r="Q4157" s="16"/>
      <c r="R4157" s="16"/>
      <c r="S4157" s="17">
        <f t="shared" si="448"/>
        <v>0</v>
      </c>
      <c r="T4157" s="16"/>
      <c r="U4157" s="18">
        <f t="shared" si="449"/>
        <v>0</v>
      </c>
      <c r="V4157" s="18">
        <f t="shared" si="450"/>
        <v>0</v>
      </c>
      <c r="W4157" s="18">
        <f t="shared" si="451"/>
        <v>0</v>
      </c>
      <c r="X4157" s="27"/>
      <c r="Y4157" s="19">
        <f t="shared" si="452"/>
        <v>0</v>
      </c>
      <c r="Z4157" s="18">
        <f t="shared" si="453"/>
        <v>0</v>
      </c>
      <c r="AA4157" s="12"/>
      <c r="AB4157" s="12"/>
      <c r="AC4157" s="28">
        <f>+I4157+Y4157-Z4157</f>
        <v>71.2</v>
      </c>
      <c r="AD4157" s="20">
        <f t="shared" si="454"/>
        <v>0</v>
      </c>
      <c r="AE4157">
        <v>0</v>
      </c>
    </row>
    <row r="4158" spans="1:31" x14ac:dyDescent="0.25">
      <c r="A4158" s="9">
        <v>45199</v>
      </c>
      <c r="B4158" s="10" t="s">
        <v>684</v>
      </c>
      <c r="C4158" s="10" t="s">
        <v>28</v>
      </c>
      <c r="D4158" s="10" t="s">
        <v>29</v>
      </c>
      <c r="E4158" s="10" t="s">
        <v>30</v>
      </c>
      <c r="F4158" s="10"/>
      <c r="G4158" s="10">
        <v>0</v>
      </c>
      <c r="H4158" s="11">
        <f>SUMIFS(AA:AA,$A:$A,EOMONTH($A4158,-1),$B:$B,$B4158)</f>
        <v>-436</v>
      </c>
      <c r="I4158" s="63">
        <f>ROUND(SUMIFS(AC:AC,$A:$A,EOMONTH($A4158,-1),$B:$B,$B4158),2)</f>
        <v>10.52</v>
      </c>
      <c r="J4158" s="11">
        <f>SUMIFS(AB:AB,$A:$A,EOMONTH($A4158,-1),$B:$B,$B4158)</f>
        <v>-6976</v>
      </c>
      <c r="K4158" s="13">
        <v>0</v>
      </c>
      <c r="L4158" s="25">
        <v>0</v>
      </c>
      <c r="M4158" s="15">
        <v>0</v>
      </c>
      <c r="N4158" s="14">
        <v>0</v>
      </c>
      <c r="O4158" s="16">
        <v>0</v>
      </c>
      <c r="P4158" s="16">
        <v>0</v>
      </c>
      <c r="Q4158" s="16">
        <v>0</v>
      </c>
      <c r="R4158" s="16">
        <f>Q4158*16.876/100</f>
        <v>0</v>
      </c>
      <c r="S4158" s="17">
        <f t="shared" si="448"/>
        <v>0</v>
      </c>
      <c r="T4158" s="16">
        <v>0</v>
      </c>
      <c r="U4158" s="18">
        <f t="shared" si="449"/>
        <v>0</v>
      </c>
      <c r="V4158" s="18">
        <f t="shared" si="450"/>
        <v>0</v>
      </c>
      <c r="W4158" s="18">
        <f t="shared" si="451"/>
        <v>0</v>
      </c>
      <c r="X4158" s="27"/>
      <c r="Y4158" s="19">
        <f t="shared" si="452"/>
        <v>0</v>
      </c>
      <c r="Z4158" s="18">
        <f t="shared" si="453"/>
        <v>0</v>
      </c>
      <c r="AA4158" s="12">
        <v>-436</v>
      </c>
      <c r="AB4158" s="12">
        <v>-6976</v>
      </c>
      <c r="AC4158" s="28">
        <f>+I4158+Y4158-Z4158</f>
        <v>10.52</v>
      </c>
      <c r="AD4158" s="20">
        <f t="shared" si="454"/>
        <v>0</v>
      </c>
      <c r="AE4158">
        <v>0</v>
      </c>
    </row>
    <row r="4159" spans="1:31" x14ac:dyDescent="0.25">
      <c r="A4159" s="59">
        <v>45199</v>
      </c>
      <c r="B4159" s="60" t="s">
        <v>759</v>
      </c>
      <c r="C4159" s="60" t="s">
        <v>282</v>
      </c>
      <c r="D4159" s="60" t="s">
        <v>29</v>
      </c>
      <c r="E4159" s="60" t="s">
        <v>30</v>
      </c>
      <c r="F4159" s="10"/>
      <c r="G4159" s="10"/>
      <c r="H4159" s="11"/>
      <c r="I4159" s="63">
        <f>ROUND(SUMIFS(AC:AC,$A:$A,EOMONTH($A4159,-1),$B:$B,$B4159),2)</f>
        <v>0</v>
      </c>
      <c r="J4159" s="11"/>
      <c r="K4159" s="13"/>
      <c r="L4159" s="25"/>
      <c r="M4159" s="15"/>
      <c r="N4159" s="14"/>
      <c r="O4159" s="16"/>
      <c r="P4159" s="16"/>
      <c r="Q4159" s="16"/>
      <c r="R4159" s="16"/>
      <c r="S4159" s="17">
        <f t="shared" si="448"/>
        <v>0</v>
      </c>
      <c r="T4159" s="16"/>
      <c r="U4159" s="18">
        <f t="shared" si="449"/>
        <v>0</v>
      </c>
      <c r="V4159" s="18">
        <f t="shared" si="450"/>
        <v>0</v>
      </c>
      <c r="W4159" s="18">
        <f t="shared" si="451"/>
        <v>0</v>
      </c>
      <c r="X4159" s="27"/>
      <c r="Y4159" s="19">
        <f t="shared" si="452"/>
        <v>0</v>
      </c>
      <c r="Z4159" s="18">
        <f t="shared" si="453"/>
        <v>0</v>
      </c>
      <c r="AA4159" s="12"/>
      <c r="AB4159" s="12"/>
      <c r="AC4159" s="28">
        <f>+I4159+Y4159-Z4159</f>
        <v>0</v>
      </c>
      <c r="AD4159" s="20">
        <f t="shared" si="454"/>
        <v>0</v>
      </c>
      <c r="AE4159">
        <v>0</v>
      </c>
    </row>
    <row r="4160" spans="1:31" x14ac:dyDescent="0.25">
      <c r="A4160" s="59">
        <v>45199</v>
      </c>
      <c r="B4160" s="60" t="s">
        <v>760</v>
      </c>
      <c r="C4160" s="60" t="s">
        <v>282</v>
      </c>
      <c r="D4160" s="60" t="s">
        <v>29</v>
      </c>
      <c r="E4160" s="60" t="s">
        <v>30</v>
      </c>
      <c r="F4160" s="10"/>
      <c r="G4160" s="10"/>
      <c r="H4160" s="11"/>
      <c r="I4160" s="63">
        <f>ROUND(SUMIFS(AC:AC,$A:$A,EOMONTH($A4160,-1),$B:$B,$B4160),2)</f>
        <v>0</v>
      </c>
      <c r="J4160" s="11"/>
      <c r="K4160" s="13"/>
      <c r="L4160" s="25"/>
      <c r="M4160" s="15"/>
      <c r="N4160" s="14"/>
      <c r="O4160" s="16"/>
      <c r="P4160" s="16"/>
      <c r="Q4160" s="16"/>
      <c r="R4160" s="16"/>
      <c r="S4160" s="17">
        <f t="shared" si="448"/>
        <v>0</v>
      </c>
      <c r="T4160" s="16"/>
      <c r="U4160" s="18">
        <f t="shared" si="449"/>
        <v>0</v>
      </c>
      <c r="V4160" s="18">
        <f t="shared" si="450"/>
        <v>0</v>
      </c>
      <c r="W4160" s="18">
        <f t="shared" si="451"/>
        <v>0</v>
      </c>
      <c r="X4160" s="27"/>
      <c r="Y4160" s="19">
        <f t="shared" si="452"/>
        <v>0</v>
      </c>
      <c r="Z4160" s="18">
        <f t="shared" si="453"/>
        <v>0</v>
      </c>
      <c r="AA4160" s="12"/>
      <c r="AB4160" s="12"/>
      <c r="AC4160" s="28">
        <f>+I4160+Y4160-Z4160</f>
        <v>0</v>
      </c>
      <c r="AD4160" s="20">
        <f t="shared" si="454"/>
        <v>0</v>
      </c>
      <c r="AE4160">
        <v>0</v>
      </c>
    </row>
    <row r="4161" spans="1:31" x14ac:dyDescent="0.25">
      <c r="A4161" s="59">
        <v>45199</v>
      </c>
      <c r="B4161" s="60" t="s">
        <v>761</v>
      </c>
      <c r="C4161" s="60" t="s">
        <v>108</v>
      </c>
      <c r="D4161" s="60" t="s">
        <v>29</v>
      </c>
      <c r="E4161" s="60" t="s">
        <v>30</v>
      </c>
      <c r="F4161" s="10"/>
      <c r="G4161" s="10"/>
      <c r="H4161" s="11"/>
      <c r="I4161" s="63">
        <f>ROUND(SUMIFS(AC:AC,$A:$A,EOMONTH($A4161,-1),$B:$B,$B4161),2)</f>
        <v>0</v>
      </c>
      <c r="J4161" s="11"/>
      <c r="K4161" s="13"/>
      <c r="L4161" s="25"/>
      <c r="M4161" s="15"/>
      <c r="N4161" s="14"/>
      <c r="O4161" s="16"/>
      <c r="P4161" s="16"/>
      <c r="Q4161" s="16"/>
      <c r="R4161" s="16"/>
      <c r="S4161" s="17">
        <f t="shared" si="448"/>
        <v>0</v>
      </c>
      <c r="T4161" s="16"/>
      <c r="U4161" s="18">
        <f t="shared" si="449"/>
        <v>0</v>
      </c>
      <c r="V4161" s="18">
        <f t="shared" si="450"/>
        <v>0</v>
      </c>
      <c r="W4161" s="18">
        <f t="shared" si="451"/>
        <v>0</v>
      </c>
      <c r="X4161" s="27"/>
      <c r="Y4161" s="19">
        <f t="shared" si="452"/>
        <v>0</v>
      </c>
      <c r="Z4161" s="18">
        <f t="shared" si="453"/>
        <v>0</v>
      </c>
      <c r="AA4161" s="12"/>
      <c r="AB4161" s="12"/>
      <c r="AC4161" s="28">
        <f>+I4161+Y4161-Z4161</f>
        <v>0</v>
      </c>
      <c r="AD4161" s="20">
        <f t="shared" si="454"/>
        <v>0</v>
      </c>
      <c r="AE4161">
        <v>0</v>
      </c>
    </row>
    <row r="4162" spans="1:31" x14ac:dyDescent="0.25">
      <c r="A4162" s="59">
        <v>45199</v>
      </c>
      <c r="B4162" s="60" t="s">
        <v>762</v>
      </c>
      <c r="C4162" s="60" t="s">
        <v>108</v>
      </c>
      <c r="D4162" s="60" t="s">
        <v>29</v>
      </c>
      <c r="E4162" s="60" t="s">
        <v>30</v>
      </c>
      <c r="F4162" s="10"/>
      <c r="G4162" s="10"/>
      <c r="H4162" s="11"/>
      <c r="I4162" s="63">
        <f>ROUND(SUMIFS(AC:AC,$A:$A,EOMONTH($A4162,-1),$B:$B,$B4162),2)</f>
        <v>0</v>
      </c>
      <c r="J4162" s="11"/>
      <c r="K4162" s="13"/>
      <c r="L4162" s="25"/>
      <c r="M4162" s="15"/>
      <c r="N4162" s="14"/>
      <c r="O4162" s="16"/>
      <c r="P4162" s="16"/>
      <c r="Q4162" s="16"/>
      <c r="R4162" s="16"/>
      <c r="S4162" s="17">
        <f t="shared" si="448"/>
        <v>0</v>
      </c>
      <c r="T4162" s="16"/>
      <c r="U4162" s="18">
        <f t="shared" si="449"/>
        <v>0</v>
      </c>
      <c r="V4162" s="18">
        <f t="shared" si="450"/>
        <v>0</v>
      </c>
      <c r="W4162" s="18">
        <f t="shared" si="451"/>
        <v>0</v>
      </c>
      <c r="X4162" s="27"/>
      <c r="Y4162" s="19">
        <f t="shared" si="452"/>
        <v>0</v>
      </c>
      <c r="Z4162" s="18">
        <f t="shared" si="453"/>
        <v>0</v>
      </c>
      <c r="AA4162" s="12"/>
      <c r="AB4162" s="12"/>
      <c r="AC4162" s="28">
        <f>+I4162+Y4162-Z4162</f>
        <v>0</v>
      </c>
      <c r="AD4162" s="20">
        <f t="shared" si="454"/>
        <v>0</v>
      </c>
      <c r="AE4162">
        <v>0</v>
      </c>
    </row>
    <row r="4163" spans="1:31" x14ac:dyDescent="0.25">
      <c r="A4163" s="9">
        <v>45199</v>
      </c>
      <c r="B4163" s="10" t="s">
        <v>689</v>
      </c>
      <c r="C4163" s="10" t="s">
        <v>28</v>
      </c>
      <c r="D4163" s="10" t="s">
        <v>29</v>
      </c>
      <c r="E4163" s="10" t="s">
        <v>30</v>
      </c>
      <c r="F4163" s="10"/>
      <c r="G4163" s="10">
        <v>0</v>
      </c>
      <c r="H4163" s="11">
        <f>SUMIFS(AA:AA,$A:$A,EOMONTH($A4163,-1),$B:$B,$B4163)</f>
        <v>5325</v>
      </c>
      <c r="I4163" s="63">
        <f>ROUND(SUMIFS(AC:AC,$A:$A,EOMONTH($A4163,-1),$B:$B,$B4163),2)</f>
        <v>357.81</v>
      </c>
      <c r="J4163" s="11">
        <f>SUMIFS(AB:AB,$A:$A,EOMONTH($A4163,-1),$B:$B,$B4163)</f>
        <v>28538.36</v>
      </c>
      <c r="K4163" s="13">
        <v>0</v>
      </c>
      <c r="L4163" s="25">
        <v>0</v>
      </c>
      <c r="M4163" s="15">
        <v>0</v>
      </c>
      <c r="N4163" s="14">
        <v>0</v>
      </c>
      <c r="O4163" s="16">
        <v>0</v>
      </c>
      <c r="P4163" s="16">
        <v>0</v>
      </c>
      <c r="Q4163" s="16">
        <v>1062</v>
      </c>
      <c r="R4163" s="16">
        <f>Q4163*16.876/100</f>
        <v>179.22312000000002</v>
      </c>
      <c r="S4163" s="17">
        <f t="shared" si="448"/>
        <v>1241.2231200000001</v>
      </c>
      <c r="T4163" s="16">
        <v>5692.32</v>
      </c>
      <c r="U4163" s="18">
        <f t="shared" si="449"/>
        <v>0</v>
      </c>
      <c r="V4163" s="18">
        <f t="shared" si="450"/>
        <v>0</v>
      </c>
      <c r="W4163" s="18">
        <f t="shared" si="451"/>
        <v>0</v>
      </c>
      <c r="X4163" s="27"/>
      <c r="Y4163" s="19">
        <f t="shared" si="452"/>
        <v>0</v>
      </c>
      <c r="Z4163" s="18">
        <f t="shared" si="453"/>
        <v>0</v>
      </c>
      <c r="AA4163" s="12">
        <v>4263</v>
      </c>
      <c r="AB4163" s="12">
        <v>22846.77</v>
      </c>
      <c r="AC4163" s="28">
        <f>+I4163+Y4163-Z4163</f>
        <v>357.81</v>
      </c>
      <c r="AD4163" s="20">
        <f t="shared" si="454"/>
        <v>0</v>
      </c>
      <c r="AE4163">
        <v>0</v>
      </c>
    </row>
    <row r="4164" spans="1:31" x14ac:dyDescent="0.25">
      <c r="A4164" s="9">
        <v>45199</v>
      </c>
      <c r="B4164" s="10" t="s">
        <v>764</v>
      </c>
      <c r="C4164" s="10" t="s">
        <v>282</v>
      </c>
      <c r="D4164" s="10" t="s">
        <v>29</v>
      </c>
      <c r="E4164" s="10" t="s">
        <v>30</v>
      </c>
      <c r="F4164" s="10"/>
      <c r="G4164" s="10">
        <v>0</v>
      </c>
      <c r="H4164" s="11">
        <f>SUMIFS(AA:AA,$A:$A,EOMONTH($A4164,-1),$B:$B,$B4164)</f>
        <v>650</v>
      </c>
      <c r="I4164" s="63">
        <f>ROUND(SUMIFS(AC:AC,$A:$A,EOMONTH($A4164,-1),$B:$B,$B4164),2)</f>
        <v>0</v>
      </c>
      <c r="J4164" s="11">
        <f>SUMIFS(AB:AB,$A:$A,EOMONTH($A4164,-1),$B:$B,$B4164)</f>
        <v>5749.01</v>
      </c>
      <c r="K4164" s="13">
        <v>0</v>
      </c>
      <c r="L4164" s="25">
        <v>0</v>
      </c>
      <c r="M4164" s="15">
        <v>0</v>
      </c>
      <c r="N4164" s="14">
        <v>0</v>
      </c>
      <c r="O4164" s="16">
        <v>0</v>
      </c>
      <c r="P4164" s="16">
        <v>0</v>
      </c>
      <c r="Q4164" s="16">
        <v>144</v>
      </c>
      <c r="R4164" s="16">
        <f>Q4164*16.876/100</f>
        <v>24.301440000000003</v>
      </c>
      <c r="S4164" s="17">
        <f t="shared" si="448"/>
        <v>168.30144000000001</v>
      </c>
      <c r="T4164" s="16">
        <v>1272.96</v>
      </c>
      <c r="U4164" s="18">
        <f t="shared" si="449"/>
        <v>0</v>
      </c>
      <c r="V4164" s="18">
        <f t="shared" si="450"/>
        <v>0</v>
      </c>
      <c r="W4164" s="18">
        <f t="shared" si="451"/>
        <v>0</v>
      </c>
      <c r="X4164" s="27"/>
      <c r="Y4164" s="19">
        <f t="shared" si="452"/>
        <v>0</v>
      </c>
      <c r="Z4164" s="18">
        <f t="shared" si="453"/>
        <v>0</v>
      </c>
      <c r="AA4164" s="12">
        <v>506</v>
      </c>
      <c r="AB4164" s="12">
        <v>4475.3900000000003</v>
      </c>
      <c r="AC4164" s="28">
        <f>+I4164+Y4164-Z4164</f>
        <v>0</v>
      </c>
      <c r="AD4164" s="20">
        <f t="shared" si="454"/>
        <v>0</v>
      </c>
      <c r="AE4164">
        <v>0</v>
      </c>
    </row>
    <row r="4165" spans="1:31" x14ac:dyDescent="0.25">
      <c r="A4165" s="9">
        <v>45199</v>
      </c>
      <c r="B4165" s="10" t="s">
        <v>765</v>
      </c>
      <c r="C4165" s="10" t="s">
        <v>28</v>
      </c>
      <c r="D4165" s="10" t="s">
        <v>29</v>
      </c>
      <c r="E4165" s="10" t="s">
        <v>30</v>
      </c>
      <c r="F4165" s="10"/>
      <c r="G4165" s="10">
        <v>0</v>
      </c>
      <c r="H4165" s="11">
        <f>SUMIFS(AA:AA,$A:$A,EOMONTH($A4165,-1),$B:$B,$B4165)</f>
        <v>207</v>
      </c>
      <c r="I4165" s="63">
        <f>ROUND(SUMIFS(AC:AC,$A:$A,EOMONTH($A4165,-1),$B:$B,$B4165),2)</f>
        <v>0</v>
      </c>
      <c r="J4165" s="11">
        <f>SUMIFS(AB:AB,$A:$A,EOMONTH($A4165,-1),$B:$B,$B4165)</f>
        <v>1791.09</v>
      </c>
      <c r="K4165" s="13">
        <v>0</v>
      </c>
      <c r="L4165" s="25">
        <v>0</v>
      </c>
      <c r="M4165" s="15">
        <v>455</v>
      </c>
      <c r="N4165" s="14">
        <v>3849.34</v>
      </c>
      <c r="O4165" s="16">
        <v>0</v>
      </c>
      <c r="P4165" s="16">
        <v>0</v>
      </c>
      <c r="Q4165" s="16">
        <v>72</v>
      </c>
      <c r="R4165" s="16">
        <f>Q4165*16.876/100</f>
        <v>12.150720000000002</v>
      </c>
      <c r="S4165" s="17">
        <f t="shared" ref="S4165:S4228" si="455">Q4165+R4165</f>
        <v>84.150720000000007</v>
      </c>
      <c r="T4165" s="16">
        <v>613.44000000000005</v>
      </c>
      <c r="U4165" s="18">
        <f t="shared" ref="U4165:U4228" si="456">H4165*G4165/1000</f>
        <v>0</v>
      </c>
      <c r="V4165" s="18">
        <f t="shared" ref="V4165:V4228" si="457">M4165*F4165/1000</f>
        <v>0</v>
      </c>
      <c r="W4165" s="18">
        <f t="shared" ref="W4165:W4228" si="458">V4165*16.789/100</f>
        <v>0</v>
      </c>
      <c r="X4165" s="27"/>
      <c r="Y4165" s="19">
        <f t="shared" ref="Y4165:Y4228" si="459">V4165+W4165+X4165</f>
        <v>0</v>
      </c>
      <c r="Z4165" s="18">
        <f t="shared" ref="Z4165:Z4228" si="460">O4165*G4165/1000</f>
        <v>0</v>
      </c>
      <c r="AA4165" s="12">
        <v>590</v>
      </c>
      <c r="AB4165" s="12">
        <v>5026.97</v>
      </c>
      <c r="AC4165" s="28">
        <f>+I4165+Y4165-Z4165</f>
        <v>0</v>
      </c>
      <c r="AD4165" s="20">
        <f t="shared" ref="AD4165:AD4228" si="461">IF(AC4165&lt;0,ROUNDUP(AC4165,-1)*-1,0)</f>
        <v>0</v>
      </c>
      <c r="AE4165">
        <v>0</v>
      </c>
    </row>
    <row r="4166" spans="1:31" x14ac:dyDescent="0.25">
      <c r="A4166" s="9">
        <v>45199</v>
      </c>
      <c r="B4166" s="10" t="s">
        <v>766</v>
      </c>
      <c r="C4166" s="10" t="s">
        <v>28</v>
      </c>
      <c r="D4166" s="10" t="s">
        <v>29</v>
      </c>
      <c r="E4166" s="10" t="s">
        <v>30</v>
      </c>
      <c r="F4166" s="10"/>
      <c r="G4166" s="10">
        <v>0</v>
      </c>
      <c r="H4166" s="11">
        <f>SUMIFS(AA:AA,$A:$A,EOMONTH($A4166,-1),$B:$B,$B4166)</f>
        <v>0</v>
      </c>
      <c r="I4166" s="63">
        <f>ROUND(SUMIFS(AC:AC,$A:$A,EOMONTH($A4166,-1),$B:$B,$B4166),2)</f>
        <v>0</v>
      </c>
      <c r="J4166" s="11">
        <f>SUMIFS(AB:AB,$A:$A,EOMONTH($A4166,-1),$B:$B,$B4166)</f>
        <v>0</v>
      </c>
      <c r="K4166" s="13">
        <v>0</v>
      </c>
      <c r="L4166" s="25">
        <v>0</v>
      </c>
      <c r="M4166" s="15">
        <v>833</v>
      </c>
      <c r="N4166" s="14">
        <v>6951.45</v>
      </c>
      <c r="O4166" s="16">
        <v>0</v>
      </c>
      <c r="P4166" s="16">
        <v>0</v>
      </c>
      <c r="Q4166" s="16">
        <v>0</v>
      </c>
      <c r="R4166" s="16">
        <f>Q4166*16.876/100</f>
        <v>0</v>
      </c>
      <c r="S4166" s="17">
        <f t="shared" si="455"/>
        <v>0</v>
      </c>
      <c r="T4166" s="16">
        <v>0</v>
      </c>
      <c r="U4166" s="18">
        <f t="shared" si="456"/>
        <v>0</v>
      </c>
      <c r="V4166" s="18">
        <f t="shared" si="457"/>
        <v>0</v>
      </c>
      <c r="W4166" s="18">
        <f t="shared" si="458"/>
        <v>0</v>
      </c>
      <c r="X4166" s="27"/>
      <c r="Y4166" s="19">
        <f t="shared" si="459"/>
        <v>0</v>
      </c>
      <c r="Z4166" s="18">
        <f t="shared" si="460"/>
        <v>0</v>
      </c>
      <c r="AA4166" s="12">
        <v>833</v>
      </c>
      <c r="AB4166" s="12">
        <v>6951.45</v>
      </c>
      <c r="AC4166" s="28">
        <f>+I4166+Y4166-Z4166</f>
        <v>0</v>
      </c>
      <c r="AD4166" s="20">
        <f t="shared" si="461"/>
        <v>0</v>
      </c>
      <c r="AE4166">
        <v>0</v>
      </c>
    </row>
    <row r="4167" spans="1:31" x14ac:dyDescent="0.25">
      <c r="A4167" s="9">
        <v>45199</v>
      </c>
      <c r="B4167" s="10" t="s">
        <v>767</v>
      </c>
      <c r="C4167" s="10" t="s">
        <v>28</v>
      </c>
      <c r="D4167" s="10" t="s">
        <v>29</v>
      </c>
      <c r="E4167" s="10" t="s">
        <v>30</v>
      </c>
      <c r="F4167" s="10"/>
      <c r="G4167" s="10">
        <v>0</v>
      </c>
      <c r="H4167" s="11">
        <f>SUMIFS(AA:AA,$A:$A,EOMONTH($A4167,-1),$B:$B,$B4167)</f>
        <v>215</v>
      </c>
      <c r="I4167" s="63">
        <f>ROUND(SUMIFS(AC:AC,$A:$A,EOMONTH($A4167,-1),$B:$B,$B4167),2)</f>
        <v>0</v>
      </c>
      <c r="J4167" s="11">
        <f>SUMIFS(AB:AB,$A:$A,EOMONTH($A4167,-1),$B:$B,$B4167)</f>
        <v>1836.69</v>
      </c>
      <c r="K4167" s="13">
        <v>0</v>
      </c>
      <c r="L4167" s="25">
        <v>0</v>
      </c>
      <c r="M4167" s="15">
        <v>682</v>
      </c>
      <c r="N4167" s="14">
        <v>5740.02</v>
      </c>
      <c r="O4167" s="16">
        <v>0</v>
      </c>
      <c r="P4167" s="16">
        <v>0</v>
      </c>
      <c r="Q4167" s="16">
        <v>72</v>
      </c>
      <c r="R4167" s="16">
        <f>Q4167*16.876/100</f>
        <v>12.150720000000002</v>
      </c>
      <c r="S4167" s="17">
        <f t="shared" si="455"/>
        <v>84.150720000000007</v>
      </c>
      <c r="T4167" s="16">
        <v>608.4</v>
      </c>
      <c r="U4167" s="18">
        <f t="shared" si="456"/>
        <v>0</v>
      </c>
      <c r="V4167" s="18">
        <f t="shared" si="457"/>
        <v>0</v>
      </c>
      <c r="W4167" s="18">
        <f t="shared" si="458"/>
        <v>0</v>
      </c>
      <c r="X4167" s="27"/>
      <c r="Y4167" s="19">
        <f t="shared" si="459"/>
        <v>0</v>
      </c>
      <c r="Z4167" s="18">
        <f t="shared" si="460"/>
        <v>0</v>
      </c>
      <c r="AA4167" s="12">
        <v>825</v>
      </c>
      <c r="AB4167" s="12">
        <v>6968.55</v>
      </c>
      <c r="AC4167" s="28">
        <f>+I4167+Y4167-Z4167</f>
        <v>0</v>
      </c>
      <c r="AD4167" s="20">
        <f t="shared" si="461"/>
        <v>0</v>
      </c>
      <c r="AE4167">
        <v>0</v>
      </c>
    </row>
    <row r="4168" spans="1:31" x14ac:dyDescent="0.25">
      <c r="A4168" s="9">
        <v>45199</v>
      </c>
      <c r="B4168" s="10" t="s">
        <v>768</v>
      </c>
      <c r="C4168" s="10" t="s">
        <v>28</v>
      </c>
      <c r="D4168" s="10" t="s">
        <v>29</v>
      </c>
      <c r="E4168" s="10" t="s">
        <v>30</v>
      </c>
      <c r="F4168" s="10"/>
      <c r="G4168" s="10">
        <v>0</v>
      </c>
      <c r="H4168" s="11">
        <f>SUMIFS(AA:AA,$A:$A,EOMONTH($A4168,-1),$B:$B,$B4168)</f>
        <v>150</v>
      </c>
      <c r="I4168" s="63">
        <f>ROUND(SUMIFS(AC:AC,$A:$A,EOMONTH($A4168,-1),$B:$B,$B4168),2)</f>
        <v>0</v>
      </c>
      <c r="J4168" s="11">
        <f>SUMIFS(AB:AB,$A:$A,EOMONTH($A4168,-1),$B:$B,$B4168)</f>
        <v>1284.25</v>
      </c>
      <c r="K4168" s="13">
        <v>0</v>
      </c>
      <c r="L4168" s="25">
        <v>0</v>
      </c>
      <c r="M4168" s="15">
        <v>0</v>
      </c>
      <c r="N4168" s="14">
        <v>0</v>
      </c>
      <c r="O4168" s="16">
        <v>0</v>
      </c>
      <c r="P4168" s="16">
        <v>0</v>
      </c>
      <c r="Q4168" s="16">
        <v>0</v>
      </c>
      <c r="R4168" s="16">
        <f>Q4168*16.876/100</f>
        <v>0</v>
      </c>
      <c r="S4168" s="17">
        <f t="shared" si="455"/>
        <v>0</v>
      </c>
      <c r="T4168" s="16">
        <v>0</v>
      </c>
      <c r="U4168" s="18">
        <f t="shared" si="456"/>
        <v>0</v>
      </c>
      <c r="V4168" s="18">
        <f t="shared" si="457"/>
        <v>0</v>
      </c>
      <c r="W4168" s="18">
        <f t="shared" si="458"/>
        <v>0</v>
      </c>
      <c r="X4168" s="27"/>
      <c r="Y4168" s="19">
        <f t="shared" si="459"/>
        <v>0</v>
      </c>
      <c r="Z4168" s="18">
        <f t="shared" si="460"/>
        <v>0</v>
      </c>
      <c r="AA4168" s="12">
        <v>150</v>
      </c>
      <c r="AB4168" s="12">
        <v>1284.25</v>
      </c>
      <c r="AC4168" s="28">
        <f>+I4168+Y4168-Z4168</f>
        <v>0</v>
      </c>
      <c r="AD4168" s="20">
        <f t="shared" si="461"/>
        <v>0</v>
      </c>
      <c r="AE4168">
        <v>0</v>
      </c>
    </row>
    <row r="4169" spans="1:31" x14ac:dyDescent="0.25">
      <c r="A4169" s="9">
        <v>45199</v>
      </c>
      <c r="B4169" s="10" t="s">
        <v>769</v>
      </c>
      <c r="C4169" s="10" t="s">
        <v>770</v>
      </c>
      <c r="D4169" s="10" t="s">
        <v>40</v>
      </c>
      <c r="E4169" s="10" t="s">
        <v>539</v>
      </c>
      <c r="F4169" s="10"/>
      <c r="G4169" s="10">
        <v>0</v>
      </c>
      <c r="H4169" s="11">
        <f>SUMIFS(AA:AA,$A:$A,EOMONTH($A4169,-1),$B:$B,$B4169)</f>
        <v>247.4</v>
      </c>
      <c r="I4169" s="63">
        <f>ROUND(SUMIFS(AC:AC,$A:$A,EOMONTH($A4169,-1),$B:$B,$B4169),2)</f>
        <v>0</v>
      </c>
      <c r="J4169" s="11">
        <f>SUMIFS(AB:AB,$A:$A,EOMONTH($A4169,-1),$B:$B,$B4169)</f>
        <v>41563.199999999997</v>
      </c>
      <c r="K4169" s="13">
        <v>0</v>
      </c>
      <c r="L4169" s="25">
        <v>0</v>
      </c>
      <c r="M4169" s="15">
        <v>0</v>
      </c>
      <c r="N4169" s="14">
        <v>0</v>
      </c>
      <c r="O4169" s="16">
        <v>0</v>
      </c>
      <c r="P4169" s="16">
        <v>0</v>
      </c>
      <c r="Q4169" s="16">
        <v>14.4</v>
      </c>
      <c r="R4169" s="16">
        <f>Q4169*16.876/100</f>
        <v>2.4301440000000003</v>
      </c>
      <c r="S4169" s="17">
        <f t="shared" si="455"/>
        <v>16.830144000000001</v>
      </c>
      <c r="T4169" s="16">
        <v>2419.1999999999998</v>
      </c>
      <c r="U4169" s="18">
        <f t="shared" si="456"/>
        <v>0</v>
      </c>
      <c r="V4169" s="18">
        <f t="shared" si="457"/>
        <v>0</v>
      </c>
      <c r="W4169" s="18">
        <f t="shared" si="458"/>
        <v>0</v>
      </c>
      <c r="X4169" s="27"/>
      <c r="Y4169" s="19">
        <f t="shared" si="459"/>
        <v>0</v>
      </c>
      <c r="Z4169" s="18">
        <f t="shared" si="460"/>
        <v>0</v>
      </c>
      <c r="AA4169" s="12">
        <v>233</v>
      </c>
      <c r="AB4169" s="12">
        <v>39144</v>
      </c>
      <c r="AC4169" s="28">
        <f>+I4169+Y4169-Z4169</f>
        <v>0</v>
      </c>
      <c r="AD4169" s="20">
        <f t="shared" si="461"/>
        <v>0</v>
      </c>
      <c r="AE4169">
        <v>0</v>
      </c>
    </row>
    <row r="4170" spans="1:31" x14ac:dyDescent="0.25">
      <c r="A4170" s="9">
        <v>45199</v>
      </c>
      <c r="B4170" s="10" t="s">
        <v>737</v>
      </c>
      <c r="C4170" s="10" t="s">
        <v>28</v>
      </c>
      <c r="D4170" s="10" t="s">
        <v>29</v>
      </c>
      <c r="E4170" s="10" t="s">
        <v>30</v>
      </c>
      <c r="F4170" s="10"/>
      <c r="G4170" s="10">
        <v>0</v>
      </c>
      <c r="H4170" s="11">
        <f>SUMIFS(AA:AA,$A:$A,EOMONTH($A4170,-1),$B:$B,$B4170)</f>
        <v>0</v>
      </c>
      <c r="I4170" s="63">
        <f>ROUND(SUMIFS(AC:AC,$A:$A,EOMONTH($A4170,-1),$B:$B,$B4170),2)</f>
        <v>0</v>
      </c>
      <c r="J4170" s="11">
        <f>SUMIFS(AB:AB,$A:$A,EOMONTH($A4170,-1),$B:$B,$B4170)</f>
        <v>0</v>
      </c>
      <c r="K4170" s="13">
        <v>0</v>
      </c>
      <c r="L4170" s="25">
        <v>0</v>
      </c>
      <c r="M4170" s="15">
        <v>120</v>
      </c>
      <c r="N4170" s="14">
        <v>3019.2</v>
      </c>
      <c r="O4170" s="16">
        <v>0</v>
      </c>
      <c r="P4170" s="16">
        <v>0</v>
      </c>
      <c r="Q4170" s="16">
        <v>120</v>
      </c>
      <c r="R4170" s="16">
        <f>Q4170*16.876/100</f>
        <v>20.251200000000001</v>
      </c>
      <c r="S4170" s="17">
        <f t="shared" si="455"/>
        <v>140.25120000000001</v>
      </c>
      <c r="T4170" s="16">
        <v>3019.2</v>
      </c>
      <c r="U4170" s="18">
        <f t="shared" si="456"/>
        <v>0</v>
      </c>
      <c r="V4170" s="18">
        <f t="shared" si="457"/>
        <v>0</v>
      </c>
      <c r="W4170" s="18">
        <f t="shared" si="458"/>
        <v>0</v>
      </c>
      <c r="X4170" s="27"/>
      <c r="Y4170" s="19">
        <f t="shared" si="459"/>
        <v>0</v>
      </c>
      <c r="Z4170" s="18">
        <f t="shared" si="460"/>
        <v>0</v>
      </c>
      <c r="AA4170" s="12">
        <v>0</v>
      </c>
      <c r="AB4170" s="12">
        <v>0</v>
      </c>
      <c r="AC4170" s="28">
        <f>+I4170+Y4170-Z4170</f>
        <v>0</v>
      </c>
      <c r="AD4170" s="20">
        <f t="shared" si="461"/>
        <v>0</v>
      </c>
      <c r="AE4170">
        <v>0</v>
      </c>
    </row>
    <row r="4171" spans="1:31" x14ac:dyDescent="0.25">
      <c r="A4171" s="9">
        <v>45199</v>
      </c>
      <c r="B4171" s="10" t="s">
        <v>738</v>
      </c>
      <c r="C4171" s="10" t="s">
        <v>28</v>
      </c>
      <c r="D4171" s="10" t="s">
        <v>29</v>
      </c>
      <c r="E4171" s="10" t="s">
        <v>30</v>
      </c>
      <c r="F4171" s="10"/>
      <c r="G4171" s="10">
        <v>0</v>
      </c>
      <c r="H4171" s="11">
        <f>SUMIFS(AA:AA,$A:$A,EOMONTH($A4171,-1),$B:$B,$B4171)</f>
        <v>0</v>
      </c>
      <c r="I4171" s="63">
        <f>ROUND(SUMIFS(AC:AC,$A:$A,EOMONTH($A4171,-1),$B:$B,$B4171),2)</f>
        <v>0</v>
      </c>
      <c r="J4171" s="11">
        <f>SUMIFS(AB:AB,$A:$A,EOMONTH($A4171,-1),$B:$B,$B4171)</f>
        <v>0</v>
      </c>
      <c r="K4171" s="13">
        <v>0</v>
      </c>
      <c r="L4171" s="25">
        <v>0</v>
      </c>
      <c r="M4171" s="15">
        <v>0</v>
      </c>
      <c r="N4171" s="14">
        <v>0</v>
      </c>
      <c r="O4171" s="16">
        <v>0</v>
      </c>
      <c r="P4171" s="16">
        <v>0</v>
      </c>
      <c r="Q4171" s="16">
        <v>144</v>
      </c>
      <c r="R4171" s="16">
        <f>Q4171*16.876/100</f>
        <v>24.301440000000003</v>
      </c>
      <c r="S4171" s="17">
        <f t="shared" si="455"/>
        <v>168.30144000000001</v>
      </c>
      <c r="T4171" s="16">
        <v>4348.8</v>
      </c>
      <c r="U4171" s="18">
        <f t="shared" si="456"/>
        <v>0</v>
      </c>
      <c r="V4171" s="18">
        <f t="shared" si="457"/>
        <v>0</v>
      </c>
      <c r="W4171" s="18">
        <f t="shared" si="458"/>
        <v>0</v>
      </c>
      <c r="X4171" s="27"/>
      <c r="Y4171" s="19">
        <f t="shared" si="459"/>
        <v>0</v>
      </c>
      <c r="Z4171" s="18">
        <f t="shared" si="460"/>
        <v>0</v>
      </c>
      <c r="AA4171" s="12">
        <v>-144</v>
      </c>
      <c r="AB4171" s="12">
        <v>-4348.8</v>
      </c>
      <c r="AC4171" s="28">
        <f>+I4171+Y4171-Z4171</f>
        <v>0</v>
      </c>
      <c r="AD4171" s="20">
        <f t="shared" si="461"/>
        <v>0</v>
      </c>
      <c r="AE4171">
        <v>0</v>
      </c>
    </row>
    <row r="4172" spans="1:31" x14ac:dyDescent="0.25">
      <c r="A4172" s="9">
        <v>45199</v>
      </c>
      <c r="B4172" s="10" t="s">
        <v>692</v>
      </c>
      <c r="C4172" s="10" t="s">
        <v>693</v>
      </c>
      <c r="D4172" s="10" t="s">
        <v>29</v>
      </c>
      <c r="E4172" s="10" t="s">
        <v>30</v>
      </c>
      <c r="F4172" s="10"/>
      <c r="G4172" s="10">
        <v>0</v>
      </c>
      <c r="H4172" s="11">
        <f>SUMIFS(AA:AA,$A:$A,EOMONTH($A4172,-1),$B:$B,$B4172)</f>
        <v>12000</v>
      </c>
      <c r="I4172" s="63">
        <f>ROUND(SUMIFS(AC:AC,$A:$A,EOMONTH($A4172,-1),$B:$B,$B4172),2)</f>
        <v>541.79</v>
      </c>
      <c r="J4172" s="11">
        <f>SUMIFS(AB:AB,$A:$A,EOMONTH($A4172,-1),$B:$B,$B4172)</f>
        <v>16200</v>
      </c>
      <c r="K4172" s="13">
        <v>0</v>
      </c>
      <c r="L4172" s="25">
        <v>0</v>
      </c>
      <c r="M4172" s="15">
        <v>0</v>
      </c>
      <c r="N4172" s="14">
        <v>0</v>
      </c>
      <c r="O4172" s="16">
        <v>0</v>
      </c>
      <c r="P4172" s="16">
        <v>0</v>
      </c>
      <c r="Q4172" s="16">
        <v>0</v>
      </c>
      <c r="R4172" s="16">
        <f>Q4172*16.876/100</f>
        <v>0</v>
      </c>
      <c r="S4172" s="17">
        <f t="shared" si="455"/>
        <v>0</v>
      </c>
      <c r="T4172" s="16">
        <v>0</v>
      </c>
      <c r="U4172" s="18">
        <f t="shared" si="456"/>
        <v>0</v>
      </c>
      <c r="V4172" s="18">
        <f t="shared" si="457"/>
        <v>0</v>
      </c>
      <c r="W4172" s="18">
        <f t="shared" si="458"/>
        <v>0</v>
      </c>
      <c r="X4172" s="27"/>
      <c r="Y4172" s="19">
        <f t="shared" si="459"/>
        <v>0</v>
      </c>
      <c r="Z4172" s="18">
        <f t="shared" si="460"/>
        <v>0</v>
      </c>
      <c r="AA4172" s="12">
        <v>12000</v>
      </c>
      <c r="AB4172" s="12">
        <v>16200</v>
      </c>
      <c r="AC4172" s="28">
        <f>+I4172+Y4172-Z4172</f>
        <v>541.79</v>
      </c>
      <c r="AD4172" s="20">
        <f t="shared" si="461"/>
        <v>0</v>
      </c>
      <c r="AE4172">
        <v>0</v>
      </c>
    </row>
    <row r="4173" spans="1:31" x14ac:dyDescent="0.25">
      <c r="A4173" s="9">
        <v>45199</v>
      </c>
      <c r="B4173" s="10" t="s">
        <v>694</v>
      </c>
      <c r="C4173" s="10" t="s">
        <v>554</v>
      </c>
      <c r="D4173" s="10" t="s">
        <v>29</v>
      </c>
      <c r="E4173" s="10" t="s">
        <v>30</v>
      </c>
      <c r="F4173" s="10"/>
      <c r="G4173" s="10">
        <v>0</v>
      </c>
      <c r="H4173" s="11">
        <f>SUMIFS(AA:AA,$A:$A,EOMONTH($A4173,-1),$B:$B,$B4173)</f>
        <v>146</v>
      </c>
      <c r="I4173" s="63">
        <f>ROUND(SUMIFS(AC:AC,$A:$A,EOMONTH($A4173,-1),$B:$B,$B4173),2)</f>
        <v>6.59</v>
      </c>
      <c r="J4173" s="11">
        <f>SUMIFS(AB:AB,$A:$A,EOMONTH($A4173,-1),$B:$B,$B4173)</f>
        <v>57220</v>
      </c>
      <c r="K4173" s="13">
        <v>56</v>
      </c>
      <c r="L4173" s="25">
        <v>21840</v>
      </c>
      <c r="M4173" s="15">
        <v>0</v>
      </c>
      <c r="N4173" s="14">
        <v>0</v>
      </c>
      <c r="O4173" s="16">
        <v>0</v>
      </c>
      <c r="P4173" s="16">
        <v>0</v>
      </c>
      <c r="Q4173" s="16">
        <v>0</v>
      </c>
      <c r="R4173" s="16">
        <f>Q4173*16.876/100</f>
        <v>0</v>
      </c>
      <c r="S4173" s="17">
        <f t="shared" si="455"/>
        <v>0</v>
      </c>
      <c r="T4173" s="16">
        <v>0</v>
      </c>
      <c r="U4173" s="18">
        <f t="shared" si="456"/>
        <v>0</v>
      </c>
      <c r="V4173" s="18">
        <f t="shared" si="457"/>
        <v>0</v>
      </c>
      <c r="W4173" s="18">
        <f t="shared" si="458"/>
        <v>0</v>
      </c>
      <c r="X4173" s="27"/>
      <c r="Y4173" s="19">
        <f t="shared" si="459"/>
        <v>0</v>
      </c>
      <c r="Z4173" s="18">
        <f t="shared" si="460"/>
        <v>0</v>
      </c>
      <c r="AA4173" s="12">
        <v>202</v>
      </c>
      <c r="AB4173" s="12">
        <v>79060</v>
      </c>
      <c r="AC4173" s="28">
        <f>+I4173+Y4173-Z4173</f>
        <v>6.59</v>
      </c>
      <c r="AD4173" s="20">
        <f t="shared" si="461"/>
        <v>0</v>
      </c>
      <c r="AE4173">
        <v>0</v>
      </c>
    </row>
    <row r="4174" spans="1:31" x14ac:dyDescent="0.25">
      <c r="A4174" s="9">
        <v>45199</v>
      </c>
      <c r="B4174" s="10" t="s">
        <v>695</v>
      </c>
      <c r="C4174" s="10" t="s">
        <v>554</v>
      </c>
      <c r="D4174" s="10" t="s">
        <v>29</v>
      </c>
      <c r="E4174" s="10" t="s">
        <v>30</v>
      </c>
      <c r="F4174" s="10"/>
      <c r="G4174" s="10">
        <v>0</v>
      </c>
      <c r="H4174" s="11">
        <f>SUMIFS(AA:AA,$A:$A,EOMONTH($A4174,-1),$B:$B,$B4174)</f>
        <v>1700</v>
      </c>
      <c r="I4174" s="63">
        <f>ROUND(SUMIFS(AC:AC,$A:$A,EOMONTH($A4174,-1),$B:$B,$B4174),2)</f>
        <v>76.75</v>
      </c>
      <c r="J4174" s="11">
        <f>SUMIFS(AB:AB,$A:$A,EOMONTH($A4174,-1),$B:$B,$B4174)</f>
        <v>2890</v>
      </c>
      <c r="K4174" s="13">
        <v>0</v>
      </c>
      <c r="L4174" s="25">
        <v>0</v>
      </c>
      <c r="M4174" s="15">
        <v>0</v>
      </c>
      <c r="N4174" s="14">
        <v>0</v>
      </c>
      <c r="O4174" s="16">
        <v>0</v>
      </c>
      <c r="P4174" s="16">
        <v>0</v>
      </c>
      <c r="Q4174" s="16">
        <v>0</v>
      </c>
      <c r="R4174" s="16">
        <f>Q4174*16.876/100</f>
        <v>0</v>
      </c>
      <c r="S4174" s="17">
        <f t="shared" si="455"/>
        <v>0</v>
      </c>
      <c r="T4174" s="16">
        <v>0</v>
      </c>
      <c r="U4174" s="18">
        <f t="shared" si="456"/>
        <v>0</v>
      </c>
      <c r="V4174" s="18">
        <f t="shared" si="457"/>
        <v>0</v>
      </c>
      <c r="W4174" s="18">
        <f t="shared" si="458"/>
        <v>0</v>
      </c>
      <c r="X4174" s="27"/>
      <c r="Y4174" s="19">
        <f t="shared" si="459"/>
        <v>0</v>
      </c>
      <c r="Z4174" s="18">
        <f t="shared" si="460"/>
        <v>0</v>
      </c>
      <c r="AA4174" s="12">
        <v>1700</v>
      </c>
      <c r="AB4174" s="12">
        <v>2890</v>
      </c>
      <c r="AC4174" s="28">
        <f>+I4174+Y4174-Z4174</f>
        <v>76.75</v>
      </c>
      <c r="AD4174" s="20">
        <f t="shared" si="461"/>
        <v>0</v>
      </c>
      <c r="AE4174">
        <v>0</v>
      </c>
    </row>
    <row r="4175" spans="1:31" x14ac:dyDescent="0.25">
      <c r="A4175" s="9">
        <v>45199</v>
      </c>
      <c r="B4175" s="10" t="s">
        <v>696</v>
      </c>
      <c r="C4175" s="10" t="s">
        <v>554</v>
      </c>
      <c r="D4175" s="10" t="s">
        <v>29</v>
      </c>
      <c r="E4175" s="10" t="s">
        <v>30</v>
      </c>
      <c r="F4175" s="10"/>
      <c r="G4175" s="10">
        <v>0</v>
      </c>
      <c r="H4175" s="11">
        <f>SUMIFS(AA:AA,$A:$A,EOMONTH($A4175,-1),$B:$B,$B4175)</f>
        <v>5000</v>
      </c>
      <c r="I4175" s="63">
        <f>ROUND(SUMIFS(AC:AC,$A:$A,EOMONTH($A4175,-1),$B:$B,$B4175),2)</f>
        <v>225.75</v>
      </c>
      <c r="J4175" s="11">
        <f>SUMIFS(AB:AB,$A:$A,EOMONTH($A4175,-1),$B:$B,$B4175)</f>
        <v>750</v>
      </c>
      <c r="K4175" s="13">
        <v>0</v>
      </c>
      <c r="L4175" s="25">
        <v>0</v>
      </c>
      <c r="M4175" s="15">
        <v>0</v>
      </c>
      <c r="N4175" s="14">
        <v>0</v>
      </c>
      <c r="O4175" s="16">
        <v>0</v>
      </c>
      <c r="P4175" s="16">
        <v>0</v>
      </c>
      <c r="Q4175" s="16">
        <v>0</v>
      </c>
      <c r="R4175" s="16">
        <f>Q4175*16.876/100</f>
        <v>0</v>
      </c>
      <c r="S4175" s="17">
        <f t="shared" si="455"/>
        <v>0</v>
      </c>
      <c r="T4175" s="16">
        <v>0</v>
      </c>
      <c r="U4175" s="18">
        <f t="shared" si="456"/>
        <v>0</v>
      </c>
      <c r="V4175" s="18">
        <f t="shared" si="457"/>
        <v>0</v>
      </c>
      <c r="W4175" s="18">
        <f t="shared" si="458"/>
        <v>0</v>
      </c>
      <c r="X4175" s="27"/>
      <c r="Y4175" s="19">
        <f t="shared" si="459"/>
        <v>0</v>
      </c>
      <c r="Z4175" s="18">
        <f t="shared" si="460"/>
        <v>0</v>
      </c>
      <c r="AA4175" s="12">
        <v>5000</v>
      </c>
      <c r="AB4175" s="12">
        <v>750</v>
      </c>
      <c r="AC4175" s="28">
        <f>+I4175+Y4175-Z4175</f>
        <v>225.75</v>
      </c>
      <c r="AD4175" s="20">
        <f t="shared" si="461"/>
        <v>0</v>
      </c>
      <c r="AE4175">
        <v>0</v>
      </c>
    </row>
    <row r="4176" spans="1:31" x14ac:dyDescent="0.25">
      <c r="A4176" s="9">
        <v>45199</v>
      </c>
      <c r="B4176" s="10" t="s">
        <v>697</v>
      </c>
      <c r="C4176" s="10" t="s">
        <v>287</v>
      </c>
      <c r="D4176" s="10" t="s">
        <v>29</v>
      </c>
      <c r="E4176" s="10" t="s">
        <v>30</v>
      </c>
      <c r="F4176" s="10"/>
      <c r="G4176" s="10">
        <v>0</v>
      </c>
      <c r="H4176" s="11">
        <f>SUMIFS(AA:AA,$A:$A,EOMONTH($A4176,-1),$B:$B,$B4176)</f>
        <v>15590</v>
      </c>
      <c r="I4176" s="63">
        <f>ROUND(SUMIFS(AC:AC,$A:$A,EOMONTH($A4176,-1),$B:$B,$B4176),2)</f>
        <v>0</v>
      </c>
      <c r="J4176" s="11">
        <f>SUMIFS(AB:AB,$A:$A,EOMONTH($A4176,-1),$B:$B,$B4176)</f>
        <v>14332.74</v>
      </c>
      <c r="K4176" s="13">
        <v>0</v>
      </c>
      <c r="L4176" s="25">
        <v>0</v>
      </c>
      <c r="M4176" s="15">
        <v>0</v>
      </c>
      <c r="N4176" s="14">
        <v>0</v>
      </c>
      <c r="O4176" s="16">
        <v>0</v>
      </c>
      <c r="P4176" s="16">
        <v>0</v>
      </c>
      <c r="Q4176" s="16">
        <v>7056</v>
      </c>
      <c r="R4176" s="16">
        <f>Q4176*16.876/100</f>
        <v>1190.7705600000002</v>
      </c>
      <c r="S4176" s="17">
        <f t="shared" si="455"/>
        <v>8246.7705600000008</v>
      </c>
      <c r="T4176" s="16">
        <v>6491.52</v>
      </c>
      <c r="U4176" s="18">
        <f t="shared" si="456"/>
        <v>0</v>
      </c>
      <c r="V4176" s="18">
        <f t="shared" si="457"/>
        <v>0</v>
      </c>
      <c r="W4176" s="18">
        <f t="shared" si="458"/>
        <v>0</v>
      </c>
      <c r="X4176" s="27"/>
      <c r="Y4176" s="19">
        <f t="shared" si="459"/>
        <v>0</v>
      </c>
      <c r="Z4176" s="18">
        <f t="shared" si="460"/>
        <v>0</v>
      </c>
      <c r="AA4176" s="12">
        <v>8534</v>
      </c>
      <c r="AB4176" s="12">
        <v>7845.77</v>
      </c>
      <c r="AC4176" s="28">
        <f>+I4176+Y4176-Z4176</f>
        <v>0</v>
      </c>
      <c r="AD4176" s="20">
        <f t="shared" si="461"/>
        <v>0</v>
      </c>
      <c r="AE4176">
        <v>0</v>
      </c>
    </row>
    <row r="4177" spans="1:31" x14ac:dyDescent="0.25">
      <c r="A4177" s="9">
        <v>45199</v>
      </c>
      <c r="B4177" s="10" t="s">
        <v>698</v>
      </c>
      <c r="C4177" s="10" t="s">
        <v>28</v>
      </c>
      <c r="D4177" s="10" t="s">
        <v>29</v>
      </c>
      <c r="E4177" s="10" t="s">
        <v>30</v>
      </c>
      <c r="F4177" s="10"/>
      <c r="G4177" s="10">
        <v>0</v>
      </c>
      <c r="H4177" s="11">
        <f>SUMIFS(AA:AA,$A:$A,EOMONTH($A4177,-1),$B:$B,$B4177)</f>
        <v>14184.02</v>
      </c>
      <c r="I4177" s="63">
        <f>ROUND(SUMIFS(AC:AC,$A:$A,EOMONTH($A4177,-1),$B:$B,$B4177),2)</f>
        <v>1502.07</v>
      </c>
      <c r="J4177" s="11">
        <f>SUMIFS(AB:AB,$A:$A,EOMONTH($A4177,-1),$B:$B,$B4177)</f>
        <v>33437.74</v>
      </c>
      <c r="K4177" s="13">
        <v>0</v>
      </c>
      <c r="L4177" s="25">
        <v>0</v>
      </c>
      <c r="M4177" s="15">
        <v>9190</v>
      </c>
      <c r="N4177" s="14">
        <v>21451.73</v>
      </c>
      <c r="O4177" s="16">
        <v>0</v>
      </c>
      <c r="P4177" s="16">
        <v>0</v>
      </c>
      <c r="Q4177" s="16">
        <v>5580</v>
      </c>
      <c r="R4177" s="16">
        <f>Q4177*16.876/100</f>
        <v>941.68079999999998</v>
      </c>
      <c r="S4177" s="17">
        <f t="shared" si="455"/>
        <v>6521.6808000000001</v>
      </c>
      <c r="T4177" s="16">
        <v>13113</v>
      </c>
      <c r="U4177" s="18">
        <f t="shared" si="456"/>
        <v>0</v>
      </c>
      <c r="V4177" s="18">
        <f t="shared" si="457"/>
        <v>0</v>
      </c>
      <c r="W4177" s="18">
        <f t="shared" si="458"/>
        <v>0</v>
      </c>
      <c r="X4177" s="27"/>
      <c r="Y4177" s="19">
        <f t="shared" si="459"/>
        <v>0</v>
      </c>
      <c r="Z4177" s="18">
        <f t="shared" si="460"/>
        <v>0</v>
      </c>
      <c r="AA4177" s="12">
        <v>17794.02</v>
      </c>
      <c r="AB4177" s="12">
        <v>41785.89</v>
      </c>
      <c r="AC4177" s="28">
        <f>+I4177+Y4177-Z4177</f>
        <v>1502.07</v>
      </c>
      <c r="AD4177" s="20">
        <f t="shared" si="461"/>
        <v>0</v>
      </c>
      <c r="AE4177">
        <v>0</v>
      </c>
    </row>
    <row r="4178" spans="1:31" x14ac:dyDescent="0.25">
      <c r="A4178" s="9">
        <v>45199</v>
      </c>
      <c r="B4178" s="10" t="s">
        <v>771</v>
      </c>
      <c r="C4178" s="10" t="s">
        <v>28</v>
      </c>
      <c r="D4178" s="10" t="s">
        <v>29</v>
      </c>
      <c r="E4178" s="10" t="s">
        <v>30</v>
      </c>
      <c r="F4178" s="10"/>
      <c r="G4178" s="10">
        <v>0</v>
      </c>
      <c r="H4178" s="11">
        <f>SUMIFS(AA:AA,$A:$A,EOMONTH($A4178,-1),$B:$B,$B4178)</f>
        <v>915</v>
      </c>
      <c r="I4178" s="63">
        <f>ROUND(SUMIFS(AC:AC,$A:$A,EOMONTH($A4178,-1),$B:$B,$B4178),2)</f>
        <v>0</v>
      </c>
      <c r="J4178" s="11">
        <f>SUMIFS(AB:AB,$A:$A,EOMONTH($A4178,-1),$B:$B,$B4178)</f>
        <v>8197.94</v>
      </c>
      <c r="K4178" s="13">
        <v>0</v>
      </c>
      <c r="L4178" s="25">
        <v>0</v>
      </c>
      <c r="M4178" s="15">
        <v>0</v>
      </c>
      <c r="N4178" s="14">
        <v>0</v>
      </c>
      <c r="O4178" s="16">
        <v>0</v>
      </c>
      <c r="P4178" s="16">
        <v>0</v>
      </c>
      <c r="Q4178" s="16">
        <v>0</v>
      </c>
      <c r="R4178" s="16">
        <f>Q4178*16.876/100</f>
        <v>0</v>
      </c>
      <c r="S4178" s="17">
        <f t="shared" si="455"/>
        <v>0</v>
      </c>
      <c r="T4178" s="16">
        <v>0</v>
      </c>
      <c r="U4178" s="18">
        <f t="shared" si="456"/>
        <v>0</v>
      </c>
      <c r="V4178" s="18">
        <f t="shared" si="457"/>
        <v>0</v>
      </c>
      <c r="W4178" s="18">
        <f t="shared" si="458"/>
        <v>0</v>
      </c>
      <c r="X4178" s="27"/>
      <c r="Y4178" s="19">
        <f t="shared" si="459"/>
        <v>0</v>
      </c>
      <c r="Z4178" s="18">
        <f t="shared" si="460"/>
        <v>0</v>
      </c>
      <c r="AA4178" s="12">
        <v>915</v>
      </c>
      <c r="AB4178" s="12">
        <v>8197.94</v>
      </c>
      <c r="AC4178" s="28">
        <f>+I4178+Y4178-Z4178</f>
        <v>0</v>
      </c>
      <c r="AD4178" s="20">
        <f t="shared" si="461"/>
        <v>0</v>
      </c>
      <c r="AE4178">
        <v>0</v>
      </c>
    </row>
    <row r="4179" spans="1:31" x14ac:dyDescent="0.25">
      <c r="A4179" s="9">
        <v>45199</v>
      </c>
      <c r="B4179" s="10" t="s">
        <v>772</v>
      </c>
      <c r="C4179" s="10" t="s">
        <v>28</v>
      </c>
      <c r="D4179" s="10" t="s">
        <v>29</v>
      </c>
      <c r="E4179" s="10" t="s">
        <v>30</v>
      </c>
      <c r="F4179" s="10"/>
      <c r="G4179" s="10">
        <v>0</v>
      </c>
      <c r="H4179" s="11">
        <f>SUMIFS(AA:AA,$A:$A,EOMONTH($A4179,-1),$B:$B,$B4179)</f>
        <v>4259</v>
      </c>
      <c r="I4179" s="63">
        <f>ROUND(SUMIFS(AC:AC,$A:$A,EOMONTH($A4179,-1),$B:$B,$B4179),2)</f>
        <v>0</v>
      </c>
      <c r="J4179" s="11">
        <f>SUMIFS(AB:AB,$A:$A,EOMONTH($A4179,-1),$B:$B,$B4179)</f>
        <v>53505.919999999998</v>
      </c>
      <c r="K4179" s="13">
        <v>0</v>
      </c>
      <c r="L4179" s="25">
        <v>0</v>
      </c>
      <c r="M4179" s="15">
        <v>1280</v>
      </c>
      <c r="N4179" s="14">
        <v>13599.35</v>
      </c>
      <c r="O4179" s="16">
        <v>0</v>
      </c>
      <c r="P4179" s="16">
        <v>0</v>
      </c>
      <c r="Q4179" s="16">
        <v>288</v>
      </c>
      <c r="R4179" s="16">
        <f>Q4179*16.876/100</f>
        <v>48.602880000000006</v>
      </c>
      <c r="S4179" s="17">
        <f t="shared" si="455"/>
        <v>336.60288000000003</v>
      </c>
      <c r="T4179" s="16">
        <v>3617.28</v>
      </c>
      <c r="U4179" s="18">
        <f t="shared" si="456"/>
        <v>0</v>
      </c>
      <c r="V4179" s="18">
        <f t="shared" si="457"/>
        <v>0</v>
      </c>
      <c r="W4179" s="18">
        <f t="shared" si="458"/>
        <v>0</v>
      </c>
      <c r="X4179" s="27"/>
      <c r="Y4179" s="19">
        <f t="shared" si="459"/>
        <v>0</v>
      </c>
      <c r="Z4179" s="18">
        <f t="shared" si="460"/>
        <v>0</v>
      </c>
      <c r="AA4179" s="12">
        <v>5251</v>
      </c>
      <c r="AB4179" s="12">
        <v>63487.12</v>
      </c>
      <c r="AC4179" s="28">
        <f>+I4179+Y4179-Z4179</f>
        <v>0</v>
      </c>
      <c r="AD4179" s="20">
        <f t="shared" si="461"/>
        <v>0</v>
      </c>
      <c r="AE4179">
        <v>0</v>
      </c>
    </row>
    <row r="4180" spans="1:31" x14ac:dyDescent="0.25">
      <c r="A4180" s="59">
        <v>45199</v>
      </c>
      <c r="B4180" s="60" t="s">
        <v>826</v>
      </c>
      <c r="C4180" s="60" t="s">
        <v>282</v>
      </c>
      <c r="D4180" s="60" t="s">
        <v>29</v>
      </c>
      <c r="E4180" s="60" t="s">
        <v>30</v>
      </c>
      <c r="F4180" s="10"/>
      <c r="G4180" s="10"/>
      <c r="H4180" s="11"/>
      <c r="I4180" s="63">
        <f>ROUND(SUMIFS(AC:AC,$A:$A,EOMONTH($A4180,-1),$B:$B,$B4180),2)</f>
        <v>0</v>
      </c>
      <c r="J4180" s="11"/>
      <c r="K4180" s="13"/>
      <c r="L4180" s="25"/>
      <c r="M4180" s="15"/>
      <c r="N4180" s="14"/>
      <c r="O4180" s="16"/>
      <c r="P4180" s="16"/>
      <c r="Q4180" s="16"/>
      <c r="R4180" s="16"/>
      <c r="S4180" s="17">
        <f t="shared" si="455"/>
        <v>0</v>
      </c>
      <c r="T4180" s="16"/>
      <c r="U4180" s="18">
        <f t="shared" si="456"/>
        <v>0</v>
      </c>
      <c r="V4180" s="18">
        <f t="shared" si="457"/>
        <v>0</v>
      </c>
      <c r="W4180" s="18">
        <f t="shared" si="458"/>
        <v>0</v>
      </c>
      <c r="X4180" s="27"/>
      <c r="Y4180" s="19">
        <f t="shared" si="459"/>
        <v>0</v>
      </c>
      <c r="Z4180" s="18">
        <f t="shared" si="460"/>
        <v>0</v>
      </c>
      <c r="AA4180" s="12"/>
      <c r="AB4180" s="12"/>
      <c r="AC4180" s="28">
        <f>+I4180+Y4180-Z4180</f>
        <v>0</v>
      </c>
      <c r="AD4180" s="20">
        <f t="shared" si="461"/>
        <v>0</v>
      </c>
      <c r="AE4180">
        <v>0</v>
      </c>
    </row>
    <row r="4181" spans="1:31" x14ac:dyDescent="0.25">
      <c r="A4181" s="59">
        <v>45199</v>
      </c>
      <c r="B4181" s="60" t="s">
        <v>773</v>
      </c>
      <c r="C4181" s="60" t="s">
        <v>108</v>
      </c>
      <c r="D4181" s="60" t="s">
        <v>29</v>
      </c>
      <c r="E4181" s="60" t="s">
        <v>30</v>
      </c>
      <c r="F4181" s="10"/>
      <c r="G4181" s="10"/>
      <c r="H4181" s="11"/>
      <c r="I4181" s="63">
        <f>ROUND(SUMIFS(AC:AC,$A:$A,EOMONTH($A4181,-1),$B:$B,$B4181),2)</f>
        <v>0</v>
      </c>
      <c r="J4181" s="11"/>
      <c r="K4181" s="13"/>
      <c r="L4181" s="25"/>
      <c r="M4181" s="15"/>
      <c r="N4181" s="14"/>
      <c r="O4181" s="16"/>
      <c r="P4181" s="16"/>
      <c r="Q4181" s="16"/>
      <c r="R4181" s="16"/>
      <c r="S4181" s="17">
        <f t="shared" si="455"/>
        <v>0</v>
      </c>
      <c r="T4181" s="16"/>
      <c r="U4181" s="18">
        <f t="shared" si="456"/>
        <v>0</v>
      </c>
      <c r="V4181" s="18">
        <f t="shared" si="457"/>
        <v>0</v>
      </c>
      <c r="W4181" s="18">
        <f t="shared" si="458"/>
        <v>0</v>
      </c>
      <c r="X4181" s="27"/>
      <c r="Y4181" s="19">
        <f t="shared" si="459"/>
        <v>0</v>
      </c>
      <c r="Z4181" s="18">
        <f t="shared" si="460"/>
        <v>0</v>
      </c>
      <c r="AA4181" s="12"/>
      <c r="AB4181" s="12"/>
      <c r="AC4181" s="28">
        <f>+I4181+Y4181-Z4181</f>
        <v>0</v>
      </c>
      <c r="AD4181" s="20">
        <f t="shared" si="461"/>
        <v>0</v>
      </c>
      <c r="AE4181">
        <v>0</v>
      </c>
    </row>
    <row r="4182" spans="1:31" x14ac:dyDescent="0.25">
      <c r="A4182" s="9">
        <v>45199</v>
      </c>
      <c r="B4182" s="10" t="s">
        <v>699</v>
      </c>
      <c r="C4182" s="10" t="s">
        <v>28</v>
      </c>
      <c r="D4182" s="10" t="s">
        <v>29</v>
      </c>
      <c r="E4182" s="10" t="s">
        <v>30</v>
      </c>
      <c r="F4182" s="10"/>
      <c r="G4182" s="10">
        <v>0</v>
      </c>
      <c r="H4182" s="11">
        <f>SUMIFS(AA:AA,$A:$A,EOMONTH($A4182,-1),$B:$B,$B4182)</f>
        <v>2236</v>
      </c>
      <c r="I4182" s="63">
        <f>ROUND(SUMIFS(AC:AC,$A:$A,EOMONTH($A4182,-1),$B:$B,$B4182),2)</f>
        <v>70.430000000000007</v>
      </c>
      <c r="J4182" s="11">
        <f>SUMIFS(AB:AB,$A:$A,EOMONTH($A4182,-1),$B:$B,$B4182)</f>
        <v>55986.87</v>
      </c>
      <c r="K4182" s="13">
        <v>0</v>
      </c>
      <c r="L4182" s="25">
        <v>0</v>
      </c>
      <c r="M4182" s="15">
        <v>0</v>
      </c>
      <c r="N4182" s="14">
        <v>0</v>
      </c>
      <c r="O4182" s="16">
        <v>0</v>
      </c>
      <c r="P4182" s="16">
        <v>0</v>
      </c>
      <c r="Q4182" s="16">
        <v>502</v>
      </c>
      <c r="R4182" s="16">
        <f>Q4182*16.876/100</f>
        <v>84.717520000000007</v>
      </c>
      <c r="S4182" s="17">
        <f t="shared" si="455"/>
        <v>586.71752000000004</v>
      </c>
      <c r="T4182" s="16">
        <v>12570.08</v>
      </c>
      <c r="U4182" s="18">
        <f t="shared" si="456"/>
        <v>0</v>
      </c>
      <c r="V4182" s="18">
        <f t="shared" si="457"/>
        <v>0</v>
      </c>
      <c r="W4182" s="18">
        <f t="shared" si="458"/>
        <v>0</v>
      </c>
      <c r="X4182" s="27"/>
      <c r="Y4182" s="19">
        <f t="shared" si="459"/>
        <v>0</v>
      </c>
      <c r="Z4182" s="18">
        <f t="shared" si="460"/>
        <v>0</v>
      </c>
      <c r="AA4182" s="12">
        <v>1734</v>
      </c>
      <c r="AB4182" s="12">
        <v>43417.37</v>
      </c>
      <c r="AC4182" s="28">
        <f>+I4182+Y4182-Z4182</f>
        <v>70.430000000000007</v>
      </c>
      <c r="AD4182" s="20">
        <f t="shared" si="461"/>
        <v>0</v>
      </c>
      <c r="AE4182">
        <v>0</v>
      </c>
    </row>
    <row r="4183" spans="1:31" x14ac:dyDescent="0.25">
      <c r="A4183" s="9">
        <v>45199</v>
      </c>
      <c r="B4183" s="10" t="s">
        <v>700</v>
      </c>
      <c r="C4183" s="10" t="s">
        <v>28</v>
      </c>
      <c r="D4183" s="10" t="s">
        <v>29</v>
      </c>
      <c r="E4183" s="10" t="s">
        <v>30</v>
      </c>
      <c r="F4183" s="10"/>
      <c r="G4183" s="10">
        <v>0</v>
      </c>
      <c r="H4183" s="11">
        <f>SUMIFS(AA:AA,$A:$A,EOMONTH($A4183,-1),$B:$B,$B4183)</f>
        <v>1511</v>
      </c>
      <c r="I4183" s="63">
        <f>ROUND(SUMIFS(AC:AC,$A:$A,EOMONTH($A4183,-1),$B:$B,$B4183),2)</f>
        <v>26.59</v>
      </c>
      <c r="J4183" s="11">
        <f>SUMIFS(AB:AB,$A:$A,EOMONTH($A4183,-1),$B:$B,$B4183)</f>
        <v>47760.79</v>
      </c>
      <c r="K4183" s="13">
        <v>1500</v>
      </c>
      <c r="L4183" s="25">
        <v>47400</v>
      </c>
      <c r="M4183" s="15">
        <v>0</v>
      </c>
      <c r="N4183" s="14">
        <v>0</v>
      </c>
      <c r="O4183" s="16">
        <v>0</v>
      </c>
      <c r="P4183" s="16">
        <v>0</v>
      </c>
      <c r="Q4183" s="16">
        <v>1042</v>
      </c>
      <c r="R4183" s="16">
        <f>Q4183*16.876/100</f>
        <v>175.84792000000002</v>
      </c>
      <c r="S4183" s="17">
        <f t="shared" si="455"/>
        <v>1217.8479199999999</v>
      </c>
      <c r="T4183" s="16">
        <v>32934.26</v>
      </c>
      <c r="U4183" s="18">
        <f t="shared" si="456"/>
        <v>0</v>
      </c>
      <c r="V4183" s="18">
        <f t="shared" si="457"/>
        <v>0</v>
      </c>
      <c r="W4183" s="18">
        <f t="shared" si="458"/>
        <v>0</v>
      </c>
      <c r="X4183" s="27"/>
      <c r="Y4183" s="19">
        <f t="shared" si="459"/>
        <v>0</v>
      </c>
      <c r="Z4183" s="18">
        <f t="shared" si="460"/>
        <v>0</v>
      </c>
      <c r="AA4183" s="12">
        <v>1969</v>
      </c>
      <c r="AB4183" s="12">
        <v>62226.400000000001</v>
      </c>
      <c r="AC4183" s="28">
        <f>+I4183+Y4183-Z4183</f>
        <v>26.59</v>
      </c>
      <c r="AD4183" s="20">
        <f t="shared" si="461"/>
        <v>0</v>
      </c>
      <c r="AE4183">
        <v>0</v>
      </c>
    </row>
    <row r="4184" spans="1:31" x14ac:dyDescent="0.25">
      <c r="A4184" s="9">
        <v>45199</v>
      </c>
      <c r="B4184" s="10" t="s">
        <v>706</v>
      </c>
      <c r="C4184" s="10" t="s">
        <v>28</v>
      </c>
      <c r="D4184" s="10" t="s">
        <v>29</v>
      </c>
      <c r="E4184" s="10" t="s">
        <v>30</v>
      </c>
      <c r="F4184" s="10"/>
      <c r="G4184" s="10">
        <v>0</v>
      </c>
      <c r="H4184" s="11">
        <f>SUMIFS(AA:AA,$A:$A,EOMONTH($A4184,-1),$B:$B,$B4184)</f>
        <v>65640</v>
      </c>
      <c r="I4184" s="63">
        <f>ROUND(SUMIFS(AC:AC,$A:$A,EOMONTH($A4184,-1),$B:$B,$B4184),2)</f>
        <v>0</v>
      </c>
      <c r="J4184" s="11">
        <f>SUMIFS(AB:AB,$A:$A,EOMONTH($A4184,-1),$B:$B,$B4184)</f>
        <v>10921.77</v>
      </c>
      <c r="K4184" s="13">
        <v>0</v>
      </c>
      <c r="L4184" s="25">
        <v>0</v>
      </c>
      <c r="M4184" s="15">
        <v>0</v>
      </c>
      <c r="N4184" s="14">
        <v>0</v>
      </c>
      <c r="O4184" s="16">
        <v>0</v>
      </c>
      <c r="P4184" s="16">
        <v>0</v>
      </c>
      <c r="Q4184" s="16">
        <v>9040</v>
      </c>
      <c r="R4184" s="16">
        <f>Q4184*16.876/100</f>
        <v>1525.5904</v>
      </c>
      <c r="S4184" s="17">
        <f t="shared" si="455"/>
        <v>10565.590400000001</v>
      </c>
      <c r="T4184" s="16">
        <v>1536.8</v>
      </c>
      <c r="U4184" s="18">
        <f t="shared" si="456"/>
        <v>0</v>
      </c>
      <c r="V4184" s="18">
        <f t="shared" si="457"/>
        <v>0</v>
      </c>
      <c r="W4184" s="18">
        <f t="shared" si="458"/>
        <v>0</v>
      </c>
      <c r="X4184" s="27"/>
      <c r="Y4184" s="19">
        <f t="shared" si="459"/>
        <v>0</v>
      </c>
      <c r="Z4184" s="18">
        <f t="shared" si="460"/>
        <v>0</v>
      </c>
      <c r="AA4184" s="12">
        <v>56600</v>
      </c>
      <c r="AB4184" s="12">
        <v>9417.59</v>
      </c>
      <c r="AC4184" s="28">
        <f>+I4184+Y4184-Z4184</f>
        <v>0</v>
      </c>
      <c r="AD4184" s="20">
        <f t="shared" si="461"/>
        <v>0</v>
      </c>
      <c r="AE4184">
        <v>0</v>
      </c>
    </row>
    <row r="4185" spans="1:31" x14ac:dyDescent="0.25">
      <c r="A4185" s="9">
        <v>45199</v>
      </c>
      <c r="B4185" s="10" t="s">
        <v>707</v>
      </c>
      <c r="C4185" s="10" t="s">
        <v>28</v>
      </c>
      <c r="D4185" s="10" t="s">
        <v>29</v>
      </c>
      <c r="E4185" s="10" t="s">
        <v>30</v>
      </c>
      <c r="F4185" s="10"/>
      <c r="G4185" s="10">
        <v>0</v>
      </c>
      <c r="H4185" s="11">
        <f>SUMIFS(AA:AA,$A:$A,EOMONTH($A4185,-1),$B:$B,$B4185)</f>
        <v>10792</v>
      </c>
      <c r="I4185" s="63">
        <f>ROUND(SUMIFS(AC:AC,$A:$A,EOMONTH($A4185,-1),$B:$B,$B4185),2)</f>
        <v>362.05</v>
      </c>
      <c r="J4185" s="11">
        <f>SUMIFS(AB:AB,$A:$A,EOMONTH($A4185,-1),$B:$B,$B4185)</f>
        <v>108785.59</v>
      </c>
      <c r="K4185" s="13">
        <v>0</v>
      </c>
      <c r="L4185" s="25">
        <v>0</v>
      </c>
      <c r="M4185" s="15">
        <v>950</v>
      </c>
      <c r="N4185" s="14">
        <v>9619.0499999999993</v>
      </c>
      <c r="O4185" s="16">
        <v>0</v>
      </c>
      <c r="P4185" s="16">
        <v>0</v>
      </c>
      <c r="Q4185" s="16">
        <v>1042</v>
      </c>
      <c r="R4185" s="16">
        <f>Q4185*16.876/100</f>
        <v>175.84792000000002</v>
      </c>
      <c r="S4185" s="17">
        <f t="shared" si="455"/>
        <v>1217.8479199999999</v>
      </c>
      <c r="T4185" s="16">
        <v>10503.36</v>
      </c>
      <c r="U4185" s="18">
        <f t="shared" si="456"/>
        <v>0</v>
      </c>
      <c r="V4185" s="18">
        <f t="shared" si="457"/>
        <v>0</v>
      </c>
      <c r="W4185" s="18">
        <f t="shared" si="458"/>
        <v>0</v>
      </c>
      <c r="X4185" s="27"/>
      <c r="Y4185" s="19">
        <f t="shared" si="459"/>
        <v>0</v>
      </c>
      <c r="Z4185" s="18">
        <f t="shared" si="460"/>
        <v>0</v>
      </c>
      <c r="AA4185" s="12">
        <v>10700</v>
      </c>
      <c r="AB4185" s="12">
        <v>107898.01</v>
      </c>
      <c r="AC4185" s="28">
        <f>+I4185+Y4185-Z4185</f>
        <v>362.05</v>
      </c>
      <c r="AD4185" s="20">
        <f t="shared" si="461"/>
        <v>0</v>
      </c>
      <c r="AE4185">
        <v>0</v>
      </c>
    </row>
    <row r="4186" spans="1:31" x14ac:dyDescent="0.25">
      <c r="A4186" s="9">
        <v>45230</v>
      </c>
      <c r="B4186" s="10" t="s">
        <v>710</v>
      </c>
      <c r="C4186" s="10" t="s">
        <v>711</v>
      </c>
      <c r="D4186" s="10" t="s">
        <v>29</v>
      </c>
      <c r="E4186" s="10" t="s">
        <v>30</v>
      </c>
      <c r="F4186" s="10"/>
      <c r="G4186" s="10">
        <v>0</v>
      </c>
      <c r="H4186" s="11">
        <f>SUMIFS(AA:AA,$A:$A,EOMONTH($A4186,-1),$B:$B,$B4186)</f>
        <v>1779</v>
      </c>
      <c r="I4186" s="63">
        <f>ROUND(SUMIFS(AC:AC,$A:$A,EOMONTH($A4186,-1),$B:$B,$B4186),2)</f>
        <v>0</v>
      </c>
      <c r="J4186" s="11">
        <f>SUMIFS(AB:AB,$A:$A,EOMONTH($A4186,-1),$B:$B,$B4186)</f>
        <v>79645.600000000006</v>
      </c>
      <c r="K4186" s="13">
        <v>0</v>
      </c>
      <c r="L4186" s="25">
        <v>0</v>
      </c>
      <c r="M4186" s="15">
        <v>0</v>
      </c>
      <c r="N4186" s="14">
        <v>0</v>
      </c>
      <c r="O4186" s="16">
        <v>0</v>
      </c>
      <c r="P4186" s="16">
        <v>0</v>
      </c>
      <c r="Q4186" s="16">
        <v>1831</v>
      </c>
      <c r="R4186" s="16">
        <f>Q4186*16.876/100</f>
        <v>308.99956000000003</v>
      </c>
      <c r="S4186" s="17">
        <f t="shared" si="455"/>
        <v>2139.9995600000002</v>
      </c>
      <c r="T4186" s="16">
        <v>13732.5</v>
      </c>
      <c r="U4186" s="18">
        <f t="shared" si="456"/>
        <v>0</v>
      </c>
      <c r="V4186" s="18">
        <f t="shared" si="457"/>
        <v>0</v>
      </c>
      <c r="W4186" s="18">
        <f t="shared" si="458"/>
        <v>0</v>
      </c>
      <c r="X4186" s="27"/>
      <c r="Y4186" s="19">
        <f t="shared" si="459"/>
        <v>0</v>
      </c>
      <c r="Z4186" s="18">
        <f t="shared" si="460"/>
        <v>0</v>
      </c>
      <c r="AA4186" s="12">
        <v>-52</v>
      </c>
      <c r="AB4186" s="12">
        <v>-2328.0300000000002</v>
      </c>
      <c r="AC4186" s="28">
        <f>+I4186+Y4186-Z4186</f>
        <v>0</v>
      </c>
      <c r="AD4186" s="20">
        <f t="shared" si="461"/>
        <v>0</v>
      </c>
      <c r="AE4186">
        <v>0</v>
      </c>
    </row>
    <row r="4187" spans="1:31" x14ac:dyDescent="0.25">
      <c r="A4187" s="9">
        <v>45230</v>
      </c>
      <c r="B4187" s="10" t="s">
        <v>27</v>
      </c>
      <c r="C4187" s="10" t="s">
        <v>28</v>
      </c>
      <c r="D4187" s="10" t="s">
        <v>29</v>
      </c>
      <c r="E4187" s="10" t="s">
        <v>30</v>
      </c>
      <c r="F4187" s="10"/>
      <c r="G4187" s="10">
        <v>0</v>
      </c>
      <c r="H4187" s="11">
        <f>SUMIFS(AA:AA,$A:$A,EOMONTH($A4187,-1),$B:$B,$B4187)</f>
        <v>895</v>
      </c>
      <c r="I4187" s="63">
        <f>ROUND(SUMIFS(AC:AC,$A:$A,EOMONTH($A4187,-1),$B:$B,$B4187),2)</f>
        <v>23.52</v>
      </c>
      <c r="J4187" s="11">
        <f>SUMIFS(AB:AB,$A:$A,EOMONTH($A4187,-1),$B:$B,$B4187)</f>
        <v>7615.7</v>
      </c>
      <c r="K4187" s="13">
        <v>0</v>
      </c>
      <c r="L4187" s="25">
        <v>0</v>
      </c>
      <c r="M4187" s="15">
        <v>1020</v>
      </c>
      <c r="N4187" s="14">
        <v>8959.75</v>
      </c>
      <c r="O4187" s="16">
        <v>0</v>
      </c>
      <c r="P4187" s="16">
        <v>0</v>
      </c>
      <c r="Q4187" s="16">
        <v>1441</v>
      </c>
      <c r="R4187" s="16">
        <f>Q4187*16.876/100</f>
        <v>243.18316000000002</v>
      </c>
      <c r="S4187" s="17">
        <f t="shared" si="455"/>
        <v>1684.18316</v>
      </c>
      <c r="T4187" s="16">
        <v>12479.06</v>
      </c>
      <c r="U4187" s="18">
        <f t="shared" si="456"/>
        <v>0</v>
      </c>
      <c r="V4187" s="18">
        <f t="shared" si="457"/>
        <v>0</v>
      </c>
      <c r="W4187" s="18">
        <f t="shared" si="458"/>
        <v>0</v>
      </c>
      <c r="X4187" s="27"/>
      <c r="Y4187" s="19">
        <f t="shared" si="459"/>
        <v>0</v>
      </c>
      <c r="Z4187" s="18">
        <f t="shared" si="460"/>
        <v>0</v>
      </c>
      <c r="AA4187" s="12">
        <v>474</v>
      </c>
      <c r="AB4187" s="12">
        <v>4102.75</v>
      </c>
      <c r="AC4187" s="28">
        <f>+I4187+Y4187-Z4187</f>
        <v>23.52</v>
      </c>
      <c r="AD4187" s="20">
        <f t="shared" si="461"/>
        <v>0</v>
      </c>
      <c r="AE4187">
        <v>0</v>
      </c>
    </row>
    <row r="4188" spans="1:31" x14ac:dyDescent="0.25">
      <c r="A4188" s="59">
        <v>45230</v>
      </c>
      <c r="B4188" s="60" t="s">
        <v>712</v>
      </c>
      <c r="C4188" s="60" t="s">
        <v>28</v>
      </c>
      <c r="D4188" s="60" t="s">
        <v>29</v>
      </c>
      <c r="E4188" s="60" t="s">
        <v>30</v>
      </c>
      <c r="F4188" s="10"/>
      <c r="G4188" s="10"/>
      <c r="H4188" s="11"/>
      <c r="I4188" s="63">
        <f>ROUND(SUMIFS(AC:AC,$A:$A,EOMONTH($A4188,-1),$B:$B,$B4188),2)</f>
        <v>0</v>
      </c>
      <c r="J4188" s="11"/>
      <c r="K4188" s="13"/>
      <c r="L4188" s="25"/>
      <c r="M4188" s="15"/>
      <c r="N4188" s="14"/>
      <c r="O4188" s="16"/>
      <c r="P4188" s="16"/>
      <c r="Q4188" s="16"/>
      <c r="R4188" s="16"/>
      <c r="S4188" s="17">
        <f t="shared" si="455"/>
        <v>0</v>
      </c>
      <c r="T4188" s="16"/>
      <c r="U4188" s="18">
        <f t="shared" si="456"/>
        <v>0</v>
      </c>
      <c r="V4188" s="18">
        <f t="shared" si="457"/>
        <v>0</v>
      </c>
      <c r="W4188" s="18">
        <f t="shared" si="458"/>
        <v>0</v>
      </c>
      <c r="X4188" s="27"/>
      <c r="Y4188" s="19">
        <f t="shared" si="459"/>
        <v>0</v>
      </c>
      <c r="Z4188" s="18">
        <f t="shared" si="460"/>
        <v>0</v>
      </c>
      <c r="AA4188" s="12"/>
      <c r="AB4188" s="12"/>
      <c r="AC4188" s="28">
        <f>+I4188+Y4188-Z4188</f>
        <v>0</v>
      </c>
      <c r="AD4188" s="20">
        <f t="shared" si="461"/>
        <v>0</v>
      </c>
      <c r="AE4188">
        <v>0</v>
      </c>
    </row>
    <row r="4189" spans="1:31" x14ac:dyDescent="0.25">
      <c r="A4189" s="9">
        <v>45230</v>
      </c>
      <c r="B4189" s="10" t="s">
        <v>31</v>
      </c>
      <c r="C4189" s="10" t="s">
        <v>28</v>
      </c>
      <c r="D4189" s="10" t="s">
        <v>29</v>
      </c>
      <c r="E4189" s="10" t="s">
        <v>30</v>
      </c>
      <c r="F4189" s="10"/>
      <c r="G4189" s="10">
        <v>0</v>
      </c>
      <c r="H4189" s="11">
        <f>SUMIFS(AA:AA,$A:$A,EOMONTH($A4189,-1),$B:$B,$B4189)</f>
        <v>375</v>
      </c>
      <c r="I4189" s="63">
        <f>ROUND(SUMIFS(AC:AC,$A:$A,EOMONTH($A4189,-1),$B:$B,$B4189),2)</f>
        <v>33.64</v>
      </c>
      <c r="J4189" s="11">
        <f>SUMIFS(AB:AB,$A:$A,EOMONTH($A4189,-1),$B:$B,$B4189)</f>
        <v>3279.43</v>
      </c>
      <c r="K4189" s="13">
        <v>0</v>
      </c>
      <c r="L4189" s="25">
        <v>0</v>
      </c>
      <c r="M4189" s="15">
        <v>0</v>
      </c>
      <c r="N4189" s="14">
        <v>0</v>
      </c>
      <c r="O4189" s="16">
        <v>0</v>
      </c>
      <c r="P4189" s="16">
        <v>0</v>
      </c>
      <c r="Q4189" s="16">
        <v>202</v>
      </c>
      <c r="R4189" s="16">
        <f>Q4189*16.876/100</f>
        <v>34.08952</v>
      </c>
      <c r="S4189" s="17">
        <f t="shared" si="455"/>
        <v>236.08951999999999</v>
      </c>
      <c r="T4189" s="16">
        <v>1767.5</v>
      </c>
      <c r="U4189" s="18">
        <f t="shared" si="456"/>
        <v>0</v>
      </c>
      <c r="V4189" s="18">
        <f t="shared" si="457"/>
        <v>0</v>
      </c>
      <c r="W4189" s="18">
        <f t="shared" si="458"/>
        <v>0</v>
      </c>
      <c r="X4189" s="27"/>
      <c r="Y4189" s="19">
        <f t="shared" si="459"/>
        <v>0</v>
      </c>
      <c r="Z4189" s="18">
        <f t="shared" si="460"/>
        <v>0</v>
      </c>
      <c r="AA4189" s="12">
        <v>173</v>
      </c>
      <c r="AB4189" s="12">
        <v>1512.91</v>
      </c>
      <c r="AC4189" s="28">
        <f>+I4189+Y4189-Z4189</f>
        <v>33.64</v>
      </c>
      <c r="AD4189" s="20">
        <f t="shared" si="461"/>
        <v>0</v>
      </c>
      <c r="AE4189">
        <v>0</v>
      </c>
    </row>
    <row r="4190" spans="1:31" x14ac:dyDescent="0.25">
      <c r="A4190" s="9">
        <v>45230</v>
      </c>
      <c r="B4190" s="10" t="s">
        <v>32</v>
      </c>
      <c r="C4190" s="10" t="s">
        <v>28</v>
      </c>
      <c r="D4190" s="10" t="s">
        <v>29</v>
      </c>
      <c r="E4190" s="10" t="s">
        <v>30</v>
      </c>
      <c r="F4190" s="10"/>
      <c r="G4190" s="10">
        <v>0</v>
      </c>
      <c r="H4190" s="11">
        <f>SUMIFS(AA:AA,$A:$A,EOMONTH($A4190,-1),$B:$B,$B4190)</f>
        <v>555</v>
      </c>
      <c r="I4190" s="63">
        <f>ROUND(SUMIFS(AC:AC,$A:$A,EOMONTH($A4190,-1),$B:$B,$B4190),2)</f>
        <v>0</v>
      </c>
      <c r="J4190" s="11">
        <f>SUMIFS(AB:AB,$A:$A,EOMONTH($A4190,-1),$B:$B,$B4190)</f>
        <v>4771.1499999999996</v>
      </c>
      <c r="K4190" s="13">
        <v>0</v>
      </c>
      <c r="L4190" s="25">
        <v>0</v>
      </c>
      <c r="M4190" s="15">
        <v>0</v>
      </c>
      <c r="N4190" s="14">
        <v>0</v>
      </c>
      <c r="O4190" s="16">
        <v>0</v>
      </c>
      <c r="P4190" s="16">
        <v>0</v>
      </c>
      <c r="Q4190" s="16">
        <v>522</v>
      </c>
      <c r="R4190" s="16">
        <f>Q4190*16.876/100</f>
        <v>88.092720000000014</v>
      </c>
      <c r="S4190" s="17">
        <f t="shared" si="455"/>
        <v>610.09271999999999</v>
      </c>
      <c r="T4190" s="16">
        <v>4489.2</v>
      </c>
      <c r="U4190" s="18">
        <f t="shared" si="456"/>
        <v>0</v>
      </c>
      <c r="V4190" s="18">
        <f t="shared" si="457"/>
        <v>0</v>
      </c>
      <c r="W4190" s="18">
        <f t="shared" si="458"/>
        <v>0</v>
      </c>
      <c r="X4190" s="27"/>
      <c r="Y4190" s="19">
        <f t="shared" si="459"/>
        <v>0</v>
      </c>
      <c r="Z4190" s="18">
        <f t="shared" si="460"/>
        <v>0</v>
      </c>
      <c r="AA4190" s="12">
        <v>33</v>
      </c>
      <c r="AB4190" s="12">
        <v>283.69</v>
      </c>
      <c r="AC4190" s="28">
        <f>+I4190+Y4190-Z4190</f>
        <v>0</v>
      </c>
      <c r="AD4190" s="20">
        <f t="shared" si="461"/>
        <v>0</v>
      </c>
      <c r="AE4190">
        <v>0</v>
      </c>
    </row>
    <row r="4191" spans="1:31" x14ac:dyDescent="0.25">
      <c r="A4191" s="9">
        <v>45230</v>
      </c>
      <c r="B4191" s="10" t="s">
        <v>33</v>
      </c>
      <c r="C4191" s="10" t="s">
        <v>28</v>
      </c>
      <c r="D4191" s="10" t="s">
        <v>29</v>
      </c>
      <c r="E4191" s="10" t="s">
        <v>30</v>
      </c>
      <c r="F4191" s="10"/>
      <c r="G4191" s="10">
        <v>0</v>
      </c>
      <c r="H4191" s="11">
        <f>SUMIFS(AA:AA,$A:$A,EOMONTH($A4191,-1),$B:$B,$B4191)</f>
        <v>237</v>
      </c>
      <c r="I4191" s="63">
        <f>ROUND(SUMIFS(AC:AC,$A:$A,EOMONTH($A4191,-1),$B:$B,$B4191),2)</f>
        <v>28.35</v>
      </c>
      <c r="J4191" s="11">
        <f>SUMIFS(AB:AB,$A:$A,EOMONTH($A4191,-1),$B:$B,$B4191)</f>
        <v>2025.32</v>
      </c>
      <c r="K4191" s="13">
        <v>0</v>
      </c>
      <c r="L4191" s="25">
        <v>0</v>
      </c>
      <c r="M4191" s="15">
        <v>0</v>
      </c>
      <c r="N4191" s="14">
        <v>0</v>
      </c>
      <c r="O4191" s="16">
        <v>0</v>
      </c>
      <c r="P4191" s="16">
        <v>0</v>
      </c>
      <c r="Q4191" s="16">
        <v>210</v>
      </c>
      <c r="R4191" s="16">
        <f>Q4191*16.876/100</f>
        <v>35.439599999999999</v>
      </c>
      <c r="S4191" s="17">
        <f t="shared" si="455"/>
        <v>245.43959999999998</v>
      </c>
      <c r="T4191" s="16">
        <v>1795.5</v>
      </c>
      <c r="U4191" s="18">
        <f t="shared" si="456"/>
        <v>0</v>
      </c>
      <c r="V4191" s="18">
        <f t="shared" si="457"/>
        <v>0</v>
      </c>
      <c r="W4191" s="18">
        <f t="shared" si="458"/>
        <v>0</v>
      </c>
      <c r="X4191" s="27"/>
      <c r="Y4191" s="19">
        <f t="shared" si="459"/>
        <v>0</v>
      </c>
      <c r="Z4191" s="18">
        <f t="shared" si="460"/>
        <v>0</v>
      </c>
      <c r="AA4191" s="12">
        <v>27</v>
      </c>
      <c r="AB4191" s="12">
        <v>230.73</v>
      </c>
      <c r="AC4191" s="28">
        <f>+I4191+Y4191-Z4191</f>
        <v>28.35</v>
      </c>
      <c r="AD4191" s="20">
        <f t="shared" si="461"/>
        <v>0</v>
      </c>
      <c r="AE4191">
        <v>0</v>
      </c>
    </row>
    <row r="4192" spans="1:31" x14ac:dyDescent="0.25">
      <c r="A4192" s="9">
        <v>45230</v>
      </c>
      <c r="B4192" s="10" t="s">
        <v>34</v>
      </c>
      <c r="C4192" s="10" t="s">
        <v>28</v>
      </c>
      <c r="D4192" s="10" t="s">
        <v>29</v>
      </c>
      <c r="E4192" s="10" t="s">
        <v>30</v>
      </c>
      <c r="F4192" s="10"/>
      <c r="G4192" s="10">
        <v>0</v>
      </c>
      <c r="H4192" s="11">
        <f>SUMIFS(AA:AA,$A:$A,EOMONTH($A4192,-1),$B:$B,$B4192)</f>
        <v>1009</v>
      </c>
      <c r="I4192" s="63">
        <f>ROUND(SUMIFS(AC:AC,$A:$A,EOMONTH($A4192,-1),$B:$B,$B4192),2)</f>
        <v>0</v>
      </c>
      <c r="J4192" s="11">
        <f>SUMIFS(AB:AB,$A:$A,EOMONTH($A4192,-1),$B:$B,$B4192)</f>
        <v>8677.5300000000007</v>
      </c>
      <c r="K4192" s="13">
        <v>0</v>
      </c>
      <c r="L4192" s="25">
        <v>0</v>
      </c>
      <c r="M4192" s="15">
        <v>630</v>
      </c>
      <c r="N4192" s="14">
        <v>5478.64</v>
      </c>
      <c r="O4192" s="16">
        <v>0</v>
      </c>
      <c r="P4192" s="16">
        <v>0</v>
      </c>
      <c r="Q4192" s="16">
        <v>865</v>
      </c>
      <c r="R4192" s="16">
        <f>Q4192*16.876/100</f>
        <v>145.97740000000002</v>
      </c>
      <c r="S4192" s="17">
        <f t="shared" si="455"/>
        <v>1010.9774</v>
      </c>
      <c r="T4192" s="16">
        <v>7473.6</v>
      </c>
      <c r="U4192" s="18">
        <f t="shared" si="456"/>
        <v>0</v>
      </c>
      <c r="V4192" s="18">
        <f t="shared" si="457"/>
        <v>0</v>
      </c>
      <c r="W4192" s="18">
        <f t="shared" si="458"/>
        <v>0</v>
      </c>
      <c r="X4192" s="27"/>
      <c r="Y4192" s="19">
        <f t="shared" si="459"/>
        <v>0</v>
      </c>
      <c r="Z4192" s="18">
        <f t="shared" si="460"/>
        <v>0</v>
      </c>
      <c r="AA4192" s="12">
        <v>774</v>
      </c>
      <c r="AB4192" s="12">
        <v>6685.1</v>
      </c>
      <c r="AC4192" s="28">
        <f>+I4192+Y4192-Z4192</f>
        <v>0</v>
      </c>
      <c r="AD4192" s="20">
        <f t="shared" si="461"/>
        <v>0</v>
      </c>
      <c r="AE4192">
        <v>0</v>
      </c>
    </row>
    <row r="4193" spans="1:31" x14ac:dyDescent="0.25">
      <c r="A4193" s="9">
        <v>45230</v>
      </c>
      <c r="B4193" s="10" t="s">
        <v>35</v>
      </c>
      <c r="C4193" s="10" t="s">
        <v>28</v>
      </c>
      <c r="D4193" s="10" t="s">
        <v>29</v>
      </c>
      <c r="E4193" s="10" t="s">
        <v>30</v>
      </c>
      <c r="F4193" s="10"/>
      <c r="G4193" s="10">
        <v>0</v>
      </c>
      <c r="H4193" s="11">
        <f>SUMIFS(AA:AA,$A:$A,EOMONTH($A4193,-1),$B:$B,$B4193)</f>
        <v>527</v>
      </c>
      <c r="I4193" s="63">
        <f>ROUND(SUMIFS(AC:AC,$A:$A,EOMONTH($A4193,-1),$B:$B,$B4193),2)</f>
        <v>26.59</v>
      </c>
      <c r="J4193" s="11">
        <f>SUMIFS(AB:AB,$A:$A,EOMONTH($A4193,-1),$B:$B,$B4193)</f>
        <v>4457.24</v>
      </c>
      <c r="K4193" s="13">
        <v>0</v>
      </c>
      <c r="L4193" s="25">
        <v>0</v>
      </c>
      <c r="M4193" s="15">
        <v>0</v>
      </c>
      <c r="N4193" s="14">
        <v>0</v>
      </c>
      <c r="O4193" s="16">
        <v>0</v>
      </c>
      <c r="P4193" s="16">
        <v>0</v>
      </c>
      <c r="Q4193" s="16">
        <v>221</v>
      </c>
      <c r="R4193" s="16">
        <f>Q4193*16.876/100</f>
        <v>37.295960000000008</v>
      </c>
      <c r="S4193" s="17">
        <f t="shared" si="455"/>
        <v>258.29596000000004</v>
      </c>
      <c r="T4193" s="16">
        <v>1869.66</v>
      </c>
      <c r="U4193" s="18">
        <f t="shared" si="456"/>
        <v>0</v>
      </c>
      <c r="V4193" s="18">
        <f t="shared" si="457"/>
        <v>0</v>
      </c>
      <c r="W4193" s="18">
        <f t="shared" si="458"/>
        <v>0</v>
      </c>
      <c r="X4193" s="27"/>
      <c r="Y4193" s="19">
        <f t="shared" si="459"/>
        <v>0</v>
      </c>
      <c r="Z4193" s="18">
        <f t="shared" si="460"/>
        <v>0</v>
      </c>
      <c r="AA4193" s="12">
        <v>306</v>
      </c>
      <c r="AB4193" s="12">
        <v>2588.0700000000002</v>
      </c>
      <c r="AC4193" s="28">
        <f>+I4193+Y4193-Z4193</f>
        <v>26.59</v>
      </c>
      <c r="AD4193" s="20">
        <f t="shared" si="461"/>
        <v>0</v>
      </c>
      <c r="AE4193">
        <v>0</v>
      </c>
    </row>
    <row r="4194" spans="1:31" x14ac:dyDescent="0.25">
      <c r="A4194" s="59">
        <v>45230</v>
      </c>
      <c r="B4194" s="60" t="s">
        <v>808</v>
      </c>
      <c r="C4194" s="60" t="s">
        <v>28</v>
      </c>
      <c r="D4194" s="60" t="s">
        <v>29</v>
      </c>
      <c r="E4194" s="60" t="s">
        <v>30</v>
      </c>
      <c r="F4194" s="10"/>
      <c r="G4194" s="10"/>
      <c r="H4194" s="11"/>
      <c r="I4194" s="63">
        <f>ROUND(SUMIFS(AC:AC,$A:$A,EOMONTH($A4194,-1),$B:$B,$B4194),2)</f>
        <v>0</v>
      </c>
      <c r="J4194" s="11"/>
      <c r="K4194" s="13"/>
      <c r="L4194" s="25"/>
      <c r="M4194" s="15"/>
      <c r="N4194" s="14"/>
      <c r="O4194" s="16"/>
      <c r="P4194" s="16"/>
      <c r="Q4194" s="16"/>
      <c r="R4194" s="16"/>
      <c r="S4194" s="17">
        <f t="shared" si="455"/>
        <v>0</v>
      </c>
      <c r="T4194" s="16"/>
      <c r="U4194" s="18">
        <f t="shared" si="456"/>
        <v>0</v>
      </c>
      <c r="V4194" s="18">
        <f t="shared" si="457"/>
        <v>0</v>
      </c>
      <c r="W4194" s="18">
        <f t="shared" si="458"/>
        <v>0</v>
      </c>
      <c r="X4194" s="27"/>
      <c r="Y4194" s="19">
        <f t="shared" si="459"/>
        <v>0</v>
      </c>
      <c r="Z4194" s="18">
        <f t="shared" si="460"/>
        <v>0</v>
      </c>
      <c r="AA4194" s="12"/>
      <c r="AB4194" s="12"/>
      <c r="AC4194" s="28">
        <f>+I4194+Y4194-Z4194</f>
        <v>0</v>
      </c>
      <c r="AD4194" s="20">
        <f t="shared" si="461"/>
        <v>0</v>
      </c>
      <c r="AE4194">
        <v>0</v>
      </c>
    </row>
    <row r="4195" spans="1:31" x14ac:dyDescent="0.25">
      <c r="A4195" s="9">
        <v>45230</v>
      </c>
      <c r="B4195" s="10" t="s">
        <v>36</v>
      </c>
      <c r="C4195" s="10" t="s">
        <v>28</v>
      </c>
      <c r="D4195" s="10" t="s">
        <v>29</v>
      </c>
      <c r="E4195" s="10" t="s">
        <v>30</v>
      </c>
      <c r="F4195" s="10"/>
      <c r="G4195" s="10">
        <v>0</v>
      </c>
      <c r="H4195" s="11">
        <f>SUMIFS(AA:AA,$A:$A,EOMONTH($A4195,-1),$B:$B,$B4195)</f>
        <v>-25</v>
      </c>
      <c r="I4195" s="63">
        <f>ROUND(SUMIFS(AC:AC,$A:$A,EOMONTH($A4195,-1),$B:$B,$B4195),2)</f>
        <v>0</v>
      </c>
      <c r="J4195" s="11">
        <f>SUMIFS(AB:AB,$A:$A,EOMONTH($A4195,-1),$B:$B,$B4195)</f>
        <v>0</v>
      </c>
      <c r="K4195" s="13">
        <v>0</v>
      </c>
      <c r="L4195" s="25">
        <v>0</v>
      </c>
      <c r="M4195" s="15">
        <v>0</v>
      </c>
      <c r="N4195" s="14">
        <v>0</v>
      </c>
      <c r="O4195" s="16">
        <v>0</v>
      </c>
      <c r="P4195" s="16">
        <v>0</v>
      </c>
      <c r="Q4195" s="16">
        <v>0</v>
      </c>
      <c r="R4195" s="16">
        <f>Q4195*16.876/100</f>
        <v>0</v>
      </c>
      <c r="S4195" s="17">
        <f t="shared" si="455"/>
        <v>0</v>
      </c>
      <c r="T4195" s="16">
        <v>0</v>
      </c>
      <c r="U4195" s="18">
        <f t="shared" si="456"/>
        <v>0</v>
      </c>
      <c r="V4195" s="18">
        <f t="shared" si="457"/>
        <v>0</v>
      </c>
      <c r="W4195" s="18">
        <f t="shared" si="458"/>
        <v>0</v>
      </c>
      <c r="X4195" s="27"/>
      <c r="Y4195" s="19">
        <f t="shared" si="459"/>
        <v>0</v>
      </c>
      <c r="Z4195" s="18">
        <f t="shared" si="460"/>
        <v>0</v>
      </c>
      <c r="AA4195" s="12">
        <v>-25</v>
      </c>
      <c r="AB4195" s="12">
        <v>0</v>
      </c>
      <c r="AC4195" s="28">
        <f>+I4195+Y4195-Z4195</f>
        <v>0</v>
      </c>
      <c r="AD4195" s="20">
        <f t="shared" si="461"/>
        <v>0</v>
      </c>
      <c r="AE4195">
        <v>0</v>
      </c>
    </row>
    <row r="4196" spans="1:31" x14ac:dyDescent="0.25">
      <c r="A4196" s="9">
        <v>45230</v>
      </c>
      <c r="B4196" s="10" t="s">
        <v>37</v>
      </c>
      <c r="C4196" s="10" t="s">
        <v>28</v>
      </c>
      <c r="D4196" s="10" t="s">
        <v>29</v>
      </c>
      <c r="E4196" s="10" t="s">
        <v>30</v>
      </c>
      <c r="F4196" s="10"/>
      <c r="G4196" s="10">
        <v>0</v>
      </c>
      <c r="H4196" s="11">
        <f>SUMIFS(AA:AA,$A:$A,EOMONTH($A4196,-1),$B:$B,$B4196)</f>
        <v>-25</v>
      </c>
      <c r="I4196" s="63">
        <f>ROUND(SUMIFS(AC:AC,$A:$A,EOMONTH($A4196,-1),$B:$B,$B4196),2)</f>
        <v>0</v>
      </c>
      <c r="J4196" s="11">
        <f>SUMIFS(AB:AB,$A:$A,EOMONTH($A4196,-1),$B:$B,$B4196)</f>
        <v>0</v>
      </c>
      <c r="K4196" s="13">
        <v>0</v>
      </c>
      <c r="L4196" s="25">
        <v>0</v>
      </c>
      <c r="M4196" s="15">
        <v>0</v>
      </c>
      <c r="N4196" s="14">
        <v>0</v>
      </c>
      <c r="O4196" s="16">
        <v>0</v>
      </c>
      <c r="P4196" s="16">
        <v>0</v>
      </c>
      <c r="Q4196" s="16">
        <v>0</v>
      </c>
      <c r="R4196" s="16">
        <f>Q4196*16.876/100</f>
        <v>0</v>
      </c>
      <c r="S4196" s="17">
        <f t="shared" si="455"/>
        <v>0</v>
      </c>
      <c r="T4196" s="16">
        <v>0</v>
      </c>
      <c r="U4196" s="18">
        <f t="shared" si="456"/>
        <v>0</v>
      </c>
      <c r="V4196" s="18">
        <f t="shared" si="457"/>
        <v>0</v>
      </c>
      <c r="W4196" s="18">
        <f t="shared" si="458"/>
        <v>0</v>
      </c>
      <c r="X4196" s="27"/>
      <c r="Y4196" s="19">
        <f t="shared" si="459"/>
        <v>0</v>
      </c>
      <c r="Z4196" s="18">
        <f t="shared" si="460"/>
        <v>0</v>
      </c>
      <c r="AA4196" s="12">
        <v>-25</v>
      </c>
      <c r="AB4196" s="12">
        <v>0</v>
      </c>
      <c r="AC4196" s="28">
        <f>+I4196+Y4196-Z4196</f>
        <v>0</v>
      </c>
      <c r="AD4196" s="20">
        <f t="shared" si="461"/>
        <v>0</v>
      </c>
      <c r="AE4196">
        <v>0</v>
      </c>
    </row>
    <row r="4197" spans="1:31" x14ac:dyDescent="0.25">
      <c r="A4197" s="9">
        <v>45230</v>
      </c>
      <c r="B4197" s="10" t="s">
        <v>38</v>
      </c>
      <c r="C4197" s="10" t="s">
        <v>39</v>
      </c>
      <c r="D4197" s="10" t="s">
        <v>40</v>
      </c>
      <c r="E4197" s="10" t="s">
        <v>30</v>
      </c>
      <c r="F4197" s="10">
        <v>129</v>
      </c>
      <c r="G4197" s="10">
        <v>141</v>
      </c>
      <c r="H4197" s="11">
        <f>SUMIFS(AA:AA,$A:$A,EOMONTH($A4197,-1),$B:$B,$B4197)</f>
        <v>840</v>
      </c>
      <c r="I4197" s="63">
        <f>ROUND(SUMIFS(AC:AC,$A:$A,EOMONTH($A4197,-1),$B:$B,$B4197),2)</f>
        <v>81.53</v>
      </c>
      <c r="J4197" s="11">
        <f>SUMIFS(AB:AB,$A:$A,EOMONTH($A4197,-1),$B:$B,$B4197)</f>
        <v>30126.82</v>
      </c>
      <c r="K4197" s="13">
        <v>0</v>
      </c>
      <c r="L4197" s="25">
        <v>0</v>
      </c>
      <c r="M4197" s="15">
        <v>0</v>
      </c>
      <c r="N4197" s="14">
        <v>0</v>
      </c>
      <c r="O4197" s="16">
        <v>250</v>
      </c>
      <c r="P4197" s="16">
        <v>6411.75</v>
      </c>
      <c r="Q4197" s="16">
        <v>0</v>
      </c>
      <c r="R4197" s="16">
        <f>Q4197*16.876/100</f>
        <v>0</v>
      </c>
      <c r="S4197" s="17">
        <f t="shared" si="455"/>
        <v>0</v>
      </c>
      <c r="T4197" s="16">
        <v>0</v>
      </c>
      <c r="U4197" s="18">
        <f t="shared" si="456"/>
        <v>118.44</v>
      </c>
      <c r="V4197" s="18">
        <f t="shared" si="457"/>
        <v>0</v>
      </c>
      <c r="W4197" s="18">
        <f t="shared" si="458"/>
        <v>0</v>
      </c>
      <c r="X4197" s="27"/>
      <c r="Y4197" s="19">
        <f t="shared" si="459"/>
        <v>0</v>
      </c>
      <c r="Z4197" s="18">
        <f t="shared" si="460"/>
        <v>35.25</v>
      </c>
      <c r="AA4197" s="12">
        <v>590</v>
      </c>
      <c r="AB4197" s="12">
        <v>15871</v>
      </c>
      <c r="AC4197" s="28">
        <f>+I4197+Y4197-Z4197</f>
        <v>46.28</v>
      </c>
      <c r="AD4197" s="20">
        <f t="shared" si="461"/>
        <v>0</v>
      </c>
      <c r="AE4197">
        <v>0</v>
      </c>
    </row>
    <row r="4198" spans="1:31" x14ac:dyDescent="0.25">
      <c r="A4198" s="9">
        <v>45230</v>
      </c>
      <c r="B4198" s="10" t="s">
        <v>41</v>
      </c>
      <c r="C4198" s="10" t="s">
        <v>39</v>
      </c>
      <c r="D4198" s="10" t="s">
        <v>40</v>
      </c>
      <c r="E4198" s="10" t="s">
        <v>30</v>
      </c>
      <c r="F4198" s="10">
        <v>129</v>
      </c>
      <c r="G4198" s="10">
        <v>141</v>
      </c>
      <c r="H4198" s="11">
        <f>SUMIFS(AA:AA,$A:$A,EOMONTH($A4198,-1),$B:$B,$B4198)</f>
        <v>763</v>
      </c>
      <c r="I4198" s="63">
        <f>ROUND(SUMIFS(AC:AC,$A:$A,EOMONTH($A4198,-1),$B:$B,$B4198),2)</f>
        <v>117.89</v>
      </c>
      <c r="J4198" s="11">
        <f>SUMIFS(AB:AB,$A:$A,EOMONTH($A4198,-1),$B:$B,$B4198)</f>
        <v>28612.5</v>
      </c>
      <c r="K4198" s="13">
        <v>0</v>
      </c>
      <c r="L4198" s="25">
        <v>0</v>
      </c>
      <c r="M4198" s="15">
        <v>0</v>
      </c>
      <c r="N4198" s="14">
        <v>0</v>
      </c>
      <c r="O4198" s="16">
        <v>25</v>
      </c>
      <c r="P4198" s="16">
        <v>643.75</v>
      </c>
      <c r="Q4198" s="16">
        <v>0</v>
      </c>
      <c r="R4198" s="16">
        <f>Q4198*16.876/100</f>
        <v>0</v>
      </c>
      <c r="S4198" s="17">
        <f t="shared" si="455"/>
        <v>0</v>
      </c>
      <c r="T4198" s="16">
        <v>0</v>
      </c>
      <c r="U4198" s="18">
        <f t="shared" si="456"/>
        <v>107.583</v>
      </c>
      <c r="V4198" s="18">
        <f t="shared" si="457"/>
        <v>0</v>
      </c>
      <c r="W4198" s="18">
        <f t="shared" si="458"/>
        <v>0</v>
      </c>
      <c r="X4198" s="27"/>
      <c r="Y4198" s="19">
        <f t="shared" si="459"/>
        <v>0</v>
      </c>
      <c r="Z4198" s="18">
        <f t="shared" si="460"/>
        <v>3.5249999999999999</v>
      </c>
      <c r="AA4198" s="12">
        <v>738</v>
      </c>
      <c r="AB4198" s="12">
        <v>20752.560000000001</v>
      </c>
      <c r="AC4198" s="28">
        <f>+I4198+Y4198-Z4198</f>
        <v>114.36499999999999</v>
      </c>
      <c r="AD4198" s="20">
        <f t="shared" si="461"/>
        <v>0</v>
      </c>
      <c r="AE4198">
        <v>0</v>
      </c>
    </row>
    <row r="4199" spans="1:31" x14ac:dyDescent="0.25">
      <c r="A4199" s="9">
        <v>45230</v>
      </c>
      <c r="B4199" s="10" t="s">
        <v>42</v>
      </c>
      <c r="C4199" s="10" t="s">
        <v>39</v>
      </c>
      <c r="D4199" s="10" t="s">
        <v>40</v>
      </c>
      <c r="E4199" s="10" t="s">
        <v>30</v>
      </c>
      <c r="F4199" s="10">
        <v>129</v>
      </c>
      <c r="G4199" s="10">
        <v>141</v>
      </c>
      <c r="H4199" s="11">
        <f>SUMIFS(AA:AA,$A:$A,EOMONTH($A4199,-1),$B:$B,$B4199)</f>
        <v>923</v>
      </c>
      <c r="I4199" s="63">
        <f>ROUND(SUMIFS(AC:AC,$A:$A,EOMONTH($A4199,-1),$B:$B,$B4199),2)</f>
        <v>109.47</v>
      </c>
      <c r="J4199" s="11">
        <f>SUMIFS(AB:AB,$A:$A,EOMONTH($A4199,-1),$B:$B,$B4199)</f>
        <v>35535.5</v>
      </c>
      <c r="K4199" s="13">
        <v>0</v>
      </c>
      <c r="L4199" s="25">
        <v>0</v>
      </c>
      <c r="M4199" s="15">
        <v>0</v>
      </c>
      <c r="N4199" s="14">
        <v>0</v>
      </c>
      <c r="O4199" s="16">
        <v>25</v>
      </c>
      <c r="P4199" s="16">
        <v>643.75</v>
      </c>
      <c r="Q4199" s="16">
        <v>0</v>
      </c>
      <c r="R4199" s="16">
        <f>Q4199*16.876/100</f>
        <v>0</v>
      </c>
      <c r="S4199" s="17">
        <f t="shared" si="455"/>
        <v>0</v>
      </c>
      <c r="T4199" s="16">
        <v>0</v>
      </c>
      <c r="U4199" s="18">
        <f t="shared" si="456"/>
        <v>130.143</v>
      </c>
      <c r="V4199" s="18">
        <f t="shared" si="457"/>
        <v>0</v>
      </c>
      <c r="W4199" s="18">
        <f t="shared" si="458"/>
        <v>0</v>
      </c>
      <c r="X4199" s="27"/>
      <c r="Y4199" s="19">
        <f t="shared" si="459"/>
        <v>0</v>
      </c>
      <c r="Z4199" s="18">
        <f t="shared" si="460"/>
        <v>3.5249999999999999</v>
      </c>
      <c r="AA4199" s="12">
        <v>898</v>
      </c>
      <c r="AB4199" s="12">
        <v>25934.240000000002</v>
      </c>
      <c r="AC4199" s="28">
        <f>+I4199+Y4199-Z4199</f>
        <v>105.94499999999999</v>
      </c>
      <c r="AD4199" s="20">
        <f t="shared" si="461"/>
        <v>0</v>
      </c>
      <c r="AE4199">
        <v>0</v>
      </c>
    </row>
    <row r="4200" spans="1:31" x14ac:dyDescent="0.25">
      <c r="A4200" s="9">
        <v>45230</v>
      </c>
      <c r="B4200" s="10" t="s">
        <v>43</v>
      </c>
      <c r="C4200" s="10" t="s">
        <v>39</v>
      </c>
      <c r="D4200" s="10" t="s">
        <v>40</v>
      </c>
      <c r="E4200" s="10" t="s">
        <v>30</v>
      </c>
      <c r="F4200" s="10">
        <v>129</v>
      </c>
      <c r="G4200" s="10">
        <v>141</v>
      </c>
      <c r="H4200" s="11">
        <f>SUMIFS(AA:AA,$A:$A,EOMONTH($A4200,-1),$B:$B,$B4200)</f>
        <v>878</v>
      </c>
      <c r="I4200" s="63">
        <f>ROUND(SUMIFS(AC:AC,$A:$A,EOMONTH($A4200,-1),$B:$B,$B4200),2)</f>
        <v>85.38</v>
      </c>
      <c r="J4200" s="11">
        <f>SUMIFS(AB:AB,$A:$A,EOMONTH($A4200,-1),$B:$B,$B4200)</f>
        <v>26366.34</v>
      </c>
      <c r="K4200" s="13">
        <v>0</v>
      </c>
      <c r="L4200" s="25">
        <v>0</v>
      </c>
      <c r="M4200" s="15">
        <v>0</v>
      </c>
      <c r="N4200" s="14">
        <v>0</v>
      </c>
      <c r="O4200" s="16">
        <v>50</v>
      </c>
      <c r="P4200" s="16">
        <v>1365.75</v>
      </c>
      <c r="Q4200" s="16">
        <v>0</v>
      </c>
      <c r="R4200" s="16">
        <f>Q4200*16.876/100</f>
        <v>0</v>
      </c>
      <c r="S4200" s="17">
        <f t="shared" si="455"/>
        <v>0</v>
      </c>
      <c r="T4200" s="16">
        <v>0</v>
      </c>
      <c r="U4200" s="18">
        <f t="shared" si="456"/>
        <v>123.798</v>
      </c>
      <c r="V4200" s="18">
        <f t="shared" si="457"/>
        <v>0</v>
      </c>
      <c r="W4200" s="18">
        <f t="shared" si="458"/>
        <v>0</v>
      </c>
      <c r="X4200" s="27"/>
      <c r="Y4200" s="19">
        <f t="shared" si="459"/>
        <v>0</v>
      </c>
      <c r="Z4200" s="18">
        <f t="shared" si="460"/>
        <v>7.05</v>
      </c>
      <c r="AA4200" s="12">
        <v>828</v>
      </c>
      <c r="AB4200" s="12">
        <v>18646.560000000001</v>
      </c>
      <c r="AC4200" s="28">
        <f>+I4200+Y4200-Z4200</f>
        <v>78.33</v>
      </c>
      <c r="AD4200" s="20">
        <f t="shared" si="461"/>
        <v>0</v>
      </c>
      <c r="AE4200">
        <v>0</v>
      </c>
    </row>
    <row r="4201" spans="1:31" x14ac:dyDescent="0.25">
      <c r="A4201" s="9">
        <v>45230</v>
      </c>
      <c r="B4201" s="10" t="s">
        <v>44</v>
      </c>
      <c r="C4201" s="10" t="s">
        <v>39</v>
      </c>
      <c r="D4201" s="10" t="s">
        <v>40</v>
      </c>
      <c r="E4201" s="10" t="s">
        <v>30</v>
      </c>
      <c r="F4201" s="10">
        <v>180</v>
      </c>
      <c r="G4201" s="10">
        <v>196</v>
      </c>
      <c r="H4201" s="11">
        <f>SUMIFS(AA:AA,$A:$A,EOMONTH($A4201,-1),$B:$B,$B4201)</f>
        <v>882</v>
      </c>
      <c r="I4201" s="63">
        <f>ROUND(SUMIFS(AC:AC,$A:$A,EOMONTH($A4201,-1),$B:$B,$B4201),2)</f>
        <v>88.64</v>
      </c>
      <c r="J4201" s="11">
        <f>SUMIFS(AB:AB,$A:$A,EOMONTH($A4201,-1),$B:$B,$B4201)</f>
        <v>16343.26</v>
      </c>
      <c r="K4201" s="13">
        <v>0</v>
      </c>
      <c r="L4201" s="25">
        <v>0</v>
      </c>
      <c r="M4201" s="15">
        <v>0</v>
      </c>
      <c r="N4201" s="14">
        <v>0</v>
      </c>
      <c r="O4201" s="16">
        <v>375</v>
      </c>
      <c r="P4201" s="16">
        <v>13079</v>
      </c>
      <c r="Q4201" s="16">
        <v>0</v>
      </c>
      <c r="R4201" s="16">
        <f>Q4201*16.876/100</f>
        <v>0</v>
      </c>
      <c r="S4201" s="17">
        <f t="shared" si="455"/>
        <v>0</v>
      </c>
      <c r="T4201" s="16">
        <v>0</v>
      </c>
      <c r="U4201" s="18">
        <f t="shared" si="456"/>
        <v>172.87200000000001</v>
      </c>
      <c r="V4201" s="18">
        <f t="shared" si="457"/>
        <v>0</v>
      </c>
      <c r="W4201" s="18">
        <f t="shared" si="458"/>
        <v>0</v>
      </c>
      <c r="X4201" s="27"/>
      <c r="Y4201" s="19">
        <f t="shared" si="459"/>
        <v>0</v>
      </c>
      <c r="Z4201" s="18">
        <f t="shared" si="460"/>
        <v>73.5</v>
      </c>
      <c r="AA4201" s="12">
        <v>507</v>
      </c>
      <c r="AB4201" s="12">
        <v>7047.3</v>
      </c>
      <c r="AC4201" s="28">
        <f>+I4201+Y4201-Z4201</f>
        <v>15.14</v>
      </c>
      <c r="AD4201" s="20">
        <f t="shared" si="461"/>
        <v>0</v>
      </c>
      <c r="AE4201">
        <v>10</v>
      </c>
    </row>
    <row r="4202" spans="1:31" x14ac:dyDescent="0.25">
      <c r="A4202" s="9">
        <v>45230</v>
      </c>
      <c r="B4202" s="10" t="s">
        <v>45</v>
      </c>
      <c r="C4202" s="10" t="s">
        <v>39</v>
      </c>
      <c r="D4202" s="10" t="s">
        <v>40</v>
      </c>
      <c r="E4202" s="10" t="s">
        <v>30</v>
      </c>
      <c r="F4202" s="10">
        <v>180</v>
      </c>
      <c r="G4202" s="10">
        <v>196</v>
      </c>
      <c r="H4202" s="11">
        <f>SUMIFS(AA:AA,$A:$A,EOMONTH($A4202,-1),$B:$B,$B4202)</f>
        <v>690</v>
      </c>
      <c r="I4202" s="63">
        <f>ROUND(SUMIFS(AC:AC,$A:$A,EOMONTH($A4202,-1),$B:$B,$B4202),2)</f>
        <v>145.82</v>
      </c>
      <c r="J4202" s="11">
        <f>SUMIFS(AB:AB,$A:$A,EOMONTH($A4202,-1),$B:$B,$B4202)</f>
        <v>19920.3</v>
      </c>
      <c r="K4202" s="13">
        <v>0</v>
      </c>
      <c r="L4202" s="25">
        <v>0</v>
      </c>
      <c r="M4202" s="15">
        <v>0</v>
      </c>
      <c r="N4202" s="14">
        <v>0</v>
      </c>
      <c r="O4202" s="16">
        <v>25</v>
      </c>
      <c r="P4202" s="16">
        <v>894</v>
      </c>
      <c r="Q4202" s="16">
        <v>0</v>
      </c>
      <c r="R4202" s="16">
        <f>Q4202*16.876/100</f>
        <v>0</v>
      </c>
      <c r="S4202" s="17">
        <f t="shared" si="455"/>
        <v>0</v>
      </c>
      <c r="T4202" s="16">
        <v>0</v>
      </c>
      <c r="U4202" s="18">
        <f t="shared" si="456"/>
        <v>135.24</v>
      </c>
      <c r="V4202" s="18">
        <f t="shared" si="457"/>
        <v>0</v>
      </c>
      <c r="W4202" s="18">
        <f t="shared" si="458"/>
        <v>0</v>
      </c>
      <c r="X4202" s="27"/>
      <c r="Y4202" s="19">
        <f t="shared" si="459"/>
        <v>0</v>
      </c>
      <c r="Z4202" s="18">
        <f t="shared" si="460"/>
        <v>4.9000000000000004</v>
      </c>
      <c r="AA4202" s="12">
        <v>665</v>
      </c>
      <c r="AB4202" s="12">
        <v>14397.25</v>
      </c>
      <c r="AC4202" s="28">
        <f>+I4202+Y4202-Z4202</f>
        <v>140.91999999999999</v>
      </c>
      <c r="AD4202" s="20">
        <f t="shared" si="461"/>
        <v>0</v>
      </c>
      <c r="AE4202">
        <v>0</v>
      </c>
    </row>
    <row r="4203" spans="1:31" x14ac:dyDescent="0.25">
      <c r="A4203" s="9">
        <v>45230</v>
      </c>
      <c r="B4203" s="10" t="s">
        <v>46</v>
      </c>
      <c r="C4203" s="10" t="s">
        <v>39</v>
      </c>
      <c r="D4203" s="10" t="s">
        <v>40</v>
      </c>
      <c r="E4203" s="10" t="s">
        <v>30</v>
      </c>
      <c r="F4203" s="10">
        <v>180</v>
      </c>
      <c r="G4203" s="10">
        <v>196</v>
      </c>
      <c r="H4203" s="11">
        <f>SUMIFS(AA:AA,$A:$A,EOMONTH($A4203,-1),$B:$B,$B4203)</f>
        <v>1085</v>
      </c>
      <c r="I4203" s="63">
        <f>ROUND(SUMIFS(AC:AC,$A:$A,EOMONTH($A4203,-1),$B:$B,$B4203),2)</f>
        <v>157.79</v>
      </c>
      <c r="J4203" s="11">
        <f>SUMIFS(AB:AB,$A:$A,EOMONTH($A4203,-1),$B:$B,$B4203)</f>
        <v>20875.509999999998</v>
      </c>
      <c r="K4203" s="13">
        <v>0</v>
      </c>
      <c r="L4203" s="25">
        <v>0</v>
      </c>
      <c r="M4203" s="15">
        <v>0</v>
      </c>
      <c r="N4203" s="14">
        <v>0</v>
      </c>
      <c r="O4203" s="16">
        <v>75</v>
      </c>
      <c r="P4203" s="16">
        <v>2701</v>
      </c>
      <c r="Q4203" s="16">
        <v>0</v>
      </c>
      <c r="R4203" s="16">
        <f>Q4203*16.876/100</f>
        <v>0</v>
      </c>
      <c r="S4203" s="17">
        <f t="shared" si="455"/>
        <v>0</v>
      </c>
      <c r="T4203" s="16">
        <v>0</v>
      </c>
      <c r="U4203" s="18">
        <f t="shared" si="456"/>
        <v>212.66</v>
      </c>
      <c r="V4203" s="18">
        <f t="shared" si="457"/>
        <v>0</v>
      </c>
      <c r="W4203" s="18">
        <f t="shared" si="458"/>
        <v>0</v>
      </c>
      <c r="X4203" s="27"/>
      <c r="Y4203" s="19">
        <f t="shared" si="459"/>
        <v>0</v>
      </c>
      <c r="Z4203" s="18">
        <f t="shared" si="460"/>
        <v>14.7</v>
      </c>
      <c r="AA4203" s="12">
        <v>1010</v>
      </c>
      <c r="AB4203" s="12">
        <v>14574.3</v>
      </c>
      <c r="AC4203" s="28">
        <f>+I4203+Y4203-Z4203</f>
        <v>143.09</v>
      </c>
      <c r="AD4203" s="20">
        <f t="shared" si="461"/>
        <v>0</v>
      </c>
      <c r="AE4203">
        <v>0</v>
      </c>
    </row>
    <row r="4204" spans="1:31" x14ac:dyDescent="0.25">
      <c r="A4204" s="9">
        <v>45230</v>
      </c>
      <c r="B4204" s="10" t="s">
        <v>47</v>
      </c>
      <c r="C4204" s="10" t="s">
        <v>39</v>
      </c>
      <c r="D4204" s="10" t="s">
        <v>40</v>
      </c>
      <c r="E4204" s="10" t="s">
        <v>30</v>
      </c>
      <c r="F4204" s="10">
        <v>180</v>
      </c>
      <c r="G4204" s="10">
        <v>196</v>
      </c>
      <c r="H4204" s="11">
        <f>SUMIFS(AA:AA,$A:$A,EOMONTH($A4204,-1),$B:$B,$B4204)</f>
        <v>606</v>
      </c>
      <c r="I4204" s="63">
        <f>ROUND(SUMIFS(AC:AC,$A:$A,EOMONTH($A4204,-1),$B:$B,$B4204),2)</f>
        <v>64.7</v>
      </c>
      <c r="J4204" s="11">
        <f>SUMIFS(AB:AB,$A:$A,EOMONTH($A4204,-1),$B:$B,$B4204)</f>
        <v>11223.53</v>
      </c>
      <c r="K4204" s="13">
        <v>0</v>
      </c>
      <c r="L4204" s="25">
        <v>0</v>
      </c>
      <c r="M4204" s="15">
        <v>0</v>
      </c>
      <c r="N4204" s="14">
        <v>0</v>
      </c>
      <c r="O4204" s="16">
        <v>175</v>
      </c>
      <c r="P4204" s="16">
        <v>5851</v>
      </c>
      <c r="Q4204" s="16">
        <v>0</v>
      </c>
      <c r="R4204" s="16">
        <f>Q4204*16.876/100</f>
        <v>0</v>
      </c>
      <c r="S4204" s="17">
        <f t="shared" si="455"/>
        <v>0</v>
      </c>
      <c r="T4204" s="16">
        <v>0</v>
      </c>
      <c r="U4204" s="18">
        <f t="shared" si="456"/>
        <v>118.776</v>
      </c>
      <c r="V4204" s="18">
        <f t="shared" si="457"/>
        <v>0</v>
      </c>
      <c r="W4204" s="18">
        <f t="shared" si="458"/>
        <v>0</v>
      </c>
      <c r="X4204" s="27"/>
      <c r="Y4204" s="19">
        <f t="shared" si="459"/>
        <v>0</v>
      </c>
      <c r="Z4204" s="18">
        <f t="shared" si="460"/>
        <v>34.299999999999997</v>
      </c>
      <c r="AA4204" s="12">
        <v>431</v>
      </c>
      <c r="AB4204" s="12">
        <v>5986.59</v>
      </c>
      <c r="AC4204" s="28">
        <f>+I4204+Y4204-Z4204</f>
        <v>30.400000000000006</v>
      </c>
      <c r="AD4204" s="20">
        <f t="shared" si="461"/>
        <v>0</v>
      </c>
      <c r="AE4204">
        <v>0</v>
      </c>
    </row>
    <row r="4205" spans="1:31" x14ac:dyDescent="0.25">
      <c r="A4205" s="9">
        <v>45230</v>
      </c>
      <c r="B4205" s="10" t="s">
        <v>48</v>
      </c>
      <c r="C4205" s="10" t="s">
        <v>39</v>
      </c>
      <c r="D4205" s="10" t="s">
        <v>29</v>
      </c>
      <c r="E4205" s="10" t="s">
        <v>30</v>
      </c>
      <c r="F4205" s="10"/>
      <c r="G4205" s="10">
        <v>0</v>
      </c>
      <c r="H4205" s="11">
        <f>SUMIFS(AA:AA,$A:$A,EOMONTH($A4205,-1),$B:$B,$B4205)</f>
        <v>16</v>
      </c>
      <c r="I4205" s="63">
        <f>ROUND(SUMIFS(AC:AC,$A:$A,EOMONTH($A4205,-1),$B:$B,$B4205),2)</f>
        <v>0.72</v>
      </c>
      <c r="J4205" s="11">
        <f>SUMIFS(AB:AB,$A:$A,EOMONTH($A4205,-1),$B:$B,$B4205)</f>
        <v>461.92</v>
      </c>
      <c r="K4205" s="13">
        <v>0</v>
      </c>
      <c r="L4205" s="25">
        <v>0</v>
      </c>
      <c r="M4205" s="15">
        <v>0</v>
      </c>
      <c r="N4205" s="14">
        <v>0</v>
      </c>
      <c r="O4205" s="16">
        <v>0</v>
      </c>
      <c r="P4205" s="16">
        <v>0</v>
      </c>
      <c r="Q4205" s="16">
        <v>0</v>
      </c>
      <c r="R4205" s="16">
        <f>Q4205*16.876/100</f>
        <v>0</v>
      </c>
      <c r="S4205" s="17">
        <f t="shared" si="455"/>
        <v>0</v>
      </c>
      <c r="T4205" s="16">
        <v>0</v>
      </c>
      <c r="U4205" s="18">
        <f t="shared" si="456"/>
        <v>0</v>
      </c>
      <c r="V4205" s="18">
        <f t="shared" si="457"/>
        <v>0</v>
      </c>
      <c r="W4205" s="18">
        <f t="shared" si="458"/>
        <v>0</v>
      </c>
      <c r="X4205" s="27"/>
      <c r="Y4205" s="19">
        <f t="shared" si="459"/>
        <v>0</v>
      </c>
      <c r="Z4205" s="18">
        <f t="shared" si="460"/>
        <v>0</v>
      </c>
      <c r="AA4205" s="12">
        <v>16</v>
      </c>
      <c r="AB4205" s="12">
        <v>461.92</v>
      </c>
      <c r="AC4205" s="28">
        <f>+I4205+Y4205-Z4205</f>
        <v>0.72</v>
      </c>
      <c r="AD4205" s="20">
        <f t="shared" si="461"/>
        <v>0</v>
      </c>
      <c r="AE4205">
        <v>0</v>
      </c>
    </row>
    <row r="4206" spans="1:31" x14ac:dyDescent="0.25">
      <c r="A4206" s="9">
        <v>45230</v>
      </c>
      <c r="B4206" s="10" t="s">
        <v>49</v>
      </c>
      <c r="C4206" s="10" t="s">
        <v>39</v>
      </c>
      <c r="D4206" s="10" t="s">
        <v>40</v>
      </c>
      <c r="E4206" s="10" t="s">
        <v>30</v>
      </c>
      <c r="F4206" s="10">
        <v>240</v>
      </c>
      <c r="G4206" s="10">
        <v>262</v>
      </c>
      <c r="H4206" s="11">
        <f>SUMIFS(AA:AA,$A:$A,EOMONTH($A4206,-1),$B:$B,$B4206)</f>
        <v>672</v>
      </c>
      <c r="I4206" s="63">
        <f>ROUND(SUMIFS(AC:AC,$A:$A,EOMONTH($A4206,-1),$B:$B,$B4206),2)</f>
        <v>29.81</v>
      </c>
      <c r="J4206" s="11">
        <f>SUMIFS(AB:AB,$A:$A,EOMONTH($A4206,-1),$B:$B,$B4206)</f>
        <v>20402.400000000001</v>
      </c>
      <c r="K4206" s="13">
        <v>0</v>
      </c>
      <c r="L4206" s="25">
        <v>0</v>
      </c>
      <c r="M4206" s="15">
        <v>0</v>
      </c>
      <c r="N4206" s="14">
        <v>0</v>
      </c>
      <c r="O4206" s="16">
        <v>175</v>
      </c>
      <c r="P4206" s="16">
        <v>7915</v>
      </c>
      <c r="Q4206" s="16">
        <v>0</v>
      </c>
      <c r="R4206" s="16">
        <f>Q4206*16.876/100</f>
        <v>0</v>
      </c>
      <c r="S4206" s="17">
        <f t="shared" si="455"/>
        <v>0</v>
      </c>
      <c r="T4206" s="16">
        <v>0</v>
      </c>
      <c r="U4206" s="18">
        <f t="shared" si="456"/>
        <v>176.06399999999999</v>
      </c>
      <c r="V4206" s="18">
        <f t="shared" si="457"/>
        <v>0</v>
      </c>
      <c r="W4206" s="18">
        <f t="shared" si="458"/>
        <v>0</v>
      </c>
      <c r="X4206" s="27"/>
      <c r="Y4206" s="19">
        <f t="shared" si="459"/>
        <v>0</v>
      </c>
      <c r="Z4206" s="18">
        <f t="shared" si="460"/>
        <v>45.85</v>
      </c>
      <c r="AA4206" s="12">
        <v>497</v>
      </c>
      <c r="AB4206" s="12">
        <v>11316.69</v>
      </c>
      <c r="AC4206" s="28">
        <f>+I4206+Y4206-Z4206</f>
        <v>-16.040000000000003</v>
      </c>
      <c r="AD4206" s="20">
        <f t="shared" si="461"/>
        <v>20</v>
      </c>
      <c r="AE4206">
        <v>40</v>
      </c>
    </row>
    <row r="4207" spans="1:31" x14ac:dyDescent="0.25">
      <c r="A4207" s="9">
        <v>45230</v>
      </c>
      <c r="B4207" s="10" t="s">
        <v>50</v>
      </c>
      <c r="C4207" s="10" t="s">
        <v>39</v>
      </c>
      <c r="D4207" s="10" t="s">
        <v>40</v>
      </c>
      <c r="E4207" s="10" t="s">
        <v>30</v>
      </c>
      <c r="F4207" s="10">
        <v>240</v>
      </c>
      <c r="G4207" s="10">
        <v>262</v>
      </c>
      <c r="H4207" s="11">
        <f>SUMIFS(AA:AA,$A:$A,EOMONTH($A4207,-1),$B:$B,$B4207)</f>
        <v>540</v>
      </c>
      <c r="I4207" s="63">
        <f>ROUND(SUMIFS(AC:AC,$A:$A,EOMONTH($A4207,-1),$B:$B,$B4207),2)</f>
        <v>60.01</v>
      </c>
      <c r="J4207" s="11">
        <f>SUMIFS(AB:AB,$A:$A,EOMONTH($A4207,-1),$B:$B,$B4207)</f>
        <v>17890.14</v>
      </c>
      <c r="K4207" s="13">
        <v>0</v>
      </c>
      <c r="L4207" s="25">
        <v>0</v>
      </c>
      <c r="M4207" s="15">
        <v>0</v>
      </c>
      <c r="N4207" s="14">
        <v>0</v>
      </c>
      <c r="O4207" s="16">
        <v>125</v>
      </c>
      <c r="P4207" s="16">
        <v>5815</v>
      </c>
      <c r="Q4207" s="16">
        <v>0</v>
      </c>
      <c r="R4207" s="16">
        <f>Q4207*16.876/100</f>
        <v>0</v>
      </c>
      <c r="S4207" s="17">
        <f t="shared" si="455"/>
        <v>0</v>
      </c>
      <c r="T4207" s="16">
        <v>0</v>
      </c>
      <c r="U4207" s="18">
        <f t="shared" si="456"/>
        <v>141.47999999999999</v>
      </c>
      <c r="V4207" s="18">
        <f t="shared" si="457"/>
        <v>0</v>
      </c>
      <c r="W4207" s="18">
        <f t="shared" si="458"/>
        <v>0</v>
      </c>
      <c r="X4207" s="27"/>
      <c r="Y4207" s="19">
        <f t="shared" si="459"/>
        <v>0</v>
      </c>
      <c r="Z4207" s="18">
        <f t="shared" si="460"/>
        <v>32.75</v>
      </c>
      <c r="AA4207" s="12">
        <v>415</v>
      </c>
      <c r="AB4207" s="12">
        <v>10312.75</v>
      </c>
      <c r="AC4207" s="28">
        <f>+I4207+Y4207-Z4207</f>
        <v>27.259999999999998</v>
      </c>
      <c r="AD4207" s="20">
        <f t="shared" si="461"/>
        <v>0</v>
      </c>
      <c r="AE4207">
        <v>0</v>
      </c>
    </row>
    <row r="4208" spans="1:31" x14ac:dyDescent="0.25">
      <c r="A4208" s="9">
        <v>45230</v>
      </c>
      <c r="B4208" s="10" t="s">
        <v>51</v>
      </c>
      <c r="C4208" s="10" t="s">
        <v>39</v>
      </c>
      <c r="D4208" s="10" t="s">
        <v>40</v>
      </c>
      <c r="E4208" s="10" t="s">
        <v>30</v>
      </c>
      <c r="F4208" s="10">
        <v>240</v>
      </c>
      <c r="G4208" s="10">
        <v>262</v>
      </c>
      <c r="H4208" s="11">
        <f>SUMIFS(AA:AA,$A:$A,EOMONTH($A4208,-1),$B:$B,$B4208)</f>
        <v>382</v>
      </c>
      <c r="I4208" s="63">
        <f>ROUND(SUMIFS(AC:AC,$A:$A,EOMONTH($A4208,-1),$B:$B,$B4208),2)</f>
        <v>57.45</v>
      </c>
      <c r="J4208" s="11">
        <f>SUMIFS(AB:AB,$A:$A,EOMONTH($A4208,-1),$B:$B,$B4208)</f>
        <v>10034.950000000001</v>
      </c>
      <c r="K4208" s="13">
        <v>0</v>
      </c>
      <c r="L4208" s="25">
        <v>0</v>
      </c>
      <c r="M4208" s="15">
        <v>0</v>
      </c>
      <c r="N4208" s="14">
        <v>0</v>
      </c>
      <c r="O4208" s="16">
        <v>25</v>
      </c>
      <c r="P4208" s="16">
        <v>1198</v>
      </c>
      <c r="Q4208" s="16">
        <v>0</v>
      </c>
      <c r="R4208" s="16">
        <f>Q4208*16.876/100</f>
        <v>0</v>
      </c>
      <c r="S4208" s="17">
        <f t="shared" si="455"/>
        <v>0</v>
      </c>
      <c r="T4208" s="16">
        <v>0</v>
      </c>
      <c r="U4208" s="18">
        <f t="shared" si="456"/>
        <v>100.084</v>
      </c>
      <c r="V4208" s="18">
        <f t="shared" si="457"/>
        <v>0</v>
      </c>
      <c r="W4208" s="18">
        <f t="shared" si="458"/>
        <v>0</v>
      </c>
      <c r="X4208" s="27"/>
      <c r="Y4208" s="19">
        <f t="shared" si="459"/>
        <v>0</v>
      </c>
      <c r="Z4208" s="18">
        <f t="shared" si="460"/>
        <v>6.55</v>
      </c>
      <c r="AA4208" s="12">
        <v>357</v>
      </c>
      <c r="AB4208" s="12">
        <v>7032.9</v>
      </c>
      <c r="AC4208" s="28">
        <f>+I4208+Y4208-Z4208</f>
        <v>50.900000000000006</v>
      </c>
      <c r="AD4208" s="20">
        <f t="shared" si="461"/>
        <v>0</v>
      </c>
      <c r="AE4208">
        <v>0</v>
      </c>
    </row>
    <row r="4209" spans="1:31" x14ac:dyDescent="0.25">
      <c r="A4209" s="9">
        <v>45230</v>
      </c>
      <c r="B4209" s="10" t="s">
        <v>52</v>
      </c>
      <c r="C4209" s="10" t="s">
        <v>39</v>
      </c>
      <c r="D4209" s="10" t="s">
        <v>40</v>
      </c>
      <c r="E4209" s="10" t="s">
        <v>30</v>
      </c>
      <c r="F4209" s="10">
        <v>240</v>
      </c>
      <c r="G4209" s="10">
        <v>262</v>
      </c>
      <c r="H4209" s="11">
        <f>SUMIFS(AA:AA,$A:$A,EOMONTH($A4209,-1),$B:$B,$B4209)</f>
        <v>233</v>
      </c>
      <c r="I4209" s="63">
        <f>ROUND(SUMIFS(AC:AC,$A:$A,EOMONTH($A4209,-1),$B:$B,$B4209),2)</f>
        <v>10.68</v>
      </c>
      <c r="J4209" s="11">
        <f>SUMIFS(AB:AB,$A:$A,EOMONTH($A4209,-1),$B:$B,$B4209)</f>
        <v>7455.99</v>
      </c>
      <c r="K4209" s="13">
        <v>0</v>
      </c>
      <c r="L4209" s="25">
        <v>0</v>
      </c>
      <c r="M4209" s="15">
        <v>0</v>
      </c>
      <c r="N4209" s="14">
        <v>0</v>
      </c>
      <c r="O4209" s="16">
        <v>125</v>
      </c>
      <c r="P4209" s="16">
        <v>5606.5</v>
      </c>
      <c r="Q4209" s="16">
        <v>0</v>
      </c>
      <c r="R4209" s="16">
        <f>Q4209*16.876/100</f>
        <v>0</v>
      </c>
      <c r="S4209" s="17">
        <f t="shared" si="455"/>
        <v>0</v>
      </c>
      <c r="T4209" s="16">
        <v>0</v>
      </c>
      <c r="U4209" s="18">
        <f t="shared" si="456"/>
        <v>61.045999999999999</v>
      </c>
      <c r="V4209" s="18">
        <f t="shared" si="457"/>
        <v>0</v>
      </c>
      <c r="W4209" s="18">
        <f t="shared" si="458"/>
        <v>0</v>
      </c>
      <c r="X4209" s="27"/>
      <c r="Y4209" s="19">
        <f t="shared" si="459"/>
        <v>0</v>
      </c>
      <c r="Z4209" s="18">
        <f t="shared" si="460"/>
        <v>32.75</v>
      </c>
      <c r="AA4209" s="12">
        <v>108</v>
      </c>
      <c r="AB4209" s="12">
        <v>2592</v>
      </c>
      <c r="AC4209" s="28">
        <f>+I4209+Y4209-Z4209</f>
        <v>-22.07</v>
      </c>
      <c r="AD4209" s="20">
        <f t="shared" si="461"/>
        <v>30</v>
      </c>
      <c r="AE4209">
        <v>60</v>
      </c>
    </row>
    <row r="4210" spans="1:31" x14ac:dyDescent="0.25">
      <c r="A4210" s="9">
        <v>45230</v>
      </c>
      <c r="B4210" s="10" t="s">
        <v>53</v>
      </c>
      <c r="C4210" s="10" t="s">
        <v>39</v>
      </c>
      <c r="D4210" s="10" t="s">
        <v>40</v>
      </c>
      <c r="E4210" s="10" t="s">
        <v>30</v>
      </c>
      <c r="F4210" s="10">
        <v>365</v>
      </c>
      <c r="G4210" s="10">
        <v>398</v>
      </c>
      <c r="H4210" s="11">
        <f>SUMIFS(AA:AA,$A:$A,EOMONTH($A4210,-1),$B:$B,$B4210)</f>
        <v>29</v>
      </c>
      <c r="I4210" s="63">
        <f>ROUND(SUMIFS(AC:AC,$A:$A,EOMONTH($A4210,-1),$B:$B,$B4210),2)</f>
        <v>-322.24</v>
      </c>
      <c r="J4210" s="11">
        <f>SUMIFS(AB:AB,$A:$A,EOMONTH($A4210,-1),$B:$B,$B4210)</f>
        <v>1213.44</v>
      </c>
      <c r="K4210" s="13">
        <v>0</v>
      </c>
      <c r="L4210" s="25">
        <v>0</v>
      </c>
      <c r="M4210" s="15">
        <v>1085</v>
      </c>
      <c r="N4210" s="14">
        <v>42115.33</v>
      </c>
      <c r="O4210" s="16">
        <v>150</v>
      </c>
      <c r="P4210" s="16">
        <v>10302</v>
      </c>
      <c r="Q4210" s="16">
        <v>0</v>
      </c>
      <c r="R4210" s="16">
        <f>Q4210*16.876/100</f>
        <v>0</v>
      </c>
      <c r="S4210" s="17">
        <f t="shared" si="455"/>
        <v>0</v>
      </c>
      <c r="T4210" s="16">
        <v>0</v>
      </c>
      <c r="U4210" s="18">
        <f t="shared" si="456"/>
        <v>11.542</v>
      </c>
      <c r="V4210" s="18">
        <f t="shared" si="457"/>
        <v>396.02499999999998</v>
      </c>
      <c r="W4210" s="18">
        <f t="shared" si="458"/>
        <v>66.488637249999996</v>
      </c>
      <c r="X4210" s="27"/>
      <c r="Y4210" s="19">
        <f t="shared" si="459"/>
        <v>462.51363724999999</v>
      </c>
      <c r="Z4210" s="18">
        <f t="shared" si="460"/>
        <v>59.7</v>
      </c>
      <c r="AA4210" s="12">
        <v>964</v>
      </c>
      <c r="AB4210" s="12">
        <v>37494.550000000003</v>
      </c>
      <c r="AC4210" s="28">
        <f>+I4210+Y4210-Z4210</f>
        <v>80.573637249999976</v>
      </c>
      <c r="AD4210" s="20">
        <f t="shared" si="461"/>
        <v>0</v>
      </c>
      <c r="AE4210">
        <v>0</v>
      </c>
    </row>
    <row r="4211" spans="1:31" x14ac:dyDescent="0.25">
      <c r="A4211" s="9">
        <v>45230</v>
      </c>
      <c r="B4211" s="10" t="s">
        <v>54</v>
      </c>
      <c r="C4211" s="10" t="s">
        <v>39</v>
      </c>
      <c r="D4211" s="10" t="s">
        <v>40</v>
      </c>
      <c r="E4211" s="10" t="s">
        <v>30</v>
      </c>
      <c r="F4211" s="10">
        <v>365</v>
      </c>
      <c r="G4211" s="10">
        <v>398</v>
      </c>
      <c r="H4211" s="11">
        <f>SUMIFS(AA:AA,$A:$A,EOMONTH($A4211,-1),$B:$B,$B4211)</f>
        <v>233</v>
      </c>
      <c r="I4211" s="63">
        <f>ROUND(SUMIFS(AC:AC,$A:$A,EOMONTH($A4211,-1),$B:$B,$B4211),2)</f>
        <v>-140.38</v>
      </c>
      <c r="J4211" s="11">
        <f>SUMIFS(AB:AB,$A:$A,EOMONTH($A4211,-1),$B:$B,$B4211)</f>
        <v>13159.53</v>
      </c>
      <c r="K4211" s="13">
        <v>0</v>
      </c>
      <c r="L4211" s="25">
        <v>0</v>
      </c>
      <c r="M4211" s="15">
        <v>0</v>
      </c>
      <c r="N4211" s="14">
        <v>0</v>
      </c>
      <c r="O4211" s="16">
        <v>0</v>
      </c>
      <c r="P4211" s="16">
        <v>0</v>
      </c>
      <c r="Q4211" s="16">
        <v>0</v>
      </c>
      <c r="R4211" s="16">
        <f>Q4211*16.876/100</f>
        <v>0</v>
      </c>
      <c r="S4211" s="17">
        <f t="shared" si="455"/>
        <v>0</v>
      </c>
      <c r="T4211" s="16">
        <v>0</v>
      </c>
      <c r="U4211" s="18">
        <f t="shared" si="456"/>
        <v>92.733999999999995</v>
      </c>
      <c r="V4211" s="18">
        <f t="shared" si="457"/>
        <v>0</v>
      </c>
      <c r="W4211" s="18">
        <f t="shared" si="458"/>
        <v>0</v>
      </c>
      <c r="X4211" s="27"/>
      <c r="Y4211" s="19">
        <f t="shared" si="459"/>
        <v>0</v>
      </c>
      <c r="Z4211" s="18">
        <f t="shared" si="460"/>
        <v>0</v>
      </c>
      <c r="AA4211" s="12">
        <v>233</v>
      </c>
      <c r="AB4211" s="12">
        <v>13159.53</v>
      </c>
      <c r="AC4211" s="28">
        <f>+I4211+Y4211-Z4211</f>
        <v>-140.38</v>
      </c>
      <c r="AD4211" s="20">
        <f t="shared" si="461"/>
        <v>150</v>
      </c>
      <c r="AE4211">
        <v>160</v>
      </c>
    </row>
    <row r="4212" spans="1:31" x14ac:dyDescent="0.25">
      <c r="A4212" s="9">
        <v>45230</v>
      </c>
      <c r="B4212" s="10" t="s">
        <v>55</v>
      </c>
      <c r="C4212" s="10" t="s">
        <v>39</v>
      </c>
      <c r="D4212" s="10" t="s">
        <v>40</v>
      </c>
      <c r="E4212" s="10" t="s">
        <v>30</v>
      </c>
      <c r="F4212" s="10">
        <v>365</v>
      </c>
      <c r="G4212" s="10">
        <v>398</v>
      </c>
      <c r="H4212" s="11">
        <f>SUMIFS(AA:AA,$A:$A,EOMONTH($A4212,-1),$B:$B,$B4212)</f>
        <v>-86</v>
      </c>
      <c r="I4212" s="63">
        <f>ROUND(SUMIFS(AC:AC,$A:$A,EOMONTH($A4212,-1),$B:$B,$B4212),2)</f>
        <v>-142.66</v>
      </c>
      <c r="J4212" s="11">
        <f>SUMIFS(AB:AB,$A:$A,EOMONTH($A4212,-1),$B:$B,$B4212)</f>
        <v>-3807.4</v>
      </c>
      <c r="K4212" s="13">
        <v>0</v>
      </c>
      <c r="L4212" s="25">
        <v>0</v>
      </c>
      <c r="M4212" s="15">
        <v>503</v>
      </c>
      <c r="N4212" s="14">
        <v>19367.91</v>
      </c>
      <c r="O4212" s="16">
        <v>50</v>
      </c>
      <c r="P4212" s="16">
        <v>3613.5</v>
      </c>
      <c r="Q4212" s="16">
        <v>0</v>
      </c>
      <c r="R4212" s="16">
        <f>Q4212*16.876/100</f>
        <v>0</v>
      </c>
      <c r="S4212" s="17">
        <f t="shared" si="455"/>
        <v>0</v>
      </c>
      <c r="T4212" s="16">
        <v>0</v>
      </c>
      <c r="U4212" s="18">
        <f t="shared" si="456"/>
        <v>-34.228000000000002</v>
      </c>
      <c r="V4212" s="18">
        <f t="shared" si="457"/>
        <v>183.595</v>
      </c>
      <c r="W4212" s="18">
        <f t="shared" si="458"/>
        <v>30.82376455</v>
      </c>
      <c r="X4212" s="27"/>
      <c r="Y4212" s="19">
        <f t="shared" si="459"/>
        <v>214.41876454999999</v>
      </c>
      <c r="Z4212" s="18">
        <f t="shared" si="460"/>
        <v>19.899999999999999</v>
      </c>
      <c r="AA4212" s="12">
        <v>367</v>
      </c>
      <c r="AB4212" s="12">
        <v>14131.26</v>
      </c>
      <c r="AC4212" s="28">
        <f>+I4212+Y4212-Z4212</f>
        <v>51.858764549999997</v>
      </c>
      <c r="AD4212" s="20">
        <f t="shared" si="461"/>
        <v>0</v>
      </c>
      <c r="AE4212">
        <v>0</v>
      </c>
    </row>
    <row r="4213" spans="1:31" x14ac:dyDescent="0.25">
      <c r="A4213" s="9">
        <v>45230</v>
      </c>
      <c r="B4213" s="10" t="s">
        <v>56</v>
      </c>
      <c r="C4213" s="10" t="s">
        <v>39</v>
      </c>
      <c r="D4213" s="10" t="s">
        <v>40</v>
      </c>
      <c r="E4213" s="10" t="s">
        <v>30</v>
      </c>
      <c r="F4213" s="10">
        <v>365</v>
      </c>
      <c r="G4213" s="10">
        <v>398</v>
      </c>
      <c r="H4213" s="11">
        <f>SUMIFS(AA:AA,$A:$A,EOMONTH($A4213,-1),$B:$B,$B4213)</f>
        <v>8</v>
      </c>
      <c r="I4213" s="63">
        <f>ROUND(SUMIFS(AC:AC,$A:$A,EOMONTH($A4213,-1),$B:$B,$B4213),2)</f>
        <v>-138.88</v>
      </c>
      <c r="J4213" s="11">
        <f>SUMIFS(AB:AB,$A:$A,EOMONTH($A4213,-1),$B:$B,$B4213)</f>
        <v>375.37</v>
      </c>
      <c r="K4213" s="13">
        <v>0</v>
      </c>
      <c r="L4213" s="25">
        <v>0</v>
      </c>
      <c r="M4213" s="15">
        <v>615</v>
      </c>
      <c r="N4213" s="14">
        <v>23497.84</v>
      </c>
      <c r="O4213" s="16">
        <v>150</v>
      </c>
      <c r="P4213" s="16">
        <v>10302</v>
      </c>
      <c r="Q4213" s="16">
        <v>0</v>
      </c>
      <c r="R4213" s="16">
        <f>Q4213*16.876/100</f>
        <v>0</v>
      </c>
      <c r="S4213" s="17">
        <f t="shared" si="455"/>
        <v>0</v>
      </c>
      <c r="T4213" s="16">
        <v>0</v>
      </c>
      <c r="U4213" s="18">
        <f t="shared" si="456"/>
        <v>3.1840000000000002</v>
      </c>
      <c r="V4213" s="18">
        <f t="shared" si="457"/>
        <v>224.47499999999999</v>
      </c>
      <c r="W4213" s="18">
        <f t="shared" si="458"/>
        <v>37.687107750000003</v>
      </c>
      <c r="X4213" s="27"/>
      <c r="Y4213" s="19">
        <f t="shared" si="459"/>
        <v>262.16210775000002</v>
      </c>
      <c r="Z4213" s="18">
        <f t="shared" si="460"/>
        <v>59.7</v>
      </c>
      <c r="AA4213" s="12">
        <v>473</v>
      </c>
      <c r="AB4213" s="12">
        <v>18125.240000000002</v>
      </c>
      <c r="AC4213" s="28">
        <f>+I4213+Y4213-Z4213</f>
        <v>63.58210775000002</v>
      </c>
      <c r="AD4213" s="20">
        <f t="shared" si="461"/>
        <v>0</v>
      </c>
      <c r="AE4213">
        <v>0</v>
      </c>
    </row>
    <row r="4214" spans="1:31" x14ac:dyDescent="0.25">
      <c r="A4214" s="9">
        <v>45230</v>
      </c>
      <c r="B4214" s="10" t="s">
        <v>805</v>
      </c>
      <c r="C4214" s="10" t="s">
        <v>39</v>
      </c>
      <c r="D4214" s="10" t="s">
        <v>40</v>
      </c>
      <c r="E4214" s="10" t="s">
        <v>30</v>
      </c>
      <c r="F4214" s="10">
        <v>365</v>
      </c>
      <c r="G4214" s="10">
        <v>398</v>
      </c>
      <c r="H4214" s="11">
        <f>SUMIFS(AA:AA,$A:$A,EOMONTH($A4214,-1),$B:$B,$B4214)</f>
        <v>0</v>
      </c>
      <c r="I4214" s="63">
        <f>ROUND(SUMIFS(AC:AC,$A:$A,EOMONTH($A4214,-1),$B:$B,$B4214),2)</f>
        <v>0</v>
      </c>
      <c r="J4214" s="11">
        <f>SUMIFS(AB:AB,$A:$A,EOMONTH($A4214,-1),$B:$B,$B4214)</f>
        <v>0</v>
      </c>
      <c r="K4214" s="13">
        <v>0</v>
      </c>
      <c r="L4214" s="25">
        <v>0</v>
      </c>
      <c r="M4214" s="15">
        <v>753</v>
      </c>
      <c r="N4214" s="14">
        <v>28954.44</v>
      </c>
      <c r="O4214" s="16">
        <v>600</v>
      </c>
      <c r="P4214" s="16">
        <v>44550</v>
      </c>
      <c r="Q4214" s="16">
        <v>0</v>
      </c>
      <c r="R4214" s="16">
        <f>Q4214*16.876/100</f>
        <v>0</v>
      </c>
      <c r="S4214" s="17">
        <f t="shared" si="455"/>
        <v>0</v>
      </c>
      <c r="T4214" s="16">
        <v>0</v>
      </c>
      <c r="U4214" s="18">
        <f t="shared" si="456"/>
        <v>0</v>
      </c>
      <c r="V4214" s="18">
        <f t="shared" si="457"/>
        <v>274.84500000000003</v>
      </c>
      <c r="W4214" s="18">
        <f t="shared" si="458"/>
        <v>46.14372705000001</v>
      </c>
      <c r="X4214" s="27"/>
      <c r="Y4214" s="19">
        <f t="shared" si="459"/>
        <v>320.98872705000002</v>
      </c>
      <c r="Z4214" s="18">
        <f t="shared" si="460"/>
        <v>238.8</v>
      </c>
      <c r="AA4214" s="12">
        <v>153</v>
      </c>
      <c r="AB4214" s="12">
        <v>5883.17</v>
      </c>
      <c r="AC4214" s="28">
        <f>+I4214+Y4214-Z4214</f>
        <v>82.188727050000011</v>
      </c>
      <c r="AD4214" s="20">
        <f t="shared" si="461"/>
        <v>0</v>
      </c>
      <c r="AE4214">
        <v>0</v>
      </c>
    </row>
    <row r="4215" spans="1:31" x14ac:dyDescent="0.25">
      <c r="A4215" s="9">
        <v>45230</v>
      </c>
      <c r="B4215" s="10" t="s">
        <v>57</v>
      </c>
      <c r="C4215" s="10" t="s">
        <v>39</v>
      </c>
      <c r="D4215" s="10" t="s">
        <v>40</v>
      </c>
      <c r="E4215" s="10" t="s">
        <v>30</v>
      </c>
      <c r="F4215" s="10">
        <v>448</v>
      </c>
      <c r="G4215" s="10">
        <v>488</v>
      </c>
      <c r="H4215" s="11">
        <f>SUMIFS(AA:AA,$A:$A,EOMONTH($A4215,-1),$B:$B,$B4215)</f>
        <v>437</v>
      </c>
      <c r="I4215" s="63">
        <f>ROUND(SUMIFS(AC:AC,$A:$A,EOMONTH($A4215,-1),$B:$B,$B4215),2)</f>
        <v>-61.13</v>
      </c>
      <c r="J4215" s="11">
        <f>SUMIFS(AB:AB,$A:$A,EOMONTH($A4215,-1),$B:$B,$B4215)</f>
        <v>55280.5</v>
      </c>
      <c r="K4215" s="13">
        <v>0</v>
      </c>
      <c r="L4215" s="25">
        <v>0</v>
      </c>
      <c r="M4215" s="15">
        <v>0</v>
      </c>
      <c r="N4215" s="14">
        <v>0</v>
      </c>
      <c r="O4215" s="16">
        <v>225</v>
      </c>
      <c r="P4215" s="16">
        <v>19784</v>
      </c>
      <c r="Q4215" s="16">
        <v>0</v>
      </c>
      <c r="R4215" s="16">
        <f>Q4215*16.876/100</f>
        <v>0</v>
      </c>
      <c r="S4215" s="17">
        <f t="shared" si="455"/>
        <v>0</v>
      </c>
      <c r="T4215" s="16">
        <v>0</v>
      </c>
      <c r="U4215" s="18">
        <f t="shared" si="456"/>
        <v>213.256</v>
      </c>
      <c r="V4215" s="18">
        <f t="shared" si="457"/>
        <v>0</v>
      </c>
      <c r="W4215" s="18">
        <f t="shared" si="458"/>
        <v>0</v>
      </c>
      <c r="X4215" s="27"/>
      <c r="Y4215" s="19">
        <f t="shared" si="459"/>
        <v>0</v>
      </c>
      <c r="Z4215" s="18">
        <f t="shared" si="460"/>
        <v>109.8</v>
      </c>
      <c r="AA4215" s="12">
        <v>212</v>
      </c>
      <c r="AB4215" s="12">
        <v>20114.560000000001</v>
      </c>
      <c r="AC4215" s="28">
        <f>+I4215+Y4215-Z4215</f>
        <v>-170.93</v>
      </c>
      <c r="AD4215" s="20">
        <f t="shared" si="461"/>
        <v>180</v>
      </c>
      <c r="AE4215">
        <v>200</v>
      </c>
    </row>
    <row r="4216" spans="1:31" x14ac:dyDescent="0.25">
      <c r="A4216" s="9">
        <v>45230</v>
      </c>
      <c r="B4216" s="10" t="s">
        <v>58</v>
      </c>
      <c r="C4216" s="10" t="s">
        <v>39</v>
      </c>
      <c r="D4216" s="10" t="s">
        <v>40</v>
      </c>
      <c r="E4216" s="10" t="s">
        <v>30</v>
      </c>
      <c r="F4216" s="10">
        <v>448</v>
      </c>
      <c r="G4216" s="10">
        <v>488</v>
      </c>
      <c r="H4216" s="11">
        <f>SUMIFS(AA:AA,$A:$A,EOMONTH($A4216,-1),$B:$B,$B4216)</f>
        <v>297</v>
      </c>
      <c r="I4216" s="63">
        <f>ROUND(SUMIFS(AC:AC,$A:$A,EOMONTH($A4216,-1),$B:$B,$B4216),2)</f>
        <v>-141.96</v>
      </c>
      <c r="J4216" s="11">
        <f>SUMIFS(AB:AB,$A:$A,EOMONTH($A4216,-1),$B:$B,$B4216)</f>
        <v>37570.5</v>
      </c>
      <c r="K4216" s="13">
        <v>0</v>
      </c>
      <c r="L4216" s="25">
        <v>0</v>
      </c>
      <c r="M4216" s="15">
        <v>0</v>
      </c>
      <c r="N4216" s="14">
        <v>0</v>
      </c>
      <c r="O4216" s="16">
        <v>25</v>
      </c>
      <c r="P4216" s="16">
        <v>2145.5</v>
      </c>
      <c r="Q4216" s="16">
        <v>0</v>
      </c>
      <c r="R4216" s="16">
        <f>Q4216*16.876/100</f>
        <v>0</v>
      </c>
      <c r="S4216" s="17">
        <f t="shared" si="455"/>
        <v>0</v>
      </c>
      <c r="T4216" s="16">
        <v>0</v>
      </c>
      <c r="U4216" s="18">
        <f t="shared" si="456"/>
        <v>144.93600000000001</v>
      </c>
      <c r="V4216" s="18">
        <f t="shared" si="457"/>
        <v>0</v>
      </c>
      <c r="W4216" s="18">
        <f t="shared" si="458"/>
        <v>0</v>
      </c>
      <c r="X4216" s="27"/>
      <c r="Y4216" s="19">
        <f t="shared" si="459"/>
        <v>0</v>
      </c>
      <c r="Z4216" s="18">
        <f t="shared" si="460"/>
        <v>12.2</v>
      </c>
      <c r="AA4216" s="12">
        <v>272</v>
      </c>
      <c r="AB4216" s="12">
        <v>25807.360000000001</v>
      </c>
      <c r="AC4216" s="28">
        <f>+I4216+Y4216-Z4216</f>
        <v>-154.16</v>
      </c>
      <c r="AD4216" s="20">
        <f t="shared" si="461"/>
        <v>160</v>
      </c>
      <c r="AE4216">
        <v>180</v>
      </c>
    </row>
    <row r="4217" spans="1:31" x14ac:dyDescent="0.25">
      <c r="A4217" s="9">
        <v>45230</v>
      </c>
      <c r="B4217" s="10" t="s">
        <v>59</v>
      </c>
      <c r="C4217" s="10" t="s">
        <v>39</v>
      </c>
      <c r="D4217" s="10" t="s">
        <v>40</v>
      </c>
      <c r="E4217" s="10" t="s">
        <v>30</v>
      </c>
      <c r="F4217" s="10">
        <v>448</v>
      </c>
      <c r="G4217" s="10">
        <v>488</v>
      </c>
      <c r="H4217" s="11">
        <f>SUMIFS(AA:AA,$A:$A,EOMONTH($A4217,-1),$B:$B,$B4217)</f>
        <v>250</v>
      </c>
      <c r="I4217" s="63">
        <f>ROUND(SUMIFS(AC:AC,$A:$A,EOMONTH($A4217,-1),$B:$B,$B4217),2)</f>
        <v>91.76</v>
      </c>
      <c r="J4217" s="11">
        <f>SUMIFS(AB:AB,$A:$A,EOMONTH($A4217,-1),$B:$B,$B4217)</f>
        <v>31625</v>
      </c>
      <c r="K4217" s="13">
        <v>0</v>
      </c>
      <c r="L4217" s="25">
        <v>0</v>
      </c>
      <c r="M4217" s="15">
        <v>0</v>
      </c>
      <c r="N4217" s="14">
        <v>0</v>
      </c>
      <c r="O4217" s="16">
        <v>25</v>
      </c>
      <c r="P4217" s="16">
        <v>2145.5</v>
      </c>
      <c r="Q4217" s="16">
        <v>0</v>
      </c>
      <c r="R4217" s="16">
        <f>Q4217*16.876/100</f>
        <v>0</v>
      </c>
      <c r="S4217" s="17">
        <f t="shared" si="455"/>
        <v>0</v>
      </c>
      <c r="T4217" s="16">
        <v>0</v>
      </c>
      <c r="U4217" s="18">
        <f t="shared" si="456"/>
        <v>122</v>
      </c>
      <c r="V4217" s="18">
        <f t="shared" si="457"/>
        <v>0</v>
      </c>
      <c r="W4217" s="18">
        <f t="shared" si="458"/>
        <v>0</v>
      </c>
      <c r="X4217" s="27"/>
      <c r="Y4217" s="19">
        <f t="shared" si="459"/>
        <v>0</v>
      </c>
      <c r="Z4217" s="18">
        <f t="shared" si="460"/>
        <v>12.2</v>
      </c>
      <c r="AA4217" s="12">
        <v>225</v>
      </c>
      <c r="AB4217" s="12">
        <v>21348</v>
      </c>
      <c r="AC4217" s="28">
        <f>+I4217+Y4217-Z4217</f>
        <v>79.56</v>
      </c>
      <c r="AD4217" s="20">
        <f t="shared" si="461"/>
        <v>0</v>
      </c>
      <c r="AE4217">
        <v>0</v>
      </c>
    </row>
    <row r="4218" spans="1:31" x14ac:dyDescent="0.25">
      <c r="A4218" s="9">
        <v>45230</v>
      </c>
      <c r="B4218" s="10" t="s">
        <v>60</v>
      </c>
      <c r="C4218" s="10" t="s">
        <v>39</v>
      </c>
      <c r="D4218" s="10" t="s">
        <v>40</v>
      </c>
      <c r="E4218" s="10" t="s">
        <v>30</v>
      </c>
      <c r="F4218" s="10">
        <v>448</v>
      </c>
      <c r="G4218" s="10">
        <v>488</v>
      </c>
      <c r="H4218" s="11">
        <f>SUMIFS(AA:AA,$A:$A,EOMONTH($A4218,-1),$B:$B,$B4218)</f>
        <v>250</v>
      </c>
      <c r="I4218" s="63">
        <f>ROUND(SUMIFS(AC:AC,$A:$A,EOMONTH($A4218,-1),$B:$B,$B4218),2)</f>
        <v>6</v>
      </c>
      <c r="J4218" s="11">
        <f>SUMIFS(AB:AB,$A:$A,EOMONTH($A4218,-1),$B:$B,$B4218)</f>
        <v>31625</v>
      </c>
      <c r="K4218" s="13">
        <v>0</v>
      </c>
      <c r="L4218" s="25">
        <v>0</v>
      </c>
      <c r="M4218" s="15">
        <v>0</v>
      </c>
      <c r="N4218" s="14">
        <v>0</v>
      </c>
      <c r="O4218" s="16">
        <v>125</v>
      </c>
      <c r="P4218" s="16">
        <v>10550</v>
      </c>
      <c r="Q4218" s="16">
        <v>0</v>
      </c>
      <c r="R4218" s="16">
        <f>Q4218*16.876/100</f>
        <v>0</v>
      </c>
      <c r="S4218" s="17">
        <f t="shared" si="455"/>
        <v>0</v>
      </c>
      <c r="T4218" s="16">
        <v>0</v>
      </c>
      <c r="U4218" s="18">
        <f t="shared" si="456"/>
        <v>122</v>
      </c>
      <c r="V4218" s="18">
        <f t="shared" si="457"/>
        <v>0</v>
      </c>
      <c r="W4218" s="18">
        <f t="shared" si="458"/>
        <v>0</v>
      </c>
      <c r="X4218" s="27"/>
      <c r="Y4218" s="19">
        <f t="shared" si="459"/>
        <v>0</v>
      </c>
      <c r="Z4218" s="18">
        <f t="shared" si="460"/>
        <v>61</v>
      </c>
      <c r="AA4218" s="12">
        <v>125</v>
      </c>
      <c r="AB4218" s="12">
        <v>11860</v>
      </c>
      <c r="AC4218" s="28">
        <f>+I4218+Y4218-Z4218</f>
        <v>-55</v>
      </c>
      <c r="AD4218" s="20">
        <f t="shared" si="461"/>
        <v>60</v>
      </c>
      <c r="AE4218">
        <v>70</v>
      </c>
    </row>
    <row r="4219" spans="1:31" x14ac:dyDescent="0.25">
      <c r="A4219" s="9">
        <v>45230</v>
      </c>
      <c r="B4219" s="10" t="s">
        <v>61</v>
      </c>
      <c r="C4219" s="10" t="s">
        <v>62</v>
      </c>
      <c r="D4219" s="10" t="s">
        <v>40</v>
      </c>
      <c r="E4219" s="10" t="s">
        <v>30</v>
      </c>
      <c r="F4219" s="10">
        <v>20</v>
      </c>
      <c r="G4219" s="10">
        <v>22</v>
      </c>
      <c r="H4219" s="11">
        <f>SUMIFS(AA:AA,$A:$A,EOMONTH($A4219,-1),$B:$B,$B4219)</f>
        <v>46</v>
      </c>
      <c r="I4219" s="63">
        <f>ROUND(SUMIFS(AC:AC,$A:$A,EOMONTH($A4219,-1),$B:$B,$B4219),2)</f>
        <v>8.34</v>
      </c>
      <c r="J4219" s="11">
        <f>SUMIFS(AB:AB,$A:$A,EOMONTH($A4219,-1),$B:$B,$B4219)</f>
        <v>192.37</v>
      </c>
      <c r="K4219" s="13">
        <v>0</v>
      </c>
      <c r="L4219" s="25">
        <v>0</v>
      </c>
      <c r="M4219" s="15">
        <v>0</v>
      </c>
      <c r="N4219" s="14">
        <v>0</v>
      </c>
      <c r="O4219" s="16">
        <v>0</v>
      </c>
      <c r="P4219" s="16">
        <v>0</v>
      </c>
      <c r="Q4219" s="16">
        <v>0</v>
      </c>
      <c r="R4219" s="16">
        <f>Q4219*16.876/100</f>
        <v>0</v>
      </c>
      <c r="S4219" s="17">
        <f t="shared" si="455"/>
        <v>0</v>
      </c>
      <c r="T4219" s="16">
        <v>0</v>
      </c>
      <c r="U4219" s="18">
        <f t="shared" si="456"/>
        <v>1.012</v>
      </c>
      <c r="V4219" s="18">
        <f t="shared" si="457"/>
        <v>0</v>
      </c>
      <c r="W4219" s="18">
        <f t="shared" si="458"/>
        <v>0</v>
      </c>
      <c r="X4219" s="27"/>
      <c r="Y4219" s="19">
        <f t="shared" si="459"/>
        <v>0</v>
      </c>
      <c r="Z4219" s="18">
        <f t="shared" si="460"/>
        <v>0</v>
      </c>
      <c r="AA4219" s="12">
        <v>46</v>
      </c>
      <c r="AB4219" s="12">
        <v>192.37</v>
      </c>
      <c r="AC4219" s="28">
        <f>+I4219+Y4219-Z4219</f>
        <v>8.34</v>
      </c>
      <c r="AD4219" s="20">
        <f t="shared" si="461"/>
        <v>0</v>
      </c>
      <c r="AE4219">
        <v>0</v>
      </c>
    </row>
    <row r="4220" spans="1:31" x14ac:dyDescent="0.25">
      <c r="A4220" s="9">
        <v>45230</v>
      </c>
      <c r="B4220" s="10" t="s">
        <v>63</v>
      </c>
      <c r="C4220" s="10" t="s">
        <v>62</v>
      </c>
      <c r="D4220" s="10" t="s">
        <v>40</v>
      </c>
      <c r="E4220" s="10" t="s">
        <v>30</v>
      </c>
      <c r="F4220" s="10">
        <v>20</v>
      </c>
      <c r="G4220" s="10">
        <v>22</v>
      </c>
      <c r="H4220" s="11">
        <f>SUMIFS(AA:AA,$A:$A,EOMONTH($A4220,-1),$B:$B,$B4220)</f>
        <v>220</v>
      </c>
      <c r="I4220" s="63">
        <f>ROUND(SUMIFS(AC:AC,$A:$A,EOMONTH($A4220,-1),$B:$B,$B4220),2)</f>
        <v>12.3</v>
      </c>
      <c r="J4220" s="11">
        <f>SUMIFS(AB:AB,$A:$A,EOMONTH($A4220,-1),$B:$B,$B4220)</f>
        <v>940.83</v>
      </c>
      <c r="K4220" s="13">
        <v>0</v>
      </c>
      <c r="L4220" s="25">
        <v>0</v>
      </c>
      <c r="M4220" s="15">
        <v>0</v>
      </c>
      <c r="N4220" s="14">
        <v>0</v>
      </c>
      <c r="O4220" s="16">
        <v>0</v>
      </c>
      <c r="P4220" s="16">
        <v>0</v>
      </c>
      <c r="Q4220" s="16">
        <v>0</v>
      </c>
      <c r="R4220" s="16">
        <f>Q4220*16.876/100</f>
        <v>0</v>
      </c>
      <c r="S4220" s="17">
        <f t="shared" si="455"/>
        <v>0</v>
      </c>
      <c r="T4220" s="16">
        <v>0</v>
      </c>
      <c r="U4220" s="18">
        <f t="shared" si="456"/>
        <v>4.84</v>
      </c>
      <c r="V4220" s="18">
        <f t="shared" si="457"/>
        <v>0</v>
      </c>
      <c r="W4220" s="18">
        <f t="shared" si="458"/>
        <v>0</v>
      </c>
      <c r="X4220" s="27"/>
      <c r="Y4220" s="19">
        <f t="shared" si="459"/>
        <v>0</v>
      </c>
      <c r="Z4220" s="18">
        <f t="shared" si="460"/>
        <v>0</v>
      </c>
      <c r="AA4220" s="12">
        <v>220</v>
      </c>
      <c r="AB4220" s="12">
        <v>706.2</v>
      </c>
      <c r="AC4220" s="28">
        <f>+I4220+Y4220-Z4220</f>
        <v>12.3</v>
      </c>
      <c r="AD4220" s="20">
        <f t="shared" si="461"/>
        <v>0</v>
      </c>
      <c r="AE4220">
        <v>0</v>
      </c>
    </row>
    <row r="4221" spans="1:31" x14ac:dyDescent="0.25">
      <c r="A4221" s="9">
        <v>45230</v>
      </c>
      <c r="B4221" s="10" t="s">
        <v>64</v>
      </c>
      <c r="C4221" s="10" t="s">
        <v>39</v>
      </c>
      <c r="D4221" s="10" t="s">
        <v>40</v>
      </c>
      <c r="E4221" s="10" t="s">
        <v>30</v>
      </c>
      <c r="F4221" s="10">
        <v>20</v>
      </c>
      <c r="G4221" s="10">
        <v>22</v>
      </c>
      <c r="H4221" s="11">
        <f>SUMIFS(AA:AA,$A:$A,EOMONTH($A4221,-1),$B:$B,$B4221)</f>
        <v>458</v>
      </c>
      <c r="I4221" s="63">
        <f>ROUND(SUMIFS(AC:AC,$A:$A,EOMONTH($A4221,-1),$B:$B,$B4221),2)</f>
        <v>21.59</v>
      </c>
      <c r="J4221" s="11">
        <f>SUMIFS(AB:AB,$A:$A,EOMONTH($A4221,-1),$B:$B,$B4221)</f>
        <v>1940.12</v>
      </c>
      <c r="K4221" s="13">
        <v>0</v>
      </c>
      <c r="L4221" s="25">
        <v>0</v>
      </c>
      <c r="M4221" s="15">
        <v>0</v>
      </c>
      <c r="N4221" s="14">
        <v>0</v>
      </c>
      <c r="O4221" s="16">
        <v>0</v>
      </c>
      <c r="P4221" s="16">
        <v>0</v>
      </c>
      <c r="Q4221" s="16">
        <v>0</v>
      </c>
      <c r="R4221" s="16">
        <f>Q4221*16.876/100</f>
        <v>0</v>
      </c>
      <c r="S4221" s="17">
        <f t="shared" si="455"/>
        <v>0</v>
      </c>
      <c r="T4221" s="16">
        <v>0</v>
      </c>
      <c r="U4221" s="18">
        <f t="shared" si="456"/>
        <v>10.076000000000001</v>
      </c>
      <c r="V4221" s="18">
        <f t="shared" si="457"/>
        <v>0</v>
      </c>
      <c r="W4221" s="18">
        <f t="shared" si="458"/>
        <v>0</v>
      </c>
      <c r="X4221" s="27"/>
      <c r="Y4221" s="19">
        <f t="shared" si="459"/>
        <v>0</v>
      </c>
      <c r="Z4221" s="18">
        <f t="shared" si="460"/>
        <v>0</v>
      </c>
      <c r="AA4221" s="12">
        <v>458</v>
      </c>
      <c r="AB4221" s="12">
        <v>1940.12</v>
      </c>
      <c r="AC4221" s="28">
        <f>+I4221+Y4221-Z4221</f>
        <v>21.59</v>
      </c>
      <c r="AD4221" s="20">
        <f t="shared" si="461"/>
        <v>0</v>
      </c>
      <c r="AE4221">
        <v>0</v>
      </c>
    </row>
    <row r="4222" spans="1:31" x14ac:dyDescent="0.25">
      <c r="A4222" s="9">
        <v>45230</v>
      </c>
      <c r="B4222" s="10" t="s">
        <v>65</v>
      </c>
      <c r="C4222" s="10" t="s">
        <v>39</v>
      </c>
      <c r="D4222" s="10" t="s">
        <v>40</v>
      </c>
      <c r="E4222" s="10" t="s">
        <v>30</v>
      </c>
      <c r="F4222" s="10">
        <v>20</v>
      </c>
      <c r="G4222" s="10">
        <v>22</v>
      </c>
      <c r="H4222" s="11">
        <f>SUMIFS(AA:AA,$A:$A,EOMONTH($A4222,-1),$B:$B,$B4222)</f>
        <v>485</v>
      </c>
      <c r="I4222" s="63">
        <f>ROUND(SUMIFS(AC:AC,$A:$A,EOMONTH($A4222,-1),$B:$B,$B4222),2)</f>
        <v>22.53</v>
      </c>
      <c r="J4222" s="11">
        <f>SUMIFS(AB:AB,$A:$A,EOMONTH($A4222,-1),$B:$B,$B4222)</f>
        <v>3141.11</v>
      </c>
      <c r="K4222" s="13">
        <v>0</v>
      </c>
      <c r="L4222" s="25">
        <v>0</v>
      </c>
      <c r="M4222" s="15">
        <v>0</v>
      </c>
      <c r="N4222" s="14">
        <v>0</v>
      </c>
      <c r="O4222" s="16">
        <v>0</v>
      </c>
      <c r="P4222" s="16">
        <v>0</v>
      </c>
      <c r="Q4222" s="16">
        <v>0</v>
      </c>
      <c r="R4222" s="16">
        <f>Q4222*16.876/100</f>
        <v>0</v>
      </c>
      <c r="S4222" s="17">
        <f t="shared" si="455"/>
        <v>0</v>
      </c>
      <c r="T4222" s="16">
        <v>0</v>
      </c>
      <c r="U4222" s="18">
        <f t="shared" si="456"/>
        <v>10.67</v>
      </c>
      <c r="V4222" s="18">
        <f t="shared" si="457"/>
        <v>0</v>
      </c>
      <c r="W4222" s="18">
        <f t="shared" si="458"/>
        <v>0</v>
      </c>
      <c r="X4222" s="27"/>
      <c r="Y4222" s="19">
        <f t="shared" si="459"/>
        <v>0</v>
      </c>
      <c r="Z4222" s="18">
        <f t="shared" si="460"/>
        <v>0</v>
      </c>
      <c r="AA4222" s="12">
        <v>485</v>
      </c>
      <c r="AB4222" s="12">
        <v>3141.11</v>
      </c>
      <c r="AC4222" s="28">
        <f>+I4222+Y4222-Z4222</f>
        <v>22.53</v>
      </c>
      <c r="AD4222" s="20">
        <f t="shared" si="461"/>
        <v>0</v>
      </c>
      <c r="AE4222">
        <v>0</v>
      </c>
    </row>
    <row r="4223" spans="1:31" x14ac:dyDescent="0.25">
      <c r="A4223" s="9">
        <v>45230</v>
      </c>
      <c r="B4223" s="10" t="s">
        <v>66</v>
      </c>
      <c r="C4223" s="10" t="s">
        <v>39</v>
      </c>
      <c r="D4223" s="10" t="s">
        <v>40</v>
      </c>
      <c r="E4223" s="10" t="s">
        <v>30</v>
      </c>
      <c r="F4223" s="10">
        <v>20</v>
      </c>
      <c r="G4223" s="10">
        <v>22</v>
      </c>
      <c r="H4223" s="11">
        <f>SUMIFS(AA:AA,$A:$A,EOMONTH($A4223,-1),$B:$B,$B4223)</f>
        <v>188</v>
      </c>
      <c r="I4223" s="63">
        <f>ROUND(SUMIFS(AC:AC,$A:$A,EOMONTH($A4223,-1),$B:$B,$B4223),2)</f>
        <v>11.83</v>
      </c>
      <c r="J4223" s="11">
        <f>SUMIFS(AB:AB,$A:$A,EOMONTH($A4223,-1),$B:$B,$B4223)</f>
        <v>805.13</v>
      </c>
      <c r="K4223" s="13">
        <v>0</v>
      </c>
      <c r="L4223" s="25">
        <v>0</v>
      </c>
      <c r="M4223" s="15">
        <v>0</v>
      </c>
      <c r="N4223" s="14">
        <v>0</v>
      </c>
      <c r="O4223" s="16">
        <v>5</v>
      </c>
      <c r="P4223" s="16">
        <v>37.549999999999997</v>
      </c>
      <c r="Q4223" s="16">
        <v>0</v>
      </c>
      <c r="R4223" s="16">
        <f>Q4223*16.876/100</f>
        <v>0</v>
      </c>
      <c r="S4223" s="17">
        <f t="shared" si="455"/>
        <v>0</v>
      </c>
      <c r="T4223" s="16">
        <v>0</v>
      </c>
      <c r="U4223" s="18">
        <f t="shared" si="456"/>
        <v>4.1360000000000001</v>
      </c>
      <c r="V4223" s="18">
        <f t="shared" si="457"/>
        <v>0</v>
      </c>
      <c r="W4223" s="18">
        <f t="shared" si="458"/>
        <v>0</v>
      </c>
      <c r="X4223" s="27"/>
      <c r="Y4223" s="19">
        <f t="shared" si="459"/>
        <v>0</v>
      </c>
      <c r="Z4223" s="18">
        <f t="shared" si="460"/>
        <v>0.11</v>
      </c>
      <c r="AA4223" s="12">
        <v>183</v>
      </c>
      <c r="AB4223" s="12">
        <v>783.72</v>
      </c>
      <c r="AC4223" s="28">
        <f>+I4223+Y4223-Z4223</f>
        <v>11.72</v>
      </c>
      <c r="AD4223" s="20">
        <f t="shared" si="461"/>
        <v>0</v>
      </c>
      <c r="AE4223">
        <v>0</v>
      </c>
    </row>
    <row r="4224" spans="1:31" x14ac:dyDescent="0.25">
      <c r="A4224" s="9">
        <v>45230</v>
      </c>
      <c r="B4224" s="10" t="s">
        <v>67</v>
      </c>
      <c r="C4224" s="10" t="s">
        <v>39</v>
      </c>
      <c r="D4224" s="10" t="s">
        <v>40</v>
      </c>
      <c r="E4224" s="10" t="s">
        <v>30</v>
      </c>
      <c r="F4224" s="10">
        <v>20</v>
      </c>
      <c r="G4224" s="10">
        <v>22</v>
      </c>
      <c r="H4224" s="11">
        <f>SUMIFS(AA:AA,$A:$A,EOMONTH($A4224,-1),$B:$B,$B4224)</f>
        <v>420</v>
      </c>
      <c r="I4224" s="63">
        <f>ROUND(SUMIFS(AC:AC,$A:$A,EOMONTH($A4224,-1),$B:$B,$B4224),2)</f>
        <v>21.05</v>
      </c>
      <c r="J4224" s="11">
        <f>SUMIFS(AB:AB,$A:$A,EOMONTH($A4224,-1),$B:$B,$B4224)</f>
        <v>1780.91</v>
      </c>
      <c r="K4224" s="13">
        <v>0</v>
      </c>
      <c r="L4224" s="25">
        <v>0</v>
      </c>
      <c r="M4224" s="15">
        <v>0</v>
      </c>
      <c r="N4224" s="14">
        <v>0</v>
      </c>
      <c r="O4224" s="16">
        <v>0</v>
      </c>
      <c r="P4224" s="16">
        <v>0</v>
      </c>
      <c r="Q4224" s="16">
        <v>0</v>
      </c>
      <c r="R4224" s="16">
        <f>Q4224*16.876/100</f>
        <v>0</v>
      </c>
      <c r="S4224" s="17">
        <f t="shared" si="455"/>
        <v>0</v>
      </c>
      <c r="T4224" s="16">
        <v>0</v>
      </c>
      <c r="U4224" s="18">
        <f t="shared" si="456"/>
        <v>9.24</v>
      </c>
      <c r="V4224" s="18">
        <f t="shared" si="457"/>
        <v>0</v>
      </c>
      <c r="W4224" s="18">
        <f t="shared" si="458"/>
        <v>0</v>
      </c>
      <c r="X4224" s="27"/>
      <c r="Y4224" s="19">
        <f t="shared" si="459"/>
        <v>0</v>
      </c>
      <c r="Z4224" s="18">
        <f t="shared" si="460"/>
        <v>0</v>
      </c>
      <c r="AA4224" s="12">
        <v>420</v>
      </c>
      <c r="AB4224" s="12">
        <v>1780.91</v>
      </c>
      <c r="AC4224" s="28">
        <f>+I4224+Y4224-Z4224</f>
        <v>21.05</v>
      </c>
      <c r="AD4224" s="20">
        <f t="shared" si="461"/>
        <v>0</v>
      </c>
      <c r="AE4224">
        <v>0</v>
      </c>
    </row>
    <row r="4225" spans="1:31" x14ac:dyDescent="0.25">
      <c r="A4225" s="9">
        <v>45230</v>
      </c>
      <c r="B4225" s="10" t="s">
        <v>68</v>
      </c>
      <c r="C4225" s="10" t="s">
        <v>39</v>
      </c>
      <c r="D4225" s="10" t="s">
        <v>40</v>
      </c>
      <c r="E4225" s="10" t="s">
        <v>30</v>
      </c>
      <c r="F4225" s="10">
        <v>20</v>
      </c>
      <c r="G4225" s="10">
        <v>22</v>
      </c>
      <c r="H4225" s="11">
        <f>SUMIFS(AA:AA,$A:$A,EOMONTH($A4225,-1),$B:$B,$B4225)</f>
        <v>353</v>
      </c>
      <c r="I4225" s="63">
        <f>ROUND(SUMIFS(AC:AC,$A:$A,EOMONTH($A4225,-1),$B:$B,$B4225),2)</f>
        <v>18.440000000000001</v>
      </c>
      <c r="J4225" s="11">
        <f>SUMIFS(AB:AB,$A:$A,EOMONTH($A4225,-1),$B:$B,$B4225)</f>
        <v>1476.07</v>
      </c>
      <c r="K4225" s="13">
        <v>0</v>
      </c>
      <c r="L4225" s="25">
        <v>0</v>
      </c>
      <c r="M4225" s="15">
        <v>0</v>
      </c>
      <c r="N4225" s="14">
        <v>0</v>
      </c>
      <c r="O4225" s="16">
        <v>5</v>
      </c>
      <c r="P4225" s="16">
        <v>37.549999999999997</v>
      </c>
      <c r="Q4225" s="16">
        <v>0</v>
      </c>
      <c r="R4225" s="16">
        <f>Q4225*16.876/100</f>
        <v>0</v>
      </c>
      <c r="S4225" s="17">
        <f t="shared" si="455"/>
        <v>0</v>
      </c>
      <c r="T4225" s="16">
        <v>0</v>
      </c>
      <c r="U4225" s="18">
        <f t="shared" si="456"/>
        <v>7.766</v>
      </c>
      <c r="V4225" s="18">
        <f t="shared" si="457"/>
        <v>0</v>
      </c>
      <c r="W4225" s="18">
        <f t="shared" si="458"/>
        <v>0</v>
      </c>
      <c r="X4225" s="27"/>
      <c r="Y4225" s="19">
        <f t="shared" si="459"/>
        <v>0</v>
      </c>
      <c r="Z4225" s="18">
        <f t="shared" si="460"/>
        <v>0.11</v>
      </c>
      <c r="AA4225" s="12">
        <v>348</v>
      </c>
      <c r="AB4225" s="12">
        <v>1455.16</v>
      </c>
      <c r="AC4225" s="28">
        <f>+I4225+Y4225-Z4225</f>
        <v>18.330000000000002</v>
      </c>
      <c r="AD4225" s="20">
        <f t="shared" si="461"/>
        <v>0</v>
      </c>
      <c r="AE4225">
        <v>0</v>
      </c>
    </row>
    <row r="4226" spans="1:31" x14ac:dyDescent="0.25">
      <c r="A4226" s="59">
        <v>45230</v>
      </c>
      <c r="B4226" s="60" t="s">
        <v>809</v>
      </c>
      <c r="C4226" s="60" t="s">
        <v>62</v>
      </c>
      <c r="D4226" s="60" t="s">
        <v>40</v>
      </c>
      <c r="E4226" s="60" t="s">
        <v>30</v>
      </c>
      <c r="F4226" s="10"/>
      <c r="G4226" s="10"/>
      <c r="H4226" s="11"/>
      <c r="I4226" s="63">
        <f>ROUND(SUMIFS(AC:AC,$A:$A,EOMONTH($A4226,-1),$B:$B,$B4226),2)</f>
        <v>0</v>
      </c>
      <c r="J4226" s="11"/>
      <c r="K4226" s="13"/>
      <c r="L4226" s="25"/>
      <c r="M4226" s="15"/>
      <c r="N4226" s="14"/>
      <c r="O4226" s="16"/>
      <c r="P4226" s="16"/>
      <c r="Q4226" s="16"/>
      <c r="R4226" s="16"/>
      <c r="S4226" s="17">
        <f t="shared" si="455"/>
        <v>0</v>
      </c>
      <c r="T4226" s="16"/>
      <c r="U4226" s="18">
        <f t="shared" si="456"/>
        <v>0</v>
      </c>
      <c r="V4226" s="18">
        <f t="shared" si="457"/>
        <v>0</v>
      </c>
      <c r="W4226" s="18">
        <f t="shared" si="458"/>
        <v>0</v>
      </c>
      <c r="X4226" s="27"/>
      <c r="Y4226" s="19">
        <f t="shared" si="459"/>
        <v>0</v>
      </c>
      <c r="Z4226" s="18">
        <f t="shared" si="460"/>
        <v>0</v>
      </c>
      <c r="AA4226" s="12"/>
      <c r="AB4226" s="12"/>
      <c r="AC4226" s="28">
        <f>+I4226+Y4226-Z4226</f>
        <v>0</v>
      </c>
      <c r="AD4226" s="20">
        <f t="shared" si="461"/>
        <v>0</v>
      </c>
      <c r="AE4226">
        <v>0</v>
      </c>
    </row>
    <row r="4227" spans="1:31" x14ac:dyDescent="0.25">
      <c r="A4227" s="9">
        <v>45230</v>
      </c>
      <c r="B4227" s="10" t="s">
        <v>69</v>
      </c>
      <c r="C4227" s="10" t="s">
        <v>62</v>
      </c>
      <c r="D4227" s="10" t="s">
        <v>40</v>
      </c>
      <c r="E4227" s="10" t="s">
        <v>30</v>
      </c>
      <c r="F4227" s="10">
        <v>35</v>
      </c>
      <c r="G4227" s="10">
        <v>38</v>
      </c>
      <c r="H4227" s="11">
        <f>SUMIFS(AA:AA,$A:$A,EOMONTH($A4227,-1),$B:$B,$B4227)</f>
        <v>1267</v>
      </c>
      <c r="I4227" s="63">
        <f>ROUND(SUMIFS(AC:AC,$A:$A,EOMONTH($A4227,-1),$B:$B,$B4227),2)</f>
        <v>58.01</v>
      </c>
      <c r="J4227" s="11">
        <f>SUMIFS(AB:AB,$A:$A,EOMONTH($A4227,-1),$B:$B,$B4227)</f>
        <v>17421.25</v>
      </c>
      <c r="K4227" s="13">
        <v>0</v>
      </c>
      <c r="L4227" s="25">
        <v>0</v>
      </c>
      <c r="M4227" s="15">
        <v>0</v>
      </c>
      <c r="N4227" s="14">
        <v>0</v>
      </c>
      <c r="O4227" s="16">
        <v>0</v>
      </c>
      <c r="P4227" s="16">
        <v>0</v>
      </c>
      <c r="Q4227" s="16">
        <v>0</v>
      </c>
      <c r="R4227" s="16">
        <f>Q4227*16.876/100</f>
        <v>0</v>
      </c>
      <c r="S4227" s="17">
        <f t="shared" si="455"/>
        <v>0</v>
      </c>
      <c r="T4227" s="16">
        <v>0</v>
      </c>
      <c r="U4227" s="18">
        <f t="shared" si="456"/>
        <v>48.146000000000001</v>
      </c>
      <c r="V4227" s="18">
        <f t="shared" si="457"/>
        <v>0</v>
      </c>
      <c r="W4227" s="18">
        <f t="shared" si="458"/>
        <v>0</v>
      </c>
      <c r="X4227" s="27"/>
      <c r="Y4227" s="19">
        <f t="shared" si="459"/>
        <v>0</v>
      </c>
      <c r="Z4227" s="18">
        <f t="shared" si="460"/>
        <v>0</v>
      </c>
      <c r="AA4227" s="12">
        <v>1267</v>
      </c>
      <c r="AB4227" s="12">
        <v>17421.25</v>
      </c>
      <c r="AC4227" s="28">
        <f>+I4227+Y4227-Z4227</f>
        <v>58.01</v>
      </c>
      <c r="AD4227" s="20">
        <f t="shared" si="461"/>
        <v>0</v>
      </c>
      <c r="AE4227">
        <v>0</v>
      </c>
    </row>
    <row r="4228" spans="1:31" x14ac:dyDescent="0.25">
      <c r="A4228" s="9">
        <v>45230</v>
      </c>
      <c r="B4228" s="10" t="s">
        <v>70</v>
      </c>
      <c r="C4228" s="10" t="s">
        <v>62</v>
      </c>
      <c r="D4228" s="10" t="s">
        <v>40</v>
      </c>
      <c r="E4228" s="10" t="s">
        <v>30</v>
      </c>
      <c r="F4228" s="10">
        <v>35</v>
      </c>
      <c r="G4228" s="10">
        <v>38</v>
      </c>
      <c r="H4228" s="11">
        <f>SUMIFS(AA:AA,$A:$A,EOMONTH($A4228,-1),$B:$B,$B4228)</f>
        <v>503</v>
      </c>
      <c r="I4228" s="63">
        <f>ROUND(SUMIFS(AC:AC,$A:$A,EOMONTH($A4228,-1),$B:$B,$B4228),2)</f>
        <v>24.43</v>
      </c>
      <c r="J4228" s="11">
        <f>SUMIFS(AB:AB,$A:$A,EOMONTH($A4228,-1),$B:$B,$B4228)</f>
        <v>6916.25</v>
      </c>
      <c r="K4228" s="13">
        <v>0</v>
      </c>
      <c r="L4228" s="25">
        <v>0</v>
      </c>
      <c r="M4228" s="15">
        <v>0</v>
      </c>
      <c r="N4228" s="14">
        <v>0</v>
      </c>
      <c r="O4228" s="16">
        <v>0</v>
      </c>
      <c r="P4228" s="16">
        <v>0</v>
      </c>
      <c r="Q4228" s="16">
        <v>0</v>
      </c>
      <c r="R4228" s="16">
        <f>Q4228*16.876/100</f>
        <v>0</v>
      </c>
      <c r="S4228" s="17">
        <f t="shared" si="455"/>
        <v>0</v>
      </c>
      <c r="T4228" s="16">
        <v>0</v>
      </c>
      <c r="U4228" s="18">
        <f t="shared" si="456"/>
        <v>19.114000000000001</v>
      </c>
      <c r="V4228" s="18">
        <f t="shared" si="457"/>
        <v>0</v>
      </c>
      <c r="W4228" s="18">
        <f t="shared" si="458"/>
        <v>0</v>
      </c>
      <c r="X4228" s="27"/>
      <c r="Y4228" s="19">
        <f t="shared" si="459"/>
        <v>0</v>
      </c>
      <c r="Z4228" s="18">
        <f t="shared" si="460"/>
        <v>0</v>
      </c>
      <c r="AA4228" s="12">
        <v>503</v>
      </c>
      <c r="AB4228" s="12">
        <v>6916.25</v>
      </c>
      <c r="AC4228" s="28">
        <f>+I4228+Y4228-Z4228</f>
        <v>24.43</v>
      </c>
      <c r="AD4228" s="20">
        <f t="shared" si="461"/>
        <v>0</v>
      </c>
      <c r="AE4228">
        <v>0</v>
      </c>
    </row>
    <row r="4229" spans="1:31" x14ac:dyDescent="0.25">
      <c r="A4229" s="9">
        <v>45230</v>
      </c>
      <c r="B4229" s="10" t="s">
        <v>71</v>
      </c>
      <c r="C4229" s="10" t="s">
        <v>62</v>
      </c>
      <c r="D4229" s="10" t="s">
        <v>40</v>
      </c>
      <c r="E4229" s="10" t="s">
        <v>30</v>
      </c>
      <c r="F4229" s="10">
        <v>35</v>
      </c>
      <c r="G4229" s="10">
        <v>38</v>
      </c>
      <c r="H4229" s="11">
        <f>SUMIFS(AA:AA,$A:$A,EOMONTH($A4229,-1),$B:$B,$B4229)</f>
        <v>1587</v>
      </c>
      <c r="I4229" s="63">
        <f>ROUND(SUMIFS(AC:AC,$A:$A,EOMONTH($A4229,-1),$B:$B,$B4229),2)</f>
        <v>72.38</v>
      </c>
      <c r="J4229" s="11">
        <f>SUMIFS(AB:AB,$A:$A,EOMONTH($A4229,-1),$B:$B,$B4229)</f>
        <v>21821.25</v>
      </c>
      <c r="K4229" s="13">
        <v>0</v>
      </c>
      <c r="L4229" s="25">
        <v>0</v>
      </c>
      <c r="M4229" s="15">
        <v>0</v>
      </c>
      <c r="N4229" s="14">
        <v>0</v>
      </c>
      <c r="O4229" s="16">
        <v>0</v>
      </c>
      <c r="P4229" s="16">
        <v>0</v>
      </c>
      <c r="Q4229" s="16">
        <v>0</v>
      </c>
      <c r="R4229" s="16">
        <f>Q4229*16.876/100</f>
        <v>0</v>
      </c>
      <c r="S4229" s="17">
        <f t="shared" ref="S4229:S4292" si="462">Q4229+R4229</f>
        <v>0</v>
      </c>
      <c r="T4229" s="16">
        <v>0</v>
      </c>
      <c r="U4229" s="18">
        <f t="shared" ref="U4229:U4292" si="463">H4229*G4229/1000</f>
        <v>60.305999999999997</v>
      </c>
      <c r="V4229" s="18">
        <f t="shared" ref="V4229:V4292" si="464">M4229*F4229/1000</f>
        <v>0</v>
      </c>
      <c r="W4229" s="18">
        <f t="shared" ref="W4229:W4292" si="465">V4229*16.789/100</f>
        <v>0</v>
      </c>
      <c r="X4229" s="27"/>
      <c r="Y4229" s="19">
        <f t="shared" ref="Y4229:Y4292" si="466">V4229+W4229+X4229</f>
        <v>0</v>
      </c>
      <c r="Z4229" s="18">
        <f t="shared" ref="Z4229:Z4292" si="467">O4229*G4229/1000</f>
        <v>0</v>
      </c>
      <c r="AA4229" s="12">
        <v>1587</v>
      </c>
      <c r="AB4229" s="12">
        <v>21821.25</v>
      </c>
      <c r="AC4229" s="28">
        <f>+I4229+Y4229-Z4229</f>
        <v>72.38</v>
      </c>
      <c r="AD4229" s="20">
        <f t="shared" ref="AD4229:AD4292" si="468">IF(AC4229&lt;0,ROUNDUP(AC4229,-1)*-1,0)</f>
        <v>0</v>
      </c>
      <c r="AE4229">
        <v>0</v>
      </c>
    </row>
    <row r="4230" spans="1:31" x14ac:dyDescent="0.25">
      <c r="A4230" s="9">
        <v>45230</v>
      </c>
      <c r="B4230" s="10" t="s">
        <v>72</v>
      </c>
      <c r="C4230" s="10" t="s">
        <v>62</v>
      </c>
      <c r="D4230" s="10" t="s">
        <v>40</v>
      </c>
      <c r="E4230" s="10" t="s">
        <v>30</v>
      </c>
      <c r="F4230" s="10">
        <v>35</v>
      </c>
      <c r="G4230" s="10">
        <v>38</v>
      </c>
      <c r="H4230" s="11">
        <f>SUMIFS(AA:AA,$A:$A,EOMONTH($A4230,-1),$B:$B,$B4230)</f>
        <v>785</v>
      </c>
      <c r="I4230" s="63">
        <f>ROUND(SUMIFS(AC:AC,$A:$A,EOMONTH($A4230,-1),$B:$B,$B4230),2)</f>
        <v>36.119999999999997</v>
      </c>
      <c r="J4230" s="11">
        <f>SUMIFS(AB:AB,$A:$A,EOMONTH($A4230,-1),$B:$B,$B4230)</f>
        <v>10793.75</v>
      </c>
      <c r="K4230" s="13">
        <v>0</v>
      </c>
      <c r="L4230" s="25">
        <v>0</v>
      </c>
      <c r="M4230" s="15">
        <v>0</v>
      </c>
      <c r="N4230" s="14">
        <v>0</v>
      </c>
      <c r="O4230" s="16">
        <v>0</v>
      </c>
      <c r="P4230" s="16">
        <v>0</v>
      </c>
      <c r="Q4230" s="16">
        <v>0</v>
      </c>
      <c r="R4230" s="16">
        <f>Q4230*16.876/100</f>
        <v>0</v>
      </c>
      <c r="S4230" s="17">
        <f t="shared" si="462"/>
        <v>0</v>
      </c>
      <c r="T4230" s="16">
        <v>0</v>
      </c>
      <c r="U4230" s="18">
        <f t="shared" si="463"/>
        <v>29.83</v>
      </c>
      <c r="V4230" s="18">
        <f t="shared" si="464"/>
        <v>0</v>
      </c>
      <c r="W4230" s="18">
        <f t="shared" si="465"/>
        <v>0</v>
      </c>
      <c r="X4230" s="27"/>
      <c r="Y4230" s="19">
        <f t="shared" si="466"/>
        <v>0</v>
      </c>
      <c r="Z4230" s="18">
        <f t="shared" si="467"/>
        <v>0</v>
      </c>
      <c r="AA4230" s="12">
        <v>785</v>
      </c>
      <c r="AB4230" s="12">
        <v>10793.75</v>
      </c>
      <c r="AC4230" s="28">
        <f>+I4230+Y4230-Z4230</f>
        <v>36.119999999999997</v>
      </c>
      <c r="AD4230" s="20">
        <f t="shared" si="468"/>
        <v>0</v>
      </c>
      <c r="AE4230">
        <v>0</v>
      </c>
    </row>
    <row r="4231" spans="1:31" x14ac:dyDescent="0.25">
      <c r="A4231" s="9">
        <v>45230</v>
      </c>
      <c r="B4231" s="10" t="s">
        <v>73</v>
      </c>
      <c r="C4231" s="10" t="s">
        <v>62</v>
      </c>
      <c r="D4231" s="10" t="s">
        <v>40</v>
      </c>
      <c r="E4231" s="10" t="s">
        <v>30</v>
      </c>
      <c r="F4231" s="10">
        <v>35</v>
      </c>
      <c r="G4231" s="10">
        <v>38</v>
      </c>
      <c r="H4231" s="11">
        <f>SUMIFS(AA:AA,$A:$A,EOMONTH($A4231,-1),$B:$B,$B4231)</f>
        <v>768</v>
      </c>
      <c r="I4231" s="63">
        <f>ROUND(SUMIFS(AC:AC,$A:$A,EOMONTH($A4231,-1),$B:$B,$B4231),2)</f>
        <v>34.93</v>
      </c>
      <c r="J4231" s="11">
        <f>SUMIFS(AB:AB,$A:$A,EOMONTH($A4231,-1),$B:$B,$B4231)</f>
        <v>10560</v>
      </c>
      <c r="K4231" s="13">
        <v>0</v>
      </c>
      <c r="L4231" s="25">
        <v>0</v>
      </c>
      <c r="M4231" s="15">
        <v>0</v>
      </c>
      <c r="N4231" s="14">
        <v>0</v>
      </c>
      <c r="O4231" s="16">
        <v>0</v>
      </c>
      <c r="P4231" s="16">
        <v>0</v>
      </c>
      <c r="Q4231" s="16">
        <v>0</v>
      </c>
      <c r="R4231" s="16">
        <f>Q4231*16.876/100</f>
        <v>0</v>
      </c>
      <c r="S4231" s="17">
        <f t="shared" si="462"/>
        <v>0</v>
      </c>
      <c r="T4231" s="16">
        <v>0</v>
      </c>
      <c r="U4231" s="18">
        <f t="shared" si="463"/>
        <v>29.184000000000001</v>
      </c>
      <c r="V4231" s="18">
        <f t="shared" si="464"/>
        <v>0</v>
      </c>
      <c r="W4231" s="18">
        <f t="shared" si="465"/>
        <v>0</v>
      </c>
      <c r="X4231" s="27"/>
      <c r="Y4231" s="19">
        <f t="shared" si="466"/>
        <v>0</v>
      </c>
      <c r="Z4231" s="18">
        <f t="shared" si="467"/>
        <v>0</v>
      </c>
      <c r="AA4231" s="12">
        <v>768</v>
      </c>
      <c r="AB4231" s="12">
        <v>10560</v>
      </c>
      <c r="AC4231" s="28">
        <f>+I4231+Y4231-Z4231</f>
        <v>34.93</v>
      </c>
      <c r="AD4231" s="20">
        <f t="shared" si="468"/>
        <v>0</v>
      </c>
      <c r="AE4231">
        <v>0</v>
      </c>
    </row>
    <row r="4232" spans="1:31" x14ac:dyDescent="0.25">
      <c r="A4232" s="9">
        <v>45230</v>
      </c>
      <c r="B4232" s="10" t="s">
        <v>74</v>
      </c>
      <c r="C4232" s="10" t="s">
        <v>62</v>
      </c>
      <c r="D4232" s="10" t="s">
        <v>40</v>
      </c>
      <c r="E4232" s="10" t="s">
        <v>30</v>
      </c>
      <c r="F4232" s="10">
        <v>35</v>
      </c>
      <c r="G4232" s="10">
        <v>38</v>
      </c>
      <c r="H4232" s="11">
        <f>SUMIFS(AA:AA,$A:$A,EOMONTH($A4232,-1),$B:$B,$B4232)</f>
        <v>605</v>
      </c>
      <c r="I4232" s="63">
        <f>ROUND(SUMIFS(AC:AC,$A:$A,EOMONTH($A4232,-1),$B:$B,$B4232),2)</f>
        <v>28.06</v>
      </c>
      <c r="J4232" s="11">
        <f>SUMIFS(AB:AB,$A:$A,EOMONTH($A4232,-1),$B:$B,$B4232)</f>
        <v>8318.75</v>
      </c>
      <c r="K4232" s="13">
        <v>0</v>
      </c>
      <c r="L4232" s="25">
        <v>0</v>
      </c>
      <c r="M4232" s="15">
        <v>0</v>
      </c>
      <c r="N4232" s="14">
        <v>0</v>
      </c>
      <c r="O4232" s="16">
        <v>0</v>
      </c>
      <c r="P4232" s="16">
        <v>0</v>
      </c>
      <c r="Q4232" s="16">
        <v>0</v>
      </c>
      <c r="R4232" s="16">
        <f>Q4232*16.876/100</f>
        <v>0</v>
      </c>
      <c r="S4232" s="17">
        <f t="shared" si="462"/>
        <v>0</v>
      </c>
      <c r="T4232" s="16">
        <v>0</v>
      </c>
      <c r="U4232" s="18">
        <f t="shared" si="463"/>
        <v>22.99</v>
      </c>
      <c r="V4232" s="18">
        <f t="shared" si="464"/>
        <v>0</v>
      </c>
      <c r="W4232" s="18">
        <f t="shared" si="465"/>
        <v>0</v>
      </c>
      <c r="X4232" s="27"/>
      <c r="Y4232" s="19">
        <f t="shared" si="466"/>
        <v>0</v>
      </c>
      <c r="Z4232" s="18">
        <f t="shared" si="467"/>
        <v>0</v>
      </c>
      <c r="AA4232" s="12">
        <v>605</v>
      </c>
      <c r="AB4232" s="12">
        <v>8318.75</v>
      </c>
      <c r="AC4232" s="28">
        <f>+I4232+Y4232-Z4232</f>
        <v>28.06</v>
      </c>
      <c r="AD4232" s="20">
        <f t="shared" si="468"/>
        <v>0</v>
      </c>
      <c r="AE4232">
        <v>0</v>
      </c>
    </row>
    <row r="4233" spans="1:31" x14ac:dyDescent="0.25">
      <c r="A4233" s="9">
        <v>45230</v>
      </c>
      <c r="B4233" s="10" t="s">
        <v>75</v>
      </c>
      <c r="C4233" s="10" t="s">
        <v>62</v>
      </c>
      <c r="D4233" s="10" t="s">
        <v>40</v>
      </c>
      <c r="E4233" s="10" t="s">
        <v>30</v>
      </c>
      <c r="F4233" s="10">
        <v>35</v>
      </c>
      <c r="G4233" s="10">
        <v>38</v>
      </c>
      <c r="H4233" s="11">
        <f>SUMIFS(AA:AA,$A:$A,EOMONTH($A4233,-1),$B:$B,$B4233)</f>
        <v>546</v>
      </c>
      <c r="I4233" s="63">
        <f>ROUND(SUMIFS(AC:AC,$A:$A,EOMONTH($A4233,-1),$B:$B,$B4233),2)</f>
        <v>25.17</v>
      </c>
      <c r="J4233" s="11">
        <f>SUMIFS(AB:AB,$A:$A,EOMONTH($A4233,-1),$B:$B,$B4233)</f>
        <v>7507.5</v>
      </c>
      <c r="K4233" s="13">
        <v>0</v>
      </c>
      <c r="L4233" s="25">
        <v>0</v>
      </c>
      <c r="M4233" s="15">
        <v>0</v>
      </c>
      <c r="N4233" s="14">
        <v>0</v>
      </c>
      <c r="O4233" s="16">
        <v>0</v>
      </c>
      <c r="P4233" s="16">
        <v>0</v>
      </c>
      <c r="Q4233" s="16">
        <v>0</v>
      </c>
      <c r="R4233" s="16">
        <f>Q4233*16.876/100</f>
        <v>0</v>
      </c>
      <c r="S4233" s="17">
        <f t="shared" si="462"/>
        <v>0</v>
      </c>
      <c r="T4233" s="16">
        <v>0</v>
      </c>
      <c r="U4233" s="18">
        <f t="shared" si="463"/>
        <v>20.748000000000001</v>
      </c>
      <c r="V4233" s="18">
        <f t="shared" si="464"/>
        <v>0</v>
      </c>
      <c r="W4233" s="18">
        <f t="shared" si="465"/>
        <v>0</v>
      </c>
      <c r="X4233" s="27"/>
      <c r="Y4233" s="19">
        <f t="shared" si="466"/>
        <v>0</v>
      </c>
      <c r="Z4233" s="18">
        <f t="shared" si="467"/>
        <v>0</v>
      </c>
      <c r="AA4233" s="12">
        <v>546</v>
      </c>
      <c r="AB4233" s="12">
        <v>7507.5</v>
      </c>
      <c r="AC4233" s="28">
        <f>+I4233+Y4233-Z4233</f>
        <v>25.17</v>
      </c>
      <c r="AD4233" s="20">
        <f t="shared" si="468"/>
        <v>0</v>
      </c>
      <c r="AE4233">
        <v>0</v>
      </c>
    </row>
    <row r="4234" spans="1:31" x14ac:dyDescent="0.25">
      <c r="A4234" s="9">
        <v>45230</v>
      </c>
      <c r="B4234" s="10" t="s">
        <v>76</v>
      </c>
      <c r="C4234" s="10" t="s">
        <v>77</v>
      </c>
      <c r="D4234" s="10" t="s">
        <v>40</v>
      </c>
      <c r="E4234" s="10" t="s">
        <v>30</v>
      </c>
      <c r="F4234" s="10">
        <v>45</v>
      </c>
      <c r="G4234" s="10">
        <v>49</v>
      </c>
      <c r="H4234" s="11">
        <f>SUMIFS(AA:AA,$A:$A,EOMONTH($A4234,-1),$B:$B,$B4234)</f>
        <v>6069</v>
      </c>
      <c r="I4234" s="63">
        <f>ROUND(SUMIFS(AC:AC,$A:$A,EOMONTH($A4234,-1),$B:$B,$B4234),2)</f>
        <v>139.94999999999999</v>
      </c>
      <c r="J4234" s="11">
        <f>SUMIFS(AB:AB,$A:$A,EOMONTH($A4234,-1),$B:$B,$B4234)</f>
        <v>39340.120000000003</v>
      </c>
      <c r="K4234" s="13">
        <v>0</v>
      </c>
      <c r="L4234" s="25">
        <v>0</v>
      </c>
      <c r="M4234" s="15">
        <v>8409</v>
      </c>
      <c r="N4234" s="14">
        <v>54611.41</v>
      </c>
      <c r="O4234" s="16">
        <v>6636</v>
      </c>
      <c r="P4234" s="16">
        <v>94753.32</v>
      </c>
      <c r="Q4234" s="16">
        <v>0</v>
      </c>
      <c r="R4234" s="16">
        <f>Q4234*16.876/100</f>
        <v>0</v>
      </c>
      <c r="S4234" s="17">
        <f t="shared" si="462"/>
        <v>0</v>
      </c>
      <c r="T4234" s="16">
        <v>0</v>
      </c>
      <c r="U4234" s="18">
        <f t="shared" si="463"/>
        <v>297.38099999999997</v>
      </c>
      <c r="V4234" s="18">
        <f t="shared" si="464"/>
        <v>378.40499999999997</v>
      </c>
      <c r="W4234" s="18">
        <f t="shared" si="465"/>
        <v>63.53041545</v>
      </c>
      <c r="X4234" s="27"/>
      <c r="Y4234" s="19">
        <f t="shared" si="466"/>
        <v>441.93541544999999</v>
      </c>
      <c r="Z4234" s="18">
        <f t="shared" si="467"/>
        <v>325.16399999999999</v>
      </c>
      <c r="AA4234" s="12">
        <v>7842</v>
      </c>
      <c r="AB4234" s="12">
        <v>40702.660000000003</v>
      </c>
      <c r="AC4234" s="28">
        <f>+I4234+Y4234-Z4234</f>
        <v>256.72141544999999</v>
      </c>
      <c r="AD4234" s="20">
        <f t="shared" si="468"/>
        <v>0</v>
      </c>
      <c r="AE4234">
        <v>0</v>
      </c>
    </row>
    <row r="4235" spans="1:31" x14ac:dyDescent="0.25">
      <c r="A4235" s="9">
        <v>45230</v>
      </c>
      <c r="B4235" s="10" t="s">
        <v>78</v>
      </c>
      <c r="C4235" s="10" t="s">
        <v>62</v>
      </c>
      <c r="D4235" s="10" t="s">
        <v>40</v>
      </c>
      <c r="E4235" s="10" t="s">
        <v>30</v>
      </c>
      <c r="F4235" s="10">
        <v>60</v>
      </c>
      <c r="G4235" s="10">
        <v>65</v>
      </c>
      <c r="H4235" s="11">
        <f>SUMIFS(AA:AA,$A:$A,EOMONTH($A4235,-1),$B:$B,$B4235)</f>
        <v>367</v>
      </c>
      <c r="I4235" s="63">
        <f>ROUND(SUMIFS(AC:AC,$A:$A,EOMONTH($A4235,-1),$B:$B,$B4235),2)</f>
        <v>22.82</v>
      </c>
      <c r="J4235" s="11">
        <f>SUMIFS(AB:AB,$A:$A,EOMONTH($A4235,-1),$B:$B,$B4235)</f>
        <v>3040.2</v>
      </c>
      <c r="K4235" s="13">
        <v>0</v>
      </c>
      <c r="L4235" s="25">
        <v>0</v>
      </c>
      <c r="M4235" s="15">
        <v>0</v>
      </c>
      <c r="N4235" s="14">
        <v>0</v>
      </c>
      <c r="O4235" s="16">
        <v>17</v>
      </c>
      <c r="P4235" s="16">
        <v>247.25</v>
      </c>
      <c r="Q4235" s="16">
        <v>0</v>
      </c>
      <c r="R4235" s="16">
        <f>Q4235*16.876/100</f>
        <v>0</v>
      </c>
      <c r="S4235" s="17">
        <f t="shared" si="462"/>
        <v>0</v>
      </c>
      <c r="T4235" s="16">
        <v>0</v>
      </c>
      <c r="U4235" s="18">
        <f t="shared" si="463"/>
        <v>23.855</v>
      </c>
      <c r="V4235" s="18">
        <f t="shared" si="464"/>
        <v>0</v>
      </c>
      <c r="W4235" s="18">
        <f t="shared" si="465"/>
        <v>0</v>
      </c>
      <c r="X4235" s="27"/>
      <c r="Y4235" s="19">
        <f t="shared" si="466"/>
        <v>0</v>
      </c>
      <c r="Z4235" s="18">
        <f t="shared" si="467"/>
        <v>1.105</v>
      </c>
      <c r="AA4235" s="12">
        <v>350</v>
      </c>
      <c r="AB4235" s="12">
        <v>2173.5</v>
      </c>
      <c r="AC4235" s="28">
        <f>+I4235+Y4235-Z4235</f>
        <v>21.715</v>
      </c>
      <c r="AD4235" s="20">
        <f t="shared" si="468"/>
        <v>0</v>
      </c>
      <c r="AE4235">
        <v>0</v>
      </c>
    </row>
    <row r="4236" spans="1:31" x14ac:dyDescent="0.25">
      <c r="A4236" s="9">
        <v>45230</v>
      </c>
      <c r="B4236" s="10" t="s">
        <v>79</v>
      </c>
      <c r="C4236" s="10" t="s">
        <v>62</v>
      </c>
      <c r="D4236" s="10" t="s">
        <v>40</v>
      </c>
      <c r="E4236" s="10" t="s">
        <v>30</v>
      </c>
      <c r="F4236" s="10">
        <v>60</v>
      </c>
      <c r="G4236" s="10">
        <v>65</v>
      </c>
      <c r="H4236" s="11">
        <f>SUMIFS(AA:AA,$A:$A,EOMONTH($A4236,-1),$B:$B,$B4236)</f>
        <v>618</v>
      </c>
      <c r="I4236" s="63">
        <f>ROUND(SUMIFS(AC:AC,$A:$A,EOMONTH($A4236,-1),$B:$B,$B4236),2)</f>
        <v>26.39</v>
      </c>
      <c r="J4236" s="11">
        <f>SUMIFS(AB:AB,$A:$A,EOMONTH($A4236,-1),$B:$B,$B4236)</f>
        <v>6170.53</v>
      </c>
      <c r="K4236" s="13">
        <v>0</v>
      </c>
      <c r="L4236" s="25">
        <v>0</v>
      </c>
      <c r="M4236" s="15">
        <v>0</v>
      </c>
      <c r="N4236" s="14">
        <v>0</v>
      </c>
      <c r="O4236" s="16">
        <v>17</v>
      </c>
      <c r="P4236" s="16">
        <v>247.25</v>
      </c>
      <c r="Q4236" s="16">
        <v>0</v>
      </c>
      <c r="R4236" s="16">
        <f>Q4236*16.876/100</f>
        <v>0</v>
      </c>
      <c r="S4236" s="17">
        <f t="shared" si="462"/>
        <v>0</v>
      </c>
      <c r="T4236" s="16">
        <v>0</v>
      </c>
      <c r="U4236" s="18">
        <f t="shared" si="463"/>
        <v>40.17</v>
      </c>
      <c r="V4236" s="18">
        <f t="shared" si="464"/>
        <v>0</v>
      </c>
      <c r="W4236" s="18">
        <f t="shared" si="465"/>
        <v>0</v>
      </c>
      <c r="X4236" s="27"/>
      <c r="Y4236" s="19">
        <f t="shared" si="466"/>
        <v>0</v>
      </c>
      <c r="Z4236" s="18">
        <f t="shared" si="467"/>
        <v>1.105</v>
      </c>
      <c r="AA4236" s="12">
        <v>601</v>
      </c>
      <c r="AB4236" s="12">
        <v>4495.4799999999996</v>
      </c>
      <c r="AC4236" s="28">
        <f>+I4236+Y4236-Z4236</f>
        <v>25.285</v>
      </c>
      <c r="AD4236" s="20">
        <f t="shared" si="468"/>
        <v>0</v>
      </c>
      <c r="AE4236">
        <v>0</v>
      </c>
    </row>
    <row r="4237" spans="1:31" x14ac:dyDescent="0.25">
      <c r="A4237" s="9">
        <v>45230</v>
      </c>
      <c r="B4237" s="10" t="s">
        <v>80</v>
      </c>
      <c r="C4237" s="10" t="s">
        <v>62</v>
      </c>
      <c r="D4237" s="10" t="s">
        <v>40</v>
      </c>
      <c r="E4237" s="10" t="s">
        <v>30</v>
      </c>
      <c r="F4237" s="10">
        <v>60</v>
      </c>
      <c r="G4237" s="10">
        <v>65</v>
      </c>
      <c r="H4237" s="11">
        <f>SUMIFS(AA:AA,$A:$A,EOMONTH($A4237,-1),$B:$B,$B4237)</f>
        <v>371</v>
      </c>
      <c r="I4237" s="63">
        <f>ROUND(SUMIFS(AC:AC,$A:$A,EOMONTH($A4237,-1),$B:$B,$B4237),2)</f>
        <v>15.72</v>
      </c>
      <c r="J4237" s="11">
        <f>SUMIFS(AB:AB,$A:$A,EOMONTH($A4237,-1),$B:$B,$B4237)</f>
        <v>4160.42</v>
      </c>
      <c r="K4237" s="13">
        <v>0</v>
      </c>
      <c r="L4237" s="25">
        <v>0</v>
      </c>
      <c r="M4237" s="15">
        <v>0</v>
      </c>
      <c r="N4237" s="14">
        <v>0</v>
      </c>
      <c r="O4237" s="16">
        <v>12</v>
      </c>
      <c r="P4237" s="16">
        <v>168.6</v>
      </c>
      <c r="Q4237" s="16">
        <v>0</v>
      </c>
      <c r="R4237" s="16">
        <f>Q4237*16.876/100</f>
        <v>0</v>
      </c>
      <c r="S4237" s="17">
        <f t="shared" si="462"/>
        <v>0</v>
      </c>
      <c r="T4237" s="16">
        <v>0</v>
      </c>
      <c r="U4237" s="18">
        <f t="shared" si="463"/>
        <v>24.114999999999998</v>
      </c>
      <c r="V4237" s="18">
        <f t="shared" si="464"/>
        <v>0</v>
      </c>
      <c r="W4237" s="18">
        <f t="shared" si="465"/>
        <v>0</v>
      </c>
      <c r="X4237" s="27"/>
      <c r="Y4237" s="19">
        <f t="shared" si="466"/>
        <v>0</v>
      </c>
      <c r="Z4237" s="18">
        <f t="shared" si="467"/>
        <v>0.78</v>
      </c>
      <c r="AA4237" s="12">
        <v>359</v>
      </c>
      <c r="AB4237" s="12">
        <v>3019.19</v>
      </c>
      <c r="AC4237" s="28">
        <f>+I4237+Y4237-Z4237</f>
        <v>14.940000000000001</v>
      </c>
      <c r="AD4237" s="20">
        <f t="shared" si="468"/>
        <v>0</v>
      </c>
      <c r="AE4237">
        <v>0</v>
      </c>
    </row>
    <row r="4238" spans="1:31" x14ac:dyDescent="0.25">
      <c r="A4238" s="59">
        <v>45230</v>
      </c>
      <c r="B4238" s="60" t="s">
        <v>810</v>
      </c>
      <c r="C4238" s="60" t="s">
        <v>62</v>
      </c>
      <c r="D4238" s="60" t="s">
        <v>40</v>
      </c>
      <c r="E4238" s="60" t="s">
        <v>30</v>
      </c>
      <c r="F4238" s="10"/>
      <c r="G4238" s="10"/>
      <c r="H4238" s="11"/>
      <c r="I4238" s="63">
        <f>ROUND(SUMIFS(AC:AC,$A:$A,EOMONTH($A4238,-1),$B:$B,$B4238),2)</f>
        <v>0</v>
      </c>
      <c r="J4238" s="11"/>
      <c r="K4238" s="13"/>
      <c r="L4238" s="25"/>
      <c r="M4238" s="15"/>
      <c r="N4238" s="14"/>
      <c r="O4238" s="16"/>
      <c r="P4238" s="16"/>
      <c r="Q4238" s="16"/>
      <c r="R4238" s="16"/>
      <c r="S4238" s="17">
        <f t="shared" si="462"/>
        <v>0</v>
      </c>
      <c r="T4238" s="16"/>
      <c r="U4238" s="18">
        <f t="shared" si="463"/>
        <v>0</v>
      </c>
      <c r="V4238" s="18">
        <f t="shared" si="464"/>
        <v>0</v>
      </c>
      <c r="W4238" s="18">
        <f t="shared" si="465"/>
        <v>0</v>
      </c>
      <c r="X4238" s="27"/>
      <c r="Y4238" s="19">
        <f t="shared" si="466"/>
        <v>0</v>
      </c>
      <c r="Z4238" s="18">
        <f t="shared" si="467"/>
        <v>0</v>
      </c>
      <c r="AA4238" s="12"/>
      <c r="AB4238" s="12"/>
      <c r="AC4238" s="28">
        <f>+I4238+Y4238-Z4238</f>
        <v>0</v>
      </c>
      <c r="AD4238" s="20">
        <f t="shared" si="468"/>
        <v>0</v>
      </c>
      <c r="AE4238">
        <v>0</v>
      </c>
    </row>
    <row r="4239" spans="1:31" x14ac:dyDescent="0.25">
      <c r="A4239" s="9">
        <v>45230</v>
      </c>
      <c r="B4239" s="10" t="s">
        <v>81</v>
      </c>
      <c r="C4239" s="10" t="s">
        <v>62</v>
      </c>
      <c r="D4239" s="10" t="s">
        <v>40</v>
      </c>
      <c r="E4239" s="10" t="s">
        <v>30</v>
      </c>
      <c r="F4239" s="10">
        <v>60</v>
      </c>
      <c r="G4239" s="10">
        <v>65</v>
      </c>
      <c r="H4239" s="11">
        <f>SUMIFS(AA:AA,$A:$A,EOMONTH($A4239,-1),$B:$B,$B4239)</f>
        <v>400</v>
      </c>
      <c r="I4239" s="63">
        <f>ROUND(SUMIFS(AC:AC,$A:$A,EOMONTH($A4239,-1),$B:$B,$B4239),2)</f>
        <v>20.74</v>
      </c>
      <c r="J4239" s="11">
        <f>SUMIFS(AB:AB,$A:$A,EOMONTH($A4239,-1),$B:$B,$B4239)</f>
        <v>4800.42</v>
      </c>
      <c r="K4239" s="13">
        <v>0</v>
      </c>
      <c r="L4239" s="25">
        <v>0</v>
      </c>
      <c r="M4239" s="15">
        <v>0</v>
      </c>
      <c r="N4239" s="14">
        <v>0</v>
      </c>
      <c r="O4239" s="16">
        <v>12</v>
      </c>
      <c r="P4239" s="16">
        <v>168.6</v>
      </c>
      <c r="Q4239" s="16">
        <v>0</v>
      </c>
      <c r="R4239" s="16">
        <f>Q4239*16.876/100</f>
        <v>0</v>
      </c>
      <c r="S4239" s="17">
        <f t="shared" si="462"/>
        <v>0</v>
      </c>
      <c r="T4239" s="16">
        <v>0</v>
      </c>
      <c r="U4239" s="18">
        <f t="shared" si="463"/>
        <v>26</v>
      </c>
      <c r="V4239" s="18">
        <f t="shared" si="464"/>
        <v>0</v>
      </c>
      <c r="W4239" s="18">
        <f t="shared" si="465"/>
        <v>0</v>
      </c>
      <c r="X4239" s="27"/>
      <c r="Y4239" s="19">
        <f t="shared" si="466"/>
        <v>0</v>
      </c>
      <c r="Z4239" s="18">
        <f t="shared" si="467"/>
        <v>0.78</v>
      </c>
      <c r="AA4239" s="12">
        <v>388</v>
      </c>
      <c r="AB4239" s="12">
        <v>3492</v>
      </c>
      <c r="AC4239" s="28">
        <f>+I4239+Y4239-Z4239</f>
        <v>19.959999999999997</v>
      </c>
      <c r="AD4239" s="20">
        <f t="shared" si="468"/>
        <v>0</v>
      </c>
      <c r="AE4239">
        <v>0</v>
      </c>
    </row>
    <row r="4240" spans="1:31" x14ac:dyDescent="0.25">
      <c r="A4240" s="9">
        <v>45230</v>
      </c>
      <c r="B4240" s="10" t="s">
        <v>82</v>
      </c>
      <c r="C4240" s="10" t="s">
        <v>62</v>
      </c>
      <c r="D4240" s="10" t="s">
        <v>40</v>
      </c>
      <c r="E4240" s="10" t="s">
        <v>30</v>
      </c>
      <c r="F4240" s="10">
        <v>60</v>
      </c>
      <c r="G4240" s="10">
        <v>65</v>
      </c>
      <c r="H4240" s="11">
        <f>SUMIFS(AA:AA,$A:$A,EOMONTH($A4240,-1),$B:$B,$B4240)</f>
        <v>424</v>
      </c>
      <c r="I4240" s="63">
        <f>ROUND(SUMIFS(AC:AC,$A:$A,EOMONTH($A4240,-1),$B:$B,$B4240),2)</f>
        <v>17.399999999999999</v>
      </c>
      <c r="J4240" s="11">
        <f>SUMIFS(AB:AB,$A:$A,EOMONTH($A4240,-1),$B:$B,$B4240)</f>
        <v>4851.8500000000004</v>
      </c>
      <c r="K4240" s="13">
        <v>0</v>
      </c>
      <c r="L4240" s="25">
        <v>0</v>
      </c>
      <c r="M4240" s="15">
        <v>0</v>
      </c>
      <c r="N4240" s="14">
        <v>0</v>
      </c>
      <c r="O4240" s="16">
        <v>12</v>
      </c>
      <c r="P4240" s="16">
        <v>168.6</v>
      </c>
      <c r="Q4240" s="16">
        <v>0</v>
      </c>
      <c r="R4240" s="16">
        <f>Q4240*16.876/100</f>
        <v>0</v>
      </c>
      <c r="S4240" s="17">
        <f t="shared" si="462"/>
        <v>0</v>
      </c>
      <c r="T4240" s="16">
        <v>0</v>
      </c>
      <c r="U4240" s="18">
        <f t="shared" si="463"/>
        <v>27.56</v>
      </c>
      <c r="V4240" s="18">
        <f t="shared" si="464"/>
        <v>0</v>
      </c>
      <c r="W4240" s="18">
        <f t="shared" si="465"/>
        <v>0</v>
      </c>
      <c r="X4240" s="27"/>
      <c r="Y4240" s="19">
        <f t="shared" si="466"/>
        <v>0</v>
      </c>
      <c r="Z4240" s="18">
        <f t="shared" si="467"/>
        <v>0.78</v>
      </c>
      <c r="AA4240" s="12">
        <v>412</v>
      </c>
      <c r="AB4240" s="12">
        <v>3534.96</v>
      </c>
      <c r="AC4240" s="28">
        <f>+I4240+Y4240-Z4240</f>
        <v>16.619999999999997</v>
      </c>
      <c r="AD4240" s="20">
        <f t="shared" si="468"/>
        <v>0</v>
      </c>
      <c r="AE4240">
        <v>0</v>
      </c>
    </row>
    <row r="4241" spans="1:31" x14ac:dyDescent="0.25">
      <c r="A4241" s="9">
        <v>45230</v>
      </c>
      <c r="B4241" s="10" t="s">
        <v>83</v>
      </c>
      <c r="C4241" s="10" t="s">
        <v>62</v>
      </c>
      <c r="D4241" s="10" t="s">
        <v>40</v>
      </c>
      <c r="E4241" s="10" t="s">
        <v>30</v>
      </c>
      <c r="F4241" s="10">
        <v>60</v>
      </c>
      <c r="G4241" s="10">
        <v>65</v>
      </c>
      <c r="H4241" s="11">
        <f>SUMIFS(AA:AA,$A:$A,EOMONTH($A4241,-1),$B:$B,$B4241)</f>
        <v>307</v>
      </c>
      <c r="I4241" s="63">
        <f>ROUND(SUMIFS(AC:AC,$A:$A,EOMONTH($A4241,-1),$B:$B,$B4241),2)</f>
        <v>12.11</v>
      </c>
      <c r="J4241" s="11">
        <f>SUMIFS(AB:AB,$A:$A,EOMONTH($A4241,-1),$B:$B,$B4241)</f>
        <v>4608.07</v>
      </c>
      <c r="K4241" s="13">
        <v>0</v>
      </c>
      <c r="L4241" s="25">
        <v>0</v>
      </c>
      <c r="M4241" s="15">
        <v>0</v>
      </c>
      <c r="N4241" s="14">
        <v>0</v>
      </c>
      <c r="O4241" s="16">
        <v>0</v>
      </c>
      <c r="P4241" s="16">
        <v>0</v>
      </c>
      <c r="Q4241" s="16">
        <v>0</v>
      </c>
      <c r="R4241" s="16">
        <f>Q4241*16.876/100</f>
        <v>0</v>
      </c>
      <c r="S4241" s="17">
        <f t="shared" si="462"/>
        <v>0</v>
      </c>
      <c r="T4241" s="16">
        <v>0</v>
      </c>
      <c r="U4241" s="18">
        <f t="shared" si="463"/>
        <v>19.954999999999998</v>
      </c>
      <c r="V4241" s="18">
        <f t="shared" si="464"/>
        <v>0</v>
      </c>
      <c r="W4241" s="18">
        <f t="shared" si="465"/>
        <v>0</v>
      </c>
      <c r="X4241" s="27"/>
      <c r="Y4241" s="19">
        <f t="shared" si="466"/>
        <v>0</v>
      </c>
      <c r="Z4241" s="18">
        <f t="shared" si="467"/>
        <v>0</v>
      </c>
      <c r="AA4241" s="12">
        <v>307</v>
      </c>
      <c r="AB4241" s="12">
        <v>3456.82</v>
      </c>
      <c r="AC4241" s="28">
        <f>+I4241+Y4241-Z4241</f>
        <v>12.11</v>
      </c>
      <c r="AD4241" s="20">
        <f t="shared" si="468"/>
        <v>0</v>
      </c>
      <c r="AE4241">
        <v>0</v>
      </c>
    </row>
    <row r="4242" spans="1:31" x14ac:dyDescent="0.25">
      <c r="A4242" s="9">
        <v>45230</v>
      </c>
      <c r="B4242" s="10" t="s">
        <v>84</v>
      </c>
      <c r="C4242" s="10" t="s">
        <v>62</v>
      </c>
      <c r="D4242" s="10" t="s">
        <v>40</v>
      </c>
      <c r="E4242" s="10" t="s">
        <v>30</v>
      </c>
      <c r="F4242" s="10">
        <v>60</v>
      </c>
      <c r="G4242" s="10">
        <v>65</v>
      </c>
      <c r="H4242" s="11">
        <f>SUMIFS(AA:AA,$A:$A,EOMONTH($A4242,-1),$B:$B,$B4242)</f>
        <v>716</v>
      </c>
      <c r="I4242" s="63">
        <f>ROUND(SUMIFS(AC:AC,$A:$A,EOMONTH($A4242,-1),$B:$B,$B4242),2)</f>
        <v>30.82</v>
      </c>
      <c r="J4242" s="11">
        <f>SUMIFS(AB:AB,$A:$A,EOMONTH($A4242,-1),$B:$B,$B4242)</f>
        <v>7714.01</v>
      </c>
      <c r="K4242" s="13">
        <v>0</v>
      </c>
      <c r="L4242" s="25">
        <v>0</v>
      </c>
      <c r="M4242" s="15">
        <v>0</v>
      </c>
      <c r="N4242" s="14">
        <v>0</v>
      </c>
      <c r="O4242" s="16">
        <v>12</v>
      </c>
      <c r="P4242" s="16">
        <v>168.6</v>
      </c>
      <c r="Q4242" s="16">
        <v>0</v>
      </c>
      <c r="R4242" s="16">
        <f>Q4242*16.876/100</f>
        <v>0</v>
      </c>
      <c r="S4242" s="17">
        <f t="shared" si="462"/>
        <v>0</v>
      </c>
      <c r="T4242" s="16">
        <v>0</v>
      </c>
      <c r="U4242" s="18">
        <f t="shared" si="463"/>
        <v>46.54</v>
      </c>
      <c r="V4242" s="18">
        <f t="shared" si="464"/>
        <v>0</v>
      </c>
      <c r="W4242" s="18">
        <f t="shared" si="465"/>
        <v>0</v>
      </c>
      <c r="X4242" s="27"/>
      <c r="Y4242" s="19">
        <f t="shared" si="466"/>
        <v>0</v>
      </c>
      <c r="Z4242" s="18">
        <f t="shared" si="467"/>
        <v>0.78</v>
      </c>
      <c r="AA4242" s="12">
        <v>704</v>
      </c>
      <c r="AB4242" s="12">
        <v>5688.32</v>
      </c>
      <c r="AC4242" s="28">
        <f>+I4242+Y4242-Z4242</f>
        <v>30.04</v>
      </c>
      <c r="AD4242" s="20">
        <f t="shared" si="468"/>
        <v>0</v>
      </c>
      <c r="AE4242">
        <v>0</v>
      </c>
    </row>
    <row r="4243" spans="1:31" x14ac:dyDescent="0.25">
      <c r="A4243" s="9">
        <v>45230</v>
      </c>
      <c r="B4243" s="10" t="s">
        <v>85</v>
      </c>
      <c r="C4243" s="10" t="s">
        <v>39</v>
      </c>
      <c r="D4243" s="10" t="s">
        <v>40</v>
      </c>
      <c r="E4243" s="10" t="s">
        <v>30</v>
      </c>
      <c r="F4243" s="10">
        <v>60</v>
      </c>
      <c r="G4243" s="10">
        <v>65</v>
      </c>
      <c r="H4243" s="11">
        <f>SUMIFS(AA:AA,$A:$A,EOMONTH($A4243,-1),$B:$B,$B4243)</f>
        <v>90</v>
      </c>
      <c r="I4243" s="63">
        <f>ROUND(SUMIFS(AC:AC,$A:$A,EOMONTH($A4243,-1),$B:$B,$B4243),2)</f>
        <v>16.61</v>
      </c>
      <c r="J4243" s="11">
        <f>SUMIFS(AB:AB,$A:$A,EOMONTH($A4243,-1),$B:$B,$B4243)</f>
        <v>671.17</v>
      </c>
      <c r="K4243" s="13">
        <v>0</v>
      </c>
      <c r="L4243" s="25">
        <v>0</v>
      </c>
      <c r="M4243" s="15">
        <v>0</v>
      </c>
      <c r="N4243" s="14">
        <v>0</v>
      </c>
      <c r="O4243" s="16">
        <v>12</v>
      </c>
      <c r="P4243" s="16">
        <v>168.6</v>
      </c>
      <c r="Q4243" s="16">
        <v>0</v>
      </c>
      <c r="R4243" s="16">
        <f>Q4243*16.876/100</f>
        <v>0</v>
      </c>
      <c r="S4243" s="17">
        <f t="shared" si="462"/>
        <v>0</v>
      </c>
      <c r="T4243" s="16">
        <v>0</v>
      </c>
      <c r="U4243" s="18">
        <f t="shared" si="463"/>
        <v>5.85</v>
      </c>
      <c r="V4243" s="18">
        <f t="shared" si="464"/>
        <v>0</v>
      </c>
      <c r="W4243" s="18">
        <f t="shared" si="465"/>
        <v>0</v>
      </c>
      <c r="X4243" s="27"/>
      <c r="Y4243" s="19">
        <f t="shared" si="466"/>
        <v>0</v>
      </c>
      <c r="Z4243" s="18">
        <f t="shared" si="467"/>
        <v>0.78</v>
      </c>
      <c r="AA4243" s="12">
        <v>78</v>
      </c>
      <c r="AB4243" s="12">
        <v>581.67999999999995</v>
      </c>
      <c r="AC4243" s="28">
        <f>+I4243+Y4243-Z4243</f>
        <v>15.83</v>
      </c>
      <c r="AD4243" s="20">
        <f t="shared" si="468"/>
        <v>0</v>
      </c>
      <c r="AE4243">
        <v>0</v>
      </c>
    </row>
    <row r="4244" spans="1:31" x14ac:dyDescent="0.25">
      <c r="A4244" s="9">
        <v>45230</v>
      </c>
      <c r="B4244" s="10" t="s">
        <v>792</v>
      </c>
      <c r="C4244" s="10" t="s">
        <v>39</v>
      </c>
      <c r="D4244" s="10" t="s">
        <v>40</v>
      </c>
      <c r="E4244" s="10" t="s">
        <v>30</v>
      </c>
      <c r="F4244" s="10">
        <v>90</v>
      </c>
      <c r="G4244" s="10">
        <v>98</v>
      </c>
      <c r="H4244" s="11">
        <f>SUMIFS(AA:AA,$A:$A,EOMONTH($A4244,-1),$B:$B,$B4244)</f>
        <v>-120</v>
      </c>
      <c r="I4244" s="63">
        <f>ROUND(SUMIFS(AC:AC,$A:$A,EOMONTH($A4244,-1),$B:$B,$B4244),2)</f>
        <v>-11.76</v>
      </c>
      <c r="J4244" s="11">
        <f>SUMIFS(AB:AB,$A:$A,EOMONTH($A4244,-1),$B:$B,$B4244)</f>
        <v>-2563.1999999999998</v>
      </c>
      <c r="K4244" s="13">
        <v>0</v>
      </c>
      <c r="L4244" s="25">
        <v>0</v>
      </c>
      <c r="M4244" s="15">
        <v>0</v>
      </c>
      <c r="N4244" s="14">
        <v>0</v>
      </c>
      <c r="O4244" s="16">
        <v>0</v>
      </c>
      <c r="P4244" s="16">
        <v>0</v>
      </c>
      <c r="Q4244" s="16">
        <v>0</v>
      </c>
      <c r="R4244" s="16">
        <f>Q4244*16.876/100</f>
        <v>0</v>
      </c>
      <c r="S4244" s="17">
        <f t="shared" si="462"/>
        <v>0</v>
      </c>
      <c r="T4244" s="16">
        <v>0</v>
      </c>
      <c r="U4244" s="18">
        <f t="shared" si="463"/>
        <v>-11.76</v>
      </c>
      <c r="V4244" s="18">
        <f t="shared" si="464"/>
        <v>0</v>
      </c>
      <c r="W4244" s="18">
        <f t="shared" si="465"/>
        <v>0</v>
      </c>
      <c r="X4244" s="27"/>
      <c r="Y4244" s="19">
        <f t="shared" si="466"/>
        <v>0</v>
      </c>
      <c r="Z4244" s="18">
        <f t="shared" si="467"/>
        <v>0</v>
      </c>
      <c r="AA4244" s="12">
        <v>-120</v>
      </c>
      <c r="AB4244" s="12">
        <v>-2563.1999999999998</v>
      </c>
      <c r="AC4244" s="28">
        <f>+I4244+Y4244-Z4244</f>
        <v>-11.76</v>
      </c>
      <c r="AD4244" s="20">
        <f t="shared" si="468"/>
        <v>20</v>
      </c>
      <c r="AE4244">
        <v>20</v>
      </c>
    </row>
    <row r="4245" spans="1:31" x14ac:dyDescent="0.25">
      <c r="A4245" s="59">
        <v>45230</v>
      </c>
      <c r="B4245" s="60" t="s">
        <v>827</v>
      </c>
      <c r="C4245" s="60" t="s">
        <v>62</v>
      </c>
      <c r="D4245" s="60" t="s">
        <v>29</v>
      </c>
      <c r="E4245" s="60" t="s">
        <v>30</v>
      </c>
      <c r="F4245" s="10"/>
      <c r="G4245" s="10"/>
      <c r="H4245" s="11"/>
      <c r="I4245" s="63">
        <f>ROUND(SUMIFS(AC:AC,$A:$A,EOMONTH($A4245,-1),$B:$B,$B4245),2)</f>
        <v>0</v>
      </c>
      <c r="J4245" s="11"/>
      <c r="K4245" s="13"/>
      <c r="L4245" s="25"/>
      <c r="M4245" s="15"/>
      <c r="N4245" s="14"/>
      <c r="O4245" s="16"/>
      <c r="P4245" s="16"/>
      <c r="Q4245" s="16"/>
      <c r="R4245" s="16"/>
      <c r="S4245" s="17">
        <f t="shared" si="462"/>
        <v>0</v>
      </c>
      <c r="T4245" s="16"/>
      <c r="U4245" s="18">
        <f t="shared" si="463"/>
        <v>0</v>
      </c>
      <c r="V4245" s="18">
        <f t="shared" si="464"/>
        <v>0</v>
      </c>
      <c r="W4245" s="18">
        <f t="shared" si="465"/>
        <v>0</v>
      </c>
      <c r="X4245" s="27"/>
      <c r="Y4245" s="19">
        <f t="shared" si="466"/>
        <v>0</v>
      </c>
      <c r="Z4245" s="18">
        <f t="shared" si="467"/>
        <v>0</v>
      </c>
      <c r="AA4245" s="12"/>
      <c r="AB4245" s="12"/>
      <c r="AC4245" s="28">
        <f>+I4245+Y4245-Z4245</f>
        <v>0</v>
      </c>
      <c r="AD4245" s="20">
        <f t="shared" si="468"/>
        <v>0</v>
      </c>
      <c r="AE4245">
        <v>0</v>
      </c>
    </row>
    <row r="4246" spans="1:31" x14ac:dyDescent="0.25">
      <c r="A4246" s="9">
        <v>45230</v>
      </c>
      <c r="B4246" s="10" t="s">
        <v>86</v>
      </c>
      <c r="C4246" s="10" t="s">
        <v>62</v>
      </c>
      <c r="D4246" s="10" t="s">
        <v>40</v>
      </c>
      <c r="E4246" s="10" t="s">
        <v>30</v>
      </c>
      <c r="F4246" s="10">
        <v>90</v>
      </c>
      <c r="G4246" s="10">
        <v>98</v>
      </c>
      <c r="H4246" s="11">
        <f>SUMIFS(AA:AA,$A:$A,EOMONTH($A4246,-1),$B:$B,$B4246)</f>
        <v>208</v>
      </c>
      <c r="I4246" s="63">
        <f>ROUND(SUMIFS(AC:AC,$A:$A,EOMONTH($A4246,-1),$B:$B,$B4246),2)</f>
        <v>-1.02</v>
      </c>
      <c r="J4246" s="11">
        <f>SUMIFS(AB:AB,$A:$A,EOMONTH($A4246,-1),$B:$B,$B4246)</f>
        <v>2707.55</v>
      </c>
      <c r="K4246" s="13">
        <v>0</v>
      </c>
      <c r="L4246" s="25">
        <v>0</v>
      </c>
      <c r="M4246" s="15">
        <v>0</v>
      </c>
      <c r="N4246" s="14">
        <v>0</v>
      </c>
      <c r="O4246" s="16">
        <v>36</v>
      </c>
      <c r="P4246" s="16">
        <v>722.88</v>
      </c>
      <c r="Q4246" s="16">
        <v>0</v>
      </c>
      <c r="R4246" s="16">
        <f>Q4246*16.876/100</f>
        <v>0</v>
      </c>
      <c r="S4246" s="17">
        <f t="shared" si="462"/>
        <v>0</v>
      </c>
      <c r="T4246" s="16">
        <v>0</v>
      </c>
      <c r="U4246" s="18">
        <f t="shared" si="463"/>
        <v>20.384</v>
      </c>
      <c r="V4246" s="18">
        <f t="shared" si="464"/>
        <v>0</v>
      </c>
      <c r="W4246" s="18">
        <f t="shared" si="465"/>
        <v>0</v>
      </c>
      <c r="X4246" s="27"/>
      <c r="Y4246" s="19">
        <f t="shared" si="466"/>
        <v>0</v>
      </c>
      <c r="Z4246" s="18">
        <f t="shared" si="467"/>
        <v>3.528</v>
      </c>
      <c r="AA4246" s="12">
        <v>172</v>
      </c>
      <c r="AB4246" s="12">
        <v>1704.78</v>
      </c>
      <c r="AC4246" s="28">
        <f>+I4246+Y4246-Z4246</f>
        <v>-4.548</v>
      </c>
      <c r="AD4246" s="20">
        <f t="shared" si="468"/>
        <v>10</v>
      </c>
      <c r="AE4246">
        <v>10</v>
      </c>
    </row>
    <row r="4247" spans="1:31" x14ac:dyDescent="0.25">
      <c r="A4247" s="9">
        <v>45230</v>
      </c>
      <c r="B4247" s="10" t="s">
        <v>87</v>
      </c>
      <c r="C4247" s="10" t="s">
        <v>62</v>
      </c>
      <c r="D4247" s="10" t="s">
        <v>40</v>
      </c>
      <c r="E4247" s="10" t="s">
        <v>30</v>
      </c>
      <c r="F4247" s="10">
        <v>90</v>
      </c>
      <c r="G4247" s="10">
        <v>98</v>
      </c>
      <c r="H4247" s="11">
        <f>SUMIFS(AA:AA,$A:$A,EOMONTH($A4247,-1),$B:$B,$B4247)</f>
        <v>401</v>
      </c>
      <c r="I4247" s="63">
        <f>ROUND(SUMIFS(AC:AC,$A:$A,EOMONTH($A4247,-1),$B:$B,$B4247),2)</f>
        <v>14.1</v>
      </c>
      <c r="J4247" s="11">
        <f>SUMIFS(AB:AB,$A:$A,EOMONTH($A4247,-1),$B:$B,$B4247)</f>
        <v>5167.7</v>
      </c>
      <c r="K4247" s="13">
        <v>0</v>
      </c>
      <c r="L4247" s="25">
        <v>0</v>
      </c>
      <c r="M4247" s="15">
        <v>0</v>
      </c>
      <c r="N4247" s="14">
        <v>0</v>
      </c>
      <c r="O4247" s="16">
        <v>0</v>
      </c>
      <c r="P4247" s="16">
        <v>0</v>
      </c>
      <c r="Q4247" s="16">
        <v>0</v>
      </c>
      <c r="R4247" s="16">
        <f>Q4247*16.876/100</f>
        <v>0</v>
      </c>
      <c r="S4247" s="17">
        <f t="shared" si="462"/>
        <v>0</v>
      </c>
      <c r="T4247" s="16">
        <v>0</v>
      </c>
      <c r="U4247" s="18">
        <f t="shared" si="463"/>
        <v>39.298000000000002</v>
      </c>
      <c r="V4247" s="18">
        <f t="shared" si="464"/>
        <v>0</v>
      </c>
      <c r="W4247" s="18">
        <f t="shared" si="465"/>
        <v>0</v>
      </c>
      <c r="X4247" s="27"/>
      <c r="Y4247" s="19">
        <f t="shared" si="466"/>
        <v>0</v>
      </c>
      <c r="Z4247" s="18">
        <f t="shared" si="467"/>
        <v>0</v>
      </c>
      <c r="AA4247" s="12">
        <v>401</v>
      </c>
      <c r="AB4247" s="12">
        <v>3880.89</v>
      </c>
      <c r="AC4247" s="28">
        <f>+I4247+Y4247-Z4247</f>
        <v>14.1</v>
      </c>
      <c r="AD4247" s="20">
        <f t="shared" si="468"/>
        <v>0</v>
      </c>
      <c r="AE4247">
        <v>0</v>
      </c>
    </row>
    <row r="4248" spans="1:31" x14ac:dyDescent="0.25">
      <c r="A4248" s="9">
        <v>45230</v>
      </c>
      <c r="B4248" s="10" t="s">
        <v>88</v>
      </c>
      <c r="C4248" s="10" t="s">
        <v>62</v>
      </c>
      <c r="D4248" s="10" t="s">
        <v>40</v>
      </c>
      <c r="E4248" s="10" t="s">
        <v>30</v>
      </c>
      <c r="F4248" s="10">
        <v>90</v>
      </c>
      <c r="G4248" s="10">
        <v>98</v>
      </c>
      <c r="H4248" s="11">
        <f>SUMIFS(AA:AA,$A:$A,EOMONTH($A4248,-1),$B:$B,$B4248)</f>
        <v>312</v>
      </c>
      <c r="I4248" s="63">
        <f>ROUND(SUMIFS(AC:AC,$A:$A,EOMONTH($A4248,-1),$B:$B,$B4248),2)</f>
        <v>10.18</v>
      </c>
      <c r="J4248" s="11">
        <f>SUMIFS(AB:AB,$A:$A,EOMONTH($A4248,-1),$B:$B,$B4248)</f>
        <v>3994.97</v>
      </c>
      <c r="K4248" s="13">
        <v>0</v>
      </c>
      <c r="L4248" s="25">
        <v>0</v>
      </c>
      <c r="M4248" s="15">
        <v>0</v>
      </c>
      <c r="N4248" s="14">
        <v>0</v>
      </c>
      <c r="O4248" s="16">
        <v>0</v>
      </c>
      <c r="P4248" s="16">
        <v>0</v>
      </c>
      <c r="Q4248" s="16">
        <v>0</v>
      </c>
      <c r="R4248" s="16">
        <f>Q4248*16.876/100</f>
        <v>0</v>
      </c>
      <c r="S4248" s="17">
        <f t="shared" si="462"/>
        <v>0</v>
      </c>
      <c r="T4248" s="16">
        <v>0</v>
      </c>
      <c r="U4248" s="18">
        <f t="shared" si="463"/>
        <v>30.576000000000001</v>
      </c>
      <c r="V4248" s="18">
        <f t="shared" si="464"/>
        <v>0</v>
      </c>
      <c r="W4248" s="18">
        <f t="shared" si="465"/>
        <v>0</v>
      </c>
      <c r="X4248" s="27"/>
      <c r="Y4248" s="19">
        <f t="shared" si="466"/>
        <v>0</v>
      </c>
      <c r="Z4248" s="18">
        <f t="shared" si="467"/>
        <v>0</v>
      </c>
      <c r="AA4248" s="12">
        <v>312</v>
      </c>
      <c r="AB4248" s="12">
        <v>2995.2</v>
      </c>
      <c r="AC4248" s="28">
        <f>+I4248+Y4248-Z4248</f>
        <v>10.18</v>
      </c>
      <c r="AD4248" s="20">
        <f t="shared" si="468"/>
        <v>0</v>
      </c>
      <c r="AE4248">
        <v>0</v>
      </c>
    </row>
    <row r="4249" spans="1:31" x14ac:dyDescent="0.25">
      <c r="A4249" s="9">
        <v>45230</v>
      </c>
      <c r="B4249" s="10" t="s">
        <v>89</v>
      </c>
      <c r="C4249" s="10" t="s">
        <v>62</v>
      </c>
      <c r="D4249" s="10" t="s">
        <v>40</v>
      </c>
      <c r="E4249" s="10" t="s">
        <v>30</v>
      </c>
      <c r="F4249" s="10">
        <v>90</v>
      </c>
      <c r="G4249" s="10">
        <v>98</v>
      </c>
      <c r="H4249" s="11">
        <f>SUMIFS(AA:AA,$A:$A,EOMONTH($A4249,-1),$B:$B,$B4249)</f>
        <v>123</v>
      </c>
      <c r="I4249" s="63">
        <f>ROUND(SUMIFS(AC:AC,$A:$A,EOMONTH($A4249,-1),$B:$B,$B4249),2)</f>
        <v>4.71</v>
      </c>
      <c r="J4249" s="11">
        <f>SUMIFS(AB:AB,$A:$A,EOMONTH($A4249,-1),$B:$B,$B4249)</f>
        <v>2638.35</v>
      </c>
      <c r="K4249" s="13">
        <v>0</v>
      </c>
      <c r="L4249" s="25">
        <v>0</v>
      </c>
      <c r="M4249" s="15">
        <v>0</v>
      </c>
      <c r="N4249" s="14">
        <v>0</v>
      </c>
      <c r="O4249" s="16">
        <v>0</v>
      </c>
      <c r="P4249" s="16">
        <v>0</v>
      </c>
      <c r="Q4249" s="16">
        <v>0</v>
      </c>
      <c r="R4249" s="16">
        <f>Q4249*16.876/100</f>
        <v>0</v>
      </c>
      <c r="S4249" s="17">
        <f t="shared" si="462"/>
        <v>0</v>
      </c>
      <c r="T4249" s="16">
        <v>0</v>
      </c>
      <c r="U4249" s="18">
        <f t="shared" si="463"/>
        <v>12.054</v>
      </c>
      <c r="V4249" s="18">
        <f t="shared" si="464"/>
        <v>0</v>
      </c>
      <c r="W4249" s="18">
        <f t="shared" si="465"/>
        <v>0</v>
      </c>
      <c r="X4249" s="27"/>
      <c r="Y4249" s="19">
        <f t="shared" si="466"/>
        <v>0</v>
      </c>
      <c r="Z4249" s="18">
        <f t="shared" si="467"/>
        <v>0</v>
      </c>
      <c r="AA4249" s="12">
        <v>123</v>
      </c>
      <c r="AB4249" s="12">
        <v>1979.07</v>
      </c>
      <c r="AC4249" s="28">
        <f>+I4249+Y4249-Z4249</f>
        <v>4.71</v>
      </c>
      <c r="AD4249" s="20">
        <f t="shared" si="468"/>
        <v>0</v>
      </c>
      <c r="AE4249">
        <v>0</v>
      </c>
    </row>
    <row r="4250" spans="1:31" x14ac:dyDescent="0.25">
      <c r="A4250" s="9">
        <v>45230</v>
      </c>
      <c r="B4250" s="10" t="s">
        <v>90</v>
      </c>
      <c r="C4250" s="10" t="s">
        <v>62</v>
      </c>
      <c r="D4250" s="10" t="s">
        <v>40</v>
      </c>
      <c r="E4250" s="10" t="s">
        <v>30</v>
      </c>
      <c r="F4250" s="10">
        <v>90</v>
      </c>
      <c r="G4250" s="10">
        <v>98</v>
      </c>
      <c r="H4250" s="11">
        <f>SUMIFS(AA:AA,$A:$A,EOMONTH($A4250,-1),$B:$B,$B4250)</f>
        <v>92</v>
      </c>
      <c r="I4250" s="63">
        <f>ROUND(SUMIFS(AC:AC,$A:$A,EOMONTH($A4250,-1),$B:$B,$B4250),2)</f>
        <v>0.77</v>
      </c>
      <c r="J4250" s="11">
        <f>SUMIFS(AB:AB,$A:$A,EOMONTH($A4250,-1),$B:$B,$B4250)</f>
        <v>1973.4</v>
      </c>
      <c r="K4250" s="13">
        <v>0</v>
      </c>
      <c r="L4250" s="25">
        <v>0</v>
      </c>
      <c r="M4250" s="15">
        <v>0</v>
      </c>
      <c r="N4250" s="14">
        <v>0</v>
      </c>
      <c r="O4250" s="16">
        <v>0</v>
      </c>
      <c r="P4250" s="16">
        <v>0</v>
      </c>
      <c r="Q4250" s="16">
        <v>0</v>
      </c>
      <c r="R4250" s="16">
        <f>Q4250*16.876/100</f>
        <v>0</v>
      </c>
      <c r="S4250" s="17">
        <f t="shared" si="462"/>
        <v>0</v>
      </c>
      <c r="T4250" s="16">
        <v>0</v>
      </c>
      <c r="U4250" s="18">
        <f t="shared" si="463"/>
        <v>9.016</v>
      </c>
      <c r="V4250" s="18">
        <f t="shared" si="464"/>
        <v>0</v>
      </c>
      <c r="W4250" s="18">
        <f t="shared" si="465"/>
        <v>0</v>
      </c>
      <c r="X4250" s="27"/>
      <c r="Y4250" s="19">
        <f t="shared" si="466"/>
        <v>0</v>
      </c>
      <c r="Z4250" s="18">
        <f t="shared" si="467"/>
        <v>0</v>
      </c>
      <c r="AA4250" s="12">
        <v>92</v>
      </c>
      <c r="AB4250" s="12">
        <v>1973.4</v>
      </c>
      <c r="AC4250" s="28">
        <f>+I4250+Y4250-Z4250</f>
        <v>0.77</v>
      </c>
      <c r="AD4250" s="20">
        <f t="shared" si="468"/>
        <v>0</v>
      </c>
      <c r="AE4250">
        <v>0</v>
      </c>
    </row>
    <row r="4251" spans="1:31" x14ac:dyDescent="0.25">
      <c r="A4251" s="9">
        <v>45230</v>
      </c>
      <c r="B4251" s="10" t="s">
        <v>91</v>
      </c>
      <c r="C4251" s="10" t="s">
        <v>62</v>
      </c>
      <c r="D4251" s="10" t="s">
        <v>40</v>
      </c>
      <c r="E4251" s="10" t="s">
        <v>30</v>
      </c>
      <c r="F4251" s="10">
        <v>90</v>
      </c>
      <c r="G4251" s="10">
        <v>98</v>
      </c>
      <c r="H4251" s="11">
        <f>SUMIFS(AA:AA,$A:$A,EOMONTH($A4251,-1),$B:$B,$B4251)</f>
        <v>259</v>
      </c>
      <c r="I4251" s="63">
        <f>ROUND(SUMIFS(AC:AC,$A:$A,EOMONTH($A4251,-1),$B:$B,$B4251),2)</f>
        <v>8.3000000000000007</v>
      </c>
      <c r="J4251" s="11">
        <f>SUMIFS(AB:AB,$A:$A,EOMONTH($A4251,-1),$B:$B,$B4251)</f>
        <v>5555.55</v>
      </c>
      <c r="K4251" s="13">
        <v>0</v>
      </c>
      <c r="L4251" s="25">
        <v>0</v>
      </c>
      <c r="M4251" s="15">
        <v>0</v>
      </c>
      <c r="N4251" s="14">
        <v>0</v>
      </c>
      <c r="O4251" s="16">
        <v>0</v>
      </c>
      <c r="P4251" s="16">
        <v>0</v>
      </c>
      <c r="Q4251" s="16">
        <v>0</v>
      </c>
      <c r="R4251" s="16">
        <f>Q4251*16.876/100</f>
        <v>0</v>
      </c>
      <c r="S4251" s="17">
        <f t="shared" si="462"/>
        <v>0</v>
      </c>
      <c r="T4251" s="16">
        <v>0</v>
      </c>
      <c r="U4251" s="18">
        <f t="shared" si="463"/>
        <v>25.382000000000001</v>
      </c>
      <c r="V4251" s="18">
        <f t="shared" si="464"/>
        <v>0</v>
      </c>
      <c r="W4251" s="18">
        <f t="shared" si="465"/>
        <v>0</v>
      </c>
      <c r="X4251" s="27"/>
      <c r="Y4251" s="19">
        <f t="shared" si="466"/>
        <v>0</v>
      </c>
      <c r="Z4251" s="18">
        <f t="shared" si="467"/>
        <v>0</v>
      </c>
      <c r="AA4251" s="12">
        <v>259</v>
      </c>
      <c r="AB4251" s="12">
        <v>4274.51</v>
      </c>
      <c r="AC4251" s="28">
        <f>+I4251+Y4251-Z4251</f>
        <v>8.3000000000000007</v>
      </c>
      <c r="AD4251" s="20">
        <f t="shared" si="468"/>
        <v>0</v>
      </c>
      <c r="AE4251">
        <v>0</v>
      </c>
    </row>
    <row r="4252" spans="1:31" x14ac:dyDescent="0.25">
      <c r="A4252" s="9">
        <v>45230</v>
      </c>
      <c r="B4252" s="10" t="s">
        <v>92</v>
      </c>
      <c r="C4252" s="10" t="s">
        <v>62</v>
      </c>
      <c r="D4252" s="10" t="s">
        <v>40</v>
      </c>
      <c r="E4252" s="10" t="s">
        <v>30</v>
      </c>
      <c r="F4252" s="10">
        <v>90</v>
      </c>
      <c r="G4252" s="10">
        <v>98</v>
      </c>
      <c r="H4252" s="11">
        <f>SUMIFS(AA:AA,$A:$A,EOMONTH($A4252,-1),$B:$B,$B4252)</f>
        <v>457</v>
      </c>
      <c r="I4252" s="63">
        <f>ROUND(SUMIFS(AC:AC,$A:$A,EOMONTH($A4252,-1),$B:$B,$B4252),2)</f>
        <v>19.149999999999999</v>
      </c>
      <c r="J4252" s="11">
        <f>SUMIFS(AB:AB,$A:$A,EOMONTH($A4252,-1),$B:$B,$B4252)</f>
        <v>7548.58</v>
      </c>
      <c r="K4252" s="13">
        <v>0</v>
      </c>
      <c r="L4252" s="25">
        <v>0</v>
      </c>
      <c r="M4252" s="15">
        <v>0</v>
      </c>
      <c r="N4252" s="14">
        <v>0</v>
      </c>
      <c r="O4252" s="16">
        <v>0</v>
      </c>
      <c r="P4252" s="16">
        <v>0</v>
      </c>
      <c r="Q4252" s="16">
        <v>0</v>
      </c>
      <c r="R4252" s="16">
        <f>Q4252*16.876/100</f>
        <v>0</v>
      </c>
      <c r="S4252" s="17">
        <f t="shared" si="462"/>
        <v>0</v>
      </c>
      <c r="T4252" s="16">
        <v>0</v>
      </c>
      <c r="U4252" s="18">
        <f t="shared" si="463"/>
        <v>44.786000000000001</v>
      </c>
      <c r="V4252" s="18">
        <f t="shared" si="464"/>
        <v>0</v>
      </c>
      <c r="W4252" s="18">
        <f t="shared" si="465"/>
        <v>0</v>
      </c>
      <c r="X4252" s="27"/>
      <c r="Y4252" s="19">
        <f t="shared" si="466"/>
        <v>0</v>
      </c>
      <c r="Z4252" s="18">
        <f t="shared" si="467"/>
        <v>0</v>
      </c>
      <c r="AA4252" s="12">
        <v>457</v>
      </c>
      <c r="AB4252" s="12">
        <v>5662.23</v>
      </c>
      <c r="AC4252" s="28">
        <f>+I4252+Y4252-Z4252</f>
        <v>19.149999999999999</v>
      </c>
      <c r="AD4252" s="20">
        <f t="shared" si="468"/>
        <v>0</v>
      </c>
      <c r="AE4252">
        <v>0</v>
      </c>
    </row>
    <row r="4253" spans="1:31" x14ac:dyDescent="0.25">
      <c r="A4253" s="9">
        <v>45230</v>
      </c>
      <c r="B4253" s="10" t="s">
        <v>793</v>
      </c>
      <c r="C4253" s="10" t="s">
        <v>39</v>
      </c>
      <c r="D4253" s="10" t="s">
        <v>40</v>
      </c>
      <c r="E4253" s="10" t="s">
        <v>30</v>
      </c>
      <c r="F4253" s="10">
        <v>120</v>
      </c>
      <c r="G4253" s="10">
        <v>131</v>
      </c>
      <c r="H4253" s="11">
        <f>SUMIFS(AA:AA,$A:$A,EOMONTH($A4253,-1),$B:$B,$B4253)</f>
        <v>-88</v>
      </c>
      <c r="I4253" s="63">
        <f>ROUND(SUMIFS(AC:AC,$A:$A,EOMONTH($A4253,-1),$B:$B,$B4253),2)</f>
        <v>-11.53</v>
      </c>
      <c r="J4253" s="11">
        <f>SUMIFS(AB:AB,$A:$A,EOMONTH($A4253,-1),$B:$B,$B4253)</f>
        <v>-2027.52</v>
      </c>
      <c r="K4253" s="13">
        <v>0</v>
      </c>
      <c r="L4253" s="25">
        <v>0</v>
      </c>
      <c r="M4253" s="15">
        <v>0</v>
      </c>
      <c r="N4253" s="14">
        <v>0</v>
      </c>
      <c r="O4253" s="16">
        <v>0</v>
      </c>
      <c r="P4253" s="16">
        <v>0</v>
      </c>
      <c r="Q4253" s="16">
        <v>0</v>
      </c>
      <c r="R4253" s="16">
        <f>Q4253*16.876/100</f>
        <v>0</v>
      </c>
      <c r="S4253" s="17">
        <f t="shared" si="462"/>
        <v>0</v>
      </c>
      <c r="T4253" s="16">
        <v>0</v>
      </c>
      <c r="U4253" s="18">
        <f t="shared" si="463"/>
        <v>-11.528</v>
      </c>
      <c r="V4253" s="18">
        <f t="shared" si="464"/>
        <v>0</v>
      </c>
      <c r="W4253" s="18">
        <f t="shared" si="465"/>
        <v>0</v>
      </c>
      <c r="X4253" s="27"/>
      <c r="Y4253" s="19">
        <f t="shared" si="466"/>
        <v>0</v>
      </c>
      <c r="Z4253" s="18">
        <f t="shared" si="467"/>
        <v>0</v>
      </c>
      <c r="AA4253" s="12">
        <v>-88</v>
      </c>
      <c r="AB4253" s="12">
        <v>-2027.52</v>
      </c>
      <c r="AC4253" s="28">
        <f>+I4253+Y4253-Z4253</f>
        <v>-11.53</v>
      </c>
      <c r="AD4253" s="20">
        <f t="shared" si="468"/>
        <v>20</v>
      </c>
      <c r="AE4253">
        <v>20</v>
      </c>
    </row>
    <row r="4254" spans="1:31" x14ac:dyDescent="0.25">
      <c r="A4254" s="9">
        <v>45230</v>
      </c>
      <c r="B4254" s="10" t="s">
        <v>93</v>
      </c>
      <c r="C4254" s="10" t="s">
        <v>62</v>
      </c>
      <c r="D4254" s="10" t="s">
        <v>40</v>
      </c>
      <c r="E4254" s="10" t="s">
        <v>30</v>
      </c>
      <c r="F4254" s="10">
        <v>120</v>
      </c>
      <c r="G4254" s="10">
        <v>131</v>
      </c>
      <c r="H4254" s="11">
        <f>SUMIFS(AA:AA,$A:$A,EOMONTH($A4254,-1),$B:$B,$B4254)</f>
        <v>132</v>
      </c>
      <c r="I4254" s="63">
        <f>ROUND(SUMIFS(AC:AC,$A:$A,EOMONTH($A4254,-1),$B:$B,$B4254),2)</f>
        <v>4.51</v>
      </c>
      <c r="J4254" s="11">
        <f>SUMIFS(AB:AB,$A:$A,EOMONTH($A4254,-1),$B:$B,$B4254)</f>
        <v>0</v>
      </c>
      <c r="K4254" s="13">
        <v>0</v>
      </c>
      <c r="L4254" s="25">
        <v>0</v>
      </c>
      <c r="M4254" s="15">
        <v>0</v>
      </c>
      <c r="N4254" s="14">
        <v>0</v>
      </c>
      <c r="O4254" s="16">
        <v>0</v>
      </c>
      <c r="P4254" s="16">
        <v>0</v>
      </c>
      <c r="Q4254" s="16">
        <v>0</v>
      </c>
      <c r="R4254" s="16">
        <f>Q4254*16.876/100</f>
        <v>0</v>
      </c>
      <c r="S4254" s="17">
        <f t="shared" si="462"/>
        <v>0</v>
      </c>
      <c r="T4254" s="16">
        <v>0</v>
      </c>
      <c r="U4254" s="18">
        <f t="shared" si="463"/>
        <v>17.292000000000002</v>
      </c>
      <c r="V4254" s="18">
        <f t="shared" si="464"/>
        <v>0</v>
      </c>
      <c r="W4254" s="18">
        <f t="shared" si="465"/>
        <v>0</v>
      </c>
      <c r="X4254" s="27"/>
      <c r="Y4254" s="19">
        <f t="shared" si="466"/>
        <v>0</v>
      </c>
      <c r="Z4254" s="18">
        <f t="shared" si="467"/>
        <v>0</v>
      </c>
      <c r="AA4254" s="12">
        <v>132</v>
      </c>
      <c r="AB4254" s="12">
        <v>0</v>
      </c>
      <c r="AC4254" s="28">
        <f>+I4254+Y4254-Z4254</f>
        <v>4.51</v>
      </c>
      <c r="AD4254" s="20">
        <f t="shared" si="468"/>
        <v>0</v>
      </c>
      <c r="AE4254">
        <v>0</v>
      </c>
    </row>
    <row r="4255" spans="1:31" x14ac:dyDescent="0.25">
      <c r="A4255" s="9">
        <v>45230</v>
      </c>
      <c r="B4255" s="10" t="s">
        <v>94</v>
      </c>
      <c r="C4255" s="10" t="s">
        <v>62</v>
      </c>
      <c r="D4255" s="10" t="s">
        <v>40</v>
      </c>
      <c r="E4255" s="10" t="s">
        <v>30</v>
      </c>
      <c r="F4255" s="10">
        <v>120</v>
      </c>
      <c r="G4255" s="10">
        <v>131</v>
      </c>
      <c r="H4255" s="11">
        <f>SUMIFS(AA:AA,$A:$A,EOMONTH($A4255,-1),$B:$B,$B4255)</f>
        <v>135</v>
      </c>
      <c r="I4255" s="63">
        <f>ROUND(SUMIFS(AC:AC,$A:$A,EOMONTH($A4255,-1),$B:$B,$B4255),2)</f>
        <v>4.1100000000000003</v>
      </c>
      <c r="J4255" s="11">
        <f>SUMIFS(AB:AB,$A:$A,EOMONTH($A4255,-1),$B:$B,$B4255)</f>
        <v>0</v>
      </c>
      <c r="K4255" s="13">
        <v>0</v>
      </c>
      <c r="L4255" s="25">
        <v>0</v>
      </c>
      <c r="M4255" s="15">
        <v>0</v>
      </c>
      <c r="N4255" s="14">
        <v>0</v>
      </c>
      <c r="O4255" s="16">
        <v>0</v>
      </c>
      <c r="P4255" s="16">
        <v>0</v>
      </c>
      <c r="Q4255" s="16">
        <v>0</v>
      </c>
      <c r="R4255" s="16">
        <f>Q4255*16.876/100</f>
        <v>0</v>
      </c>
      <c r="S4255" s="17">
        <f t="shared" si="462"/>
        <v>0</v>
      </c>
      <c r="T4255" s="16">
        <v>0</v>
      </c>
      <c r="U4255" s="18">
        <f t="shared" si="463"/>
        <v>17.684999999999999</v>
      </c>
      <c r="V4255" s="18">
        <f t="shared" si="464"/>
        <v>0</v>
      </c>
      <c r="W4255" s="18">
        <f t="shared" si="465"/>
        <v>0</v>
      </c>
      <c r="X4255" s="27"/>
      <c r="Y4255" s="19">
        <f t="shared" si="466"/>
        <v>0</v>
      </c>
      <c r="Z4255" s="18">
        <f t="shared" si="467"/>
        <v>0</v>
      </c>
      <c r="AA4255" s="12">
        <v>135</v>
      </c>
      <c r="AB4255" s="12">
        <v>0</v>
      </c>
      <c r="AC4255" s="28">
        <f>+I4255+Y4255-Z4255</f>
        <v>4.1100000000000003</v>
      </c>
      <c r="AD4255" s="20">
        <f t="shared" si="468"/>
        <v>0</v>
      </c>
      <c r="AE4255">
        <v>0</v>
      </c>
    </row>
    <row r="4256" spans="1:31" x14ac:dyDescent="0.25">
      <c r="A4256" s="9">
        <v>45230</v>
      </c>
      <c r="B4256" s="10" t="s">
        <v>95</v>
      </c>
      <c r="C4256" s="10" t="s">
        <v>62</v>
      </c>
      <c r="D4256" s="10" t="s">
        <v>40</v>
      </c>
      <c r="E4256" s="10" t="s">
        <v>30</v>
      </c>
      <c r="F4256" s="10">
        <v>120</v>
      </c>
      <c r="G4256" s="10">
        <v>131</v>
      </c>
      <c r="H4256" s="11">
        <f>SUMIFS(AA:AA,$A:$A,EOMONTH($A4256,-1),$B:$B,$B4256)</f>
        <v>185</v>
      </c>
      <c r="I4256" s="63">
        <f>ROUND(SUMIFS(AC:AC,$A:$A,EOMONTH($A4256,-1),$B:$B,$B4256),2)</f>
        <v>8.01</v>
      </c>
      <c r="J4256" s="11">
        <f>SUMIFS(AB:AB,$A:$A,EOMONTH($A4256,-1),$B:$B,$B4256)</f>
        <v>0</v>
      </c>
      <c r="K4256" s="13">
        <v>0</v>
      </c>
      <c r="L4256" s="25">
        <v>0</v>
      </c>
      <c r="M4256" s="15">
        <v>0</v>
      </c>
      <c r="N4256" s="14">
        <v>0</v>
      </c>
      <c r="O4256" s="16">
        <v>0</v>
      </c>
      <c r="P4256" s="16">
        <v>0</v>
      </c>
      <c r="Q4256" s="16">
        <v>0</v>
      </c>
      <c r="R4256" s="16">
        <f>Q4256*16.876/100</f>
        <v>0</v>
      </c>
      <c r="S4256" s="17">
        <f t="shared" si="462"/>
        <v>0</v>
      </c>
      <c r="T4256" s="16">
        <v>0</v>
      </c>
      <c r="U4256" s="18">
        <f t="shared" si="463"/>
        <v>24.234999999999999</v>
      </c>
      <c r="V4256" s="18">
        <f t="shared" si="464"/>
        <v>0</v>
      </c>
      <c r="W4256" s="18">
        <f t="shared" si="465"/>
        <v>0</v>
      </c>
      <c r="X4256" s="27"/>
      <c r="Y4256" s="19">
        <f t="shared" si="466"/>
        <v>0</v>
      </c>
      <c r="Z4256" s="18">
        <f t="shared" si="467"/>
        <v>0</v>
      </c>
      <c r="AA4256" s="12">
        <v>185</v>
      </c>
      <c r="AB4256" s="12">
        <v>0</v>
      </c>
      <c r="AC4256" s="28">
        <f>+I4256+Y4256-Z4256</f>
        <v>8.01</v>
      </c>
      <c r="AD4256" s="20">
        <f t="shared" si="468"/>
        <v>0</v>
      </c>
      <c r="AE4256">
        <v>0</v>
      </c>
    </row>
    <row r="4257" spans="1:31" x14ac:dyDescent="0.25">
      <c r="A4257" s="9">
        <v>45230</v>
      </c>
      <c r="B4257" s="10" t="s">
        <v>96</v>
      </c>
      <c r="C4257" s="10" t="s">
        <v>62</v>
      </c>
      <c r="D4257" s="10" t="s">
        <v>40</v>
      </c>
      <c r="E4257" s="10" t="s">
        <v>30</v>
      </c>
      <c r="F4257" s="10">
        <v>120</v>
      </c>
      <c r="G4257" s="10">
        <v>131</v>
      </c>
      <c r="H4257" s="11">
        <f>SUMIFS(AA:AA,$A:$A,EOMONTH($A4257,-1),$B:$B,$B4257)</f>
        <v>151</v>
      </c>
      <c r="I4257" s="63">
        <f>ROUND(SUMIFS(AC:AC,$A:$A,EOMONTH($A4257,-1),$B:$B,$B4257),2)</f>
        <v>4.67</v>
      </c>
      <c r="J4257" s="11">
        <f>SUMIFS(AB:AB,$A:$A,EOMONTH($A4257,-1),$B:$B,$B4257)</f>
        <v>0</v>
      </c>
      <c r="K4257" s="13">
        <v>0</v>
      </c>
      <c r="L4257" s="25">
        <v>0</v>
      </c>
      <c r="M4257" s="15">
        <v>0</v>
      </c>
      <c r="N4257" s="14">
        <v>0</v>
      </c>
      <c r="O4257" s="16">
        <v>0</v>
      </c>
      <c r="P4257" s="16">
        <v>0</v>
      </c>
      <c r="Q4257" s="16">
        <v>0</v>
      </c>
      <c r="R4257" s="16">
        <f>Q4257*16.876/100</f>
        <v>0</v>
      </c>
      <c r="S4257" s="17">
        <f t="shared" si="462"/>
        <v>0</v>
      </c>
      <c r="T4257" s="16">
        <v>0</v>
      </c>
      <c r="U4257" s="18">
        <f t="shared" si="463"/>
        <v>19.780999999999999</v>
      </c>
      <c r="V4257" s="18">
        <f t="shared" si="464"/>
        <v>0</v>
      </c>
      <c r="W4257" s="18">
        <f t="shared" si="465"/>
        <v>0</v>
      </c>
      <c r="X4257" s="27"/>
      <c r="Y4257" s="19">
        <f t="shared" si="466"/>
        <v>0</v>
      </c>
      <c r="Z4257" s="18">
        <f t="shared" si="467"/>
        <v>0</v>
      </c>
      <c r="AA4257" s="12">
        <v>151</v>
      </c>
      <c r="AB4257" s="12">
        <v>0</v>
      </c>
      <c r="AC4257" s="28">
        <f>+I4257+Y4257-Z4257</f>
        <v>4.67</v>
      </c>
      <c r="AD4257" s="20">
        <f t="shared" si="468"/>
        <v>0</v>
      </c>
      <c r="AE4257">
        <v>0</v>
      </c>
    </row>
    <row r="4258" spans="1:31" x14ac:dyDescent="0.25">
      <c r="A4258" s="9">
        <v>45230</v>
      </c>
      <c r="B4258" s="10" t="s">
        <v>97</v>
      </c>
      <c r="C4258" s="10" t="s">
        <v>62</v>
      </c>
      <c r="D4258" s="10" t="s">
        <v>40</v>
      </c>
      <c r="E4258" s="10" t="s">
        <v>30</v>
      </c>
      <c r="F4258" s="10">
        <v>120</v>
      </c>
      <c r="G4258" s="10">
        <v>131</v>
      </c>
      <c r="H4258" s="11">
        <f>SUMIFS(AA:AA,$A:$A,EOMONTH($A4258,-1),$B:$B,$B4258)</f>
        <v>191</v>
      </c>
      <c r="I4258" s="63">
        <f>ROUND(SUMIFS(AC:AC,$A:$A,EOMONTH($A4258,-1),$B:$B,$B4258),2)</f>
        <v>6.23</v>
      </c>
      <c r="J4258" s="11">
        <f>SUMIFS(AB:AB,$A:$A,EOMONTH($A4258,-1),$B:$B,$B4258)</f>
        <v>0</v>
      </c>
      <c r="K4258" s="13">
        <v>0</v>
      </c>
      <c r="L4258" s="25">
        <v>0</v>
      </c>
      <c r="M4258" s="15">
        <v>0</v>
      </c>
      <c r="N4258" s="14">
        <v>0</v>
      </c>
      <c r="O4258" s="16">
        <v>0</v>
      </c>
      <c r="P4258" s="16">
        <v>0</v>
      </c>
      <c r="Q4258" s="16">
        <v>0</v>
      </c>
      <c r="R4258" s="16">
        <f>Q4258*16.876/100</f>
        <v>0</v>
      </c>
      <c r="S4258" s="17">
        <f t="shared" si="462"/>
        <v>0</v>
      </c>
      <c r="T4258" s="16">
        <v>0</v>
      </c>
      <c r="U4258" s="18">
        <f t="shared" si="463"/>
        <v>25.021000000000001</v>
      </c>
      <c r="V4258" s="18">
        <f t="shared" si="464"/>
        <v>0</v>
      </c>
      <c r="W4258" s="18">
        <f t="shared" si="465"/>
        <v>0</v>
      </c>
      <c r="X4258" s="27"/>
      <c r="Y4258" s="19">
        <f t="shared" si="466"/>
        <v>0</v>
      </c>
      <c r="Z4258" s="18">
        <f t="shared" si="467"/>
        <v>0</v>
      </c>
      <c r="AA4258" s="12">
        <v>191</v>
      </c>
      <c r="AB4258" s="12">
        <v>0</v>
      </c>
      <c r="AC4258" s="28">
        <f>+I4258+Y4258-Z4258</f>
        <v>6.23</v>
      </c>
      <c r="AD4258" s="20">
        <f t="shared" si="468"/>
        <v>0</v>
      </c>
      <c r="AE4258">
        <v>0</v>
      </c>
    </row>
    <row r="4259" spans="1:31" x14ac:dyDescent="0.25">
      <c r="A4259" s="9">
        <v>45230</v>
      </c>
      <c r="B4259" s="10" t="s">
        <v>98</v>
      </c>
      <c r="C4259" s="10" t="s">
        <v>62</v>
      </c>
      <c r="D4259" s="10" t="s">
        <v>40</v>
      </c>
      <c r="E4259" s="10" t="s">
        <v>30</v>
      </c>
      <c r="F4259" s="10">
        <v>120</v>
      </c>
      <c r="G4259" s="10">
        <v>131</v>
      </c>
      <c r="H4259" s="11">
        <f>SUMIFS(AA:AA,$A:$A,EOMONTH($A4259,-1),$B:$B,$B4259)</f>
        <v>132</v>
      </c>
      <c r="I4259" s="63">
        <f>ROUND(SUMIFS(AC:AC,$A:$A,EOMONTH($A4259,-1),$B:$B,$B4259),2)</f>
        <v>3.98</v>
      </c>
      <c r="J4259" s="11">
        <f>SUMIFS(AB:AB,$A:$A,EOMONTH($A4259,-1),$B:$B,$B4259)</f>
        <v>0</v>
      </c>
      <c r="K4259" s="13">
        <v>0</v>
      </c>
      <c r="L4259" s="25">
        <v>0</v>
      </c>
      <c r="M4259" s="15">
        <v>0</v>
      </c>
      <c r="N4259" s="14">
        <v>0</v>
      </c>
      <c r="O4259" s="16">
        <v>0</v>
      </c>
      <c r="P4259" s="16">
        <v>0</v>
      </c>
      <c r="Q4259" s="16">
        <v>0</v>
      </c>
      <c r="R4259" s="16">
        <f>Q4259*16.876/100</f>
        <v>0</v>
      </c>
      <c r="S4259" s="17">
        <f t="shared" si="462"/>
        <v>0</v>
      </c>
      <c r="T4259" s="16">
        <v>0</v>
      </c>
      <c r="U4259" s="18">
        <f t="shared" si="463"/>
        <v>17.292000000000002</v>
      </c>
      <c r="V4259" s="18">
        <f t="shared" si="464"/>
        <v>0</v>
      </c>
      <c r="W4259" s="18">
        <f t="shared" si="465"/>
        <v>0</v>
      </c>
      <c r="X4259" s="27"/>
      <c r="Y4259" s="19">
        <f t="shared" si="466"/>
        <v>0</v>
      </c>
      <c r="Z4259" s="18">
        <f t="shared" si="467"/>
        <v>0</v>
      </c>
      <c r="AA4259" s="12">
        <v>132</v>
      </c>
      <c r="AB4259" s="12">
        <v>0</v>
      </c>
      <c r="AC4259" s="28">
        <f>+I4259+Y4259-Z4259</f>
        <v>3.98</v>
      </c>
      <c r="AD4259" s="20">
        <f t="shared" si="468"/>
        <v>0</v>
      </c>
      <c r="AE4259">
        <v>0</v>
      </c>
    </row>
    <row r="4260" spans="1:31" x14ac:dyDescent="0.25">
      <c r="A4260" s="9">
        <v>45230</v>
      </c>
      <c r="B4260" s="10" t="s">
        <v>99</v>
      </c>
      <c r="C4260" s="10" t="s">
        <v>62</v>
      </c>
      <c r="D4260" s="10" t="s">
        <v>40</v>
      </c>
      <c r="E4260" s="10" t="s">
        <v>30</v>
      </c>
      <c r="F4260" s="10">
        <v>120</v>
      </c>
      <c r="G4260" s="10">
        <v>131</v>
      </c>
      <c r="H4260" s="11">
        <f>SUMIFS(AA:AA,$A:$A,EOMONTH($A4260,-1),$B:$B,$B4260)</f>
        <v>-16</v>
      </c>
      <c r="I4260" s="63">
        <f>ROUND(SUMIFS(AC:AC,$A:$A,EOMONTH($A4260,-1),$B:$B,$B4260),2)</f>
        <v>0.69</v>
      </c>
      <c r="J4260" s="11">
        <f>SUMIFS(AB:AB,$A:$A,EOMONTH($A4260,-1),$B:$B,$B4260)</f>
        <v>0</v>
      </c>
      <c r="K4260" s="13">
        <v>0</v>
      </c>
      <c r="L4260" s="25">
        <v>0</v>
      </c>
      <c r="M4260" s="15">
        <v>0</v>
      </c>
      <c r="N4260" s="14">
        <v>0</v>
      </c>
      <c r="O4260" s="16">
        <v>0</v>
      </c>
      <c r="P4260" s="16">
        <v>0</v>
      </c>
      <c r="Q4260" s="16">
        <v>0</v>
      </c>
      <c r="R4260" s="16">
        <f>Q4260*16.876/100</f>
        <v>0</v>
      </c>
      <c r="S4260" s="17">
        <f t="shared" si="462"/>
        <v>0</v>
      </c>
      <c r="T4260" s="16">
        <v>0</v>
      </c>
      <c r="U4260" s="18">
        <f t="shared" si="463"/>
        <v>-2.0960000000000001</v>
      </c>
      <c r="V4260" s="18">
        <f t="shared" si="464"/>
        <v>0</v>
      </c>
      <c r="W4260" s="18">
        <f t="shared" si="465"/>
        <v>0</v>
      </c>
      <c r="X4260" s="27"/>
      <c r="Y4260" s="19">
        <f t="shared" si="466"/>
        <v>0</v>
      </c>
      <c r="Z4260" s="18">
        <f t="shared" si="467"/>
        <v>0</v>
      </c>
      <c r="AA4260" s="12">
        <v>-16</v>
      </c>
      <c r="AB4260" s="12">
        <v>0</v>
      </c>
      <c r="AC4260" s="28">
        <f>+I4260+Y4260-Z4260</f>
        <v>0.69</v>
      </c>
      <c r="AD4260" s="20">
        <f t="shared" si="468"/>
        <v>0</v>
      </c>
      <c r="AE4260">
        <v>10</v>
      </c>
    </row>
    <row r="4261" spans="1:31" x14ac:dyDescent="0.25">
      <c r="A4261" s="9">
        <v>45230</v>
      </c>
      <c r="B4261" s="10" t="s">
        <v>100</v>
      </c>
      <c r="C4261" s="10" t="s">
        <v>77</v>
      </c>
      <c r="D4261" s="10" t="s">
        <v>40</v>
      </c>
      <c r="E4261" s="10" t="s">
        <v>30</v>
      </c>
      <c r="F4261" s="10">
        <v>66</v>
      </c>
      <c r="G4261" s="10">
        <v>72</v>
      </c>
      <c r="H4261" s="11">
        <f>SUMIFS(AA:AA,$A:$A,EOMONTH($A4261,-1),$B:$B,$B4261)</f>
        <v>7127</v>
      </c>
      <c r="I4261" s="63">
        <f>ROUND(SUMIFS(AC:AC,$A:$A,EOMONTH($A4261,-1),$B:$B,$B4261),2)</f>
        <v>235.63</v>
      </c>
      <c r="J4261" s="11">
        <f>SUMIFS(AB:AB,$A:$A,EOMONTH($A4261,-1),$B:$B,$B4261)</f>
        <v>58289.17</v>
      </c>
      <c r="K4261" s="13">
        <v>0</v>
      </c>
      <c r="L4261" s="25">
        <v>0</v>
      </c>
      <c r="M4261" s="15">
        <v>10131</v>
      </c>
      <c r="N4261" s="14">
        <v>85862.71</v>
      </c>
      <c r="O4261" s="16">
        <v>6536</v>
      </c>
      <c r="P4261" s="16">
        <v>113998.12</v>
      </c>
      <c r="Q4261" s="16">
        <v>0</v>
      </c>
      <c r="R4261" s="16">
        <f>Q4261*16.876/100</f>
        <v>0</v>
      </c>
      <c r="S4261" s="17">
        <f t="shared" si="462"/>
        <v>0</v>
      </c>
      <c r="T4261" s="16">
        <v>0</v>
      </c>
      <c r="U4261" s="18">
        <f t="shared" si="463"/>
        <v>513.14400000000001</v>
      </c>
      <c r="V4261" s="18">
        <f t="shared" si="464"/>
        <v>668.64599999999996</v>
      </c>
      <c r="W4261" s="18">
        <f t="shared" si="465"/>
        <v>112.25897694000001</v>
      </c>
      <c r="X4261" s="27"/>
      <c r="Y4261" s="19">
        <f t="shared" si="466"/>
        <v>780.90497693999998</v>
      </c>
      <c r="Z4261" s="18">
        <f t="shared" si="467"/>
        <v>470.59199999999998</v>
      </c>
      <c r="AA4261" s="12">
        <v>10722</v>
      </c>
      <c r="AB4261" s="12">
        <v>68747.88</v>
      </c>
      <c r="AC4261" s="28">
        <f>+I4261+Y4261-Z4261</f>
        <v>545.94297693999999</v>
      </c>
      <c r="AD4261" s="20">
        <f t="shared" si="468"/>
        <v>0</v>
      </c>
      <c r="AE4261">
        <v>0</v>
      </c>
    </row>
    <row r="4262" spans="1:31" x14ac:dyDescent="0.25">
      <c r="A4262" s="9">
        <v>45230</v>
      </c>
      <c r="B4262" s="10" t="s">
        <v>101</v>
      </c>
      <c r="C4262" s="10" t="s">
        <v>77</v>
      </c>
      <c r="D4262" s="10" t="s">
        <v>40</v>
      </c>
      <c r="E4262" s="10" t="s">
        <v>30</v>
      </c>
      <c r="F4262" s="10">
        <v>90</v>
      </c>
      <c r="G4262" s="10">
        <v>98</v>
      </c>
      <c r="H4262" s="11">
        <f>SUMIFS(AA:AA,$A:$A,EOMONTH($A4262,-1),$B:$B,$B4262)</f>
        <v>4957</v>
      </c>
      <c r="I4262" s="63">
        <f>ROUND(SUMIFS(AC:AC,$A:$A,EOMONTH($A4262,-1),$B:$B,$B4262),2)</f>
        <v>336.07</v>
      </c>
      <c r="J4262" s="11">
        <f>SUMIFS(AB:AB,$A:$A,EOMONTH($A4262,-1),$B:$B,$B4262)</f>
        <v>53011.27</v>
      </c>
      <c r="K4262" s="13">
        <v>0</v>
      </c>
      <c r="L4262" s="25">
        <v>0</v>
      </c>
      <c r="M4262" s="15">
        <v>1100</v>
      </c>
      <c r="N4262" s="14">
        <v>12126.62</v>
      </c>
      <c r="O4262" s="16">
        <v>4152</v>
      </c>
      <c r="P4262" s="16">
        <v>95347.68</v>
      </c>
      <c r="Q4262" s="16">
        <v>0</v>
      </c>
      <c r="R4262" s="16">
        <f>Q4262*16.876/100</f>
        <v>0</v>
      </c>
      <c r="S4262" s="17">
        <f t="shared" si="462"/>
        <v>0</v>
      </c>
      <c r="T4262" s="16">
        <v>0</v>
      </c>
      <c r="U4262" s="18">
        <f t="shared" si="463"/>
        <v>485.786</v>
      </c>
      <c r="V4262" s="18">
        <f t="shared" si="464"/>
        <v>99</v>
      </c>
      <c r="W4262" s="18">
        <f t="shared" si="465"/>
        <v>16.621110000000002</v>
      </c>
      <c r="X4262" s="27"/>
      <c r="Y4262" s="19">
        <f t="shared" si="466"/>
        <v>115.62111</v>
      </c>
      <c r="Z4262" s="18">
        <f t="shared" si="467"/>
        <v>406.89600000000002</v>
      </c>
      <c r="AA4262" s="12">
        <v>1905</v>
      </c>
      <c r="AB4262" s="12">
        <v>15913.04</v>
      </c>
      <c r="AC4262" s="28">
        <f>+I4262+Y4262-Z4262</f>
        <v>44.795109999999966</v>
      </c>
      <c r="AD4262" s="20">
        <f t="shared" si="468"/>
        <v>0</v>
      </c>
      <c r="AE4262">
        <v>0</v>
      </c>
    </row>
    <row r="4263" spans="1:31" x14ac:dyDescent="0.25">
      <c r="A4263" s="9">
        <v>45230</v>
      </c>
      <c r="B4263" s="10" t="s">
        <v>102</v>
      </c>
      <c r="C4263" s="10" t="s">
        <v>103</v>
      </c>
      <c r="D4263" s="10" t="s">
        <v>40</v>
      </c>
      <c r="E4263" s="10" t="s">
        <v>30</v>
      </c>
      <c r="F4263" s="10">
        <v>23</v>
      </c>
      <c r="G4263" s="10">
        <v>25</v>
      </c>
      <c r="H4263" s="11">
        <f>SUMIFS(AA:AA,$A:$A,EOMONTH($A4263,-1),$B:$B,$B4263)</f>
        <v>16710</v>
      </c>
      <c r="I4263" s="63">
        <f>ROUND(SUMIFS(AC:AC,$A:$A,EOMONTH($A4263,-1),$B:$B,$B4263),2)</f>
        <v>402.91</v>
      </c>
      <c r="J4263" s="11">
        <f>SUMIFS(AB:AB,$A:$A,EOMONTH($A4263,-1),$B:$B,$B4263)</f>
        <v>43956.34</v>
      </c>
      <c r="K4263" s="13">
        <v>0</v>
      </c>
      <c r="L4263" s="25">
        <v>0</v>
      </c>
      <c r="M4263" s="15">
        <v>200</v>
      </c>
      <c r="N4263" s="14">
        <v>522.45000000000005</v>
      </c>
      <c r="O4263" s="16">
        <v>5000</v>
      </c>
      <c r="P4263" s="16">
        <v>34951</v>
      </c>
      <c r="Q4263" s="16">
        <v>0</v>
      </c>
      <c r="R4263" s="16">
        <f>Q4263*16.876/100</f>
        <v>0</v>
      </c>
      <c r="S4263" s="17">
        <f t="shared" si="462"/>
        <v>0</v>
      </c>
      <c r="T4263" s="16">
        <v>0</v>
      </c>
      <c r="U4263" s="18">
        <f t="shared" si="463"/>
        <v>417.75</v>
      </c>
      <c r="V4263" s="18">
        <f t="shared" si="464"/>
        <v>4.5999999999999996</v>
      </c>
      <c r="W4263" s="18">
        <f t="shared" si="465"/>
        <v>0.77229400000000004</v>
      </c>
      <c r="X4263" s="27"/>
      <c r="Y4263" s="19">
        <f t="shared" si="466"/>
        <v>5.3722940000000001</v>
      </c>
      <c r="Z4263" s="18">
        <f t="shared" si="467"/>
        <v>125</v>
      </c>
      <c r="AA4263" s="12">
        <v>11910</v>
      </c>
      <c r="AB4263" s="12">
        <v>31327.17</v>
      </c>
      <c r="AC4263" s="28">
        <f>+I4263+Y4263-Z4263</f>
        <v>283.28229400000004</v>
      </c>
      <c r="AD4263" s="20">
        <f t="shared" si="468"/>
        <v>0</v>
      </c>
      <c r="AE4263">
        <v>0</v>
      </c>
    </row>
    <row r="4264" spans="1:31" x14ac:dyDescent="0.25">
      <c r="A4264" s="59">
        <v>45230</v>
      </c>
      <c r="B4264" s="60" t="s">
        <v>104</v>
      </c>
      <c r="C4264" s="60" t="s">
        <v>105</v>
      </c>
      <c r="D4264" s="60" t="s">
        <v>40</v>
      </c>
      <c r="E4264" s="60" t="s">
        <v>30</v>
      </c>
      <c r="F4264" s="10"/>
      <c r="G4264" s="10"/>
      <c r="H4264" s="11"/>
      <c r="I4264" s="63">
        <f>ROUND(SUMIFS(AC:AC,$A:$A,EOMONTH($A4264,-1),$B:$B,$B4264),2)</f>
        <v>88.86</v>
      </c>
      <c r="J4264" s="11"/>
      <c r="K4264" s="13"/>
      <c r="L4264" s="25"/>
      <c r="M4264" s="15"/>
      <c r="N4264" s="14"/>
      <c r="O4264" s="16"/>
      <c r="P4264" s="16"/>
      <c r="Q4264" s="16"/>
      <c r="R4264" s="16"/>
      <c r="S4264" s="17">
        <f t="shared" si="462"/>
        <v>0</v>
      </c>
      <c r="T4264" s="16"/>
      <c r="U4264" s="18">
        <f t="shared" si="463"/>
        <v>0</v>
      </c>
      <c r="V4264" s="18">
        <f t="shared" si="464"/>
        <v>0</v>
      </c>
      <c r="W4264" s="18">
        <f t="shared" si="465"/>
        <v>0</v>
      </c>
      <c r="X4264" s="27"/>
      <c r="Y4264" s="19">
        <f t="shared" si="466"/>
        <v>0</v>
      </c>
      <c r="Z4264" s="18">
        <f t="shared" si="467"/>
        <v>0</v>
      </c>
      <c r="AA4264" s="12"/>
      <c r="AB4264" s="12"/>
      <c r="AC4264" s="28">
        <f>+I4264+Y4264-Z4264</f>
        <v>88.86</v>
      </c>
      <c r="AD4264" s="20">
        <f t="shared" si="468"/>
        <v>0</v>
      </c>
      <c r="AE4264">
        <v>0</v>
      </c>
    </row>
    <row r="4265" spans="1:31" x14ac:dyDescent="0.25">
      <c r="A4265" s="9">
        <v>45230</v>
      </c>
      <c r="B4265" s="10" t="s">
        <v>106</v>
      </c>
      <c r="C4265" s="10" t="s">
        <v>77</v>
      </c>
      <c r="D4265" s="10" t="s">
        <v>29</v>
      </c>
      <c r="E4265" s="10" t="s">
        <v>30</v>
      </c>
      <c r="F4265" s="10"/>
      <c r="G4265" s="10">
        <v>0</v>
      </c>
      <c r="H4265" s="11">
        <f>SUMIFS(AA:AA,$A:$A,EOMONTH($A4265,-1),$B:$B,$B4265)</f>
        <v>7988</v>
      </c>
      <c r="I4265" s="63">
        <f>ROUND(SUMIFS(AC:AC,$A:$A,EOMONTH($A4265,-1),$B:$B,$B4265),2)</f>
        <v>60.65</v>
      </c>
      <c r="J4265" s="11">
        <f>SUMIFS(AB:AB,$A:$A,EOMONTH($A4265,-1),$B:$B,$B4265)</f>
        <v>95468.97</v>
      </c>
      <c r="K4265" s="13">
        <v>0</v>
      </c>
      <c r="L4265" s="25">
        <v>0</v>
      </c>
      <c r="M4265" s="15">
        <v>0</v>
      </c>
      <c r="N4265" s="14">
        <v>0</v>
      </c>
      <c r="O4265" s="16">
        <v>0</v>
      </c>
      <c r="P4265" s="16">
        <v>0</v>
      </c>
      <c r="Q4265" s="16">
        <v>0</v>
      </c>
      <c r="R4265" s="16">
        <f>Q4265*16.876/100</f>
        <v>0</v>
      </c>
      <c r="S4265" s="17">
        <f t="shared" si="462"/>
        <v>0</v>
      </c>
      <c r="T4265" s="16">
        <v>0</v>
      </c>
      <c r="U4265" s="18">
        <f t="shared" si="463"/>
        <v>0</v>
      </c>
      <c r="V4265" s="18">
        <f t="shared" si="464"/>
        <v>0</v>
      </c>
      <c r="W4265" s="18">
        <f t="shared" si="465"/>
        <v>0</v>
      </c>
      <c r="X4265" s="27"/>
      <c r="Y4265" s="19">
        <f t="shared" si="466"/>
        <v>0</v>
      </c>
      <c r="Z4265" s="18">
        <f t="shared" si="467"/>
        <v>0</v>
      </c>
      <c r="AA4265" s="12">
        <v>7988</v>
      </c>
      <c r="AB4265" s="12">
        <v>95468.97</v>
      </c>
      <c r="AC4265" s="28">
        <f>+I4265+Y4265-Z4265</f>
        <v>60.65</v>
      </c>
      <c r="AD4265" s="20">
        <f t="shared" si="468"/>
        <v>0</v>
      </c>
      <c r="AE4265">
        <v>0</v>
      </c>
    </row>
    <row r="4266" spans="1:31" x14ac:dyDescent="0.25">
      <c r="A4266" s="9">
        <v>45230</v>
      </c>
      <c r="B4266" s="10" t="s">
        <v>107</v>
      </c>
      <c r="C4266" s="10" t="s">
        <v>108</v>
      </c>
      <c r="D4266" s="10" t="s">
        <v>29</v>
      </c>
      <c r="E4266" s="10" t="s">
        <v>30</v>
      </c>
      <c r="F4266" s="10">
        <v>0</v>
      </c>
      <c r="G4266" s="10">
        <v>0</v>
      </c>
      <c r="H4266" s="11">
        <f>SUMIFS(AA:AA,$A:$A,EOMONTH($A4266,-1),$B:$B,$B4266)</f>
        <v>1</v>
      </c>
      <c r="I4266" s="63">
        <f>ROUND(SUMIFS(AC:AC,$A:$A,EOMONTH($A4266,-1),$B:$B,$B4266),2)</f>
        <v>6.1</v>
      </c>
      <c r="J4266" s="11">
        <f>SUMIFS(AB:AB,$A:$A,EOMONTH($A4266,-1),$B:$B,$B4266)</f>
        <v>1146.6099999999999</v>
      </c>
      <c r="K4266" s="13">
        <v>0</v>
      </c>
      <c r="L4266" s="25">
        <v>0</v>
      </c>
      <c r="M4266" s="15">
        <v>0</v>
      </c>
      <c r="N4266" s="14">
        <v>0</v>
      </c>
      <c r="O4266" s="16">
        <v>0</v>
      </c>
      <c r="P4266" s="16">
        <v>0</v>
      </c>
      <c r="Q4266" s="16">
        <v>0</v>
      </c>
      <c r="R4266" s="16">
        <f>Q4266*16.876/100</f>
        <v>0</v>
      </c>
      <c r="S4266" s="17">
        <f t="shared" si="462"/>
        <v>0</v>
      </c>
      <c r="T4266" s="16">
        <v>0</v>
      </c>
      <c r="U4266" s="18">
        <f t="shared" si="463"/>
        <v>0</v>
      </c>
      <c r="V4266" s="18">
        <f t="shared" si="464"/>
        <v>0</v>
      </c>
      <c r="W4266" s="18">
        <f t="shared" si="465"/>
        <v>0</v>
      </c>
      <c r="X4266" s="27"/>
      <c r="Y4266" s="19">
        <f t="shared" si="466"/>
        <v>0</v>
      </c>
      <c r="Z4266" s="18">
        <f t="shared" si="467"/>
        <v>0</v>
      </c>
      <c r="AA4266" s="12">
        <v>1</v>
      </c>
      <c r="AB4266" s="12">
        <v>1146.6099999999999</v>
      </c>
      <c r="AC4266" s="28">
        <f>+I4266+Y4266-Z4266</f>
        <v>6.1</v>
      </c>
      <c r="AD4266" s="20">
        <f t="shared" si="468"/>
        <v>0</v>
      </c>
      <c r="AE4266">
        <v>0</v>
      </c>
    </row>
    <row r="4267" spans="1:31" x14ac:dyDescent="0.25">
      <c r="A4267" s="9">
        <v>45230</v>
      </c>
      <c r="B4267" s="10" t="s">
        <v>109</v>
      </c>
      <c r="C4267" s="10" t="s">
        <v>108</v>
      </c>
      <c r="D4267" s="10" t="s">
        <v>29</v>
      </c>
      <c r="E4267" s="10" t="s">
        <v>30</v>
      </c>
      <c r="F4267" s="10">
        <v>0</v>
      </c>
      <c r="G4267" s="10">
        <v>0</v>
      </c>
      <c r="H4267" s="11">
        <f>SUMIFS(AA:AA,$A:$A,EOMONTH($A4267,-1),$B:$B,$B4267)</f>
        <v>2</v>
      </c>
      <c r="I4267" s="63">
        <f>ROUND(SUMIFS(AC:AC,$A:$A,EOMONTH($A4267,-1),$B:$B,$B4267),2)</f>
        <v>0.05</v>
      </c>
      <c r="J4267" s="11">
        <f>SUMIFS(AB:AB,$A:$A,EOMONTH($A4267,-1),$B:$B,$B4267)</f>
        <v>2717.88</v>
      </c>
      <c r="K4267" s="13">
        <v>0</v>
      </c>
      <c r="L4267" s="25">
        <v>0</v>
      </c>
      <c r="M4267" s="15">
        <v>0</v>
      </c>
      <c r="N4267" s="14">
        <v>0</v>
      </c>
      <c r="O4267" s="16">
        <v>0</v>
      </c>
      <c r="P4267" s="16">
        <v>0</v>
      </c>
      <c r="Q4267" s="16">
        <v>0</v>
      </c>
      <c r="R4267" s="16">
        <f>Q4267*16.876/100</f>
        <v>0</v>
      </c>
      <c r="S4267" s="17">
        <f t="shared" si="462"/>
        <v>0</v>
      </c>
      <c r="T4267" s="16">
        <v>0</v>
      </c>
      <c r="U4267" s="18">
        <f t="shared" si="463"/>
        <v>0</v>
      </c>
      <c r="V4267" s="18">
        <f t="shared" si="464"/>
        <v>0</v>
      </c>
      <c r="W4267" s="18">
        <f t="shared" si="465"/>
        <v>0</v>
      </c>
      <c r="X4267" s="27"/>
      <c r="Y4267" s="19">
        <f t="shared" si="466"/>
        <v>0</v>
      </c>
      <c r="Z4267" s="18">
        <f t="shared" si="467"/>
        <v>0</v>
      </c>
      <c r="AA4267" s="12">
        <v>2</v>
      </c>
      <c r="AB4267" s="12">
        <v>2717.88</v>
      </c>
      <c r="AC4267" s="28">
        <f>+I4267+Y4267-Z4267</f>
        <v>0.05</v>
      </c>
      <c r="AD4267" s="20">
        <f t="shared" si="468"/>
        <v>0</v>
      </c>
      <c r="AE4267">
        <v>0</v>
      </c>
    </row>
    <row r="4268" spans="1:31" x14ac:dyDescent="0.25">
      <c r="A4268" s="9">
        <v>45230</v>
      </c>
      <c r="B4268" s="10" t="s">
        <v>739</v>
      </c>
      <c r="C4268" s="10" t="s">
        <v>28</v>
      </c>
      <c r="D4268" s="10" t="s">
        <v>29</v>
      </c>
      <c r="E4268" s="10" t="s">
        <v>30</v>
      </c>
      <c r="F4268" s="10"/>
      <c r="G4268" s="10">
        <v>0</v>
      </c>
      <c r="H4268" s="11">
        <f>SUMIFS(AA:AA,$A:$A,EOMONTH($A4268,-1),$B:$B,$B4268)</f>
        <v>105</v>
      </c>
      <c r="I4268" s="63">
        <f>ROUND(SUMIFS(AC:AC,$A:$A,EOMONTH($A4268,-1),$B:$B,$B4268),2)</f>
        <v>0</v>
      </c>
      <c r="J4268" s="11">
        <f>SUMIFS(AB:AB,$A:$A,EOMONTH($A4268,-1),$B:$B,$B4268)</f>
        <v>1017.36</v>
      </c>
      <c r="K4268" s="13">
        <v>0</v>
      </c>
      <c r="L4268" s="25">
        <v>0</v>
      </c>
      <c r="M4268" s="15">
        <v>0</v>
      </c>
      <c r="N4268" s="14">
        <v>0</v>
      </c>
      <c r="O4268" s="16">
        <v>0</v>
      </c>
      <c r="P4268" s="16">
        <v>0</v>
      </c>
      <c r="Q4268" s="16">
        <v>100</v>
      </c>
      <c r="R4268" s="16">
        <f>Q4268*16.876/100</f>
        <v>16.876000000000001</v>
      </c>
      <c r="S4268" s="17">
        <f t="shared" si="462"/>
        <v>116.876</v>
      </c>
      <c r="T4268" s="16">
        <v>969</v>
      </c>
      <c r="U4268" s="18">
        <f t="shared" si="463"/>
        <v>0</v>
      </c>
      <c r="V4268" s="18">
        <f t="shared" si="464"/>
        <v>0</v>
      </c>
      <c r="W4268" s="18">
        <f t="shared" si="465"/>
        <v>0</v>
      </c>
      <c r="X4268" s="27"/>
      <c r="Y4268" s="19">
        <f t="shared" si="466"/>
        <v>0</v>
      </c>
      <c r="Z4268" s="18">
        <f t="shared" si="467"/>
        <v>0</v>
      </c>
      <c r="AA4268" s="12">
        <v>5</v>
      </c>
      <c r="AB4268" s="12">
        <v>48.45</v>
      </c>
      <c r="AC4268" s="28">
        <f>+I4268+Y4268-Z4268</f>
        <v>0</v>
      </c>
      <c r="AD4268" s="20">
        <f t="shared" si="468"/>
        <v>0</v>
      </c>
      <c r="AE4268">
        <v>0</v>
      </c>
    </row>
    <row r="4269" spans="1:31" x14ac:dyDescent="0.25">
      <c r="A4269" s="9">
        <v>45230</v>
      </c>
      <c r="B4269" s="10" t="s">
        <v>110</v>
      </c>
      <c r="C4269" s="10" t="s">
        <v>28</v>
      </c>
      <c r="D4269" s="10" t="s">
        <v>29</v>
      </c>
      <c r="E4269" s="10" t="s">
        <v>30</v>
      </c>
      <c r="F4269" s="10"/>
      <c r="G4269" s="10">
        <v>0</v>
      </c>
      <c r="H4269" s="11">
        <f>SUMIFS(AA:AA,$A:$A,EOMONTH($A4269,-1),$B:$B,$B4269)</f>
        <v>1055.3499999999999</v>
      </c>
      <c r="I4269" s="63">
        <f>ROUND(SUMIFS(AC:AC,$A:$A,EOMONTH($A4269,-1),$B:$B,$B4269),2)</f>
        <v>6.56</v>
      </c>
      <c r="J4269" s="11">
        <f>SUMIFS(AB:AB,$A:$A,EOMONTH($A4269,-1),$B:$B,$B4269)</f>
        <v>10349.370000000001</v>
      </c>
      <c r="K4269" s="13">
        <v>0</v>
      </c>
      <c r="L4269" s="25">
        <v>0</v>
      </c>
      <c r="M4269" s="15">
        <v>0</v>
      </c>
      <c r="N4269" s="14">
        <v>0</v>
      </c>
      <c r="O4269" s="16">
        <v>0</v>
      </c>
      <c r="P4269" s="16">
        <v>0</v>
      </c>
      <c r="Q4269" s="16">
        <v>869</v>
      </c>
      <c r="R4269" s="16">
        <f>Q4269*16.876/100</f>
        <v>146.65244000000001</v>
      </c>
      <c r="S4269" s="17">
        <f t="shared" si="462"/>
        <v>1015.6524400000001</v>
      </c>
      <c r="T4269" s="16">
        <v>8524.89</v>
      </c>
      <c r="U4269" s="18">
        <f t="shared" si="463"/>
        <v>0</v>
      </c>
      <c r="V4269" s="18">
        <f t="shared" si="464"/>
        <v>0</v>
      </c>
      <c r="W4269" s="18">
        <f t="shared" si="465"/>
        <v>0</v>
      </c>
      <c r="X4269" s="27"/>
      <c r="Y4269" s="19">
        <f t="shared" si="466"/>
        <v>0</v>
      </c>
      <c r="Z4269" s="18">
        <f t="shared" si="467"/>
        <v>0</v>
      </c>
      <c r="AA4269" s="12">
        <v>186.35</v>
      </c>
      <c r="AB4269" s="12">
        <v>1827.46</v>
      </c>
      <c r="AC4269" s="28">
        <f>+I4269+Y4269-Z4269</f>
        <v>6.56</v>
      </c>
      <c r="AD4269" s="20">
        <f t="shared" si="468"/>
        <v>0</v>
      </c>
      <c r="AE4269">
        <v>0</v>
      </c>
    </row>
    <row r="4270" spans="1:31" x14ac:dyDescent="0.25">
      <c r="A4270" s="9">
        <v>45230</v>
      </c>
      <c r="B4270" s="10" t="s">
        <v>111</v>
      </c>
      <c r="C4270" s="10" t="s">
        <v>28</v>
      </c>
      <c r="D4270" s="10" t="s">
        <v>29</v>
      </c>
      <c r="E4270" s="10" t="s">
        <v>30</v>
      </c>
      <c r="F4270" s="10"/>
      <c r="G4270" s="10">
        <v>0</v>
      </c>
      <c r="H4270" s="11">
        <f>SUMIFS(AA:AA,$A:$A,EOMONTH($A4270,-1),$B:$B,$B4270)</f>
        <v>496</v>
      </c>
      <c r="I4270" s="63">
        <f>ROUND(SUMIFS(AC:AC,$A:$A,EOMONTH($A4270,-1),$B:$B,$B4270),2)</f>
        <v>9.84</v>
      </c>
      <c r="J4270" s="11">
        <f>SUMIFS(AB:AB,$A:$A,EOMONTH($A4270,-1),$B:$B,$B4270)</f>
        <v>4844.29</v>
      </c>
      <c r="K4270" s="13">
        <v>0</v>
      </c>
      <c r="L4270" s="25">
        <v>0</v>
      </c>
      <c r="M4270" s="15">
        <v>0</v>
      </c>
      <c r="N4270" s="14">
        <v>0</v>
      </c>
      <c r="O4270" s="16">
        <v>0</v>
      </c>
      <c r="P4270" s="16">
        <v>0</v>
      </c>
      <c r="Q4270" s="16">
        <v>225</v>
      </c>
      <c r="R4270" s="16">
        <f>Q4270*16.876/100</f>
        <v>37.971000000000004</v>
      </c>
      <c r="S4270" s="17">
        <f t="shared" si="462"/>
        <v>262.971</v>
      </c>
      <c r="T4270" s="16">
        <v>2198.25</v>
      </c>
      <c r="U4270" s="18">
        <f t="shared" si="463"/>
        <v>0</v>
      </c>
      <c r="V4270" s="18">
        <f t="shared" si="464"/>
        <v>0</v>
      </c>
      <c r="W4270" s="18">
        <f t="shared" si="465"/>
        <v>0</v>
      </c>
      <c r="X4270" s="27"/>
      <c r="Y4270" s="19">
        <f t="shared" si="466"/>
        <v>0</v>
      </c>
      <c r="Z4270" s="18">
        <f t="shared" si="467"/>
        <v>0</v>
      </c>
      <c r="AA4270" s="12">
        <v>271</v>
      </c>
      <c r="AB4270" s="12">
        <v>2646.78</v>
      </c>
      <c r="AC4270" s="28">
        <f>+I4270+Y4270-Z4270</f>
        <v>9.84</v>
      </c>
      <c r="AD4270" s="20">
        <f t="shared" si="468"/>
        <v>0</v>
      </c>
      <c r="AE4270">
        <v>0</v>
      </c>
    </row>
    <row r="4271" spans="1:31" x14ac:dyDescent="0.25">
      <c r="A4271" s="9">
        <v>45230</v>
      </c>
      <c r="B4271" s="10" t="s">
        <v>112</v>
      </c>
      <c r="C4271" s="10" t="s">
        <v>28</v>
      </c>
      <c r="D4271" s="10" t="s">
        <v>29</v>
      </c>
      <c r="E4271" s="10" t="s">
        <v>30</v>
      </c>
      <c r="F4271" s="10"/>
      <c r="G4271" s="10">
        <v>0</v>
      </c>
      <c r="H4271" s="11">
        <f>SUMIFS(AA:AA,$A:$A,EOMONTH($A4271,-1),$B:$B,$B4271)</f>
        <v>413</v>
      </c>
      <c r="I4271" s="63">
        <f>ROUND(SUMIFS(AC:AC,$A:$A,EOMONTH($A4271,-1),$B:$B,$B4271),2)</f>
        <v>23.3</v>
      </c>
      <c r="J4271" s="11">
        <f>SUMIFS(AB:AB,$A:$A,EOMONTH($A4271,-1),$B:$B,$B4271)</f>
        <v>4027.84</v>
      </c>
      <c r="K4271" s="13">
        <v>0</v>
      </c>
      <c r="L4271" s="25">
        <v>0</v>
      </c>
      <c r="M4271" s="15">
        <v>0</v>
      </c>
      <c r="N4271" s="14">
        <v>0</v>
      </c>
      <c r="O4271" s="16">
        <v>0</v>
      </c>
      <c r="P4271" s="16">
        <v>0</v>
      </c>
      <c r="Q4271" s="16">
        <v>320</v>
      </c>
      <c r="R4271" s="16">
        <f>Q4271*16.876/100</f>
        <v>54.003200000000007</v>
      </c>
      <c r="S4271" s="17">
        <f t="shared" si="462"/>
        <v>374.00319999999999</v>
      </c>
      <c r="T4271" s="16">
        <v>3120</v>
      </c>
      <c r="U4271" s="18">
        <f t="shared" si="463"/>
        <v>0</v>
      </c>
      <c r="V4271" s="18">
        <f t="shared" si="464"/>
        <v>0</v>
      </c>
      <c r="W4271" s="18">
        <f t="shared" si="465"/>
        <v>0</v>
      </c>
      <c r="X4271" s="27"/>
      <c r="Y4271" s="19">
        <f t="shared" si="466"/>
        <v>0</v>
      </c>
      <c r="Z4271" s="18">
        <f t="shared" si="467"/>
        <v>0</v>
      </c>
      <c r="AA4271" s="12">
        <v>93</v>
      </c>
      <c r="AB4271" s="12">
        <v>907</v>
      </c>
      <c r="AC4271" s="28">
        <f>+I4271+Y4271-Z4271</f>
        <v>23.3</v>
      </c>
      <c r="AD4271" s="20">
        <f t="shared" si="468"/>
        <v>0</v>
      </c>
      <c r="AE4271">
        <v>0</v>
      </c>
    </row>
    <row r="4272" spans="1:31" x14ac:dyDescent="0.25">
      <c r="A4272" s="9">
        <v>45230</v>
      </c>
      <c r="B4272" s="10" t="s">
        <v>713</v>
      </c>
      <c r="C4272" s="10" t="s">
        <v>28</v>
      </c>
      <c r="D4272" s="10" t="s">
        <v>29</v>
      </c>
      <c r="E4272" s="10" t="s">
        <v>30</v>
      </c>
      <c r="F4272" s="10"/>
      <c r="G4272" s="10">
        <v>0</v>
      </c>
      <c r="H4272" s="11">
        <f>SUMIFS(AA:AA,$A:$A,EOMONTH($A4272,-1),$B:$B,$B4272)</f>
        <v>770</v>
      </c>
      <c r="I4272" s="63">
        <f>ROUND(SUMIFS(AC:AC,$A:$A,EOMONTH($A4272,-1),$B:$B,$B4272),2)</f>
        <v>0</v>
      </c>
      <c r="J4272" s="11">
        <f>SUMIFS(AB:AB,$A:$A,EOMONTH($A4272,-1),$B:$B,$B4272)</f>
        <v>7484.53</v>
      </c>
      <c r="K4272" s="13">
        <v>0</v>
      </c>
      <c r="L4272" s="25">
        <v>0</v>
      </c>
      <c r="M4272" s="15">
        <v>0</v>
      </c>
      <c r="N4272" s="14">
        <v>0</v>
      </c>
      <c r="O4272" s="16">
        <v>0</v>
      </c>
      <c r="P4272" s="16">
        <v>0</v>
      </c>
      <c r="Q4272" s="16">
        <v>520</v>
      </c>
      <c r="R4272" s="16">
        <f>Q4272*16.876/100</f>
        <v>87.755200000000002</v>
      </c>
      <c r="S4272" s="17">
        <f t="shared" si="462"/>
        <v>607.75520000000006</v>
      </c>
      <c r="T4272" s="16">
        <v>5054.3999999999996</v>
      </c>
      <c r="U4272" s="18">
        <f t="shared" si="463"/>
        <v>0</v>
      </c>
      <c r="V4272" s="18">
        <f t="shared" si="464"/>
        <v>0</v>
      </c>
      <c r="W4272" s="18">
        <f t="shared" si="465"/>
        <v>0</v>
      </c>
      <c r="X4272" s="27"/>
      <c r="Y4272" s="19">
        <f t="shared" si="466"/>
        <v>0</v>
      </c>
      <c r="Z4272" s="18">
        <f t="shared" si="467"/>
        <v>0</v>
      </c>
      <c r="AA4272" s="12">
        <v>250</v>
      </c>
      <c r="AB4272" s="12">
        <v>2430.04</v>
      </c>
      <c r="AC4272" s="28">
        <f>+I4272+Y4272-Z4272</f>
        <v>0</v>
      </c>
      <c r="AD4272" s="20">
        <f t="shared" si="468"/>
        <v>0</v>
      </c>
      <c r="AE4272">
        <v>0</v>
      </c>
    </row>
    <row r="4273" spans="1:31" x14ac:dyDescent="0.25">
      <c r="A4273" s="9">
        <v>45230</v>
      </c>
      <c r="B4273" s="10" t="s">
        <v>113</v>
      </c>
      <c r="C4273" s="10" t="s">
        <v>28</v>
      </c>
      <c r="D4273" s="10" t="s">
        <v>29</v>
      </c>
      <c r="E4273" s="10" t="s">
        <v>30</v>
      </c>
      <c r="F4273" s="10"/>
      <c r="G4273" s="10">
        <v>0</v>
      </c>
      <c r="H4273" s="11">
        <f>SUMIFS(AA:AA,$A:$A,EOMONTH($A4273,-1),$B:$B,$B4273)</f>
        <v>13</v>
      </c>
      <c r="I4273" s="63">
        <f>ROUND(SUMIFS(AC:AC,$A:$A,EOMONTH($A4273,-1),$B:$B,$B4273),2)</f>
        <v>6.64</v>
      </c>
      <c r="J4273" s="11">
        <f>SUMIFS(AB:AB,$A:$A,EOMONTH($A4273,-1),$B:$B,$B4273)</f>
        <v>124.21</v>
      </c>
      <c r="K4273" s="13">
        <v>0</v>
      </c>
      <c r="L4273" s="25">
        <v>0</v>
      </c>
      <c r="M4273" s="15">
        <v>0</v>
      </c>
      <c r="N4273" s="14">
        <v>0</v>
      </c>
      <c r="O4273" s="16">
        <v>0</v>
      </c>
      <c r="P4273" s="16">
        <v>0</v>
      </c>
      <c r="Q4273" s="16">
        <v>612</v>
      </c>
      <c r="R4273" s="16">
        <f>Q4273*16.876/100</f>
        <v>103.28112000000002</v>
      </c>
      <c r="S4273" s="17">
        <f t="shared" si="462"/>
        <v>715.28111999999999</v>
      </c>
      <c r="T4273" s="16">
        <v>5844.6</v>
      </c>
      <c r="U4273" s="18">
        <f t="shared" si="463"/>
        <v>0</v>
      </c>
      <c r="V4273" s="18">
        <f t="shared" si="464"/>
        <v>0</v>
      </c>
      <c r="W4273" s="18">
        <f t="shared" si="465"/>
        <v>0</v>
      </c>
      <c r="X4273" s="27"/>
      <c r="Y4273" s="19">
        <f t="shared" si="466"/>
        <v>0</v>
      </c>
      <c r="Z4273" s="18">
        <f t="shared" si="467"/>
        <v>0</v>
      </c>
      <c r="AA4273" s="12">
        <v>-599</v>
      </c>
      <c r="AB4273" s="12">
        <v>-5721.98</v>
      </c>
      <c r="AC4273" s="28">
        <f>+I4273+Y4273-Z4273</f>
        <v>6.64</v>
      </c>
      <c r="AD4273" s="20">
        <f t="shared" si="468"/>
        <v>0</v>
      </c>
      <c r="AE4273">
        <v>0</v>
      </c>
    </row>
    <row r="4274" spans="1:31" x14ac:dyDescent="0.25">
      <c r="A4274" s="9">
        <v>45230</v>
      </c>
      <c r="B4274" s="10" t="s">
        <v>114</v>
      </c>
      <c r="C4274" s="10" t="s">
        <v>28</v>
      </c>
      <c r="D4274" s="10" t="s">
        <v>29</v>
      </c>
      <c r="E4274" s="10" t="s">
        <v>30</v>
      </c>
      <c r="F4274" s="10"/>
      <c r="G4274" s="10">
        <v>0</v>
      </c>
      <c r="H4274" s="11">
        <f>SUMIFS(AA:AA,$A:$A,EOMONTH($A4274,-1),$B:$B,$B4274)</f>
        <v>993</v>
      </c>
      <c r="I4274" s="63">
        <f>ROUND(SUMIFS(AC:AC,$A:$A,EOMONTH($A4274,-1),$B:$B,$B4274),2)</f>
        <v>25.42</v>
      </c>
      <c r="J4274" s="11">
        <f>SUMIFS(AB:AB,$A:$A,EOMONTH($A4274,-1),$B:$B,$B4274)</f>
        <v>5827.32</v>
      </c>
      <c r="K4274" s="13">
        <v>0</v>
      </c>
      <c r="L4274" s="25">
        <v>0</v>
      </c>
      <c r="M4274" s="15">
        <v>0</v>
      </c>
      <c r="N4274" s="14">
        <v>0</v>
      </c>
      <c r="O4274" s="16">
        <v>0</v>
      </c>
      <c r="P4274" s="16">
        <v>0</v>
      </c>
      <c r="Q4274" s="16">
        <v>0</v>
      </c>
      <c r="R4274" s="16">
        <f>Q4274*16.876/100</f>
        <v>0</v>
      </c>
      <c r="S4274" s="17">
        <f t="shared" si="462"/>
        <v>0</v>
      </c>
      <c r="T4274" s="16">
        <v>0</v>
      </c>
      <c r="U4274" s="18">
        <f t="shared" si="463"/>
        <v>0</v>
      </c>
      <c r="V4274" s="18">
        <f t="shared" si="464"/>
        <v>0</v>
      </c>
      <c r="W4274" s="18">
        <f t="shared" si="465"/>
        <v>0</v>
      </c>
      <c r="X4274" s="27"/>
      <c r="Y4274" s="19">
        <f t="shared" si="466"/>
        <v>0</v>
      </c>
      <c r="Z4274" s="18">
        <f t="shared" si="467"/>
        <v>0</v>
      </c>
      <c r="AA4274" s="12">
        <v>993</v>
      </c>
      <c r="AB4274" s="12">
        <v>5827.32</v>
      </c>
      <c r="AC4274" s="28">
        <f>+I4274+Y4274-Z4274</f>
        <v>25.42</v>
      </c>
      <c r="AD4274" s="20">
        <f t="shared" si="468"/>
        <v>0</v>
      </c>
      <c r="AE4274">
        <v>0</v>
      </c>
    </row>
    <row r="4275" spans="1:31" x14ac:dyDescent="0.25">
      <c r="A4275" s="9">
        <v>45230</v>
      </c>
      <c r="B4275" s="10" t="s">
        <v>115</v>
      </c>
      <c r="C4275" s="10" t="s">
        <v>28</v>
      </c>
      <c r="D4275" s="10" t="s">
        <v>29</v>
      </c>
      <c r="E4275" s="10" t="s">
        <v>30</v>
      </c>
      <c r="F4275" s="10"/>
      <c r="G4275" s="10">
        <v>0</v>
      </c>
      <c r="H4275" s="11">
        <f>SUMIFS(AA:AA,$A:$A,EOMONTH($A4275,-1),$B:$B,$B4275)</f>
        <v>825</v>
      </c>
      <c r="I4275" s="63">
        <f>ROUND(SUMIFS(AC:AC,$A:$A,EOMONTH($A4275,-1),$B:$B,$B4275),2)</f>
        <v>29.44</v>
      </c>
      <c r="J4275" s="11">
        <f>SUMIFS(AB:AB,$A:$A,EOMONTH($A4275,-1),$B:$B,$B4275)</f>
        <v>4798.91</v>
      </c>
      <c r="K4275" s="13">
        <v>0</v>
      </c>
      <c r="L4275" s="25">
        <v>0</v>
      </c>
      <c r="M4275" s="15">
        <v>0</v>
      </c>
      <c r="N4275" s="14">
        <v>0</v>
      </c>
      <c r="O4275" s="16">
        <v>0</v>
      </c>
      <c r="P4275" s="16">
        <v>0</v>
      </c>
      <c r="Q4275" s="16">
        <v>0</v>
      </c>
      <c r="R4275" s="16">
        <f>Q4275*16.876/100</f>
        <v>0</v>
      </c>
      <c r="S4275" s="17">
        <f t="shared" si="462"/>
        <v>0</v>
      </c>
      <c r="T4275" s="16">
        <v>0</v>
      </c>
      <c r="U4275" s="18">
        <f t="shared" si="463"/>
        <v>0</v>
      </c>
      <c r="V4275" s="18">
        <f t="shared" si="464"/>
        <v>0</v>
      </c>
      <c r="W4275" s="18">
        <f t="shared" si="465"/>
        <v>0</v>
      </c>
      <c r="X4275" s="27"/>
      <c r="Y4275" s="19">
        <f t="shared" si="466"/>
        <v>0</v>
      </c>
      <c r="Z4275" s="18">
        <f t="shared" si="467"/>
        <v>0</v>
      </c>
      <c r="AA4275" s="12">
        <v>825</v>
      </c>
      <c r="AB4275" s="12">
        <v>4798.91</v>
      </c>
      <c r="AC4275" s="28">
        <f>+I4275+Y4275-Z4275</f>
        <v>29.44</v>
      </c>
      <c r="AD4275" s="20">
        <f t="shared" si="468"/>
        <v>0</v>
      </c>
      <c r="AE4275">
        <v>0</v>
      </c>
    </row>
    <row r="4276" spans="1:31" x14ac:dyDescent="0.25">
      <c r="A4276" s="9">
        <v>45230</v>
      </c>
      <c r="B4276" s="10" t="s">
        <v>116</v>
      </c>
      <c r="C4276" s="10" t="s">
        <v>28</v>
      </c>
      <c r="D4276" s="10" t="s">
        <v>29</v>
      </c>
      <c r="E4276" s="10" t="s">
        <v>30</v>
      </c>
      <c r="F4276" s="10"/>
      <c r="G4276" s="10">
        <v>0</v>
      </c>
      <c r="H4276" s="11">
        <f>SUMIFS(AA:AA,$A:$A,EOMONTH($A4276,-1),$B:$B,$B4276)</f>
        <v>370</v>
      </c>
      <c r="I4276" s="63">
        <f>ROUND(SUMIFS(AC:AC,$A:$A,EOMONTH($A4276,-1),$B:$B,$B4276),2)</f>
        <v>0</v>
      </c>
      <c r="J4276" s="11">
        <f>SUMIFS(AB:AB,$A:$A,EOMONTH($A4276,-1),$B:$B,$B4276)</f>
        <v>2121.6</v>
      </c>
      <c r="K4276" s="13">
        <v>0</v>
      </c>
      <c r="L4276" s="25">
        <v>0</v>
      </c>
      <c r="M4276" s="15">
        <v>0</v>
      </c>
      <c r="N4276" s="14">
        <v>0</v>
      </c>
      <c r="O4276" s="16">
        <v>0</v>
      </c>
      <c r="P4276" s="16">
        <v>0</v>
      </c>
      <c r="Q4276" s="16">
        <v>0</v>
      </c>
      <c r="R4276" s="16">
        <f>Q4276*16.876/100</f>
        <v>0</v>
      </c>
      <c r="S4276" s="17">
        <f t="shared" si="462"/>
        <v>0</v>
      </c>
      <c r="T4276" s="16">
        <v>0</v>
      </c>
      <c r="U4276" s="18">
        <f t="shared" si="463"/>
        <v>0</v>
      </c>
      <c r="V4276" s="18">
        <f t="shared" si="464"/>
        <v>0</v>
      </c>
      <c r="W4276" s="18">
        <f t="shared" si="465"/>
        <v>0</v>
      </c>
      <c r="X4276" s="27"/>
      <c r="Y4276" s="19">
        <f t="shared" si="466"/>
        <v>0</v>
      </c>
      <c r="Z4276" s="18">
        <f t="shared" si="467"/>
        <v>0</v>
      </c>
      <c r="AA4276" s="12">
        <v>370</v>
      </c>
      <c r="AB4276" s="12">
        <v>2121.6</v>
      </c>
      <c r="AC4276" s="28">
        <f>+I4276+Y4276-Z4276</f>
        <v>0</v>
      </c>
      <c r="AD4276" s="20">
        <f t="shared" si="468"/>
        <v>0</v>
      </c>
      <c r="AE4276">
        <v>0</v>
      </c>
    </row>
    <row r="4277" spans="1:31" x14ac:dyDescent="0.25">
      <c r="A4277" s="9">
        <v>45230</v>
      </c>
      <c r="B4277" s="10" t="s">
        <v>117</v>
      </c>
      <c r="C4277" s="10" t="s">
        <v>28</v>
      </c>
      <c r="D4277" s="10" t="s">
        <v>29</v>
      </c>
      <c r="E4277" s="10" t="s">
        <v>30</v>
      </c>
      <c r="F4277" s="10"/>
      <c r="G4277" s="10">
        <v>0</v>
      </c>
      <c r="H4277" s="11">
        <f>SUMIFS(AA:AA,$A:$A,EOMONTH($A4277,-1),$B:$B,$B4277)</f>
        <v>3</v>
      </c>
      <c r="I4277" s="63">
        <f>ROUND(SUMIFS(AC:AC,$A:$A,EOMONTH($A4277,-1),$B:$B,$B4277),2)</f>
        <v>0.05</v>
      </c>
      <c r="J4277" s="11">
        <f>SUMIFS(AB:AB,$A:$A,EOMONTH($A4277,-1),$B:$B,$B4277)</f>
        <v>0</v>
      </c>
      <c r="K4277" s="13">
        <v>0</v>
      </c>
      <c r="L4277" s="25">
        <v>0</v>
      </c>
      <c r="M4277" s="15">
        <v>0</v>
      </c>
      <c r="N4277" s="14">
        <v>0</v>
      </c>
      <c r="O4277" s="16">
        <v>0</v>
      </c>
      <c r="P4277" s="16">
        <v>0</v>
      </c>
      <c r="Q4277" s="16">
        <v>0</v>
      </c>
      <c r="R4277" s="16">
        <f>Q4277*16.876/100</f>
        <v>0</v>
      </c>
      <c r="S4277" s="17">
        <f t="shared" si="462"/>
        <v>0</v>
      </c>
      <c r="T4277" s="16">
        <v>0</v>
      </c>
      <c r="U4277" s="18">
        <f t="shared" si="463"/>
        <v>0</v>
      </c>
      <c r="V4277" s="18">
        <f t="shared" si="464"/>
        <v>0</v>
      </c>
      <c r="W4277" s="18">
        <f t="shared" si="465"/>
        <v>0</v>
      </c>
      <c r="X4277" s="27"/>
      <c r="Y4277" s="19">
        <f t="shared" si="466"/>
        <v>0</v>
      </c>
      <c r="Z4277" s="18">
        <f t="shared" si="467"/>
        <v>0</v>
      </c>
      <c r="AA4277" s="12">
        <v>3</v>
      </c>
      <c r="AB4277" s="12">
        <v>0</v>
      </c>
      <c r="AC4277" s="28">
        <f>+I4277+Y4277-Z4277</f>
        <v>0.05</v>
      </c>
      <c r="AD4277" s="20">
        <f t="shared" si="468"/>
        <v>0</v>
      </c>
      <c r="AE4277">
        <v>0</v>
      </c>
    </row>
    <row r="4278" spans="1:31" x14ac:dyDescent="0.25">
      <c r="A4278" s="9">
        <v>45230</v>
      </c>
      <c r="B4278" s="10" t="s">
        <v>118</v>
      </c>
      <c r="C4278" s="10" t="s">
        <v>28</v>
      </c>
      <c r="D4278" s="10" t="s">
        <v>29</v>
      </c>
      <c r="E4278" s="10" t="s">
        <v>30</v>
      </c>
      <c r="F4278" s="10"/>
      <c r="G4278" s="10">
        <v>0</v>
      </c>
      <c r="H4278" s="11">
        <f>SUMIFS(AA:AA,$A:$A,EOMONTH($A4278,-1),$B:$B,$B4278)</f>
        <v>1015</v>
      </c>
      <c r="I4278" s="63">
        <f>ROUND(SUMIFS(AC:AC,$A:$A,EOMONTH($A4278,-1),$B:$B,$B4278),2)</f>
        <v>90.93</v>
      </c>
      <c r="J4278" s="11">
        <f>SUMIFS(AB:AB,$A:$A,EOMONTH($A4278,-1),$B:$B,$B4278)</f>
        <v>5253.33</v>
      </c>
      <c r="K4278" s="13">
        <v>0</v>
      </c>
      <c r="L4278" s="25">
        <v>0</v>
      </c>
      <c r="M4278" s="15">
        <v>0</v>
      </c>
      <c r="N4278" s="14">
        <v>0</v>
      </c>
      <c r="O4278" s="16">
        <v>0</v>
      </c>
      <c r="P4278" s="16">
        <v>0</v>
      </c>
      <c r="Q4278" s="16">
        <v>0</v>
      </c>
      <c r="R4278" s="16">
        <f>Q4278*16.876/100</f>
        <v>0</v>
      </c>
      <c r="S4278" s="17">
        <f t="shared" si="462"/>
        <v>0</v>
      </c>
      <c r="T4278" s="16">
        <v>0</v>
      </c>
      <c r="U4278" s="18">
        <f t="shared" si="463"/>
        <v>0</v>
      </c>
      <c r="V4278" s="18">
        <f t="shared" si="464"/>
        <v>0</v>
      </c>
      <c r="W4278" s="18">
        <f t="shared" si="465"/>
        <v>0</v>
      </c>
      <c r="X4278" s="27"/>
      <c r="Y4278" s="19">
        <f t="shared" si="466"/>
        <v>0</v>
      </c>
      <c r="Z4278" s="18">
        <f t="shared" si="467"/>
        <v>0</v>
      </c>
      <c r="AA4278" s="12">
        <v>1015</v>
      </c>
      <c r="AB4278" s="12">
        <v>5253.33</v>
      </c>
      <c r="AC4278" s="28">
        <f>+I4278+Y4278-Z4278</f>
        <v>90.93</v>
      </c>
      <c r="AD4278" s="20">
        <f t="shared" si="468"/>
        <v>0</v>
      </c>
      <c r="AE4278">
        <v>0</v>
      </c>
    </row>
    <row r="4279" spans="1:31" x14ac:dyDescent="0.25">
      <c r="A4279" s="9">
        <v>45230</v>
      </c>
      <c r="B4279" s="10" t="s">
        <v>119</v>
      </c>
      <c r="C4279" s="10" t="s">
        <v>28</v>
      </c>
      <c r="D4279" s="10" t="s">
        <v>29</v>
      </c>
      <c r="E4279" s="10" t="s">
        <v>30</v>
      </c>
      <c r="F4279" s="10"/>
      <c r="G4279" s="10">
        <v>0</v>
      </c>
      <c r="H4279" s="11">
        <f>SUMIFS(AA:AA,$A:$A,EOMONTH($A4279,-1),$B:$B,$B4279)</f>
        <v>941</v>
      </c>
      <c r="I4279" s="63">
        <f>ROUND(SUMIFS(AC:AC,$A:$A,EOMONTH($A4279,-1),$B:$B,$B4279),2)</f>
        <v>11.02</v>
      </c>
      <c r="J4279" s="11">
        <f>SUMIFS(AB:AB,$A:$A,EOMONTH($A4279,-1),$B:$B,$B4279)</f>
        <v>4973.26</v>
      </c>
      <c r="K4279" s="13">
        <v>0</v>
      </c>
      <c r="L4279" s="25">
        <v>0</v>
      </c>
      <c r="M4279" s="15">
        <v>0</v>
      </c>
      <c r="N4279" s="14">
        <v>0</v>
      </c>
      <c r="O4279" s="16">
        <v>0</v>
      </c>
      <c r="P4279" s="16">
        <v>0</v>
      </c>
      <c r="Q4279" s="16">
        <v>0</v>
      </c>
      <c r="R4279" s="16">
        <f>Q4279*16.876/100</f>
        <v>0</v>
      </c>
      <c r="S4279" s="17">
        <f t="shared" si="462"/>
        <v>0</v>
      </c>
      <c r="T4279" s="16">
        <v>0</v>
      </c>
      <c r="U4279" s="18">
        <f t="shared" si="463"/>
        <v>0</v>
      </c>
      <c r="V4279" s="18">
        <f t="shared" si="464"/>
        <v>0</v>
      </c>
      <c r="W4279" s="18">
        <f t="shared" si="465"/>
        <v>0</v>
      </c>
      <c r="X4279" s="27"/>
      <c r="Y4279" s="19">
        <f t="shared" si="466"/>
        <v>0</v>
      </c>
      <c r="Z4279" s="18">
        <f t="shared" si="467"/>
        <v>0</v>
      </c>
      <c r="AA4279" s="12">
        <v>941</v>
      </c>
      <c r="AB4279" s="12">
        <v>4973.26</v>
      </c>
      <c r="AC4279" s="28">
        <f>+I4279+Y4279-Z4279</f>
        <v>11.02</v>
      </c>
      <c r="AD4279" s="20">
        <f t="shared" si="468"/>
        <v>0</v>
      </c>
      <c r="AE4279">
        <v>0</v>
      </c>
    </row>
    <row r="4280" spans="1:31" x14ac:dyDescent="0.25">
      <c r="A4280" s="9">
        <v>45230</v>
      </c>
      <c r="B4280" s="10" t="s">
        <v>120</v>
      </c>
      <c r="C4280" s="10" t="s">
        <v>28</v>
      </c>
      <c r="D4280" s="10" t="s">
        <v>29</v>
      </c>
      <c r="E4280" s="10" t="s">
        <v>30</v>
      </c>
      <c r="F4280" s="10"/>
      <c r="G4280" s="10">
        <v>0</v>
      </c>
      <c r="H4280" s="11">
        <f>SUMIFS(AA:AA,$A:$A,EOMONTH($A4280,-1),$B:$B,$B4280)</f>
        <v>888</v>
      </c>
      <c r="I4280" s="63">
        <f>ROUND(SUMIFS(AC:AC,$A:$A,EOMONTH($A4280,-1),$B:$B,$B4280),2)</f>
        <v>2.71</v>
      </c>
      <c r="J4280" s="11">
        <f>SUMIFS(AB:AB,$A:$A,EOMONTH($A4280,-1),$B:$B,$B4280)</f>
        <v>5141.3500000000004</v>
      </c>
      <c r="K4280" s="13">
        <v>0</v>
      </c>
      <c r="L4280" s="25">
        <v>0</v>
      </c>
      <c r="M4280" s="15">
        <v>0</v>
      </c>
      <c r="N4280" s="14">
        <v>0</v>
      </c>
      <c r="O4280" s="16">
        <v>0</v>
      </c>
      <c r="P4280" s="16">
        <v>0</v>
      </c>
      <c r="Q4280" s="16">
        <v>0</v>
      </c>
      <c r="R4280" s="16">
        <f>Q4280*16.876/100</f>
        <v>0</v>
      </c>
      <c r="S4280" s="17">
        <f t="shared" si="462"/>
        <v>0</v>
      </c>
      <c r="T4280" s="16">
        <v>0</v>
      </c>
      <c r="U4280" s="18">
        <f t="shared" si="463"/>
        <v>0</v>
      </c>
      <c r="V4280" s="18">
        <f t="shared" si="464"/>
        <v>0</v>
      </c>
      <c r="W4280" s="18">
        <f t="shared" si="465"/>
        <v>0</v>
      </c>
      <c r="X4280" s="27"/>
      <c r="Y4280" s="19">
        <f t="shared" si="466"/>
        <v>0</v>
      </c>
      <c r="Z4280" s="18">
        <f t="shared" si="467"/>
        <v>0</v>
      </c>
      <c r="AA4280" s="12">
        <v>888</v>
      </c>
      <c r="AB4280" s="12">
        <v>5141.3500000000004</v>
      </c>
      <c r="AC4280" s="28">
        <f>+I4280+Y4280-Z4280</f>
        <v>2.71</v>
      </c>
      <c r="AD4280" s="20">
        <f t="shared" si="468"/>
        <v>0</v>
      </c>
      <c r="AE4280">
        <v>0</v>
      </c>
    </row>
    <row r="4281" spans="1:31" x14ac:dyDescent="0.25">
      <c r="A4281" s="9">
        <v>45230</v>
      </c>
      <c r="B4281" s="10" t="s">
        <v>121</v>
      </c>
      <c r="C4281" s="10" t="s">
        <v>28</v>
      </c>
      <c r="D4281" s="10" t="s">
        <v>29</v>
      </c>
      <c r="E4281" s="10" t="s">
        <v>30</v>
      </c>
      <c r="F4281" s="10"/>
      <c r="G4281" s="10">
        <v>0</v>
      </c>
      <c r="H4281" s="11">
        <f>SUMIFS(AA:AA,$A:$A,EOMONTH($A4281,-1),$B:$B,$B4281)</f>
        <v>810</v>
      </c>
      <c r="I4281" s="63">
        <f>ROUND(SUMIFS(AC:AC,$A:$A,EOMONTH($A4281,-1),$B:$B,$B4281),2)</f>
        <v>36.57</v>
      </c>
      <c r="J4281" s="11">
        <f>SUMIFS(AB:AB,$A:$A,EOMONTH($A4281,-1),$B:$B,$B4281)</f>
        <v>4226.66</v>
      </c>
      <c r="K4281" s="13">
        <v>0</v>
      </c>
      <c r="L4281" s="25">
        <v>0</v>
      </c>
      <c r="M4281" s="15">
        <v>0</v>
      </c>
      <c r="N4281" s="14">
        <v>0</v>
      </c>
      <c r="O4281" s="16">
        <v>0</v>
      </c>
      <c r="P4281" s="16">
        <v>0</v>
      </c>
      <c r="Q4281" s="16">
        <v>0</v>
      </c>
      <c r="R4281" s="16">
        <f>Q4281*16.876/100</f>
        <v>0</v>
      </c>
      <c r="S4281" s="17">
        <f t="shared" si="462"/>
        <v>0</v>
      </c>
      <c r="T4281" s="16">
        <v>0</v>
      </c>
      <c r="U4281" s="18">
        <f t="shared" si="463"/>
        <v>0</v>
      </c>
      <c r="V4281" s="18">
        <f t="shared" si="464"/>
        <v>0</v>
      </c>
      <c r="W4281" s="18">
        <f t="shared" si="465"/>
        <v>0</v>
      </c>
      <c r="X4281" s="27"/>
      <c r="Y4281" s="19">
        <f t="shared" si="466"/>
        <v>0</v>
      </c>
      <c r="Z4281" s="18">
        <f t="shared" si="467"/>
        <v>0</v>
      </c>
      <c r="AA4281" s="12">
        <v>810</v>
      </c>
      <c r="AB4281" s="12">
        <v>4226.66</v>
      </c>
      <c r="AC4281" s="28">
        <f>+I4281+Y4281-Z4281</f>
        <v>36.57</v>
      </c>
      <c r="AD4281" s="20">
        <f t="shared" si="468"/>
        <v>0</v>
      </c>
      <c r="AE4281">
        <v>0</v>
      </c>
    </row>
    <row r="4282" spans="1:31" x14ac:dyDescent="0.25">
      <c r="A4282" s="9">
        <v>45230</v>
      </c>
      <c r="B4282" s="10" t="s">
        <v>122</v>
      </c>
      <c r="C4282" s="10" t="s">
        <v>28</v>
      </c>
      <c r="D4282" s="10" t="s">
        <v>29</v>
      </c>
      <c r="E4282" s="10" t="s">
        <v>30</v>
      </c>
      <c r="F4282" s="10"/>
      <c r="G4282" s="10">
        <v>0</v>
      </c>
      <c r="H4282" s="11">
        <f>SUMIFS(AA:AA,$A:$A,EOMONTH($A4282,-1),$B:$B,$B4282)</f>
        <v>1865</v>
      </c>
      <c r="I4282" s="63">
        <f>ROUND(SUMIFS(AC:AC,$A:$A,EOMONTH($A4282,-1),$B:$B,$B4282),2)</f>
        <v>65.02</v>
      </c>
      <c r="J4282" s="11">
        <f>SUMIFS(AB:AB,$A:$A,EOMONTH($A4282,-1),$B:$B,$B4282)</f>
        <v>10172.629999999999</v>
      </c>
      <c r="K4282" s="13">
        <v>0</v>
      </c>
      <c r="L4282" s="25">
        <v>0</v>
      </c>
      <c r="M4282" s="15">
        <v>0</v>
      </c>
      <c r="N4282" s="14">
        <v>0</v>
      </c>
      <c r="O4282" s="16">
        <v>0</v>
      </c>
      <c r="P4282" s="16">
        <v>0</v>
      </c>
      <c r="Q4282" s="16">
        <v>0</v>
      </c>
      <c r="R4282" s="16">
        <f>Q4282*16.876/100</f>
        <v>0</v>
      </c>
      <c r="S4282" s="17">
        <f t="shared" si="462"/>
        <v>0</v>
      </c>
      <c r="T4282" s="16">
        <v>0</v>
      </c>
      <c r="U4282" s="18">
        <f t="shared" si="463"/>
        <v>0</v>
      </c>
      <c r="V4282" s="18">
        <f t="shared" si="464"/>
        <v>0</v>
      </c>
      <c r="W4282" s="18">
        <f t="shared" si="465"/>
        <v>0</v>
      </c>
      <c r="X4282" s="27"/>
      <c r="Y4282" s="19">
        <f t="shared" si="466"/>
        <v>0</v>
      </c>
      <c r="Z4282" s="18">
        <f t="shared" si="467"/>
        <v>0</v>
      </c>
      <c r="AA4282" s="12">
        <v>1865</v>
      </c>
      <c r="AB4282" s="12">
        <v>10172.629999999999</v>
      </c>
      <c r="AC4282" s="28">
        <f>+I4282+Y4282-Z4282</f>
        <v>65.02</v>
      </c>
      <c r="AD4282" s="20">
        <f t="shared" si="468"/>
        <v>0</v>
      </c>
      <c r="AE4282">
        <v>0</v>
      </c>
    </row>
    <row r="4283" spans="1:31" x14ac:dyDescent="0.25">
      <c r="A4283" s="9">
        <v>45230</v>
      </c>
      <c r="B4283" s="10" t="s">
        <v>123</v>
      </c>
      <c r="C4283" s="10" t="s">
        <v>28</v>
      </c>
      <c r="D4283" s="10" t="s">
        <v>29</v>
      </c>
      <c r="E4283" s="10" t="s">
        <v>30</v>
      </c>
      <c r="F4283" s="10"/>
      <c r="G4283" s="10">
        <v>0</v>
      </c>
      <c r="H4283" s="11">
        <f>SUMIFS(AA:AA,$A:$A,EOMONTH($A4283,-1),$B:$B,$B4283)</f>
        <v>66</v>
      </c>
      <c r="I4283" s="63">
        <f>ROUND(SUMIFS(AC:AC,$A:$A,EOMONTH($A4283,-1),$B:$B,$B4283),2)</f>
        <v>48.72</v>
      </c>
      <c r="J4283" s="11">
        <f>SUMIFS(AB:AB,$A:$A,EOMONTH($A4283,-1),$B:$B,$B4283)</f>
        <v>974.32</v>
      </c>
      <c r="K4283" s="13">
        <v>0</v>
      </c>
      <c r="L4283" s="25">
        <v>0</v>
      </c>
      <c r="M4283" s="15">
        <v>0</v>
      </c>
      <c r="N4283" s="14">
        <v>0</v>
      </c>
      <c r="O4283" s="16">
        <v>0</v>
      </c>
      <c r="P4283" s="16">
        <v>0</v>
      </c>
      <c r="Q4283" s="16">
        <v>0</v>
      </c>
      <c r="R4283" s="16">
        <f>Q4283*16.876/100</f>
        <v>0</v>
      </c>
      <c r="S4283" s="17">
        <f t="shared" si="462"/>
        <v>0</v>
      </c>
      <c r="T4283" s="16">
        <v>0</v>
      </c>
      <c r="U4283" s="18">
        <f t="shared" si="463"/>
        <v>0</v>
      </c>
      <c r="V4283" s="18">
        <f t="shared" si="464"/>
        <v>0</v>
      </c>
      <c r="W4283" s="18">
        <f t="shared" si="465"/>
        <v>0</v>
      </c>
      <c r="X4283" s="27"/>
      <c r="Y4283" s="19">
        <f t="shared" si="466"/>
        <v>0</v>
      </c>
      <c r="Z4283" s="18">
        <f t="shared" si="467"/>
        <v>0</v>
      </c>
      <c r="AA4283" s="12">
        <v>66</v>
      </c>
      <c r="AB4283" s="12">
        <v>974.32</v>
      </c>
      <c r="AC4283" s="28">
        <f>+I4283+Y4283-Z4283</f>
        <v>48.72</v>
      </c>
      <c r="AD4283" s="20">
        <f t="shared" si="468"/>
        <v>0</v>
      </c>
      <c r="AE4283">
        <v>0</v>
      </c>
    </row>
    <row r="4284" spans="1:31" x14ac:dyDescent="0.25">
      <c r="A4284" s="9">
        <v>45230</v>
      </c>
      <c r="B4284" s="10" t="s">
        <v>714</v>
      </c>
      <c r="C4284" s="10" t="s">
        <v>28</v>
      </c>
      <c r="D4284" s="10" t="s">
        <v>29</v>
      </c>
      <c r="E4284" s="10" t="s">
        <v>30</v>
      </c>
      <c r="F4284" s="10"/>
      <c r="G4284" s="10">
        <v>0</v>
      </c>
      <c r="H4284" s="11">
        <f>SUMIFS(AA:AA,$A:$A,EOMONTH($A4284,-1),$B:$B,$B4284)</f>
        <v>-10</v>
      </c>
      <c r="I4284" s="63">
        <f>ROUND(SUMIFS(AC:AC,$A:$A,EOMONTH($A4284,-1),$B:$B,$B4284),2)</f>
        <v>0</v>
      </c>
      <c r="J4284" s="11">
        <f>SUMIFS(AB:AB,$A:$A,EOMONTH($A4284,-1),$B:$B,$B4284)</f>
        <v>-152.11000000000001</v>
      </c>
      <c r="K4284" s="13">
        <v>0</v>
      </c>
      <c r="L4284" s="25">
        <v>0</v>
      </c>
      <c r="M4284" s="15">
        <v>0</v>
      </c>
      <c r="N4284" s="14">
        <v>0</v>
      </c>
      <c r="O4284" s="16">
        <v>0</v>
      </c>
      <c r="P4284" s="16">
        <v>0</v>
      </c>
      <c r="Q4284" s="16">
        <v>0</v>
      </c>
      <c r="R4284" s="16">
        <f>Q4284*16.876/100</f>
        <v>0</v>
      </c>
      <c r="S4284" s="17">
        <f t="shared" si="462"/>
        <v>0</v>
      </c>
      <c r="T4284" s="16">
        <v>0</v>
      </c>
      <c r="U4284" s="18">
        <f t="shared" si="463"/>
        <v>0</v>
      </c>
      <c r="V4284" s="18">
        <f t="shared" si="464"/>
        <v>0</v>
      </c>
      <c r="W4284" s="18">
        <f t="shared" si="465"/>
        <v>0</v>
      </c>
      <c r="X4284" s="27"/>
      <c r="Y4284" s="19">
        <f t="shared" si="466"/>
        <v>0</v>
      </c>
      <c r="Z4284" s="18">
        <f t="shared" si="467"/>
        <v>0</v>
      </c>
      <c r="AA4284" s="12">
        <v>-10</v>
      </c>
      <c r="AB4284" s="12">
        <v>-152.11000000000001</v>
      </c>
      <c r="AC4284" s="28">
        <f>+I4284+Y4284-Z4284</f>
        <v>0</v>
      </c>
      <c r="AD4284" s="20">
        <f t="shared" si="468"/>
        <v>0</v>
      </c>
      <c r="AE4284">
        <v>0</v>
      </c>
    </row>
    <row r="4285" spans="1:31" x14ac:dyDescent="0.25">
      <c r="A4285" s="9">
        <v>45230</v>
      </c>
      <c r="B4285" s="10" t="s">
        <v>715</v>
      </c>
      <c r="C4285" s="10" t="s">
        <v>28</v>
      </c>
      <c r="D4285" s="10" t="s">
        <v>29</v>
      </c>
      <c r="E4285" s="10" t="s">
        <v>30</v>
      </c>
      <c r="F4285" s="10"/>
      <c r="G4285" s="10">
        <v>0</v>
      </c>
      <c r="H4285" s="11">
        <f>SUMIFS(AA:AA,$A:$A,EOMONTH($A4285,-1),$B:$B,$B4285)</f>
        <v>38</v>
      </c>
      <c r="I4285" s="63">
        <f>ROUND(SUMIFS(AC:AC,$A:$A,EOMONTH($A4285,-1),$B:$B,$B4285),2)</f>
        <v>0</v>
      </c>
      <c r="J4285" s="11">
        <f>SUMIFS(AB:AB,$A:$A,EOMONTH($A4285,-1),$B:$B,$B4285)</f>
        <v>580.41</v>
      </c>
      <c r="K4285" s="13">
        <v>0</v>
      </c>
      <c r="L4285" s="25">
        <v>0</v>
      </c>
      <c r="M4285" s="15">
        <v>0</v>
      </c>
      <c r="N4285" s="14">
        <v>0</v>
      </c>
      <c r="O4285" s="16">
        <v>0</v>
      </c>
      <c r="P4285" s="16">
        <v>0</v>
      </c>
      <c r="Q4285" s="16">
        <v>0</v>
      </c>
      <c r="R4285" s="16">
        <f>Q4285*16.876/100</f>
        <v>0</v>
      </c>
      <c r="S4285" s="17">
        <f t="shared" si="462"/>
        <v>0</v>
      </c>
      <c r="T4285" s="16">
        <v>0</v>
      </c>
      <c r="U4285" s="18">
        <f t="shared" si="463"/>
        <v>0</v>
      </c>
      <c r="V4285" s="18">
        <f t="shared" si="464"/>
        <v>0</v>
      </c>
      <c r="W4285" s="18">
        <f t="shared" si="465"/>
        <v>0</v>
      </c>
      <c r="X4285" s="27"/>
      <c r="Y4285" s="19">
        <f t="shared" si="466"/>
        <v>0</v>
      </c>
      <c r="Z4285" s="18">
        <f t="shared" si="467"/>
        <v>0</v>
      </c>
      <c r="AA4285" s="12">
        <v>38</v>
      </c>
      <c r="AB4285" s="12">
        <v>580.41</v>
      </c>
      <c r="AC4285" s="28">
        <f>+I4285+Y4285-Z4285</f>
        <v>0</v>
      </c>
      <c r="AD4285" s="20">
        <f t="shared" si="468"/>
        <v>0</v>
      </c>
      <c r="AE4285">
        <v>0</v>
      </c>
    </row>
    <row r="4286" spans="1:31" x14ac:dyDescent="0.25">
      <c r="A4286" s="9">
        <v>45230</v>
      </c>
      <c r="B4286" s="10" t="s">
        <v>124</v>
      </c>
      <c r="C4286" s="10" t="s">
        <v>28</v>
      </c>
      <c r="D4286" s="10" t="s">
        <v>29</v>
      </c>
      <c r="E4286" s="10" t="s">
        <v>30</v>
      </c>
      <c r="F4286" s="10"/>
      <c r="G4286" s="10">
        <v>0</v>
      </c>
      <c r="H4286" s="11">
        <f>SUMIFS(AA:AA,$A:$A,EOMONTH($A4286,-1),$B:$B,$B4286)</f>
        <v>402</v>
      </c>
      <c r="I4286" s="63">
        <f>ROUND(SUMIFS(AC:AC,$A:$A,EOMONTH($A4286,-1),$B:$B,$B4286),2)</f>
        <v>6</v>
      </c>
      <c r="J4286" s="11">
        <f>SUMIFS(AB:AB,$A:$A,EOMONTH($A4286,-1),$B:$B,$B4286)</f>
        <v>5905.88</v>
      </c>
      <c r="K4286" s="13">
        <v>0</v>
      </c>
      <c r="L4286" s="25">
        <v>0</v>
      </c>
      <c r="M4286" s="15">
        <v>0</v>
      </c>
      <c r="N4286" s="14">
        <v>0</v>
      </c>
      <c r="O4286" s="16">
        <v>0</v>
      </c>
      <c r="P4286" s="16">
        <v>0</v>
      </c>
      <c r="Q4286" s="16">
        <v>0</v>
      </c>
      <c r="R4286" s="16">
        <f>Q4286*16.876/100</f>
        <v>0</v>
      </c>
      <c r="S4286" s="17">
        <f t="shared" si="462"/>
        <v>0</v>
      </c>
      <c r="T4286" s="16">
        <v>0</v>
      </c>
      <c r="U4286" s="18">
        <f t="shared" si="463"/>
        <v>0</v>
      </c>
      <c r="V4286" s="18">
        <f t="shared" si="464"/>
        <v>0</v>
      </c>
      <c r="W4286" s="18">
        <f t="shared" si="465"/>
        <v>0</v>
      </c>
      <c r="X4286" s="27"/>
      <c r="Y4286" s="19">
        <f t="shared" si="466"/>
        <v>0</v>
      </c>
      <c r="Z4286" s="18">
        <f t="shared" si="467"/>
        <v>0</v>
      </c>
      <c r="AA4286" s="12">
        <v>402</v>
      </c>
      <c r="AB4286" s="12">
        <v>5905.88</v>
      </c>
      <c r="AC4286" s="28">
        <f>+I4286+Y4286-Z4286</f>
        <v>6</v>
      </c>
      <c r="AD4286" s="20">
        <f t="shared" si="468"/>
        <v>0</v>
      </c>
      <c r="AE4286">
        <v>0</v>
      </c>
    </row>
    <row r="4287" spans="1:31" x14ac:dyDescent="0.25">
      <c r="A4287" s="9">
        <v>45230</v>
      </c>
      <c r="B4287" s="10" t="s">
        <v>125</v>
      </c>
      <c r="C4287" s="10" t="s">
        <v>28</v>
      </c>
      <c r="D4287" s="10" t="s">
        <v>29</v>
      </c>
      <c r="E4287" s="10" t="s">
        <v>30</v>
      </c>
      <c r="F4287" s="10"/>
      <c r="G4287" s="10">
        <v>0</v>
      </c>
      <c r="H4287" s="11">
        <f>SUMIFS(AA:AA,$A:$A,EOMONTH($A4287,-1),$B:$B,$B4287)</f>
        <v>596</v>
      </c>
      <c r="I4287" s="63">
        <f>ROUND(SUMIFS(AC:AC,$A:$A,EOMONTH($A4287,-1),$B:$B,$B4287),2)</f>
        <v>3.79</v>
      </c>
      <c r="J4287" s="11">
        <f>SUMIFS(AB:AB,$A:$A,EOMONTH($A4287,-1),$B:$B,$B4287)</f>
        <v>8876.11</v>
      </c>
      <c r="K4287" s="13">
        <v>0</v>
      </c>
      <c r="L4287" s="25">
        <v>0</v>
      </c>
      <c r="M4287" s="15">
        <v>0</v>
      </c>
      <c r="N4287" s="14">
        <v>0</v>
      </c>
      <c r="O4287" s="16">
        <v>0</v>
      </c>
      <c r="P4287" s="16">
        <v>0</v>
      </c>
      <c r="Q4287" s="16">
        <v>0</v>
      </c>
      <c r="R4287" s="16">
        <f>Q4287*16.876/100</f>
        <v>0</v>
      </c>
      <c r="S4287" s="17">
        <f t="shared" si="462"/>
        <v>0</v>
      </c>
      <c r="T4287" s="16">
        <v>0</v>
      </c>
      <c r="U4287" s="18">
        <f t="shared" si="463"/>
        <v>0</v>
      </c>
      <c r="V4287" s="18">
        <f t="shared" si="464"/>
        <v>0</v>
      </c>
      <c r="W4287" s="18">
        <f t="shared" si="465"/>
        <v>0</v>
      </c>
      <c r="X4287" s="27"/>
      <c r="Y4287" s="19">
        <f t="shared" si="466"/>
        <v>0</v>
      </c>
      <c r="Z4287" s="18">
        <f t="shared" si="467"/>
        <v>0</v>
      </c>
      <c r="AA4287" s="12">
        <v>596</v>
      </c>
      <c r="AB4287" s="12">
        <v>8876.11</v>
      </c>
      <c r="AC4287" s="28">
        <f>+I4287+Y4287-Z4287</f>
        <v>3.79</v>
      </c>
      <c r="AD4287" s="20">
        <f t="shared" si="468"/>
        <v>0</v>
      </c>
      <c r="AE4287">
        <v>0</v>
      </c>
    </row>
    <row r="4288" spans="1:31" x14ac:dyDescent="0.25">
      <c r="A4288" s="9">
        <v>45230</v>
      </c>
      <c r="B4288" s="10" t="s">
        <v>740</v>
      </c>
      <c r="C4288" s="10" t="s">
        <v>28</v>
      </c>
      <c r="D4288" s="10" t="s">
        <v>29</v>
      </c>
      <c r="E4288" s="10" t="s">
        <v>30</v>
      </c>
      <c r="F4288" s="10"/>
      <c r="G4288" s="10">
        <v>0</v>
      </c>
      <c r="H4288" s="11">
        <f>SUMIFS(AA:AA,$A:$A,EOMONTH($A4288,-1),$B:$B,$B4288)</f>
        <v>93</v>
      </c>
      <c r="I4288" s="63">
        <f>ROUND(SUMIFS(AC:AC,$A:$A,EOMONTH($A4288,-1),$B:$B,$B4288),2)</f>
        <v>0</v>
      </c>
      <c r="J4288" s="11">
        <f>SUMIFS(AB:AB,$A:$A,EOMONTH($A4288,-1),$B:$B,$B4288)</f>
        <v>1320.76</v>
      </c>
      <c r="K4288" s="13">
        <v>0</v>
      </c>
      <c r="L4288" s="25">
        <v>0</v>
      </c>
      <c r="M4288" s="15">
        <v>0</v>
      </c>
      <c r="N4288" s="14">
        <v>0</v>
      </c>
      <c r="O4288" s="16">
        <v>0</v>
      </c>
      <c r="P4288" s="16">
        <v>0</v>
      </c>
      <c r="Q4288" s="16">
        <v>0</v>
      </c>
      <c r="R4288" s="16">
        <f>Q4288*16.876/100</f>
        <v>0</v>
      </c>
      <c r="S4288" s="17">
        <f t="shared" si="462"/>
        <v>0</v>
      </c>
      <c r="T4288" s="16">
        <v>0</v>
      </c>
      <c r="U4288" s="18">
        <f t="shared" si="463"/>
        <v>0</v>
      </c>
      <c r="V4288" s="18">
        <f t="shared" si="464"/>
        <v>0</v>
      </c>
      <c r="W4288" s="18">
        <f t="shared" si="465"/>
        <v>0</v>
      </c>
      <c r="X4288" s="27"/>
      <c r="Y4288" s="19">
        <f t="shared" si="466"/>
        <v>0</v>
      </c>
      <c r="Z4288" s="18">
        <f t="shared" si="467"/>
        <v>0</v>
      </c>
      <c r="AA4288" s="12">
        <v>93</v>
      </c>
      <c r="AB4288" s="12">
        <v>1320.76</v>
      </c>
      <c r="AC4288" s="28">
        <f>+I4288+Y4288-Z4288</f>
        <v>0</v>
      </c>
      <c r="AD4288" s="20">
        <f t="shared" si="468"/>
        <v>0</v>
      </c>
      <c r="AE4288">
        <v>0</v>
      </c>
    </row>
    <row r="4289" spans="1:31" x14ac:dyDescent="0.25">
      <c r="A4289" s="9">
        <v>45230</v>
      </c>
      <c r="B4289" s="10" t="s">
        <v>126</v>
      </c>
      <c r="C4289" s="10" t="s">
        <v>28</v>
      </c>
      <c r="D4289" s="10" t="s">
        <v>29</v>
      </c>
      <c r="E4289" s="10" t="s">
        <v>30</v>
      </c>
      <c r="F4289" s="10"/>
      <c r="G4289" s="10">
        <v>0</v>
      </c>
      <c r="H4289" s="11">
        <f>SUMIFS(AA:AA,$A:$A,EOMONTH($A4289,-1),$B:$B,$B4289)</f>
        <v>259</v>
      </c>
      <c r="I4289" s="63">
        <f>ROUND(SUMIFS(AC:AC,$A:$A,EOMONTH($A4289,-1),$B:$B,$B4289),2)</f>
        <v>49.12</v>
      </c>
      <c r="J4289" s="11">
        <f>SUMIFS(AB:AB,$A:$A,EOMONTH($A4289,-1),$B:$B,$B4289)</f>
        <v>3675.46</v>
      </c>
      <c r="K4289" s="13">
        <v>0</v>
      </c>
      <c r="L4289" s="25">
        <v>0</v>
      </c>
      <c r="M4289" s="15">
        <v>0</v>
      </c>
      <c r="N4289" s="14">
        <v>0</v>
      </c>
      <c r="O4289" s="16">
        <v>0</v>
      </c>
      <c r="P4289" s="16">
        <v>0</v>
      </c>
      <c r="Q4289" s="16">
        <v>0</v>
      </c>
      <c r="R4289" s="16">
        <f>Q4289*16.876/100</f>
        <v>0</v>
      </c>
      <c r="S4289" s="17">
        <f t="shared" si="462"/>
        <v>0</v>
      </c>
      <c r="T4289" s="16">
        <v>0</v>
      </c>
      <c r="U4289" s="18">
        <f t="shared" si="463"/>
        <v>0</v>
      </c>
      <c r="V4289" s="18">
        <f t="shared" si="464"/>
        <v>0</v>
      </c>
      <c r="W4289" s="18">
        <f t="shared" si="465"/>
        <v>0</v>
      </c>
      <c r="X4289" s="27"/>
      <c r="Y4289" s="19">
        <f t="shared" si="466"/>
        <v>0</v>
      </c>
      <c r="Z4289" s="18">
        <f t="shared" si="467"/>
        <v>0</v>
      </c>
      <c r="AA4289" s="12">
        <v>259</v>
      </c>
      <c r="AB4289" s="12">
        <v>3675.46</v>
      </c>
      <c r="AC4289" s="28">
        <f>+I4289+Y4289-Z4289</f>
        <v>49.12</v>
      </c>
      <c r="AD4289" s="20">
        <f t="shared" si="468"/>
        <v>0</v>
      </c>
      <c r="AE4289">
        <v>0</v>
      </c>
    </row>
    <row r="4290" spans="1:31" x14ac:dyDescent="0.25">
      <c r="A4290" s="9">
        <v>45230</v>
      </c>
      <c r="B4290" s="10" t="s">
        <v>716</v>
      </c>
      <c r="C4290" s="10" t="s">
        <v>28</v>
      </c>
      <c r="D4290" s="10" t="s">
        <v>29</v>
      </c>
      <c r="E4290" s="10" t="s">
        <v>30</v>
      </c>
      <c r="F4290" s="10"/>
      <c r="G4290" s="10">
        <v>0</v>
      </c>
      <c r="H4290" s="11">
        <f>SUMIFS(AA:AA,$A:$A,EOMONTH($A4290,-1),$B:$B,$B4290)</f>
        <v>152</v>
      </c>
      <c r="I4290" s="63">
        <f>ROUND(SUMIFS(AC:AC,$A:$A,EOMONTH($A4290,-1),$B:$B,$B4290),2)</f>
        <v>0</v>
      </c>
      <c r="J4290" s="11">
        <f>SUMIFS(AB:AB,$A:$A,EOMONTH($A4290,-1),$B:$B,$B4290)</f>
        <v>2239.62</v>
      </c>
      <c r="K4290" s="13">
        <v>0</v>
      </c>
      <c r="L4290" s="25">
        <v>0</v>
      </c>
      <c r="M4290" s="15">
        <v>0</v>
      </c>
      <c r="N4290" s="14">
        <v>0</v>
      </c>
      <c r="O4290" s="16">
        <v>0</v>
      </c>
      <c r="P4290" s="16">
        <v>0</v>
      </c>
      <c r="Q4290" s="16">
        <v>0</v>
      </c>
      <c r="R4290" s="16">
        <f>Q4290*16.876/100</f>
        <v>0</v>
      </c>
      <c r="S4290" s="17">
        <f t="shared" si="462"/>
        <v>0</v>
      </c>
      <c r="T4290" s="16">
        <v>0</v>
      </c>
      <c r="U4290" s="18">
        <f t="shared" si="463"/>
        <v>0</v>
      </c>
      <c r="V4290" s="18">
        <f t="shared" si="464"/>
        <v>0</v>
      </c>
      <c r="W4290" s="18">
        <f t="shared" si="465"/>
        <v>0</v>
      </c>
      <c r="X4290" s="27"/>
      <c r="Y4290" s="19">
        <f t="shared" si="466"/>
        <v>0</v>
      </c>
      <c r="Z4290" s="18">
        <f t="shared" si="467"/>
        <v>0</v>
      </c>
      <c r="AA4290" s="12">
        <v>152</v>
      </c>
      <c r="AB4290" s="12">
        <v>2239.62</v>
      </c>
      <c r="AC4290" s="28">
        <f>+I4290+Y4290-Z4290</f>
        <v>0</v>
      </c>
      <c r="AD4290" s="20">
        <f t="shared" si="468"/>
        <v>0</v>
      </c>
      <c r="AE4290">
        <v>0</v>
      </c>
    </row>
    <row r="4291" spans="1:31" x14ac:dyDescent="0.25">
      <c r="A4291" s="9">
        <v>45230</v>
      </c>
      <c r="B4291" s="10" t="s">
        <v>774</v>
      </c>
      <c r="C4291" s="10" t="s">
        <v>105</v>
      </c>
      <c r="D4291" s="10" t="s">
        <v>29</v>
      </c>
      <c r="E4291" s="10" t="s">
        <v>30</v>
      </c>
      <c r="F4291" s="10"/>
      <c r="G4291" s="10">
        <v>0</v>
      </c>
      <c r="H4291" s="11">
        <f>SUMIFS(AA:AA,$A:$A,EOMONTH($A4291,-1),$B:$B,$B4291)</f>
        <v>5</v>
      </c>
      <c r="I4291" s="63">
        <f>ROUND(SUMIFS(AC:AC,$A:$A,EOMONTH($A4291,-1),$B:$B,$B4291),2)</f>
        <v>0</v>
      </c>
      <c r="J4291" s="11">
        <f>SUMIFS(AB:AB,$A:$A,EOMONTH($A4291,-1),$B:$B,$B4291)</f>
        <v>71.64</v>
      </c>
      <c r="K4291" s="13">
        <v>0</v>
      </c>
      <c r="L4291" s="25">
        <v>0</v>
      </c>
      <c r="M4291" s="15">
        <v>0</v>
      </c>
      <c r="N4291" s="14">
        <v>0</v>
      </c>
      <c r="O4291" s="16">
        <v>0</v>
      </c>
      <c r="P4291" s="16">
        <v>0</v>
      </c>
      <c r="Q4291" s="16">
        <v>0</v>
      </c>
      <c r="R4291" s="16">
        <f>Q4291*16.876/100</f>
        <v>0</v>
      </c>
      <c r="S4291" s="17">
        <f t="shared" si="462"/>
        <v>0</v>
      </c>
      <c r="T4291" s="16">
        <v>0</v>
      </c>
      <c r="U4291" s="18">
        <f t="shared" si="463"/>
        <v>0</v>
      </c>
      <c r="V4291" s="18">
        <f t="shared" si="464"/>
        <v>0</v>
      </c>
      <c r="W4291" s="18">
        <f t="shared" si="465"/>
        <v>0</v>
      </c>
      <c r="X4291" s="27"/>
      <c r="Y4291" s="19">
        <f t="shared" si="466"/>
        <v>0</v>
      </c>
      <c r="Z4291" s="18">
        <f t="shared" si="467"/>
        <v>0</v>
      </c>
      <c r="AA4291" s="12">
        <v>5</v>
      </c>
      <c r="AB4291" s="12">
        <v>71.64</v>
      </c>
      <c r="AC4291" s="28">
        <f>+I4291+Y4291-Z4291</f>
        <v>0</v>
      </c>
      <c r="AD4291" s="20">
        <f t="shared" si="468"/>
        <v>0</v>
      </c>
      <c r="AE4291">
        <v>0</v>
      </c>
    </row>
    <row r="4292" spans="1:31" x14ac:dyDescent="0.25">
      <c r="A4292" s="9">
        <v>45230</v>
      </c>
      <c r="B4292" s="10" t="s">
        <v>127</v>
      </c>
      <c r="C4292" s="10" t="s">
        <v>28</v>
      </c>
      <c r="D4292" s="10" t="s">
        <v>29</v>
      </c>
      <c r="E4292" s="10" t="s">
        <v>30</v>
      </c>
      <c r="F4292" s="10"/>
      <c r="G4292" s="10">
        <v>0</v>
      </c>
      <c r="H4292" s="11">
        <f>SUMIFS(AA:AA,$A:$A,EOMONTH($A4292,-1),$B:$B,$B4292)</f>
        <v>101.98</v>
      </c>
      <c r="I4292" s="63">
        <f>ROUND(SUMIFS(AC:AC,$A:$A,EOMONTH($A4292,-1),$B:$B,$B4292),2)</f>
        <v>4.8499999999999996</v>
      </c>
      <c r="J4292" s="11">
        <f>SUMIFS(AB:AB,$A:$A,EOMONTH($A4292,-1),$B:$B,$B4292)</f>
        <v>1081.44</v>
      </c>
      <c r="K4292" s="13">
        <v>0</v>
      </c>
      <c r="L4292" s="25">
        <v>0</v>
      </c>
      <c r="M4292" s="15">
        <v>0</v>
      </c>
      <c r="N4292" s="14">
        <v>0</v>
      </c>
      <c r="O4292" s="16">
        <v>0</v>
      </c>
      <c r="P4292" s="16">
        <v>0</v>
      </c>
      <c r="Q4292" s="16">
        <v>0</v>
      </c>
      <c r="R4292" s="16">
        <f>Q4292*16.876/100</f>
        <v>0</v>
      </c>
      <c r="S4292" s="17">
        <f t="shared" si="462"/>
        <v>0</v>
      </c>
      <c r="T4292" s="16">
        <v>0</v>
      </c>
      <c r="U4292" s="18">
        <f t="shared" si="463"/>
        <v>0</v>
      </c>
      <c r="V4292" s="18">
        <f t="shared" si="464"/>
        <v>0</v>
      </c>
      <c r="W4292" s="18">
        <f t="shared" si="465"/>
        <v>0</v>
      </c>
      <c r="X4292" s="27"/>
      <c r="Y4292" s="19">
        <f t="shared" si="466"/>
        <v>0</v>
      </c>
      <c r="Z4292" s="18">
        <f t="shared" si="467"/>
        <v>0</v>
      </c>
      <c r="AA4292" s="12">
        <v>101.98</v>
      </c>
      <c r="AB4292" s="12">
        <v>1081.44</v>
      </c>
      <c r="AC4292" s="28">
        <f>+I4292+Y4292-Z4292</f>
        <v>4.8499999999999996</v>
      </c>
      <c r="AD4292" s="20">
        <f t="shared" si="468"/>
        <v>0</v>
      </c>
      <c r="AE4292">
        <v>0</v>
      </c>
    </row>
    <row r="4293" spans="1:31" x14ac:dyDescent="0.25">
      <c r="A4293" s="9">
        <v>45230</v>
      </c>
      <c r="B4293" s="10" t="s">
        <v>128</v>
      </c>
      <c r="C4293" s="10" t="s">
        <v>28</v>
      </c>
      <c r="D4293" s="10" t="s">
        <v>29</v>
      </c>
      <c r="E4293" s="10" t="s">
        <v>30</v>
      </c>
      <c r="F4293" s="10"/>
      <c r="G4293" s="10">
        <v>0</v>
      </c>
      <c r="H4293" s="11">
        <f>SUMIFS(AA:AA,$A:$A,EOMONTH($A4293,-1),$B:$B,$B4293)</f>
        <v>341</v>
      </c>
      <c r="I4293" s="63">
        <f>ROUND(SUMIFS(AC:AC,$A:$A,EOMONTH($A4293,-1),$B:$B,$B4293),2)</f>
        <v>22.94</v>
      </c>
      <c r="J4293" s="11">
        <f>SUMIFS(AB:AB,$A:$A,EOMONTH($A4293,-1),$B:$B,$B4293)</f>
        <v>3717.46</v>
      </c>
      <c r="K4293" s="13">
        <v>0</v>
      </c>
      <c r="L4293" s="25">
        <v>0</v>
      </c>
      <c r="M4293" s="15">
        <v>0</v>
      </c>
      <c r="N4293" s="14">
        <v>0</v>
      </c>
      <c r="O4293" s="16">
        <v>0</v>
      </c>
      <c r="P4293" s="16">
        <v>0</v>
      </c>
      <c r="Q4293" s="16">
        <v>0</v>
      </c>
      <c r="R4293" s="16">
        <f>Q4293*16.876/100</f>
        <v>0</v>
      </c>
      <c r="S4293" s="17">
        <f t="shared" ref="S4293:S4356" si="469">Q4293+R4293</f>
        <v>0</v>
      </c>
      <c r="T4293" s="16">
        <v>0</v>
      </c>
      <c r="U4293" s="18">
        <f t="shared" ref="U4293:U4356" si="470">H4293*G4293/1000</f>
        <v>0</v>
      </c>
      <c r="V4293" s="18">
        <f t="shared" ref="V4293:V4356" si="471">M4293*F4293/1000</f>
        <v>0</v>
      </c>
      <c r="W4293" s="18">
        <f t="shared" ref="W4293:W4356" si="472">V4293*16.789/100</f>
        <v>0</v>
      </c>
      <c r="X4293" s="27"/>
      <c r="Y4293" s="19">
        <f t="shared" ref="Y4293:Y4356" si="473">V4293+W4293+X4293</f>
        <v>0</v>
      </c>
      <c r="Z4293" s="18">
        <f t="shared" ref="Z4293:Z4356" si="474">O4293*G4293/1000</f>
        <v>0</v>
      </c>
      <c r="AA4293" s="12">
        <v>341</v>
      </c>
      <c r="AB4293" s="12">
        <v>3717.46</v>
      </c>
      <c r="AC4293" s="28">
        <f>+I4293+Y4293-Z4293</f>
        <v>22.94</v>
      </c>
      <c r="AD4293" s="20">
        <f t="shared" ref="AD4293:AD4356" si="475">IF(AC4293&lt;0,ROUNDUP(AC4293,-1)*-1,0)</f>
        <v>0</v>
      </c>
      <c r="AE4293">
        <v>0</v>
      </c>
    </row>
    <row r="4294" spans="1:31" x14ac:dyDescent="0.25">
      <c r="A4294" s="9">
        <v>45230</v>
      </c>
      <c r="B4294" s="10" t="s">
        <v>129</v>
      </c>
      <c r="C4294" s="10" t="s">
        <v>28</v>
      </c>
      <c r="D4294" s="10" t="s">
        <v>29</v>
      </c>
      <c r="E4294" s="10" t="s">
        <v>30</v>
      </c>
      <c r="F4294" s="10"/>
      <c r="G4294" s="10">
        <v>0</v>
      </c>
      <c r="H4294" s="11">
        <f>SUMIFS(AA:AA,$A:$A,EOMONTH($A4294,-1),$B:$B,$B4294)</f>
        <v>86</v>
      </c>
      <c r="I4294" s="63">
        <f>ROUND(SUMIFS(AC:AC,$A:$A,EOMONTH($A4294,-1),$B:$B,$B4294),2)</f>
        <v>16.93</v>
      </c>
      <c r="J4294" s="11">
        <f>SUMIFS(AB:AB,$A:$A,EOMONTH($A4294,-1),$B:$B,$B4294)</f>
        <v>928.4</v>
      </c>
      <c r="K4294" s="13">
        <v>0</v>
      </c>
      <c r="L4294" s="25">
        <v>0</v>
      </c>
      <c r="M4294" s="15">
        <v>0</v>
      </c>
      <c r="N4294" s="14">
        <v>0</v>
      </c>
      <c r="O4294" s="16">
        <v>0</v>
      </c>
      <c r="P4294" s="16">
        <v>0</v>
      </c>
      <c r="Q4294" s="16">
        <v>0</v>
      </c>
      <c r="R4294" s="16">
        <f>Q4294*16.876/100</f>
        <v>0</v>
      </c>
      <c r="S4294" s="17">
        <f t="shared" si="469"/>
        <v>0</v>
      </c>
      <c r="T4294" s="16">
        <v>0</v>
      </c>
      <c r="U4294" s="18">
        <f t="shared" si="470"/>
        <v>0</v>
      </c>
      <c r="V4294" s="18">
        <f t="shared" si="471"/>
        <v>0</v>
      </c>
      <c r="W4294" s="18">
        <f t="shared" si="472"/>
        <v>0</v>
      </c>
      <c r="X4294" s="27"/>
      <c r="Y4294" s="19">
        <f t="shared" si="473"/>
        <v>0</v>
      </c>
      <c r="Z4294" s="18">
        <f t="shared" si="474"/>
        <v>0</v>
      </c>
      <c r="AA4294" s="12">
        <v>86</v>
      </c>
      <c r="AB4294" s="12">
        <v>928.4</v>
      </c>
      <c r="AC4294" s="28">
        <f>+I4294+Y4294-Z4294</f>
        <v>16.93</v>
      </c>
      <c r="AD4294" s="20">
        <f t="shared" si="475"/>
        <v>0</v>
      </c>
      <c r="AE4294">
        <v>0</v>
      </c>
    </row>
    <row r="4295" spans="1:31" x14ac:dyDescent="0.25">
      <c r="A4295" s="9">
        <v>45230</v>
      </c>
      <c r="B4295" s="10" t="s">
        <v>130</v>
      </c>
      <c r="C4295" s="10" t="s">
        <v>28</v>
      </c>
      <c r="D4295" s="10" t="s">
        <v>29</v>
      </c>
      <c r="E4295" s="10" t="s">
        <v>30</v>
      </c>
      <c r="F4295" s="10"/>
      <c r="G4295" s="10">
        <v>0</v>
      </c>
      <c r="H4295" s="11">
        <f>SUMIFS(AA:AA,$A:$A,EOMONTH($A4295,-1),$B:$B,$B4295)</f>
        <v>6</v>
      </c>
      <c r="I4295" s="63">
        <f>ROUND(SUMIFS(AC:AC,$A:$A,EOMONTH($A4295,-1),$B:$B,$B4295),2)</f>
        <v>3.79</v>
      </c>
      <c r="J4295" s="11">
        <f>SUMIFS(AB:AB,$A:$A,EOMONTH($A4295,-1),$B:$B,$B4295)</f>
        <v>65.010000000000005</v>
      </c>
      <c r="K4295" s="13">
        <v>0</v>
      </c>
      <c r="L4295" s="25">
        <v>0</v>
      </c>
      <c r="M4295" s="15">
        <v>0</v>
      </c>
      <c r="N4295" s="14">
        <v>0</v>
      </c>
      <c r="O4295" s="16">
        <v>0</v>
      </c>
      <c r="P4295" s="16">
        <v>0</v>
      </c>
      <c r="Q4295" s="16">
        <v>0</v>
      </c>
      <c r="R4295" s="16">
        <f>Q4295*16.876/100</f>
        <v>0</v>
      </c>
      <c r="S4295" s="17">
        <f t="shared" si="469"/>
        <v>0</v>
      </c>
      <c r="T4295" s="16">
        <v>0</v>
      </c>
      <c r="U4295" s="18">
        <f t="shared" si="470"/>
        <v>0</v>
      </c>
      <c r="V4295" s="18">
        <f t="shared" si="471"/>
        <v>0</v>
      </c>
      <c r="W4295" s="18">
        <f t="shared" si="472"/>
        <v>0</v>
      </c>
      <c r="X4295" s="27"/>
      <c r="Y4295" s="19">
        <f t="shared" si="473"/>
        <v>0</v>
      </c>
      <c r="Z4295" s="18">
        <f t="shared" si="474"/>
        <v>0</v>
      </c>
      <c r="AA4295" s="12">
        <v>6</v>
      </c>
      <c r="AB4295" s="12">
        <v>65.010000000000005</v>
      </c>
      <c r="AC4295" s="28">
        <f>+I4295+Y4295-Z4295</f>
        <v>3.79</v>
      </c>
      <c r="AD4295" s="20">
        <f t="shared" si="475"/>
        <v>0</v>
      </c>
      <c r="AE4295">
        <v>0</v>
      </c>
    </row>
    <row r="4296" spans="1:31" x14ac:dyDescent="0.25">
      <c r="A4296" s="9">
        <v>45230</v>
      </c>
      <c r="B4296" s="10" t="s">
        <v>131</v>
      </c>
      <c r="C4296" s="10" t="s">
        <v>28</v>
      </c>
      <c r="D4296" s="10" t="s">
        <v>29</v>
      </c>
      <c r="E4296" s="10" t="s">
        <v>30</v>
      </c>
      <c r="F4296" s="10"/>
      <c r="G4296" s="10">
        <v>0</v>
      </c>
      <c r="H4296" s="11">
        <f>SUMIFS(AA:AA,$A:$A,EOMONTH($A4296,-1),$B:$B,$B4296)</f>
        <v>1</v>
      </c>
      <c r="I4296" s="63">
        <f>ROUND(SUMIFS(AC:AC,$A:$A,EOMONTH($A4296,-1),$B:$B,$B4296),2)</f>
        <v>1.54</v>
      </c>
      <c r="J4296" s="11">
        <f>SUMIFS(AB:AB,$A:$A,EOMONTH($A4296,-1),$B:$B,$B4296)</f>
        <v>10.92</v>
      </c>
      <c r="K4296" s="13">
        <v>0</v>
      </c>
      <c r="L4296" s="25">
        <v>0</v>
      </c>
      <c r="M4296" s="15">
        <v>0</v>
      </c>
      <c r="N4296" s="14">
        <v>0</v>
      </c>
      <c r="O4296" s="16">
        <v>0</v>
      </c>
      <c r="P4296" s="16">
        <v>0</v>
      </c>
      <c r="Q4296" s="16">
        <v>0</v>
      </c>
      <c r="R4296" s="16">
        <f>Q4296*16.876/100</f>
        <v>0</v>
      </c>
      <c r="S4296" s="17">
        <f t="shared" si="469"/>
        <v>0</v>
      </c>
      <c r="T4296" s="16">
        <v>0</v>
      </c>
      <c r="U4296" s="18">
        <f t="shared" si="470"/>
        <v>0</v>
      </c>
      <c r="V4296" s="18">
        <f t="shared" si="471"/>
        <v>0</v>
      </c>
      <c r="W4296" s="18">
        <f t="shared" si="472"/>
        <v>0</v>
      </c>
      <c r="X4296" s="27"/>
      <c r="Y4296" s="19">
        <f t="shared" si="473"/>
        <v>0</v>
      </c>
      <c r="Z4296" s="18">
        <f t="shared" si="474"/>
        <v>0</v>
      </c>
      <c r="AA4296" s="12">
        <v>1</v>
      </c>
      <c r="AB4296" s="12">
        <v>10.92</v>
      </c>
      <c r="AC4296" s="28">
        <f>+I4296+Y4296-Z4296</f>
        <v>1.54</v>
      </c>
      <c r="AD4296" s="20">
        <f t="shared" si="475"/>
        <v>0</v>
      </c>
      <c r="AE4296">
        <v>0</v>
      </c>
    </row>
    <row r="4297" spans="1:31" x14ac:dyDescent="0.25">
      <c r="A4297" s="9">
        <v>45230</v>
      </c>
      <c r="B4297" s="10" t="s">
        <v>132</v>
      </c>
      <c r="C4297" s="10" t="s">
        <v>28</v>
      </c>
      <c r="D4297" s="10" t="s">
        <v>29</v>
      </c>
      <c r="E4297" s="10" t="s">
        <v>30</v>
      </c>
      <c r="F4297" s="10"/>
      <c r="G4297" s="10">
        <v>0</v>
      </c>
      <c r="H4297" s="11">
        <f>SUMIFS(AA:AA,$A:$A,EOMONTH($A4297,-1),$B:$B,$B4297)</f>
        <v>579</v>
      </c>
      <c r="I4297" s="63">
        <f>ROUND(SUMIFS(AC:AC,$A:$A,EOMONTH($A4297,-1),$B:$B,$B4297),2)</f>
        <v>2.48</v>
      </c>
      <c r="J4297" s="11">
        <f>SUMIFS(AB:AB,$A:$A,EOMONTH($A4297,-1),$B:$B,$B4297)</f>
        <v>6261.52</v>
      </c>
      <c r="K4297" s="13">
        <v>0</v>
      </c>
      <c r="L4297" s="25">
        <v>0</v>
      </c>
      <c r="M4297" s="15">
        <v>0</v>
      </c>
      <c r="N4297" s="14">
        <v>0</v>
      </c>
      <c r="O4297" s="16">
        <v>0</v>
      </c>
      <c r="P4297" s="16">
        <v>0</v>
      </c>
      <c r="Q4297" s="16">
        <v>0</v>
      </c>
      <c r="R4297" s="16">
        <f>Q4297*16.876/100</f>
        <v>0</v>
      </c>
      <c r="S4297" s="17">
        <f t="shared" si="469"/>
        <v>0</v>
      </c>
      <c r="T4297" s="16">
        <v>0</v>
      </c>
      <c r="U4297" s="18">
        <f t="shared" si="470"/>
        <v>0</v>
      </c>
      <c r="V4297" s="18">
        <f t="shared" si="471"/>
        <v>0</v>
      </c>
      <c r="W4297" s="18">
        <f t="shared" si="472"/>
        <v>0</v>
      </c>
      <c r="X4297" s="27"/>
      <c r="Y4297" s="19">
        <f t="shared" si="473"/>
        <v>0</v>
      </c>
      <c r="Z4297" s="18">
        <f t="shared" si="474"/>
        <v>0</v>
      </c>
      <c r="AA4297" s="12">
        <v>579</v>
      </c>
      <c r="AB4297" s="12">
        <v>6261.52</v>
      </c>
      <c r="AC4297" s="28">
        <f>+I4297+Y4297-Z4297</f>
        <v>2.48</v>
      </c>
      <c r="AD4297" s="20">
        <f t="shared" si="475"/>
        <v>0</v>
      </c>
      <c r="AE4297">
        <v>0</v>
      </c>
    </row>
    <row r="4298" spans="1:31" x14ac:dyDescent="0.25">
      <c r="A4298" s="9">
        <v>45230</v>
      </c>
      <c r="B4298" s="10" t="s">
        <v>806</v>
      </c>
      <c r="C4298" s="10" t="s">
        <v>711</v>
      </c>
      <c r="D4298" s="10" t="s">
        <v>29</v>
      </c>
      <c r="E4298" s="10" t="s">
        <v>539</v>
      </c>
      <c r="F4298" s="10"/>
      <c r="G4298" s="10">
        <v>0</v>
      </c>
      <c r="H4298" s="11">
        <f>SUMIFS(AA:AA,$A:$A,EOMONTH($A4298,-1),$B:$B,$B4298)</f>
        <v>0</v>
      </c>
      <c r="I4298" s="63">
        <f>ROUND(SUMIFS(AC:AC,$A:$A,EOMONTH($A4298,-1),$B:$B,$B4298),2)</f>
        <v>0</v>
      </c>
      <c r="J4298" s="11">
        <f>SUMIFS(AB:AB,$A:$A,EOMONTH($A4298,-1),$B:$B,$B4298)</f>
        <v>0</v>
      </c>
      <c r="K4298" s="13">
        <v>0</v>
      </c>
      <c r="L4298" s="25">
        <v>0</v>
      </c>
      <c r="M4298" s="15">
        <v>0</v>
      </c>
      <c r="N4298" s="14">
        <v>0</v>
      </c>
      <c r="O4298" s="16">
        <v>0</v>
      </c>
      <c r="P4298" s="16">
        <v>0</v>
      </c>
      <c r="Q4298" s="16">
        <v>109</v>
      </c>
      <c r="R4298" s="16">
        <f>Q4298*16.876/100</f>
        <v>18.394840000000002</v>
      </c>
      <c r="S4298" s="17">
        <f t="shared" si="469"/>
        <v>127.39484</v>
      </c>
      <c r="T4298" s="16">
        <v>0</v>
      </c>
      <c r="U4298" s="18">
        <f t="shared" si="470"/>
        <v>0</v>
      </c>
      <c r="V4298" s="18">
        <f t="shared" si="471"/>
        <v>0</v>
      </c>
      <c r="W4298" s="18">
        <f t="shared" si="472"/>
        <v>0</v>
      </c>
      <c r="X4298" s="27"/>
      <c r="Y4298" s="19">
        <f t="shared" si="473"/>
        <v>0</v>
      </c>
      <c r="Z4298" s="18">
        <f t="shared" si="474"/>
        <v>0</v>
      </c>
      <c r="AA4298" s="12">
        <v>-109</v>
      </c>
      <c r="AB4298" s="12">
        <v>0</v>
      </c>
      <c r="AC4298" s="28">
        <f>+I4298+Y4298-Z4298</f>
        <v>0</v>
      </c>
      <c r="AD4298" s="20">
        <f t="shared" si="475"/>
        <v>0</v>
      </c>
      <c r="AE4298">
        <v>0</v>
      </c>
    </row>
    <row r="4299" spans="1:31" x14ac:dyDescent="0.25">
      <c r="A4299" s="59">
        <v>45230</v>
      </c>
      <c r="B4299" s="60" t="s">
        <v>717</v>
      </c>
      <c r="C4299" s="60" t="s">
        <v>718</v>
      </c>
      <c r="D4299" s="60" t="s">
        <v>29</v>
      </c>
      <c r="E4299" s="60" t="s">
        <v>30</v>
      </c>
      <c r="F4299" s="10"/>
      <c r="G4299" s="10"/>
      <c r="H4299" s="11"/>
      <c r="I4299" s="63">
        <f>ROUND(SUMIFS(AC:AC,$A:$A,EOMONTH($A4299,-1),$B:$B,$B4299),2)</f>
        <v>0</v>
      </c>
      <c r="J4299" s="11"/>
      <c r="K4299" s="13"/>
      <c r="L4299" s="25"/>
      <c r="M4299" s="15"/>
      <c r="N4299" s="14"/>
      <c r="O4299" s="16"/>
      <c r="P4299" s="16"/>
      <c r="Q4299" s="16"/>
      <c r="R4299" s="16"/>
      <c r="S4299" s="17">
        <f t="shared" si="469"/>
        <v>0</v>
      </c>
      <c r="T4299" s="16"/>
      <c r="U4299" s="18">
        <f t="shared" si="470"/>
        <v>0</v>
      </c>
      <c r="V4299" s="18">
        <f t="shared" si="471"/>
        <v>0</v>
      </c>
      <c r="W4299" s="18">
        <f t="shared" si="472"/>
        <v>0</v>
      </c>
      <c r="X4299" s="27"/>
      <c r="Y4299" s="19">
        <f t="shared" si="473"/>
        <v>0</v>
      </c>
      <c r="Z4299" s="18">
        <f t="shared" si="474"/>
        <v>0</v>
      </c>
      <c r="AA4299" s="12"/>
      <c r="AB4299" s="12"/>
      <c r="AC4299" s="28">
        <f>+I4299+Y4299-Z4299</f>
        <v>0</v>
      </c>
      <c r="AD4299" s="20">
        <f t="shared" si="475"/>
        <v>0</v>
      </c>
      <c r="AE4299">
        <v>0</v>
      </c>
    </row>
    <row r="4300" spans="1:31" x14ac:dyDescent="0.25">
      <c r="A4300" s="9">
        <v>45230</v>
      </c>
      <c r="B4300" s="10" t="s">
        <v>133</v>
      </c>
      <c r="C4300" s="10" t="s">
        <v>62</v>
      </c>
      <c r="D4300" s="10" t="s">
        <v>40</v>
      </c>
      <c r="E4300" s="10" t="s">
        <v>30</v>
      </c>
      <c r="F4300" s="10">
        <v>100</v>
      </c>
      <c r="G4300" s="10">
        <v>109</v>
      </c>
      <c r="H4300" s="11">
        <f>SUMIFS(AA:AA,$A:$A,EOMONTH($A4300,-1),$B:$B,$B4300)</f>
        <v>307</v>
      </c>
      <c r="I4300" s="63">
        <f>ROUND(SUMIFS(AC:AC,$A:$A,EOMONTH($A4300,-1),$B:$B,$B4300),2)</f>
        <v>14.66</v>
      </c>
      <c r="J4300" s="11">
        <f>SUMIFS(AB:AB,$A:$A,EOMONTH($A4300,-1),$B:$B,$B4300)</f>
        <v>3683.08</v>
      </c>
      <c r="K4300" s="13">
        <v>0</v>
      </c>
      <c r="L4300" s="25">
        <v>0</v>
      </c>
      <c r="M4300" s="15">
        <v>0</v>
      </c>
      <c r="N4300" s="14">
        <v>0</v>
      </c>
      <c r="O4300" s="16">
        <v>0</v>
      </c>
      <c r="P4300" s="16">
        <v>0</v>
      </c>
      <c r="Q4300" s="16">
        <v>0</v>
      </c>
      <c r="R4300" s="16">
        <f>Q4300*16.876/100</f>
        <v>0</v>
      </c>
      <c r="S4300" s="17">
        <f t="shared" si="469"/>
        <v>0</v>
      </c>
      <c r="T4300" s="16">
        <v>0</v>
      </c>
      <c r="U4300" s="18">
        <f t="shared" si="470"/>
        <v>33.463000000000001</v>
      </c>
      <c r="V4300" s="18">
        <f t="shared" si="471"/>
        <v>0</v>
      </c>
      <c r="W4300" s="18">
        <f t="shared" si="472"/>
        <v>0</v>
      </c>
      <c r="X4300" s="27"/>
      <c r="Y4300" s="19">
        <f t="shared" si="473"/>
        <v>0</v>
      </c>
      <c r="Z4300" s="18">
        <f t="shared" si="474"/>
        <v>0</v>
      </c>
      <c r="AA4300" s="12">
        <v>307</v>
      </c>
      <c r="AB4300" s="12">
        <v>3683.08</v>
      </c>
      <c r="AC4300" s="28">
        <f>+I4300+Y4300-Z4300</f>
        <v>14.66</v>
      </c>
      <c r="AD4300" s="20">
        <f t="shared" si="475"/>
        <v>0</v>
      </c>
      <c r="AE4300">
        <v>0</v>
      </c>
    </row>
    <row r="4301" spans="1:31" x14ac:dyDescent="0.25">
      <c r="A4301" s="9">
        <v>45230</v>
      </c>
      <c r="B4301" s="10" t="s">
        <v>134</v>
      </c>
      <c r="C4301" s="10" t="s">
        <v>62</v>
      </c>
      <c r="D4301" s="10" t="s">
        <v>40</v>
      </c>
      <c r="E4301" s="10" t="s">
        <v>30</v>
      </c>
      <c r="F4301" s="10">
        <v>100</v>
      </c>
      <c r="G4301" s="10">
        <v>109</v>
      </c>
      <c r="H4301" s="11">
        <f>SUMIFS(AA:AA,$A:$A,EOMONTH($A4301,-1),$B:$B,$B4301)</f>
        <v>390</v>
      </c>
      <c r="I4301" s="63">
        <f>ROUND(SUMIFS(AC:AC,$A:$A,EOMONTH($A4301,-1),$B:$B,$B4301),2)</f>
        <v>21.42</v>
      </c>
      <c r="J4301" s="11">
        <f>SUMIFS(AB:AB,$A:$A,EOMONTH($A4301,-1),$B:$B,$B4301)</f>
        <v>6905.98</v>
      </c>
      <c r="K4301" s="13">
        <v>0</v>
      </c>
      <c r="L4301" s="25">
        <v>0</v>
      </c>
      <c r="M4301" s="15">
        <v>0</v>
      </c>
      <c r="N4301" s="14">
        <v>0</v>
      </c>
      <c r="O4301" s="16">
        <v>192</v>
      </c>
      <c r="P4301" s="16">
        <v>3744</v>
      </c>
      <c r="Q4301" s="16">
        <v>0</v>
      </c>
      <c r="R4301" s="16">
        <f>Q4301*16.876/100</f>
        <v>0</v>
      </c>
      <c r="S4301" s="17">
        <f t="shared" si="469"/>
        <v>0</v>
      </c>
      <c r="T4301" s="16">
        <v>0</v>
      </c>
      <c r="U4301" s="18">
        <f t="shared" si="470"/>
        <v>42.51</v>
      </c>
      <c r="V4301" s="18">
        <f t="shared" si="471"/>
        <v>0</v>
      </c>
      <c r="W4301" s="18">
        <f t="shared" si="472"/>
        <v>0</v>
      </c>
      <c r="X4301" s="27"/>
      <c r="Y4301" s="19">
        <f t="shared" si="473"/>
        <v>0</v>
      </c>
      <c r="Z4301" s="18">
        <f t="shared" si="474"/>
        <v>20.928000000000001</v>
      </c>
      <c r="AA4301" s="12">
        <v>198</v>
      </c>
      <c r="AB4301" s="12">
        <v>3506.11</v>
      </c>
      <c r="AC4301" s="28">
        <f>+I4301+Y4301-Z4301</f>
        <v>0.49200000000000088</v>
      </c>
      <c r="AD4301" s="20">
        <f t="shared" si="475"/>
        <v>0</v>
      </c>
      <c r="AE4301">
        <v>0</v>
      </c>
    </row>
    <row r="4302" spans="1:31" x14ac:dyDescent="0.25">
      <c r="A4302" s="9">
        <v>45230</v>
      </c>
      <c r="B4302" s="10" t="s">
        <v>800</v>
      </c>
      <c r="C4302" s="10" t="s">
        <v>62</v>
      </c>
      <c r="D4302" s="10" t="s">
        <v>40</v>
      </c>
      <c r="E4302" s="10" t="s">
        <v>30</v>
      </c>
      <c r="F4302" s="10">
        <v>100</v>
      </c>
      <c r="G4302" s="10">
        <v>109</v>
      </c>
      <c r="H4302" s="11">
        <f>SUMIFS(AA:AA,$A:$A,EOMONTH($A4302,-1),$B:$B,$B4302)</f>
        <v>248</v>
      </c>
      <c r="I4302" s="63">
        <f>ROUND(SUMIFS(AC:AC,$A:$A,EOMONTH($A4302,-1),$B:$B,$B4302),2)</f>
        <v>28.96</v>
      </c>
      <c r="J4302" s="11">
        <f>SUMIFS(AB:AB,$A:$A,EOMONTH($A4302,-1),$B:$B,$B4302)</f>
        <v>2958.86</v>
      </c>
      <c r="K4302" s="13">
        <v>0</v>
      </c>
      <c r="L4302" s="25">
        <v>0</v>
      </c>
      <c r="M4302" s="15">
        <v>0</v>
      </c>
      <c r="N4302" s="14">
        <v>0</v>
      </c>
      <c r="O4302" s="16">
        <v>0</v>
      </c>
      <c r="P4302" s="16">
        <v>0</v>
      </c>
      <c r="Q4302" s="16">
        <v>0</v>
      </c>
      <c r="R4302" s="16">
        <f>Q4302*16.876/100</f>
        <v>0</v>
      </c>
      <c r="S4302" s="17">
        <f t="shared" si="469"/>
        <v>0</v>
      </c>
      <c r="T4302" s="16">
        <v>0</v>
      </c>
      <c r="U4302" s="18">
        <f t="shared" si="470"/>
        <v>27.032</v>
      </c>
      <c r="V4302" s="18">
        <f t="shared" si="471"/>
        <v>0</v>
      </c>
      <c r="W4302" s="18">
        <f t="shared" si="472"/>
        <v>0</v>
      </c>
      <c r="X4302" s="27"/>
      <c r="Y4302" s="19">
        <f t="shared" si="473"/>
        <v>0</v>
      </c>
      <c r="Z4302" s="18">
        <f t="shared" si="474"/>
        <v>0</v>
      </c>
      <c r="AA4302" s="12">
        <v>248</v>
      </c>
      <c r="AB4302" s="12">
        <v>2958.86</v>
      </c>
      <c r="AC4302" s="28">
        <f>+I4302+Y4302-Z4302</f>
        <v>28.96</v>
      </c>
      <c r="AD4302" s="20">
        <f t="shared" si="475"/>
        <v>0</v>
      </c>
      <c r="AE4302">
        <v>0</v>
      </c>
    </row>
    <row r="4303" spans="1:31" x14ac:dyDescent="0.25">
      <c r="A4303" s="9">
        <v>45230</v>
      </c>
      <c r="B4303" s="10" t="s">
        <v>135</v>
      </c>
      <c r="C4303" s="10" t="s">
        <v>62</v>
      </c>
      <c r="D4303" s="10" t="s">
        <v>40</v>
      </c>
      <c r="E4303" s="10" t="s">
        <v>30</v>
      </c>
      <c r="F4303" s="10">
        <v>100</v>
      </c>
      <c r="G4303" s="10">
        <v>109</v>
      </c>
      <c r="H4303" s="11">
        <f>SUMIFS(AA:AA,$A:$A,EOMONTH($A4303,-1),$B:$B,$B4303)</f>
        <v>334</v>
      </c>
      <c r="I4303" s="63">
        <f>ROUND(SUMIFS(AC:AC,$A:$A,EOMONTH($A4303,-1),$B:$B,$B4303),2)</f>
        <v>20.309999999999999</v>
      </c>
      <c r="J4303" s="11">
        <f>SUMIFS(AB:AB,$A:$A,EOMONTH($A4303,-1),$B:$B,$B4303)</f>
        <v>3115.78</v>
      </c>
      <c r="K4303" s="13">
        <v>0</v>
      </c>
      <c r="L4303" s="25">
        <v>0</v>
      </c>
      <c r="M4303" s="15">
        <v>0</v>
      </c>
      <c r="N4303" s="14">
        <v>0</v>
      </c>
      <c r="O4303" s="16">
        <v>0</v>
      </c>
      <c r="P4303" s="16">
        <v>0</v>
      </c>
      <c r="Q4303" s="16">
        <v>0</v>
      </c>
      <c r="R4303" s="16">
        <f>Q4303*16.876/100</f>
        <v>0</v>
      </c>
      <c r="S4303" s="17">
        <f t="shared" si="469"/>
        <v>0</v>
      </c>
      <c r="T4303" s="16">
        <v>0</v>
      </c>
      <c r="U4303" s="18">
        <f t="shared" si="470"/>
        <v>36.405999999999999</v>
      </c>
      <c r="V4303" s="18">
        <f t="shared" si="471"/>
        <v>0</v>
      </c>
      <c r="W4303" s="18">
        <f t="shared" si="472"/>
        <v>0</v>
      </c>
      <c r="X4303" s="27"/>
      <c r="Y4303" s="19">
        <f t="shared" si="473"/>
        <v>0</v>
      </c>
      <c r="Z4303" s="18">
        <f t="shared" si="474"/>
        <v>0</v>
      </c>
      <c r="AA4303" s="12">
        <v>334</v>
      </c>
      <c r="AB4303" s="12">
        <v>3115.78</v>
      </c>
      <c r="AC4303" s="28">
        <f>+I4303+Y4303-Z4303</f>
        <v>20.309999999999999</v>
      </c>
      <c r="AD4303" s="20">
        <f t="shared" si="475"/>
        <v>0</v>
      </c>
      <c r="AE4303">
        <v>0</v>
      </c>
    </row>
    <row r="4304" spans="1:31" x14ac:dyDescent="0.25">
      <c r="A4304" s="9">
        <v>45230</v>
      </c>
      <c r="B4304" s="10" t="s">
        <v>136</v>
      </c>
      <c r="C4304" s="10" t="s">
        <v>62</v>
      </c>
      <c r="D4304" s="10" t="s">
        <v>40</v>
      </c>
      <c r="E4304" s="10" t="s">
        <v>30</v>
      </c>
      <c r="F4304" s="10">
        <v>100</v>
      </c>
      <c r="G4304" s="10">
        <v>109</v>
      </c>
      <c r="H4304" s="11">
        <f>SUMIFS(AA:AA,$A:$A,EOMONTH($A4304,-1),$B:$B,$B4304)</f>
        <v>368</v>
      </c>
      <c r="I4304" s="63">
        <f>ROUND(SUMIFS(AC:AC,$A:$A,EOMONTH($A4304,-1),$B:$B,$B4304),2)</f>
        <v>20.010000000000002</v>
      </c>
      <c r="J4304" s="11">
        <f>SUMIFS(AB:AB,$A:$A,EOMONTH($A4304,-1),$B:$B,$B4304)</f>
        <v>5759</v>
      </c>
      <c r="K4304" s="13">
        <v>0</v>
      </c>
      <c r="L4304" s="25">
        <v>0</v>
      </c>
      <c r="M4304" s="15">
        <v>0</v>
      </c>
      <c r="N4304" s="14">
        <v>0</v>
      </c>
      <c r="O4304" s="16">
        <v>0</v>
      </c>
      <c r="P4304" s="16">
        <v>0</v>
      </c>
      <c r="Q4304" s="16">
        <v>0</v>
      </c>
      <c r="R4304" s="16">
        <f>Q4304*16.876/100</f>
        <v>0</v>
      </c>
      <c r="S4304" s="17">
        <f t="shared" si="469"/>
        <v>0</v>
      </c>
      <c r="T4304" s="16">
        <v>0</v>
      </c>
      <c r="U4304" s="18">
        <f t="shared" si="470"/>
        <v>40.112000000000002</v>
      </c>
      <c r="V4304" s="18">
        <f t="shared" si="471"/>
        <v>0</v>
      </c>
      <c r="W4304" s="18">
        <f t="shared" si="472"/>
        <v>0</v>
      </c>
      <c r="X4304" s="27"/>
      <c r="Y4304" s="19">
        <f t="shared" si="473"/>
        <v>0</v>
      </c>
      <c r="Z4304" s="18">
        <f t="shared" si="474"/>
        <v>0</v>
      </c>
      <c r="AA4304" s="12">
        <v>368</v>
      </c>
      <c r="AB4304" s="12">
        <v>5759</v>
      </c>
      <c r="AC4304" s="28">
        <f>+I4304+Y4304-Z4304</f>
        <v>20.010000000000002</v>
      </c>
      <c r="AD4304" s="20">
        <f t="shared" si="475"/>
        <v>0</v>
      </c>
      <c r="AE4304">
        <v>0</v>
      </c>
    </row>
    <row r="4305" spans="1:31" x14ac:dyDescent="0.25">
      <c r="A4305" s="9">
        <v>45230</v>
      </c>
      <c r="B4305" s="10" t="s">
        <v>137</v>
      </c>
      <c r="C4305" s="10" t="s">
        <v>62</v>
      </c>
      <c r="D4305" s="10" t="s">
        <v>40</v>
      </c>
      <c r="E4305" s="10" t="s">
        <v>30</v>
      </c>
      <c r="F4305" s="10">
        <v>100</v>
      </c>
      <c r="G4305" s="10">
        <v>109</v>
      </c>
      <c r="H4305" s="11">
        <f>SUMIFS(AA:AA,$A:$A,EOMONTH($A4305,-1),$B:$B,$B4305)</f>
        <v>261</v>
      </c>
      <c r="I4305" s="63">
        <f>ROUND(SUMIFS(AC:AC,$A:$A,EOMONTH($A4305,-1),$B:$B,$B4305),2)</f>
        <v>17.239999999999998</v>
      </c>
      <c r="J4305" s="11">
        <f>SUMIFS(AB:AB,$A:$A,EOMONTH($A4305,-1),$B:$B,$B4305)</f>
        <v>3249.88</v>
      </c>
      <c r="K4305" s="13">
        <v>0</v>
      </c>
      <c r="L4305" s="25">
        <v>0</v>
      </c>
      <c r="M4305" s="15">
        <v>0</v>
      </c>
      <c r="N4305" s="14">
        <v>0</v>
      </c>
      <c r="O4305" s="16">
        <v>0</v>
      </c>
      <c r="P4305" s="16">
        <v>0</v>
      </c>
      <c r="Q4305" s="16">
        <v>0</v>
      </c>
      <c r="R4305" s="16">
        <f>Q4305*16.876/100</f>
        <v>0</v>
      </c>
      <c r="S4305" s="17">
        <f t="shared" si="469"/>
        <v>0</v>
      </c>
      <c r="T4305" s="16">
        <v>0</v>
      </c>
      <c r="U4305" s="18">
        <f t="shared" si="470"/>
        <v>28.449000000000002</v>
      </c>
      <c r="V4305" s="18">
        <f t="shared" si="471"/>
        <v>0</v>
      </c>
      <c r="W4305" s="18">
        <f t="shared" si="472"/>
        <v>0</v>
      </c>
      <c r="X4305" s="27"/>
      <c r="Y4305" s="19">
        <f t="shared" si="473"/>
        <v>0</v>
      </c>
      <c r="Z4305" s="18">
        <f t="shared" si="474"/>
        <v>0</v>
      </c>
      <c r="AA4305" s="12">
        <v>261</v>
      </c>
      <c r="AB4305" s="12">
        <v>3249.88</v>
      </c>
      <c r="AC4305" s="28">
        <f>+I4305+Y4305-Z4305</f>
        <v>17.239999999999998</v>
      </c>
      <c r="AD4305" s="20">
        <f t="shared" si="475"/>
        <v>0</v>
      </c>
      <c r="AE4305">
        <v>0</v>
      </c>
    </row>
    <row r="4306" spans="1:31" x14ac:dyDescent="0.25">
      <c r="A4306" s="9">
        <v>45230</v>
      </c>
      <c r="B4306" s="10" t="s">
        <v>138</v>
      </c>
      <c r="C4306" s="10" t="s">
        <v>62</v>
      </c>
      <c r="D4306" s="10" t="s">
        <v>40</v>
      </c>
      <c r="E4306" s="10" t="s">
        <v>30</v>
      </c>
      <c r="F4306" s="10">
        <v>100</v>
      </c>
      <c r="G4306" s="10">
        <v>109</v>
      </c>
      <c r="H4306" s="11">
        <f>SUMIFS(AA:AA,$A:$A,EOMONTH($A4306,-1),$B:$B,$B4306)</f>
        <v>590</v>
      </c>
      <c r="I4306" s="63">
        <f>ROUND(SUMIFS(AC:AC,$A:$A,EOMONTH($A4306,-1),$B:$B,$B4306),2)</f>
        <v>23.14</v>
      </c>
      <c r="J4306" s="11">
        <f>SUMIFS(AB:AB,$A:$A,EOMONTH($A4306,-1),$B:$B,$B4306)</f>
        <v>11907.34</v>
      </c>
      <c r="K4306" s="13">
        <v>0</v>
      </c>
      <c r="L4306" s="25">
        <v>0</v>
      </c>
      <c r="M4306" s="15">
        <v>0</v>
      </c>
      <c r="N4306" s="14">
        <v>0</v>
      </c>
      <c r="O4306" s="16">
        <v>0</v>
      </c>
      <c r="P4306" s="16">
        <v>0</v>
      </c>
      <c r="Q4306" s="16">
        <v>0</v>
      </c>
      <c r="R4306" s="16">
        <f>Q4306*16.876/100</f>
        <v>0</v>
      </c>
      <c r="S4306" s="17">
        <f t="shared" si="469"/>
        <v>0</v>
      </c>
      <c r="T4306" s="16">
        <v>0</v>
      </c>
      <c r="U4306" s="18">
        <f t="shared" si="470"/>
        <v>64.31</v>
      </c>
      <c r="V4306" s="18">
        <f t="shared" si="471"/>
        <v>0</v>
      </c>
      <c r="W4306" s="18">
        <f t="shared" si="472"/>
        <v>0</v>
      </c>
      <c r="X4306" s="27"/>
      <c r="Y4306" s="19">
        <f t="shared" si="473"/>
        <v>0</v>
      </c>
      <c r="Z4306" s="18">
        <f t="shared" si="474"/>
        <v>0</v>
      </c>
      <c r="AA4306" s="12">
        <v>590</v>
      </c>
      <c r="AB4306" s="12">
        <v>11907.34</v>
      </c>
      <c r="AC4306" s="28">
        <f>+I4306+Y4306-Z4306</f>
        <v>23.14</v>
      </c>
      <c r="AD4306" s="20">
        <f t="shared" si="475"/>
        <v>0</v>
      </c>
      <c r="AE4306">
        <v>0</v>
      </c>
    </row>
    <row r="4307" spans="1:31" x14ac:dyDescent="0.25">
      <c r="A4307" s="9">
        <v>45230</v>
      </c>
      <c r="B4307" s="10" t="s">
        <v>139</v>
      </c>
      <c r="C4307" s="10" t="s">
        <v>62</v>
      </c>
      <c r="D4307" s="10" t="s">
        <v>40</v>
      </c>
      <c r="E4307" s="10" t="s">
        <v>30</v>
      </c>
      <c r="F4307" s="10">
        <v>100</v>
      </c>
      <c r="G4307" s="10">
        <v>109</v>
      </c>
      <c r="H4307" s="11">
        <f>SUMIFS(AA:AA,$A:$A,EOMONTH($A4307,-1),$B:$B,$B4307)</f>
        <v>309</v>
      </c>
      <c r="I4307" s="63">
        <f>ROUND(SUMIFS(AC:AC,$A:$A,EOMONTH($A4307,-1),$B:$B,$B4307),2)</f>
        <v>16.97</v>
      </c>
      <c r="J4307" s="11">
        <f>SUMIFS(AB:AB,$A:$A,EOMONTH($A4307,-1),$B:$B,$B4307)</f>
        <v>3652.08</v>
      </c>
      <c r="K4307" s="13">
        <v>0</v>
      </c>
      <c r="L4307" s="25">
        <v>0</v>
      </c>
      <c r="M4307" s="15">
        <v>0</v>
      </c>
      <c r="N4307" s="14">
        <v>0</v>
      </c>
      <c r="O4307" s="16">
        <v>0</v>
      </c>
      <c r="P4307" s="16">
        <v>0</v>
      </c>
      <c r="Q4307" s="16">
        <v>0</v>
      </c>
      <c r="R4307" s="16">
        <f>Q4307*16.876/100</f>
        <v>0</v>
      </c>
      <c r="S4307" s="17">
        <f t="shared" si="469"/>
        <v>0</v>
      </c>
      <c r="T4307" s="16">
        <v>0</v>
      </c>
      <c r="U4307" s="18">
        <f t="shared" si="470"/>
        <v>33.680999999999997</v>
      </c>
      <c r="V4307" s="18">
        <f t="shared" si="471"/>
        <v>0</v>
      </c>
      <c r="W4307" s="18">
        <f t="shared" si="472"/>
        <v>0</v>
      </c>
      <c r="X4307" s="27"/>
      <c r="Y4307" s="19">
        <f t="shared" si="473"/>
        <v>0</v>
      </c>
      <c r="Z4307" s="18">
        <f t="shared" si="474"/>
        <v>0</v>
      </c>
      <c r="AA4307" s="12">
        <v>309</v>
      </c>
      <c r="AB4307" s="12">
        <v>3652.08</v>
      </c>
      <c r="AC4307" s="28">
        <f>+I4307+Y4307-Z4307</f>
        <v>16.97</v>
      </c>
      <c r="AD4307" s="20">
        <f t="shared" si="475"/>
        <v>0</v>
      </c>
      <c r="AE4307">
        <v>0</v>
      </c>
    </row>
    <row r="4308" spans="1:31" x14ac:dyDescent="0.25">
      <c r="A4308" s="9">
        <v>45230</v>
      </c>
      <c r="B4308" s="10" t="s">
        <v>140</v>
      </c>
      <c r="C4308" s="10" t="s">
        <v>62</v>
      </c>
      <c r="D4308" s="10" t="s">
        <v>40</v>
      </c>
      <c r="E4308" s="10" t="s">
        <v>30</v>
      </c>
      <c r="F4308" s="10">
        <v>100</v>
      </c>
      <c r="G4308" s="10">
        <v>109</v>
      </c>
      <c r="H4308" s="11">
        <f>SUMIFS(AA:AA,$A:$A,EOMONTH($A4308,-1),$B:$B,$B4308)</f>
        <v>-192</v>
      </c>
      <c r="I4308" s="63">
        <f>ROUND(SUMIFS(AC:AC,$A:$A,EOMONTH($A4308,-1),$B:$B,$B4308),2)</f>
        <v>-23.73</v>
      </c>
      <c r="J4308" s="11">
        <f>SUMIFS(AB:AB,$A:$A,EOMONTH($A4308,-1),$B:$B,$B4308)</f>
        <v>-4529.28</v>
      </c>
      <c r="K4308" s="13">
        <v>0</v>
      </c>
      <c r="L4308" s="25">
        <v>0</v>
      </c>
      <c r="M4308" s="15">
        <v>0</v>
      </c>
      <c r="N4308" s="14">
        <v>0</v>
      </c>
      <c r="O4308" s="16">
        <v>54</v>
      </c>
      <c r="P4308" s="16">
        <v>1236.06</v>
      </c>
      <c r="Q4308" s="16">
        <v>0</v>
      </c>
      <c r="R4308" s="16">
        <f>Q4308*16.876/100</f>
        <v>0</v>
      </c>
      <c r="S4308" s="17">
        <f t="shared" si="469"/>
        <v>0</v>
      </c>
      <c r="T4308" s="16">
        <v>0</v>
      </c>
      <c r="U4308" s="18">
        <f t="shared" si="470"/>
        <v>-20.928000000000001</v>
      </c>
      <c r="V4308" s="18">
        <f t="shared" si="471"/>
        <v>0</v>
      </c>
      <c r="W4308" s="18">
        <f t="shared" si="472"/>
        <v>0</v>
      </c>
      <c r="X4308" s="27"/>
      <c r="Y4308" s="19">
        <f t="shared" si="473"/>
        <v>0</v>
      </c>
      <c r="Z4308" s="18">
        <f t="shared" si="474"/>
        <v>5.8860000000000001</v>
      </c>
      <c r="AA4308" s="12">
        <v>-246</v>
      </c>
      <c r="AB4308" s="12">
        <v>-5765.34</v>
      </c>
      <c r="AC4308" s="28">
        <f>+I4308+Y4308-Z4308</f>
        <v>-29.616</v>
      </c>
      <c r="AD4308" s="20">
        <f t="shared" si="475"/>
        <v>30</v>
      </c>
      <c r="AE4308">
        <v>30</v>
      </c>
    </row>
    <row r="4309" spans="1:31" x14ac:dyDescent="0.25">
      <c r="A4309" s="9">
        <v>45230</v>
      </c>
      <c r="B4309" s="10" t="s">
        <v>141</v>
      </c>
      <c r="C4309" s="10" t="s">
        <v>62</v>
      </c>
      <c r="D4309" s="10" t="s">
        <v>40</v>
      </c>
      <c r="E4309" s="10" t="s">
        <v>30</v>
      </c>
      <c r="F4309" s="10">
        <v>160</v>
      </c>
      <c r="G4309" s="10">
        <v>174</v>
      </c>
      <c r="H4309" s="11">
        <f>SUMIFS(AA:AA,$A:$A,EOMONTH($A4309,-1),$B:$B,$B4309)</f>
        <v>-48</v>
      </c>
      <c r="I4309" s="63">
        <f>ROUND(SUMIFS(AC:AC,$A:$A,EOMONTH($A4309,-1),$B:$B,$B4309),2)</f>
        <v>11.12</v>
      </c>
      <c r="J4309" s="11">
        <f>SUMIFS(AB:AB,$A:$A,EOMONTH($A4309,-1),$B:$B,$B4309)</f>
        <v>-5259.84</v>
      </c>
      <c r="K4309" s="13">
        <v>0</v>
      </c>
      <c r="L4309" s="25">
        <v>0</v>
      </c>
      <c r="M4309" s="15">
        <v>288</v>
      </c>
      <c r="N4309" s="14">
        <v>8975.52</v>
      </c>
      <c r="O4309" s="16">
        <v>192</v>
      </c>
      <c r="P4309" s="16">
        <v>6252.48</v>
      </c>
      <c r="Q4309" s="16">
        <v>0</v>
      </c>
      <c r="R4309" s="16">
        <f>Q4309*16.876/100</f>
        <v>0</v>
      </c>
      <c r="S4309" s="17">
        <f t="shared" si="469"/>
        <v>0</v>
      </c>
      <c r="T4309" s="16">
        <v>0</v>
      </c>
      <c r="U4309" s="18">
        <f t="shared" si="470"/>
        <v>-8.3520000000000003</v>
      </c>
      <c r="V4309" s="18">
        <f t="shared" si="471"/>
        <v>46.08</v>
      </c>
      <c r="W4309" s="18">
        <f t="shared" si="472"/>
        <v>7.7363712000000007</v>
      </c>
      <c r="X4309" s="27"/>
      <c r="Y4309" s="19">
        <f t="shared" si="473"/>
        <v>53.816371199999999</v>
      </c>
      <c r="Z4309" s="18">
        <f t="shared" si="474"/>
        <v>33.408000000000001</v>
      </c>
      <c r="AA4309" s="12">
        <v>48</v>
      </c>
      <c r="AB4309" s="12">
        <v>-1447.92</v>
      </c>
      <c r="AC4309" s="28">
        <f>+I4309+Y4309-Z4309</f>
        <v>31.528371199999995</v>
      </c>
      <c r="AD4309" s="20">
        <f t="shared" si="475"/>
        <v>0</v>
      </c>
      <c r="AE4309">
        <v>0</v>
      </c>
    </row>
    <row r="4310" spans="1:31" x14ac:dyDescent="0.25">
      <c r="A4310" s="9">
        <v>45230</v>
      </c>
      <c r="B4310" s="10" t="s">
        <v>142</v>
      </c>
      <c r="C4310" s="10" t="s">
        <v>62</v>
      </c>
      <c r="D4310" s="10" t="s">
        <v>40</v>
      </c>
      <c r="E4310" s="10" t="s">
        <v>30</v>
      </c>
      <c r="F4310" s="10">
        <v>160</v>
      </c>
      <c r="G4310" s="10">
        <v>174</v>
      </c>
      <c r="H4310" s="11">
        <f>SUMIFS(AA:AA,$A:$A,EOMONTH($A4310,-1),$B:$B,$B4310)</f>
        <v>207</v>
      </c>
      <c r="I4310" s="63">
        <f>ROUND(SUMIFS(AC:AC,$A:$A,EOMONTH($A4310,-1),$B:$B,$B4310),2)</f>
        <v>27.99</v>
      </c>
      <c r="J4310" s="11">
        <f>SUMIFS(AB:AB,$A:$A,EOMONTH($A4310,-1),$B:$B,$B4310)</f>
        <v>3961.09</v>
      </c>
      <c r="K4310" s="13">
        <v>0</v>
      </c>
      <c r="L4310" s="25">
        <v>0</v>
      </c>
      <c r="M4310" s="15">
        <v>0</v>
      </c>
      <c r="N4310" s="14">
        <v>0</v>
      </c>
      <c r="O4310" s="21">
        <v>36</v>
      </c>
      <c r="P4310" s="16">
        <v>1156.32</v>
      </c>
      <c r="Q4310" s="21">
        <v>36</v>
      </c>
      <c r="R4310" s="16">
        <f>Q4310*16.876/100</f>
        <v>6.0753600000000008</v>
      </c>
      <c r="S4310" s="17">
        <f t="shared" si="469"/>
        <v>42.075360000000003</v>
      </c>
      <c r="T4310" s="16">
        <v>642.24</v>
      </c>
      <c r="U4310" s="18">
        <f t="shared" si="470"/>
        <v>36.018000000000001</v>
      </c>
      <c r="V4310" s="18">
        <f t="shared" si="471"/>
        <v>0</v>
      </c>
      <c r="W4310" s="18">
        <f t="shared" si="472"/>
        <v>0</v>
      </c>
      <c r="X4310" s="27"/>
      <c r="Y4310" s="19">
        <f t="shared" si="473"/>
        <v>0</v>
      </c>
      <c r="Z4310" s="18">
        <f t="shared" si="474"/>
        <v>6.2640000000000002</v>
      </c>
      <c r="AA4310" s="12">
        <v>135</v>
      </c>
      <c r="AB4310" s="12">
        <v>2676.41</v>
      </c>
      <c r="AC4310" s="28">
        <f>+I4310+Y4310-Z4310</f>
        <v>21.725999999999999</v>
      </c>
      <c r="AD4310" s="20">
        <f t="shared" si="475"/>
        <v>0</v>
      </c>
      <c r="AE4310">
        <v>0</v>
      </c>
    </row>
    <row r="4311" spans="1:31" x14ac:dyDescent="0.25">
      <c r="A4311" s="9">
        <v>45230</v>
      </c>
      <c r="B4311" s="10" t="s">
        <v>143</v>
      </c>
      <c r="C4311" s="10" t="s">
        <v>62</v>
      </c>
      <c r="D4311" s="10" t="s">
        <v>40</v>
      </c>
      <c r="E4311" s="10" t="s">
        <v>30</v>
      </c>
      <c r="F4311" s="10">
        <v>160</v>
      </c>
      <c r="G4311" s="10">
        <v>174</v>
      </c>
      <c r="H4311" s="11">
        <f>SUMIFS(AA:AA,$A:$A,EOMONTH($A4311,-1),$B:$B,$B4311)</f>
        <v>914</v>
      </c>
      <c r="I4311" s="63">
        <f>ROUND(SUMIFS(AC:AC,$A:$A,EOMONTH($A4311,-1),$B:$B,$B4311),2)</f>
        <v>10.39</v>
      </c>
      <c r="J4311" s="11">
        <f>SUMIFS(AB:AB,$A:$A,EOMONTH($A4311,-1),$B:$B,$B4311)</f>
        <v>40216</v>
      </c>
      <c r="K4311" s="13">
        <v>0</v>
      </c>
      <c r="L4311" s="25">
        <v>0</v>
      </c>
      <c r="M4311" s="15">
        <v>0</v>
      </c>
      <c r="N4311" s="14">
        <v>0</v>
      </c>
      <c r="O4311" s="16">
        <v>0</v>
      </c>
      <c r="P4311" s="16">
        <v>0</v>
      </c>
      <c r="Q4311" s="16">
        <v>36</v>
      </c>
      <c r="R4311" s="16">
        <f>Q4311*16.876/100</f>
        <v>6.0753600000000008</v>
      </c>
      <c r="S4311" s="17">
        <f t="shared" si="469"/>
        <v>42.075360000000003</v>
      </c>
      <c r="T4311" s="16">
        <v>1584</v>
      </c>
      <c r="U4311" s="18">
        <f t="shared" si="470"/>
        <v>159.036</v>
      </c>
      <c r="V4311" s="18">
        <f t="shared" si="471"/>
        <v>0</v>
      </c>
      <c r="W4311" s="18">
        <f t="shared" si="472"/>
        <v>0</v>
      </c>
      <c r="X4311" s="27"/>
      <c r="Y4311" s="19">
        <f t="shared" si="473"/>
        <v>0</v>
      </c>
      <c r="Z4311" s="18">
        <f t="shared" si="474"/>
        <v>0</v>
      </c>
      <c r="AA4311" s="12">
        <v>878</v>
      </c>
      <c r="AB4311" s="12">
        <v>31482</v>
      </c>
      <c r="AC4311" s="28">
        <f>+I4311+Y4311-Z4311</f>
        <v>10.39</v>
      </c>
      <c r="AD4311" s="20">
        <f t="shared" si="475"/>
        <v>0</v>
      </c>
      <c r="AE4311">
        <v>0</v>
      </c>
    </row>
    <row r="4312" spans="1:31" x14ac:dyDescent="0.25">
      <c r="A4312" s="9">
        <v>45230</v>
      </c>
      <c r="B4312" s="10" t="s">
        <v>775</v>
      </c>
      <c r="C4312" s="10" t="s">
        <v>62</v>
      </c>
      <c r="D4312" s="10" t="s">
        <v>40</v>
      </c>
      <c r="E4312" s="10" t="s">
        <v>30</v>
      </c>
      <c r="F4312" s="10">
        <v>160</v>
      </c>
      <c r="G4312" s="10">
        <v>174</v>
      </c>
      <c r="H4312" s="11">
        <f>SUMIFS(AA:AA,$A:$A,EOMONTH($A4312,-1),$B:$B,$B4312)</f>
        <v>220</v>
      </c>
      <c r="I4312" s="63">
        <f>ROUND(SUMIFS(AC:AC,$A:$A,EOMONTH($A4312,-1),$B:$B,$B4312),2)</f>
        <v>41.73</v>
      </c>
      <c r="J4312" s="11">
        <f>SUMIFS(AB:AB,$A:$A,EOMONTH($A4312,-1),$B:$B,$B4312)</f>
        <v>3945.54</v>
      </c>
      <c r="K4312" s="13">
        <v>0</v>
      </c>
      <c r="L4312" s="25">
        <v>0</v>
      </c>
      <c r="M4312" s="15">
        <v>0</v>
      </c>
      <c r="N4312" s="14">
        <v>0</v>
      </c>
      <c r="O4312" s="21">
        <v>12</v>
      </c>
      <c r="P4312" s="16">
        <v>396</v>
      </c>
      <c r="Q4312" s="21">
        <v>36</v>
      </c>
      <c r="R4312" s="16">
        <f>Q4312*16.876/100</f>
        <v>6.0753600000000008</v>
      </c>
      <c r="S4312" s="17">
        <f t="shared" si="469"/>
        <v>42.075360000000003</v>
      </c>
      <c r="T4312" s="16">
        <v>645.48</v>
      </c>
      <c r="U4312" s="18">
        <f t="shared" si="470"/>
        <v>38.28</v>
      </c>
      <c r="V4312" s="18">
        <f t="shared" si="471"/>
        <v>0</v>
      </c>
      <c r="W4312" s="18">
        <f t="shared" si="472"/>
        <v>0</v>
      </c>
      <c r="X4312" s="27"/>
      <c r="Y4312" s="19">
        <f t="shared" si="473"/>
        <v>0</v>
      </c>
      <c r="Z4312" s="18">
        <f t="shared" si="474"/>
        <v>2.0880000000000001</v>
      </c>
      <c r="AA4312" s="12">
        <v>172</v>
      </c>
      <c r="AB4312" s="12">
        <v>2636.27</v>
      </c>
      <c r="AC4312" s="28">
        <f>+I4312+Y4312-Z4312</f>
        <v>39.641999999999996</v>
      </c>
      <c r="AD4312" s="20">
        <f t="shared" si="475"/>
        <v>0</v>
      </c>
      <c r="AE4312">
        <v>0</v>
      </c>
    </row>
    <row r="4313" spans="1:31" x14ac:dyDescent="0.25">
      <c r="A4313" s="9">
        <v>45230</v>
      </c>
      <c r="B4313" s="10" t="s">
        <v>144</v>
      </c>
      <c r="C4313" s="10" t="s">
        <v>62</v>
      </c>
      <c r="D4313" s="10" t="s">
        <v>40</v>
      </c>
      <c r="E4313" s="10" t="s">
        <v>30</v>
      </c>
      <c r="F4313" s="10">
        <v>160</v>
      </c>
      <c r="G4313" s="10">
        <v>174</v>
      </c>
      <c r="H4313" s="11">
        <f>SUMIFS(AA:AA,$A:$A,EOMONTH($A4313,-1),$B:$B,$B4313)</f>
        <v>302</v>
      </c>
      <c r="I4313" s="63">
        <f>ROUND(SUMIFS(AC:AC,$A:$A,EOMONTH($A4313,-1),$B:$B,$B4313),2)</f>
        <v>3.49</v>
      </c>
      <c r="J4313" s="11">
        <f>SUMIFS(AB:AB,$A:$A,EOMONTH($A4313,-1),$B:$B,$B4313)</f>
        <v>10535.57</v>
      </c>
      <c r="K4313" s="13">
        <v>0</v>
      </c>
      <c r="L4313" s="25">
        <v>0</v>
      </c>
      <c r="M4313" s="15">
        <v>0</v>
      </c>
      <c r="N4313" s="14">
        <v>0</v>
      </c>
      <c r="O4313" s="16">
        <v>0</v>
      </c>
      <c r="P4313" s="16">
        <v>0</v>
      </c>
      <c r="Q4313" s="16">
        <v>36</v>
      </c>
      <c r="R4313" s="16">
        <f>Q4313*16.876/100</f>
        <v>6.0753600000000008</v>
      </c>
      <c r="S4313" s="17">
        <f t="shared" si="469"/>
        <v>42.075360000000003</v>
      </c>
      <c r="T4313" s="16">
        <v>1256.04</v>
      </c>
      <c r="U4313" s="18">
        <f t="shared" si="470"/>
        <v>52.548000000000002</v>
      </c>
      <c r="V4313" s="18">
        <f t="shared" si="471"/>
        <v>0</v>
      </c>
      <c r="W4313" s="18">
        <f t="shared" si="472"/>
        <v>0</v>
      </c>
      <c r="X4313" s="27"/>
      <c r="Y4313" s="19">
        <f t="shared" si="473"/>
        <v>0</v>
      </c>
      <c r="Z4313" s="18">
        <f t="shared" si="474"/>
        <v>0</v>
      </c>
      <c r="AA4313" s="12">
        <v>266</v>
      </c>
      <c r="AB4313" s="12">
        <v>9279.67</v>
      </c>
      <c r="AC4313" s="28">
        <f>+I4313+Y4313-Z4313</f>
        <v>3.49</v>
      </c>
      <c r="AD4313" s="20">
        <f t="shared" si="475"/>
        <v>0</v>
      </c>
      <c r="AE4313">
        <v>0</v>
      </c>
    </row>
    <row r="4314" spans="1:31" x14ac:dyDescent="0.25">
      <c r="A4314" s="9">
        <v>45230</v>
      </c>
      <c r="B4314" s="10" t="s">
        <v>145</v>
      </c>
      <c r="C4314" s="10" t="s">
        <v>62</v>
      </c>
      <c r="D4314" s="10" t="s">
        <v>40</v>
      </c>
      <c r="E4314" s="10" t="s">
        <v>30</v>
      </c>
      <c r="F4314" s="10">
        <v>160</v>
      </c>
      <c r="G4314" s="10">
        <v>174</v>
      </c>
      <c r="H4314" s="11">
        <f>SUMIFS(AA:AA,$A:$A,EOMONTH($A4314,-1),$B:$B,$B4314)</f>
        <v>148</v>
      </c>
      <c r="I4314" s="63">
        <f>ROUND(SUMIFS(AC:AC,$A:$A,EOMONTH($A4314,-1),$B:$B,$B4314),2)</f>
        <v>12.38</v>
      </c>
      <c r="J4314" s="11">
        <f>SUMIFS(AB:AB,$A:$A,EOMONTH($A4314,-1),$B:$B,$B4314)</f>
        <v>4342.8500000000004</v>
      </c>
      <c r="K4314" s="13">
        <v>0</v>
      </c>
      <c r="L4314" s="25">
        <v>0</v>
      </c>
      <c r="M4314" s="15">
        <v>0</v>
      </c>
      <c r="N4314" s="14">
        <v>0</v>
      </c>
      <c r="O4314" s="16">
        <v>0</v>
      </c>
      <c r="P4314" s="16">
        <v>0</v>
      </c>
      <c r="Q4314" s="16">
        <v>36</v>
      </c>
      <c r="R4314" s="16">
        <f>Q4314*16.876/100</f>
        <v>6.0753600000000008</v>
      </c>
      <c r="S4314" s="17">
        <f t="shared" si="469"/>
        <v>42.075360000000003</v>
      </c>
      <c r="T4314" s="16">
        <v>1056.24</v>
      </c>
      <c r="U4314" s="18">
        <f t="shared" si="470"/>
        <v>25.751999999999999</v>
      </c>
      <c r="V4314" s="18">
        <f t="shared" si="471"/>
        <v>0</v>
      </c>
      <c r="W4314" s="18">
        <f t="shared" si="472"/>
        <v>0</v>
      </c>
      <c r="X4314" s="27"/>
      <c r="Y4314" s="19">
        <f t="shared" si="473"/>
        <v>0</v>
      </c>
      <c r="Z4314" s="18">
        <f t="shared" si="474"/>
        <v>0</v>
      </c>
      <c r="AA4314" s="12">
        <v>112</v>
      </c>
      <c r="AB4314" s="12">
        <v>3286.48</v>
      </c>
      <c r="AC4314" s="28">
        <f>+I4314+Y4314-Z4314</f>
        <v>12.38</v>
      </c>
      <c r="AD4314" s="20">
        <f t="shared" si="475"/>
        <v>0</v>
      </c>
      <c r="AE4314">
        <v>0</v>
      </c>
    </row>
    <row r="4315" spans="1:31" x14ac:dyDescent="0.25">
      <c r="A4315" s="9">
        <v>45230</v>
      </c>
      <c r="B4315" s="10" t="s">
        <v>146</v>
      </c>
      <c r="C4315" s="10" t="s">
        <v>62</v>
      </c>
      <c r="D4315" s="10" t="s">
        <v>40</v>
      </c>
      <c r="E4315" s="10" t="s">
        <v>30</v>
      </c>
      <c r="F4315" s="10">
        <v>160</v>
      </c>
      <c r="G4315" s="10">
        <v>174</v>
      </c>
      <c r="H4315" s="11">
        <f>SUMIFS(AA:AA,$A:$A,EOMONTH($A4315,-1),$B:$B,$B4315)</f>
        <v>209</v>
      </c>
      <c r="I4315" s="63">
        <f>ROUND(SUMIFS(AC:AC,$A:$A,EOMONTH($A4315,-1),$B:$B,$B4315),2)</f>
        <v>30.78</v>
      </c>
      <c r="J4315" s="11">
        <f>SUMIFS(AB:AB,$A:$A,EOMONTH($A4315,-1),$B:$B,$B4315)</f>
        <v>4639.1000000000004</v>
      </c>
      <c r="K4315" s="13">
        <v>0</v>
      </c>
      <c r="L4315" s="25">
        <v>0</v>
      </c>
      <c r="M4315" s="15">
        <v>0</v>
      </c>
      <c r="N4315" s="14">
        <v>0</v>
      </c>
      <c r="O4315" s="21">
        <v>12</v>
      </c>
      <c r="P4315" s="16">
        <v>396</v>
      </c>
      <c r="Q4315" s="21">
        <v>36</v>
      </c>
      <c r="R4315" s="16">
        <f>Q4315*16.876/100</f>
        <v>6.0753600000000008</v>
      </c>
      <c r="S4315" s="17">
        <f t="shared" si="469"/>
        <v>42.075360000000003</v>
      </c>
      <c r="T4315" s="16">
        <v>716.76</v>
      </c>
      <c r="U4315" s="18">
        <f t="shared" si="470"/>
        <v>36.366</v>
      </c>
      <c r="V4315" s="18">
        <f t="shared" si="471"/>
        <v>0</v>
      </c>
      <c r="W4315" s="18">
        <f t="shared" si="472"/>
        <v>0</v>
      </c>
      <c r="X4315" s="27"/>
      <c r="Y4315" s="19">
        <f t="shared" si="473"/>
        <v>0</v>
      </c>
      <c r="Z4315" s="18">
        <f t="shared" si="474"/>
        <v>2.0880000000000001</v>
      </c>
      <c r="AA4315" s="12">
        <v>161</v>
      </c>
      <c r="AB4315" s="12">
        <v>3683.41</v>
      </c>
      <c r="AC4315" s="28">
        <f>+I4315+Y4315-Z4315</f>
        <v>28.692</v>
      </c>
      <c r="AD4315" s="20">
        <f t="shared" si="475"/>
        <v>0</v>
      </c>
      <c r="AE4315">
        <v>0</v>
      </c>
    </row>
    <row r="4316" spans="1:31" x14ac:dyDescent="0.25">
      <c r="A4316" s="9">
        <v>45230</v>
      </c>
      <c r="B4316" s="10" t="s">
        <v>147</v>
      </c>
      <c r="C4316" s="10" t="s">
        <v>62</v>
      </c>
      <c r="D4316" s="10" t="s">
        <v>40</v>
      </c>
      <c r="E4316" s="10" t="s">
        <v>30</v>
      </c>
      <c r="F4316" s="10">
        <v>160</v>
      </c>
      <c r="G4316" s="10">
        <v>174</v>
      </c>
      <c r="H4316" s="11">
        <f>SUMIFS(AA:AA,$A:$A,EOMONTH($A4316,-1),$B:$B,$B4316)</f>
        <v>331</v>
      </c>
      <c r="I4316" s="63">
        <f>ROUND(SUMIFS(AC:AC,$A:$A,EOMONTH($A4316,-1),$B:$B,$B4316),2)</f>
        <v>-12.33</v>
      </c>
      <c r="J4316" s="11">
        <f>SUMIFS(AB:AB,$A:$A,EOMONTH($A4316,-1),$B:$B,$B4316)</f>
        <v>14564</v>
      </c>
      <c r="K4316" s="13">
        <v>0</v>
      </c>
      <c r="L4316" s="25">
        <v>0</v>
      </c>
      <c r="M4316" s="15">
        <v>0</v>
      </c>
      <c r="N4316" s="14">
        <v>0</v>
      </c>
      <c r="O4316" s="16">
        <v>0</v>
      </c>
      <c r="P4316" s="16">
        <v>0</v>
      </c>
      <c r="Q4316" s="16">
        <v>36</v>
      </c>
      <c r="R4316" s="16">
        <f>Q4316*16.876/100</f>
        <v>6.0753600000000008</v>
      </c>
      <c r="S4316" s="17">
        <f t="shared" si="469"/>
        <v>42.075360000000003</v>
      </c>
      <c r="T4316" s="16">
        <v>1584</v>
      </c>
      <c r="U4316" s="18">
        <f t="shared" si="470"/>
        <v>57.594000000000001</v>
      </c>
      <c r="V4316" s="18">
        <f t="shared" si="471"/>
        <v>0</v>
      </c>
      <c r="W4316" s="18">
        <f t="shared" si="472"/>
        <v>0</v>
      </c>
      <c r="X4316" s="27"/>
      <c r="Y4316" s="19">
        <f t="shared" si="473"/>
        <v>0</v>
      </c>
      <c r="Z4316" s="18">
        <f t="shared" si="474"/>
        <v>0</v>
      </c>
      <c r="AA4316" s="12">
        <v>295</v>
      </c>
      <c r="AB4316" s="12">
        <v>12980</v>
      </c>
      <c r="AC4316" s="28">
        <f>+I4316+Y4316-Z4316</f>
        <v>-12.33</v>
      </c>
      <c r="AD4316" s="20">
        <f t="shared" si="475"/>
        <v>20</v>
      </c>
      <c r="AE4316">
        <v>20</v>
      </c>
    </row>
    <row r="4317" spans="1:31" x14ac:dyDescent="0.25">
      <c r="A4317" s="9">
        <v>45230</v>
      </c>
      <c r="B4317" s="10" t="s">
        <v>148</v>
      </c>
      <c r="C4317" s="10" t="s">
        <v>62</v>
      </c>
      <c r="D4317" s="10" t="s">
        <v>40</v>
      </c>
      <c r="E4317" s="10" t="s">
        <v>30</v>
      </c>
      <c r="F4317" s="10">
        <v>160</v>
      </c>
      <c r="G4317" s="10">
        <v>174</v>
      </c>
      <c r="H4317" s="11">
        <f>SUMIFS(AA:AA,$A:$A,EOMONTH($A4317,-1),$B:$B,$B4317)</f>
        <v>400</v>
      </c>
      <c r="I4317" s="63">
        <f>ROUND(SUMIFS(AC:AC,$A:$A,EOMONTH($A4317,-1),$B:$B,$B4317),2)</f>
        <v>8.9600000000000009</v>
      </c>
      <c r="J4317" s="11">
        <f>SUMIFS(AB:AB,$A:$A,EOMONTH($A4317,-1),$B:$B,$B4317)</f>
        <v>15860.18</v>
      </c>
      <c r="K4317" s="13">
        <v>0</v>
      </c>
      <c r="L4317" s="25">
        <v>0</v>
      </c>
      <c r="M4317" s="15">
        <v>0</v>
      </c>
      <c r="N4317" s="14">
        <v>0</v>
      </c>
      <c r="O4317" s="16">
        <v>0</v>
      </c>
      <c r="P4317" s="16">
        <v>0</v>
      </c>
      <c r="Q4317" s="16">
        <v>36</v>
      </c>
      <c r="R4317" s="16">
        <f>Q4317*16.876/100</f>
        <v>6.0753600000000008</v>
      </c>
      <c r="S4317" s="17">
        <f t="shared" si="469"/>
        <v>42.075360000000003</v>
      </c>
      <c r="T4317" s="16">
        <v>1346.76</v>
      </c>
      <c r="U4317" s="18">
        <f t="shared" si="470"/>
        <v>69.599999999999994</v>
      </c>
      <c r="V4317" s="18">
        <f t="shared" si="471"/>
        <v>0</v>
      </c>
      <c r="W4317" s="18">
        <f t="shared" si="472"/>
        <v>0</v>
      </c>
      <c r="X4317" s="27"/>
      <c r="Y4317" s="19">
        <f t="shared" si="473"/>
        <v>0</v>
      </c>
      <c r="Z4317" s="18">
        <f t="shared" si="474"/>
        <v>0</v>
      </c>
      <c r="AA4317" s="12">
        <v>364</v>
      </c>
      <c r="AB4317" s="12">
        <v>14513.56</v>
      </c>
      <c r="AC4317" s="28">
        <f>+I4317+Y4317-Z4317</f>
        <v>8.9600000000000009</v>
      </c>
      <c r="AD4317" s="20">
        <f t="shared" si="475"/>
        <v>0</v>
      </c>
      <c r="AE4317">
        <v>0</v>
      </c>
    </row>
    <row r="4318" spans="1:31" x14ac:dyDescent="0.25">
      <c r="A4318" s="9">
        <v>45230</v>
      </c>
      <c r="B4318" s="10" t="s">
        <v>149</v>
      </c>
      <c r="C4318" s="10" t="s">
        <v>62</v>
      </c>
      <c r="D4318" s="10" t="s">
        <v>40</v>
      </c>
      <c r="E4318" s="10" t="s">
        <v>30</v>
      </c>
      <c r="F4318" s="10">
        <v>265</v>
      </c>
      <c r="G4318" s="10">
        <v>289</v>
      </c>
      <c r="H4318" s="11">
        <f>SUMIFS(AA:AA,$A:$A,EOMONTH($A4318,-1),$B:$B,$B4318)</f>
        <v>360.5</v>
      </c>
      <c r="I4318" s="63">
        <f>ROUND(SUMIFS(AC:AC,$A:$A,EOMONTH($A4318,-1),$B:$B,$B4318),2)</f>
        <v>90.54</v>
      </c>
      <c r="J4318" s="11">
        <f>SUMIFS(AB:AB,$A:$A,EOMONTH($A4318,-1),$B:$B,$B4318)</f>
        <v>12666.95</v>
      </c>
      <c r="K4318" s="13">
        <v>0</v>
      </c>
      <c r="L4318" s="25">
        <v>0</v>
      </c>
      <c r="M4318" s="15">
        <v>0</v>
      </c>
      <c r="N4318" s="14">
        <v>0</v>
      </c>
      <c r="O4318" s="21">
        <v>12</v>
      </c>
      <c r="P4318" s="16">
        <v>668.28</v>
      </c>
      <c r="Q4318" s="21">
        <v>19</v>
      </c>
      <c r="R4318" s="16">
        <f>Q4318*16.876/100</f>
        <v>3.2064400000000002</v>
      </c>
      <c r="S4318" s="17">
        <f t="shared" si="469"/>
        <v>22.206440000000001</v>
      </c>
      <c r="T4318" s="16">
        <v>611.61</v>
      </c>
      <c r="U4318" s="18">
        <f t="shared" si="470"/>
        <v>104.1845</v>
      </c>
      <c r="V4318" s="18">
        <f t="shared" si="471"/>
        <v>0</v>
      </c>
      <c r="W4318" s="18">
        <f t="shared" si="472"/>
        <v>0</v>
      </c>
      <c r="X4318" s="27"/>
      <c r="Y4318" s="19">
        <f t="shared" si="473"/>
        <v>0</v>
      </c>
      <c r="Z4318" s="18">
        <f t="shared" si="474"/>
        <v>3.468</v>
      </c>
      <c r="AA4318" s="12">
        <v>329.5</v>
      </c>
      <c r="AB4318" s="12">
        <v>10461.469999999999</v>
      </c>
      <c r="AC4318" s="28">
        <f>+I4318+Y4318-Z4318</f>
        <v>87.072000000000003</v>
      </c>
      <c r="AD4318" s="20">
        <f t="shared" si="475"/>
        <v>0</v>
      </c>
      <c r="AE4318">
        <v>0</v>
      </c>
    </row>
    <row r="4319" spans="1:31" x14ac:dyDescent="0.25">
      <c r="A4319" s="9">
        <v>45230</v>
      </c>
      <c r="B4319" s="10" t="s">
        <v>150</v>
      </c>
      <c r="C4319" s="10" t="s">
        <v>62</v>
      </c>
      <c r="D4319" s="10" t="s">
        <v>40</v>
      </c>
      <c r="E4319" s="10" t="s">
        <v>30</v>
      </c>
      <c r="F4319" s="10">
        <v>265</v>
      </c>
      <c r="G4319" s="10">
        <v>289</v>
      </c>
      <c r="H4319" s="11">
        <f>SUMIFS(AA:AA,$A:$A,EOMONTH($A4319,-1),$B:$B,$B4319)</f>
        <v>245.5</v>
      </c>
      <c r="I4319" s="63">
        <f>ROUND(SUMIFS(AC:AC,$A:$A,EOMONTH($A4319,-1),$B:$B,$B4319),2)</f>
        <v>49.25</v>
      </c>
      <c r="J4319" s="11">
        <f>SUMIFS(AB:AB,$A:$A,EOMONTH($A4319,-1),$B:$B,$B4319)</f>
        <v>7522.41</v>
      </c>
      <c r="K4319" s="13">
        <v>0</v>
      </c>
      <c r="L4319" s="25">
        <v>0</v>
      </c>
      <c r="M4319" s="15">
        <v>0</v>
      </c>
      <c r="N4319" s="14">
        <v>0</v>
      </c>
      <c r="O4319" s="21">
        <v>36</v>
      </c>
      <c r="P4319" s="16">
        <v>1951.2</v>
      </c>
      <c r="Q4319" s="21">
        <v>15</v>
      </c>
      <c r="R4319" s="16">
        <f>Q4319*16.876/100</f>
        <v>2.5314000000000001</v>
      </c>
      <c r="S4319" s="17">
        <f t="shared" si="469"/>
        <v>17.531400000000001</v>
      </c>
      <c r="T4319" s="16">
        <v>459.6</v>
      </c>
      <c r="U4319" s="18">
        <f t="shared" si="470"/>
        <v>70.9495</v>
      </c>
      <c r="V4319" s="18">
        <f t="shared" si="471"/>
        <v>0</v>
      </c>
      <c r="W4319" s="18">
        <f t="shared" si="472"/>
        <v>0</v>
      </c>
      <c r="X4319" s="27"/>
      <c r="Y4319" s="19">
        <f t="shared" si="473"/>
        <v>0</v>
      </c>
      <c r="Z4319" s="18">
        <f t="shared" si="474"/>
        <v>10.404</v>
      </c>
      <c r="AA4319" s="12">
        <v>194.5</v>
      </c>
      <c r="AB4319" s="12">
        <v>5193.59</v>
      </c>
      <c r="AC4319" s="28">
        <f>+I4319+Y4319-Z4319</f>
        <v>38.846000000000004</v>
      </c>
      <c r="AD4319" s="20">
        <f t="shared" si="475"/>
        <v>0</v>
      </c>
      <c r="AE4319">
        <v>0</v>
      </c>
    </row>
    <row r="4320" spans="1:31" x14ac:dyDescent="0.25">
      <c r="A4320" s="9">
        <v>45230</v>
      </c>
      <c r="B4320" s="10" t="s">
        <v>151</v>
      </c>
      <c r="C4320" s="10" t="s">
        <v>62</v>
      </c>
      <c r="D4320" s="10" t="s">
        <v>40</v>
      </c>
      <c r="E4320" s="10" t="s">
        <v>30</v>
      </c>
      <c r="F4320" s="10">
        <v>265</v>
      </c>
      <c r="G4320" s="10">
        <v>289</v>
      </c>
      <c r="H4320" s="11">
        <f>SUMIFS(AA:AA,$A:$A,EOMONTH($A4320,-1),$B:$B,$B4320)</f>
        <v>217.5</v>
      </c>
      <c r="I4320" s="63">
        <f>ROUND(SUMIFS(AC:AC,$A:$A,EOMONTH($A4320,-1),$B:$B,$B4320),2)</f>
        <v>-77.98</v>
      </c>
      <c r="J4320" s="11">
        <f>SUMIFS(AB:AB,$A:$A,EOMONTH($A4320,-1),$B:$B,$B4320)</f>
        <v>7098.44</v>
      </c>
      <c r="K4320" s="13">
        <v>0</v>
      </c>
      <c r="L4320" s="25">
        <v>0</v>
      </c>
      <c r="M4320" s="15">
        <v>0</v>
      </c>
      <c r="N4320" s="14">
        <v>0</v>
      </c>
      <c r="O4320" s="21">
        <v>100</v>
      </c>
      <c r="P4320" s="16">
        <v>5100</v>
      </c>
      <c r="Q4320" s="21">
        <v>15</v>
      </c>
      <c r="R4320" s="16">
        <f>Q4320*16.876/100</f>
        <v>2.5314000000000001</v>
      </c>
      <c r="S4320" s="17">
        <f t="shared" si="469"/>
        <v>17.531400000000001</v>
      </c>
      <c r="T4320" s="16">
        <v>489.6</v>
      </c>
      <c r="U4320" s="18">
        <f t="shared" si="470"/>
        <v>62.857500000000002</v>
      </c>
      <c r="V4320" s="18">
        <f t="shared" si="471"/>
        <v>0</v>
      </c>
      <c r="W4320" s="18">
        <f t="shared" si="472"/>
        <v>0</v>
      </c>
      <c r="X4320" s="27"/>
      <c r="Y4320" s="19">
        <f t="shared" si="473"/>
        <v>0</v>
      </c>
      <c r="Z4320" s="18">
        <f t="shared" si="474"/>
        <v>28.9</v>
      </c>
      <c r="AA4320" s="12">
        <v>102.5</v>
      </c>
      <c r="AB4320" s="12">
        <v>3345.24</v>
      </c>
      <c r="AC4320" s="28">
        <f>+I4320+Y4320-Z4320</f>
        <v>-106.88</v>
      </c>
      <c r="AD4320" s="20">
        <f t="shared" si="475"/>
        <v>110</v>
      </c>
      <c r="AE4320">
        <v>110</v>
      </c>
    </row>
    <row r="4321" spans="1:31" x14ac:dyDescent="0.25">
      <c r="A4321" s="9">
        <v>45230</v>
      </c>
      <c r="B4321" s="10" t="s">
        <v>152</v>
      </c>
      <c r="C4321" s="10" t="s">
        <v>62</v>
      </c>
      <c r="D4321" s="10" t="s">
        <v>40</v>
      </c>
      <c r="E4321" s="10" t="s">
        <v>30</v>
      </c>
      <c r="F4321" s="10">
        <v>265</v>
      </c>
      <c r="G4321" s="10">
        <v>289</v>
      </c>
      <c r="H4321" s="11">
        <f>SUMIFS(AA:AA,$A:$A,EOMONTH($A4321,-1),$B:$B,$B4321)</f>
        <v>284.5</v>
      </c>
      <c r="I4321" s="63">
        <f>ROUND(SUMIFS(AC:AC,$A:$A,EOMONTH($A4321,-1),$B:$B,$B4321),2)</f>
        <v>35.71</v>
      </c>
      <c r="J4321" s="11">
        <f>SUMIFS(AB:AB,$A:$A,EOMONTH($A4321,-1),$B:$B,$B4321)</f>
        <v>8684.09</v>
      </c>
      <c r="K4321" s="13">
        <v>0</v>
      </c>
      <c r="L4321" s="25">
        <v>0</v>
      </c>
      <c r="M4321" s="15">
        <v>0</v>
      </c>
      <c r="N4321" s="14">
        <v>0</v>
      </c>
      <c r="O4321" s="21">
        <v>36</v>
      </c>
      <c r="P4321" s="16">
        <v>1969.08</v>
      </c>
      <c r="Q4321" s="21">
        <v>15</v>
      </c>
      <c r="R4321" s="16">
        <f>Q4321*16.876/100</f>
        <v>2.5314000000000001</v>
      </c>
      <c r="S4321" s="17">
        <f t="shared" si="469"/>
        <v>17.531400000000001</v>
      </c>
      <c r="T4321" s="16">
        <v>457.8</v>
      </c>
      <c r="U4321" s="18">
        <f t="shared" si="470"/>
        <v>82.220500000000001</v>
      </c>
      <c r="V4321" s="18">
        <f t="shared" si="471"/>
        <v>0</v>
      </c>
      <c r="W4321" s="18">
        <f t="shared" si="472"/>
        <v>0</v>
      </c>
      <c r="X4321" s="27"/>
      <c r="Y4321" s="19">
        <f t="shared" si="473"/>
        <v>0</v>
      </c>
      <c r="Z4321" s="18">
        <f t="shared" si="474"/>
        <v>10.404</v>
      </c>
      <c r="AA4321" s="12">
        <v>233.5</v>
      </c>
      <c r="AB4321" s="12">
        <v>5600.55</v>
      </c>
      <c r="AC4321" s="28">
        <f>+I4321+Y4321-Z4321</f>
        <v>25.306000000000001</v>
      </c>
      <c r="AD4321" s="20">
        <f t="shared" si="475"/>
        <v>0</v>
      </c>
      <c r="AE4321">
        <v>0</v>
      </c>
    </row>
    <row r="4322" spans="1:31" x14ac:dyDescent="0.25">
      <c r="A4322" s="9">
        <v>45230</v>
      </c>
      <c r="B4322" s="10" t="s">
        <v>776</v>
      </c>
      <c r="C4322" s="10" t="s">
        <v>62</v>
      </c>
      <c r="D4322" s="10" t="s">
        <v>40</v>
      </c>
      <c r="E4322" s="10" t="s">
        <v>30</v>
      </c>
      <c r="F4322" s="10">
        <v>265</v>
      </c>
      <c r="G4322" s="10">
        <v>289</v>
      </c>
      <c r="H4322" s="11">
        <f>SUMIFS(AA:AA,$A:$A,EOMONTH($A4322,-1),$B:$B,$B4322)</f>
        <v>-100</v>
      </c>
      <c r="I4322" s="63">
        <f>ROUND(SUMIFS(AC:AC,$A:$A,EOMONTH($A4322,-1),$B:$B,$B4322),2)</f>
        <v>-16.600000000000001</v>
      </c>
      <c r="J4322" s="11">
        <f>SUMIFS(AB:AB,$A:$A,EOMONTH($A4322,-1),$B:$B,$B4322)</f>
        <v>-5898</v>
      </c>
      <c r="K4322" s="13">
        <v>0</v>
      </c>
      <c r="L4322" s="25">
        <v>0</v>
      </c>
      <c r="M4322" s="15">
        <v>124</v>
      </c>
      <c r="N4322" s="14">
        <v>3949.31</v>
      </c>
      <c r="O4322" s="16">
        <v>124</v>
      </c>
      <c r="P4322" s="16">
        <v>6473.28</v>
      </c>
      <c r="Q4322" s="16">
        <v>0</v>
      </c>
      <c r="R4322" s="16">
        <f>Q4322*16.876/100</f>
        <v>0</v>
      </c>
      <c r="S4322" s="17">
        <f t="shared" si="469"/>
        <v>0</v>
      </c>
      <c r="T4322" s="16">
        <v>0</v>
      </c>
      <c r="U4322" s="18">
        <f t="shared" si="470"/>
        <v>-28.9</v>
      </c>
      <c r="V4322" s="18">
        <f t="shared" si="471"/>
        <v>32.86</v>
      </c>
      <c r="W4322" s="18">
        <f t="shared" si="472"/>
        <v>5.5168654000000004</v>
      </c>
      <c r="X4322" s="27"/>
      <c r="Y4322" s="19">
        <f t="shared" si="473"/>
        <v>38.3768654</v>
      </c>
      <c r="Z4322" s="18">
        <f t="shared" si="474"/>
        <v>35.835999999999999</v>
      </c>
      <c r="AA4322" s="12">
        <v>-100</v>
      </c>
      <c r="AB4322" s="12">
        <v>-5100</v>
      </c>
      <c r="AC4322" s="28">
        <f>+I4322+Y4322-Z4322</f>
        <v>-14.0591346</v>
      </c>
      <c r="AD4322" s="20">
        <f t="shared" si="475"/>
        <v>20</v>
      </c>
      <c r="AE4322">
        <v>20</v>
      </c>
    </row>
    <row r="4323" spans="1:31" x14ac:dyDescent="0.25">
      <c r="A4323" s="9">
        <v>45230</v>
      </c>
      <c r="B4323" s="10" t="s">
        <v>153</v>
      </c>
      <c r="C4323" s="10" t="s">
        <v>62</v>
      </c>
      <c r="D4323" s="10" t="s">
        <v>40</v>
      </c>
      <c r="E4323" s="10" t="s">
        <v>30</v>
      </c>
      <c r="F4323" s="10">
        <v>265</v>
      </c>
      <c r="G4323" s="10">
        <v>289</v>
      </c>
      <c r="H4323" s="11">
        <f>SUMIFS(AA:AA,$A:$A,EOMONTH($A4323,-1),$B:$B,$B4323)</f>
        <v>228.5</v>
      </c>
      <c r="I4323" s="63">
        <f>ROUND(SUMIFS(AC:AC,$A:$A,EOMONTH($A4323,-1),$B:$B,$B4323),2)</f>
        <v>33.18</v>
      </c>
      <c r="J4323" s="11">
        <f>SUMIFS(AB:AB,$A:$A,EOMONTH($A4323,-1),$B:$B,$B4323)</f>
        <v>7697.09</v>
      </c>
      <c r="K4323" s="13">
        <v>0</v>
      </c>
      <c r="L4323" s="25">
        <v>0</v>
      </c>
      <c r="M4323" s="15">
        <v>0</v>
      </c>
      <c r="N4323" s="14">
        <v>0</v>
      </c>
      <c r="O4323" s="16">
        <v>0</v>
      </c>
      <c r="P4323" s="16">
        <v>0</v>
      </c>
      <c r="Q4323" s="16">
        <v>15</v>
      </c>
      <c r="R4323" s="16">
        <f>Q4323*16.876/100</f>
        <v>2.5314000000000001</v>
      </c>
      <c r="S4323" s="17">
        <f t="shared" si="469"/>
        <v>17.531400000000001</v>
      </c>
      <c r="T4323" s="16">
        <v>505.35</v>
      </c>
      <c r="U4323" s="18">
        <f t="shared" si="470"/>
        <v>66.036500000000004</v>
      </c>
      <c r="V4323" s="18">
        <f t="shared" si="471"/>
        <v>0</v>
      </c>
      <c r="W4323" s="18">
        <f t="shared" si="472"/>
        <v>0</v>
      </c>
      <c r="X4323" s="27"/>
      <c r="Y4323" s="19">
        <f t="shared" si="473"/>
        <v>0</v>
      </c>
      <c r="Z4323" s="18">
        <f t="shared" si="474"/>
        <v>0</v>
      </c>
      <c r="AA4323" s="12">
        <v>213.5</v>
      </c>
      <c r="AB4323" s="12">
        <v>7191.81</v>
      </c>
      <c r="AC4323" s="28">
        <f>+I4323+Y4323-Z4323</f>
        <v>33.18</v>
      </c>
      <c r="AD4323" s="20">
        <f t="shared" si="475"/>
        <v>0</v>
      </c>
      <c r="AE4323">
        <v>0</v>
      </c>
    </row>
    <row r="4324" spans="1:31" x14ac:dyDescent="0.25">
      <c r="A4324" s="9">
        <v>45230</v>
      </c>
      <c r="B4324" s="10" t="s">
        <v>154</v>
      </c>
      <c r="C4324" s="10" t="s">
        <v>62</v>
      </c>
      <c r="D4324" s="10" t="s">
        <v>40</v>
      </c>
      <c r="E4324" s="10" t="s">
        <v>30</v>
      </c>
      <c r="F4324" s="10">
        <v>265</v>
      </c>
      <c r="G4324" s="10">
        <v>289</v>
      </c>
      <c r="H4324" s="11">
        <f>SUMIFS(AA:AA,$A:$A,EOMONTH($A4324,-1),$B:$B,$B4324)</f>
        <v>187.5</v>
      </c>
      <c r="I4324" s="63">
        <f>ROUND(SUMIFS(AC:AC,$A:$A,EOMONTH($A4324,-1),$B:$B,$B4324),2)</f>
        <v>68.84</v>
      </c>
      <c r="J4324" s="11">
        <f>SUMIFS(AB:AB,$A:$A,EOMONTH($A4324,-1),$B:$B,$B4324)</f>
        <v>5707.33</v>
      </c>
      <c r="K4324" s="13">
        <v>0</v>
      </c>
      <c r="L4324" s="25">
        <v>0</v>
      </c>
      <c r="M4324" s="15">
        <v>0</v>
      </c>
      <c r="N4324" s="14">
        <v>0</v>
      </c>
      <c r="O4324" s="21">
        <v>12</v>
      </c>
      <c r="P4324" s="16">
        <v>668.28</v>
      </c>
      <c r="Q4324" s="21">
        <v>15</v>
      </c>
      <c r="R4324" s="16">
        <f>Q4324*16.876/100</f>
        <v>2.5314000000000001</v>
      </c>
      <c r="S4324" s="17">
        <f t="shared" si="469"/>
        <v>17.531400000000001</v>
      </c>
      <c r="T4324" s="16">
        <v>456.6</v>
      </c>
      <c r="U4324" s="18">
        <f t="shared" si="470"/>
        <v>54.1875</v>
      </c>
      <c r="V4324" s="18">
        <f t="shared" si="471"/>
        <v>0</v>
      </c>
      <c r="W4324" s="18">
        <f t="shared" si="472"/>
        <v>0</v>
      </c>
      <c r="X4324" s="27"/>
      <c r="Y4324" s="19">
        <f t="shared" si="473"/>
        <v>0</v>
      </c>
      <c r="Z4324" s="18">
        <f t="shared" si="474"/>
        <v>3.468</v>
      </c>
      <c r="AA4324" s="12">
        <v>160.5</v>
      </c>
      <c r="AB4324" s="12">
        <v>3896.29</v>
      </c>
      <c r="AC4324" s="28">
        <f>+I4324+Y4324-Z4324</f>
        <v>65.372</v>
      </c>
      <c r="AD4324" s="20">
        <f t="shared" si="475"/>
        <v>0</v>
      </c>
      <c r="AE4324">
        <v>0</v>
      </c>
    </row>
    <row r="4325" spans="1:31" x14ac:dyDescent="0.25">
      <c r="A4325" s="9">
        <v>45230</v>
      </c>
      <c r="B4325" s="10" t="s">
        <v>155</v>
      </c>
      <c r="C4325" s="10" t="s">
        <v>62</v>
      </c>
      <c r="D4325" s="10" t="s">
        <v>40</v>
      </c>
      <c r="E4325" s="10" t="s">
        <v>30</v>
      </c>
      <c r="F4325" s="10">
        <v>265</v>
      </c>
      <c r="G4325" s="10">
        <v>289</v>
      </c>
      <c r="H4325" s="11">
        <f>SUMIFS(AA:AA,$A:$A,EOMONTH($A4325,-1),$B:$B,$B4325)</f>
        <v>165.5</v>
      </c>
      <c r="I4325" s="63">
        <f>ROUND(SUMIFS(AC:AC,$A:$A,EOMONTH($A4325,-1),$B:$B,$B4325),2)</f>
        <v>44.16</v>
      </c>
      <c r="J4325" s="11">
        <f>SUMIFS(AB:AB,$A:$A,EOMONTH($A4325,-1),$B:$B,$B4325)</f>
        <v>4961.07</v>
      </c>
      <c r="K4325" s="13">
        <v>0</v>
      </c>
      <c r="L4325" s="25">
        <v>0</v>
      </c>
      <c r="M4325" s="15">
        <v>0</v>
      </c>
      <c r="N4325" s="14">
        <v>0</v>
      </c>
      <c r="O4325" s="21">
        <v>24</v>
      </c>
      <c r="P4325" s="16">
        <v>1300.8</v>
      </c>
      <c r="Q4325" s="21">
        <v>15</v>
      </c>
      <c r="R4325" s="16">
        <f>Q4325*16.876/100</f>
        <v>2.5314000000000001</v>
      </c>
      <c r="S4325" s="17">
        <f t="shared" si="469"/>
        <v>17.531400000000001</v>
      </c>
      <c r="T4325" s="16">
        <v>449.7</v>
      </c>
      <c r="U4325" s="18">
        <f t="shared" si="470"/>
        <v>47.829500000000003</v>
      </c>
      <c r="V4325" s="18">
        <f t="shared" si="471"/>
        <v>0</v>
      </c>
      <c r="W4325" s="18">
        <f t="shared" si="472"/>
        <v>0</v>
      </c>
      <c r="X4325" s="27"/>
      <c r="Y4325" s="19">
        <f t="shared" si="473"/>
        <v>0</v>
      </c>
      <c r="Z4325" s="18">
        <f t="shared" si="474"/>
        <v>6.9359999999999999</v>
      </c>
      <c r="AA4325" s="12">
        <v>126.5</v>
      </c>
      <c r="AB4325" s="12">
        <v>3792</v>
      </c>
      <c r="AC4325" s="28">
        <f>+I4325+Y4325-Z4325</f>
        <v>37.223999999999997</v>
      </c>
      <c r="AD4325" s="20">
        <f t="shared" si="475"/>
        <v>0</v>
      </c>
      <c r="AE4325">
        <v>0</v>
      </c>
    </row>
    <row r="4326" spans="1:31" x14ac:dyDescent="0.25">
      <c r="A4326" s="9">
        <v>45230</v>
      </c>
      <c r="B4326" s="10" t="s">
        <v>156</v>
      </c>
      <c r="C4326" s="10" t="s">
        <v>62</v>
      </c>
      <c r="D4326" s="10" t="s">
        <v>40</v>
      </c>
      <c r="E4326" s="10" t="s">
        <v>30</v>
      </c>
      <c r="F4326" s="10">
        <v>265</v>
      </c>
      <c r="G4326" s="10">
        <v>289</v>
      </c>
      <c r="H4326" s="11">
        <f>SUMIFS(AA:AA,$A:$A,EOMONTH($A4326,-1),$B:$B,$B4326)</f>
        <v>325.5</v>
      </c>
      <c r="I4326" s="63">
        <f>ROUND(SUMIFS(AC:AC,$A:$A,EOMONTH($A4326,-1),$B:$B,$B4326),2)</f>
        <v>105.58</v>
      </c>
      <c r="J4326" s="11">
        <f>SUMIFS(AB:AB,$A:$A,EOMONTH($A4326,-1),$B:$B,$B4326)</f>
        <v>9918.57</v>
      </c>
      <c r="K4326" s="13">
        <v>0</v>
      </c>
      <c r="L4326" s="25">
        <v>0</v>
      </c>
      <c r="M4326" s="15">
        <v>0</v>
      </c>
      <c r="N4326" s="14">
        <v>0</v>
      </c>
      <c r="O4326" s="21">
        <v>12</v>
      </c>
      <c r="P4326" s="16">
        <v>668.28</v>
      </c>
      <c r="Q4326" s="21">
        <v>15</v>
      </c>
      <c r="R4326" s="16">
        <f>Q4326*16.876/100</f>
        <v>2.5314000000000001</v>
      </c>
      <c r="S4326" s="17">
        <f t="shared" si="469"/>
        <v>17.531400000000001</v>
      </c>
      <c r="T4326" s="16">
        <v>457.05</v>
      </c>
      <c r="U4326" s="18">
        <f t="shared" si="470"/>
        <v>94.069500000000005</v>
      </c>
      <c r="V4326" s="18">
        <f t="shared" si="471"/>
        <v>0</v>
      </c>
      <c r="W4326" s="18">
        <f t="shared" si="472"/>
        <v>0</v>
      </c>
      <c r="X4326" s="27"/>
      <c r="Y4326" s="19">
        <f t="shared" si="473"/>
        <v>0</v>
      </c>
      <c r="Z4326" s="18">
        <f t="shared" si="474"/>
        <v>3.468</v>
      </c>
      <c r="AA4326" s="12">
        <v>298.5</v>
      </c>
      <c r="AB4326" s="12">
        <v>9095.83</v>
      </c>
      <c r="AC4326" s="28">
        <f>+I4326+Y4326-Z4326</f>
        <v>102.11199999999999</v>
      </c>
      <c r="AD4326" s="20">
        <f t="shared" si="475"/>
        <v>0</v>
      </c>
      <c r="AE4326">
        <v>0</v>
      </c>
    </row>
    <row r="4327" spans="1:31" x14ac:dyDescent="0.25">
      <c r="A4327" s="9">
        <v>45230</v>
      </c>
      <c r="B4327" s="10" t="s">
        <v>157</v>
      </c>
      <c r="C4327" s="10" t="s">
        <v>62</v>
      </c>
      <c r="D4327" s="10" t="s">
        <v>40</v>
      </c>
      <c r="E4327" s="10" t="s">
        <v>30</v>
      </c>
      <c r="F4327" s="10">
        <v>420</v>
      </c>
      <c r="G4327" s="10">
        <v>458</v>
      </c>
      <c r="H4327" s="11">
        <f>SUMIFS(AA:AA,$A:$A,EOMONTH($A4327,-1),$B:$B,$B4327)</f>
        <v>47.5</v>
      </c>
      <c r="I4327" s="63">
        <f>ROUND(SUMIFS(AC:AC,$A:$A,EOMONTH($A4327,-1),$B:$B,$B4327),2)</f>
        <v>24.97</v>
      </c>
      <c r="J4327" s="11">
        <f>SUMIFS(AB:AB,$A:$A,EOMONTH($A4327,-1),$B:$B,$B4327)</f>
        <v>2314.36</v>
      </c>
      <c r="K4327" s="13">
        <v>0</v>
      </c>
      <c r="L4327" s="25">
        <v>0</v>
      </c>
      <c r="M4327" s="15">
        <v>211</v>
      </c>
      <c r="N4327" s="14">
        <v>9298.77</v>
      </c>
      <c r="O4327" s="16">
        <v>0</v>
      </c>
      <c r="P4327" s="16">
        <v>0</v>
      </c>
      <c r="Q4327" s="16">
        <v>15</v>
      </c>
      <c r="R4327" s="16">
        <f>Q4327*16.876/100</f>
        <v>2.5314000000000001</v>
      </c>
      <c r="S4327" s="17">
        <f t="shared" si="469"/>
        <v>17.531400000000001</v>
      </c>
      <c r="T4327" s="16">
        <v>730.8</v>
      </c>
      <c r="U4327" s="18">
        <f t="shared" si="470"/>
        <v>21.754999999999999</v>
      </c>
      <c r="V4327" s="18">
        <f t="shared" si="471"/>
        <v>88.62</v>
      </c>
      <c r="W4327" s="18">
        <f t="shared" si="472"/>
        <v>14.878411800000002</v>
      </c>
      <c r="X4327" s="27"/>
      <c r="Y4327" s="19">
        <f t="shared" si="473"/>
        <v>103.49841180000001</v>
      </c>
      <c r="Z4327" s="18">
        <f t="shared" si="474"/>
        <v>0</v>
      </c>
      <c r="AA4327" s="12">
        <v>243.5</v>
      </c>
      <c r="AB4327" s="12">
        <v>9816.74</v>
      </c>
      <c r="AC4327" s="28">
        <f>+I4327+Y4327-Z4327</f>
        <v>128.46841180000001</v>
      </c>
      <c r="AD4327" s="20">
        <f t="shared" si="475"/>
        <v>0</v>
      </c>
      <c r="AE4327">
        <v>0</v>
      </c>
    </row>
    <row r="4328" spans="1:31" x14ac:dyDescent="0.25">
      <c r="A4328" s="9">
        <v>45230</v>
      </c>
      <c r="B4328" s="10" t="s">
        <v>158</v>
      </c>
      <c r="C4328" s="10" t="s">
        <v>62</v>
      </c>
      <c r="D4328" s="10" t="s">
        <v>40</v>
      </c>
      <c r="E4328" s="10" t="s">
        <v>30</v>
      </c>
      <c r="F4328" s="10">
        <v>420</v>
      </c>
      <c r="G4328" s="10">
        <v>458</v>
      </c>
      <c r="H4328" s="11">
        <f>SUMIFS(AA:AA,$A:$A,EOMONTH($A4328,-1),$B:$B,$B4328)</f>
        <v>19.5</v>
      </c>
      <c r="I4328" s="63">
        <f>ROUND(SUMIFS(AC:AC,$A:$A,EOMONTH($A4328,-1),$B:$B,$B4328),2)</f>
        <v>-22.94</v>
      </c>
      <c r="J4328" s="11">
        <f>SUMIFS(AB:AB,$A:$A,EOMONTH($A4328,-1),$B:$B,$B4328)</f>
        <v>1676.75</v>
      </c>
      <c r="K4328" s="13">
        <v>0</v>
      </c>
      <c r="L4328" s="25">
        <v>0</v>
      </c>
      <c r="M4328" s="15">
        <v>252</v>
      </c>
      <c r="N4328" s="14">
        <v>11516.83</v>
      </c>
      <c r="O4328" s="21">
        <v>60</v>
      </c>
      <c r="P4328" s="16">
        <v>4545</v>
      </c>
      <c r="Q4328" s="21">
        <v>15</v>
      </c>
      <c r="R4328" s="16">
        <f>Q4328*16.876/100</f>
        <v>2.5314000000000001</v>
      </c>
      <c r="S4328" s="17">
        <f t="shared" si="469"/>
        <v>17.531400000000001</v>
      </c>
      <c r="T4328" s="16">
        <v>1289.8499999999999</v>
      </c>
      <c r="U4328" s="18">
        <f t="shared" si="470"/>
        <v>8.9309999999999992</v>
      </c>
      <c r="V4328" s="18">
        <f t="shared" si="471"/>
        <v>105.84</v>
      </c>
      <c r="W4328" s="18">
        <f t="shared" si="472"/>
        <v>17.769477600000002</v>
      </c>
      <c r="X4328" s="27"/>
      <c r="Y4328" s="19">
        <f t="shared" si="473"/>
        <v>123.60947760000001</v>
      </c>
      <c r="Z4328" s="18">
        <f t="shared" si="474"/>
        <v>27.48</v>
      </c>
      <c r="AA4328" s="12">
        <v>196.5</v>
      </c>
      <c r="AB4328" s="12">
        <v>9548.94</v>
      </c>
      <c r="AC4328" s="28">
        <f>+I4328+Y4328-Z4328</f>
        <v>73.189477600000004</v>
      </c>
      <c r="AD4328" s="20">
        <f t="shared" si="475"/>
        <v>0</v>
      </c>
      <c r="AE4328">
        <v>0</v>
      </c>
    </row>
    <row r="4329" spans="1:31" x14ac:dyDescent="0.25">
      <c r="A4329" s="9">
        <v>45230</v>
      </c>
      <c r="B4329" s="10" t="s">
        <v>159</v>
      </c>
      <c r="C4329" s="10" t="s">
        <v>62</v>
      </c>
      <c r="D4329" s="10" t="s">
        <v>40</v>
      </c>
      <c r="E4329" s="10" t="s">
        <v>30</v>
      </c>
      <c r="F4329" s="10">
        <v>420</v>
      </c>
      <c r="G4329" s="10">
        <v>458</v>
      </c>
      <c r="H4329" s="11">
        <f>SUMIFS(AA:AA,$A:$A,EOMONTH($A4329,-1),$B:$B,$B4329)</f>
        <v>0.5</v>
      </c>
      <c r="I4329" s="63">
        <f>ROUND(SUMIFS(AC:AC,$A:$A,EOMONTH($A4329,-1),$B:$B,$B4329),2)</f>
        <v>28.85</v>
      </c>
      <c r="J4329" s="11">
        <f>SUMIFS(AB:AB,$A:$A,EOMONTH($A4329,-1),$B:$B,$B4329)</f>
        <v>24.3</v>
      </c>
      <c r="K4329" s="13">
        <v>0</v>
      </c>
      <c r="L4329" s="25">
        <v>0</v>
      </c>
      <c r="M4329" s="15">
        <v>208</v>
      </c>
      <c r="N4329" s="14">
        <v>9743.0300000000007</v>
      </c>
      <c r="O4329" s="16">
        <v>0</v>
      </c>
      <c r="P4329" s="16">
        <v>0</v>
      </c>
      <c r="Q4329" s="16">
        <v>15</v>
      </c>
      <c r="R4329" s="16">
        <f>Q4329*16.876/100</f>
        <v>2.5314000000000001</v>
      </c>
      <c r="S4329" s="17">
        <f t="shared" si="469"/>
        <v>17.531400000000001</v>
      </c>
      <c r="T4329" s="16">
        <v>729</v>
      </c>
      <c r="U4329" s="18">
        <f t="shared" si="470"/>
        <v>0.22900000000000001</v>
      </c>
      <c r="V4329" s="18">
        <f t="shared" si="471"/>
        <v>87.36</v>
      </c>
      <c r="W4329" s="18">
        <f t="shared" si="472"/>
        <v>14.666870400000001</v>
      </c>
      <c r="X4329" s="27"/>
      <c r="Y4329" s="19">
        <f t="shared" si="473"/>
        <v>102.02687040000001</v>
      </c>
      <c r="Z4329" s="18">
        <f t="shared" si="474"/>
        <v>0</v>
      </c>
      <c r="AA4329" s="12">
        <v>193.5</v>
      </c>
      <c r="AB4329" s="12">
        <v>7894.07</v>
      </c>
      <c r="AC4329" s="28">
        <f>+I4329+Y4329-Z4329</f>
        <v>130.8768704</v>
      </c>
      <c r="AD4329" s="20">
        <f t="shared" si="475"/>
        <v>0</v>
      </c>
      <c r="AE4329">
        <v>0</v>
      </c>
    </row>
    <row r="4330" spans="1:31" x14ac:dyDescent="0.25">
      <c r="A4330" s="9">
        <v>45230</v>
      </c>
      <c r="B4330" s="10" t="s">
        <v>160</v>
      </c>
      <c r="C4330" s="10" t="s">
        <v>62</v>
      </c>
      <c r="D4330" s="10" t="s">
        <v>40</v>
      </c>
      <c r="E4330" s="10" t="s">
        <v>30</v>
      </c>
      <c r="F4330" s="10">
        <v>420</v>
      </c>
      <c r="G4330" s="10">
        <v>458</v>
      </c>
      <c r="H4330" s="11">
        <f>SUMIFS(AA:AA,$A:$A,EOMONTH($A4330,-1),$B:$B,$B4330)</f>
        <v>82.5</v>
      </c>
      <c r="I4330" s="63">
        <f>ROUND(SUMIFS(AC:AC,$A:$A,EOMONTH($A4330,-1),$B:$B,$B4330),2)</f>
        <v>18.649999999999999</v>
      </c>
      <c r="J4330" s="11">
        <f>SUMIFS(AB:AB,$A:$A,EOMONTH($A4330,-1),$B:$B,$B4330)</f>
        <v>4160.1000000000004</v>
      </c>
      <c r="K4330" s="13">
        <v>0</v>
      </c>
      <c r="L4330" s="25">
        <v>0</v>
      </c>
      <c r="M4330" s="15">
        <v>199</v>
      </c>
      <c r="N4330" s="14">
        <v>9017.84</v>
      </c>
      <c r="O4330" s="16">
        <v>0</v>
      </c>
      <c r="P4330" s="16">
        <v>0</v>
      </c>
      <c r="Q4330" s="16">
        <v>15</v>
      </c>
      <c r="R4330" s="16">
        <f>Q4330*16.876/100</f>
        <v>2.5314000000000001</v>
      </c>
      <c r="S4330" s="17">
        <f t="shared" si="469"/>
        <v>17.531400000000001</v>
      </c>
      <c r="T4330" s="16">
        <v>756.45</v>
      </c>
      <c r="U4330" s="18">
        <f t="shared" si="470"/>
        <v>37.784999999999997</v>
      </c>
      <c r="V4330" s="18">
        <f t="shared" si="471"/>
        <v>83.58</v>
      </c>
      <c r="W4330" s="18">
        <f t="shared" si="472"/>
        <v>14.032246200000001</v>
      </c>
      <c r="X4330" s="27"/>
      <c r="Y4330" s="19">
        <f t="shared" si="473"/>
        <v>97.612246200000001</v>
      </c>
      <c r="Z4330" s="18">
        <f t="shared" si="474"/>
        <v>0</v>
      </c>
      <c r="AA4330" s="12">
        <v>266.5</v>
      </c>
      <c r="AB4330" s="12">
        <v>10720.25</v>
      </c>
      <c r="AC4330" s="28">
        <f>+I4330+Y4330-Z4330</f>
        <v>116.26224619999999</v>
      </c>
      <c r="AD4330" s="20">
        <f t="shared" si="475"/>
        <v>0</v>
      </c>
      <c r="AE4330">
        <v>0</v>
      </c>
    </row>
    <row r="4331" spans="1:31" x14ac:dyDescent="0.25">
      <c r="A4331" s="9">
        <v>45230</v>
      </c>
      <c r="B4331" s="10" t="s">
        <v>741</v>
      </c>
      <c r="C4331" s="10" t="s">
        <v>62</v>
      </c>
      <c r="D4331" s="10" t="s">
        <v>40</v>
      </c>
      <c r="E4331" s="10" t="s">
        <v>30</v>
      </c>
      <c r="F4331" s="10">
        <v>420</v>
      </c>
      <c r="G4331" s="10">
        <v>458</v>
      </c>
      <c r="H4331" s="11">
        <f>SUMIFS(AA:AA,$A:$A,EOMONTH($A4331,-1),$B:$B,$B4331)</f>
        <v>-60</v>
      </c>
      <c r="I4331" s="63">
        <f>ROUND(SUMIFS(AC:AC,$A:$A,EOMONTH($A4331,-1),$B:$B,$B4331),2)</f>
        <v>6.07</v>
      </c>
      <c r="J4331" s="11">
        <f>SUMIFS(AB:AB,$A:$A,EOMONTH($A4331,-1),$B:$B,$B4331)</f>
        <v>-5264.4</v>
      </c>
      <c r="K4331" s="13">
        <v>0</v>
      </c>
      <c r="L4331" s="25">
        <v>0</v>
      </c>
      <c r="M4331" s="15">
        <v>120</v>
      </c>
      <c r="N4331" s="14">
        <v>6395.85</v>
      </c>
      <c r="O4331" s="16">
        <v>84</v>
      </c>
      <c r="P4331" s="16">
        <v>6587.64</v>
      </c>
      <c r="Q4331" s="16">
        <v>0</v>
      </c>
      <c r="R4331" s="16">
        <f>Q4331*16.876/100</f>
        <v>0</v>
      </c>
      <c r="S4331" s="17">
        <f t="shared" si="469"/>
        <v>0</v>
      </c>
      <c r="T4331" s="16">
        <v>0</v>
      </c>
      <c r="U4331" s="18">
        <f t="shared" si="470"/>
        <v>-27.48</v>
      </c>
      <c r="V4331" s="18">
        <f t="shared" si="471"/>
        <v>50.4</v>
      </c>
      <c r="W4331" s="18">
        <f t="shared" si="472"/>
        <v>8.4616559999999996</v>
      </c>
      <c r="X4331" s="27"/>
      <c r="Y4331" s="19">
        <f t="shared" si="473"/>
        <v>58.861655999999996</v>
      </c>
      <c r="Z4331" s="18">
        <f t="shared" si="474"/>
        <v>38.472000000000001</v>
      </c>
      <c r="AA4331" s="12">
        <v>-24</v>
      </c>
      <c r="AB4331" s="12">
        <v>-1279.17</v>
      </c>
      <c r="AC4331" s="28">
        <f>+I4331+Y4331-Z4331</f>
        <v>26.459656000000003</v>
      </c>
      <c r="AD4331" s="20">
        <f t="shared" si="475"/>
        <v>0</v>
      </c>
      <c r="AE4331">
        <v>0</v>
      </c>
    </row>
    <row r="4332" spans="1:31" x14ac:dyDescent="0.25">
      <c r="A4332" s="9">
        <v>45230</v>
      </c>
      <c r="B4332" s="10" t="s">
        <v>161</v>
      </c>
      <c r="C4332" s="10" t="s">
        <v>62</v>
      </c>
      <c r="D4332" s="10" t="s">
        <v>40</v>
      </c>
      <c r="E4332" s="10" t="s">
        <v>30</v>
      </c>
      <c r="F4332" s="10">
        <v>420</v>
      </c>
      <c r="G4332" s="10">
        <v>458</v>
      </c>
      <c r="H4332" s="11">
        <f>SUMIFS(AA:AA,$A:$A,EOMONTH($A4332,-1),$B:$B,$B4332)</f>
        <v>45.5</v>
      </c>
      <c r="I4332" s="63">
        <f>ROUND(SUMIFS(AC:AC,$A:$A,EOMONTH($A4332,-1),$B:$B,$B4332),2)</f>
        <v>-69.25</v>
      </c>
      <c r="J4332" s="11">
        <f>SUMIFS(AB:AB,$A:$A,EOMONTH($A4332,-1),$B:$B,$B4332)</f>
        <v>2191.94</v>
      </c>
      <c r="K4332" s="13">
        <v>0</v>
      </c>
      <c r="L4332" s="25">
        <v>0</v>
      </c>
      <c r="M4332" s="15">
        <v>209</v>
      </c>
      <c r="N4332" s="14">
        <v>9459.68</v>
      </c>
      <c r="O4332" s="16">
        <v>0</v>
      </c>
      <c r="P4332" s="16">
        <v>0</v>
      </c>
      <c r="Q4332" s="16">
        <v>15</v>
      </c>
      <c r="R4332" s="16">
        <f>Q4332*16.876/100</f>
        <v>2.5314000000000001</v>
      </c>
      <c r="S4332" s="17">
        <f t="shared" si="469"/>
        <v>17.531400000000001</v>
      </c>
      <c r="T4332" s="16">
        <v>722.55</v>
      </c>
      <c r="U4332" s="18">
        <f t="shared" si="470"/>
        <v>20.838999999999999</v>
      </c>
      <c r="V4332" s="18">
        <f t="shared" si="471"/>
        <v>87.78</v>
      </c>
      <c r="W4332" s="18">
        <f t="shared" si="472"/>
        <v>14.737384200000001</v>
      </c>
      <c r="X4332" s="27"/>
      <c r="Y4332" s="19">
        <f t="shared" si="473"/>
        <v>102.51738420000001</v>
      </c>
      <c r="Z4332" s="18">
        <f t="shared" si="474"/>
        <v>0</v>
      </c>
      <c r="AA4332" s="12">
        <v>239.5</v>
      </c>
      <c r="AB4332" s="12">
        <v>10964.88</v>
      </c>
      <c r="AC4332" s="28">
        <f>+I4332+Y4332-Z4332</f>
        <v>33.267384200000009</v>
      </c>
      <c r="AD4332" s="20">
        <f t="shared" si="475"/>
        <v>0</v>
      </c>
      <c r="AE4332">
        <v>0</v>
      </c>
    </row>
    <row r="4333" spans="1:31" x14ac:dyDescent="0.25">
      <c r="A4333" s="9">
        <v>45230</v>
      </c>
      <c r="B4333" s="10" t="s">
        <v>162</v>
      </c>
      <c r="C4333" s="10" t="s">
        <v>62</v>
      </c>
      <c r="D4333" s="10" t="s">
        <v>40</v>
      </c>
      <c r="E4333" s="10" t="s">
        <v>30</v>
      </c>
      <c r="F4333" s="10">
        <v>420</v>
      </c>
      <c r="G4333" s="10">
        <v>458</v>
      </c>
      <c r="H4333" s="11">
        <f>SUMIFS(AA:AA,$A:$A,EOMONTH($A4333,-1),$B:$B,$B4333)</f>
        <v>24.5</v>
      </c>
      <c r="I4333" s="63">
        <f>ROUND(SUMIFS(AC:AC,$A:$A,EOMONTH($A4333,-1),$B:$B,$B4333),2)</f>
        <v>63.8</v>
      </c>
      <c r="J4333" s="11">
        <f>SUMIFS(AB:AB,$A:$A,EOMONTH($A4333,-1),$B:$B,$B4333)</f>
        <v>1144.8699999999999</v>
      </c>
      <c r="K4333" s="13">
        <v>0</v>
      </c>
      <c r="L4333" s="25">
        <v>0</v>
      </c>
      <c r="M4333" s="15">
        <v>214</v>
      </c>
      <c r="N4333" s="14">
        <v>9843.9699999999993</v>
      </c>
      <c r="O4333" s="16">
        <v>0</v>
      </c>
      <c r="P4333" s="16">
        <v>0</v>
      </c>
      <c r="Q4333" s="16">
        <v>15</v>
      </c>
      <c r="R4333" s="16">
        <f>Q4333*16.876/100</f>
        <v>2.5314000000000001</v>
      </c>
      <c r="S4333" s="17">
        <f t="shared" si="469"/>
        <v>17.531400000000001</v>
      </c>
      <c r="T4333" s="16">
        <v>700.95</v>
      </c>
      <c r="U4333" s="18">
        <f t="shared" si="470"/>
        <v>11.221</v>
      </c>
      <c r="V4333" s="18">
        <f t="shared" si="471"/>
        <v>89.88</v>
      </c>
      <c r="W4333" s="18">
        <f t="shared" si="472"/>
        <v>15.0899532</v>
      </c>
      <c r="X4333" s="27"/>
      <c r="Y4333" s="19">
        <f t="shared" si="473"/>
        <v>104.96995319999999</v>
      </c>
      <c r="Z4333" s="18">
        <f t="shared" si="474"/>
        <v>0</v>
      </c>
      <c r="AA4333" s="12">
        <v>223.5</v>
      </c>
      <c r="AB4333" s="12">
        <v>8569</v>
      </c>
      <c r="AC4333" s="28">
        <f>+I4333+Y4333-Z4333</f>
        <v>168.76995319999997</v>
      </c>
      <c r="AD4333" s="20">
        <f t="shared" si="475"/>
        <v>0</v>
      </c>
      <c r="AE4333">
        <v>0</v>
      </c>
    </row>
    <row r="4334" spans="1:31" x14ac:dyDescent="0.25">
      <c r="A4334" s="9">
        <v>45230</v>
      </c>
      <c r="B4334" s="10" t="s">
        <v>163</v>
      </c>
      <c r="C4334" s="10" t="s">
        <v>62</v>
      </c>
      <c r="D4334" s="10" t="s">
        <v>40</v>
      </c>
      <c r="E4334" s="10" t="s">
        <v>30</v>
      </c>
      <c r="F4334" s="10">
        <v>420</v>
      </c>
      <c r="G4334" s="10">
        <v>458</v>
      </c>
      <c r="H4334" s="11">
        <f>SUMIFS(AA:AA,$A:$A,EOMONTH($A4334,-1),$B:$B,$B4334)</f>
        <v>1.5</v>
      </c>
      <c r="I4334" s="63">
        <f>ROUND(SUMIFS(AC:AC,$A:$A,EOMONTH($A4334,-1),$B:$B,$B4334),2)</f>
        <v>65.47</v>
      </c>
      <c r="J4334" s="11">
        <f>SUMIFS(AB:AB,$A:$A,EOMONTH($A4334,-1),$B:$B,$B4334)</f>
        <v>73.56</v>
      </c>
      <c r="K4334" s="13">
        <v>0</v>
      </c>
      <c r="L4334" s="25">
        <v>0</v>
      </c>
      <c r="M4334" s="15">
        <v>211</v>
      </c>
      <c r="N4334" s="14">
        <v>9370.31</v>
      </c>
      <c r="O4334" s="16">
        <v>0</v>
      </c>
      <c r="P4334" s="16">
        <v>0</v>
      </c>
      <c r="Q4334" s="16">
        <v>15</v>
      </c>
      <c r="R4334" s="16">
        <f>Q4334*16.876/100</f>
        <v>2.5314000000000001</v>
      </c>
      <c r="S4334" s="17">
        <f t="shared" si="469"/>
        <v>17.531400000000001</v>
      </c>
      <c r="T4334" s="16">
        <v>735.6</v>
      </c>
      <c r="U4334" s="18">
        <f t="shared" si="470"/>
        <v>0.68700000000000006</v>
      </c>
      <c r="V4334" s="18">
        <f t="shared" si="471"/>
        <v>88.62</v>
      </c>
      <c r="W4334" s="18">
        <f t="shared" si="472"/>
        <v>14.878411800000002</v>
      </c>
      <c r="X4334" s="27"/>
      <c r="Y4334" s="19">
        <f t="shared" si="473"/>
        <v>103.49841180000001</v>
      </c>
      <c r="Z4334" s="18">
        <f t="shared" si="474"/>
        <v>0</v>
      </c>
      <c r="AA4334" s="12">
        <v>197.5</v>
      </c>
      <c r="AB4334" s="12">
        <v>8777.24</v>
      </c>
      <c r="AC4334" s="28">
        <f>+I4334+Y4334-Z4334</f>
        <v>168.96841180000001</v>
      </c>
      <c r="AD4334" s="20">
        <f t="shared" si="475"/>
        <v>0</v>
      </c>
      <c r="AE4334">
        <v>0</v>
      </c>
    </row>
    <row r="4335" spans="1:31" x14ac:dyDescent="0.25">
      <c r="A4335" s="9">
        <v>45230</v>
      </c>
      <c r="B4335" s="10" t="s">
        <v>164</v>
      </c>
      <c r="C4335" s="10" t="s">
        <v>62</v>
      </c>
      <c r="D4335" s="10" t="s">
        <v>40</v>
      </c>
      <c r="E4335" s="10" t="s">
        <v>30</v>
      </c>
      <c r="F4335" s="10">
        <v>420</v>
      </c>
      <c r="G4335" s="10">
        <v>458</v>
      </c>
      <c r="H4335" s="11">
        <f>SUMIFS(AA:AA,$A:$A,EOMONTH($A4335,-1),$B:$B,$B4335)</f>
        <v>56.5</v>
      </c>
      <c r="I4335" s="63">
        <f>ROUND(SUMIFS(AC:AC,$A:$A,EOMONTH($A4335,-1),$B:$B,$B4335),2)</f>
        <v>34.53</v>
      </c>
      <c r="J4335" s="11">
        <f>SUMIFS(AB:AB,$A:$A,EOMONTH($A4335,-1),$B:$B,$B4335)</f>
        <v>2525.9299999999998</v>
      </c>
      <c r="K4335" s="13">
        <v>0</v>
      </c>
      <c r="L4335" s="25">
        <v>0</v>
      </c>
      <c r="M4335" s="15">
        <v>209</v>
      </c>
      <c r="N4335" s="14">
        <v>9582.68</v>
      </c>
      <c r="O4335" s="16">
        <v>0</v>
      </c>
      <c r="P4335" s="16">
        <v>0</v>
      </c>
      <c r="Q4335" s="16">
        <v>15</v>
      </c>
      <c r="R4335" s="16">
        <f>Q4335*16.876/100</f>
        <v>2.5314000000000001</v>
      </c>
      <c r="S4335" s="17">
        <f t="shared" si="469"/>
        <v>17.531400000000001</v>
      </c>
      <c r="T4335" s="16">
        <v>670.65</v>
      </c>
      <c r="U4335" s="18">
        <f t="shared" si="470"/>
        <v>25.876999999999999</v>
      </c>
      <c r="V4335" s="18">
        <f t="shared" si="471"/>
        <v>87.78</v>
      </c>
      <c r="W4335" s="18">
        <f t="shared" si="472"/>
        <v>14.737384200000001</v>
      </c>
      <c r="X4335" s="27"/>
      <c r="Y4335" s="19">
        <f t="shared" si="473"/>
        <v>102.51738420000001</v>
      </c>
      <c r="Z4335" s="18">
        <f t="shared" si="474"/>
        <v>0</v>
      </c>
      <c r="AA4335" s="12">
        <v>250.5</v>
      </c>
      <c r="AB4335" s="12">
        <v>9601.02</v>
      </c>
      <c r="AC4335" s="28">
        <f>+I4335+Y4335-Z4335</f>
        <v>137.04738420000001</v>
      </c>
      <c r="AD4335" s="20">
        <f t="shared" si="475"/>
        <v>0</v>
      </c>
      <c r="AE4335">
        <v>0</v>
      </c>
    </row>
    <row r="4336" spans="1:31" x14ac:dyDescent="0.25">
      <c r="A4336" s="9">
        <v>45230</v>
      </c>
      <c r="B4336" s="10" t="s">
        <v>165</v>
      </c>
      <c r="C4336" s="10" t="s">
        <v>62</v>
      </c>
      <c r="D4336" s="10" t="s">
        <v>40</v>
      </c>
      <c r="E4336" s="10" t="s">
        <v>30</v>
      </c>
      <c r="F4336" s="10">
        <v>720</v>
      </c>
      <c r="G4336" s="10">
        <v>785</v>
      </c>
      <c r="H4336" s="11">
        <f>SUMIFS(AA:AA,$A:$A,EOMONTH($A4336,-1),$B:$B,$B4336)</f>
        <v>192</v>
      </c>
      <c r="I4336" s="63">
        <f>ROUND(SUMIFS(AC:AC,$A:$A,EOMONTH($A4336,-1),$B:$B,$B4336),2)</f>
        <v>128.6</v>
      </c>
      <c r="J4336" s="11">
        <f>SUMIFS(AB:AB,$A:$A,EOMONTH($A4336,-1),$B:$B,$B4336)</f>
        <v>14922.26</v>
      </c>
      <c r="K4336" s="13">
        <v>0</v>
      </c>
      <c r="L4336" s="25">
        <v>0</v>
      </c>
      <c r="M4336" s="15">
        <v>0</v>
      </c>
      <c r="N4336" s="14">
        <v>0</v>
      </c>
      <c r="O4336" s="21">
        <v>44</v>
      </c>
      <c r="P4336" s="16">
        <v>5577</v>
      </c>
      <c r="Q4336" s="21">
        <v>10</v>
      </c>
      <c r="R4336" s="16">
        <f>Q4336*16.876/100</f>
        <v>1.6876000000000002</v>
      </c>
      <c r="S4336" s="17">
        <f t="shared" si="469"/>
        <v>11.6876</v>
      </c>
      <c r="T4336" s="16">
        <v>777.2</v>
      </c>
      <c r="U4336" s="18">
        <f t="shared" si="470"/>
        <v>150.72</v>
      </c>
      <c r="V4336" s="18">
        <f t="shared" si="471"/>
        <v>0</v>
      </c>
      <c r="W4336" s="18">
        <f t="shared" si="472"/>
        <v>0</v>
      </c>
      <c r="X4336" s="27"/>
      <c r="Y4336" s="19">
        <f t="shared" si="473"/>
        <v>0</v>
      </c>
      <c r="Z4336" s="18">
        <f t="shared" si="474"/>
        <v>34.54</v>
      </c>
      <c r="AA4336" s="12">
        <v>138</v>
      </c>
      <c r="AB4336" s="12">
        <v>8044.02</v>
      </c>
      <c r="AC4336" s="28">
        <f>+I4336+Y4336-Z4336</f>
        <v>94.06</v>
      </c>
      <c r="AD4336" s="20">
        <f t="shared" si="475"/>
        <v>0</v>
      </c>
      <c r="AE4336">
        <v>0</v>
      </c>
    </row>
    <row r="4337" spans="1:31" x14ac:dyDescent="0.25">
      <c r="A4337" s="9">
        <v>45230</v>
      </c>
      <c r="B4337" s="10" t="s">
        <v>166</v>
      </c>
      <c r="C4337" s="10" t="s">
        <v>62</v>
      </c>
      <c r="D4337" s="10" t="s">
        <v>40</v>
      </c>
      <c r="E4337" s="10" t="s">
        <v>30</v>
      </c>
      <c r="F4337" s="10">
        <v>720</v>
      </c>
      <c r="G4337" s="10">
        <v>785</v>
      </c>
      <c r="H4337" s="11">
        <f>SUMIFS(AA:AA,$A:$A,EOMONTH($A4337,-1),$B:$B,$B4337)</f>
        <v>223</v>
      </c>
      <c r="I4337" s="63">
        <f>ROUND(SUMIFS(AC:AC,$A:$A,EOMONTH($A4337,-1),$B:$B,$B4337),2)</f>
        <v>120.41</v>
      </c>
      <c r="J4337" s="11">
        <f>SUMIFS(AB:AB,$A:$A,EOMONTH($A4337,-1),$B:$B,$B4337)</f>
        <v>18422.13</v>
      </c>
      <c r="K4337" s="13">
        <v>0</v>
      </c>
      <c r="L4337" s="25">
        <v>0</v>
      </c>
      <c r="M4337" s="15">
        <v>0</v>
      </c>
      <c r="N4337" s="14">
        <v>0</v>
      </c>
      <c r="O4337" s="21">
        <v>24</v>
      </c>
      <c r="P4337" s="16">
        <v>2960.88</v>
      </c>
      <c r="Q4337" s="21">
        <v>10</v>
      </c>
      <c r="R4337" s="16">
        <f>Q4337*16.876/100</f>
        <v>1.6876000000000002</v>
      </c>
      <c r="S4337" s="17">
        <f t="shared" si="469"/>
        <v>11.6876</v>
      </c>
      <c r="T4337" s="16">
        <v>826.1</v>
      </c>
      <c r="U4337" s="18">
        <f t="shared" si="470"/>
        <v>175.05500000000001</v>
      </c>
      <c r="V4337" s="18">
        <f t="shared" si="471"/>
        <v>0</v>
      </c>
      <c r="W4337" s="18">
        <f t="shared" si="472"/>
        <v>0</v>
      </c>
      <c r="X4337" s="27"/>
      <c r="Y4337" s="19">
        <f t="shared" si="473"/>
        <v>0</v>
      </c>
      <c r="Z4337" s="18">
        <f t="shared" si="474"/>
        <v>18.84</v>
      </c>
      <c r="AA4337" s="12">
        <v>189</v>
      </c>
      <c r="AB4337" s="12">
        <v>11710.44</v>
      </c>
      <c r="AC4337" s="28">
        <f>+I4337+Y4337-Z4337</f>
        <v>101.57</v>
      </c>
      <c r="AD4337" s="20">
        <f t="shared" si="475"/>
        <v>0</v>
      </c>
      <c r="AE4337">
        <v>0</v>
      </c>
    </row>
    <row r="4338" spans="1:31" x14ac:dyDescent="0.25">
      <c r="A4338" s="9">
        <v>45230</v>
      </c>
      <c r="B4338" s="10" t="s">
        <v>167</v>
      </c>
      <c r="C4338" s="10" t="s">
        <v>62</v>
      </c>
      <c r="D4338" s="10" t="s">
        <v>40</v>
      </c>
      <c r="E4338" s="10" t="s">
        <v>30</v>
      </c>
      <c r="F4338" s="10">
        <v>720</v>
      </c>
      <c r="G4338" s="10">
        <v>785</v>
      </c>
      <c r="H4338" s="11">
        <f>SUMIFS(AA:AA,$A:$A,EOMONTH($A4338,-1),$B:$B,$B4338)</f>
        <v>241</v>
      </c>
      <c r="I4338" s="63">
        <f>ROUND(SUMIFS(AC:AC,$A:$A,EOMONTH($A4338,-1),$B:$B,$B4338),2)</f>
        <v>62.16</v>
      </c>
      <c r="J4338" s="11">
        <f>SUMIFS(AB:AB,$A:$A,EOMONTH($A4338,-1),$B:$B,$B4338)</f>
        <v>20252.98</v>
      </c>
      <c r="K4338" s="13">
        <v>0</v>
      </c>
      <c r="L4338" s="25">
        <v>0</v>
      </c>
      <c r="M4338" s="15">
        <v>0</v>
      </c>
      <c r="N4338" s="14">
        <v>0</v>
      </c>
      <c r="O4338" s="16">
        <v>0</v>
      </c>
      <c r="P4338" s="16">
        <v>0</v>
      </c>
      <c r="Q4338" s="16">
        <v>10</v>
      </c>
      <c r="R4338" s="16">
        <f>Q4338*16.876/100</f>
        <v>1.6876000000000002</v>
      </c>
      <c r="S4338" s="17">
        <f t="shared" si="469"/>
        <v>11.6876</v>
      </c>
      <c r="T4338" s="16">
        <v>840.4</v>
      </c>
      <c r="U4338" s="18">
        <f t="shared" si="470"/>
        <v>189.185</v>
      </c>
      <c r="V4338" s="18">
        <f t="shared" si="471"/>
        <v>0</v>
      </c>
      <c r="W4338" s="18">
        <f t="shared" si="472"/>
        <v>0</v>
      </c>
      <c r="X4338" s="27"/>
      <c r="Y4338" s="19">
        <f t="shared" si="473"/>
        <v>0</v>
      </c>
      <c r="Z4338" s="18">
        <f t="shared" si="474"/>
        <v>0</v>
      </c>
      <c r="AA4338" s="12">
        <v>231</v>
      </c>
      <c r="AB4338" s="12">
        <v>14559.93</v>
      </c>
      <c r="AC4338" s="28">
        <f>+I4338+Y4338-Z4338</f>
        <v>62.16</v>
      </c>
      <c r="AD4338" s="20">
        <f t="shared" si="475"/>
        <v>0</v>
      </c>
      <c r="AE4338">
        <v>0</v>
      </c>
    </row>
    <row r="4339" spans="1:31" x14ac:dyDescent="0.25">
      <c r="A4339" s="9">
        <v>45230</v>
      </c>
      <c r="B4339" s="10" t="s">
        <v>168</v>
      </c>
      <c r="C4339" s="10" t="s">
        <v>62</v>
      </c>
      <c r="D4339" s="10" t="s">
        <v>40</v>
      </c>
      <c r="E4339" s="10" t="s">
        <v>30</v>
      </c>
      <c r="F4339" s="10">
        <v>720</v>
      </c>
      <c r="G4339" s="10">
        <v>785</v>
      </c>
      <c r="H4339" s="11">
        <f>SUMIFS(AA:AA,$A:$A,EOMONTH($A4339,-1),$B:$B,$B4339)</f>
        <v>192</v>
      </c>
      <c r="I4339" s="63">
        <f>ROUND(SUMIFS(AC:AC,$A:$A,EOMONTH($A4339,-1),$B:$B,$B4339),2)</f>
        <v>122.62</v>
      </c>
      <c r="J4339" s="11">
        <f>SUMIFS(AB:AB,$A:$A,EOMONTH($A4339,-1),$B:$B,$B4339)</f>
        <v>16013.98</v>
      </c>
      <c r="K4339" s="13">
        <v>0</v>
      </c>
      <c r="L4339" s="25">
        <v>0</v>
      </c>
      <c r="M4339" s="15">
        <v>0</v>
      </c>
      <c r="N4339" s="14">
        <v>0</v>
      </c>
      <c r="O4339" s="16">
        <v>0</v>
      </c>
      <c r="P4339" s="16">
        <v>0</v>
      </c>
      <c r="Q4339" s="16">
        <v>10</v>
      </c>
      <c r="R4339" s="16">
        <f>Q4339*16.876/100</f>
        <v>1.6876000000000002</v>
      </c>
      <c r="S4339" s="17">
        <f t="shared" si="469"/>
        <v>11.6876</v>
      </c>
      <c r="T4339" s="16">
        <v>834.1</v>
      </c>
      <c r="U4339" s="18">
        <f t="shared" si="470"/>
        <v>150.72</v>
      </c>
      <c r="V4339" s="18">
        <f t="shared" si="471"/>
        <v>0</v>
      </c>
      <c r="W4339" s="18">
        <f t="shared" si="472"/>
        <v>0</v>
      </c>
      <c r="X4339" s="27"/>
      <c r="Y4339" s="19">
        <f t="shared" si="473"/>
        <v>0</v>
      </c>
      <c r="Z4339" s="18">
        <f t="shared" si="474"/>
        <v>0</v>
      </c>
      <c r="AA4339" s="12">
        <v>182</v>
      </c>
      <c r="AB4339" s="12">
        <v>11385.92</v>
      </c>
      <c r="AC4339" s="28">
        <f>+I4339+Y4339-Z4339</f>
        <v>122.62</v>
      </c>
      <c r="AD4339" s="20">
        <f t="shared" si="475"/>
        <v>0</v>
      </c>
      <c r="AE4339">
        <v>0</v>
      </c>
    </row>
    <row r="4340" spans="1:31" x14ac:dyDescent="0.25">
      <c r="A4340" s="9">
        <v>45230</v>
      </c>
      <c r="B4340" s="10" t="s">
        <v>794</v>
      </c>
      <c r="C4340" s="10" t="s">
        <v>62</v>
      </c>
      <c r="D4340" s="10" t="s">
        <v>40</v>
      </c>
      <c r="E4340" s="10" t="s">
        <v>30</v>
      </c>
      <c r="F4340" s="10">
        <v>720</v>
      </c>
      <c r="G4340" s="10">
        <v>785</v>
      </c>
      <c r="H4340" s="11">
        <f>SUMIFS(AA:AA,$A:$A,EOMONTH($A4340,-1),$B:$B,$B4340)</f>
        <v>-44</v>
      </c>
      <c r="I4340" s="63">
        <f>ROUND(SUMIFS(AC:AC,$A:$A,EOMONTH($A4340,-1),$B:$B,$B4340),2)</f>
        <v>-27.17</v>
      </c>
      <c r="J4340" s="11">
        <f>SUMIFS(AB:AB,$A:$A,EOMONTH($A4340,-1),$B:$B,$B4340)</f>
        <v>-6488.24</v>
      </c>
      <c r="K4340" s="13">
        <v>0</v>
      </c>
      <c r="L4340" s="25">
        <v>0</v>
      </c>
      <c r="M4340" s="15">
        <v>80</v>
      </c>
      <c r="N4340" s="14">
        <v>6680.9</v>
      </c>
      <c r="O4340" s="16">
        <v>12</v>
      </c>
      <c r="P4340" s="16">
        <v>1716.48</v>
      </c>
      <c r="Q4340" s="16">
        <v>0</v>
      </c>
      <c r="R4340" s="16">
        <f>Q4340*16.876/100</f>
        <v>0</v>
      </c>
      <c r="S4340" s="17">
        <f t="shared" si="469"/>
        <v>0</v>
      </c>
      <c r="T4340" s="16">
        <v>0</v>
      </c>
      <c r="U4340" s="18">
        <f t="shared" si="470"/>
        <v>-34.54</v>
      </c>
      <c r="V4340" s="18">
        <f t="shared" si="471"/>
        <v>57.6</v>
      </c>
      <c r="W4340" s="18">
        <f t="shared" si="472"/>
        <v>9.6704640000000008</v>
      </c>
      <c r="X4340" s="27"/>
      <c r="Y4340" s="19">
        <f t="shared" si="473"/>
        <v>67.270464000000004</v>
      </c>
      <c r="Z4340" s="18">
        <f t="shared" si="474"/>
        <v>9.42</v>
      </c>
      <c r="AA4340" s="12">
        <v>24</v>
      </c>
      <c r="AB4340" s="12">
        <v>2004.27</v>
      </c>
      <c r="AC4340" s="28">
        <f>+I4340+Y4340-Z4340</f>
        <v>30.680464000000001</v>
      </c>
      <c r="AD4340" s="20">
        <f t="shared" si="475"/>
        <v>0</v>
      </c>
      <c r="AE4340">
        <v>0</v>
      </c>
    </row>
    <row r="4341" spans="1:31" x14ac:dyDescent="0.25">
      <c r="A4341" s="9">
        <v>45230</v>
      </c>
      <c r="B4341" s="10" t="s">
        <v>169</v>
      </c>
      <c r="C4341" s="10" t="s">
        <v>62</v>
      </c>
      <c r="D4341" s="10" t="s">
        <v>40</v>
      </c>
      <c r="E4341" s="10" t="s">
        <v>30</v>
      </c>
      <c r="F4341" s="10">
        <v>720</v>
      </c>
      <c r="G4341" s="10">
        <v>785</v>
      </c>
      <c r="H4341" s="11">
        <f>SUMIFS(AA:AA,$A:$A,EOMONTH($A4341,-1),$B:$B,$B4341)</f>
        <v>191</v>
      </c>
      <c r="I4341" s="63">
        <f>ROUND(SUMIFS(AC:AC,$A:$A,EOMONTH($A4341,-1),$B:$B,$B4341),2)</f>
        <v>87.98</v>
      </c>
      <c r="J4341" s="11">
        <f>SUMIFS(AB:AB,$A:$A,EOMONTH($A4341,-1),$B:$B,$B4341)</f>
        <v>17328.240000000002</v>
      </c>
      <c r="K4341" s="13">
        <v>0</v>
      </c>
      <c r="L4341" s="25">
        <v>0</v>
      </c>
      <c r="M4341" s="15">
        <v>0</v>
      </c>
      <c r="N4341" s="14">
        <v>0</v>
      </c>
      <c r="O4341" s="16">
        <v>0</v>
      </c>
      <c r="P4341" s="16">
        <v>0</v>
      </c>
      <c r="Q4341" s="16">
        <v>10</v>
      </c>
      <c r="R4341" s="16">
        <f>Q4341*16.876/100</f>
        <v>1.6876000000000002</v>
      </c>
      <c r="S4341" s="17">
        <f t="shared" si="469"/>
        <v>11.6876</v>
      </c>
      <c r="T4341" s="16">
        <v>907.2</v>
      </c>
      <c r="U4341" s="18">
        <f t="shared" si="470"/>
        <v>149.935</v>
      </c>
      <c r="V4341" s="18">
        <f t="shared" si="471"/>
        <v>0</v>
      </c>
      <c r="W4341" s="18">
        <f t="shared" si="472"/>
        <v>0</v>
      </c>
      <c r="X4341" s="27"/>
      <c r="Y4341" s="19">
        <f t="shared" si="473"/>
        <v>0</v>
      </c>
      <c r="Z4341" s="18">
        <f t="shared" si="474"/>
        <v>0</v>
      </c>
      <c r="AA4341" s="12">
        <v>181</v>
      </c>
      <c r="AB4341" s="12">
        <v>12315.24</v>
      </c>
      <c r="AC4341" s="28">
        <f>+I4341+Y4341-Z4341</f>
        <v>87.98</v>
      </c>
      <c r="AD4341" s="20">
        <f t="shared" si="475"/>
        <v>0</v>
      </c>
      <c r="AE4341">
        <v>0</v>
      </c>
    </row>
    <row r="4342" spans="1:31" x14ac:dyDescent="0.25">
      <c r="A4342" s="9">
        <v>45230</v>
      </c>
      <c r="B4342" s="10" t="s">
        <v>170</v>
      </c>
      <c r="C4342" s="10" t="s">
        <v>62</v>
      </c>
      <c r="D4342" s="10" t="s">
        <v>40</v>
      </c>
      <c r="E4342" s="10" t="s">
        <v>30</v>
      </c>
      <c r="F4342" s="10">
        <v>720</v>
      </c>
      <c r="G4342" s="10">
        <v>785</v>
      </c>
      <c r="H4342" s="11">
        <f>SUMIFS(AA:AA,$A:$A,EOMONTH($A4342,-1),$B:$B,$B4342)</f>
        <v>247</v>
      </c>
      <c r="I4342" s="63">
        <f>ROUND(SUMIFS(AC:AC,$A:$A,EOMONTH($A4342,-1),$B:$B,$B4342),2)</f>
        <v>223.3</v>
      </c>
      <c r="J4342" s="11">
        <f>SUMIFS(AB:AB,$A:$A,EOMONTH($A4342,-1),$B:$B,$B4342)</f>
        <v>20356.2</v>
      </c>
      <c r="K4342" s="13">
        <v>0</v>
      </c>
      <c r="L4342" s="25">
        <v>0</v>
      </c>
      <c r="M4342" s="15">
        <v>0</v>
      </c>
      <c r="N4342" s="14">
        <v>0</v>
      </c>
      <c r="O4342" s="16">
        <v>0</v>
      </c>
      <c r="P4342" s="16">
        <v>0</v>
      </c>
      <c r="Q4342" s="16">
        <v>10</v>
      </c>
      <c r="R4342" s="16">
        <f>Q4342*16.876/100</f>
        <v>1.6876000000000002</v>
      </c>
      <c r="S4342" s="17">
        <f t="shared" si="469"/>
        <v>11.6876</v>
      </c>
      <c r="T4342" s="16">
        <v>824.1</v>
      </c>
      <c r="U4342" s="18">
        <f t="shared" si="470"/>
        <v>193.89500000000001</v>
      </c>
      <c r="V4342" s="18">
        <f t="shared" si="471"/>
        <v>0</v>
      </c>
      <c r="W4342" s="18">
        <f t="shared" si="472"/>
        <v>0</v>
      </c>
      <c r="X4342" s="27"/>
      <c r="Y4342" s="19">
        <f t="shared" si="473"/>
        <v>0</v>
      </c>
      <c r="Z4342" s="18">
        <f t="shared" si="474"/>
        <v>0</v>
      </c>
      <c r="AA4342" s="12">
        <v>237</v>
      </c>
      <c r="AB4342" s="12">
        <v>14648.97</v>
      </c>
      <c r="AC4342" s="28">
        <f>+I4342+Y4342-Z4342</f>
        <v>223.3</v>
      </c>
      <c r="AD4342" s="20">
        <f t="shared" si="475"/>
        <v>0</v>
      </c>
      <c r="AE4342">
        <v>0</v>
      </c>
    </row>
    <row r="4343" spans="1:31" x14ac:dyDescent="0.25">
      <c r="A4343" s="9">
        <v>45230</v>
      </c>
      <c r="B4343" s="10" t="s">
        <v>171</v>
      </c>
      <c r="C4343" s="10" t="s">
        <v>62</v>
      </c>
      <c r="D4343" s="10" t="s">
        <v>40</v>
      </c>
      <c r="E4343" s="10" t="s">
        <v>30</v>
      </c>
      <c r="F4343" s="10">
        <v>720</v>
      </c>
      <c r="G4343" s="10">
        <v>785</v>
      </c>
      <c r="H4343" s="11">
        <f>SUMIFS(AA:AA,$A:$A,EOMONTH($A4343,-1),$B:$B,$B4343)</f>
        <v>195</v>
      </c>
      <c r="I4343" s="63">
        <f>ROUND(SUMIFS(AC:AC,$A:$A,EOMONTH($A4343,-1),$B:$B,$B4343),2)</f>
        <v>108.8</v>
      </c>
      <c r="J4343" s="11">
        <f>SUMIFS(AB:AB,$A:$A,EOMONTH($A4343,-1),$B:$B,$B4343)</f>
        <v>15590.72</v>
      </c>
      <c r="K4343" s="13">
        <v>0</v>
      </c>
      <c r="L4343" s="25">
        <v>0</v>
      </c>
      <c r="M4343" s="15">
        <v>0</v>
      </c>
      <c r="N4343" s="14">
        <v>0</v>
      </c>
      <c r="O4343" s="16">
        <v>0</v>
      </c>
      <c r="P4343" s="16">
        <v>0</v>
      </c>
      <c r="Q4343" s="16">
        <v>10</v>
      </c>
      <c r="R4343" s="16">
        <f>Q4343*16.876/100</f>
        <v>1.6876000000000002</v>
      </c>
      <c r="S4343" s="17">
        <f t="shared" si="469"/>
        <v>11.6876</v>
      </c>
      <c r="T4343" s="16">
        <v>799.5</v>
      </c>
      <c r="U4343" s="18">
        <f t="shared" si="470"/>
        <v>153.07499999999999</v>
      </c>
      <c r="V4343" s="18">
        <f t="shared" si="471"/>
        <v>0</v>
      </c>
      <c r="W4343" s="18">
        <f t="shared" si="472"/>
        <v>0</v>
      </c>
      <c r="X4343" s="27"/>
      <c r="Y4343" s="19">
        <f t="shared" si="473"/>
        <v>0</v>
      </c>
      <c r="Z4343" s="18">
        <f t="shared" si="474"/>
        <v>0</v>
      </c>
      <c r="AA4343" s="12">
        <v>185</v>
      </c>
      <c r="AB4343" s="12">
        <v>11092.6</v>
      </c>
      <c r="AC4343" s="28">
        <f>+I4343+Y4343-Z4343</f>
        <v>108.8</v>
      </c>
      <c r="AD4343" s="20">
        <f t="shared" si="475"/>
        <v>0</v>
      </c>
      <c r="AE4343">
        <v>0</v>
      </c>
    </row>
    <row r="4344" spans="1:31" x14ac:dyDescent="0.25">
      <c r="A4344" s="9">
        <v>45230</v>
      </c>
      <c r="B4344" s="10" t="s">
        <v>172</v>
      </c>
      <c r="C4344" s="10" t="s">
        <v>62</v>
      </c>
      <c r="D4344" s="10" t="s">
        <v>40</v>
      </c>
      <c r="E4344" s="10" t="s">
        <v>30</v>
      </c>
      <c r="F4344" s="10">
        <v>720</v>
      </c>
      <c r="G4344" s="10">
        <v>785</v>
      </c>
      <c r="H4344" s="11">
        <f>SUMIFS(AA:AA,$A:$A,EOMONTH($A4344,-1),$B:$B,$B4344)</f>
        <v>316</v>
      </c>
      <c r="I4344" s="63">
        <f>ROUND(SUMIFS(AC:AC,$A:$A,EOMONTH($A4344,-1),$B:$B,$B4344),2)</f>
        <v>280.13</v>
      </c>
      <c r="J4344" s="11">
        <f>SUMIFS(AB:AB,$A:$A,EOMONTH($A4344,-1),$B:$B,$B4344)</f>
        <v>26299.5</v>
      </c>
      <c r="K4344" s="13">
        <v>0</v>
      </c>
      <c r="L4344" s="25">
        <v>0</v>
      </c>
      <c r="M4344" s="15">
        <v>0</v>
      </c>
      <c r="N4344" s="14">
        <v>0</v>
      </c>
      <c r="O4344" s="16">
        <v>0</v>
      </c>
      <c r="P4344" s="16">
        <v>0</v>
      </c>
      <c r="Q4344" s="16">
        <v>10</v>
      </c>
      <c r="R4344" s="16">
        <f>Q4344*16.876/100</f>
        <v>1.6876000000000002</v>
      </c>
      <c r="S4344" s="17">
        <f t="shared" si="469"/>
        <v>11.6876</v>
      </c>
      <c r="T4344" s="16">
        <v>832.3</v>
      </c>
      <c r="U4344" s="18">
        <f t="shared" si="470"/>
        <v>248.06</v>
      </c>
      <c r="V4344" s="18">
        <f t="shared" si="471"/>
        <v>0</v>
      </c>
      <c r="W4344" s="18">
        <f t="shared" si="472"/>
        <v>0</v>
      </c>
      <c r="X4344" s="27"/>
      <c r="Y4344" s="19">
        <f t="shared" si="473"/>
        <v>0</v>
      </c>
      <c r="Z4344" s="18">
        <f t="shared" si="474"/>
        <v>0</v>
      </c>
      <c r="AA4344" s="12">
        <v>306</v>
      </c>
      <c r="AB4344" s="12">
        <v>19100.52</v>
      </c>
      <c r="AC4344" s="28">
        <f>+I4344+Y4344-Z4344</f>
        <v>280.13</v>
      </c>
      <c r="AD4344" s="20">
        <f t="shared" si="475"/>
        <v>0</v>
      </c>
      <c r="AE4344">
        <v>0</v>
      </c>
    </row>
    <row r="4345" spans="1:31" x14ac:dyDescent="0.25">
      <c r="A4345" s="59">
        <v>45230</v>
      </c>
      <c r="B4345" s="60" t="s">
        <v>777</v>
      </c>
      <c r="C4345" s="60" t="s">
        <v>711</v>
      </c>
      <c r="D4345" s="60" t="s">
        <v>29</v>
      </c>
      <c r="E4345" s="60" t="s">
        <v>30</v>
      </c>
      <c r="F4345" s="10"/>
      <c r="G4345" s="10"/>
      <c r="H4345" s="11"/>
      <c r="I4345" s="63">
        <f>ROUND(SUMIFS(AC:AC,$A:$A,EOMONTH($A4345,-1),$B:$B,$B4345),2)</f>
        <v>0</v>
      </c>
      <c r="J4345" s="11"/>
      <c r="K4345" s="13"/>
      <c r="L4345" s="25"/>
      <c r="M4345" s="15"/>
      <c r="N4345" s="14"/>
      <c r="O4345" s="16"/>
      <c r="P4345" s="16"/>
      <c r="Q4345" s="16"/>
      <c r="R4345" s="16"/>
      <c r="S4345" s="17">
        <f t="shared" si="469"/>
        <v>0</v>
      </c>
      <c r="T4345" s="16"/>
      <c r="U4345" s="18">
        <f t="shared" si="470"/>
        <v>0</v>
      </c>
      <c r="V4345" s="18">
        <f t="shared" si="471"/>
        <v>0</v>
      </c>
      <c r="W4345" s="18">
        <f t="shared" si="472"/>
        <v>0</v>
      </c>
      <c r="X4345" s="27"/>
      <c r="Y4345" s="19">
        <f t="shared" si="473"/>
        <v>0</v>
      </c>
      <c r="Z4345" s="18">
        <f t="shared" si="474"/>
        <v>0</v>
      </c>
      <c r="AA4345" s="12"/>
      <c r="AB4345" s="12"/>
      <c r="AC4345" s="28">
        <f>+I4345+Y4345-Z4345</f>
        <v>0</v>
      </c>
      <c r="AD4345" s="20">
        <f t="shared" si="475"/>
        <v>0</v>
      </c>
      <c r="AE4345">
        <v>0</v>
      </c>
    </row>
    <row r="4346" spans="1:31" x14ac:dyDescent="0.25">
      <c r="A4346" s="59">
        <v>45230</v>
      </c>
      <c r="B4346" s="60" t="s">
        <v>778</v>
      </c>
      <c r="C4346" s="60" t="s">
        <v>711</v>
      </c>
      <c r="D4346" s="60" t="s">
        <v>29</v>
      </c>
      <c r="E4346" s="60" t="s">
        <v>30</v>
      </c>
      <c r="F4346" s="10"/>
      <c r="G4346" s="10"/>
      <c r="H4346" s="11"/>
      <c r="I4346" s="63">
        <f>ROUND(SUMIFS(AC:AC,$A:$A,EOMONTH($A4346,-1),$B:$B,$B4346),2)</f>
        <v>0</v>
      </c>
      <c r="J4346" s="11"/>
      <c r="K4346" s="13"/>
      <c r="L4346" s="25"/>
      <c r="M4346" s="15"/>
      <c r="N4346" s="14"/>
      <c r="O4346" s="16"/>
      <c r="P4346" s="16"/>
      <c r="Q4346" s="16"/>
      <c r="R4346" s="16"/>
      <c r="S4346" s="17">
        <f t="shared" si="469"/>
        <v>0</v>
      </c>
      <c r="T4346" s="16"/>
      <c r="U4346" s="18">
        <f t="shared" si="470"/>
        <v>0</v>
      </c>
      <c r="V4346" s="18">
        <f t="shared" si="471"/>
        <v>0</v>
      </c>
      <c r="W4346" s="18">
        <f t="shared" si="472"/>
        <v>0</v>
      </c>
      <c r="X4346" s="27"/>
      <c r="Y4346" s="19">
        <f t="shared" si="473"/>
        <v>0</v>
      </c>
      <c r="Z4346" s="18">
        <f t="shared" si="474"/>
        <v>0</v>
      </c>
      <c r="AA4346" s="12"/>
      <c r="AB4346" s="12"/>
      <c r="AC4346" s="28">
        <f>+I4346+Y4346-Z4346</f>
        <v>0</v>
      </c>
      <c r="AD4346" s="20">
        <f t="shared" si="475"/>
        <v>0</v>
      </c>
      <c r="AE4346">
        <v>0</v>
      </c>
    </row>
    <row r="4347" spans="1:31" x14ac:dyDescent="0.25">
      <c r="A4347" s="59">
        <v>45230</v>
      </c>
      <c r="B4347" s="60" t="s">
        <v>719</v>
      </c>
      <c r="C4347" s="60" t="s">
        <v>711</v>
      </c>
      <c r="D4347" s="60" t="s">
        <v>29</v>
      </c>
      <c r="E4347" s="60" t="s">
        <v>30</v>
      </c>
      <c r="F4347" s="10"/>
      <c r="G4347" s="10"/>
      <c r="H4347" s="11"/>
      <c r="I4347" s="63">
        <f>ROUND(SUMIFS(AC:AC,$A:$A,EOMONTH($A4347,-1),$B:$B,$B4347),2)</f>
        <v>0</v>
      </c>
      <c r="J4347" s="11"/>
      <c r="K4347" s="13"/>
      <c r="L4347" s="25"/>
      <c r="M4347" s="15"/>
      <c r="N4347" s="14"/>
      <c r="O4347" s="16"/>
      <c r="P4347" s="16"/>
      <c r="Q4347" s="16"/>
      <c r="R4347" s="16"/>
      <c r="S4347" s="17">
        <f t="shared" si="469"/>
        <v>0</v>
      </c>
      <c r="T4347" s="16"/>
      <c r="U4347" s="18">
        <f t="shared" si="470"/>
        <v>0</v>
      </c>
      <c r="V4347" s="18">
        <f t="shared" si="471"/>
        <v>0</v>
      </c>
      <c r="W4347" s="18">
        <f t="shared" si="472"/>
        <v>0</v>
      </c>
      <c r="X4347" s="27"/>
      <c r="Y4347" s="19">
        <f t="shared" si="473"/>
        <v>0</v>
      </c>
      <c r="Z4347" s="18">
        <f t="shared" si="474"/>
        <v>0</v>
      </c>
      <c r="AA4347" s="12"/>
      <c r="AB4347" s="12"/>
      <c r="AC4347" s="28">
        <f>+I4347+Y4347-Z4347</f>
        <v>0</v>
      </c>
      <c r="AD4347" s="20">
        <f t="shared" si="475"/>
        <v>0</v>
      </c>
      <c r="AE4347">
        <v>0</v>
      </c>
    </row>
    <row r="4348" spans="1:31" x14ac:dyDescent="0.25">
      <c r="A4348" s="9">
        <v>45230</v>
      </c>
      <c r="B4348" s="10" t="s">
        <v>173</v>
      </c>
      <c r="C4348" s="10" t="s">
        <v>62</v>
      </c>
      <c r="D4348" s="10" t="s">
        <v>29</v>
      </c>
      <c r="E4348" s="10" t="s">
        <v>30</v>
      </c>
      <c r="F4348" s="10"/>
      <c r="G4348" s="10">
        <v>0</v>
      </c>
      <c r="H4348" s="11">
        <f>SUMIFS(AA:AA,$A:$A,EOMONTH($A4348,-1),$B:$B,$B4348)</f>
        <v>0.87</v>
      </c>
      <c r="I4348" s="63">
        <f>ROUND(SUMIFS(AC:AC,$A:$A,EOMONTH($A4348,-1),$B:$B,$B4348),2)</f>
        <v>0.04</v>
      </c>
      <c r="J4348" s="11">
        <f>SUMIFS(AB:AB,$A:$A,EOMONTH($A4348,-1),$B:$B,$B4348)</f>
        <v>8.0399999999999991</v>
      </c>
      <c r="K4348" s="13">
        <v>0</v>
      </c>
      <c r="L4348" s="25">
        <v>0</v>
      </c>
      <c r="M4348" s="15">
        <v>0</v>
      </c>
      <c r="N4348" s="14">
        <v>0</v>
      </c>
      <c r="O4348" s="16">
        <v>0</v>
      </c>
      <c r="P4348" s="16">
        <v>0</v>
      </c>
      <c r="Q4348" s="16">
        <v>0</v>
      </c>
      <c r="R4348" s="16">
        <f>Q4348*16.876/100</f>
        <v>0</v>
      </c>
      <c r="S4348" s="17">
        <f t="shared" si="469"/>
        <v>0</v>
      </c>
      <c r="T4348" s="16">
        <v>0</v>
      </c>
      <c r="U4348" s="18">
        <f t="shared" si="470"/>
        <v>0</v>
      </c>
      <c r="V4348" s="18">
        <f t="shared" si="471"/>
        <v>0</v>
      </c>
      <c r="W4348" s="18">
        <f t="shared" si="472"/>
        <v>0</v>
      </c>
      <c r="X4348" s="27"/>
      <c r="Y4348" s="19">
        <f t="shared" si="473"/>
        <v>0</v>
      </c>
      <c r="Z4348" s="18">
        <f t="shared" si="474"/>
        <v>0</v>
      </c>
      <c r="AA4348" s="12">
        <v>0.87</v>
      </c>
      <c r="AB4348" s="12">
        <v>8.0399999999999991</v>
      </c>
      <c r="AC4348" s="28">
        <f>+I4348+Y4348-Z4348</f>
        <v>0.04</v>
      </c>
      <c r="AD4348" s="20">
        <f t="shared" si="475"/>
        <v>0</v>
      </c>
      <c r="AE4348">
        <v>0</v>
      </c>
    </row>
    <row r="4349" spans="1:31" x14ac:dyDescent="0.25">
      <c r="A4349" s="9">
        <v>45230</v>
      </c>
      <c r="B4349" s="10" t="s">
        <v>174</v>
      </c>
      <c r="C4349" s="10" t="s">
        <v>62</v>
      </c>
      <c r="D4349" s="10" t="s">
        <v>29</v>
      </c>
      <c r="E4349" s="10" t="s">
        <v>30</v>
      </c>
      <c r="F4349" s="10"/>
      <c r="G4349" s="10">
        <v>0</v>
      </c>
      <c r="H4349" s="11">
        <f>SUMIFS(AA:AA,$A:$A,EOMONTH($A4349,-1),$B:$B,$B4349)</f>
        <v>0.21</v>
      </c>
      <c r="I4349" s="63">
        <f>ROUND(SUMIFS(AC:AC,$A:$A,EOMONTH($A4349,-1),$B:$B,$B4349),2)</f>
        <v>0.01</v>
      </c>
      <c r="J4349" s="11">
        <f>SUMIFS(AB:AB,$A:$A,EOMONTH($A4349,-1),$B:$B,$B4349)</f>
        <v>2.11</v>
      </c>
      <c r="K4349" s="13">
        <v>0</v>
      </c>
      <c r="L4349" s="25">
        <v>0</v>
      </c>
      <c r="M4349" s="15">
        <v>0</v>
      </c>
      <c r="N4349" s="14">
        <v>0</v>
      </c>
      <c r="O4349" s="16">
        <v>0</v>
      </c>
      <c r="P4349" s="16">
        <v>0</v>
      </c>
      <c r="Q4349" s="16">
        <v>0</v>
      </c>
      <c r="R4349" s="16">
        <f>Q4349*16.876/100</f>
        <v>0</v>
      </c>
      <c r="S4349" s="17">
        <f t="shared" si="469"/>
        <v>0</v>
      </c>
      <c r="T4349" s="16">
        <v>0</v>
      </c>
      <c r="U4349" s="18">
        <f t="shared" si="470"/>
        <v>0</v>
      </c>
      <c r="V4349" s="18">
        <f t="shared" si="471"/>
        <v>0</v>
      </c>
      <c r="W4349" s="18">
        <f t="shared" si="472"/>
        <v>0</v>
      </c>
      <c r="X4349" s="27"/>
      <c r="Y4349" s="19">
        <f t="shared" si="473"/>
        <v>0</v>
      </c>
      <c r="Z4349" s="18">
        <f t="shared" si="474"/>
        <v>0</v>
      </c>
      <c r="AA4349" s="12">
        <v>0.21</v>
      </c>
      <c r="AB4349" s="12">
        <v>2.11</v>
      </c>
      <c r="AC4349" s="28">
        <f>+I4349+Y4349-Z4349</f>
        <v>0.01</v>
      </c>
      <c r="AD4349" s="20">
        <f t="shared" si="475"/>
        <v>0</v>
      </c>
      <c r="AE4349">
        <v>0</v>
      </c>
    </row>
    <row r="4350" spans="1:31" x14ac:dyDescent="0.25">
      <c r="A4350" s="9">
        <v>45230</v>
      </c>
      <c r="B4350" s="10" t="s">
        <v>175</v>
      </c>
      <c r="C4350" s="10" t="s">
        <v>62</v>
      </c>
      <c r="D4350" s="10" t="s">
        <v>29</v>
      </c>
      <c r="E4350" s="10" t="s">
        <v>30</v>
      </c>
      <c r="F4350" s="10"/>
      <c r="G4350" s="10">
        <v>0</v>
      </c>
      <c r="H4350" s="11">
        <f>SUMIFS(AA:AA,$A:$A,EOMONTH($A4350,-1),$B:$B,$B4350)</f>
        <v>0.87</v>
      </c>
      <c r="I4350" s="63">
        <f>ROUND(SUMIFS(AC:AC,$A:$A,EOMONTH($A4350,-1),$B:$B,$B4350),2)</f>
        <v>0.04</v>
      </c>
      <c r="J4350" s="11">
        <f>SUMIFS(AB:AB,$A:$A,EOMONTH($A4350,-1),$B:$B,$B4350)</f>
        <v>8.0399999999999991</v>
      </c>
      <c r="K4350" s="13">
        <v>0</v>
      </c>
      <c r="L4350" s="25">
        <v>0</v>
      </c>
      <c r="M4350" s="15">
        <v>0</v>
      </c>
      <c r="N4350" s="14">
        <v>0</v>
      </c>
      <c r="O4350" s="16">
        <v>0</v>
      </c>
      <c r="P4350" s="16">
        <v>0</v>
      </c>
      <c r="Q4350" s="16">
        <v>0</v>
      </c>
      <c r="R4350" s="16">
        <f>Q4350*16.876/100</f>
        <v>0</v>
      </c>
      <c r="S4350" s="17">
        <f t="shared" si="469"/>
        <v>0</v>
      </c>
      <c r="T4350" s="16">
        <v>0</v>
      </c>
      <c r="U4350" s="18">
        <f t="shared" si="470"/>
        <v>0</v>
      </c>
      <c r="V4350" s="18">
        <f t="shared" si="471"/>
        <v>0</v>
      </c>
      <c r="W4350" s="18">
        <f t="shared" si="472"/>
        <v>0</v>
      </c>
      <c r="X4350" s="27"/>
      <c r="Y4350" s="19">
        <f t="shared" si="473"/>
        <v>0</v>
      </c>
      <c r="Z4350" s="18">
        <f t="shared" si="474"/>
        <v>0</v>
      </c>
      <c r="AA4350" s="12">
        <v>0.87</v>
      </c>
      <c r="AB4350" s="12">
        <v>8.0399999999999991</v>
      </c>
      <c r="AC4350" s="28">
        <f>+I4350+Y4350-Z4350</f>
        <v>0.04</v>
      </c>
      <c r="AD4350" s="20">
        <f t="shared" si="475"/>
        <v>0</v>
      </c>
      <c r="AE4350">
        <v>0</v>
      </c>
    </row>
    <row r="4351" spans="1:31" x14ac:dyDescent="0.25">
      <c r="A4351" s="9">
        <v>45230</v>
      </c>
      <c r="B4351" s="10" t="s">
        <v>176</v>
      </c>
      <c r="C4351" s="10" t="s">
        <v>62</v>
      </c>
      <c r="D4351" s="10" t="s">
        <v>40</v>
      </c>
      <c r="E4351" s="10" t="s">
        <v>30</v>
      </c>
      <c r="F4351" s="10">
        <v>85</v>
      </c>
      <c r="G4351" s="10">
        <v>93</v>
      </c>
      <c r="H4351" s="11">
        <f>SUMIFS(AA:AA,$A:$A,EOMONTH($A4351,-1),$B:$B,$B4351)</f>
        <v>401</v>
      </c>
      <c r="I4351" s="63">
        <f>ROUND(SUMIFS(AC:AC,$A:$A,EOMONTH($A4351,-1),$B:$B,$B4351),2)</f>
        <v>-57.09</v>
      </c>
      <c r="J4351" s="11">
        <f>SUMIFS(AB:AB,$A:$A,EOMONTH($A4351,-1),$B:$B,$B4351)</f>
        <v>7359.7</v>
      </c>
      <c r="K4351" s="13">
        <v>0</v>
      </c>
      <c r="L4351" s="25">
        <v>0</v>
      </c>
      <c r="M4351" s="15">
        <v>0</v>
      </c>
      <c r="N4351" s="14">
        <v>0</v>
      </c>
      <c r="O4351" s="16">
        <v>12</v>
      </c>
      <c r="P4351" s="16">
        <v>386.16</v>
      </c>
      <c r="Q4351" s="16">
        <v>0</v>
      </c>
      <c r="R4351" s="16">
        <f>Q4351*16.876/100</f>
        <v>0</v>
      </c>
      <c r="S4351" s="17">
        <f t="shared" si="469"/>
        <v>0</v>
      </c>
      <c r="T4351" s="16">
        <v>0</v>
      </c>
      <c r="U4351" s="18">
        <f t="shared" si="470"/>
        <v>37.292999999999999</v>
      </c>
      <c r="V4351" s="18">
        <f t="shared" si="471"/>
        <v>0</v>
      </c>
      <c r="W4351" s="18">
        <f t="shared" si="472"/>
        <v>0</v>
      </c>
      <c r="X4351" s="27"/>
      <c r="Y4351" s="19">
        <f t="shared" si="473"/>
        <v>0</v>
      </c>
      <c r="Z4351" s="18">
        <f t="shared" si="474"/>
        <v>1.1160000000000001</v>
      </c>
      <c r="AA4351" s="12">
        <v>389</v>
      </c>
      <c r="AB4351" s="12">
        <v>7139.46</v>
      </c>
      <c r="AC4351" s="28">
        <f>+I4351+Y4351-Z4351</f>
        <v>-58.206000000000003</v>
      </c>
      <c r="AD4351" s="20">
        <f t="shared" si="475"/>
        <v>60</v>
      </c>
      <c r="AE4351">
        <v>60</v>
      </c>
    </row>
    <row r="4352" spans="1:31" x14ac:dyDescent="0.25">
      <c r="A4352" s="9">
        <v>45230</v>
      </c>
      <c r="B4352" s="10" t="s">
        <v>177</v>
      </c>
      <c r="C4352" s="10" t="s">
        <v>62</v>
      </c>
      <c r="D4352" s="10" t="s">
        <v>29</v>
      </c>
      <c r="E4352" s="10" t="s">
        <v>30</v>
      </c>
      <c r="F4352" s="10"/>
      <c r="G4352" s="10">
        <v>0</v>
      </c>
      <c r="H4352" s="11">
        <f>SUMIFS(AA:AA,$A:$A,EOMONTH($A4352,-1),$B:$B,$B4352)</f>
        <v>0.21</v>
      </c>
      <c r="I4352" s="63">
        <f>ROUND(SUMIFS(AC:AC,$A:$A,EOMONTH($A4352,-1),$B:$B,$B4352),2)</f>
        <v>0.01</v>
      </c>
      <c r="J4352" s="11">
        <f>SUMIFS(AB:AB,$A:$A,EOMONTH($A4352,-1),$B:$B,$B4352)</f>
        <v>1.94</v>
      </c>
      <c r="K4352" s="13">
        <v>0</v>
      </c>
      <c r="L4352" s="25">
        <v>0</v>
      </c>
      <c r="M4352" s="15">
        <v>0</v>
      </c>
      <c r="N4352" s="14">
        <v>0</v>
      </c>
      <c r="O4352" s="16">
        <v>0</v>
      </c>
      <c r="P4352" s="16">
        <v>0</v>
      </c>
      <c r="Q4352" s="16">
        <v>0</v>
      </c>
      <c r="R4352" s="16">
        <f>Q4352*16.876/100</f>
        <v>0</v>
      </c>
      <c r="S4352" s="17">
        <f t="shared" si="469"/>
        <v>0</v>
      </c>
      <c r="T4352" s="16">
        <v>0</v>
      </c>
      <c r="U4352" s="18">
        <f t="shared" si="470"/>
        <v>0</v>
      </c>
      <c r="V4352" s="18">
        <f t="shared" si="471"/>
        <v>0</v>
      </c>
      <c r="W4352" s="18">
        <f t="shared" si="472"/>
        <v>0</v>
      </c>
      <c r="X4352" s="27"/>
      <c r="Y4352" s="19">
        <f t="shared" si="473"/>
        <v>0</v>
      </c>
      <c r="Z4352" s="18">
        <f t="shared" si="474"/>
        <v>0</v>
      </c>
      <c r="AA4352" s="12">
        <v>0.21</v>
      </c>
      <c r="AB4352" s="12">
        <v>1.94</v>
      </c>
      <c r="AC4352" s="28">
        <f>+I4352+Y4352-Z4352</f>
        <v>0.01</v>
      </c>
      <c r="AD4352" s="20">
        <f t="shared" si="475"/>
        <v>0</v>
      </c>
      <c r="AE4352">
        <v>0</v>
      </c>
    </row>
    <row r="4353" spans="1:31" x14ac:dyDescent="0.25">
      <c r="A4353" s="9">
        <v>45230</v>
      </c>
      <c r="B4353" s="10" t="s">
        <v>178</v>
      </c>
      <c r="C4353" s="10" t="s">
        <v>62</v>
      </c>
      <c r="D4353" s="10" t="s">
        <v>29</v>
      </c>
      <c r="E4353" s="10" t="s">
        <v>30</v>
      </c>
      <c r="F4353" s="10"/>
      <c r="G4353" s="10">
        <v>0</v>
      </c>
      <c r="H4353" s="11">
        <f>SUMIFS(AA:AA,$A:$A,EOMONTH($A4353,-1),$B:$B,$B4353)</f>
        <v>0.54</v>
      </c>
      <c r="I4353" s="63">
        <f>ROUND(SUMIFS(AC:AC,$A:$A,EOMONTH($A4353,-1),$B:$B,$B4353),2)</f>
        <v>0.02</v>
      </c>
      <c r="J4353" s="11">
        <f>SUMIFS(AB:AB,$A:$A,EOMONTH($A4353,-1),$B:$B,$B4353)</f>
        <v>4.99</v>
      </c>
      <c r="K4353" s="13">
        <v>0</v>
      </c>
      <c r="L4353" s="25">
        <v>0</v>
      </c>
      <c r="M4353" s="15">
        <v>0</v>
      </c>
      <c r="N4353" s="14">
        <v>0</v>
      </c>
      <c r="O4353" s="16">
        <v>0</v>
      </c>
      <c r="P4353" s="16">
        <v>0</v>
      </c>
      <c r="Q4353" s="16">
        <v>0</v>
      </c>
      <c r="R4353" s="16">
        <f>Q4353*16.876/100</f>
        <v>0</v>
      </c>
      <c r="S4353" s="17">
        <f t="shared" si="469"/>
        <v>0</v>
      </c>
      <c r="T4353" s="16">
        <v>0</v>
      </c>
      <c r="U4353" s="18">
        <f t="shared" si="470"/>
        <v>0</v>
      </c>
      <c r="V4353" s="18">
        <f t="shared" si="471"/>
        <v>0</v>
      </c>
      <c r="W4353" s="18">
        <f t="shared" si="472"/>
        <v>0</v>
      </c>
      <c r="X4353" s="27"/>
      <c r="Y4353" s="19">
        <f t="shared" si="473"/>
        <v>0</v>
      </c>
      <c r="Z4353" s="18">
        <f t="shared" si="474"/>
        <v>0</v>
      </c>
      <c r="AA4353" s="12">
        <v>0.54</v>
      </c>
      <c r="AB4353" s="12">
        <v>4.99</v>
      </c>
      <c r="AC4353" s="28">
        <f>+I4353+Y4353-Z4353</f>
        <v>0.02</v>
      </c>
      <c r="AD4353" s="20">
        <f t="shared" si="475"/>
        <v>0</v>
      </c>
      <c r="AE4353">
        <v>0</v>
      </c>
    </row>
    <row r="4354" spans="1:31" x14ac:dyDescent="0.25">
      <c r="A4354" s="9">
        <v>45230</v>
      </c>
      <c r="B4354" s="10" t="s">
        <v>179</v>
      </c>
      <c r="C4354" s="10" t="s">
        <v>62</v>
      </c>
      <c r="D4354" s="10" t="s">
        <v>29</v>
      </c>
      <c r="E4354" s="10" t="s">
        <v>30</v>
      </c>
      <c r="F4354" s="10"/>
      <c r="G4354" s="10">
        <v>0</v>
      </c>
      <c r="H4354" s="11">
        <f>SUMIFS(AA:AA,$A:$A,EOMONTH($A4354,-1),$B:$B,$B4354)</f>
        <v>0.87</v>
      </c>
      <c r="I4354" s="63">
        <f>ROUND(SUMIFS(AC:AC,$A:$A,EOMONTH($A4354,-1),$B:$B,$B4354),2)</f>
        <v>0.04</v>
      </c>
      <c r="J4354" s="11">
        <f>SUMIFS(AB:AB,$A:$A,EOMONTH($A4354,-1),$B:$B,$B4354)</f>
        <v>8.25</v>
      </c>
      <c r="K4354" s="13">
        <v>0</v>
      </c>
      <c r="L4354" s="25">
        <v>0</v>
      </c>
      <c r="M4354" s="15">
        <v>0</v>
      </c>
      <c r="N4354" s="14">
        <v>0</v>
      </c>
      <c r="O4354" s="16">
        <v>0</v>
      </c>
      <c r="P4354" s="16">
        <v>0</v>
      </c>
      <c r="Q4354" s="16">
        <v>0</v>
      </c>
      <c r="R4354" s="16">
        <f>Q4354*16.876/100</f>
        <v>0</v>
      </c>
      <c r="S4354" s="17">
        <f t="shared" si="469"/>
        <v>0</v>
      </c>
      <c r="T4354" s="16">
        <v>0</v>
      </c>
      <c r="U4354" s="18">
        <f t="shared" si="470"/>
        <v>0</v>
      </c>
      <c r="V4354" s="18">
        <f t="shared" si="471"/>
        <v>0</v>
      </c>
      <c r="W4354" s="18">
        <f t="shared" si="472"/>
        <v>0</v>
      </c>
      <c r="X4354" s="27"/>
      <c r="Y4354" s="19">
        <f t="shared" si="473"/>
        <v>0</v>
      </c>
      <c r="Z4354" s="18">
        <f t="shared" si="474"/>
        <v>0</v>
      </c>
      <c r="AA4354" s="12">
        <v>0.87</v>
      </c>
      <c r="AB4354" s="12">
        <v>8.25</v>
      </c>
      <c r="AC4354" s="28">
        <f>+I4354+Y4354-Z4354</f>
        <v>0.04</v>
      </c>
      <c r="AD4354" s="20">
        <f t="shared" si="475"/>
        <v>0</v>
      </c>
      <c r="AE4354">
        <v>0</v>
      </c>
    </row>
    <row r="4355" spans="1:31" x14ac:dyDescent="0.25">
      <c r="A4355" s="9">
        <v>45230</v>
      </c>
      <c r="B4355" s="10" t="s">
        <v>180</v>
      </c>
      <c r="C4355" s="10" t="s">
        <v>62</v>
      </c>
      <c r="D4355" s="10" t="s">
        <v>29</v>
      </c>
      <c r="E4355" s="10" t="s">
        <v>30</v>
      </c>
      <c r="F4355" s="10"/>
      <c r="G4355" s="10">
        <v>0</v>
      </c>
      <c r="H4355" s="11">
        <f>SUMIFS(AA:AA,$A:$A,EOMONTH($A4355,-1),$B:$B,$B4355)</f>
        <v>0.54</v>
      </c>
      <c r="I4355" s="63">
        <f>ROUND(SUMIFS(AC:AC,$A:$A,EOMONTH($A4355,-1),$B:$B,$B4355),2)</f>
        <v>0.02</v>
      </c>
      <c r="J4355" s="11">
        <f>SUMIFS(AB:AB,$A:$A,EOMONTH($A4355,-1),$B:$B,$B4355)</f>
        <v>7.56</v>
      </c>
      <c r="K4355" s="13">
        <v>0</v>
      </c>
      <c r="L4355" s="25">
        <v>0</v>
      </c>
      <c r="M4355" s="15">
        <v>0</v>
      </c>
      <c r="N4355" s="14">
        <v>0</v>
      </c>
      <c r="O4355" s="16">
        <v>0</v>
      </c>
      <c r="P4355" s="16">
        <v>0</v>
      </c>
      <c r="Q4355" s="16">
        <v>0</v>
      </c>
      <c r="R4355" s="16">
        <f>Q4355*16.876/100</f>
        <v>0</v>
      </c>
      <c r="S4355" s="17">
        <f t="shared" si="469"/>
        <v>0</v>
      </c>
      <c r="T4355" s="16">
        <v>0</v>
      </c>
      <c r="U4355" s="18">
        <f t="shared" si="470"/>
        <v>0</v>
      </c>
      <c r="V4355" s="18">
        <f t="shared" si="471"/>
        <v>0</v>
      </c>
      <c r="W4355" s="18">
        <f t="shared" si="472"/>
        <v>0</v>
      </c>
      <c r="X4355" s="27"/>
      <c r="Y4355" s="19">
        <f t="shared" si="473"/>
        <v>0</v>
      </c>
      <c r="Z4355" s="18">
        <f t="shared" si="474"/>
        <v>0</v>
      </c>
      <c r="AA4355" s="12">
        <v>0.54</v>
      </c>
      <c r="AB4355" s="12">
        <v>7.56</v>
      </c>
      <c r="AC4355" s="28">
        <f>+I4355+Y4355-Z4355</f>
        <v>0.02</v>
      </c>
      <c r="AD4355" s="20">
        <f t="shared" si="475"/>
        <v>0</v>
      </c>
      <c r="AE4355">
        <v>0</v>
      </c>
    </row>
    <row r="4356" spans="1:31" x14ac:dyDescent="0.25">
      <c r="A4356" s="9">
        <v>45230</v>
      </c>
      <c r="B4356" s="10" t="s">
        <v>181</v>
      </c>
      <c r="C4356" s="10" t="s">
        <v>62</v>
      </c>
      <c r="D4356" s="10" t="s">
        <v>29</v>
      </c>
      <c r="E4356" s="10" t="s">
        <v>30</v>
      </c>
      <c r="F4356" s="10"/>
      <c r="G4356" s="10">
        <v>0</v>
      </c>
      <c r="H4356" s="11">
        <f>SUMIFS(AA:AA,$A:$A,EOMONTH($A4356,-1),$B:$B,$B4356)</f>
        <v>0.54</v>
      </c>
      <c r="I4356" s="63">
        <f>ROUND(SUMIFS(AC:AC,$A:$A,EOMONTH($A4356,-1),$B:$B,$B4356),2)</f>
        <v>0.02</v>
      </c>
      <c r="J4356" s="11">
        <f>SUMIFS(AB:AB,$A:$A,EOMONTH($A4356,-1),$B:$B,$B4356)</f>
        <v>4.93</v>
      </c>
      <c r="K4356" s="13">
        <v>0</v>
      </c>
      <c r="L4356" s="25">
        <v>0</v>
      </c>
      <c r="M4356" s="15">
        <v>0</v>
      </c>
      <c r="N4356" s="14">
        <v>0</v>
      </c>
      <c r="O4356" s="16">
        <v>0</v>
      </c>
      <c r="P4356" s="16">
        <v>0</v>
      </c>
      <c r="Q4356" s="16">
        <v>0</v>
      </c>
      <c r="R4356" s="16">
        <f>Q4356*16.876/100</f>
        <v>0</v>
      </c>
      <c r="S4356" s="17">
        <f t="shared" si="469"/>
        <v>0</v>
      </c>
      <c r="T4356" s="16">
        <v>0</v>
      </c>
      <c r="U4356" s="18">
        <f t="shared" si="470"/>
        <v>0</v>
      </c>
      <c r="V4356" s="18">
        <f t="shared" si="471"/>
        <v>0</v>
      </c>
      <c r="W4356" s="18">
        <f t="shared" si="472"/>
        <v>0</v>
      </c>
      <c r="X4356" s="27"/>
      <c r="Y4356" s="19">
        <f t="shared" si="473"/>
        <v>0</v>
      </c>
      <c r="Z4356" s="18">
        <f t="shared" si="474"/>
        <v>0</v>
      </c>
      <c r="AA4356" s="12">
        <v>0.54</v>
      </c>
      <c r="AB4356" s="12">
        <v>4.93</v>
      </c>
      <c r="AC4356" s="28">
        <f>+I4356+Y4356-Z4356</f>
        <v>0.02</v>
      </c>
      <c r="AD4356" s="20">
        <f t="shared" si="475"/>
        <v>0</v>
      </c>
      <c r="AE4356">
        <v>0</v>
      </c>
    </row>
    <row r="4357" spans="1:31" x14ac:dyDescent="0.25">
      <c r="A4357" s="9">
        <v>45230</v>
      </c>
      <c r="B4357" s="10" t="s">
        <v>182</v>
      </c>
      <c r="C4357" s="10" t="s">
        <v>62</v>
      </c>
      <c r="D4357" s="10" t="s">
        <v>40</v>
      </c>
      <c r="E4357" s="10" t="s">
        <v>30</v>
      </c>
      <c r="F4357" s="10">
        <v>170</v>
      </c>
      <c r="G4357" s="10">
        <v>185</v>
      </c>
      <c r="H4357" s="11">
        <f>SUMIFS(AA:AA,$A:$A,EOMONTH($A4357,-1),$B:$B,$B4357)</f>
        <v>971</v>
      </c>
      <c r="I4357" s="63">
        <f>ROUND(SUMIFS(AC:AC,$A:$A,EOMONTH($A4357,-1),$B:$B,$B4357),2)</f>
        <v>-489.15</v>
      </c>
      <c r="J4357" s="11">
        <f>SUMIFS(AB:AB,$A:$A,EOMONTH($A4357,-1),$B:$B,$B4357)</f>
        <v>25930.21</v>
      </c>
      <c r="K4357" s="13">
        <v>0</v>
      </c>
      <c r="L4357" s="25">
        <v>0</v>
      </c>
      <c r="M4357" s="15">
        <v>0</v>
      </c>
      <c r="N4357" s="14">
        <v>0</v>
      </c>
      <c r="O4357" s="16">
        <v>12</v>
      </c>
      <c r="P4357" s="16">
        <v>540.72</v>
      </c>
      <c r="Q4357" s="16">
        <v>0</v>
      </c>
      <c r="R4357" s="16">
        <f>Q4357*16.876/100</f>
        <v>0</v>
      </c>
      <c r="S4357" s="17">
        <f t="shared" ref="S4357:S4420" si="476">Q4357+R4357</f>
        <v>0</v>
      </c>
      <c r="T4357" s="16">
        <v>0</v>
      </c>
      <c r="U4357" s="18">
        <f t="shared" ref="U4357:U4420" si="477">H4357*G4357/1000</f>
        <v>179.63499999999999</v>
      </c>
      <c r="V4357" s="18">
        <f t="shared" ref="V4357:V4420" si="478">M4357*F4357/1000</f>
        <v>0</v>
      </c>
      <c r="W4357" s="18">
        <f t="shared" ref="W4357:W4420" si="479">V4357*16.789/100</f>
        <v>0</v>
      </c>
      <c r="X4357" s="27"/>
      <c r="Y4357" s="19">
        <f t="shared" ref="Y4357:Y4420" si="480">V4357+W4357+X4357</f>
        <v>0</v>
      </c>
      <c r="Z4357" s="18">
        <f t="shared" ref="Z4357:Z4420" si="481">O4357*G4357/1000</f>
        <v>2.2200000000000002</v>
      </c>
      <c r="AA4357" s="12">
        <v>959</v>
      </c>
      <c r="AB4357" s="12">
        <v>20262.04</v>
      </c>
      <c r="AC4357" s="28">
        <f>+I4357+Y4357-Z4357</f>
        <v>-491.37</v>
      </c>
      <c r="AD4357" s="20">
        <f t="shared" ref="AD4357:AD4420" si="482">IF(AC4357&lt;0,ROUNDUP(AC4357,-1)*-1,0)</f>
        <v>500</v>
      </c>
      <c r="AE4357">
        <v>400</v>
      </c>
    </row>
    <row r="4358" spans="1:31" x14ac:dyDescent="0.25">
      <c r="A4358" s="9">
        <v>45230</v>
      </c>
      <c r="B4358" s="10" t="s">
        <v>183</v>
      </c>
      <c r="C4358" s="10" t="s">
        <v>62</v>
      </c>
      <c r="D4358" s="10" t="s">
        <v>40</v>
      </c>
      <c r="E4358" s="10" t="s">
        <v>30</v>
      </c>
      <c r="F4358" s="10">
        <v>185</v>
      </c>
      <c r="G4358" s="10">
        <v>202</v>
      </c>
      <c r="H4358" s="11">
        <f>SUMIFS(AA:AA,$A:$A,EOMONTH($A4358,-1),$B:$B,$B4358)</f>
        <v>2305</v>
      </c>
      <c r="I4358" s="63">
        <f>ROUND(SUMIFS(AC:AC,$A:$A,EOMONTH($A4358,-1),$B:$B,$B4358),2)</f>
        <v>57.74</v>
      </c>
      <c r="J4358" s="11">
        <f>SUMIFS(AB:AB,$A:$A,EOMONTH($A4358,-1),$B:$B,$B4358)</f>
        <v>53200.73</v>
      </c>
      <c r="K4358" s="13">
        <v>0</v>
      </c>
      <c r="L4358" s="25">
        <v>0</v>
      </c>
      <c r="M4358" s="15">
        <v>0</v>
      </c>
      <c r="N4358" s="14">
        <v>0</v>
      </c>
      <c r="O4358" s="16">
        <v>228</v>
      </c>
      <c r="P4358" s="16">
        <v>8200.56</v>
      </c>
      <c r="Q4358" s="16">
        <v>0</v>
      </c>
      <c r="R4358" s="16">
        <f>Q4358*16.876/100</f>
        <v>0</v>
      </c>
      <c r="S4358" s="17">
        <f t="shared" si="476"/>
        <v>0</v>
      </c>
      <c r="T4358" s="16">
        <v>0</v>
      </c>
      <c r="U4358" s="18">
        <f t="shared" si="477"/>
        <v>465.61</v>
      </c>
      <c r="V4358" s="18">
        <f t="shared" si="478"/>
        <v>0</v>
      </c>
      <c r="W4358" s="18">
        <f t="shared" si="479"/>
        <v>0</v>
      </c>
      <c r="X4358" s="27"/>
      <c r="Y4358" s="19">
        <f t="shared" si="480"/>
        <v>0</v>
      </c>
      <c r="Z4358" s="18">
        <f t="shared" si="481"/>
        <v>46.055999999999997</v>
      </c>
      <c r="AA4358" s="12">
        <v>2077</v>
      </c>
      <c r="AB4358" s="12">
        <v>47938.37</v>
      </c>
      <c r="AC4358" s="28">
        <f>+I4358+Y4358-Z4358</f>
        <v>11.684000000000005</v>
      </c>
      <c r="AD4358" s="20">
        <f t="shared" si="482"/>
        <v>0</v>
      </c>
      <c r="AE4358">
        <v>0</v>
      </c>
    </row>
    <row r="4359" spans="1:31" x14ac:dyDescent="0.25">
      <c r="A4359" s="9">
        <v>45230</v>
      </c>
      <c r="B4359" s="10" t="s">
        <v>184</v>
      </c>
      <c r="C4359" s="10" t="s">
        <v>185</v>
      </c>
      <c r="D4359" s="10" t="s">
        <v>40</v>
      </c>
      <c r="E4359" s="10" t="s">
        <v>30</v>
      </c>
      <c r="F4359" s="10">
        <v>750</v>
      </c>
      <c r="G4359" s="10">
        <v>817</v>
      </c>
      <c r="H4359" s="11">
        <f>SUMIFS(AA:AA,$A:$A,EOMONTH($A4359,-1),$B:$B,$B4359)</f>
        <v>190</v>
      </c>
      <c r="I4359" s="63">
        <f>ROUND(SUMIFS(AC:AC,$A:$A,EOMONTH($A4359,-1),$B:$B,$B4359),2)</f>
        <v>216.9</v>
      </c>
      <c r="J4359" s="11">
        <f>SUMIFS(AB:AB,$A:$A,EOMONTH($A4359,-1),$B:$B,$B4359)</f>
        <v>15767.54</v>
      </c>
      <c r="K4359" s="13">
        <v>0</v>
      </c>
      <c r="L4359" s="25">
        <v>0</v>
      </c>
      <c r="M4359" s="15">
        <v>0</v>
      </c>
      <c r="N4359" s="14">
        <v>0</v>
      </c>
      <c r="O4359" s="16">
        <v>167</v>
      </c>
      <c r="P4359" s="16">
        <v>22854.44</v>
      </c>
      <c r="Q4359" s="16">
        <v>0</v>
      </c>
      <c r="R4359" s="16">
        <f>Q4359*16.876/100</f>
        <v>0</v>
      </c>
      <c r="S4359" s="17">
        <f t="shared" si="476"/>
        <v>0</v>
      </c>
      <c r="T4359" s="16">
        <v>0</v>
      </c>
      <c r="U4359" s="18">
        <f t="shared" si="477"/>
        <v>155.22999999999999</v>
      </c>
      <c r="V4359" s="18">
        <f t="shared" si="478"/>
        <v>0</v>
      </c>
      <c r="W4359" s="18">
        <f t="shared" si="479"/>
        <v>0</v>
      </c>
      <c r="X4359" s="27"/>
      <c r="Y4359" s="19">
        <f t="shared" si="480"/>
        <v>0</v>
      </c>
      <c r="Z4359" s="18">
        <f t="shared" si="481"/>
        <v>136.43899999999999</v>
      </c>
      <c r="AA4359" s="12">
        <v>23</v>
      </c>
      <c r="AB4359" s="12">
        <v>1431.52</v>
      </c>
      <c r="AC4359" s="28">
        <f>+I4359+Y4359-Z4359</f>
        <v>80.461000000000013</v>
      </c>
      <c r="AD4359" s="20">
        <f t="shared" si="482"/>
        <v>0</v>
      </c>
      <c r="AE4359">
        <v>170</v>
      </c>
    </row>
    <row r="4360" spans="1:31" x14ac:dyDescent="0.25">
      <c r="A4360" s="9">
        <v>45230</v>
      </c>
      <c r="B4360" s="10" t="s">
        <v>186</v>
      </c>
      <c r="C4360" s="10" t="s">
        <v>185</v>
      </c>
      <c r="D4360" s="10" t="s">
        <v>40</v>
      </c>
      <c r="E4360" s="10" t="s">
        <v>30</v>
      </c>
      <c r="F4360" s="10">
        <v>750</v>
      </c>
      <c r="G4360" s="10">
        <v>817</v>
      </c>
      <c r="H4360" s="11">
        <f>SUMIFS(AA:AA,$A:$A,EOMONTH($A4360,-1),$B:$B,$B4360)</f>
        <v>163</v>
      </c>
      <c r="I4360" s="63">
        <f>ROUND(SUMIFS(AC:AC,$A:$A,EOMONTH($A4360,-1),$B:$B,$B4360),2)</f>
        <v>-16.3</v>
      </c>
      <c r="J4360" s="11">
        <f>SUMIFS(AB:AB,$A:$A,EOMONTH($A4360,-1),$B:$B,$B4360)</f>
        <v>14301.49</v>
      </c>
      <c r="K4360" s="13">
        <v>0</v>
      </c>
      <c r="L4360" s="25">
        <v>0</v>
      </c>
      <c r="M4360" s="15">
        <v>0</v>
      </c>
      <c r="N4360" s="14">
        <v>0</v>
      </c>
      <c r="O4360" s="16">
        <v>60</v>
      </c>
      <c r="P4360" s="16">
        <v>8356.4</v>
      </c>
      <c r="Q4360" s="16">
        <v>0</v>
      </c>
      <c r="R4360" s="16">
        <f>Q4360*16.876/100</f>
        <v>0</v>
      </c>
      <c r="S4360" s="17">
        <f t="shared" si="476"/>
        <v>0</v>
      </c>
      <c r="T4360" s="16">
        <v>0</v>
      </c>
      <c r="U4360" s="18">
        <f t="shared" si="477"/>
        <v>133.17099999999999</v>
      </c>
      <c r="V4360" s="18">
        <f t="shared" si="478"/>
        <v>0</v>
      </c>
      <c r="W4360" s="18">
        <f t="shared" si="479"/>
        <v>0</v>
      </c>
      <c r="X4360" s="27"/>
      <c r="Y4360" s="19">
        <f t="shared" si="480"/>
        <v>0</v>
      </c>
      <c r="Z4360" s="18">
        <f t="shared" si="481"/>
        <v>49.02</v>
      </c>
      <c r="AA4360" s="12">
        <v>103</v>
      </c>
      <c r="AB4360" s="12">
        <v>6777.4</v>
      </c>
      <c r="AC4360" s="28">
        <f>+I4360+Y4360-Z4360</f>
        <v>-65.320000000000007</v>
      </c>
      <c r="AD4360" s="20">
        <f t="shared" si="482"/>
        <v>70</v>
      </c>
      <c r="AE4360">
        <v>120</v>
      </c>
    </row>
    <row r="4361" spans="1:31" x14ac:dyDescent="0.25">
      <c r="A4361" s="9">
        <v>45230</v>
      </c>
      <c r="B4361" s="10" t="s">
        <v>187</v>
      </c>
      <c r="C4361" s="10" t="s">
        <v>185</v>
      </c>
      <c r="D4361" s="10" t="s">
        <v>40</v>
      </c>
      <c r="E4361" s="10" t="s">
        <v>30</v>
      </c>
      <c r="F4361" s="10">
        <v>750</v>
      </c>
      <c r="G4361" s="10">
        <v>817</v>
      </c>
      <c r="H4361" s="11">
        <f>SUMIFS(AA:AA,$A:$A,EOMONTH($A4361,-1),$B:$B,$B4361)</f>
        <v>76</v>
      </c>
      <c r="I4361" s="63">
        <f>ROUND(SUMIFS(AC:AC,$A:$A,EOMONTH($A4361,-1),$B:$B,$B4361),2)</f>
        <v>-2.61</v>
      </c>
      <c r="J4361" s="11">
        <f>SUMIFS(AB:AB,$A:$A,EOMONTH($A4361,-1),$B:$B,$B4361)</f>
        <v>6842.77</v>
      </c>
      <c r="K4361" s="13">
        <v>0</v>
      </c>
      <c r="L4361" s="25">
        <v>0</v>
      </c>
      <c r="M4361" s="15">
        <v>0</v>
      </c>
      <c r="N4361" s="14">
        <v>0</v>
      </c>
      <c r="O4361" s="16">
        <v>55</v>
      </c>
      <c r="P4361" s="16">
        <v>7641.2</v>
      </c>
      <c r="Q4361" s="16">
        <v>0</v>
      </c>
      <c r="R4361" s="16">
        <f>Q4361*16.876/100</f>
        <v>0</v>
      </c>
      <c r="S4361" s="17">
        <f t="shared" si="476"/>
        <v>0</v>
      </c>
      <c r="T4361" s="16">
        <v>0</v>
      </c>
      <c r="U4361" s="18">
        <f t="shared" si="477"/>
        <v>62.091999999999999</v>
      </c>
      <c r="V4361" s="18">
        <f t="shared" si="478"/>
        <v>0</v>
      </c>
      <c r="W4361" s="18">
        <f t="shared" si="479"/>
        <v>0</v>
      </c>
      <c r="X4361" s="27"/>
      <c r="Y4361" s="19">
        <f t="shared" si="480"/>
        <v>0</v>
      </c>
      <c r="Z4361" s="18">
        <f t="shared" si="481"/>
        <v>44.935000000000002</v>
      </c>
      <c r="AA4361" s="12">
        <v>21</v>
      </c>
      <c r="AB4361" s="12">
        <v>1418.13</v>
      </c>
      <c r="AC4361" s="28">
        <f>+I4361+Y4361-Z4361</f>
        <v>-47.545000000000002</v>
      </c>
      <c r="AD4361" s="20">
        <f t="shared" si="482"/>
        <v>50</v>
      </c>
      <c r="AE4361">
        <v>100</v>
      </c>
    </row>
    <row r="4362" spans="1:31" x14ac:dyDescent="0.25">
      <c r="A4362" s="9">
        <v>45230</v>
      </c>
      <c r="B4362" s="10" t="s">
        <v>188</v>
      </c>
      <c r="C4362" s="10" t="s">
        <v>185</v>
      </c>
      <c r="D4362" s="10" t="s">
        <v>40</v>
      </c>
      <c r="E4362" s="10" t="s">
        <v>30</v>
      </c>
      <c r="F4362" s="10">
        <v>750</v>
      </c>
      <c r="G4362" s="10">
        <v>817</v>
      </c>
      <c r="H4362" s="11">
        <f>SUMIFS(AA:AA,$A:$A,EOMONTH($A4362,-1),$B:$B,$B4362)</f>
        <v>191</v>
      </c>
      <c r="I4362" s="63">
        <f>ROUND(SUMIFS(AC:AC,$A:$A,EOMONTH($A4362,-1),$B:$B,$B4362),2)</f>
        <v>99.85</v>
      </c>
      <c r="J4362" s="11">
        <f>SUMIFS(AB:AB,$A:$A,EOMONTH($A4362,-1),$B:$B,$B4362)</f>
        <v>19275.669999999998</v>
      </c>
      <c r="K4362" s="13">
        <v>0</v>
      </c>
      <c r="L4362" s="25">
        <v>0</v>
      </c>
      <c r="M4362" s="15">
        <v>0</v>
      </c>
      <c r="N4362" s="14">
        <v>0</v>
      </c>
      <c r="O4362" s="16">
        <v>70</v>
      </c>
      <c r="P4362" s="16">
        <v>9080.4</v>
      </c>
      <c r="Q4362" s="16">
        <v>0</v>
      </c>
      <c r="R4362" s="16">
        <f>Q4362*16.876/100</f>
        <v>0</v>
      </c>
      <c r="S4362" s="17">
        <f t="shared" si="476"/>
        <v>0</v>
      </c>
      <c r="T4362" s="16">
        <v>0</v>
      </c>
      <c r="U4362" s="18">
        <f t="shared" si="477"/>
        <v>156.047</v>
      </c>
      <c r="V4362" s="18">
        <f t="shared" si="478"/>
        <v>0</v>
      </c>
      <c r="W4362" s="18">
        <f t="shared" si="479"/>
        <v>0</v>
      </c>
      <c r="X4362" s="27"/>
      <c r="Y4362" s="19">
        <f t="shared" si="480"/>
        <v>0</v>
      </c>
      <c r="Z4362" s="18">
        <f t="shared" si="481"/>
        <v>57.19</v>
      </c>
      <c r="AA4362" s="12">
        <v>121</v>
      </c>
      <c r="AB4362" s="12">
        <v>9158.49</v>
      </c>
      <c r="AC4362" s="28">
        <f>+I4362+Y4362-Z4362</f>
        <v>42.66</v>
      </c>
      <c r="AD4362" s="20">
        <f t="shared" si="482"/>
        <v>0</v>
      </c>
      <c r="AE4362">
        <v>10</v>
      </c>
    </row>
    <row r="4363" spans="1:31" x14ac:dyDescent="0.25">
      <c r="A4363" s="9">
        <v>45230</v>
      </c>
      <c r="B4363" s="10" t="s">
        <v>189</v>
      </c>
      <c r="C4363" s="10" t="s">
        <v>185</v>
      </c>
      <c r="D4363" s="10" t="s">
        <v>40</v>
      </c>
      <c r="E4363" s="10" t="s">
        <v>30</v>
      </c>
      <c r="F4363" s="10">
        <v>750</v>
      </c>
      <c r="G4363" s="10">
        <v>817</v>
      </c>
      <c r="H4363" s="11">
        <f>SUMIFS(AA:AA,$A:$A,EOMONTH($A4363,-1),$B:$B,$B4363)</f>
        <v>274</v>
      </c>
      <c r="I4363" s="63">
        <f>ROUND(SUMIFS(AC:AC,$A:$A,EOMONTH($A4363,-1),$B:$B,$B4363),2)</f>
        <v>175.74</v>
      </c>
      <c r="J4363" s="11">
        <f>SUMIFS(AB:AB,$A:$A,EOMONTH($A4363,-1),$B:$B,$B4363)</f>
        <v>23054.19</v>
      </c>
      <c r="K4363" s="13">
        <v>0</v>
      </c>
      <c r="L4363" s="25">
        <v>0</v>
      </c>
      <c r="M4363" s="15">
        <v>0</v>
      </c>
      <c r="N4363" s="14">
        <v>0</v>
      </c>
      <c r="O4363" s="16">
        <v>150</v>
      </c>
      <c r="P4363" s="16">
        <v>20895.2</v>
      </c>
      <c r="Q4363" s="16">
        <v>0</v>
      </c>
      <c r="R4363" s="16">
        <f>Q4363*16.876/100</f>
        <v>0</v>
      </c>
      <c r="S4363" s="17">
        <f t="shared" si="476"/>
        <v>0</v>
      </c>
      <c r="T4363" s="16">
        <v>0</v>
      </c>
      <c r="U4363" s="18">
        <f t="shared" si="477"/>
        <v>223.858</v>
      </c>
      <c r="V4363" s="18">
        <f t="shared" si="478"/>
        <v>0</v>
      </c>
      <c r="W4363" s="18">
        <f t="shared" si="479"/>
        <v>0</v>
      </c>
      <c r="X4363" s="27"/>
      <c r="Y4363" s="19">
        <f t="shared" si="480"/>
        <v>0</v>
      </c>
      <c r="Z4363" s="18">
        <f t="shared" si="481"/>
        <v>122.55</v>
      </c>
      <c r="AA4363" s="12">
        <v>124</v>
      </c>
      <c r="AB4363" s="12">
        <v>7824.4</v>
      </c>
      <c r="AC4363" s="28">
        <f>+I4363+Y4363-Z4363</f>
        <v>53.190000000000012</v>
      </c>
      <c r="AD4363" s="20">
        <f t="shared" si="482"/>
        <v>0</v>
      </c>
      <c r="AE4363">
        <v>50</v>
      </c>
    </row>
    <row r="4364" spans="1:31" x14ac:dyDescent="0.25">
      <c r="A4364" s="9">
        <v>45230</v>
      </c>
      <c r="B4364" s="10" t="s">
        <v>190</v>
      </c>
      <c r="C4364" s="10" t="s">
        <v>185</v>
      </c>
      <c r="D4364" s="10" t="s">
        <v>40</v>
      </c>
      <c r="E4364" s="10" t="s">
        <v>30</v>
      </c>
      <c r="F4364" s="10">
        <v>750</v>
      </c>
      <c r="G4364" s="10">
        <v>817</v>
      </c>
      <c r="H4364" s="11">
        <f>SUMIFS(AA:AA,$A:$A,EOMONTH($A4364,-1),$B:$B,$B4364)</f>
        <v>209</v>
      </c>
      <c r="I4364" s="63">
        <f>ROUND(SUMIFS(AC:AC,$A:$A,EOMONTH($A4364,-1),$B:$B,$B4364),2)</f>
        <v>106.38</v>
      </c>
      <c r="J4364" s="11">
        <f>SUMIFS(AB:AB,$A:$A,EOMONTH($A4364,-1),$B:$B,$B4364)</f>
        <v>17860.310000000001</v>
      </c>
      <c r="K4364" s="13">
        <v>0</v>
      </c>
      <c r="L4364" s="25">
        <v>0</v>
      </c>
      <c r="M4364" s="15">
        <v>0</v>
      </c>
      <c r="N4364" s="14">
        <v>0</v>
      </c>
      <c r="O4364" s="16">
        <v>138</v>
      </c>
      <c r="P4364" s="16">
        <v>19289.96</v>
      </c>
      <c r="Q4364" s="16">
        <v>0</v>
      </c>
      <c r="R4364" s="16">
        <f>Q4364*16.876/100</f>
        <v>0</v>
      </c>
      <c r="S4364" s="17">
        <f t="shared" si="476"/>
        <v>0</v>
      </c>
      <c r="T4364" s="16">
        <v>0</v>
      </c>
      <c r="U4364" s="18">
        <f t="shared" si="477"/>
        <v>170.75299999999999</v>
      </c>
      <c r="V4364" s="18">
        <f t="shared" si="478"/>
        <v>0</v>
      </c>
      <c r="W4364" s="18">
        <f t="shared" si="479"/>
        <v>0</v>
      </c>
      <c r="X4364" s="27"/>
      <c r="Y4364" s="19">
        <f t="shared" si="480"/>
        <v>0</v>
      </c>
      <c r="Z4364" s="18">
        <f t="shared" si="481"/>
        <v>112.746</v>
      </c>
      <c r="AA4364" s="12">
        <v>71</v>
      </c>
      <c r="AB4364" s="12">
        <v>4551.1000000000004</v>
      </c>
      <c r="AC4364" s="28">
        <f>+I4364+Y4364-Z4364</f>
        <v>-6.3659999999999997</v>
      </c>
      <c r="AD4364" s="20">
        <f t="shared" si="482"/>
        <v>10</v>
      </c>
      <c r="AE4364">
        <v>110</v>
      </c>
    </row>
    <row r="4365" spans="1:31" x14ac:dyDescent="0.25">
      <c r="A4365" s="9">
        <v>45230</v>
      </c>
      <c r="B4365" s="10" t="s">
        <v>191</v>
      </c>
      <c r="C4365" s="10" t="s">
        <v>185</v>
      </c>
      <c r="D4365" s="10" t="s">
        <v>40</v>
      </c>
      <c r="E4365" s="10" t="s">
        <v>30</v>
      </c>
      <c r="F4365" s="10">
        <v>905</v>
      </c>
      <c r="G4365" s="10">
        <v>986</v>
      </c>
      <c r="H4365" s="11">
        <f>SUMIFS(AA:AA,$A:$A,EOMONTH($A4365,-1),$B:$B,$B4365)</f>
        <v>458</v>
      </c>
      <c r="I4365" s="63">
        <f>ROUND(SUMIFS(AC:AC,$A:$A,EOMONTH($A4365,-1),$B:$B,$B4365),2)</f>
        <v>413.6</v>
      </c>
      <c r="J4365" s="11">
        <f>SUMIFS(AB:AB,$A:$A,EOMONTH($A4365,-1),$B:$B,$B4365)</f>
        <v>44730.76</v>
      </c>
      <c r="K4365" s="13">
        <v>0</v>
      </c>
      <c r="L4365" s="25">
        <v>0</v>
      </c>
      <c r="M4365" s="15">
        <v>0</v>
      </c>
      <c r="N4365" s="14">
        <v>0</v>
      </c>
      <c r="O4365" s="16">
        <v>225</v>
      </c>
      <c r="P4365" s="16">
        <v>35631.839999999997</v>
      </c>
      <c r="Q4365" s="16">
        <v>0</v>
      </c>
      <c r="R4365" s="16">
        <f>Q4365*16.876/100</f>
        <v>0</v>
      </c>
      <c r="S4365" s="17">
        <f t="shared" si="476"/>
        <v>0</v>
      </c>
      <c r="T4365" s="16">
        <v>0</v>
      </c>
      <c r="U4365" s="18">
        <f t="shared" si="477"/>
        <v>451.58800000000002</v>
      </c>
      <c r="V4365" s="18">
        <f t="shared" si="478"/>
        <v>0</v>
      </c>
      <c r="W4365" s="18">
        <f t="shared" si="479"/>
        <v>0</v>
      </c>
      <c r="X4365" s="27"/>
      <c r="Y4365" s="19">
        <f t="shared" si="480"/>
        <v>0</v>
      </c>
      <c r="Z4365" s="18">
        <f t="shared" si="481"/>
        <v>221.85</v>
      </c>
      <c r="AA4365" s="12">
        <v>233</v>
      </c>
      <c r="AB4365" s="12">
        <v>17067.25</v>
      </c>
      <c r="AC4365" s="28">
        <f>+I4365+Y4365-Z4365</f>
        <v>191.75000000000003</v>
      </c>
      <c r="AD4365" s="20">
        <f t="shared" si="482"/>
        <v>0</v>
      </c>
      <c r="AE4365">
        <v>60</v>
      </c>
    </row>
    <row r="4366" spans="1:31" x14ac:dyDescent="0.25">
      <c r="A4366" s="9">
        <v>45230</v>
      </c>
      <c r="B4366" s="10" t="s">
        <v>192</v>
      </c>
      <c r="C4366" s="10" t="s">
        <v>185</v>
      </c>
      <c r="D4366" s="10" t="s">
        <v>40</v>
      </c>
      <c r="E4366" s="10" t="s">
        <v>30</v>
      </c>
      <c r="F4366" s="10">
        <v>905</v>
      </c>
      <c r="G4366" s="10">
        <v>986</v>
      </c>
      <c r="H4366" s="11">
        <f>SUMIFS(AA:AA,$A:$A,EOMONTH($A4366,-1),$B:$B,$B4366)</f>
        <v>242</v>
      </c>
      <c r="I4366" s="63">
        <f>ROUND(SUMIFS(AC:AC,$A:$A,EOMONTH($A4366,-1),$B:$B,$B4366),2)</f>
        <v>138.05000000000001</v>
      </c>
      <c r="J4366" s="11">
        <f>SUMIFS(AB:AB,$A:$A,EOMONTH($A4366,-1),$B:$B,$B4366)</f>
        <v>23289.15</v>
      </c>
      <c r="K4366" s="13">
        <v>0</v>
      </c>
      <c r="L4366" s="25">
        <v>0</v>
      </c>
      <c r="M4366" s="15">
        <v>0</v>
      </c>
      <c r="N4366" s="14">
        <v>0</v>
      </c>
      <c r="O4366" s="16">
        <v>47</v>
      </c>
      <c r="P4366" s="16">
        <v>7539.89</v>
      </c>
      <c r="Q4366" s="16">
        <v>0</v>
      </c>
      <c r="R4366" s="16">
        <f>Q4366*16.876/100</f>
        <v>0</v>
      </c>
      <c r="S4366" s="17">
        <f t="shared" si="476"/>
        <v>0</v>
      </c>
      <c r="T4366" s="16">
        <v>0</v>
      </c>
      <c r="U4366" s="18">
        <f t="shared" si="477"/>
        <v>238.61199999999999</v>
      </c>
      <c r="V4366" s="18">
        <f t="shared" si="478"/>
        <v>0</v>
      </c>
      <c r="W4366" s="18">
        <f t="shared" si="479"/>
        <v>0</v>
      </c>
      <c r="X4366" s="27"/>
      <c r="Y4366" s="19">
        <f t="shared" si="480"/>
        <v>0</v>
      </c>
      <c r="Z4366" s="18">
        <f t="shared" si="481"/>
        <v>46.341999999999999</v>
      </c>
      <c r="AA4366" s="12">
        <v>195</v>
      </c>
      <c r="AB4366" s="12">
        <v>14075.1</v>
      </c>
      <c r="AC4366" s="28">
        <f>+I4366+Y4366-Z4366</f>
        <v>91.708000000000013</v>
      </c>
      <c r="AD4366" s="20">
        <f t="shared" si="482"/>
        <v>0</v>
      </c>
      <c r="AE4366">
        <v>0</v>
      </c>
    </row>
    <row r="4367" spans="1:31" x14ac:dyDescent="0.25">
      <c r="A4367" s="9">
        <v>45230</v>
      </c>
      <c r="B4367" s="10" t="s">
        <v>193</v>
      </c>
      <c r="C4367" s="10" t="s">
        <v>185</v>
      </c>
      <c r="D4367" s="10" t="s">
        <v>40</v>
      </c>
      <c r="E4367" s="10" t="s">
        <v>30</v>
      </c>
      <c r="F4367" s="10">
        <v>905</v>
      </c>
      <c r="G4367" s="10">
        <v>986</v>
      </c>
      <c r="H4367" s="11">
        <f>SUMIFS(AA:AA,$A:$A,EOMONTH($A4367,-1),$B:$B,$B4367)</f>
        <v>144</v>
      </c>
      <c r="I4367" s="63">
        <f>ROUND(SUMIFS(AC:AC,$A:$A,EOMONTH($A4367,-1),$B:$B,$B4367),2)</f>
        <v>-5.27</v>
      </c>
      <c r="J4367" s="11">
        <f>SUMIFS(AB:AB,$A:$A,EOMONTH($A4367,-1),$B:$B,$B4367)</f>
        <v>13145.94</v>
      </c>
      <c r="K4367" s="13">
        <v>0</v>
      </c>
      <c r="L4367" s="25">
        <v>0</v>
      </c>
      <c r="M4367" s="15">
        <v>0</v>
      </c>
      <c r="N4367" s="14">
        <v>0</v>
      </c>
      <c r="O4367" s="16">
        <v>48</v>
      </c>
      <c r="P4367" s="16">
        <v>7723</v>
      </c>
      <c r="Q4367" s="16">
        <v>0</v>
      </c>
      <c r="R4367" s="16">
        <f>Q4367*16.876/100</f>
        <v>0</v>
      </c>
      <c r="S4367" s="17">
        <f t="shared" si="476"/>
        <v>0</v>
      </c>
      <c r="T4367" s="16">
        <v>0</v>
      </c>
      <c r="U4367" s="18">
        <f t="shared" si="477"/>
        <v>141.98400000000001</v>
      </c>
      <c r="V4367" s="18">
        <f t="shared" si="478"/>
        <v>0</v>
      </c>
      <c r="W4367" s="18">
        <f t="shared" si="479"/>
        <v>0</v>
      </c>
      <c r="X4367" s="27"/>
      <c r="Y4367" s="19">
        <f t="shared" si="480"/>
        <v>0</v>
      </c>
      <c r="Z4367" s="18">
        <f t="shared" si="481"/>
        <v>47.328000000000003</v>
      </c>
      <c r="AA4367" s="12">
        <v>96</v>
      </c>
      <c r="AB4367" s="12">
        <v>6573.12</v>
      </c>
      <c r="AC4367" s="28">
        <f>+I4367+Y4367-Z4367</f>
        <v>-52.597999999999999</v>
      </c>
      <c r="AD4367" s="20">
        <f t="shared" si="482"/>
        <v>60</v>
      </c>
      <c r="AE4367">
        <v>110</v>
      </c>
    </row>
    <row r="4368" spans="1:31" x14ac:dyDescent="0.25">
      <c r="A4368" s="9">
        <v>45230</v>
      </c>
      <c r="B4368" s="10" t="s">
        <v>194</v>
      </c>
      <c r="C4368" s="10" t="s">
        <v>185</v>
      </c>
      <c r="D4368" s="10" t="s">
        <v>40</v>
      </c>
      <c r="E4368" s="10" t="s">
        <v>30</v>
      </c>
      <c r="F4368" s="10">
        <v>905</v>
      </c>
      <c r="G4368" s="10">
        <v>986</v>
      </c>
      <c r="H4368" s="11">
        <f>SUMIFS(AA:AA,$A:$A,EOMONTH($A4368,-1),$B:$B,$B4368)</f>
        <v>263</v>
      </c>
      <c r="I4368" s="63">
        <f>ROUND(SUMIFS(AC:AC,$A:$A,EOMONTH($A4368,-1),$B:$B,$B4368),2)</f>
        <v>271.02999999999997</v>
      </c>
      <c r="J4368" s="11">
        <f>SUMIFS(AB:AB,$A:$A,EOMONTH($A4368,-1),$B:$B,$B4368)</f>
        <v>24682.83</v>
      </c>
      <c r="K4368" s="13">
        <v>0</v>
      </c>
      <c r="L4368" s="25">
        <v>0</v>
      </c>
      <c r="M4368" s="15">
        <v>0</v>
      </c>
      <c r="N4368" s="14">
        <v>0</v>
      </c>
      <c r="O4368" s="16">
        <v>125</v>
      </c>
      <c r="P4368" s="16">
        <v>19839.400000000001</v>
      </c>
      <c r="Q4368" s="16">
        <v>0</v>
      </c>
      <c r="R4368" s="16">
        <f>Q4368*16.876/100</f>
        <v>0</v>
      </c>
      <c r="S4368" s="17">
        <f t="shared" si="476"/>
        <v>0</v>
      </c>
      <c r="T4368" s="16">
        <v>0</v>
      </c>
      <c r="U4368" s="18">
        <f t="shared" si="477"/>
        <v>259.31799999999998</v>
      </c>
      <c r="V4368" s="18">
        <f t="shared" si="478"/>
        <v>0</v>
      </c>
      <c r="W4368" s="18">
        <f t="shared" si="479"/>
        <v>0</v>
      </c>
      <c r="X4368" s="27"/>
      <c r="Y4368" s="19">
        <f t="shared" si="480"/>
        <v>0</v>
      </c>
      <c r="Z4368" s="18">
        <f t="shared" si="481"/>
        <v>123.25</v>
      </c>
      <c r="AA4368" s="12">
        <v>138</v>
      </c>
      <c r="AB4368" s="12">
        <v>9713.82</v>
      </c>
      <c r="AC4368" s="28">
        <f>+I4368+Y4368-Z4368</f>
        <v>147.77999999999997</v>
      </c>
      <c r="AD4368" s="20">
        <f t="shared" si="482"/>
        <v>0</v>
      </c>
      <c r="AE4368">
        <v>10</v>
      </c>
    </row>
    <row r="4369" spans="1:31" x14ac:dyDescent="0.25">
      <c r="A4369" s="9">
        <v>45230</v>
      </c>
      <c r="B4369" s="10" t="s">
        <v>195</v>
      </c>
      <c r="C4369" s="10" t="s">
        <v>185</v>
      </c>
      <c r="D4369" s="10" t="s">
        <v>40</v>
      </c>
      <c r="E4369" s="10" t="s">
        <v>30</v>
      </c>
      <c r="F4369" s="10">
        <v>905</v>
      </c>
      <c r="G4369" s="10">
        <v>986</v>
      </c>
      <c r="H4369" s="11">
        <f>SUMIFS(AA:AA,$A:$A,EOMONTH($A4369,-1),$B:$B,$B4369)</f>
        <v>317</v>
      </c>
      <c r="I4369" s="63">
        <f>ROUND(SUMIFS(AC:AC,$A:$A,EOMONTH($A4369,-1),$B:$B,$B4369),2)</f>
        <v>127.13</v>
      </c>
      <c r="J4369" s="11">
        <f>SUMIFS(AB:AB,$A:$A,EOMONTH($A4369,-1),$B:$B,$B4369)</f>
        <v>30923.8</v>
      </c>
      <c r="K4369" s="13">
        <v>0</v>
      </c>
      <c r="L4369" s="25">
        <v>0</v>
      </c>
      <c r="M4369" s="15">
        <v>0</v>
      </c>
      <c r="N4369" s="14">
        <v>0</v>
      </c>
      <c r="O4369" s="16">
        <v>77</v>
      </c>
      <c r="P4369" s="16">
        <v>12257.36</v>
      </c>
      <c r="Q4369" s="16">
        <v>0</v>
      </c>
      <c r="R4369" s="16">
        <f>Q4369*16.876/100</f>
        <v>0</v>
      </c>
      <c r="S4369" s="17">
        <f t="shared" si="476"/>
        <v>0</v>
      </c>
      <c r="T4369" s="16">
        <v>0</v>
      </c>
      <c r="U4369" s="18">
        <f t="shared" si="477"/>
        <v>312.56200000000001</v>
      </c>
      <c r="V4369" s="18">
        <f t="shared" si="478"/>
        <v>0</v>
      </c>
      <c r="W4369" s="18">
        <f t="shared" si="479"/>
        <v>0</v>
      </c>
      <c r="X4369" s="27"/>
      <c r="Y4369" s="19">
        <f t="shared" si="480"/>
        <v>0</v>
      </c>
      <c r="Z4369" s="18">
        <f t="shared" si="481"/>
        <v>75.921999999999997</v>
      </c>
      <c r="AA4369" s="12">
        <v>240</v>
      </c>
      <c r="AB4369" s="12">
        <v>17558.400000000001</v>
      </c>
      <c r="AC4369" s="28">
        <f>+I4369+Y4369-Z4369</f>
        <v>51.207999999999998</v>
      </c>
      <c r="AD4369" s="20">
        <f t="shared" si="482"/>
        <v>0</v>
      </c>
      <c r="AE4369">
        <v>0</v>
      </c>
    </row>
    <row r="4370" spans="1:31" x14ac:dyDescent="0.25">
      <c r="A4370" s="9">
        <v>45230</v>
      </c>
      <c r="B4370" s="10" t="s">
        <v>196</v>
      </c>
      <c r="C4370" s="10" t="s">
        <v>185</v>
      </c>
      <c r="D4370" s="10" t="s">
        <v>40</v>
      </c>
      <c r="E4370" s="10" t="s">
        <v>30</v>
      </c>
      <c r="F4370" s="10">
        <v>905</v>
      </c>
      <c r="G4370" s="10">
        <v>986</v>
      </c>
      <c r="H4370" s="11">
        <f>SUMIFS(AA:AA,$A:$A,EOMONTH($A4370,-1),$B:$B,$B4370)</f>
        <v>196</v>
      </c>
      <c r="I4370" s="63">
        <f>ROUND(SUMIFS(AC:AC,$A:$A,EOMONTH($A4370,-1),$B:$B,$B4370),2)</f>
        <v>174.88</v>
      </c>
      <c r="J4370" s="11">
        <f>SUMIFS(AB:AB,$A:$A,EOMONTH($A4370,-1),$B:$B,$B4370)</f>
        <v>19077.580000000002</v>
      </c>
      <c r="K4370" s="13">
        <v>0</v>
      </c>
      <c r="L4370" s="25">
        <v>0</v>
      </c>
      <c r="M4370" s="15">
        <v>0</v>
      </c>
      <c r="N4370" s="14">
        <v>0</v>
      </c>
      <c r="O4370" s="16">
        <v>18</v>
      </c>
      <c r="P4370" s="16">
        <v>3039.21</v>
      </c>
      <c r="Q4370" s="16">
        <v>0</v>
      </c>
      <c r="R4370" s="16">
        <f>Q4370*16.876/100</f>
        <v>0</v>
      </c>
      <c r="S4370" s="17">
        <f t="shared" si="476"/>
        <v>0</v>
      </c>
      <c r="T4370" s="16">
        <v>0</v>
      </c>
      <c r="U4370" s="18">
        <f t="shared" si="477"/>
        <v>193.256</v>
      </c>
      <c r="V4370" s="18">
        <f t="shared" si="478"/>
        <v>0</v>
      </c>
      <c r="W4370" s="18">
        <f t="shared" si="479"/>
        <v>0</v>
      </c>
      <c r="X4370" s="27"/>
      <c r="Y4370" s="19">
        <f t="shared" si="480"/>
        <v>0</v>
      </c>
      <c r="Z4370" s="18">
        <f t="shared" si="481"/>
        <v>17.748000000000001</v>
      </c>
      <c r="AA4370" s="12">
        <v>178</v>
      </c>
      <c r="AB4370" s="12">
        <v>12994</v>
      </c>
      <c r="AC4370" s="28">
        <f>+I4370+Y4370-Z4370</f>
        <v>157.13200000000001</v>
      </c>
      <c r="AD4370" s="20">
        <f t="shared" si="482"/>
        <v>0</v>
      </c>
      <c r="AE4370">
        <v>0</v>
      </c>
    </row>
    <row r="4371" spans="1:31" x14ac:dyDescent="0.25">
      <c r="A4371" s="9">
        <v>45230</v>
      </c>
      <c r="B4371" s="10" t="s">
        <v>720</v>
      </c>
      <c r="C4371" s="10" t="s">
        <v>282</v>
      </c>
      <c r="D4371" s="10" t="s">
        <v>40</v>
      </c>
      <c r="E4371" s="10" t="s">
        <v>30</v>
      </c>
      <c r="F4371" s="10">
        <v>52</v>
      </c>
      <c r="G4371" s="10">
        <v>57</v>
      </c>
      <c r="H4371" s="11">
        <f>SUMIFS(AA:AA,$A:$A,EOMONTH($A4371,-1),$B:$B,$B4371)</f>
        <v>-649</v>
      </c>
      <c r="I4371" s="63">
        <f>ROUND(SUMIFS(AC:AC,$A:$A,EOMONTH($A4371,-1),$B:$B,$B4371),2)</f>
        <v>642.6</v>
      </c>
      <c r="J4371" s="11">
        <f>SUMIFS(AB:AB,$A:$A,EOMONTH($A4371,-1),$B:$B,$B4371)</f>
        <v>-1064.55</v>
      </c>
      <c r="K4371" s="13">
        <v>0</v>
      </c>
      <c r="L4371" s="25">
        <v>0</v>
      </c>
      <c r="M4371" s="15">
        <v>0</v>
      </c>
      <c r="N4371" s="14">
        <v>0</v>
      </c>
      <c r="O4371" s="16">
        <v>0</v>
      </c>
      <c r="P4371" s="16">
        <v>0</v>
      </c>
      <c r="Q4371" s="16">
        <v>456</v>
      </c>
      <c r="R4371" s="16">
        <f>Q4371*16.876/100</f>
        <v>76.954560000000001</v>
      </c>
      <c r="S4371" s="17">
        <f t="shared" si="476"/>
        <v>532.95456000000001</v>
      </c>
      <c r="T4371" s="16">
        <v>747.84</v>
      </c>
      <c r="U4371" s="18">
        <f t="shared" si="477"/>
        <v>-36.993000000000002</v>
      </c>
      <c r="V4371" s="18">
        <f t="shared" si="478"/>
        <v>0</v>
      </c>
      <c r="W4371" s="18">
        <f t="shared" si="479"/>
        <v>0</v>
      </c>
      <c r="X4371" s="27"/>
      <c r="Y4371" s="19">
        <f t="shared" si="480"/>
        <v>0</v>
      </c>
      <c r="Z4371" s="18">
        <f t="shared" si="481"/>
        <v>0</v>
      </c>
      <c r="AA4371" s="12">
        <v>-1105</v>
      </c>
      <c r="AB4371" s="12">
        <v>-1812.39</v>
      </c>
      <c r="AC4371" s="28">
        <f>+I4371+Y4371-Z4371</f>
        <v>642.6</v>
      </c>
      <c r="AD4371" s="20">
        <f t="shared" si="482"/>
        <v>0</v>
      </c>
      <c r="AE4371">
        <v>0</v>
      </c>
    </row>
    <row r="4372" spans="1:31" x14ac:dyDescent="0.25">
      <c r="A4372" s="9">
        <v>45230</v>
      </c>
      <c r="B4372" s="10" t="s">
        <v>197</v>
      </c>
      <c r="C4372" s="10" t="s">
        <v>185</v>
      </c>
      <c r="D4372" s="10" t="s">
        <v>40</v>
      </c>
      <c r="E4372" s="10" t="s">
        <v>30</v>
      </c>
      <c r="F4372" s="10">
        <v>1010</v>
      </c>
      <c r="G4372" s="10">
        <v>1101</v>
      </c>
      <c r="H4372" s="11">
        <f>SUMIFS(AA:AA,$A:$A,EOMONTH($A4372,-1),$B:$B,$B4372)</f>
        <v>459</v>
      </c>
      <c r="I4372" s="63">
        <f>ROUND(SUMIFS(AC:AC,$A:$A,EOMONTH($A4372,-1),$B:$B,$B4372),2)</f>
        <v>128.05000000000001</v>
      </c>
      <c r="J4372" s="11">
        <f>SUMIFS(AB:AB,$A:$A,EOMONTH($A4372,-1),$B:$B,$B4372)</f>
        <v>54482.46</v>
      </c>
      <c r="K4372" s="13">
        <v>0</v>
      </c>
      <c r="L4372" s="25">
        <v>0</v>
      </c>
      <c r="M4372" s="15">
        <v>0</v>
      </c>
      <c r="N4372" s="14">
        <v>0</v>
      </c>
      <c r="O4372" s="16">
        <v>172</v>
      </c>
      <c r="P4372" s="16">
        <v>22950.74</v>
      </c>
      <c r="Q4372" s="16">
        <v>0</v>
      </c>
      <c r="R4372" s="16">
        <f>Q4372*16.876/100</f>
        <v>0</v>
      </c>
      <c r="S4372" s="17">
        <f t="shared" si="476"/>
        <v>0</v>
      </c>
      <c r="T4372" s="16">
        <v>0</v>
      </c>
      <c r="U4372" s="18">
        <f t="shared" si="477"/>
        <v>505.35899999999998</v>
      </c>
      <c r="V4372" s="18">
        <f t="shared" si="478"/>
        <v>0</v>
      </c>
      <c r="W4372" s="18">
        <f t="shared" si="479"/>
        <v>0</v>
      </c>
      <c r="X4372" s="27"/>
      <c r="Y4372" s="19">
        <f t="shared" si="480"/>
        <v>0</v>
      </c>
      <c r="Z4372" s="18">
        <f t="shared" si="481"/>
        <v>189.37200000000001</v>
      </c>
      <c r="AA4372" s="12">
        <v>287</v>
      </c>
      <c r="AB4372" s="12">
        <v>25548.74</v>
      </c>
      <c r="AC4372" s="28">
        <f>+I4372+Y4372-Z4372</f>
        <v>-61.322000000000003</v>
      </c>
      <c r="AD4372" s="20">
        <f t="shared" si="482"/>
        <v>70</v>
      </c>
      <c r="AE4372">
        <v>0</v>
      </c>
    </row>
    <row r="4373" spans="1:31" x14ac:dyDescent="0.25">
      <c r="A4373" s="9">
        <v>45230</v>
      </c>
      <c r="B4373" s="10" t="s">
        <v>198</v>
      </c>
      <c r="C4373" s="10" t="s">
        <v>185</v>
      </c>
      <c r="D4373" s="10" t="s">
        <v>40</v>
      </c>
      <c r="E4373" s="10" t="s">
        <v>30</v>
      </c>
      <c r="F4373" s="10">
        <v>1010</v>
      </c>
      <c r="G4373" s="10">
        <v>1101</v>
      </c>
      <c r="H4373" s="11">
        <f>SUMIFS(AA:AA,$A:$A,EOMONTH($A4373,-1),$B:$B,$B4373)</f>
        <v>248</v>
      </c>
      <c r="I4373" s="63">
        <f>ROUND(SUMIFS(AC:AC,$A:$A,EOMONTH($A4373,-1),$B:$B,$B4373),2)</f>
        <v>106.42</v>
      </c>
      <c r="J4373" s="11">
        <f>SUMIFS(AB:AB,$A:$A,EOMONTH($A4373,-1),$B:$B,$B4373)</f>
        <v>28659.39</v>
      </c>
      <c r="K4373" s="13">
        <v>0</v>
      </c>
      <c r="L4373" s="25">
        <v>0</v>
      </c>
      <c r="M4373" s="15">
        <v>0</v>
      </c>
      <c r="N4373" s="14">
        <v>0</v>
      </c>
      <c r="O4373" s="16">
        <v>18</v>
      </c>
      <c r="P4373" s="16">
        <v>3338.28</v>
      </c>
      <c r="Q4373" s="16">
        <v>0</v>
      </c>
      <c r="R4373" s="16">
        <f>Q4373*16.876/100</f>
        <v>0</v>
      </c>
      <c r="S4373" s="17">
        <f t="shared" si="476"/>
        <v>0</v>
      </c>
      <c r="T4373" s="16">
        <v>0</v>
      </c>
      <c r="U4373" s="18">
        <f t="shared" si="477"/>
        <v>273.048</v>
      </c>
      <c r="V4373" s="18">
        <f t="shared" si="478"/>
        <v>0</v>
      </c>
      <c r="W4373" s="18">
        <f t="shared" si="479"/>
        <v>0</v>
      </c>
      <c r="X4373" s="27"/>
      <c r="Y4373" s="19">
        <f t="shared" si="480"/>
        <v>0</v>
      </c>
      <c r="Z4373" s="18">
        <f t="shared" si="481"/>
        <v>19.818000000000001</v>
      </c>
      <c r="AA4373" s="12">
        <v>230</v>
      </c>
      <c r="AB4373" s="12">
        <v>19934.099999999999</v>
      </c>
      <c r="AC4373" s="28">
        <f>+I4373+Y4373-Z4373</f>
        <v>86.602000000000004</v>
      </c>
      <c r="AD4373" s="20">
        <f t="shared" si="482"/>
        <v>0</v>
      </c>
      <c r="AE4373">
        <v>0</v>
      </c>
    </row>
    <row r="4374" spans="1:31" x14ac:dyDescent="0.25">
      <c r="A4374" s="9">
        <v>45230</v>
      </c>
      <c r="B4374" s="10" t="s">
        <v>199</v>
      </c>
      <c r="C4374" s="10" t="s">
        <v>185</v>
      </c>
      <c r="D4374" s="10" t="s">
        <v>40</v>
      </c>
      <c r="E4374" s="10" t="s">
        <v>30</v>
      </c>
      <c r="F4374" s="10">
        <v>1010</v>
      </c>
      <c r="G4374" s="10">
        <v>1101</v>
      </c>
      <c r="H4374" s="11">
        <f>SUMIFS(AA:AA,$A:$A,EOMONTH($A4374,-1),$B:$B,$B4374)</f>
        <v>190</v>
      </c>
      <c r="I4374" s="63">
        <f>ROUND(SUMIFS(AC:AC,$A:$A,EOMONTH($A4374,-1),$B:$B,$B4374),2)</f>
        <v>-35.92</v>
      </c>
      <c r="J4374" s="11">
        <f>SUMIFS(AB:AB,$A:$A,EOMONTH($A4374,-1),$B:$B,$B4374)</f>
        <v>22973.87</v>
      </c>
      <c r="K4374" s="13">
        <v>0</v>
      </c>
      <c r="L4374" s="25">
        <v>0</v>
      </c>
      <c r="M4374" s="15">
        <v>0</v>
      </c>
      <c r="N4374" s="14">
        <v>0</v>
      </c>
      <c r="O4374" s="16">
        <v>11</v>
      </c>
      <c r="P4374" s="16">
        <v>2025.72</v>
      </c>
      <c r="Q4374" s="16">
        <v>0</v>
      </c>
      <c r="R4374" s="16">
        <f>Q4374*16.876/100</f>
        <v>0</v>
      </c>
      <c r="S4374" s="17">
        <f t="shared" si="476"/>
        <v>0</v>
      </c>
      <c r="T4374" s="16">
        <v>0</v>
      </c>
      <c r="U4374" s="18">
        <f t="shared" si="477"/>
        <v>209.19</v>
      </c>
      <c r="V4374" s="18">
        <f t="shared" si="478"/>
        <v>0</v>
      </c>
      <c r="W4374" s="18">
        <f t="shared" si="479"/>
        <v>0</v>
      </c>
      <c r="X4374" s="27"/>
      <c r="Y4374" s="19">
        <f t="shared" si="480"/>
        <v>0</v>
      </c>
      <c r="Z4374" s="18">
        <f t="shared" si="481"/>
        <v>12.111000000000001</v>
      </c>
      <c r="AA4374" s="12">
        <v>179</v>
      </c>
      <c r="AB4374" s="12">
        <v>16233.51</v>
      </c>
      <c r="AC4374" s="28">
        <f>+I4374+Y4374-Z4374</f>
        <v>-48.031000000000006</v>
      </c>
      <c r="AD4374" s="20">
        <f t="shared" si="482"/>
        <v>50</v>
      </c>
      <c r="AE4374">
        <v>50</v>
      </c>
    </row>
    <row r="4375" spans="1:31" x14ac:dyDescent="0.25">
      <c r="A4375" s="9">
        <v>45230</v>
      </c>
      <c r="B4375" s="10" t="s">
        <v>200</v>
      </c>
      <c r="C4375" s="10" t="s">
        <v>185</v>
      </c>
      <c r="D4375" s="10" t="s">
        <v>40</v>
      </c>
      <c r="E4375" s="10" t="s">
        <v>30</v>
      </c>
      <c r="F4375" s="10">
        <v>1010</v>
      </c>
      <c r="G4375" s="10">
        <v>1101</v>
      </c>
      <c r="H4375" s="11">
        <f>SUMIFS(AA:AA,$A:$A,EOMONTH($A4375,-1),$B:$B,$B4375)</f>
        <v>168</v>
      </c>
      <c r="I4375" s="63">
        <f>ROUND(SUMIFS(AC:AC,$A:$A,EOMONTH($A4375,-1),$B:$B,$B4375),2)</f>
        <v>39.47</v>
      </c>
      <c r="J4375" s="11">
        <f>SUMIFS(AB:AB,$A:$A,EOMONTH($A4375,-1),$B:$B,$B4375)</f>
        <v>19330.14</v>
      </c>
      <c r="K4375" s="13">
        <v>0</v>
      </c>
      <c r="L4375" s="25">
        <v>0</v>
      </c>
      <c r="M4375" s="15">
        <v>0</v>
      </c>
      <c r="N4375" s="14">
        <v>0</v>
      </c>
      <c r="O4375" s="16">
        <v>11</v>
      </c>
      <c r="P4375" s="16">
        <v>1877.74</v>
      </c>
      <c r="Q4375" s="16">
        <v>0</v>
      </c>
      <c r="R4375" s="16">
        <f>Q4375*16.876/100</f>
        <v>0</v>
      </c>
      <c r="S4375" s="17">
        <f t="shared" si="476"/>
        <v>0</v>
      </c>
      <c r="T4375" s="16">
        <v>0</v>
      </c>
      <c r="U4375" s="18">
        <f t="shared" si="477"/>
        <v>184.96799999999999</v>
      </c>
      <c r="V4375" s="18">
        <f t="shared" si="478"/>
        <v>0</v>
      </c>
      <c r="W4375" s="18">
        <f t="shared" si="479"/>
        <v>0</v>
      </c>
      <c r="X4375" s="27"/>
      <c r="Y4375" s="19">
        <f t="shared" si="480"/>
        <v>0</v>
      </c>
      <c r="Z4375" s="18">
        <f t="shared" si="481"/>
        <v>12.111000000000001</v>
      </c>
      <c r="AA4375" s="12">
        <v>157</v>
      </c>
      <c r="AB4375" s="12">
        <v>13549.1</v>
      </c>
      <c r="AC4375" s="28">
        <f>+I4375+Y4375-Z4375</f>
        <v>27.358999999999998</v>
      </c>
      <c r="AD4375" s="20">
        <f t="shared" si="482"/>
        <v>0</v>
      </c>
      <c r="AE4375">
        <v>0</v>
      </c>
    </row>
    <row r="4376" spans="1:31" x14ac:dyDescent="0.25">
      <c r="A4376" s="9">
        <v>45230</v>
      </c>
      <c r="B4376" s="10" t="s">
        <v>201</v>
      </c>
      <c r="C4376" s="10" t="s">
        <v>185</v>
      </c>
      <c r="D4376" s="10" t="s">
        <v>40</v>
      </c>
      <c r="E4376" s="10" t="s">
        <v>30</v>
      </c>
      <c r="F4376" s="10">
        <v>1010</v>
      </c>
      <c r="G4376" s="10">
        <v>1101</v>
      </c>
      <c r="H4376" s="11">
        <f>SUMIFS(AA:AA,$A:$A,EOMONTH($A4376,-1),$B:$B,$B4376)</f>
        <v>361</v>
      </c>
      <c r="I4376" s="63">
        <f>ROUND(SUMIFS(AC:AC,$A:$A,EOMONTH($A4376,-1),$B:$B,$B4376),2)</f>
        <v>88.56</v>
      </c>
      <c r="J4376" s="11">
        <f>SUMIFS(AB:AB,$A:$A,EOMONTH($A4376,-1),$B:$B,$B4376)</f>
        <v>40511.089999999997</v>
      </c>
      <c r="K4376" s="13">
        <v>0</v>
      </c>
      <c r="L4376" s="25">
        <v>0</v>
      </c>
      <c r="M4376" s="15">
        <v>0</v>
      </c>
      <c r="N4376" s="14">
        <v>0</v>
      </c>
      <c r="O4376" s="16">
        <v>104</v>
      </c>
      <c r="P4376" s="16">
        <v>18867.099999999999</v>
      </c>
      <c r="Q4376" s="16">
        <v>0</v>
      </c>
      <c r="R4376" s="16">
        <f>Q4376*16.876/100</f>
        <v>0</v>
      </c>
      <c r="S4376" s="17">
        <f t="shared" si="476"/>
        <v>0</v>
      </c>
      <c r="T4376" s="16">
        <v>0</v>
      </c>
      <c r="U4376" s="18">
        <f t="shared" si="477"/>
        <v>397.46100000000001</v>
      </c>
      <c r="V4376" s="18">
        <f t="shared" si="478"/>
        <v>0</v>
      </c>
      <c r="W4376" s="18">
        <f t="shared" si="479"/>
        <v>0</v>
      </c>
      <c r="X4376" s="27"/>
      <c r="Y4376" s="19">
        <f t="shared" si="480"/>
        <v>0</v>
      </c>
      <c r="Z4376" s="18">
        <f t="shared" si="481"/>
        <v>114.504</v>
      </c>
      <c r="AA4376" s="12">
        <v>257</v>
      </c>
      <c r="AB4376" s="12">
        <v>21629.119999999999</v>
      </c>
      <c r="AC4376" s="28">
        <f>+I4376+Y4376-Z4376</f>
        <v>-25.944000000000003</v>
      </c>
      <c r="AD4376" s="20">
        <f t="shared" si="482"/>
        <v>30</v>
      </c>
      <c r="AE4376">
        <v>0</v>
      </c>
    </row>
    <row r="4377" spans="1:31" x14ac:dyDescent="0.25">
      <c r="A4377" s="9">
        <v>45230</v>
      </c>
      <c r="B4377" s="10" t="s">
        <v>202</v>
      </c>
      <c r="C4377" s="10" t="s">
        <v>185</v>
      </c>
      <c r="D4377" s="10" t="s">
        <v>40</v>
      </c>
      <c r="E4377" s="10" t="s">
        <v>30</v>
      </c>
      <c r="F4377" s="10">
        <v>1010</v>
      </c>
      <c r="G4377" s="10">
        <v>1101</v>
      </c>
      <c r="H4377" s="11">
        <f>SUMIFS(AA:AA,$A:$A,EOMONTH($A4377,-1),$B:$B,$B4377)</f>
        <v>270</v>
      </c>
      <c r="I4377" s="63">
        <f>ROUND(SUMIFS(AC:AC,$A:$A,EOMONTH($A4377,-1),$B:$B,$B4377),2)</f>
        <v>-4.0999999999999996</v>
      </c>
      <c r="J4377" s="11">
        <f>SUMIFS(AB:AB,$A:$A,EOMONTH($A4377,-1),$B:$B,$B4377)</f>
        <v>29946.75</v>
      </c>
      <c r="K4377" s="13">
        <v>0</v>
      </c>
      <c r="L4377" s="25">
        <v>0</v>
      </c>
      <c r="M4377" s="15">
        <v>0</v>
      </c>
      <c r="N4377" s="14">
        <v>0</v>
      </c>
      <c r="O4377" s="16">
        <v>44</v>
      </c>
      <c r="P4377" s="16">
        <v>7997.72</v>
      </c>
      <c r="Q4377" s="16">
        <v>0</v>
      </c>
      <c r="R4377" s="16">
        <f>Q4377*16.876/100</f>
        <v>0</v>
      </c>
      <c r="S4377" s="17">
        <f t="shared" si="476"/>
        <v>0</v>
      </c>
      <c r="T4377" s="16">
        <v>0</v>
      </c>
      <c r="U4377" s="18">
        <f t="shared" si="477"/>
        <v>297.27</v>
      </c>
      <c r="V4377" s="18">
        <f t="shared" si="478"/>
        <v>0</v>
      </c>
      <c r="W4377" s="18">
        <f t="shared" si="479"/>
        <v>0</v>
      </c>
      <c r="X4377" s="27"/>
      <c r="Y4377" s="19">
        <f t="shared" si="480"/>
        <v>0</v>
      </c>
      <c r="Z4377" s="18">
        <f t="shared" si="481"/>
        <v>48.444000000000003</v>
      </c>
      <c r="AA4377" s="12">
        <v>226</v>
      </c>
      <c r="AB4377" s="12">
        <v>18798.68</v>
      </c>
      <c r="AC4377" s="28">
        <f>+I4377+Y4377-Z4377</f>
        <v>-52.544000000000004</v>
      </c>
      <c r="AD4377" s="20">
        <f t="shared" si="482"/>
        <v>60</v>
      </c>
      <c r="AE4377">
        <v>0</v>
      </c>
    </row>
    <row r="4378" spans="1:31" x14ac:dyDescent="0.25">
      <c r="A4378" s="9">
        <v>45230</v>
      </c>
      <c r="B4378" s="10" t="s">
        <v>203</v>
      </c>
      <c r="C4378" s="10" t="s">
        <v>185</v>
      </c>
      <c r="D4378" s="10" t="s">
        <v>40</v>
      </c>
      <c r="E4378" s="10" t="s">
        <v>30</v>
      </c>
      <c r="F4378" s="10">
        <v>2000</v>
      </c>
      <c r="G4378" s="10">
        <v>2180</v>
      </c>
      <c r="H4378" s="11">
        <f>SUMIFS(AA:AA,$A:$A,EOMONTH($A4378,-1),$B:$B,$B4378)</f>
        <v>468</v>
      </c>
      <c r="I4378" s="63">
        <f>ROUND(SUMIFS(AC:AC,$A:$A,EOMONTH($A4378,-1),$B:$B,$B4378),2)</f>
        <v>1120.6099999999999</v>
      </c>
      <c r="J4378" s="11">
        <f>SUMIFS(AB:AB,$A:$A,EOMONTH($A4378,-1),$B:$B,$B4378)</f>
        <v>88245.77</v>
      </c>
      <c r="K4378" s="13">
        <v>0</v>
      </c>
      <c r="L4378" s="25">
        <v>0</v>
      </c>
      <c r="M4378" s="15">
        <v>0</v>
      </c>
      <c r="N4378" s="14">
        <v>0</v>
      </c>
      <c r="O4378" s="16">
        <v>145</v>
      </c>
      <c r="P4378" s="16">
        <v>50626.2</v>
      </c>
      <c r="Q4378" s="16">
        <v>0</v>
      </c>
      <c r="R4378" s="16">
        <f>Q4378*16.876/100</f>
        <v>0</v>
      </c>
      <c r="S4378" s="17">
        <f t="shared" si="476"/>
        <v>0</v>
      </c>
      <c r="T4378" s="16">
        <v>0</v>
      </c>
      <c r="U4378" s="18">
        <f t="shared" si="477"/>
        <v>1020.24</v>
      </c>
      <c r="V4378" s="18">
        <f t="shared" si="478"/>
        <v>0</v>
      </c>
      <c r="W4378" s="18">
        <f t="shared" si="479"/>
        <v>0</v>
      </c>
      <c r="X4378" s="27"/>
      <c r="Y4378" s="19">
        <f t="shared" si="480"/>
        <v>0</v>
      </c>
      <c r="Z4378" s="18">
        <f t="shared" si="481"/>
        <v>316.10000000000002</v>
      </c>
      <c r="AA4378" s="12">
        <v>323</v>
      </c>
      <c r="AB4378" s="12">
        <v>52679.040000000001</v>
      </c>
      <c r="AC4378" s="28">
        <f>+I4378+Y4378-Z4378</f>
        <v>804.50999999999988</v>
      </c>
      <c r="AD4378" s="20">
        <f t="shared" si="482"/>
        <v>0</v>
      </c>
      <c r="AE4378">
        <v>0</v>
      </c>
    </row>
    <row r="4379" spans="1:31" x14ac:dyDescent="0.25">
      <c r="A4379" s="9">
        <v>45230</v>
      </c>
      <c r="B4379" s="10" t="s">
        <v>204</v>
      </c>
      <c r="C4379" s="10" t="s">
        <v>185</v>
      </c>
      <c r="D4379" s="10" t="s">
        <v>40</v>
      </c>
      <c r="E4379" s="10" t="s">
        <v>30</v>
      </c>
      <c r="F4379" s="10">
        <v>2000</v>
      </c>
      <c r="G4379" s="10">
        <v>2180</v>
      </c>
      <c r="H4379" s="11">
        <f>SUMIFS(AA:AA,$A:$A,EOMONTH($A4379,-1),$B:$B,$B4379)</f>
        <v>33</v>
      </c>
      <c r="I4379" s="63">
        <f>ROUND(SUMIFS(AC:AC,$A:$A,EOMONTH($A4379,-1),$B:$B,$B4379),2)</f>
        <v>273.11</v>
      </c>
      <c r="J4379" s="11">
        <f>SUMIFS(AB:AB,$A:$A,EOMONTH($A4379,-1),$B:$B,$B4379)</f>
        <v>7047.73</v>
      </c>
      <c r="K4379" s="13">
        <v>0</v>
      </c>
      <c r="L4379" s="25">
        <v>0</v>
      </c>
      <c r="M4379" s="15">
        <v>0</v>
      </c>
      <c r="N4379" s="14">
        <v>0</v>
      </c>
      <c r="O4379" s="16">
        <v>15</v>
      </c>
      <c r="P4379" s="16">
        <v>4916.25</v>
      </c>
      <c r="Q4379" s="16">
        <v>0</v>
      </c>
      <c r="R4379" s="16">
        <f>Q4379*16.876/100</f>
        <v>0</v>
      </c>
      <c r="S4379" s="17">
        <f t="shared" si="476"/>
        <v>0</v>
      </c>
      <c r="T4379" s="16">
        <v>0</v>
      </c>
      <c r="U4379" s="18">
        <f t="shared" si="477"/>
        <v>71.94</v>
      </c>
      <c r="V4379" s="18">
        <f t="shared" si="478"/>
        <v>0</v>
      </c>
      <c r="W4379" s="18">
        <f t="shared" si="479"/>
        <v>0</v>
      </c>
      <c r="X4379" s="27"/>
      <c r="Y4379" s="19">
        <f t="shared" si="480"/>
        <v>0</v>
      </c>
      <c r="Z4379" s="18">
        <f t="shared" si="481"/>
        <v>32.700000000000003</v>
      </c>
      <c r="AA4379" s="12">
        <v>18</v>
      </c>
      <c r="AB4379" s="12">
        <v>3844.22</v>
      </c>
      <c r="AC4379" s="28">
        <f>+I4379+Y4379-Z4379</f>
        <v>240.41000000000003</v>
      </c>
      <c r="AD4379" s="20">
        <f t="shared" si="482"/>
        <v>0</v>
      </c>
      <c r="AE4379">
        <v>60</v>
      </c>
    </row>
    <row r="4380" spans="1:31" x14ac:dyDescent="0.25">
      <c r="A4380" s="9">
        <v>45230</v>
      </c>
      <c r="B4380" s="10" t="s">
        <v>205</v>
      </c>
      <c r="C4380" s="10" t="s">
        <v>185</v>
      </c>
      <c r="D4380" s="10" t="s">
        <v>40</v>
      </c>
      <c r="E4380" s="10" t="s">
        <v>30</v>
      </c>
      <c r="F4380" s="10">
        <v>2000</v>
      </c>
      <c r="G4380" s="10">
        <v>2180</v>
      </c>
      <c r="H4380" s="11">
        <f>SUMIFS(AA:AA,$A:$A,EOMONTH($A4380,-1),$B:$B,$B4380)</f>
        <v>99</v>
      </c>
      <c r="I4380" s="63">
        <f>ROUND(SUMIFS(AC:AC,$A:$A,EOMONTH($A4380,-1),$B:$B,$B4380),2)</f>
        <v>-50.59</v>
      </c>
      <c r="J4380" s="11">
        <f>SUMIFS(AB:AB,$A:$A,EOMONTH($A4380,-1),$B:$B,$B4380)</f>
        <v>19264.8</v>
      </c>
      <c r="K4380" s="13">
        <v>0</v>
      </c>
      <c r="L4380" s="25">
        <v>0</v>
      </c>
      <c r="M4380" s="15">
        <v>0</v>
      </c>
      <c r="N4380" s="14">
        <v>0</v>
      </c>
      <c r="O4380" s="16">
        <v>45</v>
      </c>
      <c r="P4380" s="16">
        <v>15168.85</v>
      </c>
      <c r="Q4380" s="16">
        <v>0</v>
      </c>
      <c r="R4380" s="16">
        <f>Q4380*16.876/100</f>
        <v>0</v>
      </c>
      <c r="S4380" s="17">
        <f t="shared" si="476"/>
        <v>0</v>
      </c>
      <c r="T4380" s="16">
        <v>0</v>
      </c>
      <c r="U4380" s="18">
        <f t="shared" si="477"/>
        <v>215.82</v>
      </c>
      <c r="V4380" s="18">
        <f t="shared" si="478"/>
        <v>0</v>
      </c>
      <c r="W4380" s="18">
        <f t="shared" si="479"/>
        <v>0</v>
      </c>
      <c r="X4380" s="27"/>
      <c r="Y4380" s="19">
        <f t="shared" si="480"/>
        <v>0</v>
      </c>
      <c r="Z4380" s="18">
        <f t="shared" si="481"/>
        <v>98.1</v>
      </c>
      <c r="AA4380" s="12">
        <v>54</v>
      </c>
      <c r="AB4380" s="12">
        <v>8274.31</v>
      </c>
      <c r="AC4380" s="28">
        <f>+I4380+Y4380-Z4380</f>
        <v>-148.69</v>
      </c>
      <c r="AD4380" s="20">
        <f t="shared" si="482"/>
        <v>150</v>
      </c>
      <c r="AE4380">
        <v>450</v>
      </c>
    </row>
    <row r="4381" spans="1:31" x14ac:dyDescent="0.25">
      <c r="A4381" s="9">
        <v>45230</v>
      </c>
      <c r="B4381" s="10" t="s">
        <v>206</v>
      </c>
      <c r="C4381" s="10" t="s">
        <v>185</v>
      </c>
      <c r="D4381" s="10" t="s">
        <v>29</v>
      </c>
      <c r="E4381" s="10" t="s">
        <v>30</v>
      </c>
      <c r="F4381" s="10"/>
      <c r="G4381" s="10">
        <v>0</v>
      </c>
      <c r="H4381" s="11">
        <f>SUMIFS(AA:AA,$A:$A,EOMONTH($A4381,-1),$B:$B,$B4381)</f>
        <v>47</v>
      </c>
      <c r="I4381" s="63">
        <f>ROUND(SUMIFS(AC:AC,$A:$A,EOMONTH($A4381,-1),$B:$B,$B4381),2)</f>
        <v>2.12</v>
      </c>
      <c r="J4381" s="11">
        <f>SUMIFS(AB:AB,$A:$A,EOMONTH($A4381,-1),$B:$B,$B4381)</f>
        <v>0</v>
      </c>
      <c r="K4381" s="13">
        <v>0</v>
      </c>
      <c r="L4381" s="25">
        <v>0</v>
      </c>
      <c r="M4381" s="15">
        <v>0</v>
      </c>
      <c r="N4381" s="14">
        <v>0</v>
      </c>
      <c r="O4381" s="16">
        <v>0</v>
      </c>
      <c r="P4381" s="16">
        <v>0</v>
      </c>
      <c r="Q4381" s="16">
        <v>0</v>
      </c>
      <c r="R4381" s="16">
        <f>Q4381*16.876/100</f>
        <v>0</v>
      </c>
      <c r="S4381" s="17">
        <f t="shared" si="476"/>
        <v>0</v>
      </c>
      <c r="T4381" s="16">
        <v>0</v>
      </c>
      <c r="U4381" s="18">
        <f t="shared" si="477"/>
        <v>0</v>
      </c>
      <c r="V4381" s="18">
        <f t="shared" si="478"/>
        <v>0</v>
      </c>
      <c r="W4381" s="18">
        <f t="shared" si="479"/>
        <v>0</v>
      </c>
      <c r="X4381" s="27"/>
      <c r="Y4381" s="19">
        <f t="shared" si="480"/>
        <v>0</v>
      </c>
      <c r="Z4381" s="18">
        <f t="shared" si="481"/>
        <v>0</v>
      </c>
      <c r="AA4381" s="12">
        <v>47</v>
      </c>
      <c r="AB4381" s="12">
        <v>0</v>
      </c>
      <c r="AC4381" s="28">
        <f>+I4381+Y4381-Z4381</f>
        <v>2.12</v>
      </c>
      <c r="AD4381" s="20">
        <f t="shared" si="482"/>
        <v>0</v>
      </c>
      <c r="AE4381">
        <v>0</v>
      </c>
    </row>
    <row r="4382" spans="1:31" x14ac:dyDescent="0.25">
      <c r="A4382" s="9">
        <v>45230</v>
      </c>
      <c r="B4382" s="10" t="s">
        <v>207</v>
      </c>
      <c r="C4382" s="10" t="s">
        <v>28</v>
      </c>
      <c r="D4382" s="10" t="s">
        <v>29</v>
      </c>
      <c r="E4382" s="10" t="s">
        <v>30</v>
      </c>
      <c r="F4382" s="10"/>
      <c r="G4382" s="10">
        <v>0</v>
      </c>
      <c r="H4382" s="11">
        <f>SUMIFS(AA:AA,$A:$A,EOMONTH($A4382,-1),$B:$B,$B4382)</f>
        <v>42</v>
      </c>
      <c r="I4382" s="63">
        <f>ROUND(SUMIFS(AC:AC,$A:$A,EOMONTH($A4382,-1),$B:$B,$B4382),2)</f>
        <v>3.7</v>
      </c>
      <c r="J4382" s="11">
        <f>SUMIFS(AB:AB,$A:$A,EOMONTH($A4382,-1),$B:$B,$B4382)</f>
        <v>147.11000000000001</v>
      </c>
      <c r="K4382" s="13">
        <v>0</v>
      </c>
      <c r="L4382" s="25">
        <v>0</v>
      </c>
      <c r="M4382" s="15">
        <v>460</v>
      </c>
      <c r="N4382" s="14">
        <v>1600.6</v>
      </c>
      <c r="O4382" s="16">
        <v>0</v>
      </c>
      <c r="P4382" s="16">
        <v>0</v>
      </c>
      <c r="Q4382" s="16">
        <v>468</v>
      </c>
      <c r="R4382" s="16">
        <f>Q4382*16.876/100</f>
        <v>78.979680000000002</v>
      </c>
      <c r="S4382" s="17">
        <f t="shared" si="476"/>
        <v>546.97968000000003</v>
      </c>
      <c r="T4382" s="16">
        <v>1628.64</v>
      </c>
      <c r="U4382" s="18">
        <f t="shared" si="477"/>
        <v>0</v>
      </c>
      <c r="V4382" s="18">
        <f t="shared" si="478"/>
        <v>0</v>
      </c>
      <c r="W4382" s="18">
        <f t="shared" si="479"/>
        <v>0</v>
      </c>
      <c r="X4382" s="27"/>
      <c r="Y4382" s="19">
        <f t="shared" si="480"/>
        <v>0</v>
      </c>
      <c r="Z4382" s="18">
        <f t="shared" si="481"/>
        <v>0</v>
      </c>
      <c r="AA4382" s="12">
        <v>34</v>
      </c>
      <c r="AB4382" s="12">
        <v>118.37</v>
      </c>
      <c r="AC4382" s="28">
        <f>+I4382+Y4382-Z4382</f>
        <v>3.7</v>
      </c>
      <c r="AD4382" s="20">
        <f t="shared" si="482"/>
        <v>0</v>
      </c>
      <c r="AE4382">
        <v>0</v>
      </c>
    </row>
    <row r="4383" spans="1:31" x14ac:dyDescent="0.25">
      <c r="A4383" s="9">
        <v>45230</v>
      </c>
      <c r="B4383" s="10" t="s">
        <v>721</v>
      </c>
      <c r="C4383" s="10" t="s">
        <v>28</v>
      </c>
      <c r="D4383" s="10" t="s">
        <v>29</v>
      </c>
      <c r="E4383" s="10" t="s">
        <v>30</v>
      </c>
      <c r="F4383" s="10"/>
      <c r="G4383" s="10">
        <v>0</v>
      </c>
      <c r="H4383" s="11">
        <f>SUMIFS(AA:AA,$A:$A,EOMONTH($A4383,-1),$B:$B,$B4383)</f>
        <v>89</v>
      </c>
      <c r="I4383" s="63">
        <f>ROUND(SUMIFS(AC:AC,$A:$A,EOMONTH($A4383,-1),$B:$B,$B4383),2)</f>
        <v>0</v>
      </c>
      <c r="J4383" s="11">
        <f>SUMIFS(AB:AB,$A:$A,EOMONTH($A4383,-1),$B:$B,$B4383)</f>
        <v>305.35000000000002</v>
      </c>
      <c r="K4383" s="13">
        <v>0</v>
      </c>
      <c r="L4383" s="25">
        <v>0</v>
      </c>
      <c r="M4383" s="15">
        <v>830</v>
      </c>
      <c r="N4383" s="14">
        <v>2892.22</v>
      </c>
      <c r="O4383" s="16">
        <v>0</v>
      </c>
      <c r="P4383" s="16">
        <v>0</v>
      </c>
      <c r="Q4383" s="16">
        <v>845</v>
      </c>
      <c r="R4383" s="16">
        <f>Q4383*16.876/100</f>
        <v>142.60220000000001</v>
      </c>
      <c r="S4383" s="17">
        <f t="shared" si="476"/>
        <v>987.60220000000004</v>
      </c>
      <c r="T4383" s="16">
        <v>2940.6</v>
      </c>
      <c r="U4383" s="18">
        <f t="shared" si="477"/>
        <v>0</v>
      </c>
      <c r="V4383" s="18">
        <f t="shared" si="478"/>
        <v>0</v>
      </c>
      <c r="W4383" s="18">
        <f t="shared" si="479"/>
        <v>0</v>
      </c>
      <c r="X4383" s="27"/>
      <c r="Y4383" s="19">
        <f t="shared" si="480"/>
        <v>0</v>
      </c>
      <c r="Z4383" s="18">
        <f t="shared" si="481"/>
        <v>0</v>
      </c>
      <c r="AA4383" s="12">
        <v>74</v>
      </c>
      <c r="AB4383" s="12">
        <v>257.48</v>
      </c>
      <c r="AC4383" s="28">
        <f>+I4383+Y4383-Z4383</f>
        <v>0</v>
      </c>
      <c r="AD4383" s="20">
        <f t="shared" si="482"/>
        <v>0</v>
      </c>
      <c r="AE4383">
        <v>0</v>
      </c>
    </row>
    <row r="4384" spans="1:31" x14ac:dyDescent="0.25">
      <c r="A4384" s="9">
        <v>45230</v>
      </c>
      <c r="B4384" s="10" t="s">
        <v>208</v>
      </c>
      <c r="C4384" s="10" t="s">
        <v>28</v>
      </c>
      <c r="D4384" s="10" t="s">
        <v>29</v>
      </c>
      <c r="E4384" s="10" t="s">
        <v>30</v>
      </c>
      <c r="F4384" s="10"/>
      <c r="G4384" s="10">
        <v>0</v>
      </c>
      <c r="H4384" s="11">
        <f>SUMIFS(AA:AA,$A:$A,EOMONTH($A4384,-1),$B:$B,$B4384)</f>
        <v>2</v>
      </c>
      <c r="I4384" s="63">
        <f>ROUND(SUMIFS(AC:AC,$A:$A,EOMONTH($A4384,-1),$B:$B,$B4384),2)</f>
        <v>19.46</v>
      </c>
      <c r="J4384" s="11">
        <f>SUMIFS(AB:AB,$A:$A,EOMONTH($A4384,-1),$B:$B,$B4384)</f>
        <v>6.85</v>
      </c>
      <c r="K4384" s="13">
        <v>0</v>
      </c>
      <c r="L4384" s="25">
        <v>0</v>
      </c>
      <c r="M4384" s="15">
        <v>540</v>
      </c>
      <c r="N4384" s="14">
        <v>1872.3</v>
      </c>
      <c r="O4384" s="16">
        <v>0</v>
      </c>
      <c r="P4384" s="16">
        <v>0</v>
      </c>
      <c r="Q4384" s="16">
        <v>495</v>
      </c>
      <c r="R4384" s="16">
        <f>Q4384*16.876/100</f>
        <v>83.536200000000008</v>
      </c>
      <c r="S4384" s="17">
        <f t="shared" si="476"/>
        <v>578.53620000000001</v>
      </c>
      <c r="T4384" s="16">
        <v>1717.65</v>
      </c>
      <c r="U4384" s="18">
        <f t="shared" si="477"/>
        <v>0</v>
      </c>
      <c r="V4384" s="18">
        <f t="shared" si="478"/>
        <v>0</v>
      </c>
      <c r="W4384" s="18">
        <f t="shared" si="479"/>
        <v>0</v>
      </c>
      <c r="X4384" s="27"/>
      <c r="Y4384" s="19">
        <f t="shared" si="480"/>
        <v>0</v>
      </c>
      <c r="Z4384" s="18">
        <f t="shared" si="481"/>
        <v>0</v>
      </c>
      <c r="AA4384" s="12">
        <v>47</v>
      </c>
      <c r="AB4384" s="12">
        <v>162.94999999999999</v>
      </c>
      <c r="AC4384" s="28">
        <f>+I4384+Y4384-Z4384</f>
        <v>19.46</v>
      </c>
      <c r="AD4384" s="20">
        <f t="shared" si="482"/>
        <v>0</v>
      </c>
      <c r="AE4384">
        <v>0</v>
      </c>
    </row>
    <row r="4385" spans="1:31" x14ac:dyDescent="0.25">
      <c r="A4385" s="9">
        <v>45230</v>
      </c>
      <c r="B4385" s="10" t="s">
        <v>209</v>
      </c>
      <c r="C4385" s="10" t="s">
        <v>28</v>
      </c>
      <c r="D4385" s="10" t="s">
        <v>29</v>
      </c>
      <c r="E4385" s="10" t="s">
        <v>30</v>
      </c>
      <c r="F4385" s="10"/>
      <c r="G4385" s="10">
        <v>0</v>
      </c>
      <c r="H4385" s="11">
        <f>SUMIFS(AA:AA,$A:$A,EOMONTH($A4385,-1),$B:$B,$B4385)</f>
        <v>69</v>
      </c>
      <c r="I4385" s="63">
        <f>ROUND(SUMIFS(AC:AC,$A:$A,EOMONTH($A4385,-1),$B:$B,$B4385),2)</f>
        <v>41.99</v>
      </c>
      <c r="J4385" s="11">
        <f>SUMIFS(AB:AB,$A:$A,EOMONTH($A4385,-1),$B:$B,$B4385)</f>
        <v>256.42</v>
      </c>
      <c r="K4385" s="13">
        <v>0</v>
      </c>
      <c r="L4385" s="25">
        <v>0</v>
      </c>
      <c r="M4385" s="15">
        <v>240</v>
      </c>
      <c r="N4385" s="14">
        <v>831.61</v>
      </c>
      <c r="O4385" s="16">
        <v>0</v>
      </c>
      <c r="P4385" s="16">
        <v>0</v>
      </c>
      <c r="Q4385" s="16">
        <v>57</v>
      </c>
      <c r="R4385" s="16">
        <f>Q4385*16.876/100</f>
        <v>9.6193200000000001</v>
      </c>
      <c r="S4385" s="17">
        <f t="shared" si="476"/>
        <v>66.619320000000002</v>
      </c>
      <c r="T4385" s="16">
        <v>200.64</v>
      </c>
      <c r="U4385" s="18">
        <f t="shared" si="477"/>
        <v>0</v>
      </c>
      <c r="V4385" s="18">
        <f t="shared" si="478"/>
        <v>0</v>
      </c>
      <c r="W4385" s="18">
        <f t="shared" si="479"/>
        <v>0</v>
      </c>
      <c r="X4385" s="27"/>
      <c r="Y4385" s="19">
        <f t="shared" si="480"/>
        <v>0</v>
      </c>
      <c r="Z4385" s="18">
        <f t="shared" si="481"/>
        <v>0</v>
      </c>
      <c r="AA4385" s="12">
        <v>252</v>
      </c>
      <c r="AB4385" s="12">
        <v>887.33</v>
      </c>
      <c r="AC4385" s="28">
        <f>+I4385+Y4385-Z4385</f>
        <v>41.99</v>
      </c>
      <c r="AD4385" s="20">
        <f t="shared" si="482"/>
        <v>0</v>
      </c>
      <c r="AE4385">
        <v>0</v>
      </c>
    </row>
    <row r="4386" spans="1:31" x14ac:dyDescent="0.25">
      <c r="A4386" s="9">
        <v>45230</v>
      </c>
      <c r="B4386" s="10" t="s">
        <v>210</v>
      </c>
      <c r="C4386" s="10" t="s">
        <v>28</v>
      </c>
      <c r="D4386" s="10" t="s">
        <v>29</v>
      </c>
      <c r="E4386" s="10" t="s">
        <v>30</v>
      </c>
      <c r="F4386" s="10"/>
      <c r="G4386" s="10">
        <v>0</v>
      </c>
      <c r="H4386" s="11">
        <f>SUMIFS(AA:AA,$A:$A,EOMONTH($A4386,-1),$B:$B,$B4386)</f>
        <v>24</v>
      </c>
      <c r="I4386" s="63">
        <f>ROUND(SUMIFS(AC:AC,$A:$A,EOMONTH($A4386,-1),$B:$B,$B4386),2)</f>
        <v>19.59</v>
      </c>
      <c r="J4386" s="11">
        <f>SUMIFS(AB:AB,$A:$A,EOMONTH($A4386,-1),$B:$B,$B4386)</f>
        <v>84.49</v>
      </c>
      <c r="K4386" s="13">
        <v>0</v>
      </c>
      <c r="L4386" s="25">
        <v>0</v>
      </c>
      <c r="M4386" s="15">
        <v>530</v>
      </c>
      <c r="N4386" s="14">
        <v>1842.16</v>
      </c>
      <c r="O4386" s="16">
        <v>0</v>
      </c>
      <c r="P4386" s="16">
        <v>0</v>
      </c>
      <c r="Q4386" s="16">
        <v>335</v>
      </c>
      <c r="R4386" s="16">
        <f>Q4386*16.876/100</f>
        <v>56.534599999999998</v>
      </c>
      <c r="S4386" s="17">
        <f t="shared" si="476"/>
        <v>391.53460000000001</v>
      </c>
      <c r="T4386" s="16">
        <v>1165.8</v>
      </c>
      <c r="U4386" s="18">
        <f t="shared" si="477"/>
        <v>0</v>
      </c>
      <c r="V4386" s="18">
        <f t="shared" si="478"/>
        <v>0</v>
      </c>
      <c r="W4386" s="18">
        <f t="shared" si="479"/>
        <v>0</v>
      </c>
      <c r="X4386" s="27"/>
      <c r="Y4386" s="19">
        <f t="shared" si="480"/>
        <v>0</v>
      </c>
      <c r="Z4386" s="18">
        <f t="shared" si="481"/>
        <v>0</v>
      </c>
      <c r="AA4386" s="12">
        <v>219</v>
      </c>
      <c r="AB4386" s="12">
        <v>761.62</v>
      </c>
      <c r="AC4386" s="28">
        <f>+I4386+Y4386-Z4386</f>
        <v>19.59</v>
      </c>
      <c r="AD4386" s="20">
        <f t="shared" si="482"/>
        <v>0</v>
      </c>
      <c r="AE4386">
        <v>0</v>
      </c>
    </row>
    <row r="4387" spans="1:31" x14ac:dyDescent="0.25">
      <c r="A4387" s="9">
        <v>45230</v>
      </c>
      <c r="B4387" s="10" t="s">
        <v>211</v>
      </c>
      <c r="C4387" s="10" t="s">
        <v>28</v>
      </c>
      <c r="D4387" s="10" t="s">
        <v>29</v>
      </c>
      <c r="E4387" s="10" t="s">
        <v>30</v>
      </c>
      <c r="F4387" s="10"/>
      <c r="G4387" s="10">
        <v>0</v>
      </c>
      <c r="H4387" s="11">
        <f>SUMIFS(AA:AA,$A:$A,EOMONTH($A4387,-1),$B:$B,$B4387)</f>
        <v>301</v>
      </c>
      <c r="I4387" s="63">
        <f>ROUND(SUMIFS(AC:AC,$A:$A,EOMONTH($A4387,-1),$B:$B,$B4387),2)</f>
        <v>27.27</v>
      </c>
      <c r="J4387" s="11">
        <f>SUMIFS(AB:AB,$A:$A,EOMONTH($A4387,-1),$B:$B,$B4387)</f>
        <v>1037.68</v>
      </c>
      <c r="K4387" s="13">
        <v>0</v>
      </c>
      <c r="L4387" s="25">
        <v>0</v>
      </c>
      <c r="M4387" s="15">
        <v>1070</v>
      </c>
      <c r="N4387" s="14">
        <v>3748.44</v>
      </c>
      <c r="O4387" s="16">
        <v>0</v>
      </c>
      <c r="P4387" s="16">
        <v>0</v>
      </c>
      <c r="Q4387" s="16">
        <v>1162</v>
      </c>
      <c r="R4387" s="16">
        <f>Q4387*16.876/100</f>
        <v>196.09912</v>
      </c>
      <c r="S4387" s="17">
        <f t="shared" si="476"/>
        <v>1358.0991200000001</v>
      </c>
      <c r="T4387" s="16">
        <v>4055.38</v>
      </c>
      <c r="U4387" s="18">
        <f t="shared" si="477"/>
        <v>0</v>
      </c>
      <c r="V4387" s="18">
        <f t="shared" si="478"/>
        <v>0</v>
      </c>
      <c r="W4387" s="18">
        <f t="shared" si="479"/>
        <v>0</v>
      </c>
      <c r="X4387" s="27"/>
      <c r="Y4387" s="19">
        <f t="shared" si="480"/>
        <v>0</v>
      </c>
      <c r="Z4387" s="18">
        <f t="shared" si="481"/>
        <v>0</v>
      </c>
      <c r="AA4387" s="12">
        <v>209</v>
      </c>
      <c r="AB4387" s="12">
        <v>729.61</v>
      </c>
      <c r="AC4387" s="28">
        <f>+I4387+Y4387-Z4387</f>
        <v>27.27</v>
      </c>
      <c r="AD4387" s="20">
        <f t="shared" si="482"/>
        <v>0</v>
      </c>
      <c r="AE4387">
        <v>0</v>
      </c>
    </row>
    <row r="4388" spans="1:31" x14ac:dyDescent="0.25">
      <c r="A4388" s="9">
        <v>45230</v>
      </c>
      <c r="B4388" s="10" t="s">
        <v>212</v>
      </c>
      <c r="C4388" s="10" t="s">
        <v>213</v>
      </c>
      <c r="D4388" s="10" t="s">
        <v>40</v>
      </c>
      <c r="E4388" s="10" t="s">
        <v>30</v>
      </c>
      <c r="F4388" s="10">
        <v>360</v>
      </c>
      <c r="G4388" s="10">
        <v>392</v>
      </c>
      <c r="H4388" s="11">
        <f>SUMIFS(AA:AA,$A:$A,EOMONTH($A4388,-1),$B:$B,$B4388)</f>
        <v>718</v>
      </c>
      <c r="I4388" s="63">
        <f>ROUND(SUMIFS(AC:AC,$A:$A,EOMONTH($A4388,-1),$B:$B,$B4388),2)</f>
        <v>-13</v>
      </c>
      <c r="J4388" s="11">
        <f>SUMIFS(AB:AB,$A:$A,EOMONTH($A4388,-1),$B:$B,$B4388)</f>
        <v>28607.39</v>
      </c>
      <c r="K4388" s="13">
        <v>0</v>
      </c>
      <c r="L4388" s="25">
        <v>0</v>
      </c>
      <c r="M4388" s="15">
        <v>0</v>
      </c>
      <c r="N4388" s="14">
        <v>0</v>
      </c>
      <c r="O4388" s="16">
        <v>546</v>
      </c>
      <c r="P4388" s="16">
        <v>34187.58</v>
      </c>
      <c r="Q4388" s="16">
        <v>0</v>
      </c>
      <c r="R4388" s="16">
        <f>Q4388*16.876/100</f>
        <v>0</v>
      </c>
      <c r="S4388" s="17">
        <f t="shared" si="476"/>
        <v>0</v>
      </c>
      <c r="T4388" s="16">
        <v>0</v>
      </c>
      <c r="U4388" s="18">
        <f t="shared" si="477"/>
        <v>281.45600000000002</v>
      </c>
      <c r="V4388" s="18">
        <f t="shared" si="478"/>
        <v>0</v>
      </c>
      <c r="W4388" s="18">
        <f t="shared" si="479"/>
        <v>0</v>
      </c>
      <c r="X4388" s="27"/>
      <c r="Y4388" s="19">
        <f t="shared" si="480"/>
        <v>0</v>
      </c>
      <c r="Z4388" s="18">
        <f t="shared" si="481"/>
        <v>214.03200000000001</v>
      </c>
      <c r="AA4388" s="12">
        <v>172</v>
      </c>
      <c r="AB4388" s="12">
        <v>5159.29</v>
      </c>
      <c r="AC4388" s="28">
        <f>+I4388+Y4388-Z4388</f>
        <v>-227.03200000000001</v>
      </c>
      <c r="AD4388" s="20">
        <f t="shared" si="482"/>
        <v>230</v>
      </c>
      <c r="AE4388">
        <v>30</v>
      </c>
    </row>
    <row r="4389" spans="1:31" x14ac:dyDescent="0.25">
      <c r="A4389" s="9">
        <v>45230</v>
      </c>
      <c r="B4389" s="10" t="s">
        <v>214</v>
      </c>
      <c r="C4389" s="10" t="s">
        <v>213</v>
      </c>
      <c r="D4389" s="10" t="s">
        <v>40</v>
      </c>
      <c r="E4389" s="10" t="s">
        <v>30</v>
      </c>
      <c r="F4389" s="10">
        <v>360</v>
      </c>
      <c r="G4389" s="10">
        <v>392</v>
      </c>
      <c r="H4389" s="11">
        <f>SUMIFS(AA:AA,$A:$A,EOMONTH($A4389,-1),$B:$B,$B4389)</f>
        <v>1134</v>
      </c>
      <c r="I4389" s="63">
        <f>ROUND(SUMIFS(AC:AC,$A:$A,EOMONTH($A4389,-1),$B:$B,$B4389),2)</f>
        <v>-69.87</v>
      </c>
      <c r="J4389" s="11">
        <f>SUMIFS(AB:AB,$A:$A,EOMONTH($A4389,-1),$B:$B,$B4389)</f>
        <v>44597.89</v>
      </c>
      <c r="K4389" s="13">
        <v>0</v>
      </c>
      <c r="L4389" s="25">
        <v>0</v>
      </c>
      <c r="M4389" s="15">
        <v>0</v>
      </c>
      <c r="N4389" s="14">
        <v>0</v>
      </c>
      <c r="O4389" s="16">
        <v>378</v>
      </c>
      <c r="P4389" s="16">
        <v>23931.18</v>
      </c>
      <c r="Q4389" s="16">
        <v>0</v>
      </c>
      <c r="R4389" s="16">
        <f>Q4389*16.876/100</f>
        <v>0</v>
      </c>
      <c r="S4389" s="17">
        <f t="shared" si="476"/>
        <v>0</v>
      </c>
      <c r="T4389" s="16">
        <v>0</v>
      </c>
      <c r="U4389" s="18">
        <f t="shared" si="477"/>
        <v>444.52800000000002</v>
      </c>
      <c r="V4389" s="18">
        <f t="shared" si="478"/>
        <v>0</v>
      </c>
      <c r="W4389" s="18">
        <f t="shared" si="479"/>
        <v>0</v>
      </c>
      <c r="X4389" s="27"/>
      <c r="Y4389" s="19">
        <f t="shared" si="480"/>
        <v>0</v>
      </c>
      <c r="Z4389" s="18">
        <f t="shared" si="481"/>
        <v>148.17599999999999</v>
      </c>
      <c r="AA4389" s="12">
        <v>756</v>
      </c>
      <c r="AB4389" s="12">
        <v>24778.639999999999</v>
      </c>
      <c r="AC4389" s="28">
        <f>+I4389+Y4389-Z4389</f>
        <v>-218.04599999999999</v>
      </c>
      <c r="AD4389" s="20">
        <f t="shared" si="482"/>
        <v>220</v>
      </c>
      <c r="AE4389">
        <v>0</v>
      </c>
    </row>
    <row r="4390" spans="1:31" x14ac:dyDescent="0.25">
      <c r="A4390" s="9">
        <v>45230</v>
      </c>
      <c r="B4390" s="10" t="s">
        <v>215</v>
      </c>
      <c r="C4390" s="10" t="s">
        <v>213</v>
      </c>
      <c r="D4390" s="10" t="s">
        <v>40</v>
      </c>
      <c r="E4390" s="10" t="s">
        <v>30</v>
      </c>
      <c r="F4390" s="10">
        <v>360</v>
      </c>
      <c r="G4390" s="10">
        <v>392</v>
      </c>
      <c r="H4390" s="11">
        <f>SUMIFS(AA:AA,$A:$A,EOMONTH($A4390,-1),$B:$B,$B4390)</f>
        <v>673</v>
      </c>
      <c r="I4390" s="63">
        <f>ROUND(SUMIFS(AC:AC,$A:$A,EOMONTH($A4390,-1),$B:$B,$B4390),2)</f>
        <v>-136.02000000000001</v>
      </c>
      <c r="J4390" s="11">
        <f>SUMIFS(AB:AB,$A:$A,EOMONTH($A4390,-1),$B:$B,$B4390)</f>
        <v>26715.06</v>
      </c>
      <c r="K4390" s="13">
        <v>0</v>
      </c>
      <c r="L4390" s="25">
        <v>0</v>
      </c>
      <c r="M4390" s="15">
        <v>0</v>
      </c>
      <c r="N4390" s="14">
        <v>0</v>
      </c>
      <c r="O4390" s="16">
        <v>336</v>
      </c>
      <c r="P4390" s="16">
        <v>20966.400000000001</v>
      </c>
      <c r="Q4390" s="16">
        <v>0</v>
      </c>
      <c r="R4390" s="16">
        <f>Q4390*16.876/100</f>
        <v>0</v>
      </c>
      <c r="S4390" s="17">
        <f t="shared" si="476"/>
        <v>0</v>
      </c>
      <c r="T4390" s="16">
        <v>0</v>
      </c>
      <c r="U4390" s="18">
        <f t="shared" si="477"/>
        <v>263.81599999999997</v>
      </c>
      <c r="V4390" s="18">
        <f t="shared" si="478"/>
        <v>0</v>
      </c>
      <c r="W4390" s="18">
        <f t="shared" si="479"/>
        <v>0</v>
      </c>
      <c r="X4390" s="27"/>
      <c r="Y4390" s="19">
        <f t="shared" si="480"/>
        <v>0</v>
      </c>
      <c r="Z4390" s="18">
        <f t="shared" si="481"/>
        <v>131.71199999999999</v>
      </c>
      <c r="AA4390" s="12">
        <v>337</v>
      </c>
      <c r="AB4390" s="12">
        <v>13377.38</v>
      </c>
      <c r="AC4390" s="28">
        <f>+I4390+Y4390-Z4390</f>
        <v>-267.73199999999997</v>
      </c>
      <c r="AD4390" s="20">
        <f t="shared" si="482"/>
        <v>270</v>
      </c>
      <c r="AE4390">
        <v>70</v>
      </c>
    </row>
    <row r="4391" spans="1:31" x14ac:dyDescent="0.25">
      <c r="A4391" s="9">
        <v>45230</v>
      </c>
      <c r="B4391" s="10" t="s">
        <v>216</v>
      </c>
      <c r="C4391" s="10" t="s">
        <v>213</v>
      </c>
      <c r="D4391" s="10" t="s">
        <v>40</v>
      </c>
      <c r="E4391" s="10" t="s">
        <v>30</v>
      </c>
      <c r="F4391" s="10">
        <v>500</v>
      </c>
      <c r="G4391" s="10">
        <v>545</v>
      </c>
      <c r="H4391" s="11">
        <f>SUMIFS(AA:AA,$A:$A,EOMONTH($A4391,-1),$B:$B,$B4391)</f>
        <v>871</v>
      </c>
      <c r="I4391" s="63">
        <f>ROUND(SUMIFS(AC:AC,$A:$A,EOMONTH($A4391,-1),$B:$B,$B4391),2)</f>
        <v>267.97000000000003</v>
      </c>
      <c r="J4391" s="11">
        <f>SUMIFS(AB:AB,$A:$A,EOMONTH($A4391,-1),$B:$B,$B4391)</f>
        <v>48302.58</v>
      </c>
      <c r="K4391" s="13">
        <v>0</v>
      </c>
      <c r="L4391" s="25">
        <v>0</v>
      </c>
      <c r="M4391" s="15">
        <v>0</v>
      </c>
      <c r="N4391" s="14">
        <v>0</v>
      </c>
      <c r="O4391" s="16">
        <v>100</v>
      </c>
      <c r="P4391" s="16">
        <v>9338.2999999999993</v>
      </c>
      <c r="Q4391" s="16">
        <v>0</v>
      </c>
      <c r="R4391" s="16">
        <f>Q4391*16.876/100</f>
        <v>0</v>
      </c>
      <c r="S4391" s="17">
        <f t="shared" si="476"/>
        <v>0</v>
      </c>
      <c r="T4391" s="16">
        <v>0</v>
      </c>
      <c r="U4391" s="18">
        <f t="shared" si="477"/>
        <v>474.69499999999999</v>
      </c>
      <c r="V4391" s="18">
        <f t="shared" si="478"/>
        <v>0</v>
      </c>
      <c r="W4391" s="18">
        <f t="shared" si="479"/>
        <v>0</v>
      </c>
      <c r="X4391" s="27"/>
      <c r="Y4391" s="19">
        <f t="shared" si="480"/>
        <v>0</v>
      </c>
      <c r="Z4391" s="18">
        <f t="shared" si="481"/>
        <v>54.5</v>
      </c>
      <c r="AA4391" s="12">
        <v>771</v>
      </c>
      <c r="AB4391" s="12">
        <v>42756.93</v>
      </c>
      <c r="AC4391" s="28">
        <f>+I4391+Y4391-Z4391</f>
        <v>213.47000000000003</v>
      </c>
      <c r="AD4391" s="20">
        <f t="shared" si="482"/>
        <v>0</v>
      </c>
      <c r="AE4391">
        <v>0</v>
      </c>
    </row>
    <row r="4392" spans="1:31" x14ac:dyDescent="0.25">
      <c r="A4392" s="9">
        <v>45230</v>
      </c>
      <c r="B4392" s="10" t="s">
        <v>217</v>
      </c>
      <c r="C4392" s="10" t="s">
        <v>213</v>
      </c>
      <c r="D4392" s="10" t="s">
        <v>40</v>
      </c>
      <c r="E4392" s="10" t="s">
        <v>30</v>
      </c>
      <c r="F4392" s="10">
        <v>500</v>
      </c>
      <c r="G4392" s="10">
        <v>545</v>
      </c>
      <c r="H4392" s="11">
        <f>SUMIFS(AA:AA,$A:$A,EOMONTH($A4392,-1),$B:$B,$B4392)</f>
        <v>411</v>
      </c>
      <c r="I4392" s="63">
        <f>ROUND(SUMIFS(AC:AC,$A:$A,EOMONTH($A4392,-1),$B:$B,$B4392),2)</f>
        <v>239.45</v>
      </c>
      <c r="J4392" s="11">
        <f>SUMIFS(AB:AB,$A:$A,EOMONTH($A4392,-1),$B:$B,$B4392)</f>
        <v>22724.54</v>
      </c>
      <c r="K4392" s="13">
        <v>0</v>
      </c>
      <c r="L4392" s="25">
        <v>0</v>
      </c>
      <c r="M4392" s="15">
        <v>0</v>
      </c>
      <c r="N4392" s="14">
        <v>0</v>
      </c>
      <c r="O4392" s="16">
        <v>95</v>
      </c>
      <c r="P4392" s="16">
        <v>8880.5499999999993</v>
      </c>
      <c r="Q4392" s="16">
        <v>0</v>
      </c>
      <c r="R4392" s="16">
        <f>Q4392*16.876/100</f>
        <v>0</v>
      </c>
      <c r="S4392" s="17">
        <f t="shared" si="476"/>
        <v>0</v>
      </c>
      <c r="T4392" s="16">
        <v>0</v>
      </c>
      <c r="U4392" s="18">
        <f t="shared" si="477"/>
        <v>223.995</v>
      </c>
      <c r="V4392" s="18">
        <f t="shared" si="478"/>
        <v>0</v>
      </c>
      <c r="W4392" s="18">
        <f t="shared" si="479"/>
        <v>0</v>
      </c>
      <c r="X4392" s="27"/>
      <c r="Y4392" s="19">
        <f t="shared" si="480"/>
        <v>0</v>
      </c>
      <c r="Z4392" s="18">
        <f t="shared" si="481"/>
        <v>51.774999999999999</v>
      </c>
      <c r="AA4392" s="12">
        <v>316</v>
      </c>
      <c r="AB4392" s="12">
        <v>17471.91</v>
      </c>
      <c r="AC4392" s="28">
        <f>+I4392+Y4392-Z4392</f>
        <v>187.67499999999998</v>
      </c>
      <c r="AD4392" s="20">
        <f t="shared" si="482"/>
        <v>0</v>
      </c>
      <c r="AE4392">
        <v>0</v>
      </c>
    </row>
    <row r="4393" spans="1:31" x14ac:dyDescent="0.25">
      <c r="A4393" s="59">
        <v>45230</v>
      </c>
      <c r="B4393" s="60" t="s">
        <v>218</v>
      </c>
      <c r="C4393" s="60" t="s">
        <v>213</v>
      </c>
      <c r="D4393" s="60" t="s">
        <v>40</v>
      </c>
      <c r="E4393" s="60" t="s">
        <v>30</v>
      </c>
      <c r="F4393" s="10"/>
      <c r="G4393" s="10"/>
      <c r="H4393" s="11"/>
      <c r="I4393" s="63">
        <f>ROUND(SUMIFS(AC:AC,$A:$A,EOMONTH($A4393,-1),$B:$B,$B4393),2)</f>
        <v>-79.16</v>
      </c>
      <c r="J4393" s="11"/>
      <c r="K4393" s="13"/>
      <c r="L4393" s="25"/>
      <c r="M4393" s="15"/>
      <c r="N4393" s="14"/>
      <c r="O4393" s="16"/>
      <c r="P4393" s="16"/>
      <c r="Q4393" s="16"/>
      <c r="R4393" s="16"/>
      <c r="S4393" s="17">
        <f t="shared" si="476"/>
        <v>0</v>
      </c>
      <c r="T4393" s="16"/>
      <c r="U4393" s="18">
        <f t="shared" si="477"/>
        <v>0</v>
      </c>
      <c r="V4393" s="18">
        <f t="shared" si="478"/>
        <v>0</v>
      </c>
      <c r="W4393" s="18">
        <f t="shared" si="479"/>
        <v>0</v>
      </c>
      <c r="X4393" s="27"/>
      <c r="Y4393" s="19">
        <f t="shared" si="480"/>
        <v>0</v>
      </c>
      <c r="Z4393" s="18">
        <f t="shared" si="481"/>
        <v>0</v>
      </c>
      <c r="AA4393" s="12"/>
      <c r="AB4393" s="12"/>
      <c r="AC4393" s="28">
        <f>+I4393+Y4393-Z4393</f>
        <v>-79.16</v>
      </c>
      <c r="AD4393" s="20">
        <f t="shared" si="482"/>
        <v>80</v>
      </c>
      <c r="AE4393">
        <v>0</v>
      </c>
    </row>
    <row r="4394" spans="1:31" x14ac:dyDescent="0.25">
      <c r="A4394" s="9">
        <v>45230</v>
      </c>
      <c r="B4394" s="10" t="s">
        <v>219</v>
      </c>
      <c r="C4394" s="10" t="s">
        <v>185</v>
      </c>
      <c r="D4394" s="10" t="s">
        <v>40</v>
      </c>
      <c r="E4394" s="10" t="s">
        <v>30</v>
      </c>
      <c r="F4394" s="10">
        <v>85</v>
      </c>
      <c r="G4394" s="10">
        <v>93</v>
      </c>
      <c r="H4394" s="11">
        <f>SUMIFS(AA:AA,$A:$A,EOMONTH($A4394,-1),$B:$B,$B4394)</f>
        <v>111</v>
      </c>
      <c r="I4394" s="63">
        <f>ROUND(SUMIFS(AC:AC,$A:$A,EOMONTH($A4394,-1),$B:$B,$B4394),2)</f>
        <v>21.74</v>
      </c>
      <c r="J4394" s="11">
        <f>SUMIFS(AB:AB,$A:$A,EOMONTH($A4394,-1),$B:$B,$B4394)</f>
        <v>974.32</v>
      </c>
      <c r="K4394" s="13">
        <v>0</v>
      </c>
      <c r="L4394" s="25">
        <v>0</v>
      </c>
      <c r="M4394" s="15">
        <v>1000</v>
      </c>
      <c r="N4394" s="14">
        <v>8972.65</v>
      </c>
      <c r="O4394" s="16">
        <v>211</v>
      </c>
      <c r="P4394" s="16">
        <v>4736.33</v>
      </c>
      <c r="Q4394" s="16">
        <v>0</v>
      </c>
      <c r="R4394" s="16">
        <f>Q4394*16.876/100</f>
        <v>0</v>
      </c>
      <c r="S4394" s="17">
        <f t="shared" si="476"/>
        <v>0</v>
      </c>
      <c r="T4394" s="16">
        <v>0</v>
      </c>
      <c r="U4394" s="18">
        <f t="shared" si="477"/>
        <v>10.323</v>
      </c>
      <c r="V4394" s="18">
        <f t="shared" si="478"/>
        <v>85</v>
      </c>
      <c r="W4394" s="18">
        <f t="shared" si="479"/>
        <v>14.27065</v>
      </c>
      <c r="X4394" s="27"/>
      <c r="Y4394" s="19">
        <f t="shared" si="480"/>
        <v>99.270650000000003</v>
      </c>
      <c r="Z4394" s="18">
        <f t="shared" si="481"/>
        <v>19.623000000000001</v>
      </c>
      <c r="AA4394" s="12">
        <v>900</v>
      </c>
      <c r="AB4394" s="12">
        <v>6500.17</v>
      </c>
      <c r="AC4394" s="28">
        <f>+I4394+Y4394-Z4394</f>
        <v>101.38764999999999</v>
      </c>
      <c r="AD4394" s="20">
        <f t="shared" si="482"/>
        <v>0</v>
      </c>
      <c r="AE4394">
        <v>0</v>
      </c>
    </row>
    <row r="4395" spans="1:31" x14ac:dyDescent="0.25">
      <c r="A4395" s="9">
        <v>45230</v>
      </c>
      <c r="B4395" s="10" t="s">
        <v>220</v>
      </c>
      <c r="C4395" s="10" t="s">
        <v>185</v>
      </c>
      <c r="D4395" s="10" t="s">
        <v>40</v>
      </c>
      <c r="E4395" s="10" t="s">
        <v>30</v>
      </c>
      <c r="F4395" s="10">
        <v>85</v>
      </c>
      <c r="G4395" s="10">
        <v>93</v>
      </c>
      <c r="H4395" s="11">
        <f>SUMIFS(AA:AA,$A:$A,EOMONTH($A4395,-1),$B:$B,$B4395)</f>
        <v>728</v>
      </c>
      <c r="I4395" s="63">
        <f>ROUND(SUMIFS(AC:AC,$A:$A,EOMONTH($A4395,-1),$B:$B,$B4395),2)</f>
        <v>18.04</v>
      </c>
      <c r="J4395" s="11">
        <f>SUMIFS(AB:AB,$A:$A,EOMONTH($A4395,-1),$B:$B,$B4395)</f>
        <v>20020</v>
      </c>
      <c r="K4395" s="13">
        <v>0</v>
      </c>
      <c r="L4395" s="25">
        <v>0</v>
      </c>
      <c r="M4395" s="15">
        <v>0</v>
      </c>
      <c r="N4395" s="14">
        <v>0</v>
      </c>
      <c r="O4395" s="16">
        <v>60</v>
      </c>
      <c r="P4395" s="16">
        <v>1476.8</v>
      </c>
      <c r="Q4395" s="16">
        <v>0</v>
      </c>
      <c r="R4395" s="16">
        <f>Q4395*16.876/100</f>
        <v>0</v>
      </c>
      <c r="S4395" s="17">
        <f t="shared" si="476"/>
        <v>0</v>
      </c>
      <c r="T4395" s="16">
        <v>0</v>
      </c>
      <c r="U4395" s="18">
        <f t="shared" si="477"/>
        <v>67.703999999999994</v>
      </c>
      <c r="V4395" s="18">
        <f t="shared" si="478"/>
        <v>0</v>
      </c>
      <c r="W4395" s="18">
        <f t="shared" si="479"/>
        <v>0</v>
      </c>
      <c r="X4395" s="27"/>
      <c r="Y4395" s="19">
        <f t="shared" si="480"/>
        <v>0</v>
      </c>
      <c r="Z4395" s="18">
        <f t="shared" si="481"/>
        <v>5.58</v>
      </c>
      <c r="AA4395" s="12">
        <v>668</v>
      </c>
      <c r="AB4395" s="12">
        <v>18518.5</v>
      </c>
      <c r="AC4395" s="28">
        <f>+I4395+Y4395-Z4395</f>
        <v>12.459999999999999</v>
      </c>
      <c r="AD4395" s="20">
        <f t="shared" si="482"/>
        <v>0</v>
      </c>
      <c r="AE4395">
        <v>0</v>
      </c>
    </row>
    <row r="4396" spans="1:31" x14ac:dyDescent="0.25">
      <c r="A4396" s="9">
        <v>45230</v>
      </c>
      <c r="B4396" s="10" t="s">
        <v>221</v>
      </c>
      <c r="C4396" s="10" t="s">
        <v>185</v>
      </c>
      <c r="D4396" s="10" t="s">
        <v>40</v>
      </c>
      <c r="E4396" s="10" t="s">
        <v>30</v>
      </c>
      <c r="F4396" s="10">
        <v>85</v>
      </c>
      <c r="G4396" s="10">
        <v>93</v>
      </c>
      <c r="H4396" s="11">
        <f>SUMIFS(AA:AA,$A:$A,EOMONTH($A4396,-1),$B:$B,$B4396)</f>
        <v>2110</v>
      </c>
      <c r="I4396" s="63">
        <f>ROUND(SUMIFS(AC:AC,$A:$A,EOMONTH($A4396,-1),$B:$B,$B4396),2)</f>
        <v>78.52</v>
      </c>
      <c r="J4396" s="11">
        <f>SUMIFS(AB:AB,$A:$A,EOMONTH($A4396,-1),$B:$B,$B4396)</f>
        <v>58025</v>
      </c>
      <c r="K4396" s="13">
        <v>0</v>
      </c>
      <c r="L4396" s="25">
        <v>0</v>
      </c>
      <c r="M4396" s="15">
        <v>0</v>
      </c>
      <c r="N4396" s="14">
        <v>0</v>
      </c>
      <c r="O4396" s="16">
        <v>10</v>
      </c>
      <c r="P4396" s="16">
        <v>250.3</v>
      </c>
      <c r="Q4396" s="16">
        <v>0</v>
      </c>
      <c r="R4396" s="16">
        <f>Q4396*16.876/100</f>
        <v>0</v>
      </c>
      <c r="S4396" s="17">
        <f t="shared" si="476"/>
        <v>0</v>
      </c>
      <c r="T4396" s="16">
        <v>0</v>
      </c>
      <c r="U4396" s="18">
        <f t="shared" si="477"/>
        <v>196.23</v>
      </c>
      <c r="V4396" s="18">
        <f t="shared" si="478"/>
        <v>0</v>
      </c>
      <c r="W4396" s="18">
        <f t="shared" si="479"/>
        <v>0</v>
      </c>
      <c r="X4396" s="27"/>
      <c r="Y4396" s="19">
        <f t="shared" si="480"/>
        <v>0</v>
      </c>
      <c r="Z4396" s="18">
        <f t="shared" si="481"/>
        <v>0.93</v>
      </c>
      <c r="AA4396" s="12">
        <v>2100</v>
      </c>
      <c r="AB4396" s="12">
        <v>57750</v>
      </c>
      <c r="AC4396" s="28">
        <f>+I4396+Y4396-Z4396</f>
        <v>77.589999999999989</v>
      </c>
      <c r="AD4396" s="20">
        <f t="shared" si="482"/>
        <v>0</v>
      </c>
      <c r="AE4396">
        <v>0</v>
      </c>
    </row>
    <row r="4397" spans="1:31" x14ac:dyDescent="0.25">
      <c r="A4397" s="9">
        <v>45230</v>
      </c>
      <c r="B4397" s="10" t="s">
        <v>222</v>
      </c>
      <c r="C4397" s="10" t="s">
        <v>185</v>
      </c>
      <c r="D4397" s="10" t="s">
        <v>40</v>
      </c>
      <c r="E4397" s="10" t="s">
        <v>30</v>
      </c>
      <c r="F4397" s="10">
        <v>85</v>
      </c>
      <c r="G4397" s="10">
        <v>93</v>
      </c>
      <c r="H4397" s="11">
        <f>SUMIFS(AA:AA,$A:$A,EOMONTH($A4397,-1),$B:$B,$B4397)</f>
        <v>-25</v>
      </c>
      <c r="I4397" s="63">
        <f>ROUND(SUMIFS(AC:AC,$A:$A,EOMONTH($A4397,-1),$B:$B,$B4397),2)</f>
        <v>-28.82</v>
      </c>
      <c r="J4397" s="11">
        <f>SUMIFS(AB:AB,$A:$A,EOMONTH($A4397,-1),$B:$B,$B4397)</f>
        <v>-499.45</v>
      </c>
      <c r="K4397" s="13">
        <v>0</v>
      </c>
      <c r="L4397" s="25">
        <v>0</v>
      </c>
      <c r="M4397" s="15">
        <v>525</v>
      </c>
      <c r="N4397" s="14">
        <v>4671.6899999999996</v>
      </c>
      <c r="O4397" s="16">
        <v>60</v>
      </c>
      <c r="P4397" s="16">
        <v>1476.8</v>
      </c>
      <c r="Q4397" s="16">
        <v>0</v>
      </c>
      <c r="R4397" s="16">
        <f>Q4397*16.876/100</f>
        <v>0</v>
      </c>
      <c r="S4397" s="17">
        <f t="shared" si="476"/>
        <v>0</v>
      </c>
      <c r="T4397" s="16">
        <v>0</v>
      </c>
      <c r="U4397" s="18">
        <f t="shared" si="477"/>
        <v>-2.3250000000000002</v>
      </c>
      <c r="V4397" s="18">
        <f t="shared" si="478"/>
        <v>44.625</v>
      </c>
      <c r="W4397" s="18">
        <f t="shared" si="479"/>
        <v>7.4920912500000005</v>
      </c>
      <c r="X4397" s="27"/>
      <c r="Y4397" s="19">
        <f t="shared" si="480"/>
        <v>52.117091250000001</v>
      </c>
      <c r="Z4397" s="18">
        <f t="shared" si="481"/>
        <v>5.58</v>
      </c>
      <c r="AA4397" s="12">
        <v>440</v>
      </c>
      <c r="AB4397" s="12">
        <v>3133.75</v>
      </c>
      <c r="AC4397" s="28">
        <f>+I4397+Y4397-Z4397</f>
        <v>17.717091250000003</v>
      </c>
      <c r="AD4397" s="20">
        <f t="shared" si="482"/>
        <v>0</v>
      </c>
      <c r="AE4397">
        <v>0</v>
      </c>
    </row>
    <row r="4398" spans="1:31" x14ac:dyDescent="0.25">
      <c r="A4398" s="9">
        <v>45230</v>
      </c>
      <c r="B4398" s="10" t="s">
        <v>223</v>
      </c>
      <c r="C4398" s="10" t="s">
        <v>185</v>
      </c>
      <c r="D4398" s="10" t="s">
        <v>40</v>
      </c>
      <c r="E4398" s="10" t="s">
        <v>30</v>
      </c>
      <c r="F4398" s="10">
        <v>85</v>
      </c>
      <c r="G4398" s="10">
        <v>93</v>
      </c>
      <c r="H4398" s="11">
        <f>SUMIFS(AA:AA,$A:$A,EOMONTH($A4398,-1),$B:$B,$B4398)</f>
        <v>214</v>
      </c>
      <c r="I4398" s="63">
        <f>ROUND(SUMIFS(AC:AC,$A:$A,EOMONTH($A4398,-1),$B:$B,$B4398),2)</f>
        <v>-5.71</v>
      </c>
      <c r="J4398" s="11">
        <f>SUMIFS(AB:AB,$A:$A,EOMONTH($A4398,-1),$B:$B,$B4398)</f>
        <v>2027.8</v>
      </c>
      <c r="K4398" s="13">
        <v>0</v>
      </c>
      <c r="L4398" s="25">
        <v>0</v>
      </c>
      <c r="M4398" s="15">
        <v>710</v>
      </c>
      <c r="N4398" s="14">
        <v>6332.67</v>
      </c>
      <c r="O4398" s="16">
        <v>409</v>
      </c>
      <c r="P4398" s="16">
        <v>8810.27</v>
      </c>
      <c r="Q4398" s="16">
        <v>0</v>
      </c>
      <c r="R4398" s="16">
        <f>Q4398*16.876/100</f>
        <v>0</v>
      </c>
      <c r="S4398" s="17">
        <f t="shared" si="476"/>
        <v>0</v>
      </c>
      <c r="T4398" s="16">
        <v>0</v>
      </c>
      <c r="U4398" s="18">
        <f t="shared" si="477"/>
        <v>19.902000000000001</v>
      </c>
      <c r="V4398" s="18">
        <f t="shared" si="478"/>
        <v>60.35</v>
      </c>
      <c r="W4398" s="18">
        <f t="shared" si="479"/>
        <v>10.1321615</v>
      </c>
      <c r="X4398" s="27"/>
      <c r="Y4398" s="19">
        <f t="shared" si="480"/>
        <v>70.482161500000004</v>
      </c>
      <c r="Z4398" s="18">
        <f t="shared" si="481"/>
        <v>38.036999999999999</v>
      </c>
      <c r="AA4398" s="12">
        <v>515</v>
      </c>
      <c r="AB4398" s="12">
        <v>3111.6</v>
      </c>
      <c r="AC4398" s="28">
        <f>+I4398+Y4398-Z4398</f>
        <v>26.735161500000011</v>
      </c>
      <c r="AD4398" s="20">
        <f t="shared" si="482"/>
        <v>0</v>
      </c>
      <c r="AE4398">
        <v>0</v>
      </c>
    </row>
    <row r="4399" spans="1:31" x14ac:dyDescent="0.25">
      <c r="A4399" s="9">
        <v>45230</v>
      </c>
      <c r="B4399" s="10" t="s">
        <v>224</v>
      </c>
      <c r="C4399" s="10" t="s">
        <v>185</v>
      </c>
      <c r="D4399" s="10" t="s">
        <v>40</v>
      </c>
      <c r="E4399" s="10" t="s">
        <v>30</v>
      </c>
      <c r="F4399" s="10">
        <v>85</v>
      </c>
      <c r="G4399" s="10">
        <v>93</v>
      </c>
      <c r="H4399" s="11">
        <f>SUMIFS(AA:AA,$A:$A,EOMONTH($A4399,-1),$B:$B,$B4399)</f>
        <v>629</v>
      </c>
      <c r="I4399" s="63">
        <f>ROUND(SUMIFS(AC:AC,$A:$A,EOMONTH($A4399,-1),$B:$B,$B4399),2)</f>
        <v>11.65</v>
      </c>
      <c r="J4399" s="11">
        <f>SUMIFS(AB:AB,$A:$A,EOMONTH($A4399,-1),$B:$B,$B4399)</f>
        <v>17297.5</v>
      </c>
      <c r="K4399" s="13">
        <v>0</v>
      </c>
      <c r="L4399" s="25">
        <v>0</v>
      </c>
      <c r="M4399" s="15">
        <v>0</v>
      </c>
      <c r="N4399" s="14">
        <v>0</v>
      </c>
      <c r="O4399" s="16">
        <v>10</v>
      </c>
      <c r="P4399" s="16">
        <v>250.3</v>
      </c>
      <c r="Q4399" s="16">
        <v>0</v>
      </c>
      <c r="R4399" s="16">
        <f>Q4399*16.876/100</f>
        <v>0</v>
      </c>
      <c r="S4399" s="17">
        <f t="shared" si="476"/>
        <v>0</v>
      </c>
      <c r="T4399" s="16">
        <v>0</v>
      </c>
      <c r="U4399" s="18">
        <f t="shared" si="477"/>
        <v>58.497</v>
      </c>
      <c r="V4399" s="18">
        <f t="shared" si="478"/>
        <v>0</v>
      </c>
      <c r="W4399" s="18">
        <f t="shared" si="479"/>
        <v>0</v>
      </c>
      <c r="X4399" s="27"/>
      <c r="Y4399" s="19">
        <f t="shared" si="480"/>
        <v>0</v>
      </c>
      <c r="Z4399" s="18">
        <f t="shared" si="481"/>
        <v>0.93</v>
      </c>
      <c r="AA4399" s="12">
        <v>619</v>
      </c>
      <c r="AB4399" s="12">
        <v>17022.5</v>
      </c>
      <c r="AC4399" s="28">
        <f>+I4399+Y4399-Z4399</f>
        <v>10.72</v>
      </c>
      <c r="AD4399" s="20">
        <f t="shared" si="482"/>
        <v>0</v>
      </c>
      <c r="AE4399">
        <v>0</v>
      </c>
    </row>
    <row r="4400" spans="1:31" x14ac:dyDescent="0.25">
      <c r="A4400" s="9">
        <v>45230</v>
      </c>
      <c r="B4400" s="10" t="s">
        <v>225</v>
      </c>
      <c r="C4400" s="10" t="s">
        <v>185</v>
      </c>
      <c r="D4400" s="10" t="s">
        <v>40</v>
      </c>
      <c r="E4400" s="10" t="s">
        <v>30</v>
      </c>
      <c r="F4400" s="10">
        <v>160</v>
      </c>
      <c r="G4400" s="10">
        <v>174</v>
      </c>
      <c r="H4400" s="11">
        <f>SUMIFS(AA:AA,$A:$A,EOMONTH($A4400,-1),$B:$B,$B4400)</f>
        <v>616</v>
      </c>
      <c r="I4400" s="63">
        <f>ROUND(SUMIFS(AC:AC,$A:$A,EOMONTH($A4400,-1),$B:$B,$B4400),2)</f>
        <v>110.02</v>
      </c>
      <c r="J4400" s="11">
        <f>SUMIFS(AB:AB,$A:$A,EOMONTH($A4400,-1),$B:$B,$B4400)</f>
        <v>10774.11</v>
      </c>
      <c r="K4400" s="13">
        <v>0</v>
      </c>
      <c r="L4400" s="25">
        <v>0</v>
      </c>
      <c r="M4400" s="15">
        <v>0</v>
      </c>
      <c r="N4400" s="14">
        <v>0</v>
      </c>
      <c r="O4400" s="16">
        <v>275</v>
      </c>
      <c r="P4400" s="16">
        <v>9383</v>
      </c>
      <c r="Q4400" s="16">
        <v>0</v>
      </c>
      <c r="R4400" s="16">
        <f>Q4400*16.876/100</f>
        <v>0</v>
      </c>
      <c r="S4400" s="17">
        <f t="shared" si="476"/>
        <v>0</v>
      </c>
      <c r="T4400" s="16">
        <v>0</v>
      </c>
      <c r="U4400" s="18">
        <f t="shared" si="477"/>
        <v>107.184</v>
      </c>
      <c r="V4400" s="18">
        <f t="shared" si="478"/>
        <v>0</v>
      </c>
      <c r="W4400" s="18">
        <f t="shared" si="479"/>
        <v>0</v>
      </c>
      <c r="X4400" s="27"/>
      <c r="Y4400" s="19">
        <f t="shared" si="480"/>
        <v>0</v>
      </c>
      <c r="Z4400" s="18">
        <f t="shared" si="481"/>
        <v>47.85</v>
      </c>
      <c r="AA4400" s="12">
        <v>341</v>
      </c>
      <c r="AB4400" s="12">
        <v>4473.92</v>
      </c>
      <c r="AC4400" s="28">
        <f>+I4400+Y4400-Z4400</f>
        <v>62.169999999999995</v>
      </c>
      <c r="AD4400" s="20">
        <f t="shared" si="482"/>
        <v>0</v>
      </c>
      <c r="AE4400">
        <v>0</v>
      </c>
    </row>
    <row r="4401" spans="1:31" x14ac:dyDescent="0.25">
      <c r="A4401" s="9">
        <v>45230</v>
      </c>
      <c r="B4401" s="10" t="s">
        <v>226</v>
      </c>
      <c r="C4401" s="10" t="s">
        <v>185</v>
      </c>
      <c r="D4401" s="10" t="s">
        <v>40</v>
      </c>
      <c r="E4401" s="10" t="s">
        <v>30</v>
      </c>
      <c r="F4401" s="10">
        <v>160</v>
      </c>
      <c r="G4401" s="10">
        <v>174</v>
      </c>
      <c r="H4401" s="11">
        <f>SUMIFS(AA:AA,$A:$A,EOMONTH($A4401,-1),$B:$B,$B4401)</f>
        <v>345</v>
      </c>
      <c r="I4401" s="63">
        <f>ROUND(SUMIFS(AC:AC,$A:$A,EOMONTH($A4401,-1),$B:$B,$B4401),2)</f>
        <v>-24.5</v>
      </c>
      <c r="J4401" s="11">
        <f>SUMIFS(AB:AB,$A:$A,EOMONTH($A4401,-1),$B:$B,$B4401)</f>
        <v>15180</v>
      </c>
      <c r="K4401" s="13">
        <v>0</v>
      </c>
      <c r="L4401" s="25">
        <v>0</v>
      </c>
      <c r="M4401" s="15">
        <v>0</v>
      </c>
      <c r="N4401" s="14">
        <v>0</v>
      </c>
      <c r="O4401" s="16">
        <v>75</v>
      </c>
      <c r="P4401" s="16">
        <v>2646</v>
      </c>
      <c r="Q4401" s="16">
        <v>0</v>
      </c>
      <c r="R4401" s="16">
        <f>Q4401*16.876/100</f>
        <v>0</v>
      </c>
      <c r="S4401" s="17">
        <f t="shared" si="476"/>
        <v>0</v>
      </c>
      <c r="T4401" s="16">
        <v>0</v>
      </c>
      <c r="U4401" s="18">
        <f t="shared" si="477"/>
        <v>60.03</v>
      </c>
      <c r="V4401" s="18">
        <f t="shared" si="478"/>
        <v>0</v>
      </c>
      <c r="W4401" s="18">
        <f t="shared" si="479"/>
        <v>0</v>
      </c>
      <c r="X4401" s="27"/>
      <c r="Y4401" s="19">
        <f t="shared" si="480"/>
        <v>0</v>
      </c>
      <c r="Z4401" s="18">
        <f t="shared" si="481"/>
        <v>13.05</v>
      </c>
      <c r="AA4401" s="12">
        <v>270</v>
      </c>
      <c r="AB4401" s="12">
        <v>8910</v>
      </c>
      <c r="AC4401" s="28">
        <f>+I4401+Y4401-Z4401</f>
        <v>-37.549999999999997</v>
      </c>
      <c r="AD4401" s="20">
        <f t="shared" si="482"/>
        <v>40</v>
      </c>
      <c r="AE4401">
        <v>40</v>
      </c>
    </row>
    <row r="4402" spans="1:31" x14ac:dyDescent="0.25">
      <c r="A4402" s="9">
        <v>45230</v>
      </c>
      <c r="B4402" s="10" t="s">
        <v>227</v>
      </c>
      <c r="C4402" s="10" t="s">
        <v>185</v>
      </c>
      <c r="D4402" s="10" t="s">
        <v>40</v>
      </c>
      <c r="E4402" s="10" t="s">
        <v>30</v>
      </c>
      <c r="F4402" s="10">
        <v>160</v>
      </c>
      <c r="G4402" s="10">
        <v>174</v>
      </c>
      <c r="H4402" s="11">
        <f>SUMIFS(AA:AA,$A:$A,EOMONTH($A4402,-1),$B:$B,$B4402)</f>
        <v>386</v>
      </c>
      <c r="I4402" s="63">
        <f>ROUND(SUMIFS(AC:AC,$A:$A,EOMONTH($A4402,-1),$B:$B,$B4402),2)</f>
        <v>-3.71</v>
      </c>
      <c r="J4402" s="11">
        <f>SUMIFS(AB:AB,$A:$A,EOMONTH($A4402,-1),$B:$B,$B4402)</f>
        <v>16984</v>
      </c>
      <c r="K4402" s="13">
        <v>0</v>
      </c>
      <c r="L4402" s="25">
        <v>0</v>
      </c>
      <c r="M4402" s="15">
        <v>0</v>
      </c>
      <c r="N4402" s="14">
        <v>0</v>
      </c>
      <c r="O4402" s="16">
        <v>0</v>
      </c>
      <c r="P4402" s="16">
        <v>0</v>
      </c>
      <c r="Q4402" s="16">
        <v>0</v>
      </c>
      <c r="R4402" s="16">
        <f>Q4402*16.876/100</f>
        <v>0</v>
      </c>
      <c r="S4402" s="17">
        <f t="shared" si="476"/>
        <v>0</v>
      </c>
      <c r="T4402" s="16">
        <v>0</v>
      </c>
      <c r="U4402" s="18">
        <f t="shared" si="477"/>
        <v>67.164000000000001</v>
      </c>
      <c r="V4402" s="18">
        <f t="shared" si="478"/>
        <v>0</v>
      </c>
      <c r="W4402" s="18">
        <f t="shared" si="479"/>
        <v>0</v>
      </c>
      <c r="X4402" s="27"/>
      <c r="Y4402" s="19">
        <f t="shared" si="480"/>
        <v>0</v>
      </c>
      <c r="Z4402" s="18">
        <f t="shared" si="481"/>
        <v>0</v>
      </c>
      <c r="AA4402" s="12">
        <v>386</v>
      </c>
      <c r="AB4402" s="12">
        <v>12738</v>
      </c>
      <c r="AC4402" s="28">
        <f>+I4402+Y4402-Z4402</f>
        <v>-3.71</v>
      </c>
      <c r="AD4402" s="20">
        <f t="shared" si="482"/>
        <v>10</v>
      </c>
      <c r="AE4402">
        <v>10</v>
      </c>
    </row>
    <row r="4403" spans="1:31" x14ac:dyDescent="0.25">
      <c r="A4403" s="9">
        <v>45230</v>
      </c>
      <c r="B4403" s="10" t="s">
        <v>228</v>
      </c>
      <c r="C4403" s="10" t="s">
        <v>185</v>
      </c>
      <c r="D4403" s="10" t="s">
        <v>40</v>
      </c>
      <c r="E4403" s="10" t="s">
        <v>30</v>
      </c>
      <c r="F4403" s="10">
        <v>160</v>
      </c>
      <c r="G4403" s="10">
        <v>174</v>
      </c>
      <c r="H4403" s="11">
        <f>SUMIFS(AA:AA,$A:$A,EOMONTH($A4403,-1),$B:$B,$B4403)</f>
        <v>457</v>
      </c>
      <c r="I4403" s="63">
        <f>ROUND(SUMIFS(AC:AC,$A:$A,EOMONTH($A4403,-1),$B:$B,$B4403),2)</f>
        <v>-41.35</v>
      </c>
      <c r="J4403" s="11">
        <f>SUMIFS(AB:AB,$A:$A,EOMONTH($A4403,-1),$B:$B,$B4403)</f>
        <v>20108</v>
      </c>
      <c r="K4403" s="13">
        <v>0</v>
      </c>
      <c r="L4403" s="25">
        <v>0</v>
      </c>
      <c r="M4403" s="15">
        <v>0</v>
      </c>
      <c r="N4403" s="14">
        <v>0</v>
      </c>
      <c r="O4403" s="16">
        <v>175</v>
      </c>
      <c r="P4403" s="16">
        <v>6171</v>
      </c>
      <c r="Q4403" s="16">
        <v>0</v>
      </c>
      <c r="R4403" s="16">
        <f>Q4403*16.876/100</f>
        <v>0</v>
      </c>
      <c r="S4403" s="17">
        <f t="shared" si="476"/>
        <v>0</v>
      </c>
      <c r="T4403" s="16">
        <v>0</v>
      </c>
      <c r="U4403" s="18">
        <f t="shared" si="477"/>
        <v>79.518000000000001</v>
      </c>
      <c r="V4403" s="18">
        <f t="shared" si="478"/>
        <v>0</v>
      </c>
      <c r="W4403" s="18">
        <f t="shared" si="479"/>
        <v>0</v>
      </c>
      <c r="X4403" s="27"/>
      <c r="Y4403" s="19">
        <f t="shared" si="480"/>
        <v>0</v>
      </c>
      <c r="Z4403" s="18">
        <f t="shared" si="481"/>
        <v>30.45</v>
      </c>
      <c r="AA4403" s="12">
        <v>282</v>
      </c>
      <c r="AB4403" s="12">
        <v>9306</v>
      </c>
      <c r="AC4403" s="28">
        <f>+I4403+Y4403-Z4403</f>
        <v>-71.8</v>
      </c>
      <c r="AD4403" s="20">
        <f t="shared" si="482"/>
        <v>80</v>
      </c>
      <c r="AE4403">
        <v>80</v>
      </c>
    </row>
    <row r="4404" spans="1:31" x14ac:dyDescent="0.25">
      <c r="A4404" s="9">
        <v>45230</v>
      </c>
      <c r="B4404" s="10" t="s">
        <v>229</v>
      </c>
      <c r="C4404" s="10" t="s">
        <v>185</v>
      </c>
      <c r="D4404" s="10" t="s">
        <v>40</v>
      </c>
      <c r="E4404" s="10" t="s">
        <v>30</v>
      </c>
      <c r="F4404" s="10">
        <v>160</v>
      </c>
      <c r="G4404" s="10">
        <v>174</v>
      </c>
      <c r="H4404" s="11">
        <f>SUMIFS(AA:AA,$A:$A,EOMONTH($A4404,-1),$B:$B,$B4404)</f>
        <v>514</v>
      </c>
      <c r="I4404" s="63">
        <f>ROUND(SUMIFS(AC:AC,$A:$A,EOMONTH($A4404,-1),$B:$B,$B4404),2)</f>
        <v>106.92</v>
      </c>
      <c r="J4404" s="11">
        <f>SUMIFS(AB:AB,$A:$A,EOMONTH($A4404,-1),$B:$B,$B4404)</f>
        <v>8907</v>
      </c>
      <c r="K4404" s="13">
        <v>0</v>
      </c>
      <c r="L4404" s="25">
        <v>0</v>
      </c>
      <c r="M4404" s="15">
        <v>0</v>
      </c>
      <c r="N4404" s="14">
        <v>0</v>
      </c>
      <c r="O4404" s="16">
        <v>175</v>
      </c>
      <c r="P4404" s="16">
        <v>5858</v>
      </c>
      <c r="Q4404" s="16">
        <v>0</v>
      </c>
      <c r="R4404" s="16">
        <f>Q4404*16.876/100</f>
        <v>0</v>
      </c>
      <c r="S4404" s="17">
        <f t="shared" si="476"/>
        <v>0</v>
      </c>
      <c r="T4404" s="16">
        <v>0</v>
      </c>
      <c r="U4404" s="18">
        <f t="shared" si="477"/>
        <v>89.436000000000007</v>
      </c>
      <c r="V4404" s="18">
        <f t="shared" si="478"/>
        <v>0</v>
      </c>
      <c r="W4404" s="18">
        <f t="shared" si="479"/>
        <v>0</v>
      </c>
      <c r="X4404" s="27"/>
      <c r="Y4404" s="19">
        <f t="shared" si="480"/>
        <v>0</v>
      </c>
      <c r="Z4404" s="18">
        <f t="shared" si="481"/>
        <v>30.45</v>
      </c>
      <c r="AA4404" s="12">
        <v>339</v>
      </c>
      <c r="AB4404" s="12">
        <v>4407</v>
      </c>
      <c r="AC4404" s="28">
        <f>+I4404+Y4404-Z4404</f>
        <v>76.47</v>
      </c>
      <c r="AD4404" s="20">
        <f t="shared" si="482"/>
        <v>0</v>
      </c>
      <c r="AE4404">
        <v>0</v>
      </c>
    </row>
    <row r="4405" spans="1:31" x14ac:dyDescent="0.25">
      <c r="A4405" s="9">
        <v>45230</v>
      </c>
      <c r="B4405" s="10" t="s">
        <v>230</v>
      </c>
      <c r="C4405" s="10" t="s">
        <v>185</v>
      </c>
      <c r="D4405" s="10" t="s">
        <v>40</v>
      </c>
      <c r="E4405" s="10" t="s">
        <v>30</v>
      </c>
      <c r="F4405" s="10">
        <v>160</v>
      </c>
      <c r="G4405" s="10">
        <v>174</v>
      </c>
      <c r="H4405" s="11">
        <f>SUMIFS(AA:AA,$A:$A,EOMONTH($A4405,-1),$B:$B,$B4405)</f>
        <v>385</v>
      </c>
      <c r="I4405" s="63">
        <f>ROUND(SUMIFS(AC:AC,$A:$A,EOMONTH($A4405,-1),$B:$B,$B4405),2)</f>
        <v>34.119999999999997</v>
      </c>
      <c r="J4405" s="11">
        <f>SUMIFS(AB:AB,$A:$A,EOMONTH($A4405,-1),$B:$B,$B4405)</f>
        <v>7690.03</v>
      </c>
      <c r="K4405" s="13">
        <v>0</v>
      </c>
      <c r="L4405" s="25">
        <v>0</v>
      </c>
      <c r="M4405" s="15">
        <v>0</v>
      </c>
      <c r="N4405" s="14">
        <v>0</v>
      </c>
      <c r="O4405" s="16">
        <v>0</v>
      </c>
      <c r="P4405" s="16">
        <v>0</v>
      </c>
      <c r="Q4405" s="16">
        <v>0</v>
      </c>
      <c r="R4405" s="16">
        <f>Q4405*16.876/100</f>
        <v>0</v>
      </c>
      <c r="S4405" s="17">
        <f t="shared" si="476"/>
        <v>0</v>
      </c>
      <c r="T4405" s="16">
        <v>0</v>
      </c>
      <c r="U4405" s="18">
        <f t="shared" si="477"/>
        <v>66.989999999999995</v>
      </c>
      <c r="V4405" s="18">
        <f t="shared" si="478"/>
        <v>0</v>
      </c>
      <c r="W4405" s="18">
        <f t="shared" si="479"/>
        <v>0</v>
      </c>
      <c r="X4405" s="27"/>
      <c r="Y4405" s="19">
        <f t="shared" si="480"/>
        <v>0</v>
      </c>
      <c r="Z4405" s="18">
        <f t="shared" si="481"/>
        <v>0</v>
      </c>
      <c r="AA4405" s="12">
        <v>385</v>
      </c>
      <c r="AB4405" s="12">
        <v>5767.3</v>
      </c>
      <c r="AC4405" s="28">
        <f>+I4405+Y4405-Z4405</f>
        <v>34.119999999999997</v>
      </c>
      <c r="AD4405" s="20">
        <f t="shared" si="482"/>
        <v>0</v>
      </c>
      <c r="AE4405">
        <v>0</v>
      </c>
    </row>
    <row r="4406" spans="1:31" x14ac:dyDescent="0.25">
      <c r="A4406" s="9">
        <v>45230</v>
      </c>
      <c r="B4406" s="10" t="s">
        <v>231</v>
      </c>
      <c r="C4406" s="10" t="s">
        <v>185</v>
      </c>
      <c r="D4406" s="10" t="s">
        <v>40</v>
      </c>
      <c r="E4406" s="10" t="s">
        <v>30</v>
      </c>
      <c r="F4406" s="10">
        <v>228</v>
      </c>
      <c r="G4406" s="10">
        <v>248</v>
      </c>
      <c r="H4406" s="11">
        <f>SUMIFS(AA:AA,$A:$A,EOMONTH($A4406,-1),$B:$B,$B4406)</f>
        <v>427</v>
      </c>
      <c r="I4406" s="63">
        <f>ROUND(SUMIFS(AC:AC,$A:$A,EOMONTH($A4406,-1),$B:$B,$B4406),2)</f>
        <v>65.760000000000005</v>
      </c>
      <c r="J4406" s="11">
        <f>SUMIFS(AB:AB,$A:$A,EOMONTH($A4406,-1),$B:$B,$B4406)</f>
        <v>10827.34</v>
      </c>
      <c r="K4406" s="13">
        <v>0</v>
      </c>
      <c r="L4406" s="25">
        <v>0</v>
      </c>
      <c r="M4406" s="15">
        <v>0</v>
      </c>
      <c r="N4406" s="14">
        <v>0</v>
      </c>
      <c r="O4406" s="16">
        <v>154</v>
      </c>
      <c r="P4406" s="16">
        <v>6916.94</v>
      </c>
      <c r="Q4406" s="16">
        <v>0</v>
      </c>
      <c r="R4406" s="16">
        <f>Q4406*16.876/100</f>
        <v>0</v>
      </c>
      <c r="S4406" s="17">
        <f t="shared" si="476"/>
        <v>0</v>
      </c>
      <c r="T4406" s="16">
        <v>0</v>
      </c>
      <c r="U4406" s="18">
        <f t="shared" si="477"/>
        <v>105.896</v>
      </c>
      <c r="V4406" s="18">
        <f t="shared" si="478"/>
        <v>0</v>
      </c>
      <c r="W4406" s="18">
        <f t="shared" si="479"/>
        <v>0</v>
      </c>
      <c r="X4406" s="27"/>
      <c r="Y4406" s="19">
        <f t="shared" si="480"/>
        <v>0</v>
      </c>
      <c r="Z4406" s="18">
        <f t="shared" si="481"/>
        <v>38.192</v>
      </c>
      <c r="AA4406" s="12">
        <v>273</v>
      </c>
      <c r="AB4406" s="12">
        <v>6922.39</v>
      </c>
      <c r="AC4406" s="28">
        <f>+I4406+Y4406-Z4406</f>
        <v>27.568000000000005</v>
      </c>
      <c r="AD4406" s="20">
        <f t="shared" si="482"/>
        <v>0</v>
      </c>
      <c r="AE4406">
        <v>0</v>
      </c>
    </row>
    <row r="4407" spans="1:31" x14ac:dyDescent="0.25">
      <c r="A4407" s="9">
        <v>45230</v>
      </c>
      <c r="B4407" s="10" t="s">
        <v>232</v>
      </c>
      <c r="C4407" s="10" t="s">
        <v>185</v>
      </c>
      <c r="D4407" s="10" t="s">
        <v>40</v>
      </c>
      <c r="E4407" s="10" t="s">
        <v>30</v>
      </c>
      <c r="F4407" s="10">
        <v>228</v>
      </c>
      <c r="G4407" s="10">
        <v>248</v>
      </c>
      <c r="H4407" s="11">
        <f>SUMIFS(AA:AA,$A:$A,EOMONTH($A4407,-1),$B:$B,$B4407)</f>
        <v>642</v>
      </c>
      <c r="I4407" s="63">
        <f>ROUND(SUMIFS(AC:AC,$A:$A,EOMONTH($A4407,-1),$B:$B,$B4407),2)</f>
        <v>117.92</v>
      </c>
      <c r="J4407" s="11">
        <f>SUMIFS(AB:AB,$A:$A,EOMONTH($A4407,-1),$B:$B,$B4407)</f>
        <v>16229.83</v>
      </c>
      <c r="K4407" s="13">
        <v>0</v>
      </c>
      <c r="L4407" s="25">
        <v>0</v>
      </c>
      <c r="M4407" s="15">
        <v>0</v>
      </c>
      <c r="N4407" s="14">
        <v>0</v>
      </c>
      <c r="O4407" s="16">
        <v>298</v>
      </c>
      <c r="P4407" s="16">
        <v>14044.94</v>
      </c>
      <c r="Q4407" s="16">
        <v>0</v>
      </c>
      <c r="R4407" s="16">
        <f>Q4407*16.876/100</f>
        <v>0</v>
      </c>
      <c r="S4407" s="17">
        <f t="shared" si="476"/>
        <v>0</v>
      </c>
      <c r="T4407" s="16">
        <v>0</v>
      </c>
      <c r="U4407" s="18">
        <f t="shared" si="477"/>
        <v>159.21600000000001</v>
      </c>
      <c r="V4407" s="18">
        <f t="shared" si="478"/>
        <v>0</v>
      </c>
      <c r="W4407" s="18">
        <f t="shared" si="479"/>
        <v>0</v>
      </c>
      <c r="X4407" s="27"/>
      <c r="Y4407" s="19">
        <f t="shared" si="480"/>
        <v>0</v>
      </c>
      <c r="Z4407" s="18">
        <f t="shared" si="481"/>
        <v>73.903999999999996</v>
      </c>
      <c r="AA4407" s="12">
        <v>344</v>
      </c>
      <c r="AB4407" s="12">
        <v>8696.35</v>
      </c>
      <c r="AC4407" s="28">
        <f>+I4407+Y4407-Z4407</f>
        <v>44.016000000000005</v>
      </c>
      <c r="AD4407" s="20">
        <f t="shared" si="482"/>
        <v>0</v>
      </c>
      <c r="AE4407">
        <v>0</v>
      </c>
    </row>
    <row r="4408" spans="1:31" x14ac:dyDescent="0.25">
      <c r="A4408" s="9">
        <v>45230</v>
      </c>
      <c r="B4408" s="10" t="s">
        <v>233</v>
      </c>
      <c r="C4408" s="10" t="s">
        <v>185</v>
      </c>
      <c r="D4408" s="10" t="s">
        <v>40</v>
      </c>
      <c r="E4408" s="10" t="s">
        <v>30</v>
      </c>
      <c r="F4408" s="10">
        <v>228</v>
      </c>
      <c r="G4408" s="10">
        <v>248</v>
      </c>
      <c r="H4408" s="11">
        <f>SUMIFS(AA:AA,$A:$A,EOMONTH($A4408,-1),$B:$B,$B4408)</f>
        <v>1161</v>
      </c>
      <c r="I4408" s="63">
        <f>ROUND(SUMIFS(AC:AC,$A:$A,EOMONTH($A4408,-1),$B:$B,$B4408),2)</f>
        <v>233.27</v>
      </c>
      <c r="J4408" s="11">
        <f>SUMIFS(AB:AB,$A:$A,EOMONTH($A4408,-1),$B:$B,$B4408)</f>
        <v>32285.33</v>
      </c>
      <c r="K4408" s="13">
        <v>0</v>
      </c>
      <c r="L4408" s="25">
        <v>0</v>
      </c>
      <c r="M4408" s="15">
        <v>0</v>
      </c>
      <c r="N4408" s="14">
        <v>0</v>
      </c>
      <c r="O4408" s="16">
        <v>10</v>
      </c>
      <c r="P4408" s="16">
        <v>557.9</v>
      </c>
      <c r="Q4408" s="16">
        <v>0</v>
      </c>
      <c r="R4408" s="16">
        <f>Q4408*16.876/100</f>
        <v>0</v>
      </c>
      <c r="S4408" s="17">
        <f t="shared" si="476"/>
        <v>0</v>
      </c>
      <c r="T4408" s="16">
        <v>0</v>
      </c>
      <c r="U4408" s="18">
        <f t="shared" si="477"/>
        <v>287.928</v>
      </c>
      <c r="V4408" s="18">
        <f t="shared" si="478"/>
        <v>0</v>
      </c>
      <c r="W4408" s="18">
        <f t="shared" si="479"/>
        <v>0</v>
      </c>
      <c r="X4408" s="27"/>
      <c r="Y4408" s="19">
        <f t="shared" si="480"/>
        <v>0</v>
      </c>
      <c r="Z4408" s="18">
        <f t="shared" si="481"/>
        <v>2.48</v>
      </c>
      <c r="AA4408" s="12">
        <v>1151</v>
      </c>
      <c r="AB4408" s="12">
        <v>32007.25</v>
      </c>
      <c r="AC4408" s="28">
        <f>+I4408+Y4408-Z4408</f>
        <v>230.79000000000002</v>
      </c>
      <c r="AD4408" s="20">
        <f t="shared" si="482"/>
        <v>0</v>
      </c>
      <c r="AE4408">
        <v>0</v>
      </c>
    </row>
    <row r="4409" spans="1:31" x14ac:dyDescent="0.25">
      <c r="A4409" s="9">
        <v>45230</v>
      </c>
      <c r="B4409" s="10" t="s">
        <v>234</v>
      </c>
      <c r="C4409" s="10" t="s">
        <v>185</v>
      </c>
      <c r="D4409" s="10" t="s">
        <v>40</v>
      </c>
      <c r="E4409" s="10" t="s">
        <v>30</v>
      </c>
      <c r="F4409" s="10">
        <v>228</v>
      </c>
      <c r="G4409" s="10">
        <v>248</v>
      </c>
      <c r="H4409" s="11">
        <f>SUMIFS(AA:AA,$A:$A,EOMONTH($A4409,-1),$B:$B,$B4409)</f>
        <v>355</v>
      </c>
      <c r="I4409" s="63">
        <f>ROUND(SUMIFS(AC:AC,$A:$A,EOMONTH($A4409,-1),$B:$B,$B4409),2)</f>
        <v>-10.75</v>
      </c>
      <c r="J4409" s="11">
        <f>SUMIFS(AB:AB,$A:$A,EOMONTH($A4409,-1),$B:$B,$B4409)</f>
        <v>21477.5</v>
      </c>
      <c r="K4409" s="13">
        <v>0</v>
      </c>
      <c r="L4409" s="25">
        <v>0</v>
      </c>
      <c r="M4409" s="15">
        <v>0</v>
      </c>
      <c r="N4409" s="14">
        <v>0</v>
      </c>
      <c r="O4409" s="16">
        <v>0</v>
      </c>
      <c r="P4409" s="16">
        <v>0</v>
      </c>
      <c r="Q4409" s="16">
        <v>0</v>
      </c>
      <c r="R4409" s="16">
        <f>Q4409*16.876/100</f>
        <v>0</v>
      </c>
      <c r="S4409" s="17">
        <f t="shared" si="476"/>
        <v>0</v>
      </c>
      <c r="T4409" s="16">
        <v>0</v>
      </c>
      <c r="U4409" s="18">
        <f t="shared" si="477"/>
        <v>88.04</v>
      </c>
      <c r="V4409" s="18">
        <f t="shared" si="478"/>
        <v>0</v>
      </c>
      <c r="W4409" s="18">
        <f t="shared" si="479"/>
        <v>0</v>
      </c>
      <c r="X4409" s="27"/>
      <c r="Y4409" s="19">
        <f t="shared" si="480"/>
        <v>0</v>
      </c>
      <c r="Z4409" s="18">
        <f t="shared" si="481"/>
        <v>0</v>
      </c>
      <c r="AA4409" s="12">
        <v>355</v>
      </c>
      <c r="AB4409" s="12">
        <v>21477.5</v>
      </c>
      <c r="AC4409" s="28">
        <f>+I4409+Y4409-Z4409</f>
        <v>-10.75</v>
      </c>
      <c r="AD4409" s="20">
        <f t="shared" si="482"/>
        <v>20</v>
      </c>
      <c r="AE4409">
        <v>20</v>
      </c>
    </row>
    <row r="4410" spans="1:31" x14ac:dyDescent="0.25">
      <c r="A4410" s="9">
        <v>45230</v>
      </c>
      <c r="B4410" s="10" t="s">
        <v>235</v>
      </c>
      <c r="C4410" s="10" t="s">
        <v>185</v>
      </c>
      <c r="D4410" s="10" t="s">
        <v>40</v>
      </c>
      <c r="E4410" s="10" t="s">
        <v>30</v>
      </c>
      <c r="F4410" s="10">
        <v>228</v>
      </c>
      <c r="G4410" s="10">
        <v>248</v>
      </c>
      <c r="H4410" s="11">
        <f>SUMIFS(AA:AA,$A:$A,EOMONTH($A4410,-1),$B:$B,$B4410)</f>
        <v>284</v>
      </c>
      <c r="I4410" s="63">
        <f>ROUND(SUMIFS(AC:AC,$A:$A,EOMONTH($A4410,-1),$B:$B,$B4410),2)</f>
        <v>-25.65</v>
      </c>
      <c r="J4410" s="11">
        <f>SUMIFS(AB:AB,$A:$A,EOMONTH($A4410,-1),$B:$B,$B4410)</f>
        <v>7935.1</v>
      </c>
      <c r="K4410" s="13">
        <v>0</v>
      </c>
      <c r="L4410" s="25">
        <v>0</v>
      </c>
      <c r="M4410" s="15">
        <v>0</v>
      </c>
      <c r="N4410" s="14">
        <v>0</v>
      </c>
      <c r="O4410" s="16">
        <v>10</v>
      </c>
      <c r="P4410" s="16">
        <v>557.9</v>
      </c>
      <c r="Q4410" s="16">
        <v>0</v>
      </c>
      <c r="R4410" s="16">
        <f>Q4410*16.876/100</f>
        <v>0</v>
      </c>
      <c r="S4410" s="17">
        <f t="shared" si="476"/>
        <v>0</v>
      </c>
      <c r="T4410" s="16">
        <v>0</v>
      </c>
      <c r="U4410" s="18">
        <f t="shared" si="477"/>
        <v>70.432000000000002</v>
      </c>
      <c r="V4410" s="18">
        <f t="shared" si="478"/>
        <v>0</v>
      </c>
      <c r="W4410" s="18">
        <f t="shared" si="479"/>
        <v>0</v>
      </c>
      <c r="X4410" s="27"/>
      <c r="Y4410" s="19">
        <f t="shared" si="480"/>
        <v>0</v>
      </c>
      <c r="Z4410" s="18">
        <f t="shared" si="481"/>
        <v>2.48</v>
      </c>
      <c r="AA4410" s="12">
        <v>274</v>
      </c>
      <c r="AB4410" s="12">
        <v>7655.7</v>
      </c>
      <c r="AC4410" s="28">
        <f>+I4410+Y4410-Z4410</f>
        <v>-28.13</v>
      </c>
      <c r="AD4410" s="20">
        <f t="shared" si="482"/>
        <v>30</v>
      </c>
      <c r="AE4410">
        <v>30</v>
      </c>
    </row>
    <row r="4411" spans="1:31" x14ac:dyDescent="0.25">
      <c r="A4411" s="9">
        <v>45230</v>
      </c>
      <c r="B4411" s="10" t="s">
        <v>236</v>
      </c>
      <c r="C4411" s="10" t="s">
        <v>185</v>
      </c>
      <c r="D4411" s="10" t="s">
        <v>40</v>
      </c>
      <c r="E4411" s="10" t="s">
        <v>30</v>
      </c>
      <c r="F4411" s="10">
        <v>228</v>
      </c>
      <c r="G4411" s="10">
        <v>248</v>
      </c>
      <c r="H4411" s="11">
        <f>SUMIFS(AA:AA,$A:$A,EOMONTH($A4411,-1),$B:$B,$B4411)</f>
        <v>228</v>
      </c>
      <c r="I4411" s="63">
        <f>ROUND(SUMIFS(AC:AC,$A:$A,EOMONTH($A4411,-1),$B:$B,$B4411),2)</f>
        <v>-82.21</v>
      </c>
      <c r="J4411" s="11">
        <f>SUMIFS(AB:AB,$A:$A,EOMONTH($A4411,-1),$B:$B,$B4411)</f>
        <v>13794</v>
      </c>
      <c r="K4411" s="13">
        <v>0</v>
      </c>
      <c r="L4411" s="25">
        <v>0</v>
      </c>
      <c r="M4411" s="15">
        <v>0</v>
      </c>
      <c r="N4411" s="14">
        <v>0</v>
      </c>
      <c r="O4411" s="16">
        <v>0</v>
      </c>
      <c r="P4411" s="16">
        <v>0</v>
      </c>
      <c r="Q4411" s="16">
        <v>0</v>
      </c>
      <c r="R4411" s="16">
        <f>Q4411*16.876/100</f>
        <v>0</v>
      </c>
      <c r="S4411" s="17">
        <f t="shared" si="476"/>
        <v>0</v>
      </c>
      <c r="T4411" s="16">
        <v>0</v>
      </c>
      <c r="U4411" s="18">
        <f t="shared" si="477"/>
        <v>56.543999999999997</v>
      </c>
      <c r="V4411" s="18">
        <f t="shared" si="478"/>
        <v>0</v>
      </c>
      <c r="W4411" s="18">
        <f t="shared" si="479"/>
        <v>0</v>
      </c>
      <c r="X4411" s="27"/>
      <c r="Y4411" s="19">
        <f t="shared" si="480"/>
        <v>0</v>
      </c>
      <c r="Z4411" s="18">
        <f t="shared" si="481"/>
        <v>0</v>
      </c>
      <c r="AA4411" s="12">
        <v>228</v>
      </c>
      <c r="AB4411" s="12">
        <v>13794</v>
      </c>
      <c r="AC4411" s="28">
        <f>+I4411+Y4411-Z4411</f>
        <v>-82.21</v>
      </c>
      <c r="AD4411" s="20">
        <f t="shared" si="482"/>
        <v>90</v>
      </c>
      <c r="AE4411">
        <v>90</v>
      </c>
    </row>
    <row r="4412" spans="1:31" x14ac:dyDescent="0.25">
      <c r="A4412" s="9">
        <v>45230</v>
      </c>
      <c r="B4412" s="10" t="s">
        <v>237</v>
      </c>
      <c r="C4412" s="10" t="s">
        <v>213</v>
      </c>
      <c r="D4412" s="10" t="s">
        <v>40</v>
      </c>
      <c r="E4412" s="10" t="s">
        <v>30</v>
      </c>
      <c r="F4412" s="10">
        <v>410</v>
      </c>
      <c r="G4412" s="10">
        <v>447</v>
      </c>
      <c r="H4412" s="11">
        <f>SUMIFS(AA:AA,$A:$A,EOMONTH($A4412,-1),$B:$B,$B4412)</f>
        <v>450</v>
      </c>
      <c r="I4412" s="63">
        <f>ROUND(SUMIFS(AC:AC,$A:$A,EOMONTH($A4412,-1),$B:$B,$B4412),2)</f>
        <v>280.85000000000002</v>
      </c>
      <c r="J4412" s="11">
        <f>SUMIFS(AB:AB,$A:$A,EOMONTH($A4412,-1),$B:$B,$B4412)</f>
        <v>20044.89</v>
      </c>
      <c r="K4412" s="13">
        <v>0</v>
      </c>
      <c r="L4412" s="25">
        <v>0</v>
      </c>
      <c r="M4412" s="15">
        <v>0</v>
      </c>
      <c r="N4412" s="14">
        <v>0</v>
      </c>
      <c r="O4412" s="16">
        <v>260</v>
      </c>
      <c r="P4412" s="16">
        <v>17505.2</v>
      </c>
      <c r="Q4412" s="16">
        <v>0</v>
      </c>
      <c r="R4412" s="16">
        <f>Q4412*16.876/100</f>
        <v>0</v>
      </c>
      <c r="S4412" s="17">
        <f t="shared" si="476"/>
        <v>0</v>
      </c>
      <c r="T4412" s="16">
        <v>0</v>
      </c>
      <c r="U4412" s="18">
        <f t="shared" si="477"/>
        <v>201.15</v>
      </c>
      <c r="V4412" s="18">
        <f t="shared" si="478"/>
        <v>0</v>
      </c>
      <c r="W4412" s="18">
        <f t="shared" si="479"/>
        <v>0</v>
      </c>
      <c r="X4412" s="27"/>
      <c r="Y4412" s="19">
        <f t="shared" si="480"/>
        <v>0</v>
      </c>
      <c r="Z4412" s="18">
        <f t="shared" si="481"/>
        <v>116.22</v>
      </c>
      <c r="AA4412" s="12">
        <v>190</v>
      </c>
      <c r="AB4412" s="12">
        <v>6457.44</v>
      </c>
      <c r="AC4412" s="28">
        <f>+I4412+Y4412-Z4412</f>
        <v>164.63000000000002</v>
      </c>
      <c r="AD4412" s="20">
        <f t="shared" si="482"/>
        <v>0</v>
      </c>
      <c r="AE4412">
        <v>0</v>
      </c>
    </row>
    <row r="4413" spans="1:31" x14ac:dyDescent="0.25">
      <c r="A4413" s="9">
        <v>45230</v>
      </c>
      <c r="B4413" s="10" t="s">
        <v>238</v>
      </c>
      <c r="C4413" s="10" t="s">
        <v>213</v>
      </c>
      <c r="D4413" s="10" t="s">
        <v>40</v>
      </c>
      <c r="E4413" s="10" t="s">
        <v>30</v>
      </c>
      <c r="F4413" s="10">
        <v>410</v>
      </c>
      <c r="G4413" s="10">
        <v>447</v>
      </c>
      <c r="H4413" s="11">
        <f>SUMIFS(AA:AA,$A:$A,EOMONTH($A4413,-1),$B:$B,$B4413)</f>
        <v>188</v>
      </c>
      <c r="I4413" s="63">
        <f>ROUND(SUMIFS(AC:AC,$A:$A,EOMONTH($A4413,-1),$B:$B,$B4413),2)</f>
        <v>79.59</v>
      </c>
      <c r="J4413" s="11">
        <f>SUMIFS(AB:AB,$A:$A,EOMONTH($A4413,-1),$B:$B,$B4413)</f>
        <v>8174.78</v>
      </c>
      <c r="K4413" s="13">
        <v>0</v>
      </c>
      <c r="L4413" s="25">
        <v>0</v>
      </c>
      <c r="M4413" s="15">
        <v>0</v>
      </c>
      <c r="N4413" s="14">
        <v>0</v>
      </c>
      <c r="O4413" s="16">
        <v>98</v>
      </c>
      <c r="P4413" s="16">
        <v>6616.72</v>
      </c>
      <c r="Q4413" s="16">
        <v>0</v>
      </c>
      <c r="R4413" s="16">
        <f>Q4413*16.876/100</f>
        <v>0</v>
      </c>
      <c r="S4413" s="17">
        <f t="shared" si="476"/>
        <v>0</v>
      </c>
      <c r="T4413" s="16">
        <v>0</v>
      </c>
      <c r="U4413" s="18">
        <f t="shared" si="477"/>
        <v>84.036000000000001</v>
      </c>
      <c r="V4413" s="18">
        <f t="shared" si="478"/>
        <v>0</v>
      </c>
      <c r="W4413" s="18">
        <f t="shared" si="479"/>
        <v>0</v>
      </c>
      <c r="X4413" s="27"/>
      <c r="Y4413" s="19">
        <f t="shared" si="480"/>
        <v>0</v>
      </c>
      <c r="Z4413" s="18">
        <f t="shared" si="481"/>
        <v>43.805999999999997</v>
      </c>
      <c r="AA4413" s="12">
        <v>90</v>
      </c>
      <c r="AB4413" s="12">
        <v>3913.46</v>
      </c>
      <c r="AC4413" s="28">
        <f>+I4413+Y4413-Z4413</f>
        <v>35.784000000000006</v>
      </c>
      <c r="AD4413" s="20">
        <f t="shared" si="482"/>
        <v>0</v>
      </c>
      <c r="AE4413">
        <v>20</v>
      </c>
    </row>
    <row r="4414" spans="1:31" x14ac:dyDescent="0.25">
      <c r="A4414" s="9">
        <v>45230</v>
      </c>
      <c r="B4414" s="10" t="s">
        <v>239</v>
      </c>
      <c r="C4414" s="10" t="s">
        <v>213</v>
      </c>
      <c r="D4414" s="10" t="s">
        <v>40</v>
      </c>
      <c r="E4414" s="10" t="s">
        <v>30</v>
      </c>
      <c r="F4414" s="10">
        <v>410</v>
      </c>
      <c r="G4414" s="10">
        <v>447</v>
      </c>
      <c r="H4414" s="11">
        <f>SUMIFS(AA:AA,$A:$A,EOMONTH($A4414,-1),$B:$B,$B4414)</f>
        <v>400</v>
      </c>
      <c r="I4414" s="63">
        <f>ROUND(SUMIFS(AC:AC,$A:$A,EOMONTH($A4414,-1),$B:$B,$B4414),2)</f>
        <v>120.03</v>
      </c>
      <c r="J4414" s="11">
        <f>SUMIFS(AB:AB,$A:$A,EOMONTH($A4414,-1),$B:$B,$B4414)</f>
        <v>17224.91</v>
      </c>
      <c r="K4414" s="13">
        <v>0</v>
      </c>
      <c r="L4414" s="25">
        <v>0</v>
      </c>
      <c r="M4414" s="15">
        <v>0</v>
      </c>
      <c r="N4414" s="14">
        <v>0</v>
      </c>
      <c r="O4414" s="16">
        <v>82</v>
      </c>
      <c r="P4414" s="16">
        <v>5848.48</v>
      </c>
      <c r="Q4414" s="16">
        <v>0</v>
      </c>
      <c r="R4414" s="16">
        <f>Q4414*16.876/100</f>
        <v>0</v>
      </c>
      <c r="S4414" s="17">
        <f t="shared" si="476"/>
        <v>0</v>
      </c>
      <c r="T4414" s="16">
        <v>0</v>
      </c>
      <c r="U4414" s="18">
        <f t="shared" si="477"/>
        <v>178.8</v>
      </c>
      <c r="V4414" s="18">
        <f t="shared" si="478"/>
        <v>0</v>
      </c>
      <c r="W4414" s="18">
        <f t="shared" si="479"/>
        <v>0</v>
      </c>
      <c r="X4414" s="27"/>
      <c r="Y4414" s="19">
        <f t="shared" si="480"/>
        <v>0</v>
      </c>
      <c r="Z4414" s="18">
        <f t="shared" si="481"/>
        <v>36.654000000000003</v>
      </c>
      <c r="AA4414" s="12">
        <v>318</v>
      </c>
      <c r="AB4414" s="12">
        <v>10465.120000000001</v>
      </c>
      <c r="AC4414" s="28">
        <f>+I4414+Y4414-Z4414</f>
        <v>83.376000000000005</v>
      </c>
      <c r="AD4414" s="20">
        <f t="shared" si="482"/>
        <v>0</v>
      </c>
      <c r="AE4414">
        <v>0</v>
      </c>
    </row>
    <row r="4415" spans="1:31" x14ac:dyDescent="0.25">
      <c r="A4415" s="9">
        <v>45230</v>
      </c>
      <c r="B4415" s="10" t="s">
        <v>240</v>
      </c>
      <c r="C4415" s="10" t="s">
        <v>213</v>
      </c>
      <c r="D4415" s="10" t="s">
        <v>29</v>
      </c>
      <c r="E4415" s="10" t="s">
        <v>30</v>
      </c>
      <c r="F4415" s="10"/>
      <c r="G4415" s="10">
        <v>0</v>
      </c>
      <c r="H4415" s="11">
        <f>SUMIFS(AA:AA,$A:$A,EOMONTH($A4415,-1),$B:$B,$B4415)</f>
        <v>36</v>
      </c>
      <c r="I4415" s="63">
        <f>ROUND(SUMIFS(AC:AC,$A:$A,EOMONTH($A4415,-1),$B:$B,$B4415),2)</f>
        <v>1.63</v>
      </c>
      <c r="J4415" s="11">
        <f>SUMIFS(AB:AB,$A:$A,EOMONTH($A4415,-1),$B:$B,$B4415)</f>
        <v>1848.6</v>
      </c>
      <c r="K4415" s="13">
        <v>0</v>
      </c>
      <c r="L4415" s="25">
        <v>0</v>
      </c>
      <c r="M4415" s="15">
        <v>0</v>
      </c>
      <c r="N4415" s="14">
        <v>0</v>
      </c>
      <c r="O4415" s="16">
        <v>0</v>
      </c>
      <c r="P4415" s="16">
        <v>0</v>
      </c>
      <c r="Q4415" s="16">
        <v>0</v>
      </c>
      <c r="R4415" s="16">
        <f>Q4415*16.876/100</f>
        <v>0</v>
      </c>
      <c r="S4415" s="17">
        <f t="shared" si="476"/>
        <v>0</v>
      </c>
      <c r="T4415" s="16">
        <v>0</v>
      </c>
      <c r="U4415" s="18">
        <f t="shared" si="477"/>
        <v>0</v>
      </c>
      <c r="V4415" s="18">
        <f t="shared" si="478"/>
        <v>0</v>
      </c>
      <c r="W4415" s="18">
        <f t="shared" si="479"/>
        <v>0</v>
      </c>
      <c r="X4415" s="27"/>
      <c r="Y4415" s="19">
        <f t="shared" si="480"/>
        <v>0</v>
      </c>
      <c r="Z4415" s="18">
        <f t="shared" si="481"/>
        <v>0</v>
      </c>
      <c r="AA4415" s="12">
        <v>36</v>
      </c>
      <c r="AB4415" s="12">
        <v>1848.6</v>
      </c>
      <c r="AC4415" s="28">
        <f>+I4415+Y4415-Z4415</f>
        <v>1.63</v>
      </c>
      <c r="AD4415" s="20">
        <f t="shared" si="482"/>
        <v>0</v>
      </c>
      <c r="AE4415">
        <v>0</v>
      </c>
    </row>
    <row r="4416" spans="1:31" x14ac:dyDescent="0.25">
      <c r="A4416" s="9">
        <v>45230</v>
      </c>
      <c r="B4416" s="10" t="s">
        <v>241</v>
      </c>
      <c r="C4416" s="10" t="s">
        <v>213</v>
      </c>
      <c r="D4416" s="10" t="s">
        <v>40</v>
      </c>
      <c r="E4416" s="10" t="s">
        <v>30</v>
      </c>
      <c r="F4416" s="10">
        <v>450</v>
      </c>
      <c r="G4416" s="10">
        <v>490</v>
      </c>
      <c r="H4416" s="11">
        <f>SUMIFS(AA:AA,$A:$A,EOMONTH($A4416,-1),$B:$B,$B4416)</f>
        <v>534</v>
      </c>
      <c r="I4416" s="63">
        <f>ROUND(SUMIFS(AC:AC,$A:$A,EOMONTH($A4416,-1),$B:$B,$B4416),2)</f>
        <v>86.76</v>
      </c>
      <c r="J4416" s="11">
        <f>SUMIFS(AB:AB,$A:$A,EOMONTH($A4416,-1),$B:$B,$B4416)</f>
        <v>24691.55</v>
      </c>
      <c r="K4416" s="13">
        <v>0</v>
      </c>
      <c r="L4416" s="25">
        <v>0</v>
      </c>
      <c r="M4416" s="15">
        <v>2312</v>
      </c>
      <c r="N4416" s="14">
        <v>110053.03</v>
      </c>
      <c r="O4416" s="16">
        <v>1713</v>
      </c>
      <c r="P4416" s="16">
        <v>128042.92</v>
      </c>
      <c r="Q4416" s="16">
        <v>0</v>
      </c>
      <c r="R4416" s="16">
        <f>Q4416*16.876/100</f>
        <v>0</v>
      </c>
      <c r="S4416" s="17">
        <f t="shared" si="476"/>
        <v>0</v>
      </c>
      <c r="T4416" s="16">
        <v>0</v>
      </c>
      <c r="U4416" s="18">
        <f t="shared" si="477"/>
        <v>261.66000000000003</v>
      </c>
      <c r="V4416" s="18">
        <f t="shared" si="478"/>
        <v>1040.4000000000001</v>
      </c>
      <c r="W4416" s="18">
        <f t="shared" si="479"/>
        <v>174.67275600000005</v>
      </c>
      <c r="X4416" s="27"/>
      <c r="Y4416" s="19">
        <f t="shared" si="480"/>
        <v>1215.072756</v>
      </c>
      <c r="Z4416" s="18">
        <f t="shared" si="481"/>
        <v>839.37</v>
      </c>
      <c r="AA4416" s="12">
        <v>1133</v>
      </c>
      <c r="AB4416" s="12">
        <v>40391.449999999997</v>
      </c>
      <c r="AC4416" s="28">
        <f>+I4416+Y4416-Z4416</f>
        <v>462.46275600000001</v>
      </c>
      <c r="AD4416" s="20">
        <f t="shared" si="482"/>
        <v>0</v>
      </c>
      <c r="AE4416">
        <v>0</v>
      </c>
    </row>
    <row r="4417" spans="1:31" x14ac:dyDescent="0.25">
      <c r="A4417" s="9">
        <v>45230</v>
      </c>
      <c r="B4417" s="10" t="s">
        <v>242</v>
      </c>
      <c r="C4417" s="10" t="s">
        <v>213</v>
      </c>
      <c r="D4417" s="10" t="s">
        <v>40</v>
      </c>
      <c r="E4417" s="10" t="s">
        <v>30</v>
      </c>
      <c r="F4417" s="10">
        <v>450</v>
      </c>
      <c r="G4417" s="10">
        <v>490</v>
      </c>
      <c r="H4417" s="11">
        <f>SUMIFS(AA:AA,$A:$A,EOMONTH($A4417,-1),$B:$B,$B4417)</f>
        <v>11</v>
      </c>
      <c r="I4417" s="63">
        <f>ROUND(SUMIFS(AC:AC,$A:$A,EOMONTH($A4417,-1),$B:$B,$B4417),2)</f>
        <v>-154.44</v>
      </c>
      <c r="J4417" s="11">
        <f>SUMIFS(AB:AB,$A:$A,EOMONTH($A4417,-1),$B:$B,$B4417)</f>
        <v>548.5</v>
      </c>
      <c r="K4417" s="13">
        <v>0</v>
      </c>
      <c r="L4417" s="25">
        <v>0</v>
      </c>
      <c r="M4417" s="15">
        <v>0</v>
      </c>
      <c r="N4417" s="14">
        <v>0</v>
      </c>
      <c r="O4417" s="16">
        <v>40</v>
      </c>
      <c r="P4417" s="16">
        <v>2730</v>
      </c>
      <c r="Q4417" s="16">
        <v>0</v>
      </c>
      <c r="R4417" s="16">
        <f>Q4417*16.876/100</f>
        <v>0</v>
      </c>
      <c r="S4417" s="17">
        <f t="shared" si="476"/>
        <v>0</v>
      </c>
      <c r="T4417" s="16">
        <v>0</v>
      </c>
      <c r="U4417" s="18">
        <f t="shared" si="477"/>
        <v>5.39</v>
      </c>
      <c r="V4417" s="18">
        <f t="shared" si="478"/>
        <v>0</v>
      </c>
      <c r="W4417" s="18">
        <f t="shared" si="479"/>
        <v>0</v>
      </c>
      <c r="X4417" s="27"/>
      <c r="Y4417" s="19">
        <f t="shared" si="480"/>
        <v>0</v>
      </c>
      <c r="Z4417" s="18">
        <f t="shared" si="481"/>
        <v>19.600000000000001</v>
      </c>
      <c r="AA4417" s="12">
        <v>-29</v>
      </c>
      <c r="AB4417" s="12">
        <v>-1446.05</v>
      </c>
      <c r="AC4417" s="28">
        <f>+I4417+Y4417-Z4417</f>
        <v>-174.04</v>
      </c>
      <c r="AD4417" s="20">
        <f t="shared" si="482"/>
        <v>180</v>
      </c>
      <c r="AE4417">
        <v>180</v>
      </c>
    </row>
    <row r="4418" spans="1:31" x14ac:dyDescent="0.25">
      <c r="A4418" s="9">
        <v>45230</v>
      </c>
      <c r="B4418" s="10" t="s">
        <v>243</v>
      </c>
      <c r="C4418" s="10" t="s">
        <v>213</v>
      </c>
      <c r="D4418" s="10" t="s">
        <v>40</v>
      </c>
      <c r="E4418" s="10" t="s">
        <v>30</v>
      </c>
      <c r="F4418" s="10">
        <v>450</v>
      </c>
      <c r="G4418" s="10">
        <v>490</v>
      </c>
      <c r="H4418" s="11">
        <f>SUMIFS(AA:AA,$A:$A,EOMONTH($A4418,-1),$B:$B,$B4418)</f>
        <v>-39</v>
      </c>
      <c r="I4418" s="63">
        <f>ROUND(SUMIFS(AC:AC,$A:$A,EOMONTH($A4418,-1),$B:$B,$B4418),2)</f>
        <v>-189.78</v>
      </c>
      <c r="J4418" s="11">
        <f>SUMIFS(AB:AB,$A:$A,EOMONTH($A4418,-1),$B:$B,$B4418)</f>
        <v>-1838.85</v>
      </c>
      <c r="K4418" s="13">
        <v>0</v>
      </c>
      <c r="L4418" s="25">
        <v>0</v>
      </c>
      <c r="M4418" s="15">
        <v>1070</v>
      </c>
      <c r="N4418" s="14">
        <v>50594.21</v>
      </c>
      <c r="O4418" s="16">
        <v>817</v>
      </c>
      <c r="P4418" s="16">
        <v>61061.88</v>
      </c>
      <c r="Q4418" s="16">
        <v>0</v>
      </c>
      <c r="R4418" s="16">
        <f>Q4418*16.876/100</f>
        <v>0</v>
      </c>
      <c r="S4418" s="17">
        <f t="shared" si="476"/>
        <v>0</v>
      </c>
      <c r="T4418" s="16">
        <v>0</v>
      </c>
      <c r="U4418" s="18">
        <f t="shared" si="477"/>
        <v>-19.11</v>
      </c>
      <c r="V4418" s="18">
        <f t="shared" si="478"/>
        <v>481.5</v>
      </c>
      <c r="W4418" s="18">
        <f t="shared" si="479"/>
        <v>80.83903500000001</v>
      </c>
      <c r="X4418" s="27"/>
      <c r="Y4418" s="19">
        <f t="shared" si="480"/>
        <v>562.33903499999997</v>
      </c>
      <c r="Z4418" s="18">
        <f t="shared" si="481"/>
        <v>400.33</v>
      </c>
      <c r="AA4418" s="12">
        <v>214</v>
      </c>
      <c r="AB4418" s="12">
        <v>7588.44</v>
      </c>
      <c r="AC4418" s="28">
        <f>+I4418+Y4418-Z4418</f>
        <v>-27.77096499999999</v>
      </c>
      <c r="AD4418" s="20">
        <f t="shared" si="482"/>
        <v>30</v>
      </c>
      <c r="AE4418">
        <v>130</v>
      </c>
    </row>
    <row r="4419" spans="1:31" x14ac:dyDescent="0.25">
      <c r="A4419" s="9">
        <v>45230</v>
      </c>
      <c r="B4419" s="10" t="s">
        <v>779</v>
      </c>
      <c r="C4419" s="10" t="s">
        <v>213</v>
      </c>
      <c r="D4419" s="10" t="s">
        <v>29</v>
      </c>
      <c r="E4419" s="10" t="s">
        <v>30</v>
      </c>
      <c r="F4419" s="10"/>
      <c r="G4419" s="10">
        <v>0</v>
      </c>
      <c r="H4419" s="11">
        <f>SUMIFS(AA:AA,$A:$A,EOMONTH($A4419,-1),$B:$B,$B4419)</f>
        <v>31</v>
      </c>
      <c r="I4419" s="63">
        <f>ROUND(SUMIFS(AC:AC,$A:$A,EOMONTH($A4419,-1),$B:$B,$B4419),2)</f>
        <v>0</v>
      </c>
      <c r="J4419" s="11">
        <f>SUMIFS(AB:AB,$A:$A,EOMONTH($A4419,-1),$B:$B,$B4419)</f>
        <v>1972.71</v>
      </c>
      <c r="K4419" s="13">
        <v>0</v>
      </c>
      <c r="L4419" s="25">
        <v>0</v>
      </c>
      <c r="M4419" s="15">
        <v>0</v>
      </c>
      <c r="N4419" s="14">
        <v>0</v>
      </c>
      <c r="O4419" s="16">
        <v>0</v>
      </c>
      <c r="P4419" s="16">
        <v>0</v>
      </c>
      <c r="Q4419" s="16">
        <v>0</v>
      </c>
      <c r="R4419" s="16">
        <f>Q4419*16.876/100</f>
        <v>0</v>
      </c>
      <c r="S4419" s="17">
        <f t="shared" si="476"/>
        <v>0</v>
      </c>
      <c r="T4419" s="16">
        <v>0</v>
      </c>
      <c r="U4419" s="18">
        <f t="shared" si="477"/>
        <v>0</v>
      </c>
      <c r="V4419" s="18">
        <f t="shared" si="478"/>
        <v>0</v>
      </c>
      <c r="W4419" s="18">
        <f t="shared" si="479"/>
        <v>0</v>
      </c>
      <c r="X4419" s="27"/>
      <c r="Y4419" s="19">
        <f t="shared" si="480"/>
        <v>0</v>
      </c>
      <c r="Z4419" s="18">
        <f t="shared" si="481"/>
        <v>0</v>
      </c>
      <c r="AA4419" s="12">
        <v>31</v>
      </c>
      <c r="AB4419" s="12">
        <v>1972.71</v>
      </c>
      <c r="AC4419" s="28">
        <f>+I4419+Y4419-Z4419</f>
        <v>0</v>
      </c>
      <c r="AD4419" s="20">
        <f t="shared" si="482"/>
        <v>0</v>
      </c>
      <c r="AE4419">
        <v>0</v>
      </c>
    </row>
    <row r="4420" spans="1:31" x14ac:dyDescent="0.25">
      <c r="A4420" s="9">
        <v>45230</v>
      </c>
      <c r="B4420" s="10" t="s">
        <v>244</v>
      </c>
      <c r="C4420" s="10" t="s">
        <v>213</v>
      </c>
      <c r="D4420" s="10" t="s">
        <v>40</v>
      </c>
      <c r="E4420" s="10" t="s">
        <v>30</v>
      </c>
      <c r="F4420" s="10">
        <v>620</v>
      </c>
      <c r="G4420" s="10">
        <v>676</v>
      </c>
      <c r="H4420" s="11">
        <f>SUMIFS(AA:AA,$A:$A,EOMONTH($A4420,-1),$B:$B,$B4420)</f>
        <v>1415</v>
      </c>
      <c r="I4420" s="63">
        <f>ROUND(SUMIFS(AC:AC,$A:$A,EOMONTH($A4420,-1),$B:$B,$B4420),2)</f>
        <v>814.07</v>
      </c>
      <c r="J4420" s="11">
        <f>SUMIFS(AB:AB,$A:$A,EOMONTH($A4420,-1),$B:$B,$B4420)</f>
        <v>93251.88</v>
      </c>
      <c r="K4420" s="13">
        <v>0</v>
      </c>
      <c r="L4420" s="25">
        <v>0</v>
      </c>
      <c r="M4420" s="15">
        <v>0</v>
      </c>
      <c r="N4420" s="14">
        <v>0</v>
      </c>
      <c r="O4420" s="16">
        <v>1070</v>
      </c>
      <c r="P4420" s="16">
        <v>102219.45</v>
      </c>
      <c r="Q4420" s="16">
        <v>0</v>
      </c>
      <c r="R4420" s="16">
        <f>Q4420*16.876/100</f>
        <v>0</v>
      </c>
      <c r="S4420" s="17">
        <f t="shared" si="476"/>
        <v>0</v>
      </c>
      <c r="T4420" s="16">
        <v>0</v>
      </c>
      <c r="U4420" s="18">
        <f t="shared" si="477"/>
        <v>956.54</v>
      </c>
      <c r="V4420" s="18">
        <f t="shared" si="478"/>
        <v>0</v>
      </c>
      <c r="W4420" s="18">
        <f t="shared" si="479"/>
        <v>0</v>
      </c>
      <c r="X4420" s="27"/>
      <c r="Y4420" s="19">
        <f t="shared" si="480"/>
        <v>0</v>
      </c>
      <c r="Z4420" s="18">
        <f t="shared" si="481"/>
        <v>723.32</v>
      </c>
      <c r="AA4420" s="12">
        <v>345</v>
      </c>
      <c r="AB4420" s="12">
        <v>17049.900000000001</v>
      </c>
      <c r="AC4420" s="28">
        <f>+I4420+Y4420-Z4420</f>
        <v>90.75</v>
      </c>
      <c r="AD4420" s="20">
        <f t="shared" si="482"/>
        <v>0</v>
      </c>
      <c r="AE4420">
        <v>0</v>
      </c>
    </row>
    <row r="4421" spans="1:31" x14ac:dyDescent="0.25">
      <c r="A4421" s="9">
        <v>45230</v>
      </c>
      <c r="B4421" s="10" t="s">
        <v>245</v>
      </c>
      <c r="C4421" s="10" t="s">
        <v>213</v>
      </c>
      <c r="D4421" s="10" t="s">
        <v>40</v>
      </c>
      <c r="E4421" s="10" t="s">
        <v>30</v>
      </c>
      <c r="F4421" s="10">
        <v>620</v>
      </c>
      <c r="G4421" s="10">
        <v>676</v>
      </c>
      <c r="H4421" s="11">
        <f>SUMIFS(AA:AA,$A:$A,EOMONTH($A4421,-1),$B:$B,$B4421)</f>
        <v>810</v>
      </c>
      <c r="I4421" s="63">
        <f>ROUND(SUMIFS(AC:AC,$A:$A,EOMONTH($A4421,-1),$B:$B,$B4421),2)</f>
        <v>167.17</v>
      </c>
      <c r="J4421" s="11">
        <f>SUMIFS(AB:AB,$A:$A,EOMONTH($A4421,-1),$B:$B,$B4421)</f>
        <v>52547.96</v>
      </c>
      <c r="K4421" s="13">
        <v>0</v>
      </c>
      <c r="L4421" s="25">
        <v>0</v>
      </c>
      <c r="M4421" s="15">
        <v>0</v>
      </c>
      <c r="N4421" s="14">
        <v>0</v>
      </c>
      <c r="O4421" s="16">
        <v>546</v>
      </c>
      <c r="P4421" s="16">
        <v>53416.62</v>
      </c>
      <c r="Q4421" s="16">
        <v>0</v>
      </c>
      <c r="R4421" s="16">
        <f>Q4421*16.876/100</f>
        <v>0</v>
      </c>
      <c r="S4421" s="17">
        <f t="shared" ref="S4421:S4484" si="483">Q4421+R4421</f>
        <v>0</v>
      </c>
      <c r="T4421" s="16">
        <v>0</v>
      </c>
      <c r="U4421" s="18">
        <f t="shared" ref="U4421:U4484" si="484">H4421*G4421/1000</f>
        <v>547.55999999999995</v>
      </c>
      <c r="V4421" s="18">
        <f t="shared" ref="V4421:V4484" si="485">M4421*F4421/1000</f>
        <v>0</v>
      </c>
      <c r="W4421" s="18">
        <f t="shared" ref="W4421:W4484" si="486">V4421*16.789/100</f>
        <v>0</v>
      </c>
      <c r="X4421" s="27"/>
      <c r="Y4421" s="19">
        <f t="shared" ref="Y4421:Y4484" si="487">V4421+W4421+X4421</f>
        <v>0</v>
      </c>
      <c r="Z4421" s="18">
        <f t="shared" ref="Z4421:Z4484" si="488">O4421*G4421/1000</f>
        <v>369.096</v>
      </c>
      <c r="AA4421" s="12">
        <v>264</v>
      </c>
      <c r="AB4421" s="12">
        <v>12843.6</v>
      </c>
      <c r="AC4421" s="28">
        <f>+I4421+Y4421-Z4421</f>
        <v>-201.92600000000002</v>
      </c>
      <c r="AD4421" s="20">
        <f t="shared" ref="AD4421:AD4484" si="489">IF(AC4421&lt;0,ROUNDUP(AC4421,-1)*-1,0)</f>
        <v>210</v>
      </c>
      <c r="AE4421">
        <v>0</v>
      </c>
    </row>
    <row r="4422" spans="1:31" x14ac:dyDescent="0.25">
      <c r="A4422" s="9">
        <v>45230</v>
      </c>
      <c r="B4422" s="10" t="s">
        <v>246</v>
      </c>
      <c r="C4422" s="10" t="s">
        <v>213</v>
      </c>
      <c r="D4422" s="10" t="s">
        <v>40</v>
      </c>
      <c r="E4422" s="10" t="s">
        <v>30</v>
      </c>
      <c r="F4422" s="10">
        <v>620</v>
      </c>
      <c r="G4422" s="10">
        <v>676</v>
      </c>
      <c r="H4422" s="11">
        <f>SUMIFS(AA:AA,$A:$A,EOMONTH($A4422,-1),$B:$B,$B4422)</f>
        <v>1204</v>
      </c>
      <c r="I4422" s="63">
        <f>ROUND(SUMIFS(AC:AC,$A:$A,EOMONTH($A4422,-1),$B:$B,$B4422),2)</f>
        <v>627.80999999999995</v>
      </c>
      <c r="J4422" s="11">
        <f>SUMIFS(AB:AB,$A:$A,EOMONTH($A4422,-1),$B:$B,$B4422)</f>
        <v>76619.210000000006</v>
      </c>
      <c r="K4422" s="13">
        <v>0</v>
      </c>
      <c r="L4422" s="25">
        <v>0</v>
      </c>
      <c r="M4422" s="15">
        <v>0</v>
      </c>
      <c r="N4422" s="14">
        <v>0</v>
      </c>
      <c r="O4422" s="16">
        <v>535</v>
      </c>
      <c r="P4422" s="16">
        <v>51403.85</v>
      </c>
      <c r="Q4422" s="16">
        <v>0</v>
      </c>
      <c r="R4422" s="16">
        <f>Q4422*16.876/100</f>
        <v>0</v>
      </c>
      <c r="S4422" s="17">
        <f t="shared" si="483"/>
        <v>0</v>
      </c>
      <c r="T4422" s="16">
        <v>0</v>
      </c>
      <c r="U4422" s="18">
        <f t="shared" si="484"/>
        <v>813.904</v>
      </c>
      <c r="V4422" s="18">
        <f t="shared" si="485"/>
        <v>0</v>
      </c>
      <c r="W4422" s="18">
        <f t="shared" si="486"/>
        <v>0</v>
      </c>
      <c r="X4422" s="27"/>
      <c r="Y4422" s="19">
        <f t="shared" si="487"/>
        <v>0</v>
      </c>
      <c r="Z4422" s="18">
        <f t="shared" si="488"/>
        <v>361.66</v>
      </c>
      <c r="AA4422" s="12">
        <v>669</v>
      </c>
      <c r="AB4422" s="12">
        <v>32726.73</v>
      </c>
      <c r="AC4422" s="28">
        <f>+I4422+Y4422-Z4422</f>
        <v>266.14999999999992</v>
      </c>
      <c r="AD4422" s="20">
        <f t="shared" si="489"/>
        <v>0</v>
      </c>
      <c r="AE4422">
        <v>0</v>
      </c>
    </row>
    <row r="4423" spans="1:31" x14ac:dyDescent="0.25">
      <c r="A4423" s="9">
        <v>45230</v>
      </c>
      <c r="B4423" s="10" t="s">
        <v>247</v>
      </c>
      <c r="C4423" s="10" t="s">
        <v>213</v>
      </c>
      <c r="D4423" s="10" t="s">
        <v>40</v>
      </c>
      <c r="E4423" s="10" t="s">
        <v>30</v>
      </c>
      <c r="F4423" s="10">
        <v>585</v>
      </c>
      <c r="G4423" s="10">
        <v>638</v>
      </c>
      <c r="H4423" s="11">
        <f>SUMIFS(AA:AA,$A:$A,EOMONTH($A4423,-1),$B:$B,$B4423)</f>
        <v>2448</v>
      </c>
      <c r="I4423" s="63">
        <f>ROUND(SUMIFS(AC:AC,$A:$A,EOMONTH($A4423,-1),$B:$B,$B4423),2)</f>
        <v>381.7</v>
      </c>
      <c r="J4423" s="11">
        <f>SUMIFS(AB:AB,$A:$A,EOMONTH($A4423,-1),$B:$B,$B4423)</f>
        <v>161116.62</v>
      </c>
      <c r="K4423" s="13">
        <v>0</v>
      </c>
      <c r="L4423" s="25">
        <v>0</v>
      </c>
      <c r="M4423" s="15">
        <v>960</v>
      </c>
      <c r="N4423" s="14">
        <v>66277.64</v>
      </c>
      <c r="O4423" s="16">
        <v>2605</v>
      </c>
      <c r="P4423" s="16">
        <v>230950.75</v>
      </c>
      <c r="Q4423" s="16">
        <v>0</v>
      </c>
      <c r="R4423" s="16">
        <f>Q4423*16.876/100</f>
        <v>0</v>
      </c>
      <c r="S4423" s="17">
        <f t="shared" si="483"/>
        <v>0</v>
      </c>
      <c r="T4423" s="16">
        <v>0</v>
      </c>
      <c r="U4423" s="18">
        <f t="shared" si="484"/>
        <v>1561.8240000000001</v>
      </c>
      <c r="V4423" s="18">
        <f t="shared" si="485"/>
        <v>561.6</v>
      </c>
      <c r="W4423" s="18">
        <f t="shared" si="486"/>
        <v>94.287024000000017</v>
      </c>
      <c r="X4423" s="27"/>
      <c r="Y4423" s="19">
        <f t="shared" si="487"/>
        <v>655.887024</v>
      </c>
      <c r="Z4423" s="18">
        <f t="shared" si="488"/>
        <v>1661.99</v>
      </c>
      <c r="AA4423" s="12">
        <v>803</v>
      </c>
      <c r="AB4423" s="12">
        <v>40334.69</v>
      </c>
      <c r="AC4423" s="28">
        <f>+I4423+Y4423-Z4423</f>
        <v>-624.40297600000008</v>
      </c>
      <c r="AD4423" s="20">
        <f t="shared" si="489"/>
        <v>630</v>
      </c>
      <c r="AE4423">
        <v>0</v>
      </c>
    </row>
    <row r="4424" spans="1:31" x14ac:dyDescent="0.25">
      <c r="A4424" s="9">
        <v>45230</v>
      </c>
      <c r="B4424" s="10" t="s">
        <v>248</v>
      </c>
      <c r="C4424" s="10" t="s">
        <v>213</v>
      </c>
      <c r="D4424" s="10" t="s">
        <v>40</v>
      </c>
      <c r="E4424" s="10" t="s">
        <v>30</v>
      </c>
      <c r="F4424" s="10">
        <v>585</v>
      </c>
      <c r="G4424" s="10">
        <v>638</v>
      </c>
      <c r="H4424" s="11">
        <f>SUMIFS(AA:AA,$A:$A,EOMONTH($A4424,-1),$B:$B,$B4424)</f>
        <v>152</v>
      </c>
      <c r="I4424" s="63">
        <f>ROUND(SUMIFS(AC:AC,$A:$A,EOMONTH($A4424,-1),$B:$B,$B4424),2)</f>
        <v>-27.64</v>
      </c>
      <c r="J4424" s="11">
        <f>SUMIFS(AB:AB,$A:$A,EOMONTH($A4424,-1),$B:$B,$B4424)</f>
        <v>10106.959999999999</v>
      </c>
      <c r="K4424" s="13">
        <v>0</v>
      </c>
      <c r="L4424" s="25">
        <v>0</v>
      </c>
      <c r="M4424" s="15">
        <v>0</v>
      </c>
      <c r="N4424" s="14">
        <v>0</v>
      </c>
      <c r="O4424" s="16">
        <v>20</v>
      </c>
      <c r="P4424" s="16">
        <v>1811.3</v>
      </c>
      <c r="Q4424" s="16">
        <v>0</v>
      </c>
      <c r="R4424" s="16">
        <f>Q4424*16.876/100</f>
        <v>0</v>
      </c>
      <c r="S4424" s="17">
        <f t="shared" si="483"/>
        <v>0</v>
      </c>
      <c r="T4424" s="16">
        <v>0</v>
      </c>
      <c r="U4424" s="18">
        <f t="shared" si="484"/>
        <v>96.975999999999999</v>
      </c>
      <c r="V4424" s="18">
        <f t="shared" si="485"/>
        <v>0</v>
      </c>
      <c r="W4424" s="18">
        <f t="shared" si="486"/>
        <v>0</v>
      </c>
      <c r="X4424" s="27"/>
      <c r="Y4424" s="19">
        <f t="shared" si="487"/>
        <v>0</v>
      </c>
      <c r="Z4424" s="18">
        <f t="shared" si="488"/>
        <v>12.76</v>
      </c>
      <c r="AA4424" s="12">
        <v>132</v>
      </c>
      <c r="AB4424" s="12">
        <v>6582.84</v>
      </c>
      <c r="AC4424" s="28">
        <f>+I4424+Y4424-Z4424</f>
        <v>-40.4</v>
      </c>
      <c r="AD4424" s="20">
        <f t="shared" si="489"/>
        <v>50</v>
      </c>
      <c r="AE4424">
        <v>60</v>
      </c>
    </row>
    <row r="4425" spans="1:31" x14ac:dyDescent="0.25">
      <c r="A4425" s="9">
        <v>45230</v>
      </c>
      <c r="B4425" s="10" t="s">
        <v>249</v>
      </c>
      <c r="C4425" s="10" t="s">
        <v>213</v>
      </c>
      <c r="D4425" s="10" t="s">
        <v>40</v>
      </c>
      <c r="E4425" s="10" t="s">
        <v>30</v>
      </c>
      <c r="F4425" s="10">
        <v>585</v>
      </c>
      <c r="G4425" s="10">
        <v>638</v>
      </c>
      <c r="H4425" s="11">
        <f>SUMIFS(AA:AA,$A:$A,EOMONTH($A4425,-1),$B:$B,$B4425)</f>
        <v>11</v>
      </c>
      <c r="I4425" s="63">
        <f>ROUND(SUMIFS(AC:AC,$A:$A,EOMONTH($A4425,-1),$B:$B,$B4425),2)</f>
        <v>0.18</v>
      </c>
      <c r="J4425" s="11">
        <f>SUMIFS(AB:AB,$A:$A,EOMONTH($A4425,-1),$B:$B,$B4425)</f>
        <v>710.41</v>
      </c>
      <c r="K4425" s="13">
        <v>0</v>
      </c>
      <c r="L4425" s="25">
        <v>0</v>
      </c>
      <c r="M4425" s="15">
        <v>0</v>
      </c>
      <c r="N4425" s="14">
        <v>0</v>
      </c>
      <c r="O4425" s="16">
        <v>14</v>
      </c>
      <c r="P4425" s="16">
        <v>1281.32</v>
      </c>
      <c r="Q4425" s="16">
        <v>0</v>
      </c>
      <c r="R4425" s="16">
        <f>Q4425*16.876/100</f>
        <v>0</v>
      </c>
      <c r="S4425" s="17">
        <f t="shared" si="483"/>
        <v>0</v>
      </c>
      <c r="T4425" s="16">
        <v>0</v>
      </c>
      <c r="U4425" s="18">
        <f t="shared" si="484"/>
        <v>7.0179999999999998</v>
      </c>
      <c r="V4425" s="18">
        <f t="shared" si="485"/>
        <v>0</v>
      </c>
      <c r="W4425" s="18">
        <f t="shared" si="486"/>
        <v>0</v>
      </c>
      <c r="X4425" s="27"/>
      <c r="Y4425" s="19">
        <f t="shared" si="487"/>
        <v>0</v>
      </c>
      <c r="Z4425" s="18">
        <f t="shared" si="488"/>
        <v>8.9320000000000004</v>
      </c>
      <c r="AA4425" s="12">
        <v>-3</v>
      </c>
      <c r="AB4425" s="12">
        <v>-193.75</v>
      </c>
      <c r="AC4425" s="28">
        <f>+I4425+Y4425-Z4425</f>
        <v>-8.7520000000000007</v>
      </c>
      <c r="AD4425" s="20">
        <f t="shared" si="489"/>
        <v>10</v>
      </c>
      <c r="AE4425">
        <v>110</v>
      </c>
    </row>
    <row r="4426" spans="1:31" x14ac:dyDescent="0.25">
      <c r="A4426" s="9">
        <v>45230</v>
      </c>
      <c r="B4426" s="10" t="s">
        <v>250</v>
      </c>
      <c r="C4426" s="10" t="s">
        <v>213</v>
      </c>
      <c r="D4426" s="10" t="s">
        <v>40</v>
      </c>
      <c r="E4426" s="10" t="s">
        <v>30</v>
      </c>
      <c r="F4426" s="10">
        <v>585</v>
      </c>
      <c r="G4426" s="10">
        <v>638</v>
      </c>
      <c r="H4426" s="11">
        <f>SUMIFS(AA:AA,$A:$A,EOMONTH($A4426,-1),$B:$B,$B4426)</f>
        <v>811</v>
      </c>
      <c r="I4426" s="63">
        <f>ROUND(SUMIFS(AC:AC,$A:$A,EOMONTH($A4426,-1),$B:$B,$B4426),2)</f>
        <v>-91.12</v>
      </c>
      <c r="J4426" s="11">
        <f>SUMIFS(AB:AB,$A:$A,EOMONTH($A4426,-1),$B:$B,$B4426)</f>
        <v>52893.96</v>
      </c>
      <c r="K4426" s="13">
        <v>0</v>
      </c>
      <c r="L4426" s="25">
        <v>0</v>
      </c>
      <c r="M4426" s="15">
        <v>0</v>
      </c>
      <c r="N4426" s="14">
        <v>0</v>
      </c>
      <c r="O4426" s="16">
        <v>310</v>
      </c>
      <c r="P4426" s="16">
        <v>28474.7</v>
      </c>
      <c r="Q4426" s="16">
        <v>0</v>
      </c>
      <c r="R4426" s="16">
        <f>Q4426*16.876/100</f>
        <v>0</v>
      </c>
      <c r="S4426" s="17">
        <f t="shared" si="483"/>
        <v>0</v>
      </c>
      <c r="T4426" s="16">
        <v>0</v>
      </c>
      <c r="U4426" s="18">
        <f t="shared" si="484"/>
        <v>517.41800000000001</v>
      </c>
      <c r="V4426" s="18">
        <f t="shared" si="485"/>
        <v>0</v>
      </c>
      <c r="W4426" s="18">
        <f t="shared" si="486"/>
        <v>0</v>
      </c>
      <c r="X4426" s="27"/>
      <c r="Y4426" s="19">
        <f t="shared" si="487"/>
        <v>0</v>
      </c>
      <c r="Z4426" s="18">
        <f t="shared" si="488"/>
        <v>197.78</v>
      </c>
      <c r="AA4426" s="12">
        <v>501</v>
      </c>
      <c r="AB4426" s="12">
        <v>24508.92</v>
      </c>
      <c r="AC4426" s="28">
        <f>+I4426+Y4426-Z4426</f>
        <v>-288.89999999999998</v>
      </c>
      <c r="AD4426" s="20">
        <f t="shared" si="489"/>
        <v>290</v>
      </c>
      <c r="AE4426">
        <v>0</v>
      </c>
    </row>
    <row r="4427" spans="1:31" x14ac:dyDescent="0.25">
      <c r="A4427" s="9">
        <v>45230</v>
      </c>
      <c r="B4427" s="10" t="s">
        <v>251</v>
      </c>
      <c r="C4427" s="10" t="s">
        <v>213</v>
      </c>
      <c r="D4427" s="10" t="s">
        <v>40</v>
      </c>
      <c r="E4427" s="10" t="s">
        <v>30</v>
      </c>
      <c r="F4427" s="10">
        <v>585</v>
      </c>
      <c r="G4427" s="10">
        <v>638</v>
      </c>
      <c r="H4427" s="11">
        <f>SUMIFS(AA:AA,$A:$A,EOMONTH($A4427,-1),$B:$B,$B4427)</f>
        <v>929</v>
      </c>
      <c r="I4427" s="63">
        <f>ROUND(SUMIFS(AC:AC,$A:$A,EOMONTH($A4427,-1),$B:$B,$B4427),2)</f>
        <v>271.35000000000002</v>
      </c>
      <c r="J4427" s="11">
        <f>SUMIFS(AB:AB,$A:$A,EOMONTH($A4427,-1),$B:$B,$B4427)</f>
        <v>60440.82</v>
      </c>
      <c r="K4427" s="13">
        <v>0</v>
      </c>
      <c r="L4427" s="25">
        <v>0</v>
      </c>
      <c r="M4427" s="15">
        <v>0</v>
      </c>
      <c r="N4427" s="14">
        <v>0</v>
      </c>
      <c r="O4427" s="16">
        <v>885</v>
      </c>
      <c r="P4427" s="16">
        <v>80233.95</v>
      </c>
      <c r="Q4427" s="16">
        <v>0</v>
      </c>
      <c r="R4427" s="16">
        <f>Q4427*16.876/100</f>
        <v>0</v>
      </c>
      <c r="S4427" s="17">
        <f t="shared" si="483"/>
        <v>0</v>
      </c>
      <c r="T4427" s="16">
        <v>0</v>
      </c>
      <c r="U4427" s="18">
        <f t="shared" si="484"/>
        <v>592.702</v>
      </c>
      <c r="V4427" s="18">
        <f t="shared" si="485"/>
        <v>0</v>
      </c>
      <c r="W4427" s="18">
        <f t="shared" si="486"/>
        <v>0</v>
      </c>
      <c r="X4427" s="27"/>
      <c r="Y4427" s="19">
        <f t="shared" si="487"/>
        <v>0</v>
      </c>
      <c r="Z4427" s="18">
        <f t="shared" si="488"/>
        <v>564.63</v>
      </c>
      <c r="AA4427" s="12">
        <v>44</v>
      </c>
      <c r="AB4427" s="12">
        <v>2862.64</v>
      </c>
      <c r="AC4427" s="28">
        <f>+I4427+Y4427-Z4427</f>
        <v>-293.27999999999997</v>
      </c>
      <c r="AD4427" s="20">
        <f t="shared" si="489"/>
        <v>300</v>
      </c>
      <c r="AE4427">
        <v>300</v>
      </c>
    </row>
    <row r="4428" spans="1:31" x14ac:dyDescent="0.25">
      <c r="A4428" s="9">
        <v>45230</v>
      </c>
      <c r="B4428" s="10" t="s">
        <v>252</v>
      </c>
      <c r="C4428" s="10" t="s">
        <v>213</v>
      </c>
      <c r="D4428" s="10" t="s">
        <v>40</v>
      </c>
      <c r="E4428" s="10" t="s">
        <v>30</v>
      </c>
      <c r="F4428" s="10">
        <v>585</v>
      </c>
      <c r="G4428" s="10">
        <v>638</v>
      </c>
      <c r="H4428" s="11">
        <f>SUMIFS(AA:AA,$A:$A,EOMONTH($A4428,-1),$B:$B,$B4428)</f>
        <v>390</v>
      </c>
      <c r="I4428" s="63">
        <f>ROUND(SUMIFS(AC:AC,$A:$A,EOMONTH($A4428,-1),$B:$B,$B4428),2)</f>
        <v>203.42</v>
      </c>
      <c r="J4428" s="11">
        <f>SUMIFS(AB:AB,$A:$A,EOMONTH($A4428,-1),$B:$B,$B4428)</f>
        <v>25402.560000000001</v>
      </c>
      <c r="K4428" s="13">
        <v>0</v>
      </c>
      <c r="L4428" s="25">
        <v>0</v>
      </c>
      <c r="M4428" s="15">
        <v>0</v>
      </c>
      <c r="N4428" s="14">
        <v>0</v>
      </c>
      <c r="O4428" s="16">
        <v>66</v>
      </c>
      <c r="P4428" s="16">
        <v>5874.48</v>
      </c>
      <c r="Q4428" s="16">
        <v>0</v>
      </c>
      <c r="R4428" s="16">
        <f>Q4428*16.876/100</f>
        <v>0</v>
      </c>
      <c r="S4428" s="17">
        <f t="shared" si="483"/>
        <v>0</v>
      </c>
      <c r="T4428" s="16">
        <v>0</v>
      </c>
      <c r="U4428" s="18">
        <f t="shared" si="484"/>
        <v>248.82</v>
      </c>
      <c r="V4428" s="18">
        <f t="shared" si="485"/>
        <v>0</v>
      </c>
      <c r="W4428" s="18">
        <f t="shared" si="486"/>
        <v>0</v>
      </c>
      <c r="X4428" s="27"/>
      <c r="Y4428" s="19">
        <f t="shared" si="487"/>
        <v>0</v>
      </c>
      <c r="Z4428" s="18">
        <f t="shared" si="488"/>
        <v>42.107999999999997</v>
      </c>
      <c r="AA4428" s="12">
        <v>324</v>
      </c>
      <c r="AB4428" s="12">
        <v>15827.4</v>
      </c>
      <c r="AC4428" s="28">
        <f>+I4428+Y4428-Z4428</f>
        <v>161.31199999999998</v>
      </c>
      <c r="AD4428" s="20">
        <f t="shared" si="489"/>
        <v>0</v>
      </c>
      <c r="AE4428">
        <v>0</v>
      </c>
    </row>
    <row r="4429" spans="1:31" x14ac:dyDescent="0.25">
      <c r="A4429" s="9">
        <v>45230</v>
      </c>
      <c r="B4429" s="10" t="s">
        <v>253</v>
      </c>
      <c r="C4429" s="10" t="s">
        <v>213</v>
      </c>
      <c r="D4429" s="10" t="s">
        <v>40</v>
      </c>
      <c r="E4429" s="10" t="s">
        <v>30</v>
      </c>
      <c r="F4429" s="10">
        <v>720</v>
      </c>
      <c r="G4429" s="10">
        <v>785</v>
      </c>
      <c r="H4429" s="11">
        <f>SUMIFS(AA:AA,$A:$A,EOMONTH($A4429,-1),$B:$B,$B4429)</f>
        <v>979</v>
      </c>
      <c r="I4429" s="63">
        <f>ROUND(SUMIFS(AC:AC,$A:$A,EOMONTH($A4429,-1),$B:$B,$B4429),2)</f>
        <v>1005.62</v>
      </c>
      <c r="J4429" s="11">
        <f>SUMIFS(AB:AB,$A:$A,EOMONTH($A4429,-1),$B:$B,$B4429)</f>
        <v>74517.460000000006</v>
      </c>
      <c r="K4429" s="13">
        <v>0</v>
      </c>
      <c r="L4429" s="25">
        <v>0</v>
      </c>
      <c r="M4429" s="15">
        <v>997</v>
      </c>
      <c r="N4429" s="14">
        <v>79462.13</v>
      </c>
      <c r="O4429" s="16">
        <v>996</v>
      </c>
      <c r="P4429" s="16">
        <v>115081.22</v>
      </c>
      <c r="Q4429" s="16">
        <v>0</v>
      </c>
      <c r="R4429" s="16">
        <f>Q4429*16.876/100</f>
        <v>0</v>
      </c>
      <c r="S4429" s="17">
        <f t="shared" si="483"/>
        <v>0</v>
      </c>
      <c r="T4429" s="16">
        <v>0</v>
      </c>
      <c r="U4429" s="18">
        <f t="shared" si="484"/>
        <v>768.51499999999999</v>
      </c>
      <c r="V4429" s="18">
        <f t="shared" si="485"/>
        <v>717.84</v>
      </c>
      <c r="W4429" s="18">
        <f t="shared" si="486"/>
        <v>120.51815760000001</v>
      </c>
      <c r="X4429" s="27"/>
      <c r="Y4429" s="19">
        <f t="shared" si="487"/>
        <v>838.35815760000003</v>
      </c>
      <c r="Z4429" s="18">
        <f t="shared" si="488"/>
        <v>781.86</v>
      </c>
      <c r="AA4429" s="12">
        <v>980</v>
      </c>
      <c r="AB4429" s="12">
        <v>63472.39</v>
      </c>
      <c r="AC4429" s="28">
        <f>+I4429+Y4429-Z4429</f>
        <v>1062.1181575999999</v>
      </c>
      <c r="AD4429" s="20">
        <f t="shared" si="489"/>
        <v>0</v>
      </c>
      <c r="AE4429">
        <v>0</v>
      </c>
    </row>
    <row r="4430" spans="1:31" x14ac:dyDescent="0.25">
      <c r="A4430" s="9">
        <v>45230</v>
      </c>
      <c r="B4430" s="10" t="s">
        <v>254</v>
      </c>
      <c r="C4430" s="10" t="s">
        <v>213</v>
      </c>
      <c r="D4430" s="10" t="s">
        <v>40</v>
      </c>
      <c r="E4430" s="10" t="s">
        <v>30</v>
      </c>
      <c r="F4430" s="10">
        <v>720</v>
      </c>
      <c r="G4430" s="10">
        <v>785</v>
      </c>
      <c r="H4430" s="11">
        <f>SUMIFS(AA:AA,$A:$A,EOMONTH($A4430,-1),$B:$B,$B4430)</f>
        <v>815</v>
      </c>
      <c r="I4430" s="63">
        <f>ROUND(SUMIFS(AC:AC,$A:$A,EOMONTH($A4430,-1),$B:$B,$B4430),2)</f>
        <v>640.27</v>
      </c>
      <c r="J4430" s="11">
        <f>SUMIFS(AB:AB,$A:$A,EOMONTH($A4430,-1),$B:$B,$B4430)</f>
        <v>60608.44</v>
      </c>
      <c r="K4430" s="13">
        <v>0</v>
      </c>
      <c r="L4430" s="25">
        <v>0</v>
      </c>
      <c r="M4430" s="15">
        <v>140</v>
      </c>
      <c r="N4430" s="14">
        <v>10924.63</v>
      </c>
      <c r="O4430" s="16">
        <v>323</v>
      </c>
      <c r="P4430" s="16">
        <v>37089.81</v>
      </c>
      <c r="Q4430" s="16">
        <v>0</v>
      </c>
      <c r="R4430" s="16">
        <f>Q4430*16.876/100</f>
        <v>0</v>
      </c>
      <c r="S4430" s="17">
        <f t="shared" si="483"/>
        <v>0</v>
      </c>
      <c r="T4430" s="16">
        <v>0</v>
      </c>
      <c r="U4430" s="18">
        <f t="shared" si="484"/>
        <v>639.77499999999998</v>
      </c>
      <c r="V4430" s="18">
        <f t="shared" si="485"/>
        <v>100.8</v>
      </c>
      <c r="W4430" s="18">
        <f t="shared" si="486"/>
        <v>16.923311999999999</v>
      </c>
      <c r="X4430" s="27"/>
      <c r="Y4430" s="19">
        <f t="shared" si="487"/>
        <v>117.72331199999999</v>
      </c>
      <c r="Z4430" s="18">
        <f t="shared" si="488"/>
        <v>253.55500000000001</v>
      </c>
      <c r="AA4430" s="12">
        <v>632</v>
      </c>
      <c r="AB4430" s="12">
        <v>41371.050000000003</v>
      </c>
      <c r="AC4430" s="28">
        <f>+I4430+Y4430-Z4430</f>
        <v>504.43831199999994</v>
      </c>
      <c r="AD4430" s="20">
        <f t="shared" si="489"/>
        <v>0</v>
      </c>
      <c r="AE4430">
        <v>0</v>
      </c>
    </row>
    <row r="4431" spans="1:31" x14ac:dyDescent="0.25">
      <c r="A4431" s="9">
        <v>45230</v>
      </c>
      <c r="B4431" s="10" t="s">
        <v>255</v>
      </c>
      <c r="C4431" s="10" t="s">
        <v>213</v>
      </c>
      <c r="D4431" s="10" t="s">
        <v>40</v>
      </c>
      <c r="E4431" s="10" t="s">
        <v>30</v>
      </c>
      <c r="F4431" s="10">
        <v>720</v>
      </c>
      <c r="G4431" s="10">
        <v>785</v>
      </c>
      <c r="H4431" s="11">
        <f>SUMIFS(AA:AA,$A:$A,EOMONTH($A4431,-1),$B:$B,$B4431)</f>
        <v>679</v>
      </c>
      <c r="I4431" s="63">
        <f>ROUND(SUMIFS(AC:AC,$A:$A,EOMONTH($A4431,-1),$B:$B,$B4431),2)</f>
        <v>945.75</v>
      </c>
      <c r="J4431" s="11">
        <f>SUMIFS(AB:AB,$A:$A,EOMONTH($A4431,-1),$B:$B,$B4431)</f>
        <v>47602.16</v>
      </c>
      <c r="K4431" s="13">
        <v>0</v>
      </c>
      <c r="L4431" s="25">
        <v>0</v>
      </c>
      <c r="M4431" s="15">
        <v>311</v>
      </c>
      <c r="N4431" s="14">
        <v>22834.2</v>
      </c>
      <c r="O4431" s="16">
        <v>476</v>
      </c>
      <c r="P4431" s="16">
        <v>55688.42</v>
      </c>
      <c r="Q4431" s="16">
        <v>0</v>
      </c>
      <c r="R4431" s="16">
        <f>Q4431*16.876/100</f>
        <v>0</v>
      </c>
      <c r="S4431" s="17">
        <f t="shared" si="483"/>
        <v>0</v>
      </c>
      <c r="T4431" s="16">
        <v>0</v>
      </c>
      <c r="U4431" s="18">
        <f t="shared" si="484"/>
        <v>533.01499999999999</v>
      </c>
      <c r="V4431" s="18">
        <f t="shared" si="485"/>
        <v>223.92</v>
      </c>
      <c r="W4431" s="18">
        <f t="shared" si="486"/>
        <v>37.5939288</v>
      </c>
      <c r="X4431" s="27"/>
      <c r="Y4431" s="19">
        <f t="shared" si="487"/>
        <v>261.51392879999997</v>
      </c>
      <c r="Z4431" s="18">
        <f t="shared" si="488"/>
        <v>373.66</v>
      </c>
      <c r="AA4431" s="12">
        <v>514</v>
      </c>
      <c r="AB4431" s="12">
        <v>28121.14</v>
      </c>
      <c r="AC4431" s="28">
        <f>+I4431+Y4431-Z4431</f>
        <v>833.60392879999995</v>
      </c>
      <c r="AD4431" s="20">
        <f t="shared" si="489"/>
        <v>0</v>
      </c>
      <c r="AE4431">
        <v>0</v>
      </c>
    </row>
    <row r="4432" spans="1:31" x14ac:dyDescent="0.25">
      <c r="A4432" s="9">
        <v>45230</v>
      </c>
      <c r="B4432" s="10" t="s">
        <v>256</v>
      </c>
      <c r="C4432" s="10" t="s">
        <v>213</v>
      </c>
      <c r="D4432" s="10" t="s">
        <v>40</v>
      </c>
      <c r="E4432" s="10" t="s">
        <v>30</v>
      </c>
      <c r="F4432" s="10">
        <v>720</v>
      </c>
      <c r="G4432" s="10">
        <v>785</v>
      </c>
      <c r="H4432" s="11">
        <f>SUMIFS(AA:AA,$A:$A,EOMONTH($A4432,-1),$B:$B,$B4432)</f>
        <v>46</v>
      </c>
      <c r="I4432" s="63">
        <f>ROUND(SUMIFS(AC:AC,$A:$A,EOMONTH($A4432,-1),$B:$B,$B4432),2)</f>
        <v>73.27</v>
      </c>
      <c r="J4432" s="11">
        <f>SUMIFS(AB:AB,$A:$A,EOMONTH($A4432,-1),$B:$B,$B4432)</f>
        <v>3477.21</v>
      </c>
      <c r="K4432" s="13">
        <v>0</v>
      </c>
      <c r="L4432" s="25">
        <v>0</v>
      </c>
      <c r="M4432" s="15">
        <v>0</v>
      </c>
      <c r="N4432" s="14">
        <v>0</v>
      </c>
      <c r="O4432" s="16">
        <v>9</v>
      </c>
      <c r="P4432" s="16">
        <v>1056.82</v>
      </c>
      <c r="Q4432" s="16">
        <v>0</v>
      </c>
      <c r="R4432" s="16">
        <f>Q4432*16.876/100</f>
        <v>0</v>
      </c>
      <c r="S4432" s="17">
        <f t="shared" si="483"/>
        <v>0</v>
      </c>
      <c r="T4432" s="16">
        <v>0</v>
      </c>
      <c r="U4432" s="18">
        <f t="shared" si="484"/>
        <v>36.11</v>
      </c>
      <c r="V4432" s="18">
        <f t="shared" si="485"/>
        <v>0</v>
      </c>
      <c r="W4432" s="18">
        <f t="shared" si="486"/>
        <v>0</v>
      </c>
      <c r="X4432" s="27"/>
      <c r="Y4432" s="19">
        <f t="shared" si="487"/>
        <v>0</v>
      </c>
      <c r="Z4432" s="18">
        <f t="shared" si="488"/>
        <v>7.0650000000000004</v>
      </c>
      <c r="AA4432" s="12">
        <v>37</v>
      </c>
      <c r="AB4432" s="12">
        <v>2796.89</v>
      </c>
      <c r="AC4432" s="28">
        <f>+I4432+Y4432-Z4432</f>
        <v>66.204999999999998</v>
      </c>
      <c r="AD4432" s="20">
        <f t="shared" si="489"/>
        <v>0</v>
      </c>
      <c r="AE4432">
        <v>40</v>
      </c>
    </row>
    <row r="4433" spans="1:31" x14ac:dyDescent="0.25">
      <c r="A4433" s="9">
        <v>45230</v>
      </c>
      <c r="B4433" s="10" t="s">
        <v>257</v>
      </c>
      <c r="C4433" s="10" t="s">
        <v>213</v>
      </c>
      <c r="D4433" s="10" t="s">
        <v>40</v>
      </c>
      <c r="E4433" s="10" t="s">
        <v>30</v>
      </c>
      <c r="F4433" s="10">
        <v>720</v>
      </c>
      <c r="G4433" s="10">
        <v>785</v>
      </c>
      <c r="H4433" s="11">
        <f>SUMIFS(AA:AA,$A:$A,EOMONTH($A4433,-1),$B:$B,$B4433)</f>
        <v>41</v>
      </c>
      <c r="I4433" s="63">
        <f>ROUND(SUMIFS(AC:AC,$A:$A,EOMONTH($A4433,-1),$B:$B,$B4433),2)</f>
        <v>39.14</v>
      </c>
      <c r="J4433" s="11">
        <f>SUMIFS(AB:AB,$A:$A,EOMONTH($A4433,-1),$B:$B,$B4433)</f>
        <v>3048.44</v>
      </c>
      <c r="K4433" s="13">
        <v>0</v>
      </c>
      <c r="L4433" s="25">
        <v>0</v>
      </c>
      <c r="M4433" s="15">
        <v>0</v>
      </c>
      <c r="N4433" s="14">
        <v>0</v>
      </c>
      <c r="O4433" s="16">
        <v>40</v>
      </c>
      <c r="P4433" s="16">
        <v>4679.75</v>
      </c>
      <c r="Q4433" s="16">
        <v>0</v>
      </c>
      <c r="R4433" s="16">
        <f>Q4433*16.876/100</f>
        <v>0</v>
      </c>
      <c r="S4433" s="17">
        <f t="shared" si="483"/>
        <v>0</v>
      </c>
      <c r="T4433" s="16">
        <v>0</v>
      </c>
      <c r="U4433" s="18">
        <f t="shared" si="484"/>
        <v>32.185000000000002</v>
      </c>
      <c r="V4433" s="18">
        <f t="shared" si="485"/>
        <v>0</v>
      </c>
      <c r="W4433" s="18">
        <f t="shared" si="486"/>
        <v>0</v>
      </c>
      <c r="X4433" s="27"/>
      <c r="Y4433" s="19">
        <f t="shared" si="487"/>
        <v>0</v>
      </c>
      <c r="Z4433" s="18">
        <f t="shared" si="488"/>
        <v>31.4</v>
      </c>
      <c r="AA4433" s="12">
        <v>1</v>
      </c>
      <c r="AB4433" s="12">
        <v>74.349999999999994</v>
      </c>
      <c r="AC4433" s="28">
        <f>+I4433+Y4433-Z4433</f>
        <v>7.740000000000002</v>
      </c>
      <c r="AD4433" s="20">
        <f t="shared" si="489"/>
        <v>0</v>
      </c>
      <c r="AE4433">
        <v>0</v>
      </c>
    </row>
    <row r="4434" spans="1:31" x14ac:dyDescent="0.25">
      <c r="A4434" s="9">
        <v>45230</v>
      </c>
      <c r="B4434" s="10" t="s">
        <v>258</v>
      </c>
      <c r="C4434" s="10" t="s">
        <v>213</v>
      </c>
      <c r="D4434" s="10" t="s">
        <v>40</v>
      </c>
      <c r="E4434" s="10" t="s">
        <v>30</v>
      </c>
      <c r="F4434" s="10">
        <v>720</v>
      </c>
      <c r="G4434" s="10">
        <v>785</v>
      </c>
      <c r="H4434" s="11">
        <f>SUMIFS(AA:AA,$A:$A,EOMONTH($A4434,-1),$B:$B,$B4434)</f>
        <v>9</v>
      </c>
      <c r="I4434" s="63">
        <f>ROUND(SUMIFS(AC:AC,$A:$A,EOMONTH($A4434,-1),$B:$B,$B4434),2)</f>
        <v>36.01</v>
      </c>
      <c r="J4434" s="11">
        <f>SUMIFS(AB:AB,$A:$A,EOMONTH($A4434,-1),$B:$B,$B4434)</f>
        <v>688.47</v>
      </c>
      <c r="K4434" s="13">
        <v>0</v>
      </c>
      <c r="L4434" s="25">
        <v>0</v>
      </c>
      <c r="M4434" s="15">
        <v>0</v>
      </c>
      <c r="N4434" s="14">
        <v>0</v>
      </c>
      <c r="O4434" s="16">
        <v>0</v>
      </c>
      <c r="P4434" s="16">
        <v>0</v>
      </c>
      <c r="Q4434" s="16">
        <v>0</v>
      </c>
      <c r="R4434" s="16">
        <f>Q4434*16.876/100</f>
        <v>0</v>
      </c>
      <c r="S4434" s="17">
        <f t="shared" si="483"/>
        <v>0</v>
      </c>
      <c r="T4434" s="16">
        <v>0</v>
      </c>
      <c r="U4434" s="18">
        <f t="shared" si="484"/>
        <v>7.0650000000000004</v>
      </c>
      <c r="V4434" s="18">
        <f t="shared" si="485"/>
        <v>0</v>
      </c>
      <c r="W4434" s="18">
        <f t="shared" si="486"/>
        <v>0</v>
      </c>
      <c r="X4434" s="27"/>
      <c r="Y4434" s="19">
        <f t="shared" si="487"/>
        <v>0</v>
      </c>
      <c r="Z4434" s="18">
        <f t="shared" si="488"/>
        <v>0</v>
      </c>
      <c r="AA4434" s="12">
        <v>9</v>
      </c>
      <c r="AB4434" s="12">
        <v>688.47</v>
      </c>
      <c r="AC4434" s="28">
        <f>+I4434+Y4434-Z4434</f>
        <v>36.01</v>
      </c>
      <c r="AD4434" s="20">
        <f t="shared" si="489"/>
        <v>0</v>
      </c>
      <c r="AE4434">
        <v>70</v>
      </c>
    </row>
    <row r="4435" spans="1:31" x14ac:dyDescent="0.25">
      <c r="A4435" s="9">
        <v>45230</v>
      </c>
      <c r="B4435" s="10" t="s">
        <v>259</v>
      </c>
      <c r="C4435" s="10" t="s">
        <v>213</v>
      </c>
      <c r="D4435" s="10" t="s">
        <v>40</v>
      </c>
      <c r="E4435" s="10" t="s">
        <v>30</v>
      </c>
      <c r="F4435" s="10">
        <v>800</v>
      </c>
      <c r="G4435" s="10">
        <v>872</v>
      </c>
      <c r="H4435" s="11">
        <f>SUMIFS(AA:AA,$A:$A,EOMONTH($A4435,-1),$B:$B,$B4435)</f>
        <v>735</v>
      </c>
      <c r="I4435" s="63">
        <f>ROUND(SUMIFS(AC:AC,$A:$A,EOMONTH($A4435,-1),$B:$B,$B4435),2)</f>
        <v>529.01</v>
      </c>
      <c r="J4435" s="11">
        <f>SUMIFS(AB:AB,$A:$A,EOMONTH($A4435,-1),$B:$B,$B4435)</f>
        <v>62048.75</v>
      </c>
      <c r="K4435" s="13">
        <v>0</v>
      </c>
      <c r="L4435" s="25">
        <v>0</v>
      </c>
      <c r="M4435" s="15">
        <v>1009</v>
      </c>
      <c r="N4435" s="14">
        <v>87749.55</v>
      </c>
      <c r="O4435" s="16">
        <v>1015</v>
      </c>
      <c r="P4435" s="16">
        <v>133238.79999999999</v>
      </c>
      <c r="Q4435" s="16">
        <v>0</v>
      </c>
      <c r="R4435" s="16">
        <f>Q4435*16.876/100</f>
        <v>0</v>
      </c>
      <c r="S4435" s="17">
        <f t="shared" si="483"/>
        <v>0</v>
      </c>
      <c r="T4435" s="16">
        <v>0</v>
      </c>
      <c r="U4435" s="18">
        <f t="shared" si="484"/>
        <v>640.91999999999996</v>
      </c>
      <c r="V4435" s="18">
        <f t="shared" si="485"/>
        <v>807.2</v>
      </c>
      <c r="W4435" s="18">
        <f t="shared" si="486"/>
        <v>135.52080800000002</v>
      </c>
      <c r="X4435" s="27"/>
      <c r="Y4435" s="19">
        <f t="shared" si="487"/>
        <v>942.72080800000003</v>
      </c>
      <c r="Z4435" s="18">
        <f t="shared" si="488"/>
        <v>885.08</v>
      </c>
      <c r="AA4435" s="12">
        <v>729</v>
      </c>
      <c r="AB4435" s="12">
        <v>46597.75</v>
      </c>
      <c r="AC4435" s="28">
        <f>+I4435+Y4435-Z4435</f>
        <v>586.65080799999998</v>
      </c>
      <c r="AD4435" s="20">
        <f t="shared" si="489"/>
        <v>0</v>
      </c>
      <c r="AE4435">
        <v>0</v>
      </c>
    </row>
    <row r="4436" spans="1:31" x14ac:dyDescent="0.25">
      <c r="A4436" s="9">
        <v>45230</v>
      </c>
      <c r="B4436" s="10" t="s">
        <v>260</v>
      </c>
      <c r="C4436" s="10" t="s">
        <v>213</v>
      </c>
      <c r="D4436" s="10" t="s">
        <v>40</v>
      </c>
      <c r="E4436" s="10" t="s">
        <v>30</v>
      </c>
      <c r="F4436" s="10">
        <v>800</v>
      </c>
      <c r="G4436" s="10">
        <v>872</v>
      </c>
      <c r="H4436" s="11">
        <f>SUMIFS(AA:AA,$A:$A,EOMONTH($A4436,-1),$B:$B,$B4436)</f>
        <v>136</v>
      </c>
      <c r="I4436" s="63">
        <f>ROUND(SUMIFS(AC:AC,$A:$A,EOMONTH($A4436,-1),$B:$B,$B4436),2)</f>
        <v>120.38</v>
      </c>
      <c r="J4436" s="11">
        <f>SUMIFS(AB:AB,$A:$A,EOMONTH($A4436,-1),$B:$B,$B4436)</f>
        <v>11505.41</v>
      </c>
      <c r="K4436" s="13">
        <v>0</v>
      </c>
      <c r="L4436" s="25">
        <v>0</v>
      </c>
      <c r="M4436" s="15">
        <v>0</v>
      </c>
      <c r="N4436" s="14">
        <v>0</v>
      </c>
      <c r="O4436" s="16">
        <v>45</v>
      </c>
      <c r="P4436" s="16">
        <v>6479.65</v>
      </c>
      <c r="Q4436" s="16">
        <v>0</v>
      </c>
      <c r="R4436" s="16">
        <f>Q4436*16.876/100</f>
        <v>0</v>
      </c>
      <c r="S4436" s="17">
        <f t="shared" si="483"/>
        <v>0</v>
      </c>
      <c r="T4436" s="16">
        <v>0</v>
      </c>
      <c r="U4436" s="18">
        <f t="shared" si="484"/>
        <v>118.592</v>
      </c>
      <c r="V4436" s="18">
        <f t="shared" si="485"/>
        <v>0</v>
      </c>
      <c r="W4436" s="18">
        <f t="shared" si="486"/>
        <v>0</v>
      </c>
      <c r="X4436" s="27"/>
      <c r="Y4436" s="19">
        <f t="shared" si="487"/>
        <v>0</v>
      </c>
      <c r="Z4436" s="18">
        <f t="shared" si="488"/>
        <v>39.24</v>
      </c>
      <c r="AA4436" s="12">
        <v>91</v>
      </c>
      <c r="AB4436" s="12">
        <v>5773.95</v>
      </c>
      <c r="AC4436" s="28">
        <f>+I4436+Y4436-Z4436</f>
        <v>81.139999999999986</v>
      </c>
      <c r="AD4436" s="20">
        <f t="shared" si="489"/>
        <v>0</v>
      </c>
      <c r="AE4436">
        <v>0</v>
      </c>
    </row>
    <row r="4437" spans="1:31" x14ac:dyDescent="0.25">
      <c r="A4437" s="9">
        <v>45230</v>
      </c>
      <c r="B4437" s="10" t="s">
        <v>261</v>
      </c>
      <c r="C4437" s="10" t="s">
        <v>213</v>
      </c>
      <c r="D4437" s="10" t="s">
        <v>40</v>
      </c>
      <c r="E4437" s="10" t="s">
        <v>30</v>
      </c>
      <c r="F4437" s="10">
        <v>800</v>
      </c>
      <c r="G4437" s="10">
        <v>872</v>
      </c>
      <c r="H4437" s="11">
        <f>SUMIFS(AA:AA,$A:$A,EOMONTH($A4437,-1),$B:$B,$B4437)</f>
        <v>31</v>
      </c>
      <c r="I4437" s="63">
        <f>ROUND(SUMIFS(AC:AC,$A:$A,EOMONTH($A4437,-1),$B:$B,$B4437),2)</f>
        <v>-1.21</v>
      </c>
      <c r="J4437" s="11">
        <f>SUMIFS(AB:AB,$A:$A,EOMONTH($A4437,-1),$B:$B,$B4437)</f>
        <v>2613.52</v>
      </c>
      <c r="K4437" s="13">
        <v>0</v>
      </c>
      <c r="L4437" s="25">
        <v>0</v>
      </c>
      <c r="M4437" s="15">
        <v>0</v>
      </c>
      <c r="N4437" s="14">
        <v>0</v>
      </c>
      <c r="O4437" s="16">
        <v>5</v>
      </c>
      <c r="P4437" s="16">
        <v>704.45</v>
      </c>
      <c r="Q4437" s="16">
        <v>0</v>
      </c>
      <c r="R4437" s="16">
        <f>Q4437*16.876/100</f>
        <v>0</v>
      </c>
      <c r="S4437" s="17">
        <f t="shared" si="483"/>
        <v>0</v>
      </c>
      <c r="T4437" s="16">
        <v>0</v>
      </c>
      <c r="U4437" s="18">
        <f t="shared" si="484"/>
        <v>27.032</v>
      </c>
      <c r="V4437" s="18">
        <f t="shared" si="485"/>
        <v>0</v>
      </c>
      <c r="W4437" s="18">
        <f t="shared" si="486"/>
        <v>0</v>
      </c>
      <c r="X4437" s="27"/>
      <c r="Y4437" s="19">
        <f t="shared" si="487"/>
        <v>0</v>
      </c>
      <c r="Z4437" s="18">
        <f t="shared" si="488"/>
        <v>4.3600000000000003</v>
      </c>
      <c r="AA4437" s="12">
        <v>26</v>
      </c>
      <c r="AB4437" s="12">
        <v>1643.98</v>
      </c>
      <c r="AC4437" s="28">
        <f>+I4437+Y4437-Z4437</f>
        <v>-5.57</v>
      </c>
      <c r="AD4437" s="20">
        <f t="shared" si="489"/>
        <v>10</v>
      </c>
      <c r="AE4437">
        <v>10</v>
      </c>
    </row>
    <row r="4438" spans="1:31" x14ac:dyDescent="0.25">
      <c r="A4438" s="9">
        <v>45230</v>
      </c>
      <c r="B4438" s="10" t="s">
        <v>262</v>
      </c>
      <c r="C4438" s="10" t="s">
        <v>213</v>
      </c>
      <c r="D4438" s="10" t="s">
        <v>40</v>
      </c>
      <c r="E4438" s="10" t="s">
        <v>30</v>
      </c>
      <c r="F4438" s="10">
        <v>800</v>
      </c>
      <c r="G4438" s="10">
        <v>872</v>
      </c>
      <c r="H4438" s="11">
        <f>SUMIFS(AA:AA,$A:$A,EOMONTH($A4438,-1),$B:$B,$B4438)</f>
        <v>295</v>
      </c>
      <c r="I4438" s="63">
        <f>ROUND(SUMIFS(AC:AC,$A:$A,EOMONTH($A4438,-1),$B:$B,$B4438),2)</f>
        <v>710.03</v>
      </c>
      <c r="J4438" s="11">
        <f>SUMIFS(AB:AB,$A:$A,EOMONTH($A4438,-1),$B:$B,$B4438)</f>
        <v>24896.65</v>
      </c>
      <c r="K4438" s="13">
        <v>0</v>
      </c>
      <c r="L4438" s="25">
        <v>0</v>
      </c>
      <c r="M4438" s="15">
        <v>414</v>
      </c>
      <c r="N4438" s="14">
        <v>35649.57</v>
      </c>
      <c r="O4438" s="16">
        <v>205</v>
      </c>
      <c r="P4438" s="16">
        <v>25697.05</v>
      </c>
      <c r="Q4438" s="16">
        <v>0</v>
      </c>
      <c r="R4438" s="16">
        <f>Q4438*16.876/100</f>
        <v>0</v>
      </c>
      <c r="S4438" s="17">
        <f t="shared" si="483"/>
        <v>0</v>
      </c>
      <c r="T4438" s="16">
        <v>0</v>
      </c>
      <c r="U4438" s="18">
        <f t="shared" si="484"/>
        <v>257.24</v>
      </c>
      <c r="V4438" s="18">
        <f t="shared" si="485"/>
        <v>331.2</v>
      </c>
      <c r="W4438" s="18">
        <f t="shared" si="486"/>
        <v>55.605168000000006</v>
      </c>
      <c r="X4438" s="27"/>
      <c r="Y4438" s="19">
        <f t="shared" si="487"/>
        <v>386.80516799999998</v>
      </c>
      <c r="Z4438" s="18">
        <f t="shared" si="488"/>
        <v>178.76</v>
      </c>
      <c r="AA4438" s="12">
        <v>504</v>
      </c>
      <c r="AB4438" s="12">
        <v>33160.980000000003</v>
      </c>
      <c r="AC4438" s="28">
        <f>+I4438+Y4438-Z4438</f>
        <v>918.07516800000008</v>
      </c>
      <c r="AD4438" s="20">
        <f t="shared" si="489"/>
        <v>0</v>
      </c>
      <c r="AE4438">
        <v>0</v>
      </c>
    </row>
    <row r="4439" spans="1:31" x14ac:dyDescent="0.25">
      <c r="A4439" s="9">
        <v>45230</v>
      </c>
      <c r="B4439" s="10" t="s">
        <v>263</v>
      </c>
      <c r="C4439" s="10" t="s">
        <v>213</v>
      </c>
      <c r="D4439" s="10" t="s">
        <v>40</v>
      </c>
      <c r="E4439" s="10" t="s">
        <v>30</v>
      </c>
      <c r="F4439" s="10">
        <v>800</v>
      </c>
      <c r="G4439" s="10">
        <v>872</v>
      </c>
      <c r="H4439" s="11">
        <f>SUMIFS(AA:AA,$A:$A,EOMONTH($A4439,-1),$B:$B,$B4439)</f>
        <v>488</v>
      </c>
      <c r="I4439" s="63">
        <f>ROUND(SUMIFS(AC:AC,$A:$A,EOMONTH($A4439,-1),$B:$B,$B4439),2)</f>
        <v>287.89</v>
      </c>
      <c r="J4439" s="11">
        <f>SUMIFS(AB:AB,$A:$A,EOMONTH($A4439,-1),$B:$B,$B4439)</f>
        <v>41209.33</v>
      </c>
      <c r="K4439" s="13">
        <v>0</v>
      </c>
      <c r="L4439" s="25">
        <v>0</v>
      </c>
      <c r="M4439" s="15">
        <v>254</v>
      </c>
      <c r="N4439" s="14">
        <v>21771.55</v>
      </c>
      <c r="O4439" s="16">
        <v>470</v>
      </c>
      <c r="P4439" s="16">
        <v>64738.65</v>
      </c>
      <c r="Q4439" s="16">
        <v>0</v>
      </c>
      <c r="R4439" s="16">
        <f>Q4439*16.876/100</f>
        <v>0</v>
      </c>
      <c r="S4439" s="17">
        <f t="shared" si="483"/>
        <v>0</v>
      </c>
      <c r="T4439" s="16">
        <v>0</v>
      </c>
      <c r="U4439" s="18">
        <f t="shared" si="484"/>
        <v>425.536</v>
      </c>
      <c r="V4439" s="18">
        <f t="shared" si="485"/>
        <v>203.2</v>
      </c>
      <c r="W4439" s="18">
        <f t="shared" si="486"/>
        <v>34.115248000000001</v>
      </c>
      <c r="X4439" s="27"/>
      <c r="Y4439" s="19">
        <f t="shared" si="487"/>
        <v>237.315248</v>
      </c>
      <c r="Z4439" s="18">
        <f t="shared" si="488"/>
        <v>409.84</v>
      </c>
      <c r="AA4439" s="12">
        <v>272</v>
      </c>
      <c r="AB4439" s="12">
        <v>17751.12</v>
      </c>
      <c r="AC4439" s="28">
        <f>+I4439+Y4439-Z4439</f>
        <v>115.36524800000001</v>
      </c>
      <c r="AD4439" s="20">
        <f t="shared" si="489"/>
        <v>0</v>
      </c>
      <c r="AE4439">
        <v>0</v>
      </c>
    </row>
    <row r="4440" spans="1:31" x14ac:dyDescent="0.25">
      <c r="A4440" s="9">
        <v>45230</v>
      </c>
      <c r="B4440" s="10" t="s">
        <v>264</v>
      </c>
      <c r="C4440" s="10" t="s">
        <v>213</v>
      </c>
      <c r="D4440" s="10" t="s">
        <v>40</v>
      </c>
      <c r="E4440" s="10" t="s">
        <v>30</v>
      </c>
      <c r="F4440" s="10">
        <v>800</v>
      </c>
      <c r="G4440" s="10">
        <v>872</v>
      </c>
      <c r="H4440" s="11">
        <f>SUMIFS(AA:AA,$A:$A,EOMONTH($A4440,-1),$B:$B,$B4440)</f>
        <v>74</v>
      </c>
      <c r="I4440" s="63">
        <f>ROUND(SUMIFS(AC:AC,$A:$A,EOMONTH($A4440,-1),$B:$B,$B4440),2)</f>
        <v>59.41</v>
      </c>
      <c r="J4440" s="11">
        <f>SUMIFS(AB:AB,$A:$A,EOMONTH($A4440,-1),$B:$B,$B4440)</f>
        <v>6336.26</v>
      </c>
      <c r="K4440" s="13">
        <v>0</v>
      </c>
      <c r="L4440" s="25">
        <v>0</v>
      </c>
      <c r="M4440" s="15">
        <v>0</v>
      </c>
      <c r="N4440" s="14">
        <v>0</v>
      </c>
      <c r="O4440" s="16">
        <v>40</v>
      </c>
      <c r="P4440" s="16">
        <v>5775.2</v>
      </c>
      <c r="Q4440" s="16">
        <v>0</v>
      </c>
      <c r="R4440" s="16">
        <f>Q4440*16.876/100</f>
        <v>0</v>
      </c>
      <c r="S4440" s="17">
        <f t="shared" si="483"/>
        <v>0</v>
      </c>
      <c r="T4440" s="16">
        <v>0</v>
      </c>
      <c r="U4440" s="18">
        <f t="shared" si="484"/>
        <v>64.528000000000006</v>
      </c>
      <c r="V4440" s="18">
        <f t="shared" si="485"/>
        <v>0</v>
      </c>
      <c r="W4440" s="18">
        <f t="shared" si="486"/>
        <v>0</v>
      </c>
      <c r="X4440" s="27"/>
      <c r="Y4440" s="19">
        <f t="shared" si="487"/>
        <v>0</v>
      </c>
      <c r="Z4440" s="18">
        <f t="shared" si="488"/>
        <v>34.880000000000003</v>
      </c>
      <c r="AA4440" s="12">
        <v>34</v>
      </c>
      <c r="AB4440" s="12">
        <v>2183.48</v>
      </c>
      <c r="AC4440" s="28">
        <f>+I4440+Y4440-Z4440</f>
        <v>24.529999999999994</v>
      </c>
      <c r="AD4440" s="20">
        <f t="shared" si="489"/>
        <v>0</v>
      </c>
      <c r="AE4440">
        <v>0</v>
      </c>
    </row>
    <row r="4441" spans="1:31" x14ac:dyDescent="0.25">
      <c r="A4441" s="9">
        <v>45230</v>
      </c>
      <c r="B4441" s="10" t="s">
        <v>265</v>
      </c>
      <c r="C4441" s="10" t="s">
        <v>213</v>
      </c>
      <c r="D4441" s="10" t="s">
        <v>40</v>
      </c>
      <c r="E4441" s="10" t="s">
        <v>30</v>
      </c>
      <c r="F4441" s="10">
        <v>1200</v>
      </c>
      <c r="G4441" s="10">
        <v>1308</v>
      </c>
      <c r="H4441" s="11">
        <f>SUMIFS(AA:AA,$A:$A,EOMONTH($A4441,-1),$B:$B,$B4441)</f>
        <v>49</v>
      </c>
      <c r="I4441" s="63">
        <f>ROUND(SUMIFS(AC:AC,$A:$A,EOMONTH($A4441,-1),$B:$B,$B4441),2)</f>
        <v>79.5</v>
      </c>
      <c r="J4441" s="11">
        <f>SUMIFS(AB:AB,$A:$A,EOMONTH($A4441,-1),$B:$B,$B4441)</f>
        <v>6169.61</v>
      </c>
      <c r="K4441" s="13">
        <v>0</v>
      </c>
      <c r="L4441" s="25">
        <v>0</v>
      </c>
      <c r="M4441" s="15">
        <v>770</v>
      </c>
      <c r="N4441" s="14">
        <v>102621.55</v>
      </c>
      <c r="O4441" s="16">
        <v>660</v>
      </c>
      <c r="P4441" s="16">
        <v>112346.25</v>
      </c>
      <c r="Q4441" s="16">
        <v>0</v>
      </c>
      <c r="R4441" s="16">
        <f>Q4441*16.876/100</f>
        <v>0</v>
      </c>
      <c r="S4441" s="17">
        <f t="shared" si="483"/>
        <v>0</v>
      </c>
      <c r="T4441" s="16">
        <v>0</v>
      </c>
      <c r="U4441" s="18">
        <f t="shared" si="484"/>
        <v>64.091999999999999</v>
      </c>
      <c r="V4441" s="18">
        <f t="shared" si="485"/>
        <v>924</v>
      </c>
      <c r="W4441" s="18">
        <f t="shared" si="486"/>
        <v>155.13036000000002</v>
      </c>
      <c r="X4441" s="27"/>
      <c r="Y4441" s="19">
        <f t="shared" si="487"/>
        <v>1079.1303600000001</v>
      </c>
      <c r="Z4441" s="18">
        <f t="shared" si="488"/>
        <v>863.28</v>
      </c>
      <c r="AA4441" s="12">
        <v>159</v>
      </c>
      <c r="AB4441" s="12">
        <v>15852.3</v>
      </c>
      <c r="AC4441" s="28">
        <f>+I4441+Y4441-Z4441</f>
        <v>295.35036000000014</v>
      </c>
      <c r="AD4441" s="20">
        <f t="shared" si="489"/>
        <v>0</v>
      </c>
      <c r="AE4441">
        <v>0</v>
      </c>
    </row>
    <row r="4442" spans="1:31" x14ac:dyDescent="0.25">
      <c r="A4442" s="9">
        <v>45230</v>
      </c>
      <c r="B4442" s="10" t="s">
        <v>266</v>
      </c>
      <c r="C4442" s="10" t="s">
        <v>213</v>
      </c>
      <c r="D4442" s="10" t="s">
        <v>40</v>
      </c>
      <c r="E4442" s="10" t="s">
        <v>30</v>
      </c>
      <c r="F4442" s="10">
        <v>1200</v>
      </c>
      <c r="G4442" s="10">
        <v>1308</v>
      </c>
      <c r="H4442" s="11">
        <f>SUMIFS(AA:AA,$A:$A,EOMONTH($A4442,-1),$B:$B,$B4442)</f>
        <v>207</v>
      </c>
      <c r="I4442" s="63">
        <f>ROUND(SUMIFS(AC:AC,$A:$A,EOMONTH($A4442,-1),$B:$B,$B4442),2)</f>
        <v>271.37</v>
      </c>
      <c r="J4442" s="11">
        <f>SUMIFS(AB:AB,$A:$A,EOMONTH($A4442,-1),$B:$B,$B4442)</f>
        <v>26024.880000000001</v>
      </c>
      <c r="K4442" s="13">
        <v>0</v>
      </c>
      <c r="L4442" s="25">
        <v>0</v>
      </c>
      <c r="M4442" s="15">
        <v>150</v>
      </c>
      <c r="N4442" s="14">
        <v>20129.43</v>
      </c>
      <c r="O4442" s="16">
        <v>225</v>
      </c>
      <c r="P4442" s="16">
        <v>38182.15</v>
      </c>
      <c r="Q4442" s="16">
        <v>0</v>
      </c>
      <c r="R4442" s="16">
        <f>Q4442*16.876/100</f>
        <v>0</v>
      </c>
      <c r="S4442" s="17">
        <f t="shared" si="483"/>
        <v>0</v>
      </c>
      <c r="T4442" s="16">
        <v>0</v>
      </c>
      <c r="U4442" s="18">
        <f t="shared" si="484"/>
        <v>270.75599999999997</v>
      </c>
      <c r="V4442" s="18">
        <f t="shared" si="485"/>
        <v>180</v>
      </c>
      <c r="W4442" s="18">
        <f t="shared" si="486"/>
        <v>30.220200000000006</v>
      </c>
      <c r="X4442" s="27"/>
      <c r="Y4442" s="19">
        <f t="shared" si="487"/>
        <v>210.22020000000001</v>
      </c>
      <c r="Z4442" s="18">
        <f t="shared" si="488"/>
        <v>294.3</v>
      </c>
      <c r="AA4442" s="12">
        <v>132</v>
      </c>
      <c r="AB4442" s="12">
        <v>12819.84</v>
      </c>
      <c r="AC4442" s="28">
        <f>+I4442+Y4442-Z4442</f>
        <v>187.29019999999997</v>
      </c>
      <c r="AD4442" s="20">
        <f t="shared" si="489"/>
        <v>0</v>
      </c>
      <c r="AE4442">
        <v>120</v>
      </c>
    </row>
    <row r="4443" spans="1:31" x14ac:dyDescent="0.25">
      <c r="A4443" s="9">
        <v>45230</v>
      </c>
      <c r="B4443" s="10" t="s">
        <v>267</v>
      </c>
      <c r="C4443" s="10" t="s">
        <v>213</v>
      </c>
      <c r="D4443" s="10" t="s">
        <v>40</v>
      </c>
      <c r="E4443" s="10" t="s">
        <v>30</v>
      </c>
      <c r="F4443" s="10">
        <v>1200</v>
      </c>
      <c r="G4443" s="10">
        <v>1308</v>
      </c>
      <c r="H4443" s="11">
        <f>SUMIFS(AA:AA,$A:$A,EOMONTH($A4443,-1),$B:$B,$B4443)</f>
        <v>128</v>
      </c>
      <c r="I4443" s="63">
        <f>ROUND(SUMIFS(AC:AC,$A:$A,EOMONTH($A4443,-1),$B:$B,$B4443),2)</f>
        <v>68.349999999999994</v>
      </c>
      <c r="J4443" s="11">
        <f>SUMIFS(AB:AB,$A:$A,EOMONTH($A4443,-1),$B:$B,$B4443)</f>
        <v>16094.34</v>
      </c>
      <c r="K4443" s="13">
        <v>0</v>
      </c>
      <c r="L4443" s="25">
        <v>0</v>
      </c>
      <c r="M4443" s="15">
        <v>208</v>
      </c>
      <c r="N4443" s="14">
        <v>27965.4</v>
      </c>
      <c r="O4443" s="16">
        <v>180</v>
      </c>
      <c r="P4443" s="16">
        <v>36054.050000000003</v>
      </c>
      <c r="Q4443" s="16">
        <v>0</v>
      </c>
      <c r="R4443" s="16">
        <f>Q4443*16.876/100</f>
        <v>0</v>
      </c>
      <c r="S4443" s="17">
        <f t="shared" si="483"/>
        <v>0</v>
      </c>
      <c r="T4443" s="16">
        <v>0</v>
      </c>
      <c r="U4443" s="18">
        <f t="shared" si="484"/>
        <v>167.42400000000001</v>
      </c>
      <c r="V4443" s="18">
        <f t="shared" si="485"/>
        <v>249.6</v>
      </c>
      <c r="W4443" s="18">
        <f t="shared" si="486"/>
        <v>41.905344000000007</v>
      </c>
      <c r="X4443" s="27"/>
      <c r="Y4443" s="19">
        <f t="shared" si="487"/>
        <v>291.50534399999998</v>
      </c>
      <c r="Z4443" s="18">
        <f t="shared" si="488"/>
        <v>235.44</v>
      </c>
      <c r="AA4443" s="12">
        <v>156</v>
      </c>
      <c r="AB4443" s="12">
        <v>15523.56</v>
      </c>
      <c r="AC4443" s="28">
        <f>+I4443+Y4443-Z4443</f>
        <v>124.41534399999995</v>
      </c>
      <c r="AD4443" s="20">
        <f t="shared" si="489"/>
        <v>0</v>
      </c>
      <c r="AE4443">
        <v>0</v>
      </c>
    </row>
    <row r="4444" spans="1:31" x14ac:dyDescent="0.25">
      <c r="A4444" s="9">
        <v>45230</v>
      </c>
      <c r="B4444" s="10" t="s">
        <v>268</v>
      </c>
      <c r="C4444" s="10" t="s">
        <v>213</v>
      </c>
      <c r="D4444" s="10" t="s">
        <v>40</v>
      </c>
      <c r="E4444" s="10" t="s">
        <v>30</v>
      </c>
      <c r="F4444" s="10">
        <v>1150</v>
      </c>
      <c r="G4444" s="10">
        <v>1253</v>
      </c>
      <c r="H4444" s="11">
        <f>SUMIFS(AA:AA,$A:$A,EOMONTH($A4444,-1),$B:$B,$B4444)</f>
        <v>117</v>
      </c>
      <c r="I4444" s="63">
        <f>ROUND(SUMIFS(AC:AC,$A:$A,EOMONTH($A4444,-1),$B:$B,$B4444),2)</f>
        <v>135.12</v>
      </c>
      <c r="J4444" s="11">
        <f>SUMIFS(AB:AB,$A:$A,EOMONTH($A4444,-1),$B:$B,$B4444)</f>
        <v>13960.04</v>
      </c>
      <c r="K4444" s="13">
        <v>0</v>
      </c>
      <c r="L4444" s="25">
        <v>0</v>
      </c>
      <c r="M4444" s="15">
        <v>0</v>
      </c>
      <c r="N4444" s="14">
        <v>0</v>
      </c>
      <c r="O4444" s="16">
        <v>30</v>
      </c>
      <c r="P4444" s="16">
        <v>6175.2</v>
      </c>
      <c r="Q4444" s="16">
        <v>0</v>
      </c>
      <c r="R4444" s="16">
        <f>Q4444*16.876/100</f>
        <v>0</v>
      </c>
      <c r="S4444" s="17">
        <f t="shared" si="483"/>
        <v>0</v>
      </c>
      <c r="T4444" s="16">
        <v>0</v>
      </c>
      <c r="U4444" s="18">
        <f t="shared" si="484"/>
        <v>146.601</v>
      </c>
      <c r="V4444" s="18">
        <f t="shared" si="485"/>
        <v>0</v>
      </c>
      <c r="W4444" s="18">
        <f t="shared" si="486"/>
        <v>0</v>
      </c>
      <c r="X4444" s="27"/>
      <c r="Y4444" s="19">
        <f t="shared" si="487"/>
        <v>0</v>
      </c>
      <c r="Z4444" s="18">
        <f t="shared" si="488"/>
        <v>37.590000000000003</v>
      </c>
      <c r="AA4444" s="12">
        <v>87</v>
      </c>
      <c r="AB4444" s="12">
        <v>7785.63</v>
      </c>
      <c r="AC4444" s="28">
        <f>+I4444+Y4444-Z4444</f>
        <v>97.53</v>
      </c>
      <c r="AD4444" s="20">
        <f t="shared" si="489"/>
        <v>0</v>
      </c>
      <c r="AE4444">
        <v>0</v>
      </c>
    </row>
    <row r="4445" spans="1:31" x14ac:dyDescent="0.25">
      <c r="A4445" s="9">
        <v>45230</v>
      </c>
      <c r="B4445" s="10" t="s">
        <v>269</v>
      </c>
      <c r="C4445" s="10" t="s">
        <v>213</v>
      </c>
      <c r="D4445" s="10" t="s">
        <v>40</v>
      </c>
      <c r="E4445" s="10" t="s">
        <v>30</v>
      </c>
      <c r="F4445" s="10">
        <v>1150</v>
      </c>
      <c r="G4445" s="10">
        <v>1253</v>
      </c>
      <c r="H4445" s="11">
        <f>SUMIFS(AA:AA,$A:$A,EOMONTH($A4445,-1),$B:$B,$B4445)</f>
        <v>540</v>
      </c>
      <c r="I4445" s="63">
        <f>ROUND(SUMIFS(AC:AC,$A:$A,EOMONTH($A4445,-1),$B:$B,$B4445),2)</f>
        <v>296.5</v>
      </c>
      <c r="J4445" s="11">
        <f>SUMIFS(AB:AB,$A:$A,EOMONTH($A4445,-1),$B:$B,$B4445)</f>
        <v>67510.509999999995</v>
      </c>
      <c r="K4445" s="13">
        <v>0</v>
      </c>
      <c r="L4445" s="25">
        <v>0</v>
      </c>
      <c r="M4445" s="15">
        <v>0</v>
      </c>
      <c r="N4445" s="14">
        <v>0</v>
      </c>
      <c r="O4445" s="16">
        <v>480</v>
      </c>
      <c r="P4445" s="16">
        <v>94740.65</v>
      </c>
      <c r="Q4445" s="16">
        <v>0</v>
      </c>
      <c r="R4445" s="16">
        <f>Q4445*16.876/100</f>
        <v>0</v>
      </c>
      <c r="S4445" s="17">
        <f t="shared" si="483"/>
        <v>0</v>
      </c>
      <c r="T4445" s="16">
        <v>0</v>
      </c>
      <c r="U4445" s="18">
        <f t="shared" si="484"/>
        <v>676.62</v>
      </c>
      <c r="V4445" s="18">
        <f t="shared" si="485"/>
        <v>0</v>
      </c>
      <c r="W4445" s="18">
        <f t="shared" si="486"/>
        <v>0</v>
      </c>
      <c r="X4445" s="27"/>
      <c r="Y4445" s="19">
        <f t="shared" si="487"/>
        <v>0</v>
      </c>
      <c r="Z4445" s="18">
        <f t="shared" si="488"/>
        <v>601.44000000000005</v>
      </c>
      <c r="AA4445" s="12">
        <v>60</v>
      </c>
      <c r="AB4445" s="12">
        <v>5625.6</v>
      </c>
      <c r="AC4445" s="28">
        <f>+I4445+Y4445-Z4445</f>
        <v>-304.94000000000005</v>
      </c>
      <c r="AD4445" s="20">
        <f t="shared" si="489"/>
        <v>310</v>
      </c>
      <c r="AE4445">
        <v>0</v>
      </c>
    </row>
    <row r="4446" spans="1:31" x14ac:dyDescent="0.25">
      <c r="A4446" s="9">
        <v>45230</v>
      </c>
      <c r="B4446" s="10" t="s">
        <v>270</v>
      </c>
      <c r="C4446" s="10" t="s">
        <v>213</v>
      </c>
      <c r="D4446" s="10" t="s">
        <v>40</v>
      </c>
      <c r="E4446" s="10" t="s">
        <v>30</v>
      </c>
      <c r="F4446" s="10">
        <v>1150</v>
      </c>
      <c r="G4446" s="10">
        <v>1253</v>
      </c>
      <c r="H4446" s="11">
        <f>SUMIFS(AA:AA,$A:$A,EOMONTH($A4446,-1),$B:$B,$B4446)</f>
        <v>10</v>
      </c>
      <c r="I4446" s="63">
        <f>ROUND(SUMIFS(AC:AC,$A:$A,EOMONTH($A4446,-1),$B:$B,$B4446),2)</f>
        <v>-67.19</v>
      </c>
      <c r="J4446" s="11">
        <f>SUMIFS(AB:AB,$A:$A,EOMONTH($A4446,-1),$B:$B,$B4446)</f>
        <v>1287.5899999999999</v>
      </c>
      <c r="K4446" s="13">
        <v>0</v>
      </c>
      <c r="L4446" s="25">
        <v>0</v>
      </c>
      <c r="M4446" s="15">
        <v>0</v>
      </c>
      <c r="N4446" s="14">
        <v>0</v>
      </c>
      <c r="O4446" s="16">
        <v>0</v>
      </c>
      <c r="P4446" s="16">
        <v>0</v>
      </c>
      <c r="Q4446" s="16">
        <v>0</v>
      </c>
      <c r="R4446" s="16">
        <f>Q4446*16.876/100</f>
        <v>0</v>
      </c>
      <c r="S4446" s="17">
        <f t="shared" si="483"/>
        <v>0</v>
      </c>
      <c r="T4446" s="16">
        <v>0</v>
      </c>
      <c r="U4446" s="18">
        <f t="shared" si="484"/>
        <v>12.53</v>
      </c>
      <c r="V4446" s="18">
        <f t="shared" si="485"/>
        <v>0</v>
      </c>
      <c r="W4446" s="18">
        <f t="shared" si="486"/>
        <v>0</v>
      </c>
      <c r="X4446" s="27"/>
      <c r="Y4446" s="19">
        <f t="shared" si="487"/>
        <v>0</v>
      </c>
      <c r="Z4446" s="18">
        <f t="shared" si="488"/>
        <v>0</v>
      </c>
      <c r="AA4446" s="12">
        <v>10</v>
      </c>
      <c r="AB4446" s="12">
        <v>1287.5899999999999</v>
      </c>
      <c r="AC4446" s="28">
        <f>+I4446+Y4446-Z4446</f>
        <v>-67.19</v>
      </c>
      <c r="AD4446" s="20">
        <f t="shared" si="489"/>
        <v>70</v>
      </c>
      <c r="AE4446">
        <v>70</v>
      </c>
    </row>
    <row r="4447" spans="1:31" x14ac:dyDescent="0.25">
      <c r="A4447" s="9">
        <v>45230</v>
      </c>
      <c r="B4447" s="10" t="s">
        <v>271</v>
      </c>
      <c r="C4447" s="10" t="s">
        <v>213</v>
      </c>
      <c r="D4447" s="10" t="s">
        <v>40</v>
      </c>
      <c r="E4447" s="10" t="s">
        <v>30</v>
      </c>
      <c r="F4447" s="10">
        <v>1150</v>
      </c>
      <c r="G4447" s="10">
        <v>1253</v>
      </c>
      <c r="H4447" s="11">
        <f>SUMIFS(AA:AA,$A:$A,EOMONTH($A4447,-1),$B:$B,$B4447)</f>
        <v>247</v>
      </c>
      <c r="I4447" s="63">
        <f>ROUND(SUMIFS(AC:AC,$A:$A,EOMONTH($A4447,-1),$B:$B,$B4447),2)</f>
        <v>69.430000000000007</v>
      </c>
      <c r="J4447" s="11">
        <f>SUMIFS(AB:AB,$A:$A,EOMONTH($A4447,-1),$B:$B,$B4447)</f>
        <v>31291.53</v>
      </c>
      <c r="K4447" s="13">
        <v>0</v>
      </c>
      <c r="L4447" s="25">
        <v>0</v>
      </c>
      <c r="M4447" s="15">
        <v>0</v>
      </c>
      <c r="N4447" s="14">
        <v>0</v>
      </c>
      <c r="O4447" s="16">
        <v>15</v>
      </c>
      <c r="P4447" s="16">
        <v>2778.8</v>
      </c>
      <c r="Q4447" s="16">
        <v>0</v>
      </c>
      <c r="R4447" s="16">
        <f>Q4447*16.876/100</f>
        <v>0</v>
      </c>
      <c r="S4447" s="17">
        <f t="shared" si="483"/>
        <v>0</v>
      </c>
      <c r="T4447" s="16">
        <v>0</v>
      </c>
      <c r="U4447" s="18">
        <f t="shared" si="484"/>
        <v>309.49099999999999</v>
      </c>
      <c r="V4447" s="18">
        <f t="shared" si="485"/>
        <v>0</v>
      </c>
      <c r="W4447" s="18">
        <f t="shared" si="486"/>
        <v>0</v>
      </c>
      <c r="X4447" s="27"/>
      <c r="Y4447" s="19">
        <f t="shared" si="487"/>
        <v>0</v>
      </c>
      <c r="Z4447" s="18">
        <f t="shared" si="488"/>
        <v>18.795000000000002</v>
      </c>
      <c r="AA4447" s="12">
        <v>232</v>
      </c>
      <c r="AB4447" s="12">
        <v>22044.639999999999</v>
      </c>
      <c r="AC4447" s="28">
        <f>+I4447+Y4447-Z4447</f>
        <v>50.635000000000005</v>
      </c>
      <c r="AD4447" s="20">
        <f t="shared" si="489"/>
        <v>0</v>
      </c>
      <c r="AE4447">
        <v>0</v>
      </c>
    </row>
    <row r="4448" spans="1:31" x14ac:dyDescent="0.25">
      <c r="A4448" s="9">
        <v>45230</v>
      </c>
      <c r="B4448" s="10" t="s">
        <v>272</v>
      </c>
      <c r="C4448" s="10" t="s">
        <v>213</v>
      </c>
      <c r="D4448" s="10" t="s">
        <v>40</v>
      </c>
      <c r="E4448" s="10" t="s">
        <v>30</v>
      </c>
      <c r="F4448" s="10">
        <v>1150</v>
      </c>
      <c r="G4448" s="10">
        <v>1253</v>
      </c>
      <c r="H4448" s="11">
        <f>SUMIFS(AA:AA,$A:$A,EOMONTH($A4448,-1),$B:$B,$B4448)</f>
        <v>443</v>
      </c>
      <c r="I4448" s="63">
        <f>ROUND(SUMIFS(AC:AC,$A:$A,EOMONTH($A4448,-1),$B:$B,$B4448),2)</f>
        <v>397.69</v>
      </c>
      <c r="J4448" s="11">
        <f>SUMIFS(AB:AB,$A:$A,EOMONTH($A4448,-1),$B:$B,$B4448)</f>
        <v>53725.86</v>
      </c>
      <c r="K4448" s="13">
        <v>0</v>
      </c>
      <c r="L4448" s="25">
        <v>0</v>
      </c>
      <c r="M4448" s="15">
        <v>0</v>
      </c>
      <c r="N4448" s="14">
        <v>0</v>
      </c>
      <c r="O4448" s="16">
        <v>176</v>
      </c>
      <c r="P4448" s="16">
        <v>34860.85</v>
      </c>
      <c r="Q4448" s="16">
        <v>0</v>
      </c>
      <c r="R4448" s="16">
        <f>Q4448*16.876/100</f>
        <v>0</v>
      </c>
      <c r="S4448" s="17">
        <f t="shared" si="483"/>
        <v>0</v>
      </c>
      <c r="T4448" s="16">
        <v>0</v>
      </c>
      <c r="U4448" s="18">
        <f t="shared" si="484"/>
        <v>555.07899999999995</v>
      </c>
      <c r="V4448" s="18">
        <f t="shared" si="485"/>
        <v>0</v>
      </c>
      <c r="W4448" s="18">
        <f t="shared" si="486"/>
        <v>0</v>
      </c>
      <c r="X4448" s="27"/>
      <c r="Y4448" s="19">
        <f t="shared" si="487"/>
        <v>0</v>
      </c>
      <c r="Z4448" s="18">
        <f t="shared" si="488"/>
        <v>220.52799999999999</v>
      </c>
      <c r="AA4448" s="12">
        <v>267</v>
      </c>
      <c r="AB4448" s="12">
        <v>24286.32</v>
      </c>
      <c r="AC4448" s="28">
        <f>+I4448+Y4448-Z4448</f>
        <v>177.16200000000001</v>
      </c>
      <c r="AD4448" s="20">
        <f t="shared" si="489"/>
        <v>0</v>
      </c>
      <c r="AE4448">
        <v>0</v>
      </c>
    </row>
    <row r="4449" spans="1:31" x14ac:dyDescent="0.25">
      <c r="A4449" s="9">
        <v>45230</v>
      </c>
      <c r="B4449" s="10" t="s">
        <v>273</v>
      </c>
      <c r="C4449" s="10" t="s">
        <v>213</v>
      </c>
      <c r="D4449" s="10" t="s">
        <v>40</v>
      </c>
      <c r="E4449" s="10" t="s">
        <v>30</v>
      </c>
      <c r="F4449" s="10">
        <v>1150</v>
      </c>
      <c r="G4449" s="10">
        <v>1253</v>
      </c>
      <c r="H4449" s="11">
        <f>SUMIFS(AA:AA,$A:$A,EOMONTH($A4449,-1),$B:$B,$B4449)</f>
        <v>185</v>
      </c>
      <c r="I4449" s="63">
        <f>ROUND(SUMIFS(AC:AC,$A:$A,EOMONTH($A4449,-1),$B:$B,$B4449),2)</f>
        <v>220.86</v>
      </c>
      <c r="J4449" s="11">
        <f>SUMIFS(AB:AB,$A:$A,EOMONTH($A4449,-1),$B:$B,$B4449)</f>
        <v>22636.66</v>
      </c>
      <c r="K4449" s="13">
        <v>0</v>
      </c>
      <c r="L4449" s="25">
        <v>0</v>
      </c>
      <c r="M4449" s="15">
        <v>0</v>
      </c>
      <c r="N4449" s="14">
        <v>0</v>
      </c>
      <c r="O4449" s="16">
        <v>60</v>
      </c>
      <c r="P4449" s="16">
        <v>12185.7</v>
      </c>
      <c r="Q4449" s="16">
        <v>0</v>
      </c>
      <c r="R4449" s="16">
        <f>Q4449*16.876/100</f>
        <v>0</v>
      </c>
      <c r="S4449" s="17">
        <f t="shared" si="483"/>
        <v>0</v>
      </c>
      <c r="T4449" s="16">
        <v>0</v>
      </c>
      <c r="U4449" s="18">
        <f t="shared" si="484"/>
        <v>231.80500000000001</v>
      </c>
      <c r="V4449" s="18">
        <f t="shared" si="485"/>
        <v>0</v>
      </c>
      <c r="W4449" s="18">
        <f t="shared" si="486"/>
        <v>0</v>
      </c>
      <c r="X4449" s="27"/>
      <c r="Y4449" s="19">
        <f t="shared" si="487"/>
        <v>0</v>
      </c>
      <c r="Z4449" s="18">
        <f t="shared" si="488"/>
        <v>75.180000000000007</v>
      </c>
      <c r="AA4449" s="12">
        <v>125</v>
      </c>
      <c r="AB4449" s="12">
        <v>11471.25</v>
      </c>
      <c r="AC4449" s="28">
        <f>+I4449+Y4449-Z4449</f>
        <v>145.68</v>
      </c>
      <c r="AD4449" s="20">
        <f t="shared" si="489"/>
        <v>0</v>
      </c>
      <c r="AE4449">
        <v>0</v>
      </c>
    </row>
    <row r="4450" spans="1:31" x14ac:dyDescent="0.25">
      <c r="A4450" s="9">
        <v>45230</v>
      </c>
      <c r="B4450" s="10" t="s">
        <v>274</v>
      </c>
      <c r="C4450" s="10" t="s">
        <v>213</v>
      </c>
      <c r="D4450" s="10" t="s">
        <v>40</v>
      </c>
      <c r="E4450" s="10" t="s">
        <v>30</v>
      </c>
      <c r="F4450" s="10">
        <v>1500</v>
      </c>
      <c r="G4450" s="10">
        <v>1635</v>
      </c>
      <c r="H4450" s="11">
        <f>SUMIFS(AA:AA,$A:$A,EOMONTH($A4450,-1),$B:$B,$B4450)</f>
        <v>359</v>
      </c>
      <c r="I4450" s="63">
        <f>ROUND(SUMIFS(AC:AC,$A:$A,EOMONTH($A4450,-1),$B:$B,$B4450),2)</f>
        <v>132.41999999999999</v>
      </c>
      <c r="J4450" s="11">
        <f>SUMIFS(AB:AB,$A:$A,EOMONTH($A4450,-1),$B:$B,$B4450)</f>
        <v>56496.31</v>
      </c>
      <c r="K4450" s="13">
        <v>0</v>
      </c>
      <c r="L4450" s="25">
        <v>0</v>
      </c>
      <c r="M4450" s="15">
        <v>0</v>
      </c>
      <c r="N4450" s="14">
        <v>0</v>
      </c>
      <c r="O4450" s="16">
        <v>151</v>
      </c>
      <c r="P4450" s="16">
        <v>41059.33</v>
      </c>
      <c r="Q4450" s="16">
        <v>0</v>
      </c>
      <c r="R4450" s="16">
        <f>Q4450*16.876/100</f>
        <v>0</v>
      </c>
      <c r="S4450" s="17">
        <f t="shared" si="483"/>
        <v>0</v>
      </c>
      <c r="T4450" s="16">
        <v>0</v>
      </c>
      <c r="U4450" s="18">
        <f t="shared" si="484"/>
        <v>586.96500000000003</v>
      </c>
      <c r="V4450" s="18">
        <f t="shared" si="485"/>
        <v>0</v>
      </c>
      <c r="W4450" s="18">
        <f t="shared" si="486"/>
        <v>0</v>
      </c>
      <c r="X4450" s="27"/>
      <c r="Y4450" s="19">
        <f t="shared" si="487"/>
        <v>0</v>
      </c>
      <c r="Z4450" s="18">
        <f t="shared" si="488"/>
        <v>246.88499999999999</v>
      </c>
      <c r="AA4450" s="12">
        <v>208</v>
      </c>
      <c r="AB4450" s="12">
        <v>24550.240000000002</v>
      </c>
      <c r="AC4450" s="28">
        <f>+I4450+Y4450-Z4450</f>
        <v>-114.465</v>
      </c>
      <c r="AD4450" s="20">
        <f t="shared" si="489"/>
        <v>120</v>
      </c>
      <c r="AE4450">
        <v>620</v>
      </c>
    </row>
    <row r="4451" spans="1:31" x14ac:dyDescent="0.25">
      <c r="A4451" s="9">
        <v>45230</v>
      </c>
      <c r="B4451" s="10" t="s">
        <v>275</v>
      </c>
      <c r="C4451" s="10" t="s">
        <v>213</v>
      </c>
      <c r="D4451" s="10" t="s">
        <v>40</v>
      </c>
      <c r="E4451" s="10" t="s">
        <v>30</v>
      </c>
      <c r="F4451" s="10">
        <v>1500</v>
      </c>
      <c r="G4451" s="10">
        <v>1635</v>
      </c>
      <c r="H4451" s="11">
        <f>SUMIFS(AA:AA,$A:$A,EOMONTH($A4451,-1),$B:$B,$B4451)</f>
        <v>27</v>
      </c>
      <c r="I4451" s="63">
        <f>ROUND(SUMIFS(AC:AC,$A:$A,EOMONTH($A4451,-1),$B:$B,$B4451),2)</f>
        <v>-232.39</v>
      </c>
      <c r="J4451" s="11">
        <f>SUMIFS(AB:AB,$A:$A,EOMONTH($A4451,-1),$B:$B,$B4451)</f>
        <v>4289.3500000000004</v>
      </c>
      <c r="K4451" s="13">
        <v>0</v>
      </c>
      <c r="L4451" s="25">
        <v>0</v>
      </c>
      <c r="M4451" s="15">
        <v>0</v>
      </c>
      <c r="N4451" s="14">
        <v>0</v>
      </c>
      <c r="O4451" s="16">
        <v>0</v>
      </c>
      <c r="P4451" s="16">
        <v>0</v>
      </c>
      <c r="Q4451" s="16">
        <v>0</v>
      </c>
      <c r="R4451" s="16">
        <f>Q4451*16.876/100</f>
        <v>0</v>
      </c>
      <c r="S4451" s="17">
        <f t="shared" si="483"/>
        <v>0</v>
      </c>
      <c r="T4451" s="16">
        <v>0</v>
      </c>
      <c r="U4451" s="18">
        <f t="shared" si="484"/>
        <v>44.145000000000003</v>
      </c>
      <c r="V4451" s="18">
        <f t="shared" si="485"/>
        <v>0</v>
      </c>
      <c r="W4451" s="18">
        <f t="shared" si="486"/>
        <v>0</v>
      </c>
      <c r="X4451" s="27"/>
      <c r="Y4451" s="19">
        <f t="shared" si="487"/>
        <v>0</v>
      </c>
      <c r="Z4451" s="18">
        <f t="shared" si="488"/>
        <v>0</v>
      </c>
      <c r="AA4451" s="12">
        <v>27</v>
      </c>
      <c r="AB4451" s="12">
        <v>3216.78</v>
      </c>
      <c r="AC4451" s="28">
        <f>+I4451+Y4451-Z4451</f>
        <v>-232.39</v>
      </c>
      <c r="AD4451" s="20">
        <f t="shared" si="489"/>
        <v>240</v>
      </c>
      <c r="AE4451">
        <v>540</v>
      </c>
    </row>
    <row r="4452" spans="1:31" x14ac:dyDescent="0.25">
      <c r="A4452" s="9">
        <v>45230</v>
      </c>
      <c r="B4452" s="10" t="s">
        <v>276</v>
      </c>
      <c r="C4452" s="10" t="s">
        <v>213</v>
      </c>
      <c r="D4452" s="10" t="s">
        <v>40</v>
      </c>
      <c r="E4452" s="10" t="s">
        <v>30</v>
      </c>
      <c r="F4452" s="10">
        <v>1500</v>
      </c>
      <c r="G4452" s="10">
        <v>1635</v>
      </c>
      <c r="H4452" s="11">
        <f>SUMIFS(AA:AA,$A:$A,EOMONTH($A4452,-1),$B:$B,$B4452)</f>
        <v>310</v>
      </c>
      <c r="I4452" s="63">
        <f>ROUND(SUMIFS(AC:AC,$A:$A,EOMONTH($A4452,-1),$B:$B,$B4452),2)</f>
        <v>-8.0500000000000007</v>
      </c>
      <c r="J4452" s="11">
        <f>SUMIFS(AB:AB,$A:$A,EOMONTH($A4452,-1),$B:$B,$B4452)</f>
        <v>48771.519999999997</v>
      </c>
      <c r="K4452" s="13">
        <v>0</v>
      </c>
      <c r="L4452" s="25">
        <v>0</v>
      </c>
      <c r="M4452" s="15">
        <v>0</v>
      </c>
      <c r="N4452" s="14">
        <v>0</v>
      </c>
      <c r="O4452" s="16">
        <v>121</v>
      </c>
      <c r="P4452" s="16">
        <v>33015.730000000003</v>
      </c>
      <c r="Q4452" s="16">
        <v>0</v>
      </c>
      <c r="R4452" s="16">
        <f>Q4452*16.876/100</f>
        <v>0</v>
      </c>
      <c r="S4452" s="17">
        <f t="shared" si="483"/>
        <v>0</v>
      </c>
      <c r="T4452" s="16">
        <v>0</v>
      </c>
      <c r="U4452" s="18">
        <f t="shared" si="484"/>
        <v>506.85</v>
      </c>
      <c r="V4452" s="18">
        <f t="shared" si="485"/>
        <v>0</v>
      </c>
      <c r="W4452" s="18">
        <f t="shared" si="486"/>
        <v>0</v>
      </c>
      <c r="X4452" s="27"/>
      <c r="Y4452" s="19">
        <f t="shared" si="487"/>
        <v>0</v>
      </c>
      <c r="Z4452" s="18">
        <f t="shared" si="488"/>
        <v>197.83500000000001</v>
      </c>
      <c r="AA4452" s="12">
        <v>189</v>
      </c>
      <c r="AB4452" s="12">
        <v>22302</v>
      </c>
      <c r="AC4452" s="28">
        <f>+I4452+Y4452-Z4452</f>
        <v>-205.88500000000002</v>
      </c>
      <c r="AD4452" s="20">
        <f t="shared" si="489"/>
        <v>210</v>
      </c>
      <c r="AE4452">
        <v>510</v>
      </c>
    </row>
    <row r="4453" spans="1:31" x14ac:dyDescent="0.25">
      <c r="A4453" s="9">
        <v>45230</v>
      </c>
      <c r="B4453" s="10" t="s">
        <v>277</v>
      </c>
      <c r="C4453" s="10" t="s">
        <v>278</v>
      </c>
      <c r="D4453" s="10" t="s">
        <v>29</v>
      </c>
      <c r="E4453" s="10" t="s">
        <v>30</v>
      </c>
      <c r="F4453" s="10"/>
      <c r="G4453" s="10">
        <v>0</v>
      </c>
      <c r="H4453" s="11">
        <f>SUMIFS(AA:AA,$A:$A,EOMONTH($A4453,-1),$B:$B,$B4453)</f>
        <v>182</v>
      </c>
      <c r="I4453" s="63">
        <f>ROUND(SUMIFS(AC:AC,$A:$A,EOMONTH($A4453,-1),$B:$B,$B4453),2)</f>
        <v>8.2200000000000006</v>
      </c>
      <c r="J4453" s="11">
        <f>SUMIFS(AB:AB,$A:$A,EOMONTH($A4453,-1),$B:$B,$B4453)</f>
        <v>7972.75</v>
      </c>
      <c r="K4453" s="13">
        <v>0</v>
      </c>
      <c r="L4453" s="25">
        <v>0</v>
      </c>
      <c r="M4453" s="15">
        <v>0</v>
      </c>
      <c r="N4453" s="14">
        <v>0</v>
      </c>
      <c r="O4453" s="16">
        <v>0</v>
      </c>
      <c r="P4453" s="16">
        <v>0</v>
      </c>
      <c r="Q4453" s="16">
        <v>0</v>
      </c>
      <c r="R4453" s="16">
        <f>Q4453*16.876/100</f>
        <v>0</v>
      </c>
      <c r="S4453" s="17">
        <f t="shared" si="483"/>
        <v>0</v>
      </c>
      <c r="T4453" s="16">
        <v>0</v>
      </c>
      <c r="U4453" s="18">
        <f t="shared" si="484"/>
        <v>0</v>
      </c>
      <c r="V4453" s="18">
        <f t="shared" si="485"/>
        <v>0</v>
      </c>
      <c r="W4453" s="18">
        <f t="shared" si="486"/>
        <v>0</v>
      </c>
      <c r="X4453" s="27"/>
      <c r="Y4453" s="19">
        <f t="shared" si="487"/>
        <v>0</v>
      </c>
      <c r="Z4453" s="18">
        <f t="shared" si="488"/>
        <v>0</v>
      </c>
      <c r="AA4453" s="12">
        <v>182</v>
      </c>
      <c r="AB4453" s="12">
        <v>7972.75</v>
      </c>
      <c r="AC4453" s="28">
        <f>+I4453+Y4453-Z4453</f>
        <v>8.2200000000000006</v>
      </c>
      <c r="AD4453" s="20">
        <f t="shared" si="489"/>
        <v>0</v>
      </c>
      <c r="AE4453">
        <v>0</v>
      </c>
    </row>
    <row r="4454" spans="1:31" x14ac:dyDescent="0.25">
      <c r="A4454" s="9">
        <v>45230</v>
      </c>
      <c r="B4454" s="10" t="s">
        <v>279</v>
      </c>
      <c r="C4454" s="10" t="s">
        <v>278</v>
      </c>
      <c r="D4454" s="10" t="s">
        <v>29</v>
      </c>
      <c r="E4454" s="10" t="s">
        <v>30</v>
      </c>
      <c r="F4454" s="10"/>
      <c r="G4454" s="10">
        <v>0</v>
      </c>
      <c r="H4454" s="11">
        <f>SUMIFS(AA:AA,$A:$A,EOMONTH($A4454,-1),$B:$B,$B4454)</f>
        <v>116</v>
      </c>
      <c r="I4454" s="63">
        <f>ROUND(SUMIFS(AC:AC,$A:$A,EOMONTH($A4454,-1),$B:$B,$B4454),2)</f>
        <v>5.24</v>
      </c>
      <c r="J4454" s="11">
        <f>SUMIFS(AB:AB,$A:$A,EOMONTH($A4454,-1),$B:$B,$B4454)</f>
        <v>5265.28</v>
      </c>
      <c r="K4454" s="13">
        <v>0</v>
      </c>
      <c r="L4454" s="25">
        <v>0</v>
      </c>
      <c r="M4454" s="15">
        <v>0</v>
      </c>
      <c r="N4454" s="14">
        <v>0</v>
      </c>
      <c r="O4454" s="16">
        <v>0</v>
      </c>
      <c r="P4454" s="16">
        <v>0</v>
      </c>
      <c r="Q4454" s="16">
        <v>0</v>
      </c>
      <c r="R4454" s="16">
        <f>Q4454*16.876/100</f>
        <v>0</v>
      </c>
      <c r="S4454" s="17">
        <f t="shared" si="483"/>
        <v>0</v>
      </c>
      <c r="T4454" s="16">
        <v>0</v>
      </c>
      <c r="U4454" s="18">
        <f t="shared" si="484"/>
        <v>0</v>
      </c>
      <c r="V4454" s="18">
        <f t="shared" si="485"/>
        <v>0</v>
      </c>
      <c r="W4454" s="18">
        <f t="shared" si="486"/>
        <v>0</v>
      </c>
      <c r="X4454" s="27"/>
      <c r="Y4454" s="19">
        <f t="shared" si="487"/>
        <v>0</v>
      </c>
      <c r="Z4454" s="18">
        <f t="shared" si="488"/>
        <v>0</v>
      </c>
      <c r="AA4454" s="12">
        <v>116</v>
      </c>
      <c r="AB4454" s="12">
        <v>5265.28</v>
      </c>
      <c r="AC4454" s="28">
        <f>+I4454+Y4454-Z4454</f>
        <v>5.24</v>
      </c>
      <c r="AD4454" s="20">
        <f t="shared" si="489"/>
        <v>0</v>
      </c>
      <c r="AE4454">
        <v>0</v>
      </c>
    </row>
    <row r="4455" spans="1:31" x14ac:dyDescent="0.25">
      <c r="A4455" s="9">
        <v>45230</v>
      </c>
      <c r="B4455" s="10" t="s">
        <v>280</v>
      </c>
      <c r="C4455" s="10" t="s">
        <v>278</v>
      </c>
      <c r="D4455" s="10" t="s">
        <v>29</v>
      </c>
      <c r="E4455" s="10" t="s">
        <v>30</v>
      </c>
      <c r="F4455" s="10"/>
      <c r="G4455" s="10">
        <v>0</v>
      </c>
      <c r="H4455" s="11">
        <f>SUMIFS(AA:AA,$A:$A,EOMONTH($A4455,-1),$B:$B,$B4455)</f>
        <v>52</v>
      </c>
      <c r="I4455" s="63">
        <f>ROUND(SUMIFS(AC:AC,$A:$A,EOMONTH($A4455,-1),$B:$B,$B4455),2)</f>
        <v>2.35</v>
      </c>
      <c r="J4455" s="11">
        <f>SUMIFS(AB:AB,$A:$A,EOMONTH($A4455,-1),$B:$B,$B4455)</f>
        <v>2633.19</v>
      </c>
      <c r="K4455" s="13">
        <v>0</v>
      </c>
      <c r="L4455" s="25">
        <v>0</v>
      </c>
      <c r="M4455" s="15">
        <v>0</v>
      </c>
      <c r="N4455" s="14">
        <v>0</v>
      </c>
      <c r="O4455" s="16">
        <v>0</v>
      </c>
      <c r="P4455" s="16">
        <v>0</v>
      </c>
      <c r="Q4455" s="16">
        <v>0</v>
      </c>
      <c r="R4455" s="16">
        <f>Q4455*16.876/100</f>
        <v>0</v>
      </c>
      <c r="S4455" s="17">
        <f t="shared" si="483"/>
        <v>0</v>
      </c>
      <c r="T4455" s="16">
        <v>0</v>
      </c>
      <c r="U4455" s="18">
        <f t="shared" si="484"/>
        <v>0</v>
      </c>
      <c r="V4455" s="18">
        <f t="shared" si="485"/>
        <v>0</v>
      </c>
      <c r="W4455" s="18">
        <f t="shared" si="486"/>
        <v>0</v>
      </c>
      <c r="X4455" s="27"/>
      <c r="Y4455" s="19">
        <f t="shared" si="487"/>
        <v>0</v>
      </c>
      <c r="Z4455" s="18">
        <f t="shared" si="488"/>
        <v>0</v>
      </c>
      <c r="AA4455" s="12">
        <v>52</v>
      </c>
      <c r="AB4455" s="12">
        <v>2633.19</v>
      </c>
      <c r="AC4455" s="28">
        <f>+I4455+Y4455-Z4455</f>
        <v>2.35</v>
      </c>
      <c r="AD4455" s="20">
        <f t="shared" si="489"/>
        <v>0</v>
      </c>
      <c r="AE4455">
        <v>0</v>
      </c>
    </row>
    <row r="4456" spans="1:31" x14ac:dyDescent="0.25">
      <c r="A4456" s="9">
        <v>45230</v>
      </c>
      <c r="B4456" s="10" t="s">
        <v>281</v>
      </c>
      <c r="C4456" s="10" t="s">
        <v>282</v>
      </c>
      <c r="D4456" s="10" t="s">
        <v>29</v>
      </c>
      <c r="E4456" s="10" t="s">
        <v>30</v>
      </c>
      <c r="F4456" s="10"/>
      <c r="G4456" s="10">
        <v>0</v>
      </c>
      <c r="H4456" s="11">
        <f>SUMIFS(AA:AA,$A:$A,EOMONTH($A4456,-1),$B:$B,$B4456)</f>
        <v>537</v>
      </c>
      <c r="I4456" s="63">
        <f>ROUND(SUMIFS(AC:AC,$A:$A,EOMONTH($A4456,-1),$B:$B,$B4456),2)</f>
        <v>24.25</v>
      </c>
      <c r="J4456" s="11">
        <f>SUMIFS(AB:AB,$A:$A,EOMONTH($A4456,-1),$B:$B,$B4456)</f>
        <v>246140.19</v>
      </c>
      <c r="K4456" s="13">
        <v>0</v>
      </c>
      <c r="L4456" s="25">
        <v>0</v>
      </c>
      <c r="M4456" s="15">
        <v>0</v>
      </c>
      <c r="N4456" s="14">
        <v>0</v>
      </c>
      <c r="O4456" s="16">
        <v>0</v>
      </c>
      <c r="P4456" s="16">
        <v>0</v>
      </c>
      <c r="Q4456" s="16">
        <v>0</v>
      </c>
      <c r="R4456" s="16">
        <f>Q4456*16.876/100</f>
        <v>0</v>
      </c>
      <c r="S4456" s="17">
        <f t="shared" si="483"/>
        <v>0</v>
      </c>
      <c r="T4456" s="16">
        <v>0</v>
      </c>
      <c r="U4456" s="18">
        <f t="shared" si="484"/>
        <v>0</v>
      </c>
      <c r="V4456" s="18">
        <f t="shared" si="485"/>
        <v>0</v>
      </c>
      <c r="W4456" s="18">
        <f t="shared" si="486"/>
        <v>0</v>
      </c>
      <c r="X4456" s="27"/>
      <c r="Y4456" s="19">
        <f t="shared" si="487"/>
        <v>0</v>
      </c>
      <c r="Z4456" s="18">
        <f t="shared" si="488"/>
        <v>0</v>
      </c>
      <c r="AA4456" s="12">
        <v>537</v>
      </c>
      <c r="AB4456" s="12">
        <v>246140.19</v>
      </c>
      <c r="AC4456" s="28">
        <f>+I4456+Y4456-Z4456</f>
        <v>24.25</v>
      </c>
      <c r="AD4456" s="20">
        <f t="shared" si="489"/>
        <v>0</v>
      </c>
      <c r="AE4456">
        <v>0</v>
      </c>
    </row>
    <row r="4457" spans="1:31" x14ac:dyDescent="0.25">
      <c r="A4457" s="9">
        <v>45230</v>
      </c>
      <c r="B4457" s="10" t="s">
        <v>283</v>
      </c>
      <c r="C4457" s="10" t="s">
        <v>282</v>
      </c>
      <c r="D4457" s="10" t="s">
        <v>29</v>
      </c>
      <c r="E4457" s="10" t="s">
        <v>30</v>
      </c>
      <c r="F4457" s="10"/>
      <c r="G4457" s="10">
        <v>0</v>
      </c>
      <c r="H4457" s="11">
        <f>SUMIFS(AA:AA,$A:$A,EOMONTH($A4457,-1),$B:$B,$B4457)</f>
        <v>947</v>
      </c>
      <c r="I4457" s="63">
        <f>ROUND(SUMIFS(AC:AC,$A:$A,EOMONTH($A4457,-1),$B:$B,$B4457),2)</f>
        <v>42.76</v>
      </c>
      <c r="J4457" s="11">
        <f>SUMIFS(AB:AB,$A:$A,EOMONTH($A4457,-1),$B:$B,$B4457)</f>
        <v>271379.26</v>
      </c>
      <c r="K4457" s="13">
        <v>0</v>
      </c>
      <c r="L4457" s="25">
        <v>0</v>
      </c>
      <c r="M4457" s="15">
        <v>0</v>
      </c>
      <c r="N4457" s="14">
        <v>0</v>
      </c>
      <c r="O4457" s="16">
        <v>0</v>
      </c>
      <c r="P4457" s="16">
        <v>0</v>
      </c>
      <c r="Q4457" s="16">
        <v>0</v>
      </c>
      <c r="R4457" s="16">
        <f>Q4457*16.876/100</f>
        <v>0</v>
      </c>
      <c r="S4457" s="17">
        <f t="shared" si="483"/>
        <v>0</v>
      </c>
      <c r="T4457" s="16">
        <v>0</v>
      </c>
      <c r="U4457" s="18">
        <f t="shared" si="484"/>
        <v>0</v>
      </c>
      <c r="V4457" s="18">
        <f t="shared" si="485"/>
        <v>0</v>
      </c>
      <c r="W4457" s="18">
        <f t="shared" si="486"/>
        <v>0</v>
      </c>
      <c r="X4457" s="27"/>
      <c r="Y4457" s="19">
        <f t="shared" si="487"/>
        <v>0</v>
      </c>
      <c r="Z4457" s="18">
        <f t="shared" si="488"/>
        <v>0</v>
      </c>
      <c r="AA4457" s="12">
        <v>947</v>
      </c>
      <c r="AB4457" s="12">
        <v>271379.26</v>
      </c>
      <c r="AC4457" s="28">
        <f>+I4457+Y4457-Z4457</f>
        <v>42.76</v>
      </c>
      <c r="AD4457" s="20">
        <f t="shared" si="489"/>
        <v>0</v>
      </c>
      <c r="AE4457">
        <v>0</v>
      </c>
    </row>
    <row r="4458" spans="1:31" x14ac:dyDescent="0.25">
      <c r="A4458" s="9">
        <v>45230</v>
      </c>
      <c r="B4458" s="10" t="s">
        <v>284</v>
      </c>
      <c r="C4458" s="10" t="s">
        <v>282</v>
      </c>
      <c r="D4458" s="10" t="s">
        <v>29</v>
      </c>
      <c r="E4458" s="10" t="s">
        <v>30</v>
      </c>
      <c r="F4458" s="10"/>
      <c r="G4458" s="10">
        <v>0</v>
      </c>
      <c r="H4458" s="11">
        <f>SUMIFS(AA:AA,$A:$A,EOMONTH($A4458,-1),$B:$B,$B4458)</f>
        <v>447</v>
      </c>
      <c r="I4458" s="63">
        <f>ROUND(SUMIFS(AC:AC,$A:$A,EOMONTH($A4458,-1),$B:$B,$B4458),2)</f>
        <v>20.18</v>
      </c>
      <c r="J4458" s="11">
        <f>SUMIFS(AB:AB,$A:$A,EOMONTH($A4458,-1),$B:$B,$B4458)</f>
        <v>244817.96</v>
      </c>
      <c r="K4458" s="13">
        <v>0</v>
      </c>
      <c r="L4458" s="25">
        <v>0</v>
      </c>
      <c r="M4458" s="15">
        <v>0</v>
      </c>
      <c r="N4458" s="14">
        <v>0</v>
      </c>
      <c r="O4458" s="16">
        <v>0</v>
      </c>
      <c r="P4458" s="16">
        <v>0</v>
      </c>
      <c r="Q4458" s="16">
        <v>0</v>
      </c>
      <c r="R4458" s="16">
        <f>Q4458*16.876/100</f>
        <v>0</v>
      </c>
      <c r="S4458" s="17">
        <f t="shared" si="483"/>
        <v>0</v>
      </c>
      <c r="T4458" s="16">
        <v>0</v>
      </c>
      <c r="U4458" s="18">
        <f t="shared" si="484"/>
        <v>0</v>
      </c>
      <c r="V4458" s="18">
        <f t="shared" si="485"/>
        <v>0</v>
      </c>
      <c r="W4458" s="18">
        <f t="shared" si="486"/>
        <v>0</v>
      </c>
      <c r="X4458" s="27"/>
      <c r="Y4458" s="19">
        <f t="shared" si="487"/>
        <v>0</v>
      </c>
      <c r="Z4458" s="18">
        <f t="shared" si="488"/>
        <v>0</v>
      </c>
      <c r="AA4458" s="12">
        <v>447</v>
      </c>
      <c r="AB4458" s="12">
        <v>244817.96</v>
      </c>
      <c r="AC4458" s="28">
        <f>+I4458+Y4458-Z4458</f>
        <v>20.18</v>
      </c>
      <c r="AD4458" s="20">
        <f t="shared" si="489"/>
        <v>0</v>
      </c>
      <c r="AE4458">
        <v>0</v>
      </c>
    </row>
    <row r="4459" spans="1:31" x14ac:dyDescent="0.25">
      <c r="A4459" s="9">
        <v>45230</v>
      </c>
      <c r="B4459" s="10" t="s">
        <v>285</v>
      </c>
      <c r="C4459" s="10" t="s">
        <v>282</v>
      </c>
      <c r="D4459" s="10" t="s">
        <v>29</v>
      </c>
      <c r="E4459" s="10" t="s">
        <v>30</v>
      </c>
      <c r="F4459" s="10"/>
      <c r="G4459" s="10">
        <v>0</v>
      </c>
      <c r="H4459" s="11">
        <f>SUMIFS(AA:AA,$A:$A,EOMONTH($A4459,-1),$B:$B,$B4459)</f>
        <v>26</v>
      </c>
      <c r="I4459" s="63">
        <f>ROUND(SUMIFS(AC:AC,$A:$A,EOMONTH($A4459,-1),$B:$B,$B4459),2)</f>
        <v>1.17</v>
      </c>
      <c r="J4459" s="11">
        <f>SUMIFS(AB:AB,$A:$A,EOMONTH($A4459,-1),$B:$B,$B4459)</f>
        <v>0</v>
      </c>
      <c r="K4459" s="13">
        <v>0</v>
      </c>
      <c r="L4459" s="25">
        <v>0</v>
      </c>
      <c r="M4459" s="15">
        <v>0</v>
      </c>
      <c r="N4459" s="14">
        <v>0</v>
      </c>
      <c r="O4459" s="16">
        <v>0</v>
      </c>
      <c r="P4459" s="16">
        <v>0</v>
      </c>
      <c r="Q4459" s="16">
        <v>0</v>
      </c>
      <c r="R4459" s="16">
        <f>Q4459*16.876/100</f>
        <v>0</v>
      </c>
      <c r="S4459" s="17">
        <f t="shared" si="483"/>
        <v>0</v>
      </c>
      <c r="T4459" s="16">
        <v>0</v>
      </c>
      <c r="U4459" s="18">
        <f t="shared" si="484"/>
        <v>0</v>
      </c>
      <c r="V4459" s="18">
        <f t="shared" si="485"/>
        <v>0</v>
      </c>
      <c r="W4459" s="18">
        <f t="shared" si="486"/>
        <v>0</v>
      </c>
      <c r="X4459" s="27"/>
      <c r="Y4459" s="19">
        <f t="shared" si="487"/>
        <v>0</v>
      </c>
      <c r="Z4459" s="18">
        <f t="shared" si="488"/>
        <v>0</v>
      </c>
      <c r="AA4459" s="12">
        <v>26</v>
      </c>
      <c r="AB4459" s="12">
        <v>0</v>
      </c>
      <c r="AC4459" s="28">
        <f>+I4459+Y4459-Z4459</f>
        <v>1.17</v>
      </c>
      <c r="AD4459" s="20">
        <f t="shared" si="489"/>
        <v>0</v>
      </c>
      <c r="AE4459">
        <v>0</v>
      </c>
    </row>
    <row r="4460" spans="1:31" x14ac:dyDescent="0.25">
      <c r="A4460" s="9">
        <v>45230</v>
      </c>
      <c r="B4460" s="10" t="s">
        <v>286</v>
      </c>
      <c r="C4460" s="10" t="s">
        <v>287</v>
      </c>
      <c r="D4460" s="10" t="s">
        <v>40</v>
      </c>
      <c r="E4460" s="10" t="s">
        <v>30</v>
      </c>
      <c r="F4460" s="10">
        <v>475</v>
      </c>
      <c r="G4460" s="10">
        <v>518</v>
      </c>
      <c r="H4460" s="11">
        <f>SUMIFS(AA:AA,$A:$A,EOMONTH($A4460,-1),$B:$B,$B4460)</f>
        <v>290</v>
      </c>
      <c r="I4460" s="63">
        <f>ROUND(SUMIFS(AC:AC,$A:$A,EOMONTH($A4460,-1),$B:$B,$B4460),2)</f>
        <v>137.69999999999999</v>
      </c>
      <c r="J4460" s="11">
        <f>SUMIFS(AB:AB,$A:$A,EOMONTH($A4460,-1),$B:$B,$B4460)</f>
        <v>19739.37</v>
      </c>
      <c r="K4460" s="13">
        <v>0</v>
      </c>
      <c r="L4460" s="25">
        <v>0</v>
      </c>
      <c r="M4460" s="15">
        <v>0</v>
      </c>
      <c r="N4460" s="14">
        <v>0</v>
      </c>
      <c r="O4460" s="16">
        <v>78</v>
      </c>
      <c r="P4460" s="16">
        <v>8798.86</v>
      </c>
      <c r="Q4460" s="16">
        <v>0</v>
      </c>
      <c r="R4460" s="16">
        <f>Q4460*16.876/100</f>
        <v>0</v>
      </c>
      <c r="S4460" s="17">
        <f t="shared" si="483"/>
        <v>0</v>
      </c>
      <c r="T4460" s="16">
        <v>0</v>
      </c>
      <c r="U4460" s="18">
        <f t="shared" si="484"/>
        <v>150.22</v>
      </c>
      <c r="V4460" s="18">
        <f t="shared" si="485"/>
        <v>0</v>
      </c>
      <c r="W4460" s="18">
        <f t="shared" si="486"/>
        <v>0</v>
      </c>
      <c r="X4460" s="27"/>
      <c r="Y4460" s="19">
        <f t="shared" si="487"/>
        <v>0</v>
      </c>
      <c r="Z4460" s="18">
        <f t="shared" si="488"/>
        <v>40.404000000000003</v>
      </c>
      <c r="AA4460" s="12">
        <v>212</v>
      </c>
      <c r="AB4460" s="12">
        <v>10822.6</v>
      </c>
      <c r="AC4460" s="28">
        <f>+I4460+Y4460-Z4460</f>
        <v>97.295999999999992</v>
      </c>
      <c r="AD4460" s="20">
        <f t="shared" si="489"/>
        <v>0</v>
      </c>
      <c r="AE4460">
        <v>0</v>
      </c>
    </row>
    <row r="4461" spans="1:31" x14ac:dyDescent="0.25">
      <c r="A4461" s="9">
        <v>45230</v>
      </c>
      <c r="B4461" s="10" t="s">
        <v>288</v>
      </c>
      <c r="C4461" s="10" t="s">
        <v>287</v>
      </c>
      <c r="D4461" s="10" t="s">
        <v>40</v>
      </c>
      <c r="E4461" s="10" t="s">
        <v>30</v>
      </c>
      <c r="F4461" s="10">
        <v>475</v>
      </c>
      <c r="G4461" s="10">
        <v>518</v>
      </c>
      <c r="H4461" s="11">
        <f>SUMIFS(AA:AA,$A:$A,EOMONTH($A4461,-1),$B:$B,$B4461)</f>
        <v>191</v>
      </c>
      <c r="I4461" s="63">
        <f>ROUND(SUMIFS(AC:AC,$A:$A,EOMONTH($A4461,-1),$B:$B,$B4461),2)</f>
        <v>63.79</v>
      </c>
      <c r="J4461" s="11">
        <f>SUMIFS(AB:AB,$A:$A,EOMONTH($A4461,-1),$B:$B,$B4461)</f>
        <v>13233.45</v>
      </c>
      <c r="K4461" s="13">
        <v>0</v>
      </c>
      <c r="L4461" s="25">
        <v>0</v>
      </c>
      <c r="M4461" s="15">
        <v>0</v>
      </c>
      <c r="N4461" s="14">
        <v>0</v>
      </c>
      <c r="O4461" s="16">
        <v>104</v>
      </c>
      <c r="P4461" s="16">
        <v>11402.62</v>
      </c>
      <c r="Q4461" s="16">
        <v>0</v>
      </c>
      <c r="R4461" s="16">
        <f>Q4461*16.876/100</f>
        <v>0</v>
      </c>
      <c r="S4461" s="17">
        <f t="shared" si="483"/>
        <v>0</v>
      </c>
      <c r="T4461" s="16">
        <v>0</v>
      </c>
      <c r="U4461" s="18">
        <f t="shared" si="484"/>
        <v>98.938000000000002</v>
      </c>
      <c r="V4461" s="18">
        <f t="shared" si="485"/>
        <v>0</v>
      </c>
      <c r="W4461" s="18">
        <f t="shared" si="486"/>
        <v>0</v>
      </c>
      <c r="X4461" s="27"/>
      <c r="Y4461" s="19">
        <f t="shared" si="487"/>
        <v>0</v>
      </c>
      <c r="Z4461" s="18">
        <f t="shared" si="488"/>
        <v>53.872</v>
      </c>
      <c r="AA4461" s="12">
        <v>87</v>
      </c>
      <c r="AB4461" s="12">
        <v>4521.3900000000003</v>
      </c>
      <c r="AC4461" s="28">
        <f>+I4461+Y4461-Z4461</f>
        <v>9.9179999999999993</v>
      </c>
      <c r="AD4461" s="20">
        <f t="shared" si="489"/>
        <v>0</v>
      </c>
      <c r="AE4461">
        <v>10</v>
      </c>
    </row>
    <row r="4462" spans="1:31" x14ac:dyDescent="0.25">
      <c r="A4462" s="9">
        <v>45230</v>
      </c>
      <c r="B4462" s="10" t="s">
        <v>289</v>
      </c>
      <c r="C4462" s="10" t="s">
        <v>287</v>
      </c>
      <c r="D4462" s="10" t="s">
        <v>40</v>
      </c>
      <c r="E4462" s="10" t="s">
        <v>30</v>
      </c>
      <c r="F4462" s="10">
        <v>475</v>
      </c>
      <c r="G4462" s="10">
        <v>518</v>
      </c>
      <c r="H4462" s="11">
        <f>SUMIFS(AA:AA,$A:$A,EOMONTH($A4462,-1),$B:$B,$B4462)</f>
        <v>242</v>
      </c>
      <c r="I4462" s="63">
        <f>ROUND(SUMIFS(AC:AC,$A:$A,EOMONTH($A4462,-1),$B:$B,$B4462),2)</f>
        <v>75.09</v>
      </c>
      <c r="J4462" s="11">
        <f>SUMIFS(AB:AB,$A:$A,EOMONTH($A4462,-1),$B:$B,$B4462)</f>
        <v>17209.330000000002</v>
      </c>
      <c r="K4462" s="13">
        <v>0</v>
      </c>
      <c r="L4462" s="25">
        <v>0</v>
      </c>
      <c r="M4462" s="15">
        <v>67</v>
      </c>
      <c r="N4462" s="14">
        <v>4615.82</v>
      </c>
      <c r="O4462" s="16">
        <v>70</v>
      </c>
      <c r="P4462" s="16">
        <v>7876.8</v>
      </c>
      <c r="Q4462" s="16">
        <v>0</v>
      </c>
      <c r="R4462" s="16">
        <f>Q4462*16.876/100</f>
        <v>0</v>
      </c>
      <c r="S4462" s="17">
        <f t="shared" si="483"/>
        <v>0</v>
      </c>
      <c r="T4462" s="16">
        <v>0</v>
      </c>
      <c r="U4462" s="18">
        <f t="shared" si="484"/>
        <v>125.35599999999999</v>
      </c>
      <c r="V4462" s="18">
        <f t="shared" si="485"/>
        <v>31.824999999999999</v>
      </c>
      <c r="W4462" s="18">
        <f t="shared" si="486"/>
        <v>5.3430992499999999</v>
      </c>
      <c r="X4462" s="27"/>
      <c r="Y4462" s="19">
        <f t="shared" si="487"/>
        <v>37.168099249999997</v>
      </c>
      <c r="Z4462" s="18">
        <f t="shared" si="488"/>
        <v>36.26</v>
      </c>
      <c r="AA4462" s="12">
        <v>239</v>
      </c>
      <c r="AB4462" s="12">
        <v>12659.83</v>
      </c>
      <c r="AC4462" s="28">
        <f>+I4462+Y4462-Z4462</f>
        <v>75.998099249999996</v>
      </c>
      <c r="AD4462" s="20">
        <f t="shared" si="489"/>
        <v>0</v>
      </c>
      <c r="AE4462">
        <v>0</v>
      </c>
    </row>
    <row r="4463" spans="1:31" x14ac:dyDescent="0.25">
      <c r="A4463" s="9">
        <v>45230</v>
      </c>
      <c r="B4463" s="10" t="s">
        <v>290</v>
      </c>
      <c r="C4463" s="10" t="s">
        <v>287</v>
      </c>
      <c r="D4463" s="10" t="s">
        <v>40</v>
      </c>
      <c r="E4463" s="10" t="s">
        <v>30</v>
      </c>
      <c r="F4463" s="10">
        <v>475</v>
      </c>
      <c r="G4463" s="10">
        <v>518</v>
      </c>
      <c r="H4463" s="11">
        <f>SUMIFS(AA:AA,$A:$A,EOMONTH($A4463,-1),$B:$B,$B4463)</f>
        <v>320</v>
      </c>
      <c r="I4463" s="63">
        <f>ROUND(SUMIFS(AC:AC,$A:$A,EOMONTH($A4463,-1),$B:$B,$B4463),2)</f>
        <v>101.58</v>
      </c>
      <c r="J4463" s="11">
        <f>SUMIFS(AB:AB,$A:$A,EOMONTH($A4463,-1),$B:$B,$B4463)</f>
        <v>22036.55</v>
      </c>
      <c r="K4463" s="13">
        <v>0</v>
      </c>
      <c r="L4463" s="25">
        <v>0</v>
      </c>
      <c r="M4463" s="15">
        <v>0</v>
      </c>
      <c r="N4463" s="14">
        <v>0</v>
      </c>
      <c r="O4463" s="16">
        <v>166</v>
      </c>
      <c r="P4463" s="16">
        <v>18421.5</v>
      </c>
      <c r="Q4463" s="16">
        <v>0</v>
      </c>
      <c r="R4463" s="16">
        <f>Q4463*16.876/100</f>
        <v>0</v>
      </c>
      <c r="S4463" s="17">
        <f t="shared" si="483"/>
        <v>0</v>
      </c>
      <c r="T4463" s="16">
        <v>0</v>
      </c>
      <c r="U4463" s="18">
        <f t="shared" si="484"/>
        <v>165.76</v>
      </c>
      <c r="V4463" s="18">
        <f t="shared" si="485"/>
        <v>0</v>
      </c>
      <c r="W4463" s="18">
        <f t="shared" si="486"/>
        <v>0</v>
      </c>
      <c r="X4463" s="27"/>
      <c r="Y4463" s="19">
        <f t="shared" si="487"/>
        <v>0</v>
      </c>
      <c r="Z4463" s="18">
        <f t="shared" si="488"/>
        <v>85.988</v>
      </c>
      <c r="AA4463" s="12">
        <v>154</v>
      </c>
      <c r="AB4463" s="12">
        <v>7952.56</v>
      </c>
      <c r="AC4463" s="28">
        <f>+I4463+Y4463-Z4463</f>
        <v>15.591999999999999</v>
      </c>
      <c r="AD4463" s="20">
        <f t="shared" si="489"/>
        <v>0</v>
      </c>
      <c r="AE4463">
        <v>0</v>
      </c>
    </row>
    <row r="4464" spans="1:31" x14ac:dyDescent="0.25">
      <c r="A4464" s="9">
        <v>45230</v>
      </c>
      <c r="B4464" s="10" t="s">
        <v>291</v>
      </c>
      <c r="C4464" s="10" t="s">
        <v>287</v>
      </c>
      <c r="D4464" s="10" t="s">
        <v>40</v>
      </c>
      <c r="E4464" s="10" t="s">
        <v>30</v>
      </c>
      <c r="F4464" s="10">
        <v>475</v>
      </c>
      <c r="G4464" s="10">
        <v>518</v>
      </c>
      <c r="H4464" s="11">
        <f>SUMIFS(AA:AA,$A:$A,EOMONTH($A4464,-1),$B:$B,$B4464)</f>
        <v>605</v>
      </c>
      <c r="I4464" s="63">
        <f>ROUND(SUMIFS(AC:AC,$A:$A,EOMONTH($A4464,-1),$B:$B,$B4464),2)</f>
        <v>376.11</v>
      </c>
      <c r="J4464" s="11">
        <f>SUMIFS(AB:AB,$A:$A,EOMONTH($A4464,-1),$B:$B,$B4464)</f>
        <v>42091.14</v>
      </c>
      <c r="K4464" s="13">
        <v>0</v>
      </c>
      <c r="L4464" s="25">
        <v>0</v>
      </c>
      <c r="M4464" s="15">
        <v>0</v>
      </c>
      <c r="N4464" s="14">
        <v>0</v>
      </c>
      <c r="O4464" s="16">
        <v>350</v>
      </c>
      <c r="P4464" s="16">
        <v>38294.92</v>
      </c>
      <c r="Q4464" s="16">
        <v>0</v>
      </c>
      <c r="R4464" s="16">
        <f>Q4464*16.876/100</f>
        <v>0</v>
      </c>
      <c r="S4464" s="17">
        <f t="shared" si="483"/>
        <v>0</v>
      </c>
      <c r="T4464" s="16">
        <v>0</v>
      </c>
      <c r="U4464" s="18">
        <f t="shared" si="484"/>
        <v>313.39</v>
      </c>
      <c r="V4464" s="18">
        <f t="shared" si="485"/>
        <v>0</v>
      </c>
      <c r="W4464" s="18">
        <f t="shared" si="486"/>
        <v>0</v>
      </c>
      <c r="X4464" s="27"/>
      <c r="Y4464" s="19">
        <f t="shared" si="487"/>
        <v>0</v>
      </c>
      <c r="Z4464" s="18">
        <f t="shared" si="488"/>
        <v>181.3</v>
      </c>
      <c r="AA4464" s="12">
        <v>255</v>
      </c>
      <c r="AB4464" s="12">
        <v>13305.9</v>
      </c>
      <c r="AC4464" s="28">
        <f>+I4464+Y4464-Z4464</f>
        <v>194.81</v>
      </c>
      <c r="AD4464" s="20">
        <f t="shared" si="489"/>
        <v>0</v>
      </c>
      <c r="AE4464">
        <v>0</v>
      </c>
    </row>
    <row r="4465" spans="1:31" x14ac:dyDescent="0.25">
      <c r="A4465" s="9">
        <v>45230</v>
      </c>
      <c r="B4465" s="10" t="s">
        <v>292</v>
      </c>
      <c r="C4465" s="10" t="s">
        <v>287</v>
      </c>
      <c r="D4465" s="10" t="s">
        <v>40</v>
      </c>
      <c r="E4465" s="10" t="s">
        <v>30</v>
      </c>
      <c r="F4465" s="10">
        <v>475</v>
      </c>
      <c r="G4465" s="10">
        <v>518</v>
      </c>
      <c r="H4465" s="11">
        <f>SUMIFS(AA:AA,$A:$A,EOMONTH($A4465,-1),$B:$B,$B4465)</f>
        <v>504</v>
      </c>
      <c r="I4465" s="63">
        <f>ROUND(SUMIFS(AC:AC,$A:$A,EOMONTH($A4465,-1),$B:$B,$B4465),2)</f>
        <v>267.04000000000002</v>
      </c>
      <c r="J4465" s="11">
        <f>SUMIFS(AB:AB,$A:$A,EOMONTH($A4465,-1),$B:$B,$B4465)</f>
        <v>34927.230000000003</v>
      </c>
      <c r="K4465" s="13">
        <v>0</v>
      </c>
      <c r="L4465" s="25">
        <v>0</v>
      </c>
      <c r="M4465" s="15">
        <v>0</v>
      </c>
      <c r="N4465" s="14">
        <v>0</v>
      </c>
      <c r="O4465" s="16">
        <v>302</v>
      </c>
      <c r="P4465" s="16">
        <v>32972.42</v>
      </c>
      <c r="Q4465" s="16">
        <v>0</v>
      </c>
      <c r="R4465" s="16">
        <f>Q4465*16.876/100</f>
        <v>0</v>
      </c>
      <c r="S4465" s="17">
        <f t="shared" si="483"/>
        <v>0</v>
      </c>
      <c r="T4465" s="16">
        <v>0</v>
      </c>
      <c r="U4465" s="18">
        <f t="shared" si="484"/>
        <v>261.072</v>
      </c>
      <c r="V4465" s="18">
        <f t="shared" si="485"/>
        <v>0</v>
      </c>
      <c r="W4465" s="18">
        <f t="shared" si="486"/>
        <v>0</v>
      </c>
      <c r="X4465" s="27"/>
      <c r="Y4465" s="19">
        <f t="shared" si="487"/>
        <v>0</v>
      </c>
      <c r="Z4465" s="18">
        <f t="shared" si="488"/>
        <v>156.43600000000001</v>
      </c>
      <c r="AA4465" s="12">
        <v>202</v>
      </c>
      <c r="AB4465" s="12">
        <v>10499.96</v>
      </c>
      <c r="AC4465" s="28">
        <f>+I4465+Y4465-Z4465</f>
        <v>110.60400000000001</v>
      </c>
      <c r="AD4465" s="20">
        <f t="shared" si="489"/>
        <v>0</v>
      </c>
      <c r="AE4465">
        <v>0</v>
      </c>
    </row>
    <row r="4466" spans="1:31" x14ac:dyDescent="0.25">
      <c r="A4466" s="9">
        <v>45230</v>
      </c>
      <c r="B4466" s="10" t="s">
        <v>293</v>
      </c>
      <c r="C4466" s="10" t="s">
        <v>287</v>
      </c>
      <c r="D4466" s="10" t="s">
        <v>40</v>
      </c>
      <c r="E4466" s="10" t="s">
        <v>30</v>
      </c>
      <c r="F4466" s="10">
        <v>580</v>
      </c>
      <c r="G4466" s="10">
        <v>632</v>
      </c>
      <c r="H4466" s="11">
        <f>SUMIFS(AA:AA,$A:$A,EOMONTH($A4466,-1),$B:$B,$B4466)</f>
        <v>131</v>
      </c>
      <c r="I4466" s="63">
        <f>ROUND(SUMIFS(AC:AC,$A:$A,EOMONTH($A4466,-1),$B:$B,$B4466),2)</f>
        <v>37.6</v>
      </c>
      <c r="J4466" s="11">
        <f>SUMIFS(AB:AB,$A:$A,EOMONTH($A4466,-1),$B:$B,$B4466)</f>
        <v>16532.61</v>
      </c>
      <c r="K4466" s="13">
        <v>0</v>
      </c>
      <c r="L4466" s="25">
        <v>0</v>
      </c>
      <c r="M4466" s="15">
        <v>0</v>
      </c>
      <c r="N4466" s="14">
        <v>0</v>
      </c>
      <c r="O4466" s="16">
        <v>40</v>
      </c>
      <c r="P4466" s="16">
        <v>5234.3999999999996</v>
      </c>
      <c r="Q4466" s="16">
        <v>0</v>
      </c>
      <c r="R4466" s="16">
        <f>Q4466*16.876/100</f>
        <v>0</v>
      </c>
      <c r="S4466" s="17">
        <f t="shared" si="483"/>
        <v>0</v>
      </c>
      <c r="T4466" s="16">
        <v>0</v>
      </c>
      <c r="U4466" s="18">
        <f t="shared" si="484"/>
        <v>82.792000000000002</v>
      </c>
      <c r="V4466" s="18">
        <f t="shared" si="485"/>
        <v>0</v>
      </c>
      <c r="W4466" s="18">
        <f t="shared" si="486"/>
        <v>0</v>
      </c>
      <c r="X4466" s="27"/>
      <c r="Y4466" s="19">
        <f t="shared" si="487"/>
        <v>0</v>
      </c>
      <c r="Z4466" s="18">
        <f t="shared" si="488"/>
        <v>25.28</v>
      </c>
      <c r="AA4466" s="12">
        <v>91</v>
      </c>
      <c r="AB4466" s="12">
        <v>8644.7000000000007</v>
      </c>
      <c r="AC4466" s="28">
        <f>+I4466+Y4466-Z4466</f>
        <v>12.32</v>
      </c>
      <c r="AD4466" s="20">
        <f t="shared" si="489"/>
        <v>0</v>
      </c>
      <c r="AE4466">
        <v>40</v>
      </c>
    </row>
    <row r="4467" spans="1:31" x14ac:dyDescent="0.25">
      <c r="A4467" s="9">
        <v>45230</v>
      </c>
      <c r="B4467" s="10" t="s">
        <v>294</v>
      </c>
      <c r="C4467" s="10" t="s">
        <v>287</v>
      </c>
      <c r="D4467" s="10" t="s">
        <v>40</v>
      </c>
      <c r="E4467" s="10" t="s">
        <v>30</v>
      </c>
      <c r="F4467" s="10">
        <v>580</v>
      </c>
      <c r="G4467" s="10">
        <v>632</v>
      </c>
      <c r="H4467" s="11">
        <f>SUMIFS(AA:AA,$A:$A,EOMONTH($A4467,-1),$B:$B,$B4467)</f>
        <v>413</v>
      </c>
      <c r="I4467" s="63">
        <f>ROUND(SUMIFS(AC:AC,$A:$A,EOMONTH($A4467,-1),$B:$B,$B4467),2)</f>
        <v>110.16</v>
      </c>
      <c r="J4467" s="11">
        <f>SUMIFS(AB:AB,$A:$A,EOMONTH($A4467,-1),$B:$B,$B4467)</f>
        <v>35327.230000000003</v>
      </c>
      <c r="K4467" s="13">
        <v>0</v>
      </c>
      <c r="L4467" s="25">
        <v>0</v>
      </c>
      <c r="M4467" s="15">
        <v>0</v>
      </c>
      <c r="N4467" s="14">
        <v>0</v>
      </c>
      <c r="O4467" s="16">
        <v>97</v>
      </c>
      <c r="P4467" s="16">
        <v>12649.29</v>
      </c>
      <c r="Q4467" s="16">
        <v>0</v>
      </c>
      <c r="R4467" s="16">
        <f>Q4467*16.876/100</f>
        <v>0</v>
      </c>
      <c r="S4467" s="17">
        <f t="shared" si="483"/>
        <v>0</v>
      </c>
      <c r="T4467" s="16">
        <v>0</v>
      </c>
      <c r="U4467" s="18">
        <f t="shared" si="484"/>
        <v>261.01600000000002</v>
      </c>
      <c r="V4467" s="18">
        <f t="shared" si="485"/>
        <v>0</v>
      </c>
      <c r="W4467" s="18">
        <f t="shared" si="486"/>
        <v>0</v>
      </c>
      <c r="X4467" s="27"/>
      <c r="Y4467" s="19">
        <f t="shared" si="487"/>
        <v>0</v>
      </c>
      <c r="Z4467" s="18">
        <f t="shared" si="488"/>
        <v>61.304000000000002</v>
      </c>
      <c r="AA4467" s="12">
        <v>316</v>
      </c>
      <c r="AB4467" s="12">
        <v>22754.42</v>
      </c>
      <c r="AC4467" s="28">
        <f>+I4467+Y4467-Z4467</f>
        <v>48.855999999999995</v>
      </c>
      <c r="AD4467" s="20">
        <f t="shared" si="489"/>
        <v>0</v>
      </c>
      <c r="AE4467">
        <v>10</v>
      </c>
    </row>
    <row r="4468" spans="1:31" x14ac:dyDescent="0.25">
      <c r="A4468" s="9">
        <v>45230</v>
      </c>
      <c r="B4468" s="10" t="s">
        <v>295</v>
      </c>
      <c r="C4468" s="10" t="s">
        <v>287</v>
      </c>
      <c r="D4468" s="10" t="s">
        <v>40</v>
      </c>
      <c r="E4468" s="10" t="s">
        <v>30</v>
      </c>
      <c r="F4468" s="10">
        <v>580</v>
      </c>
      <c r="G4468" s="10">
        <v>632</v>
      </c>
      <c r="H4468" s="11">
        <f>SUMIFS(AA:AA,$A:$A,EOMONTH($A4468,-1),$B:$B,$B4468)</f>
        <v>675</v>
      </c>
      <c r="I4468" s="63">
        <f>ROUND(SUMIFS(AC:AC,$A:$A,EOMONTH($A4468,-1),$B:$B,$B4468),2)</f>
        <v>258.95</v>
      </c>
      <c r="J4468" s="11">
        <f>SUMIFS(AB:AB,$A:$A,EOMONTH($A4468,-1),$B:$B,$B4468)</f>
        <v>47638.53</v>
      </c>
      <c r="K4468" s="13">
        <v>0</v>
      </c>
      <c r="L4468" s="25">
        <v>0</v>
      </c>
      <c r="M4468" s="15">
        <v>0</v>
      </c>
      <c r="N4468" s="14">
        <v>0</v>
      </c>
      <c r="O4468" s="16">
        <v>133</v>
      </c>
      <c r="P4468" s="16">
        <v>17235.91</v>
      </c>
      <c r="Q4468" s="16">
        <v>0</v>
      </c>
      <c r="R4468" s="16">
        <f>Q4468*16.876/100</f>
        <v>0</v>
      </c>
      <c r="S4468" s="17">
        <f t="shared" si="483"/>
        <v>0</v>
      </c>
      <c r="T4468" s="16">
        <v>0</v>
      </c>
      <c r="U4468" s="18">
        <f t="shared" si="484"/>
        <v>426.6</v>
      </c>
      <c r="V4468" s="18">
        <f t="shared" si="485"/>
        <v>0</v>
      </c>
      <c r="W4468" s="18">
        <f t="shared" si="486"/>
        <v>0</v>
      </c>
      <c r="X4468" s="27"/>
      <c r="Y4468" s="19">
        <f t="shared" si="487"/>
        <v>0</v>
      </c>
      <c r="Z4468" s="18">
        <f t="shared" si="488"/>
        <v>84.055999999999997</v>
      </c>
      <c r="AA4468" s="12">
        <v>542</v>
      </c>
      <c r="AB4468" s="12">
        <v>32961.29</v>
      </c>
      <c r="AC4468" s="28">
        <f>+I4468+Y4468-Z4468</f>
        <v>174.89400000000001</v>
      </c>
      <c r="AD4468" s="20">
        <f t="shared" si="489"/>
        <v>0</v>
      </c>
      <c r="AE4468">
        <v>0</v>
      </c>
    </row>
    <row r="4469" spans="1:31" x14ac:dyDescent="0.25">
      <c r="A4469" s="9">
        <v>45230</v>
      </c>
      <c r="B4469" s="10" t="s">
        <v>296</v>
      </c>
      <c r="C4469" s="10" t="s">
        <v>287</v>
      </c>
      <c r="D4469" s="10" t="s">
        <v>40</v>
      </c>
      <c r="E4469" s="10" t="s">
        <v>30</v>
      </c>
      <c r="F4469" s="10">
        <v>580</v>
      </c>
      <c r="G4469" s="10">
        <v>632</v>
      </c>
      <c r="H4469" s="11">
        <f>SUMIFS(AA:AA,$A:$A,EOMONTH($A4469,-1),$B:$B,$B4469)</f>
        <v>204</v>
      </c>
      <c r="I4469" s="63">
        <f>ROUND(SUMIFS(AC:AC,$A:$A,EOMONTH($A4469,-1),$B:$B,$B4469),2)</f>
        <v>-65.91</v>
      </c>
      <c r="J4469" s="11">
        <f>SUMIFS(AB:AB,$A:$A,EOMONTH($A4469,-1),$B:$B,$B4469)</f>
        <v>34782</v>
      </c>
      <c r="K4469" s="13">
        <v>0</v>
      </c>
      <c r="L4469" s="25">
        <v>0</v>
      </c>
      <c r="M4469" s="15">
        <v>0</v>
      </c>
      <c r="N4469" s="14">
        <v>0</v>
      </c>
      <c r="O4469" s="16">
        <v>30</v>
      </c>
      <c r="P4469" s="16">
        <v>3882.7</v>
      </c>
      <c r="Q4469" s="16">
        <v>0</v>
      </c>
      <c r="R4469" s="16">
        <f>Q4469*16.876/100</f>
        <v>0</v>
      </c>
      <c r="S4469" s="17">
        <f t="shared" si="483"/>
        <v>0</v>
      </c>
      <c r="T4469" s="16">
        <v>0</v>
      </c>
      <c r="U4469" s="18">
        <f t="shared" si="484"/>
        <v>128.928</v>
      </c>
      <c r="V4469" s="18">
        <f t="shared" si="485"/>
        <v>0</v>
      </c>
      <c r="W4469" s="18">
        <f t="shared" si="486"/>
        <v>0</v>
      </c>
      <c r="X4469" s="27"/>
      <c r="Y4469" s="19">
        <f t="shared" si="487"/>
        <v>0</v>
      </c>
      <c r="Z4469" s="18">
        <f t="shared" si="488"/>
        <v>18.96</v>
      </c>
      <c r="AA4469" s="12">
        <v>174</v>
      </c>
      <c r="AB4469" s="12">
        <v>23274</v>
      </c>
      <c r="AC4469" s="28">
        <f>+I4469+Y4469-Z4469</f>
        <v>-84.87</v>
      </c>
      <c r="AD4469" s="20">
        <f t="shared" si="489"/>
        <v>90</v>
      </c>
      <c r="AE4469">
        <v>90</v>
      </c>
    </row>
    <row r="4470" spans="1:31" x14ac:dyDescent="0.25">
      <c r="A4470" s="9">
        <v>45230</v>
      </c>
      <c r="B4470" s="10" t="s">
        <v>297</v>
      </c>
      <c r="C4470" s="10" t="s">
        <v>287</v>
      </c>
      <c r="D4470" s="10" t="s">
        <v>40</v>
      </c>
      <c r="E4470" s="10" t="s">
        <v>30</v>
      </c>
      <c r="F4470" s="10">
        <v>580</v>
      </c>
      <c r="G4470" s="10">
        <v>632</v>
      </c>
      <c r="H4470" s="11">
        <f>SUMIFS(AA:AA,$A:$A,EOMONTH($A4470,-1),$B:$B,$B4470)</f>
        <v>240</v>
      </c>
      <c r="I4470" s="63">
        <f>ROUND(SUMIFS(AC:AC,$A:$A,EOMONTH($A4470,-1),$B:$B,$B4470),2)</f>
        <v>20.69</v>
      </c>
      <c r="J4470" s="11">
        <f>SUMIFS(AB:AB,$A:$A,EOMONTH($A4470,-1),$B:$B,$B4470)</f>
        <v>25017.55</v>
      </c>
      <c r="K4470" s="13">
        <v>0</v>
      </c>
      <c r="L4470" s="25">
        <v>0</v>
      </c>
      <c r="M4470" s="15">
        <v>0</v>
      </c>
      <c r="N4470" s="14">
        <v>0</v>
      </c>
      <c r="O4470" s="16">
        <v>50</v>
      </c>
      <c r="P4470" s="16">
        <v>6523.7</v>
      </c>
      <c r="Q4470" s="16">
        <v>0</v>
      </c>
      <c r="R4470" s="16">
        <f>Q4470*16.876/100</f>
        <v>0</v>
      </c>
      <c r="S4470" s="17">
        <f t="shared" si="483"/>
        <v>0</v>
      </c>
      <c r="T4470" s="16">
        <v>0</v>
      </c>
      <c r="U4470" s="18">
        <f t="shared" si="484"/>
        <v>151.68</v>
      </c>
      <c r="V4470" s="18">
        <f t="shared" si="485"/>
        <v>0</v>
      </c>
      <c r="W4470" s="18">
        <f t="shared" si="486"/>
        <v>0</v>
      </c>
      <c r="X4470" s="27"/>
      <c r="Y4470" s="19">
        <f t="shared" si="487"/>
        <v>0</v>
      </c>
      <c r="Z4470" s="18">
        <f t="shared" si="488"/>
        <v>31.6</v>
      </c>
      <c r="AA4470" s="12">
        <v>190</v>
      </c>
      <c r="AB4470" s="12">
        <v>15896.59</v>
      </c>
      <c r="AC4470" s="28">
        <f>+I4470+Y4470-Z4470</f>
        <v>-10.91</v>
      </c>
      <c r="AD4470" s="20">
        <f t="shared" si="489"/>
        <v>20</v>
      </c>
      <c r="AE4470">
        <v>30</v>
      </c>
    </row>
    <row r="4471" spans="1:31" x14ac:dyDescent="0.25">
      <c r="A4471" s="9">
        <v>45230</v>
      </c>
      <c r="B4471" s="10" t="s">
        <v>298</v>
      </c>
      <c r="C4471" s="10" t="s">
        <v>287</v>
      </c>
      <c r="D4471" s="10" t="s">
        <v>40</v>
      </c>
      <c r="E4471" s="10" t="s">
        <v>30</v>
      </c>
      <c r="F4471" s="10">
        <v>580</v>
      </c>
      <c r="G4471" s="10">
        <v>632</v>
      </c>
      <c r="H4471" s="11">
        <f>SUMIFS(AA:AA,$A:$A,EOMONTH($A4471,-1),$B:$B,$B4471)</f>
        <v>272</v>
      </c>
      <c r="I4471" s="63">
        <f>ROUND(SUMIFS(AC:AC,$A:$A,EOMONTH($A4471,-1),$B:$B,$B4471),2)</f>
        <v>178.32</v>
      </c>
      <c r="J4471" s="11">
        <f>SUMIFS(AB:AB,$A:$A,EOMONTH($A4471,-1),$B:$B,$B4471)</f>
        <v>19051.669999999998</v>
      </c>
      <c r="K4471" s="13">
        <v>0</v>
      </c>
      <c r="L4471" s="25">
        <v>0</v>
      </c>
      <c r="M4471" s="15">
        <v>0</v>
      </c>
      <c r="N4471" s="14">
        <v>0</v>
      </c>
      <c r="O4471" s="16">
        <v>90</v>
      </c>
      <c r="P4471" s="16">
        <v>11350.3</v>
      </c>
      <c r="Q4471" s="16">
        <v>0</v>
      </c>
      <c r="R4471" s="16">
        <f>Q4471*16.876/100</f>
        <v>0</v>
      </c>
      <c r="S4471" s="17">
        <f t="shared" si="483"/>
        <v>0</v>
      </c>
      <c r="T4471" s="16">
        <v>0</v>
      </c>
      <c r="U4471" s="18">
        <f t="shared" si="484"/>
        <v>171.904</v>
      </c>
      <c r="V4471" s="18">
        <f t="shared" si="485"/>
        <v>0</v>
      </c>
      <c r="W4471" s="18">
        <f t="shared" si="486"/>
        <v>0</v>
      </c>
      <c r="X4471" s="27"/>
      <c r="Y4471" s="19">
        <f t="shared" si="487"/>
        <v>0</v>
      </c>
      <c r="Z4471" s="18">
        <f t="shared" si="488"/>
        <v>56.88</v>
      </c>
      <c r="AA4471" s="12">
        <v>182</v>
      </c>
      <c r="AB4471" s="12">
        <v>10120.870000000001</v>
      </c>
      <c r="AC4471" s="28">
        <f>+I4471+Y4471-Z4471</f>
        <v>121.44</v>
      </c>
      <c r="AD4471" s="20">
        <f t="shared" si="489"/>
        <v>0</v>
      </c>
      <c r="AE4471">
        <v>0</v>
      </c>
    </row>
    <row r="4472" spans="1:31" x14ac:dyDescent="0.25">
      <c r="A4472" s="9">
        <v>45230</v>
      </c>
      <c r="B4472" s="10" t="s">
        <v>299</v>
      </c>
      <c r="C4472" s="10" t="s">
        <v>287</v>
      </c>
      <c r="D4472" s="10" t="s">
        <v>29</v>
      </c>
      <c r="E4472" s="10" t="s">
        <v>30</v>
      </c>
      <c r="F4472" s="10"/>
      <c r="G4472" s="10">
        <v>0</v>
      </c>
      <c r="H4472" s="11">
        <f>SUMIFS(AA:AA,$A:$A,EOMONTH($A4472,-1),$B:$B,$B4472)</f>
        <v>5</v>
      </c>
      <c r="I4472" s="63">
        <f>ROUND(SUMIFS(AC:AC,$A:$A,EOMONTH($A4472,-1),$B:$B,$B4472),2)</f>
        <v>0.23</v>
      </c>
      <c r="J4472" s="11">
        <f>SUMIFS(AB:AB,$A:$A,EOMONTH($A4472,-1),$B:$B,$B4472)</f>
        <v>986.7</v>
      </c>
      <c r="K4472" s="13">
        <v>0</v>
      </c>
      <c r="L4472" s="25">
        <v>0</v>
      </c>
      <c r="M4472" s="15">
        <v>0</v>
      </c>
      <c r="N4472" s="14">
        <v>0</v>
      </c>
      <c r="O4472" s="16">
        <v>0</v>
      </c>
      <c r="P4472" s="16">
        <v>0</v>
      </c>
      <c r="Q4472" s="16">
        <v>0</v>
      </c>
      <c r="R4472" s="16">
        <f>Q4472*16.876/100</f>
        <v>0</v>
      </c>
      <c r="S4472" s="17">
        <f t="shared" si="483"/>
        <v>0</v>
      </c>
      <c r="T4472" s="16">
        <v>0</v>
      </c>
      <c r="U4472" s="18">
        <f t="shared" si="484"/>
        <v>0</v>
      </c>
      <c r="V4472" s="18">
        <f t="shared" si="485"/>
        <v>0</v>
      </c>
      <c r="W4472" s="18">
        <f t="shared" si="486"/>
        <v>0</v>
      </c>
      <c r="X4472" s="27"/>
      <c r="Y4472" s="19">
        <f t="shared" si="487"/>
        <v>0</v>
      </c>
      <c r="Z4472" s="18">
        <f t="shared" si="488"/>
        <v>0</v>
      </c>
      <c r="AA4472" s="12">
        <v>5</v>
      </c>
      <c r="AB4472" s="12">
        <v>986.7</v>
      </c>
      <c r="AC4472" s="28">
        <f>+I4472+Y4472-Z4472</f>
        <v>0.23</v>
      </c>
      <c r="AD4472" s="20">
        <f t="shared" si="489"/>
        <v>0</v>
      </c>
      <c r="AE4472">
        <v>0</v>
      </c>
    </row>
    <row r="4473" spans="1:31" x14ac:dyDescent="0.25">
      <c r="A4473" s="9">
        <v>45230</v>
      </c>
      <c r="B4473" s="10" t="s">
        <v>300</v>
      </c>
      <c r="C4473" s="10" t="s">
        <v>287</v>
      </c>
      <c r="D4473" s="10" t="s">
        <v>40</v>
      </c>
      <c r="E4473" s="10" t="s">
        <v>30</v>
      </c>
      <c r="F4473" s="10">
        <v>920</v>
      </c>
      <c r="G4473" s="10">
        <v>1003</v>
      </c>
      <c r="H4473" s="11">
        <f>SUMIFS(AA:AA,$A:$A,EOMONTH($A4473,-1),$B:$B,$B4473)</f>
        <v>98</v>
      </c>
      <c r="I4473" s="63">
        <f>ROUND(SUMIFS(AC:AC,$A:$A,EOMONTH($A4473,-1),$B:$B,$B4473),2)</f>
        <v>25.5</v>
      </c>
      <c r="J4473" s="11">
        <f>SUMIFS(AB:AB,$A:$A,EOMONTH($A4473,-1),$B:$B,$B4473)</f>
        <v>24794</v>
      </c>
      <c r="K4473" s="13">
        <v>0</v>
      </c>
      <c r="L4473" s="25">
        <v>0</v>
      </c>
      <c r="M4473" s="15">
        <v>0</v>
      </c>
      <c r="N4473" s="14">
        <v>0</v>
      </c>
      <c r="O4473" s="16">
        <v>0</v>
      </c>
      <c r="P4473" s="16">
        <v>0</v>
      </c>
      <c r="Q4473" s="16">
        <v>0</v>
      </c>
      <c r="R4473" s="16">
        <f>Q4473*16.876/100</f>
        <v>0</v>
      </c>
      <c r="S4473" s="17">
        <f t="shared" si="483"/>
        <v>0</v>
      </c>
      <c r="T4473" s="16">
        <v>0</v>
      </c>
      <c r="U4473" s="18">
        <f t="shared" si="484"/>
        <v>98.293999999999997</v>
      </c>
      <c r="V4473" s="18">
        <f t="shared" si="485"/>
        <v>0</v>
      </c>
      <c r="W4473" s="18">
        <f t="shared" si="486"/>
        <v>0</v>
      </c>
      <c r="X4473" s="27"/>
      <c r="Y4473" s="19">
        <f t="shared" si="487"/>
        <v>0</v>
      </c>
      <c r="Z4473" s="18">
        <f t="shared" si="488"/>
        <v>0</v>
      </c>
      <c r="AA4473" s="12">
        <v>98</v>
      </c>
      <c r="AB4473" s="12">
        <v>24794</v>
      </c>
      <c r="AC4473" s="28">
        <f>+I4473+Y4473-Z4473</f>
        <v>25.5</v>
      </c>
      <c r="AD4473" s="20">
        <f t="shared" si="489"/>
        <v>0</v>
      </c>
      <c r="AE4473">
        <v>0</v>
      </c>
    </row>
    <row r="4474" spans="1:31" x14ac:dyDescent="0.25">
      <c r="A4474" s="9">
        <v>45230</v>
      </c>
      <c r="B4474" s="10" t="s">
        <v>301</v>
      </c>
      <c r="C4474" s="10" t="s">
        <v>287</v>
      </c>
      <c r="D4474" s="10" t="s">
        <v>40</v>
      </c>
      <c r="E4474" s="10" t="s">
        <v>30</v>
      </c>
      <c r="F4474" s="10">
        <v>920</v>
      </c>
      <c r="G4474" s="10">
        <v>1003</v>
      </c>
      <c r="H4474" s="11">
        <f>SUMIFS(AA:AA,$A:$A,EOMONTH($A4474,-1),$B:$B,$B4474)</f>
        <v>158</v>
      </c>
      <c r="I4474" s="63">
        <f>ROUND(SUMIFS(AC:AC,$A:$A,EOMONTH($A4474,-1),$B:$B,$B4474),2)</f>
        <v>104.82</v>
      </c>
      <c r="J4474" s="11">
        <f>SUMIFS(AB:AB,$A:$A,EOMONTH($A4474,-1),$B:$B,$B4474)</f>
        <v>17154.89</v>
      </c>
      <c r="K4474" s="13">
        <v>0</v>
      </c>
      <c r="L4474" s="25">
        <v>0</v>
      </c>
      <c r="M4474" s="15">
        <v>0</v>
      </c>
      <c r="N4474" s="14">
        <v>0</v>
      </c>
      <c r="O4474" s="16">
        <v>96</v>
      </c>
      <c r="P4474" s="16">
        <v>18719.259999999998</v>
      </c>
      <c r="Q4474" s="16">
        <v>0</v>
      </c>
      <c r="R4474" s="16">
        <f>Q4474*16.876/100</f>
        <v>0</v>
      </c>
      <c r="S4474" s="17">
        <f t="shared" si="483"/>
        <v>0</v>
      </c>
      <c r="T4474" s="16">
        <v>0</v>
      </c>
      <c r="U4474" s="18">
        <f t="shared" si="484"/>
        <v>158.47399999999999</v>
      </c>
      <c r="V4474" s="18">
        <f t="shared" si="485"/>
        <v>0</v>
      </c>
      <c r="W4474" s="18">
        <f t="shared" si="486"/>
        <v>0</v>
      </c>
      <c r="X4474" s="27"/>
      <c r="Y4474" s="19">
        <f t="shared" si="487"/>
        <v>0</v>
      </c>
      <c r="Z4474" s="18">
        <f t="shared" si="488"/>
        <v>96.287999999999997</v>
      </c>
      <c r="AA4474" s="12">
        <v>62</v>
      </c>
      <c r="AB4474" s="12">
        <v>5049.28</v>
      </c>
      <c r="AC4474" s="28">
        <f>+I4474+Y4474-Z4474</f>
        <v>8.5319999999999965</v>
      </c>
      <c r="AD4474" s="20">
        <f t="shared" si="489"/>
        <v>0</v>
      </c>
      <c r="AE4474">
        <v>0</v>
      </c>
    </row>
    <row r="4475" spans="1:31" x14ac:dyDescent="0.25">
      <c r="A4475" s="9">
        <v>45230</v>
      </c>
      <c r="B4475" s="10" t="s">
        <v>302</v>
      </c>
      <c r="C4475" s="10" t="s">
        <v>287</v>
      </c>
      <c r="D4475" s="10" t="s">
        <v>40</v>
      </c>
      <c r="E4475" s="10" t="s">
        <v>30</v>
      </c>
      <c r="F4475" s="10">
        <v>920</v>
      </c>
      <c r="G4475" s="10">
        <v>1003</v>
      </c>
      <c r="H4475" s="11">
        <f>SUMIFS(AA:AA,$A:$A,EOMONTH($A4475,-1),$B:$B,$B4475)</f>
        <v>161</v>
      </c>
      <c r="I4475" s="63">
        <f>ROUND(SUMIFS(AC:AC,$A:$A,EOMONTH($A4475,-1),$B:$B,$B4475),2)</f>
        <v>60.78</v>
      </c>
      <c r="J4475" s="11">
        <f>SUMIFS(AB:AB,$A:$A,EOMONTH($A4475,-1),$B:$B,$B4475)</f>
        <v>17320.2</v>
      </c>
      <c r="K4475" s="13">
        <v>0</v>
      </c>
      <c r="L4475" s="25">
        <v>0</v>
      </c>
      <c r="M4475" s="15">
        <v>0</v>
      </c>
      <c r="N4475" s="14">
        <v>0</v>
      </c>
      <c r="O4475" s="16">
        <v>112</v>
      </c>
      <c r="P4475" s="16">
        <v>21477.48</v>
      </c>
      <c r="Q4475" s="16">
        <v>0</v>
      </c>
      <c r="R4475" s="16">
        <f>Q4475*16.876/100</f>
        <v>0</v>
      </c>
      <c r="S4475" s="17">
        <f t="shared" si="483"/>
        <v>0</v>
      </c>
      <c r="T4475" s="16">
        <v>0</v>
      </c>
      <c r="U4475" s="18">
        <f t="shared" si="484"/>
        <v>161.483</v>
      </c>
      <c r="V4475" s="18">
        <f t="shared" si="485"/>
        <v>0</v>
      </c>
      <c r="W4475" s="18">
        <f t="shared" si="486"/>
        <v>0</v>
      </c>
      <c r="X4475" s="27"/>
      <c r="Y4475" s="19">
        <f t="shared" si="487"/>
        <v>0</v>
      </c>
      <c r="Z4475" s="18">
        <f t="shared" si="488"/>
        <v>112.336</v>
      </c>
      <c r="AA4475" s="12">
        <v>49</v>
      </c>
      <c r="AB4475" s="12">
        <v>3953.32</v>
      </c>
      <c r="AC4475" s="28">
        <f>+I4475+Y4475-Z4475</f>
        <v>-51.555999999999997</v>
      </c>
      <c r="AD4475" s="20">
        <f t="shared" si="489"/>
        <v>60</v>
      </c>
      <c r="AE4475">
        <v>60</v>
      </c>
    </row>
    <row r="4476" spans="1:31" x14ac:dyDescent="0.25">
      <c r="A4476" s="9">
        <v>45230</v>
      </c>
      <c r="B4476" s="10" t="s">
        <v>303</v>
      </c>
      <c r="C4476" s="10" t="s">
        <v>287</v>
      </c>
      <c r="D4476" s="10" t="s">
        <v>40</v>
      </c>
      <c r="E4476" s="10" t="s">
        <v>30</v>
      </c>
      <c r="F4476" s="10">
        <v>920</v>
      </c>
      <c r="G4476" s="10">
        <v>1003</v>
      </c>
      <c r="H4476" s="11">
        <f>SUMIFS(AA:AA,$A:$A,EOMONTH($A4476,-1),$B:$B,$B4476)</f>
        <v>99</v>
      </c>
      <c r="I4476" s="63">
        <f>ROUND(SUMIFS(AC:AC,$A:$A,EOMONTH($A4476,-1),$B:$B,$B4476),2)</f>
        <v>58.48</v>
      </c>
      <c r="J4476" s="11">
        <f>SUMIFS(AB:AB,$A:$A,EOMONTH($A4476,-1),$B:$B,$B4476)</f>
        <v>10496.01</v>
      </c>
      <c r="K4476" s="13">
        <v>0</v>
      </c>
      <c r="L4476" s="25">
        <v>0</v>
      </c>
      <c r="M4476" s="15">
        <v>0</v>
      </c>
      <c r="N4476" s="14">
        <v>0</v>
      </c>
      <c r="O4476" s="16">
        <v>62</v>
      </c>
      <c r="P4476" s="16">
        <v>12355.56</v>
      </c>
      <c r="Q4476" s="16">
        <v>0</v>
      </c>
      <c r="R4476" s="16">
        <f>Q4476*16.876/100</f>
        <v>0</v>
      </c>
      <c r="S4476" s="17">
        <f t="shared" si="483"/>
        <v>0</v>
      </c>
      <c r="T4476" s="16">
        <v>0</v>
      </c>
      <c r="U4476" s="18">
        <f t="shared" si="484"/>
        <v>99.296999999999997</v>
      </c>
      <c r="V4476" s="18">
        <f t="shared" si="485"/>
        <v>0</v>
      </c>
      <c r="W4476" s="18">
        <f t="shared" si="486"/>
        <v>0</v>
      </c>
      <c r="X4476" s="27"/>
      <c r="Y4476" s="19">
        <f t="shared" si="487"/>
        <v>0</v>
      </c>
      <c r="Z4476" s="18">
        <f t="shared" si="488"/>
        <v>62.186</v>
      </c>
      <c r="AA4476" s="12">
        <v>37</v>
      </c>
      <c r="AB4476" s="12">
        <v>2942.24</v>
      </c>
      <c r="AC4476" s="28">
        <f>+I4476+Y4476-Z4476</f>
        <v>-3.7060000000000031</v>
      </c>
      <c r="AD4476" s="20">
        <f t="shared" si="489"/>
        <v>10</v>
      </c>
      <c r="AE4476">
        <v>10</v>
      </c>
    </row>
    <row r="4477" spans="1:31" x14ac:dyDescent="0.25">
      <c r="A4477" s="9">
        <v>45230</v>
      </c>
      <c r="B4477" s="10" t="s">
        <v>304</v>
      </c>
      <c r="C4477" s="10" t="s">
        <v>287</v>
      </c>
      <c r="D4477" s="10" t="s">
        <v>40</v>
      </c>
      <c r="E4477" s="10" t="s">
        <v>30</v>
      </c>
      <c r="F4477" s="10">
        <v>920</v>
      </c>
      <c r="G4477" s="10">
        <v>1003</v>
      </c>
      <c r="H4477" s="11">
        <f>SUMIFS(AA:AA,$A:$A,EOMONTH($A4477,-1),$B:$B,$B4477)</f>
        <v>234</v>
      </c>
      <c r="I4477" s="63">
        <f>ROUND(SUMIFS(AC:AC,$A:$A,EOMONTH($A4477,-1),$B:$B,$B4477),2)</f>
        <v>-7.52</v>
      </c>
      <c r="J4477" s="11">
        <f>SUMIFS(AB:AB,$A:$A,EOMONTH($A4477,-1),$B:$B,$B4477)</f>
        <v>24763.42</v>
      </c>
      <c r="K4477" s="13">
        <v>0</v>
      </c>
      <c r="L4477" s="25">
        <v>0</v>
      </c>
      <c r="M4477" s="15">
        <v>138</v>
      </c>
      <c r="N4477" s="14">
        <v>15073.56</v>
      </c>
      <c r="O4477" s="16">
        <v>304</v>
      </c>
      <c r="P4477" s="16">
        <v>57547.54</v>
      </c>
      <c r="Q4477" s="16">
        <v>0</v>
      </c>
      <c r="R4477" s="16">
        <f>Q4477*16.876/100</f>
        <v>0</v>
      </c>
      <c r="S4477" s="17">
        <f t="shared" si="483"/>
        <v>0</v>
      </c>
      <c r="T4477" s="16">
        <v>0</v>
      </c>
      <c r="U4477" s="18">
        <f t="shared" si="484"/>
        <v>234.702</v>
      </c>
      <c r="V4477" s="18">
        <f t="shared" si="485"/>
        <v>126.96</v>
      </c>
      <c r="W4477" s="18">
        <f t="shared" si="486"/>
        <v>21.315314400000002</v>
      </c>
      <c r="X4477" s="27"/>
      <c r="Y4477" s="19">
        <f t="shared" si="487"/>
        <v>148.27531439999998</v>
      </c>
      <c r="Z4477" s="18">
        <f t="shared" si="488"/>
        <v>304.91199999999998</v>
      </c>
      <c r="AA4477" s="12">
        <v>68</v>
      </c>
      <c r="AB4477" s="12">
        <v>5461.76</v>
      </c>
      <c r="AC4477" s="28">
        <f>+I4477+Y4477-Z4477</f>
        <v>-164.1566856</v>
      </c>
      <c r="AD4477" s="20">
        <f t="shared" si="489"/>
        <v>170</v>
      </c>
      <c r="AE4477">
        <v>70</v>
      </c>
    </row>
    <row r="4478" spans="1:31" x14ac:dyDescent="0.25">
      <c r="A4478" s="9">
        <v>45230</v>
      </c>
      <c r="B4478" s="10" t="s">
        <v>305</v>
      </c>
      <c r="C4478" s="10" t="s">
        <v>287</v>
      </c>
      <c r="D4478" s="10" t="s">
        <v>40</v>
      </c>
      <c r="E4478" s="10" t="s">
        <v>30</v>
      </c>
      <c r="F4478" s="10">
        <v>920</v>
      </c>
      <c r="G4478" s="10">
        <v>1003</v>
      </c>
      <c r="H4478" s="11">
        <f>SUMIFS(AA:AA,$A:$A,EOMONTH($A4478,-1),$B:$B,$B4478)</f>
        <v>189</v>
      </c>
      <c r="I4478" s="63">
        <f>ROUND(SUMIFS(AC:AC,$A:$A,EOMONTH($A4478,-1),$B:$B,$B4478),2)</f>
        <v>7.26</v>
      </c>
      <c r="J4478" s="11">
        <f>SUMIFS(AB:AB,$A:$A,EOMONTH($A4478,-1),$B:$B,$B4478)</f>
        <v>20109.32</v>
      </c>
      <c r="K4478" s="13">
        <v>0</v>
      </c>
      <c r="L4478" s="25">
        <v>0</v>
      </c>
      <c r="M4478" s="15">
        <v>139</v>
      </c>
      <c r="N4478" s="14">
        <v>15147.27</v>
      </c>
      <c r="O4478" s="16">
        <v>184</v>
      </c>
      <c r="P4478" s="16">
        <v>34582.879999999997</v>
      </c>
      <c r="Q4478" s="16">
        <v>0</v>
      </c>
      <c r="R4478" s="16">
        <f>Q4478*16.876/100</f>
        <v>0</v>
      </c>
      <c r="S4478" s="17">
        <f t="shared" si="483"/>
        <v>0</v>
      </c>
      <c r="T4478" s="16">
        <v>0</v>
      </c>
      <c r="U4478" s="18">
        <f t="shared" si="484"/>
        <v>189.56700000000001</v>
      </c>
      <c r="V4478" s="18">
        <f t="shared" si="485"/>
        <v>127.88</v>
      </c>
      <c r="W4478" s="18">
        <f t="shared" si="486"/>
        <v>21.469773199999999</v>
      </c>
      <c r="X4478" s="27"/>
      <c r="Y4478" s="19">
        <f t="shared" si="487"/>
        <v>149.34977319999999</v>
      </c>
      <c r="Z4478" s="18">
        <f t="shared" si="488"/>
        <v>184.55199999999999</v>
      </c>
      <c r="AA4478" s="12">
        <v>144</v>
      </c>
      <c r="AB4478" s="12">
        <v>11609.28</v>
      </c>
      <c r="AC4478" s="28">
        <f>+I4478+Y4478-Z4478</f>
        <v>-27.942226800000014</v>
      </c>
      <c r="AD4478" s="20">
        <f t="shared" si="489"/>
        <v>30</v>
      </c>
      <c r="AE4478">
        <v>0</v>
      </c>
    </row>
    <row r="4479" spans="1:31" x14ac:dyDescent="0.25">
      <c r="A4479" s="9">
        <v>45230</v>
      </c>
      <c r="B4479" s="10" t="s">
        <v>306</v>
      </c>
      <c r="C4479" s="10" t="s">
        <v>287</v>
      </c>
      <c r="D4479" s="10" t="s">
        <v>40</v>
      </c>
      <c r="E4479" s="10" t="s">
        <v>30</v>
      </c>
      <c r="F4479" s="10">
        <v>920</v>
      </c>
      <c r="G4479" s="10">
        <v>1003</v>
      </c>
      <c r="H4479" s="11">
        <f>SUMIFS(AA:AA,$A:$A,EOMONTH($A4479,-1),$B:$B,$B4479)</f>
        <v>165</v>
      </c>
      <c r="I4479" s="63">
        <f>ROUND(SUMIFS(AC:AC,$A:$A,EOMONTH($A4479,-1),$B:$B,$B4479),2)</f>
        <v>262.62</v>
      </c>
      <c r="J4479" s="11">
        <f>SUMIFS(AB:AB,$A:$A,EOMONTH($A4479,-1),$B:$B,$B4479)</f>
        <v>17533.2</v>
      </c>
      <c r="K4479" s="13">
        <v>0</v>
      </c>
      <c r="L4479" s="25">
        <v>0</v>
      </c>
      <c r="M4479" s="15">
        <v>305</v>
      </c>
      <c r="N4479" s="14">
        <v>33479.22</v>
      </c>
      <c r="O4479" s="16">
        <v>316</v>
      </c>
      <c r="P4479" s="16">
        <v>59678.1</v>
      </c>
      <c r="Q4479" s="16">
        <v>0</v>
      </c>
      <c r="R4479" s="16">
        <f>Q4479*16.876/100</f>
        <v>0</v>
      </c>
      <c r="S4479" s="17">
        <f t="shared" si="483"/>
        <v>0</v>
      </c>
      <c r="T4479" s="16">
        <v>0</v>
      </c>
      <c r="U4479" s="18">
        <f t="shared" si="484"/>
        <v>165.495</v>
      </c>
      <c r="V4479" s="18">
        <f t="shared" si="485"/>
        <v>280.60000000000002</v>
      </c>
      <c r="W4479" s="18">
        <f t="shared" si="486"/>
        <v>47.10993400000001</v>
      </c>
      <c r="X4479" s="27"/>
      <c r="Y4479" s="19">
        <f t="shared" si="487"/>
        <v>327.70993400000003</v>
      </c>
      <c r="Z4479" s="18">
        <f t="shared" si="488"/>
        <v>316.94799999999998</v>
      </c>
      <c r="AA4479" s="12">
        <v>154</v>
      </c>
      <c r="AB4479" s="12">
        <v>12535.6</v>
      </c>
      <c r="AC4479" s="28">
        <f>+I4479+Y4479-Z4479</f>
        <v>273.38193400000011</v>
      </c>
      <c r="AD4479" s="20">
        <f t="shared" si="489"/>
        <v>0</v>
      </c>
      <c r="AE4479">
        <v>130</v>
      </c>
    </row>
    <row r="4480" spans="1:31" x14ac:dyDescent="0.25">
      <c r="A4480" s="9">
        <v>45230</v>
      </c>
      <c r="B4480" s="10" t="s">
        <v>307</v>
      </c>
      <c r="C4480" s="10" t="s">
        <v>287</v>
      </c>
      <c r="D4480" s="10" t="s">
        <v>40</v>
      </c>
      <c r="E4480" s="10" t="s">
        <v>30</v>
      </c>
      <c r="F4480" s="10">
        <v>1100</v>
      </c>
      <c r="G4480" s="10">
        <v>1199</v>
      </c>
      <c r="H4480" s="11">
        <f>SUMIFS(AA:AA,$A:$A,EOMONTH($A4480,-1),$B:$B,$B4480)</f>
        <v>2</v>
      </c>
      <c r="I4480" s="63">
        <f>ROUND(SUMIFS(AC:AC,$A:$A,EOMONTH($A4480,-1),$B:$B,$B4480),2)</f>
        <v>-76.819999999999993</v>
      </c>
      <c r="J4480" s="11">
        <f>SUMIFS(AB:AB,$A:$A,EOMONTH($A4480,-1),$B:$B,$B4480)</f>
        <v>484.02</v>
      </c>
      <c r="K4480" s="13">
        <v>0</v>
      </c>
      <c r="L4480" s="25">
        <v>0</v>
      </c>
      <c r="M4480" s="15">
        <v>0</v>
      </c>
      <c r="N4480" s="14">
        <v>0</v>
      </c>
      <c r="O4480" s="16">
        <v>0</v>
      </c>
      <c r="P4480" s="16">
        <v>0</v>
      </c>
      <c r="Q4480" s="16">
        <v>0</v>
      </c>
      <c r="R4480" s="16">
        <f>Q4480*16.876/100</f>
        <v>0</v>
      </c>
      <c r="S4480" s="17">
        <f t="shared" si="483"/>
        <v>0</v>
      </c>
      <c r="T4480" s="16">
        <v>0</v>
      </c>
      <c r="U4480" s="18">
        <f t="shared" si="484"/>
        <v>2.3980000000000001</v>
      </c>
      <c r="V4480" s="18">
        <f t="shared" si="485"/>
        <v>0</v>
      </c>
      <c r="W4480" s="18">
        <f t="shared" si="486"/>
        <v>0</v>
      </c>
      <c r="X4480" s="27"/>
      <c r="Y4480" s="19">
        <f t="shared" si="487"/>
        <v>0</v>
      </c>
      <c r="Z4480" s="18">
        <f t="shared" si="488"/>
        <v>0</v>
      </c>
      <c r="AA4480" s="12">
        <v>2</v>
      </c>
      <c r="AB4480" s="12">
        <v>484.02</v>
      </c>
      <c r="AC4480" s="28">
        <f>+I4480+Y4480-Z4480</f>
        <v>-76.819999999999993</v>
      </c>
      <c r="AD4480" s="20">
        <f t="shared" si="489"/>
        <v>80</v>
      </c>
      <c r="AE4480">
        <v>130</v>
      </c>
    </row>
    <row r="4481" spans="1:31" x14ac:dyDescent="0.25">
      <c r="A4481" s="9">
        <v>45230</v>
      </c>
      <c r="B4481" s="10" t="s">
        <v>308</v>
      </c>
      <c r="C4481" s="10" t="s">
        <v>287</v>
      </c>
      <c r="D4481" s="10" t="s">
        <v>40</v>
      </c>
      <c r="E4481" s="10" t="s">
        <v>30</v>
      </c>
      <c r="F4481" s="10">
        <v>1100</v>
      </c>
      <c r="G4481" s="10">
        <v>1199</v>
      </c>
      <c r="H4481" s="11">
        <f>SUMIFS(AA:AA,$A:$A,EOMONTH($A4481,-1),$B:$B,$B4481)</f>
        <v>24</v>
      </c>
      <c r="I4481" s="63">
        <f>ROUND(SUMIFS(AC:AC,$A:$A,EOMONTH($A4481,-1),$B:$B,$B4481),2)</f>
        <v>11.86</v>
      </c>
      <c r="J4481" s="11">
        <f>SUMIFS(AB:AB,$A:$A,EOMONTH($A4481,-1),$B:$B,$B4481)</f>
        <v>4227.16</v>
      </c>
      <c r="K4481" s="13">
        <v>0</v>
      </c>
      <c r="L4481" s="25">
        <v>0</v>
      </c>
      <c r="M4481" s="15">
        <v>0</v>
      </c>
      <c r="N4481" s="14">
        <v>0</v>
      </c>
      <c r="O4481" s="16">
        <v>0</v>
      </c>
      <c r="P4481" s="16">
        <v>0</v>
      </c>
      <c r="Q4481" s="16">
        <v>0</v>
      </c>
      <c r="R4481" s="16">
        <f>Q4481*16.876/100</f>
        <v>0</v>
      </c>
      <c r="S4481" s="17">
        <f t="shared" si="483"/>
        <v>0</v>
      </c>
      <c r="T4481" s="16">
        <v>0</v>
      </c>
      <c r="U4481" s="18">
        <f t="shared" si="484"/>
        <v>28.776</v>
      </c>
      <c r="V4481" s="18">
        <f t="shared" si="485"/>
        <v>0</v>
      </c>
      <c r="W4481" s="18">
        <f t="shared" si="486"/>
        <v>0</v>
      </c>
      <c r="X4481" s="27"/>
      <c r="Y4481" s="19">
        <f t="shared" si="487"/>
        <v>0</v>
      </c>
      <c r="Z4481" s="18">
        <f t="shared" si="488"/>
        <v>0</v>
      </c>
      <c r="AA4481" s="12">
        <v>24</v>
      </c>
      <c r="AB4481" s="12">
        <v>4227.16</v>
      </c>
      <c r="AC4481" s="28">
        <f>+I4481+Y4481-Z4481</f>
        <v>11.86</v>
      </c>
      <c r="AD4481" s="20">
        <f t="shared" si="489"/>
        <v>0</v>
      </c>
      <c r="AE4481">
        <v>40</v>
      </c>
    </row>
    <row r="4482" spans="1:31" x14ac:dyDescent="0.25">
      <c r="A4482" s="59">
        <v>45230</v>
      </c>
      <c r="B4482" s="60" t="s">
        <v>309</v>
      </c>
      <c r="C4482" s="60" t="s">
        <v>287</v>
      </c>
      <c r="D4482" s="60" t="s">
        <v>40</v>
      </c>
      <c r="E4482" s="60" t="s">
        <v>30</v>
      </c>
      <c r="F4482" s="10"/>
      <c r="G4482" s="10"/>
      <c r="H4482" s="11"/>
      <c r="I4482" s="63">
        <f>ROUND(SUMIFS(AC:AC,$A:$A,EOMONTH($A4482,-1),$B:$B,$B4482),2)</f>
        <v>33.85</v>
      </c>
      <c r="J4482" s="11"/>
      <c r="K4482" s="13"/>
      <c r="L4482" s="25"/>
      <c r="M4482" s="15"/>
      <c r="N4482" s="14"/>
      <c r="O4482" s="16"/>
      <c r="P4482" s="16"/>
      <c r="Q4482" s="16"/>
      <c r="R4482" s="16"/>
      <c r="S4482" s="17">
        <f t="shared" si="483"/>
        <v>0</v>
      </c>
      <c r="T4482" s="16"/>
      <c r="U4482" s="18">
        <f t="shared" si="484"/>
        <v>0</v>
      </c>
      <c r="V4482" s="18">
        <f t="shared" si="485"/>
        <v>0</v>
      </c>
      <c r="W4482" s="18">
        <f t="shared" si="486"/>
        <v>0</v>
      </c>
      <c r="X4482" s="27"/>
      <c r="Y4482" s="19">
        <f t="shared" si="487"/>
        <v>0</v>
      </c>
      <c r="Z4482" s="18">
        <f t="shared" si="488"/>
        <v>0</v>
      </c>
      <c r="AA4482" s="12"/>
      <c r="AB4482" s="12"/>
      <c r="AC4482" s="28">
        <f>+I4482+Y4482-Z4482</f>
        <v>33.85</v>
      </c>
      <c r="AD4482" s="20">
        <f t="shared" si="489"/>
        <v>0</v>
      </c>
      <c r="AE4482">
        <v>20</v>
      </c>
    </row>
    <row r="4483" spans="1:31" x14ac:dyDescent="0.25">
      <c r="A4483" s="9">
        <v>45230</v>
      </c>
      <c r="B4483" s="10" t="s">
        <v>310</v>
      </c>
      <c r="C4483" s="10" t="s">
        <v>287</v>
      </c>
      <c r="D4483" s="10" t="s">
        <v>40</v>
      </c>
      <c r="E4483" s="10" t="s">
        <v>30</v>
      </c>
      <c r="F4483" s="10">
        <v>1100</v>
      </c>
      <c r="G4483" s="10">
        <v>1199</v>
      </c>
      <c r="H4483" s="11">
        <f>SUMIFS(AA:AA,$A:$A,EOMONTH($A4483,-1),$B:$B,$B4483)</f>
        <v>16</v>
      </c>
      <c r="I4483" s="63">
        <f>ROUND(SUMIFS(AC:AC,$A:$A,EOMONTH($A4483,-1),$B:$B,$B4483),2)</f>
        <v>41.49</v>
      </c>
      <c r="J4483" s="11">
        <f>SUMIFS(AB:AB,$A:$A,EOMONTH($A4483,-1),$B:$B,$B4483)</f>
        <v>3087.32</v>
      </c>
      <c r="K4483" s="13">
        <v>0</v>
      </c>
      <c r="L4483" s="25">
        <v>0</v>
      </c>
      <c r="M4483" s="15">
        <v>0</v>
      </c>
      <c r="N4483" s="14">
        <v>0</v>
      </c>
      <c r="O4483" s="16">
        <v>0</v>
      </c>
      <c r="P4483" s="16">
        <v>0</v>
      </c>
      <c r="Q4483" s="16">
        <v>0</v>
      </c>
      <c r="R4483" s="16">
        <f>Q4483*16.876/100</f>
        <v>0</v>
      </c>
      <c r="S4483" s="17">
        <f t="shared" si="483"/>
        <v>0</v>
      </c>
      <c r="T4483" s="16">
        <v>0</v>
      </c>
      <c r="U4483" s="18">
        <f t="shared" si="484"/>
        <v>19.184000000000001</v>
      </c>
      <c r="V4483" s="18">
        <f t="shared" si="485"/>
        <v>0</v>
      </c>
      <c r="W4483" s="18">
        <f t="shared" si="486"/>
        <v>0</v>
      </c>
      <c r="X4483" s="27"/>
      <c r="Y4483" s="19">
        <f t="shared" si="487"/>
        <v>0</v>
      </c>
      <c r="Z4483" s="18">
        <f t="shared" si="488"/>
        <v>0</v>
      </c>
      <c r="AA4483" s="12">
        <v>16</v>
      </c>
      <c r="AB4483" s="12">
        <v>3087.32</v>
      </c>
      <c r="AC4483" s="28">
        <f>+I4483+Y4483-Z4483</f>
        <v>41.49</v>
      </c>
      <c r="AD4483" s="20">
        <f t="shared" si="489"/>
        <v>0</v>
      </c>
      <c r="AE4483">
        <v>10</v>
      </c>
    </row>
    <row r="4484" spans="1:31" x14ac:dyDescent="0.25">
      <c r="A4484" s="9">
        <v>45230</v>
      </c>
      <c r="B4484" s="10" t="s">
        <v>311</v>
      </c>
      <c r="C4484" s="10" t="s">
        <v>287</v>
      </c>
      <c r="D4484" s="10" t="s">
        <v>40</v>
      </c>
      <c r="E4484" s="10" t="s">
        <v>30</v>
      </c>
      <c r="F4484" s="10">
        <v>1100</v>
      </c>
      <c r="G4484" s="10">
        <v>1199</v>
      </c>
      <c r="H4484" s="11">
        <f>SUMIFS(AA:AA,$A:$A,EOMONTH($A4484,-1),$B:$B,$B4484)</f>
        <v>2</v>
      </c>
      <c r="I4484" s="63">
        <f>ROUND(SUMIFS(AC:AC,$A:$A,EOMONTH($A4484,-1),$B:$B,$B4484),2)</f>
        <v>-29.52</v>
      </c>
      <c r="J4484" s="11">
        <f>SUMIFS(AB:AB,$A:$A,EOMONTH($A4484,-1),$B:$B,$B4484)</f>
        <v>348.45</v>
      </c>
      <c r="K4484" s="13">
        <v>0</v>
      </c>
      <c r="L4484" s="25">
        <v>0</v>
      </c>
      <c r="M4484" s="15">
        <v>0</v>
      </c>
      <c r="N4484" s="14">
        <v>0</v>
      </c>
      <c r="O4484" s="16">
        <v>0</v>
      </c>
      <c r="P4484" s="16">
        <v>0</v>
      </c>
      <c r="Q4484" s="16">
        <v>0</v>
      </c>
      <c r="R4484" s="16">
        <f>Q4484*16.876/100</f>
        <v>0</v>
      </c>
      <c r="S4484" s="17">
        <f t="shared" si="483"/>
        <v>0</v>
      </c>
      <c r="T4484" s="16">
        <v>0</v>
      </c>
      <c r="U4484" s="18">
        <f t="shared" si="484"/>
        <v>2.3980000000000001</v>
      </c>
      <c r="V4484" s="18">
        <f t="shared" si="485"/>
        <v>0</v>
      </c>
      <c r="W4484" s="18">
        <f t="shared" si="486"/>
        <v>0</v>
      </c>
      <c r="X4484" s="27"/>
      <c r="Y4484" s="19">
        <f t="shared" si="487"/>
        <v>0</v>
      </c>
      <c r="Z4484" s="18">
        <f t="shared" si="488"/>
        <v>0</v>
      </c>
      <c r="AA4484" s="12">
        <v>2</v>
      </c>
      <c r="AB4484" s="12">
        <v>348.45</v>
      </c>
      <c r="AC4484" s="28">
        <f>+I4484+Y4484-Z4484</f>
        <v>-29.52</v>
      </c>
      <c r="AD4484" s="20">
        <f t="shared" si="489"/>
        <v>30</v>
      </c>
      <c r="AE4484">
        <v>80</v>
      </c>
    </row>
    <row r="4485" spans="1:31" x14ac:dyDescent="0.25">
      <c r="A4485" s="9">
        <v>45230</v>
      </c>
      <c r="B4485" s="10" t="s">
        <v>312</v>
      </c>
      <c r="C4485" s="10" t="s">
        <v>287</v>
      </c>
      <c r="D4485" s="10" t="s">
        <v>40</v>
      </c>
      <c r="E4485" s="10" t="s">
        <v>30</v>
      </c>
      <c r="F4485" s="10">
        <v>1100</v>
      </c>
      <c r="G4485" s="10">
        <v>1199</v>
      </c>
      <c r="H4485" s="11">
        <f>SUMIFS(AA:AA,$A:$A,EOMONTH($A4485,-1),$B:$B,$B4485)</f>
        <v>-1</v>
      </c>
      <c r="I4485" s="63">
        <f>ROUND(SUMIFS(AC:AC,$A:$A,EOMONTH($A4485,-1),$B:$B,$B4485),2)</f>
        <v>-1.97</v>
      </c>
      <c r="J4485" s="11">
        <f>SUMIFS(AB:AB,$A:$A,EOMONTH($A4485,-1),$B:$B,$B4485)</f>
        <v>-251.16</v>
      </c>
      <c r="K4485" s="13">
        <v>0</v>
      </c>
      <c r="L4485" s="25">
        <v>0</v>
      </c>
      <c r="M4485" s="15">
        <v>0</v>
      </c>
      <c r="N4485" s="14">
        <v>0</v>
      </c>
      <c r="O4485" s="16">
        <v>0</v>
      </c>
      <c r="P4485" s="16">
        <v>0</v>
      </c>
      <c r="Q4485" s="16">
        <v>0</v>
      </c>
      <c r="R4485" s="16">
        <f>Q4485*16.876/100</f>
        <v>0</v>
      </c>
      <c r="S4485" s="17">
        <f t="shared" ref="S4485:S4548" si="490">Q4485+R4485</f>
        <v>0</v>
      </c>
      <c r="T4485" s="16">
        <v>0</v>
      </c>
      <c r="U4485" s="18">
        <f t="shared" ref="U4485:U4548" si="491">H4485*G4485/1000</f>
        <v>-1.1990000000000001</v>
      </c>
      <c r="V4485" s="18">
        <f t="shared" ref="V4485:V4548" si="492">M4485*F4485/1000</f>
        <v>0</v>
      </c>
      <c r="W4485" s="18">
        <f t="shared" ref="W4485:W4548" si="493">V4485*16.789/100</f>
        <v>0</v>
      </c>
      <c r="X4485" s="27"/>
      <c r="Y4485" s="19">
        <f t="shared" ref="Y4485:Y4548" si="494">V4485+W4485+X4485</f>
        <v>0</v>
      </c>
      <c r="Z4485" s="18">
        <f t="shared" ref="Z4485:Z4548" si="495">O4485*G4485/1000</f>
        <v>0</v>
      </c>
      <c r="AA4485" s="12">
        <v>-1</v>
      </c>
      <c r="AB4485" s="12">
        <v>-251.16</v>
      </c>
      <c r="AC4485" s="28">
        <f>+I4485+Y4485-Z4485</f>
        <v>-1.97</v>
      </c>
      <c r="AD4485" s="20">
        <f t="shared" ref="AD4485:AD4548" si="496">IF(AC4485&lt;0,ROUNDUP(AC4485,-1)*-1,0)</f>
        <v>10</v>
      </c>
      <c r="AE4485">
        <v>60</v>
      </c>
    </row>
    <row r="4486" spans="1:31" x14ac:dyDescent="0.25">
      <c r="A4486" s="9">
        <v>45230</v>
      </c>
      <c r="B4486" s="10" t="s">
        <v>313</v>
      </c>
      <c r="C4486" s="10" t="s">
        <v>287</v>
      </c>
      <c r="D4486" s="10" t="s">
        <v>40</v>
      </c>
      <c r="E4486" s="10" t="s">
        <v>30</v>
      </c>
      <c r="F4486" s="10">
        <v>1025</v>
      </c>
      <c r="G4486" s="10">
        <v>1117</v>
      </c>
      <c r="H4486" s="11">
        <f>SUMIFS(AA:AA,$A:$A,EOMONTH($A4486,-1),$B:$B,$B4486)</f>
        <v>118</v>
      </c>
      <c r="I4486" s="63">
        <f>ROUND(SUMIFS(AC:AC,$A:$A,EOMONTH($A4486,-1),$B:$B,$B4486),2)</f>
        <v>62.77</v>
      </c>
      <c r="J4486" s="11">
        <f>SUMIFS(AB:AB,$A:$A,EOMONTH($A4486,-1),$B:$B,$B4486)</f>
        <v>12960.86</v>
      </c>
      <c r="K4486" s="13">
        <v>0</v>
      </c>
      <c r="L4486" s="25">
        <v>0</v>
      </c>
      <c r="M4486" s="15">
        <v>0</v>
      </c>
      <c r="N4486" s="14">
        <v>0</v>
      </c>
      <c r="O4486" s="16">
        <v>21</v>
      </c>
      <c r="P4486" s="16">
        <v>4552.1499999999996</v>
      </c>
      <c r="Q4486" s="16">
        <v>0</v>
      </c>
      <c r="R4486" s="16">
        <f>Q4486*16.876/100</f>
        <v>0</v>
      </c>
      <c r="S4486" s="17">
        <f t="shared" si="490"/>
        <v>0</v>
      </c>
      <c r="T4486" s="16">
        <v>0</v>
      </c>
      <c r="U4486" s="18">
        <f t="shared" si="491"/>
        <v>131.80600000000001</v>
      </c>
      <c r="V4486" s="18">
        <f t="shared" si="492"/>
        <v>0</v>
      </c>
      <c r="W4486" s="18">
        <f t="shared" si="493"/>
        <v>0</v>
      </c>
      <c r="X4486" s="27"/>
      <c r="Y4486" s="19">
        <f t="shared" si="494"/>
        <v>0</v>
      </c>
      <c r="Z4486" s="18">
        <f t="shared" si="495"/>
        <v>23.457000000000001</v>
      </c>
      <c r="AA4486" s="12">
        <v>97</v>
      </c>
      <c r="AB4486" s="12">
        <v>7990.86</v>
      </c>
      <c r="AC4486" s="28">
        <f>+I4486+Y4486-Z4486</f>
        <v>39.313000000000002</v>
      </c>
      <c r="AD4486" s="20">
        <f t="shared" si="496"/>
        <v>0</v>
      </c>
      <c r="AE4486">
        <v>20</v>
      </c>
    </row>
    <row r="4487" spans="1:31" x14ac:dyDescent="0.25">
      <c r="A4487" s="9">
        <v>45230</v>
      </c>
      <c r="B4487" s="10" t="s">
        <v>314</v>
      </c>
      <c r="C4487" s="10" t="s">
        <v>287</v>
      </c>
      <c r="D4487" s="10" t="s">
        <v>40</v>
      </c>
      <c r="E4487" s="10" t="s">
        <v>30</v>
      </c>
      <c r="F4487" s="10">
        <v>1025</v>
      </c>
      <c r="G4487" s="10">
        <v>1117</v>
      </c>
      <c r="H4487" s="11">
        <f>SUMIFS(AA:AA,$A:$A,EOMONTH($A4487,-1),$B:$B,$B4487)</f>
        <v>481</v>
      </c>
      <c r="I4487" s="63">
        <f>ROUND(SUMIFS(AC:AC,$A:$A,EOMONTH($A4487,-1),$B:$B,$B4487),2)</f>
        <v>443.78</v>
      </c>
      <c r="J4487" s="11">
        <f>SUMIFS(AB:AB,$A:$A,EOMONTH($A4487,-1),$B:$B,$B4487)</f>
        <v>54651.77</v>
      </c>
      <c r="K4487" s="13">
        <v>0</v>
      </c>
      <c r="L4487" s="25">
        <v>0</v>
      </c>
      <c r="M4487" s="15">
        <v>0</v>
      </c>
      <c r="N4487" s="14">
        <v>0</v>
      </c>
      <c r="O4487" s="16">
        <v>146</v>
      </c>
      <c r="P4487" s="16">
        <v>27976.05</v>
      </c>
      <c r="Q4487" s="16">
        <v>0</v>
      </c>
      <c r="R4487" s="16">
        <f>Q4487*16.876/100</f>
        <v>0</v>
      </c>
      <c r="S4487" s="17">
        <f t="shared" si="490"/>
        <v>0</v>
      </c>
      <c r="T4487" s="16">
        <v>0</v>
      </c>
      <c r="U4487" s="18">
        <f t="shared" si="491"/>
        <v>537.27700000000004</v>
      </c>
      <c r="V4487" s="18">
        <f t="shared" si="492"/>
        <v>0</v>
      </c>
      <c r="W4487" s="18">
        <f t="shared" si="493"/>
        <v>0</v>
      </c>
      <c r="X4487" s="27"/>
      <c r="Y4487" s="19">
        <f t="shared" si="494"/>
        <v>0</v>
      </c>
      <c r="Z4487" s="18">
        <f t="shared" si="495"/>
        <v>163.08199999999999</v>
      </c>
      <c r="AA4487" s="12">
        <v>335</v>
      </c>
      <c r="AB4487" s="12">
        <v>28548.7</v>
      </c>
      <c r="AC4487" s="28">
        <f>+I4487+Y4487-Z4487</f>
        <v>280.69799999999998</v>
      </c>
      <c r="AD4487" s="20">
        <f t="shared" si="496"/>
        <v>0</v>
      </c>
      <c r="AE4487">
        <v>20</v>
      </c>
    </row>
    <row r="4488" spans="1:31" x14ac:dyDescent="0.25">
      <c r="A4488" s="9">
        <v>45230</v>
      </c>
      <c r="B4488" s="10" t="s">
        <v>315</v>
      </c>
      <c r="C4488" s="10" t="s">
        <v>287</v>
      </c>
      <c r="D4488" s="10" t="s">
        <v>40</v>
      </c>
      <c r="E4488" s="10" t="s">
        <v>30</v>
      </c>
      <c r="F4488" s="10">
        <v>1025</v>
      </c>
      <c r="G4488" s="10">
        <v>1117</v>
      </c>
      <c r="H4488" s="11">
        <f>SUMIFS(AA:AA,$A:$A,EOMONTH($A4488,-1),$B:$B,$B4488)</f>
        <v>230</v>
      </c>
      <c r="I4488" s="63">
        <f>ROUND(SUMIFS(AC:AC,$A:$A,EOMONTH($A4488,-1),$B:$B,$B4488),2)</f>
        <v>316.91000000000003</v>
      </c>
      <c r="J4488" s="11">
        <f>SUMIFS(AB:AB,$A:$A,EOMONTH($A4488,-1),$B:$B,$B4488)</f>
        <v>25680.34</v>
      </c>
      <c r="K4488" s="13">
        <v>0</v>
      </c>
      <c r="L4488" s="25">
        <v>0</v>
      </c>
      <c r="M4488" s="15">
        <v>0</v>
      </c>
      <c r="N4488" s="14">
        <v>0</v>
      </c>
      <c r="O4488" s="16">
        <v>11</v>
      </c>
      <c r="P4488" s="16">
        <v>2407.35</v>
      </c>
      <c r="Q4488" s="16">
        <v>0</v>
      </c>
      <c r="R4488" s="16">
        <f>Q4488*16.876/100</f>
        <v>0</v>
      </c>
      <c r="S4488" s="17">
        <f t="shared" si="490"/>
        <v>0</v>
      </c>
      <c r="T4488" s="16">
        <v>0</v>
      </c>
      <c r="U4488" s="18">
        <f t="shared" si="491"/>
        <v>256.91000000000003</v>
      </c>
      <c r="V4488" s="18">
        <f t="shared" si="492"/>
        <v>0</v>
      </c>
      <c r="W4488" s="18">
        <f t="shared" si="493"/>
        <v>0</v>
      </c>
      <c r="X4488" s="27"/>
      <c r="Y4488" s="19">
        <f t="shared" si="494"/>
        <v>0</v>
      </c>
      <c r="Z4488" s="18">
        <f t="shared" si="495"/>
        <v>12.287000000000001</v>
      </c>
      <c r="AA4488" s="12">
        <v>219</v>
      </c>
      <c r="AB4488" s="12">
        <v>18339.060000000001</v>
      </c>
      <c r="AC4488" s="28">
        <f>+I4488+Y4488-Z4488</f>
        <v>304.62300000000005</v>
      </c>
      <c r="AD4488" s="20">
        <f t="shared" si="496"/>
        <v>0</v>
      </c>
      <c r="AE4488">
        <v>0</v>
      </c>
    </row>
    <row r="4489" spans="1:31" x14ac:dyDescent="0.25">
      <c r="A4489" s="9">
        <v>45230</v>
      </c>
      <c r="B4489" s="10" t="s">
        <v>316</v>
      </c>
      <c r="C4489" s="10" t="s">
        <v>287</v>
      </c>
      <c r="D4489" s="10" t="s">
        <v>40</v>
      </c>
      <c r="E4489" s="10" t="s">
        <v>30</v>
      </c>
      <c r="F4489" s="10">
        <v>1025</v>
      </c>
      <c r="G4489" s="10">
        <v>1117</v>
      </c>
      <c r="H4489" s="11">
        <f>SUMIFS(AA:AA,$A:$A,EOMONTH($A4489,-1),$B:$B,$B4489)</f>
        <v>235</v>
      </c>
      <c r="I4489" s="63">
        <f>ROUND(SUMIFS(AC:AC,$A:$A,EOMONTH($A4489,-1),$B:$B,$B4489),2)</f>
        <v>270.92</v>
      </c>
      <c r="J4489" s="11">
        <f>SUMIFS(AB:AB,$A:$A,EOMONTH($A4489,-1),$B:$B,$B4489)</f>
        <v>26035.27</v>
      </c>
      <c r="K4489" s="13">
        <v>0</v>
      </c>
      <c r="L4489" s="25">
        <v>0</v>
      </c>
      <c r="M4489" s="15">
        <v>0</v>
      </c>
      <c r="N4489" s="14">
        <v>0</v>
      </c>
      <c r="O4489" s="16">
        <v>6</v>
      </c>
      <c r="P4489" s="16">
        <v>1313.1</v>
      </c>
      <c r="Q4489" s="16">
        <v>0</v>
      </c>
      <c r="R4489" s="16">
        <f>Q4489*16.876/100</f>
        <v>0</v>
      </c>
      <c r="S4489" s="17">
        <f t="shared" si="490"/>
        <v>0</v>
      </c>
      <c r="T4489" s="16">
        <v>0</v>
      </c>
      <c r="U4489" s="18">
        <f t="shared" si="491"/>
        <v>262.495</v>
      </c>
      <c r="V4489" s="18">
        <f t="shared" si="492"/>
        <v>0</v>
      </c>
      <c r="W4489" s="18">
        <f t="shared" si="493"/>
        <v>0</v>
      </c>
      <c r="X4489" s="27"/>
      <c r="Y4489" s="19">
        <f t="shared" si="494"/>
        <v>0</v>
      </c>
      <c r="Z4489" s="18">
        <f t="shared" si="495"/>
        <v>6.702</v>
      </c>
      <c r="AA4489" s="12">
        <v>229</v>
      </c>
      <c r="AB4489" s="12">
        <v>19027.61</v>
      </c>
      <c r="AC4489" s="28">
        <f>+I4489+Y4489-Z4489</f>
        <v>264.21800000000002</v>
      </c>
      <c r="AD4489" s="20">
        <f t="shared" si="496"/>
        <v>0</v>
      </c>
      <c r="AE4489">
        <v>0</v>
      </c>
    </row>
    <row r="4490" spans="1:31" x14ac:dyDescent="0.25">
      <c r="A4490" s="9">
        <v>45230</v>
      </c>
      <c r="B4490" s="10" t="s">
        <v>317</v>
      </c>
      <c r="C4490" s="10" t="s">
        <v>287</v>
      </c>
      <c r="D4490" s="10" t="s">
        <v>40</v>
      </c>
      <c r="E4490" s="10" t="s">
        <v>30</v>
      </c>
      <c r="F4490" s="10">
        <v>1025</v>
      </c>
      <c r="G4490" s="10">
        <v>1117</v>
      </c>
      <c r="H4490" s="11">
        <f>SUMIFS(AA:AA,$A:$A,EOMONTH($A4490,-1),$B:$B,$B4490)</f>
        <v>399</v>
      </c>
      <c r="I4490" s="63">
        <f>ROUND(SUMIFS(AC:AC,$A:$A,EOMONTH($A4490,-1),$B:$B,$B4490),2)</f>
        <v>575.72</v>
      </c>
      <c r="J4490" s="11">
        <f>SUMIFS(AB:AB,$A:$A,EOMONTH($A4490,-1),$B:$B,$B4490)</f>
        <v>44750.9</v>
      </c>
      <c r="K4490" s="13">
        <v>0</v>
      </c>
      <c r="L4490" s="25">
        <v>0</v>
      </c>
      <c r="M4490" s="15">
        <v>0</v>
      </c>
      <c r="N4490" s="14">
        <v>0</v>
      </c>
      <c r="O4490" s="16">
        <v>91</v>
      </c>
      <c r="P4490" s="16">
        <v>17460.349999999999</v>
      </c>
      <c r="Q4490" s="16">
        <v>0</v>
      </c>
      <c r="R4490" s="16">
        <f>Q4490*16.876/100</f>
        <v>0</v>
      </c>
      <c r="S4490" s="17">
        <f t="shared" si="490"/>
        <v>0</v>
      </c>
      <c r="T4490" s="16">
        <v>0</v>
      </c>
      <c r="U4490" s="18">
        <f t="shared" si="491"/>
        <v>445.68299999999999</v>
      </c>
      <c r="V4490" s="18">
        <f t="shared" si="492"/>
        <v>0</v>
      </c>
      <c r="W4490" s="18">
        <f t="shared" si="493"/>
        <v>0</v>
      </c>
      <c r="X4490" s="27"/>
      <c r="Y4490" s="19">
        <f t="shared" si="494"/>
        <v>0</v>
      </c>
      <c r="Z4490" s="18">
        <f t="shared" si="495"/>
        <v>101.64700000000001</v>
      </c>
      <c r="AA4490" s="12">
        <v>308</v>
      </c>
      <c r="AB4490" s="12">
        <v>25908.959999999999</v>
      </c>
      <c r="AC4490" s="28">
        <f>+I4490+Y4490-Z4490</f>
        <v>474.07300000000004</v>
      </c>
      <c r="AD4490" s="20">
        <f t="shared" si="496"/>
        <v>0</v>
      </c>
      <c r="AE4490">
        <v>0</v>
      </c>
    </row>
    <row r="4491" spans="1:31" x14ac:dyDescent="0.25">
      <c r="A4491" s="9">
        <v>45230</v>
      </c>
      <c r="B4491" s="10" t="s">
        <v>318</v>
      </c>
      <c r="C4491" s="10" t="s">
        <v>287</v>
      </c>
      <c r="D4491" s="10" t="s">
        <v>40</v>
      </c>
      <c r="E4491" s="10" t="s">
        <v>30</v>
      </c>
      <c r="F4491" s="10">
        <v>1025</v>
      </c>
      <c r="G4491" s="10">
        <v>1117</v>
      </c>
      <c r="H4491" s="11">
        <f>SUMIFS(AA:AA,$A:$A,EOMONTH($A4491,-1),$B:$B,$B4491)</f>
        <v>246</v>
      </c>
      <c r="I4491" s="63">
        <f>ROUND(SUMIFS(AC:AC,$A:$A,EOMONTH($A4491,-1),$B:$B,$B4491),2)</f>
        <v>307.42</v>
      </c>
      <c r="J4491" s="11">
        <f>SUMIFS(AB:AB,$A:$A,EOMONTH($A4491,-1),$B:$B,$B4491)</f>
        <v>27597.38</v>
      </c>
      <c r="K4491" s="13">
        <v>0</v>
      </c>
      <c r="L4491" s="25">
        <v>0</v>
      </c>
      <c r="M4491" s="15">
        <v>0</v>
      </c>
      <c r="N4491" s="14">
        <v>0</v>
      </c>
      <c r="O4491" s="16">
        <v>60</v>
      </c>
      <c r="P4491" s="16">
        <v>11111.1</v>
      </c>
      <c r="Q4491" s="16">
        <v>0</v>
      </c>
      <c r="R4491" s="16">
        <f>Q4491*16.876/100</f>
        <v>0</v>
      </c>
      <c r="S4491" s="17">
        <f t="shared" si="490"/>
        <v>0</v>
      </c>
      <c r="T4491" s="16">
        <v>0</v>
      </c>
      <c r="U4491" s="18">
        <f t="shared" si="491"/>
        <v>274.78199999999998</v>
      </c>
      <c r="V4491" s="18">
        <f t="shared" si="492"/>
        <v>0</v>
      </c>
      <c r="W4491" s="18">
        <f t="shared" si="493"/>
        <v>0</v>
      </c>
      <c r="X4491" s="27"/>
      <c r="Y4491" s="19">
        <f t="shared" si="494"/>
        <v>0</v>
      </c>
      <c r="Z4491" s="18">
        <f t="shared" si="495"/>
        <v>67.02</v>
      </c>
      <c r="AA4491" s="12">
        <v>186</v>
      </c>
      <c r="AB4491" s="12">
        <v>15650.04</v>
      </c>
      <c r="AC4491" s="28">
        <f>+I4491+Y4491-Z4491</f>
        <v>240.40000000000003</v>
      </c>
      <c r="AD4491" s="20">
        <f t="shared" si="496"/>
        <v>0</v>
      </c>
      <c r="AE4491">
        <v>0</v>
      </c>
    </row>
    <row r="4492" spans="1:31" x14ac:dyDescent="0.25">
      <c r="A4492" s="9">
        <v>45230</v>
      </c>
      <c r="B4492" s="10" t="s">
        <v>319</v>
      </c>
      <c r="C4492" s="10" t="s">
        <v>320</v>
      </c>
      <c r="D4492" s="10" t="s">
        <v>40</v>
      </c>
      <c r="E4492" s="10" t="s">
        <v>30</v>
      </c>
      <c r="F4492" s="10">
        <v>360</v>
      </c>
      <c r="G4492" s="10">
        <v>392</v>
      </c>
      <c r="H4492" s="11">
        <f>SUMIFS(AA:AA,$A:$A,EOMONTH($A4492,-1),$B:$B,$B4492)</f>
        <v>342</v>
      </c>
      <c r="I4492" s="63">
        <f>ROUND(SUMIFS(AC:AC,$A:$A,EOMONTH($A4492,-1),$B:$B,$B4492),2)</f>
        <v>125.14</v>
      </c>
      <c r="J4492" s="11">
        <f>SUMIFS(AB:AB,$A:$A,EOMONTH($A4492,-1),$B:$B,$B4492)</f>
        <v>13706.21</v>
      </c>
      <c r="K4492" s="13">
        <v>0</v>
      </c>
      <c r="L4492" s="25">
        <v>0</v>
      </c>
      <c r="M4492" s="15">
        <v>0</v>
      </c>
      <c r="N4492" s="14">
        <v>0</v>
      </c>
      <c r="O4492" s="16">
        <v>22</v>
      </c>
      <c r="P4492" s="16">
        <v>1589.94</v>
      </c>
      <c r="Q4492" s="16">
        <v>0</v>
      </c>
      <c r="R4492" s="16">
        <f>Q4492*16.876/100</f>
        <v>0</v>
      </c>
      <c r="S4492" s="17">
        <f t="shared" si="490"/>
        <v>0</v>
      </c>
      <c r="T4492" s="16">
        <v>0</v>
      </c>
      <c r="U4492" s="18">
        <f t="shared" si="491"/>
        <v>134.06399999999999</v>
      </c>
      <c r="V4492" s="18">
        <f t="shared" si="492"/>
        <v>0</v>
      </c>
      <c r="W4492" s="18">
        <f t="shared" si="493"/>
        <v>0</v>
      </c>
      <c r="X4492" s="27"/>
      <c r="Y4492" s="19">
        <f t="shared" si="494"/>
        <v>0</v>
      </c>
      <c r="Z4492" s="18">
        <f t="shared" si="495"/>
        <v>8.6240000000000006</v>
      </c>
      <c r="AA4492" s="12">
        <v>320</v>
      </c>
      <c r="AB4492" s="12">
        <v>9819.5300000000007</v>
      </c>
      <c r="AC4492" s="28">
        <f>+I4492+Y4492-Z4492</f>
        <v>116.51600000000001</v>
      </c>
      <c r="AD4492" s="20">
        <f t="shared" si="496"/>
        <v>0</v>
      </c>
      <c r="AE4492">
        <v>0</v>
      </c>
    </row>
    <row r="4493" spans="1:31" x14ac:dyDescent="0.25">
      <c r="A4493" s="9">
        <v>45230</v>
      </c>
      <c r="B4493" s="10" t="s">
        <v>321</v>
      </c>
      <c r="C4493" s="10" t="s">
        <v>320</v>
      </c>
      <c r="D4493" s="10" t="s">
        <v>40</v>
      </c>
      <c r="E4493" s="10" t="s">
        <v>30</v>
      </c>
      <c r="F4493" s="10">
        <v>360</v>
      </c>
      <c r="G4493" s="10">
        <v>392</v>
      </c>
      <c r="H4493" s="11">
        <f>SUMIFS(AA:AA,$A:$A,EOMONTH($A4493,-1),$B:$B,$B4493)</f>
        <v>929</v>
      </c>
      <c r="I4493" s="63">
        <f>ROUND(SUMIFS(AC:AC,$A:$A,EOMONTH($A4493,-1),$B:$B,$B4493),2)</f>
        <v>238.07</v>
      </c>
      <c r="J4493" s="11">
        <f>SUMIFS(AB:AB,$A:$A,EOMONTH($A4493,-1),$B:$B,$B4493)</f>
        <v>37285.97</v>
      </c>
      <c r="K4493" s="13">
        <v>0</v>
      </c>
      <c r="L4493" s="25">
        <v>0</v>
      </c>
      <c r="M4493" s="15">
        <v>0</v>
      </c>
      <c r="N4493" s="14">
        <v>0</v>
      </c>
      <c r="O4493" s="16">
        <v>345</v>
      </c>
      <c r="P4493" s="16">
        <v>24416.55</v>
      </c>
      <c r="Q4493" s="16">
        <v>0</v>
      </c>
      <c r="R4493" s="16">
        <f>Q4493*16.876/100</f>
        <v>0</v>
      </c>
      <c r="S4493" s="17">
        <f t="shared" si="490"/>
        <v>0</v>
      </c>
      <c r="T4493" s="16">
        <v>0</v>
      </c>
      <c r="U4493" s="18">
        <f t="shared" si="491"/>
        <v>364.16800000000001</v>
      </c>
      <c r="V4493" s="18">
        <f t="shared" si="492"/>
        <v>0</v>
      </c>
      <c r="W4493" s="18">
        <f t="shared" si="493"/>
        <v>0</v>
      </c>
      <c r="X4493" s="27"/>
      <c r="Y4493" s="19">
        <f t="shared" si="494"/>
        <v>0</v>
      </c>
      <c r="Z4493" s="18">
        <f t="shared" si="495"/>
        <v>135.24</v>
      </c>
      <c r="AA4493" s="12">
        <v>584</v>
      </c>
      <c r="AB4493" s="12">
        <v>17618.54</v>
      </c>
      <c r="AC4493" s="28">
        <f>+I4493+Y4493-Z4493</f>
        <v>102.82999999999998</v>
      </c>
      <c r="AD4493" s="20">
        <f t="shared" si="496"/>
        <v>0</v>
      </c>
      <c r="AE4493">
        <v>0</v>
      </c>
    </row>
    <row r="4494" spans="1:31" x14ac:dyDescent="0.25">
      <c r="A4494" s="9">
        <v>45230</v>
      </c>
      <c r="B4494" s="10" t="s">
        <v>322</v>
      </c>
      <c r="C4494" s="10" t="s">
        <v>320</v>
      </c>
      <c r="D4494" s="10" t="s">
        <v>40</v>
      </c>
      <c r="E4494" s="10" t="s">
        <v>30</v>
      </c>
      <c r="F4494" s="10">
        <v>360</v>
      </c>
      <c r="G4494" s="10">
        <v>392</v>
      </c>
      <c r="H4494" s="11">
        <f>SUMIFS(AA:AA,$A:$A,EOMONTH($A4494,-1),$B:$B,$B4494)</f>
        <v>362</v>
      </c>
      <c r="I4494" s="63">
        <f>ROUND(SUMIFS(AC:AC,$A:$A,EOMONTH($A4494,-1),$B:$B,$B4494),2)</f>
        <v>56.55</v>
      </c>
      <c r="J4494" s="11">
        <f>SUMIFS(AB:AB,$A:$A,EOMONTH($A4494,-1),$B:$B,$B4494)</f>
        <v>14920.6</v>
      </c>
      <c r="K4494" s="13">
        <v>0</v>
      </c>
      <c r="L4494" s="25">
        <v>0</v>
      </c>
      <c r="M4494" s="15">
        <v>0</v>
      </c>
      <c r="N4494" s="14">
        <v>0</v>
      </c>
      <c r="O4494" s="16">
        <v>28</v>
      </c>
      <c r="P4494" s="16">
        <v>2023.56</v>
      </c>
      <c r="Q4494" s="16">
        <v>0</v>
      </c>
      <c r="R4494" s="16">
        <f>Q4494*16.876/100</f>
        <v>0</v>
      </c>
      <c r="S4494" s="17">
        <f t="shared" si="490"/>
        <v>0</v>
      </c>
      <c r="T4494" s="16">
        <v>0</v>
      </c>
      <c r="U4494" s="18">
        <f t="shared" si="491"/>
        <v>141.904</v>
      </c>
      <c r="V4494" s="18">
        <f t="shared" si="492"/>
        <v>0</v>
      </c>
      <c r="W4494" s="18">
        <f t="shared" si="493"/>
        <v>0</v>
      </c>
      <c r="X4494" s="27"/>
      <c r="Y4494" s="19">
        <f t="shared" si="494"/>
        <v>0</v>
      </c>
      <c r="Z4494" s="18">
        <f t="shared" si="495"/>
        <v>10.976000000000001</v>
      </c>
      <c r="AA4494" s="12">
        <v>334</v>
      </c>
      <c r="AB4494" s="12">
        <v>10368.469999999999</v>
      </c>
      <c r="AC4494" s="28">
        <f>+I4494+Y4494-Z4494</f>
        <v>45.573999999999998</v>
      </c>
      <c r="AD4494" s="20">
        <f t="shared" si="496"/>
        <v>0</v>
      </c>
      <c r="AE4494">
        <v>0</v>
      </c>
    </row>
    <row r="4495" spans="1:31" x14ac:dyDescent="0.25">
      <c r="A4495" s="9">
        <v>45230</v>
      </c>
      <c r="B4495" s="10" t="s">
        <v>323</v>
      </c>
      <c r="C4495" s="10" t="s">
        <v>320</v>
      </c>
      <c r="D4495" s="10" t="s">
        <v>40</v>
      </c>
      <c r="E4495" s="10" t="s">
        <v>30</v>
      </c>
      <c r="F4495" s="10">
        <v>360</v>
      </c>
      <c r="G4495" s="10">
        <v>392</v>
      </c>
      <c r="H4495" s="11">
        <f>SUMIFS(AA:AA,$A:$A,EOMONTH($A4495,-1),$B:$B,$B4495)</f>
        <v>649</v>
      </c>
      <c r="I4495" s="63">
        <f>ROUND(SUMIFS(AC:AC,$A:$A,EOMONTH($A4495,-1),$B:$B,$B4495),2)</f>
        <v>190.95</v>
      </c>
      <c r="J4495" s="11">
        <f>SUMIFS(AB:AB,$A:$A,EOMONTH($A4495,-1),$B:$B,$B4495)</f>
        <v>25765.51</v>
      </c>
      <c r="K4495" s="13">
        <v>0</v>
      </c>
      <c r="L4495" s="25">
        <v>0</v>
      </c>
      <c r="M4495" s="15">
        <v>0</v>
      </c>
      <c r="N4495" s="14">
        <v>0</v>
      </c>
      <c r="O4495" s="16">
        <v>80</v>
      </c>
      <c r="P4495" s="16">
        <v>5661.3</v>
      </c>
      <c r="Q4495" s="16">
        <v>0</v>
      </c>
      <c r="R4495" s="16">
        <f>Q4495*16.876/100</f>
        <v>0</v>
      </c>
      <c r="S4495" s="17">
        <f t="shared" si="490"/>
        <v>0</v>
      </c>
      <c r="T4495" s="16">
        <v>0</v>
      </c>
      <c r="U4495" s="18">
        <f t="shared" si="491"/>
        <v>254.40799999999999</v>
      </c>
      <c r="V4495" s="18">
        <f t="shared" si="492"/>
        <v>0</v>
      </c>
      <c r="W4495" s="18">
        <f t="shared" si="493"/>
        <v>0</v>
      </c>
      <c r="X4495" s="27"/>
      <c r="Y4495" s="19">
        <f t="shared" si="494"/>
        <v>0</v>
      </c>
      <c r="Z4495" s="18">
        <f t="shared" si="495"/>
        <v>31.36</v>
      </c>
      <c r="AA4495" s="12">
        <v>569</v>
      </c>
      <c r="AB4495" s="12">
        <v>16939.13</v>
      </c>
      <c r="AC4495" s="28">
        <f>+I4495+Y4495-Z4495</f>
        <v>159.58999999999997</v>
      </c>
      <c r="AD4495" s="20">
        <f t="shared" si="496"/>
        <v>0</v>
      </c>
      <c r="AE4495">
        <v>0</v>
      </c>
    </row>
    <row r="4496" spans="1:31" x14ac:dyDescent="0.25">
      <c r="A4496" s="9">
        <v>45230</v>
      </c>
      <c r="B4496" s="10" t="s">
        <v>324</v>
      </c>
      <c r="C4496" s="10" t="s">
        <v>320</v>
      </c>
      <c r="D4496" s="10" t="s">
        <v>40</v>
      </c>
      <c r="E4496" s="10" t="s">
        <v>30</v>
      </c>
      <c r="F4496" s="10">
        <v>360</v>
      </c>
      <c r="G4496" s="10">
        <v>392</v>
      </c>
      <c r="H4496" s="11">
        <f>SUMIFS(AA:AA,$A:$A,EOMONTH($A4496,-1),$B:$B,$B4496)</f>
        <v>414</v>
      </c>
      <c r="I4496" s="63">
        <f>ROUND(SUMIFS(AC:AC,$A:$A,EOMONTH($A4496,-1),$B:$B,$B4496),2)</f>
        <v>126.74</v>
      </c>
      <c r="J4496" s="11">
        <f>SUMIFS(AB:AB,$A:$A,EOMONTH($A4496,-1),$B:$B,$B4496)</f>
        <v>16385.849999999999</v>
      </c>
      <c r="K4496" s="13">
        <v>0</v>
      </c>
      <c r="L4496" s="25">
        <v>0</v>
      </c>
      <c r="M4496" s="15">
        <v>0</v>
      </c>
      <c r="N4496" s="14">
        <v>0</v>
      </c>
      <c r="O4496" s="16">
        <v>15</v>
      </c>
      <c r="P4496" s="16">
        <v>1084.05</v>
      </c>
      <c r="Q4496" s="16">
        <v>0</v>
      </c>
      <c r="R4496" s="16">
        <f>Q4496*16.876/100</f>
        <v>0</v>
      </c>
      <c r="S4496" s="17">
        <f t="shared" si="490"/>
        <v>0</v>
      </c>
      <c r="T4496" s="16">
        <v>0</v>
      </c>
      <c r="U4496" s="18">
        <f t="shared" si="491"/>
        <v>162.28800000000001</v>
      </c>
      <c r="V4496" s="18">
        <f t="shared" si="492"/>
        <v>0</v>
      </c>
      <c r="W4496" s="18">
        <f t="shared" si="493"/>
        <v>0</v>
      </c>
      <c r="X4496" s="27"/>
      <c r="Y4496" s="19">
        <f t="shared" si="494"/>
        <v>0</v>
      </c>
      <c r="Z4496" s="18">
        <f t="shared" si="495"/>
        <v>5.88</v>
      </c>
      <c r="AA4496" s="12">
        <v>399</v>
      </c>
      <c r="AB4496" s="12">
        <v>11931.41</v>
      </c>
      <c r="AC4496" s="28">
        <f>+I4496+Y4496-Z4496</f>
        <v>120.86</v>
      </c>
      <c r="AD4496" s="20">
        <f t="shared" si="496"/>
        <v>0</v>
      </c>
      <c r="AE4496">
        <v>0</v>
      </c>
    </row>
    <row r="4497" spans="1:31" x14ac:dyDescent="0.25">
      <c r="A4497" s="9">
        <v>45230</v>
      </c>
      <c r="B4497" s="10" t="s">
        <v>325</v>
      </c>
      <c r="C4497" s="10" t="s">
        <v>320</v>
      </c>
      <c r="D4497" s="10" t="s">
        <v>40</v>
      </c>
      <c r="E4497" s="10" t="s">
        <v>30</v>
      </c>
      <c r="F4497" s="10">
        <v>360</v>
      </c>
      <c r="G4497" s="10">
        <v>392</v>
      </c>
      <c r="H4497" s="11">
        <f>SUMIFS(AA:AA,$A:$A,EOMONTH($A4497,-1),$B:$B,$B4497)</f>
        <v>456</v>
      </c>
      <c r="I4497" s="63">
        <f>ROUND(SUMIFS(AC:AC,$A:$A,EOMONTH($A4497,-1),$B:$B,$B4497),2)</f>
        <v>52.49</v>
      </c>
      <c r="J4497" s="11">
        <f>SUMIFS(AB:AB,$A:$A,EOMONTH($A4497,-1),$B:$B,$B4497)</f>
        <v>18394.57</v>
      </c>
      <c r="K4497" s="13">
        <v>0</v>
      </c>
      <c r="L4497" s="25">
        <v>0</v>
      </c>
      <c r="M4497" s="15">
        <v>0</v>
      </c>
      <c r="N4497" s="14">
        <v>0</v>
      </c>
      <c r="O4497" s="16">
        <v>80</v>
      </c>
      <c r="P4497" s="16">
        <v>5385.3</v>
      </c>
      <c r="Q4497" s="16">
        <v>0</v>
      </c>
      <c r="R4497" s="16">
        <f>Q4497*16.876/100</f>
        <v>0</v>
      </c>
      <c r="S4497" s="17">
        <f t="shared" si="490"/>
        <v>0</v>
      </c>
      <c r="T4497" s="16">
        <v>0</v>
      </c>
      <c r="U4497" s="18">
        <f t="shared" si="491"/>
        <v>178.75200000000001</v>
      </c>
      <c r="V4497" s="18">
        <f t="shared" si="492"/>
        <v>0</v>
      </c>
      <c r="W4497" s="18">
        <f t="shared" si="493"/>
        <v>0</v>
      </c>
      <c r="X4497" s="27"/>
      <c r="Y4497" s="19">
        <f t="shared" si="494"/>
        <v>0</v>
      </c>
      <c r="Z4497" s="18">
        <f t="shared" si="495"/>
        <v>31.36</v>
      </c>
      <c r="AA4497" s="12">
        <v>376</v>
      </c>
      <c r="AB4497" s="12">
        <v>11434.53</v>
      </c>
      <c r="AC4497" s="28">
        <f>+I4497+Y4497-Z4497</f>
        <v>21.130000000000003</v>
      </c>
      <c r="AD4497" s="20">
        <f t="shared" si="496"/>
        <v>0</v>
      </c>
      <c r="AE4497">
        <v>0</v>
      </c>
    </row>
    <row r="4498" spans="1:31" x14ac:dyDescent="0.25">
      <c r="A4498" s="9">
        <v>45230</v>
      </c>
      <c r="B4498" s="10" t="s">
        <v>326</v>
      </c>
      <c r="C4498" s="10" t="s">
        <v>320</v>
      </c>
      <c r="D4498" s="10" t="s">
        <v>40</v>
      </c>
      <c r="E4498" s="10" t="s">
        <v>30</v>
      </c>
      <c r="F4498" s="10">
        <v>610</v>
      </c>
      <c r="G4498" s="10">
        <v>665</v>
      </c>
      <c r="H4498" s="11">
        <f>SUMIFS(AA:AA,$A:$A,EOMONTH($A4498,-1),$B:$B,$B4498)</f>
        <v>-82</v>
      </c>
      <c r="I4498" s="63">
        <f>ROUND(SUMIFS(AC:AC,$A:$A,EOMONTH($A4498,-1),$B:$B,$B4498),2)</f>
        <v>19.41</v>
      </c>
      <c r="J4498" s="11">
        <f>SUMIFS(AB:AB,$A:$A,EOMONTH($A4498,-1),$B:$B,$B4498)</f>
        <v>-8016.27</v>
      </c>
      <c r="K4498" s="13">
        <v>0</v>
      </c>
      <c r="L4498" s="25">
        <v>0</v>
      </c>
      <c r="M4498" s="15">
        <v>512</v>
      </c>
      <c r="N4498" s="14">
        <v>34928.699999999997</v>
      </c>
      <c r="O4498" s="16">
        <v>240</v>
      </c>
      <c r="P4498" s="16">
        <v>28854</v>
      </c>
      <c r="Q4498" s="16">
        <v>0</v>
      </c>
      <c r="R4498" s="16">
        <f>Q4498*16.876/100</f>
        <v>0</v>
      </c>
      <c r="S4498" s="17">
        <f t="shared" si="490"/>
        <v>0</v>
      </c>
      <c r="T4498" s="16">
        <v>0</v>
      </c>
      <c r="U4498" s="18">
        <f t="shared" si="491"/>
        <v>-54.53</v>
      </c>
      <c r="V4498" s="18">
        <f t="shared" si="492"/>
        <v>312.32</v>
      </c>
      <c r="W4498" s="18">
        <f t="shared" si="493"/>
        <v>52.435404800000008</v>
      </c>
      <c r="X4498" s="27"/>
      <c r="Y4498" s="19">
        <f t="shared" si="494"/>
        <v>364.75540480000001</v>
      </c>
      <c r="Z4498" s="18">
        <f t="shared" si="495"/>
        <v>159.6</v>
      </c>
      <c r="AA4498" s="12">
        <v>190</v>
      </c>
      <c r="AB4498" s="12">
        <v>12961.83</v>
      </c>
      <c r="AC4498" s="28">
        <f>+I4498+Y4498-Z4498</f>
        <v>224.56540480000004</v>
      </c>
      <c r="AD4498" s="20">
        <f t="shared" si="496"/>
        <v>0</v>
      </c>
      <c r="AE4498">
        <v>0</v>
      </c>
    </row>
    <row r="4499" spans="1:31" x14ac:dyDescent="0.25">
      <c r="A4499" s="9">
        <v>45230</v>
      </c>
      <c r="B4499" s="10" t="s">
        <v>327</v>
      </c>
      <c r="C4499" s="10" t="s">
        <v>320</v>
      </c>
      <c r="D4499" s="10" t="s">
        <v>40</v>
      </c>
      <c r="E4499" s="10" t="s">
        <v>30</v>
      </c>
      <c r="F4499" s="10">
        <v>610</v>
      </c>
      <c r="G4499" s="10">
        <v>665</v>
      </c>
      <c r="H4499" s="11">
        <f>SUMIFS(AA:AA,$A:$A,EOMONTH($A4499,-1),$B:$B,$B4499)</f>
        <v>134</v>
      </c>
      <c r="I4499" s="63">
        <f>ROUND(SUMIFS(AC:AC,$A:$A,EOMONTH($A4499,-1),$B:$B,$B4499),2)</f>
        <v>14.51</v>
      </c>
      <c r="J4499" s="11">
        <f>SUMIFS(AB:AB,$A:$A,EOMONTH($A4499,-1),$B:$B,$B4499)</f>
        <v>8573.39</v>
      </c>
      <c r="K4499" s="13">
        <v>0</v>
      </c>
      <c r="L4499" s="25">
        <v>0</v>
      </c>
      <c r="M4499" s="15">
        <v>0</v>
      </c>
      <c r="N4499" s="14">
        <v>0</v>
      </c>
      <c r="O4499" s="16">
        <v>30</v>
      </c>
      <c r="P4499" s="16">
        <v>3682.95</v>
      </c>
      <c r="Q4499" s="16">
        <v>0</v>
      </c>
      <c r="R4499" s="16">
        <f>Q4499*16.876/100</f>
        <v>0</v>
      </c>
      <c r="S4499" s="17">
        <f t="shared" si="490"/>
        <v>0</v>
      </c>
      <c r="T4499" s="16">
        <v>0</v>
      </c>
      <c r="U4499" s="18">
        <f t="shared" si="491"/>
        <v>89.11</v>
      </c>
      <c r="V4499" s="18">
        <f t="shared" si="492"/>
        <v>0</v>
      </c>
      <c r="W4499" s="18">
        <f t="shared" si="493"/>
        <v>0</v>
      </c>
      <c r="X4499" s="27"/>
      <c r="Y4499" s="19">
        <f t="shared" si="494"/>
        <v>0</v>
      </c>
      <c r="Z4499" s="18">
        <f t="shared" si="495"/>
        <v>19.95</v>
      </c>
      <c r="AA4499" s="12">
        <v>104</v>
      </c>
      <c r="AB4499" s="12">
        <v>6653.97</v>
      </c>
      <c r="AC4499" s="28">
        <f>+I4499+Y4499-Z4499</f>
        <v>-5.4399999999999995</v>
      </c>
      <c r="AD4499" s="20">
        <f t="shared" si="496"/>
        <v>10</v>
      </c>
      <c r="AE4499">
        <v>10</v>
      </c>
    </row>
    <row r="4500" spans="1:31" x14ac:dyDescent="0.25">
      <c r="A4500" s="9">
        <v>45230</v>
      </c>
      <c r="B4500" s="10" t="s">
        <v>328</v>
      </c>
      <c r="C4500" s="10" t="s">
        <v>320</v>
      </c>
      <c r="D4500" s="10" t="s">
        <v>40</v>
      </c>
      <c r="E4500" s="10" t="s">
        <v>30</v>
      </c>
      <c r="F4500" s="10">
        <v>610</v>
      </c>
      <c r="G4500" s="10">
        <v>665</v>
      </c>
      <c r="H4500" s="11">
        <f>SUMIFS(AA:AA,$A:$A,EOMONTH($A4500,-1),$B:$B,$B4500)</f>
        <v>117</v>
      </c>
      <c r="I4500" s="63">
        <f>ROUND(SUMIFS(AC:AC,$A:$A,EOMONTH($A4500,-1),$B:$B,$B4500),2)</f>
        <v>-0.68</v>
      </c>
      <c r="J4500" s="11">
        <f>SUMIFS(AB:AB,$A:$A,EOMONTH($A4500,-1),$B:$B,$B4500)</f>
        <v>8421.64</v>
      </c>
      <c r="K4500" s="13">
        <v>0</v>
      </c>
      <c r="L4500" s="25">
        <v>0</v>
      </c>
      <c r="M4500" s="15">
        <v>92</v>
      </c>
      <c r="N4500" s="14">
        <v>6279.19</v>
      </c>
      <c r="O4500" s="16">
        <v>15</v>
      </c>
      <c r="P4500" s="16">
        <v>1642.5</v>
      </c>
      <c r="Q4500" s="16">
        <v>0</v>
      </c>
      <c r="R4500" s="16">
        <f>Q4500*16.876/100</f>
        <v>0</v>
      </c>
      <c r="S4500" s="17">
        <f t="shared" si="490"/>
        <v>0</v>
      </c>
      <c r="T4500" s="16">
        <v>0</v>
      </c>
      <c r="U4500" s="18">
        <f t="shared" si="491"/>
        <v>77.805000000000007</v>
      </c>
      <c r="V4500" s="18">
        <f t="shared" si="492"/>
        <v>56.12</v>
      </c>
      <c r="W4500" s="18">
        <f t="shared" si="493"/>
        <v>9.4219868000000009</v>
      </c>
      <c r="X4500" s="27"/>
      <c r="Y4500" s="19">
        <f t="shared" si="494"/>
        <v>65.541986800000004</v>
      </c>
      <c r="Z4500" s="18">
        <f t="shared" si="495"/>
        <v>9.9749999999999996</v>
      </c>
      <c r="AA4500" s="12">
        <v>194</v>
      </c>
      <c r="AB4500" s="12">
        <v>13645.75</v>
      </c>
      <c r="AC4500" s="28">
        <f>+I4500+Y4500-Z4500</f>
        <v>54.886986799999995</v>
      </c>
      <c r="AD4500" s="20">
        <f t="shared" si="496"/>
        <v>0</v>
      </c>
      <c r="AE4500">
        <v>0</v>
      </c>
    </row>
    <row r="4501" spans="1:31" x14ac:dyDescent="0.25">
      <c r="A4501" s="9">
        <v>45230</v>
      </c>
      <c r="B4501" s="10" t="s">
        <v>329</v>
      </c>
      <c r="C4501" s="10" t="s">
        <v>320</v>
      </c>
      <c r="D4501" s="10" t="s">
        <v>40</v>
      </c>
      <c r="E4501" s="10" t="s">
        <v>30</v>
      </c>
      <c r="F4501" s="10">
        <v>610</v>
      </c>
      <c r="G4501" s="10">
        <v>665</v>
      </c>
      <c r="H4501" s="11">
        <f>SUMIFS(AA:AA,$A:$A,EOMONTH($A4501,-1),$B:$B,$B4501)</f>
        <v>566</v>
      </c>
      <c r="I4501" s="63">
        <f>ROUND(SUMIFS(AC:AC,$A:$A,EOMONTH($A4501,-1),$B:$B,$B4501),2)</f>
        <v>108.2</v>
      </c>
      <c r="J4501" s="11">
        <f>SUMIFS(AB:AB,$A:$A,EOMONTH($A4501,-1),$B:$B,$B4501)</f>
        <v>37557.620000000003</v>
      </c>
      <c r="K4501" s="13">
        <v>0</v>
      </c>
      <c r="L4501" s="25">
        <v>0</v>
      </c>
      <c r="M4501" s="15">
        <v>29</v>
      </c>
      <c r="N4501" s="14">
        <v>1952.02</v>
      </c>
      <c r="O4501" s="16">
        <v>90</v>
      </c>
      <c r="P4501" s="16">
        <v>10758.75</v>
      </c>
      <c r="Q4501" s="16">
        <v>0</v>
      </c>
      <c r="R4501" s="16">
        <f>Q4501*16.876/100</f>
        <v>0</v>
      </c>
      <c r="S4501" s="17">
        <f t="shared" si="490"/>
        <v>0</v>
      </c>
      <c r="T4501" s="16">
        <v>0</v>
      </c>
      <c r="U4501" s="18">
        <f t="shared" si="491"/>
        <v>376.39</v>
      </c>
      <c r="V4501" s="18">
        <f t="shared" si="492"/>
        <v>17.690000000000001</v>
      </c>
      <c r="W4501" s="18">
        <f t="shared" si="493"/>
        <v>2.9699741000000004</v>
      </c>
      <c r="X4501" s="27"/>
      <c r="Y4501" s="19">
        <f t="shared" si="494"/>
        <v>20.659974100000003</v>
      </c>
      <c r="Z4501" s="18">
        <f t="shared" si="495"/>
        <v>59.85</v>
      </c>
      <c r="AA4501" s="12">
        <v>505</v>
      </c>
      <c r="AB4501" s="12">
        <v>33533.39</v>
      </c>
      <c r="AC4501" s="28">
        <f>+I4501+Y4501-Z4501</f>
        <v>69.009974100000022</v>
      </c>
      <c r="AD4501" s="20">
        <f t="shared" si="496"/>
        <v>0</v>
      </c>
      <c r="AE4501">
        <v>0</v>
      </c>
    </row>
    <row r="4502" spans="1:31" x14ac:dyDescent="0.25">
      <c r="A4502" s="9">
        <v>45230</v>
      </c>
      <c r="B4502" s="10" t="s">
        <v>330</v>
      </c>
      <c r="C4502" s="10" t="s">
        <v>320</v>
      </c>
      <c r="D4502" s="10" t="s">
        <v>40</v>
      </c>
      <c r="E4502" s="10" t="s">
        <v>30</v>
      </c>
      <c r="F4502" s="10">
        <v>610</v>
      </c>
      <c r="G4502" s="10">
        <v>665</v>
      </c>
      <c r="H4502" s="11">
        <f>SUMIFS(AA:AA,$A:$A,EOMONTH($A4502,-1),$B:$B,$B4502)</f>
        <v>190</v>
      </c>
      <c r="I4502" s="63">
        <f>ROUND(SUMIFS(AC:AC,$A:$A,EOMONTH($A4502,-1),$B:$B,$B4502),2)</f>
        <v>68.069999999999993</v>
      </c>
      <c r="J4502" s="11">
        <f>SUMIFS(AB:AB,$A:$A,EOMONTH($A4502,-1),$B:$B,$B4502)</f>
        <v>12197.09</v>
      </c>
      <c r="K4502" s="13">
        <v>0</v>
      </c>
      <c r="L4502" s="25">
        <v>0</v>
      </c>
      <c r="M4502" s="15">
        <v>264</v>
      </c>
      <c r="N4502" s="14">
        <v>17636.2</v>
      </c>
      <c r="O4502" s="16">
        <v>38</v>
      </c>
      <c r="P4502" s="16">
        <v>4679.55</v>
      </c>
      <c r="Q4502" s="16">
        <v>0</v>
      </c>
      <c r="R4502" s="16">
        <f>Q4502*16.876/100</f>
        <v>0</v>
      </c>
      <c r="S4502" s="17">
        <f t="shared" si="490"/>
        <v>0</v>
      </c>
      <c r="T4502" s="16">
        <v>0</v>
      </c>
      <c r="U4502" s="18">
        <f t="shared" si="491"/>
        <v>126.35</v>
      </c>
      <c r="V4502" s="18">
        <f t="shared" si="492"/>
        <v>161.04</v>
      </c>
      <c r="W4502" s="18">
        <f t="shared" si="493"/>
        <v>27.037005600000001</v>
      </c>
      <c r="X4502" s="27"/>
      <c r="Y4502" s="19">
        <f t="shared" si="494"/>
        <v>188.07700560000001</v>
      </c>
      <c r="Z4502" s="18">
        <f t="shared" si="495"/>
        <v>25.27</v>
      </c>
      <c r="AA4502" s="12">
        <v>416</v>
      </c>
      <c r="AB4502" s="12">
        <v>27354.83</v>
      </c>
      <c r="AC4502" s="28">
        <f>+I4502+Y4502-Z4502</f>
        <v>230.87700559999999</v>
      </c>
      <c r="AD4502" s="20">
        <f t="shared" si="496"/>
        <v>0</v>
      </c>
      <c r="AE4502">
        <v>0</v>
      </c>
    </row>
    <row r="4503" spans="1:31" x14ac:dyDescent="0.25">
      <c r="A4503" s="9">
        <v>45230</v>
      </c>
      <c r="B4503" s="10" t="s">
        <v>331</v>
      </c>
      <c r="C4503" s="10" t="s">
        <v>320</v>
      </c>
      <c r="D4503" s="10" t="s">
        <v>40</v>
      </c>
      <c r="E4503" s="10" t="s">
        <v>30</v>
      </c>
      <c r="F4503" s="10">
        <v>610</v>
      </c>
      <c r="G4503" s="10">
        <v>665</v>
      </c>
      <c r="H4503" s="11">
        <f>SUMIFS(AA:AA,$A:$A,EOMONTH($A4503,-1),$B:$B,$B4503)</f>
        <v>247</v>
      </c>
      <c r="I4503" s="63">
        <f>ROUND(SUMIFS(AC:AC,$A:$A,EOMONTH($A4503,-1),$B:$B,$B4503),2)</f>
        <v>-123.99</v>
      </c>
      <c r="J4503" s="11">
        <f>SUMIFS(AB:AB,$A:$A,EOMONTH($A4503,-1),$B:$B,$B4503)</f>
        <v>40755</v>
      </c>
      <c r="K4503" s="13">
        <v>0</v>
      </c>
      <c r="L4503" s="25">
        <v>0</v>
      </c>
      <c r="M4503" s="15">
        <v>0</v>
      </c>
      <c r="N4503" s="14">
        <v>0</v>
      </c>
      <c r="O4503" s="16">
        <v>52</v>
      </c>
      <c r="P4503" s="16">
        <v>6398.85</v>
      </c>
      <c r="Q4503" s="16">
        <v>0</v>
      </c>
      <c r="R4503" s="16">
        <f>Q4503*16.876/100</f>
        <v>0</v>
      </c>
      <c r="S4503" s="17">
        <f t="shared" si="490"/>
        <v>0</v>
      </c>
      <c r="T4503" s="16">
        <v>0</v>
      </c>
      <c r="U4503" s="18">
        <f t="shared" si="491"/>
        <v>164.255</v>
      </c>
      <c r="V4503" s="18">
        <f t="shared" si="492"/>
        <v>0</v>
      </c>
      <c r="W4503" s="18">
        <f t="shared" si="493"/>
        <v>0</v>
      </c>
      <c r="X4503" s="27"/>
      <c r="Y4503" s="19">
        <f t="shared" si="494"/>
        <v>0</v>
      </c>
      <c r="Z4503" s="18">
        <f t="shared" si="495"/>
        <v>34.58</v>
      </c>
      <c r="AA4503" s="12">
        <v>195</v>
      </c>
      <c r="AB4503" s="12">
        <v>32175</v>
      </c>
      <c r="AC4503" s="28">
        <f>+I4503+Y4503-Z4503</f>
        <v>-158.57</v>
      </c>
      <c r="AD4503" s="20">
        <f t="shared" si="496"/>
        <v>160</v>
      </c>
      <c r="AE4503">
        <v>160</v>
      </c>
    </row>
    <row r="4504" spans="1:31" x14ac:dyDescent="0.25">
      <c r="A4504" s="9">
        <v>45230</v>
      </c>
      <c r="B4504" s="10" t="s">
        <v>332</v>
      </c>
      <c r="C4504" s="10" t="s">
        <v>320</v>
      </c>
      <c r="D4504" s="10" t="s">
        <v>40</v>
      </c>
      <c r="E4504" s="10" t="s">
        <v>30</v>
      </c>
      <c r="F4504" s="10">
        <v>700</v>
      </c>
      <c r="G4504" s="10">
        <v>763</v>
      </c>
      <c r="H4504" s="11">
        <f>SUMIFS(AA:AA,$A:$A,EOMONTH($A4504,-1),$B:$B,$B4504)</f>
        <v>645</v>
      </c>
      <c r="I4504" s="63">
        <f>ROUND(SUMIFS(AC:AC,$A:$A,EOMONTH($A4504,-1),$B:$B,$B4504),2)</f>
        <v>-196.1</v>
      </c>
      <c r="J4504" s="11">
        <f>SUMIFS(AB:AB,$A:$A,EOMONTH($A4504,-1),$B:$B,$B4504)</f>
        <v>42618.91</v>
      </c>
      <c r="K4504" s="13">
        <v>0</v>
      </c>
      <c r="L4504" s="25">
        <v>0</v>
      </c>
      <c r="M4504" s="15">
        <v>0</v>
      </c>
      <c r="N4504" s="14">
        <v>0</v>
      </c>
      <c r="O4504" s="16">
        <v>215</v>
      </c>
      <c r="P4504" s="16">
        <v>24906.3</v>
      </c>
      <c r="Q4504" s="16">
        <v>0</v>
      </c>
      <c r="R4504" s="16">
        <f>Q4504*16.876/100</f>
        <v>0</v>
      </c>
      <c r="S4504" s="17">
        <f t="shared" si="490"/>
        <v>0</v>
      </c>
      <c r="T4504" s="16">
        <v>0</v>
      </c>
      <c r="U4504" s="18">
        <f t="shared" si="491"/>
        <v>492.13499999999999</v>
      </c>
      <c r="V4504" s="18">
        <f t="shared" si="492"/>
        <v>0</v>
      </c>
      <c r="W4504" s="18">
        <f t="shared" si="493"/>
        <v>0</v>
      </c>
      <c r="X4504" s="27"/>
      <c r="Y4504" s="19">
        <f t="shared" si="494"/>
        <v>0</v>
      </c>
      <c r="Z4504" s="18">
        <f t="shared" si="495"/>
        <v>164.04499999999999</v>
      </c>
      <c r="AA4504" s="12">
        <v>430</v>
      </c>
      <c r="AB4504" s="12">
        <v>25288.46</v>
      </c>
      <c r="AC4504" s="28">
        <f>+I4504+Y4504-Z4504</f>
        <v>-360.14499999999998</v>
      </c>
      <c r="AD4504" s="20">
        <f t="shared" si="496"/>
        <v>370</v>
      </c>
      <c r="AE4504">
        <v>370</v>
      </c>
    </row>
    <row r="4505" spans="1:31" x14ac:dyDescent="0.25">
      <c r="A4505" s="9">
        <v>45230</v>
      </c>
      <c r="B4505" s="10" t="s">
        <v>333</v>
      </c>
      <c r="C4505" s="10" t="s">
        <v>320</v>
      </c>
      <c r="D4505" s="10" t="s">
        <v>40</v>
      </c>
      <c r="E4505" s="10" t="s">
        <v>30</v>
      </c>
      <c r="F4505" s="10">
        <v>700</v>
      </c>
      <c r="G4505" s="10">
        <v>763</v>
      </c>
      <c r="H4505" s="11">
        <f>SUMIFS(AA:AA,$A:$A,EOMONTH($A4505,-1),$B:$B,$B4505)</f>
        <v>421</v>
      </c>
      <c r="I4505" s="63">
        <f>ROUND(SUMIFS(AC:AC,$A:$A,EOMONTH($A4505,-1),$B:$B,$B4505),2)</f>
        <v>330.25</v>
      </c>
      <c r="J4505" s="11">
        <f>SUMIFS(AB:AB,$A:$A,EOMONTH($A4505,-1),$B:$B,$B4505)</f>
        <v>27495.85</v>
      </c>
      <c r="K4505" s="13">
        <v>0</v>
      </c>
      <c r="L4505" s="25">
        <v>0</v>
      </c>
      <c r="M4505" s="15">
        <v>0</v>
      </c>
      <c r="N4505" s="14">
        <v>0</v>
      </c>
      <c r="O4505" s="16">
        <v>60</v>
      </c>
      <c r="P4505" s="16">
        <v>6525</v>
      </c>
      <c r="Q4505" s="16">
        <v>0</v>
      </c>
      <c r="R4505" s="16">
        <f>Q4505*16.876/100</f>
        <v>0</v>
      </c>
      <c r="S4505" s="17">
        <f t="shared" si="490"/>
        <v>0</v>
      </c>
      <c r="T4505" s="16">
        <v>0</v>
      </c>
      <c r="U4505" s="18">
        <f t="shared" si="491"/>
        <v>321.22300000000001</v>
      </c>
      <c r="V4505" s="18">
        <f t="shared" si="492"/>
        <v>0</v>
      </c>
      <c r="W4505" s="18">
        <f t="shared" si="493"/>
        <v>0</v>
      </c>
      <c r="X4505" s="27"/>
      <c r="Y4505" s="19">
        <f t="shared" si="494"/>
        <v>0</v>
      </c>
      <c r="Z4505" s="18">
        <f t="shared" si="495"/>
        <v>45.78</v>
      </c>
      <c r="AA4505" s="12">
        <v>361</v>
      </c>
      <c r="AB4505" s="12">
        <v>23577.21</v>
      </c>
      <c r="AC4505" s="28">
        <f>+I4505+Y4505-Z4505</f>
        <v>284.47000000000003</v>
      </c>
      <c r="AD4505" s="20">
        <f t="shared" si="496"/>
        <v>0</v>
      </c>
      <c r="AE4505">
        <v>0</v>
      </c>
    </row>
    <row r="4506" spans="1:31" x14ac:dyDescent="0.25">
      <c r="A4506" s="9">
        <v>45230</v>
      </c>
      <c r="B4506" s="10" t="s">
        <v>334</v>
      </c>
      <c r="C4506" s="10" t="s">
        <v>320</v>
      </c>
      <c r="D4506" s="10" t="s">
        <v>40</v>
      </c>
      <c r="E4506" s="10" t="s">
        <v>30</v>
      </c>
      <c r="F4506" s="10">
        <v>700</v>
      </c>
      <c r="G4506" s="10">
        <v>763</v>
      </c>
      <c r="H4506" s="11">
        <f>SUMIFS(AA:AA,$A:$A,EOMONTH($A4506,-1),$B:$B,$B4506)</f>
        <v>289</v>
      </c>
      <c r="I4506" s="63">
        <f>ROUND(SUMIFS(AC:AC,$A:$A,EOMONTH($A4506,-1),$B:$B,$B4506),2)</f>
        <v>36.51</v>
      </c>
      <c r="J4506" s="11">
        <f>SUMIFS(AB:AB,$A:$A,EOMONTH($A4506,-1),$B:$B,$B4506)</f>
        <v>18185.759999999998</v>
      </c>
      <c r="K4506" s="13">
        <v>0</v>
      </c>
      <c r="L4506" s="25">
        <v>0</v>
      </c>
      <c r="M4506" s="15">
        <v>0</v>
      </c>
      <c r="N4506" s="14">
        <v>0</v>
      </c>
      <c r="O4506" s="16">
        <v>125</v>
      </c>
      <c r="P4506" s="16">
        <v>14133.6</v>
      </c>
      <c r="Q4506" s="16">
        <v>0</v>
      </c>
      <c r="R4506" s="16">
        <f>Q4506*16.876/100</f>
        <v>0</v>
      </c>
      <c r="S4506" s="17">
        <f t="shared" si="490"/>
        <v>0</v>
      </c>
      <c r="T4506" s="16">
        <v>0</v>
      </c>
      <c r="U4506" s="18">
        <f t="shared" si="491"/>
        <v>220.50700000000001</v>
      </c>
      <c r="V4506" s="18">
        <f t="shared" si="492"/>
        <v>0</v>
      </c>
      <c r="W4506" s="18">
        <f t="shared" si="493"/>
        <v>0</v>
      </c>
      <c r="X4506" s="27"/>
      <c r="Y4506" s="19">
        <f t="shared" si="494"/>
        <v>0</v>
      </c>
      <c r="Z4506" s="18">
        <f t="shared" si="495"/>
        <v>95.375</v>
      </c>
      <c r="AA4506" s="12">
        <v>164</v>
      </c>
      <c r="AB4506" s="12">
        <v>8714.5400000000009</v>
      </c>
      <c r="AC4506" s="28">
        <f>+I4506+Y4506-Z4506</f>
        <v>-58.865000000000002</v>
      </c>
      <c r="AD4506" s="20">
        <f t="shared" si="496"/>
        <v>60</v>
      </c>
      <c r="AE4506">
        <v>60</v>
      </c>
    </row>
    <row r="4507" spans="1:31" x14ac:dyDescent="0.25">
      <c r="A4507" s="9">
        <v>45230</v>
      </c>
      <c r="B4507" s="10" t="s">
        <v>335</v>
      </c>
      <c r="C4507" s="10" t="s">
        <v>320</v>
      </c>
      <c r="D4507" s="10" t="s">
        <v>40</v>
      </c>
      <c r="E4507" s="10" t="s">
        <v>30</v>
      </c>
      <c r="F4507" s="10">
        <v>1050</v>
      </c>
      <c r="G4507" s="10">
        <v>1144</v>
      </c>
      <c r="H4507" s="11">
        <f>SUMIFS(AA:AA,$A:$A,EOMONTH($A4507,-1),$B:$B,$B4507)</f>
        <v>52</v>
      </c>
      <c r="I4507" s="63">
        <f>ROUND(SUMIFS(AC:AC,$A:$A,EOMONTH($A4507,-1),$B:$B,$B4507),2)</f>
        <v>-69.83</v>
      </c>
      <c r="J4507" s="11">
        <f>SUMIFS(AB:AB,$A:$A,EOMONTH($A4507,-1),$B:$B,$B4507)</f>
        <v>5984.65</v>
      </c>
      <c r="K4507" s="13">
        <v>0</v>
      </c>
      <c r="L4507" s="25">
        <v>0</v>
      </c>
      <c r="M4507" s="15">
        <v>0</v>
      </c>
      <c r="N4507" s="14">
        <v>0</v>
      </c>
      <c r="O4507" s="16">
        <v>14</v>
      </c>
      <c r="P4507" s="16">
        <v>2763.42</v>
      </c>
      <c r="Q4507" s="16">
        <v>0</v>
      </c>
      <c r="R4507" s="16">
        <f>Q4507*16.876/100</f>
        <v>0</v>
      </c>
      <c r="S4507" s="17">
        <f t="shared" si="490"/>
        <v>0</v>
      </c>
      <c r="T4507" s="16">
        <v>0</v>
      </c>
      <c r="U4507" s="18">
        <f t="shared" si="491"/>
        <v>59.488</v>
      </c>
      <c r="V4507" s="18">
        <f t="shared" si="492"/>
        <v>0</v>
      </c>
      <c r="W4507" s="18">
        <f t="shared" si="493"/>
        <v>0</v>
      </c>
      <c r="X4507" s="27"/>
      <c r="Y4507" s="19">
        <f t="shared" si="494"/>
        <v>0</v>
      </c>
      <c r="Z4507" s="18">
        <f t="shared" si="495"/>
        <v>16.015999999999998</v>
      </c>
      <c r="AA4507" s="12">
        <v>38</v>
      </c>
      <c r="AB4507" s="12">
        <v>3280.16</v>
      </c>
      <c r="AC4507" s="28">
        <f>+I4507+Y4507-Z4507</f>
        <v>-85.846000000000004</v>
      </c>
      <c r="AD4507" s="20">
        <f t="shared" si="496"/>
        <v>90</v>
      </c>
      <c r="AE4507">
        <v>90</v>
      </c>
    </row>
    <row r="4508" spans="1:31" x14ac:dyDescent="0.25">
      <c r="A4508" s="9">
        <v>45230</v>
      </c>
      <c r="B4508" s="10" t="s">
        <v>336</v>
      </c>
      <c r="C4508" s="10" t="s">
        <v>320</v>
      </c>
      <c r="D4508" s="10" t="s">
        <v>40</v>
      </c>
      <c r="E4508" s="10" t="s">
        <v>30</v>
      </c>
      <c r="F4508" s="10">
        <v>1050</v>
      </c>
      <c r="G4508" s="10">
        <v>1144</v>
      </c>
      <c r="H4508" s="11">
        <f>SUMIFS(AA:AA,$A:$A,EOMONTH($A4508,-1),$B:$B,$B4508)</f>
        <v>235</v>
      </c>
      <c r="I4508" s="63">
        <f>ROUND(SUMIFS(AC:AC,$A:$A,EOMONTH($A4508,-1),$B:$B,$B4508),2)</f>
        <v>-157.24</v>
      </c>
      <c r="J4508" s="11">
        <f>SUMIFS(AB:AB,$A:$A,EOMONTH($A4508,-1),$B:$B,$B4508)</f>
        <v>25364.52</v>
      </c>
      <c r="K4508" s="13">
        <v>0</v>
      </c>
      <c r="L4508" s="25">
        <v>0</v>
      </c>
      <c r="M4508" s="15">
        <v>81</v>
      </c>
      <c r="N4508" s="14">
        <v>9268.74</v>
      </c>
      <c r="O4508" s="16">
        <v>142</v>
      </c>
      <c r="P4508" s="16">
        <v>27193.81</v>
      </c>
      <c r="Q4508" s="16">
        <v>0</v>
      </c>
      <c r="R4508" s="16">
        <f>Q4508*16.876/100</f>
        <v>0</v>
      </c>
      <c r="S4508" s="17">
        <f t="shared" si="490"/>
        <v>0</v>
      </c>
      <c r="T4508" s="16">
        <v>0</v>
      </c>
      <c r="U4508" s="18">
        <f t="shared" si="491"/>
        <v>268.83999999999997</v>
      </c>
      <c r="V4508" s="18">
        <f t="shared" si="492"/>
        <v>85.05</v>
      </c>
      <c r="W4508" s="18">
        <f t="shared" si="493"/>
        <v>14.279044499999999</v>
      </c>
      <c r="X4508" s="27"/>
      <c r="Y4508" s="19">
        <f t="shared" si="494"/>
        <v>99.329044499999995</v>
      </c>
      <c r="Z4508" s="18">
        <f t="shared" si="495"/>
        <v>162.44800000000001</v>
      </c>
      <c r="AA4508" s="12">
        <v>174</v>
      </c>
      <c r="AB4508" s="12">
        <v>14375.88</v>
      </c>
      <c r="AC4508" s="28">
        <f>+I4508+Y4508-Z4508</f>
        <v>-220.35895550000004</v>
      </c>
      <c r="AD4508" s="20">
        <f t="shared" si="496"/>
        <v>230</v>
      </c>
      <c r="AE4508">
        <v>230</v>
      </c>
    </row>
    <row r="4509" spans="1:31" x14ac:dyDescent="0.25">
      <c r="A4509" s="9">
        <v>45230</v>
      </c>
      <c r="B4509" s="10" t="s">
        <v>337</v>
      </c>
      <c r="C4509" s="10" t="s">
        <v>320</v>
      </c>
      <c r="D4509" s="10" t="s">
        <v>40</v>
      </c>
      <c r="E4509" s="10" t="s">
        <v>30</v>
      </c>
      <c r="F4509" s="10">
        <v>1050</v>
      </c>
      <c r="G4509" s="10">
        <v>1144</v>
      </c>
      <c r="H4509" s="11">
        <f>SUMIFS(AA:AA,$A:$A,EOMONTH($A4509,-1),$B:$B,$B4509)</f>
        <v>90</v>
      </c>
      <c r="I4509" s="63">
        <f>ROUND(SUMIFS(AC:AC,$A:$A,EOMONTH($A4509,-1),$B:$B,$B4509),2)</f>
        <v>-128.07</v>
      </c>
      <c r="J4509" s="11">
        <f>SUMIFS(AB:AB,$A:$A,EOMONTH($A4509,-1),$B:$B,$B4509)</f>
        <v>9644.75</v>
      </c>
      <c r="K4509" s="13">
        <v>0</v>
      </c>
      <c r="L4509" s="25">
        <v>0</v>
      </c>
      <c r="M4509" s="15">
        <v>0</v>
      </c>
      <c r="N4509" s="14">
        <v>0</v>
      </c>
      <c r="O4509" s="16">
        <v>46</v>
      </c>
      <c r="P4509" s="16">
        <v>8882.2199999999993</v>
      </c>
      <c r="Q4509" s="16">
        <v>0</v>
      </c>
      <c r="R4509" s="16">
        <f>Q4509*16.876/100</f>
        <v>0</v>
      </c>
      <c r="S4509" s="17">
        <f t="shared" si="490"/>
        <v>0</v>
      </c>
      <c r="T4509" s="16">
        <v>0</v>
      </c>
      <c r="U4509" s="18">
        <f t="shared" si="491"/>
        <v>102.96</v>
      </c>
      <c r="V4509" s="18">
        <f t="shared" si="492"/>
        <v>0</v>
      </c>
      <c r="W4509" s="18">
        <f t="shared" si="493"/>
        <v>0</v>
      </c>
      <c r="X4509" s="27"/>
      <c r="Y4509" s="19">
        <f t="shared" si="494"/>
        <v>0</v>
      </c>
      <c r="Z4509" s="18">
        <f t="shared" si="495"/>
        <v>52.624000000000002</v>
      </c>
      <c r="AA4509" s="12">
        <v>44</v>
      </c>
      <c r="AB4509" s="12">
        <v>4715.21</v>
      </c>
      <c r="AC4509" s="28">
        <f>+I4509+Y4509-Z4509</f>
        <v>-180.69399999999999</v>
      </c>
      <c r="AD4509" s="20">
        <f t="shared" si="496"/>
        <v>190</v>
      </c>
      <c r="AE4509">
        <v>190</v>
      </c>
    </row>
    <row r="4510" spans="1:31" x14ac:dyDescent="0.25">
      <c r="A4510" s="9">
        <v>45230</v>
      </c>
      <c r="B4510" s="10" t="s">
        <v>338</v>
      </c>
      <c r="C4510" s="10" t="s">
        <v>320</v>
      </c>
      <c r="D4510" s="10" t="s">
        <v>40</v>
      </c>
      <c r="E4510" s="10" t="s">
        <v>30</v>
      </c>
      <c r="F4510" s="10">
        <v>1050</v>
      </c>
      <c r="G4510" s="10">
        <v>1144</v>
      </c>
      <c r="H4510" s="11">
        <f>SUMIFS(AA:AA,$A:$A,EOMONTH($A4510,-1),$B:$B,$B4510)</f>
        <v>184</v>
      </c>
      <c r="I4510" s="63">
        <f>ROUND(SUMIFS(AC:AC,$A:$A,EOMONTH($A4510,-1),$B:$B,$B4510),2)</f>
        <v>-308.36</v>
      </c>
      <c r="J4510" s="11">
        <f>SUMIFS(AB:AB,$A:$A,EOMONTH($A4510,-1),$B:$B,$B4510)</f>
        <v>19976.419999999998</v>
      </c>
      <c r="K4510" s="13">
        <v>0</v>
      </c>
      <c r="L4510" s="25">
        <v>0</v>
      </c>
      <c r="M4510" s="15">
        <v>283</v>
      </c>
      <c r="N4510" s="14">
        <v>32550.85</v>
      </c>
      <c r="O4510" s="16">
        <v>424</v>
      </c>
      <c r="P4510" s="16">
        <v>80695.100000000006</v>
      </c>
      <c r="Q4510" s="16">
        <v>0</v>
      </c>
      <c r="R4510" s="16">
        <f>Q4510*16.876/100</f>
        <v>0</v>
      </c>
      <c r="S4510" s="17">
        <f t="shared" si="490"/>
        <v>0</v>
      </c>
      <c r="T4510" s="16">
        <v>0</v>
      </c>
      <c r="U4510" s="18">
        <f t="shared" si="491"/>
        <v>210.49600000000001</v>
      </c>
      <c r="V4510" s="18">
        <f t="shared" si="492"/>
        <v>297.14999999999998</v>
      </c>
      <c r="W4510" s="18">
        <f t="shared" si="493"/>
        <v>49.888513500000002</v>
      </c>
      <c r="X4510" s="27"/>
      <c r="Y4510" s="19">
        <f t="shared" si="494"/>
        <v>347.03851349999997</v>
      </c>
      <c r="Z4510" s="18">
        <f t="shared" si="495"/>
        <v>485.05599999999998</v>
      </c>
      <c r="AA4510" s="12">
        <v>43</v>
      </c>
      <c r="AB4510" s="12">
        <v>3709.18</v>
      </c>
      <c r="AC4510" s="28">
        <f>+I4510+Y4510-Z4510</f>
        <v>-446.37748650000003</v>
      </c>
      <c r="AD4510" s="20">
        <f t="shared" si="496"/>
        <v>450</v>
      </c>
      <c r="AE4510">
        <v>450</v>
      </c>
    </row>
    <row r="4511" spans="1:31" x14ac:dyDescent="0.25">
      <c r="A4511" s="9">
        <v>45230</v>
      </c>
      <c r="B4511" s="10" t="s">
        <v>339</v>
      </c>
      <c r="C4511" s="10" t="s">
        <v>320</v>
      </c>
      <c r="D4511" s="10" t="s">
        <v>40</v>
      </c>
      <c r="E4511" s="10" t="s">
        <v>30</v>
      </c>
      <c r="F4511" s="10">
        <v>1050</v>
      </c>
      <c r="G4511" s="10">
        <v>1144</v>
      </c>
      <c r="H4511" s="11">
        <f>SUMIFS(AA:AA,$A:$A,EOMONTH($A4511,-1),$B:$B,$B4511)</f>
        <v>86</v>
      </c>
      <c r="I4511" s="63">
        <f>ROUND(SUMIFS(AC:AC,$A:$A,EOMONTH($A4511,-1),$B:$B,$B4511),2)</f>
        <v>-230.08</v>
      </c>
      <c r="J4511" s="11">
        <f>SUMIFS(AB:AB,$A:$A,EOMONTH($A4511,-1),$B:$B,$B4511)</f>
        <v>10365.67</v>
      </c>
      <c r="K4511" s="13">
        <v>0</v>
      </c>
      <c r="L4511" s="25">
        <v>0</v>
      </c>
      <c r="M4511" s="15">
        <v>0</v>
      </c>
      <c r="N4511" s="14">
        <v>0</v>
      </c>
      <c r="O4511" s="16">
        <v>38</v>
      </c>
      <c r="P4511" s="16">
        <v>7326</v>
      </c>
      <c r="Q4511" s="16">
        <v>0</v>
      </c>
      <c r="R4511" s="16">
        <f>Q4511*16.876/100</f>
        <v>0</v>
      </c>
      <c r="S4511" s="17">
        <f t="shared" si="490"/>
        <v>0</v>
      </c>
      <c r="T4511" s="16">
        <v>0</v>
      </c>
      <c r="U4511" s="18">
        <f t="shared" si="491"/>
        <v>98.384</v>
      </c>
      <c r="V4511" s="18">
        <f t="shared" si="492"/>
        <v>0</v>
      </c>
      <c r="W4511" s="18">
        <f t="shared" si="493"/>
        <v>0</v>
      </c>
      <c r="X4511" s="27"/>
      <c r="Y4511" s="19">
        <f t="shared" si="494"/>
        <v>0</v>
      </c>
      <c r="Z4511" s="18">
        <f t="shared" si="495"/>
        <v>43.472000000000001</v>
      </c>
      <c r="AA4511" s="12">
        <v>48</v>
      </c>
      <c r="AB4511" s="12">
        <v>4339.2</v>
      </c>
      <c r="AC4511" s="28">
        <f>+I4511+Y4511-Z4511</f>
        <v>-273.55200000000002</v>
      </c>
      <c r="AD4511" s="20">
        <f t="shared" si="496"/>
        <v>280</v>
      </c>
      <c r="AE4511">
        <v>280</v>
      </c>
    </row>
    <row r="4512" spans="1:31" x14ac:dyDescent="0.25">
      <c r="A4512" s="9">
        <v>45230</v>
      </c>
      <c r="B4512" s="10" t="s">
        <v>340</v>
      </c>
      <c r="C4512" s="10" t="s">
        <v>320</v>
      </c>
      <c r="D4512" s="10" t="s">
        <v>40</v>
      </c>
      <c r="E4512" s="10" t="s">
        <v>30</v>
      </c>
      <c r="F4512" s="10">
        <v>1050</v>
      </c>
      <c r="G4512" s="10">
        <v>1144</v>
      </c>
      <c r="H4512" s="11">
        <f>SUMIFS(AA:AA,$A:$A,EOMONTH($A4512,-1),$B:$B,$B4512)</f>
        <v>-35</v>
      </c>
      <c r="I4512" s="63">
        <f>ROUND(SUMIFS(AC:AC,$A:$A,EOMONTH($A4512,-1),$B:$B,$B4512),2)</f>
        <v>-389.34</v>
      </c>
      <c r="J4512" s="11">
        <f>SUMIFS(AB:AB,$A:$A,EOMONTH($A4512,-1),$B:$B,$B4512)</f>
        <v>-6867.05</v>
      </c>
      <c r="K4512" s="13">
        <v>0</v>
      </c>
      <c r="L4512" s="25">
        <v>0</v>
      </c>
      <c r="M4512" s="15">
        <v>150</v>
      </c>
      <c r="N4512" s="14">
        <v>17114.36</v>
      </c>
      <c r="O4512" s="16">
        <v>124</v>
      </c>
      <c r="P4512" s="16">
        <v>23554.2</v>
      </c>
      <c r="Q4512" s="16">
        <v>0</v>
      </c>
      <c r="R4512" s="16">
        <f>Q4512*16.876/100</f>
        <v>0</v>
      </c>
      <c r="S4512" s="17">
        <f t="shared" si="490"/>
        <v>0</v>
      </c>
      <c r="T4512" s="16">
        <v>0</v>
      </c>
      <c r="U4512" s="18">
        <f t="shared" si="491"/>
        <v>-40.04</v>
      </c>
      <c r="V4512" s="18">
        <f t="shared" si="492"/>
        <v>157.5</v>
      </c>
      <c r="W4512" s="18">
        <f t="shared" si="493"/>
        <v>26.442675000000005</v>
      </c>
      <c r="X4512" s="27"/>
      <c r="Y4512" s="19">
        <f t="shared" si="494"/>
        <v>183.94267500000001</v>
      </c>
      <c r="Z4512" s="18">
        <f t="shared" si="495"/>
        <v>141.85599999999999</v>
      </c>
      <c r="AA4512" s="12">
        <v>-9</v>
      </c>
      <c r="AB4512" s="12">
        <v>-3264.99</v>
      </c>
      <c r="AC4512" s="28">
        <f>+I4512+Y4512-Z4512</f>
        <v>-347.25332499999996</v>
      </c>
      <c r="AD4512" s="20">
        <f t="shared" si="496"/>
        <v>350</v>
      </c>
      <c r="AE4512">
        <v>350</v>
      </c>
    </row>
    <row r="4513" spans="1:31" x14ac:dyDescent="0.25">
      <c r="A4513" s="9">
        <v>45230</v>
      </c>
      <c r="B4513" s="10" t="s">
        <v>341</v>
      </c>
      <c r="C4513" s="10" t="s">
        <v>320</v>
      </c>
      <c r="D4513" s="10" t="s">
        <v>40</v>
      </c>
      <c r="E4513" s="10" t="s">
        <v>30</v>
      </c>
      <c r="F4513" s="10">
        <v>970</v>
      </c>
      <c r="G4513" s="10">
        <v>1057</v>
      </c>
      <c r="H4513" s="11">
        <f>SUMIFS(AA:AA,$A:$A,EOMONTH($A4513,-1),$B:$B,$B4513)</f>
        <v>288</v>
      </c>
      <c r="I4513" s="63">
        <f>ROUND(SUMIFS(AC:AC,$A:$A,EOMONTH($A4513,-1),$B:$B,$B4513),2)</f>
        <v>-234.8</v>
      </c>
      <c r="J4513" s="11">
        <f>SUMIFS(AB:AB,$A:$A,EOMONTH($A4513,-1),$B:$B,$B4513)</f>
        <v>28620.51</v>
      </c>
      <c r="K4513" s="13">
        <v>0</v>
      </c>
      <c r="L4513" s="25">
        <v>0</v>
      </c>
      <c r="M4513" s="15">
        <v>0</v>
      </c>
      <c r="N4513" s="14">
        <v>0</v>
      </c>
      <c r="O4513" s="16">
        <v>140</v>
      </c>
      <c r="P4513" s="16">
        <v>21353.4</v>
      </c>
      <c r="Q4513" s="16">
        <v>0</v>
      </c>
      <c r="R4513" s="16">
        <f>Q4513*16.876/100</f>
        <v>0</v>
      </c>
      <c r="S4513" s="17">
        <f t="shared" si="490"/>
        <v>0</v>
      </c>
      <c r="T4513" s="16">
        <v>0</v>
      </c>
      <c r="U4513" s="18">
        <f t="shared" si="491"/>
        <v>304.416</v>
      </c>
      <c r="V4513" s="18">
        <f t="shared" si="492"/>
        <v>0</v>
      </c>
      <c r="W4513" s="18">
        <f t="shared" si="493"/>
        <v>0</v>
      </c>
      <c r="X4513" s="27"/>
      <c r="Y4513" s="19">
        <f t="shared" si="494"/>
        <v>0</v>
      </c>
      <c r="Z4513" s="18">
        <f t="shared" si="495"/>
        <v>147.97999999999999</v>
      </c>
      <c r="AA4513" s="12">
        <v>148</v>
      </c>
      <c r="AB4513" s="12">
        <v>11031.92</v>
      </c>
      <c r="AC4513" s="28">
        <f>+I4513+Y4513-Z4513</f>
        <v>-382.78</v>
      </c>
      <c r="AD4513" s="20">
        <f t="shared" si="496"/>
        <v>390</v>
      </c>
      <c r="AE4513">
        <v>390</v>
      </c>
    </row>
    <row r="4514" spans="1:31" x14ac:dyDescent="0.25">
      <c r="A4514" s="9">
        <v>45230</v>
      </c>
      <c r="B4514" s="10" t="s">
        <v>342</v>
      </c>
      <c r="C4514" s="10" t="s">
        <v>320</v>
      </c>
      <c r="D4514" s="10" t="s">
        <v>40</v>
      </c>
      <c r="E4514" s="10" t="s">
        <v>30</v>
      </c>
      <c r="F4514" s="10">
        <v>970</v>
      </c>
      <c r="G4514" s="10">
        <v>1057</v>
      </c>
      <c r="H4514" s="11">
        <f>SUMIFS(AA:AA,$A:$A,EOMONTH($A4514,-1),$B:$B,$B4514)</f>
        <v>189</v>
      </c>
      <c r="I4514" s="63">
        <f>ROUND(SUMIFS(AC:AC,$A:$A,EOMONTH($A4514,-1),$B:$B,$B4514),2)</f>
        <v>206.46</v>
      </c>
      <c r="J4514" s="11">
        <f>SUMIFS(AB:AB,$A:$A,EOMONTH($A4514,-1),$B:$B,$B4514)</f>
        <v>18075.29</v>
      </c>
      <c r="K4514" s="13">
        <v>0</v>
      </c>
      <c r="L4514" s="25">
        <v>0</v>
      </c>
      <c r="M4514" s="15">
        <v>0</v>
      </c>
      <c r="N4514" s="14">
        <v>0</v>
      </c>
      <c r="O4514" s="16">
        <v>40</v>
      </c>
      <c r="P4514" s="16">
        <v>6004.45</v>
      </c>
      <c r="Q4514" s="16">
        <v>0</v>
      </c>
      <c r="R4514" s="16">
        <f>Q4514*16.876/100</f>
        <v>0</v>
      </c>
      <c r="S4514" s="17">
        <f t="shared" si="490"/>
        <v>0</v>
      </c>
      <c r="T4514" s="16">
        <v>0</v>
      </c>
      <c r="U4514" s="18">
        <f t="shared" si="491"/>
        <v>199.773</v>
      </c>
      <c r="V4514" s="18">
        <f t="shared" si="492"/>
        <v>0</v>
      </c>
      <c r="W4514" s="18">
        <f t="shared" si="493"/>
        <v>0</v>
      </c>
      <c r="X4514" s="27"/>
      <c r="Y4514" s="19">
        <f t="shared" si="494"/>
        <v>0</v>
      </c>
      <c r="Z4514" s="18">
        <f t="shared" si="495"/>
        <v>42.28</v>
      </c>
      <c r="AA4514" s="12">
        <v>149</v>
      </c>
      <c r="AB4514" s="12">
        <v>10687.77</v>
      </c>
      <c r="AC4514" s="28">
        <f>+I4514+Y4514-Z4514</f>
        <v>164.18</v>
      </c>
      <c r="AD4514" s="20">
        <f t="shared" si="496"/>
        <v>0</v>
      </c>
      <c r="AE4514">
        <v>0</v>
      </c>
    </row>
    <row r="4515" spans="1:31" x14ac:dyDescent="0.25">
      <c r="A4515" s="9">
        <v>45230</v>
      </c>
      <c r="B4515" s="10" t="s">
        <v>343</v>
      </c>
      <c r="C4515" s="10" t="s">
        <v>320</v>
      </c>
      <c r="D4515" s="10" t="s">
        <v>40</v>
      </c>
      <c r="E4515" s="10" t="s">
        <v>30</v>
      </c>
      <c r="F4515" s="10">
        <v>970</v>
      </c>
      <c r="G4515" s="10">
        <v>1057</v>
      </c>
      <c r="H4515" s="11">
        <f>SUMIFS(AA:AA,$A:$A,EOMONTH($A4515,-1),$B:$B,$B4515)</f>
        <v>206</v>
      </c>
      <c r="I4515" s="63">
        <f>ROUND(SUMIFS(AC:AC,$A:$A,EOMONTH($A4515,-1),$B:$B,$B4515),2)</f>
        <v>-25.87</v>
      </c>
      <c r="J4515" s="11">
        <f>SUMIFS(AB:AB,$A:$A,EOMONTH($A4515,-1),$B:$B,$B4515)</f>
        <v>20894.72</v>
      </c>
      <c r="K4515" s="13">
        <v>0</v>
      </c>
      <c r="L4515" s="25">
        <v>0</v>
      </c>
      <c r="M4515" s="15">
        <v>0</v>
      </c>
      <c r="N4515" s="14">
        <v>0</v>
      </c>
      <c r="O4515" s="16">
        <v>135</v>
      </c>
      <c r="P4515" s="16">
        <v>20829.25</v>
      </c>
      <c r="Q4515" s="16">
        <v>0</v>
      </c>
      <c r="R4515" s="16">
        <f>Q4515*16.876/100</f>
        <v>0</v>
      </c>
      <c r="S4515" s="17">
        <f t="shared" si="490"/>
        <v>0</v>
      </c>
      <c r="T4515" s="16">
        <v>0</v>
      </c>
      <c r="U4515" s="18">
        <f t="shared" si="491"/>
        <v>217.74199999999999</v>
      </c>
      <c r="V4515" s="18">
        <f t="shared" si="492"/>
        <v>0</v>
      </c>
      <c r="W4515" s="18">
        <f t="shared" si="493"/>
        <v>0</v>
      </c>
      <c r="X4515" s="27"/>
      <c r="Y4515" s="19">
        <f t="shared" si="494"/>
        <v>0</v>
      </c>
      <c r="Z4515" s="18">
        <f t="shared" si="495"/>
        <v>142.69499999999999</v>
      </c>
      <c r="AA4515" s="12">
        <v>71</v>
      </c>
      <c r="AB4515" s="12">
        <v>5400.97</v>
      </c>
      <c r="AC4515" s="28">
        <f>+I4515+Y4515-Z4515</f>
        <v>-168.565</v>
      </c>
      <c r="AD4515" s="20">
        <f t="shared" si="496"/>
        <v>170</v>
      </c>
      <c r="AE4515">
        <v>170</v>
      </c>
    </row>
    <row r="4516" spans="1:31" x14ac:dyDescent="0.25">
      <c r="A4516" s="9">
        <v>45230</v>
      </c>
      <c r="B4516" s="10" t="s">
        <v>344</v>
      </c>
      <c r="C4516" s="10" t="s">
        <v>28</v>
      </c>
      <c r="D4516" s="10" t="s">
        <v>29</v>
      </c>
      <c r="E4516" s="10" t="s">
        <v>30</v>
      </c>
      <c r="F4516" s="10"/>
      <c r="G4516" s="10">
        <v>0</v>
      </c>
      <c r="H4516" s="11">
        <f>SUMIFS(AA:AA,$A:$A,EOMONTH($A4516,-1),$B:$B,$B4516)</f>
        <v>152</v>
      </c>
      <c r="I4516" s="63">
        <f>ROUND(SUMIFS(AC:AC,$A:$A,EOMONTH($A4516,-1),$B:$B,$B4516),2)</f>
        <v>1.63</v>
      </c>
      <c r="J4516" s="11">
        <f>SUMIFS(AB:AB,$A:$A,EOMONTH($A4516,-1),$B:$B,$B4516)</f>
        <v>560.09</v>
      </c>
      <c r="K4516" s="13">
        <v>0</v>
      </c>
      <c r="L4516" s="25">
        <v>0</v>
      </c>
      <c r="M4516" s="15">
        <v>0</v>
      </c>
      <c r="N4516" s="14">
        <v>0</v>
      </c>
      <c r="O4516" s="16">
        <v>0</v>
      </c>
      <c r="P4516" s="16">
        <v>0</v>
      </c>
      <c r="Q4516" s="16">
        <v>244</v>
      </c>
      <c r="R4516" s="16">
        <f>Q4516*16.876/100</f>
        <v>41.177440000000004</v>
      </c>
      <c r="S4516" s="17">
        <f t="shared" si="490"/>
        <v>285.17743999999999</v>
      </c>
      <c r="T4516" s="16">
        <v>897.92</v>
      </c>
      <c r="U4516" s="18">
        <f t="shared" si="491"/>
        <v>0</v>
      </c>
      <c r="V4516" s="18">
        <f t="shared" si="492"/>
        <v>0</v>
      </c>
      <c r="W4516" s="18">
        <f t="shared" si="493"/>
        <v>0</v>
      </c>
      <c r="X4516" s="27"/>
      <c r="Y4516" s="19">
        <f t="shared" si="494"/>
        <v>0</v>
      </c>
      <c r="Z4516" s="18">
        <f t="shared" si="495"/>
        <v>0</v>
      </c>
      <c r="AA4516" s="12">
        <v>-92</v>
      </c>
      <c r="AB4516" s="12">
        <v>-339</v>
      </c>
      <c r="AC4516" s="28">
        <f>+I4516+Y4516-Z4516</f>
        <v>1.63</v>
      </c>
      <c r="AD4516" s="20">
        <f t="shared" si="496"/>
        <v>0</v>
      </c>
      <c r="AE4516">
        <v>0</v>
      </c>
    </row>
    <row r="4517" spans="1:31" x14ac:dyDescent="0.25">
      <c r="A4517" s="9">
        <v>45230</v>
      </c>
      <c r="B4517" s="10" t="s">
        <v>345</v>
      </c>
      <c r="C4517" s="10" t="s">
        <v>28</v>
      </c>
      <c r="D4517" s="10" t="s">
        <v>29</v>
      </c>
      <c r="E4517" s="10" t="s">
        <v>30</v>
      </c>
      <c r="F4517" s="10"/>
      <c r="G4517" s="10">
        <v>0</v>
      </c>
      <c r="H4517" s="11">
        <f>SUMIFS(AA:AA,$A:$A,EOMONTH($A4517,-1),$B:$B,$B4517)</f>
        <v>232</v>
      </c>
      <c r="I4517" s="63">
        <f>ROUND(SUMIFS(AC:AC,$A:$A,EOMONTH($A4517,-1),$B:$B,$B4517),2)</f>
        <v>15.76</v>
      </c>
      <c r="J4517" s="11">
        <f>SUMIFS(AB:AB,$A:$A,EOMONTH($A4517,-1),$B:$B,$B4517)</f>
        <v>881.5</v>
      </c>
      <c r="K4517" s="13">
        <v>0</v>
      </c>
      <c r="L4517" s="25">
        <v>0</v>
      </c>
      <c r="M4517" s="15">
        <v>0</v>
      </c>
      <c r="N4517" s="14">
        <v>0</v>
      </c>
      <c r="O4517" s="16">
        <v>0</v>
      </c>
      <c r="P4517" s="16">
        <v>0</v>
      </c>
      <c r="Q4517" s="16">
        <v>290</v>
      </c>
      <c r="R4517" s="16">
        <f>Q4517*16.876/100</f>
        <v>48.940399999999997</v>
      </c>
      <c r="S4517" s="17">
        <f t="shared" si="490"/>
        <v>338.94040000000001</v>
      </c>
      <c r="T4517" s="16">
        <v>1102</v>
      </c>
      <c r="U4517" s="18">
        <f t="shared" si="491"/>
        <v>0</v>
      </c>
      <c r="V4517" s="18">
        <f t="shared" si="492"/>
        <v>0</v>
      </c>
      <c r="W4517" s="18">
        <f t="shared" si="493"/>
        <v>0</v>
      </c>
      <c r="X4517" s="27"/>
      <c r="Y4517" s="19">
        <f t="shared" si="494"/>
        <v>0</v>
      </c>
      <c r="Z4517" s="18">
        <f t="shared" si="495"/>
        <v>0</v>
      </c>
      <c r="AA4517" s="12">
        <v>-58</v>
      </c>
      <c r="AB4517" s="12">
        <v>-220.38</v>
      </c>
      <c r="AC4517" s="28">
        <f>+I4517+Y4517-Z4517</f>
        <v>15.76</v>
      </c>
      <c r="AD4517" s="20">
        <f t="shared" si="496"/>
        <v>0</v>
      </c>
      <c r="AE4517">
        <v>0</v>
      </c>
    </row>
    <row r="4518" spans="1:31" x14ac:dyDescent="0.25">
      <c r="A4518" s="9">
        <v>45230</v>
      </c>
      <c r="B4518" s="10" t="s">
        <v>346</v>
      </c>
      <c r="C4518" s="10" t="s">
        <v>28</v>
      </c>
      <c r="D4518" s="10" t="s">
        <v>29</v>
      </c>
      <c r="E4518" s="10" t="s">
        <v>30</v>
      </c>
      <c r="F4518" s="10"/>
      <c r="G4518" s="10">
        <v>0</v>
      </c>
      <c r="H4518" s="11">
        <f>SUMIFS(AA:AA,$A:$A,EOMONTH($A4518,-1),$B:$B,$B4518)</f>
        <v>18</v>
      </c>
      <c r="I4518" s="63">
        <f>ROUND(SUMIFS(AC:AC,$A:$A,EOMONTH($A4518,-1),$B:$B,$B4518),2)</f>
        <v>2.75</v>
      </c>
      <c r="J4518" s="11">
        <f>SUMIFS(AB:AB,$A:$A,EOMONTH($A4518,-1),$B:$B,$B4518)</f>
        <v>67.510000000000005</v>
      </c>
      <c r="K4518" s="13">
        <v>0</v>
      </c>
      <c r="L4518" s="25">
        <v>0</v>
      </c>
      <c r="M4518" s="15">
        <v>500</v>
      </c>
      <c r="N4518" s="14">
        <v>1889.82</v>
      </c>
      <c r="O4518" s="16">
        <v>0</v>
      </c>
      <c r="P4518" s="16">
        <v>0</v>
      </c>
      <c r="Q4518" s="16">
        <v>495</v>
      </c>
      <c r="R4518" s="16">
        <f>Q4518*16.876/100</f>
        <v>83.536200000000008</v>
      </c>
      <c r="S4518" s="17">
        <f t="shared" si="490"/>
        <v>578.53620000000001</v>
      </c>
      <c r="T4518" s="16">
        <v>1871.1</v>
      </c>
      <c r="U4518" s="18">
        <f t="shared" si="491"/>
        <v>0</v>
      </c>
      <c r="V4518" s="18">
        <f t="shared" si="492"/>
        <v>0</v>
      </c>
      <c r="W4518" s="18">
        <f t="shared" si="493"/>
        <v>0</v>
      </c>
      <c r="X4518" s="27"/>
      <c r="Y4518" s="19">
        <f t="shared" si="494"/>
        <v>0</v>
      </c>
      <c r="Z4518" s="18">
        <f t="shared" si="495"/>
        <v>0</v>
      </c>
      <c r="AA4518" s="12">
        <v>23</v>
      </c>
      <c r="AB4518" s="12">
        <v>86.91</v>
      </c>
      <c r="AC4518" s="28">
        <f>+I4518+Y4518-Z4518</f>
        <v>2.75</v>
      </c>
      <c r="AD4518" s="20">
        <f t="shared" si="496"/>
        <v>0</v>
      </c>
      <c r="AE4518">
        <v>0</v>
      </c>
    </row>
    <row r="4519" spans="1:31" x14ac:dyDescent="0.25">
      <c r="A4519" s="9">
        <v>45230</v>
      </c>
      <c r="B4519" s="10" t="s">
        <v>347</v>
      </c>
      <c r="C4519" s="10" t="s">
        <v>28</v>
      </c>
      <c r="D4519" s="10" t="s">
        <v>29</v>
      </c>
      <c r="E4519" s="10" t="s">
        <v>30</v>
      </c>
      <c r="F4519" s="10"/>
      <c r="G4519" s="10">
        <v>0</v>
      </c>
      <c r="H4519" s="11">
        <f>SUMIFS(AA:AA,$A:$A,EOMONTH($A4519,-1),$B:$B,$B4519)</f>
        <v>0</v>
      </c>
      <c r="I4519" s="63">
        <f>ROUND(SUMIFS(AC:AC,$A:$A,EOMONTH($A4519,-1),$B:$B,$B4519),2)</f>
        <v>105.69</v>
      </c>
      <c r="J4519" s="11">
        <f>SUMIFS(AB:AB,$A:$A,EOMONTH($A4519,-1),$B:$B,$B4519)</f>
        <v>0</v>
      </c>
      <c r="K4519" s="13">
        <v>0</v>
      </c>
      <c r="L4519" s="25">
        <v>0</v>
      </c>
      <c r="M4519" s="15">
        <v>1100</v>
      </c>
      <c r="N4519" s="14">
        <v>4185.5200000000004</v>
      </c>
      <c r="O4519" s="16">
        <v>0</v>
      </c>
      <c r="P4519" s="16">
        <v>0</v>
      </c>
      <c r="Q4519" s="16">
        <v>1065</v>
      </c>
      <c r="R4519" s="16">
        <f>Q4519*16.876/100</f>
        <v>179.72940000000003</v>
      </c>
      <c r="S4519" s="17">
        <f t="shared" si="490"/>
        <v>1244.7293999999999</v>
      </c>
      <c r="T4519" s="16">
        <v>4047</v>
      </c>
      <c r="U4519" s="18">
        <f t="shared" si="491"/>
        <v>0</v>
      </c>
      <c r="V4519" s="18">
        <f t="shared" si="492"/>
        <v>0</v>
      </c>
      <c r="W4519" s="18">
        <f t="shared" si="493"/>
        <v>0</v>
      </c>
      <c r="X4519" s="27"/>
      <c r="Y4519" s="19">
        <f t="shared" si="494"/>
        <v>0</v>
      </c>
      <c r="Z4519" s="18">
        <f t="shared" si="495"/>
        <v>0</v>
      </c>
      <c r="AA4519" s="12">
        <v>35</v>
      </c>
      <c r="AB4519" s="12">
        <v>133.18</v>
      </c>
      <c r="AC4519" s="28">
        <f>+I4519+Y4519-Z4519</f>
        <v>105.69</v>
      </c>
      <c r="AD4519" s="20">
        <f t="shared" si="496"/>
        <v>0</v>
      </c>
      <c r="AE4519">
        <v>0</v>
      </c>
    </row>
    <row r="4520" spans="1:31" x14ac:dyDescent="0.25">
      <c r="A4520" s="9">
        <v>45230</v>
      </c>
      <c r="B4520" s="10" t="s">
        <v>348</v>
      </c>
      <c r="C4520" s="10" t="s">
        <v>28</v>
      </c>
      <c r="D4520" s="10" t="s">
        <v>29</v>
      </c>
      <c r="E4520" s="10" t="s">
        <v>30</v>
      </c>
      <c r="F4520" s="10"/>
      <c r="G4520" s="10">
        <v>0</v>
      </c>
      <c r="H4520" s="11">
        <f>SUMIFS(AA:AA,$A:$A,EOMONTH($A4520,-1),$B:$B,$B4520)</f>
        <v>260</v>
      </c>
      <c r="I4520" s="63">
        <f>ROUND(SUMIFS(AC:AC,$A:$A,EOMONTH($A4520,-1),$B:$B,$B4520),2)</f>
        <v>37.47</v>
      </c>
      <c r="J4520" s="11">
        <f>SUMIFS(AB:AB,$A:$A,EOMONTH($A4520,-1),$B:$B,$B4520)</f>
        <v>961.3</v>
      </c>
      <c r="K4520" s="13">
        <v>0</v>
      </c>
      <c r="L4520" s="25">
        <v>0</v>
      </c>
      <c r="M4520" s="15">
        <v>630</v>
      </c>
      <c r="N4520" s="14">
        <v>2382.63</v>
      </c>
      <c r="O4520" s="16">
        <v>0</v>
      </c>
      <c r="P4520" s="16">
        <v>0</v>
      </c>
      <c r="Q4520" s="16">
        <v>870</v>
      </c>
      <c r="R4520" s="16">
        <f>Q4520*16.876/100</f>
        <v>146.8212</v>
      </c>
      <c r="S4520" s="17">
        <f t="shared" si="490"/>
        <v>1016.8212</v>
      </c>
      <c r="T4520" s="16">
        <v>3271.2</v>
      </c>
      <c r="U4520" s="18">
        <f t="shared" si="491"/>
        <v>0</v>
      </c>
      <c r="V4520" s="18">
        <f t="shared" si="492"/>
        <v>0</v>
      </c>
      <c r="W4520" s="18">
        <f t="shared" si="493"/>
        <v>0</v>
      </c>
      <c r="X4520" s="27"/>
      <c r="Y4520" s="19">
        <f t="shared" si="494"/>
        <v>0</v>
      </c>
      <c r="Z4520" s="18">
        <f t="shared" si="495"/>
        <v>0</v>
      </c>
      <c r="AA4520" s="12">
        <v>20</v>
      </c>
      <c r="AB4520" s="12">
        <v>75.14</v>
      </c>
      <c r="AC4520" s="28">
        <f>+I4520+Y4520-Z4520</f>
        <v>37.47</v>
      </c>
      <c r="AD4520" s="20">
        <f t="shared" si="496"/>
        <v>0</v>
      </c>
      <c r="AE4520">
        <v>0</v>
      </c>
    </row>
    <row r="4521" spans="1:31" x14ac:dyDescent="0.25">
      <c r="A4521" s="9">
        <v>45230</v>
      </c>
      <c r="B4521" s="10" t="s">
        <v>349</v>
      </c>
      <c r="C4521" s="10" t="s">
        <v>28</v>
      </c>
      <c r="D4521" s="10" t="s">
        <v>29</v>
      </c>
      <c r="E4521" s="10" t="s">
        <v>30</v>
      </c>
      <c r="F4521" s="10"/>
      <c r="G4521" s="10">
        <v>0</v>
      </c>
      <c r="H4521" s="11">
        <f>SUMIFS(AA:AA,$A:$A,EOMONTH($A4521,-1),$B:$B,$B4521)</f>
        <v>2</v>
      </c>
      <c r="I4521" s="63">
        <f>ROUND(SUMIFS(AC:AC,$A:$A,EOMONTH($A4521,-1),$B:$B,$B4521),2)</f>
        <v>1.54</v>
      </c>
      <c r="J4521" s="11">
        <f>SUMIFS(AB:AB,$A:$A,EOMONTH($A4521,-1),$B:$B,$B4521)</f>
        <v>7.39</v>
      </c>
      <c r="K4521" s="13">
        <v>0</v>
      </c>
      <c r="L4521" s="25">
        <v>0</v>
      </c>
      <c r="M4521" s="15">
        <v>450</v>
      </c>
      <c r="N4521" s="14">
        <v>1698.63</v>
      </c>
      <c r="O4521" s="16">
        <v>0</v>
      </c>
      <c r="P4521" s="16">
        <v>0</v>
      </c>
      <c r="Q4521" s="16">
        <v>430</v>
      </c>
      <c r="R4521" s="16">
        <f>Q4521*16.876/100</f>
        <v>72.566800000000001</v>
      </c>
      <c r="S4521" s="17">
        <f t="shared" si="490"/>
        <v>502.5668</v>
      </c>
      <c r="T4521" s="16">
        <v>1621.1</v>
      </c>
      <c r="U4521" s="18">
        <f t="shared" si="491"/>
        <v>0</v>
      </c>
      <c r="V4521" s="18">
        <f t="shared" si="492"/>
        <v>0</v>
      </c>
      <c r="W4521" s="18">
        <f t="shared" si="493"/>
        <v>0</v>
      </c>
      <c r="X4521" s="27"/>
      <c r="Y4521" s="19">
        <f t="shared" si="494"/>
        <v>0</v>
      </c>
      <c r="Z4521" s="18">
        <f t="shared" si="495"/>
        <v>0</v>
      </c>
      <c r="AA4521" s="12">
        <v>22</v>
      </c>
      <c r="AB4521" s="12">
        <v>83.04</v>
      </c>
      <c r="AC4521" s="28">
        <f>+I4521+Y4521-Z4521</f>
        <v>1.54</v>
      </c>
      <c r="AD4521" s="20">
        <f t="shared" si="496"/>
        <v>0</v>
      </c>
      <c r="AE4521">
        <v>0</v>
      </c>
    </row>
    <row r="4522" spans="1:31" x14ac:dyDescent="0.25">
      <c r="A4522" s="9">
        <v>45230</v>
      </c>
      <c r="B4522" s="10" t="s">
        <v>350</v>
      </c>
      <c r="C4522" s="10" t="s">
        <v>278</v>
      </c>
      <c r="D4522" s="10" t="s">
        <v>40</v>
      </c>
      <c r="E4522" s="10" t="s">
        <v>30</v>
      </c>
      <c r="F4522" s="10">
        <v>205</v>
      </c>
      <c r="G4522" s="10">
        <v>223</v>
      </c>
      <c r="H4522" s="11">
        <f>SUMIFS(AA:AA,$A:$A,EOMONTH($A4522,-1),$B:$B,$B4522)</f>
        <v>199</v>
      </c>
      <c r="I4522" s="63">
        <f>ROUND(SUMIFS(AC:AC,$A:$A,EOMONTH($A4522,-1),$B:$B,$B4522),2)</f>
        <v>1.1299999999999999</v>
      </c>
      <c r="J4522" s="11">
        <f>SUMIFS(AB:AB,$A:$A,EOMONTH($A4522,-1),$B:$B,$B4522)</f>
        <v>4924.09</v>
      </c>
      <c r="K4522" s="13">
        <v>0</v>
      </c>
      <c r="L4522" s="25">
        <v>0</v>
      </c>
      <c r="M4522" s="15">
        <v>1162</v>
      </c>
      <c r="N4522" s="14">
        <v>29219.86</v>
      </c>
      <c r="O4522" s="16">
        <v>795</v>
      </c>
      <c r="P4522" s="16">
        <v>29524.5</v>
      </c>
      <c r="Q4522" s="16">
        <v>0</v>
      </c>
      <c r="R4522" s="16">
        <f>Q4522*16.876/100</f>
        <v>0</v>
      </c>
      <c r="S4522" s="17">
        <f t="shared" si="490"/>
        <v>0</v>
      </c>
      <c r="T4522" s="16">
        <v>0</v>
      </c>
      <c r="U4522" s="18">
        <f t="shared" si="491"/>
        <v>44.377000000000002</v>
      </c>
      <c r="V4522" s="18">
        <f t="shared" si="492"/>
        <v>238.21</v>
      </c>
      <c r="W4522" s="18">
        <f t="shared" si="493"/>
        <v>39.993076900000005</v>
      </c>
      <c r="X4522" s="27"/>
      <c r="Y4522" s="19">
        <f t="shared" si="494"/>
        <v>278.20307690000004</v>
      </c>
      <c r="Z4522" s="18">
        <f t="shared" si="495"/>
        <v>177.285</v>
      </c>
      <c r="AA4522" s="12">
        <v>566</v>
      </c>
      <c r="AB4522" s="12">
        <v>10663.44</v>
      </c>
      <c r="AC4522" s="28">
        <f>+I4522+Y4522-Z4522</f>
        <v>102.04807690000004</v>
      </c>
      <c r="AD4522" s="20">
        <f t="shared" si="496"/>
        <v>0</v>
      </c>
      <c r="AE4522">
        <v>0</v>
      </c>
    </row>
    <row r="4523" spans="1:31" x14ac:dyDescent="0.25">
      <c r="A4523" s="9">
        <v>45230</v>
      </c>
      <c r="B4523" s="10" t="s">
        <v>351</v>
      </c>
      <c r="C4523" s="10" t="s">
        <v>278</v>
      </c>
      <c r="D4523" s="10" t="s">
        <v>40</v>
      </c>
      <c r="E4523" s="10" t="s">
        <v>30</v>
      </c>
      <c r="F4523" s="10">
        <v>205</v>
      </c>
      <c r="G4523" s="10">
        <v>223</v>
      </c>
      <c r="H4523" s="11">
        <f>SUMIFS(AA:AA,$A:$A,EOMONTH($A4523,-1),$B:$B,$B4523)</f>
        <v>155</v>
      </c>
      <c r="I4523" s="63">
        <f>ROUND(SUMIFS(AC:AC,$A:$A,EOMONTH($A4523,-1),$B:$B,$B4523),2)</f>
        <v>-15.3</v>
      </c>
      <c r="J4523" s="11">
        <f>SUMIFS(AB:AB,$A:$A,EOMONTH($A4523,-1),$B:$B,$B4523)</f>
        <v>4366.01</v>
      </c>
      <c r="K4523" s="13">
        <v>0</v>
      </c>
      <c r="L4523" s="25">
        <v>0</v>
      </c>
      <c r="M4523" s="15">
        <v>495</v>
      </c>
      <c r="N4523" s="14">
        <v>12728.36</v>
      </c>
      <c r="O4523" s="16">
        <v>250</v>
      </c>
      <c r="P4523" s="16">
        <v>9632.24</v>
      </c>
      <c r="Q4523" s="16">
        <v>0</v>
      </c>
      <c r="R4523" s="16">
        <f>Q4523*16.876/100</f>
        <v>0</v>
      </c>
      <c r="S4523" s="17">
        <f t="shared" si="490"/>
        <v>0</v>
      </c>
      <c r="T4523" s="16">
        <v>0</v>
      </c>
      <c r="U4523" s="18">
        <f t="shared" si="491"/>
        <v>34.564999999999998</v>
      </c>
      <c r="V4523" s="18">
        <f t="shared" si="492"/>
        <v>101.47499999999999</v>
      </c>
      <c r="W4523" s="18">
        <f t="shared" si="493"/>
        <v>17.036637750000001</v>
      </c>
      <c r="X4523" s="27"/>
      <c r="Y4523" s="19">
        <f t="shared" si="494"/>
        <v>118.51163774999999</v>
      </c>
      <c r="Z4523" s="18">
        <f t="shared" si="495"/>
        <v>55.75</v>
      </c>
      <c r="AA4523" s="12">
        <v>400</v>
      </c>
      <c r="AB4523" s="12">
        <v>7848</v>
      </c>
      <c r="AC4523" s="28">
        <f>+I4523+Y4523-Z4523</f>
        <v>47.461637749999994</v>
      </c>
      <c r="AD4523" s="20">
        <f t="shared" si="496"/>
        <v>0</v>
      </c>
      <c r="AE4523">
        <v>0</v>
      </c>
    </row>
    <row r="4524" spans="1:31" x14ac:dyDescent="0.25">
      <c r="A4524" s="9">
        <v>45230</v>
      </c>
      <c r="B4524" s="10" t="s">
        <v>352</v>
      </c>
      <c r="C4524" s="10" t="s">
        <v>278</v>
      </c>
      <c r="D4524" s="10" t="s">
        <v>40</v>
      </c>
      <c r="E4524" s="10" t="s">
        <v>30</v>
      </c>
      <c r="F4524" s="10">
        <v>205</v>
      </c>
      <c r="G4524" s="10">
        <v>223</v>
      </c>
      <c r="H4524" s="11">
        <f>SUMIFS(AA:AA,$A:$A,EOMONTH($A4524,-1),$B:$B,$B4524)</f>
        <v>490</v>
      </c>
      <c r="I4524" s="63">
        <f>ROUND(SUMIFS(AC:AC,$A:$A,EOMONTH($A4524,-1),$B:$B,$B4524),2)</f>
        <v>88.38</v>
      </c>
      <c r="J4524" s="11">
        <f>SUMIFS(AB:AB,$A:$A,EOMONTH($A4524,-1),$B:$B,$B4524)</f>
        <v>12854.76</v>
      </c>
      <c r="K4524" s="13">
        <v>0</v>
      </c>
      <c r="L4524" s="25">
        <v>0</v>
      </c>
      <c r="M4524" s="15">
        <v>57</v>
      </c>
      <c r="N4524" s="14">
        <v>1468.14</v>
      </c>
      <c r="O4524" s="16">
        <v>230</v>
      </c>
      <c r="P4524" s="16">
        <v>8955.4599999999991</v>
      </c>
      <c r="Q4524" s="16">
        <v>0</v>
      </c>
      <c r="R4524" s="16">
        <f>Q4524*16.876/100</f>
        <v>0</v>
      </c>
      <c r="S4524" s="17">
        <f t="shared" si="490"/>
        <v>0</v>
      </c>
      <c r="T4524" s="16">
        <v>0</v>
      </c>
      <c r="U4524" s="18">
        <f t="shared" si="491"/>
        <v>109.27</v>
      </c>
      <c r="V4524" s="18">
        <f t="shared" si="492"/>
        <v>11.685</v>
      </c>
      <c r="W4524" s="18">
        <f t="shared" si="493"/>
        <v>1.9617946500000003</v>
      </c>
      <c r="X4524" s="27"/>
      <c r="Y4524" s="19">
        <f t="shared" si="494"/>
        <v>13.64679465</v>
      </c>
      <c r="Z4524" s="18">
        <f t="shared" si="495"/>
        <v>51.29</v>
      </c>
      <c r="AA4524" s="12">
        <v>317</v>
      </c>
      <c r="AB4524" s="12">
        <v>6225.88</v>
      </c>
      <c r="AC4524" s="28">
        <f>+I4524+Y4524-Z4524</f>
        <v>50.73679465</v>
      </c>
      <c r="AD4524" s="20">
        <f t="shared" si="496"/>
        <v>0</v>
      </c>
      <c r="AE4524">
        <v>0</v>
      </c>
    </row>
    <row r="4525" spans="1:31" x14ac:dyDescent="0.25">
      <c r="A4525" s="9">
        <v>45230</v>
      </c>
      <c r="B4525" s="10" t="s">
        <v>353</v>
      </c>
      <c r="C4525" s="10" t="s">
        <v>278</v>
      </c>
      <c r="D4525" s="10" t="s">
        <v>40</v>
      </c>
      <c r="E4525" s="10" t="s">
        <v>30</v>
      </c>
      <c r="F4525" s="10">
        <v>205</v>
      </c>
      <c r="G4525" s="10">
        <v>223</v>
      </c>
      <c r="H4525" s="11">
        <f>SUMIFS(AA:AA,$A:$A,EOMONTH($A4525,-1),$B:$B,$B4525)</f>
        <v>360</v>
      </c>
      <c r="I4525" s="63">
        <f>ROUND(SUMIFS(AC:AC,$A:$A,EOMONTH($A4525,-1),$B:$B,$B4525),2)</f>
        <v>30.52</v>
      </c>
      <c r="J4525" s="11">
        <f>SUMIFS(AB:AB,$A:$A,EOMONTH($A4525,-1),$B:$B,$B4525)</f>
        <v>9161.73</v>
      </c>
      <c r="K4525" s="13">
        <v>0</v>
      </c>
      <c r="L4525" s="25">
        <v>0</v>
      </c>
      <c r="M4525" s="15">
        <v>468</v>
      </c>
      <c r="N4525" s="14">
        <v>12081.31</v>
      </c>
      <c r="O4525" s="16">
        <v>480</v>
      </c>
      <c r="P4525" s="16">
        <v>17463</v>
      </c>
      <c r="Q4525" s="16">
        <v>0</v>
      </c>
      <c r="R4525" s="16">
        <f>Q4525*16.876/100</f>
        <v>0</v>
      </c>
      <c r="S4525" s="17">
        <f t="shared" si="490"/>
        <v>0</v>
      </c>
      <c r="T4525" s="16">
        <v>0</v>
      </c>
      <c r="U4525" s="18">
        <f t="shared" si="491"/>
        <v>80.28</v>
      </c>
      <c r="V4525" s="18">
        <f t="shared" si="492"/>
        <v>95.94</v>
      </c>
      <c r="W4525" s="18">
        <f t="shared" si="493"/>
        <v>16.107366599999999</v>
      </c>
      <c r="X4525" s="27"/>
      <c r="Y4525" s="19">
        <f t="shared" si="494"/>
        <v>112.0473666</v>
      </c>
      <c r="Z4525" s="18">
        <f t="shared" si="495"/>
        <v>107.04</v>
      </c>
      <c r="AA4525" s="12">
        <v>348</v>
      </c>
      <c r="AB4525" s="12">
        <v>6699</v>
      </c>
      <c r="AC4525" s="28">
        <f>+I4525+Y4525-Z4525</f>
        <v>35.527366600000008</v>
      </c>
      <c r="AD4525" s="20">
        <f t="shared" si="496"/>
        <v>0</v>
      </c>
      <c r="AE4525">
        <v>0</v>
      </c>
    </row>
    <row r="4526" spans="1:31" x14ac:dyDescent="0.25">
      <c r="A4526" s="9">
        <v>45230</v>
      </c>
      <c r="B4526" s="10" t="s">
        <v>354</v>
      </c>
      <c r="C4526" s="10" t="s">
        <v>278</v>
      </c>
      <c r="D4526" s="10" t="s">
        <v>40</v>
      </c>
      <c r="E4526" s="10" t="s">
        <v>30</v>
      </c>
      <c r="F4526" s="10">
        <v>205</v>
      </c>
      <c r="G4526" s="10">
        <v>223</v>
      </c>
      <c r="H4526" s="11">
        <f>SUMIFS(AA:AA,$A:$A,EOMONTH($A4526,-1),$B:$B,$B4526)</f>
        <v>139</v>
      </c>
      <c r="I4526" s="63">
        <f>ROUND(SUMIFS(AC:AC,$A:$A,EOMONTH($A4526,-1),$B:$B,$B4526),2)</f>
        <v>-46.73</v>
      </c>
      <c r="J4526" s="11">
        <f>SUMIFS(AB:AB,$A:$A,EOMONTH($A4526,-1),$B:$B,$B4526)</f>
        <v>3501.18</v>
      </c>
      <c r="K4526" s="13">
        <v>0</v>
      </c>
      <c r="L4526" s="25">
        <v>0</v>
      </c>
      <c r="M4526" s="15">
        <v>845</v>
      </c>
      <c r="N4526" s="14">
        <v>21848.92</v>
      </c>
      <c r="O4526" s="16">
        <v>615</v>
      </c>
      <c r="P4526" s="16">
        <v>22972.2</v>
      </c>
      <c r="Q4526" s="16">
        <v>0</v>
      </c>
      <c r="R4526" s="16">
        <f>Q4526*16.876/100</f>
        <v>0</v>
      </c>
      <c r="S4526" s="17">
        <f t="shared" si="490"/>
        <v>0</v>
      </c>
      <c r="T4526" s="16">
        <v>0</v>
      </c>
      <c r="U4526" s="18">
        <f t="shared" si="491"/>
        <v>30.997</v>
      </c>
      <c r="V4526" s="18">
        <f t="shared" si="492"/>
        <v>173.22499999999999</v>
      </c>
      <c r="W4526" s="18">
        <f t="shared" si="493"/>
        <v>29.082745250000002</v>
      </c>
      <c r="X4526" s="27"/>
      <c r="Y4526" s="19">
        <f t="shared" si="494"/>
        <v>202.30774524999998</v>
      </c>
      <c r="Z4526" s="18">
        <f t="shared" si="495"/>
        <v>137.14500000000001</v>
      </c>
      <c r="AA4526" s="12">
        <v>369</v>
      </c>
      <c r="AB4526" s="12">
        <v>7136.46</v>
      </c>
      <c r="AC4526" s="28">
        <f>+I4526+Y4526-Z4526</f>
        <v>18.432745249999982</v>
      </c>
      <c r="AD4526" s="20">
        <f t="shared" si="496"/>
        <v>0</v>
      </c>
      <c r="AE4526">
        <v>0</v>
      </c>
    </row>
    <row r="4527" spans="1:31" x14ac:dyDescent="0.25">
      <c r="A4527" s="9">
        <v>45230</v>
      </c>
      <c r="B4527" s="10" t="s">
        <v>355</v>
      </c>
      <c r="C4527" s="10" t="s">
        <v>278</v>
      </c>
      <c r="D4527" s="10" t="s">
        <v>40</v>
      </c>
      <c r="E4527" s="10" t="s">
        <v>30</v>
      </c>
      <c r="F4527" s="10">
        <v>205</v>
      </c>
      <c r="G4527" s="10">
        <v>223</v>
      </c>
      <c r="H4527" s="11">
        <f>SUMIFS(AA:AA,$A:$A,EOMONTH($A4527,-1),$B:$B,$B4527)</f>
        <v>567</v>
      </c>
      <c r="I4527" s="63">
        <f>ROUND(SUMIFS(AC:AC,$A:$A,EOMONTH($A4527,-1),$B:$B,$B4527),2)</f>
        <v>108.05</v>
      </c>
      <c r="J4527" s="11">
        <f>SUMIFS(AB:AB,$A:$A,EOMONTH($A4527,-1),$B:$B,$B4527)</f>
        <v>14388.81</v>
      </c>
      <c r="K4527" s="13">
        <v>0</v>
      </c>
      <c r="L4527" s="25">
        <v>0</v>
      </c>
      <c r="M4527" s="15">
        <v>335</v>
      </c>
      <c r="N4527" s="14">
        <v>8638.91</v>
      </c>
      <c r="O4527" s="16">
        <v>270</v>
      </c>
      <c r="P4527" s="16">
        <v>10398</v>
      </c>
      <c r="Q4527" s="16">
        <v>0</v>
      </c>
      <c r="R4527" s="16">
        <f>Q4527*16.876/100</f>
        <v>0</v>
      </c>
      <c r="S4527" s="17">
        <f t="shared" si="490"/>
        <v>0</v>
      </c>
      <c r="T4527" s="16">
        <v>0</v>
      </c>
      <c r="U4527" s="18">
        <f t="shared" si="491"/>
        <v>126.441</v>
      </c>
      <c r="V4527" s="18">
        <f t="shared" si="492"/>
        <v>68.674999999999997</v>
      </c>
      <c r="W4527" s="18">
        <f t="shared" si="493"/>
        <v>11.52984575</v>
      </c>
      <c r="X4527" s="27"/>
      <c r="Y4527" s="19">
        <f t="shared" si="494"/>
        <v>80.204845750000004</v>
      </c>
      <c r="Z4527" s="18">
        <f t="shared" si="495"/>
        <v>60.21</v>
      </c>
      <c r="AA4527" s="12">
        <v>632</v>
      </c>
      <c r="AB4527" s="12">
        <v>12109.12</v>
      </c>
      <c r="AC4527" s="28">
        <f>+I4527+Y4527-Z4527</f>
        <v>128.04484575000001</v>
      </c>
      <c r="AD4527" s="20">
        <f t="shared" si="496"/>
        <v>0</v>
      </c>
      <c r="AE4527">
        <v>0</v>
      </c>
    </row>
    <row r="4528" spans="1:31" x14ac:dyDescent="0.25">
      <c r="A4528" s="9">
        <v>45230</v>
      </c>
      <c r="B4528" s="10" t="s">
        <v>356</v>
      </c>
      <c r="C4528" s="10" t="s">
        <v>278</v>
      </c>
      <c r="D4528" s="10" t="s">
        <v>40</v>
      </c>
      <c r="E4528" s="10" t="s">
        <v>30</v>
      </c>
      <c r="F4528" s="10">
        <v>270</v>
      </c>
      <c r="G4528" s="10">
        <v>294</v>
      </c>
      <c r="H4528" s="11">
        <f>SUMIFS(AA:AA,$A:$A,EOMONTH($A4528,-1),$B:$B,$B4528)</f>
        <v>-11</v>
      </c>
      <c r="I4528" s="63">
        <f>ROUND(SUMIFS(AC:AC,$A:$A,EOMONTH($A4528,-1),$B:$B,$B4528),2)</f>
        <v>170.12</v>
      </c>
      <c r="J4528" s="11">
        <f>SUMIFS(AB:AB,$A:$A,EOMONTH($A4528,-1),$B:$B,$B4528)</f>
        <v>-309.67</v>
      </c>
      <c r="K4528" s="13">
        <v>0</v>
      </c>
      <c r="L4528" s="25">
        <v>0</v>
      </c>
      <c r="M4528" s="15">
        <v>1065</v>
      </c>
      <c r="N4528" s="14">
        <v>30727.72</v>
      </c>
      <c r="O4528" s="16">
        <v>737</v>
      </c>
      <c r="P4528" s="16">
        <v>33109.949999999997</v>
      </c>
      <c r="Q4528" s="16">
        <v>0</v>
      </c>
      <c r="R4528" s="16">
        <f>Q4528*16.876/100</f>
        <v>0</v>
      </c>
      <c r="S4528" s="17">
        <f t="shared" si="490"/>
        <v>0</v>
      </c>
      <c r="T4528" s="16">
        <v>0</v>
      </c>
      <c r="U4528" s="18">
        <f t="shared" si="491"/>
        <v>-3.234</v>
      </c>
      <c r="V4528" s="18">
        <f t="shared" si="492"/>
        <v>287.55</v>
      </c>
      <c r="W4528" s="18">
        <f t="shared" si="493"/>
        <v>48.276769500000007</v>
      </c>
      <c r="X4528" s="27"/>
      <c r="Y4528" s="19">
        <f t="shared" si="494"/>
        <v>335.82676950000001</v>
      </c>
      <c r="Z4528" s="18">
        <f t="shared" si="495"/>
        <v>216.678</v>
      </c>
      <c r="AA4528" s="12">
        <v>317</v>
      </c>
      <c r="AB4528" s="12">
        <v>6859.88</v>
      </c>
      <c r="AC4528" s="28">
        <f>+I4528+Y4528-Z4528</f>
        <v>289.26876950000002</v>
      </c>
      <c r="AD4528" s="20">
        <f t="shared" si="496"/>
        <v>0</v>
      </c>
      <c r="AE4528">
        <v>0</v>
      </c>
    </row>
    <row r="4529" spans="1:31" x14ac:dyDescent="0.25">
      <c r="A4529" s="9">
        <v>45230</v>
      </c>
      <c r="B4529" s="10" t="s">
        <v>357</v>
      </c>
      <c r="C4529" s="10" t="s">
        <v>278</v>
      </c>
      <c r="D4529" s="10" t="s">
        <v>40</v>
      </c>
      <c r="E4529" s="10" t="s">
        <v>30</v>
      </c>
      <c r="F4529" s="10">
        <v>270</v>
      </c>
      <c r="G4529" s="10">
        <v>294</v>
      </c>
      <c r="H4529" s="11">
        <f>SUMIFS(AA:AA,$A:$A,EOMONTH($A4529,-1),$B:$B,$B4529)</f>
        <v>252</v>
      </c>
      <c r="I4529" s="63">
        <f>ROUND(SUMIFS(AC:AC,$A:$A,EOMONTH($A4529,-1),$B:$B,$B4529),2)</f>
        <v>87.1</v>
      </c>
      <c r="J4529" s="11">
        <f>SUMIFS(AB:AB,$A:$A,EOMONTH($A4529,-1),$B:$B,$B4529)</f>
        <v>7019.25</v>
      </c>
      <c r="K4529" s="13">
        <v>0</v>
      </c>
      <c r="L4529" s="25">
        <v>0</v>
      </c>
      <c r="M4529" s="15">
        <v>244</v>
      </c>
      <c r="N4529" s="14">
        <v>6935.32</v>
      </c>
      <c r="O4529" s="16">
        <v>255</v>
      </c>
      <c r="P4529" s="16">
        <v>11902.95</v>
      </c>
      <c r="Q4529" s="16">
        <v>0</v>
      </c>
      <c r="R4529" s="16">
        <f>Q4529*16.876/100</f>
        <v>0</v>
      </c>
      <c r="S4529" s="17">
        <f t="shared" si="490"/>
        <v>0</v>
      </c>
      <c r="T4529" s="16">
        <v>0</v>
      </c>
      <c r="U4529" s="18">
        <f t="shared" si="491"/>
        <v>74.087999999999994</v>
      </c>
      <c r="V4529" s="18">
        <f t="shared" si="492"/>
        <v>65.88</v>
      </c>
      <c r="W4529" s="18">
        <f t="shared" si="493"/>
        <v>11.060593200000001</v>
      </c>
      <c r="X4529" s="27"/>
      <c r="Y4529" s="19">
        <f t="shared" si="494"/>
        <v>76.940593199999995</v>
      </c>
      <c r="Z4529" s="18">
        <f t="shared" si="495"/>
        <v>74.97</v>
      </c>
      <c r="AA4529" s="12">
        <v>241</v>
      </c>
      <c r="AB4529" s="12">
        <v>5092.33</v>
      </c>
      <c r="AC4529" s="28">
        <f>+I4529+Y4529-Z4529</f>
        <v>89.07059319999999</v>
      </c>
      <c r="AD4529" s="20">
        <f t="shared" si="496"/>
        <v>0</v>
      </c>
      <c r="AE4529">
        <v>0</v>
      </c>
    </row>
    <row r="4530" spans="1:31" x14ac:dyDescent="0.25">
      <c r="A4530" s="9">
        <v>45230</v>
      </c>
      <c r="B4530" s="10" t="s">
        <v>358</v>
      </c>
      <c r="C4530" s="10" t="s">
        <v>278</v>
      </c>
      <c r="D4530" s="10" t="s">
        <v>40</v>
      </c>
      <c r="E4530" s="10" t="s">
        <v>30</v>
      </c>
      <c r="F4530" s="10">
        <v>270</v>
      </c>
      <c r="G4530" s="10">
        <v>294</v>
      </c>
      <c r="H4530" s="11">
        <f>SUMIFS(AA:AA,$A:$A,EOMONTH($A4530,-1),$B:$B,$B4530)</f>
        <v>134</v>
      </c>
      <c r="I4530" s="63">
        <f>ROUND(SUMIFS(AC:AC,$A:$A,EOMONTH($A4530,-1),$B:$B,$B4530),2)</f>
        <v>41.49</v>
      </c>
      <c r="J4530" s="11">
        <f>SUMIFS(AB:AB,$A:$A,EOMONTH($A4530,-1),$B:$B,$B4530)</f>
        <v>4134.38</v>
      </c>
      <c r="K4530" s="13">
        <v>0</v>
      </c>
      <c r="L4530" s="25">
        <v>0</v>
      </c>
      <c r="M4530" s="15">
        <v>290</v>
      </c>
      <c r="N4530" s="14">
        <v>8240.6200000000008</v>
      </c>
      <c r="O4530" s="16">
        <v>195</v>
      </c>
      <c r="P4530" s="16">
        <v>9132.75</v>
      </c>
      <c r="Q4530" s="16">
        <v>0</v>
      </c>
      <c r="R4530" s="16">
        <f>Q4530*16.876/100</f>
        <v>0</v>
      </c>
      <c r="S4530" s="17">
        <f t="shared" si="490"/>
        <v>0</v>
      </c>
      <c r="T4530" s="16">
        <v>0</v>
      </c>
      <c r="U4530" s="18">
        <f t="shared" si="491"/>
        <v>39.396000000000001</v>
      </c>
      <c r="V4530" s="18">
        <f t="shared" si="492"/>
        <v>78.3</v>
      </c>
      <c r="W4530" s="18">
        <f t="shared" si="493"/>
        <v>13.145787</v>
      </c>
      <c r="X4530" s="27"/>
      <c r="Y4530" s="19">
        <f t="shared" si="494"/>
        <v>91.445786999999996</v>
      </c>
      <c r="Z4530" s="18">
        <f t="shared" si="495"/>
        <v>57.33</v>
      </c>
      <c r="AA4530" s="12">
        <v>229</v>
      </c>
      <c r="AB4530" s="12">
        <v>4992.2</v>
      </c>
      <c r="AC4530" s="28">
        <f>+I4530+Y4530-Z4530</f>
        <v>75.605787000000007</v>
      </c>
      <c r="AD4530" s="20">
        <f t="shared" si="496"/>
        <v>0</v>
      </c>
      <c r="AE4530">
        <v>0</v>
      </c>
    </row>
    <row r="4531" spans="1:31" x14ac:dyDescent="0.25">
      <c r="A4531" s="9">
        <v>45230</v>
      </c>
      <c r="B4531" s="10" t="s">
        <v>359</v>
      </c>
      <c r="C4531" s="10" t="s">
        <v>278</v>
      </c>
      <c r="D4531" s="10" t="s">
        <v>40</v>
      </c>
      <c r="E4531" s="10" t="s">
        <v>30</v>
      </c>
      <c r="F4531" s="10">
        <v>270</v>
      </c>
      <c r="G4531" s="10">
        <v>294</v>
      </c>
      <c r="H4531" s="11">
        <f>SUMIFS(AA:AA,$A:$A,EOMONTH($A4531,-1),$B:$B,$B4531)</f>
        <v>-99</v>
      </c>
      <c r="I4531" s="63">
        <f>ROUND(SUMIFS(AC:AC,$A:$A,EOMONTH($A4531,-1),$B:$B,$B4531),2)</f>
        <v>5.88</v>
      </c>
      <c r="J4531" s="11">
        <f>SUMIFS(AB:AB,$A:$A,EOMONTH($A4531,-1),$B:$B,$B4531)</f>
        <v>-4426.4799999999996</v>
      </c>
      <c r="K4531" s="13">
        <v>0</v>
      </c>
      <c r="L4531" s="25">
        <v>0</v>
      </c>
      <c r="M4531" s="15">
        <v>495</v>
      </c>
      <c r="N4531" s="14">
        <v>14169.45</v>
      </c>
      <c r="O4531" s="16">
        <v>435</v>
      </c>
      <c r="P4531" s="16">
        <v>18838.349999999999</v>
      </c>
      <c r="Q4531" s="16">
        <v>0</v>
      </c>
      <c r="R4531" s="16">
        <f>Q4531*16.876/100</f>
        <v>0</v>
      </c>
      <c r="S4531" s="17">
        <f t="shared" si="490"/>
        <v>0</v>
      </c>
      <c r="T4531" s="16">
        <v>0</v>
      </c>
      <c r="U4531" s="18">
        <f t="shared" si="491"/>
        <v>-29.106000000000002</v>
      </c>
      <c r="V4531" s="18">
        <f t="shared" si="492"/>
        <v>133.65</v>
      </c>
      <c r="W4531" s="18">
        <f t="shared" si="493"/>
        <v>22.438498500000005</v>
      </c>
      <c r="X4531" s="27"/>
      <c r="Y4531" s="19">
        <f t="shared" si="494"/>
        <v>156.08849850000001</v>
      </c>
      <c r="Z4531" s="18">
        <f t="shared" si="495"/>
        <v>127.89</v>
      </c>
      <c r="AA4531" s="12">
        <v>-39</v>
      </c>
      <c r="AB4531" s="12">
        <v>-1624.43</v>
      </c>
      <c r="AC4531" s="28">
        <f>+I4531+Y4531-Z4531</f>
        <v>34.078498500000009</v>
      </c>
      <c r="AD4531" s="20">
        <f t="shared" si="496"/>
        <v>0</v>
      </c>
      <c r="AE4531">
        <v>0</v>
      </c>
    </row>
    <row r="4532" spans="1:31" x14ac:dyDescent="0.25">
      <c r="A4532" s="9">
        <v>45230</v>
      </c>
      <c r="B4532" s="10" t="s">
        <v>360</v>
      </c>
      <c r="C4532" s="10" t="s">
        <v>278</v>
      </c>
      <c r="D4532" s="10" t="s">
        <v>40</v>
      </c>
      <c r="E4532" s="10" t="s">
        <v>30</v>
      </c>
      <c r="F4532" s="10">
        <v>270</v>
      </c>
      <c r="G4532" s="10">
        <v>294</v>
      </c>
      <c r="H4532" s="11">
        <f>SUMIFS(AA:AA,$A:$A,EOMONTH($A4532,-1),$B:$B,$B4532)</f>
        <v>287</v>
      </c>
      <c r="I4532" s="63">
        <f>ROUND(SUMIFS(AC:AC,$A:$A,EOMONTH($A4532,-1),$B:$B,$B4532),2)</f>
        <v>74.52</v>
      </c>
      <c r="J4532" s="11">
        <f>SUMIFS(AB:AB,$A:$A,EOMONTH($A4532,-1),$B:$B,$B4532)</f>
        <v>8019.69</v>
      </c>
      <c r="K4532" s="13">
        <v>0</v>
      </c>
      <c r="L4532" s="25">
        <v>0</v>
      </c>
      <c r="M4532" s="15">
        <v>870</v>
      </c>
      <c r="N4532" s="14">
        <v>24932.98</v>
      </c>
      <c r="O4532" s="16">
        <v>523</v>
      </c>
      <c r="P4532" s="16">
        <v>23320.65</v>
      </c>
      <c r="Q4532" s="16">
        <v>0</v>
      </c>
      <c r="R4532" s="16">
        <f>Q4532*16.876/100</f>
        <v>0</v>
      </c>
      <c r="S4532" s="17">
        <f t="shared" si="490"/>
        <v>0</v>
      </c>
      <c r="T4532" s="16">
        <v>0</v>
      </c>
      <c r="U4532" s="18">
        <f t="shared" si="491"/>
        <v>84.378</v>
      </c>
      <c r="V4532" s="18">
        <f t="shared" si="492"/>
        <v>234.9</v>
      </c>
      <c r="W4532" s="18">
        <f t="shared" si="493"/>
        <v>39.437361000000003</v>
      </c>
      <c r="X4532" s="27"/>
      <c r="Y4532" s="19">
        <f t="shared" si="494"/>
        <v>274.33736099999999</v>
      </c>
      <c r="Z4532" s="18">
        <f t="shared" si="495"/>
        <v>153.762</v>
      </c>
      <c r="AA4532" s="12">
        <v>634</v>
      </c>
      <c r="AB4532" s="12">
        <v>13567.6</v>
      </c>
      <c r="AC4532" s="28">
        <f>+I4532+Y4532-Z4532</f>
        <v>195.09536099999997</v>
      </c>
      <c r="AD4532" s="20">
        <f t="shared" si="496"/>
        <v>0</v>
      </c>
      <c r="AE4532">
        <v>0</v>
      </c>
    </row>
    <row r="4533" spans="1:31" x14ac:dyDescent="0.25">
      <c r="A4533" s="9">
        <v>45230</v>
      </c>
      <c r="B4533" s="10" t="s">
        <v>361</v>
      </c>
      <c r="C4533" s="10" t="s">
        <v>278</v>
      </c>
      <c r="D4533" s="10" t="s">
        <v>40</v>
      </c>
      <c r="E4533" s="10" t="s">
        <v>30</v>
      </c>
      <c r="F4533" s="10">
        <v>270</v>
      </c>
      <c r="G4533" s="10">
        <v>294</v>
      </c>
      <c r="H4533" s="11">
        <f>SUMIFS(AA:AA,$A:$A,EOMONTH($A4533,-1),$B:$B,$B4533)</f>
        <v>50</v>
      </c>
      <c r="I4533" s="63">
        <f>ROUND(SUMIFS(AC:AC,$A:$A,EOMONTH($A4533,-1),$B:$B,$B4533),2)</f>
        <v>4.49</v>
      </c>
      <c r="J4533" s="11">
        <f>SUMIFS(AB:AB,$A:$A,EOMONTH($A4533,-1),$B:$B,$B4533)</f>
        <v>1392.41</v>
      </c>
      <c r="K4533" s="13">
        <v>0</v>
      </c>
      <c r="L4533" s="25">
        <v>0</v>
      </c>
      <c r="M4533" s="15">
        <v>430</v>
      </c>
      <c r="N4533" s="14">
        <v>12293.67</v>
      </c>
      <c r="O4533" s="16">
        <v>165</v>
      </c>
      <c r="P4533" s="16">
        <v>7727.85</v>
      </c>
      <c r="Q4533" s="16">
        <v>0</v>
      </c>
      <c r="R4533" s="16">
        <f>Q4533*16.876/100</f>
        <v>0</v>
      </c>
      <c r="S4533" s="17">
        <f t="shared" si="490"/>
        <v>0</v>
      </c>
      <c r="T4533" s="16">
        <v>0</v>
      </c>
      <c r="U4533" s="18">
        <f t="shared" si="491"/>
        <v>14.7</v>
      </c>
      <c r="V4533" s="18">
        <f t="shared" si="492"/>
        <v>116.1</v>
      </c>
      <c r="W4533" s="18">
        <f t="shared" si="493"/>
        <v>19.492028999999999</v>
      </c>
      <c r="X4533" s="27"/>
      <c r="Y4533" s="19">
        <f t="shared" si="494"/>
        <v>135.592029</v>
      </c>
      <c r="Z4533" s="18">
        <f t="shared" si="495"/>
        <v>48.51</v>
      </c>
      <c r="AA4533" s="12">
        <v>315</v>
      </c>
      <c r="AB4533" s="12">
        <v>6734.7</v>
      </c>
      <c r="AC4533" s="28">
        <f>+I4533+Y4533-Z4533</f>
        <v>91.572029000000015</v>
      </c>
      <c r="AD4533" s="20">
        <f t="shared" si="496"/>
        <v>0</v>
      </c>
      <c r="AE4533">
        <v>0</v>
      </c>
    </row>
    <row r="4534" spans="1:31" x14ac:dyDescent="0.25">
      <c r="A4534" s="9">
        <v>45230</v>
      </c>
      <c r="B4534" s="10" t="s">
        <v>362</v>
      </c>
      <c r="C4534" s="10" t="s">
        <v>282</v>
      </c>
      <c r="D4534" s="10" t="s">
        <v>40</v>
      </c>
      <c r="E4534" s="10" t="s">
        <v>30</v>
      </c>
      <c r="F4534" s="10">
        <v>520</v>
      </c>
      <c r="G4534" s="10">
        <v>567</v>
      </c>
      <c r="H4534" s="11">
        <f>SUMIFS(AA:AA,$A:$A,EOMONTH($A4534,-1),$B:$B,$B4534)</f>
        <v>-20</v>
      </c>
      <c r="I4534" s="63">
        <f>ROUND(SUMIFS(AC:AC,$A:$A,EOMONTH($A4534,-1),$B:$B,$B4534),2)</f>
        <v>3.61</v>
      </c>
      <c r="J4534" s="11">
        <f>SUMIFS(AB:AB,$A:$A,EOMONTH($A4534,-1),$B:$B,$B4534)</f>
        <v>-2226.6</v>
      </c>
      <c r="K4534" s="13">
        <v>0</v>
      </c>
      <c r="L4534" s="25">
        <v>0</v>
      </c>
      <c r="M4534" s="15">
        <v>0</v>
      </c>
      <c r="N4534" s="14">
        <v>0</v>
      </c>
      <c r="O4534" s="16">
        <v>10</v>
      </c>
      <c r="P4534" s="16">
        <v>1080</v>
      </c>
      <c r="Q4534" s="16">
        <v>0</v>
      </c>
      <c r="R4534" s="16">
        <f>Q4534*16.876/100</f>
        <v>0</v>
      </c>
      <c r="S4534" s="17">
        <f t="shared" si="490"/>
        <v>0</v>
      </c>
      <c r="T4534" s="16">
        <v>0</v>
      </c>
      <c r="U4534" s="18">
        <f t="shared" si="491"/>
        <v>-11.34</v>
      </c>
      <c r="V4534" s="18">
        <f t="shared" si="492"/>
        <v>0</v>
      </c>
      <c r="W4534" s="18">
        <f t="shared" si="493"/>
        <v>0</v>
      </c>
      <c r="X4534" s="27"/>
      <c r="Y4534" s="19">
        <f t="shared" si="494"/>
        <v>0</v>
      </c>
      <c r="Z4534" s="18">
        <f t="shared" si="495"/>
        <v>5.67</v>
      </c>
      <c r="AA4534" s="12">
        <v>-30</v>
      </c>
      <c r="AB4534" s="12">
        <v>-3306.6</v>
      </c>
      <c r="AC4534" s="28">
        <f>+I4534+Y4534-Z4534</f>
        <v>-2.06</v>
      </c>
      <c r="AD4534" s="20">
        <f t="shared" si="496"/>
        <v>10</v>
      </c>
      <c r="AE4534">
        <v>10</v>
      </c>
    </row>
    <row r="4535" spans="1:31" x14ac:dyDescent="0.25">
      <c r="A4535" s="9">
        <v>45230</v>
      </c>
      <c r="B4535" s="10" t="s">
        <v>363</v>
      </c>
      <c r="C4535" s="10" t="s">
        <v>282</v>
      </c>
      <c r="D4535" s="10" t="s">
        <v>40</v>
      </c>
      <c r="E4535" s="10" t="s">
        <v>30</v>
      </c>
      <c r="F4535" s="10">
        <v>520</v>
      </c>
      <c r="G4535" s="10">
        <v>567</v>
      </c>
      <c r="H4535" s="11">
        <f>SUMIFS(AA:AA,$A:$A,EOMONTH($A4535,-1),$B:$B,$B4535)</f>
        <v>-10</v>
      </c>
      <c r="I4535" s="63">
        <f>ROUND(SUMIFS(AC:AC,$A:$A,EOMONTH($A4535,-1),$B:$B,$B4535),2)</f>
        <v>72.48</v>
      </c>
      <c r="J4535" s="11">
        <f>SUMIFS(AB:AB,$A:$A,EOMONTH($A4535,-1),$B:$B,$B4535)</f>
        <v>-1113.3</v>
      </c>
      <c r="K4535" s="13">
        <v>0</v>
      </c>
      <c r="L4535" s="25">
        <v>0</v>
      </c>
      <c r="M4535" s="15">
        <v>0</v>
      </c>
      <c r="N4535" s="14">
        <v>0</v>
      </c>
      <c r="O4535" s="16">
        <v>54</v>
      </c>
      <c r="P4535" s="16">
        <v>5034.42</v>
      </c>
      <c r="Q4535" s="16">
        <v>0</v>
      </c>
      <c r="R4535" s="16">
        <f>Q4535*16.876/100</f>
        <v>0</v>
      </c>
      <c r="S4535" s="17">
        <f t="shared" si="490"/>
        <v>0</v>
      </c>
      <c r="T4535" s="16">
        <v>0</v>
      </c>
      <c r="U4535" s="18">
        <f t="shared" si="491"/>
        <v>-5.67</v>
      </c>
      <c r="V4535" s="18">
        <f t="shared" si="492"/>
        <v>0</v>
      </c>
      <c r="W4535" s="18">
        <f t="shared" si="493"/>
        <v>0</v>
      </c>
      <c r="X4535" s="27"/>
      <c r="Y4535" s="19">
        <f t="shared" si="494"/>
        <v>0</v>
      </c>
      <c r="Z4535" s="18">
        <f t="shared" si="495"/>
        <v>30.617999999999999</v>
      </c>
      <c r="AA4535" s="12">
        <v>-64</v>
      </c>
      <c r="AB4535" s="12">
        <v>-6147.72</v>
      </c>
      <c r="AC4535" s="28">
        <f>+I4535+Y4535-Z4535</f>
        <v>41.862000000000009</v>
      </c>
      <c r="AD4535" s="20">
        <f t="shared" si="496"/>
        <v>0</v>
      </c>
      <c r="AE4535">
        <v>0</v>
      </c>
    </row>
    <row r="4536" spans="1:31" x14ac:dyDescent="0.25">
      <c r="A4536" s="9">
        <v>45230</v>
      </c>
      <c r="B4536" s="10" t="s">
        <v>364</v>
      </c>
      <c r="C4536" s="10" t="s">
        <v>282</v>
      </c>
      <c r="D4536" s="10" t="s">
        <v>29</v>
      </c>
      <c r="E4536" s="10" t="s">
        <v>30</v>
      </c>
      <c r="F4536" s="10"/>
      <c r="G4536" s="10">
        <v>0</v>
      </c>
      <c r="H4536" s="11">
        <f>SUMIFS(AA:AA,$A:$A,EOMONTH($A4536,-1),$B:$B,$B4536)</f>
        <v>7</v>
      </c>
      <c r="I4536" s="63">
        <f>ROUND(SUMIFS(AC:AC,$A:$A,EOMONTH($A4536,-1),$B:$B,$B4536),2)</f>
        <v>0.32</v>
      </c>
      <c r="J4536" s="11">
        <f>SUMIFS(AB:AB,$A:$A,EOMONTH($A4536,-1),$B:$B,$B4536)</f>
        <v>619.01</v>
      </c>
      <c r="K4536" s="13">
        <v>0</v>
      </c>
      <c r="L4536" s="25">
        <v>0</v>
      </c>
      <c r="M4536" s="15">
        <v>0</v>
      </c>
      <c r="N4536" s="14">
        <v>0</v>
      </c>
      <c r="O4536" s="16">
        <v>0</v>
      </c>
      <c r="P4536" s="16">
        <v>0</v>
      </c>
      <c r="Q4536" s="16">
        <v>0</v>
      </c>
      <c r="R4536" s="16">
        <f>Q4536*16.876/100</f>
        <v>0</v>
      </c>
      <c r="S4536" s="17">
        <f t="shared" si="490"/>
        <v>0</v>
      </c>
      <c r="T4536" s="16">
        <v>0</v>
      </c>
      <c r="U4536" s="18">
        <f t="shared" si="491"/>
        <v>0</v>
      </c>
      <c r="V4536" s="18">
        <f t="shared" si="492"/>
        <v>0</v>
      </c>
      <c r="W4536" s="18">
        <f t="shared" si="493"/>
        <v>0</v>
      </c>
      <c r="X4536" s="27"/>
      <c r="Y4536" s="19">
        <f t="shared" si="494"/>
        <v>0</v>
      </c>
      <c r="Z4536" s="18">
        <f t="shared" si="495"/>
        <v>0</v>
      </c>
      <c r="AA4536" s="12">
        <v>7</v>
      </c>
      <c r="AB4536" s="12">
        <v>619.01</v>
      </c>
      <c r="AC4536" s="28">
        <f>+I4536+Y4536-Z4536</f>
        <v>0.32</v>
      </c>
      <c r="AD4536" s="20">
        <f t="shared" si="496"/>
        <v>0</v>
      </c>
      <c r="AE4536">
        <v>0</v>
      </c>
    </row>
    <row r="4537" spans="1:31" x14ac:dyDescent="0.25">
      <c r="A4537" s="9">
        <v>45230</v>
      </c>
      <c r="B4537" s="10" t="s">
        <v>365</v>
      </c>
      <c r="C4537" s="10" t="s">
        <v>282</v>
      </c>
      <c r="D4537" s="10" t="s">
        <v>40</v>
      </c>
      <c r="E4537" s="10" t="s">
        <v>30</v>
      </c>
      <c r="F4537" s="10">
        <v>520</v>
      </c>
      <c r="G4537" s="10">
        <v>567</v>
      </c>
      <c r="H4537" s="11">
        <f>SUMIFS(AA:AA,$A:$A,EOMONTH($A4537,-1),$B:$B,$B4537)</f>
        <v>-10</v>
      </c>
      <c r="I4537" s="63">
        <f>ROUND(SUMIFS(AC:AC,$A:$A,EOMONTH($A4537,-1),$B:$B,$B4537),2)</f>
        <v>150.09</v>
      </c>
      <c r="J4537" s="11">
        <f>SUMIFS(AB:AB,$A:$A,EOMONTH($A4537,-1),$B:$B,$B4537)</f>
        <v>-1113.3</v>
      </c>
      <c r="K4537" s="13">
        <v>0</v>
      </c>
      <c r="L4537" s="25">
        <v>0</v>
      </c>
      <c r="M4537" s="15">
        <v>0</v>
      </c>
      <c r="N4537" s="14">
        <v>0</v>
      </c>
      <c r="O4537" s="16">
        <v>65</v>
      </c>
      <c r="P4537" s="16">
        <v>6207.65</v>
      </c>
      <c r="Q4537" s="16">
        <v>0</v>
      </c>
      <c r="R4537" s="16">
        <f>Q4537*16.876/100</f>
        <v>0</v>
      </c>
      <c r="S4537" s="17">
        <f t="shared" si="490"/>
        <v>0</v>
      </c>
      <c r="T4537" s="16">
        <v>0</v>
      </c>
      <c r="U4537" s="18">
        <f t="shared" si="491"/>
        <v>-5.67</v>
      </c>
      <c r="V4537" s="18">
        <f t="shared" si="492"/>
        <v>0</v>
      </c>
      <c r="W4537" s="18">
        <f t="shared" si="493"/>
        <v>0</v>
      </c>
      <c r="X4537" s="27"/>
      <c r="Y4537" s="19">
        <f t="shared" si="494"/>
        <v>0</v>
      </c>
      <c r="Z4537" s="18">
        <f t="shared" si="495"/>
        <v>36.854999999999997</v>
      </c>
      <c r="AA4537" s="12">
        <v>-75</v>
      </c>
      <c r="AB4537" s="12">
        <v>-7320.95</v>
      </c>
      <c r="AC4537" s="28">
        <f>+I4537+Y4537-Z4537</f>
        <v>113.23500000000001</v>
      </c>
      <c r="AD4537" s="20">
        <f t="shared" si="496"/>
        <v>0</v>
      </c>
      <c r="AE4537">
        <v>0</v>
      </c>
    </row>
    <row r="4538" spans="1:31" x14ac:dyDescent="0.25">
      <c r="A4538" s="9">
        <v>45230</v>
      </c>
      <c r="B4538" s="10" t="s">
        <v>366</v>
      </c>
      <c r="C4538" s="10" t="s">
        <v>282</v>
      </c>
      <c r="D4538" s="10" t="s">
        <v>40</v>
      </c>
      <c r="E4538" s="10" t="s">
        <v>30</v>
      </c>
      <c r="F4538" s="10">
        <v>520</v>
      </c>
      <c r="G4538" s="10">
        <v>567</v>
      </c>
      <c r="H4538" s="11">
        <f>SUMIFS(AA:AA,$A:$A,EOMONTH($A4538,-1),$B:$B,$B4538)</f>
        <v>7</v>
      </c>
      <c r="I4538" s="63">
        <f>ROUND(SUMIFS(AC:AC,$A:$A,EOMONTH($A4538,-1),$B:$B,$B4538),2)</f>
        <v>-44.05</v>
      </c>
      <c r="J4538" s="11">
        <f>SUMIFS(AB:AB,$A:$A,EOMONTH($A4538,-1),$B:$B,$B4538)</f>
        <v>698.46</v>
      </c>
      <c r="K4538" s="13">
        <v>0</v>
      </c>
      <c r="L4538" s="25">
        <v>0</v>
      </c>
      <c r="M4538" s="15">
        <v>0</v>
      </c>
      <c r="N4538" s="14">
        <v>0</v>
      </c>
      <c r="O4538" s="16">
        <v>25</v>
      </c>
      <c r="P4538" s="16">
        <v>2478.4499999999998</v>
      </c>
      <c r="Q4538" s="16">
        <v>0</v>
      </c>
      <c r="R4538" s="16">
        <f>Q4538*16.876/100</f>
        <v>0</v>
      </c>
      <c r="S4538" s="17">
        <f t="shared" si="490"/>
        <v>0</v>
      </c>
      <c r="T4538" s="16">
        <v>0</v>
      </c>
      <c r="U4538" s="18">
        <f t="shared" si="491"/>
        <v>3.9689999999999999</v>
      </c>
      <c r="V4538" s="18">
        <f t="shared" si="492"/>
        <v>0</v>
      </c>
      <c r="W4538" s="18">
        <f t="shared" si="493"/>
        <v>0</v>
      </c>
      <c r="X4538" s="27"/>
      <c r="Y4538" s="19">
        <f t="shared" si="494"/>
        <v>0</v>
      </c>
      <c r="Z4538" s="18">
        <f t="shared" si="495"/>
        <v>14.175000000000001</v>
      </c>
      <c r="AA4538" s="12">
        <v>-18</v>
      </c>
      <c r="AB4538" s="12">
        <v>-1878.24</v>
      </c>
      <c r="AC4538" s="28">
        <f>+I4538+Y4538-Z4538</f>
        <v>-58.224999999999994</v>
      </c>
      <c r="AD4538" s="20">
        <f t="shared" si="496"/>
        <v>60</v>
      </c>
      <c r="AE4538">
        <v>60</v>
      </c>
    </row>
    <row r="4539" spans="1:31" x14ac:dyDescent="0.25">
      <c r="A4539" s="9">
        <v>45230</v>
      </c>
      <c r="B4539" s="10" t="s">
        <v>367</v>
      </c>
      <c r="C4539" s="10" t="s">
        <v>282</v>
      </c>
      <c r="D4539" s="10" t="s">
        <v>40</v>
      </c>
      <c r="E4539" s="10" t="s">
        <v>30</v>
      </c>
      <c r="F4539" s="10">
        <v>520</v>
      </c>
      <c r="G4539" s="10">
        <v>567</v>
      </c>
      <c r="H4539" s="11">
        <f>SUMIFS(AA:AA,$A:$A,EOMONTH($A4539,-1),$B:$B,$B4539)</f>
        <v>87</v>
      </c>
      <c r="I4539" s="63">
        <f>ROUND(SUMIFS(AC:AC,$A:$A,EOMONTH($A4539,-1),$B:$B,$B4539),2)</f>
        <v>3.93</v>
      </c>
      <c r="J4539" s="11">
        <f>SUMIFS(AB:AB,$A:$A,EOMONTH($A4539,-1),$B:$B,$B4539)</f>
        <v>8111.01</v>
      </c>
      <c r="K4539" s="13">
        <v>0</v>
      </c>
      <c r="L4539" s="25">
        <v>0</v>
      </c>
      <c r="M4539" s="15">
        <v>0</v>
      </c>
      <c r="N4539" s="14">
        <v>0</v>
      </c>
      <c r="O4539" s="16">
        <v>0</v>
      </c>
      <c r="P4539" s="16">
        <v>0</v>
      </c>
      <c r="Q4539" s="16">
        <v>0</v>
      </c>
      <c r="R4539" s="16">
        <f>Q4539*16.876/100</f>
        <v>0</v>
      </c>
      <c r="S4539" s="17">
        <f t="shared" si="490"/>
        <v>0</v>
      </c>
      <c r="T4539" s="16">
        <v>0</v>
      </c>
      <c r="U4539" s="18">
        <f t="shared" si="491"/>
        <v>49.329000000000001</v>
      </c>
      <c r="V4539" s="18">
        <f t="shared" si="492"/>
        <v>0</v>
      </c>
      <c r="W4539" s="18">
        <f t="shared" si="493"/>
        <v>0</v>
      </c>
      <c r="X4539" s="27"/>
      <c r="Y4539" s="19">
        <f t="shared" si="494"/>
        <v>0</v>
      </c>
      <c r="Z4539" s="18">
        <f t="shared" si="495"/>
        <v>0</v>
      </c>
      <c r="AA4539" s="12">
        <v>87</v>
      </c>
      <c r="AB4539" s="12">
        <v>8111.01</v>
      </c>
      <c r="AC4539" s="28">
        <f>+I4539+Y4539-Z4539</f>
        <v>3.93</v>
      </c>
      <c r="AD4539" s="20">
        <f t="shared" si="496"/>
        <v>0</v>
      </c>
      <c r="AE4539">
        <v>0</v>
      </c>
    </row>
    <row r="4540" spans="1:31" x14ac:dyDescent="0.25">
      <c r="A4540" s="9">
        <v>45230</v>
      </c>
      <c r="B4540" s="10" t="s">
        <v>368</v>
      </c>
      <c r="C4540" s="10" t="s">
        <v>282</v>
      </c>
      <c r="D4540" s="10" t="s">
        <v>40</v>
      </c>
      <c r="E4540" s="10" t="s">
        <v>30</v>
      </c>
      <c r="F4540" s="10">
        <v>520</v>
      </c>
      <c r="G4540" s="10">
        <v>567</v>
      </c>
      <c r="H4540" s="11">
        <f>SUMIFS(AA:AA,$A:$A,EOMONTH($A4540,-1),$B:$B,$B4540)</f>
        <v>121</v>
      </c>
      <c r="I4540" s="63">
        <f>ROUND(SUMIFS(AC:AC,$A:$A,EOMONTH($A4540,-1),$B:$B,$B4540),2)</f>
        <v>5.46</v>
      </c>
      <c r="J4540" s="11">
        <f>SUMIFS(AB:AB,$A:$A,EOMONTH($A4540,-1),$B:$B,$B4540)</f>
        <v>8600.66</v>
      </c>
      <c r="K4540" s="13">
        <v>0</v>
      </c>
      <c r="L4540" s="25">
        <v>0</v>
      </c>
      <c r="M4540" s="15">
        <v>0</v>
      </c>
      <c r="N4540" s="14">
        <v>0</v>
      </c>
      <c r="O4540" s="16">
        <v>0</v>
      </c>
      <c r="P4540" s="16">
        <v>0</v>
      </c>
      <c r="Q4540" s="16">
        <v>0</v>
      </c>
      <c r="R4540" s="16">
        <f>Q4540*16.876/100</f>
        <v>0</v>
      </c>
      <c r="S4540" s="17">
        <f t="shared" si="490"/>
        <v>0</v>
      </c>
      <c r="T4540" s="16">
        <v>0</v>
      </c>
      <c r="U4540" s="18">
        <f t="shared" si="491"/>
        <v>68.606999999999999</v>
      </c>
      <c r="V4540" s="18">
        <f t="shared" si="492"/>
        <v>0</v>
      </c>
      <c r="W4540" s="18">
        <f t="shared" si="493"/>
        <v>0</v>
      </c>
      <c r="X4540" s="27"/>
      <c r="Y4540" s="19">
        <f t="shared" si="494"/>
        <v>0</v>
      </c>
      <c r="Z4540" s="18">
        <f t="shared" si="495"/>
        <v>0</v>
      </c>
      <c r="AA4540" s="12">
        <v>121</v>
      </c>
      <c r="AB4540" s="12">
        <v>8600.66</v>
      </c>
      <c r="AC4540" s="28">
        <f>+I4540+Y4540-Z4540</f>
        <v>5.46</v>
      </c>
      <c r="AD4540" s="20">
        <f t="shared" si="496"/>
        <v>0</v>
      </c>
      <c r="AE4540">
        <v>0</v>
      </c>
    </row>
    <row r="4541" spans="1:31" x14ac:dyDescent="0.25">
      <c r="A4541" s="59">
        <v>45230</v>
      </c>
      <c r="B4541" s="60" t="s">
        <v>369</v>
      </c>
      <c r="C4541" s="60" t="s">
        <v>282</v>
      </c>
      <c r="D4541" s="60" t="s">
        <v>40</v>
      </c>
      <c r="E4541" s="60" t="s">
        <v>30</v>
      </c>
      <c r="F4541" s="10"/>
      <c r="G4541" s="10"/>
      <c r="H4541" s="11"/>
      <c r="I4541" s="63">
        <f>ROUND(SUMIFS(AC:AC,$A:$A,EOMONTH($A4541,-1),$B:$B,$B4541),2)</f>
        <v>0.6</v>
      </c>
      <c r="J4541" s="11"/>
      <c r="K4541" s="13"/>
      <c r="L4541" s="25"/>
      <c r="M4541" s="15"/>
      <c r="N4541" s="14"/>
      <c r="O4541" s="16"/>
      <c r="P4541" s="16"/>
      <c r="Q4541" s="16"/>
      <c r="R4541" s="16"/>
      <c r="S4541" s="17">
        <f t="shared" si="490"/>
        <v>0</v>
      </c>
      <c r="T4541" s="16"/>
      <c r="U4541" s="18">
        <f t="shared" si="491"/>
        <v>0</v>
      </c>
      <c r="V4541" s="18">
        <f t="shared" si="492"/>
        <v>0</v>
      </c>
      <c r="W4541" s="18">
        <f t="shared" si="493"/>
        <v>0</v>
      </c>
      <c r="X4541" s="27"/>
      <c r="Y4541" s="19">
        <f t="shared" si="494"/>
        <v>0</v>
      </c>
      <c r="Z4541" s="18">
        <f t="shared" si="495"/>
        <v>0</v>
      </c>
      <c r="AA4541" s="12"/>
      <c r="AB4541" s="12"/>
      <c r="AC4541" s="28">
        <f>+I4541+Y4541-Z4541</f>
        <v>0.6</v>
      </c>
      <c r="AD4541" s="20">
        <f t="shared" si="496"/>
        <v>0</v>
      </c>
      <c r="AE4541">
        <v>0</v>
      </c>
    </row>
    <row r="4542" spans="1:31" x14ac:dyDescent="0.25">
      <c r="A4542" s="9">
        <v>45230</v>
      </c>
      <c r="B4542" s="10" t="s">
        <v>370</v>
      </c>
      <c r="C4542" s="10" t="s">
        <v>282</v>
      </c>
      <c r="D4542" s="10" t="s">
        <v>40</v>
      </c>
      <c r="E4542" s="10" t="s">
        <v>30</v>
      </c>
      <c r="F4542" s="10">
        <v>520</v>
      </c>
      <c r="G4542" s="10">
        <v>567</v>
      </c>
      <c r="H4542" s="11">
        <f>SUMIFS(AA:AA,$A:$A,EOMONTH($A4542,-1),$B:$B,$B4542)</f>
        <v>67</v>
      </c>
      <c r="I4542" s="63">
        <f>ROUND(SUMIFS(AC:AC,$A:$A,EOMONTH($A4542,-1),$B:$B,$B4542),2)</f>
        <v>-7.41</v>
      </c>
      <c r="J4542" s="11">
        <f>SUMIFS(AB:AB,$A:$A,EOMONTH($A4542,-1),$B:$B,$B4542)</f>
        <v>4735.96</v>
      </c>
      <c r="K4542" s="13">
        <v>0</v>
      </c>
      <c r="L4542" s="25">
        <v>0</v>
      </c>
      <c r="M4542" s="15">
        <v>0</v>
      </c>
      <c r="N4542" s="14">
        <v>0</v>
      </c>
      <c r="O4542" s="16">
        <v>0</v>
      </c>
      <c r="P4542" s="16">
        <v>0</v>
      </c>
      <c r="Q4542" s="16">
        <v>0</v>
      </c>
      <c r="R4542" s="16">
        <f>Q4542*16.876/100</f>
        <v>0</v>
      </c>
      <c r="S4542" s="17">
        <f t="shared" si="490"/>
        <v>0</v>
      </c>
      <c r="T4542" s="16">
        <v>0</v>
      </c>
      <c r="U4542" s="18">
        <f t="shared" si="491"/>
        <v>37.988999999999997</v>
      </c>
      <c r="V4542" s="18">
        <f t="shared" si="492"/>
        <v>0</v>
      </c>
      <c r="W4542" s="18">
        <f t="shared" si="493"/>
        <v>0</v>
      </c>
      <c r="X4542" s="27"/>
      <c r="Y4542" s="19">
        <f t="shared" si="494"/>
        <v>0</v>
      </c>
      <c r="Z4542" s="18">
        <f t="shared" si="495"/>
        <v>0</v>
      </c>
      <c r="AA4542" s="12">
        <v>67</v>
      </c>
      <c r="AB4542" s="12">
        <v>4735.96</v>
      </c>
      <c r="AC4542" s="28">
        <f>+I4542+Y4542-Z4542</f>
        <v>-7.41</v>
      </c>
      <c r="AD4542" s="20">
        <f t="shared" si="496"/>
        <v>10</v>
      </c>
      <c r="AE4542">
        <v>10</v>
      </c>
    </row>
    <row r="4543" spans="1:31" x14ac:dyDescent="0.25">
      <c r="A4543" s="9">
        <v>45230</v>
      </c>
      <c r="B4543" s="10" t="s">
        <v>371</v>
      </c>
      <c r="C4543" s="10" t="s">
        <v>282</v>
      </c>
      <c r="D4543" s="10" t="s">
        <v>40</v>
      </c>
      <c r="E4543" s="10" t="s">
        <v>30</v>
      </c>
      <c r="F4543" s="10">
        <v>520</v>
      </c>
      <c r="G4543" s="10">
        <v>567</v>
      </c>
      <c r="H4543" s="11">
        <f>SUMIFS(AA:AA,$A:$A,EOMONTH($A4543,-1),$B:$B,$B4543)</f>
        <v>-10</v>
      </c>
      <c r="I4543" s="63">
        <f>ROUND(SUMIFS(AC:AC,$A:$A,EOMONTH($A4543,-1),$B:$B,$B4543),2)</f>
        <v>2.48</v>
      </c>
      <c r="J4543" s="11">
        <f>SUMIFS(AB:AB,$A:$A,EOMONTH($A4543,-1),$B:$B,$B4543)</f>
        <v>-1113.3</v>
      </c>
      <c r="K4543" s="13">
        <v>0</v>
      </c>
      <c r="L4543" s="25">
        <v>0</v>
      </c>
      <c r="M4543" s="15">
        <v>0</v>
      </c>
      <c r="N4543" s="14">
        <v>0</v>
      </c>
      <c r="O4543" s="16">
        <v>16</v>
      </c>
      <c r="P4543" s="16">
        <v>1491.68</v>
      </c>
      <c r="Q4543" s="16">
        <v>0</v>
      </c>
      <c r="R4543" s="16">
        <f>Q4543*16.876/100</f>
        <v>0</v>
      </c>
      <c r="S4543" s="17">
        <f t="shared" si="490"/>
        <v>0</v>
      </c>
      <c r="T4543" s="16">
        <v>0</v>
      </c>
      <c r="U4543" s="18">
        <f t="shared" si="491"/>
        <v>-5.67</v>
      </c>
      <c r="V4543" s="18">
        <f t="shared" si="492"/>
        <v>0</v>
      </c>
      <c r="W4543" s="18">
        <f t="shared" si="493"/>
        <v>0</v>
      </c>
      <c r="X4543" s="27"/>
      <c r="Y4543" s="19">
        <f t="shared" si="494"/>
        <v>0</v>
      </c>
      <c r="Z4543" s="18">
        <f t="shared" si="495"/>
        <v>9.0719999999999992</v>
      </c>
      <c r="AA4543" s="12">
        <v>-26</v>
      </c>
      <c r="AB4543" s="12">
        <v>-2604.98</v>
      </c>
      <c r="AC4543" s="28">
        <f>+I4543+Y4543-Z4543</f>
        <v>-6.5919999999999987</v>
      </c>
      <c r="AD4543" s="20">
        <f t="shared" si="496"/>
        <v>10</v>
      </c>
      <c r="AE4543">
        <v>10</v>
      </c>
    </row>
    <row r="4544" spans="1:31" x14ac:dyDescent="0.25">
      <c r="A4544" s="9">
        <v>45230</v>
      </c>
      <c r="B4544" s="10" t="s">
        <v>372</v>
      </c>
      <c r="C4544" s="10" t="s">
        <v>278</v>
      </c>
      <c r="D4544" s="10" t="s">
        <v>40</v>
      </c>
      <c r="E4544" s="10" t="s">
        <v>30</v>
      </c>
      <c r="F4544" s="10">
        <v>365</v>
      </c>
      <c r="G4544" s="10">
        <v>398</v>
      </c>
      <c r="H4544" s="11">
        <f>SUMIFS(AA:AA,$A:$A,EOMONTH($A4544,-1),$B:$B,$B4544)</f>
        <v>1108</v>
      </c>
      <c r="I4544" s="63">
        <f>ROUND(SUMIFS(AC:AC,$A:$A,EOMONTH($A4544,-1),$B:$B,$B4544),2)</f>
        <v>438.26</v>
      </c>
      <c r="J4544" s="11">
        <f>SUMIFS(AB:AB,$A:$A,EOMONTH($A4544,-1),$B:$B,$B4544)</f>
        <v>41380.080000000002</v>
      </c>
      <c r="K4544" s="13">
        <v>0</v>
      </c>
      <c r="L4544" s="25">
        <v>0</v>
      </c>
      <c r="M4544" s="15">
        <v>0</v>
      </c>
      <c r="N4544" s="14">
        <v>0</v>
      </c>
      <c r="O4544" s="16">
        <v>740</v>
      </c>
      <c r="P4544" s="16">
        <v>51273</v>
      </c>
      <c r="Q4544" s="16">
        <v>0</v>
      </c>
      <c r="R4544" s="16">
        <f>Q4544*16.876/100</f>
        <v>0</v>
      </c>
      <c r="S4544" s="17">
        <f t="shared" si="490"/>
        <v>0</v>
      </c>
      <c r="T4544" s="16">
        <v>0</v>
      </c>
      <c r="U4544" s="18">
        <f t="shared" si="491"/>
        <v>440.98399999999998</v>
      </c>
      <c r="V4544" s="18">
        <f t="shared" si="492"/>
        <v>0</v>
      </c>
      <c r="W4544" s="18">
        <f t="shared" si="493"/>
        <v>0</v>
      </c>
      <c r="X4544" s="27"/>
      <c r="Y4544" s="19">
        <f t="shared" si="494"/>
        <v>0</v>
      </c>
      <c r="Z4544" s="18">
        <f t="shared" si="495"/>
        <v>294.52</v>
      </c>
      <c r="AA4544" s="12">
        <v>368</v>
      </c>
      <c r="AB4544" s="12">
        <v>10307.68</v>
      </c>
      <c r="AC4544" s="28">
        <f>+I4544+Y4544-Z4544</f>
        <v>143.74</v>
      </c>
      <c r="AD4544" s="20">
        <f t="shared" si="496"/>
        <v>0</v>
      </c>
      <c r="AE4544">
        <v>0</v>
      </c>
    </row>
    <row r="4545" spans="1:31" x14ac:dyDescent="0.25">
      <c r="A4545" s="9">
        <v>45230</v>
      </c>
      <c r="B4545" s="10" t="s">
        <v>373</v>
      </c>
      <c r="C4545" s="10" t="s">
        <v>278</v>
      </c>
      <c r="D4545" s="10" t="s">
        <v>40</v>
      </c>
      <c r="E4545" s="10" t="s">
        <v>30</v>
      </c>
      <c r="F4545" s="10">
        <v>365</v>
      </c>
      <c r="G4545" s="10">
        <v>398</v>
      </c>
      <c r="H4545" s="11">
        <f>SUMIFS(AA:AA,$A:$A,EOMONTH($A4545,-1),$B:$B,$B4545)</f>
        <v>843</v>
      </c>
      <c r="I4545" s="63">
        <f>ROUND(SUMIFS(AC:AC,$A:$A,EOMONTH($A4545,-1),$B:$B,$B4545),2)</f>
        <v>205.33</v>
      </c>
      <c r="J4545" s="11">
        <f>SUMIFS(AB:AB,$A:$A,EOMONTH($A4545,-1),$B:$B,$B4545)</f>
        <v>32018.1</v>
      </c>
      <c r="K4545" s="13">
        <v>0</v>
      </c>
      <c r="L4545" s="25">
        <v>0</v>
      </c>
      <c r="M4545" s="15">
        <v>0</v>
      </c>
      <c r="N4545" s="14">
        <v>0</v>
      </c>
      <c r="O4545" s="16">
        <v>200</v>
      </c>
      <c r="P4545" s="16">
        <v>14347.4</v>
      </c>
      <c r="Q4545" s="16">
        <v>0</v>
      </c>
      <c r="R4545" s="16">
        <f>Q4545*16.876/100</f>
        <v>0</v>
      </c>
      <c r="S4545" s="17">
        <f t="shared" si="490"/>
        <v>0</v>
      </c>
      <c r="T4545" s="16">
        <v>0</v>
      </c>
      <c r="U4545" s="18">
        <f t="shared" si="491"/>
        <v>335.51400000000001</v>
      </c>
      <c r="V4545" s="18">
        <f t="shared" si="492"/>
        <v>0</v>
      </c>
      <c r="W4545" s="18">
        <f t="shared" si="493"/>
        <v>0</v>
      </c>
      <c r="X4545" s="27"/>
      <c r="Y4545" s="19">
        <f t="shared" si="494"/>
        <v>0</v>
      </c>
      <c r="Z4545" s="18">
        <f t="shared" si="495"/>
        <v>79.599999999999994</v>
      </c>
      <c r="AA4545" s="12">
        <v>643</v>
      </c>
      <c r="AB4545" s="12">
        <v>18319.07</v>
      </c>
      <c r="AC4545" s="28">
        <f>+I4545+Y4545-Z4545</f>
        <v>125.73000000000002</v>
      </c>
      <c r="AD4545" s="20">
        <f t="shared" si="496"/>
        <v>0</v>
      </c>
      <c r="AE4545">
        <v>0</v>
      </c>
    </row>
    <row r="4546" spans="1:31" x14ac:dyDescent="0.25">
      <c r="A4546" s="9">
        <v>45230</v>
      </c>
      <c r="B4546" s="10" t="s">
        <v>374</v>
      </c>
      <c r="C4546" s="10" t="s">
        <v>278</v>
      </c>
      <c r="D4546" s="10" t="s">
        <v>40</v>
      </c>
      <c r="E4546" s="10" t="s">
        <v>30</v>
      </c>
      <c r="F4546" s="10">
        <v>365</v>
      </c>
      <c r="G4546" s="10">
        <v>398</v>
      </c>
      <c r="H4546" s="11">
        <f>SUMIFS(AA:AA,$A:$A,EOMONTH($A4546,-1),$B:$B,$B4546)</f>
        <v>217</v>
      </c>
      <c r="I4546" s="63">
        <f>ROUND(SUMIFS(AC:AC,$A:$A,EOMONTH($A4546,-1),$B:$B,$B4546),2)</f>
        <v>-2.48</v>
      </c>
      <c r="J4546" s="11">
        <f>SUMIFS(AB:AB,$A:$A,EOMONTH($A4546,-1),$B:$B,$B4546)</f>
        <v>8044.03</v>
      </c>
      <c r="K4546" s="13">
        <v>0</v>
      </c>
      <c r="L4546" s="25">
        <v>0</v>
      </c>
      <c r="M4546" s="15">
        <v>0</v>
      </c>
      <c r="N4546" s="14">
        <v>0</v>
      </c>
      <c r="O4546" s="16">
        <v>180</v>
      </c>
      <c r="P4546" s="16">
        <v>12945</v>
      </c>
      <c r="Q4546" s="16">
        <v>0</v>
      </c>
      <c r="R4546" s="16">
        <f>Q4546*16.876/100</f>
        <v>0</v>
      </c>
      <c r="S4546" s="17">
        <f t="shared" si="490"/>
        <v>0</v>
      </c>
      <c r="T4546" s="16">
        <v>0</v>
      </c>
      <c r="U4546" s="18">
        <f t="shared" si="491"/>
        <v>86.366</v>
      </c>
      <c r="V4546" s="18">
        <f t="shared" si="492"/>
        <v>0</v>
      </c>
      <c r="W4546" s="18">
        <f t="shared" si="493"/>
        <v>0</v>
      </c>
      <c r="X4546" s="27"/>
      <c r="Y4546" s="19">
        <f t="shared" si="494"/>
        <v>0</v>
      </c>
      <c r="Z4546" s="18">
        <f t="shared" si="495"/>
        <v>71.64</v>
      </c>
      <c r="AA4546" s="12">
        <v>37</v>
      </c>
      <c r="AB4546" s="12">
        <v>1371.56</v>
      </c>
      <c r="AC4546" s="28">
        <f>+I4546+Y4546-Z4546</f>
        <v>-74.12</v>
      </c>
      <c r="AD4546" s="20">
        <f t="shared" si="496"/>
        <v>80</v>
      </c>
      <c r="AE4546">
        <v>80</v>
      </c>
    </row>
    <row r="4547" spans="1:31" x14ac:dyDescent="0.25">
      <c r="A4547" s="9">
        <v>45230</v>
      </c>
      <c r="B4547" s="10" t="s">
        <v>375</v>
      </c>
      <c r="C4547" s="10" t="s">
        <v>278</v>
      </c>
      <c r="D4547" s="10" t="s">
        <v>40</v>
      </c>
      <c r="E4547" s="10" t="s">
        <v>30</v>
      </c>
      <c r="F4547" s="10">
        <v>365</v>
      </c>
      <c r="G4547" s="10">
        <v>398</v>
      </c>
      <c r="H4547" s="11">
        <f>SUMIFS(AA:AA,$A:$A,EOMONTH($A4547,-1),$B:$B,$B4547)</f>
        <v>136</v>
      </c>
      <c r="I4547" s="63">
        <f>ROUND(SUMIFS(AC:AC,$A:$A,EOMONTH($A4547,-1),$B:$B,$B4547),2)</f>
        <v>-56.19</v>
      </c>
      <c r="J4547" s="11">
        <f>SUMIFS(AB:AB,$A:$A,EOMONTH($A4547,-1),$B:$B,$B4547)</f>
        <v>4840.1400000000003</v>
      </c>
      <c r="K4547" s="13">
        <v>0</v>
      </c>
      <c r="L4547" s="25">
        <v>0</v>
      </c>
      <c r="M4547" s="15">
        <v>0</v>
      </c>
      <c r="N4547" s="14">
        <v>0</v>
      </c>
      <c r="O4547" s="16">
        <v>160</v>
      </c>
      <c r="P4547" s="16">
        <v>11270.4</v>
      </c>
      <c r="Q4547" s="16">
        <v>0</v>
      </c>
      <c r="R4547" s="16">
        <f>Q4547*16.876/100</f>
        <v>0</v>
      </c>
      <c r="S4547" s="17">
        <f t="shared" si="490"/>
        <v>0</v>
      </c>
      <c r="T4547" s="16">
        <v>0</v>
      </c>
      <c r="U4547" s="18">
        <f t="shared" si="491"/>
        <v>54.128</v>
      </c>
      <c r="V4547" s="18">
        <f t="shared" si="492"/>
        <v>0</v>
      </c>
      <c r="W4547" s="18">
        <f t="shared" si="493"/>
        <v>0</v>
      </c>
      <c r="X4547" s="27"/>
      <c r="Y4547" s="19">
        <f t="shared" si="494"/>
        <v>0</v>
      </c>
      <c r="Z4547" s="18">
        <f t="shared" si="495"/>
        <v>63.68</v>
      </c>
      <c r="AA4547" s="12">
        <v>-24</v>
      </c>
      <c r="AB4547" s="12">
        <v>-854.14</v>
      </c>
      <c r="AC4547" s="28">
        <f>+I4547+Y4547-Z4547</f>
        <v>-119.87</v>
      </c>
      <c r="AD4547" s="20">
        <f t="shared" si="496"/>
        <v>120</v>
      </c>
      <c r="AE4547">
        <v>120</v>
      </c>
    </row>
    <row r="4548" spans="1:31" x14ac:dyDescent="0.25">
      <c r="A4548" s="9">
        <v>45230</v>
      </c>
      <c r="B4548" s="10" t="s">
        <v>376</v>
      </c>
      <c r="C4548" s="10" t="s">
        <v>278</v>
      </c>
      <c r="D4548" s="10" t="s">
        <v>40</v>
      </c>
      <c r="E4548" s="10" t="s">
        <v>30</v>
      </c>
      <c r="F4548" s="10">
        <v>365</v>
      </c>
      <c r="G4548" s="10">
        <v>398</v>
      </c>
      <c r="H4548" s="11">
        <f>SUMIFS(AA:AA,$A:$A,EOMONTH($A4548,-1),$B:$B,$B4548)</f>
        <v>478</v>
      </c>
      <c r="I4548" s="63">
        <f>ROUND(SUMIFS(AC:AC,$A:$A,EOMONTH($A4548,-1),$B:$B,$B4548),2)</f>
        <v>101.38</v>
      </c>
      <c r="J4548" s="11">
        <f>SUMIFS(AB:AB,$A:$A,EOMONTH($A4548,-1),$B:$B,$B4548)</f>
        <v>18008.689999999999</v>
      </c>
      <c r="K4548" s="13">
        <v>0</v>
      </c>
      <c r="L4548" s="25">
        <v>0</v>
      </c>
      <c r="M4548" s="15">
        <v>0</v>
      </c>
      <c r="N4548" s="14">
        <v>0</v>
      </c>
      <c r="O4548" s="16">
        <v>305</v>
      </c>
      <c r="P4548" s="16">
        <v>21447.3</v>
      </c>
      <c r="Q4548" s="16">
        <v>0</v>
      </c>
      <c r="R4548" s="16">
        <f>Q4548*16.876/100</f>
        <v>0</v>
      </c>
      <c r="S4548" s="17">
        <f t="shared" si="490"/>
        <v>0</v>
      </c>
      <c r="T4548" s="16">
        <v>0</v>
      </c>
      <c r="U4548" s="18">
        <f t="shared" si="491"/>
        <v>190.244</v>
      </c>
      <c r="V4548" s="18">
        <f t="shared" si="492"/>
        <v>0</v>
      </c>
      <c r="W4548" s="18">
        <f t="shared" si="493"/>
        <v>0</v>
      </c>
      <c r="X4548" s="27"/>
      <c r="Y4548" s="19">
        <f t="shared" si="494"/>
        <v>0</v>
      </c>
      <c r="Z4548" s="18">
        <f t="shared" si="495"/>
        <v>121.39</v>
      </c>
      <c r="AA4548" s="12">
        <v>173</v>
      </c>
      <c r="AB4548" s="12">
        <v>4888.9799999999996</v>
      </c>
      <c r="AC4548" s="28">
        <f>+I4548+Y4548-Z4548</f>
        <v>-20.010000000000005</v>
      </c>
      <c r="AD4548" s="20">
        <f t="shared" si="496"/>
        <v>30</v>
      </c>
      <c r="AE4548">
        <v>30</v>
      </c>
    </row>
    <row r="4549" spans="1:31" x14ac:dyDescent="0.25">
      <c r="A4549" s="9">
        <v>45230</v>
      </c>
      <c r="B4549" s="10" t="s">
        <v>377</v>
      </c>
      <c r="C4549" s="10" t="s">
        <v>278</v>
      </c>
      <c r="D4549" s="10" t="s">
        <v>40</v>
      </c>
      <c r="E4549" s="10" t="s">
        <v>30</v>
      </c>
      <c r="F4549" s="10">
        <v>365</v>
      </c>
      <c r="G4549" s="10">
        <v>398</v>
      </c>
      <c r="H4549" s="11">
        <f>SUMIFS(AA:AA,$A:$A,EOMONTH($A4549,-1),$B:$B,$B4549)</f>
        <v>560</v>
      </c>
      <c r="I4549" s="63">
        <f>ROUND(SUMIFS(AC:AC,$A:$A,EOMONTH($A4549,-1),$B:$B,$B4549),2)</f>
        <v>264.2</v>
      </c>
      <c r="J4549" s="11">
        <f>SUMIFS(AB:AB,$A:$A,EOMONTH($A4549,-1),$B:$B,$B4549)</f>
        <v>21123.41</v>
      </c>
      <c r="K4549" s="13">
        <v>0</v>
      </c>
      <c r="L4549" s="25">
        <v>0</v>
      </c>
      <c r="M4549" s="15">
        <v>0</v>
      </c>
      <c r="N4549" s="14">
        <v>0</v>
      </c>
      <c r="O4549" s="16">
        <v>260</v>
      </c>
      <c r="P4549" s="16">
        <v>18094.2</v>
      </c>
      <c r="Q4549" s="16">
        <v>0</v>
      </c>
      <c r="R4549" s="16">
        <f>Q4549*16.876/100</f>
        <v>0</v>
      </c>
      <c r="S4549" s="17">
        <f t="shared" ref="S4549:S4612" si="497">Q4549+R4549</f>
        <v>0</v>
      </c>
      <c r="T4549" s="16">
        <v>0</v>
      </c>
      <c r="U4549" s="18">
        <f t="shared" ref="U4549:U4612" si="498">H4549*G4549/1000</f>
        <v>222.88</v>
      </c>
      <c r="V4549" s="18">
        <f t="shared" ref="V4549:V4612" si="499">M4549*F4549/1000</f>
        <v>0</v>
      </c>
      <c r="W4549" s="18">
        <f t="shared" ref="W4549:W4612" si="500">V4549*16.789/100</f>
        <v>0</v>
      </c>
      <c r="X4549" s="27"/>
      <c r="Y4549" s="19">
        <f t="shared" ref="Y4549:Y4612" si="501">V4549+W4549+X4549</f>
        <v>0</v>
      </c>
      <c r="Z4549" s="18">
        <f t="shared" ref="Z4549:Z4612" si="502">O4549*G4549/1000</f>
        <v>103.48</v>
      </c>
      <c r="AA4549" s="12">
        <v>300</v>
      </c>
      <c r="AB4549" s="12">
        <v>8487</v>
      </c>
      <c r="AC4549" s="28">
        <f>+I4549+Y4549-Z4549</f>
        <v>160.71999999999997</v>
      </c>
      <c r="AD4549" s="20">
        <f t="shared" ref="AD4549:AD4612" si="503">IF(AC4549&lt;0,ROUNDUP(AC4549,-1)*-1,0)</f>
        <v>0</v>
      </c>
      <c r="AE4549">
        <v>0</v>
      </c>
    </row>
    <row r="4550" spans="1:31" x14ac:dyDescent="0.25">
      <c r="A4550" s="9">
        <v>45230</v>
      </c>
      <c r="B4550" s="10" t="s">
        <v>378</v>
      </c>
      <c r="C4550" s="10" t="s">
        <v>282</v>
      </c>
      <c r="D4550" s="10" t="s">
        <v>29</v>
      </c>
      <c r="E4550" s="10" t="s">
        <v>30</v>
      </c>
      <c r="F4550" s="10"/>
      <c r="G4550" s="10">
        <v>0</v>
      </c>
      <c r="H4550" s="11">
        <f>SUMIFS(AA:AA,$A:$A,EOMONTH($A4550,-1),$B:$B,$B4550)</f>
        <v>1</v>
      </c>
      <c r="I4550" s="63">
        <f>ROUND(SUMIFS(AC:AC,$A:$A,EOMONTH($A4550,-1),$B:$B,$B4550),2)</f>
        <v>0.05</v>
      </c>
      <c r="J4550" s="11">
        <f>SUMIFS(AB:AB,$A:$A,EOMONTH($A4550,-1),$B:$B,$B4550)</f>
        <v>111.02</v>
      </c>
      <c r="K4550" s="13">
        <v>0</v>
      </c>
      <c r="L4550" s="25">
        <v>0</v>
      </c>
      <c r="M4550" s="15">
        <v>0</v>
      </c>
      <c r="N4550" s="14">
        <v>0</v>
      </c>
      <c r="O4550" s="16">
        <v>0</v>
      </c>
      <c r="P4550" s="16">
        <v>0</v>
      </c>
      <c r="Q4550" s="16">
        <v>0</v>
      </c>
      <c r="R4550" s="16">
        <f>Q4550*16.876/100</f>
        <v>0</v>
      </c>
      <c r="S4550" s="17">
        <f t="shared" si="497"/>
        <v>0</v>
      </c>
      <c r="T4550" s="16">
        <v>0</v>
      </c>
      <c r="U4550" s="18">
        <f t="shared" si="498"/>
        <v>0</v>
      </c>
      <c r="V4550" s="18">
        <f t="shared" si="499"/>
        <v>0</v>
      </c>
      <c r="W4550" s="18">
        <f t="shared" si="500"/>
        <v>0</v>
      </c>
      <c r="X4550" s="27"/>
      <c r="Y4550" s="19">
        <f t="shared" si="501"/>
        <v>0</v>
      </c>
      <c r="Z4550" s="18">
        <f t="shared" si="502"/>
        <v>0</v>
      </c>
      <c r="AA4550" s="12">
        <v>1</v>
      </c>
      <c r="AB4550" s="12">
        <v>111.02</v>
      </c>
      <c r="AC4550" s="28">
        <f>+I4550+Y4550-Z4550</f>
        <v>0.05</v>
      </c>
      <c r="AD4550" s="20">
        <f t="shared" si="503"/>
        <v>0</v>
      </c>
      <c r="AE4550">
        <v>0</v>
      </c>
    </row>
    <row r="4551" spans="1:31" x14ac:dyDescent="0.25">
      <c r="A4551" s="9">
        <v>45230</v>
      </c>
      <c r="B4551" s="10" t="s">
        <v>379</v>
      </c>
      <c r="C4551" s="10" t="s">
        <v>282</v>
      </c>
      <c r="D4551" s="10" t="s">
        <v>40</v>
      </c>
      <c r="E4551" s="10" t="s">
        <v>30</v>
      </c>
      <c r="F4551" s="10">
        <v>590</v>
      </c>
      <c r="G4551" s="10">
        <v>643</v>
      </c>
      <c r="H4551" s="11">
        <f>SUMIFS(AA:AA,$A:$A,EOMONTH($A4551,-1),$B:$B,$B4551)</f>
        <v>0</v>
      </c>
      <c r="I4551" s="63">
        <f>ROUND(SUMIFS(AC:AC,$A:$A,EOMONTH($A4551,-1),$B:$B,$B4551),2)</f>
        <v>37.01</v>
      </c>
      <c r="J4551" s="11">
        <f>SUMIFS(AB:AB,$A:$A,EOMONTH($A4551,-1),$B:$B,$B4551)</f>
        <v>0</v>
      </c>
      <c r="K4551" s="13">
        <v>0</v>
      </c>
      <c r="L4551" s="25">
        <v>0</v>
      </c>
      <c r="M4551" s="15">
        <v>0</v>
      </c>
      <c r="N4551" s="14">
        <v>0</v>
      </c>
      <c r="O4551" s="16">
        <v>55</v>
      </c>
      <c r="P4551" s="16">
        <v>6542.2</v>
      </c>
      <c r="Q4551" s="16">
        <v>0</v>
      </c>
      <c r="R4551" s="16">
        <f>Q4551*16.876/100</f>
        <v>0</v>
      </c>
      <c r="S4551" s="17">
        <f t="shared" si="497"/>
        <v>0</v>
      </c>
      <c r="T4551" s="16">
        <v>0</v>
      </c>
      <c r="U4551" s="18">
        <f t="shared" si="498"/>
        <v>0</v>
      </c>
      <c r="V4551" s="18">
        <f t="shared" si="499"/>
        <v>0</v>
      </c>
      <c r="W4551" s="18">
        <f t="shared" si="500"/>
        <v>0</v>
      </c>
      <c r="X4551" s="27"/>
      <c r="Y4551" s="19">
        <f t="shared" si="501"/>
        <v>0</v>
      </c>
      <c r="Z4551" s="18">
        <f t="shared" si="502"/>
        <v>35.365000000000002</v>
      </c>
      <c r="AA4551" s="12">
        <v>-55</v>
      </c>
      <c r="AB4551" s="12">
        <v>-6542.2</v>
      </c>
      <c r="AC4551" s="28">
        <f>+I4551+Y4551-Z4551</f>
        <v>1.644999999999996</v>
      </c>
      <c r="AD4551" s="20">
        <f t="shared" si="503"/>
        <v>0</v>
      </c>
      <c r="AE4551">
        <v>0</v>
      </c>
    </row>
    <row r="4552" spans="1:31" x14ac:dyDescent="0.25">
      <c r="A4552" s="9">
        <v>45230</v>
      </c>
      <c r="B4552" s="10" t="s">
        <v>380</v>
      </c>
      <c r="C4552" s="10" t="s">
        <v>282</v>
      </c>
      <c r="D4552" s="10" t="s">
        <v>40</v>
      </c>
      <c r="E4552" s="10" t="s">
        <v>30</v>
      </c>
      <c r="F4552" s="10">
        <v>590</v>
      </c>
      <c r="G4552" s="10">
        <v>643</v>
      </c>
      <c r="H4552" s="11">
        <f>SUMIFS(AA:AA,$A:$A,EOMONTH($A4552,-1),$B:$B,$B4552)</f>
        <v>0</v>
      </c>
      <c r="I4552" s="63">
        <f>ROUND(SUMIFS(AC:AC,$A:$A,EOMONTH($A4552,-1),$B:$B,$B4552),2)</f>
        <v>35.11</v>
      </c>
      <c r="J4552" s="11">
        <f>SUMIFS(AB:AB,$A:$A,EOMONTH($A4552,-1),$B:$B,$B4552)</f>
        <v>0</v>
      </c>
      <c r="K4552" s="13">
        <v>0</v>
      </c>
      <c r="L4552" s="25">
        <v>0</v>
      </c>
      <c r="M4552" s="15">
        <v>0</v>
      </c>
      <c r="N4552" s="14">
        <v>0</v>
      </c>
      <c r="O4552" s="16">
        <v>15</v>
      </c>
      <c r="P4552" s="16">
        <v>1665.3</v>
      </c>
      <c r="Q4552" s="16">
        <v>0</v>
      </c>
      <c r="R4552" s="16">
        <f>Q4552*16.876/100</f>
        <v>0</v>
      </c>
      <c r="S4552" s="17">
        <f t="shared" si="497"/>
        <v>0</v>
      </c>
      <c r="T4552" s="16">
        <v>0</v>
      </c>
      <c r="U4552" s="18">
        <f t="shared" si="498"/>
        <v>0</v>
      </c>
      <c r="V4552" s="18">
        <f t="shared" si="499"/>
        <v>0</v>
      </c>
      <c r="W4552" s="18">
        <f t="shared" si="500"/>
        <v>0</v>
      </c>
      <c r="X4552" s="27"/>
      <c r="Y4552" s="19">
        <f t="shared" si="501"/>
        <v>0</v>
      </c>
      <c r="Z4552" s="18">
        <f t="shared" si="502"/>
        <v>9.6449999999999996</v>
      </c>
      <c r="AA4552" s="12">
        <v>-15</v>
      </c>
      <c r="AB4552" s="12">
        <v>-1665.3</v>
      </c>
      <c r="AC4552" s="28">
        <f>+I4552+Y4552-Z4552</f>
        <v>25.465</v>
      </c>
      <c r="AD4552" s="20">
        <f t="shared" si="503"/>
        <v>0</v>
      </c>
      <c r="AE4552">
        <v>0</v>
      </c>
    </row>
    <row r="4553" spans="1:31" x14ac:dyDescent="0.25">
      <c r="A4553" s="9">
        <v>45230</v>
      </c>
      <c r="B4553" s="10" t="s">
        <v>381</v>
      </c>
      <c r="C4553" s="10" t="s">
        <v>282</v>
      </c>
      <c r="D4553" s="10" t="s">
        <v>40</v>
      </c>
      <c r="E4553" s="10" t="s">
        <v>30</v>
      </c>
      <c r="F4553" s="10">
        <v>590</v>
      </c>
      <c r="G4553" s="10">
        <v>643</v>
      </c>
      <c r="H4553" s="11">
        <f>SUMIFS(AA:AA,$A:$A,EOMONTH($A4553,-1),$B:$B,$B4553)</f>
        <v>0</v>
      </c>
      <c r="I4553" s="63">
        <f>ROUND(SUMIFS(AC:AC,$A:$A,EOMONTH($A4553,-1),$B:$B,$B4553),2)</f>
        <v>99.2</v>
      </c>
      <c r="J4553" s="11">
        <f>SUMIFS(AB:AB,$A:$A,EOMONTH($A4553,-1),$B:$B,$B4553)</f>
        <v>0</v>
      </c>
      <c r="K4553" s="13">
        <v>0</v>
      </c>
      <c r="L4553" s="25">
        <v>0</v>
      </c>
      <c r="M4553" s="15">
        <v>0</v>
      </c>
      <c r="N4553" s="14">
        <v>0</v>
      </c>
      <c r="O4553" s="16">
        <v>40</v>
      </c>
      <c r="P4553" s="16">
        <v>4876.8999999999996</v>
      </c>
      <c r="Q4553" s="16">
        <v>0</v>
      </c>
      <c r="R4553" s="16">
        <f>Q4553*16.876/100</f>
        <v>0</v>
      </c>
      <c r="S4553" s="17">
        <f t="shared" si="497"/>
        <v>0</v>
      </c>
      <c r="T4553" s="16">
        <v>0</v>
      </c>
      <c r="U4553" s="18">
        <f t="shared" si="498"/>
        <v>0</v>
      </c>
      <c r="V4553" s="18">
        <f t="shared" si="499"/>
        <v>0</v>
      </c>
      <c r="W4553" s="18">
        <f t="shared" si="500"/>
        <v>0</v>
      </c>
      <c r="X4553" s="27"/>
      <c r="Y4553" s="19">
        <f t="shared" si="501"/>
        <v>0</v>
      </c>
      <c r="Z4553" s="18">
        <f t="shared" si="502"/>
        <v>25.72</v>
      </c>
      <c r="AA4553" s="12">
        <v>-40</v>
      </c>
      <c r="AB4553" s="12">
        <v>-4876.8999999999996</v>
      </c>
      <c r="AC4553" s="28">
        <f>+I4553+Y4553-Z4553</f>
        <v>73.48</v>
      </c>
      <c r="AD4553" s="20">
        <f t="shared" si="503"/>
        <v>0</v>
      </c>
      <c r="AE4553">
        <v>0</v>
      </c>
    </row>
    <row r="4554" spans="1:31" x14ac:dyDescent="0.25">
      <c r="A4554" s="9">
        <v>45230</v>
      </c>
      <c r="B4554" s="10" t="s">
        <v>382</v>
      </c>
      <c r="C4554" s="10" t="s">
        <v>282</v>
      </c>
      <c r="D4554" s="10" t="s">
        <v>40</v>
      </c>
      <c r="E4554" s="10" t="s">
        <v>30</v>
      </c>
      <c r="F4554" s="10">
        <v>590</v>
      </c>
      <c r="G4554" s="10">
        <v>643</v>
      </c>
      <c r="H4554" s="11">
        <f>SUMIFS(AA:AA,$A:$A,EOMONTH($A4554,-1),$B:$B,$B4554)</f>
        <v>0</v>
      </c>
      <c r="I4554" s="63">
        <f>ROUND(SUMIFS(AC:AC,$A:$A,EOMONTH($A4554,-1),$B:$B,$B4554),2)</f>
        <v>33.76</v>
      </c>
      <c r="J4554" s="11">
        <f>SUMIFS(AB:AB,$A:$A,EOMONTH($A4554,-1),$B:$B,$B4554)</f>
        <v>0</v>
      </c>
      <c r="K4554" s="13">
        <v>0</v>
      </c>
      <c r="L4554" s="25">
        <v>0</v>
      </c>
      <c r="M4554" s="15">
        <v>0</v>
      </c>
      <c r="N4554" s="14">
        <v>0</v>
      </c>
      <c r="O4554" s="16">
        <v>65</v>
      </c>
      <c r="P4554" s="16">
        <v>7345.2</v>
      </c>
      <c r="Q4554" s="16">
        <v>0</v>
      </c>
      <c r="R4554" s="16">
        <f>Q4554*16.876/100</f>
        <v>0</v>
      </c>
      <c r="S4554" s="17">
        <f t="shared" si="497"/>
        <v>0</v>
      </c>
      <c r="T4554" s="16">
        <v>0</v>
      </c>
      <c r="U4554" s="18">
        <f t="shared" si="498"/>
        <v>0</v>
      </c>
      <c r="V4554" s="18">
        <f t="shared" si="499"/>
        <v>0</v>
      </c>
      <c r="W4554" s="18">
        <f t="shared" si="500"/>
        <v>0</v>
      </c>
      <c r="X4554" s="27"/>
      <c r="Y4554" s="19">
        <f t="shared" si="501"/>
        <v>0</v>
      </c>
      <c r="Z4554" s="18">
        <f t="shared" si="502"/>
        <v>41.795000000000002</v>
      </c>
      <c r="AA4554" s="12">
        <v>-65</v>
      </c>
      <c r="AB4554" s="12">
        <v>-7345.2</v>
      </c>
      <c r="AC4554" s="28">
        <f>+I4554+Y4554-Z4554</f>
        <v>-8.0350000000000037</v>
      </c>
      <c r="AD4554" s="20">
        <f t="shared" si="503"/>
        <v>10</v>
      </c>
      <c r="AE4554">
        <v>10</v>
      </c>
    </row>
    <row r="4555" spans="1:31" x14ac:dyDescent="0.25">
      <c r="A4555" s="59">
        <v>45230</v>
      </c>
      <c r="B4555" s="60" t="s">
        <v>383</v>
      </c>
      <c r="C4555" s="60" t="s">
        <v>282</v>
      </c>
      <c r="D4555" s="60" t="s">
        <v>40</v>
      </c>
      <c r="E4555" s="60" t="s">
        <v>30</v>
      </c>
      <c r="F4555" s="10"/>
      <c r="G4555" s="10"/>
      <c r="H4555" s="11"/>
      <c r="I4555" s="63">
        <f>ROUND(SUMIFS(AC:AC,$A:$A,EOMONTH($A4555,-1),$B:$B,$B4555),2)</f>
        <v>13.1</v>
      </c>
      <c r="J4555" s="11"/>
      <c r="K4555" s="13"/>
      <c r="L4555" s="25"/>
      <c r="M4555" s="15"/>
      <c r="N4555" s="14"/>
      <c r="O4555" s="16"/>
      <c r="P4555" s="16"/>
      <c r="Q4555" s="16"/>
      <c r="R4555" s="16"/>
      <c r="S4555" s="17">
        <f t="shared" si="497"/>
        <v>0</v>
      </c>
      <c r="T4555" s="16"/>
      <c r="U4555" s="18">
        <f t="shared" si="498"/>
        <v>0</v>
      </c>
      <c r="V4555" s="18">
        <f t="shared" si="499"/>
        <v>0</v>
      </c>
      <c r="W4555" s="18">
        <f t="shared" si="500"/>
        <v>0</v>
      </c>
      <c r="X4555" s="27"/>
      <c r="Y4555" s="19">
        <f t="shared" si="501"/>
        <v>0</v>
      </c>
      <c r="Z4555" s="18">
        <f t="shared" si="502"/>
        <v>0</v>
      </c>
      <c r="AA4555" s="12"/>
      <c r="AB4555" s="12"/>
      <c r="AC4555" s="28">
        <f>+I4555+Y4555-Z4555</f>
        <v>13.1</v>
      </c>
      <c r="AD4555" s="20">
        <f t="shared" si="503"/>
        <v>0</v>
      </c>
      <c r="AE4555">
        <v>0</v>
      </c>
    </row>
    <row r="4556" spans="1:31" x14ac:dyDescent="0.25">
      <c r="A4556" s="9">
        <v>45230</v>
      </c>
      <c r="B4556" s="10" t="s">
        <v>384</v>
      </c>
      <c r="C4556" s="10" t="s">
        <v>282</v>
      </c>
      <c r="D4556" s="10" t="s">
        <v>40</v>
      </c>
      <c r="E4556" s="10" t="s">
        <v>30</v>
      </c>
      <c r="F4556" s="10">
        <v>590</v>
      </c>
      <c r="G4556" s="10">
        <v>643</v>
      </c>
      <c r="H4556" s="11">
        <f>SUMIFS(AA:AA,$A:$A,EOMONTH($A4556,-1),$B:$B,$B4556)</f>
        <v>0</v>
      </c>
      <c r="I4556" s="63">
        <f>ROUND(SUMIFS(AC:AC,$A:$A,EOMONTH($A4556,-1),$B:$B,$B4556),2)</f>
        <v>8</v>
      </c>
      <c r="J4556" s="11">
        <f>SUMIFS(AB:AB,$A:$A,EOMONTH($A4556,-1),$B:$B,$B4556)</f>
        <v>0</v>
      </c>
      <c r="K4556" s="13">
        <v>0</v>
      </c>
      <c r="L4556" s="25">
        <v>0</v>
      </c>
      <c r="M4556" s="15">
        <v>0</v>
      </c>
      <c r="N4556" s="14">
        <v>0</v>
      </c>
      <c r="O4556" s="16">
        <v>15</v>
      </c>
      <c r="P4556" s="16">
        <v>1665.3</v>
      </c>
      <c r="Q4556" s="16">
        <v>0</v>
      </c>
      <c r="R4556" s="16">
        <f>Q4556*16.876/100</f>
        <v>0</v>
      </c>
      <c r="S4556" s="17">
        <f t="shared" si="497"/>
        <v>0</v>
      </c>
      <c r="T4556" s="16">
        <v>0</v>
      </c>
      <c r="U4556" s="18">
        <f t="shared" si="498"/>
        <v>0</v>
      </c>
      <c r="V4556" s="18">
        <f t="shared" si="499"/>
        <v>0</v>
      </c>
      <c r="W4556" s="18">
        <f t="shared" si="500"/>
        <v>0</v>
      </c>
      <c r="X4556" s="27"/>
      <c r="Y4556" s="19">
        <f t="shared" si="501"/>
        <v>0</v>
      </c>
      <c r="Z4556" s="18">
        <f t="shared" si="502"/>
        <v>9.6449999999999996</v>
      </c>
      <c r="AA4556" s="12">
        <v>-15</v>
      </c>
      <c r="AB4556" s="12">
        <v>-1665.3</v>
      </c>
      <c r="AC4556" s="28">
        <f>+I4556+Y4556-Z4556</f>
        <v>-1.6449999999999996</v>
      </c>
      <c r="AD4556" s="20">
        <f t="shared" si="503"/>
        <v>10</v>
      </c>
      <c r="AE4556">
        <v>10</v>
      </c>
    </row>
    <row r="4557" spans="1:31" x14ac:dyDescent="0.25">
      <c r="A4557" s="9">
        <v>45230</v>
      </c>
      <c r="B4557" s="10" t="s">
        <v>385</v>
      </c>
      <c r="C4557" s="10" t="s">
        <v>278</v>
      </c>
      <c r="D4557" s="10" t="s">
        <v>40</v>
      </c>
      <c r="E4557" s="10" t="s">
        <v>30</v>
      </c>
      <c r="F4557" s="10">
        <v>500</v>
      </c>
      <c r="G4557" s="10">
        <v>545</v>
      </c>
      <c r="H4557" s="11">
        <f>SUMIFS(AA:AA,$A:$A,EOMONTH($A4557,-1),$B:$B,$B4557)</f>
        <v>405</v>
      </c>
      <c r="I4557" s="63">
        <f>ROUND(SUMIFS(AC:AC,$A:$A,EOMONTH($A4557,-1),$B:$B,$B4557),2)</f>
        <v>198.45</v>
      </c>
      <c r="J4557" s="11">
        <f>SUMIFS(AB:AB,$A:$A,EOMONTH($A4557,-1),$B:$B,$B4557)</f>
        <v>23987.06</v>
      </c>
      <c r="K4557" s="13">
        <v>0</v>
      </c>
      <c r="L4557" s="25">
        <v>0</v>
      </c>
      <c r="M4557" s="15">
        <v>202</v>
      </c>
      <c r="N4557" s="14">
        <v>12542.4</v>
      </c>
      <c r="O4557" s="16">
        <v>60</v>
      </c>
      <c r="P4557" s="16">
        <v>5313</v>
      </c>
      <c r="Q4557" s="16">
        <v>0</v>
      </c>
      <c r="R4557" s="16">
        <f>Q4557*16.876/100</f>
        <v>0</v>
      </c>
      <c r="S4557" s="17">
        <f t="shared" si="497"/>
        <v>0</v>
      </c>
      <c r="T4557" s="16">
        <v>0</v>
      </c>
      <c r="U4557" s="18">
        <f t="shared" si="498"/>
        <v>220.72499999999999</v>
      </c>
      <c r="V4557" s="18">
        <f t="shared" si="499"/>
        <v>101</v>
      </c>
      <c r="W4557" s="18">
        <f t="shared" si="500"/>
        <v>16.956890000000001</v>
      </c>
      <c r="X4557" s="27"/>
      <c r="Y4557" s="19">
        <f t="shared" si="501"/>
        <v>117.95689</v>
      </c>
      <c r="Z4557" s="18">
        <f t="shared" si="502"/>
        <v>32.700000000000003</v>
      </c>
      <c r="AA4557" s="12">
        <v>547</v>
      </c>
      <c r="AB4557" s="12">
        <v>24707.99</v>
      </c>
      <c r="AC4557" s="28">
        <f>+I4557+Y4557-Z4557</f>
        <v>283.70688999999999</v>
      </c>
      <c r="AD4557" s="20">
        <f t="shared" si="503"/>
        <v>0</v>
      </c>
      <c r="AE4557">
        <v>0</v>
      </c>
    </row>
    <row r="4558" spans="1:31" x14ac:dyDescent="0.25">
      <c r="A4558" s="9">
        <v>45230</v>
      </c>
      <c r="B4558" s="10" t="s">
        <v>386</v>
      </c>
      <c r="C4558" s="10" t="s">
        <v>278</v>
      </c>
      <c r="D4558" s="10" t="s">
        <v>40</v>
      </c>
      <c r="E4558" s="10" t="s">
        <v>30</v>
      </c>
      <c r="F4558" s="10">
        <v>500</v>
      </c>
      <c r="G4558" s="10">
        <v>545</v>
      </c>
      <c r="H4558" s="11">
        <f>SUMIFS(AA:AA,$A:$A,EOMONTH($A4558,-1),$B:$B,$B4558)</f>
        <v>748</v>
      </c>
      <c r="I4558" s="63">
        <f>ROUND(SUMIFS(AC:AC,$A:$A,EOMONTH($A4558,-1),$B:$B,$B4558),2)</f>
        <v>555.59</v>
      </c>
      <c r="J4558" s="11">
        <f>SUMIFS(AB:AB,$A:$A,EOMONTH($A4558,-1),$B:$B,$B4558)</f>
        <v>45006.33</v>
      </c>
      <c r="K4558" s="13">
        <v>0</v>
      </c>
      <c r="L4558" s="25">
        <v>0</v>
      </c>
      <c r="M4558" s="15">
        <v>1441</v>
      </c>
      <c r="N4558" s="14">
        <v>90083.33</v>
      </c>
      <c r="O4558" s="16">
        <v>810</v>
      </c>
      <c r="P4558" s="16">
        <v>70656.149999999994</v>
      </c>
      <c r="Q4558" s="16">
        <v>0</v>
      </c>
      <c r="R4558" s="16">
        <f>Q4558*16.876/100</f>
        <v>0</v>
      </c>
      <c r="S4558" s="17">
        <f t="shared" si="497"/>
        <v>0</v>
      </c>
      <c r="T4558" s="16">
        <v>0</v>
      </c>
      <c r="U4558" s="18">
        <f t="shared" si="498"/>
        <v>407.66</v>
      </c>
      <c r="V4558" s="18">
        <f t="shared" si="499"/>
        <v>720.5</v>
      </c>
      <c r="W4558" s="18">
        <f t="shared" si="500"/>
        <v>120.96474500000001</v>
      </c>
      <c r="X4558" s="27"/>
      <c r="Y4558" s="19">
        <f t="shared" si="501"/>
        <v>841.46474499999999</v>
      </c>
      <c r="Z4558" s="18">
        <f t="shared" si="502"/>
        <v>441.45</v>
      </c>
      <c r="AA4558" s="12">
        <v>1379</v>
      </c>
      <c r="AB4558" s="12">
        <v>65256.49</v>
      </c>
      <c r="AC4558" s="28">
        <f>+I4558+Y4558-Z4558</f>
        <v>955.60474499999987</v>
      </c>
      <c r="AD4558" s="20">
        <f t="shared" si="503"/>
        <v>0</v>
      </c>
      <c r="AE4558">
        <v>0</v>
      </c>
    </row>
    <row r="4559" spans="1:31" x14ac:dyDescent="0.25">
      <c r="A4559" s="9">
        <v>45230</v>
      </c>
      <c r="B4559" s="10" t="s">
        <v>387</v>
      </c>
      <c r="C4559" s="10" t="s">
        <v>278</v>
      </c>
      <c r="D4559" s="10" t="s">
        <v>40</v>
      </c>
      <c r="E4559" s="10" t="s">
        <v>30</v>
      </c>
      <c r="F4559" s="10">
        <v>500</v>
      </c>
      <c r="G4559" s="10">
        <v>545</v>
      </c>
      <c r="H4559" s="11">
        <f>SUMIFS(AA:AA,$A:$A,EOMONTH($A4559,-1),$B:$B,$B4559)</f>
        <v>470</v>
      </c>
      <c r="I4559" s="63">
        <f>ROUND(SUMIFS(AC:AC,$A:$A,EOMONTH($A4559,-1),$B:$B,$B4559),2)</f>
        <v>265.69</v>
      </c>
      <c r="J4559" s="11">
        <f>SUMIFS(AB:AB,$A:$A,EOMONTH($A4559,-1),$B:$B,$B4559)</f>
        <v>27677.42</v>
      </c>
      <c r="K4559" s="13">
        <v>0</v>
      </c>
      <c r="L4559" s="25">
        <v>0</v>
      </c>
      <c r="M4559" s="15">
        <v>221</v>
      </c>
      <c r="N4559" s="14">
        <v>13666.86</v>
      </c>
      <c r="O4559" s="16">
        <v>180</v>
      </c>
      <c r="P4559" s="16">
        <v>15789.6</v>
      </c>
      <c r="Q4559" s="16">
        <v>0</v>
      </c>
      <c r="R4559" s="16">
        <f>Q4559*16.876/100</f>
        <v>0</v>
      </c>
      <c r="S4559" s="17">
        <f t="shared" si="497"/>
        <v>0</v>
      </c>
      <c r="T4559" s="16">
        <v>0</v>
      </c>
      <c r="U4559" s="18">
        <f t="shared" si="498"/>
        <v>256.14999999999998</v>
      </c>
      <c r="V4559" s="18">
        <f t="shared" si="499"/>
        <v>110.5</v>
      </c>
      <c r="W4559" s="18">
        <f t="shared" si="500"/>
        <v>18.551845</v>
      </c>
      <c r="X4559" s="27"/>
      <c r="Y4559" s="19">
        <f t="shared" si="501"/>
        <v>129.05184500000001</v>
      </c>
      <c r="Z4559" s="18">
        <f t="shared" si="502"/>
        <v>98.1</v>
      </c>
      <c r="AA4559" s="12">
        <v>511</v>
      </c>
      <c r="AB4559" s="12">
        <v>23764.13</v>
      </c>
      <c r="AC4559" s="28">
        <f>+I4559+Y4559-Z4559</f>
        <v>296.64184499999999</v>
      </c>
      <c r="AD4559" s="20">
        <f t="shared" si="503"/>
        <v>0</v>
      </c>
      <c r="AE4559">
        <v>0</v>
      </c>
    </row>
    <row r="4560" spans="1:31" x14ac:dyDescent="0.25">
      <c r="A4560" s="9">
        <v>45230</v>
      </c>
      <c r="B4560" s="10" t="s">
        <v>388</v>
      </c>
      <c r="C4560" s="10" t="s">
        <v>278</v>
      </c>
      <c r="D4560" s="10" t="s">
        <v>40</v>
      </c>
      <c r="E4560" s="10" t="s">
        <v>30</v>
      </c>
      <c r="F4560" s="10">
        <v>500</v>
      </c>
      <c r="G4560" s="10">
        <v>545</v>
      </c>
      <c r="H4560" s="11">
        <f>SUMIFS(AA:AA,$A:$A,EOMONTH($A4560,-1),$B:$B,$B4560)</f>
        <v>284</v>
      </c>
      <c r="I4560" s="63">
        <f>ROUND(SUMIFS(AC:AC,$A:$A,EOMONTH($A4560,-1),$B:$B,$B4560),2)</f>
        <v>84.22</v>
      </c>
      <c r="J4560" s="11">
        <f>SUMIFS(AB:AB,$A:$A,EOMONTH($A4560,-1),$B:$B,$B4560)</f>
        <v>16862.34</v>
      </c>
      <c r="K4560" s="13">
        <v>0</v>
      </c>
      <c r="L4560" s="25">
        <v>0</v>
      </c>
      <c r="M4560" s="15">
        <v>522</v>
      </c>
      <c r="N4560" s="14">
        <v>32455.200000000001</v>
      </c>
      <c r="O4560" s="16">
        <v>300</v>
      </c>
      <c r="P4560" s="16">
        <v>25002.3</v>
      </c>
      <c r="Q4560" s="16">
        <v>0</v>
      </c>
      <c r="R4560" s="16">
        <f>Q4560*16.876/100</f>
        <v>0</v>
      </c>
      <c r="S4560" s="17">
        <f t="shared" si="497"/>
        <v>0</v>
      </c>
      <c r="T4560" s="16">
        <v>0</v>
      </c>
      <c r="U4560" s="18">
        <f t="shared" si="498"/>
        <v>154.78</v>
      </c>
      <c r="V4560" s="18">
        <f t="shared" si="499"/>
        <v>261</v>
      </c>
      <c r="W4560" s="18">
        <f t="shared" si="500"/>
        <v>43.819290000000002</v>
      </c>
      <c r="X4560" s="27"/>
      <c r="Y4560" s="19">
        <f t="shared" si="501"/>
        <v>304.81929000000002</v>
      </c>
      <c r="Z4560" s="18">
        <f t="shared" si="502"/>
        <v>163.5</v>
      </c>
      <c r="AA4560" s="12">
        <v>506</v>
      </c>
      <c r="AB4560" s="12">
        <v>23035.82</v>
      </c>
      <c r="AC4560" s="28">
        <f>+I4560+Y4560-Z4560</f>
        <v>225.53929000000005</v>
      </c>
      <c r="AD4560" s="20">
        <f t="shared" si="503"/>
        <v>0</v>
      </c>
      <c r="AE4560">
        <v>0</v>
      </c>
    </row>
    <row r="4561" spans="1:31" x14ac:dyDescent="0.25">
      <c r="A4561" s="9">
        <v>45230</v>
      </c>
      <c r="B4561" s="10" t="s">
        <v>389</v>
      </c>
      <c r="C4561" s="10" t="s">
        <v>278</v>
      </c>
      <c r="D4561" s="10" t="s">
        <v>40</v>
      </c>
      <c r="E4561" s="10" t="s">
        <v>30</v>
      </c>
      <c r="F4561" s="10">
        <v>500</v>
      </c>
      <c r="G4561" s="10">
        <v>545</v>
      </c>
      <c r="H4561" s="11">
        <f>SUMIFS(AA:AA,$A:$A,EOMONTH($A4561,-1),$B:$B,$B4561)</f>
        <v>454</v>
      </c>
      <c r="I4561" s="63">
        <f>ROUND(SUMIFS(AC:AC,$A:$A,EOMONTH($A4561,-1),$B:$B,$B4561),2)</f>
        <v>249.06</v>
      </c>
      <c r="J4561" s="11">
        <f>SUMIFS(AB:AB,$A:$A,EOMONTH($A4561,-1),$B:$B,$B4561)</f>
        <v>27179.19</v>
      </c>
      <c r="K4561" s="13">
        <v>0</v>
      </c>
      <c r="L4561" s="25">
        <v>0</v>
      </c>
      <c r="M4561" s="15">
        <v>865</v>
      </c>
      <c r="N4561" s="14">
        <v>53906.77</v>
      </c>
      <c r="O4561" s="16">
        <v>525</v>
      </c>
      <c r="P4561" s="16">
        <v>45176.4</v>
      </c>
      <c r="Q4561" s="16">
        <v>0</v>
      </c>
      <c r="R4561" s="16">
        <f>Q4561*16.876/100</f>
        <v>0</v>
      </c>
      <c r="S4561" s="17">
        <f t="shared" si="497"/>
        <v>0</v>
      </c>
      <c r="T4561" s="16">
        <v>0</v>
      </c>
      <c r="U4561" s="18">
        <f t="shared" si="498"/>
        <v>247.43</v>
      </c>
      <c r="V4561" s="18">
        <f t="shared" si="499"/>
        <v>432.5</v>
      </c>
      <c r="W4561" s="18">
        <f t="shared" si="500"/>
        <v>72.612425000000002</v>
      </c>
      <c r="X4561" s="27"/>
      <c r="Y4561" s="19">
        <f t="shared" si="501"/>
        <v>505.11242500000003</v>
      </c>
      <c r="Z4561" s="18">
        <f t="shared" si="502"/>
        <v>286.125</v>
      </c>
      <c r="AA4561" s="12">
        <v>794</v>
      </c>
      <c r="AB4561" s="12">
        <v>36034.120000000003</v>
      </c>
      <c r="AC4561" s="28">
        <f>+I4561+Y4561-Z4561</f>
        <v>468.04742499999998</v>
      </c>
      <c r="AD4561" s="20">
        <f t="shared" si="503"/>
        <v>0</v>
      </c>
      <c r="AE4561">
        <v>0</v>
      </c>
    </row>
    <row r="4562" spans="1:31" x14ac:dyDescent="0.25">
      <c r="A4562" s="9">
        <v>45230</v>
      </c>
      <c r="B4562" s="10" t="s">
        <v>390</v>
      </c>
      <c r="C4562" s="10" t="s">
        <v>278</v>
      </c>
      <c r="D4562" s="10" t="s">
        <v>40</v>
      </c>
      <c r="E4562" s="10" t="s">
        <v>30</v>
      </c>
      <c r="F4562" s="10">
        <v>500</v>
      </c>
      <c r="G4562" s="10">
        <v>545</v>
      </c>
      <c r="H4562" s="11">
        <f>SUMIFS(AA:AA,$A:$A,EOMONTH($A4562,-1),$B:$B,$B4562)</f>
        <v>496</v>
      </c>
      <c r="I4562" s="63">
        <f>ROUND(SUMIFS(AC:AC,$A:$A,EOMONTH($A4562,-1),$B:$B,$B4562),2)</f>
        <v>337.57</v>
      </c>
      <c r="J4562" s="11">
        <f>SUMIFS(AB:AB,$A:$A,EOMONTH($A4562,-1),$B:$B,$B4562)</f>
        <v>29586.639999999999</v>
      </c>
      <c r="K4562" s="13">
        <v>0</v>
      </c>
      <c r="L4562" s="25">
        <v>0</v>
      </c>
      <c r="M4562" s="15">
        <v>210</v>
      </c>
      <c r="N4562" s="14">
        <v>13009.9</v>
      </c>
      <c r="O4562" s="16">
        <v>330</v>
      </c>
      <c r="P4562" s="16">
        <v>29343.599999999999</v>
      </c>
      <c r="Q4562" s="16">
        <v>0</v>
      </c>
      <c r="R4562" s="16">
        <f>Q4562*16.876/100</f>
        <v>0</v>
      </c>
      <c r="S4562" s="17">
        <f t="shared" si="497"/>
        <v>0</v>
      </c>
      <c r="T4562" s="16">
        <v>0</v>
      </c>
      <c r="U4562" s="18">
        <f t="shared" si="498"/>
        <v>270.32</v>
      </c>
      <c r="V4562" s="18">
        <f t="shared" si="499"/>
        <v>105</v>
      </c>
      <c r="W4562" s="18">
        <f t="shared" si="500"/>
        <v>17.628450000000001</v>
      </c>
      <c r="X4562" s="27"/>
      <c r="Y4562" s="19">
        <f t="shared" si="501"/>
        <v>122.62845</v>
      </c>
      <c r="Z4562" s="18">
        <f t="shared" si="502"/>
        <v>179.85</v>
      </c>
      <c r="AA4562" s="12">
        <v>376</v>
      </c>
      <c r="AB4562" s="12">
        <v>17304.75</v>
      </c>
      <c r="AC4562" s="28">
        <f>+I4562+Y4562-Z4562</f>
        <v>280.34844999999996</v>
      </c>
      <c r="AD4562" s="20">
        <f t="shared" si="503"/>
        <v>0</v>
      </c>
      <c r="AE4562">
        <v>0</v>
      </c>
    </row>
    <row r="4563" spans="1:31" x14ac:dyDescent="0.25">
      <c r="A4563" s="9">
        <v>45230</v>
      </c>
      <c r="B4563" s="10" t="s">
        <v>391</v>
      </c>
      <c r="C4563" s="10" t="s">
        <v>278</v>
      </c>
      <c r="D4563" s="10" t="s">
        <v>40</v>
      </c>
      <c r="E4563" s="10" t="s">
        <v>30</v>
      </c>
      <c r="F4563" s="10">
        <v>705</v>
      </c>
      <c r="G4563" s="10">
        <v>768</v>
      </c>
      <c r="H4563" s="11">
        <f>SUMIFS(AA:AA,$A:$A,EOMONTH($A4563,-1),$B:$B,$B4563)</f>
        <v>110</v>
      </c>
      <c r="I4563" s="63">
        <f>ROUND(SUMIFS(AC:AC,$A:$A,EOMONTH($A4563,-1),$B:$B,$B4563),2)</f>
        <v>-331.44</v>
      </c>
      <c r="J4563" s="11">
        <f>SUMIFS(AB:AB,$A:$A,EOMONTH($A4563,-1),$B:$B,$B4563)</f>
        <v>8683.5400000000009</v>
      </c>
      <c r="K4563" s="13">
        <v>0</v>
      </c>
      <c r="L4563" s="25">
        <v>0</v>
      </c>
      <c r="M4563" s="15">
        <v>869</v>
      </c>
      <c r="N4563" s="14">
        <v>70133.64</v>
      </c>
      <c r="O4563" s="16">
        <v>603</v>
      </c>
      <c r="P4563" s="16">
        <v>66467.199999999997</v>
      </c>
      <c r="Q4563" s="16">
        <v>0</v>
      </c>
      <c r="R4563" s="16">
        <f>Q4563*16.876/100</f>
        <v>0</v>
      </c>
      <c r="S4563" s="17">
        <f t="shared" si="497"/>
        <v>0</v>
      </c>
      <c r="T4563" s="16">
        <v>0</v>
      </c>
      <c r="U4563" s="18">
        <f t="shared" si="498"/>
        <v>84.48</v>
      </c>
      <c r="V4563" s="18">
        <f t="shared" si="499"/>
        <v>612.64499999999998</v>
      </c>
      <c r="W4563" s="18">
        <f t="shared" si="500"/>
        <v>102.85696905</v>
      </c>
      <c r="X4563" s="27"/>
      <c r="Y4563" s="19">
        <f t="shared" si="501"/>
        <v>715.50196904999996</v>
      </c>
      <c r="Z4563" s="18">
        <f t="shared" si="502"/>
        <v>463.10399999999998</v>
      </c>
      <c r="AA4563" s="12">
        <v>376</v>
      </c>
      <c r="AB4563" s="12">
        <v>23749.89</v>
      </c>
      <c r="AC4563" s="28">
        <f>+I4563+Y4563-Z4563</f>
        <v>-79.042030950000026</v>
      </c>
      <c r="AD4563" s="20">
        <f t="shared" si="503"/>
        <v>80</v>
      </c>
      <c r="AE4563">
        <v>80</v>
      </c>
    </row>
    <row r="4564" spans="1:31" x14ac:dyDescent="0.25">
      <c r="A4564" s="9">
        <v>45230</v>
      </c>
      <c r="B4564" s="10" t="s">
        <v>392</v>
      </c>
      <c r="C4564" s="10" t="s">
        <v>278</v>
      </c>
      <c r="D4564" s="10" t="s">
        <v>40</v>
      </c>
      <c r="E4564" s="10" t="s">
        <v>30</v>
      </c>
      <c r="F4564" s="10">
        <v>705</v>
      </c>
      <c r="G4564" s="10">
        <v>768</v>
      </c>
      <c r="H4564" s="11">
        <f>SUMIFS(AA:AA,$A:$A,EOMONTH($A4564,-1),$B:$B,$B4564)</f>
        <v>216</v>
      </c>
      <c r="I4564" s="63">
        <f>ROUND(SUMIFS(AC:AC,$A:$A,EOMONTH($A4564,-1),$B:$B,$B4564),2)</f>
        <v>-149.53</v>
      </c>
      <c r="J4564" s="11">
        <f>SUMIFS(AB:AB,$A:$A,EOMONTH($A4564,-1),$B:$B,$B4564)</f>
        <v>18875.11</v>
      </c>
      <c r="K4564" s="13">
        <v>0</v>
      </c>
      <c r="L4564" s="25">
        <v>0</v>
      </c>
      <c r="M4564" s="15">
        <v>100</v>
      </c>
      <c r="N4564" s="14">
        <v>7967.14</v>
      </c>
      <c r="O4564" s="16">
        <v>115</v>
      </c>
      <c r="P4564" s="16">
        <v>13035.8</v>
      </c>
      <c r="Q4564" s="16">
        <v>0</v>
      </c>
      <c r="R4564" s="16">
        <f>Q4564*16.876/100</f>
        <v>0</v>
      </c>
      <c r="S4564" s="17">
        <f t="shared" si="497"/>
        <v>0</v>
      </c>
      <c r="T4564" s="16">
        <v>0</v>
      </c>
      <c r="U4564" s="18">
        <f t="shared" si="498"/>
        <v>165.88800000000001</v>
      </c>
      <c r="V4564" s="18">
        <f t="shared" si="499"/>
        <v>70.5</v>
      </c>
      <c r="W4564" s="18">
        <f t="shared" si="500"/>
        <v>11.836245000000002</v>
      </c>
      <c r="X4564" s="27"/>
      <c r="Y4564" s="19">
        <f t="shared" si="501"/>
        <v>82.336245000000005</v>
      </c>
      <c r="Z4564" s="18">
        <f t="shared" si="502"/>
        <v>88.32</v>
      </c>
      <c r="AA4564" s="12">
        <v>201</v>
      </c>
      <c r="AB4564" s="12">
        <v>12803.7</v>
      </c>
      <c r="AC4564" s="28">
        <f>+I4564+Y4564-Z4564</f>
        <v>-155.513755</v>
      </c>
      <c r="AD4564" s="20">
        <f t="shared" si="503"/>
        <v>160</v>
      </c>
      <c r="AE4564">
        <v>160</v>
      </c>
    </row>
    <row r="4565" spans="1:31" x14ac:dyDescent="0.25">
      <c r="A4565" s="9">
        <v>45230</v>
      </c>
      <c r="B4565" s="10" t="s">
        <v>393</v>
      </c>
      <c r="C4565" s="10" t="s">
        <v>278</v>
      </c>
      <c r="D4565" s="10" t="s">
        <v>40</v>
      </c>
      <c r="E4565" s="10" t="s">
        <v>30</v>
      </c>
      <c r="F4565" s="10">
        <v>705</v>
      </c>
      <c r="G4565" s="10">
        <v>768</v>
      </c>
      <c r="H4565" s="11">
        <f>SUMIFS(AA:AA,$A:$A,EOMONTH($A4565,-1),$B:$B,$B4565)</f>
        <v>122</v>
      </c>
      <c r="I4565" s="63">
        <f>ROUND(SUMIFS(AC:AC,$A:$A,EOMONTH($A4565,-1),$B:$B,$B4565),2)</f>
        <v>-145.74</v>
      </c>
      <c r="J4565" s="11">
        <f>SUMIFS(AB:AB,$A:$A,EOMONTH($A4565,-1),$B:$B,$B4565)</f>
        <v>9498.92</v>
      </c>
      <c r="K4565" s="13">
        <v>0</v>
      </c>
      <c r="L4565" s="25">
        <v>0</v>
      </c>
      <c r="M4565" s="15">
        <v>225</v>
      </c>
      <c r="N4565" s="14">
        <v>17955.439999999999</v>
      </c>
      <c r="O4565" s="16">
        <v>90</v>
      </c>
      <c r="P4565" s="16">
        <v>10118.299999999999</v>
      </c>
      <c r="Q4565" s="16">
        <v>0</v>
      </c>
      <c r="R4565" s="16">
        <f>Q4565*16.876/100</f>
        <v>0</v>
      </c>
      <c r="S4565" s="17">
        <f t="shared" si="497"/>
        <v>0</v>
      </c>
      <c r="T4565" s="16">
        <v>0</v>
      </c>
      <c r="U4565" s="18">
        <f t="shared" si="498"/>
        <v>93.695999999999998</v>
      </c>
      <c r="V4565" s="18">
        <f t="shared" si="499"/>
        <v>158.625</v>
      </c>
      <c r="W4565" s="18">
        <f t="shared" si="500"/>
        <v>26.631551250000001</v>
      </c>
      <c r="X4565" s="27"/>
      <c r="Y4565" s="19">
        <f t="shared" si="501"/>
        <v>185.25655125</v>
      </c>
      <c r="Z4565" s="18">
        <f t="shared" si="502"/>
        <v>69.12</v>
      </c>
      <c r="AA4565" s="12">
        <v>257</v>
      </c>
      <c r="AB4565" s="12">
        <v>15250.38</v>
      </c>
      <c r="AC4565" s="28">
        <f>+I4565+Y4565-Z4565</f>
        <v>-29.603448750000013</v>
      </c>
      <c r="AD4565" s="20">
        <f t="shared" si="503"/>
        <v>30</v>
      </c>
      <c r="AE4565">
        <v>30</v>
      </c>
    </row>
    <row r="4566" spans="1:31" x14ac:dyDescent="0.25">
      <c r="A4566" s="9">
        <v>45230</v>
      </c>
      <c r="B4566" s="10" t="s">
        <v>394</v>
      </c>
      <c r="C4566" s="10" t="s">
        <v>278</v>
      </c>
      <c r="D4566" s="10" t="s">
        <v>40</v>
      </c>
      <c r="E4566" s="10" t="s">
        <v>30</v>
      </c>
      <c r="F4566" s="10">
        <v>705</v>
      </c>
      <c r="G4566" s="10">
        <v>768</v>
      </c>
      <c r="H4566" s="11">
        <f>SUMIFS(AA:AA,$A:$A,EOMONTH($A4566,-1),$B:$B,$B4566)</f>
        <v>108</v>
      </c>
      <c r="I4566" s="63">
        <f>ROUND(SUMIFS(AC:AC,$A:$A,EOMONTH($A4566,-1),$B:$B,$B4566),2)</f>
        <v>-21.95</v>
      </c>
      <c r="J4566" s="11">
        <f>SUMIFS(AB:AB,$A:$A,EOMONTH($A4566,-1),$B:$B,$B4566)</f>
        <v>8595.5</v>
      </c>
      <c r="K4566" s="13">
        <v>0</v>
      </c>
      <c r="L4566" s="25">
        <v>0</v>
      </c>
      <c r="M4566" s="15">
        <v>320</v>
      </c>
      <c r="N4566" s="14">
        <v>25623.7</v>
      </c>
      <c r="O4566" s="16">
        <v>130</v>
      </c>
      <c r="P4566" s="16">
        <v>14401.8</v>
      </c>
      <c r="Q4566" s="16">
        <v>0</v>
      </c>
      <c r="R4566" s="16">
        <f>Q4566*16.876/100</f>
        <v>0</v>
      </c>
      <c r="S4566" s="17">
        <f t="shared" si="497"/>
        <v>0</v>
      </c>
      <c r="T4566" s="16">
        <v>0</v>
      </c>
      <c r="U4566" s="18">
        <f t="shared" si="498"/>
        <v>82.944000000000003</v>
      </c>
      <c r="V4566" s="18">
        <f t="shared" si="499"/>
        <v>225.6</v>
      </c>
      <c r="W4566" s="18">
        <f t="shared" si="500"/>
        <v>37.875984000000003</v>
      </c>
      <c r="X4566" s="27"/>
      <c r="Y4566" s="19">
        <f t="shared" si="501"/>
        <v>263.47598399999998</v>
      </c>
      <c r="Z4566" s="18">
        <f t="shared" si="502"/>
        <v>99.84</v>
      </c>
      <c r="AA4566" s="12">
        <v>298</v>
      </c>
      <c r="AB4566" s="12">
        <v>17868.080000000002</v>
      </c>
      <c r="AC4566" s="28">
        <f>+I4566+Y4566-Z4566</f>
        <v>141.68598399999999</v>
      </c>
      <c r="AD4566" s="20">
        <f t="shared" si="503"/>
        <v>0</v>
      </c>
      <c r="AE4566">
        <v>0</v>
      </c>
    </row>
    <row r="4567" spans="1:31" x14ac:dyDescent="0.25">
      <c r="A4567" s="9">
        <v>45230</v>
      </c>
      <c r="B4567" s="10" t="s">
        <v>395</v>
      </c>
      <c r="C4567" s="10" t="s">
        <v>278</v>
      </c>
      <c r="D4567" s="10" t="s">
        <v>40</v>
      </c>
      <c r="E4567" s="10" t="s">
        <v>30</v>
      </c>
      <c r="F4567" s="10">
        <v>705</v>
      </c>
      <c r="G4567" s="10">
        <v>768</v>
      </c>
      <c r="H4567" s="11">
        <f>SUMIFS(AA:AA,$A:$A,EOMONTH($A4567,-1),$B:$B,$B4567)</f>
        <v>52</v>
      </c>
      <c r="I4567" s="63">
        <f>ROUND(SUMIFS(AC:AC,$A:$A,EOMONTH($A4567,-1),$B:$B,$B4567),2)</f>
        <v>-225.4</v>
      </c>
      <c r="J4567" s="11">
        <f>SUMIFS(AB:AB,$A:$A,EOMONTH($A4567,-1),$B:$B,$B4567)</f>
        <v>3950.45</v>
      </c>
      <c r="K4567" s="13">
        <v>0</v>
      </c>
      <c r="L4567" s="25">
        <v>0</v>
      </c>
      <c r="M4567" s="15">
        <v>612</v>
      </c>
      <c r="N4567" s="14">
        <v>48967.53</v>
      </c>
      <c r="O4567" s="16">
        <v>275</v>
      </c>
      <c r="P4567" s="16">
        <v>30199.599999999999</v>
      </c>
      <c r="Q4567" s="16">
        <v>0</v>
      </c>
      <c r="R4567" s="16">
        <f>Q4567*16.876/100</f>
        <v>0</v>
      </c>
      <c r="S4567" s="17">
        <f t="shared" si="497"/>
        <v>0</v>
      </c>
      <c r="T4567" s="16">
        <v>0</v>
      </c>
      <c r="U4567" s="18">
        <f t="shared" si="498"/>
        <v>39.936</v>
      </c>
      <c r="V4567" s="18">
        <f t="shared" si="499"/>
        <v>431.46</v>
      </c>
      <c r="W4567" s="18">
        <f t="shared" si="500"/>
        <v>72.437819399999995</v>
      </c>
      <c r="X4567" s="27"/>
      <c r="Y4567" s="19">
        <f t="shared" si="501"/>
        <v>503.8978194</v>
      </c>
      <c r="Z4567" s="18">
        <f t="shared" si="502"/>
        <v>211.2</v>
      </c>
      <c r="AA4567" s="12">
        <v>389</v>
      </c>
      <c r="AB4567" s="12">
        <v>23254.42</v>
      </c>
      <c r="AC4567" s="28">
        <f>+I4567+Y4567-Z4567</f>
        <v>67.297819400000037</v>
      </c>
      <c r="AD4567" s="20">
        <f t="shared" si="503"/>
        <v>0</v>
      </c>
      <c r="AE4567">
        <v>0</v>
      </c>
    </row>
    <row r="4568" spans="1:31" x14ac:dyDescent="0.25">
      <c r="A4568" s="9">
        <v>45230</v>
      </c>
      <c r="B4568" s="10" t="s">
        <v>396</v>
      </c>
      <c r="C4568" s="10" t="s">
        <v>278</v>
      </c>
      <c r="D4568" s="10" t="s">
        <v>40</v>
      </c>
      <c r="E4568" s="10" t="s">
        <v>30</v>
      </c>
      <c r="F4568" s="10">
        <v>705</v>
      </c>
      <c r="G4568" s="10">
        <v>768</v>
      </c>
      <c r="H4568" s="11">
        <f>SUMIFS(AA:AA,$A:$A,EOMONTH($A4568,-1),$B:$B,$B4568)</f>
        <v>15</v>
      </c>
      <c r="I4568" s="63">
        <f>ROUND(SUMIFS(AC:AC,$A:$A,EOMONTH($A4568,-1),$B:$B,$B4568),2)</f>
        <v>-181.72</v>
      </c>
      <c r="J4568" s="11">
        <f>SUMIFS(AB:AB,$A:$A,EOMONTH($A4568,-1),$B:$B,$B4568)</f>
        <v>1186.3699999999999</v>
      </c>
      <c r="K4568" s="13">
        <v>0</v>
      </c>
      <c r="L4568" s="25">
        <v>0</v>
      </c>
      <c r="M4568" s="15">
        <v>520</v>
      </c>
      <c r="N4568" s="14">
        <v>41480.65</v>
      </c>
      <c r="O4568" s="16">
        <v>200</v>
      </c>
      <c r="P4568" s="16">
        <v>21939.1</v>
      </c>
      <c r="Q4568" s="16">
        <v>0</v>
      </c>
      <c r="R4568" s="16">
        <f>Q4568*16.876/100</f>
        <v>0</v>
      </c>
      <c r="S4568" s="17">
        <f t="shared" si="497"/>
        <v>0</v>
      </c>
      <c r="T4568" s="16">
        <v>0</v>
      </c>
      <c r="U4568" s="18">
        <f t="shared" si="498"/>
        <v>11.52</v>
      </c>
      <c r="V4568" s="18">
        <f t="shared" si="499"/>
        <v>366.6</v>
      </c>
      <c r="W4568" s="18">
        <f t="shared" si="500"/>
        <v>61.548474000000006</v>
      </c>
      <c r="X4568" s="27"/>
      <c r="Y4568" s="19">
        <f t="shared" si="501"/>
        <v>428.14847400000002</v>
      </c>
      <c r="Z4568" s="18">
        <f t="shared" si="502"/>
        <v>153.6</v>
      </c>
      <c r="AA4568" s="12">
        <v>335</v>
      </c>
      <c r="AB4568" s="12">
        <v>20036.349999999999</v>
      </c>
      <c r="AC4568" s="28">
        <f>+I4568+Y4568-Z4568</f>
        <v>92.828474000000028</v>
      </c>
      <c r="AD4568" s="20">
        <f t="shared" si="503"/>
        <v>0</v>
      </c>
      <c r="AE4568">
        <v>0</v>
      </c>
    </row>
    <row r="4569" spans="1:31" x14ac:dyDescent="0.25">
      <c r="A4569" s="9">
        <v>45230</v>
      </c>
      <c r="B4569" s="10" t="s">
        <v>795</v>
      </c>
      <c r="C4569" s="10" t="s">
        <v>278</v>
      </c>
      <c r="D4569" s="10" t="s">
        <v>40</v>
      </c>
      <c r="E4569" s="10" t="s">
        <v>30</v>
      </c>
      <c r="F4569" s="10">
        <v>450</v>
      </c>
      <c r="G4569" s="10">
        <v>490</v>
      </c>
      <c r="H4569" s="11">
        <f>SUMIFS(AA:AA,$A:$A,EOMONTH($A4569,-1),$B:$B,$B4569)</f>
        <v>195</v>
      </c>
      <c r="I4569" s="63">
        <f>ROUND(SUMIFS(AC:AC,$A:$A,EOMONTH($A4569,-1),$B:$B,$B4569),2)</f>
        <v>102.66</v>
      </c>
      <c r="J4569" s="11">
        <f>SUMIFS(AB:AB,$A:$A,EOMONTH($A4569,-1),$B:$B,$B4569)</f>
        <v>8721.7999999999993</v>
      </c>
      <c r="K4569" s="13">
        <v>0</v>
      </c>
      <c r="L4569" s="25">
        <v>0</v>
      </c>
      <c r="M4569" s="15">
        <v>0</v>
      </c>
      <c r="N4569" s="14">
        <v>0</v>
      </c>
      <c r="O4569" s="16">
        <v>0</v>
      </c>
      <c r="P4569" s="16">
        <v>0</v>
      </c>
      <c r="Q4569" s="16">
        <v>0</v>
      </c>
      <c r="R4569" s="16">
        <f>Q4569*16.876/100</f>
        <v>0</v>
      </c>
      <c r="S4569" s="17">
        <f t="shared" si="497"/>
        <v>0</v>
      </c>
      <c r="T4569" s="16">
        <v>0</v>
      </c>
      <c r="U4569" s="18">
        <f t="shared" si="498"/>
        <v>95.55</v>
      </c>
      <c r="V4569" s="18">
        <f t="shared" si="499"/>
        <v>0</v>
      </c>
      <c r="W4569" s="18">
        <f t="shared" si="500"/>
        <v>0</v>
      </c>
      <c r="X4569" s="27"/>
      <c r="Y4569" s="19">
        <f t="shared" si="501"/>
        <v>0</v>
      </c>
      <c r="Z4569" s="18">
        <f t="shared" si="502"/>
        <v>0</v>
      </c>
      <c r="AA4569" s="12">
        <v>195</v>
      </c>
      <c r="AB4569" s="12">
        <v>7392.45</v>
      </c>
      <c r="AC4569" s="28">
        <f>+I4569+Y4569-Z4569</f>
        <v>102.66</v>
      </c>
      <c r="AD4569" s="20">
        <f t="shared" si="503"/>
        <v>0</v>
      </c>
      <c r="AE4569">
        <v>0</v>
      </c>
    </row>
    <row r="4570" spans="1:31" x14ac:dyDescent="0.25">
      <c r="A4570" s="9">
        <v>45230</v>
      </c>
      <c r="B4570" s="10" t="s">
        <v>397</v>
      </c>
      <c r="C4570" s="10" t="s">
        <v>278</v>
      </c>
      <c r="D4570" s="10" t="s">
        <v>40</v>
      </c>
      <c r="E4570" s="10" t="s">
        <v>30</v>
      </c>
      <c r="F4570" s="10">
        <v>450</v>
      </c>
      <c r="G4570" s="10">
        <v>490</v>
      </c>
      <c r="H4570" s="11">
        <f>SUMIFS(AA:AA,$A:$A,EOMONTH($A4570,-1),$B:$B,$B4570)</f>
        <v>-33</v>
      </c>
      <c r="I4570" s="63">
        <f>ROUND(SUMIFS(AC:AC,$A:$A,EOMONTH($A4570,-1),$B:$B,$B4570),2)</f>
        <v>-41.6</v>
      </c>
      <c r="J4570" s="11">
        <f>SUMIFS(AB:AB,$A:$A,EOMONTH($A4570,-1),$B:$B,$B4570)</f>
        <v>-2821.34</v>
      </c>
      <c r="K4570" s="13">
        <v>0</v>
      </c>
      <c r="L4570" s="25">
        <v>0</v>
      </c>
      <c r="M4570" s="15">
        <v>0</v>
      </c>
      <c r="N4570" s="14">
        <v>0</v>
      </c>
      <c r="O4570" s="16">
        <v>105</v>
      </c>
      <c r="P4570" s="16">
        <v>8986.65</v>
      </c>
      <c r="Q4570" s="16">
        <v>0</v>
      </c>
      <c r="R4570" s="16">
        <f>Q4570*16.876/100</f>
        <v>0</v>
      </c>
      <c r="S4570" s="17">
        <f t="shared" si="497"/>
        <v>0</v>
      </c>
      <c r="T4570" s="16">
        <v>0</v>
      </c>
      <c r="U4570" s="18">
        <f t="shared" si="498"/>
        <v>-16.170000000000002</v>
      </c>
      <c r="V4570" s="18">
        <f t="shared" si="499"/>
        <v>0</v>
      </c>
      <c r="W4570" s="18">
        <f t="shared" si="500"/>
        <v>0</v>
      </c>
      <c r="X4570" s="27"/>
      <c r="Y4570" s="19">
        <f t="shared" si="501"/>
        <v>0</v>
      </c>
      <c r="Z4570" s="18">
        <f t="shared" si="502"/>
        <v>51.45</v>
      </c>
      <c r="AA4570" s="12">
        <v>-138</v>
      </c>
      <c r="AB4570" s="12">
        <v>-11807.99</v>
      </c>
      <c r="AC4570" s="28">
        <f>+I4570+Y4570-Z4570</f>
        <v>-93.050000000000011</v>
      </c>
      <c r="AD4570" s="20">
        <f t="shared" si="503"/>
        <v>100</v>
      </c>
      <c r="AE4570">
        <v>100</v>
      </c>
    </row>
    <row r="4571" spans="1:31" x14ac:dyDescent="0.25">
      <c r="A4571" s="9">
        <v>45230</v>
      </c>
      <c r="B4571" s="10" t="s">
        <v>398</v>
      </c>
      <c r="C4571" s="10" t="s">
        <v>278</v>
      </c>
      <c r="D4571" s="10" t="s">
        <v>40</v>
      </c>
      <c r="E4571" s="10" t="s">
        <v>30</v>
      </c>
      <c r="F4571" s="10">
        <v>450</v>
      </c>
      <c r="G4571" s="10">
        <v>490</v>
      </c>
      <c r="H4571" s="11">
        <f>SUMIFS(AA:AA,$A:$A,EOMONTH($A4571,-1),$B:$B,$B4571)</f>
        <v>394</v>
      </c>
      <c r="I4571" s="63">
        <f>ROUND(SUMIFS(AC:AC,$A:$A,EOMONTH($A4571,-1),$B:$B,$B4571),2)</f>
        <v>227.28</v>
      </c>
      <c r="J4571" s="11">
        <f>SUMIFS(AB:AB,$A:$A,EOMONTH($A4571,-1),$B:$B,$B4571)</f>
        <v>19581.36</v>
      </c>
      <c r="K4571" s="13">
        <v>0</v>
      </c>
      <c r="L4571" s="25">
        <v>0</v>
      </c>
      <c r="M4571" s="15">
        <v>0</v>
      </c>
      <c r="N4571" s="14">
        <v>0</v>
      </c>
      <c r="O4571" s="16">
        <v>210</v>
      </c>
      <c r="P4571" s="16">
        <v>17561.099999999999</v>
      </c>
      <c r="Q4571" s="16">
        <v>0</v>
      </c>
      <c r="R4571" s="16">
        <f>Q4571*16.876/100</f>
        <v>0</v>
      </c>
      <c r="S4571" s="17">
        <f t="shared" si="497"/>
        <v>0</v>
      </c>
      <c r="T4571" s="16">
        <v>0</v>
      </c>
      <c r="U4571" s="18">
        <f t="shared" si="498"/>
        <v>193.06</v>
      </c>
      <c r="V4571" s="18">
        <f t="shared" si="499"/>
        <v>0</v>
      </c>
      <c r="W4571" s="18">
        <f t="shared" si="500"/>
        <v>0</v>
      </c>
      <c r="X4571" s="27"/>
      <c r="Y4571" s="19">
        <f t="shared" si="501"/>
        <v>0</v>
      </c>
      <c r="Z4571" s="18">
        <f t="shared" si="502"/>
        <v>102.9</v>
      </c>
      <c r="AA4571" s="12">
        <v>184</v>
      </c>
      <c r="AB4571" s="12">
        <v>9144.6</v>
      </c>
      <c r="AC4571" s="28">
        <f>+I4571+Y4571-Z4571</f>
        <v>124.38</v>
      </c>
      <c r="AD4571" s="20">
        <f t="shared" si="503"/>
        <v>0</v>
      </c>
      <c r="AE4571">
        <v>0</v>
      </c>
    </row>
    <row r="4572" spans="1:31" x14ac:dyDescent="0.25">
      <c r="A4572" s="9">
        <v>45230</v>
      </c>
      <c r="B4572" s="10" t="s">
        <v>399</v>
      </c>
      <c r="C4572" s="10" t="s">
        <v>278</v>
      </c>
      <c r="D4572" s="10" t="s">
        <v>40</v>
      </c>
      <c r="E4572" s="10" t="s">
        <v>30</v>
      </c>
      <c r="F4572" s="10">
        <v>450</v>
      </c>
      <c r="G4572" s="10">
        <v>490</v>
      </c>
      <c r="H4572" s="11">
        <f>SUMIFS(AA:AA,$A:$A,EOMONTH($A4572,-1),$B:$B,$B4572)</f>
        <v>13</v>
      </c>
      <c r="I4572" s="63">
        <f>ROUND(SUMIFS(AC:AC,$A:$A,EOMONTH($A4572,-1),$B:$B,$B4572),2)</f>
        <v>8.5</v>
      </c>
      <c r="J4572" s="11">
        <f>SUMIFS(AB:AB,$A:$A,EOMONTH($A4572,-1),$B:$B,$B4572)</f>
        <v>633.36</v>
      </c>
      <c r="K4572" s="13">
        <v>0</v>
      </c>
      <c r="L4572" s="25">
        <v>0</v>
      </c>
      <c r="M4572" s="15">
        <v>0</v>
      </c>
      <c r="N4572" s="14">
        <v>0</v>
      </c>
      <c r="O4572" s="16">
        <v>45</v>
      </c>
      <c r="P4572" s="16">
        <v>3595.5</v>
      </c>
      <c r="Q4572" s="16">
        <v>0</v>
      </c>
      <c r="R4572" s="16">
        <f>Q4572*16.876/100</f>
        <v>0</v>
      </c>
      <c r="S4572" s="17">
        <f t="shared" si="497"/>
        <v>0</v>
      </c>
      <c r="T4572" s="16">
        <v>0</v>
      </c>
      <c r="U4572" s="18">
        <f t="shared" si="498"/>
        <v>6.37</v>
      </c>
      <c r="V4572" s="18">
        <f t="shared" si="499"/>
        <v>0</v>
      </c>
      <c r="W4572" s="18">
        <f t="shared" si="500"/>
        <v>0</v>
      </c>
      <c r="X4572" s="27"/>
      <c r="Y4572" s="19">
        <f t="shared" si="501"/>
        <v>0</v>
      </c>
      <c r="Z4572" s="18">
        <f t="shared" si="502"/>
        <v>22.05</v>
      </c>
      <c r="AA4572" s="12">
        <v>-32</v>
      </c>
      <c r="AB4572" s="12">
        <v>-1559.04</v>
      </c>
      <c r="AC4572" s="28">
        <f>+I4572+Y4572-Z4572</f>
        <v>-13.55</v>
      </c>
      <c r="AD4572" s="20">
        <f t="shared" si="503"/>
        <v>20</v>
      </c>
      <c r="AE4572">
        <v>20</v>
      </c>
    </row>
    <row r="4573" spans="1:31" x14ac:dyDescent="0.25">
      <c r="A4573" s="9">
        <v>45230</v>
      </c>
      <c r="B4573" s="10" t="s">
        <v>400</v>
      </c>
      <c r="C4573" s="10" t="s">
        <v>278</v>
      </c>
      <c r="D4573" s="10" t="s">
        <v>40</v>
      </c>
      <c r="E4573" s="10" t="s">
        <v>30</v>
      </c>
      <c r="F4573" s="10">
        <v>450</v>
      </c>
      <c r="G4573" s="10">
        <v>490</v>
      </c>
      <c r="H4573" s="11">
        <f>SUMIFS(AA:AA,$A:$A,EOMONTH($A4573,-1),$B:$B,$B4573)</f>
        <v>111</v>
      </c>
      <c r="I4573" s="63">
        <f>ROUND(SUMIFS(AC:AC,$A:$A,EOMONTH($A4573,-1),$B:$B,$B4573),2)</f>
        <v>13.78</v>
      </c>
      <c r="J4573" s="11">
        <f>SUMIFS(AB:AB,$A:$A,EOMONTH($A4573,-1),$B:$B,$B4573)</f>
        <v>5641.57</v>
      </c>
      <c r="K4573" s="13">
        <v>0</v>
      </c>
      <c r="L4573" s="25">
        <v>0</v>
      </c>
      <c r="M4573" s="15">
        <v>0</v>
      </c>
      <c r="N4573" s="14">
        <v>0</v>
      </c>
      <c r="O4573" s="16">
        <v>45</v>
      </c>
      <c r="P4573" s="16">
        <v>4171.6499999999996</v>
      </c>
      <c r="Q4573" s="16">
        <v>0</v>
      </c>
      <c r="R4573" s="16">
        <f>Q4573*16.876/100</f>
        <v>0</v>
      </c>
      <c r="S4573" s="17">
        <f t="shared" si="497"/>
        <v>0</v>
      </c>
      <c r="T4573" s="16">
        <v>0</v>
      </c>
      <c r="U4573" s="18">
        <f t="shared" si="498"/>
        <v>54.39</v>
      </c>
      <c r="V4573" s="18">
        <f t="shared" si="499"/>
        <v>0</v>
      </c>
      <c r="W4573" s="18">
        <f t="shared" si="500"/>
        <v>0</v>
      </c>
      <c r="X4573" s="27"/>
      <c r="Y4573" s="19">
        <f t="shared" si="501"/>
        <v>0</v>
      </c>
      <c r="Z4573" s="18">
        <f t="shared" si="502"/>
        <v>22.05</v>
      </c>
      <c r="AA4573" s="12">
        <v>66</v>
      </c>
      <c r="AB4573" s="12">
        <v>2515.92</v>
      </c>
      <c r="AC4573" s="28">
        <f>+I4573+Y4573-Z4573</f>
        <v>-8.2700000000000014</v>
      </c>
      <c r="AD4573" s="20">
        <f t="shared" si="503"/>
        <v>10</v>
      </c>
      <c r="AE4573">
        <v>10</v>
      </c>
    </row>
    <row r="4574" spans="1:31" x14ac:dyDescent="0.25">
      <c r="A4574" s="9">
        <v>45230</v>
      </c>
      <c r="B4574" s="10" t="s">
        <v>401</v>
      </c>
      <c r="C4574" s="10" t="s">
        <v>278</v>
      </c>
      <c r="D4574" s="10" t="s">
        <v>40</v>
      </c>
      <c r="E4574" s="10" t="s">
        <v>30</v>
      </c>
      <c r="F4574" s="10">
        <v>450</v>
      </c>
      <c r="G4574" s="10">
        <v>490</v>
      </c>
      <c r="H4574" s="11">
        <f>SUMIFS(AA:AA,$A:$A,EOMONTH($A4574,-1),$B:$B,$B4574)</f>
        <v>261</v>
      </c>
      <c r="I4574" s="63">
        <f>ROUND(SUMIFS(AC:AC,$A:$A,EOMONTH($A4574,-1),$B:$B,$B4574),2)</f>
        <v>154.22</v>
      </c>
      <c r="J4574" s="11">
        <f>SUMIFS(AB:AB,$A:$A,EOMONTH($A4574,-1),$B:$B,$B4574)</f>
        <v>13053.37</v>
      </c>
      <c r="K4574" s="13">
        <v>0</v>
      </c>
      <c r="L4574" s="25">
        <v>0</v>
      </c>
      <c r="M4574" s="15">
        <v>0</v>
      </c>
      <c r="N4574" s="14">
        <v>0</v>
      </c>
      <c r="O4574" s="16">
        <v>240</v>
      </c>
      <c r="P4574" s="16">
        <v>19958.099999999999</v>
      </c>
      <c r="Q4574" s="16">
        <v>0</v>
      </c>
      <c r="R4574" s="16">
        <f>Q4574*16.876/100</f>
        <v>0</v>
      </c>
      <c r="S4574" s="17">
        <f t="shared" si="497"/>
        <v>0</v>
      </c>
      <c r="T4574" s="16">
        <v>0</v>
      </c>
      <c r="U4574" s="18">
        <f t="shared" si="498"/>
        <v>127.89</v>
      </c>
      <c r="V4574" s="18">
        <f t="shared" si="499"/>
        <v>0</v>
      </c>
      <c r="W4574" s="18">
        <f t="shared" si="500"/>
        <v>0</v>
      </c>
      <c r="X4574" s="27"/>
      <c r="Y4574" s="19">
        <f t="shared" si="501"/>
        <v>0</v>
      </c>
      <c r="Z4574" s="18">
        <f t="shared" si="502"/>
        <v>117.6</v>
      </c>
      <c r="AA4574" s="12">
        <v>21</v>
      </c>
      <c r="AB4574" s="12">
        <v>787.71</v>
      </c>
      <c r="AC4574" s="28">
        <f>+I4574+Y4574-Z4574</f>
        <v>36.620000000000005</v>
      </c>
      <c r="AD4574" s="20">
        <f t="shared" si="503"/>
        <v>0</v>
      </c>
      <c r="AE4574">
        <v>0</v>
      </c>
    </row>
    <row r="4575" spans="1:31" x14ac:dyDescent="0.25">
      <c r="A4575" s="9">
        <v>45230</v>
      </c>
      <c r="B4575" s="10" t="s">
        <v>402</v>
      </c>
      <c r="C4575" s="10" t="s">
        <v>278</v>
      </c>
      <c r="D4575" s="10" t="s">
        <v>40</v>
      </c>
      <c r="E4575" s="10" t="s">
        <v>30</v>
      </c>
      <c r="F4575" s="10">
        <v>450</v>
      </c>
      <c r="G4575" s="10">
        <v>490</v>
      </c>
      <c r="H4575" s="11">
        <f>SUMIFS(AA:AA,$A:$A,EOMONTH($A4575,-1),$B:$B,$B4575)</f>
        <v>320</v>
      </c>
      <c r="I4575" s="63">
        <f>ROUND(SUMIFS(AC:AC,$A:$A,EOMONTH($A4575,-1),$B:$B,$B4575),2)</f>
        <v>-67.459999999999994</v>
      </c>
      <c r="J4575" s="11">
        <f>SUMIFS(AB:AB,$A:$A,EOMONTH($A4575,-1),$B:$B,$B4575)</f>
        <v>16242.33</v>
      </c>
      <c r="K4575" s="13">
        <v>0</v>
      </c>
      <c r="L4575" s="25">
        <v>0</v>
      </c>
      <c r="M4575" s="15">
        <v>0</v>
      </c>
      <c r="N4575" s="14">
        <v>0</v>
      </c>
      <c r="O4575" s="16">
        <v>30</v>
      </c>
      <c r="P4575" s="16">
        <v>2809.2</v>
      </c>
      <c r="Q4575" s="16">
        <v>0</v>
      </c>
      <c r="R4575" s="16">
        <f>Q4575*16.876/100</f>
        <v>0</v>
      </c>
      <c r="S4575" s="17">
        <f t="shared" si="497"/>
        <v>0</v>
      </c>
      <c r="T4575" s="16">
        <v>0</v>
      </c>
      <c r="U4575" s="18">
        <f t="shared" si="498"/>
        <v>156.80000000000001</v>
      </c>
      <c r="V4575" s="18">
        <f t="shared" si="499"/>
        <v>0</v>
      </c>
      <c r="W4575" s="18">
        <f t="shared" si="500"/>
        <v>0</v>
      </c>
      <c r="X4575" s="27"/>
      <c r="Y4575" s="19">
        <f t="shared" si="501"/>
        <v>0</v>
      </c>
      <c r="Z4575" s="18">
        <f t="shared" si="502"/>
        <v>14.7</v>
      </c>
      <c r="AA4575" s="12">
        <v>290</v>
      </c>
      <c r="AB4575" s="12">
        <v>11040.3</v>
      </c>
      <c r="AC4575" s="28">
        <f>+I4575+Y4575-Z4575</f>
        <v>-82.16</v>
      </c>
      <c r="AD4575" s="20">
        <f t="shared" si="503"/>
        <v>90</v>
      </c>
      <c r="AE4575">
        <v>90</v>
      </c>
    </row>
    <row r="4576" spans="1:31" x14ac:dyDescent="0.25">
      <c r="A4576" s="9">
        <v>45230</v>
      </c>
      <c r="B4576" s="10" t="s">
        <v>403</v>
      </c>
      <c r="C4576" s="10" t="s">
        <v>278</v>
      </c>
      <c r="D4576" s="10" t="s">
        <v>40</v>
      </c>
      <c r="E4576" s="10" t="s">
        <v>30</v>
      </c>
      <c r="F4576" s="10">
        <v>450</v>
      </c>
      <c r="G4576" s="10">
        <v>490</v>
      </c>
      <c r="H4576" s="11">
        <f>SUMIFS(AA:AA,$A:$A,EOMONTH($A4576,-1),$B:$B,$B4576)</f>
        <v>43</v>
      </c>
      <c r="I4576" s="63">
        <f>ROUND(SUMIFS(AC:AC,$A:$A,EOMONTH($A4576,-1),$B:$B,$B4576),2)</f>
        <v>2.92</v>
      </c>
      <c r="J4576" s="11">
        <f>SUMIFS(AB:AB,$A:$A,EOMONTH($A4576,-1),$B:$B,$B4576)</f>
        <v>4706.3500000000004</v>
      </c>
      <c r="K4576" s="13">
        <v>0</v>
      </c>
      <c r="L4576" s="25">
        <v>0</v>
      </c>
      <c r="M4576" s="15">
        <v>0</v>
      </c>
      <c r="N4576" s="14">
        <v>0</v>
      </c>
      <c r="O4576" s="16">
        <v>0</v>
      </c>
      <c r="P4576" s="16">
        <v>0</v>
      </c>
      <c r="Q4576" s="16">
        <v>0</v>
      </c>
      <c r="R4576" s="16">
        <f>Q4576*16.876/100</f>
        <v>0</v>
      </c>
      <c r="S4576" s="17">
        <f t="shared" si="497"/>
        <v>0</v>
      </c>
      <c r="T4576" s="16">
        <v>0</v>
      </c>
      <c r="U4576" s="18">
        <f t="shared" si="498"/>
        <v>21.07</v>
      </c>
      <c r="V4576" s="18">
        <f t="shared" si="499"/>
        <v>0</v>
      </c>
      <c r="W4576" s="18">
        <f t="shared" si="500"/>
        <v>0</v>
      </c>
      <c r="X4576" s="27"/>
      <c r="Y4576" s="19">
        <f t="shared" si="501"/>
        <v>0</v>
      </c>
      <c r="Z4576" s="18">
        <f t="shared" si="502"/>
        <v>0</v>
      </c>
      <c r="AA4576" s="12">
        <v>43</v>
      </c>
      <c r="AB4576" s="12">
        <v>4706.3500000000004</v>
      </c>
      <c r="AC4576" s="28">
        <f>+I4576+Y4576-Z4576</f>
        <v>2.92</v>
      </c>
      <c r="AD4576" s="20">
        <f t="shared" si="503"/>
        <v>0</v>
      </c>
      <c r="AE4576">
        <v>0</v>
      </c>
    </row>
    <row r="4577" spans="1:31" x14ac:dyDescent="0.25">
      <c r="A4577" s="9">
        <v>45230</v>
      </c>
      <c r="B4577" s="10" t="s">
        <v>404</v>
      </c>
      <c r="C4577" s="10" t="s">
        <v>278</v>
      </c>
      <c r="D4577" s="10" t="s">
        <v>40</v>
      </c>
      <c r="E4577" s="10" t="s">
        <v>30</v>
      </c>
      <c r="F4577" s="10">
        <v>450</v>
      </c>
      <c r="G4577" s="10">
        <v>490</v>
      </c>
      <c r="H4577" s="11">
        <f>SUMIFS(AA:AA,$A:$A,EOMONTH($A4577,-1),$B:$B,$B4577)</f>
        <v>222</v>
      </c>
      <c r="I4577" s="63">
        <f>ROUND(SUMIFS(AC:AC,$A:$A,EOMONTH($A4577,-1),$B:$B,$B4577),2)</f>
        <v>53.73</v>
      </c>
      <c r="J4577" s="11">
        <f>SUMIFS(AB:AB,$A:$A,EOMONTH($A4577,-1),$B:$B,$B4577)</f>
        <v>11205.45</v>
      </c>
      <c r="K4577" s="13">
        <v>0</v>
      </c>
      <c r="L4577" s="25">
        <v>0</v>
      </c>
      <c r="M4577" s="15">
        <v>0</v>
      </c>
      <c r="N4577" s="14">
        <v>0</v>
      </c>
      <c r="O4577" s="16">
        <v>30</v>
      </c>
      <c r="P4577" s="16">
        <v>2809.2</v>
      </c>
      <c r="Q4577" s="16">
        <v>0</v>
      </c>
      <c r="R4577" s="16">
        <f>Q4577*16.876/100</f>
        <v>0</v>
      </c>
      <c r="S4577" s="17">
        <f t="shared" si="497"/>
        <v>0</v>
      </c>
      <c r="T4577" s="16">
        <v>0</v>
      </c>
      <c r="U4577" s="18">
        <f t="shared" si="498"/>
        <v>108.78</v>
      </c>
      <c r="V4577" s="18">
        <f t="shared" si="499"/>
        <v>0</v>
      </c>
      <c r="W4577" s="18">
        <f t="shared" si="500"/>
        <v>0</v>
      </c>
      <c r="X4577" s="27"/>
      <c r="Y4577" s="19">
        <f t="shared" si="501"/>
        <v>0</v>
      </c>
      <c r="Z4577" s="18">
        <f t="shared" si="502"/>
        <v>14.7</v>
      </c>
      <c r="AA4577" s="12">
        <v>192</v>
      </c>
      <c r="AB4577" s="12">
        <v>7269.12</v>
      </c>
      <c r="AC4577" s="28">
        <f>+I4577+Y4577-Z4577</f>
        <v>39.03</v>
      </c>
      <c r="AD4577" s="20">
        <f t="shared" si="503"/>
        <v>0</v>
      </c>
      <c r="AE4577">
        <v>0</v>
      </c>
    </row>
    <row r="4578" spans="1:31" x14ac:dyDescent="0.25">
      <c r="A4578" s="9">
        <v>45230</v>
      </c>
      <c r="B4578" s="10" t="s">
        <v>405</v>
      </c>
      <c r="C4578" s="10" t="s">
        <v>278</v>
      </c>
      <c r="D4578" s="10" t="s">
        <v>40</v>
      </c>
      <c r="E4578" s="10" t="s">
        <v>30</v>
      </c>
      <c r="F4578" s="10">
        <v>745</v>
      </c>
      <c r="G4578" s="10">
        <v>812</v>
      </c>
      <c r="H4578" s="11">
        <f>SUMIFS(AA:AA,$A:$A,EOMONTH($A4578,-1),$B:$B,$B4578)</f>
        <v>992</v>
      </c>
      <c r="I4578" s="63">
        <f>ROUND(SUMIFS(AC:AC,$A:$A,EOMONTH($A4578,-1),$B:$B,$B4578),2)</f>
        <v>674.06</v>
      </c>
      <c r="J4578" s="11">
        <f>SUMIFS(AB:AB,$A:$A,EOMONTH($A4578,-1),$B:$B,$B4578)</f>
        <v>87899.33</v>
      </c>
      <c r="K4578" s="13">
        <v>0</v>
      </c>
      <c r="L4578" s="25">
        <v>0</v>
      </c>
      <c r="M4578" s="15">
        <v>0</v>
      </c>
      <c r="N4578" s="14">
        <v>0</v>
      </c>
      <c r="O4578" s="16">
        <v>320</v>
      </c>
      <c r="P4578" s="16">
        <v>44691.5</v>
      </c>
      <c r="Q4578" s="16">
        <v>0</v>
      </c>
      <c r="R4578" s="16">
        <f>Q4578*16.876/100</f>
        <v>0</v>
      </c>
      <c r="S4578" s="17">
        <f t="shared" si="497"/>
        <v>0</v>
      </c>
      <c r="T4578" s="16">
        <v>0</v>
      </c>
      <c r="U4578" s="18">
        <f t="shared" si="498"/>
        <v>805.50400000000002</v>
      </c>
      <c r="V4578" s="18">
        <f t="shared" si="499"/>
        <v>0</v>
      </c>
      <c r="W4578" s="18">
        <f t="shared" si="500"/>
        <v>0</v>
      </c>
      <c r="X4578" s="27"/>
      <c r="Y4578" s="19">
        <f t="shared" si="501"/>
        <v>0</v>
      </c>
      <c r="Z4578" s="18">
        <f t="shared" si="502"/>
        <v>259.83999999999997</v>
      </c>
      <c r="AA4578" s="12">
        <v>672</v>
      </c>
      <c r="AB4578" s="12">
        <v>44661.120000000003</v>
      </c>
      <c r="AC4578" s="28">
        <f>+I4578+Y4578-Z4578</f>
        <v>414.21999999999997</v>
      </c>
      <c r="AD4578" s="20">
        <f t="shared" si="503"/>
        <v>0</v>
      </c>
      <c r="AE4578">
        <v>0</v>
      </c>
    </row>
    <row r="4579" spans="1:31" x14ac:dyDescent="0.25">
      <c r="A4579" s="9">
        <v>45230</v>
      </c>
      <c r="B4579" s="10" t="s">
        <v>722</v>
      </c>
      <c r="C4579" s="10" t="s">
        <v>278</v>
      </c>
      <c r="D4579" s="10" t="s">
        <v>40</v>
      </c>
      <c r="E4579" s="10" t="s">
        <v>30</v>
      </c>
      <c r="F4579" s="10">
        <v>745</v>
      </c>
      <c r="G4579" s="10">
        <v>812</v>
      </c>
      <c r="H4579" s="11">
        <f>SUMIFS(AA:AA,$A:$A,EOMONTH($A4579,-1),$B:$B,$B4579)</f>
        <v>70</v>
      </c>
      <c r="I4579" s="63">
        <f>ROUND(SUMIFS(AC:AC,$A:$A,EOMONTH($A4579,-1),$B:$B,$B4579),2)</f>
        <v>63.23</v>
      </c>
      <c r="J4579" s="11">
        <f>SUMIFS(AB:AB,$A:$A,EOMONTH($A4579,-1),$B:$B,$B4579)</f>
        <v>6480.97</v>
      </c>
      <c r="K4579" s="13">
        <v>0</v>
      </c>
      <c r="L4579" s="25">
        <v>0</v>
      </c>
      <c r="M4579" s="15">
        <v>0</v>
      </c>
      <c r="N4579" s="14">
        <v>0</v>
      </c>
      <c r="O4579" s="16">
        <v>0</v>
      </c>
      <c r="P4579" s="16">
        <v>0</v>
      </c>
      <c r="Q4579" s="16">
        <v>0</v>
      </c>
      <c r="R4579" s="16">
        <f>Q4579*16.876/100</f>
        <v>0</v>
      </c>
      <c r="S4579" s="17">
        <f t="shared" si="497"/>
        <v>0</v>
      </c>
      <c r="T4579" s="16">
        <v>0</v>
      </c>
      <c r="U4579" s="18">
        <f t="shared" si="498"/>
        <v>56.84</v>
      </c>
      <c r="V4579" s="18">
        <f t="shared" si="499"/>
        <v>0</v>
      </c>
      <c r="W4579" s="18">
        <f t="shared" si="500"/>
        <v>0</v>
      </c>
      <c r="X4579" s="27"/>
      <c r="Y4579" s="19">
        <f t="shared" si="501"/>
        <v>0</v>
      </c>
      <c r="Z4579" s="18">
        <f t="shared" si="502"/>
        <v>0</v>
      </c>
      <c r="AA4579" s="12">
        <v>70</v>
      </c>
      <c r="AB4579" s="12">
        <v>4860.8</v>
      </c>
      <c r="AC4579" s="28">
        <f>+I4579+Y4579-Z4579</f>
        <v>63.23</v>
      </c>
      <c r="AD4579" s="20">
        <f t="shared" si="503"/>
        <v>0</v>
      </c>
      <c r="AE4579">
        <v>0</v>
      </c>
    </row>
    <row r="4580" spans="1:31" x14ac:dyDescent="0.25">
      <c r="A4580" s="9">
        <v>45230</v>
      </c>
      <c r="B4580" s="10" t="s">
        <v>723</v>
      </c>
      <c r="C4580" s="10" t="s">
        <v>278</v>
      </c>
      <c r="D4580" s="10" t="s">
        <v>40</v>
      </c>
      <c r="E4580" s="10" t="s">
        <v>30</v>
      </c>
      <c r="F4580" s="10">
        <v>745</v>
      </c>
      <c r="G4580" s="10">
        <v>812</v>
      </c>
      <c r="H4580" s="11">
        <f>SUMIFS(AA:AA,$A:$A,EOMONTH($A4580,-1),$B:$B,$B4580)</f>
        <v>28</v>
      </c>
      <c r="I4580" s="63">
        <f>ROUND(SUMIFS(AC:AC,$A:$A,EOMONTH($A4580,-1),$B:$B,$B4580),2)</f>
        <v>26.69</v>
      </c>
      <c r="J4580" s="11">
        <f>SUMIFS(AB:AB,$A:$A,EOMONTH($A4580,-1),$B:$B,$B4580)</f>
        <v>2605.98</v>
      </c>
      <c r="K4580" s="13">
        <v>0</v>
      </c>
      <c r="L4580" s="25">
        <v>0</v>
      </c>
      <c r="M4580" s="15">
        <v>0</v>
      </c>
      <c r="N4580" s="14">
        <v>0</v>
      </c>
      <c r="O4580" s="16">
        <v>0</v>
      </c>
      <c r="P4580" s="16">
        <v>0</v>
      </c>
      <c r="Q4580" s="16">
        <v>0</v>
      </c>
      <c r="R4580" s="16">
        <f>Q4580*16.876/100</f>
        <v>0</v>
      </c>
      <c r="S4580" s="17">
        <f t="shared" si="497"/>
        <v>0</v>
      </c>
      <c r="T4580" s="16">
        <v>0</v>
      </c>
      <c r="U4580" s="18">
        <f t="shared" si="498"/>
        <v>22.736000000000001</v>
      </c>
      <c r="V4580" s="18">
        <f t="shared" si="499"/>
        <v>0</v>
      </c>
      <c r="W4580" s="18">
        <f t="shared" si="500"/>
        <v>0</v>
      </c>
      <c r="X4580" s="27"/>
      <c r="Y4580" s="19">
        <f t="shared" si="501"/>
        <v>0</v>
      </c>
      <c r="Z4580" s="18">
        <f t="shared" si="502"/>
        <v>0</v>
      </c>
      <c r="AA4580" s="12">
        <v>28</v>
      </c>
      <c r="AB4580" s="12">
        <v>2605.98</v>
      </c>
      <c r="AC4580" s="28">
        <f>+I4580+Y4580-Z4580</f>
        <v>26.69</v>
      </c>
      <c r="AD4580" s="20">
        <f t="shared" si="503"/>
        <v>0</v>
      </c>
      <c r="AE4580">
        <v>0</v>
      </c>
    </row>
    <row r="4581" spans="1:31" x14ac:dyDescent="0.25">
      <c r="A4581" s="9">
        <v>45230</v>
      </c>
      <c r="B4581" s="10" t="s">
        <v>406</v>
      </c>
      <c r="C4581" s="10" t="s">
        <v>278</v>
      </c>
      <c r="D4581" s="10" t="s">
        <v>40</v>
      </c>
      <c r="E4581" s="10" t="s">
        <v>30</v>
      </c>
      <c r="F4581" s="10">
        <v>745</v>
      </c>
      <c r="G4581" s="10">
        <v>812</v>
      </c>
      <c r="H4581" s="11">
        <f>SUMIFS(AA:AA,$A:$A,EOMONTH($A4581,-1),$B:$B,$B4581)</f>
        <v>320</v>
      </c>
      <c r="I4581" s="63">
        <f>ROUND(SUMIFS(AC:AC,$A:$A,EOMONTH($A4581,-1),$B:$B,$B4581),2)</f>
        <v>217.74</v>
      </c>
      <c r="J4581" s="11">
        <f>SUMIFS(AB:AB,$A:$A,EOMONTH($A4581,-1),$B:$B,$B4581)</f>
        <v>27879.49</v>
      </c>
      <c r="K4581" s="13">
        <v>0</v>
      </c>
      <c r="L4581" s="25">
        <v>0</v>
      </c>
      <c r="M4581" s="15">
        <v>0</v>
      </c>
      <c r="N4581" s="14">
        <v>0</v>
      </c>
      <c r="O4581" s="16">
        <v>89</v>
      </c>
      <c r="P4581" s="16">
        <v>12843.68</v>
      </c>
      <c r="Q4581" s="16">
        <v>0</v>
      </c>
      <c r="R4581" s="16">
        <f>Q4581*16.876/100</f>
        <v>0</v>
      </c>
      <c r="S4581" s="17">
        <f t="shared" si="497"/>
        <v>0</v>
      </c>
      <c r="T4581" s="16">
        <v>0</v>
      </c>
      <c r="U4581" s="18">
        <f t="shared" si="498"/>
        <v>259.83999999999997</v>
      </c>
      <c r="V4581" s="18">
        <f t="shared" si="499"/>
        <v>0</v>
      </c>
      <c r="W4581" s="18">
        <f t="shared" si="500"/>
        <v>0</v>
      </c>
      <c r="X4581" s="27"/>
      <c r="Y4581" s="19">
        <f t="shared" si="501"/>
        <v>0</v>
      </c>
      <c r="Z4581" s="18">
        <f t="shared" si="502"/>
        <v>72.268000000000001</v>
      </c>
      <c r="AA4581" s="12">
        <v>231</v>
      </c>
      <c r="AB4581" s="12">
        <v>15093.54</v>
      </c>
      <c r="AC4581" s="28">
        <f>+I4581+Y4581-Z4581</f>
        <v>145.47200000000001</v>
      </c>
      <c r="AD4581" s="20">
        <f t="shared" si="503"/>
        <v>0</v>
      </c>
      <c r="AE4581">
        <v>0</v>
      </c>
    </row>
    <row r="4582" spans="1:31" x14ac:dyDescent="0.25">
      <c r="A4582" s="9">
        <v>45230</v>
      </c>
      <c r="B4582" s="10" t="s">
        <v>407</v>
      </c>
      <c r="C4582" s="10" t="s">
        <v>278</v>
      </c>
      <c r="D4582" s="10" t="s">
        <v>40</v>
      </c>
      <c r="E4582" s="10" t="s">
        <v>30</v>
      </c>
      <c r="F4582" s="10">
        <v>745</v>
      </c>
      <c r="G4582" s="10">
        <v>812</v>
      </c>
      <c r="H4582" s="11">
        <f>SUMIFS(AA:AA,$A:$A,EOMONTH($A4582,-1),$B:$B,$B4582)</f>
        <v>75</v>
      </c>
      <c r="I4582" s="63">
        <f>ROUND(SUMIFS(AC:AC,$A:$A,EOMONTH($A4582,-1),$B:$B,$B4582),2)</f>
        <v>-71.23</v>
      </c>
      <c r="J4582" s="11">
        <f>SUMIFS(AB:AB,$A:$A,EOMONTH($A4582,-1),$B:$B,$B4582)</f>
        <v>6618.4</v>
      </c>
      <c r="K4582" s="13">
        <v>0</v>
      </c>
      <c r="L4582" s="25">
        <v>0</v>
      </c>
      <c r="M4582" s="15">
        <v>0</v>
      </c>
      <c r="N4582" s="14">
        <v>0</v>
      </c>
      <c r="O4582" s="16">
        <v>150</v>
      </c>
      <c r="P4582" s="16">
        <v>21541.200000000001</v>
      </c>
      <c r="Q4582" s="16">
        <v>0</v>
      </c>
      <c r="R4582" s="16">
        <f>Q4582*16.876/100</f>
        <v>0</v>
      </c>
      <c r="S4582" s="17">
        <f t="shared" si="497"/>
        <v>0</v>
      </c>
      <c r="T4582" s="16">
        <v>0</v>
      </c>
      <c r="U4582" s="18">
        <f t="shared" si="498"/>
        <v>60.9</v>
      </c>
      <c r="V4582" s="18">
        <f t="shared" si="499"/>
        <v>0</v>
      </c>
      <c r="W4582" s="18">
        <f t="shared" si="500"/>
        <v>0</v>
      </c>
      <c r="X4582" s="27"/>
      <c r="Y4582" s="19">
        <f t="shared" si="501"/>
        <v>0</v>
      </c>
      <c r="Z4582" s="18">
        <f t="shared" si="502"/>
        <v>121.8</v>
      </c>
      <c r="AA4582" s="12">
        <v>-75</v>
      </c>
      <c r="AB4582" s="12">
        <v>-9909.2800000000007</v>
      </c>
      <c r="AC4582" s="28">
        <f>+I4582+Y4582-Z4582</f>
        <v>-193.03</v>
      </c>
      <c r="AD4582" s="20">
        <f t="shared" si="503"/>
        <v>200</v>
      </c>
      <c r="AE4582">
        <v>200</v>
      </c>
    </row>
    <row r="4583" spans="1:31" x14ac:dyDescent="0.25">
      <c r="A4583" s="9">
        <v>45230</v>
      </c>
      <c r="B4583" s="10" t="s">
        <v>408</v>
      </c>
      <c r="C4583" s="10" t="s">
        <v>278</v>
      </c>
      <c r="D4583" s="10" t="s">
        <v>40</v>
      </c>
      <c r="E4583" s="10" t="s">
        <v>30</v>
      </c>
      <c r="F4583" s="10">
        <v>745</v>
      </c>
      <c r="G4583" s="10">
        <v>812</v>
      </c>
      <c r="H4583" s="11">
        <f>SUMIFS(AA:AA,$A:$A,EOMONTH($A4583,-1),$B:$B,$B4583)</f>
        <v>314</v>
      </c>
      <c r="I4583" s="63">
        <f>ROUND(SUMIFS(AC:AC,$A:$A,EOMONTH($A4583,-1),$B:$B,$B4583),2)</f>
        <v>-52.29</v>
      </c>
      <c r="J4583" s="11">
        <f>SUMIFS(AB:AB,$A:$A,EOMONTH($A4583,-1),$B:$B,$B4583)</f>
        <v>30500.98</v>
      </c>
      <c r="K4583" s="13">
        <v>0</v>
      </c>
      <c r="L4583" s="25">
        <v>0</v>
      </c>
      <c r="M4583" s="15">
        <v>0</v>
      </c>
      <c r="N4583" s="14">
        <v>0</v>
      </c>
      <c r="O4583" s="16">
        <v>80</v>
      </c>
      <c r="P4583" s="16">
        <v>10643.6</v>
      </c>
      <c r="Q4583" s="16">
        <v>0</v>
      </c>
      <c r="R4583" s="16">
        <f>Q4583*16.876/100</f>
        <v>0</v>
      </c>
      <c r="S4583" s="17">
        <f t="shared" si="497"/>
        <v>0</v>
      </c>
      <c r="T4583" s="16">
        <v>0</v>
      </c>
      <c r="U4583" s="18">
        <f t="shared" si="498"/>
        <v>254.96799999999999</v>
      </c>
      <c r="V4583" s="18">
        <f t="shared" si="499"/>
        <v>0</v>
      </c>
      <c r="W4583" s="18">
        <f t="shared" si="500"/>
        <v>0</v>
      </c>
      <c r="X4583" s="27"/>
      <c r="Y4583" s="19">
        <f t="shared" si="501"/>
        <v>0</v>
      </c>
      <c r="Z4583" s="18">
        <f t="shared" si="502"/>
        <v>64.959999999999994</v>
      </c>
      <c r="AA4583" s="12">
        <v>234</v>
      </c>
      <c r="AB4583" s="12">
        <v>17049.240000000002</v>
      </c>
      <c r="AC4583" s="28">
        <f>+I4583+Y4583-Z4583</f>
        <v>-117.25</v>
      </c>
      <c r="AD4583" s="20">
        <f t="shared" si="503"/>
        <v>120</v>
      </c>
      <c r="AE4583">
        <v>120</v>
      </c>
    </row>
    <row r="4584" spans="1:31" x14ac:dyDescent="0.25">
      <c r="A4584" s="9">
        <v>45230</v>
      </c>
      <c r="B4584" s="10" t="s">
        <v>409</v>
      </c>
      <c r="C4584" s="10" t="s">
        <v>278</v>
      </c>
      <c r="D4584" s="10" t="s">
        <v>40</v>
      </c>
      <c r="E4584" s="10" t="s">
        <v>30</v>
      </c>
      <c r="F4584" s="10">
        <v>745</v>
      </c>
      <c r="G4584" s="10">
        <v>812</v>
      </c>
      <c r="H4584" s="11">
        <f>SUMIFS(AA:AA,$A:$A,EOMONTH($A4584,-1),$B:$B,$B4584)</f>
        <v>423</v>
      </c>
      <c r="I4584" s="63">
        <f>ROUND(SUMIFS(AC:AC,$A:$A,EOMONTH($A4584,-1),$B:$B,$B4584),2)</f>
        <v>165.42</v>
      </c>
      <c r="J4584" s="11">
        <f>SUMIFS(AB:AB,$A:$A,EOMONTH($A4584,-1),$B:$B,$B4584)</f>
        <v>37096.410000000003</v>
      </c>
      <c r="K4584" s="13">
        <v>0</v>
      </c>
      <c r="L4584" s="25">
        <v>0</v>
      </c>
      <c r="M4584" s="15">
        <v>0</v>
      </c>
      <c r="N4584" s="14">
        <v>0</v>
      </c>
      <c r="O4584" s="16">
        <v>180</v>
      </c>
      <c r="P4584" s="16">
        <v>25063</v>
      </c>
      <c r="Q4584" s="16">
        <v>0</v>
      </c>
      <c r="R4584" s="16">
        <f>Q4584*16.876/100</f>
        <v>0</v>
      </c>
      <c r="S4584" s="17">
        <f t="shared" si="497"/>
        <v>0</v>
      </c>
      <c r="T4584" s="16">
        <v>0</v>
      </c>
      <c r="U4584" s="18">
        <f t="shared" si="498"/>
        <v>343.476</v>
      </c>
      <c r="V4584" s="18">
        <f t="shared" si="499"/>
        <v>0</v>
      </c>
      <c r="W4584" s="18">
        <f t="shared" si="500"/>
        <v>0</v>
      </c>
      <c r="X4584" s="27"/>
      <c r="Y4584" s="19">
        <f t="shared" si="501"/>
        <v>0</v>
      </c>
      <c r="Z4584" s="18">
        <f t="shared" si="502"/>
        <v>146.16</v>
      </c>
      <c r="AA4584" s="12">
        <v>243</v>
      </c>
      <c r="AB4584" s="12">
        <v>15984.54</v>
      </c>
      <c r="AC4584" s="28">
        <f>+I4584+Y4584-Z4584</f>
        <v>19.259999999999991</v>
      </c>
      <c r="AD4584" s="20">
        <f t="shared" si="503"/>
        <v>0</v>
      </c>
      <c r="AE4584">
        <v>0</v>
      </c>
    </row>
    <row r="4585" spans="1:31" x14ac:dyDescent="0.25">
      <c r="A4585" s="9">
        <v>45230</v>
      </c>
      <c r="B4585" s="10" t="s">
        <v>410</v>
      </c>
      <c r="C4585" s="10" t="s">
        <v>278</v>
      </c>
      <c r="D4585" s="10" t="s">
        <v>40</v>
      </c>
      <c r="E4585" s="10" t="s">
        <v>30</v>
      </c>
      <c r="F4585" s="10">
        <v>745</v>
      </c>
      <c r="G4585" s="10">
        <v>812</v>
      </c>
      <c r="H4585" s="11">
        <f>SUMIFS(AA:AA,$A:$A,EOMONTH($A4585,-1),$B:$B,$B4585)</f>
        <v>399</v>
      </c>
      <c r="I4585" s="63">
        <f>ROUND(SUMIFS(AC:AC,$A:$A,EOMONTH($A4585,-1),$B:$B,$B4585),2)</f>
        <v>292.93</v>
      </c>
      <c r="J4585" s="11">
        <f>SUMIFS(AB:AB,$A:$A,EOMONTH($A4585,-1),$B:$B,$B4585)</f>
        <v>34986.410000000003</v>
      </c>
      <c r="K4585" s="13">
        <v>0</v>
      </c>
      <c r="L4585" s="25">
        <v>0</v>
      </c>
      <c r="M4585" s="15">
        <v>0</v>
      </c>
      <c r="N4585" s="14">
        <v>0</v>
      </c>
      <c r="O4585" s="16">
        <v>179</v>
      </c>
      <c r="P4585" s="16">
        <v>25553.38</v>
      </c>
      <c r="Q4585" s="16">
        <v>0</v>
      </c>
      <c r="R4585" s="16">
        <f>Q4585*16.876/100</f>
        <v>0</v>
      </c>
      <c r="S4585" s="17">
        <f t="shared" si="497"/>
        <v>0</v>
      </c>
      <c r="T4585" s="16">
        <v>0</v>
      </c>
      <c r="U4585" s="18">
        <f t="shared" si="498"/>
        <v>323.988</v>
      </c>
      <c r="V4585" s="18">
        <f t="shared" si="499"/>
        <v>0</v>
      </c>
      <c r="W4585" s="18">
        <f t="shared" si="500"/>
        <v>0</v>
      </c>
      <c r="X4585" s="27"/>
      <c r="Y4585" s="19">
        <f t="shared" si="501"/>
        <v>0</v>
      </c>
      <c r="Z4585" s="18">
        <f t="shared" si="502"/>
        <v>145.34800000000001</v>
      </c>
      <c r="AA4585" s="12">
        <v>220</v>
      </c>
      <c r="AB4585" s="12">
        <v>14469.4</v>
      </c>
      <c r="AC4585" s="28">
        <f>+I4585+Y4585-Z4585</f>
        <v>147.58199999999999</v>
      </c>
      <c r="AD4585" s="20">
        <f t="shared" si="503"/>
        <v>0</v>
      </c>
      <c r="AE4585">
        <v>0</v>
      </c>
    </row>
    <row r="4586" spans="1:31" x14ac:dyDescent="0.25">
      <c r="A4586" s="9">
        <v>45230</v>
      </c>
      <c r="B4586" s="10" t="s">
        <v>411</v>
      </c>
      <c r="C4586" s="10" t="s">
        <v>278</v>
      </c>
      <c r="D4586" s="10" t="s">
        <v>40</v>
      </c>
      <c r="E4586" s="10" t="s">
        <v>30</v>
      </c>
      <c r="F4586" s="10">
        <v>840</v>
      </c>
      <c r="G4586" s="10">
        <v>916</v>
      </c>
      <c r="H4586" s="11">
        <f>SUMIFS(AA:AA,$A:$A,EOMONTH($A4586,-1),$B:$B,$B4586)</f>
        <v>593</v>
      </c>
      <c r="I4586" s="63">
        <f>ROUND(SUMIFS(AC:AC,$A:$A,EOMONTH($A4586,-1),$B:$B,$B4586),2)</f>
        <v>282.73</v>
      </c>
      <c r="J4586" s="11">
        <f>SUMIFS(AB:AB,$A:$A,EOMONTH($A4586,-1),$B:$B,$B4586)</f>
        <v>54570.95</v>
      </c>
      <c r="K4586" s="13">
        <v>0</v>
      </c>
      <c r="L4586" s="25">
        <v>0</v>
      </c>
      <c r="M4586" s="15">
        <v>0</v>
      </c>
      <c r="N4586" s="14">
        <v>0</v>
      </c>
      <c r="O4586" s="16">
        <v>369</v>
      </c>
      <c r="P4586" s="16">
        <v>56993.13</v>
      </c>
      <c r="Q4586" s="16">
        <v>0</v>
      </c>
      <c r="R4586" s="16">
        <f>Q4586*16.876/100</f>
        <v>0</v>
      </c>
      <c r="S4586" s="17">
        <f t="shared" si="497"/>
        <v>0</v>
      </c>
      <c r="T4586" s="16">
        <v>0</v>
      </c>
      <c r="U4586" s="18">
        <f t="shared" si="498"/>
        <v>543.18799999999999</v>
      </c>
      <c r="V4586" s="18">
        <f t="shared" si="499"/>
        <v>0</v>
      </c>
      <c r="W4586" s="18">
        <f t="shared" si="500"/>
        <v>0</v>
      </c>
      <c r="X4586" s="27"/>
      <c r="Y4586" s="19">
        <f t="shared" si="501"/>
        <v>0</v>
      </c>
      <c r="Z4586" s="18">
        <f t="shared" si="502"/>
        <v>338.00400000000002</v>
      </c>
      <c r="AA4586" s="12">
        <v>224</v>
      </c>
      <c r="AB4586" s="12">
        <v>15460.48</v>
      </c>
      <c r="AC4586" s="28">
        <f>+I4586+Y4586-Z4586</f>
        <v>-55.274000000000001</v>
      </c>
      <c r="AD4586" s="20">
        <f t="shared" si="503"/>
        <v>60</v>
      </c>
      <c r="AE4586">
        <v>60</v>
      </c>
    </row>
    <row r="4587" spans="1:31" x14ac:dyDescent="0.25">
      <c r="A4587" s="9">
        <v>45230</v>
      </c>
      <c r="B4587" s="10" t="s">
        <v>412</v>
      </c>
      <c r="C4587" s="10" t="s">
        <v>278</v>
      </c>
      <c r="D4587" s="10" t="s">
        <v>29</v>
      </c>
      <c r="E4587" s="10" t="s">
        <v>30</v>
      </c>
      <c r="F4587" s="10"/>
      <c r="G4587" s="10">
        <v>0</v>
      </c>
      <c r="H4587" s="11">
        <f>SUMIFS(AA:AA,$A:$A,EOMONTH($A4587,-1),$B:$B,$B4587)</f>
        <v>108</v>
      </c>
      <c r="I4587" s="63">
        <f>ROUND(SUMIFS(AC:AC,$A:$A,EOMONTH($A4587,-1),$B:$B,$B4587),2)</f>
        <v>4.88</v>
      </c>
      <c r="J4587" s="11">
        <f>SUMIFS(AB:AB,$A:$A,EOMONTH($A4587,-1),$B:$B,$B4587)</f>
        <v>22572</v>
      </c>
      <c r="K4587" s="13">
        <v>0</v>
      </c>
      <c r="L4587" s="25">
        <v>0</v>
      </c>
      <c r="M4587" s="15">
        <v>0</v>
      </c>
      <c r="N4587" s="14">
        <v>0</v>
      </c>
      <c r="O4587" s="16">
        <v>0</v>
      </c>
      <c r="P4587" s="16">
        <v>0</v>
      </c>
      <c r="Q4587" s="16">
        <v>0</v>
      </c>
      <c r="R4587" s="16">
        <f>Q4587*16.876/100</f>
        <v>0</v>
      </c>
      <c r="S4587" s="17">
        <f t="shared" si="497"/>
        <v>0</v>
      </c>
      <c r="T4587" s="16">
        <v>0</v>
      </c>
      <c r="U4587" s="18">
        <f t="shared" si="498"/>
        <v>0</v>
      </c>
      <c r="V4587" s="18">
        <f t="shared" si="499"/>
        <v>0</v>
      </c>
      <c r="W4587" s="18">
        <f t="shared" si="500"/>
        <v>0</v>
      </c>
      <c r="X4587" s="27"/>
      <c r="Y4587" s="19">
        <f t="shared" si="501"/>
        <v>0</v>
      </c>
      <c r="Z4587" s="18">
        <f t="shared" si="502"/>
        <v>0</v>
      </c>
      <c r="AA4587" s="12">
        <v>108</v>
      </c>
      <c r="AB4587" s="12">
        <v>22572</v>
      </c>
      <c r="AC4587" s="28">
        <f>+I4587+Y4587-Z4587</f>
        <v>4.88</v>
      </c>
      <c r="AD4587" s="20">
        <f t="shared" si="503"/>
        <v>0</v>
      </c>
      <c r="AE4587">
        <v>0</v>
      </c>
    </row>
    <row r="4588" spans="1:31" x14ac:dyDescent="0.25">
      <c r="A4588" s="9">
        <v>45230</v>
      </c>
      <c r="B4588" s="10" t="s">
        <v>413</v>
      </c>
      <c r="C4588" s="10" t="s">
        <v>278</v>
      </c>
      <c r="D4588" s="10" t="s">
        <v>40</v>
      </c>
      <c r="E4588" s="10" t="s">
        <v>30</v>
      </c>
      <c r="F4588" s="10">
        <v>840</v>
      </c>
      <c r="G4588" s="10">
        <v>916</v>
      </c>
      <c r="H4588" s="11">
        <f>SUMIFS(AA:AA,$A:$A,EOMONTH($A4588,-1),$B:$B,$B4588)</f>
        <v>313</v>
      </c>
      <c r="I4588" s="63">
        <f>ROUND(SUMIFS(AC:AC,$A:$A,EOMONTH($A4588,-1),$B:$B,$B4588),2)</f>
        <v>-26</v>
      </c>
      <c r="J4588" s="11">
        <f>SUMIFS(AB:AB,$A:$A,EOMONTH($A4588,-1),$B:$B,$B4588)</f>
        <v>27495.16</v>
      </c>
      <c r="K4588" s="13">
        <v>0</v>
      </c>
      <c r="L4588" s="25">
        <v>0</v>
      </c>
      <c r="M4588" s="15">
        <v>0</v>
      </c>
      <c r="N4588" s="14">
        <v>0</v>
      </c>
      <c r="O4588" s="16">
        <v>158</v>
      </c>
      <c r="P4588" s="16">
        <v>24765.01</v>
      </c>
      <c r="Q4588" s="16">
        <v>0</v>
      </c>
      <c r="R4588" s="16">
        <f>Q4588*16.876/100</f>
        <v>0</v>
      </c>
      <c r="S4588" s="17">
        <f t="shared" si="497"/>
        <v>0</v>
      </c>
      <c r="T4588" s="16">
        <v>0</v>
      </c>
      <c r="U4588" s="18">
        <f t="shared" si="498"/>
        <v>286.70800000000003</v>
      </c>
      <c r="V4588" s="18">
        <f t="shared" si="499"/>
        <v>0</v>
      </c>
      <c r="W4588" s="18">
        <f t="shared" si="500"/>
        <v>0</v>
      </c>
      <c r="X4588" s="27"/>
      <c r="Y4588" s="19">
        <f t="shared" si="501"/>
        <v>0</v>
      </c>
      <c r="Z4588" s="18">
        <f t="shared" si="502"/>
        <v>144.72800000000001</v>
      </c>
      <c r="AA4588" s="12">
        <v>155</v>
      </c>
      <c r="AB4588" s="12">
        <v>10211.4</v>
      </c>
      <c r="AC4588" s="28">
        <f>+I4588+Y4588-Z4588</f>
        <v>-170.72800000000001</v>
      </c>
      <c r="AD4588" s="20">
        <f t="shared" si="503"/>
        <v>180</v>
      </c>
      <c r="AE4588">
        <v>180</v>
      </c>
    </row>
    <row r="4589" spans="1:31" x14ac:dyDescent="0.25">
      <c r="A4589" s="9">
        <v>45230</v>
      </c>
      <c r="B4589" s="10" t="s">
        <v>414</v>
      </c>
      <c r="C4589" s="10" t="s">
        <v>278</v>
      </c>
      <c r="D4589" s="10" t="s">
        <v>40</v>
      </c>
      <c r="E4589" s="10" t="s">
        <v>30</v>
      </c>
      <c r="F4589" s="10">
        <v>840</v>
      </c>
      <c r="G4589" s="10">
        <v>916</v>
      </c>
      <c r="H4589" s="11">
        <f>SUMIFS(AA:AA,$A:$A,EOMONTH($A4589,-1),$B:$B,$B4589)</f>
        <v>368</v>
      </c>
      <c r="I4589" s="63">
        <f>ROUND(SUMIFS(AC:AC,$A:$A,EOMONTH($A4589,-1),$B:$B,$B4589),2)</f>
        <v>1.92</v>
      </c>
      <c r="J4589" s="11">
        <f>SUMIFS(AB:AB,$A:$A,EOMONTH($A4589,-1),$B:$B,$B4589)</f>
        <v>32704.21</v>
      </c>
      <c r="K4589" s="13">
        <v>0</v>
      </c>
      <c r="L4589" s="25">
        <v>0</v>
      </c>
      <c r="M4589" s="15">
        <v>0</v>
      </c>
      <c r="N4589" s="14">
        <v>0</v>
      </c>
      <c r="O4589" s="16">
        <v>103</v>
      </c>
      <c r="P4589" s="16">
        <v>16283.63</v>
      </c>
      <c r="Q4589" s="16">
        <v>0</v>
      </c>
      <c r="R4589" s="16">
        <f>Q4589*16.876/100</f>
        <v>0</v>
      </c>
      <c r="S4589" s="17">
        <f t="shared" si="497"/>
        <v>0</v>
      </c>
      <c r="T4589" s="16">
        <v>0</v>
      </c>
      <c r="U4589" s="18">
        <f t="shared" si="498"/>
        <v>337.08800000000002</v>
      </c>
      <c r="V4589" s="18">
        <f t="shared" si="499"/>
        <v>0</v>
      </c>
      <c r="W4589" s="18">
        <f t="shared" si="500"/>
        <v>0</v>
      </c>
      <c r="X4589" s="27"/>
      <c r="Y4589" s="19">
        <f t="shared" si="501"/>
        <v>0</v>
      </c>
      <c r="Z4589" s="18">
        <f t="shared" si="502"/>
        <v>94.347999999999999</v>
      </c>
      <c r="AA4589" s="12">
        <v>265</v>
      </c>
      <c r="AB4589" s="12">
        <v>17662.25</v>
      </c>
      <c r="AC4589" s="28">
        <f>+I4589+Y4589-Z4589</f>
        <v>-92.427999999999997</v>
      </c>
      <c r="AD4589" s="20">
        <f t="shared" si="503"/>
        <v>100</v>
      </c>
      <c r="AE4589">
        <v>100</v>
      </c>
    </row>
    <row r="4590" spans="1:31" x14ac:dyDescent="0.25">
      <c r="A4590" s="9">
        <v>45230</v>
      </c>
      <c r="B4590" s="10" t="s">
        <v>415</v>
      </c>
      <c r="C4590" s="10" t="s">
        <v>278</v>
      </c>
      <c r="D4590" s="10" t="s">
        <v>40</v>
      </c>
      <c r="E4590" s="10" t="s">
        <v>30</v>
      </c>
      <c r="F4590" s="10">
        <v>840</v>
      </c>
      <c r="G4590" s="10">
        <v>916</v>
      </c>
      <c r="H4590" s="11">
        <f>SUMIFS(AA:AA,$A:$A,EOMONTH($A4590,-1),$B:$B,$B4590)</f>
        <v>433</v>
      </c>
      <c r="I4590" s="63">
        <f>ROUND(SUMIFS(AC:AC,$A:$A,EOMONTH($A4590,-1),$B:$B,$B4590),2)</f>
        <v>296.45</v>
      </c>
      <c r="J4590" s="11">
        <f>SUMIFS(AB:AB,$A:$A,EOMONTH($A4590,-1),$B:$B,$B4590)</f>
        <v>39400.800000000003</v>
      </c>
      <c r="K4590" s="13">
        <v>0</v>
      </c>
      <c r="L4590" s="25">
        <v>0</v>
      </c>
      <c r="M4590" s="15">
        <v>0</v>
      </c>
      <c r="N4590" s="14">
        <v>0</v>
      </c>
      <c r="O4590" s="16">
        <v>135</v>
      </c>
      <c r="P4590" s="16">
        <v>20496.419999999998</v>
      </c>
      <c r="Q4590" s="16">
        <v>0</v>
      </c>
      <c r="R4590" s="16">
        <f>Q4590*16.876/100</f>
        <v>0</v>
      </c>
      <c r="S4590" s="17">
        <f t="shared" si="497"/>
        <v>0</v>
      </c>
      <c r="T4590" s="16">
        <v>0</v>
      </c>
      <c r="U4590" s="18">
        <f t="shared" si="498"/>
        <v>396.62799999999999</v>
      </c>
      <c r="V4590" s="18">
        <f t="shared" si="499"/>
        <v>0</v>
      </c>
      <c r="W4590" s="18">
        <f t="shared" si="500"/>
        <v>0</v>
      </c>
      <c r="X4590" s="27"/>
      <c r="Y4590" s="19">
        <f t="shared" si="501"/>
        <v>0</v>
      </c>
      <c r="Z4590" s="18">
        <f t="shared" si="502"/>
        <v>123.66</v>
      </c>
      <c r="AA4590" s="12">
        <v>298</v>
      </c>
      <c r="AB4590" s="12">
        <v>21791.83</v>
      </c>
      <c r="AC4590" s="28">
        <f>+I4590+Y4590-Z4590</f>
        <v>172.79</v>
      </c>
      <c r="AD4590" s="20">
        <f t="shared" si="503"/>
        <v>0</v>
      </c>
      <c r="AE4590">
        <v>0</v>
      </c>
    </row>
    <row r="4591" spans="1:31" x14ac:dyDescent="0.25">
      <c r="A4591" s="9">
        <v>45230</v>
      </c>
      <c r="B4591" s="10" t="s">
        <v>416</v>
      </c>
      <c r="C4591" s="10" t="s">
        <v>278</v>
      </c>
      <c r="D4591" s="10" t="s">
        <v>40</v>
      </c>
      <c r="E4591" s="10" t="s">
        <v>30</v>
      </c>
      <c r="F4591" s="10">
        <v>840</v>
      </c>
      <c r="G4591" s="10">
        <v>916</v>
      </c>
      <c r="H4591" s="11">
        <f>SUMIFS(AA:AA,$A:$A,EOMONTH($A4591,-1),$B:$B,$B4591)</f>
        <v>517</v>
      </c>
      <c r="I4591" s="63">
        <f>ROUND(SUMIFS(AC:AC,$A:$A,EOMONTH($A4591,-1),$B:$B,$B4591),2)</f>
        <v>249.92</v>
      </c>
      <c r="J4591" s="11">
        <f>SUMIFS(AB:AB,$A:$A,EOMONTH($A4591,-1),$B:$B,$B4591)</f>
        <v>47047.42</v>
      </c>
      <c r="K4591" s="13">
        <v>0</v>
      </c>
      <c r="L4591" s="25">
        <v>0</v>
      </c>
      <c r="M4591" s="15">
        <v>0</v>
      </c>
      <c r="N4591" s="14">
        <v>0</v>
      </c>
      <c r="O4591" s="16">
        <v>216</v>
      </c>
      <c r="P4591" s="16">
        <v>33364.800000000003</v>
      </c>
      <c r="Q4591" s="16">
        <v>0</v>
      </c>
      <c r="R4591" s="16">
        <f>Q4591*16.876/100</f>
        <v>0</v>
      </c>
      <c r="S4591" s="17">
        <f t="shared" si="497"/>
        <v>0</v>
      </c>
      <c r="T4591" s="16">
        <v>0</v>
      </c>
      <c r="U4591" s="18">
        <f t="shared" si="498"/>
        <v>473.572</v>
      </c>
      <c r="V4591" s="18">
        <f t="shared" si="499"/>
        <v>0</v>
      </c>
      <c r="W4591" s="18">
        <f t="shared" si="500"/>
        <v>0</v>
      </c>
      <c r="X4591" s="27"/>
      <c r="Y4591" s="19">
        <f t="shared" si="501"/>
        <v>0</v>
      </c>
      <c r="Z4591" s="18">
        <f t="shared" si="502"/>
        <v>197.85599999999999</v>
      </c>
      <c r="AA4591" s="12">
        <v>301</v>
      </c>
      <c r="AB4591" s="12">
        <v>21248.53</v>
      </c>
      <c r="AC4591" s="28">
        <f>+I4591+Y4591-Z4591</f>
        <v>52.063999999999993</v>
      </c>
      <c r="AD4591" s="20">
        <f t="shared" si="503"/>
        <v>0</v>
      </c>
      <c r="AE4591">
        <v>0</v>
      </c>
    </row>
    <row r="4592" spans="1:31" x14ac:dyDescent="0.25">
      <c r="A4592" s="9">
        <v>45230</v>
      </c>
      <c r="B4592" s="10" t="s">
        <v>417</v>
      </c>
      <c r="C4592" s="10" t="s">
        <v>278</v>
      </c>
      <c r="D4592" s="10" t="s">
        <v>40</v>
      </c>
      <c r="E4592" s="10" t="s">
        <v>30</v>
      </c>
      <c r="F4592" s="10">
        <v>840</v>
      </c>
      <c r="G4592" s="10">
        <v>916</v>
      </c>
      <c r="H4592" s="11">
        <f>SUMIFS(AA:AA,$A:$A,EOMONTH($A4592,-1),$B:$B,$B4592)</f>
        <v>284</v>
      </c>
      <c r="I4592" s="63">
        <f>ROUND(SUMIFS(AC:AC,$A:$A,EOMONTH($A4592,-1),$B:$B,$B4592),2)</f>
        <v>-33.159999999999997</v>
      </c>
      <c r="J4592" s="11">
        <f>SUMIFS(AB:AB,$A:$A,EOMONTH($A4592,-1),$B:$B,$B4592)</f>
        <v>24837.06</v>
      </c>
      <c r="K4592" s="13">
        <v>0</v>
      </c>
      <c r="L4592" s="25">
        <v>0</v>
      </c>
      <c r="M4592" s="15">
        <v>0</v>
      </c>
      <c r="N4592" s="14">
        <v>0</v>
      </c>
      <c r="O4592" s="16">
        <v>99</v>
      </c>
      <c r="P4592" s="16">
        <v>15104.43</v>
      </c>
      <c r="Q4592" s="16">
        <v>0</v>
      </c>
      <c r="R4592" s="16">
        <f>Q4592*16.876/100</f>
        <v>0</v>
      </c>
      <c r="S4592" s="17">
        <f t="shared" si="497"/>
        <v>0</v>
      </c>
      <c r="T4592" s="16">
        <v>0</v>
      </c>
      <c r="U4592" s="18">
        <f t="shared" si="498"/>
        <v>260.14400000000001</v>
      </c>
      <c r="V4592" s="18">
        <f t="shared" si="499"/>
        <v>0</v>
      </c>
      <c r="W4592" s="18">
        <f t="shared" si="500"/>
        <v>0</v>
      </c>
      <c r="X4592" s="27"/>
      <c r="Y4592" s="19">
        <f t="shared" si="501"/>
        <v>0</v>
      </c>
      <c r="Z4592" s="18">
        <f t="shared" si="502"/>
        <v>90.683999999999997</v>
      </c>
      <c r="AA4592" s="12">
        <v>185</v>
      </c>
      <c r="AB4592" s="12">
        <v>12637.03</v>
      </c>
      <c r="AC4592" s="28">
        <f>+I4592+Y4592-Z4592</f>
        <v>-123.84399999999999</v>
      </c>
      <c r="AD4592" s="20">
        <f t="shared" si="503"/>
        <v>130</v>
      </c>
      <c r="AE4592">
        <v>130</v>
      </c>
    </row>
    <row r="4593" spans="1:31" x14ac:dyDescent="0.25">
      <c r="A4593" s="9">
        <v>45230</v>
      </c>
      <c r="B4593" s="10" t="s">
        <v>418</v>
      </c>
      <c r="C4593" s="10" t="s">
        <v>419</v>
      </c>
      <c r="D4593" s="10" t="s">
        <v>40</v>
      </c>
      <c r="E4593" s="10" t="s">
        <v>30</v>
      </c>
      <c r="F4593" s="10">
        <v>110</v>
      </c>
      <c r="G4593" s="10">
        <v>120</v>
      </c>
      <c r="H4593" s="11">
        <f>SUMIFS(AA:AA,$A:$A,EOMONTH($A4593,-1),$B:$B,$B4593)</f>
        <v>162</v>
      </c>
      <c r="I4593" s="63">
        <f>ROUND(SUMIFS(AC:AC,$A:$A,EOMONTH($A4593,-1),$B:$B,$B4593),2)</f>
        <v>90.87</v>
      </c>
      <c r="J4593" s="11">
        <f>SUMIFS(AB:AB,$A:$A,EOMONTH($A4593,-1),$B:$B,$B4593)</f>
        <v>2521.35</v>
      </c>
      <c r="K4593" s="13">
        <v>0</v>
      </c>
      <c r="L4593" s="25">
        <v>0</v>
      </c>
      <c r="M4593" s="15">
        <v>0</v>
      </c>
      <c r="N4593" s="14">
        <v>0</v>
      </c>
      <c r="O4593" s="16">
        <v>0</v>
      </c>
      <c r="P4593" s="16">
        <v>0</v>
      </c>
      <c r="Q4593" s="16">
        <v>0</v>
      </c>
      <c r="R4593" s="16">
        <f>Q4593*16.876/100</f>
        <v>0</v>
      </c>
      <c r="S4593" s="17">
        <f t="shared" si="497"/>
        <v>0</v>
      </c>
      <c r="T4593" s="16">
        <v>0</v>
      </c>
      <c r="U4593" s="18">
        <f t="shared" si="498"/>
        <v>19.440000000000001</v>
      </c>
      <c r="V4593" s="18">
        <f t="shared" si="499"/>
        <v>0</v>
      </c>
      <c r="W4593" s="18">
        <f t="shared" si="500"/>
        <v>0</v>
      </c>
      <c r="X4593" s="27"/>
      <c r="Y4593" s="19">
        <f t="shared" si="501"/>
        <v>0</v>
      </c>
      <c r="Z4593" s="18">
        <f t="shared" si="502"/>
        <v>0</v>
      </c>
      <c r="AA4593" s="12">
        <v>162</v>
      </c>
      <c r="AB4593" s="12">
        <v>2521.35</v>
      </c>
      <c r="AC4593" s="28">
        <f>+I4593+Y4593-Z4593</f>
        <v>90.87</v>
      </c>
      <c r="AD4593" s="20">
        <f t="shared" si="503"/>
        <v>0</v>
      </c>
      <c r="AE4593">
        <v>0</v>
      </c>
    </row>
    <row r="4594" spans="1:31" x14ac:dyDescent="0.25">
      <c r="A4594" s="9">
        <v>45230</v>
      </c>
      <c r="B4594" s="10" t="s">
        <v>420</v>
      </c>
      <c r="C4594" s="10" t="s">
        <v>282</v>
      </c>
      <c r="D4594" s="10" t="s">
        <v>40</v>
      </c>
      <c r="E4594" s="10" t="s">
        <v>30</v>
      </c>
      <c r="F4594" s="10">
        <v>80</v>
      </c>
      <c r="G4594" s="10">
        <v>87</v>
      </c>
      <c r="H4594" s="11">
        <f>SUMIFS(AA:AA,$A:$A,EOMONTH($A4594,-1),$B:$B,$B4594)</f>
        <v>1826</v>
      </c>
      <c r="I4594" s="63">
        <f>ROUND(SUMIFS(AC:AC,$A:$A,EOMONTH($A4594,-1),$B:$B,$B4594),2)</f>
        <v>29.73</v>
      </c>
      <c r="J4594" s="11">
        <f>SUMIFS(AB:AB,$A:$A,EOMONTH($A4594,-1),$B:$B,$B4594)</f>
        <v>20922.21</v>
      </c>
      <c r="K4594" s="13">
        <v>0</v>
      </c>
      <c r="L4594" s="25">
        <v>0</v>
      </c>
      <c r="M4594" s="15">
        <v>4675</v>
      </c>
      <c r="N4594" s="14">
        <v>53772.72</v>
      </c>
      <c r="O4594" s="16">
        <v>3840</v>
      </c>
      <c r="P4594" s="16">
        <v>78458.399999999994</v>
      </c>
      <c r="Q4594" s="16">
        <v>0</v>
      </c>
      <c r="R4594" s="16">
        <f>Q4594*16.876/100</f>
        <v>0</v>
      </c>
      <c r="S4594" s="17">
        <f t="shared" si="497"/>
        <v>0</v>
      </c>
      <c r="T4594" s="16">
        <v>0</v>
      </c>
      <c r="U4594" s="18">
        <f t="shared" si="498"/>
        <v>158.86199999999999</v>
      </c>
      <c r="V4594" s="18">
        <f t="shared" si="499"/>
        <v>374</v>
      </c>
      <c r="W4594" s="18">
        <f t="shared" si="500"/>
        <v>62.790860000000002</v>
      </c>
      <c r="X4594" s="27"/>
      <c r="Y4594" s="19">
        <f t="shared" si="501"/>
        <v>436.79086000000001</v>
      </c>
      <c r="Z4594" s="18">
        <f t="shared" si="502"/>
        <v>334.08</v>
      </c>
      <c r="AA4594" s="12">
        <v>2661</v>
      </c>
      <c r="AB4594" s="12">
        <v>24775.7</v>
      </c>
      <c r="AC4594" s="28">
        <f>+I4594+Y4594-Z4594</f>
        <v>132.44086000000004</v>
      </c>
      <c r="AD4594" s="20">
        <f t="shared" si="503"/>
        <v>0</v>
      </c>
      <c r="AE4594">
        <v>0</v>
      </c>
    </row>
    <row r="4595" spans="1:31" x14ac:dyDescent="0.25">
      <c r="A4595" s="59">
        <v>45230</v>
      </c>
      <c r="B4595" s="60" t="s">
        <v>820</v>
      </c>
      <c r="C4595" s="60" t="s">
        <v>282</v>
      </c>
      <c r="D4595" s="60" t="s">
        <v>40</v>
      </c>
      <c r="E4595" s="60" t="s">
        <v>30</v>
      </c>
      <c r="F4595" s="10"/>
      <c r="G4595" s="10"/>
      <c r="H4595" s="11"/>
      <c r="I4595" s="63">
        <f>ROUND(SUMIFS(AC:AC,$A:$A,EOMONTH($A4595,-1),$B:$B,$B4595),2)</f>
        <v>0</v>
      </c>
      <c r="J4595" s="11"/>
      <c r="K4595" s="13"/>
      <c r="L4595" s="25"/>
      <c r="M4595" s="15"/>
      <c r="N4595" s="14"/>
      <c r="O4595" s="16"/>
      <c r="P4595" s="16"/>
      <c r="Q4595" s="16"/>
      <c r="R4595" s="16"/>
      <c r="S4595" s="17">
        <f t="shared" si="497"/>
        <v>0</v>
      </c>
      <c r="T4595" s="16"/>
      <c r="U4595" s="18">
        <f t="shared" si="498"/>
        <v>0</v>
      </c>
      <c r="V4595" s="18">
        <f t="shared" si="499"/>
        <v>0</v>
      </c>
      <c r="W4595" s="18">
        <f t="shared" si="500"/>
        <v>0</v>
      </c>
      <c r="X4595" s="27"/>
      <c r="Y4595" s="19">
        <f t="shared" si="501"/>
        <v>0</v>
      </c>
      <c r="Z4595" s="18">
        <f t="shared" si="502"/>
        <v>0</v>
      </c>
      <c r="AA4595" s="12"/>
      <c r="AB4595" s="12"/>
      <c r="AC4595" s="28">
        <f>+I4595+Y4595-Z4595</f>
        <v>0</v>
      </c>
      <c r="AD4595" s="20">
        <f t="shared" si="503"/>
        <v>0</v>
      </c>
      <c r="AE4595">
        <v>0</v>
      </c>
    </row>
    <row r="4596" spans="1:31" x14ac:dyDescent="0.25">
      <c r="A4596" s="9">
        <v>45230</v>
      </c>
      <c r="B4596" s="10" t="s">
        <v>421</v>
      </c>
      <c r="C4596" s="10" t="s">
        <v>282</v>
      </c>
      <c r="D4596" s="10" t="s">
        <v>40</v>
      </c>
      <c r="E4596" s="10" t="s">
        <v>30</v>
      </c>
      <c r="F4596" s="10">
        <v>110</v>
      </c>
      <c r="G4596" s="10">
        <v>120</v>
      </c>
      <c r="H4596" s="11">
        <f>SUMIFS(AA:AA,$A:$A,EOMONTH($A4596,-1),$B:$B,$B4596)</f>
        <v>6389</v>
      </c>
      <c r="I4596" s="63">
        <f>ROUND(SUMIFS(AC:AC,$A:$A,EOMONTH($A4596,-1),$B:$B,$B4596),2)</f>
        <v>714.74</v>
      </c>
      <c r="J4596" s="11">
        <f>SUMIFS(AB:AB,$A:$A,EOMONTH($A4596,-1),$B:$B,$B4596)</f>
        <v>99084.44</v>
      </c>
      <c r="K4596" s="13">
        <v>0</v>
      </c>
      <c r="L4596" s="25">
        <v>0</v>
      </c>
      <c r="M4596" s="15">
        <v>3048</v>
      </c>
      <c r="N4596" s="14">
        <v>48307.519999999997</v>
      </c>
      <c r="O4596" s="16">
        <v>5064</v>
      </c>
      <c r="P4596" s="16">
        <v>126790.56</v>
      </c>
      <c r="Q4596" s="16">
        <v>0</v>
      </c>
      <c r="R4596" s="16">
        <f>Q4596*16.876/100</f>
        <v>0</v>
      </c>
      <c r="S4596" s="17">
        <f t="shared" si="497"/>
        <v>0</v>
      </c>
      <c r="T4596" s="16">
        <v>0</v>
      </c>
      <c r="U4596" s="18">
        <f t="shared" si="498"/>
        <v>766.68</v>
      </c>
      <c r="V4596" s="18">
        <f t="shared" si="499"/>
        <v>335.28</v>
      </c>
      <c r="W4596" s="18">
        <f t="shared" si="500"/>
        <v>56.290159199999998</v>
      </c>
      <c r="X4596" s="27"/>
      <c r="Y4596" s="19">
        <f t="shared" si="501"/>
        <v>391.57015919999998</v>
      </c>
      <c r="Z4596" s="18">
        <f t="shared" si="502"/>
        <v>607.67999999999995</v>
      </c>
      <c r="AA4596" s="12">
        <v>4373</v>
      </c>
      <c r="AB4596" s="12">
        <v>53022.42</v>
      </c>
      <c r="AC4596" s="28">
        <f>+I4596+Y4596-Z4596</f>
        <v>498.63015920000009</v>
      </c>
      <c r="AD4596" s="20">
        <f t="shared" si="503"/>
        <v>0</v>
      </c>
      <c r="AE4596">
        <v>0</v>
      </c>
    </row>
    <row r="4597" spans="1:31" x14ac:dyDescent="0.25">
      <c r="A4597" s="59">
        <v>45230</v>
      </c>
      <c r="B4597" s="60" t="s">
        <v>811</v>
      </c>
      <c r="C4597" s="60" t="s">
        <v>282</v>
      </c>
      <c r="D4597" s="60" t="s">
        <v>40</v>
      </c>
      <c r="E4597" s="60" t="s">
        <v>30</v>
      </c>
      <c r="F4597" s="10"/>
      <c r="G4597" s="10"/>
      <c r="H4597" s="11"/>
      <c r="I4597" s="63">
        <f>ROUND(SUMIFS(AC:AC,$A:$A,EOMONTH($A4597,-1),$B:$B,$B4597),2)</f>
        <v>0</v>
      </c>
      <c r="J4597" s="11"/>
      <c r="K4597" s="13"/>
      <c r="L4597" s="25"/>
      <c r="M4597" s="15"/>
      <c r="N4597" s="14"/>
      <c r="O4597" s="16"/>
      <c r="P4597" s="16"/>
      <c r="Q4597" s="16"/>
      <c r="R4597" s="16"/>
      <c r="S4597" s="17">
        <f t="shared" si="497"/>
        <v>0</v>
      </c>
      <c r="T4597" s="16"/>
      <c r="U4597" s="18">
        <f t="shared" si="498"/>
        <v>0</v>
      </c>
      <c r="V4597" s="18">
        <f t="shared" si="499"/>
        <v>0</v>
      </c>
      <c r="W4597" s="18">
        <f t="shared" si="500"/>
        <v>0</v>
      </c>
      <c r="X4597" s="27"/>
      <c r="Y4597" s="19">
        <f t="shared" si="501"/>
        <v>0</v>
      </c>
      <c r="Z4597" s="18">
        <f t="shared" si="502"/>
        <v>0</v>
      </c>
      <c r="AA4597" s="12"/>
      <c r="AB4597" s="12"/>
      <c r="AC4597" s="28">
        <f>+I4597+Y4597-Z4597</f>
        <v>0</v>
      </c>
      <c r="AD4597" s="20">
        <f t="shared" si="503"/>
        <v>0</v>
      </c>
      <c r="AE4597">
        <v>0</v>
      </c>
    </row>
    <row r="4598" spans="1:31" x14ac:dyDescent="0.25">
      <c r="A4598" s="9">
        <v>45230</v>
      </c>
      <c r="B4598" s="10" t="s">
        <v>422</v>
      </c>
      <c r="C4598" s="10" t="s">
        <v>28</v>
      </c>
      <c r="D4598" s="10" t="s">
        <v>29</v>
      </c>
      <c r="E4598" s="10" t="s">
        <v>30</v>
      </c>
      <c r="F4598" s="10"/>
      <c r="G4598" s="10">
        <v>0</v>
      </c>
      <c r="H4598" s="11">
        <f>SUMIFS(AA:AA,$A:$A,EOMONTH($A4598,-1),$B:$B,$B4598)</f>
        <v>155</v>
      </c>
      <c r="I4598" s="63">
        <f>ROUND(SUMIFS(AC:AC,$A:$A,EOMONTH($A4598,-1),$B:$B,$B4598),2)</f>
        <v>7.18</v>
      </c>
      <c r="J4598" s="11">
        <f>SUMIFS(AB:AB,$A:$A,EOMONTH($A4598,-1),$B:$B,$B4598)</f>
        <v>724.99</v>
      </c>
      <c r="K4598" s="13">
        <v>0</v>
      </c>
      <c r="L4598" s="25">
        <v>0</v>
      </c>
      <c r="M4598" s="15">
        <v>0</v>
      </c>
      <c r="N4598" s="14">
        <v>0</v>
      </c>
      <c r="O4598" s="16">
        <v>0</v>
      </c>
      <c r="P4598" s="16">
        <v>0</v>
      </c>
      <c r="Q4598" s="16">
        <v>0</v>
      </c>
      <c r="R4598" s="16">
        <f>Q4598*16.876/100</f>
        <v>0</v>
      </c>
      <c r="S4598" s="17">
        <f t="shared" si="497"/>
        <v>0</v>
      </c>
      <c r="T4598" s="16">
        <v>0</v>
      </c>
      <c r="U4598" s="18">
        <f t="shared" si="498"/>
        <v>0</v>
      </c>
      <c r="V4598" s="18">
        <f t="shared" si="499"/>
        <v>0</v>
      </c>
      <c r="W4598" s="18">
        <f t="shared" si="500"/>
        <v>0</v>
      </c>
      <c r="X4598" s="27"/>
      <c r="Y4598" s="19">
        <f t="shared" si="501"/>
        <v>0</v>
      </c>
      <c r="Z4598" s="18">
        <f t="shared" si="502"/>
        <v>0</v>
      </c>
      <c r="AA4598" s="12">
        <v>155</v>
      </c>
      <c r="AB4598" s="12">
        <v>724.99</v>
      </c>
      <c r="AC4598" s="28">
        <f>+I4598+Y4598-Z4598</f>
        <v>7.18</v>
      </c>
      <c r="AD4598" s="20">
        <f t="shared" si="503"/>
        <v>0</v>
      </c>
      <c r="AE4598">
        <v>0</v>
      </c>
    </row>
    <row r="4599" spans="1:31" x14ac:dyDescent="0.25">
      <c r="A4599" s="9">
        <v>45230</v>
      </c>
      <c r="B4599" s="10" t="s">
        <v>423</v>
      </c>
      <c r="C4599" s="10" t="s">
        <v>28</v>
      </c>
      <c r="D4599" s="10" t="s">
        <v>29</v>
      </c>
      <c r="E4599" s="10" t="s">
        <v>30</v>
      </c>
      <c r="F4599" s="10"/>
      <c r="G4599" s="10">
        <v>0</v>
      </c>
      <c r="H4599" s="11">
        <f>SUMIFS(AA:AA,$A:$A,EOMONTH($A4599,-1),$B:$B,$B4599)</f>
        <v>74</v>
      </c>
      <c r="I4599" s="63">
        <f>ROUND(SUMIFS(AC:AC,$A:$A,EOMONTH($A4599,-1),$B:$B,$B4599),2)</f>
        <v>30.11</v>
      </c>
      <c r="J4599" s="11">
        <f>SUMIFS(AB:AB,$A:$A,EOMONTH($A4599,-1),$B:$B,$B4599)</f>
        <v>321.42</v>
      </c>
      <c r="K4599" s="13">
        <v>0</v>
      </c>
      <c r="L4599" s="25">
        <v>0</v>
      </c>
      <c r="M4599" s="15">
        <v>0</v>
      </c>
      <c r="N4599" s="14">
        <v>0</v>
      </c>
      <c r="O4599" s="16">
        <v>0</v>
      </c>
      <c r="P4599" s="16">
        <v>0</v>
      </c>
      <c r="Q4599" s="16">
        <v>0</v>
      </c>
      <c r="R4599" s="16">
        <f>Q4599*16.876/100</f>
        <v>0</v>
      </c>
      <c r="S4599" s="17">
        <f t="shared" si="497"/>
        <v>0</v>
      </c>
      <c r="T4599" s="16">
        <v>0</v>
      </c>
      <c r="U4599" s="18">
        <f t="shared" si="498"/>
        <v>0</v>
      </c>
      <c r="V4599" s="18">
        <f t="shared" si="499"/>
        <v>0</v>
      </c>
      <c r="W4599" s="18">
        <f t="shared" si="500"/>
        <v>0</v>
      </c>
      <c r="X4599" s="27"/>
      <c r="Y4599" s="19">
        <f t="shared" si="501"/>
        <v>0</v>
      </c>
      <c r="Z4599" s="18">
        <f t="shared" si="502"/>
        <v>0</v>
      </c>
      <c r="AA4599" s="12">
        <v>74</v>
      </c>
      <c r="AB4599" s="12">
        <v>321.42</v>
      </c>
      <c r="AC4599" s="28">
        <f>+I4599+Y4599-Z4599</f>
        <v>30.11</v>
      </c>
      <c r="AD4599" s="20">
        <f t="shared" si="503"/>
        <v>0</v>
      </c>
      <c r="AE4599">
        <v>0</v>
      </c>
    </row>
    <row r="4600" spans="1:31" x14ac:dyDescent="0.25">
      <c r="A4600" s="9">
        <v>45230</v>
      </c>
      <c r="B4600" s="10" t="s">
        <v>424</v>
      </c>
      <c r="C4600" s="10" t="s">
        <v>28</v>
      </c>
      <c r="D4600" s="10" t="s">
        <v>29</v>
      </c>
      <c r="E4600" s="10" t="s">
        <v>30</v>
      </c>
      <c r="F4600" s="10"/>
      <c r="G4600" s="10">
        <v>0</v>
      </c>
      <c r="H4600" s="11">
        <f>SUMIFS(AA:AA,$A:$A,EOMONTH($A4600,-1),$B:$B,$B4600)</f>
        <v>668</v>
      </c>
      <c r="I4600" s="63">
        <f>ROUND(SUMIFS(AC:AC,$A:$A,EOMONTH($A4600,-1),$B:$B,$B4600),2)</f>
        <v>13.05</v>
      </c>
      <c r="J4600" s="11">
        <f>SUMIFS(AB:AB,$A:$A,EOMONTH($A4600,-1),$B:$B,$B4600)</f>
        <v>2419.96</v>
      </c>
      <c r="K4600" s="13">
        <v>0</v>
      </c>
      <c r="L4600" s="25">
        <v>0</v>
      </c>
      <c r="M4600" s="15">
        <v>0</v>
      </c>
      <c r="N4600" s="14">
        <v>0</v>
      </c>
      <c r="O4600" s="16">
        <v>0</v>
      </c>
      <c r="P4600" s="16">
        <v>0</v>
      </c>
      <c r="Q4600" s="16">
        <v>0</v>
      </c>
      <c r="R4600" s="16">
        <f>Q4600*16.876/100</f>
        <v>0</v>
      </c>
      <c r="S4600" s="17">
        <f t="shared" si="497"/>
        <v>0</v>
      </c>
      <c r="T4600" s="16">
        <v>0</v>
      </c>
      <c r="U4600" s="18">
        <f t="shared" si="498"/>
        <v>0</v>
      </c>
      <c r="V4600" s="18">
        <f t="shared" si="499"/>
        <v>0</v>
      </c>
      <c r="W4600" s="18">
        <f t="shared" si="500"/>
        <v>0</v>
      </c>
      <c r="X4600" s="27"/>
      <c r="Y4600" s="19">
        <f t="shared" si="501"/>
        <v>0</v>
      </c>
      <c r="Z4600" s="18">
        <f t="shared" si="502"/>
        <v>0</v>
      </c>
      <c r="AA4600" s="12">
        <v>668</v>
      </c>
      <c r="AB4600" s="12">
        <v>2419.96</v>
      </c>
      <c r="AC4600" s="28">
        <f>+I4600+Y4600-Z4600</f>
        <v>13.05</v>
      </c>
      <c r="AD4600" s="20">
        <f t="shared" si="503"/>
        <v>0</v>
      </c>
      <c r="AE4600">
        <v>0</v>
      </c>
    </row>
    <row r="4601" spans="1:31" x14ac:dyDescent="0.25">
      <c r="A4601" s="9">
        <v>45230</v>
      </c>
      <c r="B4601" s="10" t="s">
        <v>425</v>
      </c>
      <c r="C4601" s="10" t="s">
        <v>28</v>
      </c>
      <c r="D4601" s="10" t="s">
        <v>29</v>
      </c>
      <c r="E4601" s="10" t="s">
        <v>30</v>
      </c>
      <c r="F4601" s="10"/>
      <c r="G4601" s="10">
        <v>0</v>
      </c>
      <c r="H4601" s="11">
        <f>SUMIFS(AA:AA,$A:$A,EOMONTH($A4601,-1),$B:$B,$B4601)</f>
        <v>888</v>
      </c>
      <c r="I4601" s="63">
        <f>ROUND(SUMIFS(AC:AC,$A:$A,EOMONTH($A4601,-1),$B:$B,$B4601),2)</f>
        <v>30.93</v>
      </c>
      <c r="J4601" s="11">
        <f>SUMIFS(AB:AB,$A:$A,EOMONTH($A4601,-1),$B:$B,$B4601)</f>
        <v>4183.67</v>
      </c>
      <c r="K4601" s="13">
        <v>0</v>
      </c>
      <c r="L4601" s="25">
        <v>0</v>
      </c>
      <c r="M4601" s="15">
        <v>0</v>
      </c>
      <c r="N4601" s="14">
        <v>0</v>
      </c>
      <c r="O4601" s="16">
        <v>0</v>
      </c>
      <c r="P4601" s="16">
        <v>0</v>
      </c>
      <c r="Q4601" s="16">
        <v>0</v>
      </c>
      <c r="R4601" s="16">
        <f>Q4601*16.876/100</f>
        <v>0</v>
      </c>
      <c r="S4601" s="17">
        <f t="shared" si="497"/>
        <v>0</v>
      </c>
      <c r="T4601" s="16">
        <v>0</v>
      </c>
      <c r="U4601" s="18">
        <f t="shared" si="498"/>
        <v>0</v>
      </c>
      <c r="V4601" s="18">
        <f t="shared" si="499"/>
        <v>0</v>
      </c>
      <c r="W4601" s="18">
        <f t="shared" si="500"/>
        <v>0</v>
      </c>
      <c r="X4601" s="27"/>
      <c r="Y4601" s="19">
        <f t="shared" si="501"/>
        <v>0</v>
      </c>
      <c r="Z4601" s="18">
        <f t="shared" si="502"/>
        <v>0</v>
      </c>
      <c r="AA4601" s="12">
        <v>888</v>
      </c>
      <c r="AB4601" s="12">
        <v>4183.67</v>
      </c>
      <c r="AC4601" s="28">
        <f>+I4601+Y4601-Z4601</f>
        <v>30.93</v>
      </c>
      <c r="AD4601" s="20">
        <f t="shared" si="503"/>
        <v>0</v>
      </c>
      <c r="AE4601">
        <v>0</v>
      </c>
    </row>
    <row r="4602" spans="1:31" x14ac:dyDescent="0.25">
      <c r="A4602" s="9">
        <v>45230</v>
      </c>
      <c r="B4602" s="10" t="s">
        <v>426</v>
      </c>
      <c r="C4602" s="10" t="s">
        <v>28</v>
      </c>
      <c r="D4602" s="10" t="s">
        <v>29</v>
      </c>
      <c r="E4602" s="10" t="s">
        <v>30</v>
      </c>
      <c r="F4602" s="10"/>
      <c r="G4602" s="10">
        <v>0</v>
      </c>
      <c r="H4602" s="11">
        <f>SUMIFS(AA:AA,$A:$A,EOMONTH($A4602,-1),$B:$B,$B4602)</f>
        <v>182</v>
      </c>
      <c r="I4602" s="63">
        <f>ROUND(SUMIFS(AC:AC,$A:$A,EOMONTH($A4602,-1),$B:$B,$B4602),2)</f>
        <v>10.16</v>
      </c>
      <c r="J4602" s="11">
        <f>SUMIFS(AB:AB,$A:$A,EOMONTH($A4602,-1),$B:$B,$B4602)</f>
        <v>858.71</v>
      </c>
      <c r="K4602" s="13">
        <v>0</v>
      </c>
      <c r="L4602" s="25">
        <v>0</v>
      </c>
      <c r="M4602" s="15">
        <v>0</v>
      </c>
      <c r="N4602" s="14">
        <v>0</v>
      </c>
      <c r="O4602" s="16">
        <v>0</v>
      </c>
      <c r="P4602" s="16">
        <v>0</v>
      </c>
      <c r="Q4602" s="16">
        <v>0</v>
      </c>
      <c r="R4602" s="16">
        <f>Q4602*16.876/100</f>
        <v>0</v>
      </c>
      <c r="S4602" s="17">
        <f t="shared" si="497"/>
        <v>0</v>
      </c>
      <c r="T4602" s="16">
        <v>0</v>
      </c>
      <c r="U4602" s="18">
        <f t="shared" si="498"/>
        <v>0</v>
      </c>
      <c r="V4602" s="18">
        <f t="shared" si="499"/>
        <v>0</v>
      </c>
      <c r="W4602" s="18">
        <f t="shared" si="500"/>
        <v>0</v>
      </c>
      <c r="X4602" s="27"/>
      <c r="Y4602" s="19">
        <f t="shared" si="501"/>
        <v>0</v>
      </c>
      <c r="Z4602" s="18">
        <f t="shared" si="502"/>
        <v>0</v>
      </c>
      <c r="AA4602" s="12">
        <v>182</v>
      </c>
      <c r="AB4602" s="12">
        <v>858.71</v>
      </c>
      <c r="AC4602" s="28">
        <f>+I4602+Y4602-Z4602</f>
        <v>10.16</v>
      </c>
      <c r="AD4602" s="20">
        <f t="shared" si="503"/>
        <v>0</v>
      </c>
      <c r="AE4602">
        <v>0</v>
      </c>
    </row>
    <row r="4603" spans="1:31" x14ac:dyDescent="0.25">
      <c r="A4603" s="9">
        <v>45230</v>
      </c>
      <c r="B4603" s="10" t="s">
        <v>427</v>
      </c>
      <c r="C4603" s="10" t="s">
        <v>28</v>
      </c>
      <c r="D4603" s="10" t="s">
        <v>29</v>
      </c>
      <c r="E4603" s="10" t="s">
        <v>30</v>
      </c>
      <c r="F4603" s="10"/>
      <c r="G4603" s="10">
        <v>0</v>
      </c>
      <c r="H4603" s="11">
        <f>SUMIFS(AA:AA,$A:$A,EOMONTH($A4603,-1),$B:$B,$B4603)</f>
        <v>487</v>
      </c>
      <c r="I4603" s="63">
        <f>ROUND(SUMIFS(AC:AC,$A:$A,EOMONTH($A4603,-1),$B:$B,$B4603),2)</f>
        <v>20.41</v>
      </c>
      <c r="J4603" s="11">
        <f>SUMIFS(AB:AB,$A:$A,EOMONTH($A4603,-1),$B:$B,$B4603)</f>
        <v>1504.31</v>
      </c>
      <c r="K4603" s="13">
        <v>0</v>
      </c>
      <c r="L4603" s="25">
        <v>0</v>
      </c>
      <c r="M4603" s="15">
        <v>0</v>
      </c>
      <c r="N4603" s="14">
        <v>0</v>
      </c>
      <c r="O4603" s="16">
        <v>0</v>
      </c>
      <c r="P4603" s="16">
        <v>0</v>
      </c>
      <c r="Q4603" s="16">
        <v>0</v>
      </c>
      <c r="R4603" s="16">
        <f>Q4603*16.876/100</f>
        <v>0</v>
      </c>
      <c r="S4603" s="17">
        <f t="shared" si="497"/>
        <v>0</v>
      </c>
      <c r="T4603" s="16">
        <v>0</v>
      </c>
      <c r="U4603" s="18">
        <f t="shared" si="498"/>
        <v>0</v>
      </c>
      <c r="V4603" s="18">
        <f t="shared" si="499"/>
        <v>0</v>
      </c>
      <c r="W4603" s="18">
        <f t="shared" si="500"/>
        <v>0</v>
      </c>
      <c r="X4603" s="27"/>
      <c r="Y4603" s="19">
        <f t="shared" si="501"/>
        <v>0</v>
      </c>
      <c r="Z4603" s="18">
        <f t="shared" si="502"/>
        <v>0</v>
      </c>
      <c r="AA4603" s="12">
        <v>487</v>
      </c>
      <c r="AB4603" s="12">
        <v>1504.31</v>
      </c>
      <c r="AC4603" s="28">
        <f>+I4603+Y4603-Z4603</f>
        <v>20.41</v>
      </c>
      <c r="AD4603" s="20">
        <f t="shared" si="503"/>
        <v>0</v>
      </c>
      <c r="AE4603">
        <v>0</v>
      </c>
    </row>
    <row r="4604" spans="1:31" x14ac:dyDescent="0.25">
      <c r="A4604" s="9">
        <v>45230</v>
      </c>
      <c r="B4604" s="10" t="s">
        <v>428</v>
      </c>
      <c r="C4604" s="10" t="s">
        <v>429</v>
      </c>
      <c r="D4604" s="10" t="s">
        <v>40</v>
      </c>
      <c r="E4604" s="10" t="s">
        <v>30</v>
      </c>
      <c r="F4604" s="10">
        <v>190</v>
      </c>
      <c r="G4604" s="10">
        <v>207</v>
      </c>
      <c r="H4604" s="11">
        <f>SUMIFS(AA:AA,$A:$A,EOMONTH($A4604,-1),$B:$B,$B4604)</f>
        <v>358</v>
      </c>
      <c r="I4604" s="63">
        <f>ROUND(SUMIFS(AC:AC,$A:$A,EOMONTH($A4604,-1),$B:$B,$B4604),2)</f>
        <v>-31.28</v>
      </c>
      <c r="J4604" s="11">
        <f>SUMIFS(AB:AB,$A:$A,EOMONTH($A4604,-1),$B:$B,$B4604)</f>
        <v>18077.8</v>
      </c>
      <c r="K4604" s="13">
        <v>0</v>
      </c>
      <c r="L4604" s="25">
        <v>0</v>
      </c>
      <c r="M4604" s="15">
        <v>0</v>
      </c>
      <c r="N4604" s="14">
        <v>0</v>
      </c>
      <c r="O4604" s="16">
        <v>204</v>
      </c>
      <c r="P4604" s="16">
        <v>13124.04</v>
      </c>
      <c r="Q4604" s="16">
        <v>0</v>
      </c>
      <c r="R4604" s="16">
        <f>Q4604*16.876/100</f>
        <v>0</v>
      </c>
      <c r="S4604" s="17">
        <f t="shared" si="497"/>
        <v>0</v>
      </c>
      <c r="T4604" s="16">
        <v>0</v>
      </c>
      <c r="U4604" s="18">
        <f t="shared" si="498"/>
        <v>74.105999999999995</v>
      </c>
      <c r="V4604" s="18">
        <f t="shared" si="499"/>
        <v>0</v>
      </c>
      <c r="W4604" s="18">
        <f t="shared" si="500"/>
        <v>0</v>
      </c>
      <c r="X4604" s="27"/>
      <c r="Y4604" s="19">
        <f t="shared" si="501"/>
        <v>0</v>
      </c>
      <c r="Z4604" s="18">
        <f t="shared" si="502"/>
        <v>42.228000000000002</v>
      </c>
      <c r="AA4604" s="12">
        <v>154</v>
      </c>
      <c r="AB4604" s="12">
        <v>7776.48</v>
      </c>
      <c r="AC4604" s="28">
        <f>+I4604+Y4604-Z4604</f>
        <v>-73.50800000000001</v>
      </c>
      <c r="AD4604" s="20">
        <f t="shared" si="503"/>
        <v>80</v>
      </c>
      <c r="AE4604">
        <v>80</v>
      </c>
    </row>
    <row r="4605" spans="1:31" x14ac:dyDescent="0.25">
      <c r="A4605" s="9">
        <v>45230</v>
      </c>
      <c r="B4605" s="10" t="s">
        <v>430</v>
      </c>
      <c r="C4605" s="10" t="s">
        <v>429</v>
      </c>
      <c r="D4605" s="10" t="s">
        <v>40</v>
      </c>
      <c r="E4605" s="10" t="s">
        <v>30</v>
      </c>
      <c r="F4605" s="10">
        <v>20</v>
      </c>
      <c r="G4605" s="10">
        <v>22</v>
      </c>
      <c r="H4605" s="11">
        <f>SUMIFS(AA:AA,$A:$A,EOMONTH($A4605,-1),$B:$B,$B4605)</f>
        <v>1540</v>
      </c>
      <c r="I4605" s="63">
        <f>ROUND(SUMIFS(AC:AC,$A:$A,EOMONTH($A4605,-1),$B:$B,$B4605),2)</f>
        <v>91.43</v>
      </c>
      <c r="J4605" s="11">
        <f>SUMIFS(AB:AB,$A:$A,EOMONTH($A4605,-1),$B:$B,$B4605)</f>
        <v>6606.6</v>
      </c>
      <c r="K4605" s="13">
        <v>0</v>
      </c>
      <c r="L4605" s="25">
        <v>0</v>
      </c>
      <c r="M4605" s="15">
        <v>0</v>
      </c>
      <c r="N4605" s="14">
        <v>0</v>
      </c>
      <c r="O4605" s="16">
        <v>0</v>
      </c>
      <c r="P4605" s="16">
        <v>0</v>
      </c>
      <c r="Q4605" s="16">
        <v>0</v>
      </c>
      <c r="R4605" s="16">
        <f>Q4605*16.876/100</f>
        <v>0</v>
      </c>
      <c r="S4605" s="17">
        <f t="shared" si="497"/>
        <v>0</v>
      </c>
      <c r="T4605" s="16">
        <v>0</v>
      </c>
      <c r="U4605" s="18">
        <f t="shared" si="498"/>
        <v>33.880000000000003</v>
      </c>
      <c r="V4605" s="18">
        <f t="shared" si="499"/>
        <v>0</v>
      </c>
      <c r="W4605" s="18">
        <f t="shared" si="500"/>
        <v>0</v>
      </c>
      <c r="X4605" s="27"/>
      <c r="Y4605" s="19">
        <f t="shared" si="501"/>
        <v>0</v>
      </c>
      <c r="Z4605" s="18">
        <f t="shared" si="502"/>
        <v>0</v>
      </c>
      <c r="AA4605" s="12">
        <v>1540</v>
      </c>
      <c r="AB4605" s="12">
        <v>6606.6</v>
      </c>
      <c r="AC4605" s="28">
        <f>+I4605+Y4605-Z4605</f>
        <v>91.43</v>
      </c>
      <c r="AD4605" s="20">
        <f t="shared" si="503"/>
        <v>0</v>
      </c>
      <c r="AE4605">
        <v>0</v>
      </c>
    </row>
    <row r="4606" spans="1:31" x14ac:dyDescent="0.25">
      <c r="A4606" s="9">
        <v>45230</v>
      </c>
      <c r="B4606" s="10" t="s">
        <v>431</v>
      </c>
      <c r="C4606" s="10" t="s">
        <v>429</v>
      </c>
      <c r="D4606" s="10" t="s">
        <v>40</v>
      </c>
      <c r="E4606" s="10" t="s">
        <v>30</v>
      </c>
      <c r="F4606" s="10">
        <v>20</v>
      </c>
      <c r="G4606" s="10">
        <v>22</v>
      </c>
      <c r="H4606" s="11">
        <f>SUMIFS(AA:AA,$A:$A,EOMONTH($A4606,-1),$B:$B,$B4606)</f>
        <v>1319</v>
      </c>
      <c r="I4606" s="63">
        <f>ROUND(SUMIFS(AC:AC,$A:$A,EOMONTH($A4606,-1),$B:$B,$B4606),2)</f>
        <v>89.18</v>
      </c>
      <c r="J4606" s="11">
        <f>SUMIFS(AB:AB,$A:$A,EOMONTH($A4606,-1),$B:$B,$B4606)</f>
        <v>0</v>
      </c>
      <c r="K4606" s="13">
        <v>0</v>
      </c>
      <c r="L4606" s="25">
        <v>0</v>
      </c>
      <c r="M4606" s="15">
        <v>0</v>
      </c>
      <c r="N4606" s="14">
        <v>0</v>
      </c>
      <c r="O4606" s="16">
        <v>0</v>
      </c>
      <c r="P4606" s="16">
        <v>0</v>
      </c>
      <c r="Q4606" s="16">
        <v>0</v>
      </c>
      <c r="R4606" s="16">
        <f>Q4606*16.876/100</f>
        <v>0</v>
      </c>
      <c r="S4606" s="17">
        <f t="shared" si="497"/>
        <v>0</v>
      </c>
      <c r="T4606" s="16">
        <v>0</v>
      </c>
      <c r="U4606" s="18">
        <f t="shared" si="498"/>
        <v>29.018000000000001</v>
      </c>
      <c r="V4606" s="18">
        <f t="shared" si="499"/>
        <v>0</v>
      </c>
      <c r="W4606" s="18">
        <f t="shared" si="500"/>
        <v>0</v>
      </c>
      <c r="X4606" s="27"/>
      <c r="Y4606" s="19">
        <f t="shared" si="501"/>
        <v>0</v>
      </c>
      <c r="Z4606" s="18">
        <f t="shared" si="502"/>
        <v>0</v>
      </c>
      <c r="AA4606" s="12">
        <v>1319</v>
      </c>
      <c r="AB4606" s="12">
        <v>0</v>
      </c>
      <c r="AC4606" s="28">
        <f>+I4606+Y4606-Z4606</f>
        <v>89.18</v>
      </c>
      <c r="AD4606" s="20">
        <f t="shared" si="503"/>
        <v>0</v>
      </c>
      <c r="AE4606">
        <v>0</v>
      </c>
    </row>
    <row r="4607" spans="1:31" x14ac:dyDescent="0.25">
      <c r="A4607" s="9">
        <v>45230</v>
      </c>
      <c r="B4607" s="10" t="s">
        <v>432</v>
      </c>
      <c r="C4607" s="10" t="s">
        <v>429</v>
      </c>
      <c r="D4607" s="10" t="s">
        <v>40</v>
      </c>
      <c r="E4607" s="10" t="s">
        <v>30</v>
      </c>
      <c r="F4607" s="10">
        <v>20</v>
      </c>
      <c r="G4607" s="10">
        <v>22</v>
      </c>
      <c r="H4607" s="11">
        <f>SUMIFS(AA:AA,$A:$A,EOMONTH($A4607,-1),$B:$B,$B4607)</f>
        <v>1175</v>
      </c>
      <c r="I4607" s="63">
        <f>ROUND(SUMIFS(AC:AC,$A:$A,EOMONTH($A4607,-1),$B:$B,$B4607),2)</f>
        <v>72.150000000000006</v>
      </c>
      <c r="J4607" s="11">
        <f>SUMIFS(AB:AB,$A:$A,EOMONTH($A4607,-1),$B:$B,$B4607)</f>
        <v>0</v>
      </c>
      <c r="K4607" s="13">
        <v>0</v>
      </c>
      <c r="L4607" s="25">
        <v>0</v>
      </c>
      <c r="M4607" s="15">
        <v>0</v>
      </c>
      <c r="N4607" s="14">
        <v>0</v>
      </c>
      <c r="O4607" s="16">
        <v>0</v>
      </c>
      <c r="P4607" s="16">
        <v>0</v>
      </c>
      <c r="Q4607" s="16">
        <v>0</v>
      </c>
      <c r="R4607" s="16">
        <f>Q4607*16.876/100</f>
        <v>0</v>
      </c>
      <c r="S4607" s="17">
        <f t="shared" si="497"/>
        <v>0</v>
      </c>
      <c r="T4607" s="16">
        <v>0</v>
      </c>
      <c r="U4607" s="18">
        <f t="shared" si="498"/>
        <v>25.85</v>
      </c>
      <c r="V4607" s="18">
        <f t="shared" si="499"/>
        <v>0</v>
      </c>
      <c r="W4607" s="18">
        <f t="shared" si="500"/>
        <v>0</v>
      </c>
      <c r="X4607" s="27"/>
      <c r="Y4607" s="19">
        <f t="shared" si="501"/>
        <v>0</v>
      </c>
      <c r="Z4607" s="18">
        <f t="shared" si="502"/>
        <v>0</v>
      </c>
      <c r="AA4607" s="12">
        <v>1175</v>
      </c>
      <c r="AB4607" s="12">
        <v>0</v>
      </c>
      <c r="AC4607" s="28">
        <f>+I4607+Y4607-Z4607</f>
        <v>72.150000000000006</v>
      </c>
      <c r="AD4607" s="20">
        <f t="shared" si="503"/>
        <v>0</v>
      </c>
      <c r="AE4607">
        <v>0</v>
      </c>
    </row>
    <row r="4608" spans="1:31" x14ac:dyDescent="0.25">
      <c r="A4608" s="9">
        <v>45230</v>
      </c>
      <c r="B4608" s="10" t="s">
        <v>433</v>
      </c>
      <c r="C4608" s="10" t="s">
        <v>429</v>
      </c>
      <c r="D4608" s="10" t="s">
        <v>40</v>
      </c>
      <c r="E4608" s="10" t="s">
        <v>30</v>
      </c>
      <c r="F4608" s="10">
        <v>135</v>
      </c>
      <c r="G4608" s="10">
        <v>147</v>
      </c>
      <c r="H4608" s="11">
        <f>SUMIFS(AA:AA,$A:$A,EOMONTH($A4608,-1),$B:$B,$B4608)</f>
        <v>284</v>
      </c>
      <c r="I4608" s="63">
        <f>ROUND(SUMIFS(AC:AC,$A:$A,EOMONTH($A4608,-1),$B:$B,$B4608),2)</f>
        <v>19.5</v>
      </c>
      <c r="J4608" s="11">
        <f>SUMIFS(AB:AB,$A:$A,EOMONTH($A4608,-1),$B:$B,$B4608)</f>
        <v>5139.9799999999996</v>
      </c>
      <c r="K4608" s="13">
        <v>0</v>
      </c>
      <c r="L4608" s="25">
        <v>0</v>
      </c>
      <c r="M4608" s="15">
        <v>0</v>
      </c>
      <c r="N4608" s="14">
        <v>0</v>
      </c>
      <c r="O4608" s="16">
        <v>140</v>
      </c>
      <c r="P4608" s="16">
        <v>4496.8</v>
      </c>
      <c r="Q4608" s="16">
        <v>0</v>
      </c>
      <c r="R4608" s="16">
        <f>Q4608*16.876/100</f>
        <v>0</v>
      </c>
      <c r="S4608" s="17">
        <f t="shared" si="497"/>
        <v>0</v>
      </c>
      <c r="T4608" s="16">
        <v>0</v>
      </c>
      <c r="U4608" s="18">
        <f t="shared" si="498"/>
        <v>41.747999999999998</v>
      </c>
      <c r="V4608" s="18">
        <f t="shared" si="499"/>
        <v>0</v>
      </c>
      <c r="W4608" s="18">
        <f t="shared" si="500"/>
        <v>0</v>
      </c>
      <c r="X4608" s="27"/>
      <c r="Y4608" s="19">
        <f t="shared" si="501"/>
        <v>0</v>
      </c>
      <c r="Z4608" s="18">
        <f t="shared" si="502"/>
        <v>20.58</v>
      </c>
      <c r="AA4608" s="12">
        <v>144</v>
      </c>
      <c r="AB4608" s="12">
        <v>2606.19</v>
      </c>
      <c r="AC4608" s="28">
        <f>+I4608+Y4608-Z4608</f>
        <v>-1.0799999999999983</v>
      </c>
      <c r="AD4608" s="20">
        <f t="shared" si="503"/>
        <v>10</v>
      </c>
      <c r="AE4608">
        <v>10</v>
      </c>
    </row>
    <row r="4609" spans="1:31" x14ac:dyDescent="0.25">
      <c r="A4609" s="9">
        <v>45230</v>
      </c>
      <c r="B4609" s="10" t="s">
        <v>434</v>
      </c>
      <c r="C4609" s="10" t="s">
        <v>429</v>
      </c>
      <c r="D4609" s="10" t="s">
        <v>40</v>
      </c>
      <c r="E4609" s="10" t="s">
        <v>30</v>
      </c>
      <c r="F4609" s="10">
        <v>135</v>
      </c>
      <c r="G4609" s="10">
        <v>147</v>
      </c>
      <c r="H4609" s="11">
        <f>SUMIFS(AA:AA,$A:$A,EOMONTH($A4609,-1),$B:$B,$B4609)</f>
        <v>283</v>
      </c>
      <c r="I4609" s="63">
        <f>ROUND(SUMIFS(AC:AC,$A:$A,EOMONTH($A4609,-1),$B:$B,$B4609),2)</f>
        <v>47.9</v>
      </c>
      <c r="J4609" s="11">
        <f>SUMIFS(AB:AB,$A:$A,EOMONTH($A4609,-1),$B:$B,$B4609)</f>
        <v>4969.8</v>
      </c>
      <c r="K4609" s="13">
        <v>0</v>
      </c>
      <c r="L4609" s="25">
        <v>0</v>
      </c>
      <c r="M4609" s="15">
        <v>0</v>
      </c>
      <c r="N4609" s="14">
        <v>0</v>
      </c>
      <c r="O4609" s="16">
        <v>120</v>
      </c>
      <c r="P4609" s="16">
        <v>3854.4</v>
      </c>
      <c r="Q4609" s="16">
        <v>0</v>
      </c>
      <c r="R4609" s="16">
        <f>Q4609*16.876/100</f>
        <v>0</v>
      </c>
      <c r="S4609" s="17">
        <f t="shared" si="497"/>
        <v>0</v>
      </c>
      <c r="T4609" s="16">
        <v>0</v>
      </c>
      <c r="U4609" s="18">
        <f t="shared" si="498"/>
        <v>41.600999999999999</v>
      </c>
      <c r="V4609" s="18">
        <f t="shared" si="499"/>
        <v>0</v>
      </c>
      <c r="W4609" s="18">
        <f t="shared" si="500"/>
        <v>0</v>
      </c>
      <c r="X4609" s="27"/>
      <c r="Y4609" s="19">
        <f t="shared" si="501"/>
        <v>0</v>
      </c>
      <c r="Z4609" s="18">
        <f t="shared" si="502"/>
        <v>17.64</v>
      </c>
      <c r="AA4609" s="12">
        <v>163</v>
      </c>
      <c r="AB4609" s="12">
        <v>2862.46</v>
      </c>
      <c r="AC4609" s="28">
        <f>+I4609+Y4609-Z4609</f>
        <v>30.259999999999998</v>
      </c>
      <c r="AD4609" s="20">
        <f t="shared" si="503"/>
        <v>0</v>
      </c>
      <c r="AE4609">
        <v>0</v>
      </c>
    </row>
    <row r="4610" spans="1:31" x14ac:dyDescent="0.25">
      <c r="A4610" s="9">
        <v>45230</v>
      </c>
      <c r="B4610" s="10" t="s">
        <v>435</v>
      </c>
      <c r="C4610" s="10" t="s">
        <v>429</v>
      </c>
      <c r="D4610" s="10" t="s">
        <v>40</v>
      </c>
      <c r="E4610" s="10" t="s">
        <v>30</v>
      </c>
      <c r="F4610" s="10">
        <v>135</v>
      </c>
      <c r="G4610" s="10">
        <v>147</v>
      </c>
      <c r="H4610" s="11">
        <f>SUMIFS(AA:AA,$A:$A,EOMONTH($A4610,-1),$B:$B,$B4610)</f>
        <v>253</v>
      </c>
      <c r="I4610" s="63">
        <f>ROUND(SUMIFS(AC:AC,$A:$A,EOMONTH($A4610,-1),$B:$B,$B4610),2)</f>
        <v>-10.98</v>
      </c>
      <c r="J4610" s="11">
        <f>SUMIFS(AB:AB,$A:$A,EOMONTH($A4610,-1),$B:$B,$B4610)</f>
        <v>3632.87</v>
      </c>
      <c r="K4610" s="13">
        <v>0</v>
      </c>
      <c r="L4610" s="25">
        <v>0</v>
      </c>
      <c r="M4610" s="15">
        <v>0</v>
      </c>
      <c r="N4610" s="14">
        <v>0</v>
      </c>
      <c r="O4610" s="16">
        <v>80</v>
      </c>
      <c r="P4610" s="16">
        <v>2569.6</v>
      </c>
      <c r="Q4610" s="16">
        <v>0</v>
      </c>
      <c r="R4610" s="16">
        <f>Q4610*16.876/100</f>
        <v>0</v>
      </c>
      <c r="S4610" s="17">
        <f t="shared" si="497"/>
        <v>0</v>
      </c>
      <c r="T4610" s="16">
        <v>0</v>
      </c>
      <c r="U4610" s="18">
        <f t="shared" si="498"/>
        <v>37.191000000000003</v>
      </c>
      <c r="V4610" s="18">
        <f t="shared" si="499"/>
        <v>0</v>
      </c>
      <c r="W4610" s="18">
        <f t="shared" si="500"/>
        <v>0</v>
      </c>
      <c r="X4610" s="27"/>
      <c r="Y4610" s="19">
        <f t="shared" si="501"/>
        <v>0</v>
      </c>
      <c r="Z4610" s="18">
        <f t="shared" si="502"/>
        <v>11.76</v>
      </c>
      <c r="AA4610" s="12">
        <v>173</v>
      </c>
      <c r="AB4610" s="12">
        <v>2484.13</v>
      </c>
      <c r="AC4610" s="28">
        <f>+I4610+Y4610-Z4610</f>
        <v>-22.740000000000002</v>
      </c>
      <c r="AD4610" s="20">
        <f t="shared" si="503"/>
        <v>30</v>
      </c>
      <c r="AE4610">
        <v>30</v>
      </c>
    </row>
    <row r="4611" spans="1:31" x14ac:dyDescent="0.25">
      <c r="A4611" s="9">
        <v>45230</v>
      </c>
      <c r="B4611" s="10" t="s">
        <v>436</v>
      </c>
      <c r="C4611" s="10" t="s">
        <v>429</v>
      </c>
      <c r="D4611" s="10" t="s">
        <v>40</v>
      </c>
      <c r="E4611" s="10" t="s">
        <v>30</v>
      </c>
      <c r="F4611" s="10">
        <v>135</v>
      </c>
      <c r="G4611" s="10">
        <v>147</v>
      </c>
      <c r="H4611" s="11">
        <f>SUMIFS(AA:AA,$A:$A,EOMONTH($A4611,-1),$B:$B,$B4611)</f>
        <v>-4</v>
      </c>
      <c r="I4611" s="63">
        <f>ROUND(SUMIFS(AC:AC,$A:$A,EOMONTH($A4611,-1),$B:$B,$B4611),2)</f>
        <v>-34.11</v>
      </c>
      <c r="J4611" s="11">
        <f>SUMIFS(AB:AB,$A:$A,EOMONTH($A4611,-1),$B:$B,$B4611)</f>
        <v>-63.58</v>
      </c>
      <c r="K4611" s="13">
        <v>0</v>
      </c>
      <c r="L4611" s="25">
        <v>0</v>
      </c>
      <c r="M4611" s="15">
        <v>0</v>
      </c>
      <c r="N4611" s="14">
        <v>0</v>
      </c>
      <c r="O4611" s="16">
        <v>92</v>
      </c>
      <c r="P4611" s="16">
        <v>2955.04</v>
      </c>
      <c r="Q4611" s="16">
        <v>0</v>
      </c>
      <c r="R4611" s="16">
        <f>Q4611*16.876/100</f>
        <v>0</v>
      </c>
      <c r="S4611" s="17">
        <f t="shared" si="497"/>
        <v>0</v>
      </c>
      <c r="T4611" s="16">
        <v>0</v>
      </c>
      <c r="U4611" s="18">
        <f t="shared" si="498"/>
        <v>-0.58799999999999997</v>
      </c>
      <c r="V4611" s="18">
        <f t="shared" si="499"/>
        <v>0</v>
      </c>
      <c r="W4611" s="18">
        <f t="shared" si="500"/>
        <v>0</v>
      </c>
      <c r="X4611" s="27"/>
      <c r="Y4611" s="19">
        <f t="shared" si="501"/>
        <v>0</v>
      </c>
      <c r="Z4611" s="18">
        <f t="shared" si="502"/>
        <v>13.523999999999999</v>
      </c>
      <c r="AA4611" s="12">
        <v>-96</v>
      </c>
      <c r="AB4611" s="12">
        <v>-3018.62</v>
      </c>
      <c r="AC4611" s="28">
        <f>+I4611+Y4611-Z4611</f>
        <v>-47.634</v>
      </c>
      <c r="AD4611" s="20">
        <f t="shared" si="503"/>
        <v>50</v>
      </c>
      <c r="AE4611">
        <v>50</v>
      </c>
    </row>
    <row r="4612" spans="1:31" x14ac:dyDescent="0.25">
      <c r="A4612" s="9">
        <v>45230</v>
      </c>
      <c r="B4612" s="10" t="s">
        <v>437</v>
      </c>
      <c r="C4612" s="10" t="s">
        <v>429</v>
      </c>
      <c r="D4612" s="10" t="s">
        <v>40</v>
      </c>
      <c r="E4612" s="10" t="s">
        <v>30</v>
      </c>
      <c r="F4612" s="10">
        <v>135</v>
      </c>
      <c r="G4612" s="10">
        <v>147</v>
      </c>
      <c r="H4612" s="11">
        <f>SUMIFS(AA:AA,$A:$A,EOMONTH($A4612,-1),$B:$B,$B4612)</f>
        <v>97</v>
      </c>
      <c r="I4612" s="63">
        <f>ROUND(SUMIFS(AC:AC,$A:$A,EOMONTH($A4612,-1),$B:$B,$B4612),2)</f>
        <v>-30.93</v>
      </c>
      <c r="J4612" s="11">
        <f>SUMIFS(AB:AB,$A:$A,EOMONTH($A4612,-1),$B:$B,$B4612)</f>
        <v>1532.54</v>
      </c>
      <c r="K4612" s="13">
        <v>0</v>
      </c>
      <c r="L4612" s="25">
        <v>0</v>
      </c>
      <c r="M4612" s="15">
        <v>0</v>
      </c>
      <c r="N4612" s="14">
        <v>0</v>
      </c>
      <c r="O4612" s="16">
        <v>80</v>
      </c>
      <c r="P4612" s="16">
        <v>2569.6</v>
      </c>
      <c r="Q4612" s="16">
        <v>0</v>
      </c>
      <c r="R4612" s="16">
        <f>Q4612*16.876/100</f>
        <v>0</v>
      </c>
      <c r="S4612" s="17">
        <f t="shared" si="497"/>
        <v>0</v>
      </c>
      <c r="T4612" s="16">
        <v>0</v>
      </c>
      <c r="U4612" s="18">
        <f t="shared" si="498"/>
        <v>14.259</v>
      </c>
      <c r="V4612" s="18">
        <f t="shared" si="499"/>
        <v>0</v>
      </c>
      <c r="W4612" s="18">
        <f t="shared" si="500"/>
        <v>0</v>
      </c>
      <c r="X4612" s="27"/>
      <c r="Y4612" s="19">
        <f t="shared" si="501"/>
        <v>0</v>
      </c>
      <c r="Z4612" s="18">
        <f t="shared" si="502"/>
        <v>11.76</v>
      </c>
      <c r="AA4612" s="12">
        <v>17</v>
      </c>
      <c r="AB4612" s="12">
        <v>268.58999999999997</v>
      </c>
      <c r="AC4612" s="28">
        <f>+I4612+Y4612-Z4612</f>
        <v>-42.69</v>
      </c>
      <c r="AD4612" s="20">
        <f t="shared" si="503"/>
        <v>50</v>
      </c>
      <c r="AE4612">
        <v>50</v>
      </c>
    </row>
    <row r="4613" spans="1:31" x14ac:dyDescent="0.25">
      <c r="A4613" s="9">
        <v>45230</v>
      </c>
      <c r="B4613" s="10" t="s">
        <v>438</v>
      </c>
      <c r="C4613" s="10" t="s">
        <v>429</v>
      </c>
      <c r="D4613" s="10" t="s">
        <v>40</v>
      </c>
      <c r="E4613" s="10" t="s">
        <v>30</v>
      </c>
      <c r="F4613" s="10">
        <v>260</v>
      </c>
      <c r="G4613" s="10">
        <v>283</v>
      </c>
      <c r="H4613" s="11">
        <f>SUMIFS(AA:AA,$A:$A,EOMONTH($A4613,-1),$B:$B,$B4613)</f>
        <v>152</v>
      </c>
      <c r="I4613" s="63">
        <f>ROUND(SUMIFS(AC:AC,$A:$A,EOMONTH($A4613,-1),$B:$B,$B4613),2)</f>
        <v>32.57</v>
      </c>
      <c r="J4613" s="11">
        <f>SUMIFS(AB:AB,$A:$A,EOMONTH($A4613,-1),$B:$B,$B4613)</f>
        <v>4259.01</v>
      </c>
      <c r="K4613" s="13">
        <v>0</v>
      </c>
      <c r="L4613" s="25">
        <v>0</v>
      </c>
      <c r="M4613" s="15">
        <v>363</v>
      </c>
      <c r="N4613" s="14">
        <v>10627.19</v>
      </c>
      <c r="O4613" s="16">
        <v>144</v>
      </c>
      <c r="P4613" s="16">
        <v>7822.68</v>
      </c>
      <c r="Q4613" s="16">
        <v>0</v>
      </c>
      <c r="R4613" s="16">
        <f>Q4613*16.876/100</f>
        <v>0</v>
      </c>
      <c r="S4613" s="17">
        <f t="shared" ref="S4613:S4676" si="504">Q4613+R4613</f>
        <v>0</v>
      </c>
      <c r="T4613" s="16">
        <v>0</v>
      </c>
      <c r="U4613" s="18">
        <f t="shared" ref="U4613:U4676" si="505">H4613*G4613/1000</f>
        <v>43.015999999999998</v>
      </c>
      <c r="V4613" s="18">
        <f t="shared" ref="V4613:V4676" si="506">M4613*F4613/1000</f>
        <v>94.38</v>
      </c>
      <c r="W4613" s="18">
        <f t="shared" ref="W4613:W4676" si="507">V4613*16.789/100</f>
        <v>15.845458200000001</v>
      </c>
      <c r="X4613" s="27"/>
      <c r="Y4613" s="19">
        <f t="shared" ref="Y4613:Y4676" si="508">V4613+W4613+X4613</f>
        <v>110.22545819999999</v>
      </c>
      <c r="Z4613" s="18">
        <f t="shared" ref="Z4613:Z4676" si="509">O4613*G4613/1000</f>
        <v>40.752000000000002</v>
      </c>
      <c r="AA4613" s="12">
        <v>371</v>
      </c>
      <c r="AB4613" s="12">
        <v>8054.41</v>
      </c>
      <c r="AC4613" s="28">
        <f>+I4613+Y4613-Z4613</f>
        <v>102.04345819999998</v>
      </c>
      <c r="AD4613" s="20">
        <f t="shared" ref="AD4613:AD4676" si="510">IF(AC4613&lt;0,ROUNDUP(AC4613,-1)*-1,0)</f>
        <v>0</v>
      </c>
      <c r="AE4613">
        <v>0</v>
      </c>
    </row>
    <row r="4614" spans="1:31" x14ac:dyDescent="0.25">
      <c r="A4614" s="9">
        <v>45230</v>
      </c>
      <c r="B4614" s="10" t="s">
        <v>439</v>
      </c>
      <c r="C4614" s="10" t="s">
        <v>429</v>
      </c>
      <c r="D4614" s="10" t="s">
        <v>40</v>
      </c>
      <c r="E4614" s="10" t="s">
        <v>30</v>
      </c>
      <c r="F4614" s="10">
        <v>260</v>
      </c>
      <c r="G4614" s="10">
        <v>283</v>
      </c>
      <c r="H4614" s="11">
        <f>SUMIFS(AA:AA,$A:$A,EOMONTH($A4614,-1),$B:$B,$B4614)</f>
        <v>-29</v>
      </c>
      <c r="I4614" s="63">
        <f>ROUND(SUMIFS(AC:AC,$A:$A,EOMONTH($A4614,-1),$B:$B,$B4614),2)</f>
        <v>-73</v>
      </c>
      <c r="J4614" s="11">
        <f>SUMIFS(AB:AB,$A:$A,EOMONTH($A4614,-1),$B:$B,$B4614)</f>
        <v>-835.98</v>
      </c>
      <c r="K4614" s="13">
        <v>0</v>
      </c>
      <c r="L4614" s="25">
        <v>0</v>
      </c>
      <c r="M4614" s="15">
        <v>299</v>
      </c>
      <c r="N4614" s="14">
        <v>8415.0300000000007</v>
      </c>
      <c r="O4614" s="16">
        <v>120</v>
      </c>
      <c r="P4614" s="16">
        <v>6521.88</v>
      </c>
      <c r="Q4614" s="16">
        <v>0</v>
      </c>
      <c r="R4614" s="16">
        <f>Q4614*16.876/100</f>
        <v>0</v>
      </c>
      <c r="S4614" s="17">
        <f t="shared" si="504"/>
        <v>0</v>
      </c>
      <c r="T4614" s="16">
        <v>0</v>
      </c>
      <c r="U4614" s="18">
        <f t="shared" si="505"/>
        <v>-8.2070000000000007</v>
      </c>
      <c r="V4614" s="18">
        <f t="shared" si="506"/>
        <v>77.739999999999995</v>
      </c>
      <c r="W4614" s="18">
        <f t="shared" si="507"/>
        <v>13.051768600000001</v>
      </c>
      <c r="X4614" s="27"/>
      <c r="Y4614" s="19">
        <f t="shared" si="508"/>
        <v>90.791768599999997</v>
      </c>
      <c r="Z4614" s="18">
        <f t="shared" si="509"/>
        <v>33.96</v>
      </c>
      <c r="AA4614" s="12">
        <v>150</v>
      </c>
      <c r="AB4614" s="12">
        <v>3165</v>
      </c>
      <c r="AC4614" s="28">
        <f>+I4614+Y4614-Z4614</f>
        <v>-16.168231400000003</v>
      </c>
      <c r="AD4614" s="20">
        <f t="shared" si="510"/>
        <v>20</v>
      </c>
      <c r="AE4614">
        <v>20</v>
      </c>
    </row>
    <row r="4615" spans="1:31" x14ac:dyDescent="0.25">
      <c r="A4615" s="9">
        <v>45230</v>
      </c>
      <c r="B4615" s="10" t="s">
        <v>440</v>
      </c>
      <c r="C4615" s="10" t="s">
        <v>429</v>
      </c>
      <c r="D4615" s="10" t="s">
        <v>40</v>
      </c>
      <c r="E4615" s="10" t="s">
        <v>30</v>
      </c>
      <c r="F4615" s="10">
        <v>260</v>
      </c>
      <c r="G4615" s="10">
        <v>283</v>
      </c>
      <c r="H4615" s="11">
        <f>SUMIFS(AA:AA,$A:$A,EOMONTH($A4615,-1),$B:$B,$B4615)</f>
        <v>253</v>
      </c>
      <c r="I4615" s="63">
        <f>ROUND(SUMIFS(AC:AC,$A:$A,EOMONTH($A4615,-1),$B:$B,$B4615),2)</f>
        <v>-0.33</v>
      </c>
      <c r="J4615" s="11">
        <f>SUMIFS(AB:AB,$A:$A,EOMONTH($A4615,-1),$B:$B,$B4615)</f>
        <v>9268.7000000000007</v>
      </c>
      <c r="K4615" s="13">
        <v>0</v>
      </c>
      <c r="L4615" s="25">
        <v>0</v>
      </c>
      <c r="M4615" s="15">
        <v>0</v>
      </c>
      <c r="N4615" s="14">
        <v>0</v>
      </c>
      <c r="O4615" s="16">
        <v>36</v>
      </c>
      <c r="P4615" s="16">
        <v>1969.08</v>
      </c>
      <c r="Q4615" s="16">
        <v>0</v>
      </c>
      <c r="R4615" s="16">
        <f>Q4615*16.876/100</f>
        <v>0</v>
      </c>
      <c r="S4615" s="17">
        <f t="shared" si="504"/>
        <v>0</v>
      </c>
      <c r="T4615" s="16">
        <v>0</v>
      </c>
      <c r="U4615" s="18">
        <f t="shared" si="505"/>
        <v>71.599000000000004</v>
      </c>
      <c r="V4615" s="18">
        <f t="shared" si="506"/>
        <v>0</v>
      </c>
      <c r="W4615" s="18">
        <f t="shared" si="507"/>
        <v>0</v>
      </c>
      <c r="X4615" s="27"/>
      <c r="Y4615" s="19">
        <f t="shared" si="508"/>
        <v>0</v>
      </c>
      <c r="Z4615" s="18">
        <f t="shared" si="509"/>
        <v>10.188000000000001</v>
      </c>
      <c r="AA4615" s="12">
        <v>217</v>
      </c>
      <c r="AB4615" s="12">
        <v>5963.16</v>
      </c>
      <c r="AC4615" s="28">
        <f>+I4615+Y4615-Z4615</f>
        <v>-10.518000000000001</v>
      </c>
      <c r="AD4615" s="20">
        <f t="shared" si="510"/>
        <v>20</v>
      </c>
      <c r="AE4615">
        <v>20</v>
      </c>
    </row>
    <row r="4616" spans="1:31" x14ac:dyDescent="0.25">
      <c r="A4616" s="9">
        <v>45230</v>
      </c>
      <c r="B4616" s="10" t="s">
        <v>441</v>
      </c>
      <c r="C4616" s="10" t="s">
        <v>429</v>
      </c>
      <c r="D4616" s="10" t="s">
        <v>40</v>
      </c>
      <c r="E4616" s="10" t="s">
        <v>30</v>
      </c>
      <c r="F4616" s="10">
        <v>260</v>
      </c>
      <c r="G4616" s="10">
        <v>283</v>
      </c>
      <c r="H4616" s="11">
        <f>SUMIFS(AA:AA,$A:$A,EOMONTH($A4616,-1),$B:$B,$B4616)</f>
        <v>235</v>
      </c>
      <c r="I4616" s="63">
        <f>ROUND(SUMIFS(AC:AC,$A:$A,EOMONTH($A4616,-1),$B:$B,$B4616),2)</f>
        <v>2.61</v>
      </c>
      <c r="J4616" s="11">
        <f>SUMIFS(AB:AB,$A:$A,EOMONTH($A4616,-1),$B:$B,$B4616)</f>
        <v>7553.81</v>
      </c>
      <c r="K4616" s="13">
        <v>0</v>
      </c>
      <c r="L4616" s="25">
        <v>0</v>
      </c>
      <c r="M4616" s="15">
        <v>0</v>
      </c>
      <c r="N4616" s="14">
        <v>0</v>
      </c>
      <c r="O4616" s="16">
        <v>36</v>
      </c>
      <c r="P4616" s="16">
        <v>1964.61</v>
      </c>
      <c r="Q4616" s="16">
        <v>0</v>
      </c>
      <c r="R4616" s="16">
        <f>Q4616*16.876/100</f>
        <v>0</v>
      </c>
      <c r="S4616" s="17">
        <f t="shared" si="504"/>
        <v>0</v>
      </c>
      <c r="T4616" s="16">
        <v>0</v>
      </c>
      <c r="U4616" s="18">
        <f t="shared" si="505"/>
        <v>66.504999999999995</v>
      </c>
      <c r="V4616" s="18">
        <f t="shared" si="506"/>
        <v>0</v>
      </c>
      <c r="W4616" s="18">
        <f t="shared" si="507"/>
        <v>0</v>
      </c>
      <c r="X4616" s="27"/>
      <c r="Y4616" s="19">
        <f t="shared" si="508"/>
        <v>0</v>
      </c>
      <c r="Z4616" s="18">
        <f t="shared" si="509"/>
        <v>10.188000000000001</v>
      </c>
      <c r="AA4616" s="12">
        <v>199</v>
      </c>
      <c r="AB4616" s="12">
        <v>4795.8999999999996</v>
      </c>
      <c r="AC4616" s="28">
        <f>+I4616+Y4616-Z4616</f>
        <v>-7.5780000000000012</v>
      </c>
      <c r="AD4616" s="20">
        <f t="shared" si="510"/>
        <v>10</v>
      </c>
      <c r="AE4616">
        <v>10</v>
      </c>
    </row>
    <row r="4617" spans="1:31" x14ac:dyDescent="0.25">
      <c r="A4617" s="9">
        <v>45230</v>
      </c>
      <c r="B4617" s="10" t="s">
        <v>442</v>
      </c>
      <c r="C4617" s="10" t="s">
        <v>429</v>
      </c>
      <c r="D4617" s="10" t="s">
        <v>40</v>
      </c>
      <c r="E4617" s="10" t="s">
        <v>30</v>
      </c>
      <c r="F4617" s="10">
        <v>260</v>
      </c>
      <c r="G4617" s="10">
        <v>283</v>
      </c>
      <c r="H4617" s="11">
        <f>SUMIFS(AA:AA,$A:$A,EOMONTH($A4617,-1),$B:$B,$B4617)</f>
        <v>26</v>
      </c>
      <c r="I4617" s="63">
        <f>ROUND(SUMIFS(AC:AC,$A:$A,EOMONTH($A4617,-1),$B:$B,$B4617),2)</f>
        <v>-36.520000000000003</v>
      </c>
      <c r="J4617" s="11">
        <f>SUMIFS(AB:AB,$A:$A,EOMONTH($A4617,-1),$B:$B,$B4617)</f>
        <v>724.66</v>
      </c>
      <c r="K4617" s="13">
        <v>0</v>
      </c>
      <c r="L4617" s="25">
        <v>0</v>
      </c>
      <c r="M4617" s="15">
        <v>315</v>
      </c>
      <c r="N4617" s="14">
        <v>9165.67</v>
      </c>
      <c r="O4617" s="16">
        <v>132</v>
      </c>
      <c r="P4617" s="16">
        <v>7190.16</v>
      </c>
      <c r="Q4617" s="16">
        <v>0</v>
      </c>
      <c r="R4617" s="16">
        <f>Q4617*16.876/100</f>
        <v>0</v>
      </c>
      <c r="S4617" s="17">
        <f t="shared" si="504"/>
        <v>0</v>
      </c>
      <c r="T4617" s="16">
        <v>0</v>
      </c>
      <c r="U4617" s="18">
        <f t="shared" si="505"/>
        <v>7.3579999999999997</v>
      </c>
      <c r="V4617" s="18">
        <f t="shared" si="506"/>
        <v>81.900000000000006</v>
      </c>
      <c r="W4617" s="18">
        <f t="shared" si="507"/>
        <v>13.750191000000003</v>
      </c>
      <c r="X4617" s="27"/>
      <c r="Y4617" s="19">
        <f t="shared" si="508"/>
        <v>95.650191000000007</v>
      </c>
      <c r="Z4617" s="18">
        <f t="shared" si="509"/>
        <v>37.356000000000002</v>
      </c>
      <c r="AA4617" s="12">
        <v>209</v>
      </c>
      <c r="AB4617" s="12">
        <v>4545.75</v>
      </c>
      <c r="AC4617" s="28">
        <f>+I4617+Y4617-Z4617</f>
        <v>21.774191000000002</v>
      </c>
      <c r="AD4617" s="20">
        <f t="shared" si="510"/>
        <v>0</v>
      </c>
      <c r="AE4617">
        <v>0</v>
      </c>
    </row>
    <row r="4618" spans="1:31" x14ac:dyDescent="0.25">
      <c r="A4618" s="9">
        <v>45230</v>
      </c>
      <c r="B4618" s="10" t="s">
        <v>443</v>
      </c>
      <c r="C4618" s="10" t="s">
        <v>429</v>
      </c>
      <c r="D4618" s="10" t="s">
        <v>40</v>
      </c>
      <c r="E4618" s="10" t="s">
        <v>30</v>
      </c>
      <c r="F4618" s="10">
        <v>95</v>
      </c>
      <c r="G4618" s="10">
        <v>104</v>
      </c>
      <c r="H4618" s="11">
        <f>SUMIFS(AA:AA,$A:$A,EOMONTH($A4618,-1),$B:$B,$B4618)</f>
        <v>5663</v>
      </c>
      <c r="I4618" s="63">
        <f>ROUND(SUMIFS(AC:AC,$A:$A,EOMONTH($A4618,-1),$B:$B,$B4618),2)</f>
        <v>349.05</v>
      </c>
      <c r="J4618" s="11">
        <f>SUMIFS(AB:AB,$A:$A,EOMONTH($A4618,-1),$B:$B,$B4618)</f>
        <v>64914.69</v>
      </c>
      <c r="K4618" s="13">
        <v>0</v>
      </c>
      <c r="L4618" s="25">
        <v>0</v>
      </c>
      <c r="M4618" s="15">
        <v>4590</v>
      </c>
      <c r="N4618" s="14">
        <v>52997.84</v>
      </c>
      <c r="O4618" s="16">
        <v>2736</v>
      </c>
      <c r="P4618" s="16">
        <v>50978.879999999997</v>
      </c>
      <c r="Q4618" s="16">
        <v>0</v>
      </c>
      <c r="R4618" s="16">
        <f>Q4618*16.876/100</f>
        <v>0</v>
      </c>
      <c r="S4618" s="17">
        <f t="shared" si="504"/>
        <v>0</v>
      </c>
      <c r="T4618" s="16">
        <v>0</v>
      </c>
      <c r="U4618" s="18">
        <f t="shared" si="505"/>
        <v>588.952</v>
      </c>
      <c r="V4618" s="18">
        <f t="shared" si="506"/>
        <v>436.05</v>
      </c>
      <c r="W4618" s="18">
        <f t="shared" si="507"/>
        <v>73.20843450000001</v>
      </c>
      <c r="X4618" s="27"/>
      <c r="Y4618" s="19">
        <f t="shared" si="508"/>
        <v>509.25843450000002</v>
      </c>
      <c r="Z4618" s="18">
        <f t="shared" si="509"/>
        <v>284.54399999999998</v>
      </c>
      <c r="AA4618" s="12">
        <v>7517</v>
      </c>
      <c r="AB4618" s="12">
        <v>72057.58</v>
      </c>
      <c r="AC4618" s="28">
        <f>+I4618+Y4618-Z4618</f>
        <v>573.76443449999999</v>
      </c>
      <c r="AD4618" s="20">
        <f t="shared" si="510"/>
        <v>0</v>
      </c>
      <c r="AE4618">
        <v>0</v>
      </c>
    </row>
    <row r="4619" spans="1:31" x14ac:dyDescent="0.25">
      <c r="A4619" s="9">
        <v>45230</v>
      </c>
      <c r="B4619" s="10" t="s">
        <v>444</v>
      </c>
      <c r="C4619" s="10" t="s">
        <v>429</v>
      </c>
      <c r="D4619" s="10" t="s">
        <v>40</v>
      </c>
      <c r="E4619" s="10" t="s">
        <v>30</v>
      </c>
      <c r="F4619" s="10">
        <v>254</v>
      </c>
      <c r="G4619" s="10">
        <v>277</v>
      </c>
      <c r="H4619" s="11">
        <f>SUMIFS(AA:AA,$A:$A,EOMONTH($A4619,-1),$B:$B,$B4619)</f>
        <v>348</v>
      </c>
      <c r="I4619" s="63">
        <f>ROUND(SUMIFS(AC:AC,$A:$A,EOMONTH($A4619,-1),$B:$B,$B4619),2)</f>
        <v>-28.69</v>
      </c>
      <c r="J4619" s="11">
        <f>SUMIFS(AB:AB,$A:$A,EOMONTH($A4619,-1),$B:$B,$B4619)</f>
        <v>7102.97</v>
      </c>
      <c r="K4619" s="13">
        <v>0</v>
      </c>
      <c r="L4619" s="25">
        <v>0</v>
      </c>
      <c r="M4619" s="15">
        <v>0</v>
      </c>
      <c r="N4619" s="14">
        <v>0</v>
      </c>
      <c r="O4619" s="16">
        <v>0</v>
      </c>
      <c r="P4619" s="16">
        <v>0</v>
      </c>
      <c r="Q4619" s="16">
        <v>0</v>
      </c>
      <c r="R4619" s="16">
        <f>Q4619*16.876/100</f>
        <v>0</v>
      </c>
      <c r="S4619" s="17">
        <f t="shared" si="504"/>
        <v>0</v>
      </c>
      <c r="T4619" s="16">
        <v>0</v>
      </c>
      <c r="U4619" s="18">
        <f t="shared" si="505"/>
        <v>96.396000000000001</v>
      </c>
      <c r="V4619" s="18">
        <f t="shared" si="506"/>
        <v>0</v>
      </c>
      <c r="W4619" s="18">
        <f t="shared" si="507"/>
        <v>0</v>
      </c>
      <c r="X4619" s="27"/>
      <c r="Y4619" s="19">
        <f t="shared" si="508"/>
        <v>0</v>
      </c>
      <c r="Z4619" s="18">
        <f t="shared" si="509"/>
        <v>0</v>
      </c>
      <c r="AA4619" s="12">
        <v>348</v>
      </c>
      <c r="AB4619" s="12">
        <v>7102.97</v>
      </c>
      <c r="AC4619" s="28">
        <f>+I4619+Y4619-Z4619</f>
        <v>-28.69</v>
      </c>
      <c r="AD4619" s="20">
        <f t="shared" si="510"/>
        <v>30</v>
      </c>
      <c r="AE4619">
        <v>30</v>
      </c>
    </row>
    <row r="4620" spans="1:31" x14ac:dyDescent="0.25">
      <c r="A4620" s="9">
        <v>45230</v>
      </c>
      <c r="B4620" s="10" t="s">
        <v>445</v>
      </c>
      <c r="C4620" s="10" t="s">
        <v>429</v>
      </c>
      <c r="D4620" s="10" t="s">
        <v>40</v>
      </c>
      <c r="E4620" s="10" t="s">
        <v>30</v>
      </c>
      <c r="F4620" s="10">
        <v>254</v>
      </c>
      <c r="G4620" s="10">
        <v>277</v>
      </c>
      <c r="H4620" s="11">
        <f>SUMIFS(AA:AA,$A:$A,EOMONTH($A4620,-1),$B:$B,$B4620)</f>
        <v>1160</v>
      </c>
      <c r="I4620" s="63">
        <f>ROUND(SUMIFS(AC:AC,$A:$A,EOMONTH($A4620,-1),$B:$B,$B4620),2)</f>
        <v>-204.52</v>
      </c>
      <c r="J4620" s="11">
        <f>SUMIFS(AB:AB,$A:$A,EOMONTH($A4620,-1),$B:$B,$B4620)</f>
        <v>0</v>
      </c>
      <c r="K4620" s="13">
        <v>0</v>
      </c>
      <c r="L4620" s="25">
        <v>0</v>
      </c>
      <c r="M4620" s="15">
        <v>0</v>
      </c>
      <c r="N4620" s="14">
        <v>0</v>
      </c>
      <c r="O4620" s="16">
        <v>0</v>
      </c>
      <c r="P4620" s="16">
        <v>0</v>
      </c>
      <c r="Q4620" s="16">
        <v>0</v>
      </c>
      <c r="R4620" s="16">
        <f>Q4620*16.876/100</f>
        <v>0</v>
      </c>
      <c r="S4620" s="17">
        <f t="shared" si="504"/>
        <v>0</v>
      </c>
      <c r="T4620" s="16">
        <v>0</v>
      </c>
      <c r="U4620" s="18">
        <f t="shared" si="505"/>
        <v>321.32</v>
      </c>
      <c r="V4620" s="18">
        <f t="shared" si="506"/>
        <v>0</v>
      </c>
      <c r="W4620" s="18">
        <f t="shared" si="507"/>
        <v>0</v>
      </c>
      <c r="X4620" s="27"/>
      <c r="Y4620" s="19">
        <f t="shared" si="508"/>
        <v>0</v>
      </c>
      <c r="Z4620" s="18">
        <f t="shared" si="509"/>
        <v>0</v>
      </c>
      <c r="AA4620" s="12">
        <v>1160</v>
      </c>
      <c r="AB4620" s="12">
        <v>0</v>
      </c>
      <c r="AC4620" s="28">
        <f>+I4620+Y4620-Z4620</f>
        <v>-204.52</v>
      </c>
      <c r="AD4620" s="20">
        <f t="shared" si="510"/>
        <v>210</v>
      </c>
      <c r="AE4620">
        <v>210</v>
      </c>
    </row>
    <row r="4621" spans="1:31" x14ac:dyDescent="0.25">
      <c r="A4621" s="9">
        <v>45230</v>
      </c>
      <c r="B4621" s="10" t="s">
        <v>446</v>
      </c>
      <c r="C4621" s="10" t="s">
        <v>429</v>
      </c>
      <c r="D4621" s="10" t="s">
        <v>40</v>
      </c>
      <c r="E4621" s="10" t="s">
        <v>30</v>
      </c>
      <c r="F4621" s="10">
        <v>254</v>
      </c>
      <c r="G4621" s="10">
        <v>277</v>
      </c>
      <c r="H4621" s="11">
        <f>SUMIFS(AA:AA,$A:$A,EOMONTH($A4621,-1),$B:$B,$B4621)</f>
        <v>1782</v>
      </c>
      <c r="I4621" s="63">
        <f>ROUND(SUMIFS(AC:AC,$A:$A,EOMONTH($A4621,-1),$B:$B,$B4621),2)</f>
        <v>-23.42</v>
      </c>
      <c r="J4621" s="11">
        <f>SUMIFS(AB:AB,$A:$A,EOMONTH($A4621,-1),$B:$B,$B4621)</f>
        <v>0</v>
      </c>
      <c r="K4621" s="13">
        <v>0</v>
      </c>
      <c r="L4621" s="25">
        <v>0</v>
      </c>
      <c r="M4621" s="15">
        <v>0</v>
      </c>
      <c r="N4621" s="14">
        <v>0</v>
      </c>
      <c r="O4621" s="16">
        <v>0</v>
      </c>
      <c r="P4621" s="16">
        <v>0</v>
      </c>
      <c r="Q4621" s="16">
        <v>0</v>
      </c>
      <c r="R4621" s="16">
        <f>Q4621*16.876/100</f>
        <v>0</v>
      </c>
      <c r="S4621" s="17">
        <f t="shared" si="504"/>
        <v>0</v>
      </c>
      <c r="T4621" s="16">
        <v>0</v>
      </c>
      <c r="U4621" s="18">
        <f t="shared" si="505"/>
        <v>493.61399999999998</v>
      </c>
      <c r="V4621" s="18">
        <f t="shared" si="506"/>
        <v>0</v>
      </c>
      <c r="W4621" s="18">
        <f t="shared" si="507"/>
        <v>0</v>
      </c>
      <c r="X4621" s="27"/>
      <c r="Y4621" s="19">
        <f t="shared" si="508"/>
        <v>0</v>
      </c>
      <c r="Z4621" s="18">
        <f t="shared" si="509"/>
        <v>0</v>
      </c>
      <c r="AA4621" s="12">
        <v>1782</v>
      </c>
      <c r="AB4621" s="12">
        <v>0</v>
      </c>
      <c r="AC4621" s="28">
        <f>+I4621+Y4621-Z4621</f>
        <v>-23.42</v>
      </c>
      <c r="AD4621" s="20">
        <f t="shared" si="510"/>
        <v>30</v>
      </c>
      <c r="AE4621">
        <v>30</v>
      </c>
    </row>
    <row r="4622" spans="1:31" x14ac:dyDescent="0.25">
      <c r="A4622" s="9">
        <v>45230</v>
      </c>
      <c r="B4622" s="10" t="s">
        <v>447</v>
      </c>
      <c r="C4622" s="10" t="s">
        <v>28</v>
      </c>
      <c r="D4622" s="10" t="s">
        <v>29</v>
      </c>
      <c r="E4622" s="10" t="s">
        <v>30</v>
      </c>
      <c r="F4622" s="10"/>
      <c r="G4622" s="10">
        <v>0</v>
      </c>
      <c r="H4622" s="11">
        <f>SUMIFS(AA:AA,$A:$A,EOMONTH($A4622,-1),$B:$B,$B4622)</f>
        <v>106</v>
      </c>
      <c r="I4622" s="63">
        <f>ROUND(SUMIFS(AC:AC,$A:$A,EOMONTH($A4622,-1),$B:$B,$B4622),2)</f>
        <v>5.0599999999999996</v>
      </c>
      <c r="J4622" s="11">
        <f>SUMIFS(AB:AB,$A:$A,EOMONTH($A4622,-1),$B:$B,$B4622)</f>
        <v>1338.54</v>
      </c>
      <c r="K4622" s="13">
        <v>0</v>
      </c>
      <c r="L4622" s="25">
        <v>0</v>
      </c>
      <c r="M4622" s="15">
        <v>0</v>
      </c>
      <c r="N4622" s="14">
        <v>0</v>
      </c>
      <c r="O4622" s="16">
        <v>0</v>
      </c>
      <c r="P4622" s="16">
        <v>0</v>
      </c>
      <c r="Q4622" s="16">
        <v>0</v>
      </c>
      <c r="R4622" s="16">
        <f>Q4622*16.876/100</f>
        <v>0</v>
      </c>
      <c r="S4622" s="17">
        <f t="shared" si="504"/>
        <v>0</v>
      </c>
      <c r="T4622" s="16">
        <v>0</v>
      </c>
      <c r="U4622" s="18">
        <f t="shared" si="505"/>
        <v>0</v>
      </c>
      <c r="V4622" s="18">
        <f t="shared" si="506"/>
        <v>0</v>
      </c>
      <c r="W4622" s="18">
        <f t="shared" si="507"/>
        <v>0</v>
      </c>
      <c r="X4622" s="27"/>
      <c r="Y4622" s="19">
        <f t="shared" si="508"/>
        <v>0</v>
      </c>
      <c r="Z4622" s="18">
        <f t="shared" si="509"/>
        <v>0</v>
      </c>
      <c r="AA4622" s="12">
        <v>106</v>
      </c>
      <c r="AB4622" s="12">
        <v>1338.54</v>
      </c>
      <c r="AC4622" s="28">
        <f>+I4622+Y4622-Z4622</f>
        <v>5.0599999999999996</v>
      </c>
      <c r="AD4622" s="20">
        <f t="shared" si="510"/>
        <v>0</v>
      </c>
      <c r="AE4622">
        <v>0</v>
      </c>
    </row>
    <row r="4623" spans="1:31" x14ac:dyDescent="0.25">
      <c r="A4623" s="9">
        <v>45230</v>
      </c>
      <c r="B4623" s="10" t="s">
        <v>448</v>
      </c>
      <c r="C4623" s="10" t="s">
        <v>28</v>
      </c>
      <c r="D4623" s="10" t="s">
        <v>29</v>
      </c>
      <c r="E4623" s="10" t="s">
        <v>30</v>
      </c>
      <c r="F4623" s="10"/>
      <c r="G4623" s="10">
        <v>0</v>
      </c>
      <c r="H4623" s="11">
        <f>SUMIFS(AA:AA,$A:$A,EOMONTH($A4623,-1),$B:$B,$B4623)</f>
        <v>25</v>
      </c>
      <c r="I4623" s="63">
        <f>ROUND(SUMIFS(AC:AC,$A:$A,EOMONTH($A4623,-1),$B:$B,$B4623),2)</f>
        <v>1.81</v>
      </c>
      <c r="J4623" s="11">
        <f>SUMIFS(AB:AB,$A:$A,EOMONTH($A4623,-1),$B:$B,$B4623)</f>
        <v>500</v>
      </c>
      <c r="K4623" s="13">
        <v>0</v>
      </c>
      <c r="L4623" s="25">
        <v>0</v>
      </c>
      <c r="M4623" s="15">
        <v>0</v>
      </c>
      <c r="N4623" s="14">
        <v>0</v>
      </c>
      <c r="O4623" s="16">
        <v>0</v>
      </c>
      <c r="P4623" s="16">
        <v>0</v>
      </c>
      <c r="Q4623" s="16">
        <v>0</v>
      </c>
      <c r="R4623" s="16">
        <f>Q4623*16.876/100</f>
        <v>0</v>
      </c>
      <c r="S4623" s="17">
        <f t="shared" si="504"/>
        <v>0</v>
      </c>
      <c r="T4623" s="16">
        <v>0</v>
      </c>
      <c r="U4623" s="18">
        <f t="shared" si="505"/>
        <v>0</v>
      </c>
      <c r="V4623" s="18">
        <f t="shared" si="506"/>
        <v>0</v>
      </c>
      <c r="W4623" s="18">
        <f t="shared" si="507"/>
        <v>0</v>
      </c>
      <c r="X4623" s="27"/>
      <c r="Y4623" s="19">
        <f t="shared" si="508"/>
        <v>0</v>
      </c>
      <c r="Z4623" s="18">
        <f t="shared" si="509"/>
        <v>0</v>
      </c>
      <c r="AA4623" s="12">
        <v>25</v>
      </c>
      <c r="AB4623" s="12">
        <v>500</v>
      </c>
      <c r="AC4623" s="28">
        <f>+I4623+Y4623-Z4623</f>
        <v>1.81</v>
      </c>
      <c r="AD4623" s="20">
        <f t="shared" si="510"/>
        <v>0</v>
      </c>
      <c r="AE4623">
        <v>0</v>
      </c>
    </row>
    <row r="4624" spans="1:31" x14ac:dyDescent="0.25">
      <c r="A4624" s="9">
        <v>45230</v>
      </c>
      <c r="B4624" s="10" t="s">
        <v>449</v>
      </c>
      <c r="C4624" s="10" t="s">
        <v>28</v>
      </c>
      <c r="D4624" s="10" t="s">
        <v>29</v>
      </c>
      <c r="E4624" s="10" t="s">
        <v>30</v>
      </c>
      <c r="F4624" s="10"/>
      <c r="G4624" s="10">
        <v>0</v>
      </c>
      <c r="H4624" s="11">
        <f>SUMIFS(AA:AA,$A:$A,EOMONTH($A4624,-1),$B:$B,$B4624)</f>
        <v>40</v>
      </c>
      <c r="I4624" s="63">
        <f>ROUND(SUMIFS(AC:AC,$A:$A,EOMONTH($A4624,-1),$B:$B,$B4624),2)</f>
        <v>1.81</v>
      </c>
      <c r="J4624" s="11">
        <f>SUMIFS(AB:AB,$A:$A,EOMONTH($A4624,-1),$B:$B,$B4624)</f>
        <v>800</v>
      </c>
      <c r="K4624" s="13">
        <v>0</v>
      </c>
      <c r="L4624" s="25">
        <v>0</v>
      </c>
      <c r="M4624" s="15">
        <v>0</v>
      </c>
      <c r="N4624" s="14">
        <v>0</v>
      </c>
      <c r="O4624" s="16">
        <v>0</v>
      </c>
      <c r="P4624" s="16">
        <v>0</v>
      </c>
      <c r="Q4624" s="16">
        <v>0</v>
      </c>
      <c r="R4624" s="16">
        <f>Q4624*16.876/100</f>
        <v>0</v>
      </c>
      <c r="S4624" s="17">
        <f t="shared" si="504"/>
        <v>0</v>
      </c>
      <c r="T4624" s="16">
        <v>0</v>
      </c>
      <c r="U4624" s="18">
        <f t="shared" si="505"/>
        <v>0</v>
      </c>
      <c r="V4624" s="18">
        <f t="shared" si="506"/>
        <v>0</v>
      </c>
      <c r="W4624" s="18">
        <f t="shared" si="507"/>
        <v>0</v>
      </c>
      <c r="X4624" s="27"/>
      <c r="Y4624" s="19">
        <f t="shared" si="508"/>
        <v>0</v>
      </c>
      <c r="Z4624" s="18">
        <f t="shared" si="509"/>
        <v>0</v>
      </c>
      <c r="AA4624" s="12">
        <v>40</v>
      </c>
      <c r="AB4624" s="12">
        <v>800</v>
      </c>
      <c r="AC4624" s="28">
        <f>+I4624+Y4624-Z4624</f>
        <v>1.81</v>
      </c>
      <c r="AD4624" s="20">
        <f t="shared" si="510"/>
        <v>0</v>
      </c>
      <c r="AE4624">
        <v>0</v>
      </c>
    </row>
    <row r="4625" spans="1:31" x14ac:dyDescent="0.25">
      <c r="A4625" s="9">
        <v>45230</v>
      </c>
      <c r="B4625" s="10" t="s">
        <v>450</v>
      </c>
      <c r="C4625" s="10" t="s">
        <v>28</v>
      </c>
      <c r="D4625" s="10" t="s">
        <v>40</v>
      </c>
      <c r="E4625" s="10" t="s">
        <v>30</v>
      </c>
      <c r="F4625" s="10">
        <v>125</v>
      </c>
      <c r="G4625" s="10">
        <v>136</v>
      </c>
      <c r="H4625" s="11">
        <f>SUMIFS(AA:AA,$A:$A,EOMONTH($A4625,-1),$B:$B,$B4625)</f>
        <v>719</v>
      </c>
      <c r="I4625" s="63">
        <f>ROUND(SUMIFS(AC:AC,$A:$A,EOMONTH($A4625,-1),$B:$B,$B4625),2)</f>
        <v>32.369999999999997</v>
      </c>
      <c r="J4625" s="11">
        <f>SUMIFS(AB:AB,$A:$A,EOMONTH($A4625,-1),$B:$B,$B4625)</f>
        <v>14380</v>
      </c>
      <c r="K4625" s="13">
        <v>0</v>
      </c>
      <c r="L4625" s="25">
        <v>0</v>
      </c>
      <c r="M4625" s="15">
        <v>0</v>
      </c>
      <c r="N4625" s="14">
        <v>0</v>
      </c>
      <c r="O4625" s="16">
        <v>0</v>
      </c>
      <c r="P4625" s="16">
        <v>0</v>
      </c>
      <c r="Q4625" s="16">
        <v>0</v>
      </c>
      <c r="R4625" s="16">
        <f>Q4625*16.876/100</f>
        <v>0</v>
      </c>
      <c r="S4625" s="17">
        <f t="shared" si="504"/>
        <v>0</v>
      </c>
      <c r="T4625" s="16">
        <v>0</v>
      </c>
      <c r="U4625" s="18">
        <f t="shared" si="505"/>
        <v>97.784000000000006</v>
      </c>
      <c r="V4625" s="18">
        <f t="shared" si="506"/>
        <v>0</v>
      </c>
      <c r="W4625" s="18">
        <f t="shared" si="507"/>
        <v>0</v>
      </c>
      <c r="X4625" s="27"/>
      <c r="Y4625" s="19">
        <f t="shared" si="508"/>
        <v>0</v>
      </c>
      <c r="Z4625" s="18">
        <f t="shared" si="509"/>
        <v>0</v>
      </c>
      <c r="AA4625" s="12">
        <v>719</v>
      </c>
      <c r="AB4625" s="12">
        <v>14380</v>
      </c>
      <c r="AC4625" s="28">
        <f>+I4625+Y4625-Z4625</f>
        <v>32.369999999999997</v>
      </c>
      <c r="AD4625" s="20">
        <f t="shared" si="510"/>
        <v>0</v>
      </c>
      <c r="AE4625">
        <v>0</v>
      </c>
    </row>
    <row r="4626" spans="1:31" x14ac:dyDescent="0.25">
      <c r="A4626" s="9">
        <v>45230</v>
      </c>
      <c r="B4626" s="10" t="s">
        <v>451</v>
      </c>
      <c r="C4626" s="10" t="s">
        <v>28</v>
      </c>
      <c r="D4626" s="10" t="s">
        <v>29</v>
      </c>
      <c r="E4626" s="10" t="s">
        <v>30</v>
      </c>
      <c r="F4626" s="10"/>
      <c r="G4626" s="10">
        <v>0</v>
      </c>
      <c r="H4626" s="11">
        <f>SUMIFS(AA:AA,$A:$A,EOMONTH($A4626,-1),$B:$B,$B4626)</f>
        <v>2118</v>
      </c>
      <c r="I4626" s="63">
        <f>ROUND(SUMIFS(AC:AC,$A:$A,EOMONTH($A4626,-1),$B:$B,$B4626),2)</f>
        <v>36.159999999999997</v>
      </c>
      <c r="J4626" s="11">
        <f>SUMIFS(AB:AB,$A:$A,EOMONTH($A4626,-1),$B:$B,$B4626)</f>
        <v>33884.35</v>
      </c>
      <c r="K4626" s="13">
        <v>0</v>
      </c>
      <c r="L4626" s="25">
        <v>0</v>
      </c>
      <c r="M4626" s="15">
        <v>0</v>
      </c>
      <c r="N4626" s="14">
        <v>0</v>
      </c>
      <c r="O4626" s="16">
        <v>0</v>
      </c>
      <c r="P4626" s="16">
        <v>0</v>
      </c>
      <c r="Q4626" s="16">
        <v>0</v>
      </c>
      <c r="R4626" s="16">
        <f>Q4626*16.876/100</f>
        <v>0</v>
      </c>
      <c r="S4626" s="17">
        <f t="shared" si="504"/>
        <v>0</v>
      </c>
      <c r="T4626" s="16">
        <v>0</v>
      </c>
      <c r="U4626" s="18">
        <f t="shared" si="505"/>
        <v>0</v>
      </c>
      <c r="V4626" s="18">
        <f t="shared" si="506"/>
        <v>0</v>
      </c>
      <c r="W4626" s="18">
        <f t="shared" si="507"/>
        <v>0</v>
      </c>
      <c r="X4626" s="27"/>
      <c r="Y4626" s="19">
        <f t="shared" si="508"/>
        <v>0</v>
      </c>
      <c r="Z4626" s="18">
        <f t="shared" si="509"/>
        <v>0</v>
      </c>
      <c r="AA4626" s="12">
        <v>2118</v>
      </c>
      <c r="AB4626" s="12">
        <v>33884.35</v>
      </c>
      <c r="AC4626" s="28">
        <f>+I4626+Y4626-Z4626</f>
        <v>36.159999999999997</v>
      </c>
      <c r="AD4626" s="20">
        <f t="shared" si="510"/>
        <v>0</v>
      </c>
      <c r="AE4626">
        <v>0</v>
      </c>
    </row>
    <row r="4627" spans="1:31" x14ac:dyDescent="0.25">
      <c r="A4627" s="9">
        <v>45230</v>
      </c>
      <c r="B4627" s="10" t="s">
        <v>452</v>
      </c>
      <c r="C4627" s="10" t="s">
        <v>28</v>
      </c>
      <c r="D4627" s="10" t="s">
        <v>29</v>
      </c>
      <c r="E4627" s="10" t="s">
        <v>30</v>
      </c>
      <c r="F4627" s="10"/>
      <c r="G4627" s="10">
        <v>0</v>
      </c>
      <c r="H4627" s="11">
        <f>SUMIFS(AA:AA,$A:$A,EOMONTH($A4627,-1),$B:$B,$B4627)</f>
        <v>852</v>
      </c>
      <c r="I4627" s="63">
        <f>ROUND(SUMIFS(AC:AC,$A:$A,EOMONTH($A4627,-1),$B:$B,$B4627),2)</f>
        <v>38.47</v>
      </c>
      <c r="J4627" s="11">
        <f>SUMIFS(AB:AB,$A:$A,EOMONTH($A4627,-1),$B:$B,$B4627)</f>
        <v>13699.85</v>
      </c>
      <c r="K4627" s="13">
        <v>0</v>
      </c>
      <c r="L4627" s="25">
        <v>0</v>
      </c>
      <c r="M4627" s="15">
        <v>0</v>
      </c>
      <c r="N4627" s="14">
        <v>0</v>
      </c>
      <c r="O4627" s="16">
        <v>0</v>
      </c>
      <c r="P4627" s="16">
        <v>0</v>
      </c>
      <c r="Q4627" s="16">
        <v>0</v>
      </c>
      <c r="R4627" s="16">
        <f>Q4627*16.876/100</f>
        <v>0</v>
      </c>
      <c r="S4627" s="17">
        <f t="shared" si="504"/>
        <v>0</v>
      </c>
      <c r="T4627" s="16">
        <v>0</v>
      </c>
      <c r="U4627" s="18">
        <f t="shared" si="505"/>
        <v>0</v>
      </c>
      <c r="V4627" s="18">
        <f t="shared" si="506"/>
        <v>0</v>
      </c>
      <c r="W4627" s="18">
        <f t="shared" si="507"/>
        <v>0</v>
      </c>
      <c r="X4627" s="27"/>
      <c r="Y4627" s="19">
        <f t="shared" si="508"/>
        <v>0</v>
      </c>
      <c r="Z4627" s="18">
        <f t="shared" si="509"/>
        <v>0</v>
      </c>
      <c r="AA4627" s="12">
        <v>852</v>
      </c>
      <c r="AB4627" s="12">
        <v>13699.85</v>
      </c>
      <c r="AC4627" s="28">
        <f>+I4627+Y4627-Z4627</f>
        <v>38.47</v>
      </c>
      <c r="AD4627" s="20">
        <f t="shared" si="510"/>
        <v>0</v>
      </c>
      <c r="AE4627">
        <v>0</v>
      </c>
    </row>
    <row r="4628" spans="1:31" x14ac:dyDescent="0.25">
      <c r="A4628" s="9">
        <v>45230</v>
      </c>
      <c r="B4628" s="10" t="s">
        <v>453</v>
      </c>
      <c r="C4628" s="10" t="s">
        <v>28</v>
      </c>
      <c r="D4628" s="10" t="s">
        <v>29</v>
      </c>
      <c r="E4628" s="10" t="s">
        <v>30</v>
      </c>
      <c r="F4628" s="10"/>
      <c r="G4628" s="10">
        <v>0</v>
      </c>
      <c r="H4628" s="11">
        <f>SUMIFS(AA:AA,$A:$A,EOMONTH($A4628,-1),$B:$B,$B4628)</f>
        <v>911</v>
      </c>
      <c r="I4628" s="63">
        <f>ROUND(SUMIFS(AC:AC,$A:$A,EOMONTH($A4628,-1),$B:$B,$B4628),2)</f>
        <v>47.18</v>
      </c>
      <c r="J4628" s="11">
        <f>SUMIFS(AB:AB,$A:$A,EOMONTH($A4628,-1),$B:$B,$B4628)</f>
        <v>14105.26</v>
      </c>
      <c r="K4628" s="13">
        <v>0</v>
      </c>
      <c r="L4628" s="25">
        <v>0</v>
      </c>
      <c r="M4628" s="15">
        <v>0</v>
      </c>
      <c r="N4628" s="14">
        <v>0</v>
      </c>
      <c r="O4628" s="16">
        <v>0</v>
      </c>
      <c r="P4628" s="16">
        <v>0</v>
      </c>
      <c r="Q4628" s="16">
        <v>0</v>
      </c>
      <c r="R4628" s="16">
        <f>Q4628*16.876/100</f>
        <v>0</v>
      </c>
      <c r="S4628" s="17">
        <f t="shared" si="504"/>
        <v>0</v>
      </c>
      <c r="T4628" s="16">
        <v>0</v>
      </c>
      <c r="U4628" s="18">
        <f t="shared" si="505"/>
        <v>0</v>
      </c>
      <c r="V4628" s="18">
        <f t="shared" si="506"/>
        <v>0</v>
      </c>
      <c r="W4628" s="18">
        <f t="shared" si="507"/>
        <v>0</v>
      </c>
      <c r="X4628" s="27"/>
      <c r="Y4628" s="19">
        <f t="shared" si="508"/>
        <v>0</v>
      </c>
      <c r="Z4628" s="18">
        <f t="shared" si="509"/>
        <v>0</v>
      </c>
      <c r="AA4628" s="12">
        <v>911</v>
      </c>
      <c r="AB4628" s="12">
        <v>14105.26</v>
      </c>
      <c r="AC4628" s="28">
        <f>+I4628+Y4628-Z4628</f>
        <v>47.18</v>
      </c>
      <c r="AD4628" s="20">
        <f t="shared" si="510"/>
        <v>0</v>
      </c>
      <c r="AE4628">
        <v>0</v>
      </c>
    </row>
    <row r="4629" spans="1:31" x14ac:dyDescent="0.25">
      <c r="A4629" s="9">
        <v>45230</v>
      </c>
      <c r="B4629" s="10" t="s">
        <v>454</v>
      </c>
      <c r="C4629" s="10" t="s">
        <v>28</v>
      </c>
      <c r="D4629" s="10" t="s">
        <v>29</v>
      </c>
      <c r="E4629" s="10" t="s">
        <v>30</v>
      </c>
      <c r="F4629" s="10"/>
      <c r="G4629" s="10">
        <v>0</v>
      </c>
      <c r="H4629" s="11">
        <f>SUMIFS(AA:AA,$A:$A,EOMONTH($A4629,-1),$B:$B,$B4629)</f>
        <v>663</v>
      </c>
      <c r="I4629" s="63">
        <f>ROUND(SUMIFS(AC:AC,$A:$A,EOMONTH($A4629,-1),$B:$B,$B4629),2)</f>
        <v>29.93</v>
      </c>
      <c r="J4629" s="11">
        <f>SUMIFS(AB:AB,$A:$A,EOMONTH($A4629,-1),$B:$B,$B4629)</f>
        <v>12490.08</v>
      </c>
      <c r="K4629" s="13">
        <v>0</v>
      </c>
      <c r="L4629" s="25">
        <v>0</v>
      </c>
      <c r="M4629" s="15">
        <v>0</v>
      </c>
      <c r="N4629" s="14">
        <v>0</v>
      </c>
      <c r="O4629" s="16">
        <v>0</v>
      </c>
      <c r="P4629" s="16">
        <v>0</v>
      </c>
      <c r="Q4629" s="16">
        <v>0</v>
      </c>
      <c r="R4629" s="16">
        <f>Q4629*16.876/100</f>
        <v>0</v>
      </c>
      <c r="S4629" s="17">
        <f t="shared" si="504"/>
        <v>0</v>
      </c>
      <c r="T4629" s="16">
        <v>0</v>
      </c>
      <c r="U4629" s="18">
        <f t="shared" si="505"/>
        <v>0</v>
      </c>
      <c r="V4629" s="18">
        <f t="shared" si="506"/>
        <v>0</v>
      </c>
      <c r="W4629" s="18">
        <f t="shared" si="507"/>
        <v>0</v>
      </c>
      <c r="X4629" s="27"/>
      <c r="Y4629" s="19">
        <f t="shared" si="508"/>
        <v>0</v>
      </c>
      <c r="Z4629" s="18">
        <f t="shared" si="509"/>
        <v>0</v>
      </c>
      <c r="AA4629" s="12">
        <v>663</v>
      </c>
      <c r="AB4629" s="12">
        <v>12490.08</v>
      </c>
      <c r="AC4629" s="28">
        <f>+I4629+Y4629-Z4629</f>
        <v>29.93</v>
      </c>
      <c r="AD4629" s="20">
        <f t="shared" si="510"/>
        <v>0</v>
      </c>
      <c r="AE4629">
        <v>0</v>
      </c>
    </row>
    <row r="4630" spans="1:31" x14ac:dyDescent="0.25">
      <c r="A4630" s="9">
        <v>45230</v>
      </c>
      <c r="B4630" s="10" t="s">
        <v>455</v>
      </c>
      <c r="C4630" s="10" t="s">
        <v>28</v>
      </c>
      <c r="D4630" s="10" t="s">
        <v>40</v>
      </c>
      <c r="E4630" s="10" t="s">
        <v>30</v>
      </c>
      <c r="F4630" s="10">
        <v>125</v>
      </c>
      <c r="G4630" s="10">
        <v>136</v>
      </c>
      <c r="H4630" s="11">
        <f>SUMIFS(AA:AA,$A:$A,EOMONTH($A4630,-1),$B:$B,$B4630)</f>
        <v>694</v>
      </c>
      <c r="I4630" s="63">
        <f>ROUND(SUMIFS(AC:AC,$A:$A,EOMONTH($A4630,-1),$B:$B,$B4630),2)</f>
        <v>276.52999999999997</v>
      </c>
      <c r="J4630" s="11">
        <f>SUMIFS(AB:AB,$A:$A,EOMONTH($A4630,-1),$B:$B,$B4630)</f>
        <v>10730.05</v>
      </c>
      <c r="K4630" s="13">
        <v>0</v>
      </c>
      <c r="L4630" s="25">
        <v>0</v>
      </c>
      <c r="M4630" s="15">
        <v>0</v>
      </c>
      <c r="N4630" s="14">
        <v>0</v>
      </c>
      <c r="O4630" s="16">
        <v>0</v>
      </c>
      <c r="P4630" s="16">
        <v>0</v>
      </c>
      <c r="Q4630" s="16">
        <v>0</v>
      </c>
      <c r="R4630" s="16">
        <f>Q4630*16.876/100</f>
        <v>0</v>
      </c>
      <c r="S4630" s="17">
        <f t="shared" si="504"/>
        <v>0</v>
      </c>
      <c r="T4630" s="16">
        <v>0</v>
      </c>
      <c r="U4630" s="18">
        <f t="shared" si="505"/>
        <v>94.384</v>
      </c>
      <c r="V4630" s="18">
        <f t="shared" si="506"/>
        <v>0</v>
      </c>
      <c r="W4630" s="18">
        <f t="shared" si="507"/>
        <v>0</v>
      </c>
      <c r="X4630" s="27"/>
      <c r="Y4630" s="19">
        <f t="shared" si="508"/>
        <v>0</v>
      </c>
      <c r="Z4630" s="18">
        <f t="shared" si="509"/>
        <v>0</v>
      </c>
      <c r="AA4630" s="12">
        <v>694</v>
      </c>
      <c r="AB4630" s="12">
        <v>10730.05</v>
      </c>
      <c r="AC4630" s="28">
        <f>+I4630+Y4630-Z4630</f>
        <v>276.52999999999997</v>
      </c>
      <c r="AD4630" s="20">
        <f t="shared" si="510"/>
        <v>0</v>
      </c>
      <c r="AE4630">
        <v>0</v>
      </c>
    </row>
    <row r="4631" spans="1:31" x14ac:dyDescent="0.25">
      <c r="A4631" s="9">
        <v>45230</v>
      </c>
      <c r="B4631" s="10" t="s">
        <v>456</v>
      </c>
      <c r="C4631" s="10" t="s">
        <v>28</v>
      </c>
      <c r="D4631" s="10" t="s">
        <v>40</v>
      </c>
      <c r="E4631" s="10" t="s">
        <v>30</v>
      </c>
      <c r="F4631" s="10">
        <v>125</v>
      </c>
      <c r="G4631" s="10">
        <v>136</v>
      </c>
      <c r="H4631" s="11">
        <f>SUMIFS(AA:AA,$A:$A,EOMONTH($A4631,-1),$B:$B,$B4631)</f>
        <v>2232</v>
      </c>
      <c r="I4631" s="63">
        <f>ROUND(SUMIFS(AC:AC,$A:$A,EOMONTH($A4631,-1),$B:$B,$B4631),2)</f>
        <v>154.22</v>
      </c>
      <c r="J4631" s="11">
        <f>SUMIFS(AB:AB,$A:$A,EOMONTH($A4631,-1),$B:$B,$B4631)</f>
        <v>35227.89</v>
      </c>
      <c r="K4631" s="13">
        <v>0</v>
      </c>
      <c r="L4631" s="25">
        <v>0</v>
      </c>
      <c r="M4631" s="15">
        <v>0</v>
      </c>
      <c r="N4631" s="14">
        <v>0</v>
      </c>
      <c r="O4631" s="16">
        <v>0</v>
      </c>
      <c r="P4631" s="16">
        <v>0</v>
      </c>
      <c r="Q4631" s="16">
        <v>0</v>
      </c>
      <c r="R4631" s="16">
        <f>Q4631*16.876/100</f>
        <v>0</v>
      </c>
      <c r="S4631" s="17">
        <f t="shared" si="504"/>
        <v>0</v>
      </c>
      <c r="T4631" s="16">
        <v>0</v>
      </c>
      <c r="U4631" s="18">
        <f t="shared" si="505"/>
        <v>303.55200000000002</v>
      </c>
      <c r="V4631" s="18">
        <f t="shared" si="506"/>
        <v>0</v>
      </c>
      <c r="W4631" s="18">
        <f t="shared" si="507"/>
        <v>0</v>
      </c>
      <c r="X4631" s="27"/>
      <c r="Y4631" s="19">
        <f t="shared" si="508"/>
        <v>0</v>
      </c>
      <c r="Z4631" s="18">
        <f t="shared" si="509"/>
        <v>0</v>
      </c>
      <c r="AA4631" s="12">
        <v>2232</v>
      </c>
      <c r="AB4631" s="12">
        <v>35227.89</v>
      </c>
      <c r="AC4631" s="28">
        <f>+I4631+Y4631-Z4631</f>
        <v>154.22</v>
      </c>
      <c r="AD4631" s="20">
        <f t="shared" si="510"/>
        <v>0</v>
      </c>
      <c r="AE4631">
        <v>0</v>
      </c>
    </row>
    <row r="4632" spans="1:31" x14ac:dyDescent="0.25">
      <c r="A4632" s="59">
        <v>45230</v>
      </c>
      <c r="B4632" s="60" t="s">
        <v>821</v>
      </c>
      <c r="C4632" s="60" t="s">
        <v>105</v>
      </c>
      <c r="D4632" s="60" t="s">
        <v>29</v>
      </c>
      <c r="E4632" s="60" t="s">
        <v>30</v>
      </c>
      <c r="F4632" s="10"/>
      <c r="G4632" s="10"/>
      <c r="H4632" s="11"/>
      <c r="I4632" s="63">
        <f>ROUND(SUMIFS(AC:AC,$A:$A,EOMONTH($A4632,-1),$B:$B,$B4632),2)</f>
        <v>0</v>
      </c>
      <c r="J4632" s="11"/>
      <c r="K4632" s="13"/>
      <c r="L4632" s="25"/>
      <c r="M4632" s="15"/>
      <c r="N4632" s="14"/>
      <c r="O4632" s="16"/>
      <c r="P4632" s="16"/>
      <c r="Q4632" s="16"/>
      <c r="R4632" s="16"/>
      <c r="S4632" s="17">
        <f t="shared" si="504"/>
        <v>0</v>
      </c>
      <c r="T4632" s="16"/>
      <c r="U4632" s="18">
        <f t="shared" si="505"/>
        <v>0</v>
      </c>
      <c r="V4632" s="18">
        <f t="shared" si="506"/>
        <v>0</v>
      </c>
      <c r="W4632" s="18">
        <f t="shared" si="507"/>
        <v>0</v>
      </c>
      <c r="X4632" s="27"/>
      <c r="Y4632" s="19">
        <f t="shared" si="508"/>
        <v>0</v>
      </c>
      <c r="Z4632" s="18">
        <f t="shared" si="509"/>
        <v>0</v>
      </c>
      <c r="AA4632" s="12"/>
      <c r="AB4632" s="12"/>
      <c r="AC4632" s="28">
        <f>+I4632+Y4632-Z4632</f>
        <v>0</v>
      </c>
      <c r="AD4632" s="20">
        <f t="shared" si="510"/>
        <v>0</v>
      </c>
      <c r="AE4632">
        <v>0</v>
      </c>
    </row>
    <row r="4633" spans="1:31" x14ac:dyDescent="0.25">
      <c r="A4633" s="9">
        <v>45230</v>
      </c>
      <c r="B4633" s="10" t="s">
        <v>457</v>
      </c>
      <c r="C4633" s="10" t="s">
        <v>28</v>
      </c>
      <c r="D4633" s="10" t="s">
        <v>29</v>
      </c>
      <c r="E4633" s="10" t="s">
        <v>30</v>
      </c>
      <c r="F4633" s="10"/>
      <c r="G4633" s="10">
        <v>0</v>
      </c>
      <c r="H4633" s="11">
        <f>SUMIFS(AA:AA,$A:$A,EOMONTH($A4633,-1),$B:$B,$B4633)</f>
        <v>252</v>
      </c>
      <c r="I4633" s="63">
        <f>ROUND(SUMIFS(AC:AC,$A:$A,EOMONTH($A4633,-1),$B:$B,$B4633),2)</f>
        <v>14.27</v>
      </c>
      <c r="J4633" s="11">
        <f>SUMIFS(AB:AB,$A:$A,EOMONTH($A4633,-1),$B:$B,$B4633)</f>
        <v>4122.9399999999996</v>
      </c>
      <c r="K4633" s="13">
        <v>0</v>
      </c>
      <c r="L4633" s="25">
        <v>0</v>
      </c>
      <c r="M4633" s="15">
        <v>0</v>
      </c>
      <c r="N4633" s="14">
        <v>0</v>
      </c>
      <c r="O4633" s="16">
        <v>0</v>
      </c>
      <c r="P4633" s="16">
        <v>0</v>
      </c>
      <c r="Q4633" s="16">
        <v>0</v>
      </c>
      <c r="R4633" s="16">
        <f>Q4633*16.876/100</f>
        <v>0</v>
      </c>
      <c r="S4633" s="17">
        <f t="shared" si="504"/>
        <v>0</v>
      </c>
      <c r="T4633" s="16">
        <v>0</v>
      </c>
      <c r="U4633" s="18">
        <f t="shared" si="505"/>
        <v>0</v>
      </c>
      <c r="V4633" s="18">
        <f t="shared" si="506"/>
        <v>0</v>
      </c>
      <c r="W4633" s="18">
        <f t="shared" si="507"/>
        <v>0</v>
      </c>
      <c r="X4633" s="27"/>
      <c r="Y4633" s="19">
        <f t="shared" si="508"/>
        <v>0</v>
      </c>
      <c r="Z4633" s="18">
        <f t="shared" si="509"/>
        <v>0</v>
      </c>
      <c r="AA4633" s="12">
        <v>252</v>
      </c>
      <c r="AB4633" s="12">
        <v>4122.9399999999996</v>
      </c>
      <c r="AC4633" s="28">
        <f>+I4633+Y4633-Z4633</f>
        <v>14.27</v>
      </c>
      <c r="AD4633" s="20">
        <f t="shared" si="510"/>
        <v>0</v>
      </c>
      <c r="AE4633">
        <v>0</v>
      </c>
    </row>
    <row r="4634" spans="1:31" x14ac:dyDescent="0.25">
      <c r="A4634" s="9">
        <v>45230</v>
      </c>
      <c r="B4634" s="10" t="s">
        <v>458</v>
      </c>
      <c r="C4634" s="10" t="s">
        <v>28</v>
      </c>
      <c r="D4634" s="10" t="s">
        <v>29</v>
      </c>
      <c r="E4634" s="10" t="s">
        <v>30</v>
      </c>
      <c r="F4634" s="10"/>
      <c r="G4634" s="10">
        <v>0</v>
      </c>
      <c r="H4634" s="11">
        <f>SUMIFS(AA:AA,$A:$A,EOMONTH($A4634,-1),$B:$B,$B4634)</f>
        <v>120</v>
      </c>
      <c r="I4634" s="63">
        <f>ROUND(SUMIFS(AC:AC,$A:$A,EOMONTH($A4634,-1),$B:$B,$B4634),2)</f>
        <v>5.42</v>
      </c>
      <c r="J4634" s="11">
        <f>SUMIFS(AB:AB,$A:$A,EOMONTH($A4634,-1),$B:$B,$B4634)</f>
        <v>0</v>
      </c>
      <c r="K4634" s="13">
        <v>0</v>
      </c>
      <c r="L4634" s="25">
        <v>0</v>
      </c>
      <c r="M4634" s="15">
        <v>0</v>
      </c>
      <c r="N4634" s="14">
        <v>0</v>
      </c>
      <c r="O4634" s="16">
        <v>0</v>
      </c>
      <c r="P4634" s="16">
        <v>0</v>
      </c>
      <c r="Q4634" s="16">
        <v>0</v>
      </c>
      <c r="R4634" s="16">
        <f>Q4634*16.876/100</f>
        <v>0</v>
      </c>
      <c r="S4634" s="17">
        <f t="shared" si="504"/>
        <v>0</v>
      </c>
      <c r="T4634" s="16">
        <v>0</v>
      </c>
      <c r="U4634" s="18">
        <f t="shared" si="505"/>
        <v>0</v>
      </c>
      <c r="V4634" s="18">
        <f t="shared" si="506"/>
        <v>0</v>
      </c>
      <c r="W4634" s="18">
        <f t="shared" si="507"/>
        <v>0</v>
      </c>
      <c r="X4634" s="27"/>
      <c r="Y4634" s="19">
        <f t="shared" si="508"/>
        <v>0</v>
      </c>
      <c r="Z4634" s="18">
        <f t="shared" si="509"/>
        <v>0</v>
      </c>
      <c r="AA4634" s="12">
        <v>120</v>
      </c>
      <c r="AB4634" s="12">
        <v>0</v>
      </c>
      <c r="AC4634" s="28">
        <f>+I4634+Y4634-Z4634</f>
        <v>5.42</v>
      </c>
      <c r="AD4634" s="20">
        <f t="shared" si="510"/>
        <v>0</v>
      </c>
      <c r="AE4634">
        <v>0</v>
      </c>
    </row>
    <row r="4635" spans="1:31" x14ac:dyDescent="0.25">
      <c r="A4635" s="9">
        <v>45230</v>
      </c>
      <c r="B4635" s="10" t="s">
        <v>459</v>
      </c>
      <c r="C4635" s="10" t="s">
        <v>28</v>
      </c>
      <c r="D4635" s="10" t="s">
        <v>29</v>
      </c>
      <c r="E4635" s="10" t="s">
        <v>30</v>
      </c>
      <c r="F4635" s="10"/>
      <c r="G4635" s="10">
        <v>0</v>
      </c>
      <c r="H4635" s="11">
        <f>SUMIFS(AA:AA,$A:$A,EOMONTH($A4635,-1),$B:$B,$B4635)</f>
        <v>1</v>
      </c>
      <c r="I4635" s="63">
        <f>ROUND(SUMIFS(AC:AC,$A:$A,EOMONTH($A4635,-1),$B:$B,$B4635),2)</f>
        <v>0.05</v>
      </c>
      <c r="J4635" s="11">
        <f>SUMIFS(AB:AB,$A:$A,EOMONTH($A4635,-1),$B:$B,$B4635)</f>
        <v>22.04</v>
      </c>
      <c r="K4635" s="13">
        <v>0</v>
      </c>
      <c r="L4635" s="25">
        <v>0</v>
      </c>
      <c r="M4635" s="15">
        <v>0</v>
      </c>
      <c r="N4635" s="14">
        <v>0</v>
      </c>
      <c r="O4635" s="16">
        <v>0</v>
      </c>
      <c r="P4635" s="16">
        <v>0</v>
      </c>
      <c r="Q4635" s="16">
        <v>0</v>
      </c>
      <c r="R4635" s="16">
        <f>Q4635*16.876/100</f>
        <v>0</v>
      </c>
      <c r="S4635" s="17">
        <f t="shared" si="504"/>
        <v>0</v>
      </c>
      <c r="T4635" s="16">
        <v>0</v>
      </c>
      <c r="U4635" s="18">
        <f t="shared" si="505"/>
        <v>0</v>
      </c>
      <c r="V4635" s="18">
        <f t="shared" si="506"/>
        <v>0</v>
      </c>
      <c r="W4635" s="18">
        <f t="shared" si="507"/>
        <v>0</v>
      </c>
      <c r="X4635" s="27"/>
      <c r="Y4635" s="19">
        <f t="shared" si="508"/>
        <v>0</v>
      </c>
      <c r="Z4635" s="18">
        <f t="shared" si="509"/>
        <v>0</v>
      </c>
      <c r="AA4635" s="12">
        <v>1</v>
      </c>
      <c r="AB4635" s="12">
        <v>22.04</v>
      </c>
      <c r="AC4635" s="28">
        <f>+I4635+Y4635-Z4635</f>
        <v>0.05</v>
      </c>
      <c r="AD4635" s="20">
        <f t="shared" si="510"/>
        <v>0</v>
      </c>
      <c r="AE4635">
        <v>0</v>
      </c>
    </row>
    <row r="4636" spans="1:31" x14ac:dyDescent="0.25">
      <c r="A4636" s="9">
        <v>45230</v>
      </c>
      <c r="B4636" s="10" t="s">
        <v>460</v>
      </c>
      <c r="C4636" s="10" t="s">
        <v>28</v>
      </c>
      <c r="D4636" s="10" t="s">
        <v>29</v>
      </c>
      <c r="E4636" s="10" t="s">
        <v>30</v>
      </c>
      <c r="F4636" s="10"/>
      <c r="G4636" s="10">
        <v>0</v>
      </c>
      <c r="H4636" s="11">
        <f>SUMIFS(AA:AA,$A:$A,EOMONTH($A4636,-1),$B:$B,$B4636)</f>
        <v>500</v>
      </c>
      <c r="I4636" s="63">
        <f>ROUND(SUMIFS(AC:AC,$A:$A,EOMONTH($A4636,-1),$B:$B,$B4636),2)</f>
        <v>22.57</v>
      </c>
      <c r="J4636" s="11">
        <f>SUMIFS(AB:AB,$A:$A,EOMONTH($A4636,-1),$B:$B,$B4636)</f>
        <v>0</v>
      </c>
      <c r="K4636" s="13">
        <v>0</v>
      </c>
      <c r="L4636" s="25">
        <v>0</v>
      </c>
      <c r="M4636" s="15">
        <v>0</v>
      </c>
      <c r="N4636" s="14">
        <v>0</v>
      </c>
      <c r="O4636" s="16">
        <v>0</v>
      </c>
      <c r="P4636" s="16">
        <v>0</v>
      </c>
      <c r="Q4636" s="16">
        <v>0</v>
      </c>
      <c r="R4636" s="16">
        <f>Q4636*16.876/100</f>
        <v>0</v>
      </c>
      <c r="S4636" s="17">
        <f t="shared" si="504"/>
        <v>0</v>
      </c>
      <c r="T4636" s="16">
        <v>0</v>
      </c>
      <c r="U4636" s="18">
        <f t="shared" si="505"/>
        <v>0</v>
      </c>
      <c r="V4636" s="18">
        <f t="shared" si="506"/>
        <v>0</v>
      </c>
      <c r="W4636" s="18">
        <f t="shared" si="507"/>
        <v>0</v>
      </c>
      <c r="X4636" s="27"/>
      <c r="Y4636" s="19">
        <f t="shared" si="508"/>
        <v>0</v>
      </c>
      <c r="Z4636" s="18">
        <f t="shared" si="509"/>
        <v>0</v>
      </c>
      <c r="AA4636" s="12">
        <v>500</v>
      </c>
      <c r="AB4636" s="12">
        <v>0</v>
      </c>
      <c r="AC4636" s="28">
        <f>+I4636+Y4636-Z4636</f>
        <v>22.57</v>
      </c>
      <c r="AD4636" s="20">
        <f t="shared" si="510"/>
        <v>0</v>
      </c>
      <c r="AE4636">
        <v>0</v>
      </c>
    </row>
    <row r="4637" spans="1:31" x14ac:dyDescent="0.25">
      <c r="A4637" s="9">
        <v>45230</v>
      </c>
      <c r="B4637" s="10" t="s">
        <v>461</v>
      </c>
      <c r="C4637" s="10" t="s">
        <v>28</v>
      </c>
      <c r="D4637" s="10" t="s">
        <v>29</v>
      </c>
      <c r="E4637" s="10" t="s">
        <v>30</v>
      </c>
      <c r="F4637" s="10"/>
      <c r="G4637" s="10">
        <v>0</v>
      </c>
      <c r="H4637" s="11">
        <f>SUMIFS(AA:AA,$A:$A,EOMONTH($A4637,-1),$B:$B,$B4637)</f>
        <v>267</v>
      </c>
      <c r="I4637" s="63">
        <f>ROUND(SUMIFS(AC:AC,$A:$A,EOMONTH($A4637,-1),$B:$B,$B4637),2)</f>
        <v>5.01</v>
      </c>
      <c r="J4637" s="11">
        <f>SUMIFS(AB:AB,$A:$A,EOMONTH($A4637,-1),$B:$B,$B4637)</f>
        <v>4238.97</v>
      </c>
      <c r="K4637" s="13">
        <v>0</v>
      </c>
      <c r="L4637" s="25">
        <v>0</v>
      </c>
      <c r="M4637" s="15">
        <v>0</v>
      </c>
      <c r="N4637" s="14">
        <v>0</v>
      </c>
      <c r="O4637" s="16">
        <v>0</v>
      </c>
      <c r="P4637" s="16">
        <v>0</v>
      </c>
      <c r="Q4637" s="16">
        <v>0</v>
      </c>
      <c r="R4637" s="16">
        <f>Q4637*16.876/100</f>
        <v>0</v>
      </c>
      <c r="S4637" s="17">
        <f t="shared" si="504"/>
        <v>0</v>
      </c>
      <c r="T4637" s="16">
        <v>0</v>
      </c>
      <c r="U4637" s="18">
        <f t="shared" si="505"/>
        <v>0</v>
      </c>
      <c r="V4637" s="18">
        <f t="shared" si="506"/>
        <v>0</v>
      </c>
      <c r="W4637" s="18">
        <f t="shared" si="507"/>
        <v>0</v>
      </c>
      <c r="X4637" s="27"/>
      <c r="Y4637" s="19">
        <f t="shared" si="508"/>
        <v>0</v>
      </c>
      <c r="Z4637" s="18">
        <f t="shared" si="509"/>
        <v>0</v>
      </c>
      <c r="AA4637" s="12">
        <v>267</v>
      </c>
      <c r="AB4637" s="12">
        <v>4238.97</v>
      </c>
      <c r="AC4637" s="28">
        <f>+I4637+Y4637-Z4637</f>
        <v>5.01</v>
      </c>
      <c r="AD4637" s="20">
        <f t="shared" si="510"/>
        <v>0</v>
      </c>
      <c r="AE4637">
        <v>0</v>
      </c>
    </row>
    <row r="4638" spans="1:31" x14ac:dyDescent="0.25">
      <c r="A4638" s="9">
        <v>45230</v>
      </c>
      <c r="B4638" s="10" t="s">
        <v>462</v>
      </c>
      <c r="C4638" s="10" t="s">
        <v>28</v>
      </c>
      <c r="D4638" s="10" t="s">
        <v>29</v>
      </c>
      <c r="E4638" s="10" t="s">
        <v>30</v>
      </c>
      <c r="F4638" s="10"/>
      <c r="G4638" s="10">
        <v>0</v>
      </c>
      <c r="H4638" s="11">
        <f>SUMIFS(AA:AA,$A:$A,EOMONTH($A4638,-1),$B:$B,$B4638)</f>
        <v>358</v>
      </c>
      <c r="I4638" s="63">
        <f>ROUND(SUMIFS(AC:AC,$A:$A,EOMONTH($A4638,-1),$B:$B,$B4638),2)</f>
        <v>35.31</v>
      </c>
      <c r="J4638" s="11">
        <f>SUMIFS(AB:AB,$A:$A,EOMONTH($A4638,-1),$B:$B,$B4638)</f>
        <v>6191.59</v>
      </c>
      <c r="K4638" s="13">
        <v>0</v>
      </c>
      <c r="L4638" s="25">
        <v>0</v>
      </c>
      <c r="M4638" s="15">
        <v>0</v>
      </c>
      <c r="N4638" s="14">
        <v>0</v>
      </c>
      <c r="O4638" s="16">
        <v>0</v>
      </c>
      <c r="P4638" s="16">
        <v>0</v>
      </c>
      <c r="Q4638" s="16">
        <v>0</v>
      </c>
      <c r="R4638" s="16">
        <f>Q4638*16.876/100</f>
        <v>0</v>
      </c>
      <c r="S4638" s="17">
        <f t="shared" si="504"/>
        <v>0</v>
      </c>
      <c r="T4638" s="16">
        <v>0</v>
      </c>
      <c r="U4638" s="18">
        <f t="shared" si="505"/>
        <v>0</v>
      </c>
      <c r="V4638" s="18">
        <f t="shared" si="506"/>
        <v>0</v>
      </c>
      <c r="W4638" s="18">
        <f t="shared" si="507"/>
        <v>0</v>
      </c>
      <c r="X4638" s="27"/>
      <c r="Y4638" s="19">
        <f t="shared" si="508"/>
        <v>0</v>
      </c>
      <c r="Z4638" s="18">
        <f t="shared" si="509"/>
        <v>0</v>
      </c>
      <c r="AA4638" s="12">
        <v>358</v>
      </c>
      <c r="AB4638" s="12">
        <v>6191.59</v>
      </c>
      <c r="AC4638" s="28">
        <f>+I4638+Y4638-Z4638</f>
        <v>35.31</v>
      </c>
      <c r="AD4638" s="20">
        <f t="shared" si="510"/>
        <v>0</v>
      </c>
      <c r="AE4638">
        <v>0</v>
      </c>
    </row>
    <row r="4639" spans="1:31" x14ac:dyDescent="0.25">
      <c r="A4639" s="9">
        <v>45230</v>
      </c>
      <c r="B4639" s="10" t="s">
        <v>463</v>
      </c>
      <c r="C4639" s="10" t="s">
        <v>28</v>
      </c>
      <c r="D4639" s="10" t="s">
        <v>29</v>
      </c>
      <c r="E4639" s="10" t="s">
        <v>30</v>
      </c>
      <c r="F4639" s="10"/>
      <c r="G4639" s="10">
        <v>0</v>
      </c>
      <c r="H4639" s="11">
        <f>SUMIFS(AA:AA,$A:$A,EOMONTH($A4639,-1),$B:$B,$B4639)</f>
        <v>758</v>
      </c>
      <c r="I4639" s="63">
        <f>ROUND(SUMIFS(AC:AC,$A:$A,EOMONTH($A4639,-1),$B:$B,$B4639),2)</f>
        <v>31.56</v>
      </c>
      <c r="J4639" s="11">
        <f>SUMIFS(AB:AB,$A:$A,EOMONTH($A4639,-1),$B:$B,$B4639)</f>
        <v>7083.57</v>
      </c>
      <c r="K4639" s="13">
        <v>0</v>
      </c>
      <c r="L4639" s="25">
        <v>0</v>
      </c>
      <c r="M4639" s="15">
        <v>0</v>
      </c>
      <c r="N4639" s="14">
        <v>0</v>
      </c>
      <c r="O4639" s="16">
        <v>0</v>
      </c>
      <c r="P4639" s="16">
        <v>0</v>
      </c>
      <c r="Q4639" s="16">
        <v>0</v>
      </c>
      <c r="R4639" s="16">
        <f>Q4639*16.876/100</f>
        <v>0</v>
      </c>
      <c r="S4639" s="17">
        <f t="shared" si="504"/>
        <v>0</v>
      </c>
      <c r="T4639" s="16">
        <v>0</v>
      </c>
      <c r="U4639" s="18">
        <f t="shared" si="505"/>
        <v>0</v>
      </c>
      <c r="V4639" s="18">
        <f t="shared" si="506"/>
        <v>0</v>
      </c>
      <c r="W4639" s="18">
        <f t="shared" si="507"/>
        <v>0</v>
      </c>
      <c r="X4639" s="27"/>
      <c r="Y4639" s="19">
        <f t="shared" si="508"/>
        <v>0</v>
      </c>
      <c r="Z4639" s="18">
        <f t="shared" si="509"/>
        <v>0</v>
      </c>
      <c r="AA4639" s="12">
        <v>758</v>
      </c>
      <c r="AB4639" s="12">
        <v>7083.57</v>
      </c>
      <c r="AC4639" s="28">
        <f>+I4639+Y4639-Z4639</f>
        <v>31.56</v>
      </c>
      <c r="AD4639" s="20">
        <f t="shared" si="510"/>
        <v>0</v>
      </c>
      <c r="AE4639">
        <v>0</v>
      </c>
    </row>
    <row r="4640" spans="1:31" x14ac:dyDescent="0.25">
      <c r="A4640" s="9">
        <v>45230</v>
      </c>
      <c r="B4640" s="10" t="s">
        <v>464</v>
      </c>
      <c r="C4640" s="10" t="s">
        <v>28</v>
      </c>
      <c r="D4640" s="10" t="s">
        <v>29</v>
      </c>
      <c r="E4640" s="10" t="s">
        <v>30</v>
      </c>
      <c r="F4640" s="10"/>
      <c r="G4640" s="10">
        <v>0</v>
      </c>
      <c r="H4640" s="11">
        <f>SUMIFS(AA:AA,$A:$A,EOMONTH($A4640,-1),$B:$B,$B4640)</f>
        <v>607</v>
      </c>
      <c r="I4640" s="63">
        <f>ROUND(SUMIFS(AC:AC,$A:$A,EOMONTH($A4640,-1),$B:$B,$B4640),2)</f>
        <v>46.87</v>
      </c>
      <c r="J4640" s="11">
        <f>SUMIFS(AB:AB,$A:$A,EOMONTH($A4640,-1),$B:$B,$B4640)</f>
        <v>0</v>
      </c>
      <c r="K4640" s="13">
        <v>0</v>
      </c>
      <c r="L4640" s="25">
        <v>0</v>
      </c>
      <c r="M4640" s="15">
        <v>0</v>
      </c>
      <c r="N4640" s="14">
        <v>0</v>
      </c>
      <c r="O4640" s="16">
        <v>0</v>
      </c>
      <c r="P4640" s="16">
        <v>0</v>
      </c>
      <c r="Q4640" s="16">
        <v>0</v>
      </c>
      <c r="R4640" s="16">
        <f>Q4640*16.876/100</f>
        <v>0</v>
      </c>
      <c r="S4640" s="17">
        <f t="shared" si="504"/>
        <v>0</v>
      </c>
      <c r="T4640" s="16">
        <v>0</v>
      </c>
      <c r="U4640" s="18">
        <f t="shared" si="505"/>
        <v>0</v>
      </c>
      <c r="V4640" s="18">
        <f t="shared" si="506"/>
        <v>0</v>
      </c>
      <c r="W4640" s="18">
        <f t="shared" si="507"/>
        <v>0</v>
      </c>
      <c r="X4640" s="27"/>
      <c r="Y4640" s="19">
        <f t="shared" si="508"/>
        <v>0</v>
      </c>
      <c r="Z4640" s="18">
        <f t="shared" si="509"/>
        <v>0</v>
      </c>
      <c r="AA4640" s="12">
        <v>607</v>
      </c>
      <c r="AB4640" s="12">
        <v>0</v>
      </c>
      <c r="AC4640" s="28">
        <f>+I4640+Y4640-Z4640</f>
        <v>46.87</v>
      </c>
      <c r="AD4640" s="20">
        <f t="shared" si="510"/>
        <v>0</v>
      </c>
      <c r="AE4640">
        <v>0</v>
      </c>
    </row>
    <row r="4641" spans="1:31" x14ac:dyDescent="0.25">
      <c r="A4641" s="9">
        <v>45230</v>
      </c>
      <c r="B4641" s="10" t="s">
        <v>465</v>
      </c>
      <c r="C4641" s="10" t="s">
        <v>28</v>
      </c>
      <c r="D4641" s="10" t="s">
        <v>29</v>
      </c>
      <c r="E4641" s="10" t="s">
        <v>30</v>
      </c>
      <c r="F4641" s="10"/>
      <c r="G4641" s="10">
        <v>0</v>
      </c>
      <c r="H4641" s="11">
        <f>SUMIFS(AA:AA,$A:$A,EOMONTH($A4641,-1),$B:$B,$B4641)</f>
        <v>862</v>
      </c>
      <c r="I4641" s="63">
        <f>ROUND(SUMIFS(AC:AC,$A:$A,EOMONTH($A4641,-1),$B:$B,$B4641),2)</f>
        <v>32.549999999999997</v>
      </c>
      <c r="J4641" s="11">
        <f>SUMIFS(AB:AB,$A:$A,EOMONTH($A4641,-1),$B:$B,$B4641)</f>
        <v>3679.98</v>
      </c>
      <c r="K4641" s="13">
        <v>0</v>
      </c>
      <c r="L4641" s="25">
        <v>0</v>
      </c>
      <c r="M4641" s="15">
        <v>0</v>
      </c>
      <c r="N4641" s="14">
        <v>0</v>
      </c>
      <c r="O4641" s="16">
        <v>0</v>
      </c>
      <c r="P4641" s="16">
        <v>0</v>
      </c>
      <c r="Q4641" s="16">
        <v>0</v>
      </c>
      <c r="R4641" s="16">
        <f>Q4641*16.876/100</f>
        <v>0</v>
      </c>
      <c r="S4641" s="17">
        <f t="shared" si="504"/>
        <v>0</v>
      </c>
      <c r="T4641" s="16">
        <v>0</v>
      </c>
      <c r="U4641" s="18">
        <f t="shared" si="505"/>
        <v>0</v>
      </c>
      <c r="V4641" s="18">
        <f t="shared" si="506"/>
        <v>0</v>
      </c>
      <c r="W4641" s="18">
        <f t="shared" si="507"/>
        <v>0</v>
      </c>
      <c r="X4641" s="27"/>
      <c r="Y4641" s="19">
        <f t="shared" si="508"/>
        <v>0</v>
      </c>
      <c r="Z4641" s="18">
        <f t="shared" si="509"/>
        <v>0</v>
      </c>
      <c r="AA4641" s="12">
        <v>862</v>
      </c>
      <c r="AB4641" s="12">
        <v>3679.98</v>
      </c>
      <c r="AC4641" s="28">
        <f>+I4641+Y4641-Z4641</f>
        <v>32.549999999999997</v>
      </c>
      <c r="AD4641" s="20">
        <f t="shared" si="510"/>
        <v>0</v>
      </c>
      <c r="AE4641">
        <v>0</v>
      </c>
    </row>
    <row r="4642" spans="1:31" x14ac:dyDescent="0.25">
      <c r="A4642" s="9">
        <v>45230</v>
      </c>
      <c r="B4642" s="10" t="s">
        <v>466</v>
      </c>
      <c r="C4642" s="10" t="s">
        <v>28</v>
      </c>
      <c r="D4642" s="10" t="s">
        <v>29</v>
      </c>
      <c r="E4642" s="10" t="s">
        <v>30</v>
      </c>
      <c r="F4642" s="10"/>
      <c r="G4642" s="10">
        <v>0</v>
      </c>
      <c r="H4642" s="11">
        <f>SUMIFS(AA:AA,$A:$A,EOMONTH($A4642,-1),$B:$B,$B4642)</f>
        <v>4</v>
      </c>
      <c r="I4642" s="63">
        <f>ROUND(SUMIFS(AC:AC,$A:$A,EOMONTH($A4642,-1),$B:$B,$B4642),2)</f>
        <v>0.18</v>
      </c>
      <c r="J4642" s="11">
        <f>SUMIFS(AB:AB,$A:$A,EOMONTH($A4642,-1),$B:$B,$B4642)</f>
        <v>118.64</v>
      </c>
      <c r="K4642" s="13">
        <v>0</v>
      </c>
      <c r="L4642" s="25">
        <v>0</v>
      </c>
      <c r="M4642" s="15">
        <v>0</v>
      </c>
      <c r="N4642" s="14">
        <v>0</v>
      </c>
      <c r="O4642" s="16">
        <v>0</v>
      </c>
      <c r="P4642" s="16">
        <v>0</v>
      </c>
      <c r="Q4642" s="16">
        <v>0</v>
      </c>
      <c r="R4642" s="16">
        <f>Q4642*16.876/100</f>
        <v>0</v>
      </c>
      <c r="S4642" s="17">
        <f t="shared" si="504"/>
        <v>0</v>
      </c>
      <c r="T4642" s="16">
        <v>0</v>
      </c>
      <c r="U4642" s="18">
        <f t="shared" si="505"/>
        <v>0</v>
      </c>
      <c r="V4642" s="18">
        <f t="shared" si="506"/>
        <v>0</v>
      </c>
      <c r="W4642" s="18">
        <f t="shared" si="507"/>
        <v>0</v>
      </c>
      <c r="X4642" s="27"/>
      <c r="Y4642" s="19">
        <f t="shared" si="508"/>
        <v>0</v>
      </c>
      <c r="Z4642" s="18">
        <f t="shared" si="509"/>
        <v>0</v>
      </c>
      <c r="AA4642" s="12">
        <v>4</v>
      </c>
      <c r="AB4642" s="12">
        <v>118.64</v>
      </c>
      <c r="AC4642" s="28">
        <f>+I4642+Y4642-Z4642</f>
        <v>0.18</v>
      </c>
      <c r="AD4642" s="20">
        <f t="shared" si="510"/>
        <v>0</v>
      </c>
      <c r="AE4642">
        <v>0</v>
      </c>
    </row>
    <row r="4643" spans="1:31" x14ac:dyDescent="0.25">
      <c r="A4643" s="9">
        <v>45230</v>
      </c>
      <c r="B4643" s="10" t="s">
        <v>467</v>
      </c>
      <c r="C4643" s="10" t="s">
        <v>28</v>
      </c>
      <c r="D4643" s="10" t="s">
        <v>29</v>
      </c>
      <c r="E4643" s="10" t="s">
        <v>30</v>
      </c>
      <c r="F4643" s="10"/>
      <c r="G4643" s="10">
        <v>0</v>
      </c>
      <c r="H4643" s="11">
        <f>SUMIFS(AA:AA,$A:$A,EOMONTH($A4643,-1),$B:$B,$B4643)</f>
        <v>1</v>
      </c>
      <c r="I4643" s="63">
        <f>ROUND(SUMIFS(AC:AC,$A:$A,EOMONTH($A4643,-1),$B:$B,$B4643),2)</f>
        <v>0.05</v>
      </c>
      <c r="J4643" s="11">
        <f>SUMIFS(AB:AB,$A:$A,EOMONTH($A4643,-1),$B:$B,$B4643)</f>
        <v>29.66</v>
      </c>
      <c r="K4643" s="13">
        <v>0</v>
      </c>
      <c r="L4643" s="25">
        <v>0</v>
      </c>
      <c r="M4643" s="15">
        <v>0</v>
      </c>
      <c r="N4643" s="14">
        <v>0</v>
      </c>
      <c r="O4643" s="16">
        <v>0</v>
      </c>
      <c r="P4643" s="16">
        <v>0</v>
      </c>
      <c r="Q4643" s="16">
        <v>0</v>
      </c>
      <c r="R4643" s="16">
        <f>Q4643*16.876/100</f>
        <v>0</v>
      </c>
      <c r="S4643" s="17">
        <f t="shared" si="504"/>
        <v>0</v>
      </c>
      <c r="T4643" s="16">
        <v>0</v>
      </c>
      <c r="U4643" s="18">
        <f t="shared" si="505"/>
        <v>0</v>
      </c>
      <c r="V4643" s="18">
        <f t="shared" si="506"/>
        <v>0</v>
      </c>
      <c r="W4643" s="18">
        <f t="shared" si="507"/>
        <v>0</v>
      </c>
      <c r="X4643" s="27"/>
      <c r="Y4643" s="19">
        <f t="shared" si="508"/>
        <v>0</v>
      </c>
      <c r="Z4643" s="18">
        <f t="shared" si="509"/>
        <v>0</v>
      </c>
      <c r="AA4643" s="12">
        <v>1</v>
      </c>
      <c r="AB4643" s="12">
        <v>29.66</v>
      </c>
      <c r="AC4643" s="28">
        <f>+I4643+Y4643-Z4643</f>
        <v>0.05</v>
      </c>
      <c r="AD4643" s="20">
        <f t="shared" si="510"/>
        <v>0</v>
      </c>
      <c r="AE4643">
        <v>0</v>
      </c>
    </row>
    <row r="4644" spans="1:31" x14ac:dyDescent="0.25">
      <c r="A4644" s="9">
        <v>45230</v>
      </c>
      <c r="B4644" s="10" t="s">
        <v>468</v>
      </c>
      <c r="C4644" s="10" t="s">
        <v>28</v>
      </c>
      <c r="D4644" s="10" t="s">
        <v>29</v>
      </c>
      <c r="E4644" s="10" t="s">
        <v>30</v>
      </c>
      <c r="F4644" s="10"/>
      <c r="G4644" s="10">
        <v>0</v>
      </c>
      <c r="H4644" s="11">
        <f>SUMIFS(AA:AA,$A:$A,EOMONTH($A4644,-1),$B:$B,$B4644)</f>
        <v>1</v>
      </c>
      <c r="I4644" s="63">
        <f>ROUND(SUMIFS(AC:AC,$A:$A,EOMONTH($A4644,-1),$B:$B,$B4644),2)</f>
        <v>0.05</v>
      </c>
      <c r="J4644" s="11">
        <f>SUMIFS(AB:AB,$A:$A,EOMONTH($A4644,-1),$B:$B,$B4644)</f>
        <v>29.66</v>
      </c>
      <c r="K4644" s="13">
        <v>0</v>
      </c>
      <c r="L4644" s="25">
        <v>0</v>
      </c>
      <c r="M4644" s="15">
        <v>0</v>
      </c>
      <c r="N4644" s="14">
        <v>0</v>
      </c>
      <c r="O4644" s="16">
        <v>0</v>
      </c>
      <c r="P4644" s="16">
        <v>0</v>
      </c>
      <c r="Q4644" s="16">
        <v>0</v>
      </c>
      <c r="R4644" s="16">
        <f>Q4644*16.876/100</f>
        <v>0</v>
      </c>
      <c r="S4644" s="17">
        <f t="shared" si="504"/>
        <v>0</v>
      </c>
      <c r="T4644" s="16">
        <v>0</v>
      </c>
      <c r="U4644" s="18">
        <f t="shared" si="505"/>
        <v>0</v>
      </c>
      <c r="V4644" s="18">
        <f t="shared" si="506"/>
        <v>0</v>
      </c>
      <c r="W4644" s="18">
        <f t="shared" si="507"/>
        <v>0</v>
      </c>
      <c r="X4644" s="27"/>
      <c r="Y4644" s="19">
        <f t="shared" si="508"/>
        <v>0</v>
      </c>
      <c r="Z4644" s="18">
        <f t="shared" si="509"/>
        <v>0</v>
      </c>
      <c r="AA4644" s="12">
        <v>1</v>
      </c>
      <c r="AB4644" s="12">
        <v>29.66</v>
      </c>
      <c r="AC4644" s="28">
        <f>+I4644+Y4644-Z4644</f>
        <v>0.05</v>
      </c>
      <c r="AD4644" s="20">
        <f t="shared" si="510"/>
        <v>0</v>
      </c>
      <c r="AE4644">
        <v>0</v>
      </c>
    </row>
    <row r="4645" spans="1:31" x14ac:dyDescent="0.25">
      <c r="A4645" s="9">
        <v>45230</v>
      </c>
      <c r="B4645" s="10" t="s">
        <v>469</v>
      </c>
      <c r="C4645" s="10" t="s">
        <v>28</v>
      </c>
      <c r="D4645" s="10" t="s">
        <v>29</v>
      </c>
      <c r="E4645" s="10" t="s">
        <v>30</v>
      </c>
      <c r="F4645" s="10"/>
      <c r="G4645" s="10">
        <v>0</v>
      </c>
      <c r="H4645" s="11">
        <f>SUMIFS(AA:AA,$A:$A,EOMONTH($A4645,-1),$B:$B,$B4645)</f>
        <v>25</v>
      </c>
      <c r="I4645" s="63">
        <f>ROUND(SUMIFS(AC:AC,$A:$A,EOMONTH($A4645,-1),$B:$B,$B4645),2)</f>
        <v>1.1299999999999999</v>
      </c>
      <c r="J4645" s="11">
        <f>SUMIFS(AB:AB,$A:$A,EOMONTH($A4645,-1),$B:$B,$B4645)</f>
        <v>750</v>
      </c>
      <c r="K4645" s="13">
        <v>0</v>
      </c>
      <c r="L4645" s="25">
        <v>0</v>
      </c>
      <c r="M4645" s="15">
        <v>0</v>
      </c>
      <c r="N4645" s="14">
        <v>0</v>
      </c>
      <c r="O4645" s="16">
        <v>0</v>
      </c>
      <c r="P4645" s="16">
        <v>0</v>
      </c>
      <c r="Q4645" s="16">
        <v>0</v>
      </c>
      <c r="R4645" s="16">
        <f>Q4645*16.876/100</f>
        <v>0</v>
      </c>
      <c r="S4645" s="17">
        <f t="shared" si="504"/>
        <v>0</v>
      </c>
      <c r="T4645" s="16">
        <v>0</v>
      </c>
      <c r="U4645" s="18">
        <f t="shared" si="505"/>
        <v>0</v>
      </c>
      <c r="V4645" s="18">
        <f t="shared" si="506"/>
        <v>0</v>
      </c>
      <c r="W4645" s="18">
        <f t="shared" si="507"/>
        <v>0</v>
      </c>
      <c r="X4645" s="27"/>
      <c r="Y4645" s="19">
        <f t="shared" si="508"/>
        <v>0</v>
      </c>
      <c r="Z4645" s="18">
        <f t="shared" si="509"/>
        <v>0</v>
      </c>
      <c r="AA4645" s="12">
        <v>25</v>
      </c>
      <c r="AB4645" s="12">
        <v>750</v>
      </c>
      <c r="AC4645" s="28">
        <f>+I4645+Y4645-Z4645</f>
        <v>1.1299999999999999</v>
      </c>
      <c r="AD4645" s="20">
        <f t="shared" si="510"/>
        <v>0</v>
      </c>
      <c r="AE4645">
        <v>0</v>
      </c>
    </row>
    <row r="4646" spans="1:31" x14ac:dyDescent="0.25">
      <c r="A4646" s="9">
        <v>45230</v>
      </c>
      <c r="B4646" s="10" t="s">
        <v>470</v>
      </c>
      <c r="C4646" s="10" t="s">
        <v>28</v>
      </c>
      <c r="D4646" s="10" t="s">
        <v>29</v>
      </c>
      <c r="E4646" s="10" t="s">
        <v>30</v>
      </c>
      <c r="F4646" s="10"/>
      <c r="G4646" s="10">
        <v>0</v>
      </c>
      <c r="H4646" s="11">
        <f>SUMIFS(AA:AA,$A:$A,EOMONTH($A4646,-1),$B:$B,$B4646)</f>
        <v>1</v>
      </c>
      <c r="I4646" s="63">
        <f>ROUND(SUMIFS(AC:AC,$A:$A,EOMONTH($A4646,-1),$B:$B,$B4646),2)</f>
        <v>0.05</v>
      </c>
      <c r="J4646" s="11">
        <f>SUMIFS(AB:AB,$A:$A,EOMONTH($A4646,-1),$B:$B,$B4646)</f>
        <v>48.14</v>
      </c>
      <c r="K4646" s="13">
        <v>0</v>
      </c>
      <c r="L4646" s="25">
        <v>0</v>
      </c>
      <c r="M4646" s="15">
        <v>0</v>
      </c>
      <c r="N4646" s="14">
        <v>0</v>
      </c>
      <c r="O4646" s="16">
        <v>0</v>
      </c>
      <c r="P4646" s="16">
        <v>0</v>
      </c>
      <c r="Q4646" s="16">
        <v>0</v>
      </c>
      <c r="R4646" s="16">
        <f>Q4646*16.876/100</f>
        <v>0</v>
      </c>
      <c r="S4646" s="17">
        <f t="shared" si="504"/>
        <v>0</v>
      </c>
      <c r="T4646" s="16">
        <v>0</v>
      </c>
      <c r="U4646" s="18">
        <f t="shared" si="505"/>
        <v>0</v>
      </c>
      <c r="V4646" s="18">
        <f t="shared" si="506"/>
        <v>0</v>
      </c>
      <c r="W4646" s="18">
        <f t="shared" si="507"/>
        <v>0</v>
      </c>
      <c r="X4646" s="27"/>
      <c r="Y4646" s="19">
        <f t="shared" si="508"/>
        <v>0</v>
      </c>
      <c r="Z4646" s="18">
        <f t="shared" si="509"/>
        <v>0</v>
      </c>
      <c r="AA4646" s="12">
        <v>1</v>
      </c>
      <c r="AB4646" s="12">
        <v>48.14</v>
      </c>
      <c r="AC4646" s="28">
        <f>+I4646+Y4646-Z4646</f>
        <v>0.05</v>
      </c>
      <c r="AD4646" s="20">
        <f t="shared" si="510"/>
        <v>0</v>
      </c>
      <c r="AE4646">
        <v>0</v>
      </c>
    </row>
    <row r="4647" spans="1:31" x14ac:dyDescent="0.25">
      <c r="A4647" s="9">
        <v>45230</v>
      </c>
      <c r="B4647" s="10" t="s">
        <v>471</v>
      </c>
      <c r="C4647" s="10" t="s">
        <v>28</v>
      </c>
      <c r="D4647" s="10" t="s">
        <v>29</v>
      </c>
      <c r="E4647" s="10" t="s">
        <v>30</v>
      </c>
      <c r="F4647" s="10"/>
      <c r="G4647" s="10">
        <v>0</v>
      </c>
      <c r="H4647" s="11">
        <f>SUMIFS(AA:AA,$A:$A,EOMONTH($A4647,-1),$B:$B,$B4647)</f>
        <v>3</v>
      </c>
      <c r="I4647" s="63">
        <f>ROUND(SUMIFS(AC:AC,$A:$A,EOMONTH($A4647,-1),$B:$B,$B4647),2)</f>
        <v>0.14000000000000001</v>
      </c>
      <c r="J4647" s="11">
        <f>SUMIFS(AB:AB,$A:$A,EOMONTH($A4647,-1),$B:$B,$B4647)</f>
        <v>144.41999999999999</v>
      </c>
      <c r="K4647" s="13">
        <v>0</v>
      </c>
      <c r="L4647" s="25">
        <v>0</v>
      </c>
      <c r="M4647" s="15">
        <v>0</v>
      </c>
      <c r="N4647" s="14">
        <v>0</v>
      </c>
      <c r="O4647" s="16">
        <v>0</v>
      </c>
      <c r="P4647" s="16">
        <v>0</v>
      </c>
      <c r="Q4647" s="16">
        <v>0</v>
      </c>
      <c r="R4647" s="16">
        <f>Q4647*16.876/100</f>
        <v>0</v>
      </c>
      <c r="S4647" s="17">
        <f t="shared" si="504"/>
        <v>0</v>
      </c>
      <c r="T4647" s="16">
        <v>0</v>
      </c>
      <c r="U4647" s="18">
        <f t="shared" si="505"/>
        <v>0</v>
      </c>
      <c r="V4647" s="18">
        <f t="shared" si="506"/>
        <v>0</v>
      </c>
      <c r="W4647" s="18">
        <f t="shared" si="507"/>
        <v>0</v>
      </c>
      <c r="X4647" s="27"/>
      <c r="Y4647" s="19">
        <f t="shared" si="508"/>
        <v>0</v>
      </c>
      <c r="Z4647" s="18">
        <f t="shared" si="509"/>
        <v>0</v>
      </c>
      <c r="AA4647" s="12">
        <v>3</v>
      </c>
      <c r="AB4647" s="12">
        <v>144.41999999999999</v>
      </c>
      <c r="AC4647" s="28">
        <f>+I4647+Y4647-Z4647</f>
        <v>0.14000000000000001</v>
      </c>
      <c r="AD4647" s="20">
        <f t="shared" si="510"/>
        <v>0</v>
      </c>
      <c r="AE4647">
        <v>0</v>
      </c>
    </row>
    <row r="4648" spans="1:31" x14ac:dyDescent="0.25">
      <c r="A4648" s="9">
        <v>45230</v>
      </c>
      <c r="B4648" s="10" t="s">
        <v>472</v>
      </c>
      <c r="C4648" s="10" t="s">
        <v>28</v>
      </c>
      <c r="D4648" s="10" t="s">
        <v>29</v>
      </c>
      <c r="E4648" s="10" t="s">
        <v>30</v>
      </c>
      <c r="F4648" s="10"/>
      <c r="G4648" s="10">
        <v>0</v>
      </c>
      <c r="H4648" s="11">
        <f>SUMIFS(AA:AA,$A:$A,EOMONTH($A4648,-1),$B:$B,$B4648)</f>
        <v>1</v>
      </c>
      <c r="I4648" s="63">
        <f>ROUND(SUMIFS(AC:AC,$A:$A,EOMONTH($A4648,-1),$B:$B,$B4648),2)</f>
        <v>0.05</v>
      </c>
      <c r="J4648" s="11">
        <f>SUMIFS(AB:AB,$A:$A,EOMONTH($A4648,-1),$B:$B,$B4648)</f>
        <v>38.14</v>
      </c>
      <c r="K4648" s="13">
        <v>0</v>
      </c>
      <c r="L4648" s="25">
        <v>0</v>
      </c>
      <c r="M4648" s="15">
        <v>0</v>
      </c>
      <c r="N4648" s="14">
        <v>0</v>
      </c>
      <c r="O4648" s="16">
        <v>0</v>
      </c>
      <c r="P4648" s="16">
        <v>0</v>
      </c>
      <c r="Q4648" s="16">
        <v>0</v>
      </c>
      <c r="R4648" s="16">
        <f>Q4648*16.876/100</f>
        <v>0</v>
      </c>
      <c r="S4648" s="17">
        <f t="shared" si="504"/>
        <v>0</v>
      </c>
      <c r="T4648" s="16">
        <v>0</v>
      </c>
      <c r="U4648" s="18">
        <f t="shared" si="505"/>
        <v>0</v>
      </c>
      <c r="V4648" s="18">
        <f t="shared" si="506"/>
        <v>0</v>
      </c>
      <c r="W4648" s="18">
        <f t="shared" si="507"/>
        <v>0</v>
      </c>
      <c r="X4648" s="27"/>
      <c r="Y4648" s="19">
        <f t="shared" si="508"/>
        <v>0</v>
      </c>
      <c r="Z4648" s="18">
        <f t="shared" si="509"/>
        <v>0</v>
      </c>
      <c r="AA4648" s="12">
        <v>1</v>
      </c>
      <c r="AB4648" s="12">
        <v>38.14</v>
      </c>
      <c r="AC4648" s="28">
        <f>+I4648+Y4648-Z4648</f>
        <v>0.05</v>
      </c>
      <c r="AD4648" s="20">
        <f t="shared" si="510"/>
        <v>0</v>
      </c>
      <c r="AE4648">
        <v>0</v>
      </c>
    </row>
    <row r="4649" spans="1:31" x14ac:dyDescent="0.25">
      <c r="A4649" s="9">
        <v>45230</v>
      </c>
      <c r="B4649" s="10" t="s">
        <v>473</v>
      </c>
      <c r="C4649" s="10" t="s">
        <v>282</v>
      </c>
      <c r="D4649" s="10" t="s">
        <v>40</v>
      </c>
      <c r="E4649" s="10" t="s">
        <v>30</v>
      </c>
      <c r="F4649" s="10">
        <v>395</v>
      </c>
      <c r="G4649" s="10">
        <v>431</v>
      </c>
      <c r="H4649" s="11">
        <f>SUMIFS(AA:AA,$A:$A,EOMONTH($A4649,-1),$B:$B,$B4649)</f>
        <v>226</v>
      </c>
      <c r="I4649" s="63">
        <f>ROUND(SUMIFS(AC:AC,$A:$A,EOMONTH($A4649,-1),$B:$B,$B4649),2)</f>
        <v>10.47</v>
      </c>
      <c r="J4649" s="11">
        <f>SUMIFS(AB:AB,$A:$A,EOMONTH($A4649,-1),$B:$B,$B4649)</f>
        <v>16678.8</v>
      </c>
      <c r="K4649" s="13">
        <v>0</v>
      </c>
      <c r="L4649" s="25">
        <v>0</v>
      </c>
      <c r="M4649" s="15">
        <v>0</v>
      </c>
      <c r="N4649" s="14">
        <v>0</v>
      </c>
      <c r="O4649" s="16">
        <v>0</v>
      </c>
      <c r="P4649" s="16">
        <v>0</v>
      </c>
      <c r="Q4649" s="16">
        <v>0</v>
      </c>
      <c r="R4649" s="16">
        <f>Q4649*16.876/100</f>
        <v>0</v>
      </c>
      <c r="S4649" s="17">
        <f t="shared" si="504"/>
        <v>0</v>
      </c>
      <c r="T4649" s="16">
        <v>0</v>
      </c>
      <c r="U4649" s="18">
        <f t="shared" si="505"/>
        <v>97.406000000000006</v>
      </c>
      <c r="V4649" s="18">
        <f t="shared" si="506"/>
        <v>0</v>
      </c>
      <c r="W4649" s="18">
        <f t="shared" si="507"/>
        <v>0</v>
      </c>
      <c r="X4649" s="27"/>
      <c r="Y4649" s="19">
        <f t="shared" si="508"/>
        <v>0</v>
      </c>
      <c r="Z4649" s="18">
        <f t="shared" si="509"/>
        <v>0</v>
      </c>
      <c r="AA4649" s="12">
        <v>226</v>
      </c>
      <c r="AB4649" s="12">
        <v>14136.3</v>
      </c>
      <c r="AC4649" s="28">
        <f>+I4649+Y4649-Z4649</f>
        <v>10.47</v>
      </c>
      <c r="AD4649" s="20">
        <f t="shared" si="510"/>
        <v>0</v>
      </c>
      <c r="AE4649">
        <v>0</v>
      </c>
    </row>
    <row r="4650" spans="1:31" x14ac:dyDescent="0.25">
      <c r="A4650" s="9">
        <v>45230</v>
      </c>
      <c r="B4650" s="10" t="s">
        <v>474</v>
      </c>
      <c r="C4650" s="10" t="s">
        <v>282</v>
      </c>
      <c r="D4650" s="10" t="s">
        <v>29</v>
      </c>
      <c r="E4650" s="10" t="s">
        <v>30</v>
      </c>
      <c r="F4650" s="10"/>
      <c r="G4650" s="10">
        <v>0</v>
      </c>
      <c r="H4650" s="11">
        <f>SUMIFS(AA:AA,$A:$A,EOMONTH($A4650,-1),$B:$B,$B4650)</f>
        <v>463</v>
      </c>
      <c r="I4650" s="63">
        <f>ROUND(SUMIFS(AC:AC,$A:$A,EOMONTH($A4650,-1),$B:$B,$B4650),2)</f>
        <v>20.9</v>
      </c>
      <c r="J4650" s="11">
        <f>SUMIFS(AB:AB,$A:$A,EOMONTH($A4650,-1),$B:$B,$B4650)</f>
        <v>34169.4</v>
      </c>
      <c r="K4650" s="13">
        <v>0</v>
      </c>
      <c r="L4650" s="25">
        <v>0</v>
      </c>
      <c r="M4650" s="15">
        <v>0</v>
      </c>
      <c r="N4650" s="14">
        <v>0</v>
      </c>
      <c r="O4650" s="16">
        <v>0</v>
      </c>
      <c r="P4650" s="16">
        <v>0</v>
      </c>
      <c r="Q4650" s="16">
        <v>0</v>
      </c>
      <c r="R4650" s="16">
        <f>Q4650*16.876/100</f>
        <v>0</v>
      </c>
      <c r="S4650" s="17">
        <f t="shared" si="504"/>
        <v>0</v>
      </c>
      <c r="T4650" s="16">
        <v>0</v>
      </c>
      <c r="U4650" s="18">
        <f t="shared" si="505"/>
        <v>0</v>
      </c>
      <c r="V4650" s="18">
        <f t="shared" si="506"/>
        <v>0</v>
      </c>
      <c r="W4650" s="18">
        <f t="shared" si="507"/>
        <v>0</v>
      </c>
      <c r="X4650" s="27"/>
      <c r="Y4650" s="19">
        <f t="shared" si="508"/>
        <v>0</v>
      </c>
      <c r="Z4650" s="18">
        <f t="shared" si="509"/>
        <v>0</v>
      </c>
      <c r="AA4650" s="12">
        <v>463</v>
      </c>
      <c r="AB4650" s="12">
        <v>28960.65</v>
      </c>
      <c r="AC4650" s="28">
        <f>+I4650+Y4650-Z4650</f>
        <v>20.9</v>
      </c>
      <c r="AD4650" s="20">
        <f t="shared" si="510"/>
        <v>0</v>
      </c>
      <c r="AE4650">
        <v>0</v>
      </c>
    </row>
    <row r="4651" spans="1:31" x14ac:dyDescent="0.25">
      <c r="A4651" s="9">
        <v>45230</v>
      </c>
      <c r="B4651" s="10" t="s">
        <v>475</v>
      </c>
      <c r="C4651" s="10" t="s">
        <v>282</v>
      </c>
      <c r="D4651" s="10" t="s">
        <v>29</v>
      </c>
      <c r="E4651" s="10" t="s">
        <v>30</v>
      </c>
      <c r="F4651" s="10"/>
      <c r="G4651" s="10">
        <v>0</v>
      </c>
      <c r="H4651" s="11">
        <f>SUMIFS(AA:AA,$A:$A,EOMONTH($A4651,-1),$B:$B,$B4651)</f>
        <v>101</v>
      </c>
      <c r="I4651" s="63">
        <f>ROUND(SUMIFS(AC:AC,$A:$A,EOMONTH($A4651,-1),$B:$B,$B4651),2)</f>
        <v>12.42</v>
      </c>
      <c r="J4651" s="11">
        <f>SUMIFS(AB:AB,$A:$A,EOMONTH($A4651,-1),$B:$B,$B4651)</f>
        <v>7453.8</v>
      </c>
      <c r="K4651" s="13">
        <v>0</v>
      </c>
      <c r="L4651" s="25">
        <v>0</v>
      </c>
      <c r="M4651" s="15">
        <v>0</v>
      </c>
      <c r="N4651" s="14">
        <v>0</v>
      </c>
      <c r="O4651" s="16">
        <v>0</v>
      </c>
      <c r="P4651" s="16">
        <v>0</v>
      </c>
      <c r="Q4651" s="16">
        <v>0</v>
      </c>
      <c r="R4651" s="16">
        <f>Q4651*16.876/100</f>
        <v>0</v>
      </c>
      <c r="S4651" s="17">
        <f t="shared" si="504"/>
        <v>0</v>
      </c>
      <c r="T4651" s="16">
        <v>0</v>
      </c>
      <c r="U4651" s="18">
        <f t="shared" si="505"/>
        <v>0</v>
      </c>
      <c r="V4651" s="18">
        <f t="shared" si="506"/>
        <v>0</v>
      </c>
      <c r="W4651" s="18">
        <f t="shared" si="507"/>
        <v>0</v>
      </c>
      <c r="X4651" s="27"/>
      <c r="Y4651" s="19">
        <f t="shared" si="508"/>
        <v>0</v>
      </c>
      <c r="Z4651" s="18">
        <f t="shared" si="509"/>
        <v>0</v>
      </c>
      <c r="AA4651" s="12">
        <v>101</v>
      </c>
      <c r="AB4651" s="12">
        <v>7453.8</v>
      </c>
      <c r="AC4651" s="28">
        <f>+I4651+Y4651-Z4651</f>
        <v>12.42</v>
      </c>
      <c r="AD4651" s="20">
        <f t="shared" si="510"/>
        <v>0</v>
      </c>
      <c r="AE4651">
        <v>0</v>
      </c>
    </row>
    <row r="4652" spans="1:31" x14ac:dyDescent="0.25">
      <c r="A4652" s="9">
        <v>45230</v>
      </c>
      <c r="B4652" s="10" t="s">
        <v>476</v>
      </c>
      <c r="C4652" s="10" t="s">
        <v>282</v>
      </c>
      <c r="D4652" s="10" t="s">
        <v>40</v>
      </c>
      <c r="E4652" s="10" t="s">
        <v>30</v>
      </c>
      <c r="F4652" s="10">
        <v>395</v>
      </c>
      <c r="G4652" s="10">
        <v>431</v>
      </c>
      <c r="H4652" s="11">
        <f>SUMIFS(AA:AA,$A:$A,EOMONTH($A4652,-1),$B:$B,$B4652)</f>
        <v>125</v>
      </c>
      <c r="I4652" s="63">
        <f>ROUND(SUMIFS(AC:AC,$A:$A,EOMONTH($A4652,-1),$B:$B,$B4652),2)</f>
        <v>6.32</v>
      </c>
      <c r="J4652" s="11">
        <f>SUMIFS(AB:AB,$A:$A,EOMONTH($A4652,-1),$B:$B,$B4652)</f>
        <v>9225</v>
      </c>
      <c r="K4652" s="13">
        <v>0</v>
      </c>
      <c r="L4652" s="25">
        <v>0</v>
      </c>
      <c r="M4652" s="15">
        <v>0</v>
      </c>
      <c r="N4652" s="14">
        <v>0</v>
      </c>
      <c r="O4652" s="16">
        <v>0</v>
      </c>
      <c r="P4652" s="16">
        <v>0</v>
      </c>
      <c r="Q4652" s="16">
        <v>0</v>
      </c>
      <c r="R4652" s="16">
        <f>Q4652*16.876/100</f>
        <v>0</v>
      </c>
      <c r="S4652" s="17">
        <f t="shared" si="504"/>
        <v>0</v>
      </c>
      <c r="T4652" s="16">
        <v>0</v>
      </c>
      <c r="U4652" s="18">
        <f t="shared" si="505"/>
        <v>53.875</v>
      </c>
      <c r="V4652" s="18">
        <f t="shared" si="506"/>
        <v>0</v>
      </c>
      <c r="W4652" s="18">
        <f t="shared" si="507"/>
        <v>0</v>
      </c>
      <c r="X4652" s="27"/>
      <c r="Y4652" s="19">
        <f t="shared" si="508"/>
        <v>0</v>
      </c>
      <c r="Z4652" s="18">
        <f t="shared" si="509"/>
        <v>0</v>
      </c>
      <c r="AA4652" s="12">
        <v>125</v>
      </c>
      <c r="AB4652" s="12">
        <v>9225</v>
      </c>
      <c r="AC4652" s="28">
        <f>+I4652+Y4652-Z4652</f>
        <v>6.32</v>
      </c>
      <c r="AD4652" s="20">
        <f t="shared" si="510"/>
        <v>0</v>
      </c>
      <c r="AE4652">
        <v>0</v>
      </c>
    </row>
    <row r="4653" spans="1:31" x14ac:dyDescent="0.25">
      <c r="A4653" s="9">
        <v>45230</v>
      </c>
      <c r="B4653" s="10" t="s">
        <v>477</v>
      </c>
      <c r="C4653" s="10" t="s">
        <v>282</v>
      </c>
      <c r="D4653" s="10" t="s">
        <v>29</v>
      </c>
      <c r="E4653" s="10" t="s">
        <v>30</v>
      </c>
      <c r="F4653" s="10"/>
      <c r="G4653" s="10">
        <v>0</v>
      </c>
      <c r="H4653" s="11">
        <f>SUMIFS(AA:AA,$A:$A,EOMONTH($A4653,-1),$B:$B,$B4653)</f>
        <v>45</v>
      </c>
      <c r="I4653" s="63">
        <f>ROUND(SUMIFS(AC:AC,$A:$A,EOMONTH($A4653,-1),$B:$B,$B4653),2)</f>
        <v>4.5599999999999996</v>
      </c>
      <c r="J4653" s="11">
        <f>SUMIFS(AB:AB,$A:$A,EOMONTH($A4653,-1),$B:$B,$B4653)</f>
        <v>1942.5</v>
      </c>
      <c r="K4653" s="13">
        <v>0</v>
      </c>
      <c r="L4653" s="25">
        <v>0</v>
      </c>
      <c r="M4653" s="15">
        <v>0</v>
      </c>
      <c r="N4653" s="14">
        <v>0</v>
      </c>
      <c r="O4653" s="16">
        <v>0</v>
      </c>
      <c r="P4653" s="16">
        <v>0</v>
      </c>
      <c r="Q4653" s="16">
        <v>0</v>
      </c>
      <c r="R4653" s="16">
        <f>Q4653*16.876/100</f>
        <v>0</v>
      </c>
      <c r="S4653" s="17">
        <f t="shared" si="504"/>
        <v>0</v>
      </c>
      <c r="T4653" s="16">
        <v>0</v>
      </c>
      <c r="U4653" s="18">
        <f t="shared" si="505"/>
        <v>0</v>
      </c>
      <c r="V4653" s="18">
        <f t="shared" si="506"/>
        <v>0</v>
      </c>
      <c r="W4653" s="18">
        <f t="shared" si="507"/>
        <v>0</v>
      </c>
      <c r="X4653" s="27"/>
      <c r="Y4653" s="19">
        <f t="shared" si="508"/>
        <v>0</v>
      </c>
      <c r="Z4653" s="18">
        <f t="shared" si="509"/>
        <v>0</v>
      </c>
      <c r="AA4653" s="12">
        <v>45</v>
      </c>
      <c r="AB4653" s="12">
        <v>1942.5</v>
      </c>
      <c r="AC4653" s="28">
        <f>+I4653+Y4653-Z4653</f>
        <v>4.5599999999999996</v>
      </c>
      <c r="AD4653" s="20">
        <f t="shared" si="510"/>
        <v>0</v>
      </c>
      <c r="AE4653">
        <v>0</v>
      </c>
    </row>
    <row r="4654" spans="1:31" x14ac:dyDescent="0.25">
      <c r="A4654" s="9">
        <v>45230</v>
      </c>
      <c r="B4654" s="10" t="s">
        <v>478</v>
      </c>
      <c r="C4654" s="10" t="s">
        <v>282</v>
      </c>
      <c r="D4654" s="10" t="s">
        <v>40</v>
      </c>
      <c r="E4654" s="10" t="s">
        <v>30</v>
      </c>
      <c r="F4654" s="10">
        <v>395</v>
      </c>
      <c r="G4654" s="10">
        <v>431</v>
      </c>
      <c r="H4654" s="11">
        <f>SUMIFS(AA:AA,$A:$A,EOMONTH($A4654,-1),$B:$B,$B4654)</f>
        <v>147</v>
      </c>
      <c r="I4654" s="63">
        <f>ROUND(SUMIFS(AC:AC,$A:$A,EOMONTH($A4654,-1),$B:$B,$B4654),2)</f>
        <v>2310.4499999999998</v>
      </c>
      <c r="J4654" s="11">
        <f>SUMIFS(AB:AB,$A:$A,EOMONTH($A4654,-1),$B:$B,$B4654)</f>
        <v>6929.58</v>
      </c>
      <c r="K4654" s="13">
        <v>0</v>
      </c>
      <c r="L4654" s="25">
        <v>0</v>
      </c>
      <c r="M4654" s="15">
        <v>0</v>
      </c>
      <c r="N4654" s="14">
        <v>0</v>
      </c>
      <c r="O4654" s="16">
        <v>0</v>
      </c>
      <c r="P4654" s="16">
        <v>0</v>
      </c>
      <c r="Q4654" s="16">
        <v>0</v>
      </c>
      <c r="R4654" s="16">
        <f>Q4654*16.876/100</f>
        <v>0</v>
      </c>
      <c r="S4654" s="17">
        <f t="shared" si="504"/>
        <v>0</v>
      </c>
      <c r="T4654" s="16">
        <v>0</v>
      </c>
      <c r="U4654" s="18">
        <f t="shared" si="505"/>
        <v>63.356999999999999</v>
      </c>
      <c r="V4654" s="18">
        <f t="shared" si="506"/>
        <v>0</v>
      </c>
      <c r="W4654" s="18">
        <f t="shared" si="507"/>
        <v>0</v>
      </c>
      <c r="X4654" s="27"/>
      <c r="Y4654" s="19">
        <f t="shared" si="508"/>
        <v>0</v>
      </c>
      <c r="Z4654" s="18">
        <f t="shared" si="509"/>
        <v>0</v>
      </c>
      <c r="AA4654" s="12">
        <v>147</v>
      </c>
      <c r="AB4654" s="12">
        <v>5872.65</v>
      </c>
      <c r="AC4654" s="28">
        <f>+I4654+Y4654-Z4654</f>
        <v>2310.4499999999998</v>
      </c>
      <c r="AD4654" s="20">
        <f t="shared" si="510"/>
        <v>0</v>
      </c>
      <c r="AE4654">
        <v>0</v>
      </c>
    </row>
    <row r="4655" spans="1:31" x14ac:dyDescent="0.25">
      <c r="A4655" s="9">
        <v>45230</v>
      </c>
      <c r="B4655" s="10" t="s">
        <v>479</v>
      </c>
      <c r="C4655" s="10" t="s">
        <v>282</v>
      </c>
      <c r="D4655" s="10" t="s">
        <v>29</v>
      </c>
      <c r="E4655" s="10" t="s">
        <v>30</v>
      </c>
      <c r="F4655" s="10"/>
      <c r="G4655" s="10">
        <v>0</v>
      </c>
      <c r="H4655" s="11">
        <f>SUMIFS(AA:AA,$A:$A,EOMONTH($A4655,-1),$B:$B,$B4655)</f>
        <v>116</v>
      </c>
      <c r="I4655" s="63">
        <f>ROUND(SUMIFS(AC:AC,$A:$A,EOMONTH($A4655,-1),$B:$B,$B4655),2)</f>
        <v>18.600000000000001</v>
      </c>
      <c r="J4655" s="11">
        <f>SUMIFS(AB:AB,$A:$A,EOMONTH($A4655,-1),$B:$B,$B4655)</f>
        <v>5109.93</v>
      </c>
      <c r="K4655" s="13">
        <v>0</v>
      </c>
      <c r="L4655" s="25">
        <v>0</v>
      </c>
      <c r="M4655" s="15">
        <v>0</v>
      </c>
      <c r="N4655" s="14">
        <v>0</v>
      </c>
      <c r="O4655" s="16">
        <v>0</v>
      </c>
      <c r="P4655" s="16">
        <v>0</v>
      </c>
      <c r="Q4655" s="16">
        <v>0</v>
      </c>
      <c r="R4655" s="16">
        <f>Q4655*16.876/100</f>
        <v>0</v>
      </c>
      <c r="S4655" s="17">
        <f t="shared" si="504"/>
        <v>0</v>
      </c>
      <c r="T4655" s="16">
        <v>0</v>
      </c>
      <c r="U4655" s="18">
        <f t="shared" si="505"/>
        <v>0</v>
      </c>
      <c r="V4655" s="18">
        <f t="shared" si="506"/>
        <v>0</v>
      </c>
      <c r="W4655" s="18">
        <f t="shared" si="507"/>
        <v>0</v>
      </c>
      <c r="X4655" s="27"/>
      <c r="Y4655" s="19">
        <f t="shared" si="508"/>
        <v>0</v>
      </c>
      <c r="Z4655" s="18">
        <f t="shared" si="509"/>
        <v>0</v>
      </c>
      <c r="AA4655" s="12">
        <v>116</v>
      </c>
      <c r="AB4655" s="12">
        <v>5109.93</v>
      </c>
      <c r="AC4655" s="28">
        <f>+I4655+Y4655-Z4655</f>
        <v>18.600000000000001</v>
      </c>
      <c r="AD4655" s="20">
        <f t="shared" si="510"/>
        <v>0</v>
      </c>
      <c r="AE4655">
        <v>0</v>
      </c>
    </row>
    <row r="4656" spans="1:31" x14ac:dyDescent="0.25">
      <c r="A4656" s="9">
        <v>45230</v>
      </c>
      <c r="B4656" s="10" t="s">
        <v>480</v>
      </c>
      <c r="C4656" s="10" t="s">
        <v>282</v>
      </c>
      <c r="D4656" s="10" t="s">
        <v>40</v>
      </c>
      <c r="E4656" s="10" t="s">
        <v>30</v>
      </c>
      <c r="F4656" s="10">
        <v>395</v>
      </c>
      <c r="G4656" s="10">
        <v>431</v>
      </c>
      <c r="H4656" s="11">
        <f>SUMIFS(AA:AA,$A:$A,EOMONTH($A4656,-1),$B:$B,$B4656)</f>
        <v>64</v>
      </c>
      <c r="I4656" s="63">
        <f>ROUND(SUMIFS(AC:AC,$A:$A,EOMONTH($A4656,-1),$B:$B,$B4656),2)</f>
        <v>2.89</v>
      </c>
      <c r="J4656" s="11">
        <f>SUMIFS(AB:AB,$A:$A,EOMONTH($A4656,-1),$B:$B,$B4656)</f>
        <v>4723.2</v>
      </c>
      <c r="K4656" s="13">
        <v>0</v>
      </c>
      <c r="L4656" s="25">
        <v>0</v>
      </c>
      <c r="M4656" s="15">
        <v>0</v>
      </c>
      <c r="N4656" s="14">
        <v>0</v>
      </c>
      <c r="O4656" s="16">
        <v>0</v>
      </c>
      <c r="P4656" s="16">
        <v>0</v>
      </c>
      <c r="Q4656" s="16">
        <v>0</v>
      </c>
      <c r="R4656" s="16">
        <f>Q4656*16.876/100</f>
        <v>0</v>
      </c>
      <c r="S4656" s="17">
        <f t="shared" si="504"/>
        <v>0</v>
      </c>
      <c r="T4656" s="16">
        <v>0</v>
      </c>
      <c r="U4656" s="18">
        <f t="shared" si="505"/>
        <v>27.584</v>
      </c>
      <c r="V4656" s="18">
        <f t="shared" si="506"/>
        <v>0</v>
      </c>
      <c r="W4656" s="18">
        <f t="shared" si="507"/>
        <v>0</v>
      </c>
      <c r="X4656" s="27"/>
      <c r="Y4656" s="19">
        <f t="shared" si="508"/>
        <v>0</v>
      </c>
      <c r="Z4656" s="18">
        <f t="shared" si="509"/>
        <v>0</v>
      </c>
      <c r="AA4656" s="12">
        <v>64</v>
      </c>
      <c r="AB4656" s="12">
        <v>4723.2</v>
      </c>
      <c r="AC4656" s="28">
        <f>+I4656+Y4656-Z4656</f>
        <v>2.89</v>
      </c>
      <c r="AD4656" s="20">
        <f t="shared" si="510"/>
        <v>0</v>
      </c>
      <c r="AE4656">
        <v>0</v>
      </c>
    </row>
    <row r="4657" spans="1:31" x14ac:dyDescent="0.25">
      <c r="A4657" s="9">
        <v>45230</v>
      </c>
      <c r="B4657" s="10" t="s">
        <v>481</v>
      </c>
      <c r="C4657" s="10" t="s">
        <v>282</v>
      </c>
      <c r="D4657" s="10" t="s">
        <v>29</v>
      </c>
      <c r="E4657" s="10" t="s">
        <v>30</v>
      </c>
      <c r="F4657" s="10"/>
      <c r="G4657" s="10">
        <v>0</v>
      </c>
      <c r="H4657" s="11">
        <f>SUMIFS(AA:AA,$A:$A,EOMONTH($A4657,-1),$B:$B,$B4657)</f>
        <v>250</v>
      </c>
      <c r="I4657" s="63">
        <f>ROUND(SUMIFS(AC:AC,$A:$A,EOMONTH($A4657,-1),$B:$B,$B4657),2)</f>
        <v>28.62</v>
      </c>
      <c r="J4657" s="11">
        <f>SUMIFS(AB:AB,$A:$A,EOMONTH($A4657,-1),$B:$B,$B4657)</f>
        <v>18834.38</v>
      </c>
      <c r="K4657" s="13">
        <v>0</v>
      </c>
      <c r="L4657" s="25">
        <v>0</v>
      </c>
      <c r="M4657" s="15">
        <v>0</v>
      </c>
      <c r="N4657" s="14">
        <v>0</v>
      </c>
      <c r="O4657" s="16">
        <v>0</v>
      </c>
      <c r="P4657" s="16">
        <v>0</v>
      </c>
      <c r="Q4657" s="16">
        <v>0</v>
      </c>
      <c r="R4657" s="16">
        <f>Q4657*16.876/100</f>
        <v>0</v>
      </c>
      <c r="S4657" s="17">
        <f t="shared" si="504"/>
        <v>0</v>
      </c>
      <c r="T4657" s="16">
        <v>0</v>
      </c>
      <c r="U4657" s="18">
        <f t="shared" si="505"/>
        <v>0</v>
      </c>
      <c r="V4657" s="18">
        <f t="shared" si="506"/>
        <v>0</v>
      </c>
      <c r="W4657" s="18">
        <f t="shared" si="507"/>
        <v>0</v>
      </c>
      <c r="X4657" s="27"/>
      <c r="Y4657" s="19">
        <f t="shared" si="508"/>
        <v>0</v>
      </c>
      <c r="Z4657" s="18">
        <f t="shared" si="509"/>
        <v>0</v>
      </c>
      <c r="AA4657" s="12">
        <v>250</v>
      </c>
      <c r="AB4657" s="12">
        <v>15962.5</v>
      </c>
      <c r="AC4657" s="28">
        <f>+I4657+Y4657-Z4657</f>
        <v>28.62</v>
      </c>
      <c r="AD4657" s="20">
        <f t="shared" si="510"/>
        <v>0</v>
      </c>
      <c r="AE4657">
        <v>0</v>
      </c>
    </row>
    <row r="4658" spans="1:31" x14ac:dyDescent="0.25">
      <c r="A4658" s="9">
        <v>45230</v>
      </c>
      <c r="B4658" s="10" t="s">
        <v>482</v>
      </c>
      <c r="C4658" s="10" t="s">
        <v>282</v>
      </c>
      <c r="D4658" s="10" t="s">
        <v>40</v>
      </c>
      <c r="E4658" s="10" t="s">
        <v>30</v>
      </c>
      <c r="F4658" s="10">
        <v>550</v>
      </c>
      <c r="G4658" s="10">
        <v>599</v>
      </c>
      <c r="H4658" s="11">
        <f>SUMIFS(AA:AA,$A:$A,EOMONTH($A4658,-1),$B:$B,$B4658)</f>
        <v>-20</v>
      </c>
      <c r="I4658" s="63">
        <f>ROUND(SUMIFS(AC:AC,$A:$A,EOMONTH($A4658,-1),$B:$B,$B4658),2)</f>
        <v>-11.98</v>
      </c>
      <c r="J4658" s="11">
        <f>SUMIFS(AB:AB,$A:$A,EOMONTH($A4658,-1),$B:$B,$B4658)</f>
        <v>-2304</v>
      </c>
      <c r="K4658" s="13">
        <v>0</v>
      </c>
      <c r="L4658" s="25">
        <v>0</v>
      </c>
      <c r="M4658" s="15">
        <v>0</v>
      </c>
      <c r="N4658" s="14">
        <v>0</v>
      </c>
      <c r="O4658" s="16">
        <v>0</v>
      </c>
      <c r="P4658" s="16">
        <v>0</v>
      </c>
      <c r="Q4658" s="16">
        <v>0</v>
      </c>
      <c r="R4658" s="16">
        <f>Q4658*16.876/100</f>
        <v>0</v>
      </c>
      <c r="S4658" s="17">
        <f t="shared" si="504"/>
        <v>0</v>
      </c>
      <c r="T4658" s="16">
        <v>0</v>
      </c>
      <c r="U4658" s="18">
        <f t="shared" si="505"/>
        <v>-11.98</v>
      </c>
      <c r="V4658" s="18">
        <f t="shared" si="506"/>
        <v>0</v>
      </c>
      <c r="W4658" s="18">
        <f t="shared" si="507"/>
        <v>0</v>
      </c>
      <c r="X4658" s="27"/>
      <c r="Y4658" s="19">
        <f t="shared" si="508"/>
        <v>0</v>
      </c>
      <c r="Z4658" s="18">
        <f t="shared" si="509"/>
        <v>0</v>
      </c>
      <c r="AA4658" s="12">
        <v>-20</v>
      </c>
      <c r="AB4658" s="12">
        <v>-2304</v>
      </c>
      <c r="AC4658" s="28">
        <f>+I4658+Y4658-Z4658</f>
        <v>-11.98</v>
      </c>
      <c r="AD4658" s="20">
        <f t="shared" si="510"/>
        <v>20</v>
      </c>
      <c r="AE4658">
        <v>20</v>
      </c>
    </row>
    <row r="4659" spans="1:31" x14ac:dyDescent="0.25">
      <c r="A4659" s="9">
        <v>45230</v>
      </c>
      <c r="B4659" s="10" t="s">
        <v>483</v>
      </c>
      <c r="C4659" s="10" t="s">
        <v>282</v>
      </c>
      <c r="D4659" s="10" t="s">
        <v>29</v>
      </c>
      <c r="E4659" s="10" t="s">
        <v>30</v>
      </c>
      <c r="F4659" s="10"/>
      <c r="G4659" s="10">
        <v>0</v>
      </c>
      <c r="H4659" s="11">
        <f>SUMIFS(AA:AA,$A:$A,EOMONTH($A4659,-1),$B:$B,$B4659)</f>
        <v>14</v>
      </c>
      <c r="I4659" s="63">
        <f>ROUND(SUMIFS(AC:AC,$A:$A,EOMONTH($A4659,-1),$B:$B,$B4659),2)</f>
        <v>0.63</v>
      </c>
      <c r="J4659" s="11">
        <f>SUMIFS(AB:AB,$A:$A,EOMONTH($A4659,-1),$B:$B,$B4659)</f>
        <v>1885.38</v>
      </c>
      <c r="K4659" s="13">
        <v>0</v>
      </c>
      <c r="L4659" s="25">
        <v>0</v>
      </c>
      <c r="M4659" s="15">
        <v>0</v>
      </c>
      <c r="N4659" s="14">
        <v>0</v>
      </c>
      <c r="O4659" s="16">
        <v>0</v>
      </c>
      <c r="P4659" s="16">
        <v>0</v>
      </c>
      <c r="Q4659" s="16">
        <v>0</v>
      </c>
      <c r="R4659" s="16">
        <f>Q4659*16.876/100</f>
        <v>0</v>
      </c>
      <c r="S4659" s="17">
        <f t="shared" si="504"/>
        <v>0</v>
      </c>
      <c r="T4659" s="16">
        <v>0</v>
      </c>
      <c r="U4659" s="18">
        <f t="shared" si="505"/>
        <v>0</v>
      </c>
      <c r="V4659" s="18">
        <f t="shared" si="506"/>
        <v>0</v>
      </c>
      <c r="W4659" s="18">
        <f t="shared" si="507"/>
        <v>0</v>
      </c>
      <c r="X4659" s="27"/>
      <c r="Y4659" s="19">
        <f t="shared" si="508"/>
        <v>0</v>
      </c>
      <c r="Z4659" s="18">
        <f t="shared" si="509"/>
        <v>0</v>
      </c>
      <c r="AA4659" s="12">
        <v>14</v>
      </c>
      <c r="AB4659" s="12">
        <v>1885.38</v>
      </c>
      <c r="AC4659" s="28">
        <f>+I4659+Y4659-Z4659</f>
        <v>0.63</v>
      </c>
      <c r="AD4659" s="20">
        <f t="shared" si="510"/>
        <v>0</v>
      </c>
      <c r="AE4659">
        <v>0</v>
      </c>
    </row>
    <row r="4660" spans="1:31" x14ac:dyDescent="0.25">
      <c r="A4660" s="9">
        <v>45230</v>
      </c>
      <c r="B4660" s="10" t="s">
        <v>484</v>
      </c>
      <c r="C4660" s="10" t="s">
        <v>282</v>
      </c>
      <c r="D4660" s="10" t="s">
        <v>40</v>
      </c>
      <c r="E4660" s="10" t="s">
        <v>30</v>
      </c>
      <c r="F4660" s="10">
        <v>550</v>
      </c>
      <c r="G4660" s="10">
        <v>599</v>
      </c>
      <c r="H4660" s="11">
        <f>SUMIFS(AA:AA,$A:$A,EOMONTH($A4660,-1),$B:$B,$B4660)</f>
        <v>-20</v>
      </c>
      <c r="I4660" s="63">
        <f>ROUND(SUMIFS(AC:AC,$A:$A,EOMONTH($A4660,-1),$B:$B,$B4660),2)</f>
        <v>-11.98</v>
      </c>
      <c r="J4660" s="11">
        <f>SUMIFS(AB:AB,$A:$A,EOMONTH($A4660,-1),$B:$B,$B4660)</f>
        <v>-2304</v>
      </c>
      <c r="K4660" s="13">
        <v>0</v>
      </c>
      <c r="L4660" s="25">
        <v>0</v>
      </c>
      <c r="M4660" s="15">
        <v>0</v>
      </c>
      <c r="N4660" s="14">
        <v>0</v>
      </c>
      <c r="O4660" s="16">
        <v>0</v>
      </c>
      <c r="P4660" s="16">
        <v>0</v>
      </c>
      <c r="Q4660" s="16">
        <v>0</v>
      </c>
      <c r="R4660" s="16">
        <f>Q4660*16.876/100</f>
        <v>0</v>
      </c>
      <c r="S4660" s="17">
        <f t="shared" si="504"/>
        <v>0</v>
      </c>
      <c r="T4660" s="16">
        <v>0</v>
      </c>
      <c r="U4660" s="18">
        <f t="shared" si="505"/>
        <v>-11.98</v>
      </c>
      <c r="V4660" s="18">
        <f t="shared" si="506"/>
        <v>0</v>
      </c>
      <c r="W4660" s="18">
        <f t="shared" si="507"/>
        <v>0</v>
      </c>
      <c r="X4660" s="27"/>
      <c r="Y4660" s="19">
        <f t="shared" si="508"/>
        <v>0</v>
      </c>
      <c r="Z4660" s="18">
        <f t="shared" si="509"/>
        <v>0</v>
      </c>
      <c r="AA4660" s="12">
        <v>-20</v>
      </c>
      <c r="AB4660" s="12">
        <v>-2304</v>
      </c>
      <c r="AC4660" s="28">
        <f>+I4660+Y4660-Z4660</f>
        <v>-11.98</v>
      </c>
      <c r="AD4660" s="20">
        <f t="shared" si="510"/>
        <v>20</v>
      </c>
      <c r="AE4660">
        <v>20</v>
      </c>
    </row>
    <row r="4661" spans="1:31" x14ac:dyDescent="0.25">
      <c r="A4661" s="9">
        <v>45230</v>
      </c>
      <c r="B4661" s="10" t="s">
        <v>485</v>
      </c>
      <c r="C4661" s="10" t="s">
        <v>282</v>
      </c>
      <c r="D4661" s="10" t="s">
        <v>29</v>
      </c>
      <c r="E4661" s="10" t="s">
        <v>30</v>
      </c>
      <c r="F4661" s="10"/>
      <c r="G4661" s="10">
        <v>0</v>
      </c>
      <c r="H4661" s="11">
        <f>SUMIFS(AA:AA,$A:$A,EOMONTH($A4661,-1),$B:$B,$B4661)</f>
        <v>8</v>
      </c>
      <c r="I4661" s="63">
        <f>ROUND(SUMIFS(AC:AC,$A:$A,EOMONTH($A4661,-1),$B:$B,$B4661),2)</f>
        <v>0.36</v>
      </c>
      <c r="J4661" s="11">
        <f>SUMIFS(AB:AB,$A:$A,EOMONTH($A4661,-1),$B:$B,$B4661)</f>
        <v>1077.3599999999999</v>
      </c>
      <c r="K4661" s="13">
        <v>0</v>
      </c>
      <c r="L4661" s="25">
        <v>0</v>
      </c>
      <c r="M4661" s="15">
        <v>0</v>
      </c>
      <c r="N4661" s="14">
        <v>0</v>
      </c>
      <c r="O4661" s="16">
        <v>0</v>
      </c>
      <c r="P4661" s="16">
        <v>0</v>
      </c>
      <c r="Q4661" s="16">
        <v>0</v>
      </c>
      <c r="R4661" s="16">
        <f>Q4661*16.876/100</f>
        <v>0</v>
      </c>
      <c r="S4661" s="17">
        <f t="shared" si="504"/>
        <v>0</v>
      </c>
      <c r="T4661" s="16">
        <v>0</v>
      </c>
      <c r="U4661" s="18">
        <f t="shared" si="505"/>
        <v>0</v>
      </c>
      <c r="V4661" s="18">
        <f t="shared" si="506"/>
        <v>0</v>
      </c>
      <c r="W4661" s="18">
        <f t="shared" si="507"/>
        <v>0</v>
      </c>
      <c r="X4661" s="27"/>
      <c r="Y4661" s="19">
        <f t="shared" si="508"/>
        <v>0</v>
      </c>
      <c r="Z4661" s="18">
        <f t="shared" si="509"/>
        <v>0</v>
      </c>
      <c r="AA4661" s="12">
        <v>8</v>
      </c>
      <c r="AB4661" s="12">
        <v>1077.3599999999999</v>
      </c>
      <c r="AC4661" s="28">
        <f>+I4661+Y4661-Z4661</f>
        <v>0.36</v>
      </c>
      <c r="AD4661" s="20">
        <f t="shared" si="510"/>
        <v>0</v>
      </c>
      <c r="AE4661">
        <v>0</v>
      </c>
    </row>
    <row r="4662" spans="1:31" x14ac:dyDescent="0.25">
      <c r="A4662" s="9">
        <v>45230</v>
      </c>
      <c r="B4662" s="10" t="s">
        <v>486</v>
      </c>
      <c r="C4662" s="10" t="s">
        <v>282</v>
      </c>
      <c r="D4662" s="10" t="s">
        <v>40</v>
      </c>
      <c r="E4662" s="10" t="s">
        <v>30</v>
      </c>
      <c r="F4662" s="10">
        <v>550</v>
      </c>
      <c r="G4662" s="10">
        <v>599</v>
      </c>
      <c r="H4662" s="11">
        <f>SUMIFS(AA:AA,$A:$A,EOMONTH($A4662,-1),$B:$B,$B4662)</f>
        <v>-20</v>
      </c>
      <c r="I4662" s="63">
        <f>ROUND(SUMIFS(AC:AC,$A:$A,EOMONTH($A4662,-1),$B:$B,$B4662),2)</f>
        <v>-11.98</v>
      </c>
      <c r="J4662" s="11">
        <f>SUMIFS(AB:AB,$A:$A,EOMONTH($A4662,-1),$B:$B,$B4662)</f>
        <v>-2304</v>
      </c>
      <c r="K4662" s="13">
        <v>0</v>
      </c>
      <c r="L4662" s="25">
        <v>0</v>
      </c>
      <c r="M4662" s="15">
        <v>0</v>
      </c>
      <c r="N4662" s="14">
        <v>0</v>
      </c>
      <c r="O4662" s="16">
        <v>0</v>
      </c>
      <c r="P4662" s="16">
        <v>0</v>
      </c>
      <c r="Q4662" s="16">
        <v>0</v>
      </c>
      <c r="R4662" s="16">
        <f>Q4662*16.876/100</f>
        <v>0</v>
      </c>
      <c r="S4662" s="17">
        <f t="shared" si="504"/>
        <v>0</v>
      </c>
      <c r="T4662" s="16">
        <v>0</v>
      </c>
      <c r="U4662" s="18">
        <f t="shared" si="505"/>
        <v>-11.98</v>
      </c>
      <c r="V4662" s="18">
        <f t="shared" si="506"/>
        <v>0</v>
      </c>
      <c r="W4662" s="18">
        <f t="shared" si="507"/>
        <v>0</v>
      </c>
      <c r="X4662" s="27"/>
      <c r="Y4662" s="19">
        <f t="shared" si="508"/>
        <v>0</v>
      </c>
      <c r="Z4662" s="18">
        <f t="shared" si="509"/>
        <v>0</v>
      </c>
      <c r="AA4662" s="12">
        <v>-20</v>
      </c>
      <c r="AB4662" s="12">
        <v>-2304</v>
      </c>
      <c r="AC4662" s="28">
        <f>+I4662+Y4662-Z4662</f>
        <v>-11.98</v>
      </c>
      <c r="AD4662" s="20">
        <f t="shared" si="510"/>
        <v>20</v>
      </c>
      <c r="AE4662">
        <v>20</v>
      </c>
    </row>
    <row r="4663" spans="1:31" x14ac:dyDescent="0.25">
      <c r="A4663" s="59">
        <v>45230</v>
      </c>
      <c r="B4663" s="60" t="s">
        <v>822</v>
      </c>
      <c r="C4663" s="60" t="s">
        <v>282</v>
      </c>
      <c r="D4663" s="60" t="s">
        <v>29</v>
      </c>
      <c r="E4663" s="60" t="s">
        <v>30</v>
      </c>
      <c r="F4663" s="10"/>
      <c r="G4663" s="10"/>
      <c r="H4663" s="11"/>
      <c r="I4663" s="63">
        <f>ROUND(SUMIFS(AC:AC,$A:$A,EOMONTH($A4663,-1),$B:$B,$B4663),2)</f>
        <v>0</v>
      </c>
      <c r="J4663" s="11"/>
      <c r="K4663" s="13"/>
      <c r="L4663" s="25"/>
      <c r="M4663" s="15"/>
      <c r="N4663" s="14"/>
      <c r="O4663" s="16"/>
      <c r="P4663" s="16"/>
      <c r="Q4663" s="16"/>
      <c r="R4663" s="16"/>
      <c r="S4663" s="17">
        <f t="shared" si="504"/>
        <v>0</v>
      </c>
      <c r="T4663" s="16"/>
      <c r="U4663" s="18">
        <f t="shared" si="505"/>
        <v>0</v>
      </c>
      <c r="V4663" s="18">
        <f t="shared" si="506"/>
        <v>0</v>
      </c>
      <c r="W4663" s="18">
        <f t="shared" si="507"/>
        <v>0</v>
      </c>
      <c r="X4663" s="27"/>
      <c r="Y4663" s="19">
        <f t="shared" si="508"/>
        <v>0</v>
      </c>
      <c r="Z4663" s="18">
        <f t="shared" si="509"/>
        <v>0</v>
      </c>
      <c r="AA4663" s="12"/>
      <c r="AB4663" s="12"/>
      <c r="AC4663" s="28">
        <f>+I4663+Y4663-Z4663</f>
        <v>0</v>
      </c>
      <c r="AD4663" s="20">
        <f t="shared" si="510"/>
        <v>0</v>
      </c>
      <c r="AE4663">
        <v>0</v>
      </c>
    </row>
    <row r="4664" spans="1:31" x14ac:dyDescent="0.25">
      <c r="A4664" s="9">
        <v>45230</v>
      </c>
      <c r="B4664" s="10" t="s">
        <v>487</v>
      </c>
      <c r="C4664" s="10" t="s">
        <v>282</v>
      </c>
      <c r="D4664" s="10" t="s">
        <v>40</v>
      </c>
      <c r="E4664" s="10" t="s">
        <v>30</v>
      </c>
      <c r="F4664" s="10">
        <v>450</v>
      </c>
      <c r="G4664" s="10">
        <v>490</v>
      </c>
      <c r="H4664" s="11">
        <f>SUMIFS(AA:AA,$A:$A,EOMONTH($A4664,-1),$B:$B,$B4664)</f>
        <v>46</v>
      </c>
      <c r="I4664" s="63">
        <f>ROUND(SUMIFS(AC:AC,$A:$A,EOMONTH($A4664,-1),$B:$B,$B4664),2)</f>
        <v>2.08</v>
      </c>
      <c r="J4664" s="11">
        <f>SUMIFS(AB:AB,$A:$A,EOMONTH($A4664,-1),$B:$B,$B4664)</f>
        <v>0</v>
      </c>
      <c r="K4664" s="13">
        <v>0</v>
      </c>
      <c r="L4664" s="25">
        <v>0</v>
      </c>
      <c r="M4664" s="15">
        <v>0</v>
      </c>
      <c r="N4664" s="14">
        <v>0</v>
      </c>
      <c r="O4664" s="16">
        <v>0</v>
      </c>
      <c r="P4664" s="16">
        <v>0</v>
      </c>
      <c r="Q4664" s="16">
        <v>0</v>
      </c>
      <c r="R4664" s="16">
        <f>Q4664*16.876/100</f>
        <v>0</v>
      </c>
      <c r="S4664" s="17">
        <f t="shared" si="504"/>
        <v>0</v>
      </c>
      <c r="T4664" s="16">
        <v>0</v>
      </c>
      <c r="U4664" s="18">
        <f t="shared" si="505"/>
        <v>22.54</v>
      </c>
      <c r="V4664" s="18">
        <f t="shared" si="506"/>
        <v>0</v>
      </c>
      <c r="W4664" s="18">
        <f t="shared" si="507"/>
        <v>0</v>
      </c>
      <c r="X4664" s="27"/>
      <c r="Y4664" s="19">
        <f t="shared" si="508"/>
        <v>0</v>
      </c>
      <c r="Z4664" s="18">
        <f t="shared" si="509"/>
        <v>0</v>
      </c>
      <c r="AA4664" s="12">
        <v>46</v>
      </c>
      <c r="AB4664" s="12">
        <v>0</v>
      </c>
      <c r="AC4664" s="28">
        <f>+I4664+Y4664-Z4664</f>
        <v>2.08</v>
      </c>
      <c r="AD4664" s="20">
        <f t="shared" si="510"/>
        <v>0</v>
      </c>
      <c r="AE4664">
        <v>0</v>
      </c>
    </row>
    <row r="4665" spans="1:31" x14ac:dyDescent="0.25">
      <c r="A4665" s="9">
        <v>45230</v>
      </c>
      <c r="B4665" s="10" t="s">
        <v>488</v>
      </c>
      <c r="C4665" s="10" t="s">
        <v>282</v>
      </c>
      <c r="D4665" s="10" t="s">
        <v>40</v>
      </c>
      <c r="E4665" s="10" t="s">
        <v>30</v>
      </c>
      <c r="F4665" s="10">
        <v>450</v>
      </c>
      <c r="G4665" s="10">
        <v>490</v>
      </c>
      <c r="H4665" s="11">
        <f>SUMIFS(AA:AA,$A:$A,EOMONTH($A4665,-1),$B:$B,$B4665)</f>
        <v>223</v>
      </c>
      <c r="I4665" s="63">
        <f>ROUND(SUMIFS(AC:AC,$A:$A,EOMONTH($A4665,-1),$B:$B,$B4665),2)</f>
        <v>10.07</v>
      </c>
      <c r="J4665" s="11">
        <f>SUMIFS(AB:AB,$A:$A,EOMONTH($A4665,-1),$B:$B,$B4665)</f>
        <v>24530</v>
      </c>
      <c r="K4665" s="13">
        <v>0</v>
      </c>
      <c r="L4665" s="25">
        <v>0</v>
      </c>
      <c r="M4665" s="15">
        <v>0</v>
      </c>
      <c r="N4665" s="14">
        <v>0</v>
      </c>
      <c r="O4665" s="16">
        <v>0</v>
      </c>
      <c r="P4665" s="16">
        <v>0</v>
      </c>
      <c r="Q4665" s="16">
        <v>0</v>
      </c>
      <c r="R4665" s="16">
        <f>Q4665*16.876/100</f>
        <v>0</v>
      </c>
      <c r="S4665" s="17">
        <f t="shared" si="504"/>
        <v>0</v>
      </c>
      <c r="T4665" s="16">
        <v>0</v>
      </c>
      <c r="U4665" s="18">
        <f t="shared" si="505"/>
        <v>109.27</v>
      </c>
      <c r="V4665" s="18">
        <f t="shared" si="506"/>
        <v>0</v>
      </c>
      <c r="W4665" s="18">
        <f t="shared" si="507"/>
        <v>0</v>
      </c>
      <c r="X4665" s="27"/>
      <c r="Y4665" s="19">
        <f t="shared" si="508"/>
        <v>0</v>
      </c>
      <c r="Z4665" s="18">
        <f t="shared" si="509"/>
        <v>0</v>
      </c>
      <c r="AA4665" s="12">
        <v>223</v>
      </c>
      <c r="AB4665" s="12">
        <v>24530</v>
      </c>
      <c r="AC4665" s="28">
        <f>+I4665+Y4665-Z4665</f>
        <v>10.07</v>
      </c>
      <c r="AD4665" s="20">
        <f t="shared" si="510"/>
        <v>0</v>
      </c>
      <c r="AE4665">
        <v>0</v>
      </c>
    </row>
    <row r="4666" spans="1:31" x14ac:dyDescent="0.25">
      <c r="A4666" s="9">
        <v>45230</v>
      </c>
      <c r="B4666" s="10" t="s">
        <v>489</v>
      </c>
      <c r="C4666" s="10" t="s">
        <v>282</v>
      </c>
      <c r="D4666" s="10" t="s">
        <v>29</v>
      </c>
      <c r="E4666" s="10" t="s">
        <v>30</v>
      </c>
      <c r="F4666" s="10"/>
      <c r="G4666" s="10">
        <v>0</v>
      </c>
      <c r="H4666" s="11">
        <f>SUMIFS(AA:AA,$A:$A,EOMONTH($A4666,-1),$B:$B,$B4666)</f>
        <v>243</v>
      </c>
      <c r="I4666" s="63">
        <f>ROUND(SUMIFS(AC:AC,$A:$A,EOMONTH($A4666,-1),$B:$B,$B4666),2)</f>
        <v>14.76</v>
      </c>
      <c r="J4666" s="11">
        <f>SUMIFS(AB:AB,$A:$A,EOMONTH($A4666,-1),$B:$B,$B4666)</f>
        <v>26730</v>
      </c>
      <c r="K4666" s="13">
        <v>0</v>
      </c>
      <c r="L4666" s="25">
        <v>0</v>
      </c>
      <c r="M4666" s="15">
        <v>0</v>
      </c>
      <c r="N4666" s="14">
        <v>0</v>
      </c>
      <c r="O4666" s="16">
        <v>0</v>
      </c>
      <c r="P4666" s="16">
        <v>0</v>
      </c>
      <c r="Q4666" s="16">
        <v>0</v>
      </c>
      <c r="R4666" s="16">
        <f>Q4666*16.876/100</f>
        <v>0</v>
      </c>
      <c r="S4666" s="17">
        <f t="shared" si="504"/>
        <v>0</v>
      </c>
      <c r="T4666" s="16">
        <v>0</v>
      </c>
      <c r="U4666" s="18">
        <f t="shared" si="505"/>
        <v>0</v>
      </c>
      <c r="V4666" s="18">
        <f t="shared" si="506"/>
        <v>0</v>
      </c>
      <c r="W4666" s="18">
        <f t="shared" si="507"/>
        <v>0</v>
      </c>
      <c r="X4666" s="27"/>
      <c r="Y4666" s="19">
        <f t="shared" si="508"/>
        <v>0</v>
      </c>
      <c r="Z4666" s="18">
        <f t="shared" si="509"/>
        <v>0</v>
      </c>
      <c r="AA4666" s="12">
        <v>243</v>
      </c>
      <c r="AB4666" s="12">
        <v>26730</v>
      </c>
      <c r="AC4666" s="28">
        <f>+I4666+Y4666-Z4666</f>
        <v>14.76</v>
      </c>
      <c r="AD4666" s="20">
        <f t="shared" si="510"/>
        <v>0</v>
      </c>
      <c r="AE4666">
        <v>0</v>
      </c>
    </row>
    <row r="4667" spans="1:31" x14ac:dyDescent="0.25">
      <c r="A4667" s="9">
        <v>45230</v>
      </c>
      <c r="B4667" s="10" t="s">
        <v>490</v>
      </c>
      <c r="C4667" s="10" t="s">
        <v>282</v>
      </c>
      <c r="D4667" s="10" t="s">
        <v>40</v>
      </c>
      <c r="E4667" s="10" t="s">
        <v>30</v>
      </c>
      <c r="F4667" s="10">
        <v>450</v>
      </c>
      <c r="G4667" s="10">
        <v>490</v>
      </c>
      <c r="H4667" s="11">
        <f>SUMIFS(AA:AA,$A:$A,EOMONTH($A4667,-1),$B:$B,$B4667)</f>
        <v>42</v>
      </c>
      <c r="I4667" s="63">
        <f>ROUND(SUMIFS(AC:AC,$A:$A,EOMONTH($A4667,-1),$B:$B,$B4667),2)</f>
        <v>1.9</v>
      </c>
      <c r="J4667" s="11">
        <f>SUMIFS(AB:AB,$A:$A,EOMONTH($A4667,-1),$B:$B,$B4667)</f>
        <v>0</v>
      </c>
      <c r="K4667" s="13">
        <v>0</v>
      </c>
      <c r="L4667" s="25">
        <v>0</v>
      </c>
      <c r="M4667" s="15">
        <v>0</v>
      </c>
      <c r="N4667" s="14">
        <v>0</v>
      </c>
      <c r="O4667" s="16">
        <v>0</v>
      </c>
      <c r="P4667" s="16">
        <v>0</v>
      </c>
      <c r="Q4667" s="16">
        <v>0</v>
      </c>
      <c r="R4667" s="16">
        <f>Q4667*16.876/100</f>
        <v>0</v>
      </c>
      <c r="S4667" s="17">
        <f t="shared" si="504"/>
        <v>0</v>
      </c>
      <c r="T4667" s="16">
        <v>0</v>
      </c>
      <c r="U4667" s="18">
        <f t="shared" si="505"/>
        <v>20.58</v>
      </c>
      <c r="V4667" s="18">
        <f t="shared" si="506"/>
        <v>0</v>
      </c>
      <c r="W4667" s="18">
        <f t="shared" si="507"/>
        <v>0</v>
      </c>
      <c r="X4667" s="27"/>
      <c r="Y4667" s="19">
        <f t="shared" si="508"/>
        <v>0</v>
      </c>
      <c r="Z4667" s="18">
        <f t="shared" si="509"/>
        <v>0</v>
      </c>
      <c r="AA4667" s="12">
        <v>42</v>
      </c>
      <c r="AB4667" s="12">
        <v>0</v>
      </c>
      <c r="AC4667" s="28">
        <f>+I4667+Y4667-Z4667</f>
        <v>1.9</v>
      </c>
      <c r="AD4667" s="20">
        <f t="shared" si="510"/>
        <v>0</v>
      </c>
      <c r="AE4667">
        <v>0</v>
      </c>
    </row>
    <row r="4668" spans="1:31" x14ac:dyDescent="0.25">
      <c r="A4668" s="9">
        <v>45230</v>
      </c>
      <c r="B4668" s="10" t="s">
        <v>491</v>
      </c>
      <c r="C4668" s="10" t="s">
        <v>282</v>
      </c>
      <c r="D4668" s="10" t="s">
        <v>29</v>
      </c>
      <c r="E4668" s="10" t="s">
        <v>30</v>
      </c>
      <c r="F4668" s="10"/>
      <c r="G4668" s="10">
        <v>0</v>
      </c>
      <c r="H4668" s="11">
        <f>SUMIFS(AA:AA,$A:$A,EOMONTH($A4668,-1),$B:$B,$B4668)</f>
        <v>233</v>
      </c>
      <c r="I4668" s="63">
        <f>ROUND(SUMIFS(AC:AC,$A:$A,EOMONTH($A4668,-1),$B:$B,$B4668),2)</f>
        <v>10.7</v>
      </c>
      <c r="J4668" s="11">
        <f>SUMIFS(AB:AB,$A:$A,EOMONTH($A4668,-1),$B:$B,$B4668)</f>
        <v>19761.740000000002</v>
      </c>
      <c r="K4668" s="13">
        <v>0</v>
      </c>
      <c r="L4668" s="25">
        <v>0</v>
      </c>
      <c r="M4668" s="15">
        <v>0</v>
      </c>
      <c r="N4668" s="14">
        <v>0</v>
      </c>
      <c r="O4668" s="16">
        <v>0</v>
      </c>
      <c r="P4668" s="16">
        <v>0</v>
      </c>
      <c r="Q4668" s="16">
        <v>0</v>
      </c>
      <c r="R4668" s="16">
        <f>Q4668*16.876/100</f>
        <v>0</v>
      </c>
      <c r="S4668" s="17">
        <f t="shared" si="504"/>
        <v>0</v>
      </c>
      <c r="T4668" s="16">
        <v>0</v>
      </c>
      <c r="U4668" s="18">
        <f t="shared" si="505"/>
        <v>0</v>
      </c>
      <c r="V4668" s="18">
        <f t="shared" si="506"/>
        <v>0</v>
      </c>
      <c r="W4668" s="18">
        <f t="shared" si="507"/>
        <v>0</v>
      </c>
      <c r="X4668" s="27"/>
      <c r="Y4668" s="19">
        <f t="shared" si="508"/>
        <v>0</v>
      </c>
      <c r="Z4668" s="18">
        <f t="shared" si="509"/>
        <v>0</v>
      </c>
      <c r="AA4668" s="12">
        <v>233</v>
      </c>
      <c r="AB4668" s="12">
        <v>19761.740000000002</v>
      </c>
      <c r="AC4668" s="28">
        <f>+I4668+Y4668-Z4668</f>
        <v>10.7</v>
      </c>
      <c r="AD4668" s="20">
        <f t="shared" si="510"/>
        <v>0</v>
      </c>
      <c r="AE4668">
        <v>0</v>
      </c>
    </row>
    <row r="4669" spans="1:31" x14ac:dyDescent="0.25">
      <c r="A4669" s="9">
        <v>45230</v>
      </c>
      <c r="B4669" s="10" t="s">
        <v>492</v>
      </c>
      <c r="C4669" s="10" t="s">
        <v>282</v>
      </c>
      <c r="D4669" s="10" t="s">
        <v>40</v>
      </c>
      <c r="E4669" s="10" t="s">
        <v>30</v>
      </c>
      <c r="F4669" s="10">
        <v>450</v>
      </c>
      <c r="G4669" s="10">
        <v>490</v>
      </c>
      <c r="H4669" s="11">
        <f>SUMIFS(AA:AA,$A:$A,EOMONTH($A4669,-1),$B:$B,$B4669)</f>
        <v>19</v>
      </c>
      <c r="I4669" s="63">
        <f>ROUND(SUMIFS(AC:AC,$A:$A,EOMONTH($A4669,-1),$B:$B,$B4669),2)</f>
        <v>157.07</v>
      </c>
      <c r="J4669" s="11">
        <f>SUMIFS(AB:AB,$A:$A,EOMONTH($A4669,-1),$B:$B,$B4669)</f>
        <v>1020.22</v>
      </c>
      <c r="K4669" s="13">
        <v>0</v>
      </c>
      <c r="L4669" s="25">
        <v>0</v>
      </c>
      <c r="M4669" s="15">
        <v>0</v>
      </c>
      <c r="N4669" s="14">
        <v>0</v>
      </c>
      <c r="O4669" s="16">
        <v>0</v>
      </c>
      <c r="P4669" s="16">
        <v>0</v>
      </c>
      <c r="Q4669" s="16">
        <v>0</v>
      </c>
      <c r="R4669" s="16">
        <f>Q4669*16.876/100</f>
        <v>0</v>
      </c>
      <c r="S4669" s="17">
        <f t="shared" si="504"/>
        <v>0</v>
      </c>
      <c r="T4669" s="16">
        <v>0</v>
      </c>
      <c r="U4669" s="18">
        <f t="shared" si="505"/>
        <v>9.31</v>
      </c>
      <c r="V4669" s="18">
        <f t="shared" si="506"/>
        <v>0</v>
      </c>
      <c r="W4669" s="18">
        <f t="shared" si="507"/>
        <v>0</v>
      </c>
      <c r="X4669" s="27"/>
      <c r="Y4669" s="19">
        <f t="shared" si="508"/>
        <v>0</v>
      </c>
      <c r="Z4669" s="18">
        <f t="shared" si="509"/>
        <v>0</v>
      </c>
      <c r="AA4669" s="12">
        <v>19</v>
      </c>
      <c r="AB4669" s="12">
        <v>1020.22</v>
      </c>
      <c r="AC4669" s="28">
        <f>+I4669+Y4669-Z4669</f>
        <v>157.07</v>
      </c>
      <c r="AD4669" s="20">
        <f t="shared" si="510"/>
        <v>0</v>
      </c>
      <c r="AE4669">
        <v>0</v>
      </c>
    </row>
    <row r="4670" spans="1:31" x14ac:dyDescent="0.25">
      <c r="A4670" s="9">
        <v>45230</v>
      </c>
      <c r="B4670" s="10" t="s">
        <v>493</v>
      </c>
      <c r="C4670" s="10" t="s">
        <v>282</v>
      </c>
      <c r="D4670" s="10" t="s">
        <v>29</v>
      </c>
      <c r="E4670" s="10" t="s">
        <v>30</v>
      </c>
      <c r="F4670" s="10"/>
      <c r="G4670" s="10">
        <v>0</v>
      </c>
      <c r="H4670" s="11">
        <f>SUMIFS(AA:AA,$A:$A,EOMONTH($A4670,-1),$B:$B,$B4670)</f>
        <v>312</v>
      </c>
      <c r="I4670" s="63">
        <f>ROUND(SUMIFS(AC:AC,$A:$A,EOMONTH($A4670,-1),$B:$B,$B4670),2)</f>
        <v>23.84</v>
      </c>
      <c r="J4670" s="11">
        <f>SUMIFS(AB:AB,$A:$A,EOMONTH($A4670,-1),$B:$B,$B4670)</f>
        <v>24475.040000000001</v>
      </c>
      <c r="K4670" s="13">
        <v>0</v>
      </c>
      <c r="L4670" s="25">
        <v>0</v>
      </c>
      <c r="M4670" s="15">
        <v>0</v>
      </c>
      <c r="N4670" s="14">
        <v>0</v>
      </c>
      <c r="O4670" s="16">
        <v>0</v>
      </c>
      <c r="P4670" s="16">
        <v>0</v>
      </c>
      <c r="Q4670" s="16">
        <v>0</v>
      </c>
      <c r="R4670" s="16">
        <f>Q4670*16.876/100</f>
        <v>0</v>
      </c>
      <c r="S4670" s="17">
        <f t="shared" si="504"/>
        <v>0</v>
      </c>
      <c r="T4670" s="16">
        <v>0</v>
      </c>
      <c r="U4670" s="18">
        <f t="shared" si="505"/>
        <v>0</v>
      </c>
      <c r="V4670" s="18">
        <f t="shared" si="506"/>
        <v>0</v>
      </c>
      <c r="W4670" s="18">
        <f t="shared" si="507"/>
        <v>0</v>
      </c>
      <c r="X4670" s="27"/>
      <c r="Y4670" s="19">
        <f t="shared" si="508"/>
        <v>0</v>
      </c>
      <c r="Z4670" s="18">
        <f t="shared" si="509"/>
        <v>0</v>
      </c>
      <c r="AA4670" s="12">
        <v>312</v>
      </c>
      <c r="AB4670" s="12">
        <v>24475.040000000001</v>
      </c>
      <c r="AC4670" s="28">
        <f>+I4670+Y4670-Z4670</f>
        <v>23.84</v>
      </c>
      <c r="AD4670" s="20">
        <f t="shared" si="510"/>
        <v>0</v>
      </c>
      <c r="AE4670">
        <v>0</v>
      </c>
    </row>
    <row r="4671" spans="1:31" x14ac:dyDescent="0.25">
      <c r="A4671" s="9">
        <v>45230</v>
      </c>
      <c r="B4671" s="10" t="s">
        <v>494</v>
      </c>
      <c r="C4671" s="10" t="s">
        <v>282</v>
      </c>
      <c r="D4671" s="10" t="s">
        <v>29</v>
      </c>
      <c r="E4671" s="10" t="s">
        <v>30</v>
      </c>
      <c r="F4671" s="10"/>
      <c r="G4671" s="10">
        <v>0</v>
      </c>
      <c r="H4671" s="11">
        <f>SUMIFS(AA:AA,$A:$A,EOMONTH($A4671,-1),$B:$B,$B4671)</f>
        <v>132</v>
      </c>
      <c r="I4671" s="63">
        <f>ROUND(SUMIFS(AC:AC,$A:$A,EOMONTH($A4671,-1),$B:$B,$B4671),2)</f>
        <v>1.1299999999999999</v>
      </c>
      <c r="J4671" s="11">
        <f>SUMIFS(AB:AB,$A:$A,EOMONTH($A4671,-1),$B:$B,$B4671)</f>
        <v>6818.47</v>
      </c>
      <c r="K4671" s="13">
        <v>0</v>
      </c>
      <c r="L4671" s="25">
        <v>0</v>
      </c>
      <c r="M4671" s="15">
        <v>0</v>
      </c>
      <c r="N4671" s="14">
        <v>0</v>
      </c>
      <c r="O4671" s="16">
        <v>0</v>
      </c>
      <c r="P4671" s="16">
        <v>0</v>
      </c>
      <c r="Q4671" s="16">
        <v>0</v>
      </c>
      <c r="R4671" s="16">
        <f>Q4671*16.876/100</f>
        <v>0</v>
      </c>
      <c r="S4671" s="17">
        <f t="shared" si="504"/>
        <v>0</v>
      </c>
      <c r="T4671" s="16">
        <v>0</v>
      </c>
      <c r="U4671" s="18">
        <f t="shared" si="505"/>
        <v>0</v>
      </c>
      <c r="V4671" s="18">
        <f t="shared" si="506"/>
        <v>0</v>
      </c>
      <c r="W4671" s="18">
        <f t="shared" si="507"/>
        <v>0</v>
      </c>
      <c r="X4671" s="27"/>
      <c r="Y4671" s="19">
        <f t="shared" si="508"/>
        <v>0</v>
      </c>
      <c r="Z4671" s="18">
        <f t="shared" si="509"/>
        <v>0</v>
      </c>
      <c r="AA4671" s="12">
        <v>132</v>
      </c>
      <c r="AB4671" s="12">
        <v>6818.47</v>
      </c>
      <c r="AC4671" s="28">
        <f>+I4671+Y4671-Z4671</f>
        <v>1.1299999999999999</v>
      </c>
      <c r="AD4671" s="20">
        <f t="shared" si="510"/>
        <v>0</v>
      </c>
      <c r="AE4671">
        <v>0</v>
      </c>
    </row>
    <row r="4672" spans="1:31" x14ac:dyDescent="0.25">
      <c r="A4672" s="9">
        <v>45230</v>
      </c>
      <c r="B4672" s="10" t="s">
        <v>495</v>
      </c>
      <c r="C4672" s="10" t="s">
        <v>282</v>
      </c>
      <c r="D4672" s="10" t="s">
        <v>40</v>
      </c>
      <c r="E4672" s="10" t="s">
        <v>30</v>
      </c>
      <c r="F4672" s="10">
        <v>450</v>
      </c>
      <c r="G4672" s="10">
        <v>490</v>
      </c>
      <c r="H4672" s="11">
        <f>SUMIFS(AA:AA,$A:$A,EOMONTH($A4672,-1),$B:$B,$B4672)</f>
        <v>952</v>
      </c>
      <c r="I4672" s="63">
        <f>ROUND(SUMIFS(AC:AC,$A:$A,EOMONTH($A4672,-1),$B:$B,$B4672),2)</f>
        <v>520.72</v>
      </c>
      <c r="J4672" s="11">
        <f>SUMIFS(AB:AB,$A:$A,EOMONTH($A4672,-1),$B:$B,$B4672)</f>
        <v>52801.99</v>
      </c>
      <c r="K4672" s="13">
        <v>0</v>
      </c>
      <c r="L4672" s="25">
        <v>0</v>
      </c>
      <c r="M4672" s="15">
        <v>0</v>
      </c>
      <c r="N4672" s="14">
        <v>0</v>
      </c>
      <c r="O4672" s="16">
        <v>0</v>
      </c>
      <c r="P4672" s="16">
        <v>0</v>
      </c>
      <c r="Q4672" s="16">
        <v>0</v>
      </c>
      <c r="R4672" s="16">
        <f>Q4672*16.876/100</f>
        <v>0</v>
      </c>
      <c r="S4672" s="17">
        <f t="shared" si="504"/>
        <v>0</v>
      </c>
      <c r="T4672" s="16">
        <v>0</v>
      </c>
      <c r="U4672" s="18">
        <f t="shared" si="505"/>
        <v>466.48</v>
      </c>
      <c r="V4672" s="18">
        <f t="shared" si="506"/>
        <v>0</v>
      </c>
      <c r="W4672" s="18">
        <f t="shared" si="507"/>
        <v>0</v>
      </c>
      <c r="X4672" s="27"/>
      <c r="Y4672" s="19">
        <f t="shared" si="508"/>
        <v>0</v>
      </c>
      <c r="Z4672" s="18">
        <f t="shared" si="509"/>
        <v>0</v>
      </c>
      <c r="AA4672" s="12">
        <v>952</v>
      </c>
      <c r="AB4672" s="12">
        <v>52801.99</v>
      </c>
      <c r="AC4672" s="28">
        <f>+I4672+Y4672-Z4672</f>
        <v>520.72</v>
      </c>
      <c r="AD4672" s="20">
        <f t="shared" si="510"/>
        <v>0</v>
      </c>
      <c r="AE4672">
        <v>0</v>
      </c>
    </row>
    <row r="4673" spans="1:31" x14ac:dyDescent="0.25">
      <c r="A4673" s="9">
        <v>45230</v>
      </c>
      <c r="B4673" s="10" t="s">
        <v>496</v>
      </c>
      <c r="C4673" s="10" t="s">
        <v>282</v>
      </c>
      <c r="D4673" s="10" t="s">
        <v>40</v>
      </c>
      <c r="E4673" s="10" t="s">
        <v>30</v>
      </c>
      <c r="F4673" s="10">
        <v>450</v>
      </c>
      <c r="G4673" s="10">
        <v>490</v>
      </c>
      <c r="H4673" s="11">
        <f>SUMIFS(AA:AA,$A:$A,EOMONTH($A4673,-1),$B:$B,$B4673)</f>
        <v>222</v>
      </c>
      <c r="I4673" s="63">
        <f>ROUND(SUMIFS(AC:AC,$A:$A,EOMONTH($A4673,-1),$B:$B,$B4673),2)</f>
        <v>10.02</v>
      </c>
      <c r="J4673" s="11">
        <f>SUMIFS(AB:AB,$A:$A,EOMONTH($A4673,-1),$B:$B,$B4673)</f>
        <v>24420</v>
      </c>
      <c r="K4673" s="13">
        <v>0</v>
      </c>
      <c r="L4673" s="25">
        <v>0</v>
      </c>
      <c r="M4673" s="15">
        <v>0</v>
      </c>
      <c r="N4673" s="14">
        <v>0</v>
      </c>
      <c r="O4673" s="16">
        <v>0</v>
      </c>
      <c r="P4673" s="16">
        <v>0</v>
      </c>
      <c r="Q4673" s="16">
        <v>0</v>
      </c>
      <c r="R4673" s="16">
        <f>Q4673*16.876/100</f>
        <v>0</v>
      </c>
      <c r="S4673" s="17">
        <f t="shared" si="504"/>
        <v>0</v>
      </c>
      <c r="T4673" s="16">
        <v>0</v>
      </c>
      <c r="U4673" s="18">
        <f t="shared" si="505"/>
        <v>108.78</v>
      </c>
      <c r="V4673" s="18">
        <f t="shared" si="506"/>
        <v>0</v>
      </c>
      <c r="W4673" s="18">
        <f t="shared" si="507"/>
        <v>0</v>
      </c>
      <c r="X4673" s="27"/>
      <c r="Y4673" s="19">
        <f t="shared" si="508"/>
        <v>0</v>
      </c>
      <c r="Z4673" s="18">
        <f t="shared" si="509"/>
        <v>0</v>
      </c>
      <c r="AA4673" s="12">
        <v>222</v>
      </c>
      <c r="AB4673" s="12">
        <v>24420</v>
      </c>
      <c r="AC4673" s="28">
        <f>+I4673+Y4673-Z4673</f>
        <v>10.02</v>
      </c>
      <c r="AD4673" s="20">
        <f t="shared" si="510"/>
        <v>0</v>
      </c>
      <c r="AE4673">
        <v>0</v>
      </c>
    </row>
    <row r="4674" spans="1:31" x14ac:dyDescent="0.25">
      <c r="A4674" s="9">
        <v>45230</v>
      </c>
      <c r="B4674" s="10" t="s">
        <v>497</v>
      </c>
      <c r="C4674" s="10" t="s">
        <v>282</v>
      </c>
      <c r="D4674" s="10" t="s">
        <v>29</v>
      </c>
      <c r="E4674" s="10" t="s">
        <v>30</v>
      </c>
      <c r="F4674" s="10"/>
      <c r="G4674" s="10">
        <v>0</v>
      </c>
      <c r="H4674" s="11">
        <f>SUMIFS(AA:AA,$A:$A,EOMONTH($A4674,-1),$B:$B,$B4674)</f>
        <v>-30</v>
      </c>
      <c r="I4674" s="63">
        <f>ROUND(SUMIFS(AC:AC,$A:$A,EOMONTH($A4674,-1),$B:$B,$B4674),2)</f>
        <v>0</v>
      </c>
      <c r="J4674" s="11">
        <f>SUMIFS(AB:AB,$A:$A,EOMONTH($A4674,-1),$B:$B,$B4674)</f>
        <v>-4083.6</v>
      </c>
      <c r="K4674" s="13">
        <v>0</v>
      </c>
      <c r="L4674" s="25">
        <v>0</v>
      </c>
      <c r="M4674" s="15">
        <v>0</v>
      </c>
      <c r="N4674" s="14">
        <v>0</v>
      </c>
      <c r="O4674" s="16">
        <v>0</v>
      </c>
      <c r="P4674" s="16">
        <v>0</v>
      </c>
      <c r="Q4674" s="16">
        <v>0</v>
      </c>
      <c r="R4674" s="16">
        <f>Q4674*16.876/100</f>
        <v>0</v>
      </c>
      <c r="S4674" s="17">
        <f t="shared" si="504"/>
        <v>0</v>
      </c>
      <c r="T4674" s="16">
        <v>0</v>
      </c>
      <c r="U4674" s="18">
        <f t="shared" si="505"/>
        <v>0</v>
      </c>
      <c r="V4674" s="18">
        <f t="shared" si="506"/>
        <v>0</v>
      </c>
      <c r="W4674" s="18">
        <f t="shared" si="507"/>
        <v>0</v>
      </c>
      <c r="X4674" s="27"/>
      <c r="Y4674" s="19">
        <f t="shared" si="508"/>
        <v>0</v>
      </c>
      <c r="Z4674" s="18">
        <f t="shared" si="509"/>
        <v>0</v>
      </c>
      <c r="AA4674" s="12">
        <v>-30</v>
      </c>
      <c r="AB4674" s="12">
        <v>-4083.6</v>
      </c>
      <c r="AC4674" s="28">
        <f>+I4674+Y4674-Z4674</f>
        <v>0</v>
      </c>
      <c r="AD4674" s="20">
        <f t="shared" si="510"/>
        <v>0</v>
      </c>
      <c r="AE4674">
        <v>0</v>
      </c>
    </row>
    <row r="4675" spans="1:31" x14ac:dyDescent="0.25">
      <c r="A4675" s="9">
        <v>45230</v>
      </c>
      <c r="B4675" s="10" t="s">
        <v>498</v>
      </c>
      <c r="C4675" s="10" t="s">
        <v>282</v>
      </c>
      <c r="D4675" s="10" t="s">
        <v>40</v>
      </c>
      <c r="E4675" s="10" t="s">
        <v>30</v>
      </c>
      <c r="F4675" s="10">
        <v>605</v>
      </c>
      <c r="G4675" s="10">
        <v>659</v>
      </c>
      <c r="H4675" s="11">
        <f>SUMIFS(AA:AA,$A:$A,EOMONTH($A4675,-1),$B:$B,$B4675)</f>
        <v>-20</v>
      </c>
      <c r="I4675" s="63">
        <f>ROUND(SUMIFS(AC:AC,$A:$A,EOMONTH($A4675,-1),$B:$B,$B4675),2)</f>
        <v>-16.25</v>
      </c>
      <c r="J4675" s="11">
        <f>SUMIFS(AB:AB,$A:$A,EOMONTH($A4675,-1),$B:$B,$B4675)</f>
        <v>-2951.6</v>
      </c>
      <c r="K4675" s="13">
        <v>0</v>
      </c>
      <c r="L4675" s="25">
        <v>0</v>
      </c>
      <c r="M4675" s="15">
        <v>0</v>
      </c>
      <c r="N4675" s="14">
        <v>0</v>
      </c>
      <c r="O4675" s="16">
        <v>0</v>
      </c>
      <c r="P4675" s="16">
        <v>0</v>
      </c>
      <c r="Q4675" s="16">
        <v>0</v>
      </c>
      <c r="R4675" s="16">
        <f>Q4675*16.876/100</f>
        <v>0</v>
      </c>
      <c r="S4675" s="17">
        <f t="shared" si="504"/>
        <v>0</v>
      </c>
      <c r="T4675" s="16">
        <v>0</v>
      </c>
      <c r="U4675" s="18">
        <f t="shared" si="505"/>
        <v>-13.18</v>
      </c>
      <c r="V4675" s="18">
        <f t="shared" si="506"/>
        <v>0</v>
      </c>
      <c r="W4675" s="18">
        <f t="shared" si="507"/>
        <v>0</v>
      </c>
      <c r="X4675" s="27"/>
      <c r="Y4675" s="19">
        <f t="shared" si="508"/>
        <v>0</v>
      </c>
      <c r="Z4675" s="18">
        <f t="shared" si="509"/>
        <v>0</v>
      </c>
      <c r="AA4675" s="12">
        <v>-20</v>
      </c>
      <c r="AB4675" s="12">
        <v>-2951.6</v>
      </c>
      <c r="AC4675" s="28">
        <f>+I4675+Y4675-Z4675</f>
        <v>-16.25</v>
      </c>
      <c r="AD4675" s="20">
        <f t="shared" si="510"/>
        <v>20</v>
      </c>
      <c r="AE4675">
        <v>20</v>
      </c>
    </row>
    <row r="4676" spans="1:31" x14ac:dyDescent="0.25">
      <c r="A4676" s="9">
        <v>45230</v>
      </c>
      <c r="B4676" s="10" t="s">
        <v>499</v>
      </c>
      <c r="C4676" s="10" t="s">
        <v>282</v>
      </c>
      <c r="D4676" s="10" t="s">
        <v>40</v>
      </c>
      <c r="E4676" s="10" t="s">
        <v>30</v>
      </c>
      <c r="F4676" s="10">
        <v>605</v>
      </c>
      <c r="G4676" s="10">
        <v>659</v>
      </c>
      <c r="H4676" s="11">
        <f>SUMIFS(AA:AA,$A:$A,EOMONTH($A4676,-1),$B:$B,$B4676)</f>
        <v>-25</v>
      </c>
      <c r="I4676" s="63">
        <f>ROUND(SUMIFS(AC:AC,$A:$A,EOMONTH($A4676,-1),$B:$B,$B4676),2)</f>
        <v>-16.48</v>
      </c>
      <c r="J4676" s="11">
        <f>SUMIFS(AB:AB,$A:$A,EOMONTH($A4676,-1),$B:$B,$B4676)</f>
        <v>-3280</v>
      </c>
      <c r="K4676" s="13">
        <v>0</v>
      </c>
      <c r="L4676" s="25">
        <v>0</v>
      </c>
      <c r="M4676" s="15">
        <v>0</v>
      </c>
      <c r="N4676" s="14">
        <v>0</v>
      </c>
      <c r="O4676" s="16">
        <v>0</v>
      </c>
      <c r="P4676" s="16">
        <v>0</v>
      </c>
      <c r="Q4676" s="16">
        <v>0</v>
      </c>
      <c r="R4676" s="16">
        <f>Q4676*16.876/100</f>
        <v>0</v>
      </c>
      <c r="S4676" s="17">
        <f t="shared" si="504"/>
        <v>0</v>
      </c>
      <c r="T4676" s="16">
        <v>0</v>
      </c>
      <c r="U4676" s="18">
        <f t="shared" si="505"/>
        <v>-16.475000000000001</v>
      </c>
      <c r="V4676" s="18">
        <f t="shared" si="506"/>
        <v>0</v>
      </c>
      <c r="W4676" s="18">
        <f t="shared" si="507"/>
        <v>0</v>
      </c>
      <c r="X4676" s="27"/>
      <c r="Y4676" s="19">
        <f t="shared" si="508"/>
        <v>0</v>
      </c>
      <c r="Z4676" s="18">
        <f t="shared" si="509"/>
        <v>0</v>
      </c>
      <c r="AA4676" s="12">
        <v>-25</v>
      </c>
      <c r="AB4676" s="12">
        <v>-3280</v>
      </c>
      <c r="AC4676" s="28">
        <f>+I4676+Y4676-Z4676</f>
        <v>-16.48</v>
      </c>
      <c r="AD4676" s="20">
        <f t="shared" si="510"/>
        <v>20</v>
      </c>
      <c r="AE4676">
        <v>20</v>
      </c>
    </row>
    <row r="4677" spans="1:31" x14ac:dyDescent="0.25">
      <c r="A4677" s="9">
        <v>45230</v>
      </c>
      <c r="B4677" s="10" t="s">
        <v>500</v>
      </c>
      <c r="C4677" s="10" t="s">
        <v>282</v>
      </c>
      <c r="D4677" s="10" t="s">
        <v>29</v>
      </c>
      <c r="E4677" s="10" t="s">
        <v>30</v>
      </c>
      <c r="F4677" s="10"/>
      <c r="G4677" s="10">
        <v>0</v>
      </c>
      <c r="H4677" s="11">
        <f>SUMIFS(AA:AA,$A:$A,EOMONTH($A4677,-1),$B:$B,$B4677)</f>
        <v>-57</v>
      </c>
      <c r="I4677" s="63">
        <f>ROUND(SUMIFS(AC:AC,$A:$A,EOMONTH($A4677,-1),$B:$B,$B4677),2)</f>
        <v>0</v>
      </c>
      <c r="J4677" s="11">
        <f>SUMIFS(AB:AB,$A:$A,EOMONTH($A4677,-1),$B:$B,$B4677)</f>
        <v>-8217.24</v>
      </c>
      <c r="K4677" s="13">
        <v>0</v>
      </c>
      <c r="L4677" s="25">
        <v>0</v>
      </c>
      <c r="M4677" s="15">
        <v>0</v>
      </c>
      <c r="N4677" s="14">
        <v>0</v>
      </c>
      <c r="O4677" s="16">
        <v>0</v>
      </c>
      <c r="P4677" s="16">
        <v>0</v>
      </c>
      <c r="Q4677" s="16">
        <v>0</v>
      </c>
      <c r="R4677" s="16">
        <f>Q4677*16.876/100</f>
        <v>0</v>
      </c>
      <c r="S4677" s="17">
        <f t="shared" ref="S4677:S4740" si="511">Q4677+R4677</f>
        <v>0</v>
      </c>
      <c r="T4677" s="16">
        <v>0</v>
      </c>
      <c r="U4677" s="18">
        <f t="shared" ref="U4677:U4740" si="512">H4677*G4677/1000</f>
        <v>0</v>
      </c>
      <c r="V4677" s="18">
        <f t="shared" ref="V4677:V4740" si="513">M4677*F4677/1000</f>
        <v>0</v>
      </c>
      <c r="W4677" s="18">
        <f t="shared" ref="W4677:W4740" si="514">V4677*16.789/100</f>
        <v>0</v>
      </c>
      <c r="X4677" s="27"/>
      <c r="Y4677" s="19">
        <f t="shared" ref="Y4677:Y4740" si="515">V4677+W4677+X4677</f>
        <v>0</v>
      </c>
      <c r="Z4677" s="18">
        <f t="shared" ref="Z4677:Z4740" si="516">O4677*G4677/1000</f>
        <v>0</v>
      </c>
      <c r="AA4677" s="12">
        <v>-57</v>
      </c>
      <c r="AB4677" s="12">
        <v>-8217.24</v>
      </c>
      <c r="AC4677" s="28">
        <f>+I4677+Y4677-Z4677</f>
        <v>0</v>
      </c>
      <c r="AD4677" s="20">
        <f t="shared" ref="AD4677:AD4740" si="517">IF(AC4677&lt;0,ROUNDUP(AC4677,-1)*-1,0)</f>
        <v>0</v>
      </c>
      <c r="AE4677">
        <v>0</v>
      </c>
    </row>
    <row r="4678" spans="1:31" x14ac:dyDescent="0.25">
      <c r="A4678" s="9">
        <v>45230</v>
      </c>
      <c r="B4678" s="10" t="s">
        <v>501</v>
      </c>
      <c r="C4678" s="10" t="s">
        <v>282</v>
      </c>
      <c r="D4678" s="10" t="s">
        <v>40</v>
      </c>
      <c r="E4678" s="10" t="s">
        <v>30</v>
      </c>
      <c r="F4678" s="10">
        <v>605</v>
      </c>
      <c r="G4678" s="10">
        <v>659</v>
      </c>
      <c r="H4678" s="11">
        <f>SUMIFS(AA:AA,$A:$A,EOMONTH($A4678,-1),$B:$B,$B4678)</f>
        <v>-25</v>
      </c>
      <c r="I4678" s="63">
        <f>ROUND(SUMIFS(AC:AC,$A:$A,EOMONTH($A4678,-1),$B:$B,$B4678),2)</f>
        <v>-13.18</v>
      </c>
      <c r="J4678" s="11">
        <f>SUMIFS(AB:AB,$A:$A,EOMONTH($A4678,-1),$B:$B,$B4678)</f>
        <v>-3304.6</v>
      </c>
      <c r="K4678" s="13">
        <v>0</v>
      </c>
      <c r="L4678" s="25">
        <v>0</v>
      </c>
      <c r="M4678" s="15">
        <v>0</v>
      </c>
      <c r="N4678" s="14">
        <v>0</v>
      </c>
      <c r="O4678" s="16">
        <v>0</v>
      </c>
      <c r="P4678" s="16">
        <v>0</v>
      </c>
      <c r="Q4678" s="16">
        <v>0</v>
      </c>
      <c r="R4678" s="16">
        <f>Q4678*16.876/100</f>
        <v>0</v>
      </c>
      <c r="S4678" s="17">
        <f t="shared" si="511"/>
        <v>0</v>
      </c>
      <c r="T4678" s="16">
        <v>0</v>
      </c>
      <c r="U4678" s="18">
        <f t="shared" si="512"/>
        <v>-16.475000000000001</v>
      </c>
      <c r="V4678" s="18">
        <f t="shared" si="513"/>
        <v>0</v>
      </c>
      <c r="W4678" s="18">
        <f t="shared" si="514"/>
        <v>0</v>
      </c>
      <c r="X4678" s="27"/>
      <c r="Y4678" s="19">
        <f t="shared" si="515"/>
        <v>0</v>
      </c>
      <c r="Z4678" s="18">
        <f t="shared" si="516"/>
        <v>0</v>
      </c>
      <c r="AA4678" s="12">
        <v>-25</v>
      </c>
      <c r="AB4678" s="12">
        <v>-3304.6</v>
      </c>
      <c r="AC4678" s="28">
        <f>+I4678+Y4678-Z4678</f>
        <v>-13.18</v>
      </c>
      <c r="AD4678" s="20">
        <f t="shared" si="517"/>
        <v>20</v>
      </c>
      <c r="AE4678">
        <v>20</v>
      </c>
    </row>
    <row r="4679" spans="1:31" x14ac:dyDescent="0.25">
      <c r="A4679" s="9">
        <v>45230</v>
      </c>
      <c r="B4679" s="10" t="s">
        <v>502</v>
      </c>
      <c r="C4679" s="10" t="s">
        <v>282</v>
      </c>
      <c r="D4679" s="10" t="s">
        <v>40</v>
      </c>
      <c r="E4679" s="10" t="s">
        <v>30</v>
      </c>
      <c r="F4679" s="10">
        <v>605</v>
      </c>
      <c r="G4679" s="10">
        <v>659</v>
      </c>
      <c r="H4679" s="11">
        <f>SUMIFS(AA:AA,$A:$A,EOMONTH($A4679,-1),$B:$B,$B4679)</f>
        <v>-35</v>
      </c>
      <c r="I4679" s="63">
        <f>ROUND(SUMIFS(AC:AC,$A:$A,EOMONTH($A4679,-1),$B:$B,$B4679),2)</f>
        <v>-16.48</v>
      </c>
      <c r="J4679" s="11">
        <f>SUMIFS(AB:AB,$A:$A,EOMONTH($A4679,-1),$B:$B,$B4679)</f>
        <v>-4641.2</v>
      </c>
      <c r="K4679" s="13">
        <v>0</v>
      </c>
      <c r="L4679" s="25">
        <v>0</v>
      </c>
      <c r="M4679" s="15">
        <v>0</v>
      </c>
      <c r="N4679" s="14">
        <v>0</v>
      </c>
      <c r="O4679" s="16">
        <v>0</v>
      </c>
      <c r="P4679" s="16">
        <v>0</v>
      </c>
      <c r="Q4679" s="16">
        <v>0</v>
      </c>
      <c r="R4679" s="16">
        <f>Q4679*16.876/100</f>
        <v>0</v>
      </c>
      <c r="S4679" s="17">
        <f t="shared" si="511"/>
        <v>0</v>
      </c>
      <c r="T4679" s="16">
        <v>0</v>
      </c>
      <c r="U4679" s="18">
        <f t="shared" si="512"/>
        <v>-23.065000000000001</v>
      </c>
      <c r="V4679" s="18">
        <f t="shared" si="513"/>
        <v>0</v>
      </c>
      <c r="W4679" s="18">
        <f t="shared" si="514"/>
        <v>0</v>
      </c>
      <c r="X4679" s="27"/>
      <c r="Y4679" s="19">
        <f t="shared" si="515"/>
        <v>0</v>
      </c>
      <c r="Z4679" s="18">
        <f t="shared" si="516"/>
        <v>0</v>
      </c>
      <c r="AA4679" s="12">
        <v>-35</v>
      </c>
      <c r="AB4679" s="12">
        <v>-4641.2</v>
      </c>
      <c r="AC4679" s="28">
        <f>+I4679+Y4679-Z4679</f>
        <v>-16.48</v>
      </c>
      <c r="AD4679" s="20">
        <f t="shared" si="517"/>
        <v>20</v>
      </c>
      <c r="AE4679">
        <v>20</v>
      </c>
    </row>
    <row r="4680" spans="1:31" x14ac:dyDescent="0.25">
      <c r="A4680" s="9">
        <v>45230</v>
      </c>
      <c r="B4680" s="10" t="s">
        <v>503</v>
      </c>
      <c r="C4680" s="10" t="s">
        <v>282</v>
      </c>
      <c r="D4680" s="10" t="s">
        <v>40</v>
      </c>
      <c r="E4680" s="10" t="s">
        <v>30</v>
      </c>
      <c r="F4680" s="10">
        <v>605</v>
      </c>
      <c r="G4680" s="10">
        <v>659</v>
      </c>
      <c r="H4680" s="11">
        <f>SUMIFS(AA:AA,$A:$A,EOMONTH($A4680,-1),$B:$B,$B4680)</f>
        <v>-35</v>
      </c>
      <c r="I4680" s="63">
        <f>ROUND(SUMIFS(AC:AC,$A:$A,EOMONTH($A4680,-1),$B:$B,$B4680),2)</f>
        <v>-16.48</v>
      </c>
      <c r="J4680" s="11">
        <f>SUMIFS(AB:AB,$A:$A,EOMONTH($A4680,-1),$B:$B,$B4680)</f>
        <v>-4641.2</v>
      </c>
      <c r="K4680" s="13">
        <v>0</v>
      </c>
      <c r="L4680" s="25">
        <v>0</v>
      </c>
      <c r="M4680" s="15">
        <v>0</v>
      </c>
      <c r="N4680" s="14">
        <v>0</v>
      </c>
      <c r="O4680" s="16">
        <v>0</v>
      </c>
      <c r="P4680" s="16">
        <v>0</v>
      </c>
      <c r="Q4680" s="16">
        <v>0</v>
      </c>
      <c r="R4680" s="16">
        <f>Q4680*16.876/100</f>
        <v>0</v>
      </c>
      <c r="S4680" s="17">
        <f t="shared" si="511"/>
        <v>0</v>
      </c>
      <c r="T4680" s="16">
        <v>0</v>
      </c>
      <c r="U4680" s="18">
        <f t="shared" si="512"/>
        <v>-23.065000000000001</v>
      </c>
      <c r="V4680" s="18">
        <f t="shared" si="513"/>
        <v>0</v>
      </c>
      <c r="W4680" s="18">
        <f t="shared" si="514"/>
        <v>0</v>
      </c>
      <c r="X4680" s="27"/>
      <c r="Y4680" s="19">
        <f t="shared" si="515"/>
        <v>0</v>
      </c>
      <c r="Z4680" s="18">
        <f t="shared" si="516"/>
        <v>0</v>
      </c>
      <c r="AA4680" s="12">
        <v>-35</v>
      </c>
      <c r="AB4680" s="12">
        <v>-4641.2</v>
      </c>
      <c r="AC4680" s="28">
        <f>+I4680+Y4680-Z4680</f>
        <v>-16.48</v>
      </c>
      <c r="AD4680" s="20">
        <f t="shared" si="517"/>
        <v>20</v>
      </c>
      <c r="AE4680">
        <v>20</v>
      </c>
    </row>
    <row r="4681" spans="1:31" x14ac:dyDescent="0.25">
      <c r="A4681" s="9">
        <v>45230</v>
      </c>
      <c r="B4681" s="10" t="s">
        <v>504</v>
      </c>
      <c r="C4681" s="10" t="s">
        <v>282</v>
      </c>
      <c r="D4681" s="10" t="s">
        <v>40</v>
      </c>
      <c r="E4681" s="10" t="s">
        <v>30</v>
      </c>
      <c r="F4681" s="10">
        <v>1100</v>
      </c>
      <c r="G4681" s="10">
        <v>1199</v>
      </c>
      <c r="H4681" s="11">
        <f>SUMIFS(AA:AA,$A:$A,EOMONTH($A4681,-1),$B:$B,$B4681)</f>
        <v>2</v>
      </c>
      <c r="I4681" s="63">
        <f>ROUND(SUMIFS(AC:AC,$A:$A,EOMONTH($A4681,-1),$B:$B,$B4681),2)</f>
        <v>1.25</v>
      </c>
      <c r="J4681" s="11">
        <f>SUMIFS(AB:AB,$A:$A,EOMONTH($A4681,-1),$B:$B,$B4681)</f>
        <v>830.5</v>
      </c>
      <c r="K4681" s="13">
        <v>0</v>
      </c>
      <c r="L4681" s="25">
        <v>0</v>
      </c>
      <c r="M4681" s="15">
        <v>0</v>
      </c>
      <c r="N4681" s="14">
        <v>0</v>
      </c>
      <c r="O4681" s="16">
        <v>0</v>
      </c>
      <c r="P4681" s="16">
        <v>0</v>
      </c>
      <c r="Q4681" s="16">
        <v>0</v>
      </c>
      <c r="R4681" s="16">
        <f>Q4681*16.876/100</f>
        <v>0</v>
      </c>
      <c r="S4681" s="17">
        <f t="shared" si="511"/>
        <v>0</v>
      </c>
      <c r="T4681" s="16">
        <v>0</v>
      </c>
      <c r="U4681" s="18">
        <f t="shared" si="512"/>
        <v>2.3980000000000001</v>
      </c>
      <c r="V4681" s="18">
        <f t="shared" si="513"/>
        <v>0</v>
      </c>
      <c r="W4681" s="18">
        <f t="shared" si="514"/>
        <v>0</v>
      </c>
      <c r="X4681" s="27"/>
      <c r="Y4681" s="19">
        <f t="shared" si="515"/>
        <v>0</v>
      </c>
      <c r="Z4681" s="18">
        <f t="shared" si="516"/>
        <v>0</v>
      </c>
      <c r="AA4681" s="12">
        <v>2</v>
      </c>
      <c r="AB4681" s="12">
        <v>830.5</v>
      </c>
      <c r="AC4681" s="28">
        <f>+I4681+Y4681-Z4681</f>
        <v>1.25</v>
      </c>
      <c r="AD4681" s="20">
        <f t="shared" si="517"/>
        <v>0</v>
      </c>
      <c r="AE4681">
        <v>0</v>
      </c>
    </row>
    <row r="4682" spans="1:31" x14ac:dyDescent="0.25">
      <c r="A4682" s="9">
        <v>45230</v>
      </c>
      <c r="B4682" s="10" t="s">
        <v>505</v>
      </c>
      <c r="C4682" s="10" t="s">
        <v>282</v>
      </c>
      <c r="D4682" s="10" t="s">
        <v>40</v>
      </c>
      <c r="E4682" s="10" t="s">
        <v>30</v>
      </c>
      <c r="F4682" s="10">
        <v>1100</v>
      </c>
      <c r="G4682" s="10">
        <v>1199</v>
      </c>
      <c r="H4682" s="11">
        <f>SUMIFS(AA:AA,$A:$A,EOMONTH($A4682,-1),$B:$B,$B4682)</f>
        <v>61</v>
      </c>
      <c r="I4682" s="63">
        <f>ROUND(SUMIFS(AC:AC,$A:$A,EOMONTH($A4682,-1),$B:$B,$B4682),2)</f>
        <v>-45.71</v>
      </c>
      <c r="J4682" s="11">
        <f>SUMIFS(AB:AB,$A:$A,EOMONTH($A4682,-1),$B:$B,$B4682)</f>
        <v>18777.63</v>
      </c>
      <c r="K4682" s="13">
        <v>0</v>
      </c>
      <c r="L4682" s="25">
        <v>0</v>
      </c>
      <c r="M4682" s="15">
        <v>0</v>
      </c>
      <c r="N4682" s="14">
        <v>0</v>
      </c>
      <c r="O4682" s="16">
        <v>10</v>
      </c>
      <c r="P4682" s="16">
        <v>2753.5</v>
      </c>
      <c r="Q4682" s="16">
        <v>0</v>
      </c>
      <c r="R4682" s="16">
        <f>Q4682*16.876/100</f>
        <v>0</v>
      </c>
      <c r="S4682" s="17">
        <f t="shared" si="511"/>
        <v>0</v>
      </c>
      <c r="T4682" s="16">
        <v>0</v>
      </c>
      <c r="U4682" s="18">
        <f t="shared" si="512"/>
        <v>73.138999999999996</v>
      </c>
      <c r="V4682" s="18">
        <f t="shared" si="513"/>
        <v>0</v>
      </c>
      <c r="W4682" s="18">
        <f t="shared" si="514"/>
        <v>0</v>
      </c>
      <c r="X4682" s="27"/>
      <c r="Y4682" s="19">
        <f t="shared" si="515"/>
        <v>0</v>
      </c>
      <c r="Z4682" s="18">
        <f t="shared" si="516"/>
        <v>11.99</v>
      </c>
      <c r="AA4682" s="12">
        <v>51</v>
      </c>
      <c r="AB4682" s="12">
        <v>11851.33</v>
      </c>
      <c r="AC4682" s="28">
        <f>+I4682+Y4682-Z4682</f>
        <v>-57.7</v>
      </c>
      <c r="AD4682" s="20">
        <f t="shared" si="517"/>
        <v>60</v>
      </c>
      <c r="AE4682">
        <v>60</v>
      </c>
    </row>
    <row r="4683" spans="1:31" x14ac:dyDescent="0.25">
      <c r="A4683" s="9">
        <v>45230</v>
      </c>
      <c r="B4683" s="10" t="s">
        <v>506</v>
      </c>
      <c r="C4683" s="10" t="s">
        <v>282</v>
      </c>
      <c r="D4683" s="10" t="s">
        <v>40</v>
      </c>
      <c r="E4683" s="10" t="s">
        <v>30</v>
      </c>
      <c r="F4683" s="10">
        <v>1100</v>
      </c>
      <c r="G4683" s="10">
        <v>1199</v>
      </c>
      <c r="H4683" s="11">
        <f>SUMIFS(AA:AA,$A:$A,EOMONTH($A4683,-1),$B:$B,$B4683)</f>
        <v>2</v>
      </c>
      <c r="I4683" s="63">
        <f>ROUND(SUMIFS(AC:AC,$A:$A,EOMONTH($A4683,-1),$B:$B,$B4683),2)</f>
        <v>-204.14</v>
      </c>
      <c r="J4683" s="11">
        <f>SUMIFS(AB:AB,$A:$A,EOMONTH($A4683,-1),$B:$B,$B4683)</f>
        <v>624.78</v>
      </c>
      <c r="K4683" s="13">
        <v>0</v>
      </c>
      <c r="L4683" s="25">
        <v>0</v>
      </c>
      <c r="M4683" s="15">
        <v>0</v>
      </c>
      <c r="N4683" s="14">
        <v>0</v>
      </c>
      <c r="O4683" s="16">
        <v>10</v>
      </c>
      <c r="P4683" s="16">
        <v>3031.3</v>
      </c>
      <c r="Q4683" s="16">
        <v>0</v>
      </c>
      <c r="R4683" s="16">
        <f>Q4683*16.876/100</f>
        <v>0</v>
      </c>
      <c r="S4683" s="17">
        <f t="shared" si="511"/>
        <v>0</v>
      </c>
      <c r="T4683" s="16">
        <v>0</v>
      </c>
      <c r="U4683" s="18">
        <f t="shared" si="512"/>
        <v>2.3980000000000001</v>
      </c>
      <c r="V4683" s="18">
        <f t="shared" si="513"/>
        <v>0</v>
      </c>
      <c r="W4683" s="18">
        <f t="shared" si="514"/>
        <v>0</v>
      </c>
      <c r="X4683" s="27"/>
      <c r="Y4683" s="19">
        <f t="shared" si="515"/>
        <v>0</v>
      </c>
      <c r="Z4683" s="18">
        <f t="shared" si="516"/>
        <v>11.99</v>
      </c>
      <c r="AA4683" s="12">
        <v>-8</v>
      </c>
      <c r="AB4683" s="12">
        <v>-2499.12</v>
      </c>
      <c r="AC4683" s="28">
        <f>+I4683+Y4683-Z4683</f>
        <v>-216.13</v>
      </c>
      <c r="AD4683" s="20">
        <f t="shared" si="517"/>
        <v>220</v>
      </c>
      <c r="AE4683">
        <v>220</v>
      </c>
    </row>
    <row r="4684" spans="1:31" x14ac:dyDescent="0.25">
      <c r="A4684" s="9">
        <v>45230</v>
      </c>
      <c r="B4684" s="10" t="s">
        <v>507</v>
      </c>
      <c r="C4684" s="10" t="s">
        <v>282</v>
      </c>
      <c r="D4684" s="10" t="s">
        <v>40</v>
      </c>
      <c r="E4684" s="10" t="s">
        <v>30</v>
      </c>
      <c r="F4684" s="10">
        <v>1100</v>
      </c>
      <c r="G4684" s="10">
        <v>1199</v>
      </c>
      <c r="H4684" s="11">
        <f>SUMIFS(AA:AA,$A:$A,EOMONTH($A4684,-1),$B:$B,$B4684)</f>
        <v>120</v>
      </c>
      <c r="I4684" s="63">
        <f>ROUND(SUMIFS(AC:AC,$A:$A,EOMONTH($A4684,-1),$B:$B,$B4684),2)</f>
        <v>-22.28</v>
      </c>
      <c r="J4684" s="11">
        <f>SUMIFS(AB:AB,$A:$A,EOMONTH($A4684,-1),$B:$B,$B4684)</f>
        <v>49830</v>
      </c>
      <c r="K4684" s="13">
        <v>0</v>
      </c>
      <c r="L4684" s="25">
        <v>0</v>
      </c>
      <c r="M4684" s="15">
        <v>0</v>
      </c>
      <c r="N4684" s="14">
        <v>0</v>
      </c>
      <c r="O4684" s="16">
        <v>5</v>
      </c>
      <c r="P4684" s="16">
        <v>1376.75</v>
      </c>
      <c r="Q4684" s="16">
        <v>0</v>
      </c>
      <c r="R4684" s="16">
        <f>Q4684*16.876/100</f>
        <v>0</v>
      </c>
      <c r="S4684" s="17">
        <f t="shared" si="511"/>
        <v>0</v>
      </c>
      <c r="T4684" s="16">
        <v>0</v>
      </c>
      <c r="U4684" s="18">
        <f t="shared" si="512"/>
        <v>143.88</v>
      </c>
      <c r="V4684" s="18">
        <f t="shared" si="513"/>
        <v>0</v>
      </c>
      <c r="W4684" s="18">
        <f t="shared" si="514"/>
        <v>0</v>
      </c>
      <c r="X4684" s="27"/>
      <c r="Y4684" s="19">
        <f t="shared" si="515"/>
        <v>0</v>
      </c>
      <c r="Z4684" s="18">
        <f t="shared" si="516"/>
        <v>5.9950000000000001</v>
      </c>
      <c r="AA4684" s="12">
        <v>115</v>
      </c>
      <c r="AB4684" s="12">
        <v>35815.599999999999</v>
      </c>
      <c r="AC4684" s="28">
        <f>+I4684+Y4684-Z4684</f>
        <v>-28.275000000000002</v>
      </c>
      <c r="AD4684" s="20">
        <f t="shared" si="517"/>
        <v>30</v>
      </c>
      <c r="AE4684">
        <v>30</v>
      </c>
    </row>
    <row r="4685" spans="1:31" x14ac:dyDescent="0.25">
      <c r="A4685" s="9">
        <v>45230</v>
      </c>
      <c r="B4685" s="10" t="s">
        <v>508</v>
      </c>
      <c r="C4685" s="10" t="s">
        <v>282</v>
      </c>
      <c r="D4685" s="10" t="s">
        <v>40</v>
      </c>
      <c r="E4685" s="10" t="s">
        <v>30</v>
      </c>
      <c r="F4685" s="10">
        <v>1100</v>
      </c>
      <c r="G4685" s="10">
        <v>1199</v>
      </c>
      <c r="H4685" s="11">
        <f>SUMIFS(AA:AA,$A:$A,EOMONTH($A4685,-1),$B:$B,$B4685)</f>
        <v>123</v>
      </c>
      <c r="I4685" s="63">
        <f>ROUND(SUMIFS(AC:AC,$A:$A,EOMONTH($A4685,-1),$B:$B,$B4685),2)</f>
        <v>-5.99</v>
      </c>
      <c r="J4685" s="11">
        <f>SUMIFS(AB:AB,$A:$A,EOMONTH($A4685,-1),$B:$B,$B4685)</f>
        <v>51075.75</v>
      </c>
      <c r="K4685" s="13">
        <v>0</v>
      </c>
      <c r="L4685" s="25">
        <v>0</v>
      </c>
      <c r="M4685" s="15">
        <v>0</v>
      </c>
      <c r="N4685" s="14">
        <v>0</v>
      </c>
      <c r="O4685" s="16">
        <v>0</v>
      </c>
      <c r="P4685" s="16">
        <v>0</v>
      </c>
      <c r="Q4685" s="16">
        <v>0</v>
      </c>
      <c r="R4685" s="16">
        <f>Q4685*16.876/100</f>
        <v>0</v>
      </c>
      <c r="S4685" s="17">
        <f t="shared" si="511"/>
        <v>0</v>
      </c>
      <c r="T4685" s="16">
        <v>0</v>
      </c>
      <c r="U4685" s="18">
        <f t="shared" si="512"/>
        <v>147.477</v>
      </c>
      <c r="V4685" s="18">
        <f t="shared" si="513"/>
        <v>0</v>
      </c>
      <c r="W4685" s="18">
        <f t="shared" si="514"/>
        <v>0</v>
      </c>
      <c r="X4685" s="27"/>
      <c r="Y4685" s="19">
        <f t="shared" si="515"/>
        <v>0</v>
      </c>
      <c r="Z4685" s="18">
        <f t="shared" si="516"/>
        <v>0</v>
      </c>
      <c r="AA4685" s="12">
        <v>123</v>
      </c>
      <c r="AB4685" s="12">
        <v>38307.120000000003</v>
      </c>
      <c r="AC4685" s="28">
        <f>+I4685+Y4685-Z4685</f>
        <v>-5.99</v>
      </c>
      <c r="AD4685" s="20">
        <f t="shared" si="517"/>
        <v>10</v>
      </c>
      <c r="AE4685">
        <v>10</v>
      </c>
    </row>
    <row r="4686" spans="1:31" x14ac:dyDescent="0.25">
      <c r="A4686" s="9">
        <v>45230</v>
      </c>
      <c r="B4686" s="10" t="s">
        <v>509</v>
      </c>
      <c r="C4686" s="10" t="s">
        <v>282</v>
      </c>
      <c r="D4686" s="10" t="s">
        <v>40</v>
      </c>
      <c r="E4686" s="10" t="s">
        <v>30</v>
      </c>
      <c r="F4686" s="10">
        <v>1100</v>
      </c>
      <c r="G4686" s="10">
        <v>1199</v>
      </c>
      <c r="H4686" s="11">
        <f>SUMIFS(AA:AA,$A:$A,EOMONTH($A4686,-1),$B:$B,$B4686)</f>
        <v>-6</v>
      </c>
      <c r="I4686" s="63">
        <f>ROUND(SUMIFS(AC:AC,$A:$A,EOMONTH($A4686,-1),$B:$B,$B4686),2)</f>
        <v>-74.12</v>
      </c>
      <c r="J4686" s="11">
        <f>SUMIFS(AB:AB,$A:$A,EOMONTH($A4686,-1),$B:$B,$B4686)</f>
        <v>-1764.5</v>
      </c>
      <c r="K4686" s="13">
        <v>0</v>
      </c>
      <c r="L4686" s="25">
        <v>0</v>
      </c>
      <c r="M4686" s="15">
        <v>0</v>
      </c>
      <c r="N4686" s="14">
        <v>0</v>
      </c>
      <c r="O4686" s="16">
        <v>5</v>
      </c>
      <c r="P4686" s="16">
        <v>1376.75</v>
      </c>
      <c r="Q4686" s="16">
        <v>0</v>
      </c>
      <c r="R4686" s="16">
        <f>Q4686*16.876/100</f>
        <v>0</v>
      </c>
      <c r="S4686" s="17">
        <f t="shared" si="511"/>
        <v>0</v>
      </c>
      <c r="T4686" s="16">
        <v>0</v>
      </c>
      <c r="U4686" s="18">
        <f t="shared" si="512"/>
        <v>-7.194</v>
      </c>
      <c r="V4686" s="18">
        <f t="shared" si="513"/>
        <v>0</v>
      </c>
      <c r="W4686" s="18">
        <f t="shared" si="514"/>
        <v>0</v>
      </c>
      <c r="X4686" s="27"/>
      <c r="Y4686" s="19">
        <f t="shared" si="515"/>
        <v>0</v>
      </c>
      <c r="Z4686" s="18">
        <f t="shared" si="516"/>
        <v>5.9950000000000001</v>
      </c>
      <c r="AA4686" s="12">
        <v>-11</v>
      </c>
      <c r="AB4686" s="12">
        <v>-3141.25</v>
      </c>
      <c r="AC4686" s="28">
        <f>+I4686+Y4686-Z4686</f>
        <v>-80.115000000000009</v>
      </c>
      <c r="AD4686" s="20">
        <f t="shared" si="517"/>
        <v>90</v>
      </c>
      <c r="AE4686">
        <v>90</v>
      </c>
    </row>
    <row r="4687" spans="1:31" x14ac:dyDescent="0.25">
      <c r="A4687" s="9">
        <v>45230</v>
      </c>
      <c r="B4687" s="10" t="s">
        <v>510</v>
      </c>
      <c r="C4687" s="10" t="s">
        <v>282</v>
      </c>
      <c r="D4687" s="10" t="s">
        <v>40</v>
      </c>
      <c r="E4687" s="10" t="s">
        <v>30</v>
      </c>
      <c r="F4687" s="10">
        <v>1100</v>
      </c>
      <c r="G4687" s="10">
        <v>1199</v>
      </c>
      <c r="H4687" s="11">
        <f>SUMIFS(AA:AA,$A:$A,EOMONTH($A4687,-1),$B:$B,$B4687)</f>
        <v>69</v>
      </c>
      <c r="I4687" s="63">
        <f>ROUND(SUMIFS(AC:AC,$A:$A,EOMONTH($A4687,-1),$B:$B,$B4687),2)</f>
        <v>-0.35</v>
      </c>
      <c r="J4687" s="11">
        <f>SUMIFS(AB:AB,$A:$A,EOMONTH($A4687,-1),$B:$B,$B4687)</f>
        <v>28652.25</v>
      </c>
      <c r="K4687" s="13">
        <v>0</v>
      </c>
      <c r="L4687" s="25">
        <v>0</v>
      </c>
      <c r="M4687" s="15">
        <v>0</v>
      </c>
      <c r="N4687" s="14">
        <v>0</v>
      </c>
      <c r="O4687" s="16">
        <v>0</v>
      </c>
      <c r="P4687" s="16">
        <v>0</v>
      </c>
      <c r="Q4687" s="16">
        <v>0</v>
      </c>
      <c r="R4687" s="16">
        <f>Q4687*16.876/100</f>
        <v>0</v>
      </c>
      <c r="S4687" s="17">
        <f t="shared" si="511"/>
        <v>0</v>
      </c>
      <c r="T4687" s="16">
        <v>0</v>
      </c>
      <c r="U4687" s="18">
        <f t="shared" si="512"/>
        <v>82.730999999999995</v>
      </c>
      <c r="V4687" s="18">
        <f t="shared" si="513"/>
        <v>0</v>
      </c>
      <c r="W4687" s="18">
        <f t="shared" si="514"/>
        <v>0</v>
      </c>
      <c r="X4687" s="27"/>
      <c r="Y4687" s="19">
        <f t="shared" si="515"/>
        <v>0</v>
      </c>
      <c r="Z4687" s="18">
        <f t="shared" si="516"/>
        <v>0</v>
      </c>
      <c r="AA4687" s="12">
        <v>69</v>
      </c>
      <c r="AB4687" s="12">
        <v>21489.360000000001</v>
      </c>
      <c r="AC4687" s="28">
        <f>+I4687+Y4687-Z4687</f>
        <v>-0.35</v>
      </c>
      <c r="AD4687" s="20">
        <f t="shared" si="517"/>
        <v>10</v>
      </c>
      <c r="AE4687">
        <v>10</v>
      </c>
    </row>
    <row r="4688" spans="1:31" x14ac:dyDescent="0.25">
      <c r="A4688" s="9">
        <v>45230</v>
      </c>
      <c r="B4688" s="10" t="s">
        <v>511</v>
      </c>
      <c r="C4688" s="10" t="s">
        <v>282</v>
      </c>
      <c r="D4688" s="10" t="s">
        <v>40</v>
      </c>
      <c r="E4688" s="10" t="s">
        <v>30</v>
      </c>
      <c r="F4688" s="10">
        <v>384</v>
      </c>
      <c r="G4688" s="10">
        <v>419</v>
      </c>
      <c r="H4688" s="11">
        <f>SUMIFS(AA:AA,$A:$A,EOMONTH($A4688,-1),$B:$B,$B4688)</f>
        <v>28</v>
      </c>
      <c r="I4688" s="63">
        <f>ROUND(SUMIFS(AC:AC,$A:$A,EOMONTH($A4688,-1),$B:$B,$B4688),2)</f>
        <v>-41.73</v>
      </c>
      <c r="J4688" s="11">
        <f>SUMIFS(AB:AB,$A:$A,EOMONTH($A4688,-1),$B:$B,$B4688)</f>
        <v>2926</v>
      </c>
      <c r="K4688" s="13">
        <v>0</v>
      </c>
      <c r="L4688" s="25">
        <v>0</v>
      </c>
      <c r="M4688" s="15">
        <v>0</v>
      </c>
      <c r="N4688" s="14">
        <v>0</v>
      </c>
      <c r="O4688" s="16">
        <v>10</v>
      </c>
      <c r="P4688" s="16">
        <v>762.8</v>
      </c>
      <c r="Q4688" s="16">
        <v>0</v>
      </c>
      <c r="R4688" s="16">
        <f>Q4688*16.876/100</f>
        <v>0</v>
      </c>
      <c r="S4688" s="17">
        <f t="shared" si="511"/>
        <v>0</v>
      </c>
      <c r="T4688" s="16">
        <v>0</v>
      </c>
      <c r="U4688" s="18">
        <f t="shared" si="512"/>
        <v>11.731999999999999</v>
      </c>
      <c r="V4688" s="18">
        <f t="shared" si="513"/>
        <v>0</v>
      </c>
      <c r="W4688" s="18">
        <f t="shared" si="514"/>
        <v>0</v>
      </c>
      <c r="X4688" s="27"/>
      <c r="Y4688" s="19">
        <f t="shared" si="515"/>
        <v>0</v>
      </c>
      <c r="Z4688" s="18">
        <f t="shared" si="516"/>
        <v>4.1900000000000004</v>
      </c>
      <c r="AA4688" s="12">
        <v>18</v>
      </c>
      <c r="AB4688" s="12">
        <v>1881</v>
      </c>
      <c r="AC4688" s="28">
        <f>+I4688+Y4688-Z4688</f>
        <v>-45.919999999999995</v>
      </c>
      <c r="AD4688" s="20">
        <f t="shared" si="517"/>
        <v>50</v>
      </c>
      <c r="AE4688">
        <v>50</v>
      </c>
    </row>
    <row r="4689" spans="1:31" x14ac:dyDescent="0.25">
      <c r="A4689" s="9">
        <v>45230</v>
      </c>
      <c r="B4689" s="10" t="s">
        <v>512</v>
      </c>
      <c r="C4689" s="10" t="s">
        <v>282</v>
      </c>
      <c r="D4689" s="10" t="s">
        <v>29</v>
      </c>
      <c r="E4689" s="10" t="s">
        <v>30</v>
      </c>
      <c r="F4689" s="10"/>
      <c r="G4689" s="10">
        <v>0</v>
      </c>
      <c r="H4689" s="11">
        <f>SUMIFS(AA:AA,$A:$A,EOMONTH($A4689,-1),$B:$B,$B4689)</f>
        <v>135</v>
      </c>
      <c r="I4689" s="63">
        <f>ROUND(SUMIFS(AC:AC,$A:$A,EOMONTH($A4689,-1),$B:$B,$B4689),2)</f>
        <v>6.1</v>
      </c>
      <c r="J4689" s="11">
        <f>SUMIFS(AB:AB,$A:$A,EOMONTH($A4689,-1),$B:$B,$B4689)</f>
        <v>0</v>
      </c>
      <c r="K4689" s="13">
        <v>0</v>
      </c>
      <c r="L4689" s="25">
        <v>0</v>
      </c>
      <c r="M4689" s="15">
        <v>0</v>
      </c>
      <c r="N4689" s="14">
        <v>0</v>
      </c>
      <c r="O4689" s="16">
        <v>0</v>
      </c>
      <c r="P4689" s="16">
        <v>0</v>
      </c>
      <c r="Q4689" s="16">
        <v>0</v>
      </c>
      <c r="R4689" s="16">
        <f>Q4689*16.876/100</f>
        <v>0</v>
      </c>
      <c r="S4689" s="17">
        <f t="shared" si="511"/>
        <v>0</v>
      </c>
      <c r="T4689" s="16">
        <v>0</v>
      </c>
      <c r="U4689" s="18">
        <f t="shared" si="512"/>
        <v>0</v>
      </c>
      <c r="V4689" s="18">
        <f t="shared" si="513"/>
        <v>0</v>
      </c>
      <c r="W4689" s="18">
        <f t="shared" si="514"/>
        <v>0</v>
      </c>
      <c r="X4689" s="27"/>
      <c r="Y4689" s="19">
        <f t="shared" si="515"/>
        <v>0</v>
      </c>
      <c r="Z4689" s="18">
        <f t="shared" si="516"/>
        <v>0</v>
      </c>
      <c r="AA4689" s="12">
        <v>135</v>
      </c>
      <c r="AB4689" s="12">
        <v>0</v>
      </c>
      <c r="AC4689" s="28">
        <f>+I4689+Y4689-Z4689</f>
        <v>6.1</v>
      </c>
      <c r="AD4689" s="20">
        <f t="shared" si="517"/>
        <v>0</v>
      </c>
      <c r="AE4689">
        <v>0</v>
      </c>
    </row>
    <row r="4690" spans="1:31" x14ac:dyDescent="0.25">
      <c r="A4690" s="9">
        <v>45230</v>
      </c>
      <c r="B4690" s="10" t="s">
        <v>513</v>
      </c>
      <c r="C4690" s="10" t="s">
        <v>282</v>
      </c>
      <c r="D4690" s="10" t="s">
        <v>40</v>
      </c>
      <c r="E4690" s="10" t="s">
        <v>30</v>
      </c>
      <c r="F4690" s="10">
        <v>384</v>
      </c>
      <c r="G4690" s="10">
        <v>419</v>
      </c>
      <c r="H4690" s="11">
        <f>SUMIFS(AA:AA,$A:$A,EOMONTH($A4690,-1),$B:$B,$B4690)</f>
        <v>270</v>
      </c>
      <c r="I4690" s="63">
        <f>ROUND(SUMIFS(AC:AC,$A:$A,EOMONTH($A4690,-1),$B:$B,$B4690),2)</f>
        <v>8.4499999999999993</v>
      </c>
      <c r="J4690" s="11">
        <f>SUMIFS(AB:AB,$A:$A,EOMONTH($A4690,-1),$B:$B,$B4690)</f>
        <v>28215</v>
      </c>
      <c r="K4690" s="13">
        <v>0</v>
      </c>
      <c r="L4690" s="25">
        <v>0</v>
      </c>
      <c r="M4690" s="15">
        <v>0</v>
      </c>
      <c r="N4690" s="14">
        <v>0</v>
      </c>
      <c r="O4690" s="16">
        <v>0</v>
      </c>
      <c r="P4690" s="16">
        <v>0</v>
      </c>
      <c r="Q4690" s="16">
        <v>0</v>
      </c>
      <c r="R4690" s="16">
        <f>Q4690*16.876/100</f>
        <v>0</v>
      </c>
      <c r="S4690" s="17">
        <f t="shared" si="511"/>
        <v>0</v>
      </c>
      <c r="T4690" s="16">
        <v>0</v>
      </c>
      <c r="U4690" s="18">
        <f t="shared" si="512"/>
        <v>113.13</v>
      </c>
      <c r="V4690" s="18">
        <f t="shared" si="513"/>
        <v>0</v>
      </c>
      <c r="W4690" s="18">
        <f t="shared" si="514"/>
        <v>0</v>
      </c>
      <c r="X4690" s="27"/>
      <c r="Y4690" s="19">
        <f t="shared" si="515"/>
        <v>0</v>
      </c>
      <c r="Z4690" s="18">
        <f t="shared" si="516"/>
        <v>0</v>
      </c>
      <c r="AA4690" s="12">
        <v>270</v>
      </c>
      <c r="AB4690" s="12">
        <v>28215</v>
      </c>
      <c r="AC4690" s="28">
        <f>+I4690+Y4690-Z4690</f>
        <v>8.4499999999999993</v>
      </c>
      <c r="AD4690" s="20">
        <f t="shared" si="517"/>
        <v>0</v>
      </c>
      <c r="AE4690">
        <v>0</v>
      </c>
    </row>
    <row r="4691" spans="1:31" x14ac:dyDescent="0.25">
      <c r="A4691" s="9">
        <v>45230</v>
      </c>
      <c r="B4691" s="10" t="s">
        <v>514</v>
      </c>
      <c r="C4691" s="10" t="s">
        <v>282</v>
      </c>
      <c r="D4691" s="10" t="s">
        <v>40</v>
      </c>
      <c r="E4691" s="10" t="s">
        <v>30</v>
      </c>
      <c r="F4691" s="10">
        <v>384</v>
      </c>
      <c r="G4691" s="10">
        <v>419</v>
      </c>
      <c r="H4691" s="11">
        <f>SUMIFS(AA:AA,$A:$A,EOMONTH($A4691,-1),$B:$B,$B4691)</f>
        <v>415</v>
      </c>
      <c r="I4691" s="63">
        <f>ROUND(SUMIFS(AC:AC,$A:$A,EOMONTH($A4691,-1),$B:$B,$B4691),2)</f>
        <v>9.41</v>
      </c>
      <c r="J4691" s="11">
        <f>SUMIFS(AB:AB,$A:$A,EOMONTH($A4691,-1),$B:$B,$B4691)</f>
        <v>43367.5</v>
      </c>
      <c r="K4691" s="13">
        <v>0</v>
      </c>
      <c r="L4691" s="25">
        <v>0</v>
      </c>
      <c r="M4691" s="15">
        <v>0</v>
      </c>
      <c r="N4691" s="14">
        <v>0</v>
      </c>
      <c r="O4691" s="16">
        <v>8</v>
      </c>
      <c r="P4691" s="16">
        <v>703.76</v>
      </c>
      <c r="Q4691" s="16">
        <v>0</v>
      </c>
      <c r="R4691" s="16">
        <f>Q4691*16.876/100</f>
        <v>0</v>
      </c>
      <c r="S4691" s="17">
        <f t="shared" si="511"/>
        <v>0</v>
      </c>
      <c r="T4691" s="16">
        <v>0</v>
      </c>
      <c r="U4691" s="18">
        <f t="shared" si="512"/>
        <v>173.88499999999999</v>
      </c>
      <c r="V4691" s="18">
        <f t="shared" si="513"/>
        <v>0</v>
      </c>
      <c r="W4691" s="18">
        <f t="shared" si="514"/>
        <v>0</v>
      </c>
      <c r="X4691" s="27"/>
      <c r="Y4691" s="19">
        <f t="shared" si="515"/>
        <v>0</v>
      </c>
      <c r="Z4691" s="18">
        <f t="shared" si="516"/>
        <v>3.3519999999999999</v>
      </c>
      <c r="AA4691" s="12">
        <v>407</v>
      </c>
      <c r="AB4691" s="12">
        <v>42531.5</v>
      </c>
      <c r="AC4691" s="28">
        <f>+I4691+Y4691-Z4691</f>
        <v>6.0579999999999998</v>
      </c>
      <c r="AD4691" s="20">
        <f t="shared" si="517"/>
        <v>0</v>
      </c>
      <c r="AE4691">
        <v>0</v>
      </c>
    </row>
    <row r="4692" spans="1:31" x14ac:dyDescent="0.25">
      <c r="A4692" s="9">
        <v>45230</v>
      </c>
      <c r="B4692" s="10" t="s">
        <v>515</v>
      </c>
      <c r="C4692" s="10" t="s">
        <v>28</v>
      </c>
      <c r="D4692" s="10" t="s">
        <v>40</v>
      </c>
      <c r="E4692" s="10" t="s">
        <v>30</v>
      </c>
      <c r="F4692" s="10">
        <v>384</v>
      </c>
      <c r="G4692" s="10">
        <v>419</v>
      </c>
      <c r="H4692" s="11">
        <f>SUMIFS(AA:AA,$A:$A,EOMONTH($A4692,-1),$B:$B,$B4692)</f>
        <v>185</v>
      </c>
      <c r="I4692" s="63">
        <f>ROUND(SUMIFS(AC:AC,$A:$A,EOMONTH($A4692,-1),$B:$B,$B4692),2)</f>
        <v>4.6100000000000003</v>
      </c>
      <c r="J4692" s="11">
        <f>SUMIFS(AB:AB,$A:$A,EOMONTH($A4692,-1),$B:$B,$B4692)</f>
        <v>19332.5</v>
      </c>
      <c r="K4692" s="13">
        <v>0</v>
      </c>
      <c r="L4692" s="25">
        <v>0</v>
      </c>
      <c r="M4692" s="15">
        <v>0</v>
      </c>
      <c r="N4692" s="14">
        <v>0</v>
      </c>
      <c r="O4692" s="16">
        <v>0</v>
      </c>
      <c r="P4692" s="16">
        <v>0</v>
      </c>
      <c r="Q4692" s="16">
        <v>0</v>
      </c>
      <c r="R4692" s="16">
        <f>Q4692*16.876/100</f>
        <v>0</v>
      </c>
      <c r="S4692" s="17">
        <f t="shared" si="511"/>
        <v>0</v>
      </c>
      <c r="T4692" s="16">
        <v>0</v>
      </c>
      <c r="U4692" s="18">
        <f t="shared" si="512"/>
        <v>77.515000000000001</v>
      </c>
      <c r="V4692" s="18">
        <f t="shared" si="513"/>
        <v>0</v>
      </c>
      <c r="W4692" s="18">
        <f t="shared" si="514"/>
        <v>0</v>
      </c>
      <c r="X4692" s="27"/>
      <c r="Y4692" s="19">
        <f t="shared" si="515"/>
        <v>0</v>
      </c>
      <c r="Z4692" s="18">
        <f t="shared" si="516"/>
        <v>0</v>
      </c>
      <c r="AA4692" s="12">
        <v>185</v>
      </c>
      <c r="AB4692" s="12">
        <v>19332.5</v>
      </c>
      <c r="AC4692" s="28">
        <f>+I4692+Y4692-Z4692</f>
        <v>4.6100000000000003</v>
      </c>
      <c r="AD4692" s="20">
        <f t="shared" si="517"/>
        <v>0</v>
      </c>
      <c r="AE4692">
        <v>0</v>
      </c>
    </row>
    <row r="4693" spans="1:31" x14ac:dyDescent="0.25">
      <c r="A4693" s="9">
        <v>45230</v>
      </c>
      <c r="B4693" s="10" t="s">
        <v>516</v>
      </c>
      <c r="C4693" s="10" t="s">
        <v>282</v>
      </c>
      <c r="D4693" s="10" t="s">
        <v>40</v>
      </c>
      <c r="E4693" s="10" t="s">
        <v>30</v>
      </c>
      <c r="F4693" s="10">
        <v>384</v>
      </c>
      <c r="G4693" s="10">
        <v>419</v>
      </c>
      <c r="H4693" s="11">
        <f>SUMIFS(AA:AA,$A:$A,EOMONTH($A4693,-1),$B:$B,$B4693)</f>
        <v>158</v>
      </c>
      <c r="I4693" s="63">
        <f>ROUND(SUMIFS(AC:AC,$A:$A,EOMONTH($A4693,-1),$B:$B,$B4693),2)</f>
        <v>-4.08</v>
      </c>
      <c r="J4693" s="11">
        <f>SUMIFS(AB:AB,$A:$A,EOMONTH($A4693,-1),$B:$B,$B4693)</f>
        <v>16511</v>
      </c>
      <c r="K4693" s="13">
        <v>0</v>
      </c>
      <c r="L4693" s="25">
        <v>0</v>
      </c>
      <c r="M4693" s="15">
        <v>0</v>
      </c>
      <c r="N4693" s="14">
        <v>0</v>
      </c>
      <c r="O4693" s="16">
        <v>2</v>
      </c>
      <c r="P4693" s="16">
        <v>175.94</v>
      </c>
      <c r="Q4693" s="16">
        <v>0</v>
      </c>
      <c r="R4693" s="16">
        <f>Q4693*16.876/100</f>
        <v>0</v>
      </c>
      <c r="S4693" s="17">
        <f t="shared" si="511"/>
        <v>0</v>
      </c>
      <c r="T4693" s="16">
        <v>0</v>
      </c>
      <c r="U4693" s="18">
        <f t="shared" si="512"/>
        <v>66.201999999999998</v>
      </c>
      <c r="V4693" s="18">
        <f t="shared" si="513"/>
        <v>0</v>
      </c>
      <c r="W4693" s="18">
        <f t="shared" si="514"/>
        <v>0</v>
      </c>
      <c r="X4693" s="27"/>
      <c r="Y4693" s="19">
        <f t="shared" si="515"/>
        <v>0</v>
      </c>
      <c r="Z4693" s="18">
        <f t="shared" si="516"/>
        <v>0.83799999999999997</v>
      </c>
      <c r="AA4693" s="12">
        <v>156</v>
      </c>
      <c r="AB4693" s="12">
        <v>16302</v>
      </c>
      <c r="AC4693" s="28">
        <f>+I4693+Y4693-Z4693</f>
        <v>-4.9180000000000001</v>
      </c>
      <c r="AD4693" s="20">
        <f t="shared" si="517"/>
        <v>10</v>
      </c>
      <c r="AE4693">
        <v>10</v>
      </c>
    </row>
    <row r="4694" spans="1:31" x14ac:dyDescent="0.25">
      <c r="A4694" s="9">
        <v>45230</v>
      </c>
      <c r="B4694" s="10" t="s">
        <v>517</v>
      </c>
      <c r="C4694" s="10" t="s">
        <v>282</v>
      </c>
      <c r="D4694" s="10" t="s">
        <v>40</v>
      </c>
      <c r="E4694" s="10" t="s">
        <v>30</v>
      </c>
      <c r="F4694" s="10">
        <v>384</v>
      </c>
      <c r="G4694" s="10">
        <v>419</v>
      </c>
      <c r="H4694" s="11">
        <f>SUMIFS(AA:AA,$A:$A,EOMONTH($A4694,-1),$B:$B,$B4694)</f>
        <v>215</v>
      </c>
      <c r="I4694" s="63">
        <f>ROUND(SUMIFS(AC:AC,$A:$A,EOMONTH($A4694,-1),$B:$B,$B4694),2)</f>
        <v>9.7100000000000009</v>
      </c>
      <c r="J4694" s="11">
        <f>SUMIFS(AB:AB,$A:$A,EOMONTH($A4694,-1),$B:$B,$B4694)</f>
        <v>22467.5</v>
      </c>
      <c r="K4694" s="13">
        <v>0</v>
      </c>
      <c r="L4694" s="25">
        <v>0</v>
      </c>
      <c r="M4694" s="15">
        <v>0</v>
      </c>
      <c r="N4694" s="14">
        <v>0</v>
      </c>
      <c r="O4694" s="16">
        <v>0</v>
      </c>
      <c r="P4694" s="16">
        <v>0</v>
      </c>
      <c r="Q4694" s="16">
        <v>0</v>
      </c>
      <c r="R4694" s="16">
        <f>Q4694*16.876/100</f>
        <v>0</v>
      </c>
      <c r="S4694" s="17">
        <f t="shared" si="511"/>
        <v>0</v>
      </c>
      <c r="T4694" s="16">
        <v>0</v>
      </c>
      <c r="U4694" s="18">
        <f t="shared" si="512"/>
        <v>90.084999999999994</v>
      </c>
      <c r="V4694" s="18">
        <f t="shared" si="513"/>
        <v>0</v>
      </c>
      <c r="W4694" s="18">
        <f t="shared" si="514"/>
        <v>0</v>
      </c>
      <c r="X4694" s="27"/>
      <c r="Y4694" s="19">
        <f t="shared" si="515"/>
        <v>0</v>
      </c>
      <c r="Z4694" s="18">
        <f t="shared" si="516"/>
        <v>0</v>
      </c>
      <c r="AA4694" s="12">
        <v>215</v>
      </c>
      <c r="AB4694" s="12">
        <v>22467.5</v>
      </c>
      <c r="AC4694" s="28">
        <f>+I4694+Y4694-Z4694</f>
        <v>9.7100000000000009</v>
      </c>
      <c r="AD4694" s="20">
        <f t="shared" si="517"/>
        <v>0</v>
      </c>
      <c r="AE4694">
        <v>0</v>
      </c>
    </row>
    <row r="4695" spans="1:31" x14ac:dyDescent="0.25">
      <c r="A4695" s="9">
        <v>45230</v>
      </c>
      <c r="B4695" s="10" t="s">
        <v>518</v>
      </c>
      <c r="C4695" s="10" t="s">
        <v>282</v>
      </c>
      <c r="D4695" s="10" t="s">
        <v>40</v>
      </c>
      <c r="E4695" s="10" t="s">
        <v>30</v>
      </c>
      <c r="F4695" s="10">
        <v>620</v>
      </c>
      <c r="G4695" s="10">
        <v>676</v>
      </c>
      <c r="H4695" s="11">
        <f>SUMIFS(AA:AA,$A:$A,EOMONTH($A4695,-1),$B:$B,$B4695)</f>
        <v>10</v>
      </c>
      <c r="I4695" s="63">
        <f>ROUND(SUMIFS(AC:AC,$A:$A,EOMONTH($A4695,-1),$B:$B,$B4695),2)</f>
        <v>-5.86</v>
      </c>
      <c r="J4695" s="11">
        <f>SUMIFS(AB:AB,$A:$A,EOMONTH($A4695,-1),$B:$B,$B4695)</f>
        <v>1980</v>
      </c>
      <c r="K4695" s="13">
        <v>0</v>
      </c>
      <c r="L4695" s="25">
        <v>0</v>
      </c>
      <c r="M4695" s="15">
        <v>0</v>
      </c>
      <c r="N4695" s="14">
        <v>0</v>
      </c>
      <c r="O4695" s="16">
        <v>0</v>
      </c>
      <c r="P4695" s="16">
        <v>0</v>
      </c>
      <c r="Q4695" s="16">
        <v>0</v>
      </c>
      <c r="R4695" s="16">
        <f>Q4695*16.876/100</f>
        <v>0</v>
      </c>
      <c r="S4695" s="17">
        <f t="shared" si="511"/>
        <v>0</v>
      </c>
      <c r="T4695" s="16">
        <v>0</v>
      </c>
      <c r="U4695" s="18">
        <f t="shared" si="512"/>
        <v>6.76</v>
      </c>
      <c r="V4695" s="18">
        <f t="shared" si="513"/>
        <v>0</v>
      </c>
      <c r="W4695" s="18">
        <f t="shared" si="514"/>
        <v>0</v>
      </c>
      <c r="X4695" s="27"/>
      <c r="Y4695" s="19">
        <f t="shared" si="515"/>
        <v>0</v>
      </c>
      <c r="Z4695" s="18">
        <f t="shared" si="516"/>
        <v>0</v>
      </c>
      <c r="AA4695" s="12">
        <v>10</v>
      </c>
      <c r="AB4695" s="12">
        <v>1980</v>
      </c>
      <c r="AC4695" s="28">
        <f>+I4695+Y4695-Z4695</f>
        <v>-5.86</v>
      </c>
      <c r="AD4695" s="20">
        <f t="shared" si="517"/>
        <v>10</v>
      </c>
      <c r="AE4695">
        <v>10</v>
      </c>
    </row>
    <row r="4696" spans="1:31" x14ac:dyDescent="0.25">
      <c r="A4696" s="9">
        <v>45230</v>
      </c>
      <c r="B4696" s="10" t="s">
        <v>519</v>
      </c>
      <c r="C4696" s="10" t="s">
        <v>282</v>
      </c>
      <c r="D4696" s="10" t="s">
        <v>40</v>
      </c>
      <c r="E4696" s="10" t="s">
        <v>30</v>
      </c>
      <c r="F4696" s="10">
        <v>620</v>
      </c>
      <c r="G4696" s="10">
        <v>676</v>
      </c>
      <c r="H4696" s="11">
        <f>SUMIFS(AA:AA,$A:$A,EOMONTH($A4696,-1),$B:$B,$B4696)</f>
        <v>-20</v>
      </c>
      <c r="I4696" s="63">
        <f>ROUND(SUMIFS(AC:AC,$A:$A,EOMONTH($A4696,-1),$B:$B,$B4696),2)</f>
        <v>-13.52</v>
      </c>
      <c r="J4696" s="11">
        <f>SUMIFS(AB:AB,$A:$A,EOMONTH($A4696,-1),$B:$B,$B4696)</f>
        <v>-2768.4</v>
      </c>
      <c r="K4696" s="13">
        <v>0</v>
      </c>
      <c r="L4696" s="25">
        <v>0</v>
      </c>
      <c r="M4696" s="15">
        <v>0</v>
      </c>
      <c r="N4696" s="14">
        <v>0</v>
      </c>
      <c r="O4696" s="16">
        <v>0</v>
      </c>
      <c r="P4696" s="16">
        <v>0</v>
      </c>
      <c r="Q4696" s="16">
        <v>0</v>
      </c>
      <c r="R4696" s="16">
        <f>Q4696*16.876/100</f>
        <v>0</v>
      </c>
      <c r="S4696" s="17">
        <f t="shared" si="511"/>
        <v>0</v>
      </c>
      <c r="T4696" s="16">
        <v>0</v>
      </c>
      <c r="U4696" s="18">
        <f t="shared" si="512"/>
        <v>-13.52</v>
      </c>
      <c r="V4696" s="18">
        <f t="shared" si="513"/>
        <v>0</v>
      </c>
      <c r="W4696" s="18">
        <f t="shared" si="514"/>
        <v>0</v>
      </c>
      <c r="X4696" s="27"/>
      <c r="Y4696" s="19">
        <f t="shared" si="515"/>
        <v>0</v>
      </c>
      <c r="Z4696" s="18">
        <f t="shared" si="516"/>
        <v>0</v>
      </c>
      <c r="AA4696" s="12">
        <v>-20</v>
      </c>
      <c r="AB4696" s="12">
        <v>-2768.4</v>
      </c>
      <c r="AC4696" s="28">
        <f>+I4696+Y4696-Z4696</f>
        <v>-13.52</v>
      </c>
      <c r="AD4696" s="20">
        <f t="shared" si="517"/>
        <v>20</v>
      </c>
      <c r="AE4696">
        <v>20</v>
      </c>
    </row>
    <row r="4697" spans="1:31" x14ac:dyDescent="0.25">
      <c r="A4697" s="9">
        <v>45230</v>
      </c>
      <c r="B4697" s="10" t="s">
        <v>520</v>
      </c>
      <c r="C4697" s="10" t="s">
        <v>282</v>
      </c>
      <c r="D4697" s="10" t="s">
        <v>40</v>
      </c>
      <c r="E4697" s="10" t="s">
        <v>30</v>
      </c>
      <c r="F4697" s="10">
        <v>620</v>
      </c>
      <c r="G4697" s="10">
        <v>676</v>
      </c>
      <c r="H4697" s="11">
        <f>SUMIFS(AA:AA,$A:$A,EOMONTH($A4697,-1),$B:$B,$B4697)</f>
        <v>195</v>
      </c>
      <c r="I4697" s="63">
        <f>ROUND(SUMIFS(AC:AC,$A:$A,EOMONTH($A4697,-1),$B:$B,$B4697),2)</f>
        <v>2.5</v>
      </c>
      <c r="J4697" s="11">
        <f>SUMIFS(AB:AB,$A:$A,EOMONTH($A4697,-1),$B:$B,$B4697)</f>
        <v>38610</v>
      </c>
      <c r="K4697" s="13">
        <v>0</v>
      </c>
      <c r="L4697" s="25">
        <v>0</v>
      </c>
      <c r="M4697" s="15">
        <v>0</v>
      </c>
      <c r="N4697" s="14">
        <v>0</v>
      </c>
      <c r="O4697" s="16">
        <v>5</v>
      </c>
      <c r="P4697" s="16">
        <v>647.25</v>
      </c>
      <c r="Q4697" s="16">
        <v>0</v>
      </c>
      <c r="R4697" s="16">
        <f>Q4697*16.876/100</f>
        <v>0</v>
      </c>
      <c r="S4697" s="17">
        <f t="shared" si="511"/>
        <v>0</v>
      </c>
      <c r="T4697" s="16">
        <v>0</v>
      </c>
      <c r="U4697" s="18">
        <f t="shared" si="512"/>
        <v>131.82</v>
      </c>
      <c r="V4697" s="18">
        <f t="shared" si="513"/>
        <v>0</v>
      </c>
      <c r="W4697" s="18">
        <f t="shared" si="514"/>
        <v>0</v>
      </c>
      <c r="X4697" s="27"/>
      <c r="Y4697" s="19">
        <f t="shared" si="515"/>
        <v>0</v>
      </c>
      <c r="Z4697" s="18">
        <f t="shared" si="516"/>
        <v>3.38</v>
      </c>
      <c r="AA4697" s="12">
        <v>190</v>
      </c>
      <c r="AB4697" s="12">
        <v>37620</v>
      </c>
      <c r="AC4697" s="28">
        <f>+I4697+Y4697-Z4697</f>
        <v>-0.87999999999999989</v>
      </c>
      <c r="AD4697" s="20">
        <f t="shared" si="517"/>
        <v>10</v>
      </c>
      <c r="AE4697">
        <v>10</v>
      </c>
    </row>
    <row r="4698" spans="1:31" x14ac:dyDescent="0.25">
      <c r="A4698" s="9">
        <v>45230</v>
      </c>
      <c r="B4698" s="10" t="s">
        <v>521</v>
      </c>
      <c r="C4698" s="10" t="s">
        <v>282</v>
      </c>
      <c r="D4698" s="10" t="s">
        <v>29</v>
      </c>
      <c r="E4698" s="10" t="s">
        <v>30</v>
      </c>
      <c r="F4698" s="10"/>
      <c r="G4698" s="10">
        <v>0</v>
      </c>
      <c r="H4698" s="11">
        <f>SUMIFS(AA:AA,$A:$A,EOMONTH($A4698,-1),$B:$B,$B4698)</f>
        <v>23</v>
      </c>
      <c r="I4698" s="63">
        <f>ROUND(SUMIFS(AC:AC,$A:$A,EOMONTH($A4698,-1),$B:$B,$B4698),2)</f>
        <v>1.04</v>
      </c>
      <c r="J4698" s="11">
        <f>SUMIFS(AB:AB,$A:$A,EOMONTH($A4698,-1),$B:$B,$B4698)</f>
        <v>2470.66</v>
      </c>
      <c r="K4698" s="13">
        <v>0</v>
      </c>
      <c r="L4698" s="25">
        <v>0</v>
      </c>
      <c r="M4698" s="15">
        <v>0</v>
      </c>
      <c r="N4698" s="14">
        <v>0</v>
      </c>
      <c r="O4698" s="16">
        <v>0</v>
      </c>
      <c r="P4698" s="16">
        <v>0</v>
      </c>
      <c r="Q4698" s="16">
        <v>0</v>
      </c>
      <c r="R4698" s="16">
        <f>Q4698*16.876/100</f>
        <v>0</v>
      </c>
      <c r="S4698" s="17">
        <f t="shared" si="511"/>
        <v>0</v>
      </c>
      <c r="T4698" s="16">
        <v>0</v>
      </c>
      <c r="U4698" s="18">
        <f t="shared" si="512"/>
        <v>0</v>
      </c>
      <c r="V4698" s="18">
        <f t="shared" si="513"/>
        <v>0</v>
      </c>
      <c r="W4698" s="18">
        <f t="shared" si="514"/>
        <v>0</v>
      </c>
      <c r="X4698" s="27"/>
      <c r="Y4698" s="19">
        <f t="shared" si="515"/>
        <v>0</v>
      </c>
      <c r="Z4698" s="18">
        <f t="shared" si="516"/>
        <v>0</v>
      </c>
      <c r="AA4698" s="12">
        <v>23</v>
      </c>
      <c r="AB4698" s="12">
        <v>2470.66</v>
      </c>
      <c r="AC4698" s="28">
        <f>+I4698+Y4698-Z4698</f>
        <v>1.04</v>
      </c>
      <c r="AD4698" s="20">
        <f t="shared" si="517"/>
        <v>0</v>
      </c>
      <c r="AE4698">
        <v>0</v>
      </c>
    </row>
    <row r="4699" spans="1:31" x14ac:dyDescent="0.25">
      <c r="A4699" s="9">
        <v>45230</v>
      </c>
      <c r="B4699" s="10" t="s">
        <v>522</v>
      </c>
      <c r="C4699" s="10" t="s">
        <v>282</v>
      </c>
      <c r="D4699" s="10" t="s">
        <v>40</v>
      </c>
      <c r="E4699" s="10" t="s">
        <v>30</v>
      </c>
      <c r="F4699" s="10">
        <v>620</v>
      </c>
      <c r="G4699" s="10">
        <v>676</v>
      </c>
      <c r="H4699" s="11">
        <f>SUMIFS(AA:AA,$A:$A,EOMONTH($A4699,-1),$B:$B,$B4699)</f>
        <v>51</v>
      </c>
      <c r="I4699" s="63">
        <f>ROUND(SUMIFS(AC:AC,$A:$A,EOMONTH($A4699,-1),$B:$B,$B4699),2)</f>
        <v>-10.31</v>
      </c>
      <c r="J4699" s="11">
        <f>SUMIFS(AB:AB,$A:$A,EOMONTH($A4699,-1),$B:$B,$B4699)</f>
        <v>5366.22</v>
      </c>
      <c r="K4699" s="13">
        <v>0</v>
      </c>
      <c r="L4699" s="25">
        <v>0</v>
      </c>
      <c r="M4699" s="15">
        <v>0</v>
      </c>
      <c r="N4699" s="14">
        <v>0</v>
      </c>
      <c r="O4699" s="16">
        <v>0</v>
      </c>
      <c r="P4699" s="16">
        <v>0</v>
      </c>
      <c r="Q4699" s="16">
        <v>0</v>
      </c>
      <c r="R4699" s="16">
        <f>Q4699*16.876/100</f>
        <v>0</v>
      </c>
      <c r="S4699" s="17">
        <f t="shared" si="511"/>
        <v>0</v>
      </c>
      <c r="T4699" s="16">
        <v>0</v>
      </c>
      <c r="U4699" s="18">
        <f t="shared" si="512"/>
        <v>34.475999999999999</v>
      </c>
      <c r="V4699" s="18">
        <f t="shared" si="513"/>
        <v>0</v>
      </c>
      <c r="W4699" s="18">
        <f t="shared" si="514"/>
        <v>0</v>
      </c>
      <c r="X4699" s="27"/>
      <c r="Y4699" s="19">
        <f t="shared" si="515"/>
        <v>0</v>
      </c>
      <c r="Z4699" s="18">
        <f t="shared" si="516"/>
        <v>0</v>
      </c>
      <c r="AA4699" s="12">
        <v>51</v>
      </c>
      <c r="AB4699" s="12">
        <v>5366.22</v>
      </c>
      <c r="AC4699" s="28">
        <f>+I4699+Y4699-Z4699</f>
        <v>-10.31</v>
      </c>
      <c r="AD4699" s="20">
        <f t="shared" si="517"/>
        <v>20</v>
      </c>
      <c r="AE4699">
        <v>20</v>
      </c>
    </row>
    <row r="4700" spans="1:31" x14ac:dyDescent="0.25">
      <c r="A4700" s="9">
        <v>45230</v>
      </c>
      <c r="B4700" s="10" t="s">
        <v>523</v>
      </c>
      <c r="C4700" s="10" t="s">
        <v>282</v>
      </c>
      <c r="D4700" s="10" t="s">
        <v>29</v>
      </c>
      <c r="E4700" s="10" t="s">
        <v>30</v>
      </c>
      <c r="F4700" s="10"/>
      <c r="G4700" s="10">
        <v>0</v>
      </c>
      <c r="H4700" s="11">
        <f>SUMIFS(AA:AA,$A:$A,EOMONTH($A4700,-1),$B:$B,$B4700)</f>
        <v>42</v>
      </c>
      <c r="I4700" s="63">
        <f>ROUND(SUMIFS(AC:AC,$A:$A,EOMONTH($A4700,-1),$B:$B,$B4700),2)</f>
        <v>1.9</v>
      </c>
      <c r="J4700" s="11">
        <f>SUMIFS(AB:AB,$A:$A,EOMONTH($A4700,-1),$B:$B,$B4700)</f>
        <v>8316</v>
      </c>
      <c r="K4700" s="13">
        <v>0</v>
      </c>
      <c r="L4700" s="25">
        <v>0</v>
      </c>
      <c r="M4700" s="15">
        <v>0</v>
      </c>
      <c r="N4700" s="14">
        <v>0</v>
      </c>
      <c r="O4700" s="16">
        <v>0</v>
      </c>
      <c r="P4700" s="16">
        <v>0</v>
      </c>
      <c r="Q4700" s="16">
        <v>0</v>
      </c>
      <c r="R4700" s="16">
        <f>Q4700*16.876/100</f>
        <v>0</v>
      </c>
      <c r="S4700" s="17">
        <f t="shared" si="511"/>
        <v>0</v>
      </c>
      <c r="T4700" s="16">
        <v>0</v>
      </c>
      <c r="U4700" s="18">
        <f t="shared" si="512"/>
        <v>0</v>
      </c>
      <c r="V4700" s="18">
        <f t="shared" si="513"/>
        <v>0</v>
      </c>
      <c r="W4700" s="18">
        <f t="shared" si="514"/>
        <v>0</v>
      </c>
      <c r="X4700" s="27"/>
      <c r="Y4700" s="19">
        <f t="shared" si="515"/>
        <v>0</v>
      </c>
      <c r="Z4700" s="18">
        <f t="shared" si="516"/>
        <v>0</v>
      </c>
      <c r="AA4700" s="12">
        <v>42</v>
      </c>
      <c r="AB4700" s="12">
        <v>8316</v>
      </c>
      <c r="AC4700" s="28">
        <f>+I4700+Y4700-Z4700</f>
        <v>1.9</v>
      </c>
      <c r="AD4700" s="20">
        <f t="shared" si="517"/>
        <v>0</v>
      </c>
      <c r="AE4700">
        <v>0</v>
      </c>
    </row>
    <row r="4701" spans="1:31" x14ac:dyDescent="0.25">
      <c r="A4701" s="59">
        <v>45230</v>
      </c>
      <c r="B4701" s="60" t="s">
        <v>524</v>
      </c>
      <c r="C4701" s="60" t="s">
        <v>282</v>
      </c>
      <c r="D4701" s="60" t="s">
        <v>40</v>
      </c>
      <c r="E4701" s="60" t="s">
        <v>30</v>
      </c>
      <c r="F4701" s="10"/>
      <c r="G4701" s="10"/>
      <c r="H4701" s="11"/>
      <c r="I4701" s="63">
        <f>ROUND(SUMIFS(AC:AC,$A:$A,EOMONTH($A4701,-1),$B:$B,$B4701),2)</f>
        <v>49.97</v>
      </c>
      <c r="J4701" s="11"/>
      <c r="K4701" s="13"/>
      <c r="L4701" s="25"/>
      <c r="M4701" s="15"/>
      <c r="N4701" s="14"/>
      <c r="O4701" s="16"/>
      <c r="P4701" s="16"/>
      <c r="Q4701" s="16"/>
      <c r="R4701" s="16"/>
      <c r="S4701" s="17">
        <f t="shared" si="511"/>
        <v>0</v>
      </c>
      <c r="T4701" s="16"/>
      <c r="U4701" s="18">
        <f t="shared" si="512"/>
        <v>0</v>
      </c>
      <c r="V4701" s="18">
        <f t="shared" si="513"/>
        <v>0</v>
      </c>
      <c r="W4701" s="18">
        <f t="shared" si="514"/>
        <v>0</v>
      </c>
      <c r="X4701" s="27"/>
      <c r="Y4701" s="19">
        <f t="shared" si="515"/>
        <v>0</v>
      </c>
      <c r="Z4701" s="18">
        <f t="shared" si="516"/>
        <v>0</v>
      </c>
      <c r="AA4701" s="12"/>
      <c r="AB4701" s="12"/>
      <c r="AC4701" s="28">
        <f>+I4701+Y4701-Z4701</f>
        <v>49.97</v>
      </c>
      <c r="AD4701" s="20">
        <f t="shared" si="517"/>
        <v>0</v>
      </c>
      <c r="AE4701">
        <v>0</v>
      </c>
    </row>
    <row r="4702" spans="1:31" x14ac:dyDescent="0.25">
      <c r="A4702" s="59">
        <v>45230</v>
      </c>
      <c r="B4702" s="60" t="s">
        <v>525</v>
      </c>
      <c r="C4702" s="60" t="s">
        <v>282</v>
      </c>
      <c r="D4702" s="60" t="s">
        <v>29</v>
      </c>
      <c r="E4702" s="60" t="s">
        <v>30</v>
      </c>
      <c r="F4702" s="10"/>
      <c r="G4702" s="10"/>
      <c r="H4702" s="11"/>
      <c r="I4702" s="63">
        <f>ROUND(SUMIFS(AC:AC,$A:$A,EOMONTH($A4702,-1),$B:$B,$B4702),2)</f>
        <v>0</v>
      </c>
      <c r="J4702" s="11"/>
      <c r="K4702" s="13"/>
      <c r="L4702" s="25"/>
      <c r="M4702" s="15"/>
      <c r="N4702" s="14"/>
      <c r="O4702" s="16"/>
      <c r="P4702" s="16"/>
      <c r="Q4702" s="16"/>
      <c r="R4702" s="16"/>
      <c r="S4702" s="17">
        <f t="shared" si="511"/>
        <v>0</v>
      </c>
      <c r="T4702" s="16"/>
      <c r="U4702" s="18">
        <f t="shared" si="512"/>
        <v>0</v>
      </c>
      <c r="V4702" s="18">
        <f t="shared" si="513"/>
        <v>0</v>
      </c>
      <c r="W4702" s="18">
        <f t="shared" si="514"/>
        <v>0</v>
      </c>
      <c r="X4702" s="27"/>
      <c r="Y4702" s="19">
        <f t="shared" si="515"/>
        <v>0</v>
      </c>
      <c r="Z4702" s="18">
        <f t="shared" si="516"/>
        <v>0</v>
      </c>
      <c r="AA4702" s="12"/>
      <c r="AB4702" s="12"/>
      <c r="AC4702" s="28">
        <f>+I4702+Y4702-Z4702</f>
        <v>0</v>
      </c>
      <c r="AD4702" s="20">
        <f t="shared" si="517"/>
        <v>0</v>
      </c>
      <c r="AE4702">
        <v>0</v>
      </c>
    </row>
    <row r="4703" spans="1:31" x14ac:dyDescent="0.25">
      <c r="A4703" s="59">
        <v>45230</v>
      </c>
      <c r="B4703" s="60" t="s">
        <v>526</v>
      </c>
      <c r="C4703" s="60" t="s">
        <v>282</v>
      </c>
      <c r="D4703" s="60" t="s">
        <v>29</v>
      </c>
      <c r="E4703" s="60" t="s">
        <v>30</v>
      </c>
      <c r="F4703" s="10"/>
      <c r="G4703" s="10"/>
      <c r="H4703" s="11"/>
      <c r="I4703" s="63">
        <f>ROUND(SUMIFS(AC:AC,$A:$A,EOMONTH($A4703,-1),$B:$B,$B4703),2)</f>
        <v>225.48</v>
      </c>
      <c r="J4703" s="11"/>
      <c r="K4703" s="13"/>
      <c r="L4703" s="25"/>
      <c r="M4703" s="15"/>
      <c r="N4703" s="14"/>
      <c r="O4703" s="16"/>
      <c r="P4703" s="16"/>
      <c r="Q4703" s="16"/>
      <c r="R4703" s="16"/>
      <c r="S4703" s="17">
        <f t="shared" si="511"/>
        <v>0</v>
      </c>
      <c r="T4703" s="16"/>
      <c r="U4703" s="18">
        <f t="shared" si="512"/>
        <v>0</v>
      </c>
      <c r="V4703" s="18">
        <f t="shared" si="513"/>
        <v>0</v>
      </c>
      <c r="W4703" s="18">
        <f t="shared" si="514"/>
        <v>0</v>
      </c>
      <c r="X4703" s="27"/>
      <c r="Y4703" s="19">
        <f t="shared" si="515"/>
        <v>0</v>
      </c>
      <c r="Z4703" s="18">
        <f t="shared" si="516"/>
        <v>0</v>
      </c>
      <c r="AA4703" s="12"/>
      <c r="AB4703" s="12"/>
      <c r="AC4703" s="28">
        <f>+I4703+Y4703-Z4703</f>
        <v>225.48</v>
      </c>
      <c r="AD4703" s="20">
        <f t="shared" si="517"/>
        <v>0</v>
      </c>
      <c r="AE4703">
        <v>0</v>
      </c>
    </row>
    <row r="4704" spans="1:31" x14ac:dyDescent="0.25">
      <c r="A4704" s="59">
        <v>45230</v>
      </c>
      <c r="B4704" s="60" t="s">
        <v>780</v>
      </c>
      <c r="C4704" s="60" t="s">
        <v>105</v>
      </c>
      <c r="D4704" s="60" t="s">
        <v>40</v>
      </c>
      <c r="E4704" s="60" t="s">
        <v>30</v>
      </c>
      <c r="F4704" s="10"/>
      <c r="G4704" s="10"/>
      <c r="H4704" s="11"/>
      <c r="I4704" s="63">
        <f>ROUND(SUMIFS(AC:AC,$A:$A,EOMONTH($A4704,-1),$B:$B,$B4704),2)</f>
        <v>15.7</v>
      </c>
      <c r="J4704" s="11"/>
      <c r="K4704" s="13"/>
      <c r="L4704" s="25"/>
      <c r="M4704" s="15"/>
      <c r="N4704" s="14"/>
      <c r="O4704" s="16"/>
      <c r="P4704" s="16"/>
      <c r="Q4704" s="16"/>
      <c r="R4704" s="16"/>
      <c r="S4704" s="17">
        <f t="shared" si="511"/>
        <v>0</v>
      </c>
      <c r="T4704" s="16"/>
      <c r="U4704" s="18">
        <f t="shared" si="512"/>
        <v>0</v>
      </c>
      <c r="V4704" s="18">
        <f t="shared" si="513"/>
        <v>0</v>
      </c>
      <c r="W4704" s="18">
        <f t="shared" si="514"/>
        <v>0</v>
      </c>
      <c r="X4704" s="27"/>
      <c r="Y4704" s="19">
        <f t="shared" si="515"/>
        <v>0</v>
      </c>
      <c r="Z4704" s="18">
        <f t="shared" si="516"/>
        <v>0</v>
      </c>
      <c r="AA4704" s="12"/>
      <c r="AB4704" s="12"/>
      <c r="AC4704" s="28">
        <f>+I4704+Y4704-Z4704</f>
        <v>15.7</v>
      </c>
      <c r="AD4704" s="20">
        <f t="shared" si="517"/>
        <v>0</v>
      </c>
      <c r="AE4704">
        <v>0</v>
      </c>
    </row>
    <row r="4705" spans="1:31" x14ac:dyDescent="0.25">
      <c r="A4705" s="9">
        <v>45230</v>
      </c>
      <c r="B4705" s="10" t="s">
        <v>527</v>
      </c>
      <c r="C4705" s="10" t="s">
        <v>282</v>
      </c>
      <c r="D4705" s="10" t="s">
        <v>40</v>
      </c>
      <c r="E4705" s="10" t="s">
        <v>30</v>
      </c>
      <c r="F4705" s="10">
        <v>100</v>
      </c>
      <c r="G4705" s="10">
        <v>109</v>
      </c>
      <c r="H4705" s="11">
        <f>SUMIFS(AA:AA,$A:$A,EOMONTH($A4705,-1),$B:$B,$B4705)</f>
        <v>72</v>
      </c>
      <c r="I4705" s="63">
        <f>ROUND(SUMIFS(AC:AC,$A:$A,EOMONTH($A4705,-1),$B:$B,$B4705),2)</f>
        <v>25.91</v>
      </c>
      <c r="J4705" s="11">
        <f>SUMIFS(AB:AB,$A:$A,EOMONTH($A4705,-1),$B:$B,$B4705)</f>
        <v>3127.68</v>
      </c>
      <c r="K4705" s="13">
        <v>0</v>
      </c>
      <c r="L4705" s="25">
        <v>0</v>
      </c>
      <c r="M4705" s="15">
        <v>0</v>
      </c>
      <c r="N4705" s="14">
        <v>0</v>
      </c>
      <c r="O4705" s="16">
        <v>12</v>
      </c>
      <c r="P4705" s="16">
        <v>944.04</v>
      </c>
      <c r="Q4705" s="16">
        <v>0</v>
      </c>
      <c r="R4705" s="16">
        <f>Q4705*16.876/100</f>
        <v>0</v>
      </c>
      <c r="S4705" s="17">
        <f t="shared" si="511"/>
        <v>0</v>
      </c>
      <c r="T4705" s="16">
        <v>0</v>
      </c>
      <c r="U4705" s="18">
        <f t="shared" si="512"/>
        <v>7.8479999999999999</v>
      </c>
      <c r="V4705" s="18">
        <f t="shared" si="513"/>
        <v>0</v>
      </c>
      <c r="W4705" s="18">
        <f t="shared" si="514"/>
        <v>0</v>
      </c>
      <c r="X4705" s="27"/>
      <c r="Y4705" s="19">
        <f t="shared" si="515"/>
        <v>0</v>
      </c>
      <c r="Z4705" s="18">
        <f t="shared" si="516"/>
        <v>1.3080000000000001</v>
      </c>
      <c r="AA4705" s="12">
        <v>60</v>
      </c>
      <c r="AB4705" s="12">
        <v>2606.4</v>
      </c>
      <c r="AC4705" s="28">
        <f>+I4705+Y4705-Z4705</f>
        <v>24.602</v>
      </c>
      <c r="AD4705" s="20">
        <f t="shared" si="517"/>
        <v>0</v>
      </c>
      <c r="AE4705">
        <v>0</v>
      </c>
    </row>
    <row r="4706" spans="1:31" x14ac:dyDescent="0.25">
      <c r="A4706" s="9">
        <v>45230</v>
      </c>
      <c r="B4706" s="10" t="s">
        <v>742</v>
      </c>
      <c r="C4706" s="10" t="s">
        <v>282</v>
      </c>
      <c r="D4706" s="10" t="s">
        <v>40</v>
      </c>
      <c r="E4706" s="10" t="s">
        <v>30</v>
      </c>
      <c r="F4706" s="10">
        <v>90</v>
      </c>
      <c r="G4706" s="10">
        <v>98</v>
      </c>
      <c r="H4706" s="11">
        <f>SUMIFS(AA:AA,$A:$A,EOMONTH($A4706,-1),$B:$B,$B4706)</f>
        <v>47</v>
      </c>
      <c r="I4706" s="63">
        <f>ROUND(SUMIFS(AC:AC,$A:$A,EOMONTH($A4706,-1),$B:$B,$B4706),2)</f>
        <v>9.64</v>
      </c>
      <c r="J4706" s="11">
        <f>SUMIFS(AB:AB,$A:$A,EOMONTH($A4706,-1),$B:$B,$B4706)</f>
        <v>2349.71</v>
      </c>
      <c r="K4706" s="13">
        <v>0</v>
      </c>
      <c r="L4706" s="25">
        <v>0</v>
      </c>
      <c r="M4706" s="15">
        <v>120</v>
      </c>
      <c r="N4706" s="14">
        <v>5632.8</v>
      </c>
      <c r="O4706" s="16">
        <v>108</v>
      </c>
      <c r="P4706" s="16">
        <v>8387.0400000000009</v>
      </c>
      <c r="Q4706" s="16">
        <v>0</v>
      </c>
      <c r="R4706" s="16">
        <f>Q4706*16.876/100</f>
        <v>0</v>
      </c>
      <c r="S4706" s="17">
        <f t="shared" si="511"/>
        <v>0</v>
      </c>
      <c r="T4706" s="16">
        <v>0</v>
      </c>
      <c r="U4706" s="18">
        <f t="shared" si="512"/>
        <v>4.6059999999999999</v>
      </c>
      <c r="V4706" s="18">
        <f t="shared" si="513"/>
        <v>10.8</v>
      </c>
      <c r="W4706" s="18">
        <f t="shared" si="514"/>
        <v>1.8132120000000003</v>
      </c>
      <c r="X4706" s="27"/>
      <c r="Y4706" s="19">
        <f t="shared" si="515"/>
        <v>12.613212000000001</v>
      </c>
      <c r="Z4706" s="18">
        <f t="shared" si="516"/>
        <v>10.584</v>
      </c>
      <c r="AA4706" s="12">
        <v>59</v>
      </c>
      <c r="AB4706" s="12">
        <v>2810.14</v>
      </c>
      <c r="AC4706" s="28">
        <f>+I4706+Y4706-Z4706</f>
        <v>11.669212000000002</v>
      </c>
      <c r="AD4706" s="20">
        <f t="shared" si="517"/>
        <v>0</v>
      </c>
      <c r="AE4706">
        <v>0</v>
      </c>
    </row>
    <row r="4707" spans="1:31" x14ac:dyDescent="0.25">
      <c r="A4707" s="9">
        <v>45230</v>
      </c>
      <c r="B4707" s="10" t="s">
        <v>528</v>
      </c>
      <c r="C4707" s="10" t="s">
        <v>282</v>
      </c>
      <c r="D4707" s="10" t="s">
        <v>40</v>
      </c>
      <c r="E4707" s="10" t="s">
        <v>30</v>
      </c>
      <c r="F4707" s="10">
        <v>70</v>
      </c>
      <c r="G4707" s="10">
        <v>76</v>
      </c>
      <c r="H4707" s="11">
        <f>SUMIFS(AA:AA,$A:$A,EOMONTH($A4707,-1),$B:$B,$B4707)</f>
        <v>0</v>
      </c>
      <c r="I4707" s="63">
        <f>ROUND(SUMIFS(AC:AC,$A:$A,EOMONTH($A4707,-1),$B:$B,$B4707),2)</f>
        <v>48.96</v>
      </c>
      <c r="J4707" s="11">
        <f>SUMIFS(AB:AB,$A:$A,EOMONTH($A4707,-1),$B:$B,$B4707)</f>
        <v>0</v>
      </c>
      <c r="K4707" s="13">
        <v>0</v>
      </c>
      <c r="L4707" s="25">
        <v>0</v>
      </c>
      <c r="M4707" s="15">
        <v>120</v>
      </c>
      <c r="N4707" s="14">
        <v>6080.4</v>
      </c>
      <c r="O4707" s="16">
        <v>120</v>
      </c>
      <c r="P4707" s="16">
        <v>9451.2000000000007</v>
      </c>
      <c r="Q4707" s="16">
        <v>0</v>
      </c>
      <c r="R4707" s="16">
        <f>Q4707*16.876/100</f>
        <v>0</v>
      </c>
      <c r="S4707" s="17">
        <f t="shared" si="511"/>
        <v>0</v>
      </c>
      <c r="T4707" s="16">
        <v>0</v>
      </c>
      <c r="U4707" s="18">
        <f t="shared" si="512"/>
        <v>0</v>
      </c>
      <c r="V4707" s="18">
        <f t="shared" si="513"/>
        <v>8.4</v>
      </c>
      <c r="W4707" s="18">
        <f t="shared" si="514"/>
        <v>1.4102760000000001</v>
      </c>
      <c r="X4707" s="27"/>
      <c r="Y4707" s="19">
        <f t="shared" si="515"/>
        <v>9.810276</v>
      </c>
      <c r="Z4707" s="18">
        <f t="shared" si="516"/>
        <v>9.1199999999999992</v>
      </c>
      <c r="AA4707" s="12">
        <v>0</v>
      </c>
      <c r="AB4707" s="12">
        <v>0</v>
      </c>
      <c r="AC4707" s="28">
        <f>+I4707+Y4707-Z4707</f>
        <v>49.650276000000005</v>
      </c>
      <c r="AD4707" s="20">
        <f t="shared" si="517"/>
        <v>0</v>
      </c>
      <c r="AE4707">
        <v>0</v>
      </c>
    </row>
    <row r="4708" spans="1:31" x14ac:dyDescent="0.25">
      <c r="A4708" s="9">
        <v>45230</v>
      </c>
      <c r="B4708" s="10" t="s">
        <v>529</v>
      </c>
      <c r="C4708" s="10" t="s">
        <v>282</v>
      </c>
      <c r="D4708" s="10" t="s">
        <v>40</v>
      </c>
      <c r="E4708" s="10" t="s">
        <v>30</v>
      </c>
      <c r="F4708" s="10">
        <v>140</v>
      </c>
      <c r="G4708" s="10">
        <v>153</v>
      </c>
      <c r="H4708" s="11">
        <f>SUMIFS(AA:AA,$A:$A,EOMONTH($A4708,-1),$B:$B,$B4708)</f>
        <v>48</v>
      </c>
      <c r="I4708" s="63">
        <f>ROUND(SUMIFS(AC:AC,$A:$A,EOMONTH($A4708,-1),$B:$B,$B4708),2)</f>
        <v>53.52</v>
      </c>
      <c r="J4708" s="11">
        <f>SUMIFS(AB:AB,$A:$A,EOMONTH($A4708,-1),$B:$B,$B4708)</f>
        <v>2619.84</v>
      </c>
      <c r="K4708" s="13">
        <v>0</v>
      </c>
      <c r="L4708" s="25">
        <v>0</v>
      </c>
      <c r="M4708" s="15">
        <v>96</v>
      </c>
      <c r="N4708" s="14">
        <v>5280</v>
      </c>
      <c r="O4708" s="16">
        <v>120</v>
      </c>
      <c r="P4708" s="16">
        <v>11100.48</v>
      </c>
      <c r="Q4708" s="16">
        <v>0</v>
      </c>
      <c r="R4708" s="16">
        <f>Q4708*16.876/100</f>
        <v>0</v>
      </c>
      <c r="S4708" s="17">
        <f t="shared" si="511"/>
        <v>0</v>
      </c>
      <c r="T4708" s="16">
        <v>0</v>
      </c>
      <c r="U4708" s="18">
        <f t="shared" si="512"/>
        <v>7.3440000000000003</v>
      </c>
      <c r="V4708" s="18">
        <f t="shared" si="513"/>
        <v>13.44</v>
      </c>
      <c r="W4708" s="18">
        <f t="shared" si="514"/>
        <v>2.2564416</v>
      </c>
      <c r="X4708" s="27"/>
      <c r="Y4708" s="19">
        <f t="shared" si="515"/>
        <v>15.6964416</v>
      </c>
      <c r="Z4708" s="18">
        <f t="shared" si="516"/>
        <v>18.36</v>
      </c>
      <c r="AA4708" s="12">
        <v>24</v>
      </c>
      <c r="AB4708" s="12">
        <v>1316.64</v>
      </c>
      <c r="AC4708" s="28">
        <f>+I4708+Y4708-Z4708</f>
        <v>50.856441599999997</v>
      </c>
      <c r="AD4708" s="20">
        <f t="shared" si="517"/>
        <v>0</v>
      </c>
      <c r="AE4708">
        <v>0</v>
      </c>
    </row>
    <row r="4709" spans="1:31" x14ac:dyDescent="0.25">
      <c r="A4709" s="9">
        <v>45230</v>
      </c>
      <c r="B4709" s="10" t="s">
        <v>743</v>
      </c>
      <c r="C4709" s="10" t="s">
        <v>282</v>
      </c>
      <c r="D4709" s="10" t="s">
        <v>40</v>
      </c>
      <c r="E4709" s="10" t="s">
        <v>30</v>
      </c>
      <c r="F4709" s="10">
        <v>150</v>
      </c>
      <c r="G4709" s="10">
        <v>163</v>
      </c>
      <c r="H4709" s="11">
        <f>SUMIFS(AA:AA,$A:$A,EOMONTH($A4709,-1),$B:$B,$B4709)</f>
        <v>72</v>
      </c>
      <c r="I4709" s="63">
        <f>ROUND(SUMIFS(AC:AC,$A:$A,EOMONTH($A4709,-1),$B:$B,$B4709),2)</f>
        <v>36.630000000000003</v>
      </c>
      <c r="J4709" s="11">
        <f>SUMIFS(AB:AB,$A:$A,EOMONTH($A4709,-1),$B:$B,$B4709)</f>
        <v>4264.5600000000004</v>
      </c>
      <c r="K4709" s="13">
        <v>0</v>
      </c>
      <c r="L4709" s="25">
        <v>0</v>
      </c>
      <c r="M4709" s="15">
        <v>120</v>
      </c>
      <c r="N4709" s="14">
        <v>7051.2</v>
      </c>
      <c r="O4709" s="16">
        <v>120</v>
      </c>
      <c r="P4709" s="16">
        <v>12595.44</v>
      </c>
      <c r="Q4709" s="16">
        <v>0</v>
      </c>
      <c r="R4709" s="16">
        <f>Q4709*16.876/100</f>
        <v>0</v>
      </c>
      <c r="S4709" s="17">
        <f t="shared" si="511"/>
        <v>0</v>
      </c>
      <c r="T4709" s="16">
        <v>0</v>
      </c>
      <c r="U4709" s="18">
        <f t="shared" si="512"/>
        <v>11.736000000000001</v>
      </c>
      <c r="V4709" s="18">
        <f t="shared" si="513"/>
        <v>18</v>
      </c>
      <c r="W4709" s="18">
        <f t="shared" si="514"/>
        <v>3.0220199999999999</v>
      </c>
      <c r="X4709" s="27"/>
      <c r="Y4709" s="19">
        <f t="shared" si="515"/>
        <v>21.022020000000001</v>
      </c>
      <c r="Z4709" s="18">
        <f t="shared" si="516"/>
        <v>19.559999999999999</v>
      </c>
      <c r="AA4709" s="12">
        <v>72</v>
      </c>
      <c r="AB4709" s="12">
        <v>4240.3900000000003</v>
      </c>
      <c r="AC4709" s="28">
        <f>+I4709+Y4709-Z4709</f>
        <v>38.092020000000005</v>
      </c>
      <c r="AD4709" s="20">
        <f t="shared" si="517"/>
        <v>0</v>
      </c>
      <c r="AE4709">
        <v>0</v>
      </c>
    </row>
    <row r="4710" spans="1:31" x14ac:dyDescent="0.25">
      <c r="A4710" s="9">
        <v>45230</v>
      </c>
      <c r="B4710" s="10" t="s">
        <v>530</v>
      </c>
      <c r="C4710" s="10" t="s">
        <v>282</v>
      </c>
      <c r="D4710" s="10" t="s">
        <v>40</v>
      </c>
      <c r="E4710" s="10" t="s">
        <v>30</v>
      </c>
      <c r="F4710" s="10">
        <v>135</v>
      </c>
      <c r="G4710" s="10">
        <v>147</v>
      </c>
      <c r="H4710" s="11">
        <f>SUMIFS(AA:AA,$A:$A,EOMONTH($A4710,-1),$B:$B,$B4710)</f>
        <v>238</v>
      </c>
      <c r="I4710" s="63">
        <f>ROUND(SUMIFS(AC:AC,$A:$A,EOMONTH($A4710,-1),$B:$B,$B4710),2)</f>
        <v>-339.62</v>
      </c>
      <c r="J4710" s="11">
        <f>SUMIFS(AB:AB,$A:$A,EOMONTH($A4710,-1),$B:$B,$B4710)</f>
        <v>2223.23</v>
      </c>
      <c r="K4710" s="13">
        <v>0</v>
      </c>
      <c r="L4710" s="25">
        <v>0</v>
      </c>
      <c r="M4710" s="15">
        <v>4692</v>
      </c>
      <c r="N4710" s="14">
        <v>44949.36</v>
      </c>
      <c r="O4710" s="16">
        <v>648</v>
      </c>
      <c r="P4710" s="16">
        <v>12352.32</v>
      </c>
      <c r="Q4710" s="16">
        <v>0</v>
      </c>
      <c r="R4710" s="16">
        <f>Q4710*16.876/100</f>
        <v>0</v>
      </c>
      <c r="S4710" s="17">
        <f t="shared" si="511"/>
        <v>0</v>
      </c>
      <c r="T4710" s="16">
        <v>0</v>
      </c>
      <c r="U4710" s="18">
        <f t="shared" si="512"/>
        <v>34.985999999999997</v>
      </c>
      <c r="V4710" s="18">
        <f t="shared" si="513"/>
        <v>633.41999999999996</v>
      </c>
      <c r="W4710" s="18">
        <f t="shared" si="514"/>
        <v>106.34488380000001</v>
      </c>
      <c r="X4710" s="27"/>
      <c r="Y4710" s="19">
        <f t="shared" si="515"/>
        <v>739.76488380000001</v>
      </c>
      <c r="Z4710" s="18">
        <f t="shared" si="516"/>
        <v>95.256</v>
      </c>
      <c r="AA4710" s="12">
        <v>4282</v>
      </c>
      <c r="AB4710" s="12">
        <v>36800.980000000003</v>
      </c>
      <c r="AC4710" s="28">
        <f>+I4710+Y4710-Z4710</f>
        <v>304.88888380000003</v>
      </c>
      <c r="AD4710" s="20">
        <f t="shared" si="517"/>
        <v>0</v>
      </c>
      <c r="AE4710">
        <v>0</v>
      </c>
    </row>
    <row r="4711" spans="1:31" x14ac:dyDescent="0.25">
      <c r="A4711" s="9">
        <v>45230</v>
      </c>
      <c r="B4711" s="10" t="s">
        <v>531</v>
      </c>
      <c r="C4711" s="10" t="s">
        <v>282</v>
      </c>
      <c r="D4711" s="10" t="s">
        <v>29</v>
      </c>
      <c r="E4711" s="10" t="s">
        <v>30</v>
      </c>
      <c r="F4711" s="10"/>
      <c r="G4711" s="10">
        <v>0</v>
      </c>
      <c r="H4711" s="11">
        <f>SUMIFS(AA:AA,$A:$A,EOMONTH($A4711,-1),$B:$B,$B4711)</f>
        <v>240</v>
      </c>
      <c r="I4711" s="63">
        <f>ROUND(SUMIFS(AC:AC,$A:$A,EOMONTH($A4711,-1),$B:$B,$B4711),2)</f>
        <v>10.84</v>
      </c>
      <c r="J4711" s="11">
        <f>SUMIFS(AB:AB,$A:$A,EOMONTH($A4711,-1),$B:$B,$B4711)</f>
        <v>0</v>
      </c>
      <c r="K4711" s="13">
        <v>0</v>
      </c>
      <c r="L4711" s="25">
        <v>0</v>
      </c>
      <c r="M4711" s="15">
        <v>0</v>
      </c>
      <c r="N4711" s="14">
        <v>0</v>
      </c>
      <c r="O4711" s="16">
        <v>0</v>
      </c>
      <c r="P4711" s="16">
        <v>0</v>
      </c>
      <c r="Q4711" s="16">
        <v>0</v>
      </c>
      <c r="R4711" s="16">
        <f>Q4711*16.876/100</f>
        <v>0</v>
      </c>
      <c r="S4711" s="17">
        <f t="shared" si="511"/>
        <v>0</v>
      </c>
      <c r="T4711" s="16">
        <v>0</v>
      </c>
      <c r="U4711" s="18">
        <f t="shared" si="512"/>
        <v>0</v>
      </c>
      <c r="V4711" s="18">
        <f t="shared" si="513"/>
        <v>0</v>
      </c>
      <c r="W4711" s="18">
        <f t="shared" si="514"/>
        <v>0</v>
      </c>
      <c r="X4711" s="27"/>
      <c r="Y4711" s="19">
        <f t="shared" si="515"/>
        <v>0</v>
      </c>
      <c r="Z4711" s="18">
        <f t="shared" si="516"/>
        <v>0</v>
      </c>
      <c r="AA4711" s="12">
        <v>240</v>
      </c>
      <c r="AB4711" s="12">
        <v>0</v>
      </c>
      <c r="AC4711" s="28">
        <f>+I4711+Y4711-Z4711</f>
        <v>10.84</v>
      </c>
      <c r="AD4711" s="20">
        <f t="shared" si="517"/>
        <v>0</v>
      </c>
      <c r="AE4711">
        <v>0</v>
      </c>
    </row>
    <row r="4712" spans="1:31" x14ac:dyDescent="0.25">
      <c r="A4712" s="9">
        <v>45230</v>
      </c>
      <c r="B4712" s="10" t="s">
        <v>532</v>
      </c>
      <c r="C4712" s="10" t="s">
        <v>282</v>
      </c>
      <c r="D4712" s="10" t="s">
        <v>29</v>
      </c>
      <c r="E4712" s="10" t="s">
        <v>30</v>
      </c>
      <c r="F4712" s="10">
        <v>0</v>
      </c>
      <c r="G4712" s="10">
        <v>0</v>
      </c>
      <c r="H4712" s="11">
        <f>SUMIFS(AA:AA,$A:$A,EOMONTH($A4712,-1),$B:$B,$B4712)</f>
        <v>255</v>
      </c>
      <c r="I4712" s="63">
        <f>ROUND(SUMIFS(AC:AC,$A:$A,EOMONTH($A4712,-1),$B:$B,$B4712),2)</f>
        <v>43.75</v>
      </c>
      <c r="J4712" s="11">
        <f>SUMIFS(AB:AB,$A:$A,EOMONTH($A4712,-1),$B:$B,$B4712)</f>
        <v>4997.43</v>
      </c>
      <c r="K4712" s="13">
        <v>0</v>
      </c>
      <c r="L4712" s="25">
        <v>0</v>
      </c>
      <c r="M4712" s="15">
        <v>0</v>
      </c>
      <c r="N4712" s="14">
        <v>0</v>
      </c>
      <c r="O4712" s="16">
        <v>12</v>
      </c>
      <c r="P4712" s="16">
        <v>360.48</v>
      </c>
      <c r="Q4712" s="16">
        <v>0</v>
      </c>
      <c r="R4712" s="16">
        <f>Q4712*16.876/100</f>
        <v>0</v>
      </c>
      <c r="S4712" s="17">
        <f t="shared" si="511"/>
        <v>0</v>
      </c>
      <c r="T4712" s="16">
        <v>0</v>
      </c>
      <c r="U4712" s="18">
        <f t="shared" si="512"/>
        <v>0</v>
      </c>
      <c r="V4712" s="18">
        <f t="shared" si="513"/>
        <v>0</v>
      </c>
      <c r="W4712" s="18">
        <f t="shared" si="514"/>
        <v>0</v>
      </c>
      <c r="X4712" s="27"/>
      <c r="Y4712" s="19">
        <f t="shared" si="515"/>
        <v>0</v>
      </c>
      <c r="Z4712" s="18">
        <f t="shared" si="516"/>
        <v>0</v>
      </c>
      <c r="AA4712" s="12">
        <v>243</v>
      </c>
      <c r="AB4712" s="12">
        <v>4762.26</v>
      </c>
      <c r="AC4712" s="28">
        <f>+I4712+Y4712-Z4712</f>
        <v>43.75</v>
      </c>
      <c r="AD4712" s="20">
        <f t="shared" si="517"/>
        <v>0</v>
      </c>
      <c r="AE4712">
        <v>0</v>
      </c>
    </row>
    <row r="4713" spans="1:31" x14ac:dyDescent="0.25">
      <c r="A4713" s="9">
        <v>45230</v>
      </c>
      <c r="B4713" s="10" t="s">
        <v>533</v>
      </c>
      <c r="C4713" s="10" t="s">
        <v>282</v>
      </c>
      <c r="D4713" s="10" t="s">
        <v>40</v>
      </c>
      <c r="E4713" s="10" t="s">
        <v>30</v>
      </c>
      <c r="F4713" s="10">
        <v>80</v>
      </c>
      <c r="G4713" s="10">
        <v>87</v>
      </c>
      <c r="H4713" s="11">
        <f>SUMIFS(AA:AA,$A:$A,EOMONTH($A4713,-1),$B:$B,$B4713)</f>
        <v>-264</v>
      </c>
      <c r="I4713" s="63">
        <f>ROUND(SUMIFS(AC:AC,$A:$A,EOMONTH($A4713,-1),$B:$B,$B4713),2)</f>
        <v>-14.31</v>
      </c>
      <c r="J4713" s="11">
        <f>SUMIFS(AB:AB,$A:$A,EOMONTH($A4713,-1),$B:$B,$B4713)</f>
        <v>-17993.759999999998</v>
      </c>
      <c r="K4713" s="13">
        <v>0</v>
      </c>
      <c r="L4713" s="25">
        <v>0</v>
      </c>
      <c r="M4713" s="15">
        <v>192</v>
      </c>
      <c r="N4713" s="14">
        <v>10793.28</v>
      </c>
      <c r="O4713" s="16">
        <v>24</v>
      </c>
      <c r="P4713" s="16">
        <v>1630.56</v>
      </c>
      <c r="Q4713" s="16">
        <v>0</v>
      </c>
      <c r="R4713" s="16">
        <f>Q4713*16.876/100</f>
        <v>0</v>
      </c>
      <c r="S4713" s="17">
        <f t="shared" si="511"/>
        <v>0</v>
      </c>
      <c r="T4713" s="16">
        <v>0</v>
      </c>
      <c r="U4713" s="18">
        <f t="shared" si="512"/>
        <v>-22.968</v>
      </c>
      <c r="V4713" s="18">
        <f t="shared" si="513"/>
        <v>15.36</v>
      </c>
      <c r="W4713" s="18">
        <f t="shared" si="514"/>
        <v>2.5787904000000004</v>
      </c>
      <c r="X4713" s="27"/>
      <c r="Y4713" s="19">
        <f t="shared" si="515"/>
        <v>17.938790399999998</v>
      </c>
      <c r="Z4713" s="18">
        <f t="shared" si="516"/>
        <v>2.0880000000000001</v>
      </c>
      <c r="AA4713" s="12">
        <v>-96</v>
      </c>
      <c r="AB4713" s="12">
        <v>-5677.68</v>
      </c>
      <c r="AC4713" s="28">
        <f>+I4713+Y4713-Z4713</f>
        <v>1.5407903999999979</v>
      </c>
      <c r="AD4713" s="20">
        <f t="shared" si="517"/>
        <v>0</v>
      </c>
      <c r="AE4713">
        <v>0</v>
      </c>
    </row>
    <row r="4714" spans="1:31" x14ac:dyDescent="0.25">
      <c r="A4714" s="9">
        <v>45230</v>
      </c>
      <c r="B4714" s="10" t="s">
        <v>796</v>
      </c>
      <c r="C4714" s="10" t="s">
        <v>105</v>
      </c>
      <c r="D4714" s="10" t="s">
        <v>29</v>
      </c>
      <c r="E4714" s="10" t="s">
        <v>30</v>
      </c>
      <c r="F4714" s="10"/>
      <c r="G4714" s="10">
        <v>0</v>
      </c>
      <c r="H4714" s="11">
        <f>SUMIFS(AA:AA,$A:$A,EOMONTH($A4714,-1),$B:$B,$B4714)</f>
        <v>1632</v>
      </c>
      <c r="I4714" s="63">
        <f>ROUND(SUMIFS(AC:AC,$A:$A,EOMONTH($A4714,-1),$B:$B,$B4714),2)</f>
        <v>0</v>
      </c>
      <c r="J4714" s="11">
        <f>SUMIFS(AB:AB,$A:$A,EOMONTH($A4714,-1),$B:$B,$B4714)</f>
        <v>4582.7299999999996</v>
      </c>
      <c r="K4714" s="13">
        <v>0</v>
      </c>
      <c r="L4714" s="25">
        <v>0</v>
      </c>
      <c r="M4714" s="15">
        <v>0</v>
      </c>
      <c r="N4714" s="14">
        <v>0</v>
      </c>
      <c r="O4714" s="16">
        <v>0</v>
      </c>
      <c r="P4714" s="16">
        <v>0</v>
      </c>
      <c r="Q4714" s="16">
        <v>192</v>
      </c>
      <c r="R4714" s="16">
        <f>Q4714*16.876/100</f>
        <v>32.401919999999997</v>
      </c>
      <c r="S4714" s="17">
        <f t="shared" si="511"/>
        <v>224.40191999999999</v>
      </c>
      <c r="T4714" s="16">
        <v>539.52</v>
      </c>
      <c r="U4714" s="18">
        <f t="shared" si="512"/>
        <v>0</v>
      </c>
      <c r="V4714" s="18">
        <f t="shared" si="513"/>
        <v>0</v>
      </c>
      <c r="W4714" s="18">
        <f t="shared" si="514"/>
        <v>0</v>
      </c>
      <c r="X4714" s="27"/>
      <c r="Y4714" s="19">
        <f t="shared" si="515"/>
        <v>0</v>
      </c>
      <c r="Z4714" s="18">
        <f t="shared" si="516"/>
        <v>0</v>
      </c>
      <c r="AA4714" s="12">
        <v>1440</v>
      </c>
      <c r="AB4714" s="12">
        <v>4043.57</v>
      </c>
      <c r="AC4714" s="28">
        <f>+I4714+Y4714-Z4714</f>
        <v>0</v>
      </c>
      <c r="AD4714" s="20">
        <f t="shared" si="517"/>
        <v>0</v>
      </c>
      <c r="AE4714">
        <v>0</v>
      </c>
    </row>
    <row r="4715" spans="1:31" x14ac:dyDescent="0.25">
      <c r="A4715" s="9">
        <v>45230</v>
      </c>
      <c r="B4715" s="10" t="s">
        <v>534</v>
      </c>
      <c r="C4715" s="10" t="s">
        <v>282</v>
      </c>
      <c r="D4715" s="10" t="s">
        <v>40</v>
      </c>
      <c r="E4715" s="10" t="s">
        <v>30</v>
      </c>
      <c r="F4715" s="10">
        <v>100</v>
      </c>
      <c r="G4715" s="10">
        <v>109</v>
      </c>
      <c r="H4715" s="11">
        <f>SUMIFS(AA:AA,$A:$A,EOMONTH($A4715,-1),$B:$B,$B4715)</f>
        <v>0</v>
      </c>
      <c r="I4715" s="63">
        <f>ROUND(SUMIFS(AC:AC,$A:$A,EOMONTH($A4715,-1),$B:$B,$B4715),2)</f>
        <v>-21.98</v>
      </c>
      <c r="J4715" s="11">
        <f>SUMIFS(AB:AB,$A:$A,EOMONTH($A4715,-1),$B:$B,$B4715)</f>
        <v>0</v>
      </c>
      <c r="K4715" s="13">
        <v>0</v>
      </c>
      <c r="L4715" s="25">
        <v>0</v>
      </c>
      <c r="M4715" s="15">
        <v>0</v>
      </c>
      <c r="N4715" s="14">
        <v>0</v>
      </c>
      <c r="O4715" s="16">
        <v>24</v>
      </c>
      <c r="P4715" s="16">
        <v>2128.3200000000002</v>
      </c>
      <c r="Q4715" s="16">
        <v>0</v>
      </c>
      <c r="R4715" s="16">
        <f>Q4715*16.876/100</f>
        <v>0</v>
      </c>
      <c r="S4715" s="17">
        <f t="shared" si="511"/>
        <v>0</v>
      </c>
      <c r="T4715" s="16">
        <v>0</v>
      </c>
      <c r="U4715" s="18">
        <f t="shared" si="512"/>
        <v>0</v>
      </c>
      <c r="V4715" s="18">
        <f t="shared" si="513"/>
        <v>0</v>
      </c>
      <c r="W4715" s="18">
        <f t="shared" si="514"/>
        <v>0</v>
      </c>
      <c r="X4715" s="27"/>
      <c r="Y4715" s="19">
        <f t="shared" si="515"/>
        <v>0</v>
      </c>
      <c r="Z4715" s="18">
        <f t="shared" si="516"/>
        <v>2.6160000000000001</v>
      </c>
      <c r="AA4715" s="12">
        <v>-24</v>
      </c>
      <c r="AB4715" s="12">
        <v>-2128.3200000000002</v>
      </c>
      <c r="AC4715" s="28">
        <f>+I4715+Y4715-Z4715</f>
        <v>-24.596</v>
      </c>
      <c r="AD4715" s="20">
        <f t="shared" si="517"/>
        <v>30</v>
      </c>
      <c r="AE4715">
        <v>30</v>
      </c>
    </row>
    <row r="4716" spans="1:31" x14ac:dyDescent="0.25">
      <c r="A4716" s="59">
        <v>45230</v>
      </c>
      <c r="B4716" s="60" t="s">
        <v>823</v>
      </c>
      <c r="C4716" s="60" t="s">
        <v>282</v>
      </c>
      <c r="D4716" s="60" t="s">
        <v>40</v>
      </c>
      <c r="E4716" s="60" t="s">
        <v>30</v>
      </c>
      <c r="F4716" s="10"/>
      <c r="G4716" s="10"/>
      <c r="H4716" s="11"/>
      <c r="I4716" s="63">
        <f>ROUND(SUMIFS(AC:AC,$A:$A,EOMONTH($A4716,-1),$B:$B,$B4716),2)</f>
        <v>0</v>
      </c>
      <c r="J4716" s="11"/>
      <c r="K4716" s="13"/>
      <c r="L4716" s="25"/>
      <c r="M4716" s="15"/>
      <c r="N4716" s="14"/>
      <c r="O4716" s="16"/>
      <c r="P4716" s="16"/>
      <c r="Q4716" s="16"/>
      <c r="R4716" s="16"/>
      <c r="S4716" s="17">
        <f t="shared" si="511"/>
        <v>0</v>
      </c>
      <c r="T4716" s="16"/>
      <c r="U4716" s="18">
        <f t="shared" si="512"/>
        <v>0</v>
      </c>
      <c r="V4716" s="18">
        <f t="shared" si="513"/>
        <v>0</v>
      </c>
      <c r="W4716" s="18">
        <f t="shared" si="514"/>
        <v>0</v>
      </c>
      <c r="X4716" s="27"/>
      <c r="Y4716" s="19">
        <f t="shared" si="515"/>
        <v>0</v>
      </c>
      <c r="Z4716" s="18">
        <f t="shared" si="516"/>
        <v>0</v>
      </c>
      <c r="AA4716" s="12"/>
      <c r="AB4716" s="12"/>
      <c r="AC4716" s="28">
        <f>+I4716+Y4716-Z4716</f>
        <v>0</v>
      </c>
      <c r="AD4716" s="20">
        <f t="shared" si="517"/>
        <v>0</v>
      </c>
      <c r="AE4716">
        <v>0</v>
      </c>
    </row>
    <row r="4717" spans="1:31" x14ac:dyDescent="0.25">
      <c r="A4717" s="9">
        <v>45230</v>
      </c>
      <c r="B4717" s="10" t="s">
        <v>807</v>
      </c>
      <c r="C4717" s="10" t="s">
        <v>282</v>
      </c>
      <c r="D4717" s="10" t="s">
        <v>29</v>
      </c>
      <c r="E4717" s="10" t="s">
        <v>30</v>
      </c>
      <c r="F4717" s="10">
        <v>0</v>
      </c>
      <c r="G4717" s="10">
        <v>0</v>
      </c>
      <c r="H4717" s="11">
        <f>SUMIFS(AA:AA,$A:$A,EOMONTH($A4717,-1),$B:$B,$B4717)</f>
        <v>0</v>
      </c>
      <c r="I4717" s="63">
        <f>ROUND(SUMIFS(AC:AC,$A:$A,EOMONTH($A4717,-1),$B:$B,$B4717),2)</f>
        <v>0</v>
      </c>
      <c r="J4717" s="11">
        <f>SUMIFS(AB:AB,$A:$A,EOMONTH($A4717,-1),$B:$B,$B4717)</f>
        <v>0</v>
      </c>
      <c r="K4717" s="13">
        <v>9875</v>
      </c>
      <c r="L4717" s="25">
        <v>454250</v>
      </c>
      <c r="M4717" s="15">
        <v>0</v>
      </c>
      <c r="N4717" s="14">
        <v>0</v>
      </c>
      <c r="O4717" s="16">
        <v>3725</v>
      </c>
      <c r="P4717" s="16">
        <v>212304</v>
      </c>
      <c r="Q4717" s="16">
        <v>0</v>
      </c>
      <c r="R4717" s="16">
        <f>Q4717*16.876/100</f>
        <v>0</v>
      </c>
      <c r="S4717" s="17">
        <f t="shared" si="511"/>
        <v>0</v>
      </c>
      <c r="T4717" s="16">
        <v>0</v>
      </c>
      <c r="U4717" s="18">
        <f t="shared" si="512"/>
        <v>0</v>
      </c>
      <c r="V4717" s="18">
        <f t="shared" si="513"/>
        <v>0</v>
      </c>
      <c r="W4717" s="18">
        <f t="shared" si="514"/>
        <v>0</v>
      </c>
      <c r="X4717" s="27"/>
      <c r="Y4717" s="19">
        <f t="shared" si="515"/>
        <v>0</v>
      </c>
      <c r="Z4717" s="18">
        <f t="shared" si="516"/>
        <v>0</v>
      </c>
      <c r="AA4717" s="12">
        <v>6150</v>
      </c>
      <c r="AB4717" s="12">
        <v>212175</v>
      </c>
      <c r="AC4717" s="28">
        <f>+I4717+Y4717-Z4717</f>
        <v>0</v>
      </c>
      <c r="AD4717" s="20">
        <f t="shared" si="517"/>
        <v>0</v>
      </c>
      <c r="AE4717">
        <v>0</v>
      </c>
    </row>
    <row r="4718" spans="1:31" x14ac:dyDescent="0.25">
      <c r="A4718" s="9">
        <v>45230</v>
      </c>
      <c r="B4718" s="10" t="s">
        <v>535</v>
      </c>
      <c r="C4718" s="10" t="s">
        <v>282</v>
      </c>
      <c r="D4718" s="10" t="s">
        <v>29</v>
      </c>
      <c r="E4718" s="10" t="s">
        <v>30</v>
      </c>
      <c r="F4718" s="10">
        <v>0</v>
      </c>
      <c r="G4718" s="10">
        <v>0</v>
      </c>
      <c r="H4718" s="11">
        <f>SUMIFS(AA:AA,$A:$A,EOMONTH($A4718,-1),$B:$B,$B4718)</f>
        <v>6003</v>
      </c>
      <c r="I4718" s="63">
        <f>ROUND(SUMIFS(AC:AC,$A:$A,EOMONTH($A4718,-1),$B:$B,$B4718),2)</f>
        <v>60.95</v>
      </c>
      <c r="J4718" s="11">
        <f>SUMIFS(AB:AB,$A:$A,EOMONTH($A4718,-1),$B:$B,$B4718)</f>
        <v>480240</v>
      </c>
      <c r="K4718" s="13">
        <v>1863</v>
      </c>
      <c r="L4718" s="25">
        <v>149040</v>
      </c>
      <c r="M4718" s="15">
        <v>0</v>
      </c>
      <c r="N4718" s="14">
        <v>0</v>
      </c>
      <c r="O4718" s="16">
        <v>4563</v>
      </c>
      <c r="P4718" s="16">
        <v>437763</v>
      </c>
      <c r="Q4718" s="16">
        <v>0</v>
      </c>
      <c r="R4718" s="16">
        <f>Q4718*16.876/100</f>
        <v>0</v>
      </c>
      <c r="S4718" s="17">
        <f t="shared" si="511"/>
        <v>0</v>
      </c>
      <c r="T4718" s="16">
        <v>0</v>
      </c>
      <c r="U4718" s="18">
        <f t="shared" si="512"/>
        <v>0</v>
      </c>
      <c r="V4718" s="18">
        <f t="shared" si="513"/>
        <v>0</v>
      </c>
      <c r="W4718" s="18">
        <f t="shared" si="514"/>
        <v>0</v>
      </c>
      <c r="X4718" s="27"/>
      <c r="Y4718" s="19">
        <f t="shared" si="515"/>
        <v>0</v>
      </c>
      <c r="Z4718" s="18">
        <f t="shared" si="516"/>
        <v>0</v>
      </c>
      <c r="AA4718" s="12">
        <v>3303</v>
      </c>
      <c r="AB4718" s="12">
        <v>260945.88</v>
      </c>
      <c r="AC4718" s="28">
        <f>+I4718+Y4718-Z4718</f>
        <v>60.95</v>
      </c>
      <c r="AD4718" s="20">
        <f t="shared" si="517"/>
        <v>0</v>
      </c>
      <c r="AE4718">
        <v>0</v>
      </c>
    </row>
    <row r="4719" spans="1:31" x14ac:dyDescent="0.25">
      <c r="A4719" s="9">
        <v>45230</v>
      </c>
      <c r="B4719" s="10" t="s">
        <v>540</v>
      </c>
      <c r="C4719" s="10" t="s">
        <v>541</v>
      </c>
      <c r="D4719" s="10" t="s">
        <v>29</v>
      </c>
      <c r="E4719" s="10" t="s">
        <v>30</v>
      </c>
      <c r="F4719" s="10"/>
      <c r="G4719" s="10">
        <v>0</v>
      </c>
      <c r="H4719" s="11">
        <f>SUMIFS(AA:AA,$A:$A,EOMONTH($A4719,-1),$B:$B,$B4719)</f>
        <v>-2424</v>
      </c>
      <c r="I4719" s="63">
        <f>ROUND(SUMIFS(AC:AC,$A:$A,EOMONTH($A4719,-1),$B:$B,$B4719),2)</f>
        <v>0</v>
      </c>
      <c r="J4719" s="11">
        <f>SUMIFS(AB:AB,$A:$A,EOMONTH($A4719,-1),$B:$B,$B4719)</f>
        <v>-36456.959999999999</v>
      </c>
      <c r="K4719" s="13">
        <v>0</v>
      </c>
      <c r="L4719" s="25">
        <v>0</v>
      </c>
      <c r="M4719" s="15">
        <v>0</v>
      </c>
      <c r="N4719" s="14">
        <v>0</v>
      </c>
      <c r="O4719" s="16">
        <v>0</v>
      </c>
      <c r="P4719" s="16">
        <v>0</v>
      </c>
      <c r="Q4719" s="16">
        <v>0</v>
      </c>
      <c r="R4719" s="16">
        <f>Q4719*16.876/100</f>
        <v>0</v>
      </c>
      <c r="S4719" s="17">
        <f t="shared" si="511"/>
        <v>0</v>
      </c>
      <c r="T4719" s="16">
        <v>0</v>
      </c>
      <c r="U4719" s="18">
        <f t="shared" si="512"/>
        <v>0</v>
      </c>
      <c r="V4719" s="18">
        <f t="shared" si="513"/>
        <v>0</v>
      </c>
      <c r="W4719" s="18">
        <f t="shared" si="514"/>
        <v>0</v>
      </c>
      <c r="X4719" s="27"/>
      <c r="Y4719" s="19">
        <f t="shared" si="515"/>
        <v>0</v>
      </c>
      <c r="Z4719" s="18">
        <f t="shared" si="516"/>
        <v>0</v>
      </c>
      <c r="AA4719" s="12">
        <v>-2424</v>
      </c>
      <c r="AB4719" s="12">
        <v>-36456.959999999999</v>
      </c>
      <c r="AC4719" s="28">
        <f>+I4719+Y4719-Z4719</f>
        <v>0</v>
      </c>
      <c r="AD4719" s="20">
        <f t="shared" si="517"/>
        <v>0</v>
      </c>
      <c r="AE4719">
        <v>0</v>
      </c>
    </row>
    <row r="4720" spans="1:31" x14ac:dyDescent="0.25">
      <c r="A4720" s="9">
        <v>45230</v>
      </c>
      <c r="B4720" s="10" t="s">
        <v>547</v>
      </c>
      <c r="C4720" s="10" t="s">
        <v>282</v>
      </c>
      <c r="D4720" s="10" t="s">
        <v>29</v>
      </c>
      <c r="E4720" s="10" t="s">
        <v>30</v>
      </c>
      <c r="F4720" s="10"/>
      <c r="G4720" s="10">
        <v>0</v>
      </c>
      <c r="H4720" s="11">
        <f>SUMIFS(AA:AA,$A:$A,EOMONTH($A4720,-1),$B:$B,$B4720)</f>
        <v>4385</v>
      </c>
      <c r="I4720" s="63">
        <f>ROUND(SUMIFS(AC:AC,$A:$A,EOMONTH($A4720,-1),$B:$B,$B4720),2)</f>
        <v>80.19</v>
      </c>
      <c r="J4720" s="11">
        <f>SUMIFS(AB:AB,$A:$A,EOMONTH($A4720,-1),$B:$B,$B4720)</f>
        <v>36526.300000000003</v>
      </c>
      <c r="K4720" s="13">
        <v>0</v>
      </c>
      <c r="L4720" s="25">
        <v>0</v>
      </c>
      <c r="M4720" s="15">
        <v>0</v>
      </c>
      <c r="N4720" s="14">
        <v>0</v>
      </c>
      <c r="O4720" s="16">
        <v>0</v>
      </c>
      <c r="P4720" s="16">
        <v>0</v>
      </c>
      <c r="Q4720" s="16">
        <v>288</v>
      </c>
      <c r="R4720" s="16">
        <f>Q4720*16.876/100</f>
        <v>48.602880000000006</v>
      </c>
      <c r="S4720" s="17">
        <f t="shared" si="511"/>
        <v>336.60288000000003</v>
      </c>
      <c r="T4720" s="16">
        <v>2399.04</v>
      </c>
      <c r="U4720" s="18">
        <f t="shared" si="512"/>
        <v>0</v>
      </c>
      <c r="V4720" s="18">
        <f t="shared" si="513"/>
        <v>0</v>
      </c>
      <c r="W4720" s="18">
        <f t="shared" si="514"/>
        <v>0</v>
      </c>
      <c r="X4720" s="27"/>
      <c r="Y4720" s="19">
        <f t="shared" si="515"/>
        <v>0</v>
      </c>
      <c r="Z4720" s="18">
        <f t="shared" si="516"/>
        <v>0</v>
      </c>
      <c r="AA4720" s="12">
        <v>4097</v>
      </c>
      <c r="AB4720" s="12">
        <v>34127.32</v>
      </c>
      <c r="AC4720" s="28">
        <f>+I4720+Y4720-Z4720</f>
        <v>80.19</v>
      </c>
      <c r="AD4720" s="20">
        <f t="shared" si="517"/>
        <v>0</v>
      </c>
      <c r="AE4720">
        <v>0</v>
      </c>
    </row>
    <row r="4721" spans="1:31" x14ac:dyDescent="0.25">
      <c r="A4721" s="9">
        <v>45230</v>
      </c>
      <c r="B4721" s="10" t="s">
        <v>744</v>
      </c>
      <c r="C4721" s="10" t="s">
        <v>28</v>
      </c>
      <c r="D4721" s="10" t="s">
        <v>29</v>
      </c>
      <c r="E4721" s="10" t="s">
        <v>30</v>
      </c>
      <c r="F4721" s="10"/>
      <c r="G4721" s="10">
        <v>0</v>
      </c>
      <c r="H4721" s="11">
        <f>SUMIFS(AA:AA,$A:$A,EOMONTH($A4721,-1),$B:$B,$B4721)</f>
        <v>270</v>
      </c>
      <c r="I4721" s="63">
        <f>ROUND(SUMIFS(AC:AC,$A:$A,EOMONTH($A4721,-1),$B:$B,$B4721),2)</f>
        <v>0</v>
      </c>
      <c r="J4721" s="11">
        <f>SUMIFS(AB:AB,$A:$A,EOMONTH($A4721,-1),$B:$B,$B4721)</f>
        <v>1982.92</v>
      </c>
      <c r="K4721" s="13">
        <v>0</v>
      </c>
      <c r="L4721" s="25">
        <v>0</v>
      </c>
      <c r="M4721" s="15">
        <v>0</v>
      </c>
      <c r="N4721" s="14">
        <v>0</v>
      </c>
      <c r="O4721" s="16">
        <v>0</v>
      </c>
      <c r="P4721" s="16">
        <v>0</v>
      </c>
      <c r="Q4721" s="16">
        <v>48</v>
      </c>
      <c r="R4721" s="16">
        <f>Q4721*16.876/100</f>
        <v>8.1004799999999992</v>
      </c>
      <c r="S4721" s="17">
        <f t="shared" si="511"/>
        <v>56.100479999999997</v>
      </c>
      <c r="T4721" s="16">
        <v>352.32</v>
      </c>
      <c r="U4721" s="18">
        <f t="shared" si="512"/>
        <v>0</v>
      </c>
      <c r="V4721" s="18">
        <f t="shared" si="513"/>
        <v>0</v>
      </c>
      <c r="W4721" s="18">
        <f t="shared" si="514"/>
        <v>0</v>
      </c>
      <c r="X4721" s="27"/>
      <c r="Y4721" s="19">
        <f t="shared" si="515"/>
        <v>0</v>
      </c>
      <c r="Z4721" s="18">
        <f t="shared" si="516"/>
        <v>0</v>
      </c>
      <c r="AA4721" s="12">
        <v>222</v>
      </c>
      <c r="AB4721" s="12">
        <v>1630.4</v>
      </c>
      <c r="AC4721" s="28">
        <f>+I4721+Y4721-Z4721</f>
        <v>0</v>
      </c>
      <c r="AD4721" s="20">
        <f t="shared" si="517"/>
        <v>0</v>
      </c>
      <c r="AE4721">
        <v>0</v>
      </c>
    </row>
    <row r="4722" spans="1:31" x14ac:dyDescent="0.25">
      <c r="A4722" s="9">
        <v>45230</v>
      </c>
      <c r="B4722" s="10" t="s">
        <v>745</v>
      </c>
      <c r="C4722" s="10" t="s">
        <v>28</v>
      </c>
      <c r="D4722" s="10" t="s">
        <v>29</v>
      </c>
      <c r="E4722" s="10" t="s">
        <v>30</v>
      </c>
      <c r="F4722" s="10"/>
      <c r="G4722" s="10">
        <v>0</v>
      </c>
      <c r="H4722" s="11">
        <f>SUMIFS(AA:AA,$A:$A,EOMONTH($A4722,-1),$B:$B,$B4722)</f>
        <v>370</v>
      </c>
      <c r="I4722" s="63">
        <f>ROUND(SUMIFS(AC:AC,$A:$A,EOMONTH($A4722,-1),$B:$B,$B4722),2)</f>
        <v>0</v>
      </c>
      <c r="J4722" s="11">
        <f>SUMIFS(AB:AB,$A:$A,EOMONTH($A4722,-1),$B:$B,$B4722)</f>
        <v>2694.16</v>
      </c>
      <c r="K4722" s="13">
        <v>0</v>
      </c>
      <c r="L4722" s="25">
        <v>0</v>
      </c>
      <c r="M4722" s="15">
        <v>0</v>
      </c>
      <c r="N4722" s="14">
        <v>0</v>
      </c>
      <c r="O4722" s="16">
        <v>0</v>
      </c>
      <c r="P4722" s="16">
        <v>0</v>
      </c>
      <c r="Q4722" s="16">
        <v>48</v>
      </c>
      <c r="R4722" s="16">
        <f>Q4722*16.876/100</f>
        <v>8.1004799999999992</v>
      </c>
      <c r="S4722" s="17">
        <f t="shared" si="511"/>
        <v>56.100479999999997</v>
      </c>
      <c r="T4722" s="16">
        <v>349.44</v>
      </c>
      <c r="U4722" s="18">
        <f t="shared" si="512"/>
        <v>0</v>
      </c>
      <c r="V4722" s="18">
        <f t="shared" si="513"/>
        <v>0</v>
      </c>
      <c r="W4722" s="18">
        <f t="shared" si="514"/>
        <v>0</v>
      </c>
      <c r="X4722" s="27"/>
      <c r="Y4722" s="19">
        <f t="shared" si="515"/>
        <v>0</v>
      </c>
      <c r="Z4722" s="18">
        <f t="shared" si="516"/>
        <v>0</v>
      </c>
      <c r="AA4722" s="12">
        <v>322</v>
      </c>
      <c r="AB4722" s="12">
        <v>2344.65</v>
      </c>
      <c r="AC4722" s="28">
        <f>+I4722+Y4722-Z4722</f>
        <v>0</v>
      </c>
      <c r="AD4722" s="20">
        <f t="shared" si="517"/>
        <v>0</v>
      </c>
      <c r="AE4722">
        <v>0</v>
      </c>
    </row>
    <row r="4723" spans="1:31" x14ac:dyDescent="0.25">
      <c r="A4723" s="9">
        <v>45230</v>
      </c>
      <c r="B4723" s="10" t="s">
        <v>746</v>
      </c>
      <c r="C4723" s="10" t="s">
        <v>28</v>
      </c>
      <c r="D4723" s="10" t="s">
        <v>29</v>
      </c>
      <c r="E4723" s="10" t="s">
        <v>30</v>
      </c>
      <c r="F4723" s="10"/>
      <c r="G4723" s="10">
        <v>0</v>
      </c>
      <c r="H4723" s="11">
        <f>SUMIFS(AA:AA,$A:$A,EOMONTH($A4723,-1),$B:$B,$B4723)</f>
        <v>305</v>
      </c>
      <c r="I4723" s="63">
        <f>ROUND(SUMIFS(AC:AC,$A:$A,EOMONTH($A4723,-1),$B:$B,$B4723),2)</f>
        <v>0</v>
      </c>
      <c r="J4723" s="11">
        <f>SUMIFS(AB:AB,$A:$A,EOMONTH($A4723,-1),$B:$B,$B4723)</f>
        <v>2207.64</v>
      </c>
      <c r="K4723" s="13">
        <v>0</v>
      </c>
      <c r="L4723" s="25">
        <v>0</v>
      </c>
      <c r="M4723" s="15">
        <v>0</v>
      </c>
      <c r="N4723" s="14">
        <v>0</v>
      </c>
      <c r="O4723" s="16">
        <v>0</v>
      </c>
      <c r="P4723" s="16">
        <v>0</v>
      </c>
      <c r="Q4723" s="16">
        <v>48</v>
      </c>
      <c r="R4723" s="16">
        <f>Q4723*16.876/100</f>
        <v>8.1004799999999992</v>
      </c>
      <c r="S4723" s="17">
        <f t="shared" si="511"/>
        <v>56.100479999999997</v>
      </c>
      <c r="T4723" s="16">
        <v>347.52</v>
      </c>
      <c r="U4723" s="18">
        <f t="shared" si="512"/>
        <v>0</v>
      </c>
      <c r="V4723" s="18">
        <f t="shared" si="513"/>
        <v>0</v>
      </c>
      <c r="W4723" s="18">
        <f t="shared" si="514"/>
        <v>0</v>
      </c>
      <c r="X4723" s="27"/>
      <c r="Y4723" s="19">
        <f t="shared" si="515"/>
        <v>0</v>
      </c>
      <c r="Z4723" s="18">
        <f t="shared" si="516"/>
        <v>0</v>
      </c>
      <c r="AA4723" s="12">
        <v>257</v>
      </c>
      <c r="AB4723" s="12">
        <v>1860.21</v>
      </c>
      <c r="AC4723" s="28">
        <f>+I4723+Y4723-Z4723</f>
        <v>0</v>
      </c>
      <c r="AD4723" s="20">
        <f t="shared" si="517"/>
        <v>0</v>
      </c>
      <c r="AE4723">
        <v>0</v>
      </c>
    </row>
    <row r="4724" spans="1:31" x14ac:dyDescent="0.25">
      <c r="A4724" s="9">
        <v>45230</v>
      </c>
      <c r="B4724" s="10" t="s">
        <v>747</v>
      </c>
      <c r="C4724" s="10" t="s">
        <v>28</v>
      </c>
      <c r="D4724" s="10" t="s">
        <v>29</v>
      </c>
      <c r="E4724" s="10" t="s">
        <v>30</v>
      </c>
      <c r="F4724" s="10"/>
      <c r="G4724" s="10">
        <v>0</v>
      </c>
      <c r="H4724" s="11">
        <f>SUMIFS(AA:AA,$A:$A,EOMONTH($A4724,-1),$B:$B,$B4724)</f>
        <v>729</v>
      </c>
      <c r="I4724" s="63">
        <f>ROUND(SUMIFS(AC:AC,$A:$A,EOMONTH($A4724,-1),$B:$B,$B4724),2)</f>
        <v>0</v>
      </c>
      <c r="J4724" s="11">
        <f>SUMIFS(AB:AB,$A:$A,EOMONTH($A4724,-1),$B:$B,$B4724)</f>
        <v>5310.07</v>
      </c>
      <c r="K4724" s="13">
        <v>0</v>
      </c>
      <c r="L4724" s="25">
        <v>0</v>
      </c>
      <c r="M4724" s="15">
        <v>0</v>
      </c>
      <c r="N4724" s="14">
        <v>0</v>
      </c>
      <c r="O4724" s="16">
        <v>0</v>
      </c>
      <c r="P4724" s="16">
        <v>0</v>
      </c>
      <c r="Q4724" s="16">
        <v>48</v>
      </c>
      <c r="R4724" s="16">
        <f>Q4724*16.876/100</f>
        <v>8.1004799999999992</v>
      </c>
      <c r="S4724" s="17">
        <f t="shared" si="511"/>
        <v>56.100479999999997</v>
      </c>
      <c r="T4724" s="16">
        <v>349.44</v>
      </c>
      <c r="U4724" s="18">
        <f t="shared" si="512"/>
        <v>0</v>
      </c>
      <c r="V4724" s="18">
        <f t="shared" si="513"/>
        <v>0</v>
      </c>
      <c r="W4724" s="18">
        <f t="shared" si="514"/>
        <v>0</v>
      </c>
      <c r="X4724" s="27"/>
      <c r="Y4724" s="19">
        <f t="shared" si="515"/>
        <v>0</v>
      </c>
      <c r="Z4724" s="18">
        <f t="shared" si="516"/>
        <v>0</v>
      </c>
      <c r="AA4724" s="12">
        <v>681</v>
      </c>
      <c r="AB4724" s="12">
        <v>4960.4399999999996</v>
      </c>
      <c r="AC4724" s="28">
        <f>+I4724+Y4724-Z4724</f>
        <v>0</v>
      </c>
      <c r="AD4724" s="20">
        <f t="shared" si="517"/>
        <v>0</v>
      </c>
      <c r="AE4724">
        <v>0</v>
      </c>
    </row>
    <row r="4725" spans="1:31" x14ac:dyDescent="0.25">
      <c r="A4725" s="9">
        <v>45230</v>
      </c>
      <c r="B4725" s="10" t="s">
        <v>724</v>
      </c>
      <c r="C4725" s="10" t="s">
        <v>213</v>
      </c>
      <c r="D4725" s="10" t="s">
        <v>40</v>
      </c>
      <c r="E4725" s="10" t="s">
        <v>30</v>
      </c>
      <c r="F4725" s="10">
        <v>465</v>
      </c>
      <c r="G4725" s="10">
        <v>507</v>
      </c>
      <c r="H4725" s="11">
        <f>SUMIFS(AA:AA,$A:$A,EOMONTH($A4725,-1),$B:$B,$B4725)</f>
        <v>387</v>
      </c>
      <c r="I4725" s="63">
        <f>ROUND(SUMIFS(AC:AC,$A:$A,EOMONTH($A4725,-1),$B:$B,$B4725),2)</f>
        <v>273.86</v>
      </c>
      <c r="J4725" s="11">
        <f>SUMIFS(AB:AB,$A:$A,EOMONTH($A4725,-1),$B:$B,$B4725)</f>
        <v>22360.51</v>
      </c>
      <c r="K4725" s="13">
        <v>0</v>
      </c>
      <c r="L4725" s="25">
        <v>0</v>
      </c>
      <c r="M4725" s="15">
        <v>0</v>
      </c>
      <c r="N4725" s="14">
        <v>0</v>
      </c>
      <c r="O4725" s="16">
        <v>0</v>
      </c>
      <c r="P4725" s="16">
        <v>0</v>
      </c>
      <c r="Q4725" s="16">
        <v>0</v>
      </c>
      <c r="R4725" s="16">
        <f>Q4725*16.876/100</f>
        <v>0</v>
      </c>
      <c r="S4725" s="17">
        <f t="shared" si="511"/>
        <v>0</v>
      </c>
      <c r="T4725" s="16">
        <v>0</v>
      </c>
      <c r="U4725" s="18">
        <f t="shared" si="512"/>
        <v>196.209</v>
      </c>
      <c r="V4725" s="18">
        <f t="shared" si="513"/>
        <v>0</v>
      </c>
      <c r="W4725" s="18">
        <f t="shared" si="514"/>
        <v>0</v>
      </c>
      <c r="X4725" s="27"/>
      <c r="Y4725" s="19">
        <f t="shared" si="515"/>
        <v>0</v>
      </c>
      <c r="Z4725" s="18">
        <f t="shared" si="516"/>
        <v>0</v>
      </c>
      <c r="AA4725" s="12">
        <v>387</v>
      </c>
      <c r="AB4725" s="12">
        <v>22360.51</v>
      </c>
      <c r="AC4725" s="28">
        <f>+I4725+Y4725-Z4725</f>
        <v>273.86</v>
      </c>
      <c r="AD4725" s="20">
        <f t="shared" si="517"/>
        <v>0</v>
      </c>
      <c r="AE4725">
        <v>0</v>
      </c>
    </row>
    <row r="4726" spans="1:31" x14ac:dyDescent="0.25">
      <c r="A4726" s="9">
        <v>45230</v>
      </c>
      <c r="B4726" s="10" t="s">
        <v>725</v>
      </c>
      <c r="C4726" s="10" t="s">
        <v>213</v>
      </c>
      <c r="D4726" s="10" t="s">
        <v>40</v>
      </c>
      <c r="E4726" s="10" t="s">
        <v>30</v>
      </c>
      <c r="F4726" s="10">
        <v>465</v>
      </c>
      <c r="G4726" s="10">
        <v>507</v>
      </c>
      <c r="H4726" s="11">
        <f>SUMIFS(AA:AA,$A:$A,EOMONTH($A4726,-1),$B:$B,$B4726)</f>
        <v>405</v>
      </c>
      <c r="I4726" s="63">
        <f>ROUND(SUMIFS(AC:AC,$A:$A,EOMONTH($A4726,-1),$B:$B,$B4726),2)</f>
        <v>291.39999999999998</v>
      </c>
      <c r="J4726" s="11">
        <f>SUMIFS(AB:AB,$A:$A,EOMONTH($A4726,-1),$B:$B,$B4726)</f>
        <v>23192.15</v>
      </c>
      <c r="K4726" s="13">
        <v>0</v>
      </c>
      <c r="L4726" s="25">
        <v>0</v>
      </c>
      <c r="M4726" s="15">
        <v>0</v>
      </c>
      <c r="N4726" s="14">
        <v>0</v>
      </c>
      <c r="O4726" s="16">
        <v>0</v>
      </c>
      <c r="P4726" s="16">
        <v>0</v>
      </c>
      <c r="Q4726" s="16">
        <v>0</v>
      </c>
      <c r="R4726" s="16">
        <f>Q4726*16.876/100</f>
        <v>0</v>
      </c>
      <c r="S4726" s="17">
        <f t="shared" si="511"/>
        <v>0</v>
      </c>
      <c r="T4726" s="16">
        <v>0</v>
      </c>
      <c r="U4726" s="18">
        <f t="shared" si="512"/>
        <v>205.33500000000001</v>
      </c>
      <c r="V4726" s="18">
        <f t="shared" si="513"/>
        <v>0</v>
      </c>
      <c r="W4726" s="18">
        <f t="shared" si="514"/>
        <v>0</v>
      </c>
      <c r="X4726" s="27"/>
      <c r="Y4726" s="19">
        <f t="shared" si="515"/>
        <v>0</v>
      </c>
      <c r="Z4726" s="18">
        <f t="shared" si="516"/>
        <v>0</v>
      </c>
      <c r="AA4726" s="12">
        <v>405</v>
      </c>
      <c r="AB4726" s="12">
        <v>23192.15</v>
      </c>
      <c r="AC4726" s="28">
        <f>+I4726+Y4726-Z4726</f>
        <v>291.39999999999998</v>
      </c>
      <c r="AD4726" s="20">
        <f t="shared" si="517"/>
        <v>0</v>
      </c>
      <c r="AE4726">
        <v>0</v>
      </c>
    </row>
    <row r="4727" spans="1:31" x14ac:dyDescent="0.25">
      <c r="A4727" s="9">
        <v>45230</v>
      </c>
      <c r="B4727" s="10" t="s">
        <v>726</v>
      </c>
      <c r="C4727" s="10" t="s">
        <v>213</v>
      </c>
      <c r="D4727" s="10" t="s">
        <v>40</v>
      </c>
      <c r="E4727" s="10" t="s">
        <v>30</v>
      </c>
      <c r="F4727" s="10">
        <v>465</v>
      </c>
      <c r="G4727" s="10">
        <v>507</v>
      </c>
      <c r="H4727" s="11">
        <f>SUMIFS(AA:AA,$A:$A,EOMONTH($A4727,-1),$B:$B,$B4727)</f>
        <v>49</v>
      </c>
      <c r="I4727" s="63">
        <f>ROUND(SUMIFS(AC:AC,$A:$A,EOMONTH($A4727,-1),$B:$B,$B4727),2)</f>
        <v>52.5</v>
      </c>
      <c r="J4727" s="11">
        <f>SUMIFS(AB:AB,$A:$A,EOMONTH($A4727,-1),$B:$B,$B4727)</f>
        <v>2818.06</v>
      </c>
      <c r="K4727" s="13">
        <v>0</v>
      </c>
      <c r="L4727" s="25">
        <v>0</v>
      </c>
      <c r="M4727" s="15">
        <v>0</v>
      </c>
      <c r="N4727" s="14">
        <v>0</v>
      </c>
      <c r="O4727" s="16">
        <v>0</v>
      </c>
      <c r="P4727" s="16">
        <v>0</v>
      </c>
      <c r="Q4727" s="16">
        <v>0</v>
      </c>
      <c r="R4727" s="16">
        <f>Q4727*16.876/100</f>
        <v>0</v>
      </c>
      <c r="S4727" s="17">
        <f t="shared" si="511"/>
        <v>0</v>
      </c>
      <c r="T4727" s="16">
        <v>0</v>
      </c>
      <c r="U4727" s="18">
        <f t="shared" si="512"/>
        <v>24.843</v>
      </c>
      <c r="V4727" s="18">
        <f t="shared" si="513"/>
        <v>0</v>
      </c>
      <c r="W4727" s="18">
        <f t="shared" si="514"/>
        <v>0</v>
      </c>
      <c r="X4727" s="27"/>
      <c r="Y4727" s="19">
        <f t="shared" si="515"/>
        <v>0</v>
      </c>
      <c r="Z4727" s="18">
        <f t="shared" si="516"/>
        <v>0</v>
      </c>
      <c r="AA4727" s="12">
        <v>49</v>
      </c>
      <c r="AB4727" s="12">
        <v>2818.06</v>
      </c>
      <c r="AC4727" s="28">
        <f>+I4727+Y4727-Z4727</f>
        <v>52.5</v>
      </c>
      <c r="AD4727" s="20">
        <f t="shared" si="517"/>
        <v>0</v>
      </c>
      <c r="AE4727">
        <v>0</v>
      </c>
    </row>
    <row r="4728" spans="1:31" x14ac:dyDescent="0.25">
      <c r="A4728" s="9">
        <v>45230</v>
      </c>
      <c r="B4728" s="10" t="s">
        <v>727</v>
      </c>
      <c r="C4728" s="10" t="s">
        <v>213</v>
      </c>
      <c r="D4728" s="10" t="s">
        <v>40</v>
      </c>
      <c r="E4728" s="10" t="s">
        <v>30</v>
      </c>
      <c r="F4728" s="10">
        <v>415</v>
      </c>
      <c r="G4728" s="10">
        <v>452</v>
      </c>
      <c r="H4728" s="11">
        <f>SUMIFS(AA:AA,$A:$A,EOMONTH($A4728,-1),$B:$B,$B4728)</f>
        <v>417</v>
      </c>
      <c r="I4728" s="63">
        <f>ROUND(SUMIFS(AC:AC,$A:$A,EOMONTH($A4728,-1),$B:$B,$B4728),2)</f>
        <v>1125.28</v>
      </c>
      <c r="J4728" s="11">
        <f>SUMIFS(AB:AB,$A:$A,EOMONTH($A4728,-1),$B:$B,$B4728)</f>
        <v>21680.19</v>
      </c>
      <c r="K4728" s="13">
        <v>0</v>
      </c>
      <c r="L4728" s="25">
        <v>0</v>
      </c>
      <c r="M4728" s="15">
        <v>0</v>
      </c>
      <c r="N4728" s="14">
        <v>0</v>
      </c>
      <c r="O4728" s="16">
        <v>75</v>
      </c>
      <c r="P4728" s="16">
        <v>4653.75</v>
      </c>
      <c r="Q4728" s="16">
        <v>0</v>
      </c>
      <c r="R4728" s="16">
        <f>Q4728*16.876/100</f>
        <v>0</v>
      </c>
      <c r="S4728" s="17">
        <f t="shared" si="511"/>
        <v>0</v>
      </c>
      <c r="T4728" s="16">
        <v>0</v>
      </c>
      <c r="U4728" s="18">
        <f t="shared" si="512"/>
        <v>188.48400000000001</v>
      </c>
      <c r="V4728" s="18">
        <f t="shared" si="513"/>
        <v>0</v>
      </c>
      <c r="W4728" s="18">
        <f t="shared" si="514"/>
        <v>0</v>
      </c>
      <c r="X4728" s="27"/>
      <c r="Y4728" s="19">
        <f t="shared" si="515"/>
        <v>0</v>
      </c>
      <c r="Z4728" s="18">
        <f t="shared" si="516"/>
        <v>33.9</v>
      </c>
      <c r="AA4728" s="12">
        <v>342</v>
      </c>
      <c r="AB4728" s="12">
        <v>16480.79</v>
      </c>
      <c r="AC4728" s="28">
        <f>+I4728+Y4728-Z4728</f>
        <v>1091.3799999999999</v>
      </c>
      <c r="AD4728" s="20">
        <f t="shared" si="517"/>
        <v>0</v>
      </c>
      <c r="AE4728">
        <v>0</v>
      </c>
    </row>
    <row r="4729" spans="1:31" x14ac:dyDescent="0.25">
      <c r="A4729" s="9">
        <v>45230</v>
      </c>
      <c r="B4729" s="10" t="s">
        <v>728</v>
      </c>
      <c r="C4729" s="10" t="s">
        <v>213</v>
      </c>
      <c r="D4729" s="10" t="s">
        <v>40</v>
      </c>
      <c r="E4729" s="10" t="s">
        <v>30</v>
      </c>
      <c r="F4729" s="10">
        <v>415</v>
      </c>
      <c r="G4729" s="10">
        <v>452</v>
      </c>
      <c r="H4729" s="11">
        <f>SUMIFS(AA:AA,$A:$A,EOMONTH($A4729,-1),$B:$B,$B4729)</f>
        <v>795</v>
      </c>
      <c r="I4729" s="63">
        <f>ROUND(SUMIFS(AC:AC,$A:$A,EOMONTH($A4729,-1),$B:$B,$B4729),2)</f>
        <v>387.7</v>
      </c>
      <c r="J4729" s="11">
        <f>SUMIFS(AB:AB,$A:$A,EOMONTH($A4729,-1),$B:$B,$B4729)</f>
        <v>41077.85</v>
      </c>
      <c r="K4729" s="13">
        <v>0</v>
      </c>
      <c r="L4729" s="25">
        <v>0</v>
      </c>
      <c r="M4729" s="15">
        <v>0</v>
      </c>
      <c r="N4729" s="14">
        <v>0</v>
      </c>
      <c r="O4729" s="16">
        <v>0</v>
      </c>
      <c r="P4729" s="16">
        <v>0</v>
      </c>
      <c r="Q4729" s="16">
        <v>0</v>
      </c>
      <c r="R4729" s="16">
        <f>Q4729*16.876/100</f>
        <v>0</v>
      </c>
      <c r="S4729" s="17">
        <f t="shared" si="511"/>
        <v>0</v>
      </c>
      <c r="T4729" s="16">
        <v>0</v>
      </c>
      <c r="U4729" s="18">
        <f t="shared" si="512"/>
        <v>359.34</v>
      </c>
      <c r="V4729" s="18">
        <f t="shared" si="513"/>
        <v>0</v>
      </c>
      <c r="W4729" s="18">
        <f t="shared" si="514"/>
        <v>0</v>
      </c>
      <c r="X4729" s="27"/>
      <c r="Y4729" s="19">
        <f t="shared" si="515"/>
        <v>0</v>
      </c>
      <c r="Z4729" s="18">
        <f t="shared" si="516"/>
        <v>0</v>
      </c>
      <c r="AA4729" s="12">
        <v>795</v>
      </c>
      <c r="AB4729" s="12">
        <v>34617.72</v>
      </c>
      <c r="AC4729" s="28">
        <f>+I4729+Y4729-Z4729</f>
        <v>387.7</v>
      </c>
      <c r="AD4729" s="20">
        <f t="shared" si="517"/>
        <v>0</v>
      </c>
      <c r="AE4729">
        <v>0</v>
      </c>
    </row>
    <row r="4730" spans="1:31" x14ac:dyDescent="0.25">
      <c r="A4730" s="9">
        <v>45230</v>
      </c>
      <c r="B4730" s="10" t="s">
        <v>729</v>
      </c>
      <c r="C4730" s="10" t="s">
        <v>213</v>
      </c>
      <c r="D4730" s="10" t="s">
        <v>40</v>
      </c>
      <c r="E4730" s="10" t="s">
        <v>30</v>
      </c>
      <c r="F4730" s="10">
        <v>415</v>
      </c>
      <c r="G4730" s="10">
        <v>452</v>
      </c>
      <c r="H4730" s="11">
        <f>SUMIFS(AA:AA,$A:$A,EOMONTH($A4730,-1),$B:$B,$B4730)</f>
        <v>807</v>
      </c>
      <c r="I4730" s="63">
        <f>ROUND(SUMIFS(AC:AC,$A:$A,EOMONTH($A4730,-1),$B:$B,$B4730),2)</f>
        <v>402.47</v>
      </c>
      <c r="J4730" s="11">
        <f>SUMIFS(AB:AB,$A:$A,EOMONTH($A4730,-1),$B:$B,$B4730)</f>
        <v>41857.14</v>
      </c>
      <c r="K4730" s="13">
        <v>0</v>
      </c>
      <c r="L4730" s="25">
        <v>0</v>
      </c>
      <c r="M4730" s="15">
        <v>0</v>
      </c>
      <c r="N4730" s="14">
        <v>0</v>
      </c>
      <c r="O4730" s="16">
        <v>75</v>
      </c>
      <c r="P4730" s="16">
        <v>4653.75</v>
      </c>
      <c r="Q4730" s="16">
        <v>0</v>
      </c>
      <c r="R4730" s="16">
        <f>Q4730*16.876/100</f>
        <v>0</v>
      </c>
      <c r="S4730" s="17">
        <f t="shared" si="511"/>
        <v>0</v>
      </c>
      <c r="T4730" s="16">
        <v>0</v>
      </c>
      <c r="U4730" s="18">
        <f t="shared" si="512"/>
        <v>364.76400000000001</v>
      </c>
      <c r="V4730" s="18">
        <f t="shared" si="513"/>
        <v>0</v>
      </c>
      <c r="W4730" s="18">
        <f t="shared" si="514"/>
        <v>0</v>
      </c>
      <c r="X4730" s="27"/>
      <c r="Y4730" s="19">
        <f t="shared" si="515"/>
        <v>0</v>
      </c>
      <c r="Z4730" s="18">
        <f t="shared" si="516"/>
        <v>33.9</v>
      </c>
      <c r="AA4730" s="12">
        <v>732</v>
      </c>
      <c r="AB4730" s="12">
        <v>36670.31</v>
      </c>
      <c r="AC4730" s="28">
        <f>+I4730+Y4730-Z4730</f>
        <v>368.57000000000005</v>
      </c>
      <c r="AD4730" s="20">
        <f t="shared" si="517"/>
        <v>0</v>
      </c>
      <c r="AE4730">
        <v>0</v>
      </c>
    </row>
    <row r="4731" spans="1:31" x14ac:dyDescent="0.25">
      <c r="A4731" s="9">
        <v>45230</v>
      </c>
      <c r="B4731" s="10" t="s">
        <v>553</v>
      </c>
      <c r="C4731" s="10" t="s">
        <v>554</v>
      </c>
      <c r="D4731" s="10" t="s">
        <v>29</v>
      </c>
      <c r="E4731" s="10" t="s">
        <v>30</v>
      </c>
      <c r="F4731" s="10"/>
      <c r="G4731" s="10">
        <v>0</v>
      </c>
      <c r="H4731" s="11">
        <f>SUMIFS(AA:AA,$A:$A,EOMONTH($A4731,-1),$B:$B,$B4731)</f>
        <v>24</v>
      </c>
      <c r="I4731" s="63">
        <f>ROUND(SUMIFS(AC:AC,$A:$A,EOMONTH($A4731,-1),$B:$B,$B4731),2)</f>
        <v>1.08</v>
      </c>
      <c r="J4731" s="11">
        <f>SUMIFS(AB:AB,$A:$A,EOMONTH($A4731,-1),$B:$B,$B4731)</f>
        <v>3050.64</v>
      </c>
      <c r="K4731" s="13">
        <v>0</v>
      </c>
      <c r="L4731" s="25">
        <v>0</v>
      </c>
      <c r="M4731" s="15">
        <v>0</v>
      </c>
      <c r="N4731" s="14">
        <v>0</v>
      </c>
      <c r="O4731" s="16">
        <v>0</v>
      </c>
      <c r="P4731" s="16">
        <v>0</v>
      </c>
      <c r="Q4731" s="16">
        <v>0</v>
      </c>
      <c r="R4731" s="16">
        <f>Q4731*16.876/100</f>
        <v>0</v>
      </c>
      <c r="S4731" s="17">
        <f t="shared" si="511"/>
        <v>0</v>
      </c>
      <c r="T4731" s="16">
        <v>0</v>
      </c>
      <c r="U4731" s="18">
        <f t="shared" si="512"/>
        <v>0</v>
      </c>
      <c r="V4731" s="18">
        <f t="shared" si="513"/>
        <v>0</v>
      </c>
      <c r="W4731" s="18">
        <f t="shared" si="514"/>
        <v>0</v>
      </c>
      <c r="X4731" s="27"/>
      <c r="Y4731" s="19">
        <f t="shared" si="515"/>
        <v>0</v>
      </c>
      <c r="Z4731" s="18">
        <f t="shared" si="516"/>
        <v>0</v>
      </c>
      <c r="AA4731" s="12">
        <v>24</v>
      </c>
      <c r="AB4731" s="12">
        <v>3050.64</v>
      </c>
      <c r="AC4731" s="28">
        <f>+I4731+Y4731-Z4731</f>
        <v>1.08</v>
      </c>
      <c r="AD4731" s="20">
        <f t="shared" si="517"/>
        <v>0</v>
      </c>
      <c r="AE4731">
        <v>0</v>
      </c>
    </row>
    <row r="4732" spans="1:31" x14ac:dyDescent="0.25">
      <c r="A4732" s="9">
        <v>45230</v>
      </c>
      <c r="B4732" s="10" t="s">
        <v>555</v>
      </c>
      <c r="C4732" s="10" t="s">
        <v>554</v>
      </c>
      <c r="D4732" s="10" t="s">
        <v>29</v>
      </c>
      <c r="E4732" s="10" t="s">
        <v>30</v>
      </c>
      <c r="F4732" s="10"/>
      <c r="G4732" s="10">
        <v>0</v>
      </c>
      <c r="H4732" s="11">
        <f>SUMIFS(AA:AA,$A:$A,EOMONTH($A4732,-1),$B:$B,$B4732)</f>
        <v>24</v>
      </c>
      <c r="I4732" s="63">
        <f>ROUND(SUMIFS(AC:AC,$A:$A,EOMONTH($A4732,-1),$B:$B,$B4732),2)</f>
        <v>1.08</v>
      </c>
      <c r="J4732" s="11">
        <f>SUMIFS(AB:AB,$A:$A,EOMONTH($A4732,-1),$B:$B,$B4732)</f>
        <v>3050.64</v>
      </c>
      <c r="K4732" s="13">
        <v>0</v>
      </c>
      <c r="L4732" s="25">
        <v>0</v>
      </c>
      <c r="M4732" s="15">
        <v>0</v>
      </c>
      <c r="N4732" s="14">
        <v>0</v>
      </c>
      <c r="O4732" s="16">
        <v>0</v>
      </c>
      <c r="P4732" s="16">
        <v>0</v>
      </c>
      <c r="Q4732" s="16">
        <v>0</v>
      </c>
      <c r="R4732" s="16">
        <f>Q4732*16.876/100</f>
        <v>0</v>
      </c>
      <c r="S4732" s="17">
        <f t="shared" si="511"/>
        <v>0</v>
      </c>
      <c r="T4732" s="16">
        <v>0</v>
      </c>
      <c r="U4732" s="18">
        <f t="shared" si="512"/>
        <v>0</v>
      </c>
      <c r="V4732" s="18">
        <f t="shared" si="513"/>
        <v>0</v>
      </c>
      <c r="W4732" s="18">
        <f t="shared" si="514"/>
        <v>0</v>
      </c>
      <c r="X4732" s="27"/>
      <c r="Y4732" s="19">
        <f t="shared" si="515"/>
        <v>0</v>
      </c>
      <c r="Z4732" s="18">
        <f t="shared" si="516"/>
        <v>0</v>
      </c>
      <c r="AA4732" s="12">
        <v>24</v>
      </c>
      <c r="AB4732" s="12">
        <v>3050.64</v>
      </c>
      <c r="AC4732" s="28">
        <f>+I4732+Y4732-Z4732</f>
        <v>1.08</v>
      </c>
      <c r="AD4732" s="20">
        <f t="shared" si="517"/>
        <v>0</v>
      </c>
      <c r="AE4732">
        <v>0</v>
      </c>
    </row>
    <row r="4733" spans="1:31" x14ac:dyDescent="0.25">
      <c r="A4733" s="59">
        <v>45230</v>
      </c>
      <c r="B4733" s="60" t="s">
        <v>782</v>
      </c>
      <c r="C4733" s="60" t="s">
        <v>541</v>
      </c>
      <c r="D4733" s="60" t="s">
        <v>40</v>
      </c>
      <c r="E4733" s="60" t="s">
        <v>30</v>
      </c>
      <c r="F4733" s="10"/>
      <c r="G4733" s="10"/>
      <c r="H4733" s="11"/>
      <c r="I4733" s="63">
        <f>ROUND(SUMIFS(AC:AC,$A:$A,EOMONTH($A4733,-1),$B:$B,$B4733),2)</f>
        <v>12.01</v>
      </c>
      <c r="J4733" s="11"/>
      <c r="K4733" s="13"/>
      <c r="L4733" s="25"/>
      <c r="M4733" s="15"/>
      <c r="N4733" s="14"/>
      <c r="O4733" s="16"/>
      <c r="P4733" s="16"/>
      <c r="Q4733" s="16"/>
      <c r="R4733" s="16"/>
      <c r="S4733" s="17">
        <f t="shared" si="511"/>
        <v>0</v>
      </c>
      <c r="T4733" s="16"/>
      <c r="U4733" s="18">
        <f t="shared" si="512"/>
        <v>0</v>
      </c>
      <c r="V4733" s="18">
        <f t="shared" si="513"/>
        <v>0</v>
      </c>
      <c r="W4733" s="18">
        <f t="shared" si="514"/>
        <v>0</v>
      </c>
      <c r="X4733" s="27"/>
      <c r="Y4733" s="19">
        <f t="shared" si="515"/>
        <v>0</v>
      </c>
      <c r="Z4733" s="18">
        <f t="shared" si="516"/>
        <v>0</v>
      </c>
      <c r="AA4733" s="12"/>
      <c r="AB4733" s="12"/>
      <c r="AC4733" s="28">
        <f>+I4733+Y4733-Z4733</f>
        <v>12.01</v>
      </c>
      <c r="AD4733" s="20">
        <f t="shared" si="517"/>
        <v>0</v>
      </c>
      <c r="AE4733">
        <v>0</v>
      </c>
    </row>
    <row r="4734" spans="1:31" x14ac:dyDescent="0.25">
      <c r="A4734" s="59">
        <v>45230</v>
      </c>
      <c r="B4734" s="60" t="s">
        <v>783</v>
      </c>
      <c r="C4734" s="60" t="s">
        <v>541</v>
      </c>
      <c r="D4734" s="60" t="s">
        <v>40</v>
      </c>
      <c r="E4734" s="60" t="s">
        <v>30</v>
      </c>
      <c r="F4734" s="10"/>
      <c r="G4734" s="10"/>
      <c r="H4734" s="11"/>
      <c r="I4734" s="63">
        <f>ROUND(SUMIFS(AC:AC,$A:$A,EOMONTH($A4734,-1),$B:$B,$B4734),2)</f>
        <v>6.64</v>
      </c>
      <c r="J4734" s="11"/>
      <c r="K4734" s="13"/>
      <c r="L4734" s="25"/>
      <c r="M4734" s="15"/>
      <c r="N4734" s="14"/>
      <c r="O4734" s="16"/>
      <c r="P4734" s="16"/>
      <c r="Q4734" s="16"/>
      <c r="R4734" s="16"/>
      <c r="S4734" s="17">
        <f t="shared" si="511"/>
        <v>0</v>
      </c>
      <c r="T4734" s="16"/>
      <c r="U4734" s="18">
        <f t="shared" si="512"/>
        <v>0</v>
      </c>
      <c r="V4734" s="18">
        <f t="shared" si="513"/>
        <v>0</v>
      </c>
      <c r="W4734" s="18">
        <f t="shared" si="514"/>
        <v>0</v>
      </c>
      <c r="X4734" s="27"/>
      <c r="Y4734" s="19">
        <f t="shared" si="515"/>
        <v>0</v>
      </c>
      <c r="Z4734" s="18">
        <f t="shared" si="516"/>
        <v>0</v>
      </c>
      <c r="AA4734" s="12"/>
      <c r="AB4734" s="12"/>
      <c r="AC4734" s="28">
        <f>+I4734+Y4734-Z4734</f>
        <v>6.64</v>
      </c>
      <c r="AD4734" s="20">
        <f t="shared" si="517"/>
        <v>0</v>
      </c>
      <c r="AE4734">
        <v>0</v>
      </c>
    </row>
    <row r="4735" spans="1:31" x14ac:dyDescent="0.25">
      <c r="A4735" s="59">
        <v>45230</v>
      </c>
      <c r="B4735" s="60" t="s">
        <v>748</v>
      </c>
      <c r="C4735" s="60" t="s">
        <v>108</v>
      </c>
      <c r="D4735" s="60" t="s">
        <v>29</v>
      </c>
      <c r="E4735" s="60" t="s">
        <v>30</v>
      </c>
      <c r="F4735" s="10"/>
      <c r="G4735" s="10"/>
      <c r="H4735" s="11"/>
      <c r="I4735" s="63">
        <f>ROUND(SUMIFS(AC:AC,$A:$A,EOMONTH($A4735,-1),$B:$B,$B4735),2)</f>
        <v>0</v>
      </c>
      <c r="J4735" s="11"/>
      <c r="K4735" s="13"/>
      <c r="L4735" s="25"/>
      <c r="M4735" s="15"/>
      <c r="N4735" s="14"/>
      <c r="O4735" s="16"/>
      <c r="P4735" s="16"/>
      <c r="Q4735" s="16"/>
      <c r="R4735" s="16"/>
      <c r="S4735" s="17">
        <f t="shared" si="511"/>
        <v>0</v>
      </c>
      <c r="T4735" s="16"/>
      <c r="U4735" s="18">
        <f t="shared" si="512"/>
        <v>0</v>
      </c>
      <c r="V4735" s="18">
        <f t="shared" si="513"/>
        <v>0</v>
      </c>
      <c r="W4735" s="18">
        <f t="shared" si="514"/>
        <v>0</v>
      </c>
      <c r="X4735" s="27"/>
      <c r="Y4735" s="19">
        <f t="shared" si="515"/>
        <v>0</v>
      </c>
      <c r="Z4735" s="18">
        <f t="shared" si="516"/>
        <v>0</v>
      </c>
      <c r="AA4735" s="12"/>
      <c r="AB4735" s="12"/>
      <c r="AC4735" s="28">
        <f>+I4735+Y4735-Z4735</f>
        <v>0</v>
      </c>
      <c r="AD4735" s="20">
        <f t="shared" si="517"/>
        <v>0</v>
      </c>
      <c r="AE4735">
        <v>0</v>
      </c>
    </row>
    <row r="4736" spans="1:31" x14ac:dyDescent="0.25">
      <c r="A4736" s="9">
        <v>45230</v>
      </c>
      <c r="B4736" s="10" t="s">
        <v>730</v>
      </c>
      <c r="C4736" s="10" t="s">
        <v>28</v>
      </c>
      <c r="D4736" s="10" t="s">
        <v>29</v>
      </c>
      <c r="E4736" s="10" t="s">
        <v>30</v>
      </c>
      <c r="F4736" s="10"/>
      <c r="G4736" s="10">
        <v>0</v>
      </c>
      <c r="H4736" s="11">
        <f>SUMIFS(AA:AA,$A:$A,EOMONTH($A4736,-1),$B:$B,$B4736)</f>
        <v>1743</v>
      </c>
      <c r="I4736" s="63">
        <f>ROUND(SUMIFS(AC:AC,$A:$A,EOMONTH($A4736,-1),$B:$B,$B4736),2)</f>
        <v>0</v>
      </c>
      <c r="J4736" s="11">
        <f>SUMIFS(AB:AB,$A:$A,EOMONTH($A4736,-1),$B:$B,$B4736)</f>
        <v>1351.93</v>
      </c>
      <c r="K4736" s="13">
        <v>0</v>
      </c>
      <c r="L4736" s="25">
        <v>0</v>
      </c>
      <c r="M4736" s="15">
        <v>0</v>
      </c>
      <c r="N4736" s="14">
        <v>0</v>
      </c>
      <c r="O4736" s="16">
        <v>0</v>
      </c>
      <c r="P4736" s="16">
        <v>0</v>
      </c>
      <c r="Q4736" s="16">
        <v>0</v>
      </c>
      <c r="R4736" s="16">
        <f>Q4736*16.876/100</f>
        <v>0</v>
      </c>
      <c r="S4736" s="17">
        <f t="shared" si="511"/>
        <v>0</v>
      </c>
      <c r="T4736" s="16">
        <v>0</v>
      </c>
      <c r="U4736" s="18">
        <f t="shared" si="512"/>
        <v>0</v>
      </c>
      <c r="V4736" s="18">
        <f t="shared" si="513"/>
        <v>0</v>
      </c>
      <c r="W4736" s="18">
        <f t="shared" si="514"/>
        <v>0</v>
      </c>
      <c r="X4736" s="27"/>
      <c r="Y4736" s="19">
        <f t="shared" si="515"/>
        <v>0</v>
      </c>
      <c r="Z4736" s="18">
        <f t="shared" si="516"/>
        <v>0</v>
      </c>
      <c r="AA4736" s="12">
        <v>1743</v>
      </c>
      <c r="AB4736" s="12">
        <v>1351.93</v>
      </c>
      <c r="AC4736" s="28">
        <f>+I4736+Y4736-Z4736</f>
        <v>0</v>
      </c>
      <c r="AD4736" s="20">
        <f t="shared" si="517"/>
        <v>0</v>
      </c>
      <c r="AE4736">
        <v>0</v>
      </c>
    </row>
    <row r="4737" spans="1:31" x14ac:dyDescent="0.25">
      <c r="A4737" s="9">
        <v>45230</v>
      </c>
      <c r="B4737" s="10" t="s">
        <v>731</v>
      </c>
      <c r="C4737" s="10" t="s">
        <v>28</v>
      </c>
      <c r="D4737" s="10" t="s">
        <v>29</v>
      </c>
      <c r="E4737" s="10" t="s">
        <v>30</v>
      </c>
      <c r="F4737" s="10"/>
      <c r="G4737" s="10">
        <v>0</v>
      </c>
      <c r="H4737" s="11">
        <f>SUMIFS(AA:AA,$A:$A,EOMONTH($A4737,-1),$B:$B,$B4737)</f>
        <v>1980</v>
      </c>
      <c r="I4737" s="63">
        <f>ROUND(SUMIFS(AC:AC,$A:$A,EOMONTH($A4737,-1),$B:$B,$B4737),2)</f>
        <v>0</v>
      </c>
      <c r="J4737" s="11">
        <f>SUMIFS(AB:AB,$A:$A,EOMONTH($A4737,-1),$B:$B,$B4737)</f>
        <v>1523.56</v>
      </c>
      <c r="K4737" s="13">
        <v>0</v>
      </c>
      <c r="L4737" s="25">
        <v>0</v>
      </c>
      <c r="M4737" s="15">
        <v>0</v>
      </c>
      <c r="N4737" s="14">
        <v>0</v>
      </c>
      <c r="O4737" s="16">
        <v>0</v>
      </c>
      <c r="P4737" s="16">
        <v>0</v>
      </c>
      <c r="Q4737" s="16">
        <v>0</v>
      </c>
      <c r="R4737" s="16">
        <f>Q4737*16.876/100</f>
        <v>0</v>
      </c>
      <c r="S4737" s="17">
        <f t="shared" si="511"/>
        <v>0</v>
      </c>
      <c r="T4737" s="16">
        <v>0</v>
      </c>
      <c r="U4737" s="18">
        <f t="shared" si="512"/>
        <v>0</v>
      </c>
      <c r="V4737" s="18">
        <f t="shared" si="513"/>
        <v>0</v>
      </c>
      <c r="W4737" s="18">
        <f t="shared" si="514"/>
        <v>0</v>
      </c>
      <c r="X4737" s="27"/>
      <c r="Y4737" s="19">
        <f t="shared" si="515"/>
        <v>0</v>
      </c>
      <c r="Z4737" s="18">
        <f t="shared" si="516"/>
        <v>0</v>
      </c>
      <c r="AA4737" s="12">
        <v>1980</v>
      </c>
      <c r="AB4737" s="12">
        <v>1523.56</v>
      </c>
      <c r="AC4737" s="28">
        <f>+I4737+Y4737-Z4737</f>
        <v>0</v>
      </c>
      <c r="AD4737" s="20">
        <f t="shared" si="517"/>
        <v>0</v>
      </c>
      <c r="AE4737">
        <v>0</v>
      </c>
    </row>
    <row r="4738" spans="1:31" x14ac:dyDescent="0.25">
      <c r="A4738" s="9">
        <v>45230</v>
      </c>
      <c r="B4738" s="10" t="s">
        <v>749</v>
      </c>
      <c r="C4738" s="10" t="s">
        <v>105</v>
      </c>
      <c r="D4738" s="10" t="s">
        <v>29</v>
      </c>
      <c r="E4738" s="10" t="s">
        <v>30</v>
      </c>
      <c r="F4738" s="10"/>
      <c r="G4738" s="10">
        <v>0</v>
      </c>
      <c r="H4738" s="11">
        <f>SUMIFS(AA:AA,$A:$A,EOMONTH($A4738,-1),$B:$B,$B4738)</f>
        <v>7240</v>
      </c>
      <c r="I4738" s="63">
        <f>ROUND(SUMIFS(AC:AC,$A:$A,EOMONTH($A4738,-1),$B:$B,$B4738),2)</f>
        <v>0</v>
      </c>
      <c r="J4738" s="11">
        <f>SUMIFS(AB:AB,$A:$A,EOMONTH($A4738,-1),$B:$B,$B4738)</f>
        <v>5379.01</v>
      </c>
      <c r="K4738" s="13">
        <v>0</v>
      </c>
      <c r="L4738" s="25">
        <v>0</v>
      </c>
      <c r="M4738" s="15">
        <v>0</v>
      </c>
      <c r="N4738" s="14">
        <v>0</v>
      </c>
      <c r="O4738" s="16">
        <v>0</v>
      </c>
      <c r="P4738" s="16">
        <v>0</v>
      </c>
      <c r="Q4738" s="16">
        <v>0</v>
      </c>
      <c r="R4738" s="16">
        <f>Q4738*16.876/100</f>
        <v>0</v>
      </c>
      <c r="S4738" s="17">
        <f t="shared" si="511"/>
        <v>0</v>
      </c>
      <c r="T4738" s="16">
        <v>0</v>
      </c>
      <c r="U4738" s="18">
        <f t="shared" si="512"/>
        <v>0</v>
      </c>
      <c r="V4738" s="18">
        <f t="shared" si="513"/>
        <v>0</v>
      </c>
      <c r="W4738" s="18">
        <f t="shared" si="514"/>
        <v>0</v>
      </c>
      <c r="X4738" s="27"/>
      <c r="Y4738" s="19">
        <f t="shared" si="515"/>
        <v>0</v>
      </c>
      <c r="Z4738" s="18">
        <f t="shared" si="516"/>
        <v>0</v>
      </c>
      <c r="AA4738" s="12">
        <v>7240</v>
      </c>
      <c r="AB4738" s="12">
        <v>5379.01</v>
      </c>
      <c r="AC4738" s="28">
        <f>+I4738+Y4738-Z4738</f>
        <v>0</v>
      </c>
      <c r="AD4738" s="20">
        <f t="shared" si="517"/>
        <v>0</v>
      </c>
      <c r="AE4738">
        <v>0</v>
      </c>
    </row>
    <row r="4739" spans="1:31" x14ac:dyDescent="0.25">
      <c r="A4739" s="9">
        <v>45230</v>
      </c>
      <c r="B4739" s="10" t="s">
        <v>750</v>
      </c>
      <c r="C4739" s="10" t="s">
        <v>105</v>
      </c>
      <c r="D4739" s="10" t="s">
        <v>29</v>
      </c>
      <c r="E4739" s="10" t="s">
        <v>30</v>
      </c>
      <c r="F4739" s="10"/>
      <c r="G4739" s="10">
        <v>0</v>
      </c>
      <c r="H4739" s="11">
        <f>SUMIFS(AA:AA,$A:$A,EOMONTH($A4739,-1),$B:$B,$B4739)</f>
        <v>708</v>
      </c>
      <c r="I4739" s="63">
        <f>ROUND(SUMIFS(AC:AC,$A:$A,EOMONTH($A4739,-1),$B:$B,$B4739),2)</f>
        <v>0</v>
      </c>
      <c r="J4739" s="11">
        <f>SUMIFS(AB:AB,$A:$A,EOMONTH($A4739,-1),$B:$B,$B4739)</f>
        <v>546.39</v>
      </c>
      <c r="K4739" s="13">
        <v>0</v>
      </c>
      <c r="L4739" s="25">
        <v>0</v>
      </c>
      <c r="M4739" s="15">
        <v>0</v>
      </c>
      <c r="N4739" s="14">
        <v>0</v>
      </c>
      <c r="O4739" s="16">
        <v>0</v>
      </c>
      <c r="P4739" s="16">
        <v>0</v>
      </c>
      <c r="Q4739" s="16">
        <v>0</v>
      </c>
      <c r="R4739" s="16">
        <f>Q4739*16.876/100</f>
        <v>0</v>
      </c>
      <c r="S4739" s="17">
        <f t="shared" si="511"/>
        <v>0</v>
      </c>
      <c r="T4739" s="16">
        <v>0</v>
      </c>
      <c r="U4739" s="18">
        <f t="shared" si="512"/>
        <v>0</v>
      </c>
      <c r="V4739" s="18">
        <f t="shared" si="513"/>
        <v>0</v>
      </c>
      <c r="W4739" s="18">
        <f t="shared" si="514"/>
        <v>0</v>
      </c>
      <c r="X4739" s="27"/>
      <c r="Y4739" s="19">
        <f t="shared" si="515"/>
        <v>0</v>
      </c>
      <c r="Z4739" s="18">
        <f t="shared" si="516"/>
        <v>0</v>
      </c>
      <c r="AA4739" s="12">
        <v>708</v>
      </c>
      <c r="AB4739" s="12">
        <v>546.39</v>
      </c>
      <c r="AC4739" s="28">
        <f>+I4739+Y4739-Z4739</f>
        <v>0</v>
      </c>
      <c r="AD4739" s="20">
        <f t="shared" si="517"/>
        <v>0</v>
      </c>
      <c r="AE4739">
        <v>0</v>
      </c>
    </row>
    <row r="4740" spans="1:31" x14ac:dyDescent="0.25">
      <c r="A4740" s="9">
        <v>45230</v>
      </c>
      <c r="B4740" s="10" t="s">
        <v>732</v>
      </c>
      <c r="C4740" s="10" t="s">
        <v>105</v>
      </c>
      <c r="D4740" s="10" t="s">
        <v>29</v>
      </c>
      <c r="E4740" s="10" t="s">
        <v>30</v>
      </c>
      <c r="F4740" s="10"/>
      <c r="G4740" s="10">
        <v>0</v>
      </c>
      <c r="H4740" s="11">
        <f>SUMIFS(AA:AA,$A:$A,EOMONTH($A4740,-1),$B:$B,$B4740)</f>
        <v>400</v>
      </c>
      <c r="I4740" s="63">
        <f>ROUND(SUMIFS(AC:AC,$A:$A,EOMONTH($A4740,-1),$B:$B,$B4740),2)</f>
        <v>0</v>
      </c>
      <c r="J4740" s="11">
        <f>SUMIFS(AB:AB,$A:$A,EOMONTH($A4740,-1),$B:$B,$B4740)</f>
        <v>301.02</v>
      </c>
      <c r="K4740" s="13">
        <v>0</v>
      </c>
      <c r="L4740" s="25">
        <v>0</v>
      </c>
      <c r="M4740" s="15">
        <v>0</v>
      </c>
      <c r="N4740" s="14">
        <v>0</v>
      </c>
      <c r="O4740" s="16">
        <v>0</v>
      </c>
      <c r="P4740" s="16">
        <v>0</v>
      </c>
      <c r="Q4740" s="16">
        <v>0</v>
      </c>
      <c r="R4740" s="16">
        <f>Q4740*16.876/100</f>
        <v>0</v>
      </c>
      <c r="S4740" s="17">
        <f t="shared" si="511"/>
        <v>0</v>
      </c>
      <c r="T4740" s="16">
        <v>0</v>
      </c>
      <c r="U4740" s="18">
        <f t="shared" si="512"/>
        <v>0</v>
      </c>
      <c r="V4740" s="18">
        <f t="shared" si="513"/>
        <v>0</v>
      </c>
      <c r="W4740" s="18">
        <f t="shared" si="514"/>
        <v>0</v>
      </c>
      <c r="X4740" s="27"/>
      <c r="Y4740" s="19">
        <f t="shared" si="515"/>
        <v>0</v>
      </c>
      <c r="Z4740" s="18">
        <f t="shared" si="516"/>
        <v>0</v>
      </c>
      <c r="AA4740" s="12">
        <v>400</v>
      </c>
      <c r="AB4740" s="12">
        <v>301.02</v>
      </c>
      <c r="AC4740" s="28">
        <f>+I4740+Y4740-Z4740</f>
        <v>0</v>
      </c>
      <c r="AD4740" s="20">
        <f t="shared" si="517"/>
        <v>0</v>
      </c>
      <c r="AE4740">
        <v>0</v>
      </c>
    </row>
    <row r="4741" spans="1:31" x14ac:dyDescent="0.25">
      <c r="A4741" s="9">
        <v>45230</v>
      </c>
      <c r="B4741" s="10" t="s">
        <v>751</v>
      </c>
      <c r="C4741" s="10" t="s">
        <v>105</v>
      </c>
      <c r="D4741" s="10" t="s">
        <v>29</v>
      </c>
      <c r="E4741" s="10" t="s">
        <v>30</v>
      </c>
      <c r="F4741" s="10"/>
      <c r="G4741" s="10">
        <v>0</v>
      </c>
      <c r="H4741" s="11">
        <f>SUMIFS(AA:AA,$A:$A,EOMONTH($A4741,-1),$B:$B,$B4741)</f>
        <v>948</v>
      </c>
      <c r="I4741" s="63">
        <f>ROUND(SUMIFS(AC:AC,$A:$A,EOMONTH($A4741,-1),$B:$B,$B4741),2)</f>
        <v>0</v>
      </c>
      <c r="J4741" s="11">
        <f>SUMIFS(AB:AB,$A:$A,EOMONTH($A4741,-1),$B:$B,$B4741)</f>
        <v>722.69</v>
      </c>
      <c r="K4741" s="13">
        <v>0</v>
      </c>
      <c r="L4741" s="25">
        <v>0</v>
      </c>
      <c r="M4741" s="15">
        <v>0</v>
      </c>
      <c r="N4741" s="14">
        <v>0</v>
      </c>
      <c r="O4741" s="16">
        <v>0</v>
      </c>
      <c r="P4741" s="16">
        <v>0</v>
      </c>
      <c r="Q4741" s="16">
        <v>0</v>
      </c>
      <c r="R4741" s="16">
        <f>Q4741*16.876/100</f>
        <v>0</v>
      </c>
      <c r="S4741" s="17">
        <f t="shared" ref="S4741:S4804" si="518">Q4741+R4741</f>
        <v>0</v>
      </c>
      <c r="T4741" s="16">
        <v>0</v>
      </c>
      <c r="U4741" s="18">
        <f t="shared" ref="U4741:U4804" si="519">H4741*G4741/1000</f>
        <v>0</v>
      </c>
      <c r="V4741" s="18">
        <f t="shared" ref="V4741:V4804" si="520">M4741*F4741/1000</f>
        <v>0</v>
      </c>
      <c r="W4741" s="18">
        <f t="shared" ref="W4741:W4804" si="521">V4741*16.789/100</f>
        <v>0</v>
      </c>
      <c r="X4741" s="27"/>
      <c r="Y4741" s="19">
        <f t="shared" ref="Y4741:Y4804" si="522">V4741+W4741+X4741</f>
        <v>0</v>
      </c>
      <c r="Z4741" s="18">
        <f t="shared" ref="Z4741:Z4804" si="523">O4741*G4741/1000</f>
        <v>0</v>
      </c>
      <c r="AA4741" s="12">
        <v>948</v>
      </c>
      <c r="AB4741" s="12">
        <v>722.69</v>
      </c>
      <c r="AC4741" s="28">
        <f>+I4741+Y4741-Z4741</f>
        <v>0</v>
      </c>
      <c r="AD4741" s="20">
        <f t="shared" ref="AD4741:AD4804" si="524">IF(AC4741&lt;0,ROUNDUP(AC4741,-1)*-1,0)</f>
        <v>0</v>
      </c>
      <c r="AE4741">
        <v>0</v>
      </c>
    </row>
    <row r="4742" spans="1:31" x14ac:dyDescent="0.25">
      <c r="A4742" s="9">
        <v>45230</v>
      </c>
      <c r="B4742" s="10" t="s">
        <v>752</v>
      </c>
      <c r="C4742" s="10" t="s">
        <v>282</v>
      </c>
      <c r="D4742" s="10" t="s">
        <v>29</v>
      </c>
      <c r="E4742" s="10" t="s">
        <v>30</v>
      </c>
      <c r="F4742" s="10"/>
      <c r="G4742" s="10">
        <v>0</v>
      </c>
      <c r="H4742" s="11">
        <f>SUMIFS(AA:AA,$A:$A,EOMONTH($A4742,-1),$B:$B,$B4742)</f>
        <v>164</v>
      </c>
      <c r="I4742" s="63">
        <f>ROUND(SUMIFS(AC:AC,$A:$A,EOMONTH($A4742,-1),$B:$B,$B4742),2)</f>
        <v>0</v>
      </c>
      <c r="J4742" s="11">
        <f>SUMIFS(AB:AB,$A:$A,EOMONTH($A4742,-1),$B:$B,$B4742)</f>
        <v>124.41</v>
      </c>
      <c r="K4742" s="13">
        <v>0</v>
      </c>
      <c r="L4742" s="25">
        <v>0</v>
      </c>
      <c r="M4742" s="15">
        <v>0</v>
      </c>
      <c r="N4742" s="14">
        <v>0</v>
      </c>
      <c r="O4742" s="16">
        <v>0</v>
      </c>
      <c r="P4742" s="16">
        <v>0</v>
      </c>
      <c r="Q4742" s="16">
        <v>0</v>
      </c>
      <c r="R4742" s="16">
        <f>Q4742*16.876/100</f>
        <v>0</v>
      </c>
      <c r="S4742" s="17">
        <f t="shared" si="518"/>
        <v>0</v>
      </c>
      <c r="T4742" s="16">
        <v>0</v>
      </c>
      <c r="U4742" s="18">
        <f t="shared" si="519"/>
        <v>0</v>
      </c>
      <c r="V4742" s="18">
        <f t="shared" si="520"/>
        <v>0</v>
      </c>
      <c r="W4742" s="18">
        <f t="shared" si="521"/>
        <v>0</v>
      </c>
      <c r="X4742" s="27"/>
      <c r="Y4742" s="19">
        <f t="shared" si="522"/>
        <v>0</v>
      </c>
      <c r="Z4742" s="18">
        <f t="shared" si="523"/>
        <v>0</v>
      </c>
      <c r="AA4742" s="12">
        <v>164</v>
      </c>
      <c r="AB4742" s="12">
        <v>124.41</v>
      </c>
      <c r="AC4742" s="28">
        <f>+I4742+Y4742-Z4742</f>
        <v>0</v>
      </c>
      <c r="AD4742" s="20">
        <f t="shared" si="524"/>
        <v>0</v>
      </c>
      <c r="AE4742">
        <v>0</v>
      </c>
    </row>
    <row r="4743" spans="1:31" x14ac:dyDescent="0.25">
      <c r="A4743" s="9">
        <v>45230</v>
      </c>
      <c r="B4743" s="10" t="s">
        <v>558</v>
      </c>
      <c r="C4743" s="10" t="s">
        <v>28</v>
      </c>
      <c r="D4743" s="10" t="s">
        <v>29</v>
      </c>
      <c r="E4743" s="10" t="s">
        <v>30</v>
      </c>
      <c r="F4743" s="10"/>
      <c r="G4743" s="10">
        <v>0</v>
      </c>
      <c r="H4743" s="11">
        <f>SUMIFS(AA:AA,$A:$A,EOMONTH($A4743,-1),$B:$B,$B4743)</f>
        <v>5216</v>
      </c>
      <c r="I4743" s="63">
        <f>ROUND(SUMIFS(AC:AC,$A:$A,EOMONTH($A4743,-1),$B:$B,$B4743),2)</f>
        <v>219.43</v>
      </c>
      <c r="J4743" s="11">
        <f>SUMIFS(AB:AB,$A:$A,EOMONTH($A4743,-1),$B:$B,$B4743)</f>
        <v>28682.2</v>
      </c>
      <c r="K4743" s="13">
        <v>0</v>
      </c>
      <c r="L4743" s="25">
        <v>0</v>
      </c>
      <c r="M4743" s="15">
        <v>0</v>
      </c>
      <c r="N4743" s="14">
        <v>0</v>
      </c>
      <c r="O4743" s="16">
        <v>0</v>
      </c>
      <c r="P4743" s="16">
        <v>0</v>
      </c>
      <c r="Q4743" s="16">
        <v>0</v>
      </c>
      <c r="R4743" s="16">
        <f>Q4743*16.876/100</f>
        <v>0</v>
      </c>
      <c r="S4743" s="17">
        <f t="shared" si="518"/>
        <v>0</v>
      </c>
      <c r="T4743" s="16">
        <v>0</v>
      </c>
      <c r="U4743" s="18">
        <f t="shared" si="519"/>
        <v>0</v>
      </c>
      <c r="V4743" s="18">
        <f t="shared" si="520"/>
        <v>0</v>
      </c>
      <c r="W4743" s="18">
        <f t="shared" si="521"/>
        <v>0</v>
      </c>
      <c r="X4743" s="27"/>
      <c r="Y4743" s="19">
        <f t="shared" si="522"/>
        <v>0</v>
      </c>
      <c r="Z4743" s="18">
        <f t="shared" si="523"/>
        <v>0</v>
      </c>
      <c r="AA4743" s="12">
        <v>5216</v>
      </c>
      <c r="AB4743" s="12">
        <v>28682.2</v>
      </c>
      <c r="AC4743" s="28">
        <f>+I4743+Y4743-Z4743</f>
        <v>219.43</v>
      </c>
      <c r="AD4743" s="20">
        <f t="shared" si="524"/>
        <v>0</v>
      </c>
      <c r="AE4743">
        <v>0</v>
      </c>
    </row>
    <row r="4744" spans="1:31" x14ac:dyDescent="0.25">
      <c r="A4744" s="9">
        <v>45230</v>
      </c>
      <c r="B4744" s="10" t="s">
        <v>559</v>
      </c>
      <c r="C4744" s="10" t="s">
        <v>560</v>
      </c>
      <c r="D4744" s="10" t="s">
        <v>29</v>
      </c>
      <c r="E4744" s="10" t="s">
        <v>30</v>
      </c>
      <c r="F4744" s="10"/>
      <c r="G4744" s="10">
        <v>0</v>
      </c>
      <c r="H4744" s="11">
        <f>SUMIFS(AA:AA,$A:$A,EOMONTH($A4744,-1),$B:$B,$B4744)</f>
        <v>300</v>
      </c>
      <c r="I4744" s="63">
        <f>ROUND(SUMIFS(AC:AC,$A:$A,EOMONTH($A4744,-1),$B:$B,$B4744),2)</f>
        <v>13.54</v>
      </c>
      <c r="J4744" s="11">
        <f>SUMIFS(AB:AB,$A:$A,EOMONTH($A4744,-1),$B:$B,$B4744)</f>
        <v>137295</v>
      </c>
      <c r="K4744" s="13">
        <v>0</v>
      </c>
      <c r="L4744" s="25">
        <v>0</v>
      </c>
      <c r="M4744" s="15">
        <v>0</v>
      </c>
      <c r="N4744" s="14">
        <v>0</v>
      </c>
      <c r="O4744" s="16">
        <v>0</v>
      </c>
      <c r="P4744" s="16">
        <v>0</v>
      </c>
      <c r="Q4744" s="16">
        <v>0</v>
      </c>
      <c r="R4744" s="16">
        <f>Q4744*16.876/100</f>
        <v>0</v>
      </c>
      <c r="S4744" s="17">
        <f t="shared" si="518"/>
        <v>0</v>
      </c>
      <c r="T4744" s="16">
        <v>0</v>
      </c>
      <c r="U4744" s="18">
        <f t="shared" si="519"/>
        <v>0</v>
      </c>
      <c r="V4744" s="18">
        <f t="shared" si="520"/>
        <v>0</v>
      </c>
      <c r="W4744" s="18">
        <f t="shared" si="521"/>
        <v>0</v>
      </c>
      <c r="X4744" s="27"/>
      <c r="Y4744" s="19">
        <f t="shared" si="522"/>
        <v>0</v>
      </c>
      <c r="Z4744" s="18">
        <f t="shared" si="523"/>
        <v>0</v>
      </c>
      <c r="AA4744" s="12">
        <v>300</v>
      </c>
      <c r="AB4744" s="12">
        <v>137295</v>
      </c>
      <c r="AC4744" s="28">
        <f>+I4744+Y4744-Z4744</f>
        <v>13.54</v>
      </c>
      <c r="AD4744" s="20">
        <f t="shared" si="524"/>
        <v>0</v>
      </c>
      <c r="AE4744">
        <v>0</v>
      </c>
    </row>
    <row r="4745" spans="1:31" x14ac:dyDescent="0.25">
      <c r="A4745" s="9">
        <v>45230</v>
      </c>
      <c r="B4745" s="10" t="s">
        <v>561</v>
      </c>
      <c r="C4745" s="10" t="s">
        <v>562</v>
      </c>
      <c r="D4745" s="10" t="s">
        <v>29</v>
      </c>
      <c r="E4745" s="10" t="s">
        <v>30</v>
      </c>
      <c r="F4745" s="10"/>
      <c r="G4745" s="10">
        <v>0</v>
      </c>
      <c r="H4745" s="11">
        <f>SUMIFS(AA:AA,$A:$A,EOMONTH($A4745,-1),$B:$B,$B4745)</f>
        <v>100</v>
      </c>
      <c r="I4745" s="63">
        <f>ROUND(SUMIFS(AC:AC,$A:$A,EOMONTH($A4745,-1),$B:$B,$B4745),2)</f>
        <v>3.39</v>
      </c>
      <c r="J4745" s="11">
        <f>SUMIFS(AB:AB,$A:$A,EOMONTH($A4745,-1),$B:$B,$B4745)</f>
        <v>19500</v>
      </c>
      <c r="K4745" s="13">
        <v>0</v>
      </c>
      <c r="L4745" s="25">
        <v>0</v>
      </c>
      <c r="M4745" s="15">
        <v>0</v>
      </c>
      <c r="N4745" s="14">
        <v>0</v>
      </c>
      <c r="O4745" s="16">
        <v>0</v>
      </c>
      <c r="P4745" s="16">
        <v>0</v>
      </c>
      <c r="Q4745" s="16">
        <v>0</v>
      </c>
      <c r="R4745" s="16">
        <f>Q4745*16.876/100</f>
        <v>0</v>
      </c>
      <c r="S4745" s="17">
        <f t="shared" si="518"/>
        <v>0</v>
      </c>
      <c r="T4745" s="16">
        <v>0</v>
      </c>
      <c r="U4745" s="18">
        <f t="shared" si="519"/>
        <v>0</v>
      </c>
      <c r="V4745" s="18">
        <f t="shared" si="520"/>
        <v>0</v>
      </c>
      <c r="W4745" s="18">
        <f t="shared" si="521"/>
        <v>0</v>
      </c>
      <c r="X4745" s="27"/>
      <c r="Y4745" s="19">
        <f t="shared" si="522"/>
        <v>0</v>
      </c>
      <c r="Z4745" s="18">
        <f t="shared" si="523"/>
        <v>0</v>
      </c>
      <c r="AA4745" s="12">
        <v>100</v>
      </c>
      <c r="AB4745" s="12">
        <v>19500</v>
      </c>
      <c r="AC4745" s="28">
        <f>+I4745+Y4745-Z4745</f>
        <v>3.39</v>
      </c>
      <c r="AD4745" s="20">
        <f t="shared" si="524"/>
        <v>0</v>
      </c>
      <c r="AE4745">
        <v>0</v>
      </c>
    </row>
    <row r="4746" spans="1:31" x14ac:dyDescent="0.25">
      <c r="A4746" s="9">
        <v>45230</v>
      </c>
      <c r="B4746" s="10" t="s">
        <v>753</v>
      </c>
      <c r="C4746" s="10" t="s">
        <v>213</v>
      </c>
      <c r="D4746" s="10" t="s">
        <v>40</v>
      </c>
      <c r="E4746" s="10" t="s">
        <v>30</v>
      </c>
      <c r="F4746" s="10">
        <v>1500</v>
      </c>
      <c r="G4746" s="10">
        <v>1635</v>
      </c>
      <c r="H4746" s="11">
        <f>SUMIFS(AA:AA,$A:$A,EOMONTH($A4746,-1),$B:$B,$B4746)</f>
        <v>1</v>
      </c>
      <c r="I4746" s="63">
        <f>ROUND(SUMIFS(AC:AC,$A:$A,EOMONTH($A4746,-1),$B:$B,$B4746),2)</f>
        <v>70.8</v>
      </c>
      <c r="J4746" s="11">
        <f>SUMIFS(AB:AB,$A:$A,EOMONTH($A4746,-1),$B:$B,$B4746)</f>
        <v>157.21</v>
      </c>
      <c r="K4746" s="13">
        <v>0</v>
      </c>
      <c r="L4746" s="25">
        <v>0</v>
      </c>
      <c r="M4746" s="15">
        <v>0</v>
      </c>
      <c r="N4746" s="14">
        <v>0</v>
      </c>
      <c r="O4746" s="16">
        <v>0</v>
      </c>
      <c r="P4746" s="16">
        <v>0</v>
      </c>
      <c r="Q4746" s="16">
        <v>0</v>
      </c>
      <c r="R4746" s="16">
        <f>Q4746*16.876/100</f>
        <v>0</v>
      </c>
      <c r="S4746" s="17">
        <f t="shared" si="518"/>
        <v>0</v>
      </c>
      <c r="T4746" s="16">
        <v>0</v>
      </c>
      <c r="U4746" s="18">
        <f t="shared" si="519"/>
        <v>1.635</v>
      </c>
      <c r="V4746" s="18">
        <f t="shared" si="520"/>
        <v>0</v>
      </c>
      <c r="W4746" s="18">
        <f t="shared" si="521"/>
        <v>0</v>
      </c>
      <c r="X4746" s="27"/>
      <c r="Y4746" s="19">
        <f t="shared" si="522"/>
        <v>0</v>
      </c>
      <c r="Z4746" s="18">
        <f t="shared" si="523"/>
        <v>0</v>
      </c>
      <c r="AA4746" s="12">
        <v>1</v>
      </c>
      <c r="AB4746" s="12">
        <v>157.21</v>
      </c>
      <c r="AC4746" s="28">
        <f>+I4746+Y4746-Z4746</f>
        <v>70.8</v>
      </c>
      <c r="AD4746" s="20">
        <f t="shared" si="524"/>
        <v>0</v>
      </c>
      <c r="AE4746">
        <v>0</v>
      </c>
    </row>
    <row r="4747" spans="1:31" x14ac:dyDescent="0.25">
      <c r="A4747" s="9">
        <v>45230</v>
      </c>
      <c r="B4747" s="10" t="s">
        <v>754</v>
      </c>
      <c r="C4747" s="10" t="s">
        <v>213</v>
      </c>
      <c r="D4747" s="10" t="s">
        <v>40</v>
      </c>
      <c r="E4747" s="10" t="s">
        <v>30</v>
      </c>
      <c r="F4747" s="10">
        <v>1500</v>
      </c>
      <c r="G4747" s="10">
        <v>1635</v>
      </c>
      <c r="H4747" s="11">
        <f>SUMIFS(AA:AA,$A:$A,EOMONTH($A4747,-1),$B:$B,$B4747)</f>
        <v>-1</v>
      </c>
      <c r="I4747" s="63">
        <f>ROUND(SUMIFS(AC:AC,$A:$A,EOMONTH($A4747,-1),$B:$B,$B4747),2)</f>
        <v>67.3</v>
      </c>
      <c r="J4747" s="11">
        <f>SUMIFS(AB:AB,$A:$A,EOMONTH($A4747,-1),$B:$B,$B4747)</f>
        <v>-155.86000000000001</v>
      </c>
      <c r="K4747" s="13">
        <v>0</v>
      </c>
      <c r="L4747" s="25">
        <v>0</v>
      </c>
      <c r="M4747" s="15">
        <v>0</v>
      </c>
      <c r="N4747" s="14">
        <v>0</v>
      </c>
      <c r="O4747" s="16">
        <v>0</v>
      </c>
      <c r="P4747" s="16">
        <v>0</v>
      </c>
      <c r="Q4747" s="16">
        <v>0</v>
      </c>
      <c r="R4747" s="16">
        <f>Q4747*16.876/100</f>
        <v>0</v>
      </c>
      <c r="S4747" s="17">
        <f t="shared" si="518"/>
        <v>0</v>
      </c>
      <c r="T4747" s="16">
        <v>0</v>
      </c>
      <c r="U4747" s="18">
        <f t="shared" si="519"/>
        <v>-1.635</v>
      </c>
      <c r="V4747" s="18">
        <f t="shared" si="520"/>
        <v>0</v>
      </c>
      <c r="W4747" s="18">
        <f t="shared" si="521"/>
        <v>0</v>
      </c>
      <c r="X4747" s="27"/>
      <c r="Y4747" s="19">
        <f t="shared" si="522"/>
        <v>0</v>
      </c>
      <c r="Z4747" s="18">
        <f t="shared" si="523"/>
        <v>0</v>
      </c>
      <c r="AA4747" s="12">
        <v>-1</v>
      </c>
      <c r="AB4747" s="12">
        <v>-155.86000000000001</v>
      </c>
      <c r="AC4747" s="28">
        <f>+I4747+Y4747-Z4747</f>
        <v>67.3</v>
      </c>
      <c r="AD4747" s="20">
        <f t="shared" si="524"/>
        <v>0</v>
      </c>
      <c r="AE4747">
        <v>0</v>
      </c>
    </row>
    <row r="4748" spans="1:31" x14ac:dyDescent="0.25">
      <c r="A4748" s="9">
        <v>45230</v>
      </c>
      <c r="B4748" s="10" t="s">
        <v>755</v>
      </c>
      <c r="C4748" s="10" t="s">
        <v>213</v>
      </c>
      <c r="D4748" s="10" t="s">
        <v>40</v>
      </c>
      <c r="E4748" s="10" t="s">
        <v>30</v>
      </c>
      <c r="F4748" s="10">
        <v>1500</v>
      </c>
      <c r="G4748" s="10">
        <v>1635</v>
      </c>
      <c r="H4748" s="11">
        <f>SUMIFS(AA:AA,$A:$A,EOMONTH($A4748,-1),$B:$B,$B4748)</f>
        <v>-3</v>
      </c>
      <c r="I4748" s="63">
        <f>ROUND(SUMIFS(AC:AC,$A:$A,EOMONTH($A4748,-1),$B:$B,$B4748),2)</f>
        <v>64.260000000000005</v>
      </c>
      <c r="J4748" s="11">
        <f>SUMIFS(AB:AB,$A:$A,EOMONTH($A4748,-1),$B:$B,$B4748)</f>
        <v>-468.54</v>
      </c>
      <c r="K4748" s="13">
        <v>0</v>
      </c>
      <c r="L4748" s="25">
        <v>0</v>
      </c>
      <c r="M4748" s="15">
        <v>0</v>
      </c>
      <c r="N4748" s="14">
        <v>0</v>
      </c>
      <c r="O4748" s="16">
        <v>0</v>
      </c>
      <c r="P4748" s="16">
        <v>0</v>
      </c>
      <c r="Q4748" s="16">
        <v>0</v>
      </c>
      <c r="R4748" s="16">
        <f>Q4748*16.876/100</f>
        <v>0</v>
      </c>
      <c r="S4748" s="17">
        <f t="shared" si="518"/>
        <v>0</v>
      </c>
      <c r="T4748" s="16">
        <v>0</v>
      </c>
      <c r="U4748" s="18">
        <f t="shared" si="519"/>
        <v>-4.9050000000000002</v>
      </c>
      <c r="V4748" s="18">
        <f t="shared" si="520"/>
        <v>0</v>
      </c>
      <c r="W4748" s="18">
        <f t="shared" si="521"/>
        <v>0</v>
      </c>
      <c r="X4748" s="27"/>
      <c r="Y4748" s="19">
        <f t="shared" si="522"/>
        <v>0</v>
      </c>
      <c r="Z4748" s="18">
        <f t="shared" si="523"/>
        <v>0</v>
      </c>
      <c r="AA4748" s="12">
        <v>-3</v>
      </c>
      <c r="AB4748" s="12">
        <v>-468.54</v>
      </c>
      <c r="AC4748" s="28">
        <f>+I4748+Y4748-Z4748</f>
        <v>64.260000000000005</v>
      </c>
      <c r="AD4748" s="20">
        <f t="shared" si="524"/>
        <v>0</v>
      </c>
      <c r="AE4748">
        <v>0</v>
      </c>
    </row>
    <row r="4749" spans="1:31" x14ac:dyDescent="0.25">
      <c r="A4749" s="9">
        <v>45230</v>
      </c>
      <c r="B4749" s="10" t="s">
        <v>563</v>
      </c>
      <c r="C4749" s="10" t="s">
        <v>213</v>
      </c>
      <c r="D4749" s="10" t="s">
        <v>40</v>
      </c>
      <c r="E4749" s="10" t="s">
        <v>30</v>
      </c>
      <c r="F4749" s="10">
        <v>1200</v>
      </c>
      <c r="G4749" s="10">
        <v>1308</v>
      </c>
      <c r="H4749" s="11">
        <f>SUMIFS(AA:AA,$A:$A,EOMONTH($A4749,-1),$B:$B,$B4749)</f>
        <v>9</v>
      </c>
      <c r="I4749" s="63">
        <f>ROUND(SUMIFS(AC:AC,$A:$A,EOMONTH($A4749,-1),$B:$B,$B4749),2)</f>
        <v>66.22</v>
      </c>
      <c r="J4749" s="11">
        <f>SUMIFS(AB:AB,$A:$A,EOMONTH($A4749,-1),$B:$B,$B4749)</f>
        <v>1234.51</v>
      </c>
      <c r="K4749" s="13">
        <v>0</v>
      </c>
      <c r="L4749" s="25">
        <v>0</v>
      </c>
      <c r="M4749" s="15">
        <v>0</v>
      </c>
      <c r="N4749" s="14">
        <v>0</v>
      </c>
      <c r="O4749" s="16">
        <v>0</v>
      </c>
      <c r="P4749" s="16">
        <v>0</v>
      </c>
      <c r="Q4749" s="16">
        <v>0</v>
      </c>
      <c r="R4749" s="16">
        <f>Q4749*16.876/100</f>
        <v>0</v>
      </c>
      <c r="S4749" s="17">
        <f t="shared" si="518"/>
        <v>0</v>
      </c>
      <c r="T4749" s="16">
        <v>0</v>
      </c>
      <c r="U4749" s="18">
        <f t="shared" si="519"/>
        <v>11.772</v>
      </c>
      <c r="V4749" s="18">
        <f t="shared" si="520"/>
        <v>0</v>
      </c>
      <c r="W4749" s="18">
        <f t="shared" si="521"/>
        <v>0</v>
      </c>
      <c r="X4749" s="27"/>
      <c r="Y4749" s="19">
        <f t="shared" si="522"/>
        <v>0</v>
      </c>
      <c r="Z4749" s="18">
        <f t="shared" si="523"/>
        <v>0</v>
      </c>
      <c r="AA4749" s="12">
        <v>9</v>
      </c>
      <c r="AB4749" s="12">
        <v>1234.51</v>
      </c>
      <c r="AC4749" s="28">
        <f>+I4749+Y4749-Z4749</f>
        <v>66.22</v>
      </c>
      <c r="AD4749" s="20">
        <f t="shared" si="524"/>
        <v>0</v>
      </c>
      <c r="AE4749">
        <v>0</v>
      </c>
    </row>
    <row r="4750" spans="1:31" x14ac:dyDescent="0.25">
      <c r="A4750" s="59">
        <v>45230</v>
      </c>
      <c r="B4750" s="60" t="s">
        <v>733</v>
      </c>
      <c r="C4750" s="60" t="s">
        <v>213</v>
      </c>
      <c r="D4750" s="60" t="s">
        <v>40</v>
      </c>
      <c r="E4750" s="60" t="s">
        <v>30</v>
      </c>
      <c r="F4750" s="10"/>
      <c r="G4750" s="10"/>
      <c r="H4750" s="11"/>
      <c r="I4750" s="63">
        <f>ROUND(SUMIFS(AC:AC,$A:$A,EOMONTH($A4750,-1),$B:$B,$B4750),2)</f>
        <v>55.15</v>
      </c>
      <c r="J4750" s="11"/>
      <c r="K4750" s="13"/>
      <c r="L4750" s="25"/>
      <c r="M4750" s="15"/>
      <c r="N4750" s="14"/>
      <c r="O4750" s="16"/>
      <c r="P4750" s="16"/>
      <c r="Q4750" s="16"/>
      <c r="R4750" s="16"/>
      <c r="S4750" s="17">
        <f t="shared" si="518"/>
        <v>0</v>
      </c>
      <c r="T4750" s="16"/>
      <c r="U4750" s="18">
        <f t="shared" si="519"/>
        <v>0</v>
      </c>
      <c r="V4750" s="18">
        <f t="shared" si="520"/>
        <v>0</v>
      </c>
      <c r="W4750" s="18">
        <f t="shared" si="521"/>
        <v>0</v>
      </c>
      <c r="X4750" s="27"/>
      <c r="Y4750" s="19">
        <f t="shared" si="522"/>
        <v>0</v>
      </c>
      <c r="Z4750" s="18">
        <f t="shared" si="523"/>
        <v>0</v>
      </c>
      <c r="AA4750" s="12"/>
      <c r="AB4750" s="12"/>
      <c r="AC4750" s="28">
        <f>+I4750+Y4750-Z4750</f>
        <v>55.15</v>
      </c>
      <c r="AD4750" s="20">
        <f t="shared" si="524"/>
        <v>0</v>
      </c>
      <c r="AE4750">
        <v>0</v>
      </c>
    </row>
    <row r="4751" spans="1:31" x14ac:dyDescent="0.25">
      <c r="A4751" s="59">
        <v>45230</v>
      </c>
      <c r="B4751" s="60" t="s">
        <v>734</v>
      </c>
      <c r="C4751" s="60" t="s">
        <v>213</v>
      </c>
      <c r="D4751" s="60" t="s">
        <v>40</v>
      </c>
      <c r="E4751" s="60" t="s">
        <v>30</v>
      </c>
      <c r="F4751" s="10"/>
      <c r="G4751" s="10"/>
      <c r="H4751" s="11"/>
      <c r="I4751" s="63">
        <f>ROUND(SUMIFS(AC:AC,$A:$A,EOMONTH($A4751,-1),$B:$B,$B4751),2)</f>
        <v>55.15</v>
      </c>
      <c r="J4751" s="11"/>
      <c r="K4751" s="13"/>
      <c r="L4751" s="25"/>
      <c r="M4751" s="15"/>
      <c r="N4751" s="14"/>
      <c r="O4751" s="16"/>
      <c r="P4751" s="16"/>
      <c r="Q4751" s="16"/>
      <c r="R4751" s="16"/>
      <c r="S4751" s="17">
        <f t="shared" si="518"/>
        <v>0</v>
      </c>
      <c r="T4751" s="16"/>
      <c r="U4751" s="18">
        <f t="shared" si="519"/>
        <v>0</v>
      </c>
      <c r="V4751" s="18">
        <f t="shared" si="520"/>
        <v>0</v>
      </c>
      <c r="W4751" s="18">
        <f t="shared" si="521"/>
        <v>0</v>
      </c>
      <c r="X4751" s="27"/>
      <c r="Y4751" s="19">
        <f t="shared" si="522"/>
        <v>0</v>
      </c>
      <c r="Z4751" s="18">
        <f t="shared" si="523"/>
        <v>0</v>
      </c>
      <c r="AA4751" s="12"/>
      <c r="AB4751" s="12"/>
      <c r="AC4751" s="28">
        <f>+I4751+Y4751-Z4751</f>
        <v>55.15</v>
      </c>
      <c r="AD4751" s="20">
        <f t="shared" si="524"/>
        <v>0</v>
      </c>
      <c r="AE4751">
        <v>0</v>
      </c>
    </row>
    <row r="4752" spans="1:31" x14ac:dyDescent="0.25">
      <c r="A4752" s="9">
        <v>45230</v>
      </c>
      <c r="B4752" s="10" t="s">
        <v>564</v>
      </c>
      <c r="C4752" s="10" t="s">
        <v>213</v>
      </c>
      <c r="D4752" s="10" t="s">
        <v>40</v>
      </c>
      <c r="E4752" s="10" t="s">
        <v>30</v>
      </c>
      <c r="F4752" s="10">
        <v>720</v>
      </c>
      <c r="G4752" s="10">
        <v>785</v>
      </c>
      <c r="H4752" s="11">
        <f>SUMIFS(AA:AA,$A:$A,EOMONTH($A4752,-1),$B:$B,$B4752)</f>
        <v>22</v>
      </c>
      <c r="I4752" s="63">
        <f>ROUND(SUMIFS(AC:AC,$A:$A,EOMONTH($A4752,-1),$B:$B,$B4752),2)</f>
        <v>538.98</v>
      </c>
      <c r="J4752" s="11">
        <f>SUMIFS(AB:AB,$A:$A,EOMONTH($A4752,-1),$B:$B,$B4752)</f>
        <v>1789.93</v>
      </c>
      <c r="K4752" s="13">
        <v>0</v>
      </c>
      <c r="L4752" s="25">
        <v>0</v>
      </c>
      <c r="M4752" s="15">
        <v>0</v>
      </c>
      <c r="N4752" s="14">
        <v>0</v>
      </c>
      <c r="O4752" s="16">
        <v>0</v>
      </c>
      <c r="P4752" s="16">
        <v>0</v>
      </c>
      <c r="Q4752" s="16">
        <v>0</v>
      </c>
      <c r="R4752" s="16">
        <f>Q4752*16.876/100</f>
        <v>0</v>
      </c>
      <c r="S4752" s="17">
        <f t="shared" si="518"/>
        <v>0</v>
      </c>
      <c r="T4752" s="16">
        <v>0</v>
      </c>
      <c r="U4752" s="18">
        <f t="shared" si="519"/>
        <v>17.27</v>
      </c>
      <c r="V4752" s="18">
        <f t="shared" si="520"/>
        <v>0</v>
      </c>
      <c r="W4752" s="18">
        <f t="shared" si="521"/>
        <v>0</v>
      </c>
      <c r="X4752" s="27"/>
      <c r="Y4752" s="19">
        <f t="shared" si="522"/>
        <v>0</v>
      </c>
      <c r="Z4752" s="18">
        <f t="shared" si="523"/>
        <v>0</v>
      </c>
      <c r="AA4752" s="12">
        <v>22</v>
      </c>
      <c r="AB4752" s="12">
        <v>1789.93</v>
      </c>
      <c r="AC4752" s="28">
        <f>+I4752+Y4752-Z4752</f>
        <v>538.98</v>
      </c>
      <c r="AD4752" s="20">
        <f t="shared" si="524"/>
        <v>0</v>
      </c>
      <c r="AE4752">
        <v>0</v>
      </c>
    </row>
    <row r="4753" spans="1:31" x14ac:dyDescent="0.25">
      <c r="A4753" s="59">
        <v>45230</v>
      </c>
      <c r="B4753" s="60" t="s">
        <v>565</v>
      </c>
      <c r="C4753" s="60" t="s">
        <v>213</v>
      </c>
      <c r="D4753" s="60" t="s">
        <v>40</v>
      </c>
      <c r="E4753" s="60" t="s">
        <v>30</v>
      </c>
      <c r="F4753" s="10"/>
      <c r="G4753" s="10"/>
      <c r="H4753" s="11"/>
      <c r="I4753" s="63">
        <f>ROUND(SUMIFS(AC:AC,$A:$A,EOMONTH($A4753,-1),$B:$B,$B4753),2)</f>
        <v>102.43</v>
      </c>
      <c r="J4753" s="11"/>
      <c r="K4753" s="13"/>
      <c r="L4753" s="25"/>
      <c r="M4753" s="15"/>
      <c r="N4753" s="14"/>
      <c r="O4753" s="16"/>
      <c r="P4753" s="16"/>
      <c r="Q4753" s="16"/>
      <c r="R4753" s="16"/>
      <c r="S4753" s="17">
        <f t="shared" si="518"/>
        <v>0</v>
      </c>
      <c r="T4753" s="16"/>
      <c r="U4753" s="18">
        <f t="shared" si="519"/>
        <v>0</v>
      </c>
      <c r="V4753" s="18">
        <f t="shared" si="520"/>
        <v>0</v>
      </c>
      <c r="W4753" s="18">
        <f t="shared" si="521"/>
        <v>0</v>
      </c>
      <c r="X4753" s="27"/>
      <c r="Y4753" s="19">
        <f t="shared" si="522"/>
        <v>0</v>
      </c>
      <c r="Z4753" s="18">
        <f t="shared" si="523"/>
        <v>0</v>
      </c>
      <c r="AA4753" s="12"/>
      <c r="AB4753" s="12"/>
      <c r="AC4753" s="28">
        <f>+I4753+Y4753-Z4753</f>
        <v>102.43</v>
      </c>
      <c r="AD4753" s="20">
        <f t="shared" si="524"/>
        <v>0</v>
      </c>
      <c r="AE4753">
        <v>0</v>
      </c>
    </row>
    <row r="4754" spans="1:31" x14ac:dyDescent="0.25">
      <c r="A4754" s="9">
        <v>45230</v>
      </c>
      <c r="B4754" s="10" t="s">
        <v>566</v>
      </c>
      <c r="C4754" s="10" t="s">
        <v>213</v>
      </c>
      <c r="D4754" s="10" t="s">
        <v>40</v>
      </c>
      <c r="E4754" s="10" t="s">
        <v>30</v>
      </c>
      <c r="F4754" s="10">
        <v>720</v>
      </c>
      <c r="G4754" s="10">
        <v>785</v>
      </c>
      <c r="H4754" s="11">
        <f>SUMIFS(AA:AA,$A:$A,EOMONTH($A4754,-1),$B:$B,$B4754)</f>
        <v>-4</v>
      </c>
      <c r="I4754" s="63">
        <f>ROUND(SUMIFS(AC:AC,$A:$A,EOMONTH($A4754,-1),$B:$B,$B4754),2)</f>
        <v>517.12</v>
      </c>
      <c r="J4754" s="11">
        <f>SUMIFS(AB:AB,$A:$A,EOMONTH($A4754,-1),$B:$B,$B4754)</f>
        <v>-329.98</v>
      </c>
      <c r="K4754" s="13">
        <v>0</v>
      </c>
      <c r="L4754" s="25">
        <v>0</v>
      </c>
      <c r="M4754" s="15">
        <v>0</v>
      </c>
      <c r="N4754" s="14">
        <v>0</v>
      </c>
      <c r="O4754" s="16">
        <v>0</v>
      </c>
      <c r="P4754" s="16">
        <v>0</v>
      </c>
      <c r="Q4754" s="16">
        <v>0</v>
      </c>
      <c r="R4754" s="16">
        <f>Q4754*16.876/100</f>
        <v>0</v>
      </c>
      <c r="S4754" s="17">
        <f t="shared" si="518"/>
        <v>0</v>
      </c>
      <c r="T4754" s="16">
        <v>0</v>
      </c>
      <c r="U4754" s="18">
        <f t="shared" si="519"/>
        <v>-3.14</v>
      </c>
      <c r="V4754" s="18">
        <f t="shared" si="520"/>
        <v>0</v>
      </c>
      <c r="W4754" s="18">
        <f t="shared" si="521"/>
        <v>0</v>
      </c>
      <c r="X4754" s="27"/>
      <c r="Y4754" s="19">
        <f t="shared" si="522"/>
        <v>0</v>
      </c>
      <c r="Z4754" s="18">
        <f t="shared" si="523"/>
        <v>0</v>
      </c>
      <c r="AA4754" s="12">
        <v>-4</v>
      </c>
      <c r="AB4754" s="12">
        <v>-329.98</v>
      </c>
      <c r="AC4754" s="28">
        <f>+I4754+Y4754-Z4754</f>
        <v>517.12</v>
      </c>
      <c r="AD4754" s="20">
        <f t="shared" si="524"/>
        <v>0</v>
      </c>
      <c r="AE4754">
        <v>0</v>
      </c>
    </row>
    <row r="4755" spans="1:31" x14ac:dyDescent="0.25">
      <c r="A4755" s="9">
        <v>45230</v>
      </c>
      <c r="B4755" s="10" t="s">
        <v>567</v>
      </c>
      <c r="C4755" s="10" t="s">
        <v>213</v>
      </c>
      <c r="D4755" s="10" t="s">
        <v>40</v>
      </c>
      <c r="E4755" s="10" t="s">
        <v>30</v>
      </c>
      <c r="F4755" s="10">
        <v>720</v>
      </c>
      <c r="G4755" s="10">
        <v>785</v>
      </c>
      <c r="H4755" s="11">
        <f>SUMIFS(AA:AA,$A:$A,EOMONTH($A4755,-1),$B:$B,$B4755)</f>
        <v>-14</v>
      </c>
      <c r="I4755" s="63">
        <f>ROUND(SUMIFS(AC:AC,$A:$A,EOMONTH($A4755,-1),$B:$B,$B4755),2)</f>
        <v>508.71</v>
      </c>
      <c r="J4755" s="11">
        <f>SUMIFS(AB:AB,$A:$A,EOMONTH($A4755,-1),$B:$B,$B4755)</f>
        <v>-1157.26</v>
      </c>
      <c r="K4755" s="13">
        <v>0</v>
      </c>
      <c r="L4755" s="25">
        <v>0</v>
      </c>
      <c r="M4755" s="15">
        <v>0</v>
      </c>
      <c r="N4755" s="14">
        <v>0</v>
      </c>
      <c r="O4755" s="16">
        <v>0</v>
      </c>
      <c r="P4755" s="16">
        <v>0</v>
      </c>
      <c r="Q4755" s="16">
        <v>0</v>
      </c>
      <c r="R4755" s="16">
        <f>Q4755*16.876/100</f>
        <v>0</v>
      </c>
      <c r="S4755" s="17">
        <f t="shared" si="518"/>
        <v>0</v>
      </c>
      <c r="T4755" s="16">
        <v>0</v>
      </c>
      <c r="U4755" s="18">
        <f t="shared" si="519"/>
        <v>-10.99</v>
      </c>
      <c r="V4755" s="18">
        <f t="shared" si="520"/>
        <v>0</v>
      </c>
      <c r="W4755" s="18">
        <f t="shared" si="521"/>
        <v>0</v>
      </c>
      <c r="X4755" s="27"/>
      <c r="Y4755" s="19">
        <f t="shared" si="522"/>
        <v>0</v>
      </c>
      <c r="Z4755" s="18">
        <f t="shared" si="523"/>
        <v>0</v>
      </c>
      <c r="AA4755" s="12">
        <v>-14</v>
      </c>
      <c r="AB4755" s="12">
        <v>-1157.26</v>
      </c>
      <c r="AC4755" s="28">
        <f>+I4755+Y4755-Z4755</f>
        <v>508.71</v>
      </c>
      <c r="AD4755" s="20">
        <f t="shared" si="524"/>
        <v>0</v>
      </c>
      <c r="AE4755">
        <v>0</v>
      </c>
    </row>
    <row r="4756" spans="1:31" x14ac:dyDescent="0.25">
      <c r="A4756" s="59">
        <v>45230</v>
      </c>
      <c r="B4756" s="60" t="s">
        <v>784</v>
      </c>
      <c r="C4756" s="60" t="s">
        <v>278</v>
      </c>
      <c r="D4756" s="60" t="s">
        <v>40</v>
      </c>
      <c r="E4756" s="60" t="s">
        <v>30</v>
      </c>
      <c r="F4756" s="10"/>
      <c r="G4756" s="10"/>
      <c r="H4756" s="11"/>
      <c r="I4756" s="63">
        <f>ROUND(SUMIFS(AC:AC,$A:$A,EOMONTH($A4756,-1),$B:$B,$B4756),2)</f>
        <v>20.54</v>
      </c>
      <c r="J4756" s="11"/>
      <c r="K4756" s="13"/>
      <c r="L4756" s="25"/>
      <c r="M4756" s="15"/>
      <c r="N4756" s="14"/>
      <c r="O4756" s="16"/>
      <c r="P4756" s="16"/>
      <c r="Q4756" s="16"/>
      <c r="R4756" s="16"/>
      <c r="S4756" s="17">
        <f t="shared" si="518"/>
        <v>0</v>
      </c>
      <c r="T4756" s="16"/>
      <c r="U4756" s="18">
        <f t="shared" si="519"/>
        <v>0</v>
      </c>
      <c r="V4756" s="18">
        <f t="shared" si="520"/>
        <v>0</v>
      </c>
      <c r="W4756" s="18">
        <f t="shared" si="521"/>
        <v>0</v>
      </c>
      <c r="X4756" s="27"/>
      <c r="Y4756" s="19">
        <f t="shared" si="522"/>
        <v>0</v>
      </c>
      <c r="Z4756" s="18">
        <f t="shared" si="523"/>
        <v>0</v>
      </c>
      <c r="AA4756" s="12"/>
      <c r="AB4756" s="12"/>
      <c r="AC4756" s="28">
        <f>+I4756+Y4756-Z4756</f>
        <v>20.54</v>
      </c>
      <c r="AD4756" s="20">
        <f t="shared" si="524"/>
        <v>0</v>
      </c>
      <c r="AE4756">
        <v>0</v>
      </c>
    </row>
    <row r="4757" spans="1:31" x14ac:dyDescent="0.25">
      <c r="A4757" s="59">
        <v>45230</v>
      </c>
      <c r="B4757" s="60" t="s">
        <v>785</v>
      </c>
      <c r="C4757" s="60" t="s">
        <v>278</v>
      </c>
      <c r="D4757" s="60" t="s">
        <v>40</v>
      </c>
      <c r="E4757" s="60" t="s">
        <v>30</v>
      </c>
      <c r="F4757" s="10"/>
      <c r="G4757" s="10"/>
      <c r="H4757" s="11"/>
      <c r="I4757" s="63">
        <f>ROUND(SUMIFS(AC:AC,$A:$A,EOMONTH($A4757,-1),$B:$B,$B4757),2)</f>
        <v>20.22</v>
      </c>
      <c r="J4757" s="11"/>
      <c r="K4757" s="13"/>
      <c r="L4757" s="25"/>
      <c r="M4757" s="15"/>
      <c r="N4757" s="14"/>
      <c r="O4757" s="16"/>
      <c r="P4757" s="16"/>
      <c r="Q4757" s="16"/>
      <c r="R4757" s="16"/>
      <c r="S4757" s="17">
        <f t="shared" si="518"/>
        <v>0</v>
      </c>
      <c r="T4757" s="16"/>
      <c r="U4757" s="18">
        <f t="shared" si="519"/>
        <v>0</v>
      </c>
      <c r="V4757" s="18">
        <f t="shared" si="520"/>
        <v>0</v>
      </c>
      <c r="W4757" s="18">
        <f t="shared" si="521"/>
        <v>0</v>
      </c>
      <c r="X4757" s="27"/>
      <c r="Y4757" s="19">
        <f t="shared" si="522"/>
        <v>0</v>
      </c>
      <c r="Z4757" s="18">
        <f t="shared" si="523"/>
        <v>0</v>
      </c>
      <c r="AA4757" s="12"/>
      <c r="AB4757" s="12"/>
      <c r="AC4757" s="28">
        <f>+I4757+Y4757-Z4757</f>
        <v>20.22</v>
      </c>
      <c r="AD4757" s="20">
        <f t="shared" si="524"/>
        <v>0</v>
      </c>
      <c r="AE4757">
        <v>0</v>
      </c>
    </row>
    <row r="4758" spans="1:31" x14ac:dyDescent="0.25">
      <c r="A4758" s="59">
        <v>45230</v>
      </c>
      <c r="B4758" s="60" t="s">
        <v>786</v>
      </c>
      <c r="C4758" s="60" t="s">
        <v>278</v>
      </c>
      <c r="D4758" s="60" t="s">
        <v>40</v>
      </c>
      <c r="E4758" s="60" t="s">
        <v>30</v>
      </c>
      <c r="F4758" s="10"/>
      <c r="G4758" s="10"/>
      <c r="H4758" s="11"/>
      <c r="I4758" s="63">
        <f>ROUND(SUMIFS(AC:AC,$A:$A,EOMONTH($A4758,-1),$B:$B,$B4758),2)</f>
        <v>34.200000000000003</v>
      </c>
      <c r="J4758" s="11"/>
      <c r="K4758" s="13"/>
      <c r="L4758" s="25"/>
      <c r="M4758" s="15"/>
      <c r="N4758" s="14"/>
      <c r="O4758" s="16"/>
      <c r="P4758" s="16"/>
      <c r="Q4758" s="16"/>
      <c r="R4758" s="16"/>
      <c r="S4758" s="17">
        <f t="shared" si="518"/>
        <v>0</v>
      </c>
      <c r="T4758" s="16"/>
      <c r="U4758" s="18">
        <f t="shared" si="519"/>
        <v>0</v>
      </c>
      <c r="V4758" s="18">
        <f t="shared" si="520"/>
        <v>0</v>
      </c>
      <c r="W4758" s="18">
        <f t="shared" si="521"/>
        <v>0</v>
      </c>
      <c r="X4758" s="27"/>
      <c r="Y4758" s="19">
        <f t="shared" si="522"/>
        <v>0</v>
      </c>
      <c r="Z4758" s="18">
        <f t="shared" si="523"/>
        <v>0</v>
      </c>
      <c r="AA4758" s="12"/>
      <c r="AB4758" s="12"/>
      <c r="AC4758" s="28">
        <f>+I4758+Y4758-Z4758</f>
        <v>34.200000000000003</v>
      </c>
      <c r="AD4758" s="20">
        <f t="shared" si="524"/>
        <v>0</v>
      </c>
      <c r="AE4758">
        <v>0</v>
      </c>
    </row>
    <row r="4759" spans="1:31" x14ac:dyDescent="0.25">
      <c r="A4759" s="59">
        <v>45230</v>
      </c>
      <c r="B4759" s="60" t="s">
        <v>801</v>
      </c>
      <c r="C4759" s="60" t="s">
        <v>802</v>
      </c>
      <c r="D4759" s="60" t="s">
        <v>40</v>
      </c>
      <c r="E4759" s="60" t="s">
        <v>30</v>
      </c>
      <c r="F4759" s="10"/>
      <c r="G4759" s="10"/>
      <c r="H4759" s="11"/>
      <c r="I4759" s="63">
        <f>ROUND(SUMIFS(AC:AC,$A:$A,EOMONTH($A4759,-1),$B:$B,$B4759),2)</f>
        <v>10.43</v>
      </c>
      <c r="J4759" s="11"/>
      <c r="K4759" s="13"/>
      <c r="L4759" s="25"/>
      <c r="M4759" s="15"/>
      <c r="N4759" s="14"/>
      <c r="O4759" s="16"/>
      <c r="P4759" s="16"/>
      <c r="Q4759" s="16"/>
      <c r="R4759" s="16"/>
      <c r="S4759" s="17">
        <f t="shared" si="518"/>
        <v>0</v>
      </c>
      <c r="T4759" s="16"/>
      <c r="U4759" s="18">
        <f t="shared" si="519"/>
        <v>0</v>
      </c>
      <c r="V4759" s="18">
        <f t="shared" si="520"/>
        <v>0</v>
      </c>
      <c r="W4759" s="18">
        <f t="shared" si="521"/>
        <v>0</v>
      </c>
      <c r="X4759" s="27"/>
      <c r="Y4759" s="19">
        <f t="shared" si="522"/>
        <v>0</v>
      </c>
      <c r="Z4759" s="18">
        <f t="shared" si="523"/>
        <v>0</v>
      </c>
      <c r="AA4759" s="12"/>
      <c r="AB4759" s="12"/>
      <c r="AC4759" s="28">
        <f>+I4759+Y4759-Z4759</f>
        <v>10.43</v>
      </c>
      <c r="AD4759" s="20">
        <f t="shared" si="524"/>
        <v>0</v>
      </c>
      <c r="AE4759">
        <v>0</v>
      </c>
    </row>
    <row r="4760" spans="1:31" x14ac:dyDescent="0.25">
      <c r="A4760" s="9">
        <v>45230</v>
      </c>
      <c r="B4760" s="10" t="s">
        <v>803</v>
      </c>
      <c r="C4760" s="10" t="s">
        <v>562</v>
      </c>
      <c r="D4760" s="10" t="s">
        <v>29</v>
      </c>
      <c r="E4760" s="10" t="s">
        <v>30</v>
      </c>
      <c r="F4760" s="10"/>
      <c r="G4760" s="10">
        <v>0</v>
      </c>
      <c r="H4760" s="11">
        <f>SUMIFS(AA:AA,$A:$A,EOMONTH($A4760,-1),$B:$B,$B4760)</f>
        <v>1000</v>
      </c>
      <c r="I4760" s="63">
        <f>ROUND(SUMIFS(AC:AC,$A:$A,EOMONTH($A4760,-1),$B:$B,$B4760),2)</f>
        <v>0</v>
      </c>
      <c r="J4760" s="11">
        <f>SUMIFS(AB:AB,$A:$A,EOMONTH($A4760,-1),$B:$B,$B4760)</f>
        <v>1700</v>
      </c>
      <c r="K4760" s="13">
        <v>0</v>
      </c>
      <c r="L4760" s="25">
        <v>0</v>
      </c>
      <c r="M4760" s="15">
        <v>0</v>
      </c>
      <c r="N4760" s="14">
        <v>0</v>
      </c>
      <c r="O4760" s="16">
        <v>0</v>
      </c>
      <c r="P4760" s="16">
        <v>0</v>
      </c>
      <c r="Q4760" s="16">
        <v>0</v>
      </c>
      <c r="R4760" s="16">
        <f>Q4760*16.876/100</f>
        <v>0</v>
      </c>
      <c r="S4760" s="17">
        <f t="shared" si="518"/>
        <v>0</v>
      </c>
      <c r="T4760" s="16">
        <v>0</v>
      </c>
      <c r="U4760" s="18">
        <f t="shared" si="519"/>
        <v>0</v>
      </c>
      <c r="V4760" s="18">
        <f t="shared" si="520"/>
        <v>0</v>
      </c>
      <c r="W4760" s="18">
        <f t="shared" si="521"/>
        <v>0</v>
      </c>
      <c r="X4760" s="27"/>
      <c r="Y4760" s="19">
        <f t="shared" si="522"/>
        <v>0</v>
      </c>
      <c r="Z4760" s="18">
        <f t="shared" si="523"/>
        <v>0</v>
      </c>
      <c r="AA4760" s="12">
        <v>1000</v>
      </c>
      <c r="AB4760" s="12">
        <v>1700</v>
      </c>
      <c r="AC4760" s="28">
        <f>+I4760+Y4760-Z4760</f>
        <v>0</v>
      </c>
      <c r="AD4760" s="20">
        <f t="shared" si="524"/>
        <v>0</v>
      </c>
      <c r="AE4760">
        <v>0</v>
      </c>
    </row>
    <row r="4761" spans="1:31" x14ac:dyDescent="0.25">
      <c r="A4761" s="9">
        <v>45230</v>
      </c>
      <c r="B4761" s="10" t="s">
        <v>568</v>
      </c>
      <c r="C4761" s="10" t="s">
        <v>28</v>
      </c>
      <c r="D4761" s="10" t="s">
        <v>29</v>
      </c>
      <c r="E4761" s="10" t="s">
        <v>30</v>
      </c>
      <c r="F4761" s="10"/>
      <c r="G4761" s="10">
        <v>0</v>
      </c>
      <c r="H4761" s="11">
        <f>SUMIFS(AA:AA,$A:$A,EOMONTH($A4761,-1),$B:$B,$B4761)</f>
        <v>1701</v>
      </c>
      <c r="I4761" s="63">
        <f>ROUND(SUMIFS(AC:AC,$A:$A,EOMONTH($A4761,-1),$B:$B,$B4761),2)</f>
        <v>0</v>
      </c>
      <c r="J4761" s="11">
        <f>SUMIFS(AB:AB,$A:$A,EOMONTH($A4761,-1),$B:$B,$B4761)</f>
        <v>11002.58</v>
      </c>
      <c r="K4761" s="13">
        <v>0</v>
      </c>
      <c r="L4761" s="25">
        <v>0</v>
      </c>
      <c r="M4761" s="15">
        <v>0</v>
      </c>
      <c r="N4761" s="14">
        <v>0</v>
      </c>
      <c r="O4761" s="16">
        <v>0</v>
      </c>
      <c r="P4761" s="16">
        <v>0</v>
      </c>
      <c r="Q4761" s="16">
        <v>0</v>
      </c>
      <c r="R4761" s="16">
        <f>Q4761*16.876/100</f>
        <v>0</v>
      </c>
      <c r="S4761" s="17">
        <f t="shared" si="518"/>
        <v>0</v>
      </c>
      <c r="T4761" s="16">
        <v>0</v>
      </c>
      <c r="U4761" s="18">
        <f t="shared" si="519"/>
        <v>0</v>
      </c>
      <c r="V4761" s="18">
        <f t="shared" si="520"/>
        <v>0</v>
      </c>
      <c r="W4761" s="18">
        <f t="shared" si="521"/>
        <v>0</v>
      </c>
      <c r="X4761" s="27"/>
      <c r="Y4761" s="19">
        <f t="shared" si="522"/>
        <v>0</v>
      </c>
      <c r="Z4761" s="18">
        <f t="shared" si="523"/>
        <v>0</v>
      </c>
      <c r="AA4761" s="12">
        <v>1701</v>
      </c>
      <c r="AB4761" s="12">
        <v>11002.58</v>
      </c>
      <c r="AC4761" s="28">
        <f>+I4761+Y4761-Z4761</f>
        <v>0</v>
      </c>
      <c r="AD4761" s="20">
        <f t="shared" si="524"/>
        <v>0</v>
      </c>
      <c r="AE4761">
        <v>0</v>
      </c>
    </row>
    <row r="4762" spans="1:31" x14ac:dyDescent="0.25">
      <c r="A4762" s="9">
        <v>45230</v>
      </c>
      <c r="B4762" s="10" t="s">
        <v>756</v>
      </c>
      <c r="C4762" s="10" t="s">
        <v>28</v>
      </c>
      <c r="D4762" s="10" t="s">
        <v>29</v>
      </c>
      <c r="E4762" s="10" t="s">
        <v>30</v>
      </c>
      <c r="F4762" s="10"/>
      <c r="G4762" s="10">
        <v>0</v>
      </c>
      <c r="H4762" s="11">
        <f>SUMIFS(AA:AA,$A:$A,EOMONTH($A4762,-1),$B:$B,$B4762)</f>
        <v>2610</v>
      </c>
      <c r="I4762" s="63">
        <f>ROUND(SUMIFS(AC:AC,$A:$A,EOMONTH($A4762,-1),$B:$B,$B4762),2)</f>
        <v>0</v>
      </c>
      <c r="J4762" s="11">
        <f>SUMIFS(AB:AB,$A:$A,EOMONTH($A4762,-1),$B:$B,$B4762)</f>
        <v>10440</v>
      </c>
      <c r="K4762" s="13">
        <v>0</v>
      </c>
      <c r="L4762" s="25">
        <v>0</v>
      </c>
      <c r="M4762" s="15">
        <v>0</v>
      </c>
      <c r="N4762" s="14">
        <v>0</v>
      </c>
      <c r="O4762" s="16">
        <v>0</v>
      </c>
      <c r="P4762" s="16">
        <v>0</v>
      </c>
      <c r="Q4762" s="16">
        <v>120</v>
      </c>
      <c r="R4762" s="16">
        <f>Q4762*16.876/100</f>
        <v>20.251200000000001</v>
      </c>
      <c r="S4762" s="17">
        <f t="shared" si="518"/>
        <v>140.25120000000001</v>
      </c>
      <c r="T4762" s="16">
        <v>480</v>
      </c>
      <c r="U4762" s="18">
        <f t="shared" si="519"/>
        <v>0</v>
      </c>
      <c r="V4762" s="18">
        <f t="shared" si="520"/>
        <v>0</v>
      </c>
      <c r="W4762" s="18">
        <f t="shared" si="521"/>
        <v>0</v>
      </c>
      <c r="X4762" s="27"/>
      <c r="Y4762" s="19">
        <f t="shared" si="522"/>
        <v>0</v>
      </c>
      <c r="Z4762" s="18">
        <f t="shared" si="523"/>
        <v>0</v>
      </c>
      <c r="AA4762" s="12">
        <v>2490</v>
      </c>
      <c r="AB4762" s="12">
        <v>9960</v>
      </c>
      <c r="AC4762" s="28">
        <f>+I4762+Y4762-Z4762</f>
        <v>0</v>
      </c>
      <c r="AD4762" s="20">
        <f t="shared" si="524"/>
        <v>0</v>
      </c>
      <c r="AE4762">
        <v>0</v>
      </c>
    </row>
    <row r="4763" spans="1:31" x14ac:dyDescent="0.25">
      <c r="A4763" s="9">
        <v>45230</v>
      </c>
      <c r="B4763" s="10" t="s">
        <v>804</v>
      </c>
      <c r="C4763" s="10" t="s">
        <v>419</v>
      </c>
      <c r="D4763" s="10" t="s">
        <v>40</v>
      </c>
      <c r="E4763" s="10" t="s">
        <v>30</v>
      </c>
      <c r="F4763" s="10">
        <v>110</v>
      </c>
      <c r="G4763" s="10">
        <v>120</v>
      </c>
      <c r="H4763" s="11">
        <f>SUMIFS(AA:AA,$A:$A,EOMONTH($A4763,-1),$B:$B,$B4763)</f>
        <v>-62</v>
      </c>
      <c r="I4763" s="63">
        <f>ROUND(SUMIFS(AC:AC,$A:$A,EOMONTH($A4763,-1),$B:$B,$B4763),2)</f>
        <v>26.18</v>
      </c>
      <c r="J4763" s="11">
        <f>SUMIFS(AB:AB,$A:$A,EOMONTH($A4763,-1),$B:$B,$B4763)</f>
        <v>-961.39</v>
      </c>
      <c r="K4763" s="13">
        <v>0</v>
      </c>
      <c r="L4763" s="25">
        <v>0</v>
      </c>
      <c r="M4763" s="15">
        <v>0</v>
      </c>
      <c r="N4763" s="14">
        <v>0</v>
      </c>
      <c r="O4763" s="16">
        <v>0</v>
      </c>
      <c r="P4763" s="16">
        <v>0</v>
      </c>
      <c r="Q4763" s="16">
        <v>0</v>
      </c>
      <c r="R4763" s="16">
        <f>Q4763*16.876/100</f>
        <v>0</v>
      </c>
      <c r="S4763" s="17">
        <f t="shared" si="518"/>
        <v>0</v>
      </c>
      <c r="T4763" s="16">
        <v>0</v>
      </c>
      <c r="U4763" s="18">
        <f t="shared" si="519"/>
        <v>-7.44</v>
      </c>
      <c r="V4763" s="18">
        <f t="shared" si="520"/>
        <v>0</v>
      </c>
      <c r="W4763" s="18">
        <f t="shared" si="521"/>
        <v>0</v>
      </c>
      <c r="X4763" s="27"/>
      <c r="Y4763" s="19">
        <f t="shared" si="522"/>
        <v>0</v>
      </c>
      <c r="Z4763" s="18">
        <f t="shared" si="523"/>
        <v>0</v>
      </c>
      <c r="AA4763" s="12">
        <v>-62</v>
      </c>
      <c r="AB4763" s="12">
        <v>-961.39</v>
      </c>
      <c r="AC4763" s="28">
        <f>+I4763+Y4763-Z4763</f>
        <v>26.18</v>
      </c>
      <c r="AD4763" s="20">
        <f t="shared" si="524"/>
        <v>0</v>
      </c>
      <c r="AE4763">
        <v>0</v>
      </c>
    </row>
    <row r="4764" spans="1:31" x14ac:dyDescent="0.25">
      <c r="A4764" s="9">
        <v>45230</v>
      </c>
      <c r="B4764" s="10" t="s">
        <v>573</v>
      </c>
      <c r="C4764" s="10" t="s">
        <v>28</v>
      </c>
      <c r="D4764" s="10" t="s">
        <v>29</v>
      </c>
      <c r="E4764" s="10" t="s">
        <v>30</v>
      </c>
      <c r="F4764" s="10"/>
      <c r="G4764" s="10">
        <v>0</v>
      </c>
      <c r="H4764" s="11">
        <f>SUMIFS(AA:AA,$A:$A,EOMONTH($A4764,-1),$B:$B,$B4764)</f>
        <v>1</v>
      </c>
      <c r="I4764" s="63">
        <f>ROUND(SUMIFS(AC:AC,$A:$A,EOMONTH($A4764,-1),$B:$B,$B4764),2)</f>
        <v>0.05</v>
      </c>
      <c r="J4764" s="11">
        <f>SUMIFS(AB:AB,$A:$A,EOMONTH($A4764,-1),$B:$B,$B4764)</f>
        <v>0</v>
      </c>
      <c r="K4764" s="13">
        <v>0</v>
      </c>
      <c r="L4764" s="25">
        <v>0</v>
      </c>
      <c r="M4764" s="15">
        <v>0</v>
      </c>
      <c r="N4764" s="14">
        <v>0</v>
      </c>
      <c r="O4764" s="16">
        <v>0</v>
      </c>
      <c r="P4764" s="16">
        <v>0</v>
      </c>
      <c r="Q4764" s="16">
        <v>0</v>
      </c>
      <c r="R4764" s="16">
        <f>Q4764*16.876/100</f>
        <v>0</v>
      </c>
      <c r="S4764" s="17">
        <f t="shared" si="518"/>
        <v>0</v>
      </c>
      <c r="T4764" s="16">
        <v>0</v>
      </c>
      <c r="U4764" s="18">
        <f t="shared" si="519"/>
        <v>0</v>
      </c>
      <c r="V4764" s="18">
        <f t="shared" si="520"/>
        <v>0</v>
      </c>
      <c r="W4764" s="18">
        <f t="shared" si="521"/>
        <v>0</v>
      </c>
      <c r="X4764" s="27"/>
      <c r="Y4764" s="19">
        <f t="shared" si="522"/>
        <v>0</v>
      </c>
      <c r="Z4764" s="18">
        <f t="shared" si="523"/>
        <v>0</v>
      </c>
      <c r="AA4764" s="12">
        <v>1</v>
      </c>
      <c r="AB4764" s="12">
        <v>0</v>
      </c>
      <c r="AC4764" s="28">
        <f>+I4764+Y4764-Z4764</f>
        <v>0.05</v>
      </c>
      <c r="AD4764" s="20">
        <f t="shared" si="524"/>
        <v>0</v>
      </c>
      <c r="AE4764">
        <v>0</v>
      </c>
    </row>
    <row r="4765" spans="1:31" x14ac:dyDescent="0.25">
      <c r="A4765" s="9">
        <v>45230</v>
      </c>
      <c r="B4765" s="10" t="s">
        <v>575</v>
      </c>
      <c r="C4765" s="10" t="s">
        <v>213</v>
      </c>
      <c r="D4765" s="10" t="s">
        <v>29</v>
      </c>
      <c r="E4765" s="10" t="s">
        <v>30</v>
      </c>
      <c r="F4765" s="10"/>
      <c r="G4765" s="10">
        <v>0</v>
      </c>
      <c r="H4765" s="11">
        <f>SUMIFS(AA:AA,$A:$A,EOMONTH($A4765,-1),$B:$B,$B4765)</f>
        <v>176</v>
      </c>
      <c r="I4765" s="63">
        <f>ROUND(SUMIFS(AC:AC,$A:$A,EOMONTH($A4765,-1),$B:$B,$B4765),2)</f>
        <v>7.95</v>
      </c>
      <c r="J4765" s="11">
        <f>SUMIFS(AB:AB,$A:$A,EOMONTH($A4765,-1),$B:$B,$B4765)</f>
        <v>12215.2</v>
      </c>
      <c r="K4765" s="13">
        <v>0</v>
      </c>
      <c r="L4765" s="25">
        <v>0</v>
      </c>
      <c r="M4765" s="15">
        <v>0</v>
      </c>
      <c r="N4765" s="14">
        <v>0</v>
      </c>
      <c r="O4765" s="16">
        <v>0</v>
      </c>
      <c r="P4765" s="16">
        <v>0</v>
      </c>
      <c r="Q4765" s="16">
        <v>0</v>
      </c>
      <c r="R4765" s="16">
        <f>Q4765*16.876/100</f>
        <v>0</v>
      </c>
      <c r="S4765" s="17">
        <f t="shared" si="518"/>
        <v>0</v>
      </c>
      <c r="T4765" s="16">
        <v>0</v>
      </c>
      <c r="U4765" s="18">
        <f t="shared" si="519"/>
        <v>0</v>
      </c>
      <c r="V4765" s="18">
        <f t="shared" si="520"/>
        <v>0</v>
      </c>
      <c r="W4765" s="18">
        <f t="shared" si="521"/>
        <v>0</v>
      </c>
      <c r="X4765" s="27"/>
      <c r="Y4765" s="19">
        <f t="shared" si="522"/>
        <v>0</v>
      </c>
      <c r="Z4765" s="18">
        <f t="shared" si="523"/>
        <v>0</v>
      </c>
      <c r="AA4765" s="12">
        <v>176</v>
      </c>
      <c r="AB4765" s="12">
        <v>12215.2</v>
      </c>
      <c r="AC4765" s="28">
        <f>+I4765+Y4765-Z4765</f>
        <v>7.95</v>
      </c>
      <c r="AD4765" s="20">
        <f t="shared" si="524"/>
        <v>0</v>
      </c>
      <c r="AE4765">
        <v>0</v>
      </c>
    </row>
    <row r="4766" spans="1:31" x14ac:dyDescent="0.25">
      <c r="A4766" s="9">
        <v>45230</v>
      </c>
      <c r="B4766" s="10" t="s">
        <v>578</v>
      </c>
      <c r="C4766" s="10" t="s">
        <v>28</v>
      </c>
      <c r="D4766" s="10" t="s">
        <v>29</v>
      </c>
      <c r="E4766" s="10" t="s">
        <v>30</v>
      </c>
      <c r="F4766" s="10"/>
      <c r="G4766" s="10">
        <v>0</v>
      </c>
      <c r="H4766" s="11">
        <f>SUMIFS(AA:AA,$A:$A,EOMONTH($A4766,-1),$B:$B,$B4766)</f>
        <v>10159</v>
      </c>
      <c r="I4766" s="63">
        <f>ROUND(SUMIFS(AC:AC,$A:$A,EOMONTH($A4766,-1),$B:$B,$B4766),2)</f>
        <v>606.63</v>
      </c>
      <c r="J4766" s="11">
        <f>SUMIFS(AB:AB,$A:$A,EOMONTH($A4766,-1),$B:$B,$B4766)</f>
        <v>71113</v>
      </c>
      <c r="K4766" s="13">
        <v>0</v>
      </c>
      <c r="L4766" s="25">
        <v>0</v>
      </c>
      <c r="M4766" s="15">
        <v>0</v>
      </c>
      <c r="N4766" s="14">
        <v>0</v>
      </c>
      <c r="O4766" s="16">
        <v>0</v>
      </c>
      <c r="P4766" s="16">
        <v>0</v>
      </c>
      <c r="Q4766" s="16">
        <v>0</v>
      </c>
      <c r="R4766" s="16">
        <f>Q4766*16.876/100</f>
        <v>0</v>
      </c>
      <c r="S4766" s="17">
        <f t="shared" si="518"/>
        <v>0</v>
      </c>
      <c r="T4766" s="16">
        <v>0</v>
      </c>
      <c r="U4766" s="18">
        <f t="shared" si="519"/>
        <v>0</v>
      </c>
      <c r="V4766" s="18">
        <f t="shared" si="520"/>
        <v>0</v>
      </c>
      <c r="W4766" s="18">
        <f t="shared" si="521"/>
        <v>0</v>
      </c>
      <c r="X4766" s="27"/>
      <c r="Y4766" s="19">
        <f t="shared" si="522"/>
        <v>0</v>
      </c>
      <c r="Z4766" s="18">
        <f t="shared" si="523"/>
        <v>0</v>
      </c>
      <c r="AA4766" s="12">
        <v>10159</v>
      </c>
      <c r="AB4766" s="12">
        <v>71113</v>
      </c>
      <c r="AC4766" s="28">
        <f>+I4766+Y4766-Z4766</f>
        <v>606.63</v>
      </c>
      <c r="AD4766" s="20">
        <f t="shared" si="524"/>
        <v>0</v>
      </c>
      <c r="AE4766">
        <v>0</v>
      </c>
    </row>
    <row r="4767" spans="1:31" x14ac:dyDescent="0.25">
      <c r="A4767" s="9">
        <v>45230</v>
      </c>
      <c r="B4767" s="10" t="s">
        <v>579</v>
      </c>
      <c r="C4767" s="10" t="s">
        <v>28</v>
      </c>
      <c r="D4767" s="10" t="s">
        <v>29</v>
      </c>
      <c r="E4767" s="10" t="s">
        <v>30</v>
      </c>
      <c r="F4767" s="10"/>
      <c r="G4767" s="10">
        <v>0</v>
      </c>
      <c r="H4767" s="11">
        <f>SUMIFS(AA:AA,$A:$A,EOMONTH($A4767,-1),$B:$B,$B4767)</f>
        <v>2053</v>
      </c>
      <c r="I4767" s="63">
        <f>ROUND(SUMIFS(AC:AC,$A:$A,EOMONTH($A4767,-1),$B:$B,$B4767),2)</f>
        <v>22.26</v>
      </c>
      <c r="J4767" s="11">
        <f>SUMIFS(AB:AB,$A:$A,EOMONTH($A4767,-1),$B:$B,$B4767)</f>
        <v>1665.48</v>
      </c>
      <c r="K4767" s="13">
        <v>0</v>
      </c>
      <c r="L4767" s="25">
        <v>0</v>
      </c>
      <c r="M4767" s="15">
        <v>3500</v>
      </c>
      <c r="N4767" s="14">
        <v>2836.4</v>
      </c>
      <c r="O4767" s="16">
        <v>0</v>
      </c>
      <c r="P4767" s="16">
        <v>0</v>
      </c>
      <c r="Q4767" s="16">
        <v>4692</v>
      </c>
      <c r="R4767" s="16">
        <f>Q4767*16.876/100</f>
        <v>791.82192000000009</v>
      </c>
      <c r="S4767" s="17">
        <f t="shared" si="518"/>
        <v>5483.8219200000003</v>
      </c>
      <c r="T4767" s="16">
        <v>3800.52</v>
      </c>
      <c r="U4767" s="18">
        <f t="shared" si="519"/>
        <v>0</v>
      </c>
      <c r="V4767" s="18">
        <f t="shared" si="520"/>
        <v>0</v>
      </c>
      <c r="W4767" s="18">
        <f t="shared" si="521"/>
        <v>0</v>
      </c>
      <c r="X4767" s="27"/>
      <c r="Y4767" s="19">
        <f t="shared" si="522"/>
        <v>0</v>
      </c>
      <c r="Z4767" s="18">
        <f t="shared" si="523"/>
        <v>0</v>
      </c>
      <c r="AA4767" s="12">
        <v>861</v>
      </c>
      <c r="AB4767" s="12">
        <v>698.02</v>
      </c>
      <c r="AC4767" s="28">
        <f>+I4767+Y4767-Z4767</f>
        <v>22.26</v>
      </c>
      <c r="AD4767" s="20">
        <f t="shared" si="524"/>
        <v>0</v>
      </c>
      <c r="AE4767">
        <v>0</v>
      </c>
    </row>
    <row r="4768" spans="1:31" x14ac:dyDescent="0.25">
      <c r="A4768" s="9">
        <v>45230</v>
      </c>
      <c r="B4768" s="10" t="s">
        <v>582</v>
      </c>
      <c r="C4768" s="10" t="s">
        <v>554</v>
      </c>
      <c r="D4768" s="10" t="s">
        <v>29</v>
      </c>
      <c r="E4768" s="10" t="s">
        <v>539</v>
      </c>
      <c r="F4768" s="10"/>
      <c r="G4768" s="10">
        <v>0</v>
      </c>
      <c r="H4768" s="11">
        <f>SUMIFS(AA:AA,$A:$A,EOMONTH($A4768,-1),$B:$B,$B4768)</f>
        <v>159.4</v>
      </c>
      <c r="I4768" s="63">
        <f>ROUND(SUMIFS(AC:AC,$A:$A,EOMONTH($A4768,-1),$B:$B,$B4768),2)</f>
        <v>2.2799999999999998</v>
      </c>
      <c r="J4768" s="11">
        <f>SUMIFS(AB:AB,$A:$A,EOMONTH($A4768,-1),$B:$B,$B4768)</f>
        <v>4673</v>
      </c>
      <c r="K4768" s="13">
        <v>0</v>
      </c>
      <c r="L4768" s="25">
        <v>0</v>
      </c>
      <c r="M4768" s="15">
        <v>0</v>
      </c>
      <c r="N4768" s="14">
        <v>0</v>
      </c>
      <c r="O4768" s="16">
        <v>0</v>
      </c>
      <c r="P4768" s="16">
        <v>0</v>
      </c>
      <c r="Q4768" s="16">
        <v>0</v>
      </c>
      <c r="R4768" s="16">
        <f>Q4768*16.876/100</f>
        <v>0</v>
      </c>
      <c r="S4768" s="17">
        <f t="shared" si="518"/>
        <v>0</v>
      </c>
      <c r="T4768" s="16">
        <v>0</v>
      </c>
      <c r="U4768" s="18">
        <f t="shared" si="519"/>
        <v>0</v>
      </c>
      <c r="V4768" s="18">
        <f t="shared" si="520"/>
        <v>0</v>
      </c>
      <c r="W4768" s="18">
        <f t="shared" si="521"/>
        <v>0</v>
      </c>
      <c r="X4768" s="27"/>
      <c r="Y4768" s="19">
        <f t="shared" si="522"/>
        <v>0</v>
      </c>
      <c r="Z4768" s="18">
        <f t="shared" si="523"/>
        <v>0</v>
      </c>
      <c r="AA4768" s="12">
        <v>159.4</v>
      </c>
      <c r="AB4768" s="12">
        <v>4673</v>
      </c>
      <c r="AC4768" s="28">
        <f>+I4768+Y4768-Z4768</f>
        <v>2.2799999999999998</v>
      </c>
      <c r="AD4768" s="20">
        <f t="shared" si="524"/>
        <v>0</v>
      </c>
      <c r="AE4768">
        <v>0</v>
      </c>
    </row>
    <row r="4769" spans="1:31" x14ac:dyDescent="0.25">
      <c r="A4769" s="9">
        <v>45230</v>
      </c>
      <c r="B4769" s="10" t="s">
        <v>798</v>
      </c>
      <c r="C4769" s="10" t="s">
        <v>429</v>
      </c>
      <c r="D4769" s="10" t="s">
        <v>29</v>
      </c>
      <c r="E4769" s="10" t="s">
        <v>30</v>
      </c>
      <c r="F4769" s="10"/>
      <c r="G4769" s="10">
        <v>0</v>
      </c>
      <c r="H4769" s="11">
        <f>SUMIFS(AA:AA,$A:$A,EOMONTH($A4769,-1),$B:$B,$B4769)</f>
        <v>0</v>
      </c>
      <c r="I4769" s="63">
        <f>ROUND(SUMIFS(AC:AC,$A:$A,EOMONTH($A4769,-1),$B:$B,$B4769),2)</f>
        <v>0</v>
      </c>
      <c r="J4769" s="11">
        <f>SUMIFS(AB:AB,$A:$A,EOMONTH($A4769,-1),$B:$B,$B4769)</f>
        <v>0</v>
      </c>
      <c r="K4769" s="13">
        <v>0</v>
      </c>
      <c r="L4769" s="25">
        <v>0</v>
      </c>
      <c r="M4769" s="15">
        <v>4692</v>
      </c>
      <c r="N4769" s="14">
        <v>41153.15</v>
      </c>
      <c r="O4769" s="16">
        <v>0</v>
      </c>
      <c r="P4769" s="16">
        <v>0</v>
      </c>
      <c r="Q4769" s="16">
        <v>4692</v>
      </c>
      <c r="R4769" s="16">
        <f>Q4769*16.876/100</f>
        <v>791.82192000000009</v>
      </c>
      <c r="S4769" s="17">
        <f t="shared" si="518"/>
        <v>5483.8219200000003</v>
      </c>
      <c r="T4769" s="16">
        <v>41148.839999999997</v>
      </c>
      <c r="U4769" s="18">
        <f t="shared" si="519"/>
        <v>0</v>
      </c>
      <c r="V4769" s="18">
        <f t="shared" si="520"/>
        <v>0</v>
      </c>
      <c r="W4769" s="18">
        <f t="shared" si="521"/>
        <v>0</v>
      </c>
      <c r="X4769" s="27"/>
      <c r="Y4769" s="19">
        <f t="shared" si="522"/>
        <v>0</v>
      </c>
      <c r="Z4769" s="18">
        <f t="shared" si="523"/>
        <v>0</v>
      </c>
      <c r="AA4769" s="12">
        <v>0</v>
      </c>
      <c r="AB4769" s="12">
        <v>0</v>
      </c>
      <c r="AC4769" s="28">
        <f>+I4769+Y4769-Z4769</f>
        <v>0</v>
      </c>
      <c r="AD4769" s="20">
        <f t="shared" si="524"/>
        <v>0</v>
      </c>
      <c r="AE4769">
        <v>0</v>
      </c>
    </row>
    <row r="4770" spans="1:31" x14ac:dyDescent="0.25">
      <c r="A4770" s="9">
        <v>45230</v>
      </c>
      <c r="B4770" s="10" t="s">
        <v>586</v>
      </c>
      <c r="C4770" s="10" t="s">
        <v>105</v>
      </c>
      <c r="D4770" s="10" t="s">
        <v>29</v>
      </c>
      <c r="E4770" s="10" t="s">
        <v>30</v>
      </c>
      <c r="F4770" s="10"/>
      <c r="G4770" s="10">
        <v>0</v>
      </c>
      <c r="H4770" s="11">
        <f>SUMIFS(AA:AA,$A:$A,EOMONTH($A4770,-1),$B:$B,$B4770)</f>
        <v>408</v>
      </c>
      <c r="I4770" s="63">
        <f>ROUND(SUMIFS(AC:AC,$A:$A,EOMONTH($A4770,-1),$B:$B,$B4770),2)</f>
        <v>138.11000000000001</v>
      </c>
      <c r="J4770" s="11">
        <f>SUMIFS(AB:AB,$A:$A,EOMONTH($A4770,-1),$B:$B,$B4770)</f>
        <v>6190.81</v>
      </c>
      <c r="K4770" s="13">
        <v>0</v>
      </c>
      <c r="L4770" s="25">
        <v>0</v>
      </c>
      <c r="M4770" s="15">
        <v>0</v>
      </c>
      <c r="N4770" s="14">
        <v>0</v>
      </c>
      <c r="O4770" s="16">
        <v>0</v>
      </c>
      <c r="P4770" s="16">
        <v>0</v>
      </c>
      <c r="Q4770" s="16">
        <v>0</v>
      </c>
      <c r="R4770" s="16">
        <f>Q4770*16.876/100</f>
        <v>0</v>
      </c>
      <c r="S4770" s="17">
        <f t="shared" si="518"/>
        <v>0</v>
      </c>
      <c r="T4770" s="16">
        <v>0</v>
      </c>
      <c r="U4770" s="18">
        <f t="shared" si="519"/>
        <v>0</v>
      </c>
      <c r="V4770" s="18">
        <f t="shared" si="520"/>
        <v>0</v>
      </c>
      <c r="W4770" s="18">
        <f t="shared" si="521"/>
        <v>0</v>
      </c>
      <c r="X4770" s="27"/>
      <c r="Y4770" s="19">
        <f t="shared" si="522"/>
        <v>0</v>
      </c>
      <c r="Z4770" s="18">
        <f t="shared" si="523"/>
        <v>0</v>
      </c>
      <c r="AA4770" s="12">
        <v>408</v>
      </c>
      <c r="AB4770" s="12">
        <v>6190.81</v>
      </c>
      <c r="AC4770" s="28">
        <f>+I4770+Y4770-Z4770</f>
        <v>138.11000000000001</v>
      </c>
      <c r="AD4770" s="20">
        <f t="shared" si="524"/>
        <v>0</v>
      </c>
      <c r="AE4770">
        <v>0</v>
      </c>
    </row>
    <row r="4771" spans="1:31" x14ac:dyDescent="0.25">
      <c r="A4771" s="9">
        <v>45230</v>
      </c>
      <c r="B4771" s="10" t="s">
        <v>587</v>
      </c>
      <c r="C4771" s="10" t="s">
        <v>105</v>
      </c>
      <c r="D4771" s="10" t="s">
        <v>40</v>
      </c>
      <c r="E4771" s="10" t="s">
        <v>30</v>
      </c>
      <c r="F4771" s="10">
        <v>95</v>
      </c>
      <c r="G4771" s="10">
        <v>104</v>
      </c>
      <c r="H4771" s="11">
        <f>SUMIFS(AA:AA,$A:$A,EOMONTH($A4771,-1),$B:$B,$B4771)</f>
        <v>165</v>
      </c>
      <c r="I4771" s="63">
        <f>ROUND(SUMIFS(AC:AC,$A:$A,EOMONTH($A4771,-1),$B:$B,$B4771),2)</f>
        <v>719.65</v>
      </c>
      <c r="J4771" s="11">
        <f>SUMIFS(AB:AB,$A:$A,EOMONTH($A4771,-1),$B:$B,$B4771)</f>
        <v>1188.3499999999999</v>
      </c>
      <c r="K4771" s="13">
        <v>0</v>
      </c>
      <c r="L4771" s="25">
        <v>0</v>
      </c>
      <c r="M4771" s="15">
        <v>0</v>
      </c>
      <c r="N4771" s="14">
        <v>0</v>
      </c>
      <c r="O4771" s="16">
        <v>0</v>
      </c>
      <c r="P4771" s="16">
        <v>0</v>
      </c>
      <c r="Q4771" s="16">
        <v>0</v>
      </c>
      <c r="R4771" s="16">
        <f>Q4771*16.876/100</f>
        <v>0</v>
      </c>
      <c r="S4771" s="17">
        <f t="shared" si="518"/>
        <v>0</v>
      </c>
      <c r="T4771" s="16">
        <v>0</v>
      </c>
      <c r="U4771" s="18">
        <f t="shared" si="519"/>
        <v>17.16</v>
      </c>
      <c r="V4771" s="18">
        <f t="shared" si="520"/>
        <v>0</v>
      </c>
      <c r="W4771" s="18">
        <f t="shared" si="521"/>
        <v>0</v>
      </c>
      <c r="X4771" s="27"/>
      <c r="Y4771" s="19">
        <f t="shared" si="522"/>
        <v>0</v>
      </c>
      <c r="Z4771" s="18">
        <f t="shared" si="523"/>
        <v>0</v>
      </c>
      <c r="AA4771" s="12">
        <v>165</v>
      </c>
      <c r="AB4771" s="12">
        <v>1188.3499999999999</v>
      </c>
      <c r="AC4771" s="28">
        <f>+I4771+Y4771-Z4771</f>
        <v>719.65</v>
      </c>
      <c r="AD4771" s="20">
        <f t="shared" si="524"/>
        <v>0</v>
      </c>
      <c r="AE4771">
        <v>0</v>
      </c>
    </row>
    <row r="4772" spans="1:31" x14ac:dyDescent="0.25">
      <c r="A4772" s="9">
        <v>45230</v>
      </c>
      <c r="B4772" s="10" t="s">
        <v>588</v>
      </c>
      <c r="C4772" s="10" t="s">
        <v>282</v>
      </c>
      <c r="D4772" s="10" t="s">
        <v>29</v>
      </c>
      <c r="E4772" s="10" t="s">
        <v>30</v>
      </c>
      <c r="F4772" s="10"/>
      <c r="G4772" s="10">
        <v>0</v>
      </c>
      <c r="H4772" s="11">
        <f>SUMIFS(AA:AA,$A:$A,EOMONTH($A4772,-1),$B:$B,$B4772)</f>
        <v>346</v>
      </c>
      <c r="I4772" s="63">
        <f>ROUND(SUMIFS(AC:AC,$A:$A,EOMONTH($A4772,-1),$B:$B,$B4772),2)</f>
        <v>15.62</v>
      </c>
      <c r="J4772" s="11">
        <f>SUMIFS(AB:AB,$A:$A,EOMONTH($A4772,-1),$B:$B,$B4772)</f>
        <v>7958</v>
      </c>
      <c r="K4772" s="13">
        <v>0</v>
      </c>
      <c r="L4772" s="25">
        <v>0</v>
      </c>
      <c r="M4772" s="15">
        <v>0</v>
      </c>
      <c r="N4772" s="14">
        <v>0</v>
      </c>
      <c r="O4772" s="16">
        <v>0</v>
      </c>
      <c r="P4772" s="16">
        <v>0</v>
      </c>
      <c r="Q4772" s="16">
        <v>0</v>
      </c>
      <c r="R4772" s="16">
        <f>Q4772*16.876/100</f>
        <v>0</v>
      </c>
      <c r="S4772" s="17">
        <f t="shared" si="518"/>
        <v>0</v>
      </c>
      <c r="T4772" s="16">
        <v>0</v>
      </c>
      <c r="U4772" s="18">
        <f t="shared" si="519"/>
        <v>0</v>
      </c>
      <c r="V4772" s="18">
        <f t="shared" si="520"/>
        <v>0</v>
      </c>
      <c r="W4772" s="18">
        <f t="shared" si="521"/>
        <v>0</v>
      </c>
      <c r="X4772" s="27"/>
      <c r="Y4772" s="19">
        <f t="shared" si="522"/>
        <v>0</v>
      </c>
      <c r="Z4772" s="18">
        <f t="shared" si="523"/>
        <v>0</v>
      </c>
      <c r="AA4772" s="12">
        <v>346</v>
      </c>
      <c r="AB4772" s="12">
        <v>7958</v>
      </c>
      <c r="AC4772" s="28">
        <f>+I4772+Y4772-Z4772</f>
        <v>15.62</v>
      </c>
      <c r="AD4772" s="20">
        <f t="shared" si="524"/>
        <v>0</v>
      </c>
      <c r="AE4772">
        <v>0</v>
      </c>
    </row>
    <row r="4773" spans="1:31" x14ac:dyDescent="0.25">
      <c r="A4773" s="9">
        <v>45230</v>
      </c>
      <c r="B4773" s="10" t="s">
        <v>589</v>
      </c>
      <c r="C4773" s="10" t="s">
        <v>282</v>
      </c>
      <c r="D4773" s="10" t="s">
        <v>29</v>
      </c>
      <c r="E4773" s="10" t="s">
        <v>30</v>
      </c>
      <c r="F4773" s="10"/>
      <c r="G4773" s="10">
        <v>0</v>
      </c>
      <c r="H4773" s="11">
        <f>SUMIFS(AA:AA,$A:$A,EOMONTH($A4773,-1),$B:$B,$B4773)</f>
        <v>470</v>
      </c>
      <c r="I4773" s="63">
        <f>ROUND(SUMIFS(AC:AC,$A:$A,EOMONTH($A4773,-1),$B:$B,$B4773),2)</f>
        <v>21.22</v>
      </c>
      <c r="J4773" s="11">
        <f>SUMIFS(AB:AB,$A:$A,EOMONTH($A4773,-1),$B:$B,$B4773)</f>
        <v>9870</v>
      </c>
      <c r="K4773" s="13">
        <v>0</v>
      </c>
      <c r="L4773" s="25">
        <v>0</v>
      </c>
      <c r="M4773" s="15">
        <v>0</v>
      </c>
      <c r="N4773" s="14">
        <v>0</v>
      </c>
      <c r="O4773" s="16">
        <v>0</v>
      </c>
      <c r="P4773" s="16">
        <v>0</v>
      </c>
      <c r="Q4773" s="16">
        <v>0</v>
      </c>
      <c r="R4773" s="16">
        <f>Q4773*16.876/100</f>
        <v>0</v>
      </c>
      <c r="S4773" s="17">
        <f t="shared" si="518"/>
        <v>0</v>
      </c>
      <c r="T4773" s="16">
        <v>0</v>
      </c>
      <c r="U4773" s="18">
        <f t="shared" si="519"/>
        <v>0</v>
      </c>
      <c r="V4773" s="18">
        <f t="shared" si="520"/>
        <v>0</v>
      </c>
      <c r="W4773" s="18">
        <f t="shared" si="521"/>
        <v>0</v>
      </c>
      <c r="X4773" s="27"/>
      <c r="Y4773" s="19">
        <f t="shared" si="522"/>
        <v>0</v>
      </c>
      <c r="Z4773" s="18">
        <f t="shared" si="523"/>
        <v>0</v>
      </c>
      <c r="AA4773" s="12">
        <v>470</v>
      </c>
      <c r="AB4773" s="12">
        <v>9870</v>
      </c>
      <c r="AC4773" s="28">
        <f>+I4773+Y4773-Z4773</f>
        <v>21.22</v>
      </c>
      <c r="AD4773" s="20">
        <f t="shared" si="524"/>
        <v>0</v>
      </c>
      <c r="AE4773">
        <v>0</v>
      </c>
    </row>
    <row r="4774" spans="1:31" x14ac:dyDescent="0.25">
      <c r="A4774" s="9">
        <v>45230</v>
      </c>
      <c r="B4774" s="10" t="s">
        <v>592</v>
      </c>
      <c r="C4774" s="10" t="s">
        <v>541</v>
      </c>
      <c r="D4774" s="10" t="s">
        <v>29</v>
      </c>
      <c r="E4774" s="10" t="s">
        <v>30</v>
      </c>
      <c r="F4774" s="10"/>
      <c r="G4774" s="10">
        <v>0</v>
      </c>
      <c r="H4774" s="11">
        <f>SUMIFS(AA:AA,$A:$A,EOMONTH($A4774,-1),$B:$B,$B4774)</f>
        <v>-806</v>
      </c>
      <c r="I4774" s="63">
        <f>ROUND(SUMIFS(AC:AC,$A:$A,EOMONTH($A4774,-1),$B:$B,$B4774),2)</f>
        <v>0</v>
      </c>
      <c r="J4774" s="11">
        <f>SUMIFS(AB:AB,$A:$A,EOMONTH($A4774,-1),$B:$B,$B4774)</f>
        <v>-38354.639999999999</v>
      </c>
      <c r="K4774" s="13">
        <v>0</v>
      </c>
      <c r="L4774" s="25">
        <v>0</v>
      </c>
      <c r="M4774" s="15">
        <v>0</v>
      </c>
      <c r="N4774" s="14">
        <v>0</v>
      </c>
      <c r="O4774" s="16">
        <v>0</v>
      </c>
      <c r="P4774" s="16">
        <v>0</v>
      </c>
      <c r="Q4774" s="16">
        <v>0</v>
      </c>
      <c r="R4774" s="16">
        <f>Q4774*16.876/100</f>
        <v>0</v>
      </c>
      <c r="S4774" s="17">
        <f t="shared" si="518"/>
        <v>0</v>
      </c>
      <c r="T4774" s="16">
        <v>0</v>
      </c>
      <c r="U4774" s="18">
        <f t="shared" si="519"/>
        <v>0</v>
      </c>
      <c r="V4774" s="18">
        <f t="shared" si="520"/>
        <v>0</v>
      </c>
      <c r="W4774" s="18">
        <f t="shared" si="521"/>
        <v>0</v>
      </c>
      <c r="X4774" s="27"/>
      <c r="Y4774" s="19">
        <f t="shared" si="522"/>
        <v>0</v>
      </c>
      <c r="Z4774" s="18">
        <f t="shared" si="523"/>
        <v>0</v>
      </c>
      <c r="AA4774" s="12">
        <v>-806</v>
      </c>
      <c r="AB4774" s="12">
        <v>-38354.639999999999</v>
      </c>
      <c r="AC4774" s="28">
        <f>+I4774+Y4774-Z4774</f>
        <v>0</v>
      </c>
      <c r="AD4774" s="20">
        <f t="shared" si="524"/>
        <v>0</v>
      </c>
      <c r="AE4774">
        <v>0</v>
      </c>
    </row>
    <row r="4775" spans="1:31" x14ac:dyDescent="0.25">
      <c r="A4775" s="59">
        <v>45230</v>
      </c>
      <c r="B4775" s="60" t="s">
        <v>788</v>
      </c>
      <c r="C4775" s="60" t="s">
        <v>541</v>
      </c>
      <c r="D4775" s="60" t="s">
        <v>40</v>
      </c>
      <c r="E4775" s="60" t="s">
        <v>30</v>
      </c>
      <c r="F4775" s="10"/>
      <c r="G4775" s="10"/>
      <c r="H4775" s="11"/>
      <c r="I4775" s="63">
        <f>ROUND(SUMIFS(AC:AC,$A:$A,EOMONTH($A4775,-1),$B:$B,$B4775),2)</f>
        <v>15.69</v>
      </c>
      <c r="J4775" s="11"/>
      <c r="K4775" s="13"/>
      <c r="L4775" s="25"/>
      <c r="M4775" s="15"/>
      <c r="N4775" s="14"/>
      <c r="O4775" s="16"/>
      <c r="P4775" s="16"/>
      <c r="Q4775" s="16"/>
      <c r="R4775" s="16"/>
      <c r="S4775" s="17">
        <f t="shared" si="518"/>
        <v>0</v>
      </c>
      <c r="T4775" s="16"/>
      <c r="U4775" s="18">
        <f t="shared" si="519"/>
        <v>0</v>
      </c>
      <c r="V4775" s="18">
        <f t="shared" si="520"/>
        <v>0</v>
      </c>
      <c r="W4775" s="18">
        <f t="shared" si="521"/>
        <v>0</v>
      </c>
      <c r="X4775" s="27"/>
      <c r="Y4775" s="19">
        <f t="shared" si="522"/>
        <v>0</v>
      </c>
      <c r="Z4775" s="18">
        <f t="shared" si="523"/>
        <v>0</v>
      </c>
      <c r="AA4775" s="12"/>
      <c r="AB4775" s="12"/>
      <c r="AC4775" s="28">
        <f>+I4775+Y4775-Z4775</f>
        <v>15.69</v>
      </c>
      <c r="AD4775" s="20">
        <f t="shared" si="524"/>
        <v>0</v>
      </c>
      <c r="AE4775">
        <v>0</v>
      </c>
    </row>
    <row r="4776" spans="1:31" x14ac:dyDescent="0.25">
      <c r="A4776" s="59">
        <v>45230</v>
      </c>
      <c r="B4776" s="60" t="s">
        <v>789</v>
      </c>
      <c r="C4776" s="60" t="s">
        <v>541</v>
      </c>
      <c r="D4776" s="60" t="s">
        <v>29</v>
      </c>
      <c r="E4776" s="60" t="s">
        <v>30</v>
      </c>
      <c r="F4776" s="10"/>
      <c r="G4776" s="10"/>
      <c r="H4776" s="11"/>
      <c r="I4776" s="63">
        <f>ROUND(SUMIFS(AC:AC,$A:$A,EOMONTH($A4776,-1),$B:$B,$B4776),2)</f>
        <v>0</v>
      </c>
      <c r="J4776" s="11"/>
      <c r="K4776" s="13"/>
      <c r="L4776" s="25"/>
      <c r="M4776" s="15"/>
      <c r="N4776" s="14"/>
      <c r="O4776" s="16"/>
      <c r="P4776" s="16"/>
      <c r="Q4776" s="16"/>
      <c r="R4776" s="16"/>
      <c r="S4776" s="17">
        <f t="shared" si="518"/>
        <v>0</v>
      </c>
      <c r="T4776" s="16"/>
      <c r="U4776" s="18">
        <f t="shared" si="519"/>
        <v>0</v>
      </c>
      <c r="V4776" s="18">
        <f t="shared" si="520"/>
        <v>0</v>
      </c>
      <c r="W4776" s="18">
        <f t="shared" si="521"/>
        <v>0</v>
      </c>
      <c r="X4776" s="27"/>
      <c r="Y4776" s="19">
        <f t="shared" si="522"/>
        <v>0</v>
      </c>
      <c r="Z4776" s="18">
        <f t="shared" si="523"/>
        <v>0</v>
      </c>
      <c r="AA4776" s="12"/>
      <c r="AB4776" s="12"/>
      <c r="AC4776" s="28">
        <f>+I4776+Y4776-Z4776</f>
        <v>0</v>
      </c>
      <c r="AD4776" s="20">
        <f t="shared" si="524"/>
        <v>0</v>
      </c>
      <c r="AE4776">
        <v>0</v>
      </c>
    </row>
    <row r="4777" spans="1:31" x14ac:dyDescent="0.25">
      <c r="A4777" s="9">
        <v>45230</v>
      </c>
      <c r="B4777" s="10" t="s">
        <v>757</v>
      </c>
      <c r="C4777" s="10" t="s">
        <v>28</v>
      </c>
      <c r="D4777" s="10" t="s">
        <v>29</v>
      </c>
      <c r="E4777" s="10" t="s">
        <v>30</v>
      </c>
      <c r="F4777" s="10"/>
      <c r="G4777" s="10">
        <v>0</v>
      </c>
      <c r="H4777" s="11">
        <f>SUMIFS(AA:AA,$A:$A,EOMONTH($A4777,-1),$B:$B,$B4777)</f>
        <v>1133</v>
      </c>
      <c r="I4777" s="63">
        <f>ROUND(SUMIFS(AC:AC,$A:$A,EOMONTH($A4777,-1),$B:$B,$B4777),2)</f>
        <v>0</v>
      </c>
      <c r="J4777" s="11">
        <f>SUMIFS(AB:AB,$A:$A,EOMONTH($A4777,-1),$B:$B,$B4777)</f>
        <v>6191.73</v>
      </c>
      <c r="K4777" s="13">
        <v>0</v>
      </c>
      <c r="L4777" s="25">
        <v>0</v>
      </c>
      <c r="M4777" s="15">
        <v>0</v>
      </c>
      <c r="N4777" s="14">
        <v>0</v>
      </c>
      <c r="O4777" s="16">
        <v>0</v>
      </c>
      <c r="P4777" s="16">
        <v>0</v>
      </c>
      <c r="Q4777" s="16">
        <v>0</v>
      </c>
      <c r="R4777" s="16">
        <f>Q4777*16.876/100</f>
        <v>0</v>
      </c>
      <c r="S4777" s="17">
        <f t="shared" si="518"/>
        <v>0</v>
      </c>
      <c r="T4777" s="16">
        <v>0</v>
      </c>
      <c r="U4777" s="18">
        <f t="shared" si="519"/>
        <v>0</v>
      </c>
      <c r="V4777" s="18">
        <f t="shared" si="520"/>
        <v>0</v>
      </c>
      <c r="W4777" s="18">
        <f t="shared" si="521"/>
        <v>0</v>
      </c>
      <c r="X4777" s="27"/>
      <c r="Y4777" s="19">
        <f t="shared" si="522"/>
        <v>0</v>
      </c>
      <c r="Z4777" s="18">
        <f t="shared" si="523"/>
        <v>0</v>
      </c>
      <c r="AA4777" s="12">
        <v>1133</v>
      </c>
      <c r="AB4777" s="12">
        <v>6191.73</v>
      </c>
      <c r="AC4777" s="28">
        <f>+I4777+Y4777-Z4777</f>
        <v>0</v>
      </c>
      <c r="AD4777" s="20">
        <f t="shared" si="524"/>
        <v>0</v>
      </c>
      <c r="AE4777">
        <v>0</v>
      </c>
    </row>
    <row r="4778" spans="1:31" x14ac:dyDescent="0.25">
      <c r="A4778" s="9">
        <v>45230</v>
      </c>
      <c r="B4778" s="10" t="s">
        <v>593</v>
      </c>
      <c r="C4778" s="10" t="s">
        <v>28</v>
      </c>
      <c r="D4778" s="10" t="s">
        <v>29</v>
      </c>
      <c r="E4778" s="10" t="s">
        <v>30</v>
      </c>
      <c r="F4778" s="10"/>
      <c r="G4778" s="10">
        <v>0</v>
      </c>
      <c r="H4778" s="11">
        <f>SUMIFS(AA:AA,$A:$A,EOMONTH($A4778,-1),$B:$B,$B4778)</f>
        <v>5400</v>
      </c>
      <c r="I4778" s="63">
        <f>ROUND(SUMIFS(AC:AC,$A:$A,EOMONTH($A4778,-1),$B:$B,$B4778),2)</f>
        <v>0</v>
      </c>
      <c r="J4778" s="11">
        <f>SUMIFS(AB:AB,$A:$A,EOMONTH($A4778,-1),$B:$B,$B4778)</f>
        <v>42932.91</v>
      </c>
      <c r="K4778" s="13">
        <v>0</v>
      </c>
      <c r="L4778" s="25">
        <v>0</v>
      </c>
      <c r="M4778" s="15">
        <v>0</v>
      </c>
      <c r="N4778" s="14">
        <v>0</v>
      </c>
      <c r="O4778" s="16">
        <v>0</v>
      </c>
      <c r="P4778" s="16">
        <v>0</v>
      </c>
      <c r="Q4778" s="16">
        <v>120</v>
      </c>
      <c r="R4778" s="16">
        <f>Q4778*16.876/100</f>
        <v>20.251200000000001</v>
      </c>
      <c r="S4778" s="17">
        <f t="shared" si="518"/>
        <v>140.25120000000001</v>
      </c>
      <c r="T4778" s="16">
        <v>954</v>
      </c>
      <c r="U4778" s="18">
        <f t="shared" si="519"/>
        <v>0</v>
      </c>
      <c r="V4778" s="18">
        <f t="shared" si="520"/>
        <v>0</v>
      </c>
      <c r="W4778" s="18">
        <f t="shared" si="521"/>
        <v>0</v>
      </c>
      <c r="X4778" s="27"/>
      <c r="Y4778" s="19">
        <f t="shared" si="522"/>
        <v>0</v>
      </c>
      <c r="Z4778" s="18">
        <f t="shared" si="523"/>
        <v>0</v>
      </c>
      <c r="AA4778" s="12">
        <v>5280</v>
      </c>
      <c r="AB4778" s="12">
        <v>41978.85</v>
      </c>
      <c r="AC4778" s="28">
        <f>+I4778+Y4778-Z4778</f>
        <v>0</v>
      </c>
      <c r="AD4778" s="20">
        <f t="shared" si="524"/>
        <v>0</v>
      </c>
      <c r="AE4778">
        <v>0</v>
      </c>
    </row>
    <row r="4779" spans="1:31" x14ac:dyDescent="0.25">
      <c r="A4779" s="9">
        <v>45230</v>
      </c>
      <c r="B4779" s="10" t="s">
        <v>594</v>
      </c>
      <c r="C4779" s="10" t="s">
        <v>595</v>
      </c>
      <c r="D4779" s="10" t="s">
        <v>29</v>
      </c>
      <c r="E4779" s="10" t="s">
        <v>30</v>
      </c>
      <c r="F4779" s="10"/>
      <c r="G4779" s="10">
        <v>0</v>
      </c>
      <c r="H4779" s="11">
        <f>SUMIFS(AA:AA,$A:$A,EOMONTH($A4779,-1),$B:$B,$B4779)</f>
        <v>5</v>
      </c>
      <c r="I4779" s="63">
        <f>ROUND(SUMIFS(AC:AC,$A:$A,EOMONTH($A4779,-1),$B:$B,$B4779),2)</f>
        <v>0.23</v>
      </c>
      <c r="J4779" s="11">
        <f>SUMIFS(AB:AB,$A:$A,EOMONTH($A4779,-1),$B:$B,$B4779)</f>
        <v>629.85</v>
      </c>
      <c r="K4779" s="13">
        <v>0</v>
      </c>
      <c r="L4779" s="25">
        <v>0</v>
      </c>
      <c r="M4779" s="15">
        <v>0</v>
      </c>
      <c r="N4779" s="14">
        <v>0</v>
      </c>
      <c r="O4779" s="16">
        <v>0</v>
      </c>
      <c r="P4779" s="16">
        <v>0</v>
      </c>
      <c r="Q4779" s="16">
        <v>0</v>
      </c>
      <c r="R4779" s="16">
        <f>Q4779*16.876/100</f>
        <v>0</v>
      </c>
      <c r="S4779" s="17">
        <f t="shared" si="518"/>
        <v>0</v>
      </c>
      <c r="T4779" s="16">
        <v>0</v>
      </c>
      <c r="U4779" s="18">
        <f t="shared" si="519"/>
        <v>0</v>
      </c>
      <c r="V4779" s="18">
        <f t="shared" si="520"/>
        <v>0</v>
      </c>
      <c r="W4779" s="18">
        <f t="shared" si="521"/>
        <v>0</v>
      </c>
      <c r="X4779" s="27"/>
      <c r="Y4779" s="19">
        <f t="shared" si="522"/>
        <v>0</v>
      </c>
      <c r="Z4779" s="18">
        <f t="shared" si="523"/>
        <v>0</v>
      </c>
      <c r="AA4779" s="12">
        <v>5</v>
      </c>
      <c r="AB4779" s="12">
        <v>629.85</v>
      </c>
      <c r="AC4779" s="28">
        <f>+I4779+Y4779-Z4779</f>
        <v>0.23</v>
      </c>
      <c r="AD4779" s="20">
        <f t="shared" si="524"/>
        <v>0</v>
      </c>
      <c r="AE4779">
        <v>0</v>
      </c>
    </row>
    <row r="4780" spans="1:31" x14ac:dyDescent="0.25">
      <c r="A4780" s="9">
        <v>45230</v>
      </c>
      <c r="B4780" s="10" t="s">
        <v>596</v>
      </c>
      <c r="C4780" s="10" t="s">
        <v>595</v>
      </c>
      <c r="D4780" s="10" t="s">
        <v>29</v>
      </c>
      <c r="E4780" s="10" t="s">
        <v>30</v>
      </c>
      <c r="F4780" s="10"/>
      <c r="G4780" s="10">
        <v>0</v>
      </c>
      <c r="H4780" s="11">
        <f>SUMIFS(AA:AA,$A:$A,EOMONTH($A4780,-1),$B:$B,$B4780)</f>
        <v>4</v>
      </c>
      <c r="I4780" s="63">
        <f>ROUND(SUMIFS(AC:AC,$A:$A,EOMONTH($A4780,-1),$B:$B,$B4780),2)</f>
        <v>0.18</v>
      </c>
      <c r="J4780" s="11">
        <f>SUMIFS(AB:AB,$A:$A,EOMONTH($A4780,-1),$B:$B,$B4780)</f>
        <v>4589.88</v>
      </c>
      <c r="K4780" s="13">
        <v>0</v>
      </c>
      <c r="L4780" s="25">
        <v>0</v>
      </c>
      <c r="M4780" s="15">
        <v>0</v>
      </c>
      <c r="N4780" s="14">
        <v>0</v>
      </c>
      <c r="O4780" s="16">
        <v>0</v>
      </c>
      <c r="P4780" s="16">
        <v>0</v>
      </c>
      <c r="Q4780" s="16">
        <v>0</v>
      </c>
      <c r="R4780" s="16">
        <f>Q4780*16.876/100</f>
        <v>0</v>
      </c>
      <c r="S4780" s="17">
        <f t="shared" si="518"/>
        <v>0</v>
      </c>
      <c r="T4780" s="16">
        <v>0</v>
      </c>
      <c r="U4780" s="18">
        <f t="shared" si="519"/>
        <v>0</v>
      </c>
      <c r="V4780" s="18">
        <f t="shared" si="520"/>
        <v>0</v>
      </c>
      <c r="W4780" s="18">
        <f t="shared" si="521"/>
        <v>0</v>
      </c>
      <c r="X4780" s="27"/>
      <c r="Y4780" s="19">
        <f t="shared" si="522"/>
        <v>0</v>
      </c>
      <c r="Z4780" s="18">
        <f t="shared" si="523"/>
        <v>0</v>
      </c>
      <c r="AA4780" s="12">
        <v>4</v>
      </c>
      <c r="AB4780" s="12">
        <v>4589.88</v>
      </c>
      <c r="AC4780" s="28">
        <f>+I4780+Y4780-Z4780</f>
        <v>0.18</v>
      </c>
      <c r="AD4780" s="20">
        <f t="shared" si="524"/>
        <v>0</v>
      </c>
      <c r="AE4780">
        <v>0</v>
      </c>
    </row>
    <row r="4781" spans="1:31" x14ac:dyDescent="0.25">
      <c r="A4781" s="9">
        <v>45230</v>
      </c>
      <c r="B4781" s="10" t="s">
        <v>790</v>
      </c>
      <c r="C4781" s="10" t="s">
        <v>282</v>
      </c>
      <c r="D4781" s="10" t="s">
        <v>29</v>
      </c>
      <c r="E4781" s="10" t="s">
        <v>30</v>
      </c>
      <c r="F4781" s="10"/>
      <c r="G4781" s="10">
        <v>0</v>
      </c>
      <c r="H4781" s="11">
        <f>SUMIFS(AA:AA,$A:$A,EOMONTH($A4781,-1),$B:$B,$B4781)</f>
        <v>0</v>
      </c>
      <c r="I4781" s="63">
        <f>ROUND(SUMIFS(AC:AC,$A:$A,EOMONTH($A4781,-1),$B:$B,$B4781),2)</f>
        <v>0</v>
      </c>
      <c r="J4781" s="11">
        <f>SUMIFS(AB:AB,$A:$A,EOMONTH($A4781,-1),$B:$B,$B4781)</f>
        <v>0</v>
      </c>
      <c r="K4781" s="13">
        <v>0</v>
      </c>
      <c r="L4781" s="25">
        <v>0</v>
      </c>
      <c r="M4781" s="15">
        <v>305</v>
      </c>
      <c r="N4781" s="14">
        <v>6303.64</v>
      </c>
      <c r="O4781" s="16">
        <v>0</v>
      </c>
      <c r="P4781" s="16">
        <v>0</v>
      </c>
      <c r="Q4781" s="16">
        <v>0</v>
      </c>
      <c r="R4781" s="16">
        <f>Q4781*16.876/100</f>
        <v>0</v>
      </c>
      <c r="S4781" s="17">
        <f t="shared" si="518"/>
        <v>0</v>
      </c>
      <c r="T4781" s="16">
        <v>0</v>
      </c>
      <c r="U4781" s="18">
        <f t="shared" si="519"/>
        <v>0</v>
      </c>
      <c r="V4781" s="18">
        <f t="shared" si="520"/>
        <v>0</v>
      </c>
      <c r="W4781" s="18">
        <f t="shared" si="521"/>
        <v>0</v>
      </c>
      <c r="X4781" s="27"/>
      <c r="Y4781" s="19">
        <f t="shared" si="522"/>
        <v>0</v>
      </c>
      <c r="Z4781" s="18">
        <f t="shared" si="523"/>
        <v>0</v>
      </c>
      <c r="AA4781" s="12">
        <v>305</v>
      </c>
      <c r="AB4781" s="12">
        <v>6303.64</v>
      </c>
      <c r="AC4781" s="28">
        <f>+I4781+Y4781-Z4781</f>
        <v>0</v>
      </c>
      <c r="AD4781" s="20">
        <f t="shared" si="524"/>
        <v>0</v>
      </c>
      <c r="AE4781">
        <v>0</v>
      </c>
    </row>
    <row r="4782" spans="1:31" x14ac:dyDescent="0.25">
      <c r="A4782" s="9">
        <v>45230</v>
      </c>
      <c r="B4782" s="10" t="s">
        <v>791</v>
      </c>
      <c r="C4782" s="10" t="s">
        <v>282</v>
      </c>
      <c r="D4782" s="10" t="s">
        <v>29</v>
      </c>
      <c r="E4782" s="10" t="s">
        <v>30</v>
      </c>
      <c r="F4782" s="10"/>
      <c r="G4782" s="10">
        <v>0</v>
      </c>
      <c r="H4782" s="11">
        <f>SUMIFS(AA:AA,$A:$A,EOMONTH($A4782,-1),$B:$B,$B4782)</f>
        <v>0</v>
      </c>
      <c r="I4782" s="63">
        <f>ROUND(SUMIFS(AC:AC,$A:$A,EOMONTH($A4782,-1),$B:$B,$B4782),2)</f>
        <v>0</v>
      </c>
      <c r="J4782" s="11">
        <f>SUMIFS(AB:AB,$A:$A,EOMONTH($A4782,-1),$B:$B,$B4782)</f>
        <v>0</v>
      </c>
      <c r="K4782" s="13">
        <v>0</v>
      </c>
      <c r="L4782" s="25">
        <v>0</v>
      </c>
      <c r="M4782" s="15">
        <v>250</v>
      </c>
      <c r="N4782" s="14">
        <v>5177.09</v>
      </c>
      <c r="O4782" s="16">
        <v>0</v>
      </c>
      <c r="P4782" s="16">
        <v>0</v>
      </c>
      <c r="Q4782" s="16">
        <v>0</v>
      </c>
      <c r="R4782" s="16">
        <f>Q4782*16.876/100</f>
        <v>0</v>
      </c>
      <c r="S4782" s="17">
        <f t="shared" si="518"/>
        <v>0</v>
      </c>
      <c r="T4782" s="16">
        <v>0</v>
      </c>
      <c r="U4782" s="18">
        <f t="shared" si="519"/>
        <v>0</v>
      </c>
      <c r="V4782" s="18">
        <f t="shared" si="520"/>
        <v>0</v>
      </c>
      <c r="W4782" s="18">
        <f t="shared" si="521"/>
        <v>0</v>
      </c>
      <c r="X4782" s="27"/>
      <c r="Y4782" s="19">
        <f t="shared" si="522"/>
        <v>0</v>
      </c>
      <c r="Z4782" s="18">
        <f t="shared" si="523"/>
        <v>0</v>
      </c>
      <c r="AA4782" s="12">
        <v>250</v>
      </c>
      <c r="AB4782" s="12">
        <v>5177.09</v>
      </c>
      <c r="AC4782" s="28">
        <f>+I4782+Y4782-Z4782</f>
        <v>0</v>
      </c>
      <c r="AD4782" s="20">
        <f t="shared" si="524"/>
        <v>0</v>
      </c>
      <c r="AE4782">
        <v>0</v>
      </c>
    </row>
    <row r="4783" spans="1:31" x14ac:dyDescent="0.25">
      <c r="A4783" s="9">
        <v>45230</v>
      </c>
      <c r="B4783" s="10" t="s">
        <v>599</v>
      </c>
      <c r="C4783" s="10" t="s">
        <v>562</v>
      </c>
      <c r="D4783" s="10" t="s">
        <v>29</v>
      </c>
      <c r="E4783" s="10" t="s">
        <v>30</v>
      </c>
      <c r="F4783" s="10"/>
      <c r="G4783" s="10">
        <v>0</v>
      </c>
      <c r="H4783" s="11">
        <f>SUMIFS(AA:AA,$A:$A,EOMONTH($A4783,-1),$B:$B,$B4783)</f>
        <v>15</v>
      </c>
      <c r="I4783" s="63">
        <f>ROUND(SUMIFS(AC:AC,$A:$A,EOMONTH($A4783,-1),$B:$B,$B4783),2)</f>
        <v>0.68</v>
      </c>
      <c r="J4783" s="11">
        <f>SUMIFS(AB:AB,$A:$A,EOMONTH($A4783,-1),$B:$B,$B4783)</f>
        <v>450</v>
      </c>
      <c r="K4783" s="13">
        <v>0</v>
      </c>
      <c r="L4783" s="25">
        <v>0</v>
      </c>
      <c r="M4783" s="15">
        <v>0</v>
      </c>
      <c r="N4783" s="14">
        <v>0</v>
      </c>
      <c r="O4783" s="16">
        <v>0</v>
      </c>
      <c r="P4783" s="16">
        <v>0</v>
      </c>
      <c r="Q4783" s="16">
        <v>0</v>
      </c>
      <c r="R4783" s="16">
        <f>Q4783*16.876/100</f>
        <v>0</v>
      </c>
      <c r="S4783" s="17">
        <f t="shared" si="518"/>
        <v>0</v>
      </c>
      <c r="T4783" s="16">
        <v>0</v>
      </c>
      <c r="U4783" s="18">
        <f t="shared" si="519"/>
        <v>0</v>
      </c>
      <c r="V4783" s="18">
        <f t="shared" si="520"/>
        <v>0</v>
      </c>
      <c r="W4783" s="18">
        <f t="shared" si="521"/>
        <v>0</v>
      </c>
      <c r="X4783" s="27"/>
      <c r="Y4783" s="19">
        <f t="shared" si="522"/>
        <v>0</v>
      </c>
      <c r="Z4783" s="18">
        <f t="shared" si="523"/>
        <v>0</v>
      </c>
      <c r="AA4783" s="12">
        <v>15</v>
      </c>
      <c r="AB4783" s="12">
        <v>450</v>
      </c>
      <c r="AC4783" s="28">
        <f>+I4783+Y4783-Z4783</f>
        <v>0.68</v>
      </c>
      <c r="AD4783" s="20">
        <f t="shared" si="524"/>
        <v>0</v>
      </c>
      <c r="AE4783">
        <v>0</v>
      </c>
    </row>
    <row r="4784" spans="1:31" x14ac:dyDescent="0.25">
      <c r="A4784" s="9">
        <v>45230</v>
      </c>
      <c r="B4784" s="10" t="s">
        <v>600</v>
      </c>
      <c r="C4784" s="10" t="s">
        <v>562</v>
      </c>
      <c r="D4784" s="10" t="s">
        <v>29</v>
      </c>
      <c r="E4784" s="10" t="s">
        <v>30</v>
      </c>
      <c r="F4784" s="10"/>
      <c r="G4784" s="10">
        <v>0</v>
      </c>
      <c r="H4784" s="11">
        <f>SUMIFS(AA:AA,$A:$A,EOMONTH($A4784,-1),$B:$B,$B4784)</f>
        <v>50</v>
      </c>
      <c r="I4784" s="63">
        <f>ROUND(SUMIFS(AC:AC,$A:$A,EOMONTH($A4784,-1),$B:$B,$B4784),2)</f>
        <v>2.2599999999999998</v>
      </c>
      <c r="J4784" s="11">
        <f>SUMIFS(AB:AB,$A:$A,EOMONTH($A4784,-1),$B:$B,$B4784)</f>
        <v>1200</v>
      </c>
      <c r="K4784" s="13">
        <v>0</v>
      </c>
      <c r="L4784" s="25">
        <v>0</v>
      </c>
      <c r="M4784" s="15">
        <v>0</v>
      </c>
      <c r="N4784" s="14">
        <v>0</v>
      </c>
      <c r="O4784" s="16">
        <v>0</v>
      </c>
      <c r="P4784" s="16">
        <v>0</v>
      </c>
      <c r="Q4784" s="16">
        <v>0</v>
      </c>
      <c r="R4784" s="16">
        <f>Q4784*16.876/100</f>
        <v>0</v>
      </c>
      <c r="S4784" s="17">
        <f t="shared" si="518"/>
        <v>0</v>
      </c>
      <c r="T4784" s="16">
        <v>0</v>
      </c>
      <c r="U4784" s="18">
        <f t="shared" si="519"/>
        <v>0</v>
      </c>
      <c r="V4784" s="18">
        <f t="shared" si="520"/>
        <v>0</v>
      </c>
      <c r="W4784" s="18">
        <f t="shared" si="521"/>
        <v>0</v>
      </c>
      <c r="X4784" s="27"/>
      <c r="Y4784" s="19">
        <f t="shared" si="522"/>
        <v>0</v>
      </c>
      <c r="Z4784" s="18">
        <f t="shared" si="523"/>
        <v>0</v>
      </c>
      <c r="AA4784" s="12">
        <v>50</v>
      </c>
      <c r="AB4784" s="12">
        <v>1200</v>
      </c>
      <c r="AC4784" s="28">
        <f>+I4784+Y4784-Z4784</f>
        <v>2.2599999999999998</v>
      </c>
      <c r="AD4784" s="20">
        <f t="shared" si="524"/>
        <v>0</v>
      </c>
      <c r="AE4784">
        <v>0</v>
      </c>
    </row>
    <row r="4785" spans="1:31" x14ac:dyDescent="0.25">
      <c r="A4785" s="9">
        <v>45230</v>
      </c>
      <c r="B4785" s="10" t="s">
        <v>602</v>
      </c>
      <c r="C4785" s="10" t="s">
        <v>603</v>
      </c>
      <c r="D4785" s="10" t="s">
        <v>40</v>
      </c>
      <c r="E4785" s="10" t="s">
        <v>30</v>
      </c>
      <c r="F4785" s="10">
        <v>375</v>
      </c>
      <c r="G4785" s="10">
        <v>409</v>
      </c>
      <c r="H4785" s="11">
        <f>SUMIFS(AA:AA,$A:$A,EOMONTH($A4785,-1),$B:$B,$B4785)</f>
        <v>8</v>
      </c>
      <c r="I4785" s="63">
        <f>ROUND(SUMIFS(AC:AC,$A:$A,EOMONTH($A4785,-1),$B:$B,$B4785),2)</f>
        <v>-28.75</v>
      </c>
      <c r="J4785" s="11">
        <f>SUMIFS(AB:AB,$A:$A,EOMONTH($A4785,-1),$B:$B,$B4785)</f>
        <v>1408</v>
      </c>
      <c r="K4785" s="13">
        <v>0</v>
      </c>
      <c r="L4785" s="25">
        <v>0</v>
      </c>
      <c r="M4785" s="15">
        <v>0</v>
      </c>
      <c r="N4785" s="14">
        <v>0</v>
      </c>
      <c r="O4785" s="16">
        <v>0</v>
      </c>
      <c r="P4785" s="16">
        <v>0</v>
      </c>
      <c r="Q4785" s="16">
        <v>0</v>
      </c>
      <c r="R4785" s="16">
        <f>Q4785*16.876/100</f>
        <v>0</v>
      </c>
      <c r="S4785" s="17">
        <f t="shared" si="518"/>
        <v>0</v>
      </c>
      <c r="T4785" s="16">
        <v>0</v>
      </c>
      <c r="U4785" s="18">
        <f t="shared" si="519"/>
        <v>3.2719999999999998</v>
      </c>
      <c r="V4785" s="18">
        <f t="shared" si="520"/>
        <v>0</v>
      </c>
      <c r="W4785" s="18">
        <f t="shared" si="521"/>
        <v>0</v>
      </c>
      <c r="X4785" s="27"/>
      <c r="Y4785" s="19">
        <f t="shared" si="522"/>
        <v>0</v>
      </c>
      <c r="Z4785" s="18">
        <f t="shared" si="523"/>
        <v>0</v>
      </c>
      <c r="AA4785" s="12">
        <v>8</v>
      </c>
      <c r="AB4785" s="12">
        <v>1408</v>
      </c>
      <c r="AC4785" s="28">
        <f>+I4785+Y4785-Z4785</f>
        <v>-28.75</v>
      </c>
      <c r="AD4785" s="20">
        <f t="shared" si="524"/>
        <v>30</v>
      </c>
      <c r="AE4785">
        <v>30</v>
      </c>
    </row>
    <row r="4786" spans="1:31" x14ac:dyDescent="0.25">
      <c r="A4786" s="9">
        <v>45230</v>
      </c>
      <c r="B4786" s="10" t="s">
        <v>604</v>
      </c>
      <c r="C4786" s="10" t="s">
        <v>603</v>
      </c>
      <c r="D4786" s="10" t="s">
        <v>40</v>
      </c>
      <c r="E4786" s="10" t="s">
        <v>30</v>
      </c>
      <c r="F4786" s="10">
        <v>375</v>
      </c>
      <c r="G4786" s="10">
        <v>409</v>
      </c>
      <c r="H4786" s="11">
        <f>SUMIFS(AA:AA,$A:$A,EOMONTH($A4786,-1),$B:$B,$B4786)</f>
        <v>291</v>
      </c>
      <c r="I4786" s="63">
        <f>ROUND(SUMIFS(AC:AC,$A:$A,EOMONTH($A4786,-1),$B:$B,$B4786),2)</f>
        <v>7.69</v>
      </c>
      <c r="J4786" s="11">
        <f>SUMIFS(AB:AB,$A:$A,EOMONTH($A4786,-1),$B:$B,$B4786)</f>
        <v>51216</v>
      </c>
      <c r="K4786" s="13">
        <v>0</v>
      </c>
      <c r="L4786" s="25">
        <v>0</v>
      </c>
      <c r="M4786" s="15">
        <v>0</v>
      </c>
      <c r="N4786" s="14">
        <v>0</v>
      </c>
      <c r="O4786" s="16">
        <v>0</v>
      </c>
      <c r="P4786" s="16">
        <v>0</v>
      </c>
      <c r="Q4786" s="16">
        <v>0</v>
      </c>
      <c r="R4786" s="16">
        <f>Q4786*16.876/100</f>
        <v>0</v>
      </c>
      <c r="S4786" s="17">
        <f t="shared" si="518"/>
        <v>0</v>
      </c>
      <c r="T4786" s="16">
        <v>0</v>
      </c>
      <c r="U4786" s="18">
        <f t="shared" si="519"/>
        <v>119.01900000000001</v>
      </c>
      <c r="V4786" s="18">
        <f t="shared" si="520"/>
        <v>0</v>
      </c>
      <c r="W4786" s="18">
        <f t="shared" si="521"/>
        <v>0</v>
      </c>
      <c r="X4786" s="27"/>
      <c r="Y4786" s="19">
        <f t="shared" si="522"/>
        <v>0</v>
      </c>
      <c r="Z4786" s="18">
        <f t="shared" si="523"/>
        <v>0</v>
      </c>
      <c r="AA4786" s="12">
        <v>291</v>
      </c>
      <c r="AB4786" s="12">
        <v>51216</v>
      </c>
      <c r="AC4786" s="28">
        <f>+I4786+Y4786-Z4786</f>
        <v>7.69</v>
      </c>
      <c r="AD4786" s="20">
        <f t="shared" si="524"/>
        <v>0</v>
      </c>
      <c r="AE4786">
        <v>0</v>
      </c>
    </row>
    <row r="4787" spans="1:31" x14ac:dyDescent="0.25">
      <c r="A4787" s="9">
        <v>45230</v>
      </c>
      <c r="B4787" s="10" t="s">
        <v>605</v>
      </c>
      <c r="C4787" s="10" t="s">
        <v>603</v>
      </c>
      <c r="D4787" s="10" t="s">
        <v>40</v>
      </c>
      <c r="E4787" s="10" t="s">
        <v>30</v>
      </c>
      <c r="F4787" s="10">
        <v>375</v>
      </c>
      <c r="G4787" s="10">
        <v>409</v>
      </c>
      <c r="H4787" s="11">
        <f>SUMIFS(AA:AA,$A:$A,EOMONTH($A4787,-1),$B:$B,$B4787)</f>
        <v>184</v>
      </c>
      <c r="I4787" s="63">
        <f>ROUND(SUMIFS(AC:AC,$A:$A,EOMONTH($A4787,-1),$B:$B,$B4787),2)</f>
        <v>8.31</v>
      </c>
      <c r="J4787" s="11">
        <f>SUMIFS(AB:AB,$A:$A,EOMONTH($A4787,-1),$B:$B,$B4787)</f>
        <v>32384</v>
      </c>
      <c r="K4787" s="13">
        <v>0</v>
      </c>
      <c r="L4787" s="25">
        <v>0</v>
      </c>
      <c r="M4787" s="15">
        <v>0</v>
      </c>
      <c r="N4787" s="14">
        <v>0</v>
      </c>
      <c r="O4787" s="16">
        <v>0</v>
      </c>
      <c r="P4787" s="16">
        <v>0</v>
      </c>
      <c r="Q4787" s="16">
        <v>0</v>
      </c>
      <c r="R4787" s="16">
        <f>Q4787*16.876/100</f>
        <v>0</v>
      </c>
      <c r="S4787" s="17">
        <f t="shared" si="518"/>
        <v>0</v>
      </c>
      <c r="T4787" s="16">
        <v>0</v>
      </c>
      <c r="U4787" s="18">
        <f t="shared" si="519"/>
        <v>75.256</v>
      </c>
      <c r="V4787" s="18">
        <f t="shared" si="520"/>
        <v>0</v>
      </c>
      <c r="W4787" s="18">
        <f t="shared" si="521"/>
        <v>0</v>
      </c>
      <c r="X4787" s="27"/>
      <c r="Y4787" s="19">
        <f t="shared" si="522"/>
        <v>0</v>
      </c>
      <c r="Z4787" s="18">
        <f t="shared" si="523"/>
        <v>0</v>
      </c>
      <c r="AA4787" s="12">
        <v>184</v>
      </c>
      <c r="AB4787" s="12">
        <v>32384</v>
      </c>
      <c r="AC4787" s="28">
        <f>+I4787+Y4787-Z4787</f>
        <v>8.31</v>
      </c>
      <c r="AD4787" s="20">
        <f t="shared" si="524"/>
        <v>0</v>
      </c>
      <c r="AE4787">
        <v>0</v>
      </c>
    </row>
    <row r="4788" spans="1:31" x14ac:dyDescent="0.25">
      <c r="A4788" s="9">
        <v>45230</v>
      </c>
      <c r="B4788" s="10" t="s">
        <v>606</v>
      </c>
      <c r="C4788" s="10" t="s">
        <v>603</v>
      </c>
      <c r="D4788" s="10" t="s">
        <v>40</v>
      </c>
      <c r="E4788" s="10" t="s">
        <v>30</v>
      </c>
      <c r="F4788" s="10">
        <v>375</v>
      </c>
      <c r="G4788" s="10">
        <v>409</v>
      </c>
      <c r="H4788" s="11">
        <f>SUMIFS(AA:AA,$A:$A,EOMONTH($A4788,-1),$B:$B,$B4788)</f>
        <v>211</v>
      </c>
      <c r="I4788" s="63">
        <f>ROUND(SUMIFS(AC:AC,$A:$A,EOMONTH($A4788,-1),$B:$B,$B4788),2)</f>
        <v>-10.49</v>
      </c>
      <c r="J4788" s="11">
        <f>SUMIFS(AB:AB,$A:$A,EOMONTH($A4788,-1),$B:$B,$B4788)</f>
        <v>37136</v>
      </c>
      <c r="K4788" s="13">
        <v>0</v>
      </c>
      <c r="L4788" s="25">
        <v>0</v>
      </c>
      <c r="M4788" s="15">
        <v>0</v>
      </c>
      <c r="N4788" s="14">
        <v>0</v>
      </c>
      <c r="O4788" s="16">
        <v>0</v>
      </c>
      <c r="P4788" s="16">
        <v>0</v>
      </c>
      <c r="Q4788" s="16">
        <v>0</v>
      </c>
      <c r="R4788" s="16">
        <f>Q4788*16.876/100</f>
        <v>0</v>
      </c>
      <c r="S4788" s="17">
        <f t="shared" si="518"/>
        <v>0</v>
      </c>
      <c r="T4788" s="16">
        <v>0</v>
      </c>
      <c r="U4788" s="18">
        <f t="shared" si="519"/>
        <v>86.299000000000007</v>
      </c>
      <c r="V4788" s="18">
        <f t="shared" si="520"/>
        <v>0</v>
      </c>
      <c r="W4788" s="18">
        <f t="shared" si="521"/>
        <v>0</v>
      </c>
      <c r="X4788" s="27"/>
      <c r="Y4788" s="19">
        <f t="shared" si="522"/>
        <v>0</v>
      </c>
      <c r="Z4788" s="18">
        <f t="shared" si="523"/>
        <v>0</v>
      </c>
      <c r="AA4788" s="12">
        <v>211</v>
      </c>
      <c r="AB4788" s="12">
        <v>37136</v>
      </c>
      <c r="AC4788" s="28">
        <f>+I4788+Y4788-Z4788</f>
        <v>-10.49</v>
      </c>
      <c r="AD4788" s="20">
        <f t="shared" si="524"/>
        <v>20</v>
      </c>
      <c r="AE4788">
        <v>20</v>
      </c>
    </row>
    <row r="4789" spans="1:31" x14ac:dyDescent="0.25">
      <c r="A4789" s="9">
        <v>45230</v>
      </c>
      <c r="B4789" s="10" t="s">
        <v>607</v>
      </c>
      <c r="C4789" s="10" t="s">
        <v>603</v>
      </c>
      <c r="D4789" s="10" t="s">
        <v>40</v>
      </c>
      <c r="E4789" s="10" t="s">
        <v>30</v>
      </c>
      <c r="F4789" s="10">
        <v>375</v>
      </c>
      <c r="G4789" s="10">
        <v>409</v>
      </c>
      <c r="H4789" s="11">
        <f>SUMIFS(AA:AA,$A:$A,EOMONTH($A4789,-1),$B:$B,$B4789)</f>
        <v>83</v>
      </c>
      <c r="I4789" s="63">
        <f>ROUND(SUMIFS(AC:AC,$A:$A,EOMONTH($A4789,-1),$B:$B,$B4789),2)</f>
        <v>-3.53</v>
      </c>
      <c r="J4789" s="11">
        <f>SUMIFS(AB:AB,$A:$A,EOMONTH($A4789,-1),$B:$B,$B4789)</f>
        <v>14608</v>
      </c>
      <c r="K4789" s="13">
        <v>0</v>
      </c>
      <c r="L4789" s="25">
        <v>0</v>
      </c>
      <c r="M4789" s="15">
        <v>0</v>
      </c>
      <c r="N4789" s="14">
        <v>0</v>
      </c>
      <c r="O4789" s="16">
        <v>0</v>
      </c>
      <c r="P4789" s="16">
        <v>0</v>
      </c>
      <c r="Q4789" s="16">
        <v>0</v>
      </c>
      <c r="R4789" s="16">
        <f>Q4789*16.876/100</f>
        <v>0</v>
      </c>
      <c r="S4789" s="17">
        <f t="shared" si="518"/>
        <v>0</v>
      </c>
      <c r="T4789" s="16">
        <v>0</v>
      </c>
      <c r="U4789" s="18">
        <f t="shared" si="519"/>
        <v>33.947000000000003</v>
      </c>
      <c r="V4789" s="18">
        <f t="shared" si="520"/>
        <v>0</v>
      </c>
      <c r="W4789" s="18">
        <f t="shared" si="521"/>
        <v>0</v>
      </c>
      <c r="X4789" s="27"/>
      <c r="Y4789" s="19">
        <f t="shared" si="522"/>
        <v>0</v>
      </c>
      <c r="Z4789" s="18">
        <f t="shared" si="523"/>
        <v>0</v>
      </c>
      <c r="AA4789" s="12">
        <v>83</v>
      </c>
      <c r="AB4789" s="12">
        <v>14608</v>
      </c>
      <c r="AC4789" s="28">
        <f>+I4789+Y4789-Z4789</f>
        <v>-3.53</v>
      </c>
      <c r="AD4789" s="20">
        <f t="shared" si="524"/>
        <v>10</v>
      </c>
      <c r="AE4789">
        <v>10</v>
      </c>
    </row>
    <row r="4790" spans="1:31" x14ac:dyDescent="0.25">
      <c r="A4790" s="9">
        <v>45230</v>
      </c>
      <c r="B4790" s="10" t="s">
        <v>608</v>
      </c>
      <c r="C4790" s="10" t="s">
        <v>603</v>
      </c>
      <c r="D4790" s="10" t="s">
        <v>40</v>
      </c>
      <c r="E4790" s="10" t="s">
        <v>30</v>
      </c>
      <c r="F4790" s="10">
        <v>460</v>
      </c>
      <c r="G4790" s="10">
        <v>501</v>
      </c>
      <c r="H4790" s="11">
        <f>SUMIFS(AA:AA,$A:$A,EOMONTH($A4790,-1),$B:$B,$B4790)</f>
        <v>22</v>
      </c>
      <c r="I4790" s="63">
        <f>ROUND(SUMIFS(AC:AC,$A:$A,EOMONTH($A4790,-1),$B:$B,$B4790),2)</f>
        <v>-33.200000000000003</v>
      </c>
      <c r="J4790" s="11">
        <f>SUMIFS(AB:AB,$A:$A,EOMONTH($A4790,-1),$B:$B,$B4790)</f>
        <v>4400</v>
      </c>
      <c r="K4790" s="13">
        <v>0</v>
      </c>
      <c r="L4790" s="25">
        <v>0</v>
      </c>
      <c r="M4790" s="15">
        <v>0</v>
      </c>
      <c r="N4790" s="14">
        <v>0</v>
      </c>
      <c r="O4790" s="16">
        <v>0</v>
      </c>
      <c r="P4790" s="16">
        <v>0</v>
      </c>
      <c r="Q4790" s="16">
        <v>0</v>
      </c>
      <c r="R4790" s="16">
        <f>Q4790*16.876/100</f>
        <v>0</v>
      </c>
      <c r="S4790" s="17">
        <f t="shared" si="518"/>
        <v>0</v>
      </c>
      <c r="T4790" s="16">
        <v>0</v>
      </c>
      <c r="U4790" s="18">
        <f t="shared" si="519"/>
        <v>11.022</v>
      </c>
      <c r="V4790" s="18">
        <f t="shared" si="520"/>
        <v>0</v>
      </c>
      <c r="W4790" s="18">
        <f t="shared" si="521"/>
        <v>0</v>
      </c>
      <c r="X4790" s="27"/>
      <c r="Y4790" s="19">
        <f t="shared" si="522"/>
        <v>0</v>
      </c>
      <c r="Z4790" s="18">
        <f t="shared" si="523"/>
        <v>0</v>
      </c>
      <c r="AA4790" s="12">
        <v>22</v>
      </c>
      <c r="AB4790" s="12">
        <v>4400</v>
      </c>
      <c r="AC4790" s="28">
        <f>+I4790+Y4790-Z4790</f>
        <v>-33.200000000000003</v>
      </c>
      <c r="AD4790" s="20">
        <f t="shared" si="524"/>
        <v>40</v>
      </c>
      <c r="AE4790">
        <v>40</v>
      </c>
    </row>
    <row r="4791" spans="1:31" x14ac:dyDescent="0.25">
      <c r="A4791" s="9">
        <v>45230</v>
      </c>
      <c r="B4791" s="10" t="s">
        <v>609</v>
      </c>
      <c r="C4791" s="10" t="s">
        <v>603</v>
      </c>
      <c r="D4791" s="10" t="s">
        <v>40</v>
      </c>
      <c r="E4791" s="10" t="s">
        <v>30</v>
      </c>
      <c r="F4791" s="10">
        <v>460</v>
      </c>
      <c r="G4791" s="10">
        <v>501</v>
      </c>
      <c r="H4791" s="11">
        <f>SUMIFS(AA:AA,$A:$A,EOMONTH($A4791,-1),$B:$B,$B4791)</f>
        <v>139</v>
      </c>
      <c r="I4791" s="63">
        <f>ROUND(SUMIFS(AC:AC,$A:$A,EOMONTH($A4791,-1),$B:$B,$B4791),2)</f>
        <v>-7.4</v>
      </c>
      <c r="J4791" s="11">
        <f>SUMIFS(AB:AB,$A:$A,EOMONTH($A4791,-1),$B:$B,$B4791)</f>
        <v>27800</v>
      </c>
      <c r="K4791" s="13">
        <v>0</v>
      </c>
      <c r="L4791" s="25">
        <v>0</v>
      </c>
      <c r="M4791" s="15">
        <v>0</v>
      </c>
      <c r="N4791" s="14">
        <v>0</v>
      </c>
      <c r="O4791" s="16">
        <v>0</v>
      </c>
      <c r="P4791" s="16">
        <v>0</v>
      </c>
      <c r="Q4791" s="16">
        <v>0</v>
      </c>
      <c r="R4791" s="16">
        <f>Q4791*16.876/100</f>
        <v>0</v>
      </c>
      <c r="S4791" s="17">
        <f t="shared" si="518"/>
        <v>0</v>
      </c>
      <c r="T4791" s="16">
        <v>0</v>
      </c>
      <c r="U4791" s="18">
        <f t="shared" si="519"/>
        <v>69.638999999999996</v>
      </c>
      <c r="V4791" s="18">
        <f t="shared" si="520"/>
        <v>0</v>
      </c>
      <c r="W4791" s="18">
        <f t="shared" si="521"/>
        <v>0</v>
      </c>
      <c r="X4791" s="27"/>
      <c r="Y4791" s="19">
        <f t="shared" si="522"/>
        <v>0</v>
      </c>
      <c r="Z4791" s="18">
        <f t="shared" si="523"/>
        <v>0</v>
      </c>
      <c r="AA4791" s="12">
        <v>139</v>
      </c>
      <c r="AB4791" s="12">
        <v>10286</v>
      </c>
      <c r="AC4791" s="28">
        <f>+I4791+Y4791-Z4791</f>
        <v>-7.4</v>
      </c>
      <c r="AD4791" s="20">
        <f t="shared" si="524"/>
        <v>10</v>
      </c>
      <c r="AE4791">
        <v>10</v>
      </c>
    </row>
    <row r="4792" spans="1:31" x14ac:dyDescent="0.25">
      <c r="A4792" s="9">
        <v>45230</v>
      </c>
      <c r="B4792" s="10" t="s">
        <v>610</v>
      </c>
      <c r="C4792" s="10" t="s">
        <v>603</v>
      </c>
      <c r="D4792" s="10" t="s">
        <v>40</v>
      </c>
      <c r="E4792" s="10" t="s">
        <v>30</v>
      </c>
      <c r="F4792" s="10">
        <v>460</v>
      </c>
      <c r="G4792" s="10">
        <v>501</v>
      </c>
      <c r="H4792" s="11">
        <f>SUMIFS(AA:AA,$A:$A,EOMONTH($A4792,-1),$B:$B,$B4792)</f>
        <v>199</v>
      </c>
      <c r="I4792" s="63">
        <f>ROUND(SUMIFS(AC:AC,$A:$A,EOMONTH($A4792,-1),$B:$B,$B4792),2)</f>
        <v>2.15</v>
      </c>
      <c r="J4792" s="11">
        <f>SUMIFS(AB:AB,$A:$A,EOMONTH($A4792,-1),$B:$B,$B4792)</f>
        <v>39800</v>
      </c>
      <c r="K4792" s="13">
        <v>0</v>
      </c>
      <c r="L4792" s="25">
        <v>0</v>
      </c>
      <c r="M4792" s="15">
        <v>0</v>
      </c>
      <c r="N4792" s="14">
        <v>0</v>
      </c>
      <c r="O4792" s="16">
        <v>0</v>
      </c>
      <c r="P4792" s="16">
        <v>0</v>
      </c>
      <c r="Q4792" s="16">
        <v>0</v>
      </c>
      <c r="R4792" s="16">
        <f>Q4792*16.876/100</f>
        <v>0</v>
      </c>
      <c r="S4792" s="17">
        <f t="shared" si="518"/>
        <v>0</v>
      </c>
      <c r="T4792" s="16">
        <v>0</v>
      </c>
      <c r="U4792" s="18">
        <f t="shared" si="519"/>
        <v>99.698999999999998</v>
      </c>
      <c r="V4792" s="18">
        <f t="shared" si="520"/>
        <v>0</v>
      </c>
      <c r="W4792" s="18">
        <f t="shared" si="521"/>
        <v>0</v>
      </c>
      <c r="X4792" s="27"/>
      <c r="Y4792" s="19">
        <f t="shared" si="522"/>
        <v>0</v>
      </c>
      <c r="Z4792" s="18">
        <f t="shared" si="523"/>
        <v>0</v>
      </c>
      <c r="AA4792" s="12">
        <v>199</v>
      </c>
      <c r="AB4792" s="12">
        <v>14726</v>
      </c>
      <c r="AC4792" s="28">
        <f>+I4792+Y4792-Z4792</f>
        <v>2.15</v>
      </c>
      <c r="AD4792" s="20">
        <f t="shared" si="524"/>
        <v>0</v>
      </c>
      <c r="AE4792">
        <v>0</v>
      </c>
    </row>
    <row r="4793" spans="1:31" x14ac:dyDescent="0.25">
      <c r="A4793" s="9">
        <v>45230</v>
      </c>
      <c r="B4793" s="10" t="s">
        <v>611</v>
      </c>
      <c r="C4793" s="10" t="s">
        <v>603</v>
      </c>
      <c r="D4793" s="10" t="s">
        <v>40</v>
      </c>
      <c r="E4793" s="10" t="s">
        <v>30</v>
      </c>
      <c r="F4793" s="10">
        <v>460</v>
      </c>
      <c r="G4793" s="10">
        <v>501</v>
      </c>
      <c r="H4793" s="11">
        <f>SUMIFS(AA:AA,$A:$A,EOMONTH($A4793,-1),$B:$B,$B4793)</f>
        <v>29</v>
      </c>
      <c r="I4793" s="63">
        <f>ROUND(SUMIFS(AC:AC,$A:$A,EOMONTH($A4793,-1),$B:$B,$B4793),2)</f>
        <v>-32.880000000000003</v>
      </c>
      <c r="J4793" s="11">
        <f>SUMIFS(AB:AB,$A:$A,EOMONTH($A4793,-1),$B:$B,$B4793)</f>
        <v>5800</v>
      </c>
      <c r="K4793" s="13">
        <v>0</v>
      </c>
      <c r="L4793" s="25">
        <v>0</v>
      </c>
      <c r="M4793" s="15">
        <v>0</v>
      </c>
      <c r="N4793" s="14">
        <v>0</v>
      </c>
      <c r="O4793" s="16">
        <v>0</v>
      </c>
      <c r="P4793" s="16">
        <v>0</v>
      </c>
      <c r="Q4793" s="16">
        <v>0</v>
      </c>
      <c r="R4793" s="16">
        <f>Q4793*16.876/100</f>
        <v>0</v>
      </c>
      <c r="S4793" s="17">
        <f t="shared" si="518"/>
        <v>0</v>
      </c>
      <c r="T4793" s="16">
        <v>0</v>
      </c>
      <c r="U4793" s="18">
        <f t="shared" si="519"/>
        <v>14.529</v>
      </c>
      <c r="V4793" s="18">
        <f t="shared" si="520"/>
        <v>0</v>
      </c>
      <c r="W4793" s="18">
        <f t="shared" si="521"/>
        <v>0</v>
      </c>
      <c r="X4793" s="27"/>
      <c r="Y4793" s="19">
        <f t="shared" si="522"/>
        <v>0</v>
      </c>
      <c r="Z4793" s="18">
        <f t="shared" si="523"/>
        <v>0</v>
      </c>
      <c r="AA4793" s="12">
        <v>29</v>
      </c>
      <c r="AB4793" s="12">
        <v>5800</v>
      </c>
      <c r="AC4793" s="28">
        <f>+I4793+Y4793-Z4793</f>
        <v>-32.880000000000003</v>
      </c>
      <c r="AD4793" s="20">
        <f t="shared" si="524"/>
        <v>40</v>
      </c>
      <c r="AE4793">
        <v>40</v>
      </c>
    </row>
    <row r="4794" spans="1:31" x14ac:dyDescent="0.25">
      <c r="A4794" s="9">
        <v>45230</v>
      </c>
      <c r="B4794" s="10" t="s">
        <v>612</v>
      </c>
      <c r="C4794" s="10" t="s">
        <v>603</v>
      </c>
      <c r="D4794" s="10" t="s">
        <v>40</v>
      </c>
      <c r="E4794" s="10" t="s">
        <v>30</v>
      </c>
      <c r="F4794" s="10">
        <v>460</v>
      </c>
      <c r="G4794" s="10">
        <v>501</v>
      </c>
      <c r="H4794" s="11">
        <f>SUMIFS(AA:AA,$A:$A,EOMONTH($A4794,-1),$B:$B,$B4794)</f>
        <v>117</v>
      </c>
      <c r="I4794" s="63">
        <f>ROUND(SUMIFS(AC:AC,$A:$A,EOMONTH($A4794,-1),$B:$B,$B4794),2)</f>
        <v>-1.56</v>
      </c>
      <c r="J4794" s="11">
        <f>SUMIFS(AB:AB,$A:$A,EOMONTH($A4794,-1),$B:$B,$B4794)</f>
        <v>23400</v>
      </c>
      <c r="K4794" s="13">
        <v>0</v>
      </c>
      <c r="L4794" s="25">
        <v>0</v>
      </c>
      <c r="M4794" s="15">
        <v>0</v>
      </c>
      <c r="N4794" s="14">
        <v>0</v>
      </c>
      <c r="O4794" s="16">
        <v>0</v>
      </c>
      <c r="P4794" s="16">
        <v>0</v>
      </c>
      <c r="Q4794" s="16">
        <v>0</v>
      </c>
      <c r="R4794" s="16">
        <f>Q4794*16.876/100</f>
        <v>0</v>
      </c>
      <c r="S4794" s="17">
        <f t="shared" si="518"/>
        <v>0</v>
      </c>
      <c r="T4794" s="16">
        <v>0</v>
      </c>
      <c r="U4794" s="18">
        <f t="shared" si="519"/>
        <v>58.616999999999997</v>
      </c>
      <c r="V4794" s="18">
        <f t="shared" si="520"/>
        <v>0</v>
      </c>
      <c r="W4794" s="18">
        <f t="shared" si="521"/>
        <v>0</v>
      </c>
      <c r="X4794" s="27"/>
      <c r="Y4794" s="19">
        <f t="shared" si="522"/>
        <v>0</v>
      </c>
      <c r="Z4794" s="18">
        <f t="shared" si="523"/>
        <v>0</v>
      </c>
      <c r="AA4794" s="12">
        <v>117</v>
      </c>
      <c r="AB4794" s="12">
        <v>23400</v>
      </c>
      <c r="AC4794" s="28">
        <f>+I4794+Y4794-Z4794</f>
        <v>-1.56</v>
      </c>
      <c r="AD4794" s="20">
        <f t="shared" si="524"/>
        <v>10</v>
      </c>
      <c r="AE4794">
        <v>10</v>
      </c>
    </row>
    <row r="4795" spans="1:31" x14ac:dyDescent="0.25">
      <c r="A4795" s="9">
        <v>45230</v>
      </c>
      <c r="B4795" s="10" t="s">
        <v>613</v>
      </c>
      <c r="C4795" s="10" t="s">
        <v>603</v>
      </c>
      <c r="D4795" s="10" t="s">
        <v>29</v>
      </c>
      <c r="E4795" s="10" t="s">
        <v>30</v>
      </c>
      <c r="F4795" s="10"/>
      <c r="G4795" s="10">
        <v>0</v>
      </c>
      <c r="H4795" s="11">
        <f>SUMIFS(AA:AA,$A:$A,EOMONTH($A4795,-1),$B:$B,$B4795)</f>
        <v>-1</v>
      </c>
      <c r="I4795" s="63">
        <f>ROUND(SUMIFS(AC:AC,$A:$A,EOMONTH($A4795,-1),$B:$B,$B4795),2)</f>
        <v>0</v>
      </c>
      <c r="J4795" s="11">
        <f>SUMIFS(AB:AB,$A:$A,EOMONTH($A4795,-1),$B:$B,$B4795)</f>
        <v>-236</v>
      </c>
      <c r="K4795" s="13">
        <v>0</v>
      </c>
      <c r="L4795" s="25">
        <v>0</v>
      </c>
      <c r="M4795" s="15">
        <v>0</v>
      </c>
      <c r="N4795" s="14">
        <v>0</v>
      </c>
      <c r="O4795" s="16">
        <v>0</v>
      </c>
      <c r="P4795" s="16">
        <v>0</v>
      </c>
      <c r="Q4795" s="16">
        <v>0</v>
      </c>
      <c r="R4795" s="16">
        <f>Q4795*16.876/100</f>
        <v>0</v>
      </c>
      <c r="S4795" s="17">
        <f t="shared" si="518"/>
        <v>0</v>
      </c>
      <c r="T4795" s="16">
        <v>0</v>
      </c>
      <c r="U4795" s="18">
        <f t="shared" si="519"/>
        <v>0</v>
      </c>
      <c r="V4795" s="18">
        <f t="shared" si="520"/>
        <v>0</v>
      </c>
      <c r="W4795" s="18">
        <f t="shared" si="521"/>
        <v>0</v>
      </c>
      <c r="X4795" s="27"/>
      <c r="Y4795" s="19">
        <f t="shared" si="522"/>
        <v>0</v>
      </c>
      <c r="Z4795" s="18">
        <f t="shared" si="523"/>
        <v>0</v>
      </c>
      <c r="AA4795" s="12">
        <v>-1</v>
      </c>
      <c r="AB4795" s="12">
        <v>-236</v>
      </c>
      <c r="AC4795" s="28">
        <f>+I4795+Y4795-Z4795</f>
        <v>0</v>
      </c>
      <c r="AD4795" s="20">
        <f t="shared" si="524"/>
        <v>0</v>
      </c>
      <c r="AE4795">
        <v>0</v>
      </c>
    </row>
    <row r="4796" spans="1:31" x14ac:dyDescent="0.25">
      <c r="A4796" s="9">
        <v>45230</v>
      </c>
      <c r="B4796" s="10" t="s">
        <v>614</v>
      </c>
      <c r="C4796" s="10" t="s">
        <v>603</v>
      </c>
      <c r="D4796" s="10" t="s">
        <v>29</v>
      </c>
      <c r="E4796" s="10" t="s">
        <v>30</v>
      </c>
      <c r="F4796" s="10"/>
      <c r="G4796" s="10">
        <v>0</v>
      </c>
      <c r="H4796" s="11">
        <f>SUMIFS(AA:AA,$A:$A,EOMONTH($A4796,-1),$B:$B,$B4796)</f>
        <v>10</v>
      </c>
      <c r="I4796" s="63">
        <f>ROUND(SUMIFS(AC:AC,$A:$A,EOMONTH($A4796,-1),$B:$B,$B4796),2)</f>
        <v>0.45</v>
      </c>
      <c r="J4796" s="11">
        <f>SUMIFS(AB:AB,$A:$A,EOMONTH($A4796,-1),$B:$B,$B4796)</f>
        <v>0</v>
      </c>
      <c r="K4796" s="13">
        <v>0</v>
      </c>
      <c r="L4796" s="25">
        <v>0</v>
      </c>
      <c r="M4796" s="15">
        <v>0</v>
      </c>
      <c r="N4796" s="14">
        <v>0</v>
      </c>
      <c r="O4796" s="16">
        <v>0</v>
      </c>
      <c r="P4796" s="16">
        <v>0</v>
      </c>
      <c r="Q4796" s="16">
        <v>0</v>
      </c>
      <c r="R4796" s="16">
        <f>Q4796*16.876/100</f>
        <v>0</v>
      </c>
      <c r="S4796" s="17">
        <f t="shared" si="518"/>
        <v>0</v>
      </c>
      <c r="T4796" s="16">
        <v>0</v>
      </c>
      <c r="U4796" s="18">
        <f t="shared" si="519"/>
        <v>0</v>
      </c>
      <c r="V4796" s="18">
        <f t="shared" si="520"/>
        <v>0</v>
      </c>
      <c r="W4796" s="18">
        <f t="shared" si="521"/>
        <v>0</v>
      </c>
      <c r="X4796" s="27"/>
      <c r="Y4796" s="19">
        <f t="shared" si="522"/>
        <v>0</v>
      </c>
      <c r="Z4796" s="18">
        <f t="shared" si="523"/>
        <v>0</v>
      </c>
      <c r="AA4796" s="12">
        <v>10</v>
      </c>
      <c r="AB4796" s="12">
        <v>0</v>
      </c>
      <c r="AC4796" s="28">
        <f>+I4796+Y4796-Z4796</f>
        <v>0.45</v>
      </c>
      <c r="AD4796" s="20">
        <f t="shared" si="524"/>
        <v>0</v>
      </c>
      <c r="AE4796">
        <v>0</v>
      </c>
    </row>
    <row r="4797" spans="1:31" x14ac:dyDescent="0.25">
      <c r="A4797" s="9">
        <v>45230</v>
      </c>
      <c r="B4797" s="10" t="s">
        <v>615</v>
      </c>
      <c r="C4797" s="10" t="s">
        <v>603</v>
      </c>
      <c r="D4797" s="10" t="s">
        <v>40</v>
      </c>
      <c r="E4797" s="10" t="s">
        <v>30</v>
      </c>
      <c r="F4797" s="10">
        <v>555</v>
      </c>
      <c r="G4797" s="10">
        <v>605</v>
      </c>
      <c r="H4797" s="11">
        <f>SUMIFS(AA:AA,$A:$A,EOMONTH($A4797,-1),$B:$B,$B4797)</f>
        <v>8</v>
      </c>
      <c r="I4797" s="63">
        <f>ROUND(SUMIFS(AC:AC,$A:$A,EOMONTH($A4797,-1),$B:$B,$B4797),2)</f>
        <v>-16.43</v>
      </c>
      <c r="J4797" s="11">
        <f>SUMIFS(AB:AB,$A:$A,EOMONTH($A4797,-1),$B:$B,$B4797)</f>
        <v>1888</v>
      </c>
      <c r="K4797" s="13">
        <v>0</v>
      </c>
      <c r="L4797" s="25">
        <v>0</v>
      </c>
      <c r="M4797" s="15">
        <v>0</v>
      </c>
      <c r="N4797" s="14">
        <v>0</v>
      </c>
      <c r="O4797" s="16">
        <v>0</v>
      </c>
      <c r="P4797" s="16">
        <v>0</v>
      </c>
      <c r="Q4797" s="16">
        <v>0</v>
      </c>
      <c r="R4797" s="16">
        <f>Q4797*16.876/100</f>
        <v>0</v>
      </c>
      <c r="S4797" s="17">
        <f t="shared" si="518"/>
        <v>0</v>
      </c>
      <c r="T4797" s="16">
        <v>0</v>
      </c>
      <c r="U4797" s="18">
        <f t="shared" si="519"/>
        <v>4.84</v>
      </c>
      <c r="V4797" s="18">
        <f t="shared" si="520"/>
        <v>0</v>
      </c>
      <c r="W4797" s="18">
        <f t="shared" si="521"/>
        <v>0</v>
      </c>
      <c r="X4797" s="27"/>
      <c r="Y4797" s="19">
        <f t="shared" si="522"/>
        <v>0</v>
      </c>
      <c r="Z4797" s="18">
        <f t="shared" si="523"/>
        <v>0</v>
      </c>
      <c r="AA4797" s="12">
        <v>8</v>
      </c>
      <c r="AB4797" s="12">
        <v>1888</v>
      </c>
      <c r="AC4797" s="28">
        <f>+I4797+Y4797-Z4797</f>
        <v>-16.43</v>
      </c>
      <c r="AD4797" s="20">
        <f t="shared" si="524"/>
        <v>20</v>
      </c>
      <c r="AE4797">
        <v>20</v>
      </c>
    </row>
    <row r="4798" spans="1:31" x14ac:dyDescent="0.25">
      <c r="A4798" s="9">
        <v>45230</v>
      </c>
      <c r="B4798" s="10" t="s">
        <v>616</v>
      </c>
      <c r="C4798" s="10" t="s">
        <v>603</v>
      </c>
      <c r="D4798" s="10" t="s">
        <v>29</v>
      </c>
      <c r="E4798" s="10" t="s">
        <v>30</v>
      </c>
      <c r="F4798" s="10"/>
      <c r="G4798" s="10">
        <v>0</v>
      </c>
      <c r="H4798" s="11">
        <f>SUMIFS(AA:AA,$A:$A,EOMONTH($A4798,-1),$B:$B,$B4798)</f>
        <v>3</v>
      </c>
      <c r="I4798" s="63">
        <f>ROUND(SUMIFS(AC:AC,$A:$A,EOMONTH($A4798,-1),$B:$B,$B4798),2)</f>
        <v>0.14000000000000001</v>
      </c>
      <c r="J4798" s="11">
        <f>SUMIFS(AB:AB,$A:$A,EOMONTH($A4798,-1),$B:$B,$B4798)</f>
        <v>708</v>
      </c>
      <c r="K4798" s="13">
        <v>0</v>
      </c>
      <c r="L4798" s="25">
        <v>0</v>
      </c>
      <c r="M4798" s="15">
        <v>0</v>
      </c>
      <c r="N4798" s="14">
        <v>0</v>
      </c>
      <c r="O4798" s="16">
        <v>0</v>
      </c>
      <c r="P4798" s="16">
        <v>0</v>
      </c>
      <c r="Q4798" s="16">
        <v>0</v>
      </c>
      <c r="R4798" s="16">
        <f>Q4798*16.876/100</f>
        <v>0</v>
      </c>
      <c r="S4798" s="17">
        <f t="shared" si="518"/>
        <v>0</v>
      </c>
      <c r="T4798" s="16">
        <v>0</v>
      </c>
      <c r="U4798" s="18">
        <f t="shared" si="519"/>
        <v>0</v>
      </c>
      <c r="V4798" s="18">
        <f t="shared" si="520"/>
        <v>0</v>
      </c>
      <c r="W4798" s="18">
        <f t="shared" si="521"/>
        <v>0</v>
      </c>
      <c r="X4798" s="27"/>
      <c r="Y4798" s="19">
        <f t="shared" si="522"/>
        <v>0</v>
      </c>
      <c r="Z4798" s="18">
        <f t="shared" si="523"/>
        <v>0</v>
      </c>
      <c r="AA4798" s="12">
        <v>3</v>
      </c>
      <c r="AB4798" s="12">
        <v>708</v>
      </c>
      <c r="AC4798" s="28">
        <f>+I4798+Y4798-Z4798</f>
        <v>0.14000000000000001</v>
      </c>
      <c r="AD4798" s="20">
        <f t="shared" si="524"/>
        <v>0</v>
      </c>
      <c r="AE4798">
        <v>0</v>
      </c>
    </row>
    <row r="4799" spans="1:31" x14ac:dyDescent="0.25">
      <c r="A4799" s="9">
        <v>45230</v>
      </c>
      <c r="B4799" s="10" t="s">
        <v>617</v>
      </c>
      <c r="C4799" s="10" t="s">
        <v>603</v>
      </c>
      <c r="D4799" s="10" t="s">
        <v>40</v>
      </c>
      <c r="E4799" s="10" t="s">
        <v>30</v>
      </c>
      <c r="F4799" s="10">
        <v>555</v>
      </c>
      <c r="G4799" s="10">
        <v>605</v>
      </c>
      <c r="H4799" s="11">
        <f>SUMIFS(AA:AA,$A:$A,EOMONTH($A4799,-1),$B:$B,$B4799)</f>
        <v>65</v>
      </c>
      <c r="I4799" s="63">
        <f>ROUND(SUMIFS(AC:AC,$A:$A,EOMONTH($A4799,-1),$B:$B,$B4799),2)</f>
        <v>-13.86</v>
      </c>
      <c r="J4799" s="11">
        <f>SUMIFS(AB:AB,$A:$A,EOMONTH($A4799,-1),$B:$B,$B4799)</f>
        <v>15340</v>
      </c>
      <c r="K4799" s="13">
        <v>0</v>
      </c>
      <c r="L4799" s="25">
        <v>0</v>
      </c>
      <c r="M4799" s="15">
        <v>0</v>
      </c>
      <c r="N4799" s="14">
        <v>0</v>
      </c>
      <c r="O4799" s="16">
        <v>0</v>
      </c>
      <c r="P4799" s="16">
        <v>0</v>
      </c>
      <c r="Q4799" s="16">
        <v>0</v>
      </c>
      <c r="R4799" s="16">
        <f>Q4799*16.876/100</f>
        <v>0</v>
      </c>
      <c r="S4799" s="17">
        <f t="shared" si="518"/>
        <v>0</v>
      </c>
      <c r="T4799" s="16">
        <v>0</v>
      </c>
      <c r="U4799" s="18">
        <f t="shared" si="519"/>
        <v>39.325000000000003</v>
      </c>
      <c r="V4799" s="18">
        <f t="shared" si="520"/>
        <v>0</v>
      </c>
      <c r="W4799" s="18">
        <f t="shared" si="521"/>
        <v>0</v>
      </c>
      <c r="X4799" s="27"/>
      <c r="Y4799" s="19">
        <f t="shared" si="522"/>
        <v>0</v>
      </c>
      <c r="Z4799" s="18">
        <f t="shared" si="523"/>
        <v>0</v>
      </c>
      <c r="AA4799" s="12">
        <v>65</v>
      </c>
      <c r="AB4799" s="12">
        <v>15340</v>
      </c>
      <c r="AC4799" s="28">
        <f>+I4799+Y4799-Z4799</f>
        <v>-13.86</v>
      </c>
      <c r="AD4799" s="20">
        <f t="shared" si="524"/>
        <v>20</v>
      </c>
      <c r="AE4799">
        <v>20</v>
      </c>
    </row>
    <row r="4800" spans="1:31" x14ac:dyDescent="0.25">
      <c r="A4800" s="9">
        <v>45230</v>
      </c>
      <c r="B4800" s="10" t="s">
        <v>618</v>
      </c>
      <c r="C4800" s="10" t="s">
        <v>603</v>
      </c>
      <c r="D4800" s="10" t="s">
        <v>40</v>
      </c>
      <c r="E4800" s="10" t="s">
        <v>30</v>
      </c>
      <c r="F4800" s="10">
        <v>130</v>
      </c>
      <c r="G4800" s="10">
        <v>142</v>
      </c>
      <c r="H4800" s="11">
        <f>SUMIFS(AA:AA,$A:$A,EOMONTH($A4800,-1),$B:$B,$B4800)</f>
        <v>550</v>
      </c>
      <c r="I4800" s="63">
        <f>ROUND(SUMIFS(AC:AC,$A:$A,EOMONTH($A4800,-1),$B:$B,$B4800),2)</f>
        <v>-1.41</v>
      </c>
      <c r="J4800" s="11">
        <f>SUMIFS(AB:AB,$A:$A,EOMONTH($A4800,-1),$B:$B,$B4800)</f>
        <v>41800</v>
      </c>
      <c r="K4800" s="13">
        <v>0</v>
      </c>
      <c r="L4800" s="25">
        <v>0</v>
      </c>
      <c r="M4800" s="15">
        <v>0</v>
      </c>
      <c r="N4800" s="14">
        <v>0</v>
      </c>
      <c r="O4800" s="16">
        <v>0</v>
      </c>
      <c r="P4800" s="16">
        <v>0</v>
      </c>
      <c r="Q4800" s="16">
        <v>0</v>
      </c>
      <c r="R4800" s="16">
        <f>Q4800*16.876/100</f>
        <v>0</v>
      </c>
      <c r="S4800" s="17">
        <f t="shared" si="518"/>
        <v>0</v>
      </c>
      <c r="T4800" s="16">
        <v>0</v>
      </c>
      <c r="U4800" s="18">
        <f t="shared" si="519"/>
        <v>78.099999999999994</v>
      </c>
      <c r="V4800" s="18">
        <f t="shared" si="520"/>
        <v>0</v>
      </c>
      <c r="W4800" s="18">
        <f t="shared" si="521"/>
        <v>0</v>
      </c>
      <c r="X4800" s="27"/>
      <c r="Y4800" s="19">
        <f t="shared" si="522"/>
        <v>0</v>
      </c>
      <c r="Z4800" s="18">
        <f t="shared" si="523"/>
        <v>0</v>
      </c>
      <c r="AA4800" s="12">
        <v>550</v>
      </c>
      <c r="AB4800" s="12">
        <v>15466</v>
      </c>
      <c r="AC4800" s="28">
        <f>+I4800+Y4800-Z4800</f>
        <v>-1.41</v>
      </c>
      <c r="AD4800" s="20">
        <f t="shared" si="524"/>
        <v>10</v>
      </c>
      <c r="AE4800">
        <v>10</v>
      </c>
    </row>
    <row r="4801" spans="1:31" x14ac:dyDescent="0.25">
      <c r="A4801" s="9">
        <v>45230</v>
      </c>
      <c r="B4801" s="10" t="s">
        <v>619</v>
      </c>
      <c r="C4801" s="10" t="s">
        <v>603</v>
      </c>
      <c r="D4801" s="10" t="s">
        <v>40</v>
      </c>
      <c r="E4801" s="10" t="s">
        <v>30</v>
      </c>
      <c r="F4801" s="10">
        <v>175</v>
      </c>
      <c r="G4801" s="10">
        <v>191</v>
      </c>
      <c r="H4801" s="11">
        <f>SUMIFS(AA:AA,$A:$A,EOMONTH($A4801,-1),$B:$B,$B4801)</f>
        <v>663</v>
      </c>
      <c r="I4801" s="63">
        <f>ROUND(SUMIFS(AC:AC,$A:$A,EOMONTH($A4801,-1),$B:$B,$B4801),2)</f>
        <v>13.17</v>
      </c>
      <c r="J4801" s="11">
        <f>SUMIFS(AB:AB,$A:$A,EOMONTH($A4801,-1),$B:$B,$B4801)</f>
        <v>53040</v>
      </c>
      <c r="K4801" s="13">
        <v>0</v>
      </c>
      <c r="L4801" s="25">
        <v>0</v>
      </c>
      <c r="M4801" s="15">
        <v>0</v>
      </c>
      <c r="N4801" s="14">
        <v>0</v>
      </c>
      <c r="O4801" s="16">
        <v>0</v>
      </c>
      <c r="P4801" s="16">
        <v>0</v>
      </c>
      <c r="Q4801" s="16">
        <v>0</v>
      </c>
      <c r="R4801" s="16">
        <f>Q4801*16.876/100</f>
        <v>0</v>
      </c>
      <c r="S4801" s="17">
        <f t="shared" si="518"/>
        <v>0</v>
      </c>
      <c r="T4801" s="16">
        <v>0</v>
      </c>
      <c r="U4801" s="18">
        <f t="shared" si="519"/>
        <v>126.633</v>
      </c>
      <c r="V4801" s="18">
        <f t="shared" si="520"/>
        <v>0</v>
      </c>
      <c r="W4801" s="18">
        <f t="shared" si="521"/>
        <v>0</v>
      </c>
      <c r="X4801" s="27"/>
      <c r="Y4801" s="19">
        <f t="shared" si="522"/>
        <v>0</v>
      </c>
      <c r="Z4801" s="18">
        <f t="shared" si="523"/>
        <v>0</v>
      </c>
      <c r="AA4801" s="12">
        <v>663</v>
      </c>
      <c r="AB4801" s="12">
        <v>19624.8</v>
      </c>
      <c r="AC4801" s="28">
        <f>+I4801+Y4801-Z4801</f>
        <v>13.17</v>
      </c>
      <c r="AD4801" s="20">
        <f t="shared" si="524"/>
        <v>0</v>
      </c>
      <c r="AE4801">
        <v>0</v>
      </c>
    </row>
    <row r="4802" spans="1:31" x14ac:dyDescent="0.25">
      <c r="A4802" s="9">
        <v>45230</v>
      </c>
      <c r="B4802" s="10" t="s">
        <v>620</v>
      </c>
      <c r="C4802" s="10" t="s">
        <v>603</v>
      </c>
      <c r="D4802" s="10" t="s">
        <v>40</v>
      </c>
      <c r="E4802" s="10" t="s">
        <v>30</v>
      </c>
      <c r="F4802" s="10">
        <v>350</v>
      </c>
      <c r="G4802" s="10">
        <v>381</v>
      </c>
      <c r="H4802" s="11">
        <f>SUMIFS(AA:AA,$A:$A,EOMONTH($A4802,-1),$B:$B,$B4802)</f>
        <v>428</v>
      </c>
      <c r="I4802" s="63">
        <f>ROUND(SUMIFS(AC:AC,$A:$A,EOMONTH($A4802,-1),$B:$B,$B4802),2)</f>
        <v>-70.02</v>
      </c>
      <c r="J4802" s="11">
        <f>SUMIFS(AB:AB,$A:$A,EOMONTH($A4802,-1),$B:$B,$B4802)</f>
        <v>42589.96</v>
      </c>
      <c r="K4802" s="13">
        <v>0</v>
      </c>
      <c r="L4802" s="25">
        <v>0</v>
      </c>
      <c r="M4802" s="15">
        <v>0</v>
      </c>
      <c r="N4802" s="14">
        <v>0</v>
      </c>
      <c r="O4802" s="16">
        <v>0</v>
      </c>
      <c r="P4802" s="16">
        <v>0</v>
      </c>
      <c r="Q4802" s="16">
        <v>0</v>
      </c>
      <c r="R4802" s="16">
        <f>Q4802*16.876/100</f>
        <v>0</v>
      </c>
      <c r="S4802" s="17">
        <f t="shared" si="518"/>
        <v>0</v>
      </c>
      <c r="T4802" s="16">
        <v>0</v>
      </c>
      <c r="U4802" s="18">
        <f t="shared" si="519"/>
        <v>163.06800000000001</v>
      </c>
      <c r="V4802" s="18">
        <f t="shared" si="520"/>
        <v>0</v>
      </c>
      <c r="W4802" s="18">
        <f t="shared" si="521"/>
        <v>0</v>
      </c>
      <c r="X4802" s="27"/>
      <c r="Y4802" s="19">
        <f t="shared" si="522"/>
        <v>0</v>
      </c>
      <c r="Z4802" s="18">
        <f t="shared" si="523"/>
        <v>0</v>
      </c>
      <c r="AA4802" s="12">
        <v>428</v>
      </c>
      <c r="AB4802" s="12">
        <v>42589.96</v>
      </c>
      <c r="AC4802" s="28">
        <f>+I4802+Y4802-Z4802</f>
        <v>-70.02</v>
      </c>
      <c r="AD4802" s="20">
        <f t="shared" si="524"/>
        <v>80</v>
      </c>
      <c r="AE4802">
        <v>80</v>
      </c>
    </row>
    <row r="4803" spans="1:31" x14ac:dyDescent="0.25">
      <c r="A4803" s="9">
        <v>45230</v>
      </c>
      <c r="B4803" s="10" t="s">
        <v>622</v>
      </c>
      <c r="C4803" s="10" t="s">
        <v>603</v>
      </c>
      <c r="D4803" s="10" t="s">
        <v>29</v>
      </c>
      <c r="E4803" s="10" t="s">
        <v>30</v>
      </c>
      <c r="F4803" s="10"/>
      <c r="G4803" s="10">
        <v>0</v>
      </c>
      <c r="H4803" s="11">
        <f>SUMIFS(AA:AA,$A:$A,EOMONTH($A4803,-1),$B:$B,$B4803)</f>
        <v>515</v>
      </c>
      <c r="I4803" s="63">
        <f>ROUND(SUMIFS(AC:AC,$A:$A,EOMONTH($A4803,-1),$B:$B,$B4803),2)</f>
        <v>23.25</v>
      </c>
      <c r="J4803" s="11">
        <f>SUMIFS(AB:AB,$A:$A,EOMONTH($A4803,-1),$B:$B,$B4803)</f>
        <v>1888.37</v>
      </c>
      <c r="K4803" s="13">
        <v>0</v>
      </c>
      <c r="L4803" s="25">
        <v>0</v>
      </c>
      <c r="M4803" s="15">
        <v>0</v>
      </c>
      <c r="N4803" s="14">
        <v>0</v>
      </c>
      <c r="O4803" s="16">
        <v>0</v>
      </c>
      <c r="P4803" s="16">
        <v>0</v>
      </c>
      <c r="Q4803" s="16">
        <v>0</v>
      </c>
      <c r="R4803" s="16">
        <f>Q4803*16.876/100</f>
        <v>0</v>
      </c>
      <c r="S4803" s="17">
        <f t="shared" si="518"/>
        <v>0</v>
      </c>
      <c r="T4803" s="16">
        <v>0</v>
      </c>
      <c r="U4803" s="18">
        <f t="shared" si="519"/>
        <v>0</v>
      </c>
      <c r="V4803" s="18">
        <f t="shared" si="520"/>
        <v>0</v>
      </c>
      <c r="W4803" s="18">
        <f t="shared" si="521"/>
        <v>0</v>
      </c>
      <c r="X4803" s="27"/>
      <c r="Y4803" s="19">
        <f t="shared" si="522"/>
        <v>0</v>
      </c>
      <c r="Z4803" s="18">
        <f t="shared" si="523"/>
        <v>0</v>
      </c>
      <c r="AA4803" s="12">
        <v>515</v>
      </c>
      <c r="AB4803" s="12">
        <v>1888.37</v>
      </c>
      <c r="AC4803" s="28">
        <f>+I4803+Y4803-Z4803</f>
        <v>23.25</v>
      </c>
      <c r="AD4803" s="20">
        <f t="shared" si="524"/>
        <v>0</v>
      </c>
      <c r="AE4803">
        <v>0</v>
      </c>
    </row>
    <row r="4804" spans="1:31" x14ac:dyDescent="0.25">
      <c r="A4804" s="9">
        <v>45230</v>
      </c>
      <c r="B4804" s="10" t="s">
        <v>623</v>
      </c>
      <c r="C4804" s="10" t="s">
        <v>603</v>
      </c>
      <c r="D4804" s="10" t="s">
        <v>29</v>
      </c>
      <c r="E4804" s="10" t="s">
        <v>30</v>
      </c>
      <c r="F4804" s="10"/>
      <c r="G4804" s="10">
        <v>0</v>
      </c>
      <c r="H4804" s="11">
        <f>SUMIFS(AA:AA,$A:$A,EOMONTH($A4804,-1),$B:$B,$B4804)</f>
        <v>515</v>
      </c>
      <c r="I4804" s="63">
        <f>ROUND(SUMIFS(AC:AC,$A:$A,EOMONTH($A4804,-1),$B:$B,$B4804),2)</f>
        <v>23.25</v>
      </c>
      <c r="J4804" s="11">
        <f>SUMIFS(AB:AB,$A:$A,EOMONTH($A4804,-1),$B:$B,$B4804)</f>
        <v>1802.32</v>
      </c>
      <c r="K4804" s="13">
        <v>0</v>
      </c>
      <c r="L4804" s="25">
        <v>0</v>
      </c>
      <c r="M4804" s="15">
        <v>0</v>
      </c>
      <c r="N4804" s="14">
        <v>0</v>
      </c>
      <c r="O4804" s="16">
        <v>0</v>
      </c>
      <c r="P4804" s="16">
        <v>0</v>
      </c>
      <c r="Q4804" s="16">
        <v>0</v>
      </c>
      <c r="R4804" s="16">
        <f>Q4804*16.876/100</f>
        <v>0</v>
      </c>
      <c r="S4804" s="17">
        <f t="shared" si="518"/>
        <v>0</v>
      </c>
      <c r="T4804" s="16">
        <v>0</v>
      </c>
      <c r="U4804" s="18">
        <f t="shared" si="519"/>
        <v>0</v>
      </c>
      <c r="V4804" s="18">
        <f t="shared" si="520"/>
        <v>0</v>
      </c>
      <c r="W4804" s="18">
        <f t="shared" si="521"/>
        <v>0</v>
      </c>
      <c r="X4804" s="27"/>
      <c r="Y4804" s="19">
        <f t="shared" si="522"/>
        <v>0</v>
      </c>
      <c r="Z4804" s="18">
        <f t="shared" si="523"/>
        <v>0</v>
      </c>
      <c r="AA4804" s="12">
        <v>515</v>
      </c>
      <c r="AB4804" s="12">
        <v>1802.32</v>
      </c>
      <c r="AC4804" s="28">
        <f>+I4804+Y4804-Z4804</f>
        <v>23.25</v>
      </c>
      <c r="AD4804" s="20">
        <f t="shared" si="524"/>
        <v>0</v>
      </c>
      <c r="AE4804">
        <v>0</v>
      </c>
    </row>
    <row r="4805" spans="1:31" x14ac:dyDescent="0.25">
      <c r="A4805" s="9">
        <v>45230</v>
      </c>
      <c r="B4805" s="10" t="s">
        <v>624</v>
      </c>
      <c r="C4805" s="10" t="s">
        <v>603</v>
      </c>
      <c r="D4805" s="10" t="s">
        <v>29</v>
      </c>
      <c r="E4805" s="10" t="s">
        <v>30</v>
      </c>
      <c r="F4805" s="10"/>
      <c r="G4805" s="10">
        <v>0</v>
      </c>
      <c r="H4805" s="11">
        <f>SUMIFS(AA:AA,$A:$A,EOMONTH($A4805,-1),$B:$B,$B4805)</f>
        <v>181</v>
      </c>
      <c r="I4805" s="63">
        <f>ROUND(SUMIFS(AC:AC,$A:$A,EOMONTH($A4805,-1),$B:$B,$B4805),2)</f>
        <v>8.17</v>
      </c>
      <c r="J4805" s="11">
        <f>SUMIFS(AB:AB,$A:$A,EOMONTH($A4805,-1),$B:$B,$B4805)</f>
        <v>0</v>
      </c>
      <c r="K4805" s="13">
        <v>0</v>
      </c>
      <c r="L4805" s="25">
        <v>0</v>
      </c>
      <c r="M4805" s="15">
        <v>0</v>
      </c>
      <c r="N4805" s="14">
        <v>0</v>
      </c>
      <c r="O4805" s="16">
        <v>0</v>
      </c>
      <c r="P4805" s="16">
        <v>0</v>
      </c>
      <c r="Q4805" s="16">
        <v>0</v>
      </c>
      <c r="R4805" s="16">
        <f>Q4805*16.876/100</f>
        <v>0</v>
      </c>
      <c r="S4805" s="17">
        <f t="shared" ref="S4805:S4868" si="525">Q4805+R4805</f>
        <v>0</v>
      </c>
      <c r="T4805" s="16">
        <v>0</v>
      </c>
      <c r="U4805" s="18">
        <f t="shared" ref="U4805:U4868" si="526">H4805*G4805/1000</f>
        <v>0</v>
      </c>
      <c r="V4805" s="18">
        <f t="shared" ref="V4805:V4868" si="527">M4805*F4805/1000</f>
        <v>0</v>
      </c>
      <c r="W4805" s="18">
        <f t="shared" ref="W4805:W4868" si="528">V4805*16.789/100</f>
        <v>0</v>
      </c>
      <c r="X4805" s="27"/>
      <c r="Y4805" s="19">
        <f t="shared" ref="Y4805:Y4868" si="529">V4805+W4805+X4805</f>
        <v>0</v>
      </c>
      <c r="Z4805" s="18">
        <f t="shared" ref="Z4805:Z4868" si="530">O4805*G4805/1000</f>
        <v>0</v>
      </c>
      <c r="AA4805" s="12">
        <v>181</v>
      </c>
      <c r="AB4805" s="12">
        <v>0</v>
      </c>
      <c r="AC4805" s="28">
        <f>+I4805+Y4805-Z4805</f>
        <v>8.17</v>
      </c>
      <c r="AD4805" s="20">
        <f t="shared" ref="AD4805:AD4868" si="531">IF(AC4805&lt;0,ROUNDUP(AC4805,-1)*-1,0)</f>
        <v>0</v>
      </c>
      <c r="AE4805">
        <v>0</v>
      </c>
    </row>
    <row r="4806" spans="1:31" x14ac:dyDescent="0.25">
      <c r="A4806" s="9">
        <v>45230</v>
      </c>
      <c r="B4806" s="10" t="s">
        <v>625</v>
      </c>
      <c r="C4806" s="10" t="s">
        <v>603</v>
      </c>
      <c r="D4806" s="10" t="s">
        <v>29</v>
      </c>
      <c r="E4806" s="10" t="s">
        <v>30</v>
      </c>
      <c r="F4806" s="10"/>
      <c r="G4806" s="10">
        <v>0</v>
      </c>
      <c r="H4806" s="11">
        <f>SUMIFS(AA:AA,$A:$A,EOMONTH($A4806,-1),$B:$B,$B4806)</f>
        <v>29</v>
      </c>
      <c r="I4806" s="63">
        <f>ROUND(SUMIFS(AC:AC,$A:$A,EOMONTH($A4806,-1),$B:$B,$B4806),2)</f>
        <v>1.31</v>
      </c>
      <c r="J4806" s="11">
        <f>SUMIFS(AB:AB,$A:$A,EOMONTH($A4806,-1),$B:$B,$B4806)</f>
        <v>168.69</v>
      </c>
      <c r="K4806" s="13">
        <v>0</v>
      </c>
      <c r="L4806" s="25">
        <v>0</v>
      </c>
      <c r="M4806" s="15">
        <v>0</v>
      </c>
      <c r="N4806" s="14">
        <v>0</v>
      </c>
      <c r="O4806" s="16">
        <v>0</v>
      </c>
      <c r="P4806" s="16">
        <v>0</v>
      </c>
      <c r="Q4806" s="16">
        <v>0</v>
      </c>
      <c r="R4806" s="16">
        <f>Q4806*16.876/100</f>
        <v>0</v>
      </c>
      <c r="S4806" s="17">
        <f t="shared" si="525"/>
        <v>0</v>
      </c>
      <c r="T4806" s="16">
        <v>0</v>
      </c>
      <c r="U4806" s="18">
        <f t="shared" si="526"/>
        <v>0</v>
      </c>
      <c r="V4806" s="18">
        <f t="shared" si="527"/>
        <v>0</v>
      </c>
      <c r="W4806" s="18">
        <f t="shared" si="528"/>
        <v>0</v>
      </c>
      <c r="X4806" s="27"/>
      <c r="Y4806" s="19">
        <f t="shared" si="529"/>
        <v>0</v>
      </c>
      <c r="Z4806" s="18">
        <f t="shared" si="530"/>
        <v>0</v>
      </c>
      <c r="AA4806" s="12">
        <v>29</v>
      </c>
      <c r="AB4806" s="12">
        <v>168.69</v>
      </c>
      <c r="AC4806" s="28">
        <f>+I4806+Y4806-Z4806</f>
        <v>1.31</v>
      </c>
      <c r="AD4806" s="20">
        <f t="shared" si="531"/>
        <v>0</v>
      </c>
      <c r="AE4806">
        <v>0</v>
      </c>
    </row>
    <row r="4807" spans="1:31" x14ac:dyDescent="0.25">
      <c r="A4807" s="9">
        <v>45230</v>
      </c>
      <c r="B4807" s="10" t="s">
        <v>626</v>
      </c>
      <c r="C4807" s="10" t="s">
        <v>603</v>
      </c>
      <c r="D4807" s="10" t="s">
        <v>29</v>
      </c>
      <c r="E4807" s="10" t="s">
        <v>30</v>
      </c>
      <c r="F4807" s="10"/>
      <c r="G4807" s="10">
        <v>0</v>
      </c>
      <c r="H4807" s="11">
        <f>SUMIFS(AA:AA,$A:$A,EOMONTH($A4807,-1),$B:$B,$B4807)</f>
        <v>13</v>
      </c>
      <c r="I4807" s="63">
        <f>ROUND(SUMIFS(AC:AC,$A:$A,EOMONTH($A4807,-1),$B:$B,$B4807),2)</f>
        <v>0.59</v>
      </c>
      <c r="J4807" s="11">
        <f>SUMIFS(AB:AB,$A:$A,EOMONTH($A4807,-1),$B:$B,$B4807)</f>
        <v>70.81</v>
      </c>
      <c r="K4807" s="13">
        <v>0</v>
      </c>
      <c r="L4807" s="25">
        <v>0</v>
      </c>
      <c r="M4807" s="15">
        <v>0</v>
      </c>
      <c r="N4807" s="14">
        <v>0</v>
      </c>
      <c r="O4807" s="16">
        <v>0</v>
      </c>
      <c r="P4807" s="16">
        <v>0</v>
      </c>
      <c r="Q4807" s="16">
        <v>0</v>
      </c>
      <c r="R4807" s="16">
        <f>Q4807*16.876/100</f>
        <v>0</v>
      </c>
      <c r="S4807" s="17">
        <f t="shared" si="525"/>
        <v>0</v>
      </c>
      <c r="T4807" s="16">
        <v>0</v>
      </c>
      <c r="U4807" s="18">
        <f t="shared" si="526"/>
        <v>0</v>
      </c>
      <c r="V4807" s="18">
        <f t="shared" si="527"/>
        <v>0</v>
      </c>
      <c r="W4807" s="18">
        <f t="shared" si="528"/>
        <v>0</v>
      </c>
      <c r="X4807" s="27"/>
      <c r="Y4807" s="19">
        <f t="shared" si="529"/>
        <v>0</v>
      </c>
      <c r="Z4807" s="18">
        <f t="shared" si="530"/>
        <v>0</v>
      </c>
      <c r="AA4807" s="12">
        <v>13</v>
      </c>
      <c r="AB4807" s="12">
        <v>70.81</v>
      </c>
      <c r="AC4807" s="28">
        <f>+I4807+Y4807-Z4807</f>
        <v>0.59</v>
      </c>
      <c r="AD4807" s="20">
        <f t="shared" si="531"/>
        <v>0</v>
      </c>
      <c r="AE4807">
        <v>0</v>
      </c>
    </row>
    <row r="4808" spans="1:31" x14ac:dyDescent="0.25">
      <c r="A4808" s="9">
        <v>45230</v>
      </c>
      <c r="B4808" s="10" t="s">
        <v>627</v>
      </c>
      <c r="C4808" s="10" t="s">
        <v>603</v>
      </c>
      <c r="D4808" s="10" t="s">
        <v>29</v>
      </c>
      <c r="E4808" s="10" t="s">
        <v>30</v>
      </c>
      <c r="F4808" s="10"/>
      <c r="G4808" s="10">
        <v>0</v>
      </c>
      <c r="H4808" s="11">
        <f>SUMIFS(AA:AA,$A:$A,EOMONTH($A4808,-1),$B:$B,$B4808)</f>
        <v>12</v>
      </c>
      <c r="I4808" s="63">
        <f>ROUND(SUMIFS(AC:AC,$A:$A,EOMONTH($A4808,-1),$B:$B,$B4808),2)</f>
        <v>0.54</v>
      </c>
      <c r="J4808" s="11">
        <f>SUMIFS(AB:AB,$A:$A,EOMONTH($A4808,-1),$B:$B,$B4808)</f>
        <v>0</v>
      </c>
      <c r="K4808" s="13">
        <v>0</v>
      </c>
      <c r="L4808" s="25">
        <v>0</v>
      </c>
      <c r="M4808" s="15">
        <v>0</v>
      </c>
      <c r="N4808" s="14">
        <v>0</v>
      </c>
      <c r="O4808" s="16">
        <v>0</v>
      </c>
      <c r="P4808" s="16">
        <v>0</v>
      </c>
      <c r="Q4808" s="16">
        <v>0</v>
      </c>
      <c r="R4808" s="16">
        <f>Q4808*16.876/100</f>
        <v>0</v>
      </c>
      <c r="S4808" s="17">
        <f t="shared" si="525"/>
        <v>0</v>
      </c>
      <c r="T4808" s="16">
        <v>0</v>
      </c>
      <c r="U4808" s="18">
        <f t="shared" si="526"/>
        <v>0</v>
      </c>
      <c r="V4808" s="18">
        <f t="shared" si="527"/>
        <v>0</v>
      </c>
      <c r="W4808" s="18">
        <f t="shared" si="528"/>
        <v>0</v>
      </c>
      <c r="X4808" s="27"/>
      <c r="Y4808" s="19">
        <f t="shared" si="529"/>
        <v>0</v>
      </c>
      <c r="Z4808" s="18">
        <f t="shared" si="530"/>
        <v>0</v>
      </c>
      <c r="AA4808" s="12">
        <v>12</v>
      </c>
      <c r="AB4808" s="12">
        <v>0</v>
      </c>
      <c r="AC4808" s="28">
        <f>+I4808+Y4808-Z4808</f>
        <v>0.54</v>
      </c>
      <c r="AD4808" s="20">
        <f t="shared" si="531"/>
        <v>0</v>
      </c>
      <c r="AE4808">
        <v>0</v>
      </c>
    </row>
    <row r="4809" spans="1:31" x14ac:dyDescent="0.25">
      <c r="A4809" s="9">
        <v>45230</v>
      </c>
      <c r="B4809" s="10" t="s">
        <v>628</v>
      </c>
      <c r="C4809" s="10" t="s">
        <v>603</v>
      </c>
      <c r="D4809" s="10" t="s">
        <v>29</v>
      </c>
      <c r="E4809" s="10" t="s">
        <v>30</v>
      </c>
      <c r="F4809" s="10"/>
      <c r="G4809" s="10">
        <v>0</v>
      </c>
      <c r="H4809" s="11">
        <f>SUMIFS(AA:AA,$A:$A,EOMONTH($A4809,-1),$B:$B,$B4809)</f>
        <v>360</v>
      </c>
      <c r="I4809" s="63">
        <f>ROUND(SUMIFS(AC:AC,$A:$A,EOMONTH($A4809,-1),$B:$B,$B4809),2)</f>
        <v>16.25</v>
      </c>
      <c r="J4809" s="11">
        <f>SUMIFS(AB:AB,$A:$A,EOMONTH($A4809,-1),$B:$B,$B4809)</f>
        <v>0</v>
      </c>
      <c r="K4809" s="13">
        <v>0</v>
      </c>
      <c r="L4809" s="25">
        <v>0</v>
      </c>
      <c r="M4809" s="15">
        <v>0</v>
      </c>
      <c r="N4809" s="14">
        <v>0</v>
      </c>
      <c r="O4809" s="16">
        <v>0</v>
      </c>
      <c r="P4809" s="16">
        <v>0</v>
      </c>
      <c r="Q4809" s="16">
        <v>0</v>
      </c>
      <c r="R4809" s="16">
        <f>Q4809*16.876/100</f>
        <v>0</v>
      </c>
      <c r="S4809" s="17">
        <f t="shared" si="525"/>
        <v>0</v>
      </c>
      <c r="T4809" s="16">
        <v>0</v>
      </c>
      <c r="U4809" s="18">
        <f t="shared" si="526"/>
        <v>0</v>
      </c>
      <c r="V4809" s="18">
        <f t="shared" si="527"/>
        <v>0</v>
      </c>
      <c r="W4809" s="18">
        <f t="shared" si="528"/>
        <v>0</v>
      </c>
      <c r="X4809" s="27"/>
      <c r="Y4809" s="19">
        <f t="shared" si="529"/>
        <v>0</v>
      </c>
      <c r="Z4809" s="18">
        <f t="shared" si="530"/>
        <v>0</v>
      </c>
      <c r="AA4809" s="12">
        <v>360</v>
      </c>
      <c r="AB4809" s="12">
        <v>0</v>
      </c>
      <c r="AC4809" s="28">
        <f>+I4809+Y4809-Z4809</f>
        <v>16.25</v>
      </c>
      <c r="AD4809" s="20">
        <f t="shared" si="531"/>
        <v>0</v>
      </c>
      <c r="AE4809">
        <v>0</v>
      </c>
    </row>
    <row r="4810" spans="1:31" x14ac:dyDescent="0.25">
      <c r="A4810" s="9">
        <v>45230</v>
      </c>
      <c r="B4810" s="10" t="s">
        <v>629</v>
      </c>
      <c r="C4810" s="10" t="s">
        <v>603</v>
      </c>
      <c r="D4810" s="10" t="s">
        <v>40</v>
      </c>
      <c r="E4810" s="10" t="s">
        <v>30</v>
      </c>
      <c r="F4810" s="10">
        <v>410</v>
      </c>
      <c r="G4810" s="10">
        <v>447</v>
      </c>
      <c r="H4810" s="11">
        <f>SUMIFS(AA:AA,$A:$A,EOMONTH($A4810,-1),$B:$B,$B4810)</f>
        <v>936</v>
      </c>
      <c r="I4810" s="63">
        <f>ROUND(SUMIFS(AC:AC,$A:$A,EOMONTH($A4810,-1),$B:$B,$B4810),2)</f>
        <v>42.26</v>
      </c>
      <c r="J4810" s="11">
        <f>SUMIFS(AB:AB,$A:$A,EOMONTH($A4810,-1),$B:$B,$B4810)</f>
        <v>37463.29</v>
      </c>
      <c r="K4810" s="13">
        <v>0</v>
      </c>
      <c r="L4810" s="25">
        <v>0</v>
      </c>
      <c r="M4810" s="15">
        <v>0</v>
      </c>
      <c r="N4810" s="14">
        <v>0</v>
      </c>
      <c r="O4810" s="16">
        <v>0</v>
      </c>
      <c r="P4810" s="16">
        <v>0</v>
      </c>
      <c r="Q4810" s="16">
        <v>0</v>
      </c>
      <c r="R4810" s="16">
        <f>Q4810*16.876/100</f>
        <v>0</v>
      </c>
      <c r="S4810" s="17">
        <f t="shared" si="525"/>
        <v>0</v>
      </c>
      <c r="T4810" s="16">
        <v>0</v>
      </c>
      <c r="U4810" s="18">
        <f t="shared" si="526"/>
        <v>418.392</v>
      </c>
      <c r="V4810" s="18">
        <f t="shared" si="527"/>
        <v>0</v>
      </c>
      <c r="W4810" s="18">
        <f t="shared" si="528"/>
        <v>0</v>
      </c>
      <c r="X4810" s="27"/>
      <c r="Y4810" s="19">
        <f t="shared" si="529"/>
        <v>0</v>
      </c>
      <c r="Z4810" s="18">
        <f t="shared" si="530"/>
        <v>0</v>
      </c>
      <c r="AA4810" s="12">
        <v>936</v>
      </c>
      <c r="AB4810" s="12">
        <v>37463.29</v>
      </c>
      <c r="AC4810" s="28">
        <f>+I4810+Y4810-Z4810</f>
        <v>42.26</v>
      </c>
      <c r="AD4810" s="20">
        <f t="shared" si="531"/>
        <v>0</v>
      </c>
      <c r="AE4810">
        <v>0</v>
      </c>
    </row>
    <row r="4811" spans="1:31" x14ac:dyDescent="0.25">
      <c r="A4811" s="9">
        <v>45230</v>
      </c>
      <c r="B4811" s="10" t="s">
        <v>630</v>
      </c>
      <c r="C4811" s="10" t="s">
        <v>213</v>
      </c>
      <c r="D4811" s="10" t="s">
        <v>40</v>
      </c>
      <c r="E4811" s="10" t="s">
        <v>30</v>
      </c>
      <c r="F4811" s="10">
        <v>450</v>
      </c>
      <c r="G4811" s="10">
        <v>490</v>
      </c>
      <c r="H4811" s="11">
        <f>SUMIFS(AA:AA,$A:$A,EOMONTH($A4811,-1),$B:$B,$B4811)</f>
        <v>796</v>
      </c>
      <c r="I4811" s="63">
        <f>ROUND(SUMIFS(AC:AC,$A:$A,EOMONTH($A4811,-1),$B:$B,$B4811),2)</f>
        <v>141.63</v>
      </c>
      <c r="J4811" s="11">
        <f>SUMIFS(AB:AB,$A:$A,EOMONTH($A4811,-1),$B:$B,$B4811)</f>
        <v>29390.39</v>
      </c>
      <c r="K4811" s="13">
        <v>0</v>
      </c>
      <c r="L4811" s="25">
        <v>0</v>
      </c>
      <c r="M4811" s="15">
        <v>0</v>
      </c>
      <c r="N4811" s="14">
        <v>0</v>
      </c>
      <c r="O4811" s="16">
        <v>0</v>
      </c>
      <c r="P4811" s="16">
        <v>0</v>
      </c>
      <c r="Q4811" s="16">
        <v>0</v>
      </c>
      <c r="R4811" s="16">
        <f>Q4811*16.876/100</f>
        <v>0</v>
      </c>
      <c r="S4811" s="17">
        <f t="shared" si="525"/>
        <v>0</v>
      </c>
      <c r="T4811" s="16">
        <v>0</v>
      </c>
      <c r="U4811" s="18">
        <f t="shared" si="526"/>
        <v>390.04</v>
      </c>
      <c r="V4811" s="18">
        <f t="shared" si="527"/>
        <v>0</v>
      </c>
      <c r="W4811" s="18">
        <f t="shared" si="528"/>
        <v>0</v>
      </c>
      <c r="X4811" s="27"/>
      <c r="Y4811" s="19">
        <f t="shared" si="529"/>
        <v>0</v>
      </c>
      <c r="Z4811" s="18">
        <f t="shared" si="530"/>
        <v>0</v>
      </c>
      <c r="AA4811" s="12">
        <v>796</v>
      </c>
      <c r="AB4811" s="12">
        <v>29390.39</v>
      </c>
      <c r="AC4811" s="28">
        <f>+I4811+Y4811-Z4811</f>
        <v>141.63</v>
      </c>
      <c r="AD4811" s="20">
        <f t="shared" si="531"/>
        <v>0</v>
      </c>
      <c r="AE4811">
        <v>0</v>
      </c>
    </row>
    <row r="4812" spans="1:31" x14ac:dyDescent="0.25">
      <c r="A4812" s="59">
        <v>45230</v>
      </c>
      <c r="B4812" s="60" t="s">
        <v>812</v>
      </c>
      <c r="C4812" s="60" t="s">
        <v>603</v>
      </c>
      <c r="D4812" s="60" t="s">
        <v>40</v>
      </c>
      <c r="E4812" s="60" t="s">
        <v>30</v>
      </c>
      <c r="F4812" s="10"/>
      <c r="G4812" s="10"/>
      <c r="H4812" s="11"/>
      <c r="I4812" s="63">
        <f>ROUND(SUMIFS(AC:AC,$A:$A,EOMONTH($A4812,-1),$B:$B,$B4812),2)</f>
        <v>0</v>
      </c>
      <c r="J4812" s="11"/>
      <c r="K4812" s="13"/>
      <c r="L4812" s="25"/>
      <c r="M4812" s="15"/>
      <c r="N4812" s="14"/>
      <c r="O4812" s="16"/>
      <c r="P4812" s="16"/>
      <c r="Q4812" s="16"/>
      <c r="R4812" s="16"/>
      <c r="S4812" s="17">
        <f t="shared" si="525"/>
        <v>0</v>
      </c>
      <c r="T4812" s="16"/>
      <c r="U4812" s="18">
        <f t="shared" si="526"/>
        <v>0</v>
      </c>
      <c r="V4812" s="18">
        <f t="shared" si="527"/>
        <v>0</v>
      </c>
      <c r="W4812" s="18">
        <f t="shared" si="528"/>
        <v>0</v>
      </c>
      <c r="X4812" s="27"/>
      <c r="Y4812" s="19">
        <f t="shared" si="529"/>
        <v>0</v>
      </c>
      <c r="Z4812" s="18">
        <f t="shared" si="530"/>
        <v>0</v>
      </c>
      <c r="AA4812" s="12"/>
      <c r="AB4812" s="12"/>
      <c r="AC4812" s="28">
        <f>+I4812+Y4812-Z4812</f>
        <v>0</v>
      </c>
      <c r="AD4812" s="20">
        <f t="shared" si="531"/>
        <v>0</v>
      </c>
      <c r="AE4812">
        <v>0</v>
      </c>
    </row>
    <row r="4813" spans="1:31" x14ac:dyDescent="0.25">
      <c r="A4813" s="9">
        <v>45230</v>
      </c>
      <c r="B4813" s="10" t="s">
        <v>631</v>
      </c>
      <c r="C4813" s="10" t="s">
        <v>603</v>
      </c>
      <c r="D4813" s="10" t="s">
        <v>40</v>
      </c>
      <c r="E4813" s="10" t="s">
        <v>30</v>
      </c>
      <c r="F4813" s="10">
        <v>590</v>
      </c>
      <c r="G4813" s="10">
        <v>643</v>
      </c>
      <c r="H4813" s="11">
        <f>SUMIFS(AA:AA,$A:$A,EOMONTH($A4813,-1),$B:$B,$B4813)</f>
        <v>464</v>
      </c>
      <c r="I4813" s="63">
        <f>ROUND(SUMIFS(AC:AC,$A:$A,EOMONTH($A4813,-1),$B:$B,$B4813),2)</f>
        <v>68.540000000000006</v>
      </c>
      <c r="J4813" s="11">
        <f>SUMIFS(AB:AB,$A:$A,EOMONTH($A4813,-1),$B:$B,$B4813)</f>
        <v>21615.54</v>
      </c>
      <c r="K4813" s="13">
        <v>0</v>
      </c>
      <c r="L4813" s="25">
        <v>0</v>
      </c>
      <c r="M4813" s="15">
        <v>500</v>
      </c>
      <c r="N4813" s="14">
        <v>19142.38</v>
      </c>
      <c r="O4813" s="16">
        <v>548</v>
      </c>
      <c r="P4813" s="16">
        <v>33428</v>
      </c>
      <c r="Q4813" s="16">
        <v>0</v>
      </c>
      <c r="R4813" s="16">
        <f>Q4813*16.876/100</f>
        <v>0</v>
      </c>
      <c r="S4813" s="17">
        <f t="shared" si="525"/>
        <v>0</v>
      </c>
      <c r="T4813" s="16">
        <v>0</v>
      </c>
      <c r="U4813" s="18">
        <f t="shared" si="526"/>
        <v>298.35199999999998</v>
      </c>
      <c r="V4813" s="18">
        <f t="shared" si="527"/>
        <v>295</v>
      </c>
      <c r="W4813" s="18">
        <f t="shared" si="528"/>
        <v>49.527549999999998</v>
      </c>
      <c r="X4813" s="27"/>
      <c r="Y4813" s="19">
        <f t="shared" si="529"/>
        <v>344.52755000000002</v>
      </c>
      <c r="Z4813" s="18">
        <f t="shared" si="530"/>
        <v>352.36399999999998</v>
      </c>
      <c r="AA4813" s="12">
        <v>416</v>
      </c>
      <c r="AB4813" s="12">
        <v>17512.97</v>
      </c>
      <c r="AC4813" s="28">
        <f>+I4813+Y4813-Z4813</f>
        <v>60.703550000000064</v>
      </c>
      <c r="AD4813" s="20">
        <f t="shared" si="531"/>
        <v>0</v>
      </c>
      <c r="AE4813">
        <v>0</v>
      </c>
    </row>
    <row r="4814" spans="1:31" x14ac:dyDescent="0.25">
      <c r="A4814" s="9">
        <v>45230</v>
      </c>
      <c r="B4814" s="10" t="s">
        <v>632</v>
      </c>
      <c r="C4814" s="10" t="s">
        <v>603</v>
      </c>
      <c r="D4814" s="10" t="s">
        <v>40</v>
      </c>
      <c r="E4814" s="10" t="s">
        <v>30</v>
      </c>
      <c r="F4814" s="10">
        <v>730</v>
      </c>
      <c r="G4814" s="10">
        <v>796</v>
      </c>
      <c r="H4814" s="11">
        <f>SUMIFS(AA:AA,$A:$A,EOMONTH($A4814,-1),$B:$B,$B4814)</f>
        <v>11635</v>
      </c>
      <c r="I4814" s="63">
        <f>ROUND(SUMIFS(AC:AC,$A:$A,EOMONTH($A4814,-1),$B:$B,$B4814),2)</f>
        <v>4558.28</v>
      </c>
      <c r="J4814" s="11">
        <f>SUMIFS(AB:AB,$A:$A,EOMONTH($A4814,-1),$B:$B,$B4814)</f>
        <v>633105.43000000005</v>
      </c>
      <c r="K4814" s="13">
        <v>0</v>
      </c>
      <c r="L4814" s="25">
        <v>0</v>
      </c>
      <c r="M4814" s="15">
        <v>0</v>
      </c>
      <c r="N4814" s="14">
        <v>0</v>
      </c>
      <c r="O4814" s="16">
        <v>80</v>
      </c>
      <c r="P4814" s="16">
        <v>5920</v>
      </c>
      <c r="Q4814" s="16">
        <v>0</v>
      </c>
      <c r="R4814" s="16">
        <f>Q4814*16.876/100</f>
        <v>0</v>
      </c>
      <c r="S4814" s="17">
        <f t="shared" si="525"/>
        <v>0</v>
      </c>
      <c r="T4814" s="16">
        <v>0</v>
      </c>
      <c r="U4814" s="18">
        <f t="shared" si="526"/>
        <v>9261.4599999999991</v>
      </c>
      <c r="V4814" s="18">
        <f t="shared" si="527"/>
        <v>0</v>
      </c>
      <c r="W4814" s="18">
        <f t="shared" si="528"/>
        <v>0</v>
      </c>
      <c r="X4814" s="27"/>
      <c r="Y4814" s="19">
        <f t="shared" si="529"/>
        <v>0</v>
      </c>
      <c r="Z4814" s="18">
        <f t="shared" si="530"/>
        <v>63.68</v>
      </c>
      <c r="AA4814" s="12">
        <v>11555</v>
      </c>
      <c r="AB4814" s="12">
        <v>628749.23</v>
      </c>
      <c r="AC4814" s="28">
        <f>+I4814+Y4814-Z4814</f>
        <v>4494.5999999999995</v>
      </c>
      <c r="AD4814" s="20">
        <f t="shared" si="531"/>
        <v>0</v>
      </c>
      <c r="AE4814">
        <v>0</v>
      </c>
    </row>
    <row r="4815" spans="1:31" x14ac:dyDescent="0.25">
      <c r="A4815" s="9">
        <v>45230</v>
      </c>
      <c r="B4815" s="10" t="s">
        <v>633</v>
      </c>
      <c r="C4815" s="10" t="s">
        <v>603</v>
      </c>
      <c r="D4815" s="10" t="s">
        <v>29</v>
      </c>
      <c r="E4815" s="10" t="s">
        <v>30</v>
      </c>
      <c r="F4815" s="10"/>
      <c r="G4815" s="10">
        <v>0</v>
      </c>
      <c r="H4815" s="11">
        <f>SUMIFS(AA:AA,$A:$A,EOMONTH($A4815,-1),$B:$B,$B4815)</f>
        <v>212</v>
      </c>
      <c r="I4815" s="63">
        <f>ROUND(SUMIFS(AC:AC,$A:$A,EOMONTH($A4815,-1),$B:$B,$B4815),2)</f>
        <v>8.76</v>
      </c>
      <c r="J4815" s="11">
        <f>SUMIFS(AB:AB,$A:$A,EOMONTH($A4815,-1),$B:$B,$B4815)</f>
        <v>9800.5499999999993</v>
      </c>
      <c r="K4815" s="13">
        <v>0</v>
      </c>
      <c r="L4815" s="25">
        <v>0</v>
      </c>
      <c r="M4815" s="15">
        <v>0</v>
      </c>
      <c r="N4815" s="14">
        <v>0</v>
      </c>
      <c r="O4815" s="16">
        <v>0</v>
      </c>
      <c r="P4815" s="16">
        <v>0</v>
      </c>
      <c r="Q4815" s="16">
        <v>0</v>
      </c>
      <c r="R4815" s="16">
        <f>Q4815*16.876/100</f>
        <v>0</v>
      </c>
      <c r="S4815" s="17">
        <f t="shared" si="525"/>
        <v>0</v>
      </c>
      <c r="T4815" s="16">
        <v>0</v>
      </c>
      <c r="U4815" s="18">
        <f t="shared" si="526"/>
        <v>0</v>
      </c>
      <c r="V4815" s="18">
        <f t="shared" si="527"/>
        <v>0</v>
      </c>
      <c r="W4815" s="18">
        <f t="shared" si="528"/>
        <v>0</v>
      </c>
      <c r="X4815" s="27"/>
      <c r="Y4815" s="19">
        <f t="shared" si="529"/>
        <v>0</v>
      </c>
      <c r="Z4815" s="18">
        <f t="shared" si="530"/>
        <v>0</v>
      </c>
      <c r="AA4815" s="12">
        <v>212</v>
      </c>
      <c r="AB4815" s="12">
        <v>9800.5499999999993</v>
      </c>
      <c r="AC4815" s="28">
        <f>+I4815+Y4815-Z4815</f>
        <v>8.76</v>
      </c>
      <c r="AD4815" s="20">
        <f t="shared" si="531"/>
        <v>0</v>
      </c>
      <c r="AE4815">
        <v>0</v>
      </c>
    </row>
    <row r="4816" spans="1:31" x14ac:dyDescent="0.25">
      <c r="A4816" s="9">
        <v>45230</v>
      </c>
      <c r="B4816" s="10" t="s">
        <v>634</v>
      </c>
      <c r="C4816" s="10" t="s">
        <v>603</v>
      </c>
      <c r="D4816" s="10" t="s">
        <v>40</v>
      </c>
      <c r="E4816" s="10" t="s">
        <v>30</v>
      </c>
      <c r="F4816" s="10">
        <v>1150</v>
      </c>
      <c r="G4816" s="10">
        <v>1253</v>
      </c>
      <c r="H4816" s="11">
        <f>SUMIFS(AA:AA,$A:$A,EOMONTH($A4816,-1),$B:$B,$B4816)</f>
        <v>14657</v>
      </c>
      <c r="I4816" s="63">
        <f>ROUND(SUMIFS(AC:AC,$A:$A,EOMONTH($A4816,-1),$B:$B,$B4816),2)</f>
        <v>7032.07</v>
      </c>
      <c r="J4816" s="11">
        <f>SUMIFS(AB:AB,$A:$A,EOMONTH($A4816,-1),$B:$B,$B4816)</f>
        <v>1331321.73</v>
      </c>
      <c r="K4816" s="13">
        <v>0</v>
      </c>
      <c r="L4816" s="25">
        <v>0</v>
      </c>
      <c r="M4816" s="15">
        <v>0</v>
      </c>
      <c r="N4816" s="14">
        <v>0</v>
      </c>
      <c r="O4816" s="16">
        <v>0</v>
      </c>
      <c r="P4816" s="16">
        <v>0</v>
      </c>
      <c r="Q4816" s="16">
        <v>0</v>
      </c>
      <c r="R4816" s="16">
        <f>Q4816*16.876/100</f>
        <v>0</v>
      </c>
      <c r="S4816" s="17">
        <f t="shared" si="525"/>
        <v>0</v>
      </c>
      <c r="T4816" s="16">
        <v>0</v>
      </c>
      <c r="U4816" s="18">
        <f t="shared" si="526"/>
        <v>18365.221000000001</v>
      </c>
      <c r="V4816" s="18">
        <f t="shared" si="527"/>
        <v>0</v>
      </c>
      <c r="W4816" s="18">
        <f t="shared" si="528"/>
        <v>0</v>
      </c>
      <c r="X4816" s="27"/>
      <c r="Y4816" s="19">
        <f t="shared" si="529"/>
        <v>0</v>
      </c>
      <c r="Z4816" s="18">
        <f t="shared" si="530"/>
        <v>0</v>
      </c>
      <c r="AA4816" s="12">
        <v>14657</v>
      </c>
      <c r="AB4816" s="12">
        <v>1331320.58</v>
      </c>
      <c r="AC4816" s="28">
        <f>+I4816+Y4816-Z4816</f>
        <v>7032.07</v>
      </c>
      <c r="AD4816" s="20">
        <f t="shared" si="531"/>
        <v>0</v>
      </c>
      <c r="AE4816">
        <v>0</v>
      </c>
    </row>
    <row r="4817" spans="1:31" x14ac:dyDescent="0.25">
      <c r="A4817" s="9">
        <v>45230</v>
      </c>
      <c r="B4817" s="10" t="s">
        <v>635</v>
      </c>
      <c r="C4817" s="10" t="s">
        <v>603</v>
      </c>
      <c r="D4817" s="10" t="s">
        <v>40</v>
      </c>
      <c r="E4817" s="10" t="s">
        <v>30</v>
      </c>
      <c r="F4817" s="10">
        <v>920</v>
      </c>
      <c r="G4817" s="10">
        <v>1003</v>
      </c>
      <c r="H4817" s="11">
        <f>SUMIFS(AA:AA,$A:$A,EOMONTH($A4817,-1),$B:$B,$B4817)</f>
        <v>-113</v>
      </c>
      <c r="I4817" s="63">
        <f>ROUND(SUMIFS(AC:AC,$A:$A,EOMONTH($A4817,-1),$B:$B,$B4817),2)</f>
        <v>-123.87</v>
      </c>
      <c r="J4817" s="11">
        <f>SUMIFS(AB:AB,$A:$A,EOMONTH($A4817,-1),$B:$B,$B4817)</f>
        <v>-14823.09</v>
      </c>
      <c r="K4817" s="13">
        <v>0</v>
      </c>
      <c r="L4817" s="25">
        <v>0</v>
      </c>
      <c r="M4817" s="15">
        <v>170</v>
      </c>
      <c r="N4817" s="14">
        <v>18419.419999999998</v>
      </c>
      <c r="O4817" s="16">
        <v>170</v>
      </c>
      <c r="P4817" s="16">
        <v>22331.200000000001</v>
      </c>
      <c r="Q4817" s="16">
        <v>0</v>
      </c>
      <c r="R4817" s="16">
        <f>Q4817*16.876/100</f>
        <v>0</v>
      </c>
      <c r="S4817" s="17">
        <f t="shared" si="525"/>
        <v>0</v>
      </c>
      <c r="T4817" s="16">
        <v>0</v>
      </c>
      <c r="U4817" s="18">
        <f t="shared" si="526"/>
        <v>-113.339</v>
      </c>
      <c r="V4817" s="18">
        <f t="shared" si="527"/>
        <v>156.4</v>
      </c>
      <c r="W4817" s="18">
        <f t="shared" si="528"/>
        <v>26.257996000000002</v>
      </c>
      <c r="X4817" s="27"/>
      <c r="Y4817" s="19">
        <f t="shared" si="529"/>
        <v>182.657996</v>
      </c>
      <c r="Z4817" s="18">
        <f t="shared" si="530"/>
        <v>170.51</v>
      </c>
      <c r="AA4817" s="12">
        <v>-113</v>
      </c>
      <c r="AB4817" s="12">
        <v>-13394.02</v>
      </c>
      <c r="AC4817" s="28">
        <f>+I4817+Y4817-Z4817</f>
        <v>-111.722004</v>
      </c>
      <c r="AD4817" s="20">
        <f t="shared" si="531"/>
        <v>120</v>
      </c>
      <c r="AE4817">
        <v>120</v>
      </c>
    </row>
    <row r="4818" spans="1:31" x14ac:dyDescent="0.25">
      <c r="A4818" s="9">
        <v>45230</v>
      </c>
      <c r="B4818" s="10" t="s">
        <v>636</v>
      </c>
      <c r="C4818" s="10" t="s">
        <v>320</v>
      </c>
      <c r="D4818" s="10" t="s">
        <v>40</v>
      </c>
      <c r="E4818" s="10" t="s">
        <v>30</v>
      </c>
      <c r="F4818" s="10">
        <v>360</v>
      </c>
      <c r="G4818" s="10">
        <v>392</v>
      </c>
      <c r="H4818" s="11">
        <f>SUMIFS(AA:AA,$A:$A,EOMONTH($A4818,-1),$B:$B,$B4818)</f>
        <v>1</v>
      </c>
      <c r="I4818" s="63">
        <f>ROUND(SUMIFS(AC:AC,$A:$A,EOMONTH($A4818,-1),$B:$B,$B4818),2)</f>
        <v>-66.2</v>
      </c>
      <c r="J4818" s="11">
        <f>SUMIFS(AB:AB,$A:$A,EOMONTH($A4818,-1),$B:$B,$B4818)</f>
        <v>38.11</v>
      </c>
      <c r="K4818" s="13">
        <v>0</v>
      </c>
      <c r="L4818" s="25">
        <v>0</v>
      </c>
      <c r="M4818" s="15">
        <v>0</v>
      </c>
      <c r="N4818" s="14">
        <v>0</v>
      </c>
      <c r="O4818" s="16">
        <v>0</v>
      </c>
      <c r="P4818" s="16">
        <v>0</v>
      </c>
      <c r="Q4818" s="16">
        <v>0</v>
      </c>
      <c r="R4818" s="16">
        <f>Q4818*16.876/100</f>
        <v>0</v>
      </c>
      <c r="S4818" s="17">
        <f t="shared" si="525"/>
        <v>0</v>
      </c>
      <c r="T4818" s="16">
        <v>0</v>
      </c>
      <c r="U4818" s="18">
        <f t="shared" si="526"/>
        <v>0.39200000000000002</v>
      </c>
      <c r="V4818" s="18">
        <f t="shared" si="527"/>
        <v>0</v>
      </c>
      <c r="W4818" s="18">
        <f t="shared" si="528"/>
        <v>0</v>
      </c>
      <c r="X4818" s="27"/>
      <c r="Y4818" s="19">
        <f t="shared" si="529"/>
        <v>0</v>
      </c>
      <c r="Z4818" s="18">
        <f t="shared" si="530"/>
        <v>0</v>
      </c>
      <c r="AA4818" s="12">
        <v>1</v>
      </c>
      <c r="AB4818" s="12">
        <v>38.11</v>
      </c>
      <c r="AC4818" s="28">
        <f>+I4818+Y4818-Z4818</f>
        <v>-66.2</v>
      </c>
      <c r="AD4818" s="20">
        <f t="shared" si="531"/>
        <v>70</v>
      </c>
      <c r="AE4818">
        <v>70</v>
      </c>
    </row>
    <row r="4819" spans="1:31" x14ac:dyDescent="0.25">
      <c r="A4819" s="59">
        <v>45230</v>
      </c>
      <c r="B4819" s="60" t="s">
        <v>637</v>
      </c>
      <c r="C4819" s="60" t="s">
        <v>603</v>
      </c>
      <c r="D4819" s="60" t="s">
        <v>40</v>
      </c>
      <c r="E4819" s="60" t="s">
        <v>30</v>
      </c>
      <c r="F4819" s="10"/>
      <c r="G4819" s="10"/>
      <c r="H4819" s="11"/>
      <c r="I4819" s="63">
        <f>ROUND(SUMIFS(AC:AC,$A:$A,EOMONTH($A4819,-1),$B:$B,$B4819),2)</f>
        <v>-23.97</v>
      </c>
      <c r="J4819" s="11"/>
      <c r="K4819" s="13"/>
      <c r="L4819" s="25"/>
      <c r="M4819" s="15"/>
      <c r="N4819" s="14"/>
      <c r="O4819" s="16"/>
      <c r="P4819" s="16"/>
      <c r="Q4819" s="16"/>
      <c r="R4819" s="16"/>
      <c r="S4819" s="17">
        <f t="shared" si="525"/>
        <v>0</v>
      </c>
      <c r="T4819" s="16"/>
      <c r="U4819" s="18">
        <f t="shared" si="526"/>
        <v>0</v>
      </c>
      <c r="V4819" s="18">
        <f t="shared" si="527"/>
        <v>0</v>
      </c>
      <c r="W4819" s="18">
        <f t="shared" si="528"/>
        <v>0</v>
      </c>
      <c r="X4819" s="27"/>
      <c r="Y4819" s="19">
        <f t="shared" si="529"/>
        <v>0</v>
      </c>
      <c r="Z4819" s="18">
        <f t="shared" si="530"/>
        <v>0</v>
      </c>
      <c r="AA4819" s="12"/>
      <c r="AB4819" s="12"/>
      <c r="AC4819" s="28">
        <f>+I4819+Y4819-Z4819</f>
        <v>-23.97</v>
      </c>
      <c r="AD4819" s="20">
        <f t="shared" si="531"/>
        <v>30</v>
      </c>
      <c r="AE4819">
        <v>30</v>
      </c>
    </row>
    <row r="4820" spans="1:31" x14ac:dyDescent="0.25">
      <c r="A4820" s="59">
        <v>45230</v>
      </c>
      <c r="B4820" s="60" t="s">
        <v>638</v>
      </c>
      <c r="C4820" s="60" t="s">
        <v>603</v>
      </c>
      <c r="D4820" s="60" t="s">
        <v>40</v>
      </c>
      <c r="E4820" s="60" t="s">
        <v>30</v>
      </c>
      <c r="F4820" s="10"/>
      <c r="G4820" s="10"/>
      <c r="H4820" s="11"/>
      <c r="I4820" s="63">
        <f>ROUND(SUMIFS(AC:AC,$A:$A,EOMONTH($A4820,-1),$B:$B,$B4820),2)</f>
        <v>-190.15</v>
      </c>
      <c r="J4820" s="11"/>
      <c r="K4820" s="13"/>
      <c r="L4820" s="25"/>
      <c r="M4820" s="15"/>
      <c r="N4820" s="14"/>
      <c r="O4820" s="16"/>
      <c r="P4820" s="16"/>
      <c r="Q4820" s="16"/>
      <c r="R4820" s="16"/>
      <c r="S4820" s="17">
        <f t="shared" si="525"/>
        <v>0</v>
      </c>
      <c r="T4820" s="16"/>
      <c r="U4820" s="18">
        <f t="shared" si="526"/>
        <v>0</v>
      </c>
      <c r="V4820" s="18">
        <f t="shared" si="527"/>
        <v>0</v>
      </c>
      <c r="W4820" s="18">
        <f t="shared" si="528"/>
        <v>0</v>
      </c>
      <c r="X4820" s="27"/>
      <c r="Y4820" s="19">
        <f t="shared" si="529"/>
        <v>0</v>
      </c>
      <c r="Z4820" s="18">
        <f t="shared" si="530"/>
        <v>0</v>
      </c>
      <c r="AA4820" s="12"/>
      <c r="AB4820" s="12"/>
      <c r="AC4820" s="28">
        <f>+I4820+Y4820-Z4820</f>
        <v>-190.15</v>
      </c>
      <c r="AD4820" s="20">
        <f t="shared" si="531"/>
        <v>200</v>
      </c>
      <c r="AE4820">
        <v>200</v>
      </c>
    </row>
    <row r="4821" spans="1:31" x14ac:dyDescent="0.25">
      <c r="A4821" s="59">
        <v>45230</v>
      </c>
      <c r="B4821" s="60" t="s">
        <v>813</v>
      </c>
      <c r="C4821" s="60" t="s">
        <v>603</v>
      </c>
      <c r="D4821" s="60" t="s">
        <v>40</v>
      </c>
      <c r="E4821" s="60" t="s">
        <v>30</v>
      </c>
      <c r="F4821" s="10"/>
      <c r="G4821" s="10"/>
      <c r="H4821" s="11"/>
      <c r="I4821" s="63">
        <f>ROUND(SUMIFS(AC:AC,$A:$A,EOMONTH($A4821,-1),$B:$B,$B4821),2)</f>
        <v>0</v>
      </c>
      <c r="J4821" s="11"/>
      <c r="K4821" s="13"/>
      <c r="L4821" s="25"/>
      <c r="M4821" s="15"/>
      <c r="N4821" s="14"/>
      <c r="O4821" s="16"/>
      <c r="P4821" s="16"/>
      <c r="Q4821" s="16"/>
      <c r="R4821" s="16"/>
      <c r="S4821" s="17">
        <f t="shared" si="525"/>
        <v>0</v>
      </c>
      <c r="T4821" s="16"/>
      <c r="U4821" s="18">
        <f t="shared" si="526"/>
        <v>0</v>
      </c>
      <c r="V4821" s="18">
        <f t="shared" si="527"/>
        <v>0</v>
      </c>
      <c r="W4821" s="18">
        <f t="shared" si="528"/>
        <v>0</v>
      </c>
      <c r="X4821" s="27"/>
      <c r="Y4821" s="19">
        <f t="shared" si="529"/>
        <v>0</v>
      </c>
      <c r="Z4821" s="18">
        <f t="shared" si="530"/>
        <v>0</v>
      </c>
      <c r="AA4821" s="12"/>
      <c r="AB4821" s="12"/>
      <c r="AC4821" s="28">
        <f>+I4821+Y4821-Z4821</f>
        <v>0</v>
      </c>
      <c r="AD4821" s="20">
        <f t="shared" si="531"/>
        <v>0</v>
      </c>
      <c r="AE4821">
        <v>0</v>
      </c>
    </row>
    <row r="4822" spans="1:31" x14ac:dyDescent="0.25">
      <c r="A4822" s="59">
        <v>45230</v>
      </c>
      <c r="B4822" s="60" t="s">
        <v>814</v>
      </c>
      <c r="C4822" s="60" t="s">
        <v>603</v>
      </c>
      <c r="D4822" s="60" t="s">
        <v>40</v>
      </c>
      <c r="E4822" s="60" t="s">
        <v>30</v>
      </c>
      <c r="F4822" s="10"/>
      <c r="G4822" s="10"/>
      <c r="H4822" s="11"/>
      <c r="I4822" s="63">
        <f>ROUND(SUMIFS(AC:AC,$A:$A,EOMONTH($A4822,-1),$B:$B,$B4822),2)</f>
        <v>0</v>
      </c>
      <c r="J4822" s="11"/>
      <c r="K4822" s="13"/>
      <c r="L4822" s="25"/>
      <c r="M4822" s="15"/>
      <c r="N4822" s="14"/>
      <c r="O4822" s="16"/>
      <c r="P4822" s="16"/>
      <c r="Q4822" s="16"/>
      <c r="R4822" s="16"/>
      <c r="S4822" s="17">
        <f t="shared" si="525"/>
        <v>0</v>
      </c>
      <c r="T4822" s="16"/>
      <c r="U4822" s="18">
        <f t="shared" si="526"/>
        <v>0</v>
      </c>
      <c r="V4822" s="18">
        <f t="shared" si="527"/>
        <v>0</v>
      </c>
      <c r="W4822" s="18">
        <f t="shared" si="528"/>
        <v>0</v>
      </c>
      <c r="X4822" s="27"/>
      <c r="Y4822" s="19">
        <f t="shared" si="529"/>
        <v>0</v>
      </c>
      <c r="Z4822" s="18">
        <f t="shared" si="530"/>
        <v>0</v>
      </c>
      <c r="AA4822" s="12"/>
      <c r="AB4822" s="12"/>
      <c r="AC4822" s="28">
        <f>+I4822+Y4822-Z4822</f>
        <v>0</v>
      </c>
      <c r="AD4822" s="20">
        <f t="shared" si="531"/>
        <v>0</v>
      </c>
      <c r="AE4822">
        <v>0</v>
      </c>
    </row>
    <row r="4823" spans="1:31" x14ac:dyDescent="0.25">
      <c r="A4823" s="59">
        <v>45230</v>
      </c>
      <c r="B4823" s="60" t="s">
        <v>815</v>
      </c>
      <c r="C4823" s="60" t="s">
        <v>603</v>
      </c>
      <c r="D4823" s="60" t="s">
        <v>40</v>
      </c>
      <c r="E4823" s="60" t="s">
        <v>30</v>
      </c>
      <c r="F4823" s="10"/>
      <c r="G4823" s="10"/>
      <c r="H4823" s="11"/>
      <c r="I4823" s="63">
        <f>ROUND(SUMIFS(AC:AC,$A:$A,EOMONTH($A4823,-1),$B:$B,$B4823),2)</f>
        <v>0</v>
      </c>
      <c r="J4823" s="11"/>
      <c r="K4823" s="13"/>
      <c r="L4823" s="25"/>
      <c r="M4823" s="15"/>
      <c r="N4823" s="14"/>
      <c r="O4823" s="16"/>
      <c r="P4823" s="16"/>
      <c r="Q4823" s="16"/>
      <c r="R4823" s="16"/>
      <c r="S4823" s="17">
        <f t="shared" si="525"/>
        <v>0</v>
      </c>
      <c r="T4823" s="16"/>
      <c r="U4823" s="18">
        <f t="shared" si="526"/>
        <v>0</v>
      </c>
      <c r="V4823" s="18">
        <f t="shared" si="527"/>
        <v>0</v>
      </c>
      <c r="W4823" s="18">
        <f t="shared" si="528"/>
        <v>0</v>
      </c>
      <c r="X4823" s="27"/>
      <c r="Y4823" s="19">
        <f t="shared" si="529"/>
        <v>0</v>
      </c>
      <c r="Z4823" s="18">
        <f t="shared" si="530"/>
        <v>0</v>
      </c>
      <c r="AA4823" s="12"/>
      <c r="AB4823" s="12"/>
      <c r="AC4823" s="28">
        <f>+I4823+Y4823-Z4823</f>
        <v>0</v>
      </c>
      <c r="AD4823" s="20">
        <f t="shared" si="531"/>
        <v>0</v>
      </c>
      <c r="AE4823">
        <v>0</v>
      </c>
    </row>
    <row r="4824" spans="1:31" x14ac:dyDescent="0.25">
      <c r="A4824" s="9">
        <v>45230</v>
      </c>
      <c r="B4824" s="10" t="s">
        <v>639</v>
      </c>
      <c r="C4824" s="10" t="s">
        <v>603</v>
      </c>
      <c r="D4824" s="10" t="s">
        <v>40</v>
      </c>
      <c r="E4824" s="10" t="s">
        <v>30</v>
      </c>
      <c r="F4824" s="10">
        <v>705</v>
      </c>
      <c r="G4824" s="10">
        <v>768</v>
      </c>
      <c r="H4824" s="11">
        <f>SUMIFS(AA:AA,$A:$A,EOMONTH($A4824,-1),$B:$B,$B4824)</f>
        <v>401</v>
      </c>
      <c r="I4824" s="63">
        <f>ROUND(SUMIFS(AC:AC,$A:$A,EOMONTH($A4824,-1),$B:$B,$B4824),2)</f>
        <v>3.65</v>
      </c>
      <c r="J4824" s="11">
        <f>SUMIFS(AB:AB,$A:$A,EOMONTH($A4824,-1),$B:$B,$B4824)</f>
        <v>18462.62</v>
      </c>
      <c r="K4824" s="13">
        <v>0</v>
      </c>
      <c r="L4824" s="25">
        <v>0</v>
      </c>
      <c r="M4824" s="15">
        <v>0</v>
      </c>
      <c r="N4824" s="14">
        <v>0</v>
      </c>
      <c r="O4824" s="16">
        <v>0</v>
      </c>
      <c r="P4824" s="16">
        <v>0</v>
      </c>
      <c r="Q4824" s="16">
        <v>0</v>
      </c>
      <c r="R4824" s="16">
        <f>Q4824*16.876/100</f>
        <v>0</v>
      </c>
      <c r="S4824" s="17">
        <f t="shared" si="525"/>
        <v>0</v>
      </c>
      <c r="T4824" s="16">
        <v>0</v>
      </c>
      <c r="U4824" s="18">
        <f t="shared" si="526"/>
        <v>307.96800000000002</v>
      </c>
      <c r="V4824" s="18">
        <f t="shared" si="527"/>
        <v>0</v>
      </c>
      <c r="W4824" s="18">
        <f t="shared" si="528"/>
        <v>0</v>
      </c>
      <c r="X4824" s="27"/>
      <c r="Y4824" s="19">
        <f t="shared" si="529"/>
        <v>0</v>
      </c>
      <c r="Z4824" s="18">
        <f t="shared" si="530"/>
        <v>0</v>
      </c>
      <c r="AA4824" s="12">
        <v>401</v>
      </c>
      <c r="AB4824" s="12">
        <v>18462.62</v>
      </c>
      <c r="AC4824" s="28">
        <f>+I4824+Y4824-Z4824</f>
        <v>3.65</v>
      </c>
      <c r="AD4824" s="20">
        <f t="shared" si="531"/>
        <v>0</v>
      </c>
      <c r="AE4824">
        <v>0</v>
      </c>
    </row>
    <row r="4825" spans="1:31" x14ac:dyDescent="0.25">
      <c r="A4825" s="59">
        <v>45230</v>
      </c>
      <c r="B4825" s="60" t="s">
        <v>816</v>
      </c>
      <c r="C4825" s="60" t="s">
        <v>603</v>
      </c>
      <c r="D4825" s="60" t="s">
        <v>40</v>
      </c>
      <c r="E4825" s="60" t="s">
        <v>30</v>
      </c>
      <c r="F4825" s="10"/>
      <c r="G4825" s="10"/>
      <c r="H4825" s="11"/>
      <c r="I4825" s="63">
        <f>ROUND(SUMIFS(AC:AC,$A:$A,EOMONTH($A4825,-1),$B:$B,$B4825),2)</f>
        <v>0</v>
      </c>
      <c r="J4825" s="11"/>
      <c r="K4825" s="13"/>
      <c r="L4825" s="25"/>
      <c r="M4825" s="15"/>
      <c r="N4825" s="14"/>
      <c r="O4825" s="16"/>
      <c r="P4825" s="16"/>
      <c r="Q4825" s="16"/>
      <c r="R4825" s="16"/>
      <c r="S4825" s="17">
        <f t="shared" si="525"/>
        <v>0</v>
      </c>
      <c r="T4825" s="16"/>
      <c r="U4825" s="18">
        <f t="shared" si="526"/>
        <v>0</v>
      </c>
      <c r="V4825" s="18">
        <f t="shared" si="527"/>
        <v>0</v>
      </c>
      <c r="W4825" s="18">
        <f t="shared" si="528"/>
        <v>0</v>
      </c>
      <c r="X4825" s="27"/>
      <c r="Y4825" s="19">
        <f t="shared" si="529"/>
        <v>0</v>
      </c>
      <c r="Z4825" s="18">
        <f t="shared" si="530"/>
        <v>0</v>
      </c>
      <c r="AA4825" s="12"/>
      <c r="AB4825" s="12"/>
      <c r="AC4825" s="28">
        <f>+I4825+Y4825-Z4825</f>
        <v>0</v>
      </c>
      <c r="AD4825" s="20">
        <f t="shared" si="531"/>
        <v>0</v>
      </c>
      <c r="AE4825">
        <v>0</v>
      </c>
    </row>
    <row r="4826" spans="1:31" x14ac:dyDescent="0.25">
      <c r="A4826" s="59">
        <v>45230</v>
      </c>
      <c r="B4826" s="60" t="s">
        <v>817</v>
      </c>
      <c r="C4826" s="60" t="s">
        <v>603</v>
      </c>
      <c r="D4826" s="60" t="s">
        <v>40</v>
      </c>
      <c r="E4826" s="60" t="s">
        <v>30</v>
      </c>
      <c r="F4826" s="10"/>
      <c r="G4826" s="10"/>
      <c r="H4826" s="11"/>
      <c r="I4826" s="63">
        <f>ROUND(SUMIFS(AC:AC,$A:$A,EOMONTH($A4826,-1),$B:$B,$B4826),2)</f>
        <v>0</v>
      </c>
      <c r="J4826" s="11"/>
      <c r="K4826" s="13"/>
      <c r="L4826" s="25"/>
      <c r="M4826" s="15"/>
      <c r="N4826" s="14"/>
      <c r="O4826" s="16"/>
      <c r="P4826" s="16"/>
      <c r="Q4826" s="16"/>
      <c r="R4826" s="16"/>
      <c r="S4826" s="17">
        <f t="shared" si="525"/>
        <v>0</v>
      </c>
      <c r="T4826" s="16"/>
      <c r="U4826" s="18">
        <f t="shared" si="526"/>
        <v>0</v>
      </c>
      <c r="V4826" s="18">
        <f t="shared" si="527"/>
        <v>0</v>
      </c>
      <c r="W4826" s="18">
        <f t="shared" si="528"/>
        <v>0</v>
      </c>
      <c r="X4826" s="27"/>
      <c r="Y4826" s="19">
        <f t="shared" si="529"/>
        <v>0</v>
      </c>
      <c r="Z4826" s="18">
        <f t="shared" si="530"/>
        <v>0</v>
      </c>
      <c r="AA4826" s="12"/>
      <c r="AB4826" s="12"/>
      <c r="AC4826" s="28">
        <f>+I4826+Y4826-Z4826</f>
        <v>0</v>
      </c>
      <c r="AD4826" s="20">
        <f t="shared" si="531"/>
        <v>0</v>
      </c>
      <c r="AE4826">
        <v>0</v>
      </c>
    </row>
    <row r="4827" spans="1:31" x14ac:dyDescent="0.25">
      <c r="A4827" s="9">
        <v>45230</v>
      </c>
      <c r="B4827" s="10" t="s">
        <v>640</v>
      </c>
      <c r="C4827" s="10" t="s">
        <v>603</v>
      </c>
      <c r="D4827" s="10" t="s">
        <v>29</v>
      </c>
      <c r="E4827" s="10" t="s">
        <v>30</v>
      </c>
      <c r="F4827" s="10"/>
      <c r="G4827" s="10">
        <v>0</v>
      </c>
      <c r="H4827" s="11">
        <f>SUMIFS(AA:AA,$A:$A,EOMONTH($A4827,-1),$B:$B,$B4827)</f>
        <v>120</v>
      </c>
      <c r="I4827" s="63">
        <f>ROUND(SUMIFS(AC:AC,$A:$A,EOMONTH($A4827,-1),$B:$B,$B4827),2)</f>
        <v>5.42</v>
      </c>
      <c r="J4827" s="11">
        <f>SUMIFS(AB:AB,$A:$A,EOMONTH($A4827,-1),$B:$B,$B4827)</f>
        <v>0</v>
      </c>
      <c r="K4827" s="13">
        <v>0</v>
      </c>
      <c r="L4827" s="25">
        <v>0</v>
      </c>
      <c r="M4827" s="15">
        <v>0</v>
      </c>
      <c r="N4827" s="14">
        <v>0</v>
      </c>
      <c r="O4827" s="16">
        <v>0</v>
      </c>
      <c r="P4827" s="16">
        <v>0</v>
      </c>
      <c r="Q4827" s="16">
        <v>0</v>
      </c>
      <c r="R4827" s="16">
        <f>Q4827*16.876/100</f>
        <v>0</v>
      </c>
      <c r="S4827" s="17">
        <f t="shared" si="525"/>
        <v>0</v>
      </c>
      <c r="T4827" s="16">
        <v>0</v>
      </c>
      <c r="U4827" s="18">
        <f t="shared" si="526"/>
        <v>0</v>
      </c>
      <c r="V4827" s="18">
        <f t="shared" si="527"/>
        <v>0</v>
      </c>
      <c r="W4827" s="18">
        <f t="shared" si="528"/>
        <v>0</v>
      </c>
      <c r="X4827" s="27"/>
      <c r="Y4827" s="19">
        <f t="shared" si="529"/>
        <v>0</v>
      </c>
      <c r="Z4827" s="18">
        <f t="shared" si="530"/>
        <v>0</v>
      </c>
      <c r="AA4827" s="12">
        <v>120</v>
      </c>
      <c r="AB4827" s="12">
        <v>0</v>
      </c>
      <c r="AC4827" s="28">
        <f>+I4827+Y4827-Z4827</f>
        <v>5.42</v>
      </c>
      <c r="AD4827" s="20">
        <f t="shared" si="531"/>
        <v>0</v>
      </c>
      <c r="AE4827">
        <v>0</v>
      </c>
    </row>
    <row r="4828" spans="1:31" x14ac:dyDescent="0.25">
      <c r="A4828" s="9">
        <v>45230</v>
      </c>
      <c r="B4828" s="10" t="s">
        <v>641</v>
      </c>
      <c r="C4828" s="10" t="s">
        <v>603</v>
      </c>
      <c r="D4828" s="10" t="s">
        <v>40</v>
      </c>
      <c r="E4828" s="10" t="s">
        <v>30</v>
      </c>
      <c r="F4828" s="10">
        <v>100</v>
      </c>
      <c r="G4828" s="10">
        <v>109</v>
      </c>
      <c r="H4828" s="11">
        <f>SUMIFS(AA:AA,$A:$A,EOMONTH($A4828,-1),$B:$B,$B4828)</f>
        <v>1403</v>
      </c>
      <c r="I4828" s="63">
        <f>ROUND(SUMIFS(AC:AC,$A:$A,EOMONTH($A4828,-1),$B:$B,$B4828),2)</f>
        <v>106.07</v>
      </c>
      <c r="J4828" s="11">
        <f>SUMIFS(AB:AB,$A:$A,EOMONTH($A4828,-1),$B:$B,$B4828)</f>
        <v>15382.52</v>
      </c>
      <c r="K4828" s="13">
        <v>0</v>
      </c>
      <c r="L4828" s="25">
        <v>0</v>
      </c>
      <c r="M4828" s="15">
        <v>0</v>
      </c>
      <c r="N4828" s="14">
        <v>0</v>
      </c>
      <c r="O4828" s="16">
        <v>288</v>
      </c>
      <c r="P4828" s="16">
        <v>3528.96</v>
      </c>
      <c r="Q4828" s="16">
        <v>0</v>
      </c>
      <c r="R4828" s="16">
        <f>Q4828*16.876/100</f>
        <v>0</v>
      </c>
      <c r="S4828" s="17">
        <f t="shared" si="525"/>
        <v>0</v>
      </c>
      <c r="T4828" s="16">
        <v>0</v>
      </c>
      <c r="U4828" s="18">
        <f t="shared" si="526"/>
        <v>152.92699999999999</v>
      </c>
      <c r="V4828" s="18">
        <f t="shared" si="527"/>
        <v>0</v>
      </c>
      <c r="W4828" s="18">
        <f t="shared" si="528"/>
        <v>0</v>
      </c>
      <c r="X4828" s="27"/>
      <c r="Y4828" s="19">
        <f t="shared" si="529"/>
        <v>0</v>
      </c>
      <c r="Z4828" s="18">
        <f t="shared" si="530"/>
        <v>31.391999999999999</v>
      </c>
      <c r="AA4828" s="12">
        <v>1115</v>
      </c>
      <c r="AB4828" s="12">
        <v>12224.88</v>
      </c>
      <c r="AC4828" s="28">
        <f>+I4828+Y4828-Z4828</f>
        <v>74.677999999999997</v>
      </c>
      <c r="AD4828" s="20">
        <f t="shared" si="531"/>
        <v>0</v>
      </c>
      <c r="AE4828">
        <v>0</v>
      </c>
    </row>
    <row r="4829" spans="1:31" x14ac:dyDescent="0.25">
      <c r="A4829" s="9">
        <v>45230</v>
      </c>
      <c r="B4829" s="10" t="s">
        <v>642</v>
      </c>
      <c r="C4829" s="10" t="s">
        <v>603</v>
      </c>
      <c r="D4829" s="10" t="s">
        <v>40</v>
      </c>
      <c r="E4829" s="10" t="s">
        <v>30</v>
      </c>
      <c r="F4829" s="10">
        <v>265</v>
      </c>
      <c r="G4829" s="10">
        <v>289</v>
      </c>
      <c r="H4829" s="11">
        <f>SUMIFS(AA:AA,$A:$A,EOMONTH($A4829,-1),$B:$B,$B4829)</f>
        <v>355</v>
      </c>
      <c r="I4829" s="63">
        <f>ROUND(SUMIFS(AC:AC,$A:$A,EOMONTH($A4829,-1),$B:$B,$B4829),2)</f>
        <v>94.09</v>
      </c>
      <c r="J4829" s="11">
        <f>SUMIFS(AB:AB,$A:$A,EOMONTH($A4829,-1),$B:$B,$B4829)</f>
        <v>3667.43</v>
      </c>
      <c r="K4829" s="13">
        <v>0</v>
      </c>
      <c r="L4829" s="25">
        <v>0</v>
      </c>
      <c r="M4829" s="15">
        <v>0</v>
      </c>
      <c r="N4829" s="14">
        <v>0</v>
      </c>
      <c r="O4829" s="16">
        <v>421</v>
      </c>
      <c r="P4829" s="16">
        <v>8814</v>
      </c>
      <c r="Q4829" s="16">
        <v>0</v>
      </c>
      <c r="R4829" s="16">
        <f>Q4829*16.876/100</f>
        <v>0</v>
      </c>
      <c r="S4829" s="17">
        <f t="shared" si="525"/>
        <v>0</v>
      </c>
      <c r="T4829" s="16">
        <v>0</v>
      </c>
      <c r="U4829" s="18">
        <f t="shared" si="526"/>
        <v>102.595</v>
      </c>
      <c r="V4829" s="18">
        <f t="shared" si="527"/>
        <v>0</v>
      </c>
      <c r="W4829" s="18">
        <f t="shared" si="528"/>
        <v>0</v>
      </c>
      <c r="X4829" s="27"/>
      <c r="Y4829" s="19">
        <f t="shared" si="529"/>
        <v>0</v>
      </c>
      <c r="Z4829" s="18">
        <f t="shared" si="530"/>
        <v>121.669</v>
      </c>
      <c r="AA4829" s="12">
        <v>-66</v>
      </c>
      <c r="AB4829" s="12">
        <v>-681.83</v>
      </c>
      <c r="AC4829" s="28">
        <f>+I4829+Y4829-Z4829</f>
        <v>-27.578999999999994</v>
      </c>
      <c r="AD4829" s="20">
        <f t="shared" si="531"/>
        <v>30</v>
      </c>
      <c r="AE4829">
        <v>30</v>
      </c>
    </row>
    <row r="4830" spans="1:31" x14ac:dyDescent="0.25">
      <c r="A4830" s="9">
        <v>45230</v>
      </c>
      <c r="B4830" s="10" t="s">
        <v>643</v>
      </c>
      <c r="C4830" s="10" t="s">
        <v>603</v>
      </c>
      <c r="D4830" s="10" t="s">
        <v>40</v>
      </c>
      <c r="E4830" s="10" t="s">
        <v>30</v>
      </c>
      <c r="F4830" s="10">
        <v>265</v>
      </c>
      <c r="G4830" s="10">
        <v>289</v>
      </c>
      <c r="H4830" s="11">
        <f>SUMIFS(AA:AA,$A:$A,EOMONTH($A4830,-1),$B:$B,$B4830)</f>
        <v>3862</v>
      </c>
      <c r="I4830" s="63">
        <f>ROUND(SUMIFS(AC:AC,$A:$A,EOMONTH($A4830,-1),$B:$B,$B4830),2)</f>
        <v>935.86</v>
      </c>
      <c r="J4830" s="11">
        <f>SUMIFS(AB:AB,$A:$A,EOMONTH($A4830,-1),$B:$B,$B4830)</f>
        <v>96456.13</v>
      </c>
      <c r="K4830" s="13">
        <v>0</v>
      </c>
      <c r="L4830" s="25">
        <v>0</v>
      </c>
      <c r="M4830" s="15">
        <v>0</v>
      </c>
      <c r="N4830" s="14">
        <v>0</v>
      </c>
      <c r="O4830" s="16">
        <v>692</v>
      </c>
      <c r="P4830" s="16">
        <v>21565.919999999998</v>
      </c>
      <c r="Q4830" s="16">
        <v>0</v>
      </c>
      <c r="R4830" s="16">
        <f>Q4830*16.876/100</f>
        <v>0</v>
      </c>
      <c r="S4830" s="17">
        <f t="shared" si="525"/>
        <v>0</v>
      </c>
      <c r="T4830" s="16">
        <v>0</v>
      </c>
      <c r="U4830" s="18">
        <f t="shared" si="526"/>
        <v>1116.1179999999999</v>
      </c>
      <c r="V4830" s="18">
        <f t="shared" si="527"/>
        <v>0</v>
      </c>
      <c r="W4830" s="18">
        <f t="shared" si="528"/>
        <v>0</v>
      </c>
      <c r="X4830" s="27"/>
      <c r="Y4830" s="19">
        <f t="shared" si="529"/>
        <v>0</v>
      </c>
      <c r="Z4830" s="18">
        <f t="shared" si="530"/>
        <v>199.988</v>
      </c>
      <c r="AA4830" s="12">
        <v>3170</v>
      </c>
      <c r="AB4830" s="12">
        <v>79172.95</v>
      </c>
      <c r="AC4830" s="28">
        <f>+I4830+Y4830-Z4830</f>
        <v>735.87200000000007</v>
      </c>
      <c r="AD4830" s="20">
        <f t="shared" si="531"/>
        <v>0</v>
      </c>
      <c r="AE4830">
        <v>0</v>
      </c>
    </row>
    <row r="4831" spans="1:31" x14ac:dyDescent="0.25">
      <c r="A4831" s="9">
        <v>45230</v>
      </c>
      <c r="B4831" s="10" t="s">
        <v>644</v>
      </c>
      <c r="C4831" s="10" t="s">
        <v>603</v>
      </c>
      <c r="D4831" s="10" t="s">
        <v>40</v>
      </c>
      <c r="E4831" s="10" t="s">
        <v>30</v>
      </c>
      <c r="F4831" s="10">
        <v>420</v>
      </c>
      <c r="G4831" s="10">
        <v>458</v>
      </c>
      <c r="H4831" s="11">
        <f>SUMIFS(AA:AA,$A:$A,EOMONTH($A4831,-1),$B:$B,$B4831)</f>
        <v>710</v>
      </c>
      <c r="I4831" s="63">
        <f>ROUND(SUMIFS(AC:AC,$A:$A,EOMONTH($A4831,-1),$B:$B,$B4831),2)</f>
        <v>100.91</v>
      </c>
      <c r="J4831" s="11">
        <f>SUMIFS(AB:AB,$A:$A,EOMONTH($A4831,-1),$B:$B,$B4831)</f>
        <v>26331.35</v>
      </c>
      <c r="K4831" s="13">
        <v>0</v>
      </c>
      <c r="L4831" s="25">
        <v>0</v>
      </c>
      <c r="M4831" s="15">
        <v>1000</v>
      </c>
      <c r="N4831" s="14">
        <v>35856.03</v>
      </c>
      <c r="O4831" s="16">
        <v>618</v>
      </c>
      <c r="P4831" s="16">
        <v>29744.28</v>
      </c>
      <c r="Q4831" s="16">
        <v>0</v>
      </c>
      <c r="R4831" s="16">
        <f>Q4831*16.876/100</f>
        <v>0</v>
      </c>
      <c r="S4831" s="17">
        <f t="shared" si="525"/>
        <v>0</v>
      </c>
      <c r="T4831" s="16">
        <v>0</v>
      </c>
      <c r="U4831" s="18">
        <f t="shared" si="526"/>
        <v>325.18</v>
      </c>
      <c r="V4831" s="18">
        <f t="shared" si="527"/>
        <v>420</v>
      </c>
      <c r="W4831" s="18">
        <f t="shared" si="528"/>
        <v>70.513800000000003</v>
      </c>
      <c r="X4831" s="27"/>
      <c r="Y4831" s="19">
        <f t="shared" si="529"/>
        <v>490.5138</v>
      </c>
      <c r="Z4831" s="18">
        <f t="shared" si="530"/>
        <v>283.04399999999998</v>
      </c>
      <c r="AA4831" s="12">
        <v>1092</v>
      </c>
      <c r="AB4831" s="12">
        <v>39712.639999999999</v>
      </c>
      <c r="AC4831" s="28">
        <f>+I4831+Y4831-Z4831</f>
        <v>308.37980000000005</v>
      </c>
      <c r="AD4831" s="20">
        <f t="shared" si="531"/>
        <v>0</v>
      </c>
      <c r="AE4831">
        <v>0</v>
      </c>
    </row>
    <row r="4832" spans="1:31" x14ac:dyDescent="0.25">
      <c r="A4832" s="9">
        <v>45230</v>
      </c>
      <c r="B4832" s="10" t="s">
        <v>645</v>
      </c>
      <c r="C4832" s="10" t="s">
        <v>603</v>
      </c>
      <c r="D4832" s="10" t="s">
        <v>40</v>
      </c>
      <c r="E4832" s="10" t="s">
        <v>30</v>
      </c>
      <c r="F4832" s="10">
        <v>720</v>
      </c>
      <c r="G4832" s="10">
        <v>785</v>
      </c>
      <c r="H4832" s="11">
        <f>SUMIFS(AA:AA,$A:$A,EOMONTH($A4832,-1),$B:$B,$B4832)</f>
        <v>997</v>
      </c>
      <c r="I4832" s="63">
        <f>ROUND(SUMIFS(AC:AC,$A:$A,EOMONTH($A4832,-1),$B:$B,$B4832),2)</f>
        <v>550.48</v>
      </c>
      <c r="J4832" s="11">
        <f>SUMIFS(AB:AB,$A:$A,EOMONTH($A4832,-1),$B:$B,$B4832)</f>
        <v>76904.81</v>
      </c>
      <c r="K4832" s="13">
        <v>0</v>
      </c>
      <c r="L4832" s="25">
        <v>0</v>
      </c>
      <c r="M4832" s="15">
        <v>0</v>
      </c>
      <c r="N4832" s="14">
        <v>0</v>
      </c>
      <c r="O4832" s="16">
        <v>44</v>
      </c>
      <c r="P4832" s="16">
        <v>4562.8</v>
      </c>
      <c r="Q4832" s="16">
        <v>0</v>
      </c>
      <c r="R4832" s="16">
        <f>Q4832*16.876/100</f>
        <v>0</v>
      </c>
      <c r="S4832" s="17">
        <f t="shared" si="525"/>
        <v>0</v>
      </c>
      <c r="T4832" s="16">
        <v>0</v>
      </c>
      <c r="U4832" s="18">
        <f t="shared" si="526"/>
        <v>782.64499999999998</v>
      </c>
      <c r="V4832" s="18">
        <f t="shared" si="527"/>
        <v>0</v>
      </c>
      <c r="W4832" s="18">
        <f t="shared" si="528"/>
        <v>0</v>
      </c>
      <c r="X4832" s="27"/>
      <c r="Y4832" s="19">
        <f t="shared" si="529"/>
        <v>0</v>
      </c>
      <c r="Z4832" s="18">
        <f t="shared" si="530"/>
        <v>34.54</v>
      </c>
      <c r="AA4832" s="12">
        <v>953</v>
      </c>
      <c r="AB4832" s="12">
        <v>62342.41</v>
      </c>
      <c r="AC4832" s="28">
        <f>+I4832+Y4832-Z4832</f>
        <v>515.94000000000005</v>
      </c>
      <c r="AD4832" s="20">
        <f t="shared" si="531"/>
        <v>0</v>
      </c>
      <c r="AE4832">
        <v>0</v>
      </c>
    </row>
    <row r="4833" spans="1:31" x14ac:dyDescent="0.25">
      <c r="A4833" s="9">
        <v>45230</v>
      </c>
      <c r="B4833" s="10" t="s">
        <v>646</v>
      </c>
      <c r="C4833" s="10" t="s">
        <v>603</v>
      </c>
      <c r="D4833" s="10" t="s">
        <v>40</v>
      </c>
      <c r="E4833" s="10" t="s">
        <v>30</v>
      </c>
      <c r="F4833" s="10">
        <v>20</v>
      </c>
      <c r="G4833" s="10">
        <v>22</v>
      </c>
      <c r="H4833" s="11">
        <f>SUMIFS(AA:AA,$A:$A,EOMONTH($A4833,-1),$B:$B,$B4833)</f>
        <v>438</v>
      </c>
      <c r="I4833" s="63">
        <f>ROUND(SUMIFS(AC:AC,$A:$A,EOMONTH($A4833,-1),$B:$B,$B4833),2)</f>
        <v>13.97</v>
      </c>
      <c r="J4833" s="11">
        <f>SUMIFS(AB:AB,$A:$A,EOMONTH($A4833,-1),$B:$B,$B4833)</f>
        <v>1631.69</v>
      </c>
      <c r="K4833" s="13">
        <v>0</v>
      </c>
      <c r="L4833" s="25">
        <v>0</v>
      </c>
      <c r="M4833" s="15">
        <v>0</v>
      </c>
      <c r="N4833" s="14">
        <v>0</v>
      </c>
      <c r="O4833" s="16">
        <v>252</v>
      </c>
      <c r="P4833" s="16">
        <v>1111.32</v>
      </c>
      <c r="Q4833" s="16">
        <v>0</v>
      </c>
      <c r="R4833" s="16">
        <f>Q4833*16.876/100</f>
        <v>0</v>
      </c>
      <c r="S4833" s="17">
        <f t="shared" si="525"/>
        <v>0</v>
      </c>
      <c r="T4833" s="16">
        <v>0</v>
      </c>
      <c r="U4833" s="18">
        <f t="shared" si="526"/>
        <v>9.6359999999999992</v>
      </c>
      <c r="V4833" s="18">
        <f t="shared" si="527"/>
        <v>0</v>
      </c>
      <c r="W4833" s="18">
        <f t="shared" si="528"/>
        <v>0</v>
      </c>
      <c r="X4833" s="27"/>
      <c r="Y4833" s="19">
        <f t="shared" si="529"/>
        <v>0</v>
      </c>
      <c r="Z4833" s="18">
        <f t="shared" si="530"/>
        <v>5.5439999999999996</v>
      </c>
      <c r="AA4833" s="12">
        <v>186</v>
      </c>
      <c r="AB4833" s="12">
        <v>587.76</v>
      </c>
      <c r="AC4833" s="28">
        <f>+I4833+Y4833-Z4833</f>
        <v>8.4260000000000019</v>
      </c>
      <c r="AD4833" s="20">
        <f t="shared" si="531"/>
        <v>0</v>
      </c>
      <c r="AE4833">
        <v>0</v>
      </c>
    </row>
    <row r="4834" spans="1:31" x14ac:dyDescent="0.25">
      <c r="A4834" s="9">
        <v>45230</v>
      </c>
      <c r="B4834" s="10" t="s">
        <v>647</v>
      </c>
      <c r="C4834" s="10" t="s">
        <v>603</v>
      </c>
      <c r="D4834" s="10" t="s">
        <v>40</v>
      </c>
      <c r="E4834" s="10" t="s">
        <v>30</v>
      </c>
      <c r="F4834" s="10">
        <v>35</v>
      </c>
      <c r="G4834" s="10">
        <v>38</v>
      </c>
      <c r="H4834" s="11">
        <f>SUMIFS(AA:AA,$A:$A,EOMONTH($A4834,-1),$B:$B,$B4834)</f>
        <v>1242</v>
      </c>
      <c r="I4834" s="63">
        <f>ROUND(SUMIFS(AC:AC,$A:$A,EOMONTH($A4834,-1),$B:$B,$B4834),2)</f>
        <v>55.07</v>
      </c>
      <c r="J4834" s="11">
        <f>SUMIFS(AB:AB,$A:$A,EOMONTH($A4834,-1),$B:$B,$B4834)</f>
        <v>6019.32</v>
      </c>
      <c r="K4834" s="13">
        <v>0</v>
      </c>
      <c r="L4834" s="25">
        <v>0</v>
      </c>
      <c r="M4834" s="15">
        <v>0</v>
      </c>
      <c r="N4834" s="14">
        <v>0</v>
      </c>
      <c r="O4834" s="16">
        <v>330</v>
      </c>
      <c r="P4834" s="16">
        <v>1676.4</v>
      </c>
      <c r="Q4834" s="16">
        <v>0</v>
      </c>
      <c r="R4834" s="16">
        <f>Q4834*16.876/100</f>
        <v>0</v>
      </c>
      <c r="S4834" s="17">
        <f t="shared" si="525"/>
        <v>0</v>
      </c>
      <c r="T4834" s="16">
        <v>0</v>
      </c>
      <c r="U4834" s="18">
        <f t="shared" si="526"/>
        <v>47.195999999999998</v>
      </c>
      <c r="V4834" s="18">
        <f t="shared" si="527"/>
        <v>0</v>
      </c>
      <c r="W4834" s="18">
        <f t="shared" si="528"/>
        <v>0</v>
      </c>
      <c r="X4834" s="27"/>
      <c r="Y4834" s="19">
        <f t="shared" si="529"/>
        <v>0</v>
      </c>
      <c r="Z4834" s="18">
        <f t="shared" si="530"/>
        <v>12.54</v>
      </c>
      <c r="AA4834" s="12">
        <v>912</v>
      </c>
      <c r="AB4834" s="12">
        <v>3748.32</v>
      </c>
      <c r="AC4834" s="28">
        <f>+I4834+Y4834-Z4834</f>
        <v>42.53</v>
      </c>
      <c r="AD4834" s="20">
        <f t="shared" si="531"/>
        <v>0</v>
      </c>
      <c r="AE4834">
        <v>0</v>
      </c>
    </row>
    <row r="4835" spans="1:31" x14ac:dyDescent="0.25">
      <c r="A4835" s="9">
        <v>45230</v>
      </c>
      <c r="B4835" s="10" t="s">
        <v>648</v>
      </c>
      <c r="C4835" s="10" t="s">
        <v>603</v>
      </c>
      <c r="D4835" s="10" t="s">
        <v>40</v>
      </c>
      <c r="E4835" s="10" t="s">
        <v>30</v>
      </c>
      <c r="F4835" s="10">
        <v>60</v>
      </c>
      <c r="G4835" s="10">
        <v>65</v>
      </c>
      <c r="H4835" s="11">
        <f>SUMIFS(AA:AA,$A:$A,EOMONTH($A4835,-1),$B:$B,$B4835)</f>
        <v>252</v>
      </c>
      <c r="I4835" s="63">
        <f>ROUND(SUMIFS(AC:AC,$A:$A,EOMONTH($A4835,-1),$B:$B,$B4835),2)</f>
        <v>12.52</v>
      </c>
      <c r="J4835" s="11">
        <f>SUMIFS(AB:AB,$A:$A,EOMONTH($A4835,-1),$B:$B,$B4835)</f>
        <v>1295.32</v>
      </c>
      <c r="K4835" s="13">
        <v>0</v>
      </c>
      <c r="L4835" s="25">
        <v>0</v>
      </c>
      <c r="M4835" s="15">
        <v>0</v>
      </c>
      <c r="N4835" s="14">
        <v>0</v>
      </c>
      <c r="O4835" s="16">
        <v>336</v>
      </c>
      <c r="P4835" s="16">
        <v>2960.16</v>
      </c>
      <c r="Q4835" s="16">
        <v>0</v>
      </c>
      <c r="R4835" s="16">
        <f>Q4835*16.876/100</f>
        <v>0</v>
      </c>
      <c r="S4835" s="17">
        <f t="shared" si="525"/>
        <v>0</v>
      </c>
      <c r="T4835" s="16">
        <v>0</v>
      </c>
      <c r="U4835" s="18">
        <f t="shared" si="526"/>
        <v>16.38</v>
      </c>
      <c r="V4835" s="18">
        <f t="shared" si="527"/>
        <v>0</v>
      </c>
      <c r="W4835" s="18">
        <f t="shared" si="528"/>
        <v>0</v>
      </c>
      <c r="X4835" s="27"/>
      <c r="Y4835" s="19">
        <f t="shared" si="529"/>
        <v>0</v>
      </c>
      <c r="Z4835" s="18">
        <f t="shared" si="530"/>
        <v>21.84</v>
      </c>
      <c r="AA4835" s="12">
        <v>-84</v>
      </c>
      <c r="AB4835" s="12">
        <v>-431.77</v>
      </c>
      <c r="AC4835" s="28">
        <f>+I4835+Y4835-Z4835</f>
        <v>-9.32</v>
      </c>
      <c r="AD4835" s="20">
        <f t="shared" si="531"/>
        <v>10</v>
      </c>
      <c r="AE4835">
        <v>10</v>
      </c>
    </row>
    <row r="4836" spans="1:31" x14ac:dyDescent="0.25">
      <c r="A4836" s="59">
        <v>45230</v>
      </c>
      <c r="B4836" s="60" t="s">
        <v>649</v>
      </c>
      <c r="C4836" s="60" t="s">
        <v>603</v>
      </c>
      <c r="D4836" s="60" t="s">
        <v>40</v>
      </c>
      <c r="E4836" s="60" t="s">
        <v>30</v>
      </c>
      <c r="F4836" s="10"/>
      <c r="G4836" s="10"/>
      <c r="H4836" s="11"/>
      <c r="I4836" s="63">
        <f>ROUND(SUMIFS(AC:AC,$A:$A,EOMONTH($A4836,-1),$B:$B,$B4836),2)</f>
        <v>-13.2</v>
      </c>
      <c r="J4836" s="11"/>
      <c r="K4836" s="13"/>
      <c r="L4836" s="25"/>
      <c r="M4836" s="15"/>
      <c r="N4836" s="14"/>
      <c r="O4836" s="16"/>
      <c r="P4836" s="16"/>
      <c r="Q4836" s="16"/>
      <c r="R4836" s="16"/>
      <c r="S4836" s="17">
        <f t="shared" si="525"/>
        <v>0</v>
      </c>
      <c r="T4836" s="16"/>
      <c r="U4836" s="18">
        <f t="shared" si="526"/>
        <v>0</v>
      </c>
      <c r="V4836" s="18">
        <f t="shared" si="527"/>
        <v>0</v>
      </c>
      <c r="W4836" s="18">
        <f t="shared" si="528"/>
        <v>0</v>
      </c>
      <c r="X4836" s="27"/>
      <c r="Y4836" s="19">
        <f t="shared" si="529"/>
        <v>0</v>
      </c>
      <c r="Z4836" s="18">
        <f t="shared" si="530"/>
        <v>0</v>
      </c>
      <c r="AA4836" s="12"/>
      <c r="AB4836" s="12"/>
      <c r="AC4836" s="28">
        <f>+I4836+Y4836-Z4836</f>
        <v>-13.2</v>
      </c>
      <c r="AD4836" s="20">
        <f t="shared" si="531"/>
        <v>20</v>
      </c>
      <c r="AE4836">
        <v>20</v>
      </c>
    </row>
    <row r="4837" spans="1:31" x14ac:dyDescent="0.25">
      <c r="A4837" s="9">
        <v>45230</v>
      </c>
      <c r="B4837" s="10" t="s">
        <v>650</v>
      </c>
      <c r="C4837" s="10" t="s">
        <v>603</v>
      </c>
      <c r="D4837" s="10" t="s">
        <v>40</v>
      </c>
      <c r="E4837" s="10" t="s">
        <v>30</v>
      </c>
      <c r="F4837" s="10">
        <v>90</v>
      </c>
      <c r="G4837" s="10">
        <v>98</v>
      </c>
      <c r="H4837" s="11">
        <f>SUMIFS(AA:AA,$A:$A,EOMONTH($A4837,-1),$B:$B,$B4837)</f>
        <v>44</v>
      </c>
      <c r="I4837" s="63">
        <f>ROUND(SUMIFS(AC:AC,$A:$A,EOMONTH($A4837,-1),$B:$B,$B4837),2)</f>
        <v>-2.74</v>
      </c>
      <c r="J4837" s="11">
        <f>SUMIFS(AB:AB,$A:$A,EOMONTH($A4837,-1),$B:$B,$B4837)</f>
        <v>372.6</v>
      </c>
      <c r="K4837" s="13">
        <v>0</v>
      </c>
      <c r="L4837" s="25">
        <v>0</v>
      </c>
      <c r="M4837" s="15">
        <v>0</v>
      </c>
      <c r="N4837" s="14">
        <v>0</v>
      </c>
      <c r="O4837" s="16">
        <v>36</v>
      </c>
      <c r="P4837" s="16">
        <v>610.20000000000005</v>
      </c>
      <c r="Q4837" s="16">
        <v>0</v>
      </c>
      <c r="R4837" s="16">
        <f>Q4837*16.876/100</f>
        <v>0</v>
      </c>
      <c r="S4837" s="17">
        <f t="shared" si="525"/>
        <v>0</v>
      </c>
      <c r="T4837" s="16">
        <v>0</v>
      </c>
      <c r="U4837" s="18">
        <f t="shared" si="526"/>
        <v>4.3120000000000003</v>
      </c>
      <c r="V4837" s="18">
        <f t="shared" si="527"/>
        <v>0</v>
      </c>
      <c r="W4837" s="18">
        <f t="shared" si="528"/>
        <v>0</v>
      </c>
      <c r="X4837" s="27"/>
      <c r="Y4837" s="19">
        <f t="shared" si="529"/>
        <v>0</v>
      </c>
      <c r="Z4837" s="18">
        <f t="shared" si="530"/>
        <v>3.528</v>
      </c>
      <c r="AA4837" s="12">
        <v>8</v>
      </c>
      <c r="AB4837" s="12">
        <v>67.75</v>
      </c>
      <c r="AC4837" s="28">
        <f>+I4837+Y4837-Z4837</f>
        <v>-6.2680000000000007</v>
      </c>
      <c r="AD4837" s="20">
        <f t="shared" si="531"/>
        <v>10</v>
      </c>
      <c r="AE4837">
        <v>10</v>
      </c>
    </row>
    <row r="4838" spans="1:31" x14ac:dyDescent="0.25">
      <c r="A4838" s="9">
        <v>45230</v>
      </c>
      <c r="B4838" s="10" t="s">
        <v>758</v>
      </c>
      <c r="C4838" s="10" t="s">
        <v>554</v>
      </c>
      <c r="D4838" s="10" t="s">
        <v>29</v>
      </c>
      <c r="E4838" s="10" t="s">
        <v>30</v>
      </c>
      <c r="F4838" s="10"/>
      <c r="G4838" s="10">
        <v>0</v>
      </c>
      <c r="H4838" s="11">
        <f>SUMIFS(AA:AA,$A:$A,EOMONTH($A4838,-1),$B:$B,$B4838)</f>
        <v>19000</v>
      </c>
      <c r="I4838" s="63">
        <f>ROUND(SUMIFS(AC:AC,$A:$A,EOMONTH($A4838,-1),$B:$B,$B4838),2)</f>
        <v>0</v>
      </c>
      <c r="J4838" s="11">
        <f>SUMIFS(AB:AB,$A:$A,EOMONTH($A4838,-1),$B:$B,$B4838)</f>
        <v>6099</v>
      </c>
      <c r="K4838" s="13">
        <v>0</v>
      </c>
      <c r="L4838" s="25">
        <v>0</v>
      </c>
      <c r="M4838" s="15">
        <v>0</v>
      </c>
      <c r="N4838" s="14">
        <v>0</v>
      </c>
      <c r="O4838" s="16">
        <v>0</v>
      </c>
      <c r="P4838" s="16">
        <v>0</v>
      </c>
      <c r="Q4838" s="16">
        <v>0</v>
      </c>
      <c r="R4838" s="16">
        <f>Q4838*16.876/100</f>
        <v>0</v>
      </c>
      <c r="S4838" s="17">
        <f t="shared" si="525"/>
        <v>0</v>
      </c>
      <c r="T4838" s="16">
        <v>0</v>
      </c>
      <c r="U4838" s="18">
        <f t="shared" si="526"/>
        <v>0</v>
      </c>
      <c r="V4838" s="18">
        <f t="shared" si="527"/>
        <v>0</v>
      </c>
      <c r="W4838" s="18">
        <f t="shared" si="528"/>
        <v>0</v>
      </c>
      <c r="X4838" s="27"/>
      <c r="Y4838" s="19">
        <f t="shared" si="529"/>
        <v>0</v>
      </c>
      <c r="Z4838" s="18">
        <f t="shared" si="530"/>
        <v>0</v>
      </c>
      <c r="AA4838" s="12">
        <v>19000</v>
      </c>
      <c r="AB4838" s="12">
        <v>6099</v>
      </c>
      <c r="AC4838" s="28">
        <f>+I4838+Y4838-Z4838</f>
        <v>0</v>
      </c>
      <c r="AD4838" s="20">
        <f t="shared" si="531"/>
        <v>0</v>
      </c>
      <c r="AE4838">
        <v>0</v>
      </c>
    </row>
    <row r="4839" spans="1:31" x14ac:dyDescent="0.25">
      <c r="A4839" s="9">
        <v>45230</v>
      </c>
      <c r="B4839" s="10" t="s">
        <v>653</v>
      </c>
      <c r="C4839" s="10" t="s">
        <v>28</v>
      </c>
      <c r="D4839" s="10" t="s">
        <v>29</v>
      </c>
      <c r="E4839" s="10" t="s">
        <v>30</v>
      </c>
      <c r="F4839" s="10"/>
      <c r="G4839" s="10">
        <v>0</v>
      </c>
      <c r="H4839" s="11">
        <f>SUMIFS(AA:AA,$A:$A,EOMONTH($A4839,-1),$B:$B,$B4839)</f>
        <v>9425.16</v>
      </c>
      <c r="I4839" s="63">
        <f>ROUND(SUMIFS(AC:AC,$A:$A,EOMONTH($A4839,-1),$B:$B,$B4839),2)</f>
        <v>476.81</v>
      </c>
      <c r="J4839" s="11">
        <f>SUMIFS(AB:AB,$A:$A,EOMONTH($A4839,-1),$B:$B,$B4839)</f>
        <v>26236.84</v>
      </c>
      <c r="K4839" s="13">
        <v>0</v>
      </c>
      <c r="L4839" s="25">
        <v>0</v>
      </c>
      <c r="M4839" s="15">
        <v>0</v>
      </c>
      <c r="N4839" s="14">
        <v>0</v>
      </c>
      <c r="O4839" s="16">
        <v>0</v>
      </c>
      <c r="P4839" s="16">
        <v>0</v>
      </c>
      <c r="Q4839" s="16">
        <v>335</v>
      </c>
      <c r="R4839" s="16">
        <f>Q4839*16.876/100</f>
        <v>56.534599999999998</v>
      </c>
      <c r="S4839" s="17">
        <f t="shared" si="525"/>
        <v>391.53460000000001</v>
      </c>
      <c r="T4839" s="16">
        <v>931.3</v>
      </c>
      <c r="U4839" s="18">
        <f t="shared" si="526"/>
        <v>0</v>
      </c>
      <c r="V4839" s="18">
        <f t="shared" si="527"/>
        <v>0</v>
      </c>
      <c r="W4839" s="18">
        <f t="shared" si="528"/>
        <v>0</v>
      </c>
      <c r="X4839" s="27"/>
      <c r="Y4839" s="19">
        <f t="shared" si="529"/>
        <v>0</v>
      </c>
      <c r="Z4839" s="18">
        <f t="shared" si="530"/>
        <v>0</v>
      </c>
      <c r="AA4839" s="12">
        <v>9090.16</v>
      </c>
      <c r="AB4839" s="12">
        <v>25304.3</v>
      </c>
      <c r="AC4839" s="28">
        <f>+I4839+Y4839-Z4839</f>
        <v>476.81</v>
      </c>
      <c r="AD4839" s="20">
        <f t="shared" si="531"/>
        <v>0</v>
      </c>
      <c r="AE4839">
        <v>0</v>
      </c>
    </row>
    <row r="4840" spans="1:31" x14ac:dyDescent="0.25">
      <c r="A4840" s="9">
        <v>45230</v>
      </c>
      <c r="B4840" s="10" t="s">
        <v>658</v>
      </c>
      <c r="C4840" s="10" t="s">
        <v>282</v>
      </c>
      <c r="D4840" s="10" t="s">
        <v>29</v>
      </c>
      <c r="E4840" s="10" t="s">
        <v>30</v>
      </c>
      <c r="F4840" s="10"/>
      <c r="G4840" s="10">
        <v>0</v>
      </c>
      <c r="H4840" s="11">
        <f>SUMIFS(AA:AA,$A:$A,EOMONTH($A4840,-1),$B:$B,$B4840)</f>
        <v>605</v>
      </c>
      <c r="I4840" s="63">
        <f>ROUND(SUMIFS(AC:AC,$A:$A,EOMONTH($A4840,-1),$B:$B,$B4840),2)</f>
        <v>110.62</v>
      </c>
      <c r="J4840" s="11">
        <f>SUMIFS(AB:AB,$A:$A,EOMONTH($A4840,-1),$B:$B,$B4840)</f>
        <v>1464.03</v>
      </c>
      <c r="K4840" s="13">
        <v>0</v>
      </c>
      <c r="L4840" s="25">
        <v>0</v>
      </c>
      <c r="M4840" s="15">
        <v>0</v>
      </c>
      <c r="N4840" s="14">
        <v>0</v>
      </c>
      <c r="O4840" s="16">
        <v>0</v>
      </c>
      <c r="P4840" s="16">
        <v>0</v>
      </c>
      <c r="Q4840" s="16">
        <v>0</v>
      </c>
      <c r="R4840" s="16">
        <f>Q4840*16.876/100</f>
        <v>0</v>
      </c>
      <c r="S4840" s="17">
        <f t="shared" si="525"/>
        <v>0</v>
      </c>
      <c r="T4840" s="16">
        <v>0</v>
      </c>
      <c r="U4840" s="18">
        <f t="shared" si="526"/>
        <v>0</v>
      </c>
      <c r="V4840" s="18">
        <f t="shared" si="527"/>
        <v>0</v>
      </c>
      <c r="W4840" s="18">
        <f t="shared" si="528"/>
        <v>0</v>
      </c>
      <c r="X4840" s="27"/>
      <c r="Y4840" s="19">
        <f t="shared" si="529"/>
        <v>0</v>
      </c>
      <c r="Z4840" s="18">
        <f t="shared" si="530"/>
        <v>0</v>
      </c>
      <c r="AA4840" s="12">
        <v>605</v>
      </c>
      <c r="AB4840" s="12">
        <v>1464.03</v>
      </c>
      <c r="AC4840" s="28">
        <f>+I4840+Y4840-Z4840</f>
        <v>110.62</v>
      </c>
      <c r="AD4840" s="20">
        <f t="shared" si="531"/>
        <v>0</v>
      </c>
      <c r="AE4840">
        <v>0</v>
      </c>
    </row>
    <row r="4841" spans="1:31" x14ac:dyDescent="0.25">
      <c r="A4841" s="59">
        <v>45230</v>
      </c>
      <c r="B4841" s="60" t="s">
        <v>819</v>
      </c>
      <c r="C4841" s="60" t="s">
        <v>28</v>
      </c>
      <c r="D4841" s="60" t="s">
        <v>29</v>
      </c>
      <c r="E4841" s="60" t="s">
        <v>30</v>
      </c>
      <c r="F4841" s="10"/>
      <c r="G4841" s="10"/>
      <c r="H4841" s="11"/>
      <c r="I4841" s="63">
        <f>ROUND(SUMIFS(AC:AC,$A:$A,EOMONTH($A4841,-1),$B:$B,$B4841),2)</f>
        <v>0</v>
      </c>
      <c r="J4841" s="11"/>
      <c r="K4841" s="13"/>
      <c r="L4841" s="25"/>
      <c r="M4841" s="15"/>
      <c r="N4841" s="14"/>
      <c r="O4841" s="16"/>
      <c r="P4841" s="16"/>
      <c r="Q4841" s="16"/>
      <c r="R4841" s="16"/>
      <c r="S4841" s="17">
        <f t="shared" si="525"/>
        <v>0</v>
      </c>
      <c r="T4841" s="16"/>
      <c r="U4841" s="18">
        <f t="shared" si="526"/>
        <v>0</v>
      </c>
      <c r="V4841" s="18">
        <f t="shared" si="527"/>
        <v>0</v>
      </c>
      <c r="W4841" s="18">
        <f t="shared" si="528"/>
        <v>0</v>
      </c>
      <c r="X4841" s="27"/>
      <c r="Y4841" s="19">
        <f t="shared" si="529"/>
        <v>0</v>
      </c>
      <c r="Z4841" s="18">
        <f t="shared" si="530"/>
        <v>0</v>
      </c>
      <c r="AA4841" s="12"/>
      <c r="AB4841" s="12"/>
      <c r="AC4841" s="28">
        <f>+I4841+Y4841-Z4841</f>
        <v>0</v>
      </c>
      <c r="AD4841" s="20">
        <f t="shared" si="531"/>
        <v>0</v>
      </c>
      <c r="AE4841">
        <v>0</v>
      </c>
    </row>
    <row r="4842" spans="1:31" x14ac:dyDescent="0.25">
      <c r="A4842" s="9">
        <v>45230</v>
      </c>
      <c r="B4842" s="10" t="s">
        <v>661</v>
      </c>
      <c r="C4842" s="10" t="s">
        <v>554</v>
      </c>
      <c r="D4842" s="10" t="s">
        <v>29</v>
      </c>
      <c r="E4842" s="10" t="s">
        <v>539</v>
      </c>
      <c r="F4842" s="10"/>
      <c r="G4842" s="10">
        <v>0</v>
      </c>
      <c r="H4842" s="11">
        <f>SUMIFS(AA:AA,$A:$A,EOMONTH($A4842,-1),$B:$B,$B4842)</f>
        <v>30</v>
      </c>
      <c r="I4842" s="63">
        <f>ROUND(SUMIFS(AC:AC,$A:$A,EOMONTH($A4842,-1),$B:$B,$B4842),2)</f>
        <v>1.35</v>
      </c>
      <c r="J4842" s="11">
        <f>SUMIFS(AB:AB,$A:$A,EOMONTH($A4842,-1),$B:$B,$B4842)</f>
        <v>4140</v>
      </c>
      <c r="K4842" s="13">
        <v>0</v>
      </c>
      <c r="L4842" s="25">
        <v>0</v>
      </c>
      <c r="M4842" s="15">
        <v>0</v>
      </c>
      <c r="N4842" s="14">
        <v>0</v>
      </c>
      <c r="O4842" s="16">
        <v>0</v>
      </c>
      <c r="P4842" s="16">
        <v>0</v>
      </c>
      <c r="Q4842" s="16">
        <v>0</v>
      </c>
      <c r="R4842" s="16">
        <f>Q4842*16.876/100</f>
        <v>0</v>
      </c>
      <c r="S4842" s="17">
        <f t="shared" si="525"/>
        <v>0</v>
      </c>
      <c r="T4842" s="16">
        <v>0</v>
      </c>
      <c r="U4842" s="18">
        <f t="shared" si="526"/>
        <v>0</v>
      </c>
      <c r="V4842" s="18">
        <f t="shared" si="527"/>
        <v>0</v>
      </c>
      <c r="W4842" s="18">
        <f t="shared" si="528"/>
        <v>0</v>
      </c>
      <c r="X4842" s="27"/>
      <c r="Y4842" s="19">
        <f t="shared" si="529"/>
        <v>0</v>
      </c>
      <c r="Z4842" s="18">
        <f t="shared" si="530"/>
        <v>0</v>
      </c>
      <c r="AA4842" s="12">
        <v>30</v>
      </c>
      <c r="AB4842" s="12">
        <v>4140</v>
      </c>
      <c r="AC4842" s="28">
        <f>+I4842+Y4842-Z4842</f>
        <v>1.35</v>
      </c>
      <c r="AD4842" s="20">
        <f t="shared" si="531"/>
        <v>0</v>
      </c>
      <c r="AE4842">
        <v>0</v>
      </c>
    </row>
    <row r="4843" spans="1:31" x14ac:dyDescent="0.25">
      <c r="A4843" s="9">
        <v>45230</v>
      </c>
      <c r="B4843" s="10" t="s">
        <v>735</v>
      </c>
      <c r="C4843" s="10" t="s">
        <v>711</v>
      </c>
      <c r="D4843" s="10" t="s">
        <v>29</v>
      </c>
      <c r="E4843" s="10" t="s">
        <v>539</v>
      </c>
      <c r="F4843" s="10"/>
      <c r="G4843" s="10">
        <v>0</v>
      </c>
      <c r="H4843" s="11">
        <f>SUMIFS(AA:AA,$A:$A,EOMONTH($A4843,-1),$B:$B,$B4843)</f>
        <v>21540.65</v>
      </c>
      <c r="I4843" s="63">
        <f>ROUND(SUMIFS(AC:AC,$A:$A,EOMONTH($A4843,-1),$B:$B,$B4843),2)</f>
        <v>0</v>
      </c>
      <c r="J4843" s="11">
        <f>SUMIFS(AB:AB,$A:$A,EOMONTH($A4843,-1),$B:$B,$B4843)</f>
        <v>2269075.16</v>
      </c>
      <c r="K4843" s="13">
        <v>0</v>
      </c>
      <c r="L4843" s="25">
        <v>0</v>
      </c>
      <c r="M4843" s="15">
        <v>0</v>
      </c>
      <c r="N4843" s="14">
        <v>0</v>
      </c>
      <c r="O4843" s="16">
        <v>0</v>
      </c>
      <c r="P4843" s="16">
        <v>0</v>
      </c>
      <c r="Q4843" s="16">
        <v>21904</v>
      </c>
      <c r="R4843" s="16">
        <f>Q4843*16.876/100</f>
        <v>3696.5190400000006</v>
      </c>
      <c r="S4843" s="17">
        <f t="shared" si="525"/>
        <v>25600.519039999999</v>
      </c>
      <c r="T4843" s="16">
        <v>2307367.36</v>
      </c>
      <c r="U4843" s="18">
        <f t="shared" si="526"/>
        <v>0</v>
      </c>
      <c r="V4843" s="18">
        <f t="shared" si="527"/>
        <v>0</v>
      </c>
      <c r="W4843" s="18">
        <f t="shared" si="528"/>
        <v>0</v>
      </c>
      <c r="X4843" s="27"/>
      <c r="Y4843" s="19">
        <f t="shared" si="529"/>
        <v>0</v>
      </c>
      <c r="Z4843" s="18">
        <f t="shared" si="530"/>
        <v>0</v>
      </c>
      <c r="AA4843" s="12">
        <v>-363.35</v>
      </c>
      <c r="AB4843" s="12">
        <v>-38274.730000000003</v>
      </c>
      <c r="AC4843" s="28">
        <f>+I4843+Y4843-Z4843</f>
        <v>0</v>
      </c>
      <c r="AD4843" s="20">
        <f t="shared" si="531"/>
        <v>0</v>
      </c>
      <c r="AE4843">
        <v>0</v>
      </c>
    </row>
    <row r="4844" spans="1:31" x14ac:dyDescent="0.25">
      <c r="A4844" s="9">
        <v>45230</v>
      </c>
      <c r="B4844" s="10" t="s">
        <v>668</v>
      </c>
      <c r="C4844" s="10" t="s">
        <v>669</v>
      </c>
      <c r="D4844" s="10" t="s">
        <v>29</v>
      </c>
      <c r="E4844" s="10" t="s">
        <v>30</v>
      </c>
      <c r="F4844" s="10"/>
      <c r="G4844" s="10">
        <v>0</v>
      </c>
      <c r="H4844" s="11">
        <f>SUMIFS(AA:AA,$A:$A,EOMONTH($A4844,-1),$B:$B,$B4844)</f>
        <v>-10174</v>
      </c>
      <c r="I4844" s="63">
        <f>ROUND(SUMIFS(AC:AC,$A:$A,EOMONTH($A4844,-1),$B:$B,$B4844),2)</f>
        <v>0</v>
      </c>
      <c r="J4844" s="11">
        <f>SUMIFS(AB:AB,$A:$A,EOMONTH($A4844,-1),$B:$B,$B4844)</f>
        <v>-15978.69</v>
      </c>
      <c r="K4844" s="13">
        <v>5000</v>
      </c>
      <c r="L4844" s="25">
        <v>10500</v>
      </c>
      <c r="M4844" s="15">
        <v>0</v>
      </c>
      <c r="N4844" s="14">
        <v>0</v>
      </c>
      <c r="O4844" s="16">
        <v>0</v>
      </c>
      <c r="P4844" s="16">
        <v>0</v>
      </c>
      <c r="Q4844" s="16">
        <v>4675</v>
      </c>
      <c r="R4844" s="16">
        <f>Q4844*16.876/100</f>
        <v>788.95299999999997</v>
      </c>
      <c r="S4844" s="17">
        <f t="shared" si="525"/>
        <v>5463.9529999999995</v>
      </c>
      <c r="T4844" s="16">
        <v>9817.5</v>
      </c>
      <c r="U4844" s="18">
        <f t="shared" si="526"/>
        <v>0</v>
      </c>
      <c r="V4844" s="18">
        <f t="shared" si="527"/>
        <v>0</v>
      </c>
      <c r="W4844" s="18">
        <f t="shared" si="528"/>
        <v>0</v>
      </c>
      <c r="X4844" s="27"/>
      <c r="Y4844" s="19">
        <f t="shared" si="529"/>
        <v>0</v>
      </c>
      <c r="Z4844" s="18">
        <f t="shared" si="530"/>
        <v>0</v>
      </c>
      <c r="AA4844" s="12">
        <v>-9849</v>
      </c>
      <c r="AB4844" s="12">
        <v>-15309.03</v>
      </c>
      <c r="AC4844" s="28">
        <f>+I4844+Y4844-Z4844</f>
        <v>0</v>
      </c>
      <c r="AD4844" s="20">
        <f t="shared" si="531"/>
        <v>0</v>
      </c>
      <c r="AE4844">
        <v>0</v>
      </c>
    </row>
    <row r="4845" spans="1:31" x14ac:dyDescent="0.25">
      <c r="A4845" s="9">
        <v>45230</v>
      </c>
      <c r="B4845" s="10" t="s">
        <v>670</v>
      </c>
      <c r="C4845" s="10" t="s">
        <v>669</v>
      </c>
      <c r="D4845" s="10" t="s">
        <v>29</v>
      </c>
      <c r="E4845" s="10" t="s">
        <v>30</v>
      </c>
      <c r="F4845" s="10"/>
      <c r="G4845" s="10">
        <v>0</v>
      </c>
      <c r="H4845" s="11">
        <f>SUMIFS(AA:AA,$A:$A,EOMONTH($A4845,-1),$B:$B,$B4845)</f>
        <v>-6126</v>
      </c>
      <c r="I4845" s="63">
        <f>ROUND(SUMIFS(AC:AC,$A:$A,EOMONTH($A4845,-1),$B:$B,$B4845),2)</f>
        <v>143.76</v>
      </c>
      <c r="J4845" s="11">
        <f>SUMIFS(AB:AB,$A:$A,EOMONTH($A4845,-1),$B:$B,$B4845)</f>
        <v>-9479.9699999999993</v>
      </c>
      <c r="K4845" s="13">
        <v>10000</v>
      </c>
      <c r="L4845" s="25">
        <v>23000</v>
      </c>
      <c r="M4845" s="15">
        <v>0</v>
      </c>
      <c r="N4845" s="14">
        <v>0</v>
      </c>
      <c r="O4845" s="16">
        <v>0</v>
      </c>
      <c r="P4845" s="16">
        <v>0</v>
      </c>
      <c r="Q4845" s="16">
        <v>3048</v>
      </c>
      <c r="R4845" s="16">
        <f>Q4845*16.876/100</f>
        <v>514.38048000000003</v>
      </c>
      <c r="S4845" s="17">
        <f t="shared" si="525"/>
        <v>3562.3804799999998</v>
      </c>
      <c r="T4845" s="16">
        <v>7040.88</v>
      </c>
      <c r="U4845" s="18">
        <f t="shared" si="526"/>
        <v>0</v>
      </c>
      <c r="V4845" s="18">
        <f t="shared" si="527"/>
        <v>0</v>
      </c>
      <c r="W4845" s="18">
        <f t="shared" si="528"/>
        <v>0</v>
      </c>
      <c r="X4845" s="27"/>
      <c r="Y4845" s="19">
        <f t="shared" si="529"/>
        <v>0</v>
      </c>
      <c r="Z4845" s="18">
        <f t="shared" si="530"/>
        <v>0</v>
      </c>
      <c r="AA4845" s="12">
        <v>826</v>
      </c>
      <c r="AB4845" s="12">
        <v>6471.94</v>
      </c>
      <c r="AC4845" s="28">
        <f>+I4845+Y4845-Z4845</f>
        <v>143.76</v>
      </c>
      <c r="AD4845" s="20">
        <f t="shared" si="531"/>
        <v>0</v>
      </c>
      <c r="AE4845">
        <v>0</v>
      </c>
    </row>
    <row r="4846" spans="1:31" x14ac:dyDescent="0.25">
      <c r="A4846" s="9">
        <v>45230</v>
      </c>
      <c r="B4846" s="10" t="s">
        <v>799</v>
      </c>
      <c r="C4846" s="10" t="s">
        <v>673</v>
      </c>
      <c r="D4846" s="10" t="s">
        <v>40</v>
      </c>
      <c r="E4846" s="10" t="s">
        <v>30</v>
      </c>
      <c r="F4846" s="10">
        <v>170</v>
      </c>
      <c r="G4846" s="10">
        <v>185</v>
      </c>
      <c r="H4846" s="11">
        <f>SUMIFS(AA:AA,$A:$A,EOMONTH($A4846,-1),$B:$B,$B4846)</f>
        <v>46</v>
      </c>
      <c r="I4846" s="63">
        <f>ROUND(SUMIFS(AC:AC,$A:$A,EOMONTH($A4846,-1),$B:$B,$B4846),2)</f>
        <v>36.43</v>
      </c>
      <c r="J4846" s="11">
        <f>SUMIFS(AB:AB,$A:$A,EOMONTH($A4846,-1),$B:$B,$B4846)</f>
        <v>779.1</v>
      </c>
      <c r="K4846" s="13">
        <v>0</v>
      </c>
      <c r="L4846" s="25">
        <v>0</v>
      </c>
      <c r="M4846" s="15">
        <v>0</v>
      </c>
      <c r="N4846" s="14">
        <v>0</v>
      </c>
      <c r="O4846" s="16">
        <v>0</v>
      </c>
      <c r="P4846" s="16">
        <v>0</v>
      </c>
      <c r="Q4846" s="16">
        <v>0</v>
      </c>
      <c r="R4846" s="16">
        <f>Q4846*16.876/100</f>
        <v>0</v>
      </c>
      <c r="S4846" s="17">
        <f t="shared" si="525"/>
        <v>0</v>
      </c>
      <c r="T4846" s="16">
        <v>0</v>
      </c>
      <c r="U4846" s="18">
        <f t="shared" si="526"/>
        <v>8.51</v>
      </c>
      <c r="V4846" s="18">
        <f t="shared" si="527"/>
        <v>0</v>
      </c>
      <c r="W4846" s="18">
        <f t="shared" si="528"/>
        <v>0</v>
      </c>
      <c r="X4846" s="27"/>
      <c r="Y4846" s="19">
        <f t="shared" si="529"/>
        <v>0</v>
      </c>
      <c r="Z4846" s="18">
        <f t="shared" si="530"/>
        <v>0</v>
      </c>
      <c r="AA4846" s="12">
        <v>46</v>
      </c>
      <c r="AB4846" s="12">
        <v>779.1</v>
      </c>
      <c r="AC4846" s="28">
        <f>+I4846+Y4846-Z4846</f>
        <v>36.43</v>
      </c>
      <c r="AD4846" s="20">
        <f t="shared" si="531"/>
        <v>0</v>
      </c>
      <c r="AE4846">
        <v>0</v>
      </c>
    </row>
    <row r="4847" spans="1:31" x14ac:dyDescent="0.25">
      <c r="A4847" s="9">
        <v>45230</v>
      </c>
      <c r="B4847" s="10" t="s">
        <v>672</v>
      </c>
      <c r="C4847" s="10" t="s">
        <v>673</v>
      </c>
      <c r="D4847" s="10" t="s">
        <v>29</v>
      </c>
      <c r="E4847" s="10" t="s">
        <v>30</v>
      </c>
      <c r="F4847" s="10"/>
      <c r="G4847" s="10">
        <v>0</v>
      </c>
      <c r="H4847" s="11">
        <f>SUMIFS(AA:AA,$A:$A,EOMONTH($A4847,-1),$B:$B,$B4847)</f>
        <v>-11</v>
      </c>
      <c r="I4847" s="63">
        <f>ROUND(SUMIFS(AC:AC,$A:$A,EOMONTH($A4847,-1),$B:$B,$B4847),2)</f>
        <v>0</v>
      </c>
      <c r="J4847" s="11">
        <f>SUMIFS(AB:AB,$A:$A,EOMONTH($A4847,-1),$B:$B,$B4847)</f>
        <v>-349.87</v>
      </c>
      <c r="K4847" s="13">
        <v>0</v>
      </c>
      <c r="L4847" s="25">
        <v>0</v>
      </c>
      <c r="M4847" s="15">
        <v>0</v>
      </c>
      <c r="N4847" s="14">
        <v>0</v>
      </c>
      <c r="O4847" s="16">
        <v>0</v>
      </c>
      <c r="P4847" s="16">
        <v>0</v>
      </c>
      <c r="Q4847" s="16">
        <v>0</v>
      </c>
      <c r="R4847" s="16">
        <f>Q4847*16.876/100</f>
        <v>0</v>
      </c>
      <c r="S4847" s="17">
        <f t="shared" si="525"/>
        <v>0</v>
      </c>
      <c r="T4847" s="16">
        <v>0</v>
      </c>
      <c r="U4847" s="18">
        <f t="shared" si="526"/>
        <v>0</v>
      </c>
      <c r="V4847" s="18">
        <f t="shared" si="527"/>
        <v>0</v>
      </c>
      <c r="W4847" s="18">
        <f t="shared" si="528"/>
        <v>0</v>
      </c>
      <c r="X4847" s="27"/>
      <c r="Y4847" s="19">
        <f t="shared" si="529"/>
        <v>0</v>
      </c>
      <c r="Z4847" s="18">
        <f t="shared" si="530"/>
        <v>0</v>
      </c>
      <c r="AA4847" s="12">
        <v>-11</v>
      </c>
      <c r="AB4847" s="12">
        <v>-349.87</v>
      </c>
      <c r="AC4847" s="28">
        <f>+I4847+Y4847-Z4847</f>
        <v>0</v>
      </c>
      <c r="AD4847" s="20">
        <f t="shared" si="531"/>
        <v>0</v>
      </c>
      <c r="AE4847">
        <v>0</v>
      </c>
    </row>
    <row r="4848" spans="1:31" x14ac:dyDescent="0.25">
      <c r="A4848" s="9">
        <v>45230</v>
      </c>
      <c r="B4848" s="10" t="s">
        <v>674</v>
      </c>
      <c r="C4848" s="10" t="s">
        <v>673</v>
      </c>
      <c r="D4848" s="10" t="s">
        <v>40</v>
      </c>
      <c r="E4848" s="10" t="s">
        <v>30</v>
      </c>
      <c r="F4848" s="10">
        <v>65</v>
      </c>
      <c r="G4848" s="10">
        <v>71</v>
      </c>
      <c r="H4848" s="11">
        <f>SUMIFS(AA:AA,$A:$A,EOMONTH($A4848,-1),$B:$B,$B4848)</f>
        <v>235</v>
      </c>
      <c r="I4848" s="63">
        <f>ROUND(SUMIFS(AC:AC,$A:$A,EOMONTH($A4848,-1),$B:$B,$B4848),2)</f>
        <v>35.979999999999997</v>
      </c>
      <c r="J4848" s="11">
        <f>SUMIFS(AB:AB,$A:$A,EOMONTH($A4848,-1),$B:$B,$B4848)</f>
        <v>1532.57</v>
      </c>
      <c r="K4848" s="13">
        <v>0</v>
      </c>
      <c r="L4848" s="25">
        <v>0</v>
      </c>
      <c r="M4848" s="15">
        <v>0</v>
      </c>
      <c r="N4848" s="14">
        <v>0</v>
      </c>
      <c r="O4848" s="16">
        <v>0</v>
      </c>
      <c r="P4848" s="16">
        <v>0</v>
      </c>
      <c r="Q4848" s="16">
        <v>0</v>
      </c>
      <c r="R4848" s="16">
        <f>Q4848*16.876/100</f>
        <v>0</v>
      </c>
      <c r="S4848" s="17">
        <f t="shared" si="525"/>
        <v>0</v>
      </c>
      <c r="T4848" s="16">
        <v>0</v>
      </c>
      <c r="U4848" s="18">
        <f t="shared" si="526"/>
        <v>16.684999999999999</v>
      </c>
      <c r="V4848" s="18">
        <f t="shared" si="527"/>
        <v>0</v>
      </c>
      <c r="W4848" s="18">
        <f t="shared" si="528"/>
        <v>0</v>
      </c>
      <c r="X4848" s="27"/>
      <c r="Y4848" s="19">
        <f t="shared" si="529"/>
        <v>0</v>
      </c>
      <c r="Z4848" s="18">
        <f t="shared" si="530"/>
        <v>0</v>
      </c>
      <c r="AA4848" s="12">
        <v>235</v>
      </c>
      <c r="AB4848" s="12">
        <v>1532.57</v>
      </c>
      <c r="AC4848" s="28">
        <f>+I4848+Y4848-Z4848</f>
        <v>35.979999999999997</v>
      </c>
      <c r="AD4848" s="20">
        <f t="shared" si="531"/>
        <v>0</v>
      </c>
      <c r="AE4848">
        <v>0</v>
      </c>
    </row>
    <row r="4849" spans="1:31" x14ac:dyDescent="0.25">
      <c r="A4849" s="9">
        <v>45230</v>
      </c>
      <c r="B4849" s="10" t="s">
        <v>675</v>
      </c>
      <c r="C4849" s="10" t="s">
        <v>673</v>
      </c>
      <c r="D4849" s="10" t="s">
        <v>40</v>
      </c>
      <c r="E4849" s="10" t="s">
        <v>30</v>
      </c>
      <c r="F4849" s="10">
        <v>70</v>
      </c>
      <c r="G4849" s="10">
        <v>76</v>
      </c>
      <c r="H4849" s="11">
        <f>SUMIFS(AA:AA,$A:$A,EOMONTH($A4849,-1),$B:$B,$B4849)</f>
        <v>297</v>
      </c>
      <c r="I4849" s="63">
        <f>ROUND(SUMIFS(AC:AC,$A:$A,EOMONTH($A4849,-1),$B:$B,$B4849),2)</f>
        <v>187.41</v>
      </c>
      <c r="J4849" s="11">
        <f>SUMIFS(AB:AB,$A:$A,EOMONTH($A4849,-1),$B:$B,$B4849)</f>
        <v>2130.56</v>
      </c>
      <c r="K4849" s="13">
        <v>0</v>
      </c>
      <c r="L4849" s="25">
        <v>0</v>
      </c>
      <c r="M4849" s="15">
        <v>0</v>
      </c>
      <c r="N4849" s="14">
        <v>0</v>
      </c>
      <c r="O4849" s="16">
        <v>0</v>
      </c>
      <c r="P4849" s="16">
        <v>0</v>
      </c>
      <c r="Q4849" s="16">
        <v>0</v>
      </c>
      <c r="R4849" s="16">
        <f>Q4849*16.876/100</f>
        <v>0</v>
      </c>
      <c r="S4849" s="17">
        <f t="shared" si="525"/>
        <v>0</v>
      </c>
      <c r="T4849" s="16">
        <v>0</v>
      </c>
      <c r="U4849" s="18">
        <f t="shared" si="526"/>
        <v>22.571999999999999</v>
      </c>
      <c r="V4849" s="18">
        <f t="shared" si="527"/>
        <v>0</v>
      </c>
      <c r="W4849" s="18">
        <f t="shared" si="528"/>
        <v>0</v>
      </c>
      <c r="X4849" s="27"/>
      <c r="Y4849" s="19">
        <f t="shared" si="529"/>
        <v>0</v>
      </c>
      <c r="Z4849" s="18">
        <f t="shared" si="530"/>
        <v>0</v>
      </c>
      <c r="AA4849" s="12">
        <v>297</v>
      </c>
      <c r="AB4849" s="12">
        <v>2130.56</v>
      </c>
      <c r="AC4849" s="28">
        <f>+I4849+Y4849-Z4849</f>
        <v>187.41</v>
      </c>
      <c r="AD4849" s="20">
        <f t="shared" si="531"/>
        <v>0</v>
      </c>
      <c r="AE4849">
        <v>0</v>
      </c>
    </row>
    <row r="4850" spans="1:31" x14ac:dyDescent="0.25">
      <c r="A4850" s="9">
        <v>45230</v>
      </c>
      <c r="B4850" s="10" t="s">
        <v>676</v>
      </c>
      <c r="C4850" s="10" t="s">
        <v>673</v>
      </c>
      <c r="D4850" s="10" t="s">
        <v>40</v>
      </c>
      <c r="E4850" s="10" t="s">
        <v>30</v>
      </c>
      <c r="F4850" s="10">
        <v>275</v>
      </c>
      <c r="G4850" s="10">
        <v>300</v>
      </c>
      <c r="H4850" s="11">
        <f>SUMIFS(AA:AA,$A:$A,EOMONTH($A4850,-1),$B:$B,$B4850)</f>
        <v>-5</v>
      </c>
      <c r="I4850" s="63">
        <f>ROUND(SUMIFS(AC:AC,$A:$A,EOMONTH($A4850,-1),$B:$B,$B4850),2)</f>
        <v>9.61</v>
      </c>
      <c r="J4850" s="11">
        <f>SUMIFS(AB:AB,$A:$A,EOMONTH($A4850,-1),$B:$B,$B4850)</f>
        <v>-68.78</v>
      </c>
      <c r="K4850" s="13">
        <v>0</v>
      </c>
      <c r="L4850" s="25">
        <v>0</v>
      </c>
      <c r="M4850" s="15">
        <v>0</v>
      </c>
      <c r="N4850" s="14">
        <v>0</v>
      </c>
      <c r="O4850" s="16">
        <v>0</v>
      </c>
      <c r="P4850" s="16">
        <v>0</v>
      </c>
      <c r="Q4850" s="16">
        <v>0</v>
      </c>
      <c r="R4850" s="16">
        <f>Q4850*16.876/100</f>
        <v>0</v>
      </c>
      <c r="S4850" s="17">
        <f t="shared" si="525"/>
        <v>0</v>
      </c>
      <c r="T4850" s="16">
        <v>0</v>
      </c>
      <c r="U4850" s="18">
        <f t="shared" si="526"/>
        <v>-1.5</v>
      </c>
      <c r="V4850" s="18">
        <f t="shared" si="527"/>
        <v>0</v>
      </c>
      <c r="W4850" s="18">
        <f t="shared" si="528"/>
        <v>0</v>
      </c>
      <c r="X4850" s="27"/>
      <c r="Y4850" s="19">
        <f t="shared" si="529"/>
        <v>0</v>
      </c>
      <c r="Z4850" s="18">
        <f t="shared" si="530"/>
        <v>0</v>
      </c>
      <c r="AA4850" s="12">
        <v>-5</v>
      </c>
      <c r="AB4850" s="12">
        <v>-68.78</v>
      </c>
      <c r="AC4850" s="28">
        <f>+I4850+Y4850-Z4850</f>
        <v>9.61</v>
      </c>
      <c r="AD4850" s="20">
        <f t="shared" si="531"/>
        <v>0</v>
      </c>
      <c r="AE4850">
        <v>0</v>
      </c>
    </row>
    <row r="4851" spans="1:31" x14ac:dyDescent="0.25">
      <c r="A4851" s="9">
        <v>45230</v>
      </c>
      <c r="B4851" s="10" t="s">
        <v>677</v>
      </c>
      <c r="C4851" s="10" t="s">
        <v>673</v>
      </c>
      <c r="D4851" s="10" t="s">
        <v>40</v>
      </c>
      <c r="E4851" s="10" t="s">
        <v>30</v>
      </c>
      <c r="F4851" s="10">
        <v>185</v>
      </c>
      <c r="G4851" s="10">
        <v>202</v>
      </c>
      <c r="H4851" s="11">
        <f>SUMIFS(AA:AA,$A:$A,EOMONTH($A4851,-1),$B:$B,$B4851)</f>
        <v>267</v>
      </c>
      <c r="I4851" s="63">
        <f>ROUND(SUMIFS(AC:AC,$A:$A,EOMONTH($A4851,-1),$B:$B,$B4851),2)</f>
        <v>188.9</v>
      </c>
      <c r="J4851" s="11">
        <f>SUMIFS(AB:AB,$A:$A,EOMONTH($A4851,-1),$B:$B,$B4851)</f>
        <v>5401.98</v>
      </c>
      <c r="K4851" s="13">
        <v>0</v>
      </c>
      <c r="L4851" s="25">
        <v>0</v>
      </c>
      <c r="M4851" s="15">
        <v>0</v>
      </c>
      <c r="N4851" s="14">
        <v>0</v>
      </c>
      <c r="O4851" s="16">
        <v>0</v>
      </c>
      <c r="P4851" s="16">
        <v>0</v>
      </c>
      <c r="Q4851" s="16">
        <v>0</v>
      </c>
      <c r="R4851" s="16">
        <f>Q4851*16.876/100</f>
        <v>0</v>
      </c>
      <c r="S4851" s="17">
        <f t="shared" si="525"/>
        <v>0</v>
      </c>
      <c r="T4851" s="16">
        <v>0</v>
      </c>
      <c r="U4851" s="18">
        <f t="shared" si="526"/>
        <v>53.933999999999997</v>
      </c>
      <c r="V4851" s="18">
        <f t="shared" si="527"/>
        <v>0</v>
      </c>
      <c r="W4851" s="18">
        <f t="shared" si="528"/>
        <v>0</v>
      </c>
      <c r="X4851" s="27"/>
      <c r="Y4851" s="19">
        <f t="shared" si="529"/>
        <v>0</v>
      </c>
      <c r="Z4851" s="18">
        <f t="shared" si="530"/>
        <v>0</v>
      </c>
      <c r="AA4851" s="12">
        <v>267</v>
      </c>
      <c r="AB4851" s="12">
        <v>5401.98</v>
      </c>
      <c r="AC4851" s="28">
        <f>+I4851+Y4851-Z4851</f>
        <v>188.9</v>
      </c>
      <c r="AD4851" s="20">
        <f t="shared" si="531"/>
        <v>0</v>
      </c>
      <c r="AE4851">
        <v>0</v>
      </c>
    </row>
    <row r="4852" spans="1:31" x14ac:dyDescent="0.25">
      <c r="A4852" s="9">
        <v>45230</v>
      </c>
      <c r="B4852" s="10" t="s">
        <v>680</v>
      </c>
      <c r="C4852" s="10" t="s">
        <v>681</v>
      </c>
      <c r="D4852" s="10" t="s">
        <v>29</v>
      </c>
      <c r="E4852" s="10" t="s">
        <v>539</v>
      </c>
      <c r="F4852" s="10"/>
      <c r="G4852" s="10">
        <v>0</v>
      </c>
      <c r="H4852" s="11">
        <f>SUMIFS(AA:AA,$A:$A,EOMONTH($A4852,-1),$B:$B,$B4852)</f>
        <v>100</v>
      </c>
      <c r="I4852" s="63">
        <f>ROUND(SUMIFS(AC:AC,$A:$A,EOMONTH($A4852,-1),$B:$B,$B4852),2)</f>
        <v>4.51</v>
      </c>
      <c r="J4852" s="11">
        <f>SUMIFS(AB:AB,$A:$A,EOMONTH($A4852,-1),$B:$B,$B4852)</f>
        <v>7900</v>
      </c>
      <c r="K4852" s="13">
        <v>0</v>
      </c>
      <c r="L4852" s="25">
        <v>0</v>
      </c>
      <c r="M4852" s="15">
        <v>0</v>
      </c>
      <c r="N4852" s="14">
        <v>0</v>
      </c>
      <c r="O4852" s="16">
        <v>0</v>
      </c>
      <c r="P4852" s="16">
        <v>0</v>
      </c>
      <c r="Q4852" s="16">
        <v>0</v>
      </c>
      <c r="R4852" s="16">
        <f>Q4852*16.876/100</f>
        <v>0</v>
      </c>
      <c r="S4852" s="17">
        <f t="shared" si="525"/>
        <v>0</v>
      </c>
      <c r="T4852" s="16">
        <v>0</v>
      </c>
      <c r="U4852" s="18">
        <f t="shared" si="526"/>
        <v>0</v>
      </c>
      <c r="V4852" s="18">
        <f t="shared" si="527"/>
        <v>0</v>
      </c>
      <c r="W4852" s="18">
        <f t="shared" si="528"/>
        <v>0</v>
      </c>
      <c r="X4852" s="27"/>
      <c r="Y4852" s="19">
        <f t="shared" si="529"/>
        <v>0</v>
      </c>
      <c r="Z4852" s="18">
        <f t="shared" si="530"/>
        <v>0</v>
      </c>
      <c r="AA4852" s="12">
        <v>100</v>
      </c>
      <c r="AB4852" s="12">
        <v>7900</v>
      </c>
      <c r="AC4852" s="28">
        <f>+I4852+Y4852-Z4852</f>
        <v>4.51</v>
      </c>
      <c r="AD4852" s="20">
        <f t="shared" si="531"/>
        <v>0</v>
      </c>
      <c r="AE4852">
        <v>0</v>
      </c>
    </row>
    <row r="4853" spans="1:31" x14ac:dyDescent="0.25">
      <c r="A4853" s="9">
        <v>45230</v>
      </c>
      <c r="B4853" s="10" t="s">
        <v>736</v>
      </c>
      <c r="C4853" s="10" t="s">
        <v>282</v>
      </c>
      <c r="D4853" s="10" t="s">
        <v>29</v>
      </c>
      <c r="E4853" s="10" t="s">
        <v>30</v>
      </c>
      <c r="F4853" s="10"/>
      <c r="G4853" s="10">
        <v>0</v>
      </c>
      <c r="H4853" s="11">
        <f>SUMIFS(AA:AA,$A:$A,EOMONTH($A4853,-1),$B:$B,$B4853)</f>
        <v>1077</v>
      </c>
      <c r="I4853" s="63">
        <f>ROUND(SUMIFS(AC:AC,$A:$A,EOMONTH($A4853,-1),$B:$B,$B4853),2)</f>
        <v>0</v>
      </c>
      <c r="J4853" s="11">
        <f>SUMIFS(AB:AB,$A:$A,EOMONTH($A4853,-1),$B:$B,$B4853)</f>
        <v>844.17</v>
      </c>
      <c r="K4853" s="13">
        <v>0</v>
      </c>
      <c r="L4853" s="25">
        <v>0</v>
      </c>
      <c r="M4853" s="15">
        <v>0</v>
      </c>
      <c r="N4853" s="14">
        <v>0</v>
      </c>
      <c r="O4853" s="16">
        <v>0</v>
      </c>
      <c r="P4853" s="16">
        <v>0</v>
      </c>
      <c r="Q4853" s="16">
        <v>192</v>
      </c>
      <c r="R4853" s="16">
        <f>Q4853*16.876/100</f>
        <v>32.401919999999997</v>
      </c>
      <c r="S4853" s="17">
        <f t="shared" si="525"/>
        <v>224.40191999999999</v>
      </c>
      <c r="T4853" s="16">
        <v>149.76</v>
      </c>
      <c r="U4853" s="18">
        <f t="shared" si="526"/>
        <v>0</v>
      </c>
      <c r="V4853" s="18">
        <f t="shared" si="527"/>
        <v>0</v>
      </c>
      <c r="W4853" s="18">
        <f t="shared" si="528"/>
        <v>0</v>
      </c>
      <c r="X4853" s="27"/>
      <c r="Y4853" s="19">
        <f t="shared" si="529"/>
        <v>0</v>
      </c>
      <c r="Z4853" s="18">
        <f t="shared" si="530"/>
        <v>0</v>
      </c>
      <c r="AA4853" s="12">
        <v>885</v>
      </c>
      <c r="AB4853" s="12">
        <v>693.69</v>
      </c>
      <c r="AC4853" s="28">
        <f>+I4853+Y4853-Z4853</f>
        <v>0</v>
      </c>
      <c r="AD4853" s="20">
        <f t="shared" si="531"/>
        <v>0</v>
      </c>
      <c r="AE4853">
        <v>0</v>
      </c>
    </row>
    <row r="4854" spans="1:31" x14ac:dyDescent="0.25">
      <c r="A4854" s="59">
        <v>45230</v>
      </c>
      <c r="B4854" s="60" t="s">
        <v>683</v>
      </c>
      <c r="C4854" s="60" t="s">
        <v>28</v>
      </c>
      <c r="D4854" s="60" t="s">
        <v>29</v>
      </c>
      <c r="E4854" s="60" t="s">
        <v>30</v>
      </c>
      <c r="F4854" s="10"/>
      <c r="G4854" s="10"/>
      <c r="H4854" s="11"/>
      <c r="I4854" s="63">
        <f>ROUND(SUMIFS(AC:AC,$A:$A,EOMONTH($A4854,-1),$B:$B,$B4854),2)</f>
        <v>71.2</v>
      </c>
      <c r="J4854" s="11"/>
      <c r="K4854" s="13"/>
      <c r="L4854" s="25"/>
      <c r="M4854" s="15"/>
      <c r="N4854" s="14"/>
      <c r="O4854" s="16"/>
      <c r="P4854" s="16"/>
      <c r="Q4854" s="16"/>
      <c r="R4854" s="16"/>
      <c r="S4854" s="17">
        <f t="shared" si="525"/>
        <v>0</v>
      </c>
      <c r="T4854" s="16"/>
      <c r="U4854" s="18">
        <f t="shared" si="526"/>
        <v>0</v>
      </c>
      <c r="V4854" s="18">
        <f t="shared" si="527"/>
        <v>0</v>
      </c>
      <c r="W4854" s="18">
        <f t="shared" si="528"/>
        <v>0</v>
      </c>
      <c r="X4854" s="27"/>
      <c r="Y4854" s="19">
        <f t="shared" si="529"/>
        <v>0</v>
      </c>
      <c r="Z4854" s="18">
        <f t="shared" si="530"/>
        <v>0</v>
      </c>
      <c r="AA4854" s="12"/>
      <c r="AB4854" s="12"/>
      <c r="AC4854" s="28">
        <f>+I4854+Y4854-Z4854</f>
        <v>71.2</v>
      </c>
      <c r="AD4854" s="20">
        <f t="shared" si="531"/>
        <v>0</v>
      </c>
      <c r="AE4854">
        <v>0</v>
      </c>
    </row>
    <row r="4855" spans="1:31" x14ac:dyDescent="0.25">
      <c r="A4855" s="9">
        <v>45230</v>
      </c>
      <c r="B4855" s="10" t="s">
        <v>684</v>
      </c>
      <c r="C4855" s="10" t="s">
        <v>28</v>
      </c>
      <c r="D4855" s="10" t="s">
        <v>29</v>
      </c>
      <c r="E4855" s="10" t="s">
        <v>30</v>
      </c>
      <c r="F4855" s="10"/>
      <c r="G4855" s="10">
        <v>0</v>
      </c>
      <c r="H4855" s="11">
        <f>SUMIFS(AA:AA,$A:$A,EOMONTH($A4855,-1),$B:$B,$B4855)</f>
        <v>-436</v>
      </c>
      <c r="I4855" s="63">
        <f>ROUND(SUMIFS(AC:AC,$A:$A,EOMONTH($A4855,-1),$B:$B,$B4855),2)</f>
        <v>10.52</v>
      </c>
      <c r="J4855" s="11">
        <f>SUMIFS(AB:AB,$A:$A,EOMONTH($A4855,-1),$B:$B,$B4855)</f>
        <v>-6976</v>
      </c>
      <c r="K4855" s="13">
        <v>0</v>
      </c>
      <c r="L4855" s="25">
        <v>0</v>
      </c>
      <c r="M4855" s="15">
        <v>0</v>
      </c>
      <c r="N4855" s="14">
        <v>0</v>
      </c>
      <c r="O4855" s="16">
        <v>0</v>
      </c>
      <c r="P4855" s="16">
        <v>0</v>
      </c>
      <c r="Q4855" s="16">
        <v>0</v>
      </c>
      <c r="R4855" s="16">
        <f>Q4855*16.876/100</f>
        <v>0</v>
      </c>
      <c r="S4855" s="17">
        <f t="shared" si="525"/>
        <v>0</v>
      </c>
      <c r="T4855" s="16">
        <v>0</v>
      </c>
      <c r="U4855" s="18">
        <f t="shared" si="526"/>
        <v>0</v>
      </c>
      <c r="V4855" s="18">
        <f t="shared" si="527"/>
        <v>0</v>
      </c>
      <c r="W4855" s="18">
        <f t="shared" si="528"/>
        <v>0</v>
      </c>
      <c r="X4855" s="27"/>
      <c r="Y4855" s="19">
        <f t="shared" si="529"/>
        <v>0</v>
      </c>
      <c r="Z4855" s="18">
        <f t="shared" si="530"/>
        <v>0</v>
      </c>
      <c r="AA4855" s="12">
        <v>-436</v>
      </c>
      <c r="AB4855" s="12">
        <v>-6976</v>
      </c>
      <c r="AC4855" s="28">
        <f>+I4855+Y4855-Z4855</f>
        <v>10.52</v>
      </c>
      <c r="AD4855" s="20">
        <f t="shared" si="531"/>
        <v>0</v>
      </c>
      <c r="AE4855">
        <v>0</v>
      </c>
    </row>
    <row r="4856" spans="1:31" x14ac:dyDescent="0.25">
      <c r="A4856" s="59">
        <v>45230</v>
      </c>
      <c r="B4856" s="60" t="s">
        <v>759</v>
      </c>
      <c r="C4856" s="60" t="s">
        <v>282</v>
      </c>
      <c r="D4856" s="60" t="s">
        <v>29</v>
      </c>
      <c r="E4856" s="60" t="s">
        <v>30</v>
      </c>
      <c r="F4856" s="10"/>
      <c r="G4856" s="10"/>
      <c r="H4856" s="11"/>
      <c r="I4856" s="63">
        <f>ROUND(SUMIFS(AC:AC,$A:$A,EOMONTH($A4856,-1),$B:$B,$B4856),2)</f>
        <v>0</v>
      </c>
      <c r="J4856" s="11"/>
      <c r="K4856" s="13"/>
      <c r="L4856" s="25"/>
      <c r="M4856" s="15"/>
      <c r="N4856" s="14"/>
      <c r="O4856" s="16"/>
      <c r="P4856" s="16"/>
      <c r="Q4856" s="16"/>
      <c r="R4856" s="16"/>
      <c r="S4856" s="17">
        <f t="shared" si="525"/>
        <v>0</v>
      </c>
      <c r="T4856" s="16"/>
      <c r="U4856" s="18">
        <f t="shared" si="526"/>
        <v>0</v>
      </c>
      <c r="V4856" s="18">
        <f t="shared" si="527"/>
        <v>0</v>
      </c>
      <c r="W4856" s="18">
        <f t="shared" si="528"/>
        <v>0</v>
      </c>
      <c r="X4856" s="27"/>
      <c r="Y4856" s="19">
        <f t="shared" si="529"/>
        <v>0</v>
      </c>
      <c r="Z4856" s="18">
        <f t="shared" si="530"/>
        <v>0</v>
      </c>
      <c r="AA4856" s="12"/>
      <c r="AB4856" s="12"/>
      <c r="AC4856" s="28">
        <f>+I4856+Y4856-Z4856</f>
        <v>0</v>
      </c>
      <c r="AD4856" s="20">
        <f t="shared" si="531"/>
        <v>0</v>
      </c>
      <c r="AE4856">
        <v>0</v>
      </c>
    </row>
    <row r="4857" spans="1:31" x14ac:dyDescent="0.25">
      <c r="A4857" s="59">
        <v>45230</v>
      </c>
      <c r="B4857" s="60" t="s">
        <v>760</v>
      </c>
      <c r="C4857" s="60" t="s">
        <v>282</v>
      </c>
      <c r="D4857" s="60" t="s">
        <v>29</v>
      </c>
      <c r="E4857" s="60" t="s">
        <v>30</v>
      </c>
      <c r="F4857" s="10"/>
      <c r="G4857" s="10"/>
      <c r="H4857" s="11"/>
      <c r="I4857" s="63">
        <f>ROUND(SUMIFS(AC:AC,$A:$A,EOMONTH($A4857,-1),$B:$B,$B4857),2)</f>
        <v>0</v>
      </c>
      <c r="J4857" s="11"/>
      <c r="K4857" s="13"/>
      <c r="L4857" s="25"/>
      <c r="M4857" s="15"/>
      <c r="N4857" s="14"/>
      <c r="O4857" s="16"/>
      <c r="P4857" s="16"/>
      <c r="Q4857" s="16"/>
      <c r="R4857" s="16"/>
      <c r="S4857" s="17">
        <f t="shared" si="525"/>
        <v>0</v>
      </c>
      <c r="T4857" s="16"/>
      <c r="U4857" s="18">
        <f t="shared" si="526"/>
        <v>0</v>
      </c>
      <c r="V4857" s="18">
        <f t="shared" si="527"/>
        <v>0</v>
      </c>
      <c r="W4857" s="18">
        <f t="shared" si="528"/>
        <v>0</v>
      </c>
      <c r="X4857" s="27"/>
      <c r="Y4857" s="19">
        <f t="shared" si="529"/>
        <v>0</v>
      </c>
      <c r="Z4857" s="18">
        <f t="shared" si="530"/>
        <v>0</v>
      </c>
      <c r="AA4857" s="12"/>
      <c r="AB4857" s="12"/>
      <c r="AC4857" s="28">
        <f>+I4857+Y4857-Z4857</f>
        <v>0</v>
      </c>
      <c r="AD4857" s="20">
        <f t="shared" si="531"/>
        <v>0</v>
      </c>
      <c r="AE4857">
        <v>0</v>
      </c>
    </row>
    <row r="4858" spans="1:31" x14ac:dyDescent="0.25">
      <c r="A4858" s="59">
        <v>45230</v>
      </c>
      <c r="B4858" s="60" t="s">
        <v>761</v>
      </c>
      <c r="C4858" s="60" t="s">
        <v>108</v>
      </c>
      <c r="D4858" s="60" t="s">
        <v>29</v>
      </c>
      <c r="E4858" s="60" t="s">
        <v>30</v>
      </c>
      <c r="F4858" s="10"/>
      <c r="G4858" s="10"/>
      <c r="H4858" s="11"/>
      <c r="I4858" s="63">
        <f>ROUND(SUMIFS(AC:AC,$A:$A,EOMONTH($A4858,-1),$B:$B,$B4858),2)</f>
        <v>0</v>
      </c>
      <c r="J4858" s="11"/>
      <c r="K4858" s="13"/>
      <c r="L4858" s="25"/>
      <c r="M4858" s="15"/>
      <c r="N4858" s="14"/>
      <c r="O4858" s="16"/>
      <c r="P4858" s="16"/>
      <c r="Q4858" s="16"/>
      <c r="R4858" s="16"/>
      <c r="S4858" s="17">
        <f t="shared" si="525"/>
        <v>0</v>
      </c>
      <c r="T4858" s="16"/>
      <c r="U4858" s="18">
        <f t="shared" si="526"/>
        <v>0</v>
      </c>
      <c r="V4858" s="18">
        <f t="shared" si="527"/>
        <v>0</v>
      </c>
      <c r="W4858" s="18">
        <f t="shared" si="528"/>
        <v>0</v>
      </c>
      <c r="X4858" s="27"/>
      <c r="Y4858" s="19">
        <f t="shared" si="529"/>
        <v>0</v>
      </c>
      <c r="Z4858" s="18">
        <f t="shared" si="530"/>
        <v>0</v>
      </c>
      <c r="AA4858" s="12"/>
      <c r="AB4858" s="12"/>
      <c r="AC4858" s="28">
        <f>+I4858+Y4858-Z4858</f>
        <v>0</v>
      </c>
      <c r="AD4858" s="20">
        <f t="shared" si="531"/>
        <v>0</v>
      </c>
      <c r="AE4858">
        <v>0</v>
      </c>
    </row>
    <row r="4859" spans="1:31" x14ac:dyDescent="0.25">
      <c r="A4859" s="59">
        <v>45230</v>
      </c>
      <c r="B4859" s="60" t="s">
        <v>762</v>
      </c>
      <c r="C4859" s="60" t="s">
        <v>108</v>
      </c>
      <c r="D4859" s="60" t="s">
        <v>29</v>
      </c>
      <c r="E4859" s="60" t="s">
        <v>30</v>
      </c>
      <c r="F4859" s="10"/>
      <c r="G4859" s="10"/>
      <c r="H4859" s="11"/>
      <c r="I4859" s="63">
        <f>ROUND(SUMIFS(AC:AC,$A:$A,EOMONTH($A4859,-1),$B:$B,$B4859),2)</f>
        <v>0</v>
      </c>
      <c r="J4859" s="11"/>
      <c r="K4859" s="13"/>
      <c r="L4859" s="25"/>
      <c r="M4859" s="15"/>
      <c r="N4859" s="14"/>
      <c r="O4859" s="16"/>
      <c r="P4859" s="16"/>
      <c r="Q4859" s="16"/>
      <c r="R4859" s="16"/>
      <c r="S4859" s="17">
        <f t="shared" si="525"/>
        <v>0</v>
      </c>
      <c r="T4859" s="16"/>
      <c r="U4859" s="18">
        <f t="shared" si="526"/>
        <v>0</v>
      </c>
      <c r="V4859" s="18">
        <f t="shared" si="527"/>
        <v>0</v>
      </c>
      <c r="W4859" s="18">
        <f t="shared" si="528"/>
        <v>0</v>
      </c>
      <c r="X4859" s="27"/>
      <c r="Y4859" s="19">
        <f t="shared" si="529"/>
        <v>0</v>
      </c>
      <c r="Z4859" s="18">
        <f t="shared" si="530"/>
        <v>0</v>
      </c>
      <c r="AA4859" s="12"/>
      <c r="AB4859" s="12"/>
      <c r="AC4859" s="28">
        <f>+I4859+Y4859-Z4859</f>
        <v>0</v>
      </c>
      <c r="AD4859" s="20">
        <f t="shared" si="531"/>
        <v>0</v>
      </c>
      <c r="AE4859">
        <v>0</v>
      </c>
    </row>
    <row r="4860" spans="1:31" x14ac:dyDescent="0.25">
      <c r="A4860" s="9">
        <v>45230</v>
      </c>
      <c r="B4860" s="10" t="s">
        <v>689</v>
      </c>
      <c r="C4860" s="10" t="s">
        <v>28</v>
      </c>
      <c r="D4860" s="10" t="s">
        <v>29</v>
      </c>
      <c r="E4860" s="10" t="s">
        <v>30</v>
      </c>
      <c r="F4860" s="10"/>
      <c r="G4860" s="10">
        <v>0</v>
      </c>
      <c r="H4860" s="11">
        <f>SUMIFS(AA:AA,$A:$A,EOMONTH($A4860,-1),$B:$B,$B4860)</f>
        <v>4263</v>
      </c>
      <c r="I4860" s="63">
        <f>ROUND(SUMIFS(AC:AC,$A:$A,EOMONTH($A4860,-1),$B:$B,$B4860),2)</f>
        <v>357.81</v>
      </c>
      <c r="J4860" s="11">
        <f>SUMIFS(AB:AB,$A:$A,EOMONTH($A4860,-1),$B:$B,$B4860)</f>
        <v>22846.77</v>
      </c>
      <c r="K4860" s="13">
        <v>0</v>
      </c>
      <c r="L4860" s="25">
        <v>0</v>
      </c>
      <c r="M4860" s="15">
        <v>0</v>
      </c>
      <c r="N4860" s="14">
        <v>0</v>
      </c>
      <c r="O4860" s="16">
        <v>0</v>
      </c>
      <c r="P4860" s="16">
        <v>0</v>
      </c>
      <c r="Q4860" s="16">
        <v>0</v>
      </c>
      <c r="R4860" s="16">
        <f>Q4860*16.876/100</f>
        <v>0</v>
      </c>
      <c r="S4860" s="17">
        <f t="shared" si="525"/>
        <v>0</v>
      </c>
      <c r="T4860" s="16">
        <v>0</v>
      </c>
      <c r="U4860" s="18">
        <f t="shared" si="526"/>
        <v>0</v>
      </c>
      <c r="V4860" s="18">
        <f t="shared" si="527"/>
        <v>0</v>
      </c>
      <c r="W4860" s="18">
        <f t="shared" si="528"/>
        <v>0</v>
      </c>
      <c r="X4860" s="27"/>
      <c r="Y4860" s="19">
        <f t="shared" si="529"/>
        <v>0</v>
      </c>
      <c r="Z4860" s="18">
        <f t="shared" si="530"/>
        <v>0</v>
      </c>
      <c r="AA4860" s="12">
        <v>4263</v>
      </c>
      <c r="AB4860" s="12">
        <v>22846.77</v>
      </c>
      <c r="AC4860" s="28">
        <f>+I4860+Y4860-Z4860</f>
        <v>357.81</v>
      </c>
      <c r="AD4860" s="20">
        <f t="shared" si="531"/>
        <v>0</v>
      </c>
      <c r="AE4860">
        <v>0</v>
      </c>
    </row>
    <row r="4861" spans="1:31" x14ac:dyDescent="0.25">
      <c r="A4861" s="9">
        <v>45230</v>
      </c>
      <c r="B4861" s="10" t="s">
        <v>764</v>
      </c>
      <c r="C4861" s="10" t="s">
        <v>282</v>
      </c>
      <c r="D4861" s="10" t="s">
        <v>29</v>
      </c>
      <c r="E4861" s="10" t="s">
        <v>30</v>
      </c>
      <c r="F4861" s="10"/>
      <c r="G4861" s="10">
        <v>0</v>
      </c>
      <c r="H4861" s="11">
        <f>SUMIFS(AA:AA,$A:$A,EOMONTH($A4861,-1),$B:$B,$B4861)</f>
        <v>506</v>
      </c>
      <c r="I4861" s="63">
        <f>ROUND(SUMIFS(AC:AC,$A:$A,EOMONTH($A4861,-1),$B:$B,$B4861),2)</f>
        <v>0</v>
      </c>
      <c r="J4861" s="11">
        <f>SUMIFS(AB:AB,$A:$A,EOMONTH($A4861,-1),$B:$B,$B4861)</f>
        <v>4475.3900000000003</v>
      </c>
      <c r="K4861" s="13">
        <v>0</v>
      </c>
      <c r="L4861" s="25">
        <v>0</v>
      </c>
      <c r="M4861" s="15">
        <v>0</v>
      </c>
      <c r="N4861" s="14">
        <v>0</v>
      </c>
      <c r="O4861" s="16">
        <v>0</v>
      </c>
      <c r="P4861" s="16">
        <v>0</v>
      </c>
      <c r="Q4861" s="16">
        <v>0</v>
      </c>
      <c r="R4861" s="16">
        <f>Q4861*16.876/100</f>
        <v>0</v>
      </c>
      <c r="S4861" s="17">
        <f t="shared" si="525"/>
        <v>0</v>
      </c>
      <c r="T4861" s="16">
        <v>0</v>
      </c>
      <c r="U4861" s="18">
        <f t="shared" si="526"/>
        <v>0</v>
      </c>
      <c r="V4861" s="18">
        <f t="shared" si="527"/>
        <v>0</v>
      </c>
      <c r="W4861" s="18">
        <f t="shared" si="528"/>
        <v>0</v>
      </c>
      <c r="X4861" s="27"/>
      <c r="Y4861" s="19">
        <f t="shared" si="529"/>
        <v>0</v>
      </c>
      <c r="Z4861" s="18">
        <f t="shared" si="530"/>
        <v>0</v>
      </c>
      <c r="AA4861" s="12">
        <v>506</v>
      </c>
      <c r="AB4861" s="12">
        <v>4475.3900000000003</v>
      </c>
      <c r="AC4861" s="28">
        <f>+I4861+Y4861-Z4861</f>
        <v>0</v>
      </c>
      <c r="AD4861" s="20">
        <f t="shared" si="531"/>
        <v>0</v>
      </c>
      <c r="AE4861">
        <v>0</v>
      </c>
    </row>
    <row r="4862" spans="1:31" x14ac:dyDescent="0.25">
      <c r="A4862" s="9">
        <v>45230</v>
      </c>
      <c r="B4862" s="10" t="s">
        <v>765</v>
      </c>
      <c r="C4862" s="10" t="s">
        <v>28</v>
      </c>
      <c r="D4862" s="10" t="s">
        <v>29</v>
      </c>
      <c r="E4862" s="10" t="s">
        <v>30</v>
      </c>
      <c r="F4862" s="10"/>
      <c r="G4862" s="10">
        <v>0</v>
      </c>
      <c r="H4862" s="11">
        <f>SUMIFS(AA:AA,$A:$A,EOMONTH($A4862,-1),$B:$B,$B4862)</f>
        <v>590</v>
      </c>
      <c r="I4862" s="63">
        <f>ROUND(SUMIFS(AC:AC,$A:$A,EOMONTH($A4862,-1),$B:$B,$B4862),2)</f>
        <v>0</v>
      </c>
      <c r="J4862" s="11">
        <f>SUMIFS(AB:AB,$A:$A,EOMONTH($A4862,-1),$B:$B,$B4862)</f>
        <v>5026.97</v>
      </c>
      <c r="K4862" s="13">
        <v>0</v>
      </c>
      <c r="L4862" s="25">
        <v>0</v>
      </c>
      <c r="M4862" s="15">
        <v>0</v>
      </c>
      <c r="N4862" s="14">
        <v>0</v>
      </c>
      <c r="O4862" s="16">
        <v>0</v>
      </c>
      <c r="P4862" s="16">
        <v>0</v>
      </c>
      <c r="Q4862" s="16">
        <v>0</v>
      </c>
      <c r="R4862" s="16">
        <f>Q4862*16.876/100</f>
        <v>0</v>
      </c>
      <c r="S4862" s="17">
        <f t="shared" si="525"/>
        <v>0</v>
      </c>
      <c r="T4862" s="16">
        <v>0</v>
      </c>
      <c r="U4862" s="18">
        <f t="shared" si="526"/>
        <v>0</v>
      </c>
      <c r="V4862" s="18">
        <f t="shared" si="527"/>
        <v>0</v>
      </c>
      <c r="W4862" s="18">
        <f t="shared" si="528"/>
        <v>0</v>
      </c>
      <c r="X4862" s="27"/>
      <c r="Y4862" s="19">
        <f t="shared" si="529"/>
        <v>0</v>
      </c>
      <c r="Z4862" s="18">
        <f t="shared" si="530"/>
        <v>0</v>
      </c>
      <c r="AA4862" s="12">
        <v>590</v>
      </c>
      <c r="AB4862" s="12">
        <v>5026.97</v>
      </c>
      <c r="AC4862" s="28">
        <f>+I4862+Y4862-Z4862</f>
        <v>0</v>
      </c>
      <c r="AD4862" s="20">
        <f t="shared" si="531"/>
        <v>0</v>
      </c>
      <c r="AE4862">
        <v>0</v>
      </c>
    </row>
    <row r="4863" spans="1:31" x14ac:dyDescent="0.25">
      <c r="A4863" s="9">
        <v>45230</v>
      </c>
      <c r="B4863" s="10" t="s">
        <v>766</v>
      </c>
      <c r="C4863" s="10" t="s">
        <v>28</v>
      </c>
      <c r="D4863" s="10" t="s">
        <v>29</v>
      </c>
      <c r="E4863" s="10" t="s">
        <v>30</v>
      </c>
      <c r="F4863" s="10"/>
      <c r="G4863" s="10">
        <v>0</v>
      </c>
      <c r="H4863" s="11">
        <f>SUMIFS(AA:AA,$A:$A,EOMONTH($A4863,-1),$B:$B,$B4863)</f>
        <v>833</v>
      </c>
      <c r="I4863" s="63">
        <f>ROUND(SUMIFS(AC:AC,$A:$A,EOMONTH($A4863,-1),$B:$B,$B4863),2)</f>
        <v>0</v>
      </c>
      <c r="J4863" s="11">
        <f>SUMIFS(AB:AB,$A:$A,EOMONTH($A4863,-1),$B:$B,$B4863)</f>
        <v>6951.45</v>
      </c>
      <c r="K4863" s="13">
        <v>0</v>
      </c>
      <c r="L4863" s="25">
        <v>0</v>
      </c>
      <c r="M4863" s="15">
        <v>0</v>
      </c>
      <c r="N4863" s="14">
        <v>0</v>
      </c>
      <c r="O4863" s="16">
        <v>0</v>
      </c>
      <c r="P4863" s="16">
        <v>0</v>
      </c>
      <c r="Q4863" s="16">
        <v>0</v>
      </c>
      <c r="R4863" s="16">
        <f>Q4863*16.876/100</f>
        <v>0</v>
      </c>
      <c r="S4863" s="17">
        <f t="shared" si="525"/>
        <v>0</v>
      </c>
      <c r="T4863" s="16">
        <v>0</v>
      </c>
      <c r="U4863" s="18">
        <f t="shared" si="526"/>
        <v>0</v>
      </c>
      <c r="V4863" s="18">
        <f t="shared" si="527"/>
        <v>0</v>
      </c>
      <c r="W4863" s="18">
        <f t="shared" si="528"/>
        <v>0</v>
      </c>
      <c r="X4863" s="27"/>
      <c r="Y4863" s="19">
        <f t="shared" si="529"/>
        <v>0</v>
      </c>
      <c r="Z4863" s="18">
        <f t="shared" si="530"/>
        <v>0</v>
      </c>
      <c r="AA4863" s="12">
        <v>833</v>
      </c>
      <c r="AB4863" s="12">
        <v>6951.45</v>
      </c>
      <c r="AC4863" s="28">
        <f>+I4863+Y4863-Z4863</f>
        <v>0</v>
      </c>
      <c r="AD4863" s="20">
        <f t="shared" si="531"/>
        <v>0</v>
      </c>
      <c r="AE4863">
        <v>0</v>
      </c>
    </row>
    <row r="4864" spans="1:31" x14ac:dyDescent="0.25">
      <c r="A4864" s="9">
        <v>45230</v>
      </c>
      <c r="B4864" s="10" t="s">
        <v>767</v>
      </c>
      <c r="C4864" s="10" t="s">
        <v>28</v>
      </c>
      <c r="D4864" s="10" t="s">
        <v>29</v>
      </c>
      <c r="E4864" s="10" t="s">
        <v>30</v>
      </c>
      <c r="F4864" s="10"/>
      <c r="G4864" s="10">
        <v>0</v>
      </c>
      <c r="H4864" s="11">
        <f>SUMIFS(AA:AA,$A:$A,EOMONTH($A4864,-1),$B:$B,$B4864)</f>
        <v>825</v>
      </c>
      <c r="I4864" s="63">
        <f>ROUND(SUMIFS(AC:AC,$A:$A,EOMONTH($A4864,-1),$B:$B,$B4864),2)</f>
        <v>0</v>
      </c>
      <c r="J4864" s="11">
        <f>SUMIFS(AB:AB,$A:$A,EOMONTH($A4864,-1),$B:$B,$B4864)</f>
        <v>6968.55</v>
      </c>
      <c r="K4864" s="13">
        <v>0</v>
      </c>
      <c r="L4864" s="25">
        <v>0</v>
      </c>
      <c r="M4864" s="15">
        <v>0</v>
      </c>
      <c r="N4864" s="14">
        <v>0</v>
      </c>
      <c r="O4864" s="16">
        <v>0</v>
      </c>
      <c r="P4864" s="16">
        <v>0</v>
      </c>
      <c r="Q4864" s="16">
        <v>0</v>
      </c>
      <c r="R4864" s="16">
        <f>Q4864*16.876/100</f>
        <v>0</v>
      </c>
      <c r="S4864" s="17">
        <f t="shared" si="525"/>
        <v>0</v>
      </c>
      <c r="T4864" s="16">
        <v>0</v>
      </c>
      <c r="U4864" s="18">
        <f t="shared" si="526"/>
        <v>0</v>
      </c>
      <c r="V4864" s="18">
        <f t="shared" si="527"/>
        <v>0</v>
      </c>
      <c r="W4864" s="18">
        <f t="shared" si="528"/>
        <v>0</v>
      </c>
      <c r="X4864" s="27"/>
      <c r="Y4864" s="19">
        <f t="shared" si="529"/>
        <v>0</v>
      </c>
      <c r="Z4864" s="18">
        <f t="shared" si="530"/>
        <v>0</v>
      </c>
      <c r="AA4864" s="12">
        <v>825</v>
      </c>
      <c r="AB4864" s="12">
        <v>6968.55</v>
      </c>
      <c r="AC4864" s="28">
        <f>+I4864+Y4864-Z4864</f>
        <v>0</v>
      </c>
      <c r="AD4864" s="20">
        <f t="shared" si="531"/>
        <v>0</v>
      </c>
      <c r="AE4864">
        <v>0</v>
      </c>
    </row>
    <row r="4865" spans="1:31" x14ac:dyDescent="0.25">
      <c r="A4865" s="9">
        <v>45230</v>
      </c>
      <c r="B4865" s="10" t="s">
        <v>768</v>
      </c>
      <c r="C4865" s="10" t="s">
        <v>28</v>
      </c>
      <c r="D4865" s="10" t="s">
        <v>29</v>
      </c>
      <c r="E4865" s="10" t="s">
        <v>30</v>
      </c>
      <c r="F4865" s="10"/>
      <c r="G4865" s="10">
        <v>0</v>
      </c>
      <c r="H4865" s="11">
        <f>SUMIFS(AA:AA,$A:$A,EOMONTH($A4865,-1),$B:$B,$B4865)</f>
        <v>150</v>
      </c>
      <c r="I4865" s="63">
        <f>ROUND(SUMIFS(AC:AC,$A:$A,EOMONTH($A4865,-1),$B:$B,$B4865),2)</f>
        <v>0</v>
      </c>
      <c r="J4865" s="11">
        <f>SUMIFS(AB:AB,$A:$A,EOMONTH($A4865,-1),$B:$B,$B4865)</f>
        <v>1284.25</v>
      </c>
      <c r="K4865" s="13">
        <v>0</v>
      </c>
      <c r="L4865" s="25">
        <v>0</v>
      </c>
      <c r="M4865" s="15">
        <v>0</v>
      </c>
      <c r="N4865" s="14">
        <v>0</v>
      </c>
      <c r="O4865" s="16">
        <v>0</v>
      </c>
      <c r="P4865" s="16">
        <v>0</v>
      </c>
      <c r="Q4865" s="16">
        <v>0</v>
      </c>
      <c r="R4865" s="16">
        <f>Q4865*16.876/100</f>
        <v>0</v>
      </c>
      <c r="S4865" s="17">
        <f t="shared" si="525"/>
        <v>0</v>
      </c>
      <c r="T4865" s="16">
        <v>0</v>
      </c>
      <c r="U4865" s="18">
        <f t="shared" si="526"/>
        <v>0</v>
      </c>
      <c r="V4865" s="18">
        <f t="shared" si="527"/>
        <v>0</v>
      </c>
      <c r="W4865" s="18">
        <f t="shared" si="528"/>
        <v>0</v>
      </c>
      <c r="X4865" s="27"/>
      <c r="Y4865" s="19">
        <f t="shared" si="529"/>
        <v>0</v>
      </c>
      <c r="Z4865" s="18">
        <f t="shared" si="530"/>
        <v>0</v>
      </c>
      <c r="AA4865" s="12">
        <v>150</v>
      </c>
      <c r="AB4865" s="12">
        <v>1284.25</v>
      </c>
      <c r="AC4865" s="28">
        <f>+I4865+Y4865-Z4865</f>
        <v>0</v>
      </c>
      <c r="AD4865" s="20">
        <f t="shared" si="531"/>
        <v>0</v>
      </c>
      <c r="AE4865">
        <v>0</v>
      </c>
    </row>
    <row r="4866" spans="1:31" x14ac:dyDescent="0.25">
      <c r="A4866" s="9">
        <v>45230</v>
      </c>
      <c r="B4866" s="10" t="s">
        <v>769</v>
      </c>
      <c r="C4866" s="10" t="s">
        <v>770</v>
      </c>
      <c r="D4866" s="10" t="s">
        <v>40</v>
      </c>
      <c r="E4866" s="10" t="s">
        <v>539</v>
      </c>
      <c r="F4866" s="10"/>
      <c r="G4866" s="10">
        <v>0</v>
      </c>
      <c r="H4866" s="11">
        <f>SUMIFS(AA:AA,$A:$A,EOMONTH($A4866,-1),$B:$B,$B4866)</f>
        <v>233</v>
      </c>
      <c r="I4866" s="63">
        <f>ROUND(SUMIFS(AC:AC,$A:$A,EOMONTH($A4866,-1),$B:$B,$B4866),2)</f>
        <v>0</v>
      </c>
      <c r="J4866" s="11">
        <f>SUMIFS(AB:AB,$A:$A,EOMONTH($A4866,-1),$B:$B,$B4866)</f>
        <v>39144</v>
      </c>
      <c r="K4866" s="13">
        <v>0</v>
      </c>
      <c r="L4866" s="25">
        <v>0</v>
      </c>
      <c r="M4866" s="15">
        <v>0</v>
      </c>
      <c r="N4866" s="14">
        <v>0</v>
      </c>
      <c r="O4866" s="16">
        <v>0</v>
      </c>
      <c r="P4866" s="16">
        <v>0</v>
      </c>
      <c r="Q4866" s="16">
        <v>28.8</v>
      </c>
      <c r="R4866" s="16">
        <f>Q4866*16.876/100</f>
        <v>4.8602880000000006</v>
      </c>
      <c r="S4866" s="17">
        <f t="shared" si="525"/>
        <v>33.660288000000001</v>
      </c>
      <c r="T4866" s="16">
        <v>4838.3999999999996</v>
      </c>
      <c r="U4866" s="18">
        <f t="shared" si="526"/>
        <v>0</v>
      </c>
      <c r="V4866" s="18">
        <f t="shared" si="527"/>
        <v>0</v>
      </c>
      <c r="W4866" s="18">
        <f t="shared" si="528"/>
        <v>0</v>
      </c>
      <c r="X4866" s="27"/>
      <c r="Y4866" s="19">
        <f t="shared" si="529"/>
        <v>0</v>
      </c>
      <c r="Z4866" s="18">
        <f t="shared" si="530"/>
        <v>0</v>
      </c>
      <c r="AA4866" s="12">
        <v>204.2</v>
      </c>
      <c r="AB4866" s="12">
        <v>34305.599999999999</v>
      </c>
      <c r="AC4866" s="28">
        <f>+I4866+Y4866-Z4866</f>
        <v>0</v>
      </c>
      <c r="AD4866" s="20">
        <f t="shared" si="531"/>
        <v>0</v>
      </c>
      <c r="AE4866">
        <v>0</v>
      </c>
    </row>
    <row r="4867" spans="1:31" x14ac:dyDescent="0.25">
      <c r="A4867" s="9">
        <v>45230</v>
      </c>
      <c r="B4867" s="10" t="s">
        <v>737</v>
      </c>
      <c r="C4867" s="10" t="s">
        <v>28</v>
      </c>
      <c r="D4867" s="10" t="s">
        <v>29</v>
      </c>
      <c r="E4867" s="10" t="s">
        <v>30</v>
      </c>
      <c r="F4867" s="10"/>
      <c r="G4867" s="10">
        <v>0</v>
      </c>
      <c r="H4867" s="11">
        <f>SUMIFS(AA:AA,$A:$A,EOMONTH($A4867,-1),$B:$B,$B4867)</f>
        <v>0</v>
      </c>
      <c r="I4867" s="63">
        <f>ROUND(SUMIFS(AC:AC,$A:$A,EOMONTH($A4867,-1),$B:$B,$B4867),2)</f>
        <v>0</v>
      </c>
      <c r="J4867" s="11">
        <f>SUMIFS(AB:AB,$A:$A,EOMONTH($A4867,-1),$B:$B,$B4867)</f>
        <v>0</v>
      </c>
      <c r="K4867" s="13">
        <v>0</v>
      </c>
      <c r="L4867" s="25">
        <v>0</v>
      </c>
      <c r="M4867" s="15">
        <v>240</v>
      </c>
      <c r="N4867" s="14">
        <v>6038.4</v>
      </c>
      <c r="O4867" s="16">
        <v>0</v>
      </c>
      <c r="P4867" s="16">
        <v>0</v>
      </c>
      <c r="Q4867" s="16">
        <v>192</v>
      </c>
      <c r="R4867" s="16">
        <f>Q4867*16.876/100</f>
        <v>32.401919999999997</v>
      </c>
      <c r="S4867" s="17">
        <f t="shared" si="525"/>
        <v>224.40191999999999</v>
      </c>
      <c r="T4867" s="16">
        <v>4830.72</v>
      </c>
      <c r="U4867" s="18">
        <f t="shared" si="526"/>
        <v>0</v>
      </c>
      <c r="V4867" s="18">
        <f t="shared" si="527"/>
        <v>0</v>
      </c>
      <c r="W4867" s="18">
        <f t="shared" si="528"/>
        <v>0</v>
      </c>
      <c r="X4867" s="27"/>
      <c r="Y4867" s="19">
        <f t="shared" si="529"/>
        <v>0</v>
      </c>
      <c r="Z4867" s="18">
        <f t="shared" si="530"/>
        <v>0</v>
      </c>
      <c r="AA4867" s="12">
        <v>48</v>
      </c>
      <c r="AB4867" s="12">
        <v>1207.68</v>
      </c>
      <c r="AC4867" s="28">
        <f>+I4867+Y4867-Z4867</f>
        <v>0</v>
      </c>
      <c r="AD4867" s="20">
        <f t="shared" si="531"/>
        <v>0</v>
      </c>
      <c r="AE4867">
        <v>0</v>
      </c>
    </row>
    <row r="4868" spans="1:31" x14ac:dyDescent="0.25">
      <c r="A4868" s="9">
        <v>45230</v>
      </c>
      <c r="B4868" s="10" t="s">
        <v>738</v>
      </c>
      <c r="C4868" s="10" t="s">
        <v>28</v>
      </c>
      <c r="D4868" s="10" t="s">
        <v>29</v>
      </c>
      <c r="E4868" s="10" t="s">
        <v>30</v>
      </c>
      <c r="F4868" s="10"/>
      <c r="G4868" s="10">
        <v>0</v>
      </c>
      <c r="H4868" s="11">
        <f>SUMIFS(AA:AA,$A:$A,EOMONTH($A4868,-1),$B:$B,$B4868)</f>
        <v>-144</v>
      </c>
      <c r="I4868" s="63">
        <f>ROUND(SUMIFS(AC:AC,$A:$A,EOMONTH($A4868,-1),$B:$B,$B4868),2)</f>
        <v>0</v>
      </c>
      <c r="J4868" s="11">
        <f>SUMIFS(AB:AB,$A:$A,EOMONTH($A4868,-1),$B:$B,$B4868)</f>
        <v>-4348.8</v>
      </c>
      <c r="K4868" s="13">
        <v>0</v>
      </c>
      <c r="L4868" s="25">
        <v>0</v>
      </c>
      <c r="M4868" s="15">
        <v>0</v>
      </c>
      <c r="N4868" s="14">
        <v>0</v>
      </c>
      <c r="O4868" s="16">
        <v>0</v>
      </c>
      <c r="P4868" s="16">
        <v>0</v>
      </c>
      <c r="Q4868" s="16">
        <v>0</v>
      </c>
      <c r="R4868" s="16">
        <f>Q4868*16.876/100</f>
        <v>0</v>
      </c>
      <c r="S4868" s="17">
        <f t="shared" si="525"/>
        <v>0</v>
      </c>
      <c r="T4868" s="16">
        <v>0</v>
      </c>
      <c r="U4868" s="18">
        <f t="shared" si="526"/>
        <v>0</v>
      </c>
      <c r="V4868" s="18">
        <f t="shared" si="527"/>
        <v>0</v>
      </c>
      <c r="W4868" s="18">
        <f t="shared" si="528"/>
        <v>0</v>
      </c>
      <c r="X4868" s="27"/>
      <c r="Y4868" s="19">
        <f t="shared" si="529"/>
        <v>0</v>
      </c>
      <c r="Z4868" s="18">
        <f t="shared" si="530"/>
        <v>0</v>
      </c>
      <c r="AA4868" s="12">
        <v>-144</v>
      </c>
      <c r="AB4868" s="12">
        <v>-4348.8</v>
      </c>
      <c r="AC4868" s="28">
        <f>+I4868+Y4868-Z4868</f>
        <v>0</v>
      </c>
      <c r="AD4868" s="20">
        <f t="shared" si="531"/>
        <v>0</v>
      </c>
      <c r="AE4868">
        <v>0</v>
      </c>
    </row>
    <row r="4869" spans="1:31" x14ac:dyDescent="0.25">
      <c r="A4869" s="9">
        <v>45230</v>
      </c>
      <c r="B4869" s="10" t="s">
        <v>692</v>
      </c>
      <c r="C4869" s="10" t="s">
        <v>693</v>
      </c>
      <c r="D4869" s="10" t="s">
        <v>29</v>
      </c>
      <c r="E4869" s="10" t="s">
        <v>30</v>
      </c>
      <c r="F4869" s="10"/>
      <c r="G4869" s="10">
        <v>0</v>
      </c>
      <c r="H4869" s="11">
        <f>SUMIFS(AA:AA,$A:$A,EOMONTH($A4869,-1),$B:$B,$B4869)</f>
        <v>12000</v>
      </c>
      <c r="I4869" s="63">
        <f>ROUND(SUMIFS(AC:AC,$A:$A,EOMONTH($A4869,-1),$B:$B,$B4869),2)</f>
        <v>541.79</v>
      </c>
      <c r="J4869" s="11">
        <f>SUMIFS(AB:AB,$A:$A,EOMONTH($A4869,-1),$B:$B,$B4869)</f>
        <v>16200</v>
      </c>
      <c r="K4869" s="13">
        <v>0</v>
      </c>
      <c r="L4869" s="25">
        <v>0</v>
      </c>
      <c r="M4869" s="15">
        <v>0</v>
      </c>
      <c r="N4869" s="14">
        <v>0</v>
      </c>
      <c r="O4869" s="16">
        <v>0</v>
      </c>
      <c r="P4869" s="16">
        <v>0</v>
      </c>
      <c r="Q4869" s="16">
        <v>0</v>
      </c>
      <c r="R4869" s="16">
        <f>Q4869*16.876/100</f>
        <v>0</v>
      </c>
      <c r="S4869" s="17">
        <f t="shared" ref="S4869:S4932" si="532">Q4869+R4869</f>
        <v>0</v>
      </c>
      <c r="T4869" s="16">
        <v>0</v>
      </c>
      <c r="U4869" s="18">
        <f t="shared" ref="U4869:U4932" si="533">H4869*G4869/1000</f>
        <v>0</v>
      </c>
      <c r="V4869" s="18">
        <f t="shared" ref="V4869:V4932" si="534">M4869*F4869/1000</f>
        <v>0</v>
      </c>
      <c r="W4869" s="18">
        <f t="shared" ref="W4869:W4932" si="535">V4869*16.789/100</f>
        <v>0</v>
      </c>
      <c r="X4869" s="27"/>
      <c r="Y4869" s="19">
        <f t="shared" ref="Y4869:Y4932" si="536">V4869+W4869+X4869</f>
        <v>0</v>
      </c>
      <c r="Z4869" s="18">
        <f t="shared" ref="Z4869:Z4932" si="537">O4869*G4869/1000</f>
        <v>0</v>
      </c>
      <c r="AA4869" s="12">
        <v>12000</v>
      </c>
      <c r="AB4869" s="12">
        <v>16200</v>
      </c>
      <c r="AC4869" s="28">
        <f>+I4869+Y4869-Z4869</f>
        <v>541.79</v>
      </c>
      <c r="AD4869" s="20">
        <f t="shared" ref="AD4869:AD4932" si="538">IF(AC4869&lt;0,ROUNDUP(AC4869,-1)*-1,0)</f>
        <v>0</v>
      </c>
      <c r="AE4869">
        <v>0</v>
      </c>
    </row>
    <row r="4870" spans="1:31" x14ac:dyDescent="0.25">
      <c r="A4870" s="9">
        <v>45230</v>
      </c>
      <c r="B4870" s="10" t="s">
        <v>694</v>
      </c>
      <c r="C4870" s="10" t="s">
        <v>554</v>
      </c>
      <c r="D4870" s="10" t="s">
        <v>29</v>
      </c>
      <c r="E4870" s="10" t="s">
        <v>30</v>
      </c>
      <c r="F4870" s="10"/>
      <c r="G4870" s="10">
        <v>0</v>
      </c>
      <c r="H4870" s="11">
        <f>SUMIFS(AA:AA,$A:$A,EOMONTH($A4870,-1),$B:$B,$B4870)</f>
        <v>202</v>
      </c>
      <c r="I4870" s="63">
        <f>ROUND(SUMIFS(AC:AC,$A:$A,EOMONTH($A4870,-1),$B:$B,$B4870),2)</f>
        <v>6.59</v>
      </c>
      <c r="J4870" s="11">
        <f>SUMIFS(AB:AB,$A:$A,EOMONTH($A4870,-1),$B:$B,$B4870)</f>
        <v>79060</v>
      </c>
      <c r="K4870" s="13">
        <v>0</v>
      </c>
      <c r="L4870" s="25">
        <v>0</v>
      </c>
      <c r="M4870" s="15">
        <v>0</v>
      </c>
      <c r="N4870" s="14">
        <v>0</v>
      </c>
      <c r="O4870" s="16">
        <v>0</v>
      </c>
      <c r="P4870" s="16">
        <v>0</v>
      </c>
      <c r="Q4870" s="16">
        <v>0</v>
      </c>
      <c r="R4870" s="16">
        <f>Q4870*16.876/100</f>
        <v>0</v>
      </c>
      <c r="S4870" s="17">
        <f t="shared" si="532"/>
        <v>0</v>
      </c>
      <c r="T4870" s="16">
        <v>0</v>
      </c>
      <c r="U4870" s="18">
        <f t="shared" si="533"/>
        <v>0</v>
      </c>
      <c r="V4870" s="18">
        <f t="shared" si="534"/>
        <v>0</v>
      </c>
      <c r="W4870" s="18">
        <f t="shared" si="535"/>
        <v>0</v>
      </c>
      <c r="X4870" s="27"/>
      <c r="Y4870" s="19">
        <f t="shared" si="536"/>
        <v>0</v>
      </c>
      <c r="Z4870" s="18">
        <f t="shared" si="537"/>
        <v>0</v>
      </c>
      <c r="AA4870" s="12">
        <v>202</v>
      </c>
      <c r="AB4870" s="12">
        <v>79060</v>
      </c>
      <c r="AC4870" s="28">
        <f>+I4870+Y4870-Z4870</f>
        <v>6.59</v>
      </c>
      <c r="AD4870" s="20">
        <f t="shared" si="538"/>
        <v>0</v>
      </c>
      <c r="AE4870">
        <v>0</v>
      </c>
    </row>
    <row r="4871" spans="1:31" x14ac:dyDescent="0.25">
      <c r="A4871" s="9">
        <v>45230</v>
      </c>
      <c r="B4871" s="10" t="s">
        <v>695</v>
      </c>
      <c r="C4871" s="10" t="s">
        <v>554</v>
      </c>
      <c r="D4871" s="10" t="s">
        <v>29</v>
      </c>
      <c r="E4871" s="10" t="s">
        <v>30</v>
      </c>
      <c r="F4871" s="10"/>
      <c r="G4871" s="10">
        <v>0</v>
      </c>
      <c r="H4871" s="11">
        <f>SUMIFS(AA:AA,$A:$A,EOMONTH($A4871,-1),$B:$B,$B4871)</f>
        <v>1700</v>
      </c>
      <c r="I4871" s="63">
        <f>ROUND(SUMIFS(AC:AC,$A:$A,EOMONTH($A4871,-1),$B:$B,$B4871),2)</f>
        <v>76.75</v>
      </c>
      <c r="J4871" s="11">
        <f>SUMIFS(AB:AB,$A:$A,EOMONTH($A4871,-1),$B:$B,$B4871)</f>
        <v>2890</v>
      </c>
      <c r="K4871" s="13">
        <v>0</v>
      </c>
      <c r="L4871" s="25">
        <v>0</v>
      </c>
      <c r="M4871" s="15">
        <v>0</v>
      </c>
      <c r="N4871" s="14">
        <v>0</v>
      </c>
      <c r="O4871" s="16">
        <v>0</v>
      </c>
      <c r="P4871" s="16">
        <v>0</v>
      </c>
      <c r="Q4871" s="16">
        <v>0</v>
      </c>
      <c r="R4871" s="16">
        <f>Q4871*16.876/100</f>
        <v>0</v>
      </c>
      <c r="S4871" s="17">
        <f t="shared" si="532"/>
        <v>0</v>
      </c>
      <c r="T4871" s="16">
        <v>0</v>
      </c>
      <c r="U4871" s="18">
        <f t="shared" si="533"/>
        <v>0</v>
      </c>
      <c r="V4871" s="18">
        <f t="shared" si="534"/>
        <v>0</v>
      </c>
      <c r="W4871" s="18">
        <f t="shared" si="535"/>
        <v>0</v>
      </c>
      <c r="X4871" s="27"/>
      <c r="Y4871" s="19">
        <f t="shared" si="536"/>
        <v>0</v>
      </c>
      <c r="Z4871" s="18">
        <f t="shared" si="537"/>
        <v>0</v>
      </c>
      <c r="AA4871" s="12">
        <v>1700</v>
      </c>
      <c r="AB4871" s="12">
        <v>2890</v>
      </c>
      <c r="AC4871" s="28">
        <f>+I4871+Y4871-Z4871</f>
        <v>76.75</v>
      </c>
      <c r="AD4871" s="20">
        <f t="shared" si="538"/>
        <v>0</v>
      </c>
      <c r="AE4871">
        <v>0</v>
      </c>
    </row>
    <row r="4872" spans="1:31" x14ac:dyDescent="0.25">
      <c r="A4872" s="9">
        <v>45230</v>
      </c>
      <c r="B4872" s="10" t="s">
        <v>696</v>
      </c>
      <c r="C4872" s="10" t="s">
        <v>554</v>
      </c>
      <c r="D4872" s="10" t="s">
        <v>29</v>
      </c>
      <c r="E4872" s="10" t="s">
        <v>30</v>
      </c>
      <c r="F4872" s="10"/>
      <c r="G4872" s="10">
        <v>0</v>
      </c>
      <c r="H4872" s="11">
        <f>SUMIFS(AA:AA,$A:$A,EOMONTH($A4872,-1),$B:$B,$B4872)</f>
        <v>5000</v>
      </c>
      <c r="I4872" s="63">
        <f>ROUND(SUMIFS(AC:AC,$A:$A,EOMONTH($A4872,-1),$B:$B,$B4872),2)</f>
        <v>225.75</v>
      </c>
      <c r="J4872" s="11">
        <f>SUMIFS(AB:AB,$A:$A,EOMONTH($A4872,-1),$B:$B,$B4872)</f>
        <v>750</v>
      </c>
      <c r="K4872" s="13">
        <v>0</v>
      </c>
      <c r="L4872" s="25">
        <v>0</v>
      </c>
      <c r="M4872" s="15">
        <v>0</v>
      </c>
      <c r="N4872" s="14">
        <v>0</v>
      </c>
      <c r="O4872" s="16">
        <v>0</v>
      </c>
      <c r="P4872" s="16">
        <v>0</v>
      </c>
      <c r="Q4872" s="16">
        <v>0</v>
      </c>
      <c r="R4872" s="16">
        <f>Q4872*16.876/100</f>
        <v>0</v>
      </c>
      <c r="S4872" s="17">
        <f t="shared" si="532"/>
        <v>0</v>
      </c>
      <c r="T4872" s="16">
        <v>0</v>
      </c>
      <c r="U4872" s="18">
        <f t="shared" si="533"/>
        <v>0</v>
      </c>
      <c r="V4872" s="18">
        <f t="shared" si="534"/>
        <v>0</v>
      </c>
      <c r="W4872" s="18">
        <f t="shared" si="535"/>
        <v>0</v>
      </c>
      <c r="X4872" s="27"/>
      <c r="Y4872" s="19">
        <f t="shared" si="536"/>
        <v>0</v>
      </c>
      <c r="Z4872" s="18">
        <f t="shared" si="537"/>
        <v>0</v>
      </c>
      <c r="AA4872" s="12">
        <v>5000</v>
      </c>
      <c r="AB4872" s="12">
        <v>750</v>
      </c>
      <c r="AC4872" s="28">
        <f>+I4872+Y4872-Z4872</f>
        <v>225.75</v>
      </c>
      <c r="AD4872" s="20">
        <f t="shared" si="538"/>
        <v>0</v>
      </c>
      <c r="AE4872">
        <v>0</v>
      </c>
    </row>
    <row r="4873" spans="1:31" x14ac:dyDescent="0.25">
      <c r="A4873" s="9">
        <v>45230</v>
      </c>
      <c r="B4873" s="10" t="s">
        <v>697</v>
      </c>
      <c r="C4873" s="10" t="s">
        <v>287</v>
      </c>
      <c r="D4873" s="10" t="s">
        <v>29</v>
      </c>
      <c r="E4873" s="10" t="s">
        <v>30</v>
      </c>
      <c r="F4873" s="10"/>
      <c r="G4873" s="10">
        <v>0</v>
      </c>
      <c r="H4873" s="11">
        <f>SUMIFS(AA:AA,$A:$A,EOMONTH($A4873,-1),$B:$B,$B4873)</f>
        <v>8534</v>
      </c>
      <c r="I4873" s="63">
        <f>ROUND(SUMIFS(AC:AC,$A:$A,EOMONTH($A4873,-1),$B:$B,$B4873),2)</f>
        <v>0</v>
      </c>
      <c r="J4873" s="11">
        <f>SUMIFS(AB:AB,$A:$A,EOMONTH($A4873,-1),$B:$B,$B4873)</f>
        <v>7845.77</v>
      </c>
      <c r="K4873" s="13">
        <v>0</v>
      </c>
      <c r="L4873" s="25">
        <v>0</v>
      </c>
      <c r="M4873" s="15">
        <v>0</v>
      </c>
      <c r="N4873" s="14">
        <v>0</v>
      </c>
      <c r="O4873" s="16">
        <v>0</v>
      </c>
      <c r="P4873" s="16">
        <v>0</v>
      </c>
      <c r="Q4873" s="16">
        <v>0</v>
      </c>
      <c r="R4873" s="16">
        <f>Q4873*16.876/100</f>
        <v>0</v>
      </c>
      <c r="S4873" s="17">
        <f t="shared" si="532"/>
        <v>0</v>
      </c>
      <c r="T4873" s="16">
        <v>0</v>
      </c>
      <c r="U4873" s="18">
        <f t="shared" si="533"/>
        <v>0</v>
      </c>
      <c r="V4873" s="18">
        <f t="shared" si="534"/>
        <v>0</v>
      </c>
      <c r="W4873" s="18">
        <f t="shared" si="535"/>
        <v>0</v>
      </c>
      <c r="X4873" s="27"/>
      <c r="Y4873" s="19">
        <f t="shared" si="536"/>
        <v>0</v>
      </c>
      <c r="Z4873" s="18">
        <f t="shared" si="537"/>
        <v>0</v>
      </c>
      <c r="AA4873" s="12">
        <v>8534</v>
      </c>
      <c r="AB4873" s="12">
        <v>7845.77</v>
      </c>
      <c r="AC4873" s="28">
        <f>+I4873+Y4873-Z4873</f>
        <v>0</v>
      </c>
      <c r="AD4873" s="20">
        <f t="shared" si="538"/>
        <v>0</v>
      </c>
      <c r="AE4873">
        <v>0</v>
      </c>
    </row>
    <row r="4874" spans="1:31" x14ac:dyDescent="0.25">
      <c r="A4874" s="9">
        <v>45230</v>
      </c>
      <c r="B4874" s="10" t="s">
        <v>698</v>
      </c>
      <c r="C4874" s="10" t="s">
        <v>28</v>
      </c>
      <c r="D4874" s="10" t="s">
        <v>29</v>
      </c>
      <c r="E4874" s="10" t="s">
        <v>30</v>
      </c>
      <c r="F4874" s="10"/>
      <c r="G4874" s="10">
        <v>0</v>
      </c>
      <c r="H4874" s="11">
        <f>SUMIFS(AA:AA,$A:$A,EOMONTH($A4874,-1),$B:$B,$B4874)</f>
        <v>17794.02</v>
      </c>
      <c r="I4874" s="63">
        <f>ROUND(SUMIFS(AC:AC,$A:$A,EOMONTH($A4874,-1),$B:$B,$B4874),2)</f>
        <v>1502.07</v>
      </c>
      <c r="J4874" s="11">
        <f>SUMIFS(AB:AB,$A:$A,EOMONTH($A4874,-1),$B:$B,$B4874)</f>
        <v>41785.89</v>
      </c>
      <c r="K4874" s="13">
        <v>0</v>
      </c>
      <c r="L4874" s="25">
        <v>0</v>
      </c>
      <c r="M4874" s="15">
        <v>0</v>
      </c>
      <c r="N4874" s="14">
        <v>0</v>
      </c>
      <c r="O4874" s="16">
        <v>0</v>
      </c>
      <c r="P4874" s="16">
        <v>0</v>
      </c>
      <c r="Q4874" s="16">
        <v>3760</v>
      </c>
      <c r="R4874" s="16">
        <f>Q4874*16.876/100</f>
        <v>634.5376</v>
      </c>
      <c r="S4874" s="17">
        <f t="shared" si="532"/>
        <v>4394.5375999999997</v>
      </c>
      <c r="T4874" s="16">
        <v>8836</v>
      </c>
      <c r="U4874" s="18">
        <f t="shared" si="533"/>
        <v>0</v>
      </c>
      <c r="V4874" s="18">
        <f t="shared" si="534"/>
        <v>0</v>
      </c>
      <c r="W4874" s="18">
        <f t="shared" si="535"/>
        <v>0</v>
      </c>
      <c r="X4874" s="27"/>
      <c r="Y4874" s="19">
        <f t="shared" si="536"/>
        <v>0</v>
      </c>
      <c r="Z4874" s="18">
        <f t="shared" si="537"/>
        <v>0</v>
      </c>
      <c r="AA4874" s="12">
        <v>14034.02</v>
      </c>
      <c r="AB4874" s="12">
        <v>32956.25</v>
      </c>
      <c r="AC4874" s="28">
        <f>+I4874+Y4874-Z4874</f>
        <v>1502.07</v>
      </c>
      <c r="AD4874" s="20">
        <f t="shared" si="538"/>
        <v>0</v>
      </c>
      <c r="AE4874">
        <v>0</v>
      </c>
    </row>
    <row r="4875" spans="1:31" x14ac:dyDescent="0.25">
      <c r="A4875" s="9">
        <v>45230</v>
      </c>
      <c r="B4875" s="10" t="s">
        <v>771</v>
      </c>
      <c r="C4875" s="10" t="s">
        <v>28</v>
      </c>
      <c r="D4875" s="10" t="s">
        <v>29</v>
      </c>
      <c r="E4875" s="10" t="s">
        <v>30</v>
      </c>
      <c r="F4875" s="10"/>
      <c r="G4875" s="10">
        <v>0</v>
      </c>
      <c r="H4875" s="11">
        <f>SUMIFS(AA:AA,$A:$A,EOMONTH($A4875,-1),$B:$B,$B4875)</f>
        <v>915</v>
      </c>
      <c r="I4875" s="63">
        <f>ROUND(SUMIFS(AC:AC,$A:$A,EOMONTH($A4875,-1),$B:$B,$B4875),2)</f>
        <v>0</v>
      </c>
      <c r="J4875" s="11">
        <f>SUMIFS(AB:AB,$A:$A,EOMONTH($A4875,-1),$B:$B,$B4875)</f>
        <v>8197.94</v>
      </c>
      <c r="K4875" s="13">
        <v>0</v>
      </c>
      <c r="L4875" s="25">
        <v>0</v>
      </c>
      <c r="M4875" s="15">
        <v>0</v>
      </c>
      <c r="N4875" s="14">
        <v>0</v>
      </c>
      <c r="O4875" s="16">
        <v>0</v>
      </c>
      <c r="P4875" s="16">
        <v>0</v>
      </c>
      <c r="Q4875" s="16">
        <v>120</v>
      </c>
      <c r="R4875" s="16">
        <f>Q4875*16.876/100</f>
        <v>20.251200000000001</v>
      </c>
      <c r="S4875" s="17">
        <f t="shared" si="532"/>
        <v>140.25120000000001</v>
      </c>
      <c r="T4875" s="16">
        <v>1075.2</v>
      </c>
      <c r="U4875" s="18">
        <f t="shared" si="533"/>
        <v>0</v>
      </c>
      <c r="V4875" s="18">
        <f t="shared" si="534"/>
        <v>0</v>
      </c>
      <c r="W4875" s="18">
        <f t="shared" si="535"/>
        <v>0</v>
      </c>
      <c r="X4875" s="27"/>
      <c r="Y4875" s="19">
        <f t="shared" si="536"/>
        <v>0</v>
      </c>
      <c r="Z4875" s="18">
        <f t="shared" si="537"/>
        <v>0</v>
      </c>
      <c r="AA4875" s="12">
        <v>795</v>
      </c>
      <c r="AB4875" s="12">
        <v>7122.8</v>
      </c>
      <c r="AC4875" s="28">
        <f>+I4875+Y4875-Z4875</f>
        <v>0</v>
      </c>
      <c r="AD4875" s="20">
        <f t="shared" si="538"/>
        <v>0</v>
      </c>
      <c r="AE4875">
        <v>0</v>
      </c>
    </row>
    <row r="4876" spans="1:31" x14ac:dyDescent="0.25">
      <c r="A4876" s="9">
        <v>45230</v>
      </c>
      <c r="B4876" s="10" t="s">
        <v>772</v>
      </c>
      <c r="C4876" s="10" t="s">
        <v>28</v>
      </c>
      <c r="D4876" s="10" t="s">
        <v>29</v>
      </c>
      <c r="E4876" s="10" t="s">
        <v>30</v>
      </c>
      <c r="F4876" s="10"/>
      <c r="G4876" s="10">
        <v>0</v>
      </c>
      <c r="H4876" s="11">
        <f>SUMIFS(AA:AA,$A:$A,EOMONTH($A4876,-1),$B:$B,$B4876)</f>
        <v>5251</v>
      </c>
      <c r="I4876" s="63">
        <f>ROUND(SUMIFS(AC:AC,$A:$A,EOMONTH($A4876,-1),$B:$B,$B4876),2)</f>
        <v>0</v>
      </c>
      <c r="J4876" s="11">
        <f>SUMIFS(AB:AB,$A:$A,EOMONTH($A4876,-1),$B:$B,$B4876)</f>
        <v>63487.12</v>
      </c>
      <c r="K4876" s="13">
        <v>0</v>
      </c>
      <c r="L4876" s="25">
        <v>0</v>
      </c>
      <c r="M4876" s="15">
        <v>0</v>
      </c>
      <c r="N4876" s="14">
        <v>0</v>
      </c>
      <c r="O4876" s="16">
        <v>0</v>
      </c>
      <c r="P4876" s="16">
        <v>0</v>
      </c>
      <c r="Q4876" s="16">
        <v>120</v>
      </c>
      <c r="R4876" s="16">
        <f>Q4876*16.876/100</f>
        <v>20.251200000000001</v>
      </c>
      <c r="S4876" s="17">
        <f t="shared" si="532"/>
        <v>140.25120000000001</v>
      </c>
      <c r="T4876" s="16">
        <v>1450.8</v>
      </c>
      <c r="U4876" s="18">
        <f t="shared" si="533"/>
        <v>0</v>
      </c>
      <c r="V4876" s="18">
        <f t="shared" si="534"/>
        <v>0</v>
      </c>
      <c r="W4876" s="18">
        <f t="shared" si="535"/>
        <v>0</v>
      </c>
      <c r="X4876" s="27"/>
      <c r="Y4876" s="19">
        <f t="shared" si="536"/>
        <v>0</v>
      </c>
      <c r="Z4876" s="18">
        <f t="shared" si="537"/>
        <v>0</v>
      </c>
      <c r="AA4876" s="12">
        <v>5131</v>
      </c>
      <c r="AB4876" s="12">
        <v>62036.26</v>
      </c>
      <c r="AC4876" s="28">
        <f>+I4876+Y4876-Z4876</f>
        <v>0</v>
      </c>
      <c r="AD4876" s="20">
        <f t="shared" si="538"/>
        <v>0</v>
      </c>
      <c r="AE4876">
        <v>0</v>
      </c>
    </row>
    <row r="4877" spans="1:31" x14ac:dyDescent="0.25">
      <c r="A4877" s="59">
        <v>45230</v>
      </c>
      <c r="B4877" s="60" t="s">
        <v>826</v>
      </c>
      <c r="C4877" s="60" t="s">
        <v>282</v>
      </c>
      <c r="D4877" s="60" t="s">
        <v>29</v>
      </c>
      <c r="E4877" s="60" t="s">
        <v>30</v>
      </c>
      <c r="F4877" s="10"/>
      <c r="G4877" s="10"/>
      <c r="H4877" s="11"/>
      <c r="I4877" s="63">
        <f>ROUND(SUMIFS(AC:AC,$A:$A,EOMONTH($A4877,-1),$B:$B,$B4877),2)</f>
        <v>0</v>
      </c>
      <c r="J4877" s="11"/>
      <c r="K4877" s="13"/>
      <c r="L4877" s="25"/>
      <c r="M4877" s="15"/>
      <c r="N4877" s="14"/>
      <c r="O4877" s="16"/>
      <c r="P4877" s="16"/>
      <c r="Q4877" s="16"/>
      <c r="R4877" s="16"/>
      <c r="S4877" s="17">
        <f t="shared" si="532"/>
        <v>0</v>
      </c>
      <c r="T4877" s="16"/>
      <c r="U4877" s="18">
        <f t="shared" si="533"/>
        <v>0</v>
      </c>
      <c r="V4877" s="18">
        <f t="shared" si="534"/>
        <v>0</v>
      </c>
      <c r="W4877" s="18">
        <f t="shared" si="535"/>
        <v>0</v>
      </c>
      <c r="X4877" s="27"/>
      <c r="Y4877" s="19">
        <f t="shared" si="536"/>
        <v>0</v>
      </c>
      <c r="Z4877" s="18">
        <f t="shared" si="537"/>
        <v>0</v>
      </c>
      <c r="AA4877" s="12"/>
      <c r="AB4877" s="12"/>
      <c r="AC4877" s="28">
        <f>+I4877+Y4877-Z4877</f>
        <v>0</v>
      </c>
      <c r="AD4877" s="20">
        <f t="shared" si="538"/>
        <v>0</v>
      </c>
      <c r="AE4877">
        <v>0</v>
      </c>
    </row>
    <row r="4878" spans="1:31" x14ac:dyDescent="0.25">
      <c r="A4878" s="59">
        <v>45230</v>
      </c>
      <c r="B4878" s="60" t="s">
        <v>773</v>
      </c>
      <c r="C4878" s="60" t="s">
        <v>108</v>
      </c>
      <c r="D4878" s="60" t="s">
        <v>29</v>
      </c>
      <c r="E4878" s="60" t="s">
        <v>30</v>
      </c>
      <c r="F4878" s="10"/>
      <c r="G4878" s="10"/>
      <c r="H4878" s="11"/>
      <c r="I4878" s="63">
        <f>ROUND(SUMIFS(AC:AC,$A:$A,EOMONTH($A4878,-1),$B:$B,$B4878),2)</f>
        <v>0</v>
      </c>
      <c r="J4878" s="11"/>
      <c r="K4878" s="13"/>
      <c r="L4878" s="25"/>
      <c r="M4878" s="15"/>
      <c r="N4878" s="14"/>
      <c r="O4878" s="16"/>
      <c r="P4878" s="16"/>
      <c r="Q4878" s="16"/>
      <c r="R4878" s="16"/>
      <c r="S4878" s="17">
        <f t="shared" si="532"/>
        <v>0</v>
      </c>
      <c r="T4878" s="16"/>
      <c r="U4878" s="18">
        <f t="shared" si="533"/>
        <v>0</v>
      </c>
      <c r="V4878" s="18">
        <f t="shared" si="534"/>
        <v>0</v>
      </c>
      <c r="W4878" s="18">
        <f t="shared" si="535"/>
        <v>0</v>
      </c>
      <c r="X4878" s="27"/>
      <c r="Y4878" s="19">
        <f t="shared" si="536"/>
        <v>0</v>
      </c>
      <c r="Z4878" s="18">
        <f t="shared" si="537"/>
        <v>0</v>
      </c>
      <c r="AA4878" s="12"/>
      <c r="AB4878" s="12"/>
      <c r="AC4878" s="28">
        <f>+I4878+Y4878-Z4878</f>
        <v>0</v>
      </c>
      <c r="AD4878" s="20">
        <f t="shared" si="538"/>
        <v>0</v>
      </c>
      <c r="AE4878">
        <v>0</v>
      </c>
    </row>
    <row r="4879" spans="1:31" x14ac:dyDescent="0.25">
      <c r="A4879" s="9">
        <v>45230</v>
      </c>
      <c r="B4879" s="10" t="s">
        <v>699</v>
      </c>
      <c r="C4879" s="10" t="s">
        <v>28</v>
      </c>
      <c r="D4879" s="10" t="s">
        <v>29</v>
      </c>
      <c r="E4879" s="10" t="s">
        <v>30</v>
      </c>
      <c r="F4879" s="10"/>
      <c r="G4879" s="10">
        <v>0</v>
      </c>
      <c r="H4879" s="11">
        <f>SUMIFS(AA:AA,$A:$A,EOMONTH($A4879,-1),$B:$B,$B4879)</f>
        <v>1734</v>
      </c>
      <c r="I4879" s="63">
        <f>ROUND(SUMIFS(AC:AC,$A:$A,EOMONTH($A4879,-1),$B:$B,$B4879),2)</f>
        <v>70.430000000000007</v>
      </c>
      <c r="J4879" s="11">
        <f>SUMIFS(AB:AB,$A:$A,EOMONTH($A4879,-1),$B:$B,$B4879)</f>
        <v>43417.37</v>
      </c>
      <c r="K4879" s="13">
        <v>0</v>
      </c>
      <c r="L4879" s="25">
        <v>0</v>
      </c>
      <c r="M4879" s="15">
        <v>0</v>
      </c>
      <c r="N4879" s="14">
        <v>0</v>
      </c>
      <c r="O4879" s="16">
        <v>0</v>
      </c>
      <c r="P4879" s="16">
        <v>0</v>
      </c>
      <c r="Q4879" s="16">
        <v>120</v>
      </c>
      <c r="R4879" s="16">
        <f>Q4879*16.876/100</f>
        <v>20.251200000000001</v>
      </c>
      <c r="S4879" s="17">
        <f t="shared" si="532"/>
        <v>140.25120000000001</v>
      </c>
      <c r="T4879" s="16">
        <v>3004.8</v>
      </c>
      <c r="U4879" s="18">
        <f t="shared" si="533"/>
        <v>0</v>
      </c>
      <c r="V4879" s="18">
        <f t="shared" si="534"/>
        <v>0</v>
      </c>
      <c r="W4879" s="18">
        <f t="shared" si="535"/>
        <v>0</v>
      </c>
      <c r="X4879" s="27"/>
      <c r="Y4879" s="19">
        <f t="shared" si="536"/>
        <v>0</v>
      </c>
      <c r="Z4879" s="18">
        <f t="shared" si="537"/>
        <v>0</v>
      </c>
      <c r="AA4879" s="12">
        <v>1614</v>
      </c>
      <c r="AB4879" s="12">
        <v>40412.71</v>
      </c>
      <c r="AC4879" s="28">
        <f>+I4879+Y4879-Z4879</f>
        <v>70.430000000000007</v>
      </c>
      <c r="AD4879" s="20">
        <f t="shared" si="538"/>
        <v>0</v>
      </c>
      <c r="AE4879">
        <v>0</v>
      </c>
    </row>
    <row r="4880" spans="1:31" x14ac:dyDescent="0.25">
      <c r="A4880" s="9">
        <v>45230</v>
      </c>
      <c r="B4880" s="10" t="s">
        <v>700</v>
      </c>
      <c r="C4880" s="10" t="s">
        <v>28</v>
      </c>
      <c r="D4880" s="10" t="s">
        <v>29</v>
      </c>
      <c r="E4880" s="10" t="s">
        <v>30</v>
      </c>
      <c r="F4880" s="10"/>
      <c r="G4880" s="10">
        <v>0</v>
      </c>
      <c r="H4880" s="11">
        <f>SUMIFS(AA:AA,$A:$A,EOMONTH($A4880,-1),$B:$B,$B4880)</f>
        <v>1969</v>
      </c>
      <c r="I4880" s="63">
        <f>ROUND(SUMIFS(AC:AC,$A:$A,EOMONTH($A4880,-1),$B:$B,$B4880),2)</f>
        <v>26.59</v>
      </c>
      <c r="J4880" s="11">
        <f>SUMIFS(AB:AB,$A:$A,EOMONTH($A4880,-1),$B:$B,$B4880)</f>
        <v>62226.400000000001</v>
      </c>
      <c r="K4880" s="13">
        <v>0</v>
      </c>
      <c r="L4880" s="25">
        <v>0</v>
      </c>
      <c r="M4880" s="15">
        <v>0</v>
      </c>
      <c r="N4880" s="14">
        <v>0</v>
      </c>
      <c r="O4880" s="16">
        <v>0</v>
      </c>
      <c r="P4880" s="16">
        <v>0</v>
      </c>
      <c r="Q4880" s="16">
        <v>336</v>
      </c>
      <c r="R4880" s="16">
        <f>Q4880*16.876/100</f>
        <v>56.703360000000004</v>
      </c>
      <c r="S4880" s="17">
        <f t="shared" si="532"/>
        <v>392.70335999999998</v>
      </c>
      <c r="T4880" s="16">
        <v>10617.6</v>
      </c>
      <c r="U4880" s="18">
        <f t="shared" si="533"/>
        <v>0</v>
      </c>
      <c r="V4880" s="18">
        <f t="shared" si="534"/>
        <v>0</v>
      </c>
      <c r="W4880" s="18">
        <f t="shared" si="535"/>
        <v>0</v>
      </c>
      <c r="X4880" s="27"/>
      <c r="Y4880" s="19">
        <f t="shared" si="536"/>
        <v>0</v>
      </c>
      <c r="Z4880" s="18">
        <f t="shared" si="537"/>
        <v>0</v>
      </c>
      <c r="AA4880" s="12">
        <v>1633</v>
      </c>
      <c r="AB4880" s="12">
        <v>51607.77</v>
      </c>
      <c r="AC4880" s="28">
        <f>+I4880+Y4880-Z4880</f>
        <v>26.59</v>
      </c>
      <c r="AD4880" s="20">
        <f t="shared" si="538"/>
        <v>0</v>
      </c>
      <c r="AE4880">
        <v>0</v>
      </c>
    </row>
    <row r="4881" spans="1:31" x14ac:dyDescent="0.25">
      <c r="A4881" s="9">
        <v>45230</v>
      </c>
      <c r="B4881" s="10" t="s">
        <v>706</v>
      </c>
      <c r="C4881" s="10" t="s">
        <v>28</v>
      </c>
      <c r="D4881" s="10" t="s">
        <v>29</v>
      </c>
      <c r="E4881" s="10" t="s">
        <v>30</v>
      </c>
      <c r="F4881" s="10"/>
      <c r="G4881" s="10">
        <v>0</v>
      </c>
      <c r="H4881" s="11">
        <f>SUMIFS(AA:AA,$A:$A,EOMONTH($A4881,-1),$B:$B,$B4881)</f>
        <v>56600</v>
      </c>
      <c r="I4881" s="63">
        <f>ROUND(SUMIFS(AC:AC,$A:$A,EOMONTH($A4881,-1),$B:$B,$B4881),2)</f>
        <v>0</v>
      </c>
      <c r="J4881" s="11">
        <f>SUMIFS(AB:AB,$A:$A,EOMONTH($A4881,-1),$B:$B,$B4881)</f>
        <v>9417.59</v>
      </c>
      <c r="K4881" s="13">
        <v>0</v>
      </c>
      <c r="L4881" s="25">
        <v>0</v>
      </c>
      <c r="M4881" s="15">
        <v>33120</v>
      </c>
      <c r="N4881" s="14">
        <v>5447.05</v>
      </c>
      <c r="O4881" s="16">
        <v>0</v>
      </c>
      <c r="P4881" s="16">
        <v>0</v>
      </c>
      <c r="Q4881" s="16">
        <v>3240</v>
      </c>
      <c r="R4881" s="16">
        <f>Q4881*16.876/100</f>
        <v>546.78240000000005</v>
      </c>
      <c r="S4881" s="17">
        <f t="shared" si="532"/>
        <v>3786.7824000000001</v>
      </c>
      <c r="T4881" s="16">
        <v>550.79999999999995</v>
      </c>
      <c r="U4881" s="18">
        <f t="shared" si="533"/>
        <v>0</v>
      </c>
      <c r="V4881" s="18">
        <f t="shared" si="534"/>
        <v>0</v>
      </c>
      <c r="W4881" s="18">
        <f t="shared" si="535"/>
        <v>0</v>
      </c>
      <c r="X4881" s="27"/>
      <c r="Y4881" s="19">
        <f t="shared" si="536"/>
        <v>0</v>
      </c>
      <c r="Z4881" s="18">
        <f t="shared" si="537"/>
        <v>0</v>
      </c>
      <c r="AA4881" s="12">
        <v>86480</v>
      </c>
      <c r="AB4881" s="12">
        <v>14327.84</v>
      </c>
      <c r="AC4881" s="28">
        <f>+I4881+Y4881-Z4881</f>
        <v>0</v>
      </c>
      <c r="AD4881" s="20">
        <f t="shared" si="538"/>
        <v>0</v>
      </c>
      <c r="AE4881">
        <v>0</v>
      </c>
    </row>
    <row r="4882" spans="1:31" x14ac:dyDescent="0.25">
      <c r="A4882" s="9">
        <v>45230</v>
      </c>
      <c r="B4882" s="10" t="s">
        <v>707</v>
      </c>
      <c r="C4882" s="10" t="s">
        <v>28</v>
      </c>
      <c r="D4882" s="10" t="s">
        <v>29</v>
      </c>
      <c r="E4882" s="10" t="s">
        <v>30</v>
      </c>
      <c r="F4882" s="10"/>
      <c r="G4882" s="10">
        <v>0</v>
      </c>
      <c r="H4882" s="11">
        <f>SUMIFS(AA:AA,$A:$A,EOMONTH($A4882,-1),$B:$B,$B4882)</f>
        <v>10700</v>
      </c>
      <c r="I4882" s="63">
        <f>ROUND(SUMIFS(AC:AC,$A:$A,EOMONTH($A4882,-1),$B:$B,$B4882),2)</f>
        <v>362.05</v>
      </c>
      <c r="J4882" s="11">
        <f>SUMIFS(AB:AB,$A:$A,EOMONTH($A4882,-1),$B:$B,$B4882)</f>
        <v>107898.01</v>
      </c>
      <c r="K4882" s="13">
        <v>0</v>
      </c>
      <c r="L4882" s="25">
        <v>0</v>
      </c>
      <c r="M4882" s="15">
        <v>0</v>
      </c>
      <c r="N4882" s="14">
        <v>0</v>
      </c>
      <c r="O4882" s="16">
        <v>0</v>
      </c>
      <c r="P4882" s="16">
        <v>0</v>
      </c>
      <c r="Q4882" s="16">
        <v>336</v>
      </c>
      <c r="R4882" s="16">
        <f>Q4882*16.876/100</f>
        <v>56.703360000000004</v>
      </c>
      <c r="S4882" s="17">
        <f t="shared" si="532"/>
        <v>392.70335999999998</v>
      </c>
      <c r="T4882" s="16">
        <v>3386.88</v>
      </c>
      <c r="U4882" s="18">
        <f t="shared" si="533"/>
        <v>0</v>
      </c>
      <c r="V4882" s="18">
        <f t="shared" si="534"/>
        <v>0</v>
      </c>
      <c r="W4882" s="18">
        <f t="shared" si="535"/>
        <v>0</v>
      </c>
      <c r="X4882" s="27"/>
      <c r="Y4882" s="19">
        <f t="shared" si="536"/>
        <v>0</v>
      </c>
      <c r="Z4882" s="18">
        <f t="shared" si="537"/>
        <v>0</v>
      </c>
      <c r="AA4882" s="12">
        <v>10364</v>
      </c>
      <c r="AB4882" s="12">
        <v>104509.81</v>
      </c>
      <c r="AC4882" s="28">
        <f>+I4882+Y4882-Z4882</f>
        <v>362.05</v>
      </c>
      <c r="AD4882" s="20">
        <f t="shared" si="538"/>
        <v>0</v>
      </c>
      <c r="AE4882">
        <v>0</v>
      </c>
    </row>
    <row r="4883" spans="1:31" x14ac:dyDescent="0.25">
      <c r="A4883" s="9">
        <v>45260</v>
      </c>
      <c r="B4883" s="10" t="s">
        <v>710</v>
      </c>
      <c r="C4883" s="10" t="s">
        <v>711</v>
      </c>
      <c r="D4883" s="10" t="s">
        <v>29</v>
      </c>
      <c r="E4883" s="10" t="s">
        <v>30</v>
      </c>
      <c r="F4883" s="10"/>
      <c r="G4883" s="10">
        <v>0</v>
      </c>
      <c r="H4883" s="11">
        <f>SUMIFS(AA:AA,$A:$A,EOMONTH($A4883,-1),$B:$B,$B4883)</f>
        <v>-52</v>
      </c>
      <c r="I4883" s="63">
        <f>ROUND(SUMIFS(AC:AC,$A:$A,EOMONTH($A4883,-1),$B:$B,$B4883),2)</f>
        <v>0</v>
      </c>
      <c r="J4883" s="11">
        <f>SUMIFS(AB:AB,$A:$A,EOMONTH($A4883,-1),$B:$B,$B4883)</f>
        <v>-2328.0300000000002</v>
      </c>
      <c r="K4883" s="13">
        <v>0</v>
      </c>
      <c r="L4883" s="25">
        <v>0</v>
      </c>
      <c r="M4883" s="15">
        <v>0</v>
      </c>
      <c r="N4883" s="14">
        <v>0</v>
      </c>
      <c r="O4883" s="16">
        <v>0</v>
      </c>
      <c r="P4883" s="16">
        <v>0</v>
      </c>
      <c r="Q4883" s="16">
        <v>0</v>
      </c>
      <c r="R4883" s="16">
        <f>Q4883*16.876/100</f>
        <v>0</v>
      </c>
      <c r="S4883" s="17">
        <f t="shared" si="532"/>
        <v>0</v>
      </c>
      <c r="T4883" s="16">
        <v>0</v>
      </c>
      <c r="U4883" s="18">
        <f t="shared" si="533"/>
        <v>0</v>
      </c>
      <c r="V4883" s="18">
        <f t="shared" si="534"/>
        <v>0</v>
      </c>
      <c r="W4883" s="18">
        <f t="shared" si="535"/>
        <v>0</v>
      </c>
      <c r="X4883" s="27"/>
      <c r="Y4883" s="19">
        <f t="shared" si="536"/>
        <v>0</v>
      </c>
      <c r="Z4883" s="18">
        <f t="shared" si="537"/>
        <v>0</v>
      </c>
      <c r="AA4883" s="12">
        <v>-52</v>
      </c>
      <c r="AB4883" s="12">
        <v>-2328.0300000000002</v>
      </c>
      <c r="AC4883" s="28">
        <f>+I4883+Y4883-Z4883</f>
        <v>0</v>
      </c>
      <c r="AD4883" s="20">
        <f t="shared" si="538"/>
        <v>0</v>
      </c>
      <c r="AE4883">
        <v>0</v>
      </c>
    </row>
    <row r="4884" spans="1:31" x14ac:dyDescent="0.25">
      <c r="A4884" s="9">
        <v>45260</v>
      </c>
      <c r="B4884" s="10" t="s">
        <v>27</v>
      </c>
      <c r="C4884" s="10" t="s">
        <v>28</v>
      </c>
      <c r="D4884" s="10" t="s">
        <v>29</v>
      </c>
      <c r="E4884" s="10" t="s">
        <v>30</v>
      </c>
      <c r="F4884" s="10"/>
      <c r="G4884" s="10">
        <v>0</v>
      </c>
      <c r="H4884" s="11">
        <f>SUMIFS(AA:AA,$A:$A,EOMONTH($A4884,-1),$B:$B,$B4884)</f>
        <v>474</v>
      </c>
      <c r="I4884" s="63">
        <f>ROUND(SUMIFS(AC:AC,$A:$A,EOMONTH($A4884,-1),$B:$B,$B4884),2)</f>
        <v>23.52</v>
      </c>
      <c r="J4884" s="11">
        <f>SUMIFS(AB:AB,$A:$A,EOMONTH($A4884,-1),$B:$B,$B4884)</f>
        <v>4102.75</v>
      </c>
      <c r="K4884" s="13">
        <v>0</v>
      </c>
      <c r="L4884" s="25">
        <v>0</v>
      </c>
      <c r="M4884" s="15">
        <v>0</v>
      </c>
      <c r="N4884" s="14">
        <v>0</v>
      </c>
      <c r="O4884" s="16">
        <v>0</v>
      </c>
      <c r="P4884" s="16">
        <v>0</v>
      </c>
      <c r="Q4884" s="16">
        <v>555</v>
      </c>
      <c r="R4884" s="16">
        <f>Q4884*16.876/100</f>
        <v>93.661799999999999</v>
      </c>
      <c r="S4884" s="17">
        <f t="shared" si="532"/>
        <v>648.66179999999997</v>
      </c>
      <c r="T4884" s="16">
        <v>0</v>
      </c>
      <c r="U4884" s="18">
        <f t="shared" si="533"/>
        <v>0</v>
      </c>
      <c r="V4884" s="18">
        <f t="shared" si="534"/>
        <v>0</v>
      </c>
      <c r="W4884" s="18">
        <f t="shared" si="535"/>
        <v>0</v>
      </c>
      <c r="X4884" s="27"/>
      <c r="Y4884" s="19">
        <f t="shared" si="536"/>
        <v>0</v>
      </c>
      <c r="Z4884" s="18">
        <f t="shared" si="537"/>
        <v>0</v>
      </c>
      <c r="AA4884" s="12">
        <v>-81</v>
      </c>
      <c r="AB4884" s="12">
        <v>4102.75</v>
      </c>
      <c r="AC4884" s="28">
        <f>+I4884+Y4884-Z4884</f>
        <v>23.52</v>
      </c>
      <c r="AD4884" s="20">
        <f t="shared" si="538"/>
        <v>0</v>
      </c>
      <c r="AE4884">
        <v>0</v>
      </c>
    </row>
    <row r="4885" spans="1:31" x14ac:dyDescent="0.25">
      <c r="A4885" s="59">
        <v>45260</v>
      </c>
      <c r="B4885" s="60" t="s">
        <v>712</v>
      </c>
      <c r="C4885" s="60" t="s">
        <v>28</v>
      </c>
      <c r="D4885" s="60" t="s">
        <v>29</v>
      </c>
      <c r="E4885" s="60" t="s">
        <v>30</v>
      </c>
      <c r="F4885" s="10"/>
      <c r="G4885" s="10"/>
      <c r="H4885" s="11"/>
      <c r="I4885" s="63">
        <f>ROUND(SUMIFS(AC:AC,$A:$A,EOMONTH($A4885,-1),$B:$B,$B4885),2)</f>
        <v>0</v>
      </c>
      <c r="J4885" s="11"/>
      <c r="K4885" s="13"/>
      <c r="L4885" s="25"/>
      <c r="M4885" s="15"/>
      <c r="N4885" s="14"/>
      <c r="O4885" s="16"/>
      <c r="P4885" s="16"/>
      <c r="Q4885" s="16"/>
      <c r="R4885" s="16"/>
      <c r="S4885" s="17">
        <f t="shared" si="532"/>
        <v>0</v>
      </c>
      <c r="T4885" s="16"/>
      <c r="U4885" s="18">
        <f t="shared" si="533"/>
        <v>0</v>
      </c>
      <c r="V4885" s="18">
        <f t="shared" si="534"/>
        <v>0</v>
      </c>
      <c r="W4885" s="18">
        <f t="shared" si="535"/>
        <v>0</v>
      </c>
      <c r="X4885" s="27"/>
      <c r="Y4885" s="19">
        <f t="shared" si="536"/>
        <v>0</v>
      </c>
      <c r="Z4885" s="18">
        <f t="shared" si="537"/>
        <v>0</v>
      </c>
      <c r="AA4885" s="12"/>
      <c r="AB4885" s="12"/>
      <c r="AC4885" s="28">
        <f>+I4885+Y4885-Z4885</f>
        <v>0</v>
      </c>
      <c r="AD4885" s="20">
        <f t="shared" si="538"/>
        <v>0</v>
      </c>
      <c r="AE4885">
        <v>0</v>
      </c>
    </row>
    <row r="4886" spans="1:31" x14ac:dyDescent="0.25">
      <c r="A4886" s="9">
        <v>45260</v>
      </c>
      <c r="B4886" s="10" t="s">
        <v>31</v>
      </c>
      <c r="C4886" s="10" t="s">
        <v>28</v>
      </c>
      <c r="D4886" s="10" t="s">
        <v>29</v>
      </c>
      <c r="E4886" s="10" t="s">
        <v>30</v>
      </c>
      <c r="F4886" s="10"/>
      <c r="G4886" s="10">
        <v>0</v>
      </c>
      <c r="H4886" s="11">
        <f>SUMIFS(AA:AA,$A:$A,EOMONTH($A4886,-1),$B:$B,$B4886)</f>
        <v>173</v>
      </c>
      <c r="I4886" s="63">
        <f>ROUND(SUMIFS(AC:AC,$A:$A,EOMONTH($A4886,-1),$B:$B,$B4886),2)</f>
        <v>33.64</v>
      </c>
      <c r="J4886" s="11">
        <f>SUMIFS(AB:AB,$A:$A,EOMONTH($A4886,-1),$B:$B,$B4886)</f>
        <v>1512.91</v>
      </c>
      <c r="K4886" s="13">
        <v>0</v>
      </c>
      <c r="L4886" s="25">
        <v>0</v>
      </c>
      <c r="M4886" s="15">
        <v>0</v>
      </c>
      <c r="N4886" s="14">
        <v>0</v>
      </c>
      <c r="O4886" s="16">
        <v>0</v>
      </c>
      <c r="P4886" s="16">
        <v>0</v>
      </c>
      <c r="Q4886" s="16">
        <v>0</v>
      </c>
      <c r="R4886" s="16">
        <f>Q4886*16.876/100</f>
        <v>0</v>
      </c>
      <c r="S4886" s="17">
        <f t="shared" si="532"/>
        <v>0</v>
      </c>
      <c r="T4886" s="16">
        <v>0</v>
      </c>
      <c r="U4886" s="18">
        <f t="shared" si="533"/>
        <v>0</v>
      </c>
      <c r="V4886" s="18">
        <f t="shared" si="534"/>
        <v>0</v>
      </c>
      <c r="W4886" s="18">
        <f t="shared" si="535"/>
        <v>0</v>
      </c>
      <c r="X4886" s="27"/>
      <c r="Y4886" s="19">
        <f t="shared" si="536"/>
        <v>0</v>
      </c>
      <c r="Z4886" s="18">
        <f t="shared" si="537"/>
        <v>0</v>
      </c>
      <c r="AA4886" s="12">
        <v>173</v>
      </c>
      <c r="AB4886" s="12">
        <v>1512.91</v>
      </c>
      <c r="AC4886" s="28">
        <f>+I4886+Y4886-Z4886</f>
        <v>33.64</v>
      </c>
      <c r="AD4886" s="20">
        <f t="shared" si="538"/>
        <v>0</v>
      </c>
      <c r="AE4886">
        <v>0</v>
      </c>
    </row>
    <row r="4887" spans="1:31" x14ac:dyDescent="0.25">
      <c r="A4887" s="9">
        <v>45260</v>
      </c>
      <c r="B4887" s="10" t="s">
        <v>32</v>
      </c>
      <c r="C4887" s="10" t="s">
        <v>28</v>
      </c>
      <c r="D4887" s="10" t="s">
        <v>29</v>
      </c>
      <c r="E4887" s="10" t="s">
        <v>30</v>
      </c>
      <c r="F4887" s="10"/>
      <c r="G4887" s="10">
        <v>0</v>
      </c>
      <c r="H4887" s="11">
        <f>SUMIFS(AA:AA,$A:$A,EOMONTH($A4887,-1),$B:$B,$B4887)</f>
        <v>33</v>
      </c>
      <c r="I4887" s="63">
        <f>ROUND(SUMIFS(AC:AC,$A:$A,EOMONTH($A4887,-1),$B:$B,$B4887),2)</f>
        <v>0</v>
      </c>
      <c r="J4887" s="11">
        <f>SUMIFS(AB:AB,$A:$A,EOMONTH($A4887,-1),$B:$B,$B4887)</f>
        <v>283.69</v>
      </c>
      <c r="K4887" s="13">
        <v>0</v>
      </c>
      <c r="L4887" s="25">
        <v>0</v>
      </c>
      <c r="M4887" s="15">
        <v>0</v>
      </c>
      <c r="N4887" s="14">
        <v>0</v>
      </c>
      <c r="O4887" s="16">
        <v>0</v>
      </c>
      <c r="P4887" s="16">
        <v>0</v>
      </c>
      <c r="Q4887" s="16">
        <v>0</v>
      </c>
      <c r="R4887" s="16">
        <f>Q4887*16.876/100</f>
        <v>0</v>
      </c>
      <c r="S4887" s="17">
        <f t="shared" si="532"/>
        <v>0</v>
      </c>
      <c r="T4887" s="16">
        <v>0</v>
      </c>
      <c r="U4887" s="18">
        <f t="shared" si="533"/>
        <v>0</v>
      </c>
      <c r="V4887" s="18">
        <f t="shared" si="534"/>
        <v>0</v>
      </c>
      <c r="W4887" s="18">
        <f t="shared" si="535"/>
        <v>0</v>
      </c>
      <c r="X4887" s="27"/>
      <c r="Y4887" s="19">
        <f t="shared" si="536"/>
        <v>0</v>
      </c>
      <c r="Z4887" s="18">
        <f t="shared" si="537"/>
        <v>0</v>
      </c>
      <c r="AA4887" s="12">
        <v>33</v>
      </c>
      <c r="AB4887" s="12">
        <v>283.69</v>
      </c>
      <c r="AC4887" s="28">
        <f>+I4887+Y4887-Z4887</f>
        <v>0</v>
      </c>
      <c r="AD4887" s="20">
        <f t="shared" si="538"/>
        <v>0</v>
      </c>
      <c r="AE4887">
        <v>0</v>
      </c>
    </row>
    <row r="4888" spans="1:31" x14ac:dyDescent="0.25">
      <c r="A4888" s="9">
        <v>45260</v>
      </c>
      <c r="B4888" s="10" t="s">
        <v>33</v>
      </c>
      <c r="C4888" s="10" t="s">
        <v>28</v>
      </c>
      <c r="D4888" s="10" t="s">
        <v>29</v>
      </c>
      <c r="E4888" s="10" t="s">
        <v>30</v>
      </c>
      <c r="F4888" s="10"/>
      <c r="G4888" s="10">
        <v>0</v>
      </c>
      <c r="H4888" s="11">
        <f>SUMIFS(AA:AA,$A:$A,EOMONTH($A4888,-1),$B:$B,$B4888)</f>
        <v>27</v>
      </c>
      <c r="I4888" s="63">
        <f>ROUND(SUMIFS(AC:AC,$A:$A,EOMONTH($A4888,-1),$B:$B,$B4888),2)</f>
        <v>28.35</v>
      </c>
      <c r="J4888" s="11">
        <f>SUMIFS(AB:AB,$A:$A,EOMONTH($A4888,-1),$B:$B,$B4888)</f>
        <v>230.73</v>
      </c>
      <c r="K4888" s="13">
        <v>0</v>
      </c>
      <c r="L4888" s="25">
        <v>0</v>
      </c>
      <c r="M4888" s="15">
        <v>0</v>
      </c>
      <c r="N4888" s="14">
        <v>0</v>
      </c>
      <c r="O4888" s="16">
        <v>0</v>
      </c>
      <c r="P4888" s="16">
        <v>0</v>
      </c>
      <c r="Q4888" s="16">
        <v>168</v>
      </c>
      <c r="R4888" s="16">
        <f>Q4888*16.876/100</f>
        <v>28.351680000000002</v>
      </c>
      <c r="S4888" s="17">
        <f t="shared" si="532"/>
        <v>196.35167999999999</v>
      </c>
      <c r="T4888" s="16">
        <v>0</v>
      </c>
      <c r="U4888" s="18">
        <f t="shared" si="533"/>
        <v>0</v>
      </c>
      <c r="V4888" s="18">
        <f t="shared" si="534"/>
        <v>0</v>
      </c>
      <c r="W4888" s="18">
        <f t="shared" si="535"/>
        <v>0</v>
      </c>
      <c r="X4888" s="27"/>
      <c r="Y4888" s="19">
        <f t="shared" si="536"/>
        <v>0</v>
      </c>
      <c r="Z4888" s="18">
        <f t="shared" si="537"/>
        <v>0</v>
      </c>
      <c r="AA4888" s="12">
        <v>-141</v>
      </c>
      <c r="AB4888" s="12">
        <v>230.73</v>
      </c>
      <c r="AC4888" s="28">
        <f>+I4888+Y4888-Z4888</f>
        <v>28.35</v>
      </c>
      <c r="AD4888" s="20">
        <f t="shared" si="538"/>
        <v>0</v>
      </c>
      <c r="AE4888">
        <v>0</v>
      </c>
    </row>
    <row r="4889" spans="1:31" x14ac:dyDescent="0.25">
      <c r="A4889" s="9">
        <v>45260</v>
      </c>
      <c r="B4889" s="10" t="s">
        <v>34</v>
      </c>
      <c r="C4889" s="10" t="s">
        <v>28</v>
      </c>
      <c r="D4889" s="10" t="s">
        <v>29</v>
      </c>
      <c r="E4889" s="10" t="s">
        <v>30</v>
      </c>
      <c r="F4889" s="10"/>
      <c r="G4889" s="10">
        <v>0</v>
      </c>
      <c r="H4889" s="11">
        <f>SUMIFS(AA:AA,$A:$A,EOMONTH($A4889,-1),$B:$B,$B4889)</f>
        <v>774</v>
      </c>
      <c r="I4889" s="63">
        <f>ROUND(SUMIFS(AC:AC,$A:$A,EOMONTH($A4889,-1),$B:$B,$B4889),2)</f>
        <v>0</v>
      </c>
      <c r="J4889" s="11">
        <f>SUMIFS(AB:AB,$A:$A,EOMONTH($A4889,-1),$B:$B,$B4889)</f>
        <v>6685.1</v>
      </c>
      <c r="K4889" s="13">
        <v>0</v>
      </c>
      <c r="L4889" s="25">
        <v>0</v>
      </c>
      <c r="M4889" s="15">
        <v>1800</v>
      </c>
      <c r="N4889" s="14">
        <v>15617.43</v>
      </c>
      <c r="O4889" s="16">
        <v>0</v>
      </c>
      <c r="P4889" s="16">
        <v>0</v>
      </c>
      <c r="Q4889" s="16">
        <v>2170</v>
      </c>
      <c r="R4889" s="16">
        <f>Q4889*16.876/100</f>
        <v>366.20920000000007</v>
      </c>
      <c r="S4889" s="17">
        <f t="shared" si="532"/>
        <v>2536.2092000000002</v>
      </c>
      <c r="T4889" s="16">
        <v>18835.599999999999</v>
      </c>
      <c r="U4889" s="18">
        <f t="shared" si="533"/>
        <v>0</v>
      </c>
      <c r="V4889" s="18">
        <f t="shared" si="534"/>
        <v>0</v>
      </c>
      <c r="W4889" s="18">
        <f t="shared" si="535"/>
        <v>0</v>
      </c>
      <c r="X4889" s="27"/>
      <c r="Y4889" s="19">
        <f t="shared" si="536"/>
        <v>0</v>
      </c>
      <c r="Z4889" s="18">
        <f t="shared" si="537"/>
        <v>0</v>
      </c>
      <c r="AA4889" s="12">
        <v>404</v>
      </c>
      <c r="AB4889" s="12">
        <v>3474.85</v>
      </c>
      <c r="AC4889" s="28">
        <f>+I4889+Y4889-Z4889</f>
        <v>0</v>
      </c>
      <c r="AD4889" s="20">
        <f t="shared" si="538"/>
        <v>0</v>
      </c>
      <c r="AE4889">
        <v>0</v>
      </c>
    </row>
    <row r="4890" spans="1:31" x14ac:dyDescent="0.25">
      <c r="A4890" s="9">
        <v>45260</v>
      </c>
      <c r="B4890" s="10" t="s">
        <v>35</v>
      </c>
      <c r="C4890" s="10" t="s">
        <v>28</v>
      </c>
      <c r="D4890" s="10" t="s">
        <v>29</v>
      </c>
      <c r="E4890" s="10" t="s">
        <v>30</v>
      </c>
      <c r="F4890" s="10"/>
      <c r="G4890" s="10">
        <v>0</v>
      </c>
      <c r="H4890" s="11">
        <f>SUMIFS(AA:AA,$A:$A,EOMONTH($A4890,-1),$B:$B,$B4890)</f>
        <v>306</v>
      </c>
      <c r="I4890" s="63">
        <f>ROUND(SUMIFS(AC:AC,$A:$A,EOMONTH($A4890,-1),$B:$B,$B4890),2)</f>
        <v>26.59</v>
      </c>
      <c r="J4890" s="11">
        <f>SUMIFS(AB:AB,$A:$A,EOMONTH($A4890,-1),$B:$B,$B4890)</f>
        <v>2588.0700000000002</v>
      </c>
      <c r="K4890" s="13">
        <v>0</v>
      </c>
      <c r="L4890" s="25">
        <v>0</v>
      </c>
      <c r="M4890" s="15">
        <v>0</v>
      </c>
      <c r="N4890" s="14">
        <v>0</v>
      </c>
      <c r="O4890" s="16">
        <v>0</v>
      </c>
      <c r="P4890" s="16">
        <v>0</v>
      </c>
      <c r="Q4890" s="16">
        <v>0</v>
      </c>
      <c r="R4890" s="16">
        <f>Q4890*16.876/100</f>
        <v>0</v>
      </c>
      <c r="S4890" s="17">
        <f t="shared" si="532"/>
        <v>0</v>
      </c>
      <c r="T4890" s="16">
        <v>0</v>
      </c>
      <c r="U4890" s="18">
        <f t="shared" si="533"/>
        <v>0</v>
      </c>
      <c r="V4890" s="18">
        <f t="shared" si="534"/>
        <v>0</v>
      </c>
      <c r="W4890" s="18">
        <f t="shared" si="535"/>
        <v>0</v>
      </c>
      <c r="X4890" s="27"/>
      <c r="Y4890" s="19">
        <f t="shared" si="536"/>
        <v>0</v>
      </c>
      <c r="Z4890" s="18">
        <f t="shared" si="537"/>
        <v>0</v>
      </c>
      <c r="AA4890" s="12">
        <v>306</v>
      </c>
      <c r="AB4890" s="12">
        <v>2588.0700000000002</v>
      </c>
      <c r="AC4890" s="28">
        <f>+I4890+Y4890-Z4890</f>
        <v>26.59</v>
      </c>
      <c r="AD4890" s="20">
        <f t="shared" si="538"/>
        <v>0</v>
      </c>
      <c r="AE4890">
        <v>0</v>
      </c>
    </row>
    <row r="4891" spans="1:31" x14ac:dyDescent="0.25">
      <c r="A4891" s="59">
        <v>45260</v>
      </c>
      <c r="B4891" s="60" t="s">
        <v>808</v>
      </c>
      <c r="C4891" s="60" t="s">
        <v>28</v>
      </c>
      <c r="D4891" s="60" t="s">
        <v>29</v>
      </c>
      <c r="E4891" s="60" t="s">
        <v>30</v>
      </c>
      <c r="F4891" s="10"/>
      <c r="G4891" s="10"/>
      <c r="H4891" s="11"/>
      <c r="I4891" s="63">
        <f>ROUND(SUMIFS(AC:AC,$A:$A,EOMONTH($A4891,-1),$B:$B,$B4891),2)</f>
        <v>0</v>
      </c>
      <c r="J4891" s="11"/>
      <c r="K4891" s="13"/>
      <c r="L4891" s="25"/>
      <c r="M4891" s="15"/>
      <c r="N4891" s="14"/>
      <c r="O4891" s="16"/>
      <c r="P4891" s="16"/>
      <c r="Q4891" s="16"/>
      <c r="R4891" s="16"/>
      <c r="S4891" s="17">
        <f t="shared" si="532"/>
        <v>0</v>
      </c>
      <c r="T4891" s="16"/>
      <c r="U4891" s="18">
        <f t="shared" si="533"/>
        <v>0</v>
      </c>
      <c r="V4891" s="18">
        <f t="shared" si="534"/>
        <v>0</v>
      </c>
      <c r="W4891" s="18">
        <f t="shared" si="535"/>
        <v>0</v>
      </c>
      <c r="X4891" s="27"/>
      <c r="Y4891" s="19">
        <f t="shared" si="536"/>
        <v>0</v>
      </c>
      <c r="Z4891" s="18">
        <f t="shared" si="537"/>
        <v>0</v>
      </c>
      <c r="AA4891" s="12"/>
      <c r="AB4891" s="12"/>
      <c r="AC4891" s="28">
        <f>+I4891+Y4891-Z4891</f>
        <v>0</v>
      </c>
      <c r="AD4891" s="20">
        <f t="shared" si="538"/>
        <v>0</v>
      </c>
      <c r="AE4891">
        <v>0</v>
      </c>
    </row>
    <row r="4892" spans="1:31" x14ac:dyDescent="0.25">
      <c r="A4892" s="9">
        <v>45260</v>
      </c>
      <c r="B4892" s="10" t="s">
        <v>36</v>
      </c>
      <c r="C4892" s="10" t="s">
        <v>28</v>
      </c>
      <c r="D4892" s="10" t="s">
        <v>29</v>
      </c>
      <c r="E4892" s="10" t="s">
        <v>30</v>
      </c>
      <c r="F4892" s="10"/>
      <c r="G4892" s="10">
        <v>0</v>
      </c>
      <c r="H4892" s="11">
        <f>SUMIFS(AA:AA,$A:$A,EOMONTH($A4892,-1),$B:$B,$B4892)</f>
        <v>-25</v>
      </c>
      <c r="I4892" s="63">
        <f>ROUND(SUMIFS(AC:AC,$A:$A,EOMONTH($A4892,-1),$B:$B,$B4892),2)</f>
        <v>0</v>
      </c>
      <c r="J4892" s="11">
        <f>SUMIFS(AB:AB,$A:$A,EOMONTH($A4892,-1),$B:$B,$B4892)</f>
        <v>0</v>
      </c>
      <c r="K4892" s="13">
        <v>0</v>
      </c>
      <c r="L4892" s="25">
        <v>0</v>
      </c>
      <c r="M4892" s="15">
        <v>0</v>
      </c>
      <c r="N4892" s="14">
        <v>0</v>
      </c>
      <c r="O4892" s="16">
        <v>0</v>
      </c>
      <c r="P4892" s="16">
        <v>0</v>
      </c>
      <c r="Q4892" s="16">
        <v>0</v>
      </c>
      <c r="R4892" s="16">
        <f>Q4892*16.876/100</f>
        <v>0</v>
      </c>
      <c r="S4892" s="17">
        <f t="shared" si="532"/>
        <v>0</v>
      </c>
      <c r="T4892" s="16">
        <v>0</v>
      </c>
      <c r="U4892" s="18">
        <f t="shared" si="533"/>
        <v>0</v>
      </c>
      <c r="V4892" s="18">
        <f t="shared" si="534"/>
        <v>0</v>
      </c>
      <c r="W4892" s="18">
        <f t="shared" si="535"/>
        <v>0</v>
      </c>
      <c r="X4892" s="27"/>
      <c r="Y4892" s="19">
        <f t="shared" si="536"/>
        <v>0</v>
      </c>
      <c r="Z4892" s="18">
        <f t="shared" si="537"/>
        <v>0</v>
      </c>
      <c r="AA4892" s="12">
        <v>-25</v>
      </c>
      <c r="AB4892" s="12">
        <v>0</v>
      </c>
      <c r="AC4892" s="28">
        <f>+I4892+Y4892-Z4892</f>
        <v>0</v>
      </c>
      <c r="AD4892" s="20">
        <f t="shared" si="538"/>
        <v>0</v>
      </c>
      <c r="AE4892">
        <v>0</v>
      </c>
    </row>
    <row r="4893" spans="1:31" x14ac:dyDescent="0.25">
      <c r="A4893" s="9">
        <v>45260</v>
      </c>
      <c r="B4893" s="10" t="s">
        <v>37</v>
      </c>
      <c r="C4893" s="10" t="s">
        <v>28</v>
      </c>
      <c r="D4893" s="10" t="s">
        <v>29</v>
      </c>
      <c r="E4893" s="10" t="s">
        <v>30</v>
      </c>
      <c r="F4893" s="10"/>
      <c r="G4893" s="10">
        <v>0</v>
      </c>
      <c r="H4893" s="11">
        <f>SUMIFS(AA:AA,$A:$A,EOMONTH($A4893,-1),$B:$B,$B4893)</f>
        <v>-25</v>
      </c>
      <c r="I4893" s="63">
        <f>ROUND(SUMIFS(AC:AC,$A:$A,EOMONTH($A4893,-1),$B:$B,$B4893),2)</f>
        <v>0</v>
      </c>
      <c r="J4893" s="11">
        <f>SUMIFS(AB:AB,$A:$A,EOMONTH($A4893,-1),$B:$B,$B4893)</f>
        <v>0</v>
      </c>
      <c r="K4893" s="13">
        <v>0</v>
      </c>
      <c r="L4893" s="25">
        <v>0</v>
      </c>
      <c r="M4893" s="15">
        <v>0</v>
      </c>
      <c r="N4893" s="14">
        <v>0</v>
      </c>
      <c r="O4893" s="16">
        <v>0</v>
      </c>
      <c r="P4893" s="16">
        <v>0</v>
      </c>
      <c r="Q4893" s="16">
        <v>0</v>
      </c>
      <c r="R4893" s="16">
        <f>Q4893*16.876/100</f>
        <v>0</v>
      </c>
      <c r="S4893" s="17">
        <f t="shared" si="532"/>
        <v>0</v>
      </c>
      <c r="T4893" s="16">
        <v>0</v>
      </c>
      <c r="U4893" s="18">
        <f t="shared" si="533"/>
        <v>0</v>
      </c>
      <c r="V4893" s="18">
        <f t="shared" si="534"/>
        <v>0</v>
      </c>
      <c r="W4893" s="18">
        <f t="shared" si="535"/>
        <v>0</v>
      </c>
      <c r="X4893" s="27"/>
      <c r="Y4893" s="19">
        <f t="shared" si="536"/>
        <v>0</v>
      </c>
      <c r="Z4893" s="18">
        <f t="shared" si="537"/>
        <v>0</v>
      </c>
      <c r="AA4893" s="12">
        <v>-25</v>
      </c>
      <c r="AB4893" s="12">
        <v>0</v>
      </c>
      <c r="AC4893" s="28">
        <f>+I4893+Y4893-Z4893</f>
        <v>0</v>
      </c>
      <c r="AD4893" s="20">
        <f t="shared" si="538"/>
        <v>0</v>
      </c>
      <c r="AE4893">
        <v>0</v>
      </c>
    </row>
    <row r="4894" spans="1:31" x14ac:dyDescent="0.25">
      <c r="A4894" s="9">
        <v>45260</v>
      </c>
      <c r="B4894" s="10" t="s">
        <v>38</v>
      </c>
      <c r="C4894" s="10" t="s">
        <v>39</v>
      </c>
      <c r="D4894" s="10" t="s">
        <v>40</v>
      </c>
      <c r="E4894" s="10" t="s">
        <v>30</v>
      </c>
      <c r="F4894" s="10">
        <v>129</v>
      </c>
      <c r="G4894" s="10">
        <v>141</v>
      </c>
      <c r="H4894" s="11">
        <f>SUMIFS(AA:AA,$A:$A,EOMONTH($A4894,-1),$B:$B,$B4894)</f>
        <v>590</v>
      </c>
      <c r="I4894" s="63">
        <f>ROUND(SUMIFS(AC:AC,$A:$A,EOMONTH($A4894,-1),$B:$B,$B4894),2)</f>
        <v>46.28</v>
      </c>
      <c r="J4894" s="11">
        <f>SUMIFS(AB:AB,$A:$A,EOMONTH($A4894,-1),$B:$B,$B4894)</f>
        <v>15871</v>
      </c>
      <c r="K4894" s="13">
        <v>0</v>
      </c>
      <c r="L4894" s="25">
        <v>0</v>
      </c>
      <c r="M4894" s="15">
        <v>0</v>
      </c>
      <c r="N4894" s="14">
        <v>0</v>
      </c>
      <c r="O4894" s="16">
        <v>300</v>
      </c>
      <c r="P4894" s="16">
        <v>7712.5</v>
      </c>
      <c r="Q4894" s="16">
        <v>0</v>
      </c>
      <c r="R4894" s="16">
        <f>Q4894*16.876/100</f>
        <v>0</v>
      </c>
      <c r="S4894" s="17">
        <f t="shared" si="532"/>
        <v>0</v>
      </c>
      <c r="T4894" s="16">
        <v>0</v>
      </c>
      <c r="U4894" s="18">
        <f t="shared" si="533"/>
        <v>83.19</v>
      </c>
      <c r="V4894" s="18">
        <f t="shared" si="534"/>
        <v>0</v>
      </c>
      <c r="W4894" s="18">
        <f t="shared" si="535"/>
        <v>0</v>
      </c>
      <c r="X4894" s="27"/>
      <c r="Y4894" s="19">
        <f t="shared" si="536"/>
        <v>0</v>
      </c>
      <c r="Z4894" s="18">
        <f t="shared" si="537"/>
        <v>42.3</v>
      </c>
      <c r="AA4894" s="12">
        <v>290</v>
      </c>
      <c r="AB4894" s="12">
        <v>7801</v>
      </c>
      <c r="AC4894" s="28">
        <f>+I4894+Y4894-Z4894</f>
        <v>3.980000000000004</v>
      </c>
      <c r="AD4894" s="20">
        <f t="shared" si="538"/>
        <v>0</v>
      </c>
      <c r="AE4894">
        <v>0</v>
      </c>
    </row>
    <row r="4895" spans="1:31" x14ac:dyDescent="0.25">
      <c r="A4895" s="9">
        <v>45260</v>
      </c>
      <c r="B4895" s="10" t="s">
        <v>41</v>
      </c>
      <c r="C4895" s="10" t="s">
        <v>39</v>
      </c>
      <c r="D4895" s="10" t="s">
        <v>40</v>
      </c>
      <c r="E4895" s="10" t="s">
        <v>30</v>
      </c>
      <c r="F4895" s="10">
        <v>129</v>
      </c>
      <c r="G4895" s="10">
        <v>141</v>
      </c>
      <c r="H4895" s="11">
        <f>SUMIFS(AA:AA,$A:$A,EOMONTH($A4895,-1),$B:$B,$B4895)</f>
        <v>738</v>
      </c>
      <c r="I4895" s="63">
        <f>ROUND(SUMIFS(AC:AC,$A:$A,EOMONTH($A4895,-1),$B:$B,$B4895),2)</f>
        <v>114.37</v>
      </c>
      <c r="J4895" s="11">
        <f>SUMIFS(AB:AB,$A:$A,EOMONTH($A4895,-1),$B:$B,$B4895)</f>
        <v>20752.560000000001</v>
      </c>
      <c r="K4895" s="13">
        <v>0</v>
      </c>
      <c r="L4895" s="25">
        <v>0</v>
      </c>
      <c r="M4895" s="15">
        <v>0</v>
      </c>
      <c r="N4895" s="14">
        <v>0</v>
      </c>
      <c r="O4895" s="16">
        <v>100</v>
      </c>
      <c r="P4895" s="16">
        <v>2666.5</v>
      </c>
      <c r="Q4895" s="16">
        <v>0</v>
      </c>
      <c r="R4895" s="16">
        <f>Q4895*16.876/100</f>
        <v>0</v>
      </c>
      <c r="S4895" s="17">
        <f t="shared" si="532"/>
        <v>0</v>
      </c>
      <c r="T4895" s="16">
        <v>0</v>
      </c>
      <c r="U4895" s="18">
        <f t="shared" si="533"/>
        <v>104.05800000000001</v>
      </c>
      <c r="V4895" s="18">
        <f t="shared" si="534"/>
        <v>0</v>
      </c>
      <c r="W4895" s="18">
        <f t="shared" si="535"/>
        <v>0</v>
      </c>
      <c r="X4895" s="27"/>
      <c r="Y4895" s="19">
        <f t="shared" si="536"/>
        <v>0</v>
      </c>
      <c r="Z4895" s="18">
        <f t="shared" si="537"/>
        <v>14.1</v>
      </c>
      <c r="AA4895" s="12">
        <v>638</v>
      </c>
      <c r="AB4895" s="12">
        <v>17940.560000000001</v>
      </c>
      <c r="AC4895" s="28">
        <f>+I4895+Y4895-Z4895</f>
        <v>100.27000000000001</v>
      </c>
      <c r="AD4895" s="20">
        <f t="shared" si="538"/>
        <v>0</v>
      </c>
      <c r="AE4895">
        <v>0</v>
      </c>
    </row>
    <row r="4896" spans="1:31" x14ac:dyDescent="0.25">
      <c r="A4896" s="9">
        <v>45260</v>
      </c>
      <c r="B4896" s="10" t="s">
        <v>42</v>
      </c>
      <c r="C4896" s="10" t="s">
        <v>39</v>
      </c>
      <c r="D4896" s="10" t="s">
        <v>40</v>
      </c>
      <c r="E4896" s="10" t="s">
        <v>30</v>
      </c>
      <c r="F4896" s="10">
        <v>129</v>
      </c>
      <c r="G4896" s="10">
        <v>141</v>
      </c>
      <c r="H4896" s="11">
        <f>SUMIFS(AA:AA,$A:$A,EOMONTH($A4896,-1),$B:$B,$B4896)</f>
        <v>898</v>
      </c>
      <c r="I4896" s="63">
        <f>ROUND(SUMIFS(AC:AC,$A:$A,EOMONTH($A4896,-1),$B:$B,$B4896),2)</f>
        <v>105.95</v>
      </c>
      <c r="J4896" s="11">
        <f>SUMIFS(AB:AB,$A:$A,EOMONTH($A4896,-1),$B:$B,$B4896)</f>
        <v>25934.240000000002</v>
      </c>
      <c r="K4896" s="13">
        <v>0</v>
      </c>
      <c r="L4896" s="25">
        <v>0</v>
      </c>
      <c r="M4896" s="15">
        <v>0</v>
      </c>
      <c r="N4896" s="14">
        <v>0</v>
      </c>
      <c r="O4896" s="16">
        <v>50</v>
      </c>
      <c r="P4896" s="16">
        <v>1261.5</v>
      </c>
      <c r="Q4896" s="16">
        <v>0</v>
      </c>
      <c r="R4896" s="16">
        <f>Q4896*16.876/100</f>
        <v>0</v>
      </c>
      <c r="S4896" s="17">
        <f t="shared" si="532"/>
        <v>0</v>
      </c>
      <c r="T4896" s="16">
        <v>0</v>
      </c>
      <c r="U4896" s="18">
        <f t="shared" si="533"/>
        <v>126.61799999999999</v>
      </c>
      <c r="V4896" s="18">
        <f t="shared" si="534"/>
        <v>0</v>
      </c>
      <c r="W4896" s="18">
        <f t="shared" si="535"/>
        <v>0</v>
      </c>
      <c r="X4896" s="27"/>
      <c r="Y4896" s="19">
        <f t="shared" si="536"/>
        <v>0</v>
      </c>
      <c r="Z4896" s="18">
        <f t="shared" si="537"/>
        <v>7.05</v>
      </c>
      <c r="AA4896" s="12">
        <v>848</v>
      </c>
      <c r="AB4896" s="12">
        <v>24490.240000000002</v>
      </c>
      <c r="AC4896" s="28">
        <f>+I4896+Y4896-Z4896</f>
        <v>98.9</v>
      </c>
      <c r="AD4896" s="20">
        <f t="shared" si="538"/>
        <v>0</v>
      </c>
      <c r="AE4896">
        <v>0</v>
      </c>
    </row>
    <row r="4897" spans="1:31" x14ac:dyDescent="0.25">
      <c r="A4897" s="9">
        <v>45260</v>
      </c>
      <c r="B4897" s="10" t="s">
        <v>43</v>
      </c>
      <c r="C4897" s="10" t="s">
        <v>39</v>
      </c>
      <c r="D4897" s="10" t="s">
        <v>40</v>
      </c>
      <c r="E4897" s="10" t="s">
        <v>30</v>
      </c>
      <c r="F4897" s="10">
        <v>129</v>
      </c>
      <c r="G4897" s="10">
        <v>141</v>
      </c>
      <c r="H4897" s="11">
        <f>SUMIFS(AA:AA,$A:$A,EOMONTH($A4897,-1),$B:$B,$B4897)</f>
        <v>828</v>
      </c>
      <c r="I4897" s="63">
        <f>ROUND(SUMIFS(AC:AC,$A:$A,EOMONTH($A4897,-1),$B:$B,$B4897),2)</f>
        <v>78.33</v>
      </c>
      <c r="J4897" s="11">
        <f>SUMIFS(AB:AB,$A:$A,EOMONTH($A4897,-1),$B:$B,$B4897)</f>
        <v>18646.560000000001</v>
      </c>
      <c r="K4897" s="13">
        <v>0</v>
      </c>
      <c r="L4897" s="25">
        <v>0</v>
      </c>
      <c r="M4897" s="15">
        <v>0</v>
      </c>
      <c r="N4897" s="14">
        <v>0</v>
      </c>
      <c r="O4897" s="16">
        <v>100</v>
      </c>
      <c r="P4897" s="16">
        <v>2666.5</v>
      </c>
      <c r="Q4897" s="16">
        <v>0</v>
      </c>
      <c r="R4897" s="16">
        <f>Q4897*16.876/100</f>
        <v>0</v>
      </c>
      <c r="S4897" s="17">
        <f t="shared" si="532"/>
        <v>0</v>
      </c>
      <c r="T4897" s="16">
        <v>0</v>
      </c>
      <c r="U4897" s="18">
        <f t="shared" si="533"/>
        <v>116.748</v>
      </c>
      <c r="V4897" s="18">
        <f t="shared" si="534"/>
        <v>0</v>
      </c>
      <c r="W4897" s="18">
        <f t="shared" si="535"/>
        <v>0</v>
      </c>
      <c r="X4897" s="27"/>
      <c r="Y4897" s="19">
        <f t="shared" si="536"/>
        <v>0</v>
      </c>
      <c r="Z4897" s="18">
        <f t="shared" si="537"/>
        <v>14.1</v>
      </c>
      <c r="AA4897" s="12">
        <v>728</v>
      </c>
      <c r="AB4897" s="12">
        <v>16394.560000000001</v>
      </c>
      <c r="AC4897" s="28">
        <f>+I4897+Y4897-Z4897</f>
        <v>64.23</v>
      </c>
      <c r="AD4897" s="20">
        <f t="shared" si="538"/>
        <v>0</v>
      </c>
      <c r="AE4897">
        <v>0</v>
      </c>
    </row>
    <row r="4898" spans="1:31" x14ac:dyDescent="0.25">
      <c r="A4898" s="9">
        <v>45260</v>
      </c>
      <c r="B4898" s="10" t="s">
        <v>44</v>
      </c>
      <c r="C4898" s="10" t="s">
        <v>39</v>
      </c>
      <c r="D4898" s="10" t="s">
        <v>40</v>
      </c>
      <c r="E4898" s="10" t="s">
        <v>30</v>
      </c>
      <c r="F4898" s="10">
        <v>180</v>
      </c>
      <c r="G4898" s="10">
        <v>196</v>
      </c>
      <c r="H4898" s="11">
        <f>SUMIFS(AA:AA,$A:$A,EOMONTH($A4898,-1),$B:$B,$B4898)</f>
        <v>507</v>
      </c>
      <c r="I4898" s="63">
        <f>ROUND(SUMIFS(AC:AC,$A:$A,EOMONTH($A4898,-1),$B:$B,$B4898),2)</f>
        <v>15.14</v>
      </c>
      <c r="J4898" s="11">
        <f>SUMIFS(AB:AB,$A:$A,EOMONTH($A4898,-1),$B:$B,$B4898)</f>
        <v>7047.3</v>
      </c>
      <c r="K4898" s="13">
        <v>0</v>
      </c>
      <c r="L4898" s="25">
        <v>0</v>
      </c>
      <c r="M4898" s="15">
        <v>0</v>
      </c>
      <c r="N4898" s="14">
        <v>0</v>
      </c>
      <c r="O4898" s="16">
        <v>308</v>
      </c>
      <c r="P4898" s="16">
        <v>10707.32</v>
      </c>
      <c r="Q4898" s="16">
        <v>0</v>
      </c>
      <c r="R4898" s="16">
        <f>Q4898*16.876/100</f>
        <v>0</v>
      </c>
      <c r="S4898" s="17">
        <f t="shared" si="532"/>
        <v>0</v>
      </c>
      <c r="T4898" s="16">
        <v>0</v>
      </c>
      <c r="U4898" s="18">
        <f t="shared" si="533"/>
        <v>99.372</v>
      </c>
      <c r="V4898" s="18">
        <f t="shared" si="534"/>
        <v>0</v>
      </c>
      <c r="W4898" s="18">
        <f t="shared" si="535"/>
        <v>0</v>
      </c>
      <c r="X4898" s="27"/>
      <c r="Y4898" s="19">
        <f t="shared" si="536"/>
        <v>0</v>
      </c>
      <c r="Z4898" s="18">
        <f t="shared" si="537"/>
        <v>60.368000000000002</v>
      </c>
      <c r="AA4898" s="12">
        <v>199</v>
      </c>
      <c r="AB4898" s="12">
        <v>2766.1</v>
      </c>
      <c r="AC4898" s="28">
        <f>+I4898+Y4898-Z4898</f>
        <v>-45.228000000000002</v>
      </c>
      <c r="AD4898" s="20">
        <f t="shared" si="538"/>
        <v>50</v>
      </c>
      <c r="AE4898">
        <v>70</v>
      </c>
    </row>
    <row r="4899" spans="1:31" x14ac:dyDescent="0.25">
      <c r="A4899" s="9">
        <v>45260</v>
      </c>
      <c r="B4899" s="10" t="s">
        <v>45</v>
      </c>
      <c r="C4899" s="10" t="s">
        <v>39</v>
      </c>
      <c r="D4899" s="10" t="s">
        <v>40</v>
      </c>
      <c r="E4899" s="10" t="s">
        <v>30</v>
      </c>
      <c r="F4899" s="10">
        <v>180</v>
      </c>
      <c r="G4899" s="10">
        <v>196</v>
      </c>
      <c r="H4899" s="11">
        <f>SUMIFS(AA:AA,$A:$A,EOMONTH($A4899,-1),$B:$B,$B4899)</f>
        <v>665</v>
      </c>
      <c r="I4899" s="63">
        <f>ROUND(SUMIFS(AC:AC,$A:$A,EOMONTH($A4899,-1),$B:$B,$B4899),2)</f>
        <v>140.91999999999999</v>
      </c>
      <c r="J4899" s="11">
        <f>SUMIFS(AB:AB,$A:$A,EOMONTH($A4899,-1),$B:$B,$B4899)</f>
        <v>14397.25</v>
      </c>
      <c r="K4899" s="13">
        <v>0</v>
      </c>
      <c r="L4899" s="25">
        <v>0</v>
      </c>
      <c r="M4899" s="15">
        <v>0</v>
      </c>
      <c r="N4899" s="14">
        <v>0</v>
      </c>
      <c r="O4899" s="16">
        <v>109</v>
      </c>
      <c r="P4899" s="16">
        <v>3923.36</v>
      </c>
      <c r="Q4899" s="16">
        <v>0</v>
      </c>
      <c r="R4899" s="16">
        <f>Q4899*16.876/100</f>
        <v>0</v>
      </c>
      <c r="S4899" s="17">
        <f t="shared" si="532"/>
        <v>0</v>
      </c>
      <c r="T4899" s="16">
        <v>0</v>
      </c>
      <c r="U4899" s="18">
        <f t="shared" si="533"/>
        <v>130.34</v>
      </c>
      <c r="V4899" s="18">
        <f t="shared" si="534"/>
        <v>0</v>
      </c>
      <c r="W4899" s="18">
        <f t="shared" si="535"/>
        <v>0</v>
      </c>
      <c r="X4899" s="27"/>
      <c r="Y4899" s="19">
        <f t="shared" si="536"/>
        <v>0</v>
      </c>
      <c r="Z4899" s="18">
        <f t="shared" si="537"/>
        <v>21.364000000000001</v>
      </c>
      <c r="AA4899" s="12">
        <v>556</v>
      </c>
      <c r="AB4899" s="12">
        <v>12037.4</v>
      </c>
      <c r="AC4899" s="28">
        <f>+I4899+Y4899-Z4899</f>
        <v>119.55599999999998</v>
      </c>
      <c r="AD4899" s="20">
        <f t="shared" si="538"/>
        <v>0</v>
      </c>
      <c r="AE4899">
        <v>0</v>
      </c>
    </row>
    <row r="4900" spans="1:31" x14ac:dyDescent="0.25">
      <c r="A4900" s="9">
        <v>45260</v>
      </c>
      <c r="B4900" s="10" t="s">
        <v>46</v>
      </c>
      <c r="C4900" s="10" t="s">
        <v>39</v>
      </c>
      <c r="D4900" s="10" t="s">
        <v>40</v>
      </c>
      <c r="E4900" s="10" t="s">
        <v>30</v>
      </c>
      <c r="F4900" s="10">
        <v>180</v>
      </c>
      <c r="G4900" s="10">
        <v>196</v>
      </c>
      <c r="H4900" s="11">
        <f>SUMIFS(AA:AA,$A:$A,EOMONTH($A4900,-1),$B:$B,$B4900)</f>
        <v>1010</v>
      </c>
      <c r="I4900" s="63">
        <f>ROUND(SUMIFS(AC:AC,$A:$A,EOMONTH($A4900,-1),$B:$B,$B4900),2)</f>
        <v>143.09</v>
      </c>
      <c r="J4900" s="11">
        <f>SUMIFS(AB:AB,$A:$A,EOMONTH($A4900,-1),$B:$B,$B4900)</f>
        <v>14574.3</v>
      </c>
      <c r="K4900" s="13">
        <v>0</v>
      </c>
      <c r="L4900" s="25">
        <v>0</v>
      </c>
      <c r="M4900" s="15">
        <v>0</v>
      </c>
      <c r="N4900" s="14">
        <v>0</v>
      </c>
      <c r="O4900" s="16">
        <v>133</v>
      </c>
      <c r="P4900" s="16">
        <v>4764.32</v>
      </c>
      <c r="Q4900" s="16">
        <v>0</v>
      </c>
      <c r="R4900" s="16">
        <f>Q4900*16.876/100</f>
        <v>0</v>
      </c>
      <c r="S4900" s="17">
        <f t="shared" si="532"/>
        <v>0</v>
      </c>
      <c r="T4900" s="16">
        <v>0</v>
      </c>
      <c r="U4900" s="18">
        <f t="shared" si="533"/>
        <v>197.96</v>
      </c>
      <c r="V4900" s="18">
        <f t="shared" si="534"/>
        <v>0</v>
      </c>
      <c r="W4900" s="18">
        <f t="shared" si="535"/>
        <v>0</v>
      </c>
      <c r="X4900" s="27"/>
      <c r="Y4900" s="19">
        <f t="shared" si="536"/>
        <v>0</v>
      </c>
      <c r="Z4900" s="18">
        <f t="shared" si="537"/>
        <v>26.068000000000001</v>
      </c>
      <c r="AA4900" s="12">
        <v>877</v>
      </c>
      <c r="AB4900" s="12">
        <v>12655.11</v>
      </c>
      <c r="AC4900" s="28">
        <f>+I4900+Y4900-Z4900</f>
        <v>117.02200000000001</v>
      </c>
      <c r="AD4900" s="20">
        <f t="shared" si="538"/>
        <v>0</v>
      </c>
      <c r="AE4900">
        <v>0</v>
      </c>
    </row>
    <row r="4901" spans="1:31" x14ac:dyDescent="0.25">
      <c r="A4901" s="9">
        <v>45260</v>
      </c>
      <c r="B4901" s="10" t="s">
        <v>47</v>
      </c>
      <c r="C4901" s="10" t="s">
        <v>39</v>
      </c>
      <c r="D4901" s="10" t="s">
        <v>40</v>
      </c>
      <c r="E4901" s="10" t="s">
        <v>30</v>
      </c>
      <c r="F4901" s="10">
        <v>180</v>
      </c>
      <c r="G4901" s="10">
        <v>196</v>
      </c>
      <c r="H4901" s="11">
        <f>SUMIFS(AA:AA,$A:$A,EOMONTH($A4901,-1),$B:$B,$B4901)</f>
        <v>431</v>
      </c>
      <c r="I4901" s="63">
        <f>ROUND(SUMIFS(AC:AC,$A:$A,EOMONTH($A4901,-1),$B:$B,$B4901),2)</f>
        <v>30.4</v>
      </c>
      <c r="J4901" s="11">
        <f>SUMIFS(AB:AB,$A:$A,EOMONTH($A4901,-1),$B:$B,$B4901)</f>
        <v>5986.59</v>
      </c>
      <c r="K4901" s="13">
        <v>0</v>
      </c>
      <c r="L4901" s="25">
        <v>0</v>
      </c>
      <c r="M4901" s="15">
        <v>0</v>
      </c>
      <c r="N4901" s="14">
        <v>0</v>
      </c>
      <c r="O4901" s="16">
        <v>225</v>
      </c>
      <c r="P4901" s="16">
        <v>7634</v>
      </c>
      <c r="Q4901" s="16">
        <v>0</v>
      </c>
      <c r="R4901" s="16">
        <f>Q4901*16.876/100</f>
        <v>0</v>
      </c>
      <c r="S4901" s="17">
        <f t="shared" si="532"/>
        <v>0</v>
      </c>
      <c r="T4901" s="16">
        <v>0</v>
      </c>
      <c r="U4901" s="18">
        <f t="shared" si="533"/>
        <v>84.475999999999999</v>
      </c>
      <c r="V4901" s="18">
        <f t="shared" si="534"/>
        <v>0</v>
      </c>
      <c r="W4901" s="18">
        <f t="shared" si="535"/>
        <v>0</v>
      </c>
      <c r="X4901" s="27"/>
      <c r="Y4901" s="19">
        <f t="shared" si="536"/>
        <v>0</v>
      </c>
      <c r="Z4901" s="18">
        <f t="shared" si="537"/>
        <v>44.1</v>
      </c>
      <c r="AA4901" s="12">
        <v>206</v>
      </c>
      <c r="AB4901" s="12">
        <v>2861.34</v>
      </c>
      <c r="AC4901" s="28">
        <f>+I4901+Y4901-Z4901</f>
        <v>-13.700000000000003</v>
      </c>
      <c r="AD4901" s="20">
        <f t="shared" si="538"/>
        <v>20</v>
      </c>
      <c r="AE4901">
        <v>30</v>
      </c>
    </row>
    <row r="4902" spans="1:31" x14ac:dyDescent="0.25">
      <c r="A4902" s="9">
        <v>45260</v>
      </c>
      <c r="B4902" s="10" t="s">
        <v>48</v>
      </c>
      <c r="C4902" s="10" t="s">
        <v>39</v>
      </c>
      <c r="D4902" s="10" t="s">
        <v>29</v>
      </c>
      <c r="E4902" s="10" t="s">
        <v>30</v>
      </c>
      <c r="F4902" s="10"/>
      <c r="G4902" s="10">
        <v>0</v>
      </c>
      <c r="H4902" s="11">
        <f>SUMIFS(AA:AA,$A:$A,EOMONTH($A4902,-1),$B:$B,$B4902)</f>
        <v>16</v>
      </c>
      <c r="I4902" s="63">
        <f>ROUND(SUMIFS(AC:AC,$A:$A,EOMONTH($A4902,-1),$B:$B,$B4902),2)</f>
        <v>0.72</v>
      </c>
      <c r="J4902" s="11">
        <f>SUMIFS(AB:AB,$A:$A,EOMONTH($A4902,-1),$B:$B,$B4902)</f>
        <v>461.92</v>
      </c>
      <c r="K4902" s="13">
        <v>0</v>
      </c>
      <c r="L4902" s="25">
        <v>0</v>
      </c>
      <c r="M4902" s="15">
        <v>0</v>
      </c>
      <c r="N4902" s="14">
        <v>0</v>
      </c>
      <c r="O4902" s="16">
        <v>0</v>
      </c>
      <c r="P4902" s="16">
        <v>0</v>
      </c>
      <c r="Q4902" s="16">
        <v>0</v>
      </c>
      <c r="R4902" s="16">
        <f>Q4902*16.876/100</f>
        <v>0</v>
      </c>
      <c r="S4902" s="17">
        <f t="shared" si="532"/>
        <v>0</v>
      </c>
      <c r="T4902" s="16">
        <v>0</v>
      </c>
      <c r="U4902" s="18">
        <f t="shared" si="533"/>
        <v>0</v>
      </c>
      <c r="V4902" s="18">
        <f t="shared" si="534"/>
        <v>0</v>
      </c>
      <c r="W4902" s="18">
        <f t="shared" si="535"/>
        <v>0</v>
      </c>
      <c r="X4902" s="27"/>
      <c r="Y4902" s="19">
        <f t="shared" si="536"/>
        <v>0</v>
      </c>
      <c r="Z4902" s="18">
        <f t="shared" si="537"/>
        <v>0</v>
      </c>
      <c r="AA4902" s="12">
        <v>16</v>
      </c>
      <c r="AB4902" s="12">
        <v>461.92</v>
      </c>
      <c r="AC4902" s="28">
        <f>+I4902+Y4902-Z4902</f>
        <v>0.72</v>
      </c>
      <c r="AD4902" s="20">
        <f t="shared" si="538"/>
        <v>0</v>
      </c>
      <c r="AE4902">
        <v>0</v>
      </c>
    </row>
    <row r="4903" spans="1:31" x14ac:dyDescent="0.25">
      <c r="A4903" s="9">
        <v>45260</v>
      </c>
      <c r="B4903" s="10" t="s">
        <v>49</v>
      </c>
      <c r="C4903" s="10" t="s">
        <v>39</v>
      </c>
      <c r="D4903" s="10" t="s">
        <v>40</v>
      </c>
      <c r="E4903" s="10" t="s">
        <v>30</v>
      </c>
      <c r="F4903" s="10">
        <v>240</v>
      </c>
      <c r="G4903" s="10">
        <v>262</v>
      </c>
      <c r="H4903" s="11">
        <f>SUMIFS(AA:AA,$A:$A,EOMONTH($A4903,-1),$B:$B,$B4903)</f>
        <v>497</v>
      </c>
      <c r="I4903" s="63">
        <f>ROUND(SUMIFS(AC:AC,$A:$A,EOMONTH($A4903,-1),$B:$B,$B4903),2)</f>
        <v>-16.04</v>
      </c>
      <c r="J4903" s="11">
        <f>SUMIFS(AB:AB,$A:$A,EOMONTH($A4903,-1),$B:$B,$B4903)</f>
        <v>11316.69</v>
      </c>
      <c r="K4903" s="13">
        <v>0</v>
      </c>
      <c r="L4903" s="25">
        <v>0</v>
      </c>
      <c r="M4903" s="15">
        <v>0</v>
      </c>
      <c r="N4903" s="14">
        <v>0</v>
      </c>
      <c r="O4903" s="16">
        <v>223</v>
      </c>
      <c r="P4903" s="16">
        <v>10370.879999999999</v>
      </c>
      <c r="Q4903" s="16">
        <v>0</v>
      </c>
      <c r="R4903" s="16">
        <f>Q4903*16.876/100</f>
        <v>0</v>
      </c>
      <c r="S4903" s="17">
        <f t="shared" si="532"/>
        <v>0</v>
      </c>
      <c r="T4903" s="16">
        <v>0</v>
      </c>
      <c r="U4903" s="18">
        <f t="shared" si="533"/>
        <v>130.214</v>
      </c>
      <c r="V4903" s="18">
        <f t="shared" si="534"/>
        <v>0</v>
      </c>
      <c r="W4903" s="18">
        <f t="shared" si="535"/>
        <v>0</v>
      </c>
      <c r="X4903" s="27"/>
      <c r="Y4903" s="19">
        <f t="shared" si="536"/>
        <v>0</v>
      </c>
      <c r="Z4903" s="18">
        <f t="shared" si="537"/>
        <v>58.426000000000002</v>
      </c>
      <c r="AA4903" s="12">
        <v>274</v>
      </c>
      <c r="AB4903" s="12">
        <v>6238.98</v>
      </c>
      <c r="AC4903" s="28">
        <f>+I4903+Y4903-Z4903</f>
        <v>-74.466000000000008</v>
      </c>
      <c r="AD4903" s="20">
        <f t="shared" si="538"/>
        <v>80</v>
      </c>
      <c r="AE4903">
        <v>100</v>
      </c>
    </row>
    <row r="4904" spans="1:31" x14ac:dyDescent="0.25">
      <c r="A4904" s="9">
        <v>45260</v>
      </c>
      <c r="B4904" s="10" t="s">
        <v>50</v>
      </c>
      <c r="C4904" s="10" t="s">
        <v>39</v>
      </c>
      <c r="D4904" s="10" t="s">
        <v>40</v>
      </c>
      <c r="E4904" s="10" t="s">
        <v>30</v>
      </c>
      <c r="F4904" s="10">
        <v>240</v>
      </c>
      <c r="G4904" s="10">
        <v>262</v>
      </c>
      <c r="H4904" s="11">
        <f>SUMIFS(AA:AA,$A:$A,EOMONTH($A4904,-1),$B:$B,$B4904)</f>
        <v>415</v>
      </c>
      <c r="I4904" s="63">
        <f>ROUND(SUMIFS(AC:AC,$A:$A,EOMONTH($A4904,-1),$B:$B,$B4904),2)</f>
        <v>27.26</v>
      </c>
      <c r="J4904" s="11">
        <f>SUMIFS(AB:AB,$A:$A,EOMONTH($A4904,-1),$B:$B,$B4904)</f>
        <v>10312.75</v>
      </c>
      <c r="K4904" s="13">
        <v>0</v>
      </c>
      <c r="L4904" s="25">
        <v>0</v>
      </c>
      <c r="M4904" s="15">
        <v>0</v>
      </c>
      <c r="N4904" s="14">
        <v>0</v>
      </c>
      <c r="O4904" s="16">
        <v>71</v>
      </c>
      <c r="P4904" s="16">
        <v>3332.86</v>
      </c>
      <c r="Q4904" s="16">
        <v>0</v>
      </c>
      <c r="R4904" s="16">
        <f>Q4904*16.876/100</f>
        <v>0</v>
      </c>
      <c r="S4904" s="17">
        <f t="shared" si="532"/>
        <v>0</v>
      </c>
      <c r="T4904" s="16">
        <v>0</v>
      </c>
      <c r="U4904" s="18">
        <f t="shared" si="533"/>
        <v>108.73</v>
      </c>
      <c r="V4904" s="18">
        <f t="shared" si="534"/>
        <v>0</v>
      </c>
      <c r="W4904" s="18">
        <f t="shared" si="535"/>
        <v>0</v>
      </c>
      <c r="X4904" s="27"/>
      <c r="Y4904" s="19">
        <f t="shared" si="536"/>
        <v>0</v>
      </c>
      <c r="Z4904" s="18">
        <f t="shared" si="537"/>
        <v>18.602</v>
      </c>
      <c r="AA4904" s="12">
        <v>344</v>
      </c>
      <c r="AB4904" s="12">
        <v>8548.4</v>
      </c>
      <c r="AC4904" s="28">
        <f>+I4904+Y4904-Z4904</f>
        <v>8.6580000000000013</v>
      </c>
      <c r="AD4904" s="20">
        <f t="shared" si="538"/>
        <v>0</v>
      </c>
      <c r="AE4904">
        <v>10</v>
      </c>
    </row>
    <row r="4905" spans="1:31" x14ac:dyDescent="0.25">
      <c r="A4905" s="9">
        <v>45260</v>
      </c>
      <c r="B4905" s="10" t="s">
        <v>51</v>
      </c>
      <c r="C4905" s="10" t="s">
        <v>39</v>
      </c>
      <c r="D4905" s="10" t="s">
        <v>40</v>
      </c>
      <c r="E4905" s="10" t="s">
        <v>30</v>
      </c>
      <c r="F4905" s="10">
        <v>240</v>
      </c>
      <c r="G4905" s="10">
        <v>262</v>
      </c>
      <c r="H4905" s="11">
        <f>SUMIFS(AA:AA,$A:$A,EOMONTH($A4905,-1),$B:$B,$B4905)</f>
        <v>357</v>
      </c>
      <c r="I4905" s="63">
        <f>ROUND(SUMIFS(AC:AC,$A:$A,EOMONTH($A4905,-1),$B:$B,$B4905),2)</f>
        <v>50.9</v>
      </c>
      <c r="J4905" s="11">
        <f>SUMIFS(AB:AB,$A:$A,EOMONTH($A4905,-1),$B:$B,$B4905)</f>
        <v>7032.9</v>
      </c>
      <c r="K4905" s="13">
        <v>0</v>
      </c>
      <c r="L4905" s="25">
        <v>0</v>
      </c>
      <c r="M4905" s="15">
        <v>0</v>
      </c>
      <c r="N4905" s="14">
        <v>0</v>
      </c>
      <c r="O4905" s="16">
        <v>131</v>
      </c>
      <c r="P4905" s="16">
        <v>6116.26</v>
      </c>
      <c r="Q4905" s="16">
        <v>0</v>
      </c>
      <c r="R4905" s="16">
        <f>Q4905*16.876/100</f>
        <v>0</v>
      </c>
      <c r="S4905" s="17">
        <f t="shared" si="532"/>
        <v>0</v>
      </c>
      <c r="T4905" s="16">
        <v>0</v>
      </c>
      <c r="U4905" s="18">
        <f t="shared" si="533"/>
        <v>93.534000000000006</v>
      </c>
      <c r="V4905" s="18">
        <f t="shared" si="534"/>
        <v>0</v>
      </c>
      <c r="W4905" s="18">
        <f t="shared" si="535"/>
        <v>0</v>
      </c>
      <c r="X4905" s="27"/>
      <c r="Y4905" s="19">
        <f t="shared" si="536"/>
        <v>0</v>
      </c>
      <c r="Z4905" s="18">
        <f t="shared" si="537"/>
        <v>34.322000000000003</v>
      </c>
      <c r="AA4905" s="12">
        <v>226</v>
      </c>
      <c r="AB4905" s="12">
        <v>4452.2</v>
      </c>
      <c r="AC4905" s="28">
        <f>+I4905+Y4905-Z4905</f>
        <v>16.577999999999996</v>
      </c>
      <c r="AD4905" s="20">
        <f t="shared" si="538"/>
        <v>0</v>
      </c>
      <c r="AE4905">
        <v>10</v>
      </c>
    </row>
    <row r="4906" spans="1:31" x14ac:dyDescent="0.25">
      <c r="A4906" s="9">
        <v>45260</v>
      </c>
      <c r="B4906" s="10" t="s">
        <v>52</v>
      </c>
      <c r="C4906" s="10" t="s">
        <v>39</v>
      </c>
      <c r="D4906" s="10" t="s">
        <v>40</v>
      </c>
      <c r="E4906" s="10" t="s">
        <v>30</v>
      </c>
      <c r="F4906" s="10">
        <v>240</v>
      </c>
      <c r="G4906" s="10">
        <v>262</v>
      </c>
      <c r="H4906" s="11">
        <f>SUMIFS(AA:AA,$A:$A,EOMONTH($A4906,-1),$B:$B,$B4906)</f>
        <v>108</v>
      </c>
      <c r="I4906" s="63">
        <f>ROUND(SUMIFS(AC:AC,$A:$A,EOMONTH($A4906,-1),$B:$B,$B4906),2)</f>
        <v>-22.07</v>
      </c>
      <c r="J4906" s="11">
        <f>SUMIFS(AB:AB,$A:$A,EOMONTH($A4906,-1),$B:$B,$B4906)</f>
        <v>2592</v>
      </c>
      <c r="K4906" s="13">
        <v>0</v>
      </c>
      <c r="L4906" s="25">
        <v>0</v>
      </c>
      <c r="M4906" s="15">
        <v>0</v>
      </c>
      <c r="N4906" s="14">
        <v>0</v>
      </c>
      <c r="O4906" s="16">
        <v>50</v>
      </c>
      <c r="P4906" s="16">
        <v>2360</v>
      </c>
      <c r="Q4906" s="16">
        <v>0</v>
      </c>
      <c r="R4906" s="16">
        <f>Q4906*16.876/100</f>
        <v>0</v>
      </c>
      <c r="S4906" s="17">
        <f t="shared" si="532"/>
        <v>0</v>
      </c>
      <c r="T4906" s="16">
        <v>0</v>
      </c>
      <c r="U4906" s="18">
        <f t="shared" si="533"/>
        <v>28.295999999999999</v>
      </c>
      <c r="V4906" s="18">
        <f t="shared" si="534"/>
        <v>0</v>
      </c>
      <c r="W4906" s="18">
        <f t="shared" si="535"/>
        <v>0</v>
      </c>
      <c r="X4906" s="27"/>
      <c r="Y4906" s="19">
        <f t="shared" si="536"/>
        <v>0</v>
      </c>
      <c r="Z4906" s="18">
        <f t="shared" si="537"/>
        <v>13.1</v>
      </c>
      <c r="AA4906" s="12">
        <v>58</v>
      </c>
      <c r="AB4906" s="12">
        <v>1392</v>
      </c>
      <c r="AC4906" s="28">
        <f>+I4906+Y4906-Z4906</f>
        <v>-35.17</v>
      </c>
      <c r="AD4906" s="20">
        <f t="shared" si="538"/>
        <v>40</v>
      </c>
      <c r="AE4906">
        <v>70</v>
      </c>
    </row>
    <row r="4907" spans="1:31" x14ac:dyDescent="0.25">
      <c r="A4907" s="9">
        <v>45260</v>
      </c>
      <c r="B4907" s="10" t="s">
        <v>53</v>
      </c>
      <c r="C4907" s="10" t="s">
        <v>39</v>
      </c>
      <c r="D4907" s="10" t="s">
        <v>40</v>
      </c>
      <c r="E4907" s="10" t="s">
        <v>30</v>
      </c>
      <c r="F4907" s="10">
        <v>365</v>
      </c>
      <c r="G4907" s="10">
        <v>398</v>
      </c>
      <c r="H4907" s="11">
        <f>SUMIFS(AA:AA,$A:$A,EOMONTH($A4907,-1),$B:$B,$B4907)</f>
        <v>964</v>
      </c>
      <c r="I4907" s="63">
        <f>ROUND(SUMIFS(AC:AC,$A:$A,EOMONTH($A4907,-1),$B:$B,$B4907),2)</f>
        <v>80.569999999999993</v>
      </c>
      <c r="J4907" s="11">
        <f>SUMIFS(AB:AB,$A:$A,EOMONTH($A4907,-1),$B:$B,$B4907)</f>
        <v>37494.550000000003</v>
      </c>
      <c r="K4907" s="13">
        <v>0</v>
      </c>
      <c r="L4907" s="25">
        <v>0</v>
      </c>
      <c r="M4907" s="15">
        <v>0</v>
      </c>
      <c r="N4907" s="14">
        <v>0</v>
      </c>
      <c r="O4907" s="16">
        <v>135</v>
      </c>
      <c r="P4907" s="16">
        <v>9825.75</v>
      </c>
      <c r="Q4907" s="16">
        <v>0</v>
      </c>
      <c r="R4907" s="16">
        <f>Q4907*16.876/100</f>
        <v>0</v>
      </c>
      <c r="S4907" s="17">
        <f t="shared" si="532"/>
        <v>0</v>
      </c>
      <c r="T4907" s="16">
        <v>0</v>
      </c>
      <c r="U4907" s="18">
        <f t="shared" si="533"/>
        <v>383.67200000000003</v>
      </c>
      <c r="V4907" s="18">
        <f t="shared" si="534"/>
        <v>0</v>
      </c>
      <c r="W4907" s="18">
        <f t="shared" si="535"/>
        <v>0</v>
      </c>
      <c r="X4907" s="27"/>
      <c r="Y4907" s="19">
        <f t="shared" si="536"/>
        <v>0</v>
      </c>
      <c r="Z4907" s="18">
        <f t="shared" si="537"/>
        <v>53.73</v>
      </c>
      <c r="AA4907" s="12">
        <v>829</v>
      </c>
      <c r="AB4907" s="12">
        <v>24181.93</v>
      </c>
      <c r="AC4907" s="28">
        <f>+I4907+Y4907-Z4907</f>
        <v>26.839999999999996</v>
      </c>
      <c r="AD4907" s="20">
        <f t="shared" si="538"/>
        <v>0</v>
      </c>
      <c r="AE4907">
        <v>10</v>
      </c>
    </row>
    <row r="4908" spans="1:31" x14ac:dyDescent="0.25">
      <c r="A4908" s="9">
        <v>45260</v>
      </c>
      <c r="B4908" s="10" t="s">
        <v>54</v>
      </c>
      <c r="C4908" s="10" t="s">
        <v>39</v>
      </c>
      <c r="D4908" s="10" t="s">
        <v>40</v>
      </c>
      <c r="E4908" s="10" t="s">
        <v>30</v>
      </c>
      <c r="F4908" s="10">
        <v>365</v>
      </c>
      <c r="G4908" s="10">
        <v>398</v>
      </c>
      <c r="H4908" s="11">
        <f>SUMIFS(AA:AA,$A:$A,EOMONTH($A4908,-1),$B:$B,$B4908)</f>
        <v>233</v>
      </c>
      <c r="I4908" s="63">
        <f>ROUND(SUMIFS(AC:AC,$A:$A,EOMONTH($A4908,-1),$B:$B,$B4908),2)</f>
        <v>-140.38</v>
      </c>
      <c r="J4908" s="11">
        <f>SUMIFS(AB:AB,$A:$A,EOMONTH($A4908,-1),$B:$B,$B4908)</f>
        <v>13159.53</v>
      </c>
      <c r="K4908" s="13">
        <v>0</v>
      </c>
      <c r="L4908" s="25">
        <v>0</v>
      </c>
      <c r="M4908" s="15">
        <v>0</v>
      </c>
      <c r="N4908" s="14">
        <v>0</v>
      </c>
      <c r="O4908" s="16">
        <v>75</v>
      </c>
      <c r="P4908" s="16">
        <v>5469.75</v>
      </c>
      <c r="Q4908" s="16">
        <v>0</v>
      </c>
      <c r="R4908" s="16">
        <f>Q4908*16.876/100</f>
        <v>0</v>
      </c>
      <c r="S4908" s="17">
        <f t="shared" si="532"/>
        <v>0</v>
      </c>
      <c r="T4908" s="16">
        <v>0</v>
      </c>
      <c r="U4908" s="18">
        <f t="shared" si="533"/>
        <v>92.733999999999995</v>
      </c>
      <c r="V4908" s="18">
        <f t="shared" si="534"/>
        <v>0</v>
      </c>
      <c r="W4908" s="18">
        <f t="shared" si="535"/>
        <v>0</v>
      </c>
      <c r="X4908" s="27"/>
      <c r="Y4908" s="19">
        <f t="shared" si="536"/>
        <v>0</v>
      </c>
      <c r="Z4908" s="18">
        <f t="shared" si="537"/>
        <v>29.85</v>
      </c>
      <c r="AA4908" s="12">
        <v>158</v>
      </c>
      <c r="AB4908" s="12">
        <v>6692.88</v>
      </c>
      <c r="AC4908" s="28">
        <f>+I4908+Y4908-Z4908</f>
        <v>-170.23</v>
      </c>
      <c r="AD4908" s="20">
        <f t="shared" si="538"/>
        <v>180</v>
      </c>
      <c r="AE4908">
        <v>190</v>
      </c>
    </row>
    <row r="4909" spans="1:31" x14ac:dyDescent="0.25">
      <c r="A4909" s="9">
        <v>45260</v>
      </c>
      <c r="B4909" s="10" t="s">
        <v>55</v>
      </c>
      <c r="C4909" s="10" t="s">
        <v>39</v>
      </c>
      <c r="D4909" s="10" t="s">
        <v>40</v>
      </c>
      <c r="E4909" s="10" t="s">
        <v>30</v>
      </c>
      <c r="F4909" s="10">
        <v>365</v>
      </c>
      <c r="G4909" s="10">
        <v>398</v>
      </c>
      <c r="H4909" s="11">
        <f>SUMIFS(AA:AA,$A:$A,EOMONTH($A4909,-1),$B:$B,$B4909)</f>
        <v>367</v>
      </c>
      <c r="I4909" s="63">
        <f>ROUND(SUMIFS(AC:AC,$A:$A,EOMONTH($A4909,-1),$B:$B,$B4909),2)</f>
        <v>51.86</v>
      </c>
      <c r="J4909" s="11">
        <f>SUMIFS(AB:AB,$A:$A,EOMONTH($A4909,-1),$B:$B,$B4909)</f>
        <v>14131.26</v>
      </c>
      <c r="K4909" s="13">
        <v>0</v>
      </c>
      <c r="L4909" s="25">
        <v>0</v>
      </c>
      <c r="M4909" s="15">
        <v>0</v>
      </c>
      <c r="N4909" s="14">
        <v>0</v>
      </c>
      <c r="O4909" s="16">
        <v>0</v>
      </c>
      <c r="P4909" s="16">
        <v>0</v>
      </c>
      <c r="Q4909" s="16">
        <v>0</v>
      </c>
      <c r="R4909" s="16">
        <f>Q4909*16.876/100</f>
        <v>0</v>
      </c>
      <c r="S4909" s="17">
        <f t="shared" si="532"/>
        <v>0</v>
      </c>
      <c r="T4909" s="16">
        <v>0</v>
      </c>
      <c r="U4909" s="18">
        <f t="shared" si="533"/>
        <v>146.066</v>
      </c>
      <c r="V4909" s="18">
        <f t="shared" si="534"/>
        <v>0</v>
      </c>
      <c r="W4909" s="18">
        <f t="shared" si="535"/>
        <v>0</v>
      </c>
      <c r="X4909" s="27"/>
      <c r="Y4909" s="19">
        <f t="shared" si="536"/>
        <v>0</v>
      </c>
      <c r="Z4909" s="18">
        <f t="shared" si="537"/>
        <v>0</v>
      </c>
      <c r="AA4909" s="12">
        <v>367</v>
      </c>
      <c r="AB4909" s="12">
        <v>10598.96</v>
      </c>
      <c r="AC4909" s="28">
        <f>+I4909+Y4909-Z4909</f>
        <v>51.86</v>
      </c>
      <c r="AD4909" s="20">
        <f t="shared" si="538"/>
        <v>0</v>
      </c>
      <c r="AE4909">
        <v>0</v>
      </c>
    </row>
    <row r="4910" spans="1:31" x14ac:dyDescent="0.25">
      <c r="A4910" s="9">
        <v>45260</v>
      </c>
      <c r="B4910" s="10" t="s">
        <v>56</v>
      </c>
      <c r="C4910" s="10" t="s">
        <v>39</v>
      </c>
      <c r="D4910" s="10" t="s">
        <v>40</v>
      </c>
      <c r="E4910" s="10" t="s">
        <v>30</v>
      </c>
      <c r="F4910" s="10">
        <v>365</v>
      </c>
      <c r="G4910" s="10">
        <v>398</v>
      </c>
      <c r="H4910" s="11">
        <f>SUMIFS(AA:AA,$A:$A,EOMONTH($A4910,-1),$B:$B,$B4910)</f>
        <v>473</v>
      </c>
      <c r="I4910" s="63">
        <f>ROUND(SUMIFS(AC:AC,$A:$A,EOMONTH($A4910,-1),$B:$B,$B4910),2)</f>
        <v>63.58</v>
      </c>
      <c r="J4910" s="11">
        <f>SUMIFS(AB:AB,$A:$A,EOMONTH($A4910,-1),$B:$B,$B4910)</f>
        <v>18125.240000000002</v>
      </c>
      <c r="K4910" s="13">
        <v>0</v>
      </c>
      <c r="L4910" s="25">
        <v>0</v>
      </c>
      <c r="M4910" s="15">
        <v>0</v>
      </c>
      <c r="N4910" s="14">
        <v>0</v>
      </c>
      <c r="O4910" s="16">
        <v>90</v>
      </c>
      <c r="P4910" s="16">
        <v>6583.5</v>
      </c>
      <c r="Q4910" s="16">
        <v>0</v>
      </c>
      <c r="R4910" s="16">
        <f>Q4910*16.876/100</f>
        <v>0</v>
      </c>
      <c r="S4910" s="17">
        <f t="shared" si="532"/>
        <v>0</v>
      </c>
      <c r="T4910" s="16">
        <v>0</v>
      </c>
      <c r="U4910" s="18">
        <f t="shared" si="533"/>
        <v>188.25399999999999</v>
      </c>
      <c r="V4910" s="18">
        <f t="shared" si="534"/>
        <v>0</v>
      </c>
      <c r="W4910" s="18">
        <f t="shared" si="535"/>
        <v>0</v>
      </c>
      <c r="X4910" s="27"/>
      <c r="Y4910" s="19">
        <f t="shared" si="536"/>
        <v>0</v>
      </c>
      <c r="Z4910" s="18">
        <f t="shared" si="537"/>
        <v>35.82</v>
      </c>
      <c r="AA4910" s="12">
        <v>383</v>
      </c>
      <c r="AB4910" s="12">
        <v>11007.42</v>
      </c>
      <c r="AC4910" s="28">
        <f>+I4910+Y4910-Z4910</f>
        <v>27.759999999999998</v>
      </c>
      <c r="AD4910" s="20">
        <f t="shared" si="538"/>
        <v>0</v>
      </c>
      <c r="AE4910">
        <v>20</v>
      </c>
    </row>
    <row r="4911" spans="1:31" x14ac:dyDescent="0.25">
      <c r="A4911" s="9">
        <v>45260</v>
      </c>
      <c r="B4911" s="10" t="s">
        <v>805</v>
      </c>
      <c r="C4911" s="10" t="s">
        <v>39</v>
      </c>
      <c r="D4911" s="10" t="s">
        <v>40</v>
      </c>
      <c r="E4911" s="10" t="s">
        <v>30</v>
      </c>
      <c r="F4911" s="10">
        <v>365</v>
      </c>
      <c r="G4911" s="10">
        <v>398</v>
      </c>
      <c r="H4911" s="11">
        <f>SUMIFS(AA:AA,$A:$A,EOMONTH($A4911,-1),$B:$B,$B4911)</f>
        <v>153</v>
      </c>
      <c r="I4911" s="63">
        <f>ROUND(SUMIFS(AC:AC,$A:$A,EOMONTH($A4911,-1),$B:$B,$B4911),2)</f>
        <v>82.19</v>
      </c>
      <c r="J4911" s="11">
        <f>SUMIFS(AB:AB,$A:$A,EOMONTH($A4911,-1),$B:$B,$B4911)</f>
        <v>5883.17</v>
      </c>
      <c r="K4911" s="13">
        <v>0</v>
      </c>
      <c r="L4911" s="25">
        <v>0</v>
      </c>
      <c r="M4911" s="15">
        <v>0</v>
      </c>
      <c r="N4911" s="14">
        <v>0</v>
      </c>
      <c r="O4911" s="16">
        <v>50</v>
      </c>
      <c r="P4911" s="16">
        <v>3613.5</v>
      </c>
      <c r="Q4911" s="16">
        <v>0</v>
      </c>
      <c r="R4911" s="16">
        <f>Q4911*16.876/100</f>
        <v>0</v>
      </c>
      <c r="S4911" s="17">
        <f t="shared" si="532"/>
        <v>0</v>
      </c>
      <c r="T4911" s="16">
        <v>0</v>
      </c>
      <c r="U4911" s="18">
        <f t="shared" si="533"/>
        <v>60.893999999999998</v>
      </c>
      <c r="V4911" s="18">
        <f t="shared" si="534"/>
        <v>0</v>
      </c>
      <c r="W4911" s="18">
        <f t="shared" si="535"/>
        <v>0</v>
      </c>
      <c r="X4911" s="27"/>
      <c r="Y4911" s="19">
        <f t="shared" si="536"/>
        <v>0</v>
      </c>
      <c r="Z4911" s="18">
        <f t="shared" si="537"/>
        <v>19.899999999999999</v>
      </c>
      <c r="AA4911" s="12">
        <v>103</v>
      </c>
      <c r="AB4911" s="12">
        <v>2970.52</v>
      </c>
      <c r="AC4911" s="28">
        <f>+I4911+Y4911-Z4911</f>
        <v>62.29</v>
      </c>
      <c r="AD4911" s="20">
        <f t="shared" si="538"/>
        <v>0</v>
      </c>
      <c r="AE4911">
        <v>0</v>
      </c>
    </row>
    <row r="4912" spans="1:31" x14ac:dyDescent="0.25">
      <c r="A4912" s="9">
        <v>45260</v>
      </c>
      <c r="B4912" s="10" t="s">
        <v>57</v>
      </c>
      <c r="C4912" s="10" t="s">
        <v>39</v>
      </c>
      <c r="D4912" s="10" t="s">
        <v>40</v>
      </c>
      <c r="E4912" s="10" t="s">
        <v>30</v>
      </c>
      <c r="F4912" s="10">
        <v>448</v>
      </c>
      <c r="G4912" s="10">
        <v>488</v>
      </c>
      <c r="H4912" s="11">
        <f>SUMIFS(AA:AA,$A:$A,EOMONTH($A4912,-1),$B:$B,$B4912)</f>
        <v>212</v>
      </c>
      <c r="I4912" s="63">
        <f>ROUND(SUMIFS(AC:AC,$A:$A,EOMONTH($A4912,-1),$B:$B,$B4912),2)</f>
        <v>-170.93</v>
      </c>
      <c r="J4912" s="11">
        <f>SUMIFS(AB:AB,$A:$A,EOMONTH($A4912,-1),$B:$B,$B4912)</f>
        <v>20114.560000000001</v>
      </c>
      <c r="K4912" s="13">
        <v>0</v>
      </c>
      <c r="L4912" s="25">
        <v>0</v>
      </c>
      <c r="M4912" s="15">
        <v>0</v>
      </c>
      <c r="N4912" s="14">
        <v>0</v>
      </c>
      <c r="O4912" s="16">
        <v>70</v>
      </c>
      <c r="P4912" s="16">
        <v>6527.3</v>
      </c>
      <c r="Q4912" s="16">
        <v>0</v>
      </c>
      <c r="R4912" s="16">
        <f>Q4912*16.876/100</f>
        <v>0</v>
      </c>
      <c r="S4912" s="17">
        <f t="shared" si="532"/>
        <v>0</v>
      </c>
      <c r="T4912" s="16">
        <v>0</v>
      </c>
      <c r="U4912" s="18">
        <f t="shared" si="533"/>
        <v>103.456</v>
      </c>
      <c r="V4912" s="18">
        <f t="shared" si="534"/>
        <v>0</v>
      </c>
      <c r="W4912" s="18">
        <f t="shared" si="535"/>
        <v>0</v>
      </c>
      <c r="X4912" s="27"/>
      <c r="Y4912" s="19">
        <f t="shared" si="536"/>
        <v>0</v>
      </c>
      <c r="Z4912" s="18">
        <f t="shared" si="537"/>
        <v>34.159999999999997</v>
      </c>
      <c r="AA4912" s="12">
        <v>142</v>
      </c>
      <c r="AB4912" s="12">
        <v>13472.96</v>
      </c>
      <c r="AC4912" s="28">
        <f>+I4912+Y4912-Z4912</f>
        <v>-205.09</v>
      </c>
      <c r="AD4912" s="20">
        <f t="shared" si="538"/>
        <v>210</v>
      </c>
      <c r="AE4912">
        <v>230</v>
      </c>
    </row>
    <row r="4913" spans="1:31" x14ac:dyDescent="0.25">
      <c r="A4913" s="9">
        <v>45260</v>
      </c>
      <c r="B4913" s="10" t="s">
        <v>58</v>
      </c>
      <c r="C4913" s="10" t="s">
        <v>39</v>
      </c>
      <c r="D4913" s="10" t="s">
        <v>40</v>
      </c>
      <c r="E4913" s="10" t="s">
        <v>30</v>
      </c>
      <c r="F4913" s="10">
        <v>448</v>
      </c>
      <c r="G4913" s="10">
        <v>488</v>
      </c>
      <c r="H4913" s="11">
        <f>SUMIFS(AA:AA,$A:$A,EOMONTH($A4913,-1),$B:$B,$B4913)</f>
        <v>272</v>
      </c>
      <c r="I4913" s="63">
        <f>ROUND(SUMIFS(AC:AC,$A:$A,EOMONTH($A4913,-1),$B:$B,$B4913),2)</f>
        <v>-154.16</v>
      </c>
      <c r="J4913" s="11">
        <f>SUMIFS(AB:AB,$A:$A,EOMONTH($A4913,-1),$B:$B,$B4913)</f>
        <v>25807.360000000001</v>
      </c>
      <c r="K4913" s="13">
        <v>0</v>
      </c>
      <c r="L4913" s="25">
        <v>0</v>
      </c>
      <c r="M4913" s="15">
        <v>0</v>
      </c>
      <c r="N4913" s="14">
        <v>0</v>
      </c>
      <c r="O4913" s="16">
        <v>46</v>
      </c>
      <c r="P4913" s="16">
        <v>4138.3100000000004</v>
      </c>
      <c r="Q4913" s="16">
        <v>0</v>
      </c>
      <c r="R4913" s="16">
        <f>Q4913*16.876/100</f>
        <v>0</v>
      </c>
      <c r="S4913" s="17">
        <f t="shared" si="532"/>
        <v>0</v>
      </c>
      <c r="T4913" s="16">
        <v>0</v>
      </c>
      <c r="U4913" s="18">
        <f t="shared" si="533"/>
        <v>132.73599999999999</v>
      </c>
      <c r="V4913" s="18">
        <f t="shared" si="534"/>
        <v>0</v>
      </c>
      <c r="W4913" s="18">
        <f t="shared" si="535"/>
        <v>0</v>
      </c>
      <c r="X4913" s="27"/>
      <c r="Y4913" s="19">
        <f t="shared" si="536"/>
        <v>0</v>
      </c>
      <c r="Z4913" s="18">
        <f t="shared" si="537"/>
        <v>22.448</v>
      </c>
      <c r="AA4913" s="12">
        <v>226</v>
      </c>
      <c r="AB4913" s="12">
        <v>21442.880000000001</v>
      </c>
      <c r="AC4913" s="28">
        <f>+I4913+Y4913-Z4913</f>
        <v>-176.608</v>
      </c>
      <c r="AD4913" s="20">
        <f t="shared" si="538"/>
        <v>180</v>
      </c>
      <c r="AE4913">
        <v>200</v>
      </c>
    </row>
    <row r="4914" spans="1:31" x14ac:dyDescent="0.25">
      <c r="A4914" s="9">
        <v>45260</v>
      </c>
      <c r="B4914" s="10" t="s">
        <v>59</v>
      </c>
      <c r="C4914" s="10" t="s">
        <v>39</v>
      </c>
      <c r="D4914" s="10" t="s">
        <v>40</v>
      </c>
      <c r="E4914" s="10" t="s">
        <v>30</v>
      </c>
      <c r="F4914" s="10">
        <v>448</v>
      </c>
      <c r="G4914" s="10">
        <v>488</v>
      </c>
      <c r="H4914" s="11">
        <f>SUMIFS(AA:AA,$A:$A,EOMONTH($A4914,-1),$B:$B,$B4914)</f>
        <v>225</v>
      </c>
      <c r="I4914" s="63">
        <f>ROUND(SUMIFS(AC:AC,$A:$A,EOMONTH($A4914,-1),$B:$B,$B4914),2)</f>
        <v>79.56</v>
      </c>
      <c r="J4914" s="11">
        <f>SUMIFS(AB:AB,$A:$A,EOMONTH($A4914,-1),$B:$B,$B4914)</f>
        <v>21348</v>
      </c>
      <c r="K4914" s="13">
        <v>0</v>
      </c>
      <c r="L4914" s="25">
        <v>0</v>
      </c>
      <c r="M4914" s="15">
        <v>0</v>
      </c>
      <c r="N4914" s="14">
        <v>0</v>
      </c>
      <c r="O4914" s="16">
        <v>46</v>
      </c>
      <c r="P4914" s="16">
        <v>4138.3100000000004</v>
      </c>
      <c r="Q4914" s="16">
        <v>0</v>
      </c>
      <c r="R4914" s="16">
        <f>Q4914*16.876/100</f>
        <v>0</v>
      </c>
      <c r="S4914" s="17">
        <f t="shared" si="532"/>
        <v>0</v>
      </c>
      <c r="T4914" s="16">
        <v>0</v>
      </c>
      <c r="U4914" s="18">
        <f t="shared" si="533"/>
        <v>109.8</v>
      </c>
      <c r="V4914" s="18">
        <f t="shared" si="534"/>
        <v>0</v>
      </c>
      <c r="W4914" s="18">
        <f t="shared" si="535"/>
        <v>0</v>
      </c>
      <c r="X4914" s="27"/>
      <c r="Y4914" s="19">
        <f t="shared" si="536"/>
        <v>0</v>
      </c>
      <c r="Z4914" s="18">
        <f t="shared" si="537"/>
        <v>22.448</v>
      </c>
      <c r="AA4914" s="12">
        <v>179</v>
      </c>
      <c r="AB4914" s="12">
        <v>16983.52</v>
      </c>
      <c r="AC4914" s="28">
        <f>+I4914+Y4914-Z4914</f>
        <v>57.112000000000002</v>
      </c>
      <c r="AD4914" s="20">
        <f t="shared" si="538"/>
        <v>0</v>
      </c>
      <c r="AE4914">
        <v>0</v>
      </c>
    </row>
    <row r="4915" spans="1:31" x14ac:dyDescent="0.25">
      <c r="A4915" s="9">
        <v>45260</v>
      </c>
      <c r="B4915" s="10" t="s">
        <v>60</v>
      </c>
      <c r="C4915" s="10" t="s">
        <v>39</v>
      </c>
      <c r="D4915" s="10" t="s">
        <v>40</v>
      </c>
      <c r="E4915" s="10" t="s">
        <v>30</v>
      </c>
      <c r="F4915" s="10">
        <v>448</v>
      </c>
      <c r="G4915" s="10">
        <v>488</v>
      </c>
      <c r="H4915" s="11">
        <f>SUMIFS(AA:AA,$A:$A,EOMONTH($A4915,-1),$B:$B,$B4915)</f>
        <v>125</v>
      </c>
      <c r="I4915" s="63">
        <f>ROUND(SUMIFS(AC:AC,$A:$A,EOMONTH($A4915,-1),$B:$B,$B4915),2)</f>
        <v>-55</v>
      </c>
      <c r="J4915" s="11">
        <f>SUMIFS(AB:AB,$A:$A,EOMONTH($A4915,-1),$B:$B,$B4915)</f>
        <v>11860</v>
      </c>
      <c r="K4915" s="13">
        <v>0</v>
      </c>
      <c r="L4915" s="25">
        <v>0</v>
      </c>
      <c r="M4915" s="15">
        <v>0</v>
      </c>
      <c r="N4915" s="14">
        <v>0</v>
      </c>
      <c r="O4915" s="16">
        <v>45</v>
      </c>
      <c r="P4915" s="16">
        <v>4054.2</v>
      </c>
      <c r="Q4915" s="16">
        <v>0</v>
      </c>
      <c r="R4915" s="16">
        <f>Q4915*16.876/100</f>
        <v>0</v>
      </c>
      <c r="S4915" s="17">
        <f t="shared" si="532"/>
        <v>0</v>
      </c>
      <c r="T4915" s="16">
        <v>0</v>
      </c>
      <c r="U4915" s="18">
        <f t="shared" si="533"/>
        <v>61</v>
      </c>
      <c r="V4915" s="18">
        <f t="shared" si="534"/>
        <v>0</v>
      </c>
      <c r="W4915" s="18">
        <f t="shared" si="535"/>
        <v>0</v>
      </c>
      <c r="X4915" s="27"/>
      <c r="Y4915" s="19">
        <f t="shared" si="536"/>
        <v>0</v>
      </c>
      <c r="Z4915" s="18">
        <f t="shared" si="537"/>
        <v>21.96</v>
      </c>
      <c r="AA4915" s="12">
        <v>80</v>
      </c>
      <c r="AB4915" s="12">
        <v>7590.4</v>
      </c>
      <c r="AC4915" s="28">
        <f>+I4915+Y4915-Z4915</f>
        <v>-76.960000000000008</v>
      </c>
      <c r="AD4915" s="20">
        <f t="shared" si="538"/>
        <v>80</v>
      </c>
      <c r="AE4915">
        <v>90</v>
      </c>
    </row>
    <row r="4916" spans="1:31" x14ac:dyDescent="0.25">
      <c r="A4916" s="9">
        <v>45260</v>
      </c>
      <c r="B4916" s="10" t="s">
        <v>61</v>
      </c>
      <c r="C4916" s="10" t="s">
        <v>62</v>
      </c>
      <c r="D4916" s="10" t="s">
        <v>40</v>
      </c>
      <c r="E4916" s="10" t="s">
        <v>30</v>
      </c>
      <c r="F4916" s="10">
        <v>20</v>
      </c>
      <c r="G4916" s="10">
        <v>22</v>
      </c>
      <c r="H4916" s="11">
        <f>SUMIFS(AA:AA,$A:$A,EOMONTH($A4916,-1),$B:$B,$B4916)</f>
        <v>46</v>
      </c>
      <c r="I4916" s="63">
        <f>ROUND(SUMIFS(AC:AC,$A:$A,EOMONTH($A4916,-1),$B:$B,$B4916),2)</f>
        <v>8.34</v>
      </c>
      <c r="J4916" s="11">
        <f>SUMIFS(AB:AB,$A:$A,EOMONTH($A4916,-1),$B:$B,$B4916)</f>
        <v>192.37</v>
      </c>
      <c r="K4916" s="13">
        <v>0</v>
      </c>
      <c r="L4916" s="25">
        <v>0</v>
      </c>
      <c r="M4916" s="15">
        <v>0</v>
      </c>
      <c r="N4916" s="14">
        <v>0</v>
      </c>
      <c r="O4916" s="16">
        <v>0</v>
      </c>
      <c r="P4916" s="16">
        <v>0</v>
      </c>
      <c r="Q4916" s="16">
        <v>0</v>
      </c>
      <c r="R4916" s="16">
        <f>Q4916*16.876/100</f>
        <v>0</v>
      </c>
      <c r="S4916" s="17">
        <f t="shared" si="532"/>
        <v>0</v>
      </c>
      <c r="T4916" s="16">
        <v>0</v>
      </c>
      <c r="U4916" s="18">
        <f t="shared" si="533"/>
        <v>1.012</v>
      </c>
      <c r="V4916" s="18">
        <f t="shared" si="534"/>
        <v>0</v>
      </c>
      <c r="W4916" s="18">
        <f t="shared" si="535"/>
        <v>0</v>
      </c>
      <c r="X4916" s="27"/>
      <c r="Y4916" s="19">
        <f t="shared" si="536"/>
        <v>0</v>
      </c>
      <c r="Z4916" s="18">
        <f t="shared" si="537"/>
        <v>0</v>
      </c>
      <c r="AA4916" s="12">
        <v>46</v>
      </c>
      <c r="AB4916" s="12">
        <v>192.37</v>
      </c>
      <c r="AC4916" s="28">
        <f>+I4916+Y4916-Z4916</f>
        <v>8.34</v>
      </c>
      <c r="AD4916" s="20">
        <f t="shared" si="538"/>
        <v>0</v>
      </c>
      <c r="AE4916">
        <v>0</v>
      </c>
    </row>
    <row r="4917" spans="1:31" x14ac:dyDescent="0.25">
      <c r="A4917" s="9">
        <v>45260</v>
      </c>
      <c r="B4917" s="10" t="s">
        <v>63</v>
      </c>
      <c r="C4917" s="10" t="s">
        <v>62</v>
      </c>
      <c r="D4917" s="10" t="s">
        <v>40</v>
      </c>
      <c r="E4917" s="10" t="s">
        <v>30</v>
      </c>
      <c r="F4917" s="10">
        <v>20</v>
      </c>
      <c r="G4917" s="10">
        <v>22</v>
      </c>
      <c r="H4917" s="11">
        <f>SUMIFS(AA:AA,$A:$A,EOMONTH($A4917,-1),$B:$B,$B4917)</f>
        <v>220</v>
      </c>
      <c r="I4917" s="63">
        <f>ROUND(SUMIFS(AC:AC,$A:$A,EOMONTH($A4917,-1),$B:$B,$B4917),2)</f>
        <v>12.3</v>
      </c>
      <c r="J4917" s="11">
        <f>SUMIFS(AB:AB,$A:$A,EOMONTH($A4917,-1),$B:$B,$B4917)</f>
        <v>706.2</v>
      </c>
      <c r="K4917" s="13">
        <v>0</v>
      </c>
      <c r="L4917" s="25">
        <v>0</v>
      </c>
      <c r="M4917" s="15">
        <v>0</v>
      </c>
      <c r="N4917" s="14">
        <v>0</v>
      </c>
      <c r="O4917" s="16">
        <v>0</v>
      </c>
      <c r="P4917" s="16">
        <v>0</v>
      </c>
      <c r="Q4917" s="16">
        <v>0</v>
      </c>
      <c r="R4917" s="16">
        <f>Q4917*16.876/100</f>
        <v>0</v>
      </c>
      <c r="S4917" s="17">
        <f t="shared" si="532"/>
        <v>0</v>
      </c>
      <c r="T4917" s="16">
        <v>0</v>
      </c>
      <c r="U4917" s="18">
        <f t="shared" si="533"/>
        <v>4.84</v>
      </c>
      <c r="V4917" s="18">
        <f t="shared" si="534"/>
        <v>0</v>
      </c>
      <c r="W4917" s="18">
        <f t="shared" si="535"/>
        <v>0</v>
      </c>
      <c r="X4917" s="27"/>
      <c r="Y4917" s="19">
        <f t="shared" si="536"/>
        <v>0</v>
      </c>
      <c r="Z4917" s="18">
        <f t="shared" si="537"/>
        <v>0</v>
      </c>
      <c r="AA4917" s="12">
        <v>220</v>
      </c>
      <c r="AB4917" s="12">
        <v>706.2</v>
      </c>
      <c r="AC4917" s="28">
        <f>+I4917+Y4917-Z4917</f>
        <v>12.3</v>
      </c>
      <c r="AD4917" s="20">
        <f t="shared" si="538"/>
        <v>0</v>
      </c>
      <c r="AE4917">
        <v>0</v>
      </c>
    </row>
    <row r="4918" spans="1:31" x14ac:dyDescent="0.25">
      <c r="A4918" s="9">
        <v>45260</v>
      </c>
      <c r="B4918" s="10" t="s">
        <v>64</v>
      </c>
      <c r="C4918" s="10" t="s">
        <v>39</v>
      </c>
      <c r="D4918" s="10" t="s">
        <v>40</v>
      </c>
      <c r="E4918" s="10" t="s">
        <v>30</v>
      </c>
      <c r="F4918" s="10">
        <v>20</v>
      </c>
      <c r="G4918" s="10">
        <v>22</v>
      </c>
      <c r="H4918" s="11">
        <f>SUMIFS(AA:AA,$A:$A,EOMONTH($A4918,-1),$B:$B,$B4918)</f>
        <v>458</v>
      </c>
      <c r="I4918" s="63">
        <f>ROUND(SUMIFS(AC:AC,$A:$A,EOMONTH($A4918,-1),$B:$B,$B4918),2)</f>
        <v>21.59</v>
      </c>
      <c r="J4918" s="11">
        <f>SUMIFS(AB:AB,$A:$A,EOMONTH($A4918,-1),$B:$B,$B4918)</f>
        <v>1940.12</v>
      </c>
      <c r="K4918" s="13">
        <v>0</v>
      </c>
      <c r="L4918" s="25">
        <v>0</v>
      </c>
      <c r="M4918" s="15">
        <v>0</v>
      </c>
      <c r="N4918" s="14">
        <v>0</v>
      </c>
      <c r="O4918" s="16">
        <v>8</v>
      </c>
      <c r="P4918" s="16">
        <v>58.88</v>
      </c>
      <c r="Q4918" s="16">
        <v>0</v>
      </c>
      <c r="R4918" s="16">
        <f>Q4918*16.876/100</f>
        <v>0</v>
      </c>
      <c r="S4918" s="17">
        <f t="shared" si="532"/>
        <v>0</v>
      </c>
      <c r="T4918" s="16">
        <v>0</v>
      </c>
      <c r="U4918" s="18">
        <f t="shared" si="533"/>
        <v>10.076000000000001</v>
      </c>
      <c r="V4918" s="18">
        <f t="shared" si="534"/>
        <v>0</v>
      </c>
      <c r="W4918" s="18">
        <f t="shared" si="535"/>
        <v>0</v>
      </c>
      <c r="X4918" s="27"/>
      <c r="Y4918" s="19">
        <f t="shared" si="536"/>
        <v>0</v>
      </c>
      <c r="Z4918" s="18">
        <f t="shared" si="537"/>
        <v>0.17599999999999999</v>
      </c>
      <c r="AA4918" s="12">
        <v>450</v>
      </c>
      <c r="AB4918" s="12">
        <v>1881.24</v>
      </c>
      <c r="AC4918" s="28">
        <f>+I4918+Y4918-Z4918</f>
        <v>21.414000000000001</v>
      </c>
      <c r="AD4918" s="20">
        <f t="shared" si="538"/>
        <v>0</v>
      </c>
      <c r="AE4918">
        <v>0</v>
      </c>
    </row>
    <row r="4919" spans="1:31" x14ac:dyDescent="0.25">
      <c r="A4919" s="9">
        <v>45260</v>
      </c>
      <c r="B4919" s="10" t="s">
        <v>65</v>
      </c>
      <c r="C4919" s="10" t="s">
        <v>39</v>
      </c>
      <c r="D4919" s="10" t="s">
        <v>40</v>
      </c>
      <c r="E4919" s="10" t="s">
        <v>30</v>
      </c>
      <c r="F4919" s="10">
        <v>20</v>
      </c>
      <c r="G4919" s="10">
        <v>22</v>
      </c>
      <c r="H4919" s="11">
        <f>SUMIFS(AA:AA,$A:$A,EOMONTH($A4919,-1),$B:$B,$B4919)</f>
        <v>485</v>
      </c>
      <c r="I4919" s="63">
        <f>ROUND(SUMIFS(AC:AC,$A:$A,EOMONTH($A4919,-1),$B:$B,$B4919),2)</f>
        <v>22.53</v>
      </c>
      <c r="J4919" s="11">
        <f>SUMIFS(AB:AB,$A:$A,EOMONTH($A4919,-1),$B:$B,$B4919)</f>
        <v>3141.11</v>
      </c>
      <c r="K4919" s="13">
        <v>0</v>
      </c>
      <c r="L4919" s="25">
        <v>0</v>
      </c>
      <c r="M4919" s="15">
        <v>0</v>
      </c>
      <c r="N4919" s="14">
        <v>0</v>
      </c>
      <c r="O4919" s="16">
        <v>0</v>
      </c>
      <c r="P4919" s="16">
        <v>0</v>
      </c>
      <c r="Q4919" s="16">
        <v>0</v>
      </c>
      <c r="R4919" s="16">
        <f>Q4919*16.876/100</f>
        <v>0</v>
      </c>
      <c r="S4919" s="17">
        <f t="shared" si="532"/>
        <v>0</v>
      </c>
      <c r="T4919" s="16">
        <v>0</v>
      </c>
      <c r="U4919" s="18">
        <f t="shared" si="533"/>
        <v>10.67</v>
      </c>
      <c r="V4919" s="18">
        <f t="shared" si="534"/>
        <v>0</v>
      </c>
      <c r="W4919" s="18">
        <f t="shared" si="535"/>
        <v>0</v>
      </c>
      <c r="X4919" s="27"/>
      <c r="Y4919" s="19">
        <f t="shared" si="536"/>
        <v>0</v>
      </c>
      <c r="Z4919" s="18">
        <f t="shared" si="537"/>
        <v>0</v>
      </c>
      <c r="AA4919" s="12">
        <v>485</v>
      </c>
      <c r="AB4919" s="12">
        <v>3141.11</v>
      </c>
      <c r="AC4919" s="28">
        <f>+I4919+Y4919-Z4919</f>
        <v>22.53</v>
      </c>
      <c r="AD4919" s="20">
        <f t="shared" si="538"/>
        <v>0</v>
      </c>
      <c r="AE4919">
        <v>0</v>
      </c>
    </row>
    <row r="4920" spans="1:31" x14ac:dyDescent="0.25">
      <c r="A4920" s="9">
        <v>45260</v>
      </c>
      <c r="B4920" s="10" t="s">
        <v>66</v>
      </c>
      <c r="C4920" s="10" t="s">
        <v>39</v>
      </c>
      <c r="D4920" s="10" t="s">
        <v>40</v>
      </c>
      <c r="E4920" s="10" t="s">
        <v>30</v>
      </c>
      <c r="F4920" s="10">
        <v>20</v>
      </c>
      <c r="G4920" s="10">
        <v>22</v>
      </c>
      <c r="H4920" s="11">
        <f>SUMIFS(AA:AA,$A:$A,EOMONTH($A4920,-1),$B:$B,$B4920)</f>
        <v>183</v>
      </c>
      <c r="I4920" s="63">
        <f>ROUND(SUMIFS(AC:AC,$A:$A,EOMONTH($A4920,-1),$B:$B,$B4920),2)</f>
        <v>11.72</v>
      </c>
      <c r="J4920" s="11">
        <f>SUMIFS(AB:AB,$A:$A,EOMONTH($A4920,-1),$B:$B,$B4920)</f>
        <v>783.72</v>
      </c>
      <c r="K4920" s="13">
        <v>0</v>
      </c>
      <c r="L4920" s="25">
        <v>0</v>
      </c>
      <c r="M4920" s="15">
        <v>0</v>
      </c>
      <c r="N4920" s="14">
        <v>0</v>
      </c>
      <c r="O4920" s="16">
        <v>0</v>
      </c>
      <c r="P4920" s="16">
        <v>0</v>
      </c>
      <c r="Q4920" s="16">
        <v>0</v>
      </c>
      <c r="R4920" s="16">
        <f>Q4920*16.876/100</f>
        <v>0</v>
      </c>
      <c r="S4920" s="17">
        <f t="shared" si="532"/>
        <v>0</v>
      </c>
      <c r="T4920" s="16">
        <v>0</v>
      </c>
      <c r="U4920" s="18">
        <f t="shared" si="533"/>
        <v>4.0259999999999998</v>
      </c>
      <c r="V4920" s="18">
        <f t="shared" si="534"/>
        <v>0</v>
      </c>
      <c r="W4920" s="18">
        <f t="shared" si="535"/>
        <v>0</v>
      </c>
      <c r="X4920" s="27"/>
      <c r="Y4920" s="19">
        <f t="shared" si="536"/>
        <v>0</v>
      </c>
      <c r="Z4920" s="18">
        <f t="shared" si="537"/>
        <v>0</v>
      </c>
      <c r="AA4920" s="12">
        <v>183</v>
      </c>
      <c r="AB4920" s="12">
        <v>783.72</v>
      </c>
      <c r="AC4920" s="28">
        <f>+I4920+Y4920-Z4920</f>
        <v>11.72</v>
      </c>
      <c r="AD4920" s="20">
        <f t="shared" si="538"/>
        <v>0</v>
      </c>
      <c r="AE4920">
        <v>0</v>
      </c>
    </row>
    <row r="4921" spans="1:31" x14ac:dyDescent="0.25">
      <c r="A4921" s="9">
        <v>45260</v>
      </c>
      <c r="B4921" s="10" t="s">
        <v>67</v>
      </c>
      <c r="C4921" s="10" t="s">
        <v>39</v>
      </c>
      <c r="D4921" s="10" t="s">
        <v>40</v>
      </c>
      <c r="E4921" s="10" t="s">
        <v>30</v>
      </c>
      <c r="F4921" s="10">
        <v>20</v>
      </c>
      <c r="G4921" s="10">
        <v>22</v>
      </c>
      <c r="H4921" s="11">
        <f>SUMIFS(AA:AA,$A:$A,EOMONTH($A4921,-1),$B:$B,$B4921)</f>
        <v>420</v>
      </c>
      <c r="I4921" s="63">
        <f>ROUND(SUMIFS(AC:AC,$A:$A,EOMONTH($A4921,-1),$B:$B,$B4921),2)</f>
        <v>21.05</v>
      </c>
      <c r="J4921" s="11">
        <f>SUMIFS(AB:AB,$A:$A,EOMONTH($A4921,-1),$B:$B,$B4921)</f>
        <v>1780.91</v>
      </c>
      <c r="K4921" s="13">
        <v>0</v>
      </c>
      <c r="L4921" s="25">
        <v>0</v>
      </c>
      <c r="M4921" s="15">
        <v>0</v>
      </c>
      <c r="N4921" s="14">
        <v>0</v>
      </c>
      <c r="O4921" s="16">
        <v>8</v>
      </c>
      <c r="P4921" s="16">
        <v>58.88</v>
      </c>
      <c r="Q4921" s="16">
        <v>0</v>
      </c>
      <c r="R4921" s="16">
        <f>Q4921*16.876/100</f>
        <v>0</v>
      </c>
      <c r="S4921" s="17">
        <f t="shared" si="532"/>
        <v>0</v>
      </c>
      <c r="T4921" s="16">
        <v>0</v>
      </c>
      <c r="U4921" s="18">
        <f t="shared" si="533"/>
        <v>9.24</v>
      </c>
      <c r="V4921" s="18">
        <f t="shared" si="534"/>
        <v>0</v>
      </c>
      <c r="W4921" s="18">
        <f t="shared" si="535"/>
        <v>0</v>
      </c>
      <c r="X4921" s="27"/>
      <c r="Y4921" s="19">
        <f t="shared" si="536"/>
        <v>0</v>
      </c>
      <c r="Z4921" s="18">
        <f t="shared" si="537"/>
        <v>0.17599999999999999</v>
      </c>
      <c r="AA4921" s="12">
        <v>412</v>
      </c>
      <c r="AB4921" s="12">
        <v>1722.03</v>
      </c>
      <c r="AC4921" s="28">
        <f>+I4921+Y4921-Z4921</f>
        <v>20.874000000000002</v>
      </c>
      <c r="AD4921" s="20">
        <f t="shared" si="538"/>
        <v>0</v>
      </c>
      <c r="AE4921">
        <v>0</v>
      </c>
    </row>
    <row r="4922" spans="1:31" x14ac:dyDescent="0.25">
      <c r="A4922" s="9">
        <v>45260</v>
      </c>
      <c r="B4922" s="10" t="s">
        <v>68</v>
      </c>
      <c r="C4922" s="10" t="s">
        <v>39</v>
      </c>
      <c r="D4922" s="10" t="s">
        <v>40</v>
      </c>
      <c r="E4922" s="10" t="s">
        <v>30</v>
      </c>
      <c r="F4922" s="10">
        <v>20</v>
      </c>
      <c r="G4922" s="10">
        <v>22</v>
      </c>
      <c r="H4922" s="11">
        <f>SUMIFS(AA:AA,$A:$A,EOMONTH($A4922,-1),$B:$B,$B4922)</f>
        <v>348</v>
      </c>
      <c r="I4922" s="63">
        <f>ROUND(SUMIFS(AC:AC,$A:$A,EOMONTH($A4922,-1),$B:$B,$B4922),2)</f>
        <v>18.329999999999998</v>
      </c>
      <c r="J4922" s="11">
        <f>SUMIFS(AB:AB,$A:$A,EOMONTH($A4922,-1),$B:$B,$B4922)</f>
        <v>1455.16</v>
      </c>
      <c r="K4922" s="13">
        <v>0</v>
      </c>
      <c r="L4922" s="25">
        <v>0</v>
      </c>
      <c r="M4922" s="15">
        <v>0</v>
      </c>
      <c r="N4922" s="14">
        <v>0</v>
      </c>
      <c r="O4922" s="16">
        <v>9</v>
      </c>
      <c r="P4922" s="16">
        <v>66.239999999999995</v>
      </c>
      <c r="Q4922" s="16">
        <v>0</v>
      </c>
      <c r="R4922" s="16">
        <f>Q4922*16.876/100</f>
        <v>0</v>
      </c>
      <c r="S4922" s="17">
        <f t="shared" si="532"/>
        <v>0</v>
      </c>
      <c r="T4922" s="16">
        <v>0</v>
      </c>
      <c r="U4922" s="18">
        <f t="shared" si="533"/>
        <v>7.6559999999999997</v>
      </c>
      <c r="V4922" s="18">
        <f t="shared" si="534"/>
        <v>0</v>
      </c>
      <c r="W4922" s="18">
        <f t="shared" si="535"/>
        <v>0</v>
      </c>
      <c r="X4922" s="27"/>
      <c r="Y4922" s="19">
        <f t="shared" si="536"/>
        <v>0</v>
      </c>
      <c r="Z4922" s="18">
        <f t="shared" si="537"/>
        <v>0.19800000000000001</v>
      </c>
      <c r="AA4922" s="12">
        <v>339</v>
      </c>
      <c r="AB4922" s="12">
        <v>1388.92</v>
      </c>
      <c r="AC4922" s="28">
        <f>+I4922+Y4922-Z4922</f>
        <v>18.131999999999998</v>
      </c>
      <c r="AD4922" s="20">
        <f t="shared" si="538"/>
        <v>0</v>
      </c>
      <c r="AE4922">
        <v>0</v>
      </c>
    </row>
    <row r="4923" spans="1:31" x14ac:dyDescent="0.25">
      <c r="A4923" s="59">
        <v>45260</v>
      </c>
      <c r="B4923" s="60" t="s">
        <v>809</v>
      </c>
      <c r="C4923" s="60" t="s">
        <v>62</v>
      </c>
      <c r="D4923" s="60" t="s">
        <v>40</v>
      </c>
      <c r="E4923" s="60" t="s">
        <v>30</v>
      </c>
      <c r="F4923" s="10"/>
      <c r="G4923" s="10"/>
      <c r="H4923" s="11"/>
      <c r="I4923" s="63">
        <f>ROUND(SUMIFS(AC:AC,$A:$A,EOMONTH($A4923,-1),$B:$B,$B4923),2)</f>
        <v>0</v>
      </c>
      <c r="J4923" s="11"/>
      <c r="K4923" s="13"/>
      <c r="L4923" s="25"/>
      <c r="M4923" s="15"/>
      <c r="N4923" s="14"/>
      <c r="O4923" s="16"/>
      <c r="P4923" s="16"/>
      <c r="Q4923" s="16"/>
      <c r="R4923" s="16"/>
      <c r="S4923" s="17">
        <f t="shared" si="532"/>
        <v>0</v>
      </c>
      <c r="T4923" s="16"/>
      <c r="U4923" s="18">
        <f t="shared" si="533"/>
        <v>0</v>
      </c>
      <c r="V4923" s="18">
        <f t="shared" si="534"/>
        <v>0</v>
      </c>
      <c r="W4923" s="18">
        <f t="shared" si="535"/>
        <v>0</v>
      </c>
      <c r="X4923" s="27"/>
      <c r="Y4923" s="19">
        <f t="shared" si="536"/>
        <v>0</v>
      </c>
      <c r="Z4923" s="18">
        <f t="shared" si="537"/>
        <v>0</v>
      </c>
      <c r="AA4923" s="12"/>
      <c r="AB4923" s="12"/>
      <c r="AC4923" s="28">
        <f>+I4923+Y4923-Z4923</f>
        <v>0</v>
      </c>
      <c r="AD4923" s="20">
        <f t="shared" si="538"/>
        <v>0</v>
      </c>
      <c r="AE4923">
        <v>0</v>
      </c>
    </row>
    <row r="4924" spans="1:31" x14ac:dyDescent="0.25">
      <c r="A4924" s="9">
        <v>45260</v>
      </c>
      <c r="B4924" s="10" t="s">
        <v>69</v>
      </c>
      <c r="C4924" s="10" t="s">
        <v>62</v>
      </c>
      <c r="D4924" s="10" t="s">
        <v>40</v>
      </c>
      <c r="E4924" s="10" t="s">
        <v>30</v>
      </c>
      <c r="F4924" s="10">
        <v>35</v>
      </c>
      <c r="G4924" s="10">
        <v>38</v>
      </c>
      <c r="H4924" s="11">
        <f>SUMIFS(AA:AA,$A:$A,EOMONTH($A4924,-1),$B:$B,$B4924)</f>
        <v>1267</v>
      </c>
      <c r="I4924" s="63">
        <f>ROUND(SUMIFS(AC:AC,$A:$A,EOMONTH($A4924,-1),$B:$B,$B4924),2)</f>
        <v>58.01</v>
      </c>
      <c r="J4924" s="11">
        <f>SUMIFS(AB:AB,$A:$A,EOMONTH($A4924,-1),$B:$B,$B4924)</f>
        <v>17421.25</v>
      </c>
      <c r="K4924" s="13">
        <v>0</v>
      </c>
      <c r="L4924" s="25">
        <v>0</v>
      </c>
      <c r="M4924" s="15">
        <v>0</v>
      </c>
      <c r="N4924" s="14">
        <v>0</v>
      </c>
      <c r="O4924" s="16">
        <v>54</v>
      </c>
      <c r="P4924" s="16">
        <v>539.52</v>
      </c>
      <c r="Q4924" s="16">
        <v>0</v>
      </c>
      <c r="R4924" s="16">
        <f>Q4924*16.876/100</f>
        <v>0</v>
      </c>
      <c r="S4924" s="17">
        <f t="shared" si="532"/>
        <v>0</v>
      </c>
      <c r="T4924" s="16">
        <v>0</v>
      </c>
      <c r="U4924" s="18">
        <f t="shared" si="533"/>
        <v>48.146000000000001</v>
      </c>
      <c r="V4924" s="18">
        <f t="shared" si="534"/>
        <v>0</v>
      </c>
      <c r="W4924" s="18">
        <f t="shared" si="535"/>
        <v>0</v>
      </c>
      <c r="X4924" s="27"/>
      <c r="Y4924" s="19">
        <f t="shared" si="536"/>
        <v>0</v>
      </c>
      <c r="Z4924" s="18">
        <f t="shared" si="537"/>
        <v>2.052</v>
      </c>
      <c r="AA4924" s="12">
        <v>1213</v>
      </c>
      <c r="AB4924" s="12">
        <v>16881.73</v>
      </c>
      <c r="AC4924" s="28">
        <f>+I4924+Y4924-Z4924</f>
        <v>55.957999999999998</v>
      </c>
      <c r="AD4924" s="20">
        <f t="shared" si="538"/>
        <v>0</v>
      </c>
      <c r="AE4924">
        <v>0</v>
      </c>
    </row>
    <row r="4925" spans="1:31" x14ac:dyDescent="0.25">
      <c r="A4925" s="9">
        <v>45260</v>
      </c>
      <c r="B4925" s="10" t="s">
        <v>70</v>
      </c>
      <c r="C4925" s="10" t="s">
        <v>62</v>
      </c>
      <c r="D4925" s="10" t="s">
        <v>40</v>
      </c>
      <c r="E4925" s="10" t="s">
        <v>30</v>
      </c>
      <c r="F4925" s="10">
        <v>35</v>
      </c>
      <c r="G4925" s="10">
        <v>38</v>
      </c>
      <c r="H4925" s="11">
        <f>SUMIFS(AA:AA,$A:$A,EOMONTH($A4925,-1),$B:$B,$B4925)</f>
        <v>503</v>
      </c>
      <c r="I4925" s="63">
        <f>ROUND(SUMIFS(AC:AC,$A:$A,EOMONTH($A4925,-1),$B:$B,$B4925),2)</f>
        <v>24.43</v>
      </c>
      <c r="J4925" s="11">
        <f>SUMIFS(AB:AB,$A:$A,EOMONTH($A4925,-1),$B:$B,$B4925)</f>
        <v>6916.25</v>
      </c>
      <c r="K4925" s="13">
        <v>0</v>
      </c>
      <c r="L4925" s="25">
        <v>0</v>
      </c>
      <c r="M4925" s="15">
        <v>0</v>
      </c>
      <c r="N4925" s="14">
        <v>0</v>
      </c>
      <c r="O4925" s="16">
        <v>28</v>
      </c>
      <c r="P4925" s="16">
        <v>278.92</v>
      </c>
      <c r="Q4925" s="16">
        <v>0</v>
      </c>
      <c r="R4925" s="16">
        <f>Q4925*16.876/100</f>
        <v>0</v>
      </c>
      <c r="S4925" s="17">
        <f t="shared" si="532"/>
        <v>0</v>
      </c>
      <c r="T4925" s="16">
        <v>0</v>
      </c>
      <c r="U4925" s="18">
        <f t="shared" si="533"/>
        <v>19.114000000000001</v>
      </c>
      <c r="V4925" s="18">
        <f t="shared" si="534"/>
        <v>0</v>
      </c>
      <c r="W4925" s="18">
        <f t="shared" si="535"/>
        <v>0</v>
      </c>
      <c r="X4925" s="27"/>
      <c r="Y4925" s="19">
        <f t="shared" si="536"/>
        <v>0</v>
      </c>
      <c r="Z4925" s="18">
        <f t="shared" si="537"/>
        <v>1.0640000000000001</v>
      </c>
      <c r="AA4925" s="12">
        <v>475</v>
      </c>
      <c r="AB4925" s="12">
        <v>6637.33</v>
      </c>
      <c r="AC4925" s="28">
        <f>+I4925+Y4925-Z4925</f>
        <v>23.366</v>
      </c>
      <c r="AD4925" s="20">
        <f t="shared" si="538"/>
        <v>0</v>
      </c>
      <c r="AE4925">
        <v>0</v>
      </c>
    </row>
    <row r="4926" spans="1:31" x14ac:dyDescent="0.25">
      <c r="A4926" s="9">
        <v>45260</v>
      </c>
      <c r="B4926" s="10" t="s">
        <v>71</v>
      </c>
      <c r="C4926" s="10" t="s">
        <v>62</v>
      </c>
      <c r="D4926" s="10" t="s">
        <v>40</v>
      </c>
      <c r="E4926" s="10" t="s">
        <v>30</v>
      </c>
      <c r="F4926" s="10">
        <v>35</v>
      </c>
      <c r="G4926" s="10">
        <v>38</v>
      </c>
      <c r="H4926" s="11">
        <f>SUMIFS(AA:AA,$A:$A,EOMONTH($A4926,-1),$B:$B,$B4926)</f>
        <v>1587</v>
      </c>
      <c r="I4926" s="63">
        <f>ROUND(SUMIFS(AC:AC,$A:$A,EOMONTH($A4926,-1),$B:$B,$B4926),2)</f>
        <v>72.38</v>
      </c>
      <c r="J4926" s="11">
        <f>SUMIFS(AB:AB,$A:$A,EOMONTH($A4926,-1),$B:$B,$B4926)</f>
        <v>21821.25</v>
      </c>
      <c r="K4926" s="13">
        <v>0</v>
      </c>
      <c r="L4926" s="25">
        <v>0</v>
      </c>
      <c r="M4926" s="15">
        <v>0</v>
      </c>
      <c r="N4926" s="14">
        <v>0</v>
      </c>
      <c r="O4926" s="16">
        <v>51</v>
      </c>
      <c r="P4926" s="16">
        <v>489.6</v>
      </c>
      <c r="Q4926" s="16">
        <v>0</v>
      </c>
      <c r="R4926" s="16">
        <f>Q4926*16.876/100</f>
        <v>0</v>
      </c>
      <c r="S4926" s="17">
        <f t="shared" si="532"/>
        <v>0</v>
      </c>
      <c r="T4926" s="16">
        <v>0</v>
      </c>
      <c r="U4926" s="18">
        <f t="shared" si="533"/>
        <v>60.305999999999997</v>
      </c>
      <c r="V4926" s="18">
        <f t="shared" si="534"/>
        <v>0</v>
      </c>
      <c r="W4926" s="18">
        <f t="shared" si="535"/>
        <v>0</v>
      </c>
      <c r="X4926" s="27"/>
      <c r="Y4926" s="19">
        <f t="shared" si="536"/>
        <v>0</v>
      </c>
      <c r="Z4926" s="18">
        <f t="shared" si="537"/>
        <v>1.9379999999999999</v>
      </c>
      <c r="AA4926" s="12">
        <v>1536</v>
      </c>
      <c r="AB4926" s="12">
        <v>21331.65</v>
      </c>
      <c r="AC4926" s="28">
        <f>+I4926+Y4926-Z4926</f>
        <v>70.441999999999993</v>
      </c>
      <c r="AD4926" s="20">
        <f t="shared" si="538"/>
        <v>0</v>
      </c>
      <c r="AE4926">
        <v>0</v>
      </c>
    </row>
    <row r="4927" spans="1:31" x14ac:dyDescent="0.25">
      <c r="A4927" s="9">
        <v>45260</v>
      </c>
      <c r="B4927" s="10" t="s">
        <v>72</v>
      </c>
      <c r="C4927" s="10" t="s">
        <v>62</v>
      </c>
      <c r="D4927" s="10" t="s">
        <v>40</v>
      </c>
      <c r="E4927" s="10" t="s">
        <v>30</v>
      </c>
      <c r="F4927" s="10">
        <v>35</v>
      </c>
      <c r="G4927" s="10">
        <v>38</v>
      </c>
      <c r="H4927" s="11">
        <f>SUMIFS(AA:AA,$A:$A,EOMONTH($A4927,-1),$B:$B,$B4927)</f>
        <v>785</v>
      </c>
      <c r="I4927" s="63">
        <f>ROUND(SUMIFS(AC:AC,$A:$A,EOMONTH($A4927,-1),$B:$B,$B4927),2)</f>
        <v>36.119999999999997</v>
      </c>
      <c r="J4927" s="11">
        <f>SUMIFS(AB:AB,$A:$A,EOMONTH($A4927,-1),$B:$B,$B4927)</f>
        <v>10793.75</v>
      </c>
      <c r="K4927" s="13">
        <v>0</v>
      </c>
      <c r="L4927" s="25">
        <v>0</v>
      </c>
      <c r="M4927" s="15">
        <v>0</v>
      </c>
      <c r="N4927" s="14">
        <v>0</v>
      </c>
      <c r="O4927" s="16">
        <v>88</v>
      </c>
      <c r="P4927" s="16">
        <v>844.8</v>
      </c>
      <c r="Q4927" s="16">
        <v>0</v>
      </c>
      <c r="R4927" s="16">
        <f>Q4927*16.876/100</f>
        <v>0</v>
      </c>
      <c r="S4927" s="17">
        <f t="shared" si="532"/>
        <v>0</v>
      </c>
      <c r="T4927" s="16">
        <v>0</v>
      </c>
      <c r="U4927" s="18">
        <f t="shared" si="533"/>
        <v>29.83</v>
      </c>
      <c r="V4927" s="18">
        <f t="shared" si="534"/>
        <v>0</v>
      </c>
      <c r="W4927" s="18">
        <f t="shared" si="535"/>
        <v>0</v>
      </c>
      <c r="X4927" s="27"/>
      <c r="Y4927" s="19">
        <f t="shared" si="536"/>
        <v>0</v>
      </c>
      <c r="Z4927" s="18">
        <f t="shared" si="537"/>
        <v>3.3439999999999999</v>
      </c>
      <c r="AA4927" s="12">
        <v>697</v>
      </c>
      <c r="AB4927" s="12">
        <v>9948.9500000000007</v>
      </c>
      <c r="AC4927" s="28">
        <f>+I4927+Y4927-Z4927</f>
        <v>32.775999999999996</v>
      </c>
      <c r="AD4927" s="20">
        <f t="shared" si="538"/>
        <v>0</v>
      </c>
      <c r="AE4927">
        <v>0</v>
      </c>
    </row>
    <row r="4928" spans="1:31" x14ac:dyDescent="0.25">
      <c r="A4928" s="9">
        <v>45260</v>
      </c>
      <c r="B4928" s="10" t="s">
        <v>73</v>
      </c>
      <c r="C4928" s="10" t="s">
        <v>62</v>
      </c>
      <c r="D4928" s="10" t="s">
        <v>40</v>
      </c>
      <c r="E4928" s="10" t="s">
        <v>30</v>
      </c>
      <c r="F4928" s="10">
        <v>35</v>
      </c>
      <c r="G4928" s="10">
        <v>38</v>
      </c>
      <c r="H4928" s="11">
        <f>SUMIFS(AA:AA,$A:$A,EOMONTH($A4928,-1),$B:$B,$B4928)</f>
        <v>768</v>
      </c>
      <c r="I4928" s="63">
        <f>ROUND(SUMIFS(AC:AC,$A:$A,EOMONTH($A4928,-1),$B:$B,$B4928),2)</f>
        <v>34.93</v>
      </c>
      <c r="J4928" s="11">
        <f>SUMIFS(AB:AB,$A:$A,EOMONTH($A4928,-1),$B:$B,$B4928)</f>
        <v>10560</v>
      </c>
      <c r="K4928" s="13">
        <v>0</v>
      </c>
      <c r="L4928" s="25">
        <v>0</v>
      </c>
      <c r="M4928" s="15">
        <v>0</v>
      </c>
      <c r="N4928" s="14">
        <v>0</v>
      </c>
      <c r="O4928" s="16">
        <v>79</v>
      </c>
      <c r="P4928" s="16">
        <v>779.52</v>
      </c>
      <c r="Q4928" s="16">
        <v>0</v>
      </c>
      <c r="R4928" s="16">
        <f>Q4928*16.876/100</f>
        <v>0</v>
      </c>
      <c r="S4928" s="17">
        <f t="shared" si="532"/>
        <v>0</v>
      </c>
      <c r="T4928" s="16">
        <v>0</v>
      </c>
      <c r="U4928" s="18">
        <f t="shared" si="533"/>
        <v>29.184000000000001</v>
      </c>
      <c r="V4928" s="18">
        <f t="shared" si="534"/>
        <v>0</v>
      </c>
      <c r="W4928" s="18">
        <f t="shared" si="535"/>
        <v>0</v>
      </c>
      <c r="X4928" s="27"/>
      <c r="Y4928" s="19">
        <f t="shared" si="536"/>
        <v>0</v>
      </c>
      <c r="Z4928" s="18">
        <f t="shared" si="537"/>
        <v>3.0019999999999998</v>
      </c>
      <c r="AA4928" s="12">
        <v>689</v>
      </c>
      <c r="AB4928" s="12">
        <v>9780.48</v>
      </c>
      <c r="AC4928" s="28">
        <f>+I4928+Y4928-Z4928</f>
        <v>31.928000000000001</v>
      </c>
      <c r="AD4928" s="20">
        <f t="shared" si="538"/>
        <v>0</v>
      </c>
      <c r="AE4928">
        <v>0</v>
      </c>
    </row>
    <row r="4929" spans="1:31" x14ac:dyDescent="0.25">
      <c r="A4929" s="9">
        <v>45260</v>
      </c>
      <c r="B4929" s="10" t="s">
        <v>74</v>
      </c>
      <c r="C4929" s="10" t="s">
        <v>62</v>
      </c>
      <c r="D4929" s="10" t="s">
        <v>40</v>
      </c>
      <c r="E4929" s="10" t="s">
        <v>30</v>
      </c>
      <c r="F4929" s="10">
        <v>35</v>
      </c>
      <c r="G4929" s="10">
        <v>38</v>
      </c>
      <c r="H4929" s="11">
        <f>SUMIFS(AA:AA,$A:$A,EOMONTH($A4929,-1),$B:$B,$B4929)</f>
        <v>605</v>
      </c>
      <c r="I4929" s="63">
        <f>ROUND(SUMIFS(AC:AC,$A:$A,EOMONTH($A4929,-1),$B:$B,$B4929),2)</f>
        <v>28.06</v>
      </c>
      <c r="J4929" s="11">
        <f>SUMIFS(AB:AB,$A:$A,EOMONTH($A4929,-1),$B:$B,$B4929)</f>
        <v>8318.75</v>
      </c>
      <c r="K4929" s="13">
        <v>0</v>
      </c>
      <c r="L4929" s="25">
        <v>0</v>
      </c>
      <c r="M4929" s="15">
        <v>0</v>
      </c>
      <c r="N4929" s="14">
        <v>0</v>
      </c>
      <c r="O4929" s="16">
        <v>19</v>
      </c>
      <c r="P4929" s="16">
        <v>182.4</v>
      </c>
      <c r="Q4929" s="16">
        <v>0</v>
      </c>
      <c r="R4929" s="16">
        <f>Q4929*16.876/100</f>
        <v>0</v>
      </c>
      <c r="S4929" s="17">
        <f t="shared" si="532"/>
        <v>0</v>
      </c>
      <c r="T4929" s="16">
        <v>0</v>
      </c>
      <c r="U4929" s="18">
        <f t="shared" si="533"/>
        <v>22.99</v>
      </c>
      <c r="V4929" s="18">
        <f t="shared" si="534"/>
        <v>0</v>
      </c>
      <c r="W4929" s="18">
        <f t="shared" si="535"/>
        <v>0</v>
      </c>
      <c r="X4929" s="27"/>
      <c r="Y4929" s="19">
        <f t="shared" si="536"/>
        <v>0</v>
      </c>
      <c r="Z4929" s="18">
        <f t="shared" si="537"/>
        <v>0.72199999999999998</v>
      </c>
      <c r="AA4929" s="12">
        <v>586</v>
      </c>
      <c r="AB4929" s="12">
        <v>8136.35</v>
      </c>
      <c r="AC4929" s="28">
        <f>+I4929+Y4929-Z4929</f>
        <v>27.337999999999997</v>
      </c>
      <c r="AD4929" s="20">
        <f t="shared" si="538"/>
        <v>0</v>
      </c>
      <c r="AE4929">
        <v>0</v>
      </c>
    </row>
    <row r="4930" spans="1:31" x14ac:dyDescent="0.25">
      <c r="A4930" s="9">
        <v>45260</v>
      </c>
      <c r="B4930" s="10" t="s">
        <v>75</v>
      </c>
      <c r="C4930" s="10" t="s">
        <v>62</v>
      </c>
      <c r="D4930" s="10" t="s">
        <v>40</v>
      </c>
      <c r="E4930" s="10" t="s">
        <v>30</v>
      </c>
      <c r="F4930" s="10">
        <v>35</v>
      </c>
      <c r="G4930" s="10">
        <v>38</v>
      </c>
      <c r="H4930" s="11">
        <f>SUMIFS(AA:AA,$A:$A,EOMONTH($A4930,-1),$B:$B,$B4930)</f>
        <v>546</v>
      </c>
      <c r="I4930" s="63">
        <f>ROUND(SUMIFS(AC:AC,$A:$A,EOMONTH($A4930,-1),$B:$B,$B4930),2)</f>
        <v>25.17</v>
      </c>
      <c r="J4930" s="11">
        <f>SUMIFS(AB:AB,$A:$A,EOMONTH($A4930,-1),$B:$B,$B4930)</f>
        <v>7507.5</v>
      </c>
      <c r="K4930" s="13">
        <v>0</v>
      </c>
      <c r="L4930" s="25">
        <v>0</v>
      </c>
      <c r="M4930" s="15">
        <v>0</v>
      </c>
      <c r="N4930" s="14">
        <v>0</v>
      </c>
      <c r="O4930" s="16">
        <v>88</v>
      </c>
      <c r="P4930" s="16">
        <v>844.8</v>
      </c>
      <c r="Q4930" s="16">
        <v>0</v>
      </c>
      <c r="R4930" s="16">
        <f>Q4930*16.876/100</f>
        <v>0</v>
      </c>
      <c r="S4930" s="17">
        <f t="shared" si="532"/>
        <v>0</v>
      </c>
      <c r="T4930" s="16">
        <v>0</v>
      </c>
      <c r="U4930" s="18">
        <f t="shared" si="533"/>
        <v>20.748000000000001</v>
      </c>
      <c r="V4930" s="18">
        <f t="shared" si="534"/>
        <v>0</v>
      </c>
      <c r="W4930" s="18">
        <f t="shared" si="535"/>
        <v>0</v>
      </c>
      <c r="X4930" s="27"/>
      <c r="Y4930" s="19">
        <f t="shared" si="536"/>
        <v>0</v>
      </c>
      <c r="Z4930" s="18">
        <f t="shared" si="537"/>
        <v>3.3439999999999999</v>
      </c>
      <c r="AA4930" s="12">
        <v>458</v>
      </c>
      <c r="AB4930" s="12">
        <v>6662.7</v>
      </c>
      <c r="AC4930" s="28">
        <f>+I4930+Y4930-Z4930</f>
        <v>21.826000000000001</v>
      </c>
      <c r="AD4930" s="20">
        <f t="shared" si="538"/>
        <v>0</v>
      </c>
      <c r="AE4930">
        <v>0</v>
      </c>
    </row>
    <row r="4931" spans="1:31" x14ac:dyDescent="0.25">
      <c r="A4931" s="9">
        <v>45260</v>
      </c>
      <c r="B4931" s="10" t="s">
        <v>76</v>
      </c>
      <c r="C4931" s="10" t="s">
        <v>77</v>
      </c>
      <c r="D4931" s="10" t="s">
        <v>40</v>
      </c>
      <c r="E4931" s="10" t="s">
        <v>30</v>
      </c>
      <c r="F4931" s="10">
        <v>45</v>
      </c>
      <c r="G4931" s="10">
        <v>49</v>
      </c>
      <c r="H4931" s="11">
        <f>SUMIFS(AA:AA,$A:$A,EOMONTH($A4931,-1),$B:$B,$B4931)</f>
        <v>7842</v>
      </c>
      <c r="I4931" s="63">
        <f>ROUND(SUMIFS(AC:AC,$A:$A,EOMONTH($A4931,-1),$B:$B,$B4931),2)</f>
        <v>256.72000000000003</v>
      </c>
      <c r="J4931" s="11">
        <f>SUMIFS(AB:AB,$A:$A,EOMONTH($A4931,-1),$B:$B,$B4931)</f>
        <v>40702.660000000003</v>
      </c>
      <c r="K4931" s="13">
        <v>0</v>
      </c>
      <c r="L4931" s="25">
        <v>0</v>
      </c>
      <c r="M4931" s="15">
        <v>0</v>
      </c>
      <c r="N4931" s="14">
        <v>0</v>
      </c>
      <c r="O4931" s="16">
        <v>3768</v>
      </c>
      <c r="P4931" s="16">
        <v>54150</v>
      </c>
      <c r="Q4931" s="16">
        <v>0</v>
      </c>
      <c r="R4931" s="16">
        <f>Q4931*16.876/100</f>
        <v>0</v>
      </c>
      <c r="S4931" s="17">
        <f t="shared" si="532"/>
        <v>0</v>
      </c>
      <c r="T4931" s="16">
        <v>0</v>
      </c>
      <c r="U4931" s="18">
        <f t="shared" si="533"/>
        <v>384.25799999999998</v>
      </c>
      <c r="V4931" s="18">
        <f t="shared" si="534"/>
        <v>0</v>
      </c>
      <c r="W4931" s="18">
        <f t="shared" si="535"/>
        <v>0</v>
      </c>
      <c r="X4931" s="27"/>
      <c r="Y4931" s="19">
        <f t="shared" si="536"/>
        <v>0</v>
      </c>
      <c r="Z4931" s="18">
        <f t="shared" si="537"/>
        <v>184.63200000000001</v>
      </c>
      <c r="AA4931" s="12">
        <v>4074</v>
      </c>
      <c r="AB4931" s="12">
        <v>22352.5</v>
      </c>
      <c r="AC4931" s="28">
        <f>+I4931+Y4931-Z4931</f>
        <v>72.088000000000022</v>
      </c>
      <c r="AD4931" s="20">
        <f t="shared" si="538"/>
        <v>0</v>
      </c>
      <c r="AE4931">
        <v>0</v>
      </c>
    </row>
    <row r="4932" spans="1:31" x14ac:dyDescent="0.25">
      <c r="A4932" s="9">
        <v>45260</v>
      </c>
      <c r="B4932" s="10" t="s">
        <v>78</v>
      </c>
      <c r="C4932" s="10" t="s">
        <v>62</v>
      </c>
      <c r="D4932" s="10" t="s">
        <v>40</v>
      </c>
      <c r="E4932" s="10" t="s">
        <v>30</v>
      </c>
      <c r="F4932" s="10">
        <v>60</v>
      </c>
      <c r="G4932" s="10">
        <v>65</v>
      </c>
      <c r="H4932" s="11">
        <f>SUMIFS(AA:AA,$A:$A,EOMONTH($A4932,-1),$B:$B,$B4932)</f>
        <v>350</v>
      </c>
      <c r="I4932" s="63">
        <f>ROUND(SUMIFS(AC:AC,$A:$A,EOMONTH($A4932,-1),$B:$B,$B4932),2)</f>
        <v>21.72</v>
      </c>
      <c r="J4932" s="11">
        <f>SUMIFS(AB:AB,$A:$A,EOMONTH($A4932,-1),$B:$B,$B4932)</f>
        <v>2173.5</v>
      </c>
      <c r="K4932" s="13">
        <v>0</v>
      </c>
      <c r="L4932" s="25">
        <v>0</v>
      </c>
      <c r="M4932" s="15">
        <v>0</v>
      </c>
      <c r="N4932" s="14">
        <v>0</v>
      </c>
      <c r="O4932" s="16">
        <v>119</v>
      </c>
      <c r="P4932" s="16">
        <v>1782.35</v>
      </c>
      <c r="Q4932" s="16">
        <v>0</v>
      </c>
      <c r="R4932" s="16">
        <f>Q4932*16.876/100</f>
        <v>0</v>
      </c>
      <c r="S4932" s="17">
        <f t="shared" si="532"/>
        <v>0</v>
      </c>
      <c r="T4932" s="16">
        <v>0</v>
      </c>
      <c r="U4932" s="18">
        <f t="shared" si="533"/>
        <v>22.75</v>
      </c>
      <c r="V4932" s="18">
        <f t="shared" si="534"/>
        <v>0</v>
      </c>
      <c r="W4932" s="18">
        <f t="shared" si="535"/>
        <v>0</v>
      </c>
      <c r="X4932" s="27"/>
      <c r="Y4932" s="19">
        <f t="shared" si="536"/>
        <v>0</v>
      </c>
      <c r="Z4932" s="18">
        <f t="shared" si="537"/>
        <v>7.7350000000000003</v>
      </c>
      <c r="AA4932" s="12">
        <v>231</v>
      </c>
      <c r="AB4932" s="12">
        <v>1434.51</v>
      </c>
      <c r="AC4932" s="28">
        <f>+I4932+Y4932-Z4932</f>
        <v>13.984999999999999</v>
      </c>
      <c r="AD4932" s="20">
        <f t="shared" si="538"/>
        <v>0</v>
      </c>
      <c r="AE4932">
        <v>0</v>
      </c>
    </row>
    <row r="4933" spans="1:31" x14ac:dyDescent="0.25">
      <c r="A4933" s="9">
        <v>45260</v>
      </c>
      <c r="B4933" s="10" t="s">
        <v>79</v>
      </c>
      <c r="C4933" s="10" t="s">
        <v>62</v>
      </c>
      <c r="D4933" s="10" t="s">
        <v>40</v>
      </c>
      <c r="E4933" s="10" t="s">
        <v>30</v>
      </c>
      <c r="F4933" s="10">
        <v>60</v>
      </c>
      <c r="G4933" s="10">
        <v>65</v>
      </c>
      <c r="H4933" s="11">
        <f>SUMIFS(AA:AA,$A:$A,EOMONTH($A4933,-1),$B:$B,$B4933)</f>
        <v>601</v>
      </c>
      <c r="I4933" s="63">
        <f>ROUND(SUMIFS(AC:AC,$A:$A,EOMONTH($A4933,-1),$B:$B,$B4933),2)</f>
        <v>25.29</v>
      </c>
      <c r="J4933" s="11">
        <f>SUMIFS(AB:AB,$A:$A,EOMONTH($A4933,-1),$B:$B,$B4933)</f>
        <v>4495.4799999999996</v>
      </c>
      <c r="K4933" s="13">
        <v>0</v>
      </c>
      <c r="L4933" s="25">
        <v>0</v>
      </c>
      <c r="M4933" s="15">
        <v>0</v>
      </c>
      <c r="N4933" s="14">
        <v>0</v>
      </c>
      <c r="O4933" s="16">
        <v>0</v>
      </c>
      <c r="P4933" s="16">
        <v>0</v>
      </c>
      <c r="Q4933" s="16">
        <v>0</v>
      </c>
      <c r="R4933" s="16">
        <f>Q4933*16.876/100</f>
        <v>0</v>
      </c>
      <c r="S4933" s="17">
        <f t="shared" ref="S4933:S4996" si="539">Q4933+R4933</f>
        <v>0</v>
      </c>
      <c r="T4933" s="16">
        <v>0</v>
      </c>
      <c r="U4933" s="18">
        <f t="shared" ref="U4933:U4996" si="540">H4933*G4933/1000</f>
        <v>39.064999999999998</v>
      </c>
      <c r="V4933" s="18">
        <f t="shared" ref="V4933:V4996" si="541">M4933*F4933/1000</f>
        <v>0</v>
      </c>
      <c r="W4933" s="18">
        <f t="shared" ref="W4933:W4996" si="542">V4933*16.789/100</f>
        <v>0</v>
      </c>
      <c r="X4933" s="27"/>
      <c r="Y4933" s="19">
        <f t="shared" ref="Y4933:Y4996" si="543">V4933+W4933+X4933</f>
        <v>0</v>
      </c>
      <c r="Z4933" s="18">
        <f t="shared" ref="Z4933:Z4996" si="544">O4933*G4933/1000</f>
        <v>0</v>
      </c>
      <c r="AA4933" s="12">
        <v>601</v>
      </c>
      <c r="AB4933" s="12">
        <v>4495.4799999999996</v>
      </c>
      <c r="AC4933" s="28">
        <f>+I4933+Y4933-Z4933</f>
        <v>25.29</v>
      </c>
      <c r="AD4933" s="20">
        <f t="shared" ref="AD4933:AD4996" si="545">IF(AC4933&lt;0,ROUNDUP(AC4933,-1)*-1,0)</f>
        <v>0</v>
      </c>
      <c r="AE4933">
        <v>0</v>
      </c>
    </row>
    <row r="4934" spans="1:31" x14ac:dyDescent="0.25">
      <c r="A4934" s="9">
        <v>45260</v>
      </c>
      <c r="B4934" s="10" t="s">
        <v>80</v>
      </c>
      <c r="C4934" s="10" t="s">
        <v>62</v>
      </c>
      <c r="D4934" s="10" t="s">
        <v>40</v>
      </c>
      <c r="E4934" s="10" t="s">
        <v>30</v>
      </c>
      <c r="F4934" s="10">
        <v>60</v>
      </c>
      <c r="G4934" s="10">
        <v>65</v>
      </c>
      <c r="H4934" s="11">
        <f>SUMIFS(AA:AA,$A:$A,EOMONTH($A4934,-1),$B:$B,$B4934)</f>
        <v>359</v>
      </c>
      <c r="I4934" s="63">
        <f>ROUND(SUMIFS(AC:AC,$A:$A,EOMONTH($A4934,-1),$B:$B,$B4934),2)</f>
        <v>14.94</v>
      </c>
      <c r="J4934" s="11">
        <f>SUMIFS(AB:AB,$A:$A,EOMONTH($A4934,-1),$B:$B,$B4934)</f>
        <v>3019.19</v>
      </c>
      <c r="K4934" s="13">
        <v>0</v>
      </c>
      <c r="L4934" s="25">
        <v>0</v>
      </c>
      <c r="M4934" s="15">
        <v>0</v>
      </c>
      <c r="N4934" s="14">
        <v>0</v>
      </c>
      <c r="O4934" s="16">
        <v>56</v>
      </c>
      <c r="P4934" s="16">
        <v>852.96</v>
      </c>
      <c r="Q4934" s="16">
        <v>0</v>
      </c>
      <c r="R4934" s="16">
        <f>Q4934*16.876/100</f>
        <v>0</v>
      </c>
      <c r="S4934" s="17">
        <f t="shared" si="539"/>
        <v>0</v>
      </c>
      <c r="T4934" s="16">
        <v>0</v>
      </c>
      <c r="U4934" s="18">
        <f t="shared" si="540"/>
        <v>23.335000000000001</v>
      </c>
      <c r="V4934" s="18">
        <f t="shared" si="541"/>
        <v>0</v>
      </c>
      <c r="W4934" s="18">
        <f t="shared" si="542"/>
        <v>0</v>
      </c>
      <c r="X4934" s="27"/>
      <c r="Y4934" s="19">
        <f t="shared" si="543"/>
        <v>0</v>
      </c>
      <c r="Z4934" s="18">
        <f t="shared" si="544"/>
        <v>3.64</v>
      </c>
      <c r="AA4934" s="12">
        <v>303</v>
      </c>
      <c r="AB4934" s="12">
        <v>2548.23</v>
      </c>
      <c r="AC4934" s="28">
        <f>+I4934+Y4934-Z4934</f>
        <v>11.299999999999999</v>
      </c>
      <c r="AD4934" s="20">
        <f t="shared" si="545"/>
        <v>0</v>
      </c>
      <c r="AE4934">
        <v>0</v>
      </c>
    </row>
    <row r="4935" spans="1:31" x14ac:dyDescent="0.25">
      <c r="A4935" s="59">
        <v>45260</v>
      </c>
      <c r="B4935" s="60" t="s">
        <v>810</v>
      </c>
      <c r="C4935" s="60" t="s">
        <v>62</v>
      </c>
      <c r="D4935" s="60" t="s">
        <v>40</v>
      </c>
      <c r="E4935" s="60" t="s">
        <v>30</v>
      </c>
      <c r="F4935" s="10"/>
      <c r="G4935" s="10"/>
      <c r="H4935" s="11"/>
      <c r="I4935" s="63">
        <f>ROUND(SUMIFS(AC:AC,$A:$A,EOMONTH($A4935,-1),$B:$B,$B4935),2)</f>
        <v>0</v>
      </c>
      <c r="J4935" s="11"/>
      <c r="K4935" s="13"/>
      <c r="L4935" s="25"/>
      <c r="M4935" s="15"/>
      <c r="N4935" s="14"/>
      <c r="O4935" s="16"/>
      <c r="P4935" s="16"/>
      <c r="Q4935" s="16"/>
      <c r="R4935" s="16"/>
      <c r="S4935" s="17">
        <f t="shared" si="539"/>
        <v>0</v>
      </c>
      <c r="T4935" s="16"/>
      <c r="U4935" s="18">
        <f t="shared" si="540"/>
        <v>0</v>
      </c>
      <c r="V4935" s="18">
        <f t="shared" si="541"/>
        <v>0</v>
      </c>
      <c r="W4935" s="18">
        <f t="shared" si="542"/>
        <v>0</v>
      </c>
      <c r="X4935" s="27"/>
      <c r="Y4935" s="19">
        <f t="shared" si="543"/>
        <v>0</v>
      </c>
      <c r="Z4935" s="18">
        <f t="shared" si="544"/>
        <v>0</v>
      </c>
      <c r="AA4935" s="12"/>
      <c r="AB4935" s="12"/>
      <c r="AC4935" s="28">
        <f>+I4935+Y4935-Z4935</f>
        <v>0</v>
      </c>
      <c r="AD4935" s="20">
        <f t="shared" si="545"/>
        <v>0</v>
      </c>
      <c r="AE4935">
        <v>0</v>
      </c>
    </row>
    <row r="4936" spans="1:31" x14ac:dyDescent="0.25">
      <c r="A4936" s="9">
        <v>45260</v>
      </c>
      <c r="B4936" s="10" t="s">
        <v>81</v>
      </c>
      <c r="C4936" s="10" t="s">
        <v>62</v>
      </c>
      <c r="D4936" s="10" t="s">
        <v>40</v>
      </c>
      <c r="E4936" s="10" t="s">
        <v>30</v>
      </c>
      <c r="F4936" s="10">
        <v>60</v>
      </c>
      <c r="G4936" s="10">
        <v>65</v>
      </c>
      <c r="H4936" s="11">
        <f>SUMIFS(AA:AA,$A:$A,EOMONTH($A4936,-1),$B:$B,$B4936)</f>
        <v>388</v>
      </c>
      <c r="I4936" s="63">
        <f>ROUND(SUMIFS(AC:AC,$A:$A,EOMONTH($A4936,-1),$B:$B,$B4936),2)</f>
        <v>19.96</v>
      </c>
      <c r="J4936" s="11">
        <f>SUMIFS(AB:AB,$A:$A,EOMONTH($A4936,-1),$B:$B,$B4936)</f>
        <v>3492</v>
      </c>
      <c r="K4936" s="13">
        <v>0</v>
      </c>
      <c r="L4936" s="25">
        <v>0</v>
      </c>
      <c r="M4936" s="15">
        <v>0</v>
      </c>
      <c r="N4936" s="14">
        <v>0</v>
      </c>
      <c r="O4936" s="16">
        <v>84</v>
      </c>
      <c r="P4936" s="16">
        <v>1221.5999999999999</v>
      </c>
      <c r="Q4936" s="16">
        <v>0</v>
      </c>
      <c r="R4936" s="16">
        <f>Q4936*16.876/100</f>
        <v>0</v>
      </c>
      <c r="S4936" s="17">
        <f t="shared" si="539"/>
        <v>0</v>
      </c>
      <c r="T4936" s="16">
        <v>0</v>
      </c>
      <c r="U4936" s="18">
        <f t="shared" si="540"/>
        <v>25.22</v>
      </c>
      <c r="V4936" s="18">
        <f t="shared" si="541"/>
        <v>0</v>
      </c>
      <c r="W4936" s="18">
        <f t="shared" si="542"/>
        <v>0</v>
      </c>
      <c r="X4936" s="27"/>
      <c r="Y4936" s="19">
        <f t="shared" si="543"/>
        <v>0</v>
      </c>
      <c r="Z4936" s="18">
        <f t="shared" si="544"/>
        <v>5.46</v>
      </c>
      <c r="AA4936" s="12">
        <v>304</v>
      </c>
      <c r="AB4936" s="12">
        <v>2736</v>
      </c>
      <c r="AC4936" s="28">
        <f>+I4936+Y4936-Z4936</f>
        <v>14.5</v>
      </c>
      <c r="AD4936" s="20">
        <f t="shared" si="545"/>
        <v>0</v>
      </c>
      <c r="AE4936">
        <v>0</v>
      </c>
    </row>
    <row r="4937" spans="1:31" x14ac:dyDescent="0.25">
      <c r="A4937" s="9">
        <v>45260</v>
      </c>
      <c r="B4937" s="10" t="s">
        <v>82</v>
      </c>
      <c r="C4937" s="10" t="s">
        <v>62</v>
      </c>
      <c r="D4937" s="10" t="s">
        <v>40</v>
      </c>
      <c r="E4937" s="10" t="s">
        <v>30</v>
      </c>
      <c r="F4937" s="10">
        <v>60</v>
      </c>
      <c r="G4937" s="10">
        <v>65</v>
      </c>
      <c r="H4937" s="11">
        <f>SUMIFS(AA:AA,$A:$A,EOMONTH($A4937,-1),$B:$B,$B4937)</f>
        <v>412</v>
      </c>
      <c r="I4937" s="63">
        <f>ROUND(SUMIFS(AC:AC,$A:$A,EOMONTH($A4937,-1),$B:$B,$B4937),2)</f>
        <v>16.62</v>
      </c>
      <c r="J4937" s="11">
        <f>SUMIFS(AB:AB,$A:$A,EOMONTH($A4937,-1),$B:$B,$B4937)</f>
        <v>3534.96</v>
      </c>
      <c r="K4937" s="13">
        <v>0</v>
      </c>
      <c r="L4937" s="25">
        <v>0</v>
      </c>
      <c r="M4937" s="15">
        <v>0</v>
      </c>
      <c r="N4937" s="14">
        <v>0</v>
      </c>
      <c r="O4937" s="16">
        <v>48</v>
      </c>
      <c r="P4937" s="16">
        <v>729.6</v>
      </c>
      <c r="Q4937" s="16">
        <v>0</v>
      </c>
      <c r="R4937" s="16">
        <f>Q4937*16.876/100</f>
        <v>0</v>
      </c>
      <c r="S4937" s="17">
        <f t="shared" si="539"/>
        <v>0</v>
      </c>
      <c r="T4937" s="16">
        <v>0</v>
      </c>
      <c r="U4937" s="18">
        <f t="shared" si="540"/>
        <v>26.78</v>
      </c>
      <c r="V4937" s="18">
        <f t="shared" si="541"/>
        <v>0</v>
      </c>
      <c r="W4937" s="18">
        <f t="shared" si="542"/>
        <v>0</v>
      </c>
      <c r="X4937" s="27"/>
      <c r="Y4937" s="19">
        <f t="shared" si="543"/>
        <v>0</v>
      </c>
      <c r="Z4937" s="18">
        <f t="shared" si="544"/>
        <v>3.12</v>
      </c>
      <c r="AA4937" s="12">
        <v>364</v>
      </c>
      <c r="AB4937" s="12">
        <v>3123.12</v>
      </c>
      <c r="AC4937" s="28">
        <f>+I4937+Y4937-Z4937</f>
        <v>13.5</v>
      </c>
      <c r="AD4937" s="20">
        <f t="shared" si="545"/>
        <v>0</v>
      </c>
      <c r="AE4937">
        <v>0</v>
      </c>
    </row>
    <row r="4938" spans="1:31" x14ac:dyDescent="0.25">
      <c r="A4938" s="9">
        <v>45260</v>
      </c>
      <c r="B4938" s="10" t="s">
        <v>83</v>
      </c>
      <c r="C4938" s="10" t="s">
        <v>62</v>
      </c>
      <c r="D4938" s="10" t="s">
        <v>40</v>
      </c>
      <c r="E4938" s="10" t="s">
        <v>30</v>
      </c>
      <c r="F4938" s="10">
        <v>60</v>
      </c>
      <c r="G4938" s="10">
        <v>65</v>
      </c>
      <c r="H4938" s="11">
        <f>SUMIFS(AA:AA,$A:$A,EOMONTH($A4938,-1),$B:$B,$B4938)</f>
        <v>307</v>
      </c>
      <c r="I4938" s="63">
        <f>ROUND(SUMIFS(AC:AC,$A:$A,EOMONTH($A4938,-1),$B:$B,$B4938),2)</f>
        <v>12.11</v>
      </c>
      <c r="J4938" s="11">
        <f>SUMIFS(AB:AB,$A:$A,EOMONTH($A4938,-1),$B:$B,$B4938)</f>
        <v>3456.82</v>
      </c>
      <c r="K4938" s="13">
        <v>0</v>
      </c>
      <c r="L4938" s="25">
        <v>0</v>
      </c>
      <c r="M4938" s="15">
        <v>0</v>
      </c>
      <c r="N4938" s="14">
        <v>0</v>
      </c>
      <c r="O4938" s="16">
        <v>53</v>
      </c>
      <c r="P4938" s="16">
        <v>751.5</v>
      </c>
      <c r="Q4938" s="16">
        <v>0</v>
      </c>
      <c r="R4938" s="16">
        <f>Q4938*16.876/100</f>
        <v>0</v>
      </c>
      <c r="S4938" s="17">
        <f t="shared" si="539"/>
        <v>0</v>
      </c>
      <c r="T4938" s="16">
        <v>0</v>
      </c>
      <c r="U4938" s="18">
        <f t="shared" si="540"/>
        <v>19.954999999999998</v>
      </c>
      <c r="V4938" s="18">
        <f t="shared" si="541"/>
        <v>0</v>
      </c>
      <c r="W4938" s="18">
        <f t="shared" si="542"/>
        <v>0</v>
      </c>
      <c r="X4938" s="27"/>
      <c r="Y4938" s="19">
        <f t="shared" si="543"/>
        <v>0</v>
      </c>
      <c r="Z4938" s="18">
        <f t="shared" si="544"/>
        <v>3.4449999999999998</v>
      </c>
      <c r="AA4938" s="12">
        <v>254</v>
      </c>
      <c r="AB4938" s="12">
        <v>2860.04</v>
      </c>
      <c r="AC4938" s="28">
        <f>+I4938+Y4938-Z4938</f>
        <v>8.6649999999999991</v>
      </c>
      <c r="AD4938" s="20">
        <f t="shared" si="545"/>
        <v>0</v>
      </c>
      <c r="AE4938">
        <v>0</v>
      </c>
    </row>
    <row r="4939" spans="1:31" x14ac:dyDescent="0.25">
      <c r="A4939" s="9">
        <v>45260</v>
      </c>
      <c r="B4939" s="10" t="s">
        <v>84</v>
      </c>
      <c r="C4939" s="10" t="s">
        <v>62</v>
      </c>
      <c r="D4939" s="10" t="s">
        <v>40</v>
      </c>
      <c r="E4939" s="10" t="s">
        <v>30</v>
      </c>
      <c r="F4939" s="10">
        <v>60</v>
      </c>
      <c r="G4939" s="10">
        <v>65</v>
      </c>
      <c r="H4939" s="11">
        <f>SUMIFS(AA:AA,$A:$A,EOMONTH($A4939,-1),$B:$B,$B4939)</f>
        <v>704</v>
      </c>
      <c r="I4939" s="63">
        <f>ROUND(SUMIFS(AC:AC,$A:$A,EOMONTH($A4939,-1),$B:$B,$B4939),2)</f>
        <v>30.04</v>
      </c>
      <c r="J4939" s="11">
        <f>SUMIFS(AB:AB,$A:$A,EOMONTH($A4939,-1),$B:$B,$B4939)</f>
        <v>5688.32</v>
      </c>
      <c r="K4939" s="13">
        <v>0</v>
      </c>
      <c r="L4939" s="25">
        <v>0</v>
      </c>
      <c r="M4939" s="15">
        <v>0</v>
      </c>
      <c r="N4939" s="14">
        <v>0</v>
      </c>
      <c r="O4939" s="16">
        <v>94</v>
      </c>
      <c r="P4939" s="16">
        <v>1430.12</v>
      </c>
      <c r="Q4939" s="16">
        <v>0</v>
      </c>
      <c r="R4939" s="16">
        <f>Q4939*16.876/100</f>
        <v>0</v>
      </c>
      <c r="S4939" s="17">
        <f t="shared" si="539"/>
        <v>0</v>
      </c>
      <c r="T4939" s="16">
        <v>0</v>
      </c>
      <c r="U4939" s="18">
        <f t="shared" si="540"/>
        <v>45.76</v>
      </c>
      <c r="V4939" s="18">
        <f t="shared" si="541"/>
        <v>0</v>
      </c>
      <c r="W4939" s="18">
        <f t="shared" si="542"/>
        <v>0</v>
      </c>
      <c r="X4939" s="27"/>
      <c r="Y4939" s="19">
        <f t="shared" si="543"/>
        <v>0</v>
      </c>
      <c r="Z4939" s="18">
        <f t="shared" si="544"/>
        <v>6.11</v>
      </c>
      <c r="AA4939" s="12">
        <v>610</v>
      </c>
      <c r="AB4939" s="12">
        <v>4928.8</v>
      </c>
      <c r="AC4939" s="28">
        <f>+I4939+Y4939-Z4939</f>
        <v>23.93</v>
      </c>
      <c r="AD4939" s="20">
        <f t="shared" si="545"/>
        <v>0</v>
      </c>
      <c r="AE4939">
        <v>0</v>
      </c>
    </row>
    <row r="4940" spans="1:31" x14ac:dyDescent="0.25">
      <c r="A4940" s="9">
        <v>45260</v>
      </c>
      <c r="B4940" s="10" t="s">
        <v>85</v>
      </c>
      <c r="C4940" s="10" t="s">
        <v>39</v>
      </c>
      <c r="D4940" s="10" t="s">
        <v>40</v>
      </c>
      <c r="E4940" s="10" t="s">
        <v>30</v>
      </c>
      <c r="F4940" s="10">
        <v>60</v>
      </c>
      <c r="G4940" s="10">
        <v>65</v>
      </c>
      <c r="H4940" s="11">
        <f>SUMIFS(AA:AA,$A:$A,EOMONTH($A4940,-1),$B:$B,$B4940)</f>
        <v>78</v>
      </c>
      <c r="I4940" s="63">
        <f>ROUND(SUMIFS(AC:AC,$A:$A,EOMONTH($A4940,-1),$B:$B,$B4940),2)</f>
        <v>15.83</v>
      </c>
      <c r="J4940" s="11">
        <f>SUMIFS(AB:AB,$A:$A,EOMONTH($A4940,-1),$B:$B,$B4940)</f>
        <v>581.67999999999995</v>
      </c>
      <c r="K4940" s="13">
        <v>0</v>
      </c>
      <c r="L4940" s="25">
        <v>0</v>
      </c>
      <c r="M4940" s="15">
        <v>0</v>
      </c>
      <c r="N4940" s="14">
        <v>0</v>
      </c>
      <c r="O4940" s="16">
        <v>90</v>
      </c>
      <c r="P4940" s="16">
        <v>1369.32</v>
      </c>
      <c r="Q4940" s="16">
        <v>0</v>
      </c>
      <c r="R4940" s="16">
        <f>Q4940*16.876/100</f>
        <v>0</v>
      </c>
      <c r="S4940" s="17">
        <f t="shared" si="539"/>
        <v>0</v>
      </c>
      <c r="T4940" s="16">
        <v>0</v>
      </c>
      <c r="U4940" s="18">
        <f t="shared" si="540"/>
        <v>5.07</v>
      </c>
      <c r="V4940" s="18">
        <f t="shared" si="541"/>
        <v>0</v>
      </c>
      <c r="W4940" s="18">
        <f t="shared" si="542"/>
        <v>0</v>
      </c>
      <c r="X4940" s="27"/>
      <c r="Y4940" s="19">
        <f t="shared" si="543"/>
        <v>0</v>
      </c>
      <c r="Z4940" s="18">
        <f t="shared" si="544"/>
        <v>5.85</v>
      </c>
      <c r="AA4940" s="12">
        <v>-12</v>
      </c>
      <c r="AB4940" s="12">
        <v>-787.64</v>
      </c>
      <c r="AC4940" s="28">
        <f>+I4940+Y4940-Z4940</f>
        <v>9.98</v>
      </c>
      <c r="AD4940" s="20">
        <f t="shared" si="545"/>
        <v>0</v>
      </c>
      <c r="AE4940">
        <v>10</v>
      </c>
    </row>
    <row r="4941" spans="1:31" x14ac:dyDescent="0.25">
      <c r="A4941" s="9">
        <v>45260</v>
      </c>
      <c r="B4941" s="10" t="s">
        <v>792</v>
      </c>
      <c r="C4941" s="10" t="s">
        <v>39</v>
      </c>
      <c r="D4941" s="10" t="s">
        <v>40</v>
      </c>
      <c r="E4941" s="10" t="s">
        <v>30</v>
      </c>
      <c r="F4941" s="10">
        <v>90</v>
      </c>
      <c r="G4941" s="10">
        <v>98</v>
      </c>
      <c r="H4941" s="11">
        <f>SUMIFS(AA:AA,$A:$A,EOMONTH($A4941,-1),$B:$B,$B4941)</f>
        <v>-120</v>
      </c>
      <c r="I4941" s="63">
        <f>ROUND(SUMIFS(AC:AC,$A:$A,EOMONTH($A4941,-1),$B:$B,$B4941),2)</f>
        <v>-11.76</v>
      </c>
      <c r="J4941" s="11">
        <f>SUMIFS(AB:AB,$A:$A,EOMONTH($A4941,-1),$B:$B,$B4941)</f>
        <v>-2563.1999999999998</v>
      </c>
      <c r="K4941" s="13">
        <v>0</v>
      </c>
      <c r="L4941" s="25">
        <v>0</v>
      </c>
      <c r="M4941" s="15">
        <v>0</v>
      </c>
      <c r="N4941" s="14">
        <v>0</v>
      </c>
      <c r="O4941" s="16">
        <v>25</v>
      </c>
      <c r="P4941" s="16">
        <v>552</v>
      </c>
      <c r="Q4941" s="16">
        <v>0</v>
      </c>
      <c r="R4941" s="16">
        <f>Q4941*16.876/100</f>
        <v>0</v>
      </c>
      <c r="S4941" s="17">
        <f t="shared" si="539"/>
        <v>0</v>
      </c>
      <c r="T4941" s="16">
        <v>0</v>
      </c>
      <c r="U4941" s="18">
        <f t="shared" si="540"/>
        <v>-11.76</v>
      </c>
      <c r="V4941" s="18">
        <f t="shared" si="541"/>
        <v>0</v>
      </c>
      <c r="W4941" s="18">
        <f t="shared" si="542"/>
        <v>0</v>
      </c>
      <c r="X4941" s="27"/>
      <c r="Y4941" s="19">
        <f t="shared" si="543"/>
        <v>0</v>
      </c>
      <c r="Z4941" s="18">
        <f t="shared" si="544"/>
        <v>2.4500000000000002</v>
      </c>
      <c r="AA4941" s="12">
        <v>-145</v>
      </c>
      <c r="AB4941" s="12">
        <v>-3115.2</v>
      </c>
      <c r="AC4941" s="28">
        <f>+I4941+Y4941-Z4941</f>
        <v>-14.21</v>
      </c>
      <c r="AD4941" s="20">
        <f t="shared" si="545"/>
        <v>20</v>
      </c>
      <c r="AE4941">
        <v>20</v>
      </c>
    </row>
    <row r="4942" spans="1:31" x14ac:dyDescent="0.25">
      <c r="A4942" s="59">
        <v>45260</v>
      </c>
      <c r="B4942" s="60" t="s">
        <v>827</v>
      </c>
      <c r="C4942" s="60" t="s">
        <v>62</v>
      </c>
      <c r="D4942" s="60" t="s">
        <v>29</v>
      </c>
      <c r="E4942" s="60" t="s">
        <v>30</v>
      </c>
      <c r="F4942" s="10"/>
      <c r="G4942" s="10"/>
      <c r="H4942" s="11"/>
      <c r="I4942" s="63">
        <f>ROUND(SUMIFS(AC:AC,$A:$A,EOMONTH($A4942,-1),$B:$B,$B4942),2)</f>
        <v>0</v>
      </c>
      <c r="J4942" s="11"/>
      <c r="K4942" s="13"/>
      <c r="L4942" s="25"/>
      <c r="M4942" s="15"/>
      <c r="N4942" s="14"/>
      <c r="O4942" s="16"/>
      <c r="P4942" s="16"/>
      <c r="Q4942" s="16"/>
      <c r="R4942" s="16"/>
      <c r="S4942" s="17">
        <f t="shared" si="539"/>
        <v>0</v>
      </c>
      <c r="T4942" s="16"/>
      <c r="U4942" s="18">
        <f t="shared" si="540"/>
        <v>0</v>
      </c>
      <c r="V4942" s="18">
        <f t="shared" si="541"/>
        <v>0</v>
      </c>
      <c r="W4942" s="18">
        <f t="shared" si="542"/>
        <v>0</v>
      </c>
      <c r="X4942" s="27"/>
      <c r="Y4942" s="19">
        <f t="shared" si="543"/>
        <v>0</v>
      </c>
      <c r="Z4942" s="18">
        <f t="shared" si="544"/>
        <v>0</v>
      </c>
      <c r="AA4942" s="12"/>
      <c r="AB4942" s="12"/>
      <c r="AC4942" s="28">
        <f>+I4942+Y4942-Z4942</f>
        <v>0</v>
      </c>
      <c r="AD4942" s="20">
        <f t="shared" si="545"/>
        <v>0</v>
      </c>
      <c r="AE4942">
        <v>0</v>
      </c>
    </row>
    <row r="4943" spans="1:31" x14ac:dyDescent="0.25">
      <c r="A4943" s="9">
        <v>45260</v>
      </c>
      <c r="B4943" s="10" t="s">
        <v>86</v>
      </c>
      <c r="C4943" s="10" t="s">
        <v>62</v>
      </c>
      <c r="D4943" s="10" t="s">
        <v>40</v>
      </c>
      <c r="E4943" s="10" t="s">
        <v>30</v>
      </c>
      <c r="F4943" s="10">
        <v>90</v>
      </c>
      <c r="G4943" s="10">
        <v>98</v>
      </c>
      <c r="H4943" s="11">
        <f>SUMIFS(AA:AA,$A:$A,EOMONTH($A4943,-1),$B:$B,$B4943)</f>
        <v>172</v>
      </c>
      <c r="I4943" s="63">
        <f>ROUND(SUMIFS(AC:AC,$A:$A,EOMONTH($A4943,-1),$B:$B,$B4943),2)</f>
        <v>-4.55</v>
      </c>
      <c r="J4943" s="11">
        <f>SUMIFS(AB:AB,$A:$A,EOMONTH($A4943,-1),$B:$B,$B4943)</f>
        <v>1704.78</v>
      </c>
      <c r="K4943" s="13">
        <v>0</v>
      </c>
      <c r="L4943" s="25">
        <v>0</v>
      </c>
      <c r="M4943" s="15">
        <v>0</v>
      </c>
      <c r="N4943" s="14">
        <v>0</v>
      </c>
      <c r="O4943" s="16">
        <v>0</v>
      </c>
      <c r="P4943" s="16">
        <v>0</v>
      </c>
      <c r="Q4943" s="16">
        <v>0</v>
      </c>
      <c r="R4943" s="16">
        <f>Q4943*16.876/100</f>
        <v>0</v>
      </c>
      <c r="S4943" s="17">
        <f t="shared" si="539"/>
        <v>0</v>
      </c>
      <c r="T4943" s="16">
        <v>0</v>
      </c>
      <c r="U4943" s="18">
        <f t="shared" si="540"/>
        <v>16.856000000000002</v>
      </c>
      <c r="V4943" s="18">
        <f t="shared" si="541"/>
        <v>0</v>
      </c>
      <c r="W4943" s="18">
        <f t="shared" si="542"/>
        <v>0</v>
      </c>
      <c r="X4943" s="27"/>
      <c r="Y4943" s="19">
        <f t="shared" si="543"/>
        <v>0</v>
      </c>
      <c r="Z4943" s="18">
        <f t="shared" si="544"/>
        <v>0</v>
      </c>
      <c r="AA4943" s="12">
        <v>172</v>
      </c>
      <c r="AB4943" s="12">
        <v>1704.78</v>
      </c>
      <c r="AC4943" s="28">
        <f>+I4943+Y4943-Z4943</f>
        <v>-4.55</v>
      </c>
      <c r="AD4943" s="20">
        <f t="shared" si="545"/>
        <v>10</v>
      </c>
      <c r="AE4943">
        <v>10</v>
      </c>
    </row>
    <row r="4944" spans="1:31" x14ac:dyDescent="0.25">
      <c r="A4944" s="9">
        <v>45260</v>
      </c>
      <c r="B4944" s="10" t="s">
        <v>87</v>
      </c>
      <c r="C4944" s="10" t="s">
        <v>62</v>
      </c>
      <c r="D4944" s="10" t="s">
        <v>40</v>
      </c>
      <c r="E4944" s="10" t="s">
        <v>30</v>
      </c>
      <c r="F4944" s="10">
        <v>90</v>
      </c>
      <c r="G4944" s="10">
        <v>98</v>
      </c>
      <c r="H4944" s="11">
        <f>SUMIFS(AA:AA,$A:$A,EOMONTH($A4944,-1),$B:$B,$B4944)</f>
        <v>401</v>
      </c>
      <c r="I4944" s="63">
        <f>ROUND(SUMIFS(AC:AC,$A:$A,EOMONTH($A4944,-1),$B:$B,$B4944),2)</f>
        <v>14.1</v>
      </c>
      <c r="J4944" s="11">
        <f>SUMIFS(AB:AB,$A:$A,EOMONTH($A4944,-1),$B:$B,$B4944)</f>
        <v>3880.89</v>
      </c>
      <c r="K4944" s="13">
        <v>0</v>
      </c>
      <c r="L4944" s="25">
        <v>0</v>
      </c>
      <c r="M4944" s="15">
        <v>0</v>
      </c>
      <c r="N4944" s="14">
        <v>0</v>
      </c>
      <c r="O4944" s="16">
        <v>0</v>
      </c>
      <c r="P4944" s="16">
        <v>0</v>
      </c>
      <c r="Q4944" s="16">
        <v>0</v>
      </c>
      <c r="R4944" s="16">
        <f>Q4944*16.876/100</f>
        <v>0</v>
      </c>
      <c r="S4944" s="17">
        <f t="shared" si="539"/>
        <v>0</v>
      </c>
      <c r="T4944" s="16">
        <v>0</v>
      </c>
      <c r="U4944" s="18">
        <f t="shared" si="540"/>
        <v>39.298000000000002</v>
      </c>
      <c r="V4944" s="18">
        <f t="shared" si="541"/>
        <v>0</v>
      </c>
      <c r="W4944" s="18">
        <f t="shared" si="542"/>
        <v>0</v>
      </c>
      <c r="X4944" s="27"/>
      <c r="Y4944" s="19">
        <f t="shared" si="543"/>
        <v>0</v>
      </c>
      <c r="Z4944" s="18">
        <f t="shared" si="544"/>
        <v>0</v>
      </c>
      <c r="AA4944" s="12">
        <v>401</v>
      </c>
      <c r="AB4944" s="12">
        <v>3880.89</v>
      </c>
      <c r="AC4944" s="28">
        <f>+I4944+Y4944-Z4944</f>
        <v>14.1</v>
      </c>
      <c r="AD4944" s="20">
        <f t="shared" si="545"/>
        <v>0</v>
      </c>
      <c r="AE4944">
        <v>0</v>
      </c>
    </row>
    <row r="4945" spans="1:31" x14ac:dyDescent="0.25">
      <c r="A4945" s="9">
        <v>45260</v>
      </c>
      <c r="B4945" s="10" t="s">
        <v>88</v>
      </c>
      <c r="C4945" s="10" t="s">
        <v>62</v>
      </c>
      <c r="D4945" s="10" t="s">
        <v>40</v>
      </c>
      <c r="E4945" s="10" t="s">
        <v>30</v>
      </c>
      <c r="F4945" s="10">
        <v>90</v>
      </c>
      <c r="G4945" s="10">
        <v>98</v>
      </c>
      <c r="H4945" s="11">
        <f>SUMIFS(AA:AA,$A:$A,EOMONTH($A4945,-1),$B:$B,$B4945)</f>
        <v>312</v>
      </c>
      <c r="I4945" s="63">
        <f>ROUND(SUMIFS(AC:AC,$A:$A,EOMONTH($A4945,-1),$B:$B,$B4945),2)</f>
        <v>10.18</v>
      </c>
      <c r="J4945" s="11">
        <f>SUMIFS(AB:AB,$A:$A,EOMONTH($A4945,-1),$B:$B,$B4945)</f>
        <v>2995.2</v>
      </c>
      <c r="K4945" s="13">
        <v>0</v>
      </c>
      <c r="L4945" s="25">
        <v>0</v>
      </c>
      <c r="M4945" s="15">
        <v>0</v>
      </c>
      <c r="N4945" s="14">
        <v>0</v>
      </c>
      <c r="O4945" s="16">
        <v>0</v>
      </c>
      <c r="P4945" s="16">
        <v>0</v>
      </c>
      <c r="Q4945" s="16">
        <v>0</v>
      </c>
      <c r="R4945" s="16">
        <f>Q4945*16.876/100</f>
        <v>0</v>
      </c>
      <c r="S4945" s="17">
        <f t="shared" si="539"/>
        <v>0</v>
      </c>
      <c r="T4945" s="16">
        <v>0</v>
      </c>
      <c r="U4945" s="18">
        <f t="shared" si="540"/>
        <v>30.576000000000001</v>
      </c>
      <c r="V4945" s="18">
        <f t="shared" si="541"/>
        <v>0</v>
      </c>
      <c r="W4945" s="18">
        <f t="shared" si="542"/>
        <v>0</v>
      </c>
      <c r="X4945" s="27"/>
      <c r="Y4945" s="19">
        <f t="shared" si="543"/>
        <v>0</v>
      </c>
      <c r="Z4945" s="18">
        <f t="shared" si="544"/>
        <v>0</v>
      </c>
      <c r="AA4945" s="12">
        <v>312</v>
      </c>
      <c r="AB4945" s="12">
        <v>2995.2</v>
      </c>
      <c r="AC4945" s="28">
        <f>+I4945+Y4945-Z4945</f>
        <v>10.18</v>
      </c>
      <c r="AD4945" s="20">
        <f t="shared" si="545"/>
        <v>0</v>
      </c>
      <c r="AE4945">
        <v>0</v>
      </c>
    </row>
    <row r="4946" spans="1:31" x14ac:dyDescent="0.25">
      <c r="A4946" s="9">
        <v>45260</v>
      </c>
      <c r="B4946" s="10" t="s">
        <v>89</v>
      </c>
      <c r="C4946" s="10" t="s">
        <v>62</v>
      </c>
      <c r="D4946" s="10" t="s">
        <v>40</v>
      </c>
      <c r="E4946" s="10" t="s">
        <v>30</v>
      </c>
      <c r="F4946" s="10">
        <v>90</v>
      </c>
      <c r="G4946" s="10">
        <v>98</v>
      </c>
      <c r="H4946" s="11">
        <f>SUMIFS(AA:AA,$A:$A,EOMONTH($A4946,-1),$B:$B,$B4946)</f>
        <v>123</v>
      </c>
      <c r="I4946" s="63">
        <f>ROUND(SUMIFS(AC:AC,$A:$A,EOMONTH($A4946,-1),$B:$B,$B4946),2)</f>
        <v>4.71</v>
      </c>
      <c r="J4946" s="11">
        <f>SUMIFS(AB:AB,$A:$A,EOMONTH($A4946,-1),$B:$B,$B4946)</f>
        <v>1979.07</v>
      </c>
      <c r="K4946" s="13">
        <v>0</v>
      </c>
      <c r="L4946" s="25">
        <v>0</v>
      </c>
      <c r="M4946" s="15">
        <v>0</v>
      </c>
      <c r="N4946" s="14">
        <v>0</v>
      </c>
      <c r="O4946" s="16">
        <v>0</v>
      </c>
      <c r="P4946" s="16">
        <v>0</v>
      </c>
      <c r="Q4946" s="16">
        <v>0</v>
      </c>
      <c r="R4946" s="16">
        <f>Q4946*16.876/100</f>
        <v>0</v>
      </c>
      <c r="S4946" s="17">
        <f t="shared" si="539"/>
        <v>0</v>
      </c>
      <c r="T4946" s="16">
        <v>0</v>
      </c>
      <c r="U4946" s="18">
        <f t="shared" si="540"/>
        <v>12.054</v>
      </c>
      <c r="V4946" s="18">
        <f t="shared" si="541"/>
        <v>0</v>
      </c>
      <c r="W4946" s="18">
        <f t="shared" si="542"/>
        <v>0</v>
      </c>
      <c r="X4946" s="27"/>
      <c r="Y4946" s="19">
        <f t="shared" si="543"/>
        <v>0</v>
      </c>
      <c r="Z4946" s="18">
        <f t="shared" si="544"/>
        <v>0</v>
      </c>
      <c r="AA4946" s="12">
        <v>123</v>
      </c>
      <c r="AB4946" s="12">
        <v>1979.07</v>
      </c>
      <c r="AC4946" s="28">
        <f>+I4946+Y4946-Z4946</f>
        <v>4.71</v>
      </c>
      <c r="AD4946" s="20">
        <f t="shared" si="545"/>
        <v>0</v>
      </c>
      <c r="AE4946">
        <v>0</v>
      </c>
    </row>
    <row r="4947" spans="1:31" x14ac:dyDescent="0.25">
      <c r="A4947" s="9">
        <v>45260</v>
      </c>
      <c r="B4947" s="10" t="s">
        <v>90</v>
      </c>
      <c r="C4947" s="10" t="s">
        <v>62</v>
      </c>
      <c r="D4947" s="10" t="s">
        <v>40</v>
      </c>
      <c r="E4947" s="10" t="s">
        <v>30</v>
      </c>
      <c r="F4947" s="10">
        <v>90</v>
      </c>
      <c r="G4947" s="10">
        <v>98</v>
      </c>
      <c r="H4947" s="11">
        <f>SUMIFS(AA:AA,$A:$A,EOMONTH($A4947,-1),$B:$B,$B4947)</f>
        <v>92</v>
      </c>
      <c r="I4947" s="63">
        <f>ROUND(SUMIFS(AC:AC,$A:$A,EOMONTH($A4947,-1),$B:$B,$B4947),2)</f>
        <v>0.77</v>
      </c>
      <c r="J4947" s="11">
        <f>SUMIFS(AB:AB,$A:$A,EOMONTH($A4947,-1),$B:$B,$B4947)</f>
        <v>1973.4</v>
      </c>
      <c r="K4947" s="13">
        <v>0</v>
      </c>
      <c r="L4947" s="25">
        <v>0</v>
      </c>
      <c r="M4947" s="15">
        <v>0</v>
      </c>
      <c r="N4947" s="14">
        <v>0</v>
      </c>
      <c r="O4947" s="16">
        <v>0</v>
      </c>
      <c r="P4947" s="16">
        <v>0</v>
      </c>
      <c r="Q4947" s="16">
        <v>0</v>
      </c>
      <c r="R4947" s="16">
        <f>Q4947*16.876/100</f>
        <v>0</v>
      </c>
      <c r="S4947" s="17">
        <f t="shared" si="539"/>
        <v>0</v>
      </c>
      <c r="T4947" s="16">
        <v>0</v>
      </c>
      <c r="U4947" s="18">
        <f t="shared" si="540"/>
        <v>9.016</v>
      </c>
      <c r="V4947" s="18">
        <f t="shared" si="541"/>
        <v>0</v>
      </c>
      <c r="W4947" s="18">
        <f t="shared" si="542"/>
        <v>0</v>
      </c>
      <c r="X4947" s="27"/>
      <c r="Y4947" s="19">
        <f t="shared" si="543"/>
        <v>0</v>
      </c>
      <c r="Z4947" s="18">
        <f t="shared" si="544"/>
        <v>0</v>
      </c>
      <c r="AA4947" s="12">
        <v>92</v>
      </c>
      <c r="AB4947" s="12">
        <v>1973.4</v>
      </c>
      <c r="AC4947" s="28">
        <f>+I4947+Y4947-Z4947</f>
        <v>0.77</v>
      </c>
      <c r="AD4947" s="20">
        <f t="shared" si="545"/>
        <v>0</v>
      </c>
      <c r="AE4947">
        <v>0</v>
      </c>
    </row>
    <row r="4948" spans="1:31" x14ac:dyDescent="0.25">
      <c r="A4948" s="9">
        <v>45260</v>
      </c>
      <c r="B4948" s="10" t="s">
        <v>91</v>
      </c>
      <c r="C4948" s="10" t="s">
        <v>62</v>
      </c>
      <c r="D4948" s="10" t="s">
        <v>40</v>
      </c>
      <c r="E4948" s="10" t="s">
        <v>30</v>
      </c>
      <c r="F4948" s="10">
        <v>90</v>
      </c>
      <c r="G4948" s="10">
        <v>98</v>
      </c>
      <c r="H4948" s="11">
        <f>SUMIFS(AA:AA,$A:$A,EOMONTH($A4948,-1),$B:$B,$B4948)</f>
        <v>259</v>
      </c>
      <c r="I4948" s="63">
        <f>ROUND(SUMIFS(AC:AC,$A:$A,EOMONTH($A4948,-1),$B:$B,$B4948),2)</f>
        <v>8.3000000000000007</v>
      </c>
      <c r="J4948" s="11">
        <f>SUMIFS(AB:AB,$A:$A,EOMONTH($A4948,-1),$B:$B,$B4948)</f>
        <v>4274.51</v>
      </c>
      <c r="K4948" s="13">
        <v>0</v>
      </c>
      <c r="L4948" s="25">
        <v>0</v>
      </c>
      <c r="M4948" s="15">
        <v>0</v>
      </c>
      <c r="N4948" s="14">
        <v>0</v>
      </c>
      <c r="O4948" s="16">
        <v>0</v>
      </c>
      <c r="P4948" s="16">
        <v>0</v>
      </c>
      <c r="Q4948" s="16">
        <v>0</v>
      </c>
      <c r="R4948" s="16">
        <f>Q4948*16.876/100</f>
        <v>0</v>
      </c>
      <c r="S4948" s="17">
        <f t="shared" si="539"/>
        <v>0</v>
      </c>
      <c r="T4948" s="16">
        <v>0</v>
      </c>
      <c r="U4948" s="18">
        <f t="shared" si="540"/>
        <v>25.382000000000001</v>
      </c>
      <c r="V4948" s="18">
        <f t="shared" si="541"/>
        <v>0</v>
      </c>
      <c r="W4948" s="18">
        <f t="shared" si="542"/>
        <v>0</v>
      </c>
      <c r="X4948" s="27"/>
      <c r="Y4948" s="19">
        <f t="shared" si="543"/>
        <v>0</v>
      </c>
      <c r="Z4948" s="18">
        <f t="shared" si="544"/>
        <v>0</v>
      </c>
      <c r="AA4948" s="12">
        <v>259</v>
      </c>
      <c r="AB4948" s="12">
        <v>4274.51</v>
      </c>
      <c r="AC4948" s="28">
        <f>+I4948+Y4948-Z4948</f>
        <v>8.3000000000000007</v>
      </c>
      <c r="AD4948" s="20">
        <f t="shared" si="545"/>
        <v>0</v>
      </c>
      <c r="AE4948">
        <v>0</v>
      </c>
    </row>
    <row r="4949" spans="1:31" x14ac:dyDescent="0.25">
      <c r="A4949" s="9">
        <v>45260</v>
      </c>
      <c r="B4949" s="10" t="s">
        <v>92</v>
      </c>
      <c r="C4949" s="10" t="s">
        <v>62</v>
      </c>
      <c r="D4949" s="10" t="s">
        <v>40</v>
      </c>
      <c r="E4949" s="10" t="s">
        <v>30</v>
      </c>
      <c r="F4949" s="10">
        <v>90</v>
      </c>
      <c r="G4949" s="10">
        <v>98</v>
      </c>
      <c r="H4949" s="11">
        <f>SUMIFS(AA:AA,$A:$A,EOMONTH($A4949,-1),$B:$B,$B4949)</f>
        <v>457</v>
      </c>
      <c r="I4949" s="63">
        <f>ROUND(SUMIFS(AC:AC,$A:$A,EOMONTH($A4949,-1),$B:$B,$B4949),2)</f>
        <v>19.149999999999999</v>
      </c>
      <c r="J4949" s="11">
        <f>SUMIFS(AB:AB,$A:$A,EOMONTH($A4949,-1),$B:$B,$B4949)</f>
        <v>5662.23</v>
      </c>
      <c r="K4949" s="13">
        <v>0</v>
      </c>
      <c r="L4949" s="25">
        <v>0</v>
      </c>
      <c r="M4949" s="15">
        <v>0</v>
      </c>
      <c r="N4949" s="14">
        <v>0</v>
      </c>
      <c r="O4949" s="16">
        <v>0</v>
      </c>
      <c r="P4949" s="16">
        <v>0</v>
      </c>
      <c r="Q4949" s="16">
        <v>0</v>
      </c>
      <c r="R4949" s="16">
        <f>Q4949*16.876/100</f>
        <v>0</v>
      </c>
      <c r="S4949" s="17">
        <f t="shared" si="539"/>
        <v>0</v>
      </c>
      <c r="T4949" s="16">
        <v>0</v>
      </c>
      <c r="U4949" s="18">
        <f t="shared" si="540"/>
        <v>44.786000000000001</v>
      </c>
      <c r="V4949" s="18">
        <f t="shared" si="541"/>
        <v>0</v>
      </c>
      <c r="W4949" s="18">
        <f t="shared" si="542"/>
        <v>0</v>
      </c>
      <c r="X4949" s="27"/>
      <c r="Y4949" s="19">
        <f t="shared" si="543"/>
        <v>0</v>
      </c>
      <c r="Z4949" s="18">
        <f t="shared" si="544"/>
        <v>0</v>
      </c>
      <c r="AA4949" s="12">
        <v>457</v>
      </c>
      <c r="AB4949" s="12">
        <v>5662.23</v>
      </c>
      <c r="AC4949" s="28">
        <f>+I4949+Y4949-Z4949</f>
        <v>19.149999999999999</v>
      </c>
      <c r="AD4949" s="20">
        <f t="shared" si="545"/>
        <v>0</v>
      </c>
      <c r="AE4949">
        <v>0</v>
      </c>
    </row>
    <row r="4950" spans="1:31" x14ac:dyDescent="0.25">
      <c r="A4950" s="9">
        <v>45260</v>
      </c>
      <c r="B4950" s="10" t="s">
        <v>793</v>
      </c>
      <c r="C4950" s="10" t="s">
        <v>39</v>
      </c>
      <c r="D4950" s="10" t="s">
        <v>40</v>
      </c>
      <c r="E4950" s="10" t="s">
        <v>30</v>
      </c>
      <c r="F4950" s="10">
        <v>120</v>
      </c>
      <c r="G4950" s="10">
        <v>131</v>
      </c>
      <c r="H4950" s="11">
        <f>SUMIFS(AA:AA,$A:$A,EOMONTH($A4950,-1),$B:$B,$B4950)</f>
        <v>-88</v>
      </c>
      <c r="I4950" s="63">
        <f>ROUND(SUMIFS(AC:AC,$A:$A,EOMONTH($A4950,-1),$B:$B,$B4950),2)</f>
        <v>-11.53</v>
      </c>
      <c r="J4950" s="11">
        <f>SUMIFS(AB:AB,$A:$A,EOMONTH($A4950,-1),$B:$B,$B4950)</f>
        <v>-2027.52</v>
      </c>
      <c r="K4950" s="13">
        <v>0</v>
      </c>
      <c r="L4950" s="25">
        <v>0</v>
      </c>
      <c r="M4950" s="15">
        <v>0</v>
      </c>
      <c r="N4950" s="14">
        <v>0</v>
      </c>
      <c r="O4950" s="16">
        <v>25</v>
      </c>
      <c r="P4950" s="16">
        <v>630.75</v>
      </c>
      <c r="Q4950" s="16">
        <v>0</v>
      </c>
      <c r="R4950" s="16">
        <f>Q4950*16.876/100</f>
        <v>0</v>
      </c>
      <c r="S4950" s="17">
        <f t="shared" si="539"/>
        <v>0</v>
      </c>
      <c r="T4950" s="16">
        <v>0</v>
      </c>
      <c r="U4950" s="18">
        <f t="shared" si="540"/>
        <v>-11.528</v>
      </c>
      <c r="V4950" s="18">
        <f t="shared" si="541"/>
        <v>0</v>
      </c>
      <c r="W4950" s="18">
        <f t="shared" si="542"/>
        <v>0</v>
      </c>
      <c r="X4950" s="27"/>
      <c r="Y4950" s="19">
        <f t="shared" si="543"/>
        <v>0</v>
      </c>
      <c r="Z4950" s="18">
        <f t="shared" si="544"/>
        <v>3.2749999999999999</v>
      </c>
      <c r="AA4950" s="12">
        <v>-113</v>
      </c>
      <c r="AB4950" s="12">
        <v>-2658.27</v>
      </c>
      <c r="AC4950" s="28">
        <f>+I4950+Y4950-Z4950</f>
        <v>-14.805</v>
      </c>
      <c r="AD4950" s="20">
        <f t="shared" si="545"/>
        <v>20</v>
      </c>
      <c r="AE4950">
        <v>20</v>
      </c>
    </row>
    <row r="4951" spans="1:31" x14ac:dyDescent="0.25">
      <c r="A4951" s="9">
        <v>45260</v>
      </c>
      <c r="B4951" s="10" t="s">
        <v>93</v>
      </c>
      <c r="C4951" s="10" t="s">
        <v>62</v>
      </c>
      <c r="D4951" s="10" t="s">
        <v>40</v>
      </c>
      <c r="E4951" s="10" t="s">
        <v>30</v>
      </c>
      <c r="F4951" s="10">
        <v>120</v>
      </c>
      <c r="G4951" s="10">
        <v>131</v>
      </c>
      <c r="H4951" s="11">
        <f>SUMIFS(AA:AA,$A:$A,EOMONTH($A4951,-1),$B:$B,$B4951)</f>
        <v>132</v>
      </c>
      <c r="I4951" s="63">
        <f>ROUND(SUMIFS(AC:AC,$A:$A,EOMONTH($A4951,-1),$B:$B,$B4951),2)</f>
        <v>4.51</v>
      </c>
      <c r="J4951" s="11">
        <f>SUMIFS(AB:AB,$A:$A,EOMONTH($A4951,-1),$B:$B,$B4951)</f>
        <v>0</v>
      </c>
      <c r="K4951" s="13">
        <v>0</v>
      </c>
      <c r="L4951" s="25">
        <v>0</v>
      </c>
      <c r="M4951" s="15">
        <v>0</v>
      </c>
      <c r="N4951" s="14">
        <v>0</v>
      </c>
      <c r="O4951" s="16">
        <v>0</v>
      </c>
      <c r="P4951" s="16">
        <v>0</v>
      </c>
      <c r="Q4951" s="16">
        <v>0</v>
      </c>
      <c r="R4951" s="16">
        <f>Q4951*16.876/100</f>
        <v>0</v>
      </c>
      <c r="S4951" s="17">
        <f t="shared" si="539"/>
        <v>0</v>
      </c>
      <c r="T4951" s="16">
        <v>0</v>
      </c>
      <c r="U4951" s="18">
        <f t="shared" si="540"/>
        <v>17.292000000000002</v>
      </c>
      <c r="V4951" s="18">
        <f t="shared" si="541"/>
        <v>0</v>
      </c>
      <c r="W4951" s="18">
        <f t="shared" si="542"/>
        <v>0</v>
      </c>
      <c r="X4951" s="27"/>
      <c r="Y4951" s="19">
        <f t="shared" si="543"/>
        <v>0</v>
      </c>
      <c r="Z4951" s="18">
        <f t="shared" si="544"/>
        <v>0</v>
      </c>
      <c r="AA4951" s="12">
        <v>132</v>
      </c>
      <c r="AB4951" s="12">
        <v>0</v>
      </c>
      <c r="AC4951" s="28">
        <f>+I4951+Y4951-Z4951</f>
        <v>4.51</v>
      </c>
      <c r="AD4951" s="20">
        <f t="shared" si="545"/>
        <v>0</v>
      </c>
      <c r="AE4951">
        <v>0</v>
      </c>
    </row>
    <row r="4952" spans="1:31" x14ac:dyDescent="0.25">
      <c r="A4952" s="9">
        <v>45260</v>
      </c>
      <c r="B4952" s="10" t="s">
        <v>94</v>
      </c>
      <c r="C4952" s="10" t="s">
        <v>62</v>
      </c>
      <c r="D4952" s="10" t="s">
        <v>40</v>
      </c>
      <c r="E4952" s="10" t="s">
        <v>30</v>
      </c>
      <c r="F4952" s="10">
        <v>120</v>
      </c>
      <c r="G4952" s="10">
        <v>131</v>
      </c>
      <c r="H4952" s="11">
        <f>SUMIFS(AA:AA,$A:$A,EOMONTH($A4952,-1),$B:$B,$B4952)</f>
        <v>135</v>
      </c>
      <c r="I4952" s="63">
        <f>ROUND(SUMIFS(AC:AC,$A:$A,EOMONTH($A4952,-1),$B:$B,$B4952),2)</f>
        <v>4.1100000000000003</v>
      </c>
      <c r="J4952" s="11">
        <f>SUMIFS(AB:AB,$A:$A,EOMONTH($A4952,-1),$B:$B,$B4952)</f>
        <v>0</v>
      </c>
      <c r="K4952" s="13">
        <v>0</v>
      </c>
      <c r="L4952" s="25">
        <v>0</v>
      </c>
      <c r="M4952" s="15">
        <v>0</v>
      </c>
      <c r="N4952" s="14">
        <v>0</v>
      </c>
      <c r="O4952" s="16">
        <v>0</v>
      </c>
      <c r="P4952" s="16">
        <v>0</v>
      </c>
      <c r="Q4952" s="16">
        <v>0</v>
      </c>
      <c r="R4952" s="16">
        <f>Q4952*16.876/100</f>
        <v>0</v>
      </c>
      <c r="S4952" s="17">
        <f t="shared" si="539"/>
        <v>0</v>
      </c>
      <c r="T4952" s="16">
        <v>0</v>
      </c>
      <c r="U4952" s="18">
        <f t="shared" si="540"/>
        <v>17.684999999999999</v>
      </c>
      <c r="V4952" s="18">
        <f t="shared" si="541"/>
        <v>0</v>
      </c>
      <c r="W4952" s="18">
        <f t="shared" si="542"/>
        <v>0</v>
      </c>
      <c r="X4952" s="27"/>
      <c r="Y4952" s="19">
        <f t="shared" si="543"/>
        <v>0</v>
      </c>
      <c r="Z4952" s="18">
        <f t="shared" si="544"/>
        <v>0</v>
      </c>
      <c r="AA4952" s="12">
        <v>135</v>
      </c>
      <c r="AB4952" s="12">
        <v>0</v>
      </c>
      <c r="AC4952" s="28">
        <f>+I4952+Y4952-Z4952</f>
        <v>4.1100000000000003</v>
      </c>
      <c r="AD4952" s="20">
        <f t="shared" si="545"/>
        <v>0</v>
      </c>
      <c r="AE4952">
        <v>0</v>
      </c>
    </row>
    <row r="4953" spans="1:31" x14ac:dyDescent="0.25">
      <c r="A4953" s="9">
        <v>45260</v>
      </c>
      <c r="B4953" s="10" t="s">
        <v>95</v>
      </c>
      <c r="C4953" s="10" t="s">
        <v>62</v>
      </c>
      <c r="D4953" s="10" t="s">
        <v>40</v>
      </c>
      <c r="E4953" s="10" t="s">
        <v>30</v>
      </c>
      <c r="F4953" s="10">
        <v>120</v>
      </c>
      <c r="G4953" s="10">
        <v>131</v>
      </c>
      <c r="H4953" s="11">
        <f>SUMIFS(AA:AA,$A:$A,EOMONTH($A4953,-1),$B:$B,$B4953)</f>
        <v>185</v>
      </c>
      <c r="I4953" s="63">
        <f>ROUND(SUMIFS(AC:AC,$A:$A,EOMONTH($A4953,-1),$B:$B,$B4953),2)</f>
        <v>8.01</v>
      </c>
      <c r="J4953" s="11">
        <f>SUMIFS(AB:AB,$A:$A,EOMONTH($A4953,-1),$B:$B,$B4953)</f>
        <v>0</v>
      </c>
      <c r="K4953" s="13">
        <v>0</v>
      </c>
      <c r="L4953" s="25">
        <v>0</v>
      </c>
      <c r="M4953" s="15">
        <v>0</v>
      </c>
      <c r="N4953" s="14">
        <v>0</v>
      </c>
      <c r="O4953" s="16">
        <v>0</v>
      </c>
      <c r="P4953" s="16">
        <v>0</v>
      </c>
      <c r="Q4953" s="16">
        <v>0</v>
      </c>
      <c r="R4953" s="16">
        <f>Q4953*16.876/100</f>
        <v>0</v>
      </c>
      <c r="S4953" s="17">
        <f t="shared" si="539"/>
        <v>0</v>
      </c>
      <c r="T4953" s="16">
        <v>0</v>
      </c>
      <c r="U4953" s="18">
        <f t="shared" si="540"/>
        <v>24.234999999999999</v>
      </c>
      <c r="V4953" s="18">
        <f t="shared" si="541"/>
        <v>0</v>
      </c>
      <c r="W4953" s="18">
        <f t="shared" si="542"/>
        <v>0</v>
      </c>
      <c r="X4953" s="27"/>
      <c r="Y4953" s="19">
        <f t="shared" si="543"/>
        <v>0</v>
      </c>
      <c r="Z4953" s="18">
        <f t="shared" si="544"/>
        <v>0</v>
      </c>
      <c r="AA4953" s="12">
        <v>185</v>
      </c>
      <c r="AB4953" s="12">
        <v>0</v>
      </c>
      <c r="AC4953" s="28">
        <f>+I4953+Y4953-Z4953</f>
        <v>8.01</v>
      </c>
      <c r="AD4953" s="20">
        <f t="shared" si="545"/>
        <v>0</v>
      </c>
      <c r="AE4953">
        <v>0</v>
      </c>
    </row>
    <row r="4954" spans="1:31" x14ac:dyDescent="0.25">
      <c r="A4954" s="9">
        <v>45260</v>
      </c>
      <c r="B4954" s="10" t="s">
        <v>96</v>
      </c>
      <c r="C4954" s="10" t="s">
        <v>62</v>
      </c>
      <c r="D4954" s="10" t="s">
        <v>40</v>
      </c>
      <c r="E4954" s="10" t="s">
        <v>30</v>
      </c>
      <c r="F4954" s="10">
        <v>120</v>
      </c>
      <c r="G4954" s="10">
        <v>131</v>
      </c>
      <c r="H4954" s="11">
        <f>SUMIFS(AA:AA,$A:$A,EOMONTH($A4954,-1),$B:$B,$B4954)</f>
        <v>151</v>
      </c>
      <c r="I4954" s="63">
        <f>ROUND(SUMIFS(AC:AC,$A:$A,EOMONTH($A4954,-1),$B:$B,$B4954),2)</f>
        <v>4.67</v>
      </c>
      <c r="J4954" s="11">
        <f>SUMIFS(AB:AB,$A:$A,EOMONTH($A4954,-1),$B:$B,$B4954)</f>
        <v>0</v>
      </c>
      <c r="K4954" s="13">
        <v>0</v>
      </c>
      <c r="L4954" s="25">
        <v>0</v>
      </c>
      <c r="M4954" s="15">
        <v>0</v>
      </c>
      <c r="N4954" s="14">
        <v>0</v>
      </c>
      <c r="O4954" s="16">
        <v>0</v>
      </c>
      <c r="P4954" s="16">
        <v>0</v>
      </c>
      <c r="Q4954" s="16">
        <v>0</v>
      </c>
      <c r="R4954" s="16">
        <f>Q4954*16.876/100</f>
        <v>0</v>
      </c>
      <c r="S4954" s="17">
        <f t="shared" si="539"/>
        <v>0</v>
      </c>
      <c r="T4954" s="16">
        <v>0</v>
      </c>
      <c r="U4954" s="18">
        <f t="shared" si="540"/>
        <v>19.780999999999999</v>
      </c>
      <c r="V4954" s="18">
        <f t="shared" si="541"/>
        <v>0</v>
      </c>
      <c r="W4954" s="18">
        <f t="shared" si="542"/>
        <v>0</v>
      </c>
      <c r="X4954" s="27"/>
      <c r="Y4954" s="19">
        <f t="shared" si="543"/>
        <v>0</v>
      </c>
      <c r="Z4954" s="18">
        <f t="shared" si="544"/>
        <v>0</v>
      </c>
      <c r="AA4954" s="12">
        <v>151</v>
      </c>
      <c r="AB4954" s="12">
        <v>0</v>
      </c>
      <c r="AC4954" s="28">
        <f>+I4954+Y4954-Z4954</f>
        <v>4.67</v>
      </c>
      <c r="AD4954" s="20">
        <f t="shared" si="545"/>
        <v>0</v>
      </c>
      <c r="AE4954">
        <v>0</v>
      </c>
    </row>
    <row r="4955" spans="1:31" x14ac:dyDescent="0.25">
      <c r="A4955" s="9">
        <v>45260</v>
      </c>
      <c r="B4955" s="10" t="s">
        <v>97</v>
      </c>
      <c r="C4955" s="10" t="s">
        <v>62</v>
      </c>
      <c r="D4955" s="10" t="s">
        <v>40</v>
      </c>
      <c r="E4955" s="10" t="s">
        <v>30</v>
      </c>
      <c r="F4955" s="10">
        <v>120</v>
      </c>
      <c r="G4955" s="10">
        <v>131</v>
      </c>
      <c r="H4955" s="11">
        <f>SUMIFS(AA:AA,$A:$A,EOMONTH($A4955,-1),$B:$B,$B4955)</f>
        <v>191</v>
      </c>
      <c r="I4955" s="63">
        <f>ROUND(SUMIFS(AC:AC,$A:$A,EOMONTH($A4955,-1),$B:$B,$B4955),2)</f>
        <v>6.23</v>
      </c>
      <c r="J4955" s="11">
        <f>SUMIFS(AB:AB,$A:$A,EOMONTH($A4955,-1),$B:$B,$B4955)</f>
        <v>0</v>
      </c>
      <c r="K4955" s="13">
        <v>0</v>
      </c>
      <c r="L4955" s="25">
        <v>0</v>
      </c>
      <c r="M4955" s="15">
        <v>0</v>
      </c>
      <c r="N4955" s="14">
        <v>0</v>
      </c>
      <c r="O4955" s="16">
        <v>0</v>
      </c>
      <c r="P4955" s="16">
        <v>0</v>
      </c>
      <c r="Q4955" s="16">
        <v>0</v>
      </c>
      <c r="R4955" s="16">
        <f>Q4955*16.876/100</f>
        <v>0</v>
      </c>
      <c r="S4955" s="17">
        <f t="shared" si="539"/>
        <v>0</v>
      </c>
      <c r="T4955" s="16">
        <v>0</v>
      </c>
      <c r="U4955" s="18">
        <f t="shared" si="540"/>
        <v>25.021000000000001</v>
      </c>
      <c r="V4955" s="18">
        <f t="shared" si="541"/>
        <v>0</v>
      </c>
      <c r="W4955" s="18">
        <f t="shared" si="542"/>
        <v>0</v>
      </c>
      <c r="X4955" s="27"/>
      <c r="Y4955" s="19">
        <f t="shared" si="543"/>
        <v>0</v>
      </c>
      <c r="Z4955" s="18">
        <f t="shared" si="544"/>
        <v>0</v>
      </c>
      <c r="AA4955" s="12">
        <v>191</v>
      </c>
      <c r="AB4955" s="12">
        <v>0</v>
      </c>
      <c r="AC4955" s="28">
        <f>+I4955+Y4955-Z4955</f>
        <v>6.23</v>
      </c>
      <c r="AD4955" s="20">
        <f t="shared" si="545"/>
        <v>0</v>
      </c>
      <c r="AE4955">
        <v>0</v>
      </c>
    </row>
    <row r="4956" spans="1:31" x14ac:dyDescent="0.25">
      <c r="A4956" s="9">
        <v>45260</v>
      </c>
      <c r="B4956" s="10" t="s">
        <v>98</v>
      </c>
      <c r="C4956" s="10" t="s">
        <v>62</v>
      </c>
      <c r="D4956" s="10" t="s">
        <v>40</v>
      </c>
      <c r="E4956" s="10" t="s">
        <v>30</v>
      </c>
      <c r="F4956" s="10">
        <v>120</v>
      </c>
      <c r="G4956" s="10">
        <v>131</v>
      </c>
      <c r="H4956" s="11">
        <f>SUMIFS(AA:AA,$A:$A,EOMONTH($A4956,-1),$B:$B,$B4956)</f>
        <v>132</v>
      </c>
      <c r="I4956" s="63">
        <f>ROUND(SUMIFS(AC:AC,$A:$A,EOMONTH($A4956,-1),$B:$B,$B4956),2)</f>
        <v>3.98</v>
      </c>
      <c r="J4956" s="11">
        <f>SUMIFS(AB:AB,$A:$A,EOMONTH($A4956,-1),$B:$B,$B4956)</f>
        <v>0</v>
      </c>
      <c r="K4956" s="13">
        <v>0</v>
      </c>
      <c r="L4956" s="25">
        <v>0</v>
      </c>
      <c r="M4956" s="15">
        <v>0</v>
      </c>
      <c r="N4956" s="14">
        <v>0</v>
      </c>
      <c r="O4956" s="16">
        <v>0</v>
      </c>
      <c r="P4956" s="16">
        <v>0</v>
      </c>
      <c r="Q4956" s="16">
        <v>0</v>
      </c>
      <c r="R4956" s="16">
        <f>Q4956*16.876/100</f>
        <v>0</v>
      </c>
      <c r="S4956" s="17">
        <f t="shared" si="539"/>
        <v>0</v>
      </c>
      <c r="T4956" s="16">
        <v>0</v>
      </c>
      <c r="U4956" s="18">
        <f t="shared" si="540"/>
        <v>17.292000000000002</v>
      </c>
      <c r="V4956" s="18">
        <f t="shared" si="541"/>
        <v>0</v>
      </c>
      <c r="W4956" s="18">
        <f t="shared" si="542"/>
        <v>0</v>
      </c>
      <c r="X4956" s="27"/>
      <c r="Y4956" s="19">
        <f t="shared" si="543"/>
        <v>0</v>
      </c>
      <c r="Z4956" s="18">
        <f t="shared" si="544"/>
        <v>0</v>
      </c>
      <c r="AA4956" s="12">
        <v>132</v>
      </c>
      <c r="AB4956" s="12">
        <v>0</v>
      </c>
      <c r="AC4956" s="28">
        <f>+I4956+Y4956-Z4956</f>
        <v>3.98</v>
      </c>
      <c r="AD4956" s="20">
        <f t="shared" si="545"/>
        <v>0</v>
      </c>
      <c r="AE4956">
        <v>0</v>
      </c>
    </row>
    <row r="4957" spans="1:31" x14ac:dyDescent="0.25">
      <c r="A4957" s="9">
        <v>45260</v>
      </c>
      <c r="B4957" s="10" t="s">
        <v>99</v>
      </c>
      <c r="C4957" s="10" t="s">
        <v>62</v>
      </c>
      <c r="D4957" s="10" t="s">
        <v>40</v>
      </c>
      <c r="E4957" s="10" t="s">
        <v>30</v>
      </c>
      <c r="F4957" s="10">
        <v>120</v>
      </c>
      <c r="G4957" s="10">
        <v>131</v>
      </c>
      <c r="H4957" s="11">
        <f>SUMIFS(AA:AA,$A:$A,EOMONTH($A4957,-1),$B:$B,$B4957)</f>
        <v>-16</v>
      </c>
      <c r="I4957" s="63">
        <f>ROUND(SUMIFS(AC:AC,$A:$A,EOMONTH($A4957,-1),$B:$B,$B4957),2)</f>
        <v>0.69</v>
      </c>
      <c r="J4957" s="11">
        <f>SUMIFS(AB:AB,$A:$A,EOMONTH($A4957,-1),$B:$B,$B4957)</f>
        <v>0</v>
      </c>
      <c r="K4957" s="13">
        <v>0</v>
      </c>
      <c r="L4957" s="25">
        <v>0</v>
      </c>
      <c r="M4957" s="15">
        <v>0</v>
      </c>
      <c r="N4957" s="14">
        <v>0</v>
      </c>
      <c r="O4957" s="16">
        <v>0</v>
      </c>
      <c r="P4957" s="16">
        <v>0</v>
      </c>
      <c r="Q4957" s="16">
        <v>0</v>
      </c>
      <c r="R4957" s="16">
        <f>Q4957*16.876/100</f>
        <v>0</v>
      </c>
      <c r="S4957" s="17">
        <f t="shared" si="539"/>
        <v>0</v>
      </c>
      <c r="T4957" s="16">
        <v>0</v>
      </c>
      <c r="U4957" s="18">
        <f t="shared" si="540"/>
        <v>-2.0960000000000001</v>
      </c>
      <c r="V4957" s="18">
        <f t="shared" si="541"/>
        <v>0</v>
      </c>
      <c r="W4957" s="18">
        <f t="shared" si="542"/>
        <v>0</v>
      </c>
      <c r="X4957" s="27"/>
      <c r="Y4957" s="19">
        <f t="shared" si="543"/>
        <v>0</v>
      </c>
      <c r="Z4957" s="18">
        <f t="shared" si="544"/>
        <v>0</v>
      </c>
      <c r="AA4957" s="12">
        <v>-16</v>
      </c>
      <c r="AB4957" s="12">
        <v>0</v>
      </c>
      <c r="AC4957" s="28">
        <f>+I4957+Y4957-Z4957</f>
        <v>0.69</v>
      </c>
      <c r="AD4957" s="20">
        <f t="shared" si="545"/>
        <v>0</v>
      </c>
      <c r="AE4957">
        <v>10</v>
      </c>
    </row>
    <row r="4958" spans="1:31" x14ac:dyDescent="0.25">
      <c r="A4958" s="9">
        <v>45260</v>
      </c>
      <c r="B4958" s="10" t="s">
        <v>100</v>
      </c>
      <c r="C4958" s="10" t="s">
        <v>77</v>
      </c>
      <c r="D4958" s="10" t="s">
        <v>40</v>
      </c>
      <c r="E4958" s="10" t="s">
        <v>30</v>
      </c>
      <c r="F4958" s="10">
        <v>66</v>
      </c>
      <c r="G4958" s="10">
        <v>72</v>
      </c>
      <c r="H4958" s="11">
        <f>SUMIFS(AA:AA,$A:$A,EOMONTH($A4958,-1),$B:$B,$B4958)</f>
        <v>10722</v>
      </c>
      <c r="I4958" s="63">
        <f>ROUND(SUMIFS(AC:AC,$A:$A,EOMONTH($A4958,-1),$B:$B,$B4958),2)</f>
        <v>545.94000000000005</v>
      </c>
      <c r="J4958" s="11">
        <f>SUMIFS(AB:AB,$A:$A,EOMONTH($A4958,-1),$B:$B,$B4958)</f>
        <v>68747.88</v>
      </c>
      <c r="K4958" s="13">
        <v>0</v>
      </c>
      <c r="L4958" s="25">
        <v>0</v>
      </c>
      <c r="M4958" s="15">
        <v>2735</v>
      </c>
      <c r="N4958" s="14">
        <v>15791.14</v>
      </c>
      <c r="O4958" s="16">
        <v>4498</v>
      </c>
      <c r="P4958" s="16">
        <v>79482.34</v>
      </c>
      <c r="Q4958" s="16">
        <v>0</v>
      </c>
      <c r="R4958" s="16">
        <f>Q4958*16.876/100</f>
        <v>0</v>
      </c>
      <c r="S4958" s="17">
        <f t="shared" si="539"/>
        <v>0</v>
      </c>
      <c r="T4958" s="16">
        <v>0</v>
      </c>
      <c r="U4958" s="18">
        <f t="shared" si="540"/>
        <v>771.98400000000004</v>
      </c>
      <c r="V4958" s="18">
        <f t="shared" si="541"/>
        <v>180.51</v>
      </c>
      <c r="W4958" s="18">
        <f t="shared" si="542"/>
        <v>30.3058239</v>
      </c>
      <c r="X4958" s="27"/>
      <c r="Y4958" s="19">
        <f t="shared" si="543"/>
        <v>210.8158239</v>
      </c>
      <c r="Z4958" s="18">
        <f t="shared" si="544"/>
        <v>323.85599999999999</v>
      </c>
      <c r="AA4958" s="12">
        <v>8959</v>
      </c>
      <c r="AB4958" s="12">
        <v>56340.09</v>
      </c>
      <c r="AC4958" s="28">
        <f>+I4958+Y4958-Z4958</f>
        <v>432.8998239</v>
      </c>
      <c r="AD4958" s="20">
        <f t="shared" si="545"/>
        <v>0</v>
      </c>
      <c r="AE4958">
        <v>0</v>
      </c>
    </row>
    <row r="4959" spans="1:31" x14ac:dyDescent="0.25">
      <c r="A4959" s="9">
        <v>45260</v>
      </c>
      <c r="B4959" s="10" t="s">
        <v>101</v>
      </c>
      <c r="C4959" s="10" t="s">
        <v>77</v>
      </c>
      <c r="D4959" s="10" t="s">
        <v>40</v>
      </c>
      <c r="E4959" s="10" t="s">
        <v>30</v>
      </c>
      <c r="F4959" s="10">
        <v>90</v>
      </c>
      <c r="G4959" s="10">
        <v>98</v>
      </c>
      <c r="H4959" s="11">
        <f>SUMIFS(AA:AA,$A:$A,EOMONTH($A4959,-1),$B:$B,$B4959)</f>
        <v>1905</v>
      </c>
      <c r="I4959" s="63">
        <f>ROUND(SUMIFS(AC:AC,$A:$A,EOMONTH($A4959,-1),$B:$B,$B4959),2)</f>
        <v>44.8</v>
      </c>
      <c r="J4959" s="11">
        <f>SUMIFS(AB:AB,$A:$A,EOMONTH($A4959,-1),$B:$B,$B4959)</f>
        <v>15913.04</v>
      </c>
      <c r="K4959" s="13">
        <v>0</v>
      </c>
      <c r="L4959" s="25">
        <v>0</v>
      </c>
      <c r="M4959" s="15">
        <v>2605</v>
      </c>
      <c r="N4959" s="14">
        <v>28468.13</v>
      </c>
      <c r="O4959" s="16">
        <v>1440</v>
      </c>
      <c r="P4959" s="16">
        <v>34477.919999999998</v>
      </c>
      <c r="Q4959" s="16">
        <v>0</v>
      </c>
      <c r="R4959" s="16">
        <f>Q4959*16.876/100</f>
        <v>0</v>
      </c>
      <c r="S4959" s="17">
        <f t="shared" si="539"/>
        <v>0</v>
      </c>
      <c r="T4959" s="16">
        <v>0</v>
      </c>
      <c r="U4959" s="18">
        <f t="shared" si="540"/>
        <v>186.69</v>
      </c>
      <c r="V4959" s="18">
        <f t="shared" si="541"/>
        <v>234.45</v>
      </c>
      <c r="W4959" s="18">
        <f t="shared" si="542"/>
        <v>39.361810500000004</v>
      </c>
      <c r="X4959" s="27"/>
      <c r="Y4959" s="19">
        <f t="shared" si="543"/>
        <v>273.81181049999998</v>
      </c>
      <c r="Z4959" s="18">
        <f t="shared" si="544"/>
        <v>141.12</v>
      </c>
      <c r="AA4959" s="12">
        <v>3070</v>
      </c>
      <c r="AB4959" s="12">
        <v>30426.97</v>
      </c>
      <c r="AC4959" s="28">
        <f>+I4959+Y4959-Z4959</f>
        <v>177.49181049999999</v>
      </c>
      <c r="AD4959" s="20">
        <f t="shared" si="545"/>
        <v>0</v>
      </c>
      <c r="AE4959">
        <v>0</v>
      </c>
    </row>
    <row r="4960" spans="1:31" x14ac:dyDescent="0.25">
      <c r="A4960" s="9">
        <v>45260</v>
      </c>
      <c r="B4960" s="10" t="s">
        <v>102</v>
      </c>
      <c r="C4960" s="10" t="s">
        <v>103</v>
      </c>
      <c r="D4960" s="10" t="s">
        <v>40</v>
      </c>
      <c r="E4960" s="10" t="s">
        <v>30</v>
      </c>
      <c r="F4960" s="10">
        <v>23</v>
      </c>
      <c r="G4960" s="10">
        <v>25</v>
      </c>
      <c r="H4960" s="11">
        <f>SUMIFS(AA:AA,$A:$A,EOMONTH($A4960,-1),$B:$B,$B4960)</f>
        <v>11910</v>
      </c>
      <c r="I4960" s="63">
        <f>ROUND(SUMIFS(AC:AC,$A:$A,EOMONTH($A4960,-1),$B:$B,$B4960),2)</f>
        <v>283.27999999999997</v>
      </c>
      <c r="J4960" s="11">
        <f>SUMIFS(AB:AB,$A:$A,EOMONTH($A4960,-1),$B:$B,$B4960)</f>
        <v>31327.17</v>
      </c>
      <c r="K4960" s="13">
        <v>0</v>
      </c>
      <c r="L4960" s="25">
        <v>0</v>
      </c>
      <c r="M4960" s="15">
        <v>0</v>
      </c>
      <c r="N4960" s="14">
        <v>0</v>
      </c>
      <c r="O4960" s="16">
        <v>4600</v>
      </c>
      <c r="P4960" s="16">
        <v>33431</v>
      </c>
      <c r="Q4960" s="16">
        <v>0</v>
      </c>
      <c r="R4960" s="16">
        <f>Q4960*16.876/100</f>
        <v>0</v>
      </c>
      <c r="S4960" s="17">
        <f t="shared" si="539"/>
        <v>0</v>
      </c>
      <c r="T4960" s="16">
        <v>0</v>
      </c>
      <c r="U4960" s="18">
        <f t="shared" si="540"/>
        <v>297.75</v>
      </c>
      <c r="V4960" s="18">
        <f t="shared" si="541"/>
        <v>0</v>
      </c>
      <c r="W4960" s="18">
        <f t="shared" si="542"/>
        <v>0</v>
      </c>
      <c r="X4960" s="27"/>
      <c r="Y4960" s="19">
        <f t="shared" si="543"/>
        <v>0</v>
      </c>
      <c r="Z4960" s="18">
        <f t="shared" si="544"/>
        <v>115</v>
      </c>
      <c r="AA4960" s="12">
        <v>7310</v>
      </c>
      <c r="AB4960" s="12">
        <v>-2103.83</v>
      </c>
      <c r="AC4960" s="28">
        <f>+I4960+Y4960-Z4960</f>
        <v>168.27999999999997</v>
      </c>
      <c r="AD4960" s="20">
        <f t="shared" si="545"/>
        <v>0</v>
      </c>
      <c r="AE4960">
        <v>0</v>
      </c>
    </row>
    <row r="4961" spans="1:31" x14ac:dyDescent="0.25">
      <c r="A4961" s="59">
        <v>45260</v>
      </c>
      <c r="B4961" s="60" t="s">
        <v>104</v>
      </c>
      <c r="C4961" s="60" t="s">
        <v>105</v>
      </c>
      <c r="D4961" s="60" t="s">
        <v>40</v>
      </c>
      <c r="E4961" s="60" t="s">
        <v>30</v>
      </c>
      <c r="F4961" s="10"/>
      <c r="G4961" s="10"/>
      <c r="H4961" s="11"/>
      <c r="I4961" s="63">
        <f>ROUND(SUMIFS(AC:AC,$A:$A,EOMONTH($A4961,-1),$B:$B,$B4961),2)</f>
        <v>88.86</v>
      </c>
      <c r="J4961" s="11"/>
      <c r="K4961" s="13"/>
      <c r="L4961" s="25"/>
      <c r="M4961" s="15"/>
      <c r="N4961" s="14"/>
      <c r="O4961" s="16"/>
      <c r="P4961" s="16"/>
      <c r="Q4961" s="16"/>
      <c r="R4961" s="16"/>
      <c r="S4961" s="17">
        <f t="shared" si="539"/>
        <v>0</v>
      </c>
      <c r="T4961" s="16"/>
      <c r="U4961" s="18">
        <f t="shared" si="540"/>
        <v>0</v>
      </c>
      <c r="V4961" s="18">
        <f t="shared" si="541"/>
        <v>0</v>
      </c>
      <c r="W4961" s="18">
        <f t="shared" si="542"/>
        <v>0</v>
      </c>
      <c r="X4961" s="27"/>
      <c r="Y4961" s="19">
        <f t="shared" si="543"/>
        <v>0</v>
      </c>
      <c r="Z4961" s="18">
        <f t="shared" si="544"/>
        <v>0</v>
      </c>
      <c r="AA4961" s="12"/>
      <c r="AB4961" s="12"/>
      <c r="AC4961" s="28">
        <f>+I4961+Y4961-Z4961</f>
        <v>88.86</v>
      </c>
      <c r="AD4961" s="20">
        <f t="shared" si="545"/>
        <v>0</v>
      </c>
      <c r="AE4961">
        <v>0</v>
      </c>
    </row>
    <row r="4962" spans="1:31" x14ac:dyDescent="0.25">
      <c r="A4962" s="9">
        <v>45260</v>
      </c>
      <c r="B4962" s="10" t="s">
        <v>106</v>
      </c>
      <c r="C4962" s="10" t="s">
        <v>77</v>
      </c>
      <c r="D4962" s="10" t="s">
        <v>29</v>
      </c>
      <c r="E4962" s="10" t="s">
        <v>30</v>
      </c>
      <c r="F4962" s="10"/>
      <c r="G4962" s="10">
        <v>0</v>
      </c>
      <c r="H4962" s="11">
        <f>SUMIFS(AA:AA,$A:$A,EOMONTH($A4962,-1),$B:$B,$B4962)</f>
        <v>7988</v>
      </c>
      <c r="I4962" s="63">
        <f>ROUND(SUMIFS(AC:AC,$A:$A,EOMONTH($A4962,-1),$B:$B,$B4962),2)</f>
        <v>60.65</v>
      </c>
      <c r="J4962" s="11">
        <f>SUMIFS(AB:AB,$A:$A,EOMONTH($A4962,-1),$B:$B,$B4962)</f>
        <v>95468.97</v>
      </c>
      <c r="K4962" s="13">
        <v>0</v>
      </c>
      <c r="L4962" s="25">
        <v>0</v>
      </c>
      <c r="M4962" s="15">
        <v>0</v>
      </c>
      <c r="N4962" s="14">
        <v>0</v>
      </c>
      <c r="O4962" s="16">
        <v>0</v>
      </c>
      <c r="P4962" s="16">
        <v>0</v>
      </c>
      <c r="Q4962" s="16">
        <v>0</v>
      </c>
      <c r="R4962" s="16">
        <f>Q4962*16.876/100</f>
        <v>0</v>
      </c>
      <c r="S4962" s="17">
        <f t="shared" si="539"/>
        <v>0</v>
      </c>
      <c r="T4962" s="16">
        <v>0</v>
      </c>
      <c r="U4962" s="18">
        <f t="shared" si="540"/>
        <v>0</v>
      </c>
      <c r="V4962" s="18">
        <f t="shared" si="541"/>
        <v>0</v>
      </c>
      <c r="W4962" s="18">
        <f t="shared" si="542"/>
        <v>0</v>
      </c>
      <c r="X4962" s="27"/>
      <c r="Y4962" s="19">
        <f t="shared" si="543"/>
        <v>0</v>
      </c>
      <c r="Z4962" s="18">
        <f t="shared" si="544"/>
        <v>0</v>
      </c>
      <c r="AA4962" s="12">
        <v>7988</v>
      </c>
      <c r="AB4962" s="12">
        <v>95468.97</v>
      </c>
      <c r="AC4962" s="28">
        <f>+I4962+Y4962-Z4962</f>
        <v>60.65</v>
      </c>
      <c r="AD4962" s="20">
        <f t="shared" si="545"/>
        <v>0</v>
      </c>
      <c r="AE4962">
        <v>0</v>
      </c>
    </row>
    <row r="4963" spans="1:31" x14ac:dyDescent="0.25">
      <c r="A4963" s="9">
        <v>45260</v>
      </c>
      <c r="B4963" s="10" t="s">
        <v>107</v>
      </c>
      <c r="C4963" s="10" t="s">
        <v>108</v>
      </c>
      <c r="D4963" s="10" t="s">
        <v>29</v>
      </c>
      <c r="E4963" s="10" t="s">
        <v>30</v>
      </c>
      <c r="F4963" s="10">
        <v>0</v>
      </c>
      <c r="G4963" s="10">
        <v>0</v>
      </c>
      <c r="H4963" s="11">
        <f>SUMIFS(AA:AA,$A:$A,EOMONTH($A4963,-1),$B:$B,$B4963)</f>
        <v>1</v>
      </c>
      <c r="I4963" s="63">
        <f>ROUND(SUMIFS(AC:AC,$A:$A,EOMONTH($A4963,-1),$B:$B,$B4963),2)</f>
        <v>6.1</v>
      </c>
      <c r="J4963" s="11">
        <f>SUMIFS(AB:AB,$A:$A,EOMONTH($A4963,-1),$B:$B,$B4963)</f>
        <v>1146.6099999999999</v>
      </c>
      <c r="K4963" s="13">
        <v>0</v>
      </c>
      <c r="L4963" s="25">
        <v>0</v>
      </c>
      <c r="M4963" s="15">
        <v>0</v>
      </c>
      <c r="N4963" s="14">
        <v>0</v>
      </c>
      <c r="O4963" s="16">
        <v>4</v>
      </c>
      <c r="P4963" s="16">
        <v>5020.2</v>
      </c>
      <c r="Q4963" s="16">
        <v>0</v>
      </c>
      <c r="R4963" s="16">
        <f>Q4963*16.876/100</f>
        <v>0</v>
      </c>
      <c r="S4963" s="17">
        <f t="shared" si="539"/>
        <v>0</v>
      </c>
      <c r="T4963" s="16">
        <v>0</v>
      </c>
      <c r="U4963" s="18">
        <f t="shared" si="540"/>
        <v>0</v>
      </c>
      <c r="V4963" s="18">
        <f t="shared" si="541"/>
        <v>0</v>
      </c>
      <c r="W4963" s="18">
        <f t="shared" si="542"/>
        <v>0</v>
      </c>
      <c r="X4963" s="27"/>
      <c r="Y4963" s="19">
        <f t="shared" si="543"/>
        <v>0</v>
      </c>
      <c r="Z4963" s="18">
        <f t="shared" si="544"/>
        <v>0</v>
      </c>
      <c r="AA4963" s="12">
        <v>-3</v>
      </c>
      <c r="AB4963" s="12">
        <v>-4033.27</v>
      </c>
      <c r="AC4963" s="28">
        <f>+I4963+Y4963-Z4963</f>
        <v>6.1</v>
      </c>
      <c r="AD4963" s="20">
        <f t="shared" si="545"/>
        <v>0</v>
      </c>
      <c r="AE4963">
        <v>0</v>
      </c>
    </row>
    <row r="4964" spans="1:31" x14ac:dyDescent="0.25">
      <c r="A4964" s="9">
        <v>45260</v>
      </c>
      <c r="B4964" s="10" t="s">
        <v>109</v>
      </c>
      <c r="C4964" s="10" t="s">
        <v>108</v>
      </c>
      <c r="D4964" s="10" t="s">
        <v>29</v>
      </c>
      <c r="E4964" s="10" t="s">
        <v>30</v>
      </c>
      <c r="F4964" s="10">
        <v>0</v>
      </c>
      <c r="G4964" s="10">
        <v>0</v>
      </c>
      <c r="H4964" s="11">
        <f>SUMIFS(AA:AA,$A:$A,EOMONTH($A4964,-1),$B:$B,$B4964)</f>
        <v>2</v>
      </c>
      <c r="I4964" s="63">
        <f>ROUND(SUMIFS(AC:AC,$A:$A,EOMONTH($A4964,-1),$B:$B,$B4964),2)</f>
        <v>0.05</v>
      </c>
      <c r="J4964" s="11">
        <f>SUMIFS(AB:AB,$A:$A,EOMONTH($A4964,-1),$B:$B,$B4964)</f>
        <v>2717.88</v>
      </c>
      <c r="K4964" s="13">
        <v>0</v>
      </c>
      <c r="L4964" s="25">
        <v>0</v>
      </c>
      <c r="M4964" s="15">
        <v>0</v>
      </c>
      <c r="N4964" s="14">
        <v>0</v>
      </c>
      <c r="O4964" s="16">
        <v>0</v>
      </c>
      <c r="P4964" s="16">
        <v>-383.44</v>
      </c>
      <c r="Q4964" s="16">
        <v>0</v>
      </c>
      <c r="R4964" s="16">
        <f>Q4964*16.876/100</f>
        <v>0</v>
      </c>
      <c r="S4964" s="17">
        <f t="shared" si="539"/>
        <v>0</v>
      </c>
      <c r="T4964" s="16">
        <v>0</v>
      </c>
      <c r="U4964" s="18">
        <f t="shared" si="540"/>
        <v>0</v>
      </c>
      <c r="V4964" s="18">
        <f t="shared" si="541"/>
        <v>0</v>
      </c>
      <c r="W4964" s="18">
        <f t="shared" si="542"/>
        <v>0</v>
      </c>
      <c r="X4964" s="27"/>
      <c r="Y4964" s="19">
        <f t="shared" si="543"/>
        <v>0</v>
      </c>
      <c r="Z4964" s="18">
        <f t="shared" si="544"/>
        <v>0</v>
      </c>
      <c r="AA4964" s="12">
        <v>2</v>
      </c>
      <c r="AB4964" s="12">
        <v>2717.88</v>
      </c>
      <c r="AC4964" s="28">
        <f>+I4964+Y4964-Z4964</f>
        <v>0.05</v>
      </c>
      <c r="AD4964" s="20">
        <f t="shared" si="545"/>
        <v>0</v>
      </c>
      <c r="AE4964">
        <v>0</v>
      </c>
    </row>
    <row r="4965" spans="1:31" x14ac:dyDescent="0.25">
      <c r="A4965" s="9">
        <v>45260</v>
      </c>
      <c r="B4965" s="10" t="s">
        <v>739</v>
      </c>
      <c r="C4965" s="10" t="s">
        <v>28</v>
      </c>
      <c r="D4965" s="10" t="s">
        <v>29</v>
      </c>
      <c r="E4965" s="10" t="s">
        <v>30</v>
      </c>
      <c r="F4965" s="10"/>
      <c r="G4965" s="10">
        <v>0</v>
      </c>
      <c r="H4965" s="11">
        <f>SUMIFS(AA:AA,$A:$A,EOMONTH($A4965,-1),$B:$B,$B4965)</f>
        <v>5</v>
      </c>
      <c r="I4965" s="63">
        <f>ROUND(SUMIFS(AC:AC,$A:$A,EOMONTH($A4965,-1),$B:$B,$B4965),2)</f>
        <v>0</v>
      </c>
      <c r="J4965" s="11">
        <f>SUMIFS(AB:AB,$A:$A,EOMONTH($A4965,-1),$B:$B,$B4965)</f>
        <v>48.45</v>
      </c>
      <c r="K4965" s="13">
        <v>0</v>
      </c>
      <c r="L4965" s="25">
        <v>0</v>
      </c>
      <c r="M4965" s="15">
        <v>0</v>
      </c>
      <c r="N4965" s="14">
        <v>0</v>
      </c>
      <c r="O4965" s="16">
        <v>0</v>
      </c>
      <c r="P4965" s="16">
        <v>0</v>
      </c>
      <c r="Q4965" s="16">
        <v>0</v>
      </c>
      <c r="R4965" s="16">
        <f>Q4965*16.876/100</f>
        <v>0</v>
      </c>
      <c r="S4965" s="17">
        <f t="shared" si="539"/>
        <v>0</v>
      </c>
      <c r="T4965" s="16">
        <v>0</v>
      </c>
      <c r="U4965" s="18">
        <f t="shared" si="540"/>
        <v>0</v>
      </c>
      <c r="V4965" s="18">
        <f t="shared" si="541"/>
        <v>0</v>
      </c>
      <c r="W4965" s="18">
        <f t="shared" si="542"/>
        <v>0</v>
      </c>
      <c r="X4965" s="27"/>
      <c r="Y4965" s="19">
        <f t="shared" si="543"/>
        <v>0</v>
      </c>
      <c r="Z4965" s="18">
        <f t="shared" si="544"/>
        <v>0</v>
      </c>
      <c r="AA4965" s="12">
        <v>5</v>
      </c>
      <c r="AB4965" s="12">
        <v>48.45</v>
      </c>
      <c r="AC4965" s="28">
        <f>+I4965+Y4965-Z4965</f>
        <v>0</v>
      </c>
      <c r="AD4965" s="20">
        <f t="shared" si="545"/>
        <v>0</v>
      </c>
      <c r="AE4965">
        <v>0</v>
      </c>
    </row>
    <row r="4966" spans="1:31" x14ac:dyDescent="0.25">
      <c r="A4966" s="9">
        <v>45260</v>
      </c>
      <c r="B4966" s="10" t="s">
        <v>110</v>
      </c>
      <c r="C4966" s="10" t="s">
        <v>28</v>
      </c>
      <c r="D4966" s="10" t="s">
        <v>29</v>
      </c>
      <c r="E4966" s="10" t="s">
        <v>30</v>
      </c>
      <c r="F4966" s="10"/>
      <c r="G4966" s="10">
        <v>0</v>
      </c>
      <c r="H4966" s="11">
        <f>SUMIFS(AA:AA,$A:$A,EOMONTH($A4966,-1),$B:$B,$B4966)</f>
        <v>186.35</v>
      </c>
      <c r="I4966" s="63">
        <f>ROUND(SUMIFS(AC:AC,$A:$A,EOMONTH($A4966,-1),$B:$B,$B4966),2)</f>
        <v>6.56</v>
      </c>
      <c r="J4966" s="11">
        <f>SUMIFS(AB:AB,$A:$A,EOMONTH($A4966,-1),$B:$B,$B4966)</f>
        <v>1827.46</v>
      </c>
      <c r="K4966" s="13">
        <v>0</v>
      </c>
      <c r="L4966" s="25">
        <v>0</v>
      </c>
      <c r="M4966" s="15">
        <v>0</v>
      </c>
      <c r="N4966" s="14">
        <v>0</v>
      </c>
      <c r="O4966" s="16">
        <v>0</v>
      </c>
      <c r="P4966" s="16">
        <v>0</v>
      </c>
      <c r="Q4966" s="16">
        <v>0</v>
      </c>
      <c r="R4966" s="16">
        <f>Q4966*16.876/100</f>
        <v>0</v>
      </c>
      <c r="S4966" s="17">
        <f t="shared" si="539"/>
        <v>0</v>
      </c>
      <c r="T4966" s="16">
        <v>0</v>
      </c>
      <c r="U4966" s="18">
        <f t="shared" si="540"/>
        <v>0</v>
      </c>
      <c r="V4966" s="18">
        <f t="shared" si="541"/>
        <v>0</v>
      </c>
      <c r="W4966" s="18">
        <f t="shared" si="542"/>
        <v>0</v>
      </c>
      <c r="X4966" s="27"/>
      <c r="Y4966" s="19">
        <f t="shared" si="543"/>
        <v>0</v>
      </c>
      <c r="Z4966" s="18">
        <f t="shared" si="544"/>
        <v>0</v>
      </c>
      <c r="AA4966" s="12">
        <v>186.35</v>
      </c>
      <c r="AB4966" s="12">
        <v>1827.46</v>
      </c>
      <c r="AC4966" s="28">
        <f>+I4966+Y4966-Z4966</f>
        <v>6.56</v>
      </c>
      <c r="AD4966" s="20">
        <f t="shared" si="545"/>
        <v>0</v>
      </c>
      <c r="AE4966">
        <v>0</v>
      </c>
    </row>
    <row r="4967" spans="1:31" x14ac:dyDescent="0.25">
      <c r="A4967" s="9">
        <v>45260</v>
      </c>
      <c r="B4967" s="10" t="s">
        <v>111</v>
      </c>
      <c r="C4967" s="10" t="s">
        <v>28</v>
      </c>
      <c r="D4967" s="10" t="s">
        <v>29</v>
      </c>
      <c r="E4967" s="10" t="s">
        <v>30</v>
      </c>
      <c r="F4967" s="10"/>
      <c r="G4967" s="10">
        <v>0</v>
      </c>
      <c r="H4967" s="11">
        <f>SUMIFS(AA:AA,$A:$A,EOMONTH($A4967,-1),$B:$B,$B4967)</f>
        <v>271</v>
      </c>
      <c r="I4967" s="63">
        <f>ROUND(SUMIFS(AC:AC,$A:$A,EOMONTH($A4967,-1),$B:$B,$B4967),2)</f>
        <v>9.84</v>
      </c>
      <c r="J4967" s="11">
        <f>SUMIFS(AB:AB,$A:$A,EOMONTH($A4967,-1),$B:$B,$B4967)</f>
        <v>2646.78</v>
      </c>
      <c r="K4967" s="13">
        <v>0</v>
      </c>
      <c r="L4967" s="25">
        <v>0</v>
      </c>
      <c r="M4967" s="15">
        <v>0</v>
      </c>
      <c r="N4967" s="14">
        <v>0</v>
      </c>
      <c r="O4967" s="16">
        <v>0</v>
      </c>
      <c r="P4967" s="16">
        <v>0</v>
      </c>
      <c r="Q4967" s="16">
        <v>0</v>
      </c>
      <c r="R4967" s="16">
        <f>Q4967*16.876/100</f>
        <v>0</v>
      </c>
      <c r="S4967" s="17">
        <f t="shared" si="539"/>
        <v>0</v>
      </c>
      <c r="T4967" s="16">
        <v>0</v>
      </c>
      <c r="U4967" s="18">
        <f t="shared" si="540"/>
        <v>0</v>
      </c>
      <c r="V4967" s="18">
        <f t="shared" si="541"/>
        <v>0</v>
      </c>
      <c r="W4967" s="18">
        <f t="shared" si="542"/>
        <v>0</v>
      </c>
      <c r="X4967" s="27"/>
      <c r="Y4967" s="19">
        <f t="shared" si="543"/>
        <v>0</v>
      </c>
      <c r="Z4967" s="18">
        <f t="shared" si="544"/>
        <v>0</v>
      </c>
      <c r="AA4967" s="12">
        <v>271</v>
      </c>
      <c r="AB4967" s="12">
        <v>2646.78</v>
      </c>
      <c r="AC4967" s="28">
        <f>+I4967+Y4967-Z4967</f>
        <v>9.84</v>
      </c>
      <c r="AD4967" s="20">
        <f t="shared" si="545"/>
        <v>0</v>
      </c>
      <c r="AE4967">
        <v>0</v>
      </c>
    </row>
    <row r="4968" spans="1:31" x14ac:dyDescent="0.25">
      <c r="A4968" s="9">
        <v>45260</v>
      </c>
      <c r="B4968" s="10" t="s">
        <v>112</v>
      </c>
      <c r="C4968" s="10" t="s">
        <v>28</v>
      </c>
      <c r="D4968" s="10" t="s">
        <v>29</v>
      </c>
      <c r="E4968" s="10" t="s">
        <v>30</v>
      </c>
      <c r="F4968" s="10"/>
      <c r="G4968" s="10">
        <v>0</v>
      </c>
      <c r="H4968" s="11">
        <f>SUMIFS(AA:AA,$A:$A,EOMONTH($A4968,-1),$B:$B,$B4968)</f>
        <v>93</v>
      </c>
      <c r="I4968" s="63">
        <f>ROUND(SUMIFS(AC:AC,$A:$A,EOMONTH($A4968,-1),$B:$B,$B4968),2)</f>
        <v>23.3</v>
      </c>
      <c r="J4968" s="11">
        <f>SUMIFS(AB:AB,$A:$A,EOMONTH($A4968,-1),$B:$B,$B4968)</f>
        <v>907</v>
      </c>
      <c r="K4968" s="13">
        <v>0</v>
      </c>
      <c r="L4968" s="25">
        <v>0</v>
      </c>
      <c r="M4968" s="15">
        <v>0</v>
      </c>
      <c r="N4968" s="14">
        <v>0</v>
      </c>
      <c r="O4968" s="16">
        <v>0</v>
      </c>
      <c r="P4968" s="16">
        <v>0</v>
      </c>
      <c r="Q4968" s="16">
        <v>0</v>
      </c>
      <c r="R4968" s="16">
        <f>Q4968*16.876/100</f>
        <v>0</v>
      </c>
      <c r="S4968" s="17">
        <f t="shared" si="539"/>
        <v>0</v>
      </c>
      <c r="T4968" s="16">
        <v>0</v>
      </c>
      <c r="U4968" s="18">
        <f t="shared" si="540"/>
        <v>0</v>
      </c>
      <c r="V4968" s="18">
        <f t="shared" si="541"/>
        <v>0</v>
      </c>
      <c r="W4968" s="18">
        <f t="shared" si="542"/>
        <v>0</v>
      </c>
      <c r="X4968" s="27"/>
      <c r="Y4968" s="19">
        <f t="shared" si="543"/>
        <v>0</v>
      </c>
      <c r="Z4968" s="18">
        <f t="shared" si="544"/>
        <v>0</v>
      </c>
      <c r="AA4968" s="12">
        <v>93</v>
      </c>
      <c r="AB4968" s="12">
        <v>907</v>
      </c>
      <c r="AC4968" s="28">
        <f>+I4968+Y4968-Z4968</f>
        <v>23.3</v>
      </c>
      <c r="AD4968" s="20">
        <f t="shared" si="545"/>
        <v>0</v>
      </c>
      <c r="AE4968">
        <v>0</v>
      </c>
    </row>
    <row r="4969" spans="1:31" x14ac:dyDescent="0.25">
      <c r="A4969" s="9">
        <v>45260</v>
      </c>
      <c r="B4969" s="10" t="s">
        <v>713</v>
      </c>
      <c r="C4969" s="10" t="s">
        <v>28</v>
      </c>
      <c r="D4969" s="10" t="s">
        <v>29</v>
      </c>
      <c r="E4969" s="10" t="s">
        <v>30</v>
      </c>
      <c r="F4969" s="10"/>
      <c r="G4969" s="10">
        <v>0</v>
      </c>
      <c r="H4969" s="11">
        <f>SUMIFS(AA:AA,$A:$A,EOMONTH($A4969,-1),$B:$B,$B4969)</f>
        <v>250</v>
      </c>
      <c r="I4969" s="63">
        <f>ROUND(SUMIFS(AC:AC,$A:$A,EOMONTH($A4969,-1),$B:$B,$B4969),2)</f>
        <v>0</v>
      </c>
      <c r="J4969" s="11">
        <f>SUMIFS(AB:AB,$A:$A,EOMONTH($A4969,-1),$B:$B,$B4969)</f>
        <v>2430.04</v>
      </c>
      <c r="K4969" s="13">
        <v>0</v>
      </c>
      <c r="L4969" s="25">
        <v>0</v>
      </c>
      <c r="M4969" s="15">
        <v>0</v>
      </c>
      <c r="N4969" s="14">
        <v>0</v>
      </c>
      <c r="O4969" s="16">
        <v>0</v>
      </c>
      <c r="P4969" s="16">
        <v>0</v>
      </c>
      <c r="Q4969" s="16">
        <v>0</v>
      </c>
      <c r="R4969" s="16">
        <f>Q4969*16.876/100</f>
        <v>0</v>
      </c>
      <c r="S4969" s="17">
        <f t="shared" si="539"/>
        <v>0</v>
      </c>
      <c r="T4969" s="16">
        <v>0</v>
      </c>
      <c r="U4969" s="18">
        <f t="shared" si="540"/>
        <v>0</v>
      </c>
      <c r="V4969" s="18">
        <f t="shared" si="541"/>
        <v>0</v>
      </c>
      <c r="W4969" s="18">
        <f t="shared" si="542"/>
        <v>0</v>
      </c>
      <c r="X4969" s="27"/>
      <c r="Y4969" s="19">
        <f t="shared" si="543"/>
        <v>0</v>
      </c>
      <c r="Z4969" s="18">
        <f t="shared" si="544"/>
        <v>0</v>
      </c>
      <c r="AA4969" s="12">
        <v>250</v>
      </c>
      <c r="AB4969" s="12">
        <v>2430.04</v>
      </c>
      <c r="AC4969" s="28">
        <f>+I4969+Y4969-Z4969</f>
        <v>0</v>
      </c>
      <c r="AD4969" s="20">
        <f t="shared" si="545"/>
        <v>0</v>
      </c>
      <c r="AE4969">
        <v>0</v>
      </c>
    </row>
    <row r="4970" spans="1:31" x14ac:dyDescent="0.25">
      <c r="A4970" s="9">
        <v>45260</v>
      </c>
      <c r="B4970" s="10" t="s">
        <v>113</v>
      </c>
      <c r="C4970" s="10" t="s">
        <v>28</v>
      </c>
      <c r="D4970" s="10" t="s">
        <v>29</v>
      </c>
      <c r="E4970" s="10" t="s">
        <v>30</v>
      </c>
      <c r="F4970" s="10"/>
      <c r="G4970" s="10">
        <v>0</v>
      </c>
      <c r="H4970" s="11">
        <f>SUMIFS(AA:AA,$A:$A,EOMONTH($A4970,-1),$B:$B,$B4970)</f>
        <v>-599</v>
      </c>
      <c r="I4970" s="63">
        <f>ROUND(SUMIFS(AC:AC,$A:$A,EOMONTH($A4970,-1),$B:$B,$B4970),2)</f>
        <v>6.64</v>
      </c>
      <c r="J4970" s="11">
        <f>SUMIFS(AB:AB,$A:$A,EOMONTH($A4970,-1),$B:$B,$B4970)</f>
        <v>-5721.98</v>
      </c>
      <c r="K4970" s="13">
        <v>0</v>
      </c>
      <c r="L4970" s="25">
        <v>0</v>
      </c>
      <c r="M4970" s="15">
        <v>0</v>
      </c>
      <c r="N4970" s="14">
        <v>0</v>
      </c>
      <c r="O4970" s="16">
        <v>0</v>
      </c>
      <c r="P4970" s="16">
        <v>0</v>
      </c>
      <c r="Q4970" s="16">
        <v>0</v>
      </c>
      <c r="R4970" s="16">
        <f>Q4970*16.876/100</f>
        <v>0</v>
      </c>
      <c r="S4970" s="17">
        <f t="shared" si="539"/>
        <v>0</v>
      </c>
      <c r="T4970" s="16">
        <v>0</v>
      </c>
      <c r="U4970" s="18">
        <f t="shared" si="540"/>
        <v>0</v>
      </c>
      <c r="V4970" s="18">
        <f t="shared" si="541"/>
        <v>0</v>
      </c>
      <c r="W4970" s="18">
        <f t="shared" si="542"/>
        <v>0</v>
      </c>
      <c r="X4970" s="27"/>
      <c r="Y4970" s="19">
        <f t="shared" si="543"/>
        <v>0</v>
      </c>
      <c r="Z4970" s="18">
        <f t="shared" si="544"/>
        <v>0</v>
      </c>
      <c r="AA4970" s="12">
        <v>-599</v>
      </c>
      <c r="AB4970" s="12">
        <v>-5721.98</v>
      </c>
      <c r="AC4970" s="28">
        <f>+I4970+Y4970-Z4970</f>
        <v>6.64</v>
      </c>
      <c r="AD4970" s="20">
        <f t="shared" si="545"/>
        <v>0</v>
      </c>
      <c r="AE4970">
        <v>0</v>
      </c>
    </row>
    <row r="4971" spans="1:31" x14ac:dyDescent="0.25">
      <c r="A4971" s="9">
        <v>45260</v>
      </c>
      <c r="B4971" s="10" t="s">
        <v>114</v>
      </c>
      <c r="C4971" s="10" t="s">
        <v>28</v>
      </c>
      <c r="D4971" s="10" t="s">
        <v>29</v>
      </c>
      <c r="E4971" s="10" t="s">
        <v>30</v>
      </c>
      <c r="F4971" s="10"/>
      <c r="G4971" s="10">
        <v>0</v>
      </c>
      <c r="H4971" s="11">
        <f>SUMIFS(AA:AA,$A:$A,EOMONTH($A4971,-1),$B:$B,$B4971)</f>
        <v>993</v>
      </c>
      <c r="I4971" s="63">
        <f>ROUND(SUMIFS(AC:AC,$A:$A,EOMONTH($A4971,-1),$B:$B,$B4971),2)</f>
        <v>25.42</v>
      </c>
      <c r="J4971" s="11">
        <f>SUMIFS(AB:AB,$A:$A,EOMONTH($A4971,-1),$B:$B,$B4971)</f>
        <v>5827.32</v>
      </c>
      <c r="K4971" s="13">
        <v>0</v>
      </c>
      <c r="L4971" s="25">
        <v>0</v>
      </c>
      <c r="M4971" s="15">
        <v>0</v>
      </c>
      <c r="N4971" s="14">
        <v>0</v>
      </c>
      <c r="O4971" s="16">
        <v>0</v>
      </c>
      <c r="P4971" s="16">
        <v>0</v>
      </c>
      <c r="Q4971" s="16">
        <v>0</v>
      </c>
      <c r="R4971" s="16">
        <f>Q4971*16.876/100</f>
        <v>0</v>
      </c>
      <c r="S4971" s="17">
        <f t="shared" si="539"/>
        <v>0</v>
      </c>
      <c r="T4971" s="16">
        <v>0</v>
      </c>
      <c r="U4971" s="18">
        <f t="shared" si="540"/>
        <v>0</v>
      </c>
      <c r="V4971" s="18">
        <f t="shared" si="541"/>
        <v>0</v>
      </c>
      <c r="W4971" s="18">
        <f t="shared" si="542"/>
        <v>0</v>
      </c>
      <c r="X4971" s="27"/>
      <c r="Y4971" s="19">
        <f t="shared" si="543"/>
        <v>0</v>
      </c>
      <c r="Z4971" s="18">
        <f t="shared" si="544"/>
        <v>0</v>
      </c>
      <c r="AA4971" s="12">
        <v>993</v>
      </c>
      <c r="AB4971" s="12">
        <v>5827.32</v>
      </c>
      <c r="AC4971" s="28">
        <f>+I4971+Y4971-Z4971</f>
        <v>25.42</v>
      </c>
      <c r="AD4971" s="20">
        <f t="shared" si="545"/>
        <v>0</v>
      </c>
      <c r="AE4971">
        <v>0</v>
      </c>
    </row>
    <row r="4972" spans="1:31" x14ac:dyDescent="0.25">
      <c r="A4972" s="9">
        <v>45260</v>
      </c>
      <c r="B4972" s="10" t="s">
        <v>115</v>
      </c>
      <c r="C4972" s="10" t="s">
        <v>28</v>
      </c>
      <c r="D4972" s="10" t="s">
        <v>29</v>
      </c>
      <c r="E4972" s="10" t="s">
        <v>30</v>
      </c>
      <c r="F4972" s="10"/>
      <c r="G4972" s="10">
        <v>0</v>
      </c>
      <c r="H4972" s="11">
        <f>SUMIFS(AA:AA,$A:$A,EOMONTH($A4972,-1),$B:$B,$B4972)</f>
        <v>825</v>
      </c>
      <c r="I4972" s="63">
        <f>ROUND(SUMIFS(AC:AC,$A:$A,EOMONTH($A4972,-1),$B:$B,$B4972),2)</f>
        <v>29.44</v>
      </c>
      <c r="J4972" s="11">
        <f>SUMIFS(AB:AB,$A:$A,EOMONTH($A4972,-1),$B:$B,$B4972)</f>
        <v>4798.91</v>
      </c>
      <c r="K4972" s="13">
        <v>0</v>
      </c>
      <c r="L4972" s="25">
        <v>0</v>
      </c>
      <c r="M4972" s="15">
        <v>0</v>
      </c>
      <c r="N4972" s="14">
        <v>0</v>
      </c>
      <c r="O4972" s="16">
        <v>0</v>
      </c>
      <c r="P4972" s="16">
        <v>0</v>
      </c>
      <c r="Q4972" s="16">
        <v>0</v>
      </c>
      <c r="R4972" s="16">
        <f>Q4972*16.876/100</f>
        <v>0</v>
      </c>
      <c r="S4972" s="17">
        <f t="shared" si="539"/>
        <v>0</v>
      </c>
      <c r="T4972" s="16">
        <v>0</v>
      </c>
      <c r="U4972" s="18">
        <f t="shared" si="540"/>
        <v>0</v>
      </c>
      <c r="V4972" s="18">
        <f t="shared" si="541"/>
        <v>0</v>
      </c>
      <c r="W4972" s="18">
        <f t="shared" si="542"/>
        <v>0</v>
      </c>
      <c r="X4972" s="27"/>
      <c r="Y4972" s="19">
        <f t="shared" si="543"/>
        <v>0</v>
      </c>
      <c r="Z4972" s="18">
        <f t="shared" si="544"/>
        <v>0</v>
      </c>
      <c r="AA4972" s="12">
        <v>825</v>
      </c>
      <c r="AB4972" s="12">
        <v>4798.91</v>
      </c>
      <c r="AC4972" s="28">
        <f>+I4972+Y4972-Z4972</f>
        <v>29.44</v>
      </c>
      <c r="AD4972" s="20">
        <f t="shared" si="545"/>
        <v>0</v>
      </c>
      <c r="AE4972">
        <v>0</v>
      </c>
    </row>
    <row r="4973" spans="1:31" x14ac:dyDescent="0.25">
      <c r="A4973" s="9">
        <v>45260</v>
      </c>
      <c r="B4973" s="10" t="s">
        <v>116</v>
      </c>
      <c r="C4973" s="10" t="s">
        <v>28</v>
      </c>
      <c r="D4973" s="10" t="s">
        <v>29</v>
      </c>
      <c r="E4973" s="10" t="s">
        <v>30</v>
      </c>
      <c r="F4973" s="10"/>
      <c r="G4973" s="10">
        <v>0</v>
      </c>
      <c r="H4973" s="11">
        <f>SUMIFS(AA:AA,$A:$A,EOMONTH($A4973,-1),$B:$B,$B4973)</f>
        <v>370</v>
      </c>
      <c r="I4973" s="63">
        <f>ROUND(SUMIFS(AC:AC,$A:$A,EOMONTH($A4973,-1),$B:$B,$B4973),2)</f>
        <v>0</v>
      </c>
      <c r="J4973" s="11">
        <f>SUMIFS(AB:AB,$A:$A,EOMONTH($A4973,-1),$B:$B,$B4973)</f>
        <v>2121.6</v>
      </c>
      <c r="K4973" s="13">
        <v>0</v>
      </c>
      <c r="L4973" s="25">
        <v>0</v>
      </c>
      <c r="M4973" s="15">
        <v>0</v>
      </c>
      <c r="N4973" s="14">
        <v>0</v>
      </c>
      <c r="O4973" s="16">
        <v>0</v>
      </c>
      <c r="P4973" s="16">
        <v>0</v>
      </c>
      <c r="Q4973" s="16">
        <v>0</v>
      </c>
      <c r="R4973" s="16">
        <f>Q4973*16.876/100</f>
        <v>0</v>
      </c>
      <c r="S4973" s="17">
        <f t="shared" si="539"/>
        <v>0</v>
      </c>
      <c r="T4973" s="16">
        <v>0</v>
      </c>
      <c r="U4973" s="18">
        <f t="shared" si="540"/>
        <v>0</v>
      </c>
      <c r="V4973" s="18">
        <f t="shared" si="541"/>
        <v>0</v>
      </c>
      <c r="W4973" s="18">
        <f t="shared" si="542"/>
        <v>0</v>
      </c>
      <c r="X4973" s="27"/>
      <c r="Y4973" s="19">
        <f t="shared" si="543"/>
        <v>0</v>
      </c>
      <c r="Z4973" s="18">
        <f t="shared" si="544"/>
        <v>0</v>
      </c>
      <c r="AA4973" s="12">
        <v>370</v>
      </c>
      <c r="AB4973" s="12">
        <v>2121.6</v>
      </c>
      <c r="AC4973" s="28">
        <f>+I4973+Y4973-Z4973</f>
        <v>0</v>
      </c>
      <c r="AD4973" s="20">
        <f t="shared" si="545"/>
        <v>0</v>
      </c>
      <c r="AE4973">
        <v>0</v>
      </c>
    </row>
    <row r="4974" spans="1:31" x14ac:dyDescent="0.25">
      <c r="A4974" s="9">
        <v>45260</v>
      </c>
      <c r="B4974" s="10" t="s">
        <v>117</v>
      </c>
      <c r="C4974" s="10" t="s">
        <v>28</v>
      </c>
      <c r="D4974" s="10" t="s">
        <v>29</v>
      </c>
      <c r="E4974" s="10" t="s">
        <v>30</v>
      </c>
      <c r="F4974" s="10"/>
      <c r="G4974" s="10">
        <v>0</v>
      </c>
      <c r="H4974" s="11">
        <f>SUMIFS(AA:AA,$A:$A,EOMONTH($A4974,-1),$B:$B,$B4974)</f>
        <v>3</v>
      </c>
      <c r="I4974" s="63">
        <f>ROUND(SUMIFS(AC:AC,$A:$A,EOMONTH($A4974,-1),$B:$B,$B4974),2)</f>
        <v>0.05</v>
      </c>
      <c r="J4974" s="11">
        <f>SUMIFS(AB:AB,$A:$A,EOMONTH($A4974,-1),$B:$B,$B4974)</f>
        <v>0</v>
      </c>
      <c r="K4974" s="13">
        <v>0</v>
      </c>
      <c r="L4974" s="25">
        <v>0</v>
      </c>
      <c r="M4974" s="15">
        <v>0</v>
      </c>
      <c r="N4974" s="14">
        <v>0</v>
      </c>
      <c r="O4974" s="16">
        <v>0</v>
      </c>
      <c r="P4974" s="16">
        <v>0</v>
      </c>
      <c r="Q4974" s="16">
        <v>0</v>
      </c>
      <c r="R4974" s="16">
        <f>Q4974*16.876/100</f>
        <v>0</v>
      </c>
      <c r="S4974" s="17">
        <f t="shared" si="539"/>
        <v>0</v>
      </c>
      <c r="T4974" s="16">
        <v>0</v>
      </c>
      <c r="U4974" s="18">
        <f t="shared" si="540"/>
        <v>0</v>
      </c>
      <c r="V4974" s="18">
        <f t="shared" si="541"/>
        <v>0</v>
      </c>
      <c r="W4974" s="18">
        <f t="shared" si="542"/>
        <v>0</v>
      </c>
      <c r="X4974" s="27"/>
      <c r="Y4974" s="19">
        <f t="shared" si="543"/>
        <v>0</v>
      </c>
      <c r="Z4974" s="18">
        <f t="shared" si="544"/>
        <v>0</v>
      </c>
      <c r="AA4974" s="12">
        <v>3</v>
      </c>
      <c r="AB4974" s="12">
        <v>0</v>
      </c>
      <c r="AC4974" s="28">
        <f>+I4974+Y4974-Z4974</f>
        <v>0.05</v>
      </c>
      <c r="AD4974" s="20">
        <f t="shared" si="545"/>
        <v>0</v>
      </c>
      <c r="AE4974">
        <v>0</v>
      </c>
    </row>
    <row r="4975" spans="1:31" x14ac:dyDescent="0.25">
      <c r="A4975" s="9">
        <v>45260</v>
      </c>
      <c r="B4975" s="10" t="s">
        <v>118</v>
      </c>
      <c r="C4975" s="10" t="s">
        <v>28</v>
      </c>
      <c r="D4975" s="10" t="s">
        <v>29</v>
      </c>
      <c r="E4975" s="10" t="s">
        <v>30</v>
      </c>
      <c r="F4975" s="10"/>
      <c r="G4975" s="10">
        <v>0</v>
      </c>
      <c r="H4975" s="11">
        <f>SUMIFS(AA:AA,$A:$A,EOMONTH($A4975,-1),$B:$B,$B4975)</f>
        <v>1015</v>
      </c>
      <c r="I4975" s="63">
        <f>ROUND(SUMIFS(AC:AC,$A:$A,EOMONTH($A4975,-1),$B:$B,$B4975),2)</f>
        <v>90.93</v>
      </c>
      <c r="J4975" s="11">
        <f>SUMIFS(AB:AB,$A:$A,EOMONTH($A4975,-1),$B:$B,$B4975)</f>
        <v>5253.33</v>
      </c>
      <c r="K4975" s="13">
        <v>0</v>
      </c>
      <c r="L4975" s="25">
        <v>0</v>
      </c>
      <c r="M4975" s="15">
        <v>0</v>
      </c>
      <c r="N4975" s="14">
        <v>0</v>
      </c>
      <c r="O4975" s="16">
        <v>0</v>
      </c>
      <c r="P4975" s="16">
        <v>0</v>
      </c>
      <c r="Q4975" s="16">
        <v>0</v>
      </c>
      <c r="R4975" s="16">
        <f>Q4975*16.876/100</f>
        <v>0</v>
      </c>
      <c r="S4975" s="17">
        <f t="shared" si="539"/>
        <v>0</v>
      </c>
      <c r="T4975" s="16">
        <v>0</v>
      </c>
      <c r="U4975" s="18">
        <f t="shared" si="540"/>
        <v>0</v>
      </c>
      <c r="V4975" s="18">
        <f t="shared" si="541"/>
        <v>0</v>
      </c>
      <c r="W4975" s="18">
        <f t="shared" si="542"/>
        <v>0</v>
      </c>
      <c r="X4975" s="27"/>
      <c r="Y4975" s="19">
        <f t="shared" si="543"/>
        <v>0</v>
      </c>
      <c r="Z4975" s="18">
        <f t="shared" si="544"/>
        <v>0</v>
      </c>
      <c r="AA4975" s="12">
        <v>1015</v>
      </c>
      <c r="AB4975" s="12">
        <v>5253.33</v>
      </c>
      <c r="AC4975" s="28">
        <f>+I4975+Y4975-Z4975</f>
        <v>90.93</v>
      </c>
      <c r="AD4975" s="20">
        <f t="shared" si="545"/>
        <v>0</v>
      </c>
      <c r="AE4975">
        <v>0</v>
      </c>
    </row>
    <row r="4976" spans="1:31" x14ac:dyDescent="0.25">
      <c r="A4976" s="9">
        <v>45260</v>
      </c>
      <c r="B4976" s="10" t="s">
        <v>119</v>
      </c>
      <c r="C4976" s="10" t="s">
        <v>28</v>
      </c>
      <c r="D4976" s="10" t="s">
        <v>29</v>
      </c>
      <c r="E4976" s="10" t="s">
        <v>30</v>
      </c>
      <c r="F4976" s="10"/>
      <c r="G4976" s="10">
        <v>0</v>
      </c>
      <c r="H4976" s="11">
        <f>SUMIFS(AA:AA,$A:$A,EOMONTH($A4976,-1),$B:$B,$B4976)</f>
        <v>941</v>
      </c>
      <c r="I4976" s="63">
        <f>ROUND(SUMIFS(AC:AC,$A:$A,EOMONTH($A4976,-1),$B:$B,$B4976),2)</f>
        <v>11.02</v>
      </c>
      <c r="J4976" s="11">
        <f>SUMIFS(AB:AB,$A:$A,EOMONTH($A4976,-1),$B:$B,$B4976)</f>
        <v>4973.26</v>
      </c>
      <c r="K4976" s="13">
        <v>0</v>
      </c>
      <c r="L4976" s="25">
        <v>0</v>
      </c>
      <c r="M4976" s="15">
        <v>0</v>
      </c>
      <c r="N4976" s="14">
        <v>0</v>
      </c>
      <c r="O4976" s="16">
        <v>0</v>
      </c>
      <c r="P4976" s="16">
        <v>0</v>
      </c>
      <c r="Q4976" s="16">
        <v>0</v>
      </c>
      <c r="R4976" s="16">
        <f>Q4976*16.876/100</f>
        <v>0</v>
      </c>
      <c r="S4976" s="17">
        <f t="shared" si="539"/>
        <v>0</v>
      </c>
      <c r="T4976" s="16">
        <v>0</v>
      </c>
      <c r="U4976" s="18">
        <f t="shared" si="540"/>
        <v>0</v>
      </c>
      <c r="V4976" s="18">
        <f t="shared" si="541"/>
        <v>0</v>
      </c>
      <c r="W4976" s="18">
        <f t="shared" si="542"/>
        <v>0</v>
      </c>
      <c r="X4976" s="27"/>
      <c r="Y4976" s="19">
        <f t="shared" si="543"/>
        <v>0</v>
      </c>
      <c r="Z4976" s="18">
        <f t="shared" si="544"/>
        <v>0</v>
      </c>
      <c r="AA4976" s="12">
        <v>941</v>
      </c>
      <c r="AB4976" s="12">
        <v>4973.26</v>
      </c>
      <c r="AC4976" s="28">
        <f>+I4976+Y4976-Z4976</f>
        <v>11.02</v>
      </c>
      <c r="AD4976" s="20">
        <f t="shared" si="545"/>
        <v>0</v>
      </c>
      <c r="AE4976">
        <v>0</v>
      </c>
    </row>
    <row r="4977" spans="1:31" x14ac:dyDescent="0.25">
      <c r="A4977" s="9">
        <v>45260</v>
      </c>
      <c r="B4977" s="10" t="s">
        <v>120</v>
      </c>
      <c r="C4977" s="10" t="s">
        <v>28</v>
      </c>
      <c r="D4977" s="10" t="s">
        <v>29</v>
      </c>
      <c r="E4977" s="10" t="s">
        <v>30</v>
      </c>
      <c r="F4977" s="10"/>
      <c r="G4977" s="10">
        <v>0</v>
      </c>
      <c r="H4977" s="11">
        <f>SUMIFS(AA:AA,$A:$A,EOMONTH($A4977,-1),$B:$B,$B4977)</f>
        <v>888</v>
      </c>
      <c r="I4977" s="63">
        <f>ROUND(SUMIFS(AC:AC,$A:$A,EOMONTH($A4977,-1),$B:$B,$B4977),2)</f>
        <v>2.71</v>
      </c>
      <c r="J4977" s="11">
        <f>SUMIFS(AB:AB,$A:$A,EOMONTH($A4977,-1),$B:$B,$B4977)</f>
        <v>5141.3500000000004</v>
      </c>
      <c r="K4977" s="13">
        <v>0</v>
      </c>
      <c r="L4977" s="25">
        <v>0</v>
      </c>
      <c r="M4977" s="15">
        <v>0</v>
      </c>
      <c r="N4977" s="14">
        <v>0</v>
      </c>
      <c r="O4977" s="16">
        <v>0</v>
      </c>
      <c r="P4977" s="16">
        <v>0</v>
      </c>
      <c r="Q4977" s="16">
        <v>0</v>
      </c>
      <c r="R4977" s="16">
        <f>Q4977*16.876/100</f>
        <v>0</v>
      </c>
      <c r="S4977" s="17">
        <f t="shared" si="539"/>
        <v>0</v>
      </c>
      <c r="T4977" s="16">
        <v>0</v>
      </c>
      <c r="U4977" s="18">
        <f t="shared" si="540"/>
        <v>0</v>
      </c>
      <c r="V4977" s="18">
        <f t="shared" si="541"/>
        <v>0</v>
      </c>
      <c r="W4977" s="18">
        <f t="shared" si="542"/>
        <v>0</v>
      </c>
      <c r="X4977" s="27"/>
      <c r="Y4977" s="19">
        <f t="shared" si="543"/>
        <v>0</v>
      </c>
      <c r="Z4977" s="18">
        <f t="shared" si="544"/>
        <v>0</v>
      </c>
      <c r="AA4977" s="12">
        <v>888</v>
      </c>
      <c r="AB4977" s="12">
        <v>5141.3500000000004</v>
      </c>
      <c r="AC4977" s="28">
        <f>+I4977+Y4977-Z4977</f>
        <v>2.71</v>
      </c>
      <c r="AD4977" s="20">
        <f t="shared" si="545"/>
        <v>0</v>
      </c>
      <c r="AE4977">
        <v>0</v>
      </c>
    </row>
    <row r="4978" spans="1:31" x14ac:dyDescent="0.25">
      <c r="A4978" s="9">
        <v>45260</v>
      </c>
      <c r="B4978" s="10" t="s">
        <v>121</v>
      </c>
      <c r="C4978" s="10" t="s">
        <v>28</v>
      </c>
      <c r="D4978" s="10" t="s">
        <v>29</v>
      </c>
      <c r="E4978" s="10" t="s">
        <v>30</v>
      </c>
      <c r="F4978" s="10"/>
      <c r="G4978" s="10">
        <v>0</v>
      </c>
      <c r="H4978" s="11">
        <f>SUMIFS(AA:AA,$A:$A,EOMONTH($A4978,-1),$B:$B,$B4978)</f>
        <v>810</v>
      </c>
      <c r="I4978" s="63">
        <f>ROUND(SUMIFS(AC:AC,$A:$A,EOMONTH($A4978,-1),$B:$B,$B4978),2)</f>
        <v>36.57</v>
      </c>
      <c r="J4978" s="11">
        <f>SUMIFS(AB:AB,$A:$A,EOMONTH($A4978,-1),$B:$B,$B4978)</f>
        <v>4226.66</v>
      </c>
      <c r="K4978" s="13">
        <v>0</v>
      </c>
      <c r="L4978" s="25">
        <v>0</v>
      </c>
      <c r="M4978" s="15">
        <v>0</v>
      </c>
      <c r="N4978" s="14">
        <v>0</v>
      </c>
      <c r="O4978" s="16">
        <v>0</v>
      </c>
      <c r="P4978" s="16">
        <v>0</v>
      </c>
      <c r="Q4978" s="16">
        <v>0</v>
      </c>
      <c r="R4978" s="16">
        <f>Q4978*16.876/100</f>
        <v>0</v>
      </c>
      <c r="S4978" s="17">
        <f t="shared" si="539"/>
        <v>0</v>
      </c>
      <c r="T4978" s="16">
        <v>0</v>
      </c>
      <c r="U4978" s="18">
        <f t="shared" si="540"/>
        <v>0</v>
      </c>
      <c r="V4978" s="18">
        <f t="shared" si="541"/>
        <v>0</v>
      </c>
      <c r="W4978" s="18">
        <f t="shared" si="542"/>
        <v>0</v>
      </c>
      <c r="X4978" s="27"/>
      <c r="Y4978" s="19">
        <f t="shared" si="543"/>
        <v>0</v>
      </c>
      <c r="Z4978" s="18">
        <f t="shared" si="544"/>
        <v>0</v>
      </c>
      <c r="AA4978" s="12">
        <v>810</v>
      </c>
      <c r="AB4978" s="12">
        <v>4226.66</v>
      </c>
      <c r="AC4978" s="28">
        <f>+I4978+Y4978-Z4978</f>
        <v>36.57</v>
      </c>
      <c r="AD4978" s="20">
        <f t="shared" si="545"/>
        <v>0</v>
      </c>
      <c r="AE4978">
        <v>0</v>
      </c>
    </row>
    <row r="4979" spans="1:31" x14ac:dyDescent="0.25">
      <c r="A4979" s="9">
        <v>45260</v>
      </c>
      <c r="B4979" s="10" t="s">
        <v>122</v>
      </c>
      <c r="C4979" s="10" t="s">
        <v>28</v>
      </c>
      <c r="D4979" s="10" t="s">
        <v>29</v>
      </c>
      <c r="E4979" s="10" t="s">
        <v>30</v>
      </c>
      <c r="F4979" s="10"/>
      <c r="G4979" s="10">
        <v>0</v>
      </c>
      <c r="H4979" s="11">
        <f>SUMIFS(AA:AA,$A:$A,EOMONTH($A4979,-1),$B:$B,$B4979)</f>
        <v>1865</v>
      </c>
      <c r="I4979" s="63">
        <f>ROUND(SUMIFS(AC:AC,$A:$A,EOMONTH($A4979,-1),$B:$B,$B4979),2)</f>
        <v>65.02</v>
      </c>
      <c r="J4979" s="11">
        <f>SUMIFS(AB:AB,$A:$A,EOMONTH($A4979,-1),$B:$B,$B4979)</f>
        <v>10172.629999999999</v>
      </c>
      <c r="K4979" s="13">
        <v>0</v>
      </c>
      <c r="L4979" s="25">
        <v>0</v>
      </c>
      <c r="M4979" s="15">
        <v>0</v>
      </c>
      <c r="N4979" s="14">
        <v>0</v>
      </c>
      <c r="O4979" s="16">
        <v>0</v>
      </c>
      <c r="P4979" s="16">
        <v>0</v>
      </c>
      <c r="Q4979" s="16">
        <v>0</v>
      </c>
      <c r="R4979" s="16">
        <f>Q4979*16.876/100</f>
        <v>0</v>
      </c>
      <c r="S4979" s="17">
        <f t="shared" si="539"/>
        <v>0</v>
      </c>
      <c r="T4979" s="16">
        <v>0</v>
      </c>
      <c r="U4979" s="18">
        <f t="shared" si="540"/>
        <v>0</v>
      </c>
      <c r="V4979" s="18">
        <f t="shared" si="541"/>
        <v>0</v>
      </c>
      <c r="W4979" s="18">
        <f t="shared" si="542"/>
        <v>0</v>
      </c>
      <c r="X4979" s="27"/>
      <c r="Y4979" s="19">
        <f t="shared" si="543"/>
        <v>0</v>
      </c>
      <c r="Z4979" s="18">
        <f t="shared" si="544"/>
        <v>0</v>
      </c>
      <c r="AA4979" s="12">
        <v>1865</v>
      </c>
      <c r="AB4979" s="12">
        <v>10172.629999999999</v>
      </c>
      <c r="AC4979" s="28">
        <f>+I4979+Y4979-Z4979</f>
        <v>65.02</v>
      </c>
      <c r="AD4979" s="20">
        <f t="shared" si="545"/>
        <v>0</v>
      </c>
      <c r="AE4979">
        <v>0</v>
      </c>
    </row>
    <row r="4980" spans="1:31" x14ac:dyDescent="0.25">
      <c r="A4980" s="9">
        <v>45260</v>
      </c>
      <c r="B4980" s="10" t="s">
        <v>123</v>
      </c>
      <c r="C4980" s="10" t="s">
        <v>28</v>
      </c>
      <c r="D4980" s="10" t="s">
        <v>29</v>
      </c>
      <c r="E4980" s="10" t="s">
        <v>30</v>
      </c>
      <c r="F4980" s="10"/>
      <c r="G4980" s="10">
        <v>0</v>
      </c>
      <c r="H4980" s="11">
        <f>SUMIFS(AA:AA,$A:$A,EOMONTH($A4980,-1),$B:$B,$B4980)</f>
        <v>66</v>
      </c>
      <c r="I4980" s="63">
        <f>ROUND(SUMIFS(AC:AC,$A:$A,EOMONTH($A4980,-1),$B:$B,$B4980),2)</f>
        <v>48.72</v>
      </c>
      <c r="J4980" s="11">
        <f>SUMIFS(AB:AB,$A:$A,EOMONTH($A4980,-1),$B:$B,$B4980)</f>
        <v>974.32</v>
      </c>
      <c r="K4980" s="13">
        <v>0</v>
      </c>
      <c r="L4980" s="25">
        <v>0</v>
      </c>
      <c r="M4980" s="15">
        <v>0</v>
      </c>
      <c r="N4980" s="14">
        <v>0</v>
      </c>
      <c r="O4980" s="16">
        <v>0</v>
      </c>
      <c r="P4980" s="16">
        <v>0</v>
      </c>
      <c r="Q4980" s="16">
        <v>0</v>
      </c>
      <c r="R4980" s="16">
        <f>Q4980*16.876/100</f>
        <v>0</v>
      </c>
      <c r="S4980" s="17">
        <f t="shared" si="539"/>
        <v>0</v>
      </c>
      <c r="T4980" s="16">
        <v>0</v>
      </c>
      <c r="U4980" s="18">
        <f t="shared" si="540"/>
        <v>0</v>
      </c>
      <c r="V4980" s="18">
        <f t="shared" si="541"/>
        <v>0</v>
      </c>
      <c r="W4980" s="18">
        <f t="shared" si="542"/>
        <v>0</v>
      </c>
      <c r="X4980" s="27"/>
      <c r="Y4980" s="19">
        <f t="shared" si="543"/>
        <v>0</v>
      </c>
      <c r="Z4980" s="18">
        <f t="shared" si="544"/>
        <v>0</v>
      </c>
      <c r="AA4980" s="12">
        <v>66</v>
      </c>
      <c r="AB4980" s="12">
        <v>974.32</v>
      </c>
      <c r="AC4980" s="28">
        <f>+I4980+Y4980-Z4980</f>
        <v>48.72</v>
      </c>
      <c r="AD4980" s="20">
        <f t="shared" si="545"/>
        <v>0</v>
      </c>
      <c r="AE4980">
        <v>0</v>
      </c>
    </row>
    <row r="4981" spans="1:31" x14ac:dyDescent="0.25">
      <c r="A4981" s="9">
        <v>45260</v>
      </c>
      <c r="B4981" s="10" t="s">
        <v>714</v>
      </c>
      <c r="C4981" s="10" t="s">
        <v>28</v>
      </c>
      <c r="D4981" s="10" t="s">
        <v>29</v>
      </c>
      <c r="E4981" s="10" t="s">
        <v>30</v>
      </c>
      <c r="F4981" s="10"/>
      <c r="G4981" s="10">
        <v>0</v>
      </c>
      <c r="H4981" s="11">
        <f>SUMIFS(AA:AA,$A:$A,EOMONTH($A4981,-1),$B:$B,$B4981)</f>
        <v>-10</v>
      </c>
      <c r="I4981" s="63">
        <f>ROUND(SUMIFS(AC:AC,$A:$A,EOMONTH($A4981,-1),$B:$B,$B4981),2)</f>
        <v>0</v>
      </c>
      <c r="J4981" s="11">
        <f>SUMIFS(AB:AB,$A:$A,EOMONTH($A4981,-1),$B:$B,$B4981)</f>
        <v>-152.11000000000001</v>
      </c>
      <c r="K4981" s="13">
        <v>0</v>
      </c>
      <c r="L4981" s="25">
        <v>0</v>
      </c>
      <c r="M4981" s="15">
        <v>0</v>
      </c>
      <c r="N4981" s="14">
        <v>0</v>
      </c>
      <c r="O4981" s="16">
        <v>0</v>
      </c>
      <c r="P4981" s="16">
        <v>0</v>
      </c>
      <c r="Q4981" s="16">
        <v>0</v>
      </c>
      <c r="R4981" s="16">
        <f>Q4981*16.876/100</f>
        <v>0</v>
      </c>
      <c r="S4981" s="17">
        <f t="shared" si="539"/>
        <v>0</v>
      </c>
      <c r="T4981" s="16">
        <v>0</v>
      </c>
      <c r="U4981" s="18">
        <f t="shared" si="540"/>
        <v>0</v>
      </c>
      <c r="V4981" s="18">
        <f t="shared" si="541"/>
        <v>0</v>
      </c>
      <c r="W4981" s="18">
        <f t="shared" si="542"/>
        <v>0</v>
      </c>
      <c r="X4981" s="27"/>
      <c r="Y4981" s="19">
        <f t="shared" si="543"/>
        <v>0</v>
      </c>
      <c r="Z4981" s="18">
        <f t="shared" si="544"/>
        <v>0</v>
      </c>
      <c r="AA4981" s="12">
        <v>-10</v>
      </c>
      <c r="AB4981" s="12">
        <v>-152.11000000000001</v>
      </c>
      <c r="AC4981" s="28">
        <f>+I4981+Y4981-Z4981</f>
        <v>0</v>
      </c>
      <c r="AD4981" s="20">
        <f t="shared" si="545"/>
        <v>0</v>
      </c>
      <c r="AE4981">
        <v>0</v>
      </c>
    </row>
    <row r="4982" spans="1:31" x14ac:dyDescent="0.25">
      <c r="A4982" s="9">
        <v>45260</v>
      </c>
      <c r="B4982" s="10" t="s">
        <v>715</v>
      </c>
      <c r="C4982" s="10" t="s">
        <v>28</v>
      </c>
      <c r="D4982" s="10" t="s">
        <v>29</v>
      </c>
      <c r="E4982" s="10" t="s">
        <v>30</v>
      </c>
      <c r="F4982" s="10"/>
      <c r="G4982" s="10">
        <v>0</v>
      </c>
      <c r="H4982" s="11">
        <f>SUMIFS(AA:AA,$A:$A,EOMONTH($A4982,-1),$B:$B,$B4982)</f>
        <v>38</v>
      </c>
      <c r="I4982" s="63">
        <f>ROUND(SUMIFS(AC:AC,$A:$A,EOMONTH($A4982,-1),$B:$B,$B4982),2)</f>
        <v>0</v>
      </c>
      <c r="J4982" s="11">
        <f>SUMIFS(AB:AB,$A:$A,EOMONTH($A4982,-1),$B:$B,$B4982)</f>
        <v>580.41</v>
      </c>
      <c r="K4982" s="13">
        <v>0</v>
      </c>
      <c r="L4982" s="25">
        <v>0</v>
      </c>
      <c r="M4982" s="15">
        <v>0</v>
      </c>
      <c r="N4982" s="14">
        <v>0</v>
      </c>
      <c r="O4982" s="16">
        <v>0</v>
      </c>
      <c r="P4982" s="16">
        <v>0</v>
      </c>
      <c r="Q4982" s="16">
        <v>0</v>
      </c>
      <c r="R4982" s="16">
        <f>Q4982*16.876/100</f>
        <v>0</v>
      </c>
      <c r="S4982" s="17">
        <f t="shared" si="539"/>
        <v>0</v>
      </c>
      <c r="T4982" s="16">
        <v>0</v>
      </c>
      <c r="U4982" s="18">
        <f t="shared" si="540"/>
        <v>0</v>
      </c>
      <c r="V4982" s="18">
        <f t="shared" si="541"/>
        <v>0</v>
      </c>
      <c r="W4982" s="18">
        <f t="shared" si="542"/>
        <v>0</v>
      </c>
      <c r="X4982" s="27"/>
      <c r="Y4982" s="19">
        <f t="shared" si="543"/>
        <v>0</v>
      </c>
      <c r="Z4982" s="18">
        <f t="shared" si="544"/>
        <v>0</v>
      </c>
      <c r="AA4982" s="12">
        <v>38</v>
      </c>
      <c r="AB4982" s="12">
        <v>580.41</v>
      </c>
      <c r="AC4982" s="28">
        <f>+I4982+Y4982-Z4982</f>
        <v>0</v>
      </c>
      <c r="AD4982" s="20">
        <f t="shared" si="545"/>
        <v>0</v>
      </c>
      <c r="AE4982">
        <v>0</v>
      </c>
    </row>
    <row r="4983" spans="1:31" x14ac:dyDescent="0.25">
      <c r="A4983" s="9">
        <v>45260</v>
      </c>
      <c r="B4983" s="10" t="s">
        <v>124</v>
      </c>
      <c r="C4983" s="10" t="s">
        <v>28</v>
      </c>
      <c r="D4983" s="10" t="s">
        <v>29</v>
      </c>
      <c r="E4983" s="10" t="s">
        <v>30</v>
      </c>
      <c r="F4983" s="10"/>
      <c r="G4983" s="10">
        <v>0</v>
      </c>
      <c r="H4983" s="11">
        <f>SUMIFS(AA:AA,$A:$A,EOMONTH($A4983,-1),$B:$B,$B4983)</f>
        <v>402</v>
      </c>
      <c r="I4983" s="63">
        <f>ROUND(SUMIFS(AC:AC,$A:$A,EOMONTH($A4983,-1),$B:$B,$B4983),2)</f>
        <v>6</v>
      </c>
      <c r="J4983" s="11">
        <f>SUMIFS(AB:AB,$A:$A,EOMONTH($A4983,-1),$B:$B,$B4983)</f>
        <v>5905.88</v>
      </c>
      <c r="K4983" s="13">
        <v>0</v>
      </c>
      <c r="L4983" s="25">
        <v>0</v>
      </c>
      <c r="M4983" s="15">
        <v>0</v>
      </c>
      <c r="N4983" s="14">
        <v>0</v>
      </c>
      <c r="O4983" s="16">
        <v>0</v>
      </c>
      <c r="P4983" s="16">
        <v>0</v>
      </c>
      <c r="Q4983" s="16">
        <v>0</v>
      </c>
      <c r="R4983" s="16">
        <f>Q4983*16.876/100</f>
        <v>0</v>
      </c>
      <c r="S4983" s="17">
        <f t="shared" si="539"/>
        <v>0</v>
      </c>
      <c r="T4983" s="16">
        <v>0</v>
      </c>
      <c r="U4983" s="18">
        <f t="shared" si="540"/>
        <v>0</v>
      </c>
      <c r="V4983" s="18">
        <f t="shared" si="541"/>
        <v>0</v>
      </c>
      <c r="W4983" s="18">
        <f t="shared" si="542"/>
        <v>0</v>
      </c>
      <c r="X4983" s="27"/>
      <c r="Y4983" s="19">
        <f t="shared" si="543"/>
        <v>0</v>
      </c>
      <c r="Z4983" s="18">
        <f t="shared" si="544"/>
        <v>0</v>
      </c>
      <c r="AA4983" s="12">
        <v>402</v>
      </c>
      <c r="AB4983" s="12">
        <v>5905.88</v>
      </c>
      <c r="AC4983" s="28">
        <f>+I4983+Y4983-Z4983</f>
        <v>6</v>
      </c>
      <c r="AD4983" s="20">
        <f t="shared" si="545"/>
        <v>0</v>
      </c>
      <c r="AE4983">
        <v>0</v>
      </c>
    </row>
    <row r="4984" spans="1:31" x14ac:dyDescent="0.25">
      <c r="A4984" s="9">
        <v>45260</v>
      </c>
      <c r="B4984" s="10" t="s">
        <v>125</v>
      </c>
      <c r="C4984" s="10" t="s">
        <v>28</v>
      </c>
      <c r="D4984" s="10" t="s">
        <v>29</v>
      </c>
      <c r="E4984" s="10" t="s">
        <v>30</v>
      </c>
      <c r="F4984" s="10"/>
      <c r="G4984" s="10">
        <v>0</v>
      </c>
      <c r="H4984" s="11">
        <f>SUMIFS(AA:AA,$A:$A,EOMONTH($A4984,-1),$B:$B,$B4984)</f>
        <v>596</v>
      </c>
      <c r="I4984" s="63">
        <f>ROUND(SUMIFS(AC:AC,$A:$A,EOMONTH($A4984,-1),$B:$B,$B4984),2)</f>
        <v>3.79</v>
      </c>
      <c r="J4984" s="11">
        <f>SUMIFS(AB:AB,$A:$A,EOMONTH($A4984,-1),$B:$B,$B4984)</f>
        <v>8876.11</v>
      </c>
      <c r="K4984" s="13">
        <v>0</v>
      </c>
      <c r="L4984" s="25">
        <v>0</v>
      </c>
      <c r="M4984" s="15">
        <v>0</v>
      </c>
      <c r="N4984" s="14">
        <v>0</v>
      </c>
      <c r="O4984" s="16">
        <v>0</v>
      </c>
      <c r="P4984" s="16">
        <v>0</v>
      </c>
      <c r="Q4984" s="16">
        <v>0</v>
      </c>
      <c r="R4984" s="16">
        <f>Q4984*16.876/100</f>
        <v>0</v>
      </c>
      <c r="S4984" s="17">
        <f t="shared" si="539"/>
        <v>0</v>
      </c>
      <c r="T4984" s="16">
        <v>0</v>
      </c>
      <c r="U4984" s="18">
        <f t="shared" si="540"/>
        <v>0</v>
      </c>
      <c r="V4984" s="18">
        <f t="shared" si="541"/>
        <v>0</v>
      </c>
      <c r="W4984" s="18">
        <f t="shared" si="542"/>
        <v>0</v>
      </c>
      <c r="X4984" s="27"/>
      <c r="Y4984" s="19">
        <f t="shared" si="543"/>
        <v>0</v>
      </c>
      <c r="Z4984" s="18">
        <f t="shared" si="544"/>
        <v>0</v>
      </c>
      <c r="AA4984" s="12">
        <v>596</v>
      </c>
      <c r="AB4984" s="12">
        <v>8876.11</v>
      </c>
      <c r="AC4984" s="28">
        <f>+I4984+Y4984-Z4984</f>
        <v>3.79</v>
      </c>
      <c r="AD4984" s="20">
        <f t="shared" si="545"/>
        <v>0</v>
      </c>
      <c r="AE4984">
        <v>0</v>
      </c>
    </row>
    <row r="4985" spans="1:31" x14ac:dyDescent="0.25">
      <c r="A4985" s="9">
        <v>45260</v>
      </c>
      <c r="B4985" s="10" t="s">
        <v>740</v>
      </c>
      <c r="C4985" s="10" t="s">
        <v>28</v>
      </c>
      <c r="D4985" s="10" t="s">
        <v>29</v>
      </c>
      <c r="E4985" s="10" t="s">
        <v>30</v>
      </c>
      <c r="F4985" s="10"/>
      <c r="G4985" s="10">
        <v>0</v>
      </c>
      <c r="H4985" s="11">
        <f>SUMIFS(AA:AA,$A:$A,EOMONTH($A4985,-1),$B:$B,$B4985)</f>
        <v>93</v>
      </c>
      <c r="I4985" s="63">
        <f>ROUND(SUMIFS(AC:AC,$A:$A,EOMONTH($A4985,-1),$B:$B,$B4985),2)</f>
        <v>0</v>
      </c>
      <c r="J4985" s="11">
        <f>SUMIFS(AB:AB,$A:$A,EOMONTH($A4985,-1),$B:$B,$B4985)</f>
        <v>1320.76</v>
      </c>
      <c r="K4985" s="13">
        <v>0</v>
      </c>
      <c r="L4985" s="25">
        <v>0</v>
      </c>
      <c r="M4985" s="15">
        <v>0</v>
      </c>
      <c r="N4985" s="14">
        <v>0</v>
      </c>
      <c r="O4985" s="16">
        <v>0</v>
      </c>
      <c r="P4985" s="16">
        <v>0</v>
      </c>
      <c r="Q4985" s="16">
        <v>0</v>
      </c>
      <c r="R4985" s="16">
        <f>Q4985*16.876/100</f>
        <v>0</v>
      </c>
      <c r="S4985" s="17">
        <f t="shared" si="539"/>
        <v>0</v>
      </c>
      <c r="T4985" s="16">
        <v>0</v>
      </c>
      <c r="U4985" s="18">
        <f t="shared" si="540"/>
        <v>0</v>
      </c>
      <c r="V4985" s="18">
        <f t="shared" si="541"/>
        <v>0</v>
      </c>
      <c r="W4985" s="18">
        <f t="shared" si="542"/>
        <v>0</v>
      </c>
      <c r="X4985" s="27"/>
      <c r="Y4985" s="19">
        <f t="shared" si="543"/>
        <v>0</v>
      </c>
      <c r="Z4985" s="18">
        <f t="shared" si="544"/>
        <v>0</v>
      </c>
      <c r="AA4985" s="12">
        <v>93</v>
      </c>
      <c r="AB4985" s="12">
        <v>1320.76</v>
      </c>
      <c r="AC4985" s="28">
        <f>+I4985+Y4985-Z4985</f>
        <v>0</v>
      </c>
      <c r="AD4985" s="20">
        <f t="shared" si="545"/>
        <v>0</v>
      </c>
      <c r="AE4985">
        <v>0</v>
      </c>
    </row>
    <row r="4986" spans="1:31" x14ac:dyDescent="0.25">
      <c r="A4986" s="9">
        <v>45260</v>
      </c>
      <c r="B4986" s="10" t="s">
        <v>126</v>
      </c>
      <c r="C4986" s="10" t="s">
        <v>28</v>
      </c>
      <c r="D4986" s="10" t="s">
        <v>29</v>
      </c>
      <c r="E4986" s="10" t="s">
        <v>30</v>
      </c>
      <c r="F4986" s="10"/>
      <c r="G4986" s="10">
        <v>0</v>
      </c>
      <c r="H4986" s="11">
        <f>SUMIFS(AA:AA,$A:$A,EOMONTH($A4986,-1),$B:$B,$B4986)</f>
        <v>259</v>
      </c>
      <c r="I4986" s="63">
        <f>ROUND(SUMIFS(AC:AC,$A:$A,EOMONTH($A4986,-1),$B:$B,$B4986),2)</f>
        <v>49.12</v>
      </c>
      <c r="J4986" s="11">
        <f>SUMIFS(AB:AB,$A:$A,EOMONTH($A4986,-1),$B:$B,$B4986)</f>
        <v>3675.46</v>
      </c>
      <c r="K4986" s="13">
        <v>0</v>
      </c>
      <c r="L4986" s="25">
        <v>0</v>
      </c>
      <c r="M4986" s="15">
        <v>0</v>
      </c>
      <c r="N4986" s="14">
        <v>0</v>
      </c>
      <c r="O4986" s="16">
        <v>0</v>
      </c>
      <c r="P4986" s="16">
        <v>0</v>
      </c>
      <c r="Q4986" s="16">
        <v>0</v>
      </c>
      <c r="R4986" s="16">
        <f>Q4986*16.876/100</f>
        <v>0</v>
      </c>
      <c r="S4986" s="17">
        <f t="shared" si="539"/>
        <v>0</v>
      </c>
      <c r="T4986" s="16">
        <v>0</v>
      </c>
      <c r="U4986" s="18">
        <f t="shared" si="540"/>
        <v>0</v>
      </c>
      <c r="V4986" s="18">
        <f t="shared" si="541"/>
        <v>0</v>
      </c>
      <c r="W4986" s="18">
        <f t="shared" si="542"/>
        <v>0</v>
      </c>
      <c r="X4986" s="27"/>
      <c r="Y4986" s="19">
        <f t="shared" si="543"/>
        <v>0</v>
      </c>
      <c r="Z4986" s="18">
        <f t="shared" si="544"/>
        <v>0</v>
      </c>
      <c r="AA4986" s="12">
        <v>259</v>
      </c>
      <c r="AB4986" s="12">
        <v>3675.46</v>
      </c>
      <c r="AC4986" s="28">
        <f>+I4986+Y4986-Z4986</f>
        <v>49.12</v>
      </c>
      <c r="AD4986" s="20">
        <f t="shared" si="545"/>
        <v>0</v>
      </c>
      <c r="AE4986">
        <v>0</v>
      </c>
    </row>
    <row r="4987" spans="1:31" x14ac:dyDescent="0.25">
      <c r="A4987" s="9">
        <v>45260</v>
      </c>
      <c r="B4987" s="10" t="s">
        <v>716</v>
      </c>
      <c r="C4987" s="10" t="s">
        <v>28</v>
      </c>
      <c r="D4987" s="10" t="s">
        <v>29</v>
      </c>
      <c r="E4987" s="10" t="s">
        <v>30</v>
      </c>
      <c r="F4987" s="10"/>
      <c r="G4987" s="10">
        <v>0</v>
      </c>
      <c r="H4987" s="11">
        <f>SUMIFS(AA:AA,$A:$A,EOMONTH($A4987,-1),$B:$B,$B4987)</f>
        <v>152</v>
      </c>
      <c r="I4987" s="63">
        <f>ROUND(SUMIFS(AC:AC,$A:$A,EOMONTH($A4987,-1),$B:$B,$B4987),2)</f>
        <v>0</v>
      </c>
      <c r="J4987" s="11">
        <f>SUMIFS(AB:AB,$A:$A,EOMONTH($A4987,-1),$B:$B,$B4987)</f>
        <v>2239.62</v>
      </c>
      <c r="K4987" s="13">
        <v>0</v>
      </c>
      <c r="L4987" s="25">
        <v>0</v>
      </c>
      <c r="M4987" s="15">
        <v>0</v>
      </c>
      <c r="N4987" s="14">
        <v>0</v>
      </c>
      <c r="O4987" s="16">
        <v>0</v>
      </c>
      <c r="P4987" s="16">
        <v>0</v>
      </c>
      <c r="Q4987" s="16">
        <v>0</v>
      </c>
      <c r="R4987" s="16">
        <f>Q4987*16.876/100</f>
        <v>0</v>
      </c>
      <c r="S4987" s="17">
        <f t="shared" si="539"/>
        <v>0</v>
      </c>
      <c r="T4987" s="16">
        <v>0</v>
      </c>
      <c r="U4987" s="18">
        <f t="shared" si="540"/>
        <v>0</v>
      </c>
      <c r="V4987" s="18">
        <f t="shared" si="541"/>
        <v>0</v>
      </c>
      <c r="W4987" s="18">
        <f t="shared" si="542"/>
        <v>0</v>
      </c>
      <c r="X4987" s="27"/>
      <c r="Y4987" s="19">
        <f t="shared" si="543"/>
        <v>0</v>
      </c>
      <c r="Z4987" s="18">
        <f t="shared" si="544"/>
        <v>0</v>
      </c>
      <c r="AA4987" s="12">
        <v>152</v>
      </c>
      <c r="AB4987" s="12">
        <v>2239.62</v>
      </c>
      <c r="AC4987" s="28">
        <f>+I4987+Y4987-Z4987</f>
        <v>0</v>
      </c>
      <c r="AD4987" s="20">
        <f t="shared" si="545"/>
        <v>0</v>
      </c>
      <c r="AE4987">
        <v>0</v>
      </c>
    </row>
    <row r="4988" spans="1:31" x14ac:dyDescent="0.25">
      <c r="A4988" s="9">
        <v>45260</v>
      </c>
      <c r="B4988" s="10" t="s">
        <v>774</v>
      </c>
      <c r="C4988" s="10" t="s">
        <v>105</v>
      </c>
      <c r="D4988" s="10" t="s">
        <v>29</v>
      </c>
      <c r="E4988" s="10" t="s">
        <v>30</v>
      </c>
      <c r="F4988" s="10"/>
      <c r="G4988" s="10">
        <v>0</v>
      </c>
      <c r="H4988" s="11">
        <f>SUMIFS(AA:AA,$A:$A,EOMONTH($A4988,-1),$B:$B,$B4988)</f>
        <v>5</v>
      </c>
      <c r="I4988" s="63">
        <f>ROUND(SUMIFS(AC:AC,$A:$A,EOMONTH($A4988,-1),$B:$B,$B4988),2)</f>
        <v>0</v>
      </c>
      <c r="J4988" s="11">
        <f>SUMIFS(AB:AB,$A:$A,EOMONTH($A4988,-1),$B:$B,$B4988)</f>
        <v>71.64</v>
      </c>
      <c r="K4988" s="13">
        <v>0</v>
      </c>
      <c r="L4988" s="25">
        <v>0</v>
      </c>
      <c r="M4988" s="15">
        <v>0</v>
      </c>
      <c r="N4988" s="14">
        <v>0</v>
      </c>
      <c r="O4988" s="16">
        <v>0</v>
      </c>
      <c r="P4988" s="16">
        <v>0</v>
      </c>
      <c r="Q4988" s="16">
        <v>0</v>
      </c>
      <c r="R4988" s="16">
        <f>Q4988*16.876/100</f>
        <v>0</v>
      </c>
      <c r="S4988" s="17">
        <f t="shared" si="539"/>
        <v>0</v>
      </c>
      <c r="T4988" s="16">
        <v>0</v>
      </c>
      <c r="U4988" s="18">
        <f t="shared" si="540"/>
        <v>0</v>
      </c>
      <c r="V4988" s="18">
        <f t="shared" si="541"/>
        <v>0</v>
      </c>
      <c r="W4988" s="18">
        <f t="shared" si="542"/>
        <v>0</v>
      </c>
      <c r="X4988" s="27"/>
      <c r="Y4988" s="19">
        <f t="shared" si="543"/>
        <v>0</v>
      </c>
      <c r="Z4988" s="18">
        <f t="shared" si="544"/>
        <v>0</v>
      </c>
      <c r="AA4988" s="12">
        <v>5</v>
      </c>
      <c r="AB4988" s="12">
        <v>71.64</v>
      </c>
      <c r="AC4988" s="28">
        <f>+I4988+Y4988-Z4988</f>
        <v>0</v>
      </c>
      <c r="AD4988" s="20">
        <f t="shared" si="545"/>
        <v>0</v>
      </c>
      <c r="AE4988">
        <v>0</v>
      </c>
    </row>
    <row r="4989" spans="1:31" x14ac:dyDescent="0.25">
      <c r="A4989" s="9">
        <v>45260</v>
      </c>
      <c r="B4989" s="10" t="s">
        <v>127</v>
      </c>
      <c r="C4989" s="10" t="s">
        <v>28</v>
      </c>
      <c r="D4989" s="10" t="s">
        <v>29</v>
      </c>
      <c r="E4989" s="10" t="s">
        <v>30</v>
      </c>
      <c r="F4989" s="10"/>
      <c r="G4989" s="10">
        <v>0</v>
      </c>
      <c r="H4989" s="11">
        <f>SUMIFS(AA:AA,$A:$A,EOMONTH($A4989,-1),$B:$B,$B4989)</f>
        <v>101.98</v>
      </c>
      <c r="I4989" s="63">
        <f>ROUND(SUMIFS(AC:AC,$A:$A,EOMONTH($A4989,-1),$B:$B,$B4989),2)</f>
        <v>4.8499999999999996</v>
      </c>
      <c r="J4989" s="11">
        <f>SUMIFS(AB:AB,$A:$A,EOMONTH($A4989,-1),$B:$B,$B4989)</f>
        <v>1081.44</v>
      </c>
      <c r="K4989" s="13">
        <v>0</v>
      </c>
      <c r="L4989" s="25">
        <v>0</v>
      </c>
      <c r="M4989" s="15">
        <v>310</v>
      </c>
      <c r="N4989" s="14">
        <v>3430.72</v>
      </c>
      <c r="O4989" s="16">
        <v>0</v>
      </c>
      <c r="P4989" s="16">
        <v>0</v>
      </c>
      <c r="Q4989" s="16">
        <v>304.86</v>
      </c>
      <c r="R4989" s="16">
        <f>Q4989*16.876/100</f>
        <v>51.448173600000011</v>
      </c>
      <c r="S4989" s="17">
        <f t="shared" si="539"/>
        <v>356.30817360000003</v>
      </c>
      <c r="T4989" s="16">
        <v>3374.8</v>
      </c>
      <c r="U4989" s="18">
        <f t="shared" si="540"/>
        <v>0</v>
      </c>
      <c r="V4989" s="18">
        <f t="shared" si="541"/>
        <v>0</v>
      </c>
      <c r="W4989" s="18">
        <f t="shared" si="542"/>
        <v>0</v>
      </c>
      <c r="X4989" s="27"/>
      <c r="Y4989" s="19">
        <f t="shared" si="543"/>
        <v>0</v>
      </c>
      <c r="Z4989" s="18">
        <f t="shared" si="544"/>
        <v>0</v>
      </c>
      <c r="AA4989" s="12">
        <v>107.12</v>
      </c>
      <c r="AB4989" s="12">
        <v>1138.32</v>
      </c>
      <c r="AC4989" s="28">
        <f>+I4989+Y4989-Z4989</f>
        <v>4.8499999999999996</v>
      </c>
      <c r="AD4989" s="20">
        <f t="shared" si="545"/>
        <v>0</v>
      </c>
      <c r="AE4989">
        <v>0</v>
      </c>
    </row>
    <row r="4990" spans="1:31" x14ac:dyDescent="0.25">
      <c r="A4990" s="9">
        <v>45260</v>
      </c>
      <c r="B4990" s="10" t="s">
        <v>128</v>
      </c>
      <c r="C4990" s="10" t="s">
        <v>28</v>
      </c>
      <c r="D4990" s="10" t="s">
        <v>29</v>
      </c>
      <c r="E4990" s="10" t="s">
        <v>30</v>
      </c>
      <c r="F4990" s="10"/>
      <c r="G4990" s="10">
        <v>0</v>
      </c>
      <c r="H4990" s="11">
        <f>SUMIFS(AA:AA,$A:$A,EOMONTH($A4990,-1),$B:$B,$B4990)</f>
        <v>341</v>
      </c>
      <c r="I4990" s="63">
        <f>ROUND(SUMIFS(AC:AC,$A:$A,EOMONTH($A4990,-1),$B:$B,$B4990),2)</f>
        <v>22.94</v>
      </c>
      <c r="J4990" s="11">
        <f>SUMIFS(AB:AB,$A:$A,EOMONTH($A4990,-1),$B:$B,$B4990)</f>
        <v>3717.46</v>
      </c>
      <c r="K4990" s="13">
        <v>0</v>
      </c>
      <c r="L4990" s="25">
        <v>0</v>
      </c>
      <c r="M4990" s="15">
        <v>828</v>
      </c>
      <c r="N4990" s="14">
        <v>9185.1200000000008</v>
      </c>
      <c r="O4990" s="16">
        <v>0</v>
      </c>
      <c r="P4990" s="16">
        <v>0</v>
      </c>
      <c r="Q4990" s="16">
        <v>835</v>
      </c>
      <c r="R4990" s="16">
        <f>Q4990*16.876/100</f>
        <v>140.91460000000001</v>
      </c>
      <c r="S4990" s="17">
        <f t="shared" si="539"/>
        <v>975.91460000000006</v>
      </c>
      <c r="T4990" s="16">
        <v>9260.15</v>
      </c>
      <c r="U4990" s="18">
        <f t="shared" si="540"/>
        <v>0</v>
      </c>
      <c r="V4990" s="18">
        <f t="shared" si="541"/>
        <v>0</v>
      </c>
      <c r="W4990" s="18">
        <f t="shared" si="542"/>
        <v>0</v>
      </c>
      <c r="X4990" s="27"/>
      <c r="Y4990" s="19">
        <f t="shared" si="543"/>
        <v>0</v>
      </c>
      <c r="Z4990" s="18">
        <f t="shared" si="544"/>
        <v>0</v>
      </c>
      <c r="AA4990" s="12">
        <v>334</v>
      </c>
      <c r="AB4990" s="12">
        <v>3639.81</v>
      </c>
      <c r="AC4990" s="28">
        <f>+I4990+Y4990-Z4990</f>
        <v>22.94</v>
      </c>
      <c r="AD4990" s="20">
        <f t="shared" si="545"/>
        <v>0</v>
      </c>
      <c r="AE4990">
        <v>0</v>
      </c>
    </row>
    <row r="4991" spans="1:31" x14ac:dyDescent="0.25">
      <c r="A4991" s="9">
        <v>45260</v>
      </c>
      <c r="B4991" s="10" t="s">
        <v>129</v>
      </c>
      <c r="C4991" s="10" t="s">
        <v>28</v>
      </c>
      <c r="D4991" s="10" t="s">
        <v>29</v>
      </c>
      <c r="E4991" s="10" t="s">
        <v>30</v>
      </c>
      <c r="F4991" s="10"/>
      <c r="G4991" s="10">
        <v>0</v>
      </c>
      <c r="H4991" s="11">
        <f>SUMIFS(AA:AA,$A:$A,EOMONTH($A4991,-1),$B:$B,$B4991)</f>
        <v>86</v>
      </c>
      <c r="I4991" s="63">
        <f>ROUND(SUMIFS(AC:AC,$A:$A,EOMONTH($A4991,-1),$B:$B,$B4991),2)</f>
        <v>16.93</v>
      </c>
      <c r="J4991" s="11">
        <f>SUMIFS(AB:AB,$A:$A,EOMONTH($A4991,-1),$B:$B,$B4991)</f>
        <v>928.4</v>
      </c>
      <c r="K4991" s="13">
        <v>0</v>
      </c>
      <c r="L4991" s="25">
        <v>0</v>
      </c>
      <c r="M4991" s="15">
        <v>670</v>
      </c>
      <c r="N4991" s="14">
        <v>7396.22</v>
      </c>
      <c r="O4991" s="16">
        <v>0</v>
      </c>
      <c r="P4991" s="16">
        <v>0</v>
      </c>
      <c r="Q4991" s="16">
        <v>468</v>
      </c>
      <c r="R4991" s="16">
        <f>Q4991*16.876/100</f>
        <v>78.979680000000002</v>
      </c>
      <c r="S4991" s="17">
        <f t="shared" si="539"/>
        <v>546.97968000000003</v>
      </c>
      <c r="T4991" s="16">
        <v>5166.72</v>
      </c>
      <c r="U4991" s="18">
        <f t="shared" si="540"/>
        <v>0</v>
      </c>
      <c r="V4991" s="18">
        <f t="shared" si="541"/>
        <v>0</v>
      </c>
      <c r="W4991" s="18">
        <f t="shared" si="542"/>
        <v>0</v>
      </c>
      <c r="X4991" s="27"/>
      <c r="Y4991" s="19">
        <f t="shared" si="543"/>
        <v>0</v>
      </c>
      <c r="Z4991" s="18">
        <f t="shared" si="544"/>
        <v>0</v>
      </c>
      <c r="AA4991" s="12">
        <v>288</v>
      </c>
      <c r="AB4991" s="12">
        <v>3158.31</v>
      </c>
      <c r="AC4991" s="28">
        <f>+I4991+Y4991-Z4991</f>
        <v>16.93</v>
      </c>
      <c r="AD4991" s="20">
        <f t="shared" si="545"/>
        <v>0</v>
      </c>
      <c r="AE4991">
        <v>0</v>
      </c>
    </row>
    <row r="4992" spans="1:31" x14ac:dyDescent="0.25">
      <c r="A4992" s="9">
        <v>45260</v>
      </c>
      <c r="B4992" s="10" t="s">
        <v>130</v>
      </c>
      <c r="C4992" s="10" t="s">
        <v>28</v>
      </c>
      <c r="D4992" s="10" t="s">
        <v>29</v>
      </c>
      <c r="E4992" s="10" t="s">
        <v>30</v>
      </c>
      <c r="F4992" s="10"/>
      <c r="G4992" s="10">
        <v>0</v>
      </c>
      <c r="H4992" s="11">
        <f>SUMIFS(AA:AA,$A:$A,EOMONTH($A4992,-1),$B:$B,$B4992)</f>
        <v>6</v>
      </c>
      <c r="I4992" s="63">
        <f>ROUND(SUMIFS(AC:AC,$A:$A,EOMONTH($A4992,-1),$B:$B,$B4992),2)</f>
        <v>3.79</v>
      </c>
      <c r="J4992" s="11">
        <f>SUMIFS(AB:AB,$A:$A,EOMONTH($A4992,-1),$B:$B,$B4992)</f>
        <v>65.010000000000005</v>
      </c>
      <c r="K4992" s="13">
        <v>0</v>
      </c>
      <c r="L4992" s="25">
        <v>0</v>
      </c>
      <c r="M4992" s="15">
        <v>240</v>
      </c>
      <c r="N4992" s="14">
        <v>2566.56</v>
      </c>
      <c r="O4992" s="16">
        <v>0</v>
      </c>
      <c r="P4992" s="16">
        <v>0</v>
      </c>
      <c r="Q4992" s="16">
        <v>27</v>
      </c>
      <c r="R4992" s="16">
        <f>Q4992*16.876/100</f>
        <v>4.5565200000000008</v>
      </c>
      <c r="S4992" s="17">
        <f t="shared" si="539"/>
        <v>31.556519999999999</v>
      </c>
      <c r="T4992" s="16">
        <v>288.63</v>
      </c>
      <c r="U4992" s="18">
        <f t="shared" si="540"/>
        <v>0</v>
      </c>
      <c r="V4992" s="18">
        <f t="shared" si="541"/>
        <v>0</v>
      </c>
      <c r="W4992" s="18">
        <f t="shared" si="542"/>
        <v>0</v>
      </c>
      <c r="X4992" s="27"/>
      <c r="Y4992" s="19">
        <f t="shared" si="543"/>
        <v>0</v>
      </c>
      <c r="Z4992" s="18">
        <f t="shared" si="544"/>
        <v>0</v>
      </c>
      <c r="AA4992" s="12">
        <v>219</v>
      </c>
      <c r="AB4992" s="12">
        <v>2342.83</v>
      </c>
      <c r="AC4992" s="28">
        <f>+I4992+Y4992-Z4992</f>
        <v>3.79</v>
      </c>
      <c r="AD4992" s="20">
        <f t="shared" si="545"/>
        <v>0</v>
      </c>
      <c r="AE4992">
        <v>0</v>
      </c>
    </row>
    <row r="4993" spans="1:31" x14ac:dyDescent="0.25">
      <c r="A4993" s="9">
        <v>45260</v>
      </c>
      <c r="B4993" s="10" t="s">
        <v>131</v>
      </c>
      <c r="C4993" s="10" t="s">
        <v>28</v>
      </c>
      <c r="D4993" s="10" t="s">
        <v>29</v>
      </c>
      <c r="E4993" s="10" t="s">
        <v>30</v>
      </c>
      <c r="F4993" s="10"/>
      <c r="G4993" s="10">
        <v>0</v>
      </c>
      <c r="H4993" s="11">
        <f>SUMIFS(AA:AA,$A:$A,EOMONTH($A4993,-1),$B:$B,$B4993)</f>
        <v>1</v>
      </c>
      <c r="I4993" s="63">
        <f>ROUND(SUMIFS(AC:AC,$A:$A,EOMONTH($A4993,-1),$B:$B,$B4993),2)</f>
        <v>1.54</v>
      </c>
      <c r="J4993" s="11">
        <f>SUMIFS(AB:AB,$A:$A,EOMONTH($A4993,-1),$B:$B,$B4993)</f>
        <v>10.92</v>
      </c>
      <c r="K4993" s="13">
        <v>0</v>
      </c>
      <c r="L4993" s="25">
        <v>0</v>
      </c>
      <c r="M4993" s="15">
        <v>360</v>
      </c>
      <c r="N4993" s="14">
        <v>3834.79</v>
      </c>
      <c r="O4993" s="16">
        <v>0</v>
      </c>
      <c r="P4993" s="16">
        <v>0</v>
      </c>
      <c r="Q4993" s="16">
        <v>205</v>
      </c>
      <c r="R4993" s="16">
        <f>Q4993*16.876/100</f>
        <v>34.595800000000004</v>
      </c>
      <c r="S4993" s="17">
        <f t="shared" si="539"/>
        <v>239.5958</v>
      </c>
      <c r="T4993" s="16">
        <v>2183.25</v>
      </c>
      <c r="U4993" s="18">
        <f t="shared" si="540"/>
        <v>0</v>
      </c>
      <c r="V4993" s="18">
        <f t="shared" si="541"/>
        <v>0</v>
      </c>
      <c r="W4993" s="18">
        <f t="shared" si="542"/>
        <v>0</v>
      </c>
      <c r="X4993" s="27"/>
      <c r="Y4993" s="19">
        <f t="shared" si="543"/>
        <v>0</v>
      </c>
      <c r="Z4993" s="18">
        <f t="shared" si="544"/>
        <v>0</v>
      </c>
      <c r="AA4993" s="12">
        <v>156</v>
      </c>
      <c r="AB4993" s="12">
        <v>1662.01</v>
      </c>
      <c r="AC4993" s="28">
        <f>+I4993+Y4993-Z4993</f>
        <v>1.54</v>
      </c>
      <c r="AD4993" s="20">
        <f t="shared" si="545"/>
        <v>0</v>
      </c>
      <c r="AE4993">
        <v>0</v>
      </c>
    </row>
    <row r="4994" spans="1:31" x14ac:dyDescent="0.25">
      <c r="A4994" s="9">
        <v>45260</v>
      </c>
      <c r="B4994" s="10" t="s">
        <v>132</v>
      </c>
      <c r="C4994" s="10" t="s">
        <v>28</v>
      </c>
      <c r="D4994" s="10" t="s">
        <v>29</v>
      </c>
      <c r="E4994" s="10" t="s">
        <v>30</v>
      </c>
      <c r="F4994" s="10"/>
      <c r="G4994" s="10">
        <v>0</v>
      </c>
      <c r="H4994" s="11">
        <f>SUMIFS(AA:AA,$A:$A,EOMONTH($A4994,-1),$B:$B,$B4994)</f>
        <v>579</v>
      </c>
      <c r="I4994" s="63">
        <f>ROUND(SUMIFS(AC:AC,$A:$A,EOMONTH($A4994,-1),$B:$B,$B4994),2)</f>
        <v>2.48</v>
      </c>
      <c r="J4994" s="11">
        <f>SUMIFS(AB:AB,$A:$A,EOMONTH($A4994,-1),$B:$B,$B4994)</f>
        <v>6261.52</v>
      </c>
      <c r="K4994" s="13">
        <v>0</v>
      </c>
      <c r="L4994" s="25">
        <v>0</v>
      </c>
      <c r="M4994" s="15">
        <v>0</v>
      </c>
      <c r="N4994" s="14">
        <v>0</v>
      </c>
      <c r="O4994" s="16">
        <v>0</v>
      </c>
      <c r="P4994" s="16">
        <v>0</v>
      </c>
      <c r="Q4994" s="16">
        <v>263</v>
      </c>
      <c r="R4994" s="16">
        <f>Q4994*16.876/100</f>
        <v>44.383879999999998</v>
      </c>
      <c r="S4994" s="17">
        <f t="shared" si="539"/>
        <v>307.38387999999998</v>
      </c>
      <c r="T4994" s="16">
        <v>0</v>
      </c>
      <c r="U4994" s="18">
        <f t="shared" si="540"/>
        <v>0</v>
      </c>
      <c r="V4994" s="18">
        <f t="shared" si="541"/>
        <v>0</v>
      </c>
      <c r="W4994" s="18">
        <f t="shared" si="542"/>
        <v>0</v>
      </c>
      <c r="X4994" s="27"/>
      <c r="Y4994" s="19">
        <f t="shared" si="543"/>
        <v>0</v>
      </c>
      <c r="Z4994" s="18">
        <f t="shared" si="544"/>
        <v>0</v>
      </c>
      <c r="AA4994" s="12">
        <v>316</v>
      </c>
      <c r="AB4994" s="12">
        <v>6261.52</v>
      </c>
      <c r="AC4994" s="28">
        <f>+I4994+Y4994-Z4994</f>
        <v>2.48</v>
      </c>
      <c r="AD4994" s="20">
        <f t="shared" si="545"/>
        <v>0</v>
      </c>
      <c r="AE4994">
        <v>0</v>
      </c>
    </row>
    <row r="4995" spans="1:31" x14ac:dyDescent="0.25">
      <c r="A4995" s="9">
        <v>45260</v>
      </c>
      <c r="B4995" s="10" t="s">
        <v>806</v>
      </c>
      <c r="C4995" s="10" t="s">
        <v>711</v>
      </c>
      <c r="D4995" s="10" t="s">
        <v>29</v>
      </c>
      <c r="E4995" s="10" t="s">
        <v>539</v>
      </c>
      <c r="F4995" s="10"/>
      <c r="G4995" s="10">
        <v>0</v>
      </c>
      <c r="H4995" s="11">
        <f>SUMIFS(AA:AA,$A:$A,EOMONTH($A4995,-1),$B:$B,$B4995)</f>
        <v>-109</v>
      </c>
      <c r="I4995" s="63">
        <f>ROUND(SUMIFS(AC:AC,$A:$A,EOMONTH($A4995,-1),$B:$B,$B4995),2)</f>
        <v>0</v>
      </c>
      <c r="J4995" s="11">
        <f>SUMIFS(AB:AB,$A:$A,EOMONTH($A4995,-1),$B:$B,$B4995)</f>
        <v>0</v>
      </c>
      <c r="K4995" s="13">
        <v>0</v>
      </c>
      <c r="L4995" s="25">
        <v>0</v>
      </c>
      <c r="M4995" s="15">
        <v>0</v>
      </c>
      <c r="N4995" s="14">
        <v>0</v>
      </c>
      <c r="O4995" s="16">
        <v>0</v>
      </c>
      <c r="P4995" s="16">
        <v>0</v>
      </c>
      <c r="Q4995" s="16">
        <v>0</v>
      </c>
      <c r="R4995" s="16">
        <f>Q4995*16.876/100</f>
        <v>0</v>
      </c>
      <c r="S4995" s="17">
        <f t="shared" si="539"/>
        <v>0</v>
      </c>
      <c r="T4995" s="16">
        <v>0</v>
      </c>
      <c r="U4995" s="18">
        <f t="shared" si="540"/>
        <v>0</v>
      </c>
      <c r="V4995" s="18">
        <f t="shared" si="541"/>
        <v>0</v>
      </c>
      <c r="W4995" s="18">
        <f t="shared" si="542"/>
        <v>0</v>
      </c>
      <c r="X4995" s="27"/>
      <c r="Y4995" s="19">
        <f t="shared" si="543"/>
        <v>0</v>
      </c>
      <c r="Z4995" s="18">
        <f t="shared" si="544"/>
        <v>0</v>
      </c>
      <c r="AA4995" s="12">
        <v>-109</v>
      </c>
      <c r="AB4995" s="12">
        <v>0</v>
      </c>
      <c r="AC4995" s="28">
        <f>+I4995+Y4995-Z4995</f>
        <v>0</v>
      </c>
      <c r="AD4995" s="20">
        <f t="shared" si="545"/>
        <v>0</v>
      </c>
      <c r="AE4995">
        <v>0</v>
      </c>
    </row>
    <row r="4996" spans="1:31" x14ac:dyDescent="0.25">
      <c r="A4996" s="59">
        <v>45260</v>
      </c>
      <c r="B4996" s="60" t="s">
        <v>717</v>
      </c>
      <c r="C4996" s="60" t="s">
        <v>718</v>
      </c>
      <c r="D4996" s="60" t="s">
        <v>29</v>
      </c>
      <c r="E4996" s="60" t="s">
        <v>30</v>
      </c>
      <c r="F4996" s="10"/>
      <c r="G4996" s="10"/>
      <c r="H4996" s="11"/>
      <c r="I4996" s="63">
        <f>ROUND(SUMIFS(AC:AC,$A:$A,EOMONTH($A4996,-1),$B:$B,$B4996),2)</f>
        <v>0</v>
      </c>
      <c r="J4996" s="11"/>
      <c r="K4996" s="13"/>
      <c r="L4996" s="25"/>
      <c r="M4996" s="15"/>
      <c r="N4996" s="14"/>
      <c r="O4996" s="16"/>
      <c r="P4996" s="16"/>
      <c r="Q4996" s="16"/>
      <c r="R4996" s="16"/>
      <c r="S4996" s="17">
        <f t="shared" si="539"/>
        <v>0</v>
      </c>
      <c r="T4996" s="16"/>
      <c r="U4996" s="18">
        <f t="shared" si="540"/>
        <v>0</v>
      </c>
      <c r="V4996" s="18">
        <f t="shared" si="541"/>
        <v>0</v>
      </c>
      <c r="W4996" s="18">
        <f t="shared" si="542"/>
        <v>0</v>
      </c>
      <c r="X4996" s="27"/>
      <c r="Y4996" s="19">
        <f t="shared" si="543"/>
        <v>0</v>
      </c>
      <c r="Z4996" s="18">
        <f t="shared" si="544"/>
        <v>0</v>
      </c>
      <c r="AA4996" s="12"/>
      <c r="AB4996" s="12"/>
      <c r="AC4996" s="28">
        <f>+I4996+Y4996-Z4996</f>
        <v>0</v>
      </c>
      <c r="AD4996" s="20">
        <f t="shared" si="545"/>
        <v>0</v>
      </c>
      <c r="AE4996">
        <v>0</v>
      </c>
    </row>
    <row r="4997" spans="1:31" x14ac:dyDescent="0.25">
      <c r="A4997" s="9">
        <v>45260</v>
      </c>
      <c r="B4997" s="10" t="s">
        <v>133</v>
      </c>
      <c r="C4997" s="10" t="s">
        <v>62</v>
      </c>
      <c r="D4997" s="10" t="s">
        <v>40</v>
      </c>
      <c r="E4997" s="10" t="s">
        <v>30</v>
      </c>
      <c r="F4997" s="10">
        <v>100</v>
      </c>
      <c r="G4997" s="10">
        <v>109</v>
      </c>
      <c r="H4997" s="11">
        <f>SUMIFS(AA:AA,$A:$A,EOMONTH($A4997,-1),$B:$B,$B4997)</f>
        <v>307</v>
      </c>
      <c r="I4997" s="63">
        <f>ROUND(SUMIFS(AC:AC,$A:$A,EOMONTH($A4997,-1),$B:$B,$B4997),2)</f>
        <v>14.66</v>
      </c>
      <c r="J4997" s="11">
        <f>SUMIFS(AB:AB,$A:$A,EOMONTH($A4997,-1),$B:$B,$B4997)</f>
        <v>3683.08</v>
      </c>
      <c r="K4997" s="13">
        <v>0</v>
      </c>
      <c r="L4997" s="25">
        <v>0</v>
      </c>
      <c r="M4997" s="15">
        <v>0</v>
      </c>
      <c r="N4997" s="14">
        <v>0</v>
      </c>
      <c r="O4997" s="16">
        <v>0</v>
      </c>
      <c r="P4997" s="16">
        <v>0</v>
      </c>
      <c r="Q4997" s="16">
        <v>1000</v>
      </c>
      <c r="R4997" s="16">
        <f>Q4997*16.876/100</f>
        <v>168.76</v>
      </c>
      <c r="S4997" s="17">
        <f t="shared" ref="S4997:S5060" si="546">Q4997+R4997</f>
        <v>1168.76</v>
      </c>
      <c r="T4997" s="16">
        <v>9000</v>
      </c>
      <c r="U4997" s="18">
        <f t="shared" ref="U4997:U5060" si="547">H4997*G4997/1000</f>
        <v>33.463000000000001</v>
      </c>
      <c r="V4997" s="18">
        <f t="shared" ref="V4997:V5060" si="548">M4997*F4997/1000</f>
        <v>0</v>
      </c>
      <c r="W4997" s="18">
        <f t="shared" ref="W4997:W5060" si="549">V4997*16.789/100</f>
        <v>0</v>
      </c>
      <c r="X4997" s="27"/>
      <c r="Y4997" s="19">
        <f t="shared" ref="Y4997:Y5060" si="550">V4997+W4997+X4997</f>
        <v>0</v>
      </c>
      <c r="Z4997" s="18">
        <f t="shared" ref="Z4997:Z5060" si="551">O4997*G4997/1000</f>
        <v>0</v>
      </c>
      <c r="AA4997" s="12">
        <v>-693</v>
      </c>
      <c r="AB4997" s="12">
        <v>-6216.02</v>
      </c>
      <c r="AC4997" s="28">
        <f>+I4997+Y4997-Z4997</f>
        <v>14.66</v>
      </c>
      <c r="AD4997" s="20">
        <f t="shared" ref="AD4997:AD5060" si="552">IF(AC4997&lt;0,ROUNDUP(AC4997,-1)*-1,0)</f>
        <v>0</v>
      </c>
      <c r="AE4997">
        <v>0</v>
      </c>
    </row>
    <row r="4998" spans="1:31" x14ac:dyDescent="0.25">
      <c r="A4998" s="9">
        <v>45260</v>
      </c>
      <c r="B4998" s="10" t="s">
        <v>134</v>
      </c>
      <c r="C4998" s="10" t="s">
        <v>62</v>
      </c>
      <c r="D4998" s="10" t="s">
        <v>40</v>
      </c>
      <c r="E4998" s="10" t="s">
        <v>30</v>
      </c>
      <c r="F4998" s="10">
        <v>100</v>
      </c>
      <c r="G4998" s="10">
        <v>109</v>
      </c>
      <c r="H4998" s="11">
        <f>SUMIFS(AA:AA,$A:$A,EOMONTH($A4998,-1),$B:$B,$B4998)</f>
        <v>198</v>
      </c>
      <c r="I4998" s="63">
        <f>ROUND(SUMIFS(AC:AC,$A:$A,EOMONTH($A4998,-1),$B:$B,$B4998),2)</f>
        <v>0.49</v>
      </c>
      <c r="J4998" s="11">
        <f>SUMIFS(AB:AB,$A:$A,EOMONTH($A4998,-1),$B:$B,$B4998)</f>
        <v>3506.11</v>
      </c>
      <c r="K4998" s="13">
        <v>0</v>
      </c>
      <c r="L4998" s="25">
        <v>0</v>
      </c>
      <c r="M4998" s="15">
        <v>0</v>
      </c>
      <c r="N4998" s="14">
        <v>0</v>
      </c>
      <c r="O4998" s="16">
        <v>0</v>
      </c>
      <c r="P4998" s="16">
        <v>0</v>
      </c>
      <c r="Q4998" s="16">
        <v>1000</v>
      </c>
      <c r="R4998" s="16">
        <f>Q4998*16.876/100</f>
        <v>168.76</v>
      </c>
      <c r="S4998" s="17">
        <f t="shared" si="546"/>
        <v>1168.76</v>
      </c>
      <c r="T4998" s="16">
        <v>13280</v>
      </c>
      <c r="U4998" s="18">
        <f t="shared" si="547"/>
        <v>21.582000000000001</v>
      </c>
      <c r="V4998" s="18">
        <f t="shared" si="548"/>
        <v>0</v>
      </c>
      <c r="W4998" s="18">
        <f t="shared" si="549"/>
        <v>0</v>
      </c>
      <c r="X4998" s="27"/>
      <c r="Y4998" s="19">
        <f t="shared" si="550"/>
        <v>0</v>
      </c>
      <c r="Z4998" s="18">
        <f t="shared" si="551"/>
        <v>0</v>
      </c>
      <c r="AA4998" s="12">
        <v>-802</v>
      </c>
      <c r="AB4998" s="12">
        <v>-10615.14</v>
      </c>
      <c r="AC4998" s="28">
        <f>+I4998+Y4998-Z4998</f>
        <v>0.49</v>
      </c>
      <c r="AD4998" s="20">
        <f t="shared" si="552"/>
        <v>0</v>
      </c>
      <c r="AE4998">
        <v>0</v>
      </c>
    </row>
    <row r="4999" spans="1:31" x14ac:dyDescent="0.25">
      <c r="A4999" s="9">
        <v>45260</v>
      </c>
      <c r="B4999" s="10" t="s">
        <v>800</v>
      </c>
      <c r="C4999" s="10" t="s">
        <v>62</v>
      </c>
      <c r="D4999" s="10" t="s">
        <v>40</v>
      </c>
      <c r="E4999" s="10" t="s">
        <v>30</v>
      </c>
      <c r="F4999" s="10">
        <v>100</v>
      </c>
      <c r="G4999" s="10">
        <v>109</v>
      </c>
      <c r="H4999" s="11">
        <f>SUMIFS(AA:AA,$A:$A,EOMONTH($A4999,-1),$B:$B,$B4999)</f>
        <v>248</v>
      </c>
      <c r="I4999" s="63">
        <f>ROUND(SUMIFS(AC:AC,$A:$A,EOMONTH($A4999,-1),$B:$B,$B4999),2)</f>
        <v>28.96</v>
      </c>
      <c r="J4999" s="11">
        <f>SUMIFS(AB:AB,$A:$A,EOMONTH($A4999,-1),$B:$B,$B4999)</f>
        <v>2958.86</v>
      </c>
      <c r="K4999" s="13">
        <v>0</v>
      </c>
      <c r="L4999" s="25">
        <v>0</v>
      </c>
      <c r="M4999" s="15">
        <v>0</v>
      </c>
      <c r="N4999" s="14">
        <v>0</v>
      </c>
      <c r="O4999" s="16">
        <v>0</v>
      </c>
      <c r="P4999" s="16">
        <v>0</v>
      </c>
      <c r="Q4999" s="16">
        <v>0</v>
      </c>
      <c r="R4999" s="16">
        <f>Q4999*16.876/100</f>
        <v>0</v>
      </c>
      <c r="S4999" s="17">
        <f t="shared" si="546"/>
        <v>0</v>
      </c>
      <c r="T4999" s="16">
        <v>0</v>
      </c>
      <c r="U4999" s="18">
        <f t="shared" si="547"/>
        <v>27.032</v>
      </c>
      <c r="V4999" s="18">
        <f t="shared" si="548"/>
        <v>0</v>
      </c>
      <c r="W4999" s="18">
        <f t="shared" si="549"/>
        <v>0</v>
      </c>
      <c r="X4999" s="27"/>
      <c r="Y4999" s="19">
        <f t="shared" si="550"/>
        <v>0</v>
      </c>
      <c r="Z4999" s="18">
        <f t="shared" si="551"/>
        <v>0</v>
      </c>
      <c r="AA4999" s="12">
        <v>248</v>
      </c>
      <c r="AB4999" s="12">
        <v>2243.4499999999998</v>
      </c>
      <c r="AC4999" s="28">
        <f>+I4999+Y4999-Z4999</f>
        <v>28.96</v>
      </c>
      <c r="AD4999" s="20">
        <f t="shared" si="552"/>
        <v>0</v>
      </c>
      <c r="AE4999">
        <v>0</v>
      </c>
    </row>
    <row r="5000" spans="1:31" x14ac:dyDescent="0.25">
      <c r="A5000" s="9">
        <v>45260</v>
      </c>
      <c r="B5000" s="10" t="s">
        <v>135</v>
      </c>
      <c r="C5000" s="10" t="s">
        <v>62</v>
      </c>
      <c r="D5000" s="10" t="s">
        <v>40</v>
      </c>
      <c r="E5000" s="10" t="s">
        <v>30</v>
      </c>
      <c r="F5000" s="10">
        <v>100</v>
      </c>
      <c r="G5000" s="10">
        <v>109</v>
      </c>
      <c r="H5000" s="11">
        <f>SUMIFS(AA:AA,$A:$A,EOMONTH($A5000,-1),$B:$B,$B5000)</f>
        <v>334</v>
      </c>
      <c r="I5000" s="63">
        <f>ROUND(SUMIFS(AC:AC,$A:$A,EOMONTH($A5000,-1),$B:$B,$B5000),2)</f>
        <v>20.309999999999999</v>
      </c>
      <c r="J5000" s="11">
        <f>SUMIFS(AB:AB,$A:$A,EOMONTH($A5000,-1),$B:$B,$B5000)</f>
        <v>3115.78</v>
      </c>
      <c r="K5000" s="13">
        <v>0</v>
      </c>
      <c r="L5000" s="25">
        <v>0</v>
      </c>
      <c r="M5000" s="15">
        <v>0</v>
      </c>
      <c r="N5000" s="14">
        <v>0</v>
      </c>
      <c r="O5000" s="16">
        <v>0</v>
      </c>
      <c r="P5000" s="16">
        <v>0</v>
      </c>
      <c r="Q5000" s="16">
        <v>1000</v>
      </c>
      <c r="R5000" s="16">
        <f>Q5000*16.876/100</f>
        <v>168.76</v>
      </c>
      <c r="S5000" s="17">
        <f t="shared" si="546"/>
        <v>1168.76</v>
      </c>
      <c r="T5000" s="16">
        <v>8780</v>
      </c>
      <c r="U5000" s="18">
        <f t="shared" si="547"/>
        <v>36.405999999999999</v>
      </c>
      <c r="V5000" s="18">
        <f t="shared" si="548"/>
        <v>0</v>
      </c>
      <c r="W5000" s="18">
        <f t="shared" si="549"/>
        <v>0</v>
      </c>
      <c r="X5000" s="27"/>
      <c r="Y5000" s="19">
        <f t="shared" si="550"/>
        <v>0</v>
      </c>
      <c r="Z5000" s="18">
        <f t="shared" si="551"/>
        <v>0</v>
      </c>
      <c r="AA5000" s="12">
        <v>-666</v>
      </c>
      <c r="AB5000" s="12">
        <v>-6364.7</v>
      </c>
      <c r="AC5000" s="28">
        <f>+I5000+Y5000-Z5000</f>
        <v>20.309999999999999</v>
      </c>
      <c r="AD5000" s="20">
        <f t="shared" si="552"/>
        <v>0</v>
      </c>
      <c r="AE5000">
        <v>0</v>
      </c>
    </row>
    <row r="5001" spans="1:31" x14ac:dyDescent="0.25">
      <c r="A5001" s="9">
        <v>45260</v>
      </c>
      <c r="B5001" s="10" t="s">
        <v>136</v>
      </c>
      <c r="C5001" s="10" t="s">
        <v>62</v>
      </c>
      <c r="D5001" s="10" t="s">
        <v>40</v>
      </c>
      <c r="E5001" s="10" t="s">
        <v>30</v>
      </c>
      <c r="F5001" s="10">
        <v>100</v>
      </c>
      <c r="G5001" s="10">
        <v>109</v>
      </c>
      <c r="H5001" s="11">
        <f>SUMIFS(AA:AA,$A:$A,EOMONTH($A5001,-1),$B:$B,$B5001)</f>
        <v>368</v>
      </c>
      <c r="I5001" s="63">
        <f>ROUND(SUMIFS(AC:AC,$A:$A,EOMONTH($A5001,-1),$B:$B,$B5001),2)</f>
        <v>20.010000000000002</v>
      </c>
      <c r="J5001" s="11">
        <f>SUMIFS(AB:AB,$A:$A,EOMONTH($A5001,-1),$B:$B,$B5001)</f>
        <v>5759</v>
      </c>
      <c r="K5001" s="13">
        <v>0</v>
      </c>
      <c r="L5001" s="25">
        <v>0</v>
      </c>
      <c r="M5001" s="15">
        <v>0</v>
      </c>
      <c r="N5001" s="14">
        <v>0</v>
      </c>
      <c r="O5001" s="16">
        <v>0</v>
      </c>
      <c r="P5001" s="16">
        <v>0</v>
      </c>
      <c r="Q5001" s="16">
        <v>1000</v>
      </c>
      <c r="R5001" s="16">
        <f>Q5001*16.876/100</f>
        <v>168.76</v>
      </c>
      <c r="S5001" s="17">
        <f t="shared" si="546"/>
        <v>1168.76</v>
      </c>
      <c r="T5001" s="16">
        <v>11740</v>
      </c>
      <c r="U5001" s="18">
        <f t="shared" si="547"/>
        <v>40.112000000000002</v>
      </c>
      <c r="V5001" s="18">
        <f t="shared" si="548"/>
        <v>0</v>
      </c>
      <c r="W5001" s="18">
        <f t="shared" si="549"/>
        <v>0</v>
      </c>
      <c r="X5001" s="27"/>
      <c r="Y5001" s="19">
        <f t="shared" si="550"/>
        <v>0</v>
      </c>
      <c r="Z5001" s="18">
        <f t="shared" si="551"/>
        <v>0</v>
      </c>
      <c r="AA5001" s="12">
        <v>-632</v>
      </c>
      <c r="AB5001" s="12">
        <v>-7388.4</v>
      </c>
      <c r="AC5001" s="28">
        <f>+I5001+Y5001-Z5001</f>
        <v>20.010000000000002</v>
      </c>
      <c r="AD5001" s="20">
        <f t="shared" si="552"/>
        <v>0</v>
      </c>
      <c r="AE5001">
        <v>0</v>
      </c>
    </row>
    <row r="5002" spans="1:31" x14ac:dyDescent="0.25">
      <c r="A5002" s="9">
        <v>45260</v>
      </c>
      <c r="B5002" s="10" t="s">
        <v>137</v>
      </c>
      <c r="C5002" s="10" t="s">
        <v>62</v>
      </c>
      <c r="D5002" s="10" t="s">
        <v>40</v>
      </c>
      <c r="E5002" s="10" t="s">
        <v>30</v>
      </c>
      <c r="F5002" s="10">
        <v>100</v>
      </c>
      <c r="G5002" s="10">
        <v>109</v>
      </c>
      <c r="H5002" s="11">
        <f>SUMIFS(AA:AA,$A:$A,EOMONTH($A5002,-1),$B:$B,$B5002)</f>
        <v>261</v>
      </c>
      <c r="I5002" s="63">
        <f>ROUND(SUMIFS(AC:AC,$A:$A,EOMONTH($A5002,-1),$B:$B,$B5002),2)</f>
        <v>17.239999999999998</v>
      </c>
      <c r="J5002" s="11">
        <f>SUMIFS(AB:AB,$A:$A,EOMONTH($A5002,-1),$B:$B,$B5002)</f>
        <v>3249.88</v>
      </c>
      <c r="K5002" s="13">
        <v>0</v>
      </c>
      <c r="L5002" s="25">
        <v>0</v>
      </c>
      <c r="M5002" s="15">
        <v>0</v>
      </c>
      <c r="N5002" s="14">
        <v>0</v>
      </c>
      <c r="O5002" s="16">
        <v>0</v>
      </c>
      <c r="P5002" s="16">
        <v>0</v>
      </c>
      <c r="Q5002" s="16">
        <v>1000</v>
      </c>
      <c r="R5002" s="16">
        <f>Q5002*16.876/100</f>
        <v>168.76</v>
      </c>
      <c r="S5002" s="17">
        <f t="shared" si="546"/>
        <v>1168.76</v>
      </c>
      <c r="T5002" s="16">
        <v>9340</v>
      </c>
      <c r="U5002" s="18">
        <f t="shared" si="547"/>
        <v>28.449000000000002</v>
      </c>
      <c r="V5002" s="18">
        <f t="shared" si="548"/>
        <v>0</v>
      </c>
      <c r="W5002" s="18">
        <f t="shared" si="549"/>
        <v>0</v>
      </c>
      <c r="X5002" s="27"/>
      <c r="Y5002" s="19">
        <f t="shared" si="550"/>
        <v>0</v>
      </c>
      <c r="Z5002" s="18">
        <f t="shared" si="551"/>
        <v>0</v>
      </c>
      <c r="AA5002" s="12">
        <v>-739</v>
      </c>
      <c r="AB5002" s="12">
        <v>-6899.15</v>
      </c>
      <c r="AC5002" s="28">
        <f>+I5002+Y5002-Z5002</f>
        <v>17.239999999999998</v>
      </c>
      <c r="AD5002" s="20">
        <f t="shared" si="552"/>
        <v>0</v>
      </c>
      <c r="AE5002">
        <v>0</v>
      </c>
    </row>
    <row r="5003" spans="1:31" x14ac:dyDescent="0.25">
      <c r="A5003" s="9">
        <v>45260</v>
      </c>
      <c r="B5003" s="10" t="s">
        <v>138</v>
      </c>
      <c r="C5003" s="10" t="s">
        <v>62</v>
      </c>
      <c r="D5003" s="10" t="s">
        <v>40</v>
      </c>
      <c r="E5003" s="10" t="s">
        <v>30</v>
      </c>
      <c r="F5003" s="10">
        <v>100</v>
      </c>
      <c r="G5003" s="10">
        <v>109</v>
      </c>
      <c r="H5003" s="11">
        <f>SUMIFS(AA:AA,$A:$A,EOMONTH($A5003,-1),$B:$B,$B5003)</f>
        <v>590</v>
      </c>
      <c r="I5003" s="63">
        <f>ROUND(SUMIFS(AC:AC,$A:$A,EOMONTH($A5003,-1),$B:$B,$B5003),2)</f>
        <v>23.14</v>
      </c>
      <c r="J5003" s="11">
        <f>SUMIFS(AB:AB,$A:$A,EOMONTH($A5003,-1),$B:$B,$B5003)</f>
        <v>11907.34</v>
      </c>
      <c r="K5003" s="13">
        <v>0</v>
      </c>
      <c r="L5003" s="25">
        <v>0</v>
      </c>
      <c r="M5003" s="15">
        <v>0</v>
      </c>
      <c r="N5003" s="14">
        <v>0</v>
      </c>
      <c r="O5003" s="16">
        <v>0</v>
      </c>
      <c r="P5003" s="16">
        <v>0</v>
      </c>
      <c r="Q5003" s="16">
        <v>1000</v>
      </c>
      <c r="R5003" s="16">
        <f>Q5003*16.876/100</f>
        <v>168.76</v>
      </c>
      <c r="S5003" s="17">
        <f t="shared" si="546"/>
        <v>1168.76</v>
      </c>
      <c r="T5003" s="16">
        <v>15140</v>
      </c>
      <c r="U5003" s="18">
        <f t="shared" si="547"/>
        <v>64.31</v>
      </c>
      <c r="V5003" s="18">
        <f t="shared" si="548"/>
        <v>0</v>
      </c>
      <c r="W5003" s="18">
        <f t="shared" si="549"/>
        <v>0</v>
      </c>
      <c r="X5003" s="27"/>
      <c r="Y5003" s="19">
        <f t="shared" si="550"/>
        <v>0</v>
      </c>
      <c r="Z5003" s="18">
        <f t="shared" si="551"/>
        <v>0</v>
      </c>
      <c r="AA5003" s="12">
        <v>-410</v>
      </c>
      <c r="AB5003" s="12">
        <v>-6207.4</v>
      </c>
      <c r="AC5003" s="28">
        <f>+I5003+Y5003-Z5003</f>
        <v>23.14</v>
      </c>
      <c r="AD5003" s="20">
        <f t="shared" si="552"/>
        <v>0</v>
      </c>
      <c r="AE5003">
        <v>0</v>
      </c>
    </row>
    <row r="5004" spans="1:31" x14ac:dyDescent="0.25">
      <c r="A5004" s="9">
        <v>45260</v>
      </c>
      <c r="B5004" s="10" t="s">
        <v>139</v>
      </c>
      <c r="C5004" s="10" t="s">
        <v>62</v>
      </c>
      <c r="D5004" s="10" t="s">
        <v>40</v>
      </c>
      <c r="E5004" s="10" t="s">
        <v>30</v>
      </c>
      <c r="F5004" s="10">
        <v>100</v>
      </c>
      <c r="G5004" s="10">
        <v>109</v>
      </c>
      <c r="H5004" s="11">
        <f>SUMIFS(AA:AA,$A:$A,EOMONTH($A5004,-1),$B:$B,$B5004)</f>
        <v>309</v>
      </c>
      <c r="I5004" s="63">
        <f>ROUND(SUMIFS(AC:AC,$A:$A,EOMONTH($A5004,-1),$B:$B,$B5004),2)</f>
        <v>16.97</v>
      </c>
      <c r="J5004" s="11">
        <f>SUMIFS(AB:AB,$A:$A,EOMONTH($A5004,-1),$B:$B,$B5004)</f>
        <v>3652.08</v>
      </c>
      <c r="K5004" s="13">
        <v>0</v>
      </c>
      <c r="L5004" s="25">
        <v>0</v>
      </c>
      <c r="M5004" s="15">
        <v>0</v>
      </c>
      <c r="N5004" s="14">
        <v>0</v>
      </c>
      <c r="O5004" s="16">
        <v>0</v>
      </c>
      <c r="P5004" s="16">
        <v>0</v>
      </c>
      <c r="Q5004" s="16">
        <v>1000</v>
      </c>
      <c r="R5004" s="16">
        <f>Q5004*16.876/100</f>
        <v>168.76</v>
      </c>
      <c r="S5004" s="17">
        <f t="shared" si="546"/>
        <v>1168.76</v>
      </c>
      <c r="T5004" s="16">
        <v>8860</v>
      </c>
      <c r="U5004" s="18">
        <f t="shared" si="547"/>
        <v>33.680999999999997</v>
      </c>
      <c r="V5004" s="18">
        <f t="shared" si="548"/>
        <v>0</v>
      </c>
      <c r="W5004" s="18">
        <f t="shared" si="549"/>
        <v>0</v>
      </c>
      <c r="X5004" s="27"/>
      <c r="Y5004" s="19">
        <f t="shared" si="550"/>
        <v>0</v>
      </c>
      <c r="Z5004" s="18">
        <f t="shared" si="551"/>
        <v>0</v>
      </c>
      <c r="AA5004" s="12">
        <v>-691</v>
      </c>
      <c r="AB5004" s="12">
        <v>-6095.63</v>
      </c>
      <c r="AC5004" s="28">
        <f>+I5004+Y5004-Z5004</f>
        <v>16.97</v>
      </c>
      <c r="AD5004" s="20">
        <f t="shared" si="552"/>
        <v>0</v>
      </c>
      <c r="AE5004">
        <v>0</v>
      </c>
    </row>
    <row r="5005" spans="1:31" x14ac:dyDescent="0.25">
      <c r="A5005" s="9">
        <v>45260</v>
      </c>
      <c r="B5005" s="10" t="s">
        <v>140</v>
      </c>
      <c r="C5005" s="10" t="s">
        <v>62</v>
      </c>
      <c r="D5005" s="10" t="s">
        <v>40</v>
      </c>
      <c r="E5005" s="10" t="s">
        <v>30</v>
      </c>
      <c r="F5005" s="10">
        <v>100</v>
      </c>
      <c r="G5005" s="10">
        <v>109</v>
      </c>
      <c r="H5005" s="11">
        <f>SUMIFS(AA:AA,$A:$A,EOMONTH($A5005,-1),$B:$B,$B5005)</f>
        <v>-246</v>
      </c>
      <c r="I5005" s="63">
        <f>ROUND(SUMIFS(AC:AC,$A:$A,EOMONTH($A5005,-1),$B:$B,$B5005),2)</f>
        <v>-29.62</v>
      </c>
      <c r="J5005" s="11">
        <f>SUMIFS(AB:AB,$A:$A,EOMONTH($A5005,-1),$B:$B,$B5005)</f>
        <v>-5765.34</v>
      </c>
      <c r="K5005" s="13">
        <v>0</v>
      </c>
      <c r="L5005" s="25">
        <v>0</v>
      </c>
      <c r="M5005" s="15">
        <v>1000</v>
      </c>
      <c r="N5005" s="14">
        <v>77140</v>
      </c>
      <c r="O5005" s="16">
        <v>409</v>
      </c>
      <c r="P5005" s="16">
        <v>9619.31</v>
      </c>
      <c r="Q5005" s="16">
        <v>0</v>
      </c>
      <c r="R5005" s="16">
        <f>Q5005*16.876/100</f>
        <v>0</v>
      </c>
      <c r="S5005" s="17">
        <f t="shared" si="546"/>
        <v>0</v>
      </c>
      <c r="T5005" s="16">
        <v>0</v>
      </c>
      <c r="U5005" s="18">
        <f t="shared" si="547"/>
        <v>-26.814</v>
      </c>
      <c r="V5005" s="18">
        <f t="shared" si="548"/>
        <v>100</v>
      </c>
      <c r="W5005" s="18">
        <f t="shared" si="549"/>
        <v>16.789000000000001</v>
      </c>
      <c r="X5005" s="27"/>
      <c r="Y5005" s="19">
        <f t="shared" si="550"/>
        <v>116.789</v>
      </c>
      <c r="Z5005" s="18">
        <f t="shared" si="551"/>
        <v>44.581000000000003</v>
      </c>
      <c r="AA5005" s="12">
        <v>345</v>
      </c>
      <c r="AB5005" s="12">
        <v>39824.400000000001</v>
      </c>
      <c r="AC5005" s="28">
        <f>+I5005+Y5005-Z5005</f>
        <v>42.587999999999994</v>
      </c>
      <c r="AD5005" s="20">
        <f t="shared" si="552"/>
        <v>0</v>
      </c>
      <c r="AE5005">
        <v>0</v>
      </c>
    </row>
    <row r="5006" spans="1:31" x14ac:dyDescent="0.25">
      <c r="A5006" s="9">
        <v>45260</v>
      </c>
      <c r="B5006" s="10" t="s">
        <v>141</v>
      </c>
      <c r="C5006" s="10" t="s">
        <v>62</v>
      </c>
      <c r="D5006" s="10" t="s">
        <v>40</v>
      </c>
      <c r="E5006" s="10" t="s">
        <v>30</v>
      </c>
      <c r="F5006" s="10">
        <v>160</v>
      </c>
      <c r="G5006" s="10">
        <v>174</v>
      </c>
      <c r="H5006" s="11">
        <f>SUMIFS(AA:AA,$A:$A,EOMONTH($A5006,-1),$B:$B,$B5006)</f>
        <v>48</v>
      </c>
      <c r="I5006" s="63">
        <f>ROUND(SUMIFS(AC:AC,$A:$A,EOMONTH($A5006,-1),$B:$B,$B5006),2)</f>
        <v>31.53</v>
      </c>
      <c r="J5006" s="11">
        <f>SUMIFS(AB:AB,$A:$A,EOMONTH($A5006,-1),$B:$B,$B5006)</f>
        <v>-1447.92</v>
      </c>
      <c r="K5006" s="13">
        <v>0</v>
      </c>
      <c r="L5006" s="25">
        <v>0</v>
      </c>
      <c r="M5006" s="15">
        <v>604</v>
      </c>
      <c r="N5006" s="14">
        <v>12714.24</v>
      </c>
      <c r="O5006" s="16">
        <v>601</v>
      </c>
      <c r="P5006" s="16">
        <v>20906.400000000001</v>
      </c>
      <c r="Q5006" s="16">
        <v>0</v>
      </c>
      <c r="R5006" s="16">
        <f>Q5006*16.876/100</f>
        <v>0</v>
      </c>
      <c r="S5006" s="17">
        <f t="shared" si="546"/>
        <v>0</v>
      </c>
      <c r="T5006" s="16">
        <v>0</v>
      </c>
      <c r="U5006" s="18">
        <f t="shared" si="547"/>
        <v>8.3520000000000003</v>
      </c>
      <c r="V5006" s="18">
        <f t="shared" si="548"/>
        <v>96.64</v>
      </c>
      <c r="W5006" s="18">
        <f t="shared" si="549"/>
        <v>16.224889600000001</v>
      </c>
      <c r="X5006" s="27"/>
      <c r="Y5006" s="19">
        <f t="shared" si="550"/>
        <v>112.8648896</v>
      </c>
      <c r="Z5006" s="18">
        <f t="shared" si="551"/>
        <v>104.574</v>
      </c>
      <c r="AA5006" s="12">
        <v>51</v>
      </c>
      <c r="AB5006" s="12">
        <v>-1368.72</v>
      </c>
      <c r="AC5006" s="28">
        <f>+I5006+Y5006-Z5006</f>
        <v>39.820889600000001</v>
      </c>
      <c r="AD5006" s="20">
        <f t="shared" si="552"/>
        <v>0</v>
      </c>
      <c r="AE5006">
        <v>0</v>
      </c>
    </row>
    <row r="5007" spans="1:31" x14ac:dyDescent="0.25">
      <c r="A5007" s="9">
        <v>45260</v>
      </c>
      <c r="B5007" s="10" t="s">
        <v>142</v>
      </c>
      <c r="C5007" s="10" t="s">
        <v>62</v>
      </c>
      <c r="D5007" s="10" t="s">
        <v>40</v>
      </c>
      <c r="E5007" s="10" t="s">
        <v>30</v>
      </c>
      <c r="F5007" s="10">
        <v>160</v>
      </c>
      <c r="G5007" s="10">
        <v>174</v>
      </c>
      <c r="H5007" s="11">
        <f>SUMIFS(AA:AA,$A:$A,EOMONTH($A5007,-1),$B:$B,$B5007)</f>
        <v>135</v>
      </c>
      <c r="I5007" s="63">
        <f>ROUND(SUMIFS(AC:AC,$A:$A,EOMONTH($A5007,-1),$B:$B,$B5007),2)</f>
        <v>21.73</v>
      </c>
      <c r="J5007" s="11">
        <f>SUMIFS(AB:AB,$A:$A,EOMONTH($A5007,-1),$B:$B,$B5007)</f>
        <v>2676.41</v>
      </c>
      <c r="K5007" s="13">
        <v>0</v>
      </c>
      <c r="L5007" s="25">
        <v>0</v>
      </c>
      <c r="M5007" s="15">
        <v>0</v>
      </c>
      <c r="N5007" s="14">
        <v>0</v>
      </c>
      <c r="O5007" s="16">
        <v>0</v>
      </c>
      <c r="P5007" s="16">
        <v>0</v>
      </c>
      <c r="Q5007" s="16">
        <v>24</v>
      </c>
      <c r="R5007" s="16">
        <f>Q5007*16.876/100</f>
        <v>4.0502399999999996</v>
      </c>
      <c r="S5007" s="17">
        <f t="shared" si="546"/>
        <v>28.050239999999999</v>
      </c>
      <c r="T5007" s="16">
        <v>321.12</v>
      </c>
      <c r="U5007" s="18">
        <f t="shared" si="547"/>
        <v>23.49</v>
      </c>
      <c r="V5007" s="18">
        <f t="shared" si="548"/>
        <v>0</v>
      </c>
      <c r="W5007" s="18">
        <f t="shared" si="549"/>
        <v>0</v>
      </c>
      <c r="X5007" s="27"/>
      <c r="Y5007" s="19">
        <f t="shared" si="550"/>
        <v>0</v>
      </c>
      <c r="Z5007" s="18">
        <f t="shared" si="551"/>
        <v>0</v>
      </c>
      <c r="AA5007" s="12">
        <v>111</v>
      </c>
      <c r="AB5007" s="12">
        <v>1552</v>
      </c>
      <c r="AC5007" s="28">
        <f>+I5007+Y5007-Z5007</f>
        <v>21.73</v>
      </c>
      <c r="AD5007" s="20">
        <f t="shared" si="552"/>
        <v>0</v>
      </c>
      <c r="AE5007">
        <v>0</v>
      </c>
    </row>
    <row r="5008" spans="1:31" x14ac:dyDescent="0.25">
      <c r="A5008" s="9">
        <v>45260</v>
      </c>
      <c r="B5008" s="10" t="s">
        <v>143</v>
      </c>
      <c r="C5008" s="10" t="s">
        <v>62</v>
      </c>
      <c r="D5008" s="10" t="s">
        <v>40</v>
      </c>
      <c r="E5008" s="10" t="s">
        <v>30</v>
      </c>
      <c r="F5008" s="10">
        <v>160</v>
      </c>
      <c r="G5008" s="10">
        <v>174</v>
      </c>
      <c r="H5008" s="11">
        <f>SUMIFS(AA:AA,$A:$A,EOMONTH($A5008,-1),$B:$B,$B5008)</f>
        <v>878</v>
      </c>
      <c r="I5008" s="63">
        <f>ROUND(SUMIFS(AC:AC,$A:$A,EOMONTH($A5008,-1),$B:$B,$B5008),2)</f>
        <v>10.39</v>
      </c>
      <c r="J5008" s="11">
        <f>SUMIFS(AB:AB,$A:$A,EOMONTH($A5008,-1),$B:$B,$B5008)</f>
        <v>31482</v>
      </c>
      <c r="K5008" s="13">
        <v>0</v>
      </c>
      <c r="L5008" s="25">
        <v>0</v>
      </c>
      <c r="M5008" s="15">
        <v>0</v>
      </c>
      <c r="N5008" s="14">
        <v>0</v>
      </c>
      <c r="O5008" s="16">
        <v>0</v>
      </c>
      <c r="P5008" s="16">
        <v>0</v>
      </c>
      <c r="Q5008" s="16">
        <v>264</v>
      </c>
      <c r="R5008" s="16">
        <f>Q5008*16.876/100</f>
        <v>44.552640000000004</v>
      </c>
      <c r="S5008" s="17">
        <f t="shared" si="546"/>
        <v>308.55264</v>
      </c>
      <c r="T5008" s="16">
        <v>8712</v>
      </c>
      <c r="U5008" s="18">
        <f t="shared" si="547"/>
        <v>152.77199999999999</v>
      </c>
      <c r="V5008" s="18">
        <f t="shared" si="548"/>
        <v>0</v>
      </c>
      <c r="W5008" s="18">
        <f t="shared" si="549"/>
        <v>0</v>
      </c>
      <c r="X5008" s="27"/>
      <c r="Y5008" s="19">
        <f t="shared" si="550"/>
        <v>0</v>
      </c>
      <c r="Z5008" s="18">
        <f t="shared" si="551"/>
        <v>0</v>
      </c>
      <c r="AA5008" s="12">
        <v>614</v>
      </c>
      <c r="AB5008" s="12">
        <v>19910</v>
      </c>
      <c r="AC5008" s="28">
        <f>+I5008+Y5008-Z5008</f>
        <v>10.39</v>
      </c>
      <c r="AD5008" s="20">
        <f t="shared" si="552"/>
        <v>0</v>
      </c>
      <c r="AE5008">
        <v>0</v>
      </c>
    </row>
    <row r="5009" spans="1:31" x14ac:dyDescent="0.25">
      <c r="A5009" s="9">
        <v>45260</v>
      </c>
      <c r="B5009" s="10" t="s">
        <v>775</v>
      </c>
      <c r="C5009" s="10" t="s">
        <v>62</v>
      </c>
      <c r="D5009" s="10" t="s">
        <v>40</v>
      </c>
      <c r="E5009" s="10" t="s">
        <v>30</v>
      </c>
      <c r="F5009" s="10">
        <v>160</v>
      </c>
      <c r="G5009" s="10">
        <v>174</v>
      </c>
      <c r="H5009" s="11">
        <f>SUMIFS(AA:AA,$A:$A,EOMONTH($A5009,-1),$B:$B,$B5009)</f>
        <v>172</v>
      </c>
      <c r="I5009" s="63">
        <f>ROUND(SUMIFS(AC:AC,$A:$A,EOMONTH($A5009,-1),$B:$B,$B5009),2)</f>
        <v>39.64</v>
      </c>
      <c r="J5009" s="11">
        <f>SUMIFS(AB:AB,$A:$A,EOMONTH($A5009,-1),$B:$B,$B5009)</f>
        <v>2636.27</v>
      </c>
      <c r="K5009" s="13">
        <v>0</v>
      </c>
      <c r="L5009" s="25">
        <v>0</v>
      </c>
      <c r="M5009" s="15">
        <v>0</v>
      </c>
      <c r="N5009" s="14">
        <v>0</v>
      </c>
      <c r="O5009" s="16">
        <v>0</v>
      </c>
      <c r="P5009" s="16">
        <v>0</v>
      </c>
      <c r="Q5009" s="16">
        <v>100</v>
      </c>
      <c r="R5009" s="16">
        <f>Q5009*16.876/100</f>
        <v>16.876000000000001</v>
      </c>
      <c r="S5009" s="17">
        <f t="shared" si="546"/>
        <v>116.876</v>
      </c>
      <c r="T5009" s="16">
        <v>1345</v>
      </c>
      <c r="U5009" s="18">
        <f t="shared" si="547"/>
        <v>29.928000000000001</v>
      </c>
      <c r="V5009" s="18">
        <f t="shared" si="548"/>
        <v>0</v>
      </c>
      <c r="W5009" s="18">
        <f t="shared" si="549"/>
        <v>0</v>
      </c>
      <c r="X5009" s="27"/>
      <c r="Y5009" s="19">
        <f t="shared" si="550"/>
        <v>0</v>
      </c>
      <c r="Z5009" s="18">
        <f t="shared" si="551"/>
        <v>0</v>
      </c>
      <c r="AA5009" s="12">
        <v>72</v>
      </c>
      <c r="AB5009" s="12">
        <v>842.84</v>
      </c>
      <c r="AC5009" s="28">
        <f>+I5009+Y5009-Z5009</f>
        <v>39.64</v>
      </c>
      <c r="AD5009" s="20">
        <f t="shared" si="552"/>
        <v>0</v>
      </c>
      <c r="AE5009">
        <v>0</v>
      </c>
    </row>
    <row r="5010" spans="1:31" x14ac:dyDescent="0.25">
      <c r="A5010" s="9">
        <v>45260</v>
      </c>
      <c r="B5010" s="10" t="s">
        <v>144</v>
      </c>
      <c r="C5010" s="10" t="s">
        <v>62</v>
      </c>
      <c r="D5010" s="10" t="s">
        <v>40</v>
      </c>
      <c r="E5010" s="10" t="s">
        <v>30</v>
      </c>
      <c r="F5010" s="10">
        <v>160</v>
      </c>
      <c r="G5010" s="10">
        <v>174</v>
      </c>
      <c r="H5010" s="11">
        <f>SUMIFS(AA:AA,$A:$A,EOMONTH($A5010,-1),$B:$B,$B5010)</f>
        <v>266</v>
      </c>
      <c r="I5010" s="63">
        <f>ROUND(SUMIFS(AC:AC,$A:$A,EOMONTH($A5010,-1),$B:$B,$B5010),2)</f>
        <v>3.49</v>
      </c>
      <c r="J5010" s="11">
        <f>SUMIFS(AB:AB,$A:$A,EOMONTH($A5010,-1),$B:$B,$B5010)</f>
        <v>9279.67</v>
      </c>
      <c r="K5010" s="13">
        <v>0</v>
      </c>
      <c r="L5010" s="25">
        <v>0</v>
      </c>
      <c r="M5010" s="15">
        <v>0</v>
      </c>
      <c r="N5010" s="14">
        <v>0</v>
      </c>
      <c r="O5010" s="16">
        <v>0</v>
      </c>
      <c r="P5010" s="16">
        <v>0</v>
      </c>
      <c r="Q5010" s="16">
        <v>36</v>
      </c>
      <c r="R5010" s="16">
        <f>Q5010*16.876/100</f>
        <v>6.0753600000000008</v>
      </c>
      <c r="S5010" s="17">
        <f t="shared" si="546"/>
        <v>42.075360000000003</v>
      </c>
      <c r="T5010" s="16">
        <v>341.4</v>
      </c>
      <c r="U5010" s="18">
        <f t="shared" si="547"/>
        <v>46.283999999999999</v>
      </c>
      <c r="V5010" s="18">
        <f t="shared" si="548"/>
        <v>0</v>
      </c>
      <c r="W5010" s="18">
        <f t="shared" si="549"/>
        <v>0</v>
      </c>
      <c r="X5010" s="27"/>
      <c r="Y5010" s="19">
        <f t="shared" si="550"/>
        <v>0</v>
      </c>
      <c r="Z5010" s="18">
        <f t="shared" si="551"/>
        <v>0</v>
      </c>
      <c r="AA5010" s="12">
        <v>230</v>
      </c>
      <c r="AB5010" s="12">
        <v>6323.53</v>
      </c>
      <c r="AC5010" s="28">
        <f>+I5010+Y5010-Z5010</f>
        <v>3.49</v>
      </c>
      <c r="AD5010" s="20">
        <f t="shared" si="552"/>
        <v>0</v>
      </c>
      <c r="AE5010">
        <v>0</v>
      </c>
    </row>
    <row r="5011" spans="1:31" x14ac:dyDescent="0.25">
      <c r="A5011" s="9">
        <v>45260</v>
      </c>
      <c r="B5011" s="10" t="s">
        <v>145</v>
      </c>
      <c r="C5011" s="10" t="s">
        <v>62</v>
      </c>
      <c r="D5011" s="10" t="s">
        <v>40</v>
      </c>
      <c r="E5011" s="10" t="s">
        <v>30</v>
      </c>
      <c r="F5011" s="10">
        <v>160</v>
      </c>
      <c r="G5011" s="10">
        <v>174</v>
      </c>
      <c r="H5011" s="11">
        <f>SUMIFS(AA:AA,$A:$A,EOMONTH($A5011,-1),$B:$B,$B5011)</f>
        <v>112</v>
      </c>
      <c r="I5011" s="63">
        <f>ROUND(SUMIFS(AC:AC,$A:$A,EOMONTH($A5011,-1),$B:$B,$B5011),2)</f>
        <v>12.38</v>
      </c>
      <c r="J5011" s="11">
        <f>SUMIFS(AB:AB,$A:$A,EOMONTH($A5011,-1),$B:$B,$B5011)</f>
        <v>3286.48</v>
      </c>
      <c r="K5011" s="13">
        <v>0</v>
      </c>
      <c r="L5011" s="25">
        <v>0</v>
      </c>
      <c r="M5011" s="15">
        <v>0</v>
      </c>
      <c r="N5011" s="14">
        <v>0</v>
      </c>
      <c r="O5011" s="16">
        <v>0</v>
      </c>
      <c r="P5011" s="16">
        <v>0</v>
      </c>
      <c r="Q5011" s="16">
        <v>36</v>
      </c>
      <c r="R5011" s="16">
        <f>Q5011*16.876/100</f>
        <v>6.0753600000000008</v>
      </c>
      <c r="S5011" s="17">
        <f t="shared" si="546"/>
        <v>42.075360000000003</v>
      </c>
      <c r="T5011" s="16">
        <v>318.60000000000002</v>
      </c>
      <c r="U5011" s="18">
        <f t="shared" si="547"/>
        <v>19.488</v>
      </c>
      <c r="V5011" s="18">
        <f t="shared" si="548"/>
        <v>0</v>
      </c>
      <c r="W5011" s="18">
        <f t="shared" si="549"/>
        <v>0</v>
      </c>
      <c r="X5011" s="27"/>
      <c r="Y5011" s="19">
        <f t="shared" si="550"/>
        <v>0</v>
      </c>
      <c r="Z5011" s="18">
        <f t="shared" si="551"/>
        <v>0</v>
      </c>
      <c r="AA5011" s="12">
        <v>76</v>
      </c>
      <c r="AB5011" s="12">
        <v>1939.76</v>
      </c>
      <c r="AC5011" s="28">
        <f>+I5011+Y5011-Z5011</f>
        <v>12.38</v>
      </c>
      <c r="AD5011" s="20">
        <f t="shared" si="552"/>
        <v>0</v>
      </c>
      <c r="AE5011">
        <v>0</v>
      </c>
    </row>
    <row r="5012" spans="1:31" x14ac:dyDescent="0.25">
      <c r="A5012" s="9">
        <v>45260</v>
      </c>
      <c r="B5012" s="10" t="s">
        <v>146</v>
      </c>
      <c r="C5012" s="10" t="s">
        <v>62</v>
      </c>
      <c r="D5012" s="10" t="s">
        <v>40</v>
      </c>
      <c r="E5012" s="10" t="s">
        <v>30</v>
      </c>
      <c r="F5012" s="10">
        <v>160</v>
      </c>
      <c r="G5012" s="10">
        <v>174</v>
      </c>
      <c r="H5012" s="11">
        <f>SUMIFS(AA:AA,$A:$A,EOMONTH($A5012,-1),$B:$B,$B5012)</f>
        <v>161</v>
      </c>
      <c r="I5012" s="63">
        <f>ROUND(SUMIFS(AC:AC,$A:$A,EOMONTH($A5012,-1),$B:$B,$B5012),2)</f>
        <v>28.69</v>
      </c>
      <c r="J5012" s="11">
        <f>SUMIFS(AB:AB,$A:$A,EOMONTH($A5012,-1),$B:$B,$B5012)</f>
        <v>3683.41</v>
      </c>
      <c r="K5012" s="13">
        <v>0</v>
      </c>
      <c r="L5012" s="25">
        <v>0</v>
      </c>
      <c r="M5012" s="15">
        <v>0</v>
      </c>
      <c r="N5012" s="14">
        <v>0</v>
      </c>
      <c r="O5012" s="16">
        <v>0</v>
      </c>
      <c r="P5012" s="16">
        <v>0</v>
      </c>
      <c r="Q5012" s="16">
        <v>60</v>
      </c>
      <c r="R5012" s="16">
        <f>Q5012*16.876/100</f>
        <v>10.1256</v>
      </c>
      <c r="S5012" s="17">
        <f t="shared" si="546"/>
        <v>70.125600000000006</v>
      </c>
      <c r="T5012" s="16">
        <v>229.2</v>
      </c>
      <c r="U5012" s="18">
        <f t="shared" si="547"/>
        <v>28.013999999999999</v>
      </c>
      <c r="V5012" s="18">
        <f t="shared" si="548"/>
        <v>0</v>
      </c>
      <c r="W5012" s="18">
        <f t="shared" si="549"/>
        <v>0</v>
      </c>
      <c r="X5012" s="27"/>
      <c r="Y5012" s="19">
        <f t="shared" si="550"/>
        <v>0</v>
      </c>
      <c r="Z5012" s="18">
        <f t="shared" si="551"/>
        <v>0</v>
      </c>
      <c r="AA5012" s="12">
        <v>101</v>
      </c>
      <c r="AB5012" s="12">
        <v>2358.58</v>
      </c>
      <c r="AC5012" s="28">
        <f>+I5012+Y5012-Z5012</f>
        <v>28.69</v>
      </c>
      <c r="AD5012" s="20">
        <f t="shared" si="552"/>
        <v>0</v>
      </c>
      <c r="AE5012">
        <v>0</v>
      </c>
    </row>
    <row r="5013" spans="1:31" x14ac:dyDescent="0.25">
      <c r="A5013" s="9">
        <v>45260</v>
      </c>
      <c r="B5013" s="10" t="s">
        <v>147</v>
      </c>
      <c r="C5013" s="10" t="s">
        <v>62</v>
      </c>
      <c r="D5013" s="10" t="s">
        <v>40</v>
      </c>
      <c r="E5013" s="10" t="s">
        <v>30</v>
      </c>
      <c r="F5013" s="10">
        <v>160</v>
      </c>
      <c r="G5013" s="10">
        <v>174</v>
      </c>
      <c r="H5013" s="11">
        <f>SUMIFS(AA:AA,$A:$A,EOMONTH($A5013,-1),$B:$B,$B5013)</f>
        <v>295</v>
      </c>
      <c r="I5013" s="63">
        <f>ROUND(SUMIFS(AC:AC,$A:$A,EOMONTH($A5013,-1),$B:$B,$B5013),2)</f>
        <v>-12.33</v>
      </c>
      <c r="J5013" s="11">
        <f>SUMIFS(AB:AB,$A:$A,EOMONTH($A5013,-1),$B:$B,$B5013)</f>
        <v>12980</v>
      </c>
      <c r="K5013" s="13">
        <v>0</v>
      </c>
      <c r="L5013" s="25">
        <v>0</v>
      </c>
      <c r="M5013" s="15">
        <v>0</v>
      </c>
      <c r="N5013" s="14">
        <v>0</v>
      </c>
      <c r="O5013" s="16">
        <v>0</v>
      </c>
      <c r="P5013" s="16">
        <v>0</v>
      </c>
      <c r="Q5013" s="16">
        <v>60</v>
      </c>
      <c r="R5013" s="16">
        <f>Q5013*16.876/100</f>
        <v>10.1256</v>
      </c>
      <c r="S5013" s="17">
        <f t="shared" si="546"/>
        <v>70.125600000000006</v>
      </c>
      <c r="T5013" s="16">
        <v>471.48</v>
      </c>
      <c r="U5013" s="18">
        <f t="shared" si="547"/>
        <v>51.33</v>
      </c>
      <c r="V5013" s="18">
        <f t="shared" si="548"/>
        <v>0</v>
      </c>
      <c r="W5013" s="18">
        <f t="shared" si="549"/>
        <v>0</v>
      </c>
      <c r="X5013" s="27"/>
      <c r="Y5013" s="19">
        <f t="shared" si="550"/>
        <v>0</v>
      </c>
      <c r="Z5013" s="18">
        <f t="shared" si="551"/>
        <v>0</v>
      </c>
      <c r="AA5013" s="12">
        <v>235</v>
      </c>
      <c r="AB5013" s="12">
        <v>9208.57</v>
      </c>
      <c r="AC5013" s="28">
        <f>+I5013+Y5013-Z5013</f>
        <v>-12.33</v>
      </c>
      <c r="AD5013" s="20">
        <f t="shared" si="552"/>
        <v>20</v>
      </c>
      <c r="AE5013">
        <v>20</v>
      </c>
    </row>
    <row r="5014" spans="1:31" x14ac:dyDescent="0.25">
      <c r="A5014" s="9">
        <v>45260</v>
      </c>
      <c r="B5014" s="10" t="s">
        <v>148</v>
      </c>
      <c r="C5014" s="10" t="s">
        <v>62</v>
      </c>
      <c r="D5014" s="10" t="s">
        <v>40</v>
      </c>
      <c r="E5014" s="10" t="s">
        <v>30</v>
      </c>
      <c r="F5014" s="10">
        <v>160</v>
      </c>
      <c r="G5014" s="10">
        <v>174</v>
      </c>
      <c r="H5014" s="11">
        <f>SUMIFS(AA:AA,$A:$A,EOMONTH($A5014,-1),$B:$B,$B5014)</f>
        <v>364</v>
      </c>
      <c r="I5014" s="63">
        <f>ROUND(SUMIFS(AC:AC,$A:$A,EOMONTH($A5014,-1),$B:$B,$B5014),2)</f>
        <v>8.9600000000000009</v>
      </c>
      <c r="J5014" s="11">
        <f>SUMIFS(AB:AB,$A:$A,EOMONTH($A5014,-1),$B:$B,$B5014)</f>
        <v>14513.56</v>
      </c>
      <c r="K5014" s="13">
        <v>0</v>
      </c>
      <c r="L5014" s="25">
        <v>0</v>
      </c>
      <c r="M5014" s="15">
        <v>0</v>
      </c>
      <c r="N5014" s="14">
        <v>0</v>
      </c>
      <c r="O5014" s="16">
        <v>0</v>
      </c>
      <c r="P5014" s="16">
        <v>0</v>
      </c>
      <c r="Q5014" s="16">
        <v>24</v>
      </c>
      <c r="R5014" s="16">
        <f>Q5014*16.876/100</f>
        <v>4.0502399999999996</v>
      </c>
      <c r="S5014" s="17">
        <f t="shared" si="546"/>
        <v>28.050239999999999</v>
      </c>
      <c r="T5014" s="16">
        <v>673.44</v>
      </c>
      <c r="U5014" s="18">
        <f t="shared" si="547"/>
        <v>63.335999999999999</v>
      </c>
      <c r="V5014" s="18">
        <f t="shared" si="548"/>
        <v>0</v>
      </c>
      <c r="W5014" s="18">
        <f t="shared" si="549"/>
        <v>0</v>
      </c>
      <c r="X5014" s="27"/>
      <c r="Y5014" s="19">
        <f t="shared" si="550"/>
        <v>0</v>
      </c>
      <c r="Z5014" s="18">
        <f t="shared" si="551"/>
        <v>0</v>
      </c>
      <c r="AA5014" s="12">
        <v>340</v>
      </c>
      <c r="AB5014" s="12">
        <v>10101.69</v>
      </c>
      <c r="AC5014" s="28">
        <f>+I5014+Y5014-Z5014</f>
        <v>8.9600000000000009</v>
      </c>
      <c r="AD5014" s="20">
        <f t="shared" si="552"/>
        <v>0</v>
      </c>
      <c r="AE5014">
        <v>0</v>
      </c>
    </row>
    <row r="5015" spans="1:31" x14ac:dyDescent="0.25">
      <c r="A5015" s="9">
        <v>45260</v>
      </c>
      <c r="B5015" s="10" t="s">
        <v>149</v>
      </c>
      <c r="C5015" s="10" t="s">
        <v>62</v>
      </c>
      <c r="D5015" s="10" t="s">
        <v>40</v>
      </c>
      <c r="E5015" s="10" t="s">
        <v>30</v>
      </c>
      <c r="F5015" s="10">
        <v>265</v>
      </c>
      <c r="G5015" s="10">
        <v>289</v>
      </c>
      <c r="H5015" s="11">
        <f>SUMIFS(AA:AA,$A:$A,EOMONTH($A5015,-1),$B:$B,$B5015)</f>
        <v>329.5</v>
      </c>
      <c r="I5015" s="63">
        <f>ROUND(SUMIFS(AC:AC,$A:$A,EOMONTH($A5015,-1),$B:$B,$B5015),2)</f>
        <v>87.07</v>
      </c>
      <c r="J5015" s="11">
        <f>SUMIFS(AB:AB,$A:$A,EOMONTH($A5015,-1),$B:$B,$B5015)</f>
        <v>10461.469999999999</v>
      </c>
      <c r="K5015" s="13">
        <v>0</v>
      </c>
      <c r="L5015" s="25">
        <v>0</v>
      </c>
      <c r="M5015" s="15">
        <v>0</v>
      </c>
      <c r="N5015" s="14">
        <v>0</v>
      </c>
      <c r="O5015" s="16">
        <v>0</v>
      </c>
      <c r="P5015" s="16">
        <v>0</v>
      </c>
      <c r="Q5015" s="16">
        <v>90</v>
      </c>
      <c r="R5015" s="16">
        <f>Q5015*16.876/100</f>
        <v>15.188400000000001</v>
      </c>
      <c r="S5015" s="17">
        <f t="shared" si="546"/>
        <v>105.1884</v>
      </c>
      <c r="T5015" s="16">
        <v>2172.6</v>
      </c>
      <c r="U5015" s="18">
        <f t="shared" si="547"/>
        <v>95.225499999999997</v>
      </c>
      <c r="V5015" s="18">
        <f t="shared" si="548"/>
        <v>0</v>
      </c>
      <c r="W5015" s="18">
        <f t="shared" si="549"/>
        <v>0</v>
      </c>
      <c r="X5015" s="27"/>
      <c r="Y5015" s="19">
        <f t="shared" si="550"/>
        <v>0</v>
      </c>
      <c r="Z5015" s="18">
        <f t="shared" si="551"/>
        <v>0</v>
      </c>
      <c r="AA5015" s="12">
        <v>239.5</v>
      </c>
      <c r="AB5015" s="12">
        <v>6678.78</v>
      </c>
      <c r="AC5015" s="28">
        <f>+I5015+Y5015-Z5015</f>
        <v>87.07</v>
      </c>
      <c r="AD5015" s="20">
        <f t="shared" si="552"/>
        <v>0</v>
      </c>
      <c r="AE5015">
        <v>0</v>
      </c>
    </row>
    <row r="5016" spans="1:31" x14ac:dyDescent="0.25">
      <c r="A5016" s="9">
        <v>45260</v>
      </c>
      <c r="B5016" s="10" t="s">
        <v>150</v>
      </c>
      <c r="C5016" s="10" t="s">
        <v>62</v>
      </c>
      <c r="D5016" s="10" t="s">
        <v>40</v>
      </c>
      <c r="E5016" s="10" t="s">
        <v>30</v>
      </c>
      <c r="F5016" s="10">
        <v>265</v>
      </c>
      <c r="G5016" s="10">
        <v>289</v>
      </c>
      <c r="H5016" s="11">
        <f>SUMIFS(AA:AA,$A:$A,EOMONTH($A5016,-1),$B:$B,$B5016)</f>
        <v>194.5</v>
      </c>
      <c r="I5016" s="63">
        <f>ROUND(SUMIFS(AC:AC,$A:$A,EOMONTH($A5016,-1),$B:$B,$B5016),2)</f>
        <v>38.85</v>
      </c>
      <c r="J5016" s="11">
        <f>SUMIFS(AB:AB,$A:$A,EOMONTH($A5016,-1),$B:$B,$B5016)</f>
        <v>5193.59</v>
      </c>
      <c r="K5016" s="13">
        <v>0</v>
      </c>
      <c r="L5016" s="25">
        <v>0</v>
      </c>
      <c r="M5016" s="15">
        <v>0</v>
      </c>
      <c r="N5016" s="14">
        <v>0</v>
      </c>
      <c r="O5016" s="16">
        <v>0</v>
      </c>
      <c r="P5016" s="16">
        <v>0</v>
      </c>
      <c r="Q5016" s="16">
        <v>60</v>
      </c>
      <c r="R5016" s="16">
        <f>Q5016*16.876/100</f>
        <v>10.1256</v>
      </c>
      <c r="S5016" s="17">
        <f t="shared" si="546"/>
        <v>70.125600000000006</v>
      </c>
      <c r="T5016" s="16">
        <v>1378.8</v>
      </c>
      <c r="U5016" s="18">
        <f t="shared" si="547"/>
        <v>56.210500000000003</v>
      </c>
      <c r="V5016" s="18">
        <f t="shared" si="548"/>
        <v>0</v>
      </c>
      <c r="W5016" s="18">
        <f t="shared" si="549"/>
        <v>0</v>
      </c>
      <c r="X5016" s="27"/>
      <c r="Y5016" s="19">
        <f t="shared" si="550"/>
        <v>0</v>
      </c>
      <c r="Z5016" s="18">
        <f t="shared" si="551"/>
        <v>0</v>
      </c>
      <c r="AA5016" s="12">
        <v>134.5</v>
      </c>
      <c r="AB5016" s="12">
        <v>3125.29</v>
      </c>
      <c r="AC5016" s="28">
        <f>+I5016+Y5016-Z5016</f>
        <v>38.85</v>
      </c>
      <c r="AD5016" s="20">
        <f t="shared" si="552"/>
        <v>0</v>
      </c>
      <c r="AE5016">
        <v>0</v>
      </c>
    </row>
    <row r="5017" spans="1:31" x14ac:dyDescent="0.25">
      <c r="A5017" s="9">
        <v>45260</v>
      </c>
      <c r="B5017" s="10" t="s">
        <v>151</v>
      </c>
      <c r="C5017" s="10" t="s">
        <v>62</v>
      </c>
      <c r="D5017" s="10" t="s">
        <v>40</v>
      </c>
      <c r="E5017" s="10" t="s">
        <v>30</v>
      </c>
      <c r="F5017" s="10">
        <v>265</v>
      </c>
      <c r="G5017" s="10">
        <v>289</v>
      </c>
      <c r="H5017" s="11">
        <f>SUMIFS(AA:AA,$A:$A,EOMONTH($A5017,-1),$B:$B,$B5017)</f>
        <v>102.5</v>
      </c>
      <c r="I5017" s="63">
        <f>ROUND(SUMIFS(AC:AC,$A:$A,EOMONTH($A5017,-1),$B:$B,$B5017),2)</f>
        <v>-106.88</v>
      </c>
      <c r="J5017" s="11">
        <f>SUMIFS(AB:AB,$A:$A,EOMONTH($A5017,-1),$B:$B,$B5017)</f>
        <v>3345.24</v>
      </c>
      <c r="K5017" s="13">
        <v>0</v>
      </c>
      <c r="L5017" s="25">
        <v>0</v>
      </c>
      <c r="M5017" s="15">
        <v>0</v>
      </c>
      <c r="N5017" s="14">
        <v>0</v>
      </c>
      <c r="O5017" s="16">
        <v>0</v>
      </c>
      <c r="P5017" s="16">
        <v>0</v>
      </c>
      <c r="Q5017" s="16">
        <v>94</v>
      </c>
      <c r="R5017" s="16">
        <f>Q5017*16.876/100</f>
        <v>15.863440000000001</v>
      </c>
      <c r="S5017" s="17">
        <f t="shared" si="546"/>
        <v>109.86344</v>
      </c>
      <c r="T5017" s="16">
        <v>2301.12</v>
      </c>
      <c r="U5017" s="18">
        <f t="shared" si="547"/>
        <v>29.622499999999999</v>
      </c>
      <c r="V5017" s="18">
        <f t="shared" si="548"/>
        <v>0</v>
      </c>
      <c r="W5017" s="18">
        <f t="shared" si="549"/>
        <v>0</v>
      </c>
      <c r="X5017" s="27"/>
      <c r="Y5017" s="19">
        <f t="shared" si="550"/>
        <v>0</v>
      </c>
      <c r="Z5017" s="18">
        <f t="shared" si="551"/>
        <v>0</v>
      </c>
      <c r="AA5017" s="12">
        <v>8.5</v>
      </c>
      <c r="AB5017" s="12">
        <v>228.47</v>
      </c>
      <c r="AC5017" s="28">
        <f>+I5017+Y5017-Z5017</f>
        <v>-106.88</v>
      </c>
      <c r="AD5017" s="20">
        <f t="shared" si="552"/>
        <v>110</v>
      </c>
      <c r="AE5017">
        <v>110</v>
      </c>
    </row>
    <row r="5018" spans="1:31" x14ac:dyDescent="0.25">
      <c r="A5018" s="9">
        <v>45260</v>
      </c>
      <c r="B5018" s="10" t="s">
        <v>152</v>
      </c>
      <c r="C5018" s="10" t="s">
        <v>62</v>
      </c>
      <c r="D5018" s="10" t="s">
        <v>40</v>
      </c>
      <c r="E5018" s="10" t="s">
        <v>30</v>
      </c>
      <c r="F5018" s="10">
        <v>265</v>
      </c>
      <c r="G5018" s="10">
        <v>289</v>
      </c>
      <c r="H5018" s="11">
        <f>SUMIFS(AA:AA,$A:$A,EOMONTH($A5018,-1),$B:$B,$B5018)</f>
        <v>233.5</v>
      </c>
      <c r="I5018" s="63">
        <f>ROUND(SUMIFS(AC:AC,$A:$A,EOMONTH($A5018,-1),$B:$B,$B5018),2)</f>
        <v>25.31</v>
      </c>
      <c r="J5018" s="11">
        <f>SUMIFS(AB:AB,$A:$A,EOMONTH($A5018,-1),$B:$B,$B5018)</f>
        <v>5600.55</v>
      </c>
      <c r="K5018" s="13">
        <v>0</v>
      </c>
      <c r="L5018" s="25">
        <v>0</v>
      </c>
      <c r="M5018" s="15">
        <v>0</v>
      </c>
      <c r="N5018" s="14">
        <v>0</v>
      </c>
      <c r="O5018" s="16">
        <v>0</v>
      </c>
      <c r="P5018" s="16">
        <v>0</v>
      </c>
      <c r="Q5018" s="16">
        <v>80</v>
      </c>
      <c r="R5018" s="16">
        <f>Q5018*16.876/100</f>
        <v>13.500800000000002</v>
      </c>
      <c r="S5018" s="17">
        <f t="shared" si="546"/>
        <v>93.500799999999998</v>
      </c>
      <c r="T5018" s="16">
        <v>1831.2</v>
      </c>
      <c r="U5018" s="18">
        <f t="shared" si="547"/>
        <v>67.481499999999997</v>
      </c>
      <c r="V5018" s="18">
        <f t="shared" si="548"/>
        <v>0</v>
      </c>
      <c r="W5018" s="18">
        <f t="shared" si="549"/>
        <v>0</v>
      </c>
      <c r="X5018" s="27"/>
      <c r="Y5018" s="19">
        <f t="shared" si="550"/>
        <v>0</v>
      </c>
      <c r="Z5018" s="18">
        <f t="shared" si="551"/>
        <v>0</v>
      </c>
      <c r="AA5018" s="12">
        <v>153.5</v>
      </c>
      <c r="AB5018" s="12">
        <v>3769.35</v>
      </c>
      <c r="AC5018" s="28">
        <f>+I5018+Y5018-Z5018</f>
        <v>25.31</v>
      </c>
      <c r="AD5018" s="20">
        <f t="shared" si="552"/>
        <v>0</v>
      </c>
      <c r="AE5018">
        <v>0</v>
      </c>
    </row>
    <row r="5019" spans="1:31" x14ac:dyDescent="0.25">
      <c r="A5019" s="9">
        <v>45260</v>
      </c>
      <c r="B5019" s="10" t="s">
        <v>776</v>
      </c>
      <c r="C5019" s="10" t="s">
        <v>62</v>
      </c>
      <c r="D5019" s="10" t="s">
        <v>40</v>
      </c>
      <c r="E5019" s="10" t="s">
        <v>30</v>
      </c>
      <c r="F5019" s="10">
        <v>265</v>
      </c>
      <c r="G5019" s="10">
        <v>289</v>
      </c>
      <c r="H5019" s="11">
        <f>SUMIFS(AA:AA,$A:$A,EOMONTH($A5019,-1),$B:$B,$B5019)</f>
        <v>-100</v>
      </c>
      <c r="I5019" s="63">
        <f>ROUND(SUMIFS(AC:AC,$A:$A,EOMONTH($A5019,-1),$B:$B,$B5019),2)</f>
        <v>-14.06</v>
      </c>
      <c r="J5019" s="11">
        <f>SUMIFS(AB:AB,$A:$A,EOMONTH($A5019,-1),$B:$B,$B5019)</f>
        <v>-5100</v>
      </c>
      <c r="K5019" s="13">
        <v>0</v>
      </c>
      <c r="L5019" s="25">
        <v>0</v>
      </c>
      <c r="M5019" s="15">
        <v>644</v>
      </c>
      <c r="N5019" s="14">
        <v>15480.12</v>
      </c>
      <c r="O5019" s="16">
        <v>400</v>
      </c>
      <c r="P5019" s="16">
        <v>22972</v>
      </c>
      <c r="Q5019" s="16">
        <v>0</v>
      </c>
      <c r="R5019" s="16">
        <f>Q5019*16.876/100</f>
        <v>0</v>
      </c>
      <c r="S5019" s="17">
        <f t="shared" si="546"/>
        <v>0</v>
      </c>
      <c r="T5019" s="16">
        <v>0</v>
      </c>
      <c r="U5019" s="18">
        <f t="shared" si="547"/>
        <v>-28.9</v>
      </c>
      <c r="V5019" s="18">
        <f t="shared" si="548"/>
        <v>170.66</v>
      </c>
      <c r="W5019" s="18">
        <f t="shared" si="549"/>
        <v>28.652107399999998</v>
      </c>
      <c r="X5019" s="27"/>
      <c r="Y5019" s="19">
        <f t="shared" si="550"/>
        <v>199.3121074</v>
      </c>
      <c r="Z5019" s="18">
        <f t="shared" si="551"/>
        <v>115.6</v>
      </c>
      <c r="AA5019" s="12">
        <v>144</v>
      </c>
      <c r="AB5019" s="12">
        <v>766.57</v>
      </c>
      <c r="AC5019" s="28">
        <f>+I5019+Y5019-Z5019</f>
        <v>69.652107400000006</v>
      </c>
      <c r="AD5019" s="20">
        <f t="shared" si="552"/>
        <v>0</v>
      </c>
      <c r="AE5019">
        <v>0</v>
      </c>
    </row>
    <row r="5020" spans="1:31" x14ac:dyDescent="0.25">
      <c r="A5020" s="9">
        <v>45260</v>
      </c>
      <c r="B5020" s="10" t="s">
        <v>153</v>
      </c>
      <c r="C5020" s="10" t="s">
        <v>62</v>
      </c>
      <c r="D5020" s="10" t="s">
        <v>40</v>
      </c>
      <c r="E5020" s="10" t="s">
        <v>30</v>
      </c>
      <c r="F5020" s="10">
        <v>265</v>
      </c>
      <c r="G5020" s="10">
        <v>289</v>
      </c>
      <c r="H5020" s="11">
        <f>SUMIFS(AA:AA,$A:$A,EOMONTH($A5020,-1),$B:$B,$B5020)</f>
        <v>213.5</v>
      </c>
      <c r="I5020" s="63">
        <f>ROUND(SUMIFS(AC:AC,$A:$A,EOMONTH($A5020,-1),$B:$B,$B5020),2)</f>
        <v>33.18</v>
      </c>
      <c r="J5020" s="11">
        <f>SUMIFS(AB:AB,$A:$A,EOMONTH($A5020,-1),$B:$B,$B5020)</f>
        <v>7191.81</v>
      </c>
      <c r="K5020" s="13">
        <v>0</v>
      </c>
      <c r="L5020" s="25">
        <v>0</v>
      </c>
      <c r="M5020" s="15">
        <v>0</v>
      </c>
      <c r="N5020" s="14">
        <v>0</v>
      </c>
      <c r="O5020" s="16">
        <v>0</v>
      </c>
      <c r="P5020" s="16">
        <v>0</v>
      </c>
      <c r="Q5020" s="16">
        <v>80</v>
      </c>
      <c r="R5020" s="16">
        <f>Q5020*16.876/100</f>
        <v>13.500800000000002</v>
      </c>
      <c r="S5020" s="17">
        <f t="shared" si="546"/>
        <v>93.500799999999998</v>
      </c>
      <c r="T5020" s="16">
        <v>2021.6</v>
      </c>
      <c r="U5020" s="18">
        <f t="shared" si="547"/>
        <v>61.701500000000003</v>
      </c>
      <c r="V5020" s="18">
        <f t="shared" si="548"/>
        <v>0</v>
      </c>
      <c r="W5020" s="18">
        <f t="shared" si="549"/>
        <v>0</v>
      </c>
      <c r="X5020" s="27"/>
      <c r="Y5020" s="19">
        <f t="shared" si="550"/>
        <v>0</v>
      </c>
      <c r="Z5020" s="18">
        <f t="shared" si="551"/>
        <v>0</v>
      </c>
      <c r="AA5020" s="12">
        <v>133.5</v>
      </c>
      <c r="AB5020" s="12">
        <v>3487.15</v>
      </c>
      <c r="AC5020" s="28">
        <f>+I5020+Y5020-Z5020</f>
        <v>33.18</v>
      </c>
      <c r="AD5020" s="20">
        <f t="shared" si="552"/>
        <v>0</v>
      </c>
      <c r="AE5020">
        <v>0</v>
      </c>
    </row>
    <row r="5021" spans="1:31" x14ac:dyDescent="0.25">
      <c r="A5021" s="9">
        <v>45260</v>
      </c>
      <c r="B5021" s="10" t="s">
        <v>154</v>
      </c>
      <c r="C5021" s="10" t="s">
        <v>62</v>
      </c>
      <c r="D5021" s="10" t="s">
        <v>40</v>
      </c>
      <c r="E5021" s="10" t="s">
        <v>30</v>
      </c>
      <c r="F5021" s="10">
        <v>265</v>
      </c>
      <c r="G5021" s="10">
        <v>289</v>
      </c>
      <c r="H5021" s="11">
        <f>SUMIFS(AA:AA,$A:$A,EOMONTH($A5021,-1),$B:$B,$B5021)</f>
        <v>160.5</v>
      </c>
      <c r="I5021" s="63">
        <f>ROUND(SUMIFS(AC:AC,$A:$A,EOMONTH($A5021,-1),$B:$B,$B5021),2)</f>
        <v>65.37</v>
      </c>
      <c r="J5021" s="11">
        <f>SUMIFS(AB:AB,$A:$A,EOMONTH($A5021,-1),$B:$B,$B5021)</f>
        <v>3896.29</v>
      </c>
      <c r="K5021" s="13">
        <v>0</v>
      </c>
      <c r="L5021" s="25">
        <v>0</v>
      </c>
      <c r="M5021" s="15">
        <v>0</v>
      </c>
      <c r="N5021" s="14">
        <v>0</v>
      </c>
      <c r="O5021" s="16">
        <v>0</v>
      </c>
      <c r="P5021" s="16">
        <v>0</v>
      </c>
      <c r="Q5021" s="16">
        <v>80</v>
      </c>
      <c r="R5021" s="16">
        <f>Q5021*16.876/100</f>
        <v>13.500800000000002</v>
      </c>
      <c r="S5021" s="17">
        <f t="shared" si="546"/>
        <v>93.500799999999998</v>
      </c>
      <c r="T5021" s="16">
        <v>1826.4</v>
      </c>
      <c r="U5021" s="18">
        <f t="shared" si="547"/>
        <v>46.384500000000003</v>
      </c>
      <c r="V5021" s="18">
        <f t="shared" si="548"/>
        <v>0</v>
      </c>
      <c r="W5021" s="18">
        <f t="shared" si="549"/>
        <v>0</v>
      </c>
      <c r="X5021" s="27"/>
      <c r="Y5021" s="19">
        <f t="shared" si="550"/>
        <v>0</v>
      </c>
      <c r="Z5021" s="18">
        <f t="shared" si="551"/>
        <v>0</v>
      </c>
      <c r="AA5021" s="12">
        <v>80.5</v>
      </c>
      <c r="AB5021" s="12">
        <v>2069.89</v>
      </c>
      <c r="AC5021" s="28">
        <f>+I5021+Y5021-Z5021</f>
        <v>65.37</v>
      </c>
      <c r="AD5021" s="20">
        <f t="shared" si="552"/>
        <v>0</v>
      </c>
      <c r="AE5021">
        <v>0</v>
      </c>
    </row>
    <row r="5022" spans="1:31" x14ac:dyDescent="0.25">
      <c r="A5022" s="9">
        <v>45260</v>
      </c>
      <c r="B5022" s="10" t="s">
        <v>155</v>
      </c>
      <c r="C5022" s="10" t="s">
        <v>62</v>
      </c>
      <c r="D5022" s="10" t="s">
        <v>40</v>
      </c>
      <c r="E5022" s="10" t="s">
        <v>30</v>
      </c>
      <c r="F5022" s="10">
        <v>265</v>
      </c>
      <c r="G5022" s="10">
        <v>289</v>
      </c>
      <c r="H5022" s="11">
        <f>SUMIFS(AA:AA,$A:$A,EOMONTH($A5022,-1),$B:$B,$B5022)</f>
        <v>126.5</v>
      </c>
      <c r="I5022" s="63">
        <f>ROUND(SUMIFS(AC:AC,$A:$A,EOMONTH($A5022,-1),$B:$B,$B5022),2)</f>
        <v>37.22</v>
      </c>
      <c r="J5022" s="11">
        <f>SUMIFS(AB:AB,$A:$A,EOMONTH($A5022,-1),$B:$B,$B5022)</f>
        <v>3792</v>
      </c>
      <c r="K5022" s="13">
        <v>0</v>
      </c>
      <c r="L5022" s="25">
        <v>0</v>
      </c>
      <c r="M5022" s="15">
        <v>0</v>
      </c>
      <c r="N5022" s="14">
        <v>0</v>
      </c>
      <c r="O5022" s="16">
        <v>0</v>
      </c>
      <c r="P5022" s="16">
        <v>0</v>
      </c>
      <c r="Q5022" s="16">
        <v>80</v>
      </c>
      <c r="R5022" s="16">
        <f>Q5022*16.876/100</f>
        <v>13.500800000000002</v>
      </c>
      <c r="S5022" s="17">
        <f t="shared" si="546"/>
        <v>93.500799999999998</v>
      </c>
      <c r="T5022" s="16">
        <v>1798.4</v>
      </c>
      <c r="U5022" s="18">
        <f t="shared" si="547"/>
        <v>36.558500000000002</v>
      </c>
      <c r="V5022" s="18">
        <f t="shared" si="548"/>
        <v>0</v>
      </c>
      <c r="W5022" s="18">
        <f t="shared" si="549"/>
        <v>0</v>
      </c>
      <c r="X5022" s="27"/>
      <c r="Y5022" s="19">
        <f t="shared" si="550"/>
        <v>0</v>
      </c>
      <c r="Z5022" s="18">
        <f t="shared" si="551"/>
        <v>0</v>
      </c>
      <c r="AA5022" s="12">
        <v>46.5</v>
      </c>
      <c r="AB5022" s="12">
        <v>1094.05</v>
      </c>
      <c r="AC5022" s="28">
        <f>+I5022+Y5022-Z5022</f>
        <v>37.22</v>
      </c>
      <c r="AD5022" s="20">
        <f t="shared" si="552"/>
        <v>0</v>
      </c>
      <c r="AE5022">
        <v>0</v>
      </c>
    </row>
    <row r="5023" spans="1:31" x14ac:dyDescent="0.25">
      <c r="A5023" s="9">
        <v>45260</v>
      </c>
      <c r="B5023" s="10" t="s">
        <v>156</v>
      </c>
      <c r="C5023" s="10" t="s">
        <v>62</v>
      </c>
      <c r="D5023" s="10" t="s">
        <v>40</v>
      </c>
      <c r="E5023" s="10" t="s">
        <v>30</v>
      </c>
      <c r="F5023" s="10">
        <v>265</v>
      </c>
      <c r="G5023" s="10">
        <v>289</v>
      </c>
      <c r="H5023" s="11">
        <f>SUMIFS(AA:AA,$A:$A,EOMONTH($A5023,-1),$B:$B,$B5023)</f>
        <v>298.5</v>
      </c>
      <c r="I5023" s="63">
        <f>ROUND(SUMIFS(AC:AC,$A:$A,EOMONTH($A5023,-1),$B:$B,$B5023),2)</f>
        <v>102.11</v>
      </c>
      <c r="J5023" s="11">
        <f>SUMIFS(AB:AB,$A:$A,EOMONTH($A5023,-1),$B:$B,$B5023)</f>
        <v>9095.83</v>
      </c>
      <c r="K5023" s="13">
        <v>0</v>
      </c>
      <c r="L5023" s="25">
        <v>0</v>
      </c>
      <c r="M5023" s="15">
        <v>0</v>
      </c>
      <c r="N5023" s="14">
        <v>0</v>
      </c>
      <c r="O5023" s="16">
        <v>0</v>
      </c>
      <c r="P5023" s="16">
        <v>0</v>
      </c>
      <c r="Q5023" s="16">
        <v>80</v>
      </c>
      <c r="R5023" s="16">
        <f>Q5023*16.876/100</f>
        <v>13.500800000000002</v>
      </c>
      <c r="S5023" s="17">
        <f t="shared" si="546"/>
        <v>93.500799999999998</v>
      </c>
      <c r="T5023" s="16">
        <v>1828</v>
      </c>
      <c r="U5023" s="18">
        <f t="shared" si="547"/>
        <v>86.266499999999994</v>
      </c>
      <c r="V5023" s="18">
        <f t="shared" si="548"/>
        <v>0</v>
      </c>
      <c r="W5023" s="18">
        <f t="shared" si="549"/>
        <v>0</v>
      </c>
      <c r="X5023" s="27"/>
      <c r="Y5023" s="19">
        <f t="shared" si="550"/>
        <v>0</v>
      </c>
      <c r="Z5023" s="18">
        <f t="shared" si="551"/>
        <v>0</v>
      </c>
      <c r="AA5023" s="12">
        <v>218.5</v>
      </c>
      <c r="AB5023" s="12">
        <v>5057.51</v>
      </c>
      <c r="AC5023" s="28">
        <f>+I5023+Y5023-Z5023</f>
        <v>102.11</v>
      </c>
      <c r="AD5023" s="20">
        <f t="shared" si="552"/>
        <v>0</v>
      </c>
      <c r="AE5023">
        <v>0</v>
      </c>
    </row>
    <row r="5024" spans="1:31" x14ac:dyDescent="0.25">
      <c r="A5024" s="9">
        <v>45260</v>
      </c>
      <c r="B5024" s="10" t="s">
        <v>157</v>
      </c>
      <c r="C5024" s="10" t="s">
        <v>62</v>
      </c>
      <c r="D5024" s="10" t="s">
        <v>40</v>
      </c>
      <c r="E5024" s="10" t="s">
        <v>30</v>
      </c>
      <c r="F5024" s="10">
        <v>420</v>
      </c>
      <c r="G5024" s="10">
        <v>458</v>
      </c>
      <c r="H5024" s="11">
        <f>SUMIFS(AA:AA,$A:$A,EOMONTH($A5024,-1),$B:$B,$B5024)</f>
        <v>243.5</v>
      </c>
      <c r="I5024" s="63">
        <f>ROUND(SUMIFS(AC:AC,$A:$A,EOMONTH($A5024,-1),$B:$B,$B5024),2)</f>
        <v>128.47</v>
      </c>
      <c r="J5024" s="11">
        <f>SUMIFS(AB:AB,$A:$A,EOMONTH($A5024,-1),$B:$B,$B5024)</f>
        <v>9816.74</v>
      </c>
      <c r="K5024" s="13">
        <v>0</v>
      </c>
      <c r="L5024" s="25">
        <v>0</v>
      </c>
      <c r="M5024" s="15">
        <v>0</v>
      </c>
      <c r="N5024" s="14">
        <v>0</v>
      </c>
      <c r="O5024" s="16">
        <v>0</v>
      </c>
      <c r="P5024" s="16">
        <v>0</v>
      </c>
      <c r="Q5024" s="16">
        <v>33</v>
      </c>
      <c r="R5024" s="16">
        <f>Q5024*16.876/100</f>
        <v>5.5690800000000005</v>
      </c>
      <c r="S5024" s="17">
        <f t="shared" si="546"/>
        <v>38.56908</v>
      </c>
      <c r="T5024" s="16">
        <v>1112.0999999999999</v>
      </c>
      <c r="U5024" s="18">
        <f t="shared" si="547"/>
        <v>111.523</v>
      </c>
      <c r="V5024" s="18">
        <f t="shared" si="548"/>
        <v>0</v>
      </c>
      <c r="W5024" s="18">
        <f t="shared" si="549"/>
        <v>0</v>
      </c>
      <c r="X5024" s="27"/>
      <c r="Y5024" s="19">
        <f t="shared" si="550"/>
        <v>0</v>
      </c>
      <c r="Z5024" s="18">
        <f t="shared" si="551"/>
        <v>0</v>
      </c>
      <c r="AA5024" s="12">
        <v>210.5</v>
      </c>
      <c r="AB5024" s="12">
        <v>7133.14</v>
      </c>
      <c r="AC5024" s="28">
        <f>+I5024+Y5024-Z5024</f>
        <v>128.47</v>
      </c>
      <c r="AD5024" s="20">
        <f t="shared" si="552"/>
        <v>0</v>
      </c>
      <c r="AE5024">
        <v>0</v>
      </c>
    </row>
    <row r="5025" spans="1:31" x14ac:dyDescent="0.25">
      <c r="A5025" s="9">
        <v>45260</v>
      </c>
      <c r="B5025" s="10" t="s">
        <v>158</v>
      </c>
      <c r="C5025" s="10" t="s">
        <v>62</v>
      </c>
      <c r="D5025" s="10" t="s">
        <v>40</v>
      </c>
      <c r="E5025" s="10" t="s">
        <v>30</v>
      </c>
      <c r="F5025" s="10">
        <v>420</v>
      </c>
      <c r="G5025" s="10">
        <v>458</v>
      </c>
      <c r="H5025" s="11">
        <f>SUMIFS(AA:AA,$A:$A,EOMONTH($A5025,-1),$B:$B,$B5025)</f>
        <v>196.5</v>
      </c>
      <c r="I5025" s="63">
        <f>ROUND(SUMIFS(AC:AC,$A:$A,EOMONTH($A5025,-1),$B:$B,$B5025),2)</f>
        <v>73.19</v>
      </c>
      <c r="J5025" s="11">
        <f>SUMIFS(AB:AB,$A:$A,EOMONTH($A5025,-1),$B:$B,$B5025)</f>
        <v>9548.94</v>
      </c>
      <c r="K5025" s="13">
        <v>0</v>
      </c>
      <c r="L5025" s="25">
        <v>0</v>
      </c>
      <c r="M5025" s="15">
        <v>0</v>
      </c>
      <c r="N5025" s="14">
        <v>0</v>
      </c>
      <c r="O5025" s="16">
        <v>0</v>
      </c>
      <c r="P5025" s="16">
        <v>0</v>
      </c>
      <c r="Q5025" s="16">
        <v>53</v>
      </c>
      <c r="R5025" s="16">
        <f>Q5025*16.876/100</f>
        <v>8.9442800000000009</v>
      </c>
      <c r="S5025" s="17">
        <f t="shared" si="546"/>
        <v>61.944279999999999</v>
      </c>
      <c r="T5025" s="16">
        <v>1931.85</v>
      </c>
      <c r="U5025" s="18">
        <f t="shared" si="547"/>
        <v>89.997</v>
      </c>
      <c r="V5025" s="18">
        <f t="shared" si="548"/>
        <v>0</v>
      </c>
      <c r="W5025" s="18">
        <f t="shared" si="549"/>
        <v>0</v>
      </c>
      <c r="X5025" s="27"/>
      <c r="Y5025" s="19">
        <f t="shared" si="550"/>
        <v>0</v>
      </c>
      <c r="Z5025" s="18">
        <f t="shared" si="551"/>
        <v>0</v>
      </c>
      <c r="AA5025" s="12">
        <v>143.5</v>
      </c>
      <c r="AB5025" s="12">
        <v>5795.32</v>
      </c>
      <c r="AC5025" s="28">
        <f>+I5025+Y5025-Z5025</f>
        <v>73.19</v>
      </c>
      <c r="AD5025" s="20">
        <f t="shared" si="552"/>
        <v>0</v>
      </c>
      <c r="AE5025">
        <v>0</v>
      </c>
    </row>
    <row r="5026" spans="1:31" x14ac:dyDescent="0.25">
      <c r="A5026" s="9">
        <v>45260</v>
      </c>
      <c r="B5026" s="10" t="s">
        <v>159</v>
      </c>
      <c r="C5026" s="10" t="s">
        <v>62</v>
      </c>
      <c r="D5026" s="10" t="s">
        <v>40</v>
      </c>
      <c r="E5026" s="10" t="s">
        <v>30</v>
      </c>
      <c r="F5026" s="10">
        <v>420</v>
      </c>
      <c r="G5026" s="10">
        <v>458</v>
      </c>
      <c r="H5026" s="11">
        <f>SUMIFS(AA:AA,$A:$A,EOMONTH($A5026,-1),$B:$B,$B5026)</f>
        <v>193.5</v>
      </c>
      <c r="I5026" s="63">
        <f>ROUND(SUMIFS(AC:AC,$A:$A,EOMONTH($A5026,-1),$B:$B,$B5026),2)</f>
        <v>130.88</v>
      </c>
      <c r="J5026" s="11">
        <f>SUMIFS(AB:AB,$A:$A,EOMONTH($A5026,-1),$B:$B,$B5026)</f>
        <v>7894.07</v>
      </c>
      <c r="K5026" s="13">
        <v>0</v>
      </c>
      <c r="L5026" s="25">
        <v>0</v>
      </c>
      <c r="M5026" s="15">
        <v>0</v>
      </c>
      <c r="N5026" s="14">
        <v>0</v>
      </c>
      <c r="O5026" s="16">
        <v>0</v>
      </c>
      <c r="P5026" s="16">
        <v>0</v>
      </c>
      <c r="Q5026" s="16">
        <v>33</v>
      </c>
      <c r="R5026" s="16">
        <f>Q5026*16.876/100</f>
        <v>5.5690800000000005</v>
      </c>
      <c r="S5026" s="17">
        <f t="shared" si="546"/>
        <v>38.56908</v>
      </c>
      <c r="T5026" s="16">
        <v>1159.6199999999999</v>
      </c>
      <c r="U5026" s="18">
        <f t="shared" si="547"/>
        <v>88.623000000000005</v>
      </c>
      <c r="V5026" s="18">
        <f t="shared" si="548"/>
        <v>0</v>
      </c>
      <c r="W5026" s="18">
        <f t="shared" si="549"/>
        <v>0</v>
      </c>
      <c r="X5026" s="27"/>
      <c r="Y5026" s="19">
        <f t="shared" si="550"/>
        <v>0</v>
      </c>
      <c r="Z5026" s="18">
        <f t="shared" si="551"/>
        <v>0</v>
      </c>
      <c r="AA5026" s="12">
        <v>160.5</v>
      </c>
      <c r="AB5026" s="12">
        <v>5680.94</v>
      </c>
      <c r="AC5026" s="28">
        <f>+I5026+Y5026-Z5026</f>
        <v>130.88</v>
      </c>
      <c r="AD5026" s="20">
        <f t="shared" si="552"/>
        <v>0</v>
      </c>
      <c r="AE5026">
        <v>0</v>
      </c>
    </row>
    <row r="5027" spans="1:31" x14ac:dyDescent="0.25">
      <c r="A5027" s="9">
        <v>45260</v>
      </c>
      <c r="B5027" s="10" t="s">
        <v>160</v>
      </c>
      <c r="C5027" s="10" t="s">
        <v>62</v>
      </c>
      <c r="D5027" s="10" t="s">
        <v>40</v>
      </c>
      <c r="E5027" s="10" t="s">
        <v>30</v>
      </c>
      <c r="F5027" s="10">
        <v>420</v>
      </c>
      <c r="G5027" s="10">
        <v>458</v>
      </c>
      <c r="H5027" s="11">
        <f>SUMIFS(AA:AA,$A:$A,EOMONTH($A5027,-1),$B:$B,$B5027)</f>
        <v>266.5</v>
      </c>
      <c r="I5027" s="63">
        <f>ROUND(SUMIFS(AC:AC,$A:$A,EOMONTH($A5027,-1),$B:$B,$B5027),2)</f>
        <v>116.26</v>
      </c>
      <c r="J5027" s="11">
        <f>SUMIFS(AB:AB,$A:$A,EOMONTH($A5027,-1),$B:$B,$B5027)</f>
        <v>10720.25</v>
      </c>
      <c r="K5027" s="13">
        <v>0</v>
      </c>
      <c r="L5027" s="25">
        <v>0</v>
      </c>
      <c r="M5027" s="15">
        <v>0</v>
      </c>
      <c r="N5027" s="14">
        <v>0</v>
      </c>
      <c r="O5027" s="16">
        <v>0</v>
      </c>
      <c r="P5027" s="16">
        <v>0</v>
      </c>
      <c r="Q5027" s="16">
        <v>53</v>
      </c>
      <c r="R5027" s="16">
        <f>Q5027*16.876/100</f>
        <v>8.9442800000000009</v>
      </c>
      <c r="S5027" s="17">
        <f t="shared" si="546"/>
        <v>61.944279999999999</v>
      </c>
      <c r="T5027" s="16">
        <v>1860.83</v>
      </c>
      <c r="U5027" s="18">
        <f t="shared" si="547"/>
        <v>122.057</v>
      </c>
      <c r="V5027" s="18">
        <f t="shared" si="548"/>
        <v>0</v>
      </c>
      <c r="W5027" s="18">
        <f t="shared" si="549"/>
        <v>0</v>
      </c>
      <c r="X5027" s="27"/>
      <c r="Y5027" s="19">
        <f t="shared" si="550"/>
        <v>0</v>
      </c>
      <c r="Z5027" s="18">
        <f t="shared" si="551"/>
        <v>0</v>
      </c>
      <c r="AA5027" s="12">
        <v>213.5</v>
      </c>
      <c r="AB5027" s="12">
        <v>7513.54</v>
      </c>
      <c r="AC5027" s="28">
        <f>+I5027+Y5027-Z5027</f>
        <v>116.26</v>
      </c>
      <c r="AD5027" s="20">
        <f t="shared" si="552"/>
        <v>0</v>
      </c>
      <c r="AE5027">
        <v>0</v>
      </c>
    </row>
    <row r="5028" spans="1:31" x14ac:dyDescent="0.25">
      <c r="A5028" s="9">
        <v>45260</v>
      </c>
      <c r="B5028" s="10" t="s">
        <v>741</v>
      </c>
      <c r="C5028" s="10" t="s">
        <v>62</v>
      </c>
      <c r="D5028" s="10" t="s">
        <v>40</v>
      </c>
      <c r="E5028" s="10" t="s">
        <v>30</v>
      </c>
      <c r="F5028" s="10">
        <v>420</v>
      </c>
      <c r="G5028" s="10">
        <v>458</v>
      </c>
      <c r="H5028" s="11">
        <f>SUMIFS(AA:AA,$A:$A,EOMONTH($A5028,-1),$B:$B,$B5028)</f>
        <v>-24</v>
      </c>
      <c r="I5028" s="63">
        <f>ROUND(SUMIFS(AC:AC,$A:$A,EOMONTH($A5028,-1),$B:$B,$B5028),2)</f>
        <v>26.46</v>
      </c>
      <c r="J5028" s="11">
        <f>SUMIFS(AB:AB,$A:$A,EOMONTH($A5028,-1),$B:$B,$B5028)</f>
        <v>-1279.17</v>
      </c>
      <c r="K5028" s="13">
        <v>0</v>
      </c>
      <c r="L5028" s="25">
        <v>0</v>
      </c>
      <c r="M5028" s="15">
        <v>344</v>
      </c>
      <c r="N5028" s="14">
        <v>12112.19</v>
      </c>
      <c r="O5028" s="16">
        <v>252</v>
      </c>
      <c r="P5028" s="16">
        <v>21459.72</v>
      </c>
      <c r="Q5028" s="16">
        <v>0</v>
      </c>
      <c r="R5028" s="16">
        <f>Q5028*16.876/100</f>
        <v>0</v>
      </c>
      <c r="S5028" s="17">
        <f t="shared" si="546"/>
        <v>0</v>
      </c>
      <c r="T5028" s="16">
        <v>0</v>
      </c>
      <c r="U5028" s="18">
        <f t="shared" si="547"/>
        <v>-10.992000000000001</v>
      </c>
      <c r="V5028" s="18">
        <f t="shared" si="548"/>
        <v>144.47999999999999</v>
      </c>
      <c r="W5028" s="18">
        <f t="shared" si="549"/>
        <v>24.2567472</v>
      </c>
      <c r="X5028" s="27"/>
      <c r="Y5028" s="19">
        <f t="shared" si="550"/>
        <v>168.7367472</v>
      </c>
      <c r="Z5028" s="18">
        <f t="shared" si="551"/>
        <v>115.416</v>
      </c>
      <c r="AA5028" s="12">
        <v>68</v>
      </c>
      <c r="AB5028" s="12">
        <v>1954.79</v>
      </c>
      <c r="AC5028" s="28">
        <f>+I5028+Y5028-Z5028</f>
        <v>79.780747200000008</v>
      </c>
      <c r="AD5028" s="20">
        <f t="shared" si="552"/>
        <v>0</v>
      </c>
      <c r="AE5028">
        <v>0</v>
      </c>
    </row>
    <row r="5029" spans="1:31" x14ac:dyDescent="0.25">
      <c r="A5029" s="9">
        <v>45260</v>
      </c>
      <c r="B5029" s="10" t="s">
        <v>161</v>
      </c>
      <c r="C5029" s="10" t="s">
        <v>62</v>
      </c>
      <c r="D5029" s="10" t="s">
        <v>40</v>
      </c>
      <c r="E5029" s="10" t="s">
        <v>30</v>
      </c>
      <c r="F5029" s="10">
        <v>420</v>
      </c>
      <c r="G5029" s="10">
        <v>458</v>
      </c>
      <c r="H5029" s="11">
        <f>SUMIFS(AA:AA,$A:$A,EOMONTH($A5029,-1),$B:$B,$B5029)</f>
        <v>239.5</v>
      </c>
      <c r="I5029" s="63">
        <f>ROUND(SUMIFS(AC:AC,$A:$A,EOMONTH($A5029,-1),$B:$B,$B5029),2)</f>
        <v>33.270000000000003</v>
      </c>
      <c r="J5029" s="11">
        <f>SUMIFS(AB:AB,$A:$A,EOMONTH($A5029,-1),$B:$B,$B5029)</f>
        <v>10964.88</v>
      </c>
      <c r="K5029" s="13">
        <v>0</v>
      </c>
      <c r="L5029" s="25">
        <v>0</v>
      </c>
      <c r="M5029" s="15">
        <v>0</v>
      </c>
      <c r="N5029" s="14">
        <v>0</v>
      </c>
      <c r="O5029" s="16">
        <v>0</v>
      </c>
      <c r="P5029" s="16">
        <v>0</v>
      </c>
      <c r="Q5029" s="16">
        <v>73</v>
      </c>
      <c r="R5029" s="16">
        <f>Q5029*16.876/100</f>
        <v>12.31948</v>
      </c>
      <c r="S5029" s="17">
        <f t="shared" si="546"/>
        <v>85.319479999999999</v>
      </c>
      <c r="T5029" s="16">
        <v>2506.8200000000002</v>
      </c>
      <c r="U5029" s="18">
        <f t="shared" si="547"/>
        <v>109.691</v>
      </c>
      <c r="V5029" s="18">
        <f t="shared" si="548"/>
        <v>0</v>
      </c>
      <c r="W5029" s="18">
        <f t="shared" si="549"/>
        <v>0</v>
      </c>
      <c r="X5029" s="27"/>
      <c r="Y5029" s="19">
        <f t="shared" si="550"/>
        <v>0</v>
      </c>
      <c r="Z5029" s="18">
        <f t="shared" si="551"/>
        <v>0</v>
      </c>
      <c r="AA5029" s="12">
        <v>166.5</v>
      </c>
      <c r="AB5029" s="12">
        <v>5769.1</v>
      </c>
      <c r="AC5029" s="28">
        <f>+I5029+Y5029-Z5029</f>
        <v>33.270000000000003</v>
      </c>
      <c r="AD5029" s="20">
        <f t="shared" si="552"/>
        <v>0</v>
      </c>
      <c r="AE5029">
        <v>0</v>
      </c>
    </row>
    <row r="5030" spans="1:31" x14ac:dyDescent="0.25">
      <c r="A5030" s="9">
        <v>45260</v>
      </c>
      <c r="B5030" s="10" t="s">
        <v>162</v>
      </c>
      <c r="C5030" s="10" t="s">
        <v>62</v>
      </c>
      <c r="D5030" s="10" t="s">
        <v>40</v>
      </c>
      <c r="E5030" s="10" t="s">
        <v>30</v>
      </c>
      <c r="F5030" s="10">
        <v>420</v>
      </c>
      <c r="G5030" s="10">
        <v>458</v>
      </c>
      <c r="H5030" s="11">
        <f>SUMIFS(AA:AA,$A:$A,EOMONTH($A5030,-1),$B:$B,$B5030)</f>
        <v>223.5</v>
      </c>
      <c r="I5030" s="63">
        <f>ROUND(SUMIFS(AC:AC,$A:$A,EOMONTH($A5030,-1),$B:$B,$B5030),2)</f>
        <v>168.77</v>
      </c>
      <c r="J5030" s="11">
        <f>SUMIFS(AB:AB,$A:$A,EOMONTH($A5030,-1),$B:$B,$B5030)</f>
        <v>8569</v>
      </c>
      <c r="K5030" s="13">
        <v>0</v>
      </c>
      <c r="L5030" s="25">
        <v>0</v>
      </c>
      <c r="M5030" s="15">
        <v>0</v>
      </c>
      <c r="N5030" s="14">
        <v>0</v>
      </c>
      <c r="O5030" s="16">
        <v>0</v>
      </c>
      <c r="P5030" s="16">
        <v>0</v>
      </c>
      <c r="Q5030" s="16">
        <v>33</v>
      </c>
      <c r="R5030" s="16">
        <f>Q5030*16.876/100</f>
        <v>5.5690800000000005</v>
      </c>
      <c r="S5030" s="17">
        <f t="shared" si="546"/>
        <v>38.56908</v>
      </c>
      <c r="T5030" s="16">
        <v>1140.1500000000001</v>
      </c>
      <c r="U5030" s="18">
        <f t="shared" si="547"/>
        <v>102.363</v>
      </c>
      <c r="V5030" s="18">
        <f t="shared" si="548"/>
        <v>0</v>
      </c>
      <c r="W5030" s="18">
        <f t="shared" si="549"/>
        <v>0</v>
      </c>
      <c r="X5030" s="27"/>
      <c r="Y5030" s="19">
        <f t="shared" si="550"/>
        <v>0</v>
      </c>
      <c r="Z5030" s="18">
        <f t="shared" si="551"/>
        <v>0</v>
      </c>
      <c r="AA5030" s="12">
        <v>190.5</v>
      </c>
      <c r="AB5030" s="12">
        <v>6622.11</v>
      </c>
      <c r="AC5030" s="28">
        <f>+I5030+Y5030-Z5030</f>
        <v>168.77</v>
      </c>
      <c r="AD5030" s="20">
        <f t="shared" si="552"/>
        <v>0</v>
      </c>
      <c r="AE5030">
        <v>0</v>
      </c>
    </row>
    <row r="5031" spans="1:31" x14ac:dyDescent="0.25">
      <c r="A5031" s="9">
        <v>45260</v>
      </c>
      <c r="B5031" s="10" t="s">
        <v>163</v>
      </c>
      <c r="C5031" s="10" t="s">
        <v>62</v>
      </c>
      <c r="D5031" s="10" t="s">
        <v>40</v>
      </c>
      <c r="E5031" s="10" t="s">
        <v>30</v>
      </c>
      <c r="F5031" s="10">
        <v>420</v>
      </c>
      <c r="G5031" s="10">
        <v>458</v>
      </c>
      <c r="H5031" s="11">
        <f>SUMIFS(AA:AA,$A:$A,EOMONTH($A5031,-1),$B:$B,$B5031)</f>
        <v>197.5</v>
      </c>
      <c r="I5031" s="63">
        <f>ROUND(SUMIFS(AC:AC,$A:$A,EOMONTH($A5031,-1),$B:$B,$B5031),2)</f>
        <v>168.97</v>
      </c>
      <c r="J5031" s="11">
        <f>SUMIFS(AB:AB,$A:$A,EOMONTH($A5031,-1),$B:$B,$B5031)</f>
        <v>8777.24</v>
      </c>
      <c r="K5031" s="13">
        <v>0</v>
      </c>
      <c r="L5031" s="25">
        <v>0</v>
      </c>
      <c r="M5031" s="15">
        <v>0</v>
      </c>
      <c r="N5031" s="14">
        <v>0</v>
      </c>
      <c r="O5031" s="16">
        <v>0</v>
      </c>
      <c r="P5031" s="16">
        <v>0</v>
      </c>
      <c r="Q5031" s="16">
        <v>33</v>
      </c>
      <c r="R5031" s="16">
        <f>Q5031*16.876/100</f>
        <v>5.5690800000000005</v>
      </c>
      <c r="S5031" s="17">
        <f t="shared" si="546"/>
        <v>38.56908</v>
      </c>
      <c r="T5031" s="16">
        <v>1099.8900000000001</v>
      </c>
      <c r="U5031" s="18">
        <f t="shared" si="547"/>
        <v>90.454999999999998</v>
      </c>
      <c r="V5031" s="18">
        <f t="shared" si="548"/>
        <v>0</v>
      </c>
      <c r="W5031" s="18">
        <f t="shared" si="549"/>
        <v>0</v>
      </c>
      <c r="X5031" s="27"/>
      <c r="Y5031" s="19">
        <f t="shared" si="550"/>
        <v>0</v>
      </c>
      <c r="Z5031" s="18">
        <f t="shared" si="551"/>
        <v>0</v>
      </c>
      <c r="AA5031" s="12">
        <v>164.5</v>
      </c>
      <c r="AB5031" s="12">
        <v>5566.12</v>
      </c>
      <c r="AC5031" s="28">
        <f>+I5031+Y5031-Z5031</f>
        <v>168.97</v>
      </c>
      <c r="AD5031" s="20">
        <f t="shared" si="552"/>
        <v>0</v>
      </c>
      <c r="AE5031">
        <v>0</v>
      </c>
    </row>
    <row r="5032" spans="1:31" x14ac:dyDescent="0.25">
      <c r="A5032" s="9">
        <v>45260</v>
      </c>
      <c r="B5032" s="10" t="s">
        <v>164</v>
      </c>
      <c r="C5032" s="10" t="s">
        <v>62</v>
      </c>
      <c r="D5032" s="10" t="s">
        <v>40</v>
      </c>
      <c r="E5032" s="10" t="s">
        <v>30</v>
      </c>
      <c r="F5032" s="10">
        <v>420</v>
      </c>
      <c r="G5032" s="10">
        <v>458</v>
      </c>
      <c r="H5032" s="11">
        <f>SUMIFS(AA:AA,$A:$A,EOMONTH($A5032,-1),$B:$B,$B5032)</f>
        <v>250.5</v>
      </c>
      <c r="I5032" s="63">
        <f>ROUND(SUMIFS(AC:AC,$A:$A,EOMONTH($A5032,-1),$B:$B,$B5032),2)</f>
        <v>137.05000000000001</v>
      </c>
      <c r="J5032" s="11">
        <f>SUMIFS(AB:AB,$A:$A,EOMONTH($A5032,-1),$B:$B,$B5032)</f>
        <v>9601.02</v>
      </c>
      <c r="K5032" s="13">
        <v>0</v>
      </c>
      <c r="L5032" s="25">
        <v>0</v>
      </c>
      <c r="M5032" s="15">
        <v>0</v>
      </c>
      <c r="N5032" s="14">
        <v>0</v>
      </c>
      <c r="O5032" s="16">
        <v>0</v>
      </c>
      <c r="P5032" s="16">
        <v>0</v>
      </c>
      <c r="Q5032" s="16">
        <v>33</v>
      </c>
      <c r="R5032" s="16">
        <f>Q5032*16.876/100</f>
        <v>5.5690800000000005</v>
      </c>
      <c r="S5032" s="17">
        <f t="shared" si="546"/>
        <v>38.56908</v>
      </c>
      <c r="T5032" s="16">
        <v>1128.93</v>
      </c>
      <c r="U5032" s="18">
        <f t="shared" si="547"/>
        <v>114.729</v>
      </c>
      <c r="V5032" s="18">
        <f t="shared" si="548"/>
        <v>0</v>
      </c>
      <c r="W5032" s="18">
        <f t="shared" si="549"/>
        <v>0</v>
      </c>
      <c r="X5032" s="27"/>
      <c r="Y5032" s="19">
        <f t="shared" si="550"/>
        <v>0</v>
      </c>
      <c r="Z5032" s="18">
        <f t="shared" si="551"/>
        <v>0</v>
      </c>
      <c r="AA5032" s="12">
        <v>217.5</v>
      </c>
      <c r="AB5032" s="12">
        <v>7446.37</v>
      </c>
      <c r="AC5032" s="28">
        <f>+I5032+Y5032-Z5032</f>
        <v>137.05000000000001</v>
      </c>
      <c r="AD5032" s="20">
        <f t="shared" si="552"/>
        <v>0</v>
      </c>
      <c r="AE5032">
        <v>0</v>
      </c>
    </row>
    <row r="5033" spans="1:31" x14ac:dyDescent="0.25">
      <c r="A5033" s="9">
        <v>45260</v>
      </c>
      <c r="B5033" s="10" t="s">
        <v>165</v>
      </c>
      <c r="C5033" s="10" t="s">
        <v>62</v>
      </c>
      <c r="D5033" s="10" t="s">
        <v>40</v>
      </c>
      <c r="E5033" s="10" t="s">
        <v>30</v>
      </c>
      <c r="F5033" s="10">
        <v>720</v>
      </c>
      <c r="G5033" s="10">
        <v>785</v>
      </c>
      <c r="H5033" s="11">
        <f>SUMIFS(AA:AA,$A:$A,EOMONTH($A5033,-1),$B:$B,$B5033)</f>
        <v>138</v>
      </c>
      <c r="I5033" s="63">
        <f>ROUND(SUMIFS(AC:AC,$A:$A,EOMONTH($A5033,-1),$B:$B,$B5033),2)</f>
        <v>94.06</v>
      </c>
      <c r="J5033" s="11">
        <f>SUMIFS(AB:AB,$A:$A,EOMONTH($A5033,-1),$B:$B,$B5033)</f>
        <v>8044.02</v>
      </c>
      <c r="K5033" s="13">
        <v>0</v>
      </c>
      <c r="L5033" s="25">
        <v>0</v>
      </c>
      <c r="M5033" s="15">
        <v>0</v>
      </c>
      <c r="N5033" s="14">
        <v>0</v>
      </c>
      <c r="O5033" s="16">
        <v>0</v>
      </c>
      <c r="P5033" s="16">
        <v>0</v>
      </c>
      <c r="Q5033" s="16">
        <v>0</v>
      </c>
      <c r="R5033" s="16">
        <f>Q5033*16.876/100</f>
        <v>0</v>
      </c>
      <c r="S5033" s="17">
        <f t="shared" si="546"/>
        <v>0</v>
      </c>
      <c r="T5033" s="16">
        <v>0</v>
      </c>
      <c r="U5033" s="18">
        <f t="shared" si="547"/>
        <v>108.33</v>
      </c>
      <c r="V5033" s="18">
        <f t="shared" si="548"/>
        <v>0</v>
      </c>
      <c r="W5033" s="18">
        <f t="shared" si="549"/>
        <v>0</v>
      </c>
      <c r="X5033" s="27"/>
      <c r="Y5033" s="19">
        <f t="shared" si="550"/>
        <v>0</v>
      </c>
      <c r="Z5033" s="18">
        <f t="shared" si="551"/>
        <v>0</v>
      </c>
      <c r="AA5033" s="12">
        <v>138</v>
      </c>
      <c r="AB5033" s="12">
        <v>8044.02</v>
      </c>
      <c r="AC5033" s="28">
        <f>+I5033+Y5033-Z5033</f>
        <v>94.06</v>
      </c>
      <c r="AD5033" s="20">
        <f t="shared" si="552"/>
        <v>0</v>
      </c>
      <c r="AE5033">
        <v>0</v>
      </c>
    </row>
    <row r="5034" spans="1:31" x14ac:dyDescent="0.25">
      <c r="A5034" s="9">
        <v>45260</v>
      </c>
      <c r="B5034" s="10" t="s">
        <v>166</v>
      </c>
      <c r="C5034" s="10" t="s">
        <v>62</v>
      </c>
      <c r="D5034" s="10" t="s">
        <v>40</v>
      </c>
      <c r="E5034" s="10" t="s">
        <v>30</v>
      </c>
      <c r="F5034" s="10">
        <v>720</v>
      </c>
      <c r="G5034" s="10">
        <v>785</v>
      </c>
      <c r="H5034" s="11">
        <f>SUMIFS(AA:AA,$A:$A,EOMONTH($A5034,-1),$B:$B,$B5034)</f>
        <v>189</v>
      </c>
      <c r="I5034" s="63">
        <f>ROUND(SUMIFS(AC:AC,$A:$A,EOMONTH($A5034,-1),$B:$B,$B5034),2)</f>
        <v>101.57</v>
      </c>
      <c r="J5034" s="11">
        <f>SUMIFS(AB:AB,$A:$A,EOMONTH($A5034,-1),$B:$B,$B5034)</f>
        <v>11710.44</v>
      </c>
      <c r="K5034" s="13">
        <v>0</v>
      </c>
      <c r="L5034" s="25">
        <v>0</v>
      </c>
      <c r="M5034" s="15">
        <v>0</v>
      </c>
      <c r="N5034" s="14">
        <v>0</v>
      </c>
      <c r="O5034" s="16">
        <v>0</v>
      </c>
      <c r="P5034" s="16">
        <v>0</v>
      </c>
      <c r="Q5034" s="16">
        <v>0</v>
      </c>
      <c r="R5034" s="16">
        <f>Q5034*16.876/100</f>
        <v>0</v>
      </c>
      <c r="S5034" s="17">
        <f t="shared" si="546"/>
        <v>0</v>
      </c>
      <c r="T5034" s="16">
        <v>0</v>
      </c>
      <c r="U5034" s="18">
        <f t="shared" si="547"/>
        <v>148.36500000000001</v>
      </c>
      <c r="V5034" s="18">
        <f t="shared" si="548"/>
        <v>0</v>
      </c>
      <c r="W5034" s="18">
        <f t="shared" si="549"/>
        <v>0</v>
      </c>
      <c r="X5034" s="27"/>
      <c r="Y5034" s="19">
        <f t="shared" si="550"/>
        <v>0</v>
      </c>
      <c r="Z5034" s="18">
        <f t="shared" si="551"/>
        <v>0</v>
      </c>
      <c r="AA5034" s="12">
        <v>189</v>
      </c>
      <c r="AB5034" s="12">
        <v>11710.44</v>
      </c>
      <c r="AC5034" s="28">
        <f>+I5034+Y5034-Z5034</f>
        <v>101.57</v>
      </c>
      <c r="AD5034" s="20">
        <f t="shared" si="552"/>
        <v>0</v>
      </c>
      <c r="AE5034">
        <v>0</v>
      </c>
    </row>
    <row r="5035" spans="1:31" x14ac:dyDescent="0.25">
      <c r="A5035" s="9">
        <v>45260</v>
      </c>
      <c r="B5035" s="10" t="s">
        <v>167</v>
      </c>
      <c r="C5035" s="10" t="s">
        <v>62</v>
      </c>
      <c r="D5035" s="10" t="s">
        <v>40</v>
      </c>
      <c r="E5035" s="10" t="s">
        <v>30</v>
      </c>
      <c r="F5035" s="10">
        <v>720</v>
      </c>
      <c r="G5035" s="10">
        <v>785</v>
      </c>
      <c r="H5035" s="11">
        <f>SUMIFS(AA:AA,$A:$A,EOMONTH($A5035,-1),$B:$B,$B5035)</f>
        <v>231</v>
      </c>
      <c r="I5035" s="63">
        <f>ROUND(SUMIFS(AC:AC,$A:$A,EOMONTH($A5035,-1),$B:$B,$B5035),2)</f>
        <v>62.16</v>
      </c>
      <c r="J5035" s="11">
        <f>SUMIFS(AB:AB,$A:$A,EOMONTH($A5035,-1),$B:$B,$B5035)</f>
        <v>14559.93</v>
      </c>
      <c r="K5035" s="13">
        <v>0</v>
      </c>
      <c r="L5035" s="25">
        <v>0</v>
      </c>
      <c r="M5035" s="15">
        <v>0</v>
      </c>
      <c r="N5035" s="14">
        <v>0</v>
      </c>
      <c r="O5035" s="16">
        <v>0</v>
      </c>
      <c r="P5035" s="16">
        <v>0</v>
      </c>
      <c r="Q5035" s="16">
        <v>0</v>
      </c>
      <c r="R5035" s="16">
        <f>Q5035*16.876/100</f>
        <v>0</v>
      </c>
      <c r="S5035" s="17">
        <f t="shared" si="546"/>
        <v>0</v>
      </c>
      <c r="T5035" s="16">
        <v>0</v>
      </c>
      <c r="U5035" s="18">
        <f t="shared" si="547"/>
        <v>181.33500000000001</v>
      </c>
      <c r="V5035" s="18">
        <f t="shared" si="548"/>
        <v>0</v>
      </c>
      <c r="W5035" s="18">
        <f t="shared" si="549"/>
        <v>0</v>
      </c>
      <c r="X5035" s="27"/>
      <c r="Y5035" s="19">
        <f t="shared" si="550"/>
        <v>0</v>
      </c>
      <c r="Z5035" s="18">
        <f t="shared" si="551"/>
        <v>0</v>
      </c>
      <c r="AA5035" s="12">
        <v>231</v>
      </c>
      <c r="AB5035" s="12">
        <v>14559.93</v>
      </c>
      <c r="AC5035" s="28">
        <f>+I5035+Y5035-Z5035</f>
        <v>62.16</v>
      </c>
      <c r="AD5035" s="20">
        <f t="shared" si="552"/>
        <v>0</v>
      </c>
      <c r="AE5035">
        <v>0</v>
      </c>
    </row>
    <row r="5036" spans="1:31" x14ac:dyDescent="0.25">
      <c r="A5036" s="9">
        <v>45260</v>
      </c>
      <c r="B5036" s="10" t="s">
        <v>168</v>
      </c>
      <c r="C5036" s="10" t="s">
        <v>62</v>
      </c>
      <c r="D5036" s="10" t="s">
        <v>40</v>
      </c>
      <c r="E5036" s="10" t="s">
        <v>30</v>
      </c>
      <c r="F5036" s="10">
        <v>720</v>
      </c>
      <c r="G5036" s="10">
        <v>785</v>
      </c>
      <c r="H5036" s="11">
        <f>SUMIFS(AA:AA,$A:$A,EOMONTH($A5036,-1),$B:$B,$B5036)</f>
        <v>182</v>
      </c>
      <c r="I5036" s="63">
        <f>ROUND(SUMIFS(AC:AC,$A:$A,EOMONTH($A5036,-1),$B:$B,$B5036),2)</f>
        <v>122.62</v>
      </c>
      <c r="J5036" s="11">
        <f>SUMIFS(AB:AB,$A:$A,EOMONTH($A5036,-1),$B:$B,$B5036)</f>
        <v>11385.92</v>
      </c>
      <c r="K5036" s="13">
        <v>0</v>
      </c>
      <c r="L5036" s="25">
        <v>0</v>
      </c>
      <c r="M5036" s="15">
        <v>0</v>
      </c>
      <c r="N5036" s="14">
        <v>0</v>
      </c>
      <c r="O5036" s="16">
        <v>0</v>
      </c>
      <c r="P5036" s="16">
        <v>0</v>
      </c>
      <c r="Q5036" s="16">
        <v>0</v>
      </c>
      <c r="R5036" s="16">
        <f>Q5036*16.876/100</f>
        <v>0</v>
      </c>
      <c r="S5036" s="17">
        <f t="shared" si="546"/>
        <v>0</v>
      </c>
      <c r="T5036" s="16">
        <v>0</v>
      </c>
      <c r="U5036" s="18">
        <f t="shared" si="547"/>
        <v>142.87</v>
      </c>
      <c r="V5036" s="18">
        <f t="shared" si="548"/>
        <v>0</v>
      </c>
      <c r="W5036" s="18">
        <f t="shared" si="549"/>
        <v>0</v>
      </c>
      <c r="X5036" s="27"/>
      <c r="Y5036" s="19">
        <f t="shared" si="550"/>
        <v>0</v>
      </c>
      <c r="Z5036" s="18">
        <f t="shared" si="551"/>
        <v>0</v>
      </c>
      <c r="AA5036" s="12">
        <v>182</v>
      </c>
      <c r="AB5036" s="12">
        <v>11385.92</v>
      </c>
      <c r="AC5036" s="28">
        <f>+I5036+Y5036-Z5036</f>
        <v>122.62</v>
      </c>
      <c r="AD5036" s="20">
        <f t="shared" si="552"/>
        <v>0</v>
      </c>
      <c r="AE5036">
        <v>0</v>
      </c>
    </row>
    <row r="5037" spans="1:31" x14ac:dyDescent="0.25">
      <c r="A5037" s="9">
        <v>45260</v>
      </c>
      <c r="B5037" s="10" t="s">
        <v>794</v>
      </c>
      <c r="C5037" s="10" t="s">
        <v>62</v>
      </c>
      <c r="D5037" s="10" t="s">
        <v>40</v>
      </c>
      <c r="E5037" s="10" t="s">
        <v>30</v>
      </c>
      <c r="F5037" s="10">
        <v>720</v>
      </c>
      <c r="G5037" s="10">
        <v>785</v>
      </c>
      <c r="H5037" s="11">
        <f>SUMIFS(AA:AA,$A:$A,EOMONTH($A5037,-1),$B:$B,$B5037)</f>
        <v>24</v>
      </c>
      <c r="I5037" s="63">
        <f>ROUND(SUMIFS(AC:AC,$A:$A,EOMONTH($A5037,-1),$B:$B,$B5037),2)</f>
        <v>30.68</v>
      </c>
      <c r="J5037" s="11">
        <f>SUMIFS(AB:AB,$A:$A,EOMONTH($A5037,-1),$B:$B,$B5037)</f>
        <v>2004.27</v>
      </c>
      <c r="K5037" s="13">
        <v>0</v>
      </c>
      <c r="L5037" s="25">
        <v>0</v>
      </c>
      <c r="M5037" s="15">
        <v>0</v>
      </c>
      <c r="N5037" s="14">
        <v>0</v>
      </c>
      <c r="O5037" s="16">
        <v>12</v>
      </c>
      <c r="P5037" s="16">
        <v>1682.16</v>
      </c>
      <c r="Q5037" s="16">
        <v>0</v>
      </c>
      <c r="R5037" s="16">
        <f>Q5037*16.876/100</f>
        <v>0</v>
      </c>
      <c r="S5037" s="17">
        <f t="shared" si="546"/>
        <v>0</v>
      </c>
      <c r="T5037" s="16">
        <v>0</v>
      </c>
      <c r="U5037" s="18">
        <f t="shared" si="547"/>
        <v>18.84</v>
      </c>
      <c r="V5037" s="18">
        <f t="shared" si="548"/>
        <v>0</v>
      </c>
      <c r="W5037" s="18">
        <f t="shared" si="549"/>
        <v>0</v>
      </c>
      <c r="X5037" s="27"/>
      <c r="Y5037" s="19">
        <f t="shared" si="550"/>
        <v>0</v>
      </c>
      <c r="Z5037" s="18">
        <f t="shared" si="551"/>
        <v>9.42</v>
      </c>
      <c r="AA5037" s="12">
        <v>12</v>
      </c>
      <c r="AB5037" s="12">
        <v>322.11</v>
      </c>
      <c r="AC5037" s="28">
        <f>+I5037+Y5037-Z5037</f>
        <v>21.259999999999998</v>
      </c>
      <c r="AD5037" s="20">
        <f t="shared" si="552"/>
        <v>0</v>
      </c>
      <c r="AE5037">
        <v>0</v>
      </c>
    </row>
    <row r="5038" spans="1:31" x14ac:dyDescent="0.25">
      <c r="A5038" s="9">
        <v>45260</v>
      </c>
      <c r="B5038" s="10" t="s">
        <v>169</v>
      </c>
      <c r="C5038" s="10" t="s">
        <v>62</v>
      </c>
      <c r="D5038" s="10" t="s">
        <v>40</v>
      </c>
      <c r="E5038" s="10" t="s">
        <v>30</v>
      </c>
      <c r="F5038" s="10">
        <v>720</v>
      </c>
      <c r="G5038" s="10">
        <v>785</v>
      </c>
      <c r="H5038" s="11">
        <f>SUMIFS(AA:AA,$A:$A,EOMONTH($A5038,-1),$B:$B,$B5038)</f>
        <v>181</v>
      </c>
      <c r="I5038" s="63">
        <f>ROUND(SUMIFS(AC:AC,$A:$A,EOMONTH($A5038,-1),$B:$B,$B5038),2)</f>
        <v>87.98</v>
      </c>
      <c r="J5038" s="11">
        <f>SUMIFS(AB:AB,$A:$A,EOMONTH($A5038,-1),$B:$B,$B5038)</f>
        <v>12315.24</v>
      </c>
      <c r="K5038" s="13">
        <v>0</v>
      </c>
      <c r="L5038" s="25">
        <v>0</v>
      </c>
      <c r="M5038" s="15">
        <v>0</v>
      </c>
      <c r="N5038" s="14">
        <v>0</v>
      </c>
      <c r="O5038" s="16">
        <v>0</v>
      </c>
      <c r="P5038" s="16">
        <v>0</v>
      </c>
      <c r="Q5038" s="16">
        <v>0</v>
      </c>
      <c r="R5038" s="16">
        <f>Q5038*16.876/100</f>
        <v>0</v>
      </c>
      <c r="S5038" s="17">
        <f t="shared" si="546"/>
        <v>0</v>
      </c>
      <c r="T5038" s="16">
        <v>0</v>
      </c>
      <c r="U5038" s="18">
        <f t="shared" si="547"/>
        <v>142.08500000000001</v>
      </c>
      <c r="V5038" s="18">
        <f t="shared" si="548"/>
        <v>0</v>
      </c>
      <c r="W5038" s="18">
        <f t="shared" si="549"/>
        <v>0</v>
      </c>
      <c r="X5038" s="27"/>
      <c r="Y5038" s="19">
        <f t="shared" si="550"/>
        <v>0</v>
      </c>
      <c r="Z5038" s="18">
        <f t="shared" si="551"/>
        <v>0</v>
      </c>
      <c r="AA5038" s="12">
        <v>181</v>
      </c>
      <c r="AB5038" s="12">
        <v>12315.24</v>
      </c>
      <c r="AC5038" s="28">
        <f>+I5038+Y5038-Z5038</f>
        <v>87.98</v>
      </c>
      <c r="AD5038" s="20">
        <f t="shared" si="552"/>
        <v>0</v>
      </c>
      <c r="AE5038">
        <v>0</v>
      </c>
    </row>
    <row r="5039" spans="1:31" x14ac:dyDescent="0.25">
      <c r="A5039" s="9">
        <v>45260</v>
      </c>
      <c r="B5039" s="10" t="s">
        <v>170</v>
      </c>
      <c r="C5039" s="10" t="s">
        <v>62</v>
      </c>
      <c r="D5039" s="10" t="s">
        <v>40</v>
      </c>
      <c r="E5039" s="10" t="s">
        <v>30</v>
      </c>
      <c r="F5039" s="10">
        <v>720</v>
      </c>
      <c r="G5039" s="10">
        <v>785</v>
      </c>
      <c r="H5039" s="11">
        <f>SUMIFS(AA:AA,$A:$A,EOMONTH($A5039,-1),$B:$B,$B5039)</f>
        <v>237</v>
      </c>
      <c r="I5039" s="63">
        <f>ROUND(SUMIFS(AC:AC,$A:$A,EOMONTH($A5039,-1),$B:$B,$B5039),2)</f>
        <v>223.3</v>
      </c>
      <c r="J5039" s="11">
        <f>SUMIFS(AB:AB,$A:$A,EOMONTH($A5039,-1),$B:$B,$B5039)</f>
        <v>14648.97</v>
      </c>
      <c r="K5039" s="13">
        <v>0</v>
      </c>
      <c r="L5039" s="25">
        <v>0</v>
      </c>
      <c r="M5039" s="15">
        <v>0</v>
      </c>
      <c r="N5039" s="14">
        <v>0</v>
      </c>
      <c r="O5039" s="16">
        <v>0</v>
      </c>
      <c r="P5039" s="16">
        <v>0</v>
      </c>
      <c r="Q5039" s="16">
        <v>0</v>
      </c>
      <c r="R5039" s="16">
        <f>Q5039*16.876/100</f>
        <v>0</v>
      </c>
      <c r="S5039" s="17">
        <f t="shared" si="546"/>
        <v>0</v>
      </c>
      <c r="T5039" s="16">
        <v>0</v>
      </c>
      <c r="U5039" s="18">
        <f t="shared" si="547"/>
        <v>186.04499999999999</v>
      </c>
      <c r="V5039" s="18">
        <f t="shared" si="548"/>
        <v>0</v>
      </c>
      <c r="W5039" s="18">
        <f t="shared" si="549"/>
        <v>0</v>
      </c>
      <c r="X5039" s="27"/>
      <c r="Y5039" s="19">
        <f t="shared" si="550"/>
        <v>0</v>
      </c>
      <c r="Z5039" s="18">
        <f t="shared" si="551"/>
        <v>0</v>
      </c>
      <c r="AA5039" s="12">
        <v>237</v>
      </c>
      <c r="AB5039" s="12">
        <v>14648.97</v>
      </c>
      <c r="AC5039" s="28">
        <f>+I5039+Y5039-Z5039</f>
        <v>223.3</v>
      </c>
      <c r="AD5039" s="20">
        <f t="shared" si="552"/>
        <v>0</v>
      </c>
      <c r="AE5039">
        <v>0</v>
      </c>
    </row>
    <row r="5040" spans="1:31" x14ac:dyDescent="0.25">
      <c r="A5040" s="9">
        <v>45260</v>
      </c>
      <c r="B5040" s="10" t="s">
        <v>171</v>
      </c>
      <c r="C5040" s="10" t="s">
        <v>62</v>
      </c>
      <c r="D5040" s="10" t="s">
        <v>40</v>
      </c>
      <c r="E5040" s="10" t="s">
        <v>30</v>
      </c>
      <c r="F5040" s="10">
        <v>720</v>
      </c>
      <c r="G5040" s="10">
        <v>785</v>
      </c>
      <c r="H5040" s="11">
        <f>SUMIFS(AA:AA,$A:$A,EOMONTH($A5040,-1),$B:$B,$B5040)</f>
        <v>185</v>
      </c>
      <c r="I5040" s="63">
        <f>ROUND(SUMIFS(AC:AC,$A:$A,EOMONTH($A5040,-1),$B:$B,$B5040),2)</f>
        <v>108.8</v>
      </c>
      <c r="J5040" s="11">
        <f>SUMIFS(AB:AB,$A:$A,EOMONTH($A5040,-1),$B:$B,$B5040)</f>
        <v>11092.6</v>
      </c>
      <c r="K5040" s="13">
        <v>0</v>
      </c>
      <c r="L5040" s="25">
        <v>0</v>
      </c>
      <c r="M5040" s="15">
        <v>0</v>
      </c>
      <c r="N5040" s="14">
        <v>0</v>
      </c>
      <c r="O5040" s="16">
        <v>0</v>
      </c>
      <c r="P5040" s="16">
        <v>0</v>
      </c>
      <c r="Q5040" s="16">
        <v>0</v>
      </c>
      <c r="R5040" s="16">
        <f>Q5040*16.876/100</f>
        <v>0</v>
      </c>
      <c r="S5040" s="17">
        <f t="shared" si="546"/>
        <v>0</v>
      </c>
      <c r="T5040" s="16">
        <v>0</v>
      </c>
      <c r="U5040" s="18">
        <f t="shared" si="547"/>
        <v>145.22499999999999</v>
      </c>
      <c r="V5040" s="18">
        <f t="shared" si="548"/>
        <v>0</v>
      </c>
      <c r="W5040" s="18">
        <f t="shared" si="549"/>
        <v>0</v>
      </c>
      <c r="X5040" s="27"/>
      <c r="Y5040" s="19">
        <f t="shared" si="550"/>
        <v>0</v>
      </c>
      <c r="Z5040" s="18">
        <f t="shared" si="551"/>
        <v>0</v>
      </c>
      <c r="AA5040" s="12">
        <v>185</v>
      </c>
      <c r="AB5040" s="12">
        <v>11092.6</v>
      </c>
      <c r="AC5040" s="28">
        <f>+I5040+Y5040-Z5040</f>
        <v>108.8</v>
      </c>
      <c r="AD5040" s="20">
        <f t="shared" si="552"/>
        <v>0</v>
      </c>
      <c r="AE5040">
        <v>0</v>
      </c>
    </row>
    <row r="5041" spans="1:31" x14ac:dyDescent="0.25">
      <c r="A5041" s="9">
        <v>45260</v>
      </c>
      <c r="B5041" s="10" t="s">
        <v>172</v>
      </c>
      <c r="C5041" s="10" t="s">
        <v>62</v>
      </c>
      <c r="D5041" s="10" t="s">
        <v>40</v>
      </c>
      <c r="E5041" s="10" t="s">
        <v>30</v>
      </c>
      <c r="F5041" s="10">
        <v>720</v>
      </c>
      <c r="G5041" s="10">
        <v>785</v>
      </c>
      <c r="H5041" s="11">
        <f>SUMIFS(AA:AA,$A:$A,EOMONTH($A5041,-1),$B:$B,$B5041)</f>
        <v>306</v>
      </c>
      <c r="I5041" s="63">
        <f>ROUND(SUMIFS(AC:AC,$A:$A,EOMONTH($A5041,-1),$B:$B,$B5041),2)</f>
        <v>280.13</v>
      </c>
      <c r="J5041" s="11">
        <f>SUMIFS(AB:AB,$A:$A,EOMONTH($A5041,-1),$B:$B,$B5041)</f>
        <v>19100.52</v>
      </c>
      <c r="K5041" s="13">
        <v>0</v>
      </c>
      <c r="L5041" s="25">
        <v>0</v>
      </c>
      <c r="M5041" s="15">
        <v>0</v>
      </c>
      <c r="N5041" s="14">
        <v>0</v>
      </c>
      <c r="O5041" s="16">
        <v>0</v>
      </c>
      <c r="P5041" s="16">
        <v>0</v>
      </c>
      <c r="Q5041" s="16">
        <v>0</v>
      </c>
      <c r="R5041" s="16">
        <f>Q5041*16.876/100</f>
        <v>0</v>
      </c>
      <c r="S5041" s="17">
        <f t="shared" si="546"/>
        <v>0</v>
      </c>
      <c r="T5041" s="16">
        <v>0</v>
      </c>
      <c r="U5041" s="18">
        <f t="shared" si="547"/>
        <v>240.21</v>
      </c>
      <c r="V5041" s="18">
        <f t="shared" si="548"/>
        <v>0</v>
      </c>
      <c r="W5041" s="18">
        <f t="shared" si="549"/>
        <v>0</v>
      </c>
      <c r="X5041" s="27"/>
      <c r="Y5041" s="19">
        <f t="shared" si="550"/>
        <v>0</v>
      </c>
      <c r="Z5041" s="18">
        <f t="shared" si="551"/>
        <v>0</v>
      </c>
      <c r="AA5041" s="12">
        <v>306</v>
      </c>
      <c r="AB5041" s="12">
        <v>19100.52</v>
      </c>
      <c r="AC5041" s="28">
        <f>+I5041+Y5041-Z5041</f>
        <v>280.13</v>
      </c>
      <c r="AD5041" s="20">
        <f t="shared" si="552"/>
        <v>0</v>
      </c>
      <c r="AE5041">
        <v>0</v>
      </c>
    </row>
    <row r="5042" spans="1:31" x14ac:dyDescent="0.25">
      <c r="A5042" s="59">
        <v>45260</v>
      </c>
      <c r="B5042" s="60" t="s">
        <v>777</v>
      </c>
      <c r="C5042" s="60" t="s">
        <v>711</v>
      </c>
      <c r="D5042" s="60" t="s">
        <v>29</v>
      </c>
      <c r="E5042" s="60" t="s">
        <v>30</v>
      </c>
      <c r="F5042" s="10"/>
      <c r="G5042" s="10"/>
      <c r="H5042" s="11"/>
      <c r="I5042" s="63">
        <f>ROUND(SUMIFS(AC:AC,$A:$A,EOMONTH($A5042,-1),$B:$B,$B5042),2)</f>
        <v>0</v>
      </c>
      <c r="J5042" s="11"/>
      <c r="K5042" s="13"/>
      <c r="L5042" s="25"/>
      <c r="M5042" s="15"/>
      <c r="N5042" s="14"/>
      <c r="O5042" s="16"/>
      <c r="P5042" s="16"/>
      <c r="Q5042" s="16"/>
      <c r="R5042" s="16"/>
      <c r="S5042" s="17">
        <f t="shared" si="546"/>
        <v>0</v>
      </c>
      <c r="T5042" s="16"/>
      <c r="U5042" s="18">
        <f t="shared" si="547"/>
        <v>0</v>
      </c>
      <c r="V5042" s="18">
        <f t="shared" si="548"/>
        <v>0</v>
      </c>
      <c r="W5042" s="18">
        <f t="shared" si="549"/>
        <v>0</v>
      </c>
      <c r="X5042" s="27"/>
      <c r="Y5042" s="19">
        <f t="shared" si="550"/>
        <v>0</v>
      </c>
      <c r="Z5042" s="18">
        <f t="shared" si="551"/>
        <v>0</v>
      </c>
      <c r="AA5042" s="12"/>
      <c r="AB5042" s="12"/>
      <c r="AC5042" s="28">
        <f>+I5042+Y5042-Z5042</f>
        <v>0</v>
      </c>
      <c r="AD5042" s="20">
        <f t="shared" si="552"/>
        <v>0</v>
      </c>
      <c r="AE5042">
        <v>0</v>
      </c>
    </row>
    <row r="5043" spans="1:31" x14ac:dyDescent="0.25">
      <c r="A5043" s="59">
        <v>45260</v>
      </c>
      <c r="B5043" s="60" t="s">
        <v>778</v>
      </c>
      <c r="C5043" s="60" t="s">
        <v>711</v>
      </c>
      <c r="D5043" s="60" t="s">
        <v>29</v>
      </c>
      <c r="E5043" s="60" t="s">
        <v>30</v>
      </c>
      <c r="F5043" s="10"/>
      <c r="G5043" s="10"/>
      <c r="H5043" s="11"/>
      <c r="I5043" s="63">
        <f>ROUND(SUMIFS(AC:AC,$A:$A,EOMONTH($A5043,-1),$B:$B,$B5043),2)</f>
        <v>0</v>
      </c>
      <c r="J5043" s="11"/>
      <c r="K5043" s="13"/>
      <c r="L5043" s="25"/>
      <c r="M5043" s="15"/>
      <c r="N5043" s="14"/>
      <c r="O5043" s="16"/>
      <c r="P5043" s="16"/>
      <c r="Q5043" s="16"/>
      <c r="R5043" s="16"/>
      <c r="S5043" s="17">
        <f t="shared" si="546"/>
        <v>0</v>
      </c>
      <c r="T5043" s="16"/>
      <c r="U5043" s="18">
        <f t="shared" si="547"/>
        <v>0</v>
      </c>
      <c r="V5043" s="18">
        <f t="shared" si="548"/>
        <v>0</v>
      </c>
      <c r="W5043" s="18">
        <f t="shared" si="549"/>
        <v>0</v>
      </c>
      <c r="X5043" s="27"/>
      <c r="Y5043" s="19">
        <f t="shared" si="550"/>
        <v>0</v>
      </c>
      <c r="Z5043" s="18">
        <f t="shared" si="551"/>
        <v>0</v>
      </c>
      <c r="AA5043" s="12"/>
      <c r="AB5043" s="12"/>
      <c r="AC5043" s="28">
        <f>+I5043+Y5043-Z5043</f>
        <v>0</v>
      </c>
      <c r="AD5043" s="20">
        <f t="shared" si="552"/>
        <v>0</v>
      </c>
      <c r="AE5043">
        <v>0</v>
      </c>
    </row>
    <row r="5044" spans="1:31" x14ac:dyDescent="0.25">
      <c r="A5044" s="59">
        <v>45260</v>
      </c>
      <c r="B5044" s="60" t="s">
        <v>719</v>
      </c>
      <c r="C5044" s="60" t="s">
        <v>711</v>
      </c>
      <c r="D5044" s="60" t="s">
        <v>29</v>
      </c>
      <c r="E5044" s="60" t="s">
        <v>30</v>
      </c>
      <c r="F5044" s="10"/>
      <c r="G5044" s="10"/>
      <c r="H5044" s="11"/>
      <c r="I5044" s="63">
        <f>ROUND(SUMIFS(AC:AC,$A:$A,EOMONTH($A5044,-1),$B:$B,$B5044),2)</f>
        <v>0</v>
      </c>
      <c r="J5044" s="11"/>
      <c r="K5044" s="13"/>
      <c r="L5044" s="25"/>
      <c r="M5044" s="15"/>
      <c r="N5044" s="14"/>
      <c r="O5044" s="16"/>
      <c r="P5044" s="16"/>
      <c r="Q5044" s="16"/>
      <c r="R5044" s="16"/>
      <c r="S5044" s="17">
        <f t="shared" si="546"/>
        <v>0</v>
      </c>
      <c r="T5044" s="16"/>
      <c r="U5044" s="18">
        <f t="shared" si="547"/>
        <v>0</v>
      </c>
      <c r="V5044" s="18">
        <f t="shared" si="548"/>
        <v>0</v>
      </c>
      <c r="W5044" s="18">
        <f t="shared" si="549"/>
        <v>0</v>
      </c>
      <c r="X5044" s="27"/>
      <c r="Y5044" s="19">
        <f t="shared" si="550"/>
        <v>0</v>
      </c>
      <c r="Z5044" s="18">
        <f t="shared" si="551"/>
        <v>0</v>
      </c>
      <c r="AA5044" s="12"/>
      <c r="AB5044" s="12"/>
      <c r="AC5044" s="28">
        <f>+I5044+Y5044-Z5044</f>
        <v>0</v>
      </c>
      <c r="AD5044" s="20">
        <f t="shared" si="552"/>
        <v>0</v>
      </c>
      <c r="AE5044">
        <v>0</v>
      </c>
    </row>
    <row r="5045" spans="1:31" x14ac:dyDescent="0.25">
      <c r="A5045" s="9">
        <v>45260</v>
      </c>
      <c r="B5045" s="10" t="s">
        <v>173</v>
      </c>
      <c r="C5045" s="10" t="s">
        <v>62</v>
      </c>
      <c r="D5045" s="10" t="s">
        <v>29</v>
      </c>
      <c r="E5045" s="10" t="s">
        <v>30</v>
      </c>
      <c r="F5045" s="10"/>
      <c r="G5045" s="10">
        <v>0</v>
      </c>
      <c r="H5045" s="11">
        <f>SUMIFS(AA:AA,$A:$A,EOMONTH($A5045,-1),$B:$B,$B5045)</f>
        <v>0.87</v>
      </c>
      <c r="I5045" s="63">
        <f>ROUND(SUMIFS(AC:AC,$A:$A,EOMONTH($A5045,-1),$B:$B,$B5045),2)</f>
        <v>0.04</v>
      </c>
      <c r="J5045" s="11">
        <f>SUMIFS(AB:AB,$A:$A,EOMONTH($A5045,-1),$B:$B,$B5045)</f>
        <v>8.0399999999999991</v>
      </c>
      <c r="K5045" s="13">
        <v>0</v>
      </c>
      <c r="L5045" s="25">
        <v>0</v>
      </c>
      <c r="M5045" s="15">
        <v>0</v>
      </c>
      <c r="N5045" s="14">
        <v>0</v>
      </c>
      <c r="O5045" s="16">
        <v>0</v>
      </c>
      <c r="P5045" s="16">
        <v>0</v>
      </c>
      <c r="Q5045" s="16">
        <v>0</v>
      </c>
      <c r="R5045" s="16">
        <f>Q5045*16.876/100</f>
        <v>0</v>
      </c>
      <c r="S5045" s="17">
        <f t="shared" si="546"/>
        <v>0</v>
      </c>
      <c r="T5045" s="16">
        <v>0</v>
      </c>
      <c r="U5045" s="18">
        <f t="shared" si="547"/>
        <v>0</v>
      </c>
      <c r="V5045" s="18">
        <f t="shared" si="548"/>
        <v>0</v>
      </c>
      <c r="W5045" s="18">
        <f t="shared" si="549"/>
        <v>0</v>
      </c>
      <c r="X5045" s="27"/>
      <c r="Y5045" s="19">
        <f t="shared" si="550"/>
        <v>0</v>
      </c>
      <c r="Z5045" s="18">
        <f t="shared" si="551"/>
        <v>0</v>
      </c>
      <c r="AA5045" s="12">
        <v>0.87</v>
      </c>
      <c r="AB5045" s="12">
        <v>8.0399999999999991</v>
      </c>
      <c r="AC5045" s="28">
        <f>+I5045+Y5045-Z5045</f>
        <v>0.04</v>
      </c>
      <c r="AD5045" s="20">
        <f t="shared" si="552"/>
        <v>0</v>
      </c>
      <c r="AE5045">
        <v>0</v>
      </c>
    </row>
    <row r="5046" spans="1:31" x14ac:dyDescent="0.25">
      <c r="A5046" s="9">
        <v>45260</v>
      </c>
      <c r="B5046" s="10" t="s">
        <v>174</v>
      </c>
      <c r="C5046" s="10" t="s">
        <v>62</v>
      </c>
      <c r="D5046" s="10" t="s">
        <v>29</v>
      </c>
      <c r="E5046" s="10" t="s">
        <v>30</v>
      </c>
      <c r="F5046" s="10"/>
      <c r="G5046" s="10">
        <v>0</v>
      </c>
      <c r="H5046" s="11">
        <f>SUMIFS(AA:AA,$A:$A,EOMONTH($A5046,-1),$B:$B,$B5046)</f>
        <v>0.21</v>
      </c>
      <c r="I5046" s="63">
        <f>ROUND(SUMIFS(AC:AC,$A:$A,EOMONTH($A5046,-1),$B:$B,$B5046),2)</f>
        <v>0.01</v>
      </c>
      <c r="J5046" s="11">
        <f>SUMIFS(AB:AB,$A:$A,EOMONTH($A5046,-1),$B:$B,$B5046)</f>
        <v>2.11</v>
      </c>
      <c r="K5046" s="13">
        <v>0</v>
      </c>
      <c r="L5046" s="25">
        <v>0</v>
      </c>
      <c r="M5046" s="15">
        <v>0</v>
      </c>
      <c r="N5046" s="14">
        <v>0</v>
      </c>
      <c r="O5046" s="16">
        <v>0</v>
      </c>
      <c r="P5046" s="16">
        <v>0</v>
      </c>
      <c r="Q5046" s="16">
        <v>0</v>
      </c>
      <c r="R5046" s="16">
        <f>Q5046*16.876/100</f>
        <v>0</v>
      </c>
      <c r="S5046" s="17">
        <f t="shared" si="546"/>
        <v>0</v>
      </c>
      <c r="T5046" s="16">
        <v>0</v>
      </c>
      <c r="U5046" s="18">
        <f t="shared" si="547"/>
        <v>0</v>
      </c>
      <c r="V5046" s="18">
        <f t="shared" si="548"/>
        <v>0</v>
      </c>
      <c r="W5046" s="18">
        <f t="shared" si="549"/>
        <v>0</v>
      </c>
      <c r="X5046" s="27"/>
      <c r="Y5046" s="19">
        <f t="shared" si="550"/>
        <v>0</v>
      </c>
      <c r="Z5046" s="18">
        <f t="shared" si="551"/>
        <v>0</v>
      </c>
      <c r="AA5046" s="12">
        <v>0.21</v>
      </c>
      <c r="AB5046" s="12">
        <v>2.11</v>
      </c>
      <c r="AC5046" s="28">
        <f>+I5046+Y5046-Z5046</f>
        <v>0.01</v>
      </c>
      <c r="AD5046" s="20">
        <f t="shared" si="552"/>
        <v>0</v>
      </c>
      <c r="AE5046">
        <v>0</v>
      </c>
    </row>
    <row r="5047" spans="1:31" x14ac:dyDescent="0.25">
      <c r="A5047" s="9">
        <v>45260</v>
      </c>
      <c r="B5047" s="10" t="s">
        <v>175</v>
      </c>
      <c r="C5047" s="10" t="s">
        <v>62</v>
      </c>
      <c r="D5047" s="10" t="s">
        <v>29</v>
      </c>
      <c r="E5047" s="10" t="s">
        <v>30</v>
      </c>
      <c r="F5047" s="10"/>
      <c r="G5047" s="10">
        <v>0</v>
      </c>
      <c r="H5047" s="11">
        <f>SUMIFS(AA:AA,$A:$A,EOMONTH($A5047,-1),$B:$B,$B5047)</f>
        <v>0.87</v>
      </c>
      <c r="I5047" s="63">
        <f>ROUND(SUMIFS(AC:AC,$A:$A,EOMONTH($A5047,-1),$B:$B,$B5047),2)</f>
        <v>0.04</v>
      </c>
      <c r="J5047" s="11">
        <f>SUMIFS(AB:AB,$A:$A,EOMONTH($A5047,-1),$B:$B,$B5047)</f>
        <v>8.0399999999999991</v>
      </c>
      <c r="K5047" s="13">
        <v>0</v>
      </c>
      <c r="L5047" s="25">
        <v>0</v>
      </c>
      <c r="M5047" s="15">
        <v>0</v>
      </c>
      <c r="N5047" s="14">
        <v>0</v>
      </c>
      <c r="O5047" s="16">
        <v>0</v>
      </c>
      <c r="P5047" s="16">
        <v>0</v>
      </c>
      <c r="Q5047" s="16">
        <v>0</v>
      </c>
      <c r="R5047" s="16">
        <f>Q5047*16.876/100</f>
        <v>0</v>
      </c>
      <c r="S5047" s="17">
        <f t="shared" si="546"/>
        <v>0</v>
      </c>
      <c r="T5047" s="16">
        <v>0</v>
      </c>
      <c r="U5047" s="18">
        <f t="shared" si="547"/>
        <v>0</v>
      </c>
      <c r="V5047" s="18">
        <f t="shared" si="548"/>
        <v>0</v>
      </c>
      <c r="W5047" s="18">
        <f t="shared" si="549"/>
        <v>0</v>
      </c>
      <c r="X5047" s="27"/>
      <c r="Y5047" s="19">
        <f t="shared" si="550"/>
        <v>0</v>
      </c>
      <c r="Z5047" s="18">
        <f t="shared" si="551"/>
        <v>0</v>
      </c>
      <c r="AA5047" s="12">
        <v>0.87</v>
      </c>
      <c r="AB5047" s="12">
        <v>8.0399999999999991</v>
      </c>
      <c r="AC5047" s="28">
        <f>+I5047+Y5047-Z5047</f>
        <v>0.04</v>
      </c>
      <c r="AD5047" s="20">
        <f t="shared" si="552"/>
        <v>0</v>
      </c>
      <c r="AE5047">
        <v>0</v>
      </c>
    </row>
    <row r="5048" spans="1:31" x14ac:dyDescent="0.25">
      <c r="A5048" s="9">
        <v>45260</v>
      </c>
      <c r="B5048" s="10" t="s">
        <v>176</v>
      </c>
      <c r="C5048" s="10" t="s">
        <v>62</v>
      </c>
      <c r="D5048" s="10" t="s">
        <v>40</v>
      </c>
      <c r="E5048" s="10" t="s">
        <v>30</v>
      </c>
      <c r="F5048" s="10">
        <v>85</v>
      </c>
      <c r="G5048" s="10">
        <v>93</v>
      </c>
      <c r="H5048" s="11">
        <f>SUMIFS(AA:AA,$A:$A,EOMONTH($A5048,-1),$B:$B,$B5048)</f>
        <v>389</v>
      </c>
      <c r="I5048" s="63">
        <f>ROUND(SUMIFS(AC:AC,$A:$A,EOMONTH($A5048,-1),$B:$B,$B5048),2)</f>
        <v>-58.21</v>
      </c>
      <c r="J5048" s="11">
        <f>SUMIFS(AB:AB,$A:$A,EOMONTH($A5048,-1),$B:$B,$B5048)</f>
        <v>7139.46</v>
      </c>
      <c r="K5048" s="13">
        <v>0</v>
      </c>
      <c r="L5048" s="25">
        <v>0</v>
      </c>
      <c r="M5048" s="15">
        <v>0</v>
      </c>
      <c r="N5048" s="14">
        <v>0</v>
      </c>
      <c r="O5048" s="16">
        <v>304</v>
      </c>
      <c r="P5048" s="16">
        <v>9598.56</v>
      </c>
      <c r="Q5048" s="16">
        <v>0</v>
      </c>
      <c r="R5048" s="16">
        <f>Q5048*16.876/100</f>
        <v>0</v>
      </c>
      <c r="S5048" s="17">
        <f t="shared" si="546"/>
        <v>0</v>
      </c>
      <c r="T5048" s="16">
        <v>0</v>
      </c>
      <c r="U5048" s="18">
        <f t="shared" si="547"/>
        <v>36.177</v>
      </c>
      <c r="V5048" s="18">
        <f t="shared" si="548"/>
        <v>0</v>
      </c>
      <c r="W5048" s="18">
        <f t="shared" si="549"/>
        <v>0</v>
      </c>
      <c r="X5048" s="27"/>
      <c r="Y5048" s="19">
        <f t="shared" si="550"/>
        <v>0</v>
      </c>
      <c r="Z5048" s="18">
        <f t="shared" si="551"/>
        <v>28.271999999999998</v>
      </c>
      <c r="AA5048" s="12">
        <v>85</v>
      </c>
      <c r="AB5048" s="12">
        <v>-3093.23</v>
      </c>
      <c r="AC5048" s="28">
        <f>+I5048+Y5048-Z5048</f>
        <v>-86.481999999999999</v>
      </c>
      <c r="AD5048" s="20">
        <f t="shared" si="552"/>
        <v>90</v>
      </c>
      <c r="AE5048">
        <v>90</v>
      </c>
    </row>
    <row r="5049" spans="1:31" x14ac:dyDescent="0.25">
      <c r="A5049" s="9">
        <v>45260</v>
      </c>
      <c r="B5049" s="10" t="s">
        <v>177</v>
      </c>
      <c r="C5049" s="10" t="s">
        <v>62</v>
      </c>
      <c r="D5049" s="10" t="s">
        <v>29</v>
      </c>
      <c r="E5049" s="10" t="s">
        <v>30</v>
      </c>
      <c r="F5049" s="10"/>
      <c r="G5049" s="10">
        <v>0</v>
      </c>
      <c r="H5049" s="11">
        <f>SUMIFS(AA:AA,$A:$A,EOMONTH($A5049,-1),$B:$B,$B5049)</f>
        <v>0.21</v>
      </c>
      <c r="I5049" s="63">
        <f>ROUND(SUMIFS(AC:AC,$A:$A,EOMONTH($A5049,-1),$B:$B,$B5049),2)</f>
        <v>0.01</v>
      </c>
      <c r="J5049" s="11">
        <f>SUMIFS(AB:AB,$A:$A,EOMONTH($A5049,-1),$B:$B,$B5049)</f>
        <v>1.94</v>
      </c>
      <c r="K5049" s="13">
        <v>0</v>
      </c>
      <c r="L5049" s="25">
        <v>0</v>
      </c>
      <c r="M5049" s="15">
        <v>0</v>
      </c>
      <c r="N5049" s="14">
        <v>0</v>
      </c>
      <c r="O5049" s="16">
        <v>0</v>
      </c>
      <c r="P5049" s="16">
        <v>0</v>
      </c>
      <c r="Q5049" s="16">
        <v>0</v>
      </c>
      <c r="R5049" s="16">
        <f>Q5049*16.876/100</f>
        <v>0</v>
      </c>
      <c r="S5049" s="17">
        <f t="shared" si="546"/>
        <v>0</v>
      </c>
      <c r="T5049" s="16">
        <v>0</v>
      </c>
      <c r="U5049" s="18">
        <f t="shared" si="547"/>
        <v>0</v>
      </c>
      <c r="V5049" s="18">
        <f t="shared" si="548"/>
        <v>0</v>
      </c>
      <c r="W5049" s="18">
        <f t="shared" si="549"/>
        <v>0</v>
      </c>
      <c r="X5049" s="27"/>
      <c r="Y5049" s="19">
        <f t="shared" si="550"/>
        <v>0</v>
      </c>
      <c r="Z5049" s="18">
        <f t="shared" si="551"/>
        <v>0</v>
      </c>
      <c r="AA5049" s="12">
        <v>0.21</v>
      </c>
      <c r="AB5049" s="12">
        <v>1.94</v>
      </c>
      <c r="AC5049" s="28">
        <f>+I5049+Y5049-Z5049</f>
        <v>0.01</v>
      </c>
      <c r="AD5049" s="20">
        <f t="shared" si="552"/>
        <v>0</v>
      </c>
      <c r="AE5049">
        <v>0</v>
      </c>
    </row>
    <row r="5050" spans="1:31" x14ac:dyDescent="0.25">
      <c r="A5050" s="9">
        <v>45260</v>
      </c>
      <c r="B5050" s="10" t="s">
        <v>178</v>
      </c>
      <c r="C5050" s="10" t="s">
        <v>62</v>
      </c>
      <c r="D5050" s="10" t="s">
        <v>29</v>
      </c>
      <c r="E5050" s="10" t="s">
        <v>30</v>
      </c>
      <c r="F5050" s="10"/>
      <c r="G5050" s="10">
        <v>0</v>
      </c>
      <c r="H5050" s="11">
        <f>SUMIFS(AA:AA,$A:$A,EOMONTH($A5050,-1),$B:$B,$B5050)</f>
        <v>0.54</v>
      </c>
      <c r="I5050" s="63">
        <f>ROUND(SUMIFS(AC:AC,$A:$A,EOMONTH($A5050,-1),$B:$B,$B5050),2)</f>
        <v>0.02</v>
      </c>
      <c r="J5050" s="11">
        <f>SUMIFS(AB:AB,$A:$A,EOMONTH($A5050,-1),$B:$B,$B5050)</f>
        <v>4.99</v>
      </c>
      <c r="K5050" s="13">
        <v>0</v>
      </c>
      <c r="L5050" s="25">
        <v>0</v>
      </c>
      <c r="M5050" s="15">
        <v>0</v>
      </c>
      <c r="N5050" s="14">
        <v>0</v>
      </c>
      <c r="O5050" s="16">
        <v>0</v>
      </c>
      <c r="P5050" s="16">
        <v>0</v>
      </c>
      <c r="Q5050" s="16">
        <v>0</v>
      </c>
      <c r="R5050" s="16">
        <f>Q5050*16.876/100</f>
        <v>0</v>
      </c>
      <c r="S5050" s="17">
        <f t="shared" si="546"/>
        <v>0</v>
      </c>
      <c r="T5050" s="16">
        <v>0</v>
      </c>
      <c r="U5050" s="18">
        <f t="shared" si="547"/>
        <v>0</v>
      </c>
      <c r="V5050" s="18">
        <f t="shared" si="548"/>
        <v>0</v>
      </c>
      <c r="W5050" s="18">
        <f t="shared" si="549"/>
        <v>0</v>
      </c>
      <c r="X5050" s="27"/>
      <c r="Y5050" s="19">
        <f t="shared" si="550"/>
        <v>0</v>
      </c>
      <c r="Z5050" s="18">
        <f t="shared" si="551"/>
        <v>0</v>
      </c>
      <c r="AA5050" s="12">
        <v>0.54</v>
      </c>
      <c r="AB5050" s="12">
        <v>4.99</v>
      </c>
      <c r="AC5050" s="28">
        <f>+I5050+Y5050-Z5050</f>
        <v>0.02</v>
      </c>
      <c r="AD5050" s="20">
        <f t="shared" si="552"/>
        <v>0</v>
      </c>
      <c r="AE5050">
        <v>0</v>
      </c>
    </row>
    <row r="5051" spans="1:31" x14ac:dyDescent="0.25">
      <c r="A5051" s="9">
        <v>45260</v>
      </c>
      <c r="B5051" s="10" t="s">
        <v>179</v>
      </c>
      <c r="C5051" s="10" t="s">
        <v>62</v>
      </c>
      <c r="D5051" s="10" t="s">
        <v>29</v>
      </c>
      <c r="E5051" s="10" t="s">
        <v>30</v>
      </c>
      <c r="F5051" s="10"/>
      <c r="G5051" s="10">
        <v>0</v>
      </c>
      <c r="H5051" s="11">
        <f>SUMIFS(AA:AA,$A:$A,EOMONTH($A5051,-1),$B:$B,$B5051)</f>
        <v>0.87</v>
      </c>
      <c r="I5051" s="63">
        <f>ROUND(SUMIFS(AC:AC,$A:$A,EOMONTH($A5051,-1),$B:$B,$B5051),2)</f>
        <v>0.04</v>
      </c>
      <c r="J5051" s="11">
        <f>SUMIFS(AB:AB,$A:$A,EOMONTH($A5051,-1),$B:$B,$B5051)</f>
        <v>8.25</v>
      </c>
      <c r="K5051" s="13">
        <v>0</v>
      </c>
      <c r="L5051" s="25">
        <v>0</v>
      </c>
      <c r="M5051" s="15">
        <v>0</v>
      </c>
      <c r="N5051" s="14">
        <v>0</v>
      </c>
      <c r="O5051" s="16">
        <v>0</v>
      </c>
      <c r="P5051" s="16">
        <v>0</v>
      </c>
      <c r="Q5051" s="16">
        <v>0</v>
      </c>
      <c r="R5051" s="16">
        <f>Q5051*16.876/100</f>
        <v>0</v>
      </c>
      <c r="S5051" s="17">
        <f t="shared" si="546"/>
        <v>0</v>
      </c>
      <c r="T5051" s="16">
        <v>0</v>
      </c>
      <c r="U5051" s="18">
        <f t="shared" si="547"/>
        <v>0</v>
      </c>
      <c r="V5051" s="18">
        <f t="shared" si="548"/>
        <v>0</v>
      </c>
      <c r="W5051" s="18">
        <f t="shared" si="549"/>
        <v>0</v>
      </c>
      <c r="X5051" s="27"/>
      <c r="Y5051" s="19">
        <f t="shared" si="550"/>
        <v>0</v>
      </c>
      <c r="Z5051" s="18">
        <f t="shared" si="551"/>
        <v>0</v>
      </c>
      <c r="AA5051" s="12">
        <v>0.87</v>
      </c>
      <c r="AB5051" s="12">
        <v>8.25</v>
      </c>
      <c r="AC5051" s="28">
        <f>+I5051+Y5051-Z5051</f>
        <v>0.04</v>
      </c>
      <c r="AD5051" s="20">
        <f t="shared" si="552"/>
        <v>0</v>
      </c>
      <c r="AE5051">
        <v>0</v>
      </c>
    </row>
    <row r="5052" spans="1:31" x14ac:dyDescent="0.25">
      <c r="A5052" s="9">
        <v>45260</v>
      </c>
      <c r="B5052" s="10" t="s">
        <v>180</v>
      </c>
      <c r="C5052" s="10" t="s">
        <v>62</v>
      </c>
      <c r="D5052" s="10" t="s">
        <v>29</v>
      </c>
      <c r="E5052" s="10" t="s">
        <v>30</v>
      </c>
      <c r="F5052" s="10"/>
      <c r="G5052" s="10">
        <v>0</v>
      </c>
      <c r="H5052" s="11">
        <f>SUMIFS(AA:AA,$A:$A,EOMONTH($A5052,-1),$B:$B,$B5052)</f>
        <v>0.54</v>
      </c>
      <c r="I5052" s="63">
        <f>ROUND(SUMIFS(AC:AC,$A:$A,EOMONTH($A5052,-1),$B:$B,$B5052),2)</f>
        <v>0.02</v>
      </c>
      <c r="J5052" s="11">
        <f>SUMIFS(AB:AB,$A:$A,EOMONTH($A5052,-1),$B:$B,$B5052)</f>
        <v>7.56</v>
      </c>
      <c r="K5052" s="13">
        <v>0</v>
      </c>
      <c r="L5052" s="25">
        <v>0</v>
      </c>
      <c r="M5052" s="15">
        <v>0</v>
      </c>
      <c r="N5052" s="14">
        <v>0</v>
      </c>
      <c r="O5052" s="16">
        <v>0</v>
      </c>
      <c r="P5052" s="16">
        <v>0</v>
      </c>
      <c r="Q5052" s="16">
        <v>0</v>
      </c>
      <c r="R5052" s="16">
        <f>Q5052*16.876/100</f>
        <v>0</v>
      </c>
      <c r="S5052" s="17">
        <f t="shared" si="546"/>
        <v>0</v>
      </c>
      <c r="T5052" s="16">
        <v>0</v>
      </c>
      <c r="U5052" s="18">
        <f t="shared" si="547"/>
        <v>0</v>
      </c>
      <c r="V5052" s="18">
        <f t="shared" si="548"/>
        <v>0</v>
      </c>
      <c r="W5052" s="18">
        <f t="shared" si="549"/>
        <v>0</v>
      </c>
      <c r="X5052" s="27"/>
      <c r="Y5052" s="19">
        <f t="shared" si="550"/>
        <v>0</v>
      </c>
      <c r="Z5052" s="18">
        <f t="shared" si="551"/>
        <v>0</v>
      </c>
      <c r="AA5052" s="12">
        <v>0.54</v>
      </c>
      <c r="AB5052" s="12">
        <v>7.56</v>
      </c>
      <c r="AC5052" s="28">
        <f>+I5052+Y5052-Z5052</f>
        <v>0.02</v>
      </c>
      <c r="AD5052" s="20">
        <f t="shared" si="552"/>
        <v>0</v>
      </c>
      <c r="AE5052">
        <v>0</v>
      </c>
    </row>
    <row r="5053" spans="1:31" x14ac:dyDescent="0.25">
      <c r="A5053" s="9">
        <v>45260</v>
      </c>
      <c r="B5053" s="10" t="s">
        <v>181</v>
      </c>
      <c r="C5053" s="10" t="s">
        <v>62</v>
      </c>
      <c r="D5053" s="10" t="s">
        <v>29</v>
      </c>
      <c r="E5053" s="10" t="s">
        <v>30</v>
      </c>
      <c r="F5053" s="10"/>
      <c r="G5053" s="10">
        <v>0</v>
      </c>
      <c r="H5053" s="11">
        <f>SUMIFS(AA:AA,$A:$A,EOMONTH($A5053,-1),$B:$B,$B5053)</f>
        <v>0.54</v>
      </c>
      <c r="I5053" s="63">
        <f>ROUND(SUMIFS(AC:AC,$A:$A,EOMONTH($A5053,-1),$B:$B,$B5053),2)</f>
        <v>0.02</v>
      </c>
      <c r="J5053" s="11">
        <f>SUMIFS(AB:AB,$A:$A,EOMONTH($A5053,-1),$B:$B,$B5053)</f>
        <v>4.93</v>
      </c>
      <c r="K5053" s="13">
        <v>0</v>
      </c>
      <c r="L5053" s="25">
        <v>0</v>
      </c>
      <c r="M5053" s="15">
        <v>0</v>
      </c>
      <c r="N5053" s="14">
        <v>0</v>
      </c>
      <c r="O5053" s="16">
        <v>0</v>
      </c>
      <c r="P5053" s="16">
        <v>0</v>
      </c>
      <c r="Q5053" s="16">
        <v>0</v>
      </c>
      <c r="R5053" s="16">
        <f>Q5053*16.876/100</f>
        <v>0</v>
      </c>
      <c r="S5053" s="17">
        <f t="shared" si="546"/>
        <v>0</v>
      </c>
      <c r="T5053" s="16">
        <v>0</v>
      </c>
      <c r="U5053" s="18">
        <f t="shared" si="547"/>
        <v>0</v>
      </c>
      <c r="V5053" s="18">
        <f t="shared" si="548"/>
        <v>0</v>
      </c>
      <c r="W5053" s="18">
        <f t="shared" si="549"/>
        <v>0</v>
      </c>
      <c r="X5053" s="27"/>
      <c r="Y5053" s="19">
        <f t="shared" si="550"/>
        <v>0</v>
      </c>
      <c r="Z5053" s="18">
        <f t="shared" si="551"/>
        <v>0</v>
      </c>
      <c r="AA5053" s="12">
        <v>0.54</v>
      </c>
      <c r="AB5053" s="12">
        <v>4.93</v>
      </c>
      <c r="AC5053" s="28">
        <f>+I5053+Y5053-Z5053</f>
        <v>0.02</v>
      </c>
      <c r="AD5053" s="20">
        <f t="shared" si="552"/>
        <v>0</v>
      </c>
      <c r="AE5053">
        <v>0</v>
      </c>
    </row>
    <row r="5054" spans="1:31" x14ac:dyDescent="0.25">
      <c r="A5054" s="9">
        <v>45260</v>
      </c>
      <c r="B5054" s="10" t="s">
        <v>182</v>
      </c>
      <c r="C5054" s="10" t="s">
        <v>62</v>
      </c>
      <c r="D5054" s="10" t="s">
        <v>40</v>
      </c>
      <c r="E5054" s="10" t="s">
        <v>30</v>
      </c>
      <c r="F5054" s="10">
        <v>170</v>
      </c>
      <c r="G5054" s="10">
        <v>185</v>
      </c>
      <c r="H5054" s="11">
        <f>SUMIFS(AA:AA,$A:$A,EOMONTH($A5054,-1),$B:$B,$B5054)</f>
        <v>959</v>
      </c>
      <c r="I5054" s="63">
        <f>ROUND(SUMIFS(AC:AC,$A:$A,EOMONTH($A5054,-1),$B:$B,$B5054),2)</f>
        <v>-491.37</v>
      </c>
      <c r="J5054" s="11">
        <f>SUMIFS(AB:AB,$A:$A,EOMONTH($A5054,-1),$B:$B,$B5054)</f>
        <v>20262.04</v>
      </c>
      <c r="K5054" s="13">
        <v>0</v>
      </c>
      <c r="L5054" s="25">
        <v>0</v>
      </c>
      <c r="M5054" s="15">
        <v>0</v>
      </c>
      <c r="N5054" s="14">
        <v>0</v>
      </c>
      <c r="O5054" s="16">
        <v>453</v>
      </c>
      <c r="P5054" s="16">
        <v>19048.88</v>
      </c>
      <c r="Q5054" s="16">
        <v>0</v>
      </c>
      <c r="R5054" s="16">
        <f>Q5054*16.876/100</f>
        <v>0</v>
      </c>
      <c r="S5054" s="17">
        <f t="shared" si="546"/>
        <v>0</v>
      </c>
      <c r="T5054" s="16">
        <v>0</v>
      </c>
      <c r="U5054" s="18">
        <f t="shared" si="547"/>
        <v>177.41499999999999</v>
      </c>
      <c r="V5054" s="18">
        <f t="shared" si="548"/>
        <v>0</v>
      </c>
      <c r="W5054" s="18">
        <f t="shared" si="549"/>
        <v>0</v>
      </c>
      <c r="X5054" s="27"/>
      <c r="Y5054" s="19">
        <f t="shared" si="550"/>
        <v>0</v>
      </c>
      <c r="Z5054" s="18">
        <f t="shared" si="551"/>
        <v>83.805000000000007</v>
      </c>
      <c r="AA5054" s="12">
        <v>506</v>
      </c>
      <c r="AB5054" s="12">
        <v>11192.98</v>
      </c>
      <c r="AC5054" s="28">
        <f>+I5054+Y5054-Z5054</f>
        <v>-575.17499999999995</v>
      </c>
      <c r="AD5054" s="20">
        <f t="shared" si="552"/>
        <v>580</v>
      </c>
      <c r="AE5054">
        <v>480</v>
      </c>
    </row>
    <row r="5055" spans="1:31" x14ac:dyDescent="0.25">
      <c r="A5055" s="9">
        <v>45260</v>
      </c>
      <c r="B5055" s="10" t="s">
        <v>183</v>
      </c>
      <c r="C5055" s="10" t="s">
        <v>62</v>
      </c>
      <c r="D5055" s="10" t="s">
        <v>40</v>
      </c>
      <c r="E5055" s="10" t="s">
        <v>30</v>
      </c>
      <c r="F5055" s="10">
        <v>185</v>
      </c>
      <c r="G5055" s="10">
        <v>202</v>
      </c>
      <c r="H5055" s="11">
        <f>SUMIFS(AA:AA,$A:$A,EOMONTH($A5055,-1),$B:$B,$B5055)</f>
        <v>2077</v>
      </c>
      <c r="I5055" s="63">
        <f>ROUND(SUMIFS(AC:AC,$A:$A,EOMONTH($A5055,-1),$B:$B,$B5055),2)</f>
        <v>11.68</v>
      </c>
      <c r="J5055" s="11">
        <f>SUMIFS(AB:AB,$A:$A,EOMONTH($A5055,-1),$B:$B,$B5055)</f>
        <v>47938.37</v>
      </c>
      <c r="K5055" s="13">
        <v>0</v>
      </c>
      <c r="L5055" s="25">
        <v>0</v>
      </c>
      <c r="M5055" s="15">
        <v>0</v>
      </c>
      <c r="N5055" s="14">
        <v>0</v>
      </c>
      <c r="O5055" s="16">
        <v>241</v>
      </c>
      <c r="P5055" s="16">
        <v>9201.99</v>
      </c>
      <c r="Q5055" s="16">
        <v>0</v>
      </c>
      <c r="R5055" s="16">
        <f>Q5055*16.876/100</f>
        <v>0</v>
      </c>
      <c r="S5055" s="17">
        <f t="shared" si="546"/>
        <v>0</v>
      </c>
      <c r="T5055" s="16">
        <v>0</v>
      </c>
      <c r="U5055" s="18">
        <f t="shared" si="547"/>
        <v>419.55399999999997</v>
      </c>
      <c r="V5055" s="18">
        <f t="shared" si="548"/>
        <v>0</v>
      </c>
      <c r="W5055" s="18">
        <f t="shared" si="549"/>
        <v>0</v>
      </c>
      <c r="X5055" s="27"/>
      <c r="Y5055" s="19">
        <f t="shared" si="550"/>
        <v>0</v>
      </c>
      <c r="Z5055" s="18">
        <f t="shared" si="551"/>
        <v>48.682000000000002</v>
      </c>
      <c r="AA5055" s="12">
        <v>1836</v>
      </c>
      <c r="AB5055" s="12">
        <v>38736.379999999997</v>
      </c>
      <c r="AC5055" s="28">
        <f>+I5055+Y5055-Z5055</f>
        <v>-37.002000000000002</v>
      </c>
      <c r="AD5055" s="20">
        <f t="shared" si="552"/>
        <v>40</v>
      </c>
      <c r="AE5055">
        <v>50</v>
      </c>
    </row>
    <row r="5056" spans="1:31" x14ac:dyDescent="0.25">
      <c r="A5056" s="9">
        <v>45260</v>
      </c>
      <c r="B5056" s="10" t="s">
        <v>184</v>
      </c>
      <c r="C5056" s="10" t="s">
        <v>185</v>
      </c>
      <c r="D5056" s="10" t="s">
        <v>40</v>
      </c>
      <c r="E5056" s="10" t="s">
        <v>30</v>
      </c>
      <c r="F5056" s="10">
        <v>750</v>
      </c>
      <c r="G5056" s="10">
        <v>817</v>
      </c>
      <c r="H5056" s="11">
        <f>SUMIFS(AA:AA,$A:$A,EOMONTH($A5056,-1),$B:$B,$B5056)</f>
        <v>23</v>
      </c>
      <c r="I5056" s="63">
        <f>ROUND(SUMIFS(AC:AC,$A:$A,EOMONTH($A5056,-1),$B:$B,$B5056),2)</f>
        <v>80.459999999999994</v>
      </c>
      <c r="J5056" s="11">
        <f>SUMIFS(AB:AB,$A:$A,EOMONTH($A5056,-1),$B:$B,$B5056)</f>
        <v>1431.52</v>
      </c>
      <c r="K5056" s="13">
        <v>0</v>
      </c>
      <c r="L5056" s="25">
        <v>0</v>
      </c>
      <c r="M5056" s="15">
        <v>500</v>
      </c>
      <c r="N5056" s="14">
        <v>44977.07</v>
      </c>
      <c r="O5056" s="16">
        <v>290</v>
      </c>
      <c r="P5056" s="16">
        <v>40328.559999999998</v>
      </c>
      <c r="Q5056" s="16">
        <v>0</v>
      </c>
      <c r="R5056" s="16">
        <f>Q5056*16.876/100</f>
        <v>0</v>
      </c>
      <c r="S5056" s="17">
        <f t="shared" si="546"/>
        <v>0</v>
      </c>
      <c r="T5056" s="16">
        <v>0</v>
      </c>
      <c r="U5056" s="18">
        <f t="shared" si="547"/>
        <v>18.791</v>
      </c>
      <c r="V5056" s="18">
        <f t="shared" si="548"/>
        <v>375</v>
      </c>
      <c r="W5056" s="18">
        <f t="shared" si="549"/>
        <v>62.958750000000009</v>
      </c>
      <c r="X5056" s="27"/>
      <c r="Y5056" s="19">
        <f t="shared" si="550"/>
        <v>437.95875000000001</v>
      </c>
      <c r="Z5056" s="18">
        <f t="shared" si="551"/>
        <v>236.93</v>
      </c>
      <c r="AA5056" s="12">
        <v>233</v>
      </c>
      <c r="AB5056" s="12">
        <v>20959.310000000001</v>
      </c>
      <c r="AC5056" s="28">
        <f>+I5056+Y5056-Z5056</f>
        <v>281.48875000000004</v>
      </c>
      <c r="AD5056" s="20">
        <f t="shared" si="552"/>
        <v>0</v>
      </c>
      <c r="AE5056">
        <v>0</v>
      </c>
    </row>
    <row r="5057" spans="1:31" x14ac:dyDescent="0.25">
      <c r="A5057" s="9">
        <v>45260</v>
      </c>
      <c r="B5057" s="10" t="s">
        <v>186</v>
      </c>
      <c r="C5057" s="10" t="s">
        <v>185</v>
      </c>
      <c r="D5057" s="10" t="s">
        <v>40</v>
      </c>
      <c r="E5057" s="10" t="s">
        <v>30</v>
      </c>
      <c r="F5057" s="10">
        <v>750</v>
      </c>
      <c r="G5057" s="10">
        <v>817</v>
      </c>
      <c r="H5057" s="11">
        <f>SUMIFS(AA:AA,$A:$A,EOMONTH($A5057,-1),$B:$B,$B5057)</f>
        <v>103</v>
      </c>
      <c r="I5057" s="63">
        <f>ROUND(SUMIFS(AC:AC,$A:$A,EOMONTH($A5057,-1),$B:$B,$B5057),2)</f>
        <v>-65.319999999999993</v>
      </c>
      <c r="J5057" s="11">
        <f>SUMIFS(AB:AB,$A:$A,EOMONTH($A5057,-1),$B:$B,$B5057)</f>
        <v>6777.4</v>
      </c>
      <c r="K5057" s="13">
        <v>0</v>
      </c>
      <c r="L5057" s="25">
        <v>0</v>
      </c>
      <c r="M5057" s="15">
        <v>0</v>
      </c>
      <c r="N5057" s="14">
        <v>0</v>
      </c>
      <c r="O5057" s="16">
        <v>50</v>
      </c>
      <c r="P5057" s="16">
        <v>7137.88</v>
      </c>
      <c r="Q5057" s="16">
        <v>0</v>
      </c>
      <c r="R5057" s="16">
        <f>Q5057*16.876/100</f>
        <v>0</v>
      </c>
      <c r="S5057" s="17">
        <f t="shared" si="546"/>
        <v>0</v>
      </c>
      <c r="T5057" s="16">
        <v>0</v>
      </c>
      <c r="U5057" s="18">
        <f t="shared" si="547"/>
        <v>84.150999999999996</v>
      </c>
      <c r="V5057" s="18">
        <f t="shared" si="548"/>
        <v>0</v>
      </c>
      <c r="W5057" s="18">
        <f t="shared" si="549"/>
        <v>0</v>
      </c>
      <c r="X5057" s="27"/>
      <c r="Y5057" s="19">
        <f t="shared" si="550"/>
        <v>0</v>
      </c>
      <c r="Z5057" s="18">
        <f t="shared" si="551"/>
        <v>40.85</v>
      </c>
      <c r="AA5057" s="12">
        <v>53</v>
      </c>
      <c r="AB5057" s="12">
        <v>3487.4</v>
      </c>
      <c r="AC5057" s="28">
        <f>+I5057+Y5057-Z5057</f>
        <v>-106.16999999999999</v>
      </c>
      <c r="AD5057" s="20">
        <f t="shared" si="552"/>
        <v>110</v>
      </c>
      <c r="AE5057">
        <v>160</v>
      </c>
    </row>
    <row r="5058" spans="1:31" x14ac:dyDescent="0.25">
      <c r="A5058" s="9">
        <v>45260</v>
      </c>
      <c r="B5058" s="10" t="s">
        <v>187</v>
      </c>
      <c r="C5058" s="10" t="s">
        <v>185</v>
      </c>
      <c r="D5058" s="10" t="s">
        <v>40</v>
      </c>
      <c r="E5058" s="10" t="s">
        <v>30</v>
      </c>
      <c r="F5058" s="10">
        <v>750</v>
      </c>
      <c r="G5058" s="10">
        <v>817</v>
      </c>
      <c r="H5058" s="11">
        <f>SUMIFS(AA:AA,$A:$A,EOMONTH($A5058,-1),$B:$B,$B5058)</f>
        <v>21</v>
      </c>
      <c r="I5058" s="63">
        <f>ROUND(SUMIFS(AC:AC,$A:$A,EOMONTH($A5058,-1),$B:$B,$B5058),2)</f>
        <v>-47.55</v>
      </c>
      <c r="J5058" s="11">
        <f>SUMIFS(AB:AB,$A:$A,EOMONTH($A5058,-1),$B:$B,$B5058)</f>
        <v>1418.13</v>
      </c>
      <c r="K5058" s="13">
        <v>0</v>
      </c>
      <c r="L5058" s="25">
        <v>0</v>
      </c>
      <c r="M5058" s="15">
        <v>0</v>
      </c>
      <c r="N5058" s="14">
        <v>0</v>
      </c>
      <c r="O5058" s="16">
        <v>10</v>
      </c>
      <c r="P5058" s="16">
        <v>1474.6</v>
      </c>
      <c r="Q5058" s="16">
        <v>0</v>
      </c>
      <c r="R5058" s="16">
        <f>Q5058*16.876/100</f>
        <v>0</v>
      </c>
      <c r="S5058" s="17">
        <f t="shared" si="546"/>
        <v>0</v>
      </c>
      <c r="T5058" s="16">
        <v>0</v>
      </c>
      <c r="U5058" s="18">
        <f t="shared" si="547"/>
        <v>17.157</v>
      </c>
      <c r="V5058" s="18">
        <f t="shared" si="548"/>
        <v>0</v>
      </c>
      <c r="W5058" s="18">
        <f t="shared" si="549"/>
        <v>0</v>
      </c>
      <c r="X5058" s="27"/>
      <c r="Y5058" s="19">
        <f t="shared" si="550"/>
        <v>0</v>
      </c>
      <c r="Z5058" s="18">
        <f t="shared" si="551"/>
        <v>8.17</v>
      </c>
      <c r="AA5058" s="12">
        <v>11</v>
      </c>
      <c r="AB5058" s="12">
        <v>742.83</v>
      </c>
      <c r="AC5058" s="28">
        <f>+I5058+Y5058-Z5058</f>
        <v>-55.72</v>
      </c>
      <c r="AD5058" s="20">
        <f t="shared" si="552"/>
        <v>60</v>
      </c>
      <c r="AE5058">
        <v>110</v>
      </c>
    </row>
    <row r="5059" spans="1:31" x14ac:dyDescent="0.25">
      <c r="A5059" s="9">
        <v>45260</v>
      </c>
      <c r="B5059" s="10" t="s">
        <v>188</v>
      </c>
      <c r="C5059" s="10" t="s">
        <v>185</v>
      </c>
      <c r="D5059" s="10" t="s">
        <v>40</v>
      </c>
      <c r="E5059" s="10" t="s">
        <v>30</v>
      </c>
      <c r="F5059" s="10">
        <v>750</v>
      </c>
      <c r="G5059" s="10">
        <v>817</v>
      </c>
      <c r="H5059" s="11">
        <f>SUMIFS(AA:AA,$A:$A,EOMONTH($A5059,-1),$B:$B,$B5059)</f>
        <v>121</v>
      </c>
      <c r="I5059" s="63">
        <f>ROUND(SUMIFS(AC:AC,$A:$A,EOMONTH($A5059,-1),$B:$B,$B5059),2)</f>
        <v>42.66</v>
      </c>
      <c r="J5059" s="11">
        <f>SUMIFS(AB:AB,$A:$A,EOMONTH($A5059,-1),$B:$B,$B5059)</f>
        <v>9158.49</v>
      </c>
      <c r="K5059" s="13">
        <v>0</v>
      </c>
      <c r="L5059" s="25">
        <v>0</v>
      </c>
      <c r="M5059" s="15">
        <v>0</v>
      </c>
      <c r="N5059" s="14">
        <v>0</v>
      </c>
      <c r="O5059" s="16">
        <v>95</v>
      </c>
      <c r="P5059" s="16">
        <v>12997.1</v>
      </c>
      <c r="Q5059" s="16">
        <v>0</v>
      </c>
      <c r="R5059" s="16">
        <f>Q5059*16.876/100</f>
        <v>0</v>
      </c>
      <c r="S5059" s="17">
        <f t="shared" si="546"/>
        <v>0</v>
      </c>
      <c r="T5059" s="16">
        <v>0</v>
      </c>
      <c r="U5059" s="18">
        <f t="shared" si="547"/>
        <v>98.856999999999999</v>
      </c>
      <c r="V5059" s="18">
        <f t="shared" si="548"/>
        <v>0</v>
      </c>
      <c r="W5059" s="18">
        <f t="shared" si="549"/>
        <v>0</v>
      </c>
      <c r="X5059" s="27"/>
      <c r="Y5059" s="19">
        <f t="shared" si="550"/>
        <v>0</v>
      </c>
      <c r="Z5059" s="18">
        <f t="shared" si="551"/>
        <v>77.614999999999995</v>
      </c>
      <c r="AA5059" s="12">
        <v>26</v>
      </c>
      <c r="AB5059" s="12">
        <v>1967.94</v>
      </c>
      <c r="AC5059" s="28">
        <f>+I5059+Y5059-Z5059</f>
        <v>-34.954999999999998</v>
      </c>
      <c r="AD5059" s="20">
        <f t="shared" si="552"/>
        <v>40</v>
      </c>
      <c r="AE5059">
        <v>90</v>
      </c>
    </row>
    <row r="5060" spans="1:31" x14ac:dyDescent="0.25">
      <c r="A5060" s="9">
        <v>45260</v>
      </c>
      <c r="B5060" s="10" t="s">
        <v>189</v>
      </c>
      <c r="C5060" s="10" t="s">
        <v>185</v>
      </c>
      <c r="D5060" s="10" t="s">
        <v>40</v>
      </c>
      <c r="E5060" s="10" t="s">
        <v>30</v>
      </c>
      <c r="F5060" s="10">
        <v>750</v>
      </c>
      <c r="G5060" s="10">
        <v>817</v>
      </c>
      <c r="H5060" s="11">
        <f>SUMIFS(AA:AA,$A:$A,EOMONTH($A5060,-1),$B:$B,$B5060)</f>
        <v>124</v>
      </c>
      <c r="I5060" s="63">
        <f>ROUND(SUMIFS(AC:AC,$A:$A,EOMONTH($A5060,-1),$B:$B,$B5060),2)</f>
        <v>53.19</v>
      </c>
      <c r="J5060" s="11">
        <f>SUMIFS(AB:AB,$A:$A,EOMONTH($A5060,-1),$B:$B,$B5060)</f>
        <v>7824.4</v>
      </c>
      <c r="K5060" s="13">
        <v>0</v>
      </c>
      <c r="L5060" s="25">
        <v>0</v>
      </c>
      <c r="M5060" s="15">
        <v>300</v>
      </c>
      <c r="N5060" s="14">
        <v>26480.91</v>
      </c>
      <c r="O5060" s="16">
        <v>136</v>
      </c>
      <c r="P5060" s="16">
        <v>19040.88</v>
      </c>
      <c r="Q5060" s="16">
        <v>0</v>
      </c>
      <c r="R5060" s="16">
        <f>Q5060*16.876/100</f>
        <v>0</v>
      </c>
      <c r="S5060" s="17">
        <f t="shared" si="546"/>
        <v>0</v>
      </c>
      <c r="T5060" s="16">
        <v>0</v>
      </c>
      <c r="U5060" s="18">
        <f t="shared" si="547"/>
        <v>101.30800000000001</v>
      </c>
      <c r="V5060" s="18">
        <f t="shared" si="548"/>
        <v>225</v>
      </c>
      <c r="W5060" s="18">
        <f t="shared" si="549"/>
        <v>37.775250000000007</v>
      </c>
      <c r="X5060" s="27"/>
      <c r="Y5060" s="19">
        <f t="shared" si="550"/>
        <v>262.77525000000003</v>
      </c>
      <c r="Z5060" s="18">
        <f t="shared" si="551"/>
        <v>111.11199999999999</v>
      </c>
      <c r="AA5060" s="12">
        <v>288</v>
      </c>
      <c r="AB5060" s="12">
        <v>24147.15</v>
      </c>
      <c r="AC5060" s="28">
        <f>+I5060+Y5060-Z5060</f>
        <v>204.85325000000003</v>
      </c>
      <c r="AD5060" s="20">
        <f t="shared" si="552"/>
        <v>0</v>
      </c>
      <c r="AE5060">
        <v>0</v>
      </c>
    </row>
    <row r="5061" spans="1:31" x14ac:dyDescent="0.25">
      <c r="A5061" s="9">
        <v>45260</v>
      </c>
      <c r="B5061" s="10" t="s">
        <v>190</v>
      </c>
      <c r="C5061" s="10" t="s">
        <v>185</v>
      </c>
      <c r="D5061" s="10" t="s">
        <v>40</v>
      </c>
      <c r="E5061" s="10" t="s">
        <v>30</v>
      </c>
      <c r="F5061" s="10">
        <v>750</v>
      </c>
      <c r="G5061" s="10">
        <v>817</v>
      </c>
      <c r="H5061" s="11">
        <f>SUMIFS(AA:AA,$A:$A,EOMONTH($A5061,-1),$B:$B,$B5061)</f>
        <v>71</v>
      </c>
      <c r="I5061" s="63">
        <f>ROUND(SUMIFS(AC:AC,$A:$A,EOMONTH($A5061,-1),$B:$B,$B5061),2)</f>
        <v>-6.37</v>
      </c>
      <c r="J5061" s="11">
        <f>SUMIFS(AB:AB,$A:$A,EOMONTH($A5061,-1),$B:$B,$B5061)</f>
        <v>4551.1000000000004</v>
      </c>
      <c r="K5061" s="13">
        <v>0</v>
      </c>
      <c r="L5061" s="25">
        <v>0</v>
      </c>
      <c r="M5061" s="15">
        <v>250</v>
      </c>
      <c r="N5061" s="14">
        <v>22215.85</v>
      </c>
      <c r="O5061" s="16">
        <v>101</v>
      </c>
      <c r="P5061" s="16">
        <v>14076.34</v>
      </c>
      <c r="Q5061" s="16">
        <v>0</v>
      </c>
      <c r="R5061" s="16">
        <f>Q5061*16.876/100</f>
        <v>0</v>
      </c>
      <c r="S5061" s="17">
        <f t="shared" ref="S5061:S5124" si="553">Q5061+R5061</f>
        <v>0</v>
      </c>
      <c r="T5061" s="16">
        <v>0</v>
      </c>
      <c r="U5061" s="18">
        <f t="shared" ref="U5061:U5124" si="554">H5061*G5061/1000</f>
        <v>58.006999999999998</v>
      </c>
      <c r="V5061" s="18">
        <f t="shared" ref="V5061:V5124" si="555">M5061*F5061/1000</f>
        <v>187.5</v>
      </c>
      <c r="W5061" s="18">
        <f t="shared" ref="W5061:W5124" si="556">V5061*16.789/100</f>
        <v>31.479375000000005</v>
      </c>
      <c r="X5061" s="27"/>
      <c r="Y5061" s="19">
        <f t="shared" ref="Y5061:Y5124" si="557">V5061+W5061+X5061</f>
        <v>218.979375</v>
      </c>
      <c r="Z5061" s="18">
        <f t="shared" ref="Z5061:Z5124" si="558">O5061*G5061/1000</f>
        <v>82.516999999999996</v>
      </c>
      <c r="AA5061" s="12">
        <v>220</v>
      </c>
      <c r="AB5061" s="12">
        <v>18948.93</v>
      </c>
      <c r="AC5061" s="28">
        <f>+I5061+Y5061-Z5061</f>
        <v>130.092375</v>
      </c>
      <c r="AD5061" s="20">
        <f t="shared" ref="AD5061:AD5124" si="559">IF(AC5061&lt;0,ROUNDUP(AC5061,-1)*-1,0)</f>
        <v>0</v>
      </c>
      <c r="AE5061">
        <v>0</v>
      </c>
    </row>
    <row r="5062" spans="1:31" x14ac:dyDescent="0.25">
      <c r="A5062" s="9">
        <v>45260</v>
      </c>
      <c r="B5062" s="10" t="s">
        <v>191</v>
      </c>
      <c r="C5062" s="10" t="s">
        <v>185</v>
      </c>
      <c r="D5062" s="10" t="s">
        <v>40</v>
      </c>
      <c r="E5062" s="10" t="s">
        <v>30</v>
      </c>
      <c r="F5062" s="10">
        <v>905</v>
      </c>
      <c r="G5062" s="10">
        <v>986</v>
      </c>
      <c r="H5062" s="11">
        <f>SUMIFS(AA:AA,$A:$A,EOMONTH($A5062,-1),$B:$B,$B5062)</f>
        <v>233</v>
      </c>
      <c r="I5062" s="63">
        <f>ROUND(SUMIFS(AC:AC,$A:$A,EOMONTH($A5062,-1),$B:$B,$B5062),2)</f>
        <v>191.75</v>
      </c>
      <c r="J5062" s="11">
        <f>SUMIFS(AB:AB,$A:$A,EOMONTH($A5062,-1),$B:$B,$B5062)</f>
        <v>17067.25</v>
      </c>
      <c r="K5062" s="13">
        <v>0</v>
      </c>
      <c r="L5062" s="25">
        <v>0</v>
      </c>
      <c r="M5062" s="15">
        <v>0</v>
      </c>
      <c r="N5062" s="14">
        <v>0</v>
      </c>
      <c r="O5062" s="16">
        <v>178</v>
      </c>
      <c r="P5062" s="16">
        <v>28248.46</v>
      </c>
      <c r="Q5062" s="16">
        <v>0</v>
      </c>
      <c r="R5062" s="16">
        <f>Q5062*16.876/100</f>
        <v>0</v>
      </c>
      <c r="S5062" s="17">
        <f t="shared" si="553"/>
        <v>0</v>
      </c>
      <c r="T5062" s="16">
        <v>0</v>
      </c>
      <c r="U5062" s="18">
        <f t="shared" si="554"/>
        <v>229.738</v>
      </c>
      <c r="V5062" s="18">
        <f t="shared" si="555"/>
        <v>0</v>
      </c>
      <c r="W5062" s="18">
        <f t="shared" si="556"/>
        <v>0</v>
      </c>
      <c r="X5062" s="27"/>
      <c r="Y5062" s="19">
        <f t="shared" si="557"/>
        <v>0</v>
      </c>
      <c r="Z5062" s="18">
        <f t="shared" si="558"/>
        <v>175.50800000000001</v>
      </c>
      <c r="AA5062" s="12">
        <v>55</v>
      </c>
      <c r="AB5062" s="12">
        <v>4028.75</v>
      </c>
      <c r="AC5062" s="28">
        <f>+I5062+Y5062-Z5062</f>
        <v>16.24199999999999</v>
      </c>
      <c r="AD5062" s="20">
        <f t="shared" si="559"/>
        <v>0</v>
      </c>
      <c r="AE5062">
        <v>240</v>
      </c>
    </row>
    <row r="5063" spans="1:31" x14ac:dyDescent="0.25">
      <c r="A5063" s="9">
        <v>45260</v>
      </c>
      <c r="B5063" s="10" t="s">
        <v>192</v>
      </c>
      <c r="C5063" s="10" t="s">
        <v>185</v>
      </c>
      <c r="D5063" s="10" t="s">
        <v>40</v>
      </c>
      <c r="E5063" s="10" t="s">
        <v>30</v>
      </c>
      <c r="F5063" s="10">
        <v>905</v>
      </c>
      <c r="G5063" s="10">
        <v>986</v>
      </c>
      <c r="H5063" s="11">
        <f>SUMIFS(AA:AA,$A:$A,EOMONTH($A5063,-1),$B:$B,$B5063)</f>
        <v>195</v>
      </c>
      <c r="I5063" s="63">
        <f>ROUND(SUMIFS(AC:AC,$A:$A,EOMONTH($A5063,-1),$B:$B,$B5063),2)</f>
        <v>91.71</v>
      </c>
      <c r="J5063" s="11">
        <f>SUMIFS(AB:AB,$A:$A,EOMONTH($A5063,-1),$B:$B,$B5063)</f>
        <v>14075.1</v>
      </c>
      <c r="K5063" s="13">
        <v>0</v>
      </c>
      <c r="L5063" s="25">
        <v>0</v>
      </c>
      <c r="M5063" s="15">
        <v>0</v>
      </c>
      <c r="N5063" s="14">
        <v>0</v>
      </c>
      <c r="O5063" s="16">
        <v>31</v>
      </c>
      <c r="P5063" s="16">
        <v>5066.3599999999997</v>
      </c>
      <c r="Q5063" s="16">
        <v>0</v>
      </c>
      <c r="R5063" s="16">
        <f>Q5063*16.876/100</f>
        <v>0</v>
      </c>
      <c r="S5063" s="17">
        <f t="shared" si="553"/>
        <v>0</v>
      </c>
      <c r="T5063" s="16">
        <v>0</v>
      </c>
      <c r="U5063" s="18">
        <f t="shared" si="554"/>
        <v>192.27</v>
      </c>
      <c r="V5063" s="18">
        <f t="shared" si="555"/>
        <v>0</v>
      </c>
      <c r="W5063" s="18">
        <f t="shared" si="556"/>
        <v>0</v>
      </c>
      <c r="X5063" s="27"/>
      <c r="Y5063" s="19">
        <f t="shared" si="557"/>
        <v>0</v>
      </c>
      <c r="Z5063" s="18">
        <f t="shared" si="558"/>
        <v>30.565999999999999</v>
      </c>
      <c r="AA5063" s="12">
        <v>164</v>
      </c>
      <c r="AB5063" s="12">
        <v>11837.52</v>
      </c>
      <c r="AC5063" s="28">
        <f>+I5063+Y5063-Z5063</f>
        <v>61.143999999999991</v>
      </c>
      <c r="AD5063" s="20">
        <f t="shared" si="559"/>
        <v>0</v>
      </c>
      <c r="AE5063">
        <v>0</v>
      </c>
    </row>
    <row r="5064" spans="1:31" x14ac:dyDescent="0.25">
      <c r="A5064" s="9">
        <v>45260</v>
      </c>
      <c r="B5064" s="10" t="s">
        <v>193</v>
      </c>
      <c r="C5064" s="10" t="s">
        <v>185</v>
      </c>
      <c r="D5064" s="10" t="s">
        <v>40</v>
      </c>
      <c r="E5064" s="10" t="s">
        <v>30</v>
      </c>
      <c r="F5064" s="10">
        <v>905</v>
      </c>
      <c r="G5064" s="10">
        <v>986</v>
      </c>
      <c r="H5064" s="11">
        <f>SUMIFS(AA:AA,$A:$A,EOMONTH($A5064,-1),$B:$B,$B5064)</f>
        <v>96</v>
      </c>
      <c r="I5064" s="63">
        <f>ROUND(SUMIFS(AC:AC,$A:$A,EOMONTH($A5064,-1),$B:$B,$B5064),2)</f>
        <v>-52.6</v>
      </c>
      <c r="J5064" s="11">
        <f>SUMIFS(AB:AB,$A:$A,EOMONTH($A5064,-1),$B:$B,$B5064)</f>
        <v>6573.12</v>
      </c>
      <c r="K5064" s="13">
        <v>0</v>
      </c>
      <c r="L5064" s="25">
        <v>0</v>
      </c>
      <c r="M5064" s="15">
        <v>0</v>
      </c>
      <c r="N5064" s="14">
        <v>0</v>
      </c>
      <c r="O5064" s="16">
        <v>69</v>
      </c>
      <c r="P5064" s="16">
        <v>10993.94</v>
      </c>
      <c r="Q5064" s="16">
        <v>0</v>
      </c>
      <c r="R5064" s="16">
        <f>Q5064*16.876/100</f>
        <v>0</v>
      </c>
      <c r="S5064" s="17">
        <f t="shared" si="553"/>
        <v>0</v>
      </c>
      <c r="T5064" s="16">
        <v>0</v>
      </c>
      <c r="U5064" s="18">
        <f t="shared" si="554"/>
        <v>94.656000000000006</v>
      </c>
      <c r="V5064" s="18">
        <f t="shared" si="555"/>
        <v>0</v>
      </c>
      <c r="W5064" s="18">
        <f t="shared" si="556"/>
        <v>0</v>
      </c>
      <c r="X5064" s="27"/>
      <c r="Y5064" s="19">
        <f t="shared" si="557"/>
        <v>0</v>
      </c>
      <c r="Z5064" s="18">
        <f t="shared" si="558"/>
        <v>68.034000000000006</v>
      </c>
      <c r="AA5064" s="12">
        <v>27</v>
      </c>
      <c r="AB5064" s="12">
        <v>1848.69</v>
      </c>
      <c r="AC5064" s="28">
        <f>+I5064+Y5064-Z5064</f>
        <v>-120.63400000000001</v>
      </c>
      <c r="AD5064" s="20">
        <f t="shared" si="559"/>
        <v>130</v>
      </c>
      <c r="AE5064">
        <v>180</v>
      </c>
    </row>
    <row r="5065" spans="1:31" x14ac:dyDescent="0.25">
      <c r="A5065" s="9">
        <v>45260</v>
      </c>
      <c r="B5065" s="10" t="s">
        <v>194</v>
      </c>
      <c r="C5065" s="10" t="s">
        <v>185</v>
      </c>
      <c r="D5065" s="10" t="s">
        <v>40</v>
      </c>
      <c r="E5065" s="10" t="s">
        <v>30</v>
      </c>
      <c r="F5065" s="10">
        <v>905</v>
      </c>
      <c r="G5065" s="10">
        <v>986</v>
      </c>
      <c r="H5065" s="11">
        <f>SUMIFS(AA:AA,$A:$A,EOMONTH($A5065,-1),$B:$B,$B5065)</f>
        <v>138</v>
      </c>
      <c r="I5065" s="63">
        <f>ROUND(SUMIFS(AC:AC,$A:$A,EOMONTH($A5065,-1),$B:$B,$B5065),2)</f>
        <v>147.78</v>
      </c>
      <c r="J5065" s="11">
        <f>SUMIFS(AB:AB,$A:$A,EOMONTH($A5065,-1),$B:$B,$B5065)</f>
        <v>9713.82</v>
      </c>
      <c r="K5065" s="13">
        <v>0</v>
      </c>
      <c r="L5065" s="25">
        <v>0</v>
      </c>
      <c r="M5065" s="15">
        <v>0</v>
      </c>
      <c r="N5065" s="14">
        <v>0</v>
      </c>
      <c r="O5065" s="16">
        <v>86</v>
      </c>
      <c r="P5065" s="16">
        <v>13712.32</v>
      </c>
      <c r="Q5065" s="16">
        <v>0</v>
      </c>
      <c r="R5065" s="16">
        <f>Q5065*16.876/100</f>
        <v>0</v>
      </c>
      <c r="S5065" s="17">
        <f t="shared" si="553"/>
        <v>0</v>
      </c>
      <c r="T5065" s="16">
        <v>0</v>
      </c>
      <c r="U5065" s="18">
        <f t="shared" si="554"/>
        <v>136.06800000000001</v>
      </c>
      <c r="V5065" s="18">
        <f t="shared" si="555"/>
        <v>0</v>
      </c>
      <c r="W5065" s="18">
        <f t="shared" si="556"/>
        <v>0</v>
      </c>
      <c r="X5065" s="27"/>
      <c r="Y5065" s="19">
        <f t="shared" si="557"/>
        <v>0</v>
      </c>
      <c r="Z5065" s="18">
        <f t="shared" si="558"/>
        <v>84.796000000000006</v>
      </c>
      <c r="AA5065" s="12">
        <v>52</v>
      </c>
      <c r="AB5065" s="12">
        <v>3660.28</v>
      </c>
      <c r="AC5065" s="28">
        <f>+I5065+Y5065-Z5065</f>
        <v>62.983999999999995</v>
      </c>
      <c r="AD5065" s="20">
        <f t="shared" si="559"/>
        <v>0</v>
      </c>
      <c r="AE5065">
        <v>90</v>
      </c>
    </row>
    <row r="5066" spans="1:31" x14ac:dyDescent="0.25">
      <c r="A5066" s="9">
        <v>45260</v>
      </c>
      <c r="B5066" s="10" t="s">
        <v>195</v>
      </c>
      <c r="C5066" s="10" t="s">
        <v>185</v>
      </c>
      <c r="D5066" s="10" t="s">
        <v>40</v>
      </c>
      <c r="E5066" s="10" t="s">
        <v>30</v>
      </c>
      <c r="F5066" s="10">
        <v>905</v>
      </c>
      <c r="G5066" s="10">
        <v>986</v>
      </c>
      <c r="H5066" s="11">
        <f>SUMIFS(AA:AA,$A:$A,EOMONTH($A5066,-1),$B:$B,$B5066)</f>
        <v>240</v>
      </c>
      <c r="I5066" s="63">
        <f>ROUND(SUMIFS(AC:AC,$A:$A,EOMONTH($A5066,-1),$B:$B,$B5066),2)</f>
        <v>51.21</v>
      </c>
      <c r="J5066" s="11">
        <f>SUMIFS(AB:AB,$A:$A,EOMONTH($A5066,-1),$B:$B,$B5066)</f>
        <v>17558.400000000001</v>
      </c>
      <c r="K5066" s="13">
        <v>0</v>
      </c>
      <c r="L5066" s="25">
        <v>0</v>
      </c>
      <c r="M5066" s="15">
        <v>0</v>
      </c>
      <c r="N5066" s="14">
        <v>0</v>
      </c>
      <c r="O5066" s="16">
        <v>72</v>
      </c>
      <c r="P5066" s="16">
        <v>11850.11</v>
      </c>
      <c r="Q5066" s="16">
        <v>0</v>
      </c>
      <c r="R5066" s="16">
        <f>Q5066*16.876/100</f>
        <v>0</v>
      </c>
      <c r="S5066" s="17">
        <f t="shared" si="553"/>
        <v>0</v>
      </c>
      <c r="T5066" s="16">
        <v>0</v>
      </c>
      <c r="U5066" s="18">
        <f t="shared" si="554"/>
        <v>236.64</v>
      </c>
      <c r="V5066" s="18">
        <f t="shared" si="555"/>
        <v>0</v>
      </c>
      <c r="W5066" s="18">
        <f t="shared" si="556"/>
        <v>0</v>
      </c>
      <c r="X5066" s="27"/>
      <c r="Y5066" s="19">
        <f t="shared" si="557"/>
        <v>0</v>
      </c>
      <c r="Z5066" s="18">
        <f t="shared" si="558"/>
        <v>70.992000000000004</v>
      </c>
      <c r="AA5066" s="12">
        <v>168</v>
      </c>
      <c r="AB5066" s="12">
        <v>12290.88</v>
      </c>
      <c r="AC5066" s="28">
        <f>+I5066+Y5066-Z5066</f>
        <v>-19.782000000000004</v>
      </c>
      <c r="AD5066" s="20">
        <f t="shared" si="559"/>
        <v>20</v>
      </c>
      <c r="AE5066">
        <v>40</v>
      </c>
    </row>
    <row r="5067" spans="1:31" x14ac:dyDescent="0.25">
      <c r="A5067" s="9">
        <v>45260</v>
      </c>
      <c r="B5067" s="10" t="s">
        <v>196</v>
      </c>
      <c r="C5067" s="10" t="s">
        <v>185</v>
      </c>
      <c r="D5067" s="10" t="s">
        <v>40</v>
      </c>
      <c r="E5067" s="10" t="s">
        <v>30</v>
      </c>
      <c r="F5067" s="10">
        <v>905</v>
      </c>
      <c r="G5067" s="10">
        <v>986</v>
      </c>
      <c r="H5067" s="11">
        <f>SUMIFS(AA:AA,$A:$A,EOMONTH($A5067,-1),$B:$B,$B5067)</f>
        <v>178</v>
      </c>
      <c r="I5067" s="63">
        <f>ROUND(SUMIFS(AC:AC,$A:$A,EOMONTH($A5067,-1),$B:$B,$B5067),2)</f>
        <v>157.13</v>
      </c>
      <c r="J5067" s="11">
        <f>SUMIFS(AB:AB,$A:$A,EOMONTH($A5067,-1),$B:$B,$B5067)</f>
        <v>12994</v>
      </c>
      <c r="K5067" s="13">
        <v>0</v>
      </c>
      <c r="L5067" s="25">
        <v>0</v>
      </c>
      <c r="M5067" s="15">
        <v>0</v>
      </c>
      <c r="N5067" s="14">
        <v>0</v>
      </c>
      <c r="O5067" s="16">
        <v>71</v>
      </c>
      <c r="P5067" s="16">
        <v>11369.35</v>
      </c>
      <c r="Q5067" s="16">
        <v>0</v>
      </c>
      <c r="R5067" s="16">
        <f>Q5067*16.876/100</f>
        <v>0</v>
      </c>
      <c r="S5067" s="17">
        <f t="shared" si="553"/>
        <v>0</v>
      </c>
      <c r="T5067" s="16">
        <v>0</v>
      </c>
      <c r="U5067" s="18">
        <f t="shared" si="554"/>
        <v>175.50800000000001</v>
      </c>
      <c r="V5067" s="18">
        <f t="shared" si="555"/>
        <v>0</v>
      </c>
      <c r="W5067" s="18">
        <f t="shared" si="556"/>
        <v>0</v>
      </c>
      <c r="X5067" s="27"/>
      <c r="Y5067" s="19">
        <f t="shared" si="557"/>
        <v>0</v>
      </c>
      <c r="Z5067" s="18">
        <f t="shared" si="558"/>
        <v>70.006</v>
      </c>
      <c r="AA5067" s="12">
        <v>107</v>
      </c>
      <c r="AB5067" s="12">
        <v>7811</v>
      </c>
      <c r="AC5067" s="28">
        <f>+I5067+Y5067-Z5067</f>
        <v>87.123999999999995</v>
      </c>
      <c r="AD5067" s="20">
        <f t="shared" si="559"/>
        <v>0</v>
      </c>
      <c r="AE5067">
        <v>20</v>
      </c>
    </row>
    <row r="5068" spans="1:31" x14ac:dyDescent="0.25">
      <c r="A5068" s="9">
        <v>45260</v>
      </c>
      <c r="B5068" s="10" t="s">
        <v>720</v>
      </c>
      <c r="C5068" s="10" t="s">
        <v>282</v>
      </c>
      <c r="D5068" s="10" t="s">
        <v>40</v>
      </c>
      <c r="E5068" s="10" t="s">
        <v>30</v>
      </c>
      <c r="F5068" s="10">
        <v>52</v>
      </c>
      <c r="G5068" s="10">
        <v>57</v>
      </c>
      <c r="H5068" s="11">
        <f>SUMIFS(AA:AA,$A:$A,EOMONTH($A5068,-1),$B:$B,$B5068)</f>
        <v>-1105</v>
      </c>
      <c r="I5068" s="63">
        <f>ROUND(SUMIFS(AC:AC,$A:$A,EOMONTH($A5068,-1),$B:$B,$B5068),2)</f>
        <v>642.6</v>
      </c>
      <c r="J5068" s="11">
        <f>SUMIFS(AB:AB,$A:$A,EOMONTH($A5068,-1),$B:$B,$B5068)</f>
        <v>-1812.39</v>
      </c>
      <c r="K5068" s="13">
        <v>0</v>
      </c>
      <c r="L5068" s="25">
        <v>0</v>
      </c>
      <c r="M5068" s="15">
        <v>0</v>
      </c>
      <c r="N5068" s="14">
        <v>0</v>
      </c>
      <c r="O5068" s="16">
        <v>0</v>
      </c>
      <c r="P5068" s="16">
        <v>0</v>
      </c>
      <c r="Q5068" s="16">
        <v>0</v>
      </c>
      <c r="R5068" s="16">
        <f>Q5068*16.876/100</f>
        <v>0</v>
      </c>
      <c r="S5068" s="17">
        <f t="shared" si="553"/>
        <v>0</v>
      </c>
      <c r="T5068" s="16">
        <v>0</v>
      </c>
      <c r="U5068" s="18">
        <f t="shared" si="554"/>
        <v>-62.984999999999999</v>
      </c>
      <c r="V5068" s="18">
        <f t="shared" si="555"/>
        <v>0</v>
      </c>
      <c r="W5068" s="18">
        <f t="shared" si="556"/>
        <v>0</v>
      </c>
      <c r="X5068" s="27"/>
      <c r="Y5068" s="19">
        <f t="shared" si="557"/>
        <v>0</v>
      </c>
      <c r="Z5068" s="18">
        <f t="shared" si="558"/>
        <v>0</v>
      </c>
      <c r="AA5068" s="12">
        <v>-1105</v>
      </c>
      <c r="AB5068" s="12">
        <v>-1812.39</v>
      </c>
      <c r="AC5068" s="28">
        <f>+I5068+Y5068-Z5068</f>
        <v>642.6</v>
      </c>
      <c r="AD5068" s="20">
        <f t="shared" si="559"/>
        <v>0</v>
      </c>
      <c r="AE5068">
        <v>0</v>
      </c>
    </row>
    <row r="5069" spans="1:31" x14ac:dyDescent="0.25">
      <c r="A5069" s="9">
        <v>45260</v>
      </c>
      <c r="B5069" s="10" t="s">
        <v>197</v>
      </c>
      <c r="C5069" s="10" t="s">
        <v>185</v>
      </c>
      <c r="D5069" s="10" t="s">
        <v>40</v>
      </c>
      <c r="E5069" s="10" t="s">
        <v>30</v>
      </c>
      <c r="F5069" s="10">
        <v>1010</v>
      </c>
      <c r="G5069" s="10">
        <v>1101</v>
      </c>
      <c r="H5069" s="11">
        <f>SUMIFS(AA:AA,$A:$A,EOMONTH($A5069,-1),$B:$B,$B5069)</f>
        <v>287</v>
      </c>
      <c r="I5069" s="63">
        <f>ROUND(SUMIFS(AC:AC,$A:$A,EOMONTH($A5069,-1),$B:$B,$B5069),2)</f>
        <v>-61.32</v>
      </c>
      <c r="J5069" s="11">
        <f>SUMIFS(AB:AB,$A:$A,EOMONTH($A5069,-1),$B:$B,$B5069)</f>
        <v>25548.74</v>
      </c>
      <c r="K5069" s="13">
        <v>0</v>
      </c>
      <c r="L5069" s="25">
        <v>0</v>
      </c>
      <c r="M5069" s="15">
        <v>0</v>
      </c>
      <c r="N5069" s="14">
        <v>0</v>
      </c>
      <c r="O5069" s="16">
        <v>188</v>
      </c>
      <c r="P5069" s="16">
        <v>34578.31</v>
      </c>
      <c r="Q5069" s="16">
        <v>0</v>
      </c>
      <c r="R5069" s="16">
        <f>Q5069*16.876/100</f>
        <v>0</v>
      </c>
      <c r="S5069" s="17">
        <f t="shared" si="553"/>
        <v>0</v>
      </c>
      <c r="T5069" s="16">
        <v>0</v>
      </c>
      <c r="U5069" s="18">
        <f t="shared" si="554"/>
        <v>315.98700000000002</v>
      </c>
      <c r="V5069" s="18">
        <f t="shared" si="555"/>
        <v>0</v>
      </c>
      <c r="W5069" s="18">
        <f t="shared" si="556"/>
        <v>0</v>
      </c>
      <c r="X5069" s="27"/>
      <c r="Y5069" s="19">
        <f t="shared" si="557"/>
        <v>0</v>
      </c>
      <c r="Z5069" s="18">
        <f t="shared" si="558"/>
        <v>206.988</v>
      </c>
      <c r="AA5069" s="12">
        <v>99</v>
      </c>
      <c r="AB5069" s="12">
        <v>8812.98</v>
      </c>
      <c r="AC5069" s="28">
        <f>+I5069+Y5069-Z5069</f>
        <v>-268.30799999999999</v>
      </c>
      <c r="AD5069" s="20">
        <f t="shared" si="559"/>
        <v>270</v>
      </c>
      <c r="AE5069">
        <v>0</v>
      </c>
    </row>
    <row r="5070" spans="1:31" x14ac:dyDescent="0.25">
      <c r="A5070" s="9">
        <v>45260</v>
      </c>
      <c r="B5070" s="10" t="s">
        <v>198</v>
      </c>
      <c r="C5070" s="10" t="s">
        <v>185</v>
      </c>
      <c r="D5070" s="10" t="s">
        <v>40</v>
      </c>
      <c r="E5070" s="10" t="s">
        <v>30</v>
      </c>
      <c r="F5070" s="10">
        <v>1010</v>
      </c>
      <c r="G5070" s="10">
        <v>1101</v>
      </c>
      <c r="H5070" s="11">
        <f>SUMIFS(AA:AA,$A:$A,EOMONTH($A5070,-1),$B:$B,$B5070)</f>
        <v>230</v>
      </c>
      <c r="I5070" s="63">
        <f>ROUND(SUMIFS(AC:AC,$A:$A,EOMONTH($A5070,-1),$B:$B,$B5070),2)</f>
        <v>86.6</v>
      </c>
      <c r="J5070" s="11">
        <f>SUMIFS(AB:AB,$A:$A,EOMONTH($A5070,-1),$B:$B,$B5070)</f>
        <v>19934.099999999999</v>
      </c>
      <c r="K5070" s="13">
        <v>0</v>
      </c>
      <c r="L5070" s="25">
        <v>0</v>
      </c>
      <c r="M5070" s="15">
        <v>0</v>
      </c>
      <c r="N5070" s="14">
        <v>0</v>
      </c>
      <c r="O5070" s="16">
        <v>10</v>
      </c>
      <c r="P5070" s="16">
        <v>1961.2</v>
      </c>
      <c r="Q5070" s="16">
        <v>0</v>
      </c>
      <c r="R5070" s="16">
        <f>Q5070*16.876/100</f>
        <v>0</v>
      </c>
      <c r="S5070" s="17">
        <f t="shared" si="553"/>
        <v>0</v>
      </c>
      <c r="T5070" s="16">
        <v>0</v>
      </c>
      <c r="U5070" s="18">
        <f t="shared" si="554"/>
        <v>253.23</v>
      </c>
      <c r="V5070" s="18">
        <f t="shared" si="555"/>
        <v>0</v>
      </c>
      <c r="W5070" s="18">
        <f t="shared" si="556"/>
        <v>0</v>
      </c>
      <c r="X5070" s="27"/>
      <c r="Y5070" s="19">
        <f t="shared" si="557"/>
        <v>0</v>
      </c>
      <c r="Z5070" s="18">
        <f t="shared" si="558"/>
        <v>11.01</v>
      </c>
      <c r="AA5070" s="12">
        <v>220</v>
      </c>
      <c r="AB5070" s="12">
        <v>19067.400000000001</v>
      </c>
      <c r="AC5070" s="28">
        <f>+I5070+Y5070-Z5070</f>
        <v>75.589999999999989</v>
      </c>
      <c r="AD5070" s="20">
        <f t="shared" si="559"/>
        <v>0</v>
      </c>
      <c r="AE5070">
        <v>0</v>
      </c>
    </row>
    <row r="5071" spans="1:31" x14ac:dyDescent="0.25">
      <c r="A5071" s="9">
        <v>45260</v>
      </c>
      <c r="B5071" s="10" t="s">
        <v>199</v>
      </c>
      <c r="C5071" s="10" t="s">
        <v>185</v>
      </c>
      <c r="D5071" s="10" t="s">
        <v>40</v>
      </c>
      <c r="E5071" s="10" t="s">
        <v>30</v>
      </c>
      <c r="F5071" s="10">
        <v>1010</v>
      </c>
      <c r="G5071" s="10">
        <v>1101</v>
      </c>
      <c r="H5071" s="11">
        <f>SUMIFS(AA:AA,$A:$A,EOMONTH($A5071,-1),$B:$B,$B5071)</f>
        <v>179</v>
      </c>
      <c r="I5071" s="63">
        <f>ROUND(SUMIFS(AC:AC,$A:$A,EOMONTH($A5071,-1),$B:$B,$B5071),2)</f>
        <v>-48.03</v>
      </c>
      <c r="J5071" s="11">
        <f>SUMIFS(AB:AB,$A:$A,EOMONTH($A5071,-1),$B:$B,$B5071)</f>
        <v>16233.51</v>
      </c>
      <c r="K5071" s="13">
        <v>0</v>
      </c>
      <c r="L5071" s="25">
        <v>0</v>
      </c>
      <c r="M5071" s="15">
        <v>0</v>
      </c>
      <c r="N5071" s="14">
        <v>0</v>
      </c>
      <c r="O5071" s="16">
        <v>26</v>
      </c>
      <c r="P5071" s="16">
        <v>4941.62</v>
      </c>
      <c r="Q5071" s="16">
        <v>0</v>
      </c>
      <c r="R5071" s="16">
        <f>Q5071*16.876/100</f>
        <v>0</v>
      </c>
      <c r="S5071" s="17">
        <f t="shared" si="553"/>
        <v>0</v>
      </c>
      <c r="T5071" s="16">
        <v>0</v>
      </c>
      <c r="U5071" s="18">
        <f t="shared" si="554"/>
        <v>197.07900000000001</v>
      </c>
      <c r="V5071" s="18">
        <f t="shared" si="555"/>
        <v>0</v>
      </c>
      <c r="W5071" s="18">
        <f t="shared" si="556"/>
        <v>0</v>
      </c>
      <c r="X5071" s="27"/>
      <c r="Y5071" s="19">
        <f t="shared" si="557"/>
        <v>0</v>
      </c>
      <c r="Z5071" s="18">
        <f t="shared" si="558"/>
        <v>28.626000000000001</v>
      </c>
      <c r="AA5071" s="12">
        <v>153</v>
      </c>
      <c r="AB5071" s="12">
        <v>13875.57</v>
      </c>
      <c r="AC5071" s="28">
        <f>+I5071+Y5071-Z5071</f>
        <v>-76.656000000000006</v>
      </c>
      <c r="AD5071" s="20">
        <f t="shared" si="559"/>
        <v>80</v>
      </c>
      <c r="AE5071">
        <v>80</v>
      </c>
    </row>
    <row r="5072" spans="1:31" x14ac:dyDescent="0.25">
      <c r="A5072" s="9">
        <v>45260</v>
      </c>
      <c r="B5072" s="10" t="s">
        <v>200</v>
      </c>
      <c r="C5072" s="10" t="s">
        <v>185</v>
      </c>
      <c r="D5072" s="10" t="s">
        <v>40</v>
      </c>
      <c r="E5072" s="10" t="s">
        <v>30</v>
      </c>
      <c r="F5072" s="10">
        <v>1010</v>
      </c>
      <c r="G5072" s="10">
        <v>1101</v>
      </c>
      <c r="H5072" s="11">
        <f>SUMIFS(AA:AA,$A:$A,EOMONTH($A5072,-1),$B:$B,$B5072)</f>
        <v>157</v>
      </c>
      <c r="I5072" s="63">
        <f>ROUND(SUMIFS(AC:AC,$A:$A,EOMONTH($A5072,-1),$B:$B,$B5072),2)</f>
        <v>27.36</v>
      </c>
      <c r="J5072" s="11">
        <f>SUMIFS(AB:AB,$A:$A,EOMONTH($A5072,-1),$B:$B,$B5072)</f>
        <v>13549.1</v>
      </c>
      <c r="K5072" s="13">
        <v>0</v>
      </c>
      <c r="L5072" s="25">
        <v>0</v>
      </c>
      <c r="M5072" s="15">
        <v>0</v>
      </c>
      <c r="N5072" s="14">
        <v>0</v>
      </c>
      <c r="O5072" s="16">
        <v>35</v>
      </c>
      <c r="P5072" s="16">
        <v>6427.61</v>
      </c>
      <c r="Q5072" s="16">
        <v>0</v>
      </c>
      <c r="R5072" s="16">
        <f>Q5072*16.876/100</f>
        <v>0</v>
      </c>
      <c r="S5072" s="17">
        <f t="shared" si="553"/>
        <v>0</v>
      </c>
      <c r="T5072" s="16">
        <v>0</v>
      </c>
      <c r="U5072" s="18">
        <f t="shared" si="554"/>
        <v>172.857</v>
      </c>
      <c r="V5072" s="18">
        <f t="shared" si="555"/>
        <v>0</v>
      </c>
      <c r="W5072" s="18">
        <f t="shared" si="556"/>
        <v>0</v>
      </c>
      <c r="X5072" s="27"/>
      <c r="Y5072" s="19">
        <f t="shared" si="557"/>
        <v>0</v>
      </c>
      <c r="Z5072" s="18">
        <f t="shared" si="558"/>
        <v>38.534999999999997</v>
      </c>
      <c r="AA5072" s="12">
        <v>122</v>
      </c>
      <c r="AB5072" s="12">
        <v>10528.6</v>
      </c>
      <c r="AC5072" s="28">
        <f>+I5072+Y5072-Z5072</f>
        <v>-11.174999999999997</v>
      </c>
      <c r="AD5072" s="20">
        <f t="shared" si="559"/>
        <v>20</v>
      </c>
      <c r="AE5072">
        <v>20</v>
      </c>
    </row>
    <row r="5073" spans="1:31" x14ac:dyDescent="0.25">
      <c r="A5073" s="9">
        <v>45260</v>
      </c>
      <c r="B5073" s="10" t="s">
        <v>201</v>
      </c>
      <c r="C5073" s="10" t="s">
        <v>185</v>
      </c>
      <c r="D5073" s="10" t="s">
        <v>40</v>
      </c>
      <c r="E5073" s="10" t="s">
        <v>30</v>
      </c>
      <c r="F5073" s="10">
        <v>1010</v>
      </c>
      <c r="G5073" s="10">
        <v>1101</v>
      </c>
      <c r="H5073" s="11">
        <f>SUMIFS(AA:AA,$A:$A,EOMONTH($A5073,-1),$B:$B,$B5073)</f>
        <v>257</v>
      </c>
      <c r="I5073" s="63">
        <f>ROUND(SUMIFS(AC:AC,$A:$A,EOMONTH($A5073,-1),$B:$B,$B5073),2)</f>
        <v>-25.94</v>
      </c>
      <c r="J5073" s="11">
        <f>SUMIFS(AB:AB,$A:$A,EOMONTH($A5073,-1),$B:$B,$B5073)</f>
        <v>21629.119999999999</v>
      </c>
      <c r="K5073" s="13">
        <v>0</v>
      </c>
      <c r="L5073" s="25">
        <v>0</v>
      </c>
      <c r="M5073" s="15">
        <v>0</v>
      </c>
      <c r="N5073" s="14">
        <v>0</v>
      </c>
      <c r="O5073" s="16">
        <v>83</v>
      </c>
      <c r="P5073" s="16">
        <v>15521.74</v>
      </c>
      <c r="Q5073" s="16">
        <v>0</v>
      </c>
      <c r="R5073" s="16">
        <f>Q5073*16.876/100</f>
        <v>0</v>
      </c>
      <c r="S5073" s="17">
        <f t="shared" si="553"/>
        <v>0</v>
      </c>
      <c r="T5073" s="16">
        <v>0</v>
      </c>
      <c r="U5073" s="18">
        <f t="shared" si="554"/>
        <v>282.95699999999999</v>
      </c>
      <c r="V5073" s="18">
        <f t="shared" si="555"/>
        <v>0</v>
      </c>
      <c r="W5073" s="18">
        <f t="shared" si="556"/>
        <v>0</v>
      </c>
      <c r="X5073" s="27"/>
      <c r="Y5073" s="19">
        <f t="shared" si="557"/>
        <v>0</v>
      </c>
      <c r="Z5073" s="18">
        <f t="shared" si="558"/>
        <v>91.382999999999996</v>
      </c>
      <c r="AA5073" s="12">
        <v>174</v>
      </c>
      <c r="AB5073" s="12">
        <v>14643.84</v>
      </c>
      <c r="AC5073" s="28">
        <f>+I5073+Y5073-Z5073</f>
        <v>-117.32299999999999</v>
      </c>
      <c r="AD5073" s="20">
        <f t="shared" si="559"/>
        <v>120</v>
      </c>
      <c r="AE5073">
        <v>0</v>
      </c>
    </row>
    <row r="5074" spans="1:31" x14ac:dyDescent="0.25">
      <c r="A5074" s="9">
        <v>45260</v>
      </c>
      <c r="B5074" s="10" t="s">
        <v>202</v>
      </c>
      <c r="C5074" s="10" t="s">
        <v>185</v>
      </c>
      <c r="D5074" s="10" t="s">
        <v>40</v>
      </c>
      <c r="E5074" s="10" t="s">
        <v>30</v>
      </c>
      <c r="F5074" s="10">
        <v>1010</v>
      </c>
      <c r="G5074" s="10">
        <v>1101</v>
      </c>
      <c r="H5074" s="11">
        <f>SUMIFS(AA:AA,$A:$A,EOMONTH($A5074,-1),$B:$B,$B5074)</f>
        <v>226</v>
      </c>
      <c r="I5074" s="63">
        <f>ROUND(SUMIFS(AC:AC,$A:$A,EOMONTH($A5074,-1),$B:$B,$B5074),2)</f>
        <v>-52.54</v>
      </c>
      <c r="J5074" s="11">
        <f>SUMIFS(AB:AB,$A:$A,EOMONTH($A5074,-1),$B:$B,$B5074)</f>
        <v>18798.68</v>
      </c>
      <c r="K5074" s="13">
        <v>0</v>
      </c>
      <c r="L5074" s="25">
        <v>0</v>
      </c>
      <c r="M5074" s="15">
        <v>0</v>
      </c>
      <c r="N5074" s="14">
        <v>0</v>
      </c>
      <c r="O5074" s="16">
        <v>15</v>
      </c>
      <c r="P5074" s="16">
        <v>2784.3</v>
      </c>
      <c r="Q5074" s="16">
        <v>0</v>
      </c>
      <c r="R5074" s="16">
        <f>Q5074*16.876/100</f>
        <v>0</v>
      </c>
      <c r="S5074" s="17">
        <f t="shared" si="553"/>
        <v>0</v>
      </c>
      <c r="T5074" s="16">
        <v>0</v>
      </c>
      <c r="U5074" s="18">
        <f t="shared" si="554"/>
        <v>248.82599999999999</v>
      </c>
      <c r="V5074" s="18">
        <f t="shared" si="555"/>
        <v>0</v>
      </c>
      <c r="W5074" s="18">
        <f t="shared" si="556"/>
        <v>0</v>
      </c>
      <c r="X5074" s="27"/>
      <c r="Y5074" s="19">
        <f t="shared" si="557"/>
        <v>0</v>
      </c>
      <c r="Z5074" s="18">
        <f t="shared" si="558"/>
        <v>16.515000000000001</v>
      </c>
      <c r="AA5074" s="12">
        <v>211</v>
      </c>
      <c r="AB5074" s="12">
        <v>17550.98</v>
      </c>
      <c r="AC5074" s="28">
        <f>+I5074+Y5074-Z5074</f>
        <v>-69.055000000000007</v>
      </c>
      <c r="AD5074" s="20">
        <f t="shared" si="559"/>
        <v>70</v>
      </c>
      <c r="AE5074">
        <v>0</v>
      </c>
    </row>
    <row r="5075" spans="1:31" x14ac:dyDescent="0.25">
      <c r="A5075" s="9">
        <v>45260</v>
      </c>
      <c r="B5075" s="10" t="s">
        <v>203</v>
      </c>
      <c r="C5075" s="10" t="s">
        <v>185</v>
      </c>
      <c r="D5075" s="10" t="s">
        <v>40</v>
      </c>
      <c r="E5075" s="10" t="s">
        <v>30</v>
      </c>
      <c r="F5075" s="10">
        <v>2000</v>
      </c>
      <c r="G5075" s="10">
        <v>2180</v>
      </c>
      <c r="H5075" s="11">
        <f>SUMIFS(AA:AA,$A:$A,EOMONTH($A5075,-1),$B:$B,$B5075)</f>
        <v>323</v>
      </c>
      <c r="I5075" s="63">
        <f>ROUND(SUMIFS(AC:AC,$A:$A,EOMONTH($A5075,-1),$B:$B,$B5075),2)</f>
        <v>804.51</v>
      </c>
      <c r="J5075" s="11">
        <f>SUMIFS(AB:AB,$A:$A,EOMONTH($A5075,-1),$B:$B,$B5075)</f>
        <v>52679.040000000001</v>
      </c>
      <c r="K5075" s="13">
        <v>0</v>
      </c>
      <c r="L5075" s="25">
        <v>0</v>
      </c>
      <c r="M5075" s="15">
        <v>912</v>
      </c>
      <c r="N5075" s="14">
        <v>190132.8</v>
      </c>
      <c r="O5075" s="16">
        <v>120</v>
      </c>
      <c r="P5075" s="16">
        <v>41009.83</v>
      </c>
      <c r="Q5075" s="16">
        <v>0</v>
      </c>
      <c r="R5075" s="16">
        <f>Q5075*16.876/100</f>
        <v>0</v>
      </c>
      <c r="S5075" s="17">
        <f t="shared" si="553"/>
        <v>0</v>
      </c>
      <c r="T5075" s="16">
        <v>0</v>
      </c>
      <c r="U5075" s="18">
        <f t="shared" si="554"/>
        <v>704.14</v>
      </c>
      <c r="V5075" s="18">
        <f t="shared" si="555"/>
        <v>1824</v>
      </c>
      <c r="W5075" s="18">
        <f t="shared" si="556"/>
        <v>306.23136</v>
      </c>
      <c r="X5075" s="27"/>
      <c r="Y5075" s="19">
        <f t="shared" si="557"/>
        <v>2130.2313599999998</v>
      </c>
      <c r="Z5075" s="18">
        <f t="shared" si="558"/>
        <v>261.60000000000002</v>
      </c>
      <c r="AA5075" s="12">
        <v>1115</v>
      </c>
      <c r="AB5075" s="12">
        <v>225541.28</v>
      </c>
      <c r="AC5075" s="28">
        <f>+I5075+Y5075-Z5075</f>
        <v>2673.1413600000001</v>
      </c>
      <c r="AD5075" s="20">
        <f t="shared" si="559"/>
        <v>0</v>
      </c>
      <c r="AE5075">
        <v>0</v>
      </c>
    </row>
    <row r="5076" spans="1:31" x14ac:dyDescent="0.25">
      <c r="A5076" s="9">
        <v>45260</v>
      </c>
      <c r="B5076" s="10" t="s">
        <v>204</v>
      </c>
      <c r="C5076" s="10" t="s">
        <v>185</v>
      </c>
      <c r="D5076" s="10" t="s">
        <v>40</v>
      </c>
      <c r="E5076" s="10" t="s">
        <v>30</v>
      </c>
      <c r="F5076" s="10">
        <v>2000</v>
      </c>
      <c r="G5076" s="10">
        <v>2180</v>
      </c>
      <c r="H5076" s="11">
        <f>SUMIFS(AA:AA,$A:$A,EOMONTH($A5076,-1),$B:$B,$B5076)</f>
        <v>18</v>
      </c>
      <c r="I5076" s="63">
        <f>ROUND(SUMIFS(AC:AC,$A:$A,EOMONTH($A5076,-1),$B:$B,$B5076),2)</f>
        <v>240.41</v>
      </c>
      <c r="J5076" s="11">
        <f>SUMIFS(AB:AB,$A:$A,EOMONTH($A5076,-1),$B:$B,$B5076)</f>
        <v>3844.22</v>
      </c>
      <c r="K5076" s="13">
        <v>0</v>
      </c>
      <c r="L5076" s="25">
        <v>0</v>
      </c>
      <c r="M5076" s="15">
        <v>529</v>
      </c>
      <c r="N5076" s="14">
        <v>108899.94</v>
      </c>
      <c r="O5076" s="16">
        <v>69</v>
      </c>
      <c r="P5076" s="16">
        <v>23213.599999999999</v>
      </c>
      <c r="Q5076" s="16">
        <v>0</v>
      </c>
      <c r="R5076" s="16">
        <f>Q5076*16.876/100</f>
        <v>0</v>
      </c>
      <c r="S5076" s="17">
        <f t="shared" si="553"/>
        <v>0</v>
      </c>
      <c r="T5076" s="16">
        <v>0</v>
      </c>
      <c r="U5076" s="18">
        <f t="shared" si="554"/>
        <v>39.24</v>
      </c>
      <c r="V5076" s="18">
        <f t="shared" si="555"/>
        <v>1058</v>
      </c>
      <c r="W5076" s="18">
        <f t="shared" si="556"/>
        <v>177.62762000000004</v>
      </c>
      <c r="X5076" s="27"/>
      <c r="Y5076" s="19">
        <f t="shared" si="557"/>
        <v>1235.62762</v>
      </c>
      <c r="Z5076" s="18">
        <f t="shared" si="558"/>
        <v>150.41999999999999</v>
      </c>
      <c r="AA5076" s="12">
        <v>478</v>
      </c>
      <c r="AB5076" s="12">
        <v>98532.11</v>
      </c>
      <c r="AC5076" s="28">
        <f>+I5076+Y5076-Z5076</f>
        <v>1325.61762</v>
      </c>
      <c r="AD5076" s="20">
        <f t="shared" si="559"/>
        <v>0</v>
      </c>
      <c r="AE5076">
        <v>0</v>
      </c>
    </row>
    <row r="5077" spans="1:31" x14ac:dyDescent="0.25">
      <c r="A5077" s="9">
        <v>45260</v>
      </c>
      <c r="B5077" s="10" t="s">
        <v>205</v>
      </c>
      <c r="C5077" s="10" t="s">
        <v>185</v>
      </c>
      <c r="D5077" s="10" t="s">
        <v>40</v>
      </c>
      <c r="E5077" s="10" t="s">
        <v>30</v>
      </c>
      <c r="F5077" s="10">
        <v>2000</v>
      </c>
      <c r="G5077" s="10">
        <v>2180</v>
      </c>
      <c r="H5077" s="11">
        <f>SUMIFS(AA:AA,$A:$A,EOMONTH($A5077,-1),$B:$B,$B5077)</f>
        <v>54</v>
      </c>
      <c r="I5077" s="63">
        <f>ROUND(SUMIFS(AC:AC,$A:$A,EOMONTH($A5077,-1),$B:$B,$B5077),2)</f>
        <v>-148.69</v>
      </c>
      <c r="J5077" s="11">
        <f>SUMIFS(AB:AB,$A:$A,EOMONTH($A5077,-1),$B:$B,$B5077)</f>
        <v>8274.31</v>
      </c>
      <c r="K5077" s="13">
        <v>0</v>
      </c>
      <c r="L5077" s="25">
        <v>0</v>
      </c>
      <c r="M5077" s="15">
        <v>482</v>
      </c>
      <c r="N5077" s="14">
        <v>120687.98</v>
      </c>
      <c r="O5077" s="16">
        <v>86</v>
      </c>
      <c r="P5077" s="16">
        <v>29480.22</v>
      </c>
      <c r="Q5077" s="16">
        <v>0</v>
      </c>
      <c r="R5077" s="16">
        <f>Q5077*16.876/100</f>
        <v>0</v>
      </c>
      <c r="S5077" s="17">
        <f t="shared" si="553"/>
        <v>0</v>
      </c>
      <c r="T5077" s="16">
        <v>0</v>
      </c>
      <c r="U5077" s="18">
        <f t="shared" si="554"/>
        <v>117.72</v>
      </c>
      <c r="V5077" s="18">
        <f t="shared" si="555"/>
        <v>964</v>
      </c>
      <c r="W5077" s="18">
        <f t="shared" si="556"/>
        <v>161.84596000000002</v>
      </c>
      <c r="X5077" s="27"/>
      <c r="Y5077" s="19">
        <f t="shared" si="557"/>
        <v>1125.8459600000001</v>
      </c>
      <c r="Z5077" s="18">
        <f t="shared" si="558"/>
        <v>187.48</v>
      </c>
      <c r="AA5077" s="12">
        <v>450</v>
      </c>
      <c r="AB5077" s="12">
        <v>111894.35</v>
      </c>
      <c r="AC5077" s="28">
        <f>+I5077+Y5077-Z5077</f>
        <v>789.67596000000003</v>
      </c>
      <c r="AD5077" s="20">
        <f t="shared" si="559"/>
        <v>0</v>
      </c>
      <c r="AE5077">
        <v>0</v>
      </c>
    </row>
    <row r="5078" spans="1:31" x14ac:dyDescent="0.25">
      <c r="A5078" s="9">
        <v>45260</v>
      </c>
      <c r="B5078" s="10" t="s">
        <v>206</v>
      </c>
      <c r="C5078" s="10" t="s">
        <v>185</v>
      </c>
      <c r="D5078" s="10" t="s">
        <v>29</v>
      </c>
      <c r="E5078" s="10" t="s">
        <v>30</v>
      </c>
      <c r="F5078" s="10"/>
      <c r="G5078" s="10">
        <v>0</v>
      </c>
      <c r="H5078" s="11">
        <f>SUMIFS(AA:AA,$A:$A,EOMONTH($A5078,-1),$B:$B,$B5078)</f>
        <v>47</v>
      </c>
      <c r="I5078" s="63">
        <f>ROUND(SUMIFS(AC:AC,$A:$A,EOMONTH($A5078,-1),$B:$B,$B5078),2)</f>
        <v>2.12</v>
      </c>
      <c r="J5078" s="11">
        <f>SUMIFS(AB:AB,$A:$A,EOMONTH($A5078,-1),$B:$B,$B5078)</f>
        <v>0</v>
      </c>
      <c r="K5078" s="13">
        <v>0</v>
      </c>
      <c r="L5078" s="25">
        <v>0</v>
      </c>
      <c r="M5078" s="15">
        <v>0</v>
      </c>
      <c r="N5078" s="14">
        <v>0</v>
      </c>
      <c r="O5078" s="16">
        <v>0</v>
      </c>
      <c r="P5078" s="16">
        <v>0</v>
      </c>
      <c r="Q5078" s="16">
        <v>0</v>
      </c>
      <c r="R5078" s="16">
        <f>Q5078*16.876/100</f>
        <v>0</v>
      </c>
      <c r="S5078" s="17">
        <f t="shared" si="553"/>
        <v>0</v>
      </c>
      <c r="T5078" s="16">
        <v>0</v>
      </c>
      <c r="U5078" s="18">
        <f t="shared" si="554"/>
        <v>0</v>
      </c>
      <c r="V5078" s="18">
        <f t="shared" si="555"/>
        <v>0</v>
      </c>
      <c r="W5078" s="18">
        <f t="shared" si="556"/>
        <v>0</v>
      </c>
      <c r="X5078" s="27"/>
      <c r="Y5078" s="19">
        <f t="shared" si="557"/>
        <v>0</v>
      </c>
      <c r="Z5078" s="18">
        <f t="shared" si="558"/>
        <v>0</v>
      </c>
      <c r="AA5078" s="12">
        <v>47</v>
      </c>
      <c r="AB5078" s="12">
        <v>0</v>
      </c>
      <c r="AC5078" s="28">
        <f>+I5078+Y5078-Z5078</f>
        <v>2.12</v>
      </c>
      <c r="AD5078" s="20">
        <f t="shared" si="559"/>
        <v>0</v>
      </c>
      <c r="AE5078">
        <v>0</v>
      </c>
    </row>
    <row r="5079" spans="1:31" x14ac:dyDescent="0.25">
      <c r="A5079" s="9">
        <v>45260</v>
      </c>
      <c r="B5079" s="10" t="s">
        <v>207</v>
      </c>
      <c r="C5079" s="10" t="s">
        <v>28</v>
      </c>
      <c r="D5079" s="10" t="s">
        <v>29</v>
      </c>
      <c r="E5079" s="10" t="s">
        <v>30</v>
      </c>
      <c r="F5079" s="10"/>
      <c r="G5079" s="10">
        <v>0</v>
      </c>
      <c r="H5079" s="11">
        <f>SUMIFS(AA:AA,$A:$A,EOMONTH($A5079,-1),$B:$B,$B5079)</f>
        <v>34</v>
      </c>
      <c r="I5079" s="63">
        <f>ROUND(SUMIFS(AC:AC,$A:$A,EOMONTH($A5079,-1),$B:$B,$B5079),2)</f>
        <v>3.7</v>
      </c>
      <c r="J5079" s="11">
        <f>SUMIFS(AB:AB,$A:$A,EOMONTH($A5079,-1),$B:$B,$B5079)</f>
        <v>118.37</v>
      </c>
      <c r="K5079" s="13">
        <v>0</v>
      </c>
      <c r="L5079" s="25">
        <v>0</v>
      </c>
      <c r="M5079" s="15">
        <v>600</v>
      </c>
      <c r="N5079" s="14">
        <v>2055.25</v>
      </c>
      <c r="O5079" s="16">
        <v>0</v>
      </c>
      <c r="P5079" s="16">
        <v>0</v>
      </c>
      <c r="Q5079" s="16">
        <v>0</v>
      </c>
      <c r="R5079" s="16">
        <f>Q5079*16.876/100</f>
        <v>0</v>
      </c>
      <c r="S5079" s="17">
        <f t="shared" si="553"/>
        <v>0</v>
      </c>
      <c r="T5079" s="16">
        <v>0</v>
      </c>
      <c r="U5079" s="18">
        <f t="shared" si="554"/>
        <v>0</v>
      </c>
      <c r="V5079" s="18">
        <f t="shared" si="555"/>
        <v>0</v>
      </c>
      <c r="W5079" s="18">
        <f t="shared" si="556"/>
        <v>0</v>
      </c>
      <c r="X5079" s="27"/>
      <c r="Y5079" s="19">
        <f t="shared" si="557"/>
        <v>0</v>
      </c>
      <c r="Z5079" s="18">
        <f t="shared" si="558"/>
        <v>0</v>
      </c>
      <c r="AA5079" s="12">
        <v>634</v>
      </c>
      <c r="AB5079" s="12">
        <v>2173.62</v>
      </c>
      <c r="AC5079" s="28">
        <f>+I5079+Y5079-Z5079</f>
        <v>3.7</v>
      </c>
      <c r="AD5079" s="20">
        <f t="shared" si="559"/>
        <v>0</v>
      </c>
      <c r="AE5079">
        <v>0</v>
      </c>
    </row>
    <row r="5080" spans="1:31" x14ac:dyDescent="0.25">
      <c r="A5080" s="9">
        <v>45260</v>
      </c>
      <c r="B5080" s="10" t="s">
        <v>721</v>
      </c>
      <c r="C5080" s="10" t="s">
        <v>28</v>
      </c>
      <c r="D5080" s="10" t="s">
        <v>29</v>
      </c>
      <c r="E5080" s="10" t="s">
        <v>30</v>
      </c>
      <c r="F5080" s="10"/>
      <c r="G5080" s="10">
        <v>0</v>
      </c>
      <c r="H5080" s="11">
        <f>SUMIFS(AA:AA,$A:$A,EOMONTH($A5080,-1),$B:$B,$B5080)</f>
        <v>74</v>
      </c>
      <c r="I5080" s="63">
        <f>ROUND(SUMIFS(AC:AC,$A:$A,EOMONTH($A5080,-1),$B:$B,$B5080),2)</f>
        <v>0</v>
      </c>
      <c r="J5080" s="11">
        <f>SUMIFS(AB:AB,$A:$A,EOMONTH($A5080,-1),$B:$B,$B5080)</f>
        <v>257.48</v>
      </c>
      <c r="K5080" s="13">
        <v>0</v>
      </c>
      <c r="L5080" s="25">
        <v>0</v>
      </c>
      <c r="M5080" s="15">
        <v>810</v>
      </c>
      <c r="N5080" s="14">
        <v>2945.22</v>
      </c>
      <c r="O5080" s="16">
        <v>0</v>
      </c>
      <c r="P5080" s="16">
        <v>0</v>
      </c>
      <c r="Q5080" s="16">
        <v>0</v>
      </c>
      <c r="R5080" s="16">
        <f>Q5080*16.876/100</f>
        <v>0</v>
      </c>
      <c r="S5080" s="17">
        <f t="shared" si="553"/>
        <v>0</v>
      </c>
      <c r="T5080" s="16">
        <v>0</v>
      </c>
      <c r="U5080" s="18">
        <f t="shared" si="554"/>
        <v>0</v>
      </c>
      <c r="V5080" s="18">
        <f t="shared" si="555"/>
        <v>0</v>
      </c>
      <c r="W5080" s="18">
        <f t="shared" si="556"/>
        <v>0</v>
      </c>
      <c r="X5080" s="27"/>
      <c r="Y5080" s="19">
        <f t="shared" si="557"/>
        <v>0</v>
      </c>
      <c r="Z5080" s="18">
        <f t="shared" si="558"/>
        <v>0</v>
      </c>
      <c r="AA5080" s="12">
        <v>884</v>
      </c>
      <c r="AB5080" s="12">
        <v>3202.7</v>
      </c>
      <c r="AC5080" s="28">
        <f>+I5080+Y5080-Z5080</f>
        <v>0</v>
      </c>
      <c r="AD5080" s="20">
        <f t="shared" si="559"/>
        <v>0</v>
      </c>
      <c r="AE5080">
        <v>0</v>
      </c>
    </row>
    <row r="5081" spans="1:31" x14ac:dyDescent="0.25">
      <c r="A5081" s="9">
        <v>45260</v>
      </c>
      <c r="B5081" s="10" t="s">
        <v>208</v>
      </c>
      <c r="C5081" s="10" t="s">
        <v>28</v>
      </c>
      <c r="D5081" s="10" t="s">
        <v>29</v>
      </c>
      <c r="E5081" s="10" t="s">
        <v>30</v>
      </c>
      <c r="F5081" s="10"/>
      <c r="G5081" s="10">
        <v>0</v>
      </c>
      <c r="H5081" s="11">
        <f>SUMIFS(AA:AA,$A:$A,EOMONTH($A5081,-1),$B:$B,$B5081)</f>
        <v>47</v>
      </c>
      <c r="I5081" s="63">
        <f>ROUND(SUMIFS(AC:AC,$A:$A,EOMONTH($A5081,-1),$B:$B,$B5081),2)</f>
        <v>19.46</v>
      </c>
      <c r="J5081" s="11">
        <f>SUMIFS(AB:AB,$A:$A,EOMONTH($A5081,-1),$B:$B,$B5081)</f>
        <v>162.94999999999999</v>
      </c>
      <c r="K5081" s="13">
        <v>0</v>
      </c>
      <c r="L5081" s="25">
        <v>0</v>
      </c>
      <c r="M5081" s="15">
        <v>508</v>
      </c>
      <c r="N5081" s="14">
        <v>1780.54</v>
      </c>
      <c r="O5081" s="16">
        <v>0</v>
      </c>
      <c r="P5081" s="16">
        <v>0</v>
      </c>
      <c r="Q5081" s="16">
        <v>0</v>
      </c>
      <c r="R5081" s="16">
        <f>Q5081*16.876/100</f>
        <v>0</v>
      </c>
      <c r="S5081" s="17">
        <f t="shared" si="553"/>
        <v>0</v>
      </c>
      <c r="T5081" s="16">
        <v>0</v>
      </c>
      <c r="U5081" s="18">
        <f t="shared" si="554"/>
        <v>0</v>
      </c>
      <c r="V5081" s="18">
        <f t="shared" si="555"/>
        <v>0</v>
      </c>
      <c r="W5081" s="18">
        <f t="shared" si="556"/>
        <v>0</v>
      </c>
      <c r="X5081" s="27"/>
      <c r="Y5081" s="19">
        <f t="shared" si="557"/>
        <v>0</v>
      </c>
      <c r="Z5081" s="18">
        <f t="shared" si="558"/>
        <v>0</v>
      </c>
      <c r="AA5081" s="12">
        <v>555</v>
      </c>
      <c r="AB5081" s="12">
        <v>1943.49</v>
      </c>
      <c r="AC5081" s="28">
        <f>+I5081+Y5081-Z5081</f>
        <v>19.46</v>
      </c>
      <c r="AD5081" s="20">
        <f t="shared" si="559"/>
        <v>0</v>
      </c>
      <c r="AE5081">
        <v>0</v>
      </c>
    </row>
    <row r="5082" spans="1:31" x14ac:dyDescent="0.25">
      <c r="A5082" s="9">
        <v>45260</v>
      </c>
      <c r="B5082" s="10" t="s">
        <v>209</v>
      </c>
      <c r="C5082" s="10" t="s">
        <v>28</v>
      </c>
      <c r="D5082" s="10" t="s">
        <v>29</v>
      </c>
      <c r="E5082" s="10" t="s">
        <v>30</v>
      </c>
      <c r="F5082" s="10"/>
      <c r="G5082" s="10">
        <v>0</v>
      </c>
      <c r="H5082" s="11">
        <f>SUMIFS(AA:AA,$A:$A,EOMONTH($A5082,-1),$B:$B,$B5082)</f>
        <v>252</v>
      </c>
      <c r="I5082" s="63">
        <f>ROUND(SUMIFS(AC:AC,$A:$A,EOMONTH($A5082,-1),$B:$B,$B5082),2)</f>
        <v>41.99</v>
      </c>
      <c r="J5082" s="11">
        <f>SUMIFS(AB:AB,$A:$A,EOMONTH($A5082,-1),$B:$B,$B5082)</f>
        <v>887.33</v>
      </c>
      <c r="K5082" s="13">
        <v>0</v>
      </c>
      <c r="L5082" s="25">
        <v>0</v>
      </c>
      <c r="M5082" s="15">
        <v>500</v>
      </c>
      <c r="N5082" s="14">
        <v>1752.71</v>
      </c>
      <c r="O5082" s="16">
        <v>0</v>
      </c>
      <c r="P5082" s="16">
        <v>0</v>
      </c>
      <c r="Q5082" s="16">
        <v>0</v>
      </c>
      <c r="R5082" s="16">
        <f>Q5082*16.876/100</f>
        <v>0</v>
      </c>
      <c r="S5082" s="17">
        <f t="shared" si="553"/>
        <v>0</v>
      </c>
      <c r="T5082" s="16">
        <v>0</v>
      </c>
      <c r="U5082" s="18">
        <f t="shared" si="554"/>
        <v>0</v>
      </c>
      <c r="V5082" s="18">
        <f t="shared" si="555"/>
        <v>0</v>
      </c>
      <c r="W5082" s="18">
        <f t="shared" si="556"/>
        <v>0</v>
      </c>
      <c r="X5082" s="27"/>
      <c r="Y5082" s="19">
        <f t="shared" si="557"/>
        <v>0</v>
      </c>
      <c r="Z5082" s="18">
        <f t="shared" si="558"/>
        <v>0</v>
      </c>
      <c r="AA5082" s="12">
        <v>752</v>
      </c>
      <c r="AB5082" s="12">
        <v>2640.04</v>
      </c>
      <c r="AC5082" s="28">
        <f>+I5082+Y5082-Z5082</f>
        <v>41.99</v>
      </c>
      <c r="AD5082" s="20">
        <f t="shared" si="559"/>
        <v>0</v>
      </c>
      <c r="AE5082">
        <v>0</v>
      </c>
    </row>
    <row r="5083" spans="1:31" x14ac:dyDescent="0.25">
      <c r="A5083" s="9">
        <v>45260</v>
      </c>
      <c r="B5083" s="10" t="s">
        <v>210</v>
      </c>
      <c r="C5083" s="10" t="s">
        <v>28</v>
      </c>
      <c r="D5083" s="10" t="s">
        <v>29</v>
      </c>
      <c r="E5083" s="10" t="s">
        <v>30</v>
      </c>
      <c r="F5083" s="10"/>
      <c r="G5083" s="10">
        <v>0</v>
      </c>
      <c r="H5083" s="11">
        <f>SUMIFS(AA:AA,$A:$A,EOMONTH($A5083,-1),$B:$B,$B5083)</f>
        <v>219</v>
      </c>
      <c r="I5083" s="63">
        <f>ROUND(SUMIFS(AC:AC,$A:$A,EOMONTH($A5083,-1),$B:$B,$B5083),2)</f>
        <v>19.59</v>
      </c>
      <c r="J5083" s="11">
        <f>SUMIFS(AB:AB,$A:$A,EOMONTH($A5083,-1),$B:$B,$B5083)</f>
        <v>761.62</v>
      </c>
      <c r="K5083" s="13">
        <v>0</v>
      </c>
      <c r="L5083" s="25">
        <v>0</v>
      </c>
      <c r="M5083" s="15">
        <v>540</v>
      </c>
      <c r="N5083" s="14">
        <v>1850.88</v>
      </c>
      <c r="O5083" s="16">
        <v>0</v>
      </c>
      <c r="P5083" s="16">
        <v>0</v>
      </c>
      <c r="Q5083" s="16">
        <v>0</v>
      </c>
      <c r="R5083" s="16">
        <f>Q5083*16.876/100</f>
        <v>0</v>
      </c>
      <c r="S5083" s="17">
        <f t="shared" si="553"/>
        <v>0</v>
      </c>
      <c r="T5083" s="16">
        <v>0</v>
      </c>
      <c r="U5083" s="18">
        <f t="shared" si="554"/>
        <v>0</v>
      </c>
      <c r="V5083" s="18">
        <f t="shared" si="555"/>
        <v>0</v>
      </c>
      <c r="W5083" s="18">
        <f t="shared" si="556"/>
        <v>0</v>
      </c>
      <c r="X5083" s="27"/>
      <c r="Y5083" s="19">
        <f t="shared" si="557"/>
        <v>0</v>
      </c>
      <c r="Z5083" s="18">
        <f t="shared" si="558"/>
        <v>0</v>
      </c>
      <c r="AA5083" s="12">
        <v>759</v>
      </c>
      <c r="AB5083" s="12">
        <v>2612.5</v>
      </c>
      <c r="AC5083" s="28">
        <f>+I5083+Y5083-Z5083</f>
        <v>19.59</v>
      </c>
      <c r="AD5083" s="20">
        <f t="shared" si="559"/>
        <v>0</v>
      </c>
      <c r="AE5083">
        <v>0</v>
      </c>
    </row>
    <row r="5084" spans="1:31" x14ac:dyDescent="0.25">
      <c r="A5084" s="9">
        <v>45260</v>
      </c>
      <c r="B5084" s="10" t="s">
        <v>211</v>
      </c>
      <c r="C5084" s="10" t="s">
        <v>28</v>
      </c>
      <c r="D5084" s="10" t="s">
        <v>29</v>
      </c>
      <c r="E5084" s="10" t="s">
        <v>30</v>
      </c>
      <c r="F5084" s="10"/>
      <c r="G5084" s="10">
        <v>0</v>
      </c>
      <c r="H5084" s="11">
        <f>SUMIFS(AA:AA,$A:$A,EOMONTH($A5084,-1),$B:$B,$B5084)</f>
        <v>209</v>
      </c>
      <c r="I5084" s="63">
        <f>ROUND(SUMIFS(AC:AC,$A:$A,EOMONTH($A5084,-1),$B:$B,$B5084),2)</f>
        <v>27.27</v>
      </c>
      <c r="J5084" s="11">
        <f>SUMIFS(AB:AB,$A:$A,EOMONTH($A5084,-1),$B:$B,$B5084)</f>
        <v>729.61</v>
      </c>
      <c r="K5084" s="13">
        <v>0</v>
      </c>
      <c r="L5084" s="25">
        <v>0</v>
      </c>
      <c r="M5084" s="15">
        <v>1140</v>
      </c>
      <c r="N5084" s="14">
        <v>4050.83</v>
      </c>
      <c r="O5084" s="16">
        <v>0</v>
      </c>
      <c r="P5084" s="16">
        <v>0</v>
      </c>
      <c r="Q5084" s="16">
        <v>0</v>
      </c>
      <c r="R5084" s="16">
        <f>Q5084*16.876/100</f>
        <v>0</v>
      </c>
      <c r="S5084" s="17">
        <f t="shared" si="553"/>
        <v>0</v>
      </c>
      <c r="T5084" s="16">
        <v>0</v>
      </c>
      <c r="U5084" s="18">
        <f t="shared" si="554"/>
        <v>0</v>
      </c>
      <c r="V5084" s="18">
        <f t="shared" si="555"/>
        <v>0</v>
      </c>
      <c r="W5084" s="18">
        <f t="shared" si="556"/>
        <v>0</v>
      </c>
      <c r="X5084" s="27"/>
      <c r="Y5084" s="19">
        <f t="shared" si="557"/>
        <v>0</v>
      </c>
      <c r="Z5084" s="18">
        <f t="shared" si="558"/>
        <v>0</v>
      </c>
      <c r="AA5084" s="12">
        <v>1349</v>
      </c>
      <c r="AB5084" s="12">
        <v>4780.4399999999996</v>
      </c>
      <c r="AC5084" s="28">
        <f>+I5084+Y5084-Z5084</f>
        <v>27.27</v>
      </c>
      <c r="AD5084" s="20">
        <f t="shared" si="559"/>
        <v>0</v>
      </c>
      <c r="AE5084">
        <v>0</v>
      </c>
    </row>
    <row r="5085" spans="1:31" x14ac:dyDescent="0.25">
      <c r="A5085" s="9">
        <v>45260</v>
      </c>
      <c r="B5085" s="10" t="s">
        <v>212</v>
      </c>
      <c r="C5085" s="10" t="s">
        <v>213</v>
      </c>
      <c r="D5085" s="10" t="s">
        <v>40</v>
      </c>
      <c r="E5085" s="10" t="s">
        <v>30</v>
      </c>
      <c r="F5085" s="10">
        <v>360</v>
      </c>
      <c r="G5085" s="10">
        <v>392</v>
      </c>
      <c r="H5085" s="11">
        <f>SUMIFS(AA:AA,$A:$A,EOMONTH($A5085,-1),$B:$B,$B5085)</f>
        <v>172</v>
      </c>
      <c r="I5085" s="63">
        <f>ROUND(SUMIFS(AC:AC,$A:$A,EOMONTH($A5085,-1),$B:$B,$B5085),2)</f>
        <v>-227.03</v>
      </c>
      <c r="J5085" s="11">
        <f>SUMIFS(AB:AB,$A:$A,EOMONTH($A5085,-1),$B:$B,$B5085)</f>
        <v>5159.29</v>
      </c>
      <c r="K5085" s="13">
        <v>0</v>
      </c>
      <c r="L5085" s="25">
        <v>0</v>
      </c>
      <c r="M5085" s="15">
        <v>528</v>
      </c>
      <c r="N5085" s="14">
        <v>21849.25</v>
      </c>
      <c r="O5085" s="16">
        <v>121</v>
      </c>
      <c r="P5085" s="16">
        <v>7547.98</v>
      </c>
      <c r="Q5085" s="16">
        <v>0</v>
      </c>
      <c r="R5085" s="16">
        <f>Q5085*16.876/100</f>
        <v>0</v>
      </c>
      <c r="S5085" s="17">
        <f t="shared" si="553"/>
        <v>0</v>
      </c>
      <c r="T5085" s="16">
        <v>0</v>
      </c>
      <c r="U5085" s="18">
        <f t="shared" si="554"/>
        <v>67.424000000000007</v>
      </c>
      <c r="V5085" s="18">
        <f t="shared" si="555"/>
        <v>190.08</v>
      </c>
      <c r="W5085" s="18">
        <f t="shared" si="556"/>
        <v>31.912531200000004</v>
      </c>
      <c r="X5085" s="27"/>
      <c r="Y5085" s="19">
        <f t="shared" si="557"/>
        <v>221.99253120000003</v>
      </c>
      <c r="Z5085" s="18">
        <f t="shared" si="558"/>
        <v>47.432000000000002</v>
      </c>
      <c r="AA5085" s="12">
        <v>579</v>
      </c>
      <c r="AB5085" s="12">
        <v>22621.35</v>
      </c>
      <c r="AC5085" s="28">
        <f>+I5085+Y5085-Z5085</f>
        <v>-52.469468799999973</v>
      </c>
      <c r="AD5085" s="20">
        <f t="shared" si="559"/>
        <v>60</v>
      </c>
      <c r="AE5085">
        <v>0</v>
      </c>
    </row>
    <row r="5086" spans="1:31" x14ac:dyDescent="0.25">
      <c r="A5086" s="9">
        <v>45260</v>
      </c>
      <c r="B5086" s="10" t="s">
        <v>214</v>
      </c>
      <c r="C5086" s="10" t="s">
        <v>213</v>
      </c>
      <c r="D5086" s="10" t="s">
        <v>40</v>
      </c>
      <c r="E5086" s="10" t="s">
        <v>30</v>
      </c>
      <c r="F5086" s="10">
        <v>360</v>
      </c>
      <c r="G5086" s="10">
        <v>392</v>
      </c>
      <c r="H5086" s="11">
        <f>SUMIFS(AA:AA,$A:$A,EOMONTH($A5086,-1),$B:$B,$B5086)</f>
        <v>756</v>
      </c>
      <c r="I5086" s="63">
        <f>ROUND(SUMIFS(AC:AC,$A:$A,EOMONTH($A5086,-1),$B:$B,$B5086),2)</f>
        <v>-218.05</v>
      </c>
      <c r="J5086" s="11">
        <f>SUMIFS(AB:AB,$A:$A,EOMONTH($A5086,-1),$B:$B,$B5086)</f>
        <v>24778.639999999999</v>
      </c>
      <c r="K5086" s="13">
        <v>0</v>
      </c>
      <c r="L5086" s="25">
        <v>0</v>
      </c>
      <c r="M5086" s="15">
        <v>3725</v>
      </c>
      <c r="N5086" s="14">
        <v>155424.07999999999</v>
      </c>
      <c r="O5086" s="16">
        <v>4331</v>
      </c>
      <c r="P5086" s="16">
        <v>250217.78</v>
      </c>
      <c r="Q5086" s="16">
        <v>0</v>
      </c>
      <c r="R5086" s="16">
        <f>Q5086*16.876/100</f>
        <v>0</v>
      </c>
      <c r="S5086" s="17">
        <f t="shared" si="553"/>
        <v>0</v>
      </c>
      <c r="T5086" s="16">
        <v>0</v>
      </c>
      <c r="U5086" s="18">
        <f t="shared" si="554"/>
        <v>296.35199999999998</v>
      </c>
      <c r="V5086" s="18">
        <f t="shared" si="555"/>
        <v>1341</v>
      </c>
      <c r="W5086" s="18">
        <f t="shared" si="556"/>
        <v>225.14049000000003</v>
      </c>
      <c r="X5086" s="27"/>
      <c r="Y5086" s="19">
        <f t="shared" si="557"/>
        <v>1566.14049</v>
      </c>
      <c r="Z5086" s="18">
        <f t="shared" si="558"/>
        <v>1697.752</v>
      </c>
      <c r="AA5086" s="12">
        <v>150</v>
      </c>
      <c r="AB5086" s="12">
        <v>3925.8</v>
      </c>
      <c r="AC5086" s="28">
        <f>+I5086+Y5086-Z5086</f>
        <v>-349.66150999999991</v>
      </c>
      <c r="AD5086" s="20">
        <f t="shared" si="559"/>
        <v>350</v>
      </c>
      <c r="AE5086">
        <v>0</v>
      </c>
    </row>
    <row r="5087" spans="1:31" x14ac:dyDescent="0.25">
      <c r="A5087" s="9">
        <v>45260</v>
      </c>
      <c r="B5087" s="10" t="s">
        <v>215</v>
      </c>
      <c r="C5087" s="10" t="s">
        <v>213</v>
      </c>
      <c r="D5087" s="10" t="s">
        <v>40</v>
      </c>
      <c r="E5087" s="10" t="s">
        <v>30</v>
      </c>
      <c r="F5087" s="10">
        <v>360</v>
      </c>
      <c r="G5087" s="10">
        <v>392</v>
      </c>
      <c r="H5087" s="11">
        <f>SUMIFS(AA:AA,$A:$A,EOMONTH($A5087,-1),$B:$B,$B5087)</f>
        <v>337</v>
      </c>
      <c r="I5087" s="63">
        <f>ROUND(SUMIFS(AC:AC,$A:$A,EOMONTH($A5087,-1),$B:$B,$B5087),2)</f>
        <v>-267.73</v>
      </c>
      <c r="J5087" s="11">
        <f>SUMIFS(AB:AB,$A:$A,EOMONTH($A5087,-1),$B:$B,$B5087)</f>
        <v>13377.38</v>
      </c>
      <c r="K5087" s="13">
        <v>0</v>
      </c>
      <c r="L5087" s="25">
        <v>0</v>
      </c>
      <c r="M5087" s="15">
        <v>269</v>
      </c>
      <c r="N5087" s="14">
        <v>11048.63</v>
      </c>
      <c r="O5087" s="16">
        <v>84</v>
      </c>
      <c r="P5087" s="16">
        <v>5058.4799999999996</v>
      </c>
      <c r="Q5087" s="16">
        <v>0</v>
      </c>
      <c r="R5087" s="16">
        <f>Q5087*16.876/100</f>
        <v>0</v>
      </c>
      <c r="S5087" s="17">
        <f t="shared" si="553"/>
        <v>0</v>
      </c>
      <c r="T5087" s="16">
        <v>0</v>
      </c>
      <c r="U5087" s="18">
        <f t="shared" si="554"/>
        <v>132.10400000000001</v>
      </c>
      <c r="V5087" s="18">
        <f t="shared" si="555"/>
        <v>96.84</v>
      </c>
      <c r="W5087" s="18">
        <f t="shared" si="556"/>
        <v>16.258467600000003</v>
      </c>
      <c r="X5087" s="27"/>
      <c r="Y5087" s="19">
        <f t="shared" si="557"/>
        <v>113.09846760000001</v>
      </c>
      <c r="Z5087" s="18">
        <f t="shared" si="558"/>
        <v>32.927999999999997</v>
      </c>
      <c r="AA5087" s="12">
        <v>522</v>
      </c>
      <c r="AB5087" s="12">
        <v>20975.88</v>
      </c>
      <c r="AC5087" s="28">
        <f>+I5087+Y5087-Z5087</f>
        <v>-187.55953240000002</v>
      </c>
      <c r="AD5087" s="20">
        <f t="shared" si="559"/>
        <v>190</v>
      </c>
      <c r="AE5087">
        <v>0</v>
      </c>
    </row>
    <row r="5088" spans="1:31" x14ac:dyDescent="0.25">
      <c r="A5088" s="9">
        <v>45260</v>
      </c>
      <c r="B5088" s="10" t="s">
        <v>216</v>
      </c>
      <c r="C5088" s="10" t="s">
        <v>213</v>
      </c>
      <c r="D5088" s="10" t="s">
        <v>40</v>
      </c>
      <c r="E5088" s="10" t="s">
        <v>30</v>
      </c>
      <c r="F5088" s="10">
        <v>500</v>
      </c>
      <c r="G5088" s="10">
        <v>545</v>
      </c>
      <c r="H5088" s="11">
        <f>SUMIFS(AA:AA,$A:$A,EOMONTH($A5088,-1),$B:$B,$B5088)</f>
        <v>771</v>
      </c>
      <c r="I5088" s="63">
        <f>ROUND(SUMIFS(AC:AC,$A:$A,EOMONTH($A5088,-1),$B:$B,$B5088),2)</f>
        <v>213.47</v>
      </c>
      <c r="J5088" s="11">
        <f>SUMIFS(AB:AB,$A:$A,EOMONTH($A5088,-1),$B:$B,$B5088)</f>
        <v>42756.93</v>
      </c>
      <c r="K5088" s="13">
        <v>0</v>
      </c>
      <c r="L5088" s="25">
        <v>0</v>
      </c>
      <c r="M5088" s="15">
        <v>0</v>
      </c>
      <c r="N5088" s="14">
        <v>0</v>
      </c>
      <c r="O5088" s="16">
        <v>8</v>
      </c>
      <c r="P5088" s="16">
        <v>717.76</v>
      </c>
      <c r="Q5088" s="16">
        <v>0</v>
      </c>
      <c r="R5088" s="16">
        <f>Q5088*16.876/100</f>
        <v>0</v>
      </c>
      <c r="S5088" s="17">
        <f t="shared" si="553"/>
        <v>0</v>
      </c>
      <c r="T5088" s="16">
        <v>0</v>
      </c>
      <c r="U5088" s="18">
        <f t="shared" si="554"/>
        <v>420.19499999999999</v>
      </c>
      <c r="V5088" s="18">
        <f t="shared" si="555"/>
        <v>0</v>
      </c>
      <c r="W5088" s="18">
        <f t="shared" si="556"/>
        <v>0</v>
      </c>
      <c r="X5088" s="27"/>
      <c r="Y5088" s="19">
        <f t="shared" si="557"/>
        <v>0</v>
      </c>
      <c r="Z5088" s="18">
        <f t="shared" si="558"/>
        <v>4.3600000000000003</v>
      </c>
      <c r="AA5088" s="12">
        <v>763</v>
      </c>
      <c r="AB5088" s="12">
        <v>35495.9</v>
      </c>
      <c r="AC5088" s="28">
        <f>+I5088+Y5088-Z5088</f>
        <v>209.10999999999999</v>
      </c>
      <c r="AD5088" s="20">
        <f t="shared" si="559"/>
        <v>0</v>
      </c>
      <c r="AE5088">
        <v>0</v>
      </c>
    </row>
    <row r="5089" spans="1:31" x14ac:dyDescent="0.25">
      <c r="A5089" s="9">
        <v>45260</v>
      </c>
      <c r="B5089" s="10" t="s">
        <v>217</v>
      </c>
      <c r="C5089" s="10" t="s">
        <v>213</v>
      </c>
      <c r="D5089" s="10" t="s">
        <v>40</v>
      </c>
      <c r="E5089" s="10" t="s">
        <v>30</v>
      </c>
      <c r="F5089" s="10">
        <v>500</v>
      </c>
      <c r="G5089" s="10">
        <v>545</v>
      </c>
      <c r="H5089" s="11">
        <f>SUMIFS(AA:AA,$A:$A,EOMONTH($A5089,-1),$B:$B,$B5089)</f>
        <v>316</v>
      </c>
      <c r="I5089" s="63">
        <f>ROUND(SUMIFS(AC:AC,$A:$A,EOMONTH($A5089,-1),$B:$B,$B5089),2)</f>
        <v>187.68</v>
      </c>
      <c r="J5089" s="11">
        <f>SUMIFS(AB:AB,$A:$A,EOMONTH($A5089,-1),$B:$B,$B5089)</f>
        <v>17471.91</v>
      </c>
      <c r="K5089" s="13">
        <v>0</v>
      </c>
      <c r="L5089" s="25">
        <v>0</v>
      </c>
      <c r="M5089" s="15">
        <v>0</v>
      </c>
      <c r="N5089" s="14">
        <v>0</v>
      </c>
      <c r="O5089" s="16">
        <v>329</v>
      </c>
      <c r="P5089" s="16">
        <v>25422.880000000001</v>
      </c>
      <c r="Q5089" s="16">
        <v>0</v>
      </c>
      <c r="R5089" s="16">
        <f>Q5089*16.876/100</f>
        <v>0</v>
      </c>
      <c r="S5089" s="17">
        <f t="shared" si="553"/>
        <v>0</v>
      </c>
      <c r="T5089" s="16">
        <v>0</v>
      </c>
      <c r="U5089" s="18">
        <f t="shared" si="554"/>
        <v>172.22</v>
      </c>
      <c r="V5089" s="18">
        <f t="shared" si="555"/>
        <v>0</v>
      </c>
      <c r="W5089" s="18">
        <f t="shared" si="556"/>
        <v>0</v>
      </c>
      <c r="X5089" s="27"/>
      <c r="Y5089" s="19">
        <f t="shared" si="557"/>
        <v>0</v>
      </c>
      <c r="Z5089" s="18">
        <f t="shared" si="558"/>
        <v>179.30500000000001</v>
      </c>
      <c r="AA5089" s="12">
        <v>-13</v>
      </c>
      <c r="AB5089" s="12">
        <v>373.07</v>
      </c>
      <c r="AC5089" s="28">
        <f>+I5089+Y5089-Z5089</f>
        <v>8.375</v>
      </c>
      <c r="AD5089" s="20">
        <f t="shared" si="559"/>
        <v>0</v>
      </c>
      <c r="AE5089">
        <v>0</v>
      </c>
    </row>
    <row r="5090" spans="1:31" x14ac:dyDescent="0.25">
      <c r="A5090" s="59">
        <v>45260</v>
      </c>
      <c r="B5090" s="60" t="s">
        <v>218</v>
      </c>
      <c r="C5090" s="60" t="s">
        <v>213</v>
      </c>
      <c r="D5090" s="60" t="s">
        <v>40</v>
      </c>
      <c r="E5090" s="60" t="s">
        <v>30</v>
      </c>
      <c r="F5090" s="10"/>
      <c r="G5090" s="10"/>
      <c r="H5090" s="11"/>
      <c r="I5090" s="63">
        <f>ROUND(SUMIFS(AC:AC,$A:$A,EOMONTH($A5090,-1),$B:$B,$B5090),2)</f>
        <v>-79.16</v>
      </c>
      <c r="J5090" s="11"/>
      <c r="K5090" s="13"/>
      <c r="L5090" s="25"/>
      <c r="M5090" s="15"/>
      <c r="N5090" s="14"/>
      <c r="O5090" s="16"/>
      <c r="P5090" s="16"/>
      <c r="Q5090" s="16"/>
      <c r="R5090" s="16"/>
      <c r="S5090" s="17">
        <f t="shared" si="553"/>
        <v>0</v>
      </c>
      <c r="T5090" s="16"/>
      <c r="U5090" s="18">
        <f t="shared" si="554"/>
        <v>0</v>
      </c>
      <c r="V5090" s="18">
        <f t="shared" si="555"/>
        <v>0</v>
      </c>
      <c r="W5090" s="18">
        <f t="shared" si="556"/>
        <v>0</v>
      </c>
      <c r="X5090" s="27"/>
      <c r="Y5090" s="19">
        <f t="shared" si="557"/>
        <v>0</v>
      </c>
      <c r="Z5090" s="18">
        <f t="shared" si="558"/>
        <v>0</v>
      </c>
      <c r="AA5090" s="12"/>
      <c r="AB5090" s="12"/>
      <c r="AC5090" s="28">
        <f>+I5090+Y5090-Z5090</f>
        <v>-79.16</v>
      </c>
      <c r="AD5090" s="20">
        <f t="shared" si="559"/>
        <v>80</v>
      </c>
      <c r="AE5090">
        <v>0</v>
      </c>
    </row>
    <row r="5091" spans="1:31" x14ac:dyDescent="0.25">
      <c r="A5091" s="9">
        <v>45260</v>
      </c>
      <c r="B5091" s="10" t="s">
        <v>219</v>
      </c>
      <c r="C5091" s="10" t="s">
        <v>185</v>
      </c>
      <c r="D5091" s="10" t="s">
        <v>40</v>
      </c>
      <c r="E5091" s="10" t="s">
        <v>30</v>
      </c>
      <c r="F5091" s="10">
        <v>85</v>
      </c>
      <c r="G5091" s="10">
        <v>93</v>
      </c>
      <c r="H5091" s="11">
        <f>SUMIFS(AA:AA,$A:$A,EOMONTH($A5091,-1),$B:$B,$B5091)</f>
        <v>900</v>
      </c>
      <c r="I5091" s="63">
        <f>ROUND(SUMIFS(AC:AC,$A:$A,EOMONTH($A5091,-1),$B:$B,$B5091),2)</f>
        <v>101.39</v>
      </c>
      <c r="J5091" s="11">
        <f>SUMIFS(AB:AB,$A:$A,EOMONTH($A5091,-1),$B:$B,$B5091)</f>
        <v>6500.17</v>
      </c>
      <c r="K5091" s="13">
        <v>0</v>
      </c>
      <c r="L5091" s="25">
        <v>0</v>
      </c>
      <c r="M5091" s="15">
        <v>0</v>
      </c>
      <c r="N5091" s="14">
        <v>0</v>
      </c>
      <c r="O5091" s="16">
        <v>287</v>
      </c>
      <c r="P5091" s="16">
        <v>6421.94</v>
      </c>
      <c r="Q5091" s="16">
        <v>0</v>
      </c>
      <c r="R5091" s="16">
        <f>Q5091*16.876/100</f>
        <v>0</v>
      </c>
      <c r="S5091" s="17">
        <f t="shared" si="553"/>
        <v>0</v>
      </c>
      <c r="T5091" s="16">
        <v>0</v>
      </c>
      <c r="U5091" s="18">
        <f t="shared" si="554"/>
        <v>83.7</v>
      </c>
      <c r="V5091" s="18">
        <f t="shared" si="555"/>
        <v>0</v>
      </c>
      <c r="W5091" s="18">
        <f t="shared" si="556"/>
        <v>0</v>
      </c>
      <c r="X5091" s="27"/>
      <c r="Y5091" s="19">
        <f t="shared" si="557"/>
        <v>0</v>
      </c>
      <c r="Z5091" s="18">
        <f t="shared" si="558"/>
        <v>26.690999999999999</v>
      </c>
      <c r="AA5091" s="12">
        <v>613</v>
      </c>
      <c r="AB5091" s="12">
        <v>78.23</v>
      </c>
      <c r="AC5091" s="28">
        <f>+I5091+Y5091-Z5091</f>
        <v>74.698999999999998</v>
      </c>
      <c r="AD5091" s="20">
        <f t="shared" si="559"/>
        <v>0</v>
      </c>
      <c r="AE5091">
        <v>0</v>
      </c>
    </row>
    <row r="5092" spans="1:31" x14ac:dyDescent="0.25">
      <c r="A5092" s="9">
        <v>45260</v>
      </c>
      <c r="B5092" s="10" t="s">
        <v>220</v>
      </c>
      <c r="C5092" s="10" t="s">
        <v>185</v>
      </c>
      <c r="D5092" s="10" t="s">
        <v>40</v>
      </c>
      <c r="E5092" s="10" t="s">
        <v>30</v>
      </c>
      <c r="F5092" s="10">
        <v>85</v>
      </c>
      <c r="G5092" s="10">
        <v>93</v>
      </c>
      <c r="H5092" s="11">
        <f>SUMIFS(AA:AA,$A:$A,EOMONTH($A5092,-1),$B:$B,$B5092)</f>
        <v>668</v>
      </c>
      <c r="I5092" s="63">
        <f>ROUND(SUMIFS(AC:AC,$A:$A,EOMONTH($A5092,-1),$B:$B,$B5092),2)</f>
        <v>12.46</v>
      </c>
      <c r="J5092" s="11">
        <f>SUMIFS(AB:AB,$A:$A,EOMONTH($A5092,-1),$B:$B,$B5092)</f>
        <v>18518.5</v>
      </c>
      <c r="K5092" s="13">
        <v>0</v>
      </c>
      <c r="L5092" s="25">
        <v>0</v>
      </c>
      <c r="M5092" s="15">
        <v>0</v>
      </c>
      <c r="N5092" s="14">
        <v>0</v>
      </c>
      <c r="O5092" s="16">
        <v>0</v>
      </c>
      <c r="P5092" s="16">
        <v>0</v>
      </c>
      <c r="Q5092" s="16">
        <v>0</v>
      </c>
      <c r="R5092" s="16">
        <f>Q5092*16.876/100</f>
        <v>0</v>
      </c>
      <c r="S5092" s="17">
        <f t="shared" si="553"/>
        <v>0</v>
      </c>
      <c r="T5092" s="16">
        <v>0</v>
      </c>
      <c r="U5092" s="18">
        <f t="shared" si="554"/>
        <v>62.124000000000002</v>
      </c>
      <c r="V5092" s="18">
        <f t="shared" si="555"/>
        <v>0</v>
      </c>
      <c r="W5092" s="18">
        <f t="shared" si="556"/>
        <v>0</v>
      </c>
      <c r="X5092" s="27"/>
      <c r="Y5092" s="19">
        <f t="shared" si="557"/>
        <v>0</v>
      </c>
      <c r="Z5092" s="18">
        <f t="shared" si="558"/>
        <v>0</v>
      </c>
      <c r="AA5092" s="12">
        <v>668</v>
      </c>
      <c r="AB5092" s="12">
        <v>18518.5</v>
      </c>
      <c r="AC5092" s="28">
        <f>+I5092+Y5092-Z5092</f>
        <v>12.46</v>
      </c>
      <c r="AD5092" s="20">
        <f t="shared" si="559"/>
        <v>0</v>
      </c>
      <c r="AE5092">
        <v>0</v>
      </c>
    </row>
    <row r="5093" spans="1:31" x14ac:dyDescent="0.25">
      <c r="A5093" s="9">
        <v>45260</v>
      </c>
      <c r="B5093" s="10" t="s">
        <v>221</v>
      </c>
      <c r="C5093" s="10" t="s">
        <v>185</v>
      </c>
      <c r="D5093" s="10" t="s">
        <v>40</v>
      </c>
      <c r="E5093" s="10" t="s">
        <v>30</v>
      </c>
      <c r="F5093" s="10">
        <v>85</v>
      </c>
      <c r="G5093" s="10">
        <v>93</v>
      </c>
      <c r="H5093" s="11">
        <f>SUMIFS(AA:AA,$A:$A,EOMONTH($A5093,-1),$B:$B,$B5093)</f>
        <v>2100</v>
      </c>
      <c r="I5093" s="63">
        <f>ROUND(SUMIFS(AC:AC,$A:$A,EOMONTH($A5093,-1),$B:$B,$B5093),2)</f>
        <v>77.59</v>
      </c>
      <c r="J5093" s="11">
        <f>SUMIFS(AB:AB,$A:$A,EOMONTH($A5093,-1),$B:$B,$B5093)</f>
        <v>57750</v>
      </c>
      <c r="K5093" s="13">
        <v>0</v>
      </c>
      <c r="L5093" s="25">
        <v>0</v>
      </c>
      <c r="M5093" s="15">
        <v>0</v>
      </c>
      <c r="N5093" s="14">
        <v>0</v>
      </c>
      <c r="O5093" s="16">
        <v>60</v>
      </c>
      <c r="P5093" s="16">
        <v>1237.2</v>
      </c>
      <c r="Q5093" s="16">
        <v>0</v>
      </c>
      <c r="R5093" s="16">
        <f>Q5093*16.876/100</f>
        <v>0</v>
      </c>
      <c r="S5093" s="17">
        <f t="shared" si="553"/>
        <v>0</v>
      </c>
      <c r="T5093" s="16">
        <v>0</v>
      </c>
      <c r="U5093" s="18">
        <f t="shared" si="554"/>
        <v>195.3</v>
      </c>
      <c r="V5093" s="18">
        <f t="shared" si="555"/>
        <v>0</v>
      </c>
      <c r="W5093" s="18">
        <f t="shared" si="556"/>
        <v>0</v>
      </c>
      <c r="X5093" s="27"/>
      <c r="Y5093" s="19">
        <f t="shared" si="557"/>
        <v>0</v>
      </c>
      <c r="Z5093" s="18">
        <f t="shared" si="558"/>
        <v>5.58</v>
      </c>
      <c r="AA5093" s="12">
        <v>2040</v>
      </c>
      <c r="AB5093" s="12">
        <v>56512.800000000003</v>
      </c>
      <c r="AC5093" s="28">
        <f>+I5093+Y5093-Z5093</f>
        <v>72.010000000000005</v>
      </c>
      <c r="AD5093" s="20">
        <f t="shared" si="559"/>
        <v>0</v>
      </c>
      <c r="AE5093">
        <v>0</v>
      </c>
    </row>
    <row r="5094" spans="1:31" x14ac:dyDescent="0.25">
      <c r="A5094" s="9">
        <v>45260</v>
      </c>
      <c r="B5094" s="10" t="s">
        <v>222</v>
      </c>
      <c r="C5094" s="10" t="s">
        <v>185</v>
      </c>
      <c r="D5094" s="10" t="s">
        <v>40</v>
      </c>
      <c r="E5094" s="10" t="s">
        <v>30</v>
      </c>
      <c r="F5094" s="10">
        <v>85</v>
      </c>
      <c r="G5094" s="10">
        <v>93</v>
      </c>
      <c r="H5094" s="11">
        <f>SUMIFS(AA:AA,$A:$A,EOMONTH($A5094,-1),$B:$B,$B5094)</f>
        <v>440</v>
      </c>
      <c r="I5094" s="63">
        <f>ROUND(SUMIFS(AC:AC,$A:$A,EOMONTH($A5094,-1),$B:$B,$B5094),2)</f>
        <v>17.72</v>
      </c>
      <c r="J5094" s="11">
        <f>SUMIFS(AB:AB,$A:$A,EOMONTH($A5094,-1),$B:$B,$B5094)</f>
        <v>3133.75</v>
      </c>
      <c r="K5094" s="13">
        <v>0</v>
      </c>
      <c r="L5094" s="25">
        <v>0</v>
      </c>
      <c r="M5094" s="15">
        <v>0</v>
      </c>
      <c r="N5094" s="14">
        <v>0</v>
      </c>
      <c r="O5094" s="16">
        <v>201</v>
      </c>
      <c r="P5094" s="16">
        <v>4648.62</v>
      </c>
      <c r="Q5094" s="16">
        <v>0</v>
      </c>
      <c r="R5094" s="16">
        <f>Q5094*16.876/100</f>
        <v>0</v>
      </c>
      <c r="S5094" s="17">
        <f t="shared" si="553"/>
        <v>0</v>
      </c>
      <c r="T5094" s="16">
        <v>0</v>
      </c>
      <c r="U5094" s="18">
        <f t="shared" si="554"/>
        <v>40.92</v>
      </c>
      <c r="V5094" s="18">
        <f t="shared" si="555"/>
        <v>0</v>
      </c>
      <c r="W5094" s="18">
        <f t="shared" si="556"/>
        <v>0</v>
      </c>
      <c r="X5094" s="27"/>
      <c r="Y5094" s="19">
        <f t="shared" si="557"/>
        <v>0</v>
      </c>
      <c r="Z5094" s="18">
        <f t="shared" si="558"/>
        <v>18.693000000000001</v>
      </c>
      <c r="AA5094" s="12">
        <v>239</v>
      </c>
      <c r="AB5094" s="12">
        <v>-1514.87</v>
      </c>
      <c r="AC5094" s="28">
        <f>+I5094+Y5094-Z5094</f>
        <v>-0.97300000000000253</v>
      </c>
      <c r="AD5094" s="20">
        <f t="shared" si="559"/>
        <v>10</v>
      </c>
      <c r="AE5094">
        <v>10</v>
      </c>
    </row>
    <row r="5095" spans="1:31" x14ac:dyDescent="0.25">
      <c r="A5095" s="9">
        <v>45260</v>
      </c>
      <c r="B5095" s="10" t="s">
        <v>223</v>
      </c>
      <c r="C5095" s="10" t="s">
        <v>185</v>
      </c>
      <c r="D5095" s="10" t="s">
        <v>40</v>
      </c>
      <c r="E5095" s="10" t="s">
        <v>30</v>
      </c>
      <c r="F5095" s="10">
        <v>85</v>
      </c>
      <c r="G5095" s="10">
        <v>93</v>
      </c>
      <c r="H5095" s="11">
        <f>SUMIFS(AA:AA,$A:$A,EOMONTH($A5095,-1),$B:$B,$B5095)</f>
        <v>515</v>
      </c>
      <c r="I5095" s="63">
        <f>ROUND(SUMIFS(AC:AC,$A:$A,EOMONTH($A5095,-1),$B:$B,$B5095),2)</f>
        <v>26.74</v>
      </c>
      <c r="J5095" s="11">
        <f>SUMIFS(AB:AB,$A:$A,EOMONTH($A5095,-1),$B:$B,$B5095)</f>
        <v>3111.6</v>
      </c>
      <c r="K5095" s="13">
        <v>0</v>
      </c>
      <c r="L5095" s="25">
        <v>0</v>
      </c>
      <c r="M5095" s="15">
        <v>0</v>
      </c>
      <c r="N5095" s="14">
        <v>0</v>
      </c>
      <c r="O5095" s="16">
        <v>202</v>
      </c>
      <c r="P5095" s="16">
        <v>4669.24</v>
      </c>
      <c r="Q5095" s="16">
        <v>0</v>
      </c>
      <c r="R5095" s="16">
        <f>Q5095*16.876/100</f>
        <v>0</v>
      </c>
      <c r="S5095" s="17">
        <f t="shared" si="553"/>
        <v>0</v>
      </c>
      <c r="T5095" s="16">
        <v>0</v>
      </c>
      <c r="U5095" s="18">
        <f t="shared" si="554"/>
        <v>47.895000000000003</v>
      </c>
      <c r="V5095" s="18">
        <f t="shared" si="555"/>
        <v>0</v>
      </c>
      <c r="W5095" s="18">
        <f t="shared" si="556"/>
        <v>0</v>
      </c>
      <c r="X5095" s="27"/>
      <c r="Y5095" s="19">
        <f t="shared" si="557"/>
        <v>0</v>
      </c>
      <c r="Z5095" s="18">
        <f t="shared" si="558"/>
        <v>18.786000000000001</v>
      </c>
      <c r="AA5095" s="12">
        <v>313</v>
      </c>
      <c r="AB5095" s="12">
        <v>-1557.64</v>
      </c>
      <c r="AC5095" s="28">
        <f>+I5095+Y5095-Z5095</f>
        <v>7.9539999999999971</v>
      </c>
      <c r="AD5095" s="20">
        <f t="shared" si="559"/>
        <v>0</v>
      </c>
      <c r="AE5095">
        <v>0</v>
      </c>
    </row>
    <row r="5096" spans="1:31" x14ac:dyDescent="0.25">
      <c r="A5096" s="9">
        <v>45260</v>
      </c>
      <c r="B5096" s="10" t="s">
        <v>224</v>
      </c>
      <c r="C5096" s="10" t="s">
        <v>185</v>
      </c>
      <c r="D5096" s="10" t="s">
        <v>40</v>
      </c>
      <c r="E5096" s="10" t="s">
        <v>30</v>
      </c>
      <c r="F5096" s="10">
        <v>85</v>
      </c>
      <c r="G5096" s="10">
        <v>93</v>
      </c>
      <c r="H5096" s="11">
        <f>SUMIFS(AA:AA,$A:$A,EOMONTH($A5096,-1),$B:$B,$B5096)</f>
        <v>619</v>
      </c>
      <c r="I5096" s="63">
        <f>ROUND(SUMIFS(AC:AC,$A:$A,EOMONTH($A5096,-1),$B:$B,$B5096),2)</f>
        <v>10.72</v>
      </c>
      <c r="J5096" s="11">
        <f>SUMIFS(AB:AB,$A:$A,EOMONTH($A5096,-1),$B:$B,$B5096)</f>
        <v>17022.5</v>
      </c>
      <c r="K5096" s="13">
        <v>0</v>
      </c>
      <c r="L5096" s="25">
        <v>0</v>
      </c>
      <c r="M5096" s="15">
        <v>0</v>
      </c>
      <c r="N5096" s="14">
        <v>0</v>
      </c>
      <c r="O5096" s="16">
        <v>0</v>
      </c>
      <c r="P5096" s="16">
        <v>0</v>
      </c>
      <c r="Q5096" s="16">
        <v>0</v>
      </c>
      <c r="R5096" s="16">
        <f>Q5096*16.876/100</f>
        <v>0</v>
      </c>
      <c r="S5096" s="17">
        <f t="shared" si="553"/>
        <v>0</v>
      </c>
      <c r="T5096" s="16">
        <v>0</v>
      </c>
      <c r="U5096" s="18">
        <f t="shared" si="554"/>
        <v>57.567</v>
      </c>
      <c r="V5096" s="18">
        <f t="shared" si="555"/>
        <v>0</v>
      </c>
      <c r="W5096" s="18">
        <f t="shared" si="556"/>
        <v>0</v>
      </c>
      <c r="X5096" s="27"/>
      <c r="Y5096" s="19">
        <f t="shared" si="557"/>
        <v>0</v>
      </c>
      <c r="Z5096" s="18">
        <f t="shared" si="558"/>
        <v>0</v>
      </c>
      <c r="AA5096" s="12">
        <v>619</v>
      </c>
      <c r="AB5096" s="12">
        <v>17022.5</v>
      </c>
      <c r="AC5096" s="28">
        <f>+I5096+Y5096-Z5096</f>
        <v>10.72</v>
      </c>
      <c r="AD5096" s="20">
        <f t="shared" si="559"/>
        <v>0</v>
      </c>
      <c r="AE5096">
        <v>0</v>
      </c>
    </row>
    <row r="5097" spans="1:31" x14ac:dyDescent="0.25">
      <c r="A5097" s="9">
        <v>45260</v>
      </c>
      <c r="B5097" s="10" t="s">
        <v>225</v>
      </c>
      <c r="C5097" s="10" t="s">
        <v>185</v>
      </c>
      <c r="D5097" s="10" t="s">
        <v>40</v>
      </c>
      <c r="E5097" s="10" t="s">
        <v>30</v>
      </c>
      <c r="F5097" s="10">
        <v>160</v>
      </c>
      <c r="G5097" s="10">
        <v>174</v>
      </c>
      <c r="H5097" s="11">
        <f>SUMIFS(AA:AA,$A:$A,EOMONTH($A5097,-1),$B:$B,$B5097)</f>
        <v>341</v>
      </c>
      <c r="I5097" s="63">
        <f>ROUND(SUMIFS(AC:AC,$A:$A,EOMONTH($A5097,-1),$B:$B,$B5097),2)</f>
        <v>62.17</v>
      </c>
      <c r="J5097" s="11">
        <f>SUMIFS(AB:AB,$A:$A,EOMONTH($A5097,-1),$B:$B,$B5097)</f>
        <v>4473.92</v>
      </c>
      <c r="K5097" s="13">
        <v>0</v>
      </c>
      <c r="L5097" s="25">
        <v>0</v>
      </c>
      <c r="M5097" s="15">
        <v>0</v>
      </c>
      <c r="N5097" s="14">
        <v>0</v>
      </c>
      <c r="O5097" s="16">
        <v>176</v>
      </c>
      <c r="P5097" s="16">
        <v>5830.76</v>
      </c>
      <c r="Q5097" s="16">
        <v>0</v>
      </c>
      <c r="R5097" s="16">
        <f>Q5097*16.876/100</f>
        <v>0</v>
      </c>
      <c r="S5097" s="17">
        <f t="shared" si="553"/>
        <v>0</v>
      </c>
      <c r="T5097" s="16">
        <v>0</v>
      </c>
      <c r="U5097" s="18">
        <f t="shared" si="554"/>
        <v>59.334000000000003</v>
      </c>
      <c r="V5097" s="18">
        <f t="shared" si="555"/>
        <v>0</v>
      </c>
      <c r="W5097" s="18">
        <f t="shared" si="556"/>
        <v>0</v>
      </c>
      <c r="X5097" s="27"/>
      <c r="Y5097" s="19">
        <f t="shared" si="557"/>
        <v>0</v>
      </c>
      <c r="Z5097" s="18">
        <f t="shared" si="558"/>
        <v>30.623999999999999</v>
      </c>
      <c r="AA5097" s="12">
        <v>165</v>
      </c>
      <c r="AB5097" s="12">
        <v>2164.8000000000002</v>
      </c>
      <c r="AC5097" s="28">
        <f>+I5097+Y5097-Z5097</f>
        <v>31.546000000000003</v>
      </c>
      <c r="AD5097" s="20">
        <f t="shared" si="559"/>
        <v>0</v>
      </c>
      <c r="AE5097">
        <v>20</v>
      </c>
    </row>
    <row r="5098" spans="1:31" x14ac:dyDescent="0.25">
      <c r="A5098" s="9">
        <v>45260</v>
      </c>
      <c r="B5098" s="10" t="s">
        <v>226</v>
      </c>
      <c r="C5098" s="10" t="s">
        <v>185</v>
      </c>
      <c r="D5098" s="10" t="s">
        <v>40</v>
      </c>
      <c r="E5098" s="10" t="s">
        <v>30</v>
      </c>
      <c r="F5098" s="10">
        <v>160</v>
      </c>
      <c r="G5098" s="10">
        <v>174</v>
      </c>
      <c r="H5098" s="11">
        <f>SUMIFS(AA:AA,$A:$A,EOMONTH($A5098,-1),$B:$B,$B5098)</f>
        <v>270</v>
      </c>
      <c r="I5098" s="63">
        <f>ROUND(SUMIFS(AC:AC,$A:$A,EOMONTH($A5098,-1),$B:$B,$B5098),2)</f>
        <v>-37.549999999999997</v>
      </c>
      <c r="J5098" s="11">
        <f>SUMIFS(AB:AB,$A:$A,EOMONTH($A5098,-1),$B:$B,$B5098)</f>
        <v>8910</v>
      </c>
      <c r="K5098" s="13">
        <v>0</v>
      </c>
      <c r="L5098" s="25">
        <v>0</v>
      </c>
      <c r="M5098" s="15">
        <v>0</v>
      </c>
      <c r="N5098" s="14">
        <v>0</v>
      </c>
      <c r="O5098" s="16">
        <v>16</v>
      </c>
      <c r="P5098" s="16">
        <v>544.32000000000005</v>
      </c>
      <c r="Q5098" s="16">
        <v>0</v>
      </c>
      <c r="R5098" s="16">
        <f>Q5098*16.876/100</f>
        <v>0</v>
      </c>
      <c r="S5098" s="17">
        <f t="shared" si="553"/>
        <v>0</v>
      </c>
      <c r="T5098" s="16">
        <v>0</v>
      </c>
      <c r="U5098" s="18">
        <f t="shared" si="554"/>
        <v>46.98</v>
      </c>
      <c r="V5098" s="18">
        <f t="shared" si="555"/>
        <v>0</v>
      </c>
      <c r="W5098" s="18">
        <f t="shared" si="556"/>
        <v>0</v>
      </c>
      <c r="X5098" s="27"/>
      <c r="Y5098" s="19">
        <f t="shared" si="557"/>
        <v>0</v>
      </c>
      <c r="Z5098" s="18">
        <f t="shared" si="558"/>
        <v>2.7839999999999998</v>
      </c>
      <c r="AA5098" s="12">
        <v>254</v>
      </c>
      <c r="AB5098" s="12">
        <v>8382</v>
      </c>
      <c r="AC5098" s="28">
        <f>+I5098+Y5098-Z5098</f>
        <v>-40.333999999999996</v>
      </c>
      <c r="AD5098" s="20">
        <f t="shared" si="559"/>
        <v>50</v>
      </c>
      <c r="AE5098">
        <v>50</v>
      </c>
    </row>
    <row r="5099" spans="1:31" x14ac:dyDescent="0.25">
      <c r="A5099" s="9">
        <v>45260</v>
      </c>
      <c r="B5099" s="10" t="s">
        <v>227</v>
      </c>
      <c r="C5099" s="10" t="s">
        <v>185</v>
      </c>
      <c r="D5099" s="10" t="s">
        <v>40</v>
      </c>
      <c r="E5099" s="10" t="s">
        <v>30</v>
      </c>
      <c r="F5099" s="10">
        <v>160</v>
      </c>
      <c r="G5099" s="10">
        <v>174</v>
      </c>
      <c r="H5099" s="11">
        <f>SUMIFS(AA:AA,$A:$A,EOMONTH($A5099,-1),$B:$B,$B5099)</f>
        <v>386</v>
      </c>
      <c r="I5099" s="63">
        <f>ROUND(SUMIFS(AC:AC,$A:$A,EOMONTH($A5099,-1),$B:$B,$B5099),2)</f>
        <v>-3.71</v>
      </c>
      <c r="J5099" s="11">
        <f>SUMIFS(AB:AB,$A:$A,EOMONTH($A5099,-1),$B:$B,$B5099)</f>
        <v>12738</v>
      </c>
      <c r="K5099" s="13">
        <v>0</v>
      </c>
      <c r="L5099" s="25">
        <v>0</v>
      </c>
      <c r="M5099" s="15">
        <v>0</v>
      </c>
      <c r="N5099" s="14">
        <v>0</v>
      </c>
      <c r="O5099" s="16">
        <v>16</v>
      </c>
      <c r="P5099" s="16">
        <v>538.20000000000005</v>
      </c>
      <c r="Q5099" s="16">
        <v>0</v>
      </c>
      <c r="R5099" s="16">
        <f>Q5099*16.876/100</f>
        <v>0</v>
      </c>
      <c r="S5099" s="17">
        <f t="shared" si="553"/>
        <v>0</v>
      </c>
      <c r="T5099" s="16">
        <v>0</v>
      </c>
      <c r="U5099" s="18">
        <f t="shared" si="554"/>
        <v>67.164000000000001</v>
      </c>
      <c r="V5099" s="18">
        <f t="shared" si="555"/>
        <v>0</v>
      </c>
      <c r="W5099" s="18">
        <f t="shared" si="556"/>
        <v>0</v>
      </c>
      <c r="X5099" s="27"/>
      <c r="Y5099" s="19">
        <f t="shared" si="557"/>
        <v>0</v>
      </c>
      <c r="Z5099" s="18">
        <f t="shared" si="558"/>
        <v>2.7839999999999998</v>
      </c>
      <c r="AA5099" s="12">
        <v>370</v>
      </c>
      <c r="AB5099" s="12">
        <v>12210</v>
      </c>
      <c r="AC5099" s="28">
        <f>+I5099+Y5099-Z5099</f>
        <v>-6.4939999999999998</v>
      </c>
      <c r="AD5099" s="20">
        <f t="shared" si="559"/>
        <v>10</v>
      </c>
      <c r="AE5099">
        <v>10</v>
      </c>
    </row>
    <row r="5100" spans="1:31" x14ac:dyDescent="0.25">
      <c r="A5100" s="9">
        <v>45260</v>
      </c>
      <c r="B5100" s="10" t="s">
        <v>228</v>
      </c>
      <c r="C5100" s="10" t="s">
        <v>185</v>
      </c>
      <c r="D5100" s="10" t="s">
        <v>40</v>
      </c>
      <c r="E5100" s="10" t="s">
        <v>30</v>
      </c>
      <c r="F5100" s="10">
        <v>160</v>
      </c>
      <c r="G5100" s="10">
        <v>174</v>
      </c>
      <c r="H5100" s="11">
        <f>SUMIFS(AA:AA,$A:$A,EOMONTH($A5100,-1),$B:$B,$B5100)</f>
        <v>282</v>
      </c>
      <c r="I5100" s="63">
        <f>ROUND(SUMIFS(AC:AC,$A:$A,EOMONTH($A5100,-1),$B:$B,$B5100),2)</f>
        <v>-71.8</v>
      </c>
      <c r="J5100" s="11">
        <f>SUMIFS(AB:AB,$A:$A,EOMONTH($A5100,-1),$B:$B,$B5100)</f>
        <v>9306</v>
      </c>
      <c r="K5100" s="13">
        <v>0</v>
      </c>
      <c r="L5100" s="25">
        <v>0</v>
      </c>
      <c r="M5100" s="15">
        <v>0</v>
      </c>
      <c r="N5100" s="14">
        <v>0</v>
      </c>
      <c r="O5100" s="16">
        <v>106</v>
      </c>
      <c r="P5100" s="16">
        <v>3702</v>
      </c>
      <c r="Q5100" s="16">
        <v>0</v>
      </c>
      <c r="R5100" s="16">
        <f>Q5100*16.876/100</f>
        <v>0</v>
      </c>
      <c r="S5100" s="17">
        <f t="shared" si="553"/>
        <v>0</v>
      </c>
      <c r="T5100" s="16">
        <v>0</v>
      </c>
      <c r="U5100" s="18">
        <f t="shared" si="554"/>
        <v>49.067999999999998</v>
      </c>
      <c r="V5100" s="18">
        <f t="shared" si="555"/>
        <v>0</v>
      </c>
      <c r="W5100" s="18">
        <f t="shared" si="556"/>
        <v>0</v>
      </c>
      <c r="X5100" s="27"/>
      <c r="Y5100" s="19">
        <f t="shared" si="557"/>
        <v>0</v>
      </c>
      <c r="Z5100" s="18">
        <f t="shared" si="558"/>
        <v>18.443999999999999</v>
      </c>
      <c r="AA5100" s="12">
        <v>176</v>
      </c>
      <c r="AB5100" s="12">
        <v>5808</v>
      </c>
      <c r="AC5100" s="28">
        <f>+I5100+Y5100-Z5100</f>
        <v>-90.244</v>
      </c>
      <c r="AD5100" s="20">
        <f t="shared" si="559"/>
        <v>100</v>
      </c>
      <c r="AE5100">
        <v>100</v>
      </c>
    </row>
    <row r="5101" spans="1:31" x14ac:dyDescent="0.25">
      <c r="A5101" s="9">
        <v>45260</v>
      </c>
      <c r="B5101" s="10" t="s">
        <v>229</v>
      </c>
      <c r="C5101" s="10" t="s">
        <v>185</v>
      </c>
      <c r="D5101" s="10" t="s">
        <v>40</v>
      </c>
      <c r="E5101" s="10" t="s">
        <v>30</v>
      </c>
      <c r="F5101" s="10">
        <v>160</v>
      </c>
      <c r="G5101" s="10">
        <v>174</v>
      </c>
      <c r="H5101" s="11">
        <f>SUMIFS(AA:AA,$A:$A,EOMONTH($A5101,-1),$B:$B,$B5101)</f>
        <v>339</v>
      </c>
      <c r="I5101" s="63">
        <f>ROUND(SUMIFS(AC:AC,$A:$A,EOMONTH($A5101,-1),$B:$B,$B5101),2)</f>
        <v>76.47</v>
      </c>
      <c r="J5101" s="11">
        <f>SUMIFS(AB:AB,$A:$A,EOMONTH($A5101,-1),$B:$B,$B5101)</f>
        <v>4407</v>
      </c>
      <c r="K5101" s="13">
        <v>0</v>
      </c>
      <c r="L5101" s="25">
        <v>0</v>
      </c>
      <c r="M5101" s="15">
        <v>0</v>
      </c>
      <c r="N5101" s="14">
        <v>0</v>
      </c>
      <c r="O5101" s="16">
        <v>93</v>
      </c>
      <c r="P5101" s="16">
        <v>3181.2</v>
      </c>
      <c r="Q5101" s="16">
        <v>0</v>
      </c>
      <c r="R5101" s="16">
        <f>Q5101*16.876/100</f>
        <v>0</v>
      </c>
      <c r="S5101" s="17">
        <f t="shared" si="553"/>
        <v>0</v>
      </c>
      <c r="T5101" s="16">
        <v>0</v>
      </c>
      <c r="U5101" s="18">
        <f t="shared" si="554"/>
        <v>58.985999999999997</v>
      </c>
      <c r="V5101" s="18">
        <f t="shared" si="555"/>
        <v>0</v>
      </c>
      <c r="W5101" s="18">
        <f t="shared" si="556"/>
        <v>0</v>
      </c>
      <c r="X5101" s="27"/>
      <c r="Y5101" s="19">
        <f t="shared" si="557"/>
        <v>0</v>
      </c>
      <c r="Z5101" s="18">
        <f t="shared" si="558"/>
        <v>16.181999999999999</v>
      </c>
      <c r="AA5101" s="12">
        <v>246</v>
      </c>
      <c r="AB5101" s="12">
        <v>3198</v>
      </c>
      <c r="AC5101" s="28">
        <f>+I5101+Y5101-Z5101</f>
        <v>60.287999999999997</v>
      </c>
      <c r="AD5101" s="20">
        <f t="shared" si="559"/>
        <v>0</v>
      </c>
      <c r="AE5101">
        <v>0</v>
      </c>
    </row>
    <row r="5102" spans="1:31" x14ac:dyDescent="0.25">
      <c r="A5102" s="9">
        <v>45260</v>
      </c>
      <c r="B5102" s="10" t="s">
        <v>230</v>
      </c>
      <c r="C5102" s="10" t="s">
        <v>185</v>
      </c>
      <c r="D5102" s="10" t="s">
        <v>40</v>
      </c>
      <c r="E5102" s="10" t="s">
        <v>30</v>
      </c>
      <c r="F5102" s="10">
        <v>160</v>
      </c>
      <c r="G5102" s="10">
        <v>174</v>
      </c>
      <c r="H5102" s="11">
        <f>SUMIFS(AA:AA,$A:$A,EOMONTH($A5102,-1),$B:$B,$B5102)</f>
        <v>385</v>
      </c>
      <c r="I5102" s="63">
        <f>ROUND(SUMIFS(AC:AC,$A:$A,EOMONTH($A5102,-1),$B:$B,$B5102),2)</f>
        <v>34.119999999999997</v>
      </c>
      <c r="J5102" s="11">
        <f>SUMIFS(AB:AB,$A:$A,EOMONTH($A5102,-1),$B:$B,$B5102)</f>
        <v>5767.3</v>
      </c>
      <c r="K5102" s="13">
        <v>0</v>
      </c>
      <c r="L5102" s="25">
        <v>0</v>
      </c>
      <c r="M5102" s="15">
        <v>0</v>
      </c>
      <c r="N5102" s="14">
        <v>0</v>
      </c>
      <c r="O5102" s="16">
        <v>18</v>
      </c>
      <c r="P5102" s="16">
        <v>602.16</v>
      </c>
      <c r="Q5102" s="16">
        <v>0</v>
      </c>
      <c r="R5102" s="16">
        <f>Q5102*16.876/100</f>
        <v>0</v>
      </c>
      <c r="S5102" s="17">
        <f t="shared" si="553"/>
        <v>0</v>
      </c>
      <c r="T5102" s="16">
        <v>0</v>
      </c>
      <c r="U5102" s="18">
        <f t="shared" si="554"/>
        <v>66.989999999999995</v>
      </c>
      <c r="V5102" s="18">
        <f t="shared" si="555"/>
        <v>0</v>
      </c>
      <c r="W5102" s="18">
        <f t="shared" si="556"/>
        <v>0</v>
      </c>
      <c r="X5102" s="27"/>
      <c r="Y5102" s="19">
        <f t="shared" si="557"/>
        <v>0</v>
      </c>
      <c r="Z5102" s="18">
        <f t="shared" si="558"/>
        <v>3.1320000000000001</v>
      </c>
      <c r="AA5102" s="12">
        <v>367</v>
      </c>
      <c r="AB5102" s="12">
        <v>5497.66</v>
      </c>
      <c r="AC5102" s="28">
        <f>+I5102+Y5102-Z5102</f>
        <v>30.987999999999996</v>
      </c>
      <c r="AD5102" s="20">
        <f t="shared" si="559"/>
        <v>0</v>
      </c>
      <c r="AE5102">
        <v>0</v>
      </c>
    </row>
    <row r="5103" spans="1:31" x14ac:dyDescent="0.25">
      <c r="A5103" s="9">
        <v>45260</v>
      </c>
      <c r="B5103" s="10" t="s">
        <v>231</v>
      </c>
      <c r="C5103" s="10" t="s">
        <v>185</v>
      </c>
      <c r="D5103" s="10" t="s">
        <v>40</v>
      </c>
      <c r="E5103" s="10" t="s">
        <v>30</v>
      </c>
      <c r="F5103" s="10">
        <v>228</v>
      </c>
      <c r="G5103" s="10">
        <v>248</v>
      </c>
      <c r="H5103" s="11">
        <f>SUMIFS(AA:AA,$A:$A,EOMONTH($A5103,-1),$B:$B,$B5103)</f>
        <v>273</v>
      </c>
      <c r="I5103" s="63">
        <f>ROUND(SUMIFS(AC:AC,$A:$A,EOMONTH($A5103,-1),$B:$B,$B5103),2)</f>
        <v>27.57</v>
      </c>
      <c r="J5103" s="11">
        <f>SUMIFS(AB:AB,$A:$A,EOMONTH($A5103,-1),$B:$B,$B5103)</f>
        <v>6922.39</v>
      </c>
      <c r="K5103" s="13">
        <v>0</v>
      </c>
      <c r="L5103" s="25">
        <v>0</v>
      </c>
      <c r="M5103" s="15">
        <v>0</v>
      </c>
      <c r="N5103" s="14">
        <v>0</v>
      </c>
      <c r="O5103" s="16">
        <v>74</v>
      </c>
      <c r="P5103" s="16">
        <v>3506.44</v>
      </c>
      <c r="Q5103" s="16">
        <v>0</v>
      </c>
      <c r="R5103" s="16">
        <f>Q5103*16.876/100</f>
        <v>0</v>
      </c>
      <c r="S5103" s="17">
        <f t="shared" si="553"/>
        <v>0</v>
      </c>
      <c r="T5103" s="16">
        <v>0</v>
      </c>
      <c r="U5103" s="18">
        <f t="shared" si="554"/>
        <v>67.703999999999994</v>
      </c>
      <c r="V5103" s="18">
        <f t="shared" si="555"/>
        <v>0</v>
      </c>
      <c r="W5103" s="18">
        <f t="shared" si="556"/>
        <v>0</v>
      </c>
      <c r="X5103" s="27"/>
      <c r="Y5103" s="19">
        <f t="shared" si="557"/>
        <v>0</v>
      </c>
      <c r="Z5103" s="18">
        <f t="shared" si="558"/>
        <v>18.352</v>
      </c>
      <c r="AA5103" s="12">
        <v>199</v>
      </c>
      <c r="AB5103" s="12">
        <v>3415.95</v>
      </c>
      <c r="AC5103" s="28">
        <f>+I5103+Y5103-Z5103</f>
        <v>9.218</v>
      </c>
      <c r="AD5103" s="20">
        <f t="shared" si="559"/>
        <v>0</v>
      </c>
      <c r="AE5103">
        <v>20</v>
      </c>
    </row>
    <row r="5104" spans="1:31" x14ac:dyDescent="0.25">
      <c r="A5104" s="9">
        <v>45260</v>
      </c>
      <c r="B5104" s="10" t="s">
        <v>232</v>
      </c>
      <c r="C5104" s="10" t="s">
        <v>185</v>
      </c>
      <c r="D5104" s="10" t="s">
        <v>40</v>
      </c>
      <c r="E5104" s="10" t="s">
        <v>30</v>
      </c>
      <c r="F5104" s="10">
        <v>228</v>
      </c>
      <c r="G5104" s="10">
        <v>248</v>
      </c>
      <c r="H5104" s="11">
        <f>SUMIFS(AA:AA,$A:$A,EOMONTH($A5104,-1),$B:$B,$B5104)</f>
        <v>344</v>
      </c>
      <c r="I5104" s="63">
        <f>ROUND(SUMIFS(AC:AC,$A:$A,EOMONTH($A5104,-1),$B:$B,$B5104),2)</f>
        <v>44.02</v>
      </c>
      <c r="J5104" s="11">
        <f>SUMIFS(AB:AB,$A:$A,EOMONTH($A5104,-1),$B:$B,$B5104)</f>
        <v>8696.35</v>
      </c>
      <c r="K5104" s="13">
        <v>0</v>
      </c>
      <c r="L5104" s="25">
        <v>0</v>
      </c>
      <c r="M5104" s="15">
        <v>0</v>
      </c>
      <c r="N5104" s="14">
        <v>0</v>
      </c>
      <c r="O5104" s="16">
        <v>202</v>
      </c>
      <c r="P5104" s="16">
        <v>9343.84</v>
      </c>
      <c r="Q5104" s="16">
        <v>0</v>
      </c>
      <c r="R5104" s="16">
        <f>Q5104*16.876/100</f>
        <v>0</v>
      </c>
      <c r="S5104" s="17">
        <f t="shared" si="553"/>
        <v>0</v>
      </c>
      <c r="T5104" s="16">
        <v>0</v>
      </c>
      <c r="U5104" s="18">
        <f t="shared" si="554"/>
        <v>85.311999999999998</v>
      </c>
      <c r="V5104" s="18">
        <f t="shared" si="555"/>
        <v>0</v>
      </c>
      <c r="W5104" s="18">
        <f t="shared" si="556"/>
        <v>0</v>
      </c>
      <c r="X5104" s="27"/>
      <c r="Y5104" s="19">
        <f t="shared" si="557"/>
        <v>0</v>
      </c>
      <c r="Z5104" s="18">
        <f t="shared" si="558"/>
        <v>50.095999999999997</v>
      </c>
      <c r="AA5104" s="12">
        <v>142</v>
      </c>
      <c r="AB5104" s="12">
        <v>-647.49</v>
      </c>
      <c r="AC5104" s="28">
        <f>+I5104+Y5104-Z5104</f>
        <v>-6.0759999999999934</v>
      </c>
      <c r="AD5104" s="20">
        <f t="shared" si="559"/>
        <v>10</v>
      </c>
      <c r="AE5104">
        <v>30</v>
      </c>
    </row>
    <row r="5105" spans="1:31" x14ac:dyDescent="0.25">
      <c r="A5105" s="9">
        <v>45260</v>
      </c>
      <c r="B5105" s="10" t="s">
        <v>233</v>
      </c>
      <c r="C5105" s="10" t="s">
        <v>185</v>
      </c>
      <c r="D5105" s="10" t="s">
        <v>40</v>
      </c>
      <c r="E5105" s="10" t="s">
        <v>30</v>
      </c>
      <c r="F5105" s="10">
        <v>228</v>
      </c>
      <c r="G5105" s="10">
        <v>248</v>
      </c>
      <c r="H5105" s="11">
        <f>SUMIFS(AA:AA,$A:$A,EOMONTH($A5105,-1),$B:$B,$B5105)</f>
        <v>1151</v>
      </c>
      <c r="I5105" s="63">
        <f>ROUND(SUMIFS(AC:AC,$A:$A,EOMONTH($A5105,-1),$B:$B,$B5105),2)</f>
        <v>230.79</v>
      </c>
      <c r="J5105" s="11">
        <f>SUMIFS(AB:AB,$A:$A,EOMONTH($A5105,-1),$B:$B,$B5105)</f>
        <v>32007.25</v>
      </c>
      <c r="K5105" s="13">
        <v>0</v>
      </c>
      <c r="L5105" s="25">
        <v>0</v>
      </c>
      <c r="M5105" s="15">
        <v>0</v>
      </c>
      <c r="N5105" s="14">
        <v>0</v>
      </c>
      <c r="O5105" s="16">
        <v>0</v>
      </c>
      <c r="P5105" s="16">
        <v>0</v>
      </c>
      <c r="Q5105" s="16">
        <v>0</v>
      </c>
      <c r="R5105" s="16">
        <f>Q5105*16.876/100</f>
        <v>0</v>
      </c>
      <c r="S5105" s="17">
        <f t="shared" si="553"/>
        <v>0</v>
      </c>
      <c r="T5105" s="16">
        <v>0</v>
      </c>
      <c r="U5105" s="18">
        <f t="shared" si="554"/>
        <v>285.44799999999998</v>
      </c>
      <c r="V5105" s="18">
        <f t="shared" si="555"/>
        <v>0</v>
      </c>
      <c r="W5105" s="18">
        <f t="shared" si="556"/>
        <v>0</v>
      </c>
      <c r="X5105" s="27"/>
      <c r="Y5105" s="19">
        <f t="shared" si="557"/>
        <v>0</v>
      </c>
      <c r="Z5105" s="18">
        <f t="shared" si="558"/>
        <v>0</v>
      </c>
      <c r="AA5105" s="12">
        <v>1151</v>
      </c>
      <c r="AB5105" s="12">
        <v>32007.25</v>
      </c>
      <c r="AC5105" s="28">
        <f>+I5105+Y5105-Z5105</f>
        <v>230.79</v>
      </c>
      <c r="AD5105" s="20">
        <f t="shared" si="559"/>
        <v>0</v>
      </c>
      <c r="AE5105">
        <v>0</v>
      </c>
    </row>
    <row r="5106" spans="1:31" x14ac:dyDescent="0.25">
      <c r="A5106" s="9">
        <v>45260</v>
      </c>
      <c r="B5106" s="10" t="s">
        <v>234</v>
      </c>
      <c r="C5106" s="10" t="s">
        <v>185</v>
      </c>
      <c r="D5106" s="10" t="s">
        <v>40</v>
      </c>
      <c r="E5106" s="10" t="s">
        <v>30</v>
      </c>
      <c r="F5106" s="10">
        <v>228</v>
      </c>
      <c r="G5106" s="10">
        <v>248</v>
      </c>
      <c r="H5106" s="11">
        <f>SUMIFS(AA:AA,$A:$A,EOMONTH($A5106,-1),$B:$B,$B5106)</f>
        <v>355</v>
      </c>
      <c r="I5106" s="63">
        <f>ROUND(SUMIFS(AC:AC,$A:$A,EOMONTH($A5106,-1),$B:$B,$B5106),2)</f>
        <v>-10.75</v>
      </c>
      <c r="J5106" s="11">
        <f>SUMIFS(AB:AB,$A:$A,EOMONTH($A5106,-1),$B:$B,$B5106)</f>
        <v>21477.5</v>
      </c>
      <c r="K5106" s="13">
        <v>0</v>
      </c>
      <c r="L5106" s="25">
        <v>0</v>
      </c>
      <c r="M5106" s="15">
        <v>0</v>
      </c>
      <c r="N5106" s="14">
        <v>0</v>
      </c>
      <c r="O5106" s="16">
        <v>0</v>
      </c>
      <c r="P5106" s="16">
        <v>0</v>
      </c>
      <c r="Q5106" s="16">
        <v>0</v>
      </c>
      <c r="R5106" s="16">
        <f>Q5106*16.876/100</f>
        <v>0</v>
      </c>
      <c r="S5106" s="17">
        <f t="shared" si="553"/>
        <v>0</v>
      </c>
      <c r="T5106" s="16">
        <v>0</v>
      </c>
      <c r="U5106" s="18">
        <f t="shared" si="554"/>
        <v>88.04</v>
      </c>
      <c r="V5106" s="18">
        <f t="shared" si="555"/>
        <v>0</v>
      </c>
      <c r="W5106" s="18">
        <f t="shared" si="556"/>
        <v>0</v>
      </c>
      <c r="X5106" s="27"/>
      <c r="Y5106" s="19">
        <f t="shared" si="557"/>
        <v>0</v>
      </c>
      <c r="Z5106" s="18">
        <f t="shared" si="558"/>
        <v>0</v>
      </c>
      <c r="AA5106" s="12">
        <v>355</v>
      </c>
      <c r="AB5106" s="12">
        <v>21477.5</v>
      </c>
      <c r="AC5106" s="28">
        <f>+I5106+Y5106-Z5106</f>
        <v>-10.75</v>
      </c>
      <c r="AD5106" s="20">
        <f t="shared" si="559"/>
        <v>20</v>
      </c>
      <c r="AE5106">
        <v>20</v>
      </c>
    </row>
    <row r="5107" spans="1:31" x14ac:dyDescent="0.25">
      <c r="A5107" s="9">
        <v>45260</v>
      </c>
      <c r="B5107" s="10" t="s">
        <v>235</v>
      </c>
      <c r="C5107" s="10" t="s">
        <v>185</v>
      </c>
      <c r="D5107" s="10" t="s">
        <v>40</v>
      </c>
      <c r="E5107" s="10" t="s">
        <v>30</v>
      </c>
      <c r="F5107" s="10">
        <v>228</v>
      </c>
      <c r="G5107" s="10">
        <v>248</v>
      </c>
      <c r="H5107" s="11">
        <f>SUMIFS(AA:AA,$A:$A,EOMONTH($A5107,-1),$B:$B,$B5107)</f>
        <v>274</v>
      </c>
      <c r="I5107" s="63">
        <f>ROUND(SUMIFS(AC:AC,$A:$A,EOMONTH($A5107,-1),$B:$B,$B5107),2)</f>
        <v>-28.13</v>
      </c>
      <c r="J5107" s="11">
        <f>SUMIFS(AB:AB,$A:$A,EOMONTH($A5107,-1),$B:$B,$B5107)</f>
        <v>7655.7</v>
      </c>
      <c r="K5107" s="13">
        <v>0</v>
      </c>
      <c r="L5107" s="25">
        <v>0</v>
      </c>
      <c r="M5107" s="15">
        <v>0</v>
      </c>
      <c r="N5107" s="14">
        <v>0</v>
      </c>
      <c r="O5107" s="16">
        <v>36</v>
      </c>
      <c r="P5107" s="16">
        <v>1782</v>
      </c>
      <c r="Q5107" s="16">
        <v>0</v>
      </c>
      <c r="R5107" s="16">
        <f>Q5107*16.876/100</f>
        <v>0</v>
      </c>
      <c r="S5107" s="17">
        <f t="shared" si="553"/>
        <v>0</v>
      </c>
      <c r="T5107" s="16">
        <v>0</v>
      </c>
      <c r="U5107" s="18">
        <f t="shared" si="554"/>
        <v>67.951999999999998</v>
      </c>
      <c r="V5107" s="18">
        <f t="shared" si="555"/>
        <v>0</v>
      </c>
      <c r="W5107" s="18">
        <f t="shared" si="556"/>
        <v>0</v>
      </c>
      <c r="X5107" s="27"/>
      <c r="Y5107" s="19">
        <f t="shared" si="557"/>
        <v>0</v>
      </c>
      <c r="Z5107" s="18">
        <f t="shared" si="558"/>
        <v>8.9280000000000008</v>
      </c>
      <c r="AA5107" s="12">
        <v>238</v>
      </c>
      <c r="AB5107" s="12">
        <v>5873.7</v>
      </c>
      <c r="AC5107" s="28">
        <f>+I5107+Y5107-Z5107</f>
        <v>-37.058</v>
      </c>
      <c r="AD5107" s="20">
        <f t="shared" si="559"/>
        <v>40</v>
      </c>
      <c r="AE5107">
        <v>40</v>
      </c>
    </row>
    <row r="5108" spans="1:31" x14ac:dyDescent="0.25">
      <c r="A5108" s="9">
        <v>45260</v>
      </c>
      <c r="B5108" s="10" t="s">
        <v>236</v>
      </c>
      <c r="C5108" s="10" t="s">
        <v>185</v>
      </c>
      <c r="D5108" s="10" t="s">
        <v>40</v>
      </c>
      <c r="E5108" s="10" t="s">
        <v>30</v>
      </c>
      <c r="F5108" s="10">
        <v>228</v>
      </c>
      <c r="G5108" s="10">
        <v>248</v>
      </c>
      <c r="H5108" s="11">
        <f>SUMIFS(AA:AA,$A:$A,EOMONTH($A5108,-1),$B:$B,$B5108)</f>
        <v>228</v>
      </c>
      <c r="I5108" s="63">
        <f>ROUND(SUMIFS(AC:AC,$A:$A,EOMONTH($A5108,-1),$B:$B,$B5108),2)</f>
        <v>-82.21</v>
      </c>
      <c r="J5108" s="11">
        <f>SUMIFS(AB:AB,$A:$A,EOMONTH($A5108,-1),$B:$B,$B5108)</f>
        <v>13794</v>
      </c>
      <c r="K5108" s="13">
        <v>0</v>
      </c>
      <c r="L5108" s="25">
        <v>0</v>
      </c>
      <c r="M5108" s="15">
        <v>0</v>
      </c>
      <c r="N5108" s="14">
        <v>0</v>
      </c>
      <c r="O5108" s="16">
        <v>0</v>
      </c>
      <c r="P5108" s="16">
        <v>0</v>
      </c>
      <c r="Q5108" s="16">
        <v>0</v>
      </c>
      <c r="R5108" s="16">
        <f>Q5108*16.876/100</f>
        <v>0</v>
      </c>
      <c r="S5108" s="17">
        <f t="shared" si="553"/>
        <v>0</v>
      </c>
      <c r="T5108" s="16">
        <v>0</v>
      </c>
      <c r="U5108" s="18">
        <f t="shared" si="554"/>
        <v>56.543999999999997</v>
      </c>
      <c r="V5108" s="18">
        <f t="shared" si="555"/>
        <v>0</v>
      </c>
      <c r="W5108" s="18">
        <f t="shared" si="556"/>
        <v>0</v>
      </c>
      <c r="X5108" s="27"/>
      <c r="Y5108" s="19">
        <f t="shared" si="557"/>
        <v>0</v>
      </c>
      <c r="Z5108" s="18">
        <f t="shared" si="558"/>
        <v>0</v>
      </c>
      <c r="AA5108" s="12">
        <v>228</v>
      </c>
      <c r="AB5108" s="12">
        <v>13794</v>
      </c>
      <c r="AC5108" s="28">
        <f>+I5108+Y5108-Z5108</f>
        <v>-82.21</v>
      </c>
      <c r="AD5108" s="20">
        <f t="shared" si="559"/>
        <v>90</v>
      </c>
      <c r="AE5108">
        <v>90</v>
      </c>
    </row>
    <row r="5109" spans="1:31" x14ac:dyDescent="0.25">
      <c r="A5109" s="9">
        <v>45260</v>
      </c>
      <c r="B5109" s="10" t="s">
        <v>237</v>
      </c>
      <c r="C5109" s="10" t="s">
        <v>213</v>
      </c>
      <c r="D5109" s="10" t="s">
        <v>40</v>
      </c>
      <c r="E5109" s="10" t="s">
        <v>30</v>
      </c>
      <c r="F5109" s="10">
        <v>410</v>
      </c>
      <c r="G5109" s="10">
        <v>447</v>
      </c>
      <c r="H5109" s="11">
        <f>SUMIFS(AA:AA,$A:$A,EOMONTH($A5109,-1),$B:$B,$B5109)</f>
        <v>190</v>
      </c>
      <c r="I5109" s="63">
        <f>ROUND(SUMIFS(AC:AC,$A:$A,EOMONTH($A5109,-1),$B:$B,$B5109),2)</f>
        <v>164.63</v>
      </c>
      <c r="J5109" s="11">
        <f>SUMIFS(AB:AB,$A:$A,EOMONTH($A5109,-1),$B:$B,$B5109)</f>
        <v>6457.44</v>
      </c>
      <c r="K5109" s="13">
        <v>0</v>
      </c>
      <c r="L5109" s="25">
        <v>0</v>
      </c>
      <c r="M5109" s="15">
        <v>0</v>
      </c>
      <c r="N5109" s="14">
        <v>0</v>
      </c>
      <c r="O5109" s="16">
        <v>180</v>
      </c>
      <c r="P5109" s="16">
        <v>12647.4</v>
      </c>
      <c r="Q5109" s="16">
        <v>0</v>
      </c>
      <c r="R5109" s="16">
        <f>Q5109*16.876/100</f>
        <v>0</v>
      </c>
      <c r="S5109" s="17">
        <f t="shared" si="553"/>
        <v>0</v>
      </c>
      <c r="T5109" s="16">
        <v>0</v>
      </c>
      <c r="U5109" s="18">
        <f t="shared" si="554"/>
        <v>84.93</v>
      </c>
      <c r="V5109" s="18">
        <f t="shared" si="555"/>
        <v>0</v>
      </c>
      <c r="W5109" s="18">
        <f t="shared" si="556"/>
        <v>0</v>
      </c>
      <c r="X5109" s="27"/>
      <c r="Y5109" s="19">
        <f t="shared" si="557"/>
        <v>0</v>
      </c>
      <c r="Z5109" s="18">
        <f t="shared" si="558"/>
        <v>80.459999999999994</v>
      </c>
      <c r="AA5109" s="12">
        <v>10</v>
      </c>
      <c r="AB5109" s="12">
        <v>445.44</v>
      </c>
      <c r="AC5109" s="28">
        <f>+I5109+Y5109-Z5109</f>
        <v>84.17</v>
      </c>
      <c r="AD5109" s="20">
        <f t="shared" si="559"/>
        <v>0</v>
      </c>
      <c r="AE5109">
        <v>70</v>
      </c>
    </row>
    <row r="5110" spans="1:31" x14ac:dyDescent="0.25">
      <c r="A5110" s="9">
        <v>45260</v>
      </c>
      <c r="B5110" s="10" t="s">
        <v>238</v>
      </c>
      <c r="C5110" s="10" t="s">
        <v>213</v>
      </c>
      <c r="D5110" s="10" t="s">
        <v>40</v>
      </c>
      <c r="E5110" s="10" t="s">
        <v>30</v>
      </c>
      <c r="F5110" s="10">
        <v>410</v>
      </c>
      <c r="G5110" s="10">
        <v>447</v>
      </c>
      <c r="H5110" s="11">
        <f>SUMIFS(AA:AA,$A:$A,EOMONTH($A5110,-1),$B:$B,$B5110)</f>
        <v>90</v>
      </c>
      <c r="I5110" s="63">
        <f>ROUND(SUMIFS(AC:AC,$A:$A,EOMONTH($A5110,-1),$B:$B,$B5110),2)</f>
        <v>35.78</v>
      </c>
      <c r="J5110" s="11">
        <f>SUMIFS(AB:AB,$A:$A,EOMONTH($A5110,-1),$B:$B,$B5110)</f>
        <v>3913.46</v>
      </c>
      <c r="K5110" s="13">
        <v>0</v>
      </c>
      <c r="L5110" s="25">
        <v>0</v>
      </c>
      <c r="M5110" s="15">
        <v>0</v>
      </c>
      <c r="N5110" s="14">
        <v>0</v>
      </c>
      <c r="O5110" s="16">
        <v>80</v>
      </c>
      <c r="P5110" s="16">
        <v>5460.8</v>
      </c>
      <c r="Q5110" s="16">
        <v>0</v>
      </c>
      <c r="R5110" s="16">
        <f>Q5110*16.876/100</f>
        <v>0</v>
      </c>
      <c r="S5110" s="17">
        <f t="shared" si="553"/>
        <v>0</v>
      </c>
      <c r="T5110" s="16">
        <v>0</v>
      </c>
      <c r="U5110" s="18">
        <f t="shared" si="554"/>
        <v>40.229999999999997</v>
      </c>
      <c r="V5110" s="18">
        <f t="shared" si="555"/>
        <v>0</v>
      </c>
      <c r="W5110" s="18">
        <f t="shared" si="556"/>
        <v>0</v>
      </c>
      <c r="X5110" s="27"/>
      <c r="Y5110" s="19">
        <f t="shared" si="557"/>
        <v>0</v>
      </c>
      <c r="Z5110" s="18">
        <f t="shared" si="558"/>
        <v>35.76</v>
      </c>
      <c r="AA5110" s="12">
        <v>10</v>
      </c>
      <c r="AB5110" s="12">
        <v>-1547.34</v>
      </c>
      <c r="AC5110" s="28">
        <f>+I5110+Y5110-Z5110</f>
        <v>2.0000000000003126E-2</v>
      </c>
      <c r="AD5110" s="20">
        <f t="shared" si="559"/>
        <v>0</v>
      </c>
      <c r="AE5110">
        <v>50</v>
      </c>
    </row>
    <row r="5111" spans="1:31" x14ac:dyDescent="0.25">
      <c r="A5111" s="9">
        <v>45260</v>
      </c>
      <c r="B5111" s="10" t="s">
        <v>239</v>
      </c>
      <c r="C5111" s="10" t="s">
        <v>213</v>
      </c>
      <c r="D5111" s="10" t="s">
        <v>40</v>
      </c>
      <c r="E5111" s="10" t="s">
        <v>30</v>
      </c>
      <c r="F5111" s="10">
        <v>410</v>
      </c>
      <c r="G5111" s="10">
        <v>447</v>
      </c>
      <c r="H5111" s="11">
        <f>SUMIFS(AA:AA,$A:$A,EOMONTH($A5111,-1),$B:$B,$B5111)</f>
        <v>318</v>
      </c>
      <c r="I5111" s="63">
        <f>ROUND(SUMIFS(AC:AC,$A:$A,EOMONTH($A5111,-1),$B:$B,$B5111),2)</f>
        <v>83.38</v>
      </c>
      <c r="J5111" s="11">
        <f>SUMIFS(AB:AB,$A:$A,EOMONTH($A5111,-1),$B:$B,$B5111)</f>
        <v>10465.120000000001</v>
      </c>
      <c r="K5111" s="13">
        <v>0</v>
      </c>
      <c r="L5111" s="25">
        <v>0</v>
      </c>
      <c r="M5111" s="15">
        <v>0</v>
      </c>
      <c r="N5111" s="14">
        <v>0</v>
      </c>
      <c r="O5111" s="16">
        <v>200</v>
      </c>
      <c r="P5111" s="16">
        <v>13841.2</v>
      </c>
      <c r="Q5111" s="16">
        <v>0</v>
      </c>
      <c r="R5111" s="16">
        <f>Q5111*16.876/100</f>
        <v>0</v>
      </c>
      <c r="S5111" s="17">
        <f t="shared" si="553"/>
        <v>0</v>
      </c>
      <c r="T5111" s="16">
        <v>0</v>
      </c>
      <c r="U5111" s="18">
        <f t="shared" si="554"/>
        <v>142.14599999999999</v>
      </c>
      <c r="V5111" s="18">
        <f t="shared" si="555"/>
        <v>0</v>
      </c>
      <c r="W5111" s="18">
        <f t="shared" si="556"/>
        <v>0</v>
      </c>
      <c r="X5111" s="27"/>
      <c r="Y5111" s="19">
        <f t="shared" si="557"/>
        <v>0</v>
      </c>
      <c r="Z5111" s="18">
        <f t="shared" si="558"/>
        <v>89.4</v>
      </c>
      <c r="AA5111" s="12">
        <v>118</v>
      </c>
      <c r="AB5111" s="12">
        <v>4005.12</v>
      </c>
      <c r="AC5111" s="28">
        <f>+I5111+Y5111-Z5111</f>
        <v>-6.0200000000000102</v>
      </c>
      <c r="AD5111" s="20">
        <f t="shared" si="559"/>
        <v>10</v>
      </c>
      <c r="AE5111">
        <v>40</v>
      </c>
    </row>
    <row r="5112" spans="1:31" x14ac:dyDescent="0.25">
      <c r="A5112" s="9">
        <v>45260</v>
      </c>
      <c r="B5112" s="10" t="s">
        <v>240</v>
      </c>
      <c r="C5112" s="10" t="s">
        <v>213</v>
      </c>
      <c r="D5112" s="10" t="s">
        <v>29</v>
      </c>
      <c r="E5112" s="10" t="s">
        <v>30</v>
      </c>
      <c r="F5112" s="10"/>
      <c r="G5112" s="10">
        <v>0</v>
      </c>
      <c r="H5112" s="11">
        <f>SUMIFS(AA:AA,$A:$A,EOMONTH($A5112,-1),$B:$B,$B5112)</f>
        <v>36</v>
      </c>
      <c r="I5112" s="63">
        <f>ROUND(SUMIFS(AC:AC,$A:$A,EOMONTH($A5112,-1),$B:$B,$B5112),2)</f>
        <v>1.63</v>
      </c>
      <c r="J5112" s="11">
        <f>SUMIFS(AB:AB,$A:$A,EOMONTH($A5112,-1),$B:$B,$B5112)</f>
        <v>1848.6</v>
      </c>
      <c r="K5112" s="13">
        <v>0</v>
      </c>
      <c r="L5112" s="25">
        <v>0</v>
      </c>
      <c r="M5112" s="15">
        <v>0</v>
      </c>
      <c r="N5112" s="14">
        <v>0</v>
      </c>
      <c r="O5112" s="16">
        <v>0</v>
      </c>
      <c r="P5112" s="16">
        <v>0</v>
      </c>
      <c r="Q5112" s="16">
        <v>0</v>
      </c>
      <c r="R5112" s="16">
        <f>Q5112*16.876/100</f>
        <v>0</v>
      </c>
      <c r="S5112" s="17">
        <f t="shared" si="553"/>
        <v>0</v>
      </c>
      <c r="T5112" s="16">
        <v>0</v>
      </c>
      <c r="U5112" s="18">
        <f t="shared" si="554"/>
        <v>0</v>
      </c>
      <c r="V5112" s="18">
        <f t="shared" si="555"/>
        <v>0</v>
      </c>
      <c r="W5112" s="18">
        <f t="shared" si="556"/>
        <v>0</v>
      </c>
      <c r="X5112" s="27"/>
      <c r="Y5112" s="19">
        <f t="shared" si="557"/>
        <v>0</v>
      </c>
      <c r="Z5112" s="18">
        <f t="shared" si="558"/>
        <v>0</v>
      </c>
      <c r="AA5112" s="12">
        <v>36</v>
      </c>
      <c r="AB5112" s="12">
        <v>1848.6</v>
      </c>
      <c r="AC5112" s="28">
        <f>+I5112+Y5112-Z5112</f>
        <v>1.63</v>
      </c>
      <c r="AD5112" s="20">
        <f t="shared" si="559"/>
        <v>0</v>
      </c>
      <c r="AE5112">
        <v>0</v>
      </c>
    </row>
    <row r="5113" spans="1:31" x14ac:dyDescent="0.25">
      <c r="A5113" s="9">
        <v>45260</v>
      </c>
      <c r="B5113" s="10" t="s">
        <v>241</v>
      </c>
      <c r="C5113" s="10" t="s">
        <v>213</v>
      </c>
      <c r="D5113" s="10" t="s">
        <v>40</v>
      </c>
      <c r="E5113" s="10" t="s">
        <v>30</v>
      </c>
      <c r="F5113" s="10">
        <v>450</v>
      </c>
      <c r="G5113" s="10">
        <v>490</v>
      </c>
      <c r="H5113" s="11">
        <f>SUMIFS(AA:AA,$A:$A,EOMONTH($A5113,-1),$B:$B,$B5113)</f>
        <v>1133</v>
      </c>
      <c r="I5113" s="63">
        <f>ROUND(SUMIFS(AC:AC,$A:$A,EOMONTH($A5113,-1),$B:$B,$B5113),2)</f>
        <v>462.46</v>
      </c>
      <c r="J5113" s="11">
        <f>SUMIFS(AB:AB,$A:$A,EOMONTH($A5113,-1),$B:$B,$B5113)</f>
        <v>40391.449999999997</v>
      </c>
      <c r="K5113" s="13">
        <v>0</v>
      </c>
      <c r="L5113" s="25">
        <v>0</v>
      </c>
      <c r="M5113" s="15">
        <v>0</v>
      </c>
      <c r="N5113" s="14">
        <v>0</v>
      </c>
      <c r="O5113" s="16">
        <v>800</v>
      </c>
      <c r="P5113" s="16">
        <v>59938.400000000001</v>
      </c>
      <c r="Q5113" s="16">
        <v>0</v>
      </c>
      <c r="R5113" s="16">
        <f>Q5113*16.876/100</f>
        <v>0</v>
      </c>
      <c r="S5113" s="17">
        <f t="shared" si="553"/>
        <v>0</v>
      </c>
      <c r="T5113" s="16">
        <v>0</v>
      </c>
      <c r="U5113" s="18">
        <f t="shared" si="554"/>
        <v>555.16999999999996</v>
      </c>
      <c r="V5113" s="18">
        <f t="shared" si="555"/>
        <v>0</v>
      </c>
      <c r="W5113" s="18">
        <f t="shared" si="556"/>
        <v>0</v>
      </c>
      <c r="X5113" s="27"/>
      <c r="Y5113" s="19">
        <f t="shared" si="557"/>
        <v>0</v>
      </c>
      <c r="Z5113" s="18">
        <f t="shared" si="558"/>
        <v>392</v>
      </c>
      <c r="AA5113" s="12">
        <v>333</v>
      </c>
      <c r="AB5113" s="12">
        <v>11871.45</v>
      </c>
      <c r="AC5113" s="28">
        <f>+I5113+Y5113-Z5113</f>
        <v>70.45999999999998</v>
      </c>
      <c r="AD5113" s="20">
        <f t="shared" si="559"/>
        <v>0</v>
      </c>
      <c r="AE5113">
        <v>130</v>
      </c>
    </row>
    <row r="5114" spans="1:31" x14ac:dyDescent="0.25">
      <c r="A5114" s="9">
        <v>45260</v>
      </c>
      <c r="B5114" s="10" t="s">
        <v>242</v>
      </c>
      <c r="C5114" s="10" t="s">
        <v>213</v>
      </c>
      <c r="D5114" s="10" t="s">
        <v>40</v>
      </c>
      <c r="E5114" s="10" t="s">
        <v>30</v>
      </c>
      <c r="F5114" s="10">
        <v>450</v>
      </c>
      <c r="G5114" s="10">
        <v>490</v>
      </c>
      <c r="H5114" s="11">
        <f>SUMIFS(AA:AA,$A:$A,EOMONTH($A5114,-1),$B:$B,$B5114)</f>
        <v>-29</v>
      </c>
      <c r="I5114" s="63">
        <f>ROUND(SUMIFS(AC:AC,$A:$A,EOMONTH($A5114,-1),$B:$B,$B5114),2)</f>
        <v>-174.04</v>
      </c>
      <c r="J5114" s="11">
        <f>SUMIFS(AB:AB,$A:$A,EOMONTH($A5114,-1),$B:$B,$B5114)</f>
        <v>-1446.05</v>
      </c>
      <c r="K5114" s="13">
        <v>0</v>
      </c>
      <c r="L5114" s="25">
        <v>0</v>
      </c>
      <c r="M5114" s="15">
        <v>0</v>
      </c>
      <c r="N5114" s="14">
        <v>0</v>
      </c>
      <c r="O5114" s="16">
        <v>24</v>
      </c>
      <c r="P5114" s="16">
        <v>1816.8</v>
      </c>
      <c r="Q5114" s="16">
        <v>0</v>
      </c>
      <c r="R5114" s="16">
        <f>Q5114*16.876/100</f>
        <v>0</v>
      </c>
      <c r="S5114" s="17">
        <f t="shared" si="553"/>
        <v>0</v>
      </c>
      <c r="T5114" s="16">
        <v>0</v>
      </c>
      <c r="U5114" s="18">
        <f t="shared" si="554"/>
        <v>-14.21</v>
      </c>
      <c r="V5114" s="18">
        <f t="shared" si="555"/>
        <v>0</v>
      </c>
      <c r="W5114" s="18">
        <f t="shared" si="556"/>
        <v>0</v>
      </c>
      <c r="X5114" s="27"/>
      <c r="Y5114" s="19">
        <f t="shared" si="557"/>
        <v>0</v>
      </c>
      <c r="Z5114" s="18">
        <f t="shared" si="558"/>
        <v>11.76</v>
      </c>
      <c r="AA5114" s="12">
        <v>-53</v>
      </c>
      <c r="AB5114" s="12">
        <v>-3262.85</v>
      </c>
      <c r="AC5114" s="28">
        <f>+I5114+Y5114-Z5114</f>
        <v>-185.79999999999998</v>
      </c>
      <c r="AD5114" s="20">
        <f t="shared" si="559"/>
        <v>190</v>
      </c>
      <c r="AE5114">
        <v>190</v>
      </c>
    </row>
    <row r="5115" spans="1:31" x14ac:dyDescent="0.25">
      <c r="A5115" s="9">
        <v>45260</v>
      </c>
      <c r="B5115" s="10" t="s">
        <v>243</v>
      </c>
      <c r="C5115" s="10" t="s">
        <v>213</v>
      </c>
      <c r="D5115" s="10" t="s">
        <v>40</v>
      </c>
      <c r="E5115" s="10" t="s">
        <v>30</v>
      </c>
      <c r="F5115" s="10">
        <v>450</v>
      </c>
      <c r="G5115" s="10">
        <v>490</v>
      </c>
      <c r="H5115" s="11">
        <f>SUMIFS(AA:AA,$A:$A,EOMONTH($A5115,-1),$B:$B,$B5115)</f>
        <v>214</v>
      </c>
      <c r="I5115" s="63">
        <f>ROUND(SUMIFS(AC:AC,$A:$A,EOMONTH($A5115,-1),$B:$B,$B5115),2)</f>
        <v>-27.77</v>
      </c>
      <c r="J5115" s="11">
        <f>SUMIFS(AB:AB,$A:$A,EOMONTH($A5115,-1),$B:$B,$B5115)</f>
        <v>7588.44</v>
      </c>
      <c r="K5115" s="13">
        <v>0</v>
      </c>
      <c r="L5115" s="25">
        <v>0</v>
      </c>
      <c r="M5115" s="15">
        <v>0</v>
      </c>
      <c r="N5115" s="14">
        <v>0</v>
      </c>
      <c r="O5115" s="16">
        <v>356</v>
      </c>
      <c r="P5115" s="16">
        <v>26790</v>
      </c>
      <c r="Q5115" s="16">
        <v>0</v>
      </c>
      <c r="R5115" s="16">
        <f>Q5115*16.876/100</f>
        <v>0</v>
      </c>
      <c r="S5115" s="17">
        <f t="shared" si="553"/>
        <v>0</v>
      </c>
      <c r="T5115" s="16">
        <v>0</v>
      </c>
      <c r="U5115" s="18">
        <f t="shared" si="554"/>
        <v>104.86</v>
      </c>
      <c r="V5115" s="18">
        <f t="shared" si="555"/>
        <v>0</v>
      </c>
      <c r="W5115" s="18">
        <f t="shared" si="556"/>
        <v>0</v>
      </c>
      <c r="X5115" s="27"/>
      <c r="Y5115" s="19">
        <f t="shared" si="557"/>
        <v>0</v>
      </c>
      <c r="Z5115" s="18">
        <f t="shared" si="558"/>
        <v>174.44</v>
      </c>
      <c r="AA5115" s="12">
        <v>-142</v>
      </c>
      <c r="AB5115" s="12">
        <v>-7204.52</v>
      </c>
      <c r="AC5115" s="28">
        <f>+I5115+Y5115-Z5115</f>
        <v>-202.21</v>
      </c>
      <c r="AD5115" s="20">
        <f t="shared" si="559"/>
        <v>210</v>
      </c>
      <c r="AE5115">
        <v>310</v>
      </c>
    </row>
    <row r="5116" spans="1:31" x14ac:dyDescent="0.25">
      <c r="A5116" s="9">
        <v>45260</v>
      </c>
      <c r="B5116" s="10" t="s">
        <v>779</v>
      </c>
      <c r="C5116" s="10" t="s">
        <v>213</v>
      </c>
      <c r="D5116" s="10" t="s">
        <v>29</v>
      </c>
      <c r="E5116" s="10" t="s">
        <v>30</v>
      </c>
      <c r="F5116" s="10"/>
      <c r="G5116" s="10">
        <v>0</v>
      </c>
      <c r="H5116" s="11">
        <f>SUMIFS(AA:AA,$A:$A,EOMONTH($A5116,-1),$B:$B,$B5116)</f>
        <v>31</v>
      </c>
      <c r="I5116" s="63">
        <f>ROUND(SUMIFS(AC:AC,$A:$A,EOMONTH($A5116,-1),$B:$B,$B5116),2)</f>
        <v>0</v>
      </c>
      <c r="J5116" s="11">
        <f>SUMIFS(AB:AB,$A:$A,EOMONTH($A5116,-1),$B:$B,$B5116)</f>
        <v>1972.71</v>
      </c>
      <c r="K5116" s="13">
        <v>0</v>
      </c>
      <c r="L5116" s="25">
        <v>0</v>
      </c>
      <c r="M5116" s="15">
        <v>0</v>
      </c>
      <c r="N5116" s="14">
        <v>0</v>
      </c>
      <c r="O5116" s="16">
        <v>0</v>
      </c>
      <c r="P5116" s="16">
        <v>0</v>
      </c>
      <c r="Q5116" s="16">
        <v>0</v>
      </c>
      <c r="R5116" s="16">
        <f>Q5116*16.876/100</f>
        <v>0</v>
      </c>
      <c r="S5116" s="17">
        <f t="shared" si="553"/>
        <v>0</v>
      </c>
      <c r="T5116" s="16">
        <v>0</v>
      </c>
      <c r="U5116" s="18">
        <f t="shared" si="554"/>
        <v>0</v>
      </c>
      <c r="V5116" s="18">
        <f t="shared" si="555"/>
        <v>0</v>
      </c>
      <c r="W5116" s="18">
        <f t="shared" si="556"/>
        <v>0</v>
      </c>
      <c r="X5116" s="27"/>
      <c r="Y5116" s="19">
        <f t="shared" si="557"/>
        <v>0</v>
      </c>
      <c r="Z5116" s="18">
        <f t="shared" si="558"/>
        <v>0</v>
      </c>
      <c r="AA5116" s="12">
        <v>31</v>
      </c>
      <c r="AB5116" s="12">
        <v>1972.71</v>
      </c>
      <c r="AC5116" s="28">
        <f>+I5116+Y5116-Z5116</f>
        <v>0</v>
      </c>
      <c r="AD5116" s="20">
        <f t="shared" si="559"/>
        <v>0</v>
      </c>
      <c r="AE5116">
        <v>0</v>
      </c>
    </row>
    <row r="5117" spans="1:31" x14ac:dyDescent="0.25">
      <c r="A5117" s="9">
        <v>45260</v>
      </c>
      <c r="B5117" s="10" t="s">
        <v>244</v>
      </c>
      <c r="C5117" s="10" t="s">
        <v>213</v>
      </c>
      <c r="D5117" s="10" t="s">
        <v>40</v>
      </c>
      <c r="E5117" s="10" t="s">
        <v>30</v>
      </c>
      <c r="F5117" s="10">
        <v>620</v>
      </c>
      <c r="G5117" s="10">
        <v>676</v>
      </c>
      <c r="H5117" s="11">
        <f>SUMIFS(AA:AA,$A:$A,EOMONTH($A5117,-1),$B:$B,$B5117)</f>
        <v>345</v>
      </c>
      <c r="I5117" s="63">
        <f>ROUND(SUMIFS(AC:AC,$A:$A,EOMONTH($A5117,-1),$B:$B,$B5117),2)</f>
        <v>90.75</v>
      </c>
      <c r="J5117" s="11">
        <f>SUMIFS(AB:AB,$A:$A,EOMONTH($A5117,-1),$B:$B,$B5117)</f>
        <v>17049.900000000001</v>
      </c>
      <c r="K5117" s="13">
        <v>0</v>
      </c>
      <c r="L5117" s="25">
        <v>0</v>
      </c>
      <c r="M5117" s="15">
        <v>770</v>
      </c>
      <c r="N5117" s="14">
        <v>52091.199999999997</v>
      </c>
      <c r="O5117" s="16">
        <v>731</v>
      </c>
      <c r="P5117" s="16">
        <v>68352.83</v>
      </c>
      <c r="Q5117" s="16">
        <v>0</v>
      </c>
      <c r="R5117" s="16">
        <f>Q5117*16.876/100</f>
        <v>0</v>
      </c>
      <c r="S5117" s="17">
        <f t="shared" si="553"/>
        <v>0</v>
      </c>
      <c r="T5117" s="16">
        <v>0</v>
      </c>
      <c r="U5117" s="18">
        <f t="shared" si="554"/>
        <v>233.22</v>
      </c>
      <c r="V5117" s="18">
        <f t="shared" si="555"/>
        <v>477.4</v>
      </c>
      <c r="W5117" s="18">
        <f t="shared" si="556"/>
        <v>80.150686000000007</v>
      </c>
      <c r="X5117" s="27"/>
      <c r="Y5117" s="19">
        <f t="shared" si="557"/>
        <v>557.55068600000004</v>
      </c>
      <c r="Z5117" s="18">
        <f t="shared" si="558"/>
        <v>494.15600000000001</v>
      </c>
      <c r="AA5117" s="12">
        <v>384</v>
      </c>
      <c r="AB5117" s="12">
        <v>25852.93</v>
      </c>
      <c r="AC5117" s="28">
        <f>+I5117+Y5117-Z5117</f>
        <v>154.14468600000004</v>
      </c>
      <c r="AD5117" s="20">
        <f t="shared" si="559"/>
        <v>0</v>
      </c>
      <c r="AE5117">
        <v>0</v>
      </c>
    </row>
    <row r="5118" spans="1:31" x14ac:dyDescent="0.25">
      <c r="A5118" s="9">
        <v>45260</v>
      </c>
      <c r="B5118" s="10" t="s">
        <v>245</v>
      </c>
      <c r="C5118" s="10" t="s">
        <v>213</v>
      </c>
      <c r="D5118" s="10" t="s">
        <v>40</v>
      </c>
      <c r="E5118" s="10" t="s">
        <v>30</v>
      </c>
      <c r="F5118" s="10">
        <v>620</v>
      </c>
      <c r="G5118" s="10">
        <v>676</v>
      </c>
      <c r="H5118" s="11">
        <f>SUMIFS(AA:AA,$A:$A,EOMONTH($A5118,-1),$B:$B,$B5118)</f>
        <v>264</v>
      </c>
      <c r="I5118" s="63">
        <f>ROUND(SUMIFS(AC:AC,$A:$A,EOMONTH($A5118,-1),$B:$B,$B5118),2)</f>
        <v>-201.93</v>
      </c>
      <c r="J5118" s="11">
        <f>SUMIFS(AB:AB,$A:$A,EOMONTH($A5118,-1),$B:$B,$B5118)</f>
        <v>12843.6</v>
      </c>
      <c r="K5118" s="13">
        <v>0</v>
      </c>
      <c r="L5118" s="25">
        <v>0</v>
      </c>
      <c r="M5118" s="15">
        <v>623</v>
      </c>
      <c r="N5118" s="14">
        <v>41849.89</v>
      </c>
      <c r="O5118" s="16">
        <v>750</v>
      </c>
      <c r="P5118" s="16">
        <v>67804</v>
      </c>
      <c r="Q5118" s="16">
        <v>0</v>
      </c>
      <c r="R5118" s="16">
        <f>Q5118*16.876/100</f>
        <v>0</v>
      </c>
      <c r="S5118" s="17">
        <f t="shared" si="553"/>
        <v>0</v>
      </c>
      <c r="T5118" s="16">
        <v>0</v>
      </c>
      <c r="U5118" s="18">
        <f t="shared" si="554"/>
        <v>178.464</v>
      </c>
      <c r="V5118" s="18">
        <f t="shared" si="555"/>
        <v>386.26</v>
      </c>
      <c r="W5118" s="18">
        <f t="shared" si="556"/>
        <v>64.849191399999995</v>
      </c>
      <c r="X5118" s="27"/>
      <c r="Y5118" s="19">
        <f t="shared" si="557"/>
        <v>451.10919139999999</v>
      </c>
      <c r="Z5118" s="18">
        <f t="shared" si="558"/>
        <v>507</v>
      </c>
      <c r="AA5118" s="12">
        <v>137</v>
      </c>
      <c r="AB5118" s="12">
        <v>8608.68</v>
      </c>
      <c r="AC5118" s="28">
        <f>+I5118+Y5118-Z5118</f>
        <v>-257.82080860000002</v>
      </c>
      <c r="AD5118" s="20">
        <f t="shared" si="559"/>
        <v>260</v>
      </c>
      <c r="AE5118">
        <v>0</v>
      </c>
    </row>
    <row r="5119" spans="1:31" x14ac:dyDescent="0.25">
      <c r="A5119" s="9">
        <v>45260</v>
      </c>
      <c r="B5119" s="10" t="s">
        <v>246</v>
      </c>
      <c r="C5119" s="10" t="s">
        <v>213</v>
      </c>
      <c r="D5119" s="10" t="s">
        <v>40</v>
      </c>
      <c r="E5119" s="10" t="s">
        <v>30</v>
      </c>
      <c r="F5119" s="10">
        <v>620</v>
      </c>
      <c r="G5119" s="10">
        <v>676</v>
      </c>
      <c r="H5119" s="11">
        <f>SUMIFS(AA:AA,$A:$A,EOMONTH($A5119,-1),$B:$B,$B5119)</f>
        <v>669</v>
      </c>
      <c r="I5119" s="63">
        <f>ROUND(SUMIFS(AC:AC,$A:$A,EOMONTH($A5119,-1),$B:$B,$B5119),2)</f>
        <v>266.14999999999998</v>
      </c>
      <c r="J5119" s="11">
        <f>SUMIFS(AB:AB,$A:$A,EOMONTH($A5119,-1),$B:$B,$B5119)</f>
        <v>32726.73</v>
      </c>
      <c r="K5119" s="13">
        <v>0</v>
      </c>
      <c r="L5119" s="25">
        <v>0</v>
      </c>
      <c r="M5119" s="15">
        <v>233</v>
      </c>
      <c r="N5119" s="14">
        <v>17163.57</v>
      </c>
      <c r="O5119" s="16">
        <v>231</v>
      </c>
      <c r="P5119" s="16">
        <v>22415.83</v>
      </c>
      <c r="Q5119" s="16">
        <v>0</v>
      </c>
      <c r="R5119" s="16">
        <f>Q5119*16.876/100</f>
        <v>0</v>
      </c>
      <c r="S5119" s="17">
        <f t="shared" si="553"/>
        <v>0</v>
      </c>
      <c r="T5119" s="16">
        <v>0</v>
      </c>
      <c r="U5119" s="18">
        <f t="shared" si="554"/>
        <v>452.24400000000003</v>
      </c>
      <c r="V5119" s="18">
        <f t="shared" si="555"/>
        <v>144.46</v>
      </c>
      <c r="W5119" s="18">
        <f t="shared" si="556"/>
        <v>24.253389400000007</v>
      </c>
      <c r="X5119" s="27"/>
      <c r="Y5119" s="19">
        <f t="shared" si="557"/>
        <v>168.71338940000001</v>
      </c>
      <c r="Z5119" s="18">
        <f t="shared" si="558"/>
        <v>156.15600000000001</v>
      </c>
      <c r="AA5119" s="12">
        <v>671</v>
      </c>
      <c r="AB5119" s="12">
        <v>37359.53</v>
      </c>
      <c r="AC5119" s="28">
        <f>+I5119+Y5119-Z5119</f>
        <v>278.70738939999995</v>
      </c>
      <c r="AD5119" s="20">
        <f t="shared" si="559"/>
        <v>0</v>
      </c>
      <c r="AE5119">
        <v>0</v>
      </c>
    </row>
    <row r="5120" spans="1:31" x14ac:dyDescent="0.25">
      <c r="A5120" s="9">
        <v>45260</v>
      </c>
      <c r="B5120" s="10" t="s">
        <v>247</v>
      </c>
      <c r="C5120" s="10" t="s">
        <v>213</v>
      </c>
      <c r="D5120" s="10" t="s">
        <v>40</v>
      </c>
      <c r="E5120" s="10" t="s">
        <v>30</v>
      </c>
      <c r="F5120" s="10">
        <v>585</v>
      </c>
      <c r="G5120" s="10">
        <v>638</v>
      </c>
      <c r="H5120" s="11">
        <f>SUMIFS(AA:AA,$A:$A,EOMONTH($A5120,-1),$B:$B,$B5120)</f>
        <v>803</v>
      </c>
      <c r="I5120" s="63">
        <f>ROUND(SUMIFS(AC:AC,$A:$A,EOMONTH($A5120,-1),$B:$B,$B5120),2)</f>
        <v>-624.4</v>
      </c>
      <c r="J5120" s="11">
        <f>SUMIFS(AB:AB,$A:$A,EOMONTH($A5120,-1),$B:$B,$B5120)</f>
        <v>40334.69</v>
      </c>
      <c r="K5120" s="13">
        <v>0</v>
      </c>
      <c r="L5120" s="25">
        <v>0</v>
      </c>
      <c r="M5120" s="15">
        <v>750</v>
      </c>
      <c r="N5120" s="14">
        <v>51232.02</v>
      </c>
      <c r="O5120" s="16">
        <v>1256</v>
      </c>
      <c r="P5120" s="16">
        <v>112881.75</v>
      </c>
      <c r="Q5120" s="16">
        <v>0</v>
      </c>
      <c r="R5120" s="16">
        <f>Q5120*16.876/100</f>
        <v>0</v>
      </c>
      <c r="S5120" s="17">
        <f t="shared" si="553"/>
        <v>0</v>
      </c>
      <c r="T5120" s="16">
        <v>0</v>
      </c>
      <c r="U5120" s="18">
        <f t="shared" si="554"/>
        <v>512.31399999999996</v>
      </c>
      <c r="V5120" s="18">
        <f t="shared" si="555"/>
        <v>438.75</v>
      </c>
      <c r="W5120" s="18">
        <f t="shared" si="556"/>
        <v>73.661737500000015</v>
      </c>
      <c r="X5120" s="27"/>
      <c r="Y5120" s="19">
        <f t="shared" si="557"/>
        <v>512.41173750000007</v>
      </c>
      <c r="Z5120" s="18">
        <f t="shared" si="558"/>
        <v>801.32799999999997</v>
      </c>
      <c r="AA5120" s="12">
        <v>297</v>
      </c>
      <c r="AB5120" s="12">
        <v>17950.830000000002</v>
      </c>
      <c r="AC5120" s="28">
        <f>+I5120+Y5120-Z5120</f>
        <v>-913.31626249999988</v>
      </c>
      <c r="AD5120" s="20">
        <f t="shared" si="559"/>
        <v>920</v>
      </c>
      <c r="AE5120">
        <v>120</v>
      </c>
    </row>
    <row r="5121" spans="1:31" x14ac:dyDescent="0.25">
      <c r="A5121" s="9">
        <v>45260</v>
      </c>
      <c r="B5121" s="10" t="s">
        <v>248</v>
      </c>
      <c r="C5121" s="10" t="s">
        <v>213</v>
      </c>
      <c r="D5121" s="10" t="s">
        <v>40</v>
      </c>
      <c r="E5121" s="10" t="s">
        <v>30</v>
      </c>
      <c r="F5121" s="10">
        <v>585</v>
      </c>
      <c r="G5121" s="10">
        <v>638</v>
      </c>
      <c r="H5121" s="11">
        <f>SUMIFS(AA:AA,$A:$A,EOMONTH($A5121,-1),$B:$B,$B5121)</f>
        <v>132</v>
      </c>
      <c r="I5121" s="63">
        <f>ROUND(SUMIFS(AC:AC,$A:$A,EOMONTH($A5121,-1),$B:$B,$B5121),2)</f>
        <v>-40.4</v>
      </c>
      <c r="J5121" s="11">
        <f>SUMIFS(AB:AB,$A:$A,EOMONTH($A5121,-1),$B:$B,$B5121)</f>
        <v>6582.84</v>
      </c>
      <c r="K5121" s="13">
        <v>0</v>
      </c>
      <c r="L5121" s="25">
        <v>0</v>
      </c>
      <c r="M5121" s="15">
        <v>0</v>
      </c>
      <c r="N5121" s="14">
        <v>0</v>
      </c>
      <c r="O5121" s="16">
        <v>0</v>
      </c>
      <c r="P5121" s="16">
        <v>0</v>
      </c>
      <c r="Q5121" s="16">
        <v>0</v>
      </c>
      <c r="R5121" s="16">
        <f>Q5121*16.876/100</f>
        <v>0</v>
      </c>
      <c r="S5121" s="17">
        <f t="shared" si="553"/>
        <v>0</v>
      </c>
      <c r="T5121" s="16">
        <v>0</v>
      </c>
      <c r="U5121" s="18">
        <f t="shared" si="554"/>
        <v>84.215999999999994</v>
      </c>
      <c r="V5121" s="18">
        <f t="shared" si="555"/>
        <v>0</v>
      </c>
      <c r="W5121" s="18">
        <f t="shared" si="556"/>
        <v>0</v>
      </c>
      <c r="X5121" s="27"/>
      <c r="Y5121" s="19">
        <f t="shared" si="557"/>
        <v>0</v>
      </c>
      <c r="Z5121" s="18">
        <f t="shared" si="558"/>
        <v>0</v>
      </c>
      <c r="AA5121" s="12">
        <v>132</v>
      </c>
      <c r="AB5121" s="12">
        <v>6582.84</v>
      </c>
      <c r="AC5121" s="28">
        <f>+I5121+Y5121-Z5121</f>
        <v>-40.4</v>
      </c>
      <c r="AD5121" s="20">
        <f t="shared" si="559"/>
        <v>50</v>
      </c>
      <c r="AE5121">
        <v>60</v>
      </c>
    </row>
    <row r="5122" spans="1:31" x14ac:dyDescent="0.25">
      <c r="A5122" s="9">
        <v>45260</v>
      </c>
      <c r="B5122" s="10" t="s">
        <v>249</v>
      </c>
      <c r="C5122" s="10" t="s">
        <v>213</v>
      </c>
      <c r="D5122" s="10" t="s">
        <v>40</v>
      </c>
      <c r="E5122" s="10" t="s">
        <v>30</v>
      </c>
      <c r="F5122" s="10">
        <v>585</v>
      </c>
      <c r="G5122" s="10">
        <v>638</v>
      </c>
      <c r="H5122" s="11">
        <f>SUMIFS(AA:AA,$A:$A,EOMONTH($A5122,-1),$B:$B,$B5122)</f>
        <v>-3</v>
      </c>
      <c r="I5122" s="63">
        <f>ROUND(SUMIFS(AC:AC,$A:$A,EOMONTH($A5122,-1),$B:$B,$B5122),2)</f>
        <v>-8.75</v>
      </c>
      <c r="J5122" s="11">
        <f>SUMIFS(AB:AB,$A:$A,EOMONTH($A5122,-1),$B:$B,$B5122)</f>
        <v>-193.75</v>
      </c>
      <c r="K5122" s="13">
        <v>0</v>
      </c>
      <c r="L5122" s="25">
        <v>0</v>
      </c>
      <c r="M5122" s="15">
        <v>0</v>
      </c>
      <c r="N5122" s="14">
        <v>0</v>
      </c>
      <c r="O5122" s="16">
        <v>0</v>
      </c>
      <c r="P5122" s="16">
        <v>0</v>
      </c>
      <c r="Q5122" s="16">
        <v>0</v>
      </c>
      <c r="R5122" s="16">
        <f>Q5122*16.876/100</f>
        <v>0</v>
      </c>
      <c r="S5122" s="17">
        <f t="shared" si="553"/>
        <v>0</v>
      </c>
      <c r="T5122" s="16">
        <v>0</v>
      </c>
      <c r="U5122" s="18">
        <f t="shared" si="554"/>
        <v>-1.9139999999999999</v>
      </c>
      <c r="V5122" s="18">
        <f t="shared" si="555"/>
        <v>0</v>
      </c>
      <c r="W5122" s="18">
        <f t="shared" si="556"/>
        <v>0</v>
      </c>
      <c r="X5122" s="27"/>
      <c r="Y5122" s="19">
        <f t="shared" si="557"/>
        <v>0</v>
      </c>
      <c r="Z5122" s="18">
        <f t="shared" si="558"/>
        <v>0</v>
      </c>
      <c r="AA5122" s="12">
        <v>-3</v>
      </c>
      <c r="AB5122" s="12">
        <v>-193.75</v>
      </c>
      <c r="AC5122" s="28">
        <f>+I5122+Y5122-Z5122</f>
        <v>-8.75</v>
      </c>
      <c r="AD5122" s="20">
        <f t="shared" si="559"/>
        <v>10</v>
      </c>
      <c r="AE5122">
        <v>110</v>
      </c>
    </row>
    <row r="5123" spans="1:31" x14ac:dyDescent="0.25">
      <c r="A5123" s="9">
        <v>45260</v>
      </c>
      <c r="B5123" s="10" t="s">
        <v>250</v>
      </c>
      <c r="C5123" s="10" t="s">
        <v>213</v>
      </c>
      <c r="D5123" s="10" t="s">
        <v>40</v>
      </c>
      <c r="E5123" s="10" t="s">
        <v>30</v>
      </c>
      <c r="F5123" s="10">
        <v>585</v>
      </c>
      <c r="G5123" s="10">
        <v>638</v>
      </c>
      <c r="H5123" s="11">
        <f>SUMIFS(AA:AA,$A:$A,EOMONTH($A5123,-1),$B:$B,$B5123)</f>
        <v>501</v>
      </c>
      <c r="I5123" s="63">
        <f>ROUND(SUMIFS(AC:AC,$A:$A,EOMONTH($A5123,-1),$B:$B,$B5123),2)</f>
        <v>-288.89999999999998</v>
      </c>
      <c r="J5123" s="11">
        <f>SUMIFS(AB:AB,$A:$A,EOMONTH($A5123,-1),$B:$B,$B5123)</f>
        <v>24508.92</v>
      </c>
      <c r="K5123" s="13">
        <v>0</v>
      </c>
      <c r="L5123" s="25">
        <v>0</v>
      </c>
      <c r="M5123" s="15">
        <v>215</v>
      </c>
      <c r="N5123" s="14">
        <v>14662.76</v>
      </c>
      <c r="O5123" s="16">
        <v>206</v>
      </c>
      <c r="P5123" s="16">
        <v>18795.25</v>
      </c>
      <c r="Q5123" s="16">
        <v>0</v>
      </c>
      <c r="R5123" s="16">
        <f>Q5123*16.876/100</f>
        <v>0</v>
      </c>
      <c r="S5123" s="17">
        <f t="shared" si="553"/>
        <v>0</v>
      </c>
      <c r="T5123" s="16">
        <v>0</v>
      </c>
      <c r="U5123" s="18">
        <f t="shared" si="554"/>
        <v>319.63799999999998</v>
      </c>
      <c r="V5123" s="18">
        <f t="shared" si="555"/>
        <v>125.77500000000001</v>
      </c>
      <c r="W5123" s="18">
        <f t="shared" si="556"/>
        <v>21.116364750000002</v>
      </c>
      <c r="X5123" s="27"/>
      <c r="Y5123" s="19">
        <f t="shared" si="557"/>
        <v>146.89136475000001</v>
      </c>
      <c r="Z5123" s="18">
        <f t="shared" si="558"/>
        <v>131.428</v>
      </c>
      <c r="AA5123" s="12">
        <v>510</v>
      </c>
      <c r="AB5123" s="12">
        <v>28152.13</v>
      </c>
      <c r="AC5123" s="28">
        <f>+I5123+Y5123-Z5123</f>
        <v>-273.43663524999999</v>
      </c>
      <c r="AD5123" s="20">
        <f t="shared" si="559"/>
        <v>280</v>
      </c>
      <c r="AE5123">
        <v>0</v>
      </c>
    </row>
    <row r="5124" spans="1:31" x14ac:dyDescent="0.25">
      <c r="A5124" s="9">
        <v>45260</v>
      </c>
      <c r="B5124" s="10" t="s">
        <v>251</v>
      </c>
      <c r="C5124" s="10" t="s">
        <v>213</v>
      </c>
      <c r="D5124" s="10" t="s">
        <v>40</v>
      </c>
      <c r="E5124" s="10" t="s">
        <v>30</v>
      </c>
      <c r="F5124" s="10">
        <v>585</v>
      </c>
      <c r="G5124" s="10">
        <v>638</v>
      </c>
      <c r="H5124" s="11">
        <f>SUMIFS(AA:AA,$A:$A,EOMONTH($A5124,-1),$B:$B,$B5124)</f>
        <v>44</v>
      </c>
      <c r="I5124" s="63">
        <f>ROUND(SUMIFS(AC:AC,$A:$A,EOMONTH($A5124,-1),$B:$B,$B5124),2)</f>
        <v>-293.27999999999997</v>
      </c>
      <c r="J5124" s="11">
        <f>SUMIFS(AB:AB,$A:$A,EOMONTH($A5124,-1),$B:$B,$B5124)</f>
        <v>2862.64</v>
      </c>
      <c r="K5124" s="13">
        <v>0</v>
      </c>
      <c r="L5124" s="25">
        <v>0</v>
      </c>
      <c r="M5124" s="15">
        <v>630</v>
      </c>
      <c r="N5124" s="14">
        <v>42964.21</v>
      </c>
      <c r="O5124" s="16">
        <v>556</v>
      </c>
      <c r="P5124" s="16">
        <v>50207</v>
      </c>
      <c r="Q5124" s="16">
        <v>0</v>
      </c>
      <c r="R5124" s="16">
        <f>Q5124*16.876/100</f>
        <v>0</v>
      </c>
      <c r="S5124" s="17">
        <f t="shared" si="553"/>
        <v>0</v>
      </c>
      <c r="T5124" s="16">
        <v>0</v>
      </c>
      <c r="U5124" s="18">
        <f t="shared" si="554"/>
        <v>28.071999999999999</v>
      </c>
      <c r="V5124" s="18">
        <f t="shared" si="555"/>
        <v>368.55</v>
      </c>
      <c r="W5124" s="18">
        <f t="shared" si="556"/>
        <v>61.875859500000004</v>
      </c>
      <c r="X5124" s="27"/>
      <c r="Y5124" s="19">
        <f t="shared" si="557"/>
        <v>430.4258595</v>
      </c>
      <c r="Z5124" s="18">
        <f t="shared" si="558"/>
        <v>354.72800000000001</v>
      </c>
      <c r="AA5124" s="12">
        <v>118</v>
      </c>
      <c r="AB5124" s="12">
        <v>7909.22</v>
      </c>
      <c r="AC5124" s="28">
        <f>+I5124+Y5124-Z5124</f>
        <v>-217.58214049999998</v>
      </c>
      <c r="AD5124" s="20">
        <f t="shared" si="559"/>
        <v>220</v>
      </c>
      <c r="AE5124">
        <v>220</v>
      </c>
    </row>
    <row r="5125" spans="1:31" x14ac:dyDescent="0.25">
      <c r="A5125" s="9">
        <v>45260</v>
      </c>
      <c r="B5125" s="10" t="s">
        <v>252</v>
      </c>
      <c r="C5125" s="10" t="s">
        <v>213</v>
      </c>
      <c r="D5125" s="10" t="s">
        <v>40</v>
      </c>
      <c r="E5125" s="10" t="s">
        <v>30</v>
      </c>
      <c r="F5125" s="10">
        <v>585</v>
      </c>
      <c r="G5125" s="10">
        <v>638</v>
      </c>
      <c r="H5125" s="11">
        <f>SUMIFS(AA:AA,$A:$A,EOMONTH($A5125,-1),$B:$B,$B5125)</f>
        <v>324</v>
      </c>
      <c r="I5125" s="63">
        <f>ROUND(SUMIFS(AC:AC,$A:$A,EOMONTH($A5125,-1),$B:$B,$B5125),2)</f>
        <v>161.31</v>
      </c>
      <c r="J5125" s="11">
        <f>SUMIFS(AB:AB,$A:$A,EOMONTH($A5125,-1),$B:$B,$B5125)</f>
        <v>15827.4</v>
      </c>
      <c r="K5125" s="13">
        <v>0</v>
      </c>
      <c r="L5125" s="25">
        <v>0</v>
      </c>
      <c r="M5125" s="15">
        <v>107</v>
      </c>
      <c r="N5125" s="14">
        <v>7297.99</v>
      </c>
      <c r="O5125" s="16">
        <v>100</v>
      </c>
      <c r="P5125" s="16">
        <v>8833</v>
      </c>
      <c r="Q5125" s="16">
        <v>0</v>
      </c>
      <c r="R5125" s="16">
        <f>Q5125*16.876/100</f>
        <v>0</v>
      </c>
      <c r="S5125" s="17">
        <f t="shared" ref="S5125:S5188" si="560">Q5125+R5125</f>
        <v>0</v>
      </c>
      <c r="T5125" s="16">
        <v>0</v>
      </c>
      <c r="U5125" s="18">
        <f t="shared" ref="U5125:U5188" si="561">H5125*G5125/1000</f>
        <v>206.71199999999999</v>
      </c>
      <c r="V5125" s="18">
        <f t="shared" ref="V5125:V5188" si="562">M5125*F5125/1000</f>
        <v>62.594999999999999</v>
      </c>
      <c r="W5125" s="18">
        <f t="shared" ref="W5125:W5188" si="563">V5125*16.789/100</f>
        <v>10.509074550000001</v>
      </c>
      <c r="X5125" s="27"/>
      <c r="Y5125" s="19">
        <f t="shared" ref="Y5125:Y5188" si="564">V5125+W5125+X5125</f>
        <v>73.104074550000007</v>
      </c>
      <c r="Z5125" s="18">
        <f t="shared" ref="Z5125:Z5188" si="565">O5125*G5125/1000</f>
        <v>63.8</v>
      </c>
      <c r="AA5125" s="12">
        <v>331</v>
      </c>
      <c r="AB5125" s="12">
        <v>17759.87</v>
      </c>
      <c r="AC5125" s="28">
        <f>+I5125+Y5125-Z5125</f>
        <v>170.61407455</v>
      </c>
      <c r="AD5125" s="20">
        <f t="shared" ref="AD5125:AD5188" si="566">IF(AC5125&lt;0,ROUNDUP(AC5125,-1)*-1,0)</f>
        <v>0</v>
      </c>
      <c r="AE5125">
        <v>0</v>
      </c>
    </row>
    <row r="5126" spans="1:31" x14ac:dyDescent="0.25">
      <c r="A5126" s="9">
        <v>45260</v>
      </c>
      <c r="B5126" s="10" t="s">
        <v>253</v>
      </c>
      <c r="C5126" s="10" t="s">
        <v>213</v>
      </c>
      <c r="D5126" s="10" t="s">
        <v>40</v>
      </c>
      <c r="E5126" s="10" t="s">
        <v>30</v>
      </c>
      <c r="F5126" s="10">
        <v>720</v>
      </c>
      <c r="G5126" s="10">
        <v>785</v>
      </c>
      <c r="H5126" s="11">
        <f>SUMIFS(AA:AA,$A:$A,EOMONTH($A5126,-1),$B:$B,$B5126)</f>
        <v>980</v>
      </c>
      <c r="I5126" s="63">
        <f>ROUND(SUMIFS(AC:AC,$A:$A,EOMONTH($A5126,-1),$B:$B,$B5126),2)</f>
        <v>1062.1199999999999</v>
      </c>
      <c r="J5126" s="11">
        <f>SUMIFS(AB:AB,$A:$A,EOMONTH($A5126,-1),$B:$B,$B5126)</f>
        <v>63472.39</v>
      </c>
      <c r="K5126" s="13">
        <v>0</v>
      </c>
      <c r="L5126" s="25">
        <v>0</v>
      </c>
      <c r="M5126" s="15">
        <v>576</v>
      </c>
      <c r="N5126" s="14">
        <v>46097.62</v>
      </c>
      <c r="O5126" s="16">
        <v>720</v>
      </c>
      <c r="P5126" s="16">
        <v>83210.02</v>
      </c>
      <c r="Q5126" s="16">
        <v>0</v>
      </c>
      <c r="R5126" s="16">
        <f>Q5126*16.876/100</f>
        <v>0</v>
      </c>
      <c r="S5126" s="17">
        <f t="shared" si="560"/>
        <v>0</v>
      </c>
      <c r="T5126" s="16">
        <v>0</v>
      </c>
      <c r="U5126" s="18">
        <f t="shared" si="561"/>
        <v>769.3</v>
      </c>
      <c r="V5126" s="18">
        <f t="shared" si="562"/>
        <v>414.72</v>
      </c>
      <c r="W5126" s="18">
        <f t="shared" si="563"/>
        <v>69.627340800000013</v>
      </c>
      <c r="X5126" s="27"/>
      <c r="Y5126" s="19">
        <f t="shared" si="564"/>
        <v>484.34734080000004</v>
      </c>
      <c r="Z5126" s="18">
        <f t="shared" si="565"/>
        <v>565.20000000000005</v>
      </c>
      <c r="AA5126" s="12">
        <v>836</v>
      </c>
      <c r="AB5126" s="12">
        <v>58524.13</v>
      </c>
      <c r="AC5126" s="28">
        <f>+I5126+Y5126-Z5126</f>
        <v>981.26734079999983</v>
      </c>
      <c r="AD5126" s="20">
        <f t="shared" si="566"/>
        <v>0</v>
      </c>
      <c r="AE5126">
        <v>0</v>
      </c>
    </row>
    <row r="5127" spans="1:31" x14ac:dyDescent="0.25">
      <c r="A5127" s="9">
        <v>45260</v>
      </c>
      <c r="B5127" s="10" t="s">
        <v>254</v>
      </c>
      <c r="C5127" s="10" t="s">
        <v>213</v>
      </c>
      <c r="D5127" s="10" t="s">
        <v>40</v>
      </c>
      <c r="E5127" s="10" t="s">
        <v>30</v>
      </c>
      <c r="F5127" s="10">
        <v>720</v>
      </c>
      <c r="G5127" s="10">
        <v>785</v>
      </c>
      <c r="H5127" s="11">
        <f>SUMIFS(AA:AA,$A:$A,EOMONTH($A5127,-1),$B:$B,$B5127)</f>
        <v>632</v>
      </c>
      <c r="I5127" s="63">
        <f>ROUND(SUMIFS(AC:AC,$A:$A,EOMONTH($A5127,-1),$B:$B,$B5127),2)</f>
        <v>504.44</v>
      </c>
      <c r="J5127" s="11">
        <f>SUMIFS(AB:AB,$A:$A,EOMONTH($A5127,-1),$B:$B,$B5127)</f>
        <v>41371.050000000003</v>
      </c>
      <c r="K5127" s="13">
        <v>0</v>
      </c>
      <c r="L5127" s="25">
        <v>0</v>
      </c>
      <c r="M5127" s="15">
        <v>336</v>
      </c>
      <c r="N5127" s="14">
        <v>26360.63</v>
      </c>
      <c r="O5127" s="16">
        <v>90</v>
      </c>
      <c r="P5127" s="16">
        <v>10497.67</v>
      </c>
      <c r="Q5127" s="16">
        <v>0</v>
      </c>
      <c r="R5127" s="16">
        <f>Q5127*16.876/100</f>
        <v>0</v>
      </c>
      <c r="S5127" s="17">
        <f t="shared" si="560"/>
        <v>0</v>
      </c>
      <c r="T5127" s="16">
        <v>0</v>
      </c>
      <c r="U5127" s="18">
        <f t="shared" si="561"/>
        <v>496.12</v>
      </c>
      <c r="V5127" s="18">
        <f t="shared" si="562"/>
        <v>241.92</v>
      </c>
      <c r="W5127" s="18">
        <f t="shared" si="563"/>
        <v>40.615948799999998</v>
      </c>
      <c r="X5127" s="27"/>
      <c r="Y5127" s="19">
        <f t="shared" si="564"/>
        <v>282.53594879999997</v>
      </c>
      <c r="Z5127" s="18">
        <f t="shared" si="565"/>
        <v>70.650000000000006</v>
      </c>
      <c r="AA5127" s="12">
        <v>878</v>
      </c>
      <c r="AB5127" s="12">
        <v>57290.64</v>
      </c>
      <c r="AC5127" s="28">
        <f>+I5127+Y5127-Z5127</f>
        <v>716.32594879999999</v>
      </c>
      <c r="AD5127" s="20">
        <f t="shared" si="566"/>
        <v>0</v>
      </c>
      <c r="AE5127">
        <v>0</v>
      </c>
    </row>
    <row r="5128" spans="1:31" x14ac:dyDescent="0.25">
      <c r="A5128" s="9">
        <v>45260</v>
      </c>
      <c r="B5128" s="10" t="s">
        <v>255</v>
      </c>
      <c r="C5128" s="10" t="s">
        <v>213</v>
      </c>
      <c r="D5128" s="10" t="s">
        <v>40</v>
      </c>
      <c r="E5128" s="10" t="s">
        <v>30</v>
      </c>
      <c r="F5128" s="10">
        <v>720</v>
      </c>
      <c r="G5128" s="10">
        <v>785</v>
      </c>
      <c r="H5128" s="11">
        <f>SUMIFS(AA:AA,$A:$A,EOMONTH($A5128,-1),$B:$B,$B5128)</f>
        <v>514</v>
      </c>
      <c r="I5128" s="63">
        <f>ROUND(SUMIFS(AC:AC,$A:$A,EOMONTH($A5128,-1),$B:$B,$B5128),2)</f>
        <v>833.6</v>
      </c>
      <c r="J5128" s="11">
        <f>SUMIFS(AB:AB,$A:$A,EOMONTH($A5128,-1),$B:$B,$B5128)</f>
        <v>28121.14</v>
      </c>
      <c r="K5128" s="13">
        <v>0</v>
      </c>
      <c r="L5128" s="25">
        <v>0</v>
      </c>
      <c r="M5128" s="15">
        <v>426</v>
      </c>
      <c r="N5128" s="14">
        <v>33590.879999999997</v>
      </c>
      <c r="O5128" s="16">
        <v>360</v>
      </c>
      <c r="P5128" s="16">
        <v>42352.47</v>
      </c>
      <c r="Q5128" s="16">
        <v>0</v>
      </c>
      <c r="R5128" s="16">
        <f>Q5128*16.876/100</f>
        <v>0</v>
      </c>
      <c r="S5128" s="17">
        <f t="shared" si="560"/>
        <v>0</v>
      </c>
      <c r="T5128" s="16">
        <v>0</v>
      </c>
      <c r="U5128" s="18">
        <f t="shared" si="561"/>
        <v>403.49</v>
      </c>
      <c r="V5128" s="18">
        <f t="shared" si="562"/>
        <v>306.72000000000003</v>
      </c>
      <c r="W5128" s="18">
        <f t="shared" si="563"/>
        <v>51.495220800000006</v>
      </c>
      <c r="X5128" s="27"/>
      <c r="Y5128" s="19">
        <f t="shared" si="564"/>
        <v>358.21522080000005</v>
      </c>
      <c r="Z5128" s="18">
        <f t="shared" si="565"/>
        <v>282.60000000000002</v>
      </c>
      <c r="AA5128" s="12">
        <v>580</v>
      </c>
      <c r="AB5128" s="12">
        <v>39547.9</v>
      </c>
      <c r="AC5128" s="28">
        <f>+I5128+Y5128-Z5128</f>
        <v>909.21522080000011</v>
      </c>
      <c r="AD5128" s="20">
        <f t="shared" si="566"/>
        <v>0</v>
      </c>
      <c r="AE5128">
        <v>0</v>
      </c>
    </row>
    <row r="5129" spans="1:31" x14ac:dyDescent="0.25">
      <c r="A5129" s="9">
        <v>45260</v>
      </c>
      <c r="B5129" s="10" t="s">
        <v>256</v>
      </c>
      <c r="C5129" s="10" t="s">
        <v>213</v>
      </c>
      <c r="D5129" s="10" t="s">
        <v>40</v>
      </c>
      <c r="E5129" s="10" t="s">
        <v>30</v>
      </c>
      <c r="F5129" s="10">
        <v>720</v>
      </c>
      <c r="G5129" s="10">
        <v>785</v>
      </c>
      <c r="H5129" s="11">
        <f>SUMIFS(AA:AA,$A:$A,EOMONTH($A5129,-1),$B:$B,$B5129)</f>
        <v>37</v>
      </c>
      <c r="I5129" s="63">
        <f>ROUND(SUMIFS(AC:AC,$A:$A,EOMONTH($A5129,-1),$B:$B,$B5129),2)</f>
        <v>66.209999999999994</v>
      </c>
      <c r="J5129" s="11">
        <f>SUMIFS(AB:AB,$A:$A,EOMONTH($A5129,-1),$B:$B,$B5129)</f>
        <v>2796.89</v>
      </c>
      <c r="K5129" s="13">
        <v>0</v>
      </c>
      <c r="L5129" s="25">
        <v>0</v>
      </c>
      <c r="M5129" s="15">
        <v>0</v>
      </c>
      <c r="N5129" s="14">
        <v>0</v>
      </c>
      <c r="O5129" s="16">
        <v>0</v>
      </c>
      <c r="P5129" s="16">
        <v>0</v>
      </c>
      <c r="Q5129" s="16">
        <v>0</v>
      </c>
      <c r="R5129" s="16">
        <f>Q5129*16.876/100</f>
        <v>0</v>
      </c>
      <c r="S5129" s="17">
        <f t="shared" si="560"/>
        <v>0</v>
      </c>
      <c r="T5129" s="16">
        <v>0</v>
      </c>
      <c r="U5129" s="18">
        <f t="shared" si="561"/>
        <v>29.045000000000002</v>
      </c>
      <c r="V5129" s="18">
        <f t="shared" si="562"/>
        <v>0</v>
      </c>
      <c r="W5129" s="18">
        <f t="shared" si="563"/>
        <v>0</v>
      </c>
      <c r="X5129" s="27"/>
      <c r="Y5129" s="19">
        <f t="shared" si="564"/>
        <v>0</v>
      </c>
      <c r="Z5129" s="18">
        <f t="shared" si="565"/>
        <v>0</v>
      </c>
      <c r="AA5129" s="12">
        <v>37</v>
      </c>
      <c r="AB5129" s="12">
        <v>2796.89</v>
      </c>
      <c r="AC5129" s="28">
        <f>+I5129+Y5129-Z5129</f>
        <v>66.209999999999994</v>
      </c>
      <c r="AD5129" s="20">
        <f t="shared" si="566"/>
        <v>0</v>
      </c>
      <c r="AE5129">
        <v>40</v>
      </c>
    </row>
    <row r="5130" spans="1:31" x14ac:dyDescent="0.25">
      <c r="A5130" s="9">
        <v>45260</v>
      </c>
      <c r="B5130" s="10" t="s">
        <v>257</v>
      </c>
      <c r="C5130" s="10" t="s">
        <v>213</v>
      </c>
      <c r="D5130" s="10" t="s">
        <v>40</v>
      </c>
      <c r="E5130" s="10" t="s">
        <v>30</v>
      </c>
      <c r="F5130" s="10">
        <v>720</v>
      </c>
      <c r="G5130" s="10">
        <v>785</v>
      </c>
      <c r="H5130" s="11">
        <f>SUMIFS(AA:AA,$A:$A,EOMONTH($A5130,-1),$B:$B,$B5130)</f>
        <v>1</v>
      </c>
      <c r="I5130" s="63">
        <f>ROUND(SUMIFS(AC:AC,$A:$A,EOMONTH($A5130,-1),$B:$B,$B5130),2)</f>
        <v>7.74</v>
      </c>
      <c r="J5130" s="11">
        <f>SUMIFS(AB:AB,$A:$A,EOMONTH($A5130,-1),$B:$B,$B5130)</f>
        <v>74.349999999999994</v>
      </c>
      <c r="K5130" s="13">
        <v>0</v>
      </c>
      <c r="L5130" s="25">
        <v>0</v>
      </c>
      <c r="M5130" s="15">
        <v>0</v>
      </c>
      <c r="N5130" s="14">
        <v>0</v>
      </c>
      <c r="O5130" s="16">
        <v>0</v>
      </c>
      <c r="P5130" s="16">
        <v>0</v>
      </c>
      <c r="Q5130" s="16">
        <v>0</v>
      </c>
      <c r="R5130" s="16">
        <f>Q5130*16.876/100</f>
        <v>0</v>
      </c>
      <c r="S5130" s="17">
        <f t="shared" si="560"/>
        <v>0</v>
      </c>
      <c r="T5130" s="16">
        <v>0</v>
      </c>
      <c r="U5130" s="18">
        <f t="shared" si="561"/>
        <v>0.78500000000000003</v>
      </c>
      <c r="V5130" s="18">
        <f t="shared" si="562"/>
        <v>0</v>
      </c>
      <c r="W5130" s="18">
        <f t="shared" si="563"/>
        <v>0</v>
      </c>
      <c r="X5130" s="27"/>
      <c r="Y5130" s="19">
        <f t="shared" si="564"/>
        <v>0</v>
      </c>
      <c r="Z5130" s="18">
        <f t="shared" si="565"/>
        <v>0</v>
      </c>
      <c r="AA5130" s="12">
        <v>1</v>
      </c>
      <c r="AB5130" s="12">
        <v>74.349999999999994</v>
      </c>
      <c r="AC5130" s="28">
        <f>+I5130+Y5130-Z5130</f>
        <v>7.74</v>
      </c>
      <c r="AD5130" s="20">
        <f t="shared" si="566"/>
        <v>0</v>
      </c>
      <c r="AE5130">
        <v>0</v>
      </c>
    </row>
    <row r="5131" spans="1:31" x14ac:dyDescent="0.25">
      <c r="A5131" s="9">
        <v>45260</v>
      </c>
      <c r="B5131" s="10" t="s">
        <v>258</v>
      </c>
      <c r="C5131" s="10" t="s">
        <v>213</v>
      </c>
      <c r="D5131" s="10" t="s">
        <v>40</v>
      </c>
      <c r="E5131" s="10" t="s">
        <v>30</v>
      </c>
      <c r="F5131" s="10">
        <v>720</v>
      </c>
      <c r="G5131" s="10">
        <v>785</v>
      </c>
      <c r="H5131" s="11">
        <f>SUMIFS(AA:AA,$A:$A,EOMONTH($A5131,-1),$B:$B,$B5131)</f>
        <v>9</v>
      </c>
      <c r="I5131" s="63">
        <f>ROUND(SUMIFS(AC:AC,$A:$A,EOMONTH($A5131,-1),$B:$B,$B5131),2)</f>
        <v>36.01</v>
      </c>
      <c r="J5131" s="11">
        <f>SUMIFS(AB:AB,$A:$A,EOMONTH($A5131,-1),$B:$B,$B5131)</f>
        <v>688.47</v>
      </c>
      <c r="K5131" s="13">
        <v>0</v>
      </c>
      <c r="L5131" s="25">
        <v>0</v>
      </c>
      <c r="M5131" s="15">
        <v>0</v>
      </c>
      <c r="N5131" s="14">
        <v>0</v>
      </c>
      <c r="O5131" s="16">
        <v>0</v>
      </c>
      <c r="P5131" s="16">
        <v>0</v>
      </c>
      <c r="Q5131" s="16">
        <v>0</v>
      </c>
      <c r="R5131" s="16">
        <f>Q5131*16.876/100</f>
        <v>0</v>
      </c>
      <c r="S5131" s="17">
        <f t="shared" si="560"/>
        <v>0</v>
      </c>
      <c r="T5131" s="16">
        <v>0</v>
      </c>
      <c r="U5131" s="18">
        <f t="shared" si="561"/>
        <v>7.0650000000000004</v>
      </c>
      <c r="V5131" s="18">
        <f t="shared" si="562"/>
        <v>0</v>
      </c>
      <c r="W5131" s="18">
        <f t="shared" si="563"/>
        <v>0</v>
      </c>
      <c r="X5131" s="27"/>
      <c r="Y5131" s="19">
        <f t="shared" si="564"/>
        <v>0</v>
      </c>
      <c r="Z5131" s="18">
        <f t="shared" si="565"/>
        <v>0</v>
      </c>
      <c r="AA5131" s="12">
        <v>9</v>
      </c>
      <c r="AB5131" s="12">
        <v>688.47</v>
      </c>
      <c r="AC5131" s="28">
        <f>+I5131+Y5131-Z5131</f>
        <v>36.01</v>
      </c>
      <c r="AD5131" s="20">
        <f t="shared" si="566"/>
        <v>0</v>
      </c>
      <c r="AE5131">
        <v>70</v>
      </c>
    </row>
    <row r="5132" spans="1:31" x14ac:dyDescent="0.25">
      <c r="A5132" s="9">
        <v>45260</v>
      </c>
      <c r="B5132" s="10" t="s">
        <v>259</v>
      </c>
      <c r="C5132" s="10" t="s">
        <v>213</v>
      </c>
      <c r="D5132" s="10" t="s">
        <v>40</v>
      </c>
      <c r="E5132" s="10" t="s">
        <v>30</v>
      </c>
      <c r="F5132" s="10">
        <v>800</v>
      </c>
      <c r="G5132" s="10">
        <v>872</v>
      </c>
      <c r="H5132" s="11">
        <f>SUMIFS(AA:AA,$A:$A,EOMONTH($A5132,-1),$B:$B,$B5132)</f>
        <v>729</v>
      </c>
      <c r="I5132" s="63">
        <f>ROUND(SUMIFS(AC:AC,$A:$A,EOMONTH($A5132,-1),$B:$B,$B5132),2)</f>
        <v>586.65</v>
      </c>
      <c r="J5132" s="11">
        <f>SUMIFS(AB:AB,$A:$A,EOMONTH($A5132,-1),$B:$B,$B5132)</f>
        <v>46597.75</v>
      </c>
      <c r="K5132" s="13">
        <v>0</v>
      </c>
      <c r="L5132" s="25">
        <v>0</v>
      </c>
      <c r="M5132" s="15">
        <v>0</v>
      </c>
      <c r="N5132" s="14">
        <v>0</v>
      </c>
      <c r="O5132" s="16">
        <v>480</v>
      </c>
      <c r="P5132" s="16">
        <v>65267.32</v>
      </c>
      <c r="Q5132" s="16">
        <v>0</v>
      </c>
      <c r="R5132" s="16">
        <f>Q5132*16.876/100</f>
        <v>0</v>
      </c>
      <c r="S5132" s="17">
        <f t="shared" si="560"/>
        <v>0</v>
      </c>
      <c r="T5132" s="16">
        <v>0</v>
      </c>
      <c r="U5132" s="18">
        <f t="shared" si="561"/>
        <v>635.68799999999999</v>
      </c>
      <c r="V5132" s="18">
        <f t="shared" si="562"/>
        <v>0</v>
      </c>
      <c r="W5132" s="18">
        <f t="shared" si="563"/>
        <v>0</v>
      </c>
      <c r="X5132" s="27"/>
      <c r="Y5132" s="19">
        <f t="shared" si="564"/>
        <v>0</v>
      </c>
      <c r="Z5132" s="18">
        <f t="shared" si="565"/>
        <v>418.56</v>
      </c>
      <c r="AA5132" s="12">
        <v>249</v>
      </c>
      <c r="AB5132" s="12">
        <v>15632.95</v>
      </c>
      <c r="AC5132" s="28">
        <f>+I5132+Y5132-Z5132</f>
        <v>168.08999999999997</v>
      </c>
      <c r="AD5132" s="20">
        <f t="shared" si="566"/>
        <v>0</v>
      </c>
      <c r="AE5132">
        <v>0</v>
      </c>
    </row>
    <row r="5133" spans="1:31" x14ac:dyDescent="0.25">
      <c r="A5133" s="9">
        <v>45260</v>
      </c>
      <c r="B5133" s="10" t="s">
        <v>260</v>
      </c>
      <c r="C5133" s="10" t="s">
        <v>213</v>
      </c>
      <c r="D5133" s="10" t="s">
        <v>40</v>
      </c>
      <c r="E5133" s="10" t="s">
        <v>30</v>
      </c>
      <c r="F5133" s="10">
        <v>800</v>
      </c>
      <c r="G5133" s="10">
        <v>872</v>
      </c>
      <c r="H5133" s="11">
        <f>SUMIFS(AA:AA,$A:$A,EOMONTH($A5133,-1),$B:$B,$B5133)</f>
        <v>91</v>
      </c>
      <c r="I5133" s="63">
        <f>ROUND(SUMIFS(AC:AC,$A:$A,EOMONTH($A5133,-1),$B:$B,$B5133),2)</f>
        <v>81.14</v>
      </c>
      <c r="J5133" s="11">
        <f>SUMIFS(AB:AB,$A:$A,EOMONTH($A5133,-1),$B:$B,$B5133)</f>
        <v>5773.95</v>
      </c>
      <c r="K5133" s="13">
        <v>0</v>
      </c>
      <c r="L5133" s="25">
        <v>0</v>
      </c>
      <c r="M5133" s="15">
        <v>0</v>
      </c>
      <c r="N5133" s="14">
        <v>0</v>
      </c>
      <c r="O5133" s="16">
        <v>40</v>
      </c>
      <c r="P5133" s="16">
        <v>5775.2</v>
      </c>
      <c r="Q5133" s="16">
        <v>0</v>
      </c>
      <c r="R5133" s="16">
        <f>Q5133*16.876/100</f>
        <v>0</v>
      </c>
      <c r="S5133" s="17">
        <f t="shared" si="560"/>
        <v>0</v>
      </c>
      <c r="T5133" s="16">
        <v>0</v>
      </c>
      <c r="U5133" s="18">
        <f t="shared" si="561"/>
        <v>79.352000000000004</v>
      </c>
      <c r="V5133" s="18">
        <f t="shared" si="562"/>
        <v>0</v>
      </c>
      <c r="W5133" s="18">
        <f t="shared" si="563"/>
        <v>0</v>
      </c>
      <c r="X5133" s="27"/>
      <c r="Y5133" s="19">
        <f t="shared" si="564"/>
        <v>0</v>
      </c>
      <c r="Z5133" s="18">
        <f t="shared" si="565"/>
        <v>34.880000000000003</v>
      </c>
      <c r="AA5133" s="12">
        <v>51</v>
      </c>
      <c r="AB5133" s="12">
        <v>3235.95</v>
      </c>
      <c r="AC5133" s="28">
        <f>+I5133+Y5133-Z5133</f>
        <v>46.26</v>
      </c>
      <c r="AD5133" s="20">
        <f t="shared" si="566"/>
        <v>0</v>
      </c>
      <c r="AE5133">
        <v>0</v>
      </c>
    </row>
    <row r="5134" spans="1:31" x14ac:dyDescent="0.25">
      <c r="A5134" s="9">
        <v>45260</v>
      </c>
      <c r="B5134" s="10" t="s">
        <v>261</v>
      </c>
      <c r="C5134" s="10" t="s">
        <v>213</v>
      </c>
      <c r="D5134" s="10" t="s">
        <v>40</v>
      </c>
      <c r="E5134" s="10" t="s">
        <v>30</v>
      </c>
      <c r="F5134" s="10">
        <v>800</v>
      </c>
      <c r="G5134" s="10">
        <v>872</v>
      </c>
      <c r="H5134" s="11">
        <f>SUMIFS(AA:AA,$A:$A,EOMONTH($A5134,-1),$B:$B,$B5134)</f>
        <v>26</v>
      </c>
      <c r="I5134" s="63">
        <f>ROUND(SUMIFS(AC:AC,$A:$A,EOMONTH($A5134,-1),$B:$B,$B5134),2)</f>
        <v>-5.57</v>
      </c>
      <c r="J5134" s="11">
        <f>SUMIFS(AB:AB,$A:$A,EOMONTH($A5134,-1),$B:$B,$B5134)</f>
        <v>1643.98</v>
      </c>
      <c r="K5134" s="13">
        <v>0</v>
      </c>
      <c r="L5134" s="25">
        <v>0</v>
      </c>
      <c r="M5134" s="15">
        <v>0</v>
      </c>
      <c r="N5134" s="14">
        <v>0</v>
      </c>
      <c r="O5134" s="16">
        <v>5</v>
      </c>
      <c r="P5134" s="16">
        <v>690.4</v>
      </c>
      <c r="Q5134" s="16">
        <v>0</v>
      </c>
      <c r="R5134" s="16">
        <f>Q5134*16.876/100</f>
        <v>0</v>
      </c>
      <c r="S5134" s="17">
        <f t="shared" si="560"/>
        <v>0</v>
      </c>
      <c r="T5134" s="16">
        <v>0</v>
      </c>
      <c r="U5134" s="18">
        <f t="shared" si="561"/>
        <v>22.672000000000001</v>
      </c>
      <c r="V5134" s="18">
        <f t="shared" si="562"/>
        <v>0</v>
      </c>
      <c r="W5134" s="18">
        <f t="shared" si="563"/>
        <v>0</v>
      </c>
      <c r="X5134" s="27"/>
      <c r="Y5134" s="19">
        <f t="shared" si="564"/>
        <v>0</v>
      </c>
      <c r="Z5134" s="18">
        <f t="shared" si="565"/>
        <v>4.3600000000000003</v>
      </c>
      <c r="AA5134" s="12">
        <v>21</v>
      </c>
      <c r="AB5134" s="12">
        <v>1327.83</v>
      </c>
      <c r="AC5134" s="28">
        <f>+I5134+Y5134-Z5134</f>
        <v>-9.93</v>
      </c>
      <c r="AD5134" s="20">
        <f t="shared" si="566"/>
        <v>10</v>
      </c>
      <c r="AE5134">
        <v>10</v>
      </c>
    </row>
    <row r="5135" spans="1:31" x14ac:dyDescent="0.25">
      <c r="A5135" s="9">
        <v>45260</v>
      </c>
      <c r="B5135" s="10" t="s">
        <v>262</v>
      </c>
      <c r="C5135" s="10" t="s">
        <v>213</v>
      </c>
      <c r="D5135" s="10" t="s">
        <v>40</v>
      </c>
      <c r="E5135" s="10" t="s">
        <v>30</v>
      </c>
      <c r="F5135" s="10">
        <v>800</v>
      </c>
      <c r="G5135" s="10">
        <v>872</v>
      </c>
      <c r="H5135" s="11">
        <f>SUMIFS(AA:AA,$A:$A,EOMONTH($A5135,-1),$B:$B,$B5135)</f>
        <v>504</v>
      </c>
      <c r="I5135" s="63">
        <f>ROUND(SUMIFS(AC:AC,$A:$A,EOMONTH($A5135,-1),$B:$B,$B5135),2)</f>
        <v>918.08</v>
      </c>
      <c r="J5135" s="11">
        <f>SUMIFS(AB:AB,$A:$A,EOMONTH($A5135,-1),$B:$B,$B5135)</f>
        <v>33160.980000000003</v>
      </c>
      <c r="K5135" s="13">
        <v>0</v>
      </c>
      <c r="L5135" s="25">
        <v>0</v>
      </c>
      <c r="M5135" s="15">
        <v>0</v>
      </c>
      <c r="N5135" s="14">
        <v>0</v>
      </c>
      <c r="O5135" s="16">
        <v>80</v>
      </c>
      <c r="P5135" s="16">
        <v>10925.2</v>
      </c>
      <c r="Q5135" s="16">
        <v>0</v>
      </c>
      <c r="R5135" s="16">
        <f>Q5135*16.876/100</f>
        <v>0</v>
      </c>
      <c r="S5135" s="17">
        <f t="shared" si="560"/>
        <v>0</v>
      </c>
      <c r="T5135" s="16">
        <v>0</v>
      </c>
      <c r="U5135" s="18">
        <f t="shared" si="561"/>
        <v>439.488</v>
      </c>
      <c r="V5135" s="18">
        <f t="shared" si="562"/>
        <v>0</v>
      </c>
      <c r="W5135" s="18">
        <f t="shared" si="563"/>
        <v>0</v>
      </c>
      <c r="X5135" s="27"/>
      <c r="Y5135" s="19">
        <f t="shared" si="564"/>
        <v>0</v>
      </c>
      <c r="Z5135" s="18">
        <f t="shared" si="565"/>
        <v>69.760000000000005</v>
      </c>
      <c r="AA5135" s="12">
        <v>424</v>
      </c>
      <c r="AB5135" s="12">
        <v>28032.98</v>
      </c>
      <c r="AC5135" s="28">
        <f>+I5135+Y5135-Z5135</f>
        <v>848.32</v>
      </c>
      <c r="AD5135" s="20">
        <f t="shared" si="566"/>
        <v>0</v>
      </c>
      <c r="AE5135">
        <v>0</v>
      </c>
    </row>
    <row r="5136" spans="1:31" x14ac:dyDescent="0.25">
      <c r="A5136" s="9">
        <v>45260</v>
      </c>
      <c r="B5136" s="10" t="s">
        <v>263</v>
      </c>
      <c r="C5136" s="10" t="s">
        <v>213</v>
      </c>
      <c r="D5136" s="10" t="s">
        <v>40</v>
      </c>
      <c r="E5136" s="10" t="s">
        <v>30</v>
      </c>
      <c r="F5136" s="10">
        <v>800</v>
      </c>
      <c r="G5136" s="10">
        <v>872</v>
      </c>
      <c r="H5136" s="11">
        <f>SUMIFS(AA:AA,$A:$A,EOMONTH($A5136,-1),$B:$B,$B5136)</f>
        <v>272</v>
      </c>
      <c r="I5136" s="63">
        <f>ROUND(SUMIFS(AC:AC,$A:$A,EOMONTH($A5136,-1),$B:$B,$B5136),2)</f>
        <v>115.37</v>
      </c>
      <c r="J5136" s="11">
        <f>SUMIFS(AB:AB,$A:$A,EOMONTH($A5136,-1),$B:$B,$B5136)</f>
        <v>17751.12</v>
      </c>
      <c r="K5136" s="13">
        <v>0</v>
      </c>
      <c r="L5136" s="25">
        <v>0</v>
      </c>
      <c r="M5136" s="15">
        <v>0</v>
      </c>
      <c r="N5136" s="14">
        <v>0</v>
      </c>
      <c r="O5136" s="16">
        <v>173</v>
      </c>
      <c r="P5136" s="16">
        <v>24624.84</v>
      </c>
      <c r="Q5136" s="16">
        <v>0</v>
      </c>
      <c r="R5136" s="16">
        <f>Q5136*16.876/100</f>
        <v>0</v>
      </c>
      <c r="S5136" s="17">
        <f t="shared" si="560"/>
        <v>0</v>
      </c>
      <c r="T5136" s="16">
        <v>0</v>
      </c>
      <c r="U5136" s="18">
        <f t="shared" si="561"/>
        <v>237.184</v>
      </c>
      <c r="V5136" s="18">
        <f t="shared" si="562"/>
        <v>0</v>
      </c>
      <c r="W5136" s="18">
        <f t="shared" si="563"/>
        <v>0</v>
      </c>
      <c r="X5136" s="27"/>
      <c r="Y5136" s="19">
        <f t="shared" si="564"/>
        <v>0</v>
      </c>
      <c r="Z5136" s="18">
        <f t="shared" si="565"/>
        <v>150.85599999999999</v>
      </c>
      <c r="AA5136" s="12">
        <v>99</v>
      </c>
      <c r="AB5136" s="12">
        <v>6731.02</v>
      </c>
      <c r="AC5136" s="28">
        <f>+I5136+Y5136-Z5136</f>
        <v>-35.48599999999999</v>
      </c>
      <c r="AD5136" s="20">
        <f t="shared" si="566"/>
        <v>40</v>
      </c>
      <c r="AE5136">
        <v>40</v>
      </c>
    </row>
    <row r="5137" spans="1:31" x14ac:dyDescent="0.25">
      <c r="A5137" s="9">
        <v>45260</v>
      </c>
      <c r="B5137" s="10" t="s">
        <v>264</v>
      </c>
      <c r="C5137" s="10" t="s">
        <v>213</v>
      </c>
      <c r="D5137" s="10" t="s">
        <v>40</v>
      </c>
      <c r="E5137" s="10" t="s">
        <v>30</v>
      </c>
      <c r="F5137" s="10">
        <v>800</v>
      </c>
      <c r="G5137" s="10">
        <v>872</v>
      </c>
      <c r="H5137" s="11">
        <f>SUMIFS(AA:AA,$A:$A,EOMONTH($A5137,-1),$B:$B,$B5137)</f>
        <v>34</v>
      </c>
      <c r="I5137" s="63">
        <f>ROUND(SUMIFS(AC:AC,$A:$A,EOMONTH($A5137,-1),$B:$B,$B5137),2)</f>
        <v>24.53</v>
      </c>
      <c r="J5137" s="11">
        <f>SUMIFS(AB:AB,$A:$A,EOMONTH($A5137,-1),$B:$B,$B5137)</f>
        <v>2183.48</v>
      </c>
      <c r="K5137" s="13">
        <v>0</v>
      </c>
      <c r="L5137" s="25">
        <v>0</v>
      </c>
      <c r="M5137" s="15">
        <v>0</v>
      </c>
      <c r="N5137" s="14">
        <v>0</v>
      </c>
      <c r="O5137" s="16">
        <v>0</v>
      </c>
      <c r="P5137" s="16">
        <v>0</v>
      </c>
      <c r="Q5137" s="16">
        <v>0</v>
      </c>
      <c r="R5137" s="16">
        <f>Q5137*16.876/100</f>
        <v>0</v>
      </c>
      <c r="S5137" s="17">
        <f t="shared" si="560"/>
        <v>0</v>
      </c>
      <c r="T5137" s="16">
        <v>0</v>
      </c>
      <c r="U5137" s="18">
        <f t="shared" si="561"/>
        <v>29.648</v>
      </c>
      <c r="V5137" s="18">
        <f t="shared" si="562"/>
        <v>0</v>
      </c>
      <c r="W5137" s="18">
        <f t="shared" si="563"/>
        <v>0</v>
      </c>
      <c r="X5137" s="27"/>
      <c r="Y5137" s="19">
        <f t="shared" si="564"/>
        <v>0</v>
      </c>
      <c r="Z5137" s="18">
        <f t="shared" si="565"/>
        <v>0</v>
      </c>
      <c r="AA5137" s="12">
        <v>34</v>
      </c>
      <c r="AB5137" s="12">
        <v>2183.48</v>
      </c>
      <c r="AC5137" s="28">
        <f>+I5137+Y5137-Z5137</f>
        <v>24.53</v>
      </c>
      <c r="AD5137" s="20">
        <f t="shared" si="566"/>
        <v>0</v>
      </c>
      <c r="AE5137">
        <v>0</v>
      </c>
    </row>
    <row r="5138" spans="1:31" x14ac:dyDescent="0.25">
      <c r="A5138" s="9">
        <v>45260</v>
      </c>
      <c r="B5138" s="10" t="s">
        <v>265</v>
      </c>
      <c r="C5138" s="10" t="s">
        <v>213</v>
      </c>
      <c r="D5138" s="10" t="s">
        <v>40</v>
      </c>
      <c r="E5138" s="10" t="s">
        <v>30</v>
      </c>
      <c r="F5138" s="10">
        <v>1200</v>
      </c>
      <c r="G5138" s="10">
        <v>1308</v>
      </c>
      <c r="H5138" s="11">
        <f>SUMIFS(AA:AA,$A:$A,EOMONTH($A5138,-1),$B:$B,$B5138)</f>
        <v>159</v>
      </c>
      <c r="I5138" s="63">
        <f>ROUND(SUMIFS(AC:AC,$A:$A,EOMONTH($A5138,-1),$B:$B,$B5138),2)</f>
        <v>295.35000000000002</v>
      </c>
      <c r="J5138" s="11">
        <f>SUMIFS(AB:AB,$A:$A,EOMONTH($A5138,-1),$B:$B,$B5138)</f>
        <v>15852.3</v>
      </c>
      <c r="K5138" s="13">
        <v>0</v>
      </c>
      <c r="L5138" s="25">
        <v>0</v>
      </c>
      <c r="M5138" s="15">
        <v>502</v>
      </c>
      <c r="N5138" s="14">
        <v>66890.509999999995</v>
      </c>
      <c r="O5138" s="16">
        <v>311</v>
      </c>
      <c r="P5138" s="16">
        <v>54911.46</v>
      </c>
      <c r="Q5138" s="16">
        <v>0</v>
      </c>
      <c r="R5138" s="16">
        <f>Q5138*16.876/100</f>
        <v>0</v>
      </c>
      <c r="S5138" s="17">
        <f t="shared" si="560"/>
        <v>0</v>
      </c>
      <c r="T5138" s="16">
        <v>0</v>
      </c>
      <c r="U5138" s="18">
        <f t="shared" si="561"/>
        <v>207.97200000000001</v>
      </c>
      <c r="V5138" s="18">
        <f t="shared" si="562"/>
        <v>602.4</v>
      </c>
      <c r="W5138" s="18">
        <f t="shared" si="563"/>
        <v>101.13693600000001</v>
      </c>
      <c r="X5138" s="27"/>
      <c r="Y5138" s="19">
        <f t="shared" si="564"/>
        <v>703.53693599999997</v>
      </c>
      <c r="Z5138" s="18">
        <f t="shared" si="565"/>
        <v>406.78800000000001</v>
      </c>
      <c r="AA5138" s="12">
        <v>350</v>
      </c>
      <c r="AB5138" s="12">
        <v>46636.86</v>
      </c>
      <c r="AC5138" s="28">
        <f>+I5138+Y5138-Z5138</f>
        <v>592.09893599999998</v>
      </c>
      <c r="AD5138" s="20">
        <f t="shared" si="566"/>
        <v>0</v>
      </c>
      <c r="AE5138">
        <v>0</v>
      </c>
    </row>
    <row r="5139" spans="1:31" x14ac:dyDescent="0.25">
      <c r="A5139" s="9">
        <v>45260</v>
      </c>
      <c r="B5139" s="10" t="s">
        <v>266</v>
      </c>
      <c r="C5139" s="10" t="s">
        <v>213</v>
      </c>
      <c r="D5139" s="10" t="s">
        <v>40</v>
      </c>
      <c r="E5139" s="10" t="s">
        <v>30</v>
      </c>
      <c r="F5139" s="10">
        <v>1200</v>
      </c>
      <c r="G5139" s="10">
        <v>1308</v>
      </c>
      <c r="H5139" s="11">
        <f>SUMIFS(AA:AA,$A:$A,EOMONTH($A5139,-1),$B:$B,$B5139)</f>
        <v>132</v>
      </c>
      <c r="I5139" s="63">
        <f>ROUND(SUMIFS(AC:AC,$A:$A,EOMONTH($A5139,-1),$B:$B,$B5139),2)</f>
        <v>187.29</v>
      </c>
      <c r="J5139" s="11">
        <f>SUMIFS(AB:AB,$A:$A,EOMONTH($A5139,-1),$B:$B,$B5139)</f>
        <v>12819.84</v>
      </c>
      <c r="K5139" s="13">
        <v>0</v>
      </c>
      <c r="L5139" s="25">
        <v>0</v>
      </c>
      <c r="M5139" s="15">
        <v>228</v>
      </c>
      <c r="N5139" s="14">
        <v>29878.98</v>
      </c>
      <c r="O5139" s="16">
        <v>195</v>
      </c>
      <c r="P5139" s="16">
        <v>32717.85</v>
      </c>
      <c r="Q5139" s="16">
        <v>0</v>
      </c>
      <c r="R5139" s="16">
        <f>Q5139*16.876/100</f>
        <v>0</v>
      </c>
      <c r="S5139" s="17">
        <f t="shared" si="560"/>
        <v>0</v>
      </c>
      <c r="T5139" s="16">
        <v>0</v>
      </c>
      <c r="U5139" s="18">
        <f t="shared" si="561"/>
        <v>172.65600000000001</v>
      </c>
      <c r="V5139" s="18">
        <f t="shared" si="562"/>
        <v>273.60000000000002</v>
      </c>
      <c r="W5139" s="18">
        <f t="shared" si="563"/>
        <v>45.934704000000011</v>
      </c>
      <c r="X5139" s="27"/>
      <c r="Y5139" s="19">
        <f t="shared" si="564"/>
        <v>319.53470400000003</v>
      </c>
      <c r="Z5139" s="18">
        <f t="shared" si="565"/>
        <v>255.06</v>
      </c>
      <c r="AA5139" s="12">
        <v>165</v>
      </c>
      <c r="AB5139" s="12">
        <v>21599.73</v>
      </c>
      <c r="AC5139" s="28">
        <f>+I5139+Y5139-Z5139</f>
        <v>251.76470399999999</v>
      </c>
      <c r="AD5139" s="20">
        <f t="shared" si="566"/>
        <v>0</v>
      </c>
      <c r="AE5139">
        <v>50</v>
      </c>
    </row>
    <row r="5140" spans="1:31" x14ac:dyDescent="0.25">
      <c r="A5140" s="9">
        <v>45260</v>
      </c>
      <c r="B5140" s="10" t="s">
        <v>267</v>
      </c>
      <c r="C5140" s="10" t="s">
        <v>213</v>
      </c>
      <c r="D5140" s="10" t="s">
        <v>40</v>
      </c>
      <c r="E5140" s="10" t="s">
        <v>30</v>
      </c>
      <c r="F5140" s="10">
        <v>1200</v>
      </c>
      <c r="G5140" s="10">
        <v>1308</v>
      </c>
      <c r="H5140" s="11">
        <f>SUMIFS(AA:AA,$A:$A,EOMONTH($A5140,-1),$B:$B,$B5140)</f>
        <v>156</v>
      </c>
      <c r="I5140" s="63">
        <f>ROUND(SUMIFS(AC:AC,$A:$A,EOMONTH($A5140,-1),$B:$B,$B5140),2)</f>
        <v>124.42</v>
      </c>
      <c r="J5140" s="11">
        <f>SUMIFS(AB:AB,$A:$A,EOMONTH($A5140,-1),$B:$B,$B5140)</f>
        <v>15523.56</v>
      </c>
      <c r="K5140" s="13">
        <v>0</v>
      </c>
      <c r="L5140" s="25">
        <v>0</v>
      </c>
      <c r="M5140" s="15">
        <v>428</v>
      </c>
      <c r="N5140" s="14">
        <v>57029.66</v>
      </c>
      <c r="O5140" s="16">
        <v>139</v>
      </c>
      <c r="P5140" s="16">
        <v>26819.34</v>
      </c>
      <c r="Q5140" s="16">
        <v>0</v>
      </c>
      <c r="R5140" s="16">
        <f>Q5140*16.876/100</f>
        <v>0</v>
      </c>
      <c r="S5140" s="17">
        <f t="shared" si="560"/>
        <v>0</v>
      </c>
      <c r="T5140" s="16">
        <v>0</v>
      </c>
      <c r="U5140" s="18">
        <f t="shared" si="561"/>
        <v>204.048</v>
      </c>
      <c r="V5140" s="18">
        <f t="shared" si="562"/>
        <v>513.6</v>
      </c>
      <c r="W5140" s="18">
        <f t="shared" si="563"/>
        <v>86.228304000000009</v>
      </c>
      <c r="X5140" s="27"/>
      <c r="Y5140" s="19">
        <f t="shared" si="564"/>
        <v>599.828304</v>
      </c>
      <c r="Z5140" s="18">
        <f t="shared" si="565"/>
        <v>181.81200000000001</v>
      </c>
      <c r="AA5140" s="12">
        <v>445</v>
      </c>
      <c r="AB5140" s="12">
        <v>56544.41</v>
      </c>
      <c r="AC5140" s="28">
        <f>+I5140+Y5140-Z5140</f>
        <v>542.43630399999995</v>
      </c>
      <c r="AD5140" s="20">
        <f t="shared" si="566"/>
        <v>0</v>
      </c>
      <c r="AE5140">
        <v>0</v>
      </c>
    </row>
    <row r="5141" spans="1:31" x14ac:dyDescent="0.25">
      <c r="A5141" s="9">
        <v>45260</v>
      </c>
      <c r="B5141" s="10" t="s">
        <v>268</v>
      </c>
      <c r="C5141" s="10" t="s">
        <v>213</v>
      </c>
      <c r="D5141" s="10" t="s">
        <v>40</v>
      </c>
      <c r="E5141" s="10" t="s">
        <v>30</v>
      </c>
      <c r="F5141" s="10">
        <v>1150</v>
      </c>
      <c r="G5141" s="10">
        <v>1253</v>
      </c>
      <c r="H5141" s="11">
        <f>SUMIFS(AA:AA,$A:$A,EOMONTH($A5141,-1),$B:$B,$B5141)</f>
        <v>87</v>
      </c>
      <c r="I5141" s="63">
        <f>ROUND(SUMIFS(AC:AC,$A:$A,EOMONTH($A5141,-1),$B:$B,$B5141),2)</f>
        <v>97.53</v>
      </c>
      <c r="J5141" s="11">
        <f>SUMIFS(AB:AB,$A:$A,EOMONTH($A5141,-1),$B:$B,$B5141)</f>
        <v>7785.63</v>
      </c>
      <c r="K5141" s="13">
        <v>0</v>
      </c>
      <c r="L5141" s="25">
        <v>0</v>
      </c>
      <c r="M5141" s="15">
        <v>0</v>
      </c>
      <c r="N5141" s="14">
        <v>0</v>
      </c>
      <c r="O5141" s="16">
        <v>0</v>
      </c>
      <c r="P5141" s="16">
        <v>0</v>
      </c>
      <c r="Q5141" s="16">
        <v>0</v>
      </c>
      <c r="R5141" s="16">
        <f>Q5141*16.876/100</f>
        <v>0</v>
      </c>
      <c r="S5141" s="17">
        <f t="shared" si="560"/>
        <v>0</v>
      </c>
      <c r="T5141" s="16">
        <v>0</v>
      </c>
      <c r="U5141" s="18">
        <f t="shared" si="561"/>
        <v>109.011</v>
      </c>
      <c r="V5141" s="18">
        <f t="shared" si="562"/>
        <v>0</v>
      </c>
      <c r="W5141" s="18">
        <f t="shared" si="563"/>
        <v>0</v>
      </c>
      <c r="X5141" s="27"/>
      <c r="Y5141" s="19">
        <f t="shared" si="564"/>
        <v>0</v>
      </c>
      <c r="Z5141" s="18">
        <f t="shared" si="565"/>
        <v>0</v>
      </c>
      <c r="AA5141" s="12">
        <v>87</v>
      </c>
      <c r="AB5141" s="12">
        <v>7785.63</v>
      </c>
      <c r="AC5141" s="28">
        <f>+I5141+Y5141-Z5141</f>
        <v>97.53</v>
      </c>
      <c r="AD5141" s="20">
        <f t="shared" si="566"/>
        <v>0</v>
      </c>
      <c r="AE5141">
        <v>0</v>
      </c>
    </row>
    <row r="5142" spans="1:31" x14ac:dyDescent="0.25">
      <c r="A5142" s="9">
        <v>45260</v>
      </c>
      <c r="B5142" s="10" t="s">
        <v>269</v>
      </c>
      <c r="C5142" s="10" t="s">
        <v>213</v>
      </c>
      <c r="D5142" s="10" t="s">
        <v>40</v>
      </c>
      <c r="E5142" s="10" t="s">
        <v>30</v>
      </c>
      <c r="F5142" s="10">
        <v>1150</v>
      </c>
      <c r="G5142" s="10">
        <v>1253</v>
      </c>
      <c r="H5142" s="11">
        <f>SUMIFS(AA:AA,$A:$A,EOMONTH($A5142,-1),$B:$B,$B5142)</f>
        <v>60</v>
      </c>
      <c r="I5142" s="63">
        <f>ROUND(SUMIFS(AC:AC,$A:$A,EOMONTH($A5142,-1),$B:$B,$B5142),2)</f>
        <v>-304.94</v>
      </c>
      <c r="J5142" s="11">
        <f>SUMIFS(AB:AB,$A:$A,EOMONTH($A5142,-1),$B:$B,$B5142)</f>
        <v>5625.6</v>
      </c>
      <c r="K5142" s="13">
        <v>0</v>
      </c>
      <c r="L5142" s="25">
        <v>0</v>
      </c>
      <c r="M5142" s="15">
        <v>430</v>
      </c>
      <c r="N5142" s="14">
        <v>55632.99</v>
      </c>
      <c r="O5142" s="16">
        <v>370</v>
      </c>
      <c r="P5142" s="16">
        <v>72152.5</v>
      </c>
      <c r="Q5142" s="16">
        <v>0</v>
      </c>
      <c r="R5142" s="16">
        <f>Q5142*16.876/100</f>
        <v>0</v>
      </c>
      <c r="S5142" s="17">
        <f t="shared" si="560"/>
        <v>0</v>
      </c>
      <c r="T5142" s="16">
        <v>0</v>
      </c>
      <c r="U5142" s="18">
        <f t="shared" si="561"/>
        <v>75.180000000000007</v>
      </c>
      <c r="V5142" s="18">
        <f t="shared" si="562"/>
        <v>494.5</v>
      </c>
      <c r="W5142" s="18">
        <f t="shared" si="563"/>
        <v>83.021604999999994</v>
      </c>
      <c r="X5142" s="27"/>
      <c r="Y5142" s="19">
        <f t="shared" si="564"/>
        <v>577.52160500000002</v>
      </c>
      <c r="Z5142" s="18">
        <f t="shared" si="565"/>
        <v>463.61</v>
      </c>
      <c r="AA5142" s="12">
        <v>120</v>
      </c>
      <c r="AB5142" s="12">
        <v>15238.06</v>
      </c>
      <c r="AC5142" s="28">
        <f>+I5142+Y5142-Z5142</f>
        <v>-191.02839499999999</v>
      </c>
      <c r="AD5142" s="20">
        <f t="shared" si="566"/>
        <v>200</v>
      </c>
      <c r="AE5142">
        <v>0</v>
      </c>
    </row>
    <row r="5143" spans="1:31" x14ac:dyDescent="0.25">
      <c r="A5143" s="9">
        <v>45260</v>
      </c>
      <c r="B5143" s="10" t="s">
        <v>270</v>
      </c>
      <c r="C5143" s="10" t="s">
        <v>213</v>
      </c>
      <c r="D5143" s="10" t="s">
        <v>40</v>
      </c>
      <c r="E5143" s="10" t="s">
        <v>30</v>
      </c>
      <c r="F5143" s="10">
        <v>1150</v>
      </c>
      <c r="G5143" s="10">
        <v>1253</v>
      </c>
      <c r="H5143" s="11">
        <f>SUMIFS(AA:AA,$A:$A,EOMONTH($A5143,-1),$B:$B,$B5143)</f>
        <v>10</v>
      </c>
      <c r="I5143" s="63">
        <f>ROUND(SUMIFS(AC:AC,$A:$A,EOMONTH($A5143,-1),$B:$B,$B5143),2)</f>
        <v>-67.19</v>
      </c>
      <c r="J5143" s="11">
        <f>SUMIFS(AB:AB,$A:$A,EOMONTH($A5143,-1),$B:$B,$B5143)</f>
        <v>1287.5899999999999</v>
      </c>
      <c r="K5143" s="13">
        <v>0</v>
      </c>
      <c r="L5143" s="25">
        <v>0</v>
      </c>
      <c r="M5143" s="15">
        <v>0</v>
      </c>
      <c r="N5143" s="14">
        <v>0</v>
      </c>
      <c r="O5143" s="16">
        <v>0</v>
      </c>
      <c r="P5143" s="16">
        <v>0</v>
      </c>
      <c r="Q5143" s="16">
        <v>0</v>
      </c>
      <c r="R5143" s="16">
        <f>Q5143*16.876/100</f>
        <v>0</v>
      </c>
      <c r="S5143" s="17">
        <f t="shared" si="560"/>
        <v>0</v>
      </c>
      <c r="T5143" s="16">
        <v>0</v>
      </c>
      <c r="U5143" s="18">
        <f t="shared" si="561"/>
        <v>12.53</v>
      </c>
      <c r="V5143" s="18">
        <f t="shared" si="562"/>
        <v>0</v>
      </c>
      <c r="W5143" s="18">
        <f t="shared" si="563"/>
        <v>0</v>
      </c>
      <c r="X5143" s="27"/>
      <c r="Y5143" s="19">
        <f t="shared" si="564"/>
        <v>0</v>
      </c>
      <c r="Z5143" s="18">
        <f t="shared" si="565"/>
        <v>0</v>
      </c>
      <c r="AA5143" s="12">
        <v>10</v>
      </c>
      <c r="AB5143" s="12">
        <v>1287.5899999999999</v>
      </c>
      <c r="AC5143" s="28">
        <f>+I5143+Y5143-Z5143</f>
        <v>-67.19</v>
      </c>
      <c r="AD5143" s="20">
        <f t="shared" si="566"/>
        <v>70</v>
      </c>
      <c r="AE5143">
        <v>70</v>
      </c>
    </row>
    <row r="5144" spans="1:31" x14ac:dyDescent="0.25">
      <c r="A5144" s="9">
        <v>45260</v>
      </c>
      <c r="B5144" s="10" t="s">
        <v>271</v>
      </c>
      <c r="C5144" s="10" t="s">
        <v>213</v>
      </c>
      <c r="D5144" s="10" t="s">
        <v>40</v>
      </c>
      <c r="E5144" s="10" t="s">
        <v>30</v>
      </c>
      <c r="F5144" s="10">
        <v>1150</v>
      </c>
      <c r="G5144" s="10">
        <v>1253</v>
      </c>
      <c r="H5144" s="11">
        <f>SUMIFS(AA:AA,$A:$A,EOMONTH($A5144,-1),$B:$B,$B5144)</f>
        <v>232</v>
      </c>
      <c r="I5144" s="63">
        <f>ROUND(SUMIFS(AC:AC,$A:$A,EOMONTH($A5144,-1),$B:$B,$B5144),2)</f>
        <v>50.64</v>
      </c>
      <c r="J5144" s="11">
        <f>SUMIFS(AB:AB,$A:$A,EOMONTH($A5144,-1),$B:$B,$B5144)</f>
        <v>22044.639999999999</v>
      </c>
      <c r="K5144" s="13">
        <v>0</v>
      </c>
      <c r="L5144" s="25">
        <v>0</v>
      </c>
      <c r="M5144" s="15">
        <v>258</v>
      </c>
      <c r="N5144" s="14">
        <v>32590.09</v>
      </c>
      <c r="O5144" s="16">
        <v>55</v>
      </c>
      <c r="P5144" s="16">
        <v>10955.18</v>
      </c>
      <c r="Q5144" s="16">
        <v>0</v>
      </c>
      <c r="R5144" s="16">
        <f>Q5144*16.876/100</f>
        <v>0</v>
      </c>
      <c r="S5144" s="17">
        <f t="shared" si="560"/>
        <v>0</v>
      </c>
      <c r="T5144" s="16">
        <v>0</v>
      </c>
      <c r="U5144" s="18">
        <f t="shared" si="561"/>
        <v>290.69600000000003</v>
      </c>
      <c r="V5144" s="18">
        <f t="shared" si="562"/>
        <v>296.7</v>
      </c>
      <c r="W5144" s="18">
        <f t="shared" si="563"/>
        <v>49.812962999999996</v>
      </c>
      <c r="X5144" s="27"/>
      <c r="Y5144" s="19">
        <f t="shared" si="564"/>
        <v>346.51296300000001</v>
      </c>
      <c r="Z5144" s="18">
        <f t="shared" si="565"/>
        <v>68.915000000000006</v>
      </c>
      <c r="AA5144" s="12">
        <v>435</v>
      </c>
      <c r="AB5144" s="12">
        <v>48839.25</v>
      </c>
      <c r="AC5144" s="28">
        <f>+I5144+Y5144-Z5144</f>
        <v>328.23796299999998</v>
      </c>
      <c r="AD5144" s="20">
        <f t="shared" si="566"/>
        <v>0</v>
      </c>
      <c r="AE5144">
        <v>0</v>
      </c>
    </row>
    <row r="5145" spans="1:31" x14ac:dyDescent="0.25">
      <c r="A5145" s="9">
        <v>45260</v>
      </c>
      <c r="B5145" s="10" t="s">
        <v>272</v>
      </c>
      <c r="C5145" s="10" t="s">
        <v>213</v>
      </c>
      <c r="D5145" s="10" t="s">
        <v>40</v>
      </c>
      <c r="E5145" s="10" t="s">
        <v>30</v>
      </c>
      <c r="F5145" s="10">
        <v>1150</v>
      </c>
      <c r="G5145" s="10">
        <v>1253</v>
      </c>
      <c r="H5145" s="11">
        <f>SUMIFS(AA:AA,$A:$A,EOMONTH($A5145,-1),$B:$B,$B5145)</f>
        <v>267</v>
      </c>
      <c r="I5145" s="63">
        <f>ROUND(SUMIFS(AC:AC,$A:$A,EOMONTH($A5145,-1),$B:$B,$B5145),2)</f>
        <v>177.16</v>
      </c>
      <c r="J5145" s="11">
        <f>SUMIFS(AB:AB,$A:$A,EOMONTH($A5145,-1),$B:$B,$B5145)</f>
        <v>24286.32</v>
      </c>
      <c r="K5145" s="13">
        <v>0</v>
      </c>
      <c r="L5145" s="25">
        <v>0</v>
      </c>
      <c r="M5145" s="15">
        <v>327</v>
      </c>
      <c r="N5145" s="14">
        <v>41306.089999999997</v>
      </c>
      <c r="O5145" s="16">
        <v>196</v>
      </c>
      <c r="P5145" s="16">
        <v>39850.78</v>
      </c>
      <c r="Q5145" s="16">
        <v>0</v>
      </c>
      <c r="R5145" s="16">
        <f>Q5145*16.876/100</f>
        <v>0</v>
      </c>
      <c r="S5145" s="17">
        <f t="shared" si="560"/>
        <v>0</v>
      </c>
      <c r="T5145" s="16">
        <v>0</v>
      </c>
      <c r="U5145" s="18">
        <f t="shared" si="561"/>
        <v>334.55099999999999</v>
      </c>
      <c r="V5145" s="18">
        <f t="shared" si="562"/>
        <v>376.05</v>
      </c>
      <c r="W5145" s="18">
        <f t="shared" si="563"/>
        <v>63.13503450000001</v>
      </c>
      <c r="X5145" s="27"/>
      <c r="Y5145" s="19">
        <f t="shared" si="564"/>
        <v>439.18503450000003</v>
      </c>
      <c r="Z5145" s="18">
        <f t="shared" si="565"/>
        <v>245.58799999999999</v>
      </c>
      <c r="AA5145" s="12">
        <v>398</v>
      </c>
      <c r="AB5145" s="12">
        <v>44771.43</v>
      </c>
      <c r="AC5145" s="28">
        <f>+I5145+Y5145-Z5145</f>
        <v>370.75703450000003</v>
      </c>
      <c r="AD5145" s="20">
        <f t="shared" si="566"/>
        <v>0</v>
      </c>
      <c r="AE5145">
        <v>0</v>
      </c>
    </row>
    <row r="5146" spans="1:31" x14ac:dyDescent="0.25">
      <c r="A5146" s="9">
        <v>45260</v>
      </c>
      <c r="B5146" s="10" t="s">
        <v>273</v>
      </c>
      <c r="C5146" s="10" t="s">
        <v>213</v>
      </c>
      <c r="D5146" s="10" t="s">
        <v>40</v>
      </c>
      <c r="E5146" s="10" t="s">
        <v>30</v>
      </c>
      <c r="F5146" s="10">
        <v>1150</v>
      </c>
      <c r="G5146" s="10">
        <v>1253</v>
      </c>
      <c r="H5146" s="11">
        <f>SUMIFS(AA:AA,$A:$A,EOMONTH($A5146,-1),$B:$B,$B5146)</f>
        <v>125</v>
      </c>
      <c r="I5146" s="63">
        <f>ROUND(SUMIFS(AC:AC,$A:$A,EOMONTH($A5146,-1),$B:$B,$B5146),2)</f>
        <v>145.68</v>
      </c>
      <c r="J5146" s="11">
        <f>SUMIFS(AB:AB,$A:$A,EOMONTH($A5146,-1),$B:$B,$B5146)</f>
        <v>11471.25</v>
      </c>
      <c r="K5146" s="13">
        <v>0</v>
      </c>
      <c r="L5146" s="25">
        <v>0</v>
      </c>
      <c r="M5146" s="15">
        <v>0</v>
      </c>
      <c r="N5146" s="14">
        <v>0</v>
      </c>
      <c r="O5146" s="16">
        <v>0</v>
      </c>
      <c r="P5146" s="16">
        <v>0</v>
      </c>
      <c r="Q5146" s="16">
        <v>0</v>
      </c>
      <c r="R5146" s="16">
        <f>Q5146*16.876/100</f>
        <v>0</v>
      </c>
      <c r="S5146" s="17">
        <f t="shared" si="560"/>
        <v>0</v>
      </c>
      <c r="T5146" s="16">
        <v>0</v>
      </c>
      <c r="U5146" s="18">
        <f t="shared" si="561"/>
        <v>156.625</v>
      </c>
      <c r="V5146" s="18">
        <f t="shared" si="562"/>
        <v>0</v>
      </c>
      <c r="W5146" s="18">
        <f t="shared" si="563"/>
        <v>0</v>
      </c>
      <c r="X5146" s="27"/>
      <c r="Y5146" s="19">
        <f t="shared" si="564"/>
        <v>0</v>
      </c>
      <c r="Z5146" s="18">
        <f t="shared" si="565"/>
        <v>0</v>
      </c>
      <c r="AA5146" s="12">
        <v>125</v>
      </c>
      <c r="AB5146" s="12">
        <v>11471.25</v>
      </c>
      <c r="AC5146" s="28">
        <f>+I5146+Y5146-Z5146</f>
        <v>145.68</v>
      </c>
      <c r="AD5146" s="20">
        <f t="shared" si="566"/>
        <v>0</v>
      </c>
      <c r="AE5146">
        <v>0</v>
      </c>
    </row>
    <row r="5147" spans="1:31" x14ac:dyDescent="0.25">
      <c r="A5147" s="9">
        <v>45260</v>
      </c>
      <c r="B5147" s="10" t="s">
        <v>274</v>
      </c>
      <c r="C5147" s="10" t="s">
        <v>213</v>
      </c>
      <c r="D5147" s="10" t="s">
        <v>40</v>
      </c>
      <c r="E5147" s="10" t="s">
        <v>30</v>
      </c>
      <c r="F5147" s="10">
        <v>1500</v>
      </c>
      <c r="G5147" s="10">
        <v>1635</v>
      </c>
      <c r="H5147" s="11">
        <f>SUMIFS(AA:AA,$A:$A,EOMONTH($A5147,-1),$B:$B,$B5147)</f>
        <v>208</v>
      </c>
      <c r="I5147" s="63">
        <f>ROUND(SUMIFS(AC:AC,$A:$A,EOMONTH($A5147,-1),$B:$B,$B5147),2)</f>
        <v>-114.47</v>
      </c>
      <c r="J5147" s="11">
        <f>SUMIFS(AB:AB,$A:$A,EOMONTH($A5147,-1),$B:$B,$B5147)</f>
        <v>24550.240000000002</v>
      </c>
      <c r="K5147" s="13">
        <v>0</v>
      </c>
      <c r="L5147" s="25">
        <v>0</v>
      </c>
      <c r="M5147" s="15">
        <v>0</v>
      </c>
      <c r="N5147" s="14">
        <v>0</v>
      </c>
      <c r="O5147" s="16">
        <v>178</v>
      </c>
      <c r="P5147" s="16">
        <v>47377.09</v>
      </c>
      <c r="Q5147" s="16">
        <v>0</v>
      </c>
      <c r="R5147" s="16">
        <f>Q5147*16.876/100</f>
        <v>0</v>
      </c>
      <c r="S5147" s="17">
        <f t="shared" si="560"/>
        <v>0</v>
      </c>
      <c r="T5147" s="16">
        <v>0</v>
      </c>
      <c r="U5147" s="18">
        <f t="shared" si="561"/>
        <v>340.08</v>
      </c>
      <c r="V5147" s="18">
        <f t="shared" si="562"/>
        <v>0</v>
      </c>
      <c r="W5147" s="18">
        <f t="shared" si="563"/>
        <v>0</v>
      </c>
      <c r="X5147" s="27"/>
      <c r="Y5147" s="19">
        <f t="shared" si="564"/>
        <v>0</v>
      </c>
      <c r="Z5147" s="18">
        <f t="shared" si="565"/>
        <v>291.02999999999997</v>
      </c>
      <c r="AA5147" s="12">
        <v>30</v>
      </c>
      <c r="AB5147" s="12">
        <v>3540.9</v>
      </c>
      <c r="AC5147" s="28">
        <f>+I5147+Y5147-Z5147</f>
        <v>-405.5</v>
      </c>
      <c r="AD5147" s="20">
        <f t="shared" si="566"/>
        <v>410</v>
      </c>
      <c r="AE5147">
        <v>910</v>
      </c>
    </row>
    <row r="5148" spans="1:31" x14ac:dyDescent="0.25">
      <c r="A5148" s="9">
        <v>45260</v>
      </c>
      <c r="B5148" s="10" t="s">
        <v>275</v>
      </c>
      <c r="C5148" s="10" t="s">
        <v>213</v>
      </c>
      <c r="D5148" s="10" t="s">
        <v>40</v>
      </c>
      <c r="E5148" s="10" t="s">
        <v>30</v>
      </c>
      <c r="F5148" s="10">
        <v>1500</v>
      </c>
      <c r="G5148" s="10">
        <v>1635</v>
      </c>
      <c r="H5148" s="11">
        <f>SUMIFS(AA:AA,$A:$A,EOMONTH($A5148,-1),$B:$B,$B5148)</f>
        <v>27</v>
      </c>
      <c r="I5148" s="63">
        <f>ROUND(SUMIFS(AC:AC,$A:$A,EOMONTH($A5148,-1),$B:$B,$B5148),2)</f>
        <v>-232.39</v>
      </c>
      <c r="J5148" s="11">
        <f>SUMIFS(AB:AB,$A:$A,EOMONTH($A5148,-1),$B:$B,$B5148)</f>
        <v>3216.78</v>
      </c>
      <c r="K5148" s="13">
        <v>0</v>
      </c>
      <c r="L5148" s="25">
        <v>0</v>
      </c>
      <c r="M5148" s="15">
        <v>0</v>
      </c>
      <c r="N5148" s="14">
        <v>0</v>
      </c>
      <c r="O5148" s="16">
        <v>0</v>
      </c>
      <c r="P5148" s="16">
        <v>0</v>
      </c>
      <c r="Q5148" s="16">
        <v>0</v>
      </c>
      <c r="R5148" s="16">
        <f>Q5148*16.876/100</f>
        <v>0</v>
      </c>
      <c r="S5148" s="17">
        <f t="shared" si="560"/>
        <v>0</v>
      </c>
      <c r="T5148" s="16">
        <v>0</v>
      </c>
      <c r="U5148" s="18">
        <f t="shared" si="561"/>
        <v>44.145000000000003</v>
      </c>
      <c r="V5148" s="18">
        <f t="shared" si="562"/>
        <v>0</v>
      </c>
      <c r="W5148" s="18">
        <f t="shared" si="563"/>
        <v>0</v>
      </c>
      <c r="X5148" s="27"/>
      <c r="Y5148" s="19">
        <f t="shared" si="564"/>
        <v>0</v>
      </c>
      <c r="Z5148" s="18">
        <f t="shared" si="565"/>
        <v>0</v>
      </c>
      <c r="AA5148" s="12">
        <v>27</v>
      </c>
      <c r="AB5148" s="12">
        <v>3216.78</v>
      </c>
      <c r="AC5148" s="28">
        <f>+I5148+Y5148-Z5148</f>
        <v>-232.39</v>
      </c>
      <c r="AD5148" s="20">
        <f t="shared" si="566"/>
        <v>240</v>
      </c>
      <c r="AE5148">
        <v>540</v>
      </c>
    </row>
    <row r="5149" spans="1:31" x14ac:dyDescent="0.25">
      <c r="A5149" s="9">
        <v>45260</v>
      </c>
      <c r="B5149" s="10" t="s">
        <v>276</v>
      </c>
      <c r="C5149" s="10" t="s">
        <v>213</v>
      </c>
      <c r="D5149" s="10" t="s">
        <v>40</v>
      </c>
      <c r="E5149" s="10" t="s">
        <v>30</v>
      </c>
      <c r="F5149" s="10">
        <v>1500</v>
      </c>
      <c r="G5149" s="10">
        <v>1635</v>
      </c>
      <c r="H5149" s="11">
        <f>SUMIFS(AA:AA,$A:$A,EOMONTH($A5149,-1),$B:$B,$B5149)</f>
        <v>189</v>
      </c>
      <c r="I5149" s="63">
        <f>ROUND(SUMIFS(AC:AC,$A:$A,EOMONTH($A5149,-1),$B:$B,$B5149),2)</f>
        <v>-205.89</v>
      </c>
      <c r="J5149" s="11">
        <f>SUMIFS(AB:AB,$A:$A,EOMONTH($A5149,-1),$B:$B,$B5149)</f>
        <v>22302</v>
      </c>
      <c r="K5149" s="13">
        <v>0</v>
      </c>
      <c r="L5149" s="25">
        <v>0</v>
      </c>
      <c r="M5149" s="15">
        <v>0</v>
      </c>
      <c r="N5149" s="14">
        <v>0</v>
      </c>
      <c r="O5149" s="16">
        <v>116</v>
      </c>
      <c r="P5149" s="16">
        <v>31105.73</v>
      </c>
      <c r="Q5149" s="16">
        <v>0</v>
      </c>
      <c r="R5149" s="16">
        <f>Q5149*16.876/100</f>
        <v>0</v>
      </c>
      <c r="S5149" s="17">
        <f t="shared" si="560"/>
        <v>0</v>
      </c>
      <c r="T5149" s="16">
        <v>0</v>
      </c>
      <c r="U5149" s="18">
        <f t="shared" si="561"/>
        <v>309.01499999999999</v>
      </c>
      <c r="V5149" s="18">
        <f t="shared" si="562"/>
        <v>0</v>
      </c>
      <c r="W5149" s="18">
        <f t="shared" si="563"/>
        <v>0</v>
      </c>
      <c r="X5149" s="27"/>
      <c r="Y5149" s="19">
        <f t="shared" si="564"/>
        <v>0</v>
      </c>
      <c r="Z5149" s="18">
        <f t="shared" si="565"/>
        <v>189.66</v>
      </c>
      <c r="AA5149" s="12">
        <v>73</v>
      </c>
      <c r="AB5149" s="12">
        <v>8614</v>
      </c>
      <c r="AC5149" s="28">
        <f>+I5149+Y5149-Z5149</f>
        <v>-395.54999999999995</v>
      </c>
      <c r="AD5149" s="20">
        <f t="shared" si="566"/>
        <v>400</v>
      </c>
      <c r="AE5149">
        <v>700</v>
      </c>
    </row>
    <row r="5150" spans="1:31" x14ac:dyDescent="0.25">
      <c r="A5150" s="9">
        <v>45260</v>
      </c>
      <c r="B5150" s="10" t="s">
        <v>277</v>
      </c>
      <c r="C5150" s="10" t="s">
        <v>278</v>
      </c>
      <c r="D5150" s="10" t="s">
        <v>29</v>
      </c>
      <c r="E5150" s="10" t="s">
        <v>30</v>
      </c>
      <c r="F5150" s="10"/>
      <c r="G5150" s="10">
        <v>0</v>
      </c>
      <c r="H5150" s="11">
        <f>SUMIFS(AA:AA,$A:$A,EOMONTH($A5150,-1),$B:$B,$B5150)</f>
        <v>182</v>
      </c>
      <c r="I5150" s="63">
        <f>ROUND(SUMIFS(AC:AC,$A:$A,EOMONTH($A5150,-1),$B:$B,$B5150),2)</f>
        <v>8.2200000000000006</v>
      </c>
      <c r="J5150" s="11">
        <f>SUMIFS(AB:AB,$A:$A,EOMONTH($A5150,-1),$B:$B,$B5150)</f>
        <v>7972.75</v>
      </c>
      <c r="K5150" s="13">
        <v>0</v>
      </c>
      <c r="L5150" s="25">
        <v>0</v>
      </c>
      <c r="M5150" s="15">
        <v>0</v>
      </c>
      <c r="N5150" s="14">
        <v>0</v>
      </c>
      <c r="O5150" s="16">
        <v>0</v>
      </c>
      <c r="P5150" s="16">
        <v>0</v>
      </c>
      <c r="Q5150" s="16">
        <v>0</v>
      </c>
      <c r="R5150" s="16">
        <f>Q5150*16.876/100</f>
        <v>0</v>
      </c>
      <c r="S5150" s="17">
        <f t="shared" si="560"/>
        <v>0</v>
      </c>
      <c r="T5150" s="16">
        <v>0</v>
      </c>
      <c r="U5150" s="18">
        <f t="shared" si="561"/>
        <v>0</v>
      </c>
      <c r="V5150" s="18">
        <f t="shared" si="562"/>
        <v>0</v>
      </c>
      <c r="W5150" s="18">
        <f t="shared" si="563"/>
        <v>0</v>
      </c>
      <c r="X5150" s="27"/>
      <c r="Y5150" s="19">
        <f t="shared" si="564"/>
        <v>0</v>
      </c>
      <c r="Z5150" s="18">
        <f t="shared" si="565"/>
        <v>0</v>
      </c>
      <c r="AA5150" s="12">
        <v>182</v>
      </c>
      <c r="AB5150" s="12">
        <v>7972.75</v>
      </c>
      <c r="AC5150" s="28">
        <f>+I5150+Y5150-Z5150</f>
        <v>8.2200000000000006</v>
      </c>
      <c r="AD5150" s="20">
        <f t="shared" si="566"/>
        <v>0</v>
      </c>
      <c r="AE5150">
        <v>0</v>
      </c>
    </row>
    <row r="5151" spans="1:31" x14ac:dyDescent="0.25">
      <c r="A5151" s="9">
        <v>45260</v>
      </c>
      <c r="B5151" s="10" t="s">
        <v>279</v>
      </c>
      <c r="C5151" s="10" t="s">
        <v>278</v>
      </c>
      <c r="D5151" s="10" t="s">
        <v>29</v>
      </c>
      <c r="E5151" s="10" t="s">
        <v>30</v>
      </c>
      <c r="F5151" s="10"/>
      <c r="G5151" s="10">
        <v>0</v>
      </c>
      <c r="H5151" s="11">
        <f>SUMIFS(AA:AA,$A:$A,EOMONTH($A5151,-1),$B:$B,$B5151)</f>
        <v>116</v>
      </c>
      <c r="I5151" s="63">
        <f>ROUND(SUMIFS(AC:AC,$A:$A,EOMONTH($A5151,-1),$B:$B,$B5151),2)</f>
        <v>5.24</v>
      </c>
      <c r="J5151" s="11">
        <f>SUMIFS(AB:AB,$A:$A,EOMONTH($A5151,-1),$B:$B,$B5151)</f>
        <v>5265.28</v>
      </c>
      <c r="K5151" s="13">
        <v>0</v>
      </c>
      <c r="L5151" s="25">
        <v>0</v>
      </c>
      <c r="M5151" s="15">
        <v>0</v>
      </c>
      <c r="N5151" s="14">
        <v>0</v>
      </c>
      <c r="O5151" s="16">
        <v>0</v>
      </c>
      <c r="P5151" s="16">
        <v>0</v>
      </c>
      <c r="Q5151" s="16">
        <v>0</v>
      </c>
      <c r="R5151" s="16">
        <f>Q5151*16.876/100</f>
        <v>0</v>
      </c>
      <c r="S5151" s="17">
        <f t="shared" si="560"/>
        <v>0</v>
      </c>
      <c r="T5151" s="16">
        <v>0</v>
      </c>
      <c r="U5151" s="18">
        <f t="shared" si="561"/>
        <v>0</v>
      </c>
      <c r="V5151" s="18">
        <f t="shared" si="562"/>
        <v>0</v>
      </c>
      <c r="W5151" s="18">
        <f t="shared" si="563"/>
        <v>0</v>
      </c>
      <c r="X5151" s="27"/>
      <c r="Y5151" s="19">
        <f t="shared" si="564"/>
        <v>0</v>
      </c>
      <c r="Z5151" s="18">
        <f t="shared" si="565"/>
        <v>0</v>
      </c>
      <c r="AA5151" s="12">
        <v>116</v>
      </c>
      <c r="AB5151" s="12">
        <v>5265.28</v>
      </c>
      <c r="AC5151" s="28">
        <f>+I5151+Y5151-Z5151</f>
        <v>5.24</v>
      </c>
      <c r="AD5151" s="20">
        <f t="shared" si="566"/>
        <v>0</v>
      </c>
      <c r="AE5151">
        <v>0</v>
      </c>
    </row>
    <row r="5152" spans="1:31" x14ac:dyDescent="0.25">
      <c r="A5152" s="9">
        <v>45260</v>
      </c>
      <c r="B5152" s="10" t="s">
        <v>280</v>
      </c>
      <c r="C5152" s="10" t="s">
        <v>278</v>
      </c>
      <c r="D5152" s="10" t="s">
        <v>29</v>
      </c>
      <c r="E5152" s="10" t="s">
        <v>30</v>
      </c>
      <c r="F5152" s="10"/>
      <c r="G5152" s="10">
        <v>0</v>
      </c>
      <c r="H5152" s="11">
        <f>SUMIFS(AA:AA,$A:$A,EOMONTH($A5152,-1),$B:$B,$B5152)</f>
        <v>52</v>
      </c>
      <c r="I5152" s="63">
        <f>ROUND(SUMIFS(AC:AC,$A:$A,EOMONTH($A5152,-1),$B:$B,$B5152),2)</f>
        <v>2.35</v>
      </c>
      <c r="J5152" s="11">
        <f>SUMIFS(AB:AB,$A:$A,EOMONTH($A5152,-1),$B:$B,$B5152)</f>
        <v>2633.19</v>
      </c>
      <c r="K5152" s="13">
        <v>0</v>
      </c>
      <c r="L5152" s="25">
        <v>0</v>
      </c>
      <c r="M5152" s="15">
        <v>0</v>
      </c>
      <c r="N5152" s="14">
        <v>0</v>
      </c>
      <c r="O5152" s="16">
        <v>0</v>
      </c>
      <c r="P5152" s="16">
        <v>0</v>
      </c>
      <c r="Q5152" s="16">
        <v>0</v>
      </c>
      <c r="R5152" s="16">
        <f>Q5152*16.876/100</f>
        <v>0</v>
      </c>
      <c r="S5152" s="17">
        <f t="shared" si="560"/>
        <v>0</v>
      </c>
      <c r="T5152" s="16">
        <v>0</v>
      </c>
      <c r="U5152" s="18">
        <f t="shared" si="561"/>
        <v>0</v>
      </c>
      <c r="V5152" s="18">
        <f t="shared" si="562"/>
        <v>0</v>
      </c>
      <c r="W5152" s="18">
        <f t="shared" si="563"/>
        <v>0</v>
      </c>
      <c r="X5152" s="27"/>
      <c r="Y5152" s="19">
        <f t="shared" si="564"/>
        <v>0</v>
      </c>
      <c r="Z5152" s="18">
        <f t="shared" si="565"/>
        <v>0</v>
      </c>
      <c r="AA5152" s="12">
        <v>52</v>
      </c>
      <c r="AB5152" s="12">
        <v>2633.19</v>
      </c>
      <c r="AC5152" s="28">
        <f>+I5152+Y5152-Z5152</f>
        <v>2.35</v>
      </c>
      <c r="AD5152" s="20">
        <f t="shared" si="566"/>
        <v>0</v>
      </c>
      <c r="AE5152">
        <v>0</v>
      </c>
    </row>
    <row r="5153" spans="1:31" x14ac:dyDescent="0.25">
      <c r="A5153" s="9">
        <v>45260</v>
      </c>
      <c r="B5153" s="10" t="s">
        <v>281</v>
      </c>
      <c r="C5153" s="10" t="s">
        <v>282</v>
      </c>
      <c r="D5153" s="10" t="s">
        <v>29</v>
      </c>
      <c r="E5153" s="10" t="s">
        <v>30</v>
      </c>
      <c r="F5153" s="10"/>
      <c r="G5153" s="10">
        <v>0</v>
      </c>
      <c r="H5153" s="11">
        <f>SUMIFS(AA:AA,$A:$A,EOMONTH($A5153,-1),$B:$B,$B5153)</f>
        <v>537</v>
      </c>
      <c r="I5153" s="63">
        <f>ROUND(SUMIFS(AC:AC,$A:$A,EOMONTH($A5153,-1),$B:$B,$B5153),2)</f>
        <v>24.25</v>
      </c>
      <c r="J5153" s="11">
        <f>SUMIFS(AB:AB,$A:$A,EOMONTH($A5153,-1),$B:$B,$B5153)</f>
        <v>246140.19</v>
      </c>
      <c r="K5153" s="13">
        <v>0</v>
      </c>
      <c r="L5153" s="25">
        <v>0</v>
      </c>
      <c r="M5153" s="15">
        <v>0</v>
      </c>
      <c r="N5153" s="14">
        <v>0</v>
      </c>
      <c r="O5153" s="16">
        <v>0</v>
      </c>
      <c r="P5153" s="16">
        <v>0</v>
      </c>
      <c r="Q5153" s="16">
        <v>0</v>
      </c>
      <c r="R5153" s="16">
        <f>Q5153*16.876/100</f>
        <v>0</v>
      </c>
      <c r="S5153" s="17">
        <f t="shared" si="560"/>
        <v>0</v>
      </c>
      <c r="T5153" s="16">
        <v>0</v>
      </c>
      <c r="U5153" s="18">
        <f t="shared" si="561"/>
        <v>0</v>
      </c>
      <c r="V5153" s="18">
        <f t="shared" si="562"/>
        <v>0</v>
      </c>
      <c r="W5153" s="18">
        <f t="shared" si="563"/>
        <v>0</v>
      </c>
      <c r="X5153" s="27"/>
      <c r="Y5153" s="19">
        <f t="shared" si="564"/>
        <v>0</v>
      </c>
      <c r="Z5153" s="18">
        <f t="shared" si="565"/>
        <v>0</v>
      </c>
      <c r="AA5153" s="12">
        <v>537</v>
      </c>
      <c r="AB5153" s="12">
        <v>246140.19</v>
      </c>
      <c r="AC5153" s="28">
        <f>+I5153+Y5153-Z5153</f>
        <v>24.25</v>
      </c>
      <c r="AD5153" s="20">
        <f t="shared" si="566"/>
        <v>0</v>
      </c>
      <c r="AE5153">
        <v>0</v>
      </c>
    </row>
    <row r="5154" spans="1:31" x14ac:dyDescent="0.25">
      <c r="A5154" s="9">
        <v>45260</v>
      </c>
      <c r="B5154" s="10" t="s">
        <v>283</v>
      </c>
      <c r="C5154" s="10" t="s">
        <v>282</v>
      </c>
      <c r="D5154" s="10" t="s">
        <v>29</v>
      </c>
      <c r="E5154" s="10" t="s">
        <v>30</v>
      </c>
      <c r="F5154" s="10"/>
      <c r="G5154" s="10">
        <v>0</v>
      </c>
      <c r="H5154" s="11">
        <f>SUMIFS(AA:AA,$A:$A,EOMONTH($A5154,-1),$B:$B,$B5154)</f>
        <v>947</v>
      </c>
      <c r="I5154" s="63">
        <f>ROUND(SUMIFS(AC:AC,$A:$A,EOMONTH($A5154,-1),$B:$B,$B5154),2)</f>
        <v>42.76</v>
      </c>
      <c r="J5154" s="11">
        <f>SUMIFS(AB:AB,$A:$A,EOMONTH($A5154,-1),$B:$B,$B5154)</f>
        <v>271379.26</v>
      </c>
      <c r="K5154" s="13">
        <v>0</v>
      </c>
      <c r="L5154" s="25">
        <v>0</v>
      </c>
      <c r="M5154" s="15">
        <v>0</v>
      </c>
      <c r="N5154" s="14">
        <v>0</v>
      </c>
      <c r="O5154" s="16">
        <v>0</v>
      </c>
      <c r="P5154" s="16">
        <v>0</v>
      </c>
      <c r="Q5154" s="16">
        <v>0</v>
      </c>
      <c r="R5154" s="16">
        <f>Q5154*16.876/100</f>
        <v>0</v>
      </c>
      <c r="S5154" s="17">
        <f t="shared" si="560"/>
        <v>0</v>
      </c>
      <c r="T5154" s="16">
        <v>0</v>
      </c>
      <c r="U5154" s="18">
        <f t="shared" si="561"/>
        <v>0</v>
      </c>
      <c r="V5154" s="18">
        <f t="shared" si="562"/>
        <v>0</v>
      </c>
      <c r="W5154" s="18">
        <f t="shared" si="563"/>
        <v>0</v>
      </c>
      <c r="X5154" s="27"/>
      <c r="Y5154" s="19">
        <f t="shared" si="564"/>
        <v>0</v>
      </c>
      <c r="Z5154" s="18">
        <f t="shared" si="565"/>
        <v>0</v>
      </c>
      <c r="AA5154" s="12">
        <v>947</v>
      </c>
      <c r="AB5154" s="12">
        <v>271379.26</v>
      </c>
      <c r="AC5154" s="28">
        <f>+I5154+Y5154-Z5154</f>
        <v>42.76</v>
      </c>
      <c r="AD5154" s="20">
        <f t="shared" si="566"/>
        <v>0</v>
      </c>
      <c r="AE5154">
        <v>0</v>
      </c>
    </row>
    <row r="5155" spans="1:31" x14ac:dyDescent="0.25">
      <c r="A5155" s="9">
        <v>45260</v>
      </c>
      <c r="B5155" s="10" t="s">
        <v>284</v>
      </c>
      <c r="C5155" s="10" t="s">
        <v>282</v>
      </c>
      <c r="D5155" s="10" t="s">
        <v>29</v>
      </c>
      <c r="E5155" s="10" t="s">
        <v>30</v>
      </c>
      <c r="F5155" s="10"/>
      <c r="G5155" s="10">
        <v>0</v>
      </c>
      <c r="H5155" s="11">
        <f>SUMIFS(AA:AA,$A:$A,EOMONTH($A5155,-1),$B:$B,$B5155)</f>
        <v>447</v>
      </c>
      <c r="I5155" s="63">
        <f>ROUND(SUMIFS(AC:AC,$A:$A,EOMONTH($A5155,-1),$B:$B,$B5155),2)</f>
        <v>20.18</v>
      </c>
      <c r="J5155" s="11">
        <f>SUMIFS(AB:AB,$A:$A,EOMONTH($A5155,-1),$B:$B,$B5155)</f>
        <v>244817.96</v>
      </c>
      <c r="K5155" s="13">
        <v>0</v>
      </c>
      <c r="L5155" s="25">
        <v>0</v>
      </c>
      <c r="M5155" s="15">
        <v>0</v>
      </c>
      <c r="N5155" s="14">
        <v>0</v>
      </c>
      <c r="O5155" s="16">
        <v>0</v>
      </c>
      <c r="P5155" s="16">
        <v>0</v>
      </c>
      <c r="Q5155" s="16">
        <v>0</v>
      </c>
      <c r="R5155" s="16">
        <f>Q5155*16.876/100</f>
        <v>0</v>
      </c>
      <c r="S5155" s="17">
        <f t="shared" si="560"/>
        <v>0</v>
      </c>
      <c r="T5155" s="16">
        <v>0</v>
      </c>
      <c r="U5155" s="18">
        <f t="shared" si="561"/>
        <v>0</v>
      </c>
      <c r="V5155" s="18">
        <f t="shared" si="562"/>
        <v>0</v>
      </c>
      <c r="W5155" s="18">
        <f t="shared" si="563"/>
        <v>0</v>
      </c>
      <c r="X5155" s="27"/>
      <c r="Y5155" s="19">
        <f t="shared" si="564"/>
        <v>0</v>
      </c>
      <c r="Z5155" s="18">
        <f t="shared" si="565"/>
        <v>0</v>
      </c>
      <c r="AA5155" s="12">
        <v>447</v>
      </c>
      <c r="AB5155" s="12">
        <v>244817.96</v>
      </c>
      <c r="AC5155" s="28">
        <f>+I5155+Y5155-Z5155</f>
        <v>20.18</v>
      </c>
      <c r="AD5155" s="20">
        <f t="shared" si="566"/>
        <v>0</v>
      </c>
      <c r="AE5155">
        <v>0</v>
      </c>
    </row>
    <row r="5156" spans="1:31" x14ac:dyDescent="0.25">
      <c r="A5156" s="9">
        <v>45260</v>
      </c>
      <c r="B5156" s="10" t="s">
        <v>285</v>
      </c>
      <c r="C5156" s="10" t="s">
        <v>282</v>
      </c>
      <c r="D5156" s="10" t="s">
        <v>29</v>
      </c>
      <c r="E5156" s="10" t="s">
        <v>30</v>
      </c>
      <c r="F5156" s="10"/>
      <c r="G5156" s="10">
        <v>0</v>
      </c>
      <c r="H5156" s="11">
        <f>SUMIFS(AA:AA,$A:$A,EOMONTH($A5156,-1),$B:$B,$B5156)</f>
        <v>26</v>
      </c>
      <c r="I5156" s="63">
        <f>ROUND(SUMIFS(AC:AC,$A:$A,EOMONTH($A5156,-1),$B:$B,$B5156),2)</f>
        <v>1.17</v>
      </c>
      <c r="J5156" s="11">
        <f>SUMIFS(AB:AB,$A:$A,EOMONTH($A5156,-1),$B:$B,$B5156)</f>
        <v>0</v>
      </c>
      <c r="K5156" s="13">
        <v>0</v>
      </c>
      <c r="L5156" s="25">
        <v>0</v>
      </c>
      <c r="M5156" s="15">
        <v>0</v>
      </c>
      <c r="N5156" s="14">
        <v>0</v>
      </c>
      <c r="O5156" s="16">
        <v>0</v>
      </c>
      <c r="P5156" s="16">
        <v>0</v>
      </c>
      <c r="Q5156" s="16">
        <v>0</v>
      </c>
      <c r="R5156" s="16">
        <f>Q5156*16.876/100</f>
        <v>0</v>
      </c>
      <c r="S5156" s="17">
        <f t="shared" si="560"/>
        <v>0</v>
      </c>
      <c r="T5156" s="16">
        <v>0</v>
      </c>
      <c r="U5156" s="18">
        <f t="shared" si="561"/>
        <v>0</v>
      </c>
      <c r="V5156" s="18">
        <f t="shared" si="562"/>
        <v>0</v>
      </c>
      <c r="W5156" s="18">
        <f t="shared" si="563"/>
        <v>0</v>
      </c>
      <c r="X5156" s="27"/>
      <c r="Y5156" s="19">
        <f t="shared" si="564"/>
        <v>0</v>
      </c>
      <c r="Z5156" s="18">
        <f t="shared" si="565"/>
        <v>0</v>
      </c>
      <c r="AA5156" s="12">
        <v>26</v>
      </c>
      <c r="AB5156" s="12">
        <v>0</v>
      </c>
      <c r="AC5156" s="28">
        <f>+I5156+Y5156-Z5156</f>
        <v>1.17</v>
      </c>
      <c r="AD5156" s="20">
        <f t="shared" si="566"/>
        <v>0</v>
      </c>
      <c r="AE5156">
        <v>0</v>
      </c>
    </row>
    <row r="5157" spans="1:31" x14ac:dyDescent="0.25">
      <c r="A5157" s="9">
        <v>45260</v>
      </c>
      <c r="B5157" s="10" t="s">
        <v>286</v>
      </c>
      <c r="C5157" s="10" t="s">
        <v>287</v>
      </c>
      <c r="D5157" s="10" t="s">
        <v>40</v>
      </c>
      <c r="E5157" s="10" t="s">
        <v>30</v>
      </c>
      <c r="F5157" s="10">
        <v>475</v>
      </c>
      <c r="G5157" s="10">
        <v>518</v>
      </c>
      <c r="H5157" s="11">
        <f>SUMIFS(AA:AA,$A:$A,EOMONTH($A5157,-1),$B:$B,$B5157)</f>
        <v>212</v>
      </c>
      <c r="I5157" s="63">
        <f>ROUND(SUMIFS(AC:AC,$A:$A,EOMONTH($A5157,-1),$B:$B,$B5157),2)</f>
        <v>97.3</v>
      </c>
      <c r="J5157" s="11">
        <f>SUMIFS(AB:AB,$A:$A,EOMONTH($A5157,-1),$B:$B,$B5157)</f>
        <v>10822.6</v>
      </c>
      <c r="K5157" s="13">
        <v>0</v>
      </c>
      <c r="L5157" s="25">
        <v>0</v>
      </c>
      <c r="M5157" s="15">
        <v>0</v>
      </c>
      <c r="N5157" s="14">
        <v>0</v>
      </c>
      <c r="O5157" s="16">
        <v>152</v>
      </c>
      <c r="P5157" s="16">
        <v>17155.46</v>
      </c>
      <c r="Q5157" s="16">
        <v>0</v>
      </c>
      <c r="R5157" s="16">
        <f>Q5157*16.876/100</f>
        <v>0</v>
      </c>
      <c r="S5157" s="17">
        <f t="shared" si="560"/>
        <v>0</v>
      </c>
      <c r="T5157" s="16">
        <v>0</v>
      </c>
      <c r="U5157" s="18">
        <f t="shared" si="561"/>
        <v>109.816</v>
      </c>
      <c r="V5157" s="18">
        <f t="shared" si="562"/>
        <v>0</v>
      </c>
      <c r="W5157" s="18">
        <f t="shared" si="563"/>
        <v>0</v>
      </c>
      <c r="X5157" s="27"/>
      <c r="Y5157" s="19">
        <f t="shared" si="564"/>
        <v>0</v>
      </c>
      <c r="Z5157" s="18">
        <f t="shared" si="565"/>
        <v>78.736000000000004</v>
      </c>
      <c r="AA5157" s="12">
        <v>60</v>
      </c>
      <c r="AB5157" s="12">
        <v>3063</v>
      </c>
      <c r="AC5157" s="28">
        <f>+I5157+Y5157-Z5157</f>
        <v>18.563999999999993</v>
      </c>
      <c r="AD5157" s="20">
        <f t="shared" si="566"/>
        <v>0</v>
      </c>
      <c r="AE5157">
        <v>0</v>
      </c>
    </row>
    <row r="5158" spans="1:31" x14ac:dyDescent="0.25">
      <c r="A5158" s="9">
        <v>45260</v>
      </c>
      <c r="B5158" s="10" t="s">
        <v>288</v>
      </c>
      <c r="C5158" s="10" t="s">
        <v>287</v>
      </c>
      <c r="D5158" s="10" t="s">
        <v>40</v>
      </c>
      <c r="E5158" s="10" t="s">
        <v>30</v>
      </c>
      <c r="F5158" s="10">
        <v>475</v>
      </c>
      <c r="G5158" s="10">
        <v>518</v>
      </c>
      <c r="H5158" s="11">
        <f>SUMIFS(AA:AA,$A:$A,EOMONTH($A5158,-1),$B:$B,$B5158)</f>
        <v>87</v>
      </c>
      <c r="I5158" s="63">
        <f>ROUND(SUMIFS(AC:AC,$A:$A,EOMONTH($A5158,-1),$B:$B,$B5158),2)</f>
        <v>9.92</v>
      </c>
      <c r="J5158" s="11">
        <f>SUMIFS(AB:AB,$A:$A,EOMONTH($A5158,-1),$B:$B,$B5158)</f>
        <v>4521.3900000000003</v>
      </c>
      <c r="K5158" s="13">
        <v>0</v>
      </c>
      <c r="L5158" s="25">
        <v>0</v>
      </c>
      <c r="M5158" s="15">
        <v>0</v>
      </c>
      <c r="N5158" s="14">
        <v>0</v>
      </c>
      <c r="O5158" s="16">
        <v>75</v>
      </c>
      <c r="P5158" s="16">
        <v>8601.39</v>
      </c>
      <c r="Q5158" s="16">
        <v>0</v>
      </c>
      <c r="R5158" s="16">
        <f>Q5158*16.876/100</f>
        <v>0</v>
      </c>
      <c r="S5158" s="17">
        <f t="shared" si="560"/>
        <v>0</v>
      </c>
      <c r="T5158" s="16">
        <v>0</v>
      </c>
      <c r="U5158" s="18">
        <f t="shared" si="561"/>
        <v>45.066000000000003</v>
      </c>
      <c r="V5158" s="18">
        <f t="shared" si="562"/>
        <v>0</v>
      </c>
      <c r="W5158" s="18">
        <f t="shared" si="563"/>
        <v>0</v>
      </c>
      <c r="X5158" s="27"/>
      <c r="Y5158" s="19">
        <f t="shared" si="564"/>
        <v>0</v>
      </c>
      <c r="Z5158" s="18">
        <f t="shared" si="565"/>
        <v>38.85</v>
      </c>
      <c r="AA5158" s="12">
        <v>12</v>
      </c>
      <c r="AB5158" s="12">
        <v>623.64</v>
      </c>
      <c r="AC5158" s="28">
        <f>+I5158+Y5158-Z5158</f>
        <v>-28.93</v>
      </c>
      <c r="AD5158" s="20">
        <f t="shared" si="566"/>
        <v>30</v>
      </c>
      <c r="AE5158">
        <v>40</v>
      </c>
    </row>
    <row r="5159" spans="1:31" x14ac:dyDescent="0.25">
      <c r="A5159" s="9">
        <v>45260</v>
      </c>
      <c r="B5159" s="10" t="s">
        <v>289</v>
      </c>
      <c r="C5159" s="10" t="s">
        <v>287</v>
      </c>
      <c r="D5159" s="10" t="s">
        <v>40</v>
      </c>
      <c r="E5159" s="10" t="s">
        <v>30</v>
      </c>
      <c r="F5159" s="10">
        <v>475</v>
      </c>
      <c r="G5159" s="10">
        <v>518</v>
      </c>
      <c r="H5159" s="11">
        <f>SUMIFS(AA:AA,$A:$A,EOMONTH($A5159,-1),$B:$B,$B5159)</f>
        <v>239</v>
      </c>
      <c r="I5159" s="63">
        <f>ROUND(SUMIFS(AC:AC,$A:$A,EOMONTH($A5159,-1),$B:$B,$B5159),2)</f>
        <v>76</v>
      </c>
      <c r="J5159" s="11">
        <f>SUMIFS(AB:AB,$A:$A,EOMONTH($A5159,-1),$B:$B,$B5159)</f>
        <v>12659.83</v>
      </c>
      <c r="K5159" s="13">
        <v>0</v>
      </c>
      <c r="L5159" s="25">
        <v>0</v>
      </c>
      <c r="M5159" s="15">
        <v>0</v>
      </c>
      <c r="N5159" s="14">
        <v>0</v>
      </c>
      <c r="O5159" s="16">
        <v>95</v>
      </c>
      <c r="P5159" s="16">
        <v>10827.72</v>
      </c>
      <c r="Q5159" s="16">
        <v>0</v>
      </c>
      <c r="R5159" s="16">
        <f>Q5159*16.876/100</f>
        <v>0</v>
      </c>
      <c r="S5159" s="17">
        <f t="shared" si="560"/>
        <v>0</v>
      </c>
      <c r="T5159" s="16">
        <v>0</v>
      </c>
      <c r="U5159" s="18">
        <f t="shared" si="561"/>
        <v>123.80200000000001</v>
      </c>
      <c r="V5159" s="18">
        <f t="shared" si="562"/>
        <v>0</v>
      </c>
      <c r="W5159" s="18">
        <f t="shared" si="563"/>
        <v>0</v>
      </c>
      <c r="X5159" s="27"/>
      <c r="Y5159" s="19">
        <f t="shared" si="564"/>
        <v>0</v>
      </c>
      <c r="Z5159" s="18">
        <f t="shared" si="565"/>
        <v>49.21</v>
      </c>
      <c r="AA5159" s="12">
        <v>144</v>
      </c>
      <c r="AB5159" s="12">
        <v>7627.68</v>
      </c>
      <c r="AC5159" s="28">
        <f>+I5159+Y5159-Z5159</f>
        <v>26.79</v>
      </c>
      <c r="AD5159" s="20">
        <f t="shared" si="566"/>
        <v>0</v>
      </c>
      <c r="AE5159">
        <v>0</v>
      </c>
    </row>
    <row r="5160" spans="1:31" x14ac:dyDescent="0.25">
      <c r="A5160" s="9">
        <v>45260</v>
      </c>
      <c r="B5160" s="10" t="s">
        <v>290</v>
      </c>
      <c r="C5160" s="10" t="s">
        <v>287</v>
      </c>
      <c r="D5160" s="10" t="s">
        <v>40</v>
      </c>
      <c r="E5160" s="10" t="s">
        <v>30</v>
      </c>
      <c r="F5160" s="10">
        <v>475</v>
      </c>
      <c r="G5160" s="10">
        <v>518</v>
      </c>
      <c r="H5160" s="11">
        <f>SUMIFS(AA:AA,$A:$A,EOMONTH($A5160,-1),$B:$B,$B5160)</f>
        <v>154</v>
      </c>
      <c r="I5160" s="63">
        <f>ROUND(SUMIFS(AC:AC,$A:$A,EOMONTH($A5160,-1),$B:$B,$B5160),2)</f>
        <v>15.59</v>
      </c>
      <c r="J5160" s="11">
        <f>SUMIFS(AB:AB,$A:$A,EOMONTH($A5160,-1),$B:$B,$B5160)</f>
        <v>7952.56</v>
      </c>
      <c r="K5160" s="13">
        <v>0</v>
      </c>
      <c r="L5160" s="25">
        <v>0</v>
      </c>
      <c r="M5160" s="15">
        <v>0</v>
      </c>
      <c r="N5160" s="14">
        <v>0</v>
      </c>
      <c r="O5160" s="16">
        <v>124</v>
      </c>
      <c r="P5160" s="16">
        <v>13930.54</v>
      </c>
      <c r="Q5160" s="16">
        <v>0</v>
      </c>
      <c r="R5160" s="16">
        <f>Q5160*16.876/100</f>
        <v>0</v>
      </c>
      <c r="S5160" s="17">
        <f t="shared" si="560"/>
        <v>0</v>
      </c>
      <c r="T5160" s="16">
        <v>0</v>
      </c>
      <c r="U5160" s="18">
        <f t="shared" si="561"/>
        <v>79.772000000000006</v>
      </c>
      <c r="V5160" s="18">
        <f t="shared" si="562"/>
        <v>0</v>
      </c>
      <c r="W5160" s="18">
        <f t="shared" si="563"/>
        <v>0</v>
      </c>
      <c r="X5160" s="27"/>
      <c r="Y5160" s="19">
        <f t="shared" si="564"/>
        <v>0</v>
      </c>
      <c r="Z5160" s="18">
        <f t="shared" si="565"/>
        <v>64.231999999999999</v>
      </c>
      <c r="AA5160" s="12">
        <v>30</v>
      </c>
      <c r="AB5160" s="12">
        <v>1549.2</v>
      </c>
      <c r="AC5160" s="28">
        <f>+I5160+Y5160-Z5160</f>
        <v>-48.641999999999996</v>
      </c>
      <c r="AD5160" s="20">
        <f t="shared" si="566"/>
        <v>50</v>
      </c>
      <c r="AE5160">
        <v>50</v>
      </c>
    </row>
    <row r="5161" spans="1:31" x14ac:dyDescent="0.25">
      <c r="A5161" s="9">
        <v>45260</v>
      </c>
      <c r="B5161" s="10" t="s">
        <v>291</v>
      </c>
      <c r="C5161" s="10" t="s">
        <v>287</v>
      </c>
      <c r="D5161" s="10" t="s">
        <v>40</v>
      </c>
      <c r="E5161" s="10" t="s">
        <v>30</v>
      </c>
      <c r="F5161" s="10">
        <v>475</v>
      </c>
      <c r="G5161" s="10">
        <v>518</v>
      </c>
      <c r="H5161" s="11">
        <f>SUMIFS(AA:AA,$A:$A,EOMONTH($A5161,-1),$B:$B,$B5161)</f>
        <v>255</v>
      </c>
      <c r="I5161" s="63">
        <f>ROUND(SUMIFS(AC:AC,$A:$A,EOMONTH($A5161,-1),$B:$B,$B5161),2)</f>
        <v>194.81</v>
      </c>
      <c r="J5161" s="11">
        <f>SUMIFS(AB:AB,$A:$A,EOMONTH($A5161,-1),$B:$B,$B5161)</f>
        <v>13305.9</v>
      </c>
      <c r="K5161" s="13">
        <v>0</v>
      </c>
      <c r="L5161" s="25">
        <v>0</v>
      </c>
      <c r="M5161" s="15">
        <v>0</v>
      </c>
      <c r="N5161" s="14">
        <v>0</v>
      </c>
      <c r="O5161" s="16">
        <v>237</v>
      </c>
      <c r="P5161" s="16">
        <v>26932.86</v>
      </c>
      <c r="Q5161" s="16">
        <v>0</v>
      </c>
      <c r="R5161" s="16">
        <f>Q5161*16.876/100</f>
        <v>0</v>
      </c>
      <c r="S5161" s="17">
        <f t="shared" si="560"/>
        <v>0</v>
      </c>
      <c r="T5161" s="16">
        <v>0</v>
      </c>
      <c r="U5161" s="18">
        <f t="shared" si="561"/>
        <v>132.09</v>
      </c>
      <c r="V5161" s="18">
        <f t="shared" si="562"/>
        <v>0</v>
      </c>
      <c r="W5161" s="18">
        <f t="shared" si="563"/>
        <v>0</v>
      </c>
      <c r="X5161" s="27"/>
      <c r="Y5161" s="19">
        <f t="shared" si="564"/>
        <v>0</v>
      </c>
      <c r="Z5161" s="18">
        <f t="shared" si="565"/>
        <v>122.76600000000001</v>
      </c>
      <c r="AA5161" s="12">
        <v>18</v>
      </c>
      <c r="AB5161" s="12">
        <v>939.24</v>
      </c>
      <c r="AC5161" s="28">
        <f>+I5161+Y5161-Z5161</f>
        <v>72.043999999999997</v>
      </c>
      <c r="AD5161" s="20">
        <f t="shared" si="566"/>
        <v>0</v>
      </c>
      <c r="AE5161">
        <v>0</v>
      </c>
    </row>
    <row r="5162" spans="1:31" x14ac:dyDescent="0.25">
      <c r="A5162" s="9">
        <v>45260</v>
      </c>
      <c r="B5162" s="10" t="s">
        <v>292</v>
      </c>
      <c r="C5162" s="10" t="s">
        <v>287</v>
      </c>
      <c r="D5162" s="10" t="s">
        <v>40</v>
      </c>
      <c r="E5162" s="10" t="s">
        <v>30</v>
      </c>
      <c r="F5162" s="10">
        <v>475</v>
      </c>
      <c r="G5162" s="10">
        <v>518</v>
      </c>
      <c r="H5162" s="11">
        <f>SUMIFS(AA:AA,$A:$A,EOMONTH($A5162,-1),$B:$B,$B5162)</f>
        <v>202</v>
      </c>
      <c r="I5162" s="63">
        <f>ROUND(SUMIFS(AC:AC,$A:$A,EOMONTH($A5162,-1),$B:$B,$B5162),2)</f>
        <v>110.6</v>
      </c>
      <c r="J5162" s="11">
        <f>SUMIFS(AB:AB,$A:$A,EOMONTH($A5162,-1),$B:$B,$B5162)</f>
        <v>10499.96</v>
      </c>
      <c r="K5162" s="13">
        <v>0</v>
      </c>
      <c r="L5162" s="25">
        <v>0</v>
      </c>
      <c r="M5162" s="15">
        <v>0</v>
      </c>
      <c r="N5162" s="14">
        <v>0</v>
      </c>
      <c r="O5162" s="16">
        <v>63</v>
      </c>
      <c r="P5162" s="16">
        <v>7238.15</v>
      </c>
      <c r="Q5162" s="16">
        <v>0</v>
      </c>
      <c r="R5162" s="16">
        <f>Q5162*16.876/100</f>
        <v>0</v>
      </c>
      <c r="S5162" s="17">
        <f t="shared" si="560"/>
        <v>0</v>
      </c>
      <c r="T5162" s="16">
        <v>0</v>
      </c>
      <c r="U5162" s="18">
        <f t="shared" si="561"/>
        <v>104.636</v>
      </c>
      <c r="V5162" s="18">
        <f t="shared" si="562"/>
        <v>0</v>
      </c>
      <c r="W5162" s="18">
        <f t="shared" si="563"/>
        <v>0</v>
      </c>
      <c r="X5162" s="27"/>
      <c r="Y5162" s="19">
        <f t="shared" si="564"/>
        <v>0</v>
      </c>
      <c r="Z5162" s="18">
        <f t="shared" si="565"/>
        <v>32.634</v>
      </c>
      <c r="AA5162" s="12">
        <v>139</v>
      </c>
      <c r="AB5162" s="12">
        <v>7225.22</v>
      </c>
      <c r="AC5162" s="28">
        <f>+I5162+Y5162-Z5162</f>
        <v>77.965999999999994</v>
      </c>
      <c r="AD5162" s="20">
        <f t="shared" si="566"/>
        <v>0</v>
      </c>
      <c r="AE5162">
        <v>0</v>
      </c>
    </row>
    <row r="5163" spans="1:31" x14ac:dyDescent="0.25">
      <c r="A5163" s="9">
        <v>45260</v>
      </c>
      <c r="B5163" s="10" t="s">
        <v>293</v>
      </c>
      <c r="C5163" s="10" t="s">
        <v>287</v>
      </c>
      <c r="D5163" s="10" t="s">
        <v>40</v>
      </c>
      <c r="E5163" s="10" t="s">
        <v>30</v>
      </c>
      <c r="F5163" s="10">
        <v>580</v>
      </c>
      <c r="G5163" s="10">
        <v>632</v>
      </c>
      <c r="H5163" s="11">
        <f>SUMIFS(AA:AA,$A:$A,EOMONTH($A5163,-1),$B:$B,$B5163)</f>
        <v>91</v>
      </c>
      <c r="I5163" s="63">
        <f>ROUND(SUMIFS(AC:AC,$A:$A,EOMONTH($A5163,-1),$B:$B,$B5163),2)</f>
        <v>12.32</v>
      </c>
      <c r="J5163" s="11">
        <f>SUMIFS(AB:AB,$A:$A,EOMONTH($A5163,-1),$B:$B,$B5163)</f>
        <v>8644.7000000000007</v>
      </c>
      <c r="K5163" s="13">
        <v>0</v>
      </c>
      <c r="L5163" s="25">
        <v>0</v>
      </c>
      <c r="M5163" s="15">
        <v>0</v>
      </c>
      <c r="N5163" s="14">
        <v>0</v>
      </c>
      <c r="O5163" s="16">
        <v>20</v>
      </c>
      <c r="P5163" s="16">
        <v>2672.3</v>
      </c>
      <c r="Q5163" s="16">
        <v>0</v>
      </c>
      <c r="R5163" s="16">
        <f>Q5163*16.876/100</f>
        <v>0</v>
      </c>
      <c r="S5163" s="17">
        <f t="shared" si="560"/>
        <v>0</v>
      </c>
      <c r="T5163" s="16">
        <v>0</v>
      </c>
      <c r="U5163" s="18">
        <f t="shared" si="561"/>
        <v>57.512</v>
      </c>
      <c r="V5163" s="18">
        <f t="shared" si="562"/>
        <v>0</v>
      </c>
      <c r="W5163" s="18">
        <f t="shared" si="563"/>
        <v>0</v>
      </c>
      <c r="X5163" s="27"/>
      <c r="Y5163" s="19">
        <f t="shared" si="564"/>
        <v>0</v>
      </c>
      <c r="Z5163" s="18">
        <f t="shared" si="565"/>
        <v>12.64</v>
      </c>
      <c r="AA5163" s="12">
        <v>71</v>
      </c>
      <c r="AB5163" s="12">
        <v>6751.7</v>
      </c>
      <c r="AC5163" s="28">
        <f>+I5163+Y5163-Z5163</f>
        <v>-0.32000000000000028</v>
      </c>
      <c r="AD5163" s="20">
        <f t="shared" si="566"/>
        <v>10</v>
      </c>
      <c r="AE5163">
        <v>60</v>
      </c>
    </row>
    <row r="5164" spans="1:31" x14ac:dyDescent="0.25">
      <c r="A5164" s="9">
        <v>45260</v>
      </c>
      <c r="B5164" s="10" t="s">
        <v>294</v>
      </c>
      <c r="C5164" s="10" t="s">
        <v>287</v>
      </c>
      <c r="D5164" s="10" t="s">
        <v>40</v>
      </c>
      <c r="E5164" s="10" t="s">
        <v>30</v>
      </c>
      <c r="F5164" s="10">
        <v>580</v>
      </c>
      <c r="G5164" s="10">
        <v>632</v>
      </c>
      <c r="H5164" s="11">
        <f>SUMIFS(AA:AA,$A:$A,EOMONTH($A5164,-1),$B:$B,$B5164)</f>
        <v>316</v>
      </c>
      <c r="I5164" s="63">
        <f>ROUND(SUMIFS(AC:AC,$A:$A,EOMONTH($A5164,-1),$B:$B,$B5164),2)</f>
        <v>48.86</v>
      </c>
      <c r="J5164" s="11">
        <f>SUMIFS(AB:AB,$A:$A,EOMONTH($A5164,-1),$B:$B,$B5164)</f>
        <v>22754.42</v>
      </c>
      <c r="K5164" s="13">
        <v>0</v>
      </c>
      <c r="L5164" s="25">
        <v>0</v>
      </c>
      <c r="M5164" s="15">
        <v>0</v>
      </c>
      <c r="N5164" s="14">
        <v>0</v>
      </c>
      <c r="O5164" s="16">
        <v>20</v>
      </c>
      <c r="P5164" s="16">
        <v>2672.3</v>
      </c>
      <c r="Q5164" s="16">
        <v>0</v>
      </c>
      <c r="R5164" s="16">
        <f>Q5164*16.876/100</f>
        <v>0</v>
      </c>
      <c r="S5164" s="17">
        <f t="shared" si="560"/>
        <v>0</v>
      </c>
      <c r="T5164" s="16">
        <v>0</v>
      </c>
      <c r="U5164" s="18">
        <f t="shared" si="561"/>
        <v>199.71199999999999</v>
      </c>
      <c r="V5164" s="18">
        <f t="shared" si="562"/>
        <v>0</v>
      </c>
      <c r="W5164" s="18">
        <f t="shared" si="563"/>
        <v>0</v>
      </c>
      <c r="X5164" s="27"/>
      <c r="Y5164" s="19">
        <f t="shared" si="564"/>
        <v>0</v>
      </c>
      <c r="Z5164" s="18">
        <f t="shared" si="565"/>
        <v>12.64</v>
      </c>
      <c r="AA5164" s="12">
        <v>296</v>
      </c>
      <c r="AB5164" s="12">
        <v>19333.41</v>
      </c>
      <c r="AC5164" s="28">
        <f>+I5164+Y5164-Z5164</f>
        <v>36.22</v>
      </c>
      <c r="AD5164" s="20">
        <f t="shared" si="566"/>
        <v>0</v>
      </c>
      <c r="AE5164">
        <v>20</v>
      </c>
    </row>
    <row r="5165" spans="1:31" x14ac:dyDescent="0.25">
      <c r="A5165" s="9">
        <v>45260</v>
      </c>
      <c r="B5165" s="10" t="s">
        <v>295</v>
      </c>
      <c r="C5165" s="10" t="s">
        <v>287</v>
      </c>
      <c r="D5165" s="10" t="s">
        <v>40</v>
      </c>
      <c r="E5165" s="10" t="s">
        <v>30</v>
      </c>
      <c r="F5165" s="10">
        <v>580</v>
      </c>
      <c r="G5165" s="10">
        <v>632</v>
      </c>
      <c r="H5165" s="11">
        <f>SUMIFS(AA:AA,$A:$A,EOMONTH($A5165,-1),$B:$B,$B5165)</f>
        <v>542</v>
      </c>
      <c r="I5165" s="63">
        <f>ROUND(SUMIFS(AC:AC,$A:$A,EOMONTH($A5165,-1),$B:$B,$B5165),2)</f>
        <v>174.89</v>
      </c>
      <c r="J5165" s="11">
        <f>SUMIFS(AB:AB,$A:$A,EOMONTH($A5165,-1),$B:$B,$B5165)</f>
        <v>32961.29</v>
      </c>
      <c r="K5165" s="13">
        <v>0</v>
      </c>
      <c r="L5165" s="25">
        <v>0</v>
      </c>
      <c r="M5165" s="15">
        <v>0</v>
      </c>
      <c r="N5165" s="14">
        <v>0</v>
      </c>
      <c r="O5165" s="16">
        <v>100</v>
      </c>
      <c r="P5165" s="16">
        <v>12629.1</v>
      </c>
      <c r="Q5165" s="16">
        <v>0</v>
      </c>
      <c r="R5165" s="16">
        <f>Q5165*16.876/100</f>
        <v>0</v>
      </c>
      <c r="S5165" s="17">
        <f t="shared" si="560"/>
        <v>0</v>
      </c>
      <c r="T5165" s="16">
        <v>0</v>
      </c>
      <c r="U5165" s="18">
        <f t="shared" si="561"/>
        <v>342.54399999999998</v>
      </c>
      <c r="V5165" s="18">
        <f t="shared" si="562"/>
        <v>0</v>
      </c>
      <c r="W5165" s="18">
        <f t="shared" si="563"/>
        <v>0</v>
      </c>
      <c r="X5165" s="27"/>
      <c r="Y5165" s="19">
        <f t="shared" si="564"/>
        <v>0</v>
      </c>
      <c r="Z5165" s="18">
        <f t="shared" si="565"/>
        <v>63.2</v>
      </c>
      <c r="AA5165" s="12">
        <v>442</v>
      </c>
      <c r="AB5165" s="12">
        <v>25903.73</v>
      </c>
      <c r="AC5165" s="28">
        <f>+I5165+Y5165-Z5165</f>
        <v>111.68999999999998</v>
      </c>
      <c r="AD5165" s="20">
        <f t="shared" si="566"/>
        <v>0</v>
      </c>
      <c r="AE5165">
        <v>0</v>
      </c>
    </row>
    <row r="5166" spans="1:31" x14ac:dyDescent="0.25">
      <c r="A5166" s="9">
        <v>45260</v>
      </c>
      <c r="B5166" s="10" t="s">
        <v>296</v>
      </c>
      <c r="C5166" s="10" t="s">
        <v>287</v>
      </c>
      <c r="D5166" s="10" t="s">
        <v>40</v>
      </c>
      <c r="E5166" s="10" t="s">
        <v>30</v>
      </c>
      <c r="F5166" s="10">
        <v>580</v>
      </c>
      <c r="G5166" s="10">
        <v>632</v>
      </c>
      <c r="H5166" s="11">
        <f>SUMIFS(AA:AA,$A:$A,EOMONTH($A5166,-1),$B:$B,$B5166)</f>
        <v>174</v>
      </c>
      <c r="I5166" s="63">
        <f>ROUND(SUMIFS(AC:AC,$A:$A,EOMONTH($A5166,-1),$B:$B,$B5166),2)</f>
        <v>-84.87</v>
      </c>
      <c r="J5166" s="11">
        <f>SUMIFS(AB:AB,$A:$A,EOMONTH($A5166,-1),$B:$B,$B5166)</f>
        <v>23274</v>
      </c>
      <c r="K5166" s="13">
        <v>0</v>
      </c>
      <c r="L5166" s="25">
        <v>0</v>
      </c>
      <c r="M5166" s="15">
        <v>0</v>
      </c>
      <c r="N5166" s="14">
        <v>0</v>
      </c>
      <c r="O5166" s="16">
        <v>20</v>
      </c>
      <c r="P5166" s="16">
        <v>2672.3</v>
      </c>
      <c r="Q5166" s="16">
        <v>0</v>
      </c>
      <c r="R5166" s="16">
        <f>Q5166*16.876/100</f>
        <v>0</v>
      </c>
      <c r="S5166" s="17">
        <f t="shared" si="560"/>
        <v>0</v>
      </c>
      <c r="T5166" s="16">
        <v>0</v>
      </c>
      <c r="U5166" s="18">
        <f t="shared" si="561"/>
        <v>109.968</v>
      </c>
      <c r="V5166" s="18">
        <f t="shared" si="562"/>
        <v>0</v>
      </c>
      <c r="W5166" s="18">
        <f t="shared" si="563"/>
        <v>0</v>
      </c>
      <c r="X5166" s="27"/>
      <c r="Y5166" s="19">
        <f t="shared" si="564"/>
        <v>0</v>
      </c>
      <c r="Z5166" s="18">
        <f t="shared" si="565"/>
        <v>12.64</v>
      </c>
      <c r="AA5166" s="12">
        <v>154</v>
      </c>
      <c r="AB5166" s="12">
        <v>20716.400000000001</v>
      </c>
      <c r="AC5166" s="28">
        <f>+I5166+Y5166-Z5166</f>
        <v>-97.51</v>
      </c>
      <c r="AD5166" s="20">
        <f t="shared" si="566"/>
        <v>100</v>
      </c>
      <c r="AE5166">
        <v>100</v>
      </c>
    </row>
    <row r="5167" spans="1:31" x14ac:dyDescent="0.25">
      <c r="A5167" s="9">
        <v>45260</v>
      </c>
      <c r="B5167" s="10" t="s">
        <v>297</v>
      </c>
      <c r="C5167" s="10" t="s">
        <v>287</v>
      </c>
      <c r="D5167" s="10" t="s">
        <v>40</v>
      </c>
      <c r="E5167" s="10" t="s">
        <v>30</v>
      </c>
      <c r="F5167" s="10">
        <v>580</v>
      </c>
      <c r="G5167" s="10">
        <v>632</v>
      </c>
      <c r="H5167" s="11">
        <f>SUMIFS(AA:AA,$A:$A,EOMONTH($A5167,-1),$B:$B,$B5167)</f>
        <v>190</v>
      </c>
      <c r="I5167" s="63">
        <f>ROUND(SUMIFS(AC:AC,$A:$A,EOMONTH($A5167,-1),$B:$B,$B5167),2)</f>
        <v>-10.91</v>
      </c>
      <c r="J5167" s="11">
        <f>SUMIFS(AB:AB,$A:$A,EOMONTH($A5167,-1),$B:$B,$B5167)</f>
        <v>15896.59</v>
      </c>
      <c r="K5167" s="13">
        <v>0</v>
      </c>
      <c r="L5167" s="25">
        <v>0</v>
      </c>
      <c r="M5167" s="15">
        <v>0</v>
      </c>
      <c r="N5167" s="14">
        <v>0</v>
      </c>
      <c r="O5167" s="16">
        <v>0</v>
      </c>
      <c r="P5167" s="16">
        <v>0</v>
      </c>
      <c r="Q5167" s="16">
        <v>0</v>
      </c>
      <c r="R5167" s="16">
        <f>Q5167*16.876/100</f>
        <v>0</v>
      </c>
      <c r="S5167" s="17">
        <f t="shared" si="560"/>
        <v>0</v>
      </c>
      <c r="T5167" s="16">
        <v>0</v>
      </c>
      <c r="U5167" s="18">
        <f t="shared" si="561"/>
        <v>120.08</v>
      </c>
      <c r="V5167" s="18">
        <f t="shared" si="562"/>
        <v>0</v>
      </c>
      <c r="W5167" s="18">
        <f t="shared" si="563"/>
        <v>0</v>
      </c>
      <c r="X5167" s="27"/>
      <c r="Y5167" s="19">
        <f t="shared" si="564"/>
        <v>0</v>
      </c>
      <c r="Z5167" s="18">
        <f t="shared" si="565"/>
        <v>0</v>
      </c>
      <c r="AA5167" s="12">
        <v>190</v>
      </c>
      <c r="AB5167" s="12">
        <v>15896.59</v>
      </c>
      <c r="AC5167" s="28">
        <f>+I5167+Y5167-Z5167</f>
        <v>-10.91</v>
      </c>
      <c r="AD5167" s="20">
        <f t="shared" si="566"/>
        <v>20</v>
      </c>
      <c r="AE5167">
        <v>30</v>
      </c>
    </row>
    <row r="5168" spans="1:31" x14ac:dyDescent="0.25">
      <c r="A5168" s="9">
        <v>45260</v>
      </c>
      <c r="B5168" s="10" t="s">
        <v>298</v>
      </c>
      <c r="C5168" s="10" t="s">
        <v>287</v>
      </c>
      <c r="D5168" s="10" t="s">
        <v>40</v>
      </c>
      <c r="E5168" s="10" t="s">
        <v>30</v>
      </c>
      <c r="F5168" s="10">
        <v>580</v>
      </c>
      <c r="G5168" s="10">
        <v>632</v>
      </c>
      <c r="H5168" s="11">
        <f>SUMIFS(AA:AA,$A:$A,EOMONTH($A5168,-1),$B:$B,$B5168)</f>
        <v>182</v>
      </c>
      <c r="I5168" s="63">
        <f>ROUND(SUMIFS(AC:AC,$A:$A,EOMONTH($A5168,-1),$B:$B,$B5168),2)</f>
        <v>121.44</v>
      </c>
      <c r="J5168" s="11">
        <f>SUMIFS(AB:AB,$A:$A,EOMONTH($A5168,-1),$B:$B,$B5168)</f>
        <v>10120.870000000001</v>
      </c>
      <c r="K5168" s="13">
        <v>0</v>
      </c>
      <c r="L5168" s="25">
        <v>0</v>
      </c>
      <c r="M5168" s="15">
        <v>0</v>
      </c>
      <c r="N5168" s="14">
        <v>0</v>
      </c>
      <c r="O5168" s="16">
        <v>90</v>
      </c>
      <c r="P5168" s="16">
        <v>11338.2</v>
      </c>
      <c r="Q5168" s="16">
        <v>0</v>
      </c>
      <c r="R5168" s="16">
        <f>Q5168*16.876/100</f>
        <v>0</v>
      </c>
      <c r="S5168" s="17">
        <f t="shared" si="560"/>
        <v>0</v>
      </c>
      <c r="T5168" s="16">
        <v>0</v>
      </c>
      <c r="U5168" s="18">
        <f t="shared" si="561"/>
        <v>115.024</v>
      </c>
      <c r="V5168" s="18">
        <f t="shared" si="562"/>
        <v>0</v>
      </c>
      <c r="W5168" s="18">
        <f t="shared" si="563"/>
        <v>0</v>
      </c>
      <c r="X5168" s="27"/>
      <c r="Y5168" s="19">
        <f t="shared" si="564"/>
        <v>0</v>
      </c>
      <c r="Z5168" s="18">
        <f t="shared" si="565"/>
        <v>56.88</v>
      </c>
      <c r="AA5168" s="12">
        <v>92</v>
      </c>
      <c r="AB5168" s="12">
        <v>4867.79</v>
      </c>
      <c r="AC5168" s="28">
        <f>+I5168+Y5168-Z5168</f>
        <v>64.56</v>
      </c>
      <c r="AD5168" s="20">
        <f t="shared" si="566"/>
        <v>0</v>
      </c>
      <c r="AE5168">
        <v>0</v>
      </c>
    </row>
    <row r="5169" spans="1:31" x14ac:dyDescent="0.25">
      <c r="A5169" s="9">
        <v>45260</v>
      </c>
      <c r="B5169" s="10" t="s">
        <v>299</v>
      </c>
      <c r="C5169" s="10" t="s">
        <v>287</v>
      </c>
      <c r="D5169" s="10" t="s">
        <v>29</v>
      </c>
      <c r="E5169" s="10" t="s">
        <v>30</v>
      </c>
      <c r="F5169" s="10"/>
      <c r="G5169" s="10">
        <v>0</v>
      </c>
      <c r="H5169" s="11">
        <f>SUMIFS(AA:AA,$A:$A,EOMONTH($A5169,-1),$B:$B,$B5169)</f>
        <v>5</v>
      </c>
      <c r="I5169" s="63">
        <f>ROUND(SUMIFS(AC:AC,$A:$A,EOMONTH($A5169,-1),$B:$B,$B5169),2)</f>
        <v>0.23</v>
      </c>
      <c r="J5169" s="11">
        <f>SUMIFS(AB:AB,$A:$A,EOMONTH($A5169,-1),$B:$B,$B5169)</f>
        <v>986.7</v>
      </c>
      <c r="K5169" s="13">
        <v>0</v>
      </c>
      <c r="L5169" s="25">
        <v>0</v>
      </c>
      <c r="M5169" s="15">
        <v>0</v>
      </c>
      <c r="N5169" s="14">
        <v>0</v>
      </c>
      <c r="O5169" s="16">
        <v>0</v>
      </c>
      <c r="P5169" s="16">
        <v>0</v>
      </c>
      <c r="Q5169" s="16">
        <v>0</v>
      </c>
      <c r="R5169" s="16">
        <f>Q5169*16.876/100</f>
        <v>0</v>
      </c>
      <c r="S5169" s="17">
        <f t="shared" si="560"/>
        <v>0</v>
      </c>
      <c r="T5169" s="16">
        <v>0</v>
      </c>
      <c r="U5169" s="18">
        <f t="shared" si="561"/>
        <v>0</v>
      </c>
      <c r="V5169" s="18">
        <f t="shared" si="562"/>
        <v>0</v>
      </c>
      <c r="W5169" s="18">
        <f t="shared" si="563"/>
        <v>0</v>
      </c>
      <c r="X5169" s="27"/>
      <c r="Y5169" s="19">
        <f t="shared" si="564"/>
        <v>0</v>
      </c>
      <c r="Z5169" s="18">
        <f t="shared" si="565"/>
        <v>0</v>
      </c>
      <c r="AA5169" s="12">
        <v>5</v>
      </c>
      <c r="AB5169" s="12">
        <v>986.7</v>
      </c>
      <c r="AC5169" s="28">
        <f>+I5169+Y5169-Z5169</f>
        <v>0.23</v>
      </c>
      <c r="AD5169" s="20">
        <f t="shared" si="566"/>
        <v>0</v>
      </c>
      <c r="AE5169">
        <v>0</v>
      </c>
    </row>
    <row r="5170" spans="1:31" x14ac:dyDescent="0.25">
      <c r="A5170" s="9">
        <v>45260</v>
      </c>
      <c r="B5170" s="10" t="s">
        <v>300</v>
      </c>
      <c r="C5170" s="10" t="s">
        <v>287</v>
      </c>
      <c r="D5170" s="10" t="s">
        <v>40</v>
      </c>
      <c r="E5170" s="10" t="s">
        <v>30</v>
      </c>
      <c r="F5170" s="10">
        <v>920</v>
      </c>
      <c r="G5170" s="10">
        <v>1003</v>
      </c>
      <c r="H5170" s="11">
        <f>SUMIFS(AA:AA,$A:$A,EOMONTH($A5170,-1),$B:$B,$B5170)</f>
        <v>98</v>
      </c>
      <c r="I5170" s="63">
        <f>ROUND(SUMIFS(AC:AC,$A:$A,EOMONTH($A5170,-1),$B:$B,$B5170),2)</f>
        <v>25.5</v>
      </c>
      <c r="J5170" s="11">
        <f>SUMIFS(AB:AB,$A:$A,EOMONTH($A5170,-1),$B:$B,$B5170)</f>
        <v>24794</v>
      </c>
      <c r="K5170" s="13">
        <v>0</v>
      </c>
      <c r="L5170" s="25">
        <v>0</v>
      </c>
      <c r="M5170" s="15">
        <v>0</v>
      </c>
      <c r="N5170" s="14">
        <v>0</v>
      </c>
      <c r="O5170" s="16">
        <v>0</v>
      </c>
      <c r="P5170" s="16">
        <v>0</v>
      </c>
      <c r="Q5170" s="16">
        <v>0</v>
      </c>
      <c r="R5170" s="16">
        <f>Q5170*16.876/100</f>
        <v>0</v>
      </c>
      <c r="S5170" s="17">
        <f t="shared" si="560"/>
        <v>0</v>
      </c>
      <c r="T5170" s="16">
        <v>0</v>
      </c>
      <c r="U5170" s="18">
        <f t="shared" si="561"/>
        <v>98.293999999999997</v>
      </c>
      <c r="V5170" s="18">
        <f t="shared" si="562"/>
        <v>0</v>
      </c>
      <c r="W5170" s="18">
        <f t="shared" si="563"/>
        <v>0</v>
      </c>
      <c r="X5170" s="27"/>
      <c r="Y5170" s="19">
        <f t="shared" si="564"/>
        <v>0</v>
      </c>
      <c r="Z5170" s="18">
        <f t="shared" si="565"/>
        <v>0</v>
      </c>
      <c r="AA5170" s="12">
        <v>98</v>
      </c>
      <c r="AB5170" s="12">
        <v>24794</v>
      </c>
      <c r="AC5170" s="28">
        <f>+I5170+Y5170-Z5170</f>
        <v>25.5</v>
      </c>
      <c r="AD5170" s="20">
        <f t="shared" si="566"/>
        <v>0</v>
      </c>
      <c r="AE5170">
        <v>0</v>
      </c>
    </row>
    <row r="5171" spans="1:31" x14ac:dyDescent="0.25">
      <c r="A5171" s="9">
        <v>45260</v>
      </c>
      <c r="B5171" s="10" t="s">
        <v>301</v>
      </c>
      <c r="C5171" s="10" t="s">
        <v>287</v>
      </c>
      <c r="D5171" s="10" t="s">
        <v>40</v>
      </c>
      <c r="E5171" s="10" t="s">
        <v>30</v>
      </c>
      <c r="F5171" s="10">
        <v>920</v>
      </c>
      <c r="G5171" s="10">
        <v>1003</v>
      </c>
      <c r="H5171" s="11">
        <f>SUMIFS(AA:AA,$A:$A,EOMONTH($A5171,-1),$B:$B,$B5171)</f>
        <v>62</v>
      </c>
      <c r="I5171" s="63">
        <f>ROUND(SUMIFS(AC:AC,$A:$A,EOMONTH($A5171,-1),$B:$B,$B5171),2)</f>
        <v>8.5299999999999994</v>
      </c>
      <c r="J5171" s="11">
        <f>SUMIFS(AB:AB,$A:$A,EOMONTH($A5171,-1),$B:$B,$B5171)</f>
        <v>5049.28</v>
      </c>
      <c r="K5171" s="13">
        <v>0</v>
      </c>
      <c r="L5171" s="25">
        <v>0</v>
      </c>
      <c r="M5171" s="15">
        <v>238</v>
      </c>
      <c r="N5171" s="14">
        <v>23735.200000000001</v>
      </c>
      <c r="O5171" s="16">
        <v>93</v>
      </c>
      <c r="P5171" s="16">
        <v>19853.099999999999</v>
      </c>
      <c r="Q5171" s="16">
        <v>0</v>
      </c>
      <c r="R5171" s="16">
        <f>Q5171*16.876/100</f>
        <v>0</v>
      </c>
      <c r="S5171" s="17">
        <f t="shared" si="560"/>
        <v>0</v>
      </c>
      <c r="T5171" s="16">
        <v>0</v>
      </c>
      <c r="U5171" s="18">
        <f t="shared" si="561"/>
        <v>62.186</v>
      </c>
      <c r="V5171" s="18">
        <f t="shared" si="562"/>
        <v>218.96</v>
      </c>
      <c r="W5171" s="18">
        <f t="shared" si="563"/>
        <v>36.761194400000001</v>
      </c>
      <c r="X5171" s="27"/>
      <c r="Y5171" s="19">
        <f t="shared" si="564"/>
        <v>255.7211944</v>
      </c>
      <c r="Z5171" s="18">
        <f t="shared" si="565"/>
        <v>93.278999999999996</v>
      </c>
      <c r="AA5171" s="12">
        <v>207</v>
      </c>
      <c r="AB5171" s="12">
        <v>20616.03</v>
      </c>
      <c r="AC5171" s="28">
        <f>+I5171+Y5171-Z5171</f>
        <v>170.97219439999998</v>
      </c>
      <c r="AD5171" s="20">
        <f t="shared" si="566"/>
        <v>0</v>
      </c>
      <c r="AE5171">
        <v>0</v>
      </c>
    </row>
    <row r="5172" spans="1:31" x14ac:dyDescent="0.25">
      <c r="A5172" s="9">
        <v>45260</v>
      </c>
      <c r="B5172" s="10" t="s">
        <v>302</v>
      </c>
      <c r="C5172" s="10" t="s">
        <v>287</v>
      </c>
      <c r="D5172" s="10" t="s">
        <v>40</v>
      </c>
      <c r="E5172" s="10" t="s">
        <v>30</v>
      </c>
      <c r="F5172" s="10">
        <v>920</v>
      </c>
      <c r="G5172" s="10">
        <v>1003</v>
      </c>
      <c r="H5172" s="11">
        <f>SUMIFS(AA:AA,$A:$A,EOMONTH($A5172,-1),$B:$B,$B5172)</f>
        <v>49</v>
      </c>
      <c r="I5172" s="63">
        <f>ROUND(SUMIFS(AC:AC,$A:$A,EOMONTH($A5172,-1),$B:$B,$B5172),2)</f>
        <v>-51.56</v>
      </c>
      <c r="J5172" s="11">
        <f>SUMIFS(AB:AB,$A:$A,EOMONTH($A5172,-1),$B:$B,$B5172)</f>
        <v>3953.32</v>
      </c>
      <c r="K5172" s="13">
        <v>0</v>
      </c>
      <c r="L5172" s="25">
        <v>0</v>
      </c>
      <c r="M5172" s="15">
        <v>290</v>
      </c>
      <c r="N5172" s="14">
        <v>31948.799999999999</v>
      </c>
      <c r="O5172" s="16">
        <v>99</v>
      </c>
      <c r="P5172" s="16">
        <v>19290.919999999998</v>
      </c>
      <c r="Q5172" s="16">
        <v>0</v>
      </c>
      <c r="R5172" s="16">
        <f>Q5172*16.876/100</f>
        <v>0</v>
      </c>
      <c r="S5172" s="17">
        <f t="shared" si="560"/>
        <v>0</v>
      </c>
      <c r="T5172" s="16">
        <v>0</v>
      </c>
      <c r="U5172" s="18">
        <f t="shared" si="561"/>
        <v>49.146999999999998</v>
      </c>
      <c r="V5172" s="18">
        <f t="shared" si="562"/>
        <v>266.8</v>
      </c>
      <c r="W5172" s="18">
        <f t="shared" si="563"/>
        <v>44.79305200000001</v>
      </c>
      <c r="X5172" s="27"/>
      <c r="Y5172" s="19">
        <f t="shared" si="564"/>
        <v>311.593052</v>
      </c>
      <c r="Z5172" s="18">
        <f t="shared" si="565"/>
        <v>99.296999999999997</v>
      </c>
      <c r="AA5172" s="12">
        <v>240</v>
      </c>
      <c r="AB5172" s="12">
        <v>25817.24</v>
      </c>
      <c r="AC5172" s="28">
        <f>+I5172+Y5172-Z5172</f>
        <v>160.736052</v>
      </c>
      <c r="AD5172" s="20">
        <f t="shared" si="566"/>
        <v>0</v>
      </c>
      <c r="AE5172">
        <v>0</v>
      </c>
    </row>
    <row r="5173" spans="1:31" x14ac:dyDescent="0.25">
      <c r="A5173" s="9">
        <v>45260</v>
      </c>
      <c r="B5173" s="10" t="s">
        <v>303</v>
      </c>
      <c r="C5173" s="10" t="s">
        <v>287</v>
      </c>
      <c r="D5173" s="10" t="s">
        <v>40</v>
      </c>
      <c r="E5173" s="10" t="s">
        <v>30</v>
      </c>
      <c r="F5173" s="10">
        <v>920</v>
      </c>
      <c r="G5173" s="10">
        <v>1003</v>
      </c>
      <c r="H5173" s="11">
        <f>SUMIFS(AA:AA,$A:$A,EOMONTH($A5173,-1),$B:$B,$B5173)</f>
        <v>37</v>
      </c>
      <c r="I5173" s="63">
        <f>ROUND(SUMIFS(AC:AC,$A:$A,EOMONTH($A5173,-1),$B:$B,$B5173),2)</f>
        <v>-3.71</v>
      </c>
      <c r="J5173" s="11">
        <f>SUMIFS(AB:AB,$A:$A,EOMONTH($A5173,-1),$B:$B,$B5173)</f>
        <v>2942.24</v>
      </c>
      <c r="K5173" s="13">
        <v>0</v>
      </c>
      <c r="L5173" s="25">
        <v>0</v>
      </c>
      <c r="M5173" s="15">
        <v>303</v>
      </c>
      <c r="N5173" s="14">
        <v>34343.49</v>
      </c>
      <c r="O5173" s="16">
        <v>22</v>
      </c>
      <c r="P5173" s="16">
        <v>4702.38</v>
      </c>
      <c r="Q5173" s="16">
        <v>0</v>
      </c>
      <c r="R5173" s="16">
        <f>Q5173*16.876/100</f>
        <v>0</v>
      </c>
      <c r="S5173" s="17">
        <f t="shared" si="560"/>
        <v>0</v>
      </c>
      <c r="T5173" s="16">
        <v>0</v>
      </c>
      <c r="U5173" s="18">
        <f t="shared" si="561"/>
        <v>37.110999999999997</v>
      </c>
      <c r="V5173" s="18">
        <f t="shared" si="562"/>
        <v>278.76</v>
      </c>
      <c r="W5173" s="18">
        <f t="shared" si="563"/>
        <v>46.801016400000002</v>
      </c>
      <c r="X5173" s="27"/>
      <c r="Y5173" s="19">
        <f t="shared" si="564"/>
        <v>325.56101639999997</v>
      </c>
      <c r="Z5173" s="18">
        <f t="shared" si="565"/>
        <v>22.065999999999999</v>
      </c>
      <c r="AA5173" s="12">
        <v>318</v>
      </c>
      <c r="AB5173" s="12">
        <v>35536.29</v>
      </c>
      <c r="AC5173" s="28">
        <f>+I5173+Y5173-Z5173</f>
        <v>299.78501640000002</v>
      </c>
      <c r="AD5173" s="20">
        <f t="shared" si="566"/>
        <v>0</v>
      </c>
      <c r="AE5173">
        <v>0</v>
      </c>
    </row>
    <row r="5174" spans="1:31" x14ac:dyDescent="0.25">
      <c r="A5174" s="9">
        <v>45260</v>
      </c>
      <c r="B5174" s="10" t="s">
        <v>304</v>
      </c>
      <c r="C5174" s="10" t="s">
        <v>287</v>
      </c>
      <c r="D5174" s="10" t="s">
        <v>40</v>
      </c>
      <c r="E5174" s="10" t="s">
        <v>30</v>
      </c>
      <c r="F5174" s="10">
        <v>920</v>
      </c>
      <c r="G5174" s="10">
        <v>1003</v>
      </c>
      <c r="H5174" s="11">
        <f>SUMIFS(AA:AA,$A:$A,EOMONTH($A5174,-1),$B:$B,$B5174)</f>
        <v>68</v>
      </c>
      <c r="I5174" s="63">
        <f>ROUND(SUMIFS(AC:AC,$A:$A,EOMONTH($A5174,-1),$B:$B,$B5174),2)</f>
        <v>-164.16</v>
      </c>
      <c r="J5174" s="11">
        <f>SUMIFS(AB:AB,$A:$A,EOMONTH($A5174,-1),$B:$B,$B5174)</f>
        <v>5461.76</v>
      </c>
      <c r="K5174" s="13">
        <v>0</v>
      </c>
      <c r="L5174" s="25">
        <v>0</v>
      </c>
      <c r="M5174" s="15">
        <v>415</v>
      </c>
      <c r="N5174" s="14">
        <v>47123.53</v>
      </c>
      <c r="O5174" s="16">
        <v>189</v>
      </c>
      <c r="P5174" s="16">
        <v>38134.620000000003</v>
      </c>
      <c r="Q5174" s="16">
        <v>0</v>
      </c>
      <c r="R5174" s="16">
        <f>Q5174*16.876/100</f>
        <v>0</v>
      </c>
      <c r="S5174" s="17">
        <f t="shared" si="560"/>
        <v>0</v>
      </c>
      <c r="T5174" s="16">
        <v>0</v>
      </c>
      <c r="U5174" s="18">
        <f t="shared" si="561"/>
        <v>68.203999999999994</v>
      </c>
      <c r="V5174" s="18">
        <f t="shared" si="562"/>
        <v>381.8</v>
      </c>
      <c r="W5174" s="18">
        <f t="shared" si="563"/>
        <v>64.100402000000003</v>
      </c>
      <c r="X5174" s="27"/>
      <c r="Y5174" s="19">
        <f t="shared" si="564"/>
        <v>445.90040199999999</v>
      </c>
      <c r="Z5174" s="18">
        <f t="shared" si="565"/>
        <v>189.56700000000001</v>
      </c>
      <c r="AA5174" s="12">
        <v>294</v>
      </c>
      <c r="AB5174" s="12">
        <v>33383.9</v>
      </c>
      <c r="AC5174" s="28">
        <f>+I5174+Y5174-Z5174</f>
        <v>92.17340200000001</v>
      </c>
      <c r="AD5174" s="20">
        <f t="shared" si="566"/>
        <v>0</v>
      </c>
      <c r="AE5174">
        <v>0</v>
      </c>
    </row>
    <row r="5175" spans="1:31" x14ac:dyDescent="0.25">
      <c r="A5175" s="9">
        <v>45260</v>
      </c>
      <c r="B5175" s="10" t="s">
        <v>305</v>
      </c>
      <c r="C5175" s="10" t="s">
        <v>287</v>
      </c>
      <c r="D5175" s="10" t="s">
        <v>40</v>
      </c>
      <c r="E5175" s="10" t="s">
        <v>30</v>
      </c>
      <c r="F5175" s="10">
        <v>920</v>
      </c>
      <c r="G5175" s="10">
        <v>1003</v>
      </c>
      <c r="H5175" s="11">
        <f>SUMIFS(AA:AA,$A:$A,EOMONTH($A5175,-1),$B:$B,$B5175)</f>
        <v>144</v>
      </c>
      <c r="I5175" s="63">
        <f>ROUND(SUMIFS(AC:AC,$A:$A,EOMONTH($A5175,-1),$B:$B,$B5175),2)</f>
        <v>-27.94</v>
      </c>
      <c r="J5175" s="11">
        <f>SUMIFS(AB:AB,$A:$A,EOMONTH($A5175,-1),$B:$B,$B5175)</f>
        <v>11609.28</v>
      </c>
      <c r="K5175" s="13">
        <v>0</v>
      </c>
      <c r="L5175" s="25">
        <v>0</v>
      </c>
      <c r="M5175" s="15">
        <v>330</v>
      </c>
      <c r="N5175" s="14">
        <v>37245.15</v>
      </c>
      <c r="O5175" s="16">
        <v>135</v>
      </c>
      <c r="P5175" s="16">
        <v>26764.84</v>
      </c>
      <c r="Q5175" s="16">
        <v>0</v>
      </c>
      <c r="R5175" s="16">
        <f>Q5175*16.876/100</f>
        <v>0</v>
      </c>
      <c r="S5175" s="17">
        <f t="shared" si="560"/>
        <v>0</v>
      </c>
      <c r="T5175" s="16">
        <v>0</v>
      </c>
      <c r="U5175" s="18">
        <f t="shared" si="561"/>
        <v>144.43199999999999</v>
      </c>
      <c r="V5175" s="18">
        <f t="shared" si="562"/>
        <v>303.60000000000002</v>
      </c>
      <c r="W5175" s="18">
        <f t="shared" si="563"/>
        <v>50.971404000000014</v>
      </c>
      <c r="X5175" s="27"/>
      <c r="Y5175" s="19">
        <f t="shared" si="564"/>
        <v>354.57140400000003</v>
      </c>
      <c r="Z5175" s="18">
        <f t="shared" si="565"/>
        <v>135.405</v>
      </c>
      <c r="AA5175" s="12">
        <v>339</v>
      </c>
      <c r="AB5175" s="12">
        <v>36748.32</v>
      </c>
      <c r="AC5175" s="28">
        <f>+I5175+Y5175-Z5175</f>
        <v>191.22640400000003</v>
      </c>
      <c r="AD5175" s="20">
        <f t="shared" si="566"/>
        <v>0</v>
      </c>
      <c r="AE5175">
        <v>0</v>
      </c>
    </row>
    <row r="5176" spans="1:31" x14ac:dyDescent="0.25">
      <c r="A5176" s="9">
        <v>45260</v>
      </c>
      <c r="B5176" s="10" t="s">
        <v>306</v>
      </c>
      <c r="C5176" s="10" t="s">
        <v>287</v>
      </c>
      <c r="D5176" s="10" t="s">
        <v>40</v>
      </c>
      <c r="E5176" s="10" t="s">
        <v>30</v>
      </c>
      <c r="F5176" s="10">
        <v>920</v>
      </c>
      <c r="G5176" s="10">
        <v>1003</v>
      </c>
      <c r="H5176" s="11">
        <f>SUMIFS(AA:AA,$A:$A,EOMONTH($A5176,-1),$B:$B,$B5176)</f>
        <v>154</v>
      </c>
      <c r="I5176" s="63">
        <f>ROUND(SUMIFS(AC:AC,$A:$A,EOMONTH($A5176,-1),$B:$B,$B5176),2)</f>
        <v>273.38</v>
      </c>
      <c r="J5176" s="11">
        <f>SUMIFS(AB:AB,$A:$A,EOMONTH($A5176,-1),$B:$B,$B5176)</f>
        <v>12535.6</v>
      </c>
      <c r="K5176" s="13">
        <v>0</v>
      </c>
      <c r="L5176" s="25">
        <v>0</v>
      </c>
      <c r="M5176" s="15">
        <v>495</v>
      </c>
      <c r="N5176" s="14">
        <v>56430.69</v>
      </c>
      <c r="O5176" s="16">
        <v>244</v>
      </c>
      <c r="P5176" s="16">
        <v>48097.8</v>
      </c>
      <c r="Q5176" s="16">
        <v>0</v>
      </c>
      <c r="R5176" s="16">
        <f>Q5176*16.876/100</f>
        <v>0</v>
      </c>
      <c r="S5176" s="17">
        <f t="shared" si="560"/>
        <v>0</v>
      </c>
      <c r="T5176" s="16">
        <v>0</v>
      </c>
      <c r="U5176" s="18">
        <f t="shared" si="561"/>
        <v>154.46199999999999</v>
      </c>
      <c r="V5176" s="18">
        <f t="shared" si="562"/>
        <v>455.4</v>
      </c>
      <c r="W5176" s="18">
        <f t="shared" si="563"/>
        <v>76.45710600000001</v>
      </c>
      <c r="X5176" s="27"/>
      <c r="Y5176" s="19">
        <f t="shared" si="564"/>
        <v>531.85710599999993</v>
      </c>
      <c r="Z5176" s="18">
        <f t="shared" si="565"/>
        <v>244.732</v>
      </c>
      <c r="AA5176" s="12">
        <v>405</v>
      </c>
      <c r="AB5176" s="12">
        <v>46170.68</v>
      </c>
      <c r="AC5176" s="28">
        <f>+I5176+Y5176-Z5176</f>
        <v>560.50510599999996</v>
      </c>
      <c r="AD5176" s="20">
        <f t="shared" si="566"/>
        <v>0</v>
      </c>
      <c r="AE5176">
        <v>0</v>
      </c>
    </row>
    <row r="5177" spans="1:31" x14ac:dyDescent="0.25">
      <c r="A5177" s="9">
        <v>45260</v>
      </c>
      <c r="B5177" s="10" t="s">
        <v>307</v>
      </c>
      <c r="C5177" s="10" t="s">
        <v>287</v>
      </c>
      <c r="D5177" s="10" t="s">
        <v>40</v>
      </c>
      <c r="E5177" s="10" t="s">
        <v>30</v>
      </c>
      <c r="F5177" s="10">
        <v>1100</v>
      </c>
      <c r="G5177" s="10">
        <v>1199</v>
      </c>
      <c r="H5177" s="11">
        <f>SUMIFS(AA:AA,$A:$A,EOMONTH($A5177,-1),$B:$B,$B5177)</f>
        <v>2</v>
      </c>
      <c r="I5177" s="63">
        <f>ROUND(SUMIFS(AC:AC,$A:$A,EOMONTH($A5177,-1),$B:$B,$B5177),2)</f>
        <v>-76.819999999999993</v>
      </c>
      <c r="J5177" s="11">
        <f>SUMIFS(AB:AB,$A:$A,EOMONTH($A5177,-1),$B:$B,$B5177)</f>
        <v>484.02</v>
      </c>
      <c r="K5177" s="13">
        <v>0</v>
      </c>
      <c r="L5177" s="25">
        <v>0</v>
      </c>
      <c r="M5177" s="15">
        <v>0</v>
      </c>
      <c r="N5177" s="14">
        <v>0</v>
      </c>
      <c r="O5177" s="16">
        <v>0</v>
      </c>
      <c r="P5177" s="16">
        <v>0</v>
      </c>
      <c r="Q5177" s="16">
        <v>0</v>
      </c>
      <c r="R5177" s="16">
        <f>Q5177*16.876/100</f>
        <v>0</v>
      </c>
      <c r="S5177" s="17">
        <f t="shared" si="560"/>
        <v>0</v>
      </c>
      <c r="T5177" s="16">
        <v>0</v>
      </c>
      <c r="U5177" s="18">
        <f t="shared" si="561"/>
        <v>2.3980000000000001</v>
      </c>
      <c r="V5177" s="18">
        <f t="shared" si="562"/>
        <v>0</v>
      </c>
      <c r="W5177" s="18">
        <f t="shared" si="563"/>
        <v>0</v>
      </c>
      <c r="X5177" s="27"/>
      <c r="Y5177" s="19">
        <f t="shared" si="564"/>
        <v>0</v>
      </c>
      <c r="Z5177" s="18">
        <f t="shared" si="565"/>
        <v>0</v>
      </c>
      <c r="AA5177" s="12">
        <v>2</v>
      </c>
      <c r="AB5177" s="12">
        <v>484.02</v>
      </c>
      <c r="AC5177" s="28">
        <f>+I5177+Y5177-Z5177</f>
        <v>-76.819999999999993</v>
      </c>
      <c r="AD5177" s="20">
        <f t="shared" si="566"/>
        <v>80</v>
      </c>
      <c r="AE5177">
        <v>130</v>
      </c>
    </row>
    <row r="5178" spans="1:31" x14ac:dyDescent="0.25">
      <c r="A5178" s="9">
        <v>45260</v>
      </c>
      <c r="B5178" s="10" t="s">
        <v>308</v>
      </c>
      <c r="C5178" s="10" t="s">
        <v>287</v>
      </c>
      <c r="D5178" s="10" t="s">
        <v>40</v>
      </c>
      <c r="E5178" s="10" t="s">
        <v>30</v>
      </c>
      <c r="F5178" s="10">
        <v>1100</v>
      </c>
      <c r="G5178" s="10">
        <v>1199</v>
      </c>
      <c r="H5178" s="11">
        <f>SUMIFS(AA:AA,$A:$A,EOMONTH($A5178,-1),$B:$B,$B5178)</f>
        <v>24</v>
      </c>
      <c r="I5178" s="63">
        <f>ROUND(SUMIFS(AC:AC,$A:$A,EOMONTH($A5178,-1),$B:$B,$B5178),2)</f>
        <v>11.86</v>
      </c>
      <c r="J5178" s="11">
        <f>SUMIFS(AB:AB,$A:$A,EOMONTH($A5178,-1),$B:$B,$B5178)</f>
        <v>4227.16</v>
      </c>
      <c r="K5178" s="13">
        <v>0</v>
      </c>
      <c r="L5178" s="25">
        <v>0</v>
      </c>
      <c r="M5178" s="15">
        <v>0</v>
      </c>
      <c r="N5178" s="14">
        <v>0</v>
      </c>
      <c r="O5178" s="16">
        <v>0</v>
      </c>
      <c r="P5178" s="16">
        <v>0</v>
      </c>
      <c r="Q5178" s="16">
        <v>0</v>
      </c>
      <c r="R5178" s="16">
        <f>Q5178*16.876/100</f>
        <v>0</v>
      </c>
      <c r="S5178" s="17">
        <f t="shared" si="560"/>
        <v>0</v>
      </c>
      <c r="T5178" s="16">
        <v>0</v>
      </c>
      <c r="U5178" s="18">
        <f t="shared" si="561"/>
        <v>28.776</v>
      </c>
      <c r="V5178" s="18">
        <f t="shared" si="562"/>
        <v>0</v>
      </c>
      <c r="W5178" s="18">
        <f t="shared" si="563"/>
        <v>0</v>
      </c>
      <c r="X5178" s="27"/>
      <c r="Y5178" s="19">
        <f t="shared" si="564"/>
        <v>0</v>
      </c>
      <c r="Z5178" s="18">
        <f t="shared" si="565"/>
        <v>0</v>
      </c>
      <c r="AA5178" s="12">
        <v>24</v>
      </c>
      <c r="AB5178" s="12">
        <v>4227.16</v>
      </c>
      <c r="AC5178" s="28">
        <f>+I5178+Y5178-Z5178</f>
        <v>11.86</v>
      </c>
      <c r="AD5178" s="20">
        <f t="shared" si="566"/>
        <v>0</v>
      </c>
      <c r="AE5178">
        <v>40</v>
      </c>
    </row>
    <row r="5179" spans="1:31" x14ac:dyDescent="0.25">
      <c r="A5179" s="59">
        <v>45260</v>
      </c>
      <c r="B5179" s="60" t="s">
        <v>309</v>
      </c>
      <c r="C5179" s="60" t="s">
        <v>287</v>
      </c>
      <c r="D5179" s="60" t="s">
        <v>40</v>
      </c>
      <c r="E5179" s="60" t="s">
        <v>30</v>
      </c>
      <c r="F5179" s="10"/>
      <c r="G5179" s="10"/>
      <c r="H5179" s="11"/>
      <c r="I5179" s="63">
        <f>ROUND(SUMIFS(AC:AC,$A:$A,EOMONTH($A5179,-1),$B:$B,$B5179),2)</f>
        <v>33.85</v>
      </c>
      <c r="J5179" s="11"/>
      <c r="K5179" s="13"/>
      <c r="L5179" s="25"/>
      <c r="M5179" s="15"/>
      <c r="N5179" s="14"/>
      <c r="O5179" s="16"/>
      <c r="P5179" s="16"/>
      <c r="Q5179" s="16"/>
      <c r="R5179" s="16"/>
      <c r="S5179" s="17">
        <f t="shared" si="560"/>
        <v>0</v>
      </c>
      <c r="T5179" s="16"/>
      <c r="U5179" s="18">
        <f t="shared" si="561"/>
        <v>0</v>
      </c>
      <c r="V5179" s="18">
        <f t="shared" si="562"/>
        <v>0</v>
      </c>
      <c r="W5179" s="18">
        <f t="shared" si="563"/>
        <v>0</v>
      </c>
      <c r="X5179" s="27"/>
      <c r="Y5179" s="19">
        <f t="shared" si="564"/>
        <v>0</v>
      </c>
      <c r="Z5179" s="18">
        <f t="shared" si="565"/>
        <v>0</v>
      </c>
      <c r="AA5179" s="12"/>
      <c r="AB5179" s="12"/>
      <c r="AC5179" s="28">
        <f>+I5179+Y5179-Z5179</f>
        <v>33.85</v>
      </c>
      <c r="AD5179" s="20">
        <f t="shared" si="566"/>
        <v>0</v>
      </c>
      <c r="AE5179">
        <v>20</v>
      </c>
    </row>
    <row r="5180" spans="1:31" x14ac:dyDescent="0.25">
      <c r="A5180" s="9">
        <v>45260</v>
      </c>
      <c r="B5180" s="10" t="s">
        <v>310</v>
      </c>
      <c r="C5180" s="10" t="s">
        <v>287</v>
      </c>
      <c r="D5180" s="10" t="s">
        <v>40</v>
      </c>
      <c r="E5180" s="10" t="s">
        <v>30</v>
      </c>
      <c r="F5180" s="10">
        <v>1100</v>
      </c>
      <c r="G5180" s="10">
        <v>1199</v>
      </c>
      <c r="H5180" s="11">
        <f>SUMIFS(AA:AA,$A:$A,EOMONTH($A5180,-1),$B:$B,$B5180)</f>
        <v>16</v>
      </c>
      <c r="I5180" s="63">
        <f>ROUND(SUMIFS(AC:AC,$A:$A,EOMONTH($A5180,-1),$B:$B,$B5180),2)</f>
        <v>41.49</v>
      </c>
      <c r="J5180" s="11">
        <f>SUMIFS(AB:AB,$A:$A,EOMONTH($A5180,-1),$B:$B,$B5180)</f>
        <v>3087.32</v>
      </c>
      <c r="K5180" s="13">
        <v>0</v>
      </c>
      <c r="L5180" s="25">
        <v>0</v>
      </c>
      <c r="M5180" s="15">
        <v>0</v>
      </c>
      <c r="N5180" s="14">
        <v>0</v>
      </c>
      <c r="O5180" s="16">
        <v>0</v>
      </c>
      <c r="P5180" s="16">
        <v>0</v>
      </c>
      <c r="Q5180" s="16">
        <v>0</v>
      </c>
      <c r="R5180" s="16">
        <f>Q5180*16.876/100</f>
        <v>0</v>
      </c>
      <c r="S5180" s="17">
        <f t="shared" si="560"/>
        <v>0</v>
      </c>
      <c r="T5180" s="16">
        <v>0</v>
      </c>
      <c r="U5180" s="18">
        <f t="shared" si="561"/>
        <v>19.184000000000001</v>
      </c>
      <c r="V5180" s="18">
        <f t="shared" si="562"/>
        <v>0</v>
      </c>
      <c r="W5180" s="18">
        <f t="shared" si="563"/>
        <v>0</v>
      </c>
      <c r="X5180" s="27"/>
      <c r="Y5180" s="19">
        <f t="shared" si="564"/>
        <v>0</v>
      </c>
      <c r="Z5180" s="18">
        <f t="shared" si="565"/>
        <v>0</v>
      </c>
      <c r="AA5180" s="12">
        <v>16</v>
      </c>
      <c r="AB5180" s="12">
        <v>3087.32</v>
      </c>
      <c r="AC5180" s="28">
        <f>+I5180+Y5180-Z5180</f>
        <v>41.49</v>
      </c>
      <c r="AD5180" s="20">
        <f t="shared" si="566"/>
        <v>0</v>
      </c>
      <c r="AE5180">
        <v>10</v>
      </c>
    </row>
    <row r="5181" spans="1:31" x14ac:dyDescent="0.25">
      <c r="A5181" s="9">
        <v>45260</v>
      </c>
      <c r="B5181" s="10" t="s">
        <v>311</v>
      </c>
      <c r="C5181" s="10" t="s">
        <v>287</v>
      </c>
      <c r="D5181" s="10" t="s">
        <v>40</v>
      </c>
      <c r="E5181" s="10" t="s">
        <v>30</v>
      </c>
      <c r="F5181" s="10">
        <v>1100</v>
      </c>
      <c r="G5181" s="10">
        <v>1199</v>
      </c>
      <c r="H5181" s="11">
        <f>SUMIFS(AA:AA,$A:$A,EOMONTH($A5181,-1),$B:$B,$B5181)</f>
        <v>2</v>
      </c>
      <c r="I5181" s="63">
        <f>ROUND(SUMIFS(AC:AC,$A:$A,EOMONTH($A5181,-1),$B:$B,$B5181),2)</f>
        <v>-29.52</v>
      </c>
      <c r="J5181" s="11">
        <f>SUMIFS(AB:AB,$A:$A,EOMONTH($A5181,-1),$B:$B,$B5181)</f>
        <v>348.45</v>
      </c>
      <c r="K5181" s="13">
        <v>0</v>
      </c>
      <c r="L5181" s="25">
        <v>0</v>
      </c>
      <c r="M5181" s="15">
        <v>0</v>
      </c>
      <c r="N5181" s="14">
        <v>0</v>
      </c>
      <c r="O5181" s="16">
        <v>0</v>
      </c>
      <c r="P5181" s="16">
        <v>0</v>
      </c>
      <c r="Q5181" s="16">
        <v>0</v>
      </c>
      <c r="R5181" s="16">
        <f>Q5181*16.876/100</f>
        <v>0</v>
      </c>
      <c r="S5181" s="17">
        <f t="shared" si="560"/>
        <v>0</v>
      </c>
      <c r="T5181" s="16">
        <v>0</v>
      </c>
      <c r="U5181" s="18">
        <f t="shared" si="561"/>
        <v>2.3980000000000001</v>
      </c>
      <c r="V5181" s="18">
        <f t="shared" si="562"/>
        <v>0</v>
      </c>
      <c r="W5181" s="18">
        <f t="shared" si="563"/>
        <v>0</v>
      </c>
      <c r="X5181" s="27"/>
      <c r="Y5181" s="19">
        <f t="shared" si="564"/>
        <v>0</v>
      </c>
      <c r="Z5181" s="18">
        <f t="shared" si="565"/>
        <v>0</v>
      </c>
      <c r="AA5181" s="12">
        <v>2</v>
      </c>
      <c r="AB5181" s="12">
        <v>348.45</v>
      </c>
      <c r="AC5181" s="28">
        <f>+I5181+Y5181-Z5181</f>
        <v>-29.52</v>
      </c>
      <c r="AD5181" s="20">
        <f t="shared" si="566"/>
        <v>30</v>
      </c>
      <c r="AE5181">
        <v>80</v>
      </c>
    </row>
    <row r="5182" spans="1:31" x14ac:dyDescent="0.25">
      <c r="A5182" s="9">
        <v>45260</v>
      </c>
      <c r="B5182" s="10" t="s">
        <v>312</v>
      </c>
      <c r="C5182" s="10" t="s">
        <v>287</v>
      </c>
      <c r="D5182" s="10" t="s">
        <v>40</v>
      </c>
      <c r="E5182" s="10" t="s">
        <v>30</v>
      </c>
      <c r="F5182" s="10">
        <v>1100</v>
      </c>
      <c r="G5182" s="10">
        <v>1199</v>
      </c>
      <c r="H5182" s="11">
        <f>SUMIFS(AA:AA,$A:$A,EOMONTH($A5182,-1),$B:$B,$B5182)</f>
        <v>-1</v>
      </c>
      <c r="I5182" s="63">
        <f>ROUND(SUMIFS(AC:AC,$A:$A,EOMONTH($A5182,-1),$B:$B,$B5182),2)</f>
        <v>-1.97</v>
      </c>
      <c r="J5182" s="11">
        <f>SUMIFS(AB:AB,$A:$A,EOMONTH($A5182,-1),$B:$B,$B5182)</f>
        <v>-251.16</v>
      </c>
      <c r="K5182" s="13">
        <v>0</v>
      </c>
      <c r="L5182" s="25">
        <v>0</v>
      </c>
      <c r="M5182" s="15">
        <v>0</v>
      </c>
      <c r="N5182" s="14">
        <v>0</v>
      </c>
      <c r="O5182" s="16">
        <v>0</v>
      </c>
      <c r="P5182" s="16">
        <v>0</v>
      </c>
      <c r="Q5182" s="16">
        <v>0</v>
      </c>
      <c r="R5182" s="16">
        <f>Q5182*16.876/100</f>
        <v>0</v>
      </c>
      <c r="S5182" s="17">
        <f t="shared" si="560"/>
        <v>0</v>
      </c>
      <c r="T5182" s="16">
        <v>0</v>
      </c>
      <c r="U5182" s="18">
        <f t="shared" si="561"/>
        <v>-1.1990000000000001</v>
      </c>
      <c r="V5182" s="18">
        <f t="shared" si="562"/>
        <v>0</v>
      </c>
      <c r="W5182" s="18">
        <f t="shared" si="563"/>
        <v>0</v>
      </c>
      <c r="X5182" s="27"/>
      <c r="Y5182" s="19">
        <f t="shared" si="564"/>
        <v>0</v>
      </c>
      <c r="Z5182" s="18">
        <f t="shared" si="565"/>
        <v>0</v>
      </c>
      <c r="AA5182" s="12">
        <v>-1</v>
      </c>
      <c r="AB5182" s="12">
        <v>-251.16</v>
      </c>
      <c r="AC5182" s="28">
        <f>+I5182+Y5182-Z5182</f>
        <v>-1.97</v>
      </c>
      <c r="AD5182" s="20">
        <f t="shared" si="566"/>
        <v>10</v>
      </c>
      <c r="AE5182">
        <v>60</v>
      </c>
    </row>
    <row r="5183" spans="1:31" x14ac:dyDescent="0.25">
      <c r="A5183" s="9">
        <v>45260</v>
      </c>
      <c r="B5183" s="10" t="s">
        <v>313</v>
      </c>
      <c r="C5183" s="10" t="s">
        <v>287</v>
      </c>
      <c r="D5183" s="10" t="s">
        <v>40</v>
      </c>
      <c r="E5183" s="10" t="s">
        <v>30</v>
      </c>
      <c r="F5183" s="10">
        <v>1025</v>
      </c>
      <c r="G5183" s="10">
        <v>1117</v>
      </c>
      <c r="H5183" s="11">
        <f>SUMIFS(AA:AA,$A:$A,EOMONTH($A5183,-1),$B:$B,$B5183)</f>
        <v>97</v>
      </c>
      <c r="I5183" s="63">
        <f>ROUND(SUMIFS(AC:AC,$A:$A,EOMONTH($A5183,-1),$B:$B,$B5183),2)</f>
        <v>39.31</v>
      </c>
      <c r="J5183" s="11">
        <f>SUMIFS(AB:AB,$A:$A,EOMONTH($A5183,-1),$B:$B,$B5183)</f>
        <v>7990.86</v>
      </c>
      <c r="K5183" s="13">
        <v>0</v>
      </c>
      <c r="L5183" s="25">
        <v>0</v>
      </c>
      <c r="M5183" s="15">
        <v>0</v>
      </c>
      <c r="N5183" s="14">
        <v>0</v>
      </c>
      <c r="O5183" s="16">
        <v>22</v>
      </c>
      <c r="P5183" s="16">
        <v>4774.21</v>
      </c>
      <c r="Q5183" s="16">
        <v>0</v>
      </c>
      <c r="R5183" s="16">
        <f>Q5183*16.876/100</f>
        <v>0</v>
      </c>
      <c r="S5183" s="17">
        <f t="shared" si="560"/>
        <v>0</v>
      </c>
      <c r="T5183" s="16">
        <v>0</v>
      </c>
      <c r="U5183" s="18">
        <f t="shared" si="561"/>
        <v>108.349</v>
      </c>
      <c r="V5183" s="18">
        <f t="shared" si="562"/>
        <v>0</v>
      </c>
      <c r="W5183" s="18">
        <f t="shared" si="563"/>
        <v>0</v>
      </c>
      <c r="X5183" s="27"/>
      <c r="Y5183" s="19">
        <f t="shared" si="564"/>
        <v>0</v>
      </c>
      <c r="Z5183" s="18">
        <f t="shared" si="565"/>
        <v>24.574000000000002</v>
      </c>
      <c r="AA5183" s="12">
        <v>75</v>
      </c>
      <c r="AB5183" s="12">
        <v>6178.5</v>
      </c>
      <c r="AC5183" s="28">
        <f>+I5183+Y5183-Z5183</f>
        <v>14.736000000000001</v>
      </c>
      <c r="AD5183" s="20">
        <f t="shared" si="566"/>
        <v>0</v>
      </c>
      <c r="AE5183">
        <v>40</v>
      </c>
    </row>
    <row r="5184" spans="1:31" x14ac:dyDescent="0.25">
      <c r="A5184" s="9">
        <v>45260</v>
      </c>
      <c r="B5184" s="10" t="s">
        <v>314</v>
      </c>
      <c r="C5184" s="10" t="s">
        <v>287</v>
      </c>
      <c r="D5184" s="10" t="s">
        <v>40</v>
      </c>
      <c r="E5184" s="10" t="s">
        <v>30</v>
      </c>
      <c r="F5184" s="10">
        <v>1025</v>
      </c>
      <c r="G5184" s="10">
        <v>1117</v>
      </c>
      <c r="H5184" s="11">
        <f>SUMIFS(AA:AA,$A:$A,EOMONTH($A5184,-1),$B:$B,$B5184)</f>
        <v>335</v>
      </c>
      <c r="I5184" s="63">
        <f>ROUND(SUMIFS(AC:AC,$A:$A,EOMONTH($A5184,-1),$B:$B,$B5184),2)</f>
        <v>280.7</v>
      </c>
      <c r="J5184" s="11">
        <f>SUMIFS(AB:AB,$A:$A,EOMONTH($A5184,-1),$B:$B,$B5184)</f>
        <v>28548.7</v>
      </c>
      <c r="K5184" s="13">
        <v>0</v>
      </c>
      <c r="L5184" s="25">
        <v>0</v>
      </c>
      <c r="M5184" s="15">
        <v>0</v>
      </c>
      <c r="N5184" s="14">
        <v>0</v>
      </c>
      <c r="O5184" s="16">
        <v>159</v>
      </c>
      <c r="P5184" s="16">
        <v>30792.87</v>
      </c>
      <c r="Q5184" s="16">
        <v>0</v>
      </c>
      <c r="R5184" s="16">
        <f>Q5184*16.876/100</f>
        <v>0</v>
      </c>
      <c r="S5184" s="17">
        <f t="shared" si="560"/>
        <v>0</v>
      </c>
      <c r="T5184" s="16">
        <v>0</v>
      </c>
      <c r="U5184" s="18">
        <f t="shared" si="561"/>
        <v>374.19499999999999</v>
      </c>
      <c r="V5184" s="18">
        <f t="shared" si="562"/>
        <v>0</v>
      </c>
      <c r="W5184" s="18">
        <f t="shared" si="563"/>
        <v>0</v>
      </c>
      <c r="X5184" s="27"/>
      <c r="Y5184" s="19">
        <f t="shared" si="564"/>
        <v>0</v>
      </c>
      <c r="Z5184" s="18">
        <f t="shared" si="565"/>
        <v>177.60300000000001</v>
      </c>
      <c r="AA5184" s="12">
        <v>176</v>
      </c>
      <c r="AB5184" s="12">
        <v>14998.72</v>
      </c>
      <c r="AC5184" s="28">
        <f>+I5184+Y5184-Z5184</f>
        <v>103.09699999999998</v>
      </c>
      <c r="AD5184" s="20">
        <f t="shared" si="566"/>
        <v>0</v>
      </c>
      <c r="AE5184">
        <v>200</v>
      </c>
    </row>
    <row r="5185" spans="1:31" x14ac:dyDescent="0.25">
      <c r="A5185" s="9">
        <v>45260</v>
      </c>
      <c r="B5185" s="10" t="s">
        <v>315</v>
      </c>
      <c r="C5185" s="10" t="s">
        <v>287</v>
      </c>
      <c r="D5185" s="10" t="s">
        <v>40</v>
      </c>
      <c r="E5185" s="10" t="s">
        <v>30</v>
      </c>
      <c r="F5185" s="10">
        <v>1025</v>
      </c>
      <c r="G5185" s="10">
        <v>1117</v>
      </c>
      <c r="H5185" s="11">
        <f>SUMIFS(AA:AA,$A:$A,EOMONTH($A5185,-1),$B:$B,$B5185)</f>
        <v>219</v>
      </c>
      <c r="I5185" s="63">
        <f>ROUND(SUMIFS(AC:AC,$A:$A,EOMONTH($A5185,-1),$B:$B,$B5185),2)</f>
        <v>304.62</v>
      </c>
      <c r="J5185" s="11">
        <f>SUMIFS(AB:AB,$A:$A,EOMONTH($A5185,-1),$B:$B,$B5185)</f>
        <v>18339.060000000001</v>
      </c>
      <c r="K5185" s="13">
        <v>0</v>
      </c>
      <c r="L5185" s="25">
        <v>0</v>
      </c>
      <c r="M5185" s="15">
        <v>0</v>
      </c>
      <c r="N5185" s="14">
        <v>0</v>
      </c>
      <c r="O5185" s="16">
        <v>50</v>
      </c>
      <c r="P5185" s="16">
        <v>9738.85</v>
      </c>
      <c r="Q5185" s="16">
        <v>0</v>
      </c>
      <c r="R5185" s="16">
        <f>Q5185*16.876/100</f>
        <v>0</v>
      </c>
      <c r="S5185" s="17">
        <f t="shared" si="560"/>
        <v>0</v>
      </c>
      <c r="T5185" s="16">
        <v>0</v>
      </c>
      <c r="U5185" s="18">
        <f t="shared" si="561"/>
        <v>244.62299999999999</v>
      </c>
      <c r="V5185" s="18">
        <f t="shared" si="562"/>
        <v>0</v>
      </c>
      <c r="W5185" s="18">
        <f t="shared" si="563"/>
        <v>0</v>
      </c>
      <c r="X5185" s="27"/>
      <c r="Y5185" s="19">
        <f t="shared" si="564"/>
        <v>0</v>
      </c>
      <c r="Z5185" s="18">
        <f t="shared" si="565"/>
        <v>55.85</v>
      </c>
      <c r="AA5185" s="12">
        <v>169</v>
      </c>
      <c r="AB5185" s="12">
        <v>14152.06</v>
      </c>
      <c r="AC5185" s="28">
        <f>+I5185+Y5185-Z5185</f>
        <v>248.77</v>
      </c>
      <c r="AD5185" s="20">
        <f t="shared" si="566"/>
        <v>0</v>
      </c>
      <c r="AE5185">
        <v>0</v>
      </c>
    </row>
    <row r="5186" spans="1:31" x14ac:dyDescent="0.25">
      <c r="A5186" s="9">
        <v>45260</v>
      </c>
      <c r="B5186" s="10" t="s">
        <v>316</v>
      </c>
      <c r="C5186" s="10" t="s">
        <v>287</v>
      </c>
      <c r="D5186" s="10" t="s">
        <v>40</v>
      </c>
      <c r="E5186" s="10" t="s">
        <v>30</v>
      </c>
      <c r="F5186" s="10">
        <v>1025</v>
      </c>
      <c r="G5186" s="10">
        <v>1117</v>
      </c>
      <c r="H5186" s="11">
        <f>SUMIFS(AA:AA,$A:$A,EOMONTH($A5186,-1),$B:$B,$B5186)</f>
        <v>229</v>
      </c>
      <c r="I5186" s="63">
        <f>ROUND(SUMIFS(AC:AC,$A:$A,EOMONTH($A5186,-1),$B:$B,$B5186),2)</f>
        <v>264.22000000000003</v>
      </c>
      <c r="J5186" s="11">
        <f>SUMIFS(AB:AB,$A:$A,EOMONTH($A5186,-1),$B:$B,$B5186)</f>
        <v>19027.61</v>
      </c>
      <c r="K5186" s="13">
        <v>0</v>
      </c>
      <c r="L5186" s="25">
        <v>0</v>
      </c>
      <c r="M5186" s="15">
        <v>0</v>
      </c>
      <c r="N5186" s="14">
        <v>0</v>
      </c>
      <c r="O5186" s="16">
        <v>48</v>
      </c>
      <c r="P5186" s="16">
        <v>9265.3700000000008</v>
      </c>
      <c r="Q5186" s="16">
        <v>0</v>
      </c>
      <c r="R5186" s="16">
        <f>Q5186*16.876/100</f>
        <v>0</v>
      </c>
      <c r="S5186" s="17">
        <f t="shared" si="560"/>
        <v>0</v>
      </c>
      <c r="T5186" s="16">
        <v>0</v>
      </c>
      <c r="U5186" s="18">
        <f t="shared" si="561"/>
        <v>255.79300000000001</v>
      </c>
      <c r="V5186" s="18">
        <f t="shared" si="562"/>
        <v>0</v>
      </c>
      <c r="W5186" s="18">
        <f t="shared" si="563"/>
        <v>0</v>
      </c>
      <c r="X5186" s="27"/>
      <c r="Y5186" s="19">
        <f t="shared" si="564"/>
        <v>0</v>
      </c>
      <c r="Z5186" s="18">
        <f t="shared" si="565"/>
        <v>53.616</v>
      </c>
      <c r="AA5186" s="12">
        <v>181</v>
      </c>
      <c r="AB5186" s="12">
        <v>15039.29</v>
      </c>
      <c r="AC5186" s="28">
        <f>+I5186+Y5186-Z5186</f>
        <v>210.60400000000004</v>
      </c>
      <c r="AD5186" s="20">
        <f t="shared" si="566"/>
        <v>0</v>
      </c>
      <c r="AE5186">
        <v>0</v>
      </c>
    </row>
    <row r="5187" spans="1:31" x14ac:dyDescent="0.25">
      <c r="A5187" s="9">
        <v>45260</v>
      </c>
      <c r="B5187" s="10" t="s">
        <v>317</v>
      </c>
      <c r="C5187" s="10" t="s">
        <v>287</v>
      </c>
      <c r="D5187" s="10" t="s">
        <v>40</v>
      </c>
      <c r="E5187" s="10" t="s">
        <v>30</v>
      </c>
      <c r="F5187" s="10">
        <v>1025</v>
      </c>
      <c r="G5187" s="10">
        <v>1117</v>
      </c>
      <c r="H5187" s="11">
        <f>SUMIFS(AA:AA,$A:$A,EOMONTH($A5187,-1),$B:$B,$B5187)</f>
        <v>308</v>
      </c>
      <c r="I5187" s="63">
        <f>ROUND(SUMIFS(AC:AC,$A:$A,EOMONTH($A5187,-1),$B:$B,$B5187),2)</f>
        <v>474.07</v>
      </c>
      <c r="J5187" s="11">
        <f>SUMIFS(AB:AB,$A:$A,EOMONTH($A5187,-1),$B:$B,$B5187)</f>
        <v>25908.959999999999</v>
      </c>
      <c r="K5187" s="13">
        <v>0</v>
      </c>
      <c r="L5187" s="25">
        <v>0</v>
      </c>
      <c r="M5187" s="15">
        <v>0</v>
      </c>
      <c r="N5187" s="14">
        <v>0</v>
      </c>
      <c r="O5187" s="16">
        <v>53</v>
      </c>
      <c r="P5187" s="16">
        <v>10619.39</v>
      </c>
      <c r="Q5187" s="16">
        <v>0</v>
      </c>
      <c r="R5187" s="16">
        <f>Q5187*16.876/100</f>
        <v>0</v>
      </c>
      <c r="S5187" s="17">
        <f t="shared" si="560"/>
        <v>0</v>
      </c>
      <c r="T5187" s="16">
        <v>0</v>
      </c>
      <c r="U5187" s="18">
        <f t="shared" si="561"/>
        <v>344.036</v>
      </c>
      <c r="V5187" s="18">
        <f t="shared" si="562"/>
        <v>0</v>
      </c>
      <c r="W5187" s="18">
        <f t="shared" si="563"/>
        <v>0</v>
      </c>
      <c r="X5187" s="27"/>
      <c r="Y5187" s="19">
        <f t="shared" si="564"/>
        <v>0</v>
      </c>
      <c r="Z5187" s="18">
        <f t="shared" si="565"/>
        <v>59.201000000000001</v>
      </c>
      <c r="AA5187" s="12">
        <v>255</v>
      </c>
      <c r="AB5187" s="12">
        <v>21450.6</v>
      </c>
      <c r="AC5187" s="28">
        <f>+I5187+Y5187-Z5187</f>
        <v>414.86899999999997</v>
      </c>
      <c r="AD5187" s="20">
        <f t="shared" si="566"/>
        <v>0</v>
      </c>
      <c r="AE5187">
        <v>0</v>
      </c>
    </row>
    <row r="5188" spans="1:31" x14ac:dyDescent="0.25">
      <c r="A5188" s="9">
        <v>45260</v>
      </c>
      <c r="B5188" s="10" t="s">
        <v>318</v>
      </c>
      <c r="C5188" s="10" t="s">
        <v>287</v>
      </c>
      <c r="D5188" s="10" t="s">
        <v>40</v>
      </c>
      <c r="E5188" s="10" t="s">
        <v>30</v>
      </c>
      <c r="F5188" s="10">
        <v>1025</v>
      </c>
      <c r="G5188" s="10">
        <v>1117</v>
      </c>
      <c r="H5188" s="11">
        <f>SUMIFS(AA:AA,$A:$A,EOMONTH($A5188,-1),$B:$B,$B5188)</f>
        <v>186</v>
      </c>
      <c r="I5188" s="63">
        <f>ROUND(SUMIFS(AC:AC,$A:$A,EOMONTH($A5188,-1),$B:$B,$B5188),2)</f>
        <v>240.4</v>
      </c>
      <c r="J5188" s="11">
        <f>SUMIFS(AB:AB,$A:$A,EOMONTH($A5188,-1),$B:$B,$B5188)</f>
        <v>15650.04</v>
      </c>
      <c r="K5188" s="13">
        <v>0</v>
      </c>
      <c r="L5188" s="25">
        <v>0</v>
      </c>
      <c r="M5188" s="15">
        <v>0</v>
      </c>
      <c r="N5188" s="14">
        <v>0</v>
      </c>
      <c r="O5188" s="16">
        <v>109</v>
      </c>
      <c r="P5188" s="16">
        <v>20988.51</v>
      </c>
      <c r="Q5188" s="16">
        <v>0</v>
      </c>
      <c r="R5188" s="16">
        <f>Q5188*16.876/100</f>
        <v>0</v>
      </c>
      <c r="S5188" s="17">
        <f t="shared" si="560"/>
        <v>0</v>
      </c>
      <c r="T5188" s="16">
        <v>0</v>
      </c>
      <c r="U5188" s="18">
        <f t="shared" si="561"/>
        <v>207.762</v>
      </c>
      <c r="V5188" s="18">
        <f t="shared" si="562"/>
        <v>0</v>
      </c>
      <c r="W5188" s="18">
        <f t="shared" si="563"/>
        <v>0</v>
      </c>
      <c r="X5188" s="27"/>
      <c r="Y5188" s="19">
        <f t="shared" si="564"/>
        <v>0</v>
      </c>
      <c r="Z5188" s="18">
        <f t="shared" si="565"/>
        <v>121.753</v>
      </c>
      <c r="AA5188" s="12">
        <v>77</v>
      </c>
      <c r="AB5188" s="12">
        <v>6478.78</v>
      </c>
      <c r="AC5188" s="28">
        <f>+I5188+Y5188-Z5188</f>
        <v>118.64700000000001</v>
      </c>
      <c r="AD5188" s="20">
        <f t="shared" si="566"/>
        <v>0</v>
      </c>
      <c r="AE5188">
        <v>90</v>
      </c>
    </row>
    <row r="5189" spans="1:31" x14ac:dyDescent="0.25">
      <c r="A5189" s="9">
        <v>45260</v>
      </c>
      <c r="B5189" s="10" t="s">
        <v>319</v>
      </c>
      <c r="C5189" s="10" t="s">
        <v>320</v>
      </c>
      <c r="D5189" s="10" t="s">
        <v>40</v>
      </c>
      <c r="E5189" s="10" t="s">
        <v>30</v>
      </c>
      <c r="F5189" s="10">
        <v>360</v>
      </c>
      <c r="G5189" s="10">
        <v>392</v>
      </c>
      <c r="H5189" s="11">
        <f>SUMIFS(AA:AA,$A:$A,EOMONTH($A5189,-1),$B:$B,$B5189)</f>
        <v>320</v>
      </c>
      <c r="I5189" s="63">
        <f>ROUND(SUMIFS(AC:AC,$A:$A,EOMONTH($A5189,-1),$B:$B,$B5189),2)</f>
        <v>116.52</v>
      </c>
      <c r="J5189" s="11">
        <f>SUMIFS(AB:AB,$A:$A,EOMONTH($A5189,-1),$B:$B,$B5189)</f>
        <v>9819.5300000000007</v>
      </c>
      <c r="K5189" s="13">
        <v>0</v>
      </c>
      <c r="L5189" s="25">
        <v>0</v>
      </c>
      <c r="M5189" s="15">
        <v>0</v>
      </c>
      <c r="N5189" s="14">
        <v>0</v>
      </c>
      <c r="O5189" s="16">
        <v>95</v>
      </c>
      <c r="P5189" s="16">
        <v>6843.47</v>
      </c>
      <c r="Q5189" s="16">
        <v>0</v>
      </c>
      <c r="R5189" s="16">
        <f>Q5189*16.876/100</f>
        <v>0</v>
      </c>
      <c r="S5189" s="17">
        <f t="shared" ref="S5189:S5252" si="567">Q5189+R5189</f>
        <v>0</v>
      </c>
      <c r="T5189" s="16">
        <v>0</v>
      </c>
      <c r="U5189" s="18">
        <f t="shared" ref="U5189:U5252" si="568">H5189*G5189/1000</f>
        <v>125.44</v>
      </c>
      <c r="V5189" s="18">
        <f t="shared" ref="V5189:V5252" si="569">M5189*F5189/1000</f>
        <v>0</v>
      </c>
      <c r="W5189" s="18">
        <f t="shared" ref="W5189:W5252" si="570">V5189*16.789/100</f>
        <v>0</v>
      </c>
      <c r="X5189" s="27"/>
      <c r="Y5189" s="19">
        <f t="shared" ref="Y5189:Y5252" si="571">V5189+W5189+X5189</f>
        <v>0</v>
      </c>
      <c r="Z5189" s="18">
        <f t="shared" ref="Z5189:Z5252" si="572">O5189*G5189/1000</f>
        <v>37.24</v>
      </c>
      <c r="AA5189" s="12">
        <v>225</v>
      </c>
      <c r="AB5189" s="12">
        <v>6963.83</v>
      </c>
      <c r="AC5189" s="28">
        <f>+I5189+Y5189-Z5189</f>
        <v>79.28</v>
      </c>
      <c r="AD5189" s="20">
        <f t="shared" ref="AD5189:AD5252" si="573">IF(AC5189&lt;0,ROUNDUP(AC5189,-1)*-1,0)</f>
        <v>0</v>
      </c>
      <c r="AE5189">
        <v>30</v>
      </c>
    </row>
    <row r="5190" spans="1:31" x14ac:dyDescent="0.25">
      <c r="A5190" s="9">
        <v>45260</v>
      </c>
      <c r="B5190" s="10" t="s">
        <v>321</v>
      </c>
      <c r="C5190" s="10" t="s">
        <v>320</v>
      </c>
      <c r="D5190" s="10" t="s">
        <v>40</v>
      </c>
      <c r="E5190" s="10" t="s">
        <v>30</v>
      </c>
      <c r="F5190" s="10">
        <v>360</v>
      </c>
      <c r="G5190" s="10">
        <v>392</v>
      </c>
      <c r="H5190" s="11">
        <f>SUMIFS(AA:AA,$A:$A,EOMONTH($A5190,-1),$B:$B,$B5190)</f>
        <v>584</v>
      </c>
      <c r="I5190" s="63">
        <f>ROUND(SUMIFS(AC:AC,$A:$A,EOMONTH($A5190,-1),$B:$B,$B5190),2)</f>
        <v>102.83</v>
      </c>
      <c r="J5190" s="11">
        <f>SUMIFS(AB:AB,$A:$A,EOMONTH($A5190,-1),$B:$B,$B5190)</f>
        <v>17618.54</v>
      </c>
      <c r="K5190" s="13">
        <v>0</v>
      </c>
      <c r="L5190" s="25">
        <v>0</v>
      </c>
      <c r="M5190" s="15">
        <v>0</v>
      </c>
      <c r="N5190" s="14">
        <v>0</v>
      </c>
      <c r="O5190" s="16">
        <v>336</v>
      </c>
      <c r="P5190" s="16">
        <v>24449</v>
      </c>
      <c r="Q5190" s="16">
        <v>0</v>
      </c>
      <c r="R5190" s="16">
        <f>Q5190*16.876/100</f>
        <v>0</v>
      </c>
      <c r="S5190" s="17">
        <f t="shared" si="567"/>
        <v>0</v>
      </c>
      <c r="T5190" s="16">
        <v>0</v>
      </c>
      <c r="U5190" s="18">
        <f t="shared" si="568"/>
        <v>228.928</v>
      </c>
      <c r="V5190" s="18">
        <f t="shared" si="569"/>
        <v>0</v>
      </c>
      <c r="W5190" s="18">
        <f t="shared" si="570"/>
        <v>0</v>
      </c>
      <c r="X5190" s="27"/>
      <c r="Y5190" s="19">
        <f t="shared" si="571"/>
        <v>0</v>
      </c>
      <c r="Z5190" s="18">
        <f t="shared" si="572"/>
        <v>131.71199999999999</v>
      </c>
      <c r="AA5190" s="12">
        <v>248</v>
      </c>
      <c r="AB5190" s="12">
        <v>7504.94</v>
      </c>
      <c r="AC5190" s="28">
        <f>+I5190+Y5190-Z5190</f>
        <v>-28.881999999999991</v>
      </c>
      <c r="AD5190" s="20">
        <f t="shared" si="573"/>
        <v>30</v>
      </c>
      <c r="AE5190">
        <v>130</v>
      </c>
    </row>
    <row r="5191" spans="1:31" x14ac:dyDescent="0.25">
      <c r="A5191" s="9">
        <v>45260</v>
      </c>
      <c r="B5191" s="10" t="s">
        <v>322</v>
      </c>
      <c r="C5191" s="10" t="s">
        <v>320</v>
      </c>
      <c r="D5191" s="10" t="s">
        <v>40</v>
      </c>
      <c r="E5191" s="10" t="s">
        <v>30</v>
      </c>
      <c r="F5191" s="10">
        <v>360</v>
      </c>
      <c r="G5191" s="10">
        <v>392</v>
      </c>
      <c r="H5191" s="11">
        <f>SUMIFS(AA:AA,$A:$A,EOMONTH($A5191,-1),$B:$B,$B5191)</f>
        <v>334</v>
      </c>
      <c r="I5191" s="63">
        <f>ROUND(SUMIFS(AC:AC,$A:$A,EOMONTH($A5191,-1),$B:$B,$B5191),2)</f>
        <v>45.57</v>
      </c>
      <c r="J5191" s="11">
        <f>SUMIFS(AB:AB,$A:$A,EOMONTH($A5191,-1),$B:$B,$B5191)</f>
        <v>10368.469999999999</v>
      </c>
      <c r="K5191" s="13">
        <v>0</v>
      </c>
      <c r="L5191" s="25">
        <v>0</v>
      </c>
      <c r="M5191" s="15">
        <v>0</v>
      </c>
      <c r="N5191" s="14">
        <v>0</v>
      </c>
      <c r="O5191" s="16">
        <v>99</v>
      </c>
      <c r="P5191" s="16">
        <v>7126.68</v>
      </c>
      <c r="Q5191" s="16">
        <v>0</v>
      </c>
      <c r="R5191" s="16">
        <f>Q5191*16.876/100</f>
        <v>0</v>
      </c>
      <c r="S5191" s="17">
        <f t="shared" si="567"/>
        <v>0</v>
      </c>
      <c r="T5191" s="16">
        <v>0</v>
      </c>
      <c r="U5191" s="18">
        <f t="shared" si="568"/>
        <v>130.928</v>
      </c>
      <c r="V5191" s="18">
        <f t="shared" si="569"/>
        <v>0</v>
      </c>
      <c r="W5191" s="18">
        <f t="shared" si="570"/>
        <v>0</v>
      </c>
      <c r="X5191" s="27"/>
      <c r="Y5191" s="19">
        <f t="shared" si="571"/>
        <v>0</v>
      </c>
      <c r="Z5191" s="18">
        <f t="shared" si="572"/>
        <v>38.808</v>
      </c>
      <c r="AA5191" s="12">
        <v>235</v>
      </c>
      <c r="AB5191" s="12">
        <v>7307.39</v>
      </c>
      <c r="AC5191" s="28">
        <f>+I5191+Y5191-Z5191</f>
        <v>6.7620000000000005</v>
      </c>
      <c r="AD5191" s="20">
        <f t="shared" si="573"/>
        <v>0</v>
      </c>
      <c r="AE5191">
        <v>0</v>
      </c>
    </row>
    <row r="5192" spans="1:31" x14ac:dyDescent="0.25">
      <c r="A5192" s="9">
        <v>45260</v>
      </c>
      <c r="B5192" s="10" t="s">
        <v>323</v>
      </c>
      <c r="C5192" s="10" t="s">
        <v>320</v>
      </c>
      <c r="D5192" s="10" t="s">
        <v>40</v>
      </c>
      <c r="E5192" s="10" t="s">
        <v>30</v>
      </c>
      <c r="F5192" s="10">
        <v>360</v>
      </c>
      <c r="G5192" s="10">
        <v>392</v>
      </c>
      <c r="H5192" s="11">
        <f>SUMIFS(AA:AA,$A:$A,EOMONTH($A5192,-1),$B:$B,$B5192)</f>
        <v>569</v>
      </c>
      <c r="I5192" s="63">
        <f>ROUND(SUMIFS(AC:AC,$A:$A,EOMONTH($A5192,-1),$B:$B,$B5192),2)</f>
        <v>159.59</v>
      </c>
      <c r="J5192" s="11">
        <f>SUMIFS(AB:AB,$A:$A,EOMONTH($A5192,-1),$B:$B,$B5192)</f>
        <v>16939.13</v>
      </c>
      <c r="K5192" s="13">
        <v>0</v>
      </c>
      <c r="L5192" s="25">
        <v>0</v>
      </c>
      <c r="M5192" s="15">
        <v>0</v>
      </c>
      <c r="N5192" s="14">
        <v>0</v>
      </c>
      <c r="O5192" s="16">
        <v>221</v>
      </c>
      <c r="P5192" s="16">
        <v>16014.4</v>
      </c>
      <c r="Q5192" s="16">
        <v>0</v>
      </c>
      <c r="R5192" s="16">
        <f>Q5192*16.876/100</f>
        <v>0</v>
      </c>
      <c r="S5192" s="17">
        <f t="shared" si="567"/>
        <v>0</v>
      </c>
      <c r="T5192" s="16">
        <v>0</v>
      </c>
      <c r="U5192" s="18">
        <f t="shared" si="568"/>
        <v>223.048</v>
      </c>
      <c r="V5192" s="18">
        <f t="shared" si="569"/>
        <v>0</v>
      </c>
      <c r="W5192" s="18">
        <f t="shared" si="570"/>
        <v>0</v>
      </c>
      <c r="X5192" s="27"/>
      <c r="Y5192" s="19">
        <f t="shared" si="571"/>
        <v>0</v>
      </c>
      <c r="Z5192" s="18">
        <f t="shared" si="572"/>
        <v>86.632000000000005</v>
      </c>
      <c r="AA5192" s="12">
        <v>348</v>
      </c>
      <c r="AB5192" s="12">
        <v>10359.959999999999</v>
      </c>
      <c r="AC5192" s="28">
        <f>+I5192+Y5192-Z5192</f>
        <v>72.957999999999998</v>
      </c>
      <c r="AD5192" s="20">
        <f t="shared" si="573"/>
        <v>0</v>
      </c>
      <c r="AE5192">
        <v>0</v>
      </c>
    </row>
    <row r="5193" spans="1:31" x14ac:dyDescent="0.25">
      <c r="A5193" s="9">
        <v>45260</v>
      </c>
      <c r="B5193" s="10" t="s">
        <v>324</v>
      </c>
      <c r="C5193" s="10" t="s">
        <v>320</v>
      </c>
      <c r="D5193" s="10" t="s">
        <v>40</v>
      </c>
      <c r="E5193" s="10" t="s">
        <v>30</v>
      </c>
      <c r="F5193" s="10">
        <v>360</v>
      </c>
      <c r="G5193" s="10">
        <v>392</v>
      </c>
      <c r="H5193" s="11">
        <f>SUMIFS(AA:AA,$A:$A,EOMONTH($A5193,-1),$B:$B,$B5193)</f>
        <v>399</v>
      </c>
      <c r="I5193" s="63">
        <f>ROUND(SUMIFS(AC:AC,$A:$A,EOMONTH($A5193,-1),$B:$B,$B5193),2)</f>
        <v>120.86</v>
      </c>
      <c r="J5193" s="11">
        <f>SUMIFS(AB:AB,$A:$A,EOMONTH($A5193,-1),$B:$B,$B5193)</f>
        <v>11931.41</v>
      </c>
      <c r="K5193" s="13">
        <v>0</v>
      </c>
      <c r="L5193" s="25">
        <v>0</v>
      </c>
      <c r="M5193" s="15">
        <v>0</v>
      </c>
      <c r="N5193" s="14">
        <v>0</v>
      </c>
      <c r="O5193" s="16">
        <v>189</v>
      </c>
      <c r="P5193" s="16">
        <v>13627.82</v>
      </c>
      <c r="Q5193" s="16">
        <v>0</v>
      </c>
      <c r="R5193" s="16">
        <f>Q5193*16.876/100</f>
        <v>0</v>
      </c>
      <c r="S5193" s="17">
        <f t="shared" si="567"/>
        <v>0</v>
      </c>
      <c r="T5193" s="16">
        <v>0</v>
      </c>
      <c r="U5193" s="18">
        <f t="shared" si="568"/>
        <v>156.40799999999999</v>
      </c>
      <c r="V5193" s="18">
        <f t="shared" si="569"/>
        <v>0</v>
      </c>
      <c r="W5193" s="18">
        <f t="shared" si="570"/>
        <v>0</v>
      </c>
      <c r="X5193" s="27"/>
      <c r="Y5193" s="19">
        <f t="shared" si="571"/>
        <v>0</v>
      </c>
      <c r="Z5193" s="18">
        <f t="shared" si="572"/>
        <v>74.087999999999994</v>
      </c>
      <c r="AA5193" s="12">
        <v>210</v>
      </c>
      <c r="AB5193" s="12">
        <v>6321.89</v>
      </c>
      <c r="AC5193" s="28">
        <f>+I5193+Y5193-Z5193</f>
        <v>46.772000000000006</v>
      </c>
      <c r="AD5193" s="20">
        <f t="shared" si="573"/>
        <v>0</v>
      </c>
      <c r="AE5193">
        <v>60</v>
      </c>
    </row>
    <row r="5194" spans="1:31" x14ac:dyDescent="0.25">
      <c r="A5194" s="9">
        <v>45260</v>
      </c>
      <c r="B5194" s="10" t="s">
        <v>325</v>
      </c>
      <c r="C5194" s="10" t="s">
        <v>320</v>
      </c>
      <c r="D5194" s="10" t="s">
        <v>40</v>
      </c>
      <c r="E5194" s="10" t="s">
        <v>30</v>
      </c>
      <c r="F5194" s="10">
        <v>360</v>
      </c>
      <c r="G5194" s="10">
        <v>392</v>
      </c>
      <c r="H5194" s="11">
        <f>SUMIFS(AA:AA,$A:$A,EOMONTH($A5194,-1),$B:$B,$B5194)</f>
        <v>376</v>
      </c>
      <c r="I5194" s="63">
        <f>ROUND(SUMIFS(AC:AC,$A:$A,EOMONTH($A5194,-1),$B:$B,$B5194),2)</f>
        <v>21.13</v>
      </c>
      <c r="J5194" s="11">
        <f>SUMIFS(AB:AB,$A:$A,EOMONTH($A5194,-1),$B:$B,$B5194)</f>
        <v>11434.53</v>
      </c>
      <c r="K5194" s="13">
        <v>0</v>
      </c>
      <c r="L5194" s="25">
        <v>0</v>
      </c>
      <c r="M5194" s="15">
        <v>0</v>
      </c>
      <c r="N5194" s="14">
        <v>0</v>
      </c>
      <c r="O5194" s="16">
        <v>0</v>
      </c>
      <c r="P5194" s="16">
        <v>0</v>
      </c>
      <c r="Q5194" s="16">
        <v>0</v>
      </c>
      <c r="R5194" s="16">
        <f>Q5194*16.876/100</f>
        <v>0</v>
      </c>
      <c r="S5194" s="17">
        <f t="shared" si="567"/>
        <v>0</v>
      </c>
      <c r="T5194" s="16">
        <v>0</v>
      </c>
      <c r="U5194" s="18">
        <f t="shared" si="568"/>
        <v>147.392</v>
      </c>
      <c r="V5194" s="18">
        <f t="shared" si="569"/>
        <v>0</v>
      </c>
      <c r="W5194" s="18">
        <f t="shared" si="570"/>
        <v>0</v>
      </c>
      <c r="X5194" s="27"/>
      <c r="Y5194" s="19">
        <f t="shared" si="571"/>
        <v>0</v>
      </c>
      <c r="Z5194" s="18">
        <f t="shared" si="572"/>
        <v>0</v>
      </c>
      <c r="AA5194" s="12">
        <v>376</v>
      </c>
      <c r="AB5194" s="12">
        <v>11434.53</v>
      </c>
      <c r="AC5194" s="28">
        <f>+I5194+Y5194-Z5194</f>
        <v>21.13</v>
      </c>
      <c r="AD5194" s="20">
        <f t="shared" si="573"/>
        <v>0</v>
      </c>
      <c r="AE5194">
        <v>0</v>
      </c>
    </row>
    <row r="5195" spans="1:31" x14ac:dyDescent="0.25">
      <c r="A5195" s="9">
        <v>45260</v>
      </c>
      <c r="B5195" s="10" t="s">
        <v>326</v>
      </c>
      <c r="C5195" s="10" t="s">
        <v>320</v>
      </c>
      <c r="D5195" s="10" t="s">
        <v>40</v>
      </c>
      <c r="E5195" s="10" t="s">
        <v>30</v>
      </c>
      <c r="F5195" s="10">
        <v>610</v>
      </c>
      <c r="G5195" s="10">
        <v>665</v>
      </c>
      <c r="H5195" s="11">
        <f>SUMIFS(AA:AA,$A:$A,EOMONTH($A5195,-1),$B:$B,$B5195)</f>
        <v>190</v>
      </c>
      <c r="I5195" s="63">
        <f>ROUND(SUMIFS(AC:AC,$A:$A,EOMONTH($A5195,-1),$B:$B,$B5195),2)</f>
        <v>224.57</v>
      </c>
      <c r="J5195" s="11">
        <f>SUMIFS(AB:AB,$A:$A,EOMONTH($A5195,-1),$B:$B,$B5195)</f>
        <v>12961.83</v>
      </c>
      <c r="K5195" s="13">
        <v>0</v>
      </c>
      <c r="L5195" s="25">
        <v>0</v>
      </c>
      <c r="M5195" s="15">
        <v>92</v>
      </c>
      <c r="N5195" s="14">
        <v>6353.08</v>
      </c>
      <c r="O5195" s="16">
        <v>220</v>
      </c>
      <c r="P5195" s="16">
        <v>26808.92</v>
      </c>
      <c r="Q5195" s="16">
        <v>0</v>
      </c>
      <c r="R5195" s="16">
        <f>Q5195*16.876/100</f>
        <v>0</v>
      </c>
      <c r="S5195" s="17">
        <f t="shared" si="567"/>
        <v>0</v>
      </c>
      <c r="T5195" s="16">
        <v>0</v>
      </c>
      <c r="U5195" s="18">
        <f t="shared" si="568"/>
        <v>126.35</v>
      </c>
      <c r="V5195" s="18">
        <f t="shared" si="569"/>
        <v>56.12</v>
      </c>
      <c r="W5195" s="18">
        <f t="shared" si="570"/>
        <v>9.4219868000000009</v>
      </c>
      <c r="X5195" s="27"/>
      <c r="Y5195" s="19">
        <f t="shared" si="571"/>
        <v>65.541986800000004</v>
      </c>
      <c r="Z5195" s="18">
        <f t="shared" si="572"/>
        <v>146.30000000000001</v>
      </c>
      <c r="AA5195" s="12">
        <v>62</v>
      </c>
      <c r="AB5195" s="12">
        <v>4177.7299999999996</v>
      </c>
      <c r="AC5195" s="28">
        <f>+I5195+Y5195-Z5195</f>
        <v>143.8119868</v>
      </c>
      <c r="AD5195" s="20">
        <f t="shared" si="573"/>
        <v>0</v>
      </c>
      <c r="AE5195">
        <v>60</v>
      </c>
    </row>
    <row r="5196" spans="1:31" x14ac:dyDescent="0.25">
      <c r="A5196" s="9">
        <v>45260</v>
      </c>
      <c r="B5196" s="10" t="s">
        <v>327</v>
      </c>
      <c r="C5196" s="10" t="s">
        <v>320</v>
      </c>
      <c r="D5196" s="10" t="s">
        <v>40</v>
      </c>
      <c r="E5196" s="10" t="s">
        <v>30</v>
      </c>
      <c r="F5196" s="10">
        <v>610</v>
      </c>
      <c r="G5196" s="10">
        <v>665</v>
      </c>
      <c r="H5196" s="11">
        <f>SUMIFS(AA:AA,$A:$A,EOMONTH($A5196,-1),$B:$B,$B5196)</f>
        <v>104</v>
      </c>
      <c r="I5196" s="63">
        <f>ROUND(SUMIFS(AC:AC,$A:$A,EOMONTH($A5196,-1),$B:$B,$B5196),2)</f>
        <v>-5.44</v>
      </c>
      <c r="J5196" s="11">
        <f>SUMIFS(AB:AB,$A:$A,EOMONTH($A5196,-1),$B:$B,$B5196)</f>
        <v>6653.97</v>
      </c>
      <c r="K5196" s="13">
        <v>0</v>
      </c>
      <c r="L5196" s="25">
        <v>0</v>
      </c>
      <c r="M5196" s="15">
        <v>0</v>
      </c>
      <c r="N5196" s="14">
        <v>0</v>
      </c>
      <c r="O5196" s="16">
        <v>40</v>
      </c>
      <c r="P5196" s="16">
        <v>4894.3500000000004</v>
      </c>
      <c r="Q5196" s="16">
        <v>0</v>
      </c>
      <c r="R5196" s="16">
        <f>Q5196*16.876/100</f>
        <v>0</v>
      </c>
      <c r="S5196" s="17">
        <f t="shared" si="567"/>
        <v>0</v>
      </c>
      <c r="T5196" s="16">
        <v>0</v>
      </c>
      <c r="U5196" s="18">
        <f t="shared" si="568"/>
        <v>69.16</v>
      </c>
      <c r="V5196" s="18">
        <f t="shared" si="569"/>
        <v>0</v>
      </c>
      <c r="W5196" s="18">
        <f t="shared" si="570"/>
        <v>0</v>
      </c>
      <c r="X5196" s="27"/>
      <c r="Y5196" s="19">
        <f t="shared" si="571"/>
        <v>0</v>
      </c>
      <c r="Z5196" s="18">
        <f t="shared" si="572"/>
        <v>26.6</v>
      </c>
      <c r="AA5196" s="12">
        <v>64</v>
      </c>
      <c r="AB5196" s="12">
        <v>3134.72</v>
      </c>
      <c r="AC5196" s="28">
        <f>+I5196+Y5196-Z5196</f>
        <v>-32.04</v>
      </c>
      <c r="AD5196" s="20">
        <f t="shared" si="573"/>
        <v>40</v>
      </c>
      <c r="AE5196">
        <v>40</v>
      </c>
    </row>
    <row r="5197" spans="1:31" x14ac:dyDescent="0.25">
      <c r="A5197" s="9">
        <v>45260</v>
      </c>
      <c r="B5197" s="10" t="s">
        <v>328</v>
      </c>
      <c r="C5197" s="10" t="s">
        <v>320</v>
      </c>
      <c r="D5197" s="10" t="s">
        <v>40</v>
      </c>
      <c r="E5197" s="10" t="s">
        <v>30</v>
      </c>
      <c r="F5197" s="10">
        <v>610</v>
      </c>
      <c r="G5197" s="10">
        <v>665</v>
      </c>
      <c r="H5197" s="11">
        <f>SUMIFS(AA:AA,$A:$A,EOMONTH($A5197,-1),$B:$B,$B5197)</f>
        <v>194</v>
      </c>
      <c r="I5197" s="63">
        <f>ROUND(SUMIFS(AC:AC,$A:$A,EOMONTH($A5197,-1),$B:$B,$B5197),2)</f>
        <v>54.89</v>
      </c>
      <c r="J5197" s="11">
        <f>SUMIFS(AB:AB,$A:$A,EOMONTH($A5197,-1),$B:$B,$B5197)</f>
        <v>13645.75</v>
      </c>
      <c r="K5197" s="13">
        <v>0</v>
      </c>
      <c r="L5197" s="25">
        <v>0</v>
      </c>
      <c r="M5197" s="15">
        <v>0</v>
      </c>
      <c r="N5197" s="14">
        <v>0</v>
      </c>
      <c r="O5197" s="16">
        <v>17</v>
      </c>
      <c r="P5197" s="16">
        <v>2073.3200000000002</v>
      </c>
      <c r="Q5197" s="16">
        <v>0</v>
      </c>
      <c r="R5197" s="16">
        <f>Q5197*16.876/100</f>
        <v>0</v>
      </c>
      <c r="S5197" s="17">
        <f t="shared" si="567"/>
        <v>0</v>
      </c>
      <c r="T5197" s="16">
        <v>0</v>
      </c>
      <c r="U5197" s="18">
        <f t="shared" si="568"/>
        <v>129.01</v>
      </c>
      <c r="V5197" s="18">
        <f t="shared" si="569"/>
        <v>0</v>
      </c>
      <c r="W5197" s="18">
        <f t="shared" si="570"/>
        <v>0</v>
      </c>
      <c r="X5197" s="27"/>
      <c r="Y5197" s="19">
        <f t="shared" si="571"/>
        <v>0</v>
      </c>
      <c r="Z5197" s="18">
        <f t="shared" si="572"/>
        <v>11.305</v>
      </c>
      <c r="AA5197" s="12">
        <v>177</v>
      </c>
      <c r="AB5197" s="12">
        <v>10111.99</v>
      </c>
      <c r="AC5197" s="28">
        <f>+I5197+Y5197-Z5197</f>
        <v>43.585000000000001</v>
      </c>
      <c r="AD5197" s="20">
        <f t="shared" si="573"/>
        <v>0</v>
      </c>
      <c r="AE5197">
        <v>0</v>
      </c>
    </row>
    <row r="5198" spans="1:31" x14ac:dyDescent="0.25">
      <c r="A5198" s="9">
        <v>45260</v>
      </c>
      <c r="B5198" s="10" t="s">
        <v>329</v>
      </c>
      <c r="C5198" s="10" t="s">
        <v>320</v>
      </c>
      <c r="D5198" s="10" t="s">
        <v>40</v>
      </c>
      <c r="E5198" s="10" t="s">
        <v>30</v>
      </c>
      <c r="F5198" s="10">
        <v>610</v>
      </c>
      <c r="G5198" s="10">
        <v>665</v>
      </c>
      <c r="H5198" s="11">
        <f>SUMIFS(AA:AA,$A:$A,EOMONTH($A5198,-1),$B:$B,$B5198)</f>
        <v>505</v>
      </c>
      <c r="I5198" s="63">
        <f>ROUND(SUMIFS(AC:AC,$A:$A,EOMONTH($A5198,-1),$B:$B,$B5198),2)</f>
        <v>69.010000000000005</v>
      </c>
      <c r="J5198" s="11">
        <f>SUMIFS(AB:AB,$A:$A,EOMONTH($A5198,-1),$B:$B,$B5198)</f>
        <v>33533.39</v>
      </c>
      <c r="K5198" s="13">
        <v>0</v>
      </c>
      <c r="L5198" s="25">
        <v>0</v>
      </c>
      <c r="M5198" s="15">
        <v>198</v>
      </c>
      <c r="N5198" s="14">
        <v>13506.04</v>
      </c>
      <c r="O5198" s="16">
        <v>112</v>
      </c>
      <c r="P5198" s="16">
        <v>13831.36</v>
      </c>
      <c r="Q5198" s="16">
        <v>0</v>
      </c>
      <c r="R5198" s="16">
        <f>Q5198*16.876/100</f>
        <v>0</v>
      </c>
      <c r="S5198" s="17">
        <f t="shared" si="567"/>
        <v>0</v>
      </c>
      <c r="T5198" s="16">
        <v>0</v>
      </c>
      <c r="U5198" s="18">
        <f t="shared" si="568"/>
        <v>335.82499999999999</v>
      </c>
      <c r="V5198" s="18">
        <f t="shared" si="569"/>
        <v>120.78</v>
      </c>
      <c r="W5198" s="18">
        <f t="shared" si="570"/>
        <v>20.2777542</v>
      </c>
      <c r="X5198" s="27"/>
      <c r="Y5198" s="19">
        <f t="shared" si="571"/>
        <v>141.05775420000001</v>
      </c>
      <c r="Z5198" s="18">
        <f t="shared" si="572"/>
        <v>74.48</v>
      </c>
      <c r="AA5198" s="12">
        <v>591</v>
      </c>
      <c r="AB5198" s="12">
        <v>33828.129999999997</v>
      </c>
      <c r="AC5198" s="28">
        <f>+I5198+Y5198-Z5198</f>
        <v>135.58775420000001</v>
      </c>
      <c r="AD5198" s="20">
        <f t="shared" si="573"/>
        <v>0</v>
      </c>
      <c r="AE5198">
        <v>0</v>
      </c>
    </row>
    <row r="5199" spans="1:31" x14ac:dyDescent="0.25">
      <c r="A5199" s="9">
        <v>45260</v>
      </c>
      <c r="B5199" s="10" t="s">
        <v>330</v>
      </c>
      <c r="C5199" s="10" t="s">
        <v>320</v>
      </c>
      <c r="D5199" s="10" t="s">
        <v>40</v>
      </c>
      <c r="E5199" s="10" t="s">
        <v>30</v>
      </c>
      <c r="F5199" s="10">
        <v>610</v>
      </c>
      <c r="G5199" s="10">
        <v>665</v>
      </c>
      <c r="H5199" s="11">
        <f>SUMIFS(AA:AA,$A:$A,EOMONTH($A5199,-1),$B:$B,$B5199)</f>
        <v>416</v>
      </c>
      <c r="I5199" s="63">
        <f>ROUND(SUMIFS(AC:AC,$A:$A,EOMONTH($A5199,-1),$B:$B,$B5199),2)</f>
        <v>230.88</v>
      </c>
      <c r="J5199" s="11">
        <f>SUMIFS(AB:AB,$A:$A,EOMONTH($A5199,-1),$B:$B,$B5199)</f>
        <v>27354.83</v>
      </c>
      <c r="K5199" s="13">
        <v>0</v>
      </c>
      <c r="L5199" s="25">
        <v>0</v>
      </c>
      <c r="M5199" s="15">
        <v>0</v>
      </c>
      <c r="N5199" s="14">
        <v>0</v>
      </c>
      <c r="O5199" s="16">
        <v>55</v>
      </c>
      <c r="P5199" s="16">
        <v>6787.7</v>
      </c>
      <c r="Q5199" s="16">
        <v>0</v>
      </c>
      <c r="R5199" s="16">
        <f>Q5199*16.876/100</f>
        <v>0</v>
      </c>
      <c r="S5199" s="17">
        <f t="shared" si="567"/>
        <v>0</v>
      </c>
      <c r="T5199" s="16">
        <v>0</v>
      </c>
      <c r="U5199" s="18">
        <f t="shared" si="568"/>
        <v>276.64</v>
      </c>
      <c r="V5199" s="18">
        <f t="shared" si="569"/>
        <v>0</v>
      </c>
      <c r="W5199" s="18">
        <f t="shared" si="570"/>
        <v>0</v>
      </c>
      <c r="X5199" s="27"/>
      <c r="Y5199" s="19">
        <f t="shared" si="571"/>
        <v>0</v>
      </c>
      <c r="Z5199" s="18">
        <f t="shared" si="572"/>
        <v>36.575000000000003</v>
      </c>
      <c r="AA5199" s="12">
        <v>361</v>
      </c>
      <c r="AB5199" s="12">
        <v>18067.509999999998</v>
      </c>
      <c r="AC5199" s="28">
        <f>+I5199+Y5199-Z5199</f>
        <v>194.30500000000001</v>
      </c>
      <c r="AD5199" s="20">
        <f t="shared" si="573"/>
        <v>0</v>
      </c>
      <c r="AE5199">
        <v>0</v>
      </c>
    </row>
    <row r="5200" spans="1:31" x14ac:dyDescent="0.25">
      <c r="A5200" s="9">
        <v>45260</v>
      </c>
      <c r="B5200" s="10" t="s">
        <v>331</v>
      </c>
      <c r="C5200" s="10" t="s">
        <v>320</v>
      </c>
      <c r="D5200" s="10" t="s">
        <v>40</v>
      </c>
      <c r="E5200" s="10" t="s">
        <v>30</v>
      </c>
      <c r="F5200" s="10">
        <v>610</v>
      </c>
      <c r="G5200" s="10">
        <v>665</v>
      </c>
      <c r="H5200" s="11">
        <f>SUMIFS(AA:AA,$A:$A,EOMONTH($A5200,-1),$B:$B,$B5200)</f>
        <v>195</v>
      </c>
      <c r="I5200" s="63">
        <f>ROUND(SUMIFS(AC:AC,$A:$A,EOMONTH($A5200,-1),$B:$B,$B5200),2)</f>
        <v>-158.57</v>
      </c>
      <c r="J5200" s="11">
        <f>SUMIFS(AB:AB,$A:$A,EOMONTH($A5200,-1),$B:$B,$B5200)</f>
        <v>32175</v>
      </c>
      <c r="K5200" s="13">
        <v>0</v>
      </c>
      <c r="L5200" s="25">
        <v>0</v>
      </c>
      <c r="M5200" s="15">
        <v>0</v>
      </c>
      <c r="N5200" s="14">
        <v>0</v>
      </c>
      <c r="O5200" s="16">
        <v>56</v>
      </c>
      <c r="P5200" s="16">
        <v>6874.35</v>
      </c>
      <c r="Q5200" s="16">
        <v>0</v>
      </c>
      <c r="R5200" s="16">
        <f>Q5200*16.876/100</f>
        <v>0</v>
      </c>
      <c r="S5200" s="17">
        <f t="shared" si="567"/>
        <v>0</v>
      </c>
      <c r="T5200" s="16">
        <v>0</v>
      </c>
      <c r="U5200" s="18">
        <f t="shared" si="568"/>
        <v>129.67500000000001</v>
      </c>
      <c r="V5200" s="18">
        <f t="shared" si="569"/>
        <v>0</v>
      </c>
      <c r="W5200" s="18">
        <f t="shared" si="570"/>
        <v>0</v>
      </c>
      <c r="X5200" s="27"/>
      <c r="Y5200" s="19">
        <f t="shared" si="571"/>
        <v>0</v>
      </c>
      <c r="Z5200" s="18">
        <f t="shared" si="572"/>
        <v>37.24</v>
      </c>
      <c r="AA5200" s="12">
        <v>139</v>
      </c>
      <c r="AB5200" s="12">
        <v>19057.5</v>
      </c>
      <c r="AC5200" s="28">
        <f>+I5200+Y5200-Z5200</f>
        <v>-195.81</v>
      </c>
      <c r="AD5200" s="20">
        <f t="shared" si="573"/>
        <v>200</v>
      </c>
      <c r="AE5200">
        <v>200</v>
      </c>
    </row>
    <row r="5201" spans="1:31" x14ac:dyDescent="0.25">
      <c r="A5201" s="9">
        <v>45260</v>
      </c>
      <c r="B5201" s="10" t="s">
        <v>332</v>
      </c>
      <c r="C5201" s="10" t="s">
        <v>320</v>
      </c>
      <c r="D5201" s="10" t="s">
        <v>40</v>
      </c>
      <c r="E5201" s="10" t="s">
        <v>30</v>
      </c>
      <c r="F5201" s="10">
        <v>700</v>
      </c>
      <c r="G5201" s="10">
        <v>763</v>
      </c>
      <c r="H5201" s="11">
        <f>SUMIFS(AA:AA,$A:$A,EOMONTH($A5201,-1),$B:$B,$B5201)</f>
        <v>430</v>
      </c>
      <c r="I5201" s="63">
        <f>ROUND(SUMIFS(AC:AC,$A:$A,EOMONTH($A5201,-1),$B:$B,$B5201),2)</f>
        <v>-360.15</v>
      </c>
      <c r="J5201" s="11">
        <f>SUMIFS(AB:AB,$A:$A,EOMONTH($A5201,-1),$B:$B,$B5201)</f>
        <v>25288.46</v>
      </c>
      <c r="K5201" s="13">
        <v>0</v>
      </c>
      <c r="L5201" s="25">
        <v>0</v>
      </c>
      <c r="M5201" s="15">
        <v>0</v>
      </c>
      <c r="N5201" s="14">
        <v>0</v>
      </c>
      <c r="O5201" s="16">
        <v>141</v>
      </c>
      <c r="P5201" s="16">
        <v>16797.3</v>
      </c>
      <c r="Q5201" s="16">
        <v>0</v>
      </c>
      <c r="R5201" s="16">
        <f>Q5201*16.876/100</f>
        <v>0</v>
      </c>
      <c r="S5201" s="17">
        <f t="shared" si="567"/>
        <v>0</v>
      </c>
      <c r="T5201" s="16">
        <v>0</v>
      </c>
      <c r="U5201" s="18">
        <f t="shared" si="568"/>
        <v>328.09</v>
      </c>
      <c r="V5201" s="18">
        <f t="shared" si="569"/>
        <v>0</v>
      </c>
      <c r="W5201" s="18">
        <f t="shared" si="570"/>
        <v>0</v>
      </c>
      <c r="X5201" s="27"/>
      <c r="Y5201" s="19">
        <f t="shared" si="571"/>
        <v>0</v>
      </c>
      <c r="Z5201" s="18">
        <f t="shared" si="572"/>
        <v>107.583</v>
      </c>
      <c r="AA5201" s="12">
        <v>289</v>
      </c>
      <c r="AB5201" s="12">
        <v>8491.16</v>
      </c>
      <c r="AC5201" s="28">
        <f>+I5201+Y5201-Z5201</f>
        <v>-467.73299999999995</v>
      </c>
      <c r="AD5201" s="20">
        <f t="shared" si="573"/>
        <v>470</v>
      </c>
      <c r="AE5201">
        <v>470</v>
      </c>
    </row>
    <row r="5202" spans="1:31" x14ac:dyDescent="0.25">
      <c r="A5202" s="9">
        <v>45260</v>
      </c>
      <c r="B5202" s="10" t="s">
        <v>333</v>
      </c>
      <c r="C5202" s="10" t="s">
        <v>320</v>
      </c>
      <c r="D5202" s="10" t="s">
        <v>40</v>
      </c>
      <c r="E5202" s="10" t="s">
        <v>30</v>
      </c>
      <c r="F5202" s="10">
        <v>700</v>
      </c>
      <c r="G5202" s="10">
        <v>763</v>
      </c>
      <c r="H5202" s="11">
        <f>SUMIFS(AA:AA,$A:$A,EOMONTH($A5202,-1),$B:$B,$B5202)</f>
        <v>361</v>
      </c>
      <c r="I5202" s="63">
        <f>ROUND(SUMIFS(AC:AC,$A:$A,EOMONTH($A5202,-1),$B:$B,$B5202),2)</f>
        <v>284.47000000000003</v>
      </c>
      <c r="J5202" s="11">
        <f>SUMIFS(AB:AB,$A:$A,EOMONTH($A5202,-1),$B:$B,$B5202)</f>
        <v>23577.21</v>
      </c>
      <c r="K5202" s="13">
        <v>0</v>
      </c>
      <c r="L5202" s="25">
        <v>0</v>
      </c>
      <c r="M5202" s="15">
        <v>0</v>
      </c>
      <c r="N5202" s="14">
        <v>0</v>
      </c>
      <c r="O5202" s="16">
        <v>30</v>
      </c>
      <c r="P5202" s="16">
        <v>3701.41</v>
      </c>
      <c r="Q5202" s="16">
        <v>0</v>
      </c>
      <c r="R5202" s="16">
        <f>Q5202*16.876/100</f>
        <v>0</v>
      </c>
      <c r="S5202" s="17">
        <f t="shared" si="567"/>
        <v>0</v>
      </c>
      <c r="T5202" s="16">
        <v>0</v>
      </c>
      <c r="U5202" s="18">
        <f t="shared" si="568"/>
        <v>275.44299999999998</v>
      </c>
      <c r="V5202" s="18">
        <f t="shared" si="569"/>
        <v>0</v>
      </c>
      <c r="W5202" s="18">
        <f t="shared" si="570"/>
        <v>0</v>
      </c>
      <c r="X5202" s="27"/>
      <c r="Y5202" s="19">
        <f t="shared" si="571"/>
        <v>0</v>
      </c>
      <c r="Z5202" s="18">
        <f t="shared" si="572"/>
        <v>22.89</v>
      </c>
      <c r="AA5202" s="12">
        <v>331</v>
      </c>
      <c r="AB5202" s="12">
        <v>19875.8</v>
      </c>
      <c r="AC5202" s="28">
        <f>+I5202+Y5202-Z5202</f>
        <v>261.58000000000004</v>
      </c>
      <c r="AD5202" s="20">
        <f t="shared" si="573"/>
        <v>0</v>
      </c>
      <c r="AE5202">
        <v>0</v>
      </c>
    </row>
    <row r="5203" spans="1:31" x14ac:dyDescent="0.25">
      <c r="A5203" s="9">
        <v>45260</v>
      </c>
      <c r="B5203" s="10" t="s">
        <v>334</v>
      </c>
      <c r="C5203" s="10" t="s">
        <v>320</v>
      </c>
      <c r="D5203" s="10" t="s">
        <v>40</v>
      </c>
      <c r="E5203" s="10" t="s">
        <v>30</v>
      </c>
      <c r="F5203" s="10">
        <v>700</v>
      </c>
      <c r="G5203" s="10">
        <v>763</v>
      </c>
      <c r="H5203" s="11">
        <f>SUMIFS(AA:AA,$A:$A,EOMONTH($A5203,-1),$B:$B,$B5203)</f>
        <v>164</v>
      </c>
      <c r="I5203" s="63">
        <f>ROUND(SUMIFS(AC:AC,$A:$A,EOMONTH($A5203,-1),$B:$B,$B5203),2)</f>
        <v>-58.87</v>
      </c>
      <c r="J5203" s="11">
        <f>SUMIFS(AB:AB,$A:$A,EOMONTH($A5203,-1),$B:$B,$B5203)</f>
        <v>8714.5400000000009</v>
      </c>
      <c r="K5203" s="13">
        <v>0</v>
      </c>
      <c r="L5203" s="25">
        <v>0</v>
      </c>
      <c r="M5203" s="15">
        <v>0</v>
      </c>
      <c r="N5203" s="14">
        <v>0</v>
      </c>
      <c r="O5203" s="16">
        <v>112</v>
      </c>
      <c r="P5203" s="16">
        <v>13366.64</v>
      </c>
      <c r="Q5203" s="16">
        <v>0</v>
      </c>
      <c r="R5203" s="16">
        <f>Q5203*16.876/100</f>
        <v>0</v>
      </c>
      <c r="S5203" s="17">
        <f t="shared" si="567"/>
        <v>0</v>
      </c>
      <c r="T5203" s="16">
        <v>0</v>
      </c>
      <c r="U5203" s="18">
        <f t="shared" si="568"/>
        <v>125.13200000000001</v>
      </c>
      <c r="V5203" s="18">
        <f t="shared" si="569"/>
        <v>0</v>
      </c>
      <c r="W5203" s="18">
        <f t="shared" si="570"/>
        <v>0</v>
      </c>
      <c r="X5203" s="27"/>
      <c r="Y5203" s="19">
        <f t="shared" si="571"/>
        <v>0</v>
      </c>
      <c r="Z5203" s="18">
        <f t="shared" si="572"/>
        <v>85.456000000000003</v>
      </c>
      <c r="AA5203" s="12">
        <v>52</v>
      </c>
      <c r="AB5203" s="12">
        <v>-4652.1000000000004</v>
      </c>
      <c r="AC5203" s="28">
        <f>+I5203+Y5203-Z5203</f>
        <v>-144.32599999999999</v>
      </c>
      <c r="AD5203" s="20">
        <f t="shared" si="573"/>
        <v>150</v>
      </c>
      <c r="AE5203">
        <v>150</v>
      </c>
    </row>
    <row r="5204" spans="1:31" x14ac:dyDescent="0.25">
      <c r="A5204" s="9">
        <v>45260</v>
      </c>
      <c r="B5204" s="10" t="s">
        <v>335</v>
      </c>
      <c r="C5204" s="10" t="s">
        <v>320</v>
      </c>
      <c r="D5204" s="10" t="s">
        <v>40</v>
      </c>
      <c r="E5204" s="10" t="s">
        <v>30</v>
      </c>
      <c r="F5204" s="10">
        <v>1050</v>
      </c>
      <c r="G5204" s="10">
        <v>1144</v>
      </c>
      <c r="H5204" s="11">
        <f>SUMIFS(AA:AA,$A:$A,EOMONTH($A5204,-1),$B:$B,$B5204)</f>
        <v>38</v>
      </c>
      <c r="I5204" s="63">
        <f>ROUND(SUMIFS(AC:AC,$A:$A,EOMONTH($A5204,-1),$B:$B,$B5204),2)</f>
        <v>-85.85</v>
      </c>
      <c r="J5204" s="11">
        <f>SUMIFS(AB:AB,$A:$A,EOMONTH($A5204,-1),$B:$B,$B5204)</f>
        <v>3280.16</v>
      </c>
      <c r="K5204" s="13">
        <v>0</v>
      </c>
      <c r="L5204" s="25">
        <v>0</v>
      </c>
      <c r="M5204" s="15">
        <v>90</v>
      </c>
      <c r="N5204" s="14">
        <v>9947.98</v>
      </c>
      <c r="O5204" s="16">
        <v>26</v>
      </c>
      <c r="P5204" s="16">
        <v>5105.5600000000004</v>
      </c>
      <c r="Q5204" s="16">
        <v>0</v>
      </c>
      <c r="R5204" s="16">
        <f>Q5204*16.876/100</f>
        <v>0</v>
      </c>
      <c r="S5204" s="17">
        <f t="shared" si="567"/>
        <v>0</v>
      </c>
      <c r="T5204" s="16">
        <v>0</v>
      </c>
      <c r="U5204" s="18">
        <f t="shared" si="568"/>
        <v>43.472000000000001</v>
      </c>
      <c r="V5204" s="18">
        <f t="shared" si="569"/>
        <v>94.5</v>
      </c>
      <c r="W5204" s="18">
        <f t="shared" si="570"/>
        <v>15.865605</v>
      </c>
      <c r="X5204" s="27"/>
      <c r="Y5204" s="19">
        <f t="shared" si="571"/>
        <v>110.365605</v>
      </c>
      <c r="Z5204" s="18">
        <f t="shared" si="572"/>
        <v>29.744</v>
      </c>
      <c r="AA5204" s="12">
        <v>102</v>
      </c>
      <c r="AB5204" s="12">
        <v>10704.44</v>
      </c>
      <c r="AC5204" s="28">
        <f>+I5204+Y5204-Z5204</f>
        <v>-5.2283949999999919</v>
      </c>
      <c r="AD5204" s="20">
        <f t="shared" si="573"/>
        <v>10</v>
      </c>
      <c r="AE5204">
        <v>10</v>
      </c>
    </row>
    <row r="5205" spans="1:31" x14ac:dyDescent="0.25">
      <c r="A5205" s="9">
        <v>45260</v>
      </c>
      <c r="B5205" s="10" t="s">
        <v>336</v>
      </c>
      <c r="C5205" s="10" t="s">
        <v>320</v>
      </c>
      <c r="D5205" s="10" t="s">
        <v>40</v>
      </c>
      <c r="E5205" s="10" t="s">
        <v>30</v>
      </c>
      <c r="F5205" s="10">
        <v>1050</v>
      </c>
      <c r="G5205" s="10">
        <v>1144</v>
      </c>
      <c r="H5205" s="11">
        <f>SUMIFS(AA:AA,$A:$A,EOMONTH($A5205,-1),$B:$B,$B5205)</f>
        <v>174</v>
      </c>
      <c r="I5205" s="63">
        <f>ROUND(SUMIFS(AC:AC,$A:$A,EOMONTH($A5205,-1),$B:$B,$B5205),2)</f>
        <v>-220.36</v>
      </c>
      <c r="J5205" s="11">
        <f>SUMIFS(AB:AB,$A:$A,EOMONTH($A5205,-1),$B:$B,$B5205)</f>
        <v>14375.88</v>
      </c>
      <c r="K5205" s="13">
        <v>0</v>
      </c>
      <c r="L5205" s="25">
        <v>0</v>
      </c>
      <c r="M5205" s="15">
        <v>240</v>
      </c>
      <c r="N5205" s="14">
        <v>26843.360000000001</v>
      </c>
      <c r="O5205" s="16">
        <v>241</v>
      </c>
      <c r="P5205" s="16">
        <v>46243.7</v>
      </c>
      <c r="Q5205" s="16">
        <v>0</v>
      </c>
      <c r="R5205" s="16">
        <f>Q5205*16.876/100</f>
        <v>0</v>
      </c>
      <c r="S5205" s="17">
        <f t="shared" si="567"/>
        <v>0</v>
      </c>
      <c r="T5205" s="16">
        <v>0</v>
      </c>
      <c r="U5205" s="18">
        <f t="shared" si="568"/>
        <v>199.05600000000001</v>
      </c>
      <c r="V5205" s="18">
        <f t="shared" si="569"/>
        <v>252</v>
      </c>
      <c r="W5205" s="18">
        <f t="shared" si="570"/>
        <v>42.308280000000003</v>
      </c>
      <c r="X5205" s="27"/>
      <c r="Y5205" s="19">
        <f t="shared" si="571"/>
        <v>294.30828000000002</v>
      </c>
      <c r="Z5205" s="18">
        <f t="shared" si="572"/>
        <v>275.70400000000001</v>
      </c>
      <c r="AA5205" s="12">
        <v>173</v>
      </c>
      <c r="AB5205" s="12">
        <v>18581.310000000001</v>
      </c>
      <c r="AC5205" s="28">
        <f>+I5205+Y5205-Z5205</f>
        <v>-201.75572</v>
      </c>
      <c r="AD5205" s="20">
        <f t="shared" si="573"/>
        <v>210</v>
      </c>
      <c r="AE5205">
        <v>210</v>
      </c>
    </row>
    <row r="5206" spans="1:31" x14ac:dyDescent="0.25">
      <c r="A5206" s="9">
        <v>45260</v>
      </c>
      <c r="B5206" s="10" t="s">
        <v>337</v>
      </c>
      <c r="C5206" s="10" t="s">
        <v>320</v>
      </c>
      <c r="D5206" s="10" t="s">
        <v>40</v>
      </c>
      <c r="E5206" s="10" t="s">
        <v>30</v>
      </c>
      <c r="F5206" s="10">
        <v>1050</v>
      </c>
      <c r="G5206" s="10">
        <v>1144</v>
      </c>
      <c r="H5206" s="11">
        <f>SUMIFS(AA:AA,$A:$A,EOMONTH($A5206,-1),$B:$B,$B5206)</f>
        <v>44</v>
      </c>
      <c r="I5206" s="63">
        <f>ROUND(SUMIFS(AC:AC,$A:$A,EOMONTH($A5206,-1),$B:$B,$B5206),2)</f>
        <v>-180.69</v>
      </c>
      <c r="J5206" s="11">
        <f>SUMIFS(AB:AB,$A:$A,EOMONTH($A5206,-1),$B:$B,$B5206)</f>
        <v>4715.21</v>
      </c>
      <c r="K5206" s="13">
        <v>0</v>
      </c>
      <c r="L5206" s="25">
        <v>0</v>
      </c>
      <c r="M5206" s="15">
        <v>191</v>
      </c>
      <c r="N5206" s="14">
        <v>20508.71</v>
      </c>
      <c r="O5206" s="16">
        <v>84</v>
      </c>
      <c r="P5206" s="16">
        <v>16036.26</v>
      </c>
      <c r="Q5206" s="16">
        <v>0</v>
      </c>
      <c r="R5206" s="16">
        <f>Q5206*16.876/100</f>
        <v>0</v>
      </c>
      <c r="S5206" s="17">
        <f t="shared" si="567"/>
        <v>0</v>
      </c>
      <c r="T5206" s="16">
        <v>0</v>
      </c>
      <c r="U5206" s="18">
        <f t="shared" si="568"/>
        <v>50.335999999999999</v>
      </c>
      <c r="V5206" s="18">
        <f t="shared" si="569"/>
        <v>200.55</v>
      </c>
      <c r="W5206" s="18">
        <f t="shared" si="570"/>
        <v>33.670339500000004</v>
      </c>
      <c r="X5206" s="27"/>
      <c r="Y5206" s="19">
        <f t="shared" si="571"/>
        <v>234.22033950000002</v>
      </c>
      <c r="Z5206" s="18">
        <f t="shared" si="572"/>
        <v>96.096000000000004</v>
      </c>
      <c r="AA5206" s="12">
        <v>151</v>
      </c>
      <c r="AB5206" s="12">
        <v>16204.39</v>
      </c>
      <c r="AC5206" s="28">
        <f>+I5206+Y5206-Z5206</f>
        <v>-42.565660499999979</v>
      </c>
      <c r="AD5206" s="20">
        <f t="shared" si="573"/>
        <v>50</v>
      </c>
      <c r="AE5206">
        <v>50</v>
      </c>
    </row>
    <row r="5207" spans="1:31" x14ac:dyDescent="0.25">
      <c r="A5207" s="9">
        <v>45260</v>
      </c>
      <c r="B5207" s="10" t="s">
        <v>338</v>
      </c>
      <c r="C5207" s="10" t="s">
        <v>320</v>
      </c>
      <c r="D5207" s="10" t="s">
        <v>40</v>
      </c>
      <c r="E5207" s="10" t="s">
        <v>30</v>
      </c>
      <c r="F5207" s="10">
        <v>1050</v>
      </c>
      <c r="G5207" s="10">
        <v>1144</v>
      </c>
      <c r="H5207" s="11">
        <f>SUMIFS(AA:AA,$A:$A,EOMONTH($A5207,-1),$B:$B,$B5207)</f>
        <v>43</v>
      </c>
      <c r="I5207" s="63">
        <f>ROUND(SUMIFS(AC:AC,$A:$A,EOMONTH($A5207,-1),$B:$B,$B5207),2)</f>
        <v>-446.38</v>
      </c>
      <c r="J5207" s="11">
        <f>SUMIFS(AB:AB,$A:$A,EOMONTH($A5207,-1),$B:$B,$B5207)</f>
        <v>3709.18</v>
      </c>
      <c r="K5207" s="13">
        <v>0</v>
      </c>
      <c r="L5207" s="25">
        <v>0</v>
      </c>
      <c r="M5207" s="15">
        <v>345</v>
      </c>
      <c r="N5207" s="14">
        <v>38792.07</v>
      </c>
      <c r="O5207" s="16">
        <v>196</v>
      </c>
      <c r="P5207" s="16">
        <v>37467.86</v>
      </c>
      <c r="Q5207" s="16">
        <v>0</v>
      </c>
      <c r="R5207" s="16">
        <f>Q5207*16.876/100</f>
        <v>0</v>
      </c>
      <c r="S5207" s="17">
        <f t="shared" si="567"/>
        <v>0</v>
      </c>
      <c r="T5207" s="16">
        <v>0</v>
      </c>
      <c r="U5207" s="18">
        <f t="shared" si="568"/>
        <v>49.192</v>
      </c>
      <c r="V5207" s="18">
        <f t="shared" si="569"/>
        <v>362.25</v>
      </c>
      <c r="W5207" s="18">
        <f t="shared" si="570"/>
        <v>60.818152500000004</v>
      </c>
      <c r="X5207" s="27"/>
      <c r="Y5207" s="19">
        <f t="shared" si="571"/>
        <v>423.0681525</v>
      </c>
      <c r="Z5207" s="18">
        <f t="shared" si="572"/>
        <v>224.22399999999999</v>
      </c>
      <c r="AA5207" s="12">
        <v>192</v>
      </c>
      <c r="AB5207" s="12">
        <v>21588.639999999999</v>
      </c>
      <c r="AC5207" s="28">
        <f>+I5207+Y5207-Z5207</f>
        <v>-247.53584749999999</v>
      </c>
      <c r="AD5207" s="20">
        <f t="shared" si="573"/>
        <v>250</v>
      </c>
      <c r="AE5207">
        <v>250</v>
      </c>
    </row>
    <row r="5208" spans="1:31" x14ac:dyDescent="0.25">
      <c r="A5208" s="9">
        <v>45260</v>
      </c>
      <c r="B5208" s="10" t="s">
        <v>339</v>
      </c>
      <c r="C5208" s="10" t="s">
        <v>320</v>
      </c>
      <c r="D5208" s="10" t="s">
        <v>40</v>
      </c>
      <c r="E5208" s="10" t="s">
        <v>30</v>
      </c>
      <c r="F5208" s="10">
        <v>1050</v>
      </c>
      <c r="G5208" s="10">
        <v>1144</v>
      </c>
      <c r="H5208" s="11">
        <f>SUMIFS(AA:AA,$A:$A,EOMONTH($A5208,-1),$B:$B,$B5208)</f>
        <v>48</v>
      </c>
      <c r="I5208" s="63">
        <f>ROUND(SUMIFS(AC:AC,$A:$A,EOMONTH($A5208,-1),$B:$B,$B5208),2)</f>
        <v>-273.55</v>
      </c>
      <c r="J5208" s="11">
        <f>SUMIFS(AB:AB,$A:$A,EOMONTH($A5208,-1),$B:$B,$B5208)</f>
        <v>4339.2</v>
      </c>
      <c r="K5208" s="13">
        <v>0</v>
      </c>
      <c r="L5208" s="25">
        <v>0</v>
      </c>
      <c r="M5208" s="15">
        <v>175</v>
      </c>
      <c r="N5208" s="14">
        <v>18842.68</v>
      </c>
      <c r="O5208" s="16">
        <v>15</v>
      </c>
      <c r="P5208" s="16">
        <v>2892</v>
      </c>
      <c r="Q5208" s="16">
        <v>0</v>
      </c>
      <c r="R5208" s="16">
        <f>Q5208*16.876/100</f>
        <v>0</v>
      </c>
      <c r="S5208" s="17">
        <f t="shared" si="567"/>
        <v>0</v>
      </c>
      <c r="T5208" s="16">
        <v>0</v>
      </c>
      <c r="U5208" s="18">
        <f t="shared" si="568"/>
        <v>54.911999999999999</v>
      </c>
      <c r="V5208" s="18">
        <f t="shared" si="569"/>
        <v>183.75</v>
      </c>
      <c r="W5208" s="18">
        <f t="shared" si="570"/>
        <v>30.849787500000001</v>
      </c>
      <c r="X5208" s="27"/>
      <c r="Y5208" s="19">
        <f t="shared" si="571"/>
        <v>214.59978749999999</v>
      </c>
      <c r="Z5208" s="18">
        <f t="shared" si="572"/>
        <v>17.16</v>
      </c>
      <c r="AA5208" s="12">
        <v>208</v>
      </c>
      <c r="AB5208" s="12">
        <v>21825.88</v>
      </c>
      <c r="AC5208" s="28">
        <f>+I5208+Y5208-Z5208</f>
        <v>-76.110212500000017</v>
      </c>
      <c r="AD5208" s="20">
        <f t="shared" si="573"/>
        <v>80</v>
      </c>
      <c r="AE5208">
        <v>80</v>
      </c>
    </row>
    <row r="5209" spans="1:31" x14ac:dyDescent="0.25">
      <c r="A5209" s="9">
        <v>45260</v>
      </c>
      <c r="B5209" s="10" t="s">
        <v>340</v>
      </c>
      <c r="C5209" s="10" t="s">
        <v>320</v>
      </c>
      <c r="D5209" s="10" t="s">
        <v>40</v>
      </c>
      <c r="E5209" s="10" t="s">
        <v>30</v>
      </c>
      <c r="F5209" s="10">
        <v>1050</v>
      </c>
      <c r="G5209" s="10">
        <v>1144</v>
      </c>
      <c r="H5209" s="11">
        <f>SUMIFS(AA:AA,$A:$A,EOMONTH($A5209,-1),$B:$B,$B5209)</f>
        <v>-9</v>
      </c>
      <c r="I5209" s="63">
        <f>ROUND(SUMIFS(AC:AC,$A:$A,EOMONTH($A5209,-1),$B:$B,$B5209),2)</f>
        <v>-347.25</v>
      </c>
      <c r="J5209" s="11">
        <f>SUMIFS(AB:AB,$A:$A,EOMONTH($A5209,-1),$B:$B,$B5209)</f>
        <v>-3264.99</v>
      </c>
      <c r="K5209" s="13">
        <v>0</v>
      </c>
      <c r="L5209" s="25">
        <v>0</v>
      </c>
      <c r="M5209" s="15">
        <v>208</v>
      </c>
      <c r="N5209" s="14">
        <v>23182.58</v>
      </c>
      <c r="O5209" s="16">
        <v>140</v>
      </c>
      <c r="P5209" s="16">
        <v>26719.54</v>
      </c>
      <c r="Q5209" s="16">
        <v>0</v>
      </c>
      <c r="R5209" s="16">
        <f>Q5209*16.876/100</f>
        <v>0</v>
      </c>
      <c r="S5209" s="17">
        <f t="shared" si="567"/>
        <v>0</v>
      </c>
      <c r="T5209" s="16">
        <v>0</v>
      </c>
      <c r="U5209" s="18">
        <f t="shared" si="568"/>
        <v>-10.295999999999999</v>
      </c>
      <c r="V5209" s="18">
        <f t="shared" si="569"/>
        <v>218.4</v>
      </c>
      <c r="W5209" s="18">
        <f t="shared" si="570"/>
        <v>36.667176000000005</v>
      </c>
      <c r="X5209" s="27"/>
      <c r="Y5209" s="19">
        <f t="shared" si="571"/>
        <v>255.06717600000002</v>
      </c>
      <c r="Z5209" s="18">
        <f t="shared" si="572"/>
        <v>160.16</v>
      </c>
      <c r="AA5209" s="12">
        <v>59</v>
      </c>
      <c r="AB5209" s="12">
        <v>6619.35</v>
      </c>
      <c r="AC5209" s="28">
        <f>+I5209+Y5209-Z5209</f>
        <v>-252.34282399999998</v>
      </c>
      <c r="AD5209" s="20">
        <f t="shared" si="573"/>
        <v>260</v>
      </c>
      <c r="AE5209">
        <v>260</v>
      </c>
    </row>
    <row r="5210" spans="1:31" x14ac:dyDescent="0.25">
      <c r="A5210" s="9">
        <v>45260</v>
      </c>
      <c r="B5210" s="10" t="s">
        <v>341</v>
      </c>
      <c r="C5210" s="10" t="s">
        <v>320</v>
      </c>
      <c r="D5210" s="10" t="s">
        <v>40</v>
      </c>
      <c r="E5210" s="10" t="s">
        <v>30</v>
      </c>
      <c r="F5210" s="10">
        <v>970</v>
      </c>
      <c r="G5210" s="10">
        <v>1057</v>
      </c>
      <c r="H5210" s="11">
        <f>SUMIFS(AA:AA,$A:$A,EOMONTH($A5210,-1),$B:$B,$B5210)</f>
        <v>148</v>
      </c>
      <c r="I5210" s="63">
        <f>ROUND(SUMIFS(AC:AC,$A:$A,EOMONTH($A5210,-1),$B:$B,$B5210),2)</f>
        <v>-382.78</v>
      </c>
      <c r="J5210" s="11">
        <f>SUMIFS(AB:AB,$A:$A,EOMONTH($A5210,-1),$B:$B,$B5210)</f>
        <v>11031.92</v>
      </c>
      <c r="K5210" s="13">
        <v>0</v>
      </c>
      <c r="L5210" s="25">
        <v>0</v>
      </c>
      <c r="M5210" s="15">
        <v>0</v>
      </c>
      <c r="N5210" s="14">
        <v>0</v>
      </c>
      <c r="O5210" s="16">
        <v>272</v>
      </c>
      <c r="P5210" s="16">
        <v>43761.66</v>
      </c>
      <c r="Q5210" s="16">
        <v>0</v>
      </c>
      <c r="R5210" s="16">
        <f>Q5210*16.876/100</f>
        <v>0</v>
      </c>
      <c r="S5210" s="17">
        <f t="shared" si="567"/>
        <v>0</v>
      </c>
      <c r="T5210" s="16">
        <v>0</v>
      </c>
      <c r="U5210" s="18">
        <f t="shared" si="568"/>
        <v>156.43600000000001</v>
      </c>
      <c r="V5210" s="18">
        <f t="shared" si="569"/>
        <v>0</v>
      </c>
      <c r="W5210" s="18">
        <f t="shared" si="570"/>
        <v>0</v>
      </c>
      <c r="X5210" s="27"/>
      <c r="Y5210" s="19">
        <f t="shared" si="571"/>
        <v>0</v>
      </c>
      <c r="Z5210" s="18">
        <f t="shared" si="572"/>
        <v>287.50400000000002</v>
      </c>
      <c r="AA5210" s="12">
        <v>-124</v>
      </c>
      <c r="AB5210" s="12">
        <v>-19640.21</v>
      </c>
      <c r="AC5210" s="28">
        <f>+I5210+Y5210-Z5210</f>
        <v>-670.28399999999999</v>
      </c>
      <c r="AD5210" s="20">
        <f t="shared" si="573"/>
        <v>680</v>
      </c>
      <c r="AE5210">
        <v>680</v>
      </c>
    </row>
    <row r="5211" spans="1:31" x14ac:dyDescent="0.25">
      <c r="A5211" s="9">
        <v>45260</v>
      </c>
      <c r="B5211" s="10" t="s">
        <v>342</v>
      </c>
      <c r="C5211" s="10" t="s">
        <v>320</v>
      </c>
      <c r="D5211" s="10" t="s">
        <v>40</v>
      </c>
      <c r="E5211" s="10" t="s">
        <v>30</v>
      </c>
      <c r="F5211" s="10">
        <v>970</v>
      </c>
      <c r="G5211" s="10">
        <v>1057</v>
      </c>
      <c r="H5211" s="11">
        <f>SUMIFS(AA:AA,$A:$A,EOMONTH($A5211,-1),$B:$B,$B5211)</f>
        <v>149</v>
      </c>
      <c r="I5211" s="63">
        <f>ROUND(SUMIFS(AC:AC,$A:$A,EOMONTH($A5211,-1),$B:$B,$B5211),2)</f>
        <v>164.18</v>
      </c>
      <c r="J5211" s="11">
        <f>SUMIFS(AB:AB,$A:$A,EOMONTH($A5211,-1),$B:$B,$B5211)</f>
        <v>10687.77</v>
      </c>
      <c r="K5211" s="13">
        <v>0</v>
      </c>
      <c r="L5211" s="25">
        <v>0</v>
      </c>
      <c r="M5211" s="15">
        <v>0</v>
      </c>
      <c r="N5211" s="14">
        <v>0</v>
      </c>
      <c r="O5211" s="16">
        <v>105</v>
      </c>
      <c r="P5211" s="16">
        <v>16511.560000000001</v>
      </c>
      <c r="Q5211" s="16">
        <v>0</v>
      </c>
      <c r="R5211" s="16">
        <f>Q5211*16.876/100</f>
        <v>0</v>
      </c>
      <c r="S5211" s="17">
        <f t="shared" si="567"/>
        <v>0</v>
      </c>
      <c r="T5211" s="16">
        <v>0</v>
      </c>
      <c r="U5211" s="18">
        <f t="shared" si="568"/>
        <v>157.49299999999999</v>
      </c>
      <c r="V5211" s="18">
        <f t="shared" si="569"/>
        <v>0</v>
      </c>
      <c r="W5211" s="18">
        <f t="shared" si="570"/>
        <v>0</v>
      </c>
      <c r="X5211" s="27"/>
      <c r="Y5211" s="19">
        <f t="shared" si="571"/>
        <v>0</v>
      </c>
      <c r="Z5211" s="18">
        <f t="shared" si="572"/>
        <v>110.985</v>
      </c>
      <c r="AA5211" s="12">
        <v>44</v>
      </c>
      <c r="AB5211" s="12">
        <v>3156.12</v>
      </c>
      <c r="AC5211" s="28">
        <f>+I5211+Y5211-Z5211</f>
        <v>53.195000000000007</v>
      </c>
      <c r="AD5211" s="20">
        <f t="shared" si="573"/>
        <v>0</v>
      </c>
      <c r="AE5211">
        <v>0</v>
      </c>
    </row>
    <row r="5212" spans="1:31" x14ac:dyDescent="0.25">
      <c r="A5212" s="9">
        <v>45260</v>
      </c>
      <c r="B5212" s="10" t="s">
        <v>343</v>
      </c>
      <c r="C5212" s="10" t="s">
        <v>320</v>
      </c>
      <c r="D5212" s="10" t="s">
        <v>40</v>
      </c>
      <c r="E5212" s="10" t="s">
        <v>30</v>
      </c>
      <c r="F5212" s="10">
        <v>970</v>
      </c>
      <c r="G5212" s="10">
        <v>1057</v>
      </c>
      <c r="H5212" s="11">
        <f>SUMIFS(AA:AA,$A:$A,EOMONTH($A5212,-1),$B:$B,$B5212)</f>
        <v>71</v>
      </c>
      <c r="I5212" s="63">
        <f>ROUND(SUMIFS(AC:AC,$A:$A,EOMONTH($A5212,-1),$B:$B,$B5212),2)</f>
        <v>-168.57</v>
      </c>
      <c r="J5212" s="11">
        <f>SUMIFS(AB:AB,$A:$A,EOMONTH($A5212,-1),$B:$B,$B5212)</f>
        <v>5400.97</v>
      </c>
      <c r="K5212" s="13">
        <v>0</v>
      </c>
      <c r="L5212" s="25">
        <v>0</v>
      </c>
      <c r="M5212" s="15">
        <v>0</v>
      </c>
      <c r="N5212" s="14">
        <v>0</v>
      </c>
      <c r="O5212" s="16">
        <v>0</v>
      </c>
      <c r="P5212" s="16">
        <v>0</v>
      </c>
      <c r="Q5212" s="16">
        <v>0</v>
      </c>
      <c r="R5212" s="16">
        <f>Q5212*16.876/100</f>
        <v>0</v>
      </c>
      <c r="S5212" s="17">
        <f t="shared" si="567"/>
        <v>0</v>
      </c>
      <c r="T5212" s="16">
        <v>0</v>
      </c>
      <c r="U5212" s="18">
        <f t="shared" si="568"/>
        <v>75.046999999999997</v>
      </c>
      <c r="V5212" s="18">
        <f t="shared" si="569"/>
        <v>0</v>
      </c>
      <c r="W5212" s="18">
        <f t="shared" si="570"/>
        <v>0</v>
      </c>
      <c r="X5212" s="27"/>
      <c r="Y5212" s="19">
        <f t="shared" si="571"/>
        <v>0</v>
      </c>
      <c r="Z5212" s="18">
        <f t="shared" si="572"/>
        <v>0</v>
      </c>
      <c r="AA5212" s="12">
        <v>71</v>
      </c>
      <c r="AB5212" s="12">
        <v>5400.97</v>
      </c>
      <c r="AC5212" s="28">
        <f>+I5212+Y5212-Z5212</f>
        <v>-168.57</v>
      </c>
      <c r="AD5212" s="20">
        <f t="shared" si="573"/>
        <v>170</v>
      </c>
      <c r="AE5212">
        <v>170</v>
      </c>
    </row>
    <row r="5213" spans="1:31" x14ac:dyDescent="0.25">
      <c r="A5213" s="9">
        <v>45260</v>
      </c>
      <c r="B5213" s="10" t="s">
        <v>344</v>
      </c>
      <c r="C5213" s="10" t="s">
        <v>28</v>
      </c>
      <c r="D5213" s="10" t="s">
        <v>29</v>
      </c>
      <c r="E5213" s="10" t="s">
        <v>30</v>
      </c>
      <c r="F5213" s="10"/>
      <c r="G5213" s="10">
        <v>0</v>
      </c>
      <c r="H5213" s="11">
        <f>SUMIFS(AA:AA,$A:$A,EOMONTH($A5213,-1),$B:$B,$B5213)</f>
        <v>-92</v>
      </c>
      <c r="I5213" s="63">
        <f>ROUND(SUMIFS(AC:AC,$A:$A,EOMONTH($A5213,-1),$B:$B,$B5213),2)</f>
        <v>1.63</v>
      </c>
      <c r="J5213" s="11">
        <f>SUMIFS(AB:AB,$A:$A,EOMONTH($A5213,-1),$B:$B,$B5213)</f>
        <v>-339</v>
      </c>
      <c r="K5213" s="13">
        <v>0</v>
      </c>
      <c r="L5213" s="25">
        <v>0</v>
      </c>
      <c r="M5213" s="15">
        <v>0</v>
      </c>
      <c r="N5213" s="14">
        <v>0</v>
      </c>
      <c r="O5213" s="16">
        <v>0</v>
      </c>
      <c r="P5213" s="16">
        <v>0</v>
      </c>
      <c r="Q5213" s="16">
        <v>200</v>
      </c>
      <c r="R5213" s="16">
        <f>Q5213*16.876/100</f>
        <v>33.752000000000002</v>
      </c>
      <c r="S5213" s="17">
        <f t="shared" si="567"/>
        <v>233.75200000000001</v>
      </c>
      <c r="T5213" s="16">
        <v>0</v>
      </c>
      <c r="U5213" s="18">
        <f t="shared" si="568"/>
        <v>0</v>
      </c>
      <c r="V5213" s="18">
        <f t="shared" si="569"/>
        <v>0</v>
      </c>
      <c r="W5213" s="18">
        <f t="shared" si="570"/>
        <v>0</v>
      </c>
      <c r="X5213" s="27"/>
      <c r="Y5213" s="19">
        <f t="shared" si="571"/>
        <v>0</v>
      </c>
      <c r="Z5213" s="18">
        <f t="shared" si="572"/>
        <v>0</v>
      </c>
      <c r="AA5213" s="12">
        <v>-292</v>
      </c>
      <c r="AB5213" s="12">
        <v>-339</v>
      </c>
      <c r="AC5213" s="28">
        <f>+I5213+Y5213-Z5213</f>
        <v>1.63</v>
      </c>
      <c r="AD5213" s="20">
        <f t="shared" si="573"/>
        <v>0</v>
      </c>
      <c r="AE5213">
        <v>0</v>
      </c>
    </row>
    <row r="5214" spans="1:31" x14ac:dyDescent="0.25">
      <c r="A5214" s="9">
        <v>45260</v>
      </c>
      <c r="B5214" s="10" t="s">
        <v>345</v>
      </c>
      <c r="C5214" s="10" t="s">
        <v>28</v>
      </c>
      <c r="D5214" s="10" t="s">
        <v>29</v>
      </c>
      <c r="E5214" s="10" t="s">
        <v>30</v>
      </c>
      <c r="F5214" s="10"/>
      <c r="G5214" s="10">
        <v>0</v>
      </c>
      <c r="H5214" s="11">
        <f>SUMIFS(AA:AA,$A:$A,EOMONTH($A5214,-1),$B:$B,$B5214)</f>
        <v>-58</v>
      </c>
      <c r="I5214" s="63">
        <f>ROUND(SUMIFS(AC:AC,$A:$A,EOMONTH($A5214,-1),$B:$B,$B5214),2)</f>
        <v>15.76</v>
      </c>
      <c r="J5214" s="11">
        <f>SUMIFS(AB:AB,$A:$A,EOMONTH($A5214,-1),$B:$B,$B5214)</f>
        <v>-220.38</v>
      </c>
      <c r="K5214" s="13">
        <v>0</v>
      </c>
      <c r="L5214" s="25">
        <v>0</v>
      </c>
      <c r="M5214" s="15">
        <v>340</v>
      </c>
      <c r="N5214" s="14">
        <v>1285.49</v>
      </c>
      <c r="O5214" s="16">
        <v>0</v>
      </c>
      <c r="P5214" s="16">
        <v>0</v>
      </c>
      <c r="Q5214" s="16">
        <v>200</v>
      </c>
      <c r="R5214" s="16">
        <f>Q5214*16.876/100</f>
        <v>33.752000000000002</v>
      </c>
      <c r="S5214" s="17">
        <f t="shared" si="567"/>
        <v>233.75200000000001</v>
      </c>
      <c r="T5214" s="16">
        <v>756</v>
      </c>
      <c r="U5214" s="18">
        <f t="shared" si="568"/>
        <v>0</v>
      </c>
      <c r="V5214" s="18">
        <f t="shared" si="569"/>
        <v>0</v>
      </c>
      <c r="W5214" s="18">
        <f t="shared" si="570"/>
        <v>0</v>
      </c>
      <c r="X5214" s="27"/>
      <c r="Y5214" s="19">
        <f t="shared" si="571"/>
        <v>0</v>
      </c>
      <c r="Z5214" s="18">
        <f t="shared" si="572"/>
        <v>0</v>
      </c>
      <c r="AA5214" s="12">
        <v>82</v>
      </c>
      <c r="AB5214" s="12">
        <v>308.94</v>
      </c>
      <c r="AC5214" s="28">
        <f>+I5214+Y5214-Z5214</f>
        <v>15.76</v>
      </c>
      <c r="AD5214" s="20">
        <f t="shared" si="573"/>
        <v>0</v>
      </c>
      <c r="AE5214">
        <v>0</v>
      </c>
    </row>
    <row r="5215" spans="1:31" x14ac:dyDescent="0.25">
      <c r="A5215" s="9">
        <v>45260</v>
      </c>
      <c r="B5215" s="10" t="s">
        <v>346</v>
      </c>
      <c r="C5215" s="10" t="s">
        <v>28</v>
      </c>
      <c r="D5215" s="10" t="s">
        <v>29</v>
      </c>
      <c r="E5215" s="10" t="s">
        <v>30</v>
      </c>
      <c r="F5215" s="10"/>
      <c r="G5215" s="10">
        <v>0</v>
      </c>
      <c r="H5215" s="11">
        <f>SUMIFS(AA:AA,$A:$A,EOMONTH($A5215,-1),$B:$B,$B5215)</f>
        <v>23</v>
      </c>
      <c r="I5215" s="63">
        <f>ROUND(SUMIFS(AC:AC,$A:$A,EOMONTH($A5215,-1),$B:$B,$B5215),2)</f>
        <v>2.75</v>
      </c>
      <c r="J5215" s="11">
        <f>SUMIFS(AB:AB,$A:$A,EOMONTH($A5215,-1),$B:$B,$B5215)</f>
        <v>86.91</v>
      </c>
      <c r="K5215" s="13">
        <v>0</v>
      </c>
      <c r="L5215" s="25">
        <v>0</v>
      </c>
      <c r="M5215" s="15">
        <v>320</v>
      </c>
      <c r="N5215" s="14">
        <v>1245.6099999999999</v>
      </c>
      <c r="O5215" s="16">
        <v>0</v>
      </c>
      <c r="P5215" s="16">
        <v>0</v>
      </c>
      <c r="Q5215" s="16">
        <v>326</v>
      </c>
      <c r="R5215" s="16">
        <f>Q5215*16.876/100</f>
        <v>55.01576</v>
      </c>
      <c r="S5215" s="17">
        <f t="shared" si="567"/>
        <v>381.01576</v>
      </c>
      <c r="T5215" s="16">
        <v>1268.1400000000001</v>
      </c>
      <c r="U5215" s="18">
        <f t="shared" si="568"/>
        <v>0</v>
      </c>
      <c r="V5215" s="18">
        <f t="shared" si="569"/>
        <v>0</v>
      </c>
      <c r="W5215" s="18">
        <f t="shared" si="570"/>
        <v>0</v>
      </c>
      <c r="X5215" s="27"/>
      <c r="Y5215" s="19">
        <f t="shared" si="571"/>
        <v>0</v>
      </c>
      <c r="Z5215" s="18">
        <f t="shared" si="572"/>
        <v>0</v>
      </c>
      <c r="AA5215" s="12">
        <v>17</v>
      </c>
      <c r="AB5215" s="12">
        <v>63.55</v>
      </c>
      <c r="AC5215" s="28">
        <f>+I5215+Y5215-Z5215</f>
        <v>2.75</v>
      </c>
      <c r="AD5215" s="20">
        <f t="shared" si="573"/>
        <v>0</v>
      </c>
      <c r="AE5215">
        <v>0</v>
      </c>
    </row>
    <row r="5216" spans="1:31" x14ac:dyDescent="0.25">
      <c r="A5216" s="9">
        <v>45260</v>
      </c>
      <c r="B5216" s="10" t="s">
        <v>347</v>
      </c>
      <c r="C5216" s="10" t="s">
        <v>28</v>
      </c>
      <c r="D5216" s="10" t="s">
        <v>29</v>
      </c>
      <c r="E5216" s="10" t="s">
        <v>30</v>
      </c>
      <c r="F5216" s="10"/>
      <c r="G5216" s="10">
        <v>0</v>
      </c>
      <c r="H5216" s="11">
        <f>SUMIFS(AA:AA,$A:$A,EOMONTH($A5216,-1),$B:$B,$B5216)</f>
        <v>35</v>
      </c>
      <c r="I5216" s="63">
        <f>ROUND(SUMIFS(AC:AC,$A:$A,EOMONTH($A5216,-1),$B:$B,$B5216),2)</f>
        <v>105.69</v>
      </c>
      <c r="J5216" s="11">
        <f>SUMIFS(AB:AB,$A:$A,EOMONTH($A5216,-1),$B:$B,$B5216)</f>
        <v>133.18</v>
      </c>
      <c r="K5216" s="13">
        <v>0</v>
      </c>
      <c r="L5216" s="25">
        <v>0</v>
      </c>
      <c r="M5216" s="15">
        <v>500</v>
      </c>
      <c r="N5216" s="14">
        <v>1960.19</v>
      </c>
      <c r="O5216" s="16">
        <v>0</v>
      </c>
      <c r="P5216" s="16">
        <v>0</v>
      </c>
      <c r="Q5216" s="16">
        <v>590</v>
      </c>
      <c r="R5216" s="16">
        <f>Q5216*16.876/100</f>
        <v>99.568399999999997</v>
      </c>
      <c r="S5216" s="17">
        <f t="shared" si="567"/>
        <v>689.5684</v>
      </c>
      <c r="T5216" s="16">
        <v>2312.8000000000002</v>
      </c>
      <c r="U5216" s="18">
        <f t="shared" si="568"/>
        <v>0</v>
      </c>
      <c r="V5216" s="18">
        <f t="shared" si="569"/>
        <v>0</v>
      </c>
      <c r="W5216" s="18">
        <f t="shared" si="570"/>
        <v>0</v>
      </c>
      <c r="X5216" s="27"/>
      <c r="Y5216" s="19">
        <f t="shared" si="571"/>
        <v>0</v>
      </c>
      <c r="Z5216" s="18">
        <f t="shared" si="572"/>
        <v>0</v>
      </c>
      <c r="AA5216" s="12">
        <v>-55</v>
      </c>
      <c r="AB5216" s="12">
        <v>-219.65</v>
      </c>
      <c r="AC5216" s="28">
        <f>+I5216+Y5216-Z5216</f>
        <v>105.69</v>
      </c>
      <c r="AD5216" s="20">
        <f t="shared" si="573"/>
        <v>0</v>
      </c>
      <c r="AE5216">
        <v>0</v>
      </c>
    </row>
    <row r="5217" spans="1:31" x14ac:dyDescent="0.25">
      <c r="A5217" s="9">
        <v>45260</v>
      </c>
      <c r="B5217" s="10" t="s">
        <v>348</v>
      </c>
      <c r="C5217" s="10" t="s">
        <v>28</v>
      </c>
      <c r="D5217" s="10" t="s">
        <v>29</v>
      </c>
      <c r="E5217" s="10" t="s">
        <v>30</v>
      </c>
      <c r="F5217" s="10"/>
      <c r="G5217" s="10">
        <v>0</v>
      </c>
      <c r="H5217" s="11">
        <f>SUMIFS(AA:AA,$A:$A,EOMONTH($A5217,-1),$B:$B,$B5217)</f>
        <v>20</v>
      </c>
      <c r="I5217" s="63">
        <f>ROUND(SUMIFS(AC:AC,$A:$A,EOMONTH($A5217,-1),$B:$B,$B5217),2)</f>
        <v>37.47</v>
      </c>
      <c r="J5217" s="11">
        <f>SUMIFS(AB:AB,$A:$A,EOMONTH($A5217,-1),$B:$B,$B5217)</f>
        <v>75.14</v>
      </c>
      <c r="K5217" s="13">
        <v>0</v>
      </c>
      <c r="L5217" s="25">
        <v>0</v>
      </c>
      <c r="M5217" s="15">
        <v>260</v>
      </c>
      <c r="N5217" s="14">
        <v>1012.57</v>
      </c>
      <c r="O5217" s="16">
        <v>0</v>
      </c>
      <c r="P5217" s="16">
        <v>0</v>
      </c>
      <c r="Q5217" s="16">
        <v>250</v>
      </c>
      <c r="R5217" s="16">
        <f>Q5217*16.876/100</f>
        <v>42.19</v>
      </c>
      <c r="S5217" s="17">
        <f t="shared" si="567"/>
        <v>292.19</v>
      </c>
      <c r="T5217" s="16">
        <v>972.5</v>
      </c>
      <c r="U5217" s="18">
        <f t="shared" si="568"/>
        <v>0</v>
      </c>
      <c r="V5217" s="18">
        <f t="shared" si="569"/>
        <v>0</v>
      </c>
      <c r="W5217" s="18">
        <f t="shared" si="570"/>
        <v>0</v>
      </c>
      <c r="X5217" s="27"/>
      <c r="Y5217" s="19">
        <f t="shared" si="571"/>
        <v>0</v>
      </c>
      <c r="Z5217" s="18">
        <f t="shared" si="572"/>
        <v>0</v>
      </c>
      <c r="AA5217" s="12">
        <v>30</v>
      </c>
      <c r="AB5217" s="12">
        <v>114.08</v>
      </c>
      <c r="AC5217" s="28">
        <f>+I5217+Y5217-Z5217</f>
        <v>37.47</v>
      </c>
      <c r="AD5217" s="20">
        <f t="shared" si="573"/>
        <v>0</v>
      </c>
      <c r="AE5217">
        <v>0</v>
      </c>
    </row>
    <row r="5218" spans="1:31" x14ac:dyDescent="0.25">
      <c r="A5218" s="9">
        <v>45260</v>
      </c>
      <c r="B5218" s="10" t="s">
        <v>349</v>
      </c>
      <c r="C5218" s="10" t="s">
        <v>28</v>
      </c>
      <c r="D5218" s="10" t="s">
        <v>29</v>
      </c>
      <c r="E5218" s="10" t="s">
        <v>30</v>
      </c>
      <c r="F5218" s="10"/>
      <c r="G5218" s="10">
        <v>0</v>
      </c>
      <c r="H5218" s="11">
        <f>SUMIFS(AA:AA,$A:$A,EOMONTH($A5218,-1),$B:$B,$B5218)</f>
        <v>22</v>
      </c>
      <c r="I5218" s="63">
        <f>ROUND(SUMIFS(AC:AC,$A:$A,EOMONTH($A5218,-1),$B:$B,$B5218),2)</f>
        <v>1.54</v>
      </c>
      <c r="J5218" s="11">
        <f>SUMIFS(AB:AB,$A:$A,EOMONTH($A5218,-1),$B:$B,$B5218)</f>
        <v>83.04</v>
      </c>
      <c r="K5218" s="13">
        <v>0</v>
      </c>
      <c r="L5218" s="25">
        <v>0</v>
      </c>
      <c r="M5218" s="15">
        <v>0</v>
      </c>
      <c r="N5218" s="14">
        <v>0</v>
      </c>
      <c r="O5218" s="16">
        <v>0</v>
      </c>
      <c r="P5218" s="16">
        <v>0</v>
      </c>
      <c r="Q5218" s="16">
        <v>190</v>
      </c>
      <c r="R5218" s="16">
        <f>Q5218*16.876/100</f>
        <v>32.064399999999999</v>
      </c>
      <c r="S5218" s="17">
        <f t="shared" si="567"/>
        <v>222.06440000000001</v>
      </c>
      <c r="T5218" s="16">
        <v>0</v>
      </c>
      <c r="U5218" s="18">
        <f t="shared" si="568"/>
        <v>0</v>
      </c>
      <c r="V5218" s="18">
        <f t="shared" si="569"/>
        <v>0</v>
      </c>
      <c r="W5218" s="18">
        <f t="shared" si="570"/>
        <v>0</v>
      </c>
      <c r="X5218" s="27"/>
      <c r="Y5218" s="19">
        <f t="shared" si="571"/>
        <v>0</v>
      </c>
      <c r="Z5218" s="18">
        <f t="shared" si="572"/>
        <v>0</v>
      </c>
      <c r="AA5218" s="12">
        <v>-168</v>
      </c>
      <c r="AB5218" s="12">
        <v>83.04</v>
      </c>
      <c r="AC5218" s="28">
        <f>+I5218+Y5218-Z5218</f>
        <v>1.54</v>
      </c>
      <c r="AD5218" s="20">
        <f t="shared" si="573"/>
        <v>0</v>
      </c>
      <c r="AE5218">
        <v>0</v>
      </c>
    </row>
    <row r="5219" spans="1:31" x14ac:dyDescent="0.25">
      <c r="A5219" s="9">
        <v>45260</v>
      </c>
      <c r="B5219" s="10" t="s">
        <v>350</v>
      </c>
      <c r="C5219" s="10" t="s">
        <v>278</v>
      </c>
      <c r="D5219" s="10" t="s">
        <v>40</v>
      </c>
      <c r="E5219" s="10" t="s">
        <v>30</v>
      </c>
      <c r="F5219" s="10">
        <v>205</v>
      </c>
      <c r="G5219" s="10">
        <v>223</v>
      </c>
      <c r="H5219" s="11">
        <f>SUMIFS(AA:AA,$A:$A,EOMONTH($A5219,-1),$B:$B,$B5219)</f>
        <v>566</v>
      </c>
      <c r="I5219" s="63">
        <f>ROUND(SUMIFS(AC:AC,$A:$A,EOMONTH($A5219,-1),$B:$B,$B5219),2)</f>
        <v>102.05</v>
      </c>
      <c r="J5219" s="11">
        <f>SUMIFS(AB:AB,$A:$A,EOMONTH($A5219,-1),$B:$B,$B5219)</f>
        <v>10663.44</v>
      </c>
      <c r="K5219" s="13">
        <v>0</v>
      </c>
      <c r="L5219" s="25">
        <v>0</v>
      </c>
      <c r="M5219" s="15">
        <v>0</v>
      </c>
      <c r="N5219" s="14">
        <v>0</v>
      </c>
      <c r="O5219" s="16">
        <v>270</v>
      </c>
      <c r="P5219" s="16">
        <v>10439.4</v>
      </c>
      <c r="Q5219" s="16">
        <v>0</v>
      </c>
      <c r="R5219" s="16">
        <f>Q5219*16.876/100</f>
        <v>0</v>
      </c>
      <c r="S5219" s="17">
        <f t="shared" si="567"/>
        <v>0</v>
      </c>
      <c r="T5219" s="16">
        <v>0</v>
      </c>
      <c r="U5219" s="18">
        <f t="shared" si="568"/>
        <v>126.218</v>
      </c>
      <c r="V5219" s="18">
        <f t="shared" si="569"/>
        <v>0</v>
      </c>
      <c r="W5219" s="18">
        <f t="shared" si="570"/>
        <v>0</v>
      </c>
      <c r="X5219" s="27"/>
      <c r="Y5219" s="19">
        <f t="shared" si="571"/>
        <v>0</v>
      </c>
      <c r="Z5219" s="18">
        <f t="shared" si="572"/>
        <v>60.21</v>
      </c>
      <c r="AA5219" s="12">
        <v>296</v>
      </c>
      <c r="AB5219" s="12">
        <v>5576.64</v>
      </c>
      <c r="AC5219" s="28">
        <f>+I5219+Y5219-Z5219</f>
        <v>41.839999999999996</v>
      </c>
      <c r="AD5219" s="20">
        <f t="shared" si="573"/>
        <v>0</v>
      </c>
      <c r="AE5219">
        <v>0</v>
      </c>
    </row>
    <row r="5220" spans="1:31" x14ac:dyDescent="0.25">
      <c r="A5220" s="9">
        <v>45260</v>
      </c>
      <c r="B5220" s="10" t="s">
        <v>351</v>
      </c>
      <c r="C5220" s="10" t="s">
        <v>278</v>
      </c>
      <c r="D5220" s="10" t="s">
        <v>40</v>
      </c>
      <c r="E5220" s="10" t="s">
        <v>30</v>
      </c>
      <c r="F5220" s="10">
        <v>205</v>
      </c>
      <c r="G5220" s="10">
        <v>223</v>
      </c>
      <c r="H5220" s="11">
        <f>SUMIFS(AA:AA,$A:$A,EOMONTH($A5220,-1),$B:$B,$B5220)</f>
        <v>400</v>
      </c>
      <c r="I5220" s="63">
        <f>ROUND(SUMIFS(AC:AC,$A:$A,EOMONTH($A5220,-1),$B:$B,$B5220),2)</f>
        <v>47.46</v>
      </c>
      <c r="J5220" s="11">
        <f>SUMIFS(AB:AB,$A:$A,EOMONTH($A5220,-1),$B:$B,$B5220)</f>
        <v>7848</v>
      </c>
      <c r="K5220" s="13">
        <v>0</v>
      </c>
      <c r="L5220" s="25">
        <v>0</v>
      </c>
      <c r="M5220" s="15">
        <v>0</v>
      </c>
      <c r="N5220" s="14">
        <v>0</v>
      </c>
      <c r="O5220" s="16">
        <v>185</v>
      </c>
      <c r="P5220" s="16">
        <v>7217.65</v>
      </c>
      <c r="Q5220" s="16">
        <v>0</v>
      </c>
      <c r="R5220" s="16">
        <f>Q5220*16.876/100</f>
        <v>0</v>
      </c>
      <c r="S5220" s="17">
        <f t="shared" si="567"/>
        <v>0</v>
      </c>
      <c r="T5220" s="16">
        <v>0</v>
      </c>
      <c r="U5220" s="18">
        <f t="shared" si="568"/>
        <v>89.2</v>
      </c>
      <c r="V5220" s="18">
        <f t="shared" si="569"/>
        <v>0</v>
      </c>
      <c r="W5220" s="18">
        <f t="shared" si="570"/>
        <v>0</v>
      </c>
      <c r="X5220" s="27"/>
      <c r="Y5220" s="19">
        <f t="shared" si="571"/>
        <v>0</v>
      </c>
      <c r="Z5220" s="18">
        <f t="shared" si="572"/>
        <v>41.255000000000003</v>
      </c>
      <c r="AA5220" s="12">
        <v>215</v>
      </c>
      <c r="AB5220" s="12">
        <v>4218.3</v>
      </c>
      <c r="AC5220" s="28">
        <f>+I5220+Y5220-Z5220</f>
        <v>6.2049999999999983</v>
      </c>
      <c r="AD5220" s="20">
        <f t="shared" si="573"/>
        <v>0</v>
      </c>
      <c r="AE5220">
        <v>0</v>
      </c>
    </row>
    <row r="5221" spans="1:31" x14ac:dyDescent="0.25">
      <c r="A5221" s="9">
        <v>45260</v>
      </c>
      <c r="B5221" s="10" t="s">
        <v>352</v>
      </c>
      <c r="C5221" s="10" t="s">
        <v>278</v>
      </c>
      <c r="D5221" s="10" t="s">
        <v>40</v>
      </c>
      <c r="E5221" s="10" t="s">
        <v>30</v>
      </c>
      <c r="F5221" s="10">
        <v>205</v>
      </c>
      <c r="G5221" s="10">
        <v>223</v>
      </c>
      <c r="H5221" s="11">
        <f>SUMIFS(AA:AA,$A:$A,EOMONTH($A5221,-1),$B:$B,$B5221)</f>
        <v>317</v>
      </c>
      <c r="I5221" s="63">
        <f>ROUND(SUMIFS(AC:AC,$A:$A,EOMONTH($A5221,-1),$B:$B,$B5221),2)</f>
        <v>50.74</v>
      </c>
      <c r="J5221" s="11">
        <f>SUMIFS(AB:AB,$A:$A,EOMONTH($A5221,-1),$B:$B,$B5221)</f>
        <v>6225.88</v>
      </c>
      <c r="K5221" s="13">
        <v>0</v>
      </c>
      <c r="L5221" s="25">
        <v>0</v>
      </c>
      <c r="M5221" s="15">
        <v>0</v>
      </c>
      <c r="N5221" s="14">
        <v>0</v>
      </c>
      <c r="O5221" s="16">
        <v>180</v>
      </c>
      <c r="P5221" s="16">
        <v>7019.7</v>
      </c>
      <c r="Q5221" s="16">
        <v>0</v>
      </c>
      <c r="R5221" s="16">
        <f>Q5221*16.876/100</f>
        <v>0</v>
      </c>
      <c r="S5221" s="17">
        <f t="shared" si="567"/>
        <v>0</v>
      </c>
      <c r="T5221" s="16">
        <v>0</v>
      </c>
      <c r="U5221" s="18">
        <f t="shared" si="568"/>
        <v>70.691000000000003</v>
      </c>
      <c r="V5221" s="18">
        <f t="shared" si="569"/>
        <v>0</v>
      </c>
      <c r="W5221" s="18">
        <f t="shared" si="570"/>
        <v>0</v>
      </c>
      <c r="X5221" s="27"/>
      <c r="Y5221" s="19">
        <f t="shared" si="571"/>
        <v>0</v>
      </c>
      <c r="Z5221" s="18">
        <f t="shared" si="572"/>
        <v>40.14</v>
      </c>
      <c r="AA5221" s="12">
        <v>137</v>
      </c>
      <c r="AB5221" s="12">
        <v>2690.68</v>
      </c>
      <c r="AC5221" s="28">
        <f>+I5221+Y5221-Z5221</f>
        <v>10.600000000000001</v>
      </c>
      <c r="AD5221" s="20">
        <f t="shared" si="573"/>
        <v>0</v>
      </c>
      <c r="AE5221">
        <v>0</v>
      </c>
    </row>
    <row r="5222" spans="1:31" x14ac:dyDescent="0.25">
      <c r="A5222" s="9">
        <v>45260</v>
      </c>
      <c r="B5222" s="10" t="s">
        <v>353</v>
      </c>
      <c r="C5222" s="10" t="s">
        <v>278</v>
      </c>
      <c r="D5222" s="10" t="s">
        <v>40</v>
      </c>
      <c r="E5222" s="10" t="s">
        <v>30</v>
      </c>
      <c r="F5222" s="10">
        <v>205</v>
      </c>
      <c r="G5222" s="10">
        <v>223</v>
      </c>
      <c r="H5222" s="11">
        <f>SUMIFS(AA:AA,$A:$A,EOMONTH($A5222,-1),$B:$B,$B5222)</f>
        <v>348</v>
      </c>
      <c r="I5222" s="63">
        <f>ROUND(SUMIFS(AC:AC,$A:$A,EOMONTH($A5222,-1),$B:$B,$B5222),2)</f>
        <v>35.53</v>
      </c>
      <c r="J5222" s="11">
        <f>SUMIFS(AB:AB,$A:$A,EOMONTH($A5222,-1),$B:$B,$B5222)</f>
        <v>6699</v>
      </c>
      <c r="K5222" s="13">
        <v>0</v>
      </c>
      <c r="L5222" s="25">
        <v>0</v>
      </c>
      <c r="M5222" s="15">
        <v>0</v>
      </c>
      <c r="N5222" s="14">
        <v>0</v>
      </c>
      <c r="O5222" s="16">
        <v>72</v>
      </c>
      <c r="P5222" s="16">
        <v>2840.84</v>
      </c>
      <c r="Q5222" s="16">
        <v>0</v>
      </c>
      <c r="R5222" s="16">
        <f>Q5222*16.876/100</f>
        <v>0</v>
      </c>
      <c r="S5222" s="17">
        <f t="shared" si="567"/>
        <v>0</v>
      </c>
      <c r="T5222" s="16">
        <v>0</v>
      </c>
      <c r="U5222" s="18">
        <f t="shared" si="568"/>
        <v>77.603999999999999</v>
      </c>
      <c r="V5222" s="18">
        <f t="shared" si="569"/>
        <v>0</v>
      </c>
      <c r="W5222" s="18">
        <f t="shared" si="570"/>
        <v>0</v>
      </c>
      <c r="X5222" s="27"/>
      <c r="Y5222" s="19">
        <f t="shared" si="571"/>
        <v>0</v>
      </c>
      <c r="Z5222" s="18">
        <f t="shared" si="572"/>
        <v>16.056000000000001</v>
      </c>
      <c r="AA5222" s="12">
        <v>276</v>
      </c>
      <c r="AB5222" s="12">
        <v>5313</v>
      </c>
      <c r="AC5222" s="28">
        <f>+I5222+Y5222-Z5222</f>
        <v>19.474</v>
      </c>
      <c r="AD5222" s="20">
        <f t="shared" si="573"/>
        <v>0</v>
      </c>
      <c r="AE5222">
        <v>0</v>
      </c>
    </row>
    <row r="5223" spans="1:31" x14ac:dyDescent="0.25">
      <c r="A5223" s="9">
        <v>45260</v>
      </c>
      <c r="B5223" s="10" t="s">
        <v>354</v>
      </c>
      <c r="C5223" s="10" t="s">
        <v>278</v>
      </c>
      <c r="D5223" s="10" t="s">
        <v>40</v>
      </c>
      <c r="E5223" s="10" t="s">
        <v>30</v>
      </c>
      <c r="F5223" s="10">
        <v>205</v>
      </c>
      <c r="G5223" s="10">
        <v>223</v>
      </c>
      <c r="H5223" s="11">
        <f>SUMIFS(AA:AA,$A:$A,EOMONTH($A5223,-1),$B:$B,$B5223)</f>
        <v>369</v>
      </c>
      <c r="I5223" s="63">
        <f>ROUND(SUMIFS(AC:AC,$A:$A,EOMONTH($A5223,-1),$B:$B,$B5223),2)</f>
        <v>18.43</v>
      </c>
      <c r="J5223" s="11">
        <f>SUMIFS(AB:AB,$A:$A,EOMONTH($A5223,-1),$B:$B,$B5223)</f>
        <v>7136.46</v>
      </c>
      <c r="K5223" s="13">
        <v>0</v>
      </c>
      <c r="L5223" s="25">
        <v>0</v>
      </c>
      <c r="M5223" s="15">
        <v>0</v>
      </c>
      <c r="N5223" s="14">
        <v>0</v>
      </c>
      <c r="O5223" s="16">
        <v>245</v>
      </c>
      <c r="P5223" s="16">
        <v>9535.93</v>
      </c>
      <c r="Q5223" s="16">
        <v>0</v>
      </c>
      <c r="R5223" s="16">
        <f>Q5223*16.876/100</f>
        <v>0</v>
      </c>
      <c r="S5223" s="17">
        <f t="shared" si="567"/>
        <v>0</v>
      </c>
      <c r="T5223" s="16">
        <v>0</v>
      </c>
      <c r="U5223" s="18">
        <f t="shared" si="568"/>
        <v>82.287000000000006</v>
      </c>
      <c r="V5223" s="18">
        <f t="shared" si="569"/>
        <v>0</v>
      </c>
      <c r="W5223" s="18">
        <f t="shared" si="570"/>
        <v>0</v>
      </c>
      <c r="X5223" s="27"/>
      <c r="Y5223" s="19">
        <f t="shared" si="571"/>
        <v>0</v>
      </c>
      <c r="Z5223" s="18">
        <f t="shared" si="572"/>
        <v>54.634999999999998</v>
      </c>
      <c r="AA5223" s="12">
        <v>124</v>
      </c>
      <c r="AB5223" s="12">
        <v>2398.16</v>
      </c>
      <c r="AC5223" s="28">
        <f>+I5223+Y5223-Z5223</f>
        <v>-36.204999999999998</v>
      </c>
      <c r="AD5223" s="20">
        <f t="shared" si="573"/>
        <v>40</v>
      </c>
      <c r="AE5223">
        <v>40</v>
      </c>
    </row>
    <row r="5224" spans="1:31" x14ac:dyDescent="0.25">
      <c r="A5224" s="9">
        <v>45260</v>
      </c>
      <c r="B5224" s="10" t="s">
        <v>355</v>
      </c>
      <c r="C5224" s="10" t="s">
        <v>278</v>
      </c>
      <c r="D5224" s="10" t="s">
        <v>40</v>
      </c>
      <c r="E5224" s="10" t="s">
        <v>30</v>
      </c>
      <c r="F5224" s="10">
        <v>205</v>
      </c>
      <c r="G5224" s="10">
        <v>223</v>
      </c>
      <c r="H5224" s="11">
        <f>SUMIFS(AA:AA,$A:$A,EOMONTH($A5224,-1),$B:$B,$B5224)</f>
        <v>632</v>
      </c>
      <c r="I5224" s="63">
        <f>ROUND(SUMIFS(AC:AC,$A:$A,EOMONTH($A5224,-1),$B:$B,$B5224),2)</f>
        <v>128.04</v>
      </c>
      <c r="J5224" s="11">
        <f>SUMIFS(AB:AB,$A:$A,EOMONTH($A5224,-1),$B:$B,$B5224)</f>
        <v>12109.12</v>
      </c>
      <c r="K5224" s="13">
        <v>0</v>
      </c>
      <c r="L5224" s="25">
        <v>0</v>
      </c>
      <c r="M5224" s="15">
        <v>0</v>
      </c>
      <c r="N5224" s="14">
        <v>0</v>
      </c>
      <c r="O5224" s="16">
        <v>216</v>
      </c>
      <c r="P5224" s="16">
        <v>8359.5</v>
      </c>
      <c r="Q5224" s="16">
        <v>0</v>
      </c>
      <c r="R5224" s="16">
        <f>Q5224*16.876/100</f>
        <v>0</v>
      </c>
      <c r="S5224" s="17">
        <f t="shared" si="567"/>
        <v>0</v>
      </c>
      <c r="T5224" s="16">
        <v>0</v>
      </c>
      <c r="U5224" s="18">
        <f t="shared" si="568"/>
        <v>140.93600000000001</v>
      </c>
      <c r="V5224" s="18">
        <f t="shared" si="569"/>
        <v>0</v>
      </c>
      <c r="W5224" s="18">
        <f t="shared" si="570"/>
        <v>0</v>
      </c>
      <c r="X5224" s="27"/>
      <c r="Y5224" s="19">
        <f t="shared" si="571"/>
        <v>0</v>
      </c>
      <c r="Z5224" s="18">
        <f t="shared" si="572"/>
        <v>48.167999999999999</v>
      </c>
      <c r="AA5224" s="12">
        <v>416</v>
      </c>
      <c r="AB5224" s="12">
        <v>7970.56</v>
      </c>
      <c r="AC5224" s="28">
        <f>+I5224+Y5224-Z5224</f>
        <v>79.871999999999986</v>
      </c>
      <c r="AD5224" s="20">
        <f t="shared" si="573"/>
        <v>0</v>
      </c>
      <c r="AE5224">
        <v>0</v>
      </c>
    </row>
    <row r="5225" spans="1:31" x14ac:dyDescent="0.25">
      <c r="A5225" s="9">
        <v>45260</v>
      </c>
      <c r="B5225" s="10" t="s">
        <v>356</v>
      </c>
      <c r="C5225" s="10" t="s">
        <v>278</v>
      </c>
      <c r="D5225" s="10" t="s">
        <v>40</v>
      </c>
      <c r="E5225" s="10" t="s">
        <v>30</v>
      </c>
      <c r="F5225" s="10">
        <v>270</v>
      </c>
      <c r="G5225" s="10">
        <v>294</v>
      </c>
      <c r="H5225" s="11">
        <f>SUMIFS(AA:AA,$A:$A,EOMONTH($A5225,-1),$B:$B,$B5225)</f>
        <v>317</v>
      </c>
      <c r="I5225" s="63">
        <f>ROUND(SUMIFS(AC:AC,$A:$A,EOMONTH($A5225,-1),$B:$B,$B5225),2)</f>
        <v>289.27</v>
      </c>
      <c r="J5225" s="11">
        <f>SUMIFS(AB:AB,$A:$A,EOMONTH($A5225,-1),$B:$B,$B5225)</f>
        <v>6859.88</v>
      </c>
      <c r="K5225" s="13">
        <v>0</v>
      </c>
      <c r="L5225" s="25">
        <v>0</v>
      </c>
      <c r="M5225" s="15">
        <v>590</v>
      </c>
      <c r="N5225" s="14">
        <v>5903.93</v>
      </c>
      <c r="O5225" s="16">
        <v>547</v>
      </c>
      <c r="P5225" s="16">
        <v>25311.39</v>
      </c>
      <c r="Q5225" s="16">
        <v>0</v>
      </c>
      <c r="R5225" s="16">
        <f>Q5225*16.876/100</f>
        <v>0</v>
      </c>
      <c r="S5225" s="17">
        <f t="shared" si="567"/>
        <v>0</v>
      </c>
      <c r="T5225" s="16">
        <v>0</v>
      </c>
      <c r="U5225" s="18">
        <f t="shared" si="568"/>
        <v>93.197999999999993</v>
      </c>
      <c r="V5225" s="18">
        <f t="shared" si="569"/>
        <v>159.30000000000001</v>
      </c>
      <c r="W5225" s="18">
        <f t="shared" si="570"/>
        <v>26.744877000000006</v>
      </c>
      <c r="X5225" s="27"/>
      <c r="Y5225" s="19">
        <f t="shared" si="571"/>
        <v>186.04487700000001</v>
      </c>
      <c r="Z5225" s="18">
        <f t="shared" si="572"/>
        <v>160.81800000000001</v>
      </c>
      <c r="AA5225" s="12">
        <v>360</v>
      </c>
      <c r="AB5225" s="12">
        <v>3602.4</v>
      </c>
      <c r="AC5225" s="28">
        <f>+I5225+Y5225-Z5225</f>
        <v>314.49687700000004</v>
      </c>
      <c r="AD5225" s="20">
        <f t="shared" si="573"/>
        <v>0</v>
      </c>
      <c r="AE5225">
        <v>0</v>
      </c>
    </row>
    <row r="5226" spans="1:31" x14ac:dyDescent="0.25">
      <c r="A5226" s="9">
        <v>45260</v>
      </c>
      <c r="B5226" s="10" t="s">
        <v>357</v>
      </c>
      <c r="C5226" s="10" t="s">
        <v>278</v>
      </c>
      <c r="D5226" s="10" t="s">
        <v>40</v>
      </c>
      <c r="E5226" s="10" t="s">
        <v>30</v>
      </c>
      <c r="F5226" s="10">
        <v>270</v>
      </c>
      <c r="G5226" s="10">
        <v>294</v>
      </c>
      <c r="H5226" s="11">
        <f>SUMIFS(AA:AA,$A:$A,EOMONTH($A5226,-1),$B:$B,$B5226)</f>
        <v>241</v>
      </c>
      <c r="I5226" s="63">
        <f>ROUND(SUMIFS(AC:AC,$A:$A,EOMONTH($A5226,-1),$B:$B,$B5226),2)</f>
        <v>89.07</v>
      </c>
      <c r="J5226" s="11">
        <f>SUMIFS(AB:AB,$A:$A,EOMONTH($A5226,-1),$B:$B,$B5226)</f>
        <v>5092.33</v>
      </c>
      <c r="K5226" s="13">
        <v>0</v>
      </c>
      <c r="L5226" s="25">
        <v>0</v>
      </c>
      <c r="M5226" s="15">
        <v>200</v>
      </c>
      <c r="N5226" s="14">
        <v>4960.75</v>
      </c>
      <c r="O5226" s="16">
        <v>246</v>
      </c>
      <c r="P5226" s="16">
        <v>11413.86</v>
      </c>
      <c r="Q5226" s="16">
        <v>0</v>
      </c>
      <c r="R5226" s="16">
        <f>Q5226*16.876/100</f>
        <v>0</v>
      </c>
      <c r="S5226" s="17">
        <f t="shared" si="567"/>
        <v>0</v>
      </c>
      <c r="T5226" s="16">
        <v>0</v>
      </c>
      <c r="U5226" s="18">
        <f t="shared" si="568"/>
        <v>70.853999999999999</v>
      </c>
      <c r="V5226" s="18">
        <f t="shared" si="569"/>
        <v>54</v>
      </c>
      <c r="W5226" s="18">
        <f t="shared" si="570"/>
        <v>9.0660600000000002</v>
      </c>
      <c r="X5226" s="27"/>
      <c r="Y5226" s="19">
        <f t="shared" si="571"/>
        <v>63.06606</v>
      </c>
      <c r="Z5226" s="18">
        <f t="shared" si="572"/>
        <v>72.323999999999998</v>
      </c>
      <c r="AA5226" s="12">
        <v>195</v>
      </c>
      <c r="AB5226" s="12">
        <v>4535.6499999999996</v>
      </c>
      <c r="AC5226" s="28">
        <f>+I5226+Y5226-Z5226</f>
        <v>79.812059999999988</v>
      </c>
      <c r="AD5226" s="20">
        <f t="shared" si="573"/>
        <v>0</v>
      </c>
      <c r="AE5226">
        <v>0</v>
      </c>
    </row>
    <row r="5227" spans="1:31" x14ac:dyDescent="0.25">
      <c r="A5227" s="9">
        <v>45260</v>
      </c>
      <c r="B5227" s="10" t="s">
        <v>358</v>
      </c>
      <c r="C5227" s="10" t="s">
        <v>278</v>
      </c>
      <c r="D5227" s="10" t="s">
        <v>40</v>
      </c>
      <c r="E5227" s="10" t="s">
        <v>30</v>
      </c>
      <c r="F5227" s="10">
        <v>270</v>
      </c>
      <c r="G5227" s="10">
        <v>294</v>
      </c>
      <c r="H5227" s="11">
        <f>SUMIFS(AA:AA,$A:$A,EOMONTH($A5227,-1),$B:$B,$B5227)</f>
        <v>229</v>
      </c>
      <c r="I5227" s="63">
        <f>ROUND(SUMIFS(AC:AC,$A:$A,EOMONTH($A5227,-1),$B:$B,$B5227),2)</f>
        <v>75.61</v>
      </c>
      <c r="J5227" s="11">
        <f>SUMIFS(AB:AB,$A:$A,EOMONTH($A5227,-1),$B:$B,$B5227)</f>
        <v>4992.2</v>
      </c>
      <c r="K5227" s="13">
        <v>0</v>
      </c>
      <c r="L5227" s="25">
        <v>0</v>
      </c>
      <c r="M5227" s="15">
        <v>200</v>
      </c>
      <c r="N5227" s="14">
        <v>5732.79</v>
      </c>
      <c r="O5227" s="16">
        <v>186</v>
      </c>
      <c r="P5227" s="16">
        <v>8526.06</v>
      </c>
      <c r="Q5227" s="16">
        <v>0</v>
      </c>
      <c r="R5227" s="16">
        <f>Q5227*16.876/100</f>
        <v>0</v>
      </c>
      <c r="S5227" s="17">
        <f t="shared" si="567"/>
        <v>0</v>
      </c>
      <c r="T5227" s="16">
        <v>0</v>
      </c>
      <c r="U5227" s="18">
        <f t="shared" si="568"/>
        <v>67.325999999999993</v>
      </c>
      <c r="V5227" s="18">
        <f t="shared" si="569"/>
        <v>54</v>
      </c>
      <c r="W5227" s="18">
        <f t="shared" si="570"/>
        <v>9.0660600000000002</v>
      </c>
      <c r="X5227" s="27"/>
      <c r="Y5227" s="19">
        <f t="shared" si="571"/>
        <v>63.06606</v>
      </c>
      <c r="Z5227" s="18">
        <f t="shared" si="572"/>
        <v>54.683999999999997</v>
      </c>
      <c r="AA5227" s="12">
        <v>243</v>
      </c>
      <c r="AB5227" s="12">
        <v>6299.17</v>
      </c>
      <c r="AC5227" s="28">
        <f>+I5227+Y5227-Z5227</f>
        <v>83.992060000000009</v>
      </c>
      <c r="AD5227" s="20">
        <f t="shared" si="573"/>
        <v>0</v>
      </c>
      <c r="AE5227">
        <v>0</v>
      </c>
    </row>
    <row r="5228" spans="1:31" x14ac:dyDescent="0.25">
      <c r="A5228" s="9">
        <v>45260</v>
      </c>
      <c r="B5228" s="10" t="s">
        <v>359</v>
      </c>
      <c r="C5228" s="10" t="s">
        <v>278</v>
      </c>
      <c r="D5228" s="10" t="s">
        <v>40</v>
      </c>
      <c r="E5228" s="10" t="s">
        <v>30</v>
      </c>
      <c r="F5228" s="10">
        <v>270</v>
      </c>
      <c r="G5228" s="10">
        <v>294</v>
      </c>
      <c r="H5228" s="11">
        <f>SUMIFS(AA:AA,$A:$A,EOMONTH($A5228,-1),$B:$B,$B5228)</f>
        <v>-39</v>
      </c>
      <c r="I5228" s="63">
        <f>ROUND(SUMIFS(AC:AC,$A:$A,EOMONTH($A5228,-1),$B:$B,$B5228),2)</f>
        <v>34.08</v>
      </c>
      <c r="J5228" s="11">
        <f>SUMIFS(AB:AB,$A:$A,EOMONTH($A5228,-1),$B:$B,$B5228)</f>
        <v>-1624.43</v>
      </c>
      <c r="K5228" s="13">
        <v>0</v>
      </c>
      <c r="L5228" s="25">
        <v>0</v>
      </c>
      <c r="M5228" s="15">
        <v>326</v>
      </c>
      <c r="N5228" s="14">
        <v>9398.0300000000007</v>
      </c>
      <c r="O5228" s="16">
        <v>90</v>
      </c>
      <c r="P5228" s="16">
        <v>4260.3</v>
      </c>
      <c r="Q5228" s="16">
        <v>0</v>
      </c>
      <c r="R5228" s="16">
        <f>Q5228*16.876/100</f>
        <v>0</v>
      </c>
      <c r="S5228" s="17">
        <f t="shared" si="567"/>
        <v>0</v>
      </c>
      <c r="T5228" s="16">
        <v>0</v>
      </c>
      <c r="U5228" s="18">
        <f t="shared" si="568"/>
        <v>-11.465999999999999</v>
      </c>
      <c r="V5228" s="18">
        <f t="shared" si="569"/>
        <v>88.02</v>
      </c>
      <c r="W5228" s="18">
        <f t="shared" si="570"/>
        <v>14.777677800000001</v>
      </c>
      <c r="X5228" s="27"/>
      <c r="Y5228" s="19">
        <f t="shared" si="571"/>
        <v>102.7976778</v>
      </c>
      <c r="Z5228" s="18">
        <f t="shared" si="572"/>
        <v>26.46</v>
      </c>
      <c r="AA5228" s="12">
        <v>197</v>
      </c>
      <c r="AB5228" s="12">
        <v>5845.14</v>
      </c>
      <c r="AC5228" s="28">
        <f>+I5228+Y5228-Z5228</f>
        <v>110.41767780000001</v>
      </c>
      <c r="AD5228" s="20">
        <f t="shared" si="573"/>
        <v>0</v>
      </c>
      <c r="AE5228">
        <v>0</v>
      </c>
    </row>
    <row r="5229" spans="1:31" x14ac:dyDescent="0.25">
      <c r="A5229" s="9">
        <v>45260</v>
      </c>
      <c r="B5229" s="10" t="s">
        <v>360</v>
      </c>
      <c r="C5229" s="10" t="s">
        <v>278</v>
      </c>
      <c r="D5229" s="10" t="s">
        <v>40</v>
      </c>
      <c r="E5229" s="10" t="s">
        <v>30</v>
      </c>
      <c r="F5229" s="10">
        <v>270</v>
      </c>
      <c r="G5229" s="10">
        <v>294</v>
      </c>
      <c r="H5229" s="11">
        <f>SUMIFS(AA:AA,$A:$A,EOMONTH($A5229,-1),$B:$B,$B5229)</f>
        <v>634</v>
      </c>
      <c r="I5229" s="63">
        <f>ROUND(SUMIFS(AC:AC,$A:$A,EOMONTH($A5229,-1),$B:$B,$B5229),2)</f>
        <v>195.1</v>
      </c>
      <c r="J5229" s="11">
        <f>SUMIFS(AB:AB,$A:$A,EOMONTH($A5229,-1),$B:$B,$B5229)</f>
        <v>13567.6</v>
      </c>
      <c r="K5229" s="13">
        <v>0</v>
      </c>
      <c r="L5229" s="25">
        <v>0</v>
      </c>
      <c r="M5229" s="15">
        <v>250</v>
      </c>
      <c r="N5229" s="14">
        <v>7419.43</v>
      </c>
      <c r="O5229" s="16">
        <v>337</v>
      </c>
      <c r="P5229" s="16">
        <v>15549.62</v>
      </c>
      <c r="Q5229" s="16">
        <v>0</v>
      </c>
      <c r="R5229" s="16">
        <f>Q5229*16.876/100</f>
        <v>0</v>
      </c>
      <c r="S5229" s="17">
        <f t="shared" si="567"/>
        <v>0</v>
      </c>
      <c r="T5229" s="16">
        <v>0</v>
      </c>
      <c r="U5229" s="18">
        <f t="shared" si="568"/>
        <v>186.39599999999999</v>
      </c>
      <c r="V5229" s="18">
        <f t="shared" si="569"/>
        <v>67.5</v>
      </c>
      <c r="W5229" s="18">
        <f t="shared" si="570"/>
        <v>11.332575000000002</v>
      </c>
      <c r="X5229" s="27"/>
      <c r="Y5229" s="19">
        <f t="shared" si="571"/>
        <v>78.832575000000006</v>
      </c>
      <c r="Z5229" s="18">
        <f t="shared" si="572"/>
        <v>99.078000000000003</v>
      </c>
      <c r="AA5229" s="12">
        <v>547</v>
      </c>
      <c r="AB5229" s="12">
        <v>13262.84</v>
      </c>
      <c r="AC5229" s="28">
        <f>+I5229+Y5229-Z5229</f>
        <v>174.85457499999998</v>
      </c>
      <c r="AD5229" s="20">
        <f t="shared" si="573"/>
        <v>0</v>
      </c>
      <c r="AE5229">
        <v>0</v>
      </c>
    </row>
    <row r="5230" spans="1:31" x14ac:dyDescent="0.25">
      <c r="A5230" s="9">
        <v>45260</v>
      </c>
      <c r="B5230" s="10" t="s">
        <v>361</v>
      </c>
      <c r="C5230" s="10" t="s">
        <v>278</v>
      </c>
      <c r="D5230" s="10" t="s">
        <v>40</v>
      </c>
      <c r="E5230" s="10" t="s">
        <v>30</v>
      </c>
      <c r="F5230" s="10">
        <v>270</v>
      </c>
      <c r="G5230" s="10">
        <v>294</v>
      </c>
      <c r="H5230" s="11">
        <f>SUMIFS(AA:AA,$A:$A,EOMONTH($A5230,-1),$B:$B,$B5230)</f>
        <v>315</v>
      </c>
      <c r="I5230" s="63">
        <f>ROUND(SUMIFS(AC:AC,$A:$A,EOMONTH($A5230,-1),$B:$B,$B5230),2)</f>
        <v>91.57</v>
      </c>
      <c r="J5230" s="11">
        <f>SUMIFS(AB:AB,$A:$A,EOMONTH($A5230,-1),$B:$B,$B5230)</f>
        <v>6734.7</v>
      </c>
      <c r="K5230" s="13">
        <v>0</v>
      </c>
      <c r="L5230" s="25">
        <v>0</v>
      </c>
      <c r="M5230" s="15">
        <v>190</v>
      </c>
      <c r="N5230" s="14">
        <v>4862.66</v>
      </c>
      <c r="O5230" s="16">
        <v>279</v>
      </c>
      <c r="P5230" s="16">
        <v>13027.97</v>
      </c>
      <c r="Q5230" s="16">
        <v>0</v>
      </c>
      <c r="R5230" s="16">
        <f>Q5230*16.876/100</f>
        <v>0</v>
      </c>
      <c r="S5230" s="17">
        <f t="shared" si="567"/>
        <v>0</v>
      </c>
      <c r="T5230" s="16">
        <v>0</v>
      </c>
      <c r="U5230" s="18">
        <f t="shared" si="568"/>
        <v>92.61</v>
      </c>
      <c r="V5230" s="18">
        <f t="shared" si="569"/>
        <v>51.3</v>
      </c>
      <c r="W5230" s="18">
        <f t="shared" si="570"/>
        <v>8.6127570000000002</v>
      </c>
      <c r="X5230" s="27"/>
      <c r="Y5230" s="19">
        <f t="shared" si="571"/>
        <v>59.912756999999999</v>
      </c>
      <c r="Z5230" s="18">
        <f t="shared" si="572"/>
        <v>82.025999999999996</v>
      </c>
      <c r="AA5230" s="12">
        <v>226</v>
      </c>
      <c r="AB5230" s="12">
        <v>5464.42</v>
      </c>
      <c r="AC5230" s="28">
        <f>+I5230+Y5230-Z5230</f>
        <v>69.456756999999996</v>
      </c>
      <c r="AD5230" s="20">
        <f t="shared" si="573"/>
        <v>0</v>
      </c>
      <c r="AE5230">
        <v>0</v>
      </c>
    </row>
    <row r="5231" spans="1:31" x14ac:dyDescent="0.25">
      <c r="A5231" s="9">
        <v>45260</v>
      </c>
      <c r="B5231" s="10" t="s">
        <v>362</v>
      </c>
      <c r="C5231" s="10" t="s">
        <v>282</v>
      </c>
      <c r="D5231" s="10" t="s">
        <v>40</v>
      </c>
      <c r="E5231" s="10" t="s">
        <v>30</v>
      </c>
      <c r="F5231" s="10">
        <v>520</v>
      </c>
      <c r="G5231" s="10">
        <v>567</v>
      </c>
      <c r="H5231" s="11">
        <f>SUMIFS(AA:AA,$A:$A,EOMONTH($A5231,-1),$B:$B,$B5231)</f>
        <v>-30</v>
      </c>
      <c r="I5231" s="63">
        <f>ROUND(SUMIFS(AC:AC,$A:$A,EOMONTH($A5231,-1),$B:$B,$B5231),2)</f>
        <v>-2.06</v>
      </c>
      <c r="J5231" s="11">
        <f>SUMIFS(AB:AB,$A:$A,EOMONTH($A5231,-1),$B:$B,$B5231)</f>
        <v>-3306.6</v>
      </c>
      <c r="K5231" s="13">
        <v>0</v>
      </c>
      <c r="L5231" s="25">
        <v>0</v>
      </c>
      <c r="M5231" s="15">
        <v>165</v>
      </c>
      <c r="N5231" s="14">
        <v>11713.35</v>
      </c>
      <c r="O5231" s="16">
        <v>5</v>
      </c>
      <c r="P5231" s="16">
        <v>529.20000000000005</v>
      </c>
      <c r="Q5231" s="16">
        <v>0</v>
      </c>
      <c r="R5231" s="16">
        <f>Q5231*16.876/100</f>
        <v>0</v>
      </c>
      <c r="S5231" s="17">
        <f t="shared" si="567"/>
        <v>0</v>
      </c>
      <c r="T5231" s="16">
        <v>0</v>
      </c>
      <c r="U5231" s="18">
        <f t="shared" si="568"/>
        <v>-17.010000000000002</v>
      </c>
      <c r="V5231" s="18">
        <f t="shared" si="569"/>
        <v>85.8</v>
      </c>
      <c r="W5231" s="18">
        <f t="shared" si="570"/>
        <v>14.404962000000001</v>
      </c>
      <c r="X5231" s="27"/>
      <c r="Y5231" s="19">
        <f t="shared" si="571"/>
        <v>100.20496199999999</v>
      </c>
      <c r="Z5231" s="18">
        <f t="shared" si="572"/>
        <v>2.835</v>
      </c>
      <c r="AA5231" s="12">
        <v>130</v>
      </c>
      <c r="AB5231" s="12">
        <v>8051.8</v>
      </c>
      <c r="AC5231" s="28">
        <f>+I5231+Y5231-Z5231</f>
        <v>95.309961999999999</v>
      </c>
      <c r="AD5231" s="20">
        <f t="shared" si="573"/>
        <v>0</v>
      </c>
      <c r="AE5231">
        <v>0</v>
      </c>
    </row>
    <row r="5232" spans="1:31" x14ac:dyDescent="0.25">
      <c r="A5232" s="9">
        <v>45260</v>
      </c>
      <c r="B5232" s="10" t="s">
        <v>363</v>
      </c>
      <c r="C5232" s="10" t="s">
        <v>282</v>
      </c>
      <c r="D5232" s="10" t="s">
        <v>40</v>
      </c>
      <c r="E5232" s="10" t="s">
        <v>30</v>
      </c>
      <c r="F5232" s="10">
        <v>520</v>
      </c>
      <c r="G5232" s="10">
        <v>567</v>
      </c>
      <c r="H5232" s="11">
        <f>SUMIFS(AA:AA,$A:$A,EOMONTH($A5232,-1),$B:$B,$B5232)</f>
        <v>-64</v>
      </c>
      <c r="I5232" s="63">
        <f>ROUND(SUMIFS(AC:AC,$A:$A,EOMONTH($A5232,-1),$B:$B,$B5232),2)</f>
        <v>41.86</v>
      </c>
      <c r="J5232" s="11">
        <f>SUMIFS(AB:AB,$A:$A,EOMONTH($A5232,-1),$B:$B,$B5232)</f>
        <v>-6147.72</v>
      </c>
      <c r="K5232" s="13">
        <v>0</v>
      </c>
      <c r="L5232" s="25">
        <v>0</v>
      </c>
      <c r="M5232" s="15">
        <v>0</v>
      </c>
      <c r="N5232" s="14">
        <v>0</v>
      </c>
      <c r="O5232" s="16">
        <v>0</v>
      </c>
      <c r="P5232" s="16">
        <v>0</v>
      </c>
      <c r="Q5232" s="16">
        <v>0</v>
      </c>
      <c r="R5232" s="16">
        <f>Q5232*16.876/100</f>
        <v>0</v>
      </c>
      <c r="S5232" s="17">
        <f t="shared" si="567"/>
        <v>0</v>
      </c>
      <c r="T5232" s="16">
        <v>0</v>
      </c>
      <c r="U5232" s="18">
        <f t="shared" si="568"/>
        <v>-36.287999999999997</v>
      </c>
      <c r="V5232" s="18">
        <f t="shared" si="569"/>
        <v>0</v>
      </c>
      <c r="W5232" s="18">
        <f t="shared" si="570"/>
        <v>0</v>
      </c>
      <c r="X5232" s="27"/>
      <c r="Y5232" s="19">
        <f t="shared" si="571"/>
        <v>0</v>
      </c>
      <c r="Z5232" s="18">
        <f t="shared" si="572"/>
        <v>0</v>
      </c>
      <c r="AA5232" s="12">
        <v>-64</v>
      </c>
      <c r="AB5232" s="12">
        <v>-6147.72</v>
      </c>
      <c r="AC5232" s="28">
        <f>+I5232+Y5232-Z5232</f>
        <v>41.86</v>
      </c>
      <c r="AD5232" s="20">
        <f t="shared" si="573"/>
        <v>0</v>
      </c>
      <c r="AE5232">
        <v>0</v>
      </c>
    </row>
    <row r="5233" spans="1:31" x14ac:dyDescent="0.25">
      <c r="A5233" s="9">
        <v>45260</v>
      </c>
      <c r="B5233" s="10" t="s">
        <v>364</v>
      </c>
      <c r="C5233" s="10" t="s">
        <v>282</v>
      </c>
      <c r="D5233" s="10" t="s">
        <v>29</v>
      </c>
      <c r="E5233" s="10" t="s">
        <v>30</v>
      </c>
      <c r="F5233" s="10"/>
      <c r="G5233" s="10">
        <v>0</v>
      </c>
      <c r="H5233" s="11">
        <f>SUMIFS(AA:AA,$A:$A,EOMONTH($A5233,-1),$B:$B,$B5233)</f>
        <v>7</v>
      </c>
      <c r="I5233" s="63">
        <f>ROUND(SUMIFS(AC:AC,$A:$A,EOMONTH($A5233,-1),$B:$B,$B5233),2)</f>
        <v>0.32</v>
      </c>
      <c r="J5233" s="11">
        <f>SUMIFS(AB:AB,$A:$A,EOMONTH($A5233,-1),$B:$B,$B5233)</f>
        <v>619.01</v>
      </c>
      <c r="K5233" s="13">
        <v>0</v>
      </c>
      <c r="L5233" s="25">
        <v>0</v>
      </c>
      <c r="M5233" s="15">
        <v>0</v>
      </c>
      <c r="N5233" s="14">
        <v>0</v>
      </c>
      <c r="O5233" s="16">
        <v>0</v>
      </c>
      <c r="P5233" s="16">
        <v>0</v>
      </c>
      <c r="Q5233" s="16">
        <v>0</v>
      </c>
      <c r="R5233" s="16">
        <f>Q5233*16.876/100</f>
        <v>0</v>
      </c>
      <c r="S5233" s="17">
        <f t="shared" si="567"/>
        <v>0</v>
      </c>
      <c r="T5233" s="16">
        <v>0</v>
      </c>
      <c r="U5233" s="18">
        <f t="shared" si="568"/>
        <v>0</v>
      </c>
      <c r="V5233" s="18">
        <f t="shared" si="569"/>
        <v>0</v>
      </c>
      <c r="W5233" s="18">
        <f t="shared" si="570"/>
        <v>0</v>
      </c>
      <c r="X5233" s="27"/>
      <c r="Y5233" s="19">
        <f t="shared" si="571"/>
        <v>0</v>
      </c>
      <c r="Z5233" s="18">
        <f t="shared" si="572"/>
        <v>0</v>
      </c>
      <c r="AA5233" s="12">
        <v>7</v>
      </c>
      <c r="AB5233" s="12">
        <v>619.01</v>
      </c>
      <c r="AC5233" s="28">
        <f>+I5233+Y5233-Z5233</f>
        <v>0.32</v>
      </c>
      <c r="AD5233" s="20">
        <f t="shared" si="573"/>
        <v>0</v>
      </c>
      <c r="AE5233">
        <v>0</v>
      </c>
    </row>
    <row r="5234" spans="1:31" x14ac:dyDescent="0.25">
      <c r="A5234" s="9">
        <v>45260</v>
      </c>
      <c r="B5234" s="10" t="s">
        <v>365</v>
      </c>
      <c r="C5234" s="10" t="s">
        <v>282</v>
      </c>
      <c r="D5234" s="10" t="s">
        <v>40</v>
      </c>
      <c r="E5234" s="10" t="s">
        <v>30</v>
      </c>
      <c r="F5234" s="10">
        <v>520</v>
      </c>
      <c r="G5234" s="10">
        <v>567</v>
      </c>
      <c r="H5234" s="11">
        <f>SUMIFS(AA:AA,$A:$A,EOMONTH($A5234,-1),$B:$B,$B5234)</f>
        <v>-75</v>
      </c>
      <c r="I5234" s="63">
        <f>ROUND(SUMIFS(AC:AC,$A:$A,EOMONTH($A5234,-1),$B:$B,$B5234),2)</f>
        <v>113.24</v>
      </c>
      <c r="J5234" s="11">
        <f>SUMIFS(AB:AB,$A:$A,EOMONTH($A5234,-1),$B:$B,$B5234)</f>
        <v>-7320.95</v>
      </c>
      <c r="K5234" s="13">
        <v>0</v>
      </c>
      <c r="L5234" s="25">
        <v>0</v>
      </c>
      <c r="M5234" s="15">
        <v>0</v>
      </c>
      <c r="N5234" s="14">
        <v>0</v>
      </c>
      <c r="O5234" s="16">
        <v>3</v>
      </c>
      <c r="P5234" s="16">
        <v>317.52</v>
      </c>
      <c r="Q5234" s="16">
        <v>0</v>
      </c>
      <c r="R5234" s="16">
        <f>Q5234*16.876/100</f>
        <v>0</v>
      </c>
      <c r="S5234" s="17">
        <f t="shared" si="567"/>
        <v>0</v>
      </c>
      <c r="T5234" s="16">
        <v>0</v>
      </c>
      <c r="U5234" s="18">
        <f t="shared" si="568"/>
        <v>-42.524999999999999</v>
      </c>
      <c r="V5234" s="18">
        <f t="shared" si="569"/>
        <v>0</v>
      </c>
      <c r="W5234" s="18">
        <f t="shared" si="570"/>
        <v>0</v>
      </c>
      <c r="X5234" s="27"/>
      <c r="Y5234" s="19">
        <f t="shared" si="571"/>
        <v>0</v>
      </c>
      <c r="Z5234" s="18">
        <f t="shared" si="572"/>
        <v>1.7010000000000001</v>
      </c>
      <c r="AA5234" s="12">
        <v>-78</v>
      </c>
      <c r="AB5234" s="12">
        <v>-7638.47</v>
      </c>
      <c r="AC5234" s="28">
        <f>+I5234+Y5234-Z5234</f>
        <v>111.539</v>
      </c>
      <c r="AD5234" s="20">
        <f t="shared" si="573"/>
        <v>0</v>
      </c>
      <c r="AE5234">
        <v>0</v>
      </c>
    </row>
    <row r="5235" spans="1:31" x14ac:dyDescent="0.25">
      <c r="A5235" s="9">
        <v>45260</v>
      </c>
      <c r="B5235" s="10" t="s">
        <v>366</v>
      </c>
      <c r="C5235" s="10" t="s">
        <v>282</v>
      </c>
      <c r="D5235" s="10" t="s">
        <v>40</v>
      </c>
      <c r="E5235" s="10" t="s">
        <v>30</v>
      </c>
      <c r="F5235" s="10">
        <v>520</v>
      </c>
      <c r="G5235" s="10">
        <v>567</v>
      </c>
      <c r="H5235" s="11">
        <f>SUMIFS(AA:AA,$A:$A,EOMONTH($A5235,-1),$B:$B,$B5235)</f>
        <v>-18</v>
      </c>
      <c r="I5235" s="63">
        <f>ROUND(SUMIFS(AC:AC,$A:$A,EOMONTH($A5235,-1),$B:$B,$B5235),2)</f>
        <v>-58.23</v>
      </c>
      <c r="J5235" s="11">
        <f>SUMIFS(AB:AB,$A:$A,EOMONTH($A5235,-1),$B:$B,$B5235)</f>
        <v>-1878.24</v>
      </c>
      <c r="K5235" s="13">
        <v>0</v>
      </c>
      <c r="L5235" s="25">
        <v>0</v>
      </c>
      <c r="M5235" s="15">
        <v>0</v>
      </c>
      <c r="N5235" s="14">
        <v>0</v>
      </c>
      <c r="O5235" s="16">
        <v>4</v>
      </c>
      <c r="P5235" s="16">
        <v>423.36</v>
      </c>
      <c r="Q5235" s="16">
        <v>0</v>
      </c>
      <c r="R5235" s="16">
        <f>Q5235*16.876/100</f>
        <v>0</v>
      </c>
      <c r="S5235" s="17">
        <f t="shared" si="567"/>
        <v>0</v>
      </c>
      <c r="T5235" s="16">
        <v>0</v>
      </c>
      <c r="U5235" s="18">
        <f t="shared" si="568"/>
        <v>-10.206</v>
      </c>
      <c r="V5235" s="18">
        <f t="shared" si="569"/>
        <v>0</v>
      </c>
      <c r="W5235" s="18">
        <f t="shared" si="570"/>
        <v>0</v>
      </c>
      <c r="X5235" s="27"/>
      <c r="Y5235" s="19">
        <f t="shared" si="571"/>
        <v>0</v>
      </c>
      <c r="Z5235" s="18">
        <f t="shared" si="572"/>
        <v>2.2679999999999998</v>
      </c>
      <c r="AA5235" s="12">
        <v>-22</v>
      </c>
      <c r="AB5235" s="12">
        <v>-2301.6</v>
      </c>
      <c r="AC5235" s="28">
        <f>+I5235+Y5235-Z5235</f>
        <v>-60.497999999999998</v>
      </c>
      <c r="AD5235" s="20">
        <f t="shared" si="573"/>
        <v>70</v>
      </c>
      <c r="AE5235">
        <v>70</v>
      </c>
    </row>
    <row r="5236" spans="1:31" x14ac:dyDescent="0.25">
      <c r="A5236" s="9">
        <v>45260</v>
      </c>
      <c r="B5236" s="10" t="s">
        <v>367</v>
      </c>
      <c r="C5236" s="10" t="s">
        <v>282</v>
      </c>
      <c r="D5236" s="10" t="s">
        <v>40</v>
      </c>
      <c r="E5236" s="10" t="s">
        <v>30</v>
      </c>
      <c r="F5236" s="10">
        <v>520</v>
      </c>
      <c r="G5236" s="10">
        <v>567</v>
      </c>
      <c r="H5236" s="11">
        <f>SUMIFS(AA:AA,$A:$A,EOMONTH($A5236,-1),$B:$B,$B5236)</f>
        <v>87</v>
      </c>
      <c r="I5236" s="63">
        <f>ROUND(SUMIFS(AC:AC,$A:$A,EOMONTH($A5236,-1),$B:$B,$B5236),2)</f>
        <v>3.93</v>
      </c>
      <c r="J5236" s="11">
        <f>SUMIFS(AB:AB,$A:$A,EOMONTH($A5236,-1),$B:$B,$B5236)</f>
        <v>8111.01</v>
      </c>
      <c r="K5236" s="13">
        <v>0</v>
      </c>
      <c r="L5236" s="25">
        <v>0</v>
      </c>
      <c r="M5236" s="15">
        <v>0</v>
      </c>
      <c r="N5236" s="14">
        <v>0</v>
      </c>
      <c r="O5236" s="16">
        <v>0</v>
      </c>
      <c r="P5236" s="16">
        <v>0</v>
      </c>
      <c r="Q5236" s="16">
        <v>0</v>
      </c>
      <c r="R5236" s="16">
        <f>Q5236*16.876/100</f>
        <v>0</v>
      </c>
      <c r="S5236" s="17">
        <f t="shared" si="567"/>
        <v>0</v>
      </c>
      <c r="T5236" s="16">
        <v>0</v>
      </c>
      <c r="U5236" s="18">
        <f t="shared" si="568"/>
        <v>49.329000000000001</v>
      </c>
      <c r="V5236" s="18">
        <f t="shared" si="569"/>
        <v>0</v>
      </c>
      <c r="W5236" s="18">
        <f t="shared" si="570"/>
        <v>0</v>
      </c>
      <c r="X5236" s="27"/>
      <c r="Y5236" s="19">
        <f t="shared" si="571"/>
        <v>0</v>
      </c>
      <c r="Z5236" s="18">
        <f t="shared" si="572"/>
        <v>0</v>
      </c>
      <c r="AA5236" s="12">
        <v>87</v>
      </c>
      <c r="AB5236" s="12">
        <v>8111.01</v>
      </c>
      <c r="AC5236" s="28">
        <f>+I5236+Y5236-Z5236</f>
        <v>3.93</v>
      </c>
      <c r="AD5236" s="20">
        <f t="shared" si="573"/>
        <v>0</v>
      </c>
      <c r="AE5236">
        <v>0</v>
      </c>
    </row>
    <row r="5237" spans="1:31" x14ac:dyDescent="0.25">
      <c r="A5237" s="9">
        <v>45260</v>
      </c>
      <c r="B5237" s="10" t="s">
        <v>368</v>
      </c>
      <c r="C5237" s="10" t="s">
        <v>282</v>
      </c>
      <c r="D5237" s="10" t="s">
        <v>40</v>
      </c>
      <c r="E5237" s="10" t="s">
        <v>30</v>
      </c>
      <c r="F5237" s="10">
        <v>520</v>
      </c>
      <c r="G5237" s="10">
        <v>567</v>
      </c>
      <c r="H5237" s="11">
        <f>SUMIFS(AA:AA,$A:$A,EOMONTH($A5237,-1),$B:$B,$B5237)</f>
        <v>121</v>
      </c>
      <c r="I5237" s="63">
        <f>ROUND(SUMIFS(AC:AC,$A:$A,EOMONTH($A5237,-1),$B:$B,$B5237),2)</f>
        <v>5.46</v>
      </c>
      <c r="J5237" s="11">
        <f>SUMIFS(AB:AB,$A:$A,EOMONTH($A5237,-1),$B:$B,$B5237)</f>
        <v>8600.66</v>
      </c>
      <c r="K5237" s="13">
        <v>0</v>
      </c>
      <c r="L5237" s="25">
        <v>0</v>
      </c>
      <c r="M5237" s="15">
        <v>0</v>
      </c>
      <c r="N5237" s="14">
        <v>0</v>
      </c>
      <c r="O5237" s="16">
        <v>0</v>
      </c>
      <c r="P5237" s="16">
        <v>0</v>
      </c>
      <c r="Q5237" s="16">
        <v>0</v>
      </c>
      <c r="R5237" s="16">
        <f>Q5237*16.876/100</f>
        <v>0</v>
      </c>
      <c r="S5237" s="17">
        <f t="shared" si="567"/>
        <v>0</v>
      </c>
      <c r="T5237" s="16">
        <v>0</v>
      </c>
      <c r="U5237" s="18">
        <f t="shared" si="568"/>
        <v>68.606999999999999</v>
      </c>
      <c r="V5237" s="18">
        <f t="shared" si="569"/>
        <v>0</v>
      </c>
      <c r="W5237" s="18">
        <f t="shared" si="570"/>
        <v>0</v>
      </c>
      <c r="X5237" s="27"/>
      <c r="Y5237" s="19">
        <f t="shared" si="571"/>
        <v>0</v>
      </c>
      <c r="Z5237" s="18">
        <f t="shared" si="572"/>
        <v>0</v>
      </c>
      <c r="AA5237" s="12">
        <v>121</v>
      </c>
      <c r="AB5237" s="12">
        <v>8600.66</v>
      </c>
      <c r="AC5237" s="28">
        <f>+I5237+Y5237-Z5237</f>
        <v>5.46</v>
      </c>
      <c r="AD5237" s="20">
        <f t="shared" si="573"/>
        <v>0</v>
      </c>
      <c r="AE5237">
        <v>0</v>
      </c>
    </row>
    <row r="5238" spans="1:31" x14ac:dyDescent="0.25">
      <c r="A5238" s="59">
        <v>45260</v>
      </c>
      <c r="B5238" s="60" t="s">
        <v>369</v>
      </c>
      <c r="C5238" s="60" t="s">
        <v>282</v>
      </c>
      <c r="D5238" s="60" t="s">
        <v>40</v>
      </c>
      <c r="E5238" s="60" t="s">
        <v>30</v>
      </c>
      <c r="F5238" s="10"/>
      <c r="G5238" s="10"/>
      <c r="H5238" s="11"/>
      <c r="I5238" s="63">
        <f>ROUND(SUMIFS(AC:AC,$A:$A,EOMONTH($A5238,-1),$B:$B,$B5238),2)</f>
        <v>0.6</v>
      </c>
      <c r="J5238" s="11"/>
      <c r="K5238" s="13"/>
      <c r="L5238" s="25"/>
      <c r="M5238" s="15"/>
      <c r="N5238" s="14"/>
      <c r="O5238" s="16"/>
      <c r="P5238" s="16"/>
      <c r="Q5238" s="16"/>
      <c r="R5238" s="16"/>
      <c r="S5238" s="17">
        <f t="shared" si="567"/>
        <v>0</v>
      </c>
      <c r="T5238" s="16"/>
      <c r="U5238" s="18">
        <f t="shared" si="568"/>
        <v>0</v>
      </c>
      <c r="V5238" s="18">
        <f t="shared" si="569"/>
        <v>0</v>
      </c>
      <c r="W5238" s="18">
        <f t="shared" si="570"/>
        <v>0</v>
      </c>
      <c r="X5238" s="27"/>
      <c r="Y5238" s="19">
        <f t="shared" si="571"/>
        <v>0</v>
      </c>
      <c r="Z5238" s="18">
        <f t="shared" si="572"/>
        <v>0</v>
      </c>
      <c r="AA5238" s="12"/>
      <c r="AB5238" s="12"/>
      <c r="AC5238" s="28">
        <f>+I5238+Y5238-Z5238</f>
        <v>0.6</v>
      </c>
      <c r="AD5238" s="20">
        <f t="shared" si="573"/>
        <v>0</v>
      </c>
      <c r="AE5238">
        <v>0</v>
      </c>
    </row>
    <row r="5239" spans="1:31" x14ac:dyDescent="0.25">
      <c r="A5239" s="9">
        <v>45260</v>
      </c>
      <c r="B5239" s="10" t="s">
        <v>370</v>
      </c>
      <c r="C5239" s="10" t="s">
        <v>282</v>
      </c>
      <c r="D5239" s="10" t="s">
        <v>40</v>
      </c>
      <c r="E5239" s="10" t="s">
        <v>30</v>
      </c>
      <c r="F5239" s="10">
        <v>520</v>
      </c>
      <c r="G5239" s="10">
        <v>567</v>
      </c>
      <c r="H5239" s="11">
        <f>SUMIFS(AA:AA,$A:$A,EOMONTH($A5239,-1),$B:$B,$B5239)</f>
        <v>67</v>
      </c>
      <c r="I5239" s="63">
        <f>ROUND(SUMIFS(AC:AC,$A:$A,EOMONTH($A5239,-1),$B:$B,$B5239),2)</f>
        <v>-7.41</v>
      </c>
      <c r="J5239" s="11">
        <f>SUMIFS(AB:AB,$A:$A,EOMONTH($A5239,-1),$B:$B,$B5239)</f>
        <v>4735.96</v>
      </c>
      <c r="K5239" s="13">
        <v>0</v>
      </c>
      <c r="L5239" s="25">
        <v>0</v>
      </c>
      <c r="M5239" s="15">
        <v>0</v>
      </c>
      <c r="N5239" s="14">
        <v>0</v>
      </c>
      <c r="O5239" s="16">
        <v>0</v>
      </c>
      <c r="P5239" s="16">
        <v>0</v>
      </c>
      <c r="Q5239" s="16">
        <v>0</v>
      </c>
      <c r="R5239" s="16">
        <f>Q5239*16.876/100</f>
        <v>0</v>
      </c>
      <c r="S5239" s="17">
        <f t="shared" si="567"/>
        <v>0</v>
      </c>
      <c r="T5239" s="16">
        <v>0</v>
      </c>
      <c r="U5239" s="18">
        <f t="shared" si="568"/>
        <v>37.988999999999997</v>
      </c>
      <c r="V5239" s="18">
        <f t="shared" si="569"/>
        <v>0</v>
      </c>
      <c r="W5239" s="18">
        <f t="shared" si="570"/>
        <v>0</v>
      </c>
      <c r="X5239" s="27"/>
      <c r="Y5239" s="19">
        <f t="shared" si="571"/>
        <v>0</v>
      </c>
      <c r="Z5239" s="18">
        <f t="shared" si="572"/>
        <v>0</v>
      </c>
      <c r="AA5239" s="12">
        <v>67</v>
      </c>
      <c r="AB5239" s="12">
        <v>4735.96</v>
      </c>
      <c r="AC5239" s="28">
        <f>+I5239+Y5239-Z5239</f>
        <v>-7.41</v>
      </c>
      <c r="AD5239" s="20">
        <f t="shared" si="573"/>
        <v>10</v>
      </c>
      <c r="AE5239">
        <v>10</v>
      </c>
    </row>
    <row r="5240" spans="1:31" x14ac:dyDescent="0.25">
      <c r="A5240" s="9">
        <v>45260</v>
      </c>
      <c r="B5240" s="10" t="s">
        <v>371</v>
      </c>
      <c r="C5240" s="10" t="s">
        <v>282</v>
      </c>
      <c r="D5240" s="10" t="s">
        <v>40</v>
      </c>
      <c r="E5240" s="10" t="s">
        <v>30</v>
      </c>
      <c r="F5240" s="10">
        <v>520</v>
      </c>
      <c r="G5240" s="10">
        <v>567</v>
      </c>
      <c r="H5240" s="11">
        <f>SUMIFS(AA:AA,$A:$A,EOMONTH($A5240,-1),$B:$B,$B5240)</f>
        <v>-26</v>
      </c>
      <c r="I5240" s="63">
        <f>ROUND(SUMIFS(AC:AC,$A:$A,EOMONTH($A5240,-1),$B:$B,$B5240),2)</f>
        <v>-6.59</v>
      </c>
      <c r="J5240" s="11">
        <f>SUMIFS(AB:AB,$A:$A,EOMONTH($A5240,-1),$B:$B,$B5240)</f>
        <v>-2604.98</v>
      </c>
      <c r="K5240" s="13">
        <v>0</v>
      </c>
      <c r="L5240" s="25">
        <v>0</v>
      </c>
      <c r="M5240" s="15">
        <v>0</v>
      </c>
      <c r="N5240" s="14">
        <v>0</v>
      </c>
      <c r="O5240" s="16">
        <v>79</v>
      </c>
      <c r="P5240" s="16">
        <v>7722.02</v>
      </c>
      <c r="Q5240" s="16">
        <v>0</v>
      </c>
      <c r="R5240" s="16">
        <f>Q5240*16.876/100</f>
        <v>0</v>
      </c>
      <c r="S5240" s="17">
        <f t="shared" si="567"/>
        <v>0</v>
      </c>
      <c r="T5240" s="16">
        <v>0</v>
      </c>
      <c r="U5240" s="18">
        <f t="shared" si="568"/>
        <v>-14.742000000000001</v>
      </c>
      <c r="V5240" s="18">
        <f t="shared" si="569"/>
        <v>0</v>
      </c>
      <c r="W5240" s="18">
        <f t="shared" si="570"/>
        <v>0</v>
      </c>
      <c r="X5240" s="27"/>
      <c r="Y5240" s="19">
        <f t="shared" si="571"/>
        <v>0</v>
      </c>
      <c r="Z5240" s="18">
        <f t="shared" si="572"/>
        <v>44.792999999999999</v>
      </c>
      <c r="AA5240" s="12">
        <v>-105</v>
      </c>
      <c r="AB5240" s="12">
        <v>-10327</v>
      </c>
      <c r="AC5240" s="28">
        <f>+I5240+Y5240-Z5240</f>
        <v>-51.382999999999996</v>
      </c>
      <c r="AD5240" s="20">
        <f t="shared" si="573"/>
        <v>60</v>
      </c>
      <c r="AE5240">
        <v>60</v>
      </c>
    </row>
    <row r="5241" spans="1:31" x14ac:dyDescent="0.25">
      <c r="A5241" s="9">
        <v>45260</v>
      </c>
      <c r="B5241" s="10" t="s">
        <v>372</v>
      </c>
      <c r="C5241" s="10" t="s">
        <v>278</v>
      </c>
      <c r="D5241" s="10" t="s">
        <v>40</v>
      </c>
      <c r="E5241" s="10" t="s">
        <v>30</v>
      </c>
      <c r="F5241" s="10">
        <v>365</v>
      </c>
      <c r="G5241" s="10">
        <v>398</v>
      </c>
      <c r="H5241" s="11">
        <f>SUMIFS(AA:AA,$A:$A,EOMONTH($A5241,-1),$B:$B,$B5241)</f>
        <v>368</v>
      </c>
      <c r="I5241" s="63">
        <f>ROUND(SUMIFS(AC:AC,$A:$A,EOMONTH($A5241,-1),$B:$B,$B5241),2)</f>
        <v>143.74</v>
      </c>
      <c r="J5241" s="11">
        <f>SUMIFS(AB:AB,$A:$A,EOMONTH($A5241,-1),$B:$B,$B5241)</f>
        <v>10307.68</v>
      </c>
      <c r="K5241" s="13">
        <v>0</v>
      </c>
      <c r="L5241" s="25">
        <v>0</v>
      </c>
      <c r="M5241" s="15">
        <v>335</v>
      </c>
      <c r="N5241" s="14">
        <v>13670.48</v>
      </c>
      <c r="O5241" s="16">
        <v>370</v>
      </c>
      <c r="P5241" s="16">
        <v>26335</v>
      </c>
      <c r="Q5241" s="16">
        <v>0</v>
      </c>
      <c r="R5241" s="16">
        <f>Q5241*16.876/100</f>
        <v>0</v>
      </c>
      <c r="S5241" s="17">
        <f t="shared" si="567"/>
        <v>0</v>
      </c>
      <c r="T5241" s="16">
        <v>0</v>
      </c>
      <c r="U5241" s="18">
        <f t="shared" si="568"/>
        <v>146.464</v>
      </c>
      <c r="V5241" s="18">
        <f t="shared" si="569"/>
        <v>122.27500000000001</v>
      </c>
      <c r="W5241" s="18">
        <f t="shared" si="570"/>
        <v>20.528749750000003</v>
      </c>
      <c r="X5241" s="27"/>
      <c r="Y5241" s="19">
        <f t="shared" si="571"/>
        <v>142.80374975000001</v>
      </c>
      <c r="Z5241" s="18">
        <f t="shared" si="572"/>
        <v>147.26</v>
      </c>
      <c r="AA5241" s="12">
        <v>333</v>
      </c>
      <c r="AB5241" s="12">
        <v>11694.84</v>
      </c>
      <c r="AC5241" s="28">
        <f>+I5241+Y5241-Z5241</f>
        <v>139.28374975000003</v>
      </c>
      <c r="AD5241" s="20">
        <f t="shared" si="573"/>
        <v>0</v>
      </c>
      <c r="AE5241">
        <v>0</v>
      </c>
    </row>
    <row r="5242" spans="1:31" x14ac:dyDescent="0.25">
      <c r="A5242" s="9">
        <v>45260</v>
      </c>
      <c r="B5242" s="10" t="s">
        <v>373</v>
      </c>
      <c r="C5242" s="10" t="s">
        <v>278</v>
      </c>
      <c r="D5242" s="10" t="s">
        <v>40</v>
      </c>
      <c r="E5242" s="10" t="s">
        <v>30</v>
      </c>
      <c r="F5242" s="10">
        <v>365</v>
      </c>
      <c r="G5242" s="10">
        <v>398</v>
      </c>
      <c r="H5242" s="11">
        <f>SUMIFS(AA:AA,$A:$A,EOMONTH($A5242,-1),$B:$B,$B5242)</f>
        <v>643</v>
      </c>
      <c r="I5242" s="63">
        <f>ROUND(SUMIFS(AC:AC,$A:$A,EOMONTH($A5242,-1),$B:$B,$B5242),2)</f>
        <v>125.73</v>
      </c>
      <c r="J5242" s="11">
        <f>SUMIFS(AB:AB,$A:$A,EOMONTH($A5242,-1),$B:$B,$B5242)</f>
        <v>18319.07</v>
      </c>
      <c r="K5242" s="13">
        <v>0</v>
      </c>
      <c r="L5242" s="25">
        <v>0</v>
      </c>
      <c r="M5242" s="15">
        <v>0</v>
      </c>
      <c r="N5242" s="14">
        <v>0</v>
      </c>
      <c r="O5242" s="16">
        <v>39</v>
      </c>
      <c r="P5242" s="16">
        <v>2734.68</v>
      </c>
      <c r="Q5242" s="16">
        <v>0</v>
      </c>
      <c r="R5242" s="16">
        <f>Q5242*16.876/100</f>
        <v>0</v>
      </c>
      <c r="S5242" s="17">
        <f t="shared" si="567"/>
        <v>0</v>
      </c>
      <c r="T5242" s="16">
        <v>0</v>
      </c>
      <c r="U5242" s="18">
        <f t="shared" si="568"/>
        <v>255.91399999999999</v>
      </c>
      <c r="V5242" s="18">
        <f t="shared" si="569"/>
        <v>0</v>
      </c>
      <c r="W5242" s="18">
        <f t="shared" si="570"/>
        <v>0</v>
      </c>
      <c r="X5242" s="27"/>
      <c r="Y5242" s="19">
        <f t="shared" si="571"/>
        <v>0</v>
      </c>
      <c r="Z5242" s="18">
        <f t="shared" si="572"/>
        <v>15.522</v>
      </c>
      <c r="AA5242" s="12">
        <v>604</v>
      </c>
      <c r="AB5242" s="12">
        <v>17207.96</v>
      </c>
      <c r="AC5242" s="28">
        <f>+I5242+Y5242-Z5242</f>
        <v>110.208</v>
      </c>
      <c r="AD5242" s="20">
        <f t="shared" si="573"/>
        <v>0</v>
      </c>
      <c r="AE5242">
        <v>0</v>
      </c>
    </row>
    <row r="5243" spans="1:31" x14ac:dyDescent="0.25">
      <c r="A5243" s="9">
        <v>45260</v>
      </c>
      <c r="B5243" s="10" t="s">
        <v>374</v>
      </c>
      <c r="C5243" s="10" t="s">
        <v>278</v>
      </c>
      <c r="D5243" s="10" t="s">
        <v>40</v>
      </c>
      <c r="E5243" s="10" t="s">
        <v>30</v>
      </c>
      <c r="F5243" s="10">
        <v>365</v>
      </c>
      <c r="G5243" s="10">
        <v>398</v>
      </c>
      <c r="H5243" s="11">
        <f>SUMIFS(AA:AA,$A:$A,EOMONTH($A5243,-1),$B:$B,$B5243)</f>
        <v>37</v>
      </c>
      <c r="I5243" s="63">
        <f>ROUND(SUMIFS(AC:AC,$A:$A,EOMONTH($A5243,-1),$B:$B,$B5243),2)</f>
        <v>-74.12</v>
      </c>
      <c r="J5243" s="11">
        <f>SUMIFS(AB:AB,$A:$A,EOMONTH($A5243,-1),$B:$B,$B5243)</f>
        <v>1371.56</v>
      </c>
      <c r="K5243" s="13">
        <v>0</v>
      </c>
      <c r="L5243" s="25">
        <v>0</v>
      </c>
      <c r="M5243" s="15">
        <v>200</v>
      </c>
      <c r="N5243" s="14">
        <v>7747.97</v>
      </c>
      <c r="O5243" s="16">
        <v>41</v>
      </c>
      <c r="P5243" s="16">
        <v>2874.92</v>
      </c>
      <c r="Q5243" s="16">
        <v>0</v>
      </c>
      <c r="R5243" s="16">
        <f>Q5243*16.876/100</f>
        <v>0</v>
      </c>
      <c r="S5243" s="17">
        <f t="shared" si="567"/>
        <v>0</v>
      </c>
      <c r="T5243" s="16">
        <v>0</v>
      </c>
      <c r="U5243" s="18">
        <f t="shared" si="568"/>
        <v>14.726000000000001</v>
      </c>
      <c r="V5243" s="18">
        <f t="shared" si="569"/>
        <v>73</v>
      </c>
      <c r="W5243" s="18">
        <f t="shared" si="570"/>
        <v>12.255970000000001</v>
      </c>
      <c r="X5243" s="27"/>
      <c r="Y5243" s="19">
        <f t="shared" si="571"/>
        <v>85.255970000000005</v>
      </c>
      <c r="Z5243" s="18">
        <f t="shared" si="572"/>
        <v>16.318000000000001</v>
      </c>
      <c r="AA5243" s="12">
        <v>196</v>
      </c>
      <c r="AB5243" s="12">
        <v>7531.19</v>
      </c>
      <c r="AC5243" s="28">
        <f>+I5243+Y5243-Z5243</f>
        <v>-5.182030000000001</v>
      </c>
      <c r="AD5243" s="20">
        <f t="shared" si="573"/>
        <v>10</v>
      </c>
      <c r="AE5243">
        <v>10</v>
      </c>
    </row>
    <row r="5244" spans="1:31" x14ac:dyDescent="0.25">
      <c r="A5244" s="9">
        <v>45260</v>
      </c>
      <c r="B5244" s="10" t="s">
        <v>375</v>
      </c>
      <c r="C5244" s="10" t="s">
        <v>278</v>
      </c>
      <c r="D5244" s="10" t="s">
        <v>40</v>
      </c>
      <c r="E5244" s="10" t="s">
        <v>30</v>
      </c>
      <c r="F5244" s="10">
        <v>365</v>
      </c>
      <c r="G5244" s="10">
        <v>398</v>
      </c>
      <c r="H5244" s="11">
        <f>SUMIFS(AA:AA,$A:$A,EOMONTH($A5244,-1),$B:$B,$B5244)</f>
        <v>-24</v>
      </c>
      <c r="I5244" s="63">
        <f>ROUND(SUMIFS(AC:AC,$A:$A,EOMONTH($A5244,-1),$B:$B,$B5244),2)</f>
        <v>-119.87</v>
      </c>
      <c r="J5244" s="11">
        <f>SUMIFS(AB:AB,$A:$A,EOMONTH($A5244,-1),$B:$B,$B5244)</f>
        <v>-854.14</v>
      </c>
      <c r="K5244" s="13">
        <v>0</v>
      </c>
      <c r="L5244" s="25">
        <v>0</v>
      </c>
      <c r="M5244" s="15">
        <v>0</v>
      </c>
      <c r="N5244" s="14">
        <v>0</v>
      </c>
      <c r="O5244" s="16">
        <v>24</v>
      </c>
      <c r="P5244" s="16">
        <v>1860.2</v>
      </c>
      <c r="Q5244" s="16">
        <v>0</v>
      </c>
      <c r="R5244" s="16">
        <f>Q5244*16.876/100</f>
        <v>0</v>
      </c>
      <c r="S5244" s="17">
        <f t="shared" si="567"/>
        <v>0</v>
      </c>
      <c r="T5244" s="16">
        <v>0</v>
      </c>
      <c r="U5244" s="18">
        <f t="shared" si="568"/>
        <v>-9.5519999999999996</v>
      </c>
      <c r="V5244" s="18">
        <f t="shared" si="569"/>
        <v>0</v>
      </c>
      <c r="W5244" s="18">
        <f t="shared" si="570"/>
        <v>0</v>
      </c>
      <c r="X5244" s="27"/>
      <c r="Y5244" s="19">
        <f t="shared" si="571"/>
        <v>0</v>
      </c>
      <c r="Z5244" s="18">
        <f t="shared" si="572"/>
        <v>9.5519999999999996</v>
      </c>
      <c r="AA5244" s="12">
        <v>-48</v>
      </c>
      <c r="AB5244" s="12">
        <v>-2714.34</v>
      </c>
      <c r="AC5244" s="28">
        <f>+I5244+Y5244-Z5244</f>
        <v>-129.422</v>
      </c>
      <c r="AD5244" s="20">
        <f t="shared" si="573"/>
        <v>130</v>
      </c>
      <c r="AE5244">
        <v>130</v>
      </c>
    </row>
    <row r="5245" spans="1:31" x14ac:dyDescent="0.25">
      <c r="A5245" s="9">
        <v>45260</v>
      </c>
      <c r="B5245" s="10" t="s">
        <v>376</v>
      </c>
      <c r="C5245" s="10" t="s">
        <v>278</v>
      </c>
      <c r="D5245" s="10" t="s">
        <v>40</v>
      </c>
      <c r="E5245" s="10" t="s">
        <v>30</v>
      </c>
      <c r="F5245" s="10">
        <v>365</v>
      </c>
      <c r="G5245" s="10">
        <v>398</v>
      </c>
      <c r="H5245" s="11">
        <f>SUMIFS(AA:AA,$A:$A,EOMONTH($A5245,-1),$B:$B,$B5245)</f>
        <v>173</v>
      </c>
      <c r="I5245" s="63">
        <f>ROUND(SUMIFS(AC:AC,$A:$A,EOMONTH($A5245,-1),$B:$B,$B5245),2)</f>
        <v>-20.010000000000002</v>
      </c>
      <c r="J5245" s="11">
        <f>SUMIFS(AB:AB,$A:$A,EOMONTH($A5245,-1),$B:$B,$B5245)</f>
        <v>4888.9799999999996</v>
      </c>
      <c r="K5245" s="13">
        <v>0</v>
      </c>
      <c r="L5245" s="25">
        <v>0</v>
      </c>
      <c r="M5245" s="15">
        <v>400</v>
      </c>
      <c r="N5245" s="14">
        <v>16257.81</v>
      </c>
      <c r="O5245" s="16">
        <v>226</v>
      </c>
      <c r="P5245" s="16">
        <v>16286.2</v>
      </c>
      <c r="Q5245" s="16">
        <v>0</v>
      </c>
      <c r="R5245" s="16">
        <f>Q5245*16.876/100</f>
        <v>0</v>
      </c>
      <c r="S5245" s="17">
        <f t="shared" si="567"/>
        <v>0</v>
      </c>
      <c r="T5245" s="16">
        <v>0</v>
      </c>
      <c r="U5245" s="18">
        <f t="shared" si="568"/>
        <v>68.853999999999999</v>
      </c>
      <c r="V5245" s="18">
        <f t="shared" si="569"/>
        <v>146</v>
      </c>
      <c r="W5245" s="18">
        <f t="shared" si="570"/>
        <v>24.511940000000003</v>
      </c>
      <c r="X5245" s="27"/>
      <c r="Y5245" s="19">
        <f t="shared" si="571"/>
        <v>170.51194000000001</v>
      </c>
      <c r="Z5245" s="18">
        <f t="shared" si="572"/>
        <v>89.947999999999993</v>
      </c>
      <c r="AA5245" s="12">
        <v>347</v>
      </c>
      <c r="AB5245" s="12">
        <v>13031.3</v>
      </c>
      <c r="AC5245" s="28">
        <f>+I5245+Y5245-Z5245</f>
        <v>60.553940000000026</v>
      </c>
      <c r="AD5245" s="20">
        <f t="shared" si="573"/>
        <v>0</v>
      </c>
      <c r="AE5245">
        <v>0</v>
      </c>
    </row>
    <row r="5246" spans="1:31" x14ac:dyDescent="0.25">
      <c r="A5246" s="9">
        <v>45260</v>
      </c>
      <c r="B5246" s="10" t="s">
        <v>377</v>
      </c>
      <c r="C5246" s="10" t="s">
        <v>278</v>
      </c>
      <c r="D5246" s="10" t="s">
        <v>40</v>
      </c>
      <c r="E5246" s="10" t="s">
        <v>30</v>
      </c>
      <c r="F5246" s="10">
        <v>365</v>
      </c>
      <c r="G5246" s="10">
        <v>398</v>
      </c>
      <c r="H5246" s="11">
        <f>SUMIFS(AA:AA,$A:$A,EOMONTH($A5246,-1),$B:$B,$B5246)</f>
        <v>300</v>
      </c>
      <c r="I5246" s="63">
        <f>ROUND(SUMIFS(AC:AC,$A:$A,EOMONTH($A5246,-1),$B:$B,$B5246),2)</f>
        <v>160.72</v>
      </c>
      <c r="J5246" s="11">
        <f>SUMIFS(AB:AB,$A:$A,EOMONTH($A5246,-1),$B:$B,$B5246)</f>
        <v>8487</v>
      </c>
      <c r="K5246" s="13">
        <v>0</v>
      </c>
      <c r="L5246" s="25">
        <v>0</v>
      </c>
      <c r="M5246" s="15">
        <v>0</v>
      </c>
      <c r="N5246" s="14">
        <v>0</v>
      </c>
      <c r="O5246" s="16">
        <v>120</v>
      </c>
      <c r="P5246" s="16">
        <v>8340</v>
      </c>
      <c r="Q5246" s="16">
        <v>0</v>
      </c>
      <c r="R5246" s="16">
        <f>Q5246*16.876/100</f>
        <v>0</v>
      </c>
      <c r="S5246" s="17">
        <f t="shared" si="567"/>
        <v>0</v>
      </c>
      <c r="T5246" s="16">
        <v>0</v>
      </c>
      <c r="U5246" s="18">
        <f t="shared" si="568"/>
        <v>119.4</v>
      </c>
      <c r="V5246" s="18">
        <f t="shared" si="569"/>
        <v>0</v>
      </c>
      <c r="W5246" s="18">
        <f t="shared" si="570"/>
        <v>0</v>
      </c>
      <c r="X5246" s="27"/>
      <c r="Y5246" s="19">
        <f t="shared" si="571"/>
        <v>0</v>
      </c>
      <c r="Z5246" s="18">
        <f t="shared" si="572"/>
        <v>47.76</v>
      </c>
      <c r="AA5246" s="12">
        <v>180</v>
      </c>
      <c r="AB5246" s="12">
        <v>5092.2</v>
      </c>
      <c r="AC5246" s="28">
        <f>+I5246+Y5246-Z5246</f>
        <v>112.96000000000001</v>
      </c>
      <c r="AD5246" s="20">
        <f t="shared" si="573"/>
        <v>0</v>
      </c>
      <c r="AE5246">
        <v>0</v>
      </c>
    </row>
    <row r="5247" spans="1:31" x14ac:dyDescent="0.25">
      <c r="A5247" s="9">
        <v>45260</v>
      </c>
      <c r="B5247" s="10" t="s">
        <v>378</v>
      </c>
      <c r="C5247" s="10" t="s">
        <v>282</v>
      </c>
      <c r="D5247" s="10" t="s">
        <v>29</v>
      </c>
      <c r="E5247" s="10" t="s">
        <v>30</v>
      </c>
      <c r="F5247" s="10"/>
      <c r="G5247" s="10">
        <v>0</v>
      </c>
      <c r="H5247" s="11">
        <f>SUMIFS(AA:AA,$A:$A,EOMONTH($A5247,-1),$B:$B,$B5247)</f>
        <v>1</v>
      </c>
      <c r="I5247" s="63">
        <f>ROUND(SUMIFS(AC:AC,$A:$A,EOMONTH($A5247,-1),$B:$B,$B5247),2)</f>
        <v>0.05</v>
      </c>
      <c r="J5247" s="11">
        <f>SUMIFS(AB:AB,$A:$A,EOMONTH($A5247,-1),$B:$B,$B5247)</f>
        <v>111.02</v>
      </c>
      <c r="K5247" s="13">
        <v>0</v>
      </c>
      <c r="L5247" s="25">
        <v>0</v>
      </c>
      <c r="M5247" s="15">
        <v>0</v>
      </c>
      <c r="N5247" s="14">
        <v>0</v>
      </c>
      <c r="O5247" s="16">
        <v>0</v>
      </c>
      <c r="P5247" s="16">
        <v>0</v>
      </c>
      <c r="Q5247" s="16">
        <v>0</v>
      </c>
      <c r="R5247" s="16">
        <f>Q5247*16.876/100</f>
        <v>0</v>
      </c>
      <c r="S5247" s="17">
        <f t="shared" si="567"/>
        <v>0</v>
      </c>
      <c r="T5247" s="16">
        <v>0</v>
      </c>
      <c r="U5247" s="18">
        <f t="shared" si="568"/>
        <v>0</v>
      </c>
      <c r="V5247" s="18">
        <f t="shared" si="569"/>
        <v>0</v>
      </c>
      <c r="W5247" s="18">
        <f t="shared" si="570"/>
        <v>0</v>
      </c>
      <c r="X5247" s="27"/>
      <c r="Y5247" s="19">
        <f t="shared" si="571"/>
        <v>0</v>
      </c>
      <c r="Z5247" s="18">
        <f t="shared" si="572"/>
        <v>0</v>
      </c>
      <c r="AA5247" s="12">
        <v>1</v>
      </c>
      <c r="AB5247" s="12">
        <v>111.02</v>
      </c>
      <c r="AC5247" s="28">
        <f>+I5247+Y5247-Z5247</f>
        <v>0.05</v>
      </c>
      <c r="AD5247" s="20">
        <f t="shared" si="573"/>
        <v>0</v>
      </c>
      <c r="AE5247">
        <v>0</v>
      </c>
    </row>
    <row r="5248" spans="1:31" x14ac:dyDescent="0.25">
      <c r="A5248" s="9">
        <v>45260</v>
      </c>
      <c r="B5248" s="10" t="s">
        <v>379</v>
      </c>
      <c r="C5248" s="10" t="s">
        <v>282</v>
      </c>
      <c r="D5248" s="10" t="s">
        <v>40</v>
      </c>
      <c r="E5248" s="10" t="s">
        <v>30</v>
      </c>
      <c r="F5248" s="10">
        <v>590</v>
      </c>
      <c r="G5248" s="10">
        <v>643</v>
      </c>
      <c r="H5248" s="11">
        <f>SUMIFS(AA:AA,$A:$A,EOMONTH($A5248,-1),$B:$B,$B5248)</f>
        <v>-55</v>
      </c>
      <c r="I5248" s="63">
        <f>ROUND(SUMIFS(AC:AC,$A:$A,EOMONTH($A5248,-1),$B:$B,$B5248),2)</f>
        <v>1.65</v>
      </c>
      <c r="J5248" s="11">
        <f>SUMIFS(AB:AB,$A:$A,EOMONTH($A5248,-1),$B:$B,$B5248)</f>
        <v>-6542.2</v>
      </c>
      <c r="K5248" s="13">
        <v>0</v>
      </c>
      <c r="L5248" s="25">
        <v>0</v>
      </c>
      <c r="M5248" s="15">
        <v>0</v>
      </c>
      <c r="N5248" s="14">
        <v>0</v>
      </c>
      <c r="O5248" s="16">
        <v>35</v>
      </c>
      <c r="P5248" s="16">
        <v>4169.5</v>
      </c>
      <c r="Q5248" s="16">
        <v>0</v>
      </c>
      <c r="R5248" s="16">
        <f>Q5248*16.876/100</f>
        <v>0</v>
      </c>
      <c r="S5248" s="17">
        <f t="shared" si="567"/>
        <v>0</v>
      </c>
      <c r="T5248" s="16">
        <v>0</v>
      </c>
      <c r="U5248" s="18">
        <f t="shared" si="568"/>
        <v>-35.365000000000002</v>
      </c>
      <c r="V5248" s="18">
        <f t="shared" si="569"/>
        <v>0</v>
      </c>
      <c r="W5248" s="18">
        <f t="shared" si="570"/>
        <v>0</v>
      </c>
      <c r="X5248" s="27"/>
      <c r="Y5248" s="19">
        <f t="shared" si="571"/>
        <v>0</v>
      </c>
      <c r="Z5248" s="18">
        <f t="shared" si="572"/>
        <v>22.504999999999999</v>
      </c>
      <c r="AA5248" s="12">
        <v>-90</v>
      </c>
      <c r="AB5248" s="12">
        <v>-10711.7</v>
      </c>
      <c r="AC5248" s="28">
        <f>+I5248+Y5248-Z5248</f>
        <v>-20.855</v>
      </c>
      <c r="AD5248" s="20">
        <f t="shared" si="573"/>
        <v>30</v>
      </c>
      <c r="AE5248">
        <v>30</v>
      </c>
    </row>
    <row r="5249" spans="1:31" x14ac:dyDescent="0.25">
      <c r="A5249" s="9">
        <v>45260</v>
      </c>
      <c r="B5249" s="10" t="s">
        <v>380</v>
      </c>
      <c r="C5249" s="10" t="s">
        <v>282</v>
      </c>
      <c r="D5249" s="10" t="s">
        <v>40</v>
      </c>
      <c r="E5249" s="10" t="s">
        <v>30</v>
      </c>
      <c r="F5249" s="10">
        <v>590</v>
      </c>
      <c r="G5249" s="10">
        <v>643</v>
      </c>
      <c r="H5249" s="11">
        <f>SUMIFS(AA:AA,$A:$A,EOMONTH($A5249,-1),$B:$B,$B5249)</f>
        <v>-15</v>
      </c>
      <c r="I5249" s="63">
        <f>ROUND(SUMIFS(AC:AC,$A:$A,EOMONTH($A5249,-1),$B:$B,$B5249),2)</f>
        <v>25.47</v>
      </c>
      <c r="J5249" s="11">
        <f>SUMIFS(AB:AB,$A:$A,EOMONTH($A5249,-1),$B:$B,$B5249)</f>
        <v>-1665.3</v>
      </c>
      <c r="K5249" s="13">
        <v>0</v>
      </c>
      <c r="L5249" s="25">
        <v>0</v>
      </c>
      <c r="M5249" s="15">
        <v>0</v>
      </c>
      <c r="N5249" s="14">
        <v>0</v>
      </c>
      <c r="O5249" s="16">
        <v>44</v>
      </c>
      <c r="P5249" s="16">
        <v>4925.84</v>
      </c>
      <c r="Q5249" s="16">
        <v>0</v>
      </c>
      <c r="R5249" s="16">
        <f>Q5249*16.876/100</f>
        <v>0</v>
      </c>
      <c r="S5249" s="17">
        <f t="shared" si="567"/>
        <v>0</v>
      </c>
      <c r="T5249" s="16">
        <v>0</v>
      </c>
      <c r="U5249" s="18">
        <f t="shared" si="568"/>
        <v>-9.6449999999999996</v>
      </c>
      <c r="V5249" s="18">
        <f t="shared" si="569"/>
        <v>0</v>
      </c>
      <c r="W5249" s="18">
        <f t="shared" si="570"/>
        <v>0</v>
      </c>
      <c r="X5249" s="27"/>
      <c r="Y5249" s="19">
        <f t="shared" si="571"/>
        <v>0</v>
      </c>
      <c r="Z5249" s="18">
        <f t="shared" si="572"/>
        <v>28.292000000000002</v>
      </c>
      <c r="AA5249" s="12">
        <v>-59</v>
      </c>
      <c r="AB5249" s="12">
        <v>-6591.14</v>
      </c>
      <c r="AC5249" s="28">
        <f>+I5249+Y5249-Z5249</f>
        <v>-2.8220000000000027</v>
      </c>
      <c r="AD5249" s="20">
        <f t="shared" si="573"/>
        <v>10</v>
      </c>
      <c r="AE5249">
        <v>10</v>
      </c>
    </row>
    <row r="5250" spans="1:31" x14ac:dyDescent="0.25">
      <c r="A5250" s="9">
        <v>45260</v>
      </c>
      <c r="B5250" s="10" t="s">
        <v>381</v>
      </c>
      <c r="C5250" s="10" t="s">
        <v>282</v>
      </c>
      <c r="D5250" s="10" t="s">
        <v>40</v>
      </c>
      <c r="E5250" s="10" t="s">
        <v>30</v>
      </c>
      <c r="F5250" s="10">
        <v>590</v>
      </c>
      <c r="G5250" s="10">
        <v>643</v>
      </c>
      <c r="H5250" s="11">
        <f>SUMIFS(AA:AA,$A:$A,EOMONTH($A5250,-1),$B:$B,$B5250)</f>
        <v>-40</v>
      </c>
      <c r="I5250" s="63">
        <f>ROUND(SUMIFS(AC:AC,$A:$A,EOMONTH($A5250,-1),$B:$B,$B5250),2)</f>
        <v>73.48</v>
      </c>
      <c r="J5250" s="11">
        <f>SUMIFS(AB:AB,$A:$A,EOMONTH($A5250,-1),$B:$B,$B5250)</f>
        <v>-4876.8999999999996</v>
      </c>
      <c r="K5250" s="13">
        <v>0</v>
      </c>
      <c r="L5250" s="25">
        <v>0</v>
      </c>
      <c r="M5250" s="15">
        <v>0</v>
      </c>
      <c r="N5250" s="14">
        <v>0</v>
      </c>
      <c r="O5250" s="16">
        <v>15</v>
      </c>
      <c r="P5250" s="16">
        <v>1949.1</v>
      </c>
      <c r="Q5250" s="16">
        <v>0</v>
      </c>
      <c r="R5250" s="16">
        <f>Q5250*16.876/100</f>
        <v>0</v>
      </c>
      <c r="S5250" s="17">
        <f t="shared" si="567"/>
        <v>0</v>
      </c>
      <c r="T5250" s="16">
        <v>0</v>
      </c>
      <c r="U5250" s="18">
        <f t="shared" si="568"/>
        <v>-25.72</v>
      </c>
      <c r="V5250" s="18">
        <f t="shared" si="569"/>
        <v>0</v>
      </c>
      <c r="W5250" s="18">
        <f t="shared" si="570"/>
        <v>0</v>
      </c>
      <c r="X5250" s="27"/>
      <c r="Y5250" s="19">
        <f t="shared" si="571"/>
        <v>0</v>
      </c>
      <c r="Z5250" s="18">
        <f t="shared" si="572"/>
        <v>9.6449999999999996</v>
      </c>
      <c r="AA5250" s="12">
        <v>-55</v>
      </c>
      <c r="AB5250" s="12">
        <v>-6826</v>
      </c>
      <c r="AC5250" s="28">
        <f>+I5250+Y5250-Z5250</f>
        <v>63.835000000000008</v>
      </c>
      <c r="AD5250" s="20">
        <f t="shared" si="573"/>
        <v>0</v>
      </c>
      <c r="AE5250">
        <v>0</v>
      </c>
    </row>
    <row r="5251" spans="1:31" x14ac:dyDescent="0.25">
      <c r="A5251" s="9">
        <v>45260</v>
      </c>
      <c r="B5251" s="10" t="s">
        <v>382</v>
      </c>
      <c r="C5251" s="10" t="s">
        <v>282</v>
      </c>
      <c r="D5251" s="10" t="s">
        <v>40</v>
      </c>
      <c r="E5251" s="10" t="s">
        <v>30</v>
      </c>
      <c r="F5251" s="10">
        <v>590</v>
      </c>
      <c r="G5251" s="10">
        <v>643</v>
      </c>
      <c r="H5251" s="11">
        <f>SUMIFS(AA:AA,$A:$A,EOMONTH($A5251,-1),$B:$B,$B5251)</f>
        <v>-65</v>
      </c>
      <c r="I5251" s="63">
        <f>ROUND(SUMIFS(AC:AC,$A:$A,EOMONTH($A5251,-1),$B:$B,$B5251),2)</f>
        <v>-8.0399999999999991</v>
      </c>
      <c r="J5251" s="11">
        <f>SUMIFS(AB:AB,$A:$A,EOMONTH($A5251,-1),$B:$B,$B5251)</f>
        <v>-7345.2</v>
      </c>
      <c r="K5251" s="13">
        <v>0</v>
      </c>
      <c r="L5251" s="25">
        <v>0</v>
      </c>
      <c r="M5251" s="15">
        <v>0</v>
      </c>
      <c r="N5251" s="14">
        <v>0</v>
      </c>
      <c r="O5251" s="16">
        <v>0</v>
      </c>
      <c r="P5251" s="16">
        <v>0</v>
      </c>
      <c r="Q5251" s="16">
        <v>0</v>
      </c>
      <c r="R5251" s="16">
        <f>Q5251*16.876/100</f>
        <v>0</v>
      </c>
      <c r="S5251" s="17">
        <f t="shared" si="567"/>
        <v>0</v>
      </c>
      <c r="T5251" s="16">
        <v>0</v>
      </c>
      <c r="U5251" s="18">
        <f t="shared" si="568"/>
        <v>-41.795000000000002</v>
      </c>
      <c r="V5251" s="18">
        <f t="shared" si="569"/>
        <v>0</v>
      </c>
      <c r="W5251" s="18">
        <f t="shared" si="570"/>
        <v>0</v>
      </c>
      <c r="X5251" s="27"/>
      <c r="Y5251" s="19">
        <f t="shared" si="571"/>
        <v>0</v>
      </c>
      <c r="Z5251" s="18">
        <f t="shared" si="572"/>
        <v>0</v>
      </c>
      <c r="AA5251" s="12">
        <v>-65</v>
      </c>
      <c r="AB5251" s="12">
        <v>-7345.2</v>
      </c>
      <c r="AC5251" s="28">
        <f>+I5251+Y5251-Z5251</f>
        <v>-8.0399999999999991</v>
      </c>
      <c r="AD5251" s="20">
        <f t="shared" si="573"/>
        <v>10</v>
      </c>
      <c r="AE5251">
        <v>10</v>
      </c>
    </row>
    <row r="5252" spans="1:31" x14ac:dyDescent="0.25">
      <c r="A5252" s="9">
        <v>45260</v>
      </c>
      <c r="B5252" s="10" t="s">
        <v>383</v>
      </c>
      <c r="C5252" s="10" t="s">
        <v>282</v>
      </c>
      <c r="D5252" s="10" t="s">
        <v>40</v>
      </c>
      <c r="E5252" s="10" t="s">
        <v>30</v>
      </c>
      <c r="F5252" s="10">
        <v>590</v>
      </c>
      <c r="G5252" s="10">
        <v>643</v>
      </c>
      <c r="H5252" s="11">
        <f>SUMIFS(AA:AA,$A:$A,EOMONTH($A5252,-1),$B:$B,$B5252)</f>
        <v>0</v>
      </c>
      <c r="I5252" s="63">
        <f>ROUND(SUMIFS(AC:AC,$A:$A,EOMONTH($A5252,-1),$B:$B,$B5252),2)</f>
        <v>13.1</v>
      </c>
      <c r="J5252" s="11">
        <f>SUMIFS(AB:AB,$A:$A,EOMONTH($A5252,-1),$B:$B,$B5252)</f>
        <v>0</v>
      </c>
      <c r="K5252" s="13">
        <v>0</v>
      </c>
      <c r="L5252" s="25">
        <v>0</v>
      </c>
      <c r="M5252" s="15">
        <v>0</v>
      </c>
      <c r="N5252" s="14">
        <v>0</v>
      </c>
      <c r="O5252" s="16">
        <v>4</v>
      </c>
      <c r="P5252" s="16">
        <v>485.04</v>
      </c>
      <c r="Q5252" s="16">
        <v>0</v>
      </c>
      <c r="R5252" s="16">
        <f>Q5252*16.876/100</f>
        <v>0</v>
      </c>
      <c r="S5252" s="17">
        <f t="shared" si="567"/>
        <v>0</v>
      </c>
      <c r="T5252" s="16">
        <v>0</v>
      </c>
      <c r="U5252" s="18">
        <f t="shared" si="568"/>
        <v>0</v>
      </c>
      <c r="V5252" s="18">
        <f t="shared" si="569"/>
        <v>0</v>
      </c>
      <c r="W5252" s="18">
        <f t="shared" si="570"/>
        <v>0</v>
      </c>
      <c r="X5252" s="27"/>
      <c r="Y5252" s="19">
        <f t="shared" si="571"/>
        <v>0</v>
      </c>
      <c r="Z5252" s="18">
        <f t="shared" si="572"/>
        <v>2.5720000000000001</v>
      </c>
      <c r="AA5252" s="12">
        <v>-4</v>
      </c>
      <c r="AB5252" s="12">
        <v>-485.04</v>
      </c>
      <c r="AC5252" s="28">
        <f>+I5252+Y5252-Z5252</f>
        <v>10.527999999999999</v>
      </c>
      <c r="AD5252" s="20">
        <f t="shared" si="573"/>
        <v>0</v>
      </c>
      <c r="AE5252">
        <v>0</v>
      </c>
    </row>
    <row r="5253" spans="1:31" x14ac:dyDescent="0.25">
      <c r="A5253" s="9">
        <v>45260</v>
      </c>
      <c r="B5253" s="10" t="s">
        <v>384</v>
      </c>
      <c r="C5253" s="10" t="s">
        <v>282</v>
      </c>
      <c r="D5253" s="10" t="s">
        <v>40</v>
      </c>
      <c r="E5253" s="10" t="s">
        <v>30</v>
      </c>
      <c r="F5253" s="10">
        <v>590</v>
      </c>
      <c r="G5253" s="10">
        <v>643</v>
      </c>
      <c r="H5253" s="11">
        <f>SUMIFS(AA:AA,$A:$A,EOMONTH($A5253,-1),$B:$B,$B5253)</f>
        <v>-15</v>
      </c>
      <c r="I5253" s="63">
        <f>ROUND(SUMIFS(AC:AC,$A:$A,EOMONTH($A5253,-1),$B:$B,$B5253),2)</f>
        <v>-1.65</v>
      </c>
      <c r="J5253" s="11">
        <f>SUMIFS(AB:AB,$A:$A,EOMONTH($A5253,-1),$B:$B,$B5253)</f>
        <v>-1665.3</v>
      </c>
      <c r="K5253" s="13">
        <v>0</v>
      </c>
      <c r="L5253" s="25">
        <v>0</v>
      </c>
      <c r="M5253" s="15">
        <v>0</v>
      </c>
      <c r="N5253" s="14">
        <v>0</v>
      </c>
      <c r="O5253" s="16">
        <v>4</v>
      </c>
      <c r="P5253" s="16">
        <v>485.04</v>
      </c>
      <c r="Q5253" s="16">
        <v>0</v>
      </c>
      <c r="R5253" s="16">
        <f>Q5253*16.876/100</f>
        <v>0</v>
      </c>
      <c r="S5253" s="17">
        <f t="shared" ref="S5253:S5316" si="574">Q5253+R5253</f>
        <v>0</v>
      </c>
      <c r="T5253" s="16">
        <v>0</v>
      </c>
      <c r="U5253" s="18">
        <f t="shared" ref="U5253:U5316" si="575">H5253*G5253/1000</f>
        <v>-9.6449999999999996</v>
      </c>
      <c r="V5253" s="18">
        <f t="shared" ref="V5253:V5316" si="576">M5253*F5253/1000</f>
        <v>0</v>
      </c>
      <c r="W5253" s="18">
        <f t="shared" ref="W5253:W5316" si="577">V5253*16.789/100</f>
        <v>0</v>
      </c>
      <c r="X5253" s="27"/>
      <c r="Y5253" s="19">
        <f t="shared" ref="Y5253:Y5316" si="578">V5253+W5253+X5253</f>
        <v>0</v>
      </c>
      <c r="Z5253" s="18">
        <f t="shared" ref="Z5253:Z5316" si="579">O5253*G5253/1000</f>
        <v>2.5720000000000001</v>
      </c>
      <c r="AA5253" s="12">
        <v>-19</v>
      </c>
      <c r="AB5253" s="12">
        <v>-2150.34</v>
      </c>
      <c r="AC5253" s="28">
        <f>+I5253+Y5253-Z5253</f>
        <v>-4.2219999999999995</v>
      </c>
      <c r="AD5253" s="20">
        <f t="shared" ref="AD5253:AD5316" si="580">IF(AC5253&lt;0,ROUNDUP(AC5253,-1)*-1,0)</f>
        <v>10</v>
      </c>
      <c r="AE5253">
        <v>10</v>
      </c>
    </row>
    <row r="5254" spans="1:31" x14ac:dyDescent="0.25">
      <c r="A5254" s="9">
        <v>45260</v>
      </c>
      <c r="B5254" s="10" t="s">
        <v>385</v>
      </c>
      <c r="C5254" s="10" t="s">
        <v>278</v>
      </c>
      <c r="D5254" s="10" t="s">
        <v>40</v>
      </c>
      <c r="E5254" s="10" t="s">
        <v>30</v>
      </c>
      <c r="F5254" s="10">
        <v>500</v>
      </c>
      <c r="G5254" s="10">
        <v>545</v>
      </c>
      <c r="H5254" s="11">
        <f>SUMIFS(AA:AA,$A:$A,EOMONTH($A5254,-1),$B:$B,$B5254)</f>
        <v>547</v>
      </c>
      <c r="I5254" s="63">
        <f>ROUND(SUMIFS(AC:AC,$A:$A,EOMONTH($A5254,-1),$B:$B,$B5254),2)</f>
        <v>283.70999999999998</v>
      </c>
      <c r="J5254" s="11">
        <f>SUMIFS(AB:AB,$A:$A,EOMONTH($A5254,-1),$B:$B,$B5254)</f>
        <v>24707.99</v>
      </c>
      <c r="K5254" s="13">
        <v>0</v>
      </c>
      <c r="L5254" s="25">
        <v>0</v>
      </c>
      <c r="M5254" s="15">
        <v>0</v>
      </c>
      <c r="N5254" s="14">
        <v>0</v>
      </c>
      <c r="O5254" s="16">
        <v>199</v>
      </c>
      <c r="P5254" s="16">
        <v>17623.29</v>
      </c>
      <c r="Q5254" s="16">
        <v>0</v>
      </c>
      <c r="R5254" s="16">
        <f>Q5254*16.876/100</f>
        <v>0</v>
      </c>
      <c r="S5254" s="17">
        <f t="shared" si="574"/>
        <v>0</v>
      </c>
      <c r="T5254" s="16">
        <v>0</v>
      </c>
      <c r="U5254" s="18">
        <f t="shared" si="575"/>
        <v>298.11500000000001</v>
      </c>
      <c r="V5254" s="18">
        <f t="shared" si="576"/>
        <v>0</v>
      </c>
      <c r="W5254" s="18">
        <f t="shared" si="577"/>
        <v>0</v>
      </c>
      <c r="X5254" s="27"/>
      <c r="Y5254" s="19">
        <f t="shared" si="578"/>
        <v>0</v>
      </c>
      <c r="Z5254" s="18">
        <f t="shared" si="579"/>
        <v>108.455</v>
      </c>
      <c r="AA5254" s="12">
        <v>348</v>
      </c>
      <c r="AB5254" s="12">
        <v>15719.16</v>
      </c>
      <c r="AC5254" s="28">
        <f>+I5254+Y5254-Z5254</f>
        <v>175.255</v>
      </c>
      <c r="AD5254" s="20">
        <f t="shared" si="580"/>
        <v>0</v>
      </c>
      <c r="AE5254">
        <v>0</v>
      </c>
    </row>
    <row r="5255" spans="1:31" x14ac:dyDescent="0.25">
      <c r="A5255" s="9">
        <v>45260</v>
      </c>
      <c r="B5255" s="10" t="s">
        <v>386</v>
      </c>
      <c r="C5255" s="10" t="s">
        <v>278</v>
      </c>
      <c r="D5255" s="10" t="s">
        <v>40</v>
      </c>
      <c r="E5255" s="10" t="s">
        <v>30</v>
      </c>
      <c r="F5255" s="10">
        <v>500</v>
      </c>
      <c r="G5255" s="10">
        <v>545</v>
      </c>
      <c r="H5255" s="11">
        <f>SUMIFS(AA:AA,$A:$A,EOMONTH($A5255,-1),$B:$B,$B5255)</f>
        <v>1379</v>
      </c>
      <c r="I5255" s="63">
        <f>ROUND(SUMIFS(AC:AC,$A:$A,EOMONTH($A5255,-1),$B:$B,$B5255),2)</f>
        <v>955.6</v>
      </c>
      <c r="J5255" s="11">
        <f>SUMIFS(AB:AB,$A:$A,EOMONTH($A5255,-1),$B:$B,$B5255)</f>
        <v>65256.49</v>
      </c>
      <c r="K5255" s="13">
        <v>0</v>
      </c>
      <c r="L5255" s="25">
        <v>0</v>
      </c>
      <c r="M5255" s="15">
        <v>555</v>
      </c>
      <c r="N5255" s="14">
        <v>28914.14</v>
      </c>
      <c r="O5255" s="16">
        <v>544</v>
      </c>
      <c r="P5255" s="16">
        <v>48222.54</v>
      </c>
      <c r="Q5255" s="16">
        <v>0</v>
      </c>
      <c r="R5255" s="16">
        <f>Q5255*16.876/100</f>
        <v>0</v>
      </c>
      <c r="S5255" s="17">
        <f t="shared" si="574"/>
        <v>0</v>
      </c>
      <c r="T5255" s="16">
        <v>0</v>
      </c>
      <c r="U5255" s="18">
        <f t="shared" si="575"/>
        <v>751.55499999999995</v>
      </c>
      <c r="V5255" s="18">
        <f t="shared" si="576"/>
        <v>277.5</v>
      </c>
      <c r="W5255" s="18">
        <f t="shared" si="577"/>
        <v>46.589475</v>
      </c>
      <c r="X5255" s="27"/>
      <c r="Y5255" s="19">
        <f t="shared" si="578"/>
        <v>324.08947499999999</v>
      </c>
      <c r="Z5255" s="18">
        <f t="shared" si="579"/>
        <v>296.48</v>
      </c>
      <c r="AA5255" s="12">
        <v>1390</v>
      </c>
      <c r="AB5255" s="12">
        <v>68680.850000000006</v>
      </c>
      <c r="AC5255" s="28">
        <f>+I5255+Y5255-Z5255</f>
        <v>983.20947500000011</v>
      </c>
      <c r="AD5255" s="20">
        <f t="shared" si="580"/>
        <v>0</v>
      </c>
      <c r="AE5255">
        <v>0</v>
      </c>
    </row>
    <row r="5256" spans="1:31" x14ac:dyDescent="0.25">
      <c r="A5256" s="9">
        <v>45260</v>
      </c>
      <c r="B5256" s="10" t="s">
        <v>387</v>
      </c>
      <c r="C5256" s="10" t="s">
        <v>278</v>
      </c>
      <c r="D5256" s="10" t="s">
        <v>40</v>
      </c>
      <c r="E5256" s="10" t="s">
        <v>30</v>
      </c>
      <c r="F5256" s="10">
        <v>500</v>
      </c>
      <c r="G5256" s="10">
        <v>545</v>
      </c>
      <c r="H5256" s="11">
        <f>SUMIFS(AA:AA,$A:$A,EOMONTH($A5256,-1),$B:$B,$B5256)</f>
        <v>511</v>
      </c>
      <c r="I5256" s="63">
        <f>ROUND(SUMIFS(AC:AC,$A:$A,EOMONTH($A5256,-1),$B:$B,$B5256),2)</f>
        <v>296.64</v>
      </c>
      <c r="J5256" s="11">
        <f>SUMIFS(AB:AB,$A:$A,EOMONTH($A5256,-1),$B:$B,$B5256)</f>
        <v>23764.13</v>
      </c>
      <c r="K5256" s="13">
        <v>0</v>
      </c>
      <c r="L5256" s="25">
        <v>0</v>
      </c>
      <c r="M5256" s="15">
        <v>0</v>
      </c>
      <c r="N5256" s="14">
        <v>0</v>
      </c>
      <c r="O5256" s="16">
        <v>214</v>
      </c>
      <c r="P5256" s="16">
        <v>19037.189999999999</v>
      </c>
      <c r="Q5256" s="16">
        <v>0</v>
      </c>
      <c r="R5256" s="16">
        <f>Q5256*16.876/100</f>
        <v>0</v>
      </c>
      <c r="S5256" s="17">
        <f t="shared" si="574"/>
        <v>0</v>
      </c>
      <c r="T5256" s="16">
        <v>0</v>
      </c>
      <c r="U5256" s="18">
        <f t="shared" si="575"/>
        <v>278.495</v>
      </c>
      <c r="V5256" s="18">
        <f t="shared" si="576"/>
        <v>0</v>
      </c>
      <c r="W5256" s="18">
        <f t="shared" si="577"/>
        <v>0</v>
      </c>
      <c r="X5256" s="27"/>
      <c r="Y5256" s="19">
        <f t="shared" si="578"/>
        <v>0</v>
      </c>
      <c r="Z5256" s="18">
        <f t="shared" si="579"/>
        <v>116.63</v>
      </c>
      <c r="AA5256" s="12">
        <v>297</v>
      </c>
      <c r="AB5256" s="12">
        <v>14097.75</v>
      </c>
      <c r="AC5256" s="28">
        <f>+I5256+Y5256-Z5256</f>
        <v>180.01</v>
      </c>
      <c r="AD5256" s="20">
        <f t="shared" si="580"/>
        <v>0</v>
      </c>
      <c r="AE5256">
        <v>0</v>
      </c>
    </row>
    <row r="5257" spans="1:31" x14ac:dyDescent="0.25">
      <c r="A5257" s="9">
        <v>45260</v>
      </c>
      <c r="B5257" s="10" t="s">
        <v>388</v>
      </c>
      <c r="C5257" s="10" t="s">
        <v>278</v>
      </c>
      <c r="D5257" s="10" t="s">
        <v>40</v>
      </c>
      <c r="E5257" s="10" t="s">
        <v>30</v>
      </c>
      <c r="F5257" s="10">
        <v>500</v>
      </c>
      <c r="G5257" s="10">
        <v>545</v>
      </c>
      <c r="H5257" s="11">
        <f>SUMIFS(AA:AA,$A:$A,EOMONTH($A5257,-1),$B:$B,$B5257)</f>
        <v>506</v>
      </c>
      <c r="I5257" s="63">
        <f>ROUND(SUMIFS(AC:AC,$A:$A,EOMONTH($A5257,-1),$B:$B,$B5257),2)</f>
        <v>225.54</v>
      </c>
      <c r="J5257" s="11">
        <f>SUMIFS(AB:AB,$A:$A,EOMONTH($A5257,-1),$B:$B,$B5257)</f>
        <v>23035.82</v>
      </c>
      <c r="K5257" s="13">
        <v>0</v>
      </c>
      <c r="L5257" s="25">
        <v>0</v>
      </c>
      <c r="M5257" s="15">
        <v>0</v>
      </c>
      <c r="N5257" s="14">
        <v>0</v>
      </c>
      <c r="O5257" s="16">
        <v>79</v>
      </c>
      <c r="P5257" s="16">
        <v>6937.59</v>
      </c>
      <c r="Q5257" s="16">
        <v>0</v>
      </c>
      <c r="R5257" s="16">
        <f>Q5257*16.876/100</f>
        <v>0</v>
      </c>
      <c r="S5257" s="17">
        <f t="shared" si="574"/>
        <v>0</v>
      </c>
      <c r="T5257" s="16">
        <v>0</v>
      </c>
      <c r="U5257" s="18">
        <f t="shared" si="575"/>
        <v>275.77</v>
      </c>
      <c r="V5257" s="18">
        <f t="shared" si="576"/>
        <v>0</v>
      </c>
      <c r="W5257" s="18">
        <f t="shared" si="577"/>
        <v>0</v>
      </c>
      <c r="X5257" s="27"/>
      <c r="Y5257" s="19">
        <f t="shared" si="578"/>
        <v>0</v>
      </c>
      <c r="Z5257" s="18">
        <f t="shared" si="579"/>
        <v>43.055</v>
      </c>
      <c r="AA5257" s="12">
        <v>427</v>
      </c>
      <c r="AB5257" s="12">
        <v>19467.39</v>
      </c>
      <c r="AC5257" s="28">
        <f>+I5257+Y5257-Z5257</f>
        <v>182.48499999999999</v>
      </c>
      <c r="AD5257" s="20">
        <f t="shared" si="580"/>
        <v>0</v>
      </c>
      <c r="AE5257">
        <v>0</v>
      </c>
    </row>
    <row r="5258" spans="1:31" x14ac:dyDescent="0.25">
      <c r="A5258" s="9">
        <v>45260</v>
      </c>
      <c r="B5258" s="10" t="s">
        <v>389</v>
      </c>
      <c r="C5258" s="10" t="s">
        <v>278</v>
      </c>
      <c r="D5258" s="10" t="s">
        <v>40</v>
      </c>
      <c r="E5258" s="10" t="s">
        <v>30</v>
      </c>
      <c r="F5258" s="10">
        <v>500</v>
      </c>
      <c r="G5258" s="10">
        <v>545</v>
      </c>
      <c r="H5258" s="11">
        <f>SUMIFS(AA:AA,$A:$A,EOMONTH($A5258,-1),$B:$B,$B5258)</f>
        <v>794</v>
      </c>
      <c r="I5258" s="63">
        <f>ROUND(SUMIFS(AC:AC,$A:$A,EOMONTH($A5258,-1),$B:$B,$B5258),2)</f>
        <v>468.05</v>
      </c>
      <c r="J5258" s="11">
        <f>SUMIFS(AB:AB,$A:$A,EOMONTH($A5258,-1),$B:$B,$B5258)</f>
        <v>36034.120000000003</v>
      </c>
      <c r="K5258" s="13">
        <v>0</v>
      </c>
      <c r="L5258" s="25">
        <v>0</v>
      </c>
      <c r="M5258" s="15">
        <v>2170</v>
      </c>
      <c r="N5258" s="14">
        <v>131558.16</v>
      </c>
      <c r="O5258" s="16">
        <v>360</v>
      </c>
      <c r="P5258" s="16">
        <v>31891.5</v>
      </c>
      <c r="Q5258" s="16">
        <v>0</v>
      </c>
      <c r="R5258" s="16">
        <f>Q5258*16.876/100</f>
        <v>0</v>
      </c>
      <c r="S5258" s="17">
        <f t="shared" si="574"/>
        <v>0</v>
      </c>
      <c r="T5258" s="16">
        <v>0</v>
      </c>
      <c r="U5258" s="18">
        <f t="shared" si="575"/>
        <v>432.73</v>
      </c>
      <c r="V5258" s="18">
        <f t="shared" si="576"/>
        <v>1085</v>
      </c>
      <c r="W5258" s="18">
        <f t="shared" si="577"/>
        <v>182.16065000000003</v>
      </c>
      <c r="X5258" s="27"/>
      <c r="Y5258" s="19">
        <f t="shared" si="578"/>
        <v>1267.16065</v>
      </c>
      <c r="Z5258" s="18">
        <f t="shared" si="579"/>
        <v>196.2</v>
      </c>
      <c r="AA5258" s="12">
        <v>2604</v>
      </c>
      <c r="AB5258" s="12">
        <v>149862.94</v>
      </c>
      <c r="AC5258" s="28">
        <f>+I5258+Y5258-Z5258</f>
        <v>1539.0106499999999</v>
      </c>
      <c r="AD5258" s="20">
        <f t="shared" si="580"/>
        <v>0</v>
      </c>
      <c r="AE5258">
        <v>0</v>
      </c>
    </row>
    <row r="5259" spans="1:31" x14ac:dyDescent="0.25">
      <c r="A5259" s="9">
        <v>45260</v>
      </c>
      <c r="B5259" s="10" t="s">
        <v>390</v>
      </c>
      <c r="C5259" s="10" t="s">
        <v>278</v>
      </c>
      <c r="D5259" s="10" t="s">
        <v>40</v>
      </c>
      <c r="E5259" s="10" t="s">
        <v>30</v>
      </c>
      <c r="F5259" s="10">
        <v>500</v>
      </c>
      <c r="G5259" s="10">
        <v>545</v>
      </c>
      <c r="H5259" s="11">
        <f>SUMIFS(AA:AA,$A:$A,EOMONTH($A5259,-1),$B:$B,$B5259)</f>
        <v>376</v>
      </c>
      <c r="I5259" s="63">
        <f>ROUND(SUMIFS(AC:AC,$A:$A,EOMONTH($A5259,-1),$B:$B,$B5259),2)</f>
        <v>280.35000000000002</v>
      </c>
      <c r="J5259" s="11">
        <f>SUMIFS(AB:AB,$A:$A,EOMONTH($A5259,-1),$B:$B,$B5259)</f>
        <v>17304.75</v>
      </c>
      <c r="K5259" s="13">
        <v>0</v>
      </c>
      <c r="L5259" s="25">
        <v>0</v>
      </c>
      <c r="M5259" s="15">
        <v>168</v>
      </c>
      <c r="N5259" s="14">
        <v>5552.91</v>
      </c>
      <c r="O5259" s="16">
        <v>214</v>
      </c>
      <c r="P5259" s="16">
        <v>18944.79</v>
      </c>
      <c r="Q5259" s="16">
        <v>0</v>
      </c>
      <c r="R5259" s="16">
        <f>Q5259*16.876/100</f>
        <v>0</v>
      </c>
      <c r="S5259" s="17">
        <f t="shared" si="574"/>
        <v>0</v>
      </c>
      <c r="T5259" s="16">
        <v>0</v>
      </c>
      <c r="U5259" s="18">
        <f t="shared" si="575"/>
        <v>204.92</v>
      </c>
      <c r="V5259" s="18">
        <f t="shared" si="576"/>
        <v>84</v>
      </c>
      <c r="W5259" s="18">
        <f t="shared" si="577"/>
        <v>14.10276</v>
      </c>
      <c r="X5259" s="27"/>
      <c r="Y5259" s="19">
        <f t="shared" si="578"/>
        <v>98.102760000000004</v>
      </c>
      <c r="Z5259" s="18">
        <f t="shared" si="579"/>
        <v>116.63</v>
      </c>
      <c r="AA5259" s="12">
        <v>330</v>
      </c>
      <c r="AB5259" s="12">
        <v>13405.93</v>
      </c>
      <c r="AC5259" s="28">
        <f>+I5259+Y5259-Z5259</f>
        <v>261.82276000000002</v>
      </c>
      <c r="AD5259" s="20">
        <f t="shared" si="580"/>
        <v>0</v>
      </c>
      <c r="AE5259">
        <v>0</v>
      </c>
    </row>
    <row r="5260" spans="1:31" x14ac:dyDescent="0.25">
      <c r="A5260" s="9">
        <v>45260</v>
      </c>
      <c r="B5260" s="10" t="s">
        <v>391</v>
      </c>
      <c r="C5260" s="10" t="s">
        <v>278</v>
      </c>
      <c r="D5260" s="10" t="s">
        <v>40</v>
      </c>
      <c r="E5260" s="10" t="s">
        <v>30</v>
      </c>
      <c r="F5260" s="10">
        <v>705</v>
      </c>
      <c r="G5260" s="10">
        <v>768</v>
      </c>
      <c r="H5260" s="11">
        <f>SUMIFS(AA:AA,$A:$A,EOMONTH($A5260,-1),$B:$B,$B5260)</f>
        <v>376</v>
      </c>
      <c r="I5260" s="63">
        <f>ROUND(SUMIFS(AC:AC,$A:$A,EOMONTH($A5260,-1),$B:$B,$B5260),2)</f>
        <v>-79.040000000000006</v>
      </c>
      <c r="J5260" s="11">
        <f>SUMIFS(AB:AB,$A:$A,EOMONTH($A5260,-1),$B:$B,$B5260)</f>
        <v>23749.89</v>
      </c>
      <c r="K5260" s="13">
        <v>0</v>
      </c>
      <c r="L5260" s="25">
        <v>0</v>
      </c>
      <c r="M5260" s="15">
        <v>0</v>
      </c>
      <c r="N5260" s="14">
        <v>0</v>
      </c>
      <c r="O5260" s="16">
        <v>360</v>
      </c>
      <c r="P5260" s="16">
        <v>39373.199999999997</v>
      </c>
      <c r="Q5260" s="16">
        <v>0</v>
      </c>
      <c r="R5260" s="16">
        <f>Q5260*16.876/100</f>
        <v>0</v>
      </c>
      <c r="S5260" s="17">
        <f t="shared" si="574"/>
        <v>0</v>
      </c>
      <c r="T5260" s="16">
        <v>0</v>
      </c>
      <c r="U5260" s="18">
        <f t="shared" si="575"/>
        <v>288.76799999999997</v>
      </c>
      <c r="V5260" s="18">
        <f t="shared" si="576"/>
        <v>0</v>
      </c>
      <c r="W5260" s="18">
        <f t="shared" si="577"/>
        <v>0</v>
      </c>
      <c r="X5260" s="27"/>
      <c r="Y5260" s="19">
        <f t="shared" si="578"/>
        <v>0</v>
      </c>
      <c r="Z5260" s="18">
        <f t="shared" si="579"/>
        <v>276.48</v>
      </c>
      <c r="AA5260" s="12">
        <v>16</v>
      </c>
      <c r="AB5260" s="12">
        <v>1361.4</v>
      </c>
      <c r="AC5260" s="28">
        <f>+I5260+Y5260-Z5260</f>
        <v>-355.52000000000004</v>
      </c>
      <c r="AD5260" s="20">
        <f t="shared" si="580"/>
        <v>360</v>
      </c>
      <c r="AE5260">
        <v>360</v>
      </c>
    </row>
    <row r="5261" spans="1:31" x14ac:dyDescent="0.25">
      <c r="A5261" s="9">
        <v>45260</v>
      </c>
      <c r="B5261" s="10" t="s">
        <v>392</v>
      </c>
      <c r="C5261" s="10" t="s">
        <v>278</v>
      </c>
      <c r="D5261" s="10" t="s">
        <v>40</v>
      </c>
      <c r="E5261" s="10" t="s">
        <v>30</v>
      </c>
      <c r="F5261" s="10">
        <v>705</v>
      </c>
      <c r="G5261" s="10">
        <v>768</v>
      </c>
      <c r="H5261" s="11">
        <f>SUMIFS(AA:AA,$A:$A,EOMONTH($A5261,-1),$B:$B,$B5261)</f>
        <v>201</v>
      </c>
      <c r="I5261" s="63">
        <f>ROUND(SUMIFS(AC:AC,$A:$A,EOMONTH($A5261,-1),$B:$B,$B5261),2)</f>
        <v>-155.51</v>
      </c>
      <c r="J5261" s="11">
        <f>SUMIFS(AB:AB,$A:$A,EOMONTH($A5261,-1),$B:$B,$B5261)</f>
        <v>12803.7</v>
      </c>
      <c r="K5261" s="13">
        <v>0</v>
      </c>
      <c r="L5261" s="25">
        <v>0</v>
      </c>
      <c r="M5261" s="15">
        <v>0</v>
      </c>
      <c r="N5261" s="14">
        <v>0</v>
      </c>
      <c r="O5261" s="16">
        <v>60</v>
      </c>
      <c r="P5261" s="16">
        <v>6504</v>
      </c>
      <c r="Q5261" s="16">
        <v>0</v>
      </c>
      <c r="R5261" s="16">
        <f>Q5261*16.876/100</f>
        <v>0</v>
      </c>
      <c r="S5261" s="17">
        <f t="shared" si="574"/>
        <v>0</v>
      </c>
      <c r="T5261" s="16">
        <v>0</v>
      </c>
      <c r="U5261" s="18">
        <f t="shared" si="575"/>
        <v>154.36799999999999</v>
      </c>
      <c r="V5261" s="18">
        <f t="shared" si="576"/>
        <v>0</v>
      </c>
      <c r="W5261" s="18">
        <f t="shared" si="577"/>
        <v>0</v>
      </c>
      <c r="X5261" s="27"/>
      <c r="Y5261" s="19">
        <f t="shared" si="578"/>
        <v>0</v>
      </c>
      <c r="Z5261" s="18">
        <f t="shared" si="579"/>
        <v>46.08</v>
      </c>
      <c r="AA5261" s="12">
        <v>141</v>
      </c>
      <c r="AB5261" s="12">
        <v>8981.7000000000007</v>
      </c>
      <c r="AC5261" s="28">
        <f>+I5261+Y5261-Z5261</f>
        <v>-201.58999999999997</v>
      </c>
      <c r="AD5261" s="20">
        <f t="shared" si="580"/>
        <v>210</v>
      </c>
      <c r="AE5261">
        <v>210</v>
      </c>
    </row>
    <row r="5262" spans="1:31" x14ac:dyDescent="0.25">
      <c r="A5262" s="9">
        <v>45260</v>
      </c>
      <c r="B5262" s="10" t="s">
        <v>393</v>
      </c>
      <c r="C5262" s="10" t="s">
        <v>278</v>
      </c>
      <c r="D5262" s="10" t="s">
        <v>40</v>
      </c>
      <c r="E5262" s="10" t="s">
        <v>30</v>
      </c>
      <c r="F5262" s="10">
        <v>705</v>
      </c>
      <c r="G5262" s="10">
        <v>768</v>
      </c>
      <c r="H5262" s="11">
        <f>SUMIFS(AA:AA,$A:$A,EOMONTH($A5262,-1),$B:$B,$B5262)</f>
        <v>257</v>
      </c>
      <c r="I5262" s="63">
        <f>ROUND(SUMIFS(AC:AC,$A:$A,EOMONTH($A5262,-1),$B:$B,$B5262),2)</f>
        <v>-29.6</v>
      </c>
      <c r="J5262" s="11">
        <f>SUMIFS(AB:AB,$A:$A,EOMONTH($A5262,-1),$B:$B,$B5262)</f>
        <v>15250.38</v>
      </c>
      <c r="K5262" s="13">
        <v>0</v>
      </c>
      <c r="L5262" s="25">
        <v>0</v>
      </c>
      <c r="M5262" s="15">
        <v>0</v>
      </c>
      <c r="N5262" s="14">
        <v>0</v>
      </c>
      <c r="O5262" s="16">
        <v>124</v>
      </c>
      <c r="P5262" s="16">
        <v>13585.2</v>
      </c>
      <c r="Q5262" s="16">
        <v>0</v>
      </c>
      <c r="R5262" s="16">
        <f>Q5262*16.876/100</f>
        <v>0</v>
      </c>
      <c r="S5262" s="17">
        <f t="shared" si="574"/>
        <v>0</v>
      </c>
      <c r="T5262" s="16">
        <v>0</v>
      </c>
      <c r="U5262" s="18">
        <f t="shared" si="575"/>
        <v>197.376</v>
      </c>
      <c r="V5262" s="18">
        <f t="shared" si="576"/>
        <v>0</v>
      </c>
      <c r="W5262" s="18">
        <f t="shared" si="577"/>
        <v>0</v>
      </c>
      <c r="X5262" s="27"/>
      <c r="Y5262" s="19">
        <f t="shared" si="578"/>
        <v>0</v>
      </c>
      <c r="Z5262" s="18">
        <f t="shared" si="579"/>
        <v>95.231999999999999</v>
      </c>
      <c r="AA5262" s="12">
        <v>133</v>
      </c>
      <c r="AB5262" s="12">
        <v>7892.22</v>
      </c>
      <c r="AC5262" s="28">
        <f>+I5262+Y5262-Z5262</f>
        <v>-124.83199999999999</v>
      </c>
      <c r="AD5262" s="20">
        <f t="shared" si="580"/>
        <v>130</v>
      </c>
      <c r="AE5262">
        <v>130</v>
      </c>
    </row>
    <row r="5263" spans="1:31" x14ac:dyDescent="0.25">
      <c r="A5263" s="9">
        <v>45260</v>
      </c>
      <c r="B5263" s="10" t="s">
        <v>394</v>
      </c>
      <c r="C5263" s="10" t="s">
        <v>278</v>
      </c>
      <c r="D5263" s="10" t="s">
        <v>40</v>
      </c>
      <c r="E5263" s="10" t="s">
        <v>30</v>
      </c>
      <c r="F5263" s="10">
        <v>705</v>
      </c>
      <c r="G5263" s="10">
        <v>768</v>
      </c>
      <c r="H5263" s="11">
        <f>SUMIFS(AA:AA,$A:$A,EOMONTH($A5263,-1),$B:$B,$B5263)</f>
        <v>298</v>
      </c>
      <c r="I5263" s="63">
        <f>ROUND(SUMIFS(AC:AC,$A:$A,EOMONTH($A5263,-1),$B:$B,$B5263),2)</f>
        <v>141.69</v>
      </c>
      <c r="J5263" s="11">
        <f>SUMIFS(AB:AB,$A:$A,EOMONTH($A5263,-1),$B:$B,$B5263)</f>
        <v>17868.080000000002</v>
      </c>
      <c r="K5263" s="13">
        <v>0</v>
      </c>
      <c r="L5263" s="25">
        <v>0</v>
      </c>
      <c r="M5263" s="15">
        <v>0</v>
      </c>
      <c r="N5263" s="14">
        <v>0</v>
      </c>
      <c r="O5263" s="16">
        <v>20</v>
      </c>
      <c r="P5263" s="16">
        <v>2447.8000000000002</v>
      </c>
      <c r="Q5263" s="16">
        <v>0</v>
      </c>
      <c r="R5263" s="16">
        <f>Q5263*16.876/100</f>
        <v>0</v>
      </c>
      <c r="S5263" s="17">
        <f t="shared" si="574"/>
        <v>0</v>
      </c>
      <c r="T5263" s="16">
        <v>0</v>
      </c>
      <c r="U5263" s="18">
        <f t="shared" si="575"/>
        <v>228.864</v>
      </c>
      <c r="V5263" s="18">
        <f t="shared" si="576"/>
        <v>0</v>
      </c>
      <c r="W5263" s="18">
        <f t="shared" si="577"/>
        <v>0</v>
      </c>
      <c r="X5263" s="27"/>
      <c r="Y5263" s="19">
        <f t="shared" si="578"/>
        <v>0</v>
      </c>
      <c r="Z5263" s="18">
        <f t="shared" si="579"/>
        <v>15.36</v>
      </c>
      <c r="AA5263" s="12">
        <v>278</v>
      </c>
      <c r="AB5263" s="12">
        <v>16668.88</v>
      </c>
      <c r="AC5263" s="28">
        <f>+I5263+Y5263-Z5263</f>
        <v>126.33</v>
      </c>
      <c r="AD5263" s="20">
        <f t="shared" si="580"/>
        <v>0</v>
      </c>
      <c r="AE5263">
        <v>0</v>
      </c>
    </row>
    <row r="5264" spans="1:31" x14ac:dyDescent="0.25">
      <c r="A5264" s="9">
        <v>45260</v>
      </c>
      <c r="B5264" s="10" t="s">
        <v>395</v>
      </c>
      <c r="C5264" s="10" t="s">
        <v>278</v>
      </c>
      <c r="D5264" s="10" t="s">
        <v>40</v>
      </c>
      <c r="E5264" s="10" t="s">
        <v>30</v>
      </c>
      <c r="F5264" s="10">
        <v>705</v>
      </c>
      <c r="G5264" s="10">
        <v>768</v>
      </c>
      <c r="H5264" s="11">
        <f>SUMIFS(AA:AA,$A:$A,EOMONTH($A5264,-1),$B:$B,$B5264)</f>
        <v>389</v>
      </c>
      <c r="I5264" s="63">
        <f>ROUND(SUMIFS(AC:AC,$A:$A,EOMONTH($A5264,-1),$B:$B,$B5264),2)</f>
        <v>67.3</v>
      </c>
      <c r="J5264" s="11">
        <f>SUMIFS(AB:AB,$A:$A,EOMONTH($A5264,-1),$B:$B,$B5264)</f>
        <v>23254.42</v>
      </c>
      <c r="K5264" s="13">
        <v>0</v>
      </c>
      <c r="L5264" s="25">
        <v>0</v>
      </c>
      <c r="M5264" s="15">
        <v>0</v>
      </c>
      <c r="N5264" s="14">
        <v>0</v>
      </c>
      <c r="O5264" s="16">
        <v>204</v>
      </c>
      <c r="P5264" s="16">
        <v>22723.200000000001</v>
      </c>
      <c r="Q5264" s="16">
        <v>0</v>
      </c>
      <c r="R5264" s="16">
        <f>Q5264*16.876/100</f>
        <v>0</v>
      </c>
      <c r="S5264" s="17">
        <f t="shared" si="574"/>
        <v>0</v>
      </c>
      <c r="T5264" s="16">
        <v>0</v>
      </c>
      <c r="U5264" s="18">
        <f t="shared" si="575"/>
        <v>298.75200000000001</v>
      </c>
      <c r="V5264" s="18">
        <f t="shared" si="576"/>
        <v>0</v>
      </c>
      <c r="W5264" s="18">
        <f t="shared" si="577"/>
        <v>0</v>
      </c>
      <c r="X5264" s="27"/>
      <c r="Y5264" s="19">
        <f t="shared" si="578"/>
        <v>0</v>
      </c>
      <c r="Z5264" s="18">
        <f t="shared" si="579"/>
        <v>156.672</v>
      </c>
      <c r="AA5264" s="12">
        <v>185</v>
      </c>
      <c r="AB5264" s="12">
        <v>11059.3</v>
      </c>
      <c r="AC5264" s="28">
        <f>+I5264+Y5264-Z5264</f>
        <v>-89.372</v>
      </c>
      <c r="AD5264" s="20">
        <f t="shared" si="580"/>
        <v>90</v>
      </c>
      <c r="AE5264">
        <v>90</v>
      </c>
    </row>
    <row r="5265" spans="1:31" x14ac:dyDescent="0.25">
      <c r="A5265" s="9">
        <v>45260</v>
      </c>
      <c r="B5265" s="10" t="s">
        <v>396</v>
      </c>
      <c r="C5265" s="10" t="s">
        <v>278</v>
      </c>
      <c r="D5265" s="10" t="s">
        <v>40</v>
      </c>
      <c r="E5265" s="10" t="s">
        <v>30</v>
      </c>
      <c r="F5265" s="10">
        <v>705</v>
      </c>
      <c r="G5265" s="10">
        <v>768</v>
      </c>
      <c r="H5265" s="11">
        <f>SUMIFS(AA:AA,$A:$A,EOMONTH($A5265,-1),$B:$B,$B5265)</f>
        <v>335</v>
      </c>
      <c r="I5265" s="63">
        <f>ROUND(SUMIFS(AC:AC,$A:$A,EOMONTH($A5265,-1),$B:$B,$B5265),2)</f>
        <v>92.83</v>
      </c>
      <c r="J5265" s="11">
        <f>SUMIFS(AB:AB,$A:$A,EOMONTH($A5265,-1),$B:$B,$B5265)</f>
        <v>20036.349999999999</v>
      </c>
      <c r="K5265" s="13">
        <v>0</v>
      </c>
      <c r="L5265" s="25">
        <v>0</v>
      </c>
      <c r="M5265" s="15">
        <v>0</v>
      </c>
      <c r="N5265" s="14">
        <v>0</v>
      </c>
      <c r="O5265" s="16">
        <v>204</v>
      </c>
      <c r="P5265" s="16">
        <v>22673.200000000001</v>
      </c>
      <c r="Q5265" s="16">
        <v>0</v>
      </c>
      <c r="R5265" s="16">
        <f>Q5265*16.876/100</f>
        <v>0</v>
      </c>
      <c r="S5265" s="17">
        <f t="shared" si="574"/>
        <v>0</v>
      </c>
      <c r="T5265" s="16">
        <v>0</v>
      </c>
      <c r="U5265" s="18">
        <f t="shared" si="575"/>
        <v>257.27999999999997</v>
      </c>
      <c r="V5265" s="18">
        <f t="shared" si="576"/>
        <v>0</v>
      </c>
      <c r="W5265" s="18">
        <f t="shared" si="577"/>
        <v>0</v>
      </c>
      <c r="X5265" s="27"/>
      <c r="Y5265" s="19">
        <f t="shared" si="578"/>
        <v>0</v>
      </c>
      <c r="Z5265" s="18">
        <f t="shared" si="579"/>
        <v>156.672</v>
      </c>
      <c r="AA5265" s="12">
        <v>131</v>
      </c>
      <c r="AB5265" s="12">
        <v>7835.11</v>
      </c>
      <c r="AC5265" s="28">
        <f>+I5265+Y5265-Z5265</f>
        <v>-63.841999999999999</v>
      </c>
      <c r="AD5265" s="20">
        <f t="shared" si="580"/>
        <v>70</v>
      </c>
      <c r="AE5265">
        <v>70</v>
      </c>
    </row>
    <row r="5266" spans="1:31" x14ac:dyDescent="0.25">
      <c r="A5266" s="9">
        <v>45260</v>
      </c>
      <c r="B5266" s="10" t="s">
        <v>795</v>
      </c>
      <c r="C5266" s="10" t="s">
        <v>278</v>
      </c>
      <c r="D5266" s="10" t="s">
        <v>40</v>
      </c>
      <c r="E5266" s="10" t="s">
        <v>30</v>
      </c>
      <c r="F5266" s="10">
        <v>450</v>
      </c>
      <c r="G5266" s="10">
        <v>490</v>
      </c>
      <c r="H5266" s="11">
        <f>SUMIFS(AA:AA,$A:$A,EOMONTH($A5266,-1),$B:$B,$B5266)</f>
        <v>195</v>
      </c>
      <c r="I5266" s="63">
        <f>ROUND(SUMIFS(AC:AC,$A:$A,EOMONTH($A5266,-1),$B:$B,$B5266),2)</f>
        <v>102.66</v>
      </c>
      <c r="J5266" s="11">
        <f>SUMIFS(AB:AB,$A:$A,EOMONTH($A5266,-1),$B:$B,$B5266)</f>
        <v>7392.45</v>
      </c>
      <c r="K5266" s="13">
        <v>0</v>
      </c>
      <c r="L5266" s="25">
        <v>0</v>
      </c>
      <c r="M5266" s="15">
        <v>0</v>
      </c>
      <c r="N5266" s="14">
        <v>0</v>
      </c>
      <c r="O5266" s="16">
        <v>0</v>
      </c>
      <c r="P5266" s="16">
        <v>0</v>
      </c>
      <c r="Q5266" s="16">
        <v>0</v>
      </c>
      <c r="R5266" s="16">
        <f>Q5266*16.876/100</f>
        <v>0</v>
      </c>
      <c r="S5266" s="17">
        <f t="shared" si="574"/>
        <v>0</v>
      </c>
      <c r="T5266" s="16">
        <v>0</v>
      </c>
      <c r="U5266" s="18">
        <f t="shared" si="575"/>
        <v>95.55</v>
      </c>
      <c r="V5266" s="18">
        <f t="shared" si="576"/>
        <v>0</v>
      </c>
      <c r="W5266" s="18">
        <f t="shared" si="577"/>
        <v>0</v>
      </c>
      <c r="X5266" s="27"/>
      <c r="Y5266" s="19">
        <f t="shared" si="578"/>
        <v>0</v>
      </c>
      <c r="Z5266" s="18">
        <f t="shared" si="579"/>
        <v>0</v>
      </c>
      <c r="AA5266" s="12">
        <v>195</v>
      </c>
      <c r="AB5266" s="12">
        <v>7392.45</v>
      </c>
      <c r="AC5266" s="28">
        <f>+I5266+Y5266-Z5266</f>
        <v>102.66</v>
      </c>
      <c r="AD5266" s="20">
        <f t="shared" si="580"/>
        <v>0</v>
      </c>
      <c r="AE5266">
        <v>0</v>
      </c>
    </row>
    <row r="5267" spans="1:31" x14ac:dyDescent="0.25">
      <c r="A5267" s="9">
        <v>45260</v>
      </c>
      <c r="B5267" s="10" t="s">
        <v>397</v>
      </c>
      <c r="C5267" s="10" t="s">
        <v>278</v>
      </c>
      <c r="D5267" s="10" t="s">
        <v>40</v>
      </c>
      <c r="E5267" s="10" t="s">
        <v>30</v>
      </c>
      <c r="F5267" s="10">
        <v>450</v>
      </c>
      <c r="G5267" s="10">
        <v>490</v>
      </c>
      <c r="H5267" s="11">
        <f>SUMIFS(AA:AA,$A:$A,EOMONTH($A5267,-1),$B:$B,$B5267)</f>
        <v>-138</v>
      </c>
      <c r="I5267" s="63">
        <f>ROUND(SUMIFS(AC:AC,$A:$A,EOMONTH($A5267,-1),$B:$B,$B5267),2)</f>
        <v>-93.05</v>
      </c>
      <c r="J5267" s="11">
        <f>SUMIFS(AB:AB,$A:$A,EOMONTH($A5267,-1),$B:$B,$B5267)</f>
        <v>-11807.99</v>
      </c>
      <c r="K5267" s="13">
        <v>0</v>
      </c>
      <c r="L5267" s="25">
        <v>0</v>
      </c>
      <c r="M5267" s="15">
        <v>0</v>
      </c>
      <c r="N5267" s="14">
        <v>0</v>
      </c>
      <c r="O5267" s="16">
        <v>38</v>
      </c>
      <c r="P5267" s="16">
        <v>3558.32</v>
      </c>
      <c r="Q5267" s="16">
        <v>0</v>
      </c>
      <c r="R5267" s="16">
        <f>Q5267*16.876/100</f>
        <v>0</v>
      </c>
      <c r="S5267" s="17">
        <f t="shared" si="574"/>
        <v>0</v>
      </c>
      <c r="T5267" s="16">
        <v>0</v>
      </c>
      <c r="U5267" s="18">
        <f t="shared" si="575"/>
        <v>-67.62</v>
      </c>
      <c r="V5267" s="18">
        <f t="shared" si="576"/>
        <v>0</v>
      </c>
      <c r="W5267" s="18">
        <f t="shared" si="577"/>
        <v>0</v>
      </c>
      <c r="X5267" s="27"/>
      <c r="Y5267" s="19">
        <f t="shared" si="578"/>
        <v>0</v>
      </c>
      <c r="Z5267" s="18">
        <f t="shared" si="579"/>
        <v>18.62</v>
      </c>
      <c r="AA5267" s="12">
        <v>-176</v>
      </c>
      <c r="AB5267" s="12">
        <v>-15366.31</v>
      </c>
      <c r="AC5267" s="28">
        <f>+I5267+Y5267-Z5267</f>
        <v>-111.67</v>
      </c>
      <c r="AD5267" s="20">
        <f t="shared" si="580"/>
        <v>120</v>
      </c>
      <c r="AE5267">
        <v>120</v>
      </c>
    </row>
    <row r="5268" spans="1:31" x14ac:dyDescent="0.25">
      <c r="A5268" s="9">
        <v>45260</v>
      </c>
      <c r="B5268" s="10" t="s">
        <v>398</v>
      </c>
      <c r="C5268" s="10" t="s">
        <v>278</v>
      </c>
      <c r="D5268" s="10" t="s">
        <v>40</v>
      </c>
      <c r="E5268" s="10" t="s">
        <v>30</v>
      </c>
      <c r="F5268" s="10">
        <v>450</v>
      </c>
      <c r="G5268" s="10">
        <v>490</v>
      </c>
      <c r="H5268" s="11">
        <f>SUMIFS(AA:AA,$A:$A,EOMONTH($A5268,-1),$B:$B,$B5268)</f>
        <v>184</v>
      </c>
      <c r="I5268" s="63">
        <f>ROUND(SUMIFS(AC:AC,$A:$A,EOMONTH($A5268,-1),$B:$B,$B5268),2)</f>
        <v>124.38</v>
      </c>
      <c r="J5268" s="11">
        <f>SUMIFS(AB:AB,$A:$A,EOMONTH($A5268,-1),$B:$B,$B5268)</f>
        <v>9144.6</v>
      </c>
      <c r="K5268" s="13">
        <v>0</v>
      </c>
      <c r="L5268" s="25">
        <v>0</v>
      </c>
      <c r="M5268" s="15">
        <v>0</v>
      </c>
      <c r="N5268" s="14">
        <v>0</v>
      </c>
      <c r="O5268" s="16">
        <v>0</v>
      </c>
      <c r="P5268" s="16">
        <v>0</v>
      </c>
      <c r="Q5268" s="16">
        <v>0</v>
      </c>
      <c r="R5268" s="16">
        <f>Q5268*16.876/100</f>
        <v>0</v>
      </c>
      <c r="S5268" s="17">
        <f t="shared" si="574"/>
        <v>0</v>
      </c>
      <c r="T5268" s="16">
        <v>0</v>
      </c>
      <c r="U5268" s="18">
        <f t="shared" si="575"/>
        <v>90.16</v>
      </c>
      <c r="V5268" s="18">
        <f t="shared" si="576"/>
        <v>0</v>
      </c>
      <c r="W5268" s="18">
        <f t="shared" si="577"/>
        <v>0</v>
      </c>
      <c r="X5268" s="27"/>
      <c r="Y5268" s="19">
        <f t="shared" si="578"/>
        <v>0</v>
      </c>
      <c r="Z5268" s="18">
        <f t="shared" si="579"/>
        <v>0</v>
      </c>
      <c r="AA5268" s="12">
        <v>184</v>
      </c>
      <c r="AB5268" s="12">
        <v>9144.6</v>
      </c>
      <c r="AC5268" s="28">
        <f>+I5268+Y5268-Z5268</f>
        <v>124.38</v>
      </c>
      <c r="AD5268" s="20">
        <f t="shared" si="580"/>
        <v>0</v>
      </c>
      <c r="AE5268">
        <v>0</v>
      </c>
    </row>
    <row r="5269" spans="1:31" x14ac:dyDescent="0.25">
      <c r="A5269" s="9">
        <v>45260</v>
      </c>
      <c r="B5269" s="10" t="s">
        <v>399</v>
      </c>
      <c r="C5269" s="10" t="s">
        <v>278</v>
      </c>
      <c r="D5269" s="10" t="s">
        <v>40</v>
      </c>
      <c r="E5269" s="10" t="s">
        <v>30</v>
      </c>
      <c r="F5269" s="10">
        <v>450</v>
      </c>
      <c r="G5269" s="10">
        <v>490</v>
      </c>
      <c r="H5269" s="11">
        <f>SUMIFS(AA:AA,$A:$A,EOMONTH($A5269,-1),$B:$B,$B5269)</f>
        <v>-32</v>
      </c>
      <c r="I5269" s="63">
        <f>ROUND(SUMIFS(AC:AC,$A:$A,EOMONTH($A5269,-1),$B:$B,$B5269),2)</f>
        <v>-13.55</v>
      </c>
      <c r="J5269" s="11">
        <f>SUMIFS(AB:AB,$A:$A,EOMONTH($A5269,-1),$B:$B,$B5269)</f>
        <v>-1559.04</v>
      </c>
      <c r="K5269" s="13">
        <v>0</v>
      </c>
      <c r="L5269" s="25">
        <v>0</v>
      </c>
      <c r="M5269" s="15">
        <v>0</v>
      </c>
      <c r="N5269" s="14">
        <v>0</v>
      </c>
      <c r="O5269" s="16">
        <v>0</v>
      </c>
      <c r="P5269" s="16">
        <v>0</v>
      </c>
      <c r="Q5269" s="16">
        <v>0</v>
      </c>
      <c r="R5269" s="16">
        <f>Q5269*16.876/100</f>
        <v>0</v>
      </c>
      <c r="S5269" s="17">
        <f t="shared" si="574"/>
        <v>0</v>
      </c>
      <c r="T5269" s="16">
        <v>0</v>
      </c>
      <c r="U5269" s="18">
        <f t="shared" si="575"/>
        <v>-15.68</v>
      </c>
      <c r="V5269" s="18">
        <f t="shared" si="576"/>
        <v>0</v>
      </c>
      <c r="W5269" s="18">
        <f t="shared" si="577"/>
        <v>0</v>
      </c>
      <c r="X5269" s="27"/>
      <c r="Y5269" s="19">
        <f t="shared" si="578"/>
        <v>0</v>
      </c>
      <c r="Z5269" s="18">
        <f t="shared" si="579"/>
        <v>0</v>
      </c>
      <c r="AA5269" s="12">
        <v>-32</v>
      </c>
      <c r="AB5269" s="12">
        <v>-1559.04</v>
      </c>
      <c r="AC5269" s="28">
        <f>+I5269+Y5269-Z5269</f>
        <v>-13.55</v>
      </c>
      <c r="AD5269" s="20">
        <f t="shared" si="580"/>
        <v>20</v>
      </c>
      <c r="AE5269">
        <v>20</v>
      </c>
    </row>
    <row r="5270" spans="1:31" x14ac:dyDescent="0.25">
      <c r="A5270" s="9">
        <v>45260</v>
      </c>
      <c r="B5270" s="10" t="s">
        <v>400</v>
      </c>
      <c r="C5270" s="10" t="s">
        <v>278</v>
      </c>
      <c r="D5270" s="10" t="s">
        <v>40</v>
      </c>
      <c r="E5270" s="10" t="s">
        <v>30</v>
      </c>
      <c r="F5270" s="10">
        <v>450</v>
      </c>
      <c r="G5270" s="10">
        <v>490</v>
      </c>
      <c r="H5270" s="11">
        <f>SUMIFS(AA:AA,$A:$A,EOMONTH($A5270,-1),$B:$B,$B5270)</f>
        <v>66</v>
      </c>
      <c r="I5270" s="63">
        <f>ROUND(SUMIFS(AC:AC,$A:$A,EOMONTH($A5270,-1),$B:$B,$B5270),2)</f>
        <v>-8.27</v>
      </c>
      <c r="J5270" s="11">
        <f>SUMIFS(AB:AB,$A:$A,EOMONTH($A5270,-1),$B:$B,$B5270)</f>
        <v>2515.92</v>
      </c>
      <c r="K5270" s="13">
        <v>0</v>
      </c>
      <c r="L5270" s="25">
        <v>0</v>
      </c>
      <c r="M5270" s="15">
        <v>0</v>
      </c>
      <c r="N5270" s="14">
        <v>0</v>
      </c>
      <c r="O5270" s="16">
        <v>66</v>
      </c>
      <c r="P5270" s="16">
        <v>5768.04</v>
      </c>
      <c r="Q5270" s="16">
        <v>0</v>
      </c>
      <c r="R5270" s="16">
        <f>Q5270*16.876/100</f>
        <v>0</v>
      </c>
      <c r="S5270" s="17">
        <f t="shared" si="574"/>
        <v>0</v>
      </c>
      <c r="T5270" s="16">
        <v>0</v>
      </c>
      <c r="U5270" s="18">
        <f t="shared" si="575"/>
        <v>32.340000000000003</v>
      </c>
      <c r="V5270" s="18">
        <f t="shared" si="576"/>
        <v>0</v>
      </c>
      <c r="W5270" s="18">
        <f t="shared" si="577"/>
        <v>0</v>
      </c>
      <c r="X5270" s="27"/>
      <c r="Y5270" s="19">
        <f t="shared" si="578"/>
        <v>0</v>
      </c>
      <c r="Z5270" s="18">
        <f t="shared" si="579"/>
        <v>32.340000000000003</v>
      </c>
      <c r="AA5270" s="12">
        <v>0</v>
      </c>
      <c r="AB5270" s="12">
        <v>0</v>
      </c>
      <c r="AC5270" s="28">
        <f>+I5270+Y5270-Z5270</f>
        <v>-40.61</v>
      </c>
      <c r="AD5270" s="20">
        <f t="shared" si="580"/>
        <v>50</v>
      </c>
      <c r="AE5270">
        <v>50</v>
      </c>
    </row>
    <row r="5271" spans="1:31" x14ac:dyDescent="0.25">
      <c r="A5271" s="9">
        <v>45260</v>
      </c>
      <c r="B5271" s="10" t="s">
        <v>401</v>
      </c>
      <c r="C5271" s="10" t="s">
        <v>278</v>
      </c>
      <c r="D5271" s="10" t="s">
        <v>40</v>
      </c>
      <c r="E5271" s="10" t="s">
        <v>30</v>
      </c>
      <c r="F5271" s="10">
        <v>450</v>
      </c>
      <c r="G5271" s="10">
        <v>490</v>
      </c>
      <c r="H5271" s="11">
        <f>SUMIFS(AA:AA,$A:$A,EOMONTH($A5271,-1),$B:$B,$B5271)</f>
        <v>21</v>
      </c>
      <c r="I5271" s="63">
        <f>ROUND(SUMIFS(AC:AC,$A:$A,EOMONTH($A5271,-1),$B:$B,$B5271),2)</f>
        <v>36.619999999999997</v>
      </c>
      <c r="J5271" s="11">
        <f>SUMIFS(AB:AB,$A:$A,EOMONTH($A5271,-1),$B:$B,$B5271)</f>
        <v>787.71</v>
      </c>
      <c r="K5271" s="13">
        <v>0</v>
      </c>
      <c r="L5271" s="25">
        <v>0</v>
      </c>
      <c r="M5271" s="15">
        <v>0</v>
      </c>
      <c r="N5271" s="14">
        <v>0</v>
      </c>
      <c r="O5271" s="16">
        <v>24</v>
      </c>
      <c r="P5271" s="16">
        <v>2247.36</v>
      </c>
      <c r="Q5271" s="16">
        <v>0</v>
      </c>
      <c r="R5271" s="16">
        <f>Q5271*16.876/100</f>
        <v>0</v>
      </c>
      <c r="S5271" s="17">
        <f t="shared" si="574"/>
        <v>0</v>
      </c>
      <c r="T5271" s="16">
        <v>0</v>
      </c>
      <c r="U5271" s="18">
        <f t="shared" si="575"/>
        <v>10.29</v>
      </c>
      <c r="V5271" s="18">
        <f t="shared" si="576"/>
        <v>0</v>
      </c>
      <c r="W5271" s="18">
        <f t="shared" si="577"/>
        <v>0</v>
      </c>
      <c r="X5271" s="27"/>
      <c r="Y5271" s="19">
        <f t="shared" si="578"/>
        <v>0</v>
      </c>
      <c r="Z5271" s="18">
        <f t="shared" si="579"/>
        <v>11.76</v>
      </c>
      <c r="AA5271" s="12">
        <v>-3</v>
      </c>
      <c r="AB5271" s="12">
        <v>-112.53</v>
      </c>
      <c r="AC5271" s="28">
        <f>+I5271+Y5271-Z5271</f>
        <v>24.86</v>
      </c>
      <c r="AD5271" s="20">
        <f t="shared" si="580"/>
        <v>0</v>
      </c>
      <c r="AE5271">
        <v>0</v>
      </c>
    </row>
    <row r="5272" spans="1:31" x14ac:dyDescent="0.25">
      <c r="A5272" s="9">
        <v>45260</v>
      </c>
      <c r="B5272" s="10" t="s">
        <v>402</v>
      </c>
      <c r="C5272" s="10" t="s">
        <v>278</v>
      </c>
      <c r="D5272" s="10" t="s">
        <v>40</v>
      </c>
      <c r="E5272" s="10" t="s">
        <v>30</v>
      </c>
      <c r="F5272" s="10">
        <v>450</v>
      </c>
      <c r="G5272" s="10">
        <v>490</v>
      </c>
      <c r="H5272" s="11">
        <f>SUMIFS(AA:AA,$A:$A,EOMONTH($A5272,-1),$B:$B,$B5272)</f>
        <v>290</v>
      </c>
      <c r="I5272" s="63">
        <f>ROUND(SUMIFS(AC:AC,$A:$A,EOMONTH($A5272,-1),$B:$B,$B5272),2)</f>
        <v>-82.16</v>
      </c>
      <c r="J5272" s="11">
        <f>SUMIFS(AB:AB,$A:$A,EOMONTH($A5272,-1),$B:$B,$B5272)</f>
        <v>11040.3</v>
      </c>
      <c r="K5272" s="13">
        <v>0</v>
      </c>
      <c r="L5272" s="25">
        <v>0</v>
      </c>
      <c r="M5272" s="15">
        <v>0</v>
      </c>
      <c r="N5272" s="14">
        <v>0</v>
      </c>
      <c r="O5272" s="16">
        <v>95</v>
      </c>
      <c r="P5272" s="16">
        <v>8756.9</v>
      </c>
      <c r="Q5272" s="16">
        <v>0</v>
      </c>
      <c r="R5272" s="16">
        <f>Q5272*16.876/100</f>
        <v>0</v>
      </c>
      <c r="S5272" s="17">
        <f t="shared" si="574"/>
        <v>0</v>
      </c>
      <c r="T5272" s="16">
        <v>0</v>
      </c>
      <c r="U5272" s="18">
        <f t="shared" si="575"/>
        <v>142.1</v>
      </c>
      <c r="V5272" s="18">
        <f t="shared" si="576"/>
        <v>0</v>
      </c>
      <c r="W5272" s="18">
        <f t="shared" si="577"/>
        <v>0</v>
      </c>
      <c r="X5272" s="27"/>
      <c r="Y5272" s="19">
        <f t="shared" si="578"/>
        <v>0</v>
      </c>
      <c r="Z5272" s="18">
        <f t="shared" si="579"/>
        <v>46.55</v>
      </c>
      <c r="AA5272" s="12">
        <v>195</v>
      </c>
      <c r="AB5272" s="12">
        <v>7423.65</v>
      </c>
      <c r="AC5272" s="28">
        <f>+I5272+Y5272-Z5272</f>
        <v>-128.70999999999998</v>
      </c>
      <c r="AD5272" s="20">
        <f t="shared" si="580"/>
        <v>130</v>
      </c>
      <c r="AE5272">
        <v>130</v>
      </c>
    </row>
    <row r="5273" spans="1:31" x14ac:dyDescent="0.25">
      <c r="A5273" s="9">
        <v>45260</v>
      </c>
      <c r="B5273" s="10" t="s">
        <v>403</v>
      </c>
      <c r="C5273" s="10" t="s">
        <v>278</v>
      </c>
      <c r="D5273" s="10" t="s">
        <v>40</v>
      </c>
      <c r="E5273" s="10" t="s">
        <v>30</v>
      </c>
      <c r="F5273" s="10">
        <v>450</v>
      </c>
      <c r="G5273" s="10">
        <v>490</v>
      </c>
      <c r="H5273" s="11">
        <f>SUMIFS(AA:AA,$A:$A,EOMONTH($A5273,-1),$B:$B,$B5273)</f>
        <v>43</v>
      </c>
      <c r="I5273" s="63">
        <f>ROUND(SUMIFS(AC:AC,$A:$A,EOMONTH($A5273,-1),$B:$B,$B5273),2)</f>
        <v>2.92</v>
      </c>
      <c r="J5273" s="11">
        <f>SUMIFS(AB:AB,$A:$A,EOMONTH($A5273,-1),$B:$B,$B5273)</f>
        <v>4706.3500000000004</v>
      </c>
      <c r="K5273" s="13">
        <v>0</v>
      </c>
      <c r="L5273" s="25">
        <v>0</v>
      </c>
      <c r="M5273" s="15">
        <v>0</v>
      </c>
      <c r="N5273" s="14">
        <v>0</v>
      </c>
      <c r="O5273" s="16">
        <v>0</v>
      </c>
      <c r="P5273" s="16">
        <v>0</v>
      </c>
      <c r="Q5273" s="16">
        <v>0</v>
      </c>
      <c r="R5273" s="16">
        <f>Q5273*16.876/100</f>
        <v>0</v>
      </c>
      <c r="S5273" s="17">
        <f t="shared" si="574"/>
        <v>0</v>
      </c>
      <c r="T5273" s="16">
        <v>0</v>
      </c>
      <c r="U5273" s="18">
        <f t="shared" si="575"/>
        <v>21.07</v>
      </c>
      <c r="V5273" s="18">
        <f t="shared" si="576"/>
        <v>0</v>
      </c>
      <c r="W5273" s="18">
        <f t="shared" si="577"/>
        <v>0</v>
      </c>
      <c r="X5273" s="27"/>
      <c r="Y5273" s="19">
        <f t="shared" si="578"/>
        <v>0</v>
      </c>
      <c r="Z5273" s="18">
        <f t="shared" si="579"/>
        <v>0</v>
      </c>
      <c r="AA5273" s="12">
        <v>43</v>
      </c>
      <c r="AB5273" s="12">
        <v>4706.3500000000004</v>
      </c>
      <c r="AC5273" s="28">
        <f>+I5273+Y5273-Z5273</f>
        <v>2.92</v>
      </c>
      <c r="AD5273" s="20">
        <f t="shared" si="580"/>
        <v>0</v>
      </c>
      <c r="AE5273">
        <v>0</v>
      </c>
    </row>
    <row r="5274" spans="1:31" x14ac:dyDescent="0.25">
      <c r="A5274" s="9">
        <v>45260</v>
      </c>
      <c r="B5274" s="10" t="s">
        <v>404</v>
      </c>
      <c r="C5274" s="10" t="s">
        <v>278</v>
      </c>
      <c r="D5274" s="10" t="s">
        <v>40</v>
      </c>
      <c r="E5274" s="10" t="s">
        <v>30</v>
      </c>
      <c r="F5274" s="10">
        <v>450</v>
      </c>
      <c r="G5274" s="10">
        <v>490</v>
      </c>
      <c r="H5274" s="11">
        <f>SUMIFS(AA:AA,$A:$A,EOMONTH($A5274,-1),$B:$B,$B5274)</f>
        <v>192</v>
      </c>
      <c r="I5274" s="63">
        <f>ROUND(SUMIFS(AC:AC,$A:$A,EOMONTH($A5274,-1),$B:$B,$B5274),2)</f>
        <v>39.03</v>
      </c>
      <c r="J5274" s="11">
        <f>SUMIFS(AB:AB,$A:$A,EOMONTH($A5274,-1),$B:$B,$B5274)</f>
        <v>7269.12</v>
      </c>
      <c r="K5274" s="13">
        <v>0</v>
      </c>
      <c r="L5274" s="25">
        <v>0</v>
      </c>
      <c r="M5274" s="15">
        <v>0</v>
      </c>
      <c r="N5274" s="14">
        <v>0</v>
      </c>
      <c r="O5274" s="16">
        <v>107</v>
      </c>
      <c r="P5274" s="16">
        <v>9468.3799999999992</v>
      </c>
      <c r="Q5274" s="16">
        <v>0</v>
      </c>
      <c r="R5274" s="16">
        <f>Q5274*16.876/100</f>
        <v>0</v>
      </c>
      <c r="S5274" s="17">
        <f t="shared" si="574"/>
        <v>0</v>
      </c>
      <c r="T5274" s="16">
        <v>0</v>
      </c>
      <c r="U5274" s="18">
        <f t="shared" si="575"/>
        <v>94.08</v>
      </c>
      <c r="V5274" s="18">
        <f t="shared" si="576"/>
        <v>0</v>
      </c>
      <c r="W5274" s="18">
        <f t="shared" si="577"/>
        <v>0</v>
      </c>
      <c r="X5274" s="27"/>
      <c r="Y5274" s="19">
        <f t="shared" si="578"/>
        <v>0</v>
      </c>
      <c r="Z5274" s="18">
        <f t="shared" si="579"/>
        <v>52.43</v>
      </c>
      <c r="AA5274" s="12">
        <v>85</v>
      </c>
      <c r="AB5274" s="12">
        <v>3218.1</v>
      </c>
      <c r="AC5274" s="28">
        <f>+I5274+Y5274-Z5274</f>
        <v>-13.399999999999999</v>
      </c>
      <c r="AD5274" s="20">
        <f t="shared" si="580"/>
        <v>20</v>
      </c>
      <c r="AE5274">
        <v>20</v>
      </c>
    </row>
    <row r="5275" spans="1:31" x14ac:dyDescent="0.25">
      <c r="A5275" s="9">
        <v>45260</v>
      </c>
      <c r="B5275" s="10" t="s">
        <v>405</v>
      </c>
      <c r="C5275" s="10" t="s">
        <v>278</v>
      </c>
      <c r="D5275" s="10" t="s">
        <v>40</v>
      </c>
      <c r="E5275" s="10" t="s">
        <v>30</v>
      </c>
      <c r="F5275" s="10">
        <v>745</v>
      </c>
      <c r="G5275" s="10">
        <v>812</v>
      </c>
      <c r="H5275" s="11">
        <f>SUMIFS(AA:AA,$A:$A,EOMONTH($A5275,-1),$B:$B,$B5275)</f>
        <v>672</v>
      </c>
      <c r="I5275" s="63">
        <f>ROUND(SUMIFS(AC:AC,$A:$A,EOMONTH($A5275,-1),$B:$B,$B5275),2)</f>
        <v>414.22</v>
      </c>
      <c r="J5275" s="11">
        <f>SUMIFS(AB:AB,$A:$A,EOMONTH($A5275,-1),$B:$B,$B5275)</f>
        <v>44661.120000000003</v>
      </c>
      <c r="K5275" s="13">
        <v>0</v>
      </c>
      <c r="L5275" s="25">
        <v>0</v>
      </c>
      <c r="M5275" s="15">
        <v>0</v>
      </c>
      <c r="N5275" s="14">
        <v>0</v>
      </c>
      <c r="O5275" s="16">
        <v>220</v>
      </c>
      <c r="P5275" s="16">
        <v>31251.8</v>
      </c>
      <c r="Q5275" s="16">
        <v>0</v>
      </c>
      <c r="R5275" s="16">
        <f>Q5275*16.876/100</f>
        <v>0</v>
      </c>
      <c r="S5275" s="17">
        <f t="shared" si="574"/>
        <v>0</v>
      </c>
      <c r="T5275" s="16">
        <v>0</v>
      </c>
      <c r="U5275" s="18">
        <f t="shared" si="575"/>
        <v>545.66399999999999</v>
      </c>
      <c r="V5275" s="18">
        <f t="shared" si="576"/>
        <v>0</v>
      </c>
      <c r="W5275" s="18">
        <f t="shared" si="577"/>
        <v>0</v>
      </c>
      <c r="X5275" s="27"/>
      <c r="Y5275" s="19">
        <f t="shared" si="578"/>
        <v>0</v>
      </c>
      <c r="Z5275" s="18">
        <f t="shared" si="579"/>
        <v>178.64</v>
      </c>
      <c r="AA5275" s="12">
        <v>452</v>
      </c>
      <c r="AB5275" s="12">
        <v>30039.919999999998</v>
      </c>
      <c r="AC5275" s="28">
        <f>+I5275+Y5275-Z5275</f>
        <v>235.58000000000004</v>
      </c>
      <c r="AD5275" s="20">
        <f t="shared" si="580"/>
        <v>0</v>
      </c>
      <c r="AE5275">
        <v>0</v>
      </c>
    </row>
    <row r="5276" spans="1:31" x14ac:dyDescent="0.25">
      <c r="A5276" s="9">
        <v>45260</v>
      </c>
      <c r="B5276" s="10" t="s">
        <v>722</v>
      </c>
      <c r="C5276" s="10" t="s">
        <v>278</v>
      </c>
      <c r="D5276" s="10" t="s">
        <v>40</v>
      </c>
      <c r="E5276" s="10" t="s">
        <v>30</v>
      </c>
      <c r="F5276" s="10">
        <v>745</v>
      </c>
      <c r="G5276" s="10">
        <v>812</v>
      </c>
      <c r="H5276" s="11">
        <f>SUMIFS(AA:AA,$A:$A,EOMONTH($A5276,-1),$B:$B,$B5276)</f>
        <v>70</v>
      </c>
      <c r="I5276" s="63">
        <f>ROUND(SUMIFS(AC:AC,$A:$A,EOMONTH($A5276,-1),$B:$B,$B5276),2)</f>
        <v>63.23</v>
      </c>
      <c r="J5276" s="11">
        <f>SUMIFS(AB:AB,$A:$A,EOMONTH($A5276,-1),$B:$B,$B5276)</f>
        <v>4860.8</v>
      </c>
      <c r="K5276" s="13">
        <v>0</v>
      </c>
      <c r="L5276" s="25">
        <v>0</v>
      </c>
      <c r="M5276" s="15">
        <v>0</v>
      </c>
      <c r="N5276" s="14">
        <v>0</v>
      </c>
      <c r="O5276" s="16">
        <v>0</v>
      </c>
      <c r="P5276" s="16">
        <v>0</v>
      </c>
      <c r="Q5276" s="16">
        <v>0</v>
      </c>
      <c r="R5276" s="16">
        <f>Q5276*16.876/100</f>
        <v>0</v>
      </c>
      <c r="S5276" s="17">
        <f t="shared" si="574"/>
        <v>0</v>
      </c>
      <c r="T5276" s="16">
        <v>0</v>
      </c>
      <c r="U5276" s="18">
        <f t="shared" si="575"/>
        <v>56.84</v>
      </c>
      <c r="V5276" s="18">
        <f t="shared" si="576"/>
        <v>0</v>
      </c>
      <c r="W5276" s="18">
        <f t="shared" si="577"/>
        <v>0</v>
      </c>
      <c r="X5276" s="27"/>
      <c r="Y5276" s="19">
        <f t="shared" si="578"/>
        <v>0</v>
      </c>
      <c r="Z5276" s="18">
        <f t="shared" si="579"/>
        <v>0</v>
      </c>
      <c r="AA5276" s="12">
        <v>70</v>
      </c>
      <c r="AB5276" s="12">
        <v>4860.8</v>
      </c>
      <c r="AC5276" s="28">
        <f>+I5276+Y5276-Z5276</f>
        <v>63.23</v>
      </c>
      <c r="AD5276" s="20">
        <f t="shared" si="580"/>
        <v>0</v>
      </c>
      <c r="AE5276">
        <v>0</v>
      </c>
    </row>
    <row r="5277" spans="1:31" x14ac:dyDescent="0.25">
      <c r="A5277" s="9">
        <v>45260</v>
      </c>
      <c r="B5277" s="10" t="s">
        <v>723</v>
      </c>
      <c r="C5277" s="10" t="s">
        <v>278</v>
      </c>
      <c r="D5277" s="10" t="s">
        <v>40</v>
      </c>
      <c r="E5277" s="10" t="s">
        <v>30</v>
      </c>
      <c r="F5277" s="10">
        <v>745</v>
      </c>
      <c r="G5277" s="10">
        <v>812</v>
      </c>
      <c r="H5277" s="11">
        <f>SUMIFS(AA:AA,$A:$A,EOMONTH($A5277,-1),$B:$B,$B5277)</f>
        <v>28</v>
      </c>
      <c r="I5277" s="63">
        <f>ROUND(SUMIFS(AC:AC,$A:$A,EOMONTH($A5277,-1),$B:$B,$B5277),2)</f>
        <v>26.69</v>
      </c>
      <c r="J5277" s="11">
        <f>SUMIFS(AB:AB,$A:$A,EOMONTH($A5277,-1),$B:$B,$B5277)</f>
        <v>2605.98</v>
      </c>
      <c r="K5277" s="13">
        <v>0</v>
      </c>
      <c r="L5277" s="25">
        <v>0</v>
      </c>
      <c r="M5277" s="15">
        <v>0</v>
      </c>
      <c r="N5277" s="14">
        <v>0</v>
      </c>
      <c r="O5277" s="16">
        <v>0</v>
      </c>
      <c r="P5277" s="16">
        <v>0</v>
      </c>
      <c r="Q5277" s="16">
        <v>0</v>
      </c>
      <c r="R5277" s="16">
        <f>Q5277*16.876/100</f>
        <v>0</v>
      </c>
      <c r="S5277" s="17">
        <f t="shared" si="574"/>
        <v>0</v>
      </c>
      <c r="T5277" s="16">
        <v>0</v>
      </c>
      <c r="U5277" s="18">
        <f t="shared" si="575"/>
        <v>22.736000000000001</v>
      </c>
      <c r="V5277" s="18">
        <f t="shared" si="576"/>
        <v>0</v>
      </c>
      <c r="W5277" s="18">
        <f t="shared" si="577"/>
        <v>0</v>
      </c>
      <c r="X5277" s="27"/>
      <c r="Y5277" s="19">
        <f t="shared" si="578"/>
        <v>0</v>
      </c>
      <c r="Z5277" s="18">
        <f t="shared" si="579"/>
        <v>0</v>
      </c>
      <c r="AA5277" s="12">
        <v>28</v>
      </c>
      <c r="AB5277" s="12">
        <v>2605.98</v>
      </c>
      <c r="AC5277" s="28">
        <f>+I5277+Y5277-Z5277</f>
        <v>26.69</v>
      </c>
      <c r="AD5277" s="20">
        <f t="shared" si="580"/>
        <v>0</v>
      </c>
      <c r="AE5277">
        <v>0</v>
      </c>
    </row>
    <row r="5278" spans="1:31" x14ac:dyDescent="0.25">
      <c r="A5278" s="9">
        <v>45260</v>
      </c>
      <c r="B5278" s="10" t="s">
        <v>406</v>
      </c>
      <c r="C5278" s="10" t="s">
        <v>278</v>
      </c>
      <c r="D5278" s="10" t="s">
        <v>40</v>
      </c>
      <c r="E5278" s="10" t="s">
        <v>30</v>
      </c>
      <c r="F5278" s="10">
        <v>745</v>
      </c>
      <c r="G5278" s="10">
        <v>812</v>
      </c>
      <c r="H5278" s="11">
        <f>SUMIFS(AA:AA,$A:$A,EOMONTH($A5278,-1),$B:$B,$B5278)</f>
        <v>231</v>
      </c>
      <c r="I5278" s="63">
        <f>ROUND(SUMIFS(AC:AC,$A:$A,EOMONTH($A5278,-1),$B:$B,$B5278),2)</f>
        <v>145.47</v>
      </c>
      <c r="J5278" s="11">
        <f>SUMIFS(AB:AB,$A:$A,EOMONTH($A5278,-1),$B:$B,$B5278)</f>
        <v>15093.54</v>
      </c>
      <c r="K5278" s="13">
        <v>0</v>
      </c>
      <c r="L5278" s="25">
        <v>0</v>
      </c>
      <c r="M5278" s="15">
        <v>0</v>
      </c>
      <c r="N5278" s="14">
        <v>0</v>
      </c>
      <c r="O5278" s="16">
        <v>120</v>
      </c>
      <c r="P5278" s="16">
        <v>17084.400000000001</v>
      </c>
      <c r="Q5278" s="16">
        <v>0</v>
      </c>
      <c r="R5278" s="16">
        <f>Q5278*16.876/100</f>
        <v>0</v>
      </c>
      <c r="S5278" s="17">
        <f t="shared" si="574"/>
        <v>0</v>
      </c>
      <c r="T5278" s="16">
        <v>0</v>
      </c>
      <c r="U5278" s="18">
        <f t="shared" si="575"/>
        <v>187.572</v>
      </c>
      <c r="V5278" s="18">
        <f t="shared" si="576"/>
        <v>0</v>
      </c>
      <c r="W5278" s="18">
        <f t="shared" si="577"/>
        <v>0</v>
      </c>
      <c r="X5278" s="27"/>
      <c r="Y5278" s="19">
        <f t="shared" si="578"/>
        <v>0</v>
      </c>
      <c r="Z5278" s="18">
        <f t="shared" si="579"/>
        <v>97.44</v>
      </c>
      <c r="AA5278" s="12">
        <v>111</v>
      </c>
      <c r="AB5278" s="12">
        <v>7252.74</v>
      </c>
      <c r="AC5278" s="28">
        <f>+I5278+Y5278-Z5278</f>
        <v>48.03</v>
      </c>
      <c r="AD5278" s="20">
        <f t="shared" si="580"/>
        <v>0</v>
      </c>
      <c r="AE5278">
        <v>0</v>
      </c>
    </row>
    <row r="5279" spans="1:31" x14ac:dyDescent="0.25">
      <c r="A5279" s="9">
        <v>45260</v>
      </c>
      <c r="B5279" s="10" t="s">
        <v>407</v>
      </c>
      <c r="C5279" s="10" t="s">
        <v>278</v>
      </c>
      <c r="D5279" s="10" t="s">
        <v>40</v>
      </c>
      <c r="E5279" s="10" t="s">
        <v>30</v>
      </c>
      <c r="F5279" s="10">
        <v>745</v>
      </c>
      <c r="G5279" s="10">
        <v>812</v>
      </c>
      <c r="H5279" s="11">
        <f>SUMIFS(AA:AA,$A:$A,EOMONTH($A5279,-1),$B:$B,$B5279)</f>
        <v>-75</v>
      </c>
      <c r="I5279" s="63">
        <f>ROUND(SUMIFS(AC:AC,$A:$A,EOMONTH($A5279,-1),$B:$B,$B5279),2)</f>
        <v>-193.03</v>
      </c>
      <c r="J5279" s="11">
        <f>SUMIFS(AB:AB,$A:$A,EOMONTH($A5279,-1),$B:$B,$B5279)</f>
        <v>-9909.2800000000007</v>
      </c>
      <c r="K5279" s="13">
        <v>0</v>
      </c>
      <c r="L5279" s="25">
        <v>0</v>
      </c>
      <c r="M5279" s="15">
        <v>0</v>
      </c>
      <c r="N5279" s="14">
        <v>0</v>
      </c>
      <c r="O5279" s="16">
        <v>60</v>
      </c>
      <c r="P5279" s="16">
        <v>8662.7999999999993</v>
      </c>
      <c r="Q5279" s="16">
        <v>0</v>
      </c>
      <c r="R5279" s="16">
        <f>Q5279*16.876/100</f>
        <v>0</v>
      </c>
      <c r="S5279" s="17">
        <f t="shared" si="574"/>
        <v>0</v>
      </c>
      <c r="T5279" s="16">
        <v>0</v>
      </c>
      <c r="U5279" s="18">
        <f t="shared" si="575"/>
        <v>-60.9</v>
      </c>
      <c r="V5279" s="18">
        <f t="shared" si="576"/>
        <v>0</v>
      </c>
      <c r="W5279" s="18">
        <f t="shared" si="577"/>
        <v>0</v>
      </c>
      <c r="X5279" s="27"/>
      <c r="Y5279" s="19">
        <f t="shared" si="578"/>
        <v>0</v>
      </c>
      <c r="Z5279" s="18">
        <f t="shared" si="579"/>
        <v>48.72</v>
      </c>
      <c r="AA5279" s="12">
        <v>-135</v>
      </c>
      <c r="AB5279" s="12">
        <v>-18572.080000000002</v>
      </c>
      <c r="AC5279" s="28">
        <f>+I5279+Y5279-Z5279</f>
        <v>-241.75</v>
      </c>
      <c r="AD5279" s="20">
        <f t="shared" si="580"/>
        <v>250</v>
      </c>
      <c r="AE5279">
        <v>250</v>
      </c>
    </row>
    <row r="5280" spans="1:31" x14ac:dyDescent="0.25">
      <c r="A5280" s="9">
        <v>45260</v>
      </c>
      <c r="B5280" s="10" t="s">
        <v>408</v>
      </c>
      <c r="C5280" s="10" t="s">
        <v>278</v>
      </c>
      <c r="D5280" s="10" t="s">
        <v>40</v>
      </c>
      <c r="E5280" s="10" t="s">
        <v>30</v>
      </c>
      <c r="F5280" s="10">
        <v>745</v>
      </c>
      <c r="G5280" s="10">
        <v>812</v>
      </c>
      <c r="H5280" s="11">
        <f>SUMIFS(AA:AA,$A:$A,EOMONTH($A5280,-1),$B:$B,$B5280)</f>
        <v>234</v>
      </c>
      <c r="I5280" s="63">
        <f>ROUND(SUMIFS(AC:AC,$A:$A,EOMONTH($A5280,-1),$B:$B,$B5280),2)</f>
        <v>-117.25</v>
      </c>
      <c r="J5280" s="11">
        <f>SUMIFS(AB:AB,$A:$A,EOMONTH($A5280,-1),$B:$B,$B5280)</f>
        <v>17049.240000000002</v>
      </c>
      <c r="K5280" s="13">
        <v>0</v>
      </c>
      <c r="L5280" s="25">
        <v>0</v>
      </c>
      <c r="M5280" s="15">
        <v>0</v>
      </c>
      <c r="N5280" s="14">
        <v>0</v>
      </c>
      <c r="O5280" s="16">
        <v>20</v>
      </c>
      <c r="P5280" s="16">
        <v>2810.4</v>
      </c>
      <c r="Q5280" s="16">
        <v>0</v>
      </c>
      <c r="R5280" s="16">
        <f>Q5280*16.876/100</f>
        <v>0</v>
      </c>
      <c r="S5280" s="17">
        <f t="shared" si="574"/>
        <v>0</v>
      </c>
      <c r="T5280" s="16">
        <v>0</v>
      </c>
      <c r="U5280" s="18">
        <f t="shared" si="575"/>
        <v>190.00800000000001</v>
      </c>
      <c r="V5280" s="18">
        <f t="shared" si="576"/>
        <v>0</v>
      </c>
      <c r="W5280" s="18">
        <f t="shared" si="577"/>
        <v>0</v>
      </c>
      <c r="X5280" s="27"/>
      <c r="Y5280" s="19">
        <f t="shared" si="578"/>
        <v>0</v>
      </c>
      <c r="Z5280" s="18">
        <f t="shared" si="579"/>
        <v>16.239999999999998</v>
      </c>
      <c r="AA5280" s="12">
        <v>214</v>
      </c>
      <c r="AB5280" s="12">
        <v>15592.04</v>
      </c>
      <c r="AC5280" s="28">
        <f>+I5280+Y5280-Z5280</f>
        <v>-133.49</v>
      </c>
      <c r="AD5280" s="20">
        <f t="shared" si="580"/>
        <v>140</v>
      </c>
      <c r="AE5280">
        <v>140</v>
      </c>
    </row>
    <row r="5281" spans="1:31" x14ac:dyDescent="0.25">
      <c r="A5281" s="9">
        <v>45260</v>
      </c>
      <c r="B5281" s="10" t="s">
        <v>409</v>
      </c>
      <c r="C5281" s="10" t="s">
        <v>278</v>
      </c>
      <c r="D5281" s="10" t="s">
        <v>40</v>
      </c>
      <c r="E5281" s="10" t="s">
        <v>30</v>
      </c>
      <c r="F5281" s="10">
        <v>745</v>
      </c>
      <c r="G5281" s="10">
        <v>812</v>
      </c>
      <c r="H5281" s="11">
        <f>SUMIFS(AA:AA,$A:$A,EOMONTH($A5281,-1),$B:$B,$B5281)</f>
        <v>243</v>
      </c>
      <c r="I5281" s="63">
        <f>ROUND(SUMIFS(AC:AC,$A:$A,EOMONTH($A5281,-1),$B:$B,$B5281),2)</f>
        <v>19.260000000000002</v>
      </c>
      <c r="J5281" s="11">
        <f>SUMIFS(AB:AB,$A:$A,EOMONTH($A5281,-1),$B:$B,$B5281)</f>
        <v>15984.54</v>
      </c>
      <c r="K5281" s="13">
        <v>0</v>
      </c>
      <c r="L5281" s="25">
        <v>0</v>
      </c>
      <c r="M5281" s="15">
        <v>0</v>
      </c>
      <c r="N5281" s="14">
        <v>0</v>
      </c>
      <c r="O5281" s="16">
        <v>100</v>
      </c>
      <c r="P5281" s="16">
        <v>14235</v>
      </c>
      <c r="Q5281" s="16">
        <v>0</v>
      </c>
      <c r="R5281" s="16">
        <f>Q5281*16.876/100</f>
        <v>0</v>
      </c>
      <c r="S5281" s="17">
        <f t="shared" si="574"/>
        <v>0</v>
      </c>
      <c r="T5281" s="16">
        <v>0</v>
      </c>
      <c r="U5281" s="18">
        <f t="shared" si="575"/>
        <v>197.316</v>
      </c>
      <c r="V5281" s="18">
        <f t="shared" si="576"/>
        <v>0</v>
      </c>
      <c r="W5281" s="18">
        <f t="shared" si="577"/>
        <v>0</v>
      </c>
      <c r="X5281" s="27"/>
      <c r="Y5281" s="19">
        <f t="shared" si="578"/>
        <v>0</v>
      </c>
      <c r="Z5281" s="18">
        <f t="shared" si="579"/>
        <v>81.2</v>
      </c>
      <c r="AA5281" s="12">
        <v>143</v>
      </c>
      <c r="AB5281" s="12">
        <v>9406.5400000000009</v>
      </c>
      <c r="AC5281" s="28">
        <f>+I5281+Y5281-Z5281</f>
        <v>-61.94</v>
      </c>
      <c r="AD5281" s="20">
        <f t="shared" si="580"/>
        <v>70</v>
      </c>
      <c r="AE5281">
        <v>70</v>
      </c>
    </row>
    <row r="5282" spans="1:31" x14ac:dyDescent="0.25">
      <c r="A5282" s="9">
        <v>45260</v>
      </c>
      <c r="B5282" s="10" t="s">
        <v>410</v>
      </c>
      <c r="C5282" s="10" t="s">
        <v>278</v>
      </c>
      <c r="D5282" s="10" t="s">
        <v>40</v>
      </c>
      <c r="E5282" s="10" t="s">
        <v>30</v>
      </c>
      <c r="F5282" s="10">
        <v>745</v>
      </c>
      <c r="G5282" s="10">
        <v>812</v>
      </c>
      <c r="H5282" s="11">
        <f>SUMIFS(AA:AA,$A:$A,EOMONTH($A5282,-1),$B:$B,$B5282)</f>
        <v>220</v>
      </c>
      <c r="I5282" s="63">
        <f>ROUND(SUMIFS(AC:AC,$A:$A,EOMONTH($A5282,-1),$B:$B,$B5282),2)</f>
        <v>147.58000000000001</v>
      </c>
      <c r="J5282" s="11">
        <f>SUMIFS(AB:AB,$A:$A,EOMONTH($A5282,-1),$B:$B,$B5282)</f>
        <v>14469.4</v>
      </c>
      <c r="K5282" s="13">
        <v>0</v>
      </c>
      <c r="L5282" s="25">
        <v>0</v>
      </c>
      <c r="M5282" s="15">
        <v>0</v>
      </c>
      <c r="N5282" s="14">
        <v>0</v>
      </c>
      <c r="O5282" s="16">
        <v>80</v>
      </c>
      <c r="P5282" s="16">
        <v>11386.4</v>
      </c>
      <c r="Q5282" s="16">
        <v>0</v>
      </c>
      <c r="R5282" s="16">
        <f>Q5282*16.876/100</f>
        <v>0</v>
      </c>
      <c r="S5282" s="17">
        <f t="shared" si="574"/>
        <v>0</v>
      </c>
      <c r="T5282" s="16">
        <v>0</v>
      </c>
      <c r="U5282" s="18">
        <f t="shared" si="575"/>
        <v>178.64</v>
      </c>
      <c r="V5282" s="18">
        <f t="shared" si="576"/>
        <v>0</v>
      </c>
      <c r="W5282" s="18">
        <f t="shared" si="577"/>
        <v>0</v>
      </c>
      <c r="X5282" s="27"/>
      <c r="Y5282" s="19">
        <f t="shared" si="578"/>
        <v>0</v>
      </c>
      <c r="Z5282" s="18">
        <f t="shared" si="579"/>
        <v>64.959999999999994</v>
      </c>
      <c r="AA5282" s="12">
        <v>140</v>
      </c>
      <c r="AB5282" s="12">
        <v>9207.7999999999993</v>
      </c>
      <c r="AC5282" s="28">
        <f>+I5282+Y5282-Z5282</f>
        <v>82.620000000000019</v>
      </c>
      <c r="AD5282" s="20">
        <f t="shared" si="580"/>
        <v>0</v>
      </c>
      <c r="AE5282">
        <v>0</v>
      </c>
    </row>
    <row r="5283" spans="1:31" x14ac:dyDescent="0.25">
      <c r="A5283" s="9">
        <v>45260</v>
      </c>
      <c r="B5283" s="10" t="s">
        <v>411</v>
      </c>
      <c r="C5283" s="10" t="s">
        <v>278</v>
      </c>
      <c r="D5283" s="10" t="s">
        <v>40</v>
      </c>
      <c r="E5283" s="10" t="s">
        <v>30</v>
      </c>
      <c r="F5283" s="10">
        <v>840</v>
      </c>
      <c r="G5283" s="10">
        <v>916</v>
      </c>
      <c r="H5283" s="11">
        <f>SUMIFS(AA:AA,$A:$A,EOMONTH($A5283,-1),$B:$B,$B5283)</f>
        <v>224</v>
      </c>
      <c r="I5283" s="63">
        <f>ROUND(SUMIFS(AC:AC,$A:$A,EOMONTH($A5283,-1),$B:$B,$B5283),2)</f>
        <v>-55.27</v>
      </c>
      <c r="J5283" s="11">
        <f>SUMIFS(AB:AB,$A:$A,EOMONTH($A5283,-1),$B:$B,$B5283)</f>
        <v>15460.48</v>
      </c>
      <c r="K5283" s="13">
        <v>0</v>
      </c>
      <c r="L5283" s="25">
        <v>0</v>
      </c>
      <c r="M5283" s="15">
        <v>835</v>
      </c>
      <c r="N5283" s="14">
        <v>52381.25</v>
      </c>
      <c r="O5283" s="16">
        <v>278</v>
      </c>
      <c r="P5283" s="16">
        <v>43077.760000000002</v>
      </c>
      <c r="Q5283" s="16">
        <v>0</v>
      </c>
      <c r="R5283" s="16">
        <f>Q5283*16.876/100</f>
        <v>0</v>
      </c>
      <c r="S5283" s="17">
        <f t="shared" si="574"/>
        <v>0</v>
      </c>
      <c r="T5283" s="16">
        <v>0</v>
      </c>
      <c r="U5283" s="18">
        <f t="shared" si="575"/>
        <v>205.184</v>
      </c>
      <c r="V5283" s="18">
        <f t="shared" si="576"/>
        <v>701.4</v>
      </c>
      <c r="W5283" s="18">
        <f t="shared" si="577"/>
        <v>117.75804600000001</v>
      </c>
      <c r="X5283" s="27"/>
      <c r="Y5283" s="19">
        <f t="shared" si="578"/>
        <v>819.15804600000001</v>
      </c>
      <c r="Z5283" s="18">
        <f t="shared" si="579"/>
        <v>254.648</v>
      </c>
      <c r="AA5283" s="12">
        <v>781</v>
      </c>
      <c r="AB5283" s="12">
        <v>48993.72</v>
      </c>
      <c r="AC5283" s="28">
        <f>+I5283+Y5283-Z5283</f>
        <v>509.24004600000001</v>
      </c>
      <c r="AD5283" s="20">
        <f t="shared" si="580"/>
        <v>0</v>
      </c>
      <c r="AE5283">
        <v>0</v>
      </c>
    </row>
    <row r="5284" spans="1:31" x14ac:dyDescent="0.25">
      <c r="A5284" s="9">
        <v>45260</v>
      </c>
      <c r="B5284" s="10" t="s">
        <v>412</v>
      </c>
      <c r="C5284" s="10" t="s">
        <v>278</v>
      </c>
      <c r="D5284" s="10" t="s">
        <v>29</v>
      </c>
      <c r="E5284" s="10" t="s">
        <v>30</v>
      </c>
      <c r="F5284" s="10"/>
      <c r="G5284" s="10">
        <v>0</v>
      </c>
      <c r="H5284" s="11">
        <f>SUMIFS(AA:AA,$A:$A,EOMONTH($A5284,-1),$B:$B,$B5284)</f>
        <v>108</v>
      </c>
      <c r="I5284" s="63">
        <f>ROUND(SUMIFS(AC:AC,$A:$A,EOMONTH($A5284,-1),$B:$B,$B5284),2)</f>
        <v>4.88</v>
      </c>
      <c r="J5284" s="11">
        <f>SUMIFS(AB:AB,$A:$A,EOMONTH($A5284,-1),$B:$B,$B5284)</f>
        <v>22572</v>
      </c>
      <c r="K5284" s="13">
        <v>0</v>
      </c>
      <c r="L5284" s="25">
        <v>0</v>
      </c>
      <c r="M5284" s="15">
        <v>0</v>
      </c>
      <c r="N5284" s="14">
        <v>0</v>
      </c>
      <c r="O5284" s="16">
        <v>0</v>
      </c>
      <c r="P5284" s="16">
        <v>0</v>
      </c>
      <c r="Q5284" s="16">
        <v>0</v>
      </c>
      <c r="R5284" s="16">
        <f>Q5284*16.876/100</f>
        <v>0</v>
      </c>
      <c r="S5284" s="17">
        <f t="shared" si="574"/>
        <v>0</v>
      </c>
      <c r="T5284" s="16">
        <v>0</v>
      </c>
      <c r="U5284" s="18">
        <f t="shared" si="575"/>
        <v>0</v>
      </c>
      <c r="V5284" s="18">
        <f t="shared" si="576"/>
        <v>0</v>
      </c>
      <c r="W5284" s="18">
        <f t="shared" si="577"/>
        <v>0</v>
      </c>
      <c r="X5284" s="27"/>
      <c r="Y5284" s="19">
        <f t="shared" si="578"/>
        <v>0</v>
      </c>
      <c r="Z5284" s="18">
        <f t="shared" si="579"/>
        <v>0</v>
      </c>
      <c r="AA5284" s="12">
        <v>108</v>
      </c>
      <c r="AB5284" s="12">
        <v>22572</v>
      </c>
      <c r="AC5284" s="28">
        <f>+I5284+Y5284-Z5284</f>
        <v>4.88</v>
      </c>
      <c r="AD5284" s="20">
        <f t="shared" si="580"/>
        <v>0</v>
      </c>
      <c r="AE5284">
        <v>0</v>
      </c>
    </row>
    <row r="5285" spans="1:31" x14ac:dyDescent="0.25">
      <c r="A5285" s="9">
        <v>45260</v>
      </c>
      <c r="B5285" s="10" t="s">
        <v>413</v>
      </c>
      <c r="C5285" s="10" t="s">
        <v>278</v>
      </c>
      <c r="D5285" s="10" t="s">
        <v>40</v>
      </c>
      <c r="E5285" s="10" t="s">
        <v>30</v>
      </c>
      <c r="F5285" s="10">
        <v>840</v>
      </c>
      <c r="G5285" s="10">
        <v>916</v>
      </c>
      <c r="H5285" s="11">
        <f>SUMIFS(AA:AA,$A:$A,EOMONTH($A5285,-1),$B:$B,$B5285)</f>
        <v>155</v>
      </c>
      <c r="I5285" s="63">
        <f>ROUND(SUMIFS(AC:AC,$A:$A,EOMONTH($A5285,-1),$B:$B,$B5285),2)</f>
        <v>-170.73</v>
      </c>
      <c r="J5285" s="11">
        <f>SUMIFS(AB:AB,$A:$A,EOMONTH($A5285,-1),$B:$B,$B5285)</f>
        <v>10211.4</v>
      </c>
      <c r="K5285" s="13">
        <v>0</v>
      </c>
      <c r="L5285" s="25">
        <v>0</v>
      </c>
      <c r="M5285" s="15">
        <v>27</v>
      </c>
      <c r="N5285" s="14">
        <v>1593.55</v>
      </c>
      <c r="O5285" s="16">
        <v>142</v>
      </c>
      <c r="P5285" s="16">
        <v>22390.2</v>
      </c>
      <c r="Q5285" s="16">
        <v>0</v>
      </c>
      <c r="R5285" s="16">
        <f>Q5285*16.876/100</f>
        <v>0</v>
      </c>
      <c r="S5285" s="17">
        <f t="shared" si="574"/>
        <v>0</v>
      </c>
      <c r="T5285" s="16">
        <v>0</v>
      </c>
      <c r="U5285" s="18">
        <f t="shared" si="575"/>
        <v>141.97999999999999</v>
      </c>
      <c r="V5285" s="18">
        <f t="shared" si="576"/>
        <v>22.68</v>
      </c>
      <c r="W5285" s="18">
        <f t="shared" si="577"/>
        <v>3.8077452000000007</v>
      </c>
      <c r="X5285" s="27"/>
      <c r="Y5285" s="19">
        <f t="shared" si="578"/>
        <v>26.487745199999999</v>
      </c>
      <c r="Z5285" s="18">
        <f t="shared" si="579"/>
        <v>130.072</v>
      </c>
      <c r="AA5285" s="12">
        <v>40</v>
      </c>
      <c r="AB5285" s="12">
        <v>2449.9899999999998</v>
      </c>
      <c r="AC5285" s="28">
        <f>+I5285+Y5285-Z5285</f>
        <v>-274.31425479999996</v>
      </c>
      <c r="AD5285" s="20">
        <f t="shared" si="580"/>
        <v>280</v>
      </c>
      <c r="AE5285">
        <v>280</v>
      </c>
    </row>
    <row r="5286" spans="1:31" x14ac:dyDescent="0.25">
      <c r="A5286" s="9">
        <v>45260</v>
      </c>
      <c r="B5286" s="10" t="s">
        <v>414</v>
      </c>
      <c r="C5286" s="10" t="s">
        <v>278</v>
      </c>
      <c r="D5286" s="10" t="s">
        <v>40</v>
      </c>
      <c r="E5286" s="10" t="s">
        <v>30</v>
      </c>
      <c r="F5286" s="10">
        <v>840</v>
      </c>
      <c r="G5286" s="10">
        <v>916</v>
      </c>
      <c r="H5286" s="11">
        <f>SUMIFS(AA:AA,$A:$A,EOMONTH($A5286,-1),$B:$B,$B5286)</f>
        <v>265</v>
      </c>
      <c r="I5286" s="63">
        <f>ROUND(SUMIFS(AC:AC,$A:$A,EOMONTH($A5286,-1),$B:$B,$B5286),2)</f>
        <v>-92.43</v>
      </c>
      <c r="J5286" s="11">
        <f>SUMIFS(AB:AB,$A:$A,EOMONTH($A5286,-1),$B:$B,$B5286)</f>
        <v>17662.25</v>
      </c>
      <c r="K5286" s="13">
        <v>0</v>
      </c>
      <c r="L5286" s="25">
        <v>0</v>
      </c>
      <c r="M5286" s="15">
        <v>205</v>
      </c>
      <c r="N5286" s="14">
        <v>18049.36</v>
      </c>
      <c r="O5286" s="16">
        <v>215</v>
      </c>
      <c r="P5286" s="16">
        <v>33250.53</v>
      </c>
      <c r="Q5286" s="16">
        <v>0</v>
      </c>
      <c r="R5286" s="16">
        <f>Q5286*16.876/100</f>
        <v>0</v>
      </c>
      <c r="S5286" s="17">
        <f t="shared" si="574"/>
        <v>0</v>
      </c>
      <c r="T5286" s="16">
        <v>0</v>
      </c>
      <c r="U5286" s="18">
        <f t="shared" si="575"/>
        <v>242.74</v>
      </c>
      <c r="V5286" s="18">
        <f t="shared" si="576"/>
        <v>172.2</v>
      </c>
      <c r="W5286" s="18">
        <f t="shared" si="577"/>
        <v>28.910657999999998</v>
      </c>
      <c r="X5286" s="27"/>
      <c r="Y5286" s="19">
        <f t="shared" si="578"/>
        <v>201.110658</v>
      </c>
      <c r="Z5286" s="18">
        <f t="shared" si="579"/>
        <v>196.94</v>
      </c>
      <c r="AA5286" s="12">
        <v>255</v>
      </c>
      <c r="AB5286" s="12">
        <v>21169.1</v>
      </c>
      <c r="AC5286" s="28">
        <f>+I5286+Y5286-Z5286</f>
        <v>-88.259342000000004</v>
      </c>
      <c r="AD5286" s="20">
        <f t="shared" si="580"/>
        <v>90</v>
      </c>
      <c r="AE5286">
        <v>90</v>
      </c>
    </row>
    <row r="5287" spans="1:31" x14ac:dyDescent="0.25">
      <c r="A5287" s="9">
        <v>45260</v>
      </c>
      <c r="B5287" s="10" t="s">
        <v>415</v>
      </c>
      <c r="C5287" s="10" t="s">
        <v>278</v>
      </c>
      <c r="D5287" s="10" t="s">
        <v>40</v>
      </c>
      <c r="E5287" s="10" t="s">
        <v>30</v>
      </c>
      <c r="F5287" s="10">
        <v>840</v>
      </c>
      <c r="G5287" s="10">
        <v>916</v>
      </c>
      <c r="H5287" s="11">
        <f>SUMIFS(AA:AA,$A:$A,EOMONTH($A5287,-1),$B:$B,$B5287)</f>
        <v>298</v>
      </c>
      <c r="I5287" s="63">
        <f>ROUND(SUMIFS(AC:AC,$A:$A,EOMONTH($A5287,-1),$B:$B,$B5287),2)</f>
        <v>172.79</v>
      </c>
      <c r="J5287" s="11">
        <f>SUMIFS(AB:AB,$A:$A,EOMONTH($A5287,-1),$B:$B,$B5287)</f>
        <v>21791.83</v>
      </c>
      <c r="K5287" s="13">
        <v>0</v>
      </c>
      <c r="L5287" s="25">
        <v>0</v>
      </c>
      <c r="M5287" s="15">
        <v>307</v>
      </c>
      <c r="N5287" s="14">
        <v>27922.7</v>
      </c>
      <c r="O5287" s="16">
        <v>230</v>
      </c>
      <c r="P5287" s="16">
        <v>32919.78</v>
      </c>
      <c r="Q5287" s="16">
        <v>0</v>
      </c>
      <c r="R5287" s="16">
        <f>Q5287*16.876/100</f>
        <v>0</v>
      </c>
      <c r="S5287" s="17">
        <f t="shared" si="574"/>
        <v>0</v>
      </c>
      <c r="T5287" s="16">
        <v>0</v>
      </c>
      <c r="U5287" s="18">
        <f t="shared" si="575"/>
        <v>272.96800000000002</v>
      </c>
      <c r="V5287" s="18">
        <f t="shared" si="576"/>
        <v>257.88</v>
      </c>
      <c r="W5287" s="18">
        <f t="shared" si="577"/>
        <v>43.295473200000004</v>
      </c>
      <c r="X5287" s="27"/>
      <c r="Y5287" s="19">
        <f t="shared" si="578"/>
        <v>301.1754732</v>
      </c>
      <c r="Z5287" s="18">
        <f t="shared" si="579"/>
        <v>210.68</v>
      </c>
      <c r="AA5287" s="12">
        <v>375</v>
      </c>
      <c r="AB5287" s="12">
        <v>34019.33</v>
      </c>
      <c r="AC5287" s="28">
        <f>+I5287+Y5287-Z5287</f>
        <v>263.28547320000001</v>
      </c>
      <c r="AD5287" s="20">
        <f t="shared" si="580"/>
        <v>0</v>
      </c>
      <c r="AE5287">
        <v>0</v>
      </c>
    </row>
    <row r="5288" spans="1:31" x14ac:dyDescent="0.25">
      <c r="A5288" s="9">
        <v>45260</v>
      </c>
      <c r="B5288" s="10" t="s">
        <v>416</v>
      </c>
      <c r="C5288" s="10" t="s">
        <v>278</v>
      </c>
      <c r="D5288" s="10" t="s">
        <v>40</v>
      </c>
      <c r="E5288" s="10" t="s">
        <v>30</v>
      </c>
      <c r="F5288" s="10">
        <v>840</v>
      </c>
      <c r="G5288" s="10">
        <v>916</v>
      </c>
      <c r="H5288" s="11">
        <f>SUMIFS(AA:AA,$A:$A,EOMONTH($A5288,-1),$B:$B,$B5288)</f>
        <v>301</v>
      </c>
      <c r="I5288" s="63">
        <f>ROUND(SUMIFS(AC:AC,$A:$A,EOMONTH($A5288,-1),$B:$B,$B5288),2)</f>
        <v>52.06</v>
      </c>
      <c r="J5288" s="11">
        <f>SUMIFS(AB:AB,$A:$A,EOMONTH($A5288,-1),$B:$B,$B5288)</f>
        <v>21248.53</v>
      </c>
      <c r="K5288" s="13">
        <v>0</v>
      </c>
      <c r="L5288" s="25">
        <v>0</v>
      </c>
      <c r="M5288" s="15">
        <v>468</v>
      </c>
      <c r="N5288" s="14">
        <v>42676.29</v>
      </c>
      <c r="O5288" s="16">
        <v>262</v>
      </c>
      <c r="P5288" s="16">
        <v>41402.400000000001</v>
      </c>
      <c r="Q5288" s="16">
        <v>0</v>
      </c>
      <c r="R5288" s="16">
        <f>Q5288*16.876/100</f>
        <v>0</v>
      </c>
      <c r="S5288" s="17">
        <f t="shared" si="574"/>
        <v>0</v>
      </c>
      <c r="T5288" s="16">
        <v>0</v>
      </c>
      <c r="U5288" s="18">
        <f t="shared" si="575"/>
        <v>275.71600000000001</v>
      </c>
      <c r="V5288" s="18">
        <f t="shared" si="576"/>
        <v>393.12</v>
      </c>
      <c r="W5288" s="18">
        <f t="shared" si="577"/>
        <v>66.000916799999999</v>
      </c>
      <c r="X5288" s="27"/>
      <c r="Y5288" s="19">
        <f t="shared" si="578"/>
        <v>459.12091680000003</v>
      </c>
      <c r="Z5288" s="18">
        <f t="shared" si="579"/>
        <v>239.99199999999999</v>
      </c>
      <c r="AA5288" s="12">
        <v>507</v>
      </c>
      <c r="AB5288" s="12">
        <v>45652.160000000003</v>
      </c>
      <c r="AC5288" s="28">
        <f>+I5288+Y5288-Z5288</f>
        <v>271.18891680000002</v>
      </c>
      <c r="AD5288" s="20">
        <f t="shared" si="580"/>
        <v>0</v>
      </c>
      <c r="AE5288">
        <v>0</v>
      </c>
    </row>
    <row r="5289" spans="1:31" x14ac:dyDescent="0.25">
      <c r="A5289" s="9">
        <v>45260</v>
      </c>
      <c r="B5289" s="10" t="s">
        <v>417</v>
      </c>
      <c r="C5289" s="10" t="s">
        <v>278</v>
      </c>
      <c r="D5289" s="10" t="s">
        <v>40</v>
      </c>
      <c r="E5289" s="10" t="s">
        <v>30</v>
      </c>
      <c r="F5289" s="10">
        <v>840</v>
      </c>
      <c r="G5289" s="10">
        <v>916</v>
      </c>
      <c r="H5289" s="11">
        <f>SUMIFS(AA:AA,$A:$A,EOMONTH($A5289,-1),$B:$B,$B5289)</f>
        <v>185</v>
      </c>
      <c r="I5289" s="63">
        <f>ROUND(SUMIFS(AC:AC,$A:$A,EOMONTH($A5289,-1),$B:$B,$B5289),2)</f>
        <v>-123.84</v>
      </c>
      <c r="J5289" s="11">
        <f>SUMIFS(AB:AB,$A:$A,EOMONTH($A5289,-1),$B:$B,$B5289)</f>
        <v>12637.03</v>
      </c>
      <c r="K5289" s="13">
        <v>0</v>
      </c>
      <c r="L5289" s="25">
        <v>0</v>
      </c>
      <c r="M5289" s="15">
        <v>263</v>
      </c>
      <c r="N5289" s="14">
        <v>20910.509999999998</v>
      </c>
      <c r="O5289" s="16">
        <v>171</v>
      </c>
      <c r="P5289" s="16">
        <v>26651.49</v>
      </c>
      <c r="Q5289" s="16">
        <v>0</v>
      </c>
      <c r="R5289" s="16">
        <f>Q5289*16.876/100</f>
        <v>0</v>
      </c>
      <c r="S5289" s="17">
        <f t="shared" si="574"/>
        <v>0</v>
      </c>
      <c r="T5289" s="16">
        <v>0</v>
      </c>
      <c r="U5289" s="18">
        <f t="shared" si="575"/>
        <v>169.46</v>
      </c>
      <c r="V5289" s="18">
        <f t="shared" si="576"/>
        <v>220.92</v>
      </c>
      <c r="W5289" s="18">
        <f t="shared" si="577"/>
        <v>37.090258800000001</v>
      </c>
      <c r="X5289" s="27"/>
      <c r="Y5289" s="19">
        <f t="shared" si="578"/>
        <v>258.01025879999997</v>
      </c>
      <c r="Z5289" s="18">
        <f t="shared" si="579"/>
        <v>156.636</v>
      </c>
      <c r="AA5289" s="12">
        <v>277</v>
      </c>
      <c r="AB5289" s="12">
        <v>22206.39</v>
      </c>
      <c r="AC5289" s="28">
        <f>+I5289+Y5289-Z5289</f>
        <v>-22.465741200000025</v>
      </c>
      <c r="AD5289" s="20">
        <f t="shared" si="580"/>
        <v>30</v>
      </c>
      <c r="AE5289">
        <v>30</v>
      </c>
    </row>
    <row r="5290" spans="1:31" x14ac:dyDescent="0.25">
      <c r="A5290" s="9">
        <v>45260</v>
      </c>
      <c r="B5290" s="10" t="s">
        <v>418</v>
      </c>
      <c r="C5290" s="10" t="s">
        <v>419</v>
      </c>
      <c r="D5290" s="10" t="s">
        <v>40</v>
      </c>
      <c r="E5290" s="10" t="s">
        <v>30</v>
      </c>
      <c r="F5290" s="10">
        <v>110</v>
      </c>
      <c r="G5290" s="10">
        <v>120</v>
      </c>
      <c r="H5290" s="11">
        <f>SUMIFS(AA:AA,$A:$A,EOMONTH($A5290,-1),$B:$B,$B5290)</f>
        <v>162</v>
      </c>
      <c r="I5290" s="63">
        <f>ROUND(SUMIFS(AC:AC,$A:$A,EOMONTH($A5290,-1),$B:$B,$B5290),2)</f>
        <v>90.87</v>
      </c>
      <c r="J5290" s="11">
        <f>SUMIFS(AB:AB,$A:$A,EOMONTH($A5290,-1),$B:$B,$B5290)</f>
        <v>2521.35</v>
      </c>
      <c r="K5290" s="13">
        <v>0</v>
      </c>
      <c r="L5290" s="25">
        <v>0</v>
      </c>
      <c r="M5290" s="15">
        <v>0</v>
      </c>
      <c r="N5290" s="14">
        <v>0</v>
      </c>
      <c r="O5290" s="16">
        <v>0</v>
      </c>
      <c r="P5290" s="16">
        <v>0</v>
      </c>
      <c r="Q5290" s="16">
        <v>0</v>
      </c>
      <c r="R5290" s="16">
        <f>Q5290*16.876/100</f>
        <v>0</v>
      </c>
      <c r="S5290" s="17">
        <f t="shared" si="574"/>
        <v>0</v>
      </c>
      <c r="T5290" s="16">
        <v>0</v>
      </c>
      <c r="U5290" s="18">
        <f t="shared" si="575"/>
        <v>19.440000000000001</v>
      </c>
      <c r="V5290" s="18">
        <f t="shared" si="576"/>
        <v>0</v>
      </c>
      <c r="W5290" s="18">
        <f t="shared" si="577"/>
        <v>0</v>
      </c>
      <c r="X5290" s="27"/>
      <c r="Y5290" s="19">
        <f t="shared" si="578"/>
        <v>0</v>
      </c>
      <c r="Z5290" s="18">
        <f t="shared" si="579"/>
        <v>0</v>
      </c>
      <c r="AA5290" s="12">
        <v>162</v>
      </c>
      <c r="AB5290" s="12">
        <v>2521.35</v>
      </c>
      <c r="AC5290" s="28">
        <f>+I5290+Y5290-Z5290</f>
        <v>90.87</v>
      </c>
      <c r="AD5290" s="20">
        <f t="shared" si="580"/>
        <v>0</v>
      </c>
      <c r="AE5290">
        <v>0</v>
      </c>
    </row>
    <row r="5291" spans="1:31" x14ac:dyDescent="0.25">
      <c r="A5291" s="9">
        <v>45260</v>
      </c>
      <c r="B5291" s="10" t="s">
        <v>420</v>
      </c>
      <c r="C5291" s="10" t="s">
        <v>282</v>
      </c>
      <c r="D5291" s="10" t="s">
        <v>40</v>
      </c>
      <c r="E5291" s="10" t="s">
        <v>30</v>
      </c>
      <c r="F5291" s="10">
        <v>80</v>
      </c>
      <c r="G5291" s="10">
        <v>87</v>
      </c>
      <c r="H5291" s="11">
        <f>SUMIFS(AA:AA,$A:$A,EOMONTH($A5291,-1),$B:$B,$B5291)</f>
        <v>2661</v>
      </c>
      <c r="I5291" s="63">
        <f>ROUND(SUMIFS(AC:AC,$A:$A,EOMONTH($A5291,-1),$B:$B,$B5291),2)</f>
        <v>132.44</v>
      </c>
      <c r="J5291" s="11">
        <f>SUMIFS(AB:AB,$A:$A,EOMONTH($A5291,-1),$B:$B,$B5291)</f>
        <v>24775.7</v>
      </c>
      <c r="K5291" s="13">
        <v>0</v>
      </c>
      <c r="L5291" s="25">
        <v>0</v>
      </c>
      <c r="M5291" s="15">
        <v>0</v>
      </c>
      <c r="N5291" s="14">
        <v>0</v>
      </c>
      <c r="O5291" s="16">
        <v>1522</v>
      </c>
      <c r="P5291" s="16">
        <v>33096.26</v>
      </c>
      <c r="Q5291" s="16">
        <v>0</v>
      </c>
      <c r="R5291" s="16">
        <f>Q5291*16.876/100</f>
        <v>0</v>
      </c>
      <c r="S5291" s="17">
        <f t="shared" si="574"/>
        <v>0</v>
      </c>
      <c r="T5291" s="16">
        <v>0</v>
      </c>
      <c r="U5291" s="18">
        <f t="shared" si="575"/>
        <v>231.50700000000001</v>
      </c>
      <c r="V5291" s="18">
        <f t="shared" si="576"/>
        <v>0</v>
      </c>
      <c r="W5291" s="18">
        <f t="shared" si="577"/>
        <v>0</v>
      </c>
      <c r="X5291" s="27"/>
      <c r="Y5291" s="19">
        <f t="shared" si="578"/>
        <v>0</v>
      </c>
      <c r="Z5291" s="18">
        <f t="shared" si="579"/>
        <v>132.41399999999999</v>
      </c>
      <c r="AA5291" s="12">
        <v>1139</v>
      </c>
      <c r="AB5291" s="12">
        <v>11686.5</v>
      </c>
      <c r="AC5291" s="28">
        <f>+I5291+Y5291-Z5291</f>
        <v>2.6000000000010459E-2</v>
      </c>
      <c r="AD5291" s="20">
        <f t="shared" si="580"/>
        <v>0</v>
      </c>
      <c r="AE5291">
        <v>0</v>
      </c>
    </row>
    <row r="5292" spans="1:31" x14ac:dyDescent="0.25">
      <c r="A5292" s="59">
        <v>45260</v>
      </c>
      <c r="B5292" s="60" t="s">
        <v>820</v>
      </c>
      <c r="C5292" s="60" t="s">
        <v>282</v>
      </c>
      <c r="D5292" s="60" t="s">
        <v>40</v>
      </c>
      <c r="E5292" s="60" t="s">
        <v>30</v>
      </c>
      <c r="F5292" s="10"/>
      <c r="G5292" s="10"/>
      <c r="H5292" s="11"/>
      <c r="I5292" s="63">
        <f>ROUND(SUMIFS(AC:AC,$A:$A,EOMONTH($A5292,-1),$B:$B,$B5292),2)</f>
        <v>0</v>
      </c>
      <c r="J5292" s="11"/>
      <c r="K5292" s="13"/>
      <c r="L5292" s="25"/>
      <c r="M5292" s="15"/>
      <c r="N5292" s="14"/>
      <c r="O5292" s="16"/>
      <c r="P5292" s="16"/>
      <c r="Q5292" s="16"/>
      <c r="R5292" s="16"/>
      <c r="S5292" s="17">
        <f t="shared" si="574"/>
        <v>0</v>
      </c>
      <c r="T5292" s="16"/>
      <c r="U5292" s="18">
        <f t="shared" si="575"/>
        <v>0</v>
      </c>
      <c r="V5292" s="18">
        <f t="shared" si="576"/>
        <v>0</v>
      </c>
      <c r="W5292" s="18">
        <f t="shared" si="577"/>
        <v>0</v>
      </c>
      <c r="X5292" s="27"/>
      <c r="Y5292" s="19">
        <f t="shared" si="578"/>
        <v>0</v>
      </c>
      <c r="Z5292" s="18">
        <f t="shared" si="579"/>
        <v>0</v>
      </c>
      <c r="AA5292" s="12"/>
      <c r="AB5292" s="12"/>
      <c r="AC5292" s="28">
        <f>+I5292+Y5292-Z5292</f>
        <v>0</v>
      </c>
      <c r="AD5292" s="20">
        <f t="shared" si="580"/>
        <v>0</v>
      </c>
      <c r="AE5292">
        <v>0</v>
      </c>
    </row>
    <row r="5293" spans="1:31" x14ac:dyDescent="0.25">
      <c r="A5293" s="9">
        <v>45260</v>
      </c>
      <c r="B5293" s="10" t="s">
        <v>421</v>
      </c>
      <c r="C5293" s="10" t="s">
        <v>282</v>
      </c>
      <c r="D5293" s="10" t="s">
        <v>40</v>
      </c>
      <c r="E5293" s="10" t="s">
        <v>30</v>
      </c>
      <c r="F5293" s="10">
        <v>110</v>
      </c>
      <c r="G5293" s="10">
        <v>120</v>
      </c>
      <c r="H5293" s="11">
        <f>SUMIFS(AA:AA,$A:$A,EOMONTH($A5293,-1),$B:$B,$B5293)</f>
        <v>4373</v>
      </c>
      <c r="I5293" s="63">
        <f>ROUND(SUMIFS(AC:AC,$A:$A,EOMONTH($A5293,-1),$B:$B,$B5293),2)</f>
        <v>498.63</v>
      </c>
      <c r="J5293" s="11">
        <f>SUMIFS(AB:AB,$A:$A,EOMONTH($A5293,-1),$B:$B,$B5293)</f>
        <v>53022.42</v>
      </c>
      <c r="K5293" s="13">
        <v>0</v>
      </c>
      <c r="L5293" s="25">
        <v>0</v>
      </c>
      <c r="M5293" s="15">
        <v>0</v>
      </c>
      <c r="N5293" s="14">
        <v>0</v>
      </c>
      <c r="O5293" s="16">
        <v>1810</v>
      </c>
      <c r="P5293" s="16">
        <v>45609.279999999999</v>
      </c>
      <c r="Q5293" s="16">
        <v>0</v>
      </c>
      <c r="R5293" s="16">
        <f>Q5293*16.876/100</f>
        <v>0</v>
      </c>
      <c r="S5293" s="17">
        <f t="shared" si="574"/>
        <v>0</v>
      </c>
      <c r="T5293" s="16">
        <v>0</v>
      </c>
      <c r="U5293" s="18">
        <f t="shared" si="575"/>
        <v>524.76</v>
      </c>
      <c r="V5293" s="18">
        <f t="shared" si="576"/>
        <v>0</v>
      </c>
      <c r="W5293" s="18">
        <f t="shared" si="577"/>
        <v>0</v>
      </c>
      <c r="X5293" s="27"/>
      <c r="Y5293" s="19">
        <f t="shared" si="578"/>
        <v>0</v>
      </c>
      <c r="Z5293" s="18">
        <f t="shared" si="579"/>
        <v>217.2</v>
      </c>
      <c r="AA5293" s="12">
        <v>2563</v>
      </c>
      <c r="AB5293" s="12">
        <v>31845.42</v>
      </c>
      <c r="AC5293" s="28">
        <f>+I5293+Y5293-Z5293</f>
        <v>281.43</v>
      </c>
      <c r="AD5293" s="20">
        <f t="shared" si="580"/>
        <v>0</v>
      </c>
      <c r="AE5293">
        <v>0</v>
      </c>
    </row>
    <row r="5294" spans="1:31" x14ac:dyDescent="0.25">
      <c r="A5294" s="59">
        <v>45260</v>
      </c>
      <c r="B5294" s="60" t="s">
        <v>811</v>
      </c>
      <c r="C5294" s="60" t="s">
        <v>282</v>
      </c>
      <c r="D5294" s="60" t="s">
        <v>40</v>
      </c>
      <c r="E5294" s="60" t="s">
        <v>30</v>
      </c>
      <c r="F5294" s="10"/>
      <c r="G5294" s="10"/>
      <c r="H5294" s="11"/>
      <c r="I5294" s="63">
        <f>ROUND(SUMIFS(AC:AC,$A:$A,EOMONTH($A5294,-1),$B:$B,$B5294),2)</f>
        <v>0</v>
      </c>
      <c r="J5294" s="11"/>
      <c r="K5294" s="13"/>
      <c r="L5294" s="25"/>
      <c r="M5294" s="15"/>
      <c r="N5294" s="14"/>
      <c r="O5294" s="16"/>
      <c r="P5294" s="16"/>
      <c r="Q5294" s="16"/>
      <c r="R5294" s="16"/>
      <c r="S5294" s="17">
        <f t="shared" si="574"/>
        <v>0</v>
      </c>
      <c r="T5294" s="16"/>
      <c r="U5294" s="18">
        <f t="shared" si="575"/>
        <v>0</v>
      </c>
      <c r="V5294" s="18">
        <f t="shared" si="576"/>
        <v>0</v>
      </c>
      <c r="W5294" s="18">
        <f t="shared" si="577"/>
        <v>0</v>
      </c>
      <c r="X5294" s="27"/>
      <c r="Y5294" s="19">
        <f t="shared" si="578"/>
        <v>0</v>
      </c>
      <c r="Z5294" s="18">
        <f t="shared" si="579"/>
        <v>0</v>
      </c>
      <c r="AA5294" s="12"/>
      <c r="AB5294" s="12"/>
      <c r="AC5294" s="28">
        <f>+I5294+Y5294-Z5294</f>
        <v>0</v>
      </c>
      <c r="AD5294" s="20">
        <f t="shared" si="580"/>
        <v>0</v>
      </c>
      <c r="AE5294">
        <v>0</v>
      </c>
    </row>
    <row r="5295" spans="1:31" x14ac:dyDescent="0.25">
      <c r="A5295" s="9">
        <v>45260</v>
      </c>
      <c r="B5295" s="10" t="s">
        <v>422</v>
      </c>
      <c r="C5295" s="10" t="s">
        <v>28</v>
      </c>
      <c r="D5295" s="10" t="s">
        <v>29</v>
      </c>
      <c r="E5295" s="10" t="s">
        <v>30</v>
      </c>
      <c r="F5295" s="10"/>
      <c r="G5295" s="10">
        <v>0</v>
      </c>
      <c r="H5295" s="11">
        <f>SUMIFS(AA:AA,$A:$A,EOMONTH($A5295,-1),$B:$B,$B5295)</f>
        <v>155</v>
      </c>
      <c r="I5295" s="63">
        <f>ROUND(SUMIFS(AC:AC,$A:$A,EOMONTH($A5295,-1),$B:$B,$B5295),2)</f>
        <v>7.18</v>
      </c>
      <c r="J5295" s="11">
        <f>SUMIFS(AB:AB,$A:$A,EOMONTH($A5295,-1),$B:$B,$B5295)</f>
        <v>724.99</v>
      </c>
      <c r="K5295" s="13">
        <v>0</v>
      </c>
      <c r="L5295" s="25">
        <v>0</v>
      </c>
      <c r="M5295" s="15">
        <v>600</v>
      </c>
      <c r="N5295" s="14">
        <v>2967.08</v>
      </c>
      <c r="O5295" s="16">
        <v>0</v>
      </c>
      <c r="P5295" s="16">
        <v>0</v>
      </c>
      <c r="Q5295" s="16">
        <v>335</v>
      </c>
      <c r="R5295" s="16">
        <f>Q5295*16.876/100</f>
        <v>56.534599999999998</v>
      </c>
      <c r="S5295" s="17">
        <f t="shared" si="574"/>
        <v>391.53460000000001</v>
      </c>
      <c r="T5295" s="16">
        <v>1658.25</v>
      </c>
      <c r="U5295" s="18">
        <f t="shared" si="575"/>
        <v>0</v>
      </c>
      <c r="V5295" s="18">
        <f t="shared" si="576"/>
        <v>0</v>
      </c>
      <c r="W5295" s="18">
        <f t="shared" si="577"/>
        <v>0</v>
      </c>
      <c r="X5295" s="27"/>
      <c r="Y5295" s="19">
        <f t="shared" si="578"/>
        <v>0</v>
      </c>
      <c r="Z5295" s="18">
        <f t="shared" si="579"/>
        <v>0</v>
      </c>
      <c r="AA5295" s="12">
        <v>420</v>
      </c>
      <c r="AB5295" s="12">
        <v>2035.45</v>
      </c>
      <c r="AC5295" s="28">
        <f>+I5295+Y5295-Z5295</f>
        <v>7.18</v>
      </c>
      <c r="AD5295" s="20">
        <f t="shared" si="580"/>
        <v>0</v>
      </c>
      <c r="AE5295">
        <v>0</v>
      </c>
    </row>
    <row r="5296" spans="1:31" x14ac:dyDescent="0.25">
      <c r="A5296" s="9">
        <v>45260</v>
      </c>
      <c r="B5296" s="10" t="s">
        <v>423</v>
      </c>
      <c r="C5296" s="10" t="s">
        <v>28</v>
      </c>
      <c r="D5296" s="10" t="s">
        <v>29</v>
      </c>
      <c r="E5296" s="10" t="s">
        <v>30</v>
      </c>
      <c r="F5296" s="10"/>
      <c r="G5296" s="10">
        <v>0</v>
      </c>
      <c r="H5296" s="11">
        <f>SUMIFS(AA:AA,$A:$A,EOMONTH($A5296,-1),$B:$B,$B5296)</f>
        <v>74</v>
      </c>
      <c r="I5296" s="63">
        <f>ROUND(SUMIFS(AC:AC,$A:$A,EOMONTH($A5296,-1),$B:$B,$B5296),2)</f>
        <v>30.11</v>
      </c>
      <c r="J5296" s="11">
        <f>SUMIFS(AB:AB,$A:$A,EOMONTH($A5296,-1),$B:$B,$B5296)</f>
        <v>321.42</v>
      </c>
      <c r="K5296" s="13">
        <v>0</v>
      </c>
      <c r="L5296" s="25">
        <v>0</v>
      </c>
      <c r="M5296" s="15">
        <v>0</v>
      </c>
      <c r="N5296" s="14">
        <v>0</v>
      </c>
      <c r="O5296" s="16">
        <v>0</v>
      </c>
      <c r="P5296" s="16">
        <v>0</v>
      </c>
      <c r="Q5296" s="16">
        <v>0</v>
      </c>
      <c r="R5296" s="16">
        <f>Q5296*16.876/100</f>
        <v>0</v>
      </c>
      <c r="S5296" s="17">
        <f t="shared" si="574"/>
        <v>0</v>
      </c>
      <c r="T5296" s="16">
        <v>0</v>
      </c>
      <c r="U5296" s="18">
        <f t="shared" si="575"/>
        <v>0</v>
      </c>
      <c r="V5296" s="18">
        <f t="shared" si="576"/>
        <v>0</v>
      </c>
      <c r="W5296" s="18">
        <f t="shared" si="577"/>
        <v>0</v>
      </c>
      <c r="X5296" s="27"/>
      <c r="Y5296" s="19">
        <f t="shared" si="578"/>
        <v>0</v>
      </c>
      <c r="Z5296" s="18">
        <f t="shared" si="579"/>
        <v>0</v>
      </c>
      <c r="AA5296" s="12">
        <v>74</v>
      </c>
      <c r="AB5296" s="12">
        <v>321.42</v>
      </c>
      <c r="AC5296" s="28">
        <f>+I5296+Y5296-Z5296</f>
        <v>30.11</v>
      </c>
      <c r="AD5296" s="20">
        <f t="shared" si="580"/>
        <v>0</v>
      </c>
      <c r="AE5296">
        <v>0</v>
      </c>
    </row>
    <row r="5297" spans="1:31" x14ac:dyDescent="0.25">
      <c r="A5297" s="9">
        <v>45260</v>
      </c>
      <c r="B5297" s="10" t="s">
        <v>424</v>
      </c>
      <c r="C5297" s="10" t="s">
        <v>28</v>
      </c>
      <c r="D5297" s="10" t="s">
        <v>29</v>
      </c>
      <c r="E5297" s="10" t="s">
        <v>30</v>
      </c>
      <c r="F5297" s="10"/>
      <c r="G5297" s="10">
        <v>0</v>
      </c>
      <c r="H5297" s="11">
        <f>SUMIFS(AA:AA,$A:$A,EOMONTH($A5297,-1),$B:$B,$B5297)</f>
        <v>668</v>
      </c>
      <c r="I5297" s="63">
        <f>ROUND(SUMIFS(AC:AC,$A:$A,EOMONTH($A5297,-1),$B:$B,$B5297),2)</f>
        <v>13.05</v>
      </c>
      <c r="J5297" s="11">
        <f>SUMIFS(AB:AB,$A:$A,EOMONTH($A5297,-1),$B:$B,$B5297)</f>
        <v>2419.96</v>
      </c>
      <c r="K5297" s="13">
        <v>0</v>
      </c>
      <c r="L5297" s="25">
        <v>0</v>
      </c>
      <c r="M5297" s="15">
        <v>280</v>
      </c>
      <c r="N5297" s="14">
        <v>1339.24</v>
      </c>
      <c r="O5297" s="16">
        <v>0</v>
      </c>
      <c r="P5297" s="16">
        <v>0</v>
      </c>
      <c r="Q5297" s="16">
        <v>200</v>
      </c>
      <c r="R5297" s="16">
        <f>Q5297*16.876/100</f>
        <v>33.752000000000002</v>
      </c>
      <c r="S5297" s="17">
        <f t="shared" si="574"/>
        <v>233.75200000000001</v>
      </c>
      <c r="T5297" s="16">
        <v>956</v>
      </c>
      <c r="U5297" s="18">
        <f t="shared" si="575"/>
        <v>0</v>
      </c>
      <c r="V5297" s="18">
        <f t="shared" si="576"/>
        <v>0</v>
      </c>
      <c r="W5297" s="18">
        <f t="shared" si="577"/>
        <v>0</v>
      </c>
      <c r="X5297" s="27"/>
      <c r="Y5297" s="19">
        <f t="shared" si="578"/>
        <v>0</v>
      </c>
      <c r="Z5297" s="18">
        <f t="shared" si="579"/>
        <v>0</v>
      </c>
      <c r="AA5297" s="12">
        <v>748</v>
      </c>
      <c r="AB5297" s="12">
        <v>2802.6</v>
      </c>
      <c r="AC5297" s="28">
        <f>+I5297+Y5297-Z5297</f>
        <v>13.05</v>
      </c>
      <c r="AD5297" s="20">
        <f t="shared" si="580"/>
        <v>0</v>
      </c>
      <c r="AE5297">
        <v>0</v>
      </c>
    </row>
    <row r="5298" spans="1:31" x14ac:dyDescent="0.25">
      <c r="A5298" s="9">
        <v>45260</v>
      </c>
      <c r="B5298" s="10" t="s">
        <v>425</v>
      </c>
      <c r="C5298" s="10" t="s">
        <v>28</v>
      </c>
      <c r="D5298" s="10" t="s">
        <v>29</v>
      </c>
      <c r="E5298" s="10" t="s">
        <v>30</v>
      </c>
      <c r="F5298" s="10"/>
      <c r="G5298" s="10">
        <v>0</v>
      </c>
      <c r="H5298" s="11">
        <f>SUMIFS(AA:AA,$A:$A,EOMONTH($A5298,-1),$B:$B,$B5298)</f>
        <v>888</v>
      </c>
      <c r="I5298" s="63">
        <f>ROUND(SUMIFS(AC:AC,$A:$A,EOMONTH($A5298,-1),$B:$B,$B5298),2)</f>
        <v>30.93</v>
      </c>
      <c r="J5298" s="11">
        <f>SUMIFS(AB:AB,$A:$A,EOMONTH($A5298,-1),$B:$B,$B5298)</f>
        <v>4183.67</v>
      </c>
      <c r="K5298" s="13">
        <v>0</v>
      </c>
      <c r="L5298" s="25">
        <v>0</v>
      </c>
      <c r="M5298" s="15">
        <v>530</v>
      </c>
      <c r="N5298" s="14">
        <v>2622.93</v>
      </c>
      <c r="O5298" s="16">
        <v>0</v>
      </c>
      <c r="P5298" s="16">
        <v>0</v>
      </c>
      <c r="Q5298" s="16">
        <v>400</v>
      </c>
      <c r="R5298" s="16">
        <f>Q5298*16.876/100</f>
        <v>67.504000000000005</v>
      </c>
      <c r="S5298" s="17">
        <f t="shared" si="574"/>
        <v>467.50400000000002</v>
      </c>
      <c r="T5298" s="16">
        <v>1980</v>
      </c>
      <c r="U5298" s="18">
        <f t="shared" si="575"/>
        <v>0</v>
      </c>
      <c r="V5298" s="18">
        <f t="shared" si="576"/>
        <v>0</v>
      </c>
      <c r="W5298" s="18">
        <f t="shared" si="577"/>
        <v>0</v>
      </c>
      <c r="X5298" s="27"/>
      <c r="Y5298" s="19">
        <f t="shared" si="578"/>
        <v>0</v>
      </c>
      <c r="Z5298" s="18">
        <f t="shared" si="579"/>
        <v>0</v>
      </c>
      <c r="AA5298" s="12">
        <v>1018</v>
      </c>
      <c r="AB5298" s="12">
        <v>4827.03</v>
      </c>
      <c r="AC5298" s="28">
        <f>+I5298+Y5298-Z5298</f>
        <v>30.93</v>
      </c>
      <c r="AD5298" s="20">
        <f t="shared" si="580"/>
        <v>0</v>
      </c>
      <c r="AE5298">
        <v>0</v>
      </c>
    </row>
    <row r="5299" spans="1:31" x14ac:dyDescent="0.25">
      <c r="A5299" s="9">
        <v>45260</v>
      </c>
      <c r="B5299" s="10" t="s">
        <v>426</v>
      </c>
      <c r="C5299" s="10" t="s">
        <v>28</v>
      </c>
      <c r="D5299" s="10" t="s">
        <v>29</v>
      </c>
      <c r="E5299" s="10" t="s">
        <v>30</v>
      </c>
      <c r="F5299" s="10"/>
      <c r="G5299" s="10">
        <v>0</v>
      </c>
      <c r="H5299" s="11">
        <f>SUMIFS(AA:AA,$A:$A,EOMONTH($A5299,-1),$B:$B,$B5299)</f>
        <v>182</v>
      </c>
      <c r="I5299" s="63">
        <f>ROUND(SUMIFS(AC:AC,$A:$A,EOMONTH($A5299,-1),$B:$B,$B5299),2)</f>
        <v>10.16</v>
      </c>
      <c r="J5299" s="11">
        <f>SUMIFS(AB:AB,$A:$A,EOMONTH($A5299,-1),$B:$B,$B5299)</f>
        <v>858.71</v>
      </c>
      <c r="K5299" s="13">
        <v>0</v>
      </c>
      <c r="L5299" s="25">
        <v>0</v>
      </c>
      <c r="M5299" s="15">
        <v>320</v>
      </c>
      <c r="N5299" s="14">
        <v>1575.98</v>
      </c>
      <c r="O5299" s="16">
        <v>0</v>
      </c>
      <c r="P5299" s="16">
        <v>0</v>
      </c>
      <c r="Q5299" s="16">
        <v>0</v>
      </c>
      <c r="R5299" s="16">
        <f>Q5299*16.876/100</f>
        <v>0</v>
      </c>
      <c r="S5299" s="17">
        <f t="shared" si="574"/>
        <v>0</v>
      </c>
      <c r="T5299" s="16">
        <v>0</v>
      </c>
      <c r="U5299" s="18">
        <f t="shared" si="575"/>
        <v>0</v>
      </c>
      <c r="V5299" s="18">
        <f t="shared" si="576"/>
        <v>0</v>
      </c>
      <c r="W5299" s="18">
        <f t="shared" si="577"/>
        <v>0</v>
      </c>
      <c r="X5299" s="27"/>
      <c r="Y5299" s="19">
        <f t="shared" si="578"/>
        <v>0</v>
      </c>
      <c r="Z5299" s="18">
        <f t="shared" si="579"/>
        <v>0</v>
      </c>
      <c r="AA5299" s="12">
        <v>502</v>
      </c>
      <c r="AB5299" s="12">
        <v>2434.69</v>
      </c>
      <c r="AC5299" s="28">
        <f>+I5299+Y5299-Z5299</f>
        <v>10.16</v>
      </c>
      <c r="AD5299" s="20">
        <f t="shared" si="580"/>
        <v>0</v>
      </c>
      <c r="AE5299">
        <v>0</v>
      </c>
    </row>
    <row r="5300" spans="1:31" x14ac:dyDescent="0.25">
      <c r="A5300" s="9">
        <v>45260</v>
      </c>
      <c r="B5300" s="10" t="s">
        <v>427</v>
      </c>
      <c r="C5300" s="10" t="s">
        <v>28</v>
      </c>
      <c r="D5300" s="10" t="s">
        <v>29</v>
      </c>
      <c r="E5300" s="10" t="s">
        <v>30</v>
      </c>
      <c r="F5300" s="10"/>
      <c r="G5300" s="10">
        <v>0</v>
      </c>
      <c r="H5300" s="11">
        <f>SUMIFS(AA:AA,$A:$A,EOMONTH($A5300,-1),$B:$B,$B5300)</f>
        <v>487</v>
      </c>
      <c r="I5300" s="63">
        <f>ROUND(SUMIFS(AC:AC,$A:$A,EOMONTH($A5300,-1),$B:$B,$B5300),2)</f>
        <v>20.41</v>
      </c>
      <c r="J5300" s="11">
        <f>SUMIFS(AB:AB,$A:$A,EOMONTH($A5300,-1),$B:$B,$B5300)</f>
        <v>1504.31</v>
      </c>
      <c r="K5300" s="13">
        <v>0</v>
      </c>
      <c r="L5300" s="25">
        <v>0</v>
      </c>
      <c r="M5300" s="15">
        <v>240</v>
      </c>
      <c r="N5300" s="14">
        <v>629.74</v>
      </c>
      <c r="O5300" s="16">
        <v>0</v>
      </c>
      <c r="P5300" s="16">
        <v>0</v>
      </c>
      <c r="Q5300" s="16">
        <v>0</v>
      </c>
      <c r="R5300" s="16">
        <f>Q5300*16.876/100</f>
        <v>0</v>
      </c>
      <c r="S5300" s="17">
        <f t="shared" si="574"/>
        <v>0</v>
      </c>
      <c r="T5300" s="16">
        <v>0</v>
      </c>
      <c r="U5300" s="18">
        <f t="shared" si="575"/>
        <v>0</v>
      </c>
      <c r="V5300" s="18">
        <f t="shared" si="576"/>
        <v>0</v>
      </c>
      <c r="W5300" s="18">
        <f t="shared" si="577"/>
        <v>0</v>
      </c>
      <c r="X5300" s="27"/>
      <c r="Y5300" s="19">
        <f t="shared" si="578"/>
        <v>0</v>
      </c>
      <c r="Z5300" s="18">
        <f t="shared" si="579"/>
        <v>0</v>
      </c>
      <c r="AA5300" s="12">
        <v>727</v>
      </c>
      <c r="AB5300" s="12">
        <v>2134.0500000000002</v>
      </c>
      <c r="AC5300" s="28">
        <f>+I5300+Y5300-Z5300</f>
        <v>20.41</v>
      </c>
      <c r="AD5300" s="20">
        <f t="shared" si="580"/>
        <v>0</v>
      </c>
      <c r="AE5300">
        <v>0</v>
      </c>
    </row>
    <row r="5301" spans="1:31" x14ac:dyDescent="0.25">
      <c r="A5301" s="9">
        <v>45260</v>
      </c>
      <c r="B5301" s="10" t="s">
        <v>428</v>
      </c>
      <c r="C5301" s="10" t="s">
        <v>429</v>
      </c>
      <c r="D5301" s="10" t="s">
        <v>40</v>
      </c>
      <c r="E5301" s="10" t="s">
        <v>30</v>
      </c>
      <c r="F5301" s="10">
        <v>190</v>
      </c>
      <c r="G5301" s="10">
        <v>207</v>
      </c>
      <c r="H5301" s="11">
        <f>SUMIFS(AA:AA,$A:$A,EOMONTH($A5301,-1),$B:$B,$B5301)</f>
        <v>154</v>
      </c>
      <c r="I5301" s="63">
        <f>ROUND(SUMIFS(AC:AC,$A:$A,EOMONTH($A5301,-1),$B:$B,$B5301),2)</f>
        <v>-73.510000000000005</v>
      </c>
      <c r="J5301" s="11">
        <f>SUMIFS(AB:AB,$A:$A,EOMONTH($A5301,-1),$B:$B,$B5301)</f>
        <v>7776.48</v>
      </c>
      <c r="K5301" s="13">
        <v>0</v>
      </c>
      <c r="L5301" s="25">
        <v>0</v>
      </c>
      <c r="M5301" s="15">
        <v>400</v>
      </c>
      <c r="N5301" s="14">
        <v>2400</v>
      </c>
      <c r="O5301" s="16">
        <v>392</v>
      </c>
      <c r="P5301" s="16">
        <v>27904.28</v>
      </c>
      <c r="Q5301" s="16">
        <v>0</v>
      </c>
      <c r="R5301" s="16">
        <f>Q5301*16.876/100</f>
        <v>0</v>
      </c>
      <c r="S5301" s="17">
        <f t="shared" si="574"/>
        <v>0</v>
      </c>
      <c r="T5301" s="16">
        <v>0</v>
      </c>
      <c r="U5301" s="18">
        <f t="shared" si="575"/>
        <v>31.878</v>
      </c>
      <c r="V5301" s="18">
        <f t="shared" si="576"/>
        <v>76</v>
      </c>
      <c r="W5301" s="18">
        <f t="shared" si="577"/>
        <v>12.759640000000001</v>
      </c>
      <c r="X5301" s="27"/>
      <c r="Y5301" s="19">
        <f t="shared" si="578"/>
        <v>88.759640000000005</v>
      </c>
      <c r="Z5301" s="18">
        <f t="shared" si="579"/>
        <v>81.144000000000005</v>
      </c>
      <c r="AA5301" s="12">
        <v>162</v>
      </c>
      <c r="AB5301" s="12">
        <v>7824.48</v>
      </c>
      <c r="AC5301" s="28">
        <f>+I5301+Y5301-Z5301</f>
        <v>-65.894360000000006</v>
      </c>
      <c r="AD5301" s="20">
        <f t="shared" si="580"/>
        <v>70</v>
      </c>
      <c r="AE5301">
        <v>70</v>
      </c>
    </row>
    <row r="5302" spans="1:31" x14ac:dyDescent="0.25">
      <c r="A5302" s="9">
        <v>45260</v>
      </c>
      <c r="B5302" s="10" t="s">
        <v>430</v>
      </c>
      <c r="C5302" s="10" t="s">
        <v>429</v>
      </c>
      <c r="D5302" s="10" t="s">
        <v>40</v>
      </c>
      <c r="E5302" s="10" t="s">
        <v>30</v>
      </c>
      <c r="F5302" s="10">
        <v>20</v>
      </c>
      <c r="G5302" s="10">
        <v>22</v>
      </c>
      <c r="H5302" s="11">
        <f>SUMIFS(AA:AA,$A:$A,EOMONTH($A5302,-1),$B:$B,$B5302)</f>
        <v>1540</v>
      </c>
      <c r="I5302" s="63">
        <f>ROUND(SUMIFS(AC:AC,$A:$A,EOMONTH($A5302,-1),$B:$B,$B5302),2)</f>
        <v>91.43</v>
      </c>
      <c r="J5302" s="11">
        <f>SUMIFS(AB:AB,$A:$A,EOMONTH($A5302,-1),$B:$B,$B5302)</f>
        <v>6606.6</v>
      </c>
      <c r="K5302" s="13">
        <v>0</v>
      </c>
      <c r="L5302" s="25">
        <v>0</v>
      </c>
      <c r="M5302" s="15">
        <v>0</v>
      </c>
      <c r="N5302" s="14">
        <v>0</v>
      </c>
      <c r="O5302" s="16">
        <v>10</v>
      </c>
      <c r="P5302" s="16">
        <v>49.1</v>
      </c>
      <c r="Q5302" s="16">
        <v>0</v>
      </c>
      <c r="R5302" s="16">
        <f>Q5302*16.876/100</f>
        <v>0</v>
      </c>
      <c r="S5302" s="17">
        <f t="shared" si="574"/>
        <v>0</v>
      </c>
      <c r="T5302" s="16">
        <v>0</v>
      </c>
      <c r="U5302" s="18">
        <f t="shared" si="575"/>
        <v>33.880000000000003</v>
      </c>
      <c r="V5302" s="18">
        <f t="shared" si="576"/>
        <v>0</v>
      </c>
      <c r="W5302" s="18">
        <f t="shared" si="577"/>
        <v>0</v>
      </c>
      <c r="X5302" s="27"/>
      <c r="Y5302" s="19">
        <f t="shared" si="578"/>
        <v>0</v>
      </c>
      <c r="Z5302" s="18">
        <f t="shared" si="579"/>
        <v>0.22</v>
      </c>
      <c r="AA5302" s="12">
        <v>1530</v>
      </c>
      <c r="AB5302" s="12">
        <v>6557.5</v>
      </c>
      <c r="AC5302" s="28">
        <f>+I5302+Y5302-Z5302</f>
        <v>91.210000000000008</v>
      </c>
      <c r="AD5302" s="20">
        <f t="shared" si="580"/>
        <v>0</v>
      </c>
      <c r="AE5302">
        <v>0</v>
      </c>
    </row>
    <row r="5303" spans="1:31" x14ac:dyDescent="0.25">
      <c r="A5303" s="9">
        <v>45260</v>
      </c>
      <c r="B5303" s="10" t="s">
        <v>431</v>
      </c>
      <c r="C5303" s="10" t="s">
        <v>429</v>
      </c>
      <c r="D5303" s="10" t="s">
        <v>40</v>
      </c>
      <c r="E5303" s="10" t="s">
        <v>30</v>
      </c>
      <c r="F5303" s="10">
        <v>20</v>
      </c>
      <c r="G5303" s="10">
        <v>22</v>
      </c>
      <c r="H5303" s="11">
        <f>SUMIFS(AA:AA,$A:$A,EOMONTH($A5303,-1),$B:$B,$B5303)</f>
        <v>1319</v>
      </c>
      <c r="I5303" s="63">
        <f>ROUND(SUMIFS(AC:AC,$A:$A,EOMONTH($A5303,-1),$B:$B,$B5303),2)</f>
        <v>89.18</v>
      </c>
      <c r="J5303" s="11">
        <f>SUMIFS(AB:AB,$A:$A,EOMONTH($A5303,-1),$B:$B,$B5303)</f>
        <v>0</v>
      </c>
      <c r="K5303" s="13">
        <v>0</v>
      </c>
      <c r="L5303" s="25">
        <v>0</v>
      </c>
      <c r="M5303" s="15">
        <v>0</v>
      </c>
      <c r="N5303" s="14">
        <v>0</v>
      </c>
      <c r="O5303" s="16">
        <v>0</v>
      </c>
      <c r="P5303" s="16">
        <v>0</v>
      </c>
      <c r="Q5303" s="16">
        <v>0</v>
      </c>
      <c r="R5303" s="16">
        <f>Q5303*16.876/100</f>
        <v>0</v>
      </c>
      <c r="S5303" s="17">
        <f t="shared" si="574"/>
        <v>0</v>
      </c>
      <c r="T5303" s="16">
        <v>0</v>
      </c>
      <c r="U5303" s="18">
        <f t="shared" si="575"/>
        <v>29.018000000000001</v>
      </c>
      <c r="V5303" s="18">
        <f t="shared" si="576"/>
        <v>0</v>
      </c>
      <c r="W5303" s="18">
        <f t="shared" si="577"/>
        <v>0</v>
      </c>
      <c r="X5303" s="27"/>
      <c r="Y5303" s="19">
        <f t="shared" si="578"/>
        <v>0</v>
      </c>
      <c r="Z5303" s="18">
        <f t="shared" si="579"/>
        <v>0</v>
      </c>
      <c r="AA5303" s="12">
        <v>1319</v>
      </c>
      <c r="AB5303" s="12">
        <v>0</v>
      </c>
      <c r="AC5303" s="28">
        <f>+I5303+Y5303-Z5303</f>
        <v>89.18</v>
      </c>
      <c r="AD5303" s="20">
        <f t="shared" si="580"/>
        <v>0</v>
      </c>
      <c r="AE5303">
        <v>0</v>
      </c>
    </row>
    <row r="5304" spans="1:31" x14ac:dyDescent="0.25">
      <c r="A5304" s="9">
        <v>45260</v>
      </c>
      <c r="B5304" s="10" t="s">
        <v>432</v>
      </c>
      <c r="C5304" s="10" t="s">
        <v>429</v>
      </c>
      <c r="D5304" s="10" t="s">
        <v>40</v>
      </c>
      <c r="E5304" s="10" t="s">
        <v>30</v>
      </c>
      <c r="F5304" s="10">
        <v>20</v>
      </c>
      <c r="G5304" s="10">
        <v>22</v>
      </c>
      <c r="H5304" s="11">
        <f>SUMIFS(AA:AA,$A:$A,EOMONTH($A5304,-1),$B:$B,$B5304)</f>
        <v>1175</v>
      </c>
      <c r="I5304" s="63">
        <f>ROUND(SUMIFS(AC:AC,$A:$A,EOMONTH($A5304,-1),$B:$B,$B5304),2)</f>
        <v>72.150000000000006</v>
      </c>
      <c r="J5304" s="11">
        <f>SUMIFS(AB:AB,$A:$A,EOMONTH($A5304,-1),$B:$B,$B5304)</f>
        <v>0</v>
      </c>
      <c r="K5304" s="13">
        <v>0</v>
      </c>
      <c r="L5304" s="25">
        <v>0</v>
      </c>
      <c r="M5304" s="15">
        <v>0</v>
      </c>
      <c r="N5304" s="14">
        <v>0</v>
      </c>
      <c r="O5304" s="16">
        <v>15</v>
      </c>
      <c r="P5304" s="16">
        <v>73.650000000000006</v>
      </c>
      <c r="Q5304" s="16">
        <v>0</v>
      </c>
      <c r="R5304" s="16">
        <f>Q5304*16.876/100</f>
        <v>0</v>
      </c>
      <c r="S5304" s="17">
        <f t="shared" si="574"/>
        <v>0</v>
      </c>
      <c r="T5304" s="16">
        <v>0</v>
      </c>
      <c r="U5304" s="18">
        <f t="shared" si="575"/>
        <v>25.85</v>
      </c>
      <c r="V5304" s="18">
        <f t="shared" si="576"/>
        <v>0</v>
      </c>
      <c r="W5304" s="18">
        <f t="shared" si="577"/>
        <v>0</v>
      </c>
      <c r="X5304" s="27"/>
      <c r="Y5304" s="19">
        <f t="shared" si="578"/>
        <v>0</v>
      </c>
      <c r="Z5304" s="18">
        <f t="shared" si="579"/>
        <v>0.33</v>
      </c>
      <c r="AA5304" s="12">
        <v>1160</v>
      </c>
      <c r="AB5304" s="12">
        <v>-73.650000000000006</v>
      </c>
      <c r="AC5304" s="28">
        <f>+I5304+Y5304-Z5304</f>
        <v>71.820000000000007</v>
      </c>
      <c r="AD5304" s="20">
        <f t="shared" si="580"/>
        <v>0</v>
      </c>
      <c r="AE5304">
        <v>0</v>
      </c>
    </row>
    <row r="5305" spans="1:31" x14ac:dyDescent="0.25">
      <c r="A5305" s="9">
        <v>45260</v>
      </c>
      <c r="B5305" s="10" t="s">
        <v>433</v>
      </c>
      <c r="C5305" s="10" t="s">
        <v>429</v>
      </c>
      <c r="D5305" s="10" t="s">
        <v>40</v>
      </c>
      <c r="E5305" s="10" t="s">
        <v>30</v>
      </c>
      <c r="F5305" s="10">
        <v>135</v>
      </c>
      <c r="G5305" s="10">
        <v>147</v>
      </c>
      <c r="H5305" s="11">
        <f>SUMIFS(AA:AA,$A:$A,EOMONTH($A5305,-1),$B:$B,$B5305)</f>
        <v>144</v>
      </c>
      <c r="I5305" s="63">
        <f>ROUND(SUMIFS(AC:AC,$A:$A,EOMONTH($A5305,-1),$B:$B,$B5305),2)</f>
        <v>-1.08</v>
      </c>
      <c r="J5305" s="11">
        <f>SUMIFS(AB:AB,$A:$A,EOMONTH($A5305,-1),$B:$B,$B5305)</f>
        <v>2606.19</v>
      </c>
      <c r="K5305" s="13">
        <v>0</v>
      </c>
      <c r="L5305" s="25">
        <v>0</v>
      </c>
      <c r="M5305" s="15">
        <v>350</v>
      </c>
      <c r="N5305" s="14">
        <v>5787.61</v>
      </c>
      <c r="O5305" s="16">
        <v>159</v>
      </c>
      <c r="P5305" s="16">
        <v>5440.16</v>
      </c>
      <c r="Q5305" s="16">
        <v>0</v>
      </c>
      <c r="R5305" s="16">
        <f>Q5305*16.876/100</f>
        <v>0</v>
      </c>
      <c r="S5305" s="17">
        <f t="shared" si="574"/>
        <v>0</v>
      </c>
      <c r="T5305" s="16">
        <v>0</v>
      </c>
      <c r="U5305" s="18">
        <f t="shared" si="575"/>
        <v>21.167999999999999</v>
      </c>
      <c r="V5305" s="18">
        <f t="shared" si="576"/>
        <v>47.25</v>
      </c>
      <c r="W5305" s="18">
        <f t="shared" si="577"/>
        <v>7.9328025000000002</v>
      </c>
      <c r="X5305" s="27"/>
      <c r="Y5305" s="19">
        <f t="shared" si="578"/>
        <v>55.182802500000001</v>
      </c>
      <c r="Z5305" s="18">
        <f t="shared" si="579"/>
        <v>23.373000000000001</v>
      </c>
      <c r="AA5305" s="12">
        <v>335</v>
      </c>
      <c r="AB5305" s="12">
        <v>5764.57</v>
      </c>
      <c r="AC5305" s="28">
        <f>+I5305+Y5305-Z5305</f>
        <v>30.729802500000002</v>
      </c>
      <c r="AD5305" s="20">
        <f t="shared" si="580"/>
        <v>0</v>
      </c>
      <c r="AE5305">
        <v>0</v>
      </c>
    </row>
    <row r="5306" spans="1:31" x14ac:dyDescent="0.25">
      <c r="A5306" s="9">
        <v>45260</v>
      </c>
      <c r="B5306" s="10" t="s">
        <v>434</v>
      </c>
      <c r="C5306" s="10" t="s">
        <v>429</v>
      </c>
      <c r="D5306" s="10" t="s">
        <v>40</v>
      </c>
      <c r="E5306" s="10" t="s">
        <v>30</v>
      </c>
      <c r="F5306" s="10">
        <v>135</v>
      </c>
      <c r="G5306" s="10">
        <v>147</v>
      </c>
      <c r="H5306" s="11">
        <f>SUMIFS(AA:AA,$A:$A,EOMONTH($A5306,-1),$B:$B,$B5306)</f>
        <v>163</v>
      </c>
      <c r="I5306" s="63">
        <f>ROUND(SUMIFS(AC:AC,$A:$A,EOMONTH($A5306,-1),$B:$B,$B5306),2)</f>
        <v>30.26</v>
      </c>
      <c r="J5306" s="11">
        <f>SUMIFS(AB:AB,$A:$A,EOMONTH($A5306,-1),$B:$B,$B5306)</f>
        <v>2862.46</v>
      </c>
      <c r="K5306" s="13">
        <v>0</v>
      </c>
      <c r="L5306" s="25">
        <v>0</v>
      </c>
      <c r="M5306" s="15">
        <v>315</v>
      </c>
      <c r="N5306" s="14">
        <v>5187.7700000000004</v>
      </c>
      <c r="O5306" s="16">
        <v>40</v>
      </c>
      <c r="P5306" s="16">
        <v>1474.4</v>
      </c>
      <c r="Q5306" s="16">
        <v>0</v>
      </c>
      <c r="R5306" s="16">
        <f>Q5306*16.876/100</f>
        <v>0</v>
      </c>
      <c r="S5306" s="17">
        <f t="shared" si="574"/>
        <v>0</v>
      </c>
      <c r="T5306" s="16">
        <v>0</v>
      </c>
      <c r="U5306" s="18">
        <f t="shared" si="575"/>
        <v>23.960999999999999</v>
      </c>
      <c r="V5306" s="18">
        <f t="shared" si="576"/>
        <v>42.524999999999999</v>
      </c>
      <c r="W5306" s="18">
        <f t="shared" si="577"/>
        <v>7.1395222499999997</v>
      </c>
      <c r="X5306" s="27"/>
      <c r="Y5306" s="19">
        <f t="shared" si="578"/>
        <v>49.664522249999997</v>
      </c>
      <c r="Z5306" s="18">
        <f t="shared" si="579"/>
        <v>5.88</v>
      </c>
      <c r="AA5306" s="12">
        <v>438</v>
      </c>
      <c r="AB5306" s="12">
        <v>7391.47</v>
      </c>
      <c r="AC5306" s="28">
        <f>+I5306+Y5306-Z5306</f>
        <v>74.04452225</v>
      </c>
      <c r="AD5306" s="20">
        <f t="shared" si="580"/>
        <v>0</v>
      </c>
      <c r="AE5306">
        <v>0</v>
      </c>
    </row>
    <row r="5307" spans="1:31" x14ac:dyDescent="0.25">
      <c r="A5307" s="9">
        <v>45260</v>
      </c>
      <c r="B5307" s="10" t="s">
        <v>435</v>
      </c>
      <c r="C5307" s="10" t="s">
        <v>429</v>
      </c>
      <c r="D5307" s="10" t="s">
        <v>40</v>
      </c>
      <c r="E5307" s="10" t="s">
        <v>30</v>
      </c>
      <c r="F5307" s="10">
        <v>135</v>
      </c>
      <c r="G5307" s="10">
        <v>147</v>
      </c>
      <c r="H5307" s="11">
        <f>SUMIFS(AA:AA,$A:$A,EOMONTH($A5307,-1),$B:$B,$B5307)</f>
        <v>173</v>
      </c>
      <c r="I5307" s="63">
        <f>ROUND(SUMIFS(AC:AC,$A:$A,EOMONTH($A5307,-1),$B:$B,$B5307),2)</f>
        <v>-22.74</v>
      </c>
      <c r="J5307" s="11">
        <f>SUMIFS(AB:AB,$A:$A,EOMONTH($A5307,-1),$B:$B,$B5307)</f>
        <v>2484.13</v>
      </c>
      <c r="K5307" s="13">
        <v>0</v>
      </c>
      <c r="L5307" s="25">
        <v>0</v>
      </c>
      <c r="M5307" s="15">
        <v>302</v>
      </c>
      <c r="N5307" s="14">
        <v>5029.09</v>
      </c>
      <c r="O5307" s="16">
        <v>26</v>
      </c>
      <c r="P5307" s="16">
        <v>947.44</v>
      </c>
      <c r="Q5307" s="16">
        <v>0</v>
      </c>
      <c r="R5307" s="16">
        <f>Q5307*16.876/100</f>
        <v>0</v>
      </c>
      <c r="S5307" s="17">
        <f t="shared" si="574"/>
        <v>0</v>
      </c>
      <c r="T5307" s="16">
        <v>0</v>
      </c>
      <c r="U5307" s="18">
        <f t="shared" si="575"/>
        <v>25.431000000000001</v>
      </c>
      <c r="V5307" s="18">
        <f t="shared" si="576"/>
        <v>40.770000000000003</v>
      </c>
      <c r="W5307" s="18">
        <f t="shared" si="577"/>
        <v>6.8448753000000009</v>
      </c>
      <c r="X5307" s="27"/>
      <c r="Y5307" s="19">
        <f t="shared" si="578"/>
        <v>47.614875300000001</v>
      </c>
      <c r="Z5307" s="18">
        <f t="shared" si="579"/>
        <v>3.8220000000000001</v>
      </c>
      <c r="AA5307" s="12">
        <v>449</v>
      </c>
      <c r="AB5307" s="12">
        <v>7080.25</v>
      </c>
      <c r="AC5307" s="28">
        <f>+I5307+Y5307-Z5307</f>
        <v>21.052875300000004</v>
      </c>
      <c r="AD5307" s="20">
        <f t="shared" si="580"/>
        <v>0</v>
      </c>
      <c r="AE5307">
        <v>0</v>
      </c>
    </row>
    <row r="5308" spans="1:31" x14ac:dyDescent="0.25">
      <c r="A5308" s="9">
        <v>45260</v>
      </c>
      <c r="B5308" s="10" t="s">
        <v>436</v>
      </c>
      <c r="C5308" s="10" t="s">
        <v>429</v>
      </c>
      <c r="D5308" s="10" t="s">
        <v>40</v>
      </c>
      <c r="E5308" s="10" t="s">
        <v>30</v>
      </c>
      <c r="F5308" s="10">
        <v>135</v>
      </c>
      <c r="G5308" s="10">
        <v>147</v>
      </c>
      <c r="H5308" s="11">
        <f>SUMIFS(AA:AA,$A:$A,EOMONTH($A5308,-1),$B:$B,$B5308)</f>
        <v>-96</v>
      </c>
      <c r="I5308" s="63">
        <f>ROUND(SUMIFS(AC:AC,$A:$A,EOMONTH($A5308,-1),$B:$B,$B5308),2)</f>
        <v>-47.63</v>
      </c>
      <c r="J5308" s="11">
        <f>SUMIFS(AB:AB,$A:$A,EOMONTH($A5308,-1),$B:$B,$B5308)</f>
        <v>-3018.62</v>
      </c>
      <c r="K5308" s="13">
        <v>0</v>
      </c>
      <c r="L5308" s="25">
        <v>0</v>
      </c>
      <c r="M5308" s="15">
        <v>430</v>
      </c>
      <c r="N5308" s="14">
        <v>7388.7</v>
      </c>
      <c r="O5308" s="16">
        <v>80</v>
      </c>
      <c r="P5308" s="16">
        <v>2569.6</v>
      </c>
      <c r="Q5308" s="16">
        <v>0</v>
      </c>
      <c r="R5308" s="16">
        <f>Q5308*16.876/100</f>
        <v>0</v>
      </c>
      <c r="S5308" s="17">
        <f t="shared" si="574"/>
        <v>0</v>
      </c>
      <c r="T5308" s="16">
        <v>0</v>
      </c>
      <c r="U5308" s="18">
        <f t="shared" si="575"/>
        <v>-14.112</v>
      </c>
      <c r="V5308" s="18">
        <f t="shared" si="576"/>
        <v>58.05</v>
      </c>
      <c r="W5308" s="18">
        <f t="shared" si="577"/>
        <v>9.7460144999999994</v>
      </c>
      <c r="X5308" s="27"/>
      <c r="Y5308" s="19">
        <f t="shared" si="578"/>
        <v>67.796014499999998</v>
      </c>
      <c r="Z5308" s="18">
        <f t="shared" si="579"/>
        <v>11.76</v>
      </c>
      <c r="AA5308" s="12">
        <v>254</v>
      </c>
      <c r="AB5308" s="12">
        <v>2995.44</v>
      </c>
      <c r="AC5308" s="28">
        <f>+I5308+Y5308-Z5308</f>
        <v>8.4060144999999959</v>
      </c>
      <c r="AD5308" s="20">
        <f t="shared" si="580"/>
        <v>0</v>
      </c>
      <c r="AE5308">
        <v>0</v>
      </c>
    </row>
    <row r="5309" spans="1:31" x14ac:dyDescent="0.25">
      <c r="A5309" s="9">
        <v>45260</v>
      </c>
      <c r="B5309" s="10" t="s">
        <v>437</v>
      </c>
      <c r="C5309" s="10" t="s">
        <v>429</v>
      </c>
      <c r="D5309" s="10" t="s">
        <v>40</v>
      </c>
      <c r="E5309" s="10" t="s">
        <v>30</v>
      </c>
      <c r="F5309" s="10">
        <v>135</v>
      </c>
      <c r="G5309" s="10">
        <v>147</v>
      </c>
      <c r="H5309" s="11">
        <f>SUMIFS(AA:AA,$A:$A,EOMONTH($A5309,-1),$B:$B,$B5309)</f>
        <v>17</v>
      </c>
      <c r="I5309" s="63">
        <f>ROUND(SUMIFS(AC:AC,$A:$A,EOMONTH($A5309,-1),$B:$B,$B5309),2)</f>
        <v>-42.69</v>
      </c>
      <c r="J5309" s="11">
        <f>SUMIFS(AB:AB,$A:$A,EOMONTH($A5309,-1),$B:$B,$B5309)</f>
        <v>268.58999999999997</v>
      </c>
      <c r="K5309" s="13">
        <v>0</v>
      </c>
      <c r="L5309" s="25">
        <v>0</v>
      </c>
      <c r="M5309" s="15">
        <v>500</v>
      </c>
      <c r="N5309" s="14">
        <v>8547.85</v>
      </c>
      <c r="O5309" s="16">
        <v>110</v>
      </c>
      <c r="P5309" s="16">
        <v>3628</v>
      </c>
      <c r="Q5309" s="16">
        <v>0</v>
      </c>
      <c r="R5309" s="16">
        <f>Q5309*16.876/100</f>
        <v>0</v>
      </c>
      <c r="S5309" s="17">
        <f t="shared" si="574"/>
        <v>0</v>
      </c>
      <c r="T5309" s="16">
        <v>0</v>
      </c>
      <c r="U5309" s="18">
        <f t="shared" si="575"/>
        <v>2.4990000000000001</v>
      </c>
      <c r="V5309" s="18">
        <f t="shared" si="576"/>
        <v>67.5</v>
      </c>
      <c r="W5309" s="18">
        <f t="shared" si="577"/>
        <v>11.332575000000002</v>
      </c>
      <c r="X5309" s="27"/>
      <c r="Y5309" s="19">
        <f t="shared" si="578"/>
        <v>78.832575000000006</v>
      </c>
      <c r="Z5309" s="18">
        <f t="shared" si="579"/>
        <v>16.170000000000002</v>
      </c>
      <c r="AA5309" s="12">
        <v>407</v>
      </c>
      <c r="AB5309" s="12">
        <v>6935.88</v>
      </c>
      <c r="AC5309" s="28">
        <f>+I5309+Y5309-Z5309</f>
        <v>19.972575000000006</v>
      </c>
      <c r="AD5309" s="20">
        <f t="shared" si="580"/>
        <v>0</v>
      </c>
      <c r="AE5309">
        <v>0</v>
      </c>
    </row>
    <row r="5310" spans="1:31" x14ac:dyDescent="0.25">
      <c r="A5310" s="9">
        <v>45260</v>
      </c>
      <c r="B5310" s="10" t="s">
        <v>438</v>
      </c>
      <c r="C5310" s="10" t="s">
        <v>429</v>
      </c>
      <c r="D5310" s="10" t="s">
        <v>40</v>
      </c>
      <c r="E5310" s="10" t="s">
        <v>30</v>
      </c>
      <c r="F5310" s="10">
        <v>260</v>
      </c>
      <c r="G5310" s="10">
        <v>283</v>
      </c>
      <c r="H5310" s="11">
        <f>SUMIFS(AA:AA,$A:$A,EOMONTH($A5310,-1),$B:$B,$B5310)</f>
        <v>371</v>
      </c>
      <c r="I5310" s="63">
        <f>ROUND(SUMIFS(AC:AC,$A:$A,EOMONTH($A5310,-1),$B:$B,$B5310),2)</f>
        <v>102.04</v>
      </c>
      <c r="J5310" s="11">
        <f>SUMIFS(AB:AB,$A:$A,EOMONTH($A5310,-1),$B:$B,$B5310)</f>
        <v>8054.41</v>
      </c>
      <c r="K5310" s="13">
        <v>0</v>
      </c>
      <c r="L5310" s="25">
        <v>0</v>
      </c>
      <c r="M5310" s="15">
        <v>0</v>
      </c>
      <c r="N5310" s="14">
        <v>0</v>
      </c>
      <c r="O5310" s="16">
        <v>115</v>
      </c>
      <c r="P5310" s="16">
        <v>6530.67</v>
      </c>
      <c r="Q5310" s="16">
        <v>0</v>
      </c>
      <c r="R5310" s="16">
        <f>Q5310*16.876/100</f>
        <v>0</v>
      </c>
      <c r="S5310" s="17">
        <f t="shared" si="574"/>
        <v>0</v>
      </c>
      <c r="T5310" s="16">
        <v>0</v>
      </c>
      <c r="U5310" s="18">
        <f t="shared" si="575"/>
        <v>104.99299999999999</v>
      </c>
      <c r="V5310" s="18">
        <f t="shared" si="576"/>
        <v>0</v>
      </c>
      <c r="W5310" s="18">
        <f t="shared" si="577"/>
        <v>0</v>
      </c>
      <c r="X5310" s="27"/>
      <c r="Y5310" s="19">
        <f t="shared" si="578"/>
        <v>0</v>
      </c>
      <c r="Z5310" s="18">
        <f t="shared" si="579"/>
        <v>32.545000000000002</v>
      </c>
      <c r="AA5310" s="12">
        <v>256</v>
      </c>
      <c r="AB5310" s="12">
        <v>5557.76</v>
      </c>
      <c r="AC5310" s="28">
        <f>+I5310+Y5310-Z5310</f>
        <v>69.495000000000005</v>
      </c>
      <c r="AD5310" s="20">
        <f t="shared" si="580"/>
        <v>0</v>
      </c>
      <c r="AE5310">
        <v>0</v>
      </c>
    </row>
    <row r="5311" spans="1:31" x14ac:dyDescent="0.25">
      <c r="A5311" s="9">
        <v>45260</v>
      </c>
      <c r="B5311" s="10" t="s">
        <v>439</v>
      </c>
      <c r="C5311" s="10" t="s">
        <v>429</v>
      </c>
      <c r="D5311" s="10" t="s">
        <v>40</v>
      </c>
      <c r="E5311" s="10" t="s">
        <v>30</v>
      </c>
      <c r="F5311" s="10">
        <v>260</v>
      </c>
      <c r="G5311" s="10">
        <v>283</v>
      </c>
      <c r="H5311" s="11">
        <f>SUMIFS(AA:AA,$A:$A,EOMONTH($A5311,-1),$B:$B,$B5311)</f>
        <v>150</v>
      </c>
      <c r="I5311" s="63">
        <f>ROUND(SUMIFS(AC:AC,$A:$A,EOMONTH($A5311,-1),$B:$B,$B5311),2)</f>
        <v>-16.170000000000002</v>
      </c>
      <c r="J5311" s="11">
        <f>SUMIFS(AB:AB,$A:$A,EOMONTH($A5311,-1),$B:$B,$B5311)</f>
        <v>3165</v>
      </c>
      <c r="K5311" s="13">
        <v>0</v>
      </c>
      <c r="L5311" s="25">
        <v>0</v>
      </c>
      <c r="M5311" s="15">
        <v>0</v>
      </c>
      <c r="N5311" s="14">
        <v>0</v>
      </c>
      <c r="O5311" s="16">
        <v>104</v>
      </c>
      <c r="P5311" s="16">
        <v>5840.56</v>
      </c>
      <c r="Q5311" s="16">
        <v>0</v>
      </c>
      <c r="R5311" s="16">
        <f>Q5311*16.876/100</f>
        <v>0</v>
      </c>
      <c r="S5311" s="17">
        <f t="shared" si="574"/>
        <v>0</v>
      </c>
      <c r="T5311" s="16">
        <v>0</v>
      </c>
      <c r="U5311" s="18">
        <f t="shared" si="575"/>
        <v>42.45</v>
      </c>
      <c r="V5311" s="18">
        <f t="shared" si="576"/>
        <v>0</v>
      </c>
      <c r="W5311" s="18">
        <f t="shared" si="577"/>
        <v>0</v>
      </c>
      <c r="X5311" s="27"/>
      <c r="Y5311" s="19">
        <f t="shared" si="578"/>
        <v>0</v>
      </c>
      <c r="Z5311" s="18">
        <f t="shared" si="579"/>
        <v>29.431999999999999</v>
      </c>
      <c r="AA5311" s="12">
        <v>46</v>
      </c>
      <c r="AB5311" s="12">
        <v>970.6</v>
      </c>
      <c r="AC5311" s="28">
        <f>+I5311+Y5311-Z5311</f>
        <v>-45.602000000000004</v>
      </c>
      <c r="AD5311" s="20">
        <f t="shared" si="580"/>
        <v>50</v>
      </c>
      <c r="AE5311">
        <v>50</v>
      </c>
    </row>
    <row r="5312" spans="1:31" x14ac:dyDescent="0.25">
      <c r="A5312" s="9">
        <v>45260</v>
      </c>
      <c r="B5312" s="10" t="s">
        <v>440</v>
      </c>
      <c r="C5312" s="10" t="s">
        <v>429</v>
      </c>
      <c r="D5312" s="10" t="s">
        <v>40</v>
      </c>
      <c r="E5312" s="10" t="s">
        <v>30</v>
      </c>
      <c r="F5312" s="10">
        <v>260</v>
      </c>
      <c r="G5312" s="10">
        <v>283</v>
      </c>
      <c r="H5312" s="11">
        <f>SUMIFS(AA:AA,$A:$A,EOMONTH($A5312,-1),$B:$B,$B5312)</f>
        <v>217</v>
      </c>
      <c r="I5312" s="63">
        <f>ROUND(SUMIFS(AC:AC,$A:$A,EOMONTH($A5312,-1),$B:$B,$B5312),2)</f>
        <v>-10.52</v>
      </c>
      <c r="J5312" s="11">
        <f>SUMIFS(AB:AB,$A:$A,EOMONTH($A5312,-1),$B:$B,$B5312)</f>
        <v>5963.16</v>
      </c>
      <c r="K5312" s="13">
        <v>0</v>
      </c>
      <c r="L5312" s="25">
        <v>0</v>
      </c>
      <c r="M5312" s="15">
        <v>0</v>
      </c>
      <c r="N5312" s="14">
        <v>0</v>
      </c>
      <c r="O5312" s="16">
        <v>60</v>
      </c>
      <c r="P5312" s="16">
        <v>3452.61</v>
      </c>
      <c r="Q5312" s="16">
        <v>0</v>
      </c>
      <c r="R5312" s="16">
        <f>Q5312*16.876/100</f>
        <v>0</v>
      </c>
      <c r="S5312" s="17">
        <f t="shared" si="574"/>
        <v>0</v>
      </c>
      <c r="T5312" s="16">
        <v>0</v>
      </c>
      <c r="U5312" s="18">
        <f t="shared" si="575"/>
        <v>61.411000000000001</v>
      </c>
      <c r="V5312" s="18">
        <f t="shared" si="576"/>
        <v>0</v>
      </c>
      <c r="W5312" s="18">
        <f t="shared" si="577"/>
        <v>0</v>
      </c>
      <c r="X5312" s="27"/>
      <c r="Y5312" s="19">
        <f t="shared" si="578"/>
        <v>0</v>
      </c>
      <c r="Z5312" s="18">
        <f t="shared" si="579"/>
        <v>16.98</v>
      </c>
      <c r="AA5312" s="12">
        <v>157</v>
      </c>
      <c r="AB5312" s="12">
        <v>4314.3599999999997</v>
      </c>
      <c r="AC5312" s="28">
        <f>+I5312+Y5312-Z5312</f>
        <v>-27.5</v>
      </c>
      <c r="AD5312" s="20">
        <f t="shared" si="580"/>
        <v>30</v>
      </c>
      <c r="AE5312">
        <v>30</v>
      </c>
    </row>
    <row r="5313" spans="1:31" x14ac:dyDescent="0.25">
      <c r="A5313" s="9">
        <v>45260</v>
      </c>
      <c r="B5313" s="10" t="s">
        <v>441</v>
      </c>
      <c r="C5313" s="10" t="s">
        <v>429</v>
      </c>
      <c r="D5313" s="10" t="s">
        <v>40</v>
      </c>
      <c r="E5313" s="10" t="s">
        <v>30</v>
      </c>
      <c r="F5313" s="10">
        <v>260</v>
      </c>
      <c r="G5313" s="10">
        <v>283</v>
      </c>
      <c r="H5313" s="11">
        <f>SUMIFS(AA:AA,$A:$A,EOMONTH($A5313,-1),$B:$B,$B5313)</f>
        <v>199</v>
      </c>
      <c r="I5313" s="63">
        <f>ROUND(SUMIFS(AC:AC,$A:$A,EOMONTH($A5313,-1),$B:$B,$B5313),2)</f>
        <v>-7.58</v>
      </c>
      <c r="J5313" s="11">
        <f>SUMIFS(AB:AB,$A:$A,EOMONTH($A5313,-1),$B:$B,$B5313)</f>
        <v>4795.8999999999996</v>
      </c>
      <c r="K5313" s="13">
        <v>0</v>
      </c>
      <c r="L5313" s="25">
        <v>0</v>
      </c>
      <c r="M5313" s="15">
        <v>0</v>
      </c>
      <c r="N5313" s="14">
        <v>0</v>
      </c>
      <c r="O5313" s="16">
        <v>39</v>
      </c>
      <c r="P5313" s="16">
        <v>2293.41</v>
      </c>
      <c r="Q5313" s="16">
        <v>0</v>
      </c>
      <c r="R5313" s="16">
        <f>Q5313*16.876/100</f>
        <v>0</v>
      </c>
      <c r="S5313" s="17">
        <f t="shared" si="574"/>
        <v>0</v>
      </c>
      <c r="T5313" s="16">
        <v>0</v>
      </c>
      <c r="U5313" s="18">
        <f t="shared" si="575"/>
        <v>56.317</v>
      </c>
      <c r="V5313" s="18">
        <f t="shared" si="576"/>
        <v>0</v>
      </c>
      <c r="W5313" s="18">
        <f t="shared" si="577"/>
        <v>0</v>
      </c>
      <c r="X5313" s="27"/>
      <c r="Y5313" s="19">
        <f t="shared" si="578"/>
        <v>0</v>
      </c>
      <c r="Z5313" s="18">
        <f t="shared" si="579"/>
        <v>11.037000000000001</v>
      </c>
      <c r="AA5313" s="12">
        <v>160</v>
      </c>
      <c r="AB5313" s="12">
        <v>3856</v>
      </c>
      <c r="AC5313" s="28">
        <f>+I5313+Y5313-Z5313</f>
        <v>-18.617000000000001</v>
      </c>
      <c r="AD5313" s="20">
        <f t="shared" si="580"/>
        <v>20</v>
      </c>
      <c r="AE5313">
        <v>20</v>
      </c>
    </row>
    <row r="5314" spans="1:31" x14ac:dyDescent="0.25">
      <c r="A5314" s="9">
        <v>45260</v>
      </c>
      <c r="B5314" s="10" t="s">
        <v>442</v>
      </c>
      <c r="C5314" s="10" t="s">
        <v>429</v>
      </c>
      <c r="D5314" s="10" t="s">
        <v>40</v>
      </c>
      <c r="E5314" s="10" t="s">
        <v>30</v>
      </c>
      <c r="F5314" s="10">
        <v>260</v>
      </c>
      <c r="G5314" s="10">
        <v>283</v>
      </c>
      <c r="H5314" s="11">
        <f>SUMIFS(AA:AA,$A:$A,EOMONTH($A5314,-1),$B:$B,$B5314)</f>
        <v>209</v>
      </c>
      <c r="I5314" s="63">
        <f>ROUND(SUMIFS(AC:AC,$A:$A,EOMONTH($A5314,-1),$B:$B,$B5314),2)</f>
        <v>21.77</v>
      </c>
      <c r="J5314" s="11">
        <f>SUMIFS(AB:AB,$A:$A,EOMONTH($A5314,-1),$B:$B,$B5314)</f>
        <v>4545.75</v>
      </c>
      <c r="K5314" s="13">
        <v>0</v>
      </c>
      <c r="L5314" s="25">
        <v>0</v>
      </c>
      <c r="M5314" s="15">
        <v>0</v>
      </c>
      <c r="N5314" s="14">
        <v>0</v>
      </c>
      <c r="O5314" s="16">
        <v>48</v>
      </c>
      <c r="P5314" s="16">
        <v>2871.48</v>
      </c>
      <c r="Q5314" s="16">
        <v>0</v>
      </c>
      <c r="R5314" s="16">
        <f>Q5314*16.876/100</f>
        <v>0</v>
      </c>
      <c r="S5314" s="17">
        <f t="shared" si="574"/>
        <v>0</v>
      </c>
      <c r="T5314" s="16">
        <v>0</v>
      </c>
      <c r="U5314" s="18">
        <f t="shared" si="575"/>
        <v>59.146999999999998</v>
      </c>
      <c r="V5314" s="18">
        <f t="shared" si="576"/>
        <v>0</v>
      </c>
      <c r="W5314" s="18">
        <f t="shared" si="577"/>
        <v>0</v>
      </c>
      <c r="X5314" s="27"/>
      <c r="Y5314" s="19">
        <f t="shared" si="578"/>
        <v>0</v>
      </c>
      <c r="Z5314" s="18">
        <f t="shared" si="579"/>
        <v>13.584</v>
      </c>
      <c r="AA5314" s="12">
        <v>161</v>
      </c>
      <c r="AB5314" s="12">
        <v>3501.75</v>
      </c>
      <c r="AC5314" s="28">
        <f>+I5314+Y5314-Z5314</f>
        <v>8.1859999999999999</v>
      </c>
      <c r="AD5314" s="20">
        <f t="shared" si="580"/>
        <v>0</v>
      </c>
      <c r="AE5314">
        <v>0</v>
      </c>
    </row>
    <row r="5315" spans="1:31" x14ac:dyDescent="0.25">
      <c r="A5315" s="9">
        <v>45260</v>
      </c>
      <c r="B5315" s="10" t="s">
        <v>443</v>
      </c>
      <c r="C5315" s="10" t="s">
        <v>429</v>
      </c>
      <c r="D5315" s="10" t="s">
        <v>40</v>
      </c>
      <c r="E5315" s="10" t="s">
        <v>30</v>
      </c>
      <c r="F5315" s="10">
        <v>95</v>
      </c>
      <c r="G5315" s="10">
        <v>104</v>
      </c>
      <c r="H5315" s="11">
        <f>SUMIFS(AA:AA,$A:$A,EOMONTH($A5315,-1),$B:$B,$B5315)</f>
        <v>7517</v>
      </c>
      <c r="I5315" s="63">
        <f>ROUND(SUMIFS(AC:AC,$A:$A,EOMONTH($A5315,-1),$B:$B,$B5315),2)</f>
        <v>573.76</v>
      </c>
      <c r="J5315" s="11">
        <f>SUMIFS(AB:AB,$A:$A,EOMONTH($A5315,-1),$B:$B,$B5315)</f>
        <v>72057.58</v>
      </c>
      <c r="K5315" s="13">
        <v>0</v>
      </c>
      <c r="L5315" s="25">
        <v>0</v>
      </c>
      <c r="M5315" s="15">
        <v>0</v>
      </c>
      <c r="N5315" s="14">
        <v>0</v>
      </c>
      <c r="O5315" s="16">
        <v>1573</v>
      </c>
      <c r="P5315" s="16">
        <v>29758.19</v>
      </c>
      <c r="Q5315" s="16">
        <v>0</v>
      </c>
      <c r="R5315" s="16">
        <f>Q5315*16.876/100</f>
        <v>0</v>
      </c>
      <c r="S5315" s="17">
        <f t="shared" si="574"/>
        <v>0</v>
      </c>
      <c r="T5315" s="16">
        <v>0</v>
      </c>
      <c r="U5315" s="18">
        <f t="shared" si="575"/>
        <v>781.76800000000003</v>
      </c>
      <c r="V5315" s="18">
        <f t="shared" si="576"/>
        <v>0</v>
      </c>
      <c r="W5315" s="18">
        <f t="shared" si="577"/>
        <v>0</v>
      </c>
      <c r="X5315" s="27"/>
      <c r="Y5315" s="19">
        <f t="shared" si="578"/>
        <v>0</v>
      </c>
      <c r="Z5315" s="18">
        <f t="shared" si="579"/>
        <v>163.59200000000001</v>
      </c>
      <c r="AA5315" s="12">
        <v>5944</v>
      </c>
      <c r="AB5315" s="12">
        <v>58498.32</v>
      </c>
      <c r="AC5315" s="28">
        <f>+I5315+Y5315-Z5315</f>
        <v>410.16800000000001</v>
      </c>
      <c r="AD5315" s="20">
        <f t="shared" si="580"/>
        <v>0</v>
      </c>
      <c r="AE5315">
        <v>0</v>
      </c>
    </row>
    <row r="5316" spans="1:31" x14ac:dyDescent="0.25">
      <c r="A5316" s="9">
        <v>45260</v>
      </c>
      <c r="B5316" s="10" t="s">
        <v>444</v>
      </c>
      <c r="C5316" s="10" t="s">
        <v>429</v>
      </c>
      <c r="D5316" s="10" t="s">
        <v>40</v>
      </c>
      <c r="E5316" s="10" t="s">
        <v>30</v>
      </c>
      <c r="F5316" s="10">
        <v>254</v>
      </c>
      <c r="G5316" s="10">
        <v>277</v>
      </c>
      <c r="H5316" s="11">
        <f>SUMIFS(AA:AA,$A:$A,EOMONTH($A5316,-1),$B:$B,$B5316)</f>
        <v>348</v>
      </c>
      <c r="I5316" s="63">
        <f>ROUND(SUMIFS(AC:AC,$A:$A,EOMONTH($A5316,-1),$B:$B,$B5316),2)</f>
        <v>-28.69</v>
      </c>
      <c r="J5316" s="11">
        <f>SUMIFS(AB:AB,$A:$A,EOMONTH($A5316,-1),$B:$B,$B5316)</f>
        <v>7102.97</v>
      </c>
      <c r="K5316" s="13">
        <v>0</v>
      </c>
      <c r="L5316" s="25">
        <v>0</v>
      </c>
      <c r="M5316" s="15">
        <v>0</v>
      </c>
      <c r="N5316" s="14">
        <v>0</v>
      </c>
      <c r="O5316" s="16">
        <v>82</v>
      </c>
      <c r="P5316" s="16">
        <v>2850.84</v>
      </c>
      <c r="Q5316" s="16">
        <v>0</v>
      </c>
      <c r="R5316" s="16">
        <f>Q5316*16.876/100</f>
        <v>0</v>
      </c>
      <c r="S5316" s="17">
        <f t="shared" si="574"/>
        <v>0</v>
      </c>
      <c r="T5316" s="16">
        <v>0</v>
      </c>
      <c r="U5316" s="18">
        <f t="shared" si="575"/>
        <v>96.396000000000001</v>
      </c>
      <c r="V5316" s="18">
        <f t="shared" si="576"/>
        <v>0</v>
      </c>
      <c r="W5316" s="18">
        <f t="shared" si="577"/>
        <v>0</v>
      </c>
      <c r="X5316" s="27"/>
      <c r="Y5316" s="19">
        <f t="shared" si="578"/>
        <v>0</v>
      </c>
      <c r="Z5316" s="18">
        <f t="shared" si="579"/>
        <v>22.713999999999999</v>
      </c>
      <c r="AA5316" s="12">
        <v>266</v>
      </c>
      <c r="AB5316" s="12">
        <v>4252.13</v>
      </c>
      <c r="AC5316" s="28">
        <f>+I5316+Y5316-Z5316</f>
        <v>-51.403999999999996</v>
      </c>
      <c r="AD5316" s="20">
        <f t="shared" si="580"/>
        <v>60</v>
      </c>
      <c r="AE5316">
        <v>60</v>
      </c>
    </row>
    <row r="5317" spans="1:31" x14ac:dyDescent="0.25">
      <c r="A5317" s="9">
        <v>45260</v>
      </c>
      <c r="B5317" s="10" t="s">
        <v>445</v>
      </c>
      <c r="C5317" s="10" t="s">
        <v>429</v>
      </c>
      <c r="D5317" s="10" t="s">
        <v>40</v>
      </c>
      <c r="E5317" s="10" t="s">
        <v>30</v>
      </c>
      <c r="F5317" s="10">
        <v>254</v>
      </c>
      <c r="G5317" s="10">
        <v>277</v>
      </c>
      <c r="H5317" s="11">
        <f>SUMIFS(AA:AA,$A:$A,EOMONTH($A5317,-1),$B:$B,$B5317)</f>
        <v>1160</v>
      </c>
      <c r="I5317" s="63">
        <f>ROUND(SUMIFS(AC:AC,$A:$A,EOMONTH($A5317,-1),$B:$B,$B5317),2)</f>
        <v>-204.52</v>
      </c>
      <c r="J5317" s="11">
        <f>SUMIFS(AB:AB,$A:$A,EOMONTH($A5317,-1),$B:$B,$B5317)</f>
        <v>0</v>
      </c>
      <c r="K5317" s="13">
        <v>0</v>
      </c>
      <c r="L5317" s="25">
        <v>0</v>
      </c>
      <c r="M5317" s="15">
        <v>0</v>
      </c>
      <c r="N5317" s="14">
        <v>0</v>
      </c>
      <c r="O5317" s="16">
        <v>72</v>
      </c>
      <c r="P5317" s="16">
        <v>2521.44</v>
      </c>
      <c r="Q5317" s="16">
        <v>0</v>
      </c>
      <c r="R5317" s="16">
        <f>Q5317*16.876/100</f>
        <v>0</v>
      </c>
      <c r="S5317" s="17">
        <f t="shared" ref="S5317:S5380" si="581">Q5317+R5317</f>
        <v>0</v>
      </c>
      <c r="T5317" s="16">
        <v>0</v>
      </c>
      <c r="U5317" s="18">
        <f t="shared" ref="U5317:U5380" si="582">H5317*G5317/1000</f>
        <v>321.32</v>
      </c>
      <c r="V5317" s="18">
        <f t="shared" ref="V5317:V5380" si="583">M5317*F5317/1000</f>
        <v>0</v>
      </c>
      <c r="W5317" s="18">
        <f t="shared" ref="W5317:W5380" si="584">V5317*16.789/100</f>
        <v>0</v>
      </c>
      <c r="X5317" s="27"/>
      <c r="Y5317" s="19">
        <f t="shared" ref="Y5317:Y5380" si="585">V5317+W5317+X5317</f>
        <v>0</v>
      </c>
      <c r="Z5317" s="18">
        <f t="shared" ref="Z5317:Z5380" si="586">O5317*G5317/1000</f>
        <v>19.943999999999999</v>
      </c>
      <c r="AA5317" s="12">
        <v>1088</v>
      </c>
      <c r="AB5317" s="12">
        <v>-2521.44</v>
      </c>
      <c r="AC5317" s="28">
        <f>+I5317+Y5317-Z5317</f>
        <v>-224.464</v>
      </c>
      <c r="AD5317" s="20">
        <f t="shared" ref="AD5317:AD5380" si="587">IF(AC5317&lt;0,ROUNDUP(AC5317,-1)*-1,0)</f>
        <v>230</v>
      </c>
      <c r="AE5317">
        <v>230</v>
      </c>
    </row>
    <row r="5318" spans="1:31" x14ac:dyDescent="0.25">
      <c r="A5318" s="9">
        <v>45260</v>
      </c>
      <c r="B5318" s="10" t="s">
        <v>446</v>
      </c>
      <c r="C5318" s="10" t="s">
        <v>429</v>
      </c>
      <c r="D5318" s="10" t="s">
        <v>40</v>
      </c>
      <c r="E5318" s="10" t="s">
        <v>30</v>
      </c>
      <c r="F5318" s="10">
        <v>254</v>
      </c>
      <c r="G5318" s="10">
        <v>277</v>
      </c>
      <c r="H5318" s="11">
        <f>SUMIFS(AA:AA,$A:$A,EOMONTH($A5318,-1),$B:$B,$B5318)</f>
        <v>1782</v>
      </c>
      <c r="I5318" s="63">
        <f>ROUND(SUMIFS(AC:AC,$A:$A,EOMONTH($A5318,-1),$B:$B,$B5318),2)</f>
        <v>-23.42</v>
      </c>
      <c r="J5318" s="11">
        <f>SUMIFS(AB:AB,$A:$A,EOMONTH($A5318,-1),$B:$B,$B5318)</f>
        <v>0</v>
      </c>
      <c r="K5318" s="13">
        <v>0</v>
      </c>
      <c r="L5318" s="25">
        <v>0</v>
      </c>
      <c r="M5318" s="15">
        <v>0</v>
      </c>
      <c r="N5318" s="14">
        <v>0</v>
      </c>
      <c r="O5318" s="16">
        <v>87</v>
      </c>
      <c r="P5318" s="16">
        <v>3015.54</v>
      </c>
      <c r="Q5318" s="16">
        <v>0</v>
      </c>
      <c r="R5318" s="16">
        <f>Q5318*16.876/100</f>
        <v>0</v>
      </c>
      <c r="S5318" s="17">
        <f t="shared" si="581"/>
        <v>0</v>
      </c>
      <c r="T5318" s="16">
        <v>0</v>
      </c>
      <c r="U5318" s="18">
        <f t="shared" si="582"/>
        <v>493.61399999999998</v>
      </c>
      <c r="V5318" s="18">
        <f t="shared" si="583"/>
        <v>0</v>
      </c>
      <c r="W5318" s="18">
        <f t="shared" si="584"/>
        <v>0</v>
      </c>
      <c r="X5318" s="27"/>
      <c r="Y5318" s="19">
        <f t="shared" si="585"/>
        <v>0</v>
      </c>
      <c r="Z5318" s="18">
        <f t="shared" si="586"/>
        <v>24.099</v>
      </c>
      <c r="AA5318" s="12">
        <v>1695</v>
      </c>
      <c r="AB5318" s="12">
        <v>-3015.54</v>
      </c>
      <c r="AC5318" s="28">
        <f>+I5318+Y5318-Z5318</f>
        <v>-47.519000000000005</v>
      </c>
      <c r="AD5318" s="20">
        <f t="shared" si="587"/>
        <v>50</v>
      </c>
      <c r="AE5318">
        <v>50</v>
      </c>
    </row>
    <row r="5319" spans="1:31" x14ac:dyDescent="0.25">
      <c r="A5319" s="9">
        <v>45260</v>
      </c>
      <c r="B5319" s="10" t="s">
        <v>447</v>
      </c>
      <c r="C5319" s="10" t="s">
        <v>28</v>
      </c>
      <c r="D5319" s="10" t="s">
        <v>29</v>
      </c>
      <c r="E5319" s="10" t="s">
        <v>30</v>
      </c>
      <c r="F5319" s="10"/>
      <c r="G5319" s="10">
        <v>0</v>
      </c>
      <c r="H5319" s="11">
        <f>SUMIFS(AA:AA,$A:$A,EOMONTH($A5319,-1),$B:$B,$B5319)</f>
        <v>106</v>
      </c>
      <c r="I5319" s="63">
        <f>ROUND(SUMIFS(AC:AC,$A:$A,EOMONTH($A5319,-1),$B:$B,$B5319),2)</f>
        <v>5.0599999999999996</v>
      </c>
      <c r="J5319" s="11">
        <f>SUMIFS(AB:AB,$A:$A,EOMONTH($A5319,-1),$B:$B,$B5319)</f>
        <v>1338.54</v>
      </c>
      <c r="K5319" s="13">
        <v>0</v>
      </c>
      <c r="L5319" s="25">
        <v>0</v>
      </c>
      <c r="M5319" s="15">
        <v>0</v>
      </c>
      <c r="N5319" s="14">
        <v>0</v>
      </c>
      <c r="O5319" s="16">
        <v>0</v>
      </c>
      <c r="P5319" s="16">
        <v>0</v>
      </c>
      <c r="Q5319" s="16">
        <v>0</v>
      </c>
      <c r="R5319" s="16">
        <f>Q5319*16.876/100</f>
        <v>0</v>
      </c>
      <c r="S5319" s="17">
        <f t="shared" si="581"/>
        <v>0</v>
      </c>
      <c r="T5319" s="16">
        <v>0</v>
      </c>
      <c r="U5319" s="18">
        <f t="shared" si="582"/>
        <v>0</v>
      </c>
      <c r="V5319" s="18">
        <f t="shared" si="583"/>
        <v>0</v>
      </c>
      <c r="W5319" s="18">
        <f t="shared" si="584"/>
        <v>0</v>
      </c>
      <c r="X5319" s="27"/>
      <c r="Y5319" s="19">
        <f t="shared" si="585"/>
        <v>0</v>
      </c>
      <c r="Z5319" s="18">
        <f t="shared" si="586"/>
        <v>0</v>
      </c>
      <c r="AA5319" s="12">
        <v>106</v>
      </c>
      <c r="AB5319" s="12">
        <v>1338.54</v>
      </c>
      <c r="AC5319" s="28">
        <f>+I5319+Y5319-Z5319</f>
        <v>5.0599999999999996</v>
      </c>
      <c r="AD5319" s="20">
        <f t="shared" si="587"/>
        <v>0</v>
      </c>
      <c r="AE5319">
        <v>0</v>
      </c>
    </row>
    <row r="5320" spans="1:31" x14ac:dyDescent="0.25">
      <c r="A5320" s="9">
        <v>45260</v>
      </c>
      <c r="B5320" s="10" t="s">
        <v>448</v>
      </c>
      <c r="C5320" s="10" t="s">
        <v>28</v>
      </c>
      <c r="D5320" s="10" t="s">
        <v>29</v>
      </c>
      <c r="E5320" s="10" t="s">
        <v>30</v>
      </c>
      <c r="F5320" s="10"/>
      <c r="G5320" s="10">
        <v>0</v>
      </c>
      <c r="H5320" s="11">
        <f>SUMIFS(AA:AA,$A:$A,EOMONTH($A5320,-1),$B:$B,$B5320)</f>
        <v>25</v>
      </c>
      <c r="I5320" s="63">
        <f>ROUND(SUMIFS(AC:AC,$A:$A,EOMONTH($A5320,-1),$B:$B,$B5320),2)</f>
        <v>1.81</v>
      </c>
      <c r="J5320" s="11">
        <f>SUMIFS(AB:AB,$A:$A,EOMONTH($A5320,-1),$B:$B,$B5320)</f>
        <v>500</v>
      </c>
      <c r="K5320" s="13">
        <v>0</v>
      </c>
      <c r="L5320" s="25">
        <v>0</v>
      </c>
      <c r="M5320" s="15">
        <v>0</v>
      </c>
      <c r="N5320" s="14">
        <v>0</v>
      </c>
      <c r="O5320" s="16">
        <v>0</v>
      </c>
      <c r="P5320" s="16">
        <v>0</v>
      </c>
      <c r="Q5320" s="16">
        <v>0</v>
      </c>
      <c r="R5320" s="16">
        <f>Q5320*16.876/100</f>
        <v>0</v>
      </c>
      <c r="S5320" s="17">
        <f t="shared" si="581"/>
        <v>0</v>
      </c>
      <c r="T5320" s="16">
        <v>0</v>
      </c>
      <c r="U5320" s="18">
        <f t="shared" si="582"/>
        <v>0</v>
      </c>
      <c r="V5320" s="18">
        <f t="shared" si="583"/>
        <v>0</v>
      </c>
      <c r="W5320" s="18">
        <f t="shared" si="584"/>
        <v>0</v>
      </c>
      <c r="X5320" s="27"/>
      <c r="Y5320" s="19">
        <f t="shared" si="585"/>
        <v>0</v>
      </c>
      <c r="Z5320" s="18">
        <f t="shared" si="586"/>
        <v>0</v>
      </c>
      <c r="AA5320" s="12">
        <v>25</v>
      </c>
      <c r="AB5320" s="12">
        <v>500</v>
      </c>
      <c r="AC5320" s="28">
        <f>+I5320+Y5320-Z5320</f>
        <v>1.81</v>
      </c>
      <c r="AD5320" s="20">
        <f t="shared" si="587"/>
        <v>0</v>
      </c>
      <c r="AE5320">
        <v>0</v>
      </c>
    </row>
    <row r="5321" spans="1:31" x14ac:dyDescent="0.25">
      <c r="A5321" s="9">
        <v>45260</v>
      </c>
      <c r="B5321" s="10" t="s">
        <v>449</v>
      </c>
      <c r="C5321" s="10" t="s">
        <v>28</v>
      </c>
      <c r="D5321" s="10" t="s">
        <v>29</v>
      </c>
      <c r="E5321" s="10" t="s">
        <v>30</v>
      </c>
      <c r="F5321" s="10"/>
      <c r="G5321" s="10">
        <v>0</v>
      </c>
      <c r="H5321" s="11">
        <f>SUMIFS(AA:AA,$A:$A,EOMONTH($A5321,-1),$B:$B,$B5321)</f>
        <v>40</v>
      </c>
      <c r="I5321" s="63">
        <f>ROUND(SUMIFS(AC:AC,$A:$A,EOMONTH($A5321,-1),$B:$B,$B5321),2)</f>
        <v>1.81</v>
      </c>
      <c r="J5321" s="11">
        <f>SUMIFS(AB:AB,$A:$A,EOMONTH($A5321,-1),$B:$B,$B5321)</f>
        <v>800</v>
      </c>
      <c r="K5321" s="13">
        <v>0</v>
      </c>
      <c r="L5321" s="25">
        <v>0</v>
      </c>
      <c r="M5321" s="15">
        <v>0</v>
      </c>
      <c r="N5321" s="14">
        <v>0</v>
      </c>
      <c r="O5321" s="16">
        <v>0</v>
      </c>
      <c r="P5321" s="16">
        <v>0</v>
      </c>
      <c r="Q5321" s="16">
        <v>0</v>
      </c>
      <c r="R5321" s="16">
        <f>Q5321*16.876/100</f>
        <v>0</v>
      </c>
      <c r="S5321" s="17">
        <f t="shared" si="581"/>
        <v>0</v>
      </c>
      <c r="T5321" s="16">
        <v>0</v>
      </c>
      <c r="U5321" s="18">
        <f t="shared" si="582"/>
        <v>0</v>
      </c>
      <c r="V5321" s="18">
        <f t="shared" si="583"/>
        <v>0</v>
      </c>
      <c r="W5321" s="18">
        <f t="shared" si="584"/>
        <v>0</v>
      </c>
      <c r="X5321" s="27"/>
      <c r="Y5321" s="19">
        <f t="shared" si="585"/>
        <v>0</v>
      </c>
      <c r="Z5321" s="18">
        <f t="shared" si="586"/>
        <v>0</v>
      </c>
      <c r="AA5321" s="12">
        <v>40</v>
      </c>
      <c r="AB5321" s="12">
        <v>800</v>
      </c>
      <c r="AC5321" s="28">
        <f>+I5321+Y5321-Z5321</f>
        <v>1.81</v>
      </c>
      <c r="AD5321" s="20">
        <f t="shared" si="587"/>
        <v>0</v>
      </c>
      <c r="AE5321">
        <v>0</v>
      </c>
    </row>
    <row r="5322" spans="1:31" x14ac:dyDescent="0.25">
      <c r="A5322" s="9">
        <v>45260</v>
      </c>
      <c r="B5322" s="10" t="s">
        <v>450</v>
      </c>
      <c r="C5322" s="10" t="s">
        <v>28</v>
      </c>
      <c r="D5322" s="10" t="s">
        <v>40</v>
      </c>
      <c r="E5322" s="10" t="s">
        <v>30</v>
      </c>
      <c r="F5322" s="10">
        <v>125</v>
      </c>
      <c r="G5322" s="10">
        <v>136</v>
      </c>
      <c r="H5322" s="11">
        <f>SUMIFS(AA:AA,$A:$A,EOMONTH($A5322,-1),$B:$B,$B5322)</f>
        <v>719</v>
      </c>
      <c r="I5322" s="63">
        <f>ROUND(SUMIFS(AC:AC,$A:$A,EOMONTH($A5322,-1),$B:$B,$B5322),2)</f>
        <v>32.369999999999997</v>
      </c>
      <c r="J5322" s="11">
        <f>SUMIFS(AB:AB,$A:$A,EOMONTH($A5322,-1),$B:$B,$B5322)</f>
        <v>14380</v>
      </c>
      <c r="K5322" s="13">
        <v>0</v>
      </c>
      <c r="L5322" s="25">
        <v>0</v>
      </c>
      <c r="M5322" s="15">
        <v>0</v>
      </c>
      <c r="N5322" s="14">
        <v>0</v>
      </c>
      <c r="O5322" s="16">
        <v>0</v>
      </c>
      <c r="P5322" s="16">
        <v>0</v>
      </c>
      <c r="Q5322" s="16">
        <v>0</v>
      </c>
      <c r="R5322" s="16">
        <f>Q5322*16.876/100</f>
        <v>0</v>
      </c>
      <c r="S5322" s="17">
        <f t="shared" si="581"/>
        <v>0</v>
      </c>
      <c r="T5322" s="16">
        <v>0</v>
      </c>
      <c r="U5322" s="18">
        <f t="shared" si="582"/>
        <v>97.784000000000006</v>
      </c>
      <c r="V5322" s="18">
        <f t="shared" si="583"/>
        <v>0</v>
      </c>
      <c r="W5322" s="18">
        <f t="shared" si="584"/>
        <v>0</v>
      </c>
      <c r="X5322" s="27"/>
      <c r="Y5322" s="19">
        <f t="shared" si="585"/>
        <v>0</v>
      </c>
      <c r="Z5322" s="18">
        <f t="shared" si="586"/>
        <v>0</v>
      </c>
      <c r="AA5322" s="12">
        <v>719</v>
      </c>
      <c r="AB5322" s="12">
        <v>14380</v>
      </c>
      <c r="AC5322" s="28">
        <f>+I5322+Y5322-Z5322</f>
        <v>32.369999999999997</v>
      </c>
      <c r="AD5322" s="20">
        <f t="shared" si="587"/>
        <v>0</v>
      </c>
      <c r="AE5322">
        <v>0</v>
      </c>
    </row>
    <row r="5323" spans="1:31" x14ac:dyDescent="0.25">
      <c r="A5323" s="9">
        <v>45260</v>
      </c>
      <c r="B5323" s="10" t="s">
        <v>451</v>
      </c>
      <c r="C5323" s="10" t="s">
        <v>28</v>
      </c>
      <c r="D5323" s="10" t="s">
        <v>29</v>
      </c>
      <c r="E5323" s="10" t="s">
        <v>30</v>
      </c>
      <c r="F5323" s="10"/>
      <c r="G5323" s="10">
        <v>0</v>
      </c>
      <c r="H5323" s="11">
        <f>SUMIFS(AA:AA,$A:$A,EOMONTH($A5323,-1),$B:$B,$B5323)</f>
        <v>2118</v>
      </c>
      <c r="I5323" s="63">
        <f>ROUND(SUMIFS(AC:AC,$A:$A,EOMONTH($A5323,-1),$B:$B,$B5323),2)</f>
        <v>36.159999999999997</v>
      </c>
      <c r="J5323" s="11">
        <f>SUMIFS(AB:AB,$A:$A,EOMONTH($A5323,-1),$B:$B,$B5323)</f>
        <v>33884.35</v>
      </c>
      <c r="K5323" s="13">
        <v>0</v>
      </c>
      <c r="L5323" s="25">
        <v>0</v>
      </c>
      <c r="M5323" s="15">
        <v>0</v>
      </c>
      <c r="N5323" s="14">
        <v>0</v>
      </c>
      <c r="O5323" s="16">
        <v>0</v>
      </c>
      <c r="P5323" s="16">
        <v>0</v>
      </c>
      <c r="Q5323" s="16">
        <v>0</v>
      </c>
      <c r="R5323" s="16">
        <f>Q5323*16.876/100</f>
        <v>0</v>
      </c>
      <c r="S5323" s="17">
        <f t="shared" si="581"/>
        <v>0</v>
      </c>
      <c r="T5323" s="16">
        <v>0</v>
      </c>
      <c r="U5323" s="18">
        <f t="shared" si="582"/>
        <v>0</v>
      </c>
      <c r="V5323" s="18">
        <f t="shared" si="583"/>
        <v>0</v>
      </c>
      <c r="W5323" s="18">
        <f t="shared" si="584"/>
        <v>0</v>
      </c>
      <c r="X5323" s="27"/>
      <c r="Y5323" s="19">
        <f t="shared" si="585"/>
        <v>0</v>
      </c>
      <c r="Z5323" s="18">
        <f t="shared" si="586"/>
        <v>0</v>
      </c>
      <c r="AA5323" s="12">
        <v>2118</v>
      </c>
      <c r="AB5323" s="12">
        <v>33884.35</v>
      </c>
      <c r="AC5323" s="28">
        <f>+I5323+Y5323-Z5323</f>
        <v>36.159999999999997</v>
      </c>
      <c r="AD5323" s="20">
        <f t="shared" si="587"/>
        <v>0</v>
      </c>
      <c r="AE5323">
        <v>0</v>
      </c>
    </row>
    <row r="5324" spans="1:31" x14ac:dyDescent="0.25">
      <c r="A5324" s="9">
        <v>45260</v>
      </c>
      <c r="B5324" s="10" t="s">
        <v>452</v>
      </c>
      <c r="C5324" s="10" t="s">
        <v>28</v>
      </c>
      <c r="D5324" s="10" t="s">
        <v>29</v>
      </c>
      <c r="E5324" s="10" t="s">
        <v>30</v>
      </c>
      <c r="F5324" s="10"/>
      <c r="G5324" s="10">
        <v>0</v>
      </c>
      <c r="H5324" s="11">
        <f>SUMIFS(AA:AA,$A:$A,EOMONTH($A5324,-1),$B:$B,$B5324)</f>
        <v>852</v>
      </c>
      <c r="I5324" s="63">
        <f>ROUND(SUMIFS(AC:AC,$A:$A,EOMONTH($A5324,-1),$B:$B,$B5324),2)</f>
        <v>38.47</v>
      </c>
      <c r="J5324" s="11">
        <f>SUMIFS(AB:AB,$A:$A,EOMONTH($A5324,-1),$B:$B,$B5324)</f>
        <v>13699.85</v>
      </c>
      <c r="K5324" s="13">
        <v>0</v>
      </c>
      <c r="L5324" s="25">
        <v>0</v>
      </c>
      <c r="M5324" s="15">
        <v>0</v>
      </c>
      <c r="N5324" s="14">
        <v>0</v>
      </c>
      <c r="O5324" s="16">
        <v>0</v>
      </c>
      <c r="P5324" s="16">
        <v>0</v>
      </c>
      <c r="Q5324" s="16">
        <v>0</v>
      </c>
      <c r="R5324" s="16">
        <f>Q5324*16.876/100</f>
        <v>0</v>
      </c>
      <c r="S5324" s="17">
        <f t="shared" si="581"/>
        <v>0</v>
      </c>
      <c r="T5324" s="16">
        <v>0</v>
      </c>
      <c r="U5324" s="18">
        <f t="shared" si="582"/>
        <v>0</v>
      </c>
      <c r="V5324" s="18">
        <f t="shared" si="583"/>
        <v>0</v>
      </c>
      <c r="W5324" s="18">
        <f t="shared" si="584"/>
        <v>0</v>
      </c>
      <c r="X5324" s="27"/>
      <c r="Y5324" s="19">
        <f t="shared" si="585"/>
        <v>0</v>
      </c>
      <c r="Z5324" s="18">
        <f t="shared" si="586"/>
        <v>0</v>
      </c>
      <c r="AA5324" s="12">
        <v>852</v>
      </c>
      <c r="AB5324" s="12">
        <v>13699.85</v>
      </c>
      <c r="AC5324" s="28">
        <f>+I5324+Y5324-Z5324</f>
        <v>38.47</v>
      </c>
      <c r="AD5324" s="20">
        <f t="shared" si="587"/>
        <v>0</v>
      </c>
      <c r="AE5324">
        <v>0</v>
      </c>
    </row>
    <row r="5325" spans="1:31" x14ac:dyDescent="0.25">
      <c r="A5325" s="9">
        <v>45260</v>
      </c>
      <c r="B5325" s="10" t="s">
        <v>453</v>
      </c>
      <c r="C5325" s="10" t="s">
        <v>28</v>
      </c>
      <c r="D5325" s="10" t="s">
        <v>29</v>
      </c>
      <c r="E5325" s="10" t="s">
        <v>30</v>
      </c>
      <c r="F5325" s="10"/>
      <c r="G5325" s="10">
        <v>0</v>
      </c>
      <c r="H5325" s="11">
        <f>SUMIFS(AA:AA,$A:$A,EOMONTH($A5325,-1),$B:$B,$B5325)</f>
        <v>911</v>
      </c>
      <c r="I5325" s="63">
        <f>ROUND(SUMIFS(AC:AC,$A:$A,EOMONTH($A5325,-1),$B:$B,$B5325),2)</f>
        <v>47.18</v>
      </c>
      <c r="J5325" s="11">
        <f>SUMIFS(AB:AB,$A:$A,EOMONTH($A5325,-1),$B:$B,$B5325)</f>
        <v>14105.26</v>
      </c>
      <c r="K5325" s="13">
        <v>0</v>
      </c>
      <c r="L5325" s="25">
        <v>0</v>
      </c>
      <c r="M5325" s="15">
        <v>0</v>
      </c>
      <c r="N5325" s="14">
        <v>0</v>
      </c>
      <c r="O5325" s="16">
        <v>0</v>
      </c>
      <c r="P5325" s="16">
        <v>0</v>
      </c>
      <c r="Q5325" s="16">
        <v>0</v>
      </c>
      <c r="R5325" s="16">
        <f>Q5325*16.876/100</f>
        <v>0</v>
      </c>
      <c r="S5325" s="17">
        <f t="shared" si="581"/>
        <v>0</v>
      </c>
      <c r="T5325" s="16">
        <v>0</v>
      </c>
      <c r="U5325" s="18">
        <f t="shared" si="582"/>
        <v>0</v>
      </c>
      <c r="V5325" s="18">
        <f t="shared" si="583"/>
        <v>0</v>
      </c>
      <c r="W5325" s="18">
        <f t="shared" si="584"/>
        <v>0</v>
      </c>
      <c r="X5325" s="27"/>
      <c r="Y5325" s="19">
        <f t="shared" si="585"/>
        <v>0</v>
      </c>
      <c r="Z5325" s="18">
        <f t="shared" si="586"/>
        <v>0</v>
      </c>
      <c r="AA5325" s="12">
        <v>911</v>
      </c>
      <c r="AB5325" s="12">
        <v>14105.26</v>
      </c>
      <c r="AC5325" s="28">
        <f>+I5325+Y5325-Z5325</f>
        <v>47.18</v>
      </c>
      <c r="AD5325" s="20">
        <f t="shared" si="587"/>
        <v>0</v>
      </c>
      <c r="AE5325">
        <v>0</v>
      </c>
    </row>
    <row r="5326" spans="1:31" x14ac:dyDescent="0.25">
      <c r="A5326" s="9">
        <v>45260</v>
      </c>
      <c r="B5326" s="10" t="s">
        <v>454</v>
      </c>
      <c r="C5326" s="10" t="s">
        <v>28</v>
      </c>
      <c r="D5326" s="10" t="s">
        <v>29</v>
      </c>
      <c r="E5326" s="10" t="s">
        <v>30</v>
      </c>
      <c r="F5326" s="10"/>
      <c r="G5326" s="10">
        <v>0</v>
      </c>
      <c r="H5326" s="11">
        <f>SUMIFS(AA:AA,$A:$A,EOMONTH($A5326,-1),$B:$B,$B5326)</f>
        <v>663</v>
      </c>
      <c r="I5326" s="63">
        <f>ROUND(SUMIFS(AC:AC,$A:$A,EOMONTH($A5326,-1),$B:$B,$B5326),2)</f>
        <v>29.93</v>
      </c>
      <c r="J5326" s="11">
        <f>SUMIFS(AB:AB,$A:$A,EOMONTH($A5326,-1),$B:$B,$B5326)</f>
        <v>12490.08</v>
      </c>
      <c r="K5326" s="13">
        <v>0</v>
      </c>
      <c r="L5326" s="25">
        <v>0</v>
      </c>
      <c r="M5326" s="15">
        <v>0</v>
      </c>
      <c r="N5326" s="14">
        <v>0</v>
      </c>
      <c r="O5326" s="16">
        <v>0</v>
      </c>
      <c r="P5326" s="16">
        <v>0</v>
      </c>
      <c r="Q5326" s="16">
        <v>0</v>
      </c>
      <c r="R5326" s="16">
        <f>Q5326*16.876/100</f>
        <v>0</v>
      </c>
      <c r="S5326" s="17">
        <f t="shared" si="581"/>
        <v>0</v>
      </c>
      <c r="T5326" s="16">
        <v>0</v>
      </c>
      <c r="U5326" s="18">
        <f t="shared" si="582"/>
        <v>0</v>
      </c>
      <c r="V5326" s="18">
        <f t="shared" si="583"/>
        <v>0</v>
      </c>
      <c r="W5326" s="18">
        <f t="shared" si="584"/>
        <v>0</v>
      </c>
      <c r="X5326" s="27"/>
      <c r="Y5326" s="19">
        <f t="shared" si="585"/>
        <v>0</v>
      </c>
      <c r="Z5326" s="18">
        <f t="shared" si="586"/>
        <v>0</v>
      </c>
      <c r="AA5326" s="12">
        <v>663</v>
      </c>
      <c r="AB5326" s="12">
        <v>12490.08</v>
      </c>
      <c r="AC5326" s="28">
        <f>+I5326+Y5326-Z5326</f>
        <v>29.93</v>
      </c>
      <c r="AD5326" s="20">
        <f t="shared" si="587"/>
        <v>0</v>
      </c>
      <c r="AE5326">
        <v>0</v>
      </c>
    </row>
    <row r="5327" spans="1:31" x14ac:dyDescent="0.25">
      <c r="A5327" s="9">
        <v>45260</v>
      </c>
      <c r="B5327" s="10" t="s">
        <v>455</v>
      </c>
      <c r="C5327" s="10" t="s">
        <v>28</v>
      </c>
      <c r="D5327" s="10" t="s">
        <v>40</v>
      </c>
      <c r="E5327" s="10" t="s">
        <v>30</v>
      </c>
      <c r="F5327" s="10">
        <v>125</v>
      </c>
      <c r="G5327" s="10">
        <v>136</v>
      </c>
      <c r="H5327" s="11">
        <f>SUMIFS(AA:AA,$A:$A,EOMONTH($A5327,-1),$B:$B,$B5327)</f>
        <v>694</v>
      </c>
      <c r="I5327" s="63">
        <f>ROUND(SUMIFS(AC:AC,$A:$A,EOMONTH($A5327,-1),$B:$B,$B5327),2)</f>
        <v>276.52999999999997</v>
      </c>
      <c r="J5327" s="11">
        <f>SUMIFS(AB:AB,$A:$A,EOMONTH($A5327,-1),$B:$B,$B5327)</f>
        <v>10730.05</v>
      </c>
      <c r="K5327" s="13">
        <v>0</v>
      </c>
      <c r="L5327" s="25">
        <v>0</v>
      </c>
      <c r="M5327" s="15">
        <v>0</v>
      </c>
      <c r="N5327" s="14">
        <v>0</v>
      </c>
      <c r="O5327" s="16">
        <v>0</v>
      </c>
      <c r="P5327" s="16">
        <v>0</v>
      </c>
      <c r="Q5327" s="16">
        <v>0</v>
      </c>
      <c r="R5327" s="16">
        <f>Q5327*16.876/100</f>
        <v>0</v>
      </c>
      <c r="S5327" s="17">
        <f t="shared" si="581"/>
        <v>0</v>
      </c>
      <c r="T5327" s="16">
        <v>0</v>
      </c>
      <c r="U5327" s="18">
        <f t="shared" si="582"/>
        <v>94.384</v>
      </c>
      <c r="V5327" s="18">
        <f t="shared" si="583"/>
        <v>0</v>
      </c>
      <c r="W5327" s="18">
        <f t="shared" si="584"/>
        <v>0</v>
      </c>
      <c r="X5327" s="27"/>
      <c r="Y5327" s="19">
        <f t="shared" si="585"/>
        <v>0</v>
      </c>
      <c r="Z5327" s="18">
        <f t="shared" si="586"/>
        <v>0</v>
      </c>
      <c r="AA5327" s="12">
        <v>694</v>
      </c>
      <c r="AB5327" s="12">
        <v>10730.05</v>
      </c>
      <c r="AC5327" s="28">
        <f>+I5327+Y5327-Z5327</f>
        <v>276.52999999999997</v>
      </c>
      <c r="AD5327" s="20">
        <f t="shared" si="587"/>
        <v>0</v>
      </c>
      <c r="AE5327">
        <v>0</v>
      </c>
    </row>
    <row r="5328" spans="1:31" x14ac:dyDescent="0.25">
      <c r="A5328" s="9">
        <v>45260</v>
      </c>
      <c r="B5328" s="10" t="s">
        <v>456</v>
      </c>
      <c r="C5328" s="10" t="s">
        <v>28</v>
      </c>
      <c r="D5328" s="10" t="s">
        <v>40</v>
      </c>
      <c r="E5328" s="10" t="s">
        <v>30</v>
      </c>
      <c r="F5328" s="10">
        <v>125</v>
      </c>
      <c r="G5328" s="10">
        <v>136</v>
      </c>
      <c r="H5328" s="11">
        <f>SUMIFS(AA:AA,$A:$A,EOMONTH($A5328,-1),$B:$B,$B5328)</f>
        <v>2232</v>
      </c>
      <c r="I5328" s="63">
        <f>ROUND(SUMIFS(AC:AC,$A:$A,EOMONTH($A5328,-1),$B:$B,$B5328),2)</f>
        <v>154.22</v>
      </c>
      <c r="J5328" s="11">
        <f>SUMIFS(AB:AB,$A:$A,EOMONTH($A5328,-1),$B:$B,$B5328)</f>
        <v>35227.89</v>
      </c>
      <c r="K5328" s="13">
        <v>0</v>
      </c>
      <c r="L5328" s="25">
        <v>0</v>
      </c>
      <c r="M5328" s="15">
        <v>0</v>
      </c>
      <c r="N5328" s="14">
        <v>0</v>
      </c>
      <c r="O5328" s="16">
        <v>0</v>
      </c>
      <c r="P5328" s="16">
        <v>0</v>
      </c>
      <c r="Q5328" s="16">
        <v>165</v>
      </c>
      <c r="R5328" s="16">
        <f>Q5328*16.876/100</f>
        <v>27.845400000000005</v>
      </c>
      <c r="S5328" s="17">
        <f t="shared" si="581"/>
        <v>192.84540000000001</v>
      </c>
      <c r="T5328" s="16">
        <v>0</v>
      </c>
      <c r="U5328" s="18">
        <f t="shared" si="582"/>
        <v>303.55200000000002</v>
      </c>
      <c r="V5328" s="18">
        <f t="shared" si="583"/>
        <v>0</v>
      </c>
      <c r="W5328" s="18">
        <f t="shared" si="584"/>
        <v>0</v>
      </c>
      <c r="X5328" s="27"/>
      <c r="Y5328" s="19">
        <f t="shared" si="585"/>
        <v>0</v>
      </c>
      <c r="Z5328" s="18">
        <f t="shared" si="586"/>
        <v>0</v>
      </c>
      <c r="AA5328" s="12">
        <v>2067</v>
      </c>
      <c r="AB5328" s="12">
        <v>35227.89</v>
      </c>
      <c r="AC5328" s="28">
        <f>+I5328+Y5328-Z5328</f>
        <v>154.22</v>
      </c>
      <c r="AD5328" s="20">
        <f t="shared" si="587"/>
        <v>0</v>
      </c>
      <c r="AE5328">
        <v>0</v>
      </c>
    </row>
    <row r="5329" spans="1:31" x14ac:dyDescent="0.25">
      <c r="A5329" s="59">
        <v>45260</v>
      </c>
      <c r="B5329" s="60" t="s">
        <v>821</v>
      </c>
      <c r="C5329" s="60" t="s">
        <v>105</v>
      </c>
      <c r="D5329" s="60" t="s">
        <v>29</v>
      </c>
      <c r="E5329" s="60" t="s">
        <v>30</v>
      </c>
      <c r="F5329" s="10"/>
      <c r="G5329" s="10"/>
      <c r="H5329" s="11"/>
      <c r="I5329" s="63">
        <f>ROUND(SUMIFS(AC:AC,$A:$A,EOMONTH($A5329,-1),$B:$B,$B5329),2)</f>
        <v>0</v>
      </c>
      <c r="J5329" s="11"/>
      <c r="K5329" s="13"/>
      <c r="L5329" s="25"/>
      <c r="M5329" s="15"/>
      <c r="N5329" s="14"/>
      <c r="O5329" s="16"/>
      <c r="P5329" s="16"/>
      <c r="Q5329" s="16"/>
      <c r="R5329" s="16"/>
      <c r="S5329" s="17">
        <f t="shared" si="581"/>
        <v>0</v>
      </c>
      <c r="T5329" s="16"/>
      <c r="U5329" s="18">
        <f t="shared" si="582"/>
        <v>0</v>
      </c>
      <c r="V5329" s="18">
        <f t="shared" si="583"/>
        <v>0</v>
      </c>
      <c r="W5329" s="18">
        <f t="shared" si="584"/>
        <v>0</v>
      </c>
      <c r="X5329" s="27"/>
      <c r="Y5329" s="19">
        <f t="shared" si="585"/>
        <v>0</v>
      </c>
      <c r="Z5329" s="18">
        <f t="shared" si="586"/>
        <v>0</v>
      </c>
      <c r="AA5329" s="12"/>
      <c r="AB5329" s="12"/>
      <c r="AC5329" s="28">
        <f>+I5329+Y5329-Z5329</f>
        <v>0</v>
      </c>
      <c r="AD5329" s="20">
        <f t="shared" si="587"/>
        <v>0</v>
      </c>
      <c r="AE5329">
        <v>0</v>
      </c>
    </row>
    <row r="5330" spans="1:31" x14ac:dyDescent="0.25">
      <c r="A5330" s="9">
        <v>45260</v>
      </c>
      <c r="B5330" s="10" t="s">
        <v>457</v>
      </c>
      <c r="C5330" s="10" t="s">
        <v>28</v>
      </c>
      <c r="D5330" s="10" t="s">
        <v>29</v>
      </c>
      <c r="E5330" s="10" t="s">
        <v>30</v>
      </c>
      <c r="F5330" s="10"/>
      <c r="G5330" s="10">
        <v>0</v>
      </c>
      <c r="H5330" s="11">
        <f>SUMIFS(AA:AA,$A:$A,EOMONTH($A5330,-1),$B:$B,$B5330)</f>
        <v>252</v>
      </c>
      <c r="I5330" s="63">
        <f>ROUND(SUMIFS(AC:AC,$A:$A,EOMONTH($A5330,-1),$B:$B,$B5330),2)</f>
        <v>14.27</v>
      </c>
      <c r="J5330" s="11">
        <f>SUMIFS(AB:AB,$A:$A,EOMONTH($A5330,-1),$B:$B,$B5330)</f>
        <v>4122.9399999999996</v>
      </c>
      <c r="K5330" s="13">
        <v>0</v>
      </c>
      <c r="L5330" s="25">
        <v>0</v>
      </c>
      <c r="M5330" s="15">
        <v>0</v>
      </c>
      <c r="N5330" s="14">
        <v>0</v>
      </c>
      <c r="O5330" s="16">
        <v>0</v>
      </c>
      <c r="P5330" s="16">
        <v>0</v>
      </c>
      <c r="Q5330" s="16">
        <v>0</v>
      </c>
      <c r="R5330" s="16">
        <f>Q5330*16.876/100</f>
        <v>0</v>
      </c>
      <c r="S5330" s="17">
        <f t="shared" si="581"/>
        <v>0</v>
      </c>
      <c r="T5330" s="16">
        <v>0</v>
      </c>
      <c r="U5330" s="18">
        <f t="shared" si="582"/>
        <v>0</v>
      </c>
      <c r="V5330" s="18">
        <f t="shared" si="583"/>
        <v>0</v>
      </c>
      <c r="W5330" s="18">
        <f t="shared" si="584"/>
        <v>0</v>
      </c>
      <c r="X5330" s="27"/>
      <c r="Y5330" s="19">
        <f t="shared" si="585"/>
        <v>0</v>
      </c>
      <c r="Z5330" s="18">
        <f t="shared" si="586"/>
        <v>0</v>
      </c>
      <c r="AA5330" s="12">
        <v>252</v>
      </c>
      <c r="AB5330" s="12">
        <v>4122.9399999999996</v>
      </c>
      <c r="AC5330" s="28">
        <f>+I5330+Y5330-Z5330</f>
        <v>14.27</v>
      </c>
      <c r="AD5330" s="20">
        <f t="shared" si="587"/>
        <v>0</v>
      </c>
      <c r="AE5330">
        <v>0</v>
      </c>
    </row>
    <row r="5331" spans="1:31" x14ac:dyDescent="0.25">
      <c r="A5331" s="9">
        <v>45260</v>
      </c>
      <c r="B5331" s="10" t="s">
        <v>458</v>
      </c>
      <c r="C5331" s="10" t="s">
        <v>28</v>
      </c>
      <c r="D5331" s="10" t="s">
        <v>29</v>
      </c>
      <c r="E5331" s="10" t="s">
        <v>30</v>
      </c>
      <c r="F5331" s="10"/>
      <c r="G5331" s="10">
        <v>0</v>
      </c>
      <c r="H5331" s="11">
        <f>SUMIFS(AA:AA,$A:$A,EOMONTH($A5331,-1),$B:$B,$B5331)</f>
        <v>120</v>
      </c>
      <c r="I5331" s="63">
        <f>ROUND(SUMIFS(AC:AC,$A:$A,EOMONTH($A5331,-1),$B:$B,$B5331),2)</f>
        <v>5.42</v>
      </c>
      <c r="J5331" s="11">
        <f>SUMIFS(AB:AB,$A:$A,EOMONTH($A5331,-1),$B:$B,$B5331)</f>
        <v>0</v>
      </c>
      <c r="K5331" s="13">
        <v>0</v>
      </c>
      <c r="L5331" s="25">
        <v>0</v>
      </c>
      <c r="M5331" s="15">
        <v>0</v>
      </c>
      <c r="N5331" s="14">
        <v>0</v>
      </c>
      <c r="O5331" s="16">
        <v>0</v>
      </c>
      <c r="P5331" s="16">
        <v>0</v>
      </c>
      <c r="Q5331" s="16">
        <v>0</v>
      </c>
      <c r="R5331" s="16">
        <f>Q5331*16.876/100</f>
        <v>0</v>
      </c>
      <c r="S5331" s="17">
        <f t="shared" si="581"/>
        <v>0</v>
      </c>
      <c r="T5331" s="16">
        <v>0</v>
      </c>
      <c r="U5331" s="18">
        <f t="shared" si="582"/>
        <v>0</v>
      </c>
      <c r="V5331" s="18">
        <f t="shared" si="583"/>
        <v>0</v>
      </c>
      <c r="W5331" s="18">
        <f t="shared" si="584"/>
        <v>0</v>
      </c>
      <c r="X5331" s="27"/>
      <c r="Y5331" s="19">
        <f t="shared" si="585"/>
        <v>0</v>
      </c>
      <c r="Z5331" s="18">
        <f t="shared" si="586"/>
        <v>0</v>
      </c>
      <c r="AA5331" s="12">
        <v>120</v>
      </c>
      <c r="AB5331" s="12">
        <v>0</v>
      </c>
      <c r="AC5331" s="28">
        <f>+I5331+Y5331-Z5331</f>
        <v>5.42</v>
      </c>
      <c r="AD5331" s="20">
        <f t="shared" si="587"/>
        <v>0</v>
      </c>
      <c r="AE5331">
        <v>0</v>
      </c>
    </row>
    <row r="5332" spans="1:31" x14ac:dyDescent="0.25">
      <c r="A5332" s="9">
        <v>45260</v>
      </c>
      <c r="B5332" s="10" t="s">
        <v>459</v>
      </c>
      <c r="C5332" s="10" t="s">
        <v>28</v>
      </c>
      <c r="D5332" s="10" t="s">
        <v>29</v>
      </c>
      <c r="E5332" s="10" t="s">
        <v>30</v>
      </c>
      <c r="F5332" s="10"/>
      <c r="G5332" s="10">
        <v>0</v>
      </c>
      <c r="H5332" s="11">
        <f>SUMIFS(AA:AA,$A:$A,EOMONTH($A5332,-1),$B:$B,$B5332)</f>
        <v>1</v>
      </c>
      <c r="I5332" s="63">
        <f>ROUND(SUMIFS(AC:AC,$A:$A,EOMONTH($A5332,-1),$B:$B,$B5332),2)</f>
        <v>0.05</v>
      </c>
      <c r="J5332" s="11">
        <f>SUMIFS(AB:AB,$A:$A,EOMONTH($A5332,-1),$B:$B,$B5332)</f>
        <v>22.04</v>
      </c>
      <c r="K5332" s="13">
        <v>0</v>
      </c>
      <c r="L5332" s="25">
        <v>0</v>
      </c>
      <c r="M5332" s="15">
        <v>0</v>
      </c>
      <c r="N5332" s="14">
        <v>0</v>
      </c>
      <c r="O5332" s="16">
        <v>0</v>
      </c>
      <c r="P5332" s="16">
        <v>0</v>
      </c>
      <c r="Q5332" s="16">
        <v>0</v>
      </c>
      <c r="R5332" s="16">
        <f>Q5332*16.876/100</f>
        <v>0</v>
      </c>
      <c r="S5332" s="17">
        <f t="shared" si="581"/>
        <v>0</v>
      </c>
      <c r="T5332" s="16">
        <v>0</v>
      </c>
      <c r="U5332" s="18">
        <f t="shared" si="582"/>
        <v>0</v>
      </c>
      <c r="V5332" s="18">
        <f t="shared" si="583"/>
        <v>0</v>
      </c>
      <c r="W5332" s="18">
        <f t="shared" si="584"/>
        <v>0</v>
      </c>
      <c r="X5332" s="27"/>
      <c r="Y5332" s="19">
        <f t="shared" si="585"/>
        <v>0</v>
      </c>
      <c r="Z5332" s="18">
        <f t="shared" si="586"/>
        <v>0</v>
      </c>
      <c r="AA5332" s="12">
        <v>1</v>
      </c>
      <c r="AB5332" s="12">
        <v>22.04</v>
      </c>
      <c r="AC5332" s="28">
        <f>+I5332+Y5332-Z5332</f>
        <v>0.05</v>
      </c>
      <c r="AD5332" s="20">
        <f t="shared" si="587"/>
        <v>0</v>
      </c>
      <c r="AE5332">
        <v>0</v>
      </c>
    </row>
    <row r="5333" spans="1:31" x14ac:dyDescent="0.25">
      <c r="A5333" s="9">
        <v>45260</v>
      </c>
      <c r="B5333" s="10" t="s">
        <v>460</v>
      </c>
      <c r="C5333" s="10" t="s">
        <v>28</v>
      </c>
      <c r="D5333" s="10" t="s">
        <v>29</v>
      </c>
      <c r="E5333" s="10" t="s">
        <v>30</v>
      </c>
      <c r="F5333" s="10"/>
      <c r="G5333" s="10">
        <v>0</v>
      </c>
      <c r="H5333" s="11">
        <f>SUMIFS(AA:AA,$A:$A,EOMONTH($A5333,-1),$B:$B,$B5333)</f>
        <v>500</v>
      </c>
      <c r="I5333" s="63">
        <f>ROUND(SUMIFS(AC:AC,$A:$A,EOMONTH($A5333,-1),$B:$B,$B5333),2)</f>
        <v>22.57</v>
      </c>
      <c r="J5333" s="11">
        <f>SUMIFS(AB:AB,$A:$A,EOMONTH($A5333,-1),$B:$B,$B5333)</f>
        <v>0</v>
      </c>
      <c r="K5333" s="13">
        <v>0</v>
      </c>
      <c r="L5333" s="25">
        <v>0</v>
      </c>
      <c r="M5333" s="15">
        <v>0</v>
      </c>
      <c r="N5333" s="14">
        <v>0</v>
      </c>
      <c r="O5333" s="16">
        <v>0</v>
      </c>
      <c r="P5333" s="16">
        <v>0</v>
      </c>
      <c r="Q5333" s="16">
        <v>0</v>
      </c>
      <c r="R5333" s="16">
        <f>Q5333*16.876/100</f>
        <v>0</v>
      </c>
      <c r="S5333" s="17">
        <f t="shared" si="581"/>
        <v>0</v>
      </c>
      <c r="T5333" s="16">
        <v>0</v>
      </c>
      <c r="U5333" s="18">
        <f t="shared" si="582"/>
        <v>0</v>
      </c>
      <c r="V5333" s="18">
        <f t="shared" si="583"/>
        <v>0</v>
      </c>
      <c r="W5333" s="18">
        <f t="shared" si="584"/>
        <v>0</v>
      </c>
      <c r="X5333" s="27"/>
      <c r="Y5333" s="19">
        <f t="shared" si="585"/>
        <v>0</v>
      </c>
      <c r="Z5333" s="18">
        <f t="shared" si="586"/>
        <v>0</v>
      </c>
      <c r="AA5333" s="12">
        <v>500</v>
      </c>
      <c r="AB5333" s="12">
        <v>0</v>
      </c>
      <c r="AC5333" s="28">
        <f>+I5333+Y5333-Z5333</f>
        <v>22.57</v>
      </c>
      <c r="AD5333" s="20">
        <f t="shared" si="587"/>
        <v>0</v>
      </c>
      <c r="AE5333">
        <v>0</v>
      </c>
    </row>
    <row r="5334" spans="1:31" x14ac:dyDescent="0.25">
      <c r="A5334" s="9">
        <v>45260</v>
      </c>
      <c r="B5334" s="10" t="s">
        <v>461</v>
      </c>
      <c r="C5334" s="10" t="s">
        <v>28</v>
      </c>
      <c r="D5334" s="10" t="s">
        <v>29</v>
      </c>
      <c r="E5334" s="10" t="s">
        <v>30</v>
      </c>
      <c r="F5334" s="10"/>
      <c r="G5334" s="10">
        <v>0</v>
      </c>
      <c r="H5334" s="11">
        <f>SUMIFS(AA:AA,$A:$A,EOMONTH($A5334,-1),$B:$B,$B5334)</f>
        <v>267</v>
      </c>
      <c r="I5334" s="63">
        <f>ROUND(SUMIFS(AC:AC,$A:$A,EOMONTH($A5334,-1),$B:$B,$B5334),2)</f>
        <v>5.01</v>
      </c>
      <c r="J5334" s="11">
        <f>SUMIFS(AB:AB,$A:$A,EOMONTH($A5334,-1),$B:$B,$B5334)</f>
        <v>4238.97</v>
      </c>
      <c r="K5334" s="13">
        <v>0</v>
      </c>
      <c r="L5334" s="25">
        <v>0</v>
      </c>
      <c r="M5334" s="15">
        <v>0</v>
      </c>
      <c r="N5334" s="14">
        <v>0</v>
      </c>
      <c r="O5334" s="16">
        <v>0</v>
      </c>
      <c r="P5334" s="16">
        <v>0</v>
      </c>
      <c r="Q5334" s="16">
        <v>0</v>
      </c>
      <c r="R5334" s="16">
        <f>Q5334*16.876/100</f>
        <v>0</v>
      </c>
      <c r="S5334" s="17">
        <f t="shared" si="581"/>
        <v>0</v>
      </c>
      <c r="T5334" s="16">
        <v>0</v>
      </c>
      <c r="U5334" s="18">
        <f t="shared" si="582"/>
        <v>0</v>
      </c>
      <c r="V5334" s="18">
        <f t="shared" si="583"/>
        <v>0</v>
      </c>
      <c r="W5334" s="18">
        <f t="shared" si="584"/>
        <v>0</v>
      </c>
      <c r="X5334" s="27"/>
      <c r="Y5334" s="19">
        <f t="shared" si="585"/>
        <v>0</v>
      </c>
      <c r="Z5334" s="18">
        <f t="shared" si="586"/>
        <v>0</v>
      </c>
      <c r="AA5334" s="12">
        <v>267</v>
      </c>
      <c r="AB5334" s="12">
        <v>4238.97</v>
      </c>
      <c r="AC5334" s="28">
        <f>+I5334+Y5334-Z5334</f>
        <v>5.01</v>
      </c>
      <c r="AD5334" s="20">
        <f t="shared" si="587"/>
        <v>0</v>
      </c>
      <c r="AE5334">
        <v>0</v>
      </c>
    </row>
    <row r="5335" spans="1:31" x14ac:dyDescent="0.25">
      <c r="A5335" s="9">
        <v>45260</v>
      </c>
      <c r="B5335" s="10" t="s">
        <v>462</v>
      </c>
      <c r="C5335" s="10" t="s">
        <v>28</v>
      </c>
      <c r="D5335" s="10" t="s">
        <v>29</v>
      </c>
      <c r="E5335" s="10" t="s">
        <v>30</v>
      </c>
      <c r="F5335" s="10"/>
      <c r="G5335" s="10">
        <v>0</v>
      </c>
      <c r="H5335" s="11">
        <f>SUMIFS(AA:AA,$A:$A,EOMONTH($A5335,-1),$B:$B,$B5335)</f>
        <v>358</v>
      </c>
      <c r="I5335" s="63">
        <f>ROUND(SUMIFS(AC:AC,$A:$A,EOMONTH($A5335,-1),$B:$B,$B5335),2)</f>
        <v>35.31</v>
      </c>
      <c r="J5335" s="11">
        <f>SUMIFS(AB:AB,$A:$A,EOMONTH($A5335,-1),$B:$B,$B5335)</f>
        <v>6191.59</v>
      </c>
      <c r="K5335" s="13">
        <v>0</v>
      </c>
      <c r="L5335" s="25">
        <v>0</v>
      </c>
      <c r="M5335" s="15">
        <v>0</v>
      </c>
      <c r="N5335" s="14">
        <v>0</v>
      </c>
      <c r="O5335" s="16">
        <v>0</v>
      </c>
      <c r="P5335" s="16">
        <v>0</v>
      </c>
      <c r="Q5335" s="16">
        <v>0</v>
      </c>
      <c r="R5335" s="16">
        <f>Q5335*16.876/100</f>
        <v>0</v>
      </c>
      <c r="S5335" s="17">
        <f t="shared" si="581"/>
        <v>0</v>
      </c>
      <c r="T5335" s="16">
        <v>0</v>
      </c>
      <c r="U5335" s="18">
        <f t="shared" si="582"/>
        <v>0</v>
      </c>
      <c r="V5335" s="18">
        <f t="shared" si="583"/>
        <v>0</v>
      </c>
      <c r="W5335" s="18">
        <f t="shared" si="584"/>
        <v>0</v>
      </c>
      <c r="X5335" s="27"/>
      <c r="Y5335" s="19">
        <f t="shared" si="585"/>
        <v>0</v>
      </c>
      <c r="Z5335" s="18">
        <f t="shared" si="586"/>
        <v>0</v>
      </c>
      <c r="AA5335" s="12">
        <v>358</v>
      </c>
      <c r="AB5335" s="12">
        <v>6191.59</v>
      </c>
      <c r="AC5335" s="28">
        <f>+I5335+Y5335-Z5335</f>
        <v>35.31</v>
      </c>
      <c r="AD5335" s="20">
        <f t="shared" si="587"/>
        <v>0</v>
      </c>
      <c r="AE5335">
        <v>0</v>
      </c>
    </row>
    <row r="5336" spans="1:31" x14ac:dyDescent="0.25">
      <c r="A5336" s="9">
        <v>45260</v>
      </c>
      <c r="B5336" s="10" t="s">
        <v>463</v>
      </c>
      <c r="C5336" s="10" t="s">
        <v>28</v>
      </c>
      <c r="D5336" s="10" t="s">
        <v>29</v>
      </c>
      <c r="E5336" s="10" t="s">
        <v>30</v>
      </c>
      <c r="F5336" s="10"/>
      <c r="G5336" s="10">
        <v>0</v>
      </c>
      <c r="H5336" s="11">
        <f>SUMIFS(AA:AA,$A:$A,EOMONTH($A5336,-1),$B:$B,$B5336)</f>
        <v>758</v>
      </c>
      <c r="I5336" s="63">
        <f>ROUND(SUMIFS(AC:AC,$A:$A,EOMONTH($A5336,-1),$B:$B,$B5336),2)</f>
        <v>31.56</v>
      </c>
      <c r="J5336" s="11">
        <f>SUMIFS(AB:AB,$A:$A,EOMONTH($A5336,-1),$B:$B,$B5336)</f>
        <v>7083.57</v>
      </c>
      <c r="K5336" s="13">
        <v>0</v>
      </c>
      <c r="L5336" s="25">
        <v>0</v>
      </c>
      <c r="M5336" s="15">
        <v>0</v>
      </c>
      <c r="N5336" s="14">
        <v>0</v>
      </c>
      <c r="O5336" s="16">
        <v>0</v>
      </c>
      <c r="P5336" s="16">
        <v>0</v>
      </c>
      <c r="Q5336" s="16">
        <v>0</v>
      </c>
      <c r="R5336" s="16">
        <f>Q5336*16.876/100</f>
        <v>0</v>
      </c>
      <c r="S5336" s="17">
        <f t="shared" si="581"/>
        <v>0</v>
      </c>
      <c r="T5336" s="16">
        <v>0</v>
      </c>
      <c r="U5336" s="18">
        <f t="shared" si="582"/>
        <v>0</v>
      </c>
      <c r="V5336" s="18">
        <f t="shared" si="583"/>
        <v>0</v>
      </c>
      <c r="W5336" s="18">
        <f t="shared" si="584"/>
        <v>0</v>
      </c>
      <c r="X5336" s="27"/>
      <c r="Y5336" s="19">
        <f t="shared" si="585"/>
        <v>0</v>
      </c>
      <c r="Z5336" s="18">
        <f t="shared" si="586"/>
        <v>0</v>
      </c>
      <c r="AA5336" s="12">
        <v>758</v>
      </c>
      <c r="AB5336" s="12">
        <v>7083.57</v>
      </c>
      <c r="AC5336" s="28">
        <f>+I5336+Y5336-Z5336</f>
        <v>31.56</v>
      </c>
      <c r="AD5336" s="20">
        <f t="shared" si="587"/>
        <v>0</v>
      </c>
      <c r="AE5336">
        <v>0</v>
      </c>
    </row>
    <row r="5337" spans="1:31" x14ac:dyDescent="0.25">
      <c r="A5337" s="9">
        <v>45260</v>
      </c>
      <c r="B5337" s="10" t="s">
        <v>464</v>
      </c>
      <c r="C5337" s="10" t="s">
        <v>28</v>
      </c>
      <c r="D5337" s="10" t="s">
        <v>29</v>
      </c>
      <c r="E5337" s="10" t="s">
        <v>30</v>
      </c>
      <c r="F5337" s="10"/>
      <c r="G5337" s="10">
        <v>0</v>
      </c>
      <c r="H5337" s="11">
        <f>SUMIFS(AA:AA,$A:$A,EOMONTH($A5337,-1),$B:$B,$B5337)</f>
        <v>607</v>
      </c>
      <c r="I5337" s="63">
        <f>ROUND(SUMIFS(AC:AC,$A:$A,EOMONTH($A5337,-1),$B:$B,$B5337),2)</f>
        <v>46.87</v>
      </c>
      <c r="J5337" s="11">
        <f>SUMIFS(AB:AB,$A:$A,EOMONTH($A5337,-1),$B:$B,$B5337)</f>
        <v>0</v>
      </c>
      <c r="K5337" s="13">
        <v>0</v>
      </c>
      <c r="L5337" s="25">
        <v>0</v>
      </c>
      <c r="M5337" s="15">
        <v>0</v>
      </c>
      <c r="N5337" s="14">
        <v>0</v>
      </c>
      <c r="O5337" s="16">
        <v>0</v>
      </c>
      <c r="P5337" s="16">
        <v>0</v>
      </c>
      <c r="Q5337" s="16">
        <v>0</v>
      </c>
      <c r="R5337" s="16">
        <f>Q5337*16.876/100</f>
        <v>0</v>
      </c>
      <c r="S5337" s="17">
        <f t="shared" si="581"/>
        <v>0</v>
      </c>
      <c r="T5337" s="16">
        <v>0</v>
      </c>
      <c r="U5337" s="18">
        <f t="shared" si="582"/>
        <v>0</v>
      </c>
      <c r="V5337" s="18">
        <f t="shared" si="583"/>
        <v>0</v>
      </c>
      <c r="W5337" s="18">
        <f t="shared" si="584"/>
        <v>0</v>
      </c>
      <c r="X5337" s="27"/>
      <c r="Y5337" s="19">
        <f t="shared" si="585"/>
        <v>0</v>
      </c>
      <c r="Z5337" s="18">
        <f t="shared" si="586"/>
        <v>0</v>
      </c>
      <c r="AA5337" s="12">
        <v>607</v>
      </c>
      <c r="AB5337" s="12">
        <v>0</v>
      </c>
      <c r="AC5337" s="28">
        <f>+I5337+Y5337-Z5337</f>
        <v>46.87</v>
      </c>
      <c r="AD5337" s="20">
        <f t="shared" si="587"/>
        <v>0</v>
      </c>
      <c r="AE5337">
        <v>0</v>
      </c>
    </row>
    <row r="5338" spans="1:31" x14ac:dyDescent="0.25">
      <c r="A5338" s="9">
        <v>45260</v>
      </c>
      <c r="B5338" s="10" t="s">
        <v>465</v>
      </c>
      <c r="C5338" s="10" t="s">
        <v>28</v>
      </c>
      <c r="D5338" s="10" t="s">
        <v>29</v>
      </c>
      <c r="E5338" s="10" t="s">
        <v>30</v>
      </c>
      <c r="F5338" s="10"/>
      <c r="G5338" s="10">
        <v>0</v>
      </c>
      <c r="H5338" s="11">
        <f>SUMIFS(AA:AA,$A:$A,EOMONTH($A5338,-1),$B:$B,$B5338)</f>
        <v>862</v>
      </c>
      <c r="I5338" s="63">
        <f>ROUND(SUMIFS(AC:AC,$A:$A,EOMONTH($A5338,-1),$B:$B,$B5338),2)</f>
        <v>32.549999999999997</v>
      </c>
      <c r="J5338" s="11">
        <f>SUMIFS(AB:AB,$A:$A,EOMONTH($A5338,-1),$B:$B,$B5338)</f>
        <v>3679.98</v>
      </c>
      <c r="K5338" s="13">
        <v>0</v>
      </c>
      <c r="L5338" s="25">
        <v>0</v>
      </c>
      <c r="M5338" s="15">
        <v>0</v>
      </c>
      <c r="N5338" s="14">
        <v>0</v>
      </c>
      <c r="O5338" s="16">
        <v>0</v>
      </c>
      <c r="P5338" s="16">
        <v>0</v>
      </c>
      <c r="Q5338" s="16">
        <v>0</v>
      </c>
      <c r="R5338" s="16">
        <f>Q5338*16.876/100</f>
        <v>0</v>
      </c>
      <c r="S5338" s="17">
        <f t="shared" si="581"/>
        <v>0</v>
      </c>
      <c r="T5338" s="16">
        <v>0</v>
      </c>
      <c r="U5338" s="18">
        <f t="shared" si="582"/>
        <v>0</v>
      </c>
      <c r="V5338" s="18">
        <f t="shared" si="583"/>
        <v>0</v>
      </c>
      <c r="W5338" s="18">
        <f t="shared" si="584"/>
        <v>0</v>
      </c>
      <c r="X5338" s="27"/>
      <c r="Y5338" s="19">
        <f t="shared" si="585"/>
        <v>0</v>
      </c>
      <c r="Z5338" s="18">
        <f t="shared" si="586"/>
        <v>0</v>
      </c>
      <c r="AA5338" s="12">
        <v>862</v>
      </c>
      <c r="AB5338" s="12">
        <v>3679.98</v>
      </c>
      <c r="AC5338" s="28">
        <f>+I5338+Y5338-Z5338</f>
        <v>32.549999999999997</v>
      </c>
      <c r="AD5338" s="20">
        <f t="shared" si="587"/>
        <v>0</v>
      </c>
      <c r="AE5338">
        <v>0</v>
      </c>
    </row>
    <row r="5339" spans="1:31" x14ac:dyDescent="0.25">
      <c r="A5339" s="9">
        <v>45260</v>
      </c>
      <c r="B5339" s="10" t="s">
        <v>466</v>
      </c>
      <c r="C5339" s="10" t="s">
        <v>28</v>
      </c>
      <c r="D5339" s="10" t="s">
        <v>29</v>
      </c>
      <c r="E5339" s="10" t="s">
        <v>30</v>
      </c>
      <c r="F5339" s="10"/>
      <c r="G5339" s="10">
        <v>0</v>
      </c>
      <c r="H5339" s="11">
        <f>SUMIFS(AA:AA,$A:$A,EOMONTH($A5339,-1),$B:$B,$B5339)</f>
        <v>4</v>
      </c>
      <c r="I5339" s="63">
        <f>ROUND(SUMIFS(AC:AC,$A:$A,EOMONTH($A5339,-1),$B:$B,$B5339),2)</f>
        <v>0.18</v>
      </c>
      <c r="J5339" s="11">
        <f>SUMIFS(AB:AB,$A:$A,EOMONTH($A5339,-1),$B:$B,$B5339)</f>
        <v>118.64</v>
      </c>
      <c r="K5339" s="13">
        <v>0</v>
      </c>
      <c r="L5339" s="25">
        <v>0</v>
      </c>
      <c r="M5339" s="15">
        <v>0</v>
      </c>
      <c r="N5339" s="14">
        <v>0</v>
      </c>
      <c r="O5339" s="16">
        <v>0</v>
      </c>
      <c r="P5339" s="16">
        <v>0</v>
      </c>
      <c r="Q5339" s="16">
        <v>0</v>
      </c>
      <c r="R5339" s="16">
        <f>Q5339*16.876/100</f>
        <v>0</v>
      </c>
      <c r="S5339" s="17">
        <f t="shared" si="581"/>
        <v>0</v>
      </c>
      <c r="T5339" s="16">
        <v>0</v>
      </c>
      <c r="U5339" s="18">
        <f t="shared" si="582"/>
        <v>0</v>
      </c>
      <c r="V5339" s="18">
        <f t="shared" si="583"/>
        <v>0</v>
      </c>
      <c r="W5339" s="18">
        <f t="shared" si="584"/>
        <v>0</v>
      </c>
      <c r="X5339" s="27"/>
      <c r="Y5339" s="19">
        <f t="shared" si="585"/>
        <v>0</v>
      </c>
      <c r="Z5339" s="18">
        <f t="shared" si="586"/>
        <v>0</v>
      </c>
      <c r="AA5339" s="12">
        <v>4</v>
      </c>
      <c r="AB5339" s="12">
        <v>118.64</v>
      </c>
      <c r="AC5339" s="28">
        <f>+I5339+Y5339-Z5339</f>
        <v>0.18</v>
      </c>
      <c r="AD5339" s="20">
        <f t="shared" si="587"/>
        <v>0</v>
      </c>
      <c r="AE5339">
        <v>0</v>
      </c>
    </row>
    <row r="5340" spans="1:31" x14ac:dyDescent="0.25">
      <c r="A5340" s="9">
        <v>45260</v>
      </c>
      <c r="B5340" s="10" t="s">
        <v>467</v>
      </c>
      <c r="C5340" s="10" t="s">
        <v>28</v>
      </c>
      <c r="D5340" s="10" t="s">
        <v>29</v>
      </c>
      <c r="E5340" s="10" t="s">
        <v>30</v>
      </c>
      <c r="F5340" s="10"/>
      <c r="G5340" s="10">
        <v>0</v>
      </c>
      <c r="H5340" s="11">
        <f>SUMIFS(AA:AA,$A:$A,EOMONTH($A5340,-1),$B:$B,$B5340)</f>
        <v>1</v>
      </c>
      <c r="I5340" s="63">
        <f>ROUND(SUMIFS(AC:AC,$A:$A,EOMONTH($A5340,-1),$B:$B,$B5340),2)</f>
        <v>0.05</v>
      </c>
      <c r="J5340" s="11">
        <f>SUMIFS(AB:AB,$A:$A,EOMONTH($A5340,-1),$B:$B,$B5340)</f>
        <v>29.66</v>
      </c>
      <c r="K5340" s="13">
        <v>0</v>
      </c>
      <c r="L5340" s="25">
        <v>0</v>
      </c>
      <c r="M5340" s="15">
        <v>0</v>
      </c>
      <c r="N5340" s="14">
        <v>0</v>
      </c>
      <c r="O5340" s="16">
        <v>0</v>
      </c>
      <c r="P5340" s="16">
        <v>0</v>
      </c>
      <c r="Q5340" s="16">
        <v>0</v>
      </c>
      <c r="R5340" s="16">
        <f>Q5340*16.876/100</f>
        <v>0</v>
      </c>
      <c r="S5340" s="17">
        <f t="shared" si="581"/>
        <v>0</v>
      </c>
      <c r="T5340" s="16">
        <v>0</v>
      </c>
      <c r="U5340" s="18">
        <f t="shared" si="582"/>
        <v>0</v>
      </c>
      <c r="V5340" s="18">
        <f t="shared" si="583"/>
        <v>0</v>
      </c>
      <c r="W5340" s="18">
        <f t="shared" si="584"/>
        <v>0</v>
      </c>
      <c r="X5340" s="27"/>
      <c r="Y5340" s="19">
        <f t="shared" si="585"/>
        <v>0</v>
      </c>
      <c r="Z5340" s="18">
        <f t="shared" si="586"/>
        <v>0</v>
      </c>
      <c r="AA5340" s="12">
        <v>1</v>
      </c>
      <c r="AB5340" s="12">
        <v>29.66</v>
      </c>
      <c r="AC5340" s="28">
        <f>+I5340+Y5340-Z5340</f>
        <v>0.05</v>
      </c>
      <c r="AD5340" s="20">
        <f t="shared" si="587"/>
        <v>0</v>
      </c>
      <c r="AE5340">
        <v>0</v>
      </c>
    </row>
    <row r="5341" spans="1:31" x14ac:dyDescent="0.25">
      <c r="A5341" s="9">
        <v>45260</v>
      </c>
      <c r="B5341" s="10" t="s">
        <v>468</v>
      </c>
      <c r="C5341" s="10" t="s">
        <v>28</v>
      </c>
      <c r="D5341" s="10" t="s">
        <v>29</v>
      </c>
      <c r="E5341" s="10" t="s">
        <v>30</v>
      </c>
      <c r="F5341" s="10"/>
      <c r="G5341" s="10">
        <v>0</v>
      </c>
      <c r="H5341" s="11">
        <f>SUMIFS(AA:AA,$A:$A,EOMONTH($A5341,-1),$B:$B,$B5341)</f>
        <v>1</v>
      </c>
      <c r="I5341" s="63">
        <f>ROUND(SUMIFS(AC:AC,$A:$A,EOMONTH($A5341,-1),$B:$B,$B5341),2)</f>
        <v>0.05</v>
      </c>
      <c r="J5341" s="11">
        <f>SUMIFS(AB:AB,$A:$A,EOMONTH($A5341,-1),$B:$B,$B5341)</f>
        <v>29.66</v>
      </c>
      <c r="K5341" s="13">
        <v>0</v>
      </c>
      <c r="L5341" s="25">
        <v>0</v>
      </c>
      <c r="M5341" s="15">
        <v>0</v>
      </c>
      <c r="N5341" s="14">
        <v>0</v>
      </c>
      <c r="O5341" s="16">
        <v>0</v>
      </c>
      <c r="P5341" s="16">
        <v>0</v>
      </c>
      <c r="Q5341" s="16">
        <v>0</v>
      </c>
      <c r="R5341" s="16">
        <f>Q5341*16.876/100</f>
        <v>0</v>
      </c>
      <c r="S5341" s="17">
        <f t="shared" si="581"/>
        <v>0</v>
      </c>
      <c r="T5341" s="16">
        <v>0</v>
      </c>
      <c r="U5341" s="18">
        <f t="shared" si="582"/>
        <v>0</v>
      </c>
      <c r="V5341" s="18">
        <f t="shared" si="583"/>
        <v>0</v>
      </c>
      <c r="W5341" s="18">
        <f t="shared" si="584"/>
        <v>0</v>
      </c>
      <c r="X5341" s="27"/>
      <c r="Y5341" s="19">
        <f t="shared" si="585"/>
        <v>0</v>
      </c>
      <c r="Z5341" s="18">
        <f t="shared" si="586"/>
        <v>0</v>
      </c>
      <c r="AA5341" s="12">
        <v>1</v>
      </c>
      <c r="AB5341" s="12">
        <v>29.66</v>
      </c>
      <c r="AC5341" s="28">
        <f>+I5341+Y5341-Z5341</f>
        <v>0.05</v>
      </c>
      <c r="AD5341" s="20">
        <f t="shared" si="587"/>
        <v>0</v>
      </c>
      <c r="AE5341">
        <v>0</v>
      </c>
    </row>
    <row r="5342" spans="1:31" x14ac:dyDescent="0.25">
      <c r="A5342" s="9">
        <v>45260</v>
      </c>
      <c r="B5342" s="10" t="s">
        <v>469</v>
      </c>
      <c r="C5342" s="10" t="s">
        <v>28</v>
      </c>
      <c r="D5342" s="10" t="s">
        <v>29</v>
      </c>
      <c r="E5342" s="10" t="s">
        <v>30</v>
      </c>
      <c r="F5342" s="10"/>
      <c r="G5342" s="10">
        <v>0</v>
      </c>
      <c r="H5342" s="11">
        <f>SUMIFS(AA:AA,$A:$A,EOMONTH($A5342,-1),$B:$B,$B5342)</f>
        <v>25</v>
      </c>
      <c r="I5342" s="63">
        <f>ROUND(SUMIFS(AC:AC,$A:$A,EOMONTH($A5342,-1),$B:$B,$B5342),2)</f>
        <v>1.1299999999999999</v>
      </c>
      <c r="J5342" s="11">
        <f>SUMIFS(AB:AB,$A:$A,EOMONTH($A5342,-1),$B:$B,$B5342)</f>
        <v>750</v>
      </c>
      <c r="K5342" s="13">
        <v>0</v>
      </c>
      <c r="L5342" s="25">
        <v>0</v>
      </c>
      <c r="M5342" s="15">
        <v>0</v>
      </c>
      <c r="N5342" s="14">
        <v>0</v>
      </c>
      <c r="O5342" s="16">
        <v>0</v>
      </c>
      <c r="P5342" s="16">
        <v>0</v>
      </c>
      <c r="Q5342" s="16">
        <v>0</v>
      </c>
      <c r="R5342" s="16">
        <f>Q5342*16.876/100</f>
        <v>0</v>
      </c>
      <c r="S5342" s="17">
        <f t="shared" si="581"/>
        <v>0</v>
      </c>
      <c r="T5342" s="16">
        <v>0</v>
      </c>
      <c r="U5342" s="18">
        <f t="shared" si="582"/>
        <v>0</v>
      </c>
      <c r="V5342" s="18">
        <f t="shared" si="583"/>
        <v>0</v>
      </c>
      <c r="W5342" s="18">
        <f t="shared" si="584"/>
        <v>0</v>
      </c>
      <c r="X5342" s="27"/>
      <c r="Y5342" s="19">
        <f t="shared" si="585"/>
        <v>0</v>
      </c>
      <c r="Z5342" s="18">
        <f t="shared" si="586"/>
        <v>0</v>
      </c>
      <c r="AA5342" s="12">
        <v>25</v>
      </c>
      <c r="AB5342" s="12">
        <v>750</v>
      </c>
      <c r="AC5342" s="28">
        <f>+I5342+Y5342-Z5342</f>
        <v>1.1299999999999999</v>
      </c>
      <c r="AD5342" s="20">
        <f t="shared" si="587"/>
        <v>0</v>
      </c>
      <c r="AE5342">
        <v>0</v>
      </c>
    </row>
    <row r="5343" spans="1:31" x14ac:dyDescent="0.25">
      <c r="A5343" s="9">
        <v>45260</v>
      </c>
      <c r="B5343" s="10" t="s">
        <v>470</v>
      </c>
      <c r="C5343" s="10" t="s">
        <v>28</v>
      </c>
      <c r="D5343" s="10" t="s">
        <v>29</v>
      </c>
      <c r="E5343" s="10" t="s">
        <v>30</v>
      </c>
      <c r="F5343" s="10"/>
      <c r="G5343" s="10">
        <v>0</v>
      </c>
      <c r="H5343" s="11">
        <f>SUMIFS(AA:AA,$A:$A,EOMONTH($A5343,-1),$B:$B,$B5343)</f>
        <v>1</v>
      </c>
      <c r="I5343" s="63">
        <f>ROUND(SUMIFS(AC:AC,$A:$A,EOMONTH($A5343,-1),$B:$B,$B5343),2)</f>
        <v>0.05</v>
      </c>
      <c r="J5343" s="11">
        <f>SUMIFS(AB:AB,$A:$A,EOMONTH($A5343,-1),$B:$B,$B5343)</f>
        <v>48.14</v>
      </c>
      <c r="K5343" s="13">
        <v>0</v>
      </c>
      <c r="L5343" s="25">
        <v>0</v>
      </c>
      <c r="M5343" s="15">
        <v>0</v>
      </c>
      <c r="N5343" s="14">
        <v>0</v>
      </c>
      <c r="O5343" s="16">
        <v>0</v>
      </c>
      <c r="P5343" s="16">
        <v>0</v>
      </c>
      <c r="Q5343" s="16">
        <v>0</v>
      </c>
      <c r="R5343" s="16">
        <f>Q5343*16.876/100</f>
        <v>0</v>
      </c>
      <c r="S5343" s="17">
        <f t="shared" si="581"/>
        <v>0</v>
      </c>
      <c r="T5343" s="16">
        <v>0</v>
      </c>
      <c r="U5343" s="18">
        <f t="shared" si="582"/>
        <v>0</v>
      </c>
      <c r="V5343" s="18">
        <f t="shared" si="583"/>
        <v>0</v>
      </c>
      <c r="W5343" s="18">
        <f t="shared" si="584"/>
        <v>0</v>
      </c>
      <c r="X5343" s="27"/>
      <c r="Y5343" s="19">
        <f t="shared" si="585"/>
        <v>0</v>
      </c>
      <c r="Z5343" s="18">
        <f t="shared" si="586"/>
        <v>0</v>
      </c>
      <c r="AA5343" s="12">
        <v>1</v>
      </c>
      <c r="AB5343" s="12">
        <v>48.14</v>
      </c>
      <c r="AC5343" s="28">
        <f>+I5343+Y5343-Z5343</f>
        <v>0.05</v>
      </c>
      <c r="AD5343" s="20">
        <f t="shared" si="587"/>
        <v>0</v>
      </c>
      <c r="AE5343">
        <v>0</v>
      </c>
    </row>
    <row r="5344" spans="1:31" x14ac:dyDescent="0.25">
      <c r="A5344" s="9">
        <v>45260</v>
      </c>
      <c r="B5344" s="10" t="s">
        <v>471</v>
      </c>
      <c r="C5344" s="10" t="s">
        <v>28</v>
      </c>
      <c r="D5344" s="10" t="s">
        <v>29</v>
      </c>
      <c r="E5344" s="10" t="s">
        <v>30</v>
      </c>
      <c r="F5344" s="10"/>
      <c r="G5344" s="10">
        <v>0</v>
      </c>
      <c r="H5344" s="11">
        <f>SUMIFS(AA:AA,$A:$A,EOMONTH($A5344,-1),$B:$B,$B5344)</f>
        <v>3</v>
      </c>
      <c r="I5344" s="63">
        <f>ROUND(SUMIFS(AC:AC,$A:$A,EOMONTH($A5344,-1),$B:$B,$B5344),2)</f>
        <v>0.14000000000000001</v>
      </c>
      <c r="J5344" s="11">
        <f>SUMIFS(AB:AB,$A:$A,EOMONTH($A5344,-1),$B:$B,$B5344)</f>
        <v>144.41999999999999</v>
      </c>
      <c r="K5344" s="13">
        <v>0</v>
      </c>
      <c r="L5344" s="25">
        <v>0</v>
      </c>
      <c r="M5344" s="15">
        <v>0</v>
      </c>
      <c r="N5344" s="14">
        <v>0</v>
      </c>
      <c r="O5344" s="16">
        <v>0</v>
      </c>
      <c r="P5344" s="16">
        <v>0</v>
      </c>
      <c r="Q5344" s="16">
        <v>0</v>
      </c>
      <c r="R5344" s="16">
        <f>Q5344*16.876/100</f>
        <v>0</v>
      </c>
      <c r="S5344" s="17">
        <f t="shared" si="581"/>
        <v>0</v>
      </c>
      <c r="T5344" s="16">
        <v>0</v>
      </c>
      <c r="U5344" s="18">
        <f t="shared" si="582"/>
        <v>0</v>
      </c>
      <c r="V5344" s="18">
        <f t="shared" si="583"/>
        <v>0</v>
      </c>
      <c r="W5344" s="18">
        <f t="shared" si="584"/>
        <v>0</v>
      </c>
      <c r="X5344" s="27"/>
      <c r="Y5344" s="19">
        <f t="shared" si="585"/>
        <v>0</v>
      </c>
      <c r="Z5344" s="18">
        <f t="shared" si="586"/>
        <v>0</v>
      </c>
      <c r="AA5344" s="12">
        <v>3</v>
      </c>
      <c r="AB5344" s="12">
        <v>144.41999999999999</v>
      </c>
      <c r="AC5344" s="28">
        <f>+I5344+Y5344-Z5344</f>
        <v>0.14000000000000001</v>
      </c>
      <c r="AD5344" s="20">
        <f t="shared" si="587"/>
        <v>0</v>
      </c>
      <c r="AE5344">
        <v>0</v>
      </c>
    </row>
    <row r="5345" spans="1:31" x14ac:dyDescent="0.25">
      <c r="A5345" s="9">
        <v>45260</v>
      </c>
      <c r="B5345" s="10" t="s">
        <v>472</v>
      </c>
      <c r="C5345" s="10" t="s">
        <v>28</v>
      </c>
      <c r="D5345" s="10" t="s">
        <v>29</v>
      </c>
      <c r="E5345" s="10" t="s">
        <v>30</v>
      </c>
      <c r="F5345" s="10"/>
      <c r="G5345" s="10">
        <v>0</v>
      </c>
      <c r="H5345" s="11">
        <f>SUMIFS(AA:AA,$A:$A,EOMONTH($A5345,-1),$B:$B,$B5345)</f>
        <v>1</v>
      </c>
      <c r="I5345" s="63">
        <f>ROUND(SUMIFS(AC:AC,$A:$A,EOMONTH($A5345,-1),$B:$B,$B5345),2)</f>
        <v>0.05</v>
      </c>
      <c r="J5345" s="11">
        <f>SUMIFS(AB:AB,$A:$A,EOMONTH($A5345,-1),$B:$B,$B5345)</f>
        <v>38.14</v>
      </c>
      <c r="K5345" s="13">
        <v>0</v>
      </c>
      <c r="L5345" s="25">
        <v>0</v>
      </c>
      <c r="M5345" s="15">
        <v>0</v>
      </c>
      <c r="N5345" s="14">
        <v>0</v>
      </c>
      <c r="O5345" s="16">
        <v>0</v>
      </c>
      <c r="P5345" s="16">
        <v>0</v>
      </c>
      <c r="Q5345" s="16">
        <v>0</v>
      </c>
      <c r="R5345" s="16">
        <f>Q5345*16.876/100</f>
        <v>0</v>
      </c>
      <c r="S5345" s="17">
        <f t="shared" si="581"/>
        <v>0</v>
      </c>
      <c r="T5345" s="16">
        <v>0</v>
      </c>
      <c r="U5345" s="18">
        <f t="shared" si="582"/>
        <v>0</v>
      </c>
      <c r="V5345" s="18">
        <f t="shared" si="583"/>
        <v>0</v>
      </c>
      <c r="W5345" s="18">
        <f t="shared" si="584"/>
        <v>0</v>
      </c>
      <c r="X5345" s="27"/>
      <c r="Y5345" s="19">
        <f t="shared" si="585"/>
        <v>0</v>
      </c>
      <c r="Z5345" s="18">
        <f t="shared" si="586"/>
        <v>0</v>
      </c>
      <c r="AA5345" s="12">
        <v>1</v>
      </c>
      <c r="AB5345" s="12">
        <v>38.14</v>
      </c>
      <c r="AC5345" s="28">
        <f>+I5345+Y5345-Z5345</f>
        <v>0.05</v>
      </c>
      <c r="AD5345" s="20">
        <f t="shared" si="587"/>
        <v>0</v>
      </c>
      <c r="AE5345">
        <v>0</v>
      </c>
    </row>
    <row r="5346" spans="1:31" x14ac:dyDescent="0.25">
      <c r="A5346" s="9">
        <v>45260</v>
      </c>
      <c r="B5346" s="10" t="s">
        <v>473</v>
      </c>
      <c r="C5346" s="10" t="s">
        <v>282</v>
      </c>
      <c r="D5346" s="10" t="s">
        <v>40</v>
      </c>
      <c r="E5346" s="10" t="s">
        <v>30</v>
      </c>
      <c r="F5346" s="10">
        <v>395</v>
      </c>
      <c r="G5346" s="10">
        <v>431</v>
      </c>
      <c r="H5346" s="11">
        <f>SUMIFS(AA:AA,$A:$A,EOMONTH($A5346,-1),$B:$B,$B5346)</f>
        <v>226</v>
      </c>
      <c r="I5346" s="63">
        <f>ROUND(SUMIFS(AC:AC,$A:$A,EOMONTH($A5346,-1),$B:$B,$B5346),2)</f>
        <v>10.47</v>
      </c>
      <c r="J5346" s="11">
        <f>SUMIFS(AB:AB,$A:$A,EOMONTH($A5346,-1),$B:$B,$B5346)</f>
        <v>14136.3</v>
      </c>
      <c r="K5346" s="13">
        <v>0</v>
      </c>
      <c r="L5346" s="25">
        <v>0</v>
      </c>
      <c r="M5346" s="15">
        <v>0</v>
      </c>
      <c r="N5346" s="14">
        <v>0</v>
      </c>
      <c r="O5346" s="16">
        <v>60</v>
      </c>
      <c r="P5346" s="16">
        <v>4635</v>
      </c>
      <c r="Q5346" s="16">
        <v>0</v>
      </c>
      <c r="R5346" s="16">
        <f>Q5346*16.876/100</f>
        <v>0</v>
      </c>
      <c r="S5346" s="17">
        <f t="shared" si="581"/>
        <v>0</v>
      </c>
      <c r="T5346" s="16">
        <v>0</v>
      </c>
      <c r="U5346" s="18">
        <f t="shared" si="582"/>
        <v>97.406000000000006</v>
      </c>
      <c r="V5346" s="18">
        <f t="shared" si="583"/>
        <v>0</v>
      </c>
      <c r="W5346" s="18">
        <f t="shared" si="584"/>
        <v>0</v>
      </c>
      <c r="X5346" s="27"/>
      <c r="Y5346" s="19">
        <f t="shared" si="585"/>
        <v>0</v>
      </c>
      <c r="Z5346" s="18">
        <f t="shared" si="586"/>
        <v>25.86</v>
      </c>
      <c r="AA5346" s="12">
        <v>166</v>
      </c>
      <c r="AB5346" s="12">
        <v>10383.299999999999</v>
      </c>
      <c r="AC5346" s="28">
        <f>+I5346+Y5346-Z5346</f>
        <v>-15.389999999999999</v>
      </c>
      <c r="AD5346" s="20">
        <f t="shared" si="587"/>
        <v>20</v>
      </c>
      <c r="AE5346">
        <v>20</v>
      </c>
    </row>
    <row r="5347" spans="1:31" x14ac:dyDescent="0.25">
      <c r="A5347" s="9">
        <v>45260</v>
      </c>
      <c r="B5347" s="10" t="s">
        <v>474</v>
      </c>
      <c r="C5347" s="10" t="s">
        <v>282</v>
      </c>
      <c r="D5347" s="10" t="s">
        <v>29</v>
      </c>
      <c r="E5347" s="10" t="s">
        <v>30</v>
      </c>
      <c r="F5347" s="10"/>
      <c r="G5347" s="10">
        <v>0</v>
      </c>
      <c r="H5347" s="11">
        <f>SUMIFS(AA:AA,$A:$A,EOMONTH($A5347,-1),$B:$B,$B5347)</f>
        <v>463</v>
      </c>
      <c r="I5347" s="63">
        <f>ROUND(SUMIFS(AC:AC,$A:$A,EOMONTH($A5347,-1),$B:$B,$B5347),2)</f>
        <v>20.9</v>
      </c>
      <c r="J5347" s="11">
        <f>SUMIFS(AB:AB,$A:$A,EOMONTH($A5347,-1),$B:$B,$B5347)</f>
        <v>28960.65</v>
      </c>
      <c r="K5347" s="13">
        <v>0</v>
      </c>
      <c r="L5347" s="25">
        <v>0</v>
      </c>
      <c r="M5347" s="15">
        <v>0</v>
      </c>
      <c r="N5347" s="14">
        <v>0</v>
      </c>
      <c r="O5347" s="16">
        <v>0</v>
      </c>
      <c r="P5347" s="16">
        <v>0</v>
      </c>
      <c r="Q5347" s="16">
        <v>0</v>
      </c>
      <c r="R5347" s="16">
        <f>Q5347*16.876/100</f>
        <v>0</v>
      </c>
      <c r="S5347" s="17">
        <f t="shared" si="581"/>
        <v>0</v>
      </c>
      <c r="T5347" s="16">
        <v>0</v>
      </c>
      <c r="U5347" s="18">
        <f t="shared" si="582"/>
        <v>0</v>
      </c>
      <c r="V5347" s="18">
        <f t="shared" si="583"/>
        <v>0</v>
      </c>
      <c r="W5347" s="18">
        <f t="shared" si="584"/>
        <v>0</v>
      </c>
      <c r="X5347" s="27"/>
      <c r="Y5347" s="19">
        <f t="shared" si="585"/>
        <v>0</v>
      </c>
      <c r="Z5347" s="18">
        <f t="shared" si="586"/>
        <v>0</v>
      </c>
      <c r="AA5347" s="12">
        <v>463</v>
      </c>
      <c r="AB5347" s="12">
        <v>28960.65</v>
      </c>
      <c r="AC5347" s="28">
        <f>+I5347+Y5347-Z5347</f>
        <v>20.9</v>
      </c>
      <c r="AD5347" s="20">
        <f t="shared" si="587"/>
        <v>0</v>
      </c>
      <c r="AE5347">
        <v>0</v>
      </c>
    </row>
    <row r="5348" spans="1:31" x14ac:dyDescent="0.25">
      <c r="A5348" s="9">
        <v>45260</v>
      </c>
      <c r="B5348" s="10" t="s">
        <v>475</v>
      </c>
      <c r="C5348" s="10" t="s">
        <v>282</v>
      </c>
      <c r="D5348" s="10" t="s">
        <v>29</v>
      </c>
      <c r="E5348" s="10" t="s">
        <v>30</v>
      </c>
      <c r="F5348" s="10"/>
      <c r="G5348" s="10">
        <v>0</v>
      </c>
      <c r="H5348" s="11">
        <f>SUMIFS(AA:AA,$A:$A,EOMONTH($A5348,-1),$B:$B,$B5348)</f>
        <v>101</v>
      </c>
      <c r="I5348" s="63">
        <f>ROUND(SUMIFS(AC:AC,$A:$A,EOMONTH($A5348,-1),$B:$B,$B5348),2)</f>
        <v>12.42</v>
      </c>
      <c r="J5348" s="11">
        <f>SUMIFS(AB:AB,$A:$A,EOMONTH($A5348,-1),$B:$B,$B5348)</f>
        <v>7453.8</v>
      </c>
      <c r="K5348" s="13">
        <v>0</v>
      </c>
      <c r="L5348" s="25">
        <v>0</v>
      </c>
      <c r="M5348" s="15">
        <v>0</v>
      </c>
      <c r="N5348" s="14">
        <v>0</v>
      </c>
      <c r="O5348" s="16">
        <v>0</v>
      </c>
      <c r="P5348" s="16">
        <v>0</v>
      </c>
      <c r="Q5348" s="16">
        <v>0</v>
      </c>
      <c r="R5348" s="16">
        <f>Q5348*16.876/100</f>
        <v>0</v>
      </c>
      <c r="S5348" s="17">
        <f t="shared" si="581"/>
        <v>0</v>
      </c>
      <c r="T5348" s="16">
        <v>0</v>
      </c>
      <c r="U5348" s="18">
        <f t="shared" si="582"/>
        <v>0</v>
      </c>
      <c r="V5348" s="18">
        <f t="shared" si="583"/>
        <v>0</v>
      </c>
      <c r="W5348" s="18">
        <f t="shared" si="584"/>
        <v>0</v>
      </c>
      <c r="X5348" s="27"/>
      <c r="Y5348" s="19">
        <f t="shared" si="585"/>
        <v>0</v>
      </c>
      <c r="Z5348" s="18">
        <f t="shared" si="586"/>
        <v>0</v>
      </c>
      <c r="AA5348" s="12">
        <v>101</v>
      </c>
      <c r="AB5348" s="12">
        <v>7453.8</v>
      </c>
      <c r="AC5348" s="28">
        <f>+I5348+Y5348-Z5348</f>
        <v>12.42</v>
      </c>
      <c r="AD5348" s="20">
        <f t="shared" si="587"/>
        <v>0</v>
      </c>
      <c r="AE5348">
        <v>0</v>
      </c>
    </row>
    <row r="5349" spans="1:31" x14ac:dyDescent="0.25">
      <c r="A5349" s="9">
        <v>45260</v>
      </c>
      <c r="B5349" s="10" t="s">
        <v>476</v>
      </c>
      <c r="C5349" s="10" t="s">
        <v>282</v>
      </c>
      <c r="D5349" s="10" t="s">
        <v>40</v>
      </c>
      <c r="E5349" s="10" t="s">
        <v>30</v>
      </c>
      <c r="F5349" s="10">
        <v>395</v>
      </c>
      <c r="G5349" s="10">
        <v>431</v>
      </c>
      <c r="H5349" s="11">
        <f>SUMIFS(AA:AA,$A:$A,EOMONTH($A5349,-1),$B:$B,$B5349)</f>
        <v>125</v>
      </c>
      <c r="I5349" s="63">
        <f>ROUND(SUMIFS(AC:AC,$A:$A,EOMONTH($A5349,-1),$B:$B,$B5349),2)</f>
        <v>6.32</v>
      </c>
      <c r="J5349" s="11">
        <f>SUMIFS(AB:AB,$A:$A,EOMONTH($A5349,-1),$B:$B,$B5349)</f>
        <v>9225</v>
      </c>
      <c r="K5349" s="13">
        <v>0</v>
      </c>
      <c r="L5349" s="25">
        <v>0</v>
      </c>
      <c r="M5349" s="15">
        <v>0</v>
      </c>
      <c r="N5349" s="14">
        <v>0</v>
      </c>
      <c r="O5349" s="16">
        <v>61</v>
      </c>
      <c r="P5349" s="16">
        <v>4712.25</v>
      </c>
      <c r="Q5349" s="16">
        <v>0</v>
      </c>
      <c r="R5349" s="16">
        <f>Q5349*16.876/100</f>
        <v>0</v>
      </c>
      <c r="S5349" s="17">
        <f t="shared" si="581"/>
        <v>0</v>
      </c>
      <c r="T5349" s="16">
        <v>0</v>
      </c>
      <c r="U5349" s="18">
        <f t="shared" si="582"/>
        <v>53.875</v>
      </c>
      <c r="V5349" s="18">
        <f t="shared" si="583"/>
        <v>0</v>
      </c>
      <c r="W5349" s="18">
        <f t="shared" si="584"/>
        <v>0</v>
      </c>
      <c r="X5349" s="27"/>
      <c r="Y5349" s="19">
        <f t="shared" si="585"/>
        <v>0</v>
      </c>
      <c r="Z5349" s="18">
        <f t="shared" si="586"/>
        <v>26.291</v>
      </c>
      <c r="AA5349" s="12">
        <v>64</v>
      </c>
      <c r="AB5349" s="12">
        <v>4512.75</v>
      </c>
      <c r="AC5349" s="28">
        <f>+I5349+Y5349-Z5349</f>
        <v>-19.971</v>
      </c>
      <c r="AD5349" s="20">
        <f t="shared" si="587"/>
        <v>20</v>
      </c>
      <c r="AE5349">
        <v>20</v>
      </c>
    </row>
    <row r="5350" spans="1:31" x14ac:dyDescent="0.25">
      <c r="A5350" s="9">
        <v>45260</v>
      </c>
      <c r="B5350" s="10" t="s">
        <v>477</v>
      </c>
      <c r="C5350" s="10" t="s">
        <v>282</v>
      </c>
      <c r="D5350" s="10" t="s">
        <v>29</v>
      </c>
      <c r="E5350" s="10" t="s">
        <v>30</v>
      </c>
      <c r="F5350" s="10"/>
      <c r="G5350" s="10">
        <v>0</v>
      </c>
      <c r="H5350" s="11">
        <f>SUMIFS(AA:AA,$A:$A,EOMONTH($A5350,-1),$B:$B,$B5350)</f>
        <v>45</v>
      </c>
      <c r="I5350" s="63">
        <f>ROUND(SUMIFS(AC:AC,$A:$A,EOMONTH($A5350,-1),$B:$B,$B5350),2)</f>
        <v>4.5599999999999996</v>
      </c>
      <c r="J5350" s="11">
        <f>SUMIFS(AB:AB,$A:$A,EOMONTH($A5350,-1),$B:$B,$B5350)</f>
        <v>1942.5</v>
      </c>
      <c r="K5350" s="13">
        <v>0</v>
      </c>
      <c r="L5350" s="25">
        <v>0</v>
      </c>
      <c r="M5350" s="15">
        <v>0</v>
      </c>
      <c r="N5350" s="14">
        <v>0</v>
      </c>
      <c r="O5350" s="16">
        <v>0</v>
      </c>
      <c r="P5350" s="16">
        <v>0</v>
      </c>
      <c r="Q5350" s="16">
        <v>0</v>
      </c>
      <c r="R5350" s="16">
        <f>Q5350*16.876/100</f>
        <v>0</v>
      </c>
      <c r="S5350" s="17">
        <f t="shared" si="581"/>
        <v>0</v>
      </c>
      <c r="T5350" s="16">
        <v>0</v>
      </c>
      <c r="U5350" s="18">
        <f t="shared" si="582"/>
        <v>0</v>
      </c>
      <c r="V5350" s="18">
        <f t="shared" si="583"/>
        <v>0</v>
      </c>
      <c r="W5350" s="18">
        <f t="shared" si="584"/>
        <v>0</v>
      </c>
      <c r="X5350" s="27"/>
      <c r="Y5350" s="19">
        <f t="shared" si="585"/>
        <v>0</v>
      </c>
      <c r="Z5350" s="18">
        <f t="shared" si="586"/>
        <v>0</v>
      </c>
      <c r="AA5350" s="12">
        <v>45</v>
      </c>
      <c r="AB5350" s="12">
        <v>1942.5</v>
      </c>
      <c r="AC5350" s="28">
        <f>+I5350+Y5350-Z5350</f>
        <v>4.5599999999999996</v>
      </c>
      <c r="AD5350" s="20">
        <f t="shared" si="587"/>
        <v>0</v>
      </c>
      <c r="AE5350">
        <v>0</v>
      </c>
    </row>
    <row r="5351" spans="1:31" x14ac:dyDescent="0.25">
      <c r="A5351" s="9">
        <v>45260</v>
      </c>
      <c r="B5351" s="10" t="s">
        <v>478</v>
      </c>
      <c r="C5351" s="10" t="s">
        <v>282</v>
      </c>
      <c r="D5351" s="10" t="s">
        <v>40</v>
      </c>
      <c r="E5351" s="10" t="s">
        <v>30</v>
      </c>
      <c r="F5351" s="10">
        <v>395</v>
      </c>
      <c r="G5351" s="10">
        <v>431</v>
      </c>
      <c r="H5351" s="11">
        <f>SUMIFS(AA:AA,$A:$A,EOMONTH($A5351,-1),$B:$B,$B5351)</f>
        <v>147</v>
      </c>
      <c r="I5351" s="63">
        <f>ROUND(SUMIFS(AC:AC,$A:$A,EOMONTH($A5351,-1),$B:$B,$B5351),2)</f>
        <v>2310.4499999999998</v>
      </c>
      <c r="J5351" s="11">
        <f>SUMIFS(AB:AB,$A:$A,EOMONTH($A5351,-1),$B:$B,$B5351)</f>
        <v>5872.65</v>
      </c>
      <c r="K5351" s="13">
        <v>0</v>
      </c>
      <c r="L5351" s="25">
        <v>0</v>
      </c>
      <c r="M5351" s="15">
        <v>0</v>
      </c>
      <c r="N5351" s="14">
        <v>0</v>
      </c>
      <c r="O5351" s="16">
        <v>60</v>
      </c>
      <c r="P5351" s="16">
        <v>4635</v>
      </c>
      <c r="Q5351" s="16">
        <v>0</v>
      </c>
      <c r="R5351" s="16">
        <f>Q5351*16.876/100</f>
        <v>0</v>
      </c>
      <c r="S5351" s="17">
        <f t="shared" si="581"/>
        <v>0</v>
      </c>
      <c r="T5351" s="16">
        <v>0</v>
      </c>
      <c r="U5351" s="18">
        <f t="shared" si="582"/>
        <v>63.356999999999999</v>
      </c>
      <c r="V5351" s="18">
        <f t="shared" si="583"/>
        <v>0</v>
      </c>
      <c r="W5351" s="18">
        <f t="shared" si="584"/>
        <v>0</v>
      </c>
      <c r="X5351" s="27"/>
      <c r="Y5351" s="19">
        <f t="shared" si="585"/>
        <v>0</v>
      </c>
      <c r="Z5351" s="18">
        <f t="shared" si="586"/>
        <v>25.86</v>
      </c>
      <c r="AA5351" s="12">
        <v>87</v>
      </c>
      <c r="AB5351" s="12">
        <v>3475.65</v>
      </c>
      <c r="AC5351" s="28">
        <f>+I5351+Y5351-Z5351</f>
        <v>2284.5899999999997</v>
      </c>
      <c r="AD5351" s="20">
        <f t="shared" si="587"/>
        <v>0</v>
      </c>
      <c r="AE5351">
        <v>0</v>
      </c>
    </row>
    <row r="5352" spans="1:31" x14ac:dyDescent="0.25">
      <c r="A5352" s="9">
        <v>45260</v>
      </c>
      <c r="B5352" s="10" t="s">
        <v>479</v>
      </c>
      <c r="C5352" s="10" t="s">
        <v>282</v>
      </c>
      <c r="D5352" s="10" t="s">
        <v>29</v>
      </c>
      <c r="E5352" s="10" t="s">
        <v>30</v>
      </c>
      <c r="F5352" s="10"/>
      <c r="G5352" s="10">
        <v>0</v>
      </c>
      <c r="H5352" s="11">
        <f>SUMIFS(AA:AA,$A:$A,EOMONTH($A5352,-1),$B:$B,$B5352)</f>
        <v>116</v>
      </c>
      <c r="I5352" s="63">
        <f>ROUND(SUMIFS(AC:AC,$A:$A,EOMONTH($A5352,-1),$B:$B,$B5352),2)</f>
        <v>18.600000000000001</v>
      </c>
      <c r="J5352" s="11">
        <f>SUMIFS(AB:AB,$A:$A,EOMONTH($A5352,-1),$B:$B,$B5352)</f>
        <v>5109.93</v>
      </c>
      <c r="K5352" s="13">
        <v>0</v>
      </c>
      <c r="L5352" s="25">
        <v>0</v>
      </c>
      <c r="M5352" s="15">
        <v>0</v>
      </c>
      <c r="N5352" s="14">
        <v>0</v>
      </c>
      <c r="O5352" s="16">
        <v>0</v>
      </c>
      <c r="P5352" s="16">
        <v>0</v>
      </c>
      <c r="Q5352" s="16">
        <v>0</v>
      </c>
      <c r="R5352" s="16">
        <f>Q5352*16.876/100</f>
        <v>0</v>
      </c>
      <c r="S5352" s="17">
        <f t="shared" si="581"/>
        <v>0</v>
      </c>
      <c r="T5352" s="16">
        <v>0</v>
      </c>
      <c r="U5352" s="18">
        <f t="shared" si="582"/>
        <v>0</v>
      </c>
      <c r="V5352" s="18">
        <f t="shared" si="583"/>
        <v>0</v>
      </c>
      <c r="W5352" s="18">
        <f t="shared" si="584"/>
        <v>0</v>
      </c>
      <c r="X5352" s="27"/>
      <c r="Y5352" s="19">
        <f t="shared" si="585"/>
        <v>0</v>
      </c>
      <c r="Z5352" s="18">
        <f t="shared" si="586"/>
        <v>0</v>
      </c>
      <c r="AA5352" s="12">
        <v>116</v>
      </c>
      <c r="AB5352" s="12">
        <v>5109.93</v>
      </c>
      <c r="AC5352" s="28">
        <f>+I5352+Y5352-Z5352</f>
        <v>18.600000000000001</v>
      </c>
      <c r="AD5352" s="20">
        <f t="shared" si="587"/>
        <v>0</v>
      </c>
      <c r="AE5352">
        <v>0</v>
      </c>
    </row>
    <row r="5353" spans="1:31" x14ac:dyDescent="0.25">
      <c r="A5353" s="9">
        <v>45260</v>
      </c>
      <c r="B5353" s="10" t="s">
        <v>480</v>
      </c>
      <c r="C5353" s="10" t="s">
        <v>282</v>
      </c>
      <c r="D5353" s="10" t="s">
        <v>40</v>
      </c>
      <c r="E5353" s="10" t="s">
        <v>30</v>
      </c>
      <c r="F5353" s="10">
        <v>395</v>
      </c>
      <c r="G5353" s="10">
        <v>431</v>
      </c>
      <c r="H5353" s="11">
        <f>SUMIFS(AA:AA,$A:$A,EOMONTH($A5353,-1),$B:$B,$B5353)</f>
        <v>64</v>
      </c>
      <c r="I5353" s="63">
        <f>ROUND(SUMIFS(AC:AC,$A:$A,EOMONTH($A5353,-1),$B:$B,$B5353),2)</f>
        <v>2.89</v>
      </c>
      <c r="J5353" s="11">
        <f>SUMIFS(AB:AB,$A:$A,EOMONTH($A5353,-1),$B:$B,$B5353)</f>
        <v>4723.2</v>
      </c>
      <c r="K5353" s="13">
        <v>0</v>
      </c>
      <c r="L5353" s="25">
        <v>0</v>
      </c>
      <c r="M5353" s="15">
        <v>0</v>
      </c>
      <c r="N5353" s="14">
        <v>0</v>
      </c>
      <c r="O5353" s="16">
        <v>59</v>
      </c>
      <c r="P5353" s="16">
        <v>4557.75</v>
      </c>
      <c r="Q5353" s="16">
        <v>0</v>
      </c>
      <c r="R5353" s="16">
        <f>Q5353*16.876/100</f>
        <v>0</v>
      </c>
      <c r="S5353" s="17">
        <f t="shared" si="581"/>
        <v>0</v>
      </c>
      <c r="T5353" s="16">
        <v>0</v>
      </c>
      <c r="U5353" s="18">
        <f t="shared" si="582"/>
        <v>27.584</v>
      </c>
      <c r="V5353" s="18">
        <f t="shared" si="583"/>
        <v>0</v>
      </c>
      <c r="W5353" s="18">
        <f t="shared" si="584"/>
        <v>0</v>
      </c>
      <c r="X5353" s="27"/>
      <c r="Y5353" s="19">
        <f t="shared" si="585"/>
        <v>0</v>
      </c>
      <c r="Z5353" s="18">
        <f t="shared" si="586"/>
        <v>25.428999999999998</v>
      </c>
      <c r="AA5353" s="12">
        <v>5</v>
      </c>
      <c r="AB5353" s="12">
        <v>165.45</v>
      </c>
      <c r="AC5353" s="28">
        <f>+I5353+Y5353-Z5353</f>
        <v>-22.538999999999998</v>
      </c>
      <c r="AD5353" s="20">
        <f t="shared" si="587"/>
        <v>30</v>
      </c>
      <c r="AE5353">
        <v>30</v>
      </c>
    </row>
    <row r="5354" spans="1:31" x14ac:dyDescent="0.25">
      <c r="A5354" s="9">
        <v>45260</v>
      </c>
      <c r="B5354" s="10" t="s">
        <v>481</v>
      </c>
      <c r="C5354" s="10" t="s">
        <v>282</v>
      </c>
      <c r="D5354" s="10" t="s">
        <v>29</v>
      </c>
      <c r="E5354" s="10" t="s">
        <v>30</v>
      </c>
      <c r="F5354" s="10"/>
      <c r="G5354" s="10">
        <v>0</v>
      </c>
      <c r="H5354" s="11">
        <f>SUMIFS(AA:AA,$A:$A,EOMONTH($A5354,-1),$B:$B,$B5354)</f>
        <v>250</v>
      </c>
      <c r="I5354" s="63">
        <f>ROUND(SUMIFS(AC:AC,$A:$A,EOMONTH($A5354,-1),$B:$B,$B5354),2)</f>
        <v>28.62</v>
      </c>
      <c r="J5354" s="11">
        <f>SUMIFS(AB:AB,$A:$A,EOMONTH($A5354,-1),$B:$B,$B5354)</f>
        <v>15962.5</v>
      </c>
      <c r="K5354" s="13">
        <v>0</v>
      </c>
      <c r="L5354" s="25">
        <v>0</v>
      </c>
      <c r="M5354" s="15">
        <v>0</v>
      </c>
      <c r="N5354" s="14">
        <v>0</v>
      </c>
      <c r="O5354" s="16">
        <v>0</v>
      </c>
      <c r="P5354" s="16">
        <v>0</v>
      </c>
      <c r="Q5354" s="16">
        <v>165</v>
      </c>
      <c r="R5354" s="16">
        <f>Q5354*16.876/100</f>
        <v>27.845400000000005</v>
      </c>
      <c r="S5354" s="17">
        <f t="shared" si="581"/>
        <v>192.84540000000001</v>
      </c>
      <c r="T5354" s="16">
        <v>10535.25</v>
      </c>
      <c r="U5354" s="18">
        <f t="shared" si="582"/>
        <v>0</v>
      </c>
      <c r="V5354" s="18">
        <f t="shared" si="583"/>
        <v>0</v>
      </c>
      <c r="W5354" s="18">
        <f t="shared" si="584"/>
        <v>0</v>
      </c>
      <c r="X5354" s="27"/>
      <c r="Y5354" s="19">
        <f t="shared" si="585"/>
        <v>0</v>
      </c>
      <c r="Z5354" s="18">
        <f t="shared" si="586"/>
        <v>0</v>
      </c>
      <c r="AA5354" s="12">
        <v>85</v>
      </c>
      <c r="AB5354" s="12">
        <v>5427.25</v>
      </c>
      <c r="AC5354" s="28">
        <f>+I5354+Y5354-Z5354</f>
        <v>28.62</v>
      </c>
      <c r="AD5354" s="20">
        <f t="shared" si="587"/>
        <v>0</v>
      </c>
      <c r="AE5354">
        <v>0</v>
      </c>
    </row>
    <row r="5355" spans="1:31" x14ac:dyDescent="0.25">
      <c r="A5355" s="9">
        <v>45260</v>
      </c>
      <c r="B5355" s="10" t="s">
        <v>482</v>
      </c>
      <c r="C5355" s="10" t="s">
        <v>282</v>
      </c>
      <c r="D5355" s="10" t="s">
        <v>40</v>
      </c>
      <c r="E5355" s="10" t="s">
        <v>30</v>
      </c>
      <c r="F5355" s="10">
        <v>550</v>
      </c>
      <c r="G5355" s="10">
        <v>599</v>
      </c>
      <c r="H5355" s="11">
        <f>SUMIFS(AA:AA,$A:$A,EOMONTH($A5355,-1),$B:$B,$B5355)</f>
        <v>-20</v>
      </c>
      <c r="I5355" s="63">
        <f>ROUND(SUMIFS(AC:AC,$A:$A,EOMONTH($A5355,-1),$B:$B,$B5355),2)</f>
        <v>-11.98</v>
      </c>
      <c r="J5355" s="11">
        <f>SUMIFS(AB:AB,$A:$A,EOMONTH($A5355,-1),$B:$B,$B5355)</f>
        <v>-2304</v>
      </c>
      <c r="K5355" s="13">
        <v>0</v>
      </c>
      <c r="L5355" s="25">
        <v>0</v>
      </c>
      <c r="M5355" s="15">
        <v>0</v>
      </c>
      <c r="N5355" s="14">
        <v>0</v>
      </c>
      <c r="O5355" s="16">
        <v>0</v>
      </c>
      <c r="P5355" s="16">
        <v>0</v>
      </c>
      <c r="Q5355" s="16">
        <v>0</v>
      </c>
      <c r="R5355" s="16">
        <f>Q5355*16.876/100</f>
        <v>0</v>
      </c>
      <c r="S5355" s="17">
        <f t="shared" si="581"/>
        <v>0</v>
      </c>
      <c r="T5355" s="16">
        <v>0</v>
      </c>
      <c r="U5355" s="18">
        <f t="shared" si="582"/>
        <v>-11.98</v>
      </c>
      <c r="V5355" s="18">
        <f t="shared" si="583"/>
        <v>0</v>
      </c>
      <c r="W5355" s="18">
        <f t="shared" si="584"/>
        <v>0</v>
      </c>
      <c r="X5355" s="27"/>
      <c r="Y5355" s="19">
        <f t="shared" si="585"/>
        <v>0</v>
      </c>
      <c r="Z5355" s="18">
        <f t="shared" si="586"/>
        <v>0</v>
      </c>
      <c r="AA5355" s="12">
        <v>-20</v>
      </c>
      <c r="AB5355" s="12">
        <v>-2304</v>
      </c>
      <c r="AC5355" s="28">
        <f>+I5355+Y5355-Z5355</f>
        <v>-11.98</v>
      </c>
      <c r="AD5355" s="20">
        <f t="shared" si="587"/>
        <v>20</v>
      </c>
      <c r="AE5355">
        <v>20</v>
      </c>
    </row>
    <row r="5356" spans="1:31" x14ac:dyDescent="0.25">
      <c r="A5356" s="9">
        <v>45260</v>
      </c>
      <c r="B5356" s="10" t="s">
        <v>483</v>
      </c>
      <c r="C5356" s="10" t="s">
        <v>282</v>
      </c>
      <c r="D5356" s="10" t="s">
        <v>29</v>
      </c>
      <c r="E5356" s="10" t="s">
        <v>30</v>
      </c>
      <c r="F5356" s="10"/>
      <c r="G5356" s="10">
        <v>0</v>
      </c>
      <c r="H5356" s="11">
        <f>SUMIFS(AA:AA,$A:$A,EOMONTH($A5356,-1),$B:$B,$B5356)</f>
        <v>14</v>
      </c>
      <c r="I5356" s="63">
        <f>ROUND(SUMIFS(AC:AC,$A:$A,EOMONTH($A5356,-1),$B:$B,$B5356),2)</f>
        <v>0.63</v>
      </c>
      <c r="J5356" s="11">
        <f>SUMIFS(AB:AB,$A:$A,EOMONTH($A5356,-1),$B:$B,$B5356)</f>
        <v>1885.38</v>
      </c>
      <c r="K5356" s="13">
        <v>0</v>
      </c>
      <c r="L5356" s="25">
        <v>0</v>
      </c>
      <c r="M5356" s="15">
        <v>0</v>
      </c>
      <c r="N5356" s="14">
        <v>0</v>
      </c>
      <c r="O5356" s="16">
        <v>0</v>
      </c>
      <c r="P5356" s="16">
        <v>0</v>
      </c>
      <c r="Q5356" s="16">
        <v>0</v>
      </c>
      <c r="R5356" s="16">
        <f>Q5356*16.876/100</f>
        <v>0</v>
      </c>
      <c r="S5356" s="17">
        <f t="shared" si="581"/>
        <v>0</v>
      </c>
      <c r="T5356" s="16">
        <v>0</v>
      </c>
      <c r="U5356" s="18">
        <f t="shared" si="582"/>
        <v>0</v>
      </c>
      <c r="V5356" s="18">
        <f t="shared" si="583"/>
        <v>0</v>
      </c>
      <c r="W5356" s="18">
        <f t="shared" si="584"/>
        <v>0</v>
      </c>
      <c r="X5356" s="27"/>
      <c r="Y5356" s="19">
        <f t="shared" si="585"/>
        <v>0</v>
      </c>
      <c r="Z5356" s="18">
        <f t="shared" si="586"/>
        <v>0</v>
      </c>
      <c r="AA5356" s="12">
        <v>14</v>
      </c>
      <c r="AB5356" s="12">
        <v>1885.38</v>
      </c>
      <c r="AC5356" s="28">
        <f>+I5356+Y5356-Z5356</f>
        <v>0.63</v>
      </c>
      <c r="AD5356" s="20">
        <f t="shared" si="587"/>
        <v>0</v>
      </c>
      <c r="AE5356">
        <v>0</v>
      </c>
    </row>
    <row r="5357" spans="1:31" x14ac:dyDescent="0.25">
      <c r="A5357" s="9">
        <v>45260</v>
      </c>
      <c r="B5357" s="10" t="s">
        <v>484</v>
      </c>
      <c r="C5357" s="10" t="s">
        <v>282</v>
      </c>
      <c r="D5357" s="10" t="s">
        <v>40</v>
      </c>
      <c r="E5357" s="10" t="s">
        <v>30</v>
      </c>
      <c r="F5357" s="10">
        <v>550</v>
      </c>
      <c r="G5357" s="10">
        <v>599</v>
      </c>
      <c r="H5357" s="11">
        <f>SUMIFS(AA:AA,$A:$A,EOMONTH($A5357,-1),$B:$B,$B5357)</f>
        <v>-20</v>
      </c>
      <c r="I5357" s="63">
        <f>ROUND(SUMIFS(AC:AC,$A:$A,EOMONTH($A5357,-1),$B:$B,$B5357),2)</f>
        <v>-11.98</v>
      </c>
      <c r="J5357" s="11">
        <f>SUMIFS(AB:AB,$A:$A,EOMONTH($A5357,-1),$B:$B,$B5357)</f>
        <v>-2304</v>
      </c>
      <c r="K5357" s="13">
        <v>0</v>
      </c>
      <c r="L5357" s="25">
        <v>0</v>
      </c>
      <c r="M5357" s="15">
        <v>0</v>
      </c>
      <c r="N5357" s="14">
        <v>0</v>
      </c>
      <c r="O5357" s="16">
        <v>0</v>
      </c>
      <c r="P5357" s="16">
        <v>0</v>
      </c>
      <c r="Q5357" s="16">
        <v>0</v>
      </c>
      <c r="R5357" s="16">
        <f>Q5357*16.876/100</f>
        <v>0</v>
      </c>
      <c r="S5357" s="17">
        <f t="shared" si="581"/>
        <v>0</v>
      </c>
      <c r="T5357" s="16">
        <v>0</v>
      </c>
      <c r="U5357" s="18">
        <f t="shared" si="582"/>
        <v>-11.98</v>
      </c>
      <c r="V5357" s="18">
        <f t="shared" si="583"/>
        <v>0</v>
      </c>
      <c r="W5357" s="18">
        <f t="shared" si="584"/>
        <v>0</v>
      </c>
      <c r="X5357" s="27"/>
      <c r="Y5357" s="19">
        <f t="shared" si="585"/>
        <v>0</v>
      </c>
      <c r="Z5357" s="18">
        <f t="shared" si="586"/>
        <v>0</v>
      </c>
      <c r="AA5357" s="12">
        <v>-20</v>
      </c>
      <c r="AB5357" s="12">
        <v>-2304</v>
      </c>
      <c r="AC5357" s="28">
        <f>+I5357+Y5357-Z5357</f>
        <v>-11.98</v>
      </c>
      <c r="AD5357" s="20">
        <f t="shared" si="587"/>
        <v>20</v>
      </c>
      <c r="AE5357">
        <v>20</v>
      </c>
    </row>
    <row r="5358" spans="1:31" x14ac:dyDescent="0.25">
      <c r="A5358" s="9">
        <v>45260</v>
      </c>
      <c r="B5358" s="10" t="s">
        <v>485</v>
      </c>
      <c r="C5358" s="10" t="s">
        <v>282</v>
      </c>
      <c r="D5358" s="10" t="s">
        <v>29</v>
      </c>
      <c r="E5358" s="10" t="s">
        <v>30</v>
      </c>
      <c r="F5358" s="10"/>
      <c r="G5358" s="10">
        <v>0</v>
      </c>
      <c r="H5358" s="11">
        <f>SUMIFS(AA:AA,$A:$A,EOMONTH($A5358,-1),$B:$B,$B5358)</f>
        <v>8</v>
      </c>
      <c r="I5358" s="63">
        <f>ROUND(SUMIFS(AC:AC,$A:$A,EOMONTH($A5358,-1),$B:$B,$B5358),2)</f>
        <v>0.36</v>
      </c>
      <c r="J5358" s="11">
        <f>SUMIFS(AB:AB,$A:$A,EOMONTH($A5358,-1),$B:$B,$B5358)</f>
        <v>1077.3599999999999</v>
      </c>
      <c r="K5358" s="13">
        <v>0</v>
      </c>
      <c r="L5358" s="25">
        <v>0</v>
      </c>
      <c r="M5358" s="15">
        <v>0</v>
      </c>
      <c r="N5358" s="14">
        <v>0</v>
      </c>
      <c r="O5358" s="16">
        <v>0</v>
      </c>
      <c r="P5358" s="16">
        <v>0</v>
      </c>
      <c r="Q5358" s="16">
        <v>0</v>
      </c>
      <c r="R5358" s="16">
        <f>Q5358*16.876/100</f>
        <v>0</v>
      </c>
      <c r="S5358" s="17">
        <f t="shared" si="581"/>
        <v>0</v>
      </c>
      <c r="T5358" s="16">
        <v>0</v>
      </c>
      <c r="U5358" s="18">
        <f t="shared" si="582"/>
        <v>0</v>
      </c>
      <c r="V5358" s="18">
        <f t="shared" si="583"/>
        <v>0</v>
      </c>
      <c r="W5358" s="18">
        <f t="shared" si="584"/>
        <v>0</v>
      </c>
      <c r="X5358" s="27"/>
      <c r="Y5358" s="19">
        <f t="shared" si="585"/>
        <v>0</v>
      </c>
      <c r="Z5358" s="18">
        <f t="shared" si="586"/>
        <v>0</v>
      </c>
      <c r="AA5358" s="12">
        <v>8</v>
      </c>
      <c r="AB5358" s="12">
        <v>1077.3599999999999</v>
      </c>
      <c r="AC5358" s="28">
        <f>+I5358+Y5358-Z5358</f>
        <v>0.36</v>
      </c>
      <c r="AD5358" s="20">
        <f t="shared" si="587"/>
        <v>0</v>
      </c>
      <c r="AE5358">
        <v>0</v>
      </c>
    </row>
    <row r="5359" spans="1:31" x14ac:dyDescent="0.25">
      <c r="A5359" s="9">
        <v>45260</v>
      </c>
      <c r="B5359" s="10" t="s">
        <v>486</v>
      </c>
      <c r="C5359" s="10" t="s">
        <v>282</v>
      </c>
      <c r="D5359" s="10" t="s">
        <v>40</v>
      </c>
      <c r="E5359" s="10" t="s">
        <v>30</v>
      </c>
      <c r="F5359" s="10">
        <v>550</v>
      </c>
      <c r="G5359" s="10">
        <v>599</v>
      </c>
      <c r="H5359" s="11">
        <f>SUMIFS(AA:AA,$A:$A,EOMONTH($A5359,-1),$B:$B,$B5359)</f>
        <v>-20</v>
      </c>
      <c r="I5359" s="63">
        <f>ROUND(SUMIFS(AC:AC,$A:$A,EOMONTH($A5359,-1),$B:$B,$B5359),2)</f>
        <v>-11.98</v>
      </c>
      <c r="J5359" s="11">
        <f>SUMIFS(AB:AB,$A:$A,EOMONTH($A5359,-1),$B:$B,$B5359)</f>
        <v>-2304</v>
      </c>
      <c r="K5359" s="13">
        <v>0</v>
      </c>
      <c r="L5359" s="25">
        <v>0</v>
      </c>
      <c r="M5359" s="15">
        <v>0</v>
      </c>
      <c r="N5359" s="14">
        <v>0</v>
      </c>
      <c r="O5359" s="16">
        <v>0</v>
      </c>
      <c r="P5359" s="16">
        <v>0</v>
      </c>
      <c r="Q5359" s="16">
        <v>0</v>
      </c>
      <c r="R5359" s="16">
        <f>Q5359*16.876/100</f>
        <v>0</v>
      </c>
      <c r="S5359" s="17">
        <f t="shared" si="581"/>
        <v>0</v>
      </c>
      <c r="T5359" s="16">
        <v>0</v>
      </c>
      <c r="U5359" s="18">
        <f t="shared" si="582"/>
        <v>-11.98</v>
      </c>
      <c r="V5359" s="18">
        <f t="shared" si="583"/>
        <v>0</v>
      </c>
      <c r="W5359" s="18">
        <f t="shared" si="584"/>
        <v>0</v>
      </c>
      <c r="X5359" s="27"/>
      <c r="Y5359" s="19">
        <f t="shared" si="585"/>
        <v>0</v>
      </c>
      <c r="Z5359" s="18">
        <f t="shared" si="586"/>
        <v>0</v>
      </c>
      <c r="AA5359" s="12">
        <v>-20</v>
      </c>
      <c r="AB5359" s="12">
        <v>-2304</v>
      </c>
      <c r="AC5359" s="28">
        <f>+I5359+Y5359-Z5359</f>
        <v>-11.98</v>
      </c>
      <c r="AD5359" s="20">
        <f t="shared" si="587"/>
        <v>20</v>
      </c>
      <c r="AE5359">
        <v>20</v>
      </c>
    </row>
    <row r="5360" spans="1:31" x14ac:dyDescent="0.25">
      <c r="A5360" s="59">
        <v>45260</v>
      </c>
      <c r="B5360" s="60" t="s">
        <v>822</v>
      </c>
      <c r="C5360" s="60" t="s">
        <v>282</v>
      </c>
      <c r="D5360" s="60" t="s">
        <v>29</v>
      </c>
      <c r="E5360" s="60" t="s">
        <v>30</v>
      </c>
      <c r="F5360" s="10"/>
      <c r="G5360" s="10"/>
      <c r="H5360" s="11"/>
      <c r="I5360" s="63">
        <f>ROUND(SUMIFS(AC:AC,$A:$A,EOMONTH($A5360,-1),$B:$B,$B5360),2)</f>
        <v>0</v>
      </c>
      <c r="J5360" s="11"/>
      <c r="K5360" s="13"/>
      <c r="L5360" s="25"/>
      <c r="M5360" s="15"/>
      <c r="N5360" s="14"/>
      <c r="O5360" s="16"/>
      <c r="P5360" s="16"/>
      <c r="Q5360" s="16"/>
      <c r="R5360" s="16"/>
      <c r="S5360" s="17">
        <f t="shared" si="581"/>
        <v>0</v>
      </c>
      <c r="T5360" s="16"/>
      <c r="U5360" s="18">
        <f t="shared" si="582"/>
        <v>0</v>
      </c>
      <c r="V5360" s="18">
        <f t="shared" si="583"/>
        <v>0</v>
      </c>
      <c r="W5360" s="18">
        <f t="shared" si="584"/>
        <v>0</v>
      </c>
      <c r="X5360" s="27"/>
      <c r="Y5360" s="19">
        <f t="shared" si="585"/>
        <v>0</v>
      </c>
      <c r="Z5360" s="18">
        <f t="shared" si="586"/>
        <v>0</v>
      </c>
      <c r="AA5360" s="12"/>
      <c r="AB5360" s="12"/>
      <c r="AC5360" s="28">
        <f>+I5360+Y5360-Z5360</f>
        <v>0</v>
      </c>
      <c r="AD5360" s="20">
        <f t="shared" si="587"/>
        <v>0</v>
      </c>
      <c r="AE5360">
        <v>0</v>
      </c>
    </row>
    <row r="5361" spans="1:31" x14ac:dyDescent="0.25">
      <c r="A5361" s="9">
        <v>45260</v>
      </c>
      <c r="B5361" s="10" t="s">
        <v>487</v>
      </c>
      <c r="C5361" s="10" t="s">
        <v>282</v>
      </c>
      <c r="D5361" s="10" t="s">
        <v>40</v>
      </c>
      <c r="E5361" s="10" t="s">
        <v>30</v>
      </c>
      <c r="F5361" s="10">
        <v>450</v>
      </c>
      <c r="G5361" s="10">
        <v>490</v>
      </c>
      <c r="H5361" s="11">
        <f>SUMIFS(AA:AA,$A:$A,EOMONTH($A5361,-1),$B:$B,$B5361)</f>
        <v>46</v>
      </c>
      <c r="I5361" s="63">
        <f>ROUND(SUMIFS(AC:AC,$A:$A,EOMONTH($A5361,-1),$B:$B,$B5361),2)</f>
        <v>2.08</v>
      </c>
      <c r="J5361" s="11">
        <f>SUMIFS(AB:AB,$A:$A,EOMONTH($A5361,-1),$B:$B,$B5361)</f>
        <v>0</v>
      </c>
      <c r="K5361" s="13">
        <v>0</v>
      </c>
      <c r="L5361" s="25">
        <v>0</v>
      </c>
      <c r="M5361" s="15">
        <v>0</v>
      </c>
      <c r="N5361" s="14">
        <v>0</v>
      </c>
      <c r="O5361" s="16">
        <v>48</v>
      </c>
      <c r="P5361" s="16">
        <v>4356</v>
      </c>
      <c r="Q5361" s="16">
        <v>0</v>
      </c>
      <c r="R5361" s="16">
        <f>Q5361*16.876/100</f>
        <v>0</v>
      </c>
      <c r="S5361" s="17">
        <f t="shared" si="581"/>
        <v>0</v>
      </c>
      <c r="T5361" s="16">
        <v>0</v>
      </c>
      <c r="U5361" s="18">
        <f t="shared" si="582"/>
        <v>22.54</v>
      </c>
      <c r="V5361" s="18">
        <f t="shared" si="583"/>
        <v>0</v>
      </c>
      <c r="W5361" s="18">
        <f t="shared" si="584"/>
        <v>0</v>
      </c>
      <c r="X5361" s="27"/>
      <c r="Y5361" s="19">
        <f t="shared" si="585"/>
        <v>0</v>
      </c>
      <c r="Z5361" s="18">
        <f t="shared" si="586"/>
        <v>23.52</v>
      </c>
      <c r="AA5361" s="12">
        <v>-2</v>
      </c>
      <c r="AB5361" s="12">
        <v>-4356</v>
      </c>
      <c r="AC5361" s="28">
        <f>+I5361+Y5361-Z5361</f>
        <v>-21.439999999999998</v>
      </c>
      <c r="AD5361" s="20">
        <f t="shared" si="587"/>
        <v>30</v>
      </c>
      <c r="AE5361">
        <v>30</v>
      </c>
    </row>
    <row r="5362" spans="1:31" x14ac:dyDescent="0.25">
      <c r="A5362" s="9">
        <v>45260</v>
      </c>
      <c r="B5362" s="10" t="s">
        <v>488</v>
      </c>
      <c r="C5362" s="10" t="s">
        <v>282</v>
      </c>
      <c r="D5362" s="10" t="s">
        <v>40</v>
      </c>
      <c r="E5362" s="10" t="s">
        <v>30</v>
      </c>
      <c r="F5362" s="10">
        <v>450</v>
      </c>
      <c r="G5362" s="10">
        <v>490</v>
      </c>
      <c r="H5362" s="11">
        <f>SUMIFS(AA:AA,$A:$A,EOMONTH($A5362,-1),$B:$B,$B5362)</f>
        <v>223</v>
      </c>
      <c r="I5362" s="63">
        <f>ROUND(SUMIFS(AC:AC,$A:$A,EOMONTH($A5362,-1),$B:$B,$B5362),2)</f>
        <v>10.07</v>
      </c>
      <c r="J5362" s="11">
        <f>SUMIFS(AB:AB,$A:$A,EOMONTH($A5362,-1),$B:$B,$B5362)</f>
        <v>24530</v>
      </c>
      <c r="K5362" s="13">
        <v>0</v>
      </c>
      <c r="L5362" s="25">
        <v>0</v>
      </c>
      <c r="M5362" s="15">
        <v>0</v>
      </c>
      <c r="N5362" s="14">
        <v>0</v>
      </c>
      <c r="O5362" s="16">
        <v>65</v>
      </c>
      <c r="P5362" s="16">
        <v>5898.75</v>
      </c>
      <c r="Q5362" s="16">
        <v>0</v>
      </c>
      <c r="R5362" s="16">
        <f>Q5362*16.876/100</f>
        <v>0</v>
      </c>
      <c r="S5362" s="17">
        <f t="shared" si="581"/>
        <v>0</v>
      </c>
      <c r="T5362" s="16">
        <v>0</v>
      </c>
      <c r="U5362" s="18">
        <f t="shared" si="582"/>
        <v>109.27</v>
      </c>
      <c r="V5362" s="18">
        <f t="shared" si="583"/>
        <v>0</v>
      </c>
      <c r="W5362" s="18">
        <f t="shared" si="584"/>
        <v>0</v>
      </c>
      <c r="X5362" s="27"/>
      <c r="Y5362" s="19">
        <f t="shared" si="585"/>
        <v>0</v>
      </c>
      <c r="Z5362" s="18">
        <f t="shared" si="586"/>
        <v>31.85</v>
      </c>
      <c r="AA5362" s="12">
        <v>158</v>
      </c>
      <c r="AB5362" s="12">
        <v>18631.25</v>
      </c>
      <c r="AC5362" s="28">
        <f>+I5362+Y5362-Z5362</f>
        <v>-21.78</v>
      </c>
      <c r="AD5362" s="20">
        <f t="shared" si="587"/>
        <v>30</v>
      </c>
      <c r="AE5362">
        <v>30</v>
      </c>
    </row>
    <row r="5363" spans="1:31" x14ac:dyDescent="0.25">
      <c r="A5363" s="9">
        <v>45260</v>
      </c>
      <c r="B5363" s="10" t="s">
        <v>489</v>
      </c>
      <c r="C5363" s="10" t="s">
        <v>282</v>
      </c>
      <c r="D5363" s="10" t="s">
        <v>29</v>
      </c>
      <c r="E5363" s="10" t="s">
        <v>30</v>
      </c>
      <c r="F5363" s="10"/>
      <c r="G5363" s="10">
        <v>0</v>
      </c>
      <c r="H5363" s="11">
        <f>SUMIFS(AA:AA,$A:$A,EOMONTH($A5363,-1),$B:$B,$B5363)</f>
        <v>243</v>
      </c>
      <c r="I5363" s="63">
        <f>ROUND(SUMIFS(AC:AC,$A:$A,EOMONTH($A5363,-1),$B:$B,$B5363),2)</f>
        <v>14.76</v>
      </c>
      <c r="J5363" s="11">
        <f>SUMIFS(AB:AB,$A:$A,EOMONTH($A5363,-1),$B:$B,$B5363)</f>
        <v>26730</v>
      </c>
      <c r="K5363" s="13">
        <v>0</v>
      </c>
      <c r="L5363" s="25">
        <v>0</v>
      </c>
      <c r="M5363" s="15">
        <v>0</v>
      </c>
      <c r="N5363" s="14">
        <v>0</v>
      </c>
      <c r="O5363" s="16">
        <v>0</v>
      </c>
      <c r="P5363" s="16">
        <v>0</v>
      </c>
      <c r="Q5363" s="16">
        <v>0</v>
      </c>
      <c r="R5363" s="16">
        <f>Q5363*16.876/100</f>
        <v>0</v>
      </c>
      <c r="S5363" s="17">
        <f t="shared" si="581"/>
        <v>0</v>
      </c>
      <c r="T5363" s="16">
        <v>0</v>
      </c>
      <c r="U5363" s="18">
        <f t="shared" si="582"/>
        <v>0</v>
      </c>
      <c r="V5363" s="18">
        <f t="shared" si="583"/>
        <v>0</v>
      </c>
      <c r="W5363" s="18">
        <f t="shared" si="584"/>
        <v>0</v>
      </c>
      <c r="X5363" s="27"/>
      <c r="Y5363" s="19">
        <f t="shared" si="585"/>
        <v>0</v>
      </c>
      <c r="Z5363" s="18">
        <f t="shared" si="586"/>
        <v>0</v>
      </c>
      <c r="AA5363" s="12">
        <v>243</v>
      </c>
      <c r="AB5363" s="12">
        <v>26730</v>
      </c>
      <c r="AC5363" s="28">
        <f>+I5363+Y5363-Z5363</f>
        <v>14.76</v>
      </c>
      <c r="AD5363" s="20">
        <f t="shared" si="587"/>
        <v>0</v>
      </c>
      <c r="AE5363">
        <v>0</v>
      </c>
    </row>
    <row r="5364" spans="1:31" x14ac:dyDescent="0.25">
      <c r="A5364" s="9">
        <v>45260</v>
      </c>
      <c r="B5364" s="10" t="s">
        <v>490</v>
      </c>
      <c r="C5364" s="10" t="s">
        <v>282</v>
      </c>
      <c r="D5364" s="10" t="s">
        <v>40</v>
      </c>
      <c r="E5364" s="10" t="s">
        <v>30</v>
      </c>
      <c r="F5364" s="10">
        <v>450</v>
      </c>
      <c r="G5364" s="10">
        <v>490</v>
      </c>
      <c r="H5364" s="11">
        <f>SUMIFS(AA:AA,$A:$A,EOMONTH($A5364,-1),$B:$B,$B5364)</f>
        <v>42</v>
      </c>
      <c r="I5364" s="63">
        <f>ROUND(SUMIFS(AC:AC,$A:$A,EOMONTH($A5364,-1),$B:$B,$B5364),2)</f>
        <v>1.9</v>
      </c>
      <c r="J5364" s="11">
        <f>SUMIFS(AB:AB,$A:$A,EOMONTH($A5364,-1),$B:$B,$B5364)</f>
        <v>0</v>
      </c>
      <c r="K5364" s="13">
        <v>0</v>
      </c>
      <c r="L5364" s="25">
        <v>0</v>
      </c>
      <c r="M5364" s="15">
        <v>0</v>
      </c>
      <c r="N5364" s="14">
        <v>0</v>
      </c>
      <c r="O5364" s="16">
        <v>28</v>
      </c>
      <c r="P5364" s="16">
        <v>2541</v>
      </c>
      <c r="Q5364" s="16">
        <v>0</v>
      </c>
      <c r="R5364" s="16">
        <f>Q5364*16.876/100</f>
        <v>0</v>
      </c>
      <c r="S5364" s="17">
        <f t="shared" si="581"/>
        <v>0</v>
      </c>
      <c r="T5364" s="16">
        <v>0</v>
      </c>
      <c r="U5364" s="18">
        <f t="shared" si="582"/>
        <v>20.58</v>
      </c>
      <c r="V5364" s="18">
        <f t="shared" si="583"/>
        <v>0</v>
      </c>
      <c r="W5364" s="18">
        <f t="shared" si="584"/>
        <v>0</v>
      </c>
      <c r="X5364" s="27"/>
      <c r="Y5364" s="19">
        <f t="shared" si="585"/>
        <v>0</v>
      </c>
      <c r="Z5364" s="18">
        <f t="shared" si="586"/>
        <v>13.72</v>
      </c>
      <c r="AA5364" s="12">
        <v>14</v>
      </c>
      <c r="AB5364" s="12">
        <v>-2541</v>
      </c>
      <c r="AC5364" s="28">
        <f>+I5364+Y5364-Z5364</f>
        <v>-11.82</v>
      </c>
      <c r="AD5364" s="20">
        <f t="shared" si="587"/>
        <v>20</v>
      </c>
      <c r="AE5364">
        <v>20</v>
      </c>
    </row>
    <row r="5365" spans="1:31" x14ac:dyDescent="0.25">
      <c r="A5365" s="9">
        <v>45260</v>
      </c>
      <c r="B5365" s="10" t="s">
        <v>491</v>
      </c>
      <c r="C5365" s="10" t="s">
        <v>282</v>
      </c>
      <c r="D5365" s="10" t="s">
        <v>29</v>
      </c>
      <c r="E5365" s="10" t="s">
        <v>30</v>
      </c>
      <c r="F5365" s="10"/>
      <c r="G5365" s="10">
        <v>0</v>
      </c>
      <c r="H5365" s="11">
        <f>SUMIFS(AA:AA,$A:$A,EOMONTH($A5365,-1),$B:$B,$B5365)</f>
        <v>233</v>
      </c>
      <c r="I5365" s="63">
        <f>ROUND(SUMIFS(AC:AC,$A:$A,EOMONTH($A5365,-1),$B:$B,$B5365),2)</f>
        <v>10.7</v>
      </c>
      <c r="J5365" s="11">
        <f>SUMIFS(AB:AB,$A:$A,EOMONTH($A5365,-1),$B:$B,$B5365)</f>
        <v>19761.740000000002</v>
      </c>
      <c r="K5365" s="13">
        <v>0</v>
      </c>
      <c r="L5365" s="25">
        <v>0</v>
      </c>
      <c r="M5365" s="15">
        <v>0</v>
      </c>
      <c r="N5365" s="14">
        <v>0</v>
      </c>
      <c r="O5365" s="16">
        <v>0</v>
      </c>
      <c r="P5365" s="16">
        <v>0</v>
      </c>
      <c r="Q5365" s="16">
        <v>0</v>
      </c>
      <c r="R5365" s="16">
        <f>Q5365*16.876/100</f>
        <v>0</v>
      </c>
      <c r="S5365" s="17">
        <f t="shared" si="581"/>
        <v>0</v>
      </c>
      <c r="T5365" s="16">
        <v>0</v>
      </c>
      <c r="U5365" s="18">
        <f t="shared" si="582"/>
        <v>0</v>
      </c>
      <c r="V5365" s="18">
        <f t="shared" si="583"/>
        <v>0</v>
      </c>
      <c r="W5365" s="18">
        <f t="shared" si="584"/>
        <v>0</v>
      </c>
      <c r="X5365" s="27"/>
      <c r="Y5365" s="19">
        <f t="shared" si="585"/>
        <v>0</v>
      </c>
      <c r="Z5365" s="18">
        <f t="shared" si="586"/>
        <v>0</v>
      </c>
      <c r="AA5365" s="12">
        <v>233</v>
      </c>
      <c r="AB5365" s="12">
        <v>19761.740000000002</v>
      </c>
      <c r="AC5365" s="28">
        <f>+I5365+Y5365-Z5365</f>
        <v>10.7</v>
      </c>
      <c r="AD5365" s="20">
        <f t="shared" si="587"/>
        <v>0</v>
      </c>
      <c r="AE5365">
        <v>0</v>
      </c>
    </row>
    <row r="5366" spans="1:31" x14ac:dyDescent="0.25">
      <c r="A5366" s="9">
        <v>45260</v>
      </c>
      <c r="B5366" s="10" t="s">
        <v>492</v>
      </c>
      <c r="C5366" s="10" t="s">
        <v>282</v>
      </c>
      <c r="D5366" s="10" t="s">
        <v>40</v>
      </c>
      <c r="E5366" s="10" t="s">
        <v>30</v>
      </c>
      <c r="F5366" s="10">
        <v>450</v>
      </c>
      <c r="G5366" s="10">
        <v>490</v>
      </c>
      <c r="H5366" s="11">
        <f>SUMIFS(AA:AA,$A:$A,EOMONTH($A5366,-1),$B:$B,$B5366)</f>
        <v>19</v>
      </c>
      <c r="I5366" s="63">
        <f>ROUND(SUMIFS(AC:AC,$A:$A,EOMONTH($A5366,-1),$B:$B,$B5366),2)</f>
        <v>157.07</v>
      </c>
      <c r="J5366" s="11">
        <f>SUMIFS(AB:AB,$A:$A,EOMONTH($A5366,-1),$B:$B,$B5366)</f>
        <v>1020.22</v>
      </c>
      <c r="K5366" s="13">
        <v>0</v>
      </c>
      <c r="L5366" s="25">
        <v>0</v>
      </c>
      <c r="M5366" s="15">
        <v>0</v>
      </c>
      <c r="N5366" s="14">
        <v>0</v>
      </c>
      <c r="O5366" s="16">
        <v>10</v>
      </c>
      <c r="P5366" s="16">
        <v>907.5</v>
      </c>
      <c r="Q5366" s="16">
        <v>0</v>
      </c>
      <c r="R5366" s="16">
        <f>Q5366*16.876/100</f>
        <v>0</v>
      </c>
      <c r="S5366" s="17">
        <f t="shared" si="581"/>
        <v>0</v>
      </c>
      <c r="T5366" s="16">
        <v>0</v>
      </c>
      <c r="U5366" s="18">
        <f t="shared" si="582"/>
        <v>9.31</v>
      </c>
      <c r="V5366" s="18">
        <f t="shared" si="583"/>
        <v>0</v>
      </c>
      <c r="W5366" s="18">
        <f t="shared" si="584"/>
        <v>0</v>
      </c>
      <c r="X5366" s="27"/>
      <c r="Y5366" s="19">
        <f t="shared" si="585"/>
        <v>0</v>
      </c>
      <c r="Z5366" s="18">
        <f t="shared" si="586"/>
        <v>4.9000000000000004</v>
      </c>
      <c r="AA5366" s="12">
        <v>9</v>
      </c>
      <c r="AB5366" s="12">
        <v>112.72</v>
      </c>
      <c r="AC5366" s="28">
        <f>+I5366+Y5366-Z5366</f>
        <v>152.16999999999999</v>
      </c>
      <c r="AD5366" s="20">
        <f t="shared" si="587"/>
        <v>0</v>
      </c>
      <c r="AE5366">
        <v>0</v>
      </c>
    </row>
    <row r="5367" spans="1:31" x14ac:dyDescent="0.25">
      <c r="A5367" s="9">
        <v>45260</v>
      </c>
      <c r="B5367" s="10" t="s">
        <v>493</v>
      </c>
      <c r="C5367" s="10" t="s">
        <v>282</v>
      </c>
      <c r="D5367" s="10" t="s">
        <v>29</v>
      </c>
      <c r="E5367" s="10" t="s">
        <v>30</v>
      </c>
      <c r="F5367" s="10"/>
      <c r="G5367" s="10">
        <v>0</v>
      </c>
      <c r="H5367" s="11">
        <f>SUMIFS(AA:AA,$A:$A,EOMONTH($A5367,-1),$B:$B,$B5367)</f>
        <v>312</v>
      </c>
      <c r="I5367" s="63">
        <f>ROUND(SUMIFS(AC:AC,$A:$A,EOMONTH($A5367,-1),$B:$B,$B5367),2)</f>
        <v>23.84</v>
      </c>
      <c r="J5367" s="11">
        <f>SUMIFS(AB:AB,$A:$A,EOMONTH($A5367,-1),$B:$B,$B5367)</f>
        <v>24475.040000000001</v>
      </c>
      <c r="K5367" s="13">
        <v>0</v>
      </c>
      <c r="L5367" s="25">
        <v>0</v>
      </c>
      <c r="M5367" s="15">
        <v>0</v>
      </c>
      <c r="N5367" s="14">
        <v>0</v>
      </c>
      <c r="O5367" s="16">
        <v>0</v>
      </c>
      <c r="P5367" s="16">
        <v>0</v>
      </c>
      <c r="Q5367" s="16">
        <v>0</v>
      </c>
      <c r="R5367" s="16">
        <f>Q5367*16.876/100</f>
        <v>0</v>
      </c>
      <c r="S5367" s="17">
        <f t="shared" si="581"/>
        <v>0</v>
      </c>
      <c r="T5367" s="16">
        <v>0</v>
      </c>
      <c r="U5367" s="18">
        <f t="shared" si="582"/>
        <v>0</v>
      </c>
      <c r="V5367" s="18">
        <f t="shared" si="583"/>
        <v>0</v>
      </c>
      <c r="W5367" s="18">
        <f t="shared" si="584"/>
        <v>0</v>
      </c>
      <c r="X5367" s="27"/>
      <c r="Y5367" s="19">
        <f t="shared" si="585"/>
        <v>0</v>
      </c>
      <c r="Z5367" s="18">
        <f t="shared" si="586"/>
        <v>0</v>
      </c>
      <c r="AA5367" s="12">
        <v>312</v>
      </c>
      <c r="AB5367" s="12">
        <v>24475.040000000001</v>
      </c>
      <c r="AC5367" s="28">
        <f>+I5367+Y5367-Z5367</f>
        <v>23.84</v>
      </c>
      <c r="AD5367" s="20">
        <f t="shared" si="587"/>
        <v>0</v>
      </c>
      <c r="AE5367">
        <v>0</v>
      </c>
    </row>
    <row r="5368" spans="1:31" x14ac:dyDescent="0.25">
      <c r="A5368" s="9">
        <v>45260</v>
      </c>
      <c r="B5368" s="10" t="s">
        <v>494</v>
      </c>
      <c r="C5368" s="10" t="s">
        <v>282</v>
      </c>
      <c r="D5368" s="10" t="s">
        <v>29</v>
      </c>
      <c r="E5368" s="10" t="s">
        <v>30</v>
      </c>
      <c r="F5368" s="10"/>
      <c r="G5368" s="10">
        <v>0</v>
      </c>
      <c r="H5368" s="11">
        <f>SUMIFS(AA:AA,$A:$A,EOMONTH($A5368,-1),$B:$B,$B5368)</f>
        <v>132</v>
      </c>
      <c r="I5368" s="63">
        <f>ROUND(SUMIFS(AC:AC,$A:$A,EOMONTH($A5368,-1),$B:$B,$B5368),2)</f>
        <v>1.1299999999999999</v>
      </c>
      <c r="J5368" s="11">
        <f>SUMIFS(AB:AB,$A:$A,EOMONTH($A5368,-1),$B:$B,$B5368)</f>
        <v>6818.47</v>
      </c>
      <c r="K5368" s="13">
        <v>0</v>
      </c>
      <c r="L5368" s="25">
        <v>0</v>
      </c>
      <c r="M5368" s="15">
        <v>0</v>
      </c>
      <c r="N5368" s="14">
        <v>0</v>
      </c>
      <c r="O5368" s="16">
        <v>0</v>
      </c>
      <c r="P5368" s="16">
        <v>0</v>
      </c>
      <c r="Q5368" s="16">
        <v>0</v>
      </c>
      <c r="R5368" s="16">
        <f>Q5368*16.876/100</f>
        <v>0</v>
      </c>
      <c r="S5368" s="17">
        <f t="shared" si="581"/>
        <v>0</v>
      </c>
      <c r="T5368" s="16">
        <v>0</v>
      </c>
      <c r="U5368" s="18">
        <f t="shared" si="582"/>
        <v>0</v>
      </c>
      <c r="V5368" s="18">
        <f t="shared" si="583"/>
        <v>0</v>
      </c>
      <c r="W5368" s="18">
        <f t="shared" si="584"/>
        <v>0</v>
      </c>
      <c r="X5368" s="27"/>
      <c r="Y5368" s="19">
        <f t="shared" si="585"/>
        <v>0</v>
      </c>
      <c r="Z5368" s="18">
        <f t="shared" si="586"/>
        <v>0</v>
      </c>
      <c r="AA5368" s="12">
        <v>132</v>
      </c>
      <c r="AB5368" s="12">
        <v>6818.47</v>
      </c>
      <c r="AC5368" s="28">
        <f>+I5368+Y5368-Z5368</f>
        <v>1.1299999999999999</v>
      </c>
      <c r="AD5368" s="20">
        <f t="shared" si="587"/>
        <v>0</v>
      </c>
      <c r="AE5368">
        <v>0</v>
      </c>
    </row>
    <row r="5369" spans="1:31" x14ac:dyDescent="0.25">
      <c r="A5369" s="9">
        <v>45260</v>
      </c>
      <c r="B5369" s="10" t="s">
        <v>495</v>
      </c>
      <c r="C5369" s="10" t="s">
        <v>282</v>
      </c>
      <c r="D5369" s="10" t="s">
        <v>40</v>
      </c>
      <c r="E5369" s="10" t="s">
        <v>30</v>
      </c>
      <c r="F5369" s="10">
        <v>450</v>
      </c>
      <c r="G5369" s="10">
        <v>490</v>
      </c>
      <c r="H5369" s="11">
        <f>SUMIFS(AA:AA,$A:$A,EOMONTH($A5369,-1),$B:$B,$B5369)</f>
        <v>952</v>
      </c>
      <c r="I5369" s="63">
        <f>ROUND(SUMIFS(AC:AC,$A:$A,EOMONTH($A5369,-1),$B:$B,$B5369),2)</f>
        <v>520.72</v>
      </c>
      <c r="J5369" s="11">
        <f>SUMIFS(AB:AB,$A:$A,EOMONTH($A5369,-1),$B:$B,$B5369)</f>
        <v>52801.99</v>
      </c>
      <c r="K5369" s="13">
        <v>0</v>
      </c>
      <c r="L5369" s="25">
        <v>0</v>
      </c>
      <c r="M5369" s="15">
        <v>0</v>
      </c>
      <c r="N5369" s="14">
        <v>0</v>
      </c>
      <c r="O5369" s="16">
        <v>21</v>
      </c>
      <c r="P5369" s="16">
        <v>1905.75</v>
      </c>
      <c r="Q5369" s="16">
        <v>0</v>
      </c>
      <c r="R5369" s="16">
        <f>Q5369*16.876/100</f>
        <v>0</v>
      </c>
      <c r="S5369" s="17">
        <f t="shared" si="581"/>
        <v>0</v>
      </c>
      <c r="T5369" s="16">
        <v>0</v>
      </c>
      <c r="U5369" s="18">
        <f t="shared" si="582"/>
        <v>466.48</v>
      </c>
      <c r="V5369" s="18">
        <f t="shared" si="583"/>
        <v>0</v>
      </c>
      <c r="W5369" s="18">
        <f t="shared" si="584"/>
        <v>0</v>
      </c>
      <c r="X5369" s="27"/>
      <c r="Y5369" s="19">
        <f t="shared" si="585"/>
        <v>0</v>
      </c>
      <c r="Z5369" s="18">
        <f t="shared" si="586"/>
        <v>10.29</v>
      </c>
      <c r="AA5369" s="12">
        <v>931</v>
      </c>
      <c r="AB5369" s="12">
        <v>50896.24</v>
      </c>
      <c r="AC5369" s="28">
        <f>+I5369+Y5369-Z5369</f>
        <v>510.43</v>
      </c>
      <c r="AD5369" s="20">
        <f t="shared" si="587"/>
        <v>0</v>
      </c>
      <c r="AE5369">
        <v>0</v>
      </c>
    </row>
    <row r="5370" spans="1:31" x14ac:dyDescent="0.25">
      <c r="A5370" s="9">
        <v>45260</v>
      </c>
      <c r="B5370" s="10" t="s">
        <v>496</v>
      </c>
      <c r="C5370" s="10" t="s">
        <v>282</v>
      </c>
      <c r="D5370" s="10" t="s">
        <v>40</v>
      </c>
      <c r="E5370" s="10" t="s">
        <v>30</v>
      </c>
      <c r="F5370" s="10">
        <v>450</v>
      </c>
      <c r="G5370" s="10">
        <v>490</v>
      </c>
      <c r="H5370" s="11">
        <f>SUMIFS(AA:AA,$A:$A,EOMONTH($A5370,-1),$B:$B,$B5370)</f>
        <v>222</v>
      </c>
      <c r="I5370" s="63">
        <f>ROUND(SUMIFS(AC:AC,$A:$A,EOMONTH($A5370,-1),$B:$B,$B5370),2)</f>
        <v>10.02</v>
      </c>
      <c r="J5370" s="11">
        <f>SUMIFS(AB:AB,$A:$A,EOMONTH($A5370,-1),$B:$B,$B5370)</f>
        <v>24420</v>
      </c>
      <c r="K5370" s="13">
        <v>0</v>
      </c>
      <c r="L5370" s="25">
        <v>0</v>
      </c>
      <c r="M5370" s="15">
        <v>0</v>
      </c>
      <c r="N5370" s="14">
        <v>0</v>
      </c>
      <c r="O5370" s="16">
        <v>68</v>
      </c>
      <c r="P5370" s="16">
        <v>6171</v>
      </c>
      <c r="Q5370" s="16">
        <v>0</v>
      </c>
      <c r="R5370" s="16">
        <f>Q5370*16.876/100</f>
        <v>0</v>
      </c>
      <c r="S5370" s="17">
        <f t="shared" si="581"/>
        <v>0</v>
      </c>
      <c r="T5370" s="16">
        <v>0</v>
      </c>
      <c r="U5370" s="18">
        <f t="shared" si="582"/>
        <v>108.78</v>
      </c>
      <c r="V5370" s="18">
        <f t="shared" si="583"/>
        <v>0</v>
      </c>
      <c r="W5370" s="18">
        <f t="shared" si="584"/>
        <v>0</v>
      </c>
      <c r="X5370" s="27"/>
      <c r="Y5370" s="19">
        <f t="shared" si="585"/>
        <v>0</v>
      </c>
      <c r="Z5370" s="18">
        <f t="shared" si="586"/>
        <v>33.32</v>
      </c>
      <c r="AA5370" s="12">
        <v>154</v>
      </c>
      <c r="AB5370" s="12">
        <v>18249</v>
      </c>
      <c r="AC5370" s="28">
        <f>+I5370+Y5370-Z5370</f>
        <v>-23.3</v>
      </c>
      <c r="AD5370" s="20">
        <f t="shared" si="587"/>
        <v>30</v>
      </c>
      <c r="AE5370">
        <v>30</v>
      </c>
    </row>
    <row r="5371" spans="1:31" x14ac:dyDescent="0.25">
      <c r="A5371" s="9">
        <v>45260</v>
      </c>
      <c r="B5371" s="10" t="s">
        <v>497</v>
      </c>
      <c r="C5371" s="10" t="s">
        <v>282</v>
      </c>
      <c r="D5371" s="10" t="s">
        <v>29</v>
      </c>
      <c r="E5371" s="10" t="s">
        <v>30</v>
      </c>
      <c r="F5371" s="10"/>
      <c r="G5371" s="10">
        <v>0</v>
      </c>
      <c r="H5371" s="11">
        <f>SUMIFS(AA:AA,$A:$A,EOMONTH($A5371,-1),$B:$B,$B5371)</f>
        <v>-30</v>
      </c>
      <c r="I5371" s="63">
        <f>ROUND(SUMIFS(AC:AC,$A:$A,EOMONTH($A5371,-1),$B:$B,$B5371),2)</f>
        <v>0</v>
      </c>
      <c r="J5371" s="11">
        <f>SUMIFS(AB:AB,$A:$A,EOMONTH($A5371,-1),$B:$B,$B5371)</f>
        <v>-4083.6</v>
      </c>
      <c r="K5371" s="13">
        <v>0</v>
      </c>
      <c r="L5371" s="25">
        <v>0</v>
      </c>
      <c r="M5371" s="15">
        <v>0</v>
      </c>
      <c r="N5371" s="14">
        <v>0</v>
      </c>
      <c r="O5371" s="16">
        <v>0</v>
      </c>
      <c r="P5371" s="16">
        <v>0</v>
      </c>
      <c r="Q5371" s="16">
        <v>0</v>
      </c>
      <c r="R5371" s="16">
        <f>Q5371*16.876/100</f>
        <v>0</v>
      </c>
      <c r="S5371" s="17">
        <f t="shared" si="581"/>
        <v>0</v>
      </c>
      <c r="T5371" s="16">
        <v>0</v>
      </c>
      <c r="U5371" s="18">
        <f t="shared" si="582"/>
        <v>0</v>
      </c>
      <c r="V5371" s="18">
        <f t="shared" si="583"/>
        <v>0</v>
      </c>
      <c r="W5371" s="18">
        <f t="shared" si="584"/>
        <v>0</v>
      </c>
      <c r="X5371" s="27"/>
      <c r="Y5371" s="19">
        <f t="shared" si="585"/>
        <v>0</v>
      </c>
      <c r="Z5371" s="18">
        <f t="shared" si="586"/>
        <v>0</v>
      </c>
      <c r="AA5371" s="12">
        <v>-30</v>
      </c>
      <c r="AB5371" s="12">
        <v>-4083.6</v>
      </c>
      <c r="AC5371" s="28">
        <f>+I5371+Y5371-Z5371</f>
        <v>0</v>
      </c>
      <c r="AD5371" s="20">
        <f t="shared" si="587"/>
        <v>0</v>
      </c>
      <c r="AE5371">
        <v>0</v>
      </c>
    </row>
    <row r="5372" spans="1:31" x14ac:dyDescent="0.25">
      <c r="A5372" s="9">
        <v>45260</v>
      </c>
      <c r="B5372" s="10" t="s">
        <v>498</v>
      </c>
      <c r="C5372" s="10" t="s">
        <v>282</v>
      </c>
      <c r="D5372" s="10" t="s">
        <v>40</v>
      </c>
      <c r="E5372" s="10" t="s">
        <v>30</v>
      </c>
      <c r="F5372" s="10">
        <v>605</v>
      </c>
      <c r="G5372" s="10">
        <v>659</v>
      </c>
      <c r="H5372" s="11">
        <f>SUMIFS(AA:AA,$A:$A,EOMONTH($A5372,-1),$B:$B,$B5372)</f>
        <v>-20</v>
      </c>
      <c r="I5372" s="63">
        <f>ROUND(SUMIFS(AC:AC,$A:$A,EOMONTH($A5372,-1),$B:$B,$B5372),2)</f>
        <v>-16.25</v>
      </c>
      <c r="J5372" s="11">
        <f>SUMIFS(AB:AB,$A:$A,EOMONTH($A5372,-1),$B:$B,$B5372)</f>
        <v>-2951.6</v>
      </c>
      <c r="K5372" s="13">
        <v>0</v>
      </c>
      <c r="L5372" s="25">
        <v>0</v>
      </c>
      <c r="M5372" s="15">
        <v>0</v>
      </c>
      <c r="N5372" s="14">
        <v>0</v>
      </c>
      <c r="O5372" s="16">
        <v>0</v>
      </c>
      <c r="P5372" s="16">
        <v>0</v>
      </c>
      <c r="Q5372" s="16">
        <v>0</v>
      </c>
      <c r="R5372" s="16">
        <f>Q5372*16.876/100</f>
        <v>0</v>
      </c>
      <c r="S5372" s="17">
        <f t="shared" si="581"/>
        <v>0</v>
      </c>
      <c r="T5372" s="16">
        <v>0</v>
      </c>
      <c r="U5372" s="18">
        <f t="shared" si="582"/>
        <v>-13.18</v>
      </c>
      <c r="V5372" s="18">
        <f t="shared" si="583"/>
        <v>0</v>
      </c>
      <c r="W5372" s="18">
        <f t="shared" si="584"/>
        <v>0</v>
      </c>
      <c r="X5372" s="27"/>
      <c r="Y5372" s="19">
        <f t="shared" si="585"/>
        <v>0</v>
      </c>
      <c r="Z5372" s="18">
        <f t="shared" si="586"/>
        <v>0</v>
      </c>
      <c r="AA5372" s="12">
        <v>-20</v>
      </c>
      <c r="AB5372" s="12">
        <v>-2951.6</v>
      </c>
      <c r="AC5372" s="28">
        <f>+I5372+Y5372-Z5372</f>
        <v>-16.25</v>
      </c>
      <c r="AD5372" s="20">
        <f t="shared" si="587"/>
        <v>20</v>
      </c>
      <c r="AE5372">
        <v>20</v>
      </c>
    </row>
    <row r="5373" spans="1:31" x14ac:dyDescent="0.25">
      <c r="A5373" s="9">
        <v>45260</v>
      </c>
      <c r="B5373" s="10" t="s">
        <v>499</v>
      </c>
      <c r="C5373" s="10" t="s">
        <v>282</v>
      </c>
      <c r="D5373" s="10" t="s">
        <v>40</v>
      </c>
      <c r="E5373" s="10" t="s">
        <v>30</v>
      </c>
      <c r="F5373" s="10">
        <v>605</v>
      </c>
      <c r="G5373" s="10">
        <v>659</v>
      </c>
      <c r="H5373" s="11">
        <f>SUMIFS(AA:AA,$A:$A,EOMONTH($A5373,-1),$B:$B,$B5373)</f>
        <v>-25</v>
      </c>
      <c r="I5373" s="63">
        <f>ROUND(SUMIFS(AC:AC,$A:$A,EOMONTH($A5373,-1),$B:$B,$B5373),2)</f>
        <v>-16.48</v>
      </c>
      <c r="J5373" s="11">
        <f>SUMIFS(AB:AB,$A:$A,EOMONTH($A5373,-1),$B:$B,$B5373)</f>
        <v>-3280</v>
      </c>
      <c r="K5373" s="13">
        <v>0</v>
      </c>
      <c r="L5373" s="25">
        <v>0</v>
      </c>
      <c r="M5373" s="15">
        <v>0</v>
      </c>
      <c r="N5373" s="14">
        <v>0</v>
      </c>
      <c r="O5373" s="16">
        <v>0</v>
      </c>
      <c r="P5373" s="16">
        <v>0</v>
      </c>
      <c r="Q5373" s="16">
        <v>0</v>
      </c>
      <c r="R5373" s="16">
        <f>Q5373*16.876/100</f>
        <v>0</v>
      </c>
      <c r="S5373" s="17">
        <f t="shared" si="581"/>
        <v>0</v>
      </c>
      <c r="T5373" s="16">
        <v>0</v>
      </c>
      <c r="U5373" s="18">
        <f t="shared" si="582"/>
        <v>-16.475000000000001</v>
      </c>
      <c r="V5373" s="18">
        <f t="shared" si="583"/>
        <v>0</v>
      </c>
      <c r="W5373" s="18">
        <f t="shared" si="584"/>
        <v>0</v>
      </c>
      <c r="X5373" s="27"/>
      <c r="Y5373" s="19">
        <f t="shared" si="585"/>
        <v>0</v>
      </c>
      <c r="Z5373" s="18">
        <f t="shared" si="586"/>
        <v>0</v>
      </c>
      <c r="AA5373" s="12">
        <v>-25</v>
      </c>
      <c r="AB5373" s="12">
        <v>-3280</v>
      </c>
      <c r="AC5373" s="28">
        <f>+I5373+Y5373-Z5373</f>
        <v>-16.48</v>
      </c>
      <c r="AD5373" s="20">
        <f t="shared" si="587"/>
        <v>20</v>
      </c>
      <c r="AE5373">
        <v>20</v>
      </c>
    </row>
    <row r="5374" spans="1:31" x14ac:dyDescent="0.25">
      <c r="A5374" s="9">
        <v>45260</v>
      </c>
      <c r="B5374" s="10" t="s">
        <v>500</v>
      </c>
      <c r="C5374" s="10" t="s">
        <v>282</v>
      </c>
      <c r="D5374" s="10" t="s">
        <v>29</v>
      </c>
      <c r="E5374" s="10" t="s">
        <v>30</v>
      </c>
      <c r="F5374" s="10"/>
      <c r="G5374" s="10">
        <v>0</v>
      </c>
      <c r="H5374" s="11">
        <f>SUMIFS(AA:AA,$A:$A,EOMONTH($A5374,-1),$B:$B,$B5374)</f>
        <v>-57</v>
      </c>
      <c r="I5374" s="63">
        <f>ROUND(SUMIFS(AC:AC,$A:$A,EOMONTH($A5374,-1),$B:$B,$B5374),2)</f>
        <v>0</v>
      </c>
      <c r="J5374" s="11">
        <f>SUMIFS(AB:AB,$A:$A,EOMONTH($A5374,-1),$B:$B,$B5374)</f>
        <v>-8217.24</v>
      </c>
      <c r="K5374" s="13">
        <v>0</v>
      </c>
      <c r="L5374" s="25">
        <v>0</v>
      </c>
      <c r="M5374" s="15">
        <v>0</v>
      </c>
      <c r="N5374" s="14">
        <v>0</v>
      </c>
      <c r="O5374" s="16">
        <v>0</v>
      </c>
      <c r="P5374" s="16">
        <v>0</v>
      </c>
      <c r="Q5374" s="16">
        <v>0</v>
      </c>
      <c r="R5374" s="16">
        <f>Q5374*16.876/100</f>
        <v>0</v>
      </c>
      <c r="S5374" s="17">
        <f t="shared" si="581"/>
        <v>0</v>
      </c>
      <c r="T5374" s="16">
        <v>0</v>
      </c>
      <c r="U5374" s="18">
        <f t="shared" si="582"/>
        <v>0</v>
      </c>
      <c r="V5374" s="18">
        <f t="shared" si="583"/>
        <v>0</v>
      </c>
      <c r="W5374" s="18">
        <f t="shared" si="584"/>
        <v>0</v>
      </c>
      <c r="X5374" s="27"/>
      <c r="Y5374" s="19">
        <f t="shared" si="585"/>
        <v>0</v>
      </c>
      <c r="Z5374" s="18">
        <f t="shared" si="586"/>
        <v>0</v>
      </c>
      <c r="AA5374" s="12">
        <v>-57</v>
      </c>
      <c r="AB5374" s="12">
        <v>-8217.24</v>
      </c>
      <c r="AC5374" s="28">
        <f>+I5374+Y5374-Z5374</f>
        <v>0</v>
      </c>
      <c r="AD5374" s="20">
        <f t="shared" si="587"/>
        <v>0</v>
      </c>
      <c r="AE5374">
        <v>0</v>
      </c>
    </row>
    <row r="5375" spans="1:31" x14ac:dyDescent="0.25">
      <c r="A5375" s="9">
        <v>45260</v>
      </c>
      <c r="B5375" s="10" t="s">
        <v>501</v>
      </c>
      <c r="C5375" s="10" t="s">
        <v>282</v>
      </c>
      <c r="D5375" s="10" t="s">
        <v>40</v>
      </c>
      <c r="E5375" s="10" t="s">
        <v>30</v>
      </c>
      <c r="F5375" s="10">
        <v>605</v>
      </c>
      <c r="G5375" s="10">
        <v>659</v>
      </c>
      <c r="H5375" s="11">
        <f>SUMIFS(AA:AA,$A:$A,EOMONTH($A5375,-1),$B:$B,$B5375)</f>
        <v>-25</v>
      </c>
      <c r="I5375" s="63">
        <f>ROUND(SUMIFS(AC:AC,$A:$A,EOMONTH($A5375,-1),$B:$B,$B5375),2)</f>
        <v>-13.18</v>
      </c>
      <c r="J5375" s="11">
        <f>SUMIFS(AB:AB,$A:$A,EOMONTH($A5375,-1),$B:$B,$B5375)</f>
        <v>-3304.6</v>
      </c>
      <c r="K5375" s="13">
        <v>0</v>
      </c>
      <c r="L5375" s="25">
        <v>0</v>
      </c>
      <c r="M5375" s="15">
        <v>0</v>
      </c>
      <c r="N5375" s="14">
        <v>0</v>
      </c>
      <c r="O5375" s="16">
        <v>0</v>
      </c>
      <c r="P5375" s="16">
        <v>0</v>
      </c>
      <c r="Q5375" s="16">
        <v>0</v>
      </c>
      <c r="R5375" s="16">
        <f>Q5375*16.876/100</f>
        <v>0</v>
      </c>
      <c r="S5375" s="17">
        <f t="shared" si="581"/>
        <v>0</v>
      </c>
      <c r="T5375" s="16">
        <v>0</v>
      </c>
      <c r="U5375" s="18">
        <f t="shared" si="582"/>
        <v>-16.475000000000001</v>
      </c>
      <c r="V5375" s="18">
        <f t="shared" si="583"/>
        <v>0</v>
      </c>
      <c r="W5375" s="18">
        <f t="shared" si="584"/>
        <v>0</v>
      </c>
      <c r="X5375" s="27"/>
      <c r="Y5375" s="19">
        <f t="shared" si="585"/>
        <v>0</v>
      </c>
      <c r="Z5375" s="18">
        <f t="shared" si="586"/>
        <v>0</v>
      </c>
      <c r="AA5375" s="12">
        <v>-25</v>
      </c>
      <c r="AB5375" s="12">
        <v>-3304.6</v>
      </c>
      <c r="AC5375" s="28">
        <f>+I5375+Y5375-Z5375</f>
        <v>-13.18</v>
      </c>
      <c r="AD5375" s="20">
        <f t="shared" si="587"/>
        <v>20</v>
      </c>
      <c r="AE5375">
        <v>20</v>
      </c>
    </row>
    <row r="5376" spans="1:31" x14ac:dyDescent="0.25">
      <c r="A5376" s="9">
        <v>45260</v>
      </c>
      <c r="B5376" s="10" t="s">
        <v>502</v>
      </c>
      <c r="C5376" s="10" t="s">
        <v>282</v>
      </c>
      <c r="D5376" s="10" t="s">
        <v>40</v>
      </c>
      <c r="E5376" s="10" t="s">
        <v>30</v>
      </c>
      <c r="F5376" s="10">
        <v>605</v>
      </c>
      <c r="G5376" s="10">
        <v>659</v>
      </c>
      <c r="H5376" s="11">
        <f>SUMIFS(AA:AA,$A:$A,EOMONTH($A5376,-1),$B:$B,$B5376)</f>
        <v>-35</v>
      </c>
      <c r="I5376" s="63">
        <f>ROUND(SUMIFS(AC:AC,$A:$A,EOMONTH($A5376,-1),$B:$B,$B5376),2)</f>
        <v>-16.48</v>
      </c>
      <c r="J5376" s="11">
        <f>SUMIFS(AB:AB,$A:$A,EOMONTH($A5376,-1),$B:$B,$B5376)</f>
        <v>-4641.2</v>
      </c>
      <c r="K5376" s="13">
        <v>0</v>
      </c>
      <c r="L5376" s="25">
        <v>0</v>
      </c>
      <c r="M5376" s="15">
        <v>0</v>
      </c>
      <c r="N5376" s="14">
        <v>0</v>
      </c>
      <c r="O5376" s="16">
        <v>0</v>
      </c>
      <c r="P5376" s="16">
        <v>0</v>
      </c>
      <c r="Q5376" s="16">
        <v>0</v>
      </c>
      <c r="R5376" s="16">
        <f>Q5376*16.876/100</f>
        <v>0</v>
      </c>
      <c r="S5376" s="17">
        <f t="shared" si="581"/>
        <v>0</v>
      </c>
      <c r="T5376" s="16">
        <v>0</v>
      </c>
      <c r="U5376" s="18">
        <f t="shared" si="582"/>
        <v>-23.065000000000001</v>
      </c>
      <c r="V5376" s="18">
        <f t="shared" si="583"/>
        <v>0</v>
      </c>
      <c r="W5376" s="18">
        <f t="shared" si="584"/>
        <v>0</v>
      </c>
      <c r="X5376" s="27"/>
      <c r="Y5376" s="19">
        <f t="shared" si="585"/>
        <v>0</v>
      </c>
      <c r="Z5376" s="18">
        <f t="shared" si="586"/>
        <v>0</v>
      </c>
      <c r="AA5376" s="12">
        <v>-35</v>
      </c>
      <c r="AB5376" s="12">
        <v>-4641.2</v>
      </c>
      <c r="AC5376" s="28">
        <f>+I5376+Y5376-Z5376</f>
        <v>-16.48</v>
      </c>
      <c r="AD5376" s="20">
        <f t="shared" si="587"/>
        <v>20</v>
      </c>
      <c r="AE5376">
        <v>20</v>
      </c>
    </row>
    <row r="5377" spans="1:31" x14ac:dyDescent="0.25">
      <c r="A5377" s="9">
        <v>45260</v>
      </c>
      <c r="B5377" s="10" t="s">
        <v>503</v>
      </c>
      <c r="C5377" s="10" t="s">
        <v>282</v>
      </c>
      <c r="D5377" s="10" t="s">
        <v>40</v>
      </c>
      <c r="E5377" s="10" t="s">
        <v>30</v>
      </c>
      <c r="F5377" s="10">
        <v>605</v>
      </c>
      <c r="G5377" s="10">
        <v>659</v>
      </c>
      <c r="H5377" s="11">
        <f>SUMIFS(AA:AA,$A:$A,EOMONTH($A5377,-1),$B:$B,$B5377)</f>
        <v>-35</v>
      </c>
      <c r="I5377" s="63">
        <f>ROUND(SUMIFS(AC:AC,$A:$A,EOMONTH($A5377,-1),$B:$B,$B5377),2)</f>
        <v>-16.48</v>
      </c>
      <c r="J5377" s="11">
        <f>SUMIFS(AB:AB,$A:$A,EOMONTH($A5377,-1),$B:$B,$B5377)</f>
        <v>-4641.2</v>
      </c>
      <c r="K5377" s="13">
        <v>0</v>
      </c>
      <c r="L5377" s="25">
        <v>0</v>
      </c>
      <c r="M5377" s="15">
        <v>0</v>
      </c>
      <c r="N5377" s="14">
        <v>0</v>
      </c>
      <c r="O5377" s="16">
        <v>0</v>
      </c>
      <c r="P5377" s="16">
        <v>0</v>
      </c>
      <c r="Q5377" s="16">
        <v>0</v>
      </c>
      <c r="R5377" s="16">
        <f>Q5377*16.876/100</f>
        <v>0</v>
      </c>
      <c r="S5377" s="17">
        <f t="shared" si="581"/>
        <v>0</v>
      </c>
      <c r="T5377" s="16">
        <v>0</v>
      </c>
      <c r="U5377" s="18">
        <f t="shared" si="582"/>
        <v>-23.065000000000001</v>
      </c>
      <c r="V5377" s="18">
        <f t="shared" si="583"/>
        <v>0</v>
      </c>
      <c r="W5377" s="18">
        <f t="shared" si="584"/>
        <v>0</v>
      </c>
      <c r="X5377" s="27"/>
      <c r="Y5377" s="19">
        <f t="shared" si="585"/>
        <v>0</v>
      </c>
      <c r="Z5377" s="18">
        <f t="shared" si="586"/>
        <v>0</v>
      </c>
      <c r="AA5377" s="12">
        <v>-35</v>
      </c>
      <c r="AB5377" s="12">
        <v>-4641.2</v>
      </c>
      <c r="AC5377" s="28">
        <f>+I5377+Y5377-Z5377</f>
        <v>-16.48</v>
      </c>
      <c r="AD5377" s="20">
        <f t="shared" si="587"/>
        <v>20</v>
      </c>
      <c r="AE5377">
        <v>20</v>
      </c>
    </row>
    <row r="5378" spans="1:31" x14ac:dyDescent="0.25">
      <c r="A5378" s="9">
        <v>45260</v>
      </c>
      <c r="B5378" s="10" t="s">
        <v>504</v>
      </c>
      <c r="C5378" s="10" t="s">
        <v>282</v>
      </c>
      <c r="D5378" s="10" t="s">
        <v>40</v>
      </c>
      <c r="E5378" s="10" t="s">
        <v>30</v>
      </c>
      <c r="F5378" s="10">
        <v>1100</v>
      </c>
      <c r="G5378" s="10">
        <v>1199</v>
      </c>
      <c r="H5378" s="11">
        <f>SUMIFS(AA:AA,$A:$A,EOMONTH($A5378,-1),$B:$B,$B5378)</f>
        <v>2</v>
      </c>
      <c r="I5378" s="63">
        <f>ROUND(SUMIFS(AC:AC,$A:$A,EOMONTH($A5378,-1),$B:$B,$B5378),2)</f>
        <v>1.25</v>
      </c>
      <c r="J5378" s="11">
        <f>SUMIFS(AB:AB,$A:$A,EOMONTH($A5378,-1),$B:$B,$B5378)</f>
        <v>830.5</v>
      </c>
      <c r="K5378" s="13">
        <v>0</v>
      </c>
      <c r="L5378" s="25">
        <v>0</v>
      </c>
      <c r="M5378" s="15">
        <v>0</v>
      </c>
      <c r="N5378" s="14">
        <v>0</v>
      </c>
      <c r="O5378" s="16">
        <v>0</v>
      </c>
      <c r="P5378" s="16">
        <v>0</v>
      </c>
      <c r="Q5378" s="16">
        <v>0</v>
      </c>
      <c r="R5378" s="16">
        <f>Q5378*16.876/100</f>
        <v>0</v>
      </c>
      <c r="S5378" s="17">
        <f t="shared" si="581"/>
        <v>0</v>
      </c>
      <c r="T5378" s="16">
        <v>0</v>
      </c>
      <c r="U5378" s="18">
        <f t="shared" si="582"/>
        <v>2.3980000000000001</v>
      </c>
      <c r="V5378" s="18">
        <f t="shared" si="583"/>
        <v>0</v>
      </c>
      <c r="W5378" s="18">
        <f t="shared" si="584"/>
        <v>0</v>
      </c>
      <c r="X5378" s="27"/>
      <c r="Y5378" s="19">
        <f t="shared" si="585"/>
        <v>0</v>
      </c>
      <c r="Z5378" s="18">
        <f t="shared" si="586"/>
        <v>0</v>
      </c>
      <c r="AA5378" s="12">
        <v>2</v>
      </c>
      <c r="AB5378" s="12">
        <v>830.5</v>
      </c>
      <c r="AC5378" s="28">
        <f>+I5378+Y5378-Z5378</f>
        <v>1.25</v>
      </c>
      <c r="AD5378" s="20">
        <f t="shared" si="587"/>
        <v>0</v>
      </c>
      <c r="AE5378">
        <v>0</v>
      </c>
    </row>
    <row r="5379" spans="1:31" x14ac:dyDescent="0.25">
      <c r="A5379" s="9">
        <v>45260</v>
      </c>
      <c r="B5379" s="10" t="s">
        <v>505</v>
      </c>
      <c r="C5379" s="10" t="s">
        <v>282</v>
      </c>
      <c r="D5379" s="10" t="s">
        <v>40</v>
      </c>
      <c r="E5379" s="10" t="s">
        <v>30</v>
      </c>
      <c r="F5379" s="10">
        <v>1100</v>
      </c>
      <c r="G5379" s="10">
        <v>1199</v>
      </c>
      <c r="H5379" s="11">
        <f>SUMIFS(AA:AA,$A:$A,EOMONTH($A5379,-1),$B:$B,$B5379)</f>
        <v>51</v>
      </c>
      <c r="I5379" s="63">
        <f>ROUND(SUMIFS(AC:AC,$A:$A,EOMONTH($A5379,-1),$B:$B,$B5379),2)</f>
        <v>-57.7</v>
      </c>
      <c r="J5379" s="11">
        <f>SUMIFS(AB:AB,$A:$A,EOMONTH($A5379,-1),$B:$B,$B5379)</f>
        <v>11851.33</v>
      </c>
      <c r="K5379" s="13">
        <v>0</v>
      </c>
      <c r="L5379" s="25">
        <v>0</v>
      </c>
      <c r="M5379" s="15">
        <v>0</v>
      </c>
      <c r="N5379" s="14">
        <v>0</v>
      </c>
      <c r="O5379" s="16">
        <v>5</v>
      </c>
      <c r="P5379" s="16">
        <v>1349.25</v>
      </c>
      <c r="Q5379" s="16">
        <v>0</v>
      </c>
      <c r="R5379" s="16">
        <f>Q5379*16.876/100</f>
        <v>0</v>
      </c>
      <c r="S5379" s="17">
        <f t="shared" si="581"/>
        <v>0</v>
      </c>
      <c r="T5379" s="16">
        <v>0</v>
      </c>
      <c r="U5379" s="18">
        <f t="shared" si="582"/>
        <v>61.149000000000001</v>
      </c>
      <c r="V5379" s="18">
        <f t="shared" si="583"/>
        <v>0</v>
      </c>
      <c r="W5379" s="18">
        <f t="shared" si="584"/>
        <v>0</v>
      </c>
      <c r="X5379" s="27"/>
      <c r="Y5379" s="19">
        <f t="shared" si="585"/>
        <v>0</v>
      </c>
      <c r="Z5379" s="18">
        <f t="shared" si="586"/>
        <v>5.9950000000000001</v>
      </c>
      <c r="AA5379" s="12">
        <v>46</v>
      </c>
      <c r="AB5379" s="12">
        <v>10696.98</v>
      </c>
      <c r="AC5379" s="28">
        <f>+I5379+Y5379-Z5379</f>
        <v>-63.695</v>
      </c>
      <c r="AD5379" s="20">
        <f t="shared" si="587"/>
        <v>70</v>
      </c>
      <c r="AE5379">
        <v>70</v>
      </c>
    </row>
    <row r="5380" spans="1:31" x14ac:dyDescent="0.25">
      <c r="A5380" s="9">
        <v>45260</v>
      </c>
      <c r="B5380" s="10" t="s">
        <v>506</v>
      </c>
      <c r="C5380" s="10" t="s">
        <v>282</v>
      </c>
      <c r="D5380" s="10" t="s">
        <v>40</v>
      </c>
      <c r="E5380" s="10" t="s">
        <v>30</v>
      </c>
      <c r="F5380" s="10">
        <v>1100</v>
      </c>
      <c r="G5380" s="10">
        <v>1199</v>
      </c>
      <c r="H5380" s="11">
        <f>SUMIFS(AA:AA,$A:$A,EOMONTH($A5380,-1),$B:$B,$B5380)</f>
        <v>-8</v>
      </c>
      <c r="I5380" s="63">
        <f>ROUND(SUMIFS(AC:AC,$A:$A,EOMONTH($A5380,-1),$B:$B,$B5380),2)</f>
        <v>-216.13</v>
      </c>
      <c r="J5380" s="11">
        <f>SUMIFS(AB:AB,$A:$A,EOMONTH($A5380,-1),$B:$B,$B5380)</f>
        <v>-2499.12</v>
      </c>
      <c r="K5380" s="13">
        <v>0</v>
      </c>
      <c r="L5380" s="25">
        <v>0</v>
      </c>
      <c r="M5380" s="15">
        <v>0</v>
      </c>
      <c r="N5380" s="14">
        <v>0</v>
      </c>
      <c r="O5380" s="16">
        <v>0</v>
      </c>
      <c r="P5380" s="16">
        <v>0</v>
      </c>
      <c r="Q5380" s="16">
        <v>0</v>
      </c>
      <c r="R5380" s="16">
        <f>Q5380*16.876/100</f>
        <v>0</v>
      </c>
      <c r="S5380" s="17">
        <f t="shared" si="581"/>
        <v>0</v>
      </c>
      <c r="T5380" s="16">
        <v>0</v>
      </c>
      <c r="U5380" s="18">
        <f t="shared" si="582"/>
        <v>-9.5920000000000005</v>
      </c>
      <c r="V5380" s="18">
        <f t="shared" si="583"/>
        <v>0</v>
      </c>
      <c r="W5380" s="18">
        <f t="shared" si="584"/>
        <v>0</v>
      </c>
      <c r="X5380" s="27"/>
      <c r="Y5380" s="19">
        <f t="shared" si="585"/>
        <v>0</v>
      </c>
      <c r="Z5380" s="18">
        <f t="shared" si="586"/>
        <v>0</v>
      </c>
      <c r="AA5380" s="12">
        <v>-8</v>
      </c>
      <c r="AB5380" s="12">
        <v>-2499.12</v>
      </c>
      <c r="AC5380" s="28">
        <f>+I5380+Y5380-Z5380</f>
        <v>-216.13</v>
      </c>
      <c r="AD5380" s="20">
        <f t="shared" si="587"/>
        <v>220</v>
      </c>
      <c r="AE5380">
        <v>220</v>
      </c>
    </row>
    <row r="5381" spans="1:31" x14ac:dyDescent="0.25">
      <c r="A5381" s="9">
        <v>45260</v>
      </c>
      <c r="B5381" s="10" t="s">
        <v>507</v>
      </c>
      <c r="C5381" s="10" t="s">
        <v>282</v>
      </c>
      <c r="D5381" s="10" t="s">
        <v>40</v>
      </c>
      <c r="E5381" s="10" t="s">
        <v>30</v>
      </c>
      <c r="F5381" s="10">
        <v>1100</v>
      </c>
      <c r="G5381" s="10">
        <v>1199</v>
      </c>
      <c r="H5381" s="11">
        <f>SUMIFS(AA:AA,$A:$A,EOMONTH($A5381,-1),$B:$B,$B5381)</f>
        <v>115</v>
      </c>
      <c r="I5381" s="63">
        <f>ROUND(SUMIFS(AC:AC,$A:$A,EOMONTH($A5381,-1),$B:$B,$B5381),2)</f>
        <v>-28.28</v>
      </c>
      <c r="J5381" s="11">
        <f>SUMIFS(AB:AB,$A:$A,EOMONTH($A5381,-1),$B:$B,$B5381)</f>
        <v>35815.599999999999</v>
      </c>
      <c r="K5381" s="13">
        <v>0</v>
      </c>
      <c r="L5381" s="25">
        <v>0</v>
      </c>
      <c r="M5381" s="15">
        <v>0</v>
      </c>
      <c r="N5381" s="14">
        <v>0</v>
      </c>
      <c r="O5381" s="16">
        <v>0</v>
      </c>
      <c r="P5381" s="16">
        <v>0</v>
      </c>
      <c r="Q5381" s="16">
        <v>0</v>
      </c>
      <c r="R5381" s="16">
        <f>Q5381*16.876/100</f>
        <v>0</v>
      </c>
      <c r="S5381" s="17">
        <f t="shared" ref="S5381:S5444" si="588">Q5381+R5381</f>
        <v>0</v>
      </c>
      <c r="T5381" s="16">
        <v>0</v>
      </c>
      <c r="U5381" s="18">
        <f t="shared" ref="U5381:U5444" si="589">H5381*G5381/1000</f>
        <v>137.88499999999999</v>
      </c>
      <c r="V5381" s="18">
        <f t="shared" ref="V5381:V5444" si="590">M5381*F5381/1000</f>
        <v>0</v>
      </c>
      <c r="W5381" s="18">
        <f t="shared" ref="W5381:W5444" si="591">V5381*16.789/100</f>
        <v>0</v>
      </c>
      <c r="X5381" s="27"/>
      <c r="Y5381" s="19">
        <f t="shared" ref="Y5381:Y5444" si="592">V5381+W5381+X5381</f>
        <v>0</v>
      </c>
      <c r="Z5381" s="18">
        <f t="shared" ref="Z5381:Z5444" si="593">O5381*G5381/1000</f>
        <v>0</v>
      </c>
      <c r="AA5381" s="12">
        <v>115</v>
      </c>
      <c r="AB5381" s="12">
        <v>35815.599999999999</v>
      </c>
      <c r="AC5381" s="28">
        <f>+I5381+Y5381-Z5381</f>
        <v>-28.28</v>
      </c>
      <c r="AD5381" s="20">
        <f t="shared" ref="AD5381:AD5444" si="594">IF(AC5381&lt;0,ROUNDUP(AC5381,-1)*-1,0)</f>
        <v>30</v>
      </c>
      <c r="AE5381">
        <v>30</v>
      </c>
    </row>
    <row r="5382" spans="1:31" x14ac:dyDescent="0.25">
      <c r="A5382" s="9">
        <v>45260</v>
      </c>
      <c r="B5382" s="10" t="s">
        <v>508</v>
      </c>
      <c r="C5382" s="10" t="s">
        <v>282</v>
      </c>
      <c r="D5382" s="10" t="s">
        <v>40</v>
      </c>
      <c r="E5382" s="10" t="s">
        <v>30</v>
      </c>
      <c r="F5382" s="10">
        <v>1100</v>
      </c>
      <c r="G5382" s="10">
        <v>1199</v>
      </c>
      <c r="H5382" s="11">
        <f>SUMIFS(AA:AA,$A:$A,EOMONTH($A5382,-1),$B:$B,$B5382)</f>
        <v>123</v>
      </c>
      <c r="I5382" s="63">
        <f>ROUND(SUMIFS(AC:AC,$A:$A,EOMONTH($A5382,-1),$B:$B,$B5382),2)</f>
        <v>-5.99</v>
      </c>
      <c r="J5382" s="11">
        <f>SUMIFS(AB:AB,$A:$A,EOMONTH($A5382,-1),$B:$B,$B5382)</f>
        <v>38307.120000000003</v>
      </c>
      <c r="K5382" s="13">
        <v>0</v>
      </c>
      <c r="L5382" s="25">
        <v>0</v>
      </c>
      <c r="M5382" s="15">
        <v>0</v>
      </c>
      <c r="N5382" s="14">
        <v>0</v>
      </c>
      <c r="O5382" s="16">
        <v>2</v>
      </c>
      <c r="P5382" s="16">
        <v>539.70000000000005</v>
      </c>
      <c r="Q5382" s="16">
        <v>0</v>
      </c>
      <c r="R5382" s="16">
        <f>Q5382*16.876/100</f>
        <v>0</v>
      </c>
      <c r="S5382" s="17">
        <f t="shared" si="588"/>
        <v>0</v>
      </c>
      <c r="T5382" s="16">
        <v>0</v>
      </c>
      <c r="U5382" s="18">
        <f t="shared" si="589"/>
        <v>147.477</v>
      </c>
      <c r="V5382" s="18">
        <f t="shared" si="590"/>
        <v>0</v>
      </c>
      <c r="W5382" s="18">
        <f t="shared" si="591"/>
        <v>0</v>
      </c>
      <c r="X5382" s="27"/>
      <c r="Y5382" s="19">
        <f t="shared" si="592"/>
        <v>0</v>
      </c>
      <c r="Z5382" s="18">
        <f t="shared" si="593"/>
        <v>2.3980000000000001</v>
      </c>
      <c r="AA5382" s="12">
        <v>121</v>
      </c>
      <c r="AB5382" s="12">
        <v>37684.239999999998</v>
      </c>
      <c r="AC5382" s="28">
        <f>+I5382+Y5382-Z5382</f>
        <v>-8.3879999999999999</v>
      </c>
      <c r="AD5382" s="20">
        <f t="shared" si="594"/>
        <v>10</v>
      </c>
      <c r="AE5382">
        <v>10</v>
      </c>
    </row>
    <row r="5383" spans="1:31" x14ac:dyDescent="0.25">
      <c r="A5383" s="9">
        <v>45260</v>
      </c>
      <c r="B5383" s="10" t="s">
        <v>509</v>
      </c>
      <c r="C5383" s="10" t="s">
        <v>282</v>
      </c>
      <c r="D5383" s="10" t="s">
        <v>40</v>
      </c>
      <c r="E5383" s="10" t="s">
        <v>30</v>
      </c>
      <c r="F5383" s="10">
        <v>1100</v>
      </c>
      <c r="G5383" s="10">
        <v>1199</v>
      </c>
      <c r="H5383" s="11">
        <f>SUMIFS(AA:AA,$A:$A,EOMONTH($A5383,-1),$B:$B,$B5383)</f>
        <v>-11</v>
      </c>
      <c r="I5383" s="63">
        <f>ROUND(SUMIFS(AC:AC,$A:$A,EOMONTH($A5383,-1),$B:$B,$B5383),2)</f>
        <v>-80.12</v>
      </c>
      <c r="J5383" s="11">
        <f>SUMIFS(AB:AB,$A:$A,EOMONTH($A5383,-1),$B:$B,$B5383)</f>
        <v>-3141.25</v>
      </c>
      <c r="K5383" s="13">
        <v>0</v>
      </c>
      <c r="L5383" s="25">
        <v>0</v>
      </c>
      <c r="M5383" s="15">
        <v>0</v>
      </c>
      <c r="N5383" s="14">
        <v>0</v>
      </c>
      <c r="O5383" s="16">
        <v>2</v>
      </c>
      <c r="P5383" s="16">
        <v>539.70000000000005</v>
      </c>
      <c r="Q5383" s="16">
        <v>0</v>
      </c>
      <c r="R5383" s="16">
        <f>Q5383*16.876/100</f>
        <v>0</v>
      </c>
      <c r="S5383" s="17">
        <f t="shared" si="588"/>
        <v>0</v>
      </c>
      <c r="T5383" s="16">
        <v>0</v>
      </c>
      <c r="U5383" s="18">
        <f t="shared" si="589"/>
        <v>-13.189</v>
      </c>
      <c r="V5383" s="18">
        <f t="shared" si="590"/>
        <v>0</v>
      </c>
      <c r="W5383" s="18">
        <f t="shared" si="591"/>
        <v>0</v>
      </c>
      <c r="X5383" s="27"/>
      <c r="Y5383" s="19">
        <f t="shared" si="592"/>
        <v>0</v>
      </c>
      <c r="Z5383" s="18">
        <f t="shared" si="593"/>
        <v>2.3980000000000001</v>
      </c>
      <c r="AA5383" s="12">
        <v>-13</v>
      </c>
      <c r="AB5383" s="12">
        <v>-3680.95</v>
      </c>
      <c r="AC5383" s="28">
        <f>+I5383+Y5383-Z5383</f>
        <v>-82.518000000000001</v>
      </c>
      <c r="AD5383" s="20">
        <f t="shared" si="594"/>
        <v>90</v>
      </c>
      <c r="AE5383">
        <v>90</v>
      </c>
    </row>
    <row r="5384" spans="1:31" x14ac:dyDescent="0.25">
      <c r="A5384" s="9">
        <v>45260</v>
      </c>
      <c r="B5384" s="10" t="s">
        <v>510</v>
      </c>
      <c r="C5384" s="10" t="s">
        <v>282</v>
      </c>
      <c r="D5384" s="10" t="s">
        <v>40</v>
      </c>
      <c r="E5384" s="10" t="s">
        <v>30</v>
      </c>
      <c r="F5384" s="10">
        <v>1100</v>
      </c>
      <c r="G5384" s="10">
        <v>1199</v>
      </c>
      <c r="H5384" s="11">
        <f>SUMIFS(AA:AA,$A:$A,EOMONTH($A5384,-1),$B:$B,$B5384)</f>
        <v>69</v>
      </c>
      <c r="I5384" s="63">
        <f>ROUND(SUMIFS(AC:AC,$A:$A,EOMONTH($A5384,-1),$B:$B,$B5384),2)</f>
        <v>-0.35</v>
      </c>
      <c r="J5384" s="11">
        <f>SUMIFS(AB:AB,$A:$A,EOMONTH($A5384,-1),$B:$B,$B5384)</f>
        <v>21489.360000000001</v>
      </c>
      <c r="K5384" s="13">
        <v>0</v>
      </c>
      <c r="L5384" s="25">
        <v>0</v>
      </c>
      <c r="M5384" s="15">
        <v>0</v>
      </c>
      <c r="N5384" s="14">
        <v>0</v>
      </c>
      <c r="O5384" s="16">
        <v>3</v>
      </c>
      <c r="P5384" s="16">
        <v>809.55</v>
      </c>
      <c r="Q5384" s="16">
        <v>0</v>
      </c>
      <c r="R5384" s="16">
        <f>Q5384*16.876/100</f>
        <v>0</v>
      </c>
      <c r="S5384" s="17">
        <f t="shared" si="588"/>
        <v>0</v>
      </c>
      <c r="T5384" s="16">
        <v>0</v>
      </c>
      <c r="U5384" s="18">
        <f t="shared" si="589"/>
        <v>82.730999999999995</v>
      </c>
      <c r="V5384" s="18">
        <f t="shared" si="590"/>
        <v>0</v>
      </c>
      <c r="W5384" s="18">
        <f t="shared" si="591"/>
        <v>0</v>
      </c>
      <c r="X5384" s="27"/>
      <c r="Y5384" s="19">
        <f t="shared" si="592"/>
        <v>0</v>
      </c>
      <c r="Z5384" s="18">
        <f t="shared" si="593"/>
        <v>3.597</v>
      </c>
      <c r="AA5384" s="12">
        <v>66</v>
      </c>
      <c r="AB5384" s="12">
        <v>20555.04</v>
      </c>
      <c r="AC5384" s="28">
        <f>+I5384+Y5384-Z5384</f>
        <v>-3.9470000000000001</v>
      </c>
      <c r="AD5384" s="20">
        <f t="shared" si="594"/>
        <v>10</v>
      </c>
      <c r="AE5384">
        <v>10</v>
      </c>
    </row>
    <row r="5385" spans="1:31" x14ac:dyDescent="0.25">
      <c r="A5385" s="9">
        <v>45260</v>
      </c>
      <c r="B5385" s="10" t="s">
        <v>511</v>
      </c>
      <c r="C5385" s="10" t="s">
        <v>282</v>
      </c>
      <c r="D5385" s="10" t="s">
        <v>40</v>
      </c>
      <c r="E5385" s="10" t="s">
        <v>30</v>
      </c>
      <c r="F5385" s="10">
        <v>384</v>
      </c>
      <c r="G5385" s="10">
        <v>419</v>
      </c>
      <c r="H5385" s="11">
        <f>SUMIFS(AA:AA,$A:$A,EOMONTH($A5385,-1),$B:$B,$B5385)</f>
        <v>18</v>
      </c>
      <c r="I5385" s="63">
        <f>ROUND(SUMIFS(AC:AC,$A:$A,EOMONTH($A5385,-1),$B:$B,$B5385),2)</f>
        <v>-45.92</v>
      </c>
      <c r="J5385" s="11">
        <f>SUMIFS(AB:AB,$A:$A,EOMONTH($A5385,-1),$B:$B,$B5385)</f>
        <v>1881</v>
      </c>
      <c r="K5385" s="13">
        <v>0</v>
      </c>
      <c r="L5385" s="25">
        <v>0</v>
      </c>
      <c r="M5385" s="15">
        <v>0</v>
      </c>
      <c r="N5385" s="14">
        <v>0</v>
      </c>
      <c r="O5385" s="16">
        <v>0</v>
      </c>
      <c r="P5385" s="16">
        <v>0</v>
      </c>
      <c r="Q5385" s="16">
        <v>0</v>
      </c>
      <c r="R5385" s="16">
        <f>Q5385*16.876/100</f>
        <v>0</v>
      </c>
      <c r="S5385" s="17">
        <f t="shared" si="588"/>
        <v>0</v>
      </c>
      <c r="T5385" s="16">
        <v>0</v>
      </c>
      <c r="U5385" s="18">
        <f t="shared" si="589"/>
        <v>7.5419999999999998</v>
      </c>
      <c r="V5385" s="18">
        <f t="shared" si="590"/>
        <v>0</v>
      </c>
      <c r="W5385" s="18">
        <f t="shared" si="591"/>
        <v>0</v>
      </c>
      <c r="X5385" s="27"/>
      <c r="Y5385" s="19">
        <f t="shared" si="592"/>
        <v>0</v>
      </c>
      <c r="Z5385" s="18">
        <f t="shared" si="593"/>
        <v>0</v>
      </c>
      <c r="AA5385" s="12">
        <v>18</v>
      </c>
      <c r="AB5385" s="12">
        <v>1881</v>
      </c>
      <c r="AC5385" s="28">
        <f>+I5385+Y5385-Z5385</f>
        <v>-45.92</v>
      </c>
      <c r="AD5385" s="20">
        <f t="shared" si="594"/>
        <v>50</v>
      </c>
      <c r="AE5385">
        <v>50</v>
      </c>
    </row>
    <row r="5386" spans="1:31" x14ac:dyDescent="0.25">
      <c r="A5386" s="9">
        <v>45260</v>
      </c>
      <c r="B5386" s="10" t="s">
        <v>512</v>
      </c>
      <c r="C5386" s="10" t="s">
        <v>282</v>
      </c>
      <c r="D5386" s="10" t="s">
        <v>29</v>
      </c>
      <c r="E5386" s="10" t="s">
        <v>30</v>
      </c>
      <c r="F5386" s="10"/>
      <c r="G5386" s="10">
        <v>0</v>
      </c>
      <c r="H5386" s="11">
        <f>SUMIFS(AA:AA,$A:$A,EOMONTH($A5386,-1),$B:$B,$B5386)</f>
        <v>135</v>
      </c>
      <c r="I5386" s="63">
        <f>ROUND(SUMIFS(AC:AC,$A:$A,EOMONTH($A5386,-1),$B:$B,$B5386),2)</f>
        <v>6.1</v>
      </c>
      <c r="J5386" s="11">
        <f>SUMIFS(AB:AB,$A:$A,EOMONTH($A5386,-1),$B:$B,$B5386)</f>
        <v>0</v>
      </c>
      <c r="K5386" s="13">
        <v>0</v>
      </c>
      <c r="L5386" s="25">
        <v>0</v>
      </c>
      <c r="M5386" s="15">
        <v>0</v>
      </c>
      <c r="N5386" s="14">
        <v>0</v>
      </c>
      <c r="O5386" s="16">
        <v>0</v>
      </c>
      <c r="P5386" s="16">
        <v>0</v>
      </c>
      <c r="Q5386" s="16">
        <v>0</v>
      </c>
      <c r="R5386" s="16">
        <f>Q5386*16.876/100</f>
        <v>0</v>
      </c>
      <c r="S5386" s="17">
        <f t="shared" si="588"/>
        <v>0</v>
      </c>
      <c r="T5386" s="16">
        <v>0</v>
      </c>
      <c r="U5386" s="18">
        <f t="shared" si="589"/>
        <v>0</v>
      </c>
      <c r="V5386" s="18">
        <f t="shared" si="590"/>
        <v>0</v>
      </c>
      <c r="W5386" s="18">
        <f t="shared" si="591"/>
        <v>0</v>
      </c>
      <c r="X5386" s="27"/>
      <c r="Y5386" s="19">
        <f t="shared" si="592"/>
        <v>0</v>
      </c>
      <c r="Z5386" s="18">
        <f t="shared" si="593"/>
        <v>0</v>
      </c>
      <c r="AA5386" s="12">
        <v>135</v>
      </c>
      <c r="AB5386" s="12">
        <v>0</v>
      </c>
      <c r="AC5386" s="28">
        <f>+I5386+Y5386-Z5386</f>
        <v>6.1</v>
      </c>
      <c r="AD5386" s="20">
        <f t="shared" si="594"/>
        <v>0</v>
      </c>
      <c r="AE5386">
        <v>0</v>
      </c>
    </row>
    <row r="5387" spans="1:31" x14ac:dyDescent="0.25">
      <c r="A5387" s="9">
        <v>45260</v>
      </c>
      <c r="B5387" s="10" t="s">
        <v>513</v>
      </c>
      <c r="C5387" s="10" t="s">
        <v>282</v>
      </c>
      <c r="D5387" s="10" t="s">
        <v>40</v>
      </c>
      <c r="E5387" s="10" t="s">
        <v>30</v>
      </c>
      <c r="F5387" s="10">
        <v>384</v>
      </c>
      <c r="G5387" s="10">
        <v>419</v>
      </c>
      <c r="H5387" s="11">
        <f>SUMIFS(AA:AA,$A:$A,EOMONTH($A5387,-1),$B:$B,$B5387)</f>
        <v>270</v>
      </c>
      <c r="I5387" s="63">
        <f>ROUND(SUMIFS(AC:AC,$A:$A,EOMONTH($A5387,-1),$B:$B,$B5387),2)</f>
        <v>8.4499999999999993</v>
      </c>
      <c r="J5387" s="11">
        <f>SUMIFS(AB:AB,$A:$A,EOMONTH($A5387,-1),$B:$B,$B5387)</f>
        <v>28215</v>
      </c>
      <c r="K5387" s="13">
        <v>0</v>
      </c>
      <c r="L5387" s="25">
        <v>0</v>
      </c>
      <c r="M5387" s="15">
        <v>0</v>
      </c>
      <c r="N5387" s="14">
        <v>0</v>
      </c>
      <c r="O5387" s="16">
        <v>0</v>
      </c>
      <c r="P5387" s="16">
        <v>0</v>
      </c>
      <c r="Q5387" s="16">
        <v>0</v>
      </c>
      <c r="R5387" s="16">
        <f>Q5387*16.876/100</f>
        <v>0</v>
      </c>
      <c r="S5387" s="17">
        <f t="shared" si="588"/>
        <v>0</v>
      </c>
      <c r="T5387" s="16">
        <v>0</v>
      </c>
      <c r="U5387" s="18">
        <f t="shared" si="589"/>
        <v>113.13</v>
      </c>
      <c r="V5387" s="18">
        <f t="shared" si="590"/>
        <v>0</v>
      </c>
      <c r="W5387" s="18">
        <f t="shared" si="591"/>
        <v>0</v>
      </c>
      <c r="X5387" s="27"/>
      <c r="Y5387" s="19">
        <f t="shared" si="592"/>
        <v>0</v>
      </c>
      <c r="Z5387" s="18">
        <f t="shared" si="593"/>
        <v>0</v>
      </c>
      <c r="AA5387" s="12">
        <v>270</v>
      </c>
      <c r="AB5387" s="12">
        <v>28215</v>
      </c>
      <c r="AC5387" s="28">
        <f>+I5387+Y5387-Z5387</f>
        <v>8.4499999999999993</v>
      </c>
      <c r="AD5387" s="20">
        <f t="shared" si="594"/>
        <v>0</v>
      </c>
      <c r="AE5387">
        <v>0</v>
      </c>
    </row>
    <row r="5388" spans="1:31" x14ac:dyDescent="0.25">
      <c r="A5388" s="9">
        <v>45260</v>
      </c>
      <c r="B5388" s="10" t="s">
        <v>514</v>
      </c>
      <c r="C5388" s="10" t="s">
        <v>282</v>
      </c>
      <c r="D5388" s="10" t="s">
        <v>40</v>
      </c>
      <c r="E5388" s="10" t="s">
        <v>30</v>
      </c>
      <c r="F5388" s="10">
        <v>384</v>
      </c>
      <c r="G5388" s="10">
        <v>419</v>
      </c>
      <c r="H5388" s="11">
        <f>SUMIFS(AA:AA,$A:$A,EOMONTH($A5388,-1),$B:$B,$B5388)</f>
        <v>407</v>
      </c>
      <c r="I5388" s="63">
        <f>ROUND(SUMIFS(AC:AC,$A:$A,EOMONTH($A5388,-1),$B:$B,$B5388),2)</f>
        <v>6.06</v>
      </c>
      <c r="J5388" s="11">
        <f>SUMIFS(AB:AB,$A:$A,EOMONTH($A5388,-1),$B:$B,$B5388)</f>
        <v>42531.5</v>
      </c>
      <c r="K5388" s="13">
        <v>0</v>
      </c>
      <c r="L5388" s="25">
        <v>0</v>
      </c>
      <c r="M5388" s="15">
        <v>0</v>
      </c>
      <c r="N5388" s="14">
        <v>0</v>
      </c>
      <c r="O5388" s="16">
        <v>9</v>
      </c>
      <c r="P5388" s="16">
        <v>775.89</v>
      </c>
      <c r="Q5388" s="16">
        <v>0</v>
      </c>
      <c r="R5388" s="16">
        <f>Q5388*16.876/100</f>
        <v>0</v>
      </c>
      <c r="S5388" s="17">
        <f t="shared" si="588"/>
        <v>0</v>
      </c>
      <c r="T5388" s="16">
        <v>0</v>
      </c>
      <c r="U5388" s="18">
        <f t="shared" si="589"/>
        <v>170.53299999999999</v>
      </c>
      <c r="V5388" s="18">
        <f t="shared" si="590"/>
        <v>0</v>
      </c>
      <c r="W5388" s="18">
        <f t="shared" si="591"/>
        <v>0</v>
      </c>
      <c r="X5388" s="27"/>
      <c r="Y5388" s="19">
        <f t="shared" si="592"/>
        <v>0</v>
      </c>
      <c r="Z5388" s="18">
        <f t="shared" si="593"/>
        <v>3.7709999999999999</v>
      </c>
      <c r="AA5388" s="12">
        <v>398</v>
      </c>
      <c r="AB5388" s="12">
        <v>41755.61</v>
      </c>
      <c r="AC5388" s="28">
        <f>+I5388+Y5388-Z5388</f>
        <v>2.2889999999999997</v>
      </c>
      <c r="AD5388" s="20">
        <f t="shared" si="594"/>
        <v>0</v>
      </c>
      <c r="AE5388">
        <v>0</v>
      </c>
    </row>
    <row r="5389" spans="1:31" x14ac:dyDescent="0.25">
      <c r="A5389" s="9">
        <v>45260</v>
      </c>
      <c r="B5389" s="10" t="s">
        <v>515</v>
      </c>
      <c r="C5389" s="10" t="s">
        <v>28</v>
      </c>
      <c r="D5389" s="10" t="s">
        <v>40</v>
      </c>
      <c r="E5389" s="10" t="s">
        <v>30</v>
      </c>
      <c r="F5389" s="10">
        <v>384</v>
      </c>
      <c r="G5389" s="10">
        <v>419</v>
      </c>
      <c r="H5389" s="11">
        <f>SUMIFS(AA:AA,$A:$A,EOMONTH($A5389,-1),$B:$B,$B5389)</f>
        <v>185</v>
      </c>
      <c r="I5389" s="63">
        <f>ROUND(SUMIFS(AC:AC,$A:$A,EOMONTH($A5389,-1),$B:$B,$B5389),2)</f>
        <v>4.6100000000000003</v>
      </c>
      <c r="J5389" s="11">
        <f>SUMIFS(AB:AB,$A:$A,EOMONTH($A5389,-1),$B:$B,$B5389)</f>
        <v>19332.5</v>
      </c>
      <c r="K5389" s="13">
        <v>0</v>
      </c>
      <c r="L5389" s="25">
        <v>0</v>
      </c>
      <c r="M5389" s="15">
        <v>0</v>
      </c>
      <c r="N5389" s="14">
        <v>0</v>
      </c>
      <c r="O5389" s="16">
        <v>2</v>
      </c>
      <c r="P5389" s="16">
        <v>172.42</v>
      </c>
      <c r="Q5389" s="16">
        <v>0</v>
      </c>
      <c r="R5389" s="16">
        <f>Q5389*16.876/100</f>
        <v>0</v>
      </c>
      <c r="S5389" s="17">
        <f t="shared" si="588"/>
        <v>0</v>
      </c>
      <c r="T5389" s="16">
        <v>0</v>
      </c>
      <c r="U5389" s="18">
        <f t="shared" si="589"/>
        <v>77.515000000000001</v>
      </c>
      <c r="V5389" s="18">
        <f t="shared" si="590"/>
        <v>0</v>
      </c>
      <c r="W5389" s="18">
        <f t="shared" si="591"/>
        <v>0</v>
      </c>
      <c r="X5389" s="27"/>
      <c r="Y5389" s="19">
        <f t="shared" si="592"/>
        <v>0</v>
      </c>
      <c r="Z5389" s="18">
        <f t="shared" si="593"/>
        <v>0.83799999999999997</v>
      </c>
      <c r="AA5389" s="12">
        <v>183</v>
      </c>
      <c r="AB5389" s="12">
        <v>19160.080000000002</v>
      </c>
      <c r="AC5389" s="28">
        <f>+I5389+Y5389-Z5389</f>
        <v>3.7720000000000002</v>
      </c>
      <c r="AD5389" s="20">
        <f t="shared" si="594"/>
        <v>0</v>
      </c>
      <c r="AE5389">
        <v>0</v>
      </c>
    </row>
    <row r="5390" spans="1:31" x14ac:dyDescent="0.25">
      <c r="A5390" s="9">
        <v>45260</v>
      </c>
      <c r="B5390" s="10" t="s">
        <v>516</v>
      </c>
      <c r="C5390" s="10" t="s">
        <v>282</v>
      </c>
      <c r="D5390" s="10" t="s">
        <v>40</v>
      </c>
      <c r="E5390" s="10" t="s">
        <v>30</v>
      </c>
      <c r="F5390" s="10">
        <v>384</v>
      </c>
      <c r="G5390" s="10">
        <v>419</v>
      </c>
      <c r="H5390" s="11">
        <f>SUMIFS(AA:AA,$A:$A,EOMONTH($A5390,-1),$B:$B,$B5390)</f>
        <v>156</v>
      </c>
      <c r="I5390" s="63">
        <f>ROUND(SUMIFS(AC:AC,$A:$A,EOMONTH($A5390,-1),$B:$B,$B5390),2)</f>
        <v>-4.92</v>
      </c>
      <c r="J5390" s="11">
        <f>SUMIFS(AB:AB,$A:$A,EOMONTH($A5390,-1),$B:$B,$B5390)</f>
        <v>16302</v>
      </c>
      <c r="K5390" s="13">
        <v>0</v>
      </c>
      <c r="L5390" s="25">
        <v>0</v>
      </c>
      <c r="M5390" s="15">
        <v>0</v>
      </c>
      <c r="N5390" s="14">
        <v>0</v>
      </c>
      <c r="O5390" s="16">
        <v>4</v>
      </c>
      <c r="P5390" s="16">
        <v>344.84</v>
      </c>
      <c r="Q5390" s="16">
        <v>0</v>
      </c>
      <c r="R5390" s="16">
        <f>Q5390*16.876/100</f>
        <v>0</v>
      </c>
      <c r="S5390" s="17">
        <f t="shared" si="588"/>
        <v>0</v>
      </c>
      <c r="T5390" s="16">
        <v>0</v>
      </c>
      <c r="U5390" s="18">
        <f t="shared" si="589"/>
        <v>65.364000000000004</v>
      </c>
      <c r="V5390" s="18">
        <f t="shared" si="590"/>
        <v>0</v>
      </c>
      <c r="W5390" s="18">
        <f t="shared" si="591"/>
        <v>0</v>
      </c>
      <c r="X5390" s="27"/>
      <c r="Y5390" s="19">
        <f t="shared" si="592"/>
        <v>0</v>
      </c>
      <c r="Z5390" s="18">
        <f t="shared" si="593"/>
        <v>1.6759999999999999</v>
      </c>
      <c r="AA5390" s="12">
        <v>152</v>
      </c>
      <c r="AB5390" s="12">
        <v>15957.16</v>
      </c>
      <c r="AC5390" s="28">
        <f>+I5390+Y5390-Z5390</f>
        <v>-6.5960000000000001</v>
      </c>
      <c r="AD5390" s="20">
        <f t="shared" si="594"/>
        <v>10</v>
      </c>
      <c r="AE5390">
        <v>10</v>
      </c>
    </row>
    <row r="5391" spans="1:31" x14ac:dyDescent="0.25">
      <c r="A5391" s="9">
        <v>45260</v>
      </c>
      <c r="B5391" s="10" t="s">
        <v>517</v>
      </c>
      <c r="C5391" s="10" t="s">
        <v>282</v>
      </c>
      <c r="D5391" s="10" t="s">
        <v>40</v>
      </c>
      <c r="E5391" s="10" t="s">
        <v>30</v>
      </c>
      <c r="F5391" s="10">
        <v>384</v>
      </c>
      <c r="G5391" s="10">
        <v>419</v>
      </c>
      <c r="H5391" s="11">
        <f>SUMIFS(AA:AA,$A:$A,EOMONTH($A5391,-1),$B:$B,$B5391)</f>
        <v>215</v>
      </c>
      <c r="I5391" s="63">
        <f>ROUND(SUMIFS(AC:AC,$A:$A,EOMONTH($A5391,-1),$B:$B,$B5391),2)</f>
        <v>9.7100000000000009</v>
      </c>
      <c r="J5391" s="11">
        <f>SUMIFS(AB:AB,$A:$A,EOMONTH($A5391,-1),$B:$B,$B5391)</f>
        <v>22467.5</v>
      </c>
      <c r="K5391" s="13">
        <v>0</v>
      </c>
      <c r="L5391" s="25">
        <v>0</v>
      </c>
      <c r="M5391" s="15">
        <v>0</v>
      </c>
      <c r="N5391" s="14">
        <v>0</v>
      </c>
      <c r="O5391" s="16">
        <v>5</v>
      </c>
      <c r="P5391" s="16">
        <v>431.05</v>
      </c>
      <c r="Q5391" s="16">
        <v>0</v>
      </c>
      <c r="R5391" s="16">
        <f>Q5391*16.876/100</f>
        <v>0</v>
      </c>
      <c r="S5391" s="17">
        <f t="shared" si="588"/>
        <v>0</v>
      </c>
      <c r="T5391" s="16">
        <v>0</v>
      </c>
      <c r="U5391" s="18">
        <f t="shared" si="589"/>
        <v>90.084999999999994</v>
      </c>
      <c r="V5391" s="18">
        <f t="shared" si="590"/>
        <v>0</v>
      </c>
      <c r="W5391" s="18">
        <f t="shared" si="591"/>
        <v>0</v>
      </c>
      <c r="X5391" s="27"/>
      <c r="Y5391" s="19">
        <f t="shared" si="592"/>
        <v>0</v>
      </c>
      <c r="Z5391" s="18">
        <f t="shared" si="593"/>
        <v>2.0950000000000002</v>
      </c>
      <c r="AA5391" s="12">
        <v>210</v>
      </c>
      <c r="AB5391" s="12">
        <v>22036.45</v>
      </c>
      <c r="AC5391" s="28">
        <f>+I5391+Y5391-Z5391</f>
        <v>7.6150000000000002</v>
      </c>
      <c r="AD5391" s="20">
        <f t="shared" si="594"/>
        <v>0</v>
      </c>
      <c r="AE5391">
        <v>0</v>
      </c>
    </row>
    <row r="5392" spans="1:31" x14ac:dyDescent="0.25">
      <c r="A5392" s="9">
        <v>45260</v>
      </c>
      <c r="B5392" s="10" t="s">
        <v>518</v>
      </c>
      <c r="C5392" s="10" t="s">
        <v>282</v>
      </c>
      <c r="D5392" s="10" t="s">
        <v>40</v>
      </c>
      <c r="E5392" s="10" t="s">
        <v>30</v>
      </c>
      <c r="F5392" s="10">
        <v>620</v>
      </c>
      <c r="G5392" s="10">
        <v>676</v>
      </c>
      <c r="H5392" s="11">
        <f>SUMIFS(AA:AA,$A:$A,EOMONTH($A5392,-1),$B:$B,$B5392)</f>
        <v>10</v>
      </c>
      <c r="I5392" s="63">
        <f>ROUND(SUMIFS(AC:AC,$A:$A,EOMONTH($A5392,-1),$B:$B,$B5392),2)</f>
        <v>-5.86</v>
      </c>
      <c r="J5392" s="11">
        <f>SUMIFS(AB:AB,$A:$A,EOMONTH($A5392,-1),$B:$B,$B5392)</f>
        <v>1980</v>
      </c>
      <c r="K5392" s="13">
        <v>0</v>
      </c>
      <c r="L5392" s="25">
        <v>0</v>
      </c>
      <c r="M5392" s="15">
        <v>0</v>
      </c>
      <c r="N5392" s="14">
        <v>0</v>
      </c>
      <c r="O5392" s="16">
        <v>0</v>
      </c>
      <c r="P5392" s="16">
        <v>0</v>
      </c>
      <c r="Q5392" s="16">
        <v>0</v>
      </c>
      <c r="R5392" s="16">
        <f>Q5392*16.876/100</f>
        <v>0</v>
      </c>
      <c r="S5392" s="17">
        <f t="shared" si="588"/>
        <v>0</v>
      </c>
      <c r="T5392" s="16">
        <v>0</v>
      </c>
      <c r="U5392" s="18">
        <f t="shared" si="589"/>
        <v>6.76</v>
      </c>
      <c r="V5392" s="18">
        <f t="shared" si="590"/>
        <v>0</v>
      </c>
      <c r="W5392" s="18">
        <f t="shared" si="591"/>
        <v>0</v>
      </c>
      <c r="X5392" s="27"/>
      <c r="Y5392" s="19">
        <f t="shared" si="592"/>
        <v>0</v>
      </c>
      <c r="Z5392" s="18">
        <f t="shared" si="593"/>
        <v>0</v>
      </c>
      <c r="AA5392" s="12">
        <v>10</v>
      </c>
      <c r="AB5392" s="12">
        <v>1980</v>
      </c>
      <c r="AC5392" s="28">
        <f>+I5392+Y5392-Z5392</f>
        <v>-5.86</v>
      </c>
      <c r="AD5392" s="20">
        <f t="shared" si="594"/>
        <v>10</v>
      </c>
      <c r="AE5392">
        <v>10</v>
      </c>
    </row>
    <row r="5393" spans="1:31" x14ac:dyDescent="0.25">
      <c r="A5393" s="9">
        <v>45260</v>
      </c>
      <c r="B5393" s="10" t="s">
        <v>519</v>
      </c>
      <c r="C5393" s="10" t="s">
        <v>282</v>
      </c>
      <c r="D5393" s="10" t="s">
        <v>40</v>
      </c>
      <c r="E5393" s="10" t="s">
        <v>30</v>
      </c>
      <c r="F5393" s="10">
        <v>620</v>
      </c>
      <c r="G5393" s="10">
        <v>676</v>
      </c>
      <c r="H5393" s="11">
        <f>SUMIFS(AA:AA,$A:$A,EOMONTH($A5393,-1),$B:$B,$B5393)</f>
        <v>-20</v>
      </c>
      <c r="I5393" s="63">
        <f>ROUND(SUMIFS(AC:AC,$A:$A,EOMONTH($A5393,-1),$B:$B,$B5393),2)</f>
        <v>-13.52</v>
      </c>
      <c r="J5393" s="11">
        <f>SUMIFS(AB:AB,$A:$A,EOMONTH($A5393,-1),$B:$B,$B5393)</f>
        <v>-2768.4</v>
      </c>
      <c r="K5393" s="13">
        <v>0</v>
      </c>
      <c r="L5393" s="25">
        <v>0</v>
      </c>
      <c r="M5393" s="15">
        <v>0</v>
      </c>
      <c r="N5393" s="14">
        <v>0</v>
      </c>
      <c r="O5393" s="16">
        <v>0</v>
      </c>
      <c r="P5393" s="16">
        <v>0</v>
      </c>
      <c r="Q5393" s="16">
        <v>0</v>
      </c>
      <c r="R5393" s="16">
        <f>Q5393*16.876/100</f>
        <v>0</v>
      </c>
      <c r="S5393" s="17">
        <f t="shared" si="588"/>
        <v>0</v>
      </c>
      <c r="T5393" s="16">
        <v>0</v>
      </c>
      <c r="U5393" s="18">
        <f t="shared" si="589"/>
        <v>-13.52</v>
      </c>
      <c r="V5393" s="18">
        <f t="shared" si="590"/>
        <v>0</v>
      </c>
      <c r="W5393" s="18">
        <f t="shared" si="591"/>
        <v>0</v>
      </c>
      <c r="X5393" s="27"/>
      <c r="Y5393" s="19">
        <f t="shared" si="592"/>
        <v>0</v>
      </c>
      <c r="Z5393" s="18">
        <f t="shared" si="593"/>
        <v>0</v>
      </c>
      <c r="AA5393" s="12">
        <v>-20</v>
      </c>
      <c r="AB5393" s="12">
        <v>-2768.4</v>
      </c>
      <c r="AC5393" s="28">
        <f>+I5393+Y5393-Z5393</f>
        <v>-13.52</v>
      </c>
      <c r="AD5393" s="20">
        <f t="shared" si="594"/>
        <v>20</v>
      </c>
      <c r="AE5393">
        <v>20</v>
      </c>
    </row>
    <row r="5394" spans="1:31" x14ac:dyDescent="0.25">
      <c r="A5394" s="9">
        <v>45260</v>
      </c>
      <c r="B5394" s="10" t="s">
        <v>520</v>
      </c>
      <c r="C5394" s="10" t="s">
        <v>282</v>
      </c>
      <c r="D5394" s="10" t="s">
        <v>40</v>
      </c>
      <c r="E5394" s="10" t="s">
        <v>30</v>
      </c>
      <c r="F5394" s="10">
        <v>620</v>
      </c>
      <c r="G5394" s="10">
        <v>676</v>
      </c>
      <c r="H5394" s="11">
        <f>SUMIFS(AA:AA,$A:$A,EOMONTH($A5394,-1),$B:$B,$B5394)</f>
        <v>190</v>
      </c>
      <c r="I5394" s="63">
        <f>ROUND(SUMIFS(AC:AC,$A:$A,EOMONTH($A5394,-1),$B:$B,$B5394),2)</f>
        <v>-0.88</v>
      </c>
      <c r="J5394" s="11">
        <f>SUMIFS(AB:AB,$A:$A,EOMONTH($A5394,-1),$B:$B,$B5394)</f>
        <v>37620</v>
      </c>
      <c r="K5394" s="13">
        <v>0</v>
      </c>
      <c r="L5394" s="25">
        <v>0</v>
      </c>
      <c r="M5394" s="15">
        <v>0</v>
      </c>
      <c r="N5394" s="14">
        <v>0</v>
      </c>
      <c r="O5394" s="16">
        <v>0</v>
      </c>
      <c r="P5394" s="16">
        <v>0</v>
      </c>
      <c r="Q5394" s="16">
        <v>0</v>
      </c>
      <c r="R5394" s="16">
        <f>Q5394*16.876/100</f>
        <v>0</v>
      </c>
      <c r="S5394" s="17">
        <f t="shared" si="588"/>
        <v>0</v>
      </c>
      <c r="T5394" s="16">
        <v>0</v>
      </c>
      <c r="U5394" s="18">
        <f t="shared" si="589"/>
        <v>128.44</v>
      </c>
      <c r="V5394" s="18">
        <f t="shared" si="590"/>
        <v>0</v>
      </c>
      <c r="W5394" s="18">
        <f t="shared" si="591"/>
        <v>0</v>
      </c>
      <c r="X5394" s="27"/>
      <c r="Y5394" s="19">
        <f t="shared" si="592"/>
        <v>0</v>
      </c>
      <c r="Z5394" s="18">
        <f t="shared" si="593"/>
        <v>0</v>
      </c>
      <c r="AA5394" s="12">
        <v>190</v>
      </c>
      <c r="AB5394" s="12">
        <v>37620</v>
      </c>
      <c r="AC5394" s="28">
        <f>+I5394+Y5394-Z5394</f>
        <v>-0.88</v>
      </c>
      <c r="AD5394" s="20">
        <f t="shared" si="594"/>
        <v>10</v>
      </c>
      <c r="AE5394">
        <v>10</v>
      </c>
    </row>
    <row r="5395" spans="1:31" x14ac:dyDescent="0.25">
      <c r="A5395" s="9">
        <v>45260</v>
      </c>
      <c r="B5395" s="10" t="s">
        <v>521</v>
      </c>
      <c r="C5395" s="10" t="s">
        <v>282</v>
      </c>
      <c r="D5395" s="10" t="s">
        <v>29</v>
      </c>
      <c r="E5395" s="10" t="s">
        <v>30</v>
      </c>
      <c r="F5395" s="10"/>
      <c r="G5395" s="10">
        <v>0</v>
      </c>
      <c r="H5395" s="11">
        <f>SUMIFS(AA:AA,$A:$A,EOMONTH($A5395,-1),$B:$B,$B5395)</f>
        <v>23</v>
      </c>
      <c r="I5395" s="63">
        <f>ROUND(SUMIFS(AC:AC,$A:$A,EOMONTH($A5395,-1),$B:$B,$B5395),2)</f>
        <v>1.04</v>
      </c>
      <c r="J5395" s="11">
        <f>SUMIFS(AB:AB,$A:$A,EOMONTH($A5395,-1),$B:$B,$B5395)</f>
        <v>2470.66</v>
      </c>
      <c r="K5395" s="13">
        <v>0</v>
      </c>
      <c r="L5395" s="25">
        <v>0</v>
      </c>
      <c r="M5395" s="15">
        <v>0</v>
      </c>
      <c r="N5395" s="14">
        <v>0</v>
      </c>
      <c r="O5395" s="16">
        <v>0</v>
      </c>
      <c r="P5395" s="16">
        <v>0</v>
      </c>
      <c r="Q5395" s="16">
        <v>0</v>
      </c>
      <c r="R5395" s="16">
        <f>Q5395*16.876/100</f>
        <v>0</v>
      </c>
      <c r="S5395" s="17">
        <f t="shared" si="588"/>
        <v>0</v>
      </c>
      <c r="T5395" s="16">
        <v>0</v>
      </c>
      <c r="U5395" s="18">
        <f t="shared" si="589"/>
        <v>0</v>
      </c>
      <c r="V5395" s="18">
        <f t="shared" si="590"/>
        <v>0</v>
      </c>
      <c r="W5395" s="18">
        <f t="shared" si="591"/>
        <v>0</v>
      </c>
      <c r="X5395" s="27"/>
      <c r="Y5395" s="19">
        <f t="shared" si="592"/>
        <v>0</v>
      </c>
      <c r="Z5395" s="18">
        <f t="shared" si="593"/>
        <v>0</v>
      </c>
      <c r="AA5395" s="12">
        <v>23</v>
      </c>
      <c r="AB5395" s="12">
        <v>2470.66</v>
      </c>
      <c r="AC5395" s="28">
        <f>+I5395+Y5395-Z5395</f>
        <v>1.04</v>
      </c>
      <c r="AD5395" s="20">
        <f t="shared" si="594"/>
        <v>0</v>
      </c>
      <c r="AE5395">
        <v>0</v>
      </c>
    </row>
    <row r="5396" spans="1:31" x14ac:dyDescent="0.25">
      <c r="A5396" s="9">
        <v>45260</v>
      </c>
      <c r="B5396" s="10" t="s">
        <v>522</v>
      </c>
      <c r="C5396" s="10" t="s">
        <v>282</v>
      </c>
      <c r="D5396" s="10" t="s">
        <v>40</v>
      </c>
      <c r="E5396" s="10" t="s">
        <v>30</v>
      </c>
      <c r="F5396" s="10">
        <v>620</v>
      </c>
      <c r="G5396" s="10">
        <v>676</v>
      </c>
      <c r="H5396" s="11">
        <f>SUMIFS(AA:AA,$A:$A,EOMONTH($A5396,-1),$B:$B,$B5396)</f>
        <v>51</v>
      </c>
      <c r="I5396" s="63">
        <f>ROUND(SUMIFS(AC:AC,$A:$A,EOMONTH($A5396,-1),$B:$B,$B5396),2)</f>
        <v>-10.31</v>
      </c>
      <c r="J5396" s="11">
        <f>SUMIFS(AB:AB,$A:$A,EOMONTH($A5396,-1),$B:$B,$B5396)</f>
        <v>5366.22</v>
      </c>
      <c r="K5396" s="13">
        <v>0</v>
      </c>
      <c r="L5396" s="25">
        <v>0</v>
      </c>
      <c r="M5396" s="15">
        <v>0</v>
      </c>
      <c r="N5396" s="14">
        <v>0</v>
      </c>
      <c r="O5396" s="16">
        <v>0</v>
      </c>
      <c r="P5396" s="16">
        <v>0</v>
      </c>
      <c r="Q5396" s="16">
        <v>0</v>
      </c>
      <c r="R5396" s="16">
        <f>Q5396*16.876/100</f>
        <v>0</v>
      </c>
      <c r="S5396" s="17">
        <f t="shared" si="588"/>
        <v>0</v>
      </c>
      <c r="T5396" s="16">
        <v>0</v>
      </c>
      <c r="U5396" s="18">
        <f t="shared" si="589"/>
        <v>34.475999999999999</v>
      </c>
      <c r="V5396" s="18">
        <f t="shared" si="590"/>
        <v>0</v>
      </c>
      <c r="W5396" s="18">
        <f t="shared" si="591"/>
        <v>0</v>
      </c>
      <c r="X5396" s="27"/>
      <c r="Y5396" s="19">
        <f t="shared" si="592"/>
        <v>0</v>
      </c>
      <c r="Z5396" s="18">
        <f t="shared" si="593"/>
        <v>0</v>
      </c>
      <c r="AA5396" s="12">
        <v>51</v>
      </c>
      <c r="AB5396" s="12">
        <v>5366.22</v>
      </c>
      <c r="AC5396" s="28">
        <f>+I5396+Y5396-Z5396</f>
        <v>-10.31</v>
      </c>
      <c r="AD5396" s="20">
        <f t="shared" si="594"/>
        <v>20</v>
      </c>
      <c r="AE5396">
        <v>20</v>
      </c>
    </row>
    <row r="5397" spans="1:31" x14ac:dyDescent="0.25">
      <c r="A5397" s="9">
        <v>45260</v>
      </c>
      <c r="B5397" s="10" t="s">
        <v>523</v>
      </c>
      <c r="C5397" s="10" t="s">
        <v>282</v>
      </c>
      <c r="D5397" s="10" t="s">
        <v>29</v>
      </c>
      <c r="E5397" s="10" t="s">
        <v>30</v>
      </c>
      <c r="F5397" s="10"/>
      <c r="G5397" s="10">
        <v>0</v>
      </c>
      <c r="H5397" s="11">
        <f>SUMIFS(AA:AA,$A:$A,EOMONTH($A5397,-1),$B:$B,$B5397)</f>
        <v>42</v>
      </c>
      <c r="I5397" s="63">
        <f>ROUND(SUMIFS(AC:AC,$A:$A,EOMONTH($A5397,-1),$B:$B,$B5397),2)</f>
        <v>1.9</v>
      </c>
      <c r="J5397" s="11">
        <f>SUMIFS(AB:AB,$A:$A,EOMONTH($A5397,-1),$B:$B,$B5397)</f>
        <v>8316</v>
      </c>
      <c r="K5397" s="13">
        <v>0</v>
      </c>
      <c r="L5397" s="25">
        <v>0</v>
      </c>
      <c r="M5397" s="15">
        <v>0</v>
      </c>
      <c r="N5397" s="14">
        <v>0</v>
      </c>
      <c r="O5397" s="16">
        <v>0</v>
      </c>
      <c r="P5397" s="16">
        <v>0</v>
      </c>
      <c r="Q5397" s="16">
        <v>0</v>
      </c>
      <c r="R5397" s="16">
        <f>Q5397*16.876/100</f>
        <v>0</v>
      </c>
      <c r="S5397" s="17">
        <f t="shared" si="588"/>
        <v>0</v>
      </c>
      <c r="T5397" s="16">
        <v>0</v>
      </c>
      <c r="U5397" s="18">
        <f t="shared" si="589"/>
        <v>0</v>
      </c>
      <c r="V5397" s="18">
        <f t="shared" si="590"/>
        <v>0</v>
      </c>
      <c r="W5397" s="18">
        <f t="shared" si="591"/>
        <v>0</v>
      </c>
      <c r="X5397" s="27"/>
      <c r="Y5397" s="19">
        <f t="shared" si="592"/>
        <v>0</v>
      </c>
      <c r="Z5397" s="18">
        <f t="shared" si="593"/>
        <v>0</v>
      </c>
      <c r="AA5397" s="12">
        <v>42</v>
      </c>
      <c r="AB5397" s="12">
        <v>8316</v>
      </c>
      <c r="AC5397" s="28">
        <f>+I5397+Y5397-Z5397</f>
        <v>1.9</v>
      </c>
      <c r="AD5397" s="20">
        <f t="shared" si="594"/>
        <v>0</v>
      </c>
      <c r="AE5397">
        <v>0</v>
      </c>
    </row>
    <row r="5398" spans="1:31" x14ac:dyDescent="0.25">
      <c r="A5398" s="59">
        <v>45260</v>
      </c>
      <c r="B5398" s="60" t="s">
        <v>524</v>
      </c>
      <c r="C5398" s="60" t="s">
        <v>282</v>
      </c>
      <c r="D5398" s="60" t="s">
        <v>40</v>
      </c>
      <c r="E5398" s="60" t="s">
        <v>30</v>
      </c>
      <c r="F5398" s="10"/>
      <c r="G5398" s="10"/>
      <c r="H5398" s="11"/>
      <c r="I5398" s="63">
        <f>ROUND(SUMIFS(AC:AC,$A:$A,EOMONTH($A5398,-1),$B:$B,$B5398),2)</f>
        <v>49.97</v>
      </c>
      <c r="J5398" s="11"/>
      <c r="K5398" s="13"/>
      <c r="L5398" s="25"/>
      <c r="M5398" s="15"/>
      <c r="N5398" s="14"/>
      <c r="O5398" s="16"/>
      <c r="P5398" s="16"/>
      <c r="Q5398" s="16"/>
      <c r="R5398" s="16"/>
      <c r="S5398" s="17">
        <f t="shared" si="588"/>
        <v>0</v>
      </c>
      <c r="T5398" s="16"/>
      <c r="U5398" s="18">
        <f t="shared" si="589"/>
        <v>0</v>
      </c>
      <c r="V5398" s="18">
        <f t="shared" si="590"/>
        <v>0</v>
      </c>
      <c r="W5398" s="18">
        <f t="shared" si="591"/>
        <v>0</v>
      </c>
      <c r="X5398" s="27"/>
      <c r="Y5398" s="19">
        <f t="shared" si="592"/>
        <v>0</v>
      </c>
      <c r="Z5398" s="18">
        <f t="shared" si="593"/>
        <v>0</v>
      </c>
      <c r="AA5398" s="12"/>
      <c r="AB5398" s="12"/>
      <c r="AC5398" s="28">
        <f>+I5398+Y5398-Z5398</f>
        <v>49.97</v>
      </c>
      <c r="AD5398" s="20">
        <f t="shared" si="594"/>
        <v>0</v>
      </c>
      <c r="AE5398">
        <v>0</v>
      </c>
    </row>
    <row r="5399" spans="1:31" x14ac:dyDescent="0.25">
      <c r="A5399" s="59">
        <v>45260</v>
      </c>
      <c r="B5399" s="60" t="s">
        <v>525</v>
      </c>
      <c r="C5399" s="60" t="s">
        <v>282</v>
      </c>
      <c r="D5399" s="60" t="s">
        <v>29</v>
      </c>
      <c r="E5399" s="60" t="s">
        <v>30</v>
      </c>
      <c r="F5399" s="10"/>
      <c r="G5399" s="10"/>
      <c r="H5399" s="11"/>
      <c r="I5399" s="63">
        <f>ROUND(SUMIFS(AC:AC,$A:$A,EOMONTH($A5399,-1),$B:$B,$B5399),2)</f>
        <v>0</v>
      </c>
      <c r="J5399" s="11"/>
      <c r="K5399" s="13"/>
      <c r="L5399" s="25"/>
      <c r="M5399" s="15"/>
      <c r="N5399" s="14"/>
      <c r="O5399" s="16"/>
      <c r="P5399" s="16"/>
      <c r="Q5399" s="16"/>
      <c r="R5399" s="16"/>
      <c r="S5399" s="17">
        <f t="shared" si="588"/>
        <v>0</v>
      </c>
      <c r="T5399" s="16"/>
      <c r="U5399" s="18">
        <f t="shared" si="589"/>
        <v>0</v>
      </c>
      <c r="V5399" s="18">
        <f t="shared" si="590"/>
        <v>0</v>
      </c>
      <c r="W5399" s="18">
        <f t="shared" si="591"/>
        <v>0</v>
      </c>
      <c r="X5399" s="27"/>
      <c r="Y5399" s="19">
        <f t="shared" si="592"/>
        <v>0</v>
      </c>
      <c r="Z5399" s="18">
        <f t="shared" si="593"/>
        <v>0</v>
      </c>
      <c r="AA5399" s="12"/>
      <c r="AB5399" s="12"/>
      <c r="AC5399" s="28">
        <f>+I5399+Y5399-Z5399</f>
        <v>0</v>
      </c>
      <c r="AD5399" s="20">
        <f t="shared" si="594"/>
        <v>0</v>
      </c>
      <c r="AE5399">
        <v>0</v>
      </c>
    </row>
    <row r="5400" spans="1:31" x14ac:dyDescent="0.25">
      <c r="A5400" s="59">
        <v>45260</v>
      </c>
      <c r="B5400" s="60" t="s">
        <v>526</v>
      </c>
      <c r="C5400" s="60" t="s">
        <v>282</v>
      </c>
      <c r="D5400" s="60" t="s">
        <v>29</v>
      </c>
      <c r="E5400" s="60" t="s">
        <v>30</v>
      </c>
      <c r="F5400" s="10"/>
      <c r="G5400" s="10"/>
      <c r="H5400" s="11"/>
      <c r="I5400" s="63">
        <f>ROUND(SUMIFS(AC:AC,$A:$A,EOMONTH($A5400,-1),$B:$B,$B5400),2)</f>
        <v>225.48</v>
      </c>
      <c r="J5400" s="11"/>
      <c r="K5400" s="13"/>
      <c r="L5400" s="25"/>
      <c r="M5400" s="15"/>
      <c r="N5400" s="14"/>
      <c r="O5400" s="16"/>
      <c r="P5400" s="16"/>
      <c r="Q5400" s="16"/>
      <c r="R5400" s="16"/>
      <c r="S5400" s="17">
        <f t="shared" si="588"/>
        <v>0</v>
      </c>
      <c r="T5400" s="16"/>
      <c r="U5400" s="18">
        <f t="shared" si="589"/>
        <v>0</v>
      </c>
      <c r="V5400" s="18">
        <f t="shared" si="590"/>
        <v>0</v>
      </c>
      <c r="W5400" s="18">
        <f t="shared" si="591"/>
        <v>0</v>
      </c>
      <c r="X5400" s="27"/>
      <c r="Y5400" s="19">
        <f t="shared" si="592"/>
        <v>0</v>
      </c>
      <c r="Z5400" s="18">
        <f t="shared" si="593"/>
        <v>0</v>
      </c>
      <c r="AA5400" s="12"/>
      <c r="AB5400" s="12"/>
      <c r="AC5400" s="28">
        <f>+I5400+Y5400-Z5400</f>
        <v>225.48</v>
      </c>
      <c r="AD5400" s="20">
        <f t="shared" si="594"/>
        <v>0</v>
      </c>
      <c r="AE5400">
        <v>0</v>
      </c>
    </row>
    <row r="5401" spans="1:31" x14ac:dyDescent="0.25">
      <c r="A5401" s="59">
        <v>45260</v>
      </c>
      <c r="B5401" s="60" t="s">
        <v>780</v>
      </c>
      <c r="C5401" s="60" t="s">
        <v>105</v>
      </c>
      <c r="D5401" s="60" t="s">
        <v>40</v>
      </c>
      <c r="E5401" s="60" t="s">
        <v>30</v>
      </c>
      <c r="F5401" s="10"/>
      <c r="G5401" s="10"/>
      <c r="H5401" s="11"/>
      <c r="I5401" s="63">
        <f>ROUND(SUMIFS(AC:AC,$A:$A,EOMONTH($A5401,-1),$B:$B,$B5401),2)</f>
        <v>15.7</v>
      </c>
      <c r="J5401" s="11"/>
      <c r="K5401" s="13"/>
      <c r="L5401" s="25"/>
      <c r="M5401" s="15"/>
      <c r="N5401" s="14"/>
      <c r="O5401" s="16"/>
      <c r="P5401" s="16"/>
      <c r="Q5401" s="16"/>
      <c r="R5401" s="16"/>
      <c r="S5401" s="17">
        <f t="shared" si="588"/>
        <v>0</v>
      </c>
      <c r="T5401" s="16"/>
      <c r="U5401" s="18">
        <f t="shared" si="589"/>
        <v>0</v>
      </c>
      <c r="V5401" s="18">
        <f t="shared" si="590"/>
        <v>0</v>
      </c>
      <c r="W5401" s="18">
        <f t="shared" si="591"/>
        <v>0</v>
      </c>
      <c r="X5401" s="27"/>
      <c r="Y5401" s="19">
        <f t="shared" si="592"/>
        <v>0</v>
      </c>
      <c r="Z5401" s="18">
        <f t="shared" si="593"/>
        <v>0</v>
      </c>
      <c r="AA5401" s="12"/>
      <c r="AB5401" s="12"/>
      <c r="AC5401" s="28">
        <f>+I5401+Y5401-Z5401</f>
        <v>15.7</v>
      </c>
      <c r="AD5401" s="20">
        <f t="shared" si="594"/>
        <v>0</v>
      </c>
      <c r="AE5401">
        <v>0</v>
      </c>
    </row>
    <row r="5402" spans="1:31" x14ac:dyDescent="0.25">
      <c r="A5402" s="9">
        <v>45260</v>
      </c>
      <c r="B5402" s="10" t="s">
        <v>527</v>
      </c>
      <c r="C5402" s="10" t="s">
        <v>282</v>
      </c>
      <c r="D5402" s="10" t="s">
        <v>40</v>
      </c>
      <c r="E5402" s="10" t="s">
        <v>30</v>
      </c>
      <c r="F5402" s="10">
        <v>100</v>
      </c>
      <c r="G5402" s="10">
        <v>109</v>
      </c>
      <c r="H5402" s="11">
        <f>SUMIFS(AA:AA,$A:$A,EOMONTH($A5402,-1),$B:$B,$B5402)</f>
        <v>60</v>
      </c>
      <c r="I5402" s="63">
        <f>ROUND(SUMIFS(AC:AC,$A:$A,EOMONTH($A5402,-1),$B:$B,$B5402),2)</f>
        <v>24.6</v>
      </c>
      <c r="J5402" s="11">
        <f>SUMIFS(AB:AB,$A:$A,EOMONTH($A5402,-1),$B:$B,$B5402)</f>
        <v>2606.4</v>
      </c>
      <c r="K5402" s="13">
        <v>0</v>
      </c>
      <c r="L5402" s="25">
        <v>0</v>
      </c>
      <c r="M5402" s="15">
        <v>0</v>
      </c>
      <c r="N5402" s="14">
        <v>0</v>
      </c>
      <c r="O5402" s="16">
        <v>24</v>
      </c>
      <c r="P5402" s="16">
        <v>1627.2</v>
      </c>
      <c r="Q5402" s="16">
        <v>0</v>
      </c>
      <c r="R5402" s="16">
        <f>Q5402*16.876/100</f>
        <v>0</v>
      </c>
      <c r="S5402" s="17">
        <f t="shared" si="588"/>
        <v>0</v>
      </c>
      <c r="T5402" s="16">
        <v>0</v>
      </c>
      <c r="U5402" s="18">
        <f t="shared" si="589"/>
        <v>6.54</v>
      </c>
      <c r="V5402" s="18">
        <f t="shared" si="590"/>
        <v>0</v>
      </c>
      <c r="W5402" s="18">
        <f t="shared" si="591"/>
        <v>0</v>
      </c>
      <c r="X5402" s="27"/>
      <c r="Y5402" s="19">
        <f t="shared" si="592"/>
        <v>0</v>
      </c>
      <c r="Z5402" s="18">
        <f t="shared" si="593"/>
        <v>2.6160000000000001</v>
      </c>
      <c r="AA5402" s="12">
        <v>36</v>
      </c>
      <c r="AB5402" s="12">
        <v>979.2</v>
      </c>
      <c r="AC5402" s="28">
        <f>+I5402+Y5402-Z5402</f>
        <v>21.984000000000002</v>
      </c>
      <c r="AD5402" s="20">
        <f t="shared" si="594"/>
        <v>0</v>
      </c>
      <c r="AE5402">
        <v>0</v>
      </c>
    </row>
    <row r="5403" spans="1:31" x14ac:dyDescent="0.25">
      <c r="A5403" s="9">
        <v>45260</v>
      </c>
      <c r="B5403" s="10" t="s">
        <v>742</v>
      </c>
      <c r="C5403" s="10" t="s">
        <v>282</v>
      </c>
      <c r="D5403" s="10" t="s">
        <v>40</v>
      </c>
      <c r="E5403" s="10" t="s">
        <v>30</v>
      </c>
      <c r="F5403" s="10">
        <v>90</v>
      </c>
      <c r="G5403" s="10">
        <v>98</v>
      </c>
      <c r="H5403" s="11">
        <f>SUMIFS(AA:AA,$A:$A,EOMONTH($A5403,-1),$B:$B,$B5403)</f>
        <v>59</v>
      </c>
      <c r="I5403" s="63">
        <f>ROUND(SUMIFS(AC:AC,$A:$A,EOMONTH($A5403,-1),$B:$B,$B5403),2)</f>
        <v>11.67</v>
      </c>
      <c r="J5403" s="11">
        <f>SUMIFS(AB:AB,$A:$A,EOMONTH($A5403,-1),$B:$B,$B5403)</f>
        <v>2810.14</v>
      </c>
      <c r="K5403" s="13">
        <v>0</v>
      </c>
      <c r="L5403" s="25">
        <v>0</v>
      </c>
      <c r="M5403" s="15">
        <v>0</v>
      </c>
      <c r="N5403" s="14">
        <v>0</v>
      </c>
      <c r="O5403" s="16">
        <v>24</v>
      </c>
      <c r="P5403" s="16">
        <v>1830.72</v>
      </c>
      <c r="Q5403" s="16">
        <v>0</v>
      </c>
      <c r="R5403" s="16">
        <f>Q5403*16.876/100</f>
        <v>0</v>
      </c>
      <c r="S5403" s="17">
        <f t="shared" si="588"/>
        <v>0</v>
      </c>
      <c r="T5403" s="16">
        <v>0</v>
      </c>
      <c r="U5403" s="18">
        <f t="shared" si="589"/>
        <v>5.782</v>
      </c>
      <c r="V5403" s="18">
        <f t="shared" si="590"/>
        <v>0</v>
      </c>
      <c r="W5403" s="18">
        <f t="shared" si="591"/>
        <v>0</v>
      </c>
      <c r="X5403" s="27"/>
      <c r="Y5403" s="19">
        <f t="shared" si="592"/>
        <v>0</v>
      </c>
      <c r="Z5403" s="18">
        <f t="shared" si="593"/>
        <v>2.3519999999999999</v>
      </c>
      <c r="AA5403" s="12">
        <v>35</v>
      </c>
      <c r="AB5403" s="12">
        <v>979.42</v>
      </c>
      <c r="AC5403" s="28">
        <f>+I5403+Y5403-Z5403</f>
        <v>9.3179999999999996</v>
      </c>
      <c r="AD5403" s="20">
        <f t="shared" si="594"/>
        <v>0</v>
      </c>
      <c r="AE5403">
        <v>0</v>
      </c>
    </row>
    <row r="5404" spans="1:31" x14ac:dyDescent="0.25">
      <c r="A5404" s="9">
        <v>45260</v>
      </c>
      <c r="B5404" s="10" t="s">
        <v>528</v>
      </c>
      <c r="C5404" s="10" t="s">
        <v>282</v>
      </c>
      <c r="D5404" s="10" t="s">
        <v>40</v>
      </c>
      <c r="E5404" s="10" t="s">
        <v>30</v>
      </c>
      <c r="F5404" s="10">
        <v>70</v>
      </c>
      <c r="G5404" s="10">
        <v>76</v>
      </c>
      <c r="H5404" s="11">
        <f>SUMIFS(AA:AA,$A:$A,EOMONTH($A5404,-1),$B:$B,$B5404)</f>
        <v>0</v>
      </c>
      <c r="I5404" s="63">
        <f>ROUND(SUMIFS(AC:AC,$A:$A,EOMONTH($A5404,-1),$B:$B,$B5404),2)</f>
        <v>49.65</v>
      </c>
      <c r="J5404" s="11">
        <f>SUMIFS(AB:AB,$A:$A,EOMONTH($A5404,-1),$B:$B,$B5404)</f>
        <v>0</v>
      </c>
      <c r="K5404" s="13">
        <v>0</v>
      </c>
      <c r="L5404" s="25">
        <v>0</v>
      </c>
      <c r="M5404" s="15">
        <v>0</v>
      </c>
      <c r="N5404" s="14">
        <v>0</v>
      </c>
      <c r="O5404" s="16">
        <v>24</v>
      </c>
      <c r="P5404" s="16">
        <v>1830.72</v>
      </c>
      <c r="Q5404" s="16">
        <v>0</v>
      </c>
      <c r="R5404" s="16">
        <f>Q5404*16.876/100</f>
        <v>0</v>
      </c>
      <c r="S5404" s="17">
        <f t="shared" si="588"/>
        <v>0</v>
      </c>
      <c r="T5404" s="16">
        <v>0</v>
      </c>
      <c r="U5404" s="18">
        <f t="shared" si="589"/>
        <v>0</v>
      </c>
      <c r="V5404" s="18">
        <f t="shared" si="590"/>
        <v>0</v>
      </c>
      <c r="W5404" s="18">
        <f t="shared" si="591"/>
        <v>0</v>
      </c>
      <c r="X5404" s="27"/>
      <c r="Y5404" s="19">
        <f t="shared" si="592"/>
        <v>0</v>
      </c>
      <c r="Z5404" s="18">
        <f t="shared" si="593"/>
        <v>1.8240000000000001</v>
      </c>
      <c r="AA5404" s="12">
        <v>-24</v>
      </c>
      <c r="AB5404" s="12">
        <v>-1830.72</v>
      </c>
      <c r="AC5404" s="28">
        <f>+I5404+Y5404-Z5404</f>
        <v>47.826000000000001</v>
      </c>
      <c r="AD5404" s="20">
        <f t="shared" si="594"/>
        <v>0</v>
      </c>
      <c r="AE5404">
        <v>0</v>
      </c>
    </row>
    <row r="5405" spans="1:31" x14ac:dyDescent="0.25">
      <c r="A5405" s="9">
        <v>45260</v>
      </c>
      <c r="B5405" s="10" t="s">
        <v>529</v>
      </c>
      <c r="C5405" s="10" t="s">
        <v>282</v>
      </c>
      <c r="D5405" s="10" t="s">
        <v>40</v>
      </c>
      <c r="E5405" s="10" t="s">
        <v>30</v>
      </c>
      <c r="F5405" s="10">
        <v>140</v>
      </c>
      <c r="G5405" s="10">
        <v>153</v>
      </c>
      <c r="H5405" s="11">
        <f>SUMIFS(AA:AA,$A:$A,EOMONTH($A5405,-1),$B:$B,$B5405)</f>
        <v>24</v>
      </c>
      <c r="I5405" s="63">
        <f>ROUND(SUMIFS(AC:AC,$A:$A,EOMONTH($A5405,-1),$B:$B,$B5405),2)</f>
        <v>50.86</v>
      </c>
      <c r="J5405" s="11">
        <f>SUMIFS(AB:AB,$A:$A,EOMONTH($A5405,-1),$B:$B,$B5405)</f>
        <v>1316.64</v>
      </c>
      <c r="K5405" s="13">
        <v>0</v>
      </c>
      <c r="L5405" s="25">
        <v>0</v>
      </c>
      <c r="M5405" s="15">
        <v>0</v>
      </c>
      <c r="N5405" s="14">
        <v>0</v>
      </c>
      <c r="O5405" s="16">
        <v>24</v>
      </c>
      <c r="P5405" s="16">
        <v>2135.7600000000002</v>
      </c>
      <c r="Q5405" s="16">
        <v>0</v>
      </c>
      <c r="R5405" s="16">
        <f>Q5405*16.876/100</f>
        <v>0</v>
      </c>
      <c r="S5405" s="17">
        <f t="shared" si="588"/>
        <v>0</v>
      </c>
      <c r="T5405" s="16">
        <v>0</v>
      </c>
      <c r="U5405" s="18">
        <f t="shared" si="589"/>
        <v>3.6720000000000002</v>
      </c>
      <c r="V5405" s="18">
        <f t="shared" si="590"/>
        <v>0</v>
      </c>
      <c r="W5405" s="18">
        <f t="shared" si="591"/>
        <v>0</v>
      </c>
      <c r="X5405" s="27"/>
      <c r="Y5405" s="19">
        <f t="shared" si="592"/>
        <v>0</v>
      </c>
      <c r="Z5405" s="18">
        <f t="shared" si="593"/>
        <v>3.6720000000000002</v>
      </c>
      <c r="AA5405" s="12">
        <v>0</v>
      </c>
      <c r="AB5405" s="12">
        <v>0</v>
      </c>
      <c r="AC5405" s="28">
        <f>+I5405+Y5405-Z5405</f>
        <v>47.188000000000002</v>
      </c>
      <c r="AD5405" s="20">
        <f t="shared" si="594"/>
        <v>0</v>
      </c>
      <c r="AE5405">
        <v>0</v>
      </c>
    </row>
    <row r="5406" spans="1:31" x14ac:dyDescent="0.25">
      <c r="A5406" s="9">
        <v>45260</v>
      </c>
      <c r="B5406" s="10" t="s">
        <v>743</v>
      </c>
      <c r="C5406" s="10" t="s">
        <v>282</v>
      </c>
      <c r="D5406" s="10" t="s">
        <v>40</v>
      </c>
      <c r="E5406" s="10" t="s">
        <v>30</v>
      </c>
      <c r="F5406" s="10">
        <v>150</v>
      </c>
      <c r="G5406" s="10">
        <v>163</v>
      </c>
      <c r="H5406" s="11">
        <f>SUMIFS(AA:AA,$A:$A,EOMONTH($A5406,-1),$B:$B,$B5406)</f>
        <v>72</v>
      </c>
      <c r="I5406" s="63">
        <f>ROUND(SUMIFS(AC:AC,$A:$A,EOMONTH($A5406,-1),$B:$B,$B5406),2)</f>
        <v>38.090000000000003</v>
      </c>
      <c r="J5406" s="11">
        <f>SUMIFS(AB:AB,$A:$A,EOMONTH($A5406,-1),$B:$B,$B5406)</f>
        <v>4240.3900000000003</v>
      </c>
      <c r="K5406" s="13">
        <v>0</v>
      </c>
      <c r="L5406" s="25">
        <v>0</v>
      </c>
      <c r="M5406" s="15">
        <v>0</v>
      </c>
      <c r="N5406" s="14">
        <v>0</v>
      </c>
      <c r="O5406" s="16">
        <v>24</v>
      </c>
      <c r="P5406" s="16">
        <v>2440.8000000000002</v>
      </c>
      <c r="Q5406" s="16">
        <v>0</v>
      </c>
      <c r="R5406" s="16">
        <f>Q5406*16.876/100</f>
        <v>0</v>
      </c>
      <c r="S5406" s="17">
        <f t="shared" si="588"/>
        <v>0</v>
      </c>
      <c r="T5406" s="16">
        <v>0</v>
      </c>
      <c r="U5406" s="18">
        <f t="shared" si="589"/>
        <v>11.736000000000001</v>
      </c>
      <c r="V5406" s="18">
        <f t="shared" si="590"/>
        <v>0</v>
      </c>
      <c r="W5406" s="18">
        <f t="shared" si="591"/>
        <v>0</v>
      </c>
      <c r="X5406" s="27"/>
      <c r="Y5406" s="19">
        <f t="shared" si="592"/>
        <v>0</v>
      </c>
      <c r="Z5406" s="18">
        <f t="shared" si="593"/>
        <v>3.9119999999999999</v>
      </c>
      <c r="AA5406" s="12">
        <v>48</v>
      </c>
      <c r="AB5406" s="12">
        <v>1799.59</v>
      </c>
      <c r="AC5406" s="28">
        <f>+I5406+Y5406-Z5406</f>
        <v>34.178000000000004</v>
      </c>
      <c r="AD5406" s="20">
        <f t="shared" si="594"/>
        <v>0</v>
      </c>
      <c r="AE5406">
        <v>0</v>
      </c>
    </row>
    <row r="5407" spans="1:31" x14ac:dyDescent="0.25">
      <c r="A5407" s="9">
        <v>45260</v>
      </c>
      <c r="B5407" s="10" t="s">
        <v>530</v>
      </c>
      <c r="C5407" s="10" t="s">
        <v>282</v>
      </c>
      <c r="D5407" s="10" t="s">
        <v>40</v>
      </c>
      <c r="E5407" s="10" t="s">
        <v>30</v>
      </c>
      <c r="F5407" s="10">
        <v>135</v>
      </c>
      <c r="G5407" s="10">
        <v>147</v>
      </c>
      <c r="H5407" s="11">
        <f>SUMIFS(AA:AA,$A:$A,EOMONTH($A5407,-1),$B:$B,$B5407)</f>
        <v>4282</v>
      </c>
      <c r="I5407" s="63">
        <f>ROUND(SUMIFS(AC:AC,$A:$A,EOMONTH($A5407,-1),$B:$B,$B5407),2)</f>
        <v>304.89</v>
      </c>
      <c r="J5407" s="11">
        <f>SUMIFS(AB:AB,$A:$A,EOMONTH($A5407,-1),$B:$B,$B5407)</f>
        <v>36800.980000000003</v>
      </c>
      <c r="K5407" s="13">
        <v>0</v>
      </c>
      <c r="L5407" s="25">
        <v>0</v>
      </c>
      <c r="M5407" s="15">
        <v>0</v>
      </c>
      <c r="N5407" s="14">
        <v>0</v>
      </c>
      <c r="O5407" s="16">
        <v>960</v>
      </c>
      <c r="P5407" s="16">
        <v>19898.88</v>
      </c>
      <c r="Q5407" s="16">
        <v>0</v>
      </c>
      <c r="R5407" s="16">
        <f>Q5407*16.876/100</f>
        <v>0</v>
      </c>
      <c r="S5407" s="17">
        <f t="shared" si="588"/>
        <v>0</v>
      </c>
      <c r="T5407" s="16">
        <v>0</v>
      </c>
      <c r="U5407" s="18">
        <f t="shared" si="589"/>
        <v>629.45399999999995</v>
      </c>
      <c r="V5407" s="18">
        <f t="shared" si="590"/>
        <v>0</v>
      </c>
      <c r="W5407" s="18">
        <f t="shared" si="591"/>
        <v>0</v>
      </c>
      <c r="X5407" s="27"/>
      <c r="Y5407" s="19">
        <f t="shared" si="592"/>
        <v>0</v>
      </c>
      <c r="Z5407" s="18">
        <f t="shared" si="593"/>
        <v>141.12</v>
      </c>
      <c r="AA5407" s="12">
        <v>3322</v>
      </c>
      <c r="AB5407" s="12">
        <v>29015.38</v>
      </c>
      <c r="AC5407" s="28">
        <f>+I5407+Y5407-Z5407</f>
        <v>163.76999999999998</v>
      </c>
      <c r="AD5407" s="20">
        <f t="shared" si="594"/>
        <v>0</v>
      </c>
      <c r="AE5407">
        <v>0</v>
      </c>
    </row>
    <row r="5408" spans="1:31" x14ac:dyDescent="0.25">
      <c r="A5408" s="9">
        <v>45260</v>
      </c>
      <c r="B5408" s="10" t="s">
        <v>531</v>
      </c>
      <c r="C5408" s="10" t="s">
        <v>282</v>
      </c>
      <c r="D5408" s="10" t="s">
        <v>29</v>
      </c>
      <c r="E5408" s="10" t="s">
        <v>30</v>
      </c>
      <c r="F5408" s="10"/>
      <c r="G5408" s="10">
        <v>0</v>
      </c>
      <c r="H5408" s="11">
        <f>SUMIFS(AA:AA,$A:$A,EOMONTH($A5408,-1),$B:$B,$B5408)</f>
        <v>240</v>
      </c>
      <c r="I5408" s="63">
        <f>ROUND(SUMIFS(AC:AC,$A:$A,EOMONTH($A5408,-1),$B:$B,$B5408),2)</f>
        <v>10.84</v>
      </c>
      <c r="J5408" s="11">
        <f>SUMIFS(AB:AB,$A:$A,EOMONTH($A5408,-1),$B:$B,$B5408)</f>
        <v>0</v>
      </c>
      <c r="K5408" s="13">
        <v>0</v>
      </c>
      <c r="L5408" s="25">
        <v>0</v>
      </c>
      <c r="M5408" s="15">
        <v>0</v>
      </c>
      <c r="N5408" s="14">
        <v>0</v>
      </c>
      <c r="O5408" s="16">
        <v>0</v>
      </c>
      <c r="P5408" s="16">
        <v>0</v>
      </c>
      <c r="Q5408" s="16">
        <v>0</v>
      </c>
      <c r="R5408" s="16">
        <f>Q5408*16.876/100</f>
        <v>0</v>
      </c>
      <c r="S5408" s="17">
        <f t="shared" si="588"/>
        <v>0</v>
      </c>
      <c r="T5408" s="16">
        <v>0</v>
      </c>
      <c r="U5408" s="18">
        <f t="shared" si="589"/>
        <v>0</v>
      </c>
      <c r="V5408" s="18">
        <f t="shared" si="590"/>
        <v>0</v>
      </c>
      <c r="W5408" s="18">
        <f t="shared" si="591"/>
        <v>0</v>
      </c>
      <c r="X5408" s="27"/>
      <c r="Y5408" s="19">
        <f t="shared" si="592"/>
        <v>0</v>
      </c>
      <c r="Z5408" s="18">
        <f t="shared" si="593"/>
        <v>0</v>
      </c>
      <c r="AA5408" s="12">
        <v>240</v>
      </c>
      <c r="AB5408" s="12">
        <v>0</v>
      </c>
      <c r="AC5408" s="28">
        <f>+I5408+Y5408-Z5408</f>
        <v>10.84</v>
      </c>
      <c r="AD5408" s="20">
        <f t="shared" si="594"/>
        <v>0</v>
      </c>
      <c r="AE5408">
        <v>0</v>
      </c>
    </row>
    <row r="5409" spans="1:31" x14ac:dyDescent="0.25">
      <c r="A5409" s="9">
        <v>45260</v>
      </c>
      <c r="B5409" s="10" t="s">
        <v>532</v>
      </c>
      <c r="C5409" s="10" t="s">
        <v>282</v>
      </c>
      <c r="D5409" s="10" t="s">
        <v>29</v>
      </c>
      <c r="E5409" s="10" t="s">
        <v>30</v>
      </c>
      <c r="F5409" s="10">
        <v>0</v>
      </c>
      <c r="G5409" s="10">
        <v>0</v>
      </c>
      <c r="H5409" s="11">
        <f>SUMIFS(AA:AA,$A:$A,EOMONTH($A5409,-1),$B:$B,$B5409)</f>
        <v>243</v>
      </c>
      <c r="I5409" s="63">
        <f>ROUND(SUMIFS(AC:AC,$A:$A,EOMONTH($A5409,-1),$B:$B,$B5409),2)</f>
        <v>43.75</v>
      </c>
      <c r="J5409" s="11">
        <f>SUMIFS(AB:AB,$A:$A,EOMONTH($A5409,-1),$B:$B,$B5409)</f>
        <v>4762.26</v>
      </c>
      <c r="K5409" s="13">
        <v>0</v>
      </c>
      <c r="L5409" s="25">
        <v>0</v>
      </c>
      <c r="M5409" s="15">
        <v>0</v>
      </c>
      <c r="N5409" s="14">
        <v>0</v>
      </c>
      <c r="O5409" s="16">
        <v>0</v>
      </c>
      <c r="P5409" s="16">
        <v>0</v>
      </c>
      <c r="Q5409" s="16">
        <v>0</v>
      </c>
      <c r="R5409" s="16">
        <f>Q5409*16.876/100</f>
        <v>0</v>
      </c>
      <c r="S5409" s="17">
        <f t="shared" si="588"/>
        <v>0</v>
      </c>
      <c r="T5409" s="16">
        <v>0</v>
      </c>
      <c r="U5409" s="18">
        <f t="shared" si="589"/>
        <v>0</v>
      </c>
      <c r="V5409" s="18">
        <f t="shared" si="590"/>
        <v>0</v>
      </c>
      <c r="W5409" s="18">
        <f t="shared" si="591"/>
        <v>0</v>
      </c>
      <c r="X5409" s="27"/>
      <c r="Y5409" s="19">
        <f t="shared" si="592"/>
        <v>0</v>
      </c>
      <c r="Z5409" s="18">
        <f t="shared" si="593"/>
        <v>0</v>
      </c>
      <c r="AA5409" s="12">
        <v>243</v>
      </c>
      <c r="AB5409" s="12">
        <v>4762.26</v>
      </c>
      <c r="AC5409" s="28">
        <f>+I5409+Y5409-Z5409</f>
        <v>43.75</v>
      </c>
      <c r="AD5409" s="20">
        <f t="shared" si="594"/>
        <v>0</v>
      </c>
      <c r="AE5409">
        <v>0</v>
      </c>
    </row>
    <row r="5410" spans="1:31" x14ac:dyDescent="0.25">
      <c r="A5410" s="9">
        <v>45260</v>
      </c>
      <c r="B5410" s="10" t="s">
        <v>533</v>
      </c>
      <c r="C5410" s="10" t="s">
        <v>282</v>
      </c>
      <c r="D5410" s="10" t="s">
        <v>40</v>
      </c>
      <c r="E5410" s="10" t="s">
        <v>30</v>
      </c>
      <c r="F5410" s="10">
        <v>80</v>
      </c>
      <c r="G5410" s="10">
        <v>87</v>
      </c>
      <c r="H5410" s="11">
        <f>SUMIFS(AA:AA,$A:$A,EOMONTH($A5410,-1),$B:$B,$B5410)</f>
        <v>-96</v>
      </c>
      <c r="I5410" s="63">
        <f>ROUND(SUMIFS(AC:AC,$A:$A,EOMONTH($A5410,-1),$B:$B,$B5410),2)</f>
        <v>1.54</v>
      </c>
      <c r="J5410" s="11">
        <f>SUMIFS(AB:AB,$A:$A,EOMONTH($A5410,-1),$B:$B,$B5410)</f>
        <v>-5677.68</v>
      </c>
      <c r="K5410" s="13">
        <v>0</v>
      </c>
      <c r="L5410" s="25">
        <v>0</v>
      </c>
      <c r="M5410" s="15">
        <v>0</v>
      </c>
      <c r="N5410" s="14">
        <v>0</v>
      </c>
      <c r="O5410" s="16">
        <v>72</v>
      </c>
      <c r="P5410" s="16">
        <v>4794.4799999999996</v>
      </c>
      <c r="Q5410" s="16">
        <v>0</v>
      </c>
      <c r="R5410" s="16">
        <f>Q5410*16.876/100</f>
        <v>0</v>
      </c>
      <c r="S5410" s="17">
        <f t="shared" si="588"/>
        <v>0</v>
      </c>
      <c r="T5410" s="16">
        <v>0</v>
      </c>
      <c r="U5410" s="18">
        <f t="shared" si="589"/>
        <v>-8.3520000000000003</v>
      </c>
      <c r="V5410" s="18">
        <f t="shared" si="590"/>
        <v>0</v>
      </c>
      <c r="W5410" s="18">
        <f t="shared" si="591"/>
        <v>0</v>
      </c>
      <c r="X5410" s="27"/>
      <c r="Y5410" s="19">
        <f t="shared" si="592"/>
        <v>0</v>
      </c>
      <c r="Z5410" s="18">
        <f t="shared" si="593"/>
        <v>6.2640000000000002</v>
      </c>
      <c r="AA5410" s="12">
        <v>-168</v>
      </c>
      <c r="AB5410" s="12">
        <v>-10472.16</v>
      </c>
      <c r="AC5410" s="28">
        <f>+I5410+Y5410-Z5410</f>
        <v>-4.7240000000000002</v>
      </c>
      <c r="AD5410" s="20">
        <f t="shared" si="594"/>
        <v>10</v>
      </c>
      <c r="AE5410">
        <v>10</v>
      </c>
    </row>
    <row r="5411" spans="1:31" x14ac:dyDescent="0.25">
      <c r="A5411" s="9">
        <v>45260</v>
      </c>
      <c r="B5411" s="10" t="s">
        <v>796</v>
      </c>
      <c r="C5411" s="10" t="s">
        <v>105</v>
      </c>
      <c r="D5411" s="10" t="s">
        <v>29</v>
      </c>
      <c r="E5411" s="10" t="s">
        <v>30</v>
      </c>
      <c r="F5411" s="10"/>
      <c r="G5411" s="10">
        <v>0</v>
      </c>
      <c r="H5411" s="11">
        <f>SUMIFS(AA:AA,$A:$A,EOMONTH($A5411,-1),$B:$B,$B5411)</f>
        <v>1440</v>
      </c>
      <c r="I5411" s="63">
        <f>ROUND(SUMIFS(AC:AC,$A:$A,EOMONTH($A5411,-1),$B:$B,$B5411),2)</f>
        <v>0</v>
      </c>
      <c r="J5411" s="11">
        <f>SUMIFS(AB:AB,$A:$A,EOMONTH($A5411,-1),$B:$B,$B5411)</f>
        <v>4043.57</v>
      </c>
      <c r="K5411" s="13">
        <v>0</v>
      </c>
      <c r="L5411" s="25">
        <v>0</v>
      </c>
      <c r="M5411" s="15">
        <v>0</v>
      </c>
      <c r="N5411" s="14">
        <v>0</v>
      </c>
      <c r="O5411" s="16">
        <v>0</v>
      </c>
      <c r="P5411" s="16">
        <v>0</v>
      </c>
      <c r="Q5411" s="16">
        <v>0</v>
      </c>
      <c r="R5411" s="16">
        <f>Q5411*16.876/100</f>
        <v>0</v>
      </c>
      <c r="S5411" s="17">
        <f t="shared" si="588"/>
        <v>0</v>
      </c>
      <c r="T5411" s="16">
        <v>0</v>
      </c>
      <c r="U5411" s="18">
        <f t="shared" si="589"/>
        <v>0</v>
      </c>
      <c r="V5411" s="18">
        <f t="shared" si="590"/>
        <v>0</v>
      </c>
      <c r="W5411" s="18">
        <f t="shared" si="591"/>
        <v>0</v>
      </c>
      <c r="X5411" s="27"/>
      <c r="Y5411" s="19">
        <f t="shared" si="592"/>
        <v>0</v>
      </c>
      <c r="Z5411" s="18">
        <f t="shared" si="593"/>
        <v>0</v>
      </c>
      <c r="AA5411" s="12">
        <v>1440</v>
      </c>
      <c r="AB5411" s="12">
        <v>4043.57</v>
      </c>
      <c r="AC5411" s="28">
        <f>+I5411+Y5411-Z5411</f>
        <v>0</v>
      </c>
      <c r="AD5411" s="20">
        <f t="shared" si="594"/>
        <v>0</v>
      </c>
      <c r="AE5411">
        <v>0</v>
      </c>
    </row>
    <row r="5412" spans="1:31" x14ac:dyDescent="0.25">
      <c r="A5412" s="9">
        <v>45260</v>
      </c>
      <c r="B5412" s="10" t="s">
        <v>534</v>
      </c>
      <c r="C5412" s="10" t="s">
        <v>282</v>
      </c>
      <c r="D5412" s="10" t="s">
        <v>40</v>
      </c>
      <c r="E5412" s="10" t="s">
        <v>30</v>
      </c>
      <c r="F5412" s="10">
        <v>100</v>
      </c>
      <c r="G5412" s="10">
        <v>109</v>
      </c>
      <c r="H5412" s="11">
        <f>SUMIFS(AA:AA,$A:$A,EOMONTH($A5412,-1),$B:$B,$B5412)</f>
        <v>-24</v>
      </c>
      <c r="I5412" s="63">
        <f>ROUND(SUMIFS(AC:AC,$A:$A,EOMONTH($A5412,-1),$B:$B,$B5412),2)</f>
        <v>-24.6</v>
      </c>
      <c r="J5412" s="11">
        <f>SUMIFS(AB:AB,$A:$A,EOMONTH($A5412,-1),$B:$B,$B5412)</f>
        <v>-2128.3200000000002</v>
      </c>
      <c r="K5412" s="13">
        <v>0</v>
      </c>
      <c r="L5412" s="25">
        <v>0</v>
      </c>
      <c r="M5412" s="15">
        <v>0</v>
      </c>
      <c r="N5412" s="14">
        <v>0</v>
      </c>
      <c r="O5412" s="16">
        <v>48</v>
      </c>
      <c r="P5412" s="16">
        <v>4171.68</v>
      </c>
      <c r="Q5412" s="16">
        <v>0</v>
      </c>
      <c r="R5412" s="16">
        <f>Q5412*16.876/100</f>
        <v>0</v>
      </c>
      <c r="S5412" s="17">
        <f t="shared" si="588"/>
        <v>0</v>
      </c>
      <c r="T5412" s="16">
        <v>0</v>
      </c>
      <c r="U5412" s="18">
        <f t="shared" si="589"/>
        <v>-2.6160000000000001</v>
      </c>
      <c r="V5412" s="18">
        <f t="shared" si="590"/>
        <v>0</v>
      </c>
      <c r="W5412" s="18">
        <f t="shared" si="591"/>
        <v>0</v>
      </c>
      <c r="X5412" s="27"/>
      <c r="Y5412" s="19">
        <f t="shared" si="592"/>
        <v>0</v>
      </c>
      <c r="Z5412" s="18">
        <f t="shared" si="593"/>
        <v>5.2320000000000002</v>
      </c>
      <c r="AA5412" s="12">
        <v>-72</v>
      </c>
      <c r="AB5412" s="12">
        <v>-6300</v>
      </c>
      <c r="AC5412" s="28">
        <f>+I5412+Y5412-Z5412</f>
        <v>-29.832000000000001</v>
      </c>
      <c r="AD5412" s="20">
        <f t="shared" si="594"/>
        <v>30</v>
      </c>
      <c r="AE5412">
        <v>30</v>
      </c>
    </row>
    <row r="5413" spans="1:31" x14ac:dyDescent="0.25">
      <c r="A5413" s="59">
        <v>45260</v>
      </c>
      <c r="B5413" s="60" t="s">
        <v>823</v>
      </c>
      <c r="C5413" s="60" t="s">
        <v>282</v>
      </c>
      <c r="D5413" s="60" t="s">
        <v>40</v>
      </c>
      <c r="E5413" s="60" t="s">
        <v>30</v>
      </c>
      <c r="F5413" s="10"/>
      <c r="G5413" s="10"/>
      <c r="H5413" s="11"/>
      <c r="I5413" s="63">
        <f>ROUND(SUMIFS(AC:AC,$A:$A,EOMONTH($A5413,-1),$B:$B,$B5413),2)</f>
        <v>0</v>
      </c>
      <c r="J5413" s="11"/>
      <c r="K5413" s="13"/>
      <c r="L5413" s="25"/>
      <c r="M5413" s="15"/>
      <c r="N5413" s="14"/>
      <c r="O5413" s="16"/>
      <c r="P5413" s="16"/>
      <c r="Q5413" s="16"/>
      <c r="R5413" s="16"/>
      <c r="S5413" s="17">
        <f t="shared" si="588"/>
        <v>0</v>
      </c>
      <c r="T5413" s="16"/>
      <c r="U5413" s="18">
        <f t="shared" si="589"/>
        <v>0</v>
      </c>
      <c r="V5413" s="18">
        <f t="shared" si="590"/>
        <v>0</v>
      </c>
      <c r="W5413" s="18">
        <f t="shared" si="591"/>
        <v>0</v>
      </c>
      <c r="X5413" s="27"/>
      <c r="Y5413" s="19">
        <f t="shared" si="592"/>
        <v>0</v>
      </c>
      <c r="Z5413" s="18">
        <f t="shared" si="593"/>
        <v>0</v>
      </c>
      <c r="AA5413" s="12"/>
      <c r="AB5413" s="12"/>
      <c r="AC5413" s="28">
        <f>+I5413+Y5413-Z5413</f>
        <v>0</v>
      </c>
      <c r="AD5413" s="20">
        <f t="shared" si="594"/>
        <v>0</v>
      </c>
      <c r="AE5413">
        <v>0</v>
      </c>
    </row>
    <row r="5414" spans="1:31" x14ac:dyDescent="0.25">
      <c r="A5414" s="9">
        <v>45260</v>
      </c>
      <c r="B5414" s="10" t="s">
        <v>807</v>
      </c>
      <c r="C5414" s="10" t="s">
        <v>282</v>
      </c>
      <c r="D5414" s="10" t="s">
        <v>29</v>
      </c>
      <c r="E5414" s="10" t="s">
        <v>30</v>
      </c>
      <c r="F5414" s="10">
        <v>0</v>
      </c>
      <c r="G5414" s="10">
        <v>0</v>
      </c>
      <c r="H5414" s="11">
        <f>SUMIFS(AA:AA,$A:$A,EOMONTH($A5414,-1),$B:$B,$B5414)</f>
        <v>6150</v>
      </c>
      <c r="I5414" s="63">
        <f>ROUND(SUMIFS(AC:AC,$A:$A,EOMONTH($A5414,-1),$B:$B,$B5414),2)</f>
        <v>0</v>
      </c>
      <c r="J5414" s="11">
        <f>SUMIFS(AB:AB,$A:$A,EOMONTH($A5414,-1),$B:$B,$B5414)</f>
        <v>212175</v>
      </c>
      <c r="K5414" s="13">
        <v>0</v>
      </c>
      <c r="L5414" s="25">
        <v>0</v>
      </c>
      <c r="M5414" s="15">
        <v>0</v>
      </c>
      <c r="N5414" s="14">
        <v>0</v>
      </c>
      <c r="O5414" s="16">
        <v>1425</v>
      </c>
      <c r="P5414" s="16">
        <v>80085</v>
      </c>
      <c r="Q5414" s="16">
        <v>0</v>
      </c>
      <c r="R5414" s="16">
        <f>Q5414*16.876/100</f>
        <v>0</v>
      </c>
      <c r="S5414" s="17">
        <f t="shared" si="588"/>
        <v>0</v>
      </c>
      <c r="T5414" s="16">
        <v>0</v>
      </c>
      <c r="U5414" s="18">
        <f t="shared" si="589"/>
        <v>0</v>
      </c>
      <c r="V5414" s="18">
        <f t="shared" si="590"/>
        <v>0</v>
      </c>
      <c r="W5414" s="18">
        <f t="shared" si="591"/>
        <v>0</v>
      </c>
      <c r="X5414" s="27"/>
      <c r="Y5414" s="19">
        <f t="shared" si="592"/>
        <v>0</v>
      </c>
      <c r="Z5414" s="18">
        <f t="shared" si="593"/>
        <v>0</v>
      </c>
      <c r="AA5414" s="12">
        <v>4725</v>
      </c>
      <c r="AB5414" s="12">
        <v>163012.5</v>
      </c>
      <c r="AC5414" s="28">
        <f>+I5414+Y5414-Z5414</f>
        <v>0</v>
      </c>
      <c r="AD5414" s="20">
        <f t="shared" si="594"/>
        <v>0</v>
      </c>
      <c r="AE5414">
        <v>0</v>
      </c>
    </row>
    <row r="5415" spans="1:31" x14ac:dyDescent="0.25">
      <c r="A5415" s="9">
        <v>45260</v>
      </c>
      <c r="B5415" s="10" t="s">
        <v>535</v>
      </c>
      <c r="C5415" s="10" t="s">
        <v>282</v>
      </c>
      <c r="D5415" s="10" t="s">
        <v>29</v>
      </c>
      <c r="E5415" s="10" t="s">
        <v>30</v>
      </c>
      <c r="F5415" s="10">
        <v>0</v>
      </c>
      <c r="G5415" s="10">
        <v>0</v>
      </c>
      <c r="H5415" s="11">
        <f>SUMIFS(AA:AA,$A:$A,EOMONTH($A5415,-1),$B:$B,$B5415)</f>
        <v>3303</v>
      </c>
      <c r="I5415" s="63">
        <f>ROUND(SUMIFS(AC:AC,$A:$A,EOMONTH($A5415,-1),$B:$B,$B5415),2)</f>
        <v>60.95</v>
      </c>
      <c r="J5415" s="11">
        <f>SUMIFS(AB:AB,$A:$A,EOMONTH($A5415,-1),$B:$B,$B5415)</f>
        <v>260945.88</v>
      </c>
      <c r="K5415" s="13">
        <v>2100</v>
      </c>
      <c r="L5415" s="25">
        <v>168000</v>
      </c>
      <c r="M5415" s="15">
        <v>0</v>
      </c>
      <c r="N5415" s="14">
        <v>0</v>
      </c>
      <c r="O5415" s="16">
        <v>4200</v>
      </c>
      <c r="P5415" s="16">
        <v>401775</v>
      </c>
      <c r="Q5415" s="16">
        <v>0</v>
      </c>
      <c r="R5415" s="16">
        <f>Q5415*16.876/100</f>
        <v>0</v>
      </c>
      <c r="S5415" s="17">
        <f t="shared" si="588"/>
        <v>0</v>
      </c>
      <c r="T5415" s="16">
        <v>0</v>
      </c>
      <c r="U5415" s="18">
        <f t="shared" si="589"/>
        <v>0</v>
      </c>
      <c r="V5415" s="18">
        <f t="shared" si="590"/>
        <v>0</v>
      </c>
      <c r="W5415" s="18">
        <f t="shared" si="591"/>
        <v>0</v>
      </c>
      <c r="X5415" s="27"/>
      <c r="Y5415" s="19">
        <f t="shared" si="592"/>
        <v>0</v>
      </c>
      <c r="Z5415" s="18">
        <f t="shared" si="593"/>
        <v>0</v>
      </c>
      <c r="AA5415" s="12">
        <v>1203</v>
      </c>
      <c r="AB5415" s="12">
        <v>96198.22</v>
      </c>
      <c r="AC5415" s="28">
        <f>+I5415+Y5415-Z5415</f>
        <v>60.95</v>
      </c>
      <c r="AD5415" s="20">
        <f t="shared" si="594"/>
        <v>0</v>
      </c>
      <c r="AE5415">
        <v>0</v>
      </c>
    </row>
    <row r="5416" spans="1:31" x14ac:dyDescent="0.25">
      <c r="A5416" s="9">
        <v>45260</v>
      </c>
      <c r="B5416" s="10" t="s">
        <v>540</v>
      </c>
      <c r="C5416" s="10" t="s">
        <v>541</v>
      </c>
      <c r="D5416" s="10" t="s">
        <v>29</v>
      </c>
      <c r="E5416" s="10" t="s">
        <v>30</v>
      </c>
      <c r="F5416" s="10"/>
      <c r="G5416" s="10">
        <v>0</v>
      </c>
      <c r="H5416" s="11">
        <f>SUMIFS(AA:AA,$A:$A,EOMONTH($A5416,-1),$B:$B,$B5416)</f>
        <v>-2424</v>
      </c>
      <c r="I5416" s="63">
        <f>ROUND(SUMIFS(AC:AC,$A:$A,EOMONTH($A5416,-1),$B:$B,$B5416),2)</f>
        <v>0</v>
      </c>
      <c r="J5416" s="11">
        <f>SUMIFS(AB:AB,$A:$A,EOMONTH($A5416,-1),$B:$B,$B5416)</f>
        <v>-36456.959999999999</v>
      </c>
      <c r="K5416" s="13">
        <v>0</v>
      </c>
      <c r="L5416" s="25">
        <v>0</v>
      </c>
      <c r="M5416" s="15">
        <v>0</v>
      </c>
      <c r="N5416" s="14">
        <v>0</v>
      </c>
      <c r="O5416" s="16">
        <v>0</v>
      </c>
      <c r="P5416" s="16">
        <v>0</v>
      </c>
      <c r="Q5416" s="16">
        <v>0</v>
      </c>
      <c r="R5416" s="16">
        <f>Q5416*16.876/100</f>
        <v>0</v>
      </c>
      <c r="S5416" s="17">
        <f t="shared" si="588"/>
        <v>0</v>
      </c>
      <c r="T5416" s="16">
        <v>0</v>
      </c>
      <c r="U5416" s="18">
        <f t="shared" si="589"/>
        <v>0</v>
      </c>
      <c r="V5416" s="18">
        <f t="shared" si="590"/>
        <v>0</v>
      </c>
      <c r="W5416" s="18">
        <f t="shared" si="591"/>
        <v>0</v>
      </c>
      <c r="X5416" s="27"/>
      <c r="Y5416" s="19">
        <f t="shared" si="592"/>
        <v>0</v>
      </c>
      <c r="Z5416" s="18">
        <f t="shared" si="593"/>
        <v>0</v>
      </c>
      <c r="AA5416" s="12">
        <v>-2424</v>
      </c>
      <c r="AB5416" s="12">
        <v>-36456.959999999999</v>
      </c>
      <c r="AC5416" s="28">
        <f>+I5416+Y5416-Z5416</f>
        <v>0</v>
      </c>
      <c r="AD5416" s="20">
        <f t="shared" si="594"/>
        <v>0</v>
      </c>
      <c r="AE5416">
        <v>0</v>
      </c>
    </row>
    <row r="5417" spans="1:31" x14ac:dyDescent="0.25">
      <c r="A5417" s="9">
        <v>45260</v>
      </c>
      <c r="B5417" s="10" t="s">
        <v>547</v>
      </c>
      <c r="C5417" s="10" t="s">
        <v>282</v>
      </c>
      <c r="D5417" s="10" t="s">
        <v>29</v>
      </c>
      <c r="E5417" s="10" t="s">
        <v>30</v>
      </c>
      <c r="F5417" s="10"/>
      <c r="G5417" s="10">
        <v>0</v>
      </c>
      <c r="H5417" s="11">
        <f>SUMIFS(AA:AA,$A:$A,EOMONTH($A5417,-1),$B:$B,$B5417)</f>
        <v>4097</v>
      </c>
      <c r="I5417" s="63">
        <f>ROUND(SUMIFS(AC:AC,$A:$A,EOMONTH($A5417,-1),$B:$B,$B5417),2)</f>
        <v>80.19</v>
      </c>
      <c r="J5417" s="11">
        <f>SUMIFS(AB:AB,$A:$A,EOMONTH($A5417,-1),$B:$B,$B5417)</f>
        <v>34127.32</v>
      </c>
      <c r="K5417" s="13">
        <v>0</v>
      </c>
      <c r="L5417" s="25">
        <v>0</v>
      </c>
      <c r="M5417" s="15">
        <v>0</v>
      </c>
      <c r="N5417" s="14">
        <v>0</v>
      </c>
      <c r="O5417" s="16">
        <v>0</v>
      </c>
      <c r="P5417" s="16">
        <v>0</v>
      </c>
      <c r="Q5417" s="16">
        <v>0</v>
      </c>
      <c r="R5417" s="16">
        <f>Q5417*16.876/100</f>
        <v>0</v>
      </c>
      <c r="S5417" s="17">
        <f t="shared" si="588"/>
        <v>0</v>
      </c>
      <c r="T5417" s="16">
        <v>0</v>
      </c>
      <c r="U5417" s="18">
        <f t="shared" si="589"/>
        <v>0</v>
      </c>
      <c r="V5417" s="18">
        <f t="shared" si="590"/>
        <v>0</v>
      </c>
      <c r="W5417" s="18">
        <f t="shared" si="591"/>
        <v>0</v>
      </c>
      <c r="X5417" s="27"/>
      <c r="Y5417" s="19">
        <f t="shared" si="592"/>
        <v>0</v>
      </c>
      <c r="Z5417" s="18">
        <f t="shared" si="593"/>
        <v>0</v>
      </c>
      <c r="AA5417" s="12">
        <v>4097</v>
      </c>
      <c r="AB5417" s="12">
        <v>34127.32</v>
      </c>
      <c r="AC5417" s="28">
        <f>+I5417+Y5417-Z5417</f>
        <v>80.19</v>
      </c>
      <c r="AD5417" s="20">
        <f t="shared" si="594"/>
        <v>0</v>
      </c>
      <c r="AE5417">
        <v>0</v>
      </c>
    </row>
    <row r="5418" spans="1:31" x14ac:dyDescent="0.25">
      <c r="A5418" s="9">
        <v>45260</v>
      </c>
      <c r="B5418" s="10" t="s">
        <v>744</v>
      </c>
      <c r="C5418" s="10" t="s">
        <v>28</v>
      </c>
      <c r="D5418" s="10" t="s">
        <v>29</v>
      </c>
      <c r="E5418" s="10" t="s">
        <v>30</v>
      </c>
      <c r="F5418" s="10"/>
      <c r="G5418" s="10">
        <v>0</v>
      </c>
      <c r="H5418" s="11">
        <f>SUMIFS(AA:AA,$A:$A,EOMONTH($A5418,-1),$B:$B,$B5418)</f>
        <v>222</v>
      </c>
      <c r="I5418" s="63">
        <f>ROUND(SUMIFS(AC:AC,$A:$A,EOMONTH($A5418,-1),$B:$B,$B5418),2)</f>
        <v>0</v>
      </c>
      <c r="J5418" s="11">
        <f>SUMIFS(AB:AB,$A:$A,EOMONTH($A5418,-1),$B:$B,$B5418)</f>
        <v>1630.4</v>
      </c>
      <c r="K5418" s="13">
        <v>0</v>
      </c>
      <c r="L5418" s="25">
        <v>0</v>
      </c>
      <c r="M5418" s="15">
        <v>0</v>
      </c>
      <c r="N5418" s="14">
        <v>0</v>
      </c>
      <c r="O5418" s="16">
        <v>0</v>
      </c>
      <c r="P5418" s="16">
        <v>0</v>
      </c>
      <c r="Q5418" s="16">
        <v>0</v>
      </c>
      <c r="R5418" s="16">
        <f>Q5418*16.876/100</f>
        <v>0</v>
      </c>
      <c r="S5418" s="17">
        <f t="shared" si="588"/>
        <v>0</v>
      </c>
      <c r="T5418" s="16">
        <v>0</v>
      </c>
      <c r="U5418" s="18">
        <f t="shared" si="589"/>
        <v>0</v>
      </c>
      <c r="V5418" s="18">
        <f t="shared" si="590"/>
        <v>0</v>
      </c>
      <c r="W5418" s="18">
        <f t="shared" si="591"/>
        <v>0</v>
      </c>
      <c r="X5418" s="27"/>
      <c r="Y5418" s="19">
        <f t="shared" si="592"/>
        <v>0</v>
      </c>
      <c r="Z5418" s="18">
        <f t="shared" si="593"/>
        <v>0</v>
      </c>
      <c r="AA5418" s="12">
        <v>222</v>
      </c>
      <c r="AB5418" s="12">
        <v>1630.4</v>
      </c>
      <c r="AC5418" s="28">
        <f>+I5418+Y5418-Z5418</f>
        <v>0</v>
      </c>
      <c r="AD5418" s="20">
        <f t="shared" si="594"/>
        <v>0</v>
      </c>
      <c r="AE5418">
        <v>0</v>
      </c>
    </row>
    <row r="5419" spans="1:31" x14ac:dyDescent="0.25">
      <c r="A5419" s="9">
        <v>45260</v>
      </c>
      <c r="B5419" s="10" t="s">
        <v>745</v>
      </c>
      <c r="C5419" s="10" t="s">
        <v>28</v>
      </c>
      <c r="D5419" s="10" t="s">
        <v>29</v>
      </c>
      <c r="E5419" s="10" t="s">
        <v>30</v>
      </c>
      <c r="F5419" s="10"/>
      <c r="G5419" s="10">
        <v>0</v>
      </c>
      <c r="H5419" s="11">
        <f>SUMIFS(AA:AA,$A:$A,EOMONTH($A5419,-1),$B:$B,$B5419)</f>
        <v>322</v>
      </c>
      <c r="I5419" s="63">
        <f>ROUND(SUMIFS(AC:AC,$A:$A,EOMONTH($A5419,-1),$B:$B,$B5419),2)</f>
        <v>0</v>
      </c>
      <c r="J5419" s="11">
        <f>SUMIFS(AB:AB,$A:$A,EOMONTH($A5419,-1),$B:$B,$B5419)</f>
        <v>2344.65</v>
      </c>
      <c r="K5419" s="13">
        <v>0</v>
      </c>
      <c r="L5419" s="25">
        <v>0</v>
      </c>
      <c r="M5419" s="15">
        <v>0</v>
      </c>
      <c r="N5419" s="14">
        <v>0</v>
      </c>
      <c r="O5419" s="16">
        <v>0</v>
      </c>
      <c r="P5419" s="16">
        <v>0</v>
      </c>
      <c r="Q5419" s="16">
        <v>0</v>
      </c>
      <c r="R5419" s="16">
        <f>Q5419*16.876/100</f>
        <v>0</v>
      </c>
      <c r="S5419" s="17">
        <f t="shared" si="588"/>
        <v>0</v>
      </c>
      <c r="T5419" s="16">
        <v>0</v>
      </c>
      <c r="U5419" s="18">
        <f t="shared" si="589"/>
        <v>0</v>
      </c>
      <c r="V5419" s="18">
        <f t="shared" si="590"/>
        <v>0</v>
      </c>
      <c r="W5419" s="18">
        <f t="shared" si="591"/>
        <v>0</v>
      </c>
      <c r="X5419" s="27"/>
      <c r="Y5419" s="19">
        <f t="shared" si="592"/>
        <v>0</v>
      </c>
      <c r="Z5419" s="18">
        <f t="shared" si="593"/>
        <v>0</v>
      </c>
      <c r="AA5419" s="12">
        <v>322</v>
      </c>
      <c r="AB5419" s="12">
        <v>2344.65</v>
      </c>
      <c r="AC5419" s="28">
        <f>+I5419+Y5419-Z5419</f>
        <v>0</v>
      </c>
      <c r="AD5419" s="20">
        <f t="shared" si="594"/>
        <v>0</v>
      </c>
      <c r="AE5419">
        <v>0</v>
      </c>
    </row>
    <row r="5420" spans="1:31" x14ac:dyDescent="0.25">
      <c r="A5420" s="9">
        <v>45260</v>
      </c>
      <c r="B5420" s="10" t="s">
        <v>746</v>
      </c>
      <c r="C5420" s="10" t="s">
        <v>28</v>
      </c>
      <c r="D5420" s="10" t="s">
        <v>29</v>
      </c>
      <c r="E5420" s="10" t="s">
        <v>30</v>
      </c>
      <c r="F5420" s="10"/>
      <c r="G5420" s="10">
        <v>0</v>
      </c>
      <c r="H5420" s="11">
        <f>SUMIFS(AA:AA,$A:$A,EOMONTH($A5420,-1),$B:$B,$B5420)</f>
        <v>257</v>
      </c>
      <c r="I5420" s="63">
        <f>ROUND(SUMIFS(AC:AC,$A:$A,EOMONTH($A5420,-1),$B:$B,$B5420),2)</f>
        <v>0</v>
      </c>
      <c r="J5420" s="11">
        <f>SUMIFS(AB:AB,$A:$A,EOMONTH($A5420,-1),$B:$B,$B5420)</f>
        <v>1860.21</v>
      </c>
      <c r="K5420" s="13">
        <v>0</v>
      </c>
      <c r="L5420" s="25">
        <v>0</v>
      </c>
      <c r="M5420" s="15">
        <v>0</v>
      </c>
      <c r="N5420" s="14">
        <v>0</v>
      </c>
      <c r="O5420" s="16">
        <v>0</v>
      </c>
      <c r="P5420" s="16">
        <v>0</v>
      </c>
      <c r="Q5420" s="16">
        <v>0</v>
      </c>
      <c r="R5420" s="16">
        <f>Q5420*16.876/100</f>
        <v>0</v>
      </c>
      <c r="S5420" s="17">
        <f t="shared" si="588"/>
        <v>0</v>
      </c>
      <c r="T5420" s="16">
        <v>0</v>
      </c>
      <c r="U5420" s="18">
        <f t="shared" si="589"/>
        <v>0</v>
      </c>
      <c r="V5420" s="18">
        <f t="shared" si="590"/>
        <v>0</v>
      </c>
      <c r="W5420" s="18">
        <f t="shared" si="591"/>
        <v>0</v>
      </c>
      <c r="X5420" s="27"/>
      <c r="Y5420" s="19">
        <f t="shared" si="592"/>
        <v>0</v>
      </c>
      <c r="Z5420" s="18">
        <f t="shared" si="593"/>
        <v>0</v>
      </c>
      <c r="AA5420" s="12">
        <v>257</v>
      </c>
      <c r="AB5420" s="12">
        <v>1860.21</v>
      </c>
      <c r="AC5420" s="28">
        <f>+I5420+Y5420-Z5420</f>
        <v>0</v>
      </c>
      <c r="AD5420" s="20">
        <f t="shared" si="594"/>
        <v>0</v>
      </c>
      <c r="AE5420">
        <v>0</v>
      </c>
    </row>
    <row r="5421" spans="1:31" x14ac:dyDescent="0.25">
      <c r="A5421" s="9">
        <v>45260</v>
      </c>
      <c r="B5421" s="10" t="s">
        <v>747</v>
      </c>
      <c r="C5421" s="10" t="s">
        <v>28</v>
      </c>
      <c r="D5421" s="10" t="s">
        <v>29</v>
      </c>
      <c r="E5421" s="10" t="s">
        <v>30</v>
      </c>
      <c r="F5421" s="10"/>
      <c r="G5421" s="10">
        <v>0</v>
      </c>
      <c r="H5421" s="11">
        <f>SUMIFS(AA:AA,$A:$A,EOMONTH($A5421,-1),$B:$B,$B5421)</f>
        <v>681</v>
      </c>
      <c r="I5421" s="63">
        <f>ROUND(SUMIFS(AC:AC,$A:$A,EOMONTH($A5421,-1),$B:$B,$B5421),2)</f>
        <v>0</v>
      </c>
      <c r="J5421" s="11">
        <f>SUMIFS(AB:AB,$A:$A,EOMONTH($A5421,-1),$B:$B,$B5421)</f>
        <v>4960.4399999999996</v>
      </c>
      <c r="K5421" s="13">
        <v>0</v>
      </c>
      <c r="L5421" s="25">
        <v>0</v>
      </c>
      <c r="M5421" s="15">
        <v>0</v>
      </c>
      <c r="N5421" s="14">
        <v>0</v>
      </c>
      <c r="O5421" s="16">
        <v>0</v>
      </c>
      <c r="P5421" s="16">
        <v>0</v>
      </c>
      <c r="Q5421" s="16">
        <v>0</v>
      </c>
      <c r="R5421" s="16">
        <f>Q5421*16.876/100</f>
        <v>0</v>
      </c>
      <c r="S5421" s="17">
        <f t="shared" si="588"/>
        <v>0</v>
      </c>
      <c r="T5421" s="16">
        <v>0</v>
      </c>
      <c r="U5421" s="18">
        <f t="shared" si="589"/>
        <v>0</v>
      </c>
      <c r="V5421" s="18">
        <f t="shared" si="590"/>
        <v>0</v>
      </c>
      <c r="W5421" s="18">
        <f t="shared" si="591"/>
        <v>0</v>
      </c>
      <c r="X5421" s="27"/>
      <c r="Y5421" s="19">
        <f t="shared" si="592"/>
        <v>0</v>
      </c>
      <c r="Z5421" s="18">
        <f t="shared" si="593"/>
        <v>0</v>
      </c>
      <c r="AA5421" s="12">
        <v>681</v>
      </c>
      <c r="AB5421" s="12">
        <v>4960.4399999999996</v>
      </c>
      <c r="AC5421" s="28">
        <f>+I5421+Y5421-Z5421</f>
        <v>0</v>
      </c>
      <c r="AD5421" s="20">
        <f t="shared" si="594"/>
        <v>0</v>
      </c>
      <c r="AE5421">
        <v>0</v>
      </c>
    </row>
    <row r="5422" spans="1:31" x14ac:dyDescent="0.25">
      <c r="A5422" s="9">
        <v>45260</v>
      </c>
      <c r="B5422" s="10" t="s">
        <v>724</v>
      </c>
      <c r="C5422" s="10" t="s">
        <v>213</v>
      </c>
      <c r="D5422" s="10" t="s">
        <v>40</v>
      </c>
      <c r="E5422" s="10" t="s">
        <v>30</v>
      </c>
      <c r="F5422" s="10">
        <v>465</v>
      </c>
      <c r="G5422" s="10">
        <v>507</v>
      </c>
      <c r="H5422" s="11">
        <f>SUMIFS(AA:AA,$A:$A,EOMONTH($A5422,-1),$B:$B,$B5422)</f>
        <v>387</v>
      </c>
      <c r="I5422" s="63">
        <f>ROUND(SUMIFS(AC:AC,$A:$A,EOMONTH($A5422,-1),$B:$B,$B5422),2)</f>
        <v>273.86</v>
      </c>
      <c r="J5422" s="11">
        <f>SUMIFS(AB:AB,$A:$A,EOMONTH($A5422,-1),$B:$B,$B5422)</f>
        <v>22360.51</v>
      </c>
      <c r="K5422" s="13">
        <v>0</v>
      </c>
      <c r="L5422" s="25">
        <v>0</v>
      </c>
      <c r="M5422" s="15">
        <v>832</v>
      </c>
      <c r="N5422" s="14">
        <v>47656.57</v>
      </c>
      <c r="O5422" s="16">
        <v>72</v>
      </c>
      <c r="P5422" s="16">
        <v>5130</v>
      </c>
      <c r="Q5422" s="16">
        <v>0</v>
      </c>
      <c r="R5422" s="16">
        <f>Q5422*16.876/100</f>
        <v>0</v>
      </c>
      <c r="S5422" s="17">
        <f t="shared" si="588"/>
        <v>0</v>
      </c>
      <c r="T5422" s="16">
        <v>0</v>
      </c>
      <c r="U5422" s="18">
        <f t="shared" si="589"/>
        <v>196.209</v>
      </c>
      <c r="V5422" s="18">
        <f t="shared" si="590"/>
        <v>386.88</v>
      </c>
      <c r="W5422" s="18">
        <f t="shared" si="591"/>
        <v>64.953283200000001</v>
      </c>
      <c r="X5422" s="27"/>
      <c r="Y5422" s="19">
        <f t="shared" si="592"/>
        <v>451.83328319999998</v>
      </c>
      <c r="Z5422" s="18">
        <f t="shared" si="593"/>
        <v>36.503999999999998</v>
      </c>
      <c r="AA5422" s="12">
        <v>1147</v>
      </c>
      <c r="AB5422" s="12">
        <v>65892.95</v>
      </c>
      <c r="AC5422" s="28">
        <f>+I5422+Y5422-Z5422</f>
        <v>689.18928319999998</v>
      </c>
      <c r="AD5422" s="20">
        <f t="shared" si="594"/>
        <v>0</v>
      </c>
      <c r="AE5422">
        <v>0</v>
      </c>
    </row>
    <row r="5423" spans="1:31" x14ac:dyDescent="0.25">
      <c r="A5423" s="9">
        <v>45260</v>
      </c>
      <c r="B5423" s="10" t="s">
        <v>725</v>
      </c>
      <c r="C5423" s="10" t="s">
        <v>213</v>
      </c>
      <c r="D5423" s="10" t="s">
        <v>40</v>
      </c>
      <c r="E5423" s="10" t="s">
        <v>30</v>
      </c>
      <c r="F5423" s="10">
        <v>465</v>
      </c>
      <c r="G5423" s="10">
        <v>507</v>
      </c>
      <c r="H5423" s="11">
        <f>SUMIFS(AA:AA,$A:$A,EOMONTH($A5423,-1),$B:$B,$B5423)</f>
        <v>405</v>
      </c>
      <c r="I5423" s="63">
        <f>ROUND(SUMIFS(AC:AC,$A:$A,EOMONTH($A5423,-1),$B:$B,$B5423),2)</f>
        <v>291.39999999999998</v>
      </c>
      <c r="J5423" s="11">
        <f>SUMIFS(AB:AB,$A:$A,EOMONTH($A5423,-1),$B:$B,$B5423)</f>
        <v>23192.15</v>
      </c>
      <c r="K5423" s="13">
        <v>0</v>
      </c>
      <c r="L5423" s="25">
        <v>0</v>
      </c>
      <c r="M5423" s="15">
        <v>922</v>
      </c>
      <c r="N5423" s="14">
        <v>52676.18</v>
      </c>
      <c r="O5423" s="16">
        <v>216</v>
      </c>
      <c r="P5423" s="16">
        <v>15390</v>
      </c>
      <c r="Q5423" s="16">
        <v>0</v>
      </c>
      <c r="R5423" s="16">
        <f>Q5423*16.876/100</f>
        <v>0</v>
      </c>
      <c r="S5423" s="17">
        <f t="shared" si="588"/>
        <v>0</v>
      </c>
      <c r="T5423" s="16">
        <v>0</v>
      </c>
      <c r="U5423" s="18">
        <f t="shared" si="589"/>
        <v>205.33500000000001</v>
      </c>
      <c r="V5423" s="18">
        <f t="shared" si="590"/>
        <v>428.73</v>
      </c>
      <c r="W5423" s="18">
        <f t="shared" si="591"/>
        <v>71.979479700000013</v>
      </c>
      <c r="X5423" s="27"/>
      <c r="Y5423" s="19">
        <f t="shared" si="592"/>
        <v>500.70947970000003</v>
      </c>
      <c r="Z5423" s="18">
        <f t="shared" si="593"/>
        <v>109.512</v>
      </c>
      <c r="AA5423" s="12">
        <v>1111</v>
      </c>
      <c r="AB5423" s="12">
        <v>63541.86</v>
      </c>
      <c r="AC5423" s="28">
        <f>+I5423+Y5423-Z5423</f>
        <v>682.59747970000012</v>
      </c>
      <c r="AD5423" s="20">
        <f t="shared" si="594"/>
        <v>0</v>
      </c>
      <c r="AE5423">
        <v>0</v>
      </c>
    </row>
    <row r="5424" spans="1:31" x14ac:dyDescent="0.25">
      <c r="A5424" s="9">
        <v>45260</v>
      </c>
      <c r="B5424" s="10" t="s">
        <v>726</v>
      </c>
      <c r="C5424" s="10" t="s">
        <v>213</v>
      </c>
      <c r="D5424" s="10" t="s">
        <v>40</v>
      </c>
      <c r="E5424" s="10" t="s">
        <v>30</v>
      </c>
      <c r="F5424" s="10">
        <v>465</v>
      </c>
      <c r="G5424" s="10">
        <v>507</v>
      </c>
      <c r="H5424" s="11">
        <f>SUMIFS(AA:AA,$A:$A,EOMONTH($A5424,-1),$B:$B,$B5424)</f>
        <v>49</v>
      </c>
      <c r="I5424" s="63">
        <f>ROUND(SUMIFS(AC:AC,$A:$A,EOMONTH($A5424,-1),$B:$B,$B5424),2)</f>
        <v>52.5</v>
      </c>
      <c r="J5424" s="11">
        <f>SUMIFS(AB:AB,$A:$A,EOMONTH($A5424,-1),$B:$B,$B5424)</f>
        <v>2818.06</v>
      </c>
      <c r="K5424" s="13">
        <v>0</v>
      </c>
      <c r="L5424" s="25">
        <v>0</v>
      </c>
      <c r="M5424" s="15">
        <v>609</v>
      </c>
      <c r="N5424" s="14">
        <v>34722.720000000001</v>
      </c>
      <c r="O5424" s="16">
        <v>0</v>
      </c>
      <c r="P5424" s="16">
        <v>0</v>
      </c>
      <c r="Q5424" s="16">
        <v>0</v>
      </c>
      <c r="R5424" s="16">
        <f>Q5424*16.876/100</f>
        <v>0</v>
      </c>
      <c r="S5424" s="17">
        <f t="shared" si="588"/>
        <v>0</v>
      </c>
      <c r="T5424" s="16">
        <v>0</v>
      </c>
      <c r="U5424" s="18">
        <f t="shared" si="589"/>
        <v>24.843</v>
      </c>
      <c r="V5424" s="18">
        <f t="shared" si="590"/>
        <v>283.185</v>
      </c>
      <c r="W5424" s="18">
        <f t="shared" si="591"/>
        <v>47.543929650000003</v>
      </c>
      <c r="X5424" s="27"/>
      <c r="Y5424" s="19">
        <f t="shared" si="592"/>
        <v>330.72892965</v>
      </c>
      <c r="Z5424" s="18">
        <f t="shared" si="593"/>
        <v>0</v>
      </c>
      <c r="AA5424" s="12">
        <v>658</v>
      </c>
      <c r="AB5424" s="12">
        <v>37540.78</v>
      </c>
      <c r="AC5424" s="28">
        <f>+I5424+Y5424-Z5424</f>
        <v>383.22892965</v>
      </c>
      <c r="AD5424" s="20">
        <f t="shared" si="594"/>
        <v>0</v>
      </c>
      <c r="AE5424">
        <v>0</v>
      </c>
    </row>
    <row r="5425" spans="1:31" x14ac:dyDescent="0.25">
      <c r="A5425" s="9">
        <v>45260</v>
      </c>
      <c r="B5425" s="10" t="s">
        <v>727</v>
      </c>
      <c r="C5425" s="10" t="s">
        <v>213</v>
      </c>
      <c r="D5425" s="10" t="s">
        <v>40</v>
      </c>
      <c r="E5425" s="10" t="s">
        <v>30</v>
      </c>
      <c r="F5425" s="10">
        <v>415</v>
      </c>
      <c r="G5425" s="10">
        <v>452</v>
      </c>
      <c r="H5425" s="11">
        <f>SUMIFS(AA:AA,$A:$A,EOMONTH($A5425,-1),$B:$B,$B5425)</f>
        <v>342</v>
      </c>
      <c r="I5425" s="63">
        <f>ROUND(SUMIFS(AC:AC,$A:$A,EOMONTH($A5425,-1),$B:$B,$B5425),2)</f>
        <v>1091.3800000000001</v>
      </c>
      <c r="J5425" s="11">
        <f>SUMIFS(AB:AB,$A:$A,EOMONTH($A5425,-1),$B:$B,$B5425)</f>
        <v>16480.79</v>
      </c>
      <c r="K5425" s="13">
        <v>0</v>
      </c>
      <c r="L5425" s="25">
        <v>0</v>
      </c>
      <c r="M5425" s="15">
        <v>0</v>
      </c>
      <c r="N5425" s="14">
        <v>0</v>
      </c>
      <c r="O5425" s="16">
        <v>75</v>
      </c>
      <c r="P5425" s="16">
        <v>4781.25</v>
      </c>
      <c r="Q5425" s="16">
        <v>0</v>
      </c>
      <c r="R5425" s="16">
        <f>Q5425*16.876/100</f>
        <v>0</v>
      </c>
      <c r="S5425" s="17">
        <f t="shared" si="588"/>
        <v>0</v>
      </c>
      <c r="T5425" s="16">
        <v>0</v>
      </c>
      <c r="U5425" s="18">
        <f t="shared" si="589"/>
        <v>154.584</v>
      </c>
      <c r="V5425" s="18">
        <f t="shared" si="590"/>
        <v>0</v>
      </c>
      <c r="W5425" s="18">
        <f t="shared" si="591"/>
        <v>0</v>
      </c>
      <c r="X5425" s="27"/>
      <c r="Y5425" s="19">
        <f t="shared" si="592"/>
        <v>0</v>
      </c>
      <c r="Z5425" s="18">
        <f t="shared" si="593"/>
        <v>33.9</v>
      </c>
      <c r="AA5425" s="12">
        <v>267</v>
      </c>
      <c r="AB5425" s="12">
        <v>13556.54</v>
      </c>
      <c r="AC5425" s="28">
        <f>+I5425+Y5425-Z5425</f>
        <v>1057.48</v>
      </c>
      <c r="AD5425" s="20">
        <f t="shared" si="594"/>
        <v>0</v>
      </c>
      <c r="AE5425">
        <v>0</v>
      </c>
    </row>
    <row r="5426" spans="1:31" x14ac:dyDescent="0.25">
      <c r="A5426" s="9">
        <v>45260</v>
      </c>
      <c r="B5426" s="10" t="s">
        <v>728</v>
      </c>
      <c r="C5426" s="10" t="s">
        <v>213</v>
      </c>
      <c r="D5426" s="10" t="s">
        <v>40</v>
      </c>
      <c r="E5426" s="10" t="s">
        <v>30</v>
      </c>
      <c r="F5426" s="10">
        <v>415</v>
      </c>
      <c r="G5426" s="10">
        <v>452</v>
      </c>
      <c r="H5426" s="11">
        <f>SUMIFS(AA:AA,$A:$A,EOMONTH($A5426,-1),$B:$B,$B5426)</f>
        <v>795</v>
      </c>
      <c r="I5426" s="63">
        <f>ROUND(SUMIFS(AC:AC,$A:$A,EOMONTH($A5426,-1),$B:$B,$B5426),2)</f>
        <v>387.7</v>
      </c>
      <c r="J5426" s="11">
        <f>SUMIFS(AB:AB,$A:$A,EOMONTH($A5426,-1),$B:$B,$B5426)</f>
        <v>34617.72</v>
      </c>
      <c r="K5426" s="13">
        <v>0</v>
      </c>
      <c r="L5426" s="25">
        <v>0</v>
      </c>
      <c r="M5426" s="15">
        <v>0</v>
      </c>
      <c r="N5426" s="14">
        <v>0</v>
      </c>
      <c r="O5426" s="16">
        <v>0</v>
      </c>
      <c r="P5426" s="16">
        <v>0</v>
      </c>
      <c r="Q5426" s="16">
        <v>0</v>
      </c>
      <c r="R5426" s="16">
        <f>Q5426*16.876/100</f>
        <v>0</v>
      </c>
      <c r="S5426" s="17">
        <f t="shared" si="588"/>
        <v>0</v>
      </c>
      <c r="T5426" s="16">
        <v>0</v>
      </c>
      <c r="U5426" s="18">
        <f t="shared" si="589"/>
        <v>359.34</v>
      </c>
      <c r="V5426" s="18">
        <f t="shared" si="590"/>
        <v>0</v>
      </c>
      <c r="W5426" s="18">
        <f t="shared" si="591"/>
        <v>0</v>
      </c>
      <c r="X5426" s="27"/>
      <c r="Y5426" s="19">
        <f t="shared" si="592"/>
        <v>0</v>
      </c>
      <c r="Z5426" s="18">
        <f t="shared" si="593"/>
        <v>0</v>
      </c>
      <c r="AA5426" s="12">
        <v>795</v>
      </c>
      <c r="AB5426" s="12">
        <v>34617.72</v>
      </c>
      <c r="AC5426" s="28">
        <f>+I5426+Y5426-Z5426</f>
        <v>387.7</v>
      </c>
      <c r="AD5426" s="20">
        <f t="shared" si="594"/>
        <v>0</v>
      </c>
      <c r="AE5426">
        <v>0</v>
      </c>
    </row>
    <row r="5427" spans="1:31" x14ac:dyDescent="0.25">
      <c r="A5427" s="9">
        <v>45260</v>
      </c>
      <c r="B5427" s="10" t="s">
        <v>729</v>
      </c>
      <c r="C5427" s="10" t="s">
        <v>213</v>
      </c>
      <c r="D5427" s="10" t="s">
        <v>40</v>
      </c>
      <c r="E5427" s="10" t="s">
        <v>30</v>
      </c>
      <c r="F5427" s="10">
        <v>415</v>
      </c>
      <c r="G5427" s="10">
        <v>452</v>
      </c>
      <c r="H5427" s="11">
        <f>SUMIFS(AA:AA,$A:$A,EOMONTH($A5427,-1),$B:$B,$B5427)</f>
        <v>732</v>
      </c>
      <c r="I5427" s="63">
        <f>ROUND(SUMIFS(AC:AC,$A:$A,EOMONTH($A5427,-1),$B:$B,$B5427),2)</f>
        <v>368.57</v>
      </c>
      <c r="J5427" s="11">
        <f>SUMIFS(AB:AB,$A:$A,EOMONTH($A5427,-1),$B:$B,$B5427)</f>
        <v>36670.31</v>
      </c>
      <c r="K5427" s="13">
        <v>0</v>
      </c>
      <c r="L5427" s="25">
        <v>0</v>
      </c>
      <c r="M5427" s="15">
        <v>0</v>
      </c>
      <c r="N5427" s="14">
        <v>0</v>
      </c>
      <c r="O5427" s="16">
        <v>0</v>
      </c>
      <c r="P5427" s="16">
        <v>0</v>
      </c>
      <c r="Q5427" s="16">
        <v>0</v>
      </c>
      <c r="R5427" s="16">
        <f>Q5427*16.876/100</f>
        <v>0</v>
      </c>
      <c r="S5427" s="17">
        <f t="shared" si="588"/>
        <v>0</v>
      </c>
      <c r="T5427" s="16">
        <v>0</v>
      </c>
      <c r="U5427" s="18">
        <f t="shared" si="589"/>
        <v>330.86399999999998</v>
      </c>
      <c r="V5427" s="18">
        <f t="shared" si="590"/>
        <v>0</v>
      </c>
      <c r="W5427" s="18">
        <f t="shared" si="591"/>
        <v>0</v>
      </c>
      <c r="X5427" s="27"/>
      <c r="Y5427" s="19">
        <f t="shared" si="592"/>
        <v>0</v>
      </c>
      <c r="Z5427" s="18">
        <f t="shared" si="593"/>
        <v>0</v>
      </c>
      <c r="AA5427" s="12">
        <v>732</v>
      </c>
      <c r="AB5427" s="12">
        <v>36670.31</v>
      </c>
      <c r="AC5427" s="28">
        <f>+I5427+Y5427-Z5427</f>
        <v>368.57</v>
      </c>
      <c r="AD5427" s="20">
        <f t="shared" si="594"/>
        <v>0</v>
      </c>
      <c r="AE5427">
        <v>0</v>
      </c>
    </row>
    <row r="5428" spans="1:31" x14ac:dyDescent="0.25">
      <c r="A5428" s="9">
        <v>45260</v>
      </c>
      <c r="B5428" s="10" t="s">
        <v>553</v>
      </c>
      <c r="C5428" s="10" t="s">
        <v>554</v>
      </c>
      <c r="D5428" s="10" t="s">
        <v>29</v>
      </c>
      <c r="E5428" s="10" t="s">
        <v>30</v>
      </c>
      <c r="F5428" s="10"/>
      <c r="G5428" s="10">
        <v>0</v>
      </c>
      <c r="H5428" s="11">
        <f>SUMIFS(AA:AA,$A:$A,EOMONTH($A5428,-1),$B:$B,$B5428)</f>
        <v>24</v>
      </c>
      <c r="I5428" s="63">
        <f>ROUND(SUMIFS(AC:AC,$A:$A,EOMONTH($A5428,-1),$B:$B,$B5428),2)</f>
        <v>1.08</v>
      </c>
      <c r="J5428" s="11">
        <f>SUMIFS(AB:AB,$A:$A,EOMONTH($A5428,-1),$B:$B,$B5428)</f>
        <v>3050.64</v>
      </c>
      <c r="K5428" s="13">
        <v>0</v>
      </c>
      <c r="L5428" s="25">
        <v>0</v>
      </c>
      <c r="M5428" s="15">
        <v>0</v>
      </c>
      <c r="N5428" s="14">
        <v>0</v>
      </c>
      <c r="O5428" s="16">
        <v>0</v>
      </c>
      <c r="P5428" s="16">
        <v>0</v>
      </c>
      <c r="Q5428" s="16">
        <v>0</v>
      </c>
      <c r="R5428" s="16">
        <f>Q5428*16.876/100</f>
        <v>0</v>
      </c>
      <c r="S5428" s="17">
        <f t="shared" si="588"/>
        <v>0</v>
      </c>
      <c r="T5428" s="16">
        <v>0</v>
      </c>
      <c r="U5428" s="18">
        <f t="shared" si="589"/>
        <v>0</v>
      </c>
      <c r="V5428" s="18">
        <f t="shared" si="590"/>
        <v>0</v>
      </c>
      <c r="W5428" s="18">
        <f t="shared" si="591"/>
        <v>0</v>
      </c>
      <c r="X5428" s="27"/>
      <c r="Y5428" s="19">
        <f t="shared" si="592"/>
        <v>0</v>
      </c>
      <c r="Z5428" s="18">
        <f t="shared" si="593"/>
        <v>0</v>
      </c>
      <c r="AA5428" s="12">
        <v>24</v>
      </c>
      <c r="AB5428" s="12">
        <v>3050.64</v>
      </c>
      <c r="AC5428" s="28">
        <f>+I5428+Y5428-Z5428</f>
        <v>1.08</v>
      </c>
      <c r="AD5428" s="20">
        <f t="shared" si="594"/>
        <v>0</v>
      </c>
      <c r="AE5428">
        <v>0</v>
      </c>
    </row>
    <row r="5429" spans="1:31" x14ac:dyDescent="0.25">
      <c r="A5429" s="9">
        <v>45260</v>
      </c>
      <c r="B5429" s="10" t="s">
        <v>555</v>
      </c>
      <c r="C5429" s="10" t="s">
        <v>554</v>
      </c>
      <c r="D5429" s="10" t="s">
        <v>29</v>
      </c>
      <c r="E5429" s="10" t="s">
        <v>30</v>
      </c>
      <c r="F5429" s="10"/>
      <c r="G5429" s="10">
        <v>0</v>
      </c>
      <c r="H5429" s="11">
        <f>SUMIFS(AA:AA,$A:$A,EOMONTH($A5429,-1),$B:$B,$B5429)</f>
        <v>24</v>
      </c>
      <c r="I5429" s="63">
        <f>ROUND(SUMIFS(AC:AC,$A:$A,EOMONTH($A5429,-1),$B:$B,$B5429),2)</f>
        <v>1.08</v>
      </c>
      <c r="J5429" s="11">
        <f>SUMIFS(AB:AB,$A:$A,EOMONTH($A5429,-1),$B:$B,$B5429)</f>
        <v>3050.64</v>
      </c>
      <c r="K5429" s="13">
        <v>0</v>
      </c>
      <c r="L5429" s="25">
        <v>0</v>
      </c>
      <c r="M5429" s="15">
        <v>0</v>
      </c>
      <c r="N5429" s="14">
        <v>0</v>
      </c>
      <c r="O5429" s="16">
        <v>0</v>
      </c>
      <c r="P5429" s="16">
        <v>0</v>
      </c>
      <c r="Q5429" s="16">
        <v>0</v>
      </c>
      <c r="R5429" s="16">
        <f>Q5429*16.876/100</f>
        <v>0</v>
      </c>
      <c r="S5429" s="17">
        <f t="shared" si="588"/>
        <v>0</v>
      </c>
      <c r="T5429" s="16">
        <v>0</v>
      </c>
      <c r="U5429" s="18">
        <f t="shared" si="589"/>
        <v>0</v>
      </c>
      <c r="V5429" s="18">
        <f t="shared" si="590"/>
        <v>0</v>
      </c>
      <c r="W5429" s="18">
        <f t="shared" si="591"/>
        <v>0</v>
      </c>
      <c r="X5429" s="27"/>
      <c r="Y5429" s="19">
        <f t="shared" si="592"/>
        <v>0</v>
      </c>
      <c r="Z5429" s="18">
        <f t="shared" si="593"/>
        <v>0</v>
      </c>
      <c r="AA5429" s="12">
        <v>24</v>
      </c>
      <c r="AB5429" s="12">
        <v>3050.64</v>
      </c>
      <c r="AC5429" s="28">
        <f>+I5429+Y5429-Z5429</f>
        <v>1.08</v>
      </c>
      <c r="AD5429" s="20">
        <f t="shared" si="594"/>
        <v>0</v>
      </c>
      <c r="AE5429">
        <v>0</v>
      </c>
    </row>
    <row r="5430" spans="1:31" x14ac:dyDescent="0.25">
      <c r="A5430" s="59">
        <v>45260</v>
      </c>
      <c r="B5430" s="60" t="s">
        <v>782</v>
      </c>
      <c r="C5430" s="60" t="s">
        <v>541</v>
      </c>
      <c r="D5430" s="60" t="s">
        <v>40</v>
      </c>
      <c r="E5430" s="60" t="s">
        <v>30</v>
      </c>
      <c r="F5430" s="10"/>
      <c r="G5430" s="10"/>
      <c r="H5430" s="11"/>
      <c r="I5430" s="63">
        <f>ROUND(SUMIFS(AC:AC,$A:$A,EOMONTH($A5430,-1),$B:$B,$B5430),2)</f>
        <v>12.01</v>
      </c>
      <c r="J5430" s="11"/>
      <c r="K5430" s="13"/>
      <c r="L5430" s="25"/>
      <c r="M5430" s="15"/>
      <c r="N5430" s="14"/>
      <c r="O5430" s="16"/>
      <c r="P5430" s="16"/>
      <c r="Q5430" s="16"/>
      <c r="R5430" s="16"/>
      <c r="S5430" s="17">
        <f t="shared" si="588"/>
        <v>0</v>
      </c>
      <c r="T5430" s="16"/>
      <c r="U5430" s="18">
        <f t="shared" si="589"/>
        <v>0</v>
      </c>
      <c r="V5430" s="18">
        <f t="shared" si="590"/>
        <v>0</v>
      </c>
      <c r="W5430" s="18">
        <f t="shared" si="591"/>
        <v>0</v>
      </c>
      <c r="X5430" s="27"/>
      <c r="Y5430" s="19">
        <f t="shared" si="592"/>
        <v>0</v>
      </c>
      <c r="Z5430" s="18">
        <f t="shared" si="593"/>
        <v>0</v>
      </c>
      <c r="AA5430" s="12"/>
      <c r="AB5430" s="12"/>
      <c r="AC5430" s="28">
        <f>+I5430+Y5430-Z5430</f>
        <v>12.01</v>
      </c>
      <c r="AD5430" s="20">
        <f t="shared" si="594"/>
        <v>0</v>
      </c>
      <c r="AE5430">
        <v>0</v>
      </c>
    </row>
    <row r="5431" spans="1:31" x14ac:dyDescent="0.25">
      <c r="A5431" s="59">
        <v>45260</v>
      </c>
      <c r="B5431" s="60" t="s">
        <v>783</v>
      </c>
      <c r="C5431" s="60" t="s">
        <v>541</v>
      </c>
      <c r="D5431" s="60" t="s">
        <v>40</v>
      </c>
      <c r="E5431" s="60" t="s">
        <v>30</v>
      </c>
      <c r="F5431" s="10"/>
      <c r="G5431" s="10"/>
      <c r="H5431" s="11"/>
      <c r="I5431" s="63">
        <f>ROUND(SUMIFS(AC:AC,$A:$A,EOMONTH($A5431,-1),$B:$B,$B5431),2)</f>
        <v>6.64</v>
      </c>
      <c r="J5431" s="11"/>
      <c r="K5431" s="13"/>
      <c r="L5431" s="25"/>
      <c r="M5431" s="15"/>
      <c r="N5431" s="14"/>
      <c r="O5431" s="16"/>
      <c r="P5431" s="16"/>
      <c r="Q5431" s="16"/>
      <c r="R5431" s="16"/>
      <c r="S5431" s="17">
        <f t="shared" si="588"/>
        <v>0</v>
      </c>
      <c r="T5431" s="16"/>
      <c r="U5431" s="18">
        <f t="shared" si="589"/>
        <v>0</v>
      </c>
      <c r="V5431" s="18">
        <f t="shared" si="590"/>
        <v>0</v>
      </c>
      <c r="W5431" s="18">
        <f t="shared" si="591"/>
        <v>0</v>
      </c>
      <c r="X5431" s="27"/>
      <c r="Y5431" s="19">
        <f t="shared" si="592"/>
        <v>0</v>
      </c>
      <c r="Z5431" s="18">
        <f t="shared" si="593"/>
        <v>0</v>
      </c>
      <c r="AA5431" s="12"/>
      <c r="AB5431" s="12"/>
      <c r="AC5431" s="28">
        <f>+I5431+Y5431-Z5431</f>
        <v>6.64</v>
      </c>
      <c r="AD5431" s="20">
        <f t="shared" si="594"/>
        <v>0</v>
      </c>
      <c r="AE5431">
        <v>0</v>
      </c>
    </row>
    <row r="5432" spans="1:31" x14ac:dyDescent="0.25">
      <c r="A5432" s="59">
        <v>45260</v>
      </c>
      <c r="B5432" s="60" t="s">
        <v>748</v>
      </c>
      <c r="C5432" s="60" t="s">
        <v>108</v>
      </c>
      <c r="D5432" s="60" t="s">
        <v>29</v>
      </c>
      <c r="E5432" s="60" t="s">
        <v>30</v>
      </c>
      <c r="F5432" s="10"/>
      <c r="G5432" s="10"/>
      <c r="H5432" s="11"/>
      <c r="I5432" s="63">
        <f>ROUND(SUMIFS(AC:AC,$A:$A,EOMONTH($A5432,-1),$B:$B,$B5432),2)</f>
        <v>0</v>
      </c>
      <c r="J5432" s="11"/>
      <c r="K5432" s="13"/>
      <c r="L5432" s="25"/>
      <c r="M5432" s="15"/>
      <c r="N5432" s="14"/>
      <c r="O5432" s="16"/>
      <c r="P5432" s="16"/>
      <c r="Q5432" s="16"/>
      <c r="R5432" s="16"/>
      <c r="S5432" s="17">
        <f t="shared" si="588"/>
        <v>0</v>
      </c>
      <c r="T5432" s="16"/>
      <c r="U5432" s="18">
        <f t="shared" si="589"/>
        <v>0</v>
      </c>
      <c r="V5432" s="18">
        <f t="shared" si="590"/>
        <v>0</v>
      </c>
      <c r="W5432" s="18">
        <f t="shared" si="591"/>
        <v>0</v>
      </c>
      <c r="X5432" s="27"/>
      <c r="Y5432" s="19">
        <f t="shared" si="592"/>
        <v>0</v>
      </c>
      <c r="Z5432" s="18">
        <f t="shared" si="593"/>
        <v>0</v>
      </c>
      <c r="AA5432" s="12"/>
      <c r="AB5432" s="12"/>
      <c r="AC5432" s="28">
        <f>+I5432+Y5432-Z5432</f>
        <v>0</v>
      </c>
      <c r="AD5432" s="20">
        <f t="shared" si="594"/>
        <v>0</v>
      </c>
      <c r="AE5432">
        <v>0</v>
      </c>
    </row>
    <row r="5433" spans="1:31" x14ac:dyDescent="0.25">
      <c r="A5433" s="9">
        <v>45260</v>
      </c>
      <c r="B5433" s="10" t="s">
        <v>730</v>
      </c>
      <c r="C5433" s="10" t="s">
        <v>28</v>
      </c>
      <c r="D5433" s="10" t="s">
        <v>29</v>
      </c>
      <c r="E5433" s="10" t="s">
        <v>30</v>
      </c>
      <c r="F5433" s="10"/>
      <c r="G5433" s="10">
        <v>0</v>
      </c>
      <c r="H5433" s="11">
        <f>SUMIFS(AA:AA,$A:$A,EOMONTH($A5433,-1),$B:$B,$B5433)</f>
        <v>1743</v>
      </c>
      <c r="I5433" s="63">
        <f>ROUND(SUMIFS(AC:AC,$A:$A,EOMONTH($A5433,-1),$B:$B,$B5433),2)</f>
        <v>0</v>
      </c>
      <c r="J5433" s="11">
        <f>SUMIFS(AB:AB,$A:$A,EOMONTH($A5433,-1),$B:$B,$B5433)</f>
        <v>1351.93</v>
      </c>
      <c r="K5433" s="13">
        <v>0</v>
      </c>
      <c r="L5433" s="25">
        <v>0</v>
      </c>
      <c r="M5433" s="15">
        <v>0</v>
      </c>
      <c r="N5433" s="14">
        <v>0</v>
      </c>
      <c r="O5433" s="16">
        <v>0</v>
      </c>
      <c r="P5433" s="16">
        <v>0</v>
      </c>
      <c r="Q5433" s="16">
        <v>0</v>
      </c>
      <c r="R5433" s="16">
        <f>Q5433*16.876/100</f>
        <v>0</v>
      </c>
      <c r="S5433" s="17">
        <f t="shared" si="588"/>
        <v>0</v>
      </c>
      <c r="T5433" s="16">
        <v>0</v>
      </c>
      <c r="U5433" s="18">
        <f t="shared" si="589"/>
        <v>0</v>
      </c>
      <c r="V5433" s="18">
        <f t="shared" si="590"/>
        <v>0</v>
      </c>
      <c r="W5433" s="18">
        <f t="shared" si="591"/>
        <v>0</v>
      </c>
      <c r="X5433" s="27"/>
      <c r="Y5433" s="19">
        <f t="shared" si="592"/>
        <v>0</v>
      </c>
      <c r="Z5433" s="18">
        <f t="shared" si="593"/>
        <v>0</v>
      </c>
      <c r="AA5433" s="12">
        <v>1743</v>
      </c>
      <c r="AB5433" s="12">
        <v>1351.93</v>
      </c>
      <c r="AC5433" s="28">
        <f>+I5433+Y5433-Z5433</f>
        <v>0</v>
      </c>
      <c r="AD5433" s="20">
        <f t="shared" si="594"/>
        <v>0</v>
      </c>
      <c r="AE5433">
        <v>0</v>
      </c>
    </row>
    <row r="5434" spans="1:31" x14ac:dyDescent="0.25">
      <c r="A5434" s="9">
        <v>45260</v>
      </c>
      <c r="B5434" s="10" t="s">
        <v>731</v>
      </c>
      <c r="C5434" s="10" t="s">
        <v>28</v>
      </c>
      <c r="D5434" s="10" t="s">
        <v>29</v>
      </c>
      <c r="E5434" s="10" t="s">
        <v>30</v>
      </c>
      <c r="F5434" s="10"/>
      <c r="G5434" s="10">
        <v>0</v>
      </c>
      <c r="H5434" s="11">
        <f>SUMIFS(AA:AA,$A:$A,EOMONTH($A5434,-1),$B:$B,$B5434)</f>
        <v>1980</v>
      </c>
      <c r="I5434" s="63">
        <f>ROUND(SUMIFS(AC:AC,$A:$A,EOMONTH($A5434,-1),$B:$B,$B5434),2)</f>
        <v>0</v>
      </c>
      <c r="J5434" s="11">
        <f>SUMIFS(AB:AB,$A:$A,EOMONTH($A5434,-1),$B:$B,$B5434)</f>
        <v>1523.56</v>
      </c>
      <c r="K5434" s="13">
        <v>0</v>
      </c>
      <c r="L5434" s="25">
        <v>0</v>
      </c>
      <c r="M5434" s="15">
        <v>0</v>
      </c>
      <c r="N5434" s="14">
        <v>0</v>
      </c>
      <c r="O5434" s="16">
        <v>0</v>
      </c>
      <c r="P5434" s="16">
        <v>0</v>
      </c>
      <c r="Q5434" s="16">
        <v>0</v>
      </c>
      <c r="R5434" s="16">
        <f>Q5434*16.876/100</f>
        <v>0</v>
      </c>
      <c r="S5434" s="17">
        <f t="shared" si="588"/>
        <v>0</v>
      </c>
      <c r="T5434" s="16">
        <v>0</v>
      </c>
      <c r="U5434" s="18">
        <f t="shared" si="589"/>
        <v>0</v>
      </c>
      <c r="V5434" s="18">
        <f t="shared" si="590"/>
        <v>0</v>
      </c>
      <c r="W5434" s="18">
        <f t="shared" si="591"/>
        <v>0</v>
      </c>
      <c r="X5434" s="27"/>
      <c r="Y5434" s="19">
        <f t="shared" si="592"/>
        <v>0</v>
      </c>
      <c r="Z5434" s="18">
        <f t="shared" si="593"/>
        <v>0</v>
      </c>
      <c r="AA5434" s="12">
        <v>1980</v>
      </c>
      <c r="AB5434" s="12">
        <v>1523.56</v>
      </c>
      <c r="AC5434" s="28">
        <f>+I5434+Y5434-Z5434</f>
        <v>0</v>
      </c>
      <c r="AD5434" s="20">
        <f t="shared" si="594"/>
        <v>0</v>
      </c>
      <c r="AE5434">
        <v>0</v>
      </c>
    </row>
    <row r="5435" spans="1:31" x14ac:dyDescent="0.25">
      <c r="A5435" s="9">
        <v>45260</v>
      </c>
      <c r="B5435" s="10" t="s">
        <v>749</v>
      </c>
      <c r="C5435" s="10" t="s">
        <v>105</v>
      </c>
      <c r="D5435" s="10" t="s">
        <v>29</v>
      </c>
      <c r="E5435" s="10" t="s">
        <v>30</v>
      </c>
      <c r="F5435" s="10"/>
      <c r="G5435" s="10">
        <v>0</v>
      </c>
      <c r="H5435" s="11">
        <f>SUMIFS(AA:AA,$A:$A,EOMONTH($A5435,-1),$B:$B,$B5435)</f>
        <v>7240</v>
      </c>
      <c r="I5435" s="63">
        <f>ROUND(SUMIFS(AC:AC,$A:$A,EOMONTH($A5435,-1),$B:$B,$B5435),2)</f>
        <v>0</v>
      </c>
      <c r="J5435" s="11">
        <f>SUMIFS(AB:AB,$A:$A,EOMONTH($A5435,-1),$B:$B,$B5435)</f>
        <v>5379.01</v>
      </c>
      <c r="K5435" s="13">
        <v>0</v>
      </c>
      <c r="L5435" s="25">
        <v>0</v>
      </c>
      <c r="M5435" s="15">
        <v>0</v>
      </c>
      <c r="N5435" s="14">
        <v>0</v>
      </c>
      <c r="O5435" s="16">
        <v>0</v>
      </c>
      <c r="P5435" s="16">
        <v>0</v>
      </c>
      <c r="Q5435" s="16">
        <v>0</v>
      </c>
      <c r="R5435" s="16">
        <f>Q5435*16.876/100</f>
        <v>0</v>
      </c>
      <c r="S5435" s="17">
        <f t="shared" si="588"/>
        <v>0</v>
      </c>
      <c r="T5435" s="16">
        <v>0</v>
      </c>
      <c r="U5435" s="18">
        <f t="shared" si="589"/>
        <v>0</v>
      </c>
      <c r="V5435" s="18">
        <f t="shared" si="590"/>
        <v>0</v>
      </c>
      <c r="W5435" s="18">
        <f t="shared" si="591"/>
        <v>0</v>
      </c>
      <c r="X5435" s="27"/>
      <c r="Y5435" s="19">
        <f t="shared" si="592"/>
        <v>0</v>
      </c>
      <c r="Z5435" s="18">
        <f t="shared" si="593"/>
        <v>0</v>
      </c>
      <c r="AA5435" s="12">
        <v>7240</v>
      </c>
      <c r="AB5435" s="12">
        <v>5379.01</v>
      </c>
      <c r="AC5435" s="28">
        <f>+I5435+Y5435-Z5435</f>
        <v>0</v>
      </c>
      <c r="AD5435" s="20">
        <f t="shared" si="594"/>
        <v>0</v>
      </c>
      <c r="AE5435">
        <v>0</v>
      </c>
    </row>
    <row r="5436" spans="1:31" x14ac:dyDescent="0.25">
      <c r="A5436" s="9">
        <v>45260</v>
      </c>
      <c r="B5436" s="10" t="s">
        <v>750</v>
      </c>
      <c r="C5436" s="10" t="s">
        <v>105</v>
      </c>
      <c r="D5436" s="10" t="s">
        <v>29</v>
      </c>
      <c r="E5436" s="10" t="s">
        <v>30</v>
      </c>
      <c r="F5436" s="10"/>
      <c r="G5436" s="10">
        <v>0</v>
      </c>
      <c r="H5436" s="11">
        <f>SUMIFS(AA:AA,$A:$A,EOMONTH($A5436,-1),$B:$B,$B5436)</f>
        <v>708</v>
      </c>
      <c r="I5436" s="63">
        <f>ROUND(SUMIFS(AC:AC,$A:$A,EOMONTH($A5436,-1),$B:$B,$B5436),2)</f>
        <v>0</v>
      </c>
      <c r="J5436" s="11">
        <f>SUMIFS(AB:AB,$A:$A,EOMONTH($A5436,-1),$B:$B,$B5436)</f>
        <v>546.39</v>
      </c>
      <c r="K5436" s="13">
        <v>0</v>
      </c>
      <c r="L5436" s="25">
        <v>0</v>
      </c>
      <c r="M5436" s="15">
        <v>0</v>
      </c>
      <c r="N5436" s="14">
        <v>0</v>
      </c>
      <c r="O5436" s="16">
        <v>0</v>
      </c>
      <c r="P5436" s="16">
        <v>0</v>
      </c>
      <c r="Q5436" s="16">
        <v>0</v>
      </c>
      <c r="R5436" s="16">
        <f>Q5436*16.876/100</f>
        <v>0</v>
      </c>
      <c r="S5436" s="17">
        <f t="shared" si="588"/>
        <v>0</v>
      </c>
      <c r="T5436" s="16">
        <v>0</v>
      </c>
      <c r="U5436" s="18">
        <f t="shared" si="589"/>
        <v>0</v>
      </c>
      <c r="V5436" s="18">
        <f t="shared" si="590"/>
        <v>0</v>
      </c>
      <c r="W5436" s="18">
        <f t="shared" si="591"/>
        <v>0</v>
      </c>
      <c r="X5436" s="27"/>
      <c r="Y5436" s="19">
        <f t="shared" si="592"/>
        <v>0</v>
      </c>
      <c r="Z5436" s="18">
        <f t="shared" si="593"/>
        <v>0</v>
      </c>
      <c r="AA5436" s="12">
        <v>708</v>
      </c>
      <c r="AB5436" s="12">
        <v>546.39</v>
      </c>
      <c r="AC5436" s="28">
        <f>+I5436+Y5436-Z5436</f>
        <v>0</v>
      </c>
      <c r="AD5436" s="20">
        <f t="shared" si="594"/>
        <v>0</v>
      </c>
      <c r="AE5436">
        <v>0</v>
      </c>
    </row>
    <row r="5437" spans="1:31" x14ac:dyDescent="0.25">
      <c r="A5437" s="9">
        <v>45260</v>
      </c>
      <c r="B5437" s="10" t="s">
        <v>732</v>
      </c>
      <c r="C5437" s="10" t="s">
        <v>105</v>
      </c>
      <c r="D5437" s="10" t="s">
        <v>29</v>
      </c>
      <c r="E5437" s="10" t="s">
        <v>30</v>
      </c>
      <c r="F5437" s="10"/>
      <c r="G5437" s="10">
        <v>0</v>
      </c>
      <c r="H5437" s="11">
        <f>SUMIFS(AA:AA,$A:$A,EOMONTH($A5437,-1),$B:$B,$B5437)</f>
        <v>400</v>
      </c>
      <c r="I5437" s="63">
        <f>ROUND(SUMIFS(AC:AC,$A:$A,EOMONTH($A5437,-1),$B:$B,$B5437),2)</f>
        <v>0</v>
      </c>
      <c r="J5437" s="11">
        <f>SUMIFS(AB:AB,$A:$A,EOMONTH($A5437,-1),$B:$B,$B5437)</f>
        <v>301.02</v>
      </c>
      <c r="K5437" s="13">
        <v>0</v>
      </c>
      <c r="L5437" s="25">
        <v>0</v>
      </c>
      <c r="M5437" s="15">
        <v>0</v>
      </c>
      <c r="N5437" s="14">
        <v>0</v>
      </c>
      <c r="O5437" s="16">
        <v>0</v>
      </c>
      <c r="P5437" s="16">
        <v>0</v>
      </c>
      <c r="Q5437" s="16">
        <v>0</v>
      </c>
      <c r="R5437" s="16">
        <f>Q5437*16.876/100</f>
        <v>0</v>
      </c>
      <c r="S5437" s="17">
        <f t="shared" si="588"/>
        <v>0</v>
      </c>
      <c r="T5437" s="16">
        <v>0</v>
      </c>
      <c r="U5437" s="18">
        <f t="shared" si="589"/>
        <v>0</v>
      </c>
      <c r="V5437" s="18">
        <f t="shared" si="590"/>
        <v>0</v>
      </c>
      <c r="W5437" s="18">
        <f t="shared" si="591"/>
        <v>0</v>
      </c>
      <c r="X5437" s="27"/>
      <c r="Y5437" s="19">
        <f t="shared" si="592"/>
        <v>0</v>
      </c>
      <c r="Z5437" s="18">
        <f t="shared" si="593"/>
        <v>0</v>
      </c>
      <c r="AA5437" s="12">
        <v>400</v>
      </c>
      <c r="AB5437" s="12">
        <v>301.02</v>
      </c>
      <c r="AC5437" s="28">
        <f>+I5437+Y5437-Z5437</f>
        <v>0</v>
      </c>
      <c r="AD5437" s="20">
        <f t="shared" si="594"/>
        <v>0</v>
      </c>
      <c r="AE5437">
        <v>0</v>
      </c>
    </row>
    <row r="5438" spans="1:31" x14ac:dyDescent="0.25">
      <c r="A5438" s="9">
        <v>45260</v>
      </c>
      <c r="B5438" s="10" t="s">
        <v>751</v>
      </c>
      <c r="C5438" s="10" t="s">
        <v>105</v>
      </c>
      <c r="D5438" s="10" t="s">
        <v>29</v>
      </c>
      <c r="E5438" s="10" t="s">
        <v>30</v>
      </c>
      <c r="F5438" s="10"/>
      <c r="G5438" s="10">
        <v>0</v>
      </c>
      <c r="H5438" s="11">
        <f>SUMIFS(AA:AA,$A:$A,EOMONTH($A5438,-1),$B:$B,$B5438)</f>
        <v>948</v>
      </c>
      <c r="I5438" s="63">
        <f>ROUND(SUMIFS(AC:AC,$A:$A,EOMONTH($A5438,-1),$B:$B,$B5438),2)</f>
        <v>0</v>
      </c>
      <c r="J5438" s="11">
        <f>SUMIFS(AB:AB,$A:$A,EOMONTH($A5438,-1),$B:$B,$B5438)</f>
        <v>722.69</v>
      </c>
      <c r="K5438" s="13">
        <v>0</v>
      </c>
      <c r="L5438" s="25">
        <v>0</v>
      </c>
      <c r="M5438" s="15">
        <v>0</v>
      </c>
      <c r="N5438" s="14">
        <v>0</v>
      </c>
      <c r="O5438" s="16">
        <v>0</v>
      </c>
      <c r="P5438" s="16">
        <v>0</v>
      </c>
      <c r="Q5438" s="16">
        <v>0</v>
      </c>
      <c r="R5438" s="16">
        <f>Q5438*16.876/100</f>
        <v>0</v>
      </c>
      <c r="S5438" s="17">
        <f t="shared" si="588"/>
        <v>0</v>
      </c>
      <c r="T5438" s="16">
        <v>0</v>
      </c>
      <c r="U5438" s="18">
        <f t="shared" si="589"/>
        <v>0</v>
      </c>
      <c r="V5438" s="18">
        <f t="shared" si="590"/>
        <v>0</v>
      </c>
      <c r="W5438" s="18">
        <f t="shared" si="591"/>
        <v>0</v>
      </c>
      <c r="X5438" s="27"/>
      <c r="Y5438" s="19">
        <f t="shared" si="592"/>
        <v>0</v>
      </c>
      <c r="Z5438" s="18">
        <f t="shared" si="593"/>
        <v>0</v>
      </c>
      <c r="AA5438" s="12">
        <v>948</v>
      </c>
      <c r="AB5438" s="12">
        <v>722.69</v>
      </c>
      <c r="AC5438" s="28">
        <f>+I5438+Y5438-Z5438</f>
        <v>0</v>
      </c>
      <c r="AD5438" s="20">
        <f t="shared" si="594"/>
        <v>0</v>
      </c>
      <c r="AE5438">
        <v>0</v>
      </c>
    </row>
    <row r="5439" spans="1:31" x14ac:dyDescent="0.25">
      <c r="A5439" s="9">
        <v>45260</v>
      </c>
      <c r="B5439" s="10" t="s">
        <v>752</v>
      </c>
      <c r="C5439" s="10" t="s">
        <v>282</v>
      </c>
      <c r="D5439" s="10" t="s">
        <v>29</v>
      </c>
      <c r="E5439" s="10" t="s">
        <v>30</v>
      </c>
      <c r="F5439" s="10"/>
      <c r="G5439" s="10">
        <v>0</v>
      </c>
      <c r="H5439" s="11">
        <f>SUMIFS(AA:AA,$A:$A,EOMONTH($A5439,-1),$B:$B,$B5439)</f>
        <v>164</v>
      </c>
      <c r="I5439" s="63">
        <f>ROUND(SUMIFS(AC:AC,$A:$A,EOMONTH($A5439,-1),$B:$B,$B5439),2)</f>
        <v>0</v>
      </c>
      <c r="J5439" s="11">
        <f>SUMIFS(AB:AB,$A:$A,EOMONTH($A5439,-1),$B:$B,$B5439)</f>
        <v>124.41</v>
      </c>
      <c r="K5439" s="13">
        <v>0</v>
      </c>
      <c r="L5439" s="25">
        <v>0</v>
      </c>
      <c r="M5439" s="15">
        <v>0</v>
      </c>
      <c r="N5439" s="14">
        <v>0</v>
      </c>
      <c r="O5439" s="16">
        <v>0</v>
      </c>
      <c r="P5439" s="16">
        <v>0</v>
      </c>
      <c r="Q5439" s="16">
        <v>0</v>
      </c>
      <c r="R5439" s="16">
        <f>Q5439*16.876/100</f>
        <v>0</v>
      </c>
      <c r="S5439" s="17">
        <f t="shared" si="588"/>
        <v>0</v>
      </c>
      <c r="T5439" s="16">
        <v>0</v>
      </c>
      <c r="U5439" s="18">
        <f t="shared" si="589"/>
        <v>0</v>
      </c>
      <c r="V5439" s="18">
        <f t="shared" si="590"/>
        <v>0</v>
      </c>
      <c r="W5439" s="18">
        <f t="shared" si="591"/>
        <v>0</v>
      </c>
      <c r="X5439" s="27"/>
      <c r="Y5439" s="19">
        <f t="shared" si="592"/>
        <v>0</v>
      </c>
      <c r="Z5439" s="18">
        <f t="shared" si="593"/>
        <v>0</v>
      </c>
      <c r="AA5439" s="12">
        <v>164</v>
      </c>
      <c r="AB5439" s="12">
        <v>124.41</v>
      </c>
      <c r="AC5439" s="28">
        <f>+I5439+Y5439-Z5439</f>
        <v>0</v>
      </c>
      <c r="AD5439" s="20">
        <f t="shared" si="594"/>
        <v>0</v>
      </c>
      <c r="AE5439">
        <v>0</v>
      </c>
    </row>
    <row r="5440" spans="1:31" x14ac:dyDescent="0.25">
      <c r="A5440" s="9">
        <v>45260</v>
      </c>
      <c r="B5440" s="10" t="s">
        <v>558</v>
      </c>
      <c r="C5440" s="10" t="s">
        <v>28</v>
      </c>
      <c r="D5440" s="10" t="s">
        <v>29</v>
      </c>
      <c r="E5440" s="10" t="s">
        <v>30</v>
      </c>
      <c r="F5440" s="10"/>
      <c r="G5440" s="10">
        <v>0</v>
      </c>
      <c r="H5440" s="11">
        <f>SUMIFS(AA:AA,$A:$A,EOMONTH($A5440,-1),$B:$B,$B5440)</f>
        <v>5216</v>
      </c>
      <c r="I5440" s="63">
        <f>ROUND(SUMIFS(AC:AC,$A:$A,EOMONTH($A5440,-1),$B:$B,$B5440),2)</f>
        <v>219.43</v>
      </c>
      <c r="J5440" s="11">
        <f>SUMIFS(AB:AB,$A:$A,EOMONTH($A5440,-1),$B:$B,$B5440)</f>
        <v>28682.2</v>
      </c>
      <c r="K5440" s="13">
        <v>2424</v>
      </c>
      <c r="L5440" s="25">
        <v>13332</v>
      </c>
      <c r="M5440" s="15">
        <v>0</v>
      </c>
      <c r="N5440" s="14">
        <v>0</v>
      </c>
      <c r="O5440" s="16">
        <v>0</v>
      </c>
      <c r="P5440" s="16">
        <v>0</v>
      </c>
      <c r="Q5440" s="16">
        <v>1600</v>
      </c>
      <c r="R5440" s="16">
        <f>Q5440*16.876/100</f>
        <v>270.01600000000002</v>
      </c>
      <c r="S5440" s="17">
        <f t="shared" si="588"/>
        <v>1870.0160000000001</v>
      </c>
      <c r="T5440" s="16">
        <v>0</v>
      </c>
      <c r="U5440" s="18">
        <f t="shared" si="589"/>
        <v>0</v>
      </c>
      <c r="V5440" s="18">
        <f t="shared" si="590"/>
        <v>0</v>
      </c>
      <c r="W5440" s="18">
        <f t="shared" si="591"/>
        <v>0</v>
      </c>
      <c r="X5440" s="27"/>
      <c r="Y5440" s="19">
        <f t="shared" si="592"/>
        <v>0</v>
      </c>
      <c r="Z5440" s="18">
        <f t="shared" si="593"/>
        <v>0</v>
      </c>
      <c r="AA5440" s="12">
        <v>6040</v>
      </c>
      <c r="AB5440" s="12">
        <v>42014.2</v>
      </c>
      <c r="AC5440" s="28">
        <f>+I5440+Y5440-Z5440</f>
        <v>219.43</v>
      </c>
      <c r="AD5440" s="20">
        <f t="shared" si="594"/>
        <v>0</v>
      </c>
      <c r="AE5440">
        <v>0</v>
      </c>
    </row>
    <row r="5441" spans="1:31" x14ac:dyDescent="0.25">
      <c r="A5441" s="9">
        <v>45260</v>
      </c>
      <c r="B5441" s="10" t="s">
        <v>559</v>
      </c>
      <c r="C5441" s="10" t="s">
        <v>560</v>
      </c>
      <c r="D5441" s="10" t="s">
        <v>29</v>
      </c>
      <c r="E5441" s="10" t="s">
        <v>30</v>
      </c>
      <c r="F5441" s="10"/>
      <c r="G5441" s="10">
        <v>0</v>
      </c>
      <c r="H5441" s="11">
        <f>SUMIFS(AA:AA,$A:$A,EOMONTH($A5441,-1),$B:$B,$B5441)</f>
        <v>300</v>
      </c>
      <c r="I5441" s="63">
        <f>ROUND(SUMIFS(AC:AC,$A:$A,EOMONTH($A5441,-1),$B:$B,$B5441),2)</f>
        <v>13.54</v>
      </c>
      <c r="J5441" s="11">
        <f>SUMIFS(AB:AB,$A:$A,EOMONTH($A5441,-1),$B:$B,$B5441)</f>
        <v>137295</v>
      </c>
      <c r="K5441" s="13">
        <v>0</v>
      </c>
      <c r="L5441" s="25">
        <v>0</v>
      </c>
      <c r="M5441" s="15">
        <v>0</v>
      </c>
      <c r="N5441" s="14">
        <v>0</v>
      </c>
      <c r="O5441" s="16">
        <v>0</v>
      </c>
      <c r="P5441" s="16">
        <v>0</v>
      </c>
      <c r="Q5441" s="16">
        <v>0</v>
      </c>
      <c r="R5441" s="16">
        <f>Q5441*16.876/100</f>
        <v>0</v>
      </c>
      <c r="S5441" s="17">
        <f t="shared" si="588"/>
        <v>0</v>
      </c>
      <c r="T5441" s="16">
        <v>0</v>
      </c>
      <c r="U5441" s="18">
        <f t="shared" si="589"/>
        <v>0</v>
      </c>
      <c r="V5441" s="18">
        <f t="shared" si="590"/>
        <v>0</v>
      </c>
      <c r="W5441" s="18">
        <f t="shared" si="591"/>
        <v>0</v>
      </c>
      <c r="X5441" s="27"/>
      <c r="Y5441" s="19">
        <f t="shared" si="592"/>
        <v>0</v>
      </c>
      <c r="Z5441" s="18">
        <f t="shared" si="593"/>
        <v>0</v>
      </c>
      <c r="AA5441" s="12">
        <v>300</v>
      </c>
      <c r="AB5441" s="12">
        <v>137295</v>
      </c>
      <c r="AC5441" s="28">
        <f>+I5441+Y5441-Z5441</f>
        <v>13.54</v>
      </c>
      <c r="AD5441" s="20">
        <f t="shared" si="594"/>
        <v>0</v>
      </c>
      <c r="AE5441">
        <v>0</v>
      </c>
    </row>
    <row r="5442" spans="1:31" x14ac:dyDescent="0.25">
      <c r="A5442" s="9">
        <v>45260</v>
      </c>
      <c r="B5442" s="10" t="s">
        <v>561</v>
      </c>
      <c r="C5442" s="10" t="s">
        <v>562</v>
      </c>
      <c r="D5442" s="10" t="s">
        <v>29</v>
      </c>
      <c r="E5442" s="10" t="s">
        <v>30</v>
      </c>
      <c r="F5442" s="10"/>
      <c r="G5442" s="10">
        <v>0</v>
      </c>
      <c r="H5442" s="11">
        <f>SUMIFS(AA:AA,$A:$A,EOMONTH($A5442,-1),$B:$B,$B5442)</f>
        <v>100</v>
      </c>
      <c r="I5442" s="63">
        <f>ROUND(SUMIFS(AC:AC,$A:$A,EOMONTH($A5442,-1),$B:$B,$B5442),2)</f>
        <v>3.39</v>
      </c>
      <c r="J5442" s="11">
        <f>SUMIFS(AB:AB,$A:$A,EOMONTH($A5442,-1),$B:$B,$B5442)</f>
        <v>19500</v>
      </c>
      <c r="K5442" s="13">
        <v>0</v>
      </c>
      <c r="L5442" s="25">
        <v>0</v>
      </c>
      <c r="M5442" s="15">
        <v>0</v>
      </c>
      <c r="N5442" s="14">
        <v>0</v>
      </c>
      <c r="O5442" s="16">
        <v>0</v>
      </c>
      <c r="P5442" s="16">
        <v>0</v>
      </c>
      <c r="Q5442" s="16">
        <v>0</v>
      </c>
      <c r="R5442" s="16">
        <f>Q5442*16.876/100</f>
        <v>0</v>
      </c>
      <c r="S5442" s="17">
        <f t="shared" si="588"/>
        <v>0</v>
      </c>
      <c r="T5442" s="16">
        <v>0</v>
      </c>
      <c r="U5442" s="18">
        <f t="shared" si="589"/>
        <v>0</v>
      </c>
      <c r="V5442" s="18">
        <f t="shared" si="590"/>
        <v>0</v>
      </c>
      <c r="W5442" s="18">
        <f t="shared" si="591"/>
        <v>0</v>
      </c>
      <c r="X5442" s="27"/>
      <c r="Y5442" s="19">
        <f t="shared" si="592"/>
        <v>0</v>
      </c>
      <c r="Z5442" s="18">
        <f t="shared" si="593"/>
        <v>0</v>
      </c>
      <c r="AA5442" s="12">
        <v>100</v>
      </c>
      <c r="AB5442" s="12">
        <v>19500</v>
      </c>
      <c r="AC5442" s="28">
        <f>+I5442+Y5442-Z5442</f>
        <v>3.39</v>
      </c>
      <c r="AD5442" s="20">
        <f t="shared" si="594"/>
        <v>0</v>
      </c>
      <c r="AE5442">
        <v>0</v>
      </c>
    </row>
    <row r="5443" spans="1:31" x14ac:dyDescent="0.25">
      <c r="A5443" s="9">
        <v>45260</v>
      </c>
      <c r="B5443" s="10" t="s">
        <v>753</v>
      </c>
      <c r="C5443" s="10" t="s">
        <v>213</v>
      </c>
      <c r="D5443" s="10" t="s">
        <v>40</v>
      </c>
      <c r="E5443" s="10" t="s">
        <v>30</v>
      </c>
      <c r="F5443" s="10">
        <v>1500</v>
      </c>
      <c r="G5443" s="10">
        <v>1635</v>
      </c>
      <c r="H5443" s="11">
        <f>SUMIFS(AA:AA,$A:$A,EOMONTH($A5443,-1),$B:$B,$B5443)</f>
        <v>1</v>
      </c>
      <c r="I5443" s="63">
        <f>ROUND(SUMIFS(AC:AC,$A:$A,EOMONTH($A5443,-1),$B:$B,$B5443),2)</f>
        <v>70.8</v>
      </c>
      <c r="J5443" s="11">
        <f>SUMIFS(AB:AB,$A:$A,EOMONTH($A5443,-1),$B:$B,$B5443)</f>
        <v>157.21</v>
      </c>
      <c r="K5443" s="13">
        <v>0</v>
      </c>
      <c r="L5443" s="25">
        <v>0</v>
      </c>
      <c r="M5443" s="15">
        <v>0</v>
      </c>
      <c r="N5443" s="14">
        <v>0</v>
      </c>
      <c r="O5443" s="16">
        <v>0</v>
      </c>
      <c r="P5443" s="16">
        <v>0</v>
      </c>
      <c r="Q5443" s="16">
        <v>0</v>
      </c>
      <c r="R5443" s="16">
        <f>Q5443*16.876/100</f>
        <v>0</v>
      </c>
      <c r="S5443" s="17">
        <f t="shared" si="588"/>
        <v>0</v>
      </c>
      <c r="T5443" s="16">
        <v>0</v>
      </c>
      <c r="U5443" s="18">
        <f t="shared" si="589"/>
        <v>1.635</v>
      </c>
      <c r="V5443" s="18">
        <f t="shared" si="590"/>
        <v>0</v>
      </c>
      <c r="W5443" s="18">
        <f t="shared" si="591"/>
        <v>0</v>
      </c>
      <c r="X5443" s="27"/>
      <c r="Y5443" s="19">
        <f t="shared" si="592"/>
        <v>0</v>
      </c>
      <c r="Z5443" s="18">
        <f t="shared" si="593"/>
        <v>0</v>
      </c>
      <c r="AA5443" s="12">
        <v>1</v>
      </c>
      <c r="AB5443" s="12">
        <v>157.21</v>
      </c>
      <c r="AC5443" s="28">
        <f>+I5443+Y5443-Z5443</f>
        <v>70.8</v>
      </c>
      <c r="AD5443" s="20">
        <f t="shared" si="594"/>
        <v>0</v>
      </c>
      <c r="AE5443">
        <v>0</v>
      </c>
    </row>
    <row r="5444" spans="1:31" x14ac:dyDescent="0.25">
      <c r="A5444" s="9">
        <v>45260</v>
      </c>
      <c r="B5444" s="10" t="s">
        <v>754</v>
      </c>
      <c r="C5444" s="10" t="s">
        <v>213</v>
      </c>
      <c r="D5444" s="10" t="s">
        <v>40</v>
      </c>
      <c r="E5444" s="10" t="s">
        <v>30</v>
      </c>
      <c r="F5444" s="10">
        <v>1500</v>
      </c>
      <c r="G5444" s="10">
        <v>1635</v>
      </c>
      <c r="H5444" s="11">
        <f>SUMIFS(AA:AA,$A:$A,EOMONTH($A5444,-1),$B:$B,$B5444)</f>
        <v>-1</v>
      </c>
      <c r="I5444" s="63">
        <f>ROUND(SUMIFS(AC:AC,$A:$A,EOMONTH($A5444,-1),$B:$B,$B5444),2)</f>
        <v>67.3</v>
      </c>
      <c r="J5444" s="11">
        <f>SUMIFS(AB:AB,$A:$A,EOMONTH($A5444,-1),$B:$B,$B5444)</f>
        <v>-155.86000000000001</v>
      </c>
      <c r="K5444" s="13">
        <v>0</v>
      </c>
      <c r="L5444" s="25">
        <v>0</v>
      </c>
      <c r="M5444" s="15">
        <v>0</v>
      </c>
      <c r="N5444" s="14">
        <v>0</v>
      </c>
      <c r="O5444" s="16">
        <v>0</v>
      </c>
      <c r="P5444" s="16">
        <v>0</v>
      </c>
      <c r="Q5444" s="16">
        <v>0</v>
      </c>
      <c r="R5444" s="16">
        <f>Q5444*16.876/100</f>
        <v>0</v>
      </c>
      <c r="S5444" s="17">
        <f t="shared" si="588"/>
        <v>0</v>
      </c>
      <c r="T5444" s="16">
        <v>0</v>
      </c>
      <c r="U5444" s="18">
        <f t="shared" si="589"/>
        <v>-1.635</v>
      </c>
      <c r="V5444" s="18">
        <f t="shared" si="590"/>
        <v>0</v>
      </c>
      <c r="W5444" s="18">
        <f t="shared" si="591"/>
        <v>0</v>
      </c>
      <c r="X5444" s="27"/>
      <c r="Y5444" s="19">
        <f t="shared" si="592"/>
        <v>0</v>
      </c>
      <c r="Z5444" s="18">
        <f t="shared" si="593"/>
        <v>0</v>
      </c>
      <c r="AA5444" s="12">
        <v>-1</v>
      </c>
      <c r="AB5444" s="12">
        <v>-155.86000000000001</v>
      </c>
      <c r="AC5444" s="28">
        <f>+I5444+Y5444-Z5444</f>
        <v>67.3</v>
      </c>
      <c r="AD5444" s="20">
        <f t="shared" si="594"/>
        <v>0</v>
      </c>
      <c r="AE5444">
        <v>0</v>
      </c>
    </row>
    <row r="5445" spans="1:31" x14ac:dyDescent="0.25">
      <c r="A5445" s="9">
        <v>45260</v>
      </c>
      <c r="B5445" s="10" t="s">
        <v>755</v>
      </c>
      <c r="C5445" s="10" t="s">
        <v>213</v>
      </c>
      <c r="D5445" s="10" t="s">
        <v>40</v>
      </c>
      <c r="E5445" s="10" t="s">
        <v>30</v>
      </c>
      <c r="F5445" s="10">
        <v>1500</v>
      </c>
      <c r="G5445" s="10">
        <v>1635</v>
      </c>
      <c r="H5445" s="11">
        <f>SUMIFS(AA:AA,$A:$A,EOMONTH($A5445,-1),$B:$B,$B5445)</f>
        <v>-3</v>
      </c>
      <c r="I5445" s="63">
        <f>ROUND(SUMIFS(AC:AC,$A:$A,EOMONTH($A5445,-1),$B:$B,$B5445),2)</f>
        <v>64.260000000000005</v>
      </c>
      <c r="J5445" s="11">
        <f>SUMIFS(AB:AB,$A:$A,EOMONTH($A5445,-1),$B:$B,$B5445)</f>
        <v>-468.54</v>
      </c>
      <c r="K5445" s="13">
        <v>0</v>
      </c>
      <c r="L5445" s="25">
        <v>0</v>
      </c>
      <c r="M5445" s="15">
        <v>0</v>
      </c>
      <c r="N5445" s="14">
        <v>0</v>
      </c>
      <c r="O5445" s="16">
        <v>0</v>
      </c>
      <c r="P5445" s="16">
        <v>0</v>
      </c>
      <c r="Q5445" s="16">
        <v>0</v>
      </c>
      <c r="R5445" s="16">
        <f>Q5445*16.876/100</f>
        <v>0</v>
      </c>
      <c r="S5445" s="17">
        <f t="shared" ref="S5445:S5508" si="595">Q5445+R5445</f>
        <v>0</v>
      </c>
      <c r="T5445" s="16">
        <v>0</v>
      </c>
      <c r="U5445" s="18">
        <f t="shared" ref="U5445:U5508" si="596">H5445*G5445/1000</f>
        <v>-4.9050000000000002</v>
      </c>
      <c r="V5445" s="18">
        <f t="shared" ref="V5445:V5508" si="597">M5445*F5445/1000</f>
        <v>0</v>
      </c>
      <c r="W5445" s="18">
        <f t="shared" ref="W5445:W5508" si="598">V5445*16.789/100</f>
        <v>0</v>
      </c>
      <c r="X5445" s="27"/>
      <c r="Y5445" s="19">
        <f t="shared" ref="Y5445:Y5508" si="599">V5445+W5445+X5445</f>
        <v>0</v>
      </c>
      <c r="Z5445" s="18">
        <f t="shared" ref="Z5445:Z5508" si="600">O5445*G5445/1000</f>
        <v>0</v>
      </c>
      <c r="AA5445" s="12">
        <v>-3</v>
      </c>
      <c r="AB5445" s="12">
        <v>-468.54</v>
      </c>
      <c r="AC5445" s="28">
        <f>+I5445+Y5445-Z5445</f>
        <v>64.260000000000005</v>
      </c>
      <c r="AD5445" s="20">
        <f t="shared" ref="AD5445:AD5508" si="601">IF(AC5445&lt;0,ROUNDUP(AC5445,-1)*-1,0)</f>
        <v>0</v>
      </c>
      <c r="AE5445">
        <v>0</v>
      </c>
    </row>
    <row r="5446" spans="1:31" x14ac:dyDescent="0.25">
      <c r="A5446" s="9">
        <v>45260</v>
      </c>
      <c r="B5446" s="10" t="s">
        <v>563</v>
      </c>
      <c r="C5446" s="10" t="s">
        <v>213</v>
      </c>
      <c r="D5446" s="10" t="s">
        <v>40</v>
      </c>
      <c r="E5446" s="10" t="s">
        <v>30</v>
      </c>
      <c r="F5446" s="10">
        <v>1200</v>
      </c>
      <c r="G5446" s="10">
        <v>1308</v>
      </c>
      <c r="H5446" s="11">
        <f>SUMIFS(AA:AA,$A:$A,EOMONTH($A5446,-1),$B:$B,$B5446)</f>
        <v>9</v>
      </c>
      <c r="I5446" s="63">
        <f>ROUND(SUMIFS(AC:AC,$A:$A,EOMONTH($A5446,-1),$B:$B,$B5446),2)</f>
        <v>66.22</v>
      </c>
      <c r="J5446" s="11">
        <f>SUMIFS(AB:AB,$A:$A,EOMONTH($A5446,-1),$B:$B,$B5446)</f>
        <v>1234.51</v>
      </c>
      <c r="K5446" s="13">
        <v>0</v>
      </c>
      <c r="L5446" s="25">
        <v>0</v>
      </c>
      <c r="M5446" s="15">
        <v>0</v>
      </c>
      <c r="N5446" s="14">
        <v>0</v>
      </c>
      <c r="O5446" s="16">
        <v>0</v>
      </c>
      <c r="P5446" s="16">
        <v>0</v>
      </c>
      <c r="Q5446" s="16">
        <v>0</v>
      </c>
      <c r="R5446" s="16">
        <f>Q5446*16.876/100</f>
        <v>0</v>
      </c>
      <c r="S5446" s="17">
        <f t="shared" si="595"/>
        <v>0</v>
      </c>
      <c r="T5446" s="16">
        <v>0</v>
      </c>
      <c r="U5446" s="18">
        <f t="shared" si="596"/>
        <v>11.772</v>
      </c>
      <c r="V5446" s="18">
        <f t="shared" si="597"/>
        <v>0</v>
      </c>
      <c r="W5446" s="18">
        <f t="shared" si="598"/>
        <v>0</v>
      </c>
      <c r="X5446" s="27"/>
      <c r="Y5446" s="19">
        <f t="shared" si="599"/>
        <v>0</v>
      </c>
      <c r="Z5446" s="18">
        <f t="shared" si="600"/>
        <v>0</v>
      </c>
      <c r="AA5446" s="12">
        <v>9</v>
      </c>
      <c r="AB5446" s="12">
        <v>1234.51</v>
      </c>
      <c r="AC5446" s="28">
        <f>+I5446+Y5446-Z5446</f>
        <v>66.22</v>
      </c>
      <c r="AD5446" s="20">
        <f t="shared" si="601"/>
        <v>0</v>
      </c>
      <c r="AE5446">
        <v>0</v>
      </c>
    </row>
    <row r="5447" spans="1:31" x14ac:dyDescent="0.25">
      <c r="A5447" s="59">
        <v>45260</v>
      </c>
      <c r="B5447" s="60" t="s">
        <v>733</v>
      </c>
      <c r="C5447" s="60" t="s">
        <v>213</v>
      </c>
      <c r="D5447" s="60" t="s">
        <v>40</v>
      </c>
      <c r="E5447" s="60" t="s">
        <v>30</v>
      </c>
      <c r="F5447" s="10"/>
      <c r="G5447" s="10"/>
      <c r="H5447" s="11"/>
      <c r="I5447" s="63">
        <f>ROUND(SUMIFS(AC:AC,$A:$A,EOMONTH($A5447,-1),$B:$B,$B5447),2)</f>
        <v>55.15</v>
      </c>
      <c r="J5447" s="11"/>
      <c r="K5447" s="13"/>
      <c r="L5447" s="25"/>
      <c r="M5447" s="15"/>
      <c r="N5447" s="14"/>
      <c r="O5447" s="16"/>
      <c r="P5447" s="16"/>
      <c r="Q5447" s="16"/>
      <c r="R5447" s="16"/>
      <c r="S5447" s="17">
        <f t="shared" si="595"/>
        <v>0</v>
      </c>
      <c r="T5447" s="16"/>
      <c r="U5447" s="18">
        <f t="shared" si="596"/>
        <v>0</v>
      </c>
      <c r="V5447" s="18">
        <f t="shared" si="597"/>
        <v>0</v>
      </c>
      <c r="W5447" s="18">
        <f t="shared" si="598"/>
        <v>0</v>
      </c>
      <c r="X5447" s="27"/>
      <c r="Y5447" s="19">
        <f t="shared" si="599"/>
        <v>0</v>
      </c>
      <c r="Z5447" s="18">
        <f t="shared" si="600"/>
        <v>0</v>
      </c>
      <c r="AA5447" s="12"/>
      <c r="AB5447" s="12"/>
      <c r="AC5447" s="28">
        <f>+I5447+Y5447-Z5447</f>
        <v>55.15</v>
      </c>
      <c r="AD5447" s="20">
        <f t="shared" si="601"/>
        <v>0</v>
      </c>
      <c r="AE5447">
        <v>0</v>
      </c>
    </row>
    <row r="5448" spans="1:31" x14ac:dyDescent="0.25">
      <c r="A5448" s="59">
        <v>45260</v>
      </c>
      <c r="B5448" s="60" t="s">
        <v>734</v>
      </c>
      <c r="C5448" s="60" t="s">
        <v>213</v>
      </c>
      <c r="D5448" s="60" t="s">
        <v>40</v>
      </c>
      <c r="E5448" s="60" t="s">
        <v>30</v>
      </c>
      <c r="F5448" s="10"/>
      <c r="G5448" s="10"/>
      <c r="H5448" s="11"/>
      <c r="I5448" s="63">
        <f>ROUND(SUMIFS(AC:AC,$A:$A,EOMONTH($A5448,-1),$B:$B,$B5448),2)</f>
        <v>55.15</v>
      </c>
      <c r="J5448" s="11"/>
      <c r="K5448" s="13"/>
      <c r="L5448" s="25"/>
      <c r="M5448" s="15"/>
      <c r="N5448" s="14"/>
      <c r="O5448" s="16"/>
      <c r="P5448" s="16"/>
      <c r="Q5448" s="16"/>
      <c r="R5448" s="16"/>
      <c r="S5448" s="17">
        <f t="shared" si="595"/>
        <v>0</v>
      </c>
      <c r="T5448" s="16"/>
      <c r="U5448" s="18">
        <f t="shared" si="596"/>
        <v>0</v>
      </c>
      <c r="V5448" s="18">
        <f t="shared" si="597"/>
        <v>0</v>
      </c>
      <c r="W5448" s="18">
        <f t="shared" si="598"/>
        <v>0</v>
      </c>
      <c r="X5448" s="27"/>
      <c r="Y5448" s="19">
        <f t="shared" si="599"/>
        <v>0</v>
      </c>
      <c r="Z5448" s="18">
        <f t="shared" si="600"/>
        <v>0</v>
      </c>
      <c r="AA5448" s="12"/>
      <c r="AB5448" s="12"/>
      <c r="AC5448" s="28">
        <f>+I5448+Y5448-Z5448</f>
        <v>55.15</v>
      </c>
      <c r="AD5448" s="20">
        <f t="shared" si="601"/>
        <v>0</v>
      </c>
      <c r="AE5448">
        <v>0</v>
      </c>
    </row>
    <row r="5449" spans="1:31" x14ac:dyDescent="0.25">
      <c r="A5449" s="9">
        <v>45260</v>
      </c>
      <c r="B5449" s="10" t="s">
        <v>564</v>
      </c>
      <c r="C5449" s="10" t="s">
        <v>213</v>
      </c>
      <c r="D5449" s="10" t="s">
        <v>40</v>
      </c>
      <c r="E5449" s="10" t="s">
        <v>30</v>
      </c>
      <c r="F5449" s="10">
        <v>720</v>
      </c>
      <c r="G5449" s="10">
        <v>785</v>
      </c>
      <c r="H5449" s="11">
        <f>SUMIFS(AA:AA,$A:$A,EOMONTH($A5449,-1),$B:$B,$B5449)</f>
        <v>22</v>
      </c>
      <c r="I5449" s="63">
        <f>ROUND(SUMIFS(AC:AC,$A:$A,EOMONTH($A5449,-1),$B:$B,$B5449),2)</f>
        <v>538.98</v>
      </c>
      <c r="J5449" s="11">
        <f>SUMIFS(AB:AB,$A:$A,EOMONTH($A5449,-1),$B:$B,$B5449)</f>
        <v>1789.93</v>
      </c>
      <c r="K5449" s="13">
        <v>0</v>
      </c>
      <c r="L5449" s="25">
        <v>0</v>
      </c>
      <c r="M5449" s="15">
        <v>0</v>
      </c>
      <c r="N5449" s="14">
        <v>0</v>
      </c>
      <c r="O5449" s="16">
        <v>0</v>
      </c>
      <c r="P5449" s="16">
        <v>0</v>
      </c>
      <c r="Q5449" s="16">
        <v>0</v>
      </c>
      <c r="R5449" s="16">
        <f>Q5449*16.876/100</f>
        <v>0</v>
      </c>
      <c r="S5449" s="17">
        <f t="shared" si="595"/>
        <v>0</v>
      </c>
      <c r="T5449" s="16">
        <v>0</v>
      </c>
      <c r="U5449" s="18">
        <f t="shared" si="596"/>
        <v>17.27</v>
      </c>
      <c r="V5449" s="18">
        <f t="shared" si="597"/>
        <v>0</v>
      </c>
      <c r="W5449" s="18">
        <f t="shared" si="598"/>
        <v>0</v>
      </c>
      <c r="X5449" s="27"/>
      <c r="Y5449" s="19">
        <f t="shared" si="599"/>
        <v>0</v>
      </c>
      <c r="Z5449" s="18">
        <f t="shared" si="600"/>
        <v>0</v>
      </c>
      <c r="AA5449" s="12">
        <v>22</v>
      </c>
      <c r="AB5449" s="12">
        <v>1789.93</v>
      </c>
      <c r="AC5449" s="28">
        <f>+I5449+Y5449-Z5449</f>
        <v>538.98</v>
      </c>
      <c r="AD5449" s="20">
        <f t="shared" si="601"/>
        <v>0</v>
      </c>
      <c r="AE5449">
        <v>0</v>
      </c>
    </row>
    <row r="5450" spans="1:31" x14ac:dyDescent="0.25">
      <c r="A5450" s="59">
        <v>45260</v>
      </c>
      <c r="B5450" s="60" t="s">
        <v>565</v>
      </c>
      <c r="C5450" s="60" t="s">
        <v>213</v>
      </c>
      <c r="D5450" s="60" t="s">
        <v>40</v>
      </c>
      <c r="E5450" s="60" t="s">
        <v>30</v>
      </c>
      <c r="F5450" s="10"/>
      <c r="G5450" s="10"/>
      <c r="H5450" s="11"/>
      <c r="I5450" s="63">
        <f>ROUND(SUMIFS(AC:AC,$A:$A,EOMONTH($A5450,-1),$B:$B,$B5450),2)</f>
        <v>102.43</v>
      </c>
      <c r="J5450" s="11"/>
      <c r="K5450" s="13"/>
      <c r="L5450" s="25"/>
      <c r="M5450" s="15"/>
      <c r="N5450" s="14"/>
      <c r="O5450" s="16"/>
      <c r="P5450" s="16"/>
      <c r="Q5450" s="16"/>
      <c r="R5450" s="16"/>
      <c r="S5450" s="17">
        <f t="shared" si="595"/>
        <v>0</v>
      </c>
      <c r="T5450" s="16"/>
      <c r="U5450" s="18">
        <f t="shared" si="596"/>
        <v>0</v>
      </c>
      <c r="V5450" s="18">
        <f t="shared" si="597"/>
        <v>0</v>
      </c>
      <c r="W5450" s="18">
        <f t="shared" si="598"/>
        <v>0</v>
      </c>
      <c r="X5450" s="27"/>
      <c r="Y5450" s="19">
        <f t="shared" si="599"/>
        <v>0</v>
      </c>
      <c r="Z5450" s="18">
        <f t="shared" si="600"/>
        <v>0</v>
      </c>
      <c r="AA5450" s="12"/>
      <c r="AB5450" s="12"/>
      <c r="AC5450" s="28">
        <f>+I5450+Y5450-Z5450</f>
        <v>102.43</v>
      </c>
      <c r="AD5450" s="20">
        <f t="shared" si="601"/>
        <v>0</v>
      </c>
      <c r="AE5450">
        <v>0</v>
      </c>
    </row>
    <row r="5451" spans="1:31" x14ac:dyDescent="0.25">
      <c r="A5451" s="9">
        <v>45260</v>
      </c>
      <c r="B5451" s="10" t="s">
        <v>566</v>
      </c>
      <c r="C5451" s="10" t="s">
        <v>213</v>
      </c>
      <c r="D5451" s="10" t="s">
        <v>40</v>
      </c>
      <c r="E5451" s="10" t="s">
        <v>30</v>
      </c>
      <c r="F5451" s="10">
        <v>720</v>
      </c>
      <c r="G5451" s="10">
        <v>785</v>
      </c>
      <c r="H5451" s="11">
        <f>SUMIFS(AA:AA,$A:$A,EOMONTH($A5451,-1),$B:$B,$B5451)</f>
        <v>-4</v>
      </c>
      <c r="I5451" s="63">
        <f>ROUND(SUMIFS(AC:AC,$A:$A,EOMONTH($A5451,-1),$B:$B,$B5451),2)</f>
        <v>517.12</v>
      </c>
      <c r="J5451" s="11">
        <f>SUMIFS(AB:AB,$A:$A,EOMONTH($A5451,-1),$B:$B,$B5451)</f>
        <v>-329.98</v>
      </c>
      <c r="K5451" s="13">
        <v>0</v>
      </c>
      <c r="L5451" s="25">
        <v>0</v>
      </c>
      <c r="M5451" s="15">
        <v>0</v>
      </c>
      <c r="N5451" s="14">
        <v>0</v>
      </c>
      <c r="O5451" s="16">
        <v>0</v>
      </c>
      <c r="P5451" s="16">
        <v>0</v>
      </c>
      <c r="Q5451" s="16">
        <v>0</v>
      </c>
      <c r="R5451" s="16">
        <f>Q5451*16.876/100</f>
        <v>0</v>
      </c>
      <c r="S5451" s="17">
        <f t="shared" si="595"/>
        <v>0</v>
      </c>
      <c r="T5451" s="16">
        <v>0</v>
      </c>
      <c r="U5451" s="18">
        <f t="shared" si="596"/>
        <v>-3.14</v>
      </c>
      <c r="V5451" s="18">
        <f t="shared" si="597"/>
        <v>0</v>
      </c>
      <c r="W5451" s="18">
        <f t="shared" si="598"/>
        <v>0</v>
      </c>
      <c r="X5451" s="27"/>
      <c r="Y5451" s="19">
        <f t="shared" si="599"/>
        <v>0</v>
      </c>
      <c r="Z5451" s="18">
        <f t="shared" si="600"/>
        <v>0</v>
      </c>
      <c r="AA5451" s="12">
        <v>-4</v>
      </c>
      <c r="AB5451" s="12">
        <v>-329.98</v>
      </c>
      <c r="AC5451" s="28">
        <f>+I5451+Y5451-Z5451</f>
        <v>517.12</v>
      </c>
      <c r="AD5451" s="20">
        <f t="shared" si="601"/>
        <v>0</v>
      </c>
      <c r="AE5451">
        <v>0</v>
      </c>
    </row>
    <row r="5452" spans="1:31" x14ac:dyDescent="0.25">
      <c r="A5452" s="9">
        <v>45260</v>
      </c>
      <c r="B5452" s="10" t="s">
        <v>567</v>
      </c>
      <c r="C5452" s="10" t="s">
        <v>213</v>
      </c>
      <c r="D5452" s="10" t="s">
        <v>40</v>
      </c>
      <c r="E5452" s="10" t="s">
        <v>30</v>
      </c>
      <c r="F5452" s="10">
        <v>720</v>
      </c>
      <c r="G5452" s="10">
        <v>785</v>
      </c>
      <c r="H5452" s="11">
        <f>SUMIFS(AA:AA,$A:$A,EOMONTH($A5452,-1),$B:$B,$B5452)</f>
        <v>-14</v>
      </c>
      <c r="I5452" s="63">
        <f>ROUND(SUMIFS(AC:AC,$A:$A,EOMONTH($A5452,-1),$B:$B,$B5452),2)</f>
        <v>508.71</v>
      </c>
      <c r="J5452" s="11">
        <f>SUMIFS(AB:AB,$A:$A,EOMONTH($A5452,-1),$B:$B,$B5452)</f>
        <v>-1157.26</v>
      </c>
      <c r="K5452" s="13">
        <v>0</v>
      </c>
      <c r="L5452" s="25">
        <v>0</v>
      </c>
      <c r="M5452" s="15">
        <v>0</v>
      </c>
      <c r="N5452" s="14">
        <v>0</v>
      </c>
      <c r="O5452" s="16">
        <v>0</v>
      </c>
      <c r="P5452" s="16">
        <v>0</v>
      </c>
      <c r="Q5452" s="16">
        <v>0</v>
      </c>
      <c r="R5452" s="16">
        <f>Q5452*16.876/100</f>
        <v>0</v>
      </c>
      <c r="S5452" s="17">
        <f t="shared" si="595"/>
        <v>0</v>
      </c>
      <c r="T5452" s="16">
        <v>0</v>
      </c>
      <c r="U5452" s="18">
        <f t="shared" si="596"/>
        <v>-10.99</v>
      </c>
      <c r="V5452" s="18">
        <f t="shared" si="597"/>
        <v>0</v>
      </c>
      <c r="W5452" s="18">
        <f t="shared" si="598"/>
        <v>0</v>
      </c>
      <c r="X5452" s="27"/>
      <c r="Y5452" s="19">
        <f t="shared" si="599"/>
        <v>0</v>
      </c>
      <c r="Z5452" s="18">
        <f t="shared" si="600"/>
        <v>0</v>
      </c>
      <c r="AA5452" s="12">
        <v>-14</v>
      </c>
      <c r="AB5452" s="12">
        <v>-1157.26</v>
      </c>
      <c r="AC5452" s="28">
        <f>+I5452+Y5452-Z5452</f>
        <v>508.71</v>
      </c>
      <c r="AD5452" s="20">
        <f t="shared" si="601"/>
        <v>0</v>
      </c>
      <c r="AE5452">
        <v>0</v>
      </c>
    </row>
    <row r="5453" spans="1:31" x14ac:dyDescent="0.25">
      <c r="A5453" s="59">
        <v>45260</v>
      </c>
      <c r="B5453" s="60" t="s">
        <v>784</v>
      </c>
      <c r="C5453" s="60" t="s">
        <v>278</v>
      </c>
      <c r="D5453" s="60" t="s">
        <v>40</v>
      </c>
      <c r="E5453" s="60" t="s">
        <v>30</v>
      </c>
      <c r="F5453" s="10"/>
      <c r="G5453" s="10"/>
      <c r="H5453" s="11"/>
      <c r="I5453" s="63">
        <f>ROUND(SUMIFS(AC:AC,$A:$A,EOMONTH($A5453,-1),$B:$B,$B5453),2)</f>
        <v>20.54</v>
      </c>
      <c r="J5453" s="11"/>
      <c r="K5453" s="13"/>
      <c r="L5453" s="25"/>
      <c r="M5453" s="15"/>
      <c r="N5453" s="14"/>
      <c r="O5453" s="16"/>
      <c r="P5453" s="16"/>
      <c r="Q5453" s="16"/>
      <c r="R5453" s="16"/>
      <c r="S5453" s="17">
        <f t="shared" si="595"/>
        <v>0</v>
      </c>
      <c r="T5453" s="16"/>
      <c r="U5453" s="18">
        <f t="shared" si="596"/>
        <v>0</v>
      </c>
      <c r="V5453" s="18">
        <f t="shared" si="597"/>
        <v>0</v>
      </c>
      <c r="W5453" s="18">
        <f t="shared" si="598"/>
        <v>0</v>
      </c>
      <c r="X5453" s="27"/>
      <c r="Y5453" s="19">
        <f t="shared" si="599"/>
        <v>0</v>
      </c>
      <c r="Z5453" s="18">
        <f t="shared" si="600"/>
        <v>0</v>
      </c>
      <c r="AA5453" s="12"/>
      <c r="AB5453" s="12"/>
      <c r="AC5453" s="28">
        <f>+I5453+Y5453-Z5453</f>
        <v>20.54</v>
      </c>
      <c r="AD5453" s="20">
        <f t="shared" si="601"/>
        <v>0</v>
      </c>
      <c r="AE5453">
        <v>0</v>
      </c>
    </row>
    <row r="5454" spans="1:31" x14ac:dyDescent="0.25">
      <c r="A5454" s="59">
        <v>45260</v>
      </c>
      <c r="B5454" s="60" t="s">
        <v>785</v>
      </c>
      <c r="C5454" s="60" t="s">
        <v>278</v>
      </c>
      <c r="D5454" s="60" t="s">
        <v>40</v>
      </c>
      <c r="E5454" s="60" t="s">
        <v>30</v>
      </c>
      <c r="F5454" s="10"/>
      <c r="G5454" s="10"/>
      <c r="H5454" s="11"/>
      <c r="I5454" s="63">
        <f>ROUND(SUMIFS(AC:AC,$A:$A,EOMONTH($A5454,-1),$B:$B,$B5454),2)</f>
        <v>20.22</v>
      </c>
      <c r="J5454" s="11"/>
      <c r="K5454" s="13"/>
      <c r="L5454" s="25"/>
      <c r="M5454" s="15"/>
      <c r="N5454" s="14"/>
      <c r="O5454" s="16"/>
      <c r="P5454" s="16"/>
      <c r="Q5454" s="16"/>
      <c r="R5454" s="16"/>
      <c r="S5454" s="17">
        <f t="shared" si="595"/>
        <v>0</v>
      </c>
      <c r="T5454" s="16"/>
      <c r="U5454" s="18">
        <f t="shared" si="596"/>
        <v>0</v>
      </c>
      <c r="V5454" s="18">
        <f t="shared" si="597"/>
        <v>0</v>
      </c>
      <c r="W5454" s="18">
        <f t="shared" si="598"/>
        <v>0</v>
      </c>
      <c r="X5454" s="27"/>
      <c r="Y5454" s="19">
        <f t="shared" si="599"/>
        <v>0</v>
      </c>
      <c r="Z5454" s="18">
        <f t="shared" si="600"/>
        <v>0</v>
      </c>
      <c r="AA5454" s="12"/>
      <c r="AB5454" s="12"/>
      <c r="AC5454" s="28">
        <f>+I5454+Y5454-Z5454</f>
        <v>20.22</v>
      </c>
      <c r="AD5454" s="20">
        <f t="shared" si="601"/>
        <v>0</v>
      </c>
      <c r="AE5454">
        <v>0</v>
      </c>
    </row>
    <row r="5455" spans="1:31" x14ac:dyDescent="0.25">
      <c r="A5455" s="59">
        <v>45260</v>
      </c>
      <c r="B5455" s="60" t="s">
        <v>786</v>
      </c>
      <c r="C5455" s="60" t="s">
        <v>278</v>
      </c>
      <c r="D5455" s="60" t="s">
        <v>40</v>
      </c>
      <c r="E5455" s="60" t="s">
        <v>30</v>
      </c>
      <c r="F5455" s="10"/>
      <c r="G5455" s="10"/>
      <c r="H5455" s="11"/>
      <c r="I5455" s="63">
        <f>ROUND(SUMIFS(AC:AC,$A:$A,EOMONTH($A5455,-1),$B:$B,$B5455),2)</f>
        <v>34.200000000000003</v>
      </c>
      <c r="J5455" s="11"/>
      <c r="K5455" s="13"/>
      <c r="L5455" s="25"/>
      <c r="M5455" s="15"/>
      <c r="N5455" s="14"/>
      <c r="O5455" s="16"/>
      <c r="P5455" s="16"/>
      <c r="Q5455" s="16"/>
      <c r="R5455" s="16"/>
      <c r="S5455" s="17">
        <f t="shared" si="595"/>
        <v>0</v>
      </c>
      <c r="T5455" s="16"/>
      <c r="U5455" s="18">
        <f t="shared" si="596"/>
        <v>0</v>
      </c>
      <c r="V5455" s="18">
        <f t="shared" si="597"/>
        <v>0</v>
      </c>
      <c r="W5455" s="18">
        <f t="shared" si="598"/>
        <v>0</v>
      </c>
      <c r="X5455" s="27"/>
      <c r="Y5455" s="19">
        <f t="shared" si="599"/>
        <v>0</v>
      </c>
      <c r="Z5455" s="18">
        <f t="shared" si="600"/>
        <v>0</v>
      </c>
      <c r="AA5455" s="12"/>
      <c r="AB5455" s="12"/>
      <c r="AC5455" s="28">
        <f>+I5455+Y5455-Z5455</f>
        <v>34.200000000000003</v>
      </c>
      <c r="AD5455" s="20">
        <f t="shared" si="601"/>
        <v>0</v>
      </c>
      <c r="AE5455">
        <v>0</v>
      </c>
    </row>
    <row r="5456" spans="1:31" x14ac:dyDescent="0.25">
      <c r="A5456" s="59">
        <v>45260</v>
      </c>
      <c r="B5456" s="60" t="s">
        <v>801</v>
      </c>
      <c r="C5456" s="60" t="s">
        <v>802</v>
      </c>
      <c r="D5456" s="60" t="s">
        <v>40</v>
      </c>
      <c r="E5456" s="60" t="s">
        <v>30</v>
      </c>
      <c r="F5456" s="10"/>
      <c r="G5456" s="10"/>
      <c r="H5456" s="11"/>
      <c r="I5456" s="63">
        <f>ROUND(SUMIFS(AC:AC,$A:$A,EOMONTH($A5456,-1),$B:$B,$B5456),2)</f>
        <v>10.43</v>
      </c>
      <c r="J5456" s="11"/>
      <c r="K5456" s="13"/>
      <c r="L5456" s="25"/>
      <c r="M5456" s="15"/>
      <c r="N5456" s="14"/>
      <c r="O5456" s="16"/>
      <c r="P5456" s="16"/>
      <c r="Q5456" s="16"/>
      <c r="R5456" s="16"/>
      <c r="S5456" s="17">
        <f t="shared" si="595"/>
        <v>0</v>
      </c>
      <c r="T5456" s="16"/>
      <c r="U5456" s="18">
        <f t="shared" si="596"/>
        <v>0</v>
      </c>
      <c r="V5456" s="18">
        <f t="shared" si="597"/>
        <v>0</v>
      </c>
      <c r="W5456" s="18">
        <f t="shared" si="598"/>
        <v>0</v>
      </c>
      <c r="X5456" s="27"/>
      <c r="Y5456" s="19">
        <f t="shared" si="599"/>
        <v>0</v>
      </c>
      <c r="Z5456" s="18">
        <f t="shared" si="600"/>
        <v>0</v>
      </c>
      <c r="AA5456" s="12"/>
      <c r="AB5456" s="12"/>
      <c r="AC5456" s="28">
        <f>+I5456+Y5456-Z5456</f>
        <v>10.43</v>
      </c>
      <c r="AD5456" s="20">
        <f t="shared" si="601"/>
        <v>0</v>
      </c>
      <c r="AE5456">
        <v>0</v>
      </c>
    </row>
    <row r="5457" spans="1:31" x14ac:dyDescent="0.25">
      <c r="A5457" s="9">
        <v>45260</v>
      </c>
      <c r="B5457" s="10" t="s">
        <v>803</v>
      </c>
      <c r="C5457" s="10" t="s">
        <v>562</v>
      </c>
      <c r="D5457" s="10" t="s">
        <v>29</v>
      </c>
      <c r="E5457" s="10" t="s">
        <v>30</v>
      </c>
      <c r="F5457" s="10"/>
      <c r="G5457" s="10">
        <v>0</v>
      </c>
      <c r="H5457" s="11">
        <f>SUMIFS(AA:AA,$A:$A,EOMONTH($A5457,-1),$B:$B,$B5457)</f>
        <v>1000</v>
      </c>
      <c r="I5457" s="63">
        <f>ROUND(SUMIFS(AC:AC,$A:$A,EOMONTH($A5457,-1),$B:$B,$B5457),2)</f>
        <v>0</v>
      </c>
      <c r="J5457" s="11">
        <f>SUMIFS(AB:AB,$A:$A,EOMONTH($A5457,-1),$B:$B,$B5457)</f>
        <v>1700</v>
      </c>
      <c r="K5457" s="13">
        <v>0</v>
      </c>
      <c r="L5457" s="25">
        <v>0</v>
      </c>
      <c r="M5457" s="15">
        <v>0</v>
      </c>
      <c r="N5457" s="14">
        <v>0</v>
      </c>
      <c r="O5457" s="16">
        <v>0</v>
      </c>
      <c r="P5457" s="16">
        <v>0</v>
      </c>
      <c r="Q5457" s="16">
        <v>0</v>
      </c>
      <c r="R5457" s="16">
        <f>Q5457*16.876/100</f>
        <v>0</v>
      </c>
      <c r="S5457" s="17">
        <f t="shared" si="595"/>
        <v>0</v>
      </c>
      <c r="T5457" s="16">
        <v>0</v>
      </c>
      <c r="U5457" s="18">
        <f t="shared" si="596"/>
        <v>0</v>
      </c>
      <c r="V5457" s="18">
        <f t="shared" si="597"/>
        <v>0</v>
      </c>
      <c r="W5457" s="18">
        <f t="shared" si="598"/>
        <v>0</v>
      </c>
      <c r="X5457" s="27"/>
      <c r="Y5457" s="19">
        <f t="shared" si="599"/>
        <v>0</v>
      </c>
      <c r="Z5457" s="18">
        <f t="shared" si="600"/>
        <v>0</v>
      </c>
      <c r="AA5457" s="12">
        <v>1000</v>
      </c>
      <c r="AB5457" s="12">
        <v>1700</v>
      </c>
      <c r="AC5457" s="28">
        <f>+I5457+Y5457-Z5457</f>
        <v>0</v>
      </c>
      <c r="AD5457" s="20">
        <f t="shared" si="601"/>
        <v>0</v>
      </c>
      <c r="AE5457">
        <v>0</v>
      </c>
    </row>
    <row r="5458" spans="1:31" x14ac:dyDescent="0.25">
      <c r="A5458" s="9">
        <v>45260</v>
      </c>
      <c r="B5458" s="10" t="s">
        <v>568</v>
      </c>
      <c r="C5458" s="10" t="s">
        <v>28</v>
      </c>
      <c r="D5458" s="10" t="s">
        <v>29</v>
      </c>
      <c r="E5458" s="10" t="s">
        <v>30</v>
      </c>
      <c r="F5458" s="10"/>
      <c r="G5458" s="10">
        <v>0</v>
      </c>
      <c r="H5458" s="11">
        <f>SUMIFS(AA:AA,$A:$A,EOMONTH($A5458,-1),$B:$B,$B5458)</f>
        <v>1701</v>
      </c>
      <c r="I5458" s="63">
        <f>ROUND(SUMIFS(AC:AC,$A:$A,EOMONTH($A5458,-1),$B:$B,$B5458),2)</f>
        <v>0</v>
      </c>
      <c r="J5458" s="11">
        <f>SUMIFS(AB:AB,$A:$A,EOMONTH($A5458,-1),$B:$B,$B5458)</f>
        <v>11002.58</v>
      </c>
      <c r="K5458" s="13">
        <v>0</v>
      </c>
      <c r="L5458" s="25">
        <v>0</v>
      </c>
      <c r="M5458" s="15">
        <v>0</v>
      </c>
      <c r="N5458" s="14">
        <v>0</v>
      </c>
      <c r="O5458" s="16">
        <v>0</v>
      </c>
      <c r="P5458" s="16">
        <v>0</v>
      </c>
      <c r="Q5458" s="16">
        <v>0</v>
      </c>
      <c r="R5458" s="16">
        <f>Q5458*16.876/100</f>
        <v>0</v>
      </c>
      <c r="S5458" s="17">
        <f t="shared" si="595"/>
        <v>0</v>
      </c>
      <c r="T5458" s="16">
        <v>0</v>
      </c>
      <c r="U5458" s="18">
        <f t="shared" si="596"/>
        <v>0</v>
      </c>
      <c r="V5458" s="18">
        <f t="shared" si="597"/>
        <v>0</v>
      </c>
      <c r="W5458" s="18">
        <f t="shared" si="598"/>
        <v>0</v>
      </c>
      <c r="X5458" s="27"/>
      <c r="Y5458" s="19">
        <f t="shared" si="599"/>
        <v>0</v>
      </c>
      <c r="Z5458" s="18">
        <f t="shared" si="600"/>
        <v>0</v>
      </c>
      <c r="AA5458" s="12">
        <v>1701</v>
      </c>
      <c r="AB5458" s="12">
        <v>11002.58</v>
      </c>
      <c r="AC5458" s="28">
        <f>+I5458+Y5458-Z5458</f>
        <v>0</v>
      </c>
      <c r="AD5458" s="20">
        <f t="shared" si="601"/>
        <v>0</v>
      </c>
      <c r="AE5458">
        <v>0</v>
      </c>
    </row>
    <row r="5459" spans="1:31" x14ac:dyDescent="0.25">
      <c r="A5459" s="9">
        <v>45260</v>
      </c>
      <c r="B5459" s="10" t="s">
        <v>756</v>
      </c>
      <c r="C5459" s="10" t="s">
        <v>28</v>
      </c>
      <c r="D5459" s="10" t="s">
        <v>29</v>
      </c>
      <c r="E5459" s="10" t="s">
        <v>30</v>
      </c>
      <c r="F5459" s="10"/>
      <c r="G5459" s="10">
        <v>0</v>
      </c>
      <c r="H5459" s="11">
        <f>SUMIFS(AA:AA,$A:$A,EOMONTH($A5459,-1),$B:$B,$B5459)</f>
        <v>2490</v>
      </c>
      <c r="I5459" s="63">
        <f>ROUND(SUMIFS(AC:AC,$A:$A,EOMONTH($A5459,-1),$B:$B,$B5459),2)</f>
        <v>0</v>
      </c>
      <c r="J5459" s="11">
        <f>SUMIFS(AB:AB,$A:$A,EOMONTH($A5459,-1),$B:$B,$B5459)</f>
        <v>9960</v>
      </c>
      <c r="K5459" s="13">
        <v>0</v>
      </c>
      <c r="L5459" s="25">
        <v>0</v>
      </c>
      <c r="M5459" s="15">
        <v>0</v>
      </c>
      <c r="N5459" s="14">
        <v>0</v>
      </c>
      <c r="O5459" s="16">
        <v>0</v>
      </c>
      <c r="P5459" s="16">
        <v>0</v>
      </c>
      <c r="Q5459" s="16">
        <v>0</v>
      </c>
      <c r="R5459" s="16">
        <f>Q5459*16.876/100</f>
        <v>0</v>
      </c>
      <c r="S5459" s="17">
        <f t="shared" si="595"/>
        <v>0</v>
      </c>
      <c r="T5459" s="16">
        <v>0</v>
      </c>
      <c r="U5459" s="18">
        <f t="shared" si="596"/>
        <v>0</v>
      </c>
      <c r="V5459" s="18">
        <f t="shared" si="597"/>
        <v>0</v>
      </c>
      <c r="W5459" s="18">
        <f t="shared" si="598"/>
        <v>0</v>
      </c>
      <c r="X5459" s="27"/>
      <c r="Y5459" s="19">
        <f t="shared" si="599"/>
        <v>0</v>
      </c>
      <c r="Z5459" s="18">
        <f t="shared" si="600"/>
        <v>0</v>
      </c>
      <c r="AA5459" s="12">
        <v>2490</v>
      </c>
      <c r="AB5459" s="12">
        <v>9960</v>
      </c>
      <c r="AC5459" s="28">
        <f>+I5459+Y5459-Z5459</f>
        <v>0</v>
      </c>
      <c r="AD5459" s="20">
        <f t="shared" si="601"/>
        <v>0</v>
      </c>
      <c r="AE5459">
        <v>0</v>
      </c>
    </row>
    <row r="5460" spans="1:31" x14ac:dyDescent="0.25">
      <c r="A5460" s="9">
        <v>45260</v>
      </c>
      <c r="B5460" s="10" t="s">
        <v>804</v>
      </c>
      <c r="C5460" s="10" t="s">
        <v>419</v>
      </c>
      <c r="D5460" s="10" t="s">
        <v>40</v>
      </c>
      <c r="E5460" s="10" t="s">
        <v>30</v>
      </c>
      <c r="F5460" s="10">
        <v>110</v>
      </c>
      <c r="G5460" s="10">
        <v>120</v>
      </c>
      <c r="H5460" s="11">
        <f>SUMIFS(AA:AA,$A:$A,EOMONTH($A5460,-1),$B:$B,$B5460)</f>
        <v>-62</v>
      </c>
      <c r="I5460" s="63">
        <f>ROUND(SUMIFS(AC:AC,$A:$A,EOMONTH($A5460,-1),$B:$B,$B5460),2)</f>
        <v>26.18</v>
      </c>
      <c r="J5460" s="11">
        <f>SUMIFS(AB:AB,$A:$A,EOMONTH($A5460,-1),$B:$B,$B5460)</f>
        <v>-961.39</v>
      </c>
      <c r="K5460" s="13">
        <v>0</v>
      </c>
      <c r="L5460" s="25">
        <v>0</v>
      </c>
      <c r="M5460" s="15">
        <v>0</v>
      </c>
      <c r="N5460" s="14">
        <v>0</v>
      </c>
      <c r="O5460" s="16">
        <v>0</v>
      </c>
      <c r="P5460" s="16">
        <v>0</v>
      </c>
      <c r="Q5460" s="16">
        <v>0</v>
      </c>
      <c r="R5460" s="16">
        <f>Q5460*16.876/100</f>
        <v>0</v>
      </c>
      <c r="S5460" s="17">
        <f t="shared" si="595"/>
        <v>0</v>
      </c>
      <c r="T5460" s="16">
        <v>0</v>
      </c>
      <c r="U5460" s="18">
        <f t="shared" si="596"/>
        <v>-7.44</v>
      </c>
      <c r="V5460" s="18">
        <f t="shared" si="597"/>
        <v>0</v>
      </c>
      <c r="W5460" s="18">
        <f t="shared" si="598"/>
        <v>0</v>
      </c>
      <c r="X5460" s="27"/>
      <c r="Y5460" s="19">
        <f t="shared" si="599"/>
        <v>0</v>
      </c>
      <c r="Z5460" s="18">
        <f t="shared" si="600"/>
        <v>0</v>
      </c>
      <c r="AA5460" s="12">
        <v>-62</v>
      </c>
      <c r="AB5460" s="12">
        <v>-961.39</v>
      </c>
      <c r="AC5460" s="28">
        <f>+I5460+Y5460-Z5460</f>
        <v>26.18</v>
      </c>
      <c r="AD5460" s="20">
        <f t="shared" si="601"/>
        <v>0</v>
      </c>
      <c r="AE5460">
        <v>0</v>
      </c>
    </row>
    <row r="5461" spans="1:31" x14ac:dyDescent="0.25">
      <c r="A5461" s="9">
        <v>45260</v>
      </c>
      <c r="B5461" s="10" t="s">
        <v>573</v>
      </c>
      <c r="C5461" s="10" t="s">
        <v>28</v>
      </c>
      <c r="D5461" s="10" t="s">
        <v>29</v>
      </c>
      <c r="E5461" s="10" t="s">
        <v>30</v>
      </c>
      <c r="F5461" s="10"/>
      <c r="G5461" s="10">
        <v>0</v>
      </c>
      <c r="H5461" s="11">
        <f>SUMIFS(AA:AA,$A:$A,EOMONTH($A5461,-1),$B:$B,$B5461)</f>
        <v>1</v>
      </c>
      <c r="I5461" s="63">
        <f>ROUND(SUMIFS(AC:AC,$A:$A,EOMONTH($A5461,-1),$B:$B,$B5461),2)</f>
        <v>0.05</v>
      </c>
      <c r="J5461" s="11">
        <f>SUMIFS(AB:AB,$A:$A,EOMONTH($A5461,-1),$B:$B,$B5461)</f>
        <v>0</v>
      </c>
      <c r="K5461" s="13">
        <v>0</v>
      </c>
      <c r="L5461" s="25">
        <v>0</v>
      </c>
      <c r="M5461" s="15">
        <v>0</v>
      </c>
      <c r="N5461" s="14">
        <v>0</v>
      </c>
      <c r="O5461" s="16">
        <v>0</v>
      </c>
      <c r="P5461" s="16">
        <v>0</v>
      </c>
      <c r="Q5461" s="16">
        <v>0</v>
      </c>
      <c r="R5461" s="16">
        <f>Q5461*16.876/100</f>
        <v>0</v>
      </c>
      <c r="S5461" s="17">
        <f t="shared" si="595"/>
        <v>0</v>
      </c>
      <c r="T5461" s="16">
        <v>0</v>
      </c>
      <c r="U5461" s="18">
        <f t="shared" si="596"/>
        <v>0</v>
      </c>
      <c r="V5461" s="18">
        <f t="shared" si="597"/>
        <v>0</v>
      </c>
      <c r="W5461" s="18">
        <f t="shared" si="598"/>
        <v>0</v>
      </c>
      <c r="X5461" s="27"/>
      <c r="Y5461" s="19">
        <f t="shared" si="599"/>
        <v>0</v>
      </c>
      <c r="Z5461" s="18">
        <f t="shared" si="600"/>
        <v>0</v>
      </c>
      <c r="AA5461" s="12">
        <v>1</v>
      </c>
      <c r="AB5461" s="12">
        <v>0</v>
      </c>
      <c r="AC5461" s="28">
        <f>+I5461+Y5461-Z5461</f>
        <v>0.05</v>
      </c>
      <c r="AD5461" s="20">
        <f t="shared" si="601"/>
        <v>0</v>
      </c>
      <c r="AE5461">
        <v>0</v>
      </c>
    </row>
    <row r="5462" spans="1:31" x14ac:dyDescent="0.25">
      <c r="A5462" s="9">
        <v>45260</v>
      </c>
      <c r="B5462" s="10" t="s">
        <v>575</v>
      </c>
      <c r="C5462" s="10" t="s">
        <v>213</v>
      </c>
      <c r="D5462" s="10" t="s">
        <v>29</v>
      </c>
      <c r="E5462" s="10" t="s">
        <v>30</v>
      </c>
      <c r="F5462" s="10"/>
      <c r="G5462" s="10">
        <v>0</v>
      </c>
      <c r="H5462" s="11">
        <f>SUMIFS(AA:AA,$A:$A,EOMONTH($A5462,-1),$B:$B,$B5462)</f>
        <v>176</v>
      </c>
      <c r="I5462" s="63">
        <f>ROUND(SUMIFS(AC:AC,$A:$A,EOMONTH($A5462,-1),$B:$B,$B5462),2)</f>
        <v>7.95</v>
      </c>
      <c r="J5462" s="11">
        <f>SUMIFS(AB:AB,$A:$A,EOMONTH($A5462,-1),$B:$B,$B5462)</f>
        <v>12215.2</v>
      </c>
      <c r="K5462" s="13">
        <v>0</v>
      </c>
      <c r="L5462" s="25">
        <v>0</v>
      </c>
      <c r="M5462" s="15">
        <v>0</v>
      </c>
      <c r="N5462" s="14">
        <v>0</v>
      </c>
      <c r="O5462" s="16">
        <v>0</v>
      </c>
      <c r="P5462" s="16">
        <v>0</v>
      </c>
      <c r="Q5462" s="16">
        <v>0</v>
      </c>
      <c r="R5462" s="16">
        <f>Q5462*16.876/100</f>
        <v>0</v>
      </c>
      <c r="S5462" s="17">
        <f t="shared" si="595"/>
        <v>0</v>
      </c>
      <c r="T5462" s="16">
        <v>0</v>
      </c>
      <c r="U5462" s="18">
        <f t="shared" si="596"/>
        <v>0</v>
      </c>
      <c r="V5462" s="18">
        <f t="shared" si="597"/>
        <v>0</v>
      </c>
      <c r="W5462" s="18">
        <f t="shared" si="598"/>
        <v>0</v>
      </c>
      <c r="X5462" s="27"/>
      <c r="Y5462" s="19">
        <f t="shared" si="599"/>
        <v>0</v>
      </c>
      <c r="Z5462" s="18">
        <f t="shared" si="600"/>
        <v>0</v>
      </c>
      <c r="AA5462" s="12">
        <v>176</v>
      </c>
      <c r="AB5462" s="12">
        <v>12215.2</v>
      </c>
      <c r="AC5462" s="28">
        <f>+I5462+Y5462-Z5462</f>
        <v>7.95</v>
      </c>
      <c r="AD5462" s="20">
        <f t="shared" si="601"/>
        <v>0</v>
      </c>
      <c r="AE5462">
        <v>0</v>
      </c>
    </row>
    <row r="5463" spans="1:31" x14ac:dyDescent="0.25">
      <c r="A5463" s="9">
        <v>45260</v>
      </c>
      <c r="B5463" s="10" t="s">
        <v>578</v>
      </c>
      <c r="C5463" s="10" t="s">
        <v>28</v>
      </c>
      <c r="D5463" s="10" t="s">
        <v>29</v>
      </c>
      <c r="E5463" s="10" t="s">
        <v>30</v>
      </c>
      <c r="F5463" s="10"/>
      <c r="G5463" s="10">
        <v>0</v>
      </c>
      <c r="H5463" s="11">
        <f>SUMIFS(AA:AA,$A:$A,EOMONTH($A5463,-1),$B:$B,$B5463)</f>
        <v>10159</v>
      </c>
      <c r="I5463" s="63">
        <f>ROUND(SUMIFS(AC:AC,$A:$A,EOMONTH($A5463,-1),$B:$B,$B5463),2)</f>
        <v>606.63</v>
      </c>
      <c r="J5463" s="11">
        <f>SUMIFS(AB:AB,$A:$A,EOMONTH($A5463,-1),$B:$B,$B5463)</f>
        <v>71113</v>
      </c>
      <c r="K5463" s="13">
        <v>0</v>
      </c>
      <c r="L5463" s="25">
        <v>0</v>
      </c>
      <c r="M5463" s="15">
        <v>0</v>
      </c>
      <c r="N5463" s="14">
        <v>0</v>
      </c>
      <c r="O5463" s="16">
        <v>0</v>
      </c>
      <c r="P5463" s="16">
        <v>0</v>
      </c>
      <c r="Q5463" s="16">
        <v>0</v>
      </c>
      <c r="R5463" s="16">
        <f>Q5463*16.876/100</f>
        <v>0</v>
      </c>
      <c r="S5463" s="17">
        <f t="shared" si="595"/>
        <v>0</v>
      </c>
      <c r="T5463" s="16">
        <v>0</v>
      </c>
      <c r="U5463" s="18">
        <f t="shared" si="596"/>
        <v>0</v>
      </c>
      <c r="V5463" s="18">
        <f t="shared" si="597"/>
        <v>0</v>
      </c>
      <c r="W5463" s="18">
        <f t="shared" si="598"/>
        <v>0</v>
      </c>
      <c r="X5463" s="27"/>
      <c r="Y5463" s="19">
        <f t="shared" si="599"/>
        <v>0</v>
      </c>
      <c r="Z5463" s="18">
        <f t="shared" si="600"/>
        <v>0</v>
      </c>
      <c r="AA5463" s="12">
        <v>10159</v>
      </c>
      <c r="AB5463" s="12">
        <v>71113</v>
      </c>
      <c r="AC5463" s="28">
        <f>+I5463+Y5463-Z5463</f>
        <v>606.63</v>
      </c>
      <c r="AD5463" s="20">
        <f t="shared" si="601"/>
        <v>0</v>
      </c>
      <c r="AE5463">
        <v>0</v>
      </c>
    </row>
    <row r="5464" spans="1:31" x14ac:dyDescent="0.25">
      <c r="A5464" s="9">
        <v>45260</v>
      </c>
      <c r="B5464" s="10" t="s">
        <v>579</v>
      </c>
      <c r="C5464" s="10" t="s">
        <v>28</v>
      </c>
      <c r="D5464" s="10" t="s">
        <v>29</v>
      </c>
      <c r="E5464" s="10" t="s">
        <v>30</v>
      </c>
      <c r="F5464" s="10"/>
      <c r="G5464" s="10">
        <v>0</v>
      </c>
      <c r="H5464" s="11">
        <f>SUMIFS(AA:AA,$A:$A,EOMONTH($A5464,-1),$B:$B,$B5464)</f>
        <v>861</v>
      </c>
      <c r="I5464" s="63">
        <f>ROUND(SUMIFS(AC:AC,$A:$A,EOMONTH($A5464,-1),$B:$B,$B5464),2)</f>
        <v>22.26</v>
      </c>
      <c r="J5464" s="11">
        <f>SUMIFS(AB:AB,$A:$A,EOMONTH($A5464,-1),$B:$B,$B5464)</f>
        <v>698.02</v>
      </c>
      <c r="K5464" s="13">
        <v>0</v>
      </c>
      <c r="L5464" s="25">
        <v>0</v>
      </c>
      <c r="M5464" s="15">
        <v>0</v>
      </c>
      <c r="N5464" s="14">
        <v>0</v>
      </c>
      <c r="O5464" s="16">
        <v>0</v>
      </c>
      <c r="P5464" s="16">
        <v>0</v>
      </c>
      <c r="Q5464" s="16">
        <v>0</v>
      </c>
      <c r="R5464" s="16">
        <f>Q5464*16.876/100</f>
        <v>0</v>
      </c>
      <c r="S5464" s="17">
        <f t="shared" si="595"/>
        <v>0</v>
      </c>
      <c r="T5464" s="16">
        <v>0</v>
      </c>
      <c r="U5464" s="18">
        <f t="shared" si="596"/>
        <v>0</v>
      </c>
      <c r="V5464" s="18">
        <f t="shared" si="597"/>
        <v>0</v>
      </c>
      <c r="W5464" s="18">
        <f t="shared" si="598"/>
        <v>0</v>
      </c>
      <c r="X5464" s="27"/>
      <c r="Y5464" s="19">
        <f t="shared" si="599"/>
        <v>0</v>
      </c>
      <c r="Z5464" s="18">
        <f t="shared" si="600"/>
        <v>0</v>
      </c>
      <c r="AA5464" s="12">
        <v>861</v>
      </c>
      <c r="AB5464" s="12">
        <v>698.02</v>
      </c>
      <c r="AC5464" s="28">
        <f>+I5464+Y5464-Z5464</f>
        <v>22.26</v>
      </c>
      <c r="AD5464" s="20">
        <f t="shared" si="601"/>
        <v>0</v>
      </c>
      <c r="AE5464">
        <v>0</v>
      </c>
    </row>
    <row r="5465" spans="1:31" x14ac:dyDescent="0.25">
      <c r="A5465" s="9">
        <v>45260</v>
      </c>
      <c r="B5465" s="10" t="s">
        <v>582</v>
      </c>
      <c r="C5465" s="10" t="s">
        <v>554</v>
      </c>
      <c r="D5465" s="10" t="s">
        <v>29</v>
      </c>
      <c r="E5465" s="10" t="s">
        <v>539</v>
      </c>
      <c r="F5465" s="10"/>
      <c r="G5465" s="10">
        <v>0</v>
      </c>
      <c r="H5465" s="11">
        <f>SUMIFS(AA:AA,$A:$A,EOMONTH($A5465,-1),$B:$B,$B5465)</f>
        <v>159.4</v>
      </c>
      <c r="I5465" s="63">
        <f>ROUND(SUMIFS(AC:AC,$A:$A,EOMONTH($A5465,-1),$B:$B,$B5465),2)</f>
        <v>2.2799999999999998</v>
      </c>
      <c r="J5465" s="11">
        <f>SUMIFS(AB:AB,$A:$A,EOMONTH($A5465,-1),$B:$B,$B5465)</f>
        <v>4673</v>
      </c>
      <c r="K5465" s="13">
        <v>0</v>
      </c>
      <c r="L5465" s="25">
        <v>0</v>
      </c>
      <c r="M5465" s="15">
        <v>0</v>
      </c>
      <c r="N5465" s="14">
        <v>0</v>
      </c>
      <c r="O5465" s="16">
        <v>0</v>
      </c>
      <c r="P5465" s="16">
        <v>0</v>
      </c>
      <c r="Q5465" s="16">
        <v>0</v>
      </c>
      <c r="R5465" s="16">
        <f>Q5465*16.876/100</f>
        <v>0</v>
      </c>
      <c r="S5465" s="17">
        <f t="shared" si="595"/>
        <v>0</v>
      </c>
      <c r="T5465" s="16">
        <v>0</v>
      </c>
      <c r="U5465" s="18">
        <f t="shared" si="596"/>
        <v>0</v>
      </c>
      <c r="V5465" s="18">
        <f t="shared" si="597"/>
        <v>0</v>
      </c>
      <c r="W5465" s="18">
        <f t="shared" si="598"/>
        <v>0</v>
      </c>
      <c r="X5465" s="27"/>
      <c r="Y5465" s="19">
        <f t="shared" si="599"/>
        <v>0</v>
      </c>
      <c r="Z5465" s="18">
        <f t="shared" si="600"/>
        <v>0</v>
      </c>
      <c r="AA5465" s="12">
        <v>159.4</v>
      </c>
      <c r="AB5465" s="12">
        <v>4673</v>
      </c>
      <c r="AC5465" s="28">
        <f>+I5465+Y5465-Z5465</f>
        <v>2.2799999999999998</v>
      </c>
      <c r="AD5465" s="20">
        <f t="shared" si="601"/>
        <v>0</v>
      </c>
      <c r="AE5465">
        <v>0</v>
      </c>
    </row>
    <row r="5466" spans="1:31" x14ac:dyDescent="0.25">
      <c r="A5466" s="59">
        <v>45260</v>
      </c>
      <c r="B5466" s="60" t="s">
        <v>798</v>
      </c>
      <c r="C5466" s="60" t="s">
        <v>429</v>
      </c>
      <c r="D5466" s="60" t="s">
        <v>29</v>
      </c>
      <c r="E5466" s="60" t="s">
        <v>30</v>
      </c>
      <c r="F5466" s="10"/>
      <c r="G5466" s="10"/>
      <c r="H5466" s="11"/>
      <c r="I5466" s="63">
        <f>ROUND(SUMIFS(AC:AC,$A:$A,EOMONTH($A5466,-1),$B:$B,$B5466),2)</f>
        <v>0</v>
      </c>
      <c r="J5466" s="11"/>
      <c r="K5466" s="13"/>
      <c r="L5466" s="25"/>
      <c r="M5466" s="15"/>
      <c r="N5466" s="14"/>
      <c r="O5466" s="16"/>
      <c r="P5466" s="16"/>
      <c r="Q5466" s="16"/>
      <c r="R5466" s="16"/>
      <c r="S5466" s="17">
        <f t="shared" si="595"/>
        <v>0</v>
      </c>
      <c r="T5466" s="16"/>
      <c r="U5466" s="18">
        <f t="shared" si="596"/>
        <v>0</v>
      </c>
      <c r="V5466" s="18">
        <f t="shared" si="597"/>
        <v>0</v>
      </c>
      <c r="W5466" s="18">
        <f t="shared" si="598"/>
        <v>0</v>
      </c>
      <c r="X5466" s="27"/>
      <c r="Y5466" s="19">
        <f t="shared" si="599"/>
        <v>0</v>
      </c>
      <c r="Z5466" s="18">
        <f t="shared" si="600"/>
        <v>0</v>
      </c>
      <c r="AA5466" s="12"/>
      <c r="AB5466" s="12"/>
      <c r="AC5466" s="28">
        <f>+I5466+Y5466-Z5466</f>
        <v>0</v>
      </c>
      <c r="AD5466" s="20">
        <f t="shared" si="601"/>
        <v>0</v>
      </c>
      <c r="AE5466">
        <v>0</v>
      </c>
    </row>
    <row r="5467" spans="1:31" x14ac:dyDescent="0.25">
      <c r="A5467" s="9">
        <v>45260</v>
      </c>
      <c r="B5467" s="10" t="s">
        <v>586</v>
      </c>
      <c r="C5467" s="10" t="s">
        <v>105</v>
      </c>
      <c r="D5467" s="10" t="s">
        <v>29</v>
      </c>
      <c r="E5467" s="10" t="s">
        <v>30</v>
      </c>
      <c r="F5467" s="10"/>
      <c r="G5467" s="10">
        <v>0</v>
      </c>
      <c r="H5467" s="11">
        <f>SUMIFS(AA:AA,$A:$A,EOMONTH($A5467,-1),$B:$B,$B5467)</f>
        <v>408</v>
      </c>
      <c r="I5467" s="63">
        <f>ROUND(SUMIFS(AC:AC,$A:$A,EOMONTH($A5467,-1),$B:$B,$B5467),2)</f>
        <v>138.11000000000001</v>
      </c>
      <c r="J5467" s="11">
        <f>SUMIFS(AB:AB,$A:$A,EOMONTH($A5467,-1),$B:$B,$B5467)</f>
        <v>6190.81</v>
      </c>
      <c r="K5467" s="13">
        <v>0</v>
      </c>
      <c r="L5467" s="25">
        <v>0</v>
      </c>
      <c r="M5467" s="15">
        <v>0</v>
      </c>
      <c r="N5467" s="14">
        <v>0</v>
      </c>
      <c r="O5467" s="16">
        <v>0</v>
      </c>
      <c r="P5467" s="16">
        <v>0</v>
      </c>
      <c r="Q5467" s="16">
        <v>0</v>
      </c>
      <c r="R5467" s="16">
        <f>Q5467*16.876/100</f>
        <v>0</v>
      </c>
      <c r="S5467" s="17">
        <f t="shared" si="595"/>
        <v>0</v>
      </c>
      <c r="T5467" s="16">
        <v>0</v>
      </c>
      <c r="U5467" s="18">
        <f t="shared" si="596"/>
        <v>0</v>
      </c>
      <c r="V5467" s="18">
        <f t="shared" si="597"/>
        <v>0</v>
      </c>
      <c r="W5467" s="18">
        <f t="shared" si="598"/>
        <v>0</v>
      </c>
      <c r="X5467" s="27"/>
      <c r="Y5467" s="19">
        <f t="shared" si="599"/>
        <v>0</v>
      </c>
      <c r="Z5467" s="18">
        <f t="shared" si="600"/>
        <v>0</v>
      </c>
      <c r="AA5467" s="12">
        <v>408</v>
      </c>
      <c r="AB5467" s="12">
        <v>6190.81</v>
      </c>
      <c r="AC5467" s="28">
        <f>+I5467+Y5467-Z5467</f>
        <v>138.11000000000001</v>
      </c>
      <c r="AD5467" s="20">
        <f t="shared" si="601"/>
        <v>0</v>
      </c>
      <c r="AE5467">
        <v>0</v>
      </c>
    </row>
    <row r="5468" spans="1:31" x14ac:dyDescent="0.25">
      <c r="A5468" s="9">
        <v>45260</v>
      </c>
      <c r="B5468" s="10" t="s">
        <v>587</v>
      </c>
      <c r="C5468" s="10" t="s">
        <v>105</v>
      </c>
      <c r="D5468" s="10" t="s">
        <v>40</v>
      </c>
      <c r="E5468" s="10" t="s">
        <v>30</v>
      </c>
      <c r="F5468" s="10">
        <v>95</v>
      </c>
      <c r="G5468" s="10">
        <v>104</v>
      </c>
      <c r="H5468" s="11">
        <f>SUMIFS(AA:AA,$A:$A,EOMONTH($A5468,-1),$B:$B,$B5468)</f>
        <v>165</v>
      </c>
      <c r="I5468" s="63">
        <f>ROUND(SUMIFS(AC:AC,$A:$A,EOMONTH($A5468,-1),$B:$B,$B5468),2)</f>
        <v>719.65</v>
      </c>
      <c r="J5468" s="11">
        <f>SUMIFS(AB:AB,$A:$A,EOMONTH($A5468,-1),$B:$B,$B5468)</f>
        <v>1188.3499999999999</v>
      </c>
      <c r="K5468" s="13">
        <v>0</v>
      </c>
      <c r="L5468" s="25">
        <v>0</v>
      </c>
      <c r="M5468" s="15">
        <v>0</v>
      </c>
      <c r="N5468" s="14">
        <v>0</v>
      </c>
      <c r="O5468" s="16">
        <v>0</v>
      </c>
      <c r="P5468" s="16">
        <v>0</v>
      </c>
      <c r="Q5468" s="16">
        <v>0</v>
      </c>
      <c r="R5468" s="16">
        <f>Q5468*16.876/100</f>
        <v>0</v>
      </c>
      <c r="S5468" s="17">
        <f t="shared" si="595"/>
        <v>0</v>
      </c>
      <c r="T5468" s="16">
        <v>0</v>
      </c>
      <c r="U5468" s="18">
        <f t="shared" si="596"/>
        <v>17.16</v>
      </c>
      <c r="V5468" s="18">
        <f t="shared" si="597"/>
        <v>0</v>
      </c>
      <c r="W5468" s="18">
        <f t="shared" si="598"/>
        <v>0</v>
      </c>
      <c r="X5468" s="27"/>
      <c r="Y5468" s="19">
        <f t="shared" si="599"/>
        <v>0</v>
      </c>
      <c r="Z5468" s="18">
        <f t="shared" si="600"/>
        <v>0</v>
      </c>
      <c r="AA5468" s="12">
        <v>165</v>
      </c>
      <c r="AB5468" s="12">
        <v>1188.3499999999999</v>
      </c>
      <c r="AC5468" s="28">
        <f>+I5468+Y5468-Z5468</f>
        <v>719.65</v>
      </c>
      <c r="AD5468" s="20">
        <f t="shared" si="601"/>
        <v>0</v>
      </c>
      <c r="AE5468">
        <v>0</v>
      </c>
    </row>
    <row r="5469" spans="1:31" x14ac:dyDescent="0.25">
      <c r="A5469" s="9">
        <v>45260</v>
      </c>
      <c r="B5469" s="10" t="s">
        <v>588</v>
      </c>
      <c r="C5469" s="10" t="s">
        <v>282</v>
      </c>
      <c r="D5469" s="10" t="s">
        <v>29</v>
      </c>
      <c r="E5469" s="10" t="s">
        <v>30</v>
      </c>
      <c r="F5469" s="10"/>
      <c r="G5469" s="10">
        <v>0</v>
      </c>
      <c r="H5469" s="11">
        <f>SUMIFS(AA:AA,$A:$A,EOMONTH($A5469,-1),$B:$B,$B5469)</f>
        <v>346</v>
      </c>
      <c r="I5469" s="63">
        <f>ROUND(SUMIFS(AC:AC,$A:$A,EOMONTH($A5469,-1),$B:$B,$B5469),2)</f>
        <v>15.62</v>
      </c>
      <c r="J5469" s="11">
        <f>SUMIFS(AB:AB,$A:$A,EOMONTH($A5469,-1),$B:$B,$B5469)</f>
        <v>7958</v>
      </c>
      <c r="K5469" s="13">
        <v>0</v>
      </c>
      <c r="L5469" s="25">
        <v>0</v>
      </c>
      <c r="M5469" s="15">
        <v>0</v>
      </c>
      <c r="N5469" s="14">
        <v>0</v>
      </c>
      <c r="O5469" s="16">
        <v>0</v>
      </c>
      <c r="P5469" s="16">
        <v>0</v>
      </c>
      <c r="Q5469" s="16">
        <v>0</v>
      </c>
      <c r="R5469" s="16">
        <f>Q5469*16.876/100</f>
        <v>0</v>
      </c>
      <c r="S5469" s="17">
        <f t="shared" si="595"/>
        <v>0</v>
      </c>
      <c r="T5469" s="16">
        <v>0</v>
      </c>
      <c r="U5469" s="18">
        <f t="shared" si="596"/>
        <v>0</v>
      </c>
      <c r="V5469" s="18">
        <f t="shared" si="597"/>
        <v>0</v>
      </c>
      <c r="W5469" s="18">
        <f t="shared" si="598"/>
        <v>0</v>
      </c>
      <c r="X5469" s="27"/>
      <c r="Y5469" s="19">
        <f t="shared" si="599"/>
        <v>0</v>
      </c>
      <c r="Z5469" s="18">
        <f t="shared" si="600"/>
        <v>0</v>
      </c>
      <c r="AA5469" s="12">
        <v>346</v>
      </c>
      <c r="AB5469" s="12">
        <v>7958</v>
      </c>
      <c r="AC5469" s="28">
        <f>+I5469+Y5469-Z5469</f>
        <v>15.62</v>
      </c>
      <c r="AD5469" s="20">
        <f t="shared" si="601"/>
        <v>0</v>
      </c>
      <c r="AE5469">
        <v>0</v>
      </c>
    </row>
    <row r="5470" spans="1:31" x14ac:dyDescent="0.25">
      <c r="A5470" s="9">
        <v>45260</v>
      </c>
      <c r="B5470" s="10" t="s">
        <v>589</v>
      </c>
      <c r="C5470" s="10" t="s">
        <v>282</v>
      </c>
      <c r="D5470" s="10" t="s">
        <v>29</v>
      </c>
      <c r="E5470" s="10" t="s">
        <v>30</v>
      </c>
      <c r="F5470" s="10"/>
      <c r="G5470" s="10">
        <v>0</v>
      </c>
      <c r="H5470" s="11">
        <f>SUMIFS(AA:AA,$A:$A,EOMONTH($A5470,-1),$B:$B,$B5470)</f>
        <v>470</v>
      </c>
      <c r="I5470" s="63">
        <f>ROUND(SUMIFS(AC:AC,$A:$A,EOMONTH($A5470,-1),$B:$B,$B5470),2)</f>
        <v>21.22</v>
      </c>
      <c r="J5470" s="11">
        <f>SUMIFS(AB:AB,$A:$A,EOMONTH($A5470,-1),$B:$B,$B5470)</f>
        <v>9870</v>
      </c>
      <c r="K5470" s="13">
        <v>0</v>
      </c>
      <c r="L5470" s="25">
        <v>0</v>
      </c>
      <c r="M5470" s="15">
        <v>0</v>
      </c>
      <c r="N5470" s="14">
        <v>0</v>
      </c>
      <c r="O5470" s="16">
        <v>0</v>
      </c>
      <c r="P5470" s="16">
        <v>0</v>
      </c>
      <c r="Q5470" s="16">
        <v>0</v>
      </c>
      <c r="R5470" s="16">
        <f>Q5470*16.876/100</f>
        <v>0</v>
      </c>
      <c r="S5470" s="17">
        <f t="shared" si="595"/>
        <v>0</v>
      </c>
      <c r="T5470" s="16">
        <v>0</v>
      </c>
      <c r="U5470" s="18">
        <f t="shared" si="596"/>
        <v>0</v>
      </c>
      <c r="V5470" s="18">
        <f t="shared" si="597"/>
        <v>0</v>
      </c>
      <c r="W5470" s="18">
        <f t="shared" si="598"/>
        <v>0</v>
      </c>
      <c r="X5470" s="27"/>
      <c r="Y5470" s="19">
        <f t="shared" si="599"/>
        <v>0</v>
      </c>
      <c r="Z5470" s="18">
        <f t="shared" si="600"/>
        <v>0</v>
      </c>
      <c r="AA5470" s="12">
        <v>470</v>
      </c>
      <c r="AB5470" s="12">
        <v>9870</v>
      </c>
      <c r="AC5470" s="28">
        <f>+I5470+Y5470-Z5470</f>
        <v>21.22</v>
      </c>
      <c r="AD5470" s="20">
        <f t="shared" si="601"/>
        <v>0</v>
      </c>
      <c r="AE5470">
        <v>0</v>
      </c>
    </row>
    <row r="5471" spans="1:31" x14ac:dyDescent="0.25">
      <c r="A5471" s="9">
        <v>45260</v>
      </c>
      <c r="B5471" s="10" t="s">
        <v>592</v>
      </c>
      <c r="C5471" s="10" t="s">
        <v>541</v>
      </c>
      <c r="D5471" s="10" t="s">
        <v>29</v>
      </c>
      <c r="E5471" s="10" t="s">
        <v>30</v>
      </c>
      <c r="F5471" s="10"/>
      <c r="G5471" s="10">
        <v>0</v>
      </c>
      <c r="H5471" s="11">
        <f>SUMIFS(AA:AA,$A:$A,EOMONTH($A5471,-1),$B:$B,$B5471)</f>
        <v>-806</v>
      </c>
      <c r="I5471" s="63">
        <f>ROUND(SUMIFS(AC:AC,$A:$A,EOMONTH($A5471,-1),$B:$B,$B5471),2)</f>
        <v>0</v>
      </c>
      <c r="J5471" s="11">
        <f>SUMIFS(AB:AB,$A:$A,EOMONTH($A5471,-1),$B:$B,$B5471)</f>
        <v>-38354.639999999999</v>
      </c>
      <c r="K5471" s="13">
        <v>0</v>
      </c>
      <c r="L5471" s="25">
        <v>0</v>
      </c>
      <c r="M5471" s="15">
        <v>0</v>
      </c>
      <c r="N5471" s="14">
        <v>0</v>
      </c>
      <c r="O5471" s="16">
        <v>0</v>
      </c>
      <c r="P5471" s="16">
        <v>0</v>
      </c>
      <c r="Q5471" s="16">
        <v>0</v>
      </c>
      <c r="R5471" s="16">
        <f>Q5471*16.876/100</f>
        <v>0</v>
      </c>
      <c r="S5471" s="17">
        <f t="shared" si="595"/>
        <v>0</v>
      </c>
      <c r="T5471" s="16">
        <v>0</v>
      </c>
      <c r="U5471" s="18">
        <f t="shared" si="596"/>
        <v>0</v>
      </c>
      <c r="V5471" s="18">
        <f t="shared" si="597"/>
        <v>0</v>
      </c>
      <c r="W5471" s="18">
        <f t="shared" si="598"/>
        <v>0</v>
      </c>
      <c r="X5471" s="27"/>
      <c r="Y5471" s="19">
        <f t="shared" si="599"/>
        <v>0</v>
      </c>
      <c r="Z5471" s="18">
        <f t="shared" si="600"/>
        <v>0</v>
      </c>
      <c r="AA5471" s="12">
        <v>-806</v>
      </c>
      <c r="AB5471" s="12">
        <v>-38354.639999999999</v>
      </c>
      <c r="AC5471" s="28">
        <f>+I5471+Y5471-Z5471</f>
        <v>0</v>
      </c>
      <c r="AD5471" s="20">
        <f t="shared" si="601"/>
        <v>0</v>
      </c>
      <c r="AE5471">
        <v>0</v>
      </c>
    </row>
    <row r="5472" spans="1:31" x14ac:dyDescent="0.25">
      <c r="A5472" s="59">
        <v>45260</v>
      </c>
      <c r="B5472" s="60" t="s">
        <v>788</v>
      </c>
      <c r="C5472" s="60" t="s">
        <v>541</v>
      </c>
      <c r="D5472" s="60" t="s">
        <v>40</v>
      </c>
      <c r="E5472" s="60" t="s">
        <v>30</v>
      </c>
      <c r="F5472" s="10"/>
      <c r="G5472" s="10"/>
      <c r="H5472" s="11"/>
      <c r="I5472" s="63">
        <f>ROUND(SUMIFS(AC:AC,$A:$A,EOMONTH($A5472,-1),$B:$B,$B5472),2)</f>
        <v>15.69</v>
      </c>
      <c r="J5472" s="11"/>
      <c r="K5472" s="13"/>
      <c r="L5472" s="25"/>
      <c r="M5472" s="15"/>
      <c r="N5472" s="14"/>
      <c r="O5472" s="16"/>
      <c r="P5472" s="16"/>
      <c r="Q5472" s="16"/>
      <c r="R5472" s="16"/>
      <c r="S5472" s="17">
        <f t="shared" si="595"/>
        <v>0</v>
      </c>
      <c r="T5472" s="16"/>
      <c r="U5472" s="18">
        <f t="shared" si="596"/>
        <v>0</v>
      </c>
      <c r="V5472" s="18">
        <f t="shared" si="597"/>
        <v>0</v>
      </c>
      <c r="W5472" s="18">
        <f t="shared" si="598"/>
        <v>0</v>
      </c>
      <c r="X5472" s="27"/>
      <c r="Y5472" s="19">
        <f t="shared" si="599"/>
        <v>0</v>
      </c>
      <c r="Z5472" s="18">
        <f t="shared" si="600"/>
        <v>0</v>
      </c>
      <c r="AA5472" s="12"/>
      <c r="AB5472" s="12"/>
      <c r="AC5472" s="28">
        <f>+I5472+Y5472-Z5472</f>
        <v>15.69</v>
      </c>
      <c r="AD5472" s="20">
        <f t="shared" si="601"/>
        <v>0</v>
      </c>
      <c r="AE5472">
        <v>0</v>
      </c>
    </row>
    <row r="5473" spans="1:31" x14ac:dyDescent="0.25">
      <c r="A5473" s="59">
        <v>45260</v>
      </c>
      <c r="B5473" s="60" t="s">
        <v>789</v>
      </c>
      <c r="C5473" s="60" t="s">
        <v>541</v>
      </c>
      <c r="D5473" s="60" t="s">
        <v>29</v>
      </c>
      <c r="E5473" s="60" t="s">
        <v>30</v>
      </c>
      <c r="F5473" s="10"/>
      <c r="G5473" s="10"/>
      <c r="H5473" s="11"/>
      <c r="I5473" s="63">
        <f>ROUND(SUMIFS(AC:AC,$A:$A,EOMONTH($A5473,-1),$B:$B,$B5473),2)</f>
        <v>0</v>
      </c>
      <c r="J5473" s="11"/>
      <c r="K5473" s="13"/>
      <c r="L5473" s="25"/>
      <c r="M5473" s="15"/>
      <c r="N5473" s="14"/>
      <c r="O5473" s="16"/>
      <c r="P5473" s="16"/>
      <c r="Q5473" s="16"/>
      <c r="R5473" s="16"/>
      <c r="S5473" s="17">
        <f t="shared" si="595"/>
        <v>0</v>
      </c>
      <c r="T5473" s="16"/>
      <c r="U5473" s="18">
        <f t="shared" si="596"/>
        <v>0</v>
      </c>
      <c r="V5473" s="18">
        <f t="shared" si="597"/>
        <v>0</v>
      </c>
      <c r="W5473" s="18">
        <f t="shared" si="598"/>
        <v>0</v>
      </c>
      <c r="X5473" s="27"/>
      <c r="Y5473" s="19">
        <f t="shared" si="599"/>
        <v>0</v>
      </c>
      <c r="Z5473" s="18">
        <f t="shared" si="600"/>
        <v>0</v>
      </c>
      <c r="AA5473" s="12"/>
      <c r="AB5473" s="12"/>
      <c r="AC5473" s="28">
        <f>+I5473+Y5473-Z5473</f>
        <v>0</v>
      </c>
      <c r="AD5473" s="20">
        <f t="shared" si="601"/>
        <v>0</v>
      </c>
      <c r="AE5473">
        <v>0</v>
      </c>
    </row>
    <row r="5474" spans="1:31" x14ac:dyDescent="0.25">
      <c r="A5474" s="9">
        <v>45260</v>
      </c>
      <c r="B5474" s="10" t="s">
        <v>757</v>
      </c>
      <c r="C5474" s="10" t="s">
        <v>28</v>
      </c>
      <c r="D5474" s="10" t="s">
        <v>29</v>
      </c>
      <c r="E5474" s="10" t="s">
        <v>30</v>
      </c>
      <c r="F5474" s="10"/>
      <c r="G5474" s="10">
        <v>0</v>
      </c>
      <c r="H5474" s="11">
        <f>SUMIFS(AA:AA,$A:$A,EOMONTH($A5474,-1),$B:$B,$B5474)</f>
        <v>1133</v>
      </c>
      <c r="I5474" s="63">
        <f>ROUND(SUMIFS(AC:AC,$A:$A,EOMONTH($A5474,-1),$B:$B,$B5474),2)</f>
        <v>0</v>
      </c>
      <c r="J5474" s="11">
        <f>SUMIFS(AB:AB,$A:$A,EOMONTH($A5474,-1),$B:$B,$B5474)</f>
        <v>6191.73</v>
      </c>
      <c r="K5474" s="13">
        <v>0</v>
      </c>
      <c r="L5474" s="25">
        <v>0</v>
      </c>
      <c r="M5474" s="15">
        <v>0</v>
      </c>
      <c r="N5474" s="14">
        <v>0</v>
      </c>
      <c r="O5474" s="16">
        <v>0</v>
      </c>
      <c r="P5474" s="16">
        <v>0</v>
      </c>
      <c r="Q5474" s="16">
        <v>0</v>
      </c>
      <c r="R5474" s="16">
        <f>Q5474*16.876/100</f>
        <v>0</v>
      </c>
      <c r="S5474" s="17">
        <f t="shared" si="595"/>
        <v>0</v>
      </c>
      <c r="T5474" s="16">
        <v>0</v>
      </c>
      <c r="U5474" s="18">
        <f t="shared" si="596"/>
        <v>0</v>
      </c>
      <c r="V5474" s="18">
        <f t="shared" si="597"/>
        <v>0</v>
      </c>
      <c r="W5474" s="18">
        <f t="shared" si="598"/>
        <v>0</v>
      </c>
      <c r="X5474" s="27"/>
      <c r="Y5474" s="19">
        <f t="shared" si="599"/>
        <v>0</v>
      </c>
      <c r="Z5474" s="18">
        <f t="shared" si="600"/>
        <v>0</v>
      </c>
      <c r="AA5474" s="12">
        <v>1133</v>
      </c>
      <c r="AB5474" s="12">
        <v>6191.73</v>
      </c>
      <c r="AC5474" s="28">
        <f>+I5474+Y5474-Z5474</f>
        <v>0</v>
      </c>
      <c r="AD5474" s="20">
        <f t="shared" si="601"/>
        <v>0</v>
      </c>
      <c r="AE5474">
        <v>0</v>
      </c>
    </row>
    <row r="5475" spans="1:31" x14ac:dyDescent="0.25">
      <c r="A5475" s="9">
        <v>45260</v>
      </c>
      <c r="B5475" s="10" t="s">
        <v>593</v>
      </c>
      <c r="C5475" s="10" t="s">
        <v>28</v>
      </c>
      <c r="D5475" s="10" t="s">
        <v>29</v>
      </c>
      <c r="E5475" s="10" t="s">
        <v>30</v>
      </c>
      <c r="F5475" s="10"/>
      <c r="G5475" s="10">
        <v>0</v>
      </c>
      <c r="H5475" s="11">
        <f>SUMIFS(AA:AA,$A:$A,EOMONTH($A5475,-1),$B:$B,$B5475)</f>
        <v>5280</v>
      </c>
      <c r="I5475" s="63">
        <f>ROUND(SUMIFS(AC:AC,$A:$A,EOMONTH($A5475,-1),$B:$B,$B5475),2)</f>
        <v>0</v>
      </c>
      <c r="J5475" s="11">
        <f>SUMIFS(AB:AB,$A:$A,EOMONTH($A5475,-1),$B:$B,$B5475)</f>
        <v>41978.85</v>
      </c>
      <c r="K5475" s="13">
        <v>0</v>
      </c>
      <c r="L5475" s="25">
        <v>0</v>
      </c>
      <c r="M5475" s="15">
        <v>0</v>
      </c>
      <c r="N5475" s="14">
        <v>0</v>
      </c>
      <c r="O5475" s="16">
        <v>0</v>
      </c>
      <c r="P5475" s="16">
        <v>0</v>
      </c>
      <c r="Q5475" s="16">
        <v>0</v>
      </c>
      <c r="R5475" s="16">
        <f>Q5475*16.876/100</f>
        <v>0</v>
      </c>
      <c r="S5475" s="17">
        <f t="shared" si="595"/>
        <v>0</v>
      </c>
      <c r="T5475" s="16">
        <v>0</v>
      </c>
      <c r="U5475" s="18">
        <f t="shared" si="596"/>
        <v>0</v>
      </c>
      <c r="V5475" s="18">
        <f t="shared" si="597"/>
        <v>0</v>
      </c>
      <c r="W5475" s="18">
        <f t="shared" si="598"/>
        <v>0</v>
      </c>
      <c r="X5475" s="27"/>
      <c r="Y5475" s="19">
        <f t="shared" si="599"/>
        <v>0</v>
      </c>
      <c r="Z5475" s="18">
        <f t="shared" si="600"/>
        <v>0</v>
      </c>
      <c r="AA5475" s="12">
        <v>5280</v>
      </c>
      <c r="AB5475" s="12">
        <v>41978.85</v>
      </c>
      <c r="AC5475" s="28">
        <f>+I5475+Y5475-Z5475</f>
        <v>0</v>
      </c>
      <c r="AD5475" s="20">
        <f t="shared" si="601"/>
        <v>0</v>
      </c>
      <c r="AE5475">
        <v>0</v>
      </c>
    </row>
    <row r="5476" spans="1:31" x14ac:dyDescent="0.25">
      <c r="A5476" s="9">
        <v>45260</v>
      </c>
      <c r="B5476" s="10" t="s">
        <v>594</v>
      </c>
      <c r="C5476" s="10" t="s">
        <v>595</v>
      </c>
      <c r="D5476" s="10" t="s">
        <v>29</v>
      </c>
      <c r="E5476" s="10" t="s">
        <v>30</v>
      </c>
      <c r="F5476" s="10"/>
      <c r="G5476" s="10">
        <v>0</v>
      </c>
      <c r="H5476" s="11">
        <f>SUMIFS(AA:AA,$A:$A,EOMONTH($A5476,-1),$B:$B,$B5476)</f>
        <v>5</v>
      </c>
      <c r="I5476" s="63">
        <f>ROUND(SUMIFS(AC:AC,$A:$A,EOMONTH($A5476,-1),$B:$B,$B5476),2)</f>
        <v>0.23</v>
      </c>
      <c r="J5476" s="11">
        <f>SUMIFS(AB:AB,$A:$A,EOMONTH($A5476,-1),$B:$B,$B5476)</f>
        <v>629.85</v>
      </c>
      <c r="K5476" s="13">
        <v>0</v>
      </c>
      <c r="L5476" s="25">
        <v>0</v>
      </c>
      <c r="M5476" s="15">
        <v>0</v>
      </c>
      <c r="N5476" s="14">
        <v>0</v>
      </c>
      <c r="O5476" s="16">
        <v>0</v>
      </c>
      <c r="P5476" s="16">
        <v>0</v>
      </c>
      <c r="Q5476" s="16">
        <v>0</v>
      </c>
      <c r="R5476" s="16">
        <f>Q5476*16.876/100</f>
        <v>0</v>
      </c>
      <c r="S5476" s="17">
        <f t="shared" si="595"/>
        <v>0</v>
      </c>
      <c r="T5476" s="16">
        <v>0</v>
      </c>
      <c r="U5476" s="18">
        <f t="shared" si="596"/>
        <v>0</v>
      </c>
      <c r="V5476" s="18">
        <f t="shared" si="597"/>
        <v>0</v>
      </c>
      <c r="W5476" s="18">
        <f t="shared" si="598"/>
        <v>0</v>
      </c>
      <c r="X5476" s="27"/>
      <c r="Y5476" s="19">
        <f t="shared" si="599"/>
        <v>0</v>
      </c>
      <c r="Z5476" s="18">
        <f t="shared" si="600"/>
        <v>0</v>
      </c>
      <c r="AA5476" s="12">
        <v>5</v>
      </c>
      <c r="AB5476" s="12">
        <v>629.85</v>
      </c>
      <c r="AC5476" s="28">
        <f>+I5476+Y5476-Z5476</f>
        <v>0.23</v>
      </c>
      <c r="AD5476" s="20">
        <f t="shared" si="601"/>
        <v>0</v>
      </c>
      <c r="AE5476">
        <v>0</v>
      </c>
    </row>
    <row r="5477" spans="1:31" x14ac:dyDescent="0.25">
      <c r="A5477" s="9">
        <v>45260</v>
      </c>
      <c r="B5477" s="10" t="s">
        <v>596</v>
      </c>
      <c r="C5477" s="10" t="s">
        <v>595</v>
      </c>
      <c r="D5477" s="10" t="s">
        <v>29</v>
      </c>
      <c r="E5477" s="10" t="s">
        <v>30</v>
      </c>
      <c r="F5477" s="10"/>
      <c r="G5477" s="10">
        <v>0</v>
      </c>
      <c r="H5477" s="11">
        <f>SUMIFS(AA:AA,$A:$A,EOMONTH($A5477,-1),$B:$B,$B5477)</f>
        <v>4</v>
      </c>
      <c r="I5477" s="63">
        <f>ROUND(SUMIFS(AC:AC,$A:$A,EOMONTH($A5477,-1),$B:$B,$B5477),2)</f>
        <v>0.18</v>
      </c>
      <c r="J5477" s="11">
        <f>SUMIFS(AB:AB,$A:$A,EOMONTH($A5477,-1),$B:$B,$B5477)</f>
        <v>4589.88</v>
      </c>
      <c r="K5477" s="13">
        <v>0</v>
      </c>
      <c r="L5477" s="25">
        <v>0</v>
      </c>
      <c r="M5477" s="15">
        <v>0</v>
      </c>
      <c r="N5477" s="14">
        <v>0</v>
      </c>
      <c r="O5477" s="16">
        <v>0</v>
      </c>
      <c r="P5477" s="16">
        <v>0</v>
      </c>
      <c r="Q5477" s="16">
        <v>0</v>
      </c>
      <c r="R5477" s="16">
        <f>Q5477*16.876/100</f>
        <v>0</v>
      </c>
      <c r="S5477" s="17">
        <f t="shared" si="595"/>
        <v>0</v>
      </c>
      <c r="T5477" s="16">
        <v>0</v>
      </c>
      <c r="U5477" s="18">
        <f t="shared" si="596"/>
        <v>0</v>
      </c>
      <c r="V5477" s="18">
        <f t="shared" si="597"/>
        <v>0</v>
      </c>
      <c r="W5477" s="18">
        <f t="shared" si="598"/>
        <v>0</v>
      </c>
      <c r="X5477" s="27"/>
      <c r="Y5477" s="19">
        <f t="shared" si="599"/>
        <v>0</v>
      </c>
      <c r="Z5477" s="18">
        <f t="shared" si="600"/>
        <v>0</v>
      </c>
      <c r="AA5477" s="12">
        <v>4</v>
      </c>
      <c r="AB5477" s="12">
        <v>4589.88</v>
      </c>
      <c r="AC5477" s="28">
        <f>+I5477+Y5477-Z5477</f>
        <v>0.18</v>
      </c>
      <c r="AD5477" s="20">
        <f t="shared" si="601"/>
        <v>0</v>
      </c>
      <c r="AE5477">
        <v>0</v>
      </c>
    </row>
    <row r="5478" spans="1:31" x14ac:dyDescent="0.25">
      <c r="A5478" s="9">
        <v>45260</v>
      </c>
      <c r="B5478" s="10" t="s">
        <v>790</v>
      </c>
      <c r="C5478" s="10" t="s">
        <v>282</v>
      </c>
      <c r="D5478" s="10" t="s">
        <v>29</v>
      </c>
      <c r="E5478" s="10" t="s">
        <v>30</v>
      </c>
      <c r="F5478" s="10"/>
      <c r="G5478" s="10">
        <v>0</v>
      </c>
      <c r="H5478" s="11">
        <f>SUMIFS(AA:AA,$A:$A,EOMONTH($A5478,-1),$B:$B,$B5478)</f>
        <v>305</v>
      </c>
      <c r="I5478" s="63">
        <f>ROUND(SUMIFS(AC:AC,$A:$A,EOMONTH($A5478,-1),$B:$B,$B5478),2)</f>
        <v>0</v>
      </c>
      <c r="J5478" s="11">
        <f>SUMIFS(AB:AB,$A:$A,EOMONTH($A5478,-1),$B:$B,$B5478)</f>
        <v>6303.64</v>
      </c>
      <c r="K5478" s="13">
        <v>0</v>
      </c>
      <c r="L5478" s="25">
        <v>0</v>
      </c>
      <c r="M5478" s="15">
        <v>0</v>
      </c>
      <c r="N5478" s="14">
        <v>0</v>
      </c>
      <c r="O5478" s="16">
        <v>0</v>
      </c>
      <c r="P5478" s="16">
        <v>0</v>
      </c>
      <c r="Q5478" s="16">
        <v>200</v>
      </c>
      <c r="R5478" s="16">
        <f>Q5478*16.876/100</f>
        <v>33.752000000000002</v>
      </c>
      <c r="S5478" s="17">
        <f t="shared" si="595"/>
        <v>233.75200000000001</v>
      </c>
      <c r="T5478" s="16">
        <v>0</v>
      </c>
      <c r="U5478" s="18">
        <f t="shared" si="596"/>
        <v>0</v>
      </c>
      <c r="V5478" s="18">
        <f t="shared" si="597"/>
        <v>0</v>
      </c>
      <c r="W5478" s="18">
        <f t="shared" si="598"/>
        <v>0</v>
      </c>
      <c r="X5478" s="27"/>
      <c r="Y5478" s="19">
        <f t="shared" si="599"/>
        <v>0</v>
      </c>
      <c r="Z5478" s="18">
        <f t="shared" si="600"/>
        <v>0</v>
      </c>
      <c r="AA5478" s="12">
        <v>105</v>
      </c>
      <c r="AB5478" s="12">
        <v>6303.64</v>
      </c>
      <c r="AC5478" s="28">
        <f>+I5478+Y5478-Z5478</f>
        <v>0</v>
      </c>
      <c r="AD5478" s="20">
        <f t="shared" si="601"/>
        <v>0</v>
      </c>
      <c r="AE5478">
        <v>0</v>
      </c>
    </row>
    <row r="5479" spans="1:31" x14ac:dyDescent="0.25">
      <c r="A5479" s="9">
        <v>45260</v>
      </c>
      <c r="B5479" s="10" t="s">
        <v>791</v>
      </c>
      <c r="C5479" s="10" t="s">
        <v>282</v>
      </c>
      <c r="D5479" s="10" t="s">
        <v>29</v>
      </c>
      <c r="E5479" s="10" t="s">
        <v>30</v>
      </c>
      <c r="F5479" s="10"/>
      <c r="G5479" s="10">
        <v>0</v>
      </c>
      <c r="H5479" s="11">
        <f>SUMIFS(AA:AA,$A:$A,EOMONTH($A5479,-1),$B:$B,$B5479)</f>
        <v>250</v>
      </c>
      <c r="I5479" s="63">
        <f>ROUND(SUMIFS(AC:AC,$A:$A,EOMONTH($A5479,-1),$B:$B,$B5479),2)</f>
        <v>0</v>
      </c>
      <c r="J5479" s="11">
        <f>SUMIFS(AB:AB,$A:$A,EOMONTH($A5479,-1),$B:$B,$B5479)</f>
        <v>5177.09</v>
      </c>
      <c r="K5479" s="13">
        <v>0</v>
      </c>
      <c r="L5479" s="25">
        <v>0</v>
      </c>
      <c r="M5479" s="15">
        <v>0</v>
      </c>
      <c r="N5479" s="14">
        <v>0</v>
      </c>
      <c r="O5479" s="16">
        <v>0</v>
      </c>
      <c r="P5479" s="16">
        <v>0</v>
      </c>
      <c r="Q5479" s="16">
        <v>200</v>
      </c>
      <c r="R5479" s="16">
        <f>Q5479*16.876/100</f>
        <v>33.752000000000002</v>
      </c>
      <c r="S5479" s="17">
        <f t="shared" si="595"/>
        <v>233.75200000000001</v>
      </c>
      <c r="T5479" s="16">
        <v>0</v>
      </c>
      <c r="U5479" s="18">
        <f t="shared" si="596"/>
        <v>0</v>
      </c>
      <c r="V5479" s="18">
        <f t="shared" si="597"/>
        <v>0</v>
      </c>
      <c r="W5479" s="18">
        <f t="shared" si="598"/>
        <v>0</v>
      </c>
      <c r="X5479" s="27"/>
      <c r="Y5479" s="19">
        <f t="shared" si="599"/>
        <v>0</v>
      </c>
      <c r="Z5479" s="18">
        <f t="shared" si="600"/>
        <v>0</v>
      </c>
      <c r="AA5479" s="12">
        <v>50</v>
      </c>
      <c r="AB5479" s="12">
        <v>5177.09</v>
      </c>
      <c r="AC5479" s="28">
        <f>+I5479+Y5479-Z5479</f>
        <v>0</v>
      </c>
      <c r="AD5479" s="20">
        <f t="shared" si="601"/>
        <v>0</v>
      </c>
      <c r="AE5479">
        <v>0</v>
      </c>
    </row>
    <row r="5480" spans="1:31" x14ac:dyDescent="0.25">
      <c r="A5480" s="9">
        <v>45260</v>
      </c>
      <c r="B5480" s="10" t="s">
        <v>599</v>
      </c>
      <c r="C5480" s="10" t="s">
        <v>562</v>
      </c>
      <c r="D5480" s="10" t="s">
        <v>29</v>
      </c>
      <c r="E5480" s="10" t="s">
        <v>30</v>
      </c>
      <c r="F5480" s="10"/>
      <c r="G5480" s="10">
        <v>0</v>
      </c>
      <c r="H5480" s="11">
        <f>SUMIFS(AA:AA,$A:$A,EOMONTH($A5480,-1),$B:$B,$B5480)</f>
        <v>15</v>
      </c>
      <c r="I5480" s="63">
        <f>ROUND(SUMIFS(AC:AC,$A:$A,EOMONTH($A5480,-1),$B:$B,$B5480),2)</f>
        <v>0.68</v>
      </c>
      <c r="J5480" s="11">
        <f>SUMIFS(AB:AB,$A:$A,EOMONTH($A5480,-1),$B:$B,$B5480)</f>
        <v>450</v>
      </c>
      <c r="K5480" s="13">
        <v>0</v>
      </c>
      <c r="L5480" s="25">
        <v>0</v>
      </c>
      <c r="M5480" s="15">
        <v>0</v>
      </c>
      <c r="N5480" s="14">
        <v>0</v>
      </c>
      <c r="O5480" s="16">
        <v>0</v>
      </c>
      <c r="P5480" s="16">
        <v>0</v>
      </c>
      <c r="Q5480" s="16">
        <v>0</v>
      </c>
      <c r="R5480" s="16">
        <f>Q5480*16.876/100</f>
        <v>0</v>
      </c>
      <c r="S5480" s="17">
        <f t="shared" si="595"/>
        <v>0</v>
      </c>
      <c r="T5480" s="16">
        <v>0</v>
      </c>
      <c r="U5480" s="18">
        <f t="shared" si="596"/>
        <v>0</v>
      </c>
      <c r="V5480" s="18">
        <f t="shared" si="597"/>
        <v>0</v>
      </c>
      <c r="W5480" s="18">
        <f t="shared" si="598"/>
        <v>0</v>
      </c>
      <c r="X5480" s="27"/>
      <c r="Y5480" s="19">
        <f t="shared" si="599"/>
        <v>0</v>
      </c>
      <c r="Z5480" s="18">
        <f t="shared" si="600"/>
        <v>0</v>
      </c>
      <c r="AA5480" s="12">
        <v>15</v>
      </c>
      <c r="AB5480" s="12">
        <v>450</v>
      </c>
      <c r="AC5480" s="28">
        <f>+I5480+Y5480-Z5480</f>
        <v>0.68</v>
      </c>
      <c r="AD5480" s="20">
        <f t="shared" si="601"/>
        <v>0</v>
      </c>
      <c r="AE5480">
        <v>0</v>
      </c>
    </row>
    <row r="5481" spans="1:31" x14ac:dyDescent="0.25">
      <c r="A5481" s="9">
        <v>45260</v>
      </c>
      <c r="B5481" s="10" t="s">
        <v>600</v>
      </c>
      <c r="C5481" s="10" t="s">
        <v>562</v>
      </c>
      <c r="D5481" s="10" t="s">
        <v>29</v>
      </c>
      <c r="E5481" s="10" t="s">
        <v>30</v>
      </c>
      <c r="F5481" s="10"/>
      <c r="G5481" s="10">
        <v>0</v>
      </c>
      <c r="H5481" s="11">
        <f>SUMIFS(AA:AA,$A:$A,EOMONTH($A5481,-1),$B:$B,$B5481)</f>
        <v>50</v>
      </c>
      <c r="I5481" s="63">
        <f>ROUND(SUMIFS(AC:AC,$A:$A,EOMONTH($A5481,-1),$B:$B,$B5481),2)</f>
        <v>2.2599999999999998</v>
      </c>
      <c r="J5481" s="11">
        <f>SUMIFS(AB:AB,$A:$A,EOMONTH($A5481,-1),$B:$B,$B5481)</f>
        <v>1200</v>
      </c>
      <c r="K5481" s="13">
        <v>0</v>
      </c>
      <c r="L5481" s="25">
        <v>0</v>
      </c>
      <c r="M5481" s="15">
        <v>0</v>
      </c>
      <c r="N5481" s="14">
        <v>0</v>
      </c>
      <c r="O5481" s="16">
        <v>0</v>
      </c>
      <c r="P5481" s="16">
        <v>0</v>
      </c>
      <c r="Q5481" s="16">
        <v>0</v>
      </c>
      <c r="R5481" s="16">
        <f>Q5481*16.876/100</f>
        <v>0</v>
      </c>
      <c r="S5481" s="17">
        <f t="shared" si="595"/>
        <v>0</v>
      </c>
      <c r="T5481" s="16">
        <v>0</v>
      </c>
      <c r="U5481" s="18">
        <f t="shared" si="596"/>
        <v>0</v>
      </c>
      <c r="V5481" s="18">
        <f t="shared" si="597"/>
        <v>0</v>
      </c>
      <c r="W5481" s="18">
        <f t="shared" si="598"/>
        <v>0</v>
      </c>
      <c r="X5481" s="27"/>
      <c r="Y5481" s="19">
        <f t="shared" si="599"/>
        <v>0</v>
      </c>
      <c r="Z5481" s="18">
        <f t="shared" si="600"/>
        <v>0</v>
      </c>
      <c r="AA5481" s="12">
        <v>50</v>
      </c>
      <c r="AB5481" s="12">
        <v>1200</v>
      </c>
      <c r="AC5481" s="28">
        <f>+I5481+Y5481-Z5481</f>
        <v>2.2599999999999998</v>
      </c>
      <c r="AD5481" s="20">
        <f t="shared" si="601"/>
        <v>0</v>
      </c>
      <c r="AE5481">
        <v>0</v>
      </c>
    </row>
    <row r="5482" spans="1:31" x14ac:dyDescent="0.25">
      <c r="A5482" s="9">
        <v>45260</v>
      </c>
      <c r="B5482" s="10" t="s">
        <v>602</v>
      </c>
      <c r="C5482" s="10" t="s">
        <v>603</v>
      </c>
      <c r="D5482" s="10" t="s">
        <v>40</v>
      </c>
      <c r="E5482" s="10" t="s">
        <v>30</v>
      </c>
      <c r="F5482" s="10">
        <v>375</v>
      </c>
      <c r="G5482" s="10">
        <v>409</v>
      </c>
      <c r="H5482" s="11">
        <f>SUMIFS(AA:AA,$A:$A,EOMONTH($A5482,-1),$B:$B,$B5482)</f>
        <v>8</v>
      </c>
      <c r="I5482" s="63">
        <f>ROUND(SUMIFS(AC:AC,$A:$A,EOMONTH($A5482,-1),$B:$B,$B5482),2)</f>
        <v>-28.75</v>
      </c>
      <c r="J5482" s="11">
        <f>SUMIFS(AB:AB,$A:$A,EOMONTH($A5482,-1),$B:$B,$B5482)</f>
        <v>1408</v>
      </c>
      <c r="K5482" s="13">
        <v>0</v>
      </c>
      <c r="L5482" s="25">
        <v>0</v>
      </c>
      <c r="M5482" s="15">
        <v>0</v>
      </c>
      <c r="N5482" s="14">
        <v>0</v>
      </c>
      <c r="O5482" s="16">
        <v>0</v>
      </c>
      <c r="P5482" s="16">
        <v>0</v>
      </c>
      <c r="Q5482" s="16">
        <v>0</v>
      </c>
      <c r="R5482" s="16">
        <f>Q5482*16.876/100</f>
        <v>0</v>
      </c>
      <c r="S5482" s="17">
        <f t="shared" si="595"/>
        <v>0</v>
      </c>
      <c r="T5482" s="16">
        <v>0</v>
      </c>
      <c r="U5482" s="18">
        <f t="shared" si="596"/>
        <v>3.2719999999999998</v>
      </c>
      <c r="V5482" s="18">
        <f t="shared" si="597"/>
        <v>0</v>
      </c>
      <c r="W5482" s="18">
        <f t="shared" si="598"/>
        <v>0</v>
      </c>
      <c r="X5482" s="27"/>
      <c r="Y5482" s="19">
        <f t="shared" si="599"/>
        <v>0</v>
      </c>
      <c r="Z5482" s="18">
        <f t="shared" si="600"/>
        <v>0</v>
      </c>
      <c r="AA5482" s="12">
        <v>8</v>
      </c>
      <c r="AB5482" s="12">
        <v>1408</v>
      </c>
      <c r="AC5482" s="28">
        <f>+I5482+Y5482-Z5482</f>
        <v>-28.75</v>
      </c>
      <c r="AD5482" s="20">
        <f t="shared" si="601"/>
        <v>30</v>
      </c>
      <c r="AE5482">
        <v>30</v>
      </c>
    </row>
    <row r="5483" spans="1:31" x14ac:dyDescent="0.25">
      <c r="A5483" s="9">
        <v>45260</v>
      </c>
      <c r="B5483" s="10" t="s">
        <v>604</v>
      </c>
      <c r="C5483" s="10" t="s">
        <v>603</v>
      </c>
      <c r="D5483" s="10" t="s">
        <v>40</v>
      </c>
      <c r="E5483" s="10" t="s">
        <v>30</v>
      </c>
      <c r="F5483" s="10">
        <v>375</v>
      </c>
      <c r="G5483" s="10">
        <v>409</v>
      </c>
      <c r="H5483" s="11">
        <f>SUMIFS(AA:AA,$A:$A,EOMONTH($A5483,-1),$B:$B,$B5483)</f>
        <v>291</v>
      </c>
      <c r="I5483" s="63">
        <f>ROUND(SUMIFS(AC:AC,$A:$A,EOMONTH($A5483,-1),$B:$B,$B5483),2)</f>
        <v>7.69</v>
      </c>
      <c r="J5483" s="11">
        <f>SUMIFS(AB:AB,$A:$A,EOMONTH($A5483,-1),$B:$B,$B5483)</f>
        <v>51216</v>
      </c>
      <c r="K5483" s="13">
        <v>0</v>
      </c>
      <c r="L5483" s="25">
        <v>0</v>
      </c>
      <c r="M5483" s="15">
        <v>0</v>
      </c>
      <c r="N5483" s="14">
        <v>0</v>
      </c>
      <c r="O5483" s="16">
        <v>0</v>
      </c>
      <c r="P5483" s="16">
        <v>0</v>
      </c>
      <c r="Q5483" s="16">
        <v>0</v>
      </c>
      <c r="R5483" s="16">
        <f>Q5483*16.876/100</f>
        <v>0</v>
      </c>
      <c r="S5483" s="17">
        <f t="shared" si="595"/>
        <v>0</v>
      </c>
      <c r="T5483" s="16">
        <v>0</v>
      </c>
      <c r="U5483" s="18">
        <f t="shared" si="596"/>
        <v>119.01900000000001</v>
      </c>
      <c r="V5483" s="18">
        <f t="shared" si="597"/>
        <v>0</v>
      </c>
      <c r="W5483" s="18">
        <f t="shared" si="598"/>
        <v>0</v>
      </c>
      <c r="X5483" s="27"/>
      <c r="Y5483" s="19">
        <f t="shared" si="599"/>
        <v>0</v>
      </c>
      <c r="Z5483" s="18">
        <f t="shared" si="600"/>
        <v>0</v>
      </c>
      <c r="AA5483" s="12">
        <v>291</v>
      </c>
      <c r="AB5483" s="12">
        <v>51216</v>
      </c>
      <c r="AC5483" s="28">
        <f>+I5483+Y5483-Z5483</f>
        <v>7.69</v>
      </c>
      <c r="AD5483" s="20">
        <f t="shared" si="601"/>
        <v>0</v>
      </c>
      <c r="AE5483">
        <v>0</v>
      </c>
    </row>
    <row r="5484" spans="1:31" x14ac:dyDescent="0.25">
      <c r="A5484" s="9">
        <v>45260</v>
      </c>
      <c r="B5484" s="10" t="s">
        <v>605</v>
      </c>
      <c r="C5484" s="10" t="s">
        <v>603</v>
      </c>
      <c r="D5484" s="10" t="s">
        <v>40</v>
      </c>
      <c r="E5484" s="10" t="s">
        <v>30</v>
      </c>
      <c r="F5484" s="10">
        <v>375</v>
      </c>
      <c r="G5484" s="10">
        <v>409</v>
      </c>
      <c r="H5484" s="11">
        <f>SUMIFS(AA:AA,$A:$A,EOMONTH($A5484,-1),$B:$B,$B5484)</f>
        <v>184</v>
      </c>
      <c r="I5484" s="63">
        <f>ROUND(SUMIFS(AC:AC,$A:$A,EOMONTH($A5484,-1),$B:$B,$B5484),2)</f>
        <v>8.31</v>
      </c>
      <c r="J5484" s="11">
        <f>SUMIFS(AB:AB,$A:$A,EOMONTH($A5484,-1),$B:$B,$B5484)</f>
        <v>32384</v>
      </c>
      <c r="K5484" s="13">
        <v>0</v>
      </c>
      <c r="L5484" s="25">
        <v>0</v>
      </c>
      <c r="M5484" s="15">
        <v>0</v>
      </c>
      <c r="N5484" s="14">
        <v>0</v>
      </c>
      <c r="O5484" s="16">
        <v>0</v>
      </c>
      <c r="P5484" s="16">
        <v>0</v>
      </c>
      <c r="Q5484" s="16">
        <v>0</v>
      </c>
      <c r="R5484" s="16">
        <f>Q5484*16.876/100</f>
        <v>0</v>
      </c>
      <c r="S5484" s="17">
        <f t="shared" si="595"/>
        <v>0</v>
      </c>
      <c r="T5484" s="16">
        <v>0</v>
      </c>
      <c r="U5484" s="18">
        <f t="shared" si="596"/>
        <v>75.256</v>
      </c>
      <c r="V5484" s="18">
        <f t="shared" si="597"/>
        <v>0</v>
      </c>
      <c r="W5484" s="18">
        <f t="shared" si="598"/>
        <v>0</v>
      </c>
      <c r="X5484" s="27"/>
      <c r="Y5484" s="19">
        <f t="shared" si="599"/>
        <v>0</v>
      </c>
      <c r="Z5484" s="18">
        <f t="shared" si="600"/>
        <v>0</v>
      </c>
      <c r="AA5484" s="12">
        <v>184</v>
      </c>
      <c r="AB5484" s="12">
        <v>32384</v>
      </c>
      <c r="AC5484" s="28">
        <f>+I5484+Y5484-Z5484</f>
        <v>8.31</v>
      </c>
      <c r="AD5484" s="20">
        <f t="shared" si="601"/>
        <v>0</v>
      </c>
      <c r="AE5484">
        <v>0</v>
      </c>
    </row>
    <row r="5485" spans="1:31" x14ac:dyDescent="0.25">
      <c r="A5485" s="9">
        <v>45260</v>
      </c>
      <c r="B5485" s="10" t="s">
        <v>606</v>
      </c>
      <c r="C5485" s="10" t="s">
        <v>603</v>
      </c>
      <c r="D5485" s="10" t="s">
        <v>40</v>
      </c>
      <c r="E5485" s="10" t="s">
        <v>30</v>
      </c>
      <c r="F5485" s="10">
        <v>375</v>
      </c>
      <c r="G5485" s="10">
        <v>409</v>
      </c>
      <c r="H5485" s="11">
        <f>SUMIFS(AA:AA,$A:$A,EOMONTH($A5485,-1),$B:$B,$B5485)</f>
        <v>211</v>
      </c>
      <c r="I5485" s="63">
        <f>ROUND(SUMIFS(AC:AC,$A:$A,EOMONTH($A5485,-1),$B:$B,$B5485),2)</f>
        <v>-10.49</v>
      </c>
      <c r="J5485" s="11">
        <f>SUMIFS(AB:AB,$A:$A,EOMONTH($A5485,-1),$B:$B,$B5485)</f>
        <v>37136</v>
      </c>
      <c r="K5485" s="13">
        <v>0</v>
      </c>
      <c r="L5485" s="25">
        <v>0</v>
      </c>
      <c r="M5485" s="15">
        <v>0</v>
      </c>
      <c r="N5485" s="14">
        <v>0</v>
      </c>
      <c r="O5485" s="16">
        <v>0</v>
      </c>
      <c r="P5485" s="16">
        <v>0</v>
      </c>
      <c r="Q5485" s="16">
        <v>0</v>
      </c>
      <c r="R5485" s="16">
        <f>Q5485*16.876/100</f>
        <v>0</v>
      </c>
      <c r="S5485" s="17">
        <f t="shared" si="595"/>
        <v>0</v>
      </c>
      <c r="T5485" s="16">
        <v>0</v>
      </c>
      <c r="U5485" s="18">
        <f t="shared" si="596"/>
        <v>86.299000000000007</v>
      </c>
      <c r="V5485" s="18">
        <f t="shared" si="597"/>
        <v>0</v>
      </c>
      <c r="W5485" s="18">
        <f t="shared" si="598"/>
        <v>0</v>
      </c>
      <c r="X5485" s="27"/>
      <c r="Y5485" s="19">
        <f t="shared" si="599"/>
        <v>0</v>
      </c>
      <c r="Z5485" s="18">
        <f t="shared" si="600"/>
        <v>0</v>
      </c>
      <c r="AA5485" s="12">
        <v>211</v>
      </c>
      <c r="AB5485" s="12">
        <v>37136</v>
      </c>
      <c r="AC5485" s="28">
        <f>+I5485+Y5485-Z5485</f>
        <v>-10.49</v>
      </c>
      <c r="AD5485" s="20">
        <f t="shared" si="601"/>
        <v>20</v>
      </c>
      <c r="AE5485">
        <v>20</v>
      </c>
    </row>
    <row r="5486" spans="1:31" x14ac:dyDescent="0.25">
      <c r="A5486" s="9">
        <v>45260</v>
      </c>
      <c r="B5486" s="10" t="s">
        <v>607</v>
      </c>
      <c r="C5486" s="10" t="s">
        <v>603</v>
      </c>
      <c r="D5486" s="10" t="s">
        <v>40</v>
      </c>
      <c r="E5486" s="10" t="s">
        <v>30</v>
      </c>
      <c r="F5486" s="10">
        <v>375</v>
      </c>
      <c r="G5486" s="10">
        <v>409</v>
      </c>
      <c r="H5486" s="11">
        <f>SUMIFS(AA:AA,$A:$A,EOMONTH($A5486,-1),$B:$B,$B5486)</f>
        <v>83</v>
      </c>
      <c r="I5486" s="63">
        <f>ROUND(SUMIFS(AC:AC,$A:$A,EOMONTH($A5486,-1),$B:$B,$B5486),2)</f>
        <v>-3.53</v>
      </c>
      <c r="J5486" s="11">
        <f>SUMIFS(AB:AB,$A:$A,EOMONTH($A5486,-1),$B:$B,$B5486)</f>
        <v>14608</v>
      </c>
      <c r="K5486" s="13">
        <v>0</v>
      </c>
      <c r="L5486" s="25">
        <v>0</v>
      </c>
      <c r="M5486" s="15">
        <v>0</v>
      </c>
      <c r="N5486" s="14">
        <v>0</v>
      </c>
      <c r="O5486" s="16">
        <v>0</v>
      </c>
      <c r="P5486" s="16">
        <v>0</v>
      </c>
      <c r="Q5486" s="16">
        <v>0</v>
      </c>
      <c r="R5486" s="16">
        <f>Q5486*16.876/100</f>
        <v>0</v>
      </c>
      <c r="S5486" s="17">
        <f t="shared" si="595"/>
        <v>0</v>
      </c>
      <c r="T5486" s="16">
        <v>0</v>
      </c>
      <c r="U5486" s="18">
        <f t="shared" si="596"/>
        <v>33.947000000000003</v>
      </c>
      <c r="V5486" s="18">
        <f t="shared" si="597"/>
        <v>0</v>
      </c>
      <c r="W5486" s="18">
        <f t="shared" si="598"/>
        <v>0</v>
      </c>
      <c r="X5486" s="27"/>
      <c r="Y5486" s="19">
        <f t="shared" si="599"/>
        <v>0</v>
      </c>
      <c r="Z5486" s="18">
        <f t="shared" si="600"/>
        <v>0</v>
      </c>
      <c r="AA5486" s="12">
        <v>83</v>
      </c>
      <c r="AB5486" s="12">
        <v>14608</v>
      </c>
      <c r="AC5486" s="28">
        <f>+I5486+Y5486-Z5486</f>
        <v>-3.53</v>
      </c>
      <c r="AD5486" s="20">
        <f t="shared" si="601"/>
        <v>10</v>
      </c>
      <c r="AE5486">
        <v>10</v>
      </c>
    </row>
    <row r="5487" spans="1:31" x14ac:dyDescent="0.25">
      <c r="A5487" s="9">
        <v>45260</v>
      </c>
      <c r="B5487" s="10" t="s">
        <v>608</v>
      </c>
      <c r="C5487" s="10" t="s">
        <v>603</v>
      </c>
      <c r="D5487" s="10" t="s">
        <v>40</v>
      </c>
      <c r="E5487" s="10" t="s">
        <v>30</v>
      </c>
      <c r="F5487" s="10">
        <v>460</v>
      </c>
      <c r="G5487" s="10">
        <v>501</v>
      </c>
      <c r="H5487" s="11">
        <f>SUMIFS(AA:AA,$A:$A,EOMONTH($A5487,-1),$B:$B,$B5487)</f>
        <v>22</v>
      </c>
      <c r="I5487" s="63">
        <f>ROUND(SUMIFS(AC:AC,$A:$A,EOMONTH($A5487,-1),$B:$B,$B5487),2)</f>
        <v>-33.200000000000003</v>
      </c>
      <c r="J5487" s="11">
        <f>SUMIFS(AB:AB,$A:$A,EOMONTH($A5487,-1),$B:$B,$B5487)</f>
        <v>4400</v>
      </c>
      <c r="K5487" s="13">
        <v>0</v>
      </c>
      <c r="L5487" s="25">
        <v>0</v>
      </c>
      <c r="M5487" s="15">
        <v>0</v>
      </c>
      <c r="N5487" s="14">
        <v>0</v>
      </c>
      <c r="O5487" s="16">
        <v>0</v>
      </c>
      <c r="P5487" s="16">
        <v>0</v>
      </c>
      <c r="Q5487" s="16">
        <v>0</v>
      </c>
      <c r="R5487" s="16">
        <f>Q5487*16.876/100</f>
        <v>0</v>
      </c>
      <c r="S5487" s="17">
        <f t="shared" si="595"/>
        <v>0</v>
      </c>
      <c r="T5487" s="16">
        <v>0</v>
      </c>
      <c r="U5487" s="18">
        <f t="shared" si="596"/>
        <v>11.022</v>
      </c>
      <c r="V5487" s="18">
        <f t="shared" si="597"/>
        <v>0</v>
      </c>
      <c r="W5487" s="18">
        <f t="shared" si="598"/>
        <v>0</v>
      </c>
      <c r="X5487" s="27"/>
      <c r="Y5487" s="19">
        <f t="shared" si="599"/>
        <v>0</v>
      </c>
      <c r="Z5487" s="18">
        <f t="shared" si="600"/>
        <v>0</v>
      </c>
      <c r="AA5487" s="12">
        <v>22</v>
      </c>
      <c r="AB5487" s="12">
        <v>4400</v>
      </c>
      <c r="AC5487" s="28">
        <f>+I5487+Y5487-Z5487</f>
        <v>-33.200000000000003</v>
      </c>
      <c r="AD5487" s="20">
        <f t="shared" si="601"/>
        <v>40</v>
      </c>
      <c r="AE5487">
        <v>40</v>
      </c>
    </row>
    <row r="5488" spans="1:31" x14ac:dyDescent="0.25">
      <c r="A5488" s="9">
        <v>45260</v>
      </c>
      <c r="B5488" s="10" t="s">
        <v>609</v>
      </c>
      <c r="C5488" s="10" t="s">
        <v>603</v>
      </c>
      <c r="D5488" s="10" t="s">
        <v>40</v>
      </c>
      <c r="E5488" s="10" t="s">
        <v>30</v>
      </c>
      <c r="F5488" s="10">
        <v>460</v>
      </c>
      <c r="G5488" s="10">
        <v>501</v>
      </c>
      <c r="H5488" s="11">
        <f>SUMIFS(AA:AA,$A:$A,EOMONTH($A5488,-1),$B:$B,$B5488)</f>
        <v>139</v>
      </c>
      <c r="I5488" s="63">
        <f>ROUND(SUMIFS(AC:AC,$A:$A,EOMONTH($A5488,-1),$B:$B,$B5488),2)</f>
        <v>-7.4</v>
      </c>
      <c r="J5488" s="11">
        <f>SUMIFS(AB:AB,$A:$A,EOMONTH($A5488,-1),$B:$B,$B5488)</f>
        <v>10286</v>
      </c>
      <c r="K5488" s="13">
        <v>0</v>
      </c>
      <c r="L5488" s="25">
        <v>0</v>
      </c>
      <c r="M5488" s="15">
        <v>0</v>
      </c>
      <c r="N5488" s="14">
        <v>0</v>
      </c>
      <c r="O5488" s="16">
        <v>0</v>
      </c>
      <c r="P5488" s="16">
        <v>0</v>
      </c>
      <c r="Q5488" s="16">
        <v>0</v>
      </c>
      <c r="R5488" s="16">
        <f>Q5488*16.876/100</f>
        <v>0</v>
      </c>
      <c r="S5488" s="17">
        <f t="shared" si="595"/>
        <v>0</v>
      </c>
      <c r="T5488" s="16">
        <v>0</v>
      </c>
      <c r="U5488" s="18">
        <f t="shared" si="596"/>
        <v>69.638999999999996</v>
      </c>
      <c r="V5488" s="18">
        <f t="shared" si="597"/>
        <v>0</v>
      </c>
      <c r="W5488" s="18">
        <f t="shared" si="598"/>
        <v>0</v>
      </c>
      <c r="X5488" s="27"/>
      <c r="Y5488" s="19">
        <f t="shared" si="599"/>
        <v>0</v>
      </c>
      <c r="Z5488" s="18">
        <f t="shared" si="600"/>
        <v>0</v>
      </c>
      <c r="AA5488" s="12">
        <v>139</v>
      </c>
      <c r="AB5488" s="12">
        <v>10286</v>
      </c>
      <c r="AC5488" s="28">
        <f>+I5488+Y5488-Z5488</f>
        <v>-7.4</v>
      </c>
      <c r="AD5488" s="20">
        <f t="shared" si="601"/>
        <v>10</v>
      </c>
      <c r="AE5488">
        <v>10</v>
      </c>
    </row>
    <row r="5489" spans="1:31" x14ac:dyDescent="0.25">
      <c r="A5489" s="9">
        <v>45260</v>
      </c>
      <c r="B5489" s="10" t="s">
        <v>610</v>
      </c>
      <c r="C5489" s="10" t="s">
        <v>603</v>
      </c>
      <c r="D5489" s="10" t="s">
        <v>40</v>
      </c>
      <c r="E5489" s="10" t="s">
        <v>30</v>
      </c>
      <c r="F5489" s="10">
        <v>460</v>
      </c>
      <c r="G5489" s="10">
        <v>501</v>
      </c>
      <c r="H5489" s="11">
        <f>SUMIFS(AA:AA,$A:$A,EOMONTH($A5489,-1),$B:$B,$B5489)</f>
        <v>199</v>
      </c>
      <c r="I5489" s="63">
        <f>ROUND(SUMIFS(AC:AC,$A:$A,EOMONTH($A5489,-1),$B:$B,$B5489),2)</f>
        <v>2.15</v>
      </c>
      <c r="J5489" s="11">
        <f>SUMIFS(AB:AB,$A:$A,EOMONTH($A5489,-1),$B:$B,$B5489)</f>
        <v>14726</v>
      </c>
      <c r="K5489" s="13">
        <v>0</v>
      </c>
      <c r="L5489" s="25">
        <v>0</v>
      </c>
      <c r="M5489" s="15">
        <v>0</v>
      </c>
      <c r="N5489" s="14">
        <v>0</v>
      </c>
      <c r="O5489" s="16">
        <v>0</v>
      </c>
      <c r="P5489" s="16">
        <v>0</v>
      </c>
      <c r="Q5489" s="16">
        <v>0</v>
      </c>
      <c r="R5489" s="16">
        <f>Q5489*16.876/100</f>
        <v>0</v>
      </c>
      <c r="S5489" s="17">
        <f t="shared" si="595"/>
        <v>0</v>
      </c>
      <c r="T5489" s="16">
        <v>0</v>
      </c>
      <c r="U5489" s="18">
        <f t="shared" si="596"/>
        <v>99.698999999999998</v>
      </c>
      <c r="V5489" s="18">
        <f t="shared" si="597"/>
        <v>0</v>
      </c>
      <c r="W5489" s="18">
        <f t="shared" si="598"/>
        <v>0</v>
      </c>
      <c r="X5489" s="27"/>
      <c r="Y5489" s="19">
        <f t="shared" si="599"/>
        <v>0</v>
      </c>
      <c r="Z5489" s="18">
        <f t="shared" si="600"/>
        <v>0</v>
      </c>
      <c r="AA5489" s="12">
        <v>199</v>
      </c>
      <c r="AB5489" s="12">
        <v>14726</v>
      </c>
      <c r="AC5489" s="28">
        <f>+I5489+Y5489-Z5489</f>
        <v>2.15</v>
      </c>
      <c r="AD5489" s="20">
        <f t="shared" si="601"/>
        <v>0</v>
      </c>
      <c r="AE5489">
        <v>0</v>
      </c>
    </row>
    <row r="5490" spans="1:31" x14ac:dyDescent="0.25">
      <c r="A5490" s="9">
        <v>45260</v>
      </c>
      <c r="B5490" s="10" t="s">
        <v>611</v>
      </c>
      <c r="C5490" s="10" t="s">
        <v>603</v>
      </c>
      <c r="D5490" s="10" t="s">
        <v>40</v>
      </c>
      <c r="E5490" s="10" t="s">
        <v>30</v>
      </c>
      <c r="F5490" s="10">
        <v>460</v>
      </c>
      <c r="G5490" s="10">
        <v>501</v>
      </c>
      <c r="H5490" s="11">
        <f>SUMIFS(AA:AA,$A:$A,EOMONTH($A5490,-1),$B:$B,$B5490)</f>
        <v>29</v>
      </c>
      <c r="I5490" s="63">
        <f>ROUND(SUMIFS(AC:AC,$A:$A,EOMONTH($A5490,-1),$B:$B,$B5490),2)</f>
        <v>-32.880000000000003</v>
      </c>
      <c r="J5490" s="11">
        <f>SUMIFS(AB:AB,$A:$A,EOMONTH($A5490,-1),$B:$B,$B5490)</f>
        <v>5800</v>
      </c>
      <c r="K5490" s="13">
        <v>0</v>
      </c>
      <c r="L5490" s="25">
        <v>0</v>
      </c>
      <c r="M5490" s="15">
        <v>0</v>
      </c>
      <c r="N5490" s="14">
        <v>0</v>
      </c>
      <c r="O5490" s="16">
        <v>0</v>
      </c>
      <c r="P5490" s="16">
        <v>0</v>
      </c>
      <c r="Q5490" s="16">
        <v>0</v>
      </c>
      <c r="R5490" s="16">
        <f>Q5490*16.876/100</f>
        <v>0</v>
      </c>
      <c r="S5490" s="17">
        <f t="shared" si="595"/>
        <v>0</v>
      </c>
      <c r="T5490" s="16">
        <v>0</v>
      </c>
      <c r="U5490" s="18">
        <f t="shared" si="596"/>
        <v>14.529</v>
      </c>
      <c r="V5490" s="18">
        <f t="shared" si="597"/>
        <v>0</v>
      </c>
      <c r="W5490" s="18">
        <f t="shared" si="598"/>
        <v>0</v>
      </c>
      <c r="X5490" s="27"/>
      <c r="Y5490" s="19">
        <f t="shared" si="599"/>
        <v>0</v>
      </c>
      <c r="Z5490" s="18">
        <f t="shared" si="600"/>
        <v>0</v>
      </c>
      <c r="AA5490" s="12">
        <v>29</v>
      </c>
      <c r="AB5490" s="12">
        <v>5800</v>
      </c>
      <c r="AC5490" s="28">
        <f>+I5490+Y5490-Z5490</f>
        <v>-32.880000000000003</v>
      </c>
      <c r="AD5490" s="20">
        <f t="shared" si="601"/>
        <v>40</v>
      </c>
      <c r="AE5490">
        <v>40</v>
      </c>
    </row>
    <row r="5491" spans="1:31" x14ac:dyDescent="0.25">
      <c r="A5491" s="9">
        <v>45260</v>
      </c>
      <c r="B5491" s="10" t="s">
        <v>612</v>
      </c>
      <c r="C5491" s="10" t="s">
        <v>603</v>
      </c>
      <c r="D5491" s="10" t="s">
        <v>40</v>
      </c>
      <c r="E5491" s="10" t="s">
        <v>30</v>
      </c>
      <c r="F5491" s="10">
        <v>460</v>
      </c>
      <c r="G5491" s="10">
        <v>501</v>
      </c>
      <c r="H5491" s="11">
        <f>SUMIFS(AA:AA,$A:$A,EOMONTH($A5491,-1),$B:$B,$B5491)</f>
        <v>117</v>
      </c>
      <c r="I5491" s="63">
        <f>ROUND(SUMIFS(AC:AC,$A:$A,EOMONTH($A5491,-1),$B:$B,$B5491),2)</f>
        <v>-1.56</v>
      </c>
      <c r="J5491" s="11">
        <f>SUMIFS(AB:AB,$A:$A,EOMONTH($A5491,-1),$B:$B,$B5491)</f>
        <v>23400</v>
      </c>
      <c r="K5491" s="13">
        <v>0</v>
      </c>
      <c r="L5491" s="25">
        <v>0</v>
      </c>
      <c r="M5491" s="15">
        <v>0</v>
      </c>
      <c r="N5491" s="14">
        <v>0</v>
      </c>
      <c r="O5491" s="16">
        <v>0</v>
      </c>
      <c r="P5491" s="16">
        <v>0</v>
      </c>
      <c r="Q5491" s="16">
        <v>0</v>
      </c>
      <c r="R5491" s="16">
        <f>Q5491*16.876/100</f>
        <v>0</v>
      </c>
      <c r="S5491" s="17">
        <f t="shared" si="595"/>
        <v>0</v>
      </c>
      <c r="T5491" s="16">
        <v>0</v>
      </c>
      <c r="U5491" s="18">
        <f t="shared" si="596"/>
        <v>58.616999999999997</v>
      </c>
      <c r="V5491" s="18">
        <f t="shared" si="597"/>
        <v>0</v>
      </c>
      <c r="W5491" s="18">
        <f t="shared" si="598"/>
        <v>0</v>
      </c>
      <c r="X5491" s="27"/>
      <c r="Y5491" s="19">
        <f t="shared" si="599"/>
        <v>0</v>
      </c>
      <c r="Z5491" s="18">
        <f t="shared" si="600"/>
        <v>0</v>
      </c>
      <c r="AA5491" s="12">
        <v>117</v>
      </c>
      <c r="AB5491" s="12">
        <v>23400</v>
      </c>
      <c r="AC5491" s="28">
        <f>+I5491+Y5491-Z5491</f>
        <v>-1.56</v>
      </c>
      <c r="AD5491" s="20">
        <f t="shared" si="601"/>
        <v>10</v>
      </c>
      <c r="AE5491">
        <v>10</v>
      </c>
    </row>
    <row r="5492" spans="1:31" x14ac:dyDescent="0.25">
      <c r="A5492" s="9">
        <v>45260</v>
      </c>
      <c r="B5492" s="10" t="s">
        <v>613</v>
      </c>
      <c r="C5492" s="10" t="s">
        <v>603</v>
      </c>
      <c r="D5492" s="10" t="s">
        <v>29</v>
      </c>
      <c r="E5492" s="10" t="s">
        <v>30</v>
      </c>
      <c r="F5492" s="10"/>
      <c r="G5492" s="10">
        <v>0</v>
      </c>
      <c r="H5492" s="11">
        <f>SUMIFS(AA:AA,$A:$A,EOMONTH($A5492,-1),$B:$B,$B5492)</f>
        <v>-1</v>
      </c>
      <c r="I5492" s="63">
        <f>ROUND(SUMIFS(AC:AC,$A:$A,EOMONTH($A5492,-1),$B:$B,$B5492),2)</f>
        <v>0</v>
      </c>
      <c r="J5492" s="11">
        <f>SUMIFS(AB:AB,$A:$A,EOMONTH($A5492,-1),$B:$B,$B5492)</f>
        <v>-236</v>
      </c>
      <c r="K5492" s="13">
        <v>0</v>
      </c>
      <c r="L5492" s="25">
        <v>0</v>
      </c>
      <c r="M5492" s="15">
        <v>0</v>
      </c>
      <c r="N5492" s="14">
        <v>0</v>
      </c>
      <c r="O5492" s="16">
        <v>0</v>
      </c>
      <c r="P5492" s="16">
        <v>0</v>
      </c>
      <c r="Q5492" s="16">
        <v>0</v>
      </c>
      <c r="R5492" s="16">
        <f>Q5492*16.876/100</f>
        <v>0</v>
      </c>
      <c r="S5492" s="17">
        <f t="shared" si="595"/>
        <v>0</v>
      </c>
      <c r="T5492" s="16">
        <v>0</v>
      </c>
      <c r="U5492" s="18">
        <f t="shared" si="596"/>
        <v>0</v>
      </c>
      <c r="V5492" s="18">
        <f t="shared" si="597"/>
        <v>0</v>
      </c>
      <c r="W5492" s="18">
        <f t="shared" si="598"/>
        <v>0</v>
      </c>
      <c r="X5492" s="27"/>
      <c r="Y5492" s="19">
        <f t="shared" si="599"/>
        <v>0</v>
      </c>
      <c r="Z5492" s="18">
        <f t="shared" si="600"/>
        <v>0</v>
      </c>
      <c r="AA5492" s="12">
        <v>-1</v>
      </c>
      <c r="AB5492" s="12">
        <v>-236</v>
      </c>
      <c r="AC5492" s="28">
        <f>+I5492+Y5492-Z5492</f>
        <v>0</v>
      </c>
      <c r="AD5492" s="20">
        <f t="shared" si="601"/>
        <v>0</v>
      </c>
      <c r="AE5492">
        <v>0</v>
      </c>
    </row>
    <row r="5493" spans="1:31" x14ac:dyDescent="0.25">
      <c r="A5493" s="9">
        <v>45260</v>
      </c>
      <c r="B5493" s="10" t="s">
        <v>614</v>
      </c>
      <c r="C5493" s="10" t="s">
        <v>603</v>
      </c>
      <c r="D5493" s="10" t="s">
        <v>29</v>
      </c>
      <c r="E5493" s="10" t="s">
        <v>30</v>
      </c>
      <c r="F5493" s="10"/>
      <c r="G5493" s="10">
        <v>0</v>
      </c>
      <c r="H5493" s="11">
        <f>SUMIFS(AA:AA,$A:$A,EOMONTH($A5493,-1),$B:$B,$B5493)</f>
        <v>10</v>
      </c>
      <c r="I5493" s="63">
        <f>ROUND(SUMIFS(AC:AC,$A:$A,EOMONTH($A5493,-1),$B:$B,$B5493),2)</f>
        <v>0.45</v>
      </c>
      <c r="J5493" s="11">
        <f>SUMIFS(AB:AB,$A:$A,EOMONTH($A5493,-1),$B:$B,$B5493)</f>
        <v>0</v>
      </c>
      <c r="K5493" s="13">
        <v>0</v>
      </c>
      <c r="L5493" s="25">
        <v>0</v>
      </c>
      <c r="M5493" s="15">
        <v>0</v>
      </c>
      <c r="N5493" s="14">
        <v>0</v>
      </c>
      <c r="O5493" s="16">
        <v>0</v>
      </c>
      <c r="P5493" s="16">
        <v>0</v>
      </c>
      <c r="Q5493" s="16">
        <v>0</v>
      </c>
      <c r="R5493" s="16">
        <f>Q5493*16.876/100</f>
        <v>0</v>
      </c>
      <c r="S5493" s="17">
        <f t="shared" si="595"/>
        <v>0</v>
      </c>
      <c r="T5493" s="16">
        <v>0</v>
      </c>
      <c r="U5493" s="18">
        <f t="shared" si="596"/>
        <v>0</v>
      </c>
      <c r="V5493" s="18">
        <f t="shared" si="597"/>
        <v>0</v>
      </c>
      <c r="W5493" s="18">
        <f t="shared" si="598"/>
        <v>0</v>
      </c>
      <c r="X5493" s="27"/>
      <c r="Y5493" s="19">
        <f t="shared" si="599"/>
        <v>0</v>
      </c>
      <c r="Z5493" s="18">
        <f t="shared" si="600"/>
        <v>0</v>
      </c>
      <c r="AA5493" s="12">
        <v>10</v>
      </c>
      <c r="AB5493" s="12">
        <v>0</v>
      </c>
      <c r="AC5493" s="28">
        <f>+I5493+Y5493-Z5493</f>
        <v>0.45</v>
      </c>
      <c r="AD5493" s="20">
        <f t="shared" si="601"/>
        <v>0</v>
      </c>
      <c r="AE5493">
        <v>0</v>
      </c>
    </row>
    <row r="5494" spans="1:31" x14ac:dyDescent="0.25">
      <c r="A5494" s="9">
        <v>45260</v>
      </c>
      <c r="B5494" s="10" t="s">
        <v>615</v>
      </c>
      <c r="C5494" s="10" t="s">
        <v>603</v>
      </c>
      <c r="D5494" s="10" t="s">
        <v>40</v>
      </c>
      <c r="E5494" s="10" t="s">
        <v>30</v>
      </c>
      <c r="F5494" s="10">
        <v>555</v>
      </c>
      <c r="G5494" s="10">
        <v>605</v>
      </c>
      <c r="H5494" s="11">
        <f>SUMIFS(AA:AA,$A:$A,EOMONTH($A5494,-1),$B:$B,$B5494)</f>
        <v>8</v>
      </c>
      <c r="I5494" s="63">
        <f>ROUND(SUMIFS(AC:AC,$A:$A,EOMONTH($A5494,-1),$B:$B,$B5494),2)</f>
        <v>-16.43</v>
      </c>
      <c r="J5494" s="11">
        <f>SUMIFS(AB:AB,$A:$A,EOMONTH($A5494,-1),$B:$B,$B5494)</f>
        <v>1888</v>
      </c>
      <c r="K5494" s="13">
        <v>0</v>
      </c>
      <c r="L5494" s="25">
        <v>0</v>
      </c>
      <c r="M5494" s="15">
        <v>0</v>
      </c>
      <c r="N5494" s="14">
        <v>0</v>
      </c>
      <c r="O5494" s="16">
        <v>0</v>
      </c>
      <c r="P5494" s="16">
        <v>0</v>
      </c>
      <c r="Q5494" s="16">
        <v>0</v>
      </c>
      <c r="R5494" s="16">
        <f>Q5494*16.876/100</f>
        <v>0</v>
      </c>
      <c r="S5494" s="17">
        <f t="shared" si="595"/>
        <v>0</v>
      </c>
      <c r="T5494" s="16">
        <v>0</v>
      </c>
      <c r="U5494" s="18">
        <f t="shared" si="596"/>
        <v>4.84</v>
      </c>
      <c r="V5494" s="18">
        <f t="shared" si="597"/>
        <v>0</v>
      </c>
      <c r="W5494" s="18">
        <f t="shared" si="598"/>
        <v>0</v>
      </c>
      <c r="X5494" s="27"/>
      <c r="Y5494" s="19">
        <f t="shared" si="599"/>
        <v>0</v>
      </c>
      <c r="Z5494" s="18">
        <f t="shared" si="600"/>
        <v>0</v>
      </c>
      <c r="AA5494" s="12">
        <v>8</v>
      </c>
      <c r="AB5494" s="12">
        <v>1888</v>
      </c>
      <c r="AC5494" s="28">
        <f>+I5494+Y5494-Z5494</f>
        <v>-16.43</v>
      </c>
      <c r="AD5494" s="20">
        <f t="shared" si="601"/>
        <v>20</v>
      </c>
      <c r="AE5494">
        <v>20</v>
      </c>
    </row>
    <row r="5495" spans="1:31" x14ac:dyDescent="0.25">
      <c r="A5495" s="9">
        <v>45260</v>
      </c>
      <c r="B5495" s="10" t="s">
        <v>616</v>
      </c>
      <c r="C5495" s="10" t="s">
        <v>603</v>
      </c>
      <c r="D5495" s="10" t="s">
        <v>29</v>
      </c>
      <c r="E5495" s="10" t="s">
        <v>30</v>
      </c>
      <c r="F5495" s="10"/>
      <c r="G5495" s="10">
        <v>0</v>
      </c>
      <c r="H5495" s="11">
        <f>SUMIFS(AA:AA,$A:$A,EOMONTH($A5495,-1),$B:$B,$B5495)</f>
        <v>3</v>
      </c>
      <c r="I5495" s="63">
        <f>ROUND(SUMIFS(AC:AC,$A:$A,EOMONTH($A5495,-1),$B:$B,$B5495),2)</f>
        <v>0.14000000000000001</v>
      </c>
      <c r="J5495" s="11">
        <f>SUMIFS(AB:AB,$A:$A,EOMONTH($A5495,-1),$B:$B,$B5495)</f>
        <v>708</v>
      </c>
      <c r="K5495" s="13">
        <v>0</v>
      </c>
      <c r="L5495" s="25">
        <v>0</v>
      </c>
      <c r="M5495" s="15">
        <v>0</v>
      </c>
      <c r="N5495" s="14">
        <v>0</v>
      </c>
      <c r="O5495" s="16">
        <v>0</v>
      </c>
      <c r="P5495" s="16">
        <v>0</v>
      </c>
      <c r="Q5495" s="16">
        <v>0</v>
      </c>
      <c r="R5495" s="16">
        <f>Q5495*16.876/100</f>
        <v>0</v>
      </c>
      <c r="S5495" s="17">
        <f t="shared" si="595"/>
        <v>0</v>
      </c>
      <c r="T5495" s="16">
        <v>0</v>
      </c>
      <c r="U5495" s="18">
        <f t="shared" si="596"/>
        <v>0</v>
      </c>
      <c r="V5495" s="18">
        <f t="shared" si="597"/>
        <v>0</v>
      </c>
      <c r="W5495" s="18">
        <f t="shared" si="598"/>
        <v>0</v>
      </c>
      <c r="X5495" s="27"/>
      <c r="Y5495" s="19">
        <f t="shared" si="599"/>
        <v>0</v>
      </c>
      <c r="Z5495" s="18">
        <f t="shared" si="600"/>
        <v>0</v>
      </c>
      <c r="AA5495" s="12">
        <v>3</v>
      </c>
      <c r="AB5495" s="12">
        <v>708</v>
      </c>
      <c r="AC5495" s="28">
        <f>+I5495+Y5495-Z5495</f>
        <v>0.14000000000000001</v>
      </c>
      <c r="AD5495" s="20">
        <f t="shared" si="601"/>
        <v>0</v>
      </c>
      <c r="AE5495">
        <v>0</v>
      </c>
    </row>
    <row r="5496" spans="1:31" x14ac:dyDescent="0.25">
      <c r="A5496" s="9">
        <v>45260</v>
      </c>
      <c r="B5496" s="10" t="s">
        <v>617</v>
      </c>
      <c r="C5496" s="10" t="s">
        <v>603</v>
      </c>
      <c r="D5496" s="10" t="s">
        <v>40</v>
      </c>
      <c r="E5496" s="10" t="s">
        <v>30</v>
      </c>
      <c r="F5496" s="10">
        <v>555</v>
      </c>
      <c r="G5496" s="10">
        <v>605</v>
      </c>
      <c r="H5496" s="11">
        <f>SUMIFS(AA:AA,$A:$A,EOMONTH($A5496,-1),$B:$B,$B5496)</f>
        <v>65</v>
      </c>
      <c r="I5496" s="63">
        <f>ROUND(SUMIFS(AC:AC,$A:$A,EOMONTH($A5496,-1),$B:$B,$B5496),2)</f>
        <v>-13.86</v>
      </c>
      <c r="J5496" s="11">
        <f>SUMIFS(AB:AB,$A:$A,EOMONTH($A5496,-1),$B:$B,$B5496)</f>
        <v>15340</v>
      </c>
      <c r="K5496" s="13">
        <v>0</v>
      </c>
      <c r="L5496" s="25">
        <v>0</v>
      </c>
      <c r="M5496" s="15">
        <v>0</v>
      </c>
      <c r="N5496" s="14">
        <v>0</v>
      </c>
      <c r="O5496" s="16">
        <v>0</v>
      </c>
      <c r="P5496" s="16">
        <v>0</v>
      </c>
      <c r="Q5496" s="16">
        <v>0</v>
      </c>
      <c r="R5496" s="16">
        <f>Q5496*16.876/100</f>
        <v>0</v>
      </c>
      <c r="S5496" s="17">
        <f t="shared" si="595"/>
        <v>0</v>
      </c>
      <c r="T5496" s="16">
        <v>0</v>
      </c>
      <c r="U5496" s="18">
        <f t="shared" si="596"/>
        <v>39.325000000000003</v>
      </c>
      <c r="V5496" s="18">
        <f t="shared" si="597"/>
        <v>0</v>
      </c>
      <c r="W5496" s="18">
        <f t="shared" si="598"/>
        <v>0</v>
      </c>
      <c r="X5496" s="27"/>
      <c r="Y5496" s="19">
        <f t="shared" si="599"/>
        <v>0</v>
      </c>
      <c r="Z5496" s="18">
        <f t="shared" si="600"/>
        <v>0</v>
      </c>
      <c r="AA5496" s="12">
        <v>65</v>
      </c>
      <c r="AB5496" s="12">
        <v>15340</v>
      </c>
      <c r="AC5496" s="28">
        <f>+I5496+Y5496-Z5496</f>
        <v>-13.86</v>
      </c>
      <c r="AD5496" s="20">
        <f t="shared" si="601"/>
        <v>20</v>
      </c>
      <c r="AE5496">
        <v>20</v>
      </c>
    </row>
    <row r="5497" spans="1:31" x14ac:dyDescent="0.25">
      <c r="A5497" s="9">
        <v>45260</v>
      </c>
      <c r="B5497" s="10" t="s">
        <v>618</v>
      </c>
      <c r="C5497" s="10" t="s">
        <v>603</v>
      </c>
      <c r="D5497" s="10" t="s">
        <v>40</v>
      </c>
      <c r="E5497" s="10" t="s">
        <v>30</v>
      </c>
      <c r="F5497" s="10">
        <v>130</v>
      </c>
      <c r="G5497" s="10">
        <v>142</v>
      </c>
      <c r="H5497" s="11">
        <f>SUMIFS(AA:AA,$A:$A,EOMONTH($A5497,-1),$B:$B,$B5497)</f>
        <v>550</v>
      </c>
      <c r="I5497" s="63">
        <f>ROUND(SUMIFS(AC:AC,$A:$A,EOMONTH($A5497,-1),$B:$B,$B5497),2)</f>
        <v>-1.41</v>
      </c>
      <c r="J5497" s="11">
        <f>SUMIFS(AB:AB,$A:$A,EOMONTH($A5497,-1),$B:$B,$B5497)</f>
        <v>15466</v>
      </c>
      <c r="K5497" s="13">
        <v>0</v>
      </c>
      <c r="L5497" s="25">
        <v>0</v>
      </c>
      <c r="M5497" s="15">
        <v>0</v>
      </c>
      <c r="N5497" s="14">
        <v>0</v>
      </c>
      <c r="O5497" s="16">
        <v>0</v>
      </c>
      <c r="P5497" s="16">
        <v>0</v>
      </c>
      <c r="Q5497" s="16">
        <v>0</v>
      </c>
      <c r="R5497" s="16">
        <f>Q5497*16.876/100</f>
        <v>0</v>
      </c>
      <c r="S5497" s="17">
        <f t="shared" si="595"/>
        <v>0</v>
      </c>
      <c r="T5497" s="16">
        <v>0</v>
      </c>
      <c r="U5497" s="18">
        <f t="shared" si="596"/>
        <v>78.099999999999994</v>
      </c>
      <c r="V5497" s="18">
        <f t="shared" si="597"/>
        <v>0</v>
      </c>
      <c r="W5497" s="18">
        <f t="shared" si="598"/>
        <v>0</v>
      </c>
      <c r="X5497" s="27"/>
      <c r="Y5497" s="19">
        <f t="shared" si="599"/>
        <v>0</v>
      </c>
      <c r="Z5497" s="18">
        <f t="shared" si="600"/>
        <v>0</v>
      </c>
      <c r="AA5497" s="12">
        <v>550</v>
      </c>
      <c r="AB5497" s="12">
        <v>15466</v>
      </c>
      <c r="AC5497" s="28">
        <f>+I5497+Y5497-Z5497</f>
        <v>-1.41</v>
      </c>
      <c r="AD5497" s="20">
        <f t="shared" si="601"/>
        <v>10</v>
      </c>
      <c r="AE5497">
        <v>10</v>
      </c>
    </row>
    <row r="5498" spans="1:31" x14ac:dyDescent="0.25">
      <c r="A5498" s="9">
        <v>45260</v>
      </c>
      <c r="B5498" s="10" t="s">
        <v>619</v>
      </c>
      <c r="C5498" s="10" t="s">
        <v>603</v>
      </c>
      <c r="D5498" s="10" t="s">
        <v>40</v>
      </c>
      <c r="E5498" s="10" t="s">
        <v>30</v>
      </c>
      <c r="F5498" s="10">
        <v>175</v>
      </c>
      <c r="G5498" s="10">
        <v>191</v>
      </c>
      <c r="H5498" s="11">
        <f>SUMIFS(AA:AA,$A:$A,EOMONTH($A5498,-1),$B:$B,$B5498)</f>
        <v>663</v>
      </c>
      <c r="I5498" s="63">
        <f>ROUND(SUMIFS(AC:AC,$A:$A,EOMONTH($A5498,-1),$B:$B,$B5498),2)</f>
        <v>13.17</v>
      </c>
      <c r="J5498" s="11">
        <f>SUMIFS(AB:AB,$A:$A,EOMONTH($A5498,-1),$B:$B,$B5498)</f>
        <v>19624.8</v>
      </c>
      <c r="K5498" s="13">
        <v>0</v>
      </c>
      <c r="L5498" s="25">
        <v>0</v>
      </c>
      <c r="M5498" s="15">
        <v>0</v>
      </c>
      <c r="N5498" s="14">
        <v>0</v>
      </c>
      <c r="O5498" s="16">
        <v>0</v>
      </c>
      <c r="P5498" s="16">
        <v>0</v>
      </c>
      <c r="Q5498" s="16">
        <v>0</v>
      </c>
      <c r="R5498" s="16">
        <f>Q5498*16.876/100</f>
        <v>0</v>
      </c>
      <c r="S5498" s="17">
        <f t="shared" si="595"/>
        <v>0</v>
      </c>
      <c r="T5498" s="16">
        <v>0</v>
      </c>
      <c r="U5498" s="18">
        <f t="shared" si="596"/>
        <v>126.633</v>
      </c>
      <c r="V5498" s="18">
        <f t="shared" si="597"/>
        <v>0</v>
      </c>
      <c r="W5498" s="18">
        <f t="shared" si="598"/>
        <v>0</v>
      </c>
      <c r="X5498" s="27"/>
      <c r="Y5498" s="19">
        <f t="shared" si="599"/>
        <v>0</v>
      </c>
      <c r="Z5498" s="18">
        <f t="shared" si="600"/>
        <v>0</v>
      </c>
      <c r="AA5498" s="12">
        <v>663</v>
      </c>
      <c r="AB5498" s="12">
        <v>19624.8</v>
      </c>
      <c r="AC5498" s="28">
        <f>+I5498+Y5498-Z5498</f>
        <v>13.17</v>
      </c>
      <c r="AD5498" s="20">
        <f t="shared" si="601"/>
        <v>0</v>
      </c>
      <c r="AE5498">
        <v>0</v>
      </c>
    </row>
    <row r="5499" spans="1:31" x14ac:dyDescent="0.25">
      <c r="A5499" s="9">
        <v>45260</v>
      </c>
      <c r="B5499" s="10" t="s">
        <v>620</v>
      </c>
      <c r="C5499" s="10" t="s">
        <v>603</v>
      </c>
      <c r="D5499" s="10" t="s">
        <v>40</v>
      </c>
      <c r="E5499" s="10" t="s">
        <v>30</v>
      </c>
      <c r="F5499" s="10">
        <v>350</v>
      </c>
      <c r="G5499" s="10">
        <v>381</v>
      </c>
      <c r="H5499" s="11">
        <f>SUMIFS(AA:AA,$A:$A,EOMONTH($A5499,-1),$B:$B,$B5499)</f>
        <v>428</v>
      </c>
      <c r="I5499" s="63">
        <f>ROUND(SUMIFS(AC:AC,$A:$A,EOMONTH($A5499,-1),$B:$B,$B5499),2)</f>
        <v>-70.02</v>
      </c>
      <c r="J5499" s="11">
        <f>SUMIFS(AB:AB,$A:$A,EOMONTH($A5499,-1),$B:$B,$B5499)</f>
        <v>42589.96</v>
      </c>
      <c r="K5499" s="13">
        <v>0</v>
      </c>
      <c r="L5499" s="25">
        <v>0</v>
      </c>
      <c r="M5499" s="15">
        <v>0</v>
      </c>
      <c r="N5499" s="14">
        <v>0</v>
      </c>
      <c r="O5499" s="16">
        <v>0</v>
      </c>
      <c r="P5499" s="16">
        <v>0</v>
      </c>
      <c r="Q5499" s="16">
        <v>0</v>
      </c>
      <c r="R5499" s="16">
        <f>Q5499*16.876/100</f>
        <v>0</v>
      </c>
      <c r="S5499" s="17">
        <f t="shared" si="595"/>
        <v>0</v>
      </c>
      <c r="T5499" s="16">
        <v>0</v>
      </c>
      <c r="U5499" s="18">
        <f t="shared" si="596"/>
        <v>163.06800000000001</v>
      </c>
      <c r="V5499" s="18">
        <f t="shared" si="597"/>
        <v>0</v>
      </c>
      <c r="W5499" s="18">
        <f t="shared" si="598"/>
        <v>0</v>
      </c>
      <c r="X5499" s="27"/>
      <c r="Y5499" s="19">
        <f t="shared" si="599"/>
        <v>0</v>
      </c>
      <c r="Z5499" s="18">
        <f t="shared" si="600"/>
        <v>0</v>
      </c>
      <c r="AA5499" s="12">
        <v>428</v>
      </c>
      <c r="AB5499" s="12">
        <v>42589.96</v>
      </c>
      <c r="AC5499" s="28">
        <f>+I5499+Y5499-Z5499</f>
        <v>-70.02</v>
      </c>
      <c r="AD5499" s="20">
        <f t="shared" si="601"/>
        <v>80</v>
      </c>
      <c r="AE5499">
        <v>80</v>
      </c>
    </row>
    <row r="5500" spans="1:31" x14ac:dyDescent="0.25">
      <c r="A5500" s="9">
        <v>45260</v>
      </c>
      <c r="B5500" s="10" t="s">
        <v>622</v>
      </c>
      <c r="C5500" s="10" t="s">
        <v>603</v>
      </c>
      <c r="D5500" s="10" t="s">
        <v>29</v>
      </c>
      <c r="E5500" s="10" t="s">
        <v>30</v>
      </c>
      <c r="F5500" s="10"/>
      <c r="G5500" s="10">
        <v>0</v>
      </c>
      <c r="H5500" s="11">
        <f>SUMIFS(AA:AA,$A:$A,EOMONTH($A5500,-1),$B:$B,$B5500)</f>
        <v>515</v>
      </c>
      <c r="I5500" s="63">
        <f>ROUND(SUMIFS(AC:AC,$A:$A,EOMONTH($A5500,-1),$B:$B,$B5500),2)</f>
        <v>23.25</v>
      </c>
      <c r="J5500" s="11">
        <f>SUMIFS(AB:AB,$A:$A,EOMONTH($A5500,-1),$B:$B,$B5500)</f>
        <v>1888.37</v>
      </c>
      <c r="K5500" s="13">
        <v>0</v>
      </c>
      <c r="L5500" s="25">
        <v>0</v>
      </c>
      <c r="M5500" s="15">
        <v>0</v>
      </c>
      <c r="N5500" s="14">
        <v>0</v>
      </c>
      <c r="O5500" s="16">
        <v>0</v>
      </c>
      <c r="P5500" s="16">
        <v>0</v>
      </c>
      <c r="Q5500" s="16">
        <v>0</v>
      </c>
      <c r="R5500" s="16">
        <f>Q5500*16.876/100</f>
        <v>0</v>
      </c>
      <c r="S5500" s="17">
        <f t="shared" si="595"/>
        <v>0</v>
      </c>
      <c r="T5500" s="16">
        <v>0</v>
      </c>
      <c r="U5500" s="18">
        <f t="shared" si="596"/>
        <v>0</v>
      </c>
      <c r="V5500" s="18">
        <f t="shared" si="597"/>
        <v>0</v>
      </c>
      <c r="W5500" s="18">
        <f t="shared" si="598"/>
        <v>0</v>
      </c>
      <c r="X5500" s="27"/>
      <c r="Y5500" s="19">
        <f t="shared" si="599"/>
        <v>0</v>
      </c>
      <c r="Z5500" s="18">
        <f t="shared" si="600"/>
        <v>0</v>
      </c>
      <c r="AA5500" s="12">
        <v>515</v>
      </c>
      <c r="AB5500" s="12">
        <v>1888.37</v>
      </c>
      <c r="AC5500" s="28">
        <f>+I5500+Y5500-Z5500</f>
        <v>23.25</v>
      </c>
      <c r="AD5500" s="20">
        <f t="shared" si="601"/>
        <v>0</v>
      </c>
      <c r="AE5500">
        <v>0</v>
      </c>
    </row>
    <row r="5501" spans="1:31" x14ac:dyDescent="0.25">
      <c r="A5501" s="9">
        <v>45260</v>
      </c>
      <c r="B5501" s="10" t="s">
        <v>623</v>
      </c>
      <c r="C5501" s="10" t="s">
        <v>603</v>
      </c>
      <c r="D5501" s="10" t="s">
        <v>29</v>
      </c>
      <c r="E5501" s="10" t="s">
        <v>30</v>
      </c>
      <c r="F5501" s="10"/>
      <c r="G5501" s="10">
        <v>0</v>
      </c>
      <c r="H5501" s="11">
        <f>SUMIFS(AA:AA,$A:$A,EOMONTH($A5501,-1),$B:$B,$B5501)</f>
        <v>515</v>
      </c>
      <c r="I5501" s="63">
        <f>ROUND(SUMIFS(AC:AC,$A:$A,EOMONTH($A5501,-1),$B:$B,$B5501),2)</f>
        <v>23.25</v>
      </c>
      <c r="J5501" s="11">
        <f>SUMIFS(AB:AB,$A:$A,EOMONTH($A5501,-1),$B:$B,$B5501)</f>
        <v>1802.32</v>
      </c>
      <c r="K5501" s="13">
        <v>0</v>
      </c>
      <c r="L5501" s="25">
        <v>0</v>
      </c>
      <c r="M5501" s="15">
        <v>0</v>
      </c>
      <c r="N5501" s="14">
        <v>0</v>
      </c>
      <c r="O5501" s="16">
        <v>0</v>
      </c>
      <c r="P5501" s="16">
        <v>0</v>
      </c>
      <c r="Q5501" s="16">
        <v>0</v>
      </c>
      <c r="R5501" s="16">
        <f>Q5501*16.876/100</f>
        <v>0</v>
      </c>
      <c r="S5501" s="17">
        <f t="shared" si="595"/>
        <v>0</v>
      </c>
      <c r="T5501" s="16">
        <v>0</v>
      </c>
      <c r="U5501" s="18">
        <f t="shared" si="596"/>
        <v>0</v>
      </c>
      <c r="V5501" s="18">
        <f t="shared" si="597"/>
        <v>0</v>
      </c>
      <c r="W5501" s="18">
        <f t="shared" si="598"/>
        <v>0</v>
      </c>
      <c r="X5501" s="27"/>
      <c r="Y5501" s="19">
        <f t="shared" si="599"/>
        <v>0</v>
      </c>
      <c r="Z5501" s="18">
        <f t="shared" si="600"/>
        <v>0</v>
      </c>
      <c r="AA5501" s="12">
        <v>515</v>
      </c>
      <c r="AB5501" s="12">
        <v>1802.32</v>
      </c>
      <c r="AC5501" s="28">
        <f>+I5501+Y5501-Z5501</f>
        <v>23.25</v>
      </c>
      <c r="AD5501" s="20">
        <f t="shared" si="601"/>
        <v>0</v>
      </c>
      <c r="AE5501">
        <v>0</v>
      </c>
    </row>
    <row r="5502" spans="1:31" x14ac:dyDescent="0.25">
      <c r="A5502" s="9">
        <v>45260</v>
      </c>
      <c r="B5502" s="10" t="s">
        <v>624</v>
      </c>
      <c r="C5502" s="10" t="s">
        <v>603</v>
      </c>
      <c r="D5502" s="10" t="s">
        <v>29</v>
      </c>
      <c r="E5502" s="10" t="s">
        <v>30</v>
      </c>
      <c r="F5502" s="10"/>
      <c r="G5502" s="10">
        <v>0</v>
      </c>
      <c r="H5502" s="11">
        <f>SUMIFS(AA:AA,$A:$A,EOMONTH($A5502,-1),$B:$B,$B5502)</f>
        <v>181</v>
      </c>
      <c r="I5502" s="63">
        <f>ROUND(SUMIFS(AC:AC,$A:$A,EOMONTH($A5502,-1),$B:$B,$B5502),2)</f>
        <v>8.17</v>
      </c>
      <c r="J5502" s="11">
        <f>SUMIFS(AB:AB,$A:$A,EOMONTH($A5502,-1),$B:$B,$B5502)</f>
        <v>0</v>
      </c>
      <c r="K5502" s="13">
        <v>0</v>
      </c>
      <c r="L5502" s="25">
        <v>0</v>
      </c>
      <c r="M5502" s="15">
        <v>0</v>
      </c>
      <c r="N5502" s="14">
        <v>0</v>
      </c>
      <c r="O5502" s="16">
        <v>0</v>
      </c>
      <c r="P5502" s="16">
        <v>0</v>
      </c>
      <c r="Q5502" s="16">
        <v>0</v>
      </c>
      <c r="R5502" s="16">
        <f>Q5502*16.876/100</f>
        <v>0</v>
      </c>
      <c r="S5502" s="17">
        <f t="shared" si="595"/>
        <v>0</v>
      </c>
      <c r="T5502" s="16">
        <v>0</v>
      </c>
      <c r="U5502" s="18">
        <f t="shared" si="596"/>
        <v>0</v>
      </c>
      <c r="V5502" s="18">
        <f t="shared" si="597"/>
        <v>0</v>
      </c>
      <c r="W5502" s="18">
        <f t="shared" si="598"/>
        <v>0</v>
      </c>
      <c r="X5502" s="27"/>
      <c r="Y5502" s="19">
        <f t="shared" si="599"/>
        <v>0</v>
      </c>
      <c r="Z5502" s="18">
        <f t="shared" si="600"/>
        <v>0</v>
      </c>
      <c r="AA5502" s="12">
        <v>181</v>
      </c>
      <c r="AB5502" s="12">
        <v>0</v>
      </c>
      <c r="AC5502" s="28">
        <f>+I5502+Y5502-Z5502</f>
        <v>8.17</v>
      </c>
      <c r="AD5502" s="20">
        <f t="shared" si="601"/>
        <v>0</v>
      </c>
      <c r="AE5502">
        <v>0</v>
      </c>
    </row>
    <row r="5503" spans="1:31" x14ac:dyDescent="0.25">
      <c r="A5503" s="9">
        <v>45260</v>
      </c>
      <c r="B5503" s="10" t="s">
        <v>625</v>
      </c>
      <c r="C5503" s="10" t="s">
        <v>603</v>
      </c>
      <c r="D5503" s="10" t="s">
        <v>29</v>
      </c>
      <c r="E5503" s="10" t="s">
        <v>30</v>
      </c>
      <c r="F5503" s="10"/>
      <c r="G5503" s="10">
        <v>0</v>
      </c>
      <c r="H5503" s="11">
        <f>SUMIFS(AA:AA,$A:$A,EOMONTH($A5503,-1),$B:$B,$B5503)</f>
        <v>29</v>
      </c>
      <c r="I5503" s="63">
        <f>ROUND(SUMIFS(AC:AC,$A:$A,EOMONTH($A5503,-1),$B:$B,$B5503),2)</f>
        <v>1.31</v>
      </c>
      <c r="J5503" s="11">
        <f>SUMIFS(AB:AB,$A:$A,EOMONTH($A5503,-1),$B:$B,$B5503)</f>
        <v>168.69</v>
      </c>
      <c r="K5503" s="13">
        <v>0</v>
      </c>
      <c r="L5503" s="25">
        <v>0</v>
      </c>
      <c r="M5503" s="15">
        <v>0</v>
      </c>
      <c r="N5503" s="14">
        <v>0</v>
      </c>
      <c r="O5503" s="16">
        <v>0</v>
      </c>
      <c r="P5503" s="16">
        <v>0</v>
      </c>
      <c r="Q5503" s="16">
        <v>0</v>
      </c>
      <c r="R5503" s="16">
        <f>Q5503*16.876/100</f>
        <v>0</v>
      </c>
      <c r="S5503" s="17">
        <f t="shared" si="595"/>
        <v>0</v>
      </c>
      <c r="T5503" s="16">
        <v>0</v>
      </c>
      <c r="U5503" s="18">
        <f t="shared" si="596"/>
        <v>0</v>
      </c>
      <c r="V5503" s="18">
        <f t="shared" si="597"/>
        <v>0</v>
      </c>
      <c r="W5503" s="18">
        <f t="shared" si="598"/>
        <v>0</v>
      </c>
      <c r="X5503" s="27"/>
      <c r="Y5503" s="19">
        <f t="shared" si="599"/>
        <v>0</v>
      </c>
      <c r="Z5503" s="18">
        <f t="shared" si="600"/>
        <v>0</v>
      </c>
      <c r="AA5503" s="12">
        <v>29</v>
      </c>
      <c r="AB5503" s="12">
        <v>168.69</v>
      </c>
      <c r="AC5503" s="28">
        <f>+I5503+Y5503-Z5503</f>
        <v>1.31</v>
      </c>
      <c r="AD5503" s="20">
        <f t="shared" si="601"/>
        <v>0</v>
      </c>
      <c r="AE5503">
        <v>0</v>
      </c>
    </row>
    <row r="5504" spans="1:31" x14ac:dyDescent="0.25">
      <c r="A5504" s="9">
        <v>45260</v>
      </c>
      <c r="B5504" s="10" t="s">
        <v>626</v>
      </c>
      <c r="C5504" s="10" t="s">
        <v>603</v>
      </c>
      <c r="D5504" s="10" t="s">
        <v>29</v>
      </c>
      <c r="E5504" s="10" t="s">
        <v>30</v>
      </c>
      <c r="F5504" s="10"/>
      <c r="G5504" s="10">
        <v>0</v>
      </c>
      <c r="H5504" s="11">
        <f>SUMIFS(AA:AA,$A:$A,EOMONTH($A5504,-1),$B:$B,$B5504)</f>
        <v>13</v>
      </c>
      <c r="I5504" s="63">
        <f>ROUND(SUMIFS(AC:AC,$A:$A,EOMONTH($A5504,-1),$B:$B,$B5504),2)</f>
        <v>0.59</v>
      </c>
      <c r="J5504" s="11">
        <f>SUMIFS(AB:AB,$A:$A,EOMONTH($A5504,-1),$B:$B,$B5504)</f>
        <v>70.81</v>
      </c>
      <c r="K5504" s="13">
        <v>0</v>
      </c>
      <c r="L5504" s="25">
        <v>0</v>
      </c>
      <c r="M5504" s="15">
        <v>0</v>
      </c>
      <c r="N5504" s="14">
        <v>0</v>
      </c>
      <c r="O5504" s="16">
        <v>0</v>
      </c>
      <c r="P5504" s="16">
        <v>0</v>
      </c>
      <c r="Q5504" s="16">
        <v>0</v>
      </c>
      <c r="R5504" s="16">
        <f>Q5504*16.876/100</f>
        <v>0</v>
      </c>
      <c r="S5504" s="17">
        <f t="shared" si="595"/>
        <v>0</v>
      </c>
      <c r="T5504" s="16">
        <v>0</v>
      </c>
      <c r="U5504" s="18">
        <f t="shared" si="596"/>
        <v>0</v>
      </c>
      <c r="V5504" s="18">
        <f t="shared" si="597"/>
        <v>0</v>
      </c>
      <c r="W5504" s="18">
        <f t="shared" si="598"/>
        <v>0</v>
      </c>
      <c r="X5504" s="27"/>
      <c r="Y5504" s="19">
        <f t="shared" si="599"/>
        <v>0</v>
      </c>
      <c r="Z5504" s="18">
        <f t="shared" si="600"/>
        <v>0</v>
      </c>
      <c r="AA5504" s="12">
        <v>13</v>
      </c>
      <c r="AB5504" s="12">
        <v>70.81</v>
      </c>
      <c r="AC5504" s="28">
        <f>+I5504+Y5504-Z5504</f>
        <v>0.59</v>
      </c>
      <c r="AD5504" s="20">
        <f t="shared" si="601"/>
        <v>0</v>
      </c>
      <c r="AE5504">
        <v>0</v>
      </c>
    </row>
    <row r="5505" spans="1:31" x14ac:dyDescent="0.25">
      <c r="A5505" s="9">
        <v>45260</v>
      </c>
      <c r="B5505" s="10" t="s">
        <v>627</v>
      </c>
      <c r="C5505" s="10" t="s">
        <v>603</v>
      </c>
      <c r="D5505" s="10" t="s">
        <v>29</v>
      </c>
      <c r="E5505" s="10" t="s">
        <v>30</v>
      </c>
      <c r="F5505" s="10"/>
      <c r="G5505" s="10">
        <v>0</v>
      </c>
      <c r="H5505" s="11">
        <f>SUMIFS(AA:AA,$A:$A,EOMONTH($A5505,-1),$B:$B,$B5505)</f>
        <v>12</v>
      </c>
      <c r="I5505" s="63">
        <f>ROUND(SUMIFS(AC:AC,$A:$A,EOMONTH($A5505,-1),$B:$B,$B5505),2)</f>
        <v>0.54</v>
      </c>
      <c r="J5505" s="11">
        <f>SUMIFS(AB:AB,$A:$A,EOMONTH($A5505,-1),$B:$B,$B5505)</f>
        <v>0</v>
      </c>
      <c r="K5505" s="13">
        <v>0</v>
      </c>
      <c r="L5505" s="25">
        <v>0</v>
      </c>
      <c r="M5505" s="15">
        <v>0</v>
      </c>
      <c r="N5505" s="14">
        <v>0</v>
      </c>
      <c r="O5505" s="16">
        <v>0</v>
      </c>
      <c r="P5505" s="16">
        <v>0</v>
      </c>
      <c r="Q5505" s="16">
        <v>0</v>
      </c>
      <c r="R5505" s="16">
        <f>Q5505*16.876/100</f>
        <v>0</v>
      </c>
      <c r="S5505" s="17">
        <f t="shared" si="595"/>
        <v>0</v>
      </c>
      <c r="T5505" s="16">
        <v>0</v>
      </c>
      <c r="U5505" s="18">
        <f t="shared" si="596"/>
        <v>0</v>
      </c>
      <c r="V5505" s="18">
        <f t="shared" si="597"/>
        <v>0</v>
      </c>
      <c r="W5505" s="18">
        <f t="shared" si="598"/>
        <v>0</v>
      </c>
      <c r="X5505" s="27"/>
      <c r="Y5505" s="19">
        <f t="shared" si="599"/>
        <v>0</v>
      </c>
      <c r="Z5505" s="18">
        <f t="shared" si="600"/>
        <v>0</v>
      </c>
      <c r="AA5505" s="12">
        <v>12</v>
      </c>
      <c r="AB5505" s="12">
        <v>0</v>
      </c>
      <c r="AC5505" s="28">
        <f>+I5505+Y5505-Z5505</f>
        <v>0.54</v>
      </c>
      <c r="AD5505" s="20">
        <f t="shared" si="601"/>
        <v>0</v>
      </c>
      <c r="AE5505">
        <v>0</v>
      </c>
    </row>
    <row r="5506" spans="1:31" x14ac:dyDescent="0.25">
      <c r="A5506" s="9">
        <v>45260</v>
      </c>
      <c r="B5506" s="10" t="s">
        <v>628</v>
      </c>
      <c r="C5506" s="10" t="s">
        <v>603</v>
      </c>
      <c r="D5506" s="10" t="s">
        <v>29</v>
      </c>
      <c r="E5506" s="10" t="s">
        <v>30</v>
      </c>
      <c r="F5506" s="10"/>
      <c r="G5506" s="10">
        <v>0</v>
      </c>
      <c r="H5506" s="11">
        <f>SUMIFS(AA:AA,$A:$A,EOMONTH($A5506,-1),$B:$B,$B5506)</f>
        <v>360</v>
      </c>
      <c r="I5506" s="63">
        <f>ROUND(SUMIFS(AC:AC,$A:$A,EOMONTH($A5506,-1),$B:$B,$B5506),2)</f>
        <v>16.25</v>
      </c>
      <c r="J5506" s="11">
        <f>SUMIFS(AB:AB,$A:$A,EOMONTH($A5506,-1),$B:$B,$B5506)</f>
        <v>0</v>
      </c>
      <c r="K5506" s="13">
        <v>0</v>
      </c>
      <c r="L5506" s="25">
        <v>0</v>
      </c>
      <c r="M5506" s="15">
        <v>0</v>
      </c>
      <c r="N5506" s="14">
        <v>0</v>
      </c>
      <c r="O5506" s="16">
        <v>0</v>
      </c>
      <c r="P5506" s="16">
        <v>0</v>
      </c>
      <c r="Q5506" s="16">
        <v>0</v>
      </c>
      <c r="R5506" s="16">
        <f>Q5506*16.876/100</f>
        <v>0</v>
      </c>
      <c r="S5506" s="17">
        <f t="shared" si="595"/>
        <v>0</v>
      </c>
      <c r="T5506" s="16">
        <v>0</v>
      </c>
      <c r="U5506" s="18">
        <f t="shared" si="596"/>
        <v>0</v>
      </c>
      <c r="V5506" s="18">
        <f t="shared" si="597"/>
        <v>0</v>
      </c>
      <c r="W5506" s="18">
        <f t="shared" si="598"/>
        <v>0</v>
      </c>
      <c r="X5506" s="27"/>
      <c r="Y5506" s="19">
        <f t="shared" si="599"/>
        <v>0</v>
      </c>
      <c r="Z5506" s="18">
        <f t="shared" si="600"/>
        <v>0</v>
      </c>
      <c r="AA5506" s="12">
        <v>360</v>
      </c>
      <c r="AB5506" s="12">
        <v>0</v>
      </c>
      <c r="AC5506" s="28">
        <f>+I5506+Y5506-Z5506</f>
        <v>16.25</v>
      </c>
      <c r="AD5506" s="20">
        <f t="shared" si="601"/>
        <v>0</v>
      </c>
      <c r="AE5506">
        <v>0</v>
      </c>
    </row>
    <row r="5507" spans="1:31" x14ac:dyDescent="0.25">
      <c r="A5507" s="9">
        <v>45260</v>
      </c>
      <c r="B5507" s="10" t="s">
        <v>629</v>
      </c>
      <c r="C5507" s="10" t="s">
        <v>603</v>
      </c>
      <c r="D5507" s="10" t="s">
        <v>40</v>
      </c>
      <c r="E5507" s="10" t="s">
        <v>30</v>
      </c>
      <c r="F5507" s="10">
        <v>410</v>
      </c>
      <c r="G5507" s="10">
        <v>447</v>
      </c>
      <c r="H5507" s="11">
        <f>SUMIFS(AA:AA,$A:$A,EOMONTH($A5507,-1),$B:$B,$B5507)</f>
        <v>936</v>
      </c>
      <c r="I5507" s="63">
        <f>ROUND(SUMIFS(AC:AC,$A:$A,EOMONTH($A5507,-1),$B:$B,$B5507),2)</f>
        <v>42.26</v>
      </c>
      <c r="J5507" s="11">
        <f>SUMIFS(AB:AB,$A:$A,EOMONTH($A5507,-1),$B:$B,$B5507)</f>
        <v>37463.29</v>
      </c>
      <c r="K5507" s="13">
        <v>0</v>
      </c>
      <c r="L5507" s="25">
        <v>0</v>
      </c>
      <c r="M5507" s="15">
        <v>0</v>
      </c>
      <c r="N5507" s="14">
        <v>0</v>
      </c>
      <c r="O5507" s="16">
        <v>80</v>
      </c>
      <c r="P5507" s="16">
        <v>4203.2</v>
      </c>
      <c r="Q5507" s="16">
        <v>0</v>
      </c>
      <c r="R5507" s="16">
        <f>Q5507*16.876/100</f>
        <v>0</v>
      </c>
      <c r="S5507" s="17">
        <f t="shared" si="595"/>
        <v>0</v>
      </c>
      <c r="T5507" s="16">
        <v>0</v>
      </c>
      <c r="U5507" s="18">
        <f t="shared" si="596"/>
        <v>418.392</v>
      </c>
      <c r="V5507" s="18">
        <f t="shared" si="597"/>
        <v>0</v>
      </c>
      <c r="W5507" s="18">
        <f t="shared" si="598"/>
        <v>0</v>
      </c>
      <c r="X5507" s="27"/>
      <c r="Y5507" s="19">
        <f t="shared" si="599"/>
        <v>0</v>
      </c>
      <c r="Z5507" s="18">
        <f t="shared" si="600"/>
        <v>35.76</v>
      </c>
      <c r="AA5507" s="12">
        <v>856</v>
      </c>
      <c r="AB5507" s="12">
        <v>33260.089999999997</v>
      </c>
      <c r="AC5507" s="28">
        <f>+I5507+Y5507-Z5507</f>
        <v>6.5</v>
      </c>
      <c r="AD5507" s="20">
        <f t="shared" si="601"/>
        <v>0</v>
      </c>
      <c r="AE5507">
        <v>0</v>
      </c>
    </row>
    <row r="5508" spans="1:31" x14ac:dyDescent="0.25">
      <c r="A5508" s="9">
        <v>45260</v>
      </c>
      <c r="B5508" s="10" t="s">
        <v>630</v>
      </c>
      <c r="C5508" s="10" t="s">
        <v>213</v>
      </c>
      <c r="D5508" s="10" t="s">
        <v>40</v>
      </c>
      <c r="E5508" s="10" t="s">
        <v>30</v>
      </c>
      <c r="F5508" s="10">
        <v>450</v>
      </c>
      <c r="G5508" s="10">
        <v>490</v>
      </c>
      <c r="H5508" s="11">
        <f>SUMIFS(AA:AA,$A:$A,EOMONTH($A5508,-1),$B:$B,$B5508)</f>
        <v>796</v>
      </c>
      <c r="I5508" s="63">
        <f>ROUND(SUMIFS(AC:AC,$A:$A,EOMONTH($A5508,-1),$B:$B,$B5508),2)</f>
        <v>141.63</v>
      </c>
      <c r="J5508" s="11">
        <f>SUMIFS(AB:AB,$A:$A,EOMONTH($A5508,-1),$B:$B,$B5508)</f>
        <v>29390.39</v>
      </c>
      <c r="K5508" s="13">
        <v>0</v>
      </c>
      <c r="L5508" s="25">
        <v>0</v>
      </c>
      <c r="M5508" s="15">
        <v>0</v>
      </c>
      <c r="N5508" s="14">
        <v>0</v>
      </c>
      <c r="O5508" s="16">
        <v>0</v>
      </c>
      <c r="P5508" s="16">
        <v>0</v>
      </c>
      <c r="Q5508" s="16">
        <v>0</v>
      </c>
      <c r="R5508" s="16">
        <f>Q5508*16.876/100</f>
        <v>0</v>
      </c>
      <c r="S5508" s="17">
        <f t="shared" si="595"/>
        <v>0</v>
      </c>
      <c r="T5508" s="16">
        <v>0</v>
      </c>
      <c r="U5508" s="18">
        <f t="shared" si="596"/>
        <v>390.04</v>
      </c>
      <c r="V5508" s="18">
        <f t="shared" si="597"/>
        <v>0</v>
      </c>
      <c r="W5508" s="18">
        <f t="shared" si="598"/>
        <v>0</v>
      </c>
      <c r="X5508" s="27"/>
      <c r="Y5508" s="19">
        <f t="shared" si="599"/>
        <v>0</v>
      </c>
      <c r="Z5508" s="18">
        <f t="shared" si="600"/>
        <v>0</v>
      </c>
      <c r="AA5508" s="12">
        <v>796</v>
      </c>
      <c r="AB5508" s="12">
        <v>29390.39</v>
      </c>
      <c r="AC5508" s="28">
        <f>+I5508+Y5508-Z5508</f>
        <v>141.63</v>
      </c>
      <c r="AD5508" s="20">
        <f t="shared" si="601"/>
        <v>0</v>
      </c>
      <c r="AE5508">
        <v>0</v>
      </c>
    </row>
    <row r="5509" spans="1:31" x14ac:dyDescent="0.25">
      <c r="A5509" s="59">
        <v>45260</v>
      </c>
      <c r="B5509" s="60" t="s">
        <v>812</v>
      </c>
      <c r="C5509" s="60" t="s">
        <v>603</v>
      </c>
      <c r="D5509" s="60" t="s">
        <v>40</v>
      </c>
      <c r="E5509" s="60" t="s">
        <v>30</v>
      </c>
      <c r="F5509" s="10"/>
      <c r="G5509" s="10"/>
      <c r="H5509" s="11"/>
      <c r="I5509" s="63">
        <f>ROUND(SUMIFS(AC:AC,$A:$A,EOMONTH($A5509,-1),$B:$B,$B5509),2)</f>
        <v>0</v>
      </c>
      <c r="J5509" s="11"/>
      <c r="K5509" s="13"/>
      <c r="L5509" s="25"/>
      <c r="M5509" s="15"/>
      <c r="N5509" s="14"/>
      <c r="O5509" s="16"/>
      <c r="P5509" s="16"/>
      <c r="Q5509" s="16"/>
      <c r="R5509" s="16"/>
      <c r="S5509" s="17">
        <f t="shared" ref="S5509:S5572" si="602">Q5509+R5509</f>
        <v>0</v>
      </c>
      <c r="T5509" s="16"/>
      <c r="U5509" s="18">
        <f t="shared" ref="U5509:U5572" si="603">H5509*G5509/1000</f>
        <v>0</v>
      </c>
      <c r="V5509" s="18">
        <f t="shared" ref="V5509:V5572" si="604">M5509*F5509/1000</f>
        <v>0</v>
      </c>
      <c r="W5509" s="18">
        <f t="shared" ref="W5509:W5572" si="605">V5509*16.789/100</f>
        <v>0</v>
      </c>
      <c r="X5509" s="27"/>
      <c r="Y5509" s="19">
        <f t="shared" ref="Y5509:Y5572" si="606">V5509+W5509+X5509</f>
        <v>0</v>
      </c>
      <c r="Z5509" s="18">
        <f t="shared" ref="Z5509:Z5572" si="607">O5509*G5509/1000</f>
        <v>0</v>
      </c>
      <c r="AA5509" s="12"/>
      <c r="AB5509" s="12"/>
      <c r="AC5509" s="28">
        <f>+I5509+Y5509-Z5509</f>
        <v>0</v>
      </c>
      <c r="AD5509" s="20">
        <f t="shared" ref="AD5509:AD5572" si="608">IF(AC5509&lt;0,ROUNDUP(AC5509,-1)*-1,0)</f>
        <v>0</v>
      </c>
      <c r="AE5509">
        <v>0</v>
      </c>
    </row>
    <row r="5510" spans="1:31" x14ac:dyDescent="0.25">
      <c r="A5510" s="9">
        <v>45260</v>
      </c>
      <c r="B5510" s="10" t="s">
        <v>631</v>
      </c>
      <c r="C5510" s="10" t="s">
        <v>603</v>
      </c>
      <c r="D5510" s="10" t="s">
        <v>40</v>
      </c>
      <c r="E5510" s="10" t="s">
        <v>30</v>
      </c>
      <c r="F5510" s="10">
        <v>590</v>
      </c>
      <c r="G5510" s="10">
        <v>643</v>
      </c>
      <c r="H5510" s="11">
        <f>SUMIFS(AA:AA,$A:$A,EOMONTH($A5510,-1),$B:$B,$B5510)</f>
        <v>416</v>
      </c>
      <c r="I5510" s="63">
        <f>ROUND(SUMIFS(AC:AC,$A:$A,EOMONTH($A5510,-1),$B:$B,$B5510),2)</f>
        <v>60.7</v>
      </c>
      <c r="J5510" s="11">
        <f>SUMIFS(AB:AB,$A:$A,EOMONTH($A5510,-1),$B:$B,$B5510)</f>
        <v>17512.97</v>
      </c>
      <c r="K5510" s="13">
        <v>0</v>
      </c>
      <c r="L5510" s="25">
        <v>0</v>
      </c>
      <c r="M5510" s="15">
        <v>0</v>
      </c>
      <c r="N5510" s="14">
        <v>0</v>
      </c>
      <c r="O5510" s="16">
        <v>0</v>
      </c>
      <c r="P5510" s="16">
        <v>0</v>
      </c>
      <c r="Q5510" s="16">
        <v>0</v>
      </c>
      <c r="R5510" s="16">
        <f>Q5510*16.876/100</f>
        <v>0</v>
      </c>
      <c r="S5510" s="17">
        <f t="shared" si="602"/>
        <v>0</v>
      </c>
      <c r="T5510" s="16">
        <v>0</v>
      </c>
      <c r="U5510" s="18">
        <f t="shared" si="603"/>
        <v>267.488</v>
      </c>
      <c r="V5510" s="18">
        <f t="shared" si="604"/>
        <v>0</v>
      </c>
      <c r="W5510" s="18">
        <f t="shared" si="605"/>
        <v>0</v>
      </c>
      <c r="X5510" s="27"/>
      <c r="Y5510" s="19">
        <f t="shared" si="606"/>
        <v>0</v>
      </c>
      <c r="Z5510" s="18">
        <f t="shared" si="607"/>
        <v>0</v>
      </c>
      <c r="AA5510" s="12">
        <v>416</v>
      </c>
      <c r="AB5510" s="12">
        <v>17512.97</v>
      </c>
      <c r="AC5510" s="28">
        <f>+I5510+Y5510-Z5510</f>
        <v>60.7</v>
      </c>
      <c r="AD5510" s="20">
        <f t="shared" si="608"/>
        <v>0</v>
      </c>
      <c r="AE5510">
        <v>0</v>
      </c>
    </row>
    <row r="5511" spans="1:31" x14ac:dyDescent="0.25">
      <c r="A5511" s="9">
        <v>45260</v>
      </c>
      <c r="B5511" s="10" t="s">
        <v>632</v>
      </c>
      <c r="C5511" s="10" t="s">
        <v>603</v>
      </c>
      <c r="D5511" s="10" t="s">
        <v>40</v>
      </c>
      <c r="E5511" s="10" t="s">
        <v>30</v>
      </c>
      <c r="F5511" s="10">
        <v>730</v>
      </c>
      <c r="G5511" s="10">
        <v>796</v>
      </c>
      <c r="H5511" s="11">
        <f>SUMIFS(AA:AA,$A:$A,EOMONTH($A5511,-1),$B:$B,$B5511)</f>
        <v>11555</v>
      </c>
      <c r="I5511" s="63">
        <f>ROUND(SUMIFS(AC:AC,$A:$A,EOMONTH($A5511,-1),$B:$B,$B5511),2)</f>
        <v>4494.6000000000004</v>
      </c>
      <c r="J5511" s="11">
        <f>SUMIFS(AB:AB,$A:$A,EOMONTH($A5511,-1),$B:$B,$B5511)</f>
        <v>628749.23</v>
      </c>
      <c r="K5511" s="13">
        <v>0</v>
      </c>
      <c r="L5511" s="25">
        <v>0</v>
      </c>
      <c r="M5511" s="15">
        <v>0</v>
      </c>
      <c r="N5511" s="14">
        <v>0</v>
      </c>
      <c r="O5511" s="16">
        <v>0</v>
      </c>
      <c r="P5511" s="16">
        <v>0</v>
      </c>
      <c r="Q5511" s="16">
        <v>0</v>
      </c>
      <c r="R5511" s="16">
        <f>Q5511*16.876/100</f>
        <v>0</v>
      </c>
      <c r="S5511" s="17">
        <f t="shared" si="602"/>
        <v>0</v>
      </c>
      <c r="T5511" s="16">
        <v>0</v>
      </c>
      <c r="U5511" s="18">
        <f t="shared" si="603"/>
        <v>9197.7800000000007</v>
      </c>
      <c r="V5511" s="18">
        <f t="shared" si="604"/>
        <v>0</v>
      </c>
      <c r="W5511" s="18">
        <f t="shared" si="605"/>
        <v>0</v>
      </c>
      <c r="X5511" s="27"/>
      <c r="Y5511" s="19">
        <f t="shared" si="606"/>
        <v>0</v>
      </c>
      <c r="Z5511" s="18">
        <f t="shared" si="607"/>
        <v>0</v>
      </c>
      <c r="AA5511" s="12">
        <v>11555</v>
      </c>
      <c r="AB5511" s="12">
        <v>628749.23</v>
      </c>
      <c r="AC5511" s="28">
        <f>+I5511+Y5511-Z5511</f>
        <v>4494.6000000000004</v>
      </c>
      <c r="AD5511" s="20">
        <f t="shared" si="608"/>
        <v>0</v>
      </c>
      <c r="AE5511">
        <v>0</v>
      </c>
    </row>
    <row r="5512" spans="1:31" x14ac:dyDescent="0.25">
      <c r="A5512" s="9">
        <v>45260</v>
      </c>
      <c r="B5512" s="10" t="s">
        <v>633</v>
      </c>
      <c r="C5512" s="10" t="s">
        <v>603</v>
      </c>
      <c r="D5512" s="10" t="s">
        <v>29</v>
      </c>
      <c r="E5512" s="10" t="s">
        <v>30</v>
      </c>
      <c r="F5512" s="10"/>
      <c r="G5512" s="10">
        <v>0</v>
      </c>
      <c r="H5512" s="11">
        <f>SUMIFS(AA:AA,$A:$A,EOMONTH($A5512,-1),$B:$B,$B5512)</f>
        <v>212</v>
      </c>
      <c r="I5512" s="63">
        <f>ROUND(SUMIFS(AC:AC,$A:$A,EOMONTH($A5512,-1),$B:$B,$B5512),2)</f>
        <v>8.76</v>
      </c>
      <c r="J5512" s="11">
        <f>SUMIFS(AB:AB,$A:$A,EOMONTH($A5512,-1),$B:$B,$B5512)</f>
        <v>9800.5499999999993</v>
      </c>
      <c r="K5512" s="13">
        <v>0</v>
      </c>
      <c r="L5512" s="25">
        <v>0</v>
      </c>
      <c r="M5512" s="15">
        <v>0</v>
      </c>
      <c r="N5512" s="14">
        <v>0</v>
      </c>
      <c r="O5512" s="16">
        <v>0</v>
      </c>
      <c r="P5512" s="16">
        <v>0</v>
      </c>
      <c r="Q5512" s="16">
        <v>0</v>
      </c>
      <c r="R5512" s="16">
        <f>Q5512*16.876/100</f>
        <v>0</v>
      </c>
      <c r="S5512" s="17">
        <f t="shared" si="602"/>
        <v>0</v>
      </c>
      <c r="T5512" s="16">
        <v>0</v>
      </c>
      <c r="U5512" s="18">
        <f t="shared" si="603"/>
        <v>0</v>
      </c>
      <c r="V5512" s="18">
        <f t="shared" si="604"/>
        <v>0</v>
      </c>
      <c r="W5512" s="18">
        <f t="shared" si="605"/>
        <v>0</v>
      </c>
      <c r="X5512" s="27"/>
      <c r="Y5512" s="19">
        <f t="shared" si="606"/>
        <v>0</v>
      </c>
      <c r="Z5512" s="18">
        <f t="shared" si="607"/>
        <v>0</v>
      </c>
      <c r="AA5512" s="12">
        <v>212</v>
      </c>
      <c r="AB5512" s="12">
        <v>9800.5499999999993</v>
      </c>
      <c r="AC5512" s="28">
        <f>+I5512+Y5512-Z5512</f>
        <v>8.76</v>
      </c>
      <c r="AD5512" s="20">
        <f t="shared" si="608"/>
        <v>0</v>
      </c>
      <c r="AE5512">
        <v>0</v>
      </c>
    </row>
    <row r="5513" spans="1:31" x14ac:dyDescent="0.25">
      <c r="A5513" s="9">
        <v>45260</v>
      </c>
      <c r="B5513" s="10" t="s">
        <v>634</v>
      </c>
      <c r="C5513" s="10" t="s">
        <v>603</v>
      </c>
      <c r="D5513" s="10" t="s">
        <v>40</v>
      </c>
      <c r="E5513" s="10" t="s">
        <v>30</v>
      </c>
      <c r="F5513" s="10">
        <v>1150</v>
      </c>
      <c r="G5513" s="10">
        <v>1253</v>
      </c>
      <c r="H5513" s="11">
        <f>SUMIFS(AA:AA,$A:$A,EOMONTH($A5513,-1),$B:$B,$B5513)</f>
        <v>14657</v>
      </c>
      <c r="I5513" s="63">
        <f>ROUND(SUMIFS(AC:AC,$A:$A,EOMONTH($A5513,-1),$B:$B,$B5513),2)</f>
        <v>7032.07</v>
      </c>
      <c r="J5513" s="11">
        <f>SUMIFS(AB:AB,$A:$A,EOMONTH($A5513,-1),$B:$B,$B5513)</f>
        <v>1331320.58</v>
      </c>
      <c r="K5513" s="13">
        <v>0</v>
      </c>
      <c r="L5513" s="25">
        <v>0</v>
      </c>
      <c r="M5513" s="15">
        <v>0</v>
      </c>
      <c r="N5513" s="14">
        <v>0</v>
      </c>
      <c r="O5513" s="16">
        <v>0</v>
      </c>
      <c r="P5513" s="16">
        <v>0</v>
      </c>
      <c r="Q5513" s="16">
        <v>0</v>
      </c>
      <c r="R5513" s="16">
        <f>Q5513*16.876/100</f>
        <v>0</v>
      </c>
      <c r="S5513" s="17">
        <f t="shared" si="602"/>
        <v>0</v>
      </c>
      <c r="T5513" s="16">
        <v>0</v>
      </c>
      <c r="U5513" s="18">
        <f t="shared" si="603"/>
        <v>18365.221000000001</v>
      </c>
      <c r="V5513" s="18">
        <f t="shared" si="604"/>
        <v>0</v>
      </c>
      <c r="W5513" s="18">
        <f t="shared" si="605"/>
        <v>0</v>
      </c>
      <c r="X5513" s="27"/>
      <c r="Y5513" s="19">
        <f t="shared" si="606"/>
        <v>0</v>
      </c>
      <c r="Z5513" s="18">
        <f t="shared" si="607"/>
        <v>0</v>
      </c>
      <c r="AA5513" s="12">
        <v>14657</v>
      </c>
      <c r="AB5513" s="12">
        <v>1331320.58</v>
      </c>
      <c r="AC5513" s="28">
        <f>+I5513+Y5513-Z5513</f>
        <v>7032.07</v>
      </c>
      <c r="AD5513" s="20">
        <f t="shared" si="608"/>
        <v>0</v>
      </c>
      <c r="AE5513">
        <v>0</v>
      </c>
    </row>
    <row r="5514" spans="1:31" x14ac:dyDescent="0.25">
      <c r="A5514" s="9">
        <v>45260</v>
      </c>
      <c r="B5514" s="10" t="s">
        <v>635</v>
      </c>
      <c r="C5514" s="10" t="s">
        <v>603</v>
      </c>
      <c r="D5514" s="10" t="s">
        <v>40</v>
      </c>
      <c r="E5514" s="10" t="s">
        <v>30</v>
      </c>
      <c r="F5514" s="10">
        <v>920</v>
      </c>
      <c r="G5514" s="10">
        <v>1003</v>
      </c>
      <c r="H5514" s="11">
        <f>SUMIFS(AA:AA,$A:$A,EOMONTH($A5514,-1),$B:$B,$B5514)</f>
        <v>-113</v>
      </c>
      <c r="I5514" s="63">
        <f>ROUND(SUMIFS(AC:AC,$A:$A,EOMONTH($A5514,-1),$B:$B,$B5514),2)</f>
        <v>-111.72</v>
      </c>
      <c r="J5514" s="11">
        <f>SUMIFS(AB:AB,$A:$A,EOMONTH($A5514,-1),$B:$B,$B5514)</f>
        <v>-13394.02</v>
      </c>
      <c r="K5514" s="13">
        <v>0</v>
      </c>
      <c r="L5514" s="25">
        <v>0</v>
      </c>
      <c r="M5514" s="15">
        <v>0</v>
      </c>
      <c r="N5514" s="14">
        <v>0</v>
      </c>
      <c r="O5514" s="16">
        <v>0</v>
      </c>
      <c r="P5514" s="16">
        <v>0</v>
      </c>
      <c r="Q5514" s="16">
        <v>0</v>
      </c>
      <c r="R5514" s="16">
        <f>Q5514*16.876/100</f>
        <v>0</v>
      </c>
      <c r="S5514" s="17">
        <f t="shared" si="602"/>
        <v>0</v>
      </c>
      <c r="T5514" s="16">
        <v>0</v>
      </c>
      <c r="U5514" s="18">
        <f t="shared" si="603"/>
        <v>-113.339</v>
      </c>
      <c r="V5514" s="18">
        <f t="shared" si="604"/>
        <v>0</v>
      </c>
      <c r="W5514" s="18">
        <f t="shared" si="605"/>
        <v>0</v>
      </c>
      <c r="X5514" s="27"/>
      <c r="Y5514" s="19">
        <f t="shared" si="606"/>
        <v>0</v>
      </c>
      <c r="Z5514" s="18">
        <f t="shared" si="607"/>
        <v>0</v>
      </c>
      <c r="AA5514" s="12">
        <v>-113</v>
      </c>
      <c r="AB5514" s="12">
        <v>-13394.02</v>
      </c>
      <c r="AC5514" s="28">
        <f>+I5514+Y5514-Z5514</f>
        <v>-111.72</v>
      </c>
      <c r="AD5514" s="20">
        <f t="shared" si="608"/>
        <v>120</v>
      </c>
      <c r="AE5514">
        <v>120</v>
      </c>
    </row>
    <row r="5515" spans="1:31" x14ac:dyDescent="0.25">
      <c r="A5515" s="9">
        <v>45260</v>
      </c>
      <c r="B5515" s="10" t="s">
        <v>636</v>
      </c>
      <c r="C5515" s="10" t="s">
        <v>320</v>
      </c>
      <c r="D5515" s="10" t="s">
        <v>40</v>
      </c>
      <c r="E5515" s="10" t="s">
        <v>30</v>
      </c>
      <c r="F5515" s="10">
        <v>360</v>
      </c>
      <c r="G5515" s="10">
        <v>392</v>
      </c>
      <c r="H5515" s="11">
        <f>SUMIFS(AA:AA,$A:$A,EOMONTH($A5515,-1),$B:$B,$B5515)</f>
        <v>1</v>
      </c>
      <c r="I5515" s="63">
        <f>ROUND(SUMIFS(AC:AC,$A:$A,EOMONTH($A5515,-1),$B:$B,$B5515),2)</f>
        <v>-66.2</v>
      </c>
      <c r="J5515" s="11">
        <f>SUMIFS(AB:AB,$A:$A,EOMONTH($A5515,-1),$B:$B,$B5515)</f>
        <v>38.11</v>
      </c>
      <c r="K5515" s="13">
        <v>0</v>
      </c>
      <c r="L5515" s="25">
        <v>0</v>
      </c>
      <c r="M5515" s="15">
        <v>0</v>
      </c>
      <c r="N5515" s="14">
        <v>0</v>
      </c>
      <c r="O5515" s="16">
        <v>0</v>
      </c>
      <c r="P5515" s="16">
        <v>0</v>
      </c>
      <c r="Q5515" s="16">
        <v>0</v>
      </c>
      <c r="R5515" s="16">
        <f>Q5515*16.876/100</f>
        <v>0</v>
      </c>
      <c r="S5515" s="17">
        <f t="shared" si="602"/>
        <v>0</v>
      </c>
      <c r="T5515" s="16">
        <v>0</v>
      </c>
      <c r="U5515" s="18">
        <f t="shared" si="603"/>
        <v>0.39200000000000002</v>
      </c>
      <c r="V5515" s="18">
        <f t="shared" si="604"/>
        <v>0</v>
      </c>
      <c r="W5515" s="18">
        <f t="shared" si="605"/>
        <v>0</v>
      </c>
      <c r="X5515" s="27"/>
      <c r="Y5515" s="19">
        <f t="shared" si="606"/>
        <v>0</v>
      </c>
      <c r="Z5515" s="18">
        <f t="shared" si="607"/>
        <v>0</v>
      </c>
      <c r="AA5515" s="12">
        <v>1</v>
      </c>
      <c r="AB5515" s="12">
        <v>38.11</v>
      </c>
      <c r="AC5515" s="28">
        <f>+I5515+Y5515-Z5515</f>
        <v>-66.2</v>
      </c>
      <c r="AD5515" s="20">
        <f t="shared" si="608"/>
        <v>70</v>
      </c>
      <c r="AE5515">
        <v>70</v>
      </c>
    </row>
    <row r="5516" spans="1:31" x14ac:dyDescent="0.25">
      <c r="A5516" s="9">
        <v>45260</v>
      </c>
      <c r="B5516" s="10" t="s">
        <v>637</v>
      </c>
      <c r="C5516" s="10" t="s">
        <v>603</v>
      </c>
      <c r="D5516" s="10" t="s">
        <v>40</v>
      </c>
      <c r="E5516" s="10" t="s">
        <v>30</v>
      </c>
      <c r="F5516" s="10">
        <v>620</v>
      </c>
      <c r="G5516" s="10">
        <v>676</v>
      </c>
      <c r="H5516" s="11">
        <f>SUMIFS(AA:AA,$A:$A,EOMONTH($A5516,-1),$B:$B,$B5516)</f>
        <v>0</v>
      </c>
      <c r="I5516" s="63">
        <f>ROUND(SUMIFS(AC:AC,$A:$A,EOMONTH($A5516,-1),$B:$B,$B5516),2)</f>
        <v>-23.97</v>
      </c>
      <c r="J5516" s="11">
        <f>SUMIFS(AB:AB,$A:$A,EOMONTH($A5516,-1),$B:$B,$B5516)</f>
        <v>0</v>
      </c>
      <c r="K5516" s="13">
        <v>0</v>
      </c>
      <c r="L5516" s="25">
        <v>0</v>
      </c>
      <c r="M5516" s="15">
        <v>350</v>
      </c>
      <c r="N5516" s="14">
        <v>18863.93</v>
      </c>
      <c r="O5516" s="16">
        <v>0</v>
      </c>
      <c r="P5516" s="16">
        <v>0</v>
      </c>
      <c r="Q5516" s="16">
        <v>0</v>
      </c>
      <c r="R5516" s="16">
        <f>Q5516*16.876/100</f>
        <v>0</v>
      </c>
      <c r="S5516" s="17">
        <f t="shared" si="602"/>
        <v>0</v>
      </c>
      <c r="T5516" s="16">
        <v>0</v>
      </c>
      <c r="U5516" s="18">
        <f t="shared" si="603"/>
        <v>0</v>
      </c>
      <c r="V5516" s="18">
        <f t="shared" si="604"/>
        <v>217</v>
      </c>
      <c r="W5516" s="18">
        <f t="shared" si="605"/>
        <v>36.432130000000001</v>
      </c>
      <c r="X5516" s="27"/>
      <c r="Y5516" s="19">
        <f t="shared" si="606"/>
        <v>253.43213</v>
      </c>
      <c r="Z5516" s="18">
        <f t="shared" si="607"/>
        <v>0</v>
      </c>
      <c r="AA5516" s="12">
        <v>350</v>
      </c>
      <c r="AB5516" s="12">
        <v>18863.93</v>
      </c>
      <c r="AC5516" s="28">
        <f>+I5516+Y5516-Z5516</f>
        <v>229.46213</v>
      </c>
      <c r="AD5516" s="20">
        <f t="shared" si="608"/>
        <v>0</v>
      </c>
      <c r="AE5516">
        <v>0</v>
      </c>
    </row>
    <row r="5517" spans="1:31" x14ac:dyDescent="0.25">
      <c r="A5517" s="9">
        <v>45260</v>
      </c>
      <c r="B5517" s="10" t="s">
        <v>638</v>
      </c>
      <c r="C5517" s="10" t="s">
        <v>603</v>
      </c>
      <c r="D5517" s="10" t="s">
        <v>40</v>
      </c>
      <c r="E5517" s="10" t="s">
        <v>30</v>
      </c>
      <c r="F5517" s="10">
        <v>1080</v>
      </c>
      <c r="G5517" s="10">
        <v>1177</v>
      </c>
      <c r="H5517" s="11">
        <f>SUMIFS(AA:AA,$A:$A,EOMONTH($A5517,-1),$B:$B,$B5517)</f>
        <v>0</v>
      </c>
      <c r="I5517" s="63">
        <f>ROUND(SUMIFS(AC:AC,$A:$A,EOMONTH($A5517,-1),$B:$B,$B5517),2)</f>
        <v>-190.15</v>
      </c>
      <c r="J5517" s="11">
        <f>SUMIFS(AB:AB,$A:$A,EOMONTH($A5517,-1),$B:$B,$B5517)</f>
        <v>0</v>
      </c>
      <c r="K5517" s="13">
        <v>0</v>
      </c>
      <c r="L5517" s="25">
        <v>0</v>
      </c>
      <c r="M5517" s="15">
        <v>237</v>
      </c>
      <c r="N5517" s="14">
        <v>19611.169999999998</v>
      </c>
      <c r="O5517" s="16">
        <v>0</v>
      </c>
      <c r="P5517" s="16">
        <v>0</v>
      </c>
      <c r="Q5517" s="16">
        <v>0</v>
      </c>
      <c r="R5517" s="16">
        <f>Q5517*16.876/100</f>
        <v>0</v>
      </c>
      <c r="S5517" s="17">
        <f t="shared" si="602"/>
        <v>0</v>
      </c>
      <c r="T5517" s="16">
        <v>0</v>
      </c>
      <c r="U5517" s="18">
        <f t="shared" si="603"/>
        <v>0</v>
      </c>
      <c r="V5517" s="18">
        <f t="shared" si="604"/>
        <v>255.96</v>
      </c>
      <c r="W5517" s="18">
        <f t="shared" si="605"/>
        <v>42.973124400000003</v>
      </c>
      <c r="X5517" s="27"/>
      <c r="Y5517" s="19">
        <f t="shared" si="606"/>
        <v>298.9331244</v>
      </c>
      <c r="Z5517" s="18">
        <f t="shared" si="607"/>
        <v>0</v>
      </c>
      <c r="AA5517" s="12">
        <v>237</v>
      </c>
      <c r="AB5517" s="12">
        <v>19611.169999999998</v>
      </c>
      <c r="AC5517" s="28">
        <f>+I5517+Y5517-Z5517</f>
        <v>108.78312439999999</v>
      </c>
      <c r="AD5517" s="20">
        <f t="shared" si="608"/>
        <v>0</v>
      </c>
      <c r="AE5517">
        <v>0</v>
      </c>
    </row>
    <row r="5518" spans="1:31" x14ac:dyDescent="0.25">
      <c r="A5518" s="59">
        <v>45260</v>
      </c>
      <c r="B5518" s="60" t="s">
        <v>813</v>
      </c>
      <c r="C5518" s="60" t="s">
        <v>603</v>
      </c>
      <c r="D5518" s="60" t="s">
        <v>40</v>
      </c>
      <c r="E5518" s="60" t="s">
        <v>30</v>
      </c>
      <c r="F5518" s="10"/>
      <c r="G5518" s="10"/>
      <c r="H5518" s="11"/>
      <c r="I5518" s="63">
        <f>ROUND(SUMIFS(AC:AC,$A:$A,EOMONTH($A5518,-1),$B:$B,$B5518),2)</f>
        <v>0</v>
      </c>
      <c r="J5518" s="11"/>
      <c r="K5518" s="13"/>
      <c r="L5518" s="25"/>
      <c r="M5518" s="15"/>
      <c r="N5518" s="14"/>
      <c r="O5518" s="16"/>
      <c r="P5518" s="16"/>
      <c r="Q5518" s="16"/>
      <c r="R5518" s="16"/>
      <c r="S5518" s="17">
        <f t="shared" si="602"/>
        <v>0</v>
      </c>
      <c r="T5518" s="16"/>
      <c r="U5518" s="18">
        <f t="shared" si="603"/>
        <v>0</v>
      </c>
      <c r="V5518" s="18">
        <f t="shared" si="604"/>
        <v>0</v>
      </c>
      <c r="W5518" s="18">
        <f t="shared" si="605"/>
        <v>0</v>
      </c>
      <c r="X5518" s="27"/>
      <c r="Y5518" s="19">
        <f t="shared" si="606"/>
        <v>0</v>
      </c>
      <c r="Z5518" s="18">
        <f t="shared" si="607"/>
        <v>0</v>
      </c>
      <c r="AA5518" s="12"/>
      <c r="AB5518" s="12"/>
      <c r="AC5518" s="28">
        <f>+I5518+Y5518-Z5518</f>
        <v>0</v>
      </c>
      <c r="AD5518" s="20">
        <f t="shared" si="608"/>
        <v>0</v>
      </c>
      <c r="AE5518">
        <v>0</v>
      </c>
    </row>
    <row r="5519" spans="1:31" x14ac:dyDescent="0.25">
      <c r="A5519" s="59">
        <v>45260</v>
      </c>
      <c r="B5519" s="60" t="s">
        <v>814</v>
      </c>
      <c r="C5519" s="60" t="s">
        <v>603</v>
      </c>
      <c r="D5519" s="60" t="s">
        <v>40</v>
      </c>
      <c r="E5519" s="60" t="s">
        <v>30</v>
      </c>
      <c r="F5519" s="10"/>
      <c r="G5519" s="10"/>
      <c r="H5519" s="11"/>
      <c r="I5519" s="63">
        <f>ROUND(SUMIFS(AC:AC,$A:$A,EOMONTH($A5519,-1),$B:$B,$B5519),2)</f>
        <v>0</v>
      </c>
      <c r="J5519" s="11"/>
      <c r="K5519" s="13"/>
      <c r="L5519" s="25"/>
      <c r="M5519" s="15"/>
      <c r="N5519" s="14"/>
      <c r="O5519" s="16"/>
      <c r="P5519" s="16"/>
      <c r="Q5519" s="16"/>
      <c r="R5519" s="16"/>
      <c r="S5519" s="17">
        <f t="shared" si="602"/>
        <v>0</v>
      </c>
      <c r="T5519" s="16"/>
      <c r="U5519" s="18">
        <f t="shared" si="603"/>
        <v>0</v>
      </c>
      <c r="V5519" s="18">
        <f t="shared" si="604"/>
        <v>0</v>
      </c>
      <c r="W5519" s="18">
        <f t="shared" si="605"/>
        <v>0</v>
      </c>
      <c r="X5519" s="27"/>
      <c r="Y5519" s="19">
        <f t="shared" si="606"/>
        <v>0</v>
      </c>
      <c r="Z5519" s="18">
        <f t="shared" si="607"/>
        <v>0</v>
      </c>
      <c r="AA5519" s="12"/>
      <c r="AB5519" s="12"/>
      <c r="AC5519" s="28">
        <f>+I5519+Y5519-Z5519</f>
        <v>0</v>
      </c>
      <c r="AD5519" s="20">
        <f t="shared" si="608"/>
        <v>0</v>
      </c>
      <c r="AE5519">
        <v>0</v>
      </c>
    </row>
    <row r="5520" spans="1:31" x14ac:dyDescent="0.25">
      <c r="A5520" s="59">
        <v>45260</v>
      </c>
      <c r="B5520" s="60" t="s">
        <v>815</v>
      </c>
      <c r="C5520" s="60" t="s">
        <v>603</v>
      </c>
      <c r="D5520" s="60" t="s">
        <v>40</v>
      </c>
      <c r="E5520" s="60" t="s">
        <v>30</v>
      </c>
      <c r="F5520" s="10"/>
      <c r="G5520" s="10"/>
      <c r="H5520" s="11"/>
      <c r="I5520" s="63">
        <f>ROUND(SUMIFS(AC:AC,$A:$A,EOMONTH($A5520,-1),$B:$B,$B5520),2)</f>
        <v>0</v>
      </c>
      <c r="J5520" s="11"/>
      <c r="K5520" s="13"/>
      <c r="L5520" s="25"/>
      <c r="M5520" s="15"/>
      <c r="N5520" s="14"/>
      <c r="O5520" s="16"/>
      <c r="P5520" s="16"/>
      <c r="Q5520" s="16"/>
      <c r="R5520" s="16"/>
      <c r="S5520" s="17">
        <f t="shared" si="602"/>
        <v>0</v>
      </c>
      <c r="T5520" s="16"/>
      <c r="U5520" s="18">
        <f t="shared" si="603"/>
        <v>0</v>
      </c>
      <c r="V5520" s="18">
        <f t="shared" si="604"/>
        <v>0</v>
      </c>
      <c r="W5520" s="18">
        <f t="shared" si="605"/>
        <v>0</v>
      </c>
      <c r="X5520" s="27"/>
      <c r="Y5520" s="19">
        <f t="shared" si="606"/>
        <v>0</v>
      </c>
      <c r="Z5520" s="18">
        <f t="shared" si="607"/>
        <v>0</v>
      </c>
      <c r="AA5520" s="12"/>
      <c r="AB5520" s="12"/>
      <c r="AC5520" s="28">
        <f>+I5520+Y5520-Z5520</f>
        <v>0</v>
      </c>
      <c r="AD5520" s="20">
        <f t="shared" si="608"/>
        <v>0</v>
      </c>
      <c r="AE5520">
        <v>0</v>
      </c>
    </row>
    <row r="5521" spans="1:31" x14ac:dyDescent="0.25">
      <c r="A5521" s="9">
        <v>45260</v>
      </c>
      <c r="B5521" s="10" t="s">
        <v>639</v>
      </c>
      <c r="C5521" s="10" t="s">
        <v>603</v>
      </c>
      <c r="D5521" s="10" t="s">
        <v>40</v>
      </c>
      <c r="E5521" s="10" t="s">
        <v>30</v>
      </c>
      <c r="F5521" s="10">
        <v>705</v>
      </c>
      <c r="G5521" s="10">
        <v>768</v>
      </c>
      <c r="H5521" s="11">
        <f>SUMIFS(AA:AA,$A:$A,EOMONTH($A5521,-1),$B:$B,$B5521)</f>
        <v>401</v>
      </c>
      <c r="I5521" s="63">
        <f>ROUND(SUMIFS(AC:AC,$A:$A,EOMONTH($A5521,-1),$B:$B,$B5521),2)</f>
        <v>3.65</v>
      </c>
      <c r="J5521" s="11">
        <f>SUMIFS(AB:AB,$A:$A,EOMONTH($A5521,-1),$B:$B,$B5521)</f>
        <v>18462.62</v>
      </c>
      <c r="K5521" s="13">
        <v>0</v>
      </c>
      <c r="L5521" s="25">
        <v>0</v>
      </c>
      <c r="M5521" s="15">
        <v>0</v>
      </c>
      <c r="N5521" s="14">
        <v>0</v>
      </c>
      <c r="O5521" s="16">
        <v>0</v>
      </c>
      <c r="P5521" s="16">
        <v>0</v>
      </c>
      <c r="Q5521" s="16">
        <v>0</v>
      </c>
      <c r="R5521" s="16">
        <f>Q5521*16.876/100</f>
        <v>0</v>
      </c>
      <c r="S5521" s="17">
        <f t="shared" si="602"/>
        <v>0</v>
      </c>
      <c r="T5521" s="16">
        <v>0</v>
      </c>
      <c r="U5521" s="18">
        <f t="shared" si="603"/>
        <v>307.96800000000002</v>
      </c>
      <c r="V5521" s="18">
        <f t="shared" si="604"/>
        <v>0</v>
      </c>
      <c r="W5521" s="18">
        <f t="shared" si="605"/>
        <v>0</v>
      </c>
      <c r="X5521" s="27"/>
      <c r="Y5521" s="19">
        <f t="shared" si="606"/>
        <v>0</v>
      </c>
      <c r="Z5521" s="18">
        <f t="shared" si="607"/>
        <v>0</v>
      </c>
      <c r="AA5521" s="12">
        <v>401</v>
      </c>
      <c r="AB5521" s="12">
        <v>18462.62</v>
      </c>
      <c r="AC5521" s="28">
        <f>+I5521+Y5521-Z5521</f>
        <v>3.65</v>
      </c>
      <c r="AD5521" s="20">
        <f t="shared" si="608"/>
        <v>0</v>
      </c>
      <c r="AE5521">
        <v>0</v>
      </c>
    </row>
    <row r="5522" spans="1:31" x14ac:dyDescent="0.25">
      <c r="A5522" s="59">
        <v>45260</v>
      </c>
      <c r="B5522" s="60" t="s">
        <v>816</v>
      </c>
      <c r="C5522" s="60" t="s">
        <v>603</v>
      </c>
      <c r="D5522" s="60" t="s">
        <v>40</v>
      </c>
      <c r="E5522" s="60" t="s">
        <v>30</v>
      </c>
      <c r="F5522" s="10"/>
      <c r="G5522" s="10"/>
      <c r="H5522" s="11"/>
      <c r="I5522" s="63">
        <f>ROUND(SUMIFS(AC:AC,$A:$A,EOMONTH($A5522,-1),$B:$B,$B5522),2)</f>
        <v>0</v>
      </c>
      <c r="J5522" s="11"/>
      <c r="K5522" s="13"/>
      <c r="L5522" s="25"/>
      <c r="M5522" s="15"/>
      <c r="N5522" s="14"/>
      <c r="O5522" s="16"/>
      <c r="P5522" s="16"/>
      <c r="Q5522" s="16"/>
      <c r="R5522" s="16"/>
      <c r="S5522" s="17">
        <f t="shared" si="602"/>
        <v>0</v>
      </c>
      <c r="T5522" s="16"/>
      <c r="U5522" s="18">
        <f t="shared" si="603"/>
        <v>0</v>
      </c>
      <c r="V5522" s="18">
        <f t="shared" si="604"/>
        <v>0</v>
      </c>
      <c r="W5522" s="18">
        <f t="shared" si="605"/>
        <v>0</v>
      </c>
      <c r="X5522" s="27"/>
      <c r="Y5522" s="19">
        <f t="shared" si="606"/>
        <v>0</v>
      </c>
      <c r="Z5522" s="18">
        <f t="shared" si="607"/>
        <v>0</v>
      </c>
      <c r="AA5522" s="12"/>
      <c r="AB5522" s="12"/>
      <c r="AC5522" s="28">
        <f>+I5522+Y5522-Z5522</f>
        <v>0</v>
      </c>
      <c r="AD5522" s="20">
        <f t="shared" si="608"/>
        <v>0</v>
      </c>
      <c r="AE5522">
        <v>0</v>
      </c>
    </row>
    <row r="5523" spans="1:31" x14ac:dyDescent="0.25">
      <c r="A5523" s="59">
        <v>45260</v>
      </c>
      <c r="B5523" s="60" t="s">
        <v>817</v>
      </c>
      <c r="C5523" s="60" t="s">
        <v>603</v>
      </c>
      <c r="D5523" s="60" t="s">
        <v>40</v>
      </c>
      <c r="E5523" s="60" t="s">
        <v>30</v>
      </c>
      <c r="F5523" s="10"/>
      <c r="G5523" s="10"/>
      <c r="H5523" s="11"/>
      <c r="I5523" s="63">
        <f>ROUND(SUMIFS(AC:AC,$A:$A,EOMONTH($A5523,-1),$B:$B,$B5523),2)</f>
        <v>0</v>
      </c>
      <c r="J5523" s="11"/>
      <c r="K5523" s="13"/>
      <c r="L5523" s="25"/>
      <c r="M5523" s="15"/>
      <c r="N5523" s="14"/>
      <c r="O5523" s="16"/>
      <c r="P5523" s="16"/>
      <c r="Q5523" s="16"/>
      <c r="R5523" s="16"/>
      <c r="S5523" s="17">
        <f t="shared" si="602"/>
        <v>0</v>
      </c>
      <c r="T5523" s="16"/>
      <c r="U5523" s="18">
        <f t="shared" si="603"/>
        <v>0</v>
      </c>
      <c r="V5523" s="18">
        <f t="shared" si="604"/>
        <v>0</v>
      </c>
      <c r="W5523" s="18">
        <f t="shared" si="605"/>
        <v>0</v>
      </c>
      <c r="X5523" s="27"/>
      <c r="Y5523" s="19">
        <f t="shared" si="606"/>
        <v>0</v>
      </c>
      <c r="Z5523" s="18">
        <f t="shared" si="607"/>
        <v>0</v>
      </c>
      <c r="AA5523" s="12"/>
      <c r="AB5523" s="12"/>
      <c r="AC5523" s="28">
        <f>+I5523+Y5523-Z5523</f>
        <v>0</v>
      </c>
      <c r="AD5523" s="20">
        <f t="shared" si="608"/>
        <v>0</v>
      </c>
      <c r="AE5523">
        <v>0</v>
      </c>
    </row>
    <row r="5524" spans="1:31" x14ac:dyDescent="0.25">
      <c r="A5524" s="9">
        <v>45260</v>
      </c>
      <c r="B5524" s="10" t="s">
        <v>640</v>
      </c>
      <c r="C5524" s="10" t="s">
        <v>603</v>
      </c>
      <c r="D5524" s="10" t="s">
        <v>29</v>
      </c>
      <c r="E5524" s="10" t="s">
        <v>30</v>
      </c>
      <c r="F5524" s="10"/>
      <c r="G5524" s="10">
        <v>0</v>
      </c>
      <c r="H5524" s="11">
        <f>SUMIFS(AA:AA,$A:$A,EOMONTH($A5524,-1),$B:$B,$B5524)</f>
        <v>120</v>
      </c>
      <c r="I5524" s="63">
        <f>ROUND(SUMIFS(AC:AC,$A:$A,EOMONTH($A5524,-1),$B:$B,$B5524),2)</f>
        <v>5.42</v>
      </c>
      <c r="J5524" s="11">
        <f>SUMIFS(AB:AB,$A:$A,EOMONTH($A5524,-1),$B:$B,$B5524)</f>
        <v>0</v>
      </c>
      <c r="K5524" s="13">
        <v>0</v>
      </c>
      <c r="L5524" s="25">
        <v>0</v>
      </c>
      <c r="M5524" s="15">
        <v>0</v>
      </c>
      <c r="N5524" s="14">
        <v>0</v>
      </c>
      <c r="O5524" s="16">
        <v>0</v>
      </c>
      <c r="P5524" s="16">
        <v>0</v>
      </c>
      <c r="Q5524" s="16">
        <v>0</v>
      </c>
      <c r="R5524" s="16">
        <f>Q5524*16.876/100</f>
        <v>0</v>
      </c>
      <c r="S5524" s="17">
        <f t="shared" si="602"/>
        <v>0</v>
      </c>
      <c r="T5524" s="16">
        <v>0</v>
      </c>
      <c r="U5524" s="18">
        <f t="shared" si="603"/>
        <v>0</v>
      </c>
      <c r="V5524" s="18">
        <f t="shared" si="604"/>
        <v>0</v>
      </c>
      <c r="W5524" s="18">
        <f t="shared" si="605"/>
        <v>0</v>
      </c>
      <c r="X5524" s="27"/>
      <c r="Y5524" s="19">
        <f t="shared" si="606"/>
        <v>0</v>
      </c>
      <c r="Z5524" s="18">
        <f t="shared" si="607"/>
        <v>0</v>
      </c>
      <c r="AA5524" s="12">
        <v>120</v>
      </c>
      <c r="AB5524" s="12">
        <v>0</v>
      </c>
      <c r="AC5524" s="28">
        <f>+I5524+Y5524-Z5524</f>
        <v>5.42</v>
      </c>
      <c r="AD5524" s="20">
        <f t="shared" si="608"/>
        <v>0</v>
      </c>
      <c r="AE5524">
        <v>0</v>
      </c>
    </row>
    <row r="5525" spans="1:31" x14ac:dyDescent="0.25">
      <c r="A5525" s="9">
        <v>45260</v>
      </c>
      <c r="B5525" s="10" t="s">
        <v>641</v>
      </c>
      <c r="C5525" s="10" t="s">
        <v>603</v>
      </c>
      <c r="D5525" s="10" t="s">
        <v>40</v>
      </c>
      <c r="E5525" s="10" t="s">
        <v>30</v>
      </c>
      <c r="F5525" s="10">
        <v>100</v>
      </c>
      <c r="G5525" s="10">
        <v>109</v>
      </c>
      <c r="H5525" s="11">
        <f>SUMIFS(AA:AA,$A:$A,EOMONTH($A5525,-1),$B:$B,$B5525)</f>
        <v>1115</v>
      </c>
      <c r="I5525" s="63">
        <f>ROUND(SUMIFS(AC:AC,$A:$A,EOMONTH($A5525,-1),$B:$B,$B5525),2)</f>
        <v>74.680000000000007</v>
      </c>
      <c r="J5525" s="11">
        <f>SUMIFS(AB:AB,$A:$A,EOMONTH($A5525,-1),$B:$B,$B5525)</f>
        <v>12224.88</v>
      </c>
      <c r="K5525" s="13">
        <v>0</v>
      </c>
      <c r="L5525" s="25">
        <v>0</v>
      </c>
      <c r="M5525" s="15">
        <v>0</v>
      </c>
      <c r="N5525" s="14">
        <v>0</v>
      </c>
      <c r="O5525" s="16">
        <v>0</v>
      </c>
      <c r="P5525" s="16">
        <v>0</v>
      </c>
      <c r="Q5525" s="16">
        <v>0</v>
      </c>
      <c r="R5525" s="16">
        <f>Q5525*16.876/100</f>
        <v>0</v>
      </c>
      <c r="S5525" s="17">
        <f t="shared" si="602"/>
        <v>0</v>
      </c>
      <c r="T5525" s="16">
        <v>0</v>
      </c>
      <c r="U5525" s="18">
        <f t="shared" si="603"/>
        <v>121.535</v>
      </c>
      <c r="V5525" s="18">
        <f t="shared" si="604"/>
        <v>0</v>
      </c>
      <c r="W5525" s="18">
        <f t="shared" si="605"/>
        <v>0</v>
      </c>
      <c r="X5525" s="27"/>
      <c r="Y5525" s="19">
        <f t="shared" si="606"/>
        <v>0</v>
      </c>
      <c r="Z5525" s="18">
        <f t="shared" si="607"/>
        <v>0</v>
      </c>
      <c r="AA5525" s="12">
        <v>1115</v>
      </c>
      <c r="AB5525" s="12">
        <v>12224.88</v>
      </c>
      <c r="AC5525" s="28">
        <f>+I5525+Y5525-Z5525</f>
        <v>74.680000000000007</v>
      </c>
      <c r="AD5525" s="20">
        <f t="shared" si="608"/>
        <v>0</v>
      </c>
      <c r="AE5525">
        <v>0</v>
      </c>
    </row>
    <row r="5526" spans="1:31" x14ac:dyDescent="0.25">
      <c r="A5526" s="9">
        <v>45260</v>
      </c>
      <c r="B5526" s="10" t="s">
        <v>642</v>
      </c>
      <c r="C5526" s="10" t="s">
        <v>603</v>
      </c>
      <c r="D5526" s="10" t="s">
        <v>40</v>
      </c>
      <c r="E5526" s="10" t="s">
        <v>30</v>
      </c>
      <c r="F5526" s="10">
        <v>265</v>
      </c>
      <c r="G5526" s="10">
        <v>289</v>
      </c>
      <c r="H5526" s="11">
        <f>SUMIFS(AA:AA,$A:$A,EOMONTH($A5526,-1),$B:$B,$B5526)</f>
        <v>-66</v>
      </c>
      <c r="I5526" s="63">
        <f>ROUND(SUMIFS(AC:AC,$A:$A,EOMONTH($A5526,-1),$B:$B,$B5526),2)</f>
        <v>-27.58</v>
      </c>
      <c r="J5526" s="11">
        <f>SUMIFS(AB:AB,$A:$A,EOMONTH($A5526,-1),$B:$B,$B5526)</f>
        <v>-681.83</v>
      </c>
      <c r="K5526" s="13">
        <v>0</v>
      </c>
      <c r="L5526" s="25">
        <v>0</v>
      </c>
      <c r="M5526" s="15">
        <v>0</v>
      </c>
      <c r="N5526" s="14">
        <v>0</v>
      </c>
      <c r="O5526" s="16">
        <v>36</v>
      </c>
      <c r="P5526" s="16">
        <v>717.12</v>
      </c>
      <c r="Q5526" s="16">
        <v>0</v>
      </c>
      <c r="R5526" s="16">
        <f>Q5526*16.876/100</f>
        <v>0</v>
      </c>
      <c r="S5526" s="17">
        <f t="shared" si="602"/>
        <v>0</v>
      </c>
      <c r="T5526" s="16">
        <v>0</v>
      </c>
      <c r="U5526" s="18">
        <f t="shared" si="603"/>
        <v>-19.074000000000002</v>
      </c>
      <c r="V5526" s="18">
        <f t="shared" si="604"/>
        <v>0</v>
      </c>
      <c r="W5526" s="18">
        <f t="shared" si="605"/>
        <v>0</v>
      </c>
      <c r="X5526" s="27"/>
      <c r="Y5526" s="19">
        <f t="shared" si="606"/>
        <v>0</v>
      </c>
      <c r="Z5526" s="18">
        <f t="shared" si="607"/>
        <v>10.404</v>
      </c>
      <c r="AA5526" s="12">
        <v>-102</v>
      </c>
      <c r="AB5526" s="12">
        <v>-1398.95</v>
      </c>
      <c r="AC5526" s="28">
        <f>+I5526+Y5526-Z5526</f>
        <v>-37.983999999999995</v>
      </c>
      <c r="AD5526" s="20">
        <f t="shared" si="608"/>
        <v>40</v>
      </c>
      <c r="AE5526">
        <v>40</v>
      </c>
    </row>
    <row r="5527" spans="1:31" x14ac:dyDescent="0.25">
      <c r="A5527" s="9">
        <v>45260</v>
      </c>
      <c r="B5527" s="10" t="s">
        <v>643</v>
      </c>
      <c r="C5527" s="10" t="s">
        <v>603</v>
      </c>
      <c r="D5527" s="10" t="s">
        <v>40</v>
      </c>
      <c r="E5527" s="10" t="s">
        <v>30</v>
      </c>
      <c r="F5527" s="10">
        <v>265</v>
      </c>
      <c r="G5527" s="10">
        <v>289</v>
      </c>
      <c r="H5527" s="11">
        <f>SUMIFS(AA:AA,$A:$A,EOMONTH($A5527,-1),$B:$B,$B5527)</f>
        <v>3170</v>
      </c>
      <c r="I5527" s="63">
        <f>ROUND(SUMIFS(AC:AC,$A:$A,EOMONTH($A5527,-1),$B:$B,$B5527),2)</f>
        <v>735.87</v>
      </c>
      <c r="J5527" s="11">
        <f>SUMIFS(AB:AB,$A:$A,EOMONTH($A5527,-1),$B:$B,$B5527)</f>
        <v>79172.95</v>
      </c>
      <c r="K5527" s="13">
        <v>0</v>
      </c>
      <c r="L5527" s="25">
        <v>0</v>
      </c>
      <c r="M5527" s="15">
        <v>1658</v>
      </c>
      <c r="N5527" s="14">
        <v>37732.26</v>
      </c>
      <c r="O5527" s="16">
        <v>100</v>
      </c>
      <c r="P5527" s="16">
        <v>3051</v>
      </c>
      <c r="Q5527" s="16">
        <v>0</v>
      </c>
      <c r="R5527" s="16">
        <f>Q5527*16.876/100</f>
        <v>0</v>
      </c>
      <c r="S5527" s="17">
        <f t="shared" si="602"/>
        <v>0</v>
      </c>
      <c r="T5527" s="16">
        <v>0</v>
      </c>
      <c r="U5527" s="18">
        <f t="shared" si="603"/>
        <v>916.13</v>
      </c>
      <c r="V5527" s="18">
        <f t="shared" si="604"/>
        <v>439.37</v>
      </c>
      <c r="W5527" s="18">
        <f t="shared" si="605"/>
        <v>73.765829300000007</v>
      </c>
      <c r="X5527" s="27"/>
      <c r="Y5527" s="19">
        <f t="shared" si="606"/>
        <v>513.13582930000007</v>
      </c>
      <c r="Z5527" s="18">
        <f t="shared" si="607"/>
        <v>28.9</v>
      </c>
      <c r="AA5527" s="12">
        <v>4728</v>
      </c>
      <c r="AB5527" s="12">
        <v>114629.44</v>
      </c>
      <c r="AC5527" s="28">
        <f>+I5527+Y5527-Z5527</f>
        <v>1220.1058293000001</v>
      </c>
      <c r="AD5527" s="20">
        <f t="shared" si="608"/>
        <v>0</v>
      </c>
      <c r="AE5527">
        <v>0</v>
      </c>
    </row>
    <row r="5528" spans="1:31" x14ac:dyDescent="0.25">
      <c r="A5528" s="9">
        <v>45260</v>
      </c>
      <c r="B5528" s="10" t="s">
        <v>644</v>
      </c>
      <c r="C5528" s="10" t="s">
        <v>603</v>
      </c>
      <c r="D5528" s="10" t="s">
        <v>40</v>
      </c>
      <c r="E5528" s="10" t="s">
        <v>30</v>
      </c>
      <c r="F5528" s="10">
        <v>420</v>
      </c>
      <c r="G5528" s="10">
        <v>458</v>
      </c>
      <c r="H5528" s="11">
        <f>SUMIFS(AA:AA,$A:$A,EOMONTH($A5528,-1),$B:$B,$B5528)</f>
        <v>1092</v>
      </c>
      <c r="I5528" s="63">
        <f>ROUND(SUMIFS(AC:AC,$A:$A,EOMONTH($A5528,-1),$B:$B,$B5528),2)</f>
        <v>308.38</v>
      </c>
      <c r="J5528" s="11">
        <f>SUMIFS(AB:AB,$A:$A,EOMONTH($A5528,-1),$B:$B,$B5528)</f>
        <v>39712.639999999999</v>
      </c>
      <c r="K5528" s="13">
        <v>0</v>
      </c>
      <c r="L5528" s="25">
        <v>0</v>
      </c>
      <c r="M5528" s="15">
        <v>0</v>
      </c>
      <c r="N5528" s="14">
        <v>0</v>
      </c>
      <c r="O5528" s="16">
        <v>60</v>
      </c>
      <c r="P5528" s="16">
        <v>2847.6</v>
      </c>
      <c r="Q5528" s="16">
        <v>0</v>
      </c>
      <c r="R5528" s="16">
        <f>Q5528*16.876/100</f>
        <v>0</v>
      </c>
      <c r="S5528" s="17">
        <f t="shared" si="602"/>
        <v>0</v>
      </c>
      <c r="T5528" s="16">
        <v>0</v>
      </c>
      <c r="U5528" s="18">
        <f t="shared" si="603"/>
        <v>500.13600000000002</v>
      </c>
      <c r="V5528" s="18">
        <f t="shared" si="604"/>
        <v>0</v>
      </c>
      <c r="W5528" s="18">
        <f t="shared" si="605"/>
        <v>0</v>
      </c>
      <c r="X5528" s="27"/>
      <c r="Y5528" s="19">
        <f t="shared" si="606"/>
        <v>0</v>
      </c>
      <c r="Z5528" s="18">
        <f t="shared" si="607"/>
        <v>27.48</v>
      </c>
      <c r="AA5528" s="12">
        <v>1032</v>
      </c>
      <c r="AB5528" s="12">
        <v>36865.040000000001</v>
      </c>
      <c r="AC5528" s="28">
        <f>+I5528+Y5528-Z5528</f>
        <v>280.89999999999998</v>
      </c>
      <c r="AD5528" s="20">
        <f t="shared" si="608"/>
        <v>0</v>
      </c>
      <c r="AE5528">
        <v>0</v>
      </c>
    </row>
    <row r="5529" spans="1:31" x14ac:dyDescent="0.25">
      <c r="A5529" s="9">
        <v>45260</v>
      </c>
      <c r="B5529" s="10" t="s">
        <v>645</v>
      </c>
      <c r="C5529" s="10" t="s">
        <v>603</v>
      </c>
      <c r="D5529" s="10" t="s">
        <v>40</v>
      </c>
      <c r="E5529" s="10" t="s">
        <v>30</v>
      </c>
      <c r="F5529" s="10">
        <v>720</v>
      </c>
      <c r="G5529" s="10">
        <v>785</v>
      </c>
      <c r="H5529" s="11">
        <f>SUMIFS(AA:AA,$A:$A,EOMONTH($A5529,-1),$B:$B,$B5529)</f>
        <v>953</v>
      </c>
      <c r="I5529" s="63">
        <f>ROUND(SUMIFS(AC:AC,$A:$A,EOMONTH($A5529,-1),$B:$B,$B5529),2)</f>
        <v>515.94000000000005</v>
      </c>
      <c r="J5529" s="11">
        <f>SUMIFS(AB:AB,$A:$A,EOMONTH($A5529,-1),$B:$B,$B5529)</f>
        <v>62342.41</v>
      </c>
      <c r="K5529" s="13">
        <v>0</v>
      </c>
      <c r="L5529" s="25">
        <v>0</v>
      </c>
      <c r="M5529" s="15">
        <v>0</v>
      </c>
      <c r="N5529" s="14">
        <v>0</v>
      </c>
      <c r="O5529" s="16">
        <v>198</v>
      </c>
      <c r="P5529" s="16">
        <v>17788.32</v>
      </c>
      <c r="Q5529" s="16">
        <v>0</v>
      </c>
      <c r="R5529" s="16">
        <f>Q5529*16.876/100</f>
        <v>0</v>
      </c>
      <c r="S5529" s="17">
        <f t="shared" si="602"/>
        <v>0</v>
      </c>
      <c r="T5529" s="16">
        <v>0</v>
      </c>
      <c r="U5529" s="18">
        <f t="shared" si="603"/>
        <v>748.10500000000002</v>
      </c>
      <c r="V5529" s="18">
        <f t="shared" si="604"/>
        <v>0</v>
      </c>
      <c r="W5529" s="18">
        <f t="shared" si="605"/>
        <v>0</v>
      </c>
      <c r="X5529" s="27"/>
      <c r="Y5529" s="19">
        <f t="shared" si="606"/>
        <v>0</v>
      </c>
      <c r="Z5529" s="18">
        <f t="shared" si="607"/>
        <v>155.43</v>
      </c>
      <c r="AA5529" s="12">
        <v>755</v>
      </c>
      <c r="AB5529" s="12">
        <v>49397.17</v>
      </c>
      <c r="AC5529" s="28">
        <f>+I5529+Y5529-Z5529</f>
        <v>360.51000000000005</v>
      </c>
      <c r="AD5529" s="20">
        <f t="shared" si="608"/>
        <v>0</v>
      </c>
      <c r="AE5529">
        <v>0</v>
      </c>
    </row>
    <row r="5530" spans="1:31" x14ac:dyDescent="0.25">
      <c r="A5530" s="9">
        <v>45260</v>
      </c>
      <c r="B5530" s="10" t="s">
        <v>646</v>
      </c>
      <c r="C5530" s="10" t="s">
        <v>603</v>
      </c>
      <c r="D5530" s="10" t="s">
        <v>40</v>
      </c>
      <c r="E5530" s="10" t="s">
        <v>30</v>
      </c>
      <c r="F5530" s="10">
        <v>20</v>
      </c>
      <c r="G5530" s="10">
        <v>22</v>
      </c>
      <c r="H5530" s="11">
        <f>SUMIFS(AA:AA,$A:$A,EOMONTH($A5530,-1),$B:$B,$B5530)</f>
        <v>186</v>
      </c>
      <c r="I5530" s="63">
        <f>ROUND(SUMIFS(AC:AC,$A:$A,EOMONTH($A5530,-1),$B:$B,$B5530),2)</f>
        <v>8.43</v>
      </c>
      <c r="J5530" s="11">
        <f>SUMIFS(AB:AB,$A:$A,EOMONTH($A5530,-1),$B:$B,$B5530)</f>
        <v>587.76</v>
      </c>
      <c r="K5530" s="13">
        <v>0</v>
      </c>
      <c r="L5530" s="25">
        <v>0</v>
      </c>
      <c r="M5530" s="15">
        <v>0</v>
      </c>
      <c r="N5530" s="14">
        <v>0</v>
      </c>
      <c r="O5530" s="16">
        <v>0</v>
      </c>
      <c r="P5530" s="16">
        <v>0</v>
      </c>
      <c r="Q5530" s="16">
        <v>0</v>
      </c>
      <c r="R5530" s="16">
        <f>Q5530*16.876/100</f>
        <v>0</v>
      </c>
      <c r="S5530" s="17">
        <f t="shared" si="602"/>
        <v>0</v>
      </c>
      <c r="T5530" s="16">
        <v>0</v>
      </c>
      <c r="U5530" s="18">
        <f t="shared" si="603"/>
        <v>4.0919999999999996</v>
      </c>
      <c r="V5530" s="18">
        <f t="shared" si="604"/>
        <v>0</v>
      </c>
      <c r="W5530" s="18">
        <f t="shared" si="605"/>
        <v>0</v>
      </c>
      <c r="X5530" s="27"/>
      <c r="Y5530" s="19">
        <f t="shared" si="606"/>
        <v>0</v>
      </c>
      <c r="Z5530" s="18">
        <f t="shared" si="607"/>
        <v>0</v>
      </c>
      <c r="AA5530" s="12">
        <v>186</v>
      </c>
      <c r="AB5530" s="12">
        <v>587.76</v>
      </c>
      <c r="AC5530" s="28">
        <f>+I5530+Y5530-Z5530</f>
        <v>8.43</v>
      </c>
      <c r="AD5530" s="20">
        <f t="shared" si="608"/>
        <v>0</v>
      </c>
      <c r="AE5530">
        <v>0</v>
      </c>
    </row>
    <row r="5531" spans="1:31" x14ac:dyDescent="0.25">
      <c r="A5531" s="9">
        <v>45260</v>
      </c>
      <c r="B5531" s="10" t="s">
        <v>647</v>
      </c>
      <c r="C5531" s="10" t="s">
        <v>603</v>
      </c>
      <c r="D5531" s="10" t="s">
        <v>40</v>
      </c>
      <c r="E5531" s="10" t="s">
        <v>30</v>
      </c>
      <c r="F5531" s="10">
        <v>35</v>
      </c>
      <c r="G5531" s="10">
        <v>38</v>
      </c>
      <c r="H5531" s="11">
        <f>SUMIFS(AA:AA,$A:$A,EOMONTH($A5531,-1),$B:$B,$B5531)</f>
        <v>912</v>
      </c>
      <c r="I5531" s="63">
        <f>ROUND(SUMIFS(AC:AC,$A:$A,EOMONTH($A5531,-1),$B:$B,$B5531),2)</f>
        <v>42.53</v>
      </c>
      <c r="J5531" s="11">
        <f>SUMIFS(AB:AB,$A:$A,EOMONTH($A5531,-1),$B:$B,$B5531)</f>
        <v>3748.32</v>
      </c>
      <c r="K5531" s="13">
        <v>0</v>
      </c>
      <c r="L5531" s="25">
        <v>0</v>
      </c>
      <c r="M5531" s="15">
        <v>0</v>
      </c>
      <c r="N5531" s="14">
        <v>0</v>
      </c>
      <c r="O5531" s="16">
        <v>0</v>
      </c>
      <c r="P5531" s="16">
        <v>0</v>
      </c>
      <c r="Q5531" s="16">
        <v>0</v>
      </c>
      <c r="R5531" s="16">
        <f>Q5531*16.876/100</f>
        <v>0</v>
      </c>
      <c r="S5531" s="17">
        <f t="shared" si="602"/>
        <v>0</v>
      </c>
      <c r="T5531" s="16">
        <v>0</v>
      </c>
      <c r="U5531" s="18">
        <f t="shared" si="603"/>
        <v>34.655999999999999</v>
      </c>
      <c r="V5531" s="18">
        <f t="shared" si="604"/>
        <v>0</v>
      </c>
      <c r="W5531" s="18">
        <f t="shared" si="605"/>
        <v>0</v>
      </c>
      <c r="X5531" s="27"/>
      <c r="Y5531" s="19">
        <f t="shared" si="606"/>
        <v>0</v>
      </c>
      <c r="Z5531" s="18">
        <f t="shared" si="607"/>
        <v>0</v>
      </c>
      <c r="AA5531" s="12">
        <v>912</v>
      </c>
      <c r="AB5531" s="12">
        <v>3748.32</v>
      </c>
      <c r="AC5531" s="28">
        <f>+I5531+Y5531-Z5531</f>
        <v>42.53</v>
      </c>
      <c r="AD5531" s="20">
        <f t="shared" si="608"/>
        <v>0</v>
      </c>
      <c r="AE5531">
        <v>0</v>
      </c>
    </row>
    <row r="5532" spans="1:31" x14ac:dyDescent="0.25">
      <c r="A5532" s="9">
        <v>45260</v>
      </c>
      <c r="B5532" s="10" t="s">
        <v>648</v>
      </c>
      <c r="C5532" s="10" t="s">
        <v>603</v>
      </c>
      <c r="D5532" s="10" t="s">
        <v>40</v>
      </c>
      <c r="E5532" s="10" t="s">
        <v>30</v>
      </c>
      <c r="F5532" s="10">
        <v>60</v>
      </c>
      <c r="G5532" s="10">
        <v>65</v>
      </c>
      <c r="H5532" s="11">
        <f>SUMIFS(AA:AA,$A:$A,EOMONTH($A5532,-1),$B:$B,$B5532)</f>
        <v>-84</v>
      </c>
      <c r="I5532" s="63">
        <f>ROUND(SUMIFS(AC:AC,$A:$A,EOMONTH($A5532,-1),$B:$B,$B5532),2)</f>
        <v>-9.32</v>
      </c>
      <c r="J5532" s="11">
        <f>SUMIFS(AB:AB,$A:$A,EOMONTH($A5532,-1),$B:$B,$B5532)</f>
        <v>-431.77</v>
      </c>
      <c r="K5532" s="13">
        <v>0</v>
      </c>
      <c r="L5532" s="25">
        <v>0</v>
      </c>
      <c r="M5532" s="15">
        <v>0</v>
      </c>
      <c r="N5532" s="14">
        <v>0</v>
      </c>
      <c r="O5532" s="16">
        <v>54</v>
      </c>
      <c r="P5532" s="16">
        <v>475.74</v>
      </c>
      <c r="Q5532" s="16">
        <v>0</v>
      </c>
      <c r="R5532" s="16">
        <f>Q5532*16.876/100</f>
        <v>0</v>
      </c>
      <c r="S5532" s="17">
        <f t="shared" si="602"/>
        <v>0</v>
      </c>
      <c r="T5532" s="16">
        <v>0</v>
      </c>
      <c r="U5532" s="18">
        <f t="shared" si="603"/>
        <v>-5.46</v>
      </c>
      <c r="V5532" s="18">
        <f t="shared" si="604"/>
        <v>0</v>
      </c>
      <c r="W5532" s="18">
        <f t="shared" si="605"/>
        <v>0</v>
      </c>
      <c r="X5532" s="27"/>
      <c r="Y5532" s="19">
        <f t="shared" si="606"/>
        <v>0</v>
      </c>
      <c r="Z5532" s="18">
        <f t="shared" si="607"/>
        <v>3.51</v>
      </c>
      <c r="AA5532" s="12">
        <v>-138</v>
      </c>
      <c r="AB5532" s="12">
        <v>-907.51</v>
      </c>
      <c r="AC5532" s="28">
        <f>+I5532+Y5532-Z5532</f>
        <v>-12.83</v>
      </c>
      <c r="AD5532" s="20">
        <f t="shared" si="608"/>
        <v>20</v>
      </c>
      <c r="AE5532">
        <v>20</v>
      </c>
    </row>
    <row r="5533" spans="1:31" x14ac:dyDescent="0.25">
      <c r="A5533" s="59">
        <v>45260</v>
      </c>
      <c r="B5533" s="60" t="s">
        <v>649</v>
      </c>
      <c r="C5533" s="60" t="s">
        <v>603</v>
      </c>
      <c r="D5533" s="60" t="s">
        <v>40</v>
      </c>
      <c r="E5533" s="60" t="s">
        <v>30</v>
      </c>
      <c r="F5533" s="10"/>
      <c r="G5533" s="10"/>
      <c r="H5533" s="11"/>
      <c r="I5533" s="63">
        <f>ROUND(SUMIFS(AC:AC,$A:$A,EOMONTH($A5533,-1),$B:$B,$B5533),2)</f>
        <v>-13.2</v>
      </c>
      <c r="J5533" s="11"/>
      <c r="K5533" s="13"/>
      <c r="L5533" s="25"/>
      <c r="M5533" s="15"/>
      <c r="N5533" s="14"/>
      <c r="O5533" s="16"/>
      <c r="P5533" s="16"/>
      <c r="Q5533" s="16"/>
      <c r="R5533" s="16"/>
      <c r="S5533" s="17">
        <f t="shared" si="602"/>
        <v>0</v>
      </c>
      <c r="T5533" s="16"/>
      <c r="U5533" s="18">
        <f t="shared" si="603"/>
        <v>0</v>
      </c>
      <c r="V5533" s="18">
        <f t="shared" si="604"/>
        <v>0</v>
      </c>
      <c r="W5533" s="18">
        <f t="shared" si="605"/>
        <v>0</v>
      </c>
      <c r="X5533" s="27"/>
      <c r="Y5533" s="19">
        <f t="shared" si="606"/>
        <v>0</v>
      </c>
      <c r="Z5533" s="18">
        <f t="shared" si="607"/>
        <v>0</v>
      </c>
      <c r="AA5533" s="12"/>
      <c r="AB5533" s="12"/>
      <c r="AC5533" s="28">
        <f>+I5533+Y5533-Z5533</f>
        <v>-13.2</v>
      </c>
      <c r="AD5533" s="20">
        <f t="shared" si="608"/>
        <v>20</v>
      </c>
      <c r="AE5533">
        <v>20</v>
      </c>
    </row>
    <row r="5534" spans="1:31" x14ac:dyDescent="0.25">
      <c r="A5534" s="9">
        <v>45260</v>
      </c>
      <c r="B5534" s="10" t="s">
        <v>650</v>
      </c>
      <c r="C5534" s="10" t="s">
        <v>603</v>
      </c>
      <c r="D5534" s="10" t="s">
        <v>40</v>
      </c>
      <c r="E5534" s="10" t="s">
        <v>30</v>
      </c>
      <c r="F5534" s="10">
        <v>90</v>
      </c>
      <c r="G5534" s="10">
        <v>98</v>
      </c>
      <c r="H5534" s="11">
        <f>SUMIFS(AA:AA,$A:$A,EOMONTH($A5534,-1),$B:$B,$B5534)</f>
        <v>8</v>
      </c>
      <c r="I5534" s="63">
        <f>ROUND(SUMIFS(AC:AC,$A:$A,EOMONTH($A5534,-1),$B:$B,$B5534),2)</f>
        <v>-6.27</v>
      </c>
      <c r="J5534" s="11">
        <f>SUMIFS(AB:AB,$A:$A,EOMONTH($A5534,-1),$B:$B,$B5534)</f>
        <v>67.75</v>
      </c>
      <c r="K5534" s="13">
        <v>0</v>
      </c>
      <c r="L5534" s="25">
        <v>0</v>
      </c>
      <c r="M5534" s="15">
        <v>0</v>
      </c>
      <c r="N5534" s="14">
        <v>0</v>
      </c>
      <c r="O5534" s="16">
        <v>0</v>
      </c>
      <c r="P5534" s="16">
        <v>0</v>
      </c>
      <c r="Q5534" s="16">
        <v>0</v>
      </c>
      <c r="R5534" s="16">
        <f>Q5534*16.876/100</f>
        <v>0</v>
      </c>
      <c r="S5534" s="17">
        <f t="shared" si="602"/>
        <v>0</v>
      </c>
      <c r="T5534" s="16">
        <v>0</v>
      </c>
      <c r="U5534" s="18">
        <f t="shared" si="603"/>
        <v>0.78400000000000003</v>
      </c>
      <c r="V5534" s="18">
        <f t="shared" si="604"/>
        <v>0</v>
      </c>
      <c r="W5534" s="18">
        <f t="shared" si="605"/>
        <v>0</v>
      </c>
      <c r="X5534" s="27"/>
      <c r="Y5534" s="19">
        <f t="shared" si="606"/>
        <v>0</v>
      </c>
      <c r="Z5534" s="18">
        <f t="shared" si="607"/>
        <v>0</v>
      </c>
      <c r="AA5534" s="12">
        <v>8</v>
      </c>
      <c r="AB5534" s="12">
        <v>67.75</v>
      </c>
      <c r="AC5534" s="28">
        <f>+I5534+Y5534-Z5534</f>
        <v>-6.27</v>
      </c>
      <c r="AD5534" s="20">
        <f t="shared" si="608"/>
        <v>10</v>
      </c>
      <c r="AE5534">
        <v>10</v>
      </c>
    </row>
    <row r="5535" spans="1:31" x14ac:dyDescent="0.25">
      <c r="A5535" s="9">
        <v>45260</v>
      </c>
      <c r="B5535" s="10" t="s">
        <v>758</v>
      </c>
      <c r="C5535" s="10" t="s">
        <v>554</v>
      </c>
      <c r="D5535" s="10" t="s">
        <v>29</v>
      </c>
      <c r="E5535" s="10" t="s">
        <v>30</v>
      </c>
      <c r="F5535" s="10"/>
      <c r="G5535" s="10">
        <v>0</v>
      </c>
      <c r="H5535" s="11">
        <f>SUMIFS(AA:AA,$A:$A,EOMONTH($A5535,-1),$B:$B,$B5535)</f>
        <v>19000</v>
      </c>
      <c r="I5535" s="63">
        <f>ROUND(SUMIFS(AC:AC,$A:$A,EOMONTH($A5535,-1),$B:$B,$B5535),2)</f>
        <v>0</v>
      </c>
      <c r="J5535" s="11">
        <f>SUMIFS(AB:AB,$A:$A,EOMONTH($A5535,-1),$B:$B,$B5535)</f>
        <v>6099</v>
      </c>
      <c r="K5535" s="13">
        <v>0</v>
      </c>
      <c r="L5535" s="25">
        <v>0</v>
      </c>
      <c r="M5535" s="15">
        <v>0</v>
      </c>
      <c r="N5535" s="14">
        <v>0</v>
      </c>
      <c r="O5535" s="16">
        <v>0</v>
      </c>
      <c r="P5535" s="16">
        <v>0</v>
      </c>
      <c r="Q5535" s="16">
        <v>0</v>
      </c>
      <c r="R5535" s="16">
        <f>Q5535*16.876/100</f>
        <v>0</v>
      </c>
      <c r="S5535" s="17">
        <f t="shared" si="602"/>
        <v>0</v>
      </c>
      <c r="T5535" s="16">
        <v>0</v>
      </c>
      <c r="U5535" s="18">
        <f t="shared" si="603"/>
        <v>0</v>
      </c>
      <c r="V5535" s="18">
        <f t="shared" si="604"/>
        <v>0</v>
      </c>
      <c r="W5535" s="18">
        <f t="shared" si="605"/>
        <v>0</v>
      </c>
      <c r="X5535" s="27"/>
      <c r="Y5535" s="19">
        <f t="shared" si="606"/>
        <v>0</v>
      </c>
      <c r="Z5535" s="18">
        <f t="shared" si="607"/>
        <v>0</v>
      </c>
      <c r="AA5535" s="12">
        <v>19000</v>
      </c>
      <c r="AB5535" s="12">
        <v>6099</v>
      </c>
      <c r="AC5535" s="28">
        <f>+I5535+Y5535-Z5535</f>
        <v>0</v>
      </c>
      <c r="AD5535" s="20">
        <f t="shared" si="608"/>
        <v>0</v>
      </c>
      <c r="AE5535">
        <v>0</v>
      </c>
    </row>
    <row r="5536" spans="1:31" x14ac:dyDescent="0.25">
      <c r="A5536" s="9">
        <v>45260</v>
      </c>
      <c r="B5536" s="10" t="s">
        <v>653</v>
      </c>
      <c r="C5536" s="10" t="s">
        <v>28</v>
      </c>
      <c r="D5536" s="10" t="s">
        <v>29</v>
      </c>
      <c r="E5536" s="10" t="s">
        <v>30</v>
      </c>
      <c r="F5536" s="10"/>
      <c r="G5536" s="10">
        <v>0</v>
      </c>
      <c r="H5536" s="11">
        <f>SUMIFS(AA:AA,$A:$A,EOMONTH($A5536,-1),$B:$B,$B5536)</f>
        <v>9090.16</v>
      </c>
      <c r="I5536" s="63">
        <f>ROUND(SUMIFS(AC:AC,$A:$A,EOMONTH($A5536,-1),$B:$B,$B5536),2)</f>
        <v>476.81</v>
      </c>
      <c r="J5536" s="11">
        <f>SUMIFS(AB:AB,$A:$A,EOMONTH($A5536,-1),$B:$B,$B5536)</f>
        <v>25304.3</v>
      </c>
      <c r="K5536" s="13">
        <v>0</v>
      </c>
      <c r="L5536" s="25">
        <v>0</v>
      </c>
      <c r="M5536" s="15">
        <v>10740</v>
      </c>
      <c r="N5536" s="14">
        <v>29945.25</v>
      </c>
      <c r="O5536" s="16">
        <v>0</v>
      </c>
      <c r="P5536" s="16">
        <v>0</v>
      </c>
      <c r="Q5536" s="16">
        <v>0</v>
      </c>
      <c r="R5536" s="16">
        <f>Q5536*16.876/100</f>
        <v>0</v>
      </c>
      <c r="S5536" s="17">
        <f t="shared" si="602"/>
        <v>0</v>
      </c>
      <c r="T5536" s="16">
        <v>0</v>
      </c>
      <c r="U5536" s="18">
        <f t="shared" si="603"/>
        <v>0</v>
      </c>
      <c r="V5536" s="18">
        <f t="shared" si="604"/>
        <v>0</v>
      </c>
      <c r="W5536" s="18">
        <f t="shared" si="605"/>
        <v>0</v>
      </c>
      <c r="X5536" s="27"/>
      <c r="Y5536" s="19">
        <f t="shared" si="606"/>
        <v>0</v>
      </c>
      <c r="Z5536" s="18">
        <f t="shared" si="607"/>
        <v>0</v>
      </c>
      <c r="AA5536" s="12">
        <v>19830.16</v>
      </c>
      <c r="AB5536" s="12">
        <v>55249.55</v>
      </c>
      <c r="AC5536" s="28">
        <f>+I5536+Y5536-Z5536</f>
        <v>476.81</v>
      </c>
      <c r="AD5536" s="20">
        <f t="shared" si="608"/>
        <v>0</v>
      </c>
      <c r="AE5536">
        <v>0</v>
      </c>
    </row>
    <row r="5537" spans="1:31" x14ac:dyDescent="0.25">
      <c r="A5537" s="9">
        <v>45260</v>
      </c>
      <c r="B5537" s="10" t="s">
        <v>658</v>
      </c>
      <c r="C5537" s="10" t="s">
        <v>282</v>
      </c>
      <c r="D5537" s="10" t="s">
        <v>29</v>
      </c>
      <c r="E5537" s="10" t="s">
        <v>30</v>
      </c>
      <c r="F5537" s="10"/>
      <c r="G5537" s="10">
        <v>0</v>
      </c>
      <c r="H5537" s="11">
        <f>SUMIFS(AA:AA,$A:$A,EOMONTH($A5537,-1),$B:$B,$B5537)</f>
        <v>605</v>
      </c>
      <c r="I5537" s="63">
        <f>ROUND(SUMIFS(AC:AC,$A:$A,EOMONTH($A5537,-1),$B:$B,$B5537),2)</f>
        <v>110.62</v>
      </c>
      <c r="J5537" s="11">
        <f>SUMIFS(AB:AB,$A:$A,EOMONTH($A5537,-1),$B:$B,$B5537)</f>
        <v>1464.03</v>
      </c>
      <c r="K5537" s="13">
        <v>0</v>
      </c>
      <c r="L5537" s="25">
        <v>0</v>
      </c>
      <c r="M5537" s="15">
        <v>0</v>
      </c>
      <c r="N5537" s="14">
        <v>0</v>
      </c>
      <c r="O5537" s="16">
        <v>0</v>
      </c>
      <c r="P5537" s="16">
        <v>0</v>
      </c>
      <c r="Q5537" s="16">
        <v>0</v>
      </c>
      <c r="R5537" s="16">
        <f>Q5537*16.876/100</f>
        <v>0</v>
      </c>
      <c r="S5537" s="17">
        <f t="shared" si="602"/>
        <v>0</v>
      </c>
      <c r="T5537" s="16">
        <v>0</v>
      </c>
      <c r="U5537" s="18">
        <f t="shared" si="603"/>
        <v>0</v>
      </c>
      <c r="V5537" s="18">
        <f t="shared" si="604"/>
        <v>0</v>
      </c>
      <c r="W5537" s="18">
        <f t="shared" si="605"/>
        <v>0</v>
      </c>
      <c r="X5537" s="27"/>
      <c r="Y5537" s="19">
        <f t="shared" si="606"/>
        <v>0</v>
      </c>
      <c r="Z5537" s="18">
        <f t="shared" si="607"/>
        <v>0</v>
      </c>
      <c r="AA5537" s="12">
        <v>605</v>
      </c>
      <c r="AB5537" s="12">
        <v>1464.03</v>
      </c>
      <c r="AC5537" s="28">
        <f>+I5537+Y5537-Z5537</f>
        <v>110.62</v>
      </c>
      <c r="AD5537" s="20">
        <f t="shared" si="608"/>
        <v>0</v>
      </c>
      <c r="AE5537">
        <v>0</v>
      </c>
    </row>
    <row r="5538" spans="1:31" x14ac:dyDescent="0.25">
      <c r="A5538" s="59">
        <v>45260</v>
      </c>
      <c r="B5538" s="60" t="s">
        <v>819</v>
      </c>
      <c r="C5538" s="60" t="s">
        <v>28</v>
      </c>
      <c r="D5538" s="60" t="s">
        <v>29</v>
      </c>
      <c r="E5538" s="60" t="s">
        <v>30</v>
      </c>
      <c r="F5538" s="10"/>
      <c r="G5538" s="10"/>
      <c r="H5538" s="11"/>
      <c r="I5538" s="63">
        <f>ROUND(SUMIFS(AC:AC,$A:$A,EOMONTH($A5538,-1),$B:$B,$B5538),2)</f>
        <v>0</v>
      </c>
      <c r="J5538" s="11"/>
      <c r="K5538" s="13"/>
      <c r="L5538" s="25"/>
      <c r="M5538" s="15"/>
      <c r="N5538" s="14"/>
      <c r="O5538" s="16"/>
      <c r="P5538" s="16"/>
      <c r="Q5538" s="16"/>
      <c r="R5538" s="16"/>
      <c r="S5538" s="17">
        <f t="shared" si="602"/>
        <v>0</v>
      </c>
      <c r="T5538" s="16"/>
      <c r="U5538" s="18">
        <f t="shared" si="603"/>
        <v>0</v>
      </c>
      <c r="V5538" s="18">
        <f t="shared" si="604"/>
        <v>0</v>
      </c>
      <c r="W5538" s="18">
        <f t="shared" si="605"/>
        <v>0</v>
      </c>
      <c r="X5538" s="27"/>
      <c r="Y5538" s="19">
        <f t="shared" si="606"/>
        <v>0</v>
      </c>
      <c r="Z5538" s="18">
        <f t="shared" si="607"/>
        <v>0</v>
      </c>
      <c r="AA5538" s="12"/>
      <c r="AB5538" s="12"/>
      <c r="AC5538" s="28">
        <f>+I5538+Y5538-Z5538</f>
        <v>0</v>
      </c>
      <c r="AD5538" s="20">
        <f t="shared" si="608"/>
        <v>0</v>
      </c>
      <c r="AE5538">
        <v>0</v>
      </c>
    </row>
    <row r="5539" spans="1:31" x14ac:dyDescent="0.25">
      <c r="A5539" s="9">
        <v>45260</v>
      </c>
      <c r="B5539" s="10" t="s">
        <v>661</v>
      </c>
      <c r="C5539" s="10" t="s">
        <v>554</v>
      </c>
      <c r="D5539" s="10" t="s">
        <v>29</v>
      </c>
      <c r="E5539" s="10" t="s">
        <v>539</v>
      </c>
      <c r="F5539" s="10"/>
      <c r="G5539" s="10">
        <v>0</v>
      </c>
      <c r="H5539" s="11">
        <f>SUMIFS(AA:AA,$A:$A,EOMONTH($A5539,-1),$B:$B,$B5539)</f>
        <v>30</v>
      </c>
      <c r="I5539" s="63">
        <f>ROUND(SUMIFS(AC:AC,$A:$A,EOMONTH($A5539,-1),$B:$B,$B5539),2)</f>
        <v>1.35</v>
      </c>
      <c r="J5539" s="11">
        <f>SUMIFS(AB:AB,$A:$A,EOMONTH($A5539,-1),$B:$B,$B5539)</f>
        <v>4140</v>
      </c>
      <c r="K5539" s="13">
        <v>0</v>
      </c>
      <c r="L5539" s="25">
        <v>0</v>
      </c>
      <c r="M5539" s="15">
        <v>0</v>
      </c>
      <c r="N5539" s="14">
        <v>0</v>
      </c>
      <c r="O5539" s="16">
        <v>0</v>
      </c>
      <c r="P5539" s="16">
        <v>0</v>
      </c>
      <c r="Q5539" s="16">
        <v>0</v>
      </c>
      <c r="R5539" s="16">
        <f>Q5539*16.876/100</f>
        <v>0</v>
      </c>
      <c r="S5539" s="17">
        <f t="shared" si="602"/>
        <v>0</v>
      </c>
      <c r="T5539" s="16">
        <v>0</v>
      </c>
      <c r="U5539" s="18">
        <f t="shared" si="603"/>
        <v>0</v>
      </c>
      <c r="V5539" s="18">
        <f t="shared" si="604"/>
        <v>0</v>
      </c>
      <c r="W5539" s="18">
        <f t="shared" si="605"/>
        <v>0</v>
      </c>
      <c r="X5539" s="27"/>
      <c r="Y5539" s="19">
        <f t="shared" si="606"/>
        <v>0</v>
      </c>
      <c r="Z5539" s="18">
        <f t="shared" si="607"/>
        <v>0</v>
      </c>
      <c r="AA5539" s="12">
        <v>30</v>
      </c>
      <c r="AB5539" s="12">
        <v>4140</v>
      </c>
      <c r="AC5539" s="28">
        <f>+I5539+Y5539-Z5539</f>
        <v>1.35</v>
      </c>
      <c r="AD5539" s="20">
        <f t="shared" si="608"/>
        <v>0</v>
      </c>
      <c r="AE5539">
        <v>0</v>
      </c>
    </row>
    <row r="5540" spans="1:31" x14ac:dyDescent="0.25">
      <c r="A5540" s="9">
        <v>45260</v>
      </c>
      <c r="B5540" s="10" t="s">
        <v>735</v>
      </c>
      <c r="C5540" s="10" t="s">
        <v>711</v>
      </c>
      <c r="D5540" s="10" t="s">
        <v>29</v>
      </c>
      <c r="E5540" s="10" t="s">
        <v>539</v>
      </c>
      <c r="F5540" s="10"/>
      <c r="G5540" s="10">
        <v>0</v>
      </c>
      <c r="H5540" s="11">
        <f>SUMIFS(AA:AA,$A:$A,EOMONTH($A5540,-1),$B:$B,$B5540)</f>
        <v>-363.35</v>
      </c>
      <c r="I5540" s="63">
        <f>ROUND(SUMIFS(AC:AC,$A:$A,EOMONTH($A5540,-1),$B:$B,$B5540),2)</f>
        <v>0</v>
      </c>
      <c r="J5540" s="11">
        <f>SUMIFS(AB:AB,$A:$A,EOMONTH($A5540,-1),$B:$B,$B5540)</f>
        <v>-38274.730000000003</v>
      </c>
      <c r="K5540" s="13">
        <v>0</v>
      </c>
      <c r="L5540" s="25">
        <v>0</v>
      </c>
      <c r="M5540" s="15">
        <v>0</v>
      </c>
      <c r="N5540" s="14">
        <v>0</v>
      </c>
      <c r="O5540" s="16">
        <v>0</v>
      </c>
      <c r="P5540" s="16">
        <v>0</v>
      </c>
      <c r="Q5540" s="16">
        <v>0</v>
      </c>
      <c r="R5540" s="16">
        <f>Q5540*16.876/100</f>
        <v>0</v>
      </c>
      <c r="S5540" s="17">
        <f t="shared" si="602"/>
        <v>0</v>
      </c>
      <c r="T5540" s="16">
        <v>0</v>
      </c>
      <c r="U5540" s="18">
        <f t="shared" si="603"/>
        <v>0</v>
      </c>
      <c r="V5540" s="18">
        <f t="shared" si="604"/>
        <v>0</v>
      </c>
      <c r="W5540" s="18">
        <f t="shared" si="605"/>
        <v>0</v>
      </c>
      <c r="X5540" s="27"/>
      <c r="Y5540" s="19">
        <f t="shared" si="606"/>
        <v>0</v>
      </c>
      <c r="Z5540" s="18">
        <f t="shared" si="607"/>
        <v>0</v>
      </c>
      <c r="AA5540" s="12">
        <v>-363.35</v>
      </c>
      <c r="AB5540" s="12">
        <v>-38274.730000000003</v>
      </c>
      <c r="AC5540" s="28">
        <f>+I5540+Y5540-Z5540</f>
        <v>0</v>
      </c>
      <c r="AD5540" s="20">
        <f t="shared" si="608"/>
        <v>0</v>
      </c>
      <c r="AE5540">
        <v>0</v>
      </c>
    </row>
    <row r="5541" spans="1:31" x14ac:dyDescent="0.25">
      <c r="A5541" s="9">
        <v>45260</v>
      </c>
      <c r="B5541" s="10" t="s">
        <v>668</v>
      </c>
      <c r="C5541" s="10" t="s">
        <v>669</v>
      </c>
      <c r="D5541" s="10" t="s">
        <v>29</v>
      </c>
      <c r="E5541" s="10" t="s">
        <v>30</v>
      </c>
      <c r="F5541" s="10"/>
      <c r="G5541" s="10">
        <v>0</v>
      </c>
      <c r="H5541" s="11">
        <f>SUMIFS(AA:AA,$A:$A,EOMONTH($A5541,-1),$B:$B,$B5541)</f>
        <v>-9849</v>
      </c>
      <c r="I5541" s="63">
        <f>ROUND(SUMIFS(AC:AC,$A:$A,EOMONTH($A5541,-1),$B:$B,$B5541),2)</f>
        <v>0</v>
      </c>
      <c r="J5541" s="11">
        <f>SUMIFS(AB:AB,$A:$A,EOMONTH($A5541,-1),$B:$B,$B5541)</f>
        <v>-15309.03</v>
      </c>
      <c r="K5541" s="13">
        <v>0</v>
      </c>
      <c r="L5541" s="25">
        <v>0</v>
      </c>
      <c r="M5541" s="15">
        <v>0</v>
      </c>
      <c r="N5541" s="14">
        <v>0</v>
      </c>
      <c r="O5541" s="16">
        <v>0</v>
      </c>
      <c r="P5541" s="16">
        <v>0</v>
      </c>
      <c r="Q5541" s="16">
        <v>0</v>
      </c>
      <c r="R5541" s="16">
        <f>Q5541*16.876/100</f>
        <v>0</v>
      </c>
      <c r="S5541" s="17">
        <f t="shared" si="602"/>
        <v>0</v>
      </c>
      <c r="T5541" s="16">
        <v>0</v>
      </c>
      <c r="U5541" s="18">
        <f t="shared" si="603"/>
        <v>0</v>
      </c>
      <c r="V5541" s="18">
        <f t="shared" si="604"/>
        <v>0</v>
      </c>
      <c r="W5541" s="18">
        <f t="shared" si="605"/>
        <v>0</v>
      </c>
      <c r="X5541" s="27"/>
      <c r="Y5541" s="19">
        <f t="shared" si="606"/>
        <v>0</v>
      </c>
      <c r="Z5541" s="18">
        <f t="shared" si="607"/>
        <v>0</v>
      </c>
      <c r="AA5541" s="12">
        <v>-9849</v>
      </c>
      <c r="AB5541" s="12">
        <v>-15309.03</v>
      </c>
      <c r="AC5541" s="28">
        <f>+I5541+Y5541-Z5541</f>
        <v>0</v>
      </c>
      <c r="AD5541" s="20">
        <f t="shared" si="608"/>
        <v>0</v>
      </c>
      <c r="AE5541">
        <v>0</v>
      </c>
    </row>
    <row r="5542" spans="1:31" x14ac:dyDescent="0.25">
      <c r="A5542" s="9">
        <v>45260</v>
      </c>
      <c r="B5542" s="10" t="s">
        <v>670</v>
      </c>
      <c r="C5542" s="10" t="s">
        <v>669</v>
      </c>
      <c r="D5542" s="10" t="s">
        <v>29</v>
      </c>
      <c r="E5542" s="10" t="s">
        <v>30</v>
      </c>
      <c r="F5542" s="10"/>
      <c r="G5542" s="10">
        <v>0</v>
      </c>
      <c r="H5542" s="11">
        <f>SUMIFS(AA:AA,$A:$A,EOMONTH($A5542,-1),$B:$B,$B5542)</f>
        <v>826</v>
      </c>
      <c r="I5542" s="63">
        <f>ROUND(SUMIFS(AC:AC,$A:$A,EOMONTH($A5542,-1),$B:$B,$B5542),2)</f>
        <v>143.76</v>
      </c>
      <c r="J5542" s="11">
        <f>SUMIFS(AB:AB,$A:$A,EOMONTH($A5542,-1),$B:$B,$B5542)</f>
        <v>6471.94</v>
      </c>
      <c r="K5542" s="13">
        <v>0</v>
      </c>
      <c r="L5542" s="25">
        <v>0</v>
      </c>
      <c r="M5542" s="15">
        <v>0</v>
      </c>
      <c r="N5542" s="14">
        <v>0</v>
      </c>
      <c r="O5542" s="16">
        <v>0</v>
      </c>
      <c r="P5542" s="16">
        <v>0</v>
      </c>
      <c r="Q5542" s="16">
        <v>0</v>
      </c>
      <c r="R5542" s="16">
        <f>Q5542*16.876/100</f>
        <v>0</v>
      </c>
      <c r="S5542" s="17">
        <f t="shared" si="602"/>
        <v>0</v>
      </c>
      <c r="T5542" s="16">
        <v>0</v>
      </c>
      <c r="U5542" s="18">
        <f t="shared" si="603"/>
        <v>0</v>
      </c>
      <c r="V5542" s="18">
        <f t="shared" si="604"/>
        <v>0</v>
      </c>
      <c r="W5542" s="18">
        <f t="shared" si="605"/>
        <v>0</v>
      </c>
      <c r="X5542" s="27"/>
      <c r="Y5542" s="19">
        <f t="shared" si="606"/>
        <v>0</v>
      </c>
      <c r="Z5542" s="18">
        <f t="shared" si="607"/>
        <v>0</v>
      </c>
      <c r="AA5542" s="12">
        <v>826</v>
      </c>
      <c r="AB5542" s="12">
        <v>6468.3</v>
      </c>
      <c r="AC5542" s="28">
        <f>+I5542+Y5542-Z5542</f>
        <v>143.76</v>
      </c>
      <c r="AD5542" s="20">
        <f t="shared" si="608"/>
        <v>0</v>
      </c>
      <c r="AE5542">
        <v>0</v>
      </c>
    </row>
    <row r="5543" spans="1:31" x14ac:dyDescent="0.25">
      <c r="A5543" s="9">
        <v>45260</v>
      </c>
      <c r="B5543" s="10" t="s">
        <v>799</v>
      </c>
      <c r="C5543" s="10" t="s">
        <v>673</v>
      </c>
      <c r="D5543" s="10" t="s">
        <v>40</v>
      </c>
      <c r="E5543" s="10" t="s">
        <v>30</v>
      </c>
      <c r="F5543" s="10">
        <v>170</v>
      </c>
      <c r="G5543" s="10">
        <v>185</v>
      </c>
      <c r="H5543" s="11">
        <f>SUMIFS(AA:AA,$A:$A,EOMONTH($A5543,-1),$B:$B,$B5543)</f>
        <v>46</v>
      </c>
      <c r="I5543" s="63">
        <f>ROUND(SUMIFS(AC:AC,$A:$A,EOMONTH($A5543,-1),$B:$B,$B5543),2)</f>
        <v>36.43</v>
      </c>
      <c r="J5543" s="11">
        <f>SUMIFS(AB:AB,$A:$A,EOMONTH($A5543,-1),$B:$B,$B5543)</f>
        <v>779.1</v>
      </c>
      <c r="K5543" s="13">
        <v>0</v>
      </c>
      <c r="L5543" s="25">
        <v>0</v>
      </c>
      <c r="M5543" s="15">
        <v>1565</v>
      </c>
      <c r="N5543" s="14">
        <v>100626.44</v>
      </c>
      <c r="O5543" s="16">
        <v>1545</v>
      </c>
      <c r="P5543" s="16">
        <v>42101.25</v>
      </c>
      <c r="Q5543" s="16">
        <v>0</v>
      </c>
      <c r="R5543" s="16">
        <f>Q5543*16.876/100</f>
        <v>0</v>
      </c>
      <c r="S5543" s="17">
        <f t="shared" si="602"/>
        <v>0</v>
      </c>
      <c r="T5543" s="16">
        <v>0</v>
      </c>
      <c r="U5543" s="18">
        <f t="shared" si="603"/>
        <v>8.51</v>
      </c>
      <c r="V5543" s="18">
        <f t="shared" si="604"/>
        <v>266.05</v>
      </c>
      <c r="W5543" s="18">
        <f t="shared" si="605"/>
        <v>44.667134500000003</v>
      </c>
      <c r="X5543" s="27"/>
      <c r="Y5543" s="19">
        <f t="shared" si="606"/>
        <v>310.71713450000004</v>
      </c>
      <c r="Z5543" s="18">
        <f t="shared" si="607"/>
        <v>285.82499999999999</v>
      </c>
      <c r="AA5543" s="12">
        <v>66</v>
      </c>
      <c r="AB5543" s="12">
        <v>2065.06</v>
      </c>
      <c r="AC5543" s="28">
        <f>+I5543+Y5543-Z5543</f>
        <v>61.322134500000061</v>
      </c>
      <c r="AD5543" s="20">
        <f t="shared" si="608"/>
        <v>0</v>
      </c>
      <c r="AE5543">
        <v>0</v>
      </c>
    </row>
    <row r="5544" spans="1:31" x14ac:dyDescent="0.25">
      <c r="A5544" s="9">
        <v>45260</v>
      </c>
      <c r="B5544" s="10" t="s">
        <v>672</v>
      </c>
      <c r="C5544" s="10" t="s">
        <v>673</v>
      </c>
      <c r="D5544" s="10" t="s">
        <v>29</v>
      </c>
      <c r="E5544" s="10" t="s">
        <v>30</v>
      </c>
      <c r="F5544" s="10"/>
      <c r="G5544" s="10">
        <v>0</v>
      </c>
      <c r="H5544" s="11">
        <f>SUMIFS(AA:AA,$A:$A,EOMONTH($A5544,-1),$B:$B,$B5544)</f>
        <v>-11</v>
      </c>
      <c r="I5544" s="63">
        <f>ROUND(SUMIFS(AC:AC,$A:$A,EOMONTH($A5544,-1),$B:$B,$B5544),2)</f>
        <v>0</v>
      </c>
      <c r="J5544" s="11">
        <f>SUMIFS(AB:AB,$A:$A,EOMONTH($A5544,-1),$B:$B,$B5544)</f>
        <v>-349.87</v>
      </c>
      <c r="K5544" s="13">
        <v>0</v>
      </c>
      <c r="L5544" s="25">
        <v>0</v>
      </c>
      <c r="M5544" s="15">
        <v>0</v>
      </c>
      <c r="N5544" s="14">
        <v>0</v>
      </c>
      <c r="O5544" s="16">
        <v>0</v>
      </c>
      <c r="P5544" s="16">
        <v>0</v>
      </c>
      <c r="Q5544" s="16">
        <v>0</v>
      </c>
      <c r="R5544" s="16">
        <f>Q5544*16.876/100</f>
        <v>0</v>
      </c>
      <c r="S5544" s="17">
        <f t="shared" si="602"/>
        <v>0</v>
      </c>
      <c r="T5544" s="16">
        <v>0</v>
      </c>
      <c r="U5544" s="18">
        <f t="shared" si="603"/>
        <v>0</v>
      </c>
      <c r="V5544" s="18">
        <f t="shared" si="604"/>
        <v>0</v>
      </c>
      <c r="W5544" s="18">
        <f t="shared" si="605"/>
        <v>0</v>
      </c>
      <c r="X5544" s="27"/>
      <c r="Y5544" s="19">
        <f t="shared" si="606"/>
        <v>0</v>
      </c>
      <c r="Z5544" s="18">
        <f t="shared" si="607"/>
        <v>0</v>
      </c>
      <c r="AA5544" s="12">
        <v>-11</v>
      </c>
      <c r="AB5544" s="12">
        <v>-349.87</v>
      </c>
      <c r="AC5544" s="28">
        <f>+I5544+Y5544-Z5544</f>
        <v>0</v>
      </c>
      <c r="AD5544" s="20">
        <f t="shared" si="608"/>
        <v>0</v>
      </c>
      <c r="AE5544">
        <v>0</v>
      </c>
    </row>
    <row r="5545" spans="1:31" x14ac:dyDescent="0.25">
      <c r="A5545" s="9">
        <v>45260</v>
      </c>
      <c r="B5545" s="10" t="s">
        <v>674</v>
      </c>
      <c r="C5545" s="10" t="s">
        <v>673</v>
      </c>
      <c r="D5545" s="10" t="s">
        <v>40</v>
      </c>
      <c r="E5545" s="10" t="s">
        <v>30</v>
      </c>
      <c r="F5545" s="10">
        <v>65</v>
      </c>
      <c r="G5545" s="10">
        <v>71</v>
      </c>
      <c r="H5545" s="11">
        <f>SUMIFS(AA:AA,$A:$A,EOMONTH($A5545,-1),$B:$B,$B5545)</f>
        <v>235</v>
      </c>
      <c r="I5545" s="63">
        <f>ROUND(SUMIFS(AC:AC,$A:$A,EOMONTH($A5545,-1),$B:$B,$B5545),2)</f>
        <v>35.979999999999997</v>
      </c>
      <c r="J5545" s="11">
        <f>SUMIFS(AB:AB,$A:$A,EOMONTH($A5545,-1),$B:$B,$B5545)</f>
        <v>1532.57</v>
      </c>
      <c r="K5545" s="13">
        <v>0</v>
      </c>
      <c r="L5545" s="25">
        <v>0</v>
      </c>
      <c r="M5545" s="15">
        <v>0</v>
      </c>
      <c r="N5545" s="14">
        <v>0</v>
      </c>
      <c r="O5545" s="16">
        <v>0</v>
      </c>
      <c r="P5545" s="16">
        <v>0</v>
      </c>
      <c r="Q5545" s="16">
        <v>0</v>
      </c>
      <c r="R5545" s="16">
        <f>Q5545*16.876/100</f>
        <v>0</v>
      </c>
      <c r="S5545" s="17">
        <f t="shared" si="602"/>
        <v>0</v>
      </c>
      <c r="T5545" s="16">
        <v>0</v>
      </c>
      <c r="U5545" s="18">
        <f t="shared" si="603"/>
        <v>16.684999999999999</v>
      </c>
      <c r="V5545" s="18">
        <f t="shared" si="604"/>
        <v>0</v>
      </c>
      <c r="W5545" s="18">
        <f t="shared" si="605"/>
        <v>0</v>
      </c>
      <c r="X5545" s="27"/>
      <c r="Y5545" s="19">
        <f t="shared" si="606"/>
        <v>0</v>
      </c>
      <c r="Z5545" s="18">
        <f t="shared" si="607"/>
        <v>0</v>
      </c>
      <c r="AA5545" s="12">
        <v>235</v>
      </c>
      <c r="AB5545" s="12">
        <v>1532.57</v>
      </c>
      <c r="AC5545" s="28">
        <f>+I5545+Y5545-Z5545</f>
        <v>35.979999999999997</v>
      </c>
      <c r="AD5545" s="20">
        <f t="shared" si="608"/>
        <v>0</v>
      </c>
      <c r="AE5545">
        <v>0</v>
      </c>
    </row>
    <row r="5546" spans="1:31" x14ac:dyDescent="0.25">
      <c r="A5546" s="9">
        <v>45260</v>
      </c>
      <c r="B5546" s="10" t="s">
        <v>675</v>
      </c>
      <c r="C5546" s="10" t="s">
        <v>673</v>
      </c>
      <c r="D5546" s="10" t="s">
        <v>40</v>
      </c>
      <c r="E5546" s="10" t="s">
        <v>30</v>
      </c>
      <c r="F5546" s="10">
        <v>70</v>
      </c>
      <c r="G5546" s="10">
        <v>76</v>
      </c>
      <c r="H5546" s="11">
        <f>SUMIFS(AA:AA,$A:$A,EOMONTH($A5546,-1),$B:$B,$B5546)</f>
        <v>297</v>
      </c>
      <c r="I5546" s="63">
        <f>ROUND(SUMIFS(AC:AC,$A:$A,EOMONTH($A5546,-1),$B:$B,$B5546),2)</f>
        <v>187.41</v>
      </c>
      <c r="J5546" s="11">
        <f>SUMIFS(AB:AB,$A:$A,EOMONTH($A5546,-1),$B:$B,$B5546)</f>
        <v>2130.56</v>
      </c>
      <c r="K5546" s="13">
        <v>0</v>
      </c>
      <c r="L5546" s="25">
        <v>0</v>
      </c>
      <c r="M5546" s="15">
        <v>11548</v>
      </c>
      <c r="N5546" s="14">
        <v>51809.120000000003</v>
      </c>
      <c r="O5546" s="16">
        <v>11520</v>
      </c>
      <c r="P5546" s="16">
        <v>151718.39999999999</v>
      </c>
      <c r="Q5546" s="16">
        <v>0</v>
      </c>
      <c r="R5546" s="16">
        <f>Q5546*16.876/100</f>
        <v>0</v>
      </c>
      <c r="S5546" s="17">
        <f t="shared" si="602"/>
        <v>0</v>
      </c>
      <c r="T5546" s="16">
        <v>0</v>
      </c>
      <c r="U5546" s="18">
        <f t="shared" si="603"/>
        <v>22.571999999999999</v>
      </c>
      <c r="V5546" s="18">
        <f t="shared" si="604"/>
        <v>808.36</v>
      </c>
      <c r="W5546" s="18">
        <f t="shared" si="605"/>
        <v>135.71556040000002</v>
      </c>
      <c r="X5546" s="27"/>
      <c r="Y5546" s="19">
        <f t="shared" si="606"/>
        <v>944.07556040000009</v>
      </c>
      <c r="Z5546" s="18">
        <f t="shared" si="607"/>
        <v>875.52</v>
      </c>
      <c r="AA5546" s="12">
        <v>325</v>
      </c>
      <c r="AB5546" s="12">
        <v>2256.1799999999998</v>
      </c>
      <c r="AC5546" s="28">
        <f>+I5546+Y5546-Z5546</f>
        <v>255.96556040000019</v>
      </c>
      <c r="AD5546" s="20">
        <f t="shared" si="608"/>
        <v>0</v>
      </c>
      <c r="AE5546">
        <v>0</v>
      </c>
    </row>
    <row r="5547" spans="1:31" x14ac:dyDescent="0.25">
      <c r="A5547" s="9">
        <v>45260</v>
      </c>
      <c r="B5547" s="10" t="s">
        <v>676</v>
      </c>
      <c r="C5547" s="10" t="s">
        <v>673</v>
      </c>
      <c r="D5547" s="10" t="s">
        <v>40</v>
      </c>
      <c r="E5547" s="10" t="s">
        <v>30</v>
      </c>
      <c r="F5547" s="10">
        <v>275</v>
      </c>
      <c r="G5547" s="10">
        <v>300</v>
      </c>
      <c r="H5547" s="11">
        <f>SUMIFS(AA:AA,$A:$A,EOMONTH($A5547,-1),$B:$B,$B5547)</f>
        <v>-5</v>
      </c>
      <c r="I5547" s="63">
        <f>ROUND(SUMIFS(AC:AC,$A:$A,EOMONTH($A5547,-1),$B:$B,$B5547),2)</f>
        <v>9.61</v>
      </c>
      <c r="J5547" s="11">
        <f>SUMIFS(AB:AB,$A:$A,EOMONTH($A5547,-1),$B:$B,$B5547)</f>
        <v>-68.78</v>
      </c>
      <c r="K5547" s="13">
        <v>0</v>
      </c>
      <c r="L5547" s="25">
        <v>0</v>
      </c>
      <c r="M5547" s="15">
        <v>0</v>
      </c>
      <c r="N5547" s="14">
        <v>0</v>
      </c>
      <c r="O5547" s="16">
        <v>0</v>
      </c>
      <c r="P5547" s="16">
        <v>0</v>
      </c>
      <c r="Q5547" s="16">
        <v>0</v>
      </c>
      <c r="R5547" s="16">
        <f>Q5547*16.876/100</f>
        <v>0</v>
      </c>
      <c r="S5547" s="17">
        <f t="shared" si="602"/>
        <v>0</v>
      </c>
      <c r="T5547" s="16">
        <v>0</v>
      </c>
      <c r="U5547" s="18">
        <f t="shared" si="603"/>
        <v>-1.5</v>
      </c>
      <c r="V5547" s="18">
        <f t="shared" si="604"/>
        <v>0</v>
      </c>
      <c r="W5547" s="18">
        <f t="shared" si="605"/>
        <v>0</v>
      </c>
      <c r="X5547" s="27"/>
      <c r="Y5547" s="19">
        <f t="shared" si="606"/>
        <v>0</v>
      </c>
      <c r="Z5547" s="18">
        <f t="shared" si="607"/>
        <v>0</v>
      </c>
      <c r="AA5547" s="12">
        <v>-5</v>
      </c>
      <c r="AB5547" s="12">
        <v>-68.78</v>
      </c>
      <c r="AC5547" s="28">
        <f>+I5547+Y5547-Z5547</f>
        <v>9.61</v>
      </c>
      <c r="AD5547" s="20">
        <f t="shared" si="608"/>
        <v>0</v>
      </c>
      <c r="AE5547">
        <v>0</v>
      </c>
    </row>
    <row r="5548" spans="1:31" x14ac:dyDescent="0.25">
      <c r="A5548" s="9">
        <v>45260</v>
      </c>
      <c r="B5548" s="10" t="s">
        <v>677</v>
      </c>
      <c r="C5548" s="10" t="s">
        <v>673</v>
      </c>
      <c r="D5548" s="10" t="s">
        <v>40</v>
      </c>
      <c r="E5548" s="10" t="s">
        <v>30</v>
      </c>
      <c r="F5548" s="10">
        <v>185</v>
      </c>
      <c r="G5548" s="10">
        <v>202</v>
      </c>
      <c r="H5548" s="11">
        <f>SUMIFS(AA:AA,$A:$A,EOMONTH($A5548,-1),$B:$B,$B5548)</f>
        <v>267</v>
      </c>
      <c r="I5548" s="63">
        <f>ROUND(SUMIFS(AC:AC,$A:$A,EOMONTH($A5548,-1),$B:$B,$B5548),2)</f>
        <v>188.9</v>
      </c>
      <c r="J5548" s="11">
        <f>SUMIFS(AB:AB,$A:$A,EOMONTH($A5548,-1),$B:$B,$B5548)</f>
        <v>5401.98</v>
      </c>
      <c r="K5548" s="13">
        <v>0</v>
      </c>
      <c r="L5548" s="25">
        <v>0</v>
      </c>
      <c r="M5548" s="15">
        <v>11160</v>
      </c>
      <c r="N5548" s="14">
        <v>132018.85999999999</v>
      </c>
      <c r="O5548" s="16">
        <v>11155</v>
      </c>
      <c r="P5548" s="16">
        <v>307431.8</v>
      </c>
      <c r="Q5548" s="16">
        <v>0</v>
      </c>
      <c r="R5548" s="16">
        <f>Q5548*16.876/100</f>
        <v>0</v>
      </c>
      <c r="S5548" s="17">
        <f t="shared" si="602"/>
        <v>0</v>
      </c>
      <c r="T5548" s="16">
        <v>0</v>
      </c>
      <c r="U5548" s="18">
        <f t="shared" si="603"/>
        <v>53.933999999999997</v>
      </c>
      <c r="V5548" s="18">
        <f t="shared" si="604"/>
        <v>2064.6</v>
      </c>
      <c r="W5548" s="18">
        <f t="shared" si="605"/>
        <v>346.62569400000001</v>
      </c>
      <c r="X5548" s="27"/>
      <c r="Y5548" s="19">
        <f t="shared" si="606"/>
        <v>2411.2256939999997</v>
      </c>
      <c r="Z5548" s="18">
        <f t="shared" si="607"/>
        <v>2253.31</v>
      </c>
      <c r="AA5548" s="12">
        <v>272</v>
      </c>
      <c r="AB5548" s="12">
        <v>5461.13</v>
      </c>
      <c r="AC5548" s="28">
        <f>+I5548+Y5548-Z5548</f>
        <v>346.81569399999989</v>
      </c>
      <c r="AD5548" s="20">
        <f t="shared" si="608"/>
        <v>0</v>
      </c>
      <c r="AE5548">
        <v>0</v>
      </c>
    </row>
    <row r="5549" spans="1:31" x14ac:dyDescent="0.25">
      <c r="A5549" s="9">
        <v>45260</v>
      </c>
      <c r="B5549" s="10" t="s">
        <v>680</v>
      </c>
      <c r="C5549" s="10" t="s">
        <v>681</v>
      </c>
      <c r="D5549" s="10" t="s">
        <v>29</v>
      </c>
      <c r="E5549" s="10" t="s">
        <v>539</v>
      </c>
      <c r="F5549" s="10"/>
      <c r="G5549" s="10">
        <v>0</v>
      </c>
      <c r="H5549" s="11">
        <f>SUMIFS(AA:AA,$A:$A,EOMONTH($A5549,-1),$B:$B,$B5549)</f>
        <v>100</v>
      </c>
      <c r="I5549" s="63">
        <f>ROUND(SUMIFS(AC:AC,$A:$A,EOMONTH($A5549,-1),$B:$B,$B5549),2)</f>
        <v>4.51</v>
      </c>
      <c r="J5549" s="11">
        <f>SUMIFS(AB:AB,$A:$A,EOMONTH($A5549,-1),$B:$B,$B5549)</f>
        <v>7900</v>
      </c>
      <c r="K5549" s="13">
        <v>0</v>
      </c>
      <c r="L5549" s="25">
        <v>0</v>
      </c>
      <c r="M5549" s="15">
        <v>0</v>
      </c>
      <c r="N5549" s="14">
        <v>0</v>
      </c>
      <c r="O5549" s="16">
        <v>0</v>
      </c>
      <c r="P5549" s="16">
        <v>0</v>
      </c>
      <c r="Q5549" s="16">
        <v>0</v>
      </c>
      <c r="R5549" s="16">
        <f>Q5549*16.876/100</f>
        <v>0</v>
      </c>
      <c r="S5549" s="17">
        <f t="shared" si="602"/>
        <v>0</v>
      </c>
      <c r="T5549" s="16">
        <v>0</v>
      </c>
      <c r="U5549" s="18">
        <f t="shared" si="603"/>
        <v>0</v>
      </c>
      <c r="V5549" s="18">
        <f t="shared" si="604"/>
        <v>0</v>
      </c>
      <c r="W5549" s="18">
        <f t="shared" si="605"/>
        <v>0</v>
      </c>
      <c r="X5549" s="27"/>
      <c r="Y5549" s="19">
        <f t="shared" si="606"/>
        <v>0</v>
      </c>
      <c r="Z5549" s="18">
        <f t="shared" si="607"/>
        <v>0</v>
      </c>
      <c r="AA5549" s="12">
        <v>100</v>
      </c>
      <c r="AB5549" s="12">
        <v>7900</v>
      </c>
      <c r="AC5549" s="28">
        <f>+I5549+Y5549-Z5549</f>
        <v>4.51</v>
      </c>
      <c r="AD5549" s="20">
        <f t="shared" si="608"/>
        <v>0</v>
      </c>
      <c r="AE5549">
        <v>0</v>
      </c>
    </row>
    <row r="5550" spans="1:31" x14ac:dyDescent="0.25">
      <c r="A5550" s="9">
        <v>45260</v>
      </c>
      <c r="B5550" s="10" t="s">
        <v>736</v>
      </c>
      <c r="C5550" s="10" t="s">
        <v>282</v>
      </c>
      <c r="D5550" s="10" t="s">
        <v>29</v>
      </c>
      <c r="E5550" s="10" t="s">
        <v>30</v>
      </c>
      <c r="F5550" s="10"/>
      <c r="G5550" s="10">
        <v>0</v>
      </c>
      <c r="H5550" s="11">
        <f>SUMIFS(AA:AA,$A:$A,EOMONTH($A5550,-1),$B:$B,$B5550)</f>
        <v>885</v>
      </c>
      <c r="I5550" s="63">
        <f>ROUND(SUMIFS(AC:AC,$A:$A,EOMONTH($A5550,-1),$B:$B,$B5550),2)</f>
        <v>0</v>
      </c>
      <c r="J5550" s="11">
        <f>SUMIFS(AB:AB,$A:$A,EOMONTH($A5550,-1),$B:$B,$B5550)</f>
        <v>693.69</v>
      </c>
      <c r="K5550" s="13">
        <v>0</v>
      </c>
      <c r="L5550" s="25">
        <v>0</v>
      </c>
      <c r="M5550" s="15">
        <v>0</v>
      </c>
      <c r="N5550" s="14">
        <v>0</v>
      </c>
      <c r="O5550" s="16">
        <v>0</v>
      </c>
      <c r="P5550" s="16">
        <v>0</v>
      </c>
      <c r="Q5550" s="16">
        <v>0</v>
      </c>
      <c r="R5550" s="16">
        <f>Q5550*16.876/100</f>
        <v>0</v>
      </c>
      <c r="S5550" s="17">
        <f t="shared" si="602"/>
        <v>0</v>
      </c>
      <c r="T5550" s="16">
        <v>0</v>
      </c>
      <c r="U5550" s="18">
        <f t="shared" si="603"/>
        <v>0</v>
      </c>
      <c r="V5550" s="18">
        <f t="shared" si="604"/>
        <v>0</v>
      </c>
      <c r="W5550" s="18">
        <f t="shared" si="605"/>
        <v>0</v>
      </c>
      <c r="X5550" s="27"/>
      <c r="Y5550" s="19">
        <f t="shared" si="606"/>
        <v>0</v>
      </c>
      <c r="Z5550" s="18">
        <f t="shared" si="607"/>
        <v>0</v>
      </c>
      <c r="AA5550" s="12">
        <v>885</v>
      </c>
      <c r="AB5550" s="12">
        <v>693.69</v>
      </c>
      <c r="AC5550" s="28">
        <f>+I5550+Y5550-Z5550</f>
        <v>0</v>
      </c>
      <c r="AD5550" s="20">
        <f t="shared" si="608"/>
        <v>0</v>
      </c>
      <c r="AE5550">
        <v>0</v>
      </c>
    </row>
    <row r="5551" spans="1:31" x14ac:dyDescent="0.25">
      <c r="A5551" s="59">
        <v>45260</v>
      </c>
      <c r="B5551" s="60" t="s">
        <v>683</v>
      </c>
      <c r="C5551" s="60" t="s">
        <v>28</v>
      </c>
      <c r="D5551" s="60" t="s">
        <v>29</v>
      </c>
      <c r="E5551" s="60" t="s">
        <v>30</v>
      </c>
      <c r="F5551" s="10"/>
      <c r="G5551" s="10"/>
      <c r="H5551" s="11"/>
      <c r="I5551" s="63">
        <f>ROUND(SUMIFS(AC:AC,$A:$A,EOMONTH($A5551,-1),$B:$B,$B5551),2)</f>
        <v>71.2</v>
      </c>
      <c r="J5551" s="11"/>
      <c r="K5551" s="13"/>
      <c r="L5551" s="25"/>
      <c r="M5551" s="15"/>
      <c r="N5551" s="14"/>
      <c r="O5551" s="16"/>
      <c r="P5551" s="16"/>
      <c r="Q5551" s="16"/>
      <c r="R5551" s="16"/>
      <c r="S5551" s="17">
        <f t="shared" si="602"/>
        <v>0</v>
      </c>
      <c r="T5551" s="16"/>
      <c r="U5551" s="18">
        <f t="shared" si="603"/>
        <v>0</v>
      </c>
      <c r="V5551" s="18">
        <f t="shared" si="604"/>
        <v>0</v>
      </c>
      <c r="W5551" s="18">
        <f t="shared" si="605"/>
        <v>0</v>
      </c>
      <c r="X5551" s="27"/>
      <c r="Y5551" s="19">
        <f t="shared" si="606"/>
        <v>0</v>
      </c>
      <c r="Z5551" s="18">
        <f t="shared" si="607"/>
        <v>0</v>
      </c>
      <c r="AA5551" s="12"/>
      <c r="AB5551" s="12"/>
      <c r="AC5551" s="28">
        <f>+I5551+Y5551-Z5551</f>
        <v>71.2</v>
      </c>
      <c r="AD5551" s="20">
        <f t="shared" si="608"/>
        <v>0</v>
      </c>
      <c r="AE5551">
        <v>0</v>
      </c>
    </row>
    <row r="5552" spans="1:31" x14ac:dyDescent="0.25">
      <c r="A5552" s="9">
        <v>45260</v>
      </c>
      <c r="B5552" s="10" t="s">
        <v>684</v>
      </c>
      <c r="C5552" s="10" t="s">
        <v>28</v>
      </c>
      <c r="D5552" s="10" t="s">
        <v>29</v>
      </c>
      <c r="E5552" s="10" t="s">
        <v>30</v>
      </c>
      <c r="F5552" s="10"/>
      <c r="G5552" s="10">
        <v>0</v>
      </c>
      <c r="H5552" s="11">
        <f>SUMIFS(AA:AA,$A:$A,EOMONTH($A5552,-1),$B:$B,$B5552)</f>
        <v>-436</v>
      </c>
      <c r="I5552" s="63">
        <f>ROUND(SUMIFS(AC:AC,$A:$A,EOMONTH($A5552,-1),$B:$B,$B5552),2)</f>
        <v>10.52</v>
      </c>
      <c r="J5552" s="11">
        <f>SUMIFS(AB:AB,$A:$A,EOMONTH($A5552,-1),$B:$B,$B5552)</f>
        <v>-6976</v>
      </c>
      <c r="K5552" s="13">
        <v>0</v>
      </c>
      <c r="L5552" s="25">
        <v>0</v>
      </c>
      <c r="M5552" s="15">
        <v>0</v>
      </c>
      <c r="N5552" s="14">
        <v>0</v>
      </c>
      <c r="O5552" s="16">
        <v>0</v>
      </c>
      <c r="P5552" s="16">
        <v>0</v>
      </c>
      <c r="Q5552" s="16">
        <v>0</v>
      </c>
      <c r="R5552" s="16">
        <f>Q5552*16.876/100</f>
        <v>0</v>
      </c>
      <c r="S5552" s="17">
        <f t="shared" si="602"/>
        <v>0</v>
      </c>
      <c r="T5552" s="16">
        <v>0</v>
      </c>
      <c r="U5552" s="18">
        <f t="shared" si="603"/>
        <v>0</v>
      </c>
      <c r="V5552" s="18">
        <f t="shared" si="604"/>
        <v>0</v>
      </c>
      <c r="W5552" s="18">
        <f t="shared" si="605"/>
        <v>0</v>
      </c>
      <c r="X5552" s="27"/>
      <c r="Y5552" s="19">
        <f t="shared" si="606"/>
        <v>0</v>
      </c>
      <c r="Z5552" s="18">
        <f t="shared" si="607"/>
        <v>0</v>
      </c>
      <c r="AA5552" s="12">
        <v>-436</v>
      </c>
      <c r="AB5552" s="12">
        <v>-6976</v>
      </c>
      <c r="AC5552" s="28">
        <f>+I5552+Y5552-Z5552</f>
        <v>10.52</v>
      </c>
      <c r="AD5552" s="20">
        <f t="shared" si="608"/>
        <v>0</v>
      </c>
      <c r="AE5552">
        <v>0</v>
      </c>
    </row>
    <row r="5553" spans="1:31" x14ac:dyDescent="0.25">
      <c r="A5553" s="59">
        <v>45260</v>
      </c>
      <c r="B5553" s="60" t="s">
        <v>759</v>
      </c>
      <c r="C5553" s="60" t="s">
        <v>282</v>
      </c>
      <c r="D5553" s="60" t="s">
        <v>29</v>
      </c>
      <c r="E5553" s="60" t="s">
        <v>30</v>
      </c>
      <c r="F5553" s="10"/>
      <c r="G5553" s="10"/>
      <c r="H5553" s="11"/>
      <c r="I5553" s="63">
        <f>ROUND(SUMIFS(AC:AC,$A:$A,EOMONTH($A5553,-1),$B:$B,$B5553),2)</f>
        <v>0</v>
      </c>
      <c r="J5553" s="11"/>
      <c r="K5553" s="13"/>
      <c r="L5553" s="25"/>
      <c r="M5553" s="15"/>
      <c r="N5553" s="14"/>
      <c r="O5553" s="16"/>
      <c r="P5553" s="16"/>
      <c r="Q5553" s="16"/>
      <c r="R5553" s="16"/>
      <c r="S5553" s="17">
        <f t="shared" si="602"/>
        <v>0</v>
      </c>
      <c r="T5553" s="16"/>
      <c r="U5553" s="18">
        <f t="shared" si="603"/>
        <v>0</v>
      </c>
      <c r="V5553" s="18">
        <f t="shared" si="604"/>
        <v>0</v>
      </c>
      <c r="W5553" s="18">
        <f t="shared" si="605"/>
        <v>0</v>
      </c>
      <c r="X5553" s="27"/>
      <c r="Y5553" s="19">
        <f t="shared" si="606"/>
        <v>0</v>
      </c>
      <c r="Z5553" s="18">
        <f t="shared" si="607"/>
        <v>0</v>
      </c>
      <c r="AA5553" s="12"/>
      <c r="AB5553" s="12"/>
      <c r="AC5553" s="28">
        <f>+I5553+Y5553-Z5553</f>
        <v>0</v>
      </c>
      <c r="AD5553" s="20">
        <f t="shared" si="608"/>
        <v>0</v>
      </c>
      <c r="AE5553">
        <v>0</v>
      </c>
    </row>
    <row r="5554" spans="1:31" x14ac:dyDescent="0.25">
      <c r="A5554" s="59">
        <v>45260</v>
      </c>
      <c r="B5554" s="60" t="s">
        <v>760</v>
      </c>
      <c r="C5554" s="60" t="s">
        <v>282</v>
      </c>
      <c r="D5554" s="60" t="s">
        <v>29</v>
      </c>
      <c r="E5554" s="60" t="s">
        <v>30</v>
      </c>
      <c r="F5554" s="10"/>
      <c r="G5554" s="10"/>
      <c r="H5554" s="11"/>
      <c r="I5554" s="63">
        <f>ROUND(SUMIFS(AC:AC,$A:$A,EOMONTH($A5554,-1),$B:$B,$B5554),2)</f>
        <v>0</v>
      </c>
      <c r="J5554" s="11"/>
      <c r="K5554" s="13"/>
      <c r="L5554" s="25"/>
      <c r="M5554" s="15"/>
      <c r="N5554" s="14"/>
      <c r="O5554" s="16"/>
      <c r="P5554" s="16"/>
      <c r="Q5554" s="16"/>
      <c r="R5554" s="16"/>
      <c r="S5554" s="17">
        <f t="shared" si="602"/>
        <v>0</v>
      </c>
      <c r="T5554" s="16"/>
      <c r="U5554" s="18">
        <f t="shared" si="603"/>
        <v>0</v>
      </c>
      <c r="V5554" s="18">
        <f t="shared" si="604"/>
        <v>0</v>
      </c>
      <c r="W5554" s="18">
        <f t="shared" si="605"/>
        <v>0</v>
      </c>
      <c r="X5554" s="27"/>
      <c r="Y5554" s="19">
        <f t="shared" si="606"/>
        <v>0</v>
      </c>
      <c r="Z5554" s="18">
        <f t="shared" si="607"/>
        <v>0</v>
      </c>
      <c r="AA5554" s="12"/>
      <c r="AB5554" s="12"/>
      <c r="AC5554" s="28">
        <f>+I5554+Y5554-Z5554</f>
        <v>0</v>
      </c>
      <c r="AD5554" s="20">
        <f t="shared" si="608"/>
        <v>0</v>
      </c>
      <c r="AE5554">
        <v>0</v>
      </c>
    </row>
    <row r="5555" spans="1:31" x14ac:dyDescent="0.25">
      <c r="A5555" s="59">
        <v>45260</v>
      </c>
      <c r="B5555" s="60" t="s">
        <v>761</v>
      </c>
      <c r="C5555" s="60" t="s">
        <v>108</v>
      </c>
      <c r="D5555" s="60" t="s">
        <v>29</v>
      </c>
      <c r="E5555" s="60" t="s">
        <v>30</v>
      </c>
      <c r="F5555" s="10"/>
      <c r="G5555" s="10"/>
      <c r="H5555" s="11"/>
      <c r="I5555" s="63">
        <f>ROUND(SUMIFS(AC:AC,$A:$A,EOMONTH($A5555,-1),$B:$B,$B5555),2)</f>
        <v>0</v>
      </c>
      <c r="J5555" s="11"/>
      <c r="K5555" s="13"/>
      <c r="L5555" s="25"/>
      <c r="M5555" s="15"/>
      <c r="N5555" s="14"/>
      <c r="O5555" s="16"/>
      <c r="P5555" s="16"/>
      <c r="Q5555" s="16"/>
      <c r="R5555" s="16"/>
      <c r="S5555" s="17">
        <f t="shared" si="602"/>
        <v>0</v>
      </c>
      <c r="T5555" s="16"/>
      <c r="U5555" s="18">
        <f t="shared" si="603"/>
        <v>0</v>
      </c>
      <c r="V5555" s="18">
        <f t="shared" si="604"/>
        <v>0</v>
      </c>
      <c r="W5555" s="18">
        <f t="shared" si="605"/>
        <v>0</v>
      </c>
      <c r="X5555" s="27"/>
      <c r="Y5555" s="19">
        <f t="shared" si="606"/>
        <v>0</v>
      </c>
      <c r="Z5555" s="18">
        <f t="shared" si="607"/>
        <v>0</v>
      </c>
      <c r="AA5555" s="12"/>
      <c r="AB5555" s="12"/>
      <c r="AC5555" s="28">
        <f>+I5555+Y5555-Z5555</f>
        <v>0</v>
      </c>
      <c r="AD5555" s="20">
        <f t="shared" si="608"/>
        <v>0</v>
      </c>
      <c r="AE5555">
        <v>0</v>
      </c>
    </row>
    <row r="5556" spans="1:31" x14ac:dyDescent="0.25">
      <c r="A5556" s="59">
        <v>45260</v>
      </c>
      <c r="B5556" s="60" t="s">
        <v>762</v>
      </c>
      <c r="C5556" s="60" t="s">
        <v>108</v>
      </c>
      <c r="D5556" s="60" t="s">
        <v>29</v>
      </c>
      <c r="E5556" s="60" t="s">
        <v>30</v>
      </c>
      <c r="F5556" s="10"/>
      <c r="G5556" s="10"/>
      <c r="H5556" s="11"/>
      <c r="I5556" s="63">
        <f>ROUND(SUMIFS(AC:AC,$A:$A,EOMONTH($A5556,-1),$B:$B,$B5556),2)</f>
        <v>0</v>
      </c>
      <c r="J5556" s="11"/>
      <c r="K5556" s="13"/>
      <c r="L5556" s="25"/>
      <c r="M5556" s="15"/>
      <c r="N5556" s="14"/>
      <c r="O5556" s="16"/>
      <c r="P5556" s="16"/>
      <c r="Q5556" s="16"/>
      <c r="R5556" s="16"/>
      <c r="S5556" s="17">
        <f t="shared" si="602"/>
        <v>0</v>
      </c>
      <c r="T5556" s="16"/>
      <c r="U5556" s="18">
        <f t="shared" si="603"/>
        <v>0</v>
      </c>
      <c r="V5556" s="18">
        <f t="shared" si="604"/>
        <v>0</v>
      </c>
      <c r="W5556" s="18">
        <f t="shared" si="605"/>
        <v>0</v>
      </c>
      <c r="X5556" s="27"/>
      <c r="Y5556" s="19">
        <f t="shared" si="606"/>
        <v>0</v>
      </c>
      <c r="Z5556" s="18">
        <f t="shared" si="607"/>
        <v>0</v>
      </c>
      <c r="AA5556" s="12"/>
      <c r="AB5556" s="12"/>
      <c r="AC5556" s="28">
        <f>+I5556+Y5556-Z5556</f>
        <v>0</v>
      </c>
      <c r="AD5556" s="20">
        <f t="shared" si="608"/>
        <v>0</v>
      </c>
      <c r="AE5556">
        <v>0</v>
      </c>
    </row>
    <row r="5557" spans="1:31" x14ac:dyDescent="0.25">
      <c r="A5557" s="9">
        <v>45260</v>
      </c>
      <c r="B5557" s="10" t="s">
        <v>689</v>
      </c>
      <c r="C5557" s="10" t="s">
        <v>28</v>
      </c>
      <c r="D5557" s="10" t="s">
        <v>29</v>
      </c>
      <c r="E5557" s="10" t="s">
        <v>30</v>
      </c>
      <c r="F5557" s="10"/>
      <c r="G5557" s="10">
        <v>0</v>
      </c>
      <c r="H5557" s="11">
        <f>SUMIFS(AA:AA,$A:$A,EOMONTH($A5557,-1),$B:$B,$B5557)</f>
        <v>4263</v>
      </c>
      <c r="I5557" s="63">
        <f>ROUND(SUMIFS(AC:AC,$A:$A,EOMONTH($A5557,-1),$B:$B,$B5557),2)</f>
        <v>357.81</v>
      </c>
      <c r="J5557" s="11">
        <f>SUMIFS(AB:AB,$A:$A,EOMONTH($A5557,-1),$B:$B,$B5557)</f>
        <v>22846.77</v>
      </c>
      <c r="K5557" s="13">
        <v>0</v>
      </c>
      <c r="L5557" s="25">
        <v>0</v>
      </c>
      <c r="M5557" s="15">
        <v>0</v>
      </c>
      <c r="N5557" s="14">
        <v>0</v>
      </c>
      <c r="O5557" s="16">
        <v>0</v>
      </c>
      <c r="P5557" s="16">
        <v>0</v>
      </c>
      <c r="Q5557" s="16">
        <v>0</v>
      </c>
      <c r="R5557" s="16">
        <f>Q5557*16.876/100</f>
        <v>0</v>
      </c>
      <c r="S5557" s="17">
        <f t="shared" si="602"/>
        <v>0</v>
      </c>
      <c r="T5557" s="16">
        <v>0</v>
      </c>
      <c r="U5557" s="18">
        <f t="shared" si="603"/>
        <v>0</v>
      </c>
      <c r="V5557" s="18">
        <f t="shared" si="604"/>
        <v>0</v>
      </c>
      <c r="W5557" s="18">
        <f t="shared" si="605"/>
        <v>0</v>
      </c>
      <c r="X5557" s="27"/>
      <c r="Y5557" s="19">
        <f t="shared" si="606"/>
        <v>0</v>
      </c>
      <c r="Z5557" s="18">
        <f t="shared" si="607"/>
        <v>0</v>
      </c>
      <c r="AA5557" s="12">
        <v>4263</v>
      </c>
      <c r="AB5557" s="12">
        <v>22846.77</v>
      </c>
      <c r="AC5557" s="28">
        <f>+I5557+Y5557-Z5557</f>
        <v>357.81</v>
      </c>
      <c r="AD5557" s="20">
        <f t="shared" si="608"/>
        <v>0</v>
      </c>
      <c r="AE5557">
        <v>0</v>
      </c>
    </row>
    <row r="5558" spans="1:31" x14ac:dyDescent="0.25">
      <c r="A5558" s="9">
        <v>45260</v>
      </c>
      <c r="B5558" s="10" t="s">
        <v>764</v>
      </c>
      <c r="C5558" s="10" t="s">
        <v>282</v>
      </c>
      <c r="D5558" s="10" t="s">
        <v>29</v>
      </c>
      <c r="E5558" s="10" t="s">
        <v>30</v>
      </c>
      <c r="F5558" s="10"/>
      <c r="G5558" s="10">
        <v>0</v>
      </c>
      <c r="H5558" s="11">
        <f>SUMIFS(AA:AA,$A:$A,EOMONTH($A5558,-1),$B:$B,$B5558)</f>
        <v>506</v>
      </c>
      <c r="I5558" s="63">
        <f>ROUND(SUMIFS(AC:AC,$A:$A,EOMONTH($A5558,-1),$B:$B,$B5558),2)</f>
        <v>0</v>
      </c>
      <c r="J5558" s="11">
        <f>SUMIFS(AB:AB,$A:$A,EOMONTH($A5558,-1),$B:$B,$B5558)</f>
        <v>4475.3900000000003</v>
      </c>
      <c r="K5558" s="13">
        <v>0</v>
      </c>
      <c r="L5558" s="25">
        <v>0</v>
      </c>
      <c r="M5558" s="15">
        <v>0</v>
      </c>
      <c r="N5558" s="14">
        <v>0</v>
      </c>
      <c r="O5558" s="16">
        <v>0</v>
      </c>
      <c r="P5558" s="16">
        <v>0</v>
      </c>
      <c r="Q5558" s="16">
        <v>0</v>
      </c>
      <c r="R5558" s="16">
        <f>Q5558*16.876/100</f>
        <v>0</v>
      </c>
      <c r="S5558" s="17">
        <f t="shared" si="602"/>
        <v>0</v>
      </c>
      <c r="T5558" s="16">
        <v>0</v>
      </c>
      <c r="U5558" s="18">
        <f t="shared" si="603"/>
        <v>0</v>
      </c>
      <c r="V5558" s="18">
        <f t="shared" si="604"/>
        <v>0</v>
      </c>
      <c r="W5558" s="18">
        <f t="shared" si="605"/>
        <v>0</v>
      </c>
      <c r="X5558" s="27"/>
      <c r="Y5558" s="19">
        <f t="shared" si="606"/>
        <v>0</v>
      </c>
      <c r="Z5558" s="18">
        <f t="shared" si="607"/>
        <v>0</v>
      </c>
      <c r="AA5558" s="12">
        <v>506</v>
      </c>
      <c r="AB5558" s="12">
        <v>4475.3900000000003</v>
      </c>
      <c r="AC5558" s="28">
        <f>+I5558+Y5558-Z5558</f>
        <v>0</v>
      </c>
      <c r="AD5558" s="20">
        <f t="shared" si="608"/>
        <v>0</v>
      </c>
      <c r="AE5558">
        <v>0</v>
      </c>
    </row>
    <row r="5559" spans="1:31" x14ac:dyDescent="0.25">
      <c r="A5559" s="9">
        <v>45260</v>
      </c>
      <c r="B5559" s="10" t="s">
        <v>765</v>
      </c>
      <c r="C5559" s="10" t="s">
        <v>28</v>
      </c>
      <c r="D5559" s="10" t="s">
        <v>29</v>
      </c>
      <c r="E5559" s="10" t="s">
        <v>30</v>
      </c>
      <c r="F5559" s="10"/>
      <c r="G5559" s="10">
        <v>0</v>
      </c>
      <c r="H5559" s="11">
        <f>SUMIFS(AA:AA,$A:$A,EOMONTH($A5559,-1),$B:$B,$B5559)</f>
        <v>590</v>
      </c>
      <c r="I5559" s="63">
        <f>ROUND(SUMIFS(AC:AC,$A:$A,EOMONTH($A5559,-1),$B:$B,$B5559),2)</f>
        <v>0</v>
      </c>
      <c r="J5559" s="11">
        <f>SUMIFS(AB:AB,$A:$A,EOMONTH($A5559,-1),$B:$B,$B5559)</f>
        <v>5026.97</v>
      </c>
      <c r="K5559" s="13">
        <v>0</v>
      </c>
      <c r="L5559" s="25">
        <v>0</v>
      </c>
      <c r="M5559" s="15">
        <v>0</v>
      </c>
      <c r="N5559" s="14">
        <v>0</v>
      </c>
      <c r="O5559" s="16">
        <v>0</v>
      </c>
      <c r="P5559" s="16">
        <v>0</v>
      </c>
      <c r="Q5559" s="16">
        <v>0</v>
      </c>
      <c r="R5559" s="16">
        <f>Q5559*16.876/100</f>
        <v>0</v>
      </c>
      <c r="S5559" s="17">
        <f t="shared" si="602"/>
        <v>0</v>
      </c>
      <c r="T5559" s="16">
        <v>0</v>
      </c>
      <c r="U5559" s="18">
        <f t="shared" si="603"/>
        <v>0</v>
      </c>
      <c r="V5559" s="18">
        <f t="shared" si="604"/>
        <v>0</v>
      </c>
      <c r="W5559" s="18">
        <f t="shared" si="605"/>
        <v>0</v>
      </c>
      <c r="X5559" s="27"/>
      <c r="Y5559" s="19">
        <f t="shared" si="606"/>
        <v>0</v>
      </c>
      <c r="Z5559" s="18">
        <f t="shared" si="607"/>
        <v>0</v>
      </c>
      <c r="AA5559" s="12">
        <v>590</v>
      </c>
      <c r="AB5559" s="12">
        <v>5026.97</v>
      </c>
      <c r="AC5559" s="28">
        <f>+I5559+Y5559-Z5559</f>
        <v>0</v>
      </c>
      <c r="AD5559" s="20">
        <f t="shared" si="608"/>
        <v>0</v>
      </c>
      <c r="AE5559">
        <v>0</v>
      </c>
    </row>
    <row r="5560" spans="1:31" x14ac:dyDescent="0.25">
      <c r="A5560" s="9">
        <v>45260</v>
      </c>
      <c r="B5560" s="10" t="s">
        <v>766</v>
      </c>
      <c r="C5560" s="10" t="s">
        <v>28</v>
      </c>
      <c r="D5560" s="10" t="s">
        <v>29</v>
      </c>
      <c r="E5560" s="10" t="s">
        <v>30</v>
      </c>
      <c r="F5560" s="10"/>
      <c r="G5560" s="10">
        <v>0</v>
      </c>
      <c r="H5560" s="11">
        <f>SUMIFS(AA:AA,$A:$A,EOMONTH($A5560,-1),$B:$B,$B5560)</f>
        <v>833</v>
      </c>
      <c r="I5560" s="63">
        <f>ROUND(SUMIFS(AC:AC,$A:$A,EOMONTH($A5560,-1),$B:$B,$B5560),2)</f>
        <v>0</v>
      </c>
      <c r="J5560" s="11">
        <f>SUMIFS(AB:AB,$A:$A,EOMONTH($A5560,-1),$B:$B,$B5560)</f>
        <v>6951.45</v>
      </c>
      <c r="K5560" s="13">
        <v>0</v>
      </c>
      <c r="L5560" s="25">
        <v>0</v>
      </c>
      <c r="M5560" s="15">
        <v>0</v>
      </c>
      <c r="N5560" s="14">
        <v>0</v>
      </c>
      <c r="O5560" s="16">
        <v>0</v>
      </c>
      <c r="P5560" s="16">
        <v>0</v>
      </c>
      <c r="Q5560" s="16">
        <v>0</v>
      </c>
      <c r="R5560" s="16">
        <f>Q5560*16.876/100</f>
        <v>0</v>
      </c>
      <c r="S5560" s="17">
        <f t="shared" si="602"/>
        <v>0</v>
      </c>
      <c r="T5560" s="16">
        <v>0</v>
      </c>
      <c r="U5560" s="18">
        <f t="shared" si="603"/>
        <v>0</v>
      </c>
      <c r="V5560" s="18">
        <f t="shared" si="604"/>
        <v>0</v>
      </c>
      <c r="W5560" s="18">
        <f t="shared" si="605"/>
        <v>0</v>
      </c>
      <c r="X5560" s="27"/>
      <c r="Y5560" s="19">
        <f t="shared" si="606"/>
        <v>0</v>
      </c>
      <c r="Z5560" s="18">
        <f t="shared" si="607"/>
        <v>0</v>
      </c>
      <c r="AA5560" s="12">
        <v>833</v>
      </c>
      <c r="AB5560" s="12">
        <v>6951.45</v>
      </c>
      <c r="AC5560" s="28">
        <f>+I5560+Y5560-Z5560</f>
        <v>0</v>
      </c>
      <c r="AD5560" s="20">
        <f t="shared" si="608"/>
        <v>0</v>
      </c>
      <c r="AE5560">
        <v>0</v>
      </c>
    </row>
    <row r="5561" spans="1:31" x14ac:dyDescent="0.25">
      <c r="A5561" s="9">
        <v>45260</v>
      </c>
      <c r="B5561" s="10" t="s">
        <v>767</v>
      </c>
      <c r="C5561" s="10" t="s">
        <v>28</v>
      </c>
      <c r="D5561" s="10" t="s">
        <v>29</v>
      </c>
      <c r="E5561" s="10" t="s">
        <v>30</v>
      </c>
      <c r="F5561" s="10"/>
      <c r="G5561" s="10">
        <v>0</v>
      </c>
      <c r="H5561" s="11">
        <f>SUMIFS(AA:AA,$A:$A,EOMONTH($A5561,-1),$B:$B,$B5561)</f>
        <v>825</v>
      </c>
      <c r="I5561" s="63">
        <f>ROUND(SUMIFS(AC:AC,$A:$A,EOMONTH($A5561,-1),$B:$B,$B5561),2)</f>
        <v>0</v>
      </c>
      <c r="J5561" s="11">
        <f>SUMIFS(AB:AB,$A:$A,EOMONTH($A5561,-1),$B:$B,$B5561)</f>
        <v>6968.55</v>
      </c>
      <c r="K5561" s="13">
        <v>0</v>
      </c>
      <c r="L5561" s="25">
        <v>0</v>
      </c>
      <c r="M5561" s="15">
        <v>0</v>
      </c>
      <c r="N5561" s="14">
        <v>0</v>
      </c>
      <c r="O5561" s="16">
        <v>0</v>
      </c>
      <c r="P5561" s="16">
        <v>0</v>
      </c>
      <c r="Q5561" s="16">
        <v>0</v>
      </c>
      <c r="R5561" s="16">
        <f>Q5561*16.876/100</f>
        <v>0</v>
      </c>
      <c r="S5561" s="17">
        <f t="shared" si="602"/>
        <v>0</v>
      </c>
      <c r="T5561" s="16">
        <v>0</v>
      </c>
      <c r="U5561" s="18">
        <f t="shared" si="603"/>
        <v>0</v>
      </c>
      <c r="V5561" s="18">
        <f t="shared" si="604"/>
        <v>0</v>
      </c>
      <c r="W5561" s="18">
        <f t="shared" si="605"/>
        <v>0</v>
      </c>
      <c r="X5561" s="27"/>
      <c r="Y5561" s="19">
        <f t="shared" si="606"/>
        <v>0</v>
      </c>
      <c r="Z5561" s="18">
        <f t="shared" si="607"/>
        <v>0</v>
      </c>
      <c r="AA5561" s="12">
        <v>825</v>
      </c>
      <c r="AB5561" s="12">
        <v>6968.55</v>
      </c>
      <c r="AC5561" s="28">
        <f>+I5561+Y5561-Z5561</f>
        <v>0</v>
      </c>
      <c r="AD5561" s="20">
        <f t="shared" si="608"/>
        <v>0</v>
      </c>
      <c r="AE5561">
        <v>0</v>
      </c>
    </row>
    <row r="5562" spans="1:31" x14ac:dyDescent="0.25">
      <c r="A5562" s="9">
        <v>45260</v>
      </c>
      <c r="B5562" s="10" t="s">
        <v>768</v>
      </c>
      <c r="C5562" s="10" t="s">
        <v>28</v>
      </c>
      <c r="D5562" s="10" t="s">
        <v>29</v>
      </c>
      <c r="E5562" s="10" t="s">
        <v>30</v>
      </c>
      <c r="F5562" s="10"/>
      <c r="G5562" s="10">
        <v>0</v>
      </c>
      <c r="H5562" s="11">
        <f>SUMIFS(AA:AA,$A:$A,EOMONTH($A5562,-1),$B:$B,$B5562)</f>
        <v>150</v>
      </c>
      <c r="I5562" s="63">
        <f>ROUND(SUMIFS(AC:AC,$A:$A,EOMONTH($A5562,-1),$B:$B,$B5562),2)</f>
        <v>0</v>
      </c>
      <c r="J5562" s="11">
        <f>SUMIFS(AB:AB,$A:$A,EOMONTH($A5562,-1),$B:$B,$B5562)</f>
        <v>1284.25</v>
      </c>
      <c r="K5562" s="13">
        <v>0</v>
      </c>
      <c r="L5562" s="25">
        <v>0</v>
      </c>
      <c r="M5562" s="15">
        <v>0</v>
      </c>
      <c r="N5562" s="14">
        <v>0</v>
      </c>
      <c r="O5562" s="16">
        <v>0</v>
      </c>
      <c r="P5562" s="16">
        <v>0</v>
      </c>
      <c r="Q5562" s="16">
        <v>0</v>
      </c>
      <c r="R5562" s="16">
        <f>Q5562*16.876/100</f>
        <v>0</v>
      </c>
      <c r="S5562" s="17">
        <f t="shared" si="602"/>
        <v>0</v>
      </c>
      <c r="T5562" s="16">
        <v>0</v>
      </c>
      <c r="U5562" s="18">
        <f t="shared" si="603"/>
        <v>0</v>
      </c>
      <c r="V5562" s="18">
        <f t="shared" si="604"/>
        <v>0</v>
      </c>
      <c r="W5562" s="18">
        <f t="shared" si="605"/>
        <v>0</v>
      </c>
      <c r="X5562" s="27"/>
      <c r="Y5562" s="19">
        <f t="shared" si="606"/>
        <v>0</v>
      </c>
      <c r="Z5562" s="18">
        <f t="shared" si="607"/>
        <v>0</v>
      </c>
      <c r="AA5562" s="12">
        <v>150</v>
      </c>
      <c r="AB5562" s="12">
        <v>1284.25</v>
      </c>
      <c r="AC5562" s="28">
        <f>+I5562+Y5562-Z5562</f>
        <v>0</v>
      </c>
      <c r="AD5562" s="20">
        <f t="shared" si="608"/>
        <v>0</v>
      </c>
      <c r="AE5562">
        <v>0</v>
      </c>
    </row>
    <row r="5563" spans="1:31" x14ac:dyDescent="0.25">
      <c r="A5563" s="9">
        <v>45260</v>
      </c>
      <c r="B5563" s="10" t="s">
        <v>769</v>
      </c>
      <c r="C5563" s="10" t="s">
        <v>770</v>
      </c>
      <c r="D5563" s="10" t="s">
        <v>40</v>
      </c>
      <c r="E5563" s="10" t="s">
        <v>539</v>
      </c>
      <c r="F5563" s="10"/>
      <c r="G5563" s="10">
        <v>0</v>
      </c>
      <c r="H5563" s="11">
        <f>SUMIFS(AA:AA,$A:$A,EOMONTH($A5563,-1),$B:$B,$B5563)</f>
        <v>204.2</v>
      </c>
      <c r="I5563" s="63">
        <f>ROUND(SUMIFS(AC:AC,$A:$A,EOMONTH($A5563,-1),$B:$B,$B5563),2)</f>
        <v>0</v>
      </c>
      <c r="J5563" s="11">
        <f>SUMIFS(AB:AB,$A:$A,EOMONTH($A5563,-1),$B:$B,$B5563)</f>
        <v>34305.599999999999</v>
      </c>
      <c r="K5563" s="13">
        <v>0</v>
      </c>
      <c r="L5563" s="25">
        <v>0</v>
      </c>
      <c r="M5563" s="15">
        <v>0</v>
      </c>
      <c r="N5563" s="14">
        <v>0</v>
      </c>
      <c r="O5563" s="16">
        <v>0</v>
      </c>
      <c r="P5563" s="16">
        <v>0</v>
      </c>
      <c r="Q5563" s="16">
        <v>0</v>
      </c>
      <c r="R5563" s="16">
        <f>Q5563*16.876/100</f>
        <v>0</v>
      </c>
      <c r="S5563" s="17">
        <f t="shared" si="602"/>
        <v>0</v>
      </c>
      <c r="T5563" s="16">
        <v>0</v>
      </c>
      <c r="U5563" s="18">
        <f t="shared" si="603"/>
        <v>0</v>
      </c>
      <c r="V5563" s="18">
        <f t="shared" si="604"/>
        <v>0</v>
      </c>
      <c r="W5563" s="18">
        <f t="shared" si="605"/>
        <v>0</v>
      </c>
      <c r="X5563" s="27"/>
      <c r="Y5563" s="19">
        <f t="shared" si="606"/>
        <v>0</v>
      </c>
      <c r="Z5563" s="18">
        <f t="shared" si="607"/>
        <v>0</v>
      </c>
      <c r="AA5563" s="12">
        <v>204.2</v>
      </c>
      <c r="AB5563" s="12">
        <v>34305.599999999999</v>
      </c>
      <c r="AC5563" s="28">
        <f>+I5563+Y5563-Z5563</f>
        <v>0</v>
      </c>
      <c r="AD5563" s="20">
        <f t="shared" si="608"/>
        <v>0</v>
      </c>
      <c r="AE5563">
        <v>0</v>
      </c>
    </row>
    <row r="5564" spans="1:31" x14ac:dyDescent="0.25">
      <c r="A5564" s="9">
        <v>45260</v>
      </c>
      <c r="B5564" s="10" t="s">
        <v>737</v>
      </c>
      <c r="C5564" s="10" t="s">
        <v>28</v>
      </c>
      <c r="D5564" s="10" t="s">
        <v>29</v>
      </c>
      <c r="E5564" s="10" t="s">
        <v>30</v>
      </c>
      <c r="F5564" s="10"/>
      <c r="G5564" s="10">
        <v>0</v>
      </c>
      <c r="H5564" s="11">
        <f>SUMIFS(AA:AA,$A:$A,EOMONTH($A5564,-1),$B:$B,$B5564)</f>
        <v>48</v>
      </c>
      <c r="I5564" s="63">
        <f>ROUND(SUMIFS(AC:AC,$A:$A,EOMONTH($A5564,-1),$B:$B,$B5564),2)</f>
        <v>0</v>
      </c>
      <c r="J5564" s="11">
        <f>SUMIFS(AB:AB,$A:$A,EOMONTH($A5564,-1),$B:$B,$B5564)</f>
        <v>1207.68</v>
      </c>
      <c r="K5564" s="13">
        <v>0</v>
      </c>
      <c r="L5564" s="25">
        <v>0</v>
      </c>
      <c r="M5564" s="15">
        <v>0</v>
      </c>
      <c r="N5564" s="14">
        <v>0</v>
      </c>
      <c r="O5564" s="16">
        <v>0</v>
      </c>
      <c r="P5564" s="16">
        <v>0</v>
      </c>
      <c r="Q5564" s="16">
        <v>0</v>
      </c>
      <c r="R5564" s="16">
        <f>Q5564*16.876/100</f>
        <v>0</v>
      </c>
      <c r="S5564" s="17">
        <f t="shared" si="602"/>
        <v>0</v>
      </c>
      <c r="T5564" s="16">
        <v>0</v>
      </c>
      <c r="U5564" s="18">
        <f t="shared" si="603"/>
        <v>0</v>
      </c>
      <c r="V5564" s="18">
        <f t="shared" si="604"/>
        <v>0</v>
      </c>
      <c r="W5564" s="18">
        <f t="shared" si="605"/>
        <v>0</v>
      </c>
      <c r="X5564" s="27"/>
      <c r="Y5564" s="19">
        <f t="shared" si="606"/>
        <v>0</v>
      </c>
      <c r="Z5564" s="18">
        <f t="shared" si="607"/>
        <v>0</v>
      </c>
      <c r="AA5564" s="12">
        <v>48</v>
      </c>
      <c r="AB5564" s="12">
        <v>1207.68</v>
      </c>
      <c r="AC5564" s="28">
        <f>+I5564+Y5564-Z5564</f>
        <v>0</v>
      </c>
      <c r="AD5564" s="20">
        <f t="shared" si="608"/>
        <v>0</v>
      </c>
      <c r="AE5564">
        <v>0</v>
      </c>
    </row>
    <row r="5565" spans="1:31" x14ac:dyDescent="0.25">
      <c r="A5565" s="9">
        <v>45260</v>
      </c>
      <c r="B5565" s="10" t="s">
        <v>738</v>
      </c>
      <c r="C5565" s="10" t="s">
        <v>28</v>
      </c>
      <c r="D5565" s="10" t="s">
        <v>29</v>
      </c>
      <c r="E5565" s="10" t="s">
        <v>30</v>
      </c>
      <c r="F5565" s="10"/>
      <c r="G5565" s="10">
        <v>0</v>
      </c>
      <c r="H5565" s="11">
        <f>SUMIFS(AA:AA,$A:$A,EOMONTH($A5565,-1),$B:$B,$B5565)</f>
        <v>-144</v>
      </c>
      <c r="I5565" s="63">
        <f>ROUND(SUMIFS(AC:AC,$A:$A,EOMONTH($A5565,-1),$B:$B,$B5565),2)</f>
        <v>0</v>
      </c>
      <c r="J5565" s="11">
        <f>SUMIFS(AB:AB,$A:$A,EOMONTH($A5565,-1),$B:$B,$B5565)</f>
        <v>-4348.8</v>
      </c>
      <c r="K5565" s="13">
        <v>0</v>
      </c>
      <c r="L5565" s="25">
        <v>0</v>
      </c>
      <c r="M5565" s="15">
        <v>0</v>
      </c>
      <c r="N5565" s="14">
        <v>0</v>
      </c>
      <c r="O5565" s="16">
        <v>0</v>
      </c>
      <c r="P5565" s="16">
        <v>0</v>
      </c>
      <c r="Q5565" s="16">
        <v>0</v>
      </c>
      <c r="R5565" s="16">
        <f>Q5565*16.876/100</f>
        <v>0</v>
      </c>
      <c r="S5565" s="17">
        <f t="shared" si="602"/>
        <v>0</v>
      </c>
      <c r="T5565" s="16">
        <v>0</v>
      </c>
      <c r="U5565" s="18">
        <f t="shared" si="603"/>
        <v>0</v>
      </c>
      <c r="V5565" s="18">
        <f t="shared" si="604"/>
        <v>0</v>
      </c>
      <c r="W5565" s="18">
        <f t="shared" si="605"/>
        <v>0</v>
      </c>
      <c r="X5565" s="27"/>
      <c r="Y5565" s="19">
        <f t="shared" si="606"/>
        <v>0</v>
      </c>
      <c r="Z5565" s="18">
        <f t="shared" si="607"/>
        <v>0</v>
      </c>
      <c r="AA5565" s="12">
        <v>-144</v>
      </c>
      <c r="AB5565" s="12">
        <v>-4348.8</v>
      </c>
      <c r="AC5565" s="28">
        <f>+I5565+Y5565-Z5565</f>
        <v>0</v>
      </c>
      <c r="AD5565" s="20">
        <f t="shared" si="608"/>
        <v>0</v>
      </c>
      <c r="AE5565">
        <v>0</v>
      </c>
    </row>
    <row r="5566" spans="1:31" x14ac:dyDescent="0.25">
      <c r="A5566" s="9">
        <v>45260</v>
      </c>
      <c r="B5566" s="10" t="s">
        <v>692</v>
      </c>
      <c r="C5566" s="10" t="s">
        <v>693</v>
      </c>
      <c r="D5566" s="10" t="s">
        <v>29</v>
      </c>
      <c r="E5566" s="10" t="s">
        <v>30</v>
      </c>
      <c r="F5566" s="10"/>
      <c r="G5566" s="10">
        <v>0</v>
      </c>
      <c r="H5566" s="11">
        <f>SUMIFS(AA:AA,$A:$A,EOMONTH($A5566,-1),$B:$B,$B5566)</f>
        <v>12000</v>
      </c>
      <c r="I5566" s="63">
        <f>ROUND(SUMIFS(AC:AC,$A:$A,EOMONTH($A5566,-1),$B:$B,$B5566),2)</f>
        <v>541.79</v>
      </c>
      <c r="J5566" s="11">
        <f>SUMIFS(AB:AB,$A:$A,EOMONTH($A5566,-1),$B:$B,$B5566)</f>
        <v>16200</v>
      </c>
      <c r="K5566" s="13">
        <v>0</v>
      </c>
      <c r="L5566" s="25">
        <v>0</v>
      </c>
      <c r="M5566" s="15">
        <v>0</v>
      </c>
      <c r="N5566" s="14">
        <v>0</v>
      </c>
      <c r="O5566" s="16">
        <v>0</v>
      </c>
      <c r="P5566" s="16">
        <v>0</v>
      </c>
      <c r="Q5566" s="16">
        <v>0</v>
      </c>
      <c r="R5566" s="16">
        <f>Q5566*16.876/100</f>
        <v>0</v>
      </c>
      <c r="S5566" s="17">
        <f t="shared" si="602"/>
        <v>0</v>
      </c>
      <c r="T5566" s="16">
        <v>0</v>
      </c>
      <c r="U5566" s="18">
        <f t="shared" si="603"/>
        <v>0</v>
      </c>
      <c r="V5566" s="18">
        <f t="shared" si="604"/>
        <v>0</v>
      </c>
      <c r="W5566" s="18">
        <f t="shared" si="605"/>
        <v>0</v>
      </c>
      <c r="X5566" s="27"/>
      <c r="Y5566" s="19">
        <f t="shared" si="606"/>
        <v>0</v>
      </c>
      <c r="Z5566" s="18">
        <f t="shared" si="607"/>
        <v>0</v>
      </c>
      <c r="AA5566" s="12">
        <v>12000</v>
      </c>
      <c r="AB5566" s="12">
        <v>16200</v>
      </c>
      <c r="AC5566" s="28">
        <f>+I5566+Y5566-Z5566</f>
        <v>541.79</v>
      </c>
      <c r="AD5566" s="20">
        <f t="shared" si="608"/>
        <v>0</v>
      </c>
      <c r="AE5566">
        <v>0</v>
      </c>
    </row>
    <row r="5567" spans="1:31" x14ac:dyDescent="0.25">
      <c r="A5567" s="9">
        <v>45260</v>
      </c>
      <c r="B5567" s="10" t="s">
        <v>694</v>
      </c>
      <c r="C5567" s="10" t="s">
        <v>554</v>
      </c>
      <c r="D5567" s="10" t="s">
        <v>29</v>
      </c>
      <c r="E5567" s="10" t="s">
        <v>30</v>
      </c>
      <c r="F5567" s="10"/>
      <c r="G5567" s="10">
        <v>0</v>
      </c>
      <c r="H5567" s="11">
        <f>SUMIFS(AA:AA,$A:$A,EOMONTH($A5567,-1),$B:$B,$B5567)</f>
        <v>202</v>
      </c>
      <c r="I5567" s="63">
        <f>ROUND(SUMIFS(AC:AC,$A:$A,EOMONTH($A5567,-1),$B:$B,$B5567),2)</f>
        <v>6.59</v>
      </c>
      <c r="J5567" s="11">
        <f>SUMIFS(AB:AB,$A:$A,EOMONTH($A5567,-1),$B:$B,$B5567)</f>
        <v>79060</v>
      </c>
      <c r="K5567" s="13">
        <v>0</v>
      </c>
      <c r="L5567" s="25">
        <v>0</v>
      </c>
      <c r="M5567" s="15">
        <v>0</v>
      </c>
      <c r="N5567" s="14">
        <v>0</v>
      </c>
      <c r="O5567" s="16">
        <v>0</v>
      </c>
      <c r="P5567" s="16">
        <v>0</v>
      </c>
      <c r="Q5567" s="16">
        <v>0</v>
      </c>
      <c r="R5567" s="16">
        <f>Q5567*16.876/100</f>
        <v>0</v>
      </c>
      <c r="S5567" s="17">
        <f t="shared" si="602"/>
        <v>0</v>
      </c>
      <c r="T5567" s="16">
        <v>0</v>
      </c>
      <c r="U5567" s="18">
        <f t="shared" si="603"/>
        <v>0</v>
      </c>
      <c r="V5567" s="18">
        <f t="shared" si="604"/>
        <v>0</v>
      </c>
      <c r="W5567" s="18">
        <f t="shared" si="605"/>
        <v>0</v>
      </c>
      <c r="X5567" s="27"/>
      <c r="Y5567" s="19">
        <f t="shared" si="606"/>
        <v>0</v>
      </c>
      <c r="Z5567" s="18">
        <f t="shared" si="607"/>
        <v>0</v>
      </c>
      <c r="AA5567" s="12">
        <v>202</v>
      </c>
      <c r="AB5567" s="12">
        <v>79060</v>
      </c>
      <c r="AC5567" s="28">
        <f>+I5567+Y5567-Z5567</f>
        <v>6.59</v>
      </c>
      <c r="AD5567" s="20">
        <f t="shared" si="608"/>
        <v>0</v>
      </c>
      <c r="AE5567">
        <v>0</v>
      </c>
    </row>
    <row r="5568" spans="1:31" x14ac:dyDescent="0.25">
      <c r="A5568" s="9">
        <v>45260</v>
      </c>
      <c r="B5568" s="10" t="s">
        <v>695</v>
      </c>
      <c r="C5568" s="10" t="s">
        <v>554</v>
      </c>
      <c r="D5568" s="10" t="s">
        <v>29</v>
      </c>
      <c r="E5568" s="10" t="s">
        <v>30</v>
      </c>
      <c r="F5568" s="10"/>
      <c r="G5568" s="10">
        <v>0</v>
      </c>
      <c r="H5568" s="11">
        <f>SUMIFS(AA:AA,$A:$A,EOMONTH($A5568,-1),$B:$B,$B5568)</f>
        <v>1700</v>
      </c>
      <c r="I5568" s="63">
        <f>ROUND(SUMIFS(AC:AC,$A:$A,EOMONTH($A5568,-1),$B:$B,$B5568),2)</f>
        <v>76.75</v>
      </c>
      <c r="J5568" s="11">
        <f>SUMIFS(AB:AB,$A:$A,EOMONTH($A5568,-1),$B:$B,$B5568)</f>
        <v>2890</v>
      </c>
      <c r="K5568" s="13">
        <v>0</v>
      </c>
      <c r="L5568" s="25">
        <v>0</v>
      </c>
      <c r="M5568" s="15">
        <v>0</v>
      </c>
      <c r="N5568" s="14">
        <v>0</v>
      </c>
      <c r="O5568" s="16">
        <v>0</v>
      </c>
      <c r="P5568" s="16">
        <v>0</v>
      </c>
      <c r="Q5568" s="16">
        <v>0</v>
      </c>
      <c r="R5568" s="16">
        <f>Q5568*16.876/100</f>
        <v>0</v>
      </c>
      <c r="S5568" s="17">
        <f t="shared" si="602"/>
        <v>0</v>
      </c>
      <c r="T5568" s="16">
        <v>0</v>
      </c>
      <c r="U5568" s="18">
        <f t="shared" si="603"/>
        <v>0</v>
      </c>
      <c r="V5568" s="18">
        <f t="shared" si="604"/>
        <v>0</v>
      </c>
      <c r="W5568" s="18">
        <f t="shared" si="605"/>
        <v>0</v>
      </c>
      <c r="X5568" s="27"/>
      <c r="Y5568" s="19">
        <f t="shared" si="606"/>
        <v>0</v>
      </c>
      <c r="Z5568" s="18">
        <f t="shared" si="607"/>
        <v>0</v>
      </c>
      <c r="AA5568" s="12">
        <v>1700</v>
      </c>
      <c r="AB5568" s="12">
        <v>2890</v>
      </c>
      <c r="AC5568" s="28">
        <f>+I5568+Y5568-Z5568</f>
        <v>76.75</v>
      </c>
      <c r="AD5568" s="20">
        <f t="shared" si="608"/>
        <v>0</v>
      </c>
      <c r="AE5568">
        <v>0</v>
      </c>
    </row>
    <row r="5569" spans="1:31" x14ac:dyDescent="0.25">
      <c r="A5569" s="9">
        <v>45260</v>
      </c>
      <c r="B5569" s="10" t="s">
        <v>696</v>
      </c>
      <c r="C5569" s="10" t="s">
        <v>554</v>
      </c>
      <c r="D5569" s="10" t="s">
        <v>29</v>
      </c>
      <c r="E5569" s="10" t="s">
        <v>30</v>
      </c>
      <c r="F5569" s="10"/>
      <c r="G5569" s="10">
        <v>0</v>
      </c>
      <c r="H5569" s="11">
        <f>SUMIFS(AA:AA,$A:$A,EOMONTH($A5569,-1),$B:$B,$B5569)</f>
        <v>5000</v>
      </c>
      <c r="I5569" s="63">
        <f>ROUND(SUMIFS(AC:AC,$A:$A,EOMONTH($A5569,-1),$B:$B,$B5569),2)</f>
        <v>225.75</v>
      </c>
      <c r="J5569" s="11">
        <f>SUMIFS(AB:AB,$A:$A,EOMONTH($A5569,-1),$B:$B,$B5569)</f>
        <v>750</v>
      </c>
      <c r="K5569" s="13">
        <v>0</v>
      </c>
      <c r="L5569" s="25">
        <v>0</v>
      </c>
      <c r="M5569" s="15">
        <v>0</v>
      </c>
      <c r="N5569" s="14">
        <v>0</v>
      </c>
      <c r="O5569" s="16">
        <v>0</v>
      </c>
      <c r="P5569" s="16">
        <v>0</v>
      </c>
      <c r="Q5569" s="16">
        <v>0</v>
      </c>
      <c r="R5569" s="16">
        <f>Q5569*16.876/100</f>
        <v>0</v>
      </c>
      <c r="S5569" s="17">
        <f t="shared" si="602"/>
        <v>0</v>
      </c>
      <c r="T5569" s="16">
        <v>0</v>
      </c>
      <c r="U5569" s="18">
        <f t="shared" si="603"/>
        <v>0</v>
      </c>
      <c r="V5569" s="18">
        <f t="shared" si="604"/>
        <v>0</v>
      </c>
      <c r="W5569" s="18">
        <f t="shared" si="605"/>
        <v>0</v>
      </c>
      <c r="X5569" s="27"/>
      <c r="Y5569" s="19">
        <f t="shared" si="606"/>
        <v>0</v>
      </c>
      <c r="Z5569" s="18">
        <f t="shared" si="607"/>
        <v>0</v>
      </c>
      <c r="AA5569" s="12">
        <v>5000</v>
      </c>
      <c r="AB5569" s="12">
        <v>750</v>
      </c>
      <c r="AC5569" s="28">
        <f>+I5569+Y5569-Z5569</f>
        <v>225.75</v>
      </c>
      <c r="AD5569" s="20">
        <f t="shared" si="608"/>
        <v>0</v>
      </c>
      <c r="AE5569">
        <v>0</v>
      </c>
    </row>
    <row r="5570" spans="1:31" x14ac:dyDescent="0.25">
      <c r="A5570" s="9">
        <v>45260</v>
      </c>
      <c r="B5570" s="10" t="s">
        <v>697</v>
      </c>
      <c r="C5570" s="10" t="s">
        <v>287</v>
      </c>
      <c r="D5570" s="10" t="s">
        <v>29</v>
      </c>
      <c r="E5570" s="10" t="s">
        <v>30</v>
      </c>
      <c r="F5570" s="10"/>
      <c r="G5570" s="10">
        <v>0</v>
      </c>
      <c r="H5570" s="11">
        <f>SUMIFS(AA:AA,$A:$A,EOMONTH($A5570,-1),$B:$B,$B5570)</f>
        <v>8534</v>
      </c>
      <c r="I5570" s="63">
        <f>ROUND(SUMIFS(AC:AC,$A:$A,EOMONTH($A5570,-1),$B:$B,$B5570),2)</f>
        <v>0</v>
      </c>
      <c r="J5570" s="11">
        <f>SUMIFS(AB:AB,$A:$A,EOMONTH($A5570,-1),$B:$B,$B5570)</f>
        <v>7845.77</v>
      </c>
      <c r="K5570" s="13">
        <v>0</v>
      </c>
      <c r="L5570" s="25">
        <v>0</v>
      </c>
      <c r="M5570" s="15">
        <v>0</v>
      </c>
      <c r="N5570" s="14">
        <v>0</v>
      </c>
      <c r="O5570" s="16">
        <v>0</v>
      </c>
      <c r="P5570" s="16">
        <v>0</v>
      </c>
      <c r="Q5570" s="16">
        <v>0</v>
      </c>
      <c r="R5570" s="16">
        <f>Q5570*16.876/100</f>
        <v>0</v>
      </c>
      <c r="S5570" s="17">
        <f t="shared" si="602"/>
        <v>0</v>
      </c>
      <c r="T5570" s="16">
        <v>0</v>
      </c>
      <c r="U5570" s="18">
        <f t="shared" si="603"/>
        <v>0</v>
      </c>
      <c r="V5570" s="18">
        <f t="shared" si="604"/>
        <v>0</v>
      </c>
      <c r="W5570" s="18">
        <f t="shared" si="605"/>
        <v>0</v>
      </c>
      <c r="X5570" s="27"/>
      <c r="Y5570" s="19">
        <f t="shared" si="606"/>
        <v>0</v>
      </c>
      <c r="Z5570" s="18">
        <f t="shared" si="607"/>
        <v>0</v>
      </c>
      <c r="AA5570" s="12">
        <v>8534</v>
      </c>
      <c r="AB5570" s="12">
        <v>7845.77</v>
      </c>
      <c r="AC5570" s="28">
        <f>+I5570+Y5570-Z5570</f>
        <v>0</v>
      </c>
      <c r="AD5570" s="20">
        <f t="shared" si="608"/>
        <v>0</v>
      </c>
      <c r="AE5570">
        <v>0</v>
      </c>
    </row>
    <row r="5571" spans="1:31" x14ac:dyDescent="0.25">
      <c r="A5571" s="9">
        <v>45260</v>
      </c>
      <c r="B5571" s="10" t="s">
        <v>698</v>
      </c>
      <c r="C5571" s="10" t="s">
        <v>28</v>
      </c>
      <c r="D5571" s="10" t="s">
        <v>29</v>
      </c>
      <c r="E5571" s="10" t="s">
        <v>30</v>
      </c>
      <c r="F5571" s="10"/>
      <c r="G5571" s="10">
        <v>0</v>
      </c>
      <c r="H5571" s="11">
        <f>SUMIFS(AA:AA,$A:$A,EOMONTH($A5571,-1),$B:$B,$B5571)</f>
        <v>14034.02</v>
      </c>
      <c r="I5571" s="63">
        <f>ROUND(SUMIFS(AC:AC,$A:$A,EOMONTH($A5571,-1),$B:$B,$B5571),2)</f>
        <v>1502.07</v>
      </c>
      <c r="J5571" s="11">
        <f>SUMIFS(AB:AB,$A:$A,EOMONTH($A5571,-1),$B:$B,$B5571)</f>
        <v>32956.25</v>
      </c>
      <c r="K5571" s="13">
        <v>0</v>
      </c>
      <c r="L5571" s="25">
        <v>0</v>
      </c>
      <c r="M5571" s="15">
        <v>10460</v>
      </c>
      <c r="N5571" s="14">
        <v>24416.240000000002</v>
      </c>
      <c r="O5571" s="16">
        <v>0</v>
      </c>
      <c r="P5571" s="16">
        <v>0</v>
      </c>
      <c r="Q5571" s="16">
        <v>10355</v>
      </c>
      <c r="R5571" s="16">
        <f>Q5571*16.876/100</f>
        <v>1747.5098</v>
      </c>
      <c r="S5571" s="17">
        <f t="shared" si="602"/>
        <v>12102.5098</v>
      </c>
      <c r="T5571" s="16">
        <v>24127.15</v>
      </c>
      <c r="U5571" s="18">
        <f t="shared" si="603"/>
        <v>0</v>
      </c>
      <c r="V5571" s="18">
        <f t="shared" si="604"/>
        <v>0</v>
      </c>
      <c r="W5571" s="18">
        <f t="shared" si="605"/>
        <v>0</v>
      </c>
      <c r="X5571" s="27"/>
      <c r="Y5571" s="19">
        <f t="shared" si="606"/>
        <v>0</v>
      </c>
      <c r="Z5571" s="18">
        <f t="shared" si="607"/>
        <v>0</v>
      </c>
      <c r="AA5571" s="12">
        <v>14139.02</v>
      </c>
      <c r="AB5571" s="12">
        <v>33201.35</v>
      </c>
      <c r="AC5571" s="28">
        <f>+I5571+Y5571-Z5571</f>
        <v>1502.07</v>
      </c>
      <c r="AD5571" s="20">
        <f t="shared" si="608"/>
        <v>0</v>
      </c>
      <c r="AE5571">
        <v>0</v>
      </c>
    </row>
    <row r="5572" spans="1:31" x14ac:dyDescent="0.25">
      <c r="A5572" s="9">
        <v>45260</v>
      </c>
      <c r="B5572" s="10" t="s">
        <v>771</v>
      </c>
      <c r="C5572" s="10" t="s">
        <v>28</v>
      </c>
      <c r="D5572" s="10" t="s">
        <v>29</v>
      </c>
      <c r="E5572" s="10" t="s">
        <v>30</v>
      </c>
      <c r="F5572" s="10"/>
      <c r="G5572" s="10">
        <v>0</v>
      </c>
      <c r="H5572" s="11">
        <f>SUMIFS(AA:AA,$A:$A,EOMONTH($A5572,-1),$B:$B,$B5572)</f>
        <v>795</v>
      </c>
      <c r="I5572" s="63">
        <f>ROUND(SUMIFS(AC:AC,$A:$A,EOMONTH($A5572,-1),$B:$B,$B5572),2)</f>
        <v>0</v>
      </c>
      <c r="J5572" s="11">
        <f>SUMIFS(AB:AB,$A:$A,EOMONTH($A5572,-1),$B:$B,$B5572)</f>
        <v>7122.8</v>
      </c>
      <c r="K5572" s="13">
        <v>0</v>
      </c>
      <c r="L5572" s="25">
        <v>0</v>
      </c>
      <c r="M5572" s="15">
        <v>0</v>
      </c>
      <c r="N5572" s="14">
        <v>0</v>
      </c>
      <c r="O5572" s="16">
        <v>0</v>
      </c>
      <c r="P5572" s="16">
        <v>0</v>
      </c>
      <c r="Q5572" s="16">
        <v>0</v>
      </c>
      <c r="R5572" s="16">
        <f>Q5572*16.876/100</f>
        <v>0</v>
      </c>
      <c r="S5572" s="17">
        <f t="shared" si="602"/>
        <v>0</v>
      </c>
      <c r="T5572" s="16">
        <v>0</v>
      </c>
      <c r="U5572" s="18">
        <f t="shared" si="603"/>
        <v>0</v>
      </c>
      <c r="V5572" s="18">
        <f t="shared" si="604"/>
        <v>0</v>
      </c>
      <c r="W5572" s="18">
        <f t="shared" si="605"/>
        <v>0</v>
      </c>
      <c r="X5572" s="27"/>
      <c r="Y5572" s="19">
        <f t="shared" si="606"/>
        <v>0</v>
      </c>
      <c r="Z5572" s="18">
        <f t="shared" si="607"/>
        <v>0</v>
      </c>
      <c r="AA5572" s="12">
        <v>795</v>
      </c>
      <c r="AB5572" s="12">
        <v>7122.8</v>
      </c>
      <c r="AC5572" s="28">
        <f>+I5572+Y5572-Z5572</f>
        <v>0</v>
      </c>
      <c r="AD5572" s="20">
        <f t="shared" si="608"/>
        <v>0</v>
      </c>
      <c r="AE5572">
        <v>0</v>
      </c>
    </row>
    <row r="5573" spans="1:31" x14ac:dyDescent="0.25">
      <c r="A5573" s="9">
        <v>45260</v>
      </c>
      <c r="B5573" s="10" t="s">
        <v>772</v>
      </c>
      <c r="C5573" s="10" t="s">
        <v>28</v>
      </c>
      <c r="D5573" s="10" t="s">
        <v>29</v>
      </c>
      <c r="E5573" s="10" t="s">
        <v>30</v>
      </c>
      <c r="F5573" s="10"/>
      <c r="G5573" s="10">
        <v>0</v>
      </c>
      <c r="H5573" s="11">
        <f>SUMIFS(AA:AA,$A:$A,EOMONTH($A5573,-1),$B:$B,$B5573)</f>
        <v>5131</v>
      </c>
      <c r="I5573" s="63">
        <f>ROUND(SUMIFS(AC:AC,$A:$A,EOMONTH($A5573,-1),$B:$B,$B5573),2)</f>
        <v>0</v>
      </c>
      <c r="J5573" s="11">
        <f>SUMIFS(AB:AB,$A:$A,EOMONTH($A5573,-1),$B:$B,$B5573)</f>
        <v>62036.26</v>
      </c>
      <c r="K5573" s="13">
        <v>0</v>
      </c>
      <c r="L5573" s="25">
        <v>0</v>
      </c>
      <c r="M5573" s="15">
        <v>0</v>
      </c>
      <c r="N5573" s="14">
        <v>0</v>
      </c>
      <c r="O5573" s="16">
        <v>0</v>
      </c>
      <c r="P5573" s="16">
        <v>0</v>
      </c>
      <c r="Q5573" s="16">
        <v>0</v>
      </c>
      <c r="R5573" s="16">
        <f>Q5573*16.876/100</f>
        <v>0</v>
      </c>
      <c r="S5573" s="17">
        <f t="shared" ref="S5573:S5636" si="609">Q5573+R5573</f>
        <v>0</v>
      </c>
      <c r="T5573" s="16">
        <v>0</v>
      </c>
      <c r="U5573" s="18">
        <f t="shared" ref="U5573:U5636" si="610">H5573*G5573/1000</f>
        <v>0</v>
      </c>
      <c r="V5573" s="18">
        <f t="shared" ref="V5573:V5636" si="611">M5573*F5573/1000</f>
        <v>0</v>
      </c>
      <c r="W5573" s="18">
        <f t="shared" ref="W5573:W5636" si="612">V5573*16.789/100</f>
        <v>0</v>
      </c>
      <c r="X5573" s="27"/>
      <c r="Y5573" s="19">
        <f t="shared" ref="Y5573:Y5636" si="613">V5573+W5573+X5573</f>
        <v>0</v>
      </c>
      <c r="Z5573" s="18">
        <f t="shared" ref="Z5573:Z5636" si="614">O5573*G5573/1000</f>
        <v>0</v>
      </c>
      <c r="AA5573" s="12">
        <v>5131</v>
      </c>
      <c r="AB5573" s="12">
        <v>62036.26</v>
      </c>
      <c r="AC5573" s="28">
        <f>+I5573+Y5573-Z5573</f>
        <v>0</v>
      </c>
      <c r="AD5573" s="20">
        <f t="shared" ref="AD5573:AD5636" si="615">IF(AC5573&lt;0,ROUNDUP(AC5573,-1)*-1,0)</f>
        <v>0</v>
      </c>
      <c r="AE5573">
        <v>0</v>
      </c>
    </row>
    <row r="5574" spans="1:31" x14ac:dyDescent="0.25">
      <c r="A5574" s="59">
        <v>45260</v>
      </c>
      <c r="B5574" s="60" t="s">
        <v>826</v>
      </c>
      <c r="C5574" s="60" t="s">
        <v>282</v>
      </c>
      <c r="D5574" s="60" t="s">
        <v>29</v>
      </c>
      <c r="E5574" s="60" t="s">
        <v>30</v>
      </c>
      <c r="F5574" s="10"/>
      <c r="G5574" s="10"/>
      <c r="H5574" s="11"/>
      <c r="I5574" s="63">
        <f>ROUND(SUMIFS(AC:AC,$A:$A,EOMONTH($A5574,-1),$B:$B,$B5574),2)</f>
        <v>0</v>
      </c>
      <c r="J5574" s="11"/>
      <c r="K5574" s="13"/>
      <c r="L5574" s="25"/>
      <c r="M5574" s="15"/>
      <c r="N5574" s="14"/>
      <c r="O5574" s="16"/>
      <c r="P5574" s="16"/>
      <c r="Q5574" s="16"/>
      <c r="R5574" s="16"/>
      <c r="S5574" s="17">
        <f t="shared" si="609"/>
        <v>0</v>
      </c>
      <c r="T5574" s="16"/>
      <c r="U5574" s="18">
        <f t="shared" si="610"/>
        <v>0</v>
      </c>
      <c r="V5574" s="18">
        <f t="shared" si="611"/>
        <v>0</v>
      </c>
      <c r="W5574" s="18">
        <f t="shared" si="612"/>
        <v>0</v>
      </c>
      <c r="X5574" s="27"/>
      <c r="Y5574" s="19">
        <f t="shared" si="613"/>
        <v>0</v>
      </c>
      <c r="Z5574" s="18">
        <f t="shared" si="614"/>
        <v>0</v>
      </c>
      <c r="AA5574" s="12"/>
      <c r="AB5574" s="12"/>
      <c r="AC5574" s="28">
        <f>+I5574+Y5574-Z5574</f>
        <v>0</v>
      </c>
      <c r="AD5574" s="20">
        <f t="shared" si="615"/>
        <v>0</v>
      </c>
      <c r="AE5574">
        <v>0</v>
      </c>
    </row>
    <row r="5575" spans="1:31" x14ac:dyDescent="0.25">
      <c r="A5575" s="59">
        <v>45260</v>
      </c>
      <c r="B5575" s="60" t="s">
        <v>773</v>
      </c>
      <c r="C5575" s="60" t="s">
        <v>108</v>
      </c>
      <c r="D5575" s="60" t="s">
        <v>29</v>
      </c>
      <c r="E5575" s="60" t="s">
        <v>30</v>
      </c>
      <c r="F5575" s="10"/>
      <c r="G5575" s="10"/>
      <c r="H5575" s="11"/>
      <c r="I5575" s="63">
        <f>ROUND(SUMIFS(AC:AC,$A:$A,EOMONTH($A5575,-1),$B:$B,$B5575),2)</f>
        <v>0</v>
      </c>
      <c r="J5575" s="11"/>
      <c r="K5575" s="13"/>
      <c r="L5575" s="25"/>
      <c r="M5575" s="15"/>
      <c r="N5575" s="14"/>
      <c r="O5575" s="16"/>
      <c r="P5575" s="16"/>
      <c r="Q5575" s="16"/>
      <c r="R5575" s="16"/>
      <c r="S5575" s="17">
        <f t="shared" si="609"/>
        <v>0</v>
      </c>
      <c r="T5575" s="16"/>
      <c r="U5575" s="18">
        <f t="shared" si="610"/>
        <v>0</v>
      </c>
      <c r="V5575" s="18">
        <f t="shared" si="611"/>
        <v>0</v>
      </c>
      <c r="W5575" s="18">
        <f t="shared" si="612"/>
        <v>0</v>
      </c>
      <c r="X5575" s="27"/>
      <c r="Y5575" s="19">
        <f t="shared" si="613"/>
        <v>0</v>
      </c>
      <c r="Z5575" s="18">
        <f t="shared" si="614"/>
        <v>0</v>
      </c>
      <c r="AA5575" s="12"/>
      <c r="AB5575" s="12"/>
      <c r="AC5575" s="28">
        <f>+I5575+Y5575-Z5575</f>
        <v>0</v>
      </c>
      <c r="AD5575" s="20">
        <f t="shared" si="615"/>
        <v>0</v>
      </c>
      <c r="AE5575">
        <v>0</v>
      </c>
    </row>
    <row r="5576" spans="1:31" x14ac:dyDescent="0.25">
      <c r="A5576" s="9">
        <v>45260</v>
      </c>
      <c r="B5576" s="10" t="s">
        <v>699</v>
      </c>
      <c r="C5576" s="10" t="s">
        <v>28</v>
      </c>
      <c r="D5576" s="10" t="s">
        <v>29</v>
      </c>
      <c r="E5576" s="10" t="s">
        <v>30</v>
      </c>
      <c r="F5576" s="10"/>
      <c r="G5576" s="10">
        <v>0</v>
      </c>
      <c r="H5576" s="11">
        <f>SUMIFS(AA:AA,$A:$A,EOMONTH($A5576,-1),$B:$B,$B5576)</f>
        <v>1614</v>
      </c>
      <c r="I5576" s="63">
        <f>ROUND(SUMIFS(AC:AC,$A:$A,EOMONTH($A5576,-1),$B:$B,$B5576),2)</f>
        <v>70.430000000000007</v>
      </c>
      <c r="J5576" s="11">
        <f>SUMIFS(AB:AB,$A:$A,EOMONTH($A5576,-1),$B:$B,$B5576)</f>
        <v>40412.71</v>
      </c>
      <c r="K5576" s="13">
        <v>0</v>
      </c>
      <c r="L5576" s="25">
        <v>0</v>
      </c>
      <c r="M5576" s="15">
        <v>0</v>
      </c>
      <c r="N5576" s="14">
        <v>0</v>
      </c>
      <c r="O5576" s="16">
        <v>0</v>
      </c>
      <c r="P5576" s="16">
        <v>0</v>
      </c>
      <c r="Q5576" s="16">
        <v>0</v>
      </c>
      <c r="R5576" s="16">
        <f>Q5576*16.876/100</f>
        <v>0</v>
      </c>
      <c r="S5576" s="17">
        <f t="shared" si="609"/>
        <v>0</v>
      </c>
      <c r="T5576" s="16">
        <v>0</v>
      </c>
      <c r="U5576" s="18">
        <f t="shared" si="610"/>
        <v>0</v>
      </c>
      <c r="V5576" s="18">
        <f t="shared" si="611"/>
        <v>0</v>
      </c>
      <c r="W5576" s="18">
        <f t="shared" si="612"/>
        <v>0</v>
      </c>
      <c r="X5576" s="27"/>
      <c r="Y5576" s="19">
        <f t="shared" si="613"/>
        <v>0</v>
      </c>
      <c r="Z5576" s="18">
        <f t="shared" si="614"/>
        <v>0</v>
      </c>
      <c r="AA5576" s="12">
        <v>1614</v>
      </c>
      <c r="AB5576" s="12">
        <v>40412.71</v>
      </c>
      <c r="AC5576" s="28">
        <f>+I5576+Y5576-Z5576</f>
        <v>70.430000000000007</v>
      </c>
      <c r="AD5576" s="20">
        <f t="shared" si="615"/>
        <v>0</v>
      </c>
      <c r="AE5576">
        <v>0</v>
      </c>
    </row>
    <row r="5577" spans="1:31" x14ac:dyDescent="0.25">
      <c r="A5577" s="9">
        <v>45260</v>
      </c>
      <c r="B5577" s="10" t="s">
        <v>700</v>
      </c>
      <c r="C5577" s="10" t="s">
        <v>28</v>
      </c>
      <c r="D5577" s="10" t="s">
        <v>29</v>
      </c>
      <c r="E5577" s="10" t="s">
        <v>30</v>
      </c>
      <c r="F5577" s="10"/>
      <c r="G5577" s="10">
        <v>0</v>
      </c>
      <c r="H5577" s="11">
        <f>SUMIFS(AA:AA,$A:$A,EOMONTH($A5577,-1),$B:$B,$B5577)</f>
        <v>1633</v>
      </c>
      <c r="I5577" s="63">
        <f>ROUND(SUMIFS(AC:AC,$A:$A,EOMONTH($A5577,-1),$B:$B,$B5577),2)</f>
        <v>26.59</v>
      </c>
      <c r="J5577" s="11">
        <f>SUMIFS(AB:AB,$A:$A,EOMONTH($A5577,-1),$B:$B,$B5577)</f>
        <v>51607.77</v>
      </c>
      <c r="K5577" s="13">
        <v>0</v>
      </c>
      <c r="L5577" s="25">
        <v>0</v>
      </c>
      <c r="M5577" s="15">
        <v>0</v>
      </c>
      <c r="N5577" s="14">
        <v>0</v>
      </c>
      <c r="O5577" s="16">
        <v>0</v>
      </c>
      <c r="P5577" s="16">
        <v>0</v>
      </c>
      <c r="Q5577" s="16">
        <v>0</v>
      </c>
      <c r="R5577" s="16">
        <f>Q5577*16.876/100</f>
        <v>0</v>
      </c>
      <c r="S5577" s="17">
        <f t="shared" si="609"/>
        <v>0</v>
      </c>
      <c r="T5577" s="16">
        <v>0</v>
      </c>
      <c r="U5577" s="18">
        <f t="shared" si="610"/>
        <v>0</v>
      </c>
      <c r="V5577" s="18">
        <f t="shared" si="611"/>
        <v>0</v>
      </c>
      <c r="W5577" s="18">
        <f t="shared" si="612"/>
        <v>0</v>
      </c>
      <c r="X5577" s="27"/>
      <c r="Y5577" s="19">
        <f t="shared" si="613"/>
        <v>0</v>
      </c>
      <c r="Z5577" s="18">
        <f t="shared" si="614"/>
        <v>0</v>
      </c>
      <c r="AA5577" s="12">
        <v>1633</v>
      </c>
      <c r="AB5577" s="12">
        <v>51607.77</v>
      </c>
      <c r="AC5577" s="28">
        <f>+I5577+Y5577-Z5577</f>
        <v>26.59</v>
      </c>
      <c r="AD5577" s="20">
        <f t="shared" si="615"/>
        <v>0</v>
      </c>
      <c r="AE5577">
        <v>0</v>
      </c>
    </row>
    <row r="5578" spans="1:31" x14ac:dyDescent="0.25">
      <c r="A5578" s="9">
        <v>45260</v>
      </c>
      <c r="B5578" s="10" t="s">
        <v>706</v>
      </c>
      <c r="C5578" s="10" t="s">
        <v>28</v>
      </c>
      <c r="D5578" s="10" t="s">
        <v>29</v>
      </c>
      <c r="E5578" s="10" t="s">
        <v>30</v>
      </c>
      <c r="F5578" s="10"/>
      <c r="G5578" s="10">
        <v>0</v>
      </c>
      <c r="H5578" s="11">
        <f>SUMIFS(AA:AA,$A:$A,EOMONTH($A5578,-1),$B:$B,$B5578)</f>
        <v>86480</v>
      </c>
      <c r="I5578" s="63">
        <f>ROUND(SUMIFS(AC:AC,$A:$A,EOMONTH($A5578,-1),$B:$B,$B5578),2)</f>
        <v>0</v>
      </c>
      <c r="J5578" s="11">
        <f>SUMIFS(AB:AB,$A:$A,EOMONTH($A5578,-1),$B:$B,$B5578)</f>
        <v>14327.84</v>
      </c>
      <c r="K5578" s="13">
        <v>0</v>
      </c>
      <c r="L5578" s="25">
        <v>0</v>
      </c>
      <c r="M5578" s="15">
        <v>0</v>
      </c>
      <c r="N5578" s="14">
        <v>0</v>
      </c>
      <c r="O5578" s="16">
        <v>0</v>
      </c>
      <c r="P5578" s="16">
        <v>0</v>
      </c>
      <c r="Q5578" s="16">
        <v>0</v>
      </c>
      <c r="R5578" s="16">
        <f>Q5578*16.876/100</f>
        <v>0</v>
      </c>
      <c r="S5578" s="17">
        <f t="shared" si="609"/>
        <v>0</v>
      </c>
      <c r="T5578" s="16">
        <v>0</v>
      </c>
      <c r="U5578" s="18">
        <f t="shared" si="610"/>
        <v>0</v>
      </c>
      <c r="V5578" s="18">
        <f t="shared" si="611"/>
        <v>0</v>
      </c>
      <c r="W5578" s="18">
        <f t="shared" si="612"/>
        <v>0</v>
      </c>
      <c r="X5578" s="27"/>
      <c r="Y5578" s="19">
        <f t="shared" si="613"/>
        <v>0</v>
      </c>
      <c r="Z5578" s="18">
        <f t="shared" si="614"/>
        <v>0</v>
      </c>
      <c r="AA5578" s="12">
        <v>86480</v>
      </c>
      <c r="AB5578" s="12">
        <v>14327.84</v>
      </c>
      <c r="AC5578" s="28">
        <f>+I5578+Y5578-Z5578</f>
        <v>0</v>
      </c>
      <c r="AD5578" s="20">
        <f t="shared" si="615"/>
        <v>0</v>
      </c>
      <c r="AE5578">
        <v>0</v>
      </c>
    </row>
    <row r="5579" spans="1:31" x14ac:dyDescent="0.25">
      <c r="A5579" s="9">
        <v>45260</v>
      </c>
      <c r="B5579" s="10" t="s">
        <v>707</v>
      </c>
      <c r="C5579" s="10" t="s">
        <v>28</v>
      </c>
      <c r="D5579" s="10" t="s">
        <v>29</v>
      </c>
      <c r="E5579" s="10" t="s">
        <v>30</v>
      </c>
      <c r="F5579" s="10"/>
      <c r="G5579" s="10">
        <v>0</v>
      </c>
      <c r="H5579" s="11">
        <f>SUMIFS(AA:AA,$A:$A,EOMONTH($A5579,-1),$B:$B,$B5579)</f>
        <v>10364</v>
      </c>
      <c r="I5579" s="63">
        <f>ROUND(SUMIFS(AC:AC,$A:$A,EOMONTH($A5579,-1),$B:$B,$B5579),2)</f>
        <v>362.05</v>
      </c>
      <c r="J5579" s="11">
        <f>SUMIFS(AB:AB,$A:$A,EOMONTH($A5579,-1),$B:$B,$B5579)</f>
        <v>104509.81</v>
      </c>
      <c r="K5579" s="13">
        <v>0</v>
      </c>
      <c r="L5579" s="25">
        <v>0</v>
      </c>
      <c r="M5579" s="15">
        <v>0</v>
      </c>
      <c r="N5579" s="14">
        <v>0</v>
      </c>
      <c r="O5579" s="16">
        <v>0</v>
      </c>
      <c r="P5579" s="16">
        <v>0</v>
      </c>
      <c r="Q5579" s="16">
        <v>0</v>
      </c>
      <c r="R5579" s="16">
        <f>Q5579*16.876/100</f>
        <v>0</v>
      </c>
      <c r="S5579" s="17">
        <f t="shared" si="609"/>
        <v>0</v>
      </c>
      <c r="T5579" s="16">
        <v>0</v>
      </c>
      <c r="U5579" s="18">
        <f t="shared" si="610"/>
        <v>0</v>
      </c>
      <c r="V5579" s="18">
        <f t="shared" si="611"/>
        <v>0</v>
      </c>
      <c r="W5579" s="18">
        <f t="shared" si="612"/>
        <v>0</v>
      </c>
      <c r="X5579" s="27"/>
      <c r="Y5579" s="19">
        <f t="shared" si="613"/>
        <v>0</v>
      </c>
      <c r="Z5579" s="18">
        <f t="shared" si="614"/>
        <v>0</v>
      </c>
      <c r="AA5579" s="12">
        <v>10364</v>
      </c>
      <c r="AB5579" s="12">
        <v>104509.81</v>
      </c>
      <c r="AC5579" s="28">
        <f>+I5579+Y5579-Z5579</f>
        <v>362.05</v>
      </c>
      <c r="AD5579" s="20">
        <f t="shared" si="615"/>
        <v>0</v>
      </c>
      <c r="AE5579">
        <v>0</v>
      </c>
    </row>
    <row r="5580" spans="1:31" x14ac:dyDescent="0.25">
      <c r="A5580" s="9">
        <v>45291</v>
      </c>
      <c r="B5580" s="10" t="s">
        <v>710</v>
      </c>
      <c r="C5580" s="10" t="s">
        <v>711</v>
      </c>
      <c r="D5580" s="10" t="s">
        <v>29</v>
      </c>
      <c r="E5580" s="10" t="s">
        <v>30</v>
      </c>
      <c r="F5580" s="10"/>
      <c r="G5580" s="10">
        <v>0</v>
      </c>
      <c r="H5580" s="11">
        <f>SUMIFS(AA:AA,$A:$A,EOMONTH($A5580,-1),$B:$B,$B5580)</f>
        <v>-52</v>
      </c>
      <c r="I5580" s="63">
        <f>ROUND(SUMIFS(AC:AC,$A:$A,EOMONTH($A5580,-1),$B:$B,$B5580),2)</f>
        <v>0</v>
      </c>
      <c r="J5580" s="11">
        <f>SUMIFS(AB:AB,$A:$A,EOMONTH($A5580,-1),$B:$B,$B5580)</f>
        <v>-2328.0300000000002</v>
      </c>
      <c r="K5580" s="13">
        <v>0</v>
      </c>
      <c r="L5580" s="25">
        <v>0</v>
      </c>
      <c r="M5580" s="15">
        <v>0</v>
      </c>
      <c r="N5580" s="14">
        <v>0</v>
      </c>
      <c r="O5580" s="16">
        <v>0</v>
      </c>
      <c r="P5580" s="16">
        <v>0</v>
      </c>
      <c r="Q5580" s="16">
        <v>0</v>
      </c>
      <c r="R5580" s="16">
        <f>Q5580*16.876/100</f>
        <v>0</v>
      </c>
      <c r="S5580" s="17">
        <f t="shared" si="609"/>
        <v>0</v>
      </c>
      <c r="T5580" s="16">
        <v>0</v>
      </c>
      <c r="U5580" s="18">
        <f t="shared" si="610"/>
        <v>0</v>
      </c>
      <c r="V5580" s="18">
        <f t="shared" si="611"/>
        <v>0</v>
      </c>
      <c r="W5580" s="18">
        <f t="shared" si="612"/>
        <v>0</v>
      </c>
      <c r="X5580" s="27"/>
      <c r="Y5580" s="19">
        <f t="shared" si="613"/>
        <v>0</v>
      </c>
      <c r="Z5580" s="18">
        <f t="shared" si="614"/>
        <v>0</v>
      </c>
      <c r="AA5580" s="12">
        <v>-52</v>
      </c>
      <c r="AB5580" s="12">
        <v>-2328.0300000000002</v>
      </c>
      <c r="AC5580" s="28">
        <f>+I5580+Y5580-Z5580</f>
        <v>0</v>
      </c>
      <c r="AD5580" s="20">
        <f t="shared" si="615"/>
        <v>0</v>
      </c>
      <c r="AE5580">
        <v>0</v>
      </c>
    </row>
    <row r="5581" spans="1:31" x14ac:dyDescent="0.25">
      <c r="A5581" s="9">
        <v>45291</v>
      </c>
      <c r="B5581" s="10" t="s">
        <v>27</v>
      </c>
      <c r="C5581" s="10" t="s">
        <v>28</v>
      </c>
      <c r="D5581" s="10" t="s">
        <v>29</v>
      </c>
      <c r="E5581" s="10" t="s">
        <v>30</v>
      </c>
      <c r="F5581" s="10"/>
      <c r="G5581" s="10">
        <v>0</v>
      </c>
      <c r="H5581" s="11">
        <f>SUMIFS(AA:AA,$A:$A,EOMONTH($A5581,-1),$B:$B,$B5581)</f>
        <v>-81</v>
      </c>
      <c r="I5581" s="63">
        <f>ROUND(SUMIFS(AC:AC,$A:$A,EOMONTH($A5581,-1),$B:$B,$B5581),2)</f>
        <v>23.52</v>
      </c>
      <c r="J5581" s="11">
        <f>SUMIFS(AB:AB,$A:$A,EOMONTH($A5581,-1),$B:$B,$B5581)</f>
        <v>4102.75</v>
      </c>
      <c r="K5581" s="13">
        <v>0</v>
      </c>
      <c r="L5581" s="25">
        <v>0</v>
      </c>
      <c r="M5581" s="15">
        <v>180</v>
      </c>
      <c r="N5581" s="14">
        <v>1538.68</v>
      </c>
      <c r="O5581" s="16">
        <v>0</v>
      </c>
      <c r="P5581" s="16">
        <v>0</v>
      </c>
      <c r="Q5581" s="16">
        <v>0</v>
      </c>
      <c r="R5581" s="16">
        <f>Q5581*16.876/100</f>
        <v>0</v>
      </c>
      <c r="S5581" s="17">
        <f t="shared" si="609"/>
        <v>0</v>
      </c>
      <c r="T5581" s="16">
        <v>0</v>
      </c>
      <c r="U5581" s="18">
        <f t="shared" si="610"/>
        <v>0</v>
      </c>
      <c r="V5581" s="18">
        <f t="shared" si="611"/>
        <v>0</v>
      </c>
      <c r="W5581" s="18">
        <f t="shared" si="612"/>
        <v>0</v>
      </c>
      <c r="X5581" s="27"/>
      <c r="Y5581" s="19">
        <f t="shared" si="613"/>
        <v>0</v>
      </c>
      <c r="Z5581" s="18">
        <f t="shared" si="614"/>
        <v>0</v>
      </c>
      <c r="AA5581" s="12">
        <v>99</v>
      </c>
      <c r="AB5581" s="12">
        <v>5641.43</v>
      </c>
      <c r="AC5581" s="28">
        <f>+I5581+Y5581-Z5581</f>
        <v>23.52</v>
      </c>
      <c r="AD5581" s="20">
        <f t="shared" si="615"/>
        <v>0</v>
      </c>
      <c r="AE5581">
        <v>0</v>
      </c>
    </row>
    <row r="5582" spans="1:31" x14ac:dyDescent="0.25">
      <c r="A5582" s="59">
        <v>45291</v>
      </c>
      <c r="B5582" s="60" t="s">
        <v>712</v>
      </c>
      <c r="C5582" s="60" t="s">
        <v>28</v>
      </c>
      <c r="D5582" s="60" t="s">
        <v>29</v>
      </c>
      <c r="E5582" s="60" t="s">
        <v>30</v>
      </c>
      <c r="F5582" s="10"/>
      <c r="G5582" s="10"/>
      <c r="H5582" s="11"/>
      <c r="I5582" s="63">
        <f>ROUND(SUMIFS(AC:AC,$A:$A,EOMONTH($A5582,-1),$B:$B,$B5582),2)</f>
        <v>0</v>
      </c>
      <c r="J5582" s="11"/>
      <c r="K5582" s="13"/>
      <c r="L5582" s="25"/>
      <c r="M5582" s="15"/>
      <c r="N5582" s="14"/>
      <c r="O5582" s="16"/>
      <c r="P5582" s="16"/>
      <c r="Q5582" s="16"/>
      <c r="R5582" s="16"/>
      <c r="S5582" s="17">
        <f t="shared" si="609"/>
        <v>0</v>
      </c>
      <c r="T5582" s="16"/>
      <c r="U5582" s="18">
        <f t="shared" si="610"/>
        <v>0</v>
      </c>
      <c r="V5582" s="18">
        <f t="shared" si="611"/>
        <v>0</v>
      </c>
      <c r="W5582" s="18">
        <f t="shared" si="612"/>
        <v>0</v>
      </c>
      <c r="X5582" s="27"/>
      <c r="Y5582" s="19">
        <f t="shared" si="613"/>
        <v>0</v>
      </c>
      <c r="Z5582" s="18">
        <f t="shared" si="614"/>
        <v>0</v>
      </c>
      <c r="AA5582" s="12"/>
      <c r="AB5582" s="12"/>
      <c r="AC5582" s="28">
        <f>+I5582+Y5582-Z5582</f>
        <v>0</v>
      </c>
      <c r="AD5582" s="20">
        <f t="shared" si="615"/>
        <v>0</v>
      </c>
      <c r="AE5582">
        <v>0</v>
      </c>
    </row>
    <row r="5583" spans="1:31" x14ac:dyDescent="0.25">
      <c r="A5583" s="9">
        <v>45291</v>
      </c>
      <c r="B5583" s="10" t="s">
        <v>31</v>
      </c>
      <c r="C5583" s="10" t="s">
        <v>28</v>
      </c>
      <c r="D5583" s="10" t="s">
        <v>29</v>
      </c>
      <c r="E5583" s="10" t="s">
        <v>30</v>
      </c>
      <c r="F5583" s="10"/>
      <c r="G5583" s="10">
        <v>0</v>
      </c>
      <c r="H5583" s="11">
        <f>SUMIFS(AA:AA,$A:$A,EOMONTH($A5583,-1),$B:$B,$B5583)</f>
        <v>173</v>
      </c>
      <c r="I5583" s="63">
        <f>ROUND(SUMIFS(AC:AC,$A:$A,EOMONTH($A5583,-1),$B:$B,$B5583),2)</f>
        <v>33.64</v>
      </c>
      <c r="J5583" s="11">
        <f>SUMIFS(AB:AB,$A:$A,EOMONTH($A5583,-1),$B:$B,$B5583)</f>
        <v>1512.91</v>
      </c>
      <c r="K5583" s="13">
        <v>0</v>
      </c>
      <c r="L5583" s="25">
        <v>0</v>
      </c>
      <c r="M5583" s="15">
        <v>420</v>
      </c>
      <c r="N5583" s="14">
        <v>3543.58</v>
      </c>
      <c r="O5583" s="16">
        <v>0</v>
      </c>
      <c r="P5583" s="16">
        <v>0</v>
      </c>
      <c r="Q5583" s="16">
        <v>0</v>
      </c>
      <c r="R5583" s="16">
        <f>Q5583*16.876/100</f>
        <v>0</v>
      </c>
      <c r="S5583" s="17">
        <f t="shared" si="609"/>
        <v>0</v>
      </c>
      <c r="T5583" s="16">
        <v>0</v>
      </c>
      <c r="U5583" s="18">
        <f t="shared" si="610"/>
        <v>0</v>
      </c>
      <c r="V5583" s="18">
        <f t="shared" si="611"/>
        <v>0</v>
      </c>
      <c r="W5583" s="18">
        <f t="shared" si="612"/>
        <v>0</v>
      </c>
      <c r="X5583" s="27"/>
      <c r="Y5583" s="19">
        <f t="shared" si="613"/>
        <v>0</v>
      </c>
      <c r="Z5583" s="18">
        <f t="shared" si="614"/>
        <v>0</v>
      </c>
      <c r="AA5583" s="12">
        <v>593</v>
      </c>
      <c r="AB5583" s="12">
        <v>5056.49</v>
      </c>
      <c r="AC5583" s="28">
        <f>+I5583+Y5583-Z5583</f>
        <v>33.64</v>
      </c>
      <c r="AD5583" s="20">
        <f t="shared" si="615"/>
        <v>0</v>
      </c>
      <c r="AE5583">
        <v>0</v>
      </c>
    </row>
    <row r="5584" spans="1:31" x14ac:dyDescent="0.25">
      <c r="A5584" s="9">
        <v>45291</v>
      </c>
      <c r="B5584" s="10" t="s">
        <v>32</v>
      </c>
      <c r="C5584" s="10" t="s">
        <v>28</v>
      </c>
      <c r="D5584" s="10" t="s">
        <v>29</v>
      </c>
      <c r="E5584" s="10" t="s">
        <v>30</v>
      </c>
      <c r="F5584" s="10"/>
      <c r="G5584" s="10">
        <v>0</v>
      </c>
      <c r="H5584" s="11">
        <f>SUMIFS(AA:AA,$A:$A,EOMONTH($A5584,-1),$B:$B,$B5584)</f>
        <v>33</v>
      </c>
      <c r="I5584" s="63">
        <f>ROUND(SUMIFS(AC:AC,$A:$A,EOMONTH($A5584,-1),$B:$B,$B5584),2)</f>
        <v>0</v>
      </c>
      <c r="J5584" s="11">
        <f>SUMIFS(AB:AB,$A:$A,EOMONTH($A5584,-1),$B:$B,$B5584)</f>
        <v>283.69</v>
      </c>
      <c r="K5584" s="13">
        <v>0</v>
      </c>
      <c r="L5584" s="25">
        <v>0</v>
      </c>
      <c r="M5584" s="15">
        <v>604</v>
      </c>
      <c r="N5584" s="14">
        <v>5119.7</v>
      </c>
      <c r="O5584" s="16">
        <v>0</v>
      </c>
      <c r="P5584" s="16">
        <v>0</v>
      </c>
      <c r="Q5584" s="16">
        <v>0</v>
      </c>
      <c r="R5584" s="16">
        <f>Q5584*16.876/100</f>
        <v>0</v>
      </c>
      <c r="S5584" s="17">
        <f t="shared" si="609"/>
        <v>0</v>
      </c>
      <c r="T5584" s="16">
        <v>0</v>
      </c>
      <c r="U5584" s="18">
        <f t="shared" si="610"/>
        <v>0</v>
      </c>
      <c r="V5584" s="18">
        <f t="shared" si="611"/>
        <v>0</v>
      </c>
      <c r="W5584" s="18">
        <f t="shared" si="612"/>
        <v>0</v>
      </c>
      <c r="X5584" s="27"/>
      <c r="Y5584" s="19">
        <f t="shared" si="613"/>
        <v>0</v>
      </c>
      <c r="Z5584" s="18">
        <f t="shared" si="614"/>
        <v>0</v>
      </c>
      <c r="AA5584" s="12">
        <v>637</v>
      </c>
      <c r="AB5584" s="12">
        <v>5403.39</v>
      </c>
      <c r="AC5584" s="28">
        <f>+I5584+Y5584-Z5584</f>
        <v>0</v>
      </c>
      <c r="AD5584" s="20">
        <f t="shared" si="615"/>
        <v>0</v>
      </c>
      <c r="AE5584">
        <v>0</v>
      </c>
    </row>
    <row r="5585" spans="1:31" x14ac:dyDescent="0.25">
      <c r="A5585" s="9">
        <v>45291</v>
      </c>
      <c r="B5585" s="10" t="s">
        <v>33</v>
      </c>
      <c r="C5585" s="10" t="s">
        <v>28</v>
      </c>
      <c r="D5585" s="10" t="s">
        <v>29</v>
      </c>
      <c r="E5585" s="10" t="s">
        <v>30</v>
      </c>
      <c r="F5585" s="10"/>
      <c r="G5585" s="10">
        <v>0</v>
      </c>
      <c r="H5585" s="11">
        <f>SUMIFS(AA:AA,$A:$A,EOMONTH($A5585,-1),$B:$B,$B5585)</f>
        <v>-141</v>
      </c>
      <c r="I5585" s="63">
        <f>ROUND(SUMIFS(AC:AC,$A:$A,EOMONTH($A5585,-1),$B:$B,$B5585),2)</f>
        <v>28.35</v>
      </c>
      <c r="J5585" s="11">
        <f>SUMIFS(AB:AB,$A:$A,EOMONTH($A5585,-1),$B:$B,$B5585)</f>
        <v>230.73</v>
      </c>
      <c r="K5585" s="13">
        <v>0</v>
      </c>
      <c r="L5585" s="25">
        <v>0</v>
      </c>
      <c r="M5585" s="15">
        <v>860</v>
      </c>
      <c r="N5585" s="14">
        <v>7288.22</v>
      </c>
      <c r="O5585" s="16">
        <v>0</v>
      </c>
      <c r="P5585" s="16">
        <v>0</v>
      </c>
      <c r="Q5585" s="16">
        <v>0</v>
      </c>
      <c r="R5585" s="16">
        <f>Q5585*16.876/100</f>
        <v>0</v>
      </c>
      <c r="S5585" s="17">
        <f t="shared" si="609"/>
        <v>0</v>
      </c>
      <c r="T5585" s="16">
        <v>0</v>
      </c>
      <c r="U5585" s="18">
        <f t="shared" si="610"/>
        <v>0</v>
      </c>
      <c r="V5585" s="18">
        <f t="shared" si="611"/>
        <v>0</v>
      </c>
      <c r="W5585" s="18">
        <f t="shared" si="612"/>
        <v>0</v>
      </c>
      <c r="X5585" s="27"/>
      <c r="Y5585" s="19">
        <f t="shared" si="613"/>
        <v>0</v>
      </c>
      <c r="Z5585" s="18">
        <f t="shared" si="614"/>
        <v>0</v>
      </c>
      <c r="AA5585" s="12">
        <v>719</v>
      </c>
      <c r="AB5585" s="12">
        <v>7518.95</v>
      </c>
      <c r="AC5585" s="28">
        <f>+I5585+Y5585-Z5585</f>
        <v>28.35</v>
      </c>
      <c r="AD5585" s="20">
        <f t="shared" si="615"/>
        <v>0</v>
      </c>
      <c r="AE5585">
        <v>0</v>
      </c>
    </row>
    <row r="5586" spans="1:31" x14ac:dyDescent="0.25">
      <c r="A5586" s="9">
        <v>45291</v>
      </c>
      <c r="B5586" s="10" t="s">
        <v>34</v>
      </c>
      <c r="C5586" s="10" t="s">
        <v>28</v>
      </c>
      <c r="D5586" s="10" t="s">
        <v>29</v>
      </c>
      <c r="E5586" s="10" t="s">
        <v>30</v>
      </c>
      <c r="F5586" s="10"/>
      <c r="G5586" s="10">
        <v>0</v>
      </c>
      <c r="H5586" s="11">
        <f>SUMIFS(AA:AA,$A:$A,EOMONTH($A5586,-1),$B:$B,$B5586)</f>
        <v>404</v>
      </c>
      <c r="I5586" s="63">
        <f>ROUND(SUMIFS(AC:AC,$A:$A,EOMONTH($A5586,-1),$B:$B,$B5586),2)</f>
        <v>0</v>
      </c>
      <c r="J5586" s="11">
        <f>SUMIFS(AB:AB,$A:$A,EOMONTH($A5586,-1),$B:$B,$B5586)</f>
        <v>3474.85</v>
      </c>
      <c r="K5586" s="13">
        <v>0</v>
      </c>
      <c r="L5586" s="25">
        <v>0</v>
      </c>
      <c r="M5586" s="15">
        <v>600</v>
      </c>
      <c r="N5586" s="14">
        <v>5096.07</v>
      </c>
      <c r="O5586" s="16">
        <v>0</v>
      </c>
      <c r="P5586" s="16">
        <v>0</v>
      </c>
      <c r="Q5586" s="16">
        <v>0</v>
      </c>
      <c r="R5586" s="16">
        <f>Q5586*16.876/100</f>
        <v>0</v>
      </c>
      <c r="S5586" s="17">
        <f t="shared" si="609"/>
        <v>0</v>
      </c>
      <c r="T5586" s="16">
        <v>0</v>
      </c>
      <c r="U5586" s="18">
        <f t="shared" si="610"/>
        <v>0</v>
      </c>
      <c r="V5586" s="18">
        <f t="shared" si="611"/>
        <v>0</v>
      </c>
      <c r="W5586" s="18">
        <f t="shared" si="612"/>
        <v>0</v>
      </c>
      <c r="X5586" s="27"/>
      <c r="Y5586" s="19">
        <f t="shared" si="613"/>
        <v>0</v>
      </c>
      <c r="Z5586" s="18">
        <f t="shared" si="614"/>
        <v>0</v>
      </c>
      <c r="AA5586" s="12">
        <v>1004</v>
      </c>
      <c r="AB5586" s="12">
        <v>8638.59</v>
      </c>
      <c r="AC5586" s="28">
        <f>+I5586+Y5586-Z5586</f>
        <v>0</v>
      </c>
      <c r="AD5586" s="20">
        <f t="shared" si="615"/>
        <v>0</v>
      </c>
      <c r="AE5586">
        <v>0</v>
      </c>
    </row>
    <row r="5587" spans="1:31" x14ac:dyDescent="0.25">
      <c r="A5587" s="9">
        <v>45291</v>
      </c>
      <c r="B5587" s="10" t="s">
        <v>35</v>
      </c>
      <c r="C5587" s="10" t="s">
        <v>28</v>
      </c>
      <c r="D5587" s="10" t="s">
        <v>29</v>
      </c>
      <c r="E5587" s="10" t="s">
        <v>30</v>
      </c>
      <c r="F5587" s="10"/>
      <c r="G5587" s="10">
        <v>0</v>
      </c>
      <c r="H5587" s="11">
        <f>SUMIFS(AA:AA,$A:$A,EOMONTH($A5587,-1),$B:$B,$B5587)</f>
        <v>306</v>
      </c>
      <c r="I5587" s="63">
        <f>ROUND(SUMIFS(AC:AC,$A:$A,EOMONTH($A5587,-1),$B:$B,$B5587),2)</f>
        <v>26.59</v>
      </c>
      <c r="J5587" s="11">
        <f>SUMIFS(AB:AB,$A:$A,EOMONTH($A5587,-1),$B:$B,$B5587)</f>
        <v>2588.0700000000002</v>
      </c>
      <c r="K5587" s="13">
        <v>0</v>
      </c>
      <c r="L5587" s="25">
        <v>0</v>
      </c>
      <c r="M5587" s="15">
        <v>410</v>
      </c>
      <c r="N5587" s="14">
        <v>3490.66</v>
      </c>
      <c r="O5587" s="16">
        <v>0</v>
      </c>
      <c r="P5587" s="16">
        <v>0</v>
      </c>
      <c r="Q5587" s="16">
        <v>0</v>
      </c>
      <c r="R5587" s="16">
        <f>Q5587*16.876/100</f>
        <v>0</v>
      </c>
      <c r="S5587" s="17">
        <f t="shared" si="609"/>
        <v>0</v>
      </c>
      <c r="T5587" s="16">
        <v>0</v>
      </c>
      <c r="U5587" s="18">
        <f t="shared" si="610"/>
        <v>0</v>
      </c>
      <c r="V5587" s="18">
        <f t="shared" si="611"/>
        <v>0</v>
      </c>
      <c r="W5587" s="18">
        <f t="shared" si="612"/>
        <v>0</v>
      </c>
      <c r="X5587" s="27"/>
      <c r="Y5587" s="19">
        <f t="shared" si="613"/>
        <v>0</v>
      </c>
      <c r="Z5587" s="18">
        <f t="shared" si="614"/>
        <v>0</v>
      </c>
      <c r="AA5587" s="12">
        <v>716</v>
      </c>
      <c r="AB5587" s="12">
        <v>6078.73</v>
      </c>
      <c r="AC5587" s="28">
        <f>+I5587+Y5587-Z5587</f>
        <v>26.59</v>
      </c>
      <c r="AD5587" s="20">
        <f t="shared" si="615"/>
        <v>0</v>
      </c>
      <c r="AE5587">
        <v>0</v>
      </c>
    </row>
    <row r="5588" spans="1:31" x14ac:dyDescent="0.25">
      <c r="A5588" s="9">
        <v>45291</v>
      </c>
      <c r="B5588" s="10" t="s">
        <v>808</v>
      </c>
      <c r="C5588" s="10" t="s">
        <v>28</v>
      </c>
      <c r="D5588" s="10" t="s">
        <v>29</v>
      </c>
      <c r="E5588" s="10" t="s">
        <v>30</v>
      </c>
      <c r="F5588" s="10"/>
      <c r="G5588" s="10">
        <v>0</v>
      </c>
      <c r="H5588" s="11">
        <f>SUMIFS(AA:AA,$A:$A,EOMONTH($A5588,-1),$B:$B,$B5588)</f>
        <v>0</v>
      </c>
      <c r="I5588" s="63">
        <f>ROUND(SUMIFS(AC:AC,$A:$A,EOMONTH($A5588,-1),$B:$B,$B5588),2)</f>
        <v>0</v>
      </c>
      <c r="J5588" s="11">
        <f>SUMIFS(AB:AB,$A:$A,EOMONTH($A5588,-1),$B:$B,$B5588)</f>
        <v>0</v>
      </c>
      <c r="K5588" s="13">
        <v>0</v>
      </c>
      <c r="L5588" s="25">
        <v>0</v>
      </c>
      <c r="M5588" s="15">
        <v>200</v>
      </c>
      <c r="N5588" s="14">
        <v>2574.4299999999998</v>
      </c>
      <c r="O5588" s="16">
        <v>0</v>
      </c>
      <c r="P5588" s="16">
        <v>0</v>
      </c>
      <c r="Q5588" s="16">
        <v>0</v>
      </c>
      <c r="R5588" s="16">
        <f>Q5588*16.876/100</f>
        <v>0</v>
      </c>
      <c r="S5588" s="17">
        <f t="shared" si="609"/>
        <v>0</v>
      </c>
      <c r="T5588" s="16">
        <v>0</v>
      </c>
      <c r="U5588" s="18">
        <f t="shared" si="610"/>
        <v>0</v>
      </c>
      <c r="V5588" s="18">
        <f t="shared" si="611"/>
        <v>0</v>
      </c>
      <c r="W5588" s="18">
        <f t="shared" si="612"/>
        <v>0</v>
      </c>
      <c r="X5588" s="27"/>
      <c r="Y5588" s="19">
        <f t="shared" si="613"/>
        <v>0</v>
      </c>
      <c r="Z5588" s="18">
        <f t="shared" si="614"/>
        <v>0</v>
      </c>
      <c r="AA5588" s="12">
        <v>200</v>
      </c>
      <c r="AB5588" s="12">
        <v>2574.4299999999998</v>
      </c>
      <c r="AC5588" s="28">
        <f>+I5588+Y5588-Z5588</f>
        <v>0</v>
      </c>
      <c r="AD5588" s="20">
        <f t="shared" si="615"/>
        <v>0</v>
      </c>
      <c r="AE5588">
        <v>0</v>
      </c>
    </row>
    <row r="5589" spans="1:31" x14ac:dyDescent="0.25">
      <c r="A5589" s="9">
        <v>45291</v>
      </c>
      <c r="B5589" s="10" t="s">
        <v>36</v>
      </c>
      <c r="C5589" s="10" t="s">
        <v>28</v>
      </c>
      <c r="D5589" s="10" t="s">
        <v>29</v>
      </c>
      <c r="E5589" s="10" t="s">
        <v>30</v>
      </c>
      <c r="F5589" s="10"/>
      <c r="G5589" s="10">
        <v>0</v>
      </c>
      <c r="H5589" s="11">
        <f>SUMIFS(AA:AA,$A:$A,EOMONTH($A5589,-1),$B:$B,$B5589)</f>
        <v>-25</v>
      </c>
      <c r="I5589" s="63">
        <f>ROUND(SUMIFS(AC:AC,$A:$A,EOMONTH($A5589,-1),$B:$B,$B5589),2)</f>
        <v>0</v>
      </c>
      <c r="J5589" s="11">
        <f>SUMIFS(AB:AB,$A:$A,EOMONTH($A5589,-1),$B:$B,$B5589)</f>
        <v>0</v>
      </c>
      <c r="K5589" s="13">
        <v>0</v>
      </c>
      <c r="L5589" s="25">
        <v>0</v>
      </c>
      <c r="M5589" s="15">
        <v>0</v>
      </c>
      <c r="N5589" s="14">
        <v>0</v>
      </c>
      <c r="O5589" s="16">
        <v>0</v>
      </c>
      <c r="P5589" s="16">
        <v>0</v>
      </c>
      <c r="Q5589" s="16">
        <v>0</v>
      </c>
      <c r="R5589" s="16">
        <f>Q5589*16.876/100</f>
        <v>0</v>
      </c>
      <c r="S5589" s="17">
        <f t="shared" si="609"/>
        <v>0</v>
      </c>
      <c r="T5589" s="16">
        <v>0</v>
      </c>
      <c r="U5589" s="18">
        <f t="shared" si="610"/>
        <v>0</v>
      </c>
      <c r="V5589" s="18">
        <f t="shared" si="611"/>
        <v>0</v>
      </c>
      <c r="W5589" s="18">
        <f t="shared" si="612"/>
        <v>0</v>
      </c>
      <c r="X5589" s="27"/>
      <c r="Y5589" s="19">
        <f t="shared" si="613"/>
        <v>0</v>
      </c>
      <c r="Z5589" s="18">
        <f t="shared" si="614"/>
        <v>0</v>
      </c>
      <c r="AA5589" s="12">
        <v>-25</v>
      </c>
      <c r="AB5589" s="12">
        <v>0</v>
      </c>
      <c r="AC5589" s="28">
        <f>+I5589+Y5589-Z5589</f>
        <v>0</v>
      </c>
      <c r="AD5589" s="20">
        <f t="shared" si="615"/>
        <v>0</v>
      </c>
      <c r="AE5589">
        <v>0</v>
      </c>
    </row>
    <row r="5590" spans="1:31" x14ac:dyDescent="0.25">
      <c r="A5590" s="9">
        <v>45291</v>
      </c>
      <c r="B5590" s="10" t="s">
        <v>37</v>
      </c>
      <c r="C5590" s="10" t="s">
        <v>28</v>
      </c>
      <c r="D5590" s="10" t="s">
        <v>29</v>
      </c>
      <c r="E5590" s="10" t="s">
        <v>30</v>
      </c>
      <c r="F5590" s="10"/>
      <c r="G5590" s="10">
        <v>0</v>
      </c>
      <c r="H5590" s="11">
        <f>SUMIFS(AA:AA,$A:$A,EOMONTH($A5590,-1),$B:$B,$B5590)</f>
        <v>-25</v>
      </c>
      <c r="I5590" s="63">
        <f>ROUND(SUMIFS(AC:AC,$A:$A,EOMONTH($A5590,-1),$B:$B,$B5590),2)</f>
        <v>0</v>
      </c>
      <c r="J5590" s="11">
        <f>SUMIFS(AB:AB,$A:$A,EOMONTH($A5590,-1),$B:$B,$B5590)</f>
        <v>0</v>
      </c>
      <c r="K5590" s="13">
        <v>0</v>
      </c>
      <c r="L5590" s="25">
        <v>0</v>
      </c>
      <c r="M5590" s="15">
        <v>0</v>
      </c>
      <c r="N5590" s="14">
        <v>0</v>
      </c>
      <c r="O5590" s="16">
        <v>0</v>
      </c>
      <c r="P5590" s="16">
        <v>0</v>
      </c>
      <c r="Q5590" s="16">
        <v>0</v>
      </c>
      <c r="R5590" s="16">
        <f>Q5590*16.876/100</f>
        <v>0</v>
      </c>
      <c r="S5590" s="17">
        <f t="shared" si="609"/>
        <v>0</v>
      </c>
      <c r="T5590" s="16">
        <v>0</v>
      </c>
      <c r="U5590" s="18">
        <f t="shared" si="610"/>
        <v>0</v>
      </c>
      <c r="V5590" s="18">
        <f t="shared" si="611"/>
        <v>0</v>
      </c>
      <c r="W5590" s="18">
        <f t="shared" si="612"/>
        <v>0</v>
      </c>
      <c r="X5590" s="27"/>
      <c r="Y5590" s="19">
        <f t="shared" si="613"/>
        <v>0</v>
      </c>
      <c r="Z5590" s="18">
        <f t="shared" si="614"/>
        <v>0</v>
      </c>
      <c r="AA5590" s="12">
        <v>-25</v>
      </c>
      <c r="AB5590" s="12">
        <v>0</v>
      </c>
      <c r="AC5590" s="28">
        <f>+I5590+Y5590-Z5590</f>
        <v>0</v>
      </c>
      <c r="AD5590" s="20">
        <f t="shared" si="615"/>
        <v>0</v>
      </c>
      <c r="AE5590">
        <v>0</v>
      </c>
    </row>
    <row r="5591" spans="1:31" x14ac:dyDescent="0.25">
      <c r="A5591" s="9">
        <v>45291</v>
      </c>
      <c r="B5591" s="10" t="s">
        <v>38</v>
      </c>
      <c r="C5591" s="10" t="s">
        <v>39</v>
      </c>
      <c r="D5591" s="10" t="s">
        <v>40</v>
      </c>
      <c r="E5591" s="10" t="s">
        <v>30</v>
      </c>
      <c r="F5591" s="10">
        <v>129</v>
      </c>
      <c r="G5591" s="10">
        <v>141</v>
      </c>
      <c r="H5591" s="11">
        <f>SUMIFS(AA:AA,$A:$A,EOMONTH($A5591,-1),$B:$B,$B5591)</f>
        <v>290</v>
      </c>
      <c r="I5591" s="63">
        <f>ROUND(SUMIFS(AC:AC,$A:$A,EOMONTH($A5591,-1),$B:$B,$B5591),2)</f>
        <v>3.98</v>
      </c>
      <c r="J5591" s="11">
        <f>SUMIFS(AB:AB,$A:$A,EOMONTH($A5591,-1),$B:$B,$B5591)</f>
        <v>7801</v>
      </c>
      <c r="K5591" s="13">
        <v>0</v>
      </c>
      <c r="L5591" s="25">
        <v>0</v>
      </c>
      <c r="M5591" s="15">
        <v>0</v>
      </c>
      <c r="N5591" s="14">
        <v>0</v>
      </c>
      <c r="O5591" s="16">
        <v>307</v>
      </c>
      <c r="P5591" s="16">
        <v>8762.61</v>
      </c>
      <c r="Q5591" s="16">
        <v>0</v>
      </c>
      <c r="R5591" s="16">
        <f>Q5591*16.876/100</f>
        <v>0</v>
      </c>
      <c r="S5591" s="17">
        <f t="shared" si="609"/>
        <v>0</v>
      </c>
      <c r="T5591" s="16">
        <v>0</v>
      </c>
      <c r="U5591" s="18">
        <f t="shared" si="610"/>
        <v>40.89</v>
      </c>
      <c r="V5591" s="18">
        <f t="shared" si="611"/>
        <v>0</v>
      </c>
      <c r="W5591" s="18">
        <f t="shared" si="612"/>
        <v>0</v>
      </c>
      <c r="X5591" s="27"/>
      <c r="Y5591" s="19">
        <f t="shared" si="613"/>
        <v>0</v>
      </c>
      <c r="Z5591" s="18">
        <f t="shared" si="614"/>
        <v>43.286999999999999</v>
      </c>
      <c r="AA5591" s="12">
        <v>-17</v>
      </c>
      <c r="AB5591" s="12">
        <v>-445.61</v>
      </c>
      <c r="AC5591" s="28">
        <f>+I5591+Y5591-Z5591</f>
        <v>-39.307000000000002</v>
      </c>
      <c r="AD5591" s="20">
        <f t="shared" si="615"/>
        <v>40</v>
      </c>
      <c r="AE5591">
        <v>40</v>
      </c>
    </row>
    <row r="5592" spans="1:31" x14ac:dyDescent="0.25">
      <c r="A5592" s="9">
        <v>45291</v>
      </c>
      <c r="B5592" s="10" t="s">
        <v>41</v>
      </c>
      <c r="C5592" s="10" t="s">
        <v>39</v>
      </c>
      <c r="D5592" s="10" t="s">
        <v>40</v>
      </c>
      <c r="E5592" s="10" t="s">
        <v>30</v>
      </c>
      <c r="F5592" s="10">
        <v>129</v>
      </c>
      <c r="G5592" s="10">
        <v>141</v>
      </c>
      <c r="H5592" s="11">
        <f>SUMIFS(AA:AA,$A:$A,EOMONTH($A5592,-1),$B:$B,$B5592)</f>
        <v>638</v>
      </c>
      <c r="I5592" s="63">
        <f>ROUND(SUMIFS(AC:AC,$A:$A,EOMONTH($A5592,-1),$B:$B,$B5592),2)</f>
        <v>100.27</v>
      </c>
      <c r="J5592" s="11">
        <f>SUMIFS(AB:AB,$A:$A,EOMONTH($A5592,-1),$B:$B,$B5592)</f>
        <v>17940.560000000001</v>
      </c>
      <c r="K5592" s="13">
        <v>0</v>
      </c>
      <c r="L5592" s="25">
        <v>0</v>
      </c>
      <c r="M5592" s="15">
        <v>0</v>
      </c>
      <c r="N5592" s="14">
        <v>0</v>
      </c>
      <c r="O5592" s="16">
        <v>165</v>
      </c>
      <c r="P5592" s="16">
        <v>4449.95</v>
      </c>
      <c r="Q5592" s="16">
        <v>0</v>
      </c>
      <c r="R5592" s="16">
        <f>Q5592*16.876/100</f>
        <v>0</v>
      </c>
      <c r="S5592" s="17">
        <f t="shared" si="609"/>
        <v>0</v>
      </c>
      <c r="T5592" s="16">
        <v>0</v>
      </c>
      <c r="U5592" s="18">
        <f t="shared" si="610"/>
        <v>89.957999999999998</v>
      </c>
      <c r="V5592" s="18">
        <f t="shared" si="611"/>
        <v>0</v>
      </c>
      <c r="W5592" s="18">
        <f t="shared" si="612"/>
        <v>0</v>
      </c>
      <c r="X5592" s="27"/>
      <c r="Y5592" s="19">
        <f t="shared" si="613"/>
        <v>0</v>
      </c>
      <c r="Z5592" s="18">
        <f t="shared" si="614"/>
        <v>23.265000000000001</v>
      </c>
      <c r="AA5592" s="12">
        <v>473</v>
      </c>
      <c r="AB5592" s="12">
        <v>13300.76</v>
      </c>
      <c r="AC5592" s="28">
        <f>+I5592+Y5592-Z5592</f>
        <v>77.004999999999995</v>
      </c>
      <c r="AD5592" s="20">
        <f t="shared" si="615"/>
        <v>0</v>
      </c>
      <c r="AE5592">
        <v>0</v>
      </c>
    </row>
    <row r="5593" spans="1:31" x14ac:dyDescent="0.25">
      <c r="A5593" s="9">
        <v>45291</v>
      </c>
      <c r="B5593" s="10" t="s">
        <v>42</v>
      </c>
      <c r="C5593" s="10" t="s">
        <v>39</v>
      </c>
      <c r="D5593" s="10" t="s">
        <v>40</v>
      </c>
      <c r="E5593" s="10" t="s">
        <v>30</v>
      </c>
      <c r="F5593" s="10">
        <v>129</v>
      </c>
      <c r="G5593" s="10">
        <v>141</v>
      </c>
      <c r="H5593" s="11">
        <f>SUMIFS(AA:AA,$A:$A,EOMONTH($A5593,-1),$B:$B,$B5593)</f>
        <v>848</v>
      </c>
      <c r="I5593" s="63">
        <f>ROUND(SUMIFS(AC:AC,$A:$A,EOMONTH($A5593,-1),$B:$B,$B5593),2)</f>
        <v>98.9</v>
      </c>
      <c r="J5593" s="11">
        <f>SUMIFS(AB:AB,$A:$A,EOMONTH($A5593,-1),$B:$B,$B5593)</f>
        <v>24490.240000000002</v>
      </c>
      <c r="K5593" s="13">
        <v>0</v>
      </c>
      <c r="L5593" s="25">
        <v>0</v>
      </c>
      <c r="M5593" s="15">
        <v>0</v>
      </c>
      <c r="N5593" s="14">
        <v>0</v>
      </c>
      <c r="O5593" s="16">
        <v>118</v>
      </c>
      <c r="P5593" s="16">
        <v>3120.64</v>
      </c>
      <c r="Q5593" s="16">
        <v>0</v>
      </c>
      <c r="R5593" s="16">
        <f>Q5593*16.876/100</f>
        <v>0</v>
      </c>
      <c r="S5593" s="17">
        <f t="shared" si="609"/>
        <v>0</v>
      </c>
      <c r="T5593" s="16">
        <v>0</v>
      </c>
      <c r="U5593" s="18">
        <f t="shared" si="610"/>
        <v>119.568</v>
      </c>
      <c r="V5593" s="18">
        <f t="shared" si="611"/>
        <v>0</v>
      </c>
      <c r="W5593" s="18">
        <f t="shared" si="612"/>
        <v>0</v>
      </c>
      <c r="X5593" s="27"/>
      <c r="Y5593" s="19">
        <f t="shared" si="613"/>
        <v>0</v>
      </c>
      <c r="Z5593" s="18">
        <f t="shared" si="614"/>
        <v>16.638000000000002</v>
      </c>
      <c r="AA5593" s="12">
        <v>730</v>
      </c>
      <c r="AB5593" s="12">
        <v>21082.400000000001</v>
      </c>
      <c r="AC5593" s="28">
        <f>+I5593+Y5593-Z5593</f>
        <v>82.262</v>
      </c>
      <c r="AD5593" s="20">
        <f t="shared" si="615"/>
        <v>0</v>
      </c>
      <c r="AE5593">
        <v>0</v>
      </c>
    </row>
    <row r="5594" spans="1:31" x14ac:dyDescent="0.25">
      <c r="A5594" s="9">
        <v>45291</v>
      </c>
      <c r="B5594" s="10" t="s">
        <v>43</v>
      </c>
      <c r="C5594" s="10" t="s">
        <v>39</v>
      </c>
      <c r="D5594" s="10" t="s">
        <v>40</v>
      </c>
      <c r="E5594" s="10" t="s">
        <v>30</v>
      </c>
      <c r="F5594" s="10">
        <v>129</v>
      </c>
      <c r="G5594" s="10">
        <v>141</v>
      </c>
      <c r="H5594" s="11">
        <f>SUMIFS(AA:AA,$A:$A,EOMONTH($A5594,-1),$B:$B,$B5594)</f>
        <v>728</v>
      </c>
      <c r="I5594" s="63">
        <f>ROUND(SUMIFS(AC:AC,$A:$A,EOMONTH($A5594,-1),$B:$B,$B5594),2)</f>
        <v>64.23</v>
      </c>
      <c r="J5594" s="11">
        <f>SUMIFS(AB:AB,$A:$A,EOMONTH($A5594,-1),$B:$B,$B5594)</f>
        <v>16394.560000000001</v>
      </c>
      <c r="K5594" s="13">
        <v>0</v>
      </c>
      <c r="L5594" s="25">
        <v>0</v>
      </c>
      <c r="M5594" s="15">
        <v>0</v>
      </c>
      <c r="N5594" s="14">
        <v>0</v>
      </c>
      <c r="O5594" s="16">
        <v>234</v>
      </c>
      <c r="P5594" s="16">
        <v>5774.32</v>
      </c>
      <c r="Q5594" s="16">
        <v>0</v>
      </c>
      <c r="R5594" s="16">
        <f>Q5594*16.876/100</f>
        <v>0</v>
      </c>
      <c r="S5594" s="17">
        <f t="shared" si="609"/>
        <v>0</v>
      </c>
      <c r="T5594" s="16">
        <v>0</v>
      </c>
      <c r="U5594" s="18">
        <f t="shared" si="610"/>
        <v>102.648</v>
      </c>
      <c r="V5594" s="18">
        <f t="shared" si="611"/>
        <v>0</v>
      </c>
      <c r="W5594" s="18">
        <f t="shared" si="612"/>
        <v>0</v>
      </c>
      <c r="X5594" s="27"/>
      <c r="Y5594" s="19">
        <f t="shared" si="613"/>
        <v>0</v>
      </c>
      <c r="Z5594" s="18">
        <f t="shared" si="614"/>
        <v>32.994</v>
      </c>
      <c r="AA5594" s="12">
        <v>494</v>
      </c>
      <c r="AB5594" s="12">
        <v>11124.88</v>
      </c>
      <c r="AC5594" s="28">
        <f>+I5594+Y5594-Z5594</f>
        <v>31.236000000000004</v>
      </c>
      <c r="AD5594" s="20">
        <f t="shared" si="615"/>
        <v>0</v>
      </c>
      <c r="AE5594">
        <v>0</v>
      </c>
    </row>
    <row r="5595" spans="1:31" x14ac:dyDescent="0.25">
      <c r="A5595" s="9">
        <v>45291</v>
      </c>
      <c r="B5595" s="10" t="s">
        <v>44</v>
      </c>
      <c r="C5595" s="10" t="s">
        <v>39</v>
      </c>
      <c r="D5595" s="10" t="s">
        <v>40</v>
      </c>
      <c r="E5595" s="10" t="s">
        <v>30</v>
      </c>
      <c r="F5595" s="10">
        <v>180</v>
      </c>
      <c r="G5595" s="10">
        <v>196</v>
      </c>
      <c r="H5595" s="11">
        <f>SUMIFS(AA:AA,$A:$A,EOMONTH($A5595,-1),$B:$B,$B5595)</f>
        <v>199</v>
      </c>
      <c r="I5595" s="63">
        <f>ROUND(SUMIFS(AC:AC,$A:$A,EOMONTH($A5595,-1),$B:$B,$B5595),2)</f>
        <v>-45.23</v>
      </c>
      <c r="J5595" s="11">
        <f>SUMIFS(AB:AB,$A:$A,EOMONTH($A5595,-1),$B:$B,$B5595)</f>
        <v>2766.1</v>
      </c>
      <c r="K5595" s="13">
        <v>0</v>
      </c>
      <c r="L5595" s="25">
        <v>0</v>
      </c>
      <c r="M5595" s="15">
        <v>0</v>
      </c>
      <c r="N5595" s="14">
        <v>0</v>
      </c>
      <c r="O5595" s="16">
        <v>137</v>
      </c>
      <c r="P5595" s="16">
        <v>4910.4799999999996</v>
      </c>
      <c r="Q5595" s="16">
        <v>0</v>
      </c>
      <c r="R5595" s="16">
        <f>Q5595*16.876/100</f>
        <v>0</v>
      </c>
      <c r="S5595" s="17">
        <f t="shared" si="609"/>
        <v>0</v>
      </c>
      <c r="T5595" s="16">
        <v>0</v>
      </c>
      <c r="U5595" s="18">
        <f t="shared" si="610"/>
        <v>39.003999999999998</v>
      </c>
      <c r="V5595" s="18">
        <f t="shared" si="611"/>
        <v>0</v>
      </c>
      <c r="W5595" s="18">
        <f t="shared" si="612"/>
        <v>0</v>
      </c>
      <c r="X5595" s="27"/>
      <c r="Y5595" s="19">
        <f t="shared" si="613"/>
        <v>0</v>
      </c>
      <c r="Z5595" s="18">
        <f t="shared" si="614"/>
        <v>26.852</v>
      </c>
      <c r="AA5595" s="12">
        <v>62</v>
      </c>
      <c r="AB5595" s="12">
        <v>861.8</v>
      </c>
      <c r="AC5595" s="28">
        <f>+I5595+Y5595-Z5595</f>
        <v>-72.081999999999994</v>
      </c>
      <c r="AD5595" s="20">
        <f t="shared" si="615"/>
        <v>80</v>
      </c>
      <c r="AE5595">
        <v>100</v>
      </c>
    </row>
    <row r="5596" spans="1:31" x14ac:dyDescent="0.25">
      <c r="A5596" s="9">
        <v>45291</v>
      </c>
      <c r="B5596" s="10" t="s">
        <v>45</v>
      </c>
      <c r="C5596" s="10" t="s">
        <v>39</v>
      </c>
      <c r="D5596" s="10" t="s">
        <v>40</v>
      </c>
      <c r="E5596" s="10" t="s">
        <v>30</v>
      </c>
      <c r="F5596" s="10">
        <v>180</v>
      </c>
      <c r="G5596" s="10">
        <v>196</v>
      </c>
      <c r="H5596" s="11">
        <f>SUMIFS(AA:AA,$A:$A,EOMONTH($A5596,-1),$B:$B,$B5596)</f>
        <v>556</v>
      </c>
      <c r="I5596" s="63">
        <f>ROUND(SUMIFS(AC:AC,$A:$A,EOMONTH($A5596,-1),$B:$B,$B5596),2)</f>
        <v>119.56</v>
      </c>
      <c r="J5596" s="11">
        <f>SUMIFS(AB:AB,$A:$A,EOMONTH($A5596,-1),$B:$B,$B5596)</f>
        <v>12037.4</v>
      </c>
      <c r="K5596" s="13">
        <v>0</v>
      </c>
      <c r="L5596" s="25">
        <v>0</v>
      </c>
      <c r="M5596" s="15">
        <v>0</v>
      </c>
      <c r="N5596" s="14">
        <v>0</v>
      </c>
      <c r="O5596" s="16">
        <v>112</v>
      </c>
      <c r="P5596" s="16">
        <v>3979.48</v>
      </c>
      <c r="Q5596" s="16">
        <v>0</v>
      </c>
      <c r="R5596" s="16">
        <f>Q5596*16.876/100</f>
        <v>0</v>
      </c>
      <c r="S5596" s="17">
        <f t="shared" si="609"/>
        <v>0</v>
      </c>
      <c r="T5596" s="16">
        <v>0</v>
      </c>
      <c r="U5596" s="18">
        <f t="shared" si="610"/>
        <v>108.976</v>
      </c>
      <c r="V5596" s="18">
        <f t="shared" si="611"/>
        <v>0</v>
      </c>
      <c r="W5596" s="18">
        <f t="shared" si="612"/>
        <v>0</v>
      </c>
      <c r="X5596" s="27"/>
      <c r="Y5596" s="19">
        <f t="shared" si="613"/>
        <v>0</v>
      </c>
      <c r="Z5596" s="18">
        <f t="shared" si="614"/>
        <v>21.952000000000002</v>
      </c>
      <c r="AA5596" s="12">
        <v>444</v>
      </c>
      <c r="AB5596" s="12">
        <v>9612.6</v>
      </c>
      <c r="AC5596" s="28">
        <f>+I5596+Y5596-Z5596</f>
        <v>97.608000000000004</v>
      </c>
      <c r="AD5596" s="20">
        <f t="shared" si="615"/>
        <v>0</v>
      </c>
      <c r="AE5596">
        <v>0</v>
      </c>
    </row>
    <row r="5597" spans="1:31" x14ac:dyDescent="0.25">
      <c r="A5597" s="9">
        <v>45291</v>
      </c>
      <c r="B5597" s="10" t="s">
        <v>46</v>
      </c>
      <c r="C5597" s="10" t="s">
        <v>39</v>
      </c>
      <c r="D5597" s="10" t="s">
        <v>40</v>
      </c>
      <c r="E5597" s="10" t="s">
        <v>30</v>
      </c>
      <c r="F5597" s="10">
        <v>180</v>
      </c>
      <c r="G5597" s="10">
        <v>196</v>
      </c>
      <c r="H5597" s="11">
        <f>SUMIFS(AA:AA,$A:$A,EOMONTH($A5597,-1),$B:$B,$B5597)</f>
        <v>877</v>
      </c>
      <c r="I5597" s="63">
        <f>ROUND(SUMIFS(AC:AC,$A:$A,EOMONTH($A5597,-1),$B:$B,$B5597),2)</f>
        <v>117.02</v>
      </c>
      <c r="J5597" s="11">
        <f>SUMIFS(AB:AB,$A:$A,EOMONTH($A5597,-1),$B:$B,$B5597)</f>
        <v>12655.11</v>
      </c>
      <c r="K5597" s="13">
        <v>0</v>
      </c>
      <c r="L5597" s="25">
        <v>0</v>
      </c>
      <c r="M5597" s="15">
        <v>0</v>
      </c>
      <c r="N5597" s="14">
        <v>0</v>
      </c>
      <c r="O5597" s="16">
        <v>114</v>
      </c>
      <c r="P5597" s="16">
        <v>4049.56</v>
      </c>
      <c r="Q5597" s="16">
        <v>0</v>
      </c>
      <c r="R5597" s="16">
        <f>Q5597*16.876/100</f>
        <v>0</v>
      </c>
      <c r="S5597" s="17">
        <f t="shared" si="609"/>
        <v>0</v>
      </c>
      <c r="T5597" s="16">
        <v>0</v>
      </c>
      <c r="U5597" s="18">
        <f t="shared" si="610"/>
        <v>171.892</v>
      </c>
      <c r="V5597" s="18">
        <f t="shared" si="611"/>
        <v>0</v>
      </c>
      <c r="W5597" s="18">
        <f t="shared" si="612"/>
        <v>0</v>
      </c>
      <c r="X5597" s="27"/>
      <c r="Y5597" s="19">
        <f t="shared" si="613"/>
        <v>0</v>
      </c>
      <c r="Z5597" s="18">
        <f t="shared" si="614"/>
        <v>22.344000000000001</v>
      </c>
      <c r="AA5597" s="12">
        <v>763</v>
      </c>
      <c r="AB5597" s="12">
        <v>11010.09</v>
      </c>
      <c r="AC5597" s="28">
        <f>+I5597+Y5597-Z5597</f>
        <v>94.675999999999988</v>
      </c>
      <c r="AD5597" s="20">
        <f t="shared" si="615"/>
        <v>0</v>
      </c>
      <c r="AE5597">
        <v>0</v>
      </c>
    </row>
    <row r="5598" spans="1:31" x14ac:dyDescent="0.25">
      <c r="A5598" s="9">
        <v>45291</v>
      </c>
      <c r="B5598" s="10" t="s">
        <v>47</v>
      </c>
      <c r="C5598" s="10" t="s">
        <v>39</v>
      </c>
      <c r="D5598" s="10" t="s">
        <v>40</v>
      </c>
      <c r="E5598" s="10" t="s">
        <v>30</v>
      </c>
      <c r="F5598" s="10">
        <v>180</v>
      </c>
      <c r="G5598" s="10">
        <v>196</v>
      </c>
      <c r="H5598" s="11">
        <f>SUMIFS(AA:AA,$A:$A,EOMONTH($A5598,-1),$B:$B,$B5598)</f>
        <v>206</v>
      </c>
      <c r="I5598" s="63">
        <f>ROUND(SUMIFS(AC:AC,$A:$A,EOMONTH($A5598,-1),$B:$B,$B5598),2)</f>
        <v>-13.7</v>
      </c>
      <c r="J5598" s="11">
        <f>SUMIFS(AB:AB,$A:$A,EOMONTH($A5598,-1),$B:$B,$B5598)</f>
        <v>2861.34</v>
      </c>
      <c r="K5598" s="13">
        <v>0</v>
      </c>
      <c r="L5598" s="25">
        <v>0</v>
      </c>
      <c r="M5598" s="15">
        <v>0</v>
      </c>
      <c r="N5598" s="14">
        <v>0</v>
      </c>
      <c r="O5598" s="16">
        <v>111</v>
      </c>
      <c r="P5598" s="16">
        <v>3944.44</v>
      </c>
      <c r="Q5598" s="16">
        <v>0</v>
      </c>
      <c r="R5598" s="16">
        <f>Q5598*16.876/100</f>
        <v>0</v>
      </c>
      <c r="S5598" s="17">
        <f t="shared" si="609"/>
        <v>0</v>
      </c>
      <c r="T5598" s="16">
        <v>0</v>
      </c>
      <c r="U5598" s="18">
        <f t="shared" si="610"/>
        <v>40.375999999999998</v>
      </c>
      <c r="V5598" s="18">
        <f t="shared" si="611"/>
        <v>0</v>
      </c>
      <c r="W5598" s="18">
        <f t="shared" si="612"/>
        <v>0</v>
      </c>
      <c r="X5598" s="27"/>
      <c r="Y5598" s="19">
        <f t="shared" si="613"/>
        <v>0</v>
      </c>
      <c r="Z5598" s="18">
        <f t="shared" si="614"/>
        <v>21.756</v>
      </c>
      <c r="AA5598" s="12">
        <v>95</v>
      </c>
      <c r="AB5598" s="12">
        <v>1319.55</v>
      </c>
      <c r="AC5598" s="28">
        <f>+I5598+Y5598-Z5598</f>
        <v>-35.456000000000003</v>
      </c>
      <c r="AD5598" s="20">
        <f t="shared" si="615"/>
        <v>40</v>
      </c>
      <c r="AE5598">
        <v>50</v>
      </c>
    </row>
    <row r="5599" spans="1:31" x14ac:dyDescent="0.25">
      <c r="A5599" s="9">
        <v>45291</v>
      </c>
      <c r="B5599" s="10" t="s">
        <v>48</v>
      </c>
      <c r="C5599" s="10" t="s">
        <v>39</v>
      </c>
      <c r="D5599" s="10" t="s">
        <v>29</v>
      </c>
      <c r="E5599" s="10" t="s">
        <v>30</v>
      </c>
      <c r="F5599" s="10"/>
      <c r="G5599" s="10">
        <v>0</v>
      </c>
      <c r="H5599" s="11">
        <f>SUMIFS(AA:AA,$A:$A,EOMONTH($A5599,-1),$B:$B,$B5599)</f>
        <v>16</v>
      </c>
      <c r="I5599" s="63">
        <f>ROUND(SUMIFS(AC:AC,$A:$A,EOMONTH($A5599,-1),$B:$B,$B5599),2)</f>
        <v>0.72</v>
      </c>
      <c r="J5599" s="11">
        <f>SUMIFS(AB:AB,$A:$A,EOMONTH($A5599,-1),$B:$B,$B5599)</f>
        <v>461.92</v>
      </c>
      <c r="K5599" s="13">
        <v>0</v>
      </c>
      <c r="L5599" s="25">
        <v>0</v>
      </c>
      <c r="M5599" s="15">
        <v>0</v>
      </c>
      <c r="N5599" s="14">
        <v>0</v>
      </c>
      <c r="O5599" s="16">
        <v>0</v>
      </c>
      <c r="P5599" s="16">
        <v>0</v>
      </c>
      <c r="Q5599" s="16">
        <v>0</v>
      </c>
      <c r="R5599" s="16">
        <f>Q5599*16.876/100</f>
        <v>0</v>
      </c>
      <c r="S5599" s="17">
        <f t="shared" si="609"/>
        <v>0</v>
      </c>
      <c r="T5599" s="16">
        <v>0</v>
      </c>
      <c r="U5599" s="18">
        <f t="shared" si="610"/>
        <v>0</v>
      </c>
      <c r="V5599" s="18">
        <f t="shared" si="611"/>
        <v>0</v>
      </c>
      <c r="W5599" s="18">
        <f t="shared" si="612"/>
        <v>0</v>
      </c>
      <c r="X5599" s="27"/>
      <c r="Y5599" s="19">
        <f t="shared" si="613"/>
        <v>0</v>
      </c>
      <c r="Z5599" s="18">
        <f t="shared" si="614"/>
        <v>0</v>
      </c>
      <c r="AA5599" s="12">
        <v>16</v>
      </c>
      <c r="AB5599" s="12">
        <v>461.92</v>
      </c>
      <c r="AC5599" s="28">
        <f>+I5599+Y5599-Z5599</f>
        <v>0.72</v>
      </c>
      <c r="AD5599" s="20">
        <f t="shared" si="615"/>
        <v>0</v>
      </c>
      <c r="AE5599">
        <v>0</v>
      </c>
    </row>
    <row r="5600" spans="1:31" x14ac:dyDescent="0.25">
      <c r="A5600" s="9">
        <v>45291</v>
      </c>
      <c r="B5600" s="10" t="s">
        <v>49</v>
      </c>
      <c r="C5600" s="10" t="s">
        <v>39</v>
      </c>
      <c r="D5600" s="10" t="s">
        <v>40</v>
      </c>
      <c r="E5600" s="10" t="s">
        <v>30</v>
      </c>
      <c r="F5600" s="10">
        <v>240</v>
      </c>
      <c r="G5600" s="10">
        <v>262</v>
      </c>
      <c r="H5600" s="11">
        <f>SUMIFS(AA:AA,$A:$A,EOMONTH($A5600,-1),$B:$B,$B5600)</f>
        <v>274</v>
      </c>
      <c r="I5600" s="63">
        <f>ROUND(SUMIFS(AC:AC,$A:$A,EOMONTH($A5600,-1),$B:$B,$B5600),2)</f>
        <v>-74.47</v>
      </c>
      <c r="J5600" s="11">
        <f>SUMIFS(AB:AB,$A:$A,EOMONTH($A5600,-1),$B:$B,$B5600)</f>
        <v>6238.98</v>
      </c>
      <c r="K5600" s="13">
        <v>0</v>
      </c>
      <c r="L5600" s="25">
        <v>0</v>
      </c>
      <c r="M5600" s="15">
        <v>0</v>
      </c>
      <c r="N5600" s="14">
        <v>0</v>
      </c>
      <c r="O5600" s="16">
        <v>250</v>
      </c>
      <c r="P5600" s="16">
        <v>11252.5</v>
      </c>
      <c r="Q5600" s="16">
        <v>0</v>
      </c>
      <c r="R5600" s="16">
        <f>Q5600*16.876/100</f>
        <v>0</v>
      </c>
      <c r="S5600" s="17">
        <f t="shared" si="609"/>
        <v>0</v>
      </c>
      <c r="T5600" s="16">
        <v>0</v>
      </c>
      <c r="U5600" s="18">
        <f t="shared" si="610"/>
        <v>71.787999999999997</v>
      </c>
      <c r="V5600" s="18">
        <f t="shared" si="611"/>
        <v>0</v>
      </c>
      <c r="W5600" s="18">
        <f t="shared" si="612"/>
        <v>0</v>
      </c>
      <c r="X5600" s="27"/>
      <c r="Y5600" s="19">
        <f t="shared" si="613"/>
        <v>0</v>
      </c>
      <c r="Z5600" s="18">
        <f t="shared" si="614"/>
        <v>65.5</v>
      </c>
      <c r="AA5600" s="12">
        <v>24</v>
      </c>
      <c r="AB5600" s="12">
        <v>546.48</v>
      </c>
      <c r="AC5600" s="28">
        <f>+I5600+Y5600-Z5600</f>
        <v>-139.97</v>
      </c>
      <c r="AD5600" s="20">
        <f t="shared" si="615"/>
        <v>140</v>
      </c>
      <c r="AE5600">
        <v>160</v>
      </c>
    </row>
    <row r="5601" spans="1:31" x14ac:dyDescent="0.25">
      <c r="A5601" s="9">
        <v>45291</v>
      </c>
      <c r="B5601" s="10" t="s">
        <v>50</v>
      </c>
      <c r="C5601" s="10" t="s">
        <v>39</v>
      </c>
      <c r="D5601" s="10" t="s">
        <v>40</v>
      </c>
      <c r="E5601" s="10" t="s">
        <v>30</v>
      </c>
      <c r="F5601" s="10">
        <v>240</v>
      </c>
      <c r="G5601" s="10">
        <v>262</v>
      </c>
      <c r="H5601" s="11">
        <f>SUMIFS(AA:AA,$A:$A,EOMONTH($A5601,-1),$B:$B,$B5601)</f>
        <v>344</v>
      </c>
      <c r="I5601" s="63">
        <f>ROUND(SUMIFS(AC:AC,$A:$A,EOMONTH($A5601,-1),$B:$B,$B5601),2)</f>
        <v>8.66</v>
      </c>
      <c r="J5601" s="11">
        <f>SUMIFS(AB:AB,$A:$A,EOMONTH($A5601,-1),$B:$B,$B5601)</f>
        <v>8548.4</v>
      </c>
      <c r="K5601" s="13">
        <v>0</v>
      </c>
      <c r="L5601" s="25">
        <v>0</v>
      </c>
      <c r="M5601" s="15">
        <v>0</v>
      </c>
      <c r="N5601" s="14">
        <v>0</v>
      </c>
      <c r="O5601" s="16">
        <v>36</v>
      </c>
      <c r="P5601" s="16">
        <v>1662.12</v>
      </c>
      <c r="Q5601" s="16">
        <v>0</v>
      </c>
      <c r="R5601" s="16">
        <f>Q5601*16.876/100</f>
        <v>0</v>
      </c>
      <c r="S5601" s="17">
        <f t="shared" si="609"/>
        <v>0</v>
      </c>
      <c r="T5601" s="16">
        <v>0</v>
      </c>
      <c r="U5601" s="18">
        <f t="shared" si="610"/>
        <v>90.128</v>
      </c>
      <c r="V5601" s="18">
        <f t="shared" si="611"/>
        <v>0</v>
      </c>
      <c r="W5601" s="18">
        <f t="shared" si="612"/>
        <v>0</v>
      </c>
      <c r="X5601" s="27"/>
      <c r="Y5601" s="19">
        <f t="shared" si="613"/>
        <v>0</v>
      </c>
      <c r="Z5601" s="18">
        <f t="shared" si="614"/>
        <v>9.4320000000000004</v>
      </c>
      <c r="AA5601" s="12">
        <v>308</v>
      </c>
      <c r="AB5601" s="12">
        <v>7653.8</v>
      </c>
      <c r="AC5601" s="28">
        <f>+I5601+Y5601-Z5601</f>
        <v>-0.77200000000000024</v>
      </c>
      <c r="AD5601" s="20">
        <f t="shared" si="615"/>
        <v>10</v>
      </c>
      <c r="AE5601">
        <v>20</v>
      </c>
    </row>
    <row r="5602" spans="1:31" x14ac:dyDescent="0.25">
      <c r="A5602" s="9">
        <v>45291</v>
      </c>
      <c r="B5602" s="10" t="s">
        <v>51</v>
      </c>
      <c r="C5602" s="10" t="s">
        <v>39</v>
      </c>
      <c r="D5602" s="10" t="s">
        <v>40</v>
      </c>
      <c r="E5602" s="10" t="s">
        <v>30</v>
      </c>
      <c r="F5602" s="10">
        <v>240</v>
      </c>
      <c r="G5602" s="10">
        <v>262</v>
      </c>
      <c r="H5602" s="11">
        <f>SUMIFS(AA:AA,$A:$A,EOMONTH($A5602,-1),$B:$B,$B5602)</f>
        <v>226</v>
      </c>
      <c r="I5602" s="63">
        <f>ROUND(SUMIFS(AC:AC,$A:$A,EOMONTH($A5602,-1),$B:$B,$B5602),2)</f>
        <v>16.579999999999998</v>
      </c>
      <c r="J5602" s="11">
        <f>SUMIFS(AB:AB,$A:$A,EOMONTH($A5602,-1),$B:$B,$B5602)</f>
        <v>4452.2</v>
      </c>
      <c r="K5602" s="13">
        <v>0</v>
      </c>
      <c r="L5602" s="25">
        <v>0</v>
      </c>
      <c r="M5602" s="15">
        <v>0</v>
      </c>
      <c r="N5602" s="14">
        <v>0</v>
      </c>
      <c r="O5602" s="16">
        <v>62</v>
      </c>
      <c r="P5602" s="16">
        <v>2872.02</v>
      </c>
      <c r="Q5602" s="16">
        <v>0</v>
      </c>
      <c r="R5602" s="16">
        <f>Q5602*16.876/100</f>
        <v>0</v>
      </c>
      <c r="S5602" s="17">
        <f t="shared" si="609"/>
        <v>0</v>
      </c>
      <c r="T5602" s="16">
        <v>0</v>
      </c>
      <c r="U5602" s="18">
        <f t="shared" si="610"/>
        <v>59.212000000000003</v>
      </c>
      <c r="V5602" s="18">
        <f t="shared" si="611"/>
        <v>0</v>
      </c>
      <c r="W5602" s="18">
        <f t="shared" si="612"/>
        <v>0</v>
      </c>
      <c r="X5602" s="27"/>
      <c r="Y5602" s="19">
        <f t="shared" si="613"/>
        <v>0</v>
      </c>
      <c r="Z5602" s="18">
        <f t="shared" si="614"/>
        <v>16.244</v>
      </c>
      <c r="AA5602" s="12">
        <v>164</v>
      </c>
      <c r="AB5602" s="12">
        <v>3230.8</v>
      </c>
      <c r="AC5602" s="28">
        <f>+I5602+Y5602-Z5602</f>
        <v>0.33599999999999852</v>
      </c>
      <c r="AD5602" s="20">
        <f t="shared" si="615"/>
        <v>0</v>
      </c>
      <c r="AE5602">
        <v>20</v>
      </c>
    </row>
    <row r="5603" spans="1:31" x14ac:dyDescent="0.25">
      <c r="A5603" s="9">
        <v>45291</v>
      </c>
      <c r="B5603" s="10" t="s">
        <v>52</v>
      </c>
      <c r="C5603" s="10" t="s">
        <v>39</v>
      </c>
      <c r="D5603" s="10" t="s">
        <v>40</v>
      </c>
      <c r="E5603" s="10" t="s">
        <v>30</v>
      </c>
      <c r="F5603" s="10">
        <v>240</v>
      </c>
      <c r="G5603" s="10">
        <v>262</v>
      </c>
      <c r="H5603" s="11">
        <f>SUMIFS(AA:AA,$A:$A,EOMONTH($A5603,-1),$B:$B,$B5603)</f>
        <v>58</v>
      </c>
      <c r="I5603" s="63">
        <f>ROUND(SUMIFS(AC:AC,$A:$A,EOMONTH($A5603,-1),$B:$B,$B5603),2)</f>
        <v>-35.17</v>
      </c>
      <c r="J5603" s="11">
        <f>SUMIFS(AB:AB,$A:$A,EOMONTH($A5603,-1),$B:$B,$B5603)</f>
        <v>1392</v>
      </c>
      <c r="K5603" s="13">
        <v>0</v>
      </c>
      <c r="L5603" s="25">
        <v>0</v>
      </c>
      <c r="M5603" s="15">
        <v>0</v>
      </c>
      <c r="N5603" s="14">
        <v>0</v>
      </c>
      <c r="O5603" s="16">
        <v>112</v>
      </c>
      <c r="P5603" s="16">
        <v>4972.0200000000004</v>
      </c>
      <c r="Q5603" s="16">
        <v>0</v>
      </c>
      <c r="R5603" s="16">
        <f>Q5603*16.876/100</f>
        <v>0</v>
      </c>
      <c r="S5603" s="17">
        <f t="shared" si="609"/>
        <v>0</v>
      </c>
      <c r="T5603" s="16">
        <v>0</v>
      </c>
      <c r="U5603" s="18">
        <f t="shared" si="610"/>
        <v>15.196</v>
      </c>
      <c r="V5603" s="18">
        <f t="shared" si="611"/>
        <v>0</v>
      </c>
      <c r="W5603" s="18">
        <f t="shared" si="612"/>
        <v>0</v>
      </c>
      <c r="X5603" s="27"/>
      <c r="Y5603" s="19">
        <f t="shared" si="613"/>
        <v>0</v>
      </c>
      <c r="Z5603" s="18">
        <f t="shared" si="614"/>
        <v>29.344000000000001</v>
      </c>
      <c r="AA5603" s="12">
        <v>-54</v>
      </c>
      <c r="AB5603" s="12">
        <v>-1571.52</v>
      </c>
      <c r="AC5603" s="28">
        <f>+I5603+Y5603-Z5603</f>
        <v>-64.51400000000001</v>
      </c>
      <c r="AD5603" s="20">
        <f t="shared" si="615"/>
        <v>70</v>
      </c>
      <c r="AE5603">
        <v>100</v>
      </c>
    </row>
    <row r="5604" spans="1:31" x14ac:dyDescent="0.25">
      <c r="A5604" s="9">
        <v>45291</v>
      </c>
      <c r="B5604" s="10" t="s">
        <v>53</v>
      </c>
      <c r="C5604" s="10" t="s">
        <v>39</v>
      </c>
      <c r="D5604" s="10" t="s">
        <v>40</v>
      </c>
      <c r="E5604" s="10" t="s">
        <v>30</v>
      </c>
      <c r="F5604" s="10">
        <v>365</v>
      </c>
      <c r="G5604" s="10">
        <v>398</v>
      </c>
      <c r="H5604" s="11">
        <f>SUMIFS(AA:AA,$A:$A,EOMONTH($A5604,-1),$B:$B,$B5604)</f>
        <v>829</v>
      </c>
      <c r="I5604" s="63">
        <f>ROUND(SUMIFS(AC:AC,$A:$A,EOMONTH($A5604,-1),$B:$B,$B5604),2)</f>
        <v>26.84</v>
      </c>
      <c r="J5604" s="11">
        <f>SUMIFS(AB:AB,$A:$A,EOMONTH($A5604,-1),$B:$B,$B5604)</f>
        <v>24181.93</v>
      </c>
      <c r="K5604" s="13">
        <v>0</v>
      </c>
      <c r="L5604" s="25">
        <v>0</v>
      </c>
      <c r="M5604" s="15">
        <v>0</v>
      </c>
      <c r="N5604" s="14">
        <v>0</v>
      </c>
      <c r="O5604" s="16">
        <v>181</v>
      </c>
      <c r="P5604" s="16">
        <v>12665.19</v>
      </c>
      <c r="Q5604" s="16">
        <v>0</v>
      </c>
      <c r="R5604" s="16">
        <f>Q5604*16.876/100</f>
        <v>0</v>
      </c>
      <c r="S5604" s="17">
        <f t="shared" si="609"/>
        <v>0</v>
      </c>
      <c r="T5604" s="16">
        <v>0</v>
      </c>
      <c r="U5604" s="18">
        <f t="shared" si="610"/>
        <v>329.94200000000001</v>
      </c>
      <c r="V5604" s="18">
        <f t="shared" si="611"/>
        <v>0</v>
      </c>
      <c r="W5604" s="18">
        <f t="shared" si="612"/>
        <v>0</v>
      </c>
      <c r="X5604" s="27"/>
      <c r="Y5604" s="19">
        <f t="shared" si="613"/>
        <v>0</v>
      </c>
      <c r="Z5604" s="18">
        <f t="shared" si="614"/>
        <v>72.037999999999997</v>
      </c>
      <c r="AA5604" s="12">
        <v>648</v>
      </c>
      <c r="AB5604" s="12">
        <v>18902.16</v>
      </c>
      <c r="AC5604" s="28">
        <f>+I5604+Y5604-Z5604</f>
        <v>-45.197999999999993</v>
      </c>
      <c r="AD5604" s="20">
        <f t="shared" si="615"/>
        <v>50</v>
      </c>
      <c r="AE5604">
        <v>80</v>
      </c>
    </row>
    <row r="5605" spans="1:31" x14ac:dyDescent="0.25">
      <c r="A5605" s="9">
        <v>45291</v>
      </c>
      <c r="B5605" s="10" t="s">
        <v>54</v>
      </c>
      <c r="C5605" s="10" t="s">
        <v>39</v>
      </c>
      <c r="D5605" s="10" t="s">
        <v>40</v>
      </c>
      <c r="E5605" s="10" t="s">
        <v>30</v>
      </c>
      <c r="F5605" s="10">
        <v>365</v>
      </c>
      <c r="G5605" s="10">
        <v>398</v>
      </c>
      <c r="H5605" s="11">
        <f>SUMIFS(AA:AA,$A:$A,EOMONTH($A5605,-1),$B:$B,$B5605)</f>
        <v>158</v>
      </c>
      <c r="I5605" s="63">
        <f>ROUND(SUMIFS(AC:AC,$A:$A,EOMONTH($A5605,-1),$B:$B,$B5605),2)</f>
        <v>-170.23</v>
      </c>
      <c r="J5605" s="11">
        <f>SUMIFS(AB:AB,$A:$A,EOMONTH($A5605,-1),$B:$B,$B5605)</f>
        <v>6692.88</v>
      </c>
      <c r="K5605" s="13">
        <v>0</v>
      </c>
      <c r="L5605" s="25">
        <v>0</v>
      </c>
      <c r="M5605" s="15">
        <v>0</v>
      </c>
      <c r="N5605" s="14">
        <v>0</v>
      </c>
      <c r="O5605" s="16">
        <v>25</v>
      </c>
      <c r="P5605" s="16">
        <v>1856.25</v>
      </c>
      <c r="Q5605" s="16">
        <v>0</v>
      </c>
      <c r="R5605" s="16">
        <f>Q5605*16.876/100</f>
        <v>0</v>
      </c>
      <c r="S5605" s="17">
        <f t="shared" si="609"/>
        <v>0</v>
      </c>
      <c r="T5605" s="16">
        <v>0</v>
      </c>
      <c r="U5605" s="18">
        <f t="shared" si="610"/>
        <v>62.884</v>
      </c>
      <c r="V5605" s="18">
        <f t="shared" si="611"/>
        <v>0</v>
      </c>
      <c r="W5605" s="18">
        <f t="shared" si="612"/>
        <v>0</v>
      </c>
      <c r="X5605" s="27"/>
      <c r="Y5605" s="19">
        <f t="shared" si="613"/>
        <v>0</v>
      </c>
      <c r="Z5605" s="18">
        <f t="shared" si="614"/>
        <v>9.9499999999999993</v>
      </c>
      <c r="AA5605" s="12">
        <v>133</v>
      </c>
      <c r="AB5605" s="12">
        <v>5633.88</v>
      </c>
      <c r="AC5605" s="28">
        <f>+I5605+Y5605-Z5605</f>
        <v>-180.17999999999998</v>
      </c>
      <c r="AD5605" s="20">
        <f t="shared" si="615"/>
        <v>190</v>
      </c>
      <c r="AE5605">
        <v>200</v>
      </c>
    </row>
    <row r="5606" spans="1:31" x14ac:dyDescent="0.25">
      <c r="A5606" s="9">
        <v>45291</v>
      </c>
      <c r="B5606" s="10" t="s">
        <v>55</v>
      </c>
      <c r="C5606" s="10" t="s">
        <v>39</v>
      </c>
      <c r="D5606" s="10" t="s">
        <v>40</v>
      </c>
      <c r="E5606" s="10" t="s">
        <v>30</v>
      </c>
      <c r="F5606" s="10">
        <v>365</v>
      </c>
      <c r="G5606" s="10">
        <v>398</v>
      </c>
      <c r="H5606" s="11">
        <f>SUMIFS(AA:AA,$A:$A,EOMONTH($A5606,-1),$B:$B,$B5606)</f>
        <v>367</v>
      </c>
      <c r="I5606" s="63">
        <f>ROUND(SUMIFS(AC:AC,$A:$A,EOMONTH($A5606,-1),$B:$B,$B5606),2)</f>
        <v>51.86</v>
      </c>
      <c r="J5606" s="11">
        <f>SUMIFS(AB:AB,$A:$A,EOMONTH($A5606,-1),$B:$B,$B5606)</f>
        <v>10598.96</v>
      </c>
      <c r="K5606" s="13">
        <v>0</v>
      </c>
      <c r="L5606" s="25">
        <v>0</v>
      </c>
      <c r="M5606" s="15">
        <v>0</v>
      </c>
      <c r="N5606" s="14">
        <v>0</v>
      </c>
      <c r="O5606" s="16">
        <v>156</v>
      </c>
      <c r="P5606" s="16">
        <v>11347.44</v>
      </c>
      <c r="Q5606" s="16">
        <v>0</v>
      </c>
      <c r="R5606" s="16">
        <f>Q5606*16.876/100</f>
        <v>0</v>
      </c>
      <c r="S5606" s="17">
        <f t="shared" si="609"/>
        <v>0</v>
      </c>
      <c r="T5606" s="16">
        <v>0</v>
      </c>
      <c r="U5606" s="18">
        <f t="shared" si="610"/>
        <v>146.066</v>
      </c>
      <c r="V5606" s="18">
        <f t="shared" si="611"/>
        <v>0</v>
      </c>
      <c r="W5606" s="18">
        <f t="shared" si="612"/>
        <v>0</v>
      </c>
      <c r="X5606" s="27"/>
      <c r="Y5606" s="19">
        <f t="shared" si="613"/>
        <v>0</v>
      </c>
      <c r="Z5606" s="18">
        <f t="shared" si="614"/>
        <v>62.088000000000001</v>
      </c>
      <c r="AA5606" s="12">
        <v>211</v>
      </c>
      <c r="AB5606" s="12">
        <v>6093.68</v>
      </c>
      <c r="AC5606" s="28">
        <f>+I5606+Y5606-Z5606</f>
        <v>-10.228000000000002</v>
      </c>
      <c r="AD5606" s="20">
        <f t="shared" si="615"/>
        <v>20</v>
      </c>
      <c r="AE5606">
        <v>70</v>
      </c>
    </row>
    <row r="5607" spans="1:31" x14ac:dyDescent="0.25">
      <c r="A5607" s="9">
        <v>45291</v>
      </c>
      <c r="B5607" s="10" t="s">
        <v>56</v>
      </c>
      <c r="C5607" s="10" t="s">
        <v>39</v>
      </c>
      <c r="D5607" s="10" t="s">
        <v>40</v>
      </c>
      <c r="E5607" s="10" t="s">
        <v>30</v>
      </c>
      <c r="F5607" s="10">
        <v>365</v>
      </c>
      <c r="G5607" s="10">
        <v>398</v>
      </c>
      <c r="H5607" s="11">
        <f>SUMIFS(AA:AA,$A:$A,EOMONTH($A5607,-1),$B:$B,$B5607)</f>
        <v>383</v>
      </c>
      <c r="I5607" s="63">
        <f>ROUND(SUMIFS(AC:AC,$A:$A,EOMONTH($A5607,-1),$B:$B,$B5607),2)</f>
        <v>27.76</v>
      </c>
      <c r="J5607" s="11">
        <f>SUMIFS(AB:AB,$A:$A,EOMONTH($A5607,-1),$B:$B,$B5607)</f>
        <v>11007.42</v>
      </c>
      <c r="K5607" s="13">
        <v>0</v>
      </c>
      <c r="L5607" s="25">
        <v>0</v>
      </c>
      <c r="M5607" s="15">
        <v>0</v>
      </c>
      <c r="N5607" s="14">
        <v>0</v>
      </c>
      <c r="O5607" s="16">
        <v>100</v>
      </c>
      <c r="P5607" s="16">
        <v>6688.5</v>
      </c>
      <c r="Q5607" s="16">
        <v>0</v>
      </c>
      <c r="R5607" s="16">
        <f>Q5607*16.876/100</f>
        <v>0</v>
      </c>
      <c r="S5607" s="17">
        <f t="shared" si="609"/>
        <v>0</v>
      </c>
      <c r="T5607" s="16">
        <v>0</v>
      </c>
      <c r="U5607" s="18">
        <f t="shared" si="610"/>
        <v>152.434</v>
      </c>
      <c r="V5607" s="18">
        <f t="shared" si="611"/>
        <v>0</v>
      </c>
      <c r="W5607" s="18">
        <f t="shared" si="612"/>
        <v>0</v>
      </c>
      <c r="X5607" s="27"/>
      <c r="Y5607" s="19">
        <f t="shared" si="613"/>
        <v>0</v>
      </c>
      <c r="Z5607" s="18">
        <f t="shared" si="614"/>
        <v>39.799999999999997</v>
      </c>
      <c r="AA5607" s="12">
        <v>283</v>
      </c>
      <c r="AB5607" s="12">
        <v>8133.42</v>
      </c>
      <c r="AC5607" s="28">
        <f>+I5607+Y5607-Z5607</f>
        <v>-12.039999999999996</v>
      </c>
      <c r="AD5607" s="20">
        <f t="shared" si="615"/>
        <v>20</v>
      </c>
      <c r="AE5607">
        <v>60</v>
      </c>
    </row>
    <row r="5608" spans="1:31" x14ac:dyDescent="0.25">
      <c r="A5608" s="9">
        <v>45291</v>
      </c>
      <c r="B5608" s="10" t="s">
        <v>805</v>
      </c>
      <c r="C5608" s="10" t="s">
        <v>39</v>
      </c>
      <c r="D5608" s="10" t="s">
        <v>40</v>
      </c>
      <c r="E5608" s="10" t="s">
        <v>30</v>
      </c>
      <c r="F5608" s="10">
        <v>365</v>
      </c>
      <c r="G5608" s="10">
        <v>398</v>
      </c>
      <c r="H5608" s="11">
        <f>SUMIFS(AA:AA,$A:$A,EOMONTH($A5608,-1),$B:$B,$B5608)</f>
        <v>103</v>
      </c>
      <c r="I5608" s="63">
        <f>ROUND(SUMIFS(AC:AC,$A:$A,EOMONTH($A5608,-1),$B:$B,$B5608),2)</f>
        <v>62.29</v>
      </c>
      <c r="J5608" s="11">
        <f>SUMIFS(AB:AB,$A:$A,EOMONTH($A5608,-1),$B:$B,$B5608)</f>
        <v>2970.52</v>
      </c>
      <c r="K5608" s="13">
        <v>0</v>
      </c>
      <c r="L5608" s="25">
        <v>0</v>
      </c>
      <c r="M5608" s="15">
        <v>0</v>
      </c>
      <c r="N5608" s="14">
        <v>0</v>
      </c>
      <c r="O5608" s="16">
        <v>50</v>
      </c>
      <c r="P5608" s="16">
        <v>3613.5</v>
      </c>
      <c r="Q5608" s="16">
        <v>0</v>
      </c>
      <c r="R5608" s="16">
        <f>Q5608*16.876/100</f>
        <v>0</v>
      </c>
      <c r="S5608" s="17">
        <f t="shared" si="609"/>
        <v>0</v>
      </c>
      <c r="T5608" s="16">
        <v>0</v>
      </c>
      <c r="U5608" s="18">
        <f t="shared" si="610"/>
        <v>40.994</v>
      </c>
      <c r="V5608" s="18">
        <f t="shared" si="611"/>
        <v>0</v>
      </c>
      <c r="W5608" s="18">
        <f t="shared" si="612"/>
        <v>0</v>
      </c>
      <c r="X5608" s="27"/>
      <c r="Y5608" s="19">
        <f t="shared" si="613"/>
        <v>0</v>
      </c>
      <c r="Z5608" s="18">
        <f t="shared" si="614"/>
        <v>19.899999999999999</v>
      </c>
      <c r="AA5608" s="12">
        <v>53</v>
      </c>
      <c r="AB5608" s="12">
        <v>1528.52</v>
      </c>
      <c r="AC5608" s="28">
        <f>+I5608+Y5608-Z5608</f>
        <v>42.39</v>
      </c>
      <c r="AD5608" s="20">
        <f t="shared" si="615"/>
        <v>0</v>
      </c>
      <c r="AE5608">
        <v>0</v>
      </c>
    </row>
    <row r="5609" spans="1:31" x14ac:dyDescent="0.25">
      <c r="A5609" s="9">
        <v>45291</v>
      </c>
      <c r="B5609" s="10" t="s">
        <v>57</v>
      </c>
      <c r="C5609" s="10" t="s">
        <v>39</v>
      </c>
      <c r="D5609" s="10" t="s">
        <v>40</v>
      </c>
      <c r="E5609" s="10" t="s">
        <v>30</v>
      </c>
      <c r="F5609" s="10">
        <v>448</v>
      </c>
      <c r="G5609" s="10">
        <v>488</v>
      </c>
      <c r="H5609" s="11">
        <f>SUMIFS(AA:AA,$A:$A,EOMONTH($A5609,-1),$B:$B,$B5609)</f>
        <v>142</v>
      </c>
      <c r="I5609" s="63">
        <f>ROUND(SUMIFS(AC:AC,$A:$A,EOMONTH($A5609,-1),$B:$B,$B5609),2)</f>
        <v>-205.09</v>
      </c>
      <c r="J5609" s="11">
        <f>SUMIFS(AB:AB,$A:$A,EOMONTH($A5609,-1),$B:$B,$B5609)</f>
        <v>13472.96</v>
      </c>
      <c r="K5609" s="13">
        <v>0</v>
      </c>
      <c r="L5609" s="25">
        <v>0</v>
      </c>
      <c r="M5609" s="15">
        <v>0</v>
      </c>
      <c r="N5609" s="14">
        <v>0</v>
      </c>
      <c r="O5609" s="16">
        <v>50</v>
      </c>
      <c r="P5609" s="16">
        <v>4617</v>
      </c>
      <c r="Q5609" s="16">
        <v>0</v>
      </c>
      <c r="R5609" s="16">
        <f>Q5609*16.876/100</f>
        <v>0</v>
      </c>
      <c r="S5609" s="17">
        <f t="shared" si="609"/>
        <v>0</v>
      </c>
      <c r="T5609" s="16">
        <v>0</v>
      </c>
      <c r="U5609" s="18">
        <f t="shared" si="610"/>
        <v>69.296000000000006</v>
      </c>
      <c r="V5609" s="18">
        <f t="shared" si="611"/>
        <v>0</v>
      </c>
      <c r="W5609" s="18">
        <f t="shared" si="612"/>
        <v>0</v>
      </c>
      <c r="X5609" s="27"/>
      <c r="Y5609" s="19">
        <f t="shared" si="613"/>
        <v>0</v>
      </c>
      <c r="Z5609" s="18">
        <f t="shared" si="614"/>
        <v>24.4</v>
      </c>
      <c r="AA5609" s="12">
        <v>92</v>
      </c>
      <c r="AB5609" s="12">
        <v>8728.9599999999991</v>
      </c>
      <c r="AC5609" s="28">
        <f>+I5609+Y5609-Z5609</f>
        <v>-229.49</v>
      </c>
      <c r="AD5609" s="20">
        <f t="shared" si="615"/>
        <v>230</v>
      </c>
      <c r="AE5609">
        <v>250</v>
      </c>
    </row>
    <row r="5610" spans="1:31" x14ac:dyDescent="0.25">
      <c r="A5610" s="9">
        <v>45291</v>
      </c>
      <c r="B5610" s="10" t="s">
        <v>58</v>
      </c>
      <c r="C5610" s="10" t="s">
        <v>39</v>
      </c>
      <c r="D5610" s="10" t="s">
        <v>40</v>
      </c>
      <c r="E5610" s="10" t="s">
        <v>30</v>
      </c>
      <c r="F5610" s="10">
        <v>448</v>
      </c>
      <c r="G5610" s="10">
        <v>488</v>
      </c>
      <c r="H5610" s="11">
        <f>SUMIFS(AA:AA,$A:$A,EOMONTH($A5610,-1),$B:$B,$B5610)</f>
        <v>226</v>
      </c>
      <c r="I5610" s="63">
        <f>ROUND(SUMIFS(AC:AC,$A:$A,EOMONTH($A5610,-1),$B:$B,$B5610),2)</f>
        <v>-176.61</v>
      </c>
      <c r="J5610" s="11">
        <f>SUMIFS(AB:AB,$A:$A,EOMONTH($A5610,-1),$B:$B,$B5610)</f>
        <v>21442.880000000001</v>
      </c>
      <c r="K5610" s="13">
        <v>0</v>
      </c>
      <c r="L5610" s="25">
        <v>0</v>
      </c>
      <c r="M5610" s="15">
        <v>400</v>
      </c>
      <c r="N5610" s="14">
        <v>17100</v>
      </c>
      <c r="O5610" s="16">
        <v>6</v>
      </c>
      <c r="P5610" s="16">
        <v>504.66</v>
      </c>
      <c r="Q5610" s="16">
        <v>0</v>
      </c>
      <c r="R5610" s="16">
        <f>Q5610*16.876/100</f>
        <v>0</v>
      </c>
      <c r="S5610" s="17">
        <f t="shared" si="609"/>
        <v>0</v>
      </c>
      <c r="T5610" s="16">
        <v>0</v>
      </c>
      <c r="U5610" s="18">
        <f t="shared" si="610"/>
        <v>110.288</v>
      </c>
      <c r="V5610" s="18">
        <f t="shared" si="611"/>
        <v>179.2</v>
      </c>
      <c r="W5610" s="18">
        <f t="shared" si="612"/>
        <v>30.085888000000001</v>
      </c>
      <c r="X5610" s="27"/>
      <c r="Y5610" s="19">
        <f t="shared" si="613"/>
        <v>209.285888</v>
      </c>
      <c r="Z5610" s="18">
        <f t="shared" si="614"/>
        <v>2.9279999999999999</v>
      </c>
      <c r="AA5610" s="12">
        <v>620</v>
      </c>
      <c r="AB5610" s="12">
        <v>38173.46</v>
      </c>
      <c r="AC5610" s="28">
        <f>+I5610+Y5610-Z5610</f>
        <v>29.747887999999985</v>
      </c>
      <c r="AD5610" s="20">
        <f t="shared" si="615"/>
        <v>0</v>
      </c>
      <c r="AE5610">
        <v>0</v>
      </c>
    </row>
    <row r="5611" spans="1:31" x14ac:dyDescent="0.25">
      <c r="A5611" s="9">
        <v>45291</v>
      </c>
      <c r="B5611" s="10" t="s">
        <v>59</v>
      </c>
      <c r="C5611" s="10" t="s">
        <v>39</v>
      </c>
      <c r="D5611" s="10" t="s">
        <v>40</v>
      </c>
      <c r="E5611" s="10" t="s">
        <v>30</v>
      </c>
      <c r="F5611" s="10">
        <v>448</v>
      </c>
      <c r="G5611" s="10">
        <v>488</v>
      </c>
      <c r="H5611" s="11">
        <f>SUMIFS(AA:AA,$A:$A,EOMONTH($A5611,-1),$B:$B,$B5611)</f>
        <v>179</v>
      </c>
      <c r="I5611" s="63">
        <f>ROUND(SUMIFS(AC:AC,$A:$A,EOMONTH($A5611,-1),$B:$B,$B5611),2)</f>
        <v>57.11</v>
      </c>
      <c r="J5611" s="11">
        <f>SUMIFS(AB:AB,$A:$A,EOMONTH($A5611,-1),$B:$B,$B5611)</f>
        <v>16983.52</v>
      </c>
      <c r="K5611" s="13">
        <v>0</v>
      </c>
      <c r="L5611" s="25">
        <v>0</v>
      </c>
      <c r="M5611" s="15">
        <v>500</v>
      </c>
      <c r="N5611" s="14">
        <v>22271.759999999998</v>
      </c>
      <c r="O5611" s="16">
        <v>56</v>
      </c>
      <c r="P5611" s="16">
        <v>5121.72</v>
      </c>
      <c r="Q5611" s="16">
        <v>0</v>
      </c>
      <c r="R5611" s="16">
        <f>Q5611*16.876/100</f>
        <v>0</v>
      </c>
      <c r="S5611" s="17">
        <f t="shared" si="609"/>
        <v>0</v>
      </c>
      <c r="T5611" s="16">
        <v>0</v>
      </c>
      <c r="U5611" s="18">
        <f t="shared" si="610"/>
        <v>87.352000000000004</v>
      </c>
      <c r="V5611" s="18">
        <f t="shared" si="611"/>
        <v>224</v>
      </c>
      <c r="W5611" s="18">
        <f t="shared" si="612"/>
        <v>37.60736</v>
      </c>
      <c r="X5611" s="27"/>
      <c r="Y5611" s="19">
        <f t="shared" si="613"/>
        <v>261.60735999999997</v>
      </c>
      <c r="Z5611" s="18">
        <f t="shared" si="614"/>
        <v>27.327999999999999</v>
      </c>
      <c r="AA5611" s="12">
        <v>623</v>
      </c>
      <c r="AB5611" s="12">
        <v>34182.080000000002</v>
      </c>
      <c r="AC5611" s="28">
        <f>+I5611+Y5611-Z5611</f>
        <v>291.38936000000001</v>
      </c>
      <c r="AD5611" s="20">
        <f t="shared" si="615"/>
        <v>0</v>
      </c>
      <c r="AE5611">
        <v>0</v>
      </c>
    </row>
    <row r="5612" spans="1:31" x14ac:dyDescent="0.25">
      <c r="A5612" s="9">
        <v>45291</v>
      </c>
      <c r="B5612" s="10" t="s">
        <v>60</v>
      </c>
      <c r="C5612" s="10" t="s">
        <v>39</v>
      </c>
      <c r="D5612" s="10" t="s">
        <v>40</v>
      </c>
      <c r="E5612" s="10" t="s">
        <v>30</v>
      </c>
      <c r="F5612" s="10">
        <v>448</v>
      </c>
      <c r="G5612" s="10">
        <v>488</v>
      </c>
      <c r="H5612" s="11">
        <f>SUMIFS(AA:AA,$A:$A,EOMONTH($A5612,-1),$B:$B,$B5612)</f>
        <v>80</v>
      </c>
      <c r="I5612" s="63">
        <f>ROUND(SUMIFS(AC:AC,$A:$A,EOMONTH($A5612,-1),$B:$B,$B5612),2)</f>
        <v>-76.959999999999994</v>
      </c>
      <c r="J5612" s="11">
        <f>SUMIFS(AB:AB,$A:$A,EOMONTH($A5612,-1),$B:$B,$B5612)</f>
        <v>7590.4</v>
      </c>
      <c r="K5612" s="13">
        <v>0</v>
      </c>
      <c r="L5612" s="25">
        <v>0</v>
      </c>
      <c r="M5612" s="15">
        <v>300</v>
      </c>
      <c r="N5612" s="14">
        <v>13474.84</v>
      </c>
      <c r="O5612" s="16">
        <v>50</v>
      </c>
      <c r="P5612" s="16">
        <v>4617</v>
      </c>
      <c r="Q5612" s="16">
        <v>0</v>
      </c>
      <c r="R5612" s="16">
        <f>Q5612*16.876/100</f>
        <v>0</v>
      </c>
      <c r="S5612" s="17">
        <f t="shared" si="609"/>
        <v>0</v>
      </c>
      <c r="T5612" s="16">
        <v>0</v>
      </c>
      <c r="U5612" s="18">
        <f t="shared" si="610"/>
        <v>39.04</v>
      </c>
      <c r="V5612" s="18">
        <f t="shared" si="611"/>
        <v>134.4</v>
      </c>
      <c r="W5612" s="18">
        <f t="shared" si="612"/>
        <v>22.564416000000001</v>
      </c>
      <c r="X5612" s="27"/>
      <c r="Y5612" s="19">
        <f t="shared" si="613"/>
        <v>156.964416</v>
      </c>
      <c r="Z5612" s="18">
        <f t="shared" si="614"/>
        <v>24.4</v>
      </c>
      <c r="AA5612" s="12">
        <v>330</v>
      </c>
      <c r="AB5612" s="12">
        <v>16321.24</v>
      </c>
      <c r="AC5612" s="28">
        <f>+I5612+Y5612-Z5612</f>
        <v>55.604416000000008</v>
      </c>
      <c r="AD5612" s="20">
        <f t="shared" si="615"/>
        <v>0</v>
      </c>
      <c r="AE5612">
        <v>0</v>
      </c>
    </row>
    <row r="5613" spans="1:31" x14ac:dyDescent="0.25">
      <c r="A5613" s="9">
        <v>45291</v>
      </c>
      <c r="B5613" s="10" t="s">
        <v>61</v>
      </c>
      <c r="C5613" s="10" t="s">
        <v>62</v>
      </c>
      <c r="D5613" s="10" t="s">
        <v>40</v>
      </c>
      <c r="E5613" s="10" t="s">
        <v>30</v>
      </c>
      <c r="F5613" s="10">
        <v>20</v>
      </c>
      <c r="G5613" s="10">
        <v>22</v>
      </c>
      <c r="H5613" s="11">
        <f>SUMIFS(AA:AA,$A:$A,EOMONTH($A5613,-1),$B:$B,$B5613)</f>
        <v>46</v>
      </c>
      <c r="I5613" s="63">
        <f>ROUND(SUMIFS(AC:AC,$A:$A,EOMONTH($A5613,-1),$B:$B,$B5613),2)</f>
        <v>8.34</v>
      </c>
      <c r="J5613" s="11">
        <f>SUMIFS(AB:AB,$A:$A,EOMONTH($A5613,-1),$B:$B,$B5613)</f>
        <v>192.37</v>
      </c>
      <c r="K5613" s="13">
        <v>0</v>
      </c>
      <c r="L5613" s="25">
        <v>0</v>
      </c>
      <c r="M5613" s="15">
        <v>0</v>
      </c>
      <c r="N5613" s="14">
        <v>0</v>
      </c>
      <c r="O5613" s="16">
        <v>0</v>
      </c>
      <c r="P5613" s="16">
        <v>0</v>
      </c>
      <c r="Q5613" s="16">
        <v>0</v>
      </c>
      <c r="R5613" s="16">
        <f>Q5613*16.876/100</f>
        <v>0</v>
      </c>
      <c r="S5613" s="17">
        <f t="shared" si="609"/>
        <v>0</v>
      </c>
      <c r="T5613" s="16">
        <v>0</v>
      </c>
      <c r="U5613" s="18">
        <f t="shared" si="610"/>
        <v>1.012</v>
      </c>
      <c r="V5613" s="18">
        <f t="shared" si="611"/>
        <v>0</v>
      </c>
      <c r="W5613" s="18">
        <f t="shared" si="612"/>
        <v>0</v>
      </c>
      <c r="X5613" s="27"/>
      <c r="Y5613" s="19">
        <f t="shared" si="613"/>
        <v>0</v>
      </c>
      <c r="Z5613" s="18">
        <f t="shared" si="614"/>
        <v>0</v>
      </c>
      <c r="AA5613" s="12">
        <v>46</v>
      </c>
      <c r="AB5613" s="12">
        <v>192.37</v>
      </c>
      <c r="AC5613" s="28">
        <f>+I5613+Y5613-Z5613</f>
        <v>8.34</v>
      </c>
      <c r="AD5613" s="20">
        <f t="shared" si="615"/>
        <v>0</v>
      </c>
      <c r="AE5613">
        <v>0</v>
      </c>
    </row>
    <row r="5614" spans="1:31" x14ac:dyDescent="0.25">
      <c r="A5614" s="9">
        <v>45291</v>
      </c>
      <c r="B5614" s="10" t="s">
        <v>63</v>
      </c>
      <c r="C5614" s="10" t="s">
        <v>62</v>
      </c>
      <c r="D5614" s="10" t="s">
        <v>40</v>
      </c>
      <c r="E5614" s="10" t="s">
        <v>30</v>
      </c>
      <c r="F5614" s="10">
        <v>20</v>
      </c>
      <c r="G5614" s="10">
        <v>22</v>
      </c>
      <c r="H5614" s="11">
        <f>SUMIFS(AA:AA,$A:$A,EOMONTH($A5614,-1),$B:$B,$B5614)</f>
        <v>220</v>
      </c>
      <c r="I5614" s="63">
        <f>ROUND(SUMIFS(AC:AC,$A:$A,EOMONTH($A5614,-1),$B:$B,$B5614),2)</f>
        <v>12.3</v>
      </c>
      <c r="J5614" s="11">
        <f>SUMIFS(AB:AB,$A:$A,EOMONTH($A5614,-1),$B:$B,$B5614)</f>
        <v>706.2</v>
      </c>
      <c r="K5614" s="13">
        <v>0</v>
      </c>
      <c r="L5614" s="25">
        <v>0</v>
      </c>
      <c r="M5614" s="15">
        <v>0</v>
      </c>
      <c r="N5614" s="14">
        <v>0</v>
      </c>
      <c r="O5614" s="16">
        <v>0</v>
      </c>
      <c r="P5614" s="16">
        <v>0</v>
      </c>
      <c r="Q5614" s="16">
        <v>0</v>
      </c>
      <c r="R5614" s="16">
        <f>Q5614*16.876/100</f>
        <v>0</v>
      </c>
      <c r="S5614" s="17">
        <f t="shared" si="609"/>
        <v>0</v>
      </c>
      <c r="T5614" s="16">
        <v>0</v>
      </c>
      <c r="U5614" s="18">
        <f t="shared" si="610"/>
        <v>4.84</v>
      </c>
      <c r="V5614" s="18">
        <f t="shared" si="611"/>
        <v>0</v>
      </c>
      <c r="W5614" s="18">
        <f t="shared" si="612"/>
        <v>0</v>
      </c>
      <c r="X5614" s="27"/>
      <c r="Y5614" s="19">
        <f t="shared" si="613"/>
        <v>0</v>
      </c>
      <c r="Z5614" s="18">
        <f t="shared" si="614"/>
        <v>0</v>
      </c>
      <c r="AA5614" s="12">
        <v>220</v>
      </c>
      <c r="AB5614" s="12">
        <v>706.2</v>
      </c>
      <c r="AC5614" s="28">
        <f>+I5614+Y5614-Z5614</f>
        <v>12.3</v>
      </c>
      <c r="AD5614" s="20">
        <f t="shared" si="615"/>
        <v>0</v>
      </c>
      <c r="AE5614">
        <v>0</v>
      </c>
    </row>
    <row r="5615" spans="1:31" x14ac:dyDescent="0.25">
      <c r="A5615" s="9">
        <v>45291</v>
      </c>
      <c r="B5615" s="10" t="s">
        <v>64</v>
      </c>
      <c r="C5615" s="10" t="s">
        <v>39</v>
      </c>
      <c r="D5615" s="10" t="s">
        <v>40</v>
      </c>
      <c r="E5615" s="10" t="s">
        <v>30</v>
      </c>
      <c r="F5615" s="10">
        <v>20</v>
      </c>
      <c r="G5615" s="10">
        <v>22</v>
      </c>
      <c r="H5615" s="11">
        <f>SUMIFS(AA:AA,$A:$A,EOMONTH($A5615,-1),$B:$B,$B5615)</f>
        <v>450</v>
      </c>
      <c r="I5615" s="63">
        <f>ROUND(SUMIFS(AC:AC,$A:$A,EOMONTH($A5615,-1),$B:$B,$B5615),2)</f>
        <v>21.41</v>
      </c>
      <c r="J5615" s="11">
        <f>SUMIFS(AB:AB,$A:$A,EOMONTH($A5615,-1),$B:$B,$B5615)</f>
        <v>1881.24</v>
      </c>
      <c r="K5615" s="13">
        <v>0</v>
      </c>
      <c r="L5615" s="25">
        <v>0</v>
      </c>
      <c r="M5615" s="15">
        <v>0</v>
      </c>
      <c r="N5615" s="14">
        <v>0</v>
      </c>
      <c r="O5615" s="16">
        <v>15</v>
      </c>
      <c r="P5615" s="16">
        <v>110.4</v>
      </c>
      <c r="Q5615" s="16">
        <v>0</v>
      </c>
      <c r="R5615" s="16">
        <f>Q5615*16.876/100</f>
        <v>0</v>
      </c>
      <c r="S5615" s="17">
        <f t="shared" si="609"/>
        <v>0</v>
      </c>
      <c r="T5615" s="16">
        <v>0</v>
      </c>
      <c r="U5615" s="18">
        <f t="shared" si="610"/>
        <v>9.9</v>
      </c>
      <c r="V5615" s="18">
        <f t="shared" si="611"/>
        <v>0</v>
      </c>
      <c r="W5615" s="18">
        <f t="shared" si="612"/>
        <v>0</v>
      </c>
      <c r="X5615" s="27"/>
      <c r="Y5615" s="19">
        <f t="shared" si="613"/>
        <v>0</v>
      </c>
      <c r="Z5615" s="18">
        <f t="shared" si="614"/>
        <v>0.33</v>
      </c>
      <c r="AA5615" s="12">
        <v>435</v>
      </c>
      <c r="AB5615" s="12">
        <v>1770.84</v>
      </c>
      <c r="AC5615" s="28">
        <f>+I5615+Y5615-Z5615</f>
        <v>21.080000000000002</v>
      </c>
      <c r="AD5615" s="20">
        <f t="shared" si="615"/>
        <v>0</v>
      </c>
      <c r="AE5615">
        <v>0</v>
      </c>
    </row>
    <row r="5616" spans="1:31" x14ac:dyDescent="0.25">
      <c r="A5616" s="9">
        <v>45291</v>
      </c>
      <c r="B5616" s="10" t="s">
        <v>65</v>
      </c>
      <c r="C5616" s="10" t="s">
        <v>39</v>
      </c>
      <c r="D5616" s="10" t="s">
        <v>40</v>
      </c>
      <c r="E5616" s="10" t="s">
        <v>30</v>
      </c>
      <c r="F5616" s="10">
        <v>20</v>
      </c>
      <c r="G5616" s="10">
        <v>22</v>
      </c>
      <c r="H5616" s="11">
        <f>SUMIFS(AA:AA,$A:$A,EOMONTH($A5616,-1),$B:$B,$B5616)</f>
        <v>485</v>
      </c>
      <c r="I5616" s="63">
        <f>ROUND(SUMIFS(AC:AC,$A:$A,EOMONTH($A5616,-1),$B:$B,$B5616),2)</f>
        <v>22.53</v>
      </c>
      <c r="J5616" s="11">
        <f>SUMIFS(AB:AB,$A:$A,EOMONTH($A5616,-1),$B:$B,$B5616)</f>
        <v>3141.11</v>
      </c>
      <c r="K5616" s="13">
        <v>0</v>
      </c>
      <c r="L5616" s="25">
        <v>0</v>
      </c>
      <c r="M5616" s="15">
        <v>0</v>
      </c>
      <c r="N5616" s="14">
        <v>0</v>
      </c>
      <c r="O5616" s="16">
        <v>9</v>
      </c>
      <c r="P5616" s="16">
        <v>66.239999999999995</v>
      </c>
      <c r="Q5616" s="16">
        <v>0</v>
      </c>
      <c r="R5616" s="16">
        <f>Q5616*16.876/100</f>
        <v>0</v>
      </c>
      <c r="S5616" s="17">
        <f t="shared" si="609"/>
        <v>0</v>
      </c>
      <c r="T5616" s="16">
        <v>0</v>
      </c>
      <c r="U5616" s="18">
        <f t="shared" si="610"/>
        <v>10.67</v>
      </c>
      <c r="V5616" s="18">
        <f t="shared" si="611"/>
        <v>0</v>
      </c>
      <c r="W5616" s="18">
        <f t="shared" si="612"/>
        <v>0</v>
      </c>
      <c r="X5616" s="27"/>
      <c r="Y5616" s="19">
        <f t="shared" si="613"/>
        <v>0</v>
      </c>
      <c r="Z5616" s="18">
        <f t="shared" si="614"/>
        <v>0.19800000000000001</v>
      </c>
      <c r="AA5616" s="12">
        <v>476</v>
      </c>
      <c r="AB5616" s="12">
        <v>3074.87</v>
      </c>
      <c r="AC5616" s="28">
        <f>+I5616+Y5616-Z5616</f>
        <v>22.332000000000001</v>
      </c>
      <c r="AD5616" s="20">
        <f t="shared" si="615"/>
        <v>0</v>
      </c>
      <c r="AE5616">
        <v>0</v>
      </c>
    </row>
    <row r="5617" spans="1:31" x14ac:dyDescent="0.25">
      <c r="A5617" s="9">
        <v>45291</v>
      </c>
      <c r="B5617" s="10" t="s">
        <v>66</v>
      </c>
      <c r="C5617" s="10" t="s">
        <v>39</v>
      </c>
      <c r="D5617" s="10" t="s">
        <v>40</v>
      </c>
      <c r="E5617" s="10" t="s">
        <v>30</v>
      </c>
      <c r="F5617" s="10">
        <v>20</v>
      </c>
      <c r="G5617" s="10">
        <v>22</v>
      </c>
      <c r="H5617" s="11">
        <f>SUMIFS(AA:AA,$A:$A,EOMONTH($A5617,-1),$B:$B,$B5617)</f>
        <v>183</v>
      </c>
      <c r="I5617" s="63">
        <f>ROUND(SUMIFS(AC:AC,$A:$A,EOMONTH($A5617,-1),$B:$B,$B5617),2)</f>
        <v>11.72</v>
      </c>
      <c r="J5617" s="11">
        <f>SUMIFS(AB:AB,$A:$A,EOMONTH($A5617,-1),$B:$B,$B5617)</f>
        <v>783.72</v>
      </c>
      <c r="K5617" s="13">
        <v>0</v>
      </c>
      <c r="L5617" s="25">
        <v>0</v>
      </c>
      <c r="M5617" s="15">
        <v>0</v>
      </c>
      <c r="N5617" s="14">
        <v>0</v>
      </c>
      <c r="O5617" s="16">
        <v>48</v>
      </c>
      <c r="P5617" s="16">
        <v>302.88</v>
      </c>
      <c r="Q5617" s="16">
        <v>0</v>
      </c>
      <c r="R5617" s="16">
        <f>Q5617*16.876/100</f>
        <v>0</v>
      </c>
      <c r="S5617" s="17">
        <f t="shared" si="609"/>
        <v>0</v>
      </c>
      <c r="T5617" s="16">
        <v>0</v>
      </c>
      <c r="U5617" s="18">
        <f t="shared" si="610"/>
        <v>4.0259999999999998</v>
      </c>
      <c r="V5617" s="18">
        <f t="shared" si="611"/>
        <v>0</v>
      </c>
      <c r="W5617" s="18">
        <f t="shared" si="612"/>
        <v>0</v>
      </c>
      <c r="X5617" s="27"/>
      <c r="Y5617" s="19">
        <f t="shared" si="613"/>
        <v>0</v>
      </c>
      <c r="Z5617" s="18">
        <f t="shared" si="614"/>
        <v>1.056</v>
      </c>
      <c r="AA5617" s="12">
        <v>135</v>
      </c>
      <c r="AB5617" s="12">
        <v>480.84</v>
      </c>
      <c r="AC5617" s="28">
        <f>+I5617+Y5617-Z5617</f>
        <v>10.664000000000001</v>
      </c>
      <c r="AD5617" s="20">
        <f t="shared" si="615"/>
        <v>0</v>
      </c>
      <c r="AE5617">
        <v>0</v>
      </c>
    </row>
    <row r="5618" spans="1:31" x14ac:dyDescent="0.25">
      <c r="A5618" s="9">
        <v>45291</v>
      </c>
      <c r="B5618" s="10" t="s">
        <v>67</v>
      </c>
      <c r="C5618" s="10" t="s">
        <v>39</v>
      </c>
      <c r="D5618" s="10" t="s">
        <v>40</v>
      </c>
      <c r="E5618" s="10" t="s">
        <v>30</v>
      </c>
      <c r="F5618" s="10">
        <v>20</v>
      </c>
      <c r="G5618" s="10">
        <v>22</v>
      </c>
      <c r="H5618" s="11">
        <f>SUMIFS(AA:AA,$A:$A,EOMONTH($A5618,-1),$B:$B,$B5618)</f>
        <v>412</v>
      </c>
      <c r="I5618" s="63">
        <f>ROUND(SUMIFS(AC:AC,$A:$A,EOMONTH($A5618,-1),$B:$B,$B5618),2)</f>
        <v>20.87</v>
      </c>
      <c r="J5618" s="11">
        <f>SUMIFS(AB:AB,$A:$A,EOMONTH($A5618,-1),$B:$B,$B5618)</f>
        <v>1722.03</v>
      </c>
      <c r="K5618" s="13">
        <v>0</v>
      </c>
      <c r="L5618" s="25">
        <v>0</v>
      </c>
      <c r="M5618" s="15">
        <v>0</v>
      </c>
      <c r="N5618" s="14">
        <v>0</v>
      </c>
      <c r="O5618" s="16">
        <v>62</v>
      </c>
      <c r="P5618" s="16">
        <v>405.92</v>
      </c>
      <c r="Q5618" s="16">
        <v>0</v>
      </c>
      <c r="R5618" s="16">
        <f>Q5618*16.876/100</f>
        <v>0</v>
      </c>
      <c r="S5618" s="17">
        <f t="shared" si="609"/>
        <v>0</v>
      </c>
      <c r="T5618" s="16">
        <v>0</v>
      </c>
      <c r="U5618" s="18">
        <f t="shared" si="610"/>
        <v>9.0640000000000001</v>
      </c>
      <c r="V5618" s="18">
        <f t="shared" si="611"/>
        <v>0</v>
      </c>
      <c r="W5618" s="18">
        <f t="shared" si="612"/>
        <v>0</v>
      </c>
      <c r="X5618" s="27"/>
      <c r="Y5618" s="19">
        <f t="shared" si="613"/>
        <v>0</v>
      </c>
      <c r="Z5618" s="18">
        <f t="shared" si="614"/>
        <v>1.3640000000000001</v>
      </c>
      <c r="AA5618" s="12">
        <v>350</v>
      </c>
      <c r="AB5618" s="12">
        <v>1316.11</v>
      </c>
      <c r="AC5618" s="28">
        <f>+I5618+Y5618-Z5618</f>
        <v>19.506</v>
      </c>
      <c r="AD5618" s="20">
        <f t="shared" si="615"/>
        <v>0</v>
      </c>
      <c r="AE5618">
        <v>0</v>
      </c>
    </row>
    <row r="5619" spans="1:31" x14ac:dyDescent="0.25">
      <c r="A5619" s="9">
        <v>45291</v>
      </c>
      <c r="B5619" s="10" t="s">
        <v>68</v>
      </c>
      <c r="C5619" s="10" t="s">
        <v>39</v>
      </c>
      <c r="D5619" s="10" t="s">
        <v>40</v>
      </c>
      <c r="E5619" s="10" t="s">
        <v>30</v>
      </c>
      <c r="F5619" s="10">
        <v>20</v>
      </c>
      <c r="G5619" s="10">
        <v>22</v>
      </c>
      <c r="H5619" s="11">
        <f>SUMIFS(AA:AA,$A:$A,EOMONTH($A5619,-1),$B:$B,$B5619)</f>
        <v>339</v>
      </c>
      <c r="I5619" s="63">
        <f>ROUND(SUMIFS(AC:AC,$A:$A,EOMONTH($A5619,-1),$B:$B,$B5619),2)</f>
        <v>18.13</v>
      </c>
      <c r="J5619" s="11">
        <f>SUMIFS(AB:AB,$A:$A,EOMONTH($A5619,-1),$B:$B,$B5619)</f>
        <v>1388.92</v>
      </c>
      <c r="K5619" s="13">
        <v>0</v>
      </c>
      <c r="L5619" s="25">
        <v>0</v>
      </c>
      <c r="M5619" s="15">
        <v>0</v>
      </c>
      <c r="N5619" s="14">
        <v>0</v>
      </c>
      <c r="O5619" s="16">
        <v>0</v>
      </c>
      <c r="P5619" s="16">
        <v>0</v>
      </c>
      <c r="Q5619" s="16">
        <v>0</v>
      </c>
      <c r="R5619" s="16">
        <f>Q5619*16.876/100</f>
        <v>0</v>
      </c>
      <c r="S5619" s="17">
        <f t="shared" si="609"/>
        <v>0</v>
      </c>
      <c r="T5619" s="16">
        <v>0</v>
      </c>
      <c r="U5619" s="18">
        <f t="shared" si="610"/>
        <v>7.4580000000000002</v>
      </c>
      <c r="V5619" s="18">
        <f t="shared" si="611"/>
        <v>0</v>
      </c>
      <c r="W5619" s="18">
        <f t="shared" si="612"/>
        <v>0</v>
      </c>
      <c r="X5619" s="27"/>
      <c r="Y5619" s="19">
        <f t="shared" si="613"/>
        <v>0</v>
      </c>
      <c r="Z5619" s="18">
        <f t="shared" si="614"/>
        <v>0</v>
      </c>
      <c r="AA5619" s="12">
        <v>339</v>
      </c>
      <c r="AB5619" s="12">
        <v>1388.92</v>
      </c>
      <c r="AC5619" s="28">
        <f>+I5619+Y5619-Z5619</f>
        <v>18.13</v>
      </c>
      <c r="AD5619" s="20">
        <f t="shared" si="615"/>
        <v>0</v>
      </c>
      <c r="AE5619">
        <v>0</v>
      </c>
    </row>
    <row r="5620" spans="1:31" x14ac:dyDescent="0.25">
      <c r="A5620" s="9">
        <v>45291</v>
      </c>
      <c r="B5620" s="10" t="s">
        <v>809</v>
      </c>
      <c r="C5620" s="10" t="s">
        <v>62</v>
      </c>
      <c r="D5620" s="10" t="s">
        <v>40</v>
      </c>
      <c r="E5620" s="10" t="s">
        <v>30</v>
      </c>
      <c r="F5620" s="10">
        <v>35</v>
      </c>
      <c r="G5620" s="10">
        <v>38</v>
      </c>
      <c r="H5620" s="11">
        <f>SUMIFS(AA:AA,$A:$A,EOMONTH($A5620,-1),$B:$B,$B5620)</f>
        <v>0</v>
      </c>
      <c r="I5620" s="63">
        <f>ROUND(SUMIFS(AC:AC,$A:$A,EOMONTH($A5620,-1),$B:$B,$B5620),2)</f>
        <v>0</v>
      </c>
      <c r="J5620" s="11">
        <f>SUMIFS(AB:AB,$A:$A,EOMONTH($A5620,-1),$B:$B,$B5620)</f>
        <v>0</v>
      </c>
      <c r="K5620" s="13">
        <v>0</v>
      </c>
      <c r="L5620" s="25">
        <v>0</v>
      </c>
      <c r="M5620" s="15">
        <v>0</v>
      </c>
      <c r="N5620" s="14">
        <v>0</v>
      </c>
      <c r="O5620" s="16">
        <v>144</v>
      </c>
      <c r="P5620" s="16">
        <v>1382.4</v>
      </c>
      <c r="Q5620" s="16">
        <v>0</v>
      </c>
      <c r="R5620" s="16">
        <f>Q5620*16.876/100</f>
        <v>0</v>
      </c>
      <c r="S5620" s="17">
        <f t="shared" si="609"/>
        <v>0</v>
      </c>
      <c r="T5620" s="16">
        <v>0</v>
      </c>
      <c r="U5620" s="18">
        <f t="shared" si="610"/>
        <v>0</v>
      </c>
      <c r="V5620" s="18">
        <f t="shared" si="611"/>
        <v>0</v>
      </c>
      <c r="W5620" s="18">
        <f t="shared" si="612"/>
        <v>0</v>
      </c>
      <c r="X5620" s="27"/>
      <c r="Y5620" s="19">
        <f t="shared" si="613"/>
        <v>0</v>
      </c>
      <c r="Z5620" s="18">
        <f t="shared" si="614"/>
        <v>5.4720000000000004</v>
      </c>
      <c r="AA5620" s="12">
        <v>-144</v>
      </c>
      <c r="AB5620" s="12">
        <v>-1382.4</v>
      </c>
      <c r="AC5620" s="28">
        <f>+I5620+Y5620-Z5620</f>
        <v>-5.4720000000000004</v>
      </c>
      <c r="AD5620" s="20">
        <f t="shared" si="615"/>
        <v>10</v>
      </c>
      <c r="AE5620">
        <v>10</v>
      </c>
    </row>
    <row r="5621" spans="1:31" x14ac:dyDescent="0.25">
      <c r="A5621" s="9">
        <v>45291</v>
      </c>
      <c r="B5621" s="10" t="s">
        <v>69</v>
      </c>
      <c r="C5621" s="10" t="s">
        <v>62</v>
      </c>
      <c r="D5621" s="10" t="s">
        <v>40</v>
      </c>
      <c r="E5621" s="10" t="s">
        <v>30</v>
      </c>
      <c r="F5621" s="10">
        <v>35</v>
      </c>
      <c r="G5621" s="10">
        <v>38</v>
      </c>
      <c r="H5621" s="11">
        <f>SUMIFS(AA:AA,$A:$A,EOMONTH($A5621,-1),$B:$B,$B5621)</f>
        <v>1213</v>
      </c>
      <c r="I5621" s="63">
        <f>ROUND(SUMIFS(AC:AC,$A:$A,EOMONTH($A5621,-1),$B:$B,$B5621),2)</f>
        <v>55.96</v>
      </c>
      <c r="J5621" s="11">
        <f>SUMIFS(AB:AB,$A:$A,EOMONTH($A5621,-1),$B:$B,$B5621)</f>
        <v>16881.73</v>
      </c>
      <c r="K5621" s="13">
        <v>0</v>
      </c>
      <c r="L5621" s="25">
        <v>0</v>
      </c>
      <c r="M5621" s="15">
        <v>0</v>
      </c>
      <c r="N5621" s="14">
        <v>0</v>
      </c>
      <c r="O5621" s="16">
        <v>48</v>
      </c>
      <c r="P5621" s="16">
        <v>481.92</v>
      </c>
      <c r="Q5621" s="16">
        <v>0</v>
      </c>
      <c r="R5621" s="16">
        <f>Q5621*16.876/100</f>
        <v>0</v>
      </c>
      <c r="S5621" s="17">
        <f t="shared" si="609"/>
        <v>0</v>
      </c>
      <c r="T5621" s="16">
        <v>0</v>
      </c>
      <c r="U5621" s="18">
        <f t="shared" si="610"/>
        <v>46.094000000000001</v>
      </c>
      <c r="V5621" s="18">
        <f t="shared" si="611"/>
        <v>0</v>
      </c>
      <c r="W5621" s="18">
        <f t="shared" si="612"/>
        <v>0</v>
      </c>
      <c r="X5621" s="27"/>
      <c r="Y5621" s="19">
        <f t="shared" si="613"/>
        <v>0</v>
      </c>
      <c r="Z5621" s="18">
        <f t="shared" si="614"/>
        <v>1.8240000000000001</v>
      </c>
      <c r="AA5621" s="12">
        <v>1165</v>
      </c>
      <c r="AB5621" s="12">
        <v>16399.810000000001</v>
      </c>
      <c r="AC5621" s="28">
        <f>+I5621+Y5621-Z5621</f>
        <v>54.136000000000003</v>
      </c>
      <c r="AD5621" s="20">
        <f t="shared" si="615"/>
        <v>0</v>
      </c>
      <c r="AE5621">
        <v>0</v>
      </c>
    </row>
    <row r="5622" spans="1:31" x14ac:dyDescent="0.25">
      <c r="A5622" s="9">
        <v>45291</v>
      </c>
      <c r="B5622" s="10" t="s">
        <v>70</v>
      </c>
      <c r="C5622" s="10" t="s">
        <v>62</v>
      </c>
      <c r="D5622" s="10" t="s">
        <v>40</v>
      </c>
      <c r="E5622" s="10" t="s">
        <v>30</v>
      </c>
      <c r="F5622" s="10">
        <v>35</v>
      </c>
      <c r="G5622" s="10">
        <v>38</v>
      </c>
      <c r="H5622" s="11">
        <f>SUMIFS(AA:AA,$A:$A,EOMONTH($A5622,-1),$B:$B,$B5622)</f>
        <v>475</v>
      </c>
      <c r="I5622" s="63">
        <f>ROUND(SUMIFS(AC:AC,$A:$A,EOMONTH($A5622,-1),$B:$B,$B5622),2)</f>
        <v>23.37</v>
      </c>
      <c r="J5622" s="11">
        <f>SUMIFS(AB:AB,$A:$A,EOMONTH($A5622,-1),$B:$B,$B5622)</f>
        <v>6637.33</v>
      </c>
      <c r="K5622" s="13">
        <v>0</v>
      </c>
      <c r="L5622" s="25">
        <v>0</v>
      </c>
      <c r="M5622" s="15">
        <v>0</v>
      </c>
      <c r="N5622" s="14">
        <v>0</v>
      </c>
      <c r="O5622" s="16">
        <v>0</v>
      </c>
      <c r="P5622" s="16">
        <v>0</v>
      </c>
      <c r="Q5622" s="16">
        <v>0</v>
      </c>
      <c r="R5622" s="16">
        <f>Q5622*16.876/100</f>
        <v>0</v>
      </c>
      <c r="S5622" s="17">
        <f t="shared" si="609"/>
        <v>0</v>
      </c>
      <c r="T5622" s="16">
        <v>0</v>
      </c>
      <c r="U5622" s="18">
        <f t="shared" si="610"/>
        <v>18.05</v>
      </c>
      <c r="V5622" s="18">
        <f t="shared" si="611"/>
        <v>0</v>
      </c>
      <c r="W5622" s="18">
        <f t="shared" si="612"/>
        <v>0</v>
      </c>
      <c r="X5622" s="27"/>
      <c r="Y5622" s="19">
        <f t="shared" si="613"/>
        <v>0</v>
      </c>
      <c r="Z5622" s="18">
        <f t="shared" si="614"/>
        <v>0</v>
      </c>
      <c r="AA5622" s="12">
        <v>475</v>
      </c>
      <c r="AB5622" s="12">
        <v>6637.33</v>
      </c>
      <c r="AC5622" s="28">
        <f>+I5622+Y5622-Z5622</f>
        <v>23.37</v>
      </c>
      <c r="AD5622" s="20">
        <f t="shared" si="615"/>
        <v>0</v>
      </c>
      <c r="AE5622">
        <v>0</v>
      </c>
    </row>
    <row r="5623" spans="1:31" x14ac:dyDescent="0.25">
      <c r="A5623" s="9">
        <v>45291</v>
      </c>
      <c r="B5623" s="10" t="s">
        <v>71</v>
      </c>
      <c r="C5623" s="10" t="s">
        <v>62</v>
      </c>
      <c r="D5623" s="10" t="s">
        <v>40</v>
      </c>
      <c r="E5623" s="10" t="s">
        <v>30</v>
      </c>
      <c r="F5623" s="10">
        <v>35</v>
      </c>
      <c r="G5623" s="10">
        <v>38</v>
      </c>
      <c r="H5623" s="11">
        <f>SUMIFS(AA:AA,$A:$A,EOMONTH($A5623,-1),$B:$B,$B5623)</f>
        <v>1536</v>
      </c>
      <c r="I5623" s="63">
        <f>ROUND(SUMIFS(AC:AC,$A:$A,EOMONTH($A5623,-1),$B:$B,$B5623),2)</f>
        <v>70.44</v>
      </c>
      <c r="J5623" s="11">
        <f>SUMIFS(AB:AB,$A:$A,EOMONTH($A5623,-1),$B:$B,$B5623)</f>
        <v>21331.65</v>
      </c>
      <c r="K5623" s="13">
        <v>0</v>
      </c>
      <c r="L5623" s="25">
        <v>0</v>
      </c>
      <c r="M5623" s="15">
        <v>0</v>
      </c>
      <c r="N5623" s="14">
        <v>0</v>
      </c>
      <c r="O5623" s="16">
        <v>0</v>
      </c>
      <c r="P5623" s="16">
        <v>0</v>
      </c>
      <c r="Q5623" s="16">
        <v>0</v>
      </c>
      <c r="R5623" s="16">
        <f>Q5623*16.876/100</f>
        <v>0</v>
      </c>
      <c r="S5623" s="17">
        <f t="shared" si="609"/>
        <v>0</v>
      </c>
      <c r="T5623" s="16">
        <v>0</v>
      </c>
      <c r="U5623" s="18">
        <f t="shared" si="610"/>
        <v>58.368000000000002</v>
      </c>
      <c r="V5623" s="18">
        <f t="shared" si="611"/>
        <v>0</v>
      </c>
      <c r="W5623" s="18">
        <f t="shared" si="612"/>
        <v>0</v>
      </c>
      <c r="X5623" s="27"/>
      <c r="Y5623" s="19">
        <f t="shared" si="613"/>
        <v>0</v>
      </c>
      <c r="Z5623" s="18">
        <f t="shared" si="614"/>
        <v>0</v>
      </c>
      <c r="AA5623" s="12">
        <v>1536</v>
      </c>
      <c r="AB5623" s="12">
        <v>21331.65</v>
      </c>
      <c r="AC5623" s="28">
        <f>+I5623+Y5623-Z5623</f>
        <v>70.44</v>
      </c>
      <c r="AD5623" s="20">
        <f t="shared" si="615"/>
        <v>0</v>
      </c>
      <c r="AE5623">
        <v>0</v>
      </c>
    </row>
    <row r="5624" spans="1:31" x14ac:dyDescent="0.25">
      <c r="A5624" s="9">
        <v>45291</v>
      </c>
      <c r="B5624" s="10" t="s">
        <v>72</v>
      </c>
      <c r="C5624" s="10" t="s">
        <v>62</v>
      </c>
      <c r="D5624" s="10" t="s">
        <v>40</v>
      </c>
      <c r="E5624" s="10" t="s">
        <v>30</v>
      </c>
      <c r="F5624" s="10">
        <v>35</v>
      </c>
      <c r="G5624" s="10">
        <v>38</v>
      </c>
      <c r="H5624" s="11">
        <f>SUMIFS(AA:AA,$A:$A,EOMONTH($A5624,-1),$B:$B,$B5624)</f>
        <v>697</v>
      </c>
      <c r="I5624" s="63">
        <f>ROUND(SUMIFS(AC:AC,$A:$A,EOMONTH($A5624,-1),$B:$B,$B5624),2)</f>
        <v>32.78</v>
      </c>
      <c r="J5624" s="11">
        <f>SUMIFS(AB:AB,$A:$A,EOMONTH($A5624,-1),$B:$B,$B5624)</f>
        <v>9948.9500000000007</v>
      </c>
      <c r="K5624" s="13">
        <v>0</v>
      </c>
      <c r="L5624" s="25">
        <v>0</v>
      </c>
      <c r="M5624" s="15">
        <v>0</v>
      </c>
      <c r="N5624" s="14">
        <v>0</v>
      </c>
      <c r="O5624" s="16">
        <v>0</v>
      </c>
      <c r="P5624" s="16">
        <v>0</v>
      </c>
      <c r="Q5624" s="16">
        <v>0</v>
      </c>
      <c r="R5624" s="16">
        <f>Q5624*16.876/100</f>
        <v>0</v>
      </c>
      <c r="S5624" s="17">
        <f t="shared" si="609"/>
        <v>0</v>
      </c>
      <c r="T5624" s="16">
        <v>0</v>
      </c>
      <c r="U5624" s="18">
        <f t="shared" si="610"/>
        <v>26.486000000000001</v>
      </c>
      <c r="V5624" s="18">
        <f t="shared" si="611"/>
        <v>0</v>
      </c>
      <c r="W5624" s="18">
        <f t="shared" si="612"/>
        <v>0</v>
      </c>
      <c r="X5624" s="27"/>
      <c r="Y5624" s="19">
        <f t="shared" si="613"/>
        <v>0</v>
      </c>
      <c r="Z5624" s="18">
        <f t="shared" si="614"/>
        <v>0</v>
      </c>
      <c r="AA5624" s="12">
        <v>697</v>
      </c>
      <c r="AB5624" s="12">
        <v>9948.9500000000007</v>
      </c>
      <c r="AC5624" s="28">
        <f>+I5624+Y5624-Z5624</f>
        <v>32.78</v>
      </c>
      <c r="AD5624" s="20">
        <f t="shared" si="615"/>
        <v>0</v>
      </c>
      <c r="AE5624">
        <v>0</v>
      </c>
    </row>
    <row r="5625" spans="1:31" x14ac:dyDescent="0.25">
      <c r="A5625" s="9">
        <v>45291</v>
      </c>
      <c r="B5625" s="10" t="s">
        <v>73</v>
      </c>
      <c r="C5625" s="10" t="s">
        <v>62</v>
      </c>
      <c r="D5625" s="10" t="s">
        <v>40</v>
      </c>
      <c r="E5625" s="10" t="s">
        <v>30</v>
      </c>
      <c r="F5625" s="10">
        <v>35</v>
      </c>
      <c r="G5625" s="10">
        <v>38</v>
      </c>
      <c r="H5625" s="11">
        <f>SUMIFS(AA:AA,$A:$A,EOMONTH($A5625,-1),$B:$B,$B5625)</f>
        <v>689</v>
      </c>
      <c r="I5625" s="63">
        <f>ROUND(SUMIFS(AC:AC,$A:$A,EOMONTH($A5625,-1),$B:$B,$B5625),2)</f>
        <v>31.93</v>
      </c>
      <c r="J5625" s="11">
        <f>SUMIFS(AB:AB,$A:$A,EOMONTH($A5625,-1),$B:$B,$B5625)</f>
        <v>9780.48</v>
      </c>
      <c r="K5625" s="13">
        <v>0</v>
      </c>
      <c r="L5625" s="25">
        <v>0</v>
      </c>
      <c r="M5625" s="15">
        <v>0</v>
      </c>
      <c r="N5625" s="14">
        <v>0</v>
      </c>
      <c r="O5625" s="16">
        <v>0</v>
      </c>
      <c r="P5625" s="16">
        <v>0</v>
      </c>
      <c r="Q5625" s="16">
        <v>0</v>
      </c>
      <c r="R5625" s="16">
        <f>Q5625*16.876/100</f>
        <v>0</v>
      </c>
      <c r="S5625" s="17">
        <f t="shared" si="609"/>
        <v>0</v>
      </c>
      <c r="T5625" s="16">
        <v>0</v>
      </c>
      <c r="U5625" s="18">
        <f t="shared" si="610"/>
        <v>26.181999999999999</v>
      </c>
      <c r="V5625" s="18">
        <f t="shared" si="611"/>
        <v>0</v>
      </c>
      <c r="W5625" s="18">
        <f t="shared" si="612"/>
        <v>0</v>
      </c>
      <c r="X5625" s="27"/>
      <c r="Y5625" s="19">
        <f t="shared" si="613"/>
        <v>0</v>
      </c>
      <c r="Z5625" s="18">
        <f t="shared" si="614"/>
        <v>0</v>
      </c>
      <c r="AA5625" s="12">
        <v>689</v>
      </c>
      <c r="AB5625" s="12">
        <v>9780.48</v>
      </c>
      <c r="AC5625" s="28">
        <f>+I5625+Y5625-Z5625</f>
        <v>31.93</v>
      </c>
      <c r="AD5625" s="20">
        <f t="shared" si="615"/>
        <v>0</v>
      </c>
      <c r="AE5625">
        <v>0</v>
      </c>
    </row>
    <row r="5626" spans="1:31" x14ac:dyDescent="0.25">
      <c r="A5626" s="9">
        <v>45291</v>
      </c>
      <c r="B5626" s="10" t="s">
        <v>74</v>
      </c>
      <c r="C5626" s="10" t="s">
        <v>62</v>
      </c>
      <c r="D5626" s="10" t="s">
        <v>40</v>
      </c>
      <c r="E5626" s="10" t="s">
        <v>30</v>
      </c>
      <c r="F5626" s="10">
        <v>35</v>
      </c>
      <c r="G5626" s="10">
        <v>38</v>
      </c>
      <c r="H5626" s="11">
        <f>SUMIFS(AA:AA,$A:$A,EOMONTH($A5626,-1),$B:$B,$B5626)</f>
        <v>586</v>
      </c>
      <c r="I5626" s="63">
        <f>ROUND(SUMIFS(AC:AC,$A:$A,EOMONTH($A5626,-1),$B:$B,$B5626),2)</f>
        <v>27.34</v>
      </c>
      <c r="J5626" s="11">
        <f>SUMIFS(AB:AB,$A:$A,EOMONTH($A5626,-1),$B:$B,$B5626)</f>
        <v>8136.35</v>
      </c>
      <c r="K5626" s="13">
        <v>0</v>
      </c>
      <c r="L5626" s="25">
        <v>0</v>
      </c>
      <c r="M5626" s="15">
        <v>0</v>
      </c>
      <c r="N5626" s="14">
        <v>0</v>
      </c>
      <c r="O5626" s="16">
        <v>36</v>
      </c>
      <c r="P5626" s="16">
        <v>361.44</v>
      </c>
      <c r="Q5626" s="16">
        <v>0</v>
      </c>
      <c r="R5626" s="16">
        <f>Q5626*16.876/100</f>
        <v>0</v>
      </c>
      <c r="S5626" s="17">
        <f t="shared" si="609"/>
        <v>0</v>
      </c>
      <c r="T5626" s="16">
        <v>0</v>
      </c>
      <c r="U5626" s="18">
        <f t="shared" si="610"/>
        <v>22.268000000000001</v>
      </c>
      <c r="V5626" s="18">
        <f t="shared" si="611"/>
        <v>0</v>
      </c>
      <c r="W5626" s="18">
        <f t="shared" si="612"/>
        <v>0</v>
      </c>
      <c r="X5626" s="27"/>
      <c r="Y5626" s="19">
        <f t="shared" si="613"/>
        <v>0</v>
      </c>
      <c r="Z5626" s="18">
        <f t="shared" si="614"/>
        <v>1.3680000000000001</v>
      </c>
      <c r="AA5626" s="12">
        <v>550</v>
      </c>
      <c r="AB5626" s="12">
        <v>7774.91</v>
      </c>
      <c r="AC5626" s="28">
        <f>+I5626+Y5626-Z5626</f>
        <v>25.972000000000001</v>
      </c>
      <c r="AD5626" s="20">
        <f t="shared" si="615"/>
        <v>0</v>
      </c>
      <c r="AE5626">
        <v>0</v>
      </c>
    </row>
    <row r="5627" spans="1:31" x14ac:dyDescent="0.25">
      <c r="A5627" s="9">
        <v>45291</v>
      </c>
      <c r="B5627" s="10" t="s">
        <v>75</v>
      </c>
      <c r="C5627" s="10" t="s">
        <v>62</v>
      </c>
      <c r="D5627" s="10" t="s">
        <v>40</v>
      </c>
      <c r="E5627" s="10" t="s">
        <v>30</v>
      </c>
      <c r="F5627" s="10">
        <v>35</v>
      </c>
      <c r="G5627" s="10">
        <v>38</v>
      </c>
      <c r="H5627" s="11">
        <f>SUMIFS(AA:AA,$A:$A,EOMONTH($A5627,-1),$B:$B,$B5627)</f>
        <v>458</v>
      </c>
      <c r="I5627" s="63">
        <f>ROUND(SUMIFS(AC:AC,$A:$A,EOMONTH($A5627,-1),$B:$B,$B5627),2)</f>
        <v>21.83</v>
      </c>
      <c r="J5627" s="11">
        <f>SUMIFS(AB:AB,$A:$A,EOMONTH($A5627,-1),$B:$B,$B5627)</f>
        <v>6662.7</v>
      </c>
      <c r="K5627" s="13">
        <v>0</v>
      </c>
      <c r="L5627" s="25">
        <v>0</v>
      </c>
      <c r="M5627" s="15">
        <v>0</v>
      </c>
      <c r="N5627" s="14">
        <v>0</v>
      </c>
      <c r="O5627" s="16">
        <v>0</v>
      </c>
      <c r="P5627" s="16">
        <v>0</v>
      </c>
      <c r="Q5627" s="16">
        <v>0</v>
      </c>
      <c r="R5627" s="16">
        <f>Q5627*16.876/100</f>
        <v>0</v>
      </c>
      <c r="S5627" s="17">
        <f t="shared" si="609"/>
        <v>0</v>
      </c>
      <c r="T5627" s="16">
        <v>0</v>
      </c>
      <c r="U5627" s="18">
        <f t="shared" si="610"/>
        <v>17.404</v>
      </c>
      <c r="V5627" s="18">
        <f t="shared" si="611"/>
        <v>0</v>
      </c>
      <c r="W5627" s="18">
        <f t="shared" si="612"/>
        <v>0</v>
      </c>
      <c r="X5627" s="27"/>
      <c r="Y5627" s="19">
        <f t="shared" si="613"/>
        <v>0</v>
      </c>
      <c r="Z5627" s="18">
        <f t="shared" si="614"/>
        <v>0</v>
      </c>
      <c r="AA5627" s="12">
        <v>458</v>
      </c>
      <c r="AB5627" s="12">
        <v>6662.7</v>
      </c>
      <c r="AC5627" s="28">
        <f>+I5627+Y5627-Z5627</f>
        <v>21.83</v>
      </c>
      <c r="AD5627" s="20">
        <f t="shared" si="615"/>
        <v>0</v>
      </c>
      <c r="AE5627">
        <v>0</v>
      </c>
    </row>
    <row r="5628" spans="1:31" x14ac:dyDescent="0.25">
      <c r="A5628" s="9">
        <v>45291</v>
      </c>
      <c r="B5628" s="10" t="s">
        <v>76</v>
      </c>
      <c r="C5628" s="10" t="s">
        <v>77</v>
      </c>
      <c r="D5628" s="10" t="s">
        <v>40</v>
      </c>
      <c r="E5628" s="10" t="s">
        <v>30</v>
      </c>
      <c r="F5628" s="10">
        <v>45</v>
      </c>
      <c r="G5628" s="10">
        <v>49</v>
      </c>
      <c r="H5628" s="11">
        <f>SUMIFS(AA:AA,$A:$A,EOMONTH($A5628,-1),$B:$B,$B5628)</f>
        <v>4074</v>
      </c>
      <c r="I5628" s="63">
        <f>ROUND(SUMIFS(AC:AC,$A:$A,EOMONTH($A5628,-1),$B:$B,$B5628),2)</f>
        <v>72.09</v>
      </c>
      <c r="J5628" s="11">
        <f>SUMIFS(AB:AB,$A:$A,EOMONTH($A5628,-1),$B:$B,$B5628)</f>
        <v>22352.5</v>
      </c>
      <c r="K5628" s="13">
        <v>0</v>
      </c>
      <c r="L5628" s="25">
        <v>0</v>
      </c>
      <c r="M5628" s="15">
        <v>3669</v>
      </c>
      <c r="N5628" s="14">
        <v>23614.61</v>
      </c>
      <c r="O5628" s="16">
        <v>4046</v>
      </c>
      <c r="P5628" s="16">
        <v>56671.8</v>
      </c>
      <c r="Q5628" s="16">
        <v>0</v>
      </c>
      <c r="R5628" s="16">
        <f>Q5628*16.876/100</f>
        <v>0</v>
      </c>
      <c r="S5628" s="17">
        <f t="shared" si="609"/>
        <v>0</v>
      </c>
      <c r="T5628" s="16">
        <v>0</v>
      </c>
      <c r="U5628" s="18">
        <f t="shared" si="610"/>
        <v>199.626</v>
      </c>
      <c r="V5628" s="18">
        <f t="shared" si="611"/>
        <v>165.10499999999999</v>
      </c>
      <c r="W5628" s="18">
        <f t="shared" si="612"/>
        <v>27.71947845</v>
      </c>
      <c r="X5628" s="27"/>
      <c r="Y5628" s="19">
        <f t="shared" si="613"/>
        <v>192.82447844999999</v>
      </c>
      <c r="Z5628" s="18">
        <f t="shared" si="614"/>
        <v>198.25399999999999</v>
      </c>
      <c r="AA5628" s="12">
        <v>3697</v>
      </c>
      <c r="AB5628" s="12">
        <v>22736.75</v>
      </c>
      <c r="AC5628" s="28">
        <f>+I5628+Y5628-Z5628</f>
        <v>66.660478449999999</v>
      </c>
      <c r="AD5628" s="20">
        <f t="shared" si="615"/>
        <v>0</v>
      </c>
      <c r="AE5628">
        <v>0</v>
      </c>
    </row>
    <row r="5629" spans="1:31" x14ac:dyDescent="0.25">
      <c r="A5629" s="9">
        <v>45291</v>
      </c>
      <c r="B5629" s="10" t="s">
        <v>78</v>
      </c>
      <c r="C5629" s="10" t="s">
        <v>62</v>
      </c>
      <c r="D5629" s="10" t="s">
        <v>40</v>
      </c>
      <c r="E5629" s="10" t="s">
        <v>30</v>
      </c>
      <c r="F5629" s="10">
        <v>60</v>
      </c>
      <c r="G5629" s="10">
        <v>65</v>
      </c>
      <c r="H5629" s="11">
        <f>SUMIFS(AA:AA,$A:$A,EOMONTH($A5629,-1),$B:$B,$B5629)</f>
        <v>231</v>
      </c>
      <c r="I5629" s="63">
        <f>ROUND(SUMIFS(AC:AC,$A:$A,EOMONTH($A5629,-1),$B:$B,$B5629),2)</f>
        <v>13.99</v>
      </c>
      <c r="J5629" s="11">
        <f>SUMIFS(AB:AB,$A:$A,EOMONTH($A5629,-1),$B:$B,$B5629)</f>
        <v>1434.51</v>
      </c>
      <c r="K5629" s="13">
        <v>0</v>
      </c>
      <c r="L5629" s="25">
        <v>0</v>
      </c>
      <c r="M5629" s="15">
        <v>0</v>
      </c>
      <c r="N5629" s="14">
        <v>0</v>
      </c>
      <c r="O5629" s="16">
        <v>24</v>
      </c>
      <c r="P5629" s="16">
        <v>337.2</v>
      </c>
      <c r="Q5629" s="16">
        <v>0</v>
      </c>
      <c r="R5629" s="16">
        <f>Q5629*16.876/100</f>
        <v>0</v>
      </c>
      <c r="S5629" s="17">
        <f t="shared" si="609"/>
        <v>0</v>
      </c>
      <c r="T5629" s="16">
        <v>0</v>
      </c>
      <c r="U5629" s="18">
        <f t="shared" si="610"/>
        <v>15.015000000000001</v>
      </c>
      <c r="V5629" s="18">
        <f t="shared" si="611"/>
        <v>0</v>
      </c>
      <c r="W5629" s="18">
        <f t="shared" si="612"/>
        <v>0</v>
      </c>
      <c r="X5629" s="27"/>
      <c r="Y5629" s="19">
        <f t="shared" si="613"/>
        <v>0</v>
      </c>
      <c r="Z5629" s="18">
        <f t="shared" si="614"/>
        <v>1.56</v>
      </c>
      <c r="AA5629" s="12">
        <v>207</v>
      </c>
      <c r="AB5629" s="12">
        <v>1285.47</v>
      </c>
      <c r="AC5629" s="28">
        <f>+I5629+Y5629-Z5629</f>
        <v>12.43</v>
      </c>
      <c r="AD5629" s="20">
        <f t="shared" si="615"/>
        <v>0</v>
      </c>
      <c r="AE5629">
        <v>0</v>
      </c>
    </row>
    <row r="5630" spans="1:31" x14ac:dyDescent="0.25">
      <c r="A5630" s="9">
        <v>45291</v>
      </c>
      <c r="B5630" s="10" t="s">
        <v>79</v>
      </c>
      <c r="C5630" s="10" t="s">
        <v>62</v>
      </c>
      <c r="D5630" s="10" t="s">
        <v>40</v>
      </c>
      <c r="E5630" s="10" t="s">
        <v>30</v>
      </c>
      <c r="F5630" s="10">
        <v>60</v>
      </c>
      <c r="G5630" s="10">
        <v>65</v>
      </c>
      <c r="H5630" s="11">
        <f>SUMIFS(AA:AA,$A:$A,EOMONTH($A5630,-1),$B:$B,$B5630)</f>
        <v>601</v>
      </c>
      <c r="I5630" s="63">
        <f>ROUND(SUMIFS(AC:AC,$A:$A,EOMONTH($A5630,-1),$B:$B,$B5630),2)</f>
        <v>25.29</v>
      </c>
      <c r="J5630" s="11">
        <f>SUMIFS(AB:AB,$A:$A,EOMONTH($A5630,-1),$B:$B,$B5630)</f>
        <v>4495.4799999999996</v>
      </c>
      <c r="K5630" s="13">
        <v>0</v>
      </c>
      <c r="L5630" s="25">
        <v>0</v>
      </c>
      <c r="M5630" s="15">
        <v>0</v>
      </c>
      <c r="N5630" s="14">
        <v>0</v>
      </c>
      <c r="O5630" s="16">
        <v>6</v>
      </c>
      <c r="P5630" s="16">
        <v>92.52</v>
      </c>
      <c r="Q5630" s="16">
        <v>0</v>
      </c>
      <c r="R5630" s="16">
        <f>Q5630*16.876/100</f>
        <v>0</v>
      </c>
      <c r="S5630" s="17">
        <f t="shared" si="609"/>
        <v>0</v>
      </c>
      <c r="T5630" s="16">
        <v>0</v>
      </c>
      <c r="U5630" s="18">
        <f t="shared" si="610"/>
        <v>39.064999999999998</v>
      </c>
      <c r="V5630" s="18">
        <f t="shared" si="611"/>
        <v>0</v>
      </c>
      <c r="W5630" s="18">
        <f t="shared" si="612"/>
        <v>0</v>
      </c>
      <c r="X5630" s="27"/>
      <c r="Y5630" s="19">
        <f t="shared" si="613"/>
        <v>0</v>
      </c>
      <c r="Z5630" s="18">
        <f t="shared" si="614"/>
        <v>0.39</v>
      </c>
      <c r="AA5630" s="12">
        <v>595</v>
      </c>
      <c r="AB5630" s="12">
        <v>4450.6000000000004</v>
      </c>
      <c r="AC5630" s="28">
        <f>+I5630+Y5630-Z5630</f>
        <v>24.9</v>
      </c>
      <c r="AD5630" s="20">
        <f t="shared" si="615"/>
        <v>0</v>
      </c>
      <c r="AE5630">
        <v>0</v>
      </c>
    </row>
    <row r="5631" spans="1:31" x14ac:dyDescent="0.25">
      <c r="A5631" s="9">
        <v>45291</v>
      </c>
      <c r="B5631" s="10" t="s">
        <v>80</v>
      </c>
      <c r="C5631" s="10" t="s">
        <v>62</v>
      </c>
      <c r="D5631" s="10" t="s">
        <v>40</v>
      </c>
      <c r="E5631" s="10" t="s">
        <v>30</v>
      </c>
      <c r="F5631" s="10">
        <v>60</v>
      </c>
      <c r="G5631" s="10">
        <v>65</v>
      </c>
      <c r="H5631" s="11">
        <f>SUMIFS(AA:AA,$A:$A,EOMONTH($A5631,-1),$B:$B,$B5631)</f>
        <v>303</v>
      </c>
      <c r="I5631" s="63">
        <f>ROUND(SUMIFS(AC:AC,$A:$A,EOMONTH($A5631,-1),$B:$B,$B5631),2)</f>
        <v>11.3</v>
      </c>
      <c r="J5631" s="11">
        <f>SUMIFS(AB:AB,$A:$A,EOMONTH($A5631,-1),$B:$B,$B5631)</f>
        <v>2548.23</v>
      </c>
      <c r="K5631" s="13">
        <v>0</v>
      </c>
      <c r="L5631" s="25">
        <v>0</v>
      </c>
      <c r="M5631" s="15">
        <v>0</v>
      </c>
      <c r="N5631" s="14">
        <v>0</v>
      </c>
      <c r="O5631" s="16">
        <v>6</v>
      </c>
      <c r="P5631" s="16">
        <v>92.52</v>
      </c>
      <c r="Q5631" s="16">
        <v>0</v>
      </c>
      <c r="R5631" s="16">
        <f>Q5631*16.876/100</f>
        <v>0</v>
      </c>
      <c r="S5631" s="17">
        <f t="shared" si="609"/>
        <v>0</v>
      </c>
      <c r="T5631" s="16">
        <v>0</v>
      </c>
      <c r="U5631" s="18">
        <f t="shared" si="610"/>
        <v>19.695</v>
      </c>
      <c r="V5631" s="18">
        <f t="shared" si="611"/>
        <v>0</v>
      </c>
      <c r="W5631" s="18">
        <f t="shared" si="612"/>
        <v>0</v>
      </c>
      <c r="X5631" s="27"/>
      <c r="Y5631" s="19">
        <f t="shared" si="613"/>
        <v>0</v>
      </c>
      <c r="Z5631" s="18">
        <f t="shared" si="614"/>
        <v>0.39</v>
      </c>
      <c r="AA5631" s="12">
        <v>297</v>
      </c>
      <c r="AB5631" s="12">
        <v>2497.77</v>
      </c>
      <c r="AC5631" s="28">
        <f>+I5631+Y5631-Z5631</f>
        <v>10.91</v>
      </c>
      <c r="AD5631" s="20">
        <f t="shared" si="615"/>
        <v>0</v>
      </c>
      <c r="AE5631">
        <v>0</v>
      </c>
    </row>
    <row r="5632" spans="1:31" x14ac:dyDescent="0.25">
      <c r="A5632" s="9">
        <v>45291</v>
      </c>
      <c r="B5632" s="10" t="s">
        <v>810</v>
      </c>
      <c r="C5632" s="10" t="s">
        <v>62</v>
      </c>
      <c r="D5632" s="10" t="s">
        <v>40</v>
      </c>
      <c r="E5632" s="10" t="s">
        <v>30</v>
      </c>
      <c r="F5632" s="10">
        <v>60</v>
      </c>
      <c r="G5632" s="10">
        <v>65</v>
      </c>
      <c r="H5632" s="11">
        <f>SUMIFS(AA:AA,$A:$A,EOMONTH($A5632,-1),$B:$B,$B5632)</f>
        <v>0</v>
      </c>
      <c r="I5632" s="63">
        <f>ROUND(SUMIFS(AC:AC,$A:$A,EOMONTH($A5632,-1),$B:$B,$B5632),2)</f>
        <v>0</v>
      </c>
      <c r="J5632" s="11">
        <f>SUMIFS(AB:AB,$A:$A,EOMONTH($A5632,-1),$B:$B,$B5632)</f>
        <v>0</v>
      </c>
      <c r="K5632" s="13">
        <v>0</v>
      </c>
      <c r="L5632" s="25">
        <v>0</v>
      </c>
      <c r="M5632" s="15">
        <v>0</v>
      </c>
      <c r="N5632" s="14">
        <v>0</v>
      </c>
      <c r="O5632" s="16">
        <v>200</v>
      </c>
      <c r="P5632" s="16">
        <v>3040</v>
      </c>
      <c r="Q5632" s="16">
        <v>0</v>
      </c>
      <c r="R5632" s="16">
        <f>Q5632*16.876/100</f>
        <v>0</v>
      </c>
      <c r="S5632" s="17">
        <f t="shared" si="609"/>
        <v>0</v>
      </c>
      <c r="T5632" s="16">
        <v>0</v>
      </c>
      <c r="U5632" s="18">
        <f t="shared" si="610"/>
        <v>0</v>
      </c>
      <c r="V5632" s="18">
        <f t="shared" si="611"/>
        <v>0</v>
      </c>
      <c r="W5632" s="18">
        <f t="shared" si="612"/>
        <v>0</v>
      </c>
      <c r="X5632" s="27"/>
      <c r="Y5632" s="19">
        <f t="shared" si="613"/>
        <v>0</v>
      </c>
      <c r="Z5632" s="18">
        <f t="shared" si="614"/>
        <v>13</v>
      </c>
      <c r="AA5632" s="12">
        <v>-200</v>
      </c>
      <c r="AB5632" s="12">
        <v>-3040</v>
      </c>
      <c r="AC5632" s="28">
        <f>+I5632+Y5632-Z5632</f>
        <v>-13</v>
      </c>
      <c r="AD5632" s="20">
        <f t="shared" si="615"/>
        <v>20</v>
      </c>
      <c r="AE5632">
        <v>20</v>
      </c>
    </row>
    <row r="5633" spans="1:31" x14ac:dyDescent="0.25">
      <c r="A5633" s="9">
        <v>45291</v>
      </c>
      <c r="B5633" s="10" t="s">
        <v>81</v>
      </c>
      <c r="C5633" s="10" t="s">
        <v>62</v>
      </c>
      <c r="D5633" s="10" t="s">
        <v>40</v>
      </c>
      <c r="E5633" s="10" t="s">
        <v>30</v>
      </c>
      <c r="F5633" s="10">
        <v>60</v>
      </c>
      <c r="G5633" s="10">
        <v>65</v>
      </c>
      <c r="H5633" s="11">
        <f>SUMIFS(AA:AA,$A:$A,EOMONTH($A5633,-1),$B:$B,$B5633)</f>
        <v>304</v>
      </c>
      <c r="I5633" s="63">
        <f>ROUND(SUMIFS(AC:AC,$A:$A,EOMONTH($A5633,-1),$B:$B,$B5633),2)</f>
        <v>14.5</v>
      </c>
      <c r="J5633" s="11">
        <f>SUMIFS(AB:AB,$A:$A,EOMONTH($A5633,-1),$B:$B,$B5633)</f>
        <v>2736</v>
      </c>
      <c r="K5633" s="13">
        <v>0</v>
      </c>
      <c r="L5633" s="25">
        <v>0</v>
      </c>
      <c r="M5633" s="15">
        <v>0</v>
      </c>
      <c r="N5633" s="14">
        <v>0</v>
      </c>
      <c r="O5633" s="16">
        <v>0</v>
      </c>
      <c r="P5633" s="16">
        <v>0</v>
      </c>
      <c r="Q5633" s="16">
        <v>0</v>
      </c>
      <c r="R5633" s="16">
        <f>Q5633*16.876/100</f>
        <v>0</v>
      </c>
      <c r="S5633" s="17">
        <f t="shared" si="609"/>
        <v>0</v>
      </c>
      <c r="T5633" s="16">
        <v>0</v>
      </c>
      <c r="U5633" s="18">
        <f t="shared" si="610"/>
        <v>19.760000000000002</v>
      </c>
      <c r="V5633" s="18">
        <f t="shared" si="611"/>
        <v>0</v>
      </c>
      <c r="W5633" s="18">
        <f t="shared" si="612"/>
        <v>0</v>
      </c>
      <c r="X5633" s="27"/>
      <c r="Y5633" s="19">
        <f t="shared" si="613"/>
        <v>0</v>
      </c>
      <c r="Z5633" s="18">
        <f t="shared" si="614"/>
        <v>0</v>
      </c>
      <c r="AA5633" s="12">
        <v>304</v>
      </c>
      <c r="AB5633" s="12">
        <v>2736</v>
      </c>
      <c r="AC5633" s="28">
        <f>+I5633+Y5633-Z5633</f>
        <v>14.5</v>
      </c>
      <c r="AD5633" s="20">
        <f t="shared" si="615"/>
        <v>0</v>
      </c>
      <c r="AE5633">
        <v>0</v>
      </c>
    </row>
    <row r="5634" spans="1:31" x14ac:dyDescent="0.25">
      <c r="A5634" s="9">
        <v>45291</v>
      </c>
      <c r="B5634" s="10" t="s">
        <v>82</v>
      </c>
      <c r="C5634" s="10" t="s">
        <v>62</v>
      </c>
      <c r="D5634" s="10" t="s">
        <v>40</v>
      </c>
      <c r="E5634" s="10" t="s">
        <v>30</v>
      </c>
      <c r="F5634" s="10">
        <v>60</v>
      </c>
      <c r="G5634" s="10">
        <v>65</v>
      </c>
      <c r="H5634" s="11">
        <f>SUMIFS(AA:AA,$A:$A,EOMONTH($A5634,-1),$B:$B,$B5634)</f>
        <v>364</v>
      </c>
      <c r="I5634" s="63">
        <f>ROUND(SUMIFS(AC:AC,$A:$A,EOMONTH($A5634,-1),$B:$B,$B5634),2)</f>
        <v>13.5</v>
      </c>
      <c r="J5634" s="11">
        <f>SUMIFS(AB:AB,$A:$A,EOMONTH($A5634,-1),$B:$B,$B5634)</f>
        <v>3123.12</v>
      </c>
      <c r="K5634" s="13">
        <v>0</v>
      </c>
      <c r="L5634" s="25">
        <v>0</v>
      </c>
      <c r="M5634" s="15">
        <v>0</v>
      </c>
      <c r="N5634" s="14">
        <v>0</v>
      </c>
      <c r="O5634" s="16">
        <v>40</v>
      </c>
      <c r="P5634" s="16">
        <v>570.22</v>
      </c>
      <c r="Q5634" s="16">
        <v>0</v>
      </c>
      <c r="R5634" s="16">
        <f>Q5634*16.876/100</f>
        <v>0</v>
      </c>
      <c r="S5634" s="17">
        <f t="shared" si="609"/>
        <v>0</v>
      </c>
      <c r="T5634" s="16">
        <v>0</v>
      </c>
      <c r="U5634" s="18">
        <f t="shared" si="610"/>
        <v>23.66</v>
      </c>
      <c r="V5634" s="18">
        <f t="shared" si="611"/>
        <v>0</v>
      </c>
      <c r="W5634" s="18">
        <f t="shared" si="612"/>
        <v>0</v>
      </c>
      <c r="X5634" s="27"/>
      <c r="Y5634" s="19">
        <f t="shared" si="613"/>
        <v>0</v>
      </c>
      <c r="Z5634" s="18">
        <f t="shared" si="614"/>
        <v>2.6</v>
      </c>
      <c r="AA5634" s="12">
        <v>324</v>
      </c>
      <c r="AB5634" s="12">
        <v>2779.92</v>
      </c>
      <c r="AC5634" s="28">
        <f>+I5634+Y5634-Z5634</f>
        <v>10.9</v>
      </c>
      <c r="AD5634" s="20">
        <f t="shared" si="615"/>
        <v>0</v>
      </c>
      <c r="AE5634">
        <v>0</v>
      </c>
    </row>
    <row r="5635" spans="1:31" x14ac:dyDescent="0.25">
      <c r="A5635" s="9">
        <v>45291</v>
      </c>
      <c r="B5635" s="10" t="s">
        <v>83</v>
      </c>
      <c r="C5635" s="10" t="s">
        <v>62</v>
      </c>
      <c r="D5635" s="10" t="s">
        <v>40</v>
      </c>
      <c r="E5635" s="10" t="s">
        <v>30</v>
      </c>
      <c r="F5635" s="10">
        <v>60</v>
      </c>
      <c r="G5635" s="10">
        <v>65</v>
      </c>
      <c r="H5635" s="11">
        <f>SUMIFS(AA:AA,$A:$A,EOMONTH($A5635,-1),$B:$B,$B5635)</f>
        <v>254</v>
      </c>
      <c r="I5635" s="63">
        <f>ROUND(SUMIFS(AC:AC,$A:$A,EOMONTH($A5635,-1),$B:$B,$B5635),2)</f>
        <v>8.67</v>
      </c>
      <c r="J5635" s="11">
        <f>SUMIFS(AB:AB,$A:$A,EOMONTH($A5635,-1),$B:$B,$B5635)</f>
        <v>2860.04</v>
      </c>
      <c r="K5635" s="13">
        <v>0</v>
      </c>
      <c r="L5635" s="25">
        <v>0</v>
      </c>
      <c r="M5635" s="15">
        <v>0</v>
      </c>
      <c r="N5635" s="14">
        <v>0</v>
      </c>
      <c r="O5635" s="16">
        <v>0</v>
      </c>
      <c r="P5635" s="16">
        <v>0</v>
      </c>
      <c r="Q5635" s="16">
        <v>0</v>
      </c>
      <c r="R5635" s="16">
        <f>Q5635*16.876/100</f>
        <v>0</v>
      </c>
      <c r="S5635" s="17">
        <f t="shared" si="609"/>
        <v>0</v>
      </c>
      <c r="T5635" s="16">
        <v>0</v>
      </c>
      <c r="U5635" s="18">
        <f t="shared" si="610"/>
        <v>16.510000000000002</v>
      </c>
      <c r="V5635" s="18">
        <f t="shared" si="611"/>
        <v>0</v>
      </c>
      <c r="W5635" s="18">
        <f t="shared" si="612"/>
        <v>0</v>
      </c>
      <c r="X5635" s="27"/>
      <c r="Y5635" s="19">
        <f t="shared" si="613"/>
        <v>0</v>
      </c>
      <c r="Z5635" s="18">
        <f t="shared" si="614"/>
        <v>0</v>
      </c>
      <c r="AA5635" s="12">
        <v>254</v>
      </c>
      <c r="AB5635" s="12">
        <v>2860.04</v>
      </c>
      <c r="AC5635" s="28">
        <f>+I5635+Y5635-Z5635</f>
        <v>8.67</v>
      </c>
      <c r="AD5635" s="20">
        <f t="shared" si="615"/>
        <v>0</v>
      </c>
      <c r="AE5635">
        <v>0</v>
      </c>
    </row>
    <row r="5636" spans="1:31" x14ac:dyDescent="0.25">
      <c r="A5636" s="9">
        <v>45291</v>
      </c>
      <c r="B5636" s="10" t="s">
        <v>84</v>
      </c>
      <c r="C5636" s="10" t="s">
        <v>62</v>
      </c>
      <c r="D5636" s="10" t="s">
        <v>40</v>
      </c>
      <c r="E5636" s="10" t="s">
        <v>30</v>
      </c>
      <c r="F5636" s="10">
        <v>60</v>
      </c>
      <c r="G5636" s="10">
        <v>65</v>
      </c>
      <c r="H5636" s="11">
        <f>SUMIFS(AA:AA,$A:$A,EOMONTH($A5636,-1),$B:$B,$B5636)</f>
        <v>610</v>
      </c>
      <c r="I5636" s="63">
        <f>ROUND(SUMIFS(AC:AC,$A:$A,EOMONTH($A5636,-1),$B:$B,$B5636),2)</f>
        <v>23.93</v>
      </c>
      <c r="J5636" s="11">
        <f>SUMIFS(AB:AB,$A:$A,EOMONTH($A5636,-1),$B:$B,$B5636)</f>
        <v>4928.8</v>
      </c>
      <c r="K5636" s="13">
        <v>0</v>
      </c>
      <c r="L5636" s="25">
        <v>0</v>
      </c>
      <c r="M5636" s="15">
        <v>0</v>
      </c>
      <c r="N5636" s="14">
        <v>0</v>
      </c>
      <c r="O5636" s="16">
        <v>0</v>
      </c>
      <c r="P5636" s="16">
        <v>0</v>
      </c>
      <c r="Q5636" s="16">
        <v>0</v>
      </c>
      <c r="R5636" s="16">
        <f>Q5636*16.876/100</f>
        <v>0</v>
      </c>
      <c r="S5636" s="17">
        <f t="shared" si="609"/>
        <v>0</v>
      </c>
      <c r="T5636" s="16">
        <v>0</v>
      </c>
      <c r="U5636" s="18">
        <f t="shared" si="610"/>
        <v>39.65</v>
      </c>
      <c r="V5636" s="18">
        <f t="shared" si="611"/>
        <v>0</v>
      </c>
      <c r="W5636" s="18">
        <f t="shared" si="612"/>
        <v>0</v>
      </c>
      <c r="X5636" s="27"/>
      <c r="Y5636" s="19">
        <f t="shared" si="613"/>
        <v>0</v>
      </c>
      <c r="Z5636" s="18">
        <f t="shared" si="614"/>
        <v>0</v>
      </c>
      <c r="AA5636" s="12">
        <v>610</v>
      </c>
      <c r="AB5636" s="12">
        <v>4928.8</v>
      </c>
      <c r="AC5636" s="28">
        <f>+I5636+Y5636-Z5636</f>
        <v>23.93</v>
      </c>
      <c r="AD5636" s="20">
        <f t="shared" si="615"/>
        <v>0</v>
      </c>
      <c r="AE5636">
        <v>0</v>
      </c>
    </row>
    <row r="5637" spans="1:31" x14ac:dyDescent="0.25">
      <c r="A5637" s="9">
        <v>45291</v>
      </c>
      <c r="B5637" s="10" t="s">
        <v>85</v>
      </c>
      <c r="C5637" s="10" t="s">
        <v>39</v>
      </c>
      <c r="D5637" s="10" t="s">
        <v>40</v>
      </c>
      <c r="E5637" s="10" t="s">
        <v>30</v>
      </c>
      <c r="F5637" s="10">
        <v>60</v>
      </c>
      <c r="G5637" s="10">
        <v>65</v>
      </c>
      <c r="H5637" s="11">
        <f>SUMIFS(AA:AA,$A:$A,EOMONTH($A5637,-1),$B:$B,$B5637)</f>
        <v>-12</v>
      </c>
      <c r="I5637" s="63">
        <f>ROUND(SUMIFS(AC:AC,$A:$A,EOMONTH($A5637,-1),$B:$B,$B5637),2)</f>
        <v>9.98</v>
      </c>
      <c r="J5637" s="11">
        <f>SUMIFS(AB:AB,$A:$A,EOMONTH($A5637,-1),$B:$B,$B5637)</f>
        <v>-787.64</v>
      </c>
      <c r="K5637" s="13">
        <v>0</v>
      </c>
      <c r="L5637" s="25">
        <v>0</v>
      </c>
      <c r="M5637" s="15">
        <v>0</v>
      </c>
      <c r="N5637" s="14">
        <v>0</v>
      </c>
      <c r="O5637" s="16">
        <v>6</v>
      </c>
      <c r="P5637" s="16">
        <v>92.52</v>
      </c>
      <c r="Q5637" s="16">
        <v>0</v>
      </c>
      <c r="R5637" s="16">
        <f>Q5637*16.876/100</f>
        <v>0</v>
      </c>
      <c r="S5637" s="17">
        <f t="shared" ref="S5637:S5700" si="616">Q5637+R5637</f>
        <v>0</v>
      </c>
      <c r="T5637" s="16">
        <v>0</v>
      </c>
      <c r="U5637" s="18">
        <f t="shared" ref="U5637:U5700" si="617">H5637*G5637/1000</f>
        <v>-0.78</v>
      </c>
      <c r="V5637" s="18">
        <f t="shared" ref="V5637:V5700" si="618">M5637*F5637/1000</f>
        <v>0</v>
      </c>
      <c r="W5637" s="18">
        <f t="shared" ref="W5637:W5700" si="619">V5637*16.789/100</f>
        <v>0</v>
      </c>
      <c r="X5637" s="27"/>
      <c r="Y5637" s="19">
        <f t="shared" ref="Y5637:Y5700" si="620">V5637+W5637+X5637</f>
        <v>0</v>
      </c>
      <c r="Z5637" s="18">
        <f t="shared" ref="Z5637:Z5700" si="621">O5637*G5637/1000</f>
        <v>0.39</v>
      </c>
      <c r="AA5637" s="12">
        <v>-18</v>
      </c>
      <c r="AB5637" s="12">
        <v>-880.16</v>
      </c>
      <c r="AC5637" s="28">
        <f>+I5637+Y5637-Z5637</f>
        <v>9.59</v>
      </c>
      <c r="AD5637" s="20">
        <f t="shared" ref="AD5637:AD5700" si="622">IF(AC5637&lt;0,ROUNDUP(AC5637,-1)*-1,0)</f>
        <v>0</v>
      </c>
      <c r="AE5637">
        <v>10</v>
      </c>
    </row>
    <row r="5638" spans="1:31" x14ac:dyDescent="0.25">
      <c r="A5638" s="9">
        <v>45291</v>
      </c>
      <c r="B5638" s="10" t="s">
        <v>792</v>
      </c>
      <c r="C5638" s="10" t="s">
        <v>39</v>
      </c>
      <c r="D5638" s="10" t="s">
        <v>40</v>
      </c>
      <c r="E5638" s="10" t="s">
        <v>30</v>
      </c>
      <c r="F5638" s="10">
        <v>90</v>
      </c>
      <c r="G5638" s="10">
        <v>98</v>
      </c>
      <c r="H5638" s="11">
        <f>SUMIFS(AA:AA,$A:$A,EOMONTH($A5638,-1),$B:$B,$B5638)</f>
        <v>-145</v>
      </c>
      <c r="I5638" s="63">
        <f>ROUND(SUMIFS(AC:AC,$A:$A,EOMONTH($A5638,-1),$B:$B,$B5638),2)</f>
        <v>-14.21</v>
      </c>
      <c r="J5638" s="11">
        <f>SUMIFS(AB:AB,$A:$A,EOMONTH($A5638,-1),$B:$B,$B5638)</f>
        <v>-3115.2</v>
      </c>
      <c r="K5638" s="13">
        <v>0</v>
      </c>
      <c r="L5638" s="25">
        <v>0</v>
      </c>
      <c r="M5638" s="15">
        <v>0</v>
      </c>
      <c r="N5638" s="14">
        <v>0</v>
      </c>
      <c r="O5638" s="16">
        <v>24</v>
      </c>
      <c r="P5638" s="16">
        <v>529.91999999999996</v>
      </c>
      <c r="Q5638" s="16">
        <v>0</v>
      </c>
      <c r="R5638" s="16">
        <f>Q5638*16.876/100</f>
        <v>0</v>
      </c>
      <c r="S5638" s="17">
        <f t="shared" si="616"/>
        <v>0</v>
      </c>
      <c r="T5638" s="16">
        <v>0</v>
      </c>
      <c r="U5638" s="18">
        <f t="shared" si="617"/>
        <v>-14.21</v>
      </c>
      <c r="V5638" s="18">
        <f t="shared" si="618"/>
        <v>0</v>
      </c>
      <c r="W5638" s="18">
        <f t="shared" si="619"/>
        <v>0</v>
      </c>
      <c r="X5638" s="27"/>
      <c r="Y5638" s="19">
        <f t="shared" si="620"/>
        <v>0</v>
      </c>
      <c r="Z5638" s="18">
        <f t="shared" si="621"/>
        <v>2.3519999999999999</v>
      </c>
      <c r="AA5638" s="12">
        <v>-169</v>
      </c>
      <c r="AB5638" s="12">
        <v>-3645.12</v>
      </c>
      <c r="AC5638" s="28">
        <f>+I5638+Y5638-Z5638</f>
        <v>-16.562000000000001</v>
      </c>
      <c r="AD5638" s="20">
        <f t="shared" si="622"/>
        <v>20</v>
      </c>
      <c r="AE5638">
        <v>20</v>
      </c>
    </row>
    <row r="5639" spans="1:31" x14ac:dyDescent="0.25">
      <c r="A5639" s="59">
        <v>45291</v>
      </c>
      <c r="B5639" s="60" t="s">
        <v>827</v>
      </c>
      <c r="C5639" s="60" t="s">
        <v>62</v>
      </c>
      <c r="D5639" s="60" t="s">
        <v>29</v>
      </c>
      <c r="E5639" s="60" t="s">
        <v>30</v>
      </c>
      <c r="F5639" s="10"/>
      <c r="G5639" s="10"/>
      <c r="H5639" s="11"/>
      <c r="I5639" s="63">
        <f>ROUND(SUMIFS(AC:AC,$A:$A,EOMONTH($A5639,-1),$B:$B,$B5639),2)</f>
        <v>0</v>
      </c>
      <c r="J5639" s="11"/>
      <c r="K5639" s="13"/>
      <c r="L5639" s="25"/>
      <c r="M5639" s="15"/>
      <c r="N5639" s="14"/>
      <c r="O5639" s="16"/>
      <c r="P5639" s="16"/>
      <c r="Q5639" s="16"/>
      <c r="R5639" s="16"/>
      <c r="S5639" s="17">
        <f t="shared" si="616"/>
        <v>0</v>
      </c>
      <c r="T5639" s="16"/>
      <c r="U5639" s="18">
        <f t="shared" si="617"/>
        <v>0</v>
      </c>
      <c r="V5639" s="18">
        <f t="shared" si="618"/>
        <v>0</v>
      </c>
      <c r="W5639" s="18">
        <f t="shared" si="619"/>
        <v>0</v>
      </c>
      <c r="X5639" s="27"/>
      <c r="Y5639" s="19">
        <f t="shared" si="620"/>
        <v>0</v>
      </c>
      <c r="Z5639" s="18">
        <f t="shared" si="621"/>
        <v>0</v>
      </c>
      <c r="AA5639" s="12"/>
      <c r="AB5639" s="12"/>
      <c r="AC5639" s="28">
        <f>+I5639+Y5639-Z5639</f>
        <v>0</v>
      </c>
      <c r="AD5639" s="20">
        <f t="shared" si="622"/>
        <v>0</v>
      </c>
      <c r="AE5639">
        <v>0</v>
      </c>
    </row>
    <row r="5640" spans="1:31" x14ac:dyDescent="0.25">
      <c r="A5640" s="9">
        <v>45291</v>
      </c>
      <c r="B5640" s="10" t="s">
        <v>86</v>
      </c>
      <c r="C5640" s="10" t="s">
        <v>62</v>
      </c>
      <c r="D5640" s="10" t="s">
        <v>40</v>
      </c>
      <c r="E5640" s="10" t="s">
        <v>30</v>
      </c>
      <c r="F5640" s="10">
        <v>90</v>
      </c>
      <c r="G5640" s="10">
        <v>98</v>
      </c>
      <c r="H5640" s="11">
        <f>SUMIFS(AA:AA,$A:$A,EOMONTH($A5640,-1),$B:$B,$B5640)</f>
        <v>172</v>
      </c>
      <c r="I5640" s="63">
        <f>ROUND(SUMIFS(AC:AC,$A:$A,EOMONTH($A5640,-1),$B:$B,$B5640),2)</f>
        <v>-4.55</v>
      </c>
      <c r="J5640" s="11">
        <f>SUMIFS(AB:AB,$A:$A,EOMONTH($A5640,-1),$B:$B,$B5640)</f>
        <v>1704.78</v>
      </c>
      <c r="K5640" s="13">
        <v>0</v>
      </c>
      <c r="L5640" s="25">
        <v>0</v>
      </c>
      <c r="M5640" s="15">
        <v>0</v>
      </c>
      <c r="N5640" s="14">
        <v>0</v>
      </c>
      <c r="O5640" s="16">
        <v>24</v>
      </c>
      <c r="P5640" s="16">
        <v>481.92</v>
      </c>
      <c r="Q5640" s="16">
        <v>0</v>
      </c>
      <c r="R5640" s="16">
        <f>Q5640*16.876/100</f>
        <v>0</v>
      </c>
      <c r="S5640" s="17">
        <f t="shared" si="616"/>
        <v>0</v>
      </c>
      <c r="T5640" s="16">
        <v>0</v>
      </c>
      <c r="U5640" s="18">
        <f t="shared" si="617"/>
        <v>16.856000000000002</v>
      </c>
      <c r="V5640" s="18">
        <f t="shared" si="618"/>
        <v>0</v>
      </c>
      <c r="W5640" s="18">
        <f t="shared" si="619"/>
        <v>0</v>
      </c>
      <c r="X5640" s="27"/>
      <c r="Y5640" s="19">
        <f t="shared" si="620"/>
        <v>0</v>
      </c>
      <c r="Z5640" s="18">
        <f t="shared" si="621"/>
        <v>2.3519999999999999</v>
      </c>
      <c r="AA5640" s="12">
        <v>148</v>
      </c>
      <c r="AB5640" s="12">
        <v>1470.54</v>
      </c>
      <c r="AC5640" s="28">
        <f>+I5640+Y5640-Z5640</f>
        <v>-6.9019999999999992</v>
      </c>
      <c r="AD5640" s="20">
        <f t="shared" si="622"/>
        <v>10</v>
      </c>
      <c r="AE5640">
        <v>10</v>
      </c>
    </row>
    <row r="5641" spans="1:31" x14ac:dyDescent="0.25">
      <c r="A5641" s="9">
        <v>45291</v>
      </c>
      <c r="B5641" s="10" t="s">
        <v>87</v>
      </c>
      <c r="C5641" s="10" t="s">
        <v>62</v>
      </c>
      <c r="D5641" s="10" t="s">
        <v>40</v>
      </c>
      <c r="E5641" s="10" t="s">
        <v>30</v>
      </c>
      <c r="F5641" s="10">
        <v>90</v>
      </c>
      <c r="G5641" s="10">
        <v>98</v>
      </c>
      <c r="H5641" s="11">
        <f>SUMIFS(AA:AA,$A:$A,EOMONTH($A5641,-1),$B:$B,$B5641)</f>
        <v>401</v>
      </c>
      <c r="I5641" s="63">
        <f>ROUND(SUMIFS(AC:AC,$A:$A,EOMONTH($A5641,-1),$B:$B,$B5641),2)</f>
        <v>14.1</v>
      </c>
      <c r="J5641" s="11">
        <f>SUMIFS(AB:AB,$A:$A,EOMONTH($A5641,-1),$B:$B,$B5641)</f>
        <v>3880.89</v>
      </c>
      <c r="K5641" s="13">
        <v>0</v>
      </c>
      <c r="L5641" s="25">
        <v>0</v>
      </c>
      <c r="M5641" s="15">
        <v>0</v>
      </c>
      <c r="N5641" s="14">
        <v>0</v>
      </c>
      <c r="O5641" s="16">
        <v>0</v>
      </c>
      <c r="P5641" s="16">
        <v>0</v>
      </c>
      <c r="Q5641" s="16">
        <v>0</v>
      </c>
      <c r="R5641" s="16">
        <f>Q5641*16.876/100</f>
        <v>0</v>
      </c>
      <c r="S5641" s="17">
        <f t="shared" si="616"/>
        <v>0</v>
      </c>
      <c r="T5641" s="16">
        <v>0</v>
      </c>
      <c r="U5641" s="18">
        <f t="shared" si="617"/>
        <v>39.298000000000002</v>
      </c>
      <c r="V5641" s="18">
        <f t="shared" si="618"/>
        <v>0</v>
      </c>
      <c r="W5641" s="18">
        <f t="shared" si="619"/>
        <v>0</v>
      </c>
      <c r="X5641" s="27"/>
      <c r="Y5641" s="19">
        <f t="shared" si="620"/>
        <v>0</v>
      </c>
      <c r="Z5641" s="18">
        <f t="shared" si="621"/>
        <v>0</v>
      </c>
      <c r="AA5641" s="12">
        <v>401</v>
      </c>
      <c r="AB5641" s="12">
        <v>3880.89</v>
      </c>
      <c r="AC5641" s="28">
        <f>+I5641+Y5641-Z5641</f>
        <v>14.1</v>
      </c>
      <c r="AD5641" s="20">
        <f t="shared" si="622"/>
        <v>0</v>
      </c>
      <c r="AE5641">
        <v>0</v>
      </c>
    </row>
    <row r="5642" spans="1:31" x14ac:dyDescent="0.25">
      <c r="A5642" s="9">
        <v>45291</v>
      </c>
      <c r="B5642" s="10" t="s">
        <v>88</v>
      </c>
      <c r="C5642" s="10" t="s">
        <v>62</v>
      </c>
      <c r="D5642" s="10" t="s">
        <v>40</v>
      </c>
      <c r="E5642" s="10" t="s">
        <v>30</v>
      </c>
      <c r="F5642" s="10">
        <v>90</v>
      </c>
      <c r="G5642" s="10">
        <v>98</v>
      </c>
      <c r="H5642" s="11">
        <f>SUMIFS(AA:AA,$A:$A,EOMONTH($A5642,-1),$B:$B,$B5642)</f>
        <v>312</v>
      </c>
      <c r="I5642" s="63">
        <f>ROUND(SUMIFS(AC:AC,$A:$A,EOMONTH($A5642,-1),$B:$B,$B5642),2)</f>
        <v>10.18</v>
      </c>
      <c r="J5642" s="11">
        <f>SUMIFS(AB:AB,$A:$A,EOMONTH($A5642,-1),$B:$B,$B5642)</f>
        <v>2995.2</v>
      </c>
      <c r="K5642" s="13">
        <v>0</v>
      </c>
      <c r="L5642" s="25">
        <v>0</v>
      </c>
      <c r="M5642" s="15">
        <v>0</v>
      </c>
      <c r="N5642" s="14">
        <v>0</v>
      </c>
      <c r="O5642" s="16">
        <v>0</v>
      </c>
      <c r="P5642" s="16">
        <v>0</v>
      </c>
      <c r="Q5642" s="16">
        <v>0</v>
      </c>
      <c r="R5642" s="16">
        <f>Q5642*16.876/100</f>
        <v>0</v>
      </c>
      <c r="S5642" s="17">
        <f t="shared" si="616"/>
        <v>0</v>
      </c>
      <c r="T5642" s="16">
        <v>0</v>
      </c>
      <c r="U5642" s="18">
        <f t="shared" si="617"/>
        <v>30.576000000000001</v>
      </c>
      <c r="V5642" s="18">
        <f t="shared" si="618"/>
        <v>0</v>
      </c>
      <c r="W5642" s="18">
        <f t="shared" si="619"/>
        <v>0</v>
      </c>
      <c r="X5642" s="27"/>
      <c r="Y5642" s="19">
        <f t="shared" si="620"/>
        <v>0</v>
      </c>
      <c r="Z5642" s="18">
        <f t="shared" si="621"/>
        <v>0</v>
      </c>
      <c r="AA5642" s="12">
        <v>312</v>
      </c>
      <c r="AB5642" s="12">
        <v>2995.2</v>
      </c>
      <c r="AC5642" s="28">
        <f>+I5642+Y5642-Z5642</f>
        <v>10.18</v>
      </c>
      <c r="AD5642" s="20">
        <f t="shared" si="622"/>
        <v>0</v>
      </c>
      <c r="AE5642">
        <v>0</v>
      </c>
    </row>
    <row r="5643" spans="1:31" x14ac:dyDescent="0.25">
      <c r="A5643" s="9">
        <v>45291</v>
      </c>
      <c r="B5643" s="10" t="s">
        <v>89</v>
      </c>
      <c r="C5643" s="10" t="s">
        <v>62</v>
      </c>
      <c r="D5643" s="10" t="s">
        <v>40</v>
      </c>
      <c r="E5643" s="10" t="s">
        <v>30</v>
      </c>
      <c r="F5643" s="10">
        <v>90</v>
      </c>
      <c r="G5643" s="10">
        <v>98</v>
      </c>
      <c r="H5643" s="11">
        <f>SUMIFS(AA:AA,$A:$A,EOMONTH($A5643,-1),$B:$B,$B5643)</f>
        <v>123</v>
      </c>
      <c r="I5643" s="63">
        <f>ROUND(SUMIFS(AC:AC,$A:$A,EOMONTH($A5643,-1),$B:$B,$B5643),2)</f>
        <v>4.71</v>
      </c>
      <c r="J5643" s="11">
        <f>SUMIFS(AB:AB,$A:$A,EOMONTH($A5643,-1),$B:$B,$B5643)</f>
        <v>1979.07</v>
      </c>
      <c r="K5643" s="13">
        <v>0</v>
      </c>
      <c r="L5643" s="25">
        <v>0</v>
      </c>
      <c r="M5643" s="15">
        <v>0</v>
      </c>
      <c r="N5643" s="14">
        <v>0</v>
      </c>
      <c r="O5643" s="16">
        <v>0</v>
      </c>
      <c r="P5643" s="16">
        <v>0</v>
      </c>
      <c r="Q5643" s="16">
        <v>0</v>
      </c>
      <c r="R5643" s="16">
        <f>Q5643*16.876/100</f>
        <v>0</v>
      </c>
      <c r="S5643" s="17">
        <f t="shared" si="616"/>
        <v>0</v>
      </c>
      <c r="T5643" s="16">
        <v>0</v>
      </c>
      <c r="U5643" s="18">
        <f t="shared" si="617"/>
        <v>12.054</v>
      </c>
      <c r="V5643" s="18">
        <f t="shared" si="618"/>
        <v>0</v>
      </c>
      <c r="W5643" s="18">
        <f t="shared" si="619"/>
        <v>0</v>
      </c>
      <c r="X5643" s="27"/>
      <c r="Y5643" s="19">
        <f t="shared" si="620"/>
        <v>0</v>
      </c>
      <c r="Z5643" s="18">
        <f t="shared" si="621"/>
        <v>0</v>
      </c>
      <c r="AA5643" s="12">
        <v>123</v>
      </c>
      <c r="AB5643" s="12">
        <v>1979.07</v>
      </c>
      <c r="AC5643" s="28">
        <f>+I5643+Y5643-Z5643</f>
        <v>4.71</v>
      </c>
      <c r="AD5643" s="20">
        <f t="shared" si="622"/>
        <v>0</v>
      </c>
      <c r="AE5643">
        <v>0</v>
      </c>
    </row>
    <row r="5644" spans="1:31" x14ac:dyDescent="0.25">
      <c r="A5644" s="9">
        <v>45291</v>
      </c>
      <c r="B5644" s="10" t="s">
        <v>90</v>
      </c>
      <c r="C5644" s="10" t="s">
        <v>62</v>
      </c>
      <c r="D5644" s="10" t="s">
        <v>40</v>
      </c>
      <c r="E5644" s="10" t="s">
        <v>30</v>
      </c>
      <c r="F5644" s="10">
        <v>90</v>
      </c>
      <c r="G5644" s="10">
        <v>98</v>
      </c>
      <c r="H5644" s="11">
        <f>SUMIFS(AA:AA,$A:$A,EOMONTH($A5644,-1),$B:$B,$B5644)</f>
        <v>92</v>
      </c>
      <c r="I5644" s="63">
        <f>ROUND(SUMIFS(AC:AC,$A:$A,EOMONTH($A5644,-1),$B:$B,$B5644),2)</f>
        <v>0.77</v>
      </c>
      <c r="J5644" s="11">
        <f>SUMIFS(AB:AB,$A:$A,EOMONTH($A5644,-1),$B:$B,$B5644)</f>
        <v>1973.4</v>
      </c>
      <c r="K5644" s="13">
        <v>0</v>
      </c>
      <c r="L5644" s="25">
        <v>0</v>
      </c>
      <c r="M5644" s="15">
        <v>0</v>
      </c>
      <c r="N5644" s="14">
        <v>0</v>
      </c>
      <c r="O5644" s="16">
        <v>36</v>
      </c>
      <c r="P5644" s="16">
        <v>722.88</v>
      </c>
      <c r="Q5644" s="16">
        <v>0</v>
      </c>
      <c r="R5644" s="16">
        <f>Q5644*16.876/100</f>
        <v>0</v>
      </c>
      <c r="S5644" s="17">
        <f t="shared" si="616"/>
        <v>0</v>
      </c>
      <c r="T5644" s="16">
        <v>0</v>
      </c>
      <c r="U5644" s="18">
        <f t="shared" si="617"/>
        <v>9.016</v>
      </c>
      <c r="V5644" s="18">
        <f t="shared" si="618"/>
        <v>0</v>
      </c>
      <c r="W5644" s="18">
        <f t="shared" si="619"/>
        <v>0</v>
      </c>
      <c r="X5644" s="27"/>
      <c r="Y5644" s="19">
        <f t="shared" si="620"/>
        <v>0</v>
      </c>
      <c r="Z5644" s="18">
        <f t="shared" si="621"/>
        <v>3.528</v>
      </c>
      <c r="AA5644" s="12">
        <v>56</v>
      </c>
      <c r="AB5644" s="12">
        <v>1250.52</v>
      </c>
      <c r="AC5644" s="28">
        <f>+I5644+Y5644-Z5644</f>
        <v>-2.758</v>
      </c>
      <c r="AD5644" s="20">
        <f t="shared" si="622"/>
        <v>10</v>
      </c>
      <c r="AE5644">
        <v>10</v>
      </c>
    </row>
    <row r="5645" spans="1:31" x14ac:dyDescent="0.25">
      <c r="A5645" s="9">
        <v>45291</v>
      </c>
      <c r="B5645" s="10" t="s">
        <v>91</v>
      </c>
      <c r="C5645" s="10" t="s">
        <v>62</v>
      </c>
      <c r="D5645" s="10" t="s">
        <v>40</v>
      </c>
      <c r="E5645" s="10" t="s">
        <v>30</v>
      </c>
      <c r="F5645" s="10">
        <v>90</v>
      </c>
      <c r="G5645" s="10">
        <v>98</v>
      </c>
      <c r="H5645" s="11">
        <f>SUMIFS(AA:AA,$A:$A,EOMONTH($A5645,-1),$B:$B,$B5645)</f>
        <v>259</v>
      </c>
      <c r="I5645" s="63">
        <f>ROUND(SUMIFS(AC:AC,$A:$A,EOMONTH($A5645,-1),$B:$B,$B5645),2)</f>
        <v>8.3000000000000007</v>
      </c>
      <c r="J5645" s="11">
        <f>SUMIFS(AB:AB,$A:$A,EOMONTH($A5645,-1),$B:$B,$B5645)</f>
        <v>4274.51</v>
      </c>
      <c r="K5645" s="13">
        <v>0</v>
      </c>
      <c r="L5645" s="25">
        <v>0</v>
      </c>
      <c r="M5645" s="15">
        <v>0</v>
      </c>
      <c r="N5645" s="14">
        <v>0</v>
      </c>
      <c r="O5645" s="16">
        <v>0</v>
      </c>
      <c r="P5645" s="16">
        <v>0</v>
      </c>
      <c r="Q5645" s="16">
        <v>0</v>
      </c>
      <c r="R5645" s="16">
        <f>Q5645*16.876/100</f>
        <v>0</v>
      </c>
      <c r="S5645" s="17">
        <f t="shared" si="616"/>
        <v>0</v>
      </c>
      <c r="T5645" s="16">
        <v>0</v>
      </c>
      <c r="U5645" s="18">
        <f t="shared" si="617"/>
        <v>25.382000000000001</v>
      </c>
      <c r="V5645" s="18">
        <f t="shared" si="618"/>
        <v>0</v>
      </c>
      <c r="W5645" s="18">
        <f t="shared" si="619"/>
        <v>0</v>
      </c>
      <c r="X5645" s="27"/>
      <c r="Y5645" s="19">
        <f t="shared" si="620"/>
        <v>0</v>
      </c>
      <c r="Z5645" s="18">
        <f t="shared" si="621"/>
        <v>0</v>
      </c>
      <c r="AA5645" s="12">
        <v>259</v>
      </c>
      <c r="AB5645" s="12">
        <v>4274.51</v>
      </c>
      <c r="AC5645" s="28">
        <f>+I5645+Y5645-Z5645</f>
        <v>8.3000000000000007</v>
      </c>
      <c r="AD5645" s="20">
        <f t="shared" si="622"/>
        <v>0</v>
      </c>
      <c r="AE5645">
        <v>0</v>
      </c>
    </row>
    <row r="5646" spans="1:31" x14ac:dyDescent="0.25">
      <c r="A5646" s="9">
        <v>45291</v>
      </c>
      <c r="B5646" s="10" t="s">
        <v>92</v>
      </c>
      <c r="C5646" s="10" t="s">
        <v>62</v>
      </c>
      <c r="D5646" s="10" t="s">
        <v>40</v>
      </c>
      <c r="E5646" s="10" t="s">
        <v>30</v>
      </c>
      <c r="F5646" s="10">
        <v>90</v>
      </c>
      <c r="G5646" s="10">
        <v>98</v>
      </c>
      <c r="H5646" s="11">
        <f>SUMIFS(AA:AA,$A:$A,EOMONTH($A5646,-1),$B:$B,$B5646)</f>
        <v>457</v>
      </c>
      <c r="I5646" s="63">
        <f>ROUND(SUMIFS(AC:AC,$A:$A,EOMONTH($A5646,-1),$B:$B,$B5646),2)</f>
        <v>19.149999999999999</v>
      </c>
      <c r="J5646" s="11">
        <f>SUMIFS(AB:AB,$A:$A,EOMONTH($A5646,-1),$B:$B,$B5646)</f>
        <v>5662.23</v>
      </c>
      <c r="K5646" s="13">
        <v>0</v>
      </c>
      <c r="L5646" s="25">
        <v>0</v>
      </c>
      <c r="M5646" s="15">
        <v>0</v>
      </c>
      <c r="N5646" s="14">
        <v>0</v>
      </c>
      <c r="O5646" s="16">
        <v>0</v>
      </c>
      <c r="P5646" s="16">
        <v>0</v>
      </c>
      <c r="Q5646" s="16">
        <v>0</v>
      </c>
      <c r="R5646" s="16">
        <f>Q5646*16.876/100</f>
        <v>0</v>
      </c>
      <c r="S5646" s="17">
        <f t="shared" si="616"/>
        <v>0</v>
      </c>
      <c r="T5646" s="16">
        <v>0</v>
      </c>
      <c r="U5646" s="18">
        <f t="shared" si="617"/>
        <v>44.786000000000001</v>
      </c>
      <c r="V5646" s="18">
        <f t="shared" si="618"/>
        <v>0</v>
      </c>
      <c r="W5646" s="18">
        <f t="shared" si="619"/>
        <v>0</v>
      </c>
      <c r="X5646" s="27"/>
      <c r="Y5646" s="19">
        <f t="shared" si="620"/>
        <v>0</v>
      </c>
      <c r="Z5646" s="18">
        <f t="shared" si="621"/>
        <v>0</v>
      </c>
      <c r="AA5646" s="12">
        <v>457</v>
      </c>
      <c r="AB5646" s="12">
        <v>5662.23</v>
      </c>
      <c r="AC5646" s="28">
        <f>+I5646+Y5646-Z5646</f>
        <v>19.149999999999999</v>
      </c>
      <c r="AD5646" s="20">
        <f t="shared" si="622"/>
        <v>0</v>
      </c>
      <c r="AE5646">
        <v>0</v>
      </c>
    </row>
    <row r="5647" spans="1:31" x14ac:dyDescent="0.25">
      <c r="A5647" s="9">
        <v>45291</v>
      </c>
      <c r="B5647" s="10" t="s">
        <v>793</v>
      </c>
      <c r="C5647" s="10" t="s">
        <v>39</v>
      </c>
      <c r="D5647" s="10" t="s">
        <v>40</v>
      </c>
      <c r="E5647" s="10" t="s">
        <v>30</v>
      </c>
      <c r="F5647" s="10">
        <v>120</v>
      </c>
      <c r="G5647" s="10">
        <v>131</v>
      </c>
      <c r="H5647" s="11">
        <f>SUMIFS(AA:AA,$A:$A,EOMONTH($A5647,-1),$B:$B,$B5647)</f>
        <v>-113</v>
      </c>
      <c r="I5647" s="63">
        <f>ROUND(SUMIFS(AC:AC,$A:$A,EOMONTH($A5647,-1),$B:$B,$B5647),2)</f>
        <v>-14.81</v>
      </c>
      <c r="J5647" s="11">
        <f>SUMIFS(AB:AB,$A:$A,EOMONTH($A5647,-1),$B:$B,$B5647)</f>
        <v>-2658.27</v>
      </c>
      <c r="K5647" s="13">
        <v>0</v>
      </c>
      <c r="L5647" s="25">
        <v>0</v>
      </c>
      <c r="M5647" s="15">
        <v>0</v>
      </c>
      <c r="N5647" s="14">
        <v>0</v>
      </c>
      <c r="O5647" s="16">
        <v>24</v>
      </c>
      <c r="P5647" s="16">
        <v>605.52</v>
      </c>
      <c r="Q5647" s="16">
        <v>0</v>
      </c>
      <c r="R5647" s="16">
        <f>Q5647*16.876/100</f>
        <v>0</v>
      </c>
      <c r="S5647" s="17">
        <f t="shared" si="616"/>
        <v>0</v>
      </c>
      <c r="T5647" s="16">
        <v>0</v>
      </c>
      <c r="U5647" s="18">
        <f t="shared" si="617"/>
        <v>-14.803000000000001</v>
      </c>
      <c r="V5647" s="18">
        <f t="shared" si="618"/>
        <v>0</v>
      </c>
      <c r="W5647" s="18">
        <f t="shared" si="619"/>
        <v>0</v>
      </c>
      <c r="X5647" s="27"/>
      <c r="Y5647" s="19">
        <f t="shared" si="620"/>
        <v>0</v>
      </c>
      <c r="Z5647" s="18">
        <f t="shared" si="621"/>
        <v>3.1440000000000001</v>
      </c>
      <c r="AA5647" s="12">
        <v>-137</v>
      </c>
      <c r="AB5647" s="12">
        <v>-3263.79</v>
      </c>
      <c r="AC5647" s="28">
        <f>+I5647+Y5647-Z5647</f>
        <v>-17.954000000000001</v>
      </c>
      <c r="AD5647" s="20">
        <f t="shared" si="622"/>
        <v>20</v>
      </c>
      <c r="AE5647">
        <v>20</v>
      </c>
    </row>
    <row r="5648" spans="1:31" x14ac:dyDescent="0.25">
      <c r="A5648" s="9">
        <v>45291</v>
      </c>
      <c r="B5648" s="10" t="s">
        <v>93</v>
      </c>
      <c r="C5648" s="10" t="s">
        <v>62</v>
      </c>
      <c r="D5648" s="10" t="s">
        <v>40</v>
      </c>
      <c r="E5648" s="10" t="s">
        <v>30</v>
      </c>
      <c r="F5648" s="10">
        <v>120</v>
      </c>
      <c r="G5648" s="10">
        <v>131</v>
      </c>
      <c r="H5648" s="11">
        <f>SUMIFS(AA:AA,$A:$A,EOMONTH($A5648,-1),$B:$B,$B5648)</f>
        <v>132</v>
      </c>
      <c r="I5648" s="63">
        <f>ROUND(SUMIFS(AC:AC,$A:$A,EOMONTH($A5648,-1),$B:$B,$B5648),2)</f>
        <v>4.51</v>
      </c>
      <c r="J5648" s="11">
        <f>SUMIFS(AB:AB,$A:$A,EOMONTH($A5648,-1),$B:$B,$B5648)</f>
        <v>0</v>
      </c>
      <c r="K5648" s="13">
        <v>0</v>
      </c>
      <c r="L5648" s="25">
        <v>0</v>
      </c>
      <c r="M5648" s="15">
        <v>0</v>
      </c>
      <c r="N5648" s="14">
        <v>0</v>
      </c>
      <c r="O5648" s="16">
        <v>0</v>
      </c>
      <c r="P5648" s="16">
        <v>0</v>
      </c>
      <c r="Q5648" s="16">
        <v>0</v>
      </c>
      <c r="R5648" s="16">
        <f>Q5648*16.876/100</f>
        <v>0</v>
      </c>
      <c r="S5648" s="17">
        <f t="shared" si="616"/>
        <v>0</v>
      </c>
      <c r="T5648" s="16">
        <v>0</v>
      </c>
      <c r="U5648" s="18">
        <f t="shared" si="617"/>
        <v>17.292000000000002</v>
      </c>
      <c r="V5648" s="18">
        <f t="shared" si="618"/>
        <v>0</v>
      </c>
      <c r="W5648" s="18">
        <f t="shared" si="619"/>
        <v>0</v>
      </c>
      <c r="X5648" s="27"/>
      <c r="Y5648" s="19">
        <f t="shared" si="620"/>
        <v>0</v>
      </c>
      <c r="Z5648" s="18">
        <f t="shared" si="621"/>
        <v>0</v>
      </c>
      <c r="AA5648" s="12">
        <v>132</v>
      </c>
      <c r="AB5648" s="12">
        <v>0</v>
      </c>
      <c r="AC5648" s="28">
        <f>+I5648+Y5648-Z5648</f>
        <v>4.51</v>
      </c>
      <c r="AD5648" s="20">
        <f t="shared" si="622"/>
        <v>0</v>
      </c>
      <c r="AE5648">
        <v>0</v>
      </c>
    </row>
    <row r="5649" spans="1:31" x14ac:dyDescent="0.25">
      <c r="A5649" s="9">
        <v>45291</v>
      </c>
      <c r="B5649" s="10" t="s">
        <v>94</v>
      </c>
      <c r="C5649" s="10" t="s">
        <v>62</v>
      </c>
      <c r="D5649" s="10" t="s">
        <v>40</v>
      </c>
      <c r="E5649" s="10" t="s">
        <v>30</v>
      </c>
      <c r="F5649" s="10">
        <v>120</v>
      </c>
      <c r="G5649" s="10">
        <v>131</v>
      </c>
      <c r="H5649" s="11">
        <f>SUMIFS(AA:AA,$A:$A,EOMONTH($A5649,-1),$B:$B,$B5649)</f>
        <v>135</v>
      </c>
      <c r="I5649" s="63">
        <f>ROUND(SUMIFS(AC:AC,$A:$A,EOMONTH($A5649,-1),$B:$B,$B5649),2)</f>
        <v>4.1100000000000003</v>
      </c>
      <c r="J5649" s="11">
        <f>SUMIFS(AB:AB,$A:$A,EOMONTH($A5649,-1),$B:$B,$B5649)</f>
        <v>0</v>
      </c>
      <c r="K5649" s="13">
        <v>0</v>
      </c>
      <c r="L5649" s="25">
        <v>0</v>
      </c>
      <c r="M5649" s="15">
        <v>0</v>
      </c>
      <c r="N5649" s="14">
        <v>0</v>
      </c>
      <c r="O5649" s="16">
        <v>0</v>
      </c>
      <c r="P5649" s="16">
        <v>0</v>
      </c>
      <c r="Q5649" s="16">
        <v>0</v>
      </c>
      <c r="R5649" s="16">
        <f>Q5649*16.876/100</f>
        <v>0</v>
      </c>
      <c r="S5649" s="17">
        <f t="shared" si="616"/>
        <v>0</v>
      </c>
      <c r="T5649" s="16">
        <v>0</v>
      </c>
      <c r="U5649" s="18">
        <f t="shared" si="617"/>
        <v>17.684999999999999</v>
      </c>
      <c r="V5649" s="18">
        <f t="shared" si="618"/>
        <v>0</v>
      </c>
      <c r="W5649" s="18">
        <f t="shared" si="619"/>
        <v>0</v>
      </c>
      <c r="X5649" s="27"/>
      <c r="Y5649" s="19">
        <f t="shared" si="620"/>
        <v>0</v>
      </c>
      <c r="Z5649" s="18">
        <f t="shared" si="621"/>
        <v>0</v>
      </c>
      <c r="AA5649" s="12">
        <v>135</v>
      </c>
      <c r="AB5649" s="12">
        <v>0</v>
      </c>
      <c r="AC5649" s="28">
        <f>+I5649+Y5649-Z5649</f>
        <v>4.1100000000000003</v>
      </c>
      <c r="AD5649" s="20">
        <f t="shared" si="622"/>
        <v>0</v>
      </c>
      <c r="AE5649">
        <v>0</v>
      </c>
    </row>
    <row r="5650" spans="1:31" x14ac:dyDescent="0.25">
      <c r="A5650" s="9">
        <v>45291</v>
      </c>
      <c r="B5650" s="10" t="s">
        <v>95</v>
      </c>
      <c r="C5650" s="10" t="s">
        <v>62</v>
      </c>
      <c r="D5650" s="10" t="s">
        <v>40</v>
      </c>
      <c r="E5650" s="10" t="s">
        <v>30</v>
      </c>
      <c r="F5650" s="10">
        <v>120</v>
      </c>
      <c r="G5650" s="10">
        <v>131</v>
      </c>
      <c r="H5650" s="11">
        <f>SUMIFS(AA:AA,$A:$A,EOMONTH($A5650,-1),$B:$B,$B5650)</f>
        <v>185</v>
      </c>
      <c r="I5650" s="63">
        <f>ROUND(SUMIFS(AC:AC,$A:$A,EOMONTH($A5650,-1),$B:$B,$B5650),2)</f>
        <v>8.01</v>
      </c>
      <c r="J5650" s="11">
        <f>SUMIFS(AB:AB,$A:$A,EOMONTH($A5650,-1),$B:$B,$B5650)</f>
        <v>0</v>
      </c>
      <c r="K5650" s="13">
        <v>0</v>
      </c>
      <c r="L5650" s="25">
        <v>0</v>
      </c>
      <c r="M5650" s="15">
        <v>0</v>
      </c>
      <c r="N5650" s="14">
        <v>0</v>
      </c>
      <c r="O5650" s="16">
        <v>0</v>
      </c>
      <c r="P5650" s="16">
        <v>0</v>
      </c>
      <c r="Q5650" s="16">
        <v>0</v>
      </c>
      <c r="R5650" s="16">
        <f>Q5650*16.876/100</f>
        <v>0</v>
      </c>
      <c r="S5650" s="17">
        <f t="shared" si="616"/>
        <v>0</v>
      </c>
      <c r="T5650" s="16">
        <v>0</v>
      </c>
      <c r="U5650" s="18">
        <f t="shared" si="617"/>
        <v>24.234999999999999</v>
      </c>
      <c r="V5650" s="18">
        <f t="shared" si="618"/>
        <v>0</v>
      </c>
      <c r="W5650" s="18">
        <f t="shared" si="619"/>
        <v>0</v>
      </c>
      <c r="X5650" s="27"/>
      <c r="Y5650" s="19">
        <f t="shared" si="620"/>
        <v>0</v>
      </c>
      <c r="Z5650" s="18">
        <f t="shared" si="621"/>
        <v>0</v>
      </c>
      <c r="AA5650" s="12">
        <v>185</v>
      </c>
      <c r="AB5650" s="12">
        <v>0</v>
      </c>
      <c r="AC5650" s="28">
        <f>+I5650+Y5650-Z5650</f>
        <v>8.01</v>
      </c>
      <c r="AD5650" s="20">
        <f t="shared" si="622"/>
        <v>0</v>
      </c>
      <c r="AE5650">
        <v>0</v>
      </c>
    </row>
    <row r="5651" spans="1:31" x14ac:dyDescent="0.25">
      <c r="A5651" s="9">
        <v>45291</v>
      </c>
      <c r="B5651" s="10" t="s">
        <v>96</v>
      </c>
      <c r="C5651" s="10" t="s">
        <v>62</v>
      </c>
      <c r="D5651" s="10" t="s">
        <v>40</v>
      </c>
      <c r="E5651" s="10" t="s">
        <v>30</v>
      </c>
      <c r="F5651" s="10">
        <v>120</v>
      </c>
      <c r="G5651" s="10">
        <v>131</v>
      </c>
      <c r="H5651" s="11">
        <f>SUMIFS(AA:AA,$A:$A,EOMONTH($A5651,-1),$B:$B,$B5651)</f>
        <v>151</v>
      </c>
      <c r="I5651" s="63">
        <f>ROUND(SUMIFS(AC:AC,$A:$A,EOMONTH($A5651,-1),$B:$B,$B5651),2)</f>
        <v>4.67</v>
      </c>
      <c r="J5651" s="11">
        <f>SUMIFS(AB:AB,$A:$A,EOMONTH($A5651,-1),$B:$B,$B5651)</f>
        <v>0</v>
      </c>
      <c r="K5651" s="13">
        <v>0</v>
      </c>
      <c r="L5651" s="25">
        <v>0</v>
      </c>
      <c r="M5651" s="15">
        <v>0</v>
      </c>
      <c r="N5651" s="14">
        <v>0</v>
      </c>
      <c r="O5651" s="16">
        <v>36</v>
      </c>
      <c r="P5651" s="16">
        <v>807.48</v>
      </c>
      <c r="Q5651" s="16">
        <v>0</v>
      </c>
      <c r="R5651" s="16">
        <f>Q5651*16.876/100</f>
        <v>0</v>
      </c>
      <c r="S5651" s="17">
        <f t="shared" si="616"/>
        <v>0</v>
      </c>
      <c r="T5651" s="16">
        <v>0</v>
      </c>
      <c r="U5651" s="18">
        <f t="shared" si="617"/>
        <v>19.780999999999999</v>
      </c>
      <c r="V5651" s="18">
        <f t="shared" si="618"/>
        <v>0</v>
      </c>
      <c r="W5651" s="18">
        <f t="shared" si="619"/>
        <v>0</v>
      </c>
      <c r="X5651" s="27"/>
      <c r="Y5651" s="19">
        <f t="shared" si="620"/>
        <v>0</v>
      </c>
      <c r="Z5651" s="18">
        <f t="shared" si="621"/>
        <v>4.7160000000000002</v>
      </c>
      <c r="AA5651" s="12">
        <v>115</v>
      </c>
      <c r="AB5651" s="12">
        <v>0</v>
      </c>
      <c r="AC5651" s="28">
        <f>+I5651+Y5651-Z5651</f>
        <v>-4.6000000000000263E-2</v>
      </c>
      <c r="AD5651" s="20">
        <f t="shared" si="622"/>
        <v>10</v>
      </c>
      <c r="AE5651">
        <v>10</v>
      </c>
    </row>
    <row r="5652" spans="1:31" x14ac:dyDescent="0.25">
      <c r="A5652" s="9">
        <v>45291</v>
      </c>
      <c r="B5652" s="10" t="s">
        <v>97</v>
      </c>
      <c r="C5652" s="10" t="s">
        <v>62</v>
      </c>
      <c r="D5652" s="10" t="s">
        <v>40</v>
      </c>
      <c r="E5652" s="10" t="s">
        <v>30</v>
      </c>
      <c r="F5652" s="10">
        <v>120</v>
      </c>
      <c r="G5652" s="10">
        <v>131</v>
      </c>
      <c r="H5652" s="11">
        <f>SUMIFS(AA:AA,$A:$A,EOMONTH($A5652,-1),$B:$B,$B5652)</f>
        <v>191</v>
      </c>
      <c r="I5652" s="63">
        <f>ROUND(SUMIFS(AC:AC,$A:$A,EOMONTH($A5652,-1),$B:$B,$B5652),2)</f>
        <v>6.23</v>
      </c>
      <c r="J5652" s="11">
        <f>SUMIFS(AB:AB,$A:$A,EOMONTH($A5652,-1),$B:$B,$B5652)</f>
        <v>0</v>
      </c>
      <c r="K5652" s="13">
        <v>0</v>
      </c>
      <c r="L5652" s="25">
        <v>0</v>
      </c>
      <c r="M5652" s="15">
        <v>0</v>
      </c>
      <c r="N5652" s="14">
        <v>0</v>
      </c>
      <c r="O5652" s="16">
        <v>0</v>
      </c>
      <c r="P5652" s="16">
        <v>0</v>
      </c>
      <c r="Q5652" s="16">
        <v>0</v>
      </c>
      <c r="R5652" s="16">
        <f>Q5652*16.876/100</f>
        <v>0</v>
      </c>
      <c r="S5652" s="17">
        <f t="shared" si="616"/>
        <v>0</v>
      </c>
      <c r="T5652" s="16">
        <v>0</v>
      </c>
      <c r="U5652" s="18">
        <f t="shared" si="617"/>
        <v>25.021000000000001</v>
      </c>
      <c r="V5652" s="18">
        <f t="shared" si="618"/>
        <v>0</v>
      </c>
      <c r="W5652" s="18">
        <f t="shared" si="619"/>
        <v>0</v>
      </c>
      <c r="X5652" s="27"/>
      <c r="Y5652" s="19">
        <f t="shared" si="620"/>
        <v>0</v>
      </c>
      <c r="Z5652" s="18">
        <f t="shared" si="621"/>
        <v>0</v>
      </c>
      <c r="AA5652" s="12">
        <v>191</v>
      </c>
      <c r="AB5652" s="12">
        <v>0</v>
      </c>
      <c r="AC5652" s="28">
        <f>+I5652+Y5652-Z5652</f>
        <v>6.23</v>
      </c>
      <c r="AD5652" s="20">
        <f t="shared" si="622"/>
        <v>0</v>
      </c>
      <c r="AE5652">
        <v>0</v>
      </c>
    </row>
    <row r="5653" spans="1:31" x14ac:dyDescent="0.25">
      <c r="A5653" s="9">
        <v>45291</v>
      </c>
      <c r="B5653" s="10" t="s">
        <v>98</v>
      </c>
      <c r="C5653" s="10" t="s">
        <v>62</v>
      </c>
      <c r="D5653" s="10" t="s">
        <v>40</v>
      </c>
      <c r="E5653" s="10" t="s">
        <v>30</v>
      </c>
      <c r="F5653" s="10">
        <v>120</v>
      </c>
      <c r="G5653" s="10">
        <v>131</v>
      </c>
      <c r="H5653" s="11">
        <f>SUMIFS(AA:AA,$A:$A,EOMONTH($A5653,-1),$B:$B,$B5653)</f>
        <v>132</v>
      </c>
      <c r="I5653" s="63">
        <f>ROUND(SUMIFS(AC:AC,$A:$A,EOMONTH($A5653,-1),$B:$B,$B5653),2)</f>
        <v>3.98</v>
      </c>
      <c r="J5653" s="11">
        <f>SUMIFS(AB:AB,$A:$A,EOMONTH($A5653,-1),$B:$B,$B5653)</f>
        <v>0</v>
      </c>
      <c r="K5653" s="13">
        <v>0</v>
      </c>
      <c r="L5653" s="25">
        <v>0</v>
      </c>
      <c r="M5653" s="15">
        <v>0</v>
      </c>
      <c r="N5653" s="14">
        <v>0</v>
      </c>
      <c r="O5653" s="16">
        <v>0</v>
      </c>
      <c r="P5653" s="16">
        <v>0</v>
      </c>
      <c r="Q5653" s="16">
        <v>0</v>
      </c>
      <c r="R5653" s="16">
        <f>Q5653*16.876/100</f>
        <v>0</v>
      </c>
      <c r="S5653" s="17">
        <f t="shared" si="616"/>
        <v>0</v>
      </c>
      <c r="T5653" s="16">
        <v>0</v>
      </c>
      <c r="U5653" s="18">
        <f t="shared" si="617"/>
        <v>17.292000000000002</v>
      </c>
      <c r="V5653" s="18">
        <f t="shared" si="618"/>
        <v>0</v>
      </c>
      <c r="W5653" s="18">
        <f t="shared" si="619"/>
        <v>0</v>
      </c>
      <c r="X5653" s="27"/>
      <c r="Y5653" s="19">
        <f t="shared" si="620"/>
        <v>0</v>
      </c>
      <c r="Z5653" s="18">
        <f t="shared" si="621"/>
        <v>0</v>
      </c>
      <c r="AA5653" s="12">
        <v>132</v>
      </c>
      <c r="AB5653" s="12">
        <v>0</v>
      </c>
      <c r="AC5653" s="28">
        <f>+I5653+Y5653-Z5653</f>
        <v>3.98</v>
      </c>
      <c r="AD5653" s="20">
        <f t="shared" si="622"/>
        <v>0</v>
      </c>
      <c r="AE5653">
        <v>0</v>
      </c>
    </row>
    <row r="5654" spans="1:31" x14ac:dyDescent="0.25">
      <c r="A5654" s="9">
        <v>45291</v>
      </c>
      <c r="B5654" s="10" t="s">
        <v>99</v>
      </c>
      <c r="C5654" s="10" t="s">
        <v>62</v>
      </c>
      <c r="D5654" s="10" t="s">
        <v>40</v>
      </c>
      <c r="E5654" s="10" t="s">
        <v>30</v>
      </c>
      <c r="F5654" s="10">
        <v>120</v>
      </c>
      <c r="G5654" s="10">
        <v>131</v>
      </c>
      <c r="H5654" s="11">
        <f>SUMIFS(AA:AA,$A:$A,EOMONTH($A5654,-1),$B:$B,$B5654)</f>
        <v>-16</v>
      </c>
      <c r="I5654" s="63">
        <f>ROUND(SUMIFS(AC:AC,$A:$A,EOMONTH($A5654,-1),$B:$B,$B5654),2)</f>
        <v>0.69</v>
      </c>
      <c r="J5654" s="11">
        <f>SUMIFS(AB:AB,$A:$A,EOMONTH($A5654,-1),$B:$B,$B5654)</f>
        <v>0</v>
      </c>
      <c r="K5654" s="13">
        <v>0</v>
      </c>
      <c r="L5654" s="25">
        <v>0</v>
      </c>
      <c r="M5654" s="15">
        <v>0</v>
      </c>
      <c r="N5654" s="14">
        <v>0</v>
      </c>
      <c r="O5654" s="16">
        <v>0</v>
      </c>
      <c r="P5654" s="16">
        <v>0</v>
      </c>
      <c r="Q5654" s="16">
        <v>0</v>
      </c>
      <c r="R5654" s="16">
        <f>Q5654*16.876/100</f>
        <v>0</v>
      </c>
      <c r="S5654" s="17">
        <f t="shared" si="616"/>
        <v>0</v>
      </c>
      <c r="T5654" s="16">
        <v>0</v>
      </c>
      <c r="U5654" s="18">
        <f t="shared" si="617"/>
        <v>-2.0960000000000001</v>
      </c>
      <c r="V5654" s="18">
        <f t="shared" si="618"/>
        <v>0</v>
      </c>
      <c r="W5654" s="18">
        <f t="shared" si="619"/>
        <v>0</v>
      </c>
      <c r="X5654" s="27"/>
      <c r="Y5654" s="19">
        <f t="shared" si="620"/>
        <v>0</v>
      </c>
      <c r="Z5654" s="18">
        <f t="shared" si="621"/>
        <v>0</v>
      </c>
      <c r="AA5654" s="12">
        <v>-16</v>
      </c>
      <c r="AB5654" s="12">
        <v>0</v>
      </c>
      <c r="AC5654" s="28">
        <f>+I5654+Y5654-Z5654</f>
        <v>0.69</v>
      </c>
      <c r="AD5654" s="20">
        <f t="shared" si="622"/>
        <v>0</v>
      </c>
      <c r="AE5654">
        <v>10</v>
      </c>
    </row>
    <row r="5655" spans="1:31" x14ac:dyDescent="0.25">
      <c r="A5655" s="9">
        <v>45291</v>
      </c>
      <c r="B5655" s="10" t="s">
        <v>100</v>
      </c>
      <c r="C5655" s="10" t="s">
        <v>77</v>
      </c>
      <c r="D5655" s="10" t="s">
        <v>40</v>
      </c>
      <c r="E5655" s="10" t="s">
        <v>30</v>
      </c>
      <c r="F5655" s="10">
        <v>66</v>
      </c>
      <c r="G5655" s="10">
        <v>72</v>
      </c>
      <c r="H5655" s="11">
        <f>SUMIFS(AA:AA,$A:$A,EOMONTH($A5655,-1),$B:$B,$B5655)</f>
        <v>8959</v>
      </c>
      <c r="I5655" s="63">
        <f>ROUND(SUMIFS(AC:AC,$A:$A,EOMONTH($A5655,-1),$B:$B,$B5655),2)</f>
        <v>432.9</v>
      </c>
      <c r="J5655" s="11">
        <f>SUMIFS(AB:AB,$A:$A,EOMONTH($A5655,-1),$B:$B,$B5655)</f>
        <v>56340.09</v>
      </c>
      <c r="K5655" s="13">
        <v>0</v>
      </c>
      <c r="L5655" s="25">
        <v>0</v>
      </c>
      <c r="M5655" s="15">
        <v>3550</v>
      </c>
      <c r="N5655" s="14">
        <v>19728.21</v>
      </c>
      <c r="O5655" s="16">
        <v>4838</v>
      </c>
      <c r="P5655" s="16">
        <v>84929.98</v>
      </c>
      <c r="Q5655" s="16">
        <v>0</v>
      </c>
      <c r="R5655" s="16">
        <f>Q5655*16.876/100</f>
        <v>0</v>
      </c>
      <c r="S5655" s="17">
        <f t="shared" si="616"/>
        <v>0</v>
      </c>
      <c r="T5655" s="16">
        <v>0</v>
      </c>
      <c r="U5655" s="18">
        <f t="shared" si="617"/>
        <v>645.048</v>
      </c>
      <c r="V5655" s="18">
        <f t="shared" si="618"/>
        <v>234.3</v>
      </c>
      <c r="W5655" s="18">
        <f t="shared" si="619"/>
        <v>39.336627</v>
      </c>
      <c r="X5655" s="27"/>
      <c r="Y5655" s="19">
        <f t="shared" si="620"/>
        <v>273.63662700000003</v>
      </c>
      <c r="Z5655" s="18">
        <f t="shared" si="621"/>
        <v>348.33600000000001</v>
      </c>
      <c r="AA5655" s="12">
        <v>7671</v>
      </c>
      <c r="AB5655" s="12">
        <v>47264.29</v>
      </c>
      <c r="AC5655" s="28">
        <f>+I5655+Y5655-Z5655</f>
        <v>358.20062699999994</v>
      </c>
      <c r="AD5655" s="20">
        <f t="shared" si="622"/>
        <v>0</v>
      </c>
      <c r="AE5655">
        <v>0</v>
      </c>
    </row>
    <row r="5656" spans="1:31" x14ac:dyDescent="0.25">
      <c r="A5656" s="9">
        <v>45291</v>
      </c>
      <c r="B5656" s="10" t="s">
        <v>101</v>
      </c>
      <c r="C5656" s="10" t="s">
        <v>77</v>
      </c>
      <c r="D5656" s="10" t="s">
        <v>40</v>
      </c>
      <c r="E5656" s="10" t="s">
        <v>30</v>
      </c>
      <c r="F5656" s="10">
        <v>90</v>
      </c>
      <c r="G5656" s="10">
        <v>98</v>
      </c>
      <c r="H5656" s="11">
        <f>SUMIFS(AA:AA,$A:$A,EOMONTH($A5656,-1),$B:$B,$B5656)</f>
        <v>3070</v>
      </c>
      <c r="I5656" s="63">
        <f>ROUND(SUMIFS(AC:AC,$A:$A,EOMONTH($A5656,-1),$B:$B,$B5656),2)</f>
        <v>177.49</v>
      </c>
      <c r="J5656" s="11">
        <f>SUMIFS(AB:AB,$A:$A,EOMONTH($A5656,-1),$B:$B,$B5656)</f>
        <v>30426.97</v>
      </c>
      <c r="K5656" s="13">
        <v>0</v>
      </c>
      <c r="L5656" s="25">
        <v>0</v>
      </c>
      <c r="M5656" s="15">
        <v>4841</v>
      </c>
      <c r="N5656" s="14">
        <v>52274.559999999998</v>
      </c>
      <c r="O5656" s="16">
        <v>2378</v>
      </c>
      <c r="P5656" s="16">
        <v>57584.9</v>
      </c>
      <c r="Q5656" s="16">
        <v>0</v>
      </c>
      <c r="R5656" s="16">
        <f>Q5656*16.876/100</f>
        <v>0</v>
      </c>
      <c r="S5656" s="17">
        <f t="shared" si="616"/>
        <v>0</v>
      </c>
      <c r="T5656" s="16">
        <v>0</v>
      </c>
      <c r="U5656" s="18">
        <f t="shared" si="617"/>
        <v>300.86</v>
      </c>
      <c r="V5656" s="18">
        <f t="shared" si="618"/>
        <v>435.69</v>
      </c>
      <c r="W5656" s="18">
        <f t="shared" si="619"/>
        <v>73.147994100000005</v>
      </c>
      <c r="X5656" s="27"/>
      <c r="Y5656" s="19">
        <f t="shared" si="620"/>
        <v>508.8379941</v>
      </c>
      <c r="Z5656" s="18">
        <f t="shared" si="621"/>
        <v>233.04400000000001</v>
      </c>
      <c r="AA5656" s="12">
        <v>5533</v>
      </c>
      <c r="AB5656" s="12">
        <v>58417.63</v>
      </c>
      <c r="AC5656" s="28">
        <f>+I5656+Y5656-Z5656</f>
        <v>453.28399410000009</v>
      </c>
      <c r="AD5656" s="20">
        <f t="shared" si="622"/>
        <v>0</v>
      </c>
      <c r="AE5656">
        <v>0</v>
      </c>
    </row>
    <row r="5657" spans="1:31" x14ac:dyDescent="0.25">
      <c r="A5657" s="9">
        <v>45291</v>
      </c>
      <c r="B5657" s="10" t="s">
        <v>102</v>
      </c>
      <c r="C5657" s="10" t="s">
        <v>103</v>
      </c>
      <c r="D5657" s="10" t="s">
        <v>40</v>
      </c>
      <c r="E5657" s="10" t="s">
        <v>30</v>
      </c>
      <c r="F5657" s="10">
        <v>23</v>
      </c>
      <c r="G5657" s="10">
        <v>25</v>
      </c>
      <c r="H5657" s="11">
        <f>SUMIFS(AA:AA,$A:$A,EOMONTH($A5657,-1),$B:$B,$B5657)</f>
        <v>7310</v>
      </c>
      <c r="I5657" s="63">
        <f>ROUND(SUMIFS(AC:AC,$A:$A,EOMONTH($A5657,-1),$B:$B,$B5657),2)</f>
        <v>168.28</v>
      </c>
      <c r="J5657" s="11">
        <f>SUMIFS(AB:AB,$A:$A,EOMONTH($A5657,-1),$B:$B,$B5657)</f>
        <v>-2103.83</v>
      </c>
      <c r="K5657" s="13">
        <v>0</v>
      </c>
      <c r="L5657" s="25">
        <v>0</v>
      </c>
      <c r="M5657" s="15">
        <v>4220</v>
      </c>
      <c r="N5657" s="14">
        <v>10766.08</v>
      </c>
      <c r="O5657" s="16">
        <v>1632</v>
      </c>
      <c r="P5657" s="16">
        <v>11138.74</v>
      </c>
      <c r="Q5657" s="16">
        <v>0</v>
      </c>
      <c r="R5657" s="16">
        <f>Q5657*16.876/100</f>
        <v>0</v>
      </c>
      <c r="S5657" s="17">
        <f t="shared" si="616"/>
        <v>0</v>
      </c>
      <c r="T5657" s="16">
        <v>0</v>
      </c>
      <c r="U5657" s="18">
        <f t="shared" si="617"/>
        <v>182.75</v>
      </c>
      <c r="V5657" s="18">
        <f t="shared" si="618"/>
        <v>97.06</v>
      </c>
      <c r="W5657" s="18">
        <f t="shared" si="619"/>
        <v>16.295403400000001</v>
      </c>
      <c r="X5657" s="27"/>
      <c r="Y5657" s="19">
        <f t="shared" si="620"/>
        <v>113.3554034</v>
      </c>
      <c r="Z5657" s="18">
        <f t="shared" si="621"/>
        <v>40.799999999999997</v>
      </c>
      <c r="AA5657" s="12">
        <v>9898</v>
      </c>
      <c r="AB5657" s="12">
        <v>23123.64</v>
      </c>
      <c r="AC5657" s="28">
        <f>+I5657+Y5657-Z5657</f>
        <v>240.83540339999996</v>
      </c>
      <c r="AD5657" s="20">
        <f t="shared" si="622"/>
        <v>0</v>
      </c>
      <c r="AE5657">
        <v>0</v>
      </c>
    </row>
    <row r="5658" spans="1:31" x14ac:dyDescent="0.25">
      <c r="A5658" s="59">
        <v>45291</v>
      </c>
      <c r="B5658" s="60" t="s">
        <v>104</v>
      </c>
      <c r="C5658" s="60" t="s">
        <v>105</v>
      </c>
      <c r="D5658" s="60" t="s">
        <v>40</v>
      </c>
      <c r="E5658" s="60" t="s">
        <v>30</v>
      </c>
      <c r="F5658" s="10"/>
      <c r="G5658" s="10"/>
      <c r="H5658" s="11"/>
      <c r="I5658" s="63">
        <f>ROUND(SUMIFS(AC:AC,$A:$A,EOMONTH($A5658,-1),$B:$B,$B5658),2)</f>
        <v>88.86</v>
      </c>
      <c r="J5658" s="11"/>
      <c r="K5658" s="13"/>
      <c r="L5658" s="25"/>
      <c r="M5658" s="15"/>
      <c r="N5658" s="14"/>
      <c r="O5658" s="16"/>
      <c r="P5658" s="16"/>
      <c r="Q5658" s="16"/>
      <c r="R5658" s="16"/>
      <c r="S5658" s="17">
        <f t="shared" si="616"/>
        <v>0</v>
      </c>
      <c r="T5658" s="16"/>
      <c r="U5658" s="18">
        <f t="shared" si="617"/>
        <v>0</v>
      </c>
      <c r="V5658" s="18">
        <f t="shared" si="618"/>
        <v>0</v>
      </c>
      <c r="W5658" s="18">
        <f t="shared" si="619"/>
        <v>0</v>
      </c>
      <c r="X5658" s="27"/>
      <c r="Y5658" s="19">
        <f t="shared" si="620"/>
        <v>0</v>
      </c>
      <c r="Z5658" s="18">
        <f t="shared" si="621"/>
        <v>0</v>
      </c>
      <c r="AA5658" s="12"/>
      <c r="AB5658" s="12"/>
      <c r="AC5658" s="28">
        <f>+I5658+Y5658-Z5658</f>
        <v>88.86</v>
      </c>
      <c r="AD5658" s="20">
        <f t="shared" si="622"/>
        <v>0</v>
      </c>
      <c r="AE5658">
        <v>0</v>
      </c>
    </row>
    <row r="5659" spans="1:31" x14ac:dyDescent="0.25">
      <c r="A5659" s="9">
        <v>45291</v>
      </c>
      <c r="B5659" s="10" t="s">
        <v>106</v>
      </c>
      <c r="C5659" s="10" t="s">
        <v>77</v>
      </c>
      <c r="D5659" s="10" t="s">
        <v>29</v>
      </c>
      <c r="E5659" s="10" t="s">
        <v>30</v>
      </c>
      <c r="F5659" s="10"/>
      <c r="G5659" s="10">
        <v>0</v>
      </c>
      <c r="H5659" s="11">
        <f>SUMIFS(AA:AA,$A:$A,EOMONTH($A5659,-1),$B:$B,$B5659)</f>
        <v>7988</v>
      </c>
      <c r="I5659" s="63">
        <f>ROUND(SUMIFS(AC:AC,$A:$A,EOMONTH($A5659,-1),$B:$B,$B5659),2)</f>
        <v>60.65</v>
      </c>
      <c r="J5659" s="11">
        <f>SUMIFS(AB:AB,$A:$A,EOMONTH($A5659,-1),$B:$B,$B5659)</f>
        <v>95468.97</v>
      </c>
      <c r="K5659" s="13">
        <v>0</v>
      </c>
      <c r="L5659" s="25">
        <v>0</v>
      </c>
      <c r="M5659" s="15">
        <v>0</v>
      </c>
      <c r="N5659" s="14">
        <v>0</v>
      </c>
      <c r="O5659" s="16">
        <v>0</v>
      </c>
      <c r="P5659" s="16">
        <v>0</v>
      </c>
      <c r="Q5659" s="16">
        <v>0</v>
      </c>
      <c r="R5659" s="16">
        <f>Q5659*16.876/100</f>
        <v>0</v>
      </c>
      <c r="S5659" s="17">
        <f t="shared" si="616"/>
        <v>0</v>
      </c>
      <c r="T5659" s="16">
        <v>0</v>
      </c>
      <c r="U5659" s="18">
        <f t="shared" si="617"/>
        <v>0</v>
      </c>
      <c r="V5659" s="18">
        <f t="shared" si="618"/>
        <v>0</v>
      </c>
      <c r="W5659" s="18">
        <f t="shared" si="619"/>
        <v>0</v>
      </c>
      <c r="X5659" s="27"/>
      <c r="Y5659" s="19">
        <f t="shared" si="620"/>
        <v>0</v>
      </c>
      <c r="Z5659" s="18">
        <f t="shared" si="621"/>
        <v>0</v>
      </c>
      <c r="AA5659" s="12">
        <v>7988</v>
      </c>
      <c r="AB5659" s="12">
        <v>95468.97</v>
      </c>
      <c r="AC5659" s="28">
        <f>+I5659+Y5659-Z5659</f>
        <v>60.65</v>
      </c>
      <c r="AD5659" s="20">
        <f t="shared" si="622"/>
        <v>0</v>
      </c>
      <c r="AE5659">
        <v>0</v>
      </c>
    </row>
    <row r="5660" spans="1:31" x14ac:dyDescent="0.25">
      <c r="A5660" s="9">
        <v>45291</v>
      </c>
      <c r="B5660" s="10" t="s">
        <v>107</v>
      </c>
      <c r="C5660" s="10" t="s">
        <v>108</v>
      </c>
      <c r="D5660" s="10" t="s">
        <v>29</v>
      </c>
      <c r="E5660" s="10" t="s">
        <v>30</v>
      </c>
      <c r="F5660" s="10">
        <v>0</v>
      </c>
      <c r="G5660" s="10">
        <v>0</v>
      </c>
      <c r="H5660" s="11">
        <f>SUMIFS(AA:AA,$A:$A,EOMONTH($A5660,-1),$B:$B,$B5660)</f>
        <v>-3</v>
      </c>
      <c r="I5660" s="63">
        <f>ROUND(SUMIFS(AC:AC,$A:$A,EOMONTH($A5660,-1),$B:$B,$B5660),2)</f>
        <v>6.1</v>
      </c>
      <c r="J5660" s="11">
        <f>SUMIFS(AB:AB,$A:$A,EOMONTH($A5660,-1),$B:$B,$B5660)</f>
        <v>-4033.27</v>
      </c>
      <c r="K5660" s="13">
        <v>0</v>
      </c>
      <c r="L5660" s="25">
        <v>0</v>
      </c>
      <c r="M5660" s="15">
        <v>0</v>
      </c>
      <c r="N5660" s="14">
        <v>0</v>
      </c>
      <c r="O5660" s="16">
        <v>-3</v>
      </c>
      <c r="P5660" s="16">
        <v>-4004.67</v>
      </c>
      <c r="Q5660" s="16">
        <v>0</v>
      </c>
      <c r="R5660" s="16">
        <f>Q5660*16.876/100</f>
        <v>0</v>
      </c>
      <c r="S5660" s="17">
        <f t="shared" si="616"/>
        <v>0</v>
      </c>
      <c r="T5660" s="16">
        <v>0</v>
      </c>
      <c r="U5660" s="18">
        <f t="shared" si="617"/>
        <v>0</v>
      </c>
      <c r="V5660" s="18">
        <f t="shared" si="618"/>
        <v>0</v>
      </c>
      <c r="W5660" s="18">
        <f t="shared" si="619"/>
        <v>0</v>
      </c>
      <c r="X5660" s="27"/>
      <c r="Y5660" s="19">
        <f t="shared" si="620"/>
        <v>0</v>
      </c>
      <c r="Z5660" s="18">
        <f t="shared" si="621"/>
        <v>0</v>
      </c>
      <c r="AA5660" s="12">
        <v>0</v>
      </c>
      <c r="AB5660" s="12">
        <v>0</v>
      </c>
      <c r="AC5660" s="28">
        <f>+I5660+Y5660-Z5660</f>
        <v>6.1</v>
      </c>
      <c r="AD5660" s="20">
        <f t="shared" si="622"/>
        <v>0</v>
      </c>
      <c r="AE5660">
        <v>0</v>
      </c>
    </row>
    <row r="5661" spans="1:31" x14ac:dyDescent="0.25">
      <c r="A5661" s="9">
        <v>45291</v>
      </c>
      <c r="B5661" s="10" t="s">
        <v>109</v>
      </c>
      <c r="C5661" s="10" t="s">
        <v>108</v>
      </c>
      <c r="D5661" s="10" t="s">
        <v>29</v>
      </c>
      <c r="E5661" s="10" t="s">
        <v>30</v>
      </c>
      <c r="F5661" s="10">
        <v>0</v>
      </c>
      <c r="G5661" s="10">
        <v>0</v>
      </c>
      <c r="H5661" s="11">
        <f>SUMIFS(AA:AA,$A:$A,EOMONTH($A5661,-1),$B:$B,$B5661)</f>
        <v>2</v>
      </c>
      <c r="I5661" s="63">
        <f>ROUND(SUMIFS(AC:AC,$A:$A,EOMONTH($A5661,-1),$B:$B,$B5661),2)</f>
        <v>0.05</v>
      </c>
      <c r="J5661" s="11">
        <f>SUMIFS(AB:AB,$A:$A,EOMONTH($A5661,-1),$B:$B,$B5661)</f>
        <v>2717.88</v>
      </c>
      <c r="K5661" s="13">
        <v>0</v>
      </c>
      <c r="L5661" s="25">
        <v>0</v>
      </c>
      <c r="M5661" s="15">
        <v>0</v>
      </c>
      <c r="N5661" s="14">
        <v>0</v>
      </c>
      <c r="O5661" s="16">
        <v>-1</v>
      </c>
      <c r="P5661" s="16">
        <v>-1602.76</v>
      </c>
      <c r="Q5661" s="16">
        <v>0</v>
      </c>
      <c r="R5661" s="16">
        <f>Q5661*16.876/100</f>
        <v>0</v>
      </c>
      <c r="S5661" s="17">
        <f t="shared" si="616"/>
        <v>0</v>
      </c>
      <c r="T5661" s="16">
        <v>0</v>
      </c>
      <c r="U5661" s="18">
        <f t="shared" si="617"/>
        <v>0</v>
      </c>
      <c r="V5661" s="18">
        <f t="shared" si="618"/>
        <v>0</v>
      </c>
      <c r="W5661" s="18">
        <f t="shared" si="619"/>
        <v>0</v>
      </c>
      <c r="X5661" s="27"/>
      <c r="Y5661" s="19">
        <f t="shared" si="620"/>
        <v>0</v>
      </c>
      <c r="Z5661" s="18">
        <f t="shared" si="621"/>
        <v>0</v>
      </c>
      <c r="AA5661" s="12">
        <v>3</v>
      </c>
      <c r="AB5661" s="12">
        <v>4076.81</v>
      </c>
      <c r="AC5661" s="28">
        <f>+I5661+Y5661-Z5661</f>
        <v>0.05</v>
      </c>
      <c r="AD5661" s="20">
        <f t="shared" si="622"/>
        <v>0</v>
      </c>
      <c r="AE5661">
        <v>0</v>
      </c>
    </row>
    <row r="5662" spans="1:31" x14ac:dyDescent="0.25">
      <c r="A5662" s="9">
        <v>45291</v>
      </c>
      <c r="B5662" s="10" t="s">
        <v>739</v>
      </c>
      <c r="C5662" s="10" t="s">
        <v>28</v>
      </c>
      <c r="D5662" s="10" t="s">
        <v>29</v>
      </c>
      <c r="E5662" s="10" t="s">
        <v>30</v>
      </c>
      <c r="F5662" s="10"/>
      <c r="G5662" s="10">
        <v>0</v>
      </c>
      <c r="H5662" s="11">
        <f>SUMIFS(AA:AA,$A:$A,EOMONTH($A5662,-1),$B:$B,$B5662)</f>
        <v>5</v>
      </c>
      <c r="I5662" s="63">
        <f>ROUND(SUMIFS(AC:AC,$A:$A,EOMONTH($A5662,-1),$B:$B,$B5662),2)</f>
        <v>0</v>
      </c>
      <c r="J5662" s="11">
        <f>SUMIFS(AB:AB,$A:$A,EOMONTH($A5662,-1),$B:$B,$B5662)</f>
        <v>48.45</v>
      </c>
      <c r="K5662" s="13">
        <v>0</v>
      </c>
      <c r="L5662" s="25">
        <v>0</v>
      </c>
      <c r="M5662" s="15">
        <v>310</v>
      </c>
      <c r="N5662" s="14">
        <v>2936.27</v>
      </c>
      <c r="O5662" s="16">
        <v>0</v>
      </c>
      <c r="P5662" s="16">
        <v>0</v>
      </c>
      <c r="Q5662" s="16">
        <v>305</v>
      </c>
      <c r="R5662" s="16">
        <f>Q5662*16.876/100</f>
        <v>51.471800000000002</v>
      </c>
      <c r="S5662" s="17">
        <f t="shared" si="616"/>
        <v>356.47180000000003</v>
      </c>
      <c r="T5662" s="16">
        <v>2888.35</v>
      </c>
      <c r="U5662" s="18">
        <f t="shared" si="617"/>
        <v>0</v>
      </c>
      <c r="V5662" s="18">
        <f t="shared" si="618"/>
        <v>0</v>
      </c>
      <c r="W5662" s="18">
        <f t="shared" si="619"/>
        <v>0</v>
      </c>
      <c r="X5662" s="27"/>
      <c r="Y5662" s="19">
        <f t="shared" si="620"/>
        <v>0</v>
      </c>
      <c r="Z5662" s="18">
        <f t="shared" si="621"/>
        <v>0</v>
      </c>
      <c r="AA5662" s="12">
        <v>10</v>
      </c>
      <c r="AB5662" s="12">
        <v>95.81</v>
      </c>
      <c r="AC5662" s="28">
        <f>+I5662+Y5662-Z5662</f>
        <v>0</v>
      </c>
      <c r="AD5662" s="20">
        <f t="shared" si="622"/>
        <v>0</v>
      </c>
      <c r="AE5662">
        <v>0</v>
      </c>
    </row>
    <row r="5663" spans="1:31" x14ac:dyDescent="0.25">
      <c r="A5663" s="9">
        <v>45291</v>
      </c>
      <c r="B5663" s="10" t="s">
        <v>110</v>
      </c>
      <c r="C5663" s="10" t="s">
        <v>28</v>
      </c>
      <c r="D5663" s="10" t="s">
        <v>29</v>
      </c>
      <c r="E5663" s="10" t="s">
        <v>30</v>
      </c>
      <c r="F5663" s="10"/>
      <c r="G5663" s="10">
        <v>0</v>
      </c>
      <c r="H5663" s="11">
        <f>SUMIFS(AA:AA,$A:$A,EOMONTH($A5663,-1),$B:$B,$B5663)</f>
        <v>186.35</v>
      </c>
      <c r="I5663" s="63">
        <f>ROUND(SUMIFS(AC:AC,$A:$A,EOMONTH($A5663,-1),$B:$B,$B5663),2)</f>
        <v>6.56</v>
      </c>
      <c r="J5663" s="11">
        <f>SUMIFS(AB:AB,$A:$A,EOMONTH($A5663,-1),$B:$B,$B5663)</f>
        <v>1827.46</v>
      </c>
      <c r="K5663" s="13">
        <v>0</v>
      </c>
      <c r="L5663" s="25">
        <v>0</v>
      </c>
      <c r="M5663" s="15">
        <v>834</v>
      </c>
      <c r="N5663" s="14">
        <v>8035.23</v>
      </c>
      <c r="O5663" s="16">
        <v>0</v>
      </c>
      <c r="P5663" s="16">
        <v>0</v>
      </c>
      <c r="Q5663" s="16">
        <v>650</v>
      </c>
      <c r="R5663" s="16">
        <f>Q5663*16.876/100</f>
        <v>109.69400000000002</v>
      </c>
      <c r="S5663" s="17">
        <f t="shared" si="616"/>
        <v>759.69399999999996</v>
      </c>
      <c r="T5663" s="16">
        <v>6259.5</v>
      </c>
      <c r="U5663" s="18">
        <f t="shared" si="617"/>
        <v>0</v>
      </c>
      <c r="V5663" s="18">
        <f t="shared" si="618"/>
        <v>0</v>
      </c>
      <c r="W5663" s="18">
        <f t="shared" si="619"/>
        <v>0</v>
      </c>
      <c r="X5663" s="27"/>
      <c r="Y5663" s="19">
        <f t="shared" si="620"/>
        <v>0</v>
      </c>
      <c r="Z5663" s="18">
        <f t="shared" si="621"/>
        <v>0</v>
      </c>
      <c r="AA5663" s="12">
        <v>370.35</v>
      </c>
      <c r="AB5663" s="12">
        <v>3600.22</v>
      </c>
      <c r="AC5663" s="28">
        <f>+I5663+Y5663-Z5663</f>
        <v>6.56</v>
      </c>
      <c r="AD5663" s="20">
        <f t="shared" si="622"/>
        <v>0</v>
      </c>
      <c r="AE5663">
        <v>0</v>
      </c>
    </row>
    <row r="5664" spans="1:31" x14ac:dyDescent="0.25">
      <c r="A5664" s="9">
        <v>45291</v>
      </c>
      <c r="B5664" s="10" t="s">
        <v>111</v>
      </c>
      <c r="C5664" s="10" t="s">
        <v>28</v>
      </c>
      <c r="D5664" s="10" t="s">
        <v>29</v>
      </c>
      <c r="E5664" s="10" t="s">
        <v>30</v>
      </c>
      <c r="F5664" s="10"/>
      <c r="G5664" s="10">
        <v>0</v>
      </c>
      <c r="H5664" s="11">
        <f>SUMIFS(AA:AA,$A:$A,EOMONTH($A5664,-1),$B:$B,$B5664)</f>
        <v>271</v>
      </c>
      <c r="I5664" s="63">
        <f>ROUND(SUMIFS(AC:AC,$A:$A,EOMONTH($A5664,-1),$B:$B,$B5664),2)</f>
        <v>9.84</v>
      </c>
      <c r="J5664" s="11">
        <f>SUMIFS(AB:AB,$A:$A,EOMONTH($A5664,-1),$B:$B,$B5664)</f>
        <v>2646.78</v>
      </c>
      <c r="K5664" s="13">
        <v>0</v>
      </c>
      <c r="L5664" s="25">
        <v>0</v>
      </c>
      <c r="M5664" s="15">
        <v>414</v>
      </c>
      <c r="N5664" s="14">
        <v>3960.61</v>
      </c>
      <c r="O5664" s="16">
        <v>0</v>
      </c>
      <c r="P5664" s="16">
        <v>0</v>
      </c>
      <c r="Q5664" s="16">
        <v>410</v>
      </c>
      <c r="R5664" s="16">
        <f>Q5664*16.876/100</f>
        <v>69.191600000000008</v>
      </c>
      <c r="S5664" s="17">
        <f t="shared" si="616"/>
        <v>479.19159999999999</v>
      </c>
      <c r="T5664" s="16">
        <v>3923.7</v>
      </c>
      <c r="U5664" s="18">
        <f t="shared" si="617"/>
        <v>0</v>
      </c>
      <c r="V5664" s="18">
        <f t="shared" si="618"/>
        <v>0</v>
      </c>
      <c r="W5664" s="18">
        <f t="shared" si="619"/>
        <v>0</v>
      </c>
      <c r="X5664" s="27"/>
      <c r="Y5664" s="19">
        <f t="shared" si="620"/>
        <v>0</v>
      </c>
      <c r="Z5664" s="18">
        <f t="shared" si="621"/>
        <v>0</v>
      </c>
      <c r="AA5664" s="12">
        <v>275</v>
      </c>
      <c r="AB5664" s="12">
        <v>2685.05</v>
      </c>
      <c r="AC5664" s="28">
        <f>+I5664+Y5664-Z5664</f>
        <v>9.84</v>
      </c>
      <c r="AD5664" s="20">
        <f t="shared" si="622"/>
        <v>0</v>
      </c>
      <c r="AE5664">
        <v>0</v>
      </c>
    </row>
    <row r="5665" spans="1:31" x14ac:dyDescent="0.25">
      <c r="A5665" s="9">
        <v>45291</v>
      </c>
      <c r="B5665" s="10" t="s">
        <v>112</v>
      </c>
      <c r="C5665" s="10" t="s">
        <v>28</v>
      </c>
      <c r="D5665" s="10" t="s">
        <v>29</v>
      </c>
      <c r="E5665" s="10" t="s">
        <v>30</v>
      </c>
      <c r="F5665" s="10"/>
      <c r="G5665" s="10">
        <v>0</v>
      </c>
      <c r="H5665" s="11">
        <f>SUMIFS(AA:AA,$A:$A,EOMONTH($A5665,-1),$B:$B,$B5665)</f>
        <v>93</v>
      </c>
      <c r="I5665" s="63">
        <f>ROUND(SUMIFS(AC:AC,$A:$A,EOMONTH($A5665,-1),$B:$B,$B5665),2)</f>
        <v>23.3</v>
      </c>
      <c r="J5665" s="11">
        <f>SUMIFS(AB:AB,$A:$A,EOMONTH($A5665,-1),$B:$B,$B5665)</f>
        <v>907</v>
      </c>
      <c r="K5665" s="13">
        <v>0</v>
      </c>
      <c r="L5665" s="25">
        <v>0</v>
      </c>
      <c r="M5665" s="15">
        <v>404</v>
      </c>
      <c r="N5665" s="14">
        <v>3867.2</v>
      </c>
      <c r="O5665" s="16">
        <v>0</v>
      </c>
      <c r="P5665" s="16">
        <v>0</v>
      </c>
      <c r="Q5665" s="16">
        <v>305</v>
      </c>
      <c r="R5665" s="16">
        <f>Q5665*16.876/100</f>
        <v>51.471800000000002</v>
      </c>
      <c r="S5665" s="17">
        <f t="shared" si="616"/>
        <v>356.47180000000003</v>
      </c>
      <c r="T5665" s="16">
        <v>2918.85</v>
      </c>
      <c r="U5665" s="18">
        <f t="shared" si="617"/>
        <v>0</v>
      </c>
      <c r="V5665" s="18">
        <f t="shared" si="618"/>
        <v>0</v>
      </c>
      <c r="W5665" s="18">
        <f t="shared" si="619"/>
        <v>0</v>
      </c>
      <c r="X5665" s="27"/>
      <c r="Y5665" s="19">
        <f t="shared" si="620"/>
        <v>0</v>
      </c>
      <c r="Z5665" s="18">
        <f t="shared" si="621"/>
        <v>0</v>
      </c>
      <c r="AA5665" s="12">
        <v>192</v>
      </c>
      <c r="AB5665" s="12">
        <v>1854.66</v>
      </c>
      <c r="AC5665" s="28">
        <f>+I5665+Y5665-Z5665</f>
        <v>23.3</v>
      </c>
      <c r="AD5665" s="20">
        <f t="shared" si="622"/>
        <v>0</v>
      </c>
      <c r="AE5665">
        <v>0</v>
      </c>
    </row>
    <row r="5666" spans="1:31" x14ac:dyDescent="0.25">
      <c r="A5666" s="9">
        <v>45291</v>
      </c>
      <c r="B5666" s="10" t="s">
        <v>713</v>
      </c>
      <c r="C5666" s="10" t="s">
        <v>28</v>
      </c>
      <c r="D5666" s="10" t="s">
        <v>29</v>
      </c>
      <c r="E5666" s="10" t="s">
        <v>30</v>
      </c>
      <c r="F5666" s="10"/>
      <c r="G5666" s="10">
        <v>0</v>
      </c>
      <c r="H5666" s="11">
        <f>SUMIFS(AA:AA,$A:$A,EOMONTH($A5666,-1),$B:$B,$B5666)</f>
        <v>250</v>
      </c>
      <c r="I5666" s="63">
        <f>ROUND(SUMIFS(AC:AC,$A:$A,EOMONTH($A5666,-1),$B:$B,$B5666),2)</f>
        <v>0</v>
      </c>
      <c r="J5666" s="11">
        <f>SUMIFS(AB:AB,$A:$A,EOMONTH($A5666,-1),$B:$B,$B5666)</f>
        <v>2430.04</v>
      </c>
      <c r="K5666" s="13">
        <v>0</v>
      </c>
      <c r="L5666" s="25">
        <v>0</v>
      </c>
      <c r="M5666" s="15">
        <v>200</v>
      </c>
      <c r="N5666" s="14">
        <v>1905.48</v>
      </c>
      <c r="O5666" s="16">
        <v>0</v>
      </c>
      <c r="P5666" s="16">
        <v>0</v>
      </c>
      <c r="Q5666" s="16">
        <v>305</v>
      </c>
      <c r="R5666" s="16">
        <f>Q5666*16.876/100</f>
        <v>51.471800000000002</v>
      </c>
      <c r="S5666" s="17">
        <f t="shared" si="616"/>
        <v>356.47180000000003</v>
      </c>
      <c r="T5666" s="16">
        <v>2906.65</v>
      </c>
      <c r="U5666" s="18">
        <f t="shared" si="617"/>
        <v>0</v>
      </c>
      <c r="V5666" s="18">
        <f t="shared" si="618"/>
        <v>0</v>
      </c>
      <c r="W5666" s="18">
        <f t="shared" si="619"/>
        <v>0</v>
      </c>
      <c r="X5666" s="27"/>
      <c r="Y5666" s="19">
        <f t="shared" si="620"/>
        <v>0</v>
      </c>
      <c r="Z5666" s="18">
        <f t="shared" si="621"/>
        <v>0</v>
      </c>
      <c r="AA5666" s="12">
        <v>145</v>
      </c>
      <c r="AB5666" s="12">
        <v>1429.66</v>
      </c>
      <c r="AC5666" s="28">
        <f>+I5666+Y5666-Z5666</f>
        <v>0</v>
      </c>
      <c r="AD5666" s="20">
        <f t="shared" si="622"/>
        <v>0</v>
      </c>
      <c r="AE5666">
        <v>0</v>
      </c>
    </row>
    <row r="5667" spans="1:31" x14ac:dyDescent="0.25">
      <c r="A5667" s="9">
        <v>45291</v>
      </c>
      <c r="B5667" s="10" t="s">
        <v>113</v>
      </c>
      <c r="C5667" s="10" t="s">
        <v>28</v>
      </c>
      <c r="D5667" s="10" t="s">
        <v>29</v>
      </c>
      <c r="E5667" s="10" t="s">
        <v>30</v>
      </c>
      <c r="F5667" s="10"/>
      <c r="G5667" s="10">
        <v>0</v>
      </c>
      <c r="H5667" s="11">
        <f>SUMIFS(AA:AA,$A:$A,EOMONTH($A5667,-1),$B:$B,$B5667)</f>
        <v>-599</v>
      </c>
      <c r="I5667" s="63">
        <f>ROUND(SUMIFS(AC:AC,$A:$A,EOMONTH($A5667,-1),$B:$B,$B5667),2)</f>
        <v>6.64</v>
      </c>
      <c r="J5667" s="11">
        <f>SUMIFS(AB:AB,$A:$A,EOMONTH($A5667,-1),$B:$B,$B5667)</f>
        <v>-5721.98</v>
      </c>
      <c r="K5667" s="13">
        <v>0</v>
      </c>
      <c r="L5667" s="25">
        <v>0</v>
      </c>
      <c r="M5667" s="15">
        <v>600</v>
      </c>
      <c r="N5667" s="14">
        <v>5712.86</v>
      </c>
      <c r="O5667" s="16">
        <v>0</v>
      </c>
      <c r="P5667" s="16">
        <v>0</v>
      </c>
      <c r="Q5667" s="16">
        <v>427</v>
      </c>
      <c r="R5667" s="16">
        <f>Q5667*16.876/100</f>
        <v>72.060520000000011</v>
      </c>
      <c r="S5667" s="17">
        <f t="shared" si="616"/>
        <v>499.06052</v>
      </c>
      <c r="T5667" s="16">
        <v>4065.04</v>
      </c>
      <c r="U5667" s="18">
        <f t="shared" si="617"/>
        <v>0</v>
      </c>
      <c r="V5667" s="18">
        <f t="shared" si="618"/>
        <v>0</v>
      </c>
      <c r="W5667" s="18">
        <f t="shared" si="619"/>
        <v>0</v>
      </c>
      <c r="X5667" s="27"/>
      <c r="Y5667" s="19">
        <f t="shared" si="620"/>
        <v>0</v>
      </c>
      <c r="Z5667" s="18">
        <f t="shared" si="621"/>
        <v>0</v>
      </c>
      <c r="AA5667" s="12">
        <v>-426</v>
      </c>
      <c r="AB5667" s="12">
        <v>-4074.77</v>
      </c>
      <c r="AC5667" s="28">
        <f>+I5667+Y5667-Z5667</f>
        <v>6.64</v>
      </c>
      <c r="AD5667" s="20">
        <f t="shared" si="622"/>
        <v>0</v>
      </c>
      <c r="AE5667">
        <v>0</v>
      </c>
    </row>
    <row r="5668" spans="1:31" x14ac:dyDescent="0.25">
      <c r="A5668" s="9">
        <v>45291</v>
      </c>
      <c r="B5668" s="10" t="s">
        <v>114</v>
      </c>
      <c r="C5668" s="10" t="s">
        <v>28</v>
      </c>
      <c r="D5668" s="10" t="s">
        <v>29</v>
      </c>
      <c r="E5668" s="10" t="s">
        <v>30</v>
      </c>
      <c r="F5668" s="10"/>
      <c r="G5668" s="10">
        <v>0</v>
      </c>
      <c r="H5668" s="11">
        <f>SUMIFS(AA:AA,$A:$A,EOMONTH($A5668,-1),$B:$B,$B5668)</f>
        <v>993</v>
      </c>
      <c r="I5668" s="63">
        <f>ROUND(SUMIFS(AC:AC,$A:$A,EOMONTH($A5668,-1),$B:$B,$B5668),2)</f>
        <v>25.42</v>
      </c>
      <c r="J5668" s="11">
        <f>SUMIFS(AB:AB,$A:$A,EOMONTH($A5668,-1),$B:$B,$B5668)</f>
        <v>5827.32</v>
      </c>
      <c r="K5668" s="13">
        <v>0</v>
      </c>
      <c r="L5668" s="25">
        <v>0</v>
      </c>
      <c r="M5668" s="15">
        <v>910</v>
      </c>
      <c r="N5668" s="14">
        <v>5227.3500000000004</v>
      </c>
      <c r="O5668" s="16">
        <v>0</v>
      </c>
      <c r="P5668" s="16">
        <v>0</v>
      </c>
      <c r="Q5668" s="16">
        <v>1005</v>
      </c>
      <c r="R5668" s="16">
        <f>Q5668*16.876/100</f>
        <v>169.60380000000001</v>
      </c>
      <c r="S5668" s="17">
        <f t="shared" si="616"/>
        <v>1174.6038000000001</v>
      </c>
      <c r="T5668" s="16">
        <v>5768.7</v>
      </c>
      <c r="U5668" s="18">
        <f t="shared" si="617"/>
        <v>0</v>
      </c>
      <c r="V5668" s="18">
        <f t="shared" si="618"/>
        <v>0</v>
      </c>
      <c r="W5668" s="18">
        <f t="shared" si="619"/>
        <v>0</v>
      </c>
      <c r="X5668" s="27"/>
      <c r="Y5668" s="19">
        <f t="shared" si="620"/>
        <v>0</v>
      </c>
      <c r="Z5668" s="18">
        <f t="shared" si="621"/>
        <v>0</v>
      </c>
      <c r="AA5668" s="12">
        <v>898</v>
      </c>
      <c r="AB5668" s="12">
        <v>5281.61</v>
      </c>
      <c r="AC5668" s="28">
        <f>+I5668+Y5668-Z5668</f>
        <v>25.42</v>
      </c>
      <c r="AD5668" s="20">
        <f t="shared" si="622"/>
        <v>0</v>
      </c>
      <c r="AE5668">
        <v>0</v>
      </c>
    </row>
    <row r="5669" spans="1:31" x14ac:dyDescent="0.25">
      <c r="A5669" s="9">
        <v>45291</v>
      </c>
      <c r="B5669" s="10" t="s">
        <v>115</v>
      </c>
      <c r="C5669" s="10" t="s">
        <v>28</v>
      </c>
      <c r="D5669" s="10" t="s">
        <v>29</v>
      </c>
      <c r="E5669" s="10" t="s">
        <v>30</v>
      </c>
      <c r="F5669" s="10"/>
      <c r="G5669" s="10">
        <v>0</v>
      </c>
      <c r="H5669" s="11">
        <f>SUMIFS(AA:AA,$A:$A,EOMONTH($A5669,-1),$B:$B,$B5669)</f>
        <v>825</v>
      </c>
      <c r="I5669" s="63">
        <f>ROUND(SUMIFS(AC:AC,$A:$A,EOMONTH($A5669,-1),$B:$B,$B5669),2)</f>
        <v>29.44</v>
      </c>
      <c r="J5669" s="11">
        <f>SUMIFS(AB:AB,$A:$A,EOMONTH($A5669,-1),$B:$B,$B5669)</f>
        <v>4798.91</v>
      </c>
      <c r="K5669" s="13">
        <v>0</v>
      </c>
      <c r="L5669" s="25">
        <v>0</v>
      </c>
      <c r="M5669" s="15">
        <v>0</v>
      </c>
      <c r="N5669" s="14">
        <v>0</v>
      </c>
      <c r="O5669" s="16">
        <v>0</v>
      </c>
      <c r="P5669" s="16">
        <v>0</v>
      </c>
      <c r="Q5669" s="16">
        <v>692</v>
      </c>
      <c r="R5669" s="16">
        <f>Q5669*16.876/100</f>
        <v>116.78192000000001</v>
      </c>
      <c r="S5669" s="17">
        <f t="shared" si="616"/>
        <v>808.78192000000001</v>
      </c>
      <c r="T5669" s="16">
        <v>0</v>
      </c>
      <c r="U5669" s="18">
        <f t="shared" si="617"/>
        <v>0</v>
      </c>
      <c r="V5669" s="18">
        <f t="shared" si="618"/>
        <v>0</v>
      </c>
      <c r="W5669" s="18">
        <f t="shared" si="619"/>
        <v>0</v>
      </c>
      <c r="X5669" s="27"/>
      <c r="Y5669" s="19">
        <f t="shared" si="620"/>
        <v>0</v>
      </c>
      <c r="Z5669" s="18">
        <f t="shared" si="621"/>
        <v>0</v>
      </c>
      <c r="AA5669" s="12">
        <v>133</v>
      </c>
      <c r="AB5669" s="12">
        <v>4798.91</v>
      </c>
      <c r="AC5669" s="28">
        <f>+I5669+Y5669-Z5669</f>
        <v>29.44</v>
      </c>
      <c r="AD5669" s="20">
        <f t="shared" si="622"/>
        <v>0</v>
      </c>
      <c r="AE5669">
        <v>0</v>
      </c>
    </row>
    <row r="5670" spans="1:31" x14ac:dyDescent="0.25">
      <c r="A5670" s="9">
        <v>45291</v>
      </c>
      <c r="B5670" s="10" t="s">
        <v>116</v>
      </c>
      <c r="C5670" s="10" t="s">
        <v>28</v>
      </c>
      <c r="D5670" s="10" t="s">
        <v>29</v>
      </c>
      <c r="E5670" s="10" t="s">
        <v>30</v>
      </c>
      <c r="F5670" s="10"/>
      <c r="G5670" s="10">
        <v>0</v>
      </c>
      <c r="H5670" s="11">
        <f>SUMIFS(AA:AA,$A:$A,EOMONTH($A5670,-1),$B:$B,$B5670)</f>
        <v>370</v>
      </c>
      <c r="I5670" s="63">
        <f>ROUND(SUMIFS(AC:AC,$A:$A,EOMONTH($A5670,-1),$B:$B,$B5670),2)</f>
        <v>0</v>
      </c>
      <c r="J5670" s="11">
        <f>SUMIFS(AB:AB,$A:$A,EOMONTH($A5670,-1),$B:$B,$B5670)</f>
        <v>2121.6</v>
      </c>
      <c r="K5670" s="13">
        <v>0</v>
      </c>
      <c r="L5670" s="25">
        <v>0</v>
      </c>
      <c r="M5670" s="15">
        <v>0</v>
      </c>
      <c r="N5670" s="14">
        <v>0</v>
      </c>
      <c r="O5670" s="16">
        <v>0</v>
      </c>
      <c r="P5670" s="16">
        <v>0</v>
      </c>
      <c r="Q5670" s="16">
        <v>0</v>
      </c>
      <c r="R5670" s="16">
        <f>Q5670*16.876/100</f>
        <v>0</v>
      </c>
      <c r="S5670" s="17">
        <f t="shared" si="616"/>
        <v>0</v>
      </c>
      <c r="T5670" s="16">
        <v>0</v>
      </c>
      <c r="U5670" s="18">
        <f t="shared" si="617"/>
        <v>0</v>
      </c>
      <c r="V5670" s="18">
        <f t="shared" si="618"/>
        <v>0</v>
      </c>
      <c r="W5670" s="18">
        <f t="shared" si="619"/>
        <v>0</v>
      </c>
      <c r="X5670" s="27"/>
      <c r="Y5670" s="19">
        <f t="shared" si="620"/>
        <v>0</v>
      </c>
      <c r="Z5670" s="18">
        <f t="shared" si="621"/>
        <v>0</v>
      </c>
      <c r="AA5670" s="12">
        <v>370</v>
      </c>
      <c r="AB5670" s="12">
        <v>2121.6</v>
      </c>
      <c r="AC5670" s="28">
        <f>+I5670+Y5670-Z5670</f>
        <v>0</v>
      </c>
      <c r="AD5670" s="20">
        <f t="shared" si="622"/>
        <v>0</v>
      </c>
      <c r="AE5670">
        <v>0</v>
      </c>
    </row>
    <row r="5671" spans="1:31" x14ac:dyDescent="0.25">
      <c r="A5671" s="9">
        <v>45291</v>
      </c>
      <c r="B5671" s="10" t="s">
        <v>117</v>
      </c>
      <c r="C5671" s="10" t="s">
        <v>28</v>
      </c>
      <c r="D5671" s="10" t="s">
        <v>29</v>
      </c>
      <c r="E5671" s="10" t="s">
        <v>30</v>
      </c>
      <c r="F5671" s="10"/>
      <c r="G5671" s="10">
        <v>0</v>
      </c>
      <c r="H5671" s="11">
        <f>SUMIFS(AA:AA,$A:$A,EOMONTH($A5671,-1),$B:$B,$B5671)</f>
        <v>3</v>
      </c>
      <c r="I5671" s="63">
        <f>ROUND(SUMIFS(AC:AC,$A:$A,EOMONTH($A5671,-1),$B:$B,$B5671),2)</f>
        <v>0.05</v>
      </c>
      <c r="J5671" s="11">
        <f>SUMIFS(AB:AB,$A:$A,EOMONTH($A5671,-1),$B:$B,$B5671)</f>
        <v>0</v>
      </c>
      <c r="K5671" s="13">
        <v>0</v>
      </c>
      <c r="L5671" s="25">
        <v>0</v>
      </c>
      <c r="M5671" s="15">
        <v>0</v>
      </c>
      <c r="N5671" s="14">
        <v>0</v>
      </c>
      <c r="O5671" s="16">
        <v>0</v>
      </c>
      <c r="P5671" s="16">
        <v>0</v>
      </c>
      <c r="Q5671" s="16">
        <v>0</v>
      </c>
      <c r="R5671" s="16">
        <f>Q5671*16.876/100</f>
        <v>0</v>
      </c>
      <c r="S5671" s="17">
        <f t="shared" si="616"/>
        <v>0</v>
      </c>
      <c r="T5671" s="16">
        <v>0</v>
      </c>
      <c r="U5671" s="18">
        <f t="shared" si="617"/>
        <v>0</v>
      </c>
      <c r="V5671" s="18">
        <f t="shared" si="618"/>
        <v>0</v>
      </c>
      <c r="W5671" s="18">
        <f t="shared" si="619"/>
        <v>0</v>
      </c>
      <c r="X5671" s="27"/>
      <c r="Y5671" s="19">
        <f t="shared" si="620"/>
        <v>0</v>
      </c>
      <c r="Z5671" s="18">
        <f t="shared" si="621"/>
        <v>0</v>
      </c>
      <c r="AA5671" s="12">
        <v>3</v>
      </c>
      <c r="AB5671" s="12">
        <v>0</v>
      </c>
      <c r="AC5671" s="28">
        <f>+I5671+Y5671-Z5671</f>
        <v>0.05</v>
      </c>
      <c r="AD5671" s="20">
        <f t="shared" si="622"/>
        <v>0</v>
      </c>
      <c r="AE5671">
        <v>0</v>
      </c>
    </row>
    <row r="5672" spans="1:31" x14ac:dyDescent="0.25">
      <c r="A5672" s="9">
        <v>45291</v>
      </c>
      <c r="B5672" s="10" t="s">
        <v>118</v>
      </c>
      <c r="C5672" s="10" t="s">
        <v>28</v>
      </c>
      <c r="D5672" s="10" t="s">
        <v>29</v>
      </c>
      <c r="E5672" s="10" t="s">
        <v>30</v>
      </c>
      <c r="F5672" s="10"/>
      <c r="G5672" s="10">
        <v>0</v>
      </c>
      <c r="H5672" s="11">
        <f>SUMIFS(AA:AA,$A:$A,EOMONTH($A5672,-1),$B:$B,$B5672)</f>
        <v>1015</v>
      </c>
      <c r="I5672" s="63">
        <f>ROUND(SUMIFS(AC:AC,$A:$A,EOMONTH($A5672,-1),$B:$B,$B5672),2)</f>
        <v>90.93</v>
      </c>
      <c r="J5672" s="11">
        <f>SUMIFS(AB:AB,$A:$A,EOMONTH($A5672,-1),$B:$B,$B5672)</f>
        <v>5253.33</v>
      </c>
      <c r="K5672" s="13">
        <v>0</v>
      </c>
      <c r="L5672" s="25">
        <v>0</v>
      </c>
      <c r="M5672" s="15">
        <v>820</v>
      </c>
      <c r="N5672" s="14">
        <v>4699.29</v>
      </c>
      <c r="O5672" s="16">
        <v>0</v>
      </c>
      <c r="P5672" s="16">
        <v>0</v>
      </c>
      <c r="Q5672" s="16">
        <v>820</v>
      </c>
      <c r="R5672" s="16">
        <f>Q5672*16.876/100</f>
        <v>138.38320000000002</v>
      </c>
      <c r="S5672" s="17">
        <f t="shared" si="616"/>
        <v>958.38319999999999</v>
      </c>
      <c r="T5672" s="16">
        <v>4706.8</v>
      </c>
      <c r="U5672" s="18">
        <f t="shared" si="617"/>
        <v>0</v>
      </c>
      <c r="V5672" s="18">
        <f t="shared" si="618"/>
        <v>0</v>
      </c>
      <c r="W5672" s="18">
        <f t="shared" si="619"/>
        <v>0</v>
      </c>
      <c r="X5672" s="27"/>
      <c r="Y5672" s="19">
        <f t="shared" si="620"/>
        <v>0</v>
      </c>
      <c r="Z5672" s="18">
        <f t="shared" si="621"/>
        <v>0</v>
      </c>
      <c r="AA5672" s="12">
        <v>1015</v>
      </c>
      <c r="AB5672" s="12">
        <v>5253.33</v>
      </c>
      <c r="AC5672" s="28">
        <f>+I5672+Y5672-Z5672</f>
        <v>90.93</v>
      </c>
      <c r="AD5672" s="20">
        <f t="shared" si="622"/>
        <v>0</v>
      </c>
      <c r="AE5672">
        <v>0</v>
      </c>
    </row>
    <row r="5673" spans="1:31" x14ac:dyDescent="0.25">
      <c r="A5673" s="9">
        <v>45291</v>
      </c>
      <c r="B5673" s="10" t="s">
        <v>119</v>
      </c>
      <c r="C5673" s="10" t="s">
        <v>28</v>
      </c>
      <c r="D5673" s="10" t="s">
        <v>29</v>
      </c>
      <c r="E5673" s="10" t="s">
        <v>30</v>
      </c>
      <c r="F5673" s="10"/>
      <c r="G5673" s="10">
        <v>0</v>
      </c>
      <c r="H5673" s="11">
        <f>SUMIFS(AA:AA,$A:$A,EOMONTH($A5673,-1),$B:$B,$B5673)</f>
        <v>941</v>
      </c>
      <c r="I5673" s="63">
        <f>ROUND(SUMIFS(AC:AC,$A:$A,EOMONTH($A5673,-1),$B:$B,$B5673),2)</f>
        <v>11.02</v>
      </c>
      <c r="J5673" s="11">
        <f>SUMIFS(AB:AB,$A:$A,EOMONTH($A5673,-1),$B:$B,$B5673)</f>
        <v>4973.26</v>
      </c>
      <c r="K5673" s="13">
        <v>0</v>
      </c>
      <c r="L5673" s="25">
        <v>0</v>
      </c>
      <c r="M5673" s="15">
        <v>680</v>
      </c>
      <c r="N5673" s="14">
        <v>3960.59</v>
      </c>
      <c r="O5673" s="16">
        <v>0</v>
      </c>
      <c r="P5673" s="16">
        <v>0</v>
      </c>
      <c r="Q5673" s="16">
        <v>675</v>
      </c>
      <c r="R5673" s="16">
        <f>Q5673*16.876/100</f>
        <v>113.91300000000001</v>
      </c>
      <c r="S5673" s="17">
        <f t="shared" si="616"/>
        <v>788.91300000000001</v>
      </c>
      <c r="T5673" s="16">
        <v>0</v>
      </c>
      <c r="U5673" s="18">
        <f t="shared" si="617"/>
        <v>0</v>
      </c>
      <c r="V5673" s="18">
        <f t="shared" si="618"/>
        <v>0</v>
      </c>
      <c r="W5673" s="18">
        <f t="shared" si="619"/>
        <v>0</v>
      </c>
      <c r="X5673" s="27"/>
      <c r="Y5673" s="19">
        <f t="shared" si="620"/>
        <v>0</v>
      </c>
      <c r="Z5673" s="18">
        <f t="shared" si="621"/>
        <v>0</v>
      </c>
      <c r="AA5673" s="12">
        <v>946</v>
      </c>
      <c r="AB5673" s="12">
        <v>5002.38</v>
      </c>
      <c r="AC5673" s="28">
        <f>+I5673+Y5673-Z5673</f>
        <v>11.02</v>
      </c>
      <c r="AD5673" s="20">
        <f t="shared" si="622"/>
        <v>0</v>
      </c>
      <c r="AE5673">
        <v>0</v>
      </c>
    </row>
    <row r="5674" spans="1:31" x14ac:dyDescent="0.25">
      <c r="A5674" s="9">
        <v>45291</v>
      </c>
      <c r="B5674" s="10" t="s">
        <v>120</v>
      </c>
      <c r="C5674" s="10" t="s">
        <v>28</v>
      </c>
      <c r="D5674" s="10" t="s">
        <v>29</v>
      </c>
      <c r="E5674" s="10" t="s">
        <v>30</v>
      </c>
      <c r="F5674" s="10"/>
      <c r="G5674" s="10">
        <v>0</v>
      </c>
      <c r="H5674" s="11">
        <f>SUMIFS(AA:AA,$A:$A,EOMONTH($A5674,-1),$B:$B,$B5674)</f>
        <v>888</v>
      </c>
      <c r="I5674" s="63">
        <f>ROUND(SUMIFS(AC:AC,$A:$A,EOMONTH($A5674,-1),$B:$B,$B5674),2)</f>
        <v>2.71</v>
      </c>
      <c r="J5674" s="11">
        <f>SUMIFS(AB:AB,$A:$A,EOMONTH($A5674,-1),$B:$B,$B5674)</f>
        <v>5141.3500000000004</v>
      </c>
      <c r="K5674" s="13">
        <v>0</v>
      </c>
      <c r="L5674" s="25">
        <v>0</v>
      </c>
      <c r="M5674" s="15">
        <v>600</v>
      </c>
      <c r="N5674" s="14">
        <v>3520.05</v>
      </c>
      <c r="O5674" s="16">
        <v>0</v>
      </c>
      <c r="P5674" s="16">
        <v>0</v>
      </c>
      <c r="Q5674" s="16">
        <v>678</v>
      </c>
      <c r="R5674" s="16">
        <f>Q5674*16.876/100</f>
        <v>114.41928000000001</v>
      </c>
      <c r="S5674" s="17">
        <f t="shared" si="616"/>
        <v>792.41928000000007</v>
      </c>
      <c r="T5674" s="16">
        <v>3979.86</v>
      </c>
      <c r="U5674" s="18">
        <f t="shared" si="617"/>
        <v>0</v>
      </c>
      <c r="V5674" s="18">
        <f t="shared" si="618"/>
        <v>0</v>
      </c>
      <c r="W5674" s="18">
        <f t="shared" si="619"/>
        <v>0</v>
      </c>
      <c r="X5674" s="27"/>
      <c r="Y5674" s="19">
        <f t="shared" si="620"/>
        <v>0</v>
      </c>
      <c r="Z5674" s="18">
        <f t="shared" si="621"/>
        <v>0</v>
      </c>
      <c r="AA5674" s="12">
        <v>810</v>
      </c>
      <c r="AB5674" s="12">
        <v>4683.74</v>
      </c>
      <c r="AC5674" s="28">
        <f>+I5674+Y5674-Z5674</f>
        <v>2.71</v>
      </c>
      <c r="AD5674" s="20">
        <f t="shared" si="622"/>
        <v>0</v>
      </c>
      <c r="AE5674">
        <v>0</v>
      </c>
    </row>
    <row r="5675" spans="1:31" x14ac:dyDescent="0.25">
      <c r="A5675" s="9">
        <v>45291</v>
      </c>
      <c r="B5675" s="10" t="s">
        <v>121</v>
      </c>
      <c r="C5675" s="10" t="s">
        <v>28</v>
      </c>
      <c r="D5675" s="10" t="s">
        <v>29</v>
      </c>
      <c r="E5675" s="10" t="s">
        <v>30</v>
      </c>
      <c r="F5675" s="10"/>
      <c r="G5675" s="10">
        <v>0</v>
      </c>
      <c r="H5675" s="11">
        <f>SUMIFS(AA:AA,$A:$A,EOMONTH($A5675,-1),$B:$B,$B5675)</f>
        <v>810</v>
      </c>
      <c r="I5675" s="63">
        <f>ROUND(SUMIFS(AC:AC,$A:$A,EOMONTH($A5675,-1),$B:$B,$B5675),2)</f>
        <v>36.57</v>
      </c>
      <c r="J5675" s="11">
        <f>SUMIFS(AB:AB,$A:$A,EOMONTH($A5675,-1),$B:$B,$B5675)</f>
        <v>4226.66</v>
      </c>
      <c r="K5675" s="13">
        <v>0</v>
      </c>
      <c r="L5675" s="25">
        <v>0</v>
      </c>
      <c r="M5675" s="15">
        <v>0</v>
      </c>
      <c r="N5675" s="14">
        <v>0</v>
      </c>
      <c r="O5675" s="16">
        <v>0</v>
      </c>
      <c r="P5675" s="16">
        <v>0</v>
      </c>
      <c r="Q5675" s="16">
        <v>0</v>
      </c>
      <c r="R5675" s="16">
        <f>Q5675*16.876/100</f>
        <v>0</v>
      </c>
      <c r="S5675" s="17">
        <f t="shared" si="616"/>
        <v>0</v>
      </c>
      <c r="T5675" s="16">
        <v>0</v>
      </c>
      <c r="U5675" s="18">
        <f t="shared" si="617"/>
        <v>0</v>
      </c>
      <c r="V5675" s="18">
        <f t="shared" si="618"/>
        <v>0</v>
      </c>
      <c r="W5675" s="18">
        <f t="shared" si="619"/>
        <v>0</v>
      </c>
      <c r="X5675" s="27"/>
      <c r="Y5675" s="19">
        <f t="shared" si="620"/>
        <v>0</v>
      </c>
      <c r="Z5675" s="18">
        <f t="shared" si="621"/>
        <v>0</v>
      </c>
      <c r="AA5675" s="12">
        <v>810</v>
      </c>
      <c r="AB5675" s="12">
        <v>4226.66</v>
      </c>
      <c r="AC5675" s="28">
        <f>+I5675+Y5675-Z5675</f>
        <v>36.57</v>
      </c>
      <c r="AD5675" s="20">
        <f t="shared" si="622"/>
        <v>0</v>
      </c>
      <c r="AE5675">
        <v>0</v>
      </c>
    </row>
    <row r="5676" spans="1:31" x14ac:dyDescent="0.25">
      <c r="A5676" s="9">
        <v>45291</v>
      </c>
      <c r="B5676" s="10" t="s">
        <v>122</v>
      </c>
      <c r="C5676" s="10" t="s">
        <v>28</v>
      </c>
      <c r="D5676" s="10" t="s">
        <v>29</v>
      </c>
      <c r="E5676" s="10" t="s">
        <v>30</v>
      </c>
      <c r="F5676" s="10"/>
      <c r="G5676" s="10">
        <v>0</v>
      </c>
      <c r="H5676" s="11">
        <f>SUMIFS(AA:AA,$A:$A,EOMONTH($A5676,-1),$B:$B,$B5676)</f>
        <v>1865</v>
      </c>
      <c r="I5676" s="63">
        <f>ROUND(SUMIFS(AC:AC,$A:$A,EOMONTH($A5676,-1),$B:$B,$B5676),2)</f>
        <v>65.02</v>
      </c>
      <c r="J5676" s="11">
        <f>SUMIFS(AB:AB,$A:$A,EOMONTH($A5676,-1),$B:$B,$B5676)</f>
        <v>10172.629999999999</v>
      </c>
      <c r="K5676" s="13">
        <v>0</v>
      </c>
      <c r="L5676" s="25">
        <v>0</v>
      </c>
      <c r="M5676" s="15">
        <v>0</v>
      </c>
      <c r="N5676" s="14">
        <v>0</v>
      </c>
      <c r="O5676" s="16">
        <v>0</v>
      </c>
      <c r="P5676" s="16">
        <v>0</v>
      </c>
      <c r="Q5676" s="16">
        <v>0</v>
      </c>
      <c r="R5676" s="16">
        <f>Q5676*16.876/100</f>
        <v>0</v>
      </c>
      <c r="S5676" s="17">
        <f t="shared" si="616"/>
        <v>0</v>
      </c>
      <c r="T5676" s="16">
        <v>0</v>
      </c>
      <c r="U5676" s="18">
        <f t="shared" si="617"/>
        <v>0</v>
      </c>
      <c r="V5676" s="18">
        <f t="shared" si="618"/>
        <v>0</v>
      </c>
      <c r="W5676" s="18">
        <f t="shared" si="619"/>
        <v>0</v>
      </c>
      <c r="X5676" s="27"/>
      <c r="Y5676" s="19">
        <f t="shared" si="620"/>
        <v>0</v>
      </c>
      <c r="Z5676" s="18">
        <f t="shared" si="621"/>
        <v>0</v>
      </c>
      <c r="AA5676" s="12">
        <v>1865</v>
      </c>
      <c r="AB5676" s="12">
        <v>10172.629999999999</v>
      </c>
      <c r="AC5676" s="28">
        <f>+I5676+Y5676-Z5676</f>
        <v>65.02</v>
      </c>
      <c r="AD5676" s="20">
        <f t="shared" si="622"/>
        <v>0</v>
      </c>
      <c r="AE5676">
        <v>0</v>
      </c>
    </row>
    <row r="5677" spans="1:31" x14ac:dyDescent="0.25">
      <c r="A5677" s="9">
        <v>45291</v>
      </c>
      <c r="B5677" s="10" t="s">
        <v>123</v>
      </c>
      <c r="C5677" s="10" t="s">
        <v>28</v>
      </c>
      <c r="D5677" s="10" t="s">
        <v>29</v>
      </c>
      <c r="E5677" s="10" t="s">
        <v>30</v>
      </c>
      <c r="F5677" s="10"/>
      <c r="G5677" s="10">
        <v>0</v>
      </c>
      <c r="H5677" s="11">
        <f>SUMIFS(AA:AA,$A:$A,EOMONTH($A5677,-1),$B:$B,$B5677)</f>
        <v>66</v>
      </c>
      <c r="I5677" s="63">
        <f>ROUND(SUMIFS(AC:AC,$A:$A,EOMONTH($A5677,-1),$B:$B,$B5677),2)</f>
        <v>48.72</v>
      </c>
      <c r="J5677" s="11">
        <f>SUMIFS(AB:AB,$A:$A,EOMONTH($A5677,-1),$B:$B,$B5677)</f>
        <v>974.32</v>
      </c>
      <c r="K5677" s="13">
        <v>0</v>
      </c>
      <c r="L5677" s="25">
        <v>0</v>
      </c>
      <c r="M5677" s="15">
        <v>600</v>
      </c>
      <c r="N5677" s="14">
        <v>8725.58</v>
      </c>
      <c r="O5677" s="16">
        <v>0</v>
      </c>
      <c r="P5677" s="16">
        <v>0</v>
      </c>
      <c r="Q5677" s="16">
        <v>610</v>
      </c>
      <c r="R5677" s="16">
        <f>Q5677*16.876/100</f>
        <v>102.9436</v>
      </c>
      <c r="S5677" s="17">
        <f t="shared" si="616"/>
        <v>712.94360000000006</v>
      </c>
      <c r="T5677" s="16">
        <v>8869.4</v>
      </c>
      <c r="U5677" s="18">
        <f t="shared" si="617"/>
        <v>0</v>
      </c>
      <c r="V5677" s="18">
        <f t="shared" si="618"/>
        <v>0</v>
      </c>
      <c r="W5677" s="18">
        <f t="shared" si="619"/>
        <v>0</v>
      </c>
      <c r="X5677" s="27"/>
      <c r="Y5677" s="19">
        <f t="shared" si="620"/>
        <v>0</v>
      </c>
      <c r="Z5677" s="18">
        <f t="shared" si="621"/>
        <v>0</v>
      </c>
      <c r="AA5677" s="12">
        <v>56</v>
      </c>
      <c r="AB5677" s="12">
        <v>828.89</v>
      </c>
      <c r="AC5677" s="28">
        <f>+I5677+Y5677-Z5677</f>
        <v>48.72</v>
      </c>
      <c r="AD5677" s="20">
        <f t="shared" si="622"/>
        <v>0</v>
      </c>
      <c r="AE5677">
        <v>0</v>
      </c>
    </row>
    <row r="5678" spans="1:31" x14ac:dyDescent="0.25">
      <c r="A5678" s="9">
        <v>45291</v>
      </c>
      <c r="B5678" s="10" t="s">
        <v>714</v>
      </c>
      <c r="C5678" s="10" t="s">
        <v>28</v>
      </c>
      <c r="D5678" s="10" t="s">
        <v>29</v>
      </c>
      <c r="E5678" s="10" t="s">
        <v>30</v>
      </c>
      <c r="F5678" s="10"/>
      <c r="G5678" s="10">
        <v>0</v>
      </c>
      <c r="H5678" s="11">
        <f>SUMIFS(AA:AA,$A:$A,EOMONTH($A5678,-1),$B:$B,$B5678)</f>
        <v>-10</v>
      </c>
      <c r="I5678" s="63">
        <f>ROUND(SUMIFS(AC:AC,$A:$A,EOMONTH($A5678,-1),$B:$B,$B5678),2)</f>
        <v>0</v>
      </c>
      <c r="J5678" s="11">
        <f>SUMIFS(AB:AB,$A:$A,EOMONTH($A5678,-1),$B:$B,$B5678)</f>
        <v>-152.11000000000001</v>
      </c>
      <c r="K5678" s="13">
        <v>0</v>
      </c>
      <c r="L5678" s="25">
        <v>0</v>
      </c>
      <c r="M5678" s="15">
        <v>0</v>
      </c>
      <c r="N5678" s="14">
        <v>0</v>
      </c>
      <c r="O5678" s="16">
        <v>0</v>
      </c>
      <c r="P5678" s="16">
        <v>0</v>
      </c>
      <c r="Q5678" s="16">
        <v>0</v>
      </c>
      <c r="R5678" s="16">
        <f>Q5678*16.876/100</f>
        <v>0</v>
      </c>
      <c r="S5678" s="17">
        <f t="shared" si="616"/>
        <v>0</v>
      </c>
      <c r="T5678" s="16">
        <v>0</v>
      </c>
      <c r="U5678" s="18">
        <f t="shared" si="617"/>
        <v>0</v>
      </c>
      <c r="V5678" s="18">
        <f t="shared" si="618"/>
        <v>0</v>
      </c>
      <c r="W5678" s="18">
        <f t="shared" si="619"/>
        <v>0</v>
      </c>
      <c r="X5678" s="27"/>
      <c r="Y5678" s="19">
        <f t="shared" si="620"/>
        <v>0</v>
      </c>
      <c r="Z5678" s="18">
        <f t="shared" si="621"/>
        <v>0</v>
      </c>
      <c r="AA5678" s="12">
        <v>-10</v>
      </c>
      <c r="AB5678" s="12">
        <v>-152.11000000000001</v>
      </c>
      <c r="AC5678" s="28">
        <f>+I5678+Y5678-Z5678</f>
        <v>0</v>
      </c>
      <c r="AD5678" s="20">
        <f t="shared" si="622"/>
        <v>0</v>
      </c>
      <c r="AE5678">
        <v>0</v>
      </c>
    </row>
    <row r="5679" spans="1:31" x14ac:dyDescent="0.25">
      <c r="A5679" s="9">
        <v>45291</v>
      </c>
      <c r="B5679" s="10" t="s">
        <v>715</v>
      </c>
      <c r="C5679" s="10" t="s">
        <v>28</v>
      </c>
      <c r="D5679" s="10" t="s">
        <v>29</v>
      </c>
      <c r="E5679" s="10" t="s">
        <v>30</v>
      </c>
      <c r="F5679" s="10"/>
      <c r="G5679" s="10">
        <v>0</v>
      </c>
      <c r="H5679" s="11">
        <f>SUMIFS(AA:AA,$A:$A,EOMONTH($A5679,-1),$B:$B,$B5679)</f>
        <v>38</v>
      </c>
      <c r="I5679" s="63">
        <f>ROUND(SUMIFS(AC:AC,$A:$A,EOMONTH($A5679,-1),$B:$B,$B5679),2)</f>
        <v>0</v>
      </c>
      <c r="J5679" s="11">
        <f>SUMIFS(AB:AB,$A:$A,EOMONTH($A5679,-1),$B:$B,$B5679)</f>
        <v>580.41</v>
      </c>
      <c r="K5679" s="13">
        <v>0</v>
      </c>
      <c r="L5679" s="25">
        <v>0</v>
      </c>
      <c r="M5679" s="15">
        <v>0</v>
      </c>
      <c r="N5679" s="14">
        <v>0</v>
      </c>
      <c r="O5679" s="16">
        <v>0</v>
      </c>
      <c r="P5679" s="16">
        <v>0</v>
      </c>
      <c r="Q5679" s="16">
        <v>0</v>
      </c>
      <c r="R5679" s="16">
        <f>Q5679*16.876/100</f>
        <v>0</v>
      </c>
      <c r="S5679" s="17">
        <f t="shared" si="616"/>
        <v>0</v>
      </c>
      <c r="T5679" s="16">
        <v>0</v>
      </c>
      <c r="U5679" s="18">
        <f t="shared" si="617"/>
        <v>0</v>
      </c>
      <c r="V5679" s="18">
        <f t="shared" si="618"/>
        <v>0</v>
      </c>
      <c r="W5679" s="18">
        <f t="shared" si="619"/>
        <v>0</v>
      </c>
      <c r="X5679" s="27"/>
      <c r="Y5679" s="19">
        <f t="shared" si="620"/>
        <v>0</v>
      </c>
      <c r="Z5679" s="18">
        <f t="shared" si="621"/>
        <v>0</v>
      </c>
      <c r="AA5679" s="12">
        <v>38</v>
      </c>
      <c r="AB5679" s="12">
        <v>580.41</v>
      </c>
      <c r="AC5679" s="28">
        <f>+I5679+Y5679-Z5679</f>
        <v>0</v>
      </c>
      <c r="AD5679" s="20">
        <f t="shared" si="622"/>
        <v>0</v>
      </c>
      <c r="AE5679">
        <v>0</v>
      </c>
    </row>
    <row r="5680" spans="1:31" x14ac:dyDescent="0.25">
      <c r="A5680" s="9">
        <v>45291</v>
      </c>
      <c r="B5680" s="10" t="s">
        <v>124</v>
      </c>
      <c r="C5680" s="10" t="s">
        <v>28</v>
      </c>
      <c r="D5680" s="10" t="s">
        <v>29</v>
      </c>
      <c r="E5680" s="10" t="s">
        <v>30</v>
      </c>
      <c r="F5680" s="10"/>
      <c r="G5680" s="10">
        <v>0</v>
      </c>
      <c r="H5680" s="11">
        <f>SUMIFS(AA:AA,$A:$A,EOMONTH($A5680,-1),$B:$B,$B5680)</f>
        <v>402</v>
      </c>
      <c r="I5680" s="63">
        <f>ROUND(SUMIFS(AC:AC,$A:$A,EOMONTH($A5680,-1),$B:$B,$B5680),2)</f>
        <v>6</v>
      </c>
      <c r="J5680" s="11">
        <f>SUMIFS(AB:AB,$A:$A,EOMONTH($A5680,-1),$B:$B,$B5680)</f>
        <v>5905.88</v>
      </c>
      <c r="K5680" s="13">
        <v>0</v>
      </c>
      <c r="L5680" s="25">
        <v>0</v>
      </c>
      <c r="M5680" s="15">
        <v>310</v>
      </c>
      <c r="N5680" s="14">
        <v>4485.3900000000003</v>
      </c>
      <c r="O5680" s="16">
        <v>0</v>
      </c>
      <c r="P5680" s="16">
        <v>0</v>
      </c>
      <c r="Q5680" s="16">
        <v>340</v>
      </c>
      <c r="R5680" s="16">
        <f>Q5680*16.876/100</f>
        <v>57.378399999999999</v>
      </c>
      <c r="S5680" s="17">
        <f t="shared" si="616"/>
        <v>397.3784</v>
      </c>
      <c r="T5680" s="16">
        <v>4919.8</v>
      </c>
      <c r="U5680" s="18">
        <f t="shared" si="617"/>
        <v>0</v>
      </c>
      <c r="V5680" s="18">
        <f t="shared" si="618"/>
        <v>0</v>
      </c>
      <c r="W5680" s="18">
        <f t="shared" si="619"/>
        <v>0</v>
      </c>
      <c r="X5680" s="27"/>
      <c r="Y5680" s="19">
        <f t="shared" si="620"/>
        <v>0</v>
      </c>
      <c r="Z5680" s="18">
        <f t="shared" si="621"/>
        <v>0</v>
      </c>
      <c r="AA5680" s="12">
        <v>372</v>
      </c>
      <c r="AB5680" s="12">
        <v>5471.81</v>
      </c>
      <c r="AC5680" s="28">
        <f>+I5680+Y5680-Z5680</f>
        <v>6</v>
      </c>
      <c r="AD5680" s="20">
        <f t="shared" si="622"/>
        <v>0</v>
      </c>
      <c r="AE5680">
        <v>0</v>
      </c>
    </row>
    <row r="5681" spans="1:31" x14ac:dyDescent="0.25">
      <c r="A5681" s="9">
        <v>45291</v>
      </c>
      <c r="B5681" s="10" t="s">
        <v>125</v>
      </c>
      <c r="C5681" s="10" t="s">
        <v>28</v>
      </c>
      <c r="D5681" s="10" t="s">
        <v>29</v>
      </c>
      <c r="E5681" s="10" t="s">
        <v>30</v>
      </c>
      <c r="F5681" s="10"/>
      <c r="G5681" s="10">
        <v>0</v>
      </c>
      <c r="H5681" s="11">
        <f>SUMIFS(AA:AA,$A:$A,EOMONTH($A5681,-1),$B:$B,$B5681)</f>
        <v>596</v>
      </c>
      <c r="I5681" s="63">
        <f>ROUND(SUMIFS(AC:AC,$A:$A,EOMONTH($A5681,-1),$B:$B,$B5681),2)</f>
        <v>3.79</v>
      </c>
      <c r="J5681" s="11">
        <f>SUMIFS(AB:AB,$A:$A,EOMONTH($A5681,-1),$B:$B,$B5681)</f>
        <v>8876.11</v>
      </c>
      <c r="K5681" s="13">
        <v>0</v>
      </c>
      <c r="L5681" s="25">
        <v>0</v>
      </c>
      <c r="M5681" s="15">
        <v>0</v>
      </c>
      <c r="N5681" s="14">
        <v>0</v>
      </c>
      <c r="O5681" s="16">
        <v>0</v>
      </c>
      <c r="P5681" s="16">
        <v>0</v>
      </c>
      <c r="Q5681" s="16">
        <v>270</v>
      </c>
      <c r="R5681" s="16">
        <f>Q5681*16.876/100</f>
        <v>45.565200000000004</v>
      </c>
      <c r="S5681" s="17">
        <f t="shared" si="616"/>
        <v>315.5652</v>
      </c>
      <c r="T5681" s="16">
        <v>0</v>
      </c>
      <c r="U5681" s="18">
        <f t="shared" si="617"/>
        <v>0</v>
      </c>
      <c r="V5681" s="18">
        <f t="shared" si="618"/>
        <v>0</v>
      </c>
      <c r="W5681" s="18">
        <f t="shared" si="619"/>
        <v>0</v>
      </c>
      <c r="X5681" s="27"/>
      <c r="Y5681" s="19">
        <f t="shared" si="620"/>
        <v>0</v>
      </c>
      <c r="Z5681" s="18">
        <f t="shared" si="621"/>
        <v>0</v>
      </c>
      <c r="AA5681" s="12">
        <v>326</v>
      </c>
      <c r="AB5681" s="12">
        <v>8876.11</v>
      </c>
      <c r="AC5681" s="28">
        <f>+I5681+Y5681-Z5681</f>
        <v>3.79</v>
      </c>
      <c r="AD5681" s="20">
        <f t="shared" si="622"/>
        <v>0</v>
      </c>
      <c r="AE5681">
        <v>0</v>
      </c>
    </row>
    <row r="5682" spans="1:31" x14ac:dyDescent="0.25">
      <c r="A5682" s="9">
        <v>45291</v>
      </c>
      <c r="B5682" s="10" t="s">
        <v>740</v>
      </c>
      <c r="C5682" s="10" t="s">
        <v>28</v>
      </c>
      <c r="D5682" s="10" t="s">
        <v>29</v>
      </c>
      <c r="E5682" s="10" t="s">
        <v>30</v>
      </c>
      <c r="F5682" s="10"/>
      <c r="G5682" s="10">
        <v>0</v>
      </c>
      <c r="H5682" s="11">
        <f>SUMIFS(AA:AA,$A:$A,EOMONTH($A5682,-1),$B:$B,$B5682)</f>
        <v>93</v>
      </c>
      <c r="I5682" s="63">
        <f>ROUND(SUMIFS(AC:AC,$A:$A,EOMONTH($A5682,-1),$B:$B,$B5682),2)</f>
        <v>0</v>
      </c>
      <c r="J5682" s="11">
        <f>SUMIFS(AB:AB,$A:$A,EOMONTH($A5682,-1),$B:$B,$B5682)</f>
        <v>1320.76</v>
      </c>
      <c r="K5682" s="13">
        <v>0</v>
      </c>
      <c r="L5682" s="25">
        <v>0</v>
      </c>
      <c r="M5682" s="15">
        <v>436</v>
      </c>
      <c r="N5682" s="14">
        <v>6311.8</v>
      </c>
      <c r="O5682" s="16">
        <v>0</v>
      </c>
      <c r="P5682" s="16">
        <v>0</v>
      </c>
      <c r="Q5682" s="16">
        <v>205</v>
      </c>
      <c r="R5682" s="16">
        <f>Q5682*16.876/100</f>
        <v>34.595800000000004</v>
      </c>
      <c r="S5682" s="17">
        <f t="shared" si="616"/>
        <v>239.5958</v>
      </c>
      <c r="T5682" s="16">
        <v>2968.4</v>
      </c>
      <c r="U5682" s="18">
        <f t="shared" si="617"/>
        <v>0</v>
      </c>
      <c r="V5682" s="18">
        <f t="shared" si="618"/>
        <v>0</v>
      </c>
      <c r="W5682" s="18">
        <f t="shared" si="619"/>
        <v>0</v>
      </c>
      <c r="X5682" s="27"/>
      <c r="Y5682" s="19">
        <f t="shared" si="620"/>
        <v>0</v>
      </c>
      <c r="Z5682" s="18">
        <f t="shared" si="621"/>
        <v>0</v>
      </c>
      <c r="AA5682" s="12">
        <v>324</v>
      </c>
      <c r="AB5682" s="12">
        <v>4664.8599999999997</v>
      </c>
      <c r="AC5682" s="28">
        <f>+I5682+Y5682-Z5682</f>
        <v>0</v>
      </c>
      <c r="AD5682" s="20">
        <f t="shared" si="622"/>
        <v>0</v>
      </c>
      <c r="AE5682">
        <v>0</v>
      </c>
    </row>
    <row r="5683" spans="1:31" x14ac:dyDescent="0.25">
      <c r="A5683" s="9">
        <v>45291</v>
      </c>
      <c r="B5683" s="10" t="s">
        <v>126</v>
      </c>
      <c r="C5683" s="10" t="s">
        <v>28</v>
      </c>
      <c r="D5683" s="10" t="s">
        <v>29</v>
      </c>
      <c r="E5683" s="10" t="s">
        <v>30</v>
      </c>
      <c r="F5683" s="10"/>
      <c r="G5683" s="10">
        <v>0</v>
      </c>
      <c r="H5683" s="11">
        <f>SUMIFS(AA:AA,$A:$A,EOMONTH($A5683,-1),$B:$B,$B5683)</f>
        <v>259</v>
      </c>
      <c r="I5683" s="63">
        <f>ROUND(SUMIFS(AC:AC,$A:$A,EOMONTH($A5683,-1),$B:$B,$B5683),2)</f>
        <v>49.12</v>
      </c>
      <c r="J5683" s="11">
        <f>SUMIFS(AB:AB,$A:$A,EOMONTH($A5683,-1),$B:$B,$B5683)</f>
        <v>3675.46</v>
      </c>
      <c r="K5683" s="13">
        <v>0</v>
      </c>
      <c r="L5683" s="25">
        <v>0</v>
      </c>
      <c r="M5683" s="15">
        <v>540</v>
      </c>
      <c r="N5683" s="14">
        <v>7829.21</v>
      </c>
      <c r="O5683" s="16">
        <v>0</v>
      </c>
      <c r="P5683" s="16">
        <v>0</v>
      </c>
      <c r="Q5683" s="16">
        <v>450</v>
      </c>
      <c r="R5683" s="16">
        <f>Q5683*16.876/100</f>
        <v>75.942000000000007</v>
      </c>
      <c r="S5683" s="17">
        <f t="shared" si="616"/>
        <v>525.94200000000001</v>
      </c>
      <c r="T5683" s="16">
        <v>6525</v>
      </c>
      <c r="U5683" s="18">
        <f t="shared" si="617"/>
        <v>0</v>
      </c>
      <c r="V5683" s="18">
        <f t="shared" si="618"/>
        <v>0</v>
      </c>
      <c r="W5683" s="18">
        <f t="shared" si="619"/>
        <v>0</v>
      </c>
      <c r="X5683" s="27"/>
      <c r="Y5683" s="19">
        <f t="shared" si="620"/>
        <v>0</v>
      </c>
      <c r="Z5683" s="18">
        <f t="shared" si="621"/>
        <v>0</v>
      </c>
      <c r="AA5683" s="12">
        <v>349</v>
      </c>
      <c r="AB5683" s="12">
        <v>4980.33</v>
      </c>
      <c r="AC5683" s="28">
        <f>+I5683+Y5683-Z5683</f>
        <v>49.12</v>
      </c>
      <c r="AD5683" s="20">
        <f t="shared" si="622"/>
        <v>0</v>
      </c>
      <c r="AE5683">
        <v>0</v>
      </c>
    </row>
    <row r="5684" spans="1:31" x14ac:dyDescent="0.25">
      <c r="A5684" s="9">
        <v>45291</v>
      </c>
      <c r="B5684" s="10" t="s">
        <v>716</v>
      </c>
      <c r="C5684" s="10" t="s">
        <v>28</v>
      </c>
      <c r="D5684" s="10" t="s">
        <v>29</v>
      </c>
      <c r="E5684" s="10" t="s">
        <v>30</v>
      </c>
      <c r="F5684" s="10"/>
      <c r="G5684" s="10">
        <v>0</v>
      </c>
      <c r="H5684" s="11">
        <f>SUMIFS(AA:AA,$A:$A,EOMONTH($A5684,-1),$B:$B,$B5684)</f>
        <v>152</v>
      </c>
      <c r="I5684" s="63">
        <f>ROUND(SUMIFS(AC:AC,$A:$A,EOMONTH($A5684,-1),$B:$B,$B5684),2)</f>
        <v>0</v>
      </c>
      <c r="J5684" s="11">
        <f>SUMIFS(AB:AB,$A:$A,EOMONTH($A5684,-1),$B:$B,$B5684)</f>
        <v>2239.62</v>
      </c>
      <c r="K5684" s="13">
        <v>0</v>
      </c>
      <c r="L5684" s="25">
        <v>0</v>
      </c>
      <c r="M5684" s="15">
        <v>400</v>
      </c>
      <c r="N5684" s="14">
        <v>5769.83</v>
      </c>
      <c r="O5684" s="16">
        <v>0</v>
      </c>
      <c r="P5684" s="16">
        <v>0</v>
      </c>
      <c r="Q5684" s="16">
        <v>380</v>
      </c>
      <c r="R5684" s="16">
        <f>Q5684*16.876/100</f>
        <v>64.128799999999998</v>
      </c>
      <c r="S5684" s="17">
        <f t="shared" si="616"/>
        <v>444.12880000000001</v>
      </c>
      <c r="T5684" s="16">
        <v>5479.6</v>
      </c>
      <c r="U5684" s="18">
        <f t="shared" si="617"/>
        <v>0</v>
      </c>
      <c r="V5684" s="18">
        <f t="shared" si="618"/>
        <v>0</v>
      </c>
      <c r="W5684" s="18">
        <f t="shared" si="619"/>
        <v>0</v>
      </c>
      <c r="X5684" s="27"/>
      <c r="Y5684" s="19">
        <f t="shared" si="620"/>
        <v>0</v>
      </c>
      <c r="Z5684" s="18">
        <f t="shared" si="621"/>
        <v>0</v>
      </c>
      <c r="AA5684" s="12">
        <v>172</v>
      </c>
      <c r="AB5684" s="12">
        <v>2528.11</v>
      </c>
      <c r="AC5684" s="28">
        <f>+I5684+Y5684-Z5684</f>
        <v>0</v>
      </c>
      <c r="AD5684" s="20">
        <f t="shared" si="622"/>
        <v>0</v>
      </c>
      <c r="AE5684">
        <v>0</v>
      </c>
    </row>
    <row r="5685" spans="1:31" x14ac:dyDescent="0.25">
      <c r="A5685" s="9">
        <v>45291</v>
      </c>
      <c r="B5685" s="10" t="s">
        <v>774</v>
      </c>
      <c r="C5685" s="10" t="s">
        <v>105</v>
      </c>
      <c r="D5685" s="10" t="s">
        <v>29</v>
      </c>
      <c r="E5685" s="10" t="s">
        <v>30</v>
      </c>
      <c r="F5685" s="10"/>
      <c r="G5685" s="10">
        <v>0</v>
      </c>
      <c r="H5685" s="11">
        <f>SUMIFS(AA:AA,$A:$A,EOMONTH($A5685,-1),$B:$B,$B5685)</f>
        <v>5</v>
      </c>
      <c r="I5685" s="63">
        <f>ROUND(SUMIFS(AC:AC,$A:$A,EOMONTH($A5685,-1),$B:$B,$B5685),2)</f>
        <v>0</v>
      </c>
      <c r="J5685" s="11">
        <f>SUMIFS(AB:AB,$A:$A,EOMONTH($A5685,-1),$B:$B,$B5685)</f>
        <v>71.64</v>
      </c>
      <c r="K5685" s="13">
        <v>0</v>
      </c>
      <c r="L5685" s="25">
        <v>0</v>
      </c>
      <c r="M5685" s="15">
        <v>0</v>
      </c>
      <c r="N5685" s="14">
        <v>0</v>
      </c>
      <c r="O5685" s="16">
        <v>0</v>
      </c>
      <c r="P5685" s="16">
        <v>0</v>
      </c>
      <c r="Q5685" s="16">
        <v>0</v>
      </c>
      <c r="R5685" s="16">
        <f>Q5685*16.876/100</f>
        <v>0</v>
      </c>
      <c r="S5685" s="17">
        <f t="shared" si="616"/>
        <v>0</v>
      </c>
      <c r="T5685" s="16">
        <v>0</v>
      </c>
      <c r="U5685" s="18">
        <f t="shared" si="617"/>
        <v>0</v>
      </c>
      <c r="V5685" s="18">
        <f t="shared" si="618"/>
        <v>0</v>
      </c>
      <c r="W5685" s="18">
        <f t="shared" si="619"/>
        <v>0</v>
      </c>
      <c r="X5685" s="27"/>
      <c r="Y5685" s="19">
        <f t="shared" si="620"/>
        <v>0</v>
      </c>
      <c r="Z5685" s="18">
        <f t="shared" si="621"/>
        <v>0</v>
      </c>
      <c r="AA5685" s="12">
        <v>5</v>
      </c>
      <c r="AB5685" s="12">
        <v>71.64</v>
      </c>
      <c r="AC5685" s="28">
        <f>+I5685+Y5685-Z5685</f>
        <v>0</v>
      </c>
      <c r="AD5685" s="20">
        <f t="shared" si="622"/>
        <v>0</v>
      </c>
      <c r="AE5685">
        <v>0</v>
      </c>
    </row>
    <row r="5686" spans="1:31" x14ac:dyDescent="0.25">
      <c r="A5686" s="9">
        <v>45291</v>
      </c>
      <c r="B5686" s="10" t="s">
        <v>127</v>
      </c>
      <c r="C5686" s="10" t="s">
        <v>28</v>
      </c>
      <c r="D5686" s="10" t="s">
        <v>29</v>
      </c>
      <c r="E5686" s="10" t="s">
        <v>30</v>
      </c>
      <c r="F5686" s="10"/>
      <c r="G5686" s="10">
        <v>0</v>
      </c>
      <c r="H5686" s="11">
        <f>SUMIFS(AA:AA,$A:$A,EOMONTH($A5686,-1),$B:$B,$B5686)</f>
        <v>107.12</v>
      </c>
      <c r="I5686" s="63">
        <f>ROUND(SUMIFS(AC:AC,$A:$A,EOMONTH($A5686,-1),$B:$B,$B5686),2)</f>
        <v>4.8499999999999996</v>
      </c>
      <c r="J5686" s="11">
        <f>SUMIFS(AB:AB,$A:$A,EOMONTH($A5686,-1),$B:$B,$B5686)</f>
        <v>1138.32</v>
      </c>
      <c r="K5686" s="13">
        <v>0</v>
      </c>
      <c r="L5686" s="25">
        <v>0</v>
      </c>
      <c r="M5686" s="15">
        <v>0</v>
      </c>
      <c r="N5686" s="14">
        <v>0</v>
      </c>
      <c r="O5686" s="16">
        <v>0</v>
      </c>
      <c r="P5686" s="16">
        <v>0</v>
      </c>
      <c r="Q5686" s="16">
        <v>0</v>
      </c>
      <c r="R5686" s="16">
        <f>Q5686*16.876/100</f>
        <v>0</v>
      </c>
      <c r="S5686" s="17">
        <f t="shared" si="616"/>
        <v>0</v>
      </c>
      <c r="T5686" s="16">
        <v>0</v>
      </c>
      <c r="U5686" s="18">
        <f t="shared" si="617"/>
        <v>0</v>
      </c>
      <c r="V5686" s="18">
        <f t="shared" si="618"/>
        <v>0</v>
      </c>
      <c r="W5686" s="18">
        <f t="shared" si="619"/>
        <v>0</v>
      </c>
      <c r="X5686" s="27"/>
      <c r="Y5686" s="19">
        <f t="shared" si="620"/>
        <v>0</v>
      </c>
      <c r="Z5686" s="18">
        <f t="shared" si="621"/>
        <v>0</v>
      </c>
      <c r="AA5686" s="12">
        <v>107.12</v>
      </c>
      <c r="AB5686" s="12">
        <v>1138.32</v>
      </c>
      <c r="AC5686" s="28">
        <f>+I5686+Y5686-Z5686</f>
        <v>4.8499999999999996</v>
      </c>
      <c r="AD5686" s="20">
        <f t="shared" si="622"/>
        <v>0</v>
      </c>
      <c r="AE5686">
        <v>0</v>
      </c>
    </row>
    <row r="5687" spans="1:31" x14ac:dyDescent="0.25">
      <c r="A5687" s="9">
        <v>45291</v>
      </c>
      <c r="B5687" s="10" t="s">
        <v>128</v>
      </c>
      <c r="C5687" s="10" t="s">
        <v>28</v>
      </c>
      <c r="D5687" s="10" t="s">
        <v>29</v>
      </c>
      <c r="E5687" s="10" t="s">
        <v>30</v>
      </c>
      <c r="F5687" s="10"/>
      <c r="G5687" s="10">
        <v>0</v>
      </c>
      <c r="H5687" s="11">
        <f>SUMIFS(AA:AA,$A:$A,EOMONTH($A5687,-1),$B:$B,$B5687)</f>
        <v>334</v>
      </c>
      <c r="I5687" s="63">
        <f>ROUND(SUMIFS(AC:AC,$A:$A,EOMONTH($A5687,-1),$B:$B,$B5687),2)</f>
        <v>22.94</v>
      </c>
      <c r="J5687" s="11">
        <f>SUMIFS(AB:AB,$A:$A,EOMONTH($A5687,-1),$B:$B,$B5687)</f>
        <v>3639.81</v>
      </c>
      <c r="K5687" s="13">
        <v>0</v>
      </c>
      <c r="L5687" s="25">
        <v>0</v>
      </c>
      <c r="M5687" s="15">
        <v>0</v>
      </c>
      <c r="N5687" s="14">
        <v>0</v>
      </c>
      <c r="O5687" s="16">
        <v>0</v>
      </c>
      <c r="P5687" s="16">
        <v>0</v>
      </c>
      <c r="Q5687" s="16">
        <v>0</v>
      </c>
      <c r="R5687" s="16">
        <f>Q5687*16.876/100</f>
        <v>0</v>
      </c>
      <c r="S5687" s="17">
        <f t="shared" si="616"/>
        <v>0</v>
      </c>
      <c r="T5687" s="16">
        <v>0</v>
      </c>
      <c r="U5687" s="18">
        <f t="shared" si="617"/>
        <v>0</v>
      </c>
      <c r="V5687" s="18">
        <f t="shared" si="618"/>
        <v>0</v>
      </c>
      <c r="W5687" s="18">
        <f t="shared" si="619"/>
        <v>0</v>
      </c>
      <c r="X5687" s="27"/>
      <c r="Y5687" s="19">
        <f t="shared" si="620"/>
        <v>0</v>
      </c>
      <c r="Z5687" s="18">
        <f t="shared" si="621"/>
        <v>0</v>
      </c>
      <c r="AA5687" s="12">
        <v>334</v>
      </c>
      <c r="AB5687" s="12">
        <v>3639.81</v>
      </c>
      <c r="AC5687" s="28">
        <f>+I5687+Y5687-Z5687</f>
        <v>22.94</v>
      </c>
      <c r="AD5687" s="20">
        <f t="shared" si="622"/>
        <v>0</v>
      </c>
      <c r="AE5687">
        <v>0</v>
      </c>
    </row>
    <row r="5688" spans="1:31" x14ac:dyDescent="0.25">
      <c r="A5688" s="9">
        <v>45291</v>
      </c>
      <c r="B5688" s="10" t="s">
        <v>129</v>
      </c>
      <c r="C5688" s="10" t="s">
        <v>28</v>
      </c>
      <c r="D5688" s="10" t="s">
        <v>29</v>
      </c>
      <c r="E5688" s="10" t="s">
        <v>30</v>
      </c>
      <c r="F5688" s="10"/>
      <c r="G5688" s="10">
        <v>0</v>
      </c>
      <c r="H5688" s="11">
        <f>SUMIFS(AA:AA,$A:$A,EOMONTH($A5688,-1),$B:$B,$B5688)</f>
        <v>288</v>
      </c>
      <c r="I5688" s="63">
        <f>ROUND(SUMIFS(AC:AC,$A:$A,EOMONTH($A5688,-1),$B:$B,$B5688),2)</f>
        <v>16.93</v>
      </c>
      <c r="J5688" s="11">
        <f>SUMIFS(AB:AB,$A:$A,EOMONTH($A5688,-1),$B:$B,$B5688)</f>
        <v>3158.31</v>
      </c>
      <c r="K5688" s="13">
        <v>0</v>
      </c>
      <c r="L5688" s="25">
        <v>0</v>
      </c>
      <c r="M5688" s="15">
        <v>0</v>
      </c>
      <c r="N5688" s="14">
        <v>0</v>
      </c>
      <c r="O5688" s="16">
        <v>0</v>
      </c>
      <c r="P5688" s="16">
        <v>0</v>
      </c>
      <c r="Q5688" s="16">
        <v>0</v>
      </c>
      <c r="R5688" s="16">
        <f>Q5688*16.876/100</f>
        <v>0</v>
      </c>
      <c r="S5688" s="17">
        <f t="shared" si="616"/>
        <v>0</v>
      </c>
      <c r="T5688" s="16">
        <v>0</v>
      </c>
      <c r="U5688" s="18">
        <f t="shared" si="617"/>
        <v>0</v>
      </c>
      <c r="V5688" s="18">
        <f t="shared" si="618"/>
        <v>0</v>
      </c>
      <c r="W5688" s="18">
        <f t="shared" si="619"/>
        <v>0</v>
      </c>
      <c r="X5688" s="27"/>
      <c r="Y5688" s="19">
        <f t="shared" si="620"/>
        <v>0</v>
      </c>
      <c r="Z5688" s="18">
        <f t="shared" si="621"/>
        <v>0</v>
      </c>
      <c r="AA5688" s="12">
        <v>288</v>
      </c>
      <c r="AB5688" s="12">
        <v>3158.31</v>
      </c>
      <c r="AC5688" s="28">
        <f>+I5688+Y5688-Z5688</f>
        <v>16.93</v>
      </c>
      <c r="AD5688" s="20">
        <f t="shared" si="622"/>
        <v>0</v>
      </c>
      <c r="AE5688">
        <v>0</v>
      </c>
    </row>
    <row r="5689" spans="1:31" x14ac:dyDescent="0.25">
      <c r="A5689" s="9">
        <v>45291</v>
      </c>
      <c r="B5689" s="10" t="s">
        <v>130</v>
      </c>
      <c r="C5689" s="10" t="s">
        <v>28</v>
      </c>
      <c r="D5689" s="10" t="s">
        <v>29</v>
      </c>
      <c r="E5689" s="10" t="s">
        <v>30</v>
      </c>
      <c r="F5689" s="10"/>
      <c r="G5689" s="10">
        <v>0</v>
      </c>
      <c r="H5689" s="11">
        <f>SUMIFS(AA:AA,$A:$A,EOMONTH($A5689,-1),$B:$B,$B5689)</f>
        <v>219</v>
      </c>
      <c r="I5689" s="63">
        <f>ROUND(SUMIFS(AC:AC,$A:$A,EOMONTH($A5689,-1),$B:$B,$B5689),2)</f>
        <v>3.79</v>
      </c>
      <c r="J5689" s="11">
        <f>SUMIFS(AB:AB,$A:$A,EOMONTH($A5689,-1),$B:$B,$B5689)</f>
        <v>2342.83</v>
      </c>
      <c r="K5689" s="13">
        <v>0</v>
      </c>
      <c r="L5689" s="25">
        <v>0</v>
      </c>
      <c r="M5689" s="15">
        <v>0</v>
      </c>
      <c r="N5689" s="14">
        <v>0</v>
      </c>
      <c r="O5689" s="16">
        <v>0</v>
      </c>
      <c r="P5689" s="16">
        <v>0</v>
      </c>
      <c r="Q5689" s="16">
        <v>313</v>
      </c>
      <c r="R5689" s="16">
        <f>Q5689*16.876/100</f>
        <v>52.82188</v>
      </c>
      <c r="S5689" s="17">
        <f t="shared" si="616"/>
        <v>365.82188000000002</v>
      </c>
      <c r="T5689" s="16">
        <v>3345.97</v>
      </c>
      <c r="U5689" s="18">
        <f t="shared" si="617"/>
        <v>0</v>
      </c>
      <c r="V5689" s="18">
        <f t="shared" si="618"/>
        <v>0</v>
      </c>
      <c r="W5689" s="18">
        <f t="shared" si="619"/>
        <v>0</v>
      </c>
      <c r="X5689" s="27"/>
      <c r="Y5689" s="19">
        <f t="shared" si="620"/>
        <v>0</v>
      </c>
      <c r="Z5689" s="18">
        <f t="shared" si="621"/>
        <v>0</v>
      </c>
      <c r="AA5689" s="12">
        <v>-94</v>
      </c>
      <c r="AB5689" s="12">
        <v>-1004.39</v>
      </c>
      <c r="AC5689" s="28">
        <f>+I5689+Y5689-Z5689</f>
        <v>3.79</v>
      </c>
      <c r="AD5689" s="20">
        <f t="shared" si="622"/>
        <v>0</v>
      </c>
      <c r="AE5689">
        <v>0</v>
      </c>
    </row>
    <row r="5690" spans="1:31" x14ac:dyDescent="0.25">
      <c r="A5690" s="9">
        <v>45291</v>
      </c>
      <c r="B5690" s="10" t="s">
        <v>131</v>
      </c>
      <c r="C5690" s="10" t="s">
        <v>28</v>
      </c>
      <c r="D5690" s="10" t="s">
        <v>29</v>
      </c>
      <c r="E5690" s="10" t="s">
        <v>30</v>
      </c>
      <c r="F5690" s="10"/>
      <c r="G5690" s="10">
        <v>0</v>
      </c>
      <c r="H5690" s="11">
        <f>SUMIFS(AA:AA,$A:$A,EOMONTH($A5690,-1),$B:$B,$B5690)</f>
        <v>156</v>
      </c>
      <c r="I5690" s="63">
        <f>ROUND(SUMIFS(AC:AC,$A:$A,EOMONTH($A5690,-1),$B:$B,$B5690),2)</f>
        <v>1.54</v>
      </c>
      <c r="J5690" s="11">
        <f>SUMIFS(AB:AB,$A:$A,EOMONTH($A5690,-1),$B:$B,$B5690)</f>
        <v>1662.01</v>
      </c>
      <c r="K5690" s="13">
        <v>0</v>
      </c>
      <c r="L5690" s="25">
        <v>0</v>
      </c>
      <c r="M5690" s="15">
        <v>0</v>
      </c>
      <c r="N5690" s="14">
        <v>0</v>
      </c>
      <c r="O5690" s="16">
        <v>0</v>
      </c>
      <c r="P5690" s="16">
        <v>0</v>
      </c>
      <c r="Q5690" s="16">
        <v>0</v>
      </c>
      <c r="R5690" s="16">
        <f>Q5690*16.876/100</f>
        <v>0</v>
      </c>
      <c r="S5690" s="17">
        <f t="shared" si="616"/>
        <v>0</v>
      </c>
      <c r="T5690" s="16">
        <v>0</v>
      </c>
      <c r="U5690" s="18">
        <f t="shared" si="617"/>
        <v>0</v>
      </c>
      <c r="V5690" s="18">
        <f t="shared" si="618"/>
        <v>0</v>
      </c>
      <c r="W5690" s="18">
        <f t="shared" si="619"/>
        <v>0</v>
      </c>
      <c r="X5690" s="27"/>
      <c r="Y5690" s="19">
        <f t="shared" si="620"/>
        <v>0</v>
      </c>
      <c r="Z5690" s="18">
        <f t="shared" si="621"/>
        <v>0</v>
      </c>
      <c r="AA5690" s="12">
        <v>156</v>
      </c>
      <c r="AB5690" s="12">
        <v>1662.01</v>
      </c>
      <c r="AC5690" s="28">
        <f>+I5690+Y5690-Z5690</f>
        <v>1.54</v>
      </c>
      <c r="AD5690" s="20">
        <f t="shared" si="622"/>
        <v>0</v>
      </c>
      <c r="AE5690">
        <v>0</v>
      </c>
    </row>
    <row r="5691" spans="1:31" x14ac:dyDescent="0.25">
      <c r="A5691" s="9">
        <v>45291</v>
      </c>
      <c r="B5691" s="10" t="s">
        <v>132</v>
      </c>
      <c r="C5691" s="10" t="s">
        <v>28</v>
      </c>
      <c r="D5691" s="10" t="s">
        <v>29</v>
      </c>
      <c r="E5691" s="10" t="s">
        <v>30</v>
      </c>
      <c r="F5691" s="10"/>
      <c r="G5691" s="10">
        <v>0</v>
      </c>
      <c r="H5691" s="11">
        <f>SUMIFS(AA:AA,$A:$A,EOMONTH($A5691,-1),$B:$B,$B5691)</f>
        <v>316</v>
      </c>
      <c r="I5691" s="63">
        <f>ROUND(SUMIFS(AC:AC,$A:$A,EOMONTH($A5691,-1),$B:$B,$B5691),2)</f>
        <v>2.48</v>
      </c>
      <c r="J5691" s="11">
        <f>SUMIFS(AB:AB,$A:$A,EOMONTH($A5691,-1),$B:$B,$B5691)</f>
        <v>6261.52</v>
      </c>
      <c r="K5691" s="13">
        <v>0</v>
      </c>
      <c r="L5691" s="25">
        <v>0</v>
      </c>
      <c r="M5691" s="15">
        <v>0</v>
      </c>
      <c r="N5691" s="14">
        <v>0</v>
      </c>
      <c r="O5691" s="16">
        <v>0</v>
      </c>
      <c r="P5691" s="16">
        <v>0</v>
      </c>
      <c r="Q5691" s="16">
        <v>0</v>
      </c>
      <c r="R5691" s="16">
        <f>Q5691*16.876/100</f>
        <v>0</v>
      </c>
      <c r="S5691" s="17">
        <f t="shared" si="616"/>
        <v>0</v>
      </c>
      <c r="T5691" s="16">
        <v>0</v>
      </c>
      <c r="U5691" s="18">
        <f t="shared" si="617"/>
        <v>0</v>
      </c>
      <c r="V5691" s="18">
        <f t="shared" si="618"/>
        <v>0</v>
      </c>
      <c r="W5691" s="18">
        <f t="shared" si="619"/>
        <v>0</v>
      </c>
      <c r="X5691" s="27"/>
      <c r="Y5691" s="19">
        <f t="shared" si="620"/>
        <v>0</v>
      </c>
      <c r="Z5691" s="18">
        <f t="shared" si="621"/>
        <v>0</v>
      </c>
      <c r="AA5691" s="12">
        <v>316</v>
      </c>
      <c r="AB5691" s="12">
        <v>6261.52</v>
      </c>
      <c r="AC5691" s="28">
        <f>+I5691+Y5691-Z5691</f>
        <v>2.48</v>
      </c>
      <c r="AD5691" s="20">
        <f t="shared" si="622"/>
        <v>0</v>
      </c>
      <c r="AE5691">
        <v>0</v>
      </c>
    </row>
    <row r="5692" spans="1:31" x14ac:dyDescent="0.25">
      <c r="A5692" s="9">
        <v>45291</v>
      </c>
      <c r="B5692" s="10" t="s">
        <v>806</v>
      </c>
      <c r="C5692" s="10" t="s">
        <v>711</v>
      </c>
      <c r="D5692" s="10" t="s">
        <v>29</v>
      </c>
      <c r="E5692" s="10" t="s">
        <v>539</v>
      </c>
      <c r="F5692" s="10"/>
      <c r="G5692" s="10">
        <v>0</v>
      </c>
      <c r="H5692" s="11">
        <f>SUMIFS(AA:AA,$A:$A,EOMONTH($A5692,-1),$B:$B,$B5692)</f>
        <v>-109</v>
      </c>
      <c r="I5692" s="63">
        <f>ROUND(SUMIFS(AC:AC,$A:$A,EOMONTH($A5692,-1),$B:$B,$B5692),2)</f>
        <v>0</v>
      </c>
      <c r="J5692" s="11">
        <f>SUMIFS(AB:AB,$A:$A,EOMONTH($A5692,-1),$B:$B,$B5692)</f>
        <v>0</v>
      </c>
      <c r="K5692" s="13">
        <v>0</v>
      </c>
      <c r="L5692" s="25">
        <v>0</v>
      </c>
      <c r="M5692" s="15">
        <v>0</v>
      </c>
      <c r="N5692" s="14">
        <v>0</v>
      </c>
      <c r="O5692" s="16">
        <v>0</v>
      </c>
      <c r="P5692" s="16">
        <v>0</v>
      </c>
      <c r="Q5692" s="16">
        <v>0</v>
      </c>
      <c r="R5692" s="16">
        <f>Q5692*16.876/100</f>
        <v>0</v>
      </c>
      <c r="S5692" s="17">
        <f t="shared" si="616"/>
        <v>0</v>
      </c>
      <c r="T5692" s="16">
        <v>0</v>
      </c>
      <c r="U5692" s="18">
        <f t="shared" si="617"/>
        <v>0</v>
      </c>
      <c r="V5692" s="18">
        <f t="shared" si="618"/>
        <v>0</v>
      </c>
      <c r="W5692" s="18">
        <f t="shared" si="619"/>
        <v>0</v>
      </c>
      <c r="X5692" s="27"/>
      <c r="Y5692" s="19">
        <f t="shared" si="620"/>
        <v>0</v>
      </c>
      <c r="Z5692" s="18">
        <f t="shared" si="621"/>
        <v>0</v>
      </c>
      <c r="AA5692" s="12">
        <v>-109</v>
      </c>
      <c r="AB5692" s="12">
        <v>0</v>
      </c>
      <c r="AC5692" s="28">
        <f>+I5692+Y5692-Z5692</f>
        <v>0</v>
      </c>
      <c r="AD5692" s="20">
        <f t="shared" si="622"/>
        <v>0</v>
      </c>
      <c r="AE5692">
        <v>0</v>
      </c>
    </row>
    <row r="5693" spans="1:31" x14ac:dyDescent="0.25">
      <c r="A5693" s="59">
        <v>45291</v>
      </c>
      <c r="B5693" s="60" t="s">
        <v>717</v>
      </c>
      <c r="C5693" s="60" t="s">
        <v>718</v>
      </c>
      <c r="D5693" s="60" t="s">
        <v>29</v>
      </c>
      <c r="E5693" s="60" t="s">
        <v>30</v>
      </c>
      <c r="F5693" s="10"/>
      <c r="G5693" s="10"/>
      <c r="H5693" s="11"/>
      <c r="I5693" s="63">
        <f>ROUND(SUMIFS(AC:AC,$A:$A,EOMONTH($A5693,-1),$B:$B,$B5693),2)</f>
        <v>0</v>
      </c>
      <c r="J5693" s="11"/>
      <c r="K5693" s="13"/>
      <c r="L5693" s="25"/>
      <c r="M5693" s="15"/>
      <c r="N5693" s="14"/>
      <c r="O5693" s="16"/>
      <c r="P5693" s="16"/>
      <c r="Q5693" s="16"/>
      <c r="R5693" s="16"/>
      <c r="S5693" s="17">
        <f t="shared" si="616"/>
        <v>0</v>
      </c>
      <c r="T5693" s="16"/>
      <c r="U5693" s="18">
        <f t="shared" si="617"/>
        <v>0</v>
      </c>
      <c r="V5693" s="18">
        <f t="shared" si="618"/>
        <v>0</v>
      </c>
      <c r="W5693" s="18">
        <f t="shared" si="619"/>
        <v>0</v>
      </c>
      <c r="X5693" s="27"/>
      <c r="Y5693" s="19">
        <f t="shared" si="620"/>
        <v>0</v>
      </c>
      <c r="Z5693" s="18">
        <f t="shared" si="621"/>
        <v>0</v>
      </c>
      <c r="AA5693" s="12"/>
      <c r="AB5693" s="12"/>
      <c r="AC5693" s="28">
        <f>+I5693+Y5693-Z5693</f>
        <v>0</v>
      </c>
      <c r="AD5693" s="20">
        <f t="shared" si="622"/>
        <v>0</v>
      </c>
      <c r="AE5693">
        <v>0</v>
      </c>
    </row>
    <row r="5694" spans="1:31" x14ac:dyDescent="0.25">
      <c r="A5694" s="9">
        <v>45291</v>
      </c>
      <c r="B5694" s="10" t="s">
        <v>133</v>
      </c>
      <c r="C5694" s="10" t="s">
        <v>62</v>
      </c>
      <c r="D5694" s="10" t="s">
        <v>40</v>
      </c>
      <c r="E5694" s="10" t="s">
        <v>30</v>
      </c>
      <c r="F5694" s="10">
        <v>100</v>
      </c>
      <c r="G5694" s="10">
        <v>109</v>
      </c>
      <c r="H5694" s="11">
        <f>SUMIFS(AA:AA,$A:$A,EOMONTH($A5694,-1),$B:$B,$B5694)</f>
        <v>-693</v>
      </c>
      <c r="I5694" s="63">
        <f>ROUND(SUMIFS(AC:AC,$A:$A,EOMONTH($A5694,-1),$B:$B,$B5694),2)</f>
        <v>14.66</v>
      </c>
      <c r="J5694" s="11">
        <f>SUMIFS(AB:AB,$A:$A,EOMONTH($A5694,-1),$B:$B,$B5694)</f>
        <v>-6216.02</v>
      </c>
      <c r="K5694" s="13">
        <v>0</v>
      </c>
      <c r="L5694" s="25">
        <v>0</v>
      </c>
      <c r="M5694" s="15">
        <v>0</v>
      </c>
      <c r="N5694" s="14">
        <v>0</v>
      </c>
      <c r="O5694" s="16">
        <v>0</v>
      </c>
      <c r="P5694" s="16">
        <v>0</v>
      </c>
      <c r="Q5694" s="16">
        <v>0</v>
      </c>
      <c r="R5694" s="16">
        <f>Q5694*16.876/100</f>
        <v>0</v>
      </c>
      <c r="S5694" s="17">
        <f t="shared" si="616"/>
        <v>0</v>
      </c>
      <c r="T5694" s="16">
        <v>0</v>
      </c>
      <c r="U5694" s="18">
        <f t="shared" si="617"/>
        <v>-75.537000000000006</v>
      </c>
      <c r="V5694" s="18">
        <f t="shared" si="618"/>
        <v>0</v>
      </c>
      <c r="W5694" s="18">
        <f t="shared" si="619"/>
        <v>0</v>
      </c>
      <c r="X5694" s="27"/>
      <c r="Y5694" s="19">
        <f t="shared" si="620"/>
        <v>0</v>
      </c>
      <c r="Z5694" s="18">
        <f t="shared" si="621"/>
        <v>0</v>
      </c>
      <c r="AA5694" s="12">
        <v>-693</v>
      </c>
      <c r="AB5694" s="12">
        <v>-6216.02</v>
      </c>
      <c r="AC5694" s="28">
        <f>+I5694+Y5694-Z5694</f>
        <v>14.66</v>
      </c>
      <c r="AD5694" s="20">
        <f t="shared" si="622"/>
        <v>0</v>
      </c>
      <c r="AE5694">
        <v>0</v>
      </c>
    </row>
    <row r="5695" spans="1:31" x14ac:dyDescent="0.25">
      <c r="A5695" s="9">
        <v>45291</v>
      </c>
      <c r="B5695" s="10" t="s">
        <v>134</v>
      </c>
      <c r="C5695" s="10" t="s">
        <v>62</v>
      </c>
      <c r="D5695" s="10" t="s">
        <v>40</v>
      </c>
      <c r="E5695" s="10" t="s">
        <v>30</v>
      </c>
      <c r="F5695" s="10">
        <v>100</v>
      </c>
      <c r="G5695" s="10">
        <v>109</v>
      </c>
      <c r="H5695" s="11">
        <f>SUMIFS(AA:AA,$A:$A,EOMONTH($A5695,-1),$B:$B,$B5695)</f>
        <v>-802</v>
      </c>
      <c r="I5695" s="63">
        <f>ROUND(SUMIFS(AC:AC,$A:$A,EOMONTH($A5695,-1),$B:$B,$B5695),2)</f>
        <v>0.49</v>
      </c>
      <c r="J5695" s="11">
        <f>SUMIFS(AB:AB,$A:$A,EOMONTH($A5695,-1),$B:$B,$B5695)</f>
        <v>-10615.14</v>
      </c>
      <c r="K5695" s="13">
        <v>0</v>
      </c>
      <c r="L5695" s="25">
        <v>0</v>
      </c>
      <c r="M5695" s="15">
        <v>0</v>
      </c>
      <c r="N5695" s="14">
        <v>0</v>
      </c>
      <c r="O5695" s="16">
        <v>0</v>
      </c>
      <c r="P5695" s="16">
        <v>0</v>
      </c>
      <c r="Q5695" s="16">
        <v>0</v>
      </c>
      <c r="R5695" s="16">
        <f>Q5695*16.876/100</f>
        <v>0</v>
      </c>
      <c r="S5695" s="17">
        <f t="shared" si="616"/>
        <v>0</v>
      </c>
      <c r="T5695" s="16">
        <v>0</v>
      </c>
      <c r="U5695" s="18">
        <f t="shared" si="617"/>
        <v>-87.418000000000006</v>
      </c>
      <c r="V5695" s="18">
        <f t="shared" si="618"/>
        <v>0</v>
      </c>
      <c r="W5695" s="18">
        <f t="shared" si="619"/>
        <v>0</v>
      </c>
      <c r="X5695" s="27"/>
      <c r="Y5695" s="19">
        <f t="shared" si="620"/>
        <v>0</v>
      </c>
      <c r="Z5695" s="18">
        <f t="shared" si="621"/>
        <v>0</v>
      </c>
      <c r="AA5695" s="12">
        <v>-802</v>
      </c>
      <c r="AB5695" s="12">
        <v>-10615.14</v>
      </c>
      <c r="AC5695" s="28">
        <f>+I5695+Y5695-Z5695</f>
        <v>0.49</v>
      </c>
      <c r="AD5695" s="20">
        <f t="shared" si="622"/>
        <v>0</v>
      </c>
      <c r="AE5695">
        <v>0</v>
      </c>
    </row>
    <row r="5696" spans="1:31" x14ac:dyDescent="0.25">
      <c r="A5696" s="9">
        <v>45291</v>
      </c>
      <c r="B5696" s="10" t="s">
        <v>800</v>
      </c>
      <c r="C5696" s="10" t="s">
        <v>62</v>
      </c>
      <c r="D5696" s="10" t="s">
        <v>40</v>
      </c>
      <c r="E5696" s="10" t="s">
        <v>30</v>
      </c>
      <c r="F5696" s="10">
        <v>100</v>
      </c>
      <c r="G5696" s="10">
        <v>109</v>
      </c>
      <c r="H5696" s="11">
        <f>SUMIFS(AA:AA,$A:$A,EOMONTH($A5696,-1),$B:$B,$B5696)</f>
        <v>248</v>
      </c>
      <c r="I5696" s="63">
        <f>ROUND(SUMIFS(AC:AC,$A:$A,EOMONTH($A5696,-1),$B:$B,$B5696),2)</f>
        <v>28.96</v>
      </c>
      <c r="J5696" s="11">
        <f>SUMIFS(AB:AB,$A:$A,EOMONTH($A5696,-1),$B:$B,$B5696)</f>
        <v>2243.4499999999998</v>
      </c>
      <c r="K5696" s="13">
        <v>0</v>
      </c>
      <c r="L5696" s="25">
        <v>0</v>
      </c>
      <c r="M5696" s="15">
        <v>0</v>
      </c>
      <c r="N5696" s="14">
        <v>0</v>
      </c>
      <c r="O5696" s="16">
        <v>0</v>
      </c>
      <c r="P5696" s="16">
        <v>0</v>
      </c>
      <c r="Q5696" s="16">
        <v>0</v>
      </c>
      <c r="R5696" s="16">
        <f>Q5696*16.876/100</f>
        <v>0</v>
      </c>
      <c r="S5696" s="17">
        <f t="shared" si="616"/>
        <v>0</v>
      </c>
      <c r="T5696" s="16">
        <v>0</v>
      </c>
      <c r="U5696" s="18">
        <f t="shared" si="617"/>
        <v>27.032</v>
      </c>
      <c r="V5696" s="18">
        <f t="shared" si="618"/>
        <v>0</v>
      </c>
      <c r="W5696" s="18">
        <f t="shared" si="619"/>
        <v>0</v>
      </c>
      <c r="X5696" s="27"/>
      <c r="Y5696" s="19">
        <f t="shared" si="620"/>
        <v>0</v>
      </c>
      <c r="Z5696" s="18">
        <f t="shared" si="621"/>
        <v>0</v>
      </c>
      <c r="AA5696" s="12">
        <v>248</v>
      </c>
      <c r="AB5696" s="12">
        <v>2243.4499999999998</v>
      </c>
      <c r="AC5696" s="28">
        <f>+I5696+Y5696-Z5696</f>
        <v>28.96</v>
      </c>
      <c r="AD5696" s="20">
        <f t="shared" si="622"/>
        <v>0</v>
      </c>
      <c r="AE5696">
        <v>0</v>
      </c>
    </row>
    <row r="5697" spans="1:31" x14ac:dyDescent="0.25">
      <c r="A5697" s="9">
        <v>45291</v>
      </c>
      <c r="B5697" s="10" t="s">
        <v>135</v>
      </c>
      <c r="C5697" s="10" t="s">
        <v>62</v>
      </c>
      <c r="D5697" s="10" t="s">
        <v>40</v>
      </c>
      <c r="E5697" s="10" t="s">
        <v>30</v>
      </c>
      <c r="F5697" s="10">
        <v>100</v>
      </c>
      <c r="G5697" s="10">
        <v>109</v>
      </c>
      <c r="H5697" s="11">
        <f>SUMIFS(AA:AA,$A:$A,EOMONTH($A5697,-1),$B:$B,$B5697)</f>
        <v>-666</v>
      </c>
      <c r="I5697" s="63">
        <f>ROUND(SUMIFS(AC:AC,$A:$A,EOMONTH($A5697,-1),$B:$B,$B5697),2)</f>
        <v>20.309999999999999</v>
      </c>
      <c r="J5697" s="11">
        <f>SUMIFS(AB:AB,$A:$A,EOMONTH($A5697,-1),$B:$B,$B5697)</f>
        <v>-6364.7</v>
      </c>
      <c r="K5697" s="13">
        <v>0</v>
      </c>
      <c r="L5697" s="25">
        <v>0</v>
      </c>
      <c r="M5697" s="15">
        <v>0</v>
      </c>
      <c r="N5697" s="14">
        <v>0</v>
      </c>
      <c r="O5697" s="16">
        <v>0</v>
      </c>
      <c r="P5697" s="16">
        <v>0</v>
      </c>
      <c r="Q5697" s="16">
        <v>0</v>
      </c>
      <c r="R5697" s="16">
        <f>Q5697*16.876/100</f>
        <v>0</v>
      </c>
      <c r="S5697" s="17">
        <f t="shared" si="616"/>
        <v>0</v>
      </c>
      <c r="T5697" s="16">
        <v>0</v>
      </c>
      <c r="U5697" s="18">
        <f t="shared" si="617"/>
        <v>-72.593999999999994</v>
      </c>
      <c r="V5697" s="18">
        <f t="shared" si="618"/>
        <v>0</v>
      </c>
      <c r="W5697" s="18">
        <f t="shared" si="619"/>
        <v>0</v>
      </c>
      <c r="X5697" s="27"/>
      <c r="Y5697" s="19">
        <f t="shared" si="620"/>
        <v>0</v>
      </c>
      <c r="Z5697" s="18">
        <f t="shared" si="621"/>
        <v>0</v>
      </c>
      <c r="AA5697" s="12">
        <v>-666</v>
      </c>
      <c r="AB5697" s="12">
        <v>-6364.7</v>
      </c>
      <c r="AC5697" s="28">
        <f>+I5697+Y5697-Z5697</f>
        <v>20.309999999999999</v>
      </c>
      <c r="AD5697" s="20">
        <f t="shared" si="622"/>
        <v>0</v>
      </c>
      <c r="AE5697">
        <v>0</v>
      </c>
    </row>
    <row r="5698" spans="1:31" x14ac:dyDescent="0.25">
      <c r="A5698" s="9">
        <v>45291</v>
      </c>
      <c r="B5698" s="10" t="s">
        <v>136</v>
      </c>
      <c r="C5698" s="10" t="s">
        <v>62</v>
      </c>
      <c r="D5698" s="10" t="s">
        <v>40</v>
      </c>
      <c r="E5698" s="10" t="s">
        <v>30</v>
      </c>
      <c r="F5698" s="10">
        <v>100</v>
      </c>
      <c r="G5698" s="10">
        <v>109</v>
      </c>
      <c r="H5698" s="11">
        <f>SUMIFS(AA:AA,$A:$A,EOMONTH($A5698,-1),$B:$B,$B5698)</f>
        <v>-632</v>
      </c>
      <c r="I5698" s="63">
        <f>ROUND(SUMIFS(AC:AC,$A:$A,EOMONTH($A5698,-1),$B:$B,$B5698),2)</f>
        <v>20.010000000000002</v>
      </c>
      <c r="J5698" s="11">
        <f>SUMIFS(AB:AB,$A:$A,EOMONTH($A5698,-1),$B:$B,$B5698)</f>
        <v>-7388.4</v>
      </c>
      <c r="K5698" s="13">
        <v>0</v>
      </c>
      <c r="L5698" s="25">
        <v>0</v>
      </c>
      <c r="M5698" s="15">
        <v>0</v>
      </c>
      <c r="N5698" s="14">
        <v>0</v>
      </c>
      <c r="O5698" s="16">
        <v>0</v>
      </c>
      <c r="P5698" s="16">
        <v>0</v>
      </c>
      <c r="Q5698" s="16">
        <v>0</v>
      </c>
      <c r="R5698" s="16">
        <f>Q5698*16.876/100</f>
        <v>0</v>
      </c>
      <c r="S5698" s="17">
        <f t="shared" si="616"/>
        <v>0</v>
      </c>
      <c r="T5698" s="16">
        <v>0</v>
      </c>
      <c r="U5698" s="18">
        <f t="shared" si="617"/>
        <v>-68.888000000000005</v>
      </c>
      <c r="V5698" s="18">
        <f t="shared" si="618"/>
        <v>0</v>
      </c>
      <c r="W5698" s="18">
        <f t="shared" si="619"/>
        <v>0</v>
      </c>
      <c r="X5698" s="27"/>
      <c r="Y5698" s="19">
        <f t="shared" si="620"/>
        <v>0</v>
      </c>
      <c r="Z5698" s="18">
        <f t="shared" si="621"/>
        <v>0</v>
      </c>
      <c r="AA5698" s="12">
        <v>-632</v>
      </c>
      <c r="AB5698" s="12">
        <v>-7388.4</v>
      </c>
      <c r="AC5698" s="28">
        <f>+I5698+Y5698-Z5698</f>
        <v>20.010000000000002</v>
      </c>
      <c r="AD5698" s="20">
        <f t="shared" si="622"/>
        <v>0</v>
      </c>
      <c r="AE5698">
        <v>0</v>
      </c>
    </row>
    <row r="5699" spans="1:31" x14ac:dyDescent="0.25">
      <c r="A5699" s="9">
        <v>45291</v>
      </c>
      <c r="B5699" s="10" t="s">
        <v>137</v>
      </c>
      <c r="C5699" s="10" t="s">
        <v>62</v>
      </c>
      <c r="D5699" s="10" t="s">
        <v>40</v>
      </c>
      <c r="E5699" s="10" t="s">
        <v>30</v>
      </c>
      <c r="F5699" s="10">
        <v>100</v>
      </c>
      <c r="G5699" s="10">
        <v>109</v>
      </c>
      <c r="H5699" s="11">
        <f>SUMIFS(AA:AA,$A:$A,EOMONTH($A5699,-1),$B:$B,$B5699)</f>
        <v>-739</v>
      </c>
      <c r="I5699" s="63">
        <f>ROUND(SUMIFS(AC:AC,$A:$A,EOMONTH($A5699,-1),$B:$B,$B5699),2)</f>
        <v>17.239999999999998</v>
      </c>
      <c r="J5699" s="11">
        <f>SUMIFS(AB:AB,$A:$A,EOMONTH($A5699,-1),$B:$B,$B5699)</f>
        <v>-6899.15</v>
      </c>
      <c r="K5699" s="13">
        <v>0</v>
      </c>
      <c r="L5699" s="25">
        <v>0</v>
      </c>
      <c r="M5699" s="15">
        <v>0</v>
      </c>
      <c r="N5699" s="14">
        <v>0</v>
      </c>
      <c r="O5699" s="16">
        <v>0</v>
      </c>
      <c r="P5699" s="16">
        <v>0</v>
      </c>
      <c r="Q5699" s="16">
        <v>0</v>
      </c>
      <c r="R5699" s="16">
        <f>Q5699*16.876/100</f>
        <v>0</v>
      </c>
      <c r="S5699" s="17">
        <f t="shared" si="616"/>
        <v>0</v>
      </c>
      <c r="T5699" s="16">
        <v>0</v>
      </c>
      <c r="U5699" s="18">
        <f t="shared" si="617"/>
        <v>-80.551000000000002</v>
      </c>
      <c r="V5699" s="18">
        <f t="shared" si="618"/>
        <v>0</v>
      </c>
      <c r="W5699" s="18">
        <f t="shared" si="619"/>
        <v>0</v>
      </c>
      <c r="X5699" s="27"/>
      <c r="Y5699" s="19">
        <f t="shared" si="620"/>
        <v>0</v>
      </c>
      <c r="Z5699" s="18">
        <f t="shared" si="621"/>
        <v>0</v>
      </c>
      <c r="AA5699" s="12">
        <v>-739</v>
      </c>
      <c r="AB5699" s="12">
        <v>-6899.15</v>
      </c>
      <c r="AC5699" s="28">
        <f>+I5699+Y5699-Z5699</f>
        <v>17.239999999999998</v>
      </c>
      <c r="AD5699" s="20">
        <f t="shared" si="622"/>
        <v>0</v>
      </c>
      <c r="AE5699">
        <v>0</v>
      </c>
    </row>
    <row r="5700" spans="1:31" x14ac:dyDescent="0.25">
      <c r="A5700" s="9">
        <v>45291</v>
      </c>
      <c r="B5700" s="10" t="s">
        <v>138</v>
      </c>
      <c r="C5700" s="10" t="s">
        <v>62</v>
      </c>
      <c r="D5700" s="10" t="s">
        <v>40</v>
      </c>
      <c r="E5700" s="10" t="s">
        <v>30</v>
      </c>
      <c r="F5700" s="10">
        <v>100</v>
      </c>
      <c r="G5700" s="10">
        <v>109</v>
      </c>
      <c r="H5700" s="11">
        <f>SUMIFS(AA:AA,$A:$A,EOMONTH($A5700,-1),$B:$B,$B5700)</f>
        <v>-410</v>
      </c>
      <c r="I5700" s="63">
        <f>ROUND(SUMIFS(AC:AC,$A:$A,EOMONTH($A5700,-1),$B:$B,$B5700),2)</f>
        <v>23.14</v>
      </c>
      <c r="J5700" s="11">
        <f>SUMIFS(AB:AB,$A:$A,EOMONTH($A5700,-1),$B:$B,$B5700)</f>
        <v>-6207.4</v>
      </c>
      <c r="K5700" s="13">
        <v>0</v>
      </c>
      <c r="L5700" s="25">
        <v>0</v>
      </c>
      <c r="M5700" s="15">
        <v>0</v>
      </c>
      <c r="N5700" s="14">
        <v>0</v>
      </c>
      <c r="O5700" s="16">
        <v>0</v>
      </c>
      <c r="P5700" s="16">
        <v>0</v>
      </c>
      <c r="Q5700" s="16">
        <v>0</v>
      </c>
      <c r="R5700" s="16">
        <f>Q5700*16.876/100</f>
        <v>0</v>
      </c>
      <c r="S5700" s="17">
        <f t="shared" si="616"/>
        <v>0</v>
      </c>
      <c r="T5700" s="16">
        <v>0</v>
      </c>
      <c r="U5700" s="18">
        <f t="shared" si="617"/>
        <v>-44.69</v>
      </c>
      <c r="V5700" s="18">
        <f t="shared" si="618"/>
        <v>0</v>
      </c>
      <c r="W5700" s="18">
        <f t="shared" si="619"/>
        <v>0</v>
      </c>
      <c r="X5700" s="27"/>
      <c r="Y5700" s="19">
        <f t="shared" si="620"/>
        <v>0</v>
      </c>
      <c r="Z5700" s="18">
        <f t="shared" si="621"/>
        <v>0</v>
      </c>
      <c r="AA5700" s="12">
        <v>-410</v>
      </c>
      <c r="AB5700" s="12">
        <v>-6207.4</v>
      </c>
      <c r="AC5700" s="28">
        <f>+I5700+Y5700-Z5700</f>
        <v>23.14</v>
      </c>
      <c r="AD5700" s="20">
        <f t="shared" si="622"/>
        <v>0</v>
      </c>
      <c r="AE5700">
        <v>0</v>
      </c>
    </row>
    <row r="5701" spans="1:31" x14ac:dyDescent="0.25">
      <c r="A5701" s="9">
        <v>45291</v>
      </c>
      <c r="B5701" s="10" t="s">
        <v>139</v>
      </c>
      <c r="C5701" s="10" t="s">
        <v>62</v>
      </c>
      <c r="D5701" s="10" t="s">
        <v>40</v>
      </c>
      <c r="E5701" s="10" t="s">
        <v>30</v>
      </c>
      <c r="F5701" s="10">
        <v>100</v>
      </c>
      <c r="G5701" s="10">
        <v>109</v>
      </c>
      <c r="H5701" s="11">
        <f>SUMIFS(AA:AA,$A:$A,EOMONTH($A5701,-1),$B:$B,$B5701)</f>
        <v>-691</v>
      </c>
      <c r="I5701" s="63">
        <f>ROUND(SUMIFS(AC:AC,$A:$A,EOMONTH($A5701,-1),$B:$B,$B5701),2)</f>
        <v>16.97</v>
      </c>
      <c r="J5701" s="11">
        <f>SUMIFS(AB:AB,$A:$A,EOMONTH($A5701,-1),$B:$B,$B5701)</f>
        <v>-6095.63</v>
      </c>
      <c r="K5701" s="13">
        <v>0</v>
      </c>
      <c r="L5701" s="25">
        <v>0</v>
      </c>
      <c r="M5701" s="15">
        <v>0</v>
      </c>
      <c r="N5701" s="14">
        <v>0</v>
      </c>
      <c r="O5701" s="16">
        <v>0</v>
      </c>
      <c r="P5701" s="16">
        <v>0</v>
      </c>
      <c r="Q5701" s="16">
        <v>0</v>
      </c>
      <c r="R5701" s="16">
        <f>Q5701*16.876/100</f>
        <v>0</v>
      </c>
      <c r="S5701" s="17">
        <f t="shared" ref="S5701:S5764" si="623">Q5701+R5701</f>
        <v>0</v>
      </c>
      <c r="T5701" s="16">
        <v>0</v>
      </c>
      <c r="U5701" s="18">
        <f t="shared" ref="U5701:U5764" si="624">H5701*G5701/1000</f>
        <v>-75.319000000000003</v>
      </c>
      <c r="V5701" s="18">
        <f t="shared" ref="V5701:V5764" si="625">M5701*F5701/1000</f>
        <v>0</v>
      </c>
      <c r="W5701" s="18">
        <f t="shared" ref="W5701:W5764" si="626">V5701*16.789/100</f>
        <v>0</v>
      </c>
      <c r="X5701" s="27"/>
      <c r="Y5701" s="19">
        <f t="shared" ref="Y5701:Y5764" si="627">V5701+W5701+X5701</f>
        <v>0</v>
      </c>
      <c r="Z5701" s="18">
        <f t="shared" ref="Z5701:Z5764" si="628">O5701*G5701/1000</f>
        <v>0</v>
      </c>
      <c r="AA5701" s="12">
        <v>-691</v>
      </c>
      <c r="AB5701" s="12">
        <v>-6095.63</v>
      </c>
      <c r="AC5701" s="28">
        <f>+I5701+Y5701-Z5701</f>
        <v>16.97</v>
      </c>
      <c r="AD5701" s="20">
        <f t="shared" ref="AD5701:AD5764" si="629">IF(AC5701&lt;0,ROUNDUP(AC5701,-1)*-1,0)</f>
        <v>0</v>
      </c>
      <c r="AE5701">
        <v>0</v>
      </c>
    </row>
    <row r="5702" spans="1:31" x14ac:dyDescent="0.25">
      <c r="A5702" s="9">
        <v>45291</v>
      </c>
      <c r="B5702" s="10" t="s">
        <v>140</v>
      </c>
      <c r="C5702" s="10" t="s">
        <v>62</v>
      </c>
      <c r="D5702" s="10" t="s">
        <v>40</v>
      </c>
      <c r="E5702" s="10" t="s">
        <v>30</v>
      </c>
      <c r="F5702" s="10">
        <v>100</v>
      </c>
      <c r="G5702" s="10">
        <v>109</v>
      </c>
      <c r="H5702" s="11">
        <f>SUMIFS(AA:AA,$A:$A,EOMONTH($A5702,-1),$B:$B,$B5702)</f>
        <v>345</v>
      </c>
      <c r="I5702" s="63">
        <f>ROUND(SUMIFS(AC:AC,$A:$A,EOMONTH($A5702,-1),$B:$B,$B5702),2)</f>
        <v>42.59</v>
      </c>
      <c r="J5702" s="11">
        <f>SUMIFS(AB:AB,$A:$A,EOMONTH($A5702,-1),$B:$B,$B5702)</f>
        <v>39824.400000000001</v>
      </c>
      <c r="K5702" s="13">
        <v>0</v>
      </c>
      <c r="L5702" s="25">
        <v>0</v>
      </c>
      <c r="M5702" s="15">
        <v>0</v>
      </c>
      <c r="N5702" s="14">
        <v>0</v>
      </c>
      <c r="O5702" s="16">
        <v>276</v>
      </c>
      <c r="P5702" s="16">
        <v>6413.4</v>
      </c>
      <c r="Q5702" s="16">
        <v>0</v>
      </c>
      <c r="R5702" s="16">
        <f>Q5702*16.876/100</f>
        <v>0</v>
      </c>
      <c r="S5702" s="17">
        <f t="shared" si="623"/>
        <v>0</v>
      </c>
      <c r="T5702" s="16">
        <v>0</v>
      </c>
      <c r="U5702" s="18">
        <f t="shared" si="624"/>
        <v>37.604999999999997</v>
      </c>
      <c r="V5702" s="18">
        <f t="shared" si="625"/>
        <v>0</v>
      </c>
      <c r="W5702" s="18">
        <f t="shared" si="626"/>
        <v>0</v>
      </c>
      <c r="X5702" s="27"/>
      <c r="Y5702" s="19">
        <f t="shared" si="627"/>
        <v>0</v>
      </c>
      <c r="Z5702" s="18">
        <f t="shared" si="628"/>
        <v>30.084</v>
      </c>
      <c r="AA5702" s="12">
        <v>69</v>
      </c>
      <c r="AB5702" s="12">
        <v>18533.759999999998</v>
      </c>
      <c r="AC5702" s="28">
        <f>+I5702+Y5702-Z5702</f>
        <v>12.506000000000004</v>
      </c>
      <c r="AD5702" s="20">
        <f t="shared" si="629"/>
        <v>0</v>
      </c>
      <c r="AE5702">
        <v>0</v>
      </c>
    </row>
    <row r="5703" spans="1:31" x14ac:dyDescent="0.25">
      <c r="A5703" s="9">
        <v>45291</v>
      </c>
      <c r="B5703" s="10" t="s">
        <v>141</v>
      </c>
      <c r="C5703" s="10" t="s">
        <v>62</v>
      </c>
      <c r="D5703" s="10" t="s">
        <v>40</v>
      </c>
      <c r="E5703" s="10" t="s">
        <v>30</v>
      </c>
      <c r="F5703" s="10">
        <v>160</v>
      </c>
      <c r="G5703" s="10">
        <v>174</v>
      </c>
      <c r="H5703" s="11">
        <f>SUMIFS(AA:AA,$A:$A,EOMONTH($A5703,-1),$B:$B,$B5703)</f>
        <v>51</v>
      </c>
      <c r="I5703" s="63">
        <f>ROUND(SUMIFS(AC:AC,$A:$A,EOMONTH($A5703,-1),$B:$B,$B5703),2)</f>
        <v>39.82</v>
      </c>
      <c r="J5703" s="11">
        <f>SUMIFS(AB:AB,$A:$A,EOMONTH($A5703,-1),$B:$B,$B5703)</f>
        <v>-1368.72</v>
      </c>
      <c r="K5703" s="13">
        <v>0</v>
      </c>
      <c r="L5703" s="25">
        <v>0</v>
      </c>
      <c r="M5703" s="15">
        <v>288</v>
      </c>
      <c r="N5703" s="14">
        <v>7872.48</v>
      </c>
      <c r="O5703" s="16">
        <v>288</v>
      </c>
      <c r="P5703" s="16">
        <v>10146.24</v>
      </c>
      <c r="Q5703" s="16">
        <v>0</v>
      </c>
      <c r="R5703" s="16">
        <f>Q5703*16.876/100</f>
        <v>0</v>
      </c>
      <c r="S5703" s="17">
        <f t="shared" si="623"/>
        <v>0</v>
      </c>
      <c r="T5703" s="16">
        <v>0</v>
      </c>
      <c r="U5703" s="18">
        <f t="shared" si="624"/>
        <v>8.8740000000000006</v>
      </c>
      <c r="V5703" s="18">
        <f t="shared" si="625"/>
        <v>46.08</v>
      </c>
      <c r="W5703" s="18">
        <f t="shared" si="626"/>
        <v>7.7363712000000007</v>
      </c>
      <c r="X5703" s="27"/>
      <c r="Y5703" s="19">
        <f t="shared" si="627"/>
        <v>53.816371199999999</v>
      </c>
      <c r="Z5703" s="18">
        <f t="shared" si="628"/>
        <v>50.112000000000002</v>
      </c>
      <c r="AA5703" s="12">
        <v>51</v>
      </c>
      <c r="AB5703" s="12">
        <v>-1365.94</v>
      </c>
      <c r="AC5703" s="28">
        <f>+I5703+Y5703-Z5703</f>
        <v>43.524371199999997</v>
      </c>
      <c r="AD5703" s="20">
        <f t="shared" si="629"/>
        <v>0</v>
      </c>
      <c r="AE5703">
        <v>0</v>
      </c>
    </row>
    <row r="5704" spans="1:31" x14ac:dyDescent="0.25">
      <c r="A5704" s="9">
        <v>45291</v>
      </c>
      <c r="B5704" s="10" t="s">
        <v>142</v>
      </c>
      <c r="C5704" s="10" t="s">
        <v>62</v>
      </c>
      <c r="D5704" s="10" t="s">
        <v>40</v>
      </c>
      <c r="E5704" s="10" t="s">
        <v>30</v>
      </c>
      <c r="F5704" s="10">
        <v>160</v>
      </c>
      <c r="G5704" s="10">
        <v>174</v>
      </c>
      <c r="H5704" s="11">
        <f>SUMIFS(AA:AA,$A:$A,EOMONTH($A5704,-1),$B:$B,$B5704)</f>
        <v>111</v>
      </c>
      <c r="I5704" s="63">
        <f>ROUND(SUMIFS(AC:AC,$A:$A,EOMONTH($A5704,-1),$B:$B,$B5704),2)</f>
        <v>21.73</v>
      </c>
      <c r="J5704" s="11">
        <f>SUMIFS(AB:AB,$A:$A,EOMONTH($A5704,-1),$B:$B,$B5704)</f>
        <v>1552</v>
      </c>
      <c r="K5704" s="13">
        <v>0</v>
      </c>
      <c r="L5704" s="25">
        <v>0</v>
      </c>
      <c r="M5704" s="15">
        <v>0</v>
      </c>
      <c r="N5704" s="14">
        <v>0</v>
      </c>
      <c r="O5704" s="16">
        <v>0</v>
      </c>
      <c r="P5704" s="16">
        <v>0</v>
      </c>
      <c r="Q5704" s="16">
        <v>36</v>
      </c>
      <c r="R5704" s="16">
        <f>Q5704*16.876/100</f>
        <v>6.0753600000000008</v>
      </c>
      <c r="S5704" s="17">
        <f t="shared" si="623"/>
        <v>42.075360000000003</v>
      </c>
      <c r="T5704" s="16">
        <v>481.68</v>
      </c>
      <c r="U5704" s="18">
        <f t="shared" si="624"/>
        <v>19.314</v>
      </c>
      <c r="V5704" s="18">
        <f t="shared" si="625"/>
        <v>0</v>
      </c>
      <c r="W5704" s="18">
        <f t="shared" si="626"/>
        <v>0</v>
      </c>
      <c r="X5704" s="27"/>
      <c r="Y5704" s="19">
        <f t="shared" si="627"/>
        <v>0</v>
      </c>
      <c r="Z5704" s="18">
        <f t="shared" si="628"/>
        <v>0</v>
      </c>
      <c r="AA5704" s="12">
        <v>75</v>
      </c>
      <c r="AB5704" s="12">
        <v>1070.32</v>
      </c>
      <c r="AC5704" s="28">
        <f>+I5704+Y5704-Z5704</f>
        <v>21.73</v>
      </c>
      <c r="AD5704" s="20">
        <f t="shared" si="629"/>
        <v>0</v>
      </c>
      <c r="AE5704">
        <v>0</v>
      </c>
    </row>
    <row r="5705" spans="1:31" x14ac:dyDescent="0.25">
      <c r="A5705" s="9">
        <v>45291</v>
      </c>
      <c r="B5705" s="10" t="s">
        <v>143</v>
      </c>
      <c r="C5705" s="10" t="s">
        <v>62</v>
      </c>
      <c r="D5705" s="10" t="s">
        <v>40</v>
      </c>
      <c r="E5705" s="10" t="s">
        <v>30</v>
      </c>
      <c r="F5705" s="10">
        <v>160</v>
      </c>
      <c r="G5705" s="10">
        <v>174</v>
      </c>
      <c r="H5705" s="11">
        <f>SUMIFS(AA:AA,$A:$A,EOMONTH($A5705,-1),$B:$B,$B5705)</f>
        <v>614</v>
      </c>
      <c r="I5705" s="63">
        <f>ROUND(SUMIFS(AC:AC,$A:$A,EOMONTH($A5705,-1),$B:$B,$B5705),2)</f>
        <v>10.39</v>
      </c>
      <c r="J5705" s="11">
        <f>SUMIFS(AB:AB,$A:$A,EOMONTH($A5705,-1),$B:$B,$B5705)</f>
        <v>19910</v>
      </c>
      <c r="K5705" s="13">
        <v>0</v>
      </c>
      <c r="L5705" s="25">
        <v>0</v>
      </c>
      <c r="M5705" s="15">
        <v>0</v>
      </c>
      <c r="N5705" s="14">
        <v>0</v>
      </c>
      <c r="O5705" s="16">
        <v>0</v>
      </c>
      <c r="P5705" s="16">
        <v>0</v>
      </c>
      <c r="Q5705" s="16">
        <v>48</v>
      </c>
      <c r="R5705" s="16">
        <f>Q5705*16.876/100</f>
        <v>8.1004799999999992</v>
      </c>
      <c r="S5705" s="17">
        <f t="shared" si="623"/>
        <v>56.100479999999997</v>
      </c>
      <c r="T5705" s="16">
        <v>1584</v>
      </c>
      <c r="U5705" s="18">
        <f t="shared" si="624"/>
        <v>106.836</v>
      </c>
      <c r="V5705" s="18">
        <f t="shared" si="625"/>
        <v>0</v>
      </c>
      <c r="W5705" s="18">
        <f t="shared" si="626"/>
        <v>0</v>
      </c>
      <c r="X5705" s="27"/>
      <c r="Y5705" s="19">
        <f t="shared" si="627"/>
        <v>0</v>
      </c>
      <c r="Z5705" s="18">
        <f t="shared" si="628"/>
        <v>0</v>
      </c>
      <c r="AA5705" s="12">
        <v>566</v>
      </c>
      <c r="AB5705" s="12">
        <v>18326</v>
      </c>
      <c r="AC5705" s="28">
        <f>+I5705+Y5705-Z5705</f>
        <v>10.39</v>
      </c>
      <c r="AD5705" s="20">
        <f t="shared" si="629"/>
        <v>0</v>
      </c>
      <c r="AE5705">
        <v>0</v>
      </c>
    </row>
    <row r="5706" spans="1:31" x14ac:dyDescent="0.25">
      <c r="A5706" s="9">
        <v>45291</v>
      </c>
      <c r="B5706" s="10" t="s">
        <v>775</v>
      </c>
      <c r="C5706" s="10" t="s">
        <v>62</v>
      </c>
      <c r="D5706" s="10" t="s">
        <v>40</v>
      </c>
      <c r="E5706" s="10" t="s">
        <v>30</v>
      </c>
      <c r="F5706" s="10">
        <v>160</v>
      </c>
      <c r="G5706" s="10">
        <v>174</v>
      </c>
      <c r="H5706" s="11">
        <f>SUMIFS(AA:AA,$A:$A,EOMONTH($A5706,-1),$B:$B,$B5706)</f>
        <v>72</v>
      </c>
      <c r="I5706" s="63">
        <f>ROUND(SUMIFS(AC:AC,$A:$A,EOMONTH($A5706,-1),$B:$B,$B5706),2)</f>
        <v>39.64</v>
      </c>
      <c r="J5706" s="11">
        <f>SUMIFS(AB:AB,$A:$A,EOMONTH($A5706,-1),$B:$B,$B5706)</f>
        <v>842.84</v>
      </c>
      <c r="K5706" s="13">
        <v>0</v>
      </c>
      <c r="L5706" s="25">
        <v>0</v>
      </c>
      <c r="M5706" s="15">
        <v>0</v>
      </c>
      <c r="N5706" s="14">
        <v>0</v>
      </c>
      <c r="O5706" s="16">
        <v>0</v>
      </c>
      <c r="P5706" s="16">
        <v>0</v>
      </c>
      <c r="Q5706" s="16">
        <v>0</v>
      </c>
      <c r="R5706" s="16">
        <f>Q5706*16.876/100</f>
        <v>0</v>
      </c>
      <c r="S5706" s="17">
        <f t="shared" si="623"/>
        <v>0</v>
      </c>
      <c r="T5706" s="16">
        <v>0</v>
      </c>
      <c r="U5706" s="18">
        <f t="shared" si="624"/>
        <v>12.528</v>
      </c>
      <c r="V5706" s="18">
        <f t="shared" si="625"/>
        <v>0</v>
      </c>
      <c r="W5706" s="18">
        <f t="shared" si="626"/>
        <v>0</v>
      </c>
      <c r="X5706" s="27"/>
      <c r="Y5706" s="19">
        <f t="shared" si="627"/>
        <v>0</v>
      </c>
      <c r="Z5706" s="18">
        <f t="shared" si="628"/>
        <v>0</v>
      </c>
      <c r="AA5706" s="12">
        <v>72</v>
      </c>
      <c r="AB5706" s="12">
        <v>842.84</v>
      </c>
      <c r="AC5706" s="28">
        <f>+I5706+Y5706-Z5706</f>
        <v>39.64</v>
      </c>
      <c r="AD5706" s="20">
        <f t="shared" si="629"/>
        <v>0</v>
      </c>
      <c r="AE5706">
        <v>0</v>
      </c>
    </row>
    <row r="5707" spans="1:31" x14ac:dyDescent="0.25">
      <c r="A5707" s="9">
        <v>45291</v>
      </c>
      <c r="B5707" s="10" t="s">
        <v>144</v>
      </c>
      <c r="C5707" s="10" t="s">
        <v>62</v>
      </c>
      <c r="D5707" s="10" t="s">
        <v>40</v>
      </c>
      <c r="E5707" s="10" t="s">
        <v>30</v>
      </c>
      <c r="F5707" s="10">
        <v>160</v>
      </c>
      <c r="G5707" s="10">
        <v>174</v>
      </c>
      <c r="H5707" s="11">
        <f>SUMIFS(AA:AA,$A:$A,EOMONTH($A5707,-1),$B:$B,$B5707)</f>
        <v>230</v>
      </c>
      <c r="I5707" s="63">
        <f>ROUND(SUMIFS(AC:AC,$A:$A,EOMONTH($A5707,-1),$B:$B,$B5707),2)</f>
        <v>3.49</v>
      </c>
      <c r="J5707" s="11">
        <f>SUMIFS(AB:AB,$A:$A,EOMONTH($A5707,-1),$B:$B,$B5707)</f>
        <v>6323.53</v>
      </c>
      <c r="K5707" s="13">
        <v>0</v>
      </c>
      <c r="L5707" s="25">
        <v>0</v>
      </c>
      <c r="M5707" s="15">
        <v>0</v>
      </c>
      <c r="N5707" s="14">
        <v>0</v>
      </c>
      <c r="O5707" s="16">
        <v>0</v>
      </c>
      <c r="P5707" s="16">
        <v>0</v>
      </c>
      <c r="Q5707" s="16">
        <v>48</v>
      </c>
      <c r="R5707" s="16">
        <f>Q5707*16.876/100</f>
        <v>8.1004799999999992</v>
      </c>
      <c r="S5707" s="17">
        <f t="shared" si="623"/>
        <v>56.100479999999997</v>
      </c>
      <c r="T5707" s="16">
        <v>1365.6</v>
      </c>
      <c r="U5707" s="18">
        <f t="shared" si="624"/>
        <v>40.020000000000003</v>
      </c>
      <c r="V5707" s="18">
        <f t="shared" si="625"/>
        <v>0</v>
      </c>
      <c r="W5707" s="18">
        <f t="shared" si="626"/>
        <v>0</v>
      </c>
      <c r="X5707" s="27"/>
      <c r="Y5707" s="19">
        <f t="shared" si="627"/>
        <v>0</v>
      </c>
      <c r="Z5707" s="18">
        <f t="shared" si="628"/>
        <v>0</v>
      </c>
      <c r="AA5707" s="12">
        <v>182</v>
      </c>
      <c r="AB5707" s="12">
        <v>4958.1400000000003</v>
      </c>
      <c r="AC5707" s="28">
        <f>+I5707+Y5707-Z5707</f>
        <v>3.49</v>
      </c>
      <c r="AD5707" s="20">
        <f t="shared" si="629"/>
        <v>0</v>
      </c>
      <c r="AE5707">
        <v>0</v>
      </c>
    </row>
    <row r="5708" spans="1:31" x14ac:dyDescent="0.25">
      <c r="A5708" s="9">
        <v>45291</v>
      </c>
      <c r="B5708" s="10" t="s">
        <v>145</v>
      </c>
      <c r="C5708" s="10" t="s">
        <v>62</v>
      </c>
      <c r="D5708" s="10" t="s">
        <v>40</v>
      </c>
      <c r="E5708" s="10" t="s">
        <v>30</v>
      </c>
      <c r="F5708" s="10">
        <v>160</v>
      </c>
      <c r="G5708" s="10">
        <v>174</v>
      </c>
      <c r="H5708" s="11">
        <f>SUMIFS(AA:AA,$A:$A,EOMONTH($A5708,-1),$B:$B,$B5708)</f>
        <v>76</v>
      </c>
      <c r="I5708" s="63">
        <f>ROUND(SUMIFS(AC:AC,$A:$A,EOMONTH($A5708,-1),$B:$B,$B5708),2)</f>
        <v>12.38</v>
      </c>
      <c r="J5708" s="11">
        <f>SUMIFS(AB:AB,$A:$A,EOMONTH($A5708,-1),$B:$B,$B5708)</f>
        <v>1939.76</v>
      </c>
      <c r="K5708" s="13">
        <v>0</v>
      </c>
      <c r="L5708" s="25">
        <v>0</v>
      </c>
      <c r="M5708" s="15">
        <v>0</v>
      </c>
      <c r="N5708" s="14">
        <v>0</v>
      </c>
      <c r="O5708" s="16">
        <v>0</v>
      </c>
      <c r="P5708" s="16">
        <v>0</v>
      </c>
      <c r="Q5708" s="16">
        <v>36</v>
      </c>
      <c r="R5708" s="16">
        <f>Q5708*16.876/100</f>
        <v>6.0753600000000008</v>
      </c>
      <c r="S5708" s="17">
        <f t="shared" si="623"/>
        <v>42.075360000000003</v>
      </c>
      <c r="T5708" s="16">
        <v>955.8</v>
      </c>
      <c r="U5708" s="18">
        <f t="shared" si="624"/>
        <v>13.224</v>
      </c>
      <c r="V5708" s="18">
        <f t="shared" si="625"/>
        <v>0</v>
      </c>
      <c r="W5708" s="18">
        <f t="shared" si="626"/>
        <v>0</v>
      </c>
      <c r="X5708" s="27"/>
      <c r="Y5708" s="19">
        <f t="shared" si="627"/>
        <v>0</v>
      </c>
      <c r="Z5708" s="18">
        <f t="shared" si="628"/>
        <v>0</v>
      </c>
      <c r="AA5708" s="12">
        <v>40</v>
      </c>
      <c r="AB5708" s="12">
        <v>983.9</v>
      </c>
      <c r="AC5708" s="28">
        <f>+I5708+Y5708-Z5708</f>
        <v>12.38</v>
      </c>
      <c r="AD5708" s="20">
        <f t="shared" si="629"/>
        <v>0</v>
      </c>
      <c r="AE5708">
        <v>0</v>
      </c>
    </row>
    <row r="5709" spans="1:31" x14ac:dyDescent="0.25">
      <c r="A5709" s="9">
        <v>45291</v>
      </c>
      <c r="B5709" s="10" t="s">
        <v>146</v>
      </c>
      <c r="C5709" s="10" t="s">
        <v>62</v>
      </c>
      <c r="D5709" s="10" t="s">
        <v>40</v>
      </c>
      <c r="E5709" s="10" t="s">
        <v>30</v>
      </c>
      <c r="F5709" s="10">
        <v>160</v>
      </c>
      <c r="G5709" s="10">
        <v>174</v>
      </c>
      <c r="H5709" s="11">
        <f>SUMIFS(AA:AA,$A:$A,EOMONTH($A5709,-1),$B:$B,$B5709)</f>
        <v>101</v>
      </c>
      <c r="I5709" s="63">
        <f>ROUND(SUMIFS(AC:AC,$A:$A,EOMONTH($A5709,-1),$B:$B,$B5709),2)</f>
        <v>28.69</v>
      </c>
      <c r="J5709" s="11">
        <f>SUMIFS(AB:AB,$A:$A,EOMONTH($A5709,-1),$B:$B,$B5709)</f>
        <v>2358.58</v>
      </c>
      <c r="K5709" s="13">
        <v>0</v>
      </c>
      <c r="L5709" s="25">
        <v>0</v>
      </c>
      <c r="M5709" s="15">
        <v>0</v>
      </c>
      <c r="N5709" s="14">
        <v>0</v>
      </c>
      <c r="O5709" s="16">
        <v>0</v>
      </c>
      <c r="P5709" s="16">
        <v>0</v>
      </c>
      <c r="Q5709" s="16">
        <v>48</v>
      </c>
      <c r="R5709" s="16">
        <f>Q5709*16.876/100</f>
        <v>8.1004799999999992</v>
      </c>
      <c r="S5709" s="17">
        <f t="shared" si="623"/>
        <v>56.100479999999997</v>
      </c>
      <c r="T5709" s="16">
        <v>916.8</v>
      </c>
      <c r="U5709" s="18">
        <f t="shared" si="624"/>
        <v>17.574000000000002</v>
      </c>
      <c r="V5709" s="18">
        <f t="shared" si="625"/>
        <v>0</v>
      </c>
      <c r="W5709" s="18">
        <f t="shared" si="626"/>
        <v>0</v>
      </c>
      <c r="X5709" s="27"/>
      <c r="Y5709" s="19">
        <f t="shared" si="627"/>
        <v>0</v>
      </c>
      <c r="Z5709" s="18">
        <f t="shared" si="628"/>
        <v>0</v>
      </c>
      <c r="AA5709" s="12">
        <v>53</v>
      </c>
      <c r="AB5709" s="12">
        <v>1441.95</v>
      </c>
      <c r="AC5709" s="28">
        <f>+I5709+Y5709-Z5709</f>
        <v>28.69</v>
      </c>
      <c r="AD5709" s="20">
        <f t="shared" si="629"/>
        <v>0</v>
      </c>
      <c r="AE5709">
        <v>0</v>
      </c>
    </row>
    <row r="5710" spans="1:31" x14ac:dyDescent="0.25">
      <c r="A5710" s="9">
        <v>45291</v>
      </c>
      <c r="B5710" s="10" t="s">
        <v>147</v>
      </c>
      <c r="C5710" s="10" t="s">
        <v>62</v>
      </c>
      <c r="D5710" s="10" t="s">
        <v>40</v>
      </c>
      <c r="E5710" s="10" t="s">
        <v>30</v>
      </c>
      <c r="F5710" s="10">
        <v>160</v>
      </c>
      <c r="G5710" s="10">
        <v>174</v>
      </c>
      <c r="H5710" s="11">
        <f>SUMIFS(AA:AA,$A:$A,EOMONTH($A5710,-1),$B:$B,$B5710)</f>
        <v>235</v>
      </c>
      <c r="I5710" s="63">
        <f>ROUND(SUMIFS(AC:AC,$A:$A,EOMONTH($A5710,-1),$B:$B,$B5710),2)</f>
        <v>-12.33</v>
      </c>
      <c r="J5710" s="11">
        <f>SUMIFS(AB:AB,$A:$A,EOMONTH($A5710,-1),$B:$B,$B5710)</f>
        <v>9208.57</v>
      </c>
      <c r="K5710" s="13">
        <v>0</v>
      </c>
      <c r="L5710" s="25">
        <v>0</v>
      </c>
      <c r="M5710" s="15">
        <v>0</v>
      </c>
      <c r="N5710" s="14">
        <v>0</v>
      </c>
      <c r="O5710" s="16">
        <v>0</v>
      </c>
      <c r="P5710" s="16">
        <v>0</v>
      </c>
      <c r="Q5710" s="16">
        <v>36</v>
      </c>
      <c r="R5710" s="16">
        <f>Q5710*16.876/100</f>
        <v>6.0753600000000008</v>
      </c>
      <c r="S5710" s="17">
        <f t="shared" si="623"/>
        <v>42.075360000000003</v>
      </c>
      <c r="T5710" s="16">
        <v>1414.44</v>
      </c>
      <c r="U5710" s="18">
        <f t="shared" si="624"/>
        <v>40.89</v>
      </c>
      <c r="V5710" s="18">
        <f t="shared" si="625"/>
        <v>0</v>
      </c>
      <c r="W5710" s="18">
        <f t="shared" si="626"/>
        <v>0</v>
      </c>
      <c r="X5710" s="27"/>
      <c r="Y5710" s="19">
        <f t="shared" si="627"/>
        <v>0</v>
      </c>
      <c r="Z5710" s="18">
        <f t="shared" si="628"/>
        <v>0</v>
      </c>
      <c r="AA5710" s="12">
        <v>199</v>
      </c>
      <c r="AB5710" s="12">
        <v>7794.28</v>
      </c>
      <c r="AC5710" s="28">
        <f>+I5710+Y5710-Z5710</f>
        <v>-12.33</v>
      </c>
      <c r="AD5710" s="20">
        <f t="shared" si="629"/>
        <v>20</v>
      </c>
      <c r="AE5710">
        <v>20</v>
      </c>
    </row>
    <row r="5711" spans="1:31" x14ac:dyDescent="0.25">
      <c r="A5711" s="9">
        <v>45291</v>
      </c>
      <c r="B5711" s="10" t="s">
        <v>148</v>
      </c>
      <c r="C5711" s="10" t="s">
        <v>62</v>
      </c>
      <c r="D5711" s="10" t="s">
        <v>40</v>
      </c>
      <c r="E5711" s="10" t="s">
        <v>30</v>
      </c>
      <c r="F5711" s="10">
        <v>160</v>
      </c>
      <c r="G5711" s="10">
        <v>174</v>
      </c>
      <c r="H5711" s="11">
        <f>SUMIFS(AA:AA,$A:$A,EOMONTH($A5711,-1),$B:$B,$B5711)</f>
        <v>340</v>
      </c>
      <c r="I5711" s="63">
        <f>ROUND(SUMIFS(AC:AC,$A:$A,EOMONTH($A5711,-1),$B:$B,$B5711),2)</f>
        <v>8.9600000000000009</v>
      </c>
      <c r="J5711" s="11">
        <f>SUMIFS(AB:AB,$A:$A,EOMONTH($A5711,-1),$B:$B,$B5711)</f>
        <v>10101.69</v>
      </c>
      <c r="K5711" s="13">
        <v>0</v>
      </c>
      <c r="L5711" s="25">
        <v>0</v>
      </c>
      <c r="M5711" s="15">
        <v>0</v>
      </c>
      <c r="N5711" s="14">
        <v>0</v>
      </c>
      <c r="O5711" s="16">
        <v>0</v>
      </c>
      <c r="P5711" s="16">
        <v>0</v>
      </c>
      <c r="Q5711" s="16">
        <v>36</v>
      </c>
      <c r="R5711" s="16">
        <f>Q5711*16.876/100</f>
        <v>6.0753600000000008</v>
      </c>
      <c r="S5711" s="17">
        <f t="shared" si="623"/>
        <v>42.075360000000003</v>
      </c>
      <c r="T5711" s="16">
        <v>1010.16</v>
      </c>
      <c r="U5711" s="18">
        <f t="shared" si="624"/>
        <v>59.16</v>
      </c>
      <c r="V5711" s="18">
        <f t="shared" si="625"/>
        <v>0</v>
      </c>
      <c r="W5711" s="18">
        <f t="shared" si="626"/>
        <v>0</v>
      </c>
      <c r="X5711" s="27"/>
      <c r="Y5711" s="19">
        <f t="shared" si="627"/>
        <v>0</v>
      </c>
      <c r="Z5711" s="18">
        <f t="shared" si="628"/>
        <v>0</v>
      </c>
      <c r="AA5711" s="12">
        <v>304</v>
      </c>
      <c r="AB5711" s="12">
        <v>9091.5300000000007</v>
      </c>
      <c r="AC5711" s="28">
        <f>+I5711+Y5711-Z5711</f>
        <v>8.9600000000000009</v>
      </c>
      <c r="AD5711" s="20">
        <f t="shared" si="629"/>
        <v>0</v>
      </c>
      <c r="AE5711">
        <v>0</v>
      </c>
    </row>
    <row r="5712" spans="1:31" x14ac:dyDescent="0.25">
      <c r="A5712" s="9">
        <v>45291</v>
      </c>
      <c r="B5712" s="10" t="s">
        <v>149</v>
      </c>
      <c r="C5712" s="10" t="s">
        <v>62</v>
      </c>
      <c r="D5712" s="10" t="s">
        <v>40</v>
      </c>
      <c r="E5712" s="10" t="s">
        <v>30</v>
      </c>
      <c r="F5712" s="10">
        <v>265</v>
      </c>
      <c r="G5712" s="10">
        <v>289</v>
      </c>
      <c r="H5712" s="11">
        <f>SUMIFS(AA:AA,$A:$A,EOMONTH($A5712,-1),$B:$B,$B5712)</f>
        <v>239.5</v>
      </c>
      <c r="I5712" s="63">
        <f>ROUND(SUMIFS(AC:AC,$A:$A,EOMONTH($A5712,-1),$B:$B,$B5712),2)</f>
        <v>87.07</v>
      </c>
      <c r="J5712" s="11">
        <f>SUMIFS(AB:AB,$A:$A,EOMONTH($A5712,-1),$B:$B,$B5712)</f>
        <v>6678.78</v>
      </c>
      <c r="K5712" s="13">
        <v>0</v>
      </c>
      <c r="L5712" s="25">
        <v>0</v>
      </c>
      <c r="M5712" s="15">
        <v>0</v>
      </c>
      <c r="N5712" s="14">
        <v>0</v>
      </c>
      <c r="O5712" s="16">
        <v>0</v>
      </c>
      <c r="P5712" s="16">
        <v>0</v>
      </c>
      <c r="Q5712" s="16">
        <v>44</v>
      </c>
      <c r="R5712" s="16">
        <f>Q5712*16.876/100</f>
        <v>7.4254400000000009</v>
      </c>
      <c r="S5712" s="17">
        <f t="shared" si="623"/>
        <v>51.425440000000002</v>
      </c>
      <c r="T5712" s="16">
        <v>1062.1600000000001</v>
      </c>
      <c r="U5712" s="18">
        <f t="shared" si="624"/>
        <v>69.215500000000006</v>
      </c>
      <c r="V5712" s="18">
        <f t="shared" si="625"/>
        <v>0</v>
      </c>
      <c r="W5712" s="18">
        <f t="shared" si="626"/>
        <v>0</v>
      </c>
      <c r="X5712" s="27"/>
      <c r="Y5712" s="19">
        <f t="shared" si="627"/>
        <v>0</v>
      </c>
      <c r="Z5712" s="18">
        <f t="shared" si="628"/>
        <v>0</v>
      </c>
      <c r="AA5712" s="12">
        <v>195.5</v>
      </c>
      <c r="AB5712" s="12">
        <v>5616.62</v>
      </c>
      <c r="AC5712" s="28">
        <f>+I5712+Y5712-Z5712</f>
        <v>87.07</v>
      </c>
      <c r="AD5712" s="20">
        <f t="shared" si="629"/>
        <v>0</v>
      </c>
      <c r="AE5712">
        <v>0</v>
      </c>
    </row>
    <row r="5713" spans="1:31" x14ac:dyDescent="0.25">
      <c r="A5713" s="9">
        <v>45291</v>
      </c>
      <c r="B5713" s="10" t="s">
        <v>150</v>
      </c>
      <c r="C5713" s="10" t="s">
        <v>62</v>
      </c>
      <c r="D5713" s="10" t="s">
        <v>40</v>
      </c>
      <c r="E5713" s="10" t="s">
        <v>30</v>
      </c>
      <c r="F5713" s="10">
        <v>265</v>
      </c>
      <c r="G5713" s="10">
        <v>289</v>
      </c>
      <c r="H5713" s="11">
        <f>SUMIFS(AA:AA,$A:$A,EOMONTH($A5713,-1),$B:$B,$B5713)</f>
        <v>134.5</v>
      </c>
      <c r="I5713" s="63">
        <f>ROUND(SUMIFS(AC:AC,$A:$A,EOMONTH($A5713,-1),$B:$B,$B5713),2)</f>
        <v>38.85</v>
      </c>
      <c r="J5713" s="11">
        <f>SUMIFS(AB:AB,$A:$A,EOMONTH($A5713,-1),$B:$B,$B5713)</f>
        <v>3125.29</v>
      </c>
      <c r="K5713" s="13">
        <v>0</v>
      </c>
      <c r="L5713" s="25">
        <v>0</v>
      </c>
      <c r="M5713" s="15">
        <v>0</v>
      </c>
      <c r="N5713" s="14">
        <v>0</v>
      </c>
      <c r="O5713" s="21">
        <v>24</v>
      </c>
      <c r="P5713" s="16">
        <v>1300.8</v>
      </c>
      <c r="Q5713" s="21">
        <v>55</v>
      </c>
      <c r="R5713" s="16">
        <f>Q5713*16.876/100</f>
        <v>9.2818000000000005</v>
      </c>
      <c r="S5713" s="17">
        <f t="shared" si="623"/>
        <v>64.281800000000004</v>
      </c>
      <c r="T5713" s="16">
        <v>1263.9000000000001</v>
      </c>
      <c r="U5713" s="18">
        <f t="shared" si="624"/>
        <v>38.8705</v>
      </c>
      <c r="V5713" s="18">
        <f t="shared" si="625"/>
        <v>0</v>
      </c>
      <c r="W5713" s="18">
        <f t="shared" si="626"/>
        <v>0</v>
      </c>
      <c r="X5713" s="27"/>
      <c r="Y5713" s="19">
        <f t="shared" si="627"/>
        <v>0</v>
      </c>
      <c r="Z5713" s="18">
        <f t="shared" si="628"/>
        <v>6.9359999999999999</v>
      </c>
      <c r="AA5713" s="12">
        <v>55.5</v>
      </c>
      <c r="AB5713" s="12">
        <v>1309.8699999999999</v>
      </c>
      <c r="AC5713" s="28">
        <f>+I5713+Y5713-Z5713</f>
        <v>31.914000000000001</v>
      </c>
      <c r="AD5713" s="20">
        <f t="shared" si="629"/>
        <v>0</v>
      </c>
      <c r="AE5713">
        <v>0</v>
      </c>
    </row>
    <row r="5714" spans="1:31" x14ac:dyDescent="0.25">
      <c r="A5714" s="9">
        <v>45291</v>
      </c>
      <c r="B5714" s="10" t="s">
        <v>151</v>
      </c>
      <c r="C5714" s="10" t="s">
        <v>62</v>
      </c>
      <c r="D5714" s="10" t="s">
        <v>40</v>
      </c>
      <c r="E5714" s="10" t="s">
        <v>30</v>
      </c>
      <c r="F5714" s="10">
        <v>265</v>
      </c>
      <c r="G5714" s="10">
        <v>289</v>
      </c>
      <c r="H5714" s="11">
        <f>SUMIFS(AA:AA,$A:$A,EOMONTH($A5714,-1),$B:$B,$B5714)</f>
        <v>8.5</v>
      </c>
      <c r="I5714" s="63">
        <f>ROUND(SUMIFS(AC:AC,$A:$A,EOMONTH($A5714,-1),$B:$B,$B5714),2)</f>
        <v>-106.88</v>
      </c>
      <c r="J5714" s="11">
        <f>SUMIFS(AB:AB,$A:$A,EOMONTH($A5714,-1),$B:$B,$B5714)</f>
        <v>228.47</v>
      </c>
      <c r="K5714" s="13">
        <v>0</v>
      </c>
      <c r="L5714" s="25">
        <v>0</v>
      </c>
      <c r="M5714" s="15">
        <v>0</v>
      </c>
      <c r="N5714" s="14">
        <v>0</v>
      </c>
      <c r="O5714" s="16">
        <v>0</v>
      </c>
      <c r="P5714" s="16">
        <v>0</v>
      </c>
      <c r="Q5714" s="16">
        <v>5</v>
      </c>
      <c r="R5714" s="16">
        <f>Q5714*16.876/100</f>
        <v>0.84380000000000011</v>
      </c>
      <c r="S5714" s="17">
        <f t="shared" si="623"/>
        <v>5.8437999999999999</v>
      </c>
      <c r="T5714" s="16">
        <v>122.4</v>
      </c>
      <c r="U5714" s="18">
        <f t="shared" si="624"/>
        <v>2.4565000000000001</v>
      </c>
      <c r="V5714" s="18">
        <f t="shared" si="625"/>
        <v>0</v>
      </c>
      <c r="W5714" s="18">
        <f t="shared" si="626"/>
        <v>0</v>
      </c>
      <c r="X5714" s="27"/>
      <c r="Y5714" s="19">
        <f t="shared" si="627"/>
        <v>0</v>
      </c>
      <c r="Z5714" s="18">
        <f t="shared" si="628"/>
        <v>0</v>
      </c>
      <c r="AA5714" s="12">
        <v>3.5</v>
      </c>
      <c r="AB5714" s="12">
        <v>106.07</v>
      </c>
      <c r="AC5714" s="28">
        <f>+I5714+Y5714-Z5714</f>
        <v>-106.88</v>
      </c>
      <c r="AD5714" s="20">
        <f t="shared" si="629"/>
        <v>110</v>
      </c>
      <c r="AE5714">
        <v>110</v>
      </c>
    </row>
    <row r="5715" spans="1:31" x14ac:dyDescent="0.25">
      <c r="A5715" s="9">
        <v>45291</v>
      </c>
      <c r="B5715" s="10" t="s">
        <v>152</v>
      </c>
      <c r="C5715" s="10" t="s">
        <v>62</v>
      </c>
      <c r="D5715" s="10" t="s">
        <v>40</v>
      </c>
      <c r="E5715" s="10" t="s">
        <v>30</v>
      </c>
      <c r="F5715" s="10">
        <v>265</v>
      </c>
      <c r="G5715" s="10">
        <v>289</v>
      </c>
      <c r="H5715" s="11">
        <f>SUMIFS(AA:AA,$A:$A,EOMONTH($A5715,-1),$B:$B,$B5715)</f>
        <v>153.5</v>
      </c>
      <c r="I5715" s="63">
        <f>ROUND(SUMIFS(AC:AC,$A:$A,EOMONTH($A5715,-1),$B:$B,$B5715),2)</f>
        <v>25.31</v>
      </c>
      <c r="J5715" s="11">
        <f>SUMIFS(AB:AB,$A:$A,EOMONTH($A5715,-1),$B:$B,$B5715)</f>
        <v>3769.35</v>
      </c>
      <c r="K5715" s="13">
        <v>0</v>
      </c>
      <c r="L5715" s="25">
        <v>0</v>
      </c>
      <c r="M5715" s="15">
        <v>0</v>
      </c>
      <c r="N5715" s="14">
        <v>0</v>
      </c>
      <c r="O5715" s="16">
        <v>0</v>
      </c>
      <c r="P5715" s="16">
        <v>0</v>
      </c>
      <c r="Q5715" s="16">
        <v>44</v>
      </c>
      <c r="R5715" s="16">
        <f>Q5715*16.876/100</f>
        <v>7.4254400000000009</v>
      </c>
      <c r="S5715" s="17">
        <f t="shared" si="623"/>
        <v>51.425440000000002</v>
      </c>
      <c r="T5715" s="16">
        <v>1007.16</v>
      </c>
      <c r="U5715" s="18">
        <f t="shared" si="624"/>
        <v>44.361499999999999</v>
      </c>
      <c r="V5715" s="18">
        <f t="shared" si="625"/>
        <v>0</v>
      </c>
      <c r="W5715" s="18">
        <f t="shared" si="626"/>
        <v>0</v>
      </c>
      <c r="X5715" s="27"/>
      <c r="Y5715" s="19">
        <f t="shared" si="627"/>
        <v>0</v>
      </c>
      <c r="Z5715" s="18">
        <f t="shared" si="628"/>
        <v>0</v>
      </c>
      <c r="AA5715" s="12">
        <v>109.5</v>
      </c>
      <c r="AB5715" s="12">
        <v>2762.19</v>
      </c>
      <c r="AC5715" s="28">
        <f>+I5715+Y5715-Z5715</f>
        <v>25.31</v>
      </c>
      <c r="AD5715" s="20">
        <f t="shared" si="629"/>
        <v>0</v>
      </c>
      <c r="AE5715">
        <v>0</v>
      </c>
    </row>
    <row r="5716" spans="1:31" x14ac:dyDescent="0.25">
      <c r="A5716" s="9">
        <v>45291</v>
      </c>
      <c r="B5716" s="10" t="s">
        <v>776</v>
      </c>
      <c r="C5716" s="10" t="s">
        <v>62</v>
      </c>
      <c r="D5716" s="10" t="s">
        <v>40</v>
      </c>
      <c r="E5716" s="10" t="s">
        <v>30</v>
      </c>
      <c r="F5716" s="10">
        <v>265</v>
      </c>
      <c r="G5716" s="10">
        <v>289</v>
      </c>
      <c r="H5716" s="11">
        <f>SUMIFS(AA:AA,$A:$A,EOMONTH($A5716,-1),$B:$B,$B5716)</f>
        <v>144</v>
      </c>
      <c r="I5716" s="63">
        <f>ROUND(SUMIFS(AC:AC,$A:$A,EOMONTH($A5716,-1),$B:$B,$B5716),2)</f>
        <v>69.650000000000006</v>
      </c>
      <c r="J5716" s="11">
        <f>SUMIFS(AB:AB,$A:$A,EOMONTH($A5716,-1),$B:$B,$B5716)</f>
        <v>766.57</v>
      </c>
      <c r="K5716" s="13">
        <v>0</v>
      </c>
      <c r="L5716" s="25">
        <v>0</v>
      </c>
      <c r="M5716" s="15">
        <v>352</v>
      </c>
      <c r="N5716" s="14">
        <v>8389.66</v>
      </c>
      <c r="O5716" s="16">
        <v>148</v>
      </c>
      <c r="P5716" s="16">
        <v>8589.36</v>
      </c>
      <c r="Q5716" s="16">
        <v>0</v>
      </c>
      <c r="R5716" s="16">
        <f>Q5716*16.876/100</f>
        <v>0</v>
      </c>
      <c r="S5716" s="17">
        <f t="shared" si="623"/>
        <v>0</v>
      </c>
      <c r="T5716" s="16">
        <v>0</v>
      </c>
      <c r="U5716" s="18">
        <f t="shared" si="624"/>
        <v>41.616</v>
      </c>
      <c r="V5716" s="18">
        <f t="shared" si="625"/>
        <v>93.28</v>
      </c>
      <c r="W5716" s="18">
        <f t="shared" si="626"/>
        <v>15.660779200000002</v>
      </c>
      <c r="X5716" s="27"/>
      <c r="Y5716" s="19">
        <f t="shared" si="627"/>
        <v>108.94077920000001</v>
      </c>
      <c r="Z5716" s="18">
        <f t="shared" si="628"/>
        <v>42.771999999999998</v>
      </c>
      <c r="AA5716" s="12">
        <v>348</v>
      </c>
      <c r="AB5716" s="12">
        <v>5597.82</v>
      </c>
      <c r="AC5716" s="28">
        <f>+I5716+Y5716-Z5716</f>
        <v>135.81877920000002</v>
      </c>
      <c r="AD5716" s="20">
        <f t="shared" si="629"/>
        <v>0</v>
      </c>
      <c r="AE5716">
        <v>0</v>
      </c>
    </row>
    <row r="5717" spans="1:31" x14ac:dyDescent="0.25">
      <c r="A5717" s="9">
        <v>45291</v>
      </c>
      <c r="B5717" s="10" t="s">
        <v>153</v>
      </c>
      <c r="C5717" s="10" t="s">
        <v>62</v>
      </c>
      <c r="D5717" s="10" t="s">
        <v>40</v>
      </c>
      <c r="E5717" s="10" t="s">
        <v>30</v>
      </c>
      <c r="F5717" s="10">
        <v>265</v>
      </c>
      <c r="G5717" s="10">
        <v>289</v>
      </c>
      <c r="H5717" s="11">
        <f>SUMIFS(AA:AA,$A:$A,EOMONTH($A5717,-1),$B:$B,$B5717)</f>
        <v>133.5</v>
      </c>
      <c r="I5717" s="63">
        <f>ROUND(SUMIFS(AC:AC,$A:$A,EOMONTH($A5717,-1),$B:$B,$B5717),2)</f>
        <v>33.18</v>
      </c>
      <c r="J5717" s="11">
        <f>SUMIFS(AB:AB,$A:$A,EOMONTH($A5717,-1),$B:$B,$B5717)</f>
        <v>3487.15</v>
      </c>
      <c r="K5717" s="13">
        <v>0</v>
      </c>
      <c r="L5717" s="25">
        <v>0</v>
      </c>
      <c r="M5717" s="15">
        <v>0</v>
      </c>
      <c r="N5717" s="14">
        <v>0</v>
      </c>
      <c r="O5717" s="21">
        <v>50</v>
      </c>
      <c r="P5717" s="16">
        <v>2784.5</v>
      </c>
      <c r="Q5717" s="21">
        <v>44</v>
      </c>
      <c r="R5717" s="16">
        <f>Q5717*16.876/100</f>
        <v>7.4254400000000009</v>
      </c>
      <c r="S5717" s="17">
        <f t="shared" si="623"/>
        <v>51.425440000000002</v>
      </c>
      <c r="T5717" s="16">
        <v>1111.8800000000001</v>
      </c>
      <c r="U5717" s="18">
        <f t="shared" si="624"/>
        <v>38.581499999999998</v>
      </c>
      <c r="V5717" s="18">
        <f t="shared" si="625"/>
        <v>0</v>
      </c>
      <c r="W5717" s="18">
        <f t="shared" si="626"/>
        <v>0</v>
      </c>
      <c r="X5717" s="27"/>
      <c r="Y5717" s="19">
        <f t="shared" si="627"/>
        <v>0</v>
      </c>
      <c r="Z5717" s="18">
        <f t="shared" si="628"/>
        <v>14.45</v>
      </c>
      <c r="AA5717" s="12">
        <v>39.5</v>
      </c>
      <c r="AB5717" s="12">
        <v>1111.77</v>
      </c>
      <c r="AC5717" s="28">
        <f>+I5717+Y5717-Z5717</f>
        <v>18.73</v>
      </c>
      <c r="AD5717" s="20">
        <f t="shared" si="629"/>
        <v>0</v>
      </c>
      <c r="AE5717">
        <v>0</v>
      </c>
    </row>
    <row r="5718" spans="1:31" x14ac:dyDescent="0.25">
      <c r="A5718" s="9">
        <v>45291</v>
      </c>
      <c r="B5718" s="10" t="s">
        <v>154</v>
      </c>
      <c r="C5718" s="10" t="s">
        <v>62</v>
      </c>
      <c r="D5718" s="10" t="s">
        <v>40</v>
      </c>
      <c r="E5718" s="10" t="s">
        <v>30</v>
      </c>
      <c r="F5718" s="10">
        <v>265</v>
      </c>
      <c r="G5718" s="10">
        <v>289</v>
      </c>
      <c r="H5718" s="11">
        <f>SUMIFS(AA:AA,$A:$A,EOMONTH($A5718,-1),$B:$B,$B5718)</f>
        <v>80.5</v>
      </c>
      <c r="I5718" s="63">
        <f>ROUND(SUMIFS(AC:AC,$A:$A,EOMONTH($A5718,-1),$B:$B,$B5718),2)</f>
        <v>65.37</v>
      </c>
      <c r="J5718" s="11">
        <f>SUMIFS(AB:AB,$A:$A,EOMONTH($A5718,-1),$B:$B,$B5718)</f>
        <v>2069.89</v>
      </c>
      <c r="K5718" s="13">
        <v>0</v>
      </c>
      <c r="L5718" s="25">
        <v>0</v>
      </c>
      <c r="M5718" s="15">
        <v>0</v>
      </c>
      <c r="N5718" s="14">
        <v>0</v>
      </c>
      <c r="O5718" s="16">
        <v>0</v>
      </c>
      <c r="P5718" s="16">
        <v>0</v>
      </c>
      <c r="Q5718" s="16">
        <v>48</v>
      </c>
      <c r="R5718" s="16">
        <f>Q5718*16.876/100</f>
        <v>8.1004799999999992</v>
      </c>
      <c r="S5718" s="17">
        <f t="shared" si="623"/>
        <v>56.100479999999997</v>
      </c>
      <c r="T5718" s="16">
        <v>1095.8399999999999</v>
      </c>
      <c r="U5718" s="18">
        <f t="shared" si="624"/>
        <v>23.264500000000002</v>
      </c>
      <c r="V5718" s="18">
        <f t="shared" si="625"/>
        <v>0</v>
      </c>
      <c r="W5718" s="18">
        <f t="shared" si="626"/>
        <v>0</v>
      </c>
      <c r="X5718" s="27"/>
      <c r="Y5718" s="19">
        <f t="shared" si="627"/>
        <v>0</v>
      </c>
      <c r="Z5718" s="18">
        <f t="shared" si="628"/>
        <v>0</v>
      </c>
      <c r="AA5718" s="12">
        <v>32.5</v>
      </c>
      <c r="AB5718" s="12">
        <v>974.05</v>
      </c>
      <c r="AC5718" s="28">
        <f>+I5718+Y5718-Z5718</f>
        <v>65.37</v>
      </c>
      <c r="AD5718" s="20">
        <f t="shared" si="629"/>
        <v>0</v>
      </c>
      <c r="AE5718">
        <v>0</v>
      </c>
    </row>
    <row r="5719" spans="1:31" x14ac:dyDescent="0.25">
      <c r="A5719" s="9">
        <v>45291</v>
      </c>
      <c r="B5719" s="10" t="s">
        <v>155</v>
      </c>
      <c r="C5719" s="10" t="s">
        <v>62</v>
      </c>
      <c r="D5719" s="10" t="s">
        <v>40</v>
      </c>
      <c r="E5719" s="10" t="s">
        <v>30</v>
      </c>
      <c r="F5719" s="10">
        <v>265</v>
      </c>
      <c r="G5719" s="10">
        <v>289</v>
      </c>
      <c r="H5719" s="11">
        <f>SUMIFS(AA:AA,$A:$A,EOMONTH($A5719,-1),$B:$B,$B5719)</f>
        <v>46.5</v>
      </c>
      <c r="I5719" s="63">
        <f>ROUND(SUMIFS(AC:AC,$A:$A,EOMONTH($A5719,-1),$B:$B,$B5719),2)</f>
        <v>37.22</v>
      </c>
      <c r="J5719" s="11">
        <f>SUMIFS(AB:AB,$A:$A,EOMONTH($A5719,-1),$B:$B,$B5719)</f>
        <v>1094.05</v>
      </c>
      <c r="K5719" s="13">
        <v>0</v>
      </c>
      <c r="L5719" s="25">
        <v>0</v>
      </c>
      <c r="M5719" s="15">
        <v>0</v>
      </c>
      <c r="N5719" s="14">
        <v>0</v>
      </c>
      <c r="O5719" s="16">
        <v>0</v>
      </c>
      <c r="P5719" s="16">
        <v>0</v>
      </c>
      <c r="Q5719" s="16">
        <v>24</v>
      </c>
      <c r="R5719" s="16">
        <f>Q5719*16.876/100</f>
        <v>4.0502399999999996</v>
      </c>
      <c r="S5719" s="17">
        <f t="shared" si="623"/>
        <v>28.050239999999999</v>
      </c>
      <c r="T5719" s="16">
        <v>539.52</v>
      </c>
      <c r="U5719" s="18">
        <f t="shared" si="624"/>
        <v>13.438499999999999</v>
      </c>
      <c r="V5719" s="18">
        <f t="shared" si="625"/>
        <v>0</v>
      </c>
      <c r="W5719" s="18">
        <f t="shared" si="626"/>
        <v>0</v>
      </c>
      <c r="X5719" s="27"/>
      <c r="Y5719" s="19">
        <f t="shared" si="627"/>
        <v>0</v>
      </c>
      <c r="Z5719" s="18">
        <f t="shared" si="628"/>
        <v>0</v>
      </c>
      <c r="AA5719" s="12">
        <v>22.5</v>
      </c>
      <c r="AB5719" s="12">
        <v>554.53</v>
      </c>
      <c r="AC5719" s="28">
        <f>+I5719+Y5719-Z5719</f>
        <v>37.22</v>
      </c>
      <c r="AD5719" s="20">
        <f t="shared" si="629"/>
        <v>0</v>
      </c>
      <c r="AE5719">
        <v>0</v>
      </c>
    </row>
    <row r="5720" spans="1:31" x14ac:dyDescent="0.25">
      <c r="A5720" s="9">
        <v>45291</v>
      </c>
      <c r="B5720" s="10" t="s">
        <v>156</v>
      </c>
      <c r="C5720" s="10" t="s">
        <v>62</v>
      </c>
      <c r="D5720" s="10" t="s">
        <v>40</v>
      </c>
      <c r="E5720" s="10" t="s">
        <v>30</v>
      </c>
      <c r="F5720" s="10">
        <v>265</v>
      </c>
      <c r="G5720" s="10">
        <v>289</v>
      </c>
      <c r="H5720" s="11">
        <f>SUMIFS(AA:AA,$A:$A,EOMONTH($A5720,-1),$B:$B,$B5720)</f>
        <v>218.5</v>
      </c>
      <c r="I5720" s="63">
        <f>ROUND(SUMIFS(AC:AC,$A:$A,EOMONTH($A5720,-1),$B:$B,$B5720),2)</f>
        <v>102.11</v>
      </c>
      <c r="J5720" s="11">
        <f>SUMIFS(AB:AB,$A:$A,EOMONTH($A5720,-1),$B:$B,$B5720)</f>
        <v>5057.51</v>
      </c>
      <c r="K5720" s="13">
        <v>0</v>
      </c>
      <c r="L5720" s="25">
        <v>0</v>
      </c>
      <c r="M5720" s="15">
        <v>0</v>
      </c>
      <c r="N5720" s="14">
        <v>0</v>
      </c>
      <c r="O5720" s="16">
        <v>0</v>
      </c>
      <c r="P5720" s="16">
        <v>0</v>
      </c>
      <c r="Q5720" s="16">
        <v>88</v>
      </c>
      <c r="R5720" s="16">
        <f>Q5720*16.876/100</f>
        <v>14.850880000000002</v>
      </c>
      <c r="S5720" s="17">
        <f t="shared" si="623"/>
        <v>102.85088</v>
      </c>
      <c r="T5720" s="16">
        <v>2010.8</v>
      </c>
      <c r="U5720" s="18">
        <f t="shared" si="624"/>
        <v>63.146500000000003</v>
      </c>
      <c r="V5720" s="18">
        <f t="shared" si="625"/>
        <v>0</v>
      </c>
      <c r="W5720" s="18">
        <f t="shared" si="626"/>
        <v>0</v>
      </c>
      <c r="X5720" s="27"/>
      <c r="Y5720" s="19">
        <f t="shared" si="627"/>
        <v>0</v>
      </c>
      <c r="Z5720" s="18">
        <f t="shared" si="628"/>
        <v>0</v>
      </c>
      <c r="AA5720" s="12">
        <v>130.5</v>
      </c>
      <c r="AB5720" s="12">
        <v>3046.71</v>
      </c>
      <c r="AC5720" s="28">
        <f>+I5720+Y5720-Z5720</f>
        <v>102.11</v>
      </c>
      <c r="AD5720" s="20">
        <f t="shared" si="629"/>
        <v>0</v>
      </c>
      <c r="AE5720">
        <v>0</v>
      </c>
    </row>
    <row r="5721" spans="1:31" x14ac:dyDescent="0.25">
      <c r="A5721" s="9">
        <v>45291</v>
      </c>
      <c r="B5721" s="10" t="s">
        <v>157</v>
      </c>
      <c r="C5721" s="10" t="s">
        <v>62</v>
      </c>
      <c r="D5721" s="10" t="s">
        <v>40</v>
      </c>
      <c r="E5721" s="10" t="s">
        <v>30</v>
      </c>
      <c r="F5721" s="10">
        <v>420</v>
      </c>
      <c r="G5721" s="10">
        <v>458</v>
      </c>
      <c r="H5721" s="11">
        <f>SUMIFS(AA:AA,$A:$A,EOMONTH($A5721,-1),$B:$B,$B5721)</f>
        <v>210.5</v>
      </c>
      <c r="I5721" s="63">
        <f>ROUND(SUMIFS(AC:AC,$A:$A,EOMONTH($A5721,-1),$B:$B,$B5721),2)</f>
        <v>128.47</v>
      </c>
      <c r="J5721" s="11">
        <f>SUMIFS(AB:AB,$A:$A,EOMONTH($A5721,-1),$B:$B,$B5721)</f>
        <v>7133.14</v>
      </c>
      <c r="K5721" s="13">
        <v>0</v>
      </c>
      <c r="L5721" s="25">
        <v>0</v>
      </c>
      <c r="M5721" s="15">
        <v>0</v>
      </c>
      <c r="N5721" s="14">
        <v>0</v>
      </c>
      <c r="O5721" s="21">
        <v>24</v>
      </c>
      <c r="P5721" s="16">
        <v>1917.6</v>
      </c>
      <c r="Q5721" s="21">
        <v>9</v>
      </c>
      <c r="R5721" s="16">
        <f>Q5721*16.876/100</f>
        <v>1.5188400000000002</v>
      </c>
      <c r="S5721" s="17">
        <f t="shared" si="623"/>
        <v>10.518840000000001</v>
      </c>
      <c r="T5721" s="16">
        <v>303.3</v>
      </c>
      <c r="U5721" s="18">
        <f t="shared" si="624"/>
        <v>96.409000000000006</v>
      </c>
      <c r="V5721" s="18">
        <f t="shared" si="625"/>
        <v>0</v>
      </c>
      <c r="W5721" s="18">
        <f t="shared" si="626"/>
        <v>0</v>
      </c>
      <c r="X5721" s="27"/>
      <c r="Y5721" s="19">
        <f t="shared" si="627"/>
        <v>0</v>
      </c>
      <c r="Z5721" s="18">
        <f t="shared" si="628"/>
        <v>10.992000000000001</v>
      </c>
      <c r="AA5721" s="12">
        <v>177.5</v>
      </c>
      <c r="AB5721" s="12">
        <v>6021.04</v>
      </c>
      <c r="AC5721" s="28">
        <f>+I5721+Y5721-Z5721</f>
        <v>117.47799999999999</v>
      </c>
      <c r="AD5721" s="20">
        <f t="shared" si="629"/>
        <v>0</v>
      </c>
      <c r="AE5721">
        <v>0</v>
      </c>
    </row>
    <row r="5722" spans="1:31" x14ac:dyDescent="0.25">
      <c r="A5722" s="9">
        <v>45291</v>
      </c>
      <c r="B5722" s="10" t="s">
        <v>158</v>
      </c>
      <c r="C5722" s="10" t="s">
        <v>62</v>
      </c>
      <c r="D5722" s="10" t="s">
        <v>40</v>
      </c>
      <c r="E5722" s="10" t="s">
        <v>30</v>
      </c>
      <c r="F5722" s="10">
        <v>420</v>
      </c>
      <c r="G5722" s="10">
        <v>458</v>
      </c>
      <c r="H5722" s="11">
        <f>SUMIFS(AA:AA,$A:$A,EOMONTH($A5722,-1),$B:$B,$B5722)</f>
        <v>143.5</v>
      </c>
      <c r="I5722" s="63">
        <f>ROUND(SUMIFS(AC:AC,$A:$A,EOMONTH($A5722,-1),$B:$B,$B5722),2)</f>
        <v>73.19</v>
      </c>
      <c r="J5722" s="11">
        <f>SUMIFS(AB:AB,$A:$A,EOMONTH($A5722,-1),$B:$B,$B5722)</f>
        <v>5795.32</v>
      </c>
      <c r="K5722" s="13">
        <v>0</v>
      </c>
      <c r="L5722" s="25">
        <v>0</v>
      </c>
      <c r="M5722" s="15">
        <v>0</v>
      </c>
      <c r="N5722" s="14">
        <v>0</v>
      </c>
      <c r="O5722" s="16">
        <v>0</v>
      </c>
      <c r="P5722" s="16">
        <v>0</v>
      </c>
      <c r="Q5722" s="16">
        <v>9</v>
      </c>
      <c r="R5722" s="16">
        <f>Q5722*16.876/100</f>
        <v>1.5188400000000002</v>
      </c>
      <c r="S5722" s="17">
        <f t="shared" si="623"/>
        <v>10.518840000000001</v>
      </c>
      <c r="T5722" s="16">
        <v>328.05</v>
      </c>
      <c r="U5722" s="18">
        <f t="shared" si="624"/>
        <v>65.722999999999999</v>
      </c>
      <c r="V5722" s="18">
        <f t="shared" si="625"/>
        <v>0</v>
      </c>
      <c r="W5722" s="18">
        <f t="shared" si="626"/>
        <v>0</v>
      </c>
      <c r="X5722" s="27"/>
      <c r="Y5722" s="19">
        <f t="shared" si="627"/>
        <v>0</v>
      </c>
      <c r="Z5722" s="18">
        <f t="shared" si="628"/>
        <v>0</v>
      </c>
      <c r="AA5722" s="12">
        <v>134.5</v>
      </c>
      <c r="AB5722" s="12">
        <v>5467.27</v>
      </c>
      <c r="AC5722" s="28">
        <f>+I5722+Y5722-Z5722</f>
        <v>73.19</v>
      </c>
      <c r="AD5722" s="20">
        <f t="shared" si="629"/>
        <v>0</v>
      </c>
      <c r="AE5722">
        <v>0</v>
      </c>
    </row>
    <row r="5723" spans="1:31" x14ac:dyDescent="0.25">
      <c r="A5723" s="9">
        <v>45291</v>
      </c>
      <c r="B5723" s="10" t="s">
        <v>159</v>
      </c>
      <c r="C5723" s="10" t="s">
        <v>62</v>
      </c>
      <c r="D5723" s="10" t="s">
        <v>40</v>
      </c>
      <c r="E5723" s="10" t="s">
        <v>30</v>
      </c>
      <c r="F5723" s="10">
        <v>420</v>
      </c>
      <c r="G5723" s="10">
        <v>458</v>
      </c>
      <c r="H5723" s="11">
        <f>SUMIFS(AA:AA,$A:$A,EOMONTH($A5723,-1),$B:$B,$B5723)</f>
        <v>160.5</v>
      </c>
      <c r="I5723" s="63">
        <f>ROUND(SUMIFS(AC:AC,$A:$A,EOMONTH($A5723,-1),$B:$B,$B5723),2)</f>
        <v>130.88</v>
      </c>
      <c r="J5723" s="11">
        <f>SUMIFS(AB:AB,$A:$A,EOMONTH($A5723,-1),$B:$B,$B5723)</f>
        <v>5680.94</v>
      </c>
      <c r="K5723" s="13">
        <v>0</v>
      </c>
      <c r="L5723" s="25">
        <v>0</v>
      </c>
      <c r="M5723" s="15">
        <v>0</v>
      </c>
      <c r="N5723" s="14">
        <v>0</v>
      </c>
      <c r="O5723" s="16">
        <v>0</v>
      </c>
      <c r="P5723" s="16">
        <v>0</v>
      </c>
      <c r="Q5723" s="16">
        <v>9</v>
      </c>
      <c r="R5723" s="16">
        <f>Q5723*16.876/100</f>
        <v>1.5188400000000002</v>
      </c>
      <c r="S5723" s="17">
        <f t="shared" si="623"/>
        <v>10.518840000000001</v>
      </c>
      <c r="T5723" s="16">
        <v>316.26</v>
      </c>
      <c r="U5723" s="18">
        <f t="shared" si="624"/>
        <v>73.509</v>
      </c>
      <c r="V5723" s="18">
        <f t="shared" si="625"/>
        <v>0</v>
      </c>
      <c r="W5723" s="18">
        <f t="shared" si="626"/>
        <v>0</v>
      </c>
      <c r="X5723" s="27"/>
      <c r="Y5723" s="19">
        <f t="shared" si="627"/>
        <v>0</v>
      </c>
      <c r="Z5723" s="18">
        <f t="shared" si="628"/>
        <v>0</v>
      </c>
      <c r="AA5723" s="12">
        <v>151.5</v>
      </c>
      <c r="AB5723" s="12">
        <v>5364.68</v>
      </c>
      <c r="AC5723" s="28">
        <f>+I5723+Y5723-Z5723</f>
        <v>130.88</v>
      </c>
      <c r="AD5723" s="20">
        <f t="shared" si="629"/>
        <v>0</v>
      </c>
      <c r="AE5723">
        <v>0</v>
      </c>
    </row>
    <row r="5724" spans="1:31" x14ac:dyDescent="0.25">
      <c r="A5724" s="9">
        <v>45291</v>
      </c>
      <c r="B5724" s="10" t="s">
        <v>160</v>
      </c>
      <c r="C5724" s="10" t="s">
        <v>62</v>
      </c>
      <c r="D5724" s="10" t="s">
        <v>40</v>
      </c>
      <c r="E5724" s="10" t="s">
        <v>30</v>
      </c>
      <c r="F5724" s="10">
        <v>420</v>
      </c>
      <c r="G5724" s="10">
        <v>458</v>
      </c>
      <c r="H5724" s="11">
        <f>SUMIFS(AA:AA,$A:$A,EOMONTH($A5724,-1),$B:$B,$B5724)</f>
        <v>213.5</v>
      </c>
      <c r="I5724" s="63">
        <f>ROUND(SUMIFS(AC:AC,$A:$A,EOMONTH($A5724,-1),$B:$B,$B5724),2)</f>
        <v>116.26</v>
      </c>
      <c r="J5724" s="11">
        <f>SUMIFS(AB:AB,$A:$A,EOMONTH($A5724,-1),$B:$B,$B5724)</f>
        <v>7513.54</v>
      </c>
      <c r="K5724" s="13">
        <v>0</v>
      </c>
      <c r="L5724" s="25">
        <v>0</v>
      </c>
      <c r="M5724" s="15">
        <v>0</v>
      </c>
      <c r="N5724" s="14">
        <v>0</v>
      </c>
      <c r="O5724" s="16">
        <v>0</v>
      </c>
      <c r="P5724" s="16">
        <v>0</v>
      </c>
      <c r="Q5724" s="16">
        <v>9</v>
      </c>
      <c r="R5724" s="16">
        <f>Q5724*16.876/100</f>
        <v>1.5188400000000002</v>
      </c>
      <c r="S5724" s="17">
        <f t="shared" si="623"/>
        <v>10.518840000000001</v>
      </c>
      <c r="T5724" s="16">
        <v>315.99</v>
      </c>
      <c r="U5724" s="18">
        <f t="shared" si="624"/>
        <v>97.783000000000001</v>
      </c>
      <c r="V5724" s="18">
        <f t="shared" si="625"/>
        <v>0</v>
      </c>
      <c r="W5724" s="18">
        <f t="shared" si="626"/>
        <v>0</v>
      </c>
      <c r="X5724" s="27"/>
      <c r="Y5724" s="19">
        <f t="shared" si="627"/>
        <v>0</v>
      </c>
      <c r="Z5724" s="18">
        <f t="shared" si="628"/>
        <v>0</v>
      </c>
      <c r="AA5724" s="12">
        <v>204.5</v>
      </c>
      <c r="AB5724" s="12">
        <v>7197.55</v>
      </c>
      <c r="AC5724" s="28">
        <f>+I5724+Y5724-Z5724</f>
        <v>116.26</v>
      </c>
      <c r="AD5724" s="20">
        <f t="shared" si="629"/>
        <v>0</v>
      </c>
      <c r="AE5724">
        <v>0</v>
      </c>
    </row>
    <row r="5725" spans="1:31" x14ac:dyDescent="0.25">
      <c r="A5725" s="9">
        <v>45291</v>
      </c>
      <c r="B5725" s="10" t="s">
        <v>741</v>
      </c>
      <c r="C5725" s="10" t="s">
        <v>62</v>
      </c>
      <c r="D5725" s="10" t="s">
        <v>40</v>
      </c>
      <c r="E5725" s="10" t="s">
        <v>30</v>
      </c>
      <c r="F5725" s="10">
        <v>420</v>
      </c>
      <c r="G5725" s="10">
        <v>458</v>
      </c>
      <c r="H5725" s="11">
        <f>SUMIFS(AA:AA,$A:$A,EOMONTH($A5725,-1),$B:$B,$B5725)</f>
        <v>68</v>
      </c>
      <c r="I5725" s="63">
        <f>ROUND(SUMIFS(AC:AC,$A:$A,EOMONTH($A5725,-1),$B:$B,$B5725),2)</f>
        <v>79.78</v>
      </c>
      <c r="J5725" s="11">
        <f>SUMIFS(AB:AB,$A:$A,EOMONTH($A5725,-1),$B:$B,$B5725)</f>
        <v>1954.79</v>
      </c>
      <c r="K5725" s="13">
        <v>0</v>
      </c>
      <c r="L5725" s="25">
        <v>0</v>
      </c>
      <c r="M5725" s="15">
        <v>72</v>
      </c>
      <c r="N5725" s="14">
        <v>2527.4699999999998</v>
      </c>
      <c r="O5725" s="16">
        <v>96</v>
      </c>
      <c r="P5725" s="16">
        <v>8267.16</v>
      </c>
      <c r="Q5725" s="16">
        <v>0</v>
      </c>
      <c r="R5725" s="16">
        <f>Q5725*16.876/100</f>
        <v>0</v>
      </c>
      <c r="S5725" s="17">
        <f t="shared" si="623"/>
        <v>0</v>
      </c>
      <c r="T5725" s="16">
        <v>0</v>
      </c>
      <c r="U5725" s="18">
        <f t="shared" si="624"/>
        <v>31.143999999999998</v>
      </c>
      <c r="V5725" s="18">
        <f t="shared" si="625"/>
        <v>30.24</v>
      </c>
      <c r="W5725" s="18">
        <f t="shared" si="626"/>
        <v>5.0769935999999998</v>
      </c>
      <c r="X5725" s="27"/>
      <c r="Y5725" s="19">
        <f t="shared" si="627"/>
        <v>35.316993599999996</v>
      </c>
      <c r="Z5725" s="18">
        <f t="shared" si="628"/>
        <v>43.968000000000004</v>
      </c>
      <c r="AA5725" s="12">
        <v>44</v>
      </c>
      <c r="AB5725" s="12">
        <v>1108.8900000000001</v>
      </c>
      <c r="AC5725" s="28">
        <f>+I5725+Y5725-Z5725</f>
        <v>71.128993599999987</v>
      </c>
      <c r="AD5725" s="20">
        <f t="shared" si="629"/>
        <v>0</v>
      </c>
      <c r="AE5725">
        <v>0</v>
      </c>
    </row>
    <row r="5726" spans="1:31" x14ac:dyDescent="0.25">
      <c r="A5726" s="9">
        <v>45291</v>
      </c>
      <c r="B5726" s="10" t="s">
        <v>161</v>
      </c>
      <c r="C5726" s="10" t="s">
        <v>62</v>
      </c>
      <c r="D5726" s="10" t="s">
        <v>40</v>
      </c>
      <c r="E5726" s="10" t="s">
        <v>30</v>
      </c>
      <c r="F5726" s="10">
        <v>420</v>
      </c>
      <c r="G5726" s="10">
        <v>458</v>
      </c>
      <c r="H5726" s="11">
        <f>SUMIFS(AA:AA,$A:$A,EOMONTH($A5726,-1),$B:$B,$B5726)</f>
        <v>166.5</v>
      </c>
      <c r="I5726" s="63">
        <f>ROUND(SUMIFS(AC:AC,$A:$A,EOMONTH($A5726,-1),$B:$B,$B5726),2)</f>
        <v>33.270000000000003</v>
      </c>
      <c r="J5726" s="11">
        <f>SUMIFS(AB:AB,$A:$A,EOMONTH($A5726,-1),$B:$B,$B5726)</f>
        <v>5769.1</v>
      </c>
      <c r="K5726" s="13">
        <v>0</v>
      </c>
      <c r="L5726" s="25">
        <v>0</v>
      </c>
      <c r="M5726" s="15">
        <v>0</v>
      </c>
      <c r="N5726" s="14">
        <v>0</v>
      </c>
      <c r="O5726" s="21">
        <v>30</v>
      </c>
      <c r="P5726" s="16">
        <v>2462.6999999999998</v>
      </c>
      <c r="Q5726" s="21">
        <v>9</v>
      </c>
      <c r="R5726" s="16">
        <f>Q5726*16.876/100</f>
        <v>1.5188400000000002</v>
      </c>
      <c r="S5726" s="17">
        <f t="shared" si="623"/>
        <v>10.518840000000001</v>
      </c>
      <c r="T5726" s="16">
        <v>309.06</v>
      </c>
      <c r="U5726" s="18">
        <f t="shared" si="624"/>
        <v>76.257000000000005</v>
      </c>
      <c r="V5726" s="18">
        <f t="shared" si="625"/>
        <v>0</v>
      </c>
      <c r="W5726" s="18">
        <f t="shared" si="626"/>
        <v>0</v>
      </c>
      <c r="X5726" s="27"/>
      <c r="Y5726" s="19">
        <f t="shared" si="627"/>
        <v>0</v>
      </c>
      <c r="Z5726" s="18">
        <f t="shared" si="628"/>
        <v>13.74</v>
      </c>
      <c r="AA5726" s="12">
        <v>127.5</v>
      </c>
      <c r="AB5726" s="12">
        <v>4429.84</v>
      </c>
      <c r="AC5726" s="28">
        <f>+I5726+Y5726-Z5726</f>
        <v>19.53</v>
      </c>
      <c r="AD5726" s="20">
        <f t="shared" si="629"/>
        <v>0</v>
      </c>
      <c r="AE5726">
        <v>0</v>
      </c>
    </row>
    <row r="5727" spans="1:31" x14ac:dyDescent="0.25">
      <c r="A5727" s="9">
        <v>45291</v>
      </c>
      <c r="B5727" s="10" t="s">
        <v>162</v>
      </c>
      <c r="C5727" s="10" t="s">
        <v>62</v>
      </c>
      <c r="D5727" s="10" t="s">
        <v>40</v>
      </c>
      <c r="E5727" s="10" t="s">
        <v>30</v>
      </c>
      <c r="F5727" s="10">
        <v>420</v>
      </c>
      <c r="G5727" s="10">
        <v>458</v>
      </c>
      <c r="H5727" s="11">
        <f>SUMIFS(AA:AA,$A:$A,EOMONTH($A5727,-1),$B:$B,$B5727)</f>
        <v>190.5</v>
      </c>
      <c r="I5727" s="63">
        <f>ROUND(SUMIFS(AC:AC,$A:$A,EOMONTH($A5727,-1),$B:$B,$B5727),2)</f>
        <v>168.77</v>
      </c>
      <c r="J5727" s="11">
        <f>SUMIFS(AB:AB,$A:$A,EOMONTH($A5727,-1),$B:$B,$B5727)</f>
        <v>6622.11</v>
      </c>
      <c r="K5727" s="13">
        <v>0</v>
      </c>
      <c r="L5727" s="25">
        <v>0</v>
      </c>
      <c r="M5727" s="15">
        <v>0</v>
      </c>
      <c r="N5727" s="14">
        <v>0</v>
      </c>
      <c r="O5727" s="16">
        <v>0</v>
      </c>
      <c r="P5727" s="16">
        <v>0</v>
      </c>
      <c r="Q5727" s="16">
        <v>9</v>
      </c>
      <c r="R5727" s="16">
        <f>Q5727*16.876/100</f>
        <v>1.5188400000000002</v>
      </c>
      <c r="S5727" s="17">
        <f t="shared" si="623"/>
        <v>10.518840000000001</v>
      </c>
      <c r="T5727" s="16">
        <v>310.95</v>
      </c>
      <c r="U5727" s="18">
        <f t="shared" si="624"/>
        <v>87.248999999999995</v>
      </c>
      <c r="V5727" s="18">
        <f t="shared" si="625"/>
        <v>0</v>
      </c>
      <c r="W5727" s="18">
        <f t="shared" si="626"/>
        <v>0</v>
      </c>
      <c r="X5727" s="27"/>
      <c r="Y5727" s="19">
        <f t="shared" si="627"/>
        <v>0</v>
      </c>
      <c r="Z5727" s="18">
        <f t="shared" si="628"/>
        <v>0</v>
      </c>
      <c r="AA5727" s="12">
        <v>181.5</v>
      </c>
      <c r="AB5727" s="12">
        <v>6311.16</v>
      </c>
      <c r="AC5727" s="28">
        <f>+I5727+Y5727-Z5727</f>
        <v>168.77</v>
      </c>
      <c r="AD5727" s="20">
        <f t="shared" si="629"/>
        <v>0</v>
      </c>
      <c r="AE5727">
        <v>0</v>
      </c>
    </row>
    <row r="5728" spans="1:31" x14ac:dyDescent="0.25">
      <c r="A5728" s="9">
        <v>45291</v>
      </c>
      <c r="B5728" s="10" t="s">
        <v>163</v>
      </c>
      <c r="C5728" s="10" t="s">
        <v>62</v>
      </c>
      <c r="D5728" s="10" t="s">
        <v>40</v>
      </c>
      <c r="E5728" s="10" t="s">
        <v>30</v>
      </c>
      <c r="F5728" s="10">
        <v>420</v>
      </c>
      <c r="G5728" s="10">
        <v>458</v>
      </c>
      <c r="H5728" s="11">
        <f>SUMIFS(AA:AA,$A:$A,EOMONTH($A5728,-1),$B:$B,$B5728)</f>
        <v>164.5</v>
      </c>
      <c r="I5728" s="63">
        <f>ROUND(SUMIFS(AC:AC,$A:$A,EOMONTH($A5728,-1),$B:$B,$B5728),2)</f>
        <v>168.97</v>
      </c>
      <c r="J5728" s="11">
        <f>SUMIFS(AB:AB,$A:$A,EOMONTH($A5728,-1),$B:$B,$B5728)</f>
        <v>5566.12</v>
      </c>
      <c r="K5728" s="13">
        <v>0</v>
      </c>
      <c r="L5728" s="25">
        <v>0</v>
      </c>
      <c r="M5728" s="15">
        <v>0</v>
      </c>
      <c r="N5728" s="14">
        <v>0</v>
      </c>
      <c r="O5728" s="16">
        <v>0</v>
      </c>
      <c r="P5728" s="16">
        <v>0</v>
      </c>
      <c r="Q5728" s="16">
        <v>9</v>
      </c>
      <c r="R5728" s="16">
        <f>Q5728*16.876/100</f>
        <v>1.5188400000000002</v>
      </c>
      <c r="S5728" s="17">
        <f t="shared" si="623"/>
        <v>10.518840000000001</v>
      </c>
      <c r="T5728" s="16">
        <v>299.97000000000003</v>
      </c>
      <c r="U5728" s="18">
        <f t="shared" si="624"/>
        <v>75.340999999999994</v>
      </c>
      <c r="V5728" s="18">
        <f t="shared" si="625"/>
        <v>0</v>
      </c>
      <c r="W5728" s="18">
        <f t="shared" si="626"/>
        <v>0</v>
      </c>
      <c r="X5728" s="27"/>
      <c r="Y5728" s="19">
        <f t="shared" si="627"/>
        <v>0</v>
      </c>
      <c r="Z5728" s="18">
        <f t="shared" si="628"/>
        <v>0</v>
      </c>
      <c r="AA5728" s="12">
        <v>155.5</v>
      </c>
      <c r="AB5728" s="12">
        <v>5266.15</v>
      </c>
      <c r="AC5728" s="28">
        <f>+I5728+Y5728-Z5728</f>
        <v>168.97</v>
      </c>
      <c r="AD5728" s="20">
        <f t="shared" si="629"/>
        <v>0</v>
      </c>
      <c r="AE5728">
        <v>0</v>
      </c>
    </row>
    <row r="5729" spans="1:31" x14ac:dyDescent="0.25">
      <c r="A5729" s="9">
        <v>45291</v>
      </c>
      <c r="B5729" s="10" t="s">
        <v>164</v>
      </c>
      <c r="C5729" s="10" t="s">
        <v>62</v>
      </c>
      <c r="D5729" s="10" t="s">
        <v>40</v>
      </c>
      <c r="E5729" s="10" t="s">
        <v>30</v>
      </c>
      <c r="F5729" s="10">
        <v>420</v>
      </c>
      <c r="G5729" s="10">
        <v>458</v>
      </c>
      <c r="H5729" s="11">
        <f>SUMIFS(AA:AA,$A:$A,EOMONTH($A5729,-1),$B:$B,$B5729)</f>
        <v>217.5</v>
      </c>
      <c r="I5729" s="63">
        <f>ROUND(SUMIFS(AC:AC,$A:$A,EOMONTH($A5729,-1),$B:$B,$B5729),2)</f>
        <v>137.05000000000001</v>
      </c>
      <c r="J5729" s="11">
        <f>SUMIFS(AB:AB,$A:$A,EOMONTH($A5729,-1),$B:$B,$B5729)</f>
        <v>7446.37</v>
      </c>
      <c r="K5729" s="13">
        <v>0</v>
      </c>
      <c r="L5729" s="25">
        <v>0</v>
      </c>
      <c r="M5729" s="15">
        <v>0</v>
      </c>
      <c r="N5729" s="14">
        <v>0</v>
      </c>
      <c r="O5729" s="16">
        <v>0</v>
      </c>
      <c r="P5729" s="16">
        <v>0</v>
      </c>
      <c r="Q5729" s="16">
        <v>9</v>
      </c>
      <c r="R5729" s="16">
        <f>Q5729*16.876/100</f>
        <v>1.5188400000000002</v>
      </c>
      <c r="S5729" s="17">
        <f t="shared" si="623"/>
        <v>10.518840000000001</v>
      </c>
      <c r="T5729" s="16">
        <v>307.89</v>
      </c>
      <c r="U5729" s="18">
        <f t="shared" si="624"/>
        <v>99.614999999999995</v>
      </c>
      <c r="V5729" s="18">
        <f t="shared" si="625"/>
        <v>0</v>
      </c>
      <c r="W5729" s="18">
        <f t="shared" si="626"/>
        <v>0</v>
      </c>
      <c r="X5729" s="27"/>
      <c r="Y5729" s="19">
        <f t="shared" si="627"/>
        <v>0</v>
      </c>
      <c r="Z5729" s="18">
        <f t="shared" si="628"/>
        <v>0</v>
      </c>
      <c r="AA5729" s="12">
        <v>208.5</v>
      </c>
      <c r="AB5729" s="12">
        <v>7138.48</v>
      </c>
      <c r="AC5729" s="28">
        <f>+I5729+Y5729-Z5729</f>
        <v>137.05000000000001</v>
      </c>
      <c r="AD5729" s="20">
        <f t="shared" si="629"/>
        <v>0</v>
      </c>
      <c r="AE5729">
        <v>0</v>
      </c>
    </row>
    <row r="5730" spans="1:31" x14ac:dyDescent="0.25">
      <c r="A5730" s="9">
        <v>45291</v>
      </c>
      <c r="B5730" s="10" t="s">
        <v>165</v>
      </c>
      <c r="C5730" s="10" t="s">
        <v>62</v>
      </c>
      <c r="D5730" s="10" t="s">
        <v>40</v>
      </c>
      <c r="E5730" s="10" t="s">
        <v>30</v>
      </c>
      <c r="F5730" s="10">
        <v>720</v>
      </c>
      <c r="G5730" s="10">
        <v>785</v>
      </c>
      <c r="H5730" s="11">
        <f>SUMIFS(AA:AA,$A:$A,EOMONTH($A5730,-1),$B:$B,$B5730)</f>
        <v>138</v>
      </c>
      <c r="I5730" s="63">
        <f>ROUND(SUMIFS(AC:AC,$A:$A,EOMONTH($A5730,-1),$B:$B,$B5730),2)</f>
        <v>94.06</v>
      </c>
      <c r="J5730" s="11">
        <f>SUMIFS(AB:AB,$A:$A,EOMONTH($A5730,-1),$B:$B,$B5730)</f>
        <v>8044.02</v>
      </c>
      <c r="K5730" s="13">
        <v>0</v>
      </c>
      <c r="L5730" s="25">
        <v>0</v>
      </c>
      <c r="M5730" s="15">
        <v>0</v>
      </c>
      <c r="N5730" s="14">
        <v>0</v>
      </c>
      <c r="O5730" s="21">
        <v>60</v>
      </c>
      <c r="P5730" s="16">
        <v>7605</v>
      </c>
      <c r="Q5730" s="21">
        <v>11</v>
      </c>
      <c r="R5730" s="16">
        <f>Q5730*16.876/100</f>
        <v>1.8563600000000002</v>
      </c>
      <c r="S5730" s="17">
        <f t="shared" si="623"/>
        <v>12.85636</v>
      </c>
      <c r="T5730" s="16">
        <v>641.19000000000005</v>
      </c>
      <c r="U5730" s="18">
        <f t="shared" si="624"/>
        <v>108.33</v>
      </c>
      <c r="V5730" s="18">
        <f t="shared" si="625"/>
        <v>0</v>
      </c>
      <c r="W5730" s="18">
        <f t="shared" si="626"/>
        <v>0</v>
      </c>
      <c r="X5730" s="27"/>
      <c r="Y5730" s="19">
        <f t="shared" si="627"/>
        <v>0</v>
      </c>
      <c r="Z5730" s="18">
        <f t="shared" si="628"/>
        <v>47.1</v>
      </c>
      <c r="AA5730" s="12">
        <v>67</v>
      </c>
      <c r="AB5730" s="12">
        <v>3905.43</v>
      </c>
      <c r="AC5730" s="28">
        <f>+I5730+Y5730-Z5730</f>
        <v>46.96</v>
      </c>
      <c r="AD5730" s="20">
        <f t="shared" si="629"/>
        <v>0</v>
      </c>
      <c r="AE5730">
        <v>0</v>
      </c>
    </row>
    <row r="5731" spans="1:31" x14ac:dyDescent="0.25">
      <c r="A5731" s="9">
        <v>45291</v>
      </c>
      <c r="B5731" s="10" t="s">
        <v>166</v>
      </c>
      <c r="C5731" s="10" t="s">
        <v>62</v>
      </c>
      <c r="D5731" s="10" t="s">
        <v>40</v>
      </c>
      <c r="E5731" s="10" t="s">
        <v>30</v>
      </c>
      <c r="F5731" s="10">
        <v>720</v>
      </c>
      <c r="G5731" s="10">
        <v>785</v>
      </c>
      <c r="H5731" s="11">
        <f>SUMIFS(AA:AA,$A:$A,EOMONTH($A5731,-1),$B:$B,$B5731)</f>
        <v>189</v>
      </c>
      <c r="I5731" s="63">
        <f>ROUND(SUMIFS(AC:AC,$A:$A,EOMONTH($A5731,-1),$B:$B,$B5731),2)</f>
        <v>101.57</v>
      </c>
      <c r="J5731" s="11">
        <f>SUMIFS(AB:AB,$A:$A,EOMONTH($A5731,-1),$B:$B,$B5731)</f>
        <v>11710.44</v>
      </c>
      <c r="K5731" s="13">
        <v>0</v>
      </c>
      <c r="L5731" s="25">
        <v>0</v>
      </c>
      <c r="M5731" s="15">
        <v>0</v>
      </c>
      <c r="N5731" s="14">
        <v>0</v>
      </c>
      <c r="O5731" s="21">
        <v>4</v>
      </c>
      <c r="P5731" s="16">
        <v>507</v>
      </c>
      <c r="Q5731" s="21">
        <v>11</v>
      </c>
      <c r="R5731" s="16">
        <f>Q5731*16.876/100</f>
        <v>1.8563600000000002</v>
      </c>
      <c r="S5731" s="17">
        <f t="shared" si="623"/>
        <v>12.85636</v>
      </c>
      <c r="T5731" s="16">
        <v>681.56</v>
      </c>
      <c r="U5731" s="18">
        <f t="shared" si="624"/>
        <v>148.36500000000001</v>
      </c>
      <c r="V5731" s="18">
        <f t="shared" si="625"/>
        <v>0</v>
      </c>
      <c r="W5731" s="18">
        <f t="shared" si="626"/>
        <v>0</v>
      </c>
      <c r="X5731" s="27"/>
      <c r="Y5731" s="19">
        <f t="shared" si="627"/>
        <v>0</v>
      </c>
      <c r="Z5731" s="18">
        <f t="shared" si="628"/>
        <v>3.14</v>
      </c>
      <c r="AA5731" s="12">
        <v>174</v>
      </c>
      <c r="AB5731" s="12">
        <v>10781.04</v>
      </c>
      <c r="AC5731" s="28">
        <f>+I5731+Y5731-Z5731</f>
        <v>98.429999999999993</v>
      </c>
      <c r="AD5731" s="20">
        <f t="shared" si="629"/>
        <v>0</v>
      </c>
      <c r="AE5731">
        <v>0</v>
      </c>
    </row>
    <row r="5732" spans="1:31" x14ac:dyDescent="0.25">
      <c r="A5732" s="9">
        <v>45291</v>
      </c>
      <c r="B5732" s="10" t="s">
        <v>167</v>
      </c>
      <c r="C5732" s="10" t="s">
        <v>62</v>
      </c>
      <c r="D5732" s="10" t="s">
        <v>40</v>
      </c>
      <c r="E5732" s="10" t="s">
        <v>30</v>
      </c>
      <c r="F5732" s="10">
        <v>720</v>
      </c>
      <c r="G5732" s="10">
        <v>785</v>
      </c>
      <c r="H5732" s="11">
        <f>SUMIFS(AA:AA,$A:$A,EOMONTH($A5732,-1),$B:$B,$B5732)</f>
        <v>231</v>
      </c>
      <c r="I5732" s="63">
        <f>ROUND(SUMIFS(AC:AC,$A:$A,EOMONTH($A5732,-1),$B:$B,$B5732),2)</f>
        <v>62.16</v>
      </c>
      <c r="J5732" s="11">
        <f>SUMIFS(AB:AB,$A:$A,EOMONTH($A5732,-1),$B:$B,$B5732)</f>
        <v>14559.93</v>
      </c>
      <c r="K5732" s="13">
        <v>0</v>
      </c>
      <c r="L5732" s="25">
        <v>0</v>
      </c>
      <c r="M5732" s="15">
        <v>0</v>
      </c>
      <c r="N5732" s="14">
        <v>0</v>
      </c>
      <c r="O5732" s="21">
        <v>4</v>
      </c>
      <c r="P5732" s="16">
        <v>507</v>
      </c>
      <c r="Q5732" s="21">
        <v>11</v>
      </c>
      <c r="R5732" s="16">
        <f>Q5732*16.876/100</f>
        <v>1.8563600000000002</v>
      </c>
      <c r="S5732" s="17">
        <f t="shared" si="623"/>
        <v>12.85636</v>
      </c>
      <c r="T5732" s="16">
        <v>693.33</v>
      </c>
      <c r="U5732" s="18">
        <f t="shared" si="624"/>
        <v>181.33500000000001</v>
      </c>
      <c r="V5732" s="18">
        <f t="shared" si="625"/>
        <v>0</v>
      </c>
      <c r="W5732" s="18">
        <f t="shared" si="626"/>
        <v>0</v>
      </c>
      <c r="X5732" s="27"/>
      <c r="Y5732" s="19">
        <f t="shared" si="627"/>
        <v>0</v>
      </c>
      <c r="Z5732" s="18">
        <f t="shared" si="628"/>
        <v>3.14</v>
      </c>
      <c r="AA5732" s="12">
        <v>216</v>
      </c>
      <c r="AB5732" s="12">
        <v>13614.48</v>
      </c>
      <c r="AC5732" s="28">
        <f>+I5732+Y5732-Z5732</f>
        <v>59.019999999999996</v>
      </c>
      <c r="AD5732" s="20">
        <f t="shared" si="629"/>
        <v>0</v>
      </c>
      <c r="AE5732">
        <v>0</v>
      </c>
    </row>
    <row r="5733" spans="1:31" x14ac:dyDescent="0.25">
      <c r="A5733" s="9">
        <v>45291</v>
      </c>
      <c r="B5733" s="10" t="s">
        <v>168</v>
      </c>
      <c r="C5733" s="10" t="s">
        <v>62</v>
      </c>
      <c r="D5733" s="10" t="s">
        <v>40</v>
      </c>
      <c r="E5733" s="10" t="s">
        <v>30</v>
      </c>
      <c r="F5733" s="10">
        <v>720</v>
      </c>
      <c r="G5733" s="10">
        <v>785</v>
      </c>
      <c r="H5733" s="11">
        <f>SUMIFS(AA:AA,$A:$A,EOMONTH($A5733,-1),$B:$B,$B5733)</f>
        <v>182</v>
      </c>
      <c r="I5733" s="63">
        <f>ROUND(SUMIFS(AC:AC,$A:$A,EOMONTH($A5733,-1),$B:$B,$B5733),2)</f>
        <v>122.62</v>
      </c>
      <c r="J5733" s="11">
        <f>SUMIFS(AB:AB,$A:$A,EOMONTH($A5733,-1),$B:$B,$B5733)</f>
        <v>11385.92</v>
      </c>
      <c r="K5733" s="13">
        <v>0</v>
      </c>
      <c r="L5733" s="25">
        <v>0</v>
      </c>
      <c r="M5733" s="15">
        <v>0</v>
      </c>
      <c r="N5733" s="14">
        <v>0</v>
      </c>
      <c r="O5733" s="21">
        <v>4</v>
      </c>
      <c r="P5733" s="16">
        <v>507</v>
      </c>
      <c r="Q5733" s="21">
        <v>11</v>
      </c>
      <c r="R5733" s="16">
        <f>Q5733*16.876/100</f>
        <v>1.8563600000000002</v>
      </c>
      <c r="S5733" s="17">
        <f t="shared" si="623"/>
        <v>12.85636</v>
      </c>
      <c r="T5733" s="16">
        <v>688.16</v>
      </c>
      <c r="U5733" s="18">
        <f t="shared" si="624"/>
        <v>142.87</v>
      </c>
      <c r="V5733" s="18">
        <f t="shared" si="625"/>
        <v>0</v>
      </c>
      <c r="W5733" s="18">
        <f t="shared" si="626"/>
        <v>0</v>
      </c>
      <c r="X5733" s="27"/>
      <c r="Y5733" s="19">
        <f t="shared" si="627"/>
        <v>0</v>
      </c>
      <c r="Z5733" s="18">
        <f t="shared" si="628"/>
        <v>3.14</v>
      </c>
      <c r="AA5733" s="12">
        <v>167</v>
      </c>
      <c r="AB5733" s="12">
        <v>10447.52</v>
      </c>
      <c r="AC5733" s="28">
        <f>+I5733+Y5733-Z5733</f>
        <v>119.48</v>
      </c>
      <c r="AD5733" s="20">
        <f t="shared" si="629"/>
        <v>0</v>
      </c>
      <c r="AE5733">
        <v>0</v>
      </c>
    </row>
    <row r="5734" spans="1:31" x14ac:dyDescent="0.25">
      <c r="A5734" s="9">
        <v>45291</v>
      </c>
      <c r="B5734" s="10" t="s">
        <v>794</v>
      </c>
      <c r="C5734" s="10" t="s">
        <v>62</v>
      </c>
      <c r="D5734" s="10" t="s">
        <v>40</v>
      </c>
      <c r="E5734" s="10" t="s">
        <v>30</v>
      </c>
      <c r="F5734" s="10">
        <v>720</v>
      </c>
      <c r="G5734" s="10">
        <v>785</v>
      </c>
      <c r="H5734" s="11">
        <f>SUMIFS(AA:AA,$A:$A,EOMONTH($A5734,-1),$B:$B,$B5734)</f>
        <v>12</v>
      </c>
      <c r="I5734" s="63">
        <f>ROUND(SUMIFS(AC:AC,$A:$A,EOMONTH($A5734,-1),$B:$B,$B5734),2)</f>
        <v>21.26</v>
      </c>
      <c r="J5734" s="11">
        <f>SUMIFS(AB:AB,$A:$A,EOMONTH($A5734,-1),$B:$B,$B5734)</f>
        <v>322.11</v>
      </c>
      <c r="K5734" s="13">
        <v>0</v>
      </c>
      <c r="L5734" s="25">
        <v>0</v>
      </c>
      <c r="M5734" s="15">
        <v>88</v>
      </c>
      <c r="N5734" s="14">
        <v>5522.77</v>
      </c>
      <c r="O5734" s="16">
        <v>64</v>
      </c>
      <c r="P5734" s="16">
        <v>9291.84</v>
      </c>
      <c r="Q5734" s="16">
        <v>0</v>
      </c>
      <c r="R5734" s="16">
        <f>Q5734*16.876/100</f>
        <v>0</v>
      </c>
      <c r="S5734" s="17">
        <f t="shared" si="623"/>
        <v>0</v>
      </c>
      <c r="T5734" s="16">
        <v>0</v>
      </c>
      <c r="U5734" s="18">
        <f t="shared" si="624"/>
        <v>9.42</v>
      </c>
      <c r="V5734" s="18">
        <f t="shared" si="625"/>
        <v>63.36</v>
      </c>
      <c r="W5734" s="18">
        <f t="shared" si="626"/>
        <v>10.637510400000002</v>
      </c>
      <c r="X5734" s="27"/>
      <c r="Y5734" s="19">
        <f t="shared" si="627"/>
        <v>73.997510399999996</v>
      </c>
      <c r="Z5734" s="18">
        <f t="shared" si="628"/>
        <v>50.24</v>
      </c>
      <c r="AA5734" s="12">
        <v>36</v>
      </c>
      <c r="AB5734" s="12">
        <v>2757.37</v>
      </c>
      <c r="AC5734" s="28">
        <f>+I5734+Y5734-Z5734</f>
        <v>45.017510399999999</v>
      </c>
      <c r="AD5734" s="20">
        <f t="shared" si="629"/>
        <v>0</v>
      </c>
      <c r="AE5734">
        <v>0</v>
      </c>
    </row>
    <row r="5735" spans="1:31" x14ac:dyDescent="0.25">
      <c r="A5735" s="9">
        <v>45291</v>
      </c>
      <c r="B5735" s="10" t="s">
        <v>169</v>
      </c>
      <c r="C5735" s="10" t="s">
        <v>62</v>
      </c>
      <c r="D5735" s="10" t="s">
        <v>40</v>
      </c>
      <c r="E5735" s="10" t="s">
        <v>30</v>
      </c>
      <c r="F5735" s="10">
        <v>720</v>
      </c>
      <c r="G5735" s="10">
        <v>785</v>
      </c>
      <c r="H5735" s="11">
        <f>SUMIFS(AA:AA,$A:$A,EOMONTH($A5735,-1),$B:$B,$B5735)</f>
        <v>181</v>
      </c>
      <c r="I5735" s="63">
        <f>ROUND(SUMIFS(AC:AC,$A:$A,EOMONTH($A5735,-1),$B:$B,$B5735),2)</f>
        <v>87.98</v>
      </c>
      <c r="J5735" s="11">
        <f>SUMIFS(AB:AB,$A:$A,EOMONTH($A5735,-1),$B:$B,$B5735)</f>
        <v>12315.24</v>
      </c>
      <c r="K5735" s="13">
        <v>0</v>
      </c>
      <c r="L5735" s="25">
        <v>0</v>
      </c>
      <c r="M5735" s="15">
        <v>0</v>
      </c>
      <c r="N5735" s="14">
        <v>0</v>
      </c>
      <c r="O5735" s="21">
        <v>4</v>
      </c>
      <c r="P5735" s="16">
        <v>507</v>
      </c>
      <c r="Q5735" s="21">
        <v>11</v>
      </c>
      <c r="R5735" s="16">
        <f>Q5735*16.876/100</f>
        <v>1.8563600000000002</v>
      </c>
      <c r="S5735" s="17">
        <f t="shared" si="623"/>
        <v>12.85636</v>
      </c>
      <c r="T5735" s="16">
        <v>748.44</v>
      </c>
      <c r="U5735" s="18">
        <f t="shared" si="624"/>
        <v>142.08500000000001</v>
      </c>
      <c r="V5735" s="18">
        <f t="shared" si="625"/>
        <v>0</v>
      </c>
      <c r="W5735" s="18">
        <f t="shared" si="626"/>
        <v>0</v>
      </c>
      <c r="X5735" s="27"/>
      <c r="Y5735" s="19">
        <f t="shared" si="627"/>
        <v>0</v>
      </c>
      <c r="Z5735" s="18">
        <f t="shared" si="628"/>
        <v>3.14</v>
      </c>
      <c r="AA5735" s="12">
        <v>166</v>
      </c>
      <c r="AB5735" s="12">
        <v>11294.64</v>
      </c>
      <c r="AC5735" s="28">
        <f>+I5735+Y5735-Z5735</f>
        <v>84.84</v>
      </c>
      <c r="AD5735" s="20">
        <f t="shared" si="629"/>
        <v>0</v>
      </c>
      <c r="AE5735">
        <v>0</v>
      </c>
    </row>
    <row r="5736" spans="1:31" x14ac:dyDescent="0.25">
      <c r="A5736" s="9">
        <v>45291</v>
      </c>
      <c r="B5736" s="10" t="s">
        <v>170</v>
      </c>
      <c r="C5736" s="10" t="s">
        <v>62</v>
      </c>
      <c r="D5736" s="10" t="s">
        <v>40</v>
      </c>
      <c r="E5736" s="10" t="s">
        <v>30</v>
      </c>
      <c r="F5736" s="10">
        <v>720</v>
      </c>
      <c r="G5736" s="10">
        <v>785</v>
      </c>
      <c r="H5736" s="11">
        <f>SUMIFS(AA:AA,$A:$A,EOMONTH($A5736,-1),$B:$B,$B5736)</f>
        <v>237</v>
      </c>
      <c r="I5736" s="63">
        <f>ROUND(SUMIFS(AC:AC,$A:$A,EOMONTH($A5736,-1),$B:$B,$B5736),2)</f>
        <v>223.3</v>
      </c>
      <c r="J5736" s="11">
        <f>SUMIFS(AB:AB,$A:$A,EOMONTH($A5736,-1),$B:$B,$B5736)</f>
        <v>14648.97</v>
      </c>
      <c r="K5736" s="13">
        <v>0</v>
      </c>
      <c r="L5736" s="25">
        <v>0</v>
      </c>
      <c r="M5736" s="15">
        <v>0</v>
      </c>
      <c r="N5736" s="14">
        <v>0</v>
      </c>
      <c r="O5736" s="21">
        <v>4</v>
      </c>
      <c r="P5736" s="16">
        <v>507</v>
      </c>
      <c r="Q5736" s="21">
        <v>11</v>
      </c>
      <c r="R5736" s="16">
        <f>Q5736*16.876/100</f>
        <v>1.8563600000000002</v>
      </c>
      <c r="S5736" s="17">
        <f t="shared" si="623"/>
        <v>12.85636</v>
      </c>
      <c r="T5736" s="16">
        <v>679.91</v>
      </c>
      <c r="U5736" s="18">
        <f t="shared" si="624"/>
        <v>186.04499999999999</v>
      </c>
      <c r="V5736" s="18">
        <f t="shared" si="625"/>
        <v>0</v>
      </c>
      <c r="W5736" s="18">
        <f t="shared" si="626"/>
        <v>0</v>
      </c>
      <c r="X5736" s="27"/>
      <c r="Y5736" s="19">
        <f t="shared" si="627"/>
        <v>0</v>
      </c>
      <c r="Z5736" s="18">
        <f t="shared" si="628"/>
        <v>3.14</v>
      </c>
      <c r="AA5736" s="12">
        <v>222</v>
      </c>
      <c r="AB5736" s="12">
        <v>13721.82</v>
      </c>
      <c r="AC5736" s="28">
        <f>+I5736+Y5736-Z5736</f>
        <v>220.16000000000003</v>
      </c>
      <c r="AD5736" s="20">
        <f t="shared" si="629"/>
        <v>0</v>
      </c>
      <c r="AE5736">
        <v>0</v>
      </c>
    </row>
    <row r="5737" spans="1:31" x14ac:dyDescent="0.25">
      <c r="A5737" s="9">
        <v>45291</v>
      </c>
      <c r="B5737" s="10" t="s">
        <v>171</v>
      </c>
      <c r="C5737" s="10" t="s">
        <v>62</v>
      </c>
      <c r="D5737" s="10" t="s">
        <v>40</v>
      </c>
      <c r="E5737" s="10" t="s">
        <v>30</v>
      </c>
      <c r="F5737" s="10">
        <v>720</v>
      </c>
      <c r="G5737" s="10">
        <v>785</v>
      </c>
      <c r="H5737" s="11">
        <f>SUMIFS(AA:AA,$A:$A,EOMONTH($A5737,-1),$B:$B,$B5737)</f>
        <v>185</v>
      </c>
      <c r="I5737" s="63">
        <f>ROUND(SUMIFS(AC:AC,$A:$A,EOMONTH($A5737,-1),$B:$B,$B5737),2)</f>
        <v>108.8</v>
      </c>
      <c r="J5737" s="11">
        <f>SUMIFS(AB:AB,$A:$A,EOMONTH($A5737,-1),$B:$B,$B5737)</f>
        <v>11092.6</v>
      </c>
      <c r="K5737" s="13">
        <v>0</v>
      </c>
      <c r="L5737" s="25">
        <v>0</v>
      </c>
      <c r="M5737" s="15">
        <v>0</v>
      </c>
      <c r="N5737" s="14">
        <v>0</v>
      </c>
      <c r="O5737" s="21">
        <v>4</v>
      </c>
      <c r="P5737" s="16">
        <v>507</v>
      </c>
      <c r="Q5737" s="21">
        <v>11</v>
      </c>
      <c r="R5737" s="16">
        <f>Q5737*16.876/100</f>
        <v>1.8563600000000002</v>
      </c>
      <c r="S5737" s="17">
        <f t="shared" si="623"/>
        <v>12.85636</v>
      </c>
      <c r="T5737" s="16">
        <v>659.56</v>
      </c>
      <c r="U5737" s="18">
        <f t="shared" si="624"/>
        <v>145.22499999999999</v>
      </c>
      <c r="V5737" s="18">
        <f t="shared" si="625"/>
        <v>0</v>
      </c>
      <c r="W5737" s="18">
        <f t="shared" si="626"/>
        <v>0</v>
      </c>
      <c r="X5737" s="27"/>
      <c r="Y5737" s="19">
        <f t="shared" si="627"/>
        <v>0</v>
      </c>
      <c r="Z5737" s="18">
        <f t="shared" si="628"/>
        <v>3.14</v>
      </c>
      <c r="AA5737" s="12">
        <v>170</v>
      </c>
      <c r="AB5737" s="12">
        <v>10193.200000000001</v>
      </c>
      <c r="AC5737" s="28">
        <f>+I5737+Y5737-Z5737</f>
        <v>105.66</v>
      </c>
      <c r="AD5737" s="20">
        <f t="shared" si="629"/>
        <v>0</v>
      </c>
      <c r="AE5737">
        <v>0</v>
      </c>
    </row>
    <row r="5738" spans="1:31" x14ac:dyDescent="0.25">
      <c r="A5738" s="9">
        <v>45291</v>
      </c>
      <c r="B5738" s="10" t="s">
        <v>172</v>
      </c>
      <c r="C5738" s="10" t="s">
        <v>62</v>
      </c>
      <c r="D5738" s="10" t="s">
        <v>40</v>
      </c>
      <c r="E5738" s="10" t="s">
        <v>30</v>
      </c>
      <c r="F5738" s="10">
        <v>720</v>
      </c>
      <c r="G5738" s="10">
        <v>785</v>
      </c>
      <c r="H5738" s="11">
        <f>SUMIFS(AA:AA,$A:$A,EOMONTH($A5738,-1),$B:$B,$B5738)</f>
        <v>306</v>
      </c>
      <c r="I5738" s="63">
        <f>ROUND(SUMIFS(AC:AC,$A:$A,EOMONTH($A5738,-1),$B:$B,$B5738),2)</f>
        <v>280.13</v>
      </c>
      <c r="J5738" s="11">
        <f>SUMIFS(AB:AB,$A:$A,EOMONTH($A5738,-1),$B:$B,$B5738)</f>
        <v>19100.52</v>
      </c>
      <c r="K5738" s="13">
        <v>0</v>
      </c>
      <c r="L5738" s="25">
        <v>0</v>
      </c>
      <c r="M5738" s="15">
        <v>0</v>
      </c>
      <c r="N5738" s="14">
        <v>0</v>
      </c>
      <c r="O5738" s="21">
        <v>4</v>
      </c>
      <c r="P5738" s="16">
        <v>507</v>
      </c>
      <c r="Q5738" s="21">
        <v>11</v>
      </c>
      <c r="R5738" s="16">
        <f>Q5738*16.876/100</f>
        <v>1.8563600000000002</v>
      </c>
      <c r="S5738" s="17">
        <f t="shared" si="623"/>
        <v>12.85636</v>
      </c>
      <c r="T5738" s="16">
        <v>686.62</v>
      </c>
      <c r="U5738" s="18">
        <f t="shared" si="624"/>
        <v>240.21</v>
      </c>
      <c r="V5738" s="18">
        <f t="shared" si="625"/>
        <v>0</v>
      </c>
      <c r="W5738" s="18">
        <f t="shared" si="626"/>
        <v>0</v>
      </c>
      <c r="X5738" s="27"/>
      <c r="Y5738" s="19">
        <f t="shared" si="627"/>
        <v>0</v>
      </c>
      <c r="Z5738" s="18">
        <f t="shared" si="628"/>
        <v>3.14</v>
      </c>
      <c r="AA5738" s="12">
        <v>291</v>
      </c>
      <c r="AB5738" s="12">
        <v>18164.22</v>
      </c>
      <c r="AC5738" s="28">
        <f>+I5738+Y5738-Z5738</f>
        <v>276.99</v>
      </c>
      <c r="AD5738" s="20">
        <f t="shared" si="629"/>
        <v>0</v>
      </c>
      <c r="AE5738">
        <v>0</v>
      </c>
    </row>
    <row r="5739" spans="1:31" x14ac:dyDescent="0.25">
      <c r="A5739" s="59">
        <v>45291</v>
      </c>
      <c r="B5739" s="60" t="s">
        <v>777</v>
      </c>
      <c r="C5739" s="60" t="s">
        <v>711</v>
      </c>
      <c r="D5739" s="60" t="s">
        <v>29</v>
      </c>
      <c r="E5739" s="60" t="s">
        <v>30</v>
      </c>
      <c r="F5739" s="10"/>
      <c r="G5739" s="10"/>
      <c r="H5739" s="11"/>
      <c r="I5739" s="63">
        <f>ROUND(SUMIFS(AC:AC,$A:$A,EOMONTH($A5739,-1),$B:$B,$B5739),2)</f>
        <v>0</v>
      </c>
      <c r="J5739" s="11"/>
      <c r="K5739" s="13"/>
      <c r="L5739" s="25"/>
      <c r="M5739" s="15"/>
      <c r="N5739" s="14"/>
      <c r="O5739" s="16"/>
      <c r="P5739" s="16"/>
      <c r="Q5739" s="16"/>
      <c r="R5739" s="16"/>
      <c r="S5739" s="17">
        <f t="shared" si="623"/>
        <v>0</v>
      </c>
      <c r="T5739" s="16"/>
      <c r="U5739" s="18">
        <f t="shared" si="624"/>
        <v>0</v>
      </c>
      <c r="V5739" s="18">
        <f t="shared" si="625"/>
        <v>0</v>
      </c>
      <c r="W5739" s="18">
        <f t="shared" si="626"/>
        <v>0</v>
      </c>
      <c r="X5739" s="27"/>
      <c r="Y5739" s="19">
        <f t="shared" si="627"/>
        <v>0</v>
      </c>
      <c r="Z5739" s="18">
        <f t="shared" si="628"/>
        <v>0</v>
      </c>
      <c r="AA5739" s="12"/>
      <c r="AB5739" s="12"/>
      <c r="AC5739" s="28">
        <f>+I5739+Y5739-Z5739</f>
        <v>0</v>
      </c>
      <c r="AD5739" s="20">
        <f t="shared" si="629"/>
        <v>0</v>
      </c>
      <c r="AE5739">
        <v>0</v>
      </c>
    </row>
    <row r="5740" spans="1:31" x14ac:dyDescent="0.25">
      <c r="A5740" s="59">
        <v>45291</v>
      </c>
      <c r="B5740" s="60" t="s">
        <v>778</v>
      </c>
      <c r="C5740" s="60" t="s">
        <v>711</v>
      </c>
      <c r="D5740" s="60" t="s">
        <v>29</v>
      </c>
      <c r="E5740" s="60" t="s">
        <v>30</v>
      </c>
      <c r="F5740" s="10"/>
      <c r="G5740" s="10"/>
      <c r="H5740" s="11"/>
      <c r="I5740" s="63">
        <f>ROUND(SUMIFS(AC:AC,$A:$A,EOMONTH($A5740,-1),$B:$B,$B5740),2)</f>
        <v>0</v>
      </c>
      <c r="J5740" s="11"/>
      <c r="K5740" s="13"/>
      <c r="L5740" s="25"/>
      <c r="M5740" s="15"/>
      <c r="N5740" s="14"/>
      <c r="O5740" s="16"/>
      <c r="P5740" s="16"/>
      <c r="Q5740" s="16"/>
      <c r="R5740" s="16"/>
      <c r="S5740" s="17">
        <f t="shared" si="623"/>
        <v>0</v>
      </c>
      <c r="T5740" s="16"/>
      <c r="U5740" s="18">
        <f t="shared" si="624"/>
        <v>0</v>
      </c>
      <c r="V5740" s="18">
        <f t="shared" si="625"/>
        <v>0</v>
      </c>
      <c r="W5740" s="18">
        <f t="shared" si="626"/>
        <v>0</v>
      </c>
      <c r="X5740" s="27"/>
      <c r="Y5740" s="19">
        <f t="shared" si="627"/>
        <v>0</v>
      </c>
      <c r="Z5740" s="18">
        <f t="shared" si="628"/>
        <v>0</v>
      </c>
      <c r="AA5740" s="12"/>
      <c r="AB5740" s="12"/>
      <c r="AC5740" s="28">
        <f>+I5740+Y5740-Z5740</f>
        <v>0</v>
      </c>
      <c r="AD5740" s="20">
        <f t="shared" si="629"/>
        <v>0</v>
      </c>
      <c r="AE5740">
        <v>0</v>
      </c>
    </row>
    <row r="5741" spans="1:31" x14ac:dyDescent="0.25">
      <c r="A5741" s="59">
        <v>45291</v>
      </c>
      <c r="B5741" s="60" t="s">
        <v>719</v>
      </c>
      <c r="C5741" s="60" t="s">
        <v>711</v>
      </c>
      <c r="D5741" s="60" t="s">
        <v>29</v>
      </c>
      <c r="E5741" s="60" t="s">
        <v>30</v>
      </c>
      <c r="F5741" s="10"/>
      <c r="G5741" s="10"/>
      <c r="H5741" s="11"/>
      <c r="I5741" s="63">
        <f>ROUND(SUMIFS(AC:AC,$A:$A,EOMONTH($A5741,-1),$B:$B,$B5741),2)</f>
        <v>0</v>
      </c>
      <c r="J5741" s="11"/>
      <c r="K5741" s="13"/>
      <c r="L5741" s="25"/>
      <c r="M5741" s="15"/>
      <c r="N5741" s="14"/>
      <c r="O5741" s="16"/>
      <c r="P5741" s="16"/>
      <c r="Q5741" s="16"/>
      <c r="R5741" s="16"/>
      <c r="S5741" s="17">
        <f t="shared" si="623"/>
        <v>0</v>
      </c>
      <c r="T5741" s="16"/>
      <c r="U5741" s="18">
        <f t="shared" si="624"/>
        <v>0</v>
      </c>
      <c r="V5741" s="18">
        <f t="shared" si="625"/>
        <v>0</v>
      </c>
      <c r="W5741" s="18">
        <f t="shared" si="626"/>
        <v>0</v>
      </c>
      <c r="X5741" s="27"/>
      <c r="Y5741" s="19">
        <f t="shared" si="627"/>
        <v>0</v>
      </c>
      <c r="Z5741" s="18">
        <f t="shared" si="628"/>
        <v>0</v>
      </c>
      <c r="AA5741" s="12"/>
      <c r="AB5741" s="12"/>
      <c r="AC5741" s="28">
        <f>+I5741+Y5741-Z5741</f>
        <v>0</v>
      </c>
      <c r="AD5741" s="20">
        <f t="shared" si="629"/>
        <v>0</v>
      </c>
      <c r="AE5741">
        <v>0</v>
      </c>
    </row>
    <row r="5742" spans="1:31" x14ac:dyDescent="0.25">
      <c r="A5742" s="9">
        <v>45291</v>
      </c>
      <c r="B5742" s="10" t="s">
        <v>173</v>
      </c>
      <c r="C5742" s="10" t="s">
        <v>62</v>
      </c>
      <c r="D5742" s="10" t="s">
        <v>29</v>
      </c>
      <c r="E5742" s="10" t="s">
        <v>30</v>
      </c>
      <c r="F5742" s="10"/>
      <c r="G5742" s="10">
        <v>0</v>
      </c>
      <c r="H5742" s="11">
        <f>SUMIFS(AA:AA,$A:$A,EOMONTH($A5742,-1),$B:$B,$B5742)</f>
        <v>0.87</v>
      </c>
      <c r="I5742" s="63">
        <f>ROUND(SUMIFS(AC:AC,$A:$A,EOMONTH($A5742,-1),$B:$B,$B5742),2)</f>
        <v>0.04</v>
      </c>
      <c r="J5742" s="11">
        <f>SUMIFS(AB:AB,$A:$A,EOMONTH($A5742,-1),$B:$B,$B5742)</f>
        <v>8.0399999999999991</v>
      </c>
      <c r="K5742" s="13">
        <v>0</v>
      </c>
      <c r="L5742" s="25">
        <v>0</v>
      </c>
      <c r="M5742" s="15">
        <v>0</v>
      </c>
      <c r="N5742" s="14">
        <v>0</v>
      </c>
      <c r="O5742" s="16">
        <v>0</v>
      </c>
      <c r="P5742" s="16">
        <v>0</v>
      </c>
      <c r="Q5742" s="16">
        <v>0</v>
      </c>
      <c r="R5742" s="16">
        <f>Q5742*16.876/100</f>
        <v>0</v>
      </c>
      <c r="S5742" s="17">
        <f t="shared" si="623"/>
        <v>0</v>
      </c>
      <c r="T5742" s="16">
        <v>0</v>
      </c>
      <c r="U5742" s="18">
        <f t="shared" si="624"/>
        <v>0</v>
      </c>
      <c r="V5742" s="18">
        <f t="shared" si="625"/>
        <v>0</v>
      </c>
      <c r="W5742" s="18">
        <f t="shared" si="626"/>
        <v>0</v>
      </c>
      <c r="X5742" s="27"/>
      <c r="Y5742" s="19">
        <f t="shared" si="627"/>
        <v>0</v>
      </c>
      <c r="Z5742" s="18">
        <f t="shared" si="628"/>
        <v>0</v>
      </c>
      <c r="AA5742" s="12">
        <v>0.87</v>
      </c>
      <c r="AB5742" s="12">
        <v>8.0399999999999991</v>
      </c>
      <c r="AC5742" s="28">
        <f>+I5742+Y5742-Z5742</f>
        <v>0.04</v>
      </c>
      <c r="AD5742" s="20">
        <f t="shared" si="629"/>
        <v>0</v>
      </c>
      <c r="AE5742">
        <v>0</v>
      </c>
    </row>
    <row r="5743" spans="1:31" x14ac:dyDescent="0.25">
      <c r="A5743" s="9">
        <v>45291</v>
      </c>
      <c r="B5743" s="10" t="s">
        <v>174</v>
      </c>
      <c r="C5743" s="10" t="s">
        <v>62</v>
      </c>
      <c r="D5743" s="10" t="s">
        <v>29</v>
      </c>
      <c r="E5743" s="10" t="s">
        <v>30</v>
      </c>
      <c r="F5743" s="10"/>
      <c r="G5743" s="10">
        <v>0</v>
      </c>
      <c r="H5743" s="11">
        <f>SUMIFS(AA:AA,$A:$A,EOMONTH($A5743,-1),$B:$B,$B5743)</f>
        <v>0.21</v>
      </c>
      <c r="I5743" s="63">
        <f>ROUND(SUMIFS(AC:AC,$A:$A,EOMONTH($A5743,-1),$B:$B,$B5743),2)</f>
        <v>0.01</v>
      </c>
      <c r="J5743" s="11">
        <f>SUMIFS(AB:AB,$A:$A,EOMONTH($A5743,-1),$B:$B,$B5743)</f>
        <v>2.11</v>
      </c>
      <c r="K5743" s="13">
        <v>0</v>
      </c>
      <c r="L5743" s="25">
        <v>0</v>
      </c>
      <c r="M5743" s="15">
        <v>0</v>
      </c>
      <c r="N5743" s="14">
        <v>0</v>
      </c>
      <c r="O5743" s="16">
        <v>0</v>
      </c>
      <c r="P5743" s="16">
        <v>0</v>
      </c>
      <c r="Q5743" s="16">
        <v>0</v>
      </c>
      <c r="R5743" s="16">
        <f>Q5743*16.876/100</f>
        <v>0</v>
      </c>
      <c r="S5743" s="17">
        <f t="shared" si="623"/>
        <v>0</v>
      </c>
      <c r="T5743" s="16">
        <v>0</v>
      </c>
      <c r="U5743" s="18">
        <f t="shared" si="624"/>
        <v>0</v>
      </c>
      <c r="V5743" s="18">
        <f t="shared" si="625"/>
        <v>0</v>
      </c>
      <c r="W5743" s="18">
        <f t="shared" si="626"/>
        <v>0</v>
      </c>
      <c r="X5743" s="27"/>
      <c r="Y5743" s="19">
        <f t="shared" si="627"/>
        <v>0</v>
      </c>
      <c r="Z5743" s="18">
        <f t="shared" si="628"/>
        <v>0</v>
      </c>
      <c r="AA5743" s="12">
        <v>0.21</v>
      </c>
      <c r="AB5743" s="12">
        <v>2.11</v>
      </c>
      <c r="AC5743" s="28">
        <f>+I5743+Y5743-Z5743</f>
        <v>0.01</v>
      </c>
      <c r="AD5743" s="20">
        <f t="shared" si="629"/>
        <v>0</v>
      </c>
      <c r="AE5743">
        <v>0</v>
      </c>
    </row>
    <row r="5744" spans="1:31" x14ac:dyDescent="0.25">
      <c r="A5744" s="9">
        <v>45291</v>
      </c>
      <c r="B5744" s="10" t="s">
        <v>175</v>
      </c>
      <c r="C5744" s="10" t="s">
        <v>62</v>
      </c>
      <c r="D5744" s="10" t="s">
        <v>29</v>
      </c>
      <c r="E5744" s="10" t="s">
        <v>30</v>
      </c>
      <c r="F5744" s="10"/>
      <c r="G5744" s="10">
        <v>0</v>
      </c>
      <c r="H5744" s="11">
        <f>SUMIFS(AA:AA,$A:$A,EOMONTH($A5744,-1),$B:$B,$B5744)</f>
        <v>0.87</v>
      </c>
      <c r="I5744" s="63">
        <f>ROUND(SUMIFS(AC:AC,$A:$A,EOMONTH($A5744,-1),$B:$B,$B5744),2)</f>
        <v>0.04</v>
      </c>
      <c r="J5744" s="11">
        <f>SUMIFS(AB:AB,$A:$A,EOMONTH($A5744,-1),$B:$B,$B5744)</f>
        <v>8.0399999999999991</v>
      </c>
      <c r="K5744" s="13">
        <v>0</v>
      </c>
      <c r="L5744" s="25">
        <v>0</v>
      </c>
      <c r="M5744" s="15">
        <v>0</v>
      </c>
      <c r="N5744" s="14">
        <v>0</v>
      </c>
      <c r="O5744" s="16">
        <v>0</v>
      </c>
      <c r="P5744" s="16">
        <v>0</v>
      </c>
      <c r="Q5744" s="16">
        <v>0</v>
      </c>
      <c r="R5744" s="16">
        <f>Q5744*16.876/100</f>
        <v>0</v>
      </c>
      <c r="S5744" s="17">
        <f t="shared" si="623"/>
        <v>0</v>
      </c>
      <c r="T5744" s="16">
        <v>0</v>
      </c>
      <c r="U5744" s="18">
        <f t="shared" si="624"/>
        <v>0</v>
      </c>
      <c r="V5744" s="18">
        <f t="shared" si="625"/>
        <v>0</v>
      </c>
      <c r="W5744" s="18">
        <f t="shared" si="626"/>
        <v>0</v>
      </c>
      <c r="X5744" s="27"/>
      <c r="Y5744" s="19">
        <f t="shared" si="627"/>
        <v>0</v>
      </c>
      <c r="Z5744" s="18">
        <f t="shared" si="628"/>
        <v>0</v>
      </c>
      <c r="AA5744" s="12">
        <v>0.87</v>
      </c>
      <c r="AB5744" s="12">
        <v>8.0399999999999991</v>
      </c>
      <c r="AC5744" s="28">
        <f>+I5744+Y5744-Z5744</f>
        <v>0.04</v>
      </c>
      <c r="AD5744" s="20">
        <f t="shared" si="629"/>
        <v>0</v>
      </c>
      <c r="AE5744">
        <v>0</v>
      </c>
    </row>
    <row r="5745" spans="1:31" x14ac:dyDescent="0.25">
      <c r="A5745" s="9">
        <v>45291</v>
      </c>
      <c r="B5745" s="10" t="s">
        <v>176</v>
      </c>
      <c r="C5745" s="10" t="s">
        <v>62</v>
      </c>
      <c r="D5745" s="10" t="s">
        <v>40</v>
      </c>
      <c r="E5745" s="10" t="s">
        <v>30</v>
      </c>
      <c r="F5745" s="10">
        <v>85</v>
      </c>
      <c r="G5745" s="10">
        <v>93</v>
      </c>
      <c r="H5745" s="11">
        <f>SUMIFS(AA:AA,$A:$A,EOMONTH($A5745,-1),$B:$B,$B5745)</f>
        <v>85</v>
      </c>
      <c r="I5745" s="63">
        <f>ROUND(SUMIFS(AC:AC,$A:$A,EOMONTH($A5745,-1),$B:$B,$B5745),2)</f>
        <v>-86.48</v>
      </c>
      <c r="J5745" s="11">
        <f>SUMIFS(AB:AB,$A:$A,EOMONTH($A5745,-1),$B:$B,$B5745)</f>
        <v>-3093.23</v>
      </c>
      <c r="K5745" s="13">
        <v>0</v>
      </c>
      <c r="L5745" s="25">
        <v>0</v>
      </c>
      <c r="M5745" s="15">
        <v>0</v>
      </c>
      <c r="N5745" s="14">
        <v>0</v>
      </c>
      <c r="O5745" s="16">
        <v>0</v>
      </c>
      <c r="P5745" s="16">
        <v>0</v>
      </c>
      <c r="Q5745" s="16">
        <v>0</v>
      </c>
      <c r="R5745" s="16">
        <f>Q5745*16.876/100</f>
        <v>0</v>
      </c>
      <c r="S5745" s="17">
        <f t="shared" si="623"/>
        <v>0</v>
      </c>
      <c r="T5745" s="16">
        <v>0</v>
      </c>
      <c r="U5745" s="18">
        <f t="shared" si="624"/>
        <v>7.9050000000000002</v>
      </c>
      <c r="V5745" s="18">
        <f t="shared" si="625"/>
        <v>0</v>
      </c>
      <c r="W5745" s="18">
        <f t="shared" si="626"/>
        <v>0</v>
      </c>
      <c r="X5745" s="27"/>
      <c r="Y5745" s="19">
        <f t="shared" si="627"/>
        <v>0</v>
      </c>
      <c r="Z5745" s="18">
        <f t="shared" si="628"/>
        <v>0</v>
      </c>
      <c r="AA5745" s="12">
        <v>85</v>
      </c>
      <c r="AB5745" s="12">
        <v>-3093.23</v>
      </c>
      <c r="AC5745" s="28">
        <f>+I5745+Y5745-Z5745</f>
        <v>-86.48</v>
      </c>
      <c r="AD5745" s="20">
        <f t="shared" si="629"/>
        <v>90</v>
      </c>
      <c r="AE5745">
        <v>90</v>
      </c>
    </row>
    <row r="5746" spans="1:31" x14ac:dyDescent="0.25">
      <c r="A5746" s="9">
        <v>45291</v>
      </c>
      <c r="B5746" s="10" t="s">
        <v>177</v>
      </c>
      <c r="C5746" s="10" t="s">
        <v>62</v>
      </c>
      <c r="D5746" s="10" t="s">
        <v>29</v>
      </c>
      <c r="E5746" s="10" t="s">
        <v>30</v>
      </c>
      <c r="F5746" s="10"/>
      <c r="G5746" s="10">
        <v>0</v>
      </c>
      <c r="H5746" s="11">
        <f>SUMIFS(AA:AA,$A:$A,EOMONTH($A5746,-1),$B:$B,$B5746)</f>
        <v>0.21</v>
      </c>
      <c r="I5746" s="63">
        <f>ROUND(SUMIFS(AC:AC,$A:$A,EOMONTH($A5746,-1),$B:$B,$B5746),2)</f>
        <v>0.01</v>
      </c>
      <c r="J5746" s="11">
        <f>SUMIFS(AB:AB,$A:$A,EOMONTH($A5746,-1),$B:$B,$B5746)</f>
        <v>1.94</v>
      </c>
      <c r="K5746" s="13">
        <v>0</v>
      </c>
      <c r="L5746" s="25">
        <v>0</v>
      </c>
      <c r="M5746" s="15">
        <v>0</v>
      </c>
      <c r="N5746" s="14">
        <v>0</v>
      </c>
      <c r="O5746" s="16">
        <v>0</v>
      </c>
      <c r="P5746" s="16">
        <v>0</v>
      </c>
      <c r="Q5746" s="16">
        <v>0</v>
      </c>
      <c r="R5746" s="16">
        <f>Q5746*16.876/100</f>
        <v>0</v>
      </c>
      <c r="S5746" s="17">
        <f t="shared" si="623"/>
        <v>0</v>
      </c>
      <c r="T5746" s="16">
        <v>0</v>
      </c>
      <c r="U5746" s="18">
        <f t="shared" si="624"/>
        <v>0</v>
      </c>
      <c r="V5746" s="18">
        <f t="shared" si="625"/>
        <v>0</v>
      </c>
      <c r="W5746" s="18">
        <f t="shared" si="626"/>
        <v>0</v>
      </c>
      <c r="X5746" s="27"/>
      <c r="Y5746" s="19">
        <f t="shared" si="627"/>
        <v>0</v>
      </c>
      <c r="Z5746" s="18">
        <f t="shared" si="628"/>
        <v>0</v>
      </c>
      <c r="AA5746" s="12">
        <v>0.21</v>
      </c>
      <c r="AB5746" s="12">
        <v>1.94</v>
      </c>
      <c r="AC5746" s="28">
        <f>+I5746+Y5746-Z5746</f>
        <v>0.01</v>
      </c>
      <c r="AD5746" s="20">
        <f t="shared" si="629"/>
        <v>0</v>
      </c>
      <c r="AE5746">
        <v>0</v>
      </c>
    </row>
    <row r="5747" spans="1:31" x14ac:dyDescent="0.25">
      <c r="A5747" s="9">
        <v>45291</v>
      </c>
      <c r="B5747" s="10" t="s">
        <v>178</v>
      </c>
      <c r="C5747" s="10" t="s">
        <v>62</v>
      </c>
      <c r="D5747" s="10" t="s">
        <v>29</v>
      </c>
      <c r="E5747" s="10" t="s">
        <v>30</v>
      </c>
      <c r="F5747" s="10"/>
      <c r="G5747" s="10">
        <v>0</v>
      </c>
      <c r="H5747" s="11">
        <f>SUMIFS(AA:AA,$A:$A,EOMONTH($A5747,-1),$B:$B,$B5747)</f>
        <v>0.54</v>
      </c>
      <c r="I5747" s="63">
        <f>ROUND(SUMIFS(AC:AC,$A:$A,EOMONTH($A5747,-1),$B:$B,$B5747),2)</f>
        <v>0.02</v>
      </c>
      <c r="J5747" s="11">
        <f>SUMIFS(AB:AB,$A:$A,EOMONTH($A5747,-1),$B:$B,$B5747)</f>
        <v>4.99</v>
      </c>
      <c r="K5747" s="13">
        <v>0</v>
      </c>
      <c r="L5747" s="25">
        <v>0</v>
      </c>
      <c r="M5747" s="15">
        <v>0</v>
      </c>
      <c r="N5747" s="14">
        <v>0</v>
      </c>
      <c r="O5747" s="16">
        <v>0</v>
      </c>
      <c r="P5747" s="16">
        <v>0</v>
      </c>
      <c r="Q5747" s="16">
        <v>0</v>
      </c>
      <c r="R5747" s="16">
        <f>Q5747*16.876/100</f>
        <v>0</v>
      </c>
      <c r="S5747" s="17">
        <f t="shared" si="623"/>
        <v>0</v>
      </c>
      <c r="T5747" s="16">
        <v>0</v>
      </c>
      <c r="U5747" s="18">
        <f t="shared" si="624"/>
        <v>0</v>
      </c>
      <c r="V5747" s="18">
        <f t="shared" si="625"/>
        <v>0</v>
      </c>
      <c r="W5747" s="18">
        <f t="shared" si="626"/>
        <v>0</v>
      </c>
      <c r="X5747" s="27"/>
      <c r="Y5747" s="19">
        <f t="shared" si="627"/>
        <v>0</v>
      </c>
      <c r="Z5747" s="18">
        <f t="shared" si="628"/>
        <v>0</v>
      </c>
      <c r="AA5747" s="12">
        <v>0.54</v>
      </c>
      <c r="AB5747" s="12">
        <v>4.99</v>
      </c>
      <c r="AC5747" s="28">
        <f>+I5747+Y5747-Z5747</f>
        <v>0.02</v>
      </c>
      <c r="AD5747" s="20">
        <f t="shared" si="629"/>
        <v>0</v>
      </c>
      <c r="AE5747">
        <v>0</v>
      </c>
    </row>
    <row r="5748" spans="1:31" x14ac:dyDescent="0.25">
      <c r="A5748" s="9">
        <v>45291</v>
      </c>
      <c r="B5748" s="10" t="s">
        <v>179</v>
      </c>
      <c r="C5748" s="10" t="s">
        <v>62</v>
      </c>
      <c r="D5748" s="10" t="s">
        <v>29</v>
      </c>
      <c r="E5748" s="10" t="s">
        <v>30</v>
      </c>
      <c r="F5748" s="10"/>
      <c r="G5748" s="10">
        <v>0</v>
      </c>
      <c r="H5748" s="11">
        <f>SUMIFS(AA:AA,$A:$A,EOMONTH($A5748,-1),$B:$B,$B5748)</f>
        <v>0.87</v>
      </c>
      <c r="I5748" s="63">
        <f>ROUND(SUMIFS(AC:AC,$A:$A,EOMONTH($A5748,-1),$B:$B,$B5748),2)</f>
        <v>0.04</v>
      </c>
      <c r="J5748" s="11">
        <f>SUMIFS(AB:AB,$A:$A,EOMONTH($A5748,-1),$B:$B,$B5748)</f>
        <v>8.25</v>
      </c>
      <c r="K5748" s="13">
        <v>0</v>
      </c>
      <c r="L5748" s="25">
        <v>0</v>
      </c>
      <c r="M5748" s="15">
        <v>0</v>
      </c>
      <c r="N5748" s="14">
        <v>0</v>
      </c>
      <c r="O5748" s="16">
        <v>0</v>
      </c>
      <c r="P5748" s="16">
        <v>0</v>
      </c>
      <c r="Q5748" s="16">
        <v>0</v>
      </c>
      <c r="R5748" s="16">
        <f>Q5748*16.876/100</f>
        <v>0</v>
      </c>
      <c r="S5748" s="17">
        <f t="shared" si="623"/>
        <v>0</v>
      </c>
      <c r="T5748" s="16">
        <v>0</v>
      </c>
      <c r="U5748" s="18">
        <f t="shared" si="624"/>
        <v>0</v>
      </c>
      <c r="V5748" s="18">
        <f t="shared" si="625"/>
        <v>0</v>
      </c>
      <c r="W5748" s="18">
        <f t="shared" si="626"/>
        <v>0</v>
      </c>
      <c r="X5748" s="27"/>
      <c r="Y5748" s="19">
        <f t="shared" si="627"/>
        <v>0</v>
      </c>
      <c r="Z5748" s="18">
        <f t="shared" si="628"/>
        <v>0</v>
      </c>
      <c r="AA5748" s="12">
        <v>0.87</v>
      </c>
      <c r="AB5748" s="12">
        <v>8.25</v>
      </c>
      <c r="AC5748" s="28">
        <f>+I5748+Y5748-Z5748</f>
        <v>0.04</v>
      </c>
      <c r="AD5748" s="20">
        <f t="shared" si="629"/>
        <v>0</v>
      </c>
      <c r="AE5748">
        <v>0</v>
      </c>
    </row>
    <row r="5749" spans="1:31" x14ac:dyDescent="0.25">
      <c r="A5749" s="9">
        <v>45291</v>
      </c>
      <c r="B5749" s="10" t="s">
        <v>180</v>
      </c>
      <c r="C5749" s="10" t="s">
        <v>62</v>
      </c>
      <c r="D5749" s="10" t="s">
        <v>29</v>
      </c>
      <c r="E5749" s="10" t="s">
        <v>30</v>
      </c>
      <c r="F5749" s="10"/>
      <c r="G5749" s="10">
        <v>0</v>
      </c>
      <c r="H5749" s="11">
        <f>SUMIFS(AA:AA,$A:$A,EOMONTH($A5749,-1),$B:$B,$B5749)</f>
        <v>0.54</v>
      </c>
      <c r="I5749" s="63">
        <f>ROUND(SUMIFS(AC:AC,$A:$A,EOMONTH($A5749,-1),$B:$B,$B5749),2)</f>
        <v>0.02</v>
      </c>
      <c r="J5749" s="11">
        <f>SUMIFS(AB:AB,$A:$A,EOMONTH($A5749,-1),$B:$B,$B5749)</f>
        <v>7.56</v>
      </c>
      <c r="K5749" s="13">
        <v>0</v>
      </c>
      <c r="L5749" s="25">
        <v>0</v>
      </c>
      <c r="M5749" s="15">
        <v>0</v>
      </c>
      <c r="N5749" s="14">
        <v>0</v>
      </c>
      <c r="O5749" s="16">
        <v>0</v>
      </c>
      <c r="P5749" s="16">
        <v>0</v>
      </c>
      <c r="Q5749" s="16">
        <v>0</v>
      </c>
      <c r="R5749" s="16">
        <f>Q5749*16.876/100</f>
        <v>0</v>
      </c>
      <c r="S5749" s="17">
        <f t="shared" si="623"/>
        <v>0</v>
      </c>
      <c r="T5749" s="16">
        <v>0</v>
      </c>
      <c r="U5749" s="18">
        <f t="shared" si="624"/>
        <v>0</v>
      </c>
      <c r="V5749" s="18">
        <f t="shared" si="625"/>
        <v>0</v>
      </c>
      <c r="W5749" s="18">
        <f t="shared" si="626"/>
        <v>0</v>
      </c>
      <c r="X5749" s="27"/>
      <c r="Y5749" s="19">
        <f t="shared" si="627"/>
        <v>0</v>
      </c>
      <c r="Z5749" s="18">
        <f t="shared" si="628"/>
        <v>0</v>
      </c>
      <c r="AA5749" s="12">
        <v>0.54</v>
      </c>
      <c r="AB5749" s="12">
        <v>7.56</v>
      </c>
      <c r="AC5749" s="28">
        <f>+I5749+Y5749-Z5749</f>
        <v>0.02</v>
      </c>
      <c r="AD5749" s="20">
        <f t="shared" si="629"/>
        <v>0</v>
      </c>
      <c r="AE5749">
        <v>0</v>
      </c>
    </row>
    <row r="5750" spans="1:31" x14ac:dyDescent="0.25">
      <c r="A5750" s="9">
        <v>45291</v>
      </c>
      <c r="B5750" s="10" t="s">
        <v>181</v>
      </c>
      <c r="C5750" s="10" t="s">
        <v>62</v>
      </c>
      <c r="D5750" s="10" t="s">
        <v>29</v>
      </c>
      <c r="E5750" s="10" t="s">
        <v>30</v>
      </c>
      <c r="F5750" s="10"/>
      <c r="G5750" s="10">
        <v>0</v>
      </c>
      <c r="H5750" s="11">
        <f>SUMIFS(AA:AA,$A:$A,EOMONTH($A5750,-1),$B:$B,$B5750)</f>
        <v>0.54</v>
      </c>
      <c r="I5750" s="63">
        <f>ROUND(SUMIFS(AC:AC,$A:$A,EOMONTH($A5750,-1),$B:$B,$B5750),2)</f>
        <v>0.02</v>
      </c>
      <c r="J5750" s="11">
        <f>SUMIFS(AB:AB,$A:$A,EOMONTH($A5750,-1),$B:$B,$B5750)</f>
        <v>4.93</v>
      </c>
      <c r="K5750" s="13">
        <v>0</v>
      </c>
      <c r="L5750" s="25">
        <v>0</v>
      </c>
      <c r="M5750" s="15">
        <v>0</v>
      </c>
      <c r="N5750" s="14">
        <v>0</v>
      </c>
      <c r="O5750" s="16">
        <v>0</v>
      </c>
      <c r="P5750" s="16">
        <v>0</v>
      </c>
      <c r="Q5750" s="16">
        <v>0</v>
      </c>
      <c r="R5750" s="16">
        <f>Q5750*16.876/100</f>
        <v>0</v>
      </c>
      <c r="S5750" s="17">
        <f t="shared" si="623"/>
        <v>0</v>
      </c>
      <c r="T5750" s="16">
        <v>0</v>
      </c>
      <c r="U5750" s="18">
        <f t="shared" si="624"/>
        <v>0</v>
      </c>
      <c r="V5750" s="18">
        <f t="shared" si="625"/>
        <v>0</v>
      </c>
      <c r="W5750" s="18">
        <f t="shared" si="626"/>
        <v>0</v>
      </c>
      <c r="X5750" s="27"/>
      <c r="Y5750" s="19">
        <f t="shared" si="627"/>
        <v>0</v>
      </c>
      <c r="Z5750" s="18">
        <f t="shared" si="628"/>
        <v>0</v>
      </c>
      <c r="AA5750" s="12">
        <v>0.54</v>
      </c>
      <c r="AB5750" s="12">
        <v>4.93</v>
      </c>
      <c r="AC5750" s="28">
        <f>+I5750+Y5750-Z5750</f>
        <v>0.02</v>
      </c>
      <c r="AD5750" s="20">
        <f t="shared" si="629"/>
        <v>0</v>
      </c>
      <c r="AE5750">
        <v>0</v>
      </c>
    </row>
    <row r="5751" spans="1:31" x14ac:dyDescent="0.25">
      <c r="A5751" s="9">
        <v>45291</v>
      </c>
      <c r="B5751" s="10" t="s">
        <v>182</v>
      </c>
      <c r="C5751" s="10" t="s">
        <v>62</v>
      </c>
      <c r="D5751" s="10" t="s">
        <v>40</v>
      </c>
      <c r="E5751" s="10" t="s">
        <v>30</v>
      </c>
      <c r="F5751" s="10">
        <v>170</v>
      </c>
      <c r="G5751" s="10">
        <v>185</v>
      </c>
      <c r="H5751" s="11">
        <f>SUMIFS(AA:AA,$A:$A,EOMONTH($A5751,-1),$B:$B,$B5751)</f>
        <v>506</v>
      </c>
      <c r="I5751" s="63">
        <f>ROUND(SUMIFS(AC:AC,$A:$A,EOMONTH($A5751,-1),$B:$B,$B5751),2)</f>
        <v>-575.17999999999995</v>
      </c>
      <c r="J5751" s="11">
        <f>SUMIFS(AB:AB,$A:$A,EOMONTH($A5751,-1),$B:$B,$B5751)</f>
        <v>11192.98</v>
      </c>
      <c r="K5751" s="13">
        <v>0</v>
      </c>
      <c r="L5751" s="25">
        <v>0</v>
      </c>
      <c r="M5751" s="15">
        <v>1291</v>
      </c>
      <c r="N5751" s="14">
        <v>24966.240000000002</v>
      </c>
      <c r="O5751" s="16">
        <v>223</v>
      </c>
      <c r="P5751" s="16">
        <v>8762.68</v>
      </c>
      <c r="Q5751" s="16">
        <v>0</v>
      </c>
      <c r="R5751" s="16">
        <f>Q5751*16.876/100</f>
        <v>0</v>
      </c>
      <c r="S5751" s="17">
        <f t="shared" si="623"/>
        <v>0</v>
      </c>
      <c r="T5751" s="16">
        <v>0</v>
      </c>
      <c r="U5751" s="18">
        <f t="shared" si="624"/>
        <v>93.61</v>
      </c>
      <c r="V5751" s="18">
        <f t="shared" si="625"/>
        <v>219.47</v>
      </c>
      <c r="W5751" s="18">
        <f t="shared" si="626"/>
        <v>36.846818300000002</v>
      </c>
      <c r="X5751" s="27"/>
      <c r="Y5751" s="19">
        <f t="shared" si="627"/>
        <v>256.31681830000002</v>
      </c>
      <c r="Z5751" s="18">
        <f t="shared" si="628"/>
        <v>41.255000000000003</v>
      </c>
      <c r="AA5751" s="12">
        <v>1574</v>
      </c>
      <c r="AB5751" s="12">
        <v>31694.76</v>
      </c>
      <c r="AC5751" s="28">
        <f>+I5751+Y5751-Z5751</f>
        <v>-360.11818169999992</v>
      </c>
      <c r="AD5751" s="20">
        <f t="shared" si="629"/>
        <v>370</v>
      </c>
      <c r="AE5751">
        <v>270</v>
      </c>
    </row>
    <row r="5752" spans="1:31" x14ac:dyDescent="0.25">
      <c r="A5752" s="9">
        <v>45291</v>
      </c>
      <c r="B5752" s="10" t="s">
        <v>183</v>
      </c>
      <c r="C5752" s="10" t="s">
        <v>62</v>
      </c>
      <c r="D5752" s="10" t="s">
        <v>40</v>
      </c>
      <c r="E5752" s="10" t="s">
        <v>30</v>
      </c>
      <c r="F5752" s="10">
        <v>185</v>
      </c>
      <c r="G5752" s="10">
        <v>202</v>
      </c>
      <c r="H5752" s="11">
        <f>SUMIFS(AA:AA,$A:$A,EOMONTH($A5752,-1),$B:$B,$B5752)</f>
        <v>1836</v>
      </c>
      <c r="I5752" s="63">
        <f>ROUND(SUMIFS(AC:AC,$A:$A,EOMONTH($A5752,-1),$B:$B,$B5752),2)</f>
        <v>-37</v>
      </c>
      <c r="J5752" s="11">
        <f>SUMIFS(AB:AB,$A:$A,EOMONTH($A5752,-1),$B:$B,$B5752)</f>
        <v>38736.379999999997</v>
      </c>
      <c r="K5752" s="13">
        <v>0</v>
      </c>
      <c r="L5752" s="25">
        <v>0</v>
      </c>
      <c r="M5752" s="15">
        <v>0</v>
      </c>
      <c r="N5752" s="14">
        <v>0</v>
      </c>
      <c r="O5752" s="16">
        <v>206</v>
      </c>
      <c r="P5752" s="16">
        <v>8034.74</v>
      </c>
      <c r="Q5752" s="16">
        <v>0</v>
      </c>
      <c r="R5752" s="16">
        <f>Q5752*16.876/100</f>
        <v>0</v>
      </c>
      <c r="S5752" s="17">
        <f t="shared" si="623"/>
        <v>0</v>
      </c>
      <c r="T5752" s="16">
        <v>0</v>
      </c>
      <c r="U5752" s="18">
        <f t="shared" si="624"/>
        <v>370.87200000000001</v>
      </c>
      <c r="V5752" s="18">
        <f t="shared" si="625"/>
        <v>0</v>
      </c>
      <c r="W5752" s="18">
        <f t="shared" si="626"/>
        <v>0</v>
      </c>
      <c r="X5752" s="27"/>
      <c r="Y5752" s="19">
        <f t="shared" si="627"/>
        <v>0</v>
      </c>
      <c r="Z5752" s="18">
        <f t="shared" si="628"/>
        <v>41.612000000000002</v>
      </c>
      <c r="AA5752" s="12">
        <v>1630</v>
      </c>
      <c r="AB5752" s="12">
        <v>30701.64</v>
      </c>
      <c r="AC5752" s="28">
        <f>+I5752+Y5752-Z5752</f>
        <v>-78.611999999999995</v>
      </c>
      <c r="AD5752" s="20">
        <f t="shared" si="629"/>
        <v>80</v>
      </c>
      <c r="AE5752">
        <v>90</v>
      </c>
    </row>
    <row r="5753" spans="1:31" x14ac:dyDescent="0.25">
      <c r="A5753" s="9">
        <v>45291</v>
      </c>
      <c r="B5753" s="10" t="s">
        <v>184</v>
      </c>
      <c r="C5753" s="10" t="s">
        <v>185</v>
      </c>
      <c r="D5753" s="10" t="s">
        <v>40</v>
      </c>
      <c r="E5753" s="10" t="s">
        <v>30</v>
      </c>
      <c r="F5753" s="10">
        <v>750</v>
      </c>
      <c r="G5753" s="10">
        <v>817</v>
      </c>
      <c r="H5753" s="11">
        <f>SUMIFS(AA:AA,$A:$A,EOMONTH($A5753,-1),$B:$B,$B5753)</f>
        <v>233</v>
      </c>
      <c r="I5753" s="63">
        <f>ROUND(SUMIFS(AC:AC,$A:$A,EOMONTH($A5753,-1),$B:$B,$B5753),2)</f>
        <v>281.49</v>
      </c>
      <c r="J5753" s="11">
        <f>SUMIFS(AB:AB,$A:$A,EOMONTH($A5753,-1),$B:$B,$B5753)</f>
        <v>20959.310000000001</v>
      </c>
      <c r="K5753" s="13">
        <v>0</v>
      </c>
      <c r="L5753" s="25">
        <v>0</v>
      </c>
      <c r="M5753" s="15">
        <v>515</v>
      </c>
      <c r="N5753" s="14">
        <v>44865.32</v>
      </c>
      <c r="O5753" s="16">
        <v>469</v>
      </c>
      <c r="P5753" s="16">
        <v>63574.79</v>
      </c>
      <c r="Q5753" s="16">
        <v>0</v>
      </c>
      <c r="R5753" s="16">
        <f>Q5753*16.876/100</f>
        <v>0</v>
      </c>
      <c r="S5753" s="17">
        <f t="shared" si="623"/>
        <v>0</v>
      </c>
      <c r="T5753" s="16">
        <v>0</v>
      </c>
      <c r="U5753" s="18">
        <f t="shared" si="624"/>
        <v>190.36099999999999</v>
      </c>
      <c r="V5753" s="18">
        <f t="shared" si="625"/>
        <v>386.25</v>
      </c>
      <c r="W5753" s="18">
        <f t="shared" si="626"/>
        <v>64.847512500000008</v>
      </c>
      <c r="X5753" s="27"/>
      <c r="Y5753" s="19">
        <f t="shared" si="627"/>
        <v>451.09751249999999</v>
      </c>
      <c r="Z5753" s="18">
        <f t="shared" si="628"/>
        <v>383.173</v>
      </c>
      <c r="AA5753" s="12">
        <v>279</v>
      </c>
      <c r="AB5753" s="12">
        <v>24350.39</v>
      </c>
      <c r="AC5753" s="28">
        <f>+I5753+Y5753-Z5753</f>
        <v>349.4145125</v>
      </c>
      <c r="AD5753" s="20">
        <f t="shared" si="629"/>
        <v>0</v>
      </c>
      <c r="AE5753">
        <v>0</v>
      </c>
    </row>
    <row r="5754" spans="1:31" x14ac:dyDescent="0.25">
      <c r="A5754" s="9">
        <v>45291</v>
      </c>
      <c r="B5754" s="10" t="s">
        <v>186</v>
      </c>
      <c r="C5754" s="10" t="s">
        <v>185</v>
      </c>
      <c r="D5754" s="10" t="s">
        <v>40</v>
      </c>
      <c r="E5754" s="10" t="s">
        <v>30</v>
      </c>
      <c r="F5754" s="10">
        <v>750</v>
      </c>
      <c r="G5754" s="10">
        <v>817</v>
      </c>
      <c r="H5754" s="11">
        <f>SUMIFS(AA:AA,$A:$A,EOMONTH($A5754,-1),$B:$B,$B5754)</f>
        <v>53</v>
      </c>
      <c r="I5754" s="63">
        <f>ROUND(SUMIFS(AC:AC,$A:$A,EOMONTH($A5754,-1),$B:$B,$B5754),2)</f>
        <v>-106.17</v>
      </c>
      <c r="J5754" s="11">
        <f>SUMIFS(AB:AB,$A:$A,EOMONTH($A5754,-1),$B:$B,$B5754)</f>
        <v>3487.4</v>
      </c>
      <c r="K5754" s="13">
        <v>0</v>
      </c>
      <c r="L5754" s="25">
        <v>0</v>
      </c>
      <c r="M5754" s="15">
        <v>201</v>
      </c>
      <c r="N5754" s="14">
        <v>17407.22</v>
      </c>
      <c r="O5754" s="16">
        <v>127</v>
      </c>
      <c r="P5754" s="16">
        <v>17770.169999999998</v>
      </c>
      <c r="Q5754" s="16">
        <v>0</v>
      </c>
      <c r="R5754" s="16">
        <f>Q5754*16.876/100</f>
        <v>0</v>
      </c>
      <c r="S5754" s="17">
        <f t="shared" si="623"/>
        <v>0</v>
      </c>
      <c r="T5754" s="16">
        <v>0</v>
      </c>
      <c r="U5754" s="18">
        <f t="shared" si="624"/>
        <v>43.301000000000002</v>
      </c>
      <c r="V5754" s="18">
        <f t="shared" si="625"/>
        <v>150.75</v>
      </c>
      <c r="W5754" s="18">
        <f t="shared" si="626"/>
        <v>25.309417500000006</v>
      </c>
      <c r="X5754" s="27"/>
      <c r="Y5754" s="19">
        <f t="shared" si="627"/>
        <v>176.0594175</v>
      </c>
      <c r="Z5754" s="18">
        <f t="shared" si="628"/>
        <v>103.759</v>
      </c>
      <c r="AA5754" s="12">
        <v>127</v>
      </c>
      <c r="AB5754" s="12">
        <v>10998.59</v>
      </c>
      <c r="AC5754" s="28">
        <f>+I5754+Y5754-Z5754</f>
        <v>-33.869582500000007</v>
      </c>
      <c r="AD5754" s="20">
        <f t="shared" si="629"/>
        <v>40</v>
      </c>
      <c r="AE5754">
        <v>90</v>
      </c>
    </row>
    <row r="5755" spans="1:31" x14ac:dyDescent="0.25">
      <c r="A5755" s="9">
        <v>45291</v>
      </c>
      <c r="B5755" s="10" t="s">
        <v>187</v>
      </c>
      <c r="C5755" s="10" t="s">
        <v>185</v>
      </c>
      <c r="D5755" s="10" t="s">
        <v>40</v>
      </c>
      <c r="E5755" s="10" t="s">
        <v>30</v>
      </c>
      <c r="F5755" s="10">
        <v>750</v>
      </c>
      <c r="G5755" s="10">
        <v>817</v>
      </c>
      <c r="H5755" s="11">
        <f>SUMIFS(AA:AA,$A:$A,EOMONTH($A5755,-1),$B:$B,$B5755)</f>
        <v>11</v>
      </c>
      <c r="I5755" s="63">
        <f>ROUND(SUMIFS(AC:AC,$A:$A,EOMONTH($A5755,-1),$B:$B,$B5755),2)</f>
        <v>-55.72</v>
      </c>
      <c r="J5755" s="11">
        <f>SUMIFS(AB:AB,$A:$A,EOMONTH($A5755,-1),$B:$B,$B5755)</f>
        <v>742.83</v>
      </c>
      <c r="K5755" s="13">
        <v>0</v>
      </c>
      <c r="L5755" s="25">
        <v>0</v>
      </c>
      <c r="M5755" s="15">
        <v>195</v>
      </c>
      <c r="N5755" s="14">
        <v>16695.009999999998</v>
      </c>
      <c r="O5755" s="16">
        <v>43</v>
      </c>
      <c r="P5755" s="16">
        <v>6119.33</v>
      </c>
      <c r="Q5755" s="16">
        <v>0</v>
      </c>
      <c r="R5755" s="16">
        <f>Q5755*16.876/100</f>
        <v>0</v>
      </c>
      <c r="S5755" s="17">
        <f t="shared" si="623"/>
        <v>0</v>
      </c>
      <c r="T5755" s="16">
        <v>0</v>
      </c>
      <c r="U5755" s="18">
        <f t="shared" si="624"/>
        <v>8.9870000000000001</v>
      </c>
      <c r="V5755" s="18">
        <f t="shared" si="625"/>
        <v>146.25</v>
      </c>
      <c r="W5755" s="18">
        <f t="shared" si="626"/>
        <v>24.553912500000003</v>
      </c>
      <c r="X5755" s="27"/>
      <c r="Y5755" s="19">
        <f t="shared" si="627"/>
        <v>170.8039125</v>
      </c>
      <c r="Z5755" s="18">
        <f t="shared" si="628"/>
        <v>35.131</v>
      </c>
      <c r="AA5755" s="12">
        <v>163</v>
      </c>
      <c r="AB5755" s="12">
        <v>13955.31</v>
      </c>
      <c r="AC5755" s="28">
        <f>+I5755+Y5755-Z5755</f>
        <v>79.952912499999996</v>
      </c>
      <c r="AD5755" s="20">
        <f t="shared" si="629"/>
        <v>0</v>
      </c>
      <c r="AE5755">
        <v>0</v>
      </c>
    </row>
    <row r="5756" spans="1:31" x14ac:dyDescent="0.25">
      <c r="A5756" s="9">
        <v>45291</v>
      </c>
      <c r="B5756" s="10" t="s">
        <v>188</v>
      </c>
      <c r="C5756" s="10" t="s">
        <v>185</v>
      </c>
      <c r="D5756" s="10" t="s">
        <v>40</v>
      </c>
      <c r="E5756" s="10" t="s">
        <v>30</v>
      </c>
      <c r="F5756" s="10">
        <v>750</v>
      </c>
      <c r="G5756" s="10">
        <v>817</v>
      </c>
      <c r="H5756" s="11">
        <f>SUMIFS(AA:AA,$A:$A,EOMONTH($A5756,-1),$B:$B,$B5756)</f>
        <v>26</v>
      </c>
      <c r="I5756" s="63">
        <f>ROUND(SUMIFS(AC:AC,$A:$A,EOMONTH($A5756,-1),$B:$B,$B5756),2)</f>
        <v>-34.96</v>
      </c>
      <c r="J5756" s="11">
        <f>SUMIFS(AB:AB,$A:$A,EOMONTH($A5756,-1),$B:$B,$B5756)</f>
        <v>1967.94</v>
      </c>
      <c r="K5756" s="13">
        <v>0</v>
      </c>
      <c r="L5756" s="25">
        <v>0</v>
      </c>
      <c r="M5756" s="15">
        <v>302</v>
      </c>
      <c r="N5756" s="14">
        <v>26034.75</v>
      </c>
      <c r="O5756" s="16">
        <v>80</v>
      </c>
      <c r="P5756" s="16">
        <v>10064</v>
      </c>
      <c r="Q5756" s="16">
        <v>0</v>
      </c>
      <c r="R5756" s="16">
        <f>Q5756*16.876/100</f>
        <v>0</v>
      </c>
      <c r="S5756" s="17">
        <f t="shared" si="623"/>
        <v>0</v>
      </c>
      <c r="T5756" s="16">
        <v>0</v>
      </c>
      <c r="U5756" s="18">
        <f t="shared" si="624"/>
        <v>21.242000000000001</v>
      </c>
      <c r="V5756" s="18">
        <f t="shared" si="625"/>
        <v>226.5</v>
      </c>
      <c r="W5756" s="18">
        <f t="shared" si="626"/>
        <v>38.027085</v>
      </c>
      <c r="X5756" s="27"/>
      <c r="Y5756" s="19">
        <f t="shared" si="627"/>
        <v>264.527085</v>
      </c>
      <c r="Z5756" s="18">
        <f t="shared" si="628"/>
        <v>65.36</v>
      </c>
      <c r="AA5756" s="12">
        <v>248</v>
      </c>
      <c r="AB5756" s="12">
        <v>21172.77</v>
      </c>
      <c r="AC5756" s="28">
        <f>+I5756+Y5756-Z5756</f>
        <v>164.20708500000001</v>
      </c>
      <c r="AD5756" s="20">
        <f t="shared" si="629"/>
        <v>0</v>
      </c>
      <c r="AE5756">
        <v>0</v>
      </c>
    </row>
    <row r="5757" spans="1:31" x14ac:dyDescent="0.25">
      <c r="A5757" s="9">
        <v>45291</v>
      </c>
      <c r="B5757" s="10" t="s">
        <v>189</v>
      </c>
      <c r="C5757" s="10" t="s">
        <v>185</v>
      </c>
      <c r="D5757" s="10" t="s">
        <v>40</v>
      </c>
      <c r="E5757" s="10" t="s">
        <v>30</v>
      </c>
      <c r="F5757" s="10">
        <v>750</v>
      </c>
      <c r="G5757" s="10">
        <v>817</v>
      </c>
      <c r="H5757" s="11">
        <f>SUMIFS(AA:AA,$A:$A,EOMONTH($A5757,-1),$B:$B,$B5757)</f>
        <v>288</v>
      </c>
      <c r="I5757" s="63">
        <f>ROUND(SUMIFS(AC:AC,$A:$A,EOMONTH($A5757,-1),$B:$B,$B5757),2)</f>
        <v>204.85</v>
      </c>
      <c r="J5757" s="11">
        <f>SUMIFS(AB:AB,$A:$A,EOMONTH($A5757,-1),$B:$B,$B5757)</f>
        <v>24147.15</v>
      </c>
      <c r="K5757" s="13">
        <v>0</v>
      </c>
      <c r="L5757" s="25">
        <v>0</v>
      </c>
      <c r="M5757" s="15">
        <v>209</v>
      </c>
      <c r="N5757" s="14">
        <v>17797.71</v>
      </c>
      <c r="O5757" s="16">
        <v>190</v>
      </c>
      <c r="P5757" s="16">
        <v>25372.3</v>
      </c>
      <c r="Q5757" s="16">
        <v>0</v>
      </c>
      <c r="R5757" s="16">
        <f>Q5757*16.876/100</f>
        <v>0</v>
      </c>
      <c r="S5757" s="17">
        <f t="shared" si="623"/>
        <v>0</v>
      </c>
      <c r="T5757" s="16">
        <v>0</v>
      </c>
      <c r="U5757" s="18">
        <f t="shared" si="624"/>
        <v>235.29599999999999</v>
      </c>
      <c r="V5757" s="18">
        <f t="shared" si="625"/>
        <v>156.75</v>
      </c>
      <c r="W5757" s="18">
        <f t="shared" si="626"/>
        <v>26.316757500000005</v>
      </c>
      <c r="X5757" s="27"/>
      <c r="Y5757" s="19">
        <f t="shared" si="627"/>
        <v>183.06675749999999</v>
      </c>
      <c r="Z5757" s="18">
        <f t="shared" si="628"/>
        <v>155.22999999999999</v>
      </c>
      <c r="AA5757" s="12">
        <v>307</v>
      </c>
      <c r="AB5757" s="12">
        <v>25942.6</v>
      </c>
      <c r="AC5757" s="28">
        <f>+I5757+Y5757-Z5757</f>
        <v>232.68675750000003</v>
      </c>
      <c r="AD5757" s="20">
        <f t="shared" si="629"/>
        <v>0</v>
      </c>
      <c r="AE5757">
        <v>0</v>
      </c>
    </row>
    <row r="5758" spans="1:31" x14ac:dyDescent="0.25">
      <c r="A5758" s="9">
        <v>45291</v>
      </c>
      <c r="B5758" s="10" t="s">
        <v>190</v>
      </c>
      <c r="C5758" s="10" t="s">
        <v>185</v>
      </c>
      <c r="D5758" s="10" t="s">
        <v>40</v>
      </c>
      <c r="E5758" s="10" t="s">
        <v>30</v>
      </c>
      <c r="F5758" s="10">
        <v>750</v>
      </c>
      <c r="G5758" s="10">
        <v>817</v>
      </c>
      <c r="H5758" s="11">
        <f>SUMIFS(AA:AA,$A:$A,EOMONTH($A5758,-1),$B:$B,$B5758)</f>
        <v>220</v>
      </c>
      <c r="I5758" s="63">
        <f>ROUND(SUMIFS(AC:AC,$A:$A,EOMONTH($A5758,-1),$B:$B,$B5758),2)</f>
        <v>130.09</v>
      </c>
      <c r="J5758" s="11">
        <f>SUMIFS(AB:AB,$A:$A,EOMONTH($A5758,-1),$B:$B,$B5758)</f>
        <v>18948.93</v>
      </c>
      <c r="K5758" s="13">
        <v>0</v>
      </c>
      <c r="L5758" s="25">
        <v>0</v>
      </c>
      <c r="M5758" s="15">
        <v>0</v>
      </c>
      <c r="N5758" s="14">
        <v>0</v>
      </c>
      <c r="O5758" s="16">
        <v>122</v>
      </c>
      <c r="P5758" s="16">
        <v>17058.62</v>
      </c>
      <c r="Q5758" s="16">
        <v>0</v>
      </c>
      <c r="R5758" s="16">
        <f>Q5758*16.876/100</f>
        <v>0</v>
      </c>
      <c r="S5758" s="17">
        <f t="shared" si="623"/>
        <v>0</v>
      </c>
      <c r="T5758" s="16">
        <v>0</v>
      </c>
      <c r="U5758" s="18">
        <f t="shared" si="624"/>
        <v>179.74</v>
      </c>
      <c r="V5758" s="18">
        <f t="shared" si="625"/>
        <v>0</v>
      </c>
      <c r="W5758" s="18">
        <f t="shared" si="626"/>
        <v>0</v>
      </c>
      <c r="X5758" s="27"/>
      <c r="Y5758" s="19">
        <f t="shared" si="627"/>
        <v>0</v>
      </c>
      <c r="Z5758" s="18">
        <f t="shared" si="628"/>
        <v>99.674000000000007</v>
      </c>
      <c r="AA5758" s="12">
        <v>98</v>
      </c>
      <c r="AB5758" s="12">
        <v>8440.89</v>
      </c>
      <c r="AC5758" s="28">
        <f>+I5758+Y5758-Z5758</f>
        <v>30.415999999999997</v>
      </c>
      <c r="AD5758" s="20">
        <f t="shared" si="629"/>
        <v>0</v>
      </c>
      <c r="AE5758">
        <v>70</v>
      </c>
    </row>
    <row r="5759" spans="1:31" x14ac:dyDescent="0.25">
      <c r="A5759" s="9">
        <v>45291</v>
      </c>
      <c r="B5759" s="10" t="s">
        <v>191</v>
      </c>
      <c r="C5759" s="10" t="s">
        <v>185</v>
      </c>
      <c r="D5759" s="10" t="s">
        <v>40</v>
      </c>
      <c r="E5759" s="10" t="s">
        <v>30</v>
      </c>
      <c r="F5759" s="10">
        <v>905</v>
      </c>
      <c r="G5759" s="10">
        <v>986</v>
      </c>
      <c r="H5759" s="11">
        <f>SUMIFS(AA:AA,$A:$A,EOMONTH($A5759,-1),$B:$B,$B5759)</f>
        <v>55</v>
      </c>
      <c r="I5759" s="63">
        <f>ROUND(SUMIFS(AC:AC,$A:$A,EOMONTH($A5759,-1),$B:$B,$B5759),2)</f>
        <v>16.239999999999998</v>
      </c>
      <c r="J5759" s="11">
        <f>SUMIFS(AB:AB,$A:$A,EOMONTH($A5759,-1),$B:$B,$B5759)</f>
        <v>4028.75</v>
      </c>
      <c r="K5759" s="13">
        <v>0</v>
      </c>
      <c r="L5759" s="25">
        <v>0</v>
      </c>
      <c r="M5759" s="15">
        <v>515</v>
      </c>
      <c r="N5759" s="14">
        <v>49315.76</v>
      </c>
      <c r="O5759" s="16">
        <v>233</v>
      </c>
      <c r="P5759" s="16">
        <v>36955.839999999997</v>
      </c>
      <c r="Q5759" s="16">
        <v>0</v>
      </c>
      <c r="R5759" s="16">
        <f>Q5759*16.876/100</f>
        <v>0</v>
      </c>
      <c r="S5759" s="17">
        <f t="shared" si="623"/>
        <v>0</v>
      </c>
      <c r="T5759" s="16">
        <v>0</v>
      </c>
      <c r="U5759" s="18">
        <f t="shared" si="624"/>
        <v>54.23</v>
      </c>
      <c r="V5759" s="18">
        <f t="shared" si="625"/>
        <v>466.07499999999999</v>
      </c>
      <c r="W5759" s="18">
        <f t="shared" si="626"/>
        <v>78.249331749999996</v>
      </c>
      <c r="X5759" s="27"/>
      <c r="Y5759" s="19">
        <f t="shared" si="627"/>
        <v>544.32433174999994</v>
      </c>
      <c r="Z5759" s="18">
        <f t="shared" si="628"/>
        <v>229.738</v>
      </c>
      <c r="AA5759" s="12">
        <v>337</v>
      </c>
      <c r="AB5759" s="12">
        <v>31538.76</v>
      </c>
      <c r="AC5759" s="28">
        <f>+I5759+Y5759-Z5759</f>
        <v>330.82633174999995</v>
      </c>
      <c r="AD5759" s="20">
        <f t="shared" si="629"/>
        <v>0</v>
      </c>
      <c r="AE5759">
        <v>0</v>
      </c>
    </row>
    <row r="5760" spans="1:31" x14ac:dyDescent="0.25">
      <c r="A5760" s="9">
        <v>45291</v>
      </c>
      <c r="B5760" s="10" t="s">
        <v>192</v>
      </c>
      <c r="C5760" s="10" t="s">
        <v>185</v>
      </c>
      <c r="D5760" s="10" t="s">
        <v>40</v>
      </c>
      <c r="E5760" s="10" t="s">
        <v>30</v>
      </c>
      <c r="F5760" s="10">
        <v>905</v>
      </c>
      <c r="G5760" s="10">
        <v>986</v>
      </c>
      <c r="H5760" s="11">
        <f>SUMIFS(AA:AA,$A:$A,EOMONTH($A5760,-1),$B:$B,$B5760)</f>
        <v>164</v>
      </c>
      <c r="I5760" s="63">
        <f>ROUND(SUMIFS(AC:AC,$A:$A,EOMONTH($A5760,-1),$B:$B,$B5760),2)</f>
        <v>61.14</v>
      </c>
      <c r="J5760" s="11">
        <f>SUMIFS(AB:AB,$A:$A,EOMONTH($A5760,-1),$B:$B,$B5760)</f>
        <v>11837.52</v>
      </c>
      <c r="K5760" s="13">
        <v>0</v>
      </c>
      <c r="L5760" s="25">
        <v>0</v>
      </c>
      <c r="M5760" s="15">
        <v>70</v>
      </c>
      <c r="N5760" s="14">
        <v>6344.72</v>
      </c>
      <c r="O5760" s="16">
        <v>10</v>
      </c>
      <c r="P5760" s="16">
        <v>1608.8</v>
      </c>
      <c r="Q5760" s="16">
        <v>0</v>
      </c>
      <c r="R5760" s="16">
        <f>Q5760*16.876/100</f>
        <v>0</v>
      </c>
      <c r="S5760" s="17">
        <f t="shared" si="623"/>
        <v>0</v>
      </c>
      <c r="T5760" s="16">
        <v>0</v>
      </c>
      <c r="U5760" s="18">
        <f t="shared" si="624"/>
        <v>161.70400000000001</v>
      </c>
      <c r="V5760" s="18">
        <f t="shared" si="625"/>
        <v>63.35</v>
      </c>
      <c r="W5760" s="18">
        <f t="shared" si="626"/>
        <v>10.635831500000002</v>
      </c>
      <c r="X5760" s="27"/>
      <c r="Y5760" s="19">
        <f t="shared" si="627"/>
        <v>73.985831500000003</v>
      </c>
      <c r="Z5760" s="18">
        <f t="shared" si="628"/>
        <v>9.86</v>
      </c>
      <c r="AA5760" s="12">
        <v>224</v>
      </c>
      <c r="AB5760" s="12">
        <v>17405.22</v>
      </c>
      <c r="AC5760" s="28">
        <f>+I5760+Y5760-Z5760</f>
        <v>125.2658315</v>
      </c>
      <c r="AD5760" s="20">
        <f t="shared" si="629"/>
        <v>0</v>
      </c>
      <c r="AE5760">
        <v>0</v>
      </c>
    </row>
    <row r="5761" spans="1:31" x14ac:dyDescent="0.25">
      <c r="A5761" s="9">
        <v>45291</v>
      </c>
      <c r="B5761" s="10" t="s">
        <v>193</v>
      </c>
      <c r="C5761" s="10" t="s">
        <v>185</v>
      </c>
      <c r="D5761" s="10" t="s">
        <v>40</v>
      </c>
      <c r="E5761" s="10" t="s">
        <v>30</v>
      </c>
      <c r="F5761" s="10">
        <v>905</v>
      </c>
      <c r="G5761" s="10">
        <v>986</v>
      </c>
      <c r="H5761" s="11">
        <f>SUMIFS(AA:AA,$A:$A,EOMONTH($A5761,-1),$B:$B,$B5761)</f>
        <v>27</v>
      </c>
      <c r="I5761" s="63">
        <f>ROUND(SUMIFS(AC:AC,$A:$A,EOMONTH($A5761,-1),$B:$B,$B5761),2)</f>
        <v>-120.63</v>
      </c>
      <c r="J5761" s="11">
        <f>SUMIFS(AB:AB,$A:$A,EOMONTH($A5761,-1),$B:$B,$B5761)</f>
        <v>1848.69</v>
      </c>
      <c r="K5761" s="13">
        <v>0</v>
      </c>
      <c r="L5761" s="25">
        <v>0</v>
      </c>
      <c r="M5761" s="15">
        <v>300</v>
      </c>
      <c r="N5761" s="14">
        <v>27595.27</v>
      </c>
      <c r="O5761" s="16">
        <v>8</v>
      </c>
      <c r="P5761" s="16">
        <v>1384.96</v>
      </c>
      <c r="Q5761" s="16">
        <v>0</v>
      </c>
      <c r="R5761" s="16">
        <f>Q5761*16.876/100</f>
        <v>0</v>
      </c>
      <c r="S5761" s="17">
        <f t="shared" si="623"/>
        <v>0</v>
      </c>
      <c r="T5761" s="16">
        <v>0</v>
      </c>
      <c r="U5761" s="18">
        <f t="shared" si="624"/>
        <v>26.622</v>
      </c>
      <c r="V5761" s="18">
        <f t="shared" si="625"/>
        <v>271.5</v>
      </c>
      <c r="W5761" s="18">
        <f t="shared" si="626"/>
        <v>45.582135000000008</v>
      </c>
      <c r="X5761" s="27"/>
      <c r="Y5761" s="19">
        <f t="shared" si="627"/>
        <v>317.08213499999999</v>
      </c>
      <c r="Z5761" s="18">
        <f t="shared" si="628"/>
        <v>7.8879999999999999</v>
      </c>
      <c r="AA5761" s="12">
        <v>319</v>
      </c>
      <c r="AB5761" s="12">
        <v>28723.62</v>
      </c>
      <c r="AC5761" s="28">
        <f>+I5761+Y5761-Z5761</f>
        <v>188.56413499999999</v>
      </c>
      <c r="AD5761" s="20">
        <f t="shared" si="629"/>
        <v>0</v>
      </c>
      <c r="AE5761">
        <v>0</v>
      </c>
    </row>
    <row r="5762" spans="1:31" x14ac:dyDescent="0.25">
      <c r="A5762" s="9">
        <v>45291</v>
      </c>
      <c r="B5762" s="10" t="s">
        <v>194</v>
      </c>
      <c r="C5762" s="10" t="s">
        <v>185</v>
      </c>
      <c r="D5762" s="10" t="s">
        <v>40</v>
      </c>
      <c r="E5762" s="10" t="s">
        <v>30</v>
      </c>
      <c r="F5762" s="10">
        <v>905</v>
      </c>
      <c r="G5762" s="10">
        <v>986</v>
      </c>
      <c r="H5762" s="11">
        <f>SUMIFS(AA:AA,$A:$A,EOMONTH($A5762,-1),$B:$B,$B5762)</f>
        <v>52</v>
      </c>
      <c r="I5762" s="63">
        <f>ROUND(SUMIFS(AC:AC,$A:$A,EOMONTH($A5762,-1),$B:$B,$B5762),2)</f>
        <v>62.98</v>
      </c>
      <c r="J5762" s="11">
        <f>SUMIFS(AB:AB,$A:$A,EOMONTH($A5762,-1),$B:$B,$B5762)</f>
        <v>3660.28</v>
      </c>
      <c r="K5762" s="13">
        <v>0</v>
      </c>
      <c r="L5762" s="25">
        <v>0</v>
      </c>
      <c r="M5762" s="15">
        <v>265</v>
      </c>
      <c r="N5762" s="14">
        <v>24374.31</v>
      </c>
      <c r="O5762" s="16">
        <v>76</v>
      </c>
      <c r="P5762" s="16">
        <v>12133.1</v>
      </c>
      <c r="Q5762" s="16">
        <v>0</v>
      </c>
      <c r="R5762" s="16">
        <f>Q5762*16.876/100</f>
        <v>0</v>
      </c>
      <c r="S5762" s="17">
        <f t="shared" si="623"/>
        <v>0</v>
      </c>
      <c r="T5762" s="16">
        <v>0</v>
      </c>
      <c r="U5762" s="18">
        <f t="shared" si="624"/>
        <v>51.271999999999998</v>
      </c>
      <c r="V5762" s="18">
        <f t="shared" si="625"/>
        <v>239.82499999999999</v>
      </c>
      <c r="W5762" s="18">
        <f t="shared" si="626"/>
        <v>40.264219250000004</v>
      </c>
      <c r="X5762" s="27"/>
      <c r="Y5762" s="19">
        <f t="shared" si="627"/>
        <v>280.08921924999999</v>
      </c>
      <c r="Z5762" s="18">
        <f t="shared" si="628"/>
        <v>74.936000000000007</v>
      </c>
      <c r="AA5762" s="12">
        <v>241</v>
      </c>
      <c r="AB5762" s="12">
        <v>21768</v>
      </c>
      <c r="AC5762" s="28">
        <f>+I5762+Y5762-Z5762</f>
        <v>268.13321925000002</v>
      </c>
      <c r="AD5762" s="20">
        <f t="shared" si="629"/>
        <v>0</v>
      </c>
      <c r="AE5762">
        <v>0</v>
      </c>
    </row>
    <row r="5763" spans="1:31" x14ac:dyDescent="0.25">
      <c r="A5763" s="9">
        <v>45291</v>
      </c>
      <c r="B5763" s="10" t="s">
        <v>195</v>
      </c>
      <c r="C5763" s="10" t="s">
        <v>185</v>
      </c>
      <c r="D5763" s="10" t="s">
        <v>40</v>
      </c>
      <c r="E5763" s="10" t="s">
        <v>30</v>
      </c>
      <c r="F5763" s="10">
        <v>905</v>
      </c>
      <c r="G5763" s="10">
        <v>986</v>
      </c>
      <c r="H5763" s="11">
        <f>SUMIFS(AA:AA,$A:$A,EOMONTH($A5763,-1),$B:$B,$B5763)</f>
        <v>168</v>
      </c>
      <c r="I5763" s="63">
        <f>ROUND(SUMIFS(AC:AC,$A:$A,EOMONTH($A5763,-1),$B:$B,$B5763),2)</f>
        <v>-19.78</v>
      </c>
      <c r="J5763" s="11">
        <f>SUMIFS(AB:AB,$A:$A,EOMONTH($A5763,-1),$B:$B,$B5763)</f>
        <v>12290.88</v>
      </c>
      <c r="K5763" s="13">
        <v>0</v>
      </c>
      <c r="L5763" s="25">
        <v>0</v>
      </c>
      <c r="M5763" s="15">
        <v>115</v>
      </c>
      <c r="N5763" s="14">
        <v>10863.58</v>
      </c>
      <c r="O5763" s="16">
        <v>130</v>
      </c>
      <c r="P5763" s="16">
        <v>20527.400000000001</v>
      </c>
      <c r="Q5763" s="16">
        <v>0</v>
      </c>
      <c r="R5763" s="16">
        <f>Q5763*16.876/100</f>
        <v>0</v>
      </c>
      <c r="S5763" s="17">
        <f t="shared" si="623"/>
        <v>0</v>
      </c>
      <c r="T5763" s="16">
        <v>0</v>
      </c>
      <c r="U5763" s="18">
        <f t="shared" si="624"/>
        <v>165.648</v>
      </c>
      <c r="V5763" s="18">
        <f t="shared" si="625"/>
        <v>104.075</v>
      </c>
      <c r="W5763" s="18">
        <f t="shared" si="626"/>
        <v>17.473151750000003</v>
      </c>
      <c r="X5763" s="27"/>
      <c r="Y5763" s="19">
        <f t="shared" si="627"/>
        <v>121.54815175</v>
      </c>
      <c r="Z5763" s="18">
        <f t="shared" si="628"/>
        <v>128.18</v>
      </c>
      <c r="AA5763" s="12">
        <v>153</v>
      </c>
      <c r="AB5763" s="12">
        <v>12518.13</v>
      </c>
      <c r="AC5763" s="28">
        <f>+I5763+Y5763-Z5763</f>
        <v>-26.411848250000006</v>
      </c>
      <c r="AD5763" s="20">
        <f t="shared" si="629"/>
        <v>30</v>
      </c>
      <c r="AE5763">
        <v>50</v>
      </c>
    </row>
    <row r="5764" spans="1:31" x14ac:dyDescent="0.25">
      <c r="A5764" s="9">
        <v>45291</v>
      </c>
      <c r="B5764" s="10" t="s">
        <v>196</v>
      </c>
      <c r="C5764" s="10" t="s">
        <v>185</v>
      </c>
      <c r="D5764" s="10" t="s">
        <v>40</v>
      </c>
      <c r="E5764" s="10" t="s">
        <v>30</v>
      </c>
      <c r="F5764" s="10">
        <v>905</v>
      </c>
      <c r="G5764" s="10">
        <v>986</v>
      </c>
      <c r="H5764" s="11">
        <f>SUMIFS(AA:AA,$A:$A,EOMONTH($A5764,-1),$B:$B,$B5764)</f>
        <v>107</v>
      </c>
      <c r="I5764" s="63">
        <f>ROUND(SUMIFS(AC:AC,$A:$A,EOMONTH($A5764,-1),$B:$B,$B5764),2)</f>
        <v>87.12</v>
      </c>
      <c r="J5764" s="11">
        <f>SUMIFS(AB:AB,$A:$A,EOMONTH($A5764,-1),$B:$B,$B5764)</f>
        <v>7811</v>
      </c>
      <c r="K5764" s="13">
        <v>0</v>
      </c>
      <c r="L5764" s="25">
        <v>0</v>
      </c>
      <c r="M5764" s="15">
        <v>166</v>
      </c>
      <c r="N5764" s="14">
        <v>15759.99</v>
      </c>
      <c r="O5764" s="16">
        <v>14</v>
      </c>
      <c r="P5764" s="16">
        <v>2301.2800000000002</v>
      </c>
      <c r="Q5764" s="16">
        <v>0</v>
      </c>
      <c r="R5764" s="16">
        <f>Q5764*16.876/100</f>
        <v>0</v>
      </c>
      <c r="S5764" s="17">
        <f t="shared" si="623"/>
        <v>0</v>
      </c>
      <c r="T5764" s="16">
        <v>0</v>
      </c>
      <c r="U5764" s="18">
        <f t="shared" si="624"/>
        <v>105.502</v>
      </c>
      <c r="V5764" s="18">
        <f t="shared" si="625"/>
        <v>150.22999999999999</v>
      </c>
      <c r="W5764" s="18">
        <f t="shared" si="626"/>
        <v>25.222114700000002</v>
      </c>
      <c r="X5764" s="27"/>
      <c r="Y5764" s="19">
        <f t="shared" si="627"/>
        <v>175.45211469999998</v>
      </c>
      <c r="Z5764" s="18">
        <f t="shared" si="628"/>
        <v>13.804</v>
      </c>
      <c r="AA5764" s="12">
        <v>259</v>
      </c>
      <c r="AB5764" s="12">
        <v>22362.22</v>
      </c>
      <c r="AC5764" s="28">
        <f>+I5764+Y5764-Z5764</f>
        <v>248.76811469999998</v>
      </c>
      <c r="AD5764" s="20">
        <f t="shared" si="629"/>
        <v>0</v>
      </c>
      <c r="AE5764">
        <v>0</v>
      </c>
    </row>
    <row r="5765" spans="1:31" x14ac:dyDescent="0.25">
      <c r="A5765" s="9">
        <v>45291</v>
      </c>
      <c r="B5765" s="10" t="s">
        <v>720</v>
      </c>
      <c r="C5765" s="10" t="s">
        <v>282</v>
      </c>
      <c r="D5765" s="10" t="s">
        <v>40</v>
      </c>
      <c r="E5765" s="10" t="s">
        <v>30</v>
      </c>
      <c r="F5765" s="10">
        <v>52</v>
      </c>
      <c r="G5765" s="10">
        <v>57</v>
      </c>
      <c r="H5765" s="11">
        <f>SUMIFS(AA:AA,$A:$A,EOMONTH($A5765,-1),$B:$B,$B5765)</f>
        <v>-1105</v>
      </c>
      <c r="I5765" s="63">
        <f>ROUND(SUMIFS(AC:AC,$A:$A,EOMONTH($A5765,-1),$B:$B,$B5765),2)</f>
        <v>642.6</v>
      </c>
      <c r="J5765" s="11">
        <f>SUMIFS(AB:AB,$A:$A,EOMONTH($A5765,-1),$B:$B,$B5765)</f>
        <v>-1812.39</v>
      </c>
      <c r="K5765" s="13">
        <v>0</v>
      </c>
      <c r="L5765" s="25">
        <v>0</v>
      </c>
      <c r="M5765" s="15">
        <v>0</v>
      </c>
      <c r="N5765" s="14">
        <v>0</v>
      </c>
      <c r="O5765" s="16">
        <v>0</v>
      </c>
      <c r="P5765" s="16">
        <v>0</v>
      </c>
      <c r="Q5765" s="16">
        <v>624</v>
      </c>
      <c r="R5765" s="16">
        <f>Q5765*16.876/100</f>
        <v>105.30624000000002</v>
      </c>
      <c r="S5765" s="17">
        <f t="shared" ref="S5765:S5828" si="630">Q5765+R5765</f>
        <v>729.30624</v>
      </c>
      <c r="T5765" s="16">
        <v>0</v>
      </c>
      <c r="U5765" s="18">
        <f t="shared" ref="U5765:U5828" si="631">H5765*G5765/1000</f>
        <v>-62.984999999999999</v>
      </c>
      <c r="V5765" s="18">
        <f t="shared" ref="V5765:V5828" si="632">M5765*F5765/1000</f>
        <v>0</v>
      </c>
      <c r="W5765" s="18">
        <f t="shared" ref="W5765:W5828" si="633">V5765*16.789/100</f>
        <v>0</v>
      </c>
      <c r="X5765" s="27"/>
      <c r="Y5765" s="19">
        <f t="shared" ref="Y5765:Y5828" si="634">V5765+W5765+X5765</f>
        <v>0</v>
      </c>
      <c r="Z5765" s="18">
        <f t="shared" ref="Z5765:Z5828" si="635">O5765*G5765/1000</f>
        <v>0</v>
      </c>
      <c r="AA5765" s="12">
        <v>-1729</v>
      </c>
      <c r="AB5765" s="12">
        <v>-1812.39</v>
      </c>
      <c r="AC5765" s="28">
        <f>+I5765+Y5765-Z5765</f>
        <v>642.6</v>
      </c>
      <c r="AD5765" s="20">
        <f t="shared" ref="AD5765:AD5828" si="636">IF(AC5765&lt;0,ROUNDUP(AC5765,-1)*-1,0)</f>
        <v>0</v>
      </c>
      <c r="AE5765">
        <v>0</v>
      </c>
    </row>
    <row r="5766" spans="1:31" x14ac:dyDescent="0.25">
      <c r="A5766" s="9">
        <v>45291</v>
      </c>
      <c r="B5766" s="10" t="s">
        <v>197</v>
      </c>
      <c r="C5766" s="10" t="s">
        <v>185</v>
      </c>
      <c r="D5766" s="10" t="s">
        <v>40</v>
      </c>
      <c r="E5766" s="10" t="s">
        <v>30</v>
      </c>
      <c r="F5766" s="10">
        <v>1010</v>
      </c>
      <c r="G5766" s="10">
        <v>1101</v>
      </c>
      <c r="H5766" s="11">
        <f>SUMIFS(AA:AA,$A:$A,EOMONTH($A5766,-1),$B:$B,$B5766)</f>
        <v>99</v>
      </c>
      <c r="I5766" s="63">
        <f>ROUND(SUMIFS(AC:AC,$A:$A,EOMONTH($A5766,-1),$B:$B,$B5766),2)</f>
        <v>-268.31</v>
      </c>
      <c r="J5766" s="11">
        <f>SUMIFS(AB:AB,$A:$A,EOMONTH($A5766,-1),$B:$B,$B5766)</f>
        <v>8812.98</v>
      </c>
      <c r="K5766" s="13">
        <v>0</v>
      </c>
      <c r="L5766" s="25">
        <v>0</v>
      </c>
      <c r="M5766" s="15">
        <v>313</v>
      </c>
      <c r="N5766" s="14">
        <v>37554.9</v>
      </c>
      <c r="O5766" s="16">
        <v>170</v>
      </c>
      <c r="P5766" s="16">
        <v>30450.799999999999</v>
      </c>
      <c r="Q5766" s="16">
        <v>0</v>
      </c>
      <c r="R5766" s="16">
        <f>Q5766*16.876/100</f>
        <v>0</v>
      </c>
      <c r="S5766" s="17">
        <f t="shared" si="630"/>
        <v>0</v>
      </c>
      <c r="T5766" s="16">
        <v>0</v>
      </c>
      <c r="U5766" s="18">
        <f t="shared" si="631"/>
        <v>108.999</v>
      </c>
      <c r="V5766" s="18">
        <f t="shared" si="632"/>
        <v>316.13</v>
      </c>
      <c r="W5766" s="18">
        <f t="shared" si="633"/>
        <v>53.075065700000003</v>
      </c>
      <c r="X5766" s="27"/>
      <c r="Y5766" s="19">
        <f t="shared" si="634"/>
        <v>369.20506569999998</v>
      </c>
      <c r="Z5766" s="18">
        <f t="shared" si="635"/>
        <v>187.17</v>
      </c>
      <c r="AA5766" s="12">
        <v>242</v>
      </c>
      <c r="AB5766" s="12">
        <v>28543.97</v>
      </c>
      <c r="AC5766" s="28">
        <f>+I5766+Y5766-Z5766</f>
        <v>-86.274934300000012</v>
      </c>
      <c r="AD5766" s="20">
        <f t="shared" si="636"/>
        <v>90</v>
      </c>
      <c r="AE5766">
        <v>0</v>
      </c>
    </row>
    <row r="5767" spans="1:31" x14ac:dyDescent="0.25">
      <c r="A5767" s="9">
        <v>45291</v>
      </c>
      <c r="B5767" s="10" t="s">
        <v>198</v>
      </c>
      <c r="C5767" s="10" t="s">
        <v>185</v>
      </c>
      <c r="D5767" s="10" t="s">
        <v>40</v>
      </c>
      <c r="E5767" s="10" t="s">
        <v>30</v>
      </c>
      <c r="F5767" s="10">
        <v>1010</v>
      </c>
      <c r="G5767" s="10">
        <v>1101</v>
      </c>
      <c r="H5767" s="11">
        <f>SUMIFS(AA:AA,$A:$A,EOMONTH($A5767,-1),$B:$B,$B5767)</f>
        <v>220</v>
      </c>
      <c r="I5767" s="63">
        <f>ROUND(SUMIFS(AC:AC,$A:$A,EOMONTH($A5767,-1),$B:$B,$B5767),2)</f>
        <v>75.59</v>
      </c>
      <c r="J5767" s="11">
        <f>SUMIFS(AB:AB,$A:$A,EOMONTH($A5767,-1),$B:$B,$B5767)</f>
        <v>19067.400000000001</v>
      </c>
      <c r="K5767" s="13">
        <v>0</v>
      </c>
      <c r="L5767" s="25">
        <v>0</v>
      </c>
      <c r="M5767" s="15">
        <v>44</v>
      </c>
      <c r="N5767" s="14">
        <v>5145.49</v>
      </c>
      <c r="O5767" s="16">
        <v>14</v>
      </c>
      <c r="P5767" s="16">
        <v>2601.96</v>
      </c>
      <c r="Q5767" s="16">
        <v>0</v>
      </c>
      <c r="R5767" s="16">
        <f>Q5767*16.876/100</f>
        <v>0</v>
      </c>
      <c r="S5767" s="17">
        <f t="shared" si="630"/>
        <v>0</v>
      </c>
      <c r="T5767" s="16">
        <v>0</v>
      </c>
      <c r="U5767" s="18">
        <f t="shared" si="631"/>
        <v>242.22</v>
      </c>
      <c r="V5767" s="18">
        <f t="shared" si="632"/>
        <v>44.44</v>
      </c>
      <c r="W5767" s="18">
        <f t="shared" si="633"/>
        <v>7.4610316000000001</v>
      </c>
      <c r="X5767" s="27"/>
      <c r="Y5767" s="19">
        <f t="shared" si="634"/>
        <v>51.901031599999996</v>
      </c>
      <c r="Z5767" s="18">
        <f t="shared" si="635"/>
        <v>15.414</v>
      </c>
      <c r="AA5767" s="12">
        <v>250</v>
      </c>
      <c r="AB5767" s="12">
        <v>22978.53</v>
      </c>
      <c r="AC5767" s="28">
        <f>+I5767+Y5767-Z5767</f>
        <v>112.0770316</v>
      </c>
      <c r="AD5767" s="20">
        <f t="shared" si="636"/>
        <v>0</v>
      </c>
      <c r="AE5767">
        <v>0</v>
      </c>
    </row>
    <row r="5768" spans="1:31" x14ac:dyDescent="0.25">
      <c r="A5768" s="9">
        <v>45291</v>
      </c>
      <c r="B5768" s="10" t="s">
        <v>199</v>
      </c>
      <c r="C5768" s="10" t="s">
        <v>185</v>
      </c>
      <c r="D5768" s="10" t="s">
        <v>40</v>
      </c>
      <c r="E5768" s="10" t="s">
        <v>30</v>
      </c>
      <c r="F5768" s="10">
        <v>1010</v>
      </c>
      <c r="G5768" s="10">
        <v>1101</v>
      </c>
      <c r="H5768" s="11">
        <f>SUMIFS(AA:AA,$A:$A,EOMONTH($A5768,-1),$B:$B,$B5768)</f>
        <v>153</v>
      </c>
      <c r="I5768" s="63">
        <f>ROUND(SUMIFS(AC:AC,$A:$A,EOMONTH($A5768,-1),$B:$B,$B5768),2)</f>
        <v>-76.66</v>
      </c>
      <c r="J5768" s="11">
        <f>SUMIFS(AB:AB,$A:$A,EOMONTH($A5768,-1),$B:$B,$B5768)</f>
        <v>13875.57</v>
      </c>
      <c r="K5768" s="13">
        <v>0</v>
      </c>
      <c r="L5768" s="25">
        <v>0</v>
      </c>
      <c r="M5768" s="15">
        <v>0</v>
      </c>
      <c r="N5768" s="14">
        <v>0</v>
      </c>
      <c r="O5768" s="16">
        <v>70</v>
      </c>
      <c r="P5768" s="16">
        <v>12845.2</v>
      </c>
      <c r="Q5768" s="16">
        <v>0</v>
      </c>
      <c r="R5768" s="16">
        <f>Q5768*16.876/100</f>
        <v>0</v>
      </c>
      <c r="S5768" s="17">
        <f t="shared" si="630"/>
        <v>0</v>
      </c>
      <c r="T5768" s="16">
        <v>0</v>
      </c>
      <c r="U5768" s="18">
        <f t="shared" si="631"/>
        <v>168.453</v>
      </c>
      <c r="V5768" s="18">
        <f t="shared" si="632"/>
        <v>0</v>
      </c>
      <c r="W5768" s="18">
        <f t="shared" si="633"/>
        <v>0</v>
      </c>
      <c r="X5768" s="27"/>
      <c r="Y5768" s="19">
        <f t="shared" si="634"/>
        <v>0</v>
      </c>
      <c r="Z5768" s="18">
        <f t="shared" si="635"/>
        <v>77.069999999999993</v>
      </c>
      <c r="AA5768" s="12">
        <v>83</v>
      </c>
      <c r="AB5768" s="12">
        <v>7527.27</v>
      </c>
      <c r="AC5768" s="28">
        <f>+I5768+Y5768-Z5768</f>
        <v>-153.72999999999999</v>
      </c>
      <c r="AD5768" s="20">
        <f t="shared" si="636"/>
        <v>160</v>
      </c>
      <c r="AE5768">
        <v>160</v>
      </c>
    </row>
    <row r="5769" spans="1:31" x14ac:dyDescent="0.25">
      <c r="A5769" s="9">
        <v>45291</v>
      </c>
      <c r="B5769" s="10" t="s">
        <v>200</v>
      </c>
      <c r="C5769" s="10" t="s">
        <v>185</v>
      </c>
      <c r="D5769" s="10" t="s">
        <v>40</v>
      </c>
      <c r="E5769" s="10" t="s">
        <v>30</v>
      </c>
      <c r="F5769" s="10">
        <v>1010</v>
      </c>
      <c r="G5769" s="10">
        <v>1101</v>
      </c>
      <c r="H5769" s="11">
        <f>SUMIFS(AA:AA,$A:$A,EOMONTH($A5769,-1),$B:$B,$B5769)</f>
        <v>122</v>
      </c>
      <c r="I5769" s="63">
        <f>ROUND(SUMIFS(AC:AC,$A:$A,EOMONTH($A5769,-1),$B:$B,$B5769),2)</f>
        <v>-11.18</v>
      </c>
      <c r="J5769" s="11">
        <f>SUMIFS(AB:AB,$A:$A,EOMONTH($A5769,-1),$B:$B,$B5769)</f>
        <v>10528.6</v>
      </c>
      <c r="K5769" s="13">
        <v>0</v>
      </c>
      <c r="L5769" s="25">
        <v>0</v>
      </c>
      <c r="M5769" s="15">
        <v>165</v>
      </c>
      <c r="N5769" s="14">
        <v>18615.41</v>
      </c>
      <c r="O5769" s="16">
        <v>130</v>
      </c>
      <c r="P5769" s="16">
        <v>23158.400000000001</v>
      </c>
      <c r="Q5769" s="16">
        <v>0</v>
      </c>
      <c r="R5769" s="16">
        <f>Q5769*16.876/100</f>
        <v>0</v>
      </c>
      <c r="S5769" s="17">
        <f t="shared" si="630"/>
        <v>0</v>
      </c>
      <c r="T5769" s="16">
        <v>0</v>
      </c>
      <c r="U5769" s="18">
        <f t="shared" si="631"/>
        <v>134.322</v>
      </c>
      <c r="V5769" s="18">
        <f t="shared" si="632"/>
        <v>166.65</v>
      </c>
      <c r="W5769" s="18">
        <f t="shared" si="633"/>
        <v>27.978868500000004</v>
      </c>
      <c r="X5769" s="27"/>
      <c r="Y5769" s="19">
        <f t="shared" si="634"/>
        <v>194.62886850000001</v>
      </c>
      <c r="Z5769" s="18">
        <f t="shared" si="635"/>
        <v>143.13</v>
      </c>
      <c r="AA5769" s="12">
        <v>157</v>
      </c>
      <c r="AB5769" s="12">
        <v>17036.5</v>
      </c>
      <c r="AC5769" s="28">
        <f>+I5769+Y5769-Z5769</f>
        <v>40.318868500000008</v>
      </c>
      <c r="AD5769" s="20">
        <f t="shared" si="636"/>
        <v>0</v>
      </c>
      <c r="AE5769">
        <v>0</v>
      </c>
    </row>
    <row r="5770" spans="1:31" x14ac:dyDescent="0.25">
      <c r="A5770" s="9">
        <v>45291</v>
      </c>
      <c r="B5770" s="10" t="s">
        <v>201</v>
      </c>
      <c r="C5770" s="10" t="s">
        <v>185</v>
      </c>
      <c r="D5770" s="10" t="s">
        <v>40</v>
      </c>
      <c r="E5770" s="10" t="s">
        <v>30</v>
      </c>
      <c r="F5770" s="10">
        <v>1010</v>
      </c>
      <c r="G5770" s="10">
        <v>1101</v>
      </c>
      <c r="H5770" s="11">
        <f>SUMIFS(AA:AA,$A:$A,EOMONTH($A5770,-1),$B:$B,$B5770)</f>
        <v>174</v>
      </c>
      <c r="I5770" s="63">
        <f>ROUND(SUMIFS(AC:AC,$A:$A,EOMONTH($A5770,-1),$B:$B,$B5770),2)</f>
        <v>-117.32</v>
      </c>
      <c r="J5770" s="11">
        <f>SUMIFS(AB:AB,$A:$A,EOMONTH($A5770,-1),$B:$B,$B5770)</f>
        <v>14643.84</v>
      </c>
      <c r="K5770" s="13">
        <v>0</v>
      </c>
      <c r="L5770" s="25">
        <v>0</v>
      </c>
      <c r="M5770" s="15">
        <v>150</v>
      </c>
      <c r="N5770" s="14">
        <v>16972.150000000001</v>
      </c>
      <c r="O5770" s="16">
        <v>118</v>
      </c>
      <c r="P5770" s="16">
        <v>20756.560000000001</v>
      </c>
      <c r="Q5770" s="16">
        <v>0</v>
      </c>
      <c r="R5770" s="16">
        <f>Q5770*16.876/100</f>
        <v>0</v>
      </c>
      <c r="S5770" s="17">
        <f t="shared" si="630"/>
        <v>0</v>
      </c>
      <c r="T5770" s="16">
        <v>0</v>
      </c>
      <c r="U5770" s="18">
        <f t="shared" si="631"/>
        <v>191.57400000000001</v>
      </c>
      <c r="V5770" s="18">
        <f t="shared" si="632"/>
        <v>151.5</v>
      </c>
      <c r="W5770" s="18">
        <f t="shared" si="633"/>
        <v>25.435334999999998</v>
      </c>
      <c r="X5770" s="27"/>
      <c r="Y5770" s="19">
        <f t="shared" si="634"/>
        <v>176.93533500000001</v>
      </c>
      <c r="Z5770" s="18">
        <f t="shared" si="635"/>
        <v>129.91800000000001</v>
      </c>
      <c r="AA5770" s="12">
        <v>206</v>
      </c>
      <c r="AB5770" s="12">
        <v>20905.560000000001</v>
      </c>
      <c r="AC5770" s="28">
        <f>+I5770+Y5770-Z5770</f>
        <v>-70.30266499999999</v>
      </c>
      <c r="AD5770" s="20">
        <f t="shared" si="636"/>
        <v>80</v>
      </c>
      <c r="AE5770">
        <v>0</v>
      </c>
    </row>
    <row r="5771" spans="1:31" x14ac:dyDescent="0.25">
      <c r="A5771" s="9">
        <v>45291</v>
      </c>
      <c r="B5771" s="10" t="s">
        <v>202</v>
      </c>
      <c r="C5771" s="10" t="s">
        <v>185</v>
      </c>
      <c r="D5771" s="10" t="s">
        <v>40</v>
      </c>
      <c r="E5771" s="10" t="s">
        <v>30</v>
      </c>
      <c r="F5771" s="10">
        <v>1010</v>
      </c>
      <c r="G5771" s="10">
        <v>1101</v>
      </c>
      <c r="H5771" s="11">
        <f>SUMIFS(AA:AA,$A:$A,EOMONTH($A5771,-1),$B:$B,$B5771)</f>
        <v>211</v>
      </c>
      <c r="I5771" s="63">
        <f>ROUND(SUMIFS(AC:AC,$A:$A,EOMONTH($A5771,-1),$B:$B,$B5771),2)</f>
        <v>-69.06</v>
      </c>
      <c r="J5771" s="11">
        <f>SUMIFS(AB:AB,$A:$A,EOMONTH($A5771,-1),$B:$B,$B5771)</f>
        <v>17550.98</v>
      </c>
      <c r="K5771" s="13">
        <v>0</v>
      </c>
      <c r="L5771" s="25">
        <v>0</v>
      </c>
      <c r="M5771" s="15">
        <v>0</v>
      </c>
      <c r="N5771" s="14">
        <v>0</v>
      </c>
      <c r="O5771" s="16">
        <v>100</v>
      </c>
      <c r="P5771" s="16">
        <v>18265.599999999999</v>
      </c>
      <c r="Q5771" s="16">
        <v>0</v>
      </c>
      <c r="R5771" s="16">
        <f>Q5771*16.876/100</f>
        <v>0</v>
      </c>
      <c r="S5771" s="17">
        <f t="shared" si="630"/>
        <v>0</v>
      </c>
      <c r="T5771" s="16">
        <v>0</v>
      </c>
      <c r="U5771" s="18">
        <f t="shared" si="631"/>
        <v>232.31100000000001</v>
      </c>
      <c r="V5771" s="18">
        <f t="shared" si="632"/>
        <v>0</v>
      </c>
      <c r="W5771" s="18">
        <f t="shared" si="633"/>
        <v>0</v>
      </c>
      <c r="X5771" s="27"/>
      <c r="Y5771" s="19">
        <f t="shared" si="634"/>
        <v>0</v>
      </c>
      <c r="Z5771" s="18">
        <f t="shared" si="635"/>
        <v>110.1</v>
      </c>
      <c r="AA5771" s="12">
        <v>111</v>
      </c>
      <c r="AB5771" s="12">
        <v>9232.98</v>
      </c>
      <c r="AC5771" s="28">
        <f>+I5771+Y5771-Z5771</f>
        <v>-179.16</v>
      </c>
      <c r="AD5771" s="20">
        <f t="shared" si="636"/>
        <v>180</v>
      </c>
      <c r="AE5771">
        <v>0</v>
      </c>
    </row>
    <row r="5772" spans="1:31" x14ac:dyDescent="0.25">
      <c r="A5772" s="9">
        <v>45291</v>
      </c>
      <c r="B5772" s="10" t="s">
        <v>203</v>
      </c>
      <c r="C5772" s="10" t="s">
        <v>185</v>
      </c>
      <c r="D5772" s="10" t="s">
        <v>40</v>
      </c>
      <c r="E5772" s="10" t="s">
        <v>30</v>
      </c>
      <c r="F5772" s="10">
        <v>2000</v>
      </c>
      <c r="G5772" s="10">
        <v>2180</v>
      </c>
      <c r="H5772" s="11">
        <f>SUMIFS(AA:AA,$A:$A,EOMONTH($A5772,-1),$B:$B,$B5772)</f>
        <v>1115</v>
      </c>
      <c r="I5772" s="63">
        <f>ROUND(SUMIFS(AC:AC,$A:$A,EOMONTH($A5772,-1),$B:$B,$B5772),2)</f>
        <v>2673.14</v>
      </c>
      <c r="J5772" s="11">
        <f>SUMIFS(AB:AB,$A:$A,EOMONTH($A5772,-1),$B:$B,$B5772)</f>
        <v>225541.28</v>
      </c>
      <c r="K5772" s="13">
        <v>0</v>
      </c>
      <c r="L5772" s="25">
        <v>0</v>
      </c>
      <c r="M5772" s="15">
        <v>0</v>
      </c>
      <c r="N5772" s="14">
        <v>0</v>
      </c>
      <c r="O5772" s="16">
        <v>138</v>
      </c>
      <c r="P5772" s="16">
        <v>46707.11</v>
      </c>
      <c r="Q5772" s="16">
        <v>0</v>
      </c>
      <c r="R5772" s="16">
        <f>Q5772*16.876/100</f>
        <v>0</v>
      </c>
      <c r="S5772" s="17">
        <f t="shared" si="630"/>
        <v>0</v>
      </c>
      <c r="T5772" s="16">
        <v>0</v>
      </c>
      <c r="U5772" s="18">
        <f t="shared" si="631"/>
        <v>2430.6999999999998</v>
      </c>
      <c r="V5772" s="18">
        <f t="shared" si="632"/>
        <v>0</v>
      </c>
      <c r="W5772" s="18">
        <f t="shared" si="633"/>
        <v>0</v>
      </c>
      <c r="X5772" s="27"/>
      <c r="Y5772" s="19">
        <f t="shared" si="634"/>
        <v>0</v>
      </c>
      <c r="Z5772" s="18">
        <f t="shared" si="635"/>
        <v>300.83999999999997</v>
      </c>
      <c r="AA5772" s="12">
        <v>977</v>
      </c>
      <c r="AB5772" s="12">
        <v>197316.47</v>
      </c>
      <c r="AC5772" s="28">
        <f>+I5772+Y5772-Z5772</f>
        <v>2372.2999999999997</v>
      </c>
      <c r="AD5772" s="20">
        <f t="shared" si="636"/>
        <v>0</v>
      </c>
      <c r="AE5772">
        <v>0</v>
      </c>
    </row>
    <row r="5773" spans="1:31" x14ac:dyDescent="0.25">
      <c r="A5773" s="9">
        <v>45291</v>
      </c>
      <c r="B5773" s="10" t="s">
        <v>204</v>
      </c>
      <c r="C5773" s="10" t="s">
        <v>185</v>
      </c>
      <c r="D5773" s="10" t="s">
        <v>40</v>
      </c>
      <c r="E5773" s="10" t="s">
        <v>30</v>
      </c>
      <c r="F5773" s="10">
        <v>2000</v>
      </c>
      <c r="G5773" s="10">
        <v>2180</v>
      </c>
      <c r="H5773" s="11">
        <f>SUMIFS(AA:AA,$A:$A,EOMONTH($A5773,-1),$B:$B,$B5773)</f>
        <v>478</v>
      </c>
      <c r="I5773" s="63">
        <f>ROUND(SUMIFS(AC:AC,$A:$A,EOMONTH($A5773,-1),$B:$B,$B5773),2)</f>
        <v>1325.62</v>
      </c>
      <c r="J5773" s="11">
        <f>SUMIFS(AB:AB,$A:$A,EOMONTH($A5773,-1),$B:$B,$B5773)</f>
        <v>98532.11</v>
      </c>
      <c r="K5773" s="13">
        <v>0</v>
      </c>
      <c r="L5773" s="25">
        <v>0</v>
      </c>
      <c r="M5773" s="15">
        <v>0</v>
      </c>
      <c r="N5773" s="14">
        <v>0</v>
      </c>
      <c r="O5773" s="16">
        <v>110</v>
      </c>
      <c r="P5773" s="16">
        <v>36628.050000000003</v>
      </c>
      <c r="Q5773" s="16">
        <v>0</v>
      </c>
      <c r="R5773" s="16">
        <f>Q5773*16.876/100</f>
        <v>0</v>
      </c>
      <c r="S5773" s="17">
        <f t="shared" si="630"/>
        <v>0</v>
      </c>
      <c r="T5773" s="16">
        <v>0</v>
      </c>
      <c r="U5773" s="18">
        <f t="shared" si="631"/>
        <v>1042.04</v>
      </c>
      <c r="V5773" s="18">
        <f t="shared" si="632"/>
        <v>0</v>
      </c>
      <c r="W5773" s="18">
        <f t="shared" si="633"/>
        <v>0</v>
      </c>
      <c r="X5773" s="27"/>
      <c r="Y5773" s="19">
        <f t="shared" si="634"/>
        <v>0</v>
      </c>
      <c r="Z5773" s="18">
        <f t="shared" si="635"/>
        <v>239.8</v>
      </c>
      <c r="AA5773" s="12">
        <v>368</v>
      </c>
      <c r="AB5773" s="12">
        <v>75887.509999999995</v>
      </c>
      <c r="AC5773" s="28">
        <f>+I5773+Y5773-Z5773</f>
        <v>1085.82</v>
      </c>
      <c r="AD5773" s="20">
        <f t="shared" si="636"/>
        <v>0</v>
      </c>
      <c r="AE5773">
        <v>0</v>
      </c>
    </row>
    <row r="5774" spans="1:31" x14ac:dyDescent="0.25">
      <c r="A5774" s="9">
        <v>45291</v>
      </c>
      <c r="B5774" s="10" t="s">
        <v>205</v>
      </c>
      <c r="C5774" s="10" t="s">
        <v>185</v>
      </c>
      <c r="D5774" s="10" t="s">
        <v>40</v>
      </c>
      <c r="E5774" s="10" t="s">
        <v>30</v>
      </c>
      <c r="F5774" s="10">
        <v>2000</v>
      </c>
      <c r="G5774" s="10">
        <v>2180</v>
      </c>
      <c r="H5774" s="11">
        <f>SUMIFS(AA:AA,$A:$A,EOMONTH($A5774,-1),$B:$B,$B5774)</f>
        <v>450</v>
      </c>
      <c r="I5774" s="63">
        <f>ROUND(SUMIFS(AC:AC,$A:$A,EOMONTH($A5774,-1),$B:$B,$B5774),2)</f>
        <v>789.68</v>
      </c>
      <c r="J5774" s="11">
        <f>SUMIFS(AB:AB,$A:$A,EOMONTH($A5774,-1),$B:$B,$B5774)</f>
        <v>111894.35</v>
      </c>
      <c r="K5774" s="13">
        <v>0</v>
      </c>
      <c r="L5774" s="25">
        <v>0</v>
      </c>
      <c r="M5774" s="15">
        <v>0</v>
      </c>
      <c r="N5774" s="14">
        <v>0</v>
      </c>
      <c r="O5774" s="16">
        <v>122</v>
      </c>
      <c r="P5774" s="16">
        <v>41405.589999999997</v>
      </c>
      <c r="Q5774" s="16">
        <v>0</v>
      </c>
      <c r="R5774" s="16">
        <f>Q5774*16.876/100</f>
        <v>0</v>
      </c>
      <c r="S5774" s="17">
        <f t="shared" si="630"/>
        <v>0</v>
      </c>
      <c r="T5774" s="16">
        <v>0</v>
      </c>
      <c r="U5774" s="18">
        <f t="shared" si="631"/>
        <v>981</v>
      </c>
      <c r="V5774" s="18">
        <f t="shared" si="632"/>
        <v>0</v>
      </c>
      <c r="W5774" s="18">
        <f t="shared" si="633"/>
        <v>0</v>
      </c>
      <c r="X5774" s="27"/>
      <c r="Y5774" s="19">
        <f t="shared" si="634"/>
        <v>0</v>
      </c>
      <c r="Z5774" s="18">
        <f t="shared" si="635"/>
        <v>265.95999999999998</v>
      </c>
      <c r="AA5774" s="12">
        <v>328</v>
      </c>
      <c r="AB5774" s="12">
        <v>81346.77</v>
      </c>
      <c r="AC5774" s="28">
        <f>+I5774+Y5774-Z5774</f>
        <v>523.72</v>
      </c>
      <c r="AD5774" s="20">
        <f t="shared" si="636"/>
        <v>0</v>
      </c>
      <c r="AE5774">
        <v>0</v>
      </c>
    </row>
    <row r="5775" spans="1:31" x14ac:dyDescent="0.25">
      <c r="A5775" s="9">
        <v>45291</v>
      </c>
      <c r="B5775" s="10" t="s">
        <v>206</v>
      </c>
      <c r="C5775" s="10" t="s">
        <v>185</v>
      </c>
      <c r="D5775" s="10" t="s">
        <v>29</v>
      </c>
      <c r="E5775" s="10" t="s">
        <v>30</v>
      </c>
      <c r="F5775" s="10"/>
      <c r="G5775" s="10">
        <v>0</v>
      </c>
      <c r="H5775" s="11">
        <f>SUMIFS(AA:AA,$A:$A,EOMONTH($A5775,-1),$B:$B,$B5775)</f>
        <v>47</v>
      </c>
      <c r="I5775" s="63">
        <f>ROUND(SUMIFS(AC:AC,$A:$A,EOMONTH($A5775,-1),$B:$B,$B5775),2)</f>
        <v>2.12</v>
      </c>
      <c r="J5775" s="11">
        <f>SUMIFS(AB:AB,$A:$A,EOMONTH($A5775,-1),$B:$B,$B5775)</f>
        <v>0</v>
      </c>
      <c r="K5775" s="13">
        <v>0</v>
      </c>
      <c r="L5775" s="25">
        <v>0</v>
      </c>
      <c r="M5775" s="15">
        <v>0</v>
      </c>
      <c r="N5775" s="14">
        <v>0</v>
      </c>
      <c r="O5775" s="16">
        <v>0</v>
      </c>
      <c r="P5775" s="16">
        <v>0</v>
      </c>
      <c r="Q5775" s="16">
        <v>0</v>
      </c>
      <c r="R5775" s="16">
        <f>Q5775*16.876/100</f>
        <v>0</v>
      </c>
      <c r="S5775" s="17">
        <f t="shared" si="630"/>
        <v>0</v>
      </c>
      <c r="T5775" s="16">
        <v>0</v>
      </c>
      <c r="U5775" s="18">
        <f t="shared" si="631"/>
        <v>0</v>
      </c>
      <c r="V5775" s="18">
        <f t="shared" si="632"/>
        <v>0</v>
      </c>
      <c r="W5775" s="18">
        <f t="shared" si="633"/>
        <v>0</v>
      </c>
      <c r="X5775" s="27"/>
      <c r="Y5775" s="19">
        <f t="shared" si="634"/>
        <v>0</v>
      </c>
      <c r="Z5775" s="18">
        <f t="shared" si="635"/>
        <v>0</v>
      </c>
      <c r="AA5775" s="12">
        <v>47</v>
      </c>
      <c r="AB5775" s="12">
        <v>0</v>
      </c>
      <c r="AC5775" s="28">
        <f>+I5775+Y5775-Z5775</f>
        <v>2.12</v>
      </c>
      <c r="AD5775" s="20">
        <f t="shared" si="636"/>
        <v>0</v>
      </c>
      <c r="AE5775">
        <v>0</v>
      </c>
    </row>
    <row r="5776" spans="1:31" x14ac:dyDescent="0.25">
      <c r="A5776" s="9">
        <v>45291</v>
      </c>
      <c r="B5776" s="10" t="s">
        <v>207</v>
      </c>
      <c r="C5776" s="10" t="s">
        <v>28</v>
      </c>
      <c r="D5776" s="10" t="s">
        <v>29</v>
      </c>
      <c r="E5776" s="10" t="s">
        <v>30</v>
      </c>
      <c r="F5776" s="10"/>
      <c r="G5776" s="10">
        <v>0</v>
      </c>
      <c r="H5776" s="11">
        <f>SUMIFS(AA:AA,$A:$A,EOMONTH($A5776,-1),$B:$B,$B5776)</f>
        <v>634</v>
      </c>
      <c r="I5776" s="63">
        <f>ROUND(SUMIFS(AC:AC,$A:$A,EOMONTH($A5776,-1),$B:$B,$B5776),2)</f>
        <v>3.7</v>
      </c>
      <c r="J5776" s="11">
        <f>SUMIFS(AB:AB,$A:$A,EOMONTH($A5776,-1),$B:$B,$B5776)</f>
        <v>2173.62</v>
      </c>
      <c r="K5776" s="13">
        <v>0</v>
      </c>
      <c r="L5776" s="25">
        <v>0</v>
      </c>
      <c r="M5776" s="15">
        <v>0</v>
      </c>
      <c r="N5776" s="14">
        <v>0</v>
      </c>
      <c r="O5776" s="16">
        <v>0</v>
      </c>
      <c r="P5776" s="16">
        <v>0</v>
      </c>
      <c r="Q5776" s="16">
        <v>620</v>
      </c>
      <c r="R5776" s="16">
        <f>Q5776*16.876/100</f>
        <v>104.63120000000001</v>
      </c>
      <c r="S5776" s="17">
        <f t="shared" si="630"/>
        <v>724.63120000000004</v>
      </c>
      <c r="T5776" s="16">
        <v>2126.6</v>
      </c>
      <c r="U5776" s="18">
        <f t="shared" si="631"/>
        <v>0</v>
      </c>
      <c r="V5776" s="18">
        <f t="shared" si="632"/>
        <v>0</v>
      </c>
      <c r="W5776" s="18">
        <f t="shared" si="633"/>
        <v>0</v>
      </c>
      <c r="X5776" s="27"/>
      <c r="Y5776" s="19">
        <f t="shared" si="634"/>
        <v>0</v>
      </c>
      <c r="Z5776" s="18">
        <f t="shared" si="635"/>
        <v>0</v>
      </c>
      <c r="AA5776" s="12">
        <v>14</v>
      </c>
      <c r="AB5776" s="12">
        <v>49.86</v>
      </c>
      <c r="AC5776" s="28">
        <f>+I5776+Y5776-Z5776</f>
        <v>3.7</v>
      </c>
      <c r="AD5776" s="20">
        <f t="shared" si="636"/>
        <v>0</v>
      </c>
      <c r="AE5776">
        <v>0</v>
      </c>
    </row>
    <row r="5777" spans="1:31" x14ac:dyDescent="0.25">
      <c r="A5777" s="9">
        <v>45291</v>
      </c>
      <c r="B5777" s="10" t="s">
        <v>721</v>
      </c>
      <c r="C5777" s="10" t="s">
        <v>28</v>
      </c>
      <c r="D5777" s="10" t="s">
        <v>29</v>
      </c>
      <c r="E5777" s="10" t="s">
        <v>30</v>
      </c>
      <c r="F5777" s="10"/>
      <c r="G5777" s="10">
        <v>0</v>
      </c>
      <c r="H5777" s="11">
        <f>SUMIFS(AA:AA,$A:$A,EOMONTH($A5777,-1),$B:$B,$B5777)</f>
        <v>884</v>
      </c>
      <c r="I5777" s="63">
        <f>ROUND(SUMIFS(AC:AC,$A:$A,EOMONTH($A5777,-1),$B:$B,$B5777),2)</f>
        <v>0</v>
      </c>
      <c r="J5777" s="11">
        <f>SUMIFS(AB:AB,$A:$A,EOMONTH($A5777,-1),$B:$B,$B5777)</f>
        <v>3202.7</v>
      </c>
      <c r="K5777" s="13">
        <v>0</v>
      </c>
      <c r="L5777" s="25">
        <v>0</v>
      </c>
      <c r="M5777" s="15">
        <v>0</v>
      </c>
      <c r="N5777" s="14">
        <v>0</v>
      </c>
      <c r="O5777" s="16">
        <v>0</v>
      </c>
      <c r="P5777" s="16">
        <v>0</v>
      </c>
      <c r="Q5777" s="16">
        <v>812</v>
      </c>
      <c r="R5777" s="16">
        <f>Q5777*16.876/100</f>
        <v>137.03312000000003</v>
      </c>
      <c r="S5777" s="17">
        <f t="shared" si="630"/>
        <v>949.03312000000005</v>
      </c>
      <c r="T5777" s="16">
        <v>2955.68</v>
      </c>
      <c r="U5777" s="18">
        <f t="shared" si="631"/>
        <v>0</v>
      </c>
      <c r="V5777" s="18">
        <f t="shared" si="632"/>
        <v>0</v>
      </c>
      <c r="W5777" s="18">
        <f t="shared" si="633"/>
        <v>0</v>
      </c>
      <c r="X5777" s="27"/>
      <c r="Y5777" s="19">
        <f t="shared" si="634"/>
        <v>0</v>
      </c>
      <c r="Z5777" s="18">
        <f t="shared" si="635"/>
        <v>0</v>
      </c>
      <c r="AA5777" s="12">
        <v>72</v>
      </c>
      <c r="AB5777" s="12">
        <v>250.21</v>
      </c>
      <c r="AC5777" s="28">
        <f>+I5777+Y5777-Z5777</f>
        <v>0</v>
      </c>
      <c r="AD5777" s="20">
        <f t="shared" si="636"/>
        <v>0</v>
      </c>
      <c r="AE5777">
        <v>0</v>
      </c>
    </row>
    <row r="5778" spans="1:31" x14ac:dyDescent="0.25">
      <c r="A5778" s="9">
        <v>45291</v>
      </c>
      <c r="B5778" s="10" t="s">
        <v>208</v>
      </c>
      <c r="C5778" s="10" t="s">
        <v>28</v>
      </c>
      <c r="D5778" s="10" t="s">
        <v>29</v>
      </c>
      <c r="E5778" s="10" t="s">
        <v>30</v>
      </c>
      <c r="F5778" s="10"/>
      <c r="G5778" s="10">
        <v>0</v>
      </c>
      <c r="H5778" s="11">
        <f>SUMIFS(AA:AA,$A:$A,EOMONTH($A5778,-1),$B:$B,$B5778)</f>
        <v>555</v>
      </c>
      <c r="I5778" s="63">
        <f>ROUND(SUMIFS(AC:AC,$A:$A,EOMONTH($A5778,-1),$B:$B,$B5778),2)</f>
        <v>19.46</v>
      </c>
      <c r="J5778" s="11">
        <f>SUMIFS(AB:AB,$A:$A,EOMONTH($A5778,-1),$B:$B,$B5778)</f>
        <v>1943.49</v>
      </c>
      <c r="K5778" s="13">
        <v>0</v>
      </c>
      <c r="L5778" s="25">
        <v>0</v>
      </c>
      <c r="M5778" s="15">
        <v>0</v>
      </c>
      <c r="N5778" s="14">
        <v>0</v>
      </c>
      <c r="O5778" s="16">
        <v>0</v>
      </c>
      <c r="P5778" s="16">
        <v>0</v>
      </c>
      <c r="Q5778" s="16">
        <v>540</v>
      </c>
      <c r="R5778" s="16">
        <f>Q5778*16.876/100</f>
        <v>91.130400000000009</v>
      </c>
      <c r="S5778" s="17">
        <f t="shared" si="630"/>
        <v>631.13040000000001</v>
      </c>
      <c r="T5778" s="16">
        <v>1895.4</v>
      </c>
      <c r="U5778" s="18">
        <f t="shared" si="631"/>
        <v>0</v>
      </c>
      <c r="V5778" s="18">
        <f t="shared" si="632"/>
        <v>0</v>
      </c>
      <c r="W5778" s="18">
        <f t="shared" si="633"/>
        <v>0</v>
      </c>
      <c r="X5778" s="27"/>
      <c r="Y5778" s="19">
        <f t="shared" si="634"/>
        <v>0</v>
      </c>
      <c r="Z5778" s="18">
        <f t="shared" si="635"/>
        <v>0</v>
      </c>
      <c r="AA5778" s="12">
        <v>15</v>
      </c>
      <c r="AB5778" s="12">
        <v>50.79</v>
      </c>
      <c r="AC5778" s="28">
        <f>+I5778+Y5778-Z5778</f>
        <v>19.46</v>
      </c>
      <c r="AD5778" s="20">
        <f t="shared" si="636"/>
        <v>0</v>
      </c>
      <c r="AE5778">
        <v>0</v>
      </c>
    </row>
    <row r="5779" spans="1:31" x14ac:dyDescent="0.25">
      <c r="A5779" s="9">
        <v>45291</v>
      </c>
      <c r="B5779" s="10" t="s">
        <v>209</v>
      </c>
      <c r="C5779" s="10" t="s">
        <v>28</v>
      </c>
      <c r="D5779" s="10" t="s">
        <v>29</v>
      </c>
      <c r="E5779" s="10" t="s">
        <v>30</v>
      </c>
      <c r="F5779" s="10"/>
      <c r="G5779" s="10">
        <v>0</v>
      </c>
      <c r="H5779" s="11">
        <f>SUMIFS(AA:AA,$A:$A,EOMONTH($A5779,-1),$B:$B,$B5779)</f>
        <v>752</v>
      </c>
      <c r="I5779" s="63">
        <f>ROUND(SUMIFS(AC:AC,$A:$A,EOMONTH($A5779,-1),$B:$B,$B5779),2)</f>
        <v>41.99</v>
      </c>
      <c r="J5779" s="11">
        <f>SUMIFS(AB:AB,$A:$A,EOMONTH($A5779,-1),$B:$B,$B5779)</f>
        <v>2640.04</v>
      </c>
      <c r="K5779" s="13">
        <v>0</v>
      </c>
      <c r="L5779" s="25">
        <v>0</v>
      </c>
      <c r="M5779" s="15">
        <v>0</v>
      </c>
      <c r="N5779" s="14">
        <v>0</v>
      </c>
      <c r="O5779" s="16">
        <v>0</v>
      </c>
      <c r="P5779" s="16">
        <v>0</v>
      </c>
      <c r="Q5779" s="16">
        <v>500</v>
      </c>
      <c r="R5779" s="16">
        <f>Q5779*16.876/100</f>
        <v>84.38</v>
      </c>
      <c r="S5779" s="17">
        <f t="shared" si="630"/>
        <v>584.38</v>
      </c>
      <c r="T5779" s="16">
        <v>1755</v>
      </c>
      <c r="U5779" s="18">
        <f t="shared" si="631"/>
        <v>0</v>
      </c>
      <c r="V5779" s="18">
        <f t="shared" si="632"/>
        <v>0</v>
      </c>
      <c r="W5779" s="18">
        <f t="shared" si="633"/>
        <v>0</v>
      </c>
      <c r="X5779" s="27"/>
      <c r="Y5779" s="19">
        <f t="shared" si="634"/>
        <v>0</v>
      </c>
      <c r="Z5779" s="18">
        <f t="shared" si="635"/>
        <v>0</v>
      </c>
      <c r="AA5779" s="12">
        <v>252</v>
      </c>
      <c r="AB5779" s="12">
        <v>887.33</v>
      </c>
      <c r="AC5779" s="28">
        <f>+I5779+Y5779-Z5779</f>
        <v>41.99</v>
      </c>
      <c r="AD5779" s="20">
        <f t="shared" si="636"/>
        <v>0</v>
      </c>
      <c r="AE5779">
        <v>0</v>
      </c>
    </row>
    <row r="5780" spans="1:31" x14ac:dyDescent="0.25">
      <c r="A5780" s="9">
        <v>45291</v>
      </c>
      <c r="B5780" s="10" t="s">
        <v>210</v>
      </c>
      <c r="C5780" s="10" t="s">
        <v>28</v>
      </c>
      <c r="D5780" s="10" t="s">
        <v>29</v>
      </c>
      <c r="E5780" s="10" t="s">
        <v>30</v>
      </c>
      <c r="F5780" s="10"/>
      <c r="G5780" s="10">
        <v>0</v>
      </c>
      <c r="H5780" s="11">
        <f>SUMIFS(AA:AA,$A:$A,EOMONTH($A5780,-1),$B:$B,$B5780)</f>
        <v>759</v>
      </c>
      <c r="I5780" s="63">
        <f>ROUND(SUMIFS(AC:AC,$A:$A,EOMONTH($A5780,-1),$B:$B,$B5780),2)</f>
        <v>19.59</v>
      </c>
      <c r="J5780" s="11">
        <f>SUMIFS(AB:AB,$A:$A,EOMONTH($A5780,-1),$B:$B,$B5780)</f>
        <v>2612.5</v>
      </c>
      <c r="K5780" s="13">
        <v>0</v>
      </c>
      <c r="L5780" s="25">
        <v>0</v>
      </c>
      <c r="M5780" s="15">
        <v>0</v>
      </c>
      <c r="N5780" s="14">
        <v>0</v>
      </c>
      <c r="O5780" s="16">
        <v>0</v>
      </c>
      <c r="P5780" s="16">
        <v>0</v>
      </c>
      <c r="Q5780" s="16">
        <v>525</v>
      </c>
      <c r="R5780" s="16">
        <f>Q5780*16.876/100</f>
        <v>88.599000000000018</v>
      </c>
      <c r="S5780" s="17">
        <f t="shared" si="630"/>
        <v>613.59900000000005</v>
      </c>
      <c r="T5780" s="16">
        <v>1800.75</v>
      </c>
      <c r="U5780" s="18">
        <f t="shared" si="631"/>
        <v>0</v>
      </c>
      <c r="V5780" s="18">
        <f t="shared" si="632"/>
        <v>0</v>
      </c>
      <c r="W5780" s="18">
        <f t="shared" si="633"/>
        <v>0</v>
      </c>
      <c r="X5780" s="27"/>
      <c r="Y5780" s="19">
        <f t="shared" si="634"/>
        <v>0</v>
      </c>
      <c r="Z5780" s="18">
        <f t="shared" si="635"/>
        <v>0</v>
      </c>
      <c r="AA5780" s="12">
        <v>234</v>
      </c>
      <c r="AB5780" s="12">
        <v>813.03</v>
      </c>
      <c r="AC5780" s="28">
        <f>+I5780+Y5780-Z5780</f>
        <v>19.59</v>
      </c>
      <c r="AD5780" s="20">
        <f t="shared" si="636"/>
        <v>0</v>
      </c>
      <c r="AE5780">
        <v>0</v>
      </c>
    </row>
    <row r="5781" spans="1:31" x14ac:dyDescent="0.25">
      <c r="A5781" s="9">
        <v>45291</v>
      </c>
      <c r="B5781" s="10" t="s">
        <v>211</v>
      </c>
      <c r="C5781" s="10" t="s">
        <v>28</v>
      </c>
      <c r="D5781" s="10" t="s">
        <v>29</v>
      </c>
      <c r="E5781" s="10" t="s">
        <v>30</v>
      </c>
      <c r="F5781" s="10"/>
      <c r="G5781" s="10">
        <v>0</v>
      </c>
      <c r="H5781" s="11">
        <f>SUMIFS(AA:AA,$A:$A,EOMONTH($A5781,-1),$B:$B,$B5781)</f>
        <v>1349</v>
      </c>
      <c r="I5781" s="63">
        <f>ROUND(SUMIFS(AC:AC,$A:$A,EOMONTH($A5781,-1),$B:$B,$B5781),2)</f>
        <v>27.27</v>
      </c>
      <c r="J5781" s="11">
        <f>SUMIFS(AB:AB,$A:$A,EOMONTH($A5781,-1),$B:$B,$B5781)</f>
        <v>4780.4399999999996</v>
      </c>
      <c r="K5781" s="13">
        <v>0</v>
      </c>
      <c r="L5781" s="25">
        <v>0</v>
      </c>
      <c r="M5781" s="15">
        <v>0</v>
      </c>
      <c r="N5781" s="14">
        <v>0</v>
      </c>
      <c r="O5781" s="16">
        <v>0</v>
      </c>
      <c r="P5781" s="16">
        <v>0</v>
      </c>
      <c r="Q5781" s="16">
        <v>1110</v>
      </c>
      <c r="R5781" s="16">
        <f>Q5781*16.876/100</f>
        <v>187.3236</v>
      </c>
      <c r="S5781" s="17">
        <f t="shared" si="630"/>
        <v>1297.3235999999999</v>
      </c>
      <c r="T5781" s="16">
        <v>3940.5</v>
      </c>
      <c r="U5781" s="18">
        <f t="shared" si="631"/>
        <v>0</v>
      </c>
      <c r="V5781" s="18">
        <f t="shared" si="632"/>
        <v>0</v>
      </c>
      <c r="W5781" s="18">
        <f t="shared" si="633"/>
        <v>0</v>
      </c>
      <c r="X5781" s="27"/>
      <c r="Y5781" s="19">
        <f t="shared" si="634"/>
        <v>0</v>
      </c>
      <c r="Z5781" s="18">
        <f t="shared" si="635"/>
        <v>0</v>
      </c>
      <c r="AA5781" s="12">
        <v>239</v>
      </c>
      <c r="AB5781" s="12">
        <v>836.21</v>
      </c>
      <c r="AC5781" s="28">
        <f>+I5781+Y5781-Z5781</f>
        <v>27.27</v>
      </c>
      <c r="AD5781" s="20">
        <f t="shared" si="636"/>
        <v>0</v>
      </c>
      <c r="AE5781">
        <v>0</v>
      </c>
    </row>
    <row r="5782" spans="1:31" x14ac:dyDescent="0.25">
      <c r="A5782" s="9">
        <v>45291</v>
      </c>
      <c r="B5782" s="10" t="s">
        <v>212</v>
      </c>
      <c r="C5782" s="10" t="s">
        <v>213</v>
      </c>
      <c r="D5782" s="10" t="s">
        <v>40</v>
      </c>
      <c r="E5782" s="10" t="s">
        <v>30</v>
      </c>
      <c r="F5782" s="10">
        <v>360</v>
      </c>
      <c r="G5782" s="10">
        <v>392</v>
      </c>
      <c r="H5782" s="11">
        <f>SUMIFS(AA:AA,$A:$A,EOMONTH($A5782,-1),$B:$B,$B5782)</f>
        <v>579</v>
      </c>
      <c r="I5782" s="63">
        <f>ROUND(SUMIFS(AC:AC,$A:$A,EOMONTH($A5782,-1),$B:$B,$B5782),2)</f>
        <v>-52.47</v>
      </c>
      <c r="J5782" s="11">
        <f>SUMIFS(AB:AB,$A:$A,EOMONTH($A5782,-1),$B:$B,$B5782)</f>
        <v>22621.35</v>
      </c>
      <c r="K5782" s="13">
        <v>0</v>
      </c>
      <c r="L5782" s="25">
        <v>0</v>
      </c>
      <c r="M5782" s="15">
        <v>397</v>
      </c>
      <c r="N5782" s="14">
        <v>15723.41</v>
      </c>
      <c r="O5782" s="16">
        <v>535</v>
      </c>
      <c r="P5782" s="16">
        <v>32981.86</v>
      </c>
      <c r="Q5782" s="16">
        <v>0</v>
      </c>
      <c r="R5782" s="16">
        <f>Q5782*16.876/100</f>
        <v>0</v>
      </c>
      <c r="S5782" s="17">
        <f t="shared" si="630"/>
        <v>0</v>
      </c>
      <c r="T5782" s="16">
        <v>0</v>
      </c>
      <c r="U5782" s="18">
        <f t="shared" si="631"/>
        <v>226.96799999999999</v>
      </c>
      <c r="V5782" s="18">
        <f t="shared" si="632"/>
        <v>142.91999999999999</v>
      </c>
      <c r="W5782" s="18">
        <f t="shared" si="633"/>
        <v>23.994838800000004</v>
      </c>
      <c r="X5782" s="27"/>
      <c r="Y5782" s="19">
        <f t="shared" si="634"/>
        <v>166.91483879999998</v>
      </c>
      <c r="Z5782" s="18">
        <f t="shared" si="635"/>
        <v>209.72</v>
      </c>
      <c r="AA5782" s="12">
        <v>441</v>
      </c>
      <c r="AB5782" s="12">
        <v>17442.580000000002</v>
      </c>
      <c r="AC5782" s="28">
        <f>+I5782+Y5782-Z5782</f>
        <v>-95.275161200000014</v>
      </c>
      <c r="AD5782" s="20">
        <f t="shared" si="636"/>
        <v>100</v>
      </c>
      <c r="AE5782">
        <v>0</v>
      </c>
    </row>
    <row r="5783" spans="1:31" x14ac:dyDescent="0.25">
      <c r="A5783" s="9">
        <v>45291</v>
      </c>
      <c r="B5783" s="10" t="s">
        <v>214</v>
      </c>
      <c r="C5783" s="10" t="s">
        <v>213</v>
      </c>
      <c r="D5783" s="10" t="s">
        <v>40</v>
      </c>
      <c r="E5783" s="10" t="s">
        <v>30</v>
      </c>
      <c r="F5783" s="10">
        <v>360</v>
      </c>
      <c r="G5783" s="10">
        <v>392</v>
      </c>
      <c r="H5783" s="11">
        <f>SUMIFS(AA:AA,$A:$A,EOMONTH($A5783,-1),$B:$B,$B5783)</f>
        <v>150</v>
      </c>
      <c r="I5783" s="63">
        <f>ROUND(SUMIFS(AC:AC,$A:$A,EOMONTH($A5783,-1),$B:$B,$B5783),2)</f>
        <v>-349.66</v>
      </c>
      <c r="J5783" s="11">
        <f>SUMIFS(AB:AB,$A:$A,EOMONTH($A5783,-1),$B:$B,$B5783)</f>
        <v>3925.8</v>
      </c>
      <c r="K5783" s="13">
        <v>0</v>
      </c>
      <c r="L5783" s="25">
        <v>0</v>
      </c>
      <c r="M5783" s="15">
        <v>4879</v>
      </c>
      <c r="N5783" s="14">
        <v>191429.04</v>
      </c>
      <c r="O5783" s="16">
        <v>4545</v>
      </c>
      <c r="P5783" s="16">
        <v>261971.1</v>
      </c>
      <c r="Q5783" s="16">
        <v>0</v>
      </c>
      <c r="R5783" s="16">
        <f>Q5783*16.876/100</f>
        <v>0</v>
      </c>
      <c r="S5783" s="17">
        <f t="shared" si="630"/>
        <v>0</v>
      </c>
      <c r="T5783" s="16">
        <v>0</v>
      </c>
      <c r="U5783" s="18">
        <f t="shared" si="631"/>
        <v>58.8</v>
      </c>
      <c r="V5783" s="18">
        <f t="shared" si="632"/>
        <v>1756.44</v>
      </c>
      <c r="W5783" s="18">
        <f t="shared" si="633"/>
        <v>294.88871160000002</v>
      </c>
      <c r="X5783" s="27"/>
      <c r="Y5783" s="19">
        <f t="shared" si="634"/>
        <v>2051.3287116000001</v>
      </c>
      <c r="Z5783" s="18">
        <f t="shared" si="635"/>
        <v>1781.64</v>
      </c>
      <c r="AA5783" s="12">
        <v>484</v>
      </c>
      <c r="AB5783" s="12">
        <v>19062.169999999998</v>
      </c>
      <c r="AC5783" s="28">
        <f>+I5783+Y5783-Z5783</f>
        <v>-79.971288400000049</v>
      </c>
      <c r="AD5783" s="20">
        <f t="shared" si="636"/>
        <v>80</v>
      </c>
      <c r="AE5783">
        <v>0</v>
      </c>
    </row>
    <row r="5784" spans="1:31" x14ac:dyDescent="0.25">
      <c r="A5784" s="9">
        <v>45291</v>
      </c>
      <c r="B5784" s="10" t="s">
        <v>215</v>
      </c>
      <c r="C5784" s="10" t="s">
        <v>213</v>
      </c>
      <c r="D5784" s="10" t="s">
        <v>40</v>
      </c>
      <c r="E5784" s="10" t="s">
        <v>30</v>
      </c>
      <c r="F5784" s="10">
        <v>360</v>
      </c>
      <c r="G5784" s="10">
        <v>392</v>
      </c>
      <c r="H5784" s="11">
        <f>SUMIFS(AA:AA,$A:$A,EOMONTH($A5784,-1),$B:$B,$B5784)</f>
        <v>522</v>
      </c>
      <c r="I5784" s="63">
        <f>ROUND(SUMIFS(AC:AC,$A:$A,EOMONTH($A5784,-1),$B:$B,$B5784),2)</f>
        <v>-187.56</v>
      </c>
      <c r="J5784" s="11">
        <f>SUMIFS(AB:AB,$A:$A,EOMONTH($A5784,-1),$B:$B,$B5784)</f>
        <v>20975.88</v>
      </c>
      <c r="K5784" s="13">
        <v>0</v>
      </c>
      <c r="L5784" s="25">
        <v>0</v>
      </c>
      <c r="M5784" s="15">
        <v>0</v>
      </c>
      <c r="N5784" s="14">
        <v>0</v>
      </c>
      <c r="O5784" s="16">
        <v>168</v>
      </c>
      <c r="P5784" s="16">
        <v>10116.959999999999</v>
      </c>
      <c r="Q5784" s="16">
        <v>0</v>
      </c>
      <c r="R5784" s="16">
        <f>Q5784*16.876/100</f>
        <v>0</v>
      </c>
      <c r="S5784" s="17">
        <f t="shared" si="630"/>
        <v>0</v>
      </c>
      <c r="T5784" s="16">
        <v>0</v>
      </c>
      <c r="U5784" s="18">
        <f t="shared" si="631"/>
        <v>204.624</v>
      </c>
      <c r="V5784" s="18">
        <f t="shared" si="632"/>
        <v>0</v>
      </c>
      <c r="W5784" s="18">
        <f t="shared" si="633"/>
        <v>0</v>
      </c>
      <c r="X5784" s="27"/>
      <c r="Y5784" s="19">
        <f t="shared" si="634"/>
        <v>0</v>
      </c>
      <c r="Z5784" s="18">
        <f t="shared" si="635"/>
        <v>65.855999999999995</v>
      </c>
      <c r="AA5784" s="12">
        <v>354</v>
      </c>
      <c r="AB5784" s="12">
        <v>14075.62</v>
      </c>
      <c r="AC5784" s="28">
        <f>+I5784+Y5784-Z5784</f>
        <v>-253.416</v>
      </c>
      <c r="AD5784" s="20">
        <f t="shared" si="636"/>
        <v>260</v>
      </c>
      <c r="AE5784">
        <v>60</v>
      </c>
    </row>
    <row r="5785" spans="1:31" x14ac:dyDescent="0.25">
      <c r="A5785" s="9">
        <v>45291</v>
      </c>
      <c r="B5785" s="10" t="s">
        <v>216</v>
      </c>
      <c r="C5785" s="10" t="s">
        <v>213</v>
      </c>
      <c r="D5785" s="10" t="s">
        <v>40</v>
      </c>
      <c r="E5785" s="10" t="s">
        <v>30</v>
      </c>
      <c r="F5785" s="10">
        <v>500</v>
      </c>
      <c r="G5785" s="10">
        <v>545</v>
      </c>
      <c r="H5785" s="11">
        <f>SUMIFS(AA:AA,$A:$A,EOMONTH($A5785,-1),$B:$B,$B5785)</f>
        <v>763</v>
      </c>
      <c r="I5785" s="63">
        <f>ROUND(SUMIFS(AC:AC,$A:$A,EOMONTH($A5785,-1),$B:$B,$B5785),2)</f>
        <v>209.11</v>
      </c>
      <c r="J5785" s="11">
        <f>SUMIFS(AB:AB,$A:$A,EOMONTH($A5785,-1),$B:$B,$B5785)</f>
        <v>35495.9</v>
      </c>
      <c r="K5785" s="13">
        <v>0</v>
      </c>
      <c r="L5785" s="25">
        <v>0</v>
      </c>
      <c r="M5785" s="15">
        <v>198</v>
      </c>
      <c r="N5785" s="14">
        <v>11097.69</v>
      </c>
      <c r="O5785" s="16">
        <v>287</v>
      </c>
      <c r="P5785" s="16">
        <v>26089.59</v>
      </c>
      <c r="Q5785" s="16">
        <v>0</v>
      </c>
      <c r="R5785" s="16">
        <f>Q5785*16.876/100</f>
        <v>0</v>
      </c>
      <c r="S5785" s="17">
        <f t="shared" si="630"/>
        <v>0</v>
      </c>
      <c r="T5785" s="16">
        <v>0</v>
      </c>
      <c r="U5785" s="18">
        <f t="shared" si="631"/>
        <v>415.83499999999998</v>
      </c>
      <c r="V5785" s="18">
        <f t="shared" si="632"/>
        <v>99</v>
      </c>
      <c r="W5785" s="18">
        <f t="shared" si="633"/>
        <v>16.621110000000002</v>
      </c>
      <c r="X5785" s="27"/>
      <c r="Y5785" s="19">
        <f t="shared" si="634"/>
        <v>115.62111</v>
      </c>
      <c r="Z5785" s="18">
        <f t="shared" si="635"/>
        <v>156.41499999999999</v>
      </c>
      <c r="AA5785" s="12">
        <v>674</v>
      </c>
      <c r="AB5785" s="12">
        <v>34122.67</v>
      </c>
      <c r="AC5785" s="28">
        <f>+I5785+Y5785-Z5785</f>
        <v>168.31611000000001</v>
      </c>
      <c r="AD5785" s="20">
        <f t="shared" si="636"/>
        <v>0</v>
      </c>
      <c r="AE5785">
        <v>0</v>
      </c>
    </row>
    <row r="5786" spans="1:31" x14ac:dyDescent="0.25">
      <c r="A5786" s="9">
        <v>45291</v>
      </c>
      <c r="B5786" s="10" t="s">
        <v>217</v>
      </c>
      <c r="C5786" s="10" t="s">
        <v>213</v>
      </c>
      <c r="D5786" s="10" t="s">
        <v>40</v>
      </c>
      <c r="E5786" s="10" t="s">
        <v>30</v>
      </c>
      <c r="F5786" s="10">
        <v>500</v>
      </c>
      <c r="G5786" s="10">
        <v>545</v>
      </c>
      <c r="H5786" s="11">
        <f>SUMIFS(AA:AA,$A:$A,EOMONTH($A5786,-1),$B:$B,$B5786)</f>
        <v>-13</v>
      </c>
      <c r="I5786" s="63">
        <f>ROUND(SUMIFS(AC:AC,$A:$A,EOMONTH($A5786,-1),$B:$B,$B5786),2)</f>
        <v>8.3800000000000008</v>
      </c>
      <c r="J5786" s="11">
        <f>SUMIFS(AB:AB,$A:$A,EOMONTH($A5786,-1),$B:$B,$B5786)</f>
        <v>373.07</v>
      </c>
      <c r="K5786" s="13">
        <v>0</v>
      </c>
      <c r="L5786" s="25">
        <v>0</v>
      </c>
      <c r="M5786" s="15">
        <v>4297</v>
      </c>
      <c r="N5786" s="14">
        <v>239004.61</v>
      </c>
      <c r="O5786" s="16">
        <v>3483</v>
      </c>
      <c r="P5786" s="16">
        <v>272451.51</v>
      </c>
      <c r="Q5786" s="16">
        <v>0</v>
      </c>
      <c r="R5786" s="16">
        <f>Q5786*16.876/100</f>
        <v>0</v>
      </c>
      <c r="S5786" s="17">
        <f t="shared" si="630"/>
        <v>0</v>
      </c>
      <c r="T5786" s="16">
        <v>0</v>
      </c>
      <c r="U5786" s="18">
        <f t="shared" si="631"/>
        <v>-7.085</v>
      </c>
      <c r="V5786" s="18">
        <f t="shared" si="632"/>
        <v>2148.5</v>
      </c>
      <c r="W5786" s="18">
        <f t="shared" si="633"/>
        <v>360.71166500000004</v>
      </c>
      <c r="X5786" s="27"/>
      <c r="Y5786" s="19">
        <f t="shared" si="634"/>
        <v>2509.2116649999998</v>
      </c>
      <c r="Z5786" s="18">
        <f t="shared" si="635"/>
        <v>1898.2349999999999</v>
      </c>
      <c r="AA5786" s="12">
        <v>801</v>
      </c>
      <c r="AB5786" s="12">
        <v>44425.55</v>
      </c>
      <c r="AC5786" s="28">
        <f>+I5786+Y5786-Z5786</f>
        <v>619.35666500000002</v>
      </c>
      <c r="AD5786" s="20">
        <f t="shared" si="636"/>
        <v>0</v>
      </c>
      <c r="AE5786">
        <v>0</v>
      </c>
    </row>
    <row r="5787" spans="1:31" x14ac:dyDescent="0.25">
      <c r="A5787" s="59">
        <v>45291</v>
      </c>
      <c r="B5787" s="60" t="s">
        <v>218</v>
      </c>
      <c r="C5787" s="60" t="s">
        <v>213</v>
      </c>
      <c r="D5787" s="60" t="s">
        <v>40</v>
      </c>
      <c r="E5787" s="60" t="s">
        <v>30</v>
      </c>
      <c r="F5787" s="10"/>
      <c r="G5787" s="10"/>
      <c r="H5787" s="11"/>
      <c r="I5787" s="63">
        <f>ROUND(SUMIFS(AC:AC,$A:$A,EOMONTH($A5787,-1),$B:$B,$B5787),2)</f>
        <v>-79.16</v>
      </c>
      <c r="J5787" s="11"/>
      <c r="K5787" s="13"/>
      <c r="L5787" s="25"/>
      <c r="M5787" s="15"/>
      <c r="N5787" s="14"/>
      <c r="O5787" s="16"/>
      <c r="P5787" s="16"/>
      <c r="Q5787" s="16"/>
      <c r="R5787" s="16"/>
      <c r="S5787" s="17">
        <f t="shared" si="630"/>
        <v>0</v>
      </c>
      <c r="T5787" s="16"/>
      <c r="U5787" s="18">
        <f t="shared" si="631"/>
        <v>0</v>
      </c>
      <c r="V5787" s="18">
        <f t="shared" si="632"/>
        <v>0</v>
      </c>
      <c r="W5787" s="18">
        <f t="shared" si="633"/>
        <v>0</v>
      </c>
      <c r="X5787" s="27"/>
      <c r="Y5787" s="19">
        <f t="shared" si="634"/>
        <v>0</v>
      </c>
      <c r="Z5787" s="18">
        <f t="shared" si="635"/>
        <v>0</v>
      </c>
      <c r="AA5787" s="12"/>
      <c r="AB5787" s="12"/>
      <c r="AC5787" s="28">
        <f>+I5787+Y5787-Z5787</f>
        <v>-79.16</v>
      </c>
      <c r="AD5787" s="20">
        <f t="shared" si="636"/>
        <v>80</v>
      </c>
      <c r="AE5787">
        <v>0</v>
      </c>
    </row>
    <row r="5788" spans="1:31" x14ac:dyDescent="0.25">
      <c r="A5788" s="9">
        <v>45291</v>
      </c>
      <c r="B5788" s="10" t="s">
        <v>219</v>
      </c>
      <c r="C5788" s="10" t="s">
        <v>185</v>
      </c>
      <c r="D5788" s="10" t="s">
        <v>40</v>
      </c>
      <c r="E5788" s="10" t="s">
        <v>30</v>
      </c>
      <c r="F5788" s="10">
        <v>85</v>
      </c>
      <c r="G5788" s="10">
        <v>93</v>
      </c>
      <c r="H5788" s="11">
        <f>SUMIFS(AA:AA,$A:$A,EOMONTH($A5788,-1),$B:$B,$B5788)</f>
        <v>613</v>
      </c>
      <c r="I5788" s="63">
        <f>ROUND(SUMIFS(AC:AC,$A:$A,EOMONTH($A5788,-1),$B:$B,$B5788),2)</f>
        <v>74.7</v>
      </c>
      <c r="J5788" s="11">
        <f>SUMIFS(AB:AB,$A:$A,EOMONTH($A5788,-1),$B:$B,$B5788)</f>
        <v>78.23</v>
      </c>
      <c r="K5788" s="13">
        <v>0</v>
      </c>
      <c r="L5788" s="25">
        <v>0</v>
      </c>
      <c r="M5788" s="15">
        <v>0</v>
      </c>
      <c r="N5788" s="14">
        <v>0</v>
      </c>
      <c r="O5788" s="16">
        <v>124</v>
      </c>
      <c r="P5788" s="16">
        <v>2549.8000000000002</v>
      </c>
      <c r="Q5788" s="16">
        <v>0</v>
      </c>
      <c r="R5788" s="16">
        <f>Q5788*16.876/100</f>
        <v>0</v>
      </c>
      <c r="S5788" s="17">
        <f t="shared" si="630"/>
        <v>0</v>
      </c>
      <c r="T5788" s="16">
        <v>0</v>
      </c>
      <c r="U5788" s="18">
        <f t="shared" si="631"/>
        <v>57.009</v>
      </c>
      <c r="V5788" s="18">
        <f t="shared" si="632"/>
        <v>0</v>
      </c>
      <c r="W5788" s="18">
        <f t="shared" si="633"/>
        <v>0</v>
      </c>
      <c r="X5788" s="27"/>
      <c r="Y5788" s="19">
        <f t="shared" si="634"/>
        <v>0</v>
      </c>
      <c r="Z5788" s="18">
        <f t="shared" si="635"/>
        <v>11.532</v>
      </c>
      <c r="AA5788" s="12">
        <v>489</v>
      </c>
      <c r="AB5788" s="12">
        <v>-2471.5700000000002</v>
      </c>
      <c r="AC5788" s="28">
        <f>+I5788+Y5788-Z5788</f>
        <v>63.168000000000006</v>
      </c>
      <c r="AD5788" s="20">
        <f t="shared" si="636"/>
        <v>0</v>
      </c>
      <c r="AE5788">
        <v>0</v>
      </c>
    </row>
    <row r="5789" spans="1:31" x14ac:dyDescent="0.25">
      <c r="A5789" s="9">
        <v>45291</v>
      </c>
      <c r="B5789" s="10" t="s">
        <v>220</v>
      </c>
      <c r="C5789" s="10" t="s">
        <v>185</v>
      </c>
      <c r="D5789" s="10" t="s">
        <v>40</v>
      </c>
      <c r="E5789" s="10" t="s">
        <v>30</v>
      </c>
      <c r="F5789" s="10">
        <v>85</v>
      </c>
      <c r="G5789" s="10">
        <v>93</v>
      </c>
      <c r="H5789" s="11">
        <f>SUMIFS(AA:AA,$A:$A,EOMONTH($A5789,-1),$B:$B,$B5789)</f>
        <v>668</v>
      </c>
      <c r="I5789" s="63">
        <f>ROUND(SUMIFS(AC:AC,$A:$A,EOMONTH($A5789,-1),$B:$B,$B5789),2)</f>
        <v>12.46</v>
      </c>
      <c r="J5789" s="11">
        <f>SUMIFS(AB:AB,$A:$A,EOMONTH($A5789,-1),$B:$B,$B5789)</f>
        <v>18518.5</v>
      </c>
      <c r="K5789" s="13">
        <v>0</v>
      </c>
      <c r="L5789" s="25">
        <v>0</v>
      </c>
      <c r="M5789" s="15">
        <v>0</v>
      </c>
      <c r="N5789" s="14">
        <v>0</v>
      </c>
      <c r="O5789" s="16">
        <v>0</v>
      </c>
      <c r="P5789" s="16">
        <v>0</v>
      </c>
      <c r="Q5789" s="16">
        <v>0</v>
      </c>
      <c r="R5789" s="16">
        <f>Q5789*16.876/100</f>
        <v>0</v>
      </c>
      <c r="S5789" s="17">
        <f t="shared" si="630"/>
        <v>0</v>
      </c>
      <c r="T5789" s="16">
        <v>0</v>
      </c>
      <c r="U5789" s="18">
        <f t="shared" si="631"/>
        <v>62.124000000000002</v>
      </c>
      <c r="V5789" s="18">
        <f t="shared" si="632"/>
        <v>0</v>
      </c>
      <c r="W5789" s="18">
        <f t="shared" si="633"/>
        <v>0</v>
      </c>
      <c r="X5789" s="27"/>
      <c r="Y5789" s="19">
        <f t="shared" si="634"/>
        <v>0</v>
      </c>
      <c r="Z5789" s="18">
        <f t="shared" si="635"/>
        <v>0</v>
      </c>
      <c r="AA5789" s="12">
        <v>668</v>
      </c>
      <c r="AB5789" s="12">
        <v>18518.5</v>
      </c>
      <c r="AC5789" s="28">
        <f>+I5789+Y5789-Z5789</f>
        <v>12.46</v>
      </c>
      <c r="AD5789" s="20">
        <f t="shared" si="636"/>
        <v>0</v>
      </c>
      <c r="AE5789">
        <v>0</v>
      </c>
    </row>
    <row r="5790" spans="1:31" x14ac:dyDescent="0.25">
      <c r="A5790" s="9">
        <v>45291</v>
      </c>
      <c r="B5790" s="10" t="s">
        <v>221</v>
      </c>
      <c r="C5790" s="10" t="s">
        <v>185</v>
      </c>
      <c r="D5790" s="10" t="s">
        <v>40</v>
      </c>
      <c r="E5790" s="10" t="s">
        <v>30</v>
      </c>
      <c r="F5790" s="10">
        <v>85</v>
      </c>
      <c r="G5790" s="10">
        <v>93</v>
      </c>
      <c r="H5790" s="11">
        <f>SUMIFS(AA:AA,$A:$A,EOMONTH($A5790,-1),$B:$B,$B5790)</f>
        <v>2040</v>
      </c>
      <c r="I5790" s="63">
        <f>ROUND(SUMIFS(AC:AC,$A:$A,EOMONTH($A5790,-1),$B:$B,$B5790),2)</f>
        <v>72.010000000000005</v>
      </c>
      <c r="J5790" s="11">
        <f>SUMIFS(AB:AB,$A:$A,EOMONTH($A5790,-1),$B:$B,$B5790)</f>
        <v>56512.800000000003</v>
      </c>
      <c r="K5790" s="13">
        <v>0</v>
      </c>
      <c r="L5790" s="25">
        <v>0</v>
      </c>
      <c r="M5790" s="15">
        <v>0</v>
      </c>
      <c r="N5790" s="14">
        <v>0</v>
      </c>
      <c r="O5790" s="16">
        <v>0</v>
      </c>
      <c r="P5790" s="16">
        <v>0</v>
      </c>
      <c r="Q5790" s="16">
        <v>0</v>
      </c>
      <c r="R5790" s="16">
        <f>Q5790*16.876/100</f>
        <v>0</v>
      </c>
      <c r="S5790" s="17">
        <f t="shared" si="630"/>
        <v>0</v>
      </c>
      <c r="T5790" s="16">
        <v>0</v>
      </c>
      <c r="U5790" s="18">
        <f t="shared" si="631"/>
        <v>189.72</v>
      </c>
      <c r="V5790" s="18">
        <f t="shared" si="632"/>
        <v>0</v>
      </c>
      <c r="W5790" s="18">
        <f t="shared" si="633"/>
        <v>0</v>
      </c>
      <c r="X5790" s="27"/>
      <c r="Y5790" s="19">
        <f t="shared" si="634"/>
        <v>0</v>
      </c>
      <c r="Z5790" s="18">
        <f t="shared" si="635"/>
        <v>0</v>
      </c>
      <c r="AA5790" s="12">
        <v>2040</v>
      </c>
      <c r="AB5790" s="12">
        <v>56512.800000000003</v>
      </c>
      <c r="AC5790" s="28">
        <f>+I5790+Y5790-Z5790</f>
        <v>72.010000000000005</v>
      </c>
      <c r="AD5790" s="20">
        <f t="shared" si="636"/>
        <v>0</v>
      </c>
      <c r="AE5790">
        <v>0</v>
      </c>
    </row>
    <row r="5791" spans="1:31" x14ac:dyDescent="0.25">
      <c r="A5791" s="9">
        <v>45291</v>
      </c>
      <c r="B5791" s="10" t="s">
        <v>222</v>
      </c>
      <c r="C5791" s="10" t="s">
        <v>185</v>
      </c>
      <c r="D5791" s="10" t="s">
        <v>40</v>
      </c>
      <c r="E5791" s="10" t="s">
        <v>30</v>
      </c>
      <c r="F5791" s="10">
        <v>85</v>
      </c>
      <c r="G5791" s="10">
        <v>93</v>
      </c>
      <c r="H5791" s="11">
        <f>SUMIFS(AA:AA,$A:$A,EOMONTH($A5791,-1),$B:$B,$B5791)</f>
        <v>239</v>
      </c>
      <c r="I5791" s="63">
        <f>ROUND(SUMIFS(AC:AC,$A:$A,EOMONTH($A5791,-1),$B:$B,$B5791),2)</f>
        <v>-0.97</v>
      </c>
      <c r="J5791" s="11">
        <f>SUMIFS(AB:AB,$A:$A,EOMONTH($A5791,-1),$B:$B,$B5791)</f>
        <v>-1514.87</v>
      </c>
      <c r="K5791" s="13">
        <v>0</v>
      </c>
      <c r="L5791" s="25">
        <v>0</v>
      </c>
      <c r="M5791" s="15">
        <v>0</v>
      </c>
      <c r="N5791" s="14">
        <v>0</v>
      </c>
      <c r="O5791" s="16">
        <v>0</v>
      </c>
      <c r="P5791" s="16">
        <v>0</v>
      </c>
      <c r="Q5791" s="16">
        <v>0</v>
      </c>
      <c r="R5791" s="16">
        <f>Q5791*16.876/100</f>
        <v>0</v>
      </c>
      <c r="S5791" s="17">
        <f t="shared" si="630"/>
        <v>0</v>
      </c>
      <c r="T5791" s="16">
        <v>0</v>
      </c>
      <c r="U5791" s="18">
        <f t="shared" si="631"/>
        <v>22.227</v>
      </c>
      <c r="V5791" s="18">
        <f t="shared" si="632"/>
        <v>0</v>
      </c>
      <c r="W5791" s="18">
        <f t="shared" si="633"/>
        <v>0</v>
      </c>
      <c r="X5791" s="27"/>
      <c r="Y5791" s="19">
        <f t="shared" si="634"/>
        <v>0</v>
      </c>
      <c r="Z5791" s="18">
        <f t="shared" si="635"/>
        <v>0</v>
      </c>
      <c r="AA5791" s="12">
        <v>239</v>
      </c>
      <c r="AB5791" s="12">
        <v>-1514.87</v>
      </c>
      <c r="AC5791" s="28">
        <f>+I5791+Y5791-Z5791</f>
        <v>-0.97</v>
      </c>
      <c r="AD5791" s="20">
        <f t="shared" si="636"/>
        <v>10</v>
      </c>
      <c r="AE5791">
        <v>10</v>
      </c>
    </row>
    <row r="5792" spans="1:31" x14ac:dyDescent="0.25">
      <c r="A5792" s="9">
        <v>45291</v>
      </c>
      <c r="B5792" s="10" t="s">
        <v>223</v>
      </c>
      <c r="C5792" s="10" t="s">
        <v>185</v>
      </c>
      <c r="D5792" s="10" t="s">
        <v>40</v>
      </c>
      <c r="E5792" s="10" t="s">
        <v>30</v>
      </c>
      <c r="F5792" s="10">
        <v>85</v>
      </c>
      <c r="G5792" s="10">
        <v>93</v>
      </c>
      <c r="H5792" s="11">
        <f>SUMIFS(AA:AA,$A:$A,EOMONTH($A5792,-1),$B:$B,$B5792)</f>
        <v>313</v>
      </c>
      <c r="I5792" s="63">
        <f>ROUND(SUMIFS(AC:AC,$A:$A,EOMONTH($A5792,-1),$B:$B,$B5792),2)</f>
        <v>7.95</v>
      </c>
      <c r="J5792" s="11">
        <f>SUMIFS(AB:AB,$A:$A,EOMONTH($A5792,-1),$B:$B,$B5792)</f>
        <v>-1557.64</v>
      </c>
      <c r="K5792" s="13">
        <v>0</v>
      </c>
      <c r="L5792" s="25">
        <v>0</v>
      </c>
      <c r="M5792" s="15">
        <v>0</v>
      </c>
      <c r="N5792" s="14">
        <v>0</v>
      </c>
      <c r="O5792" s="16">
        <v>100</v>
      </c>
      <c r="P5792" s="16">
        <v>2008</v>
      </c>
      <c r="Q5792" s="16">
        <v>0</v>
      </c>
      <c r="R5792" s="16">
        <f>Q5792*16.876/100</f>
        <v>0</v>
      </c>
      <c r="S5792" s="17">
        <f t="shared" si="630"/>
        <v>0</v>
      </c>
      <c r="T5792" s="16">
        <v>0</v>
      </c>
      <c r="U5792" s="18">
        <f t="shared" si="631"/>
        <v>29.109000000000002</v>
      </c>
      <c r="V5792" s="18">
        <f t="shared" si="632"/>
        <v>0</v>
      </c>
      <c r="W5792" s="18">
        <f t="shared" si="633"/>
        <v>0</v>
      </c>
      <c r="X5792" s="27"/>
      <c r="Y5792" s="19">
        <f t="shared" si="634"/>
        <v>0</v>
      </c>
      <c r="Z5792" s="18">
        <f t="shared" si="635"/>
        <v>9.3000000000000007</v>
      </c>
      <c r="AA5792" s="12">
        <v>213</v>
      </c>
      <c r="AB5792" s="12">
        <v>-3565.64</v>
      </c>
      <c r="AC5792" s="28">
        <f>+I5792+Y5792-Z5792</f>
        <v>-1.3500000000000005</v>
      </c>
      <c r="AD5792" s="20">
        <f t="shared" si="636"/>
        <v>10</v>
      </c>
      <c r="AE5792">
        <v>10</v>
      </c>
    </row>
    <row r="5793" spans="1:31" x14ac:dyDescent="0.25">
      <c r="A5793" s="9">
        <v>45291</v>
      </c>
      <c r="B5793" s="10" t="s">
        <v>224</v>
      </c>
      <c r="C5793" s="10" t="s">
        <v>185</v>
      </c>
      <c r="D5793" s="10" t="s">
        <v>40</v>
      </c>
      <c r="E5793" s="10" t="s">
        <v>30</v>
      </c>
      <c r="F5793" s="10">
        <v>85</v>
      </c>
      <c r="G5793" s="10">
        <v>93</v>
      </c>
      <c r="H5793" s="11">
        <f>SUMIFS(AA:AA,$A:$A,EOMONTH($A5793,-1),$B:$B,$B5793)</f>
        <v>619</v>
      </c>
      <c r="I5793" s="63">
        <f>ROUND(SUMIFS(AC:AC,$A:$A,EOMONTH($A5793,-1),$B:$B,$B5793),2)</f>
        <v>10.72</v>
      </c>
      <c r="J5793" s="11">
        <f>SUMIFS(AB:AB,$A:$A,EOMONTH($A5793,-1),$B:$B,$B5793)</f>
        <v>17022.5</v>
      </c>
      <c r="K5793" s="13">
        <v>0</v>
      </c>
      <c r="L5793" s="25">
        <v>0</v>
      </c>
      <c r="M5793" s="15">
        <v>0</v>
      </c>
      <c r="N5793" s="14">
        <v>0</v>
      </c>
      <c r="O5793" s="16">
        <v>100</v>
      </c>
      <c r="P5793" s="16">
        <v>2008</v>
      </c>
      <c r="Q5793" s="16">
        <v>0</v>
      </c>
      <c r="R5793" s="16">
        <f>Q5793*16.876/100</f>
        <v>0</v>
      </c>
      <c r="S5793" s="17">
        <f t="shared" si="630"/>
        <v>0</v>
      </c>
      <c r="T5793" s="16">
        <v>0</v>
      </c>
      <c r="U5793" s="18">
        <f t="shared" si="631"/>
        <v>57.567</v>
      </c>
      <c r="V5793" s="18">
        <f t="shared" si="632"/>
        <v>0</v>
      </c>
      <c r="W5793" s="18">
        <f t="shared" si="633"/>
        <v>0</v>
      </c>
      <c r="X5793" s="27"/>
      <c r="Y5793" s="19">
        <f t="shared" si="634"/>
        <v>0</v>
      </c>
      <c r="Z5793" s="18">
        <f t="shared" si="635"/>
        <v>9.3000000000000007</v>
      </c>
      <c r="AA5793" s="12">
        <v>519</v>
      </c>
      <c r="AB5793" s="12">
        <v>15014.5</v>
      </c>
      <c r="AC5793" s="28">
        <f>+I5793+Y5793-Z5793</f>
        <v>1.42</v>
      </c>
      <c r="AD5793" s="20">
        <f t="shared" si="636"/>
        <v>0</v>
      </c>
      <c r="AE5793">
        <v>0</v>
      </c>
    </row>
    <row r="5794" spans="1:31" x14ac:dyDescent="0.25">
      <c r="A5794" s="9">
        <v>45291</v>
      </c>
      <c r="B5794" s="10" t="s">
        <v>225</v>
      </c>
      <c r="C5794" s="10" t="s">
        <v>185</v>
      </c>
      <c r="D5794" s="10" t="s">
        <v>40</v>
      </c>
      <c r="E5794" s="10" t="s">
        <v>30</v>
      </c>
      <c r="F5794" s="10">
        <v>160</v>
      </c>
      <c r="G5794" s="10">
        <v>174</v>
      </c>
      <c r="H5794" s="11">
        <f>SUMIFS(AA:AA,$A:$A,EOMONTH($A5794,-1),$B:$B,$B5794)</f>
        <v>165</v>
      </c>
      <c r="I5794" s="63">
        <f>ROUND(SUMIFS(AC:AC,$A:$A,EOMONTH($A5794,-1),$B:$B,$B5794),2)</f>
        <v>31.55</v>
      </c>
      <c r="J5794" s="11">
        <f>SUMIFS(AB:AB,$A:$A,EOMONTH($A5794,-1),$B:$B,$B5794)</f>
        <v>2164.8000000000002</v>
      </c>
      <c r="K5794" s="13">
        <v>0</v>
      </c>
      <c r="L5794" s="25">
        <v>0</v>
      </c>
      <c r="M5794" s="15">
        <v>980</v>
      </c>
      <c r="N5794" s="14">
        <v>16776.2</v>
      </c>
      <c r="O5794" s="16">
        <v>100</v>
      </c>
      <c r="P5794" s="16">
        <v>3212</v>
      </c>
      <c r="Q5794" s="16">
        <v>0</v>
      </c>
      <c r="R5794" s="16">
        <f>Q5794*16.876/100</f>
        <v>0</v>
      </c>
      <c r="S5794" s="17">
        <f t="shared" si="630"/>
        <v>0</v>
      </c>
      <c r="T5794" s="16">
        <v>0</v>
      </c>
      <c r="U5794" s="18">
        <f t="shared" si="631"/>
        <v>28.71</v>
      </c>
      <c r="V5794" s="18">
        <f t="shared" si="632"/>
        <v>156.80000000000001</v>
      </c>
      <c r="W5794" s="18">
        <f t="shared" si="633"/>
        <v>26.325152000000003</v>
      </c>
      <c r="X5794" s="27"/>
      <c r="Y5794" s="19">
        <f t="shared" si="634"/>
        <v>183.12515200000001</v>
      </c>
      <c r="Z5794" s="18">
        <f t="shared" si="635"/>
        <v>17.399999999999999</v>
      </c>
      <c r="AA5794" s="12">
        <v>1045</v>
      </c>
      <c r="AB5794" s="12">
        <v>17629</v>
      </c>
      <c r="AC5794" s="28">
        <f>+I5794+Y5794-Z5794</f>
        <v>197.27515200000002</v>
      </c>
      <c r="AD5794" s="20">
        <f t="shared" si="636"/>
        <v>0</v>
      </c>
      <c r="AE5794">
        <v>0</v>
      </c>
    </row>
    <row r="5795" spans="1:31" x14ac:dyDescent="0.25">
      <c r="A5795" s="9">
        <v>45291</v>
      </c>
      <c r="B5795" s="10" t="s">
        <v>226</v>
      </c>
      <c r="C5795" s="10" t="s">
        <v>185</v>
      </c>
      <c r="D5795" s="10" t="s">
        <v>40</v>
      </c>
      <c r="E5795" s="10" t="s">
        <v>30</v>
      </c>
      <c r="F5795" s="10">
        <v>160</v>
      </c>
      <c r="G5795" s="10">
        <v>174</v>
      </c>
      <c r="H5795" s="11">
        <f>SUMIFS(AA:AA,$A:$A,EOMONTH($A5795,-1),$B:$B,$B5795)</f>
        <v>254</v>
      </c>
      <c r="I5795" s="63">
        <f>ROUND(SUMIFS(AC:AC,$A:$A,EOMONTH($A5795,-1),$B:$B,$B5795),2)</f>
        <v>-40.33</v>
      </c>
      <c r="J5795" s="11">
        <f>SUMIFS(AB:AB,$A:$A,EOMONTH($A5795,-1),$B:$B,$B5795)</f>
        <v>8382</v>
      </c>
      <c r="K5795" s="13">
        <v>0</v>
      </c>
      <c r="L5795" s="25">
        <v>0</v>
      </c>
      <c r="M5795" s="15">
        <v>225</v>
      </c>
      <c r="N5795" s="14">
        <v>3892.64</v>
      </c>
      <c r="O5795" s="16">
        <v>0</v>
      </c>
      <c r="P5795" s="16">
        <v>0</v>
      </c>
      <c r="Q5795" s="16">
        <v>0</v>
      </c>
      <c r="R5795" s="16">
        <f>Q5795*16.876/100</f>
        <v>0</v>
      </c>
      <c r="S5795" s="17">
        <f t="shared" si="630"/>
        <v>0</v>
      </c>
      <c r="T5795" s="16">
        <v>0</v>
      </c>
      <c r="U5795" s="18">
        <f t="shared" si="631"/>
        <v>44.195999999999998</v>
      </c>
      <c r="V5795" s="18">
        <f t="shared" si="632"/>
        <v>36</v>
      </c>
      <c r="W5795" s="18">
        <f t="shared" si="633"/>
        <v>6.0440399999999999</v>
      </c>
      <c r="X5795" s="27"/>
      <c r="Y5795" s="19">
        <f t="shared" si="634"/>
        <v>42.044040000000003</v>
      </c>
      <c r="Z5795" s="18">
        <f t="shared" si="635"/>
        <v>0</v>
      </c>
      <c r="AA5795" s="12">
        <v>479</v>
      </c>
      <c r="AB5795" s="12">
        <v>12274.64</v>
      </c>
      <c r="AC5795" s="28">
        <f>+I5795+Y5795-Z5795</f>
        <v>1.7140400000000042</v>
      </c>
      <c r="AD5795" s="20">
        <f t="shared" si="636"/>
        <v>0</v>
      </c>
      <c r="AE5795">
        <v>0</v>
      </c>
    </row>
    <row r="5796" spans="1:31" x14ac:dyDescent="0.25">
      <c r="A5796" s="9">
        <v>45291</v>
      </c>
      <c r="B5796" s="10" t="s">
        <v>227</v>
      </c>
      <c r="C5796" s="10" t="s">
        <v>185</v>
      </c>
      <c r="D5796" s="10" t="s">
        <v>40</v>
      </c>
      <c r="E5796" s="10" t="s">
        <v>30</v>
      </c>
      <c r="F5796" s="10">
        <v>160</v>
      </c>
      <c r="G5796" s="10">
        <v>174</v>
      </c>
      <c r="H5796" s="11">
        <f>SUMIFS(AA:AA,$A:$A,EOMONTH($A5796,-1),$B:$B,$B5796)</f>
        <v>370</v>
      </c>
      <c r="I5796" s="63">
        <f>ROUND(SUMIFS(AC:AC,$A:$A,EOMONTH($A5796,-1),$B:$B,$B5796),2)</f>
        <v>-6.49</v>
      </c>
      <c r="J5796" s="11">
        <f>SUMIFS(AB:AB,$A:$A,EOMONTH($A5796,-1),$B:$B,$B5796)</f>
        <v>12210</v>
      </c>
      <c r="K5796" s="13">
        <v>0</v>
      </c>
      <c r="L5796" s="25">
        <v>0</v>
      </c>
      <c r="M5796" s="15">
        <v>0</v>
      </c>
      <c r="N5796" s="14">
        <v>0</v>
      </c>
      <c r="O5796" s="16">
        <v>0</v>
      </c>
      <c r="P5796" s="16">
        <v>0</v>
      </c>
      <c r="Q5796" s="16">
        <v>0</v>
      </c>
      <c r="R5796" s="16">
        <f>Q5796*16.876/100</f>
        <v>0</v>
      </c>
      <c r="S5796" s="17">
        <f t="shared" si="630"/>
        <v>0</v>
      </c>
      <c r="T5796" s="16">
        <v>0</v>
      </c>
      <c r="U5796" s="18">
        <f t="shared" si="631"/>
        <v>64.38</v>
      </c>
      <c r="V5796" s="18">
        <f t="shared" si="632"/>
        <v>0</v>
      </c>
      <c r="W5796" s="18">
        <f t="shared" si="633"/>
        <v>0</v>
      </c>
      <c r="X5796" s="27"/>
      <c r="Y5796" s="19">
        <f t="shared" si="634"/>
        <v>0</v>
      </c>
      <c r="Z5796" s="18">
        <f t="shared" si="635"/>
        <v>0</v>
      </c>
      <c r="AA5796" s="12">
        <v>370</v>
      </c>
      <c r="AB5796" s="12">
        <v>12210</v>
      </c>
      <c r="AC5796" s="28">
        <f>+I5796+Y5796-Z5796</f>
        <v>-6.49</v>
      </c>
      <c r="AD5796" s="20">
        <f t="shared" si="636"/>
        <v>10</v>
      </c>
      <c r="AE5796">
        <v>10</v>
      </c>
    </row>
    <row r="5797" spans="1:31" x14ac:dyDescent="0.25">
      <c r="A5797" s="9">
        <v>45291</v>
      </c>
      <c r="B5797" s="10" t="s">
        <v>228</v>
      </c>
      <c r="C5797" s="10" t="s">
        <v>185</v>
      </c>
      <c r="D5797" s="10" t="s">
        <v>40</v>
      </c>
      <c r="E5797" s="10" t="s">
        <v>30</v>
      </c>
      <c r="F5797" s="10">
        <v>160</v>
      </c>
      <c r="G5797" s="10">
        <v>174</v>
      </c>
      <c r="H5797" s="11">
        <f>SUMIFS(AA:AA,$A:$A,EOMONTH($A5797,-1),$B:$B,$B5797)</f>
        <v>176</v>
      </c>
      <c r="I5797" s="63">
        <f>ROUND(SUMIFS(AC:AC,$A:$A,EOMONTH($A5797,-1),$B:$B,$B5797),2)</f>
        <v>-90.24</v>
      </c>
      <c r="J5797" s="11">
        <f>SUMIFS(AB:AB,$A:$A,EOMONTH($A5797,-1),$B:$B,$B5797)</f>
        <v>5808</v>
      </c>
      <c r="K5797" s="13">
        <v>0</v>
      </c>
      <c r="L5797" s="25">
        <v>0</v>
      </c>
      <c r="M5797" s="15">
        <v>605</v>
      </c>
      <c r="N5797" s="14">
        <v>10415.43</v>
      </c>
      <c r="O5797" s="16">
        <v>150</v>
      </c>
      <c r="P5797" s="16">
        <v>5146.5</v>
      </c>
      <c r="Q5797" s="16">
        <v>0</v>
      </c>
      <c r="R5797" s="16">
        <f>Q5797*16.876/100</f>
        <v>0</v>
      </c>
      <c r="S5797" s="17">
        <f t="shared" si="630"/>
        <v>0</v>
      </c>
      <c r="T5797" s="16">
        <v>0</v>
      </c>
      <c r="U5797" s="18">
        <f t="shared" si="631"/>
        <v>30.623999999999999</v>
      </c>
      <c r="V5797" s="18">
        <f t="shared" si="632"/>
        <v>96.8</v>
      </c>
      <c r="W5797" s="18">
        <f t="shared" si="633"/>
        <v>16.251752</v>
      </c>
      <c r="X5797" s="27"/>
      <c r="Y5797" s="19">
        <f t="shared" si="634"/>
        <v>113.05175199999999</v>
      </c>
      <c r="Z5797" s="18">
        <f t="shared" si="635"/>
        <v>26.1</v>
      </c>
      <c r="AA5797" s="12">
        <v>631</v>
      </c>
      <c r="AB5797" s="12">
        <v>11273.43</v>
      </c>
      <c r="AC5797" s="28">
        <f>+I5797+Y5797-Z5797</f>
        <v>-3.2882480000000029</v>
      </c>
      <c r="AD5797" s="20">
        <f t="shared" si="636"/>
        <v>10</v>
      </c>
      <c r="AE5797">
        <v>10</v>
      </c>
    </row>
    <row r="5798" spans="1:31" x14ac:dyDescent="0.25">
      <c r="A5798" s="9">
        <v>45291</v>
      </c>
      <c r="B5798" s="10" t="s">
        <v>229</v>
      </c>
      <c r="C5798" s="10" t="s">
        <v>185</v>
      </c>
      <c r="D5798" s="10" t="s">
        <v>40</v>
      </c>
      <c r="E5798" s="10" t="s">
        <v>30</v>
      </c>
      <c r="F5798" s="10">
        <v>160</v>
      </c>
      <c r="G5798" s="10">
        <v>174</v>
      </c>
      <c r="H5798" s="11">
        <f>SUMIFS(AA:AA,$A:$A,EOMONTH($A5798,-1),$B:$B,$B5798)</f>
        <v>246</v>
      </c>
      <c r="I5798" s="63">
        <f>ROUND(SUMIFS(AC:AC,$A:$A,EOMONTH($A5798,-1),$B:$B,$B5798),2)</f>
        <v>60.29</v>
      </c>
      <c r="J5798" s="11">
        <f>SUMIFS(AB:AB,$A:$A,EOMONTH($A5798,-1),$B:$B,$B5798)</f>
        <v>3198</v>
      </c>
      <c r="K5798" s="13">
        <v>0</v>
      </c>
      <c r="L5798" s="25">
        <v>0</v>
      </c>
      <c r="M5798" s="15">
        <v>825</v>
      </c>
      <c r="N5798" s="14">
        <v>14010.37</v>
      </c>
      <c r="O5798" s="16">
        <v>212</v>
      </c>
      <c r="P5798" s="16">
        <v>7172.98</v>
      </c>
      <c r="Q5798" s="16">
        <v>0</v>
      </c>
      <c r="R5798" s="16">
        <f>Q5798*16.876/100</f>
        <v>0</v>
      </c>
      <c r="S5798" s="17">
        <f t="shared" si="630"/>
        <v>0</v>
      </c>
      <c r="T5798" s="16">
        <v>0</v>
      </c>
      <c r="U5798" s="18">
        <f t="shared" si="631"/>
        <v>42.804000000000002</v>
      </c>
      <c r="V5798" s="18">
        <f t="shared" si="632"/>
        <v>132</v>
      </c>
      <c r="W5798" s="18">
        <f t="shared" si="633"/>
        <v>22.161480000000001</v>
      </c>
      <c r="X5798" s="27"/>
      <c r="Y5798" s="19">
        <f t="shared" si="634"/>
        <v>154.16148000000001</v>
      </c>
      <c r="Z5798" s="18">
        <f t="shared" si="635"/>
        <v>36.887999999999998</v>
      </c>
      <c r="AA5798" s="12">
        <v>859</v>
      </c>
      <c r="AB5798" s="12">
        <v>14407.11</v>
      </c>
      <c r="AC5798" s="28">
        <f>+I5798+Y5798-Z5798</f>
        <v>177.56348</v>
      </c>
      <c r="AD5798" s="20">
        <f t="shared" si="636"/>
        <v>0</v>
      </c>
      <c r="AE5798">
        <v>0</v>
      </c>
    </row>
    <row r="5799" spans="1:31" x14ac:dyDescent="0.25">
      <c r="A5799" s="9">
        <v>45291</v>
      </c>
      <c r="B5799" s="10" t="s">
        <v>230</v>
      </c>
      <c r="C5799" s="10" t="s">
        <v>185</v>
      </c>
      <c r="D5799" s="10" t="s">
        <v>40</v>
      </c>
      <c r="E5799" s="10" t="s">
        <v>30</v>
      </c>
      <c r="F5799" s="10">
        <v>160</v>
      </c>
      <c r="G5799" s="10">
        <v>174</v>
      </c>
      <c r="H5799" s="11">
        <f>SUMIFS(AA:AA,$A:$A,EOMONTH($A5799,-1),$B:$B,$B5799)</f>
        <v>367</v>
      </c>
      <c r="I5799" s="63">
        <f>ROUND(SUMIFS(AC:AC,$A:$A,EOMONTH($A5799,-1),$B:$B,$B5799),2)</f>
        <v>30.99</v>
      </c>
      <c r="J5799" s="11">
        <f>SUMIFS(AB:AB,$A:$A,EOMONTH($A5799,-1),$B:$B,$B5799)</f>
        <v>5497.66</v>
      </c>
      <c r="K5799" s="13">
        <v>0</v>
      </c>
      <c r="L5799" s="25">
        <v>0</v>
      </c>
      <c r="M5799" s="15">
        <v>0</v>
      </c>
      <c r="N5799" s="14">
        <v>0</v>
      </c>
      <c r="O5799" s="16">
        <v>0</v>
      </c>
      <c r="P5799" s="16">
        <v>0</v>
      </c>
      <c r="Q5799" s="16">
        <v>0</v>
      </c>
      <c r="R5799" s="16">
        <f>Q5799*16.876/100</f>
        <v>0</v>
      </c>
      <c r="S5799" s="17">
        <f t="shared" si="630"/>
        <v>0</v>
      </c>
      <c r="T5799" s="16">
        <v>0</v>
      </c>
      <c r="U5799" s="18">
        <f t="shared" si="631"/>
        <v>63.857999999999997</v>
      </c>
      <c r="V5799" s="18">
        <f t="shared" si="632"/>
        <v>0</v>
      </c>
      <c r="W5799" s="18">
        <f t="shared" si="633"/>
        <v>0</v>
      </c>
      <c r="X5799" s="27"/>
      <c r="Y5799" s="19">
        <f t="shared" si="634"/>
        <v>0</v>
      </c>
      <c r="Z5799" s="18">
        <f t="shared" si="635"/>
        <v>0</v>
      </c>
      <c r="AA5799" s="12">
        <v>367</v>
      </c>
      <c r="AB5799" s="12">
        <v>5497.66</v>
      </c>
      <c r="AC5799" s="28">
        <f>+I5799+Y5799-Z5799</f>
        <v>30.99</v>
      </c>
      <c r="AD5799" s="20">
        <f t="shared" si="636"/>
        <v>0</v>
      </c>
      <c r="AE5799">
        <v>0</v>
      </c>
    </row>
    <row r="5800" spans="1:31" x14ac:dyDescent="0.25">
      <c r="A5800" s="9">
        <v>45291</v>
      </c>
      <c r="B5800" s="10" t="s">
        <v>231</v>
      </c>
      <c r="C5800" s="10" t="s">
        <v>185</v>
      </c>
      <c r="D5800" s="10" t="s">
        <v>40</v>
      </c>
      <c r="E5800" s="10" t="s">
        <v>30</v>
      </c>
      <c r="F5800" s="10">
        <v>228</v>
      </c>
      <c r="G5800" s="10">
        <v>248</v>
      </c>
      <c r="H5800" s="11">
        <f>SUMIFS(AA:AA,$A:$A,EOMONTH($A5800,-1),$B:$B,$B5800)</f>
        <v>199</v>
      </c>
      <c r="I5800" s="63">
        <f>ROUND(SUMIFS(AC:AC,$A:$A,EOMONTH($A5800,-1),$B:$B,$B5800),2)</f>
        <v>9.2200000000000006</v>
      </c>
      <c r="J5800" s="11">
        <f>SUMIFS(AB:AB,$A:$A,EOMONTH($A5800,-1),$B:$B,$B5800)</f>
        <v>3415.95</v>
      </c>
      <c r="K5800" s="13">
        <v>0</v>
      </c>
      <c r="L5800" s="25">
        <v>0</v>
      </c>
      <c r="M5800" s="15">
        <v>0</v>
      </c>
      <c r="N5800" s="14">
        <v>0</v>
      </c>
      <c r="O5800" s="16">
        <v>100</v>
      </c>
      <c r="P5800" s="16">
        <v>4543.0600000000004</v>
      </c>
      <c r="Q5800" s="16">
        <v>0</v>
      </c>
      <c r="R5800" s="16">
        <f>Q5800*16.876/100</f>
        <v>0</v>
      </c>
      <c r="S5800" s="17">
        <f t="shared" si="630"/>
        <v>0</v>
      </c>
      <c r="T5800" s="16">
        <v>0</v>
      </c>
      <c r="U5800" s="18">
        <f t="shared" si="631"/>
        <v>49.351999999999997</v>
      </c>
      <c r="V5800" s="18">
        <f t="shared" si="632"/>
        <v>0</v>
      </c>
      <c r="W5800" s="18">
        <f t="shared" si="633"/>
        <v>0</v>
      </c>
      <c r="X5800" s="27"/>
      <c r="Y5800" s="19">
        <f t="shared" si="634"/>
        <v>0</v>
      </c>
      <c r="Z5800" s="18">
        <f t="shared" si="635"/>
        <v>24.8</v>
      </c>
      <c r="AA5800" s="12">
        <v>99</v>
      </c>
      <c r="AB5800" s="12">
        <v>-1127.1099999999999</v>
      </c>
      <c r="AC5800" s="28">
        <f>+I5800+Y5800-Z5800</f>
        <v>-15.58</v>
      </c>
      <c r="AD5800" s="20">
        <f t="shared" si="636"/>
        <v>20</v>
      </c>
      <c r="AE5800">
        <v>40</v>
      </c>
    </row>
    <row r="5801" spans="1:31" x14ac:dyDescent="0.25">
      <c r="A5801" s="9">
        <v>45291</v>
      </c>
      <c r="B5801" s="10" t="s">
        <v>232</v>
      </c>
      <c r="C5801" s="10" t="s">
        <v>185</v>
      </c>
      <c r="D5801" s="10" t="s">
        <v>40</v>
      </c>
      <c r="E5801" s="10" t="s">
        <v>30</v>
      </c>
      <c r="F5801" s="10">
        <v>228</v>
      </c>
      <c r="G5801" s="10">
        <v>248</v>
      </c>
      <c r="H5801" s="11">
        <f>SUMIFS(AA:AA,$A:$A,EOMONTH($A5801,-1),$B:$B,$B5801)</f>
        <v>142</v>
      </c>
      <c r="I5801" s="63">
        <f>ROUND(SUMIFS(AC:AC,$A:$A,EOMONTH($A5801,-1),$B:$B,$B5801),2)</f>
        <v>-6.08</v>
      </c>
      <c r="J5801" s="11">
        <f>SUMIFS(AB:AB,$A:$A,EOMONTH($A5801,-1),$B:$B,$B5801)</f>
        <v>-647.49</v>
      </c>
      <c r="K5801" s="13">
        <v>0</v>
      </c>
      <c r="L5801" s="25">
        <v>0</v>
      </c>
      <c r="M5801" s="15">
        <v>0</v>
      </c>
      <c r="N5801" s="14">
        <v>0</v>
      </c>
      <c r="O5801" s="16">
        <v>72</v>
      </c>
      <c r="P5801" s="16">
        <v>3179.52</v>
      </c>
      <c r="Q5801" s="16">
        <v>0</v>
      </c>
      <c r="R5801" s="16">
        <f>Q5801*16.876/100</f>
        <v>0</v>
      </c>
      <c r="S5801" s="17">
        <f t="shared" si="630"/>
        <v>0</v>
      </c>
      <c r="T5801" s="16">
        <v>0</v>
      </c>
      <c r="U5801" s="18">
        <f t="shared" si="631"/>
        <v>35.216000000000001</v>
      </c>
      <c r="V5801" s="18">
        <f t="shared" si="632"/>
        <v>0</v>
      </c>
      <c r="W5801" s="18">
        <f t="shared" si="633"/>
        <v>0</v>
      </c>
      <c r="X5801" s="27"/>
      <c r="Y5801" s="19">
        <f t="shared" si="634"/>
        <v>0</v>
      </c>
      <c r="Z5801" s="18">
        <f t="shared" si="635"/>
        <v>17.856000000000002</v>
      </c>
      <c r="AA5801" s="12">
        <v>70</v>
      </c>
      <c r="AB5801" s="12">
        <v>-3827.01</v>
      </c>
      <c r="AC5801" s="28">
        <f>+I5801+Y5801-Z5801</f>
        <v>-23.936</v>
      </c>
      <c r="AD5801" s="20">
        <f t="shared" si="636"/>
        <v>30</v>
      </c>
      <c r="AE5801">
        <v>50</v>
      </c>
    </row>
    <row r="5802" spans="1:31" x14ac:dyDescent="0.25">
      <c r="A5802" s="9">
        <v>45291</v>
      </c>
      <c r="B5802" s="10" t="s">
        <v>233</v>
      </c>
      <c r="C5802" s="10" t="s">
        <v>185</v>
      </c>
      <c r="D5802" s="10" t="s">
        <v>40</v>
      </c>
      <c r="E5802" s="10" t="s">
        <v>30</v>
      </c>
      <c r="F5802" s="10">
        <v>228</v>
      </c>
      <c r="G5802" s="10">
        <v>248</v>
      </c>
      <c r="H5802" s="11">
        <f>SUMIFS(AA:AA,$A:$A,EOMONTH($A5802,-1),$B:$B,$B5802)</f>
        <v>1151</v>
      </c>
      <c r="I5802" s="63">
        <f>ROUND(SUMIFS(AC:AC,$A:$A,EOMONTH($A5802,-1),$B:$B,$B5802),2)</f>
        <v>230.79</v>
      </c>
      <c r="J5802" s="11">
        <f>SUMIFS(AB:AB,$A:$A,EOMONTH($A5802,-1),$B:$B,$B5802)</f>
        <v>32007.25</v>
      </c>
      <c r="K5802" s="13">
        <v>0</v>
      </c>
      <c r="L5802" s="25">
        <v>0</v>
      </c>
      <c r="M5802" s="15">
        <v>0</v>
      </c>
      <c r="N5802" s="14">
        <v>0</v>
      </c>
      <c r="O5802" s="16">
        <v>44</v>
      </c>
      <c r="P5802" s="16">
        <v>2071.04</v>
      </c>
      <c r="Q5802" s="16">
        <v>0</v>
      </c>
      <c r="R5802" s="16">
        <f>Q5802*16.876/100</f>
        <v>0</v>
      </c>
      <c r="S5802" s="17">
        <f t="shared" si="630"/>
        <v>0</v>
      </c>
      <c r="T5802" s="16">
        <v>0</v>
      </c>
      <c r="U5802" s="18">
        <f t="shared" si="631"/>
        <v>285.44799999999998</v>
      </c>
      <c r="V5802" s="18">
        <f t="shared" si="632"/>
        <v>0</v>
      </c>
      <c r="W5802" s="18">
        <f t="shared" si="633"/>
        <v>0</v>
      </c>
      <c r="X5802" s="27"/>
      <c r="Y5802" s="19">
        <f t="shared" si="634"/>
        <v>0</v>
      </c>
      <c r="Z5802" s="18">
        <f t="shared" si="635"/>
        <v>10.912000000000001</v>
      </c>
      <c r="AA5802" s="12">
        <v>1107</v>
      </c>
      <c r="AB5802" s="12">
        <v>29936.21</v>
      </c>
      <c r="AC5802" s="28">
        <f>+I5802+Y5802-Z5802</f>
        <v>219.87799999999999</v>
      </c>
      <c r="AD5802" s="20">
        <f t="shared" si="636"/>
        <v>0</v>
      </c>
      <c r="AE5802">
        <v>0</v>
      </c>
    </row>
    <row r="5803" spans="1:31" x14ac:dyDescent="0.25">
      <c r="A5803" s="9">
        <v>45291</v>
      </c>
      <c r="B5803" s="10" t="s">
        <v>234</v>
      </c>
      <c r="C5803" s="10" t="s">
        <v>185</v>
      </c>
      <c r="D5803" s="10" t="s">
        <v>40</v>
      </c>
      <c r="E5803" s="10" t="s">
        <v>30</v>
      </c>
      <c r="F5803" s="10">
        <v>228</v>
      </c>
      <c r="G5803" s="10">
        <v>248</v>
      </c>
      <c r="H5803" s="11">
        <f>SUMIFS(AA:AA,$A:$A,EOMONTH($A5803,-1),$B:$B,$B5803)</f>
        <v>355</v>
      </c>
      <c r="I5803" s="63">
        <f>ROUND(SUMIFS(AC:AC,$A:$A,EOMONTH($A5803,-1),$B:$B,$B5803),2)</f>
        <v>-10.75</v>
      </c>
      <c r="J5803" s="11">
        <f>SUMIFS(AB:AB,$A:$A,EOMONTH($A5803,-1),$B:$B,$B5803)</f>
        <v>21477.5</v>
      </c>
      <c r="K5803" s="13">
        <v>0</v>
      </c>
      <c r="L5803" s="25">
        <v>0</v>
      </c>
      <c r="M5803" s="15">
        <v>0</v>
      </c>
      <c r="N5803" s="14">
        <v>0</v>
      </c>
      <c r="O5803" s="16">
        <v>36</v>
      </c>
      <c r="P5803" s="16">
        <v>1633.68</v>
      </c>
      <c r="Q5803" s="16">
        <v>0</v>
      </c>
      <c r="R5803" s="16">
        <f>Q5803*16.876/100</f>
        <v>0</v>
      </c>
      <c r="S5803" s="17">
        <f t="shared" si="630"/>
        <v>0</v>
      </c>
      <c r="T5803" s="16">
        <v>0</v>
      </c>
      <c r="U5803" s="18">
        <f t="shared" si="631"/>
        <v>88.04</v>
      </c>
      <c r="V5803" s="18">
        <f t="shared" si="632"/>
        <v>0</v>
      </c>
      <c r="W5803" s="18">
        <f t="shared" si="633"/>
        <v>0</v>
      </c>
      <c r="X5803" s="27"/>
      <c r="Y5803" s="19">
        <f t="shared" si="634"/>
        <v>0</v>
      </c>
      <c r="Z5803" s="18">
        <f t="shared" si="635"/>
        <v>8.9280000000000008</v>
      </c>
      <c r="AA5803" s="12">
        <v>319</v>
      </c>
      <c r="AB5803" s="12">
        <v>19843.82</v>
      </c>
      <c r="AC5803" s="28">
        <f>+I5803+Y5803-Z5803</f>
        <v>-19.678000000000001</v>
      </c>
      <c r="AD5803" s="20">
        <f t="shared" si="636"/>
        <v>20</v>
      </c>
      <c r="AE5803">
        <v>20</v>
      </c>
    </row>
    <row r="5804" spans="1:31" x14ac:dyDescent="0.25">
      <c r="A5804" s="9">
        <v>45291</v>
      </c>
      <c r="B5804" s="10" t="s">
        <v>235</v>
      </c>
      <c r="C5804" s="10" t="s">
        <v>185</v>
      </c>
      <c r="D5804" s="10" t="s">
        <v>40</v>
      </c>
      <c r="E5804" s="10" t="s">
        <v>30</v>
      </c>
      <c r="F5804" s="10">
        <v>228</v>
      </c>
      <c r="G5804" s="10">
        <v>248</v>
      </c>
      <c r="H5804" s="11">
        <f>SUMIFS(AA:AA,$A:$A,EOMONTH($A5804,-1),$B:$B,$B5804)</f>
        <v>238</v>
      </c>
      <c r="I5804" s="63">
        <f>ROUND(SUMIFS(AC:AC,$A:$A,EOMONTH($A5804,-1),$B:$B,$B5804),2)</f>
        <v>-37.06</v>
      </c>
      <c r="J5804" s="11">
        <f>SUMIFS(AB:AB,$A:$A,EOMONTH($A5804,-1),$B:$B,$B5804)</f>
        <v>5873.7</v>
      </c>
      <c r="K5804" s="13">
        <v>0</v>
      </c>
      <c r="L5804" s="25">
        <v>0</v>
      </c>
      <c r="M5804" s="15">
        <v>0</v>
      </c>
      <c r="N5804" s="14">
        <v>0</v>
      </c>
      <c r="O5804" s="16">
        <v>72</v>
      </c>
      <c r="P5804" s="16">
        <v>3564</v>
      </c>
      <c r="Q5804" s="16">
        <v>0</v>
      </c>
      <c r="R5804" s="16">
        <f>Q5804*16.876/100</f>
        <v>0</v>
      </c>
      <c r="S5804" s="17">
        <f t="shared" si="630"/>
        <v>0</v>
      </c>
      <c r="T5804" s="16">
        <v>0</v>
      </c>
      <c r="U5804" s="18">
        <f t="shared" si="631"/>
        <v>59.024000000000001</v>
      </c>
      <c r="V5804" s="18">
        <f t="shared" si="632"/>
        <v>0</v>
      </c>
      <c r="W5804" s="18">
        <f t="shared" si="633"/>
        <v>0</v>
      </c>
      <c r="X5804" s="27"/>
      <c r="Y5804" s="19">
        <f t="shared" si="634"/>
        <v>0</v>
      </c>
      <c r="Z5804" s="18">
        <f t="shared" si="635"/>
        <v>17.856000000000002</v>
      </c>
      <c r="AA5804" s="12">
        <v>166</v>
      </c>
      <c r="AB5804" s="12">
        <v>2309.6999999999998</v>
      </c>
      <c r="AC5804" s="28">
        <f>+I5804+Y5804-Z5804</f>
        <v>-54.916000000000004</v>
      </c>
      <c r="AD5804" s="20">
        <f t="shared" si="636"/>
        <v>60</v>
      </c>
      <c r="AE5804">
        <v>60</v>
      </c>
    </row>
    <row r="5805" spans="1:31" x14ac:dyDescent="0.25">
      <c r="A5805" s="9">
        <v>45291</v>
      </c>
      <c r="B5805" s="10" t="s">
        <v>236</v>
      </c>
      <c r="C5805" s="10" t="s">
        <v>185</v>
      </c>
      <c r="D5805" s="10" t="s">
        <v>40</v>
      </c>
      <c r="E5805" s="10" t="s">
        <v>30</v>
      </c>
      <c r="F5805" s="10">
        <v>228</v>
      </c>
      <c r="G5805" s="10">
        <v>248</v>
      </c>
      <c r="H5805" s="11">
        <f>SUMIFS(AA:AA,$A:$A,EOMONTH($A5805,-1),$B:$B,$B5805)</f>
        <v>228</v>
      </c>
      <c r="I5805" s="63">
        <f>ROUND(SUMIFS(AC:AC,$A:$A,EOMONTH($A5805,-1),$B:$B,$B5805),2)</f>
        <v>-82.21</v>
      </c>
      <c r="J5805" s="11">
        <f>SUMIFS(AB:AB,$A:$A,EOMONTH($A5805,-1),$B:$B,$B5805)</f>
        <v>13794</v>
      </c>
      <c r="K5805" s="13">
        <v>0</v>
      </c>
      <c r="L5805" s="25">
        <v>0</v>
      </c>
      <c r="M5805" s="15">
        <v>0</v>
      </c>
      <c r="N5805" s="14">
        <v>0</v>
      </c>
      <c r="O5805" s="16">
        <v>54</v>
      </c>
      <c r="P5805" s="16">
        <v>2450.52</v>
      </c>
      <c r="Q5805" s="16">
        <v>0</v>
      </c>
      <c r="R5805" s="16">
        <f>Q5805*16.876/100</f>
        <v>0</v>
      </c>
      <c r="S5805" s="17">
        <f t="shared" si="630"/>
        <v>0</v>
      </c>
      <c r="T5805" s="16">
        <v>0</v>
      </c>
      <c r="U5805" s="18">
        <f t="shared" si="631"/>
        <v>56.543999999999997</v>
      </c>
      <c r="V5805" s="18">
        <f t="shared" si="632"/>
        <v>0</v>
      </c>
      <c r="W5805" s="18">
        <f t="shared" si="633"/>
        <v>0</v>
      </c>
      <c r="X5805" s="27"/>
      <c r="Y5805" s="19">
        <f t="shared" si="634"/>
        <v>0</v>
      </c>
      <c r="Z5805" s="18">
        <f t="shared" si="635"/>
        <v>13.391999999999999</v>
      </c>
      <c r="AA5805" s="12">
        <v>174</v>
      </c>
      <c r="AB5805" s="12">
        <v>11343.48</v>
      </c>
      <c r="AC5805" s="28">
        <f>+I5805+Y5805-Z5805</f>
        <v>-95.60199999999999</v>
      </c>
      <c r="AD5805" s="20">
        <f t="shared" si="636"/>
        <v>100</v>
      </c>
      <c r="AE5805">
        <v>100</v>
      </c>
    </row>
    <row r="5806" spans="1:31" x14ac:dyDescent="0.25">
      <c r="A5806" s="9">
        <v>45291</v>
      </c>
      <c r="B5806" s="10" t="s">
        <v>237</v>
      </c>
      <c r="C5806" s="10" t="s">
        <v>213</v>
      </c>
      <c r="D5806" s="10" t="s">
        <v>40</v>
      </c>
      <c r="E5806" s="10" t="s">
        <v>30</v>
      </c>
      <c r="F5806" s="10">
        <v>410</v>
      </c>
      <c r="G5806" s="10">
        <v>447</v>
      </c>
      <c r="H5806" s="11">
        <f>SUMIFS(AA:AA,$A:$A,EOMONTH($A5806,-1),$B:$B,$B5806)</f>
        <v>10</v>
      </c>
      <c r="I5806" s="63">
        <f>ROUND(SUMIFS(AC:AC,$A:$A,EOMONTH($A5806,-1),$B:$B,$B5806),2)</f>
        <v>84.17</v>
      </c>
      <c r="J5806" s="11">
        <f>SUMIFS(AB:AB,$A:$A,EOMONTH($A5806,-1),$B:$B,$B5806)</f>
        <v>445.44</v>
      </c>
      <c r="K5806" s="13">
        <v>0</v>
      </c>
      <c r="L5806" s="25">
        <v>0</v>
      </c>
      <c r="M5806" s="15">
        <v>505</v>
      </c>
      <c r="N5806" s="14">
        <v>22404.28</v>
      </c>
      <c r="O5806" s="16">
        <v>418</v>
      </c>
      <c r="P5806" s="16">
        <v>27499.360000000001</v>
      </c>
      <c r="Q5806" s="16">
        <v>0</v>
      </c>
      <c r="R5806" s="16">
        <f>Q5806*16.876/100</f>
        <v>0</v>
      </c>
      <c r="S5806" s="17">
        <f t="shared" si="630"/>
        <v>0</v>
      </c>
      <c r="T5806" s="16">
        <v>0</v>
      </c>
      <c r="U5806" s="18">
        <f t="shared" si="631"/>
        <v>4.47</v>
      </c>
      <c r="V5806" s="18">
        <f t="shared" si="632"/>
        <v>207.05</v>
      </c>
      <c r="W5806" s="18">
        <f t="shared" si="633"/>
        <v>34.761624500000011</v>
      </c>
      <c r="X5806" s="27"/>
      <c r="Y5806" s="19">
        <f t="shared" si="634"/>
        <v>241.81162450000002</v>
      </c>
      <c r="Z5806" s="18">
        <f t="shared" si="635"/>
        <v>186.846</v>
      </c>
      <c r="AA5806" s="12">
        <v>97</v>
      </c>
      <c r="AB5806" s="12">
        <v>4305.1899999999996</v>
      </c>
      <c r="AC5806" s="28">
        <f>+I5806+Y5806-Z5806</f>
        <v>139.13562450000001</v>
      </c>
      <c r="AD5806" s="20">
        <f t="shared" si="636"/>
        <v>0</v>
      </c>
      <c r="AE5806">
        <v>20</v>
      </c>
    </row>
    <row r="5807" spans="1:31" x14ac:dyDescent="0.25">
      <c r="A5807" s="9">
        <v>45291</v>
      </c>
      <c r="B5807" s="10" t="s">
        <v>238</v>
      </c>
      <c r="C5807" s="10" t="s">
        <v>213</v>
      </c>
      <c r="D5807" s="10" t="s">
        <v>40</v>
      </c>
      <c r="E5807" s="10" t="s">
        <v>30</v>
      </c>
      <c r="F5807" s="10">
        <v>410</v>
      </c>
      <c r="G5807" s="10">
        <v>447</v>
      </c>
      <c r="H5807" s="11">
        <f>SUMIFS(AA:AA,$A:$A,EOMONTH($A5807,-1),$B:$B,$B5807)</f>
        <v>10</v>
      </c>
      <c r="I5807" s="63">
        <f>ROUND(SUMIFS(AC:AC,$A:$A,EOMONTH($A5807,-1),$B:$B,$B5807),2)</f>
        <v>0.02</v>
      </c>
      <c r="J5807" s="11">
        <f>SUMIFS(AB:AB,$A:$A,EOMONTH($A5807,-1),$B:$B,$B5807)</f>
        <v>-1547.34</v>
      </c>
      <c r="K5807" s="13">
        <v>0</v>
      </c>
      <c r="L5807" s="25">
        <v>0</v>
      </c>
      <c r="M5807" s="15">
        <v>248</v>
      </c>
      <c r="N5807" s="14">
        <v>10899.31</v>
      </c>
      <c r="O5807" s="16">
        <v>80</v>
      </c>
      <c r="P5807" s="16">
        <v>5295.6</v>
      </c>
      <c r="Q5807" s="16">
        <v>0</v>
      </c>
      <c r="R5807" s="16">
        <f>Q5807*16.876/100</f>
        <v>0</v>
      </c>
      <c r="S5807" s="17">
        <f t="shared" si="630"/>
        <v>0</v>
      </c>
      <c r="T5807" s="16">
        <v>0</v>
      </c>
      <c r="U5807" s="18">
        <f t="shared" si="631"/>
        <v>4.47</v>
      </c>
      <c r="V5807" s="18">
        <f t="shared" si="632"/>
        <v>101.68</v>
      </c>
      <c r="W5807" s="18">
        <f t="shared" si="633"/>
        <v>17.071055200000004</v>
      </c>
      <c r="X5807" s="27"/>
      <c r="Y5807" s="19">
        <f t="shared" si="634"/>
        <v>118.75105520000001</v>
      </c>
      <c r="Z5807" s="18">
        <f t="shared" si="635"/>
        <v>35.76</v>
      </c>
      <c r="AA5807" s="12">
        <v>178</v>
      </c>
      <c r="AB5807" s="12">
        <v>7780.96</v>
      </c>
      <c r="AC5807" s="28">
        <f>+I5807+Y5807-Z5807</f>
        <v>83.011055200000015</v>
      </c>
      <c r="AD5807" s="20">
        <f t="shared" si="636"/>
        <v>0</v>
      </c>
      <c r="AE5807">
        <v>0</v>
      </c>
    </row>
    <row r="5808" spans="1:31" x14ac:dyDescent="0.25">
      <c r="A5808" s="9">
        <v>45291</v>
      </c>
      <c r="B5808" s="10" t="s">
        <v>239</v>
      </c>
      <c r="C5808" s="10" t="s">
        <v>213</v>
      </c>
      <c r="D5808" s="10" t="s">
        <v>40</v>
      </c>
      <c r="E5808" s="10" t="s">
        <v>30</v>
      </c>
      <c r="F5808" s="10">
        <v>410</v>
      </c>
      <c r="G5808" s="10">
        <v>447</v>
      </c>
      <c r="H5808" s="11">
        <f>SUMIFS(AA:AA,$A:$A,EOMONTH($A5808,-1),$B:$B,$B5808)</f>
        <v>118</v>
      </c>
      <c r="I5808" s="63">
        <f>ROUND(SUMIFS(AC:AC,$A:$A,EOMONTH($A5808,-1),$B:$B,$B5808),2)</f>
        <v>-6.02</v>
      </c>
      <c r="J5808" s="11">
        <f>SUMIFS(AB:AB,$A:$A,EOMONTH($A5808,-1),$B:$B,$B5808)</f>
        <v>4005.12</v>
      </c>
      <c r="K5808" s="13">
        <v>0</v>
      </c>
      <c r="L5808" s="25">
        <v>0</v>
      </c>
      <c r="M5808" s="15">
        <v>218</v>
      </c>
      <c r="N5808" s="14">
        <v>9662.0400000000009</v>
      </c>
      <c r="O5808" s="16">
        <v>106</v>
      </c>
      <c r="P5808" s="16">
        <v>7267.13</v>
      </c>
      <c r="Q5808" s="16">
        <v>0</v>
      </c>
      <c r="R5808" s="16">
        <f>Q5808*16.876/100</f>
        <v>0</v>
      </c>
      <c r="S5808" s="17">
        <f t="shared" si="630"/>
        <v>0</v>
      </c>
      <c r="T5808" s="16">
        <v>0</v>
      </c>
      <c r="U5808" s="18">
        <f t="shared" si="631"/>
        <v>52.746000000000002</v>
      </c>
      <c r="V5808" s="18">
        <f t="shared" si="632"/>
        <v>89.38</v>
      </c>
      <c r="W5808" s="18">
        <f t="shared" si="633"/>
        <v>15.006008200000002</v>
      </c>
      <c r="X5808" s="27"/>
      <c r="Y5808" s="19">
        <f t="shared" si="634"/>
        <v>104.38600819999999</v>
      </c>
      <c r="Z5808" s="18">
        <f t="shared" si="635"/>
        <v>47.381999999999998</v>
      </c>
      <c r="AA5808" s="12">
        <v>230</v>
      </c>
      <c r="AB5808" s="12">
        <v>9369.81</v>
      </c>
      <c r="AC5808" s="28">
        <f>+I5808+Y5808-Z5808</f>
        <v>50.984008199999998</v>
      </c>
      <c r="AD5808" s="20">
        <f t="shared" si="636"/>
        <v>0</v>
      </c>
      <c r="AE5808">
        <v>0</v>
      </c>
    </row>
    <row r="5809" spans="1:31" x14ac:dyDescent="0.25">
      <c r="A5809" s="9">
        <v>45291</v>
      </c>
      <c r="B5809" s="10" t="s">
        <v>240</v>
      </c>
      <c r="C5809" s="10" t="s">
        <v>213</v>
      </c>
      <c r="D5809" s="10" t="s">
        <v>29</v>
      </c>
      <c r="E5809" s="10" t="s">
        <v>30</v>
      </c>
      <c r="F5809" s="10"/>
      <c r="G5809" s="10">
        <v>0</v>
      </c>
      <c r="H5809" s="11">
        <f>SUMIFS(AA:AA,$A:$A,EOMONTH($A5809,-1),$B:$B,$B5809)</f>
        <v>36</v>
      </c>
      <c r="I5809" s="63">
        <f>ROUND(SUMIFS(AC:AC,$A:$A,EOMONTH($A5809,-1),$B:$B,$B5809),2)</f>
        <v>1.63</v>
      </c>
      <c r="J5809" s="11">
        <f>SUMIFS(AB:AB,$A:$A,EOMONTH($A5809,-1),$B:$B,$B5809)</f>
        <v>1848.6</v>
      </c>
      <c r="K5809" s="13">
        <v>0</v>
      </c>
      <c r="L5809" s="25">
        <v>0</v>
      </c>
      <c r="M5809" s="15">
        <v>0</v>
      </c>
      <c r="N5809" s="14">
        <v>0</v>
      </c>
      <c r="O5809" s="16">
        <v>0</v>
      </c>
      <c r="P5809" s="16">
        <v>0</v>
      </c>
      <c r="Q5809" s="16">
        <v>0</v>
      </c>
      <c r="R5809" s="16">
        <f>Q5809*16.876/100</f>
        <v>0</v>
      </c>
      <c r="S5809" s="17">
        <f t="shared" si="630"/>
        <v>0</v>
      </c>
      <c r="T5809" s="16">
        <v>0</v>
      </c>
      <c r="U5809" s="18">
        <f t="shared" si="631"/>
        <v>0</v>
      </c>
      <c r="V5809" s="18">
        <f t="shared" si="632"/>
        <v>0</v>
      </c>
      <c r="W5809" s="18">
        <f t="shared" si="633"/>
        <v>0</v>
      </c>
      <c r="X5809" s="27"/>
      <c r="Y5809" s="19">
        <f t="shared" si="634"/>
        <v>0</v>
      </c>
      <c r="Z5809" s="18">
        <f t="shared" si="635"/>
        <v>0</v>
      </c>
      <c r="AA5809" s="12">
        <v>36</v>
      </c>
      <c r="AB5809" s="12">
        <v>1848.6</v>
      </c>
      <c r="AC5809" s="28">
        <f>+I5809+Y5809-Z5809</f>
        <v>1.63</v>
      </c>
      <c r="AD5809" s="20">
        <f t="shared" si="636"/>
        <v>0</v>
      </c>
      <c r="AE5809">
        <v>0</v>
      </c>
    </row>
    <row r="5810" spans="1:31" x14ac:dyDescent="0.25">
      <c r="A5810" s="9">
        <v>45291</v>
      </c>
      <c r="B5810" s="10" t="s">
        <v>241</v>
      </c>
      <c r="C5810" s="10" t="s">
        <v>213</v>
      </c>
      <c r="D5810" s="10" t="s">
        <v>40</v>
      </c>
      <c r="E5810" s="10" t="s">
        <v>30</v>
      </c>
      <c r="F5810" s="10">
        <v>450</v>
      </c>
      <c r="G5810" s="10">
        <v>490</v>
      </c>
      <c r="H5810" s="11">
        <f>SUMIFS(AA:AA,$A:$A,EOMONTH($A5810,-1),$B:$B,$B5810)</f>
        <v>333</v>
      </c>
      <c r="I5810" s="63">
        <f>ROUND(SUMIFS(AC:AC,$A:$A,EOMONTH($A5810,-1),$B:$B,$B5810),2)</f>
        <v>70.459999999999994</v>
      </c>
      <c r="J5810" s="11">
        <f>SUMIFS(AB:AB,$A:$A,EOMONTH($A5810,-1),$B:$B,$B5810)</f>
        <v>11871.45</v>
      </c>
      <c r="K5810" s="13">
        <v>0</v>
      </c>
      <c r="L5810" s="25">
        <v>0</v>
      </c>
      <c r="M5810" s="15">
        <v>2813</v>
      </c>
      <c r="N5810" s="14">
        <v>131575.45000000001</v>
      </c>
      <c r="O5810" s="16">
        <v>1720</v>
      </c>
      <c r="P5810" s="16">
        <v>129306.8</v>
      </c>
      <c r="Q5810" s="16">
        <v>0</v>
      </c>
      <c r="R5810" s="16">
        <f>Q5810*16.876/100</f>
        <v>0</v>
      </c>
      <c r="S5810" s="17">
        <f t="shared" si="630"/>
        <v>0</v>
      </c>
      <c r="T5810" s="16">
        <v>0</v>
      </c>
      <c r="U5810" s="18">
        <f t="shared" si="631"/>
        <v>163.16999999999999</v>
      </c>
      <c r="V5810" s="18">
        <f t="shared" si="632"/>
        <v>1265.8499999999999</v>
      </c>
      <c r="W5810" s="18">
        <f t="shared" si="633"/>
        <v>212.52355650000001</v>
      </c>
      <c r="X5810" s="27"/>
      <c r="Y5810" s="19">
        <f t="shared" si="634"/>
        <v>1478.3735564999999</v>
      </c>
      <c r="Z5810" s="18">
        <f t="shared" si="635"/>
        <v>842.8</v>
      </c>
      <c r="AA5810" s="12">
        <v>1426</v>
      </c>
      <c r="AB5810" s="12">
        <v>67181.600000000006</v>
      </c>
      <c r="AC5810" s="28">
        <f>+I5810+Y5810-Z5810</f>
        <v>706.03355650000003</v>
      </c>
      <c r="AD5810" s="20">
        <f t="shared" si="636"/>
        <v>0</v>
      </c>
      <c r="AE5810">
        <v>0</v>
      </c>
    </row>
    <row r="5811" spans="1:31" x14ac:dyDescent="0.25">
      <c r="A5811" s="9">
        <v>45291</v>
      </c>
      <c r="B5811" s="10" t="s">
        <v>242</v>
      </c>
      <c r="C5811" s="10" t="s">
        <v>213</v>
      </c>
      <c r="D5811" s="10" t="s">
        <v>40</v>
      </c>
      <c r="E5811" s="10" t="s">
        <v>30</v>
      </c>
      <c r="F5811" s="10">
        <v>450</v>
      </c>
      <c r="G5811" s="10">
        <v>490</v>
      </c>
      <c r="H5811" s="11">
        <f>SUMIFS(AA:AA,$A:$A,EOMONTH($A5811,-1),$B:$B,$B5811)</f>
        <v>-53</v>
      </c>
      <c r="I5811" s="63">
        <f>ROUND(SUMIFS(AC:AC,$A:$A,EOMONTH($A5811,-1),$B:$B,$B5811),2)</f>
        <v>-185.8</v>
      </c>
      <c r="J5811" s="11">
        <f>SUMIFS(AB:AB,$A:$A,EOMONTH($A5811,-1),$B:$B,$B5811)</f>
        <v>-3262.85</v>
      </c>
      <c r="K5811" s="13">
        <v>0</v>
      </c>
      <c r="L5811" s="25">
        <v>0</v>
      </c>
      <c r="M5811" s="15">
        <v>417</v>
      </c>
      <c r="N5811" s="14">
        <v>18964.77</v>
      </c>
      <c r="O5811" s="16">
        <v>40</v>
      </c>
      <c r="P5811" s="16">
        <v>2730</v>
      </c>
      <c r="Q5811" s="16">
        <v>0</v>
      </c>
      <c r="R5811" s="16">
        <f>Q5811*16.876/100</f>
        <v>0</v>
      </c>
      <c r="S5811" s="17">
        <f t="shared" si="630"/>
        <v>0</v>
      </c>
      <c r="T5811" s="16">
        <v>0</v>
      </c>
      <c r="U5811" s="18">
        <f t="shared" si="631"/>
        <v>-25.97</v>
      </c>
      <c r="V5811" s="18">
        <f t="shared" si="632"/>
        <v>187.65</v>
      </c>
      <c r="W5811" s="18">
        <f t="shared" si="633"/>
        <v>31.504558500000002</v>
      </c>
      <c r="X5811" s="27"/>
      <c r="Y5811" s="19">
        <f t="shared" si="634"/>
        <v>219.15455850000001</v>
      </c>
      <c r="Z5811" s="18">
        <f t="shared" si="635"/>
        <v>19.600000000000001</v>
      </c>
      <c r="AA5811" s="12">
        <v>324</v>
      </c>
      <c r="AB5811" s="12">
        <v>14608.06</v>
      </c>
      <c r="AC5811" s="28">
        <f>+I5811+Y5811-Z5811</f>
        <v>13.754558499999995</v>
      </c>
      <c r="AD5811" s="20">
        <f t="shared" si="636"/>
        <v>0</v>
      </c>
      <c r="AE5811">
        <v>0</v>
      </c>
    </row>
    <row r="5812" spans="1:31" x14ac:dyDescent="0.25">
      <c r="A5812" s="9">
        <v>45291</v>
      </c>
      <c r="B5812" s="10" t="s">
        <v>243</v>
      </c>
      <c r="C5812" s="10" t="s">
        <v>213</v>
      </c>
      <c r="D5812" s="10" t="s">
        <v>40</v>
      </c>
      <c r="E5812" s="10" t="s">
        <v>30</v>
      </c>
      <c r="F5812" s="10">
        <v>450</v>
      </c>
      <c r="G5812" s="10">
        <v>490</v>
      </c>
      <c r="H5812" s="11">
        <f>SUMIFS(AA:AA,$A:$A,EOMONTH($A5812,-1),$B:$B,$B5812)</f>
        <v>-142</v>
      </c>
      <c r="I5812" s="63">
        <f>ROUND(SUMIFS(AC:AC,$A:$A,EOMONTH($A5812,-1),$B:$B,$B5812),2)</f>
        <v>-202.21</v>
      </c>
      <c r="J5812" s="11">
        <f>SUMIFS(AB:AB,$A:$A,EOMONTH($A5812,-1),$B:$B,$B5812)</f>
        <v>-7204.52</v>
      </c>
      <c r="K5812" s="13">
        <v>0</v>
      </c>
      <c r="L5812" s="25">
        <v>0</v>
      </c>
      <c r="M5812" s="15">
        <v>1353</v>
      </c>
      <c r="N5812" s="14">
        <v>63245.11</v>
      </c>
      <c r="O5812" s="16">
        <v>800</v>
      </c>
      <c r="P5812" s="16">
        <v>59748.800000000003</v>
      </c>
      <c r="Q5812" s="16">
        <v>0</v>
      </c>
      <c r="R5812" s="16">
        <f>Q5812*16.876/100</f>
        <v>0</v>
      </c>
      <c r="S5812" s="17">
        <f t="shared" si="630"/>
        <v>0</v>
      </c>
      <c r="T5812" s="16">
        <v>0</v>
      </c>
      <c r="U5812" s="18">
        <f t="shared" si="631"/>
        <v>-69.58</v>
      </c>
      <c r="V5812" s="18">
        <f t="shared" si="632"/>
        <v>608.85</v>
      </c>
      <c r="W5812" s="18">
        <f t="shared" si="633"/>
        <v>102.21982650000001</v>
      </c>
      <c r="X5812" s="27"/>
      <c r="Y5812" s="19">
        <f t="shared" si="634"/>
        <v>711.06982650000009</v>
      </c>
      <c r="Z5812" s="18">
        <f t="shared" si="635"/>
        <v>392</v>
      </c>
      <c r="AA5812" s="12">
        <v>411</v>
      </c>
      <c r="AB5812" s="12">
        <v>19383.830000000002</v>
      </c>
      <c r="AC5812" s="28">
        <f>+I5812+Y5812-Z5812</f>
        <v>116.85982650000005</v>
      </c>
      <c r="AD5812" s="20">
        <f t="shared" si="636"/>
        <v>0</v>
      </c>
      <c r="AE5812">
        <v>0</v>
      </c>
    </row>
    <row r="5813" spans="1:31" x14ac:dyDescent="0.25">
      <c r="A5813" s="9">
        <v>45291</v>
      </c>
      <c r="B5813" s="10" t="s">
        <v>779</v>
      </c>
      <c r="C5813" s="10" t="s">
        <v>213</v>
      </c>
      <c r="D5813" s="10" t="s">
        <v>29</v>
      </c>
      <c r="E5813" s="10" t="s">
        <v>30</v>
      </c>
      <c r="F5813" s="10"/>
      <c r="G5813" s="10">
        <v>0</v>
      </c>
      <c r="H5813" s="11">
        <f>SUMIFS(AA:AA,$A:$A,EOMONTH($A5813,-1),$B:$B,$B5813)</f>
        <v>31</v>
      </c>
      <c r="I5813" s="63">
        <f>ROUND(SUMIFS(AC:AC,$A:$A,EOMONTH($A5813,-1),$B:$B,$B5813),2)</f>
        <v>0</v>
      </c>
      <c r="J5813" s="11">
        <f>SUMIFS(AB:AB,$A:$A,EOMONTH($A5813,-1),$B:$B,$B5813)</f>
        <v>1972.71</v>
      </c>
      <c r="K5813" s="13">
        <v>0</v>
      </c>
      <c r="L5813" s="25">
        <v>0</v>
      </c>
      <c r="M5813" s="15">
        <v>0</v>
      </c>
      <c r="N5813" s="14">
        <v>0</v>
      </c>
      <c r="O5813" s="16">
        <v>0</v>
      </c>
      <c r="P5813" s="16">
        <v>0</v>
      </c>
      <c r="Q5813" s="16">
        <v>0</v>
      </c>
      <c r="R5813" s="16">
        <f>Q5813*16.876/100</f>
        <v>0</v>
      </c>
      <c r="S5813" s="17">
        <f t="shared" si="630"/>
        <v>0</v>
      </c>
      <c r="T5813" s="16">
        <v>0</v>
      </c>
      <c r="U5813" s="18">
        <f t="shared" si="631"/>
        <v>0</v>
      </c>
      <c r="V5813" s="18">
        <f t="shared" si="632"/>
        <v>0</v>
      </c>
      <c r="W5813" s="18">
        <f t="shared" si="633"/>
        <v>0</v>
      </c>
      <c r="X5813" s="27"/>
      <c r="Y5813" s="19">
        <f t="shared" si="634"/>
        <v>0</v>
      </c>
      <c r="Z5813" s="18">
        <f t="shared" si="635"/>
        <v>0</v>
      </c>
      <c r="AA5813" s="12">
        <v>31</v>
      </c>
      <c r="AB5813" s="12">
        <v>1972.71</v>
      </c>
      <c r="AC5813" s="28">
        <f>+I5813+Y5813-Z5813</f>
        <v>0</v>
      </c>
      <c r="AD5813" s="20">
        <f t="shared" si="636"/>
        <v>0</v>
      </c>
      <c r="AE5813">
        <v>0</v>
      </c>
    </row>
    <row r="5814" spans="1:31" x14ac:dyDescent="0.25">
      <c r="A5814" s="9">
        <v>45291</v>
      </c>
      <c r="B5814" s="10" t="s">
        <v>244</v>
      </c>
      <c r="C5814" s="10" t="s">
        <v>213</v>
      </c>
      <c r="D5814" s="10" t="s">
        <v>40</v>
      </c>
      <c r="E5814" s="10" t="s">
        <v>30</v>
      </c>
      <c r="F5814" s="10">
        <v>620</v>
      </c>
      <c r="G5814" s="10">
        <v>676</v>
      </c>
      <c r="H5814" s="11">
        <f>SUMIFS(AA:AA,$A:$A,EOMONTH($A5814,-1),$B:$B,$B5814)</f>
        <v>384</v>
      </c>
      <c r="I5814" s="63">
        <f>ROUND(SUMIFS(AC:AC,$A:$A,EOMONTH($A5814,-1),$B:$B,$B5814),2)</f>
        <v>154.13999999999999</v>
      </c>
      <c r="J5814" s="11">
        <f>SUMIFS(AB:AB,$A:$A,EOMONTH($A5814,-1),$B:$B,$B5814)</f>
        <v>25852.93</v>
      </c>
      <c r="K5814" s="13">
        <v>0</v>
      </c>
      <c r="L5814" s="25">
        <v>0</v>
      </c>
      <c r="M5814" s="15">
        <v>2891</v>
      </c>
      <c r="N5814" s="14">
        <v>186625.31</v>
      </c>
      <c r="O5814" s="16">
        <v>1543</v>
      </c>
      <c r="P5814" s="16">
        <v>144158.65</v>
      </c>
      <c r="Q5814" s="16">
        <v>0</v>
      </c>
      <c r="R5814" s="16">
        <f>Q5814*16.876/100</f>
        <v>0</v>
      </c>
      <c r="S5814" s="17">
        <f t="shared" si="630"/>
        <v>0</v>
      </c>
      <c r="T5814" s="16">
        <v>0</v>
      </c>
      <c r="U5814" s="18">
        <f t="shared" si="631"/>
        <v>259.584</v>
      </c>
      <c r="V5814" s="18">
        <f t="shared" si="632"/>
        <v>1792.42</v>
      </c>
      <c r="W5814" s="18">
        <f t="shared" si="633"/>
        <v>300.92939380000001</v>
      </c>
      <c r="X5814" s="27"/>
      <c r="Y5814" s="19">
        <f t="shared" si="634"/>
        <v>2093.3493938000001</v>
      </c>
      <c r="Z5814" s="18">
        <f t="shared" si="635"/>
        <v>1043.068</v>
      </c>
      <c r="AA5814" s="12">
        <v>1732</v>
      </c>
      <c r="AB5814" s="12">
        <v>112728.13</v>
      </c>
      <c r="AC5814" s="28">
        <f>+I5814+Y5814-Z5814</f>
        <v>1204.4213938</v>
      </c>
      <c r="AD5814" s="20">
        <f t="shared" si="636"/>
        <v>0</v>
      </c>
      <c r="AE5814">
        <v>0</v>
      </c>
    </row>
    <row r="5815" spans="1:31" x14ac:dyDescent="0.25">
      <c r="A5815" s="9">
        <v>45291</v>
      </c>
      <c r="B5815" s="10" t="s">
        <v>245</v>
      </c>
      <c r="C5815" s="10" t="s">
        <v>213</v>
      </c>
      <c r="D5815" s="10" t="s">
        <v>40</v>
      </c>
      <c r="E5815" s="10" t="s">
        <v>30</v>
      </c>
      <c r="F5815" s="10">
        <v>620</v>
      </c>
      <c r="G5815" s="10">
        <v>676</v>
      </c>
      <c r="H5815" s="11">
        <f>SUMIFS(AA:AA,$A:$A,EOMONTH($A5815,-1),$B:$B,$B5815)</f>
        <v>137</v>
      </c>
      <c r="I5815" s="63">
        <f>ROUND(SUMIFS(AC:AC,$A:$A,EOMONTH($A5815,-1),$B:$B,$B5815),2)</f>
        <v>-257.82</v>
      </c>
      <c r="J5815" s="11">
        <f>SUMIFS(AB:AB,$A:$A,EOMONTH($A5815,-1),$B:$B,$B5815)</f>
        <v>8608.68</v>
      </c>
      <c r="K5815" s="13">
        <v>0</v>
      </c>
      <c r="L5815" s="25">
        <v>0</v>
      </c>
      <c r="M5815" s="15">
        <v>2837</v>
      </c>
      <c r="N5815" s="14">
        <v>181588.68</v>
      </c>
      <c r="O5815" s="16">
        <v>1626</v>
      </c>
      <c r="P5815" s="16">
        <v>144568.12</v>
      </c>
      <c r="Q5815" s="16">
        <v>0</v>
      </c>
      <c r="R5815" s="16">
        <f>Q5815*16.876/100</f>
        <v>0</v>
      </c>
      <c r="S5815" s="17">
        <f t="shared" si="630"/>
        <v>0</v>
      </c>
      <c r="T5815" s="16">
        <v>0</v>
      </c>
      <c r="U5815" s="18">
        <f t="shared" si="631"/>
        <v>92.611999999999995</v>
      </c>
      <c r="V5815" s="18">
        <f t="shared" si="632"/>
        <v>1758.94</v>
      </c>
      <c r="W5815" s="18">
        <f t="shared" si="633"/>
        <v>295.30843660000005</v>
      </c>
      <c r="X5815" s="27"/>
      <c r="Y5815" s="19">
        <f t="shared" si="634"/>
        <v>2054.2484365999999</v>
      </c>
      <c r="Z5815" s="18">
        <f t="shared" si="635"/>
        <v>1099.1759999999999</v>
      </c>
      <c r="AA5815" s="12">
        <v>1348</v>
      </c>
      <c r="AB5815" s="12">
        <v>86119.95</v>
      </c>
      <c r="AC5815" s="28">
        <f>+I5815+Y5815-Z5815</f>
        <v>697.25243660000001</v>
      </c>
      <c r="AD5815" s="20">
        <f t="shared" si="636"/>
        <v>0</v>
      </c>
      <c r="AE5815">
        <v>0</v>
      </c>
    </row>
    <row r="5816" spans="1:31" x14ac:dyDescent="0.25">
      <c r="A5816" s="9">
        <v>45291</v>
      </c>
      <c r="B5816" s="10" t="s">
        <v>246</v>
      </c>
      <c r="C5816" s="10" t="s">
        <v>213</v>
      </c>
      <c r="D5816" s="10" t="s">
        <v>40</v>
      </c>
      <c r="E5816" s="10" t="s">
        <v>30</v>
      </c>
      <c r="F5816" s="10">
        <v>620</v>
      </c>
      <c r="G5816" s="10">
        <v>676</v>
      </c>
      <c r="H5816" s="11">
        <f>SUMIFS(AA:AA,$A:$A,EOMONTH($A5816,-1),$B:$B,$B5816)</f>
        <v>671</v>
      </c>
      <c r="I5816" s="63">
        <f>ROUND(SUMIFS(AC:AC,$A:$A,EOMONTH($A5816,-1),$B:$B,$B5816),2)</f>
        <v>278.70999999999998</v>
      </c>
      <c r="J5816" s="11">
        <f>SUMIFS(AB:AB,$A:$A,EOMONTH($A5816,-1),$B:$B,$B5816)</f>
        <v>37359.53</v>
      </c>
      <c r="K5816" s="13">
        <v>0</v>
      </c>
      <c r="L5816" s="25">
        <v>0</v>
      </c>
      <c r="M5816" s="15">
        <v>940</v>
      </c>
      <c r="N5816" s="14">
        <v>60111.44</v>
      </c>
      <c r="O5816" s="16">
        <v>233</v>
      </c>
      <c r="P5816" s="16">
        <v>22001.25</v>
      </c>
      <c r="Q5816" s="16">
        <v>0</v>
      </c>
      <c r="R5816" s="16">
        <f>Q5816*16.876/100</f>
        <v>0</v>
      </c>
      <c r="S5816" s="17">
        <f t="shared" si="630"/>
        <v>0</v>
      </c>
      <c r="T5816" s="16">
        <v>0</v>
      </c>
      <c r="U5816" s="18">
        <f t="shared" si="631"/>
        <v>453.596</v>
      </c>
      <c r="V5816" s="18">
        <f t="shared" si="632"/>
        <v>582.79999999999995</v>
      </c>
      <c r="W5816" s="18">
        <f t="shared" si="633"/>
        <v>97.846291999999991</v>
      </c>
      <c r="X5816" s="27"/>
      <c r="Y5816" s="19">
        <f t="shared" si="634"/>
        <v>680.6462919999999</v>
      </c>
      <c r="Z5816" s="18">
        <f t="shared" si="635"/>
        <v>157.50800000000001</v>
      </c>
      <c r="AA5816" s="12">
        <v>1378</v>
      </c>
      <c r="AB5816" s="12">
        <v>84343.51</v>
      </c>
      <c r="AC5816" s="28">
        <f>+I5816+Y5816-Z5816</f>
        <v>801.8482919999999</v>
      </c>
      <c r="AD5816" s="20">
        <f t="shared" si="636"/>
        <v>0</v>
      </c>
      <c r="AE5816">
        <v>0</v>
      </c>
    </row>
    <row r="5817" spans="1:31" x14ac:dyDescent="0.25">
      <c r="A5817" s="9">
        <v>45291</v>
      </c>
      <c r="B5817" s="10" t="s">
        <v>247</v>
      </c>
      <c r="C5817" s="10" t="s">
        <v>213</v>
      </c>
      <c r="D5817" s="10" t="s">
        <v>40</v>
      </c>
      <c r="E5817" s="10" t="s">
        <v>30</v>
      </c>
      <c r="F5817" s="10">
        <v>585</v>
      </c>
      <c r="G5817" s="10">
        <v>638</v>
      </c>
      <c r="H5817" s="11">
        <f>SUMIFS(AA:AA,$A:$A,EOMONTH($A5817,-1),$B:$B,$B5817)</f>
        <v>297</v>
      </c>
      <c r="I5817" s="63">
        <f>ROUND(SUMIFS(AC:AC,$A:$A,EOMONTH($A5817,-1),$B:$B,$B5817),2)</f>
        <v>-913.32</v>
      </c>
      <c r="J5817" s="11">
        <f>SUMIFS(AB:AB,$A:$A,EOMONTH($A5817,-1),$B:$B,$B5817)</f>
        <v>17950.830000000002</v>
      </c>
      <c r="K5817" s="13">
        <v>0</v>
      </c>
      <c r="L5817" s="25">
        <v>0</v>
      </c>
      <c r="M5817" s="15">
        <v>5293</v>
      </c>
      <c r="N5817" s="14">
        <v>344118.45</v>
      </c>
      <c r="O5817" s="16">
        <v>3813</v>
      </c>
      <c r="P5817" s="16">
        <v>335212.98</v>
      </c>
      <c r="Q5817" s="16">
        <v>0</v>
      </c>
      <c r="R5817" s="16">
        <f>Q5817*16.876/100</f>
        <v>0</v>
      </c>
      <c r="S5817" s="17">
        <f t="shared" si="630"/>
        <v>0</v>
      </c>
      <c r="T5817" s="16">
        <v>0</v>
      </c>
      <c r="U5817" s="18">
        <f t="shared" si="631"/>
        <v>189.48599999999999</v>
      </c>
      <c r="V5817" s="18">
        <f t="shared" si="632"/>
        <v>3096.4050000000002</v>
      </c>
      <c r="W5817" s="18">
        <f t="shared" si="633"/>
        <v>519.85543545000007</v>
      </c>
      <c r="X5817" s="27"/>
      <c r="Y5817" s="19">
        <f t="shared" si="634"/>
        <v>3616.2604354500004</v>
      </c>
      <c r="Z5817" s="18">
        <f t="shared" si="635"/>
        <v>2432.694</v>
      </c>
      <c r="AA5817" s="12">
        <v>1777</v>
      </c>
      <c r="AB5817" s="12">
        <v>115664.92</v>
      </c>
      <c r="AC5817" s="28">
        <f>+I5817+Y5817-Z5817</f>
        <v>270.24643545000026</v>
      </c>
      <c r="AD5817" s="20">
        <f t="shared" si="636"/>
        <v>0</v>
      </c>
      <c r="AE5817">
        <v>0</v>
      </c>
    </row>
    <row r="5818" spans="1:31" x14ac:dyDescent="0.25">
      <c r="A5818" s="9">
        <v>45291</v>
      </c>
      <c r="B5818" s="10" t="s">
        <v>248</v>
      </c>
      <c r="C5818" s="10" t="s">
        <v>213</v>
      </c>
      <c r="D5818" s="10" t="s">
        <v>40</v>
      </c>
      <c r="E5818" s="10" t="s">
        <v>30</v>
      </c>
      <c r="F5818" s="10">
        <v>585</v>
      </c>
      <c r="G5818" s="10">
        <v>638</v>
      </c>
      <c r="H5818" s="11">
        <f>SUMIFS(AA:AA,$A:$A,EOMONTH($A5818,-1),$B:$B,$B5818)</f>
        <v>132</v>
      </c>
      <c r="I5818" s="63">
        <f>ROUND(SUMIFS(AC:AC,$A:$A,EOMONTH($A5818,-1),$B:$B,$B5818),2)</f>
        <v>-40.4</v>
      </c>
      <c r="J5818" s="11">
        <f>SUMIFS(AB:AB,$A:$A,EOMONTH($A5818,-1),$B:$B,$B5818)</f>
        <v>6582.84</v>
      </c>
      <c r="K5818" s="13">
        <v>0</v>
      </c>
      <c r="L5818" s="25">
        <v>0</v>
      </c>
      <c r="M5818" s="15">
        <v>0</v>
      </c>
      <c r="N5818" s="14">
        <v>0</v>
      </c>
      <c r="O5818" s="16">
        <v>100</v>
      </c>
      <c r="P5818" s="16">
        <v>9075</v>
      </c>
      <c r="Q5818" s="16">
        <v>0</v>
      </c>
      <c r="R5818" s="16">
        <f>Q5818*16.876/100</f>
        <v>0</v>
      </c>
      <c r="S5818" s="17">
        <f t="shared" si="630"/>
        <v>0</v>
      </c>
      <c r="T5818" s="16">
        <v>0</v>
      </c>
      <c r="U5818" s="18">
        <f t="shared" si="631"/>
        <v>84.215999999999994</v>
      </c>
      <c r="V5818" s="18">
        <f t="shared" si="632"/>
        <v>0</v>
      </c>
      <c r="W5818" s="18">
        <f t="shared" si="633"/>
        <v>0</v>
      </c>
      <c r="X5818" s="27"/>
      <c r="Y5818" s="19">
        <f t="shared" si="634"/>
        <v>0</v>
      </c>
      <c r="Z5818" s="18">
        <f t="shared" si="635"/>
        <v>63.8</v>
      </c>
      <c r="AA5818" s="12">
        <v>32</v>
      </c>
      <c r="AB5818" s="12">
        <v>1595.84</v>
      </c>
      <c r="AC5818" s="28">
        <f>+I5818+Y5818-Z5818</f>
        <v>-104.19999999999999</v>
      </c>
      <c r="AD5818" s="20">
        <f t="shared" si="636"/>
        <v>110</v>
      </c>
      <c r="AE5818">
        <v>120</v>
      </c>
    </row>
    <row r="5819" spans="1:31" x14ac:dyDescent="0.25">
      <c r="A5819" s="9">
        <v>45291</v>
      </c>
      <c r="B5819" s="10" t="s">
        <v>249</v>
      </c>
      <c r="C5819" s="10" t="s">
        <v>213</v>
      </c>
      <c r="D5819" s="10" t="s">
        <v>40</v>
      </c>
      <c r="E5819" s="10" t="s">
        <v>30</v>
      </c>
      <c r="F5819" s="10">
        <v>585</v>
      </c>
      <c r="G5819" s="10">
        <v>638</v>
      </c>
      <c r="H5819" s="11">
        <f>SUMIFS(AA:AA,$A:$A,EOMONTH($A5819,-1),$B:$B,$B5819)</f>
        <v>-3</v>
      </c>
      <c r="I5819" s="63">
        <f>ROUND(SUMIFS(AC:AC,$A:$A,EOMONTH($A5819,-1),$B:$B,$B5819),2)</f>
        <v>-8.75</v>
      </c>
      <c r="J5819" s="11">
        <f>SUMIFS(AB:AB,$A:$A,EOMONTH($A5819,-1),$B:$B,$B5819)</f>
        <v>-193.75</v>
      </c>
      <c r="K5819" s="13">
        <v>0</v>
      </c>
      <c r="L5819" s="25">
        <v>0</v>
      </c>
      <c r="M5819" s="15">
        <v>0</v>
      </c>
      <c r="N5819" s="14">
        <v>0</v>
      </c>
      <c r="O5819" s="16">
        <v>0</v>
      </c>
      <c r="P5819" s="16">
        <v>0</v>
      </c>
      <c r="Q5819" s="16">
        <v>0</v>
      </c>
      <c r="R5819" s="16">
        <f>Q5819*16.876/100</f>
        <v>0</v>
      </c>
      <c r="S5819" s="17">
        <f t="shared" si="630"/>
        <v>0</v>
      </c>
      <c r="T5819" s="16">
        <v>0</v>
      </c>
      <c r="U5819" s="18">
        <f t="shared" si="631"/>
        <v>-1.9139999999999999</v>
      </c>
      <c r="V5819" s="18">
        <f t="shared" si="632"/>
        <v>0</v>
      </c>
      <c r="W5819" s="18">
        <f t="shared" si="633"/>
        <v>0</v>
      </c>
      <c r="X5819" s="27"/>
      <c r="Y5819" s="19">
        <f t="shared" si="634"/>
        <v>0</v>
      </c>
      <c r="Z5819" s="18">
        <f t="shared" si="635"/>
        <v>0</v>
      </c>
      <c r="AA5819" s="12">
        <v>-3</v>
      </c>
      <c r="AB5819" s="12">
        <v>-193.75</v>
      </c>
      <c r="AC5819" s="28">
        <f>+I5819+Y5819-Z5819</f>
        <v>-8.75</v>
      </c>
      <c r="AD5819" s="20">
        <f t="shared" si="636"/>
        <v>10</v>
      </c>
      <c r="AE5819">
        <v>110</v>
      </c>
    </row>
    <row r="5820" spans="1:31" x14ac:dyDescent="0.25">
      <c r="A5820" s="9">
        <v>45291</v>
      </c>
      <c r="B5820" s="10" t="s">
        <v>250</v>
      </c>
      <c r="C5820" s="10" t="s">
        <v>213</v>
      </c>
      <c r="D5820" s="10" t="s">
        <v>40</v>
      </c>
      <c r="E5820" s="10" t="s">
        <v>30</v>
      </c>
      <c r="F5820" s="10">
        <v>585</v>
      </c>
      <c r="G5820" s="10">
        <v>638</v>
      </c>
      <c r="H5820" s="11">
        <f>SUMIFS(AA:AA,$A:$A,EOMONTH($A5820,-1),$B:$B,$B5820)</f>
        <v>510</v>
      </c>
      <c r="I5820" s="63">
        <f>ROUND(SUMIFS(AC:AC,$A:$A,EOMONTH($A5820,-1),$B:$B,$B5820),2)</f>
        <v>-273.44</v>
      </c>
      <c r="J5820" s="11">
        <f>SUMIFS(AB:AB,$A:$A,EOMONTH($A5820,-1),$B:$B,$B5820)</f>
        <v>28152.13</v>
      </c>
      <c r="K5820" s="13">
        <v>0</v>
      </c>
      <c r="L5820" s="25">
        <v>0</v>
      </c>
      <c r="M5820" s="15">
        <v>515</v>
      </c>
      <c r="N5820" s="14">
        <v>33333.26</v>
      </c>
      <c r="O5820" s="16">
        <v>352</v>
      </c>
      <c r="P5820" s="16">
        <v>32199.16</v>
      </c>
      <c r="Q5820" s="16">
        <v>0</v>
      </c>
      <c r="R5820" s="16">
        <f>Q5820*16.876/100</f>
        <v>0</v>
      </c>
      <c r="S5820" s="17">
        <f t="shared" si="630"/>
        <v>0</v>
      </c>
      <c r="T5820" s="16">
        <v>0</v>
      </c>
      <c r="U5820" s="18">
        <f t="shared" si="631"/>
        <v>325.38</v>
      </c>
      <c r="V5820" s="18">
        <f t="shared" si="632"/>
        <v>301.27499999999998</v>
      </c>
      <c r="W5820" s="18">
        <f t="shared" si="633"/>
        <v>50.581059750000001</v>
      </c>
      <c r="X5820" s="27"/>
      <c r="Y5820" s="19">
        <f t="shared" si="634"/>
        <v>351.85605974999999</v>
      </c>
      <c r="Z5820" s="18">
        <f t="shared" si="635"/>
        <v>224.57599999999999</v>
      </c>
      <c r="AA5820" s="12">
        <v>673</v>
      </c>
      <c r="AB5820" s="12">
        <v>40370.410000000003</v>
      </c>
      <c r="AC5820" s="28">
        <f>+I5820+Y5820-Z5820</f>
        <v>-146.15994025000001</v>
      </c>
      <c r="AD5820" s="20">
        <f t="shared" si="636"/>
        <v>150</v>
      </c>
      <c r="AE5820">
        <v>0</v>
      </c>
    </row>
    <row r="5821" spans="1:31" x14ac:dyDescent="0.25">
      <c r="A5821" s="9">
        <v>45291</v>
      </c>
      <c r="B5821" s="10" t="s">
        <v>251</v>
      </c>
      <c r="C5821" s="10" t="s">
        <v>213</v>
      </c>
      <c r="D5821" s="10" t="s">
        <v>40</v>
      </c>
      <c r="E5821" s="10" t="s">
        <v>30</v>
      </c>
      <c r="F5821" s="10">
        <v>585</v>
      </c>
      <c r="G5821" s="10">
        <v>638</v>
      </c>
      <c r="H5821" s="11">
        <f>SUMIFS(AA:AA,$A:$A,EOMONTH($A5821,-1),$B:$B,$B5821)</f>
        <v>118</v>
      </c>
      <c r="I5821" s="63">
        <f>ROUND(SUMIFS(AC:AC,$A:$A,EOMONTH($A5821,-1),$B:$B,$B5821),2)</f>
        <v>-217.58</v>
      </c>
      <c r="J5821" s="11">
        <f>SUMIFS(AB:AB,$A:$A,EOMONTH($A5821,-1),$B:$B,$B5821)</f>
        <v>7909.22</v>
      </c>
      <c r="K5821" s="13">
        <v>0</v>
      </c>
      <c r="L5821" s="25">
        <v>0</v>
      </c>
      <c r="M5821" s="15">
        <v>2283</v>
      </c>
      <c r="N5821" s="14">
        <v>148807.24</v>
      </c>
      <c r="O5821" s="16">
        <v>868</v>
      </c>
      <c r="P5821" s="16">
        <v>77957.13</v>
      </c>
      <c r="Q5821" s="16">
        <v>0</v>
      </c>
      <c r="R5821" s="16">
        <f>Q5821*16.876/100</f>
        <v>0</v>
      </c>
      <c r="S5821" s="17">
        <f t="shared" si="630"/>
        <v>0</v>
      </c>
      <c r="T5821" s="16">
        <v>0</v>
      </c>
      <c r="U5821" s="18">
        <f t="shared" si="631"/>
        <v>75.284000000000006</v>
      </c>
      <c r="V5821" s="18">
        <f t="shared" si="632"/>
        <v>1335.5550000000001</v>
      </c>
      <c r="W5821" s="18">
        <f t="shared" si="633"/>
        <v>224.22632895000004</v>
      </c>
      <c r="X5821" s="27"/>
      <c r="Y5821" s="19">
        <f t="shared" si="634"/>
        <v>1559.78132895</v>
      </c>
      <c r="Z5821" s="18">
        <f t="shared" si="635"/>
        <v>553.78399999999999</v>
      </c>
      <c r="AA5821" s="12">
        <v>1533</v>
      </c>
      <c r="AB5821" s="12">
        <v>99590.7</v>
      </c>
      <c r="AC5821" s="28">
        <f>+I5821+Y5821-Z5821</f>
        <v>788.41732895000007</v>
      </c>
      <c r="AD5821" s="20">
        <f t="shared" si="636"/>
        <v>0</v>
      </c>
      <c r="AE5821">
        <v>0</v>
      </c>
    </row>
    <row r="5822" spans="1:31" x14ac:dyDescent="0.25">
      <c r="A5822" s="9">
        <v>45291</v>
      </c>
      <c r="B5822" s="10" t="s">
        <v>252</v>
      </c>
      <c r="C5822" s="10" t="s">
        <v>213</v>
      </c>
      <c r="D5822" s="10" t="s">
        <v>40</v>
      </c>
      <c r="E5822" s="10" t="s">
        <v>30</v>
      </c>
      <c r="F5822" s="10">
        <v>585</v>
      </c>
      <c r="G5822" s="10">
        <v>638</v>
      </c>
      <c r="H5822" s="11">
        <f>SUMIFS(AA:AA,$A:$A,EOMONTH($A5822,-1),$B:$B,$B5822)</f>
        <v>331</v>
      </c>
      <c r="I5822" s="63">
        <f>ROUND(SUMIFS(AC:AC,$A:$A,EOMONTH($A5822,-1),$B:$B,$B5822),2)</f>
        <v>170.61</v>
      </c>
      <c r="J5822" s="11">
        <f>SUMIFS(AB:AB,$A:$A,EOMONTH($A5822,-1),$B:$B,$B5822)</f>
        <v>17759.87</v>
      </c>
      <c r="K5822" s="13">
        <v>0</v>
      </c>
      <c r="L5822" s="25">
        <v>0</v>
      </c>
      <c r="M5822" s="15">
        <v>0</v>
      </c>
      <c r="N5822" s="14">
        <v>0</v>
      </c>
      <c r="O5822" s="16">
        <v>96</v>
      </c>
      <c r="P5822" s="16">
        <v>8600.68</v>
      </c>
      <c r="Q5822" s="16">
        <v>0</v>
      </c>
      <c r="R5822" s="16">
        <f>Q5822*16.876/100</f>
        <v>0</v>
      </c>
      <c r="S5822" s="17">
        <f t="shared" si="630"/>
        <v>0</v>
      </c>
      <c r="T5822" s="16">
        <v>0</v>
      </c>
      <c r="U5822" s="18">
        <f t="shared" si="631"/>
        <v>211.178</v>
      </c>
      <c r="V5822" s="18">
        <f t="shared" si="632"/>
        <v>0</v>
      </c>
      <c r="W5822" s="18">
        <f t="shared" si="633"/>
        <v>0</v>
      </c>
      <c r="X5822" s="27"/>
      <c r="Y5822" s="19">
        <f t="shared" si="634"/>
        <v>0</v>
      </c>
      <c r="Z5822" s="18">
        <f t="shared" si="635"/>
        <v>61.247999999999998</v>
      </c>
      <c r="AA5822" s="12">
        <v>235</v>
      </c>
      <c r="AB5822" s="12">
        <v>12608.97</v>
      </c>
      <c r="AC5822" s="28">
        <f>+I5822+Y5822-Z5822</f>
        <v>109.36200000000002</v>
      </c>
      <c r="AD5822" s="20">
        <f t="shared" si="636"/>
        <v>0</v>
      </c>
      <c r="AE5822">
        <v>0</v>
      </c>
    </row>
    <row r="5823" spans="1:31" x14ac:dyDescent="0.25">
      <c r="A5823" s="9">
        <v>45291</v>
      </c>
      <c r="B5823" s="10" t="s">
        <v>253</v>
      </c>
      <c r="C5823" s="10" t="s">
        <v>213</v>
      </c>
      <c r="D5823" s="10" t="s">
        <v>40</v>
      </c>
      <c r="E5823" s="10" t="s">
        <v>30</v>
      </c>
      <c r="F5823" s="10">
        <v>720</v>
      </c>
      <c r="G5823" s="10">
        <v>785</v>
      </c>
      <c r="H5823" s="11">
        <f>SUMIFS(AA:AA,$A:$A,EOMONTH($A5823,-1),$B:$B,$B5823)</f>
        <v>836</v>
      </c>
      <c r="I5823" s="63">
        <f>ROUND(SUMIFS(AC:AC,$A:$A,EOMONTH($A5823,-1),$B:$B,$B5823),2)</f>
        <v>981.27</v>
      </c>
      <c r="J5823" s="11">
        <f>SUMIFS(AB:AB,$A:$A,EOMONTH($A5823,-1),$B:$B,$B5823)</f>
        <v>58524.13</v>
      </c>
      <c r="K5823" s="13">
        <v>0</v>
      </c>
      <c r="L5823" s="25">
        <v>0</v>
      </c>
      <c r="M5823" s="15">
        <v>1985</v>
      </c>
      <c r="N5823" s="14">
        <v>157973.03</v>
      </c>
      <c r="O5823" s="16">
        <v>1611</v>
      </c>
      <c r="P5823" s="16">
        <v>183137.81</v>
      </c>
      <c r="Q5823" s="16">
        <v>0</v>
      </c>
      <c r="R5823" s="16">
        <f>Q5823*16.876/100</f>
        <v>0</v>
      </c>
      <c r="S5823" s="17">
        <f t="shared" si="630"/>
        <v>0</v>
      </c>
      <c r="T5823" s="16">
        <v>0</v>
      </c>
      <c r="U5823" s="18">
        <f t="shared" si="631"/>
        <v>656.26</v>
      </c>
      <c r="V5823" s="18">
        <f t="shared" si="632"/>
        <v>1429.2</v>
      </c>
      <c r="W5823" s="18">
        <f t="shared" si="633"/>
        <v>239.94838800000002</v>
      </c>
      <c r="X5823" s="27"/>
      <c r="Y5823" s="19">
        <f t="shared" si="634"/>
        <v>1669.1483880000001</v>
      </c>
      <c r="Z5823" s="18">
        <f t="shared" si="635"/>
        <v>1264.635</v>
      </c>
      <c r="AA5823" s="12">
        <v>1210</v>
      </c>
      <c r="AB5823" s="12">
        <v>94058.79</v>
      </c>
      <c r="AC5823" s="28">
        <f>+I5823+Y5823-Z5823</f>
        <v>1385.7833880000001</v>
      </c>
      <c r="AD5823" s="20">
        <f t="shared" si="636"/>
        <v>0</v>
      </c>
      <c r="AE5823">
        <v>0</v>
      </c>
    </row>
    <row r="5824" spans="1:31" x14ac:dyDescent="0.25">
      <c r="A5824" s="9">
        <v>45291</v>
      </c>
      <c r="B5824" s="10" t="s">
        <v>254</v>
      </c>
      <c r="C5824" s="10" t="s">
        <v>213</v>
      </c>
      <c r="D5824" s="10" t="s">
        <v>40</v>
      </c>
      <c r="E5824" s="10" t="s">
        <v>30</v>
      </c>
      <c r="F5824" s="10">
        <v>720</v>
      </c>
      <c r="G5824" s="10">
        <v>785</v>
      </c>
      <c r="H5824" s="11">
        <f>SUMIFS(AA:AA,$A:$A,EOMONTH($A5824,-1),$B:$B,$B5824)</f>
        <v>878</v>
      </c>
      <c r="I5824" s="63">
        <f>ROUND(SUMIFS(AC:AC,$A:$A,EOMONTH($A5824,-1),$B:$B,$B5824),2)</f>
        <v>716.33</v>
      </c>
      <c r="J5824" s="11">
        <f>SUMIFS(AB:AB,$A:$A,EOMONTH($A5824,-1),$B:$B,$B5824)</f>
        <v>57290.64</v>
      </c>
      <c r="K5824" s="13">
        <v>0</v>
      </c>
      <c r="L5824" s="25">
        <v>0</v>
      </c>
      <c r="M5824" s="15">
        <v>310</v>
      </c>
      <c r="N5824" s="14">
        <v>23495.73</v>
      </c>
      <c r="O5824" s="16">
        <v>435</v>
      </c>
      <c r="P5824" s="16">
        <v>46893.35</v>
      </c>
      <c r="Q5824" s="16">
        <v>0</v>
      </c>
      <c r="R5824" s="16">
        <f>Q5824*16.876/100</f>
        <v>0</v>
      </c>
      <c r="S5824" s="17">
        <f t="shared" si="630"/>
        <v>0</v>
      </c>
      <c r="T5824" s="16">
        <v>0</v>
      </c>
      <c r="U5824" s="18">
        <f t="shared" si="631"/>
        <v>689.23</v>
      </c>
      <c r="V5824" s="18">
        <f t="shared" si="632"/>
        <v>223.2</v>
      </c>
      <c r="W5824" s="18">
        <f t="shared" si="633"/>
        <v>37.473048000000006</v>
      </c>
      <c r="X5824" s="27"/>
      <c r="Y5824" s="19">
        <f t="shared" si="634"/>
        <v>260.67304799999999</v>
      </c>
      <c r="Z5824" s="18">
        <f t="shared" si="635"/>
        <v>341.47500000000002</v>
      </c>
      <c r="AA5824" s="12">
        <v>753</v>
      </c>
      <c r="AB5824" s="12">
        <v>52323.63</v>
      </c>
      <c r="AC5824" s="28">
        <f>+I5824+Y5824-Z5824</f>
        <v>635.52804800000001</v>
      </c>
      <c r="AD5824" s="20">
        <f t="shared" si="636"/>
        <v>0</v>
      </c>
      <c r="AE5824">
        <v>0</v>
      </c>
    </row>
    <row r="5825" spans="1:31" x14ac:dyDescent="0.25">
      <c r="A5825" s="9">
        <v>45291</v>
      </c>
      <c r="B5825" s="10" t="s">
        <v>255</v>
      </c>
      <c r="C5825" s="10" t="s">
        <v>213</v>
      </c>
      <c r="D5825" s="10" t="s">
        <v>40</v>
      </c>
      <c r="E5825" s="10" t="s">
        <v>30</v>
      </c>
      <c r="F5825" s="10">
        <v>720</v>
      </c>
      <c r="G5825" s="10">
        <v>785</v>
      </c>
      <c r="H5825" s="11">
        <f>SUMIFS(AA:AA,$A:$A,EOMONTH($A5825,-1),$B:$B,$B5825)</f>
        <v>580</v>
      </c>
      <c r="I5825" s="63">
        <f>ROUND(SUMIFS(AC:AC,$A:$A,EOMONTH($A5825,-1),$B:$B,$B5825),2)</f>
        <v>909.22</v>
      </c>
      <c r="J5825" s="11">
        <f>SUMIFS(AB:AB,$A:$A,EOMONTH($A5825,-1),$B:$B,$B5825)</f>
        <v>39547.9</v>
      </c>
      <c r="K5825" s="13">
        <v>0</v>
      </c>
      <c r="L5825" s="25">
        <v>0</v>
      </c>
      <c r="M5825" s="15">
        <v>599</v>
      </c>
      <c r="N5825" s="14">
        <v>42476.52</v>
      </c>
      <c r="O5825" s="16">
        <v>569</v>
      </c>
      <c r="P5825" s="16">
        <v>65519.38</v>
      </c>
      <c r="Q5825" s="16">
        <v>0</v>
      </c>
      <c r="R5825" s="16">
        <f>Q5825*16.876/100</f>
        <v>0</v>
      </c>
      <c r="S5825" s="17">
        <f t="shared" si="630"/>
        <v>0</v>
      </c>
      <c r="T5825" s="16">
        <v>0</v>
      </c>
      <c r="U5825" s="18">
        <f t="shared" si="631"/>
        <v>455.3</v>
      </c>
      <c r="V5825" s="18">
        <f t="shared" si="632"/>
        <v>431.28</v>
      </c>
      <c r="W5825" s="18">
        <f t="shared" si="633"/>
        <v>72.407599200000007</v>
      </c>
      <c r="X5825" s="27"/>
      <c r="Y5825" s="19">
        <f t="shared" si="634"/>
        <v>503.68759919999997</v>
      </c>
      <c r="Z5825" s="18">
        <f t="shared" si="635"/>
        <v>446.66500000000002</v>
      </c>
      <c r="AA5825" s="12">
        <v>610</v>
      </c>
      <c r="AB5825" s="12">
        <v>42940.98</v>
      </c>
      <c r="AC5825" s="28">
        <f>+I5825+Y5825-Z5825</f>
        <v>966.24259920000009</v>
      </c>
      <c r="AD5825" s="20">
        <f t="shared" si="636"/>
        <v>0</v>
      </c>
      <c r="AE5825">
        <v>0</v>
      </c>
    </row>
    <row r="5826" spans="1:31" x14ac:dyDescent="0.25">
      <c r="A5826" s="9">
        <v>45291</v>
      </c>
      <c r="B5826" s="10" t="s">
        <v>256</v>
      </c>
      <c r="C5826" s="10" t="s">
        <v>213</v>
      </c>
      <c r="D5826" s="10" t="s">
        <v>40</v>
      </c>
      <c r="E5826" s="10" t="s">
        <v>30</v>
      </c>
      <c r="F5826" s="10">
        <v>720</v>
      </c>
      <c r="G5826" s="10">
        <v>785</v>
      </c>
      <c r="H5826" s="11">
        <f>SUMIFS(AA:AA,$A:$A,EOMONTH($A5826,-1),$B:$B,$B5826)</f>
        <v>37</v>
      </c>
      <c r="I5826" s="63">
        <f>ROUND(SUMIFS(AC:AC,$A:$A,EOMONTH($A5826,-1),$B:$B,$B5826),2)</f>
        <v>66.209999999999994</v>
      </c>
      <c r="J5826" s="11">
        <f>SUMIFS(AB:AB,$A:$A,EOMONTH($A5826,-1),$B:$B,$B5826)</f>
        <v>2796.89</v>
      </c>
      <c r="K5826" s="13">
        <v>0</v>
      </c>
      <c r="L5826" s="25">
        <v>0</v>
      </c>
      <c r="M5826" s="15">
        <v>171</v>
      </c>
      <c r="N5826" s="14">
        <v>12016.96</v>
      </c>
      <c r="O5826" s="16">
        <v>40</v>
      </c>
      <c r="P5826" s="16">
        <v>4784.8</v>
      </c>
      <c r="Q5826" s="16">
        <v>0</v>
      </c>
      <c r="R5826" s="16">
        <f>Q5826*16.876/100</f>
        <v>0</v>
      </c>
      <c r="S5826" s="17">
        <f t="shared" si="630"/>
        <v>0</v>
      </c>
      <c r="T5826" s="16">
        <v>0</v>
      </c>
      <c r="U5826" s="18">
        <f t="shared" si="631"/>
        <v>29.045000000000002</v>
      </c>
      <c r="V5826" s="18">
        <f t="shared" si="632"/>
        <v>123.12</v>
      </c>
      <c r="W5826" s="18">
        <f t="shared" si="633"/>
        <v>20.670616800000001</v>
      </c>
      <c r="X5826" s="27"/>
      <c r="Y5826" s="19">
        <f t="shared" si="634"/>
        <v>143.79061680000001</v>
      </c>
      <c r="Z5826" s="18">
        <f t="shared" si="635"/>
        <v>31.4</v>
      </c>
      <c r="AA5826" s="12">
        <v>168</v>
      </c>
      <c r="AB5826" s="12">
        <v>12051.2</v>
      </c>
      <c r="AC5826" s="28">
        <f>+I5826+Y5826-Z5826</f>
        <v>178.60061679999998</v>
      </c>
      <c r="AD5826" s="20">
        <f t="shared" si="636"/>
        <v>0</v>
      </c>
      <c r="AE5826">
        <v>0</v>
      </c>
    </row>
    <row r="5827" spans="1:31" x14ac:dyDescent="0.25">
      <c r="A5827" s="9">
        <v>45291</v>
      </c>
      <c r="B5827" s="10" t="s">
        <v>257</v>
      </c>
      <c r="C5827" s="10" t="s">
        <v>213</v>
      </c>
      <c r="D5827" s="10" t="s">
        <v>40</v>
      </c>
      <c r="E5827" s="10" t="s">
        <v>30</v>
      </c>
      <c r="F5827" s="10">
        <v>720</v>
      </c>
      <c r="G5827" s="10">
        <v>785</v>
      </c>
      <c r="H5827" s="11">
        <f>SUMIFS(AA:AA,$A:$A,EOMONTH($A5827,-1),$B:$B,$B5827)</f>
        <v>1</v>
      </c>
      <c r="I5827" s="63">
        <f>ROUND(SUMIFS(AC:AC,$A:$A,EOMONTH($A5827,-1),$B:$B,$B5827),2)</f>
        <v>7.74</v>
      </c>
      <c r="J5827" s="11">
        <f>SUMIFS(AB:AB,$A:$A,EOMONTH($A5827,-1),$B:$B,$B5827)</f>
        <v>74.349999999999994</v>
      </c>
      <c r="K5827" s="13">
        <v>0</v>
      </c>
      <c r="L5827" s="25">
        <v>0</v>
      </c>
      <c r="M5827" s="15">
        <v>180</v>
      </c>
      <c r="N5827" s="14">
        <v>12647.37</v>
      </c>
      <c r="O5827" s="16">
        <v>40</v>
      </c>
      <c r="P5827" s="16">
        <v>4784.8</v>
      </c>
      <c r="Q5827" s="16">
        <v>0</v>
      </c>
      <c r="R5827" s="16">
        <f>Q5827*16.876/100</f>
        <v>0</v>
      </c>
      <c r="S5827" s="17">
        <f t="shared" si="630"/>
        <v>0</v>
      </c>
      <c r="T5827" s="16">
        <v>0</v>
      </c>
      <c r="U5827" s="18">
        <f t="shared" si="631"/>
        <v>0.78500000000000003</v>
      </c>
      <c r="V5827" s="18">
        <f t="shared" si="632"/>
        <v>129.6</v>
      </c>
      <c r="W5827" s="18">
        <f t="shared" si="633"/>
        <v>21.758544000000001</v>
      </c>
      <c r="X5827" s="27"/>
      <c r="Y5827" s="19">
        <f t="shared" si="634"/>
        <v>151.35854399999999</v>
      </c>
      <c r="Z5827" s="18">
        <f t="shared" si="635"/>
        <v>31.4</v>
      </c>
      <c r="AA5827" s="12">
        <v>141</v>
      </c>
      <c r="AB5827" s="12">
        <v>9924.41</v>
      </c>
      <c r="AC5827" s="28">
        <f>+I5827+Y5827-Z5827</f>
        <v>127.698544</v>
      </c>
      <c r="AD5827" s="20">
        <f t="shared" si="636"/>
        <v>0</v>
      </c>
      <c r="AE5827">
        <v>0</v>
      </c>
    </row>
    <row r="5828" spans="1:31" x14ac:dyDescent="0.25">
      <c r="A5828" s="9">
        <v>45291</v>
      </c>
      <c r="B5828" s="10" t="s">
        <v>258</v>
      </c>
      <c r="C5828" s="10" t="s">
        <v>213</v>
      </c>
      <c r="D5828" s="10" t="s">
        <v>40</v>
      </c>
      <c r="E5828" s="10" t="s">
        <v>30</v>
      </c>
      <c r="F5828" s="10">
        <v>720</v>
      </c>
      <c r="G5828" s="10">
        <v>785</v>
      </c>
      <c r="H5828" s="11">
        <f>SUMIFS(AA:AA,$A:$A,EOMONTH($A5828,-1),$B:$B,$B5828)</f>
        <v>9</v>
      </c>
      <c r="I5828" s="63">
        <f>ROUND(SUMIFS(AC:AC,$A:$A,EOMONTH($A5828,-1),$B:$B,$B5828),2)</f>
        <v>36.01</v>
      </c>
      <c r="J5828" s="11">
        <f>SUMIFS(AB:AB,$A:$A,EOMONTH($A5828,-1),$B:$B,$B5828)</f>
        <v>688.47</v>
      </c>
      <c r="K5828" s="13">
        <v>0</v>
      </c>
      <c r="L5828" s="25">
        <v>0</v>
      </c>
      <c r="M5828" s="15">
        <v>244</v>
      </c>
      <c r="N5828" s="14">
        <v>18264.64</v>
      </c>
      <c r="O5828" s="16">
        <v>120</v>
      </c>
      <c r="P5828" s="16">
        <v>14100</v>
      </c>
      <c r="Q5828" s="16">
        <v>0</v>
      </c>
      <c r="R5828" s="16">
        <f>Q5828*16.876/100</f>
        <v>0</v>
      </c>
      <c r="S5828" s="17">
        <f t="shared" si="630"/>
        <v>0</v>
      </c>
      <c r="T5828" s="16">
        <v>0</v>
      </c>
      <c r="U5828" s="18">
        <f t="shared" si="631"/>
        <v>7.0650000000000004</v>
      </c>
      <c r="V5828" s="18">
        <f t="shared" si="632"/>
        <v>175.68</v>
      </c>
      <c r="W5828" s="18">
        <f t="shared" si="633"/>
        <v>29.494915200000005</v>
      </c>
      <c r="X5828" s="27"/>
      <c r="Y5828" s="19">
        <f t="shared" si="634"/>
        <v>205.17491520000002</v>
      </c>
      <c r="Z5828" s="18">
        <f t="shared" si="635"/>
        <v>94.2</v>
      </c>
      <c r="AA5828" s="12">
        <v>133</v>
      </c>
      <c r="AB5828" s="12">
        <v>10051.379999999999</v>
      </c>
      <c r="AC5828" s="28">
        <f>+I5828+Y5828-Z5828</f>
        <v>146.98491519999999</v>
      </c>
      <c r="AD5828" s="20">
        <f t="shared" si="636"/>
        <v>0</v>
      </c>
      <c r="AE5828">
        <v>0</v>
      </c>
    </row>
    <row r="5829" spans="1:31" x14ac:dyDescent="0.25">
      <c r="A5829" s="9">
        <v>45291</v>
      </c>
      <c r="B5829" s="10" t="s">
        <v>259</v>
      </c>
      <c r="C5829" s="10" t="s">
        <v>213</v>
      </c>
      <c r="D5829" s="10" t="s">
        <v>40</v>
      </c>
      <c r="E5829" s="10" t="s">
        <v>30</v>
      </c>
      <c r="F5829" s="10">
        <v>800</v>
      </c>
      <c r="G5829" s="10">
        <v>872</v>
      </c>
      <c r="H5829" s="11">
        <f>SUMIFS(AA:AA,$A:$A,EOMONTH($A5829,-1),$B:$B,$B5829)</f>
        <v>249</v>
      </c>
      <c r="I5829" s="63">
        <f>ROUND(SUMIFS(AC:AC,$A:$A,EOMONTH($A5829,-1),$B:$B,$B5829),2)</f>
        <v>168.09</v>
      </c>
      <c r="J5829" s="11">
        <f>SUMIFS(AB:AB,$A:$A,EOMONTH($A5829,-1),$B:$B,$B5829)</f>
        <v>15632.95</v>
      </c>
      <c r="K5829" s="13">
        <v>0</v>
      </c>
      <c r="L5829" s="25">
        <v>0</v>
      </c>
      <c r="M5829" s="15">
        <v>1005</v>
      </c>
      <c r="N5829" s="14">
        <v>86606.01</v>
      </c>
      <c r="O5829" s="16">
        <v>769</v>
      </c>
      <c r="P5829" s="16">
        <v>101379.62</v>
      </c>
      <c r="Q5829" s="16">
        <v>0</v>
      </c>
      <c r="R5829" s="16">
        <f>Q5829*16.876/100</f>
        <v>0</v>
      </c>
      <c r="S5829" s="17">
        <f t="shared" ref="S5829:S5892" si="637">Q5829+R5829</f>
        <v>0</v>
      </c>
      <c r="T5829" s="16">
        <v>0</v>
      </c>
      <c r="U5829" s="18">
        <f t="shared" ref="U5829:U5892" si="638">H5829*G5829/1000</f>
        <v>217.12799999999999</v>
      </c>
      <c r="V5829" s="18">
        <f t="shared" ref="V5829:V5892" si="639">M5829*F5829/1000</f>
        <v>804</v>
      </c>
      <c r="W5829" s="18">
        <f t="shared" ref="W5829:W5892" si="640">V5829*16.789/100</f>
        <v>134.98356000000001</v>
      </c>
      <c r="X5829" s="27"/>
      <c r="Y5829" s="19">
        <f t="shared" ref="Y5829:Y5892" si="641">V5829+W5829+X5829</f>
        <v>938.98356000000001</v>
      </c>
      <c r="Z5829" s="18">
        <f t="shared" ref="Z5829:Z5892" si="642">O5829*G5829/1000</f>
        <v>670.56799999999998</v>
      </c>
      <c r="AA5829" s="12">
        <v>485</v>
      </c>
      <c r="AB5829" s="12">
        <v>41798.1</v>
      </c>
      <c r="AC5829" s="28">
        <f>+I5829+Y5829-Z5829</f>
        <v>436.50556000000006</v>
      </c>
      <c r="AD5829" s="20">
        <f t="shared" ref="AD5829:AD5892" si="643">IF(AC5829&lt;0,ROUNDUP(AC5829,-1)*-1,0)</f>
        <v>0</v>
      </c>
      <c r="AE5829">
        <v>0</v>
      </c>
    </row>
    <row r="5830" spans="1:31" x14ac:dyDescent="0.25">
      <c r="A5830" s="9">
        <v>45291</v>
      </c>
      <c r="B5830" s="10" t="s">
        <v>260</v>
      </c>
      <c r="C5830" s="10" t="s">
        <v>213</v>
      </c>
      <c r="D5830" s="10" t="s">
        <v>40</v>
      </c>
      <c r="E5830" s="10" t="s">
        <v>30</v>
      </c>
      <c r="F5830" s="10">
        <v>800</v>
      </c>
      <c r="G5830" s="10">
        <v>872</v>
      </c>
      <c r="H5830" s="11">
        <f>SUMIFS(AA:AA,$A:$A,EOMONTH($A5830,-1),$B:$B,$B5830)</f>
        <v>51</v>
      </c>
      <c r="I5830" s="63">
        <f>ROUND(SUMIFS(AC:AC,$A:$A,EOMONTH($A5830,-1),$B:$B,$B5830),2)</f>
        <v>46.26</v>
      </c>
      <c r="J5830" s="11">
        <f>SUMIFS(AB:AB,$A:$A,EOMONTH($A5830,-1),$B:$B,$B5830)</f>
        <v>3235.95</v>
      </c>
      <c r="K5830" s="13">
        <v>0</v>
      </c>
      <c r="L5830" s="25">
        <v>0</v>
      </c>
      <c r="M5830" s="15">
        <v>80</v>
      </c>
      <c r="N5830" s="14">
        <v>6888.89</v>
      </c>
      <c r="O5830" s="16">
        <v>0</v>
      </c>
      <c r="P5830" s="16">
        <v>0</v>
      </c>
      <c r="Q5830" s="16">
        <v>0</v>
      </c>
      <c r="R5830" s="16">
        <f>Q5830*16.876/100</f>
        <v>0</v>
      </c>
      <c r="S5830" s="17">
        <f t="shared" si="637"/>
        <v>0</v>
      </c>
      <c r="T5830" s="16">
        <v>0</v>
      </c>
      <c r="U5830" s="18">
        <f t="shared" si="638"/>
        <v>44.472000000000001</v>
      </c>
      <c r="V5830" s="18">
        <f t="shared" si="639"/>
        <v>64</v>
      </c>
      <c r="W5830" s="18">
        <f t="shared" si="640"/>
        <v>10.744960000000001</v>
      </c>
      <c r="X5830" s="27"/>
      <c r="Y5830" s="19">
        <f t="shared" si="641"/>
        <v>74.744960000000006</v>
      </c>
      <c r="Z5830" s="18">
        <f t="shared" si="642"/>
        <v>0</v>
      </c>
      <c r="AA5830" s="12">
        <v>131</v>
      </c>
      <c r="AB5830" s="12">
        <v>10124.84</v>
      </c>
      <c r="AC5830" s="28">
        <f>+I5830+Y5830-Z5830</f>
        <v>121.00496000000001</v>
      </c>
      <c r="AD5830" s="20">
        <f t="shared" si="643"/>
        <v>0</v>
      </c>
      <c r="AE5830">
        <v>0</v>
      </c>
    </row>
    <row r="5831" spans="1:31" x14ac:dyDescent="0.25">
      <c r="A5831" s="9">
        <v>45291</v>
      </c>
      <c r="B5831" s="10" t="s">
        <v>261</v>
      </c>
      <c r="C5831" s="10" t="s">
        <v>213</v>
      </c>
      <c r="D5831" s="10" t="s">
        <v>40</v>
      </c>
      <c r="E5831" s="10" t="s">
        <v>30</v>
      </c>
      <c r="F5831" s="10">
        <v>800</v>
      </c>
      <c r="G5831" s="10">
        <v>872</v>
      </c>
      <c r="H5831" s="11">
        <f>SUMIFS(AA:AA,$A:$A,EOMONTH($A5831,-1),$B:$B,$B5831)</f>
        <v>21</v>
      </c>
      <c r="I5831" s="63">
        <f>ROUND(SUMIFS(AC:AC,$A:$A,EOMONTH($A5831,-1),$B:$B,$B5831),2)</f>
        <v>-9.93</v>
      </c>
      <c r="J5831" s="11">
        <f>SUMIFS(AB:AB,$A:$A,EOMONTH($A5831,-1),$B:$B,$B5831)</f>
        <v>1327.83</v>
      </c>
      <c r="K5831" s="13">
        <v>0</v>
      </c>
      <c r="L5831" s="25">
        <v>0</v>
      </c>
      <c r="M5831" s="15">
        <v>90</v>
      </c>
      <c r="N5831" s="14">
        <v>7665.08</v>
      </c>
      <c r="O5831" s="16">
        <v>40</v>
      </c>
      <c r="P5831" s="16">
        <v>5775.2</v>
      </c>
      <c r="Q5831" s="16">
        <v>0</v>
      </c>
      <c r="R5831" s="16">
        <f>Q5831*16.876/100</f>
        <v>0</v>
      </c>
      <c r="S5831" s="17">
        <f t="shared" si="637"/>
        <v>0</v>
      </c>
      <c r="T5831" s="16">
        <v>0</v>
      </c>
      <c r="U5831" s="18">
        <f t="shared" si="638"/>
        <v>18.312000000000001</v>
      </c>
      <c r="V5831" s="18">
        <f t="shared" si="639"/>
        <v>72</v>
      </c>
      <c r="W5831" s="18">
        <f t="shared" si="640"/>
        <v>12.08808</v>
      </c>
      <c r="X5831" s="27"/>
      <c r="Y5831" s="19">
        <f t="shared" si="641"/>
        <v>84.088080000000005</v>
      </c>
      <c r="Z5831" s="18">
        <f t="shared" si="642"/>
        <v>34.880000000000003</v>
      </c>
      <c r="AA5831" s="12">
        <v>71</v>
      </c>
      <c r="AB5831" s="12">
        <v>5752.22</v>
      </c>
      <c r="AC5831" s="28">
        <f>+I5831+Y5831-Z5831</f>
        <v>39.27808000000001</v>
      </c>
      <c r="AD5831" s="20">
        <f t="shared" si="643"/>
        <v>0</v>
      </c>
      <c r="AE5831">
        <v>0</v>
      </c>
    </row>
    <row r="5832" spans="1:31" x14ac:dyDescent="0.25">
      <c r="A5832" s="9">
        <v>45291</v>
      </c>
      <c r="B5832" s="10" t="s">
        <v>262</v>
      </c>
      <c r="C5832" s="10" t="s">
        <v>213</v>
      </c>
      <c r="D5832" s="10" t="s">
        <v>40</v>
      </c>
      <c r="E5832" s="10" t="s">
        <v>30</v>
      </c>
      <c r="F5832" s="10">
        <v>800</v>
      </c>
      <c r="G5832" s="10">
        <v>872</v>
      </c>
      <c r="H5832" s="11">
        <f>SUMIFS(AA:AA,$A:$A,EOMONTH($A5832,-1),$B:$B,$B5832)</f>
        <v>424</v>
      </c>
      <c r="I5832" s="63">
        <f>ROUND(SUMIFS(AC:AC,$A:$A,EOMONTH($A5832,-1),$B:$B,$B5832),2)</f>
        <v>848.32</v>
      </c>
      <c r="J5832" s="11">
        <f>SUMIFS(AB:AB,$A:$A,EOMONTH($A5832,-1),$B:$B,$B5832)</f>
        <v>28032.98</v>
      </c>
      <c r="K5832" s="13">
        <v>0</v>
      </c>
      <c r="L5832" s="25">
        <v>0</v>
      </c>
      <c r="M5832" s="15">
        <v>265</v>
      </c>
      <c r="N5832" s="14">
        <v>22742.07</v>
      </c>
      <c r="O5832" s="16">
        <v>280</v>
      </c>
      <c r="P5832" s="16">
        <v>36635.199999999997</v>
      </c>
      <c r="Q5832" s="16">
        <v>0</v>
      </c>
      <c r="R5832" s="16">
        <f>Q5832*16.876/100</f>
        <v>0</v>
      </c>
      <c r="S5832" s="17">
        <f t="shared" si="637"/>
        <v>0</v>
      </c>
      <c r="T5832" s="16">
        <v>0</v>
      </c>
      <c r="U5832" s="18">
        <f t="shared" si="638"/>
        <v>369.72800000000001</v>
      </c>
      <c r="V5832" s="18">
        <f t="shared" si="639"/>
        <v>212</v>
      </c>
      <c r="W5832" s="18">
        <f t="shared" si="640"/>
        <v>35.592680000000001</v>
      </c>
      <c r="X5832" s="27"/>
      <c r="Y5832" s="19">
        <f t="shared" si="641"/>
        <v>247.59268</v>
      </c>
      <c r="Z5832" s="18">
        <f t="shared" si="642"/>
        <v>244.16</v>
      </c>
      <c r="AA5832" s="12">
        <v>409</v>
      </c>
      <c r="AB5832" s="12">
        <v>31167.24</v>
      </c>
      <c r="AC5832" s="28">
        <f>+I5832+Y5832-Z5832</f>
        <v>851.75268000000017</v>
      </c>
      <c r="AD5832" s="20">
        <f t="shared" si="643"/>
        <v>0</v>
      </c>
      <c r="AE5832">
        <v>0</v>
      </c>
    </row>
    <row r="5833" spans="1:31" x14ac:dyDescent="0.25">
      <c r="A5833" s="9">
        <v>45291</v>
      </c>
      <c r="B5833" s="10" t="s">
        <v>263</v>
      </c>
      <c r="C5833" s="10" t="s">
        <v>213</v>
      </c>
      <c r="D5833" s="10" t="s">
        <v>40</v>
      </c>
      <c r="E5833" s="10" t="s">
        <v>30</v>
      </c>
      <c r="F5833" s="10">
        <v>800</v>
      </c>
      <c r="G5833" s="10">
        <v>872</v>
      </c>
      <c r="H5833" s="11">
        <f>SUMIFS(AA:AA,$A:$A,EOMONTH($A5833,-1),$B:$B,$B5833)</f>
        <v>99</v>
      </c>
      <c r="I5833" s="63">
        <f>ROUND(SUMIFS(AC:AC,$A:$A,EOMONTH($A5833,-1),$B:$B,$B5833),2)</f>
        <v>-35.49</v>
      </c>
      <c r="J5833" s="11">
        <f>SUMIFS(AB:AB,$A:$A,EOMONTH($A5833,-1),$B:$B,$B5833)</f>
        <v>6731.02</v>
      </c>
      <c r="K5833" s="13">
        <v>0</v>
      </c>
      <c r="L5833" s="25">
        <v>0</v>
      </c>
      <c r="M5833" s="15">
        <v>590</v>
      </c>
      <c r="N5833" s="14">
        <v>48559.61</v>
      </c>
      <c r="O5833" s="16">
        <v>363</v>
      </c>
      <c r="P5833" s="16">
        <v>50739.14</v>
      </c>
      <c r="Q5833" s="16">
        <v>0</v>
      </c>
      <c r="R5833" s="16">
        <f>Q5833*16.876/100</f>
        <v>0</v>
      </c>
      <c r="S5833" s="17">
        <f t="shared" si="637"/>
        <v>0</v>
      </c>
      <c r="T5833" s="16">
        <v>0</v>
      </c>
      <c r="U5833" s="18">
        <f t="shared" si="638"/>
        <v>86.328000000000003</v>
      </c>
      <c r="V5833" s="18">
        <f t="shared" si="639"/>
        <v>472</v>
      </c>
      <c r="W5833" s="18">
        <f t="shared" si="640"/>
        <v>79.244079999999997</v>
      </c>
      <c r="X5833" s="27"/>
      <c r="Y5833" s="19">
        <f t="shared" si="641"/>
        <v>551.24407999999994</v>
      </c>
      <c r="Z5833" s="18">
        <f t="shared" si="642"/>
        <v>316.536</v>
      </c>
      <c r="AA5833" s="12">
        <v>326</v>
      </c>
      <c r="AB5833" s="12">
        <v>26883.87</v>
      </c>
      <c r="AC5833" s="28">
        <f>+I5833+Y5833-Z5833</f>
        <v>199.21807999999993</v>
      </c>
      <c r="AD5833" s="20">
        <f t="shared" si="643"/>
        <v>0</v>
      </c>
      <c r="AE5833">
        <v>0</v>
      </c>
    </row>
    <row r="5834" spans="1:31" x14ac:dyDescent="0.25">
      <c r="A5834" s="9">
        <v>45291</v>
      </c>
      <c r="B5834" s="10" t="s">
        <v>264</v>
      </c>
      <c r="C5834" s="10" t="s">
        <v>213</v>
      </c>
      <c r="D5834" s="10" t="s">
        <v>40</v>
      </c>
      <c r="E5834" s="10" t="s">
        <v>30</v>
      </c>
      <c r="F5834" s="10">
        <v>800</v>
      </c>
      <c r="G5834" s="10">
        <v>872</v>
      </c>
      <c r="H5834" s="11">
        <f>SUMIFS(AA:AA,$A:$A,EOMONTH($A5834,-1),$B:$B,$B5834)</f>
        <v>34</v>
      </c>
      <c r="I5834" s="63">
        <f>ROUND(SUMIFS(AC:AC,$A:$A,EOMONTH($A5834,-1),$B:$B,$B5834),2)</f>
        <v>24.53</v>
      </c>
      <c r="J5834" s="11">
        <f>SUMIFS(AB:AB,$A:$A,EOMONTH($A5834,-1),$B:$B,$B5834)</f>
        <v>2183.48</v>
      </c>
      <c r="K5834" s="13">
        <v>0</v>
      </c>
      <c r="L5834" s="25">
        <v>0</v>
      </c>
      <c r="M5834" s="15">
        <v>164</v>
      </c>
      <c r="N5834" s="14">
        <v>13986.13</v>
      </c>
      <c r="O5834" s="16">
        <v>120</v>
      </c>
      <c r="P5834" s="16">
        <v>17016.8</v>
      </c>
      <c r="Q5834" s="16">
        <v>0</v>
      </c>
      <c r="R5834" s="16">
        <f>Q5834*16.876/100</f>
        <v>0</v>
      </c>
      <c r="S5834" s="17">
        <f t="shared" si="637"/>
        <v>0</v>
      </c>
      <c r="T5834" s="16">
        <v>0</v>
      </c>
      <c r="U5834" s="18">
        <f t="shared" si="638"/>
        <v>29.648</v>
      </c>
      <c r="V5834" s="18">
        <f t="shared" si="639"/>
        <v>131.19999999999999</v>
      </c>
      <c r="W5834" s="18">
        <f t="shared" si="640"/>
        <v>22.027168000000003</v>
      </c>
      <c r="X5834" s="27"/>
      <c r="Y5834" s="19">
        <f t="shared" si="641"/>
        <v>153.22716800000001</v>
      </c>
      <c r="Z5834" s="18">
        <f t="shared" si="642"/>
        <v>104.64</v>
      </c>
      <c r="AA5834" s="12">
        <v>78</v>
      </c>
      <c r="AB5834" s="12">
        <v>6369.84</v>
      </c>
      <c r="AC5834" s="28">
        <f>+I5834+Y5834-Z5834</f>
        <v>73.117168000000007</v>
      </c>
      <c r="AD5834" s="20">
        <f t="shared" si="643"/>
        <v>0</v>
      </c>
      <c r="AE5834">
        <v>0</v>
      </c>
    </row>
    <row r="5835" spans="1:31" x14ac:dyDescent="0.25">
      <c r="A5835" s="9">
        <v>45291</v>
      </c>
      <c r="B5835" s="10" t="s">
        <v>265</v>
      </c>
      <c r="C5835" s="10" t="s">
        <v>213</v>
      </c>
      <c r="D5835" s="10" t="s">
        <v>40</v>
      </c>
      <c r="E5835" s="10" t="s">
        <v>30</v>
      </c>
      <c r="F5835" s="10">
        <v>1200</v>
      </c>
      <c r="G5835" s="10">
        <v>1308</v>
      </c>
      <c r="H5835" s="11">
        <f>SUMIFS(AA:AA,$A:$A,EOMONTH($A5835,-1),$B:$B,$B5835)</f>
        <v>350</v>
      </c>
      <c r="I5835" s="63">
        <f>ROUND(SUMIFS(AC:AC,$A:$A,EOMONTH($A5835,-1),$B:$B,$B5835),2)</f>
        <v>592.1</v>
      </c>
      <c r="J5835" s="11">
        <f>SUMIFS(AB:AB,$A:$A,EOMONTH($A5835,-1),$B:$B,$B5835)</f>
        <v>46636.86</v>
      </c>
      <c r="K5835" s="13">
        <v>0</v>
      </c>
      <c r="L5835" s="25">
        <v>0</v>
      </c>
      <c r="M5835" s="15">
        <v>449</v>
      </c>
      <c r="N5835" s="14">
        <v>56305.9</v>
      </c>
      <c r="O5835" s="16">
        <v>93</v>
      </c>
      <c r="P5835" s="16">
        <v>18293.22</v>
      </c>
      <c r="Q5835" s="16">
        <v>0</v>
      </c>
      <c r="R5835" s="16">
        <f>Q5835*16.876/100</f>
        <v>0</v>
      </c>
      <c r="S5835" s="17">
        <f t="shared" si="637"/>
        <v>0</v>
      </c>
      <c r="T5835" s="16">
        <v>0</v>
      </c>
      <c r="U5835" s="18">
        <f t="shared" si="638"/>
        <v>457.8</v>
      </c>
      <c r="V5835" s="18">
        <f t="shared" si="639"/>
        <v>538.79999999999995</v>
      </c>
      <c r="W5835" s="18">
        <f t="shared" si="640"/>
        <v>90.459132000000011</v>
      </c>
      <c r="X5835" s="27"/>
      <c r="Y5835" s="19">
        <f t="shared" si="641"/>
        <v>629.25913199999991</v>
      </c>
      <c r="Z5835" s="18">
        <f t="shared" si="642"/>
        <v>121.64400000000001</v>
      </c>
      <c r="AA5835" s="12">
        <v>706</v>
      </c>
      <c r="AB5835" s="12">
        <v>90707.98</v>
      </c>
      <c r="AC5835" s="28">
        <f>+I5835+Y5835-Z5835</f>
        <v>1099.715132</v>
      </c>
      <c r="AD5835" s="20">
        <f t="shared" si="643"/>
        <v>0</v>
      </c>
      <c r="AE5835">
        <v>0</v>
      </c>
    </row>
    <row r="5836" spans="1:31" x14ac:dyDescent="0.25">
      <c r="A5836" s="9">
        <v>45291</v>
      </c>
      <c r="B5836" s="10" t="s">
        <v>266</v>
      </c>
      <c r="C5836" s="10" t="s">
        <v>213</v>
      </c>
      <c r="D5836" s="10" t="s">
        <v>40</v>
      </c>
      <c r="E5836" s="10" t="s">
        <v>30</v>
      </c>
      <c r="F5836" s="10">
        <v>1200</v>
      </c>
      <c r="G5836" s="10">
        <v>1308</v>
      </c>
      <c r="H5836" s="11">
        <f>SUMIFS(AA:AA,$A:$A,EOMONTH($A5836,-1),$B:$B,$B5836)</f>
        <v>165</v>
      </c>
      <c r="I5836" s="63">
        <f>ROUND(SUMIFS(AC:AC,$A:$A,EOMONTH($A5836,-1),$B:$B,$B5836),2)</f>
        <v>251.76</v>
      </c>
      <c r="J5836" s="11">
        <f>SUMIFS(AB:AB,$A:$A,EOMONTH($A5836,-1),$B:$B,$B5836)</f>
        <v>21599.73</v>
      </c>
      <c r="K5836" s="13">
        <v>0</v>
      </c>
      <c r="L5836" s="25">
        <v>0</v>
      </c>
      <c r="M5836" s="15">
        <v>455</v>
      </c>
      <c r="N5836" s="14">
        <v>56824.39</v>
      </c>
      <c r="O5836" s="16">
        <v>60</v>
      </c>
      <c r="P5836" s="16">
        <v>11500.5</v>
      </c>
      <c r="Q5836" s="16">
        <v>0</v>
      </c>
      <c r="R5836" s="16">
        <f>Q5836*16.876/100</f>
        <v>0</v>
      </c>
      <c r="S5836" s="17">
        <f t="shared" si="637"/>
        <v>0</v>
      </c>
      <c r="T5836" s="16">
        <v>0</v>
      </c>
      <c r="U5836" s="18">
        <f t="shared" si="638"/>
        <v>215.82</v>
      </c>
      <c r="V5836" s="18">
        <f t="shared" si="639"/>
        <v>546</v>
      </c>
      <c r="W5836" s="18">
        <f t="shared" si="640"/>
        <v>91.667940000000016</v>
      </c>
      <c r="X5836" s="27"/>
      <c r="Y5836" s="19">
        <f t="shared" si="641"/>
        <v>637.66794000000004</v>
      </c>
      <c r="Z5836" s="18">
        <f t="shared" si="642"/>
        <v>78.48</v>
      </c>
      <c r="AA5836" s="12">
        <v>560</v>
      </c>
      <c r="AB5836" s="12">
        <v>70561.23</v>
      </c>
      <c r="AC5836" s="28">
        <f>+I5836+Y5836-Z5836</f>
        <v>810.94794000000002</v>
      </c>
      <c r="AD5836" s="20">
        <f t="shared" si="643"/>
        <v>0</v>
      </c>
      <c r="AE5836">
        <v>0</v>
      </c>
    </row>
    <row r="5837" spans="1:31" x14ac:dyDescent="0.25">
      <c r="A5837" s="9">
        <v>45291</v>
      </c>
      <c r="B5837" s="10" t="s">
        <v>267</v>
      </c>
      <c r="C5837" s="10" t="s">
        <v>213</v>
      </c>
      <c r="D5837" s="10" t="s">
        <v>40</v>
      </c>
      <c r="E5837" s="10" t="s">
        <v>30</v>
      </c>
      <c r="F5837" s="10">
        <v>1200</v>
      </c>
      <c r="G5837" s="10">
        <v>1308</v>
      </c>
      <c r="H5837" s="11">
        <f>SUMIFS(AA:AA,$A:$A,EOMONTH($A5837,-1),$B:$B,$B5837)</f>
        <v>445</v>
      </c>
      <c r="I5837" s="63">
        <f>ROUND(SUMIFS(AC:AC,$A:$A,EOMONTH($A5837,-1),$B:$B,$B5837),2)</f>
        <v>542.44000000000005</v>
      </c>
      <c r="J5837" s="11">
        <f>SUMIFS(AB:AB,$A:$A,EOMONTH($A5837,-1),$B:$B,$B5837)</f>
        <v>56544.41</v>
      </c>
      <c r="K5837" s="13">
        <v>0</v>
      </c>
      <c r="L5837" s="25">
        <v>0</v>
      </c>
      <c r="M5837" s="15">
        <v>480</v>
      </c>
      <c r="N5837" s="14">
        <v>60098.1</v>
      </c>
      <c r="O5837" s="16">
        <v>99</v>
      </c>
      <c r="P5837" s="16">
        <v>19343.88</v>
      </c>
      <c r="Q5837" s="16">
        <v>0</v>
      </c>
      <c r="R5837" s="16">
        <f>Q5837*16.876/100</f>
        <v>0</v>
      </c>
      <c r="S5837" s="17">
        <f t="shared" si="637"/>
        <v>0</v>
      </c>
      <c r="T5837" s="16">
        <v>0</v>
      </c>
      <c r="U5837" s="18">
        <f t="shared" si="638"/>
        <v>582.05999999999995</v>
      </c>
      <c r="V5837" s="18">
        <f t="shared" si="639"/>
        <v>576</v>
      </c>
      <c r="W5837" s="18">
        <f t="shared" si="640"/>
        <v>96.704639999999998</v>
      </c>
      <c r="X5837" s="27"/>
      <c r="Y5837" s="19">
        <f t="shared" si="641"/>
        <v>672.70464000000004</v>
      </c>
      <c r="Z5837" s="18">
        <f t="shared" si="642"/>
        <v>129.49199999999999</v>
      </c>
      <c r="AA5837" s="12">
        <v>826</v>
      </c>
      <c r="AB5837" s="12">
        <v>104072.6</v>
      </c>
      <c r="AC5837" s="28">
        <f>+I5837+Y5837-Z5837</f>
        <v>1085.65264</v>
      </c>
      <c r="AD5837" s="20">
        <f t="shared" si="643"/>
        <v>0</v>
      </c>
      <c r="AE5837">
        <v>0</v>
      </c>
    </row>
    <row r="5838" spans="1:31" x14ac:dyDescent="0.25">
      <c r="A5838" s="9">
        <v>45291</v>
      </c>
      <c r="B5838" s="10" t="s">
        <v>268</v>
      </c>
      <c r="C5838" s="10" t="s">
        <v>213</v>
      </c>
      <c r="D5838" s="10" t="s">
        <v>40</v>
      </c>
      <c r="E5838" s="10" t="s">
        <v>30</v>
      </c>
      <c r="F5838" s="10">
        <v>1150</v>
      </c>
      <c r="G5838" s="10">
        <v>1253</v>
      </c>
      <c r="H5838" s="11">
        <f>SUMIFS(AA:AA,$A:$A,EOMONTH($A5838,-1),$B:$B,$B5838)</f>
        <v>87</v>
      </c>
      <c r="I5838" s="63">
        <f>ROUND(SUMIFS(AC:AC,$A:$A,EOMONTH($A5838,-1),$B:$B,$B5838),2)</f>
        <v>97.53</v>
      </c>
      <c r="J5838" s="11">
        <f>SUMIFS(AB:AB,$A:$A,EOMONTH($A5838,-1),$B:$B,$B5838)</f>
        <v>7785.63</v>
      </c>
      <c r="K5838" s="13">
        <v>0</v>
      </c>
      <c r="L5838" s="25">
        <v>0</v>
      </c>
      <c r="M5838" s="15">
        <v>0</v>
      </c>
      <c r="N5838" s="14">
        <v>0</v>
      </c>
      <c r="O5838" s="16">
        <v>15</v>
      </c>
      <c r="P5838" s="16">
        <v>3087.6</v>
      </c>
      <c r="Q5838" s="16">
        <v>0</v>
      </c>
      <c r="R5838" s="16">
        <f>Q5838*16.876/100</f>
        <v>0</v>
      </c>
      <c r="S5838" s="17">
        <f t="shared" si="637"/>
        <v>0</v>
      </c>
      <c r="T5838" s="16">
        <v>0</v>
      </c>
      <c r="U5838" s="18">
        <f t="shared" si="638"/>
        <v>109.011</v>
      </c>
      <c r="V5838" s="18">
        <f t="shared" si="639"/>
        <v>0</v>
      </c>
      <c r="W5838" s="18">
        <f t="shared" si="640"/>
        <v>0</v>
      </c>
      <c r="X5838" s="27"/>
      <c r="Y5838" s="19">
        <f t="shared" si="641"/>
        <v>0</v>
      </c>
      <c r="Z5838" s="18">
        <f t="shared" si="642"/>
        <v>18.795000000000002</v>
      </c>
      <c r="AA5838" s="12">
        <v>72</v>
      </c>
      <c r="AB5838" s="12">
        <v>6443.28</v>
      </c>
      <c r="AC5838" s="28">
        <f>+I5838+Y5838-Z5838</f>
        <v>78.734999999999999</v>
      </c>
      <c r="AD5838" s="20">
        <f t="shared" si="643"/>
        <v>0</v>
      </c>
      <c r="AE5838">
        <v>0</v>
      </c>
    </row>
    <row r="5839" spans="1:31" x14ac:dyDescent="0.25">
      <c r="A5839" s="9">
        <v>45291</v>
      </c>
      <c r="B5839" s="10" t="s">
        <v>269</v>
      </c>
      <c r="C5839" s="10" t="s">
        <v>213</v>
      </c>
      <c r="D5839" s="10" t="s">
        <v>40</v>
      </c>
      <c r="E5839" s="10" t="s">
        <v>30</v>
      </c>
      <c r="F5839" s="10">
        <v>1150</v>
      </c>
      <c r="G5839" s="10">
        <v>1253</v>
      </c>
      <c r="H5839" s="11">
        <f>SUMIFS(AA:AA,$A:$A,EOMONTH($A5839,-1),$B:$B,$B5839)</f>
        <v>120</v>
      </c>
      <c r="I5839" s="63">
        <f>ROUND(SUMIFS(AC:AC,$A:$A,EOMONTH($A5839,-1),$B:$B,$B5839),2)</f>
        <v>-191.03</v>
      </c>
      <c r="J5839" s="11">
        <f>SUMIFS(AB:AB,$A:$A,EOMONTH($A5839,-1),$B:$B,$B5839)</f>
        <v>15238.06</v>
      </c>
      <c r="K5839" s="13">
        <v>0</v>
      </c>
      <c r="L5839" s="25">
        <v>0</v>
      </c>
      <c r="M5839" s="15">
        <v>351</v>
      </c>
      <c r="N5839" s="14">
        <v>43314.22</v>
      </c>
      <c r="O5839" s="16">
        <v>327</v>
      </c>
      <c r="P5839" s="16">
        <v>63305.55</v>
      </c>
      <c r="Q5839" s="16">
        <v>0</v>
      </c>
      <c r="R5839" s="16">
        <f>Q5839*16.876/100</f>
        <v>0</v>
      </c>
      <c r="S5839" s="17">
        <f t="shared" si="637"/>
        <v>0</v>
      </c>
      <c r="T5839" s="16">
        <v>0</v>
      </c>
      <c r="U5839" s="18">
        <f t="shared" si="638"/>
        <v>150.36000000000001</v>
      </c>
      <c r="V5839" s="18">
        <f t="shared" si="639"/>
        <v>403.65</v>
      </c>
      <c r="W5839" s="18">
        <f t="shared" si="640"/>
        <v>67.768798500000003</v>
      </c>
      <c r="X5839" s="27"/>
      <c r="Y5839" s="19">
        <f t="shared" si="641"/>
        <v>471.41879849999998</v>
      </c>
      <c r="Z5839" s="18">
        <f t="shared" si="642"/>
        <v>409.73099999999999</v>
      </c>
      <c r="AA5839" s="12">
        <v>144</v>
      </c>
      <c r="AB5839" s="12">
        <v>17831.98</v>
      </c>
      <c r="AC5839" s="28">
        <f>+I5839+Y5839-Z5839</f>
        <v>-129.34220149999999</v>
      </c>
      <c r="AD5839" s="20">
        <f t="shared" si="643"/>
        <v>130</v>
      </c>
      <c r="AE5839">
        <v>0</v>
      </c>
    </row>
    <row r="5840" spans="1:31" x14ac:dyDescent="0.25">
      <c r="A5840" s="9">
        <v>45291</v>
      </c>
      <c r="B5840" s="10" t="s">
        <v>270</v>
      </c>
      <c r="C5840" s="10" t="s">
        <v>213</v>
      </c>
      <c r="D5840" s="10" t="s">
        <v>40</v>
      </c>
      <c r="E5840" s="10" t="s">
        <v>30</v>
      </c>
      <c r="F5840" s="10">
        <v>1150</v>
      </c>
      <c r="G5840" s="10">
        <v>1253</v>
      </c>
      <c r="H5840" s="11">
        <f>SUMIFS(AA:AA,$A:$A,EOMONTH($A5840,-1),$B:$B,$B5840)</f>
        <v>10</v>
      </c>
      <c r="I5840" s="63">
        <f>ROUND(SUMIFS(AC:AC,$A:$A,EOMONTH($A5840,-1),$B:$B,$B5840),2)</f>
        <v>-67.19</v>
      </c>
      <c r="J5840" s="11">
        <f>SUMIFS(AB:AB,$A:$A,EOMONTH($A5840,-1),$B:$B,$B5840)</f>
        <v>1287.5899999999999</v>
      </c>
      <c r="K5840" s="13">
        <v>0</v>
      </c>
      <c r="L5840" s="25">
        <v>0</v>
      </c>
      <c r="M5840" s="15">
        <v>0</v>
      </c>
      <c r="N5840" s="14">
        <v>0</v>
      </c>
      <c r="O5840" s="16">
        <v>0</v>
      </c>
      <c r="P5840" s="16">
        <v>0</v>
      </c>
      <c r="Q5840" s="16">
        <v>0</v>
      </c>
      <c r="R5840" s="16">
        <f>Q5840*16.876/100</f>
        <v>0</v>
      </c>
      <c r="S5840" s="17">
        <f t="shared" si="637"/>
        <v>0</v>
      </c>
      <c r="T5840" s="16">
        <v>0</v>
      </c>
      <c r="U5840" s="18">
        <f t="shared" si="638"/>
        <v>12.53</v>
      </c>
      <c r="V5840" s="18">
        <f t="shared" si="639"/>
        <v>0</v>
      </c>
      <c r="W5840" s="18">
        <f t="shared" si="640"/>
        <v>0</v>
      </c>
      <c r="X5840" s="27"/>
      <c r="Y5840" s="19">
        <f t="shared" si="641"/>
        <v>0</v>
      </c>
      <c r="Z5840" s="18">
        <f t="shared" si="642"/>
        <v>0</v>
      </c>
      <c r="AA5840" s="12">
        <v>10</v>
      </c>
      <c r="AB5840" s="12">
        <v>1287.5899999999999</v>
      </c>
      <c r="AC5840" s="28">
        <f>+I5840+Y5840-Z5840</f>
        <v>-67.19</v>
      </c>
      <c r="AD5840" s="20">
        <f t="shared" si="643"/>
        <v>70</v>
      </c>
      <c r="AE5840">
        <v>70</v>
      </c>
    </row>
    <row r="5841" spans="1:31" x14ac:dyDescent="0.25">
      <c r="A5841" s="9">
        <v>45291</v>
      </c>
      <c r="B5841" s="10" t="s">
        <v>271</v>
      </c>
      <c r="C5841" s="10" t="s">
        <v>213</v>
      </c>
      <c r="D5841" s="10" t="s">
        <v>40</v>
      </c>
      <c r="E5841" s="10" t="s">
        <v>30</v>
      </c>
      <c r="F5841" s="10">
        <v>1150</v>
      </c>
      <c r="G5841" s="10">
        <v>1253</v>
      </c>
      <c r="H5841" s="11">
        <f>SUMIFS(AA:AA,$A:$A,EOMONTH($A5841,-1),$B:$B,$B5841)</f>
        <v>435</v>
      </c>
      <c r="I5841" s="63">
        <f>ROUND(SUMIFS(AC:AC,$A:$A,EOMONTH($A5841,-1),$B:$B,$B5841),2)</f>
        <v>328.24</v>
      </c>
      <c r="J5841" s="11">
        <f>SUMIFS(AB:AB,$A:$A,EOMONTH($A5841,-1),$B:$B,$B5841)</f>
        <v>48839.25</v>
      </c>
      <c r="K5841" s="13">
        <v>0</v>
      </c>
      <c r="L5841" s="25">
        <v>0</v>
      </c>
      <c r="M5841" s="15">
        <v>0</v>
      </c>
      <c r="N5841" s="14">
        <v>0</v>
      </c>
      <c r="O5841" s="16">
        <v>60</v>
      </c>
      <c r="P5841" s="16">
        <v>12021</v>
      </c>
      <c r="Q5841" s="16">
        <v>0</v>
      </c>
      <c r="R5841" s="16">
        <f>Q5841*16.876/100</f>
        <v>0</v>
      </c>
      <c r="S5841" s="17">
        <f t="shared" si="637"/>
        <v>0</v>
      </c>
      <c r="T5841" s="16">
        <v>0</v>
      </c>
      <c r="U5841" s="18">
        <f t="shared" si="638"/>
        <v>545.05499999999995</v>
      </c>
      <c r="V5841" s="18">
        <f t="shared" si="639"/>
        <v>0</v>
      </c>
      <c r="W5841" s="18">
        <f t="shared" si="640"/>
        <v>0</v>
      </c>
      <c r="X5841" s="27"/>
      <c r="Y5841" s="19">
        <f t="shared" si="641"/>
        <v>0</v>
      </c>
      <c r="Z5841" s="18">
        <f t="shared" si="642"/>
        <v>75.180000000000007</v>
      </c>
      <c r="AA5841" s="12">
        <v>375</v>
      </c>
      <c r="AB5841" s="12">
        <v>42102.81</v>
      </c>
      <c r="AC5841" s="28">
        <f>+I5841+Y5841-Z5841</f>
        <v>253.06</v>
      </c>
      <c r="AD5841" s="20">
        <f t="shared" si="643"/>
        <v>0</v>
      </c>
      <c r="AE5841">
        <v>0</v>
      </c>
    </row>
    <row r="5842" spans="1:31" x14ac:dyDescent="0.25">
      <c r="A5842" s="9">
        <v>45291</v>
      </c>
      <c r="B5842" s="10" t="s">
        <v>272</v>
      </c>
      <c r="C5842" s="10" t="s">
        <v>213</v>
      </c>
      <c r="D5842" s="10" t="s">
        <v>40</v>
      </c>
      <c r="E5842" s="10" t="s">
        <v>30</v>
      </c>
      <c r="F5842" s="10">
        <v>1150</v>
      </c>
      <c r="G5842" s="10">
        <v>1253</v>
      </c>
      <c r="H5842" s="11">
        <f>SUMIFS(AA:AA,$A:$A,EOMONTH($A5842,-1),$B:$B,$B5842)</f>
        <v>398</v>
      </c>
      <c r="I5842" s="63">
        <f>ROUND(SUMIFS(AC:AC,$A:$A,EOMONTH($A5842,-1),$B:$B,$B5842),2)</f>
        <v>370.76</v>
      </c>
      <c r="J5842" s="11">
        <f>SUMIFS(AB:AB,$A:$A,EOMONTH($A5842,-1),$B:$B,$B5842)</f>
        <v>44771.43</v>
      </c>
      <c r="K5842" s="13">
        <v>0</v>
      </c>
      <c r="L5842" s="25">
        <v>0</v>
      </c>
      <c r="M5842" s="15">
        <v>60</v>
      </c>
      <c r="N5842" s="14">
        <v>7250.62</v>
      </c>
      <c r="O5842" s="16">
        <v>111</v>
      </c>
      <c r="P5842" s="16">
        <v>22635</v>
      </c>
      <c r="Q5842" s="16">
        <v>0</v>
      </c>
      <c r="R5842" s="16">
        <f>Q5842*16.876/100</f>
        <v>0</v>
      </c>
      <c r="S5842" s="17">
        <f t="shared" si="637"/>
        <v>0</v>
      </c>
      <c r="T5842" s="16">
        <v>0</v>
      </c>
      <c r="U5842" s="18">
        <f t="shared" si="638"/>
        <v>498.69400000000002</v>
      </c>
      <c r="V5842" s="18">
        <f t="shared" si="639"/>
        <v>69</v>
      </c>
      <c r="W5842" s="18">
        <f t="shared" si="640"/>
        <v>11.58441</v>
      </c>
      <c r="X5842" s="27"/>
      <c r="Y5842" s="19">
        <f t="shared" si="641"/>
        <v>80.584410000000005</v>
      </c>
      <c r="Z5842" s="18">
        <f t="shared" si="642"/>
        <v>139.083</v>
      </c>
      <c r="AA5842" s="12">
        <v>347</v>
      </c>
      <c r="AB5842" s="12">
        <v>39440.699999999997</v>
      </c>
      <c r="AC5842" s="28">
        <f>+I5842+Y5842-Z5842</f>
        <v>312.26140999999996</v>
      </c>
      <c r="AD5842" s="20">
        <f t="shared" si="643"/>
        <v>0</v>
      </c>
      <c r="AE5842">
        <v>0</v>
      </c>
    </row>
    <row r="5843" spans="1:31" x14ac:dyDescent="0.25">
      <c r="A5843" s="9">
        <v>45291</v>
      </c>
      <c r="B5843" s="10" t="s">
        <v>273</v>
      </c>
      <c r="C5843" s="10" t="s">
        <v>213</v>
      </c>
      <c r="D5843" s="10" t="s">
        <v>40</v>
      </c>
      <c r="E5843" s="10" t="s">
        <v>30</v>
      </c>
      <c r="F5843" s="10">
        <v>1150</v>
      </c>
      <c r="G5843" s="10">
        <v>1253</v>
      </c>
      <c r="H5843" s="11">
        <f>SUMIFS(AA:AA,$A:$A,EOMONTH($A5843,-1),$B:$B,$B5843)</f>
        <v>125</v>
      </c>
      <c r="I5843" s="63">
        <f>ROUND(SUMIFS(AC:AC,$A:$A,EOMONTH($A5843,-1),$B:$B,$B5843),2)</f>
        <v>145.68</v>
      </c>
      <c r="J5843" s="11">
        <f>SUMIFS(AB:AB,$A:$A,EOMONTH($A5843,-1),$B:$B,$B5843)</f>
        <v>11471.25</v>
      </c>
      <c r="K5843" s="13">
        <v>0</v>
      </c>
      <c r="L5843" s="25">
        <v>0</v>
      </c>
      <c r="M5843" s="15">
        <v>0</v>
      </c>
      <c r="N5843" s="14">
        <v>0</v>
      </c>
      <c r="O5843" s="16">
        <v>30</v>
      </c>
      <c r="P5843" s="16">
        <v>6175.2</v>
      </c>
      <c r="Q5843" s="16">
        <v>0</v>
      </c>
      <c r="R5843" s="16">
        <f>Q5843*16.876/100</f>
        <v>0</v>
      </c>
      <c r="S5843" s="17">
        <f t="shared" si="637"/>
        <v>0</v>
      </c>
      <c r="T5843" s="16">
        <v>0</v>
      </c>
      <c r="U5843" s="18">
        <f t="shared" si="638"/>
        <v>156.625</v>
      </c>
      <c r="V5843" s="18">
        <f t="shared" si="639"/>
        <v>0</v>
      </c>
      <c r="W5843" s="18">
        <f t="shared" si="640"/>
        <v>0</v>
      </c>
      <c r="X5843" s="27"/>
      <c r="Y5843" s="19">
        <f t="shared" si="641"/>
        <v>0</v>
      </c>
      <c r="Z5843" s="18">
        <f t="shared" si="642"/>
        <v>37.590000000000003</v>
      </c>
      <c r="AA5843" s="12">
        <v>95</v>
      </c>
      <c r="AB5843" s="12">
        <v>8718.15</v>
      </c>
      <c r="AC5843" s="28">
        <f>+I5843+Y5843-Z5843</f>
        <v>108.09</v>
      </c>
      <c r="AD5843" s="20">
        <f t="shared" si="643"/>
        <v>0</v>
      </c>
      <c r="AE5843">
        <v>0</v>
      </c>
    </row>
    <row r="5844" spans="1:31" x14ac:dyDescent="0.25">
      <c r="A5844" s="9">
        <v>45291</v>
      </c>
      <c r="B5844" s="10" t="s">
        <v>274</v>
      </c>
      <c r="C5844" s="10" t="s">
        <v>213</v>
      </c>
      <c r="D5844" s="10" t="s">
        <v>40</v>
      </c>
      <c r="E5844" s="10" t="s">
        <v>30</v>
      </c>
      <c r="F5844" s="10">
        <v>1500</v>
      </c>
      <c r="G5844" s="10">
        <v>1635</v>
      </c>
      <c r="H5844" s="11">
        <f>SUMIFS(AA:AA,$A:$A,EOMONTH($A5844,-1),$B:$B,$B5844)</f>
        <v>30</v>
      </c>
      <c r="I5844" s="63">
        <f>ROUND(SUMIFS(AC:AC,$A:$A,EOMONTH($A5844,-1),$B:$B,$B5844),2)</f>
        <v>-405.5</v>
      </c>
      <c r="J5844" s="11">
        <f>SUMIFS(AB:AB,$A:$A,EOMONTH($A5844,-1),$B:$B,$B5844)</f>
        <v>3540.9</v>
      </c>
      <c r="K5844" s="13">
        <v>0</v>
      </c>
      <c r="L5844" s="25">
        <v>0</v>
      </c>
      <c r="M5844" s="15">
        <v>596</v>
      </c>
      <c r="N5844" s="14">
        <v>62665.38</v>
      </c>
      <c r="O5844" s="16">
        <v>155</v>
      </c>
      <c r="P5844" s="16">
        <v>41092.76</v>
      </c>
      <c r="Q5844" s="16">
        <v>0</v>
      </c>
      <c r="R5844" s="16">
        <f>Q5844*16.876/100</f>
        <v>0</v>
      </c>
      <c r="S5844" s="17">
        <f t="shared" si="637"/>
        <v>0</v>
      </c>
      <c r="T5844" s="16">
        <v>0</v>
      </c>
      <c r="U5844" s="18">
        <f t="shared" si="638"/>
        <v>49.05</v>
      </c>
      <c r="V5844" s="18">
        <f t="shared" si="639"/>
        <v>894</v>
      </c>
      <c r="W5844" s="18">
        <f t="shared" si="640"/>
        <v>150.09366000000003</v>
      </c>
      <c r="X5844" s="27"/>
      <c r="Y5844" s="19">
        <f t="shared" si="641"/>
        <v>1044.09366</v>
      </c>
      <c r="Z5844" s="18">
        <f t="shared" si="642"/>
        <v>253.42500000000001</v>
      </c>
      <c r="AA5844" s="12">
        <v>471</v>
      </c>
      <c r="AB5844" s="12">
        <v>49710</v>
      </c>
      <c r="AC5844" s="28">
        <f>+I5844+Y5844-Z5844</f>
        <v>385.16865999999999</v>
      </c>
      <c r="AD5844" s="20">
        <f t="shared" si="643"/>
        <v>0</v>
      </c>
      <c r="AE5844">
        <v>120</v>
      </c>
    </row>
    <row r="5845" spans="1:31" x14ac:dyDescent="0.25">
      <c r="A5845" s="9">
        <v>45291</v>
      </c>
      <c r="B5845" s="10" t="s">
        <v>275</v>
      </c>
      <c r="C5845" s="10" t="s">
        <v>213</v>
      </c>
      <c r="D5845" s="10" t="s">
        <v>40</v>
      </c>
      <c r="E5845" s="10" t="s">
        <v>30</v>
      </c>
      <c r="F5845" s="10">
        <v>1500</v>
      </c>
      <c r="G5845" s="10">
        <v>1635</v>
      </c>
      <c r="H5845" s="11">
        <f>SUMIFS(AA:AA,$A:$A,EOMONTH($A5845,-1),$B:$B,$B5845)</f>
        <v>27</v>
      </c>
      <c r="I5845" s="63">
        <f>ROUND(SUMIFS(AC:AC,$A:$A,EOMONTH($A5845,-1),$B:$B,$B5845),2)</f>
        <v>-232.39</v>
      </c>
      <c r="J5845" s="11">
        <f>SUMIFS(AB:AB,$A:$A,EOMONTH($A5845,-1),$B:$B,$B5845)</f>
        <v>3216.78</v>
      </c>
      <c r="K5845" s="13">
        <v>0</v>
      </c>
      <c r="L5845" s="25">
        <v>0</v>
      </c>
      <c r="M5845" s="15">
        <v>495</v>
      </c>
      <c r="N5845" s="14">
        <v>76750.28</v>
      </c>
      <c r="O5845" s="16">
        <v>45</v>
      </c>
      <c r="P5845" s="16">
        <v>11668.8</v>
      </c>
      <c r="Q5845" s="16">
        <v>0</v>
      </c>
      <c r="R5845" s="16">
        <f>Q5845*16.876/100</f>
        <v>0</v>
      </c>
      <c r="S5845" s="17">
        <f t="shared" si="637"/>
        <v>0</v>
      </c>
      <c r="T5845" s="16">
        <v>0</v>
      </c>
      <c r="U5845" s="18">
        <f t="shared" si="638"/>
        <v>44.145000000000003</v>
      </c>
      <c r="V5845" s="18">
        <f t="shared" si="639"/>
        <v>742.5</v>
      </c>
      <c r="W5845" s="18">
        <f t="shared" si="640"/>
        <v>124.658325</v>
      </c>
      <c r="X5845" s="27"/>
      <c r="Y5845" s="19">
        <f t="shared" si="641"/>
        <v>867.15832499999999</v>
      </c>
      <c r="Z5845" s="18">
        <f t="shared" si="642"/>
        <v>73.575000000000003</v>
      </c>
      <c r="AA5845" s="12">
        <v>477</v>
      </c>
      <c r="AB5845" s="12">
        <v>73073.350000000006</v>
      </c>
      <c r="AC5845" s="28">
        <f>+I5845+Y5845-Z5845</f>
        <v>561.19332499999996</v>
      </c>
      <c r="AD5845" s="20">
        <f t="shared" si="643"/>
        <v>0</v>
      </c>
      <c r="AE5845">
        <v>0</v>
      </c>
    </row>
    <row r="5846" spans="1:31" x14ac:dyDescent="0.25">
      <c r="A5846" s="9">
        <v>45291</v>
      </c>
      <c r="B5846" s="10" t="s">
        <v>276</v>
      </c>
      <c r="C5846" s="10" t="s">
        <v>213</v>
      </c>
      <c r="D5846" s="10" t="s">
        <v>40</v>
      </c>
      <c r="E5846" s="10" t="s">
        <v>30</v>
      </c>
      <c r="F5846" s="10">
        <v>1500</v>
      </c>
      <c r="G5846" s="10">
        <v>1635</v>
      </c>
      <c r="H5846" s="11">
        <f>SUMIFS(AA:AA,$A:$A,EOMONTH($A5846,-1),$B:$B,$B5846)</f>
        <v>73</v>
      </c>
      <c r="I5846" s="63">
        <f>ROUND(SUMIFS(AC:AC,$A:$A,EOMONTH($A5846,-1),$B:$B,$B5846),2)</f>
        <v>-395.55</v>
      </c>
      <c r="J5846" s="11">
        <f>SUMIFS(AB:AB,$A:$A,EOMONTH($A5846,-1),$B:$B,$B5846)</f>
        <v>8614</v>
      </c>
      <c r="K5846" s="13">
        <v>0</v>
      </c>
      <c r="L5846" s="25">
        <v>0</v>
      </c>
      <c r="M5846" s="15">
        <v>396</v>
      </c>
      <c r="N5846" s="14">
        <v>98676.53</v>
      </c>
      <c r="O5846" s="16">
        <v>149</v>
      </c>
      <c r="P5846" s="16">
        <v>39191.599999999999</v>
      </c>
      <c r="Q5846" s="16">
        <v>0</v>
      </c>
      <c r="R5846" s="16">
        <f>Q5846*16.876/100</f>
        <v>0</v>
      </c>
      <c r="S5846" s="17">
        <f t="shared" si="637"/>
        <v>0</v>
      </c>
      <c r="T5846" s="16">
        <v>0</v>
      </c>
      <c r="U5846" s="18">
        <f t="shared" si="638"/>
        <v>119.355</v>
      </c>
      <c r="V5846" s="18">
        <f t="shared" si="639"/>
        <v>594</v>
      </c>
      <c r="W5846" s="18">
        <f t="shared" si="640"/>
        <v>99.72666000000001</v>
      </c>
      <c r="X5846" s="27"/>
      <c r="Y5846" s="19">
        <f t="shared" si="641"/>
        <v>693.72666000000004</v>
      </c>
      <c r="Z5846" s="18">
        <f t="shared" si="642"/>
        <v>243.61500000000001</v>
      </c>
      <c r="AA5846" s="12">
        <v>320</v>
      </c>
      <c r="AB5846" s="12">
        <v>78305.19</v>
      </c>
      <c r="AC5846" s="28">
        <f>+I5846+Y5846-Z5846</f>
        <v>54.561660000000018</v>
      </c>
      <c r="AD5846" s="20">
        <f t="shared" si="643"/>
        <v>0</v>
      </c>
      <c r="AE5846">
        <v>250</v>
      </c>
    </row>
    <row r="5847" spans="1:31" x14ac:dyDescent="0.25">
      <c r="A5847" s="9">
        <v>45291</v>
      </c>
      <c r="B5847" s="10" t="s">
        <v>277</v>
      </c>
      <c r="C5847" s="10" t="s">
        <v>278</v>
      </c>
      <c r="D5847" s="10" t="s">
        <v>29</v>
      </c>
      <c r="E5847" s="10" t="s">
        <v>30</v>
      </c>
      <c r="F5847" s="10"/>
      <c r="G5847" s="10">
        <v>0</v>
      </c>
      <c r="H5847" s="11">
        <f>SUMIFS(AA:AA,$A:$A,EOMONTH($A5847,-1),$B:$B,$B5847)</f>
        <v>182</v>
      </c>
      <c r="I5847" s="63">
        <f>ROUND(SUMIFS(AC:AC,$A:$A,EOMONTH($A5847,-1),$B:$B,$B5847),2)</f>
        <v>8.2200000000000006</v>
      </c>
      <c r="J5847" s="11">
        <f>SUMIFS(AB:AB,$A:$A,EOMONTH($A5847,-1),$B:$B,$B5847)</f>
        <v>7972.75</v>
      </c>
      <c r="K5847" s="13">
        <v>0</v>
      </c>
      <c r="L5847" s="25">
        <v>0</v>
      </c>
      <c r="M5847" s="15">
        <v>0</v>
      </c>
      <c r="N5847" s="14">
        <v>0</v>
      </c>
      <c r="O5847" s="16">
        <v>0</v>
      </c>
      <c r="P5847" s="16">
        <v>0</v>
      </c>
      <c r="Q5847" s="16">
        <v>0</v>
      </c>
      <c r="R5847" s="16">
        <f>Q5847*16.876/100</f>
        <v>0</v>
      </c>
      <c r="S5847" s="17">
        <f t="shared" si="637"/>
        <v>0</v>
      </c>
      <c r="T5847" s="16">
        <v>0</v>
      </c>
      <c r="U5847" s="18">
        <f t="shared" si="638"/>
        <v>0</v>
      </c>
      <c r="V5847" s="18">
        <f t="shared" si="639"/>
        <v>0</v>
      </c>
      <c r="W5847" s="18">
        <f t="shared" si="640"/>
        <v>0</v>
      </c>
      <c r="X5847" s="27"/>
      <c r="Y5847" s="19">
        <f t="shared" si="641"/>
        <v>0</v>
      </c>
      <c r="Z5847" s="18">
        <f t="shared" si="642"/>
        <v>0</v>
      </c>
      <c r="AA5847" s="12">
        <v>182</v>
      </c>
      <c r="AB5847" s="12">
        <v>7972.75</v>
      </c>
      <c r="AC5847" s="28">
        <f>+I5847+Y5847-Z5847</f>
        <v>8.2200000000000006</v>
      </c>
      <c r="AD5847" s="20">
        <f t="shared" si="643"/>
        <v>0</v>
      </c>
      <c r="AE5847">
        <v>0</v>
      </c>
    </row>
    <row r="5848" spans="1:31" x14ac:dyDescent="0.25">
      <c r="A5848" s="9">
        <v>45291</v>
      </c>
      <c r="B5848" s="10" t="s">
        <v>279</v>
      </c>
      <c r="C5848" s="10" t="s">
        <v>278</v>
      </c>
      <c r="D5848" s="10" t="s">
        <v>29</v>
      </c>
      <c r="E5848" s="10" t="s">
        <v>30</v>
      </c>
      <c r="F5848" s="10"/>
      <c r="G5848" s="10">
        <v>0</v>
      </c>
      <c r="H5848" s="11">
        <f>SUMIFS(AA:AA,$A:$A,EOMONTH($A5848,-1),$B:$B,$B5848)</f>
        <v>116</v>
      </c>
      <c r="I5848" s="63">
        <f>ROUND(SUMIFS(AC:AC,$A:$A,EOMONTH($A5848,-1),$B:$B,$B5848),2)</f>
        <v>5.24</v>
      </c>
      <c r="J5848" s="11">
        <f>SUMIFS(AB:AB,$A:$A,EOMONTH($A5848,-1),$B:$B,$B5848)</f>
        <v>5265.28</v>
      </c>
      <c r="K5848" s="13">
        <v>0</v>
      </c>
      <c r="L5848" s="25">
        <v>0</v>
      </c>
      <c r="M5848" s="15">
        <v>0</v>
      </c>
      <c r="N5848" s="14">
        <v>0</v>
      </c>
      <c r="O5848" s="16">
        <v>0</v>
      </c>
      <c r="P5848" s="16">
        <v>0</v>
      </c>
      <c r="Q5848" s="16">
        <v>0</v>
      </c>
      <c r="R5848" s="16">
        <f>Q5848*16.876/100</f>
        <v>0</v>
      </c>
      <c r="S5848" s="17">
        <f t="shared" si="637"/>
        <v>0</v>
      </c>
      <c r="T5848" s="16">
        <v>0</v>
      </c>
      <c r="U5848" s="18">
        <f t="shared" si="638"/>
        <v>0</v>
      </c>
      <c r="V5848" s="18">
        <f t="shared" si="639"/>
        <v>0</v>
      </c>
      <c r="W5848" s="18">
        <f t="shared" si="640"/>
        <v>0</v>
      </c>
      <c r="X5848" s="27"/>
      <c r="Y5848" s="19">
        <f t="shared" si="641"/>
        <v>0</v>
      </c>
      <c r="Z5848" s="18">
        <f t="shared" si="642"/>
        <v>0</v>
      </c>
      <c r="AA5848" s="12">
        <v>116</v>
      </c>
      <c r="AB5848" s="12">
        <v>5265.28</v>
      </c>
      <c r="AC5848" s="28">
        <f>+I5848+Y5848-Z5848</f>
        <v>5.24</v>
      </c>
      <c r="AD5848" s="20">
        <f t="shared" si="643"/>
        <v>0</v>
      </c>
      <c r="AE5848">
        <v>0</v>
      </c>
    </row>
    <row r="5849" spans="1:31" x14ac:dyDescent="0.25">
      <c r="A5849" s="9">
        <v>45291</v>
      </c>
      <c r="B5849" s="10" t="s">
        <v>280</v>
      </c>
      <c r="C5849" s="10" t="s">
        <v>278</v>
      </c>
      <c r="D5849" s="10" t="s">
        <v>29</v>
      </c>
      <c r="E5849" s="10" t="s">
        <v>30</v>
      </c>
      <c r="F5849" s="10"/>
      <c r="G5849" s="10">
        <v>0</v>
      </c>
      <c r="H5849" s="11">
        <f>SUMIFS(AA:AA,$A:$A,EOMONTH($A5849,-1),$B:$B,$B5849)</f>
        <v>52</v>
      </c>
      <c r="I5849" s="63">
        <f>ROUND(SUMIFS(AC:AC,$A:$A,EOMONTH($A5849,-1),$B:$B,$B5849),2)</f>
        <v>2.35</v>
      </c>
      <c r="J5849" s="11">
        <f>SUMIFS(AB:AB,$A:$A,EOMONTH($A5849,-1),$B:$B,$B5849)</f>
        <v>2633.19</v>
      </c>
      <c r="K5849" s="13">
        <v>0</v>
      </c>
      <c r="L5849" s="25">
        <v>0</v>
      </c>
      <c r="M5849" s="15">
        <v>0</v>
      </c>
      <c r="N5849" s="14">
        <v>0</v>
      </c>
      <c r="O5849" s="16">
        <v>0</v>
      </c>
      <c r="P5849" s="16">
        <v>0</v>
      </c>
      <c r="Q5849" s="16">
        <v>0</v>
      </c>
      <c r="R5849" s="16">
        <f>Q5849*16.876/100</f>
        <v>0</v>
      </c>
      <c r="S5849" s="17">
        <f t="shared" si="637"/>
        <v>0</v>
      </c>
      <c r="T5849" s="16">
        <v>0</v>
      </c>
      <c r="U5849" s="18">
        <f t="shared" si="638"/>
        <v>0</v>
      </c>
      <c r="V5849" s="18">
        <f t="shared" si="639"/>
        <v>0</v>
      </c>
      <c r="W5849" s="18">
        <f t="shared" si="640"/>
        <v>0</v>
      </c>
      <c r="X5849" s="27"/>
      <c r="Y5849" s="19">
        <f t="shared" si="641"/>
        <v>0</v>
      </c>
      <c r="Z5849" s="18">
        <f t="shared" si="642"/>
        <v>0</v>
      </c>
      <c r="AA5849" s="12">
        <v>52</v>
      </c>
      <c r="AB5849" s="12">
        <v>2633.19</v>
      </c>
      <c r="AC5849" s="28">
        <f>+I5849+Y5849-Z5849</f>
        <v>2.35</v>
      </c>
      <c r="AD5849" s="20">
        <f t="shared" si="643"/>
        <v>0</v>
      </c>
      <c r="AE5849">
        <v>0</v>
      </c>
    </row>
    <row r="5850" spans="1:31" x14ac:dyDescent="0.25">
      <c r="A5850" s="9">
        <v>45291</v>
      </c>
      <c r="B5850" s="10" t="s">
        <v>281</v>
      </c>
      <c r="C5850" s="10" t="s">
        <v>282</v>
      </c>
      <c r="D5850" s="10" t="s">
        <v>29</v>
      </c>
      <c r="E5850" s="10" t="s">
        <v>30</v>
      </c>
      <c r="F5850" s="10"/>
      <c r="G5850" s="10">
        <v>0</v>
      </c>
      <c r="H5850" s="11">
        <f>SUMIFS(AA:AA,$A:$A,EOMONTH($A5850,-1),$B:$B,$B5850)</f>
        <v>537</v>
      </c>
      <c r="I5850" s="63">
        <f>ROUND(SUMIFS(AC:AC,$A:$A,EOMONTH($A5850,-1),$B:$B,$B5850),2)</f>
        <v>24.25</v>
      </c>
      <c r="J5850" s="11">
        <f>SUMIFS(AB:AB,$A:$A,EOMONTH($A5850,-1),$B:$B,$B5850)</f>
        <v>246140.19</v>
      </c>
      <c r="K5850" s="13">
        <v>0</v>
      </c>
      <c r="L5850" s="25">
        <v>0</v>
      </c>
      <c r="M5850" s="15">
        <v>0</v>
      </c>
      <c r="N5850" s="14">
        <v>0</v>
      </c>
      <c r="O5850" s="16">
        <v>0</v>
      </c>
      <c r="P5850" s="16">
        <v>0</v>
      </c>
      <c r="Q5850" s="16">
        <v>0</v>
      </c>
      <c r="R5850" s="16">
        <f>Q5850*16.876/100</f>
        <v>0</v>
      </c>
      <c r="S5850" s="17">
        <f t="shared" si="637"/>
        <v>0</v>
      </c>
      <c r="T5850" s="16">
        <v>0</v>
      </c>
      <c r="U5850" s="18">
        <f t="shared" si="638"/>
        <v>0</v>
      </c>
      <c r="V5850" s="18">
        <f t="shared" si="639"/>
        <v>0</v>
      </c>
      <c r="W5850" s="18">
        <f t="shared" si="640"/>
        <v>0</v>
      </c>
      <c r="X5850" s="27"/>
      <c r="Y5850" s="19">
        <f t="shared" si="641"/>
        <v>0</v>
      </c>
      <c r="Z5850" s="18">
        <f t="shared" si="642"/>
        <v>0</v>
      </c>
      <c r="AA5850" s="12">
        <v>537</v>
      </c>
      <c r="AB5850" s="12">
        <v>246140.19</v>
      </c>
      <c r="AC5850" s="28">
        <f>+I5850+Y5850-Z5850</f>
        <v>24.25</v>
      </c>
      <c r="AD5850" s="20">
        <f t="shared" si="643"/>
        <v>0</v>
      </c>
      <c r="AE5850">
        <v>0</v>
      </c>
    </row>
    <row r="5851" spans="1:31" x14ac:dyDescent="0.25">
      <c r="A5851" s="9">
        <v>45291</v>
      </c>
      <c r="B5851" s="10" t="s">
        <v>283</v>
      </c>
      <c r="C5851" s="10" t="s">
        <v>282</v>
      </c>
      <c r="D5851" s="10" t="s">
        <v>29</v>
      </c>
      <c r="E5851" s="10" t="s">
        <v>30</v>
      </c>
      <c r="F5851" s="10"/>
      <c r="G5851" s="10">
        <v>0</v>
      </c>
      <c r="H5851" s="11">
        <f>SUMIFS(AA:AA,$A:$A,EOMONTH($A5851,-1),$B:$B,$B5851)</f>
        <v>947</v>
      </c>
      <c r="I5851" s="63">
        <f>ROUND(SUMIFS(AC:AC,$A:$A,EOMONTH($A5851,-1),$B:$B,$B5851),2)</f>
        <v>42.76</v>
      </c>
      <c r="J5851" s="11">
        <f>SUMIFS(AB:AB,$A:$A,EOMONTH($A5851,-1),$B:$B,$B5851)</f>
        <v>271379.26</v>
      </c>
      <c r="K5851" s="13">
        <v>0</v>
      </c>
      <c r="L5851" s="25">
        <v>0</v>
      </c>
      <c r="M5851" s="15">
        <v>0</v>
      </c>
      <c r="N5851" s="14">
        <v>0</v>
      </c>
      <c r="O5851" s="16">
        <v>0</v>
      </c>
      <c r="P5851" s="16">
        <v>0</v>
      </c>
      <c r="Q5851" s="16">
        <v>0</v>
      </c>
      <c r="R5851" s="16">
        <f>Q5851*16.876/100</f>
        <v>0</v>
      </c>
      <c r="S5851" s="17">
        <f t="shared" si="637"/>
        <v>0</v>
      </c>
      <c r="T5851" s="16">
        <v>0</v>
      </c>
      <c r="U5851" s="18">
        <f t="shared" si="638"/>
        <v>0</v>
      </c>
      <c r="V5851" s="18">
        <f t="shared" si="639"/>
        <v>0</v>
      </c>
      <c r="W5851" s="18">
        <f t="shared" si="640"/>
        <v>0</v>
      </c>
      <c r="X5851" s="27"/>
      <c r="Y5851" s="19">
        <f t="shared" si="641"/>
        <v>0</v>
      </c>
      <c r="Z5851" s="18">
        <f t="shared" si="642"/>
        <v>0</v>
      </c>
      <c r="AA5851" s="12">
        <v>947</v>
      </c>
      <c r="AB5851" s="12">
        <v>271379.26</v>
      </c>
      <c r="AC5851" s="28">
        <f>+I5851+Y5851-Z5851</f>
        <v>42.76</v>
      </c>
      <c r="AD5851" s="20">
        <f t="shared" si="643"/>
        <v>0</v>
      </c>
      <c r="AE5851">
        <v>0</v>
      </c>
    </row>
    <row r="5852" spans="1:31" x14ac:dyDescent="0.25">
      <c r="A5852" s="9">
        <v>45291</v>
      </c>
      <c r="B5852" s="10" t="s">
        <v>284</v>
      </c>
      <c r="C5852" s="10" t="s">
        <v>282</v>
      </c>
      <c r="D5852" s="10" t="s">
        <v>29</v>
      </c>
      <c r="E5852" s="10" t="s">
        <v>30</v>
      </c>
      <c r="F5852" s="10"/>
      <c r="G5852" s="10">
        <v>0</v>
      </c>
      <c r="H5852" s="11">
        <f>SUMIFS(AA:AA,$A:$A,EOMONTH($A5852,-1),$B:$B,$B5852)</f>
        <v>447</v>
      </c>
      <c r="I5852" s="63">
        <f>ROUND(SUMIFS(AC:AC,$A:$A,EOMONTH($A5852,-1),$B:$B,$B5852),2)</f>
        <v>20.18</v>
      </c>
      <c r="J5852" s="11">
        <f>SUMIFS(AB:AB,$A:$A,EOMONTH($A5852,-1),$B:$B,$B5852)</f>
        <v>244817.96</v>
      </c>
      <c r="K5852" s="13">
        <v>0</v>
      </c>
      <c r="L5852" s="25">
        <v>0</v>
      </c>
      <c r="M5852" s="15">
        <v>0</v>
      </c>
      <c r="N5852" s="14">
        <v>0</v>
      </c>
      <c r="O5852" s="16">
        <v>0</v>
      </c>
      <c r="P5852" s="16">
        <v>0</v>
      </c>
      <c r="Q5852" s="16">
        <v>0</v>
      </c>
      <c r="R5852" s="16">
        <f>Q5852*16.876/100</f>
        <v>0</v>
      </c>
      <c r="S5852" s="17">
        <f t="shared" si="637"/>
        <v>0</v>
      </c>
      <c r="T5852" s="16">
        <v>0</v>
      </c>
      <c r="U5852" s="18">
        <f t="shared" si="638"/>
        <v>0</v>
      </c>
      <c r="V5852" s="18">
        <f t="shared" si="639"/>
        <v>0</v>
      </c>
      <c r="W5852" s="18">
        <f t="shared" si="640"/>
        <v>0</v>
      </c>
      <c r="X5852" s="27"/>
      <c r="Y5852" s="19">
        <f t="shared" si="641"/>
        <v>0</v>
      </c>
      <c r="Z5852" s="18">
        <f t="shared" si="642"/>
        <v>0</v>
      </c>
      <c r="AA5852" s="12">
        <v>447</v>
      </c>
      <c r="AB5852" s="12">
        <v>244817.96</v>
      </c>
      <c r="AC5852" s="28">
        <f>+I5852+Y5852-Z5852</f>
        <v>20.18</v>
      </c>
      <c r="AD5852" s="20">
        <f t="shared" si="643"/>
        <v>0</v>
      </c>
      <c r="AE5852">
        <v>0</v>
      </c>
    </row>
    <row r="5853" spans="1:31" x14ac:dyDescent="0.25">
      <c r="A5853" s="9">
        <v>45291</v>
      </c>
      <c r="B5853" s="10" t="s">
        <v>285</v>
      </c>
      <c r="C5853" s="10" t="s">
        <v>282</v>
      </c>
      <c r="D5853" s="10" t="s">
        <v>29</v>
      </c>
      <c r="E5853" s="10" t="s">
        <v>30</v>
      </c>
      <c r="F5853" s="10"/>
      <c r="G5853" s="10">
        <v>0</v>
      </c>
      <c r="H5853" s="11">
        <f>SUMIFS(AA:AA,$A:$A,EOMONTH($A5853,-1),$B:$B,$B5853)</f>
        <v>26</v>
      </c>
      <c r="I5853" s="63">
        <f>ROUND(SUMIFS(AC:AC,$A:$A,EOMONTH($A5853,-1),$B:$B,$B5853),2)</f>
        <v>1.17</v>
      </c>
      <c r="J5853" s="11">
        <f>SUMIFS(AB:AB,$A:$A,EOMONTH($A5853,-1),$B:$B,$B5853)</f>
        <v>0</v>
      </c>
      <c r="K5853" s="13">
        <v>0</v>
      </c>
      <c r="L5853" s="25">
        <v>0</v>
      </c>
      <c r="M5853" s="15">
        <v>0</v>
      </c>
      <c r="N5853" s="14">
        <v>0</v>
      </c>
      <c r="O5853" s="16">
        <v>0</v>
      </c>
      <c r="P5853" s="16">
        <v>0</v>
      </c>
      <c r="Q5853" s="16">
        <v>0</v>
      </c>
      <c r="R5853" s="16">
        <f>Q5853*16.876/100</f>
        <v>0</v>
      </c>
      <c r="S5853" s="17">
        <f t="shared" si="637"/>
        <v>0</v>
      </c>
      <c r="T5853" s="16">
        <v>0</v>
      </c>
      <c r="U5853" s="18">
        <f t="shared" si="638"/>
        <v>0</v>
      </c>
      <c r="V5853" s="18">
        <f t="shared" si="639"/>
        <v>0</v>
      </c>
      <c r="W5853" s="18">
        <f t="shared" si="640"/>
        <v>0</v>
      </c>
      <c r="X5853" s="27"/>
      <c r="Y5853" s="19">
        <f t="shared" si="641"/>
        <v>0</v>
      </c>
      <c r="Z5853" s="18">
        <f t="shared" si="642"/>
        <v>0</v>
      </c>
      <c r="AA5853" s="12">
        <v>26</v>
      </c>
      <c r="AB5853" s="12">
        <v>0</v>
      </c>
      <c r="AC5853" s="28">
        <f>+I5853+Y5853-Z5853</f>
        <v>1.17</v>
      </c>
      <c r="AD5853" s="20">
        <f t="shared" si="643"/>
        <v>0</v>
      </c>
      <c r="AE5853">
        <v>0</v>
      </c>
    </row>
    <row r="5854" spans="1:31" x14ac:dyDescent="0.25">
      <c r="A5854" s="9">
        <v>45291</v>
      </c>
      <c r="B5854" s="10" t="s">
        <v>286</v>
      </c>
      <c r="C5854" s="10" t="s">
        <v>287</v>
      </c>
      <c r="D5854" s="10" t="s">
        <v>40</v>
      </c>
      <c r="E5854" s="10" t="s">
        <v>30</v>
      </c>
      <c r="F5854" s="10">
        <v>475</v>
      </c>
      <c r="G5854" s="10">
        <v>518</v>
      </c>
      <c r="H5854" s="11">
        <f>SUMIFS(AA:AA,$A:$A,EOMONTH($A5854,-1),$B:$B,$B5854)</f>
        <v>60</v>
      </c>
      <c r="I5854" s="63">
        <f>ROUND(SUMIFS(AC:AC,$A:$A,EOMONTH($A5854,-1),$B:$B,$B5854),2)</f>
        <v>18.559999999999999</v>
      </c>
      <c r="J5854" s="11">
        <f>SUMIFS(AB:AB,$A:$A,EOMONTH($A5854,-1),$B:$B,$B5854)</f>
        <v>3063</v>
      </c>
      <c r="K5854" s="13">
        <v>0</v>
      </c>
      <c r="L5854" s="25">
        <v>0</v>
      </c>
      <c r="M5854" s="15">
        <v>295</v>
      </c>
      <c r="N5854" s="14">
        <v>19914.400000000001</v>
      </c>
      <c r="O5854" s="16">
        <v>50</v>
      </c>
      <c r="P5854" s="16">
        <v>5601.28</v>
      </c>
      <c r="Q5854" s="16">
        <v>0</v>
      </c>
      <c r="R5854" s="16">
        <f>Q5854*16.876/100</f>
        <v>0</v>
      </c>
      <c r="S5854" s="17">
        <f t="shared" si="637"/>
        <v>0</v>
      </c>
      <c r="T5854" s="16">
        <v>0</v>
      </c>
      <c r="U5854" s="18">
        <f t="shared" si="638"/>
        <v>31.08</v>
      </c>
      <c r="V5854" s="18">
        <f t="shared" si="639"/>
        <v>140.125</v>
      </c>
      <c r="W5854" s="18">
        <f t="shared" si="640"/>
        <v>23.52558625</v>
      </c>
      <c r="X5854" s="27"/>
      <c r="Y5854" s="19">
        <f t="shared" si="641"/>
        <v>163.65058625</v>
      </c>
      <c r="Z5854" s="18">
        <f t="shared" si="642"/>
        <v>25.9</v>
      </c>
      <c r="AA5854" s="12">
        <v>305</v>
      </c>
      <c r="AB5854" s="12">
        <v>19990.150000000001</v>
      </c>
      <c r="AC5854" s="28">
        <f>+I5854+Y5854-Z5854</f>
        <v>156.31058625</v>
      </c>
      <c r="AD5854" s="20">
        <f t="shared" si="643"/>
        <v>0</v>
      </c>
      <c r="AE5854">
        <v>0</v>
      </c>
    </row>
    <row r="5855" spans="1:31" x14ac:dyDescent="0.25">
      <c r="A5855" s="9">
        <v>45291</v>
      </c>
      <c r="B5855" s="10" t="s">
        <v>288</v>
      </c>
      <c r="C5855" s="10" t="s">
        <v>287</v>
      </c>
      <c r="D5855" s="10" t="s">
        <v>40</v>
      </c>
      <c r="E5855" s="10" t="s">
        <v>30</v>
      </c>
      <c r="F5855" s="10">
        <v>475</v>
      </c>
      <c r="G5855" s="10">
        <v>518</v>
      </c>
      <c r="H5855" s="11">
        <f>SUMIFS(AA:AA,$A:$A,EOMONTH($A5855,-1),$B:$B,$B5855)</f>
        <v>12</v>
      </c>
      <c r="I5855" s="63">
        <f>ROUND(SUMIFS(AC:AC,$A:$A,EOMONTH($A5855,-1),$B:$B,$B5855),2)</f>
        <v>-28.93</v>
      </c>
      <c r="J5855" s="11">
        <f>SUMIFS(AB:AB,$A:$A,EOMONTH($A5855,-1),$B:$B,$B5855)</f>
        <v>623.64</v>
      </c>
      <c r="K5855" s="13">
        <v>0</v>
      </c>
      <c r="L5855" s="25">
        <v>0</v>
      </c>
      <c r="M5855" s="15">
        <v>330</v>
      </c>
      <c r="N5855" s="14">
        <v>22191.19</v>
      </c>
      <c r="O5855" s="16">
        <v>114</v>
      </c>
      <c r="P5855" s="16">
        <v>12191.22</v>
      </c>
      <c r="Q5855" s="16">
        <v>0</v>
      </c>
      <c r="R5855" s="16">
        <f>Q5855*16.876/100</f>
        <v>0</v>
      </c>
      <c r="S5855" s="17">
        <f t="shared" si="637"/>
        <v>0</v>
      </c>
      <c r="T5855" s="16">
        <v>0</v>
      </c>
      <c r="U5855" s="18">
        <f t="shared" si="638"/>
        <v>6.2160000000000002</v>
      </c>
      <c r="V5855" s="18">
        <f t="shared" si="639"/>
        <v>156.75</v>
      </c>
      <c r="W5855" s="18">
        <f t="shared" si="640"/>
        <v>26.316757500000005</v>
      </c>
      <c r="X5855" s="27"/>
      <c r="Y5855" s="19">
        <f t="shared" si="641"/>
        <v>183.06675749999999</v>
      </c>
      <c r="Z5855" s="18">
        <f t="shared" si="642"/>
        <v>59.052</v>
      </c>
      <c r="AA5855" s="12">
        <v>228</v>
      </c>
      <c r="AB5855" s="12">
        <v>15209.89</v>
      </c>
      <c r="AC5855" s="28">
        <f>+I5855+Y5855-Z5855</f>
        <v>95.084757499999995</v>
      </c>
      <c r="AD5855" s="20">
        <f t="shared" si="643"/>
        <v>0</v>
      </c>
      <c r="AE5855">
        <v>0</v>
      </c>
    </row>
    <row r="5856" spans="1:31" x14ac:dyDescent="0.25">
      <c r="A5856" s="9">
        <v>45291</v>
      </c>
      <c r="B5856" s="10" t="s">
        <v>289</v>
      </c>
      <c r="C5856" s="10" t="s">
        <v>287</v>
      </c>
      <c r="D5856" s="10" t="s">
        <v>40</v>
      </c>
      <c r="E5856" s="10" t="s">
        <v>30</v>
      </c>
      <c r="F5856" s="10">
        <v>475</v>
      </c>
      <c r="G5856" s="10">
        <v>518</v>
      </c>
      <c r="H5856" s="11">
        <f>SUMIFS(AA:AA,$A:$A,EOMONTH($A5856,-1),$B:$B,$B5856)</f>
        <v>144</v>
      </c>
      <c r="I5856" s="63">
        <f>ROUND(SUMIFS(AC:AC,$A:$A,EOMONTH($A5856,-1),$B:$B,$B5856),2)</f>
        <v>26.79</v>
      </c>
      <c r="J5856" s="11">
        <f>SUMIFS(AB:AB,$A:$A,EOMONTH($A5856,-1),$B:$B,$B5856)</f>
        <v>7627.68</v>
      </c>
      <c r="K5856" s="13">
        <v>0</v>
      </c>
      <c r="L5856" s="25">
        <v>0</v>
      </c>
      <c r="M5856" s="15">
        <v>325</v>
      </c>
      <c r="N5856" s="14">
        <v>21718.71</v>
      </c>
      <c r="O5856" s="16">
        <v>47</v>
      </c>
      <c r="P5856" s="16">
        <v>5243.3</v>
      </c>
      <c r="Q5856" s="16">
        <v>0</v>
      </c>
      <c r="R5856" s="16">
        <f>Q5856*16.876/100</f>
        <v>0</v>
      </c>
      <c r="S5856" s="17">
        <f t="shared" si="637"/>
        <v>0</v>
      </c>
      <c r="T5856" s="16">
        <v>0</v>
      </c>
      <c r="U5856" s="18">
        <f t="shared" si="638"/>
        <v>74.591999999999999</v>
      </c>
      <c r="V5856" s="18">
        <f t="shared" si="639"/>
        <v>154.375</v>
      </c>
      <c r="W5856" s="18">
        <f t="shared" si="640"/>
        <v>25.918018750000002</v>
      </c>
      <c r="X5856" s="27"/>
      <c r="Y5856" s="19">
        <f t="shared" si="641"/>
        <v>180.29301874999999</v>
      </c>
      <c r="Z5856" s="18">
        <f t="shared" si="642"/>
        <v>24.346</v>
      </c>
      <c r="AA5856" s="12">
        <v>422</v>
      </c>
      <c r="AB5856" s="12">
        <v>26732.28</v>
      </c>
      <c r="AC5856" s="28">
        <f>+I5856+Y5856-Z5856</f>
        <v>182.73701874999998</v>
      </c>
      <c r="AD5856" s="20">
        <f t="shared" si="643"/>
        <v>0</v>
      </c>
      <c r="AE5856">
        <v>0</v>
      </c>
    </row>
    <row r="5857" spans="1:31" x14ac:dyDescent="0.25">
      <c r="A5857" s="9">
        <v>45291</v>
      </c>
      <c r="B5857" s="10" t="s">
        <v>290</v>
      </c>
      <c r="C5857" s="10" t="s">
        <v>287</v>
      </c>
      <c r="D5857" s="10" t="s">
        <v>40</v>
      </c>
      <c r="E5857" s="10" t="s">
        <v>30</v>
      </c>
      <c r="F5857" s="10">
        <v>475</v>
      </c>
      <c r="G5857" s="10">
        <v>518</v>
      </c>
      <c r="H5857" s="11">
        <f>SUMIFS(AA:AA,$A:$A,EOMONTH($A5857,-1),$B:$B,$B5857)</f>
        <v>30</v>
      </c>
      <c r="I5857" s="63">
        <f>ROUND(SUMIFS(AC:AC,$A:$A,EOMONTH($A5857,-1),$B:$B,$B5857),2)</f>
        <v>-48.64</v>
      </c>
      <c r="J5857" s="11">
        <f>SUMIFS(AB:AB,$A:$A,EOMONTH($A5857,-1),$B:$B,$B5857)</f>
        <v>1549.2</v>
      </c>
      <c r="K5857" s="13">
        <v>0</v>
      </c>
      <c r="L5857" s="25">
        <v>0</v>
      </c>
      <c r="M5857" s="15">
        <v>311</v>
      </c>
      <c r="N5857" s="14">
        <v>20916.25</v>
      </c>
      <c r="O5857" s="16">
        <v>135</v>
      </c>
      <c r="P5857" s="16">
        <v>14742.52</v>
      </c>
      <c r="Q5857" s="16">
        <v>0</v>
      </c>
      <c r="R5857" s="16">
        <f>Q5857*16.876/100</f>
        <v>0</v>
      </c>
      <c r="S5857" s="17">
        <f t="shared" si="637"/>
        <v>0</v>
      </c>
      <c r="T5857" s="16">
        <v>0</v>
      </c>
      <c r="U5857" s="18">
        <f t="shared" si="638"/>
        <v>15.54</v>
      </c>
      <c r="V5857" s="18">
        <f t="shared" si="639"/>
        <v>147.72499999999999</v>
      </c>
      <c r="W5857" s="18">
        <f t="shared" si="640"/>
        <v>24.801550250000002</v>
      </c>
      <c r="X5857" s="27"/>
      <c r="Y5857" s="19">
        <f t="shared" si="641"/>
        <v>172.52655024999999</v>
      </c>
      <c r="Z5857" s="18">
        <f t="shared" si="642"/>
        <v>69.930000000000007</v>
      </c>
      <c r="AA5857" s="12">
        <v>206</v>
      </c>
      <c r="AB5857" s="12">
        <v>13580.13</v>
      </c>
      <c r="AC5857" s="28">
        <f>+I5857+Y5857-Z5857</f>
        <v>53.956550249999978</v>
      </c>
      <c r="AD5857" s="20">
        <f t="shared" si="643"/>
        <v>0</v>
      </c>
      <c r="AE5857">
        <v>0</v>
      </c>
    </row>
    <row r="5858" spans="1:31" x14ac:dyDescent="0.25">
      <c r="A5858" s="9">
        <v>45291</v>
      </c>
      <c r="B5858" s="10" t="s">
        <v>291</v>
      </c>
      <c r="C5858" s="10" t="s">
        <v>287</v>
      </c>
      <c r="D5858" s="10" t="s">
        <v>40</v>
      </c>
      <c r="E5858" s="10" t="s">
        <v>30</v>
      </c>
      <c r="F5858" s="10">
        <v>475</v>
      </c>
      <c r="G5858" s="10">
        <v>518</v>
      </c>
      <c r="H5858" s="11">
        <f>SUMIFS(AA:AA,$A:$A,EOMONTH($A5858,-1),$B:$B,$B5858)</f>
        <v>18</v>
      </c>
      <c r="I5858" s="63">
        <f>ROUND(SUMIFS(AC:AC,$A:$A,EOMONTH($A5858,-1),$B:$B,$B5858),2)</f>
        <v>72.040000000000006</v>
      </c>
      <c r="J5858" s="11">
        <f>SUMIFS(AB:AB,$A:$A,EOMONTH($A5858,-1),$B:$B,$B5858)</f>
        <v>939.24</v>
      </c>
      <c r="K5858" s="13">
        <v>0</v>
      </c>
      <c r="L5858" s="25">
        <v>0</v>
      </c>
      <c r="M5858" s="15">
        <v>595</v>
      </c>
      <c r="N5858" s="14">
        <v>40394.04</v>
      </c>
      <c r="O5858" s="16">
        <v>429</v>
      </c>
      <c r="P5858" s="16">
        <v>46892.74</v>
      </c>
      <c r="Q5858" s="16">
        <v>0</v>
      </c>
      <c r="R5858" s="16">
        <f>Q5858*16.876/100</f>
        <v>0</v>
      </c>
      <c r="S5858" s="17">
        <f t="shared" si="637"/>
        <v>0</v>
      </c>
      <c r="T5858" s="16">
        <v>0</v>
      </c>
      <c r="U5858" s="18">
        <f t="shared" si="638"/>
        <v>9.3239999999999998</v>
      </c>
      <c r="V5858" s="18">
        <f t="shared" si="639"/>
        <v>282.625</v>
      </c>
      <c r="W5858" s="18">
        <f t="shared" si="640"/>
        <v>47.449911250000007</v>
      </c>
      <c r="X5858" s="27"/>
      <c r="Y5858" s="19">
        <f t="shared" si="641"/>
        <v>330.07491125000001</v>
      </c>
      <c r="Z5858" s="18">
        <f t="shared" si="642"/>
        <v>222.22200000000001</v>
      </c>
      <c r="AA5858" s="12">
        <v>184</v>
      </c>
      <c r="AB5858" s="12">
        <v>12411.3</v>
      </c>
      <c r="AC5858" s="28">
        <f>+I5858+Y5858-Z5858</f>
        <v>179.89291125000003</v>
      </c>
      <c r="AD5858" s="20">
        <f t="shared" si="643"/>
        <v>0</v>
      </c>
      <c r="AE5858">
        <v>0</v>
      </c>
    </row>
    <row r="5859" spans="1:31" x14ac:dyDescent="0.25">
      <c r="A5859" s="9">
        <v>45291</v>
      </c>
      <c r="B5859" s="10" t="s">
        <v>292</v>
      </c>
      <c r="C5859" s="10" t="s">
        <v>287</v>
      </c>
      <c r="D5859" s="10" t="s">
        <v>40</v>
      </c>
      <c r="E5859" s="10" t="s">
        <v>30</v>
      </c>
      <c r="F5859" s="10">
        <v>475</v>
      </c>
      <c r="G5859" s="10">
        <v>518</v>
      </c>
      <c r="H5859" s="11">
        <f>SUMIFS(AA:AA,$A:$A,EOMONTH($A5859,-1),$B:$B,$B5859)</f>
        <v>139</v>
      </c>
      <c r="I5859" s="63">
        <f>ROUND(SUMIFS(AC:AC,$A:$A,EOMONTH($A5859,-1),$B:$B,$B5859),2)</f>
        <v>77.97</v>
      </c>
      <c r="J5859" s="11">
        <f>SUMIFS(AB:AB,$A:$A,EOMONTH($A5859,-1),$B:$B,$B5859)</f>
        <v>7225.22</v>
      </c>
      <c r="K5859" s="13">
        <v>0</v>
      </c>
      <c r="L5859" s="25">
        <v>0</v>
      </c>
      <c r="M5859" s="15">
        <v>513</v>
      </c>
      <c r="N5859" s="14">
        <v>34713.379999999997</v>
      </c>
      <c r="O5859" s="16">
        <v>300</v>
      </c>
      <c r="P5859" s="16">
        <v>32639.7</v>
      </c>
      <c r="Q5859" s="16">
        <v>0</v>
      </c>
      <c r="R5859" s="16">
        <f>Q5859*16.876/100</f>
        <v>0</v>
      </c>
      <c r="S5859" s="17">
        <f t="shared" si="637"/>
        <v>0</v>
      </c>
      <c r="T5859" s="16">
        <v>0</v>
      </c>
      <c r="U5859" s="18">
        <f t="shared" si="638"/>
        <v>72.001999999999995</v>
      </c>
      <c r="V5859" s="18">
        <f t="shared" si="639"/>
        <v>243.67500000000001</v>
      </c>
      <c r="W5859" s="18">
        <f t="shared" si="640"/>
        <v>40.910595750000006</v>
      </c>
      <c r="X5859" s="27"/>
      <c r="Y5859" s="19">
        <f t="shared" si="641"/>
        <v>284.58559575000004</v>
      </c>
      <c r="Z5859" s="18">
        <f t="shared" si="642"/>
        <v>155.4</v>
      </c>
      <c r="AA5859" s="12">
        <v>352</v>
      </c>
      <c r="AB5859" s="12">
        <v>22641.7</v>
      </c>
      <c r="AC5859" s="28">
        <f>+I5859+Y5859-Z5859</f>
        <v>207.15559575000006</v>
      </c>
      <c r="AD5859" s="20">
        <f t="shared" si="643"/>
        <v>0</v>
      </c>
      <c r="AE5859">
        <v>0</v>
      </c>
    </row>
    <row r="5860" spans="1:31" x14ac:dyDescent="0.25">
      <c r="A5860" s="9">
        <v>45291</v>
      </c>
      <c r="B5860" s="10" t="s">
        <v>293</v>
      </c>
      <c r="C5860" s="10" t="s">
        <v>287</v>
      </c>
      <c r="D5860" s="10" t="s">
        <v>40</v>
      </c>
      <c r="E5860" s="10" t="s">
        <v>30</v>
      </c>
      <c r="F5860" s="10">
        <v>580</v>
      </c>
      <c r="G5860" s="10">
        <v>632</v>
      </c>
      <c r="H5860" s="11">
        <f>SUMIFS(AA:AA,$A:$A,EOMONTH($A5860,-1),$B:$B,$B5860)</f>
        <v>71</v>
      </c>
      <c r="I5860" s="63">
        <f>ROUND(SUMIFS(AC:AC,$A:$A,EOMONTH($A5860,-1),$B:$B,$B5860),2)</f>
        <v>-0.32</v>
      </c>
      <c r="J5860" s="11">
        <f>SUMIFS(AB:AB,$A:$A,EOMONTH($A5860,-1),$B:$B,$B5860)</f>
        <v>6751.7</v>
      </c>
      <c r="K5860" s="13">
        <v>0</v>
      </c>
      <c r="L5860" s="25">
        <v>0</v>
      </c>
      <c r="M5860" s="15">
        <v>0</v>
      </c>
      <c r="N5860" s="14">
        <v>0</v>
      </c>
      <c r="O5860" s="16">
        <v>30</v>
      </c>
      <c r="P5860" s="16">
        <v>3768</v>
      </c>
      <c r="Q5860" s="16">
        <v>0</v>
      </c>
      <c r="R5860" s="16">
        <f>Q5860*16.876/100</f>
        <v>0</v>
      </c>
      <c r="S5860" s="17">
        <f t="shared" si="637"/>
        <v>0</v>
      </c>
      <c r="T5860" s="16">
        <v>0</v>
      </c>
      <c r="U5860" s="18">
        <f t="shared" si="638"/>
        <v>44.872</v>
      </c>
      <c r="V5860" s="18">
        <f t="shared" si="639"/>
        <v>0</v>
      </c>
      <c r="W5860" s="18">
        <f t="shared" si="640"/>
        <v>0</v>
      </c>
      <c r="X5860" s="27"/>
      <c r="Y5860" s="19">
        <f t="shared" si="641"/>
        <v>0</v>
      </c>
      <c r="Z5860" s="18">
        <f t="shared" si="642"/>
        <v>18.96</v>
      </c>
      <c r="AA5860" s="12">
        <v>41</v>
      </c>
      <c r="AB5860" s="12">
        <v>3912.2</v>
      </c>
      <c r="AC5860" s="28">
        <f>+I5860+Y5860-Z5860</f>
        <v>-19.28</v>
      </c>
      <c r="AD5860" s="20">
        <f t="shared" si="643"/>
        <v>20</v>
      </c>
      <c r="AE5860">
        <v>70</v>
      </c>
    </row>
    <row r="5861" spans="1:31" x14ac:dyDescent="0.25">
      <c r="A5861" s="9">
        <v>45291</v>
      </c>
      <c r="B5861" s="10" t="s">
        <v>294</v>
      </c>
      <c r="C5861" s="10" t="s">
        <v>287</v>
      </c>
      <c r="D5861" s="10" t="s">
        <v>40</v>
      </c>
      <c r="E5861" s="10" t="s">
        <v>30</v>
      </c>
      <c r="F5861" s="10">
        <v>580</v>
      </c>
      <c r="G5861" s="10">
        <v>632</v>
      </c>
      <c r="H5861" s="11">
        <f>SUMIFS(AA:AA,$A:$A,EOMONTH($A5861,-1),$B:$B,$B5861)</f>
        <v>296</v>
      </c>
      <c r="I5861" s="63">
        <f>ROUND(SUMIFS(AC:AC,$A:$A,EOMONTH($A5861,-1),$B:$B,$B5861),2)</f>
        <v>36.22</v>
      </c>
      <c r="J5861" s="11">
        <f>SUMIFS(AB:AB,$A:$A,EOMONTH($A5861,-1),$B:$B,$B5861)</f>
        <v>19333.41</v>
      </c>
      <c r="K5861" s="13">
        <v>0</v>
      </c>
      <c r="L5861" s="25">
        <v>0</v>
      </c>
      <c r="M5861" s="15">
        <v>0</v>
      </c>
      <c r="N5861" s="14">
        <v>0</v>
      </c>
      <c r="O5861" s="16">
        <v>100</v>
      </c>
      <c r="P5861" s="16">
        <v>12508.2</v>
      </c>
      <c r="Q5861" s="16">
        <v>0</v>
      </c>
      <c r="R5861" s="16">
        <f>Q5861*16.876/100</f>
        <v>0</v>
      </c>
      <c r="S5861" s="17">
        <f t="shared" si="637"/>
        <v>0</v>
      </c>
      <c r="T5861" s="16">
        <v>0</v>
      </c>
      <c r="U5861" s="18">
        <f t="shared" si="638"/>
        <v>187.072</v>
      </c>
      <c r="V5861" s="18">
        <f t="shared" si="639"/>
        <v>0</v>
      </c>
      <c r="W5861" s="18">
        <f t="shared" si="640"/>
        <v>0</v>
      </c>
      <c r="X5861" s="27"/>
      <c r="Y5861" s="19">
        <f t="shared" si="641"/>
        <v>0</v>
      </c>
      <c r="Z5861" s="18">
        <f t="shared" si="642"/>
        <v>63.2</v>
      </c>
      <c r="AA5861" s="12">
        <v>196</v>
      </c>
      <c r="AB5861" s="12">
        <v>12917.41</v>
      </c>
      <c r="AC5861" s="28">
        <f>+I5861+Y5861-Z5861</f>
        <v>-26.980000000000004</v>
      </c>
      <c r="AD5861" s="20">
        <f t="shared" si="643"/>
        <v>30</v>
      </c>
      <c r="AE5861">
        <v>80</v>
      </c>
    </row>
    <row r="5862" spans="1:31" x14ac:dyDescent="0.25">
      <c r="A5862" s="9">
        <v>45291</v>
      </c>
      <c r="B5862" s="10" t="s">
        <v>295</v>
      </c>
      <c r="C5862" s="10" t="s">
        <v>287</v>
      </c>
      <c r="D5862" s="10" t="s">
        <v>40</v>
      </c>
      <c r="E5862" s="10" t="s">
        <v>30</v>
      </c>
      <c r="F5862" s="10">
        <v>580</v>
      </c>
      <c r="G5862" s="10">
        <v>632</v>
      </c>
      <c r="H5862" s="11">
        <f>SUMIFS(AA:AA,$A:$A,EOMONTH($A5862,-1),$B:$B,$B5862)</f>
        <v>442</v>
      </c>
      <c r="I5862" s="63">
        <f>ROUND(SUMIFS(AC:AC,$A:$A,EOMONTH($A5862,-1),$B:$B,$B5862),2)</f>
        <v>111.69</v>
      </c>
      <c r="J5862" s="11">
        <f>SUMIFS(AB:AB,$A:$A,EOMONTH($A5862,-1),$B:$B,$B5862)</f>
        <v>25903.73</v>
      </c>
      <c r="K5862" s="13">
        <v>0</v>
      </c>
      <c r="L5862" s="25">
        <v>0</v>
      </c>
      <c r="M5862" s="15">
        <v>0</v>
      </c>
      <c r="N5862" s="14">
        <v>0</v>
      </c>
      <c r="O5862" s="16">
        <v>140</v>
      </c>
      <c r="P5862" s="16">
        <v>17198.099999999999</v>
      </c>
      <c r="Q5862" s="16">
        <v>0</v>
      </c>
      <c r="R5862" s="16">
        <f>Q5862*16.876/100</f>
        <v>0</v>
      </c>
      <c r="S5862" s="17">
        <f t="shared" si="637"/>
        <v>0</v>
      </c>
      <c r="T5862" s="16">
        <v>0</v>
      </c>
      <c r="U5862" s="18">
        <f t="shared" si="638"/>
        <v>279.34399999999999</v>
      </c>
      <c r="V5862" s="18">
        <f t="shared" si="639"/>
        <v>0</v>
      </c>
      <c r="W5862" s="18">
        <f t="shared" si="640"/>
        <v>0</v>
      </c>
      <c r="X5862" s="27"/>
      <c r="Y5862" s="19">
        <f t="shared" si="641"/>
        <v>0</v>
      </c>
      <c r="Z5862" s="18">
        <f t="shared" si="642"/>
        <v>88.48</v>
      </c>
      <c r="AA5862" s="12">
        <v>302</v>
      </c>
      <c r="AB5862" s="12">
        <v>18492.13</v>
      </c>
      <c r="AC5862" s="28">
        <f>+I5862+Y5862-Z5862</f>
        <v>23.209999999999994</v>
      </c>
      <c r="AD5862" s="20">
        <f t="shared" si="643"/>
        <v>0</v>
      </c>
      <c r="AE5862">
        <v>80</v>
      </c>
    </row>
    <row r="5863" spans="1:31" x14ac:dyDescent="0.25">
      <c r="A5863" s="9">
        <v>45291</v>
      </c>
      <c r="B5863" s="10" t="s">
        <v>296</v>
      </c>
      <c r="C5863" s="10" t="s">
        <v>287</v>
      </c>
      <c r="D5863" s="10" t="s">
        <v>40</v>
      </c>
      <c r="E5863" s="10" t="s">
        <v>30</v>
      </c>
      <c r="F5863" s="10">
        <v>580</v>
      </c>
      <c r="G5863" s="10">
        <v>632</v>
      </c>
      <c r="H5863" s="11">
        <f>SUMIFS(AA:AA,$A:$A,EOMONTH($A5863,-1),$B:$B,$B5863)</f>
        <v>154</v>
      </c>
      <c r="I5863" s="63">
        <f>ROUND(SUMIFS(AC:AC,$A:$A,EOMONTH($A5863,-1),$B:$B,$B5863),2)</f>
        <v>-97.51</v>
      </c>
      <c r="J5863" s="11">
        <f>SUMIFS(AB:AB,$A:$A,EOMONTH($A5863,-1),$B:$B,$B5863)</f>
        <v>20716.400000000001</v>
      </c>
      <c r="K5863" s="13">
        <v>0</v>
      </c>
      <c r="L5863" s="25">
        <v>0</v>
      </c>
      <c r="M5863" s="15">
        <v>0</v>
      </c>
      <c r="N5863" s="14">
        <v>0</v>
      </c>
      <c r="O5863" s="16">
        <v>10</v>
      </c>
      <c r="P5863" s="16">
        <v>1278.8</v>
      </c>
      <c r="Q5863" s="16">
        <v>0</v>
      </c>
      <c r="R5863" s="16">
        <f>Q5863*16.876/100</f>
        <v>0</v>
      </c>
      <c r="S5863" s="17">
        <f t="shared" si="637"/>
        <v>0</v>
      </c>
      <c r="T5863" s="16">
        <v>0</v>
      </c>
      <c r="U5863" s="18">
        <f t="shared" si="638"/>
        <v>97.328000000000003</v>
      </c>
      <c r="V5863" s="18">
        <f t="shared" si="639"/>
        <v>0</v>
      </c>
      <c r="W5863" s="18">
        <f t="shared" si="640"/>
        <v>0</v>
      </c>
      <c r="X5863" s="27"/>
      <c r="Y5863" s="19">
        <f t="shared" si="641"/>
        <v>0</v>
      </c>
      <c r="Z5863" s="18">
        <f t="shared" si="642"/>
        <v>6.32</v>
      </c>
      <c r="AA5863" s="12">
        <v>144</v>
      </c>
      <c r="AB5863" s="12">
        <v>19437.599999999999</v>
      </c>
      <c r="AC5863" s="28">
        <f>+I5863+Y5863-Z5863</f>
        <v>-103.83000000000001</v>
      </c>
      <c r="AD5863" s="20">
        <f t="shared" si="643"/>
        <v>110</v>
      </c>
      <c r="AE5863">
        <v>110</v>
      </c>
    </row>
    <row r="5864" spans="1:31" x14ac:dyDescent="0.25">
      <c r="A5864" s="9">
        <v>45291</v>
      </c>
      <c r="B5864" s="10" t="s">
        <v>297</v>
      </c>
      <c r="C5864" s="10" t="s">
        <v>287</v>
      </c>
      <c r="D5864" s="10" t="s">
        <v>40</v>
      </c>
      <c r="E5864" s="10" t="s">
        <v>30</v>
      </c>
      <c r="F5864" s="10">
        <v>580</v>
      </c>
      <c r="G5864" s="10">
        <v>632</v>
      </c>
      <c r="H5864" s="11">
        <f>SUMIFS(AA:AA,$A:$A,EOMONTH($A5864,-1),$B:$B,$B5864)</f>
        <v>190</v>
      </c>
      <c r="I5864" s="63">
        <f>ROUND(SUMIFS(AC:AC,$A:$A,EOMONTH($A5864,-1),$B:$B,$B5864),2)</f>
        <v>-10.91</v>
      </c>
      <c r="J5864" s="11">
        <f>SUMIFS(AB:AB,$A:$A,EOMONTH($A5864,-1),$B:$B,$B5864)</f>
        <v>15896.59</v>
      </c>
      <c r="K5864" s="13">
        <v>0</v>
      </c>
      <c r="L5864" s="25">
        <v>0</v>
      </c>
      <c r="M5864" s="15">
        <v>0</v>
      </c>
      <c r="N5864" s="14">
        <v>0</v>
      </c>
      <c r="O5864" s="16">
        <v>60</v>
      </c>
      <c r="P5864" s="16">
        <v>7155</v>
      </c>
      <c r="Q5864" s="16">
        <v>0</v>
      </c>
      <c r="R5864" s="16">
        <f>Q5864*16.876/100</f>
        <v>0</v>
      </c>
      <c r="S5864" s="17">
        <f t="shared" si="637"/>
        <v>0</v>
      </c>
      <c r="T5864" s="16">
        <v>0</v>
      </c>
      <c r="U5864" s="18">
        <f t="shared" si="638"/>
        <v>120.08</v>
      </c>
      <c r="V5864" s="18">
        <f t="shared" si="639"/>
        <v>0</v>
      </c>
      <c r="W5864" s="18">
        <f t="shared" si="640"/>
        <v>0</v>
      </c>
      <c r="X5864" s="27"/>
      <c r="Y5864" s="19">
        <f t="shared" si="641"/>
        <v>0</v>
      </c>
      <c r="Z5864" s="18">
        <f t="shared" si="642"/>
        <v>37.92</v>
      </c>
      <c r="AA5864" s="12">
        <v>130</v>
      </c>
      <c r="AB5864" s="12">
        <v>11205.79</v>
      </c>
      <c r="AC5864" s="28">
        <f>+I5864+Y5864-Z5864</f>
        <v>-48.83</v>
      </c>
      <c r="AD5864" s="20">
        <f t="shared" si="643"/>
        <v>50</v>
      </c>
      <c r="AE5864">
        <v>60</v>
      </c>
    </row>
    <row r="5865" spans="1:31" x14ac:dyDescent="0.25">
      <c r="A5865" s="9">
        <v>45291</v>
      </c>
      <c r="B5865" s="10" t="s">
        <v>298</v>
      </c>
      <c r="C5865" s="10" t="s">
        <v>287</v>
      </c>
      <c r="D5865" s="10" t="s">
        <v>40</v>
      </c>
      <c r="E5865" s="10" t="s">
        <v>30</v>
      </c>
      <c r="F5865" s="10">
        <v>580</v>
      </c>
      <c r="G5865" s="10">
        <v>632</v>
      </c>
      <c r="H5865" s="11">
        <f>SUMIFS(AA:AA,$A:$A,EOMONTH($A5865,-1),$B:$B,$B5865)</f>
        <v>92</v>
      </c>
      <c r="I5865" s="63">
        <f>ROUND(SUMIFS(AC:AC,$A:$A,EOMONTH($A5865,-1),$B:$B,$B5865),2)</f>
        <v>64.56</v>
      </c>
      <c r="J5865" s="11">
        <f>SUMIFS(AB:AB,$A:$A,EOMONTH($A5865,-1),$B:$B,$B5865)</f>
        <v>4867.79</v>
      </c>
      <c r="K5865" s="13">
        <v>0</v>
      </c>
      <c r="L5865" s="25">
        <v>0</v>
      </c>
      <c r="M5865" s="15">
        <v>0</v>
      </c>
      <c r="N5865" s="14">
        <v>0</v>
      </c>
      <c r="O5865" s="16">
        <v>50</v>
      </c>
      <c r="P5865" s="16">
        <v>6223</v>
      </c>
      <c r="Q5865" s="16">
        <v>0</v>
      </c>
      <c r="R5865" s="16">
        <f>Q5865*16.876/100</f>
        <v>0</v>
      </c>
      <c r="S5865" s="17">
        <f t="shared" si="637"/>
        <v>0</v>
      </c>
      <c r="T5865" s="16">
        <v>0</v>
      </c>
      <c r="U5865" s="18">
        <f t="shared" si="638"/>
        <v>58.143999999999998</v>
      </c>
      <c r="V5865" s="18">
        <f t="shared" si="639"/>
        <v>0</v>
      </c>
      <c r="W5865" s="18">
        <f t="shared" si="640"/>
        <v>0</v>
      </c>
      <c r="X5865" s="27"/>
      <c r="Y5865" s="19">
        <f t="shared" si="641"/>
        <v>0</v>
      </c>
      <c r="Z5865" s="18">
        <f t="shared" si="642"/>
        <v>31.6</v>
      </c>
      <c r="AA5865" s="12">
        <v>42</v>
      </c>
      <c r="AB5865" s="12">
        <v>2241.29</v>
      </c>
      <c r="AC5865" s="28">
        <f>+I5865+Y5865-Z5865</f>
        <v>32.96</v>
      </c>
      <c r="AD5865" s="20">
        <f t="shared" si="643"/>
        <v>0</v>
      </c>
      <c r="AE5865">
        <v>20</v>
      </c>
    </row>
    <row r="5866" spans="1:31" x14ac:dyDescent="0.25">
      <c r="A5866" s="9">
        <v>45291</v>
      </c>
      <c r="B5866" s="10" t="s">
        <v>299</v>
      </c>
      <c r="C5866" s="10" t="s">
        <v>287</v>
      </c>
      <c r="D5866" s="10" t="s">
        <v>29</v>
      </c>
      <c r="E5866" s="10" t="s">
        <v>30</v>
      </c>
      <c r="F5866" s="10"/>
      <c r="G5866" s="10">
        <v>0</v>
      </c>
      <c r="H5866" s="11">
        <f>SUMIFS(AA:AA,$A:$A,EOMONTH($A5866,-1),$B:$B,$B5866)</f>
        <v>5</v>
      </c>
      <c r="I5866" s="63">
        <f>ROUND(SUMIFS(AC:AC,$A:$A,EOMONTH($A5866,-1),$B:$B,$B5866),2)</f>
        <v>0.23</v>
      </c>
      <c r="J5866" s="11">
        <f>SUMIFS(AB:AB,$A:$A,EOMONTH($A5866,-1),$B:$B,$B5866)</f>
        <v>986.7</v>
      </c>
      <c r="K5866" s="13">
        <v>0</v>
      </c>
      <c r="L5866" s="25">
        <v>0</v>
      </c>
      <c r="M5866" s="15">
        <v>0</v>
      </c>
      <c r="N5866" s="14">
        <v>0</v>
      </c>
      <c r="O5866" s="16">
        <v>0</v>
      </c>
      <c r="P5866" s="16">
        <v>0</v>
      </c>
      <c r="Q5866" s="16">
        <v>0</v>
      </c>
      <c r="R5866" s="16">
        <f>Q5866*16.876/100</f>
        <v>0</v>
      </c>
      <c r="S5866" s="17">
        <f t="shared" si="637"/>
        <v>0</v>
      </c>
      <c r="T5866" s="16">
        <v>0</v>
      </c>
      <c r="U5866" s="18">
        <f t="shared" si="638"/>
        <v>0</v>
      </c>
      <c r="V5866" s="18">
        <f t="shared" si="639"/>
        <v>0</v>
      </c>
      <c r="W5866" s="18">
        <f t="shared" si="640"/>
        <v>0</v>
      </c>
      <c r="X5866" s="27"/>
      <c r="Y5866" s="19">
        <f t="shared" si="641"/>
        <v>0</v>
      </c>
      <c r="Z5866" s="18">
        <f t="shared" si="642"/>
        <v>0</v>
      </c>
      <c r="AA5866" s="12">
        <v>5</v>
      </c>
      <c r="AB5866" s="12">
        <v>986.7</v>
      </c>
      <c r="AC5866" s="28">
        <f>+I5866+Y5866-Z5866</f>
        <v>0.23</v>
      </c>
      <c r="AD5866" s="20">
        <f t="shared" si="643"/>
        <v>0</v>
      </c>
      <c r="AE5866">
        <v>0</v>
      </c>
    </row>
    <row r="5867" spans="1:31" x14ac:dyDescent="0.25">
      <c r="A5867" s="9">
        <v>45291</v>
      </c>
      <c r="B5867" s="10" t="s">
        <v>300</v>
      </c>
      <c r="C5867" s="10" t="s">
        <v>287</v>
      </c>
      <c r="D5867" s="10" t="s">
        <v>40</v>
      </c>
      <c r="E5867" s="10" t="s">
        <v>30</v>
      </c>
      <c r="F5867" s="10">
        <v>920</v>
      </c>
      <c r="G5867" s="10">
        <v>1003</v>
      </c>
      <c r="H5867" s="11">
        <f>SUMIFS(AA:AA,$A:$A,EOMONTH($A5867,-1),$B:$B,$B5867)</f>
        <v>98</v>
      </c>
      <c r="I5867" s="63">
        <f>ROUND(SUMIFS(AC:AC,$A:$A,EOMONTH($A5867,-1),$B:$B,$B5867),2)</f>
        <v>25.5</v>
      </c>
      <c r="J5867" s="11">
        <f>SUMIFS(AB:AB,$A:$A,EOMONTH($A5867,-1),$B:$B,$B5867)</f>
        <v>24794</v>
      </c>
      <c r="K5867" s="13">
        <v>0</v>
      </c>
      <c r="L5867" s="25">
        <v>0</v>
      </c>
      <c r="M5867" s="15">
        <v>0</v>
      </c>
      <c r="N5867" s="14">
        <v>0</v>
      </c>
      <c r="O5867" s="16">
        <v>0</v>
      </c>
      <c r="P5867" s="16">
        <v>0</v>
      </c>
      <c r="Q5867" s="16">
        <v>0</v>
      </c>
      <c r="R5867" s="16">
        <f>Q5867*16.876/100</f>
        <v>0</v>
      </c>
      <c r="S5867" s="17">
        <f t="shared" si="637"/>
        <v>0</v>
      </c>
      <c r="T5867" s="16">
        <v>0</v>
      </c>
      <c r="U5867" s="18">
        <f t="shared" si="638"/>
        <v>98.293999999999997</v>
      </c>
      <c r="V5867" s="18">
        <f t="shared" si="639"/>
        <v>0</v>
      </c>
      <c r="W5867" s="18">
        <f t="shared" si="640"/>
        <v>0</v>
      </c>
      <c r="X5867" s="27"/>
      <c r="Y5867" s="19">
        <f t="shared" si="641"/>
        <v>0</v>
      </c>
      <c r="Z5867" s="18">
        <f t="shared" si="642"/>
        <v>0</v>
      </c>
      <c r="AA5867" s="12">
        <v>98</v>
      </c>
      <c r="AB5867" s="12">
        <v>24794</v>
      </c>
      <c r="AC5867" s="28">
        <f>+I5867+Y5867-Z5867</f>
        <v>25.5</v>
      </c>
      <c r="AD5867" s="20">
        <f t="shared" si="643"/>
        <v>0</v>
      </c>
      <c r="AE5867">
        <v>0</v>
      </c>
    </row>
    <row r="5868" spans="1:31" x14ac:dyDescent="0.25">
      <c r="A5868" s="9">
        <v>45291</v>
      </c>
      <c r="B5868" s="10" t="s">
        <v>301</v>
      </c>
      <c r="C5868" s="10" t="s">
        <v>287</v>
      </c>
      <c r="D5868" s="10" t="s">
        <v>40</v>
      </c>
      <c r="E5868" s="10" t="s">
        <v>30</v>
      </c>
      <c r="F5868" s="10">
        <v>920</v>
      </c>
      <c r="G5868" s="10">
        <v>1003</v>
      </c>
      <c r="H5868" s="11">
        <f>SUMIFS(AA:AA,$A:$A,EOMONTH($A5868,-1),$B:$B,$B5868)</f>
        <v>207</v>
      </c>
      <c r="I5868" s="63">
        <f>ROUND(SUMIFS(AC:AC,$A:$A,EOMONTH($A5868,-1),$B:$B,$B5868),2)</f>
        <v>170.97</v>
      </c>
      <c r="J5868" s="11">
        <f>SUMIFS(AB:AB,$A:$A,EOMONTH($A5868,-1),$B:$B,$B5868)</f>
        <v>20616.03</v>
      </c>
      <c r="K5868" s="13">
        <v>0</v>
      </c>
      <c r="L5868" s="25">
        <v>0</v>
      </c>
      <c r="M5868" s="15">
        <v>0</v>
      </c>
      <c r="N5868" s="14">
        <v>0</v>
      </c>
      <c r="O5868" s="16">
        <v>68</v>
      </c>
      <c r="P5868" s="16">
        <v>12650</v>
      </c>
      <c r="Q5868" s="16">
        <v>0</v>
      </c>
      <c r="R5868" s="16">
        <f>Q5868*16.876/100</f>
        <v>0</v>
      </c>
      <c r="S5868" s="17">
        <f t="shared" si="637"/>
        <v>0</v>
      </c>
      <c r="T5868" s="16">
        <v>0</v>
      </c>
      <c r="U5868" s="18">
        <f t="shared" si="638"/>
        <v>207.62100000000001</v>
      </c>
      <c r="V5868" s="18">
        <f t="shared" si="639"/>
        <v>0</v>
      </c>
      <c r="W5868" s="18">
        <f t="shared" si="640"/>
        <v>0</v>
      </c>
      <c r="X5868" s="27"/>
      <c r="Y5868" s="19">
        <f t="shared" si="641"/>
        <v>0</v>
      </c>
      <c r="Z5868" s="18">
        <f t="shared" si="642"/>
        <v>68.203999999999994</v>
      </c>
      <c r="AA5868" s="12">
        <v>139</v>
      </c>
      <c r="AB5868" s="12">
        <v>13843.62</v>
      </c>
      <c r="AC5868" s="28">
        <f>+I5868+Y5868-Z5868</f>
        <v>102.76600000000001</v>
      </c>
      <c r="AD5868" s="20">
        <f t="shared" si="643"/>
        <v>0</v>
      </c>
      <c r="AE5868">
        <v>0</v>
      </c>
    </row>
    <row r="5869" spans="1:31" x14ac:dyDescent="0.25">
      <c r="A5869" s="9">
        <v>45291</v>
      </c>
      <c r="B5869" s="10" t="s">
        <v>302</v>
      </c>
      <c r="C5869" s="10" t="s">
        <v>287</v>
      </c>
      <c r="D5869" s="10" t="s">
        <v>40</v>
      </c>
      <c r="E5869" s="10" t="s">
        <v>30</v>
      </c>
      <c r="F5869" s="10">
        <v>920</v>
      </c>
      <c r="G5869" s="10">
        <v>1003</v>
      </c>
      <c r="H5869" s="11">
        <f>SUMIFS(AA:AA,$A:$A,EOMONTH($A5869,-1),$B:$B,$B5869)</f>
        <v>240</v>
      </c>
      <c r="I5869" s="63">
        <f>ROUND(SUMIFS(AC:AC,$A:$A,EOMONTH($A5869,-1),$B:$B,$B5869),2)</f>
        <v>160.74</v>
      </c>
      <c r="J5869" s="11">
        <f>SUMIFS(AB:AB,$A:$A,EOMONTH($A5869,-1),$B:$B,$B5869)</f>
        <v>25817.24</v>
      </c>
      <c r="K5869" s="13">
        <v>0</v>
      </c>
      <c r="L5869" s="25">
        <v>0</v>
      </c>
      <c r="M5869" s="15">
        <v>0</v>
      </c>
      <c r="N5869" s="14">
        <v>0</v>
      </c>
      <c r="O5869" s="16">
        <v>39</v>
      </c>
      <c r="P5869" s="16">
        <v>7299.05</v>
      </c>
      <c r="Q5869" s="16">
        <v>0</v>
      </c>
      <c r="R5869" s="16">
        <f>Q5869*16.876/100</f>
        <v>0</v>
      </c>
      <c r="S5869" s="17">
        <f t="shared" si="637"/>
        <v>0</v>
      </c>
      <c r="T5869" s="16">
        <v>0</v>
      </c>
      <c r="U5869" s="18">
        <f t="shared" si="638"/>
        <v>240.72</v>
      </c>
      <c r="V5869" s="18">
        <f t="shared" si="639"/>
        <v>0</v>
      </c>
      <c r="W5869" s="18">
        <f t="shared" si="640"/>
        <v>0</v>
      </c>
      <c r="X5869" s="27"/>
      <c r="Y5869" s="19">
        <f t="shared" si="641"/>
        <v>0</v>
      </c>
      <c r="Z5869" s="18">
        <f t="shared" si="642"/>
        <v>39.116999999999997</v>
      </c>
      <c r="AA5869" s="12">
        <v>201</v>
      </c>
      <c r="AB5869" s="12">
        <v>21621.94</v>
      </c>
      <c r="AC5869" s="28">
        <f>+I5869+Y5869-Z5869</f>
        <v>121.62300000000002</v>
      </c>
      <c r="AD5869" s="20">
        <f t="shared" si="643"/>
        <v>0</v>
      </c>
      <c r="AE5869">
        <v>0</v>
      </c>
    </row>
    <row r="5870" spans="1:31" x14ac:dyDescent="0.25">
      <c r="A5870" s="9">
        <v>45291</v>
      </c>
      <c r="B5870" s="10" t="s">
        <v>303</v>
      </c>
      <c r="C5870" s="10" t="s">
        <v>287</v>
      </c>
      <c r="D5870" s="10" t="s">
        <v>40</v>
      </c>
      <c r="E5870" s="10" t="s">
        <v>30</v>
      </c>
      <c r="F5870" s="10">
        <v>920</v>
      </c>
      <c r="G5870" s="10">
        <v>1003</v>
      </c>
      <c r="H5870" s="11">
        <f>SUMIFS(AA:AA,$A:$A,EOMONTH($A5870,-1),$B:$B,$B5870)</f>
        <v>318</v>
      </c>
      <c r="I5870" s="63">
        <f>ROUND(SUMIFS(AC:AC,$A:$A,EOMONTH($A5870,-1),$B:$B,$B5870),2)</f>
        <v>299.79000000000002</v>
      </c>
      <c r="J5870" s="11">
        <f>SUMIFS(AB:AB,$A:$A,EOMONTH($A5870,-1),$B:$B,$B5870)</f>
        <v>35536.29</v>
      </c>
      <c r="K5870" s="13">
        <v>0</v>
      </c>
      <c r="L5870" s="25">
        <v>0</v>
      </c>
      <c r="M5870" s="15">
        <v>120</v>
      </c>
      <c r="N5870" s="14">
        <v>13118.01</v>
      </c>
      <c r="O5870" s="16">
        <v>156</v>
      </c>
      <c r="P5870" s="16">
        <v>29959.16</v>
      </c>
      <c r="Q5870" s="16">
        <v>0</v>
      </c>
      <c r="R5870" s="16">
        <f>Q5870*16.876/100</f>
        <v>0</v>
      </c>
      <c r="S5870" s="17">
        <f t="shared" si="637"/>
        <v>0</v>
      </c>
      <c r="T5870" s="16">
        <v>0</v>
      </c>
      <c r="U5870" s="18">
        <f t="shared" si="638"/>
        <v>318.95400000000001</v>
      </c>
      <c r="V5870" s="18">
        <f t="shared" si="639"/>
        <v>110.4</v>
      </c>
      <c r="W5870" s="18">
        <f t="shared" si="640"/>
        <v>18.535056000000001</v>
      </c>
      <c r="X5870" s="27"/>
      <c r="Y5870" s="19">
        <f t="shared" si="641"/>
        <v>128.935056</v>
      </c>
      <c r="Z5870" s="18">
        <f t="shared" si="642"/>
        <v>156.46799999999999</v>
      </c>
      <c r="AA5870" s="12">
        <v>282</v>
      </c>
      <c r="AB5870" s="12">
        <v>31260.799999999999</v>
      </c>
      <c r="AC5870" s="28">
        <f>+I5870+Y5870-Z5870</f>
        <v>272.25705600000003</v>
      </c>
      <c r="AD5870" s="20">
        <f t="shared" si="643"/>
        <v>0</v>
      </c>
      <c r="AE5870">
        <v>0</v>
      </c>
    </row>
    <row r="5871" spans="1:31" x14ac:dyDescent="0.25">
      <c r="A5871" s="9">
        <v>45291</v>
      </c>
      <c r="B5871" s="10" t="s">
        <v>304</v>
      </c>
      <c r="C5871" s="10" t="s">
        <v>287</v>
      </c>
      <c r="D5871" s="10" t="s">
        <v>40</v>
      </c>
      <c r="E5871" s="10" t="s">
        <v>30</v>
      </c>
      <c r="F5871" s="10">
        <v>920</v>
      </c>
      <c r="G5871" s="10">
        <v>1003</v>
      </c>
      <c r="H5871" s="11">
        <f>SUMIFS(AA:AA,$A:$A,EOMONTH($A5871,-1),$B:$B,$B5871)</f>
        <v>294</v>
      </c>
      <c r="I5871" s="63">
        <f>ROUND(SUMIFS(AC:AC,$A:$A,EOMONTH($A5871,-1),$B:$B,$B5871),2)</f>
        <v>92.17</v>
      </c>
      <c r="J5871" s="11">
        <f>SUMIFS(AB:AB,$A:$A,EOMONTH($A5871,-1),$B:$B,$B5871)</f>
        <v>33383.9</v>
      </c>
      <c r="K5871" s="13">
        <v>0</v>
      </c>
      <c r="L5871" s="25">
        <v>0</v>
      </c>
      <c r="M5871" s="15">
        <v>275</v>
      </c>
      <c r="N5871" s="14">
        <v>30632.65</v>
      </c>
      <c r="O5871" s="16">
        <v>148</v>
      </c>
      <c r="P5871" s="16">
        <v>28453.439999999999</v>
      </c>
      <c r="Q5871" s="16">
        <v>0</v>
      </c>
      <c r="R5871" s="16">
        <f>Q5871*16.876/100</f>
        <v>0</v>
      </c>
      <c r="S5871" s="17">
        <f t="shared" si="637"/>
        <v>0</v>
      </c>
      <c r="T5871" s="16">
        <v>0</v>
      </c>
      <c r="U5871" s="18">
        <f t="shared" si="638"/>
        <v>294.88200000000001</v>
      </c>
      <c r="V5871" s="18">
        <f t="shared" si="639"/>
        <v>253</v>
      </c>
      <c r="W5871" s="18">
        <f t="shared" si="640"/>
        <v>42.476170000000003</v>
      </c>
      <c r="X5871" s="27"/>
      <c r="Y5871" s="19">
        <f t="shared" si="641"/>
        <v>295.47617000000002</v>
      </c>
      <c r="Z5871" s="18">
        <f t="shared" si="642"/>
        <v>148.44399999999999</v>
      </c>
      <c r="AA5871" s="12">
        <v>421</v>
      </c>
      <c r="AB5871" s="12">
        <v>47232.78</v>
      </c>
      <c r="AC5871" s="28">
        <f>+I5871+Y5871-Z5871</f>
        <v>239.20217000000005</v>
      </c>
      <c r="AD5871" s="20">
        <f t="shared" si="643"/>
        <v>0</v>
      </c>
      <c r="AE5871">
        <v>0</v>
      </c>
    </row>
    <row r="5872" spans="1:31" x14ac:dyDescent="0.25">
      <c r="A5872" s="9">
        <v>45291</v>
      </c>
      <c r="B5872" s="10" t="s">
        <v>305</v>
      </c>
      <c r="C5872" s="10" t="s">
        <v>287</v>
      </c>
      <c r="D5872" s="10" t="s">
        <v>40</v>
      </c>
      <c r="E5872" s="10" t="s">
        <v>30</v>
      </c>
      <c r="F5872" s="10">
        <v>920</v>
      </c>
      <c r="G5872" s="10">
        <v>1003</v>
      </c>
      <c r="H5872" s="11">
        <f>SUMIFS(AA:AA,$A:$A,EOMONTH($A5872,-1),$B:$B,$B5872)</f>
        <v>339</v>
      </c>
      <c r="I5872" s="63">
        <f>ROUND(SUMIFS(AC:AC,$A:$A,EOMONTH($A5872,-1),$B:$B,$B5872),2)</f>
        <v>191.23</v>
      </c>
      <c r="J5872" s="11">
        <f>SUMIFS(AB:AB,$A:$A,EOMONTH($A5872,-1),$B:$B,$B5872)</f>
        <v>36748.32</v>
      </c>
      <c r="K5872" s="13">
        <v>0</v>
      </c>
      <c r="L5872" s="25">
        <v>0</v>
      </c>
      <c r="M5872" s="15">
        <v>68</v>
      </c>
      <c r="N5872" s="14">
        <v>7434.67</v>
      </c>
      <c r="O5872" s="16">
        <v>192</v>
      </c>
      <c r="P5872" s="16">
        <v>35805.68</v>
      </c>
      <c r="Q5872" s="16">
        <v>0</v>
      </c>
      <c r="R5872" s="16">
        <f>Q5872*16.876/100</f>
        <v>0</v>
      </c>
      <c r="S5872" s="17">
        <f t="shared" si="637"/>
        <v>0</v>
      </c>
      <c r="T5872" s="16">
        <v>0</v>
      </c>
      <c r="U5872" s="18">
        <f t="shared" si="638"/>
        <v>340.017</v>
      </c>
      <c r="V5872" s="18">
        <f t="shared" si="639"/>
        <v>62.56</v>
      </c>
      <c r="W5872" s="18">
        <f t="shared" si="640"/>
        <v>10.5031984</v>
      </c>
      <c r="X5872" s="27"/>
      <c r="Y5872" s="19">
        <f t="shared" si="641"/>
        <v>73.063198400000005</v>
      </c>
      <c r="Z5872" s="18">
        <f t="shared" si="642"/>
        <v>192.57599999999999</v>
      </c>
      <c r="AA5872" s="12">
        <v>215</v>
      </c>
      <c r="AB5872" s="12">
        <v>23359.03</v>
      </c>
      <c r="AC5872" s="28">
        <f>+I5872+Y5872-Z5872</f>
        <v>71.717198400000001</v>
      </c>
      <c r="AD5872" s="20">
        <f t="shared" si="643"/>
        <v>0</v>
      </c>
      <c r="AE5872">
        <v>0</v>
      </c>
    </row>
    <row r="5873" spans="1:31" x14ac:dyDescent="0.25">
      <c r="A5873" s="9">
        <v>45291</v>
      </c>
      <c r="B5873" s="10" t="s">
        <v>306</v>
      </c>
      <c r="C5873" s="10" t="s">
        <v>287</v>
      </c>
      <c r="D5873" s="10" t="s">
        <v>40</v>
      </c>
      <c r="E5873" s="10" t="s">
        <v>30</v>
      </c>
      <c r="F5873" s="10">
        <v>920</v>
      </c>
      <c r="G5873" s="10">
        <v>1003</v>
      </c>
      <c r="H5873" s="11">
        <f>SUMIFS(AA:AA,$A:$A,EOMONTH($A5873,-1),$B:$B,$B5873)</f>
        <v>405</v>
      </c>
      <c r="I5873" s="63">
        <f>ROUND(SUMIFS(AC:AC,$A:$A,EOMONTH($A5873,-1),$B:$B,$B5873),2)</f>
        <v>560.51</v>
      </c>
      <c r="J5873" s="11">
        <f>SUMIFS(AB:AB,$A:$A,EOMONTH($A5873,-1),$B:$B,$B5873)</f>
        <v>46170.68</v>
      </c>
      <c r="K5873" s="13">
        <v>0</v>
      </c>
      <c r="L5873" s="25">
        <v>0</v>
      </c>
      <c r="M5873" s="15">
        <v>551</v>
      </c>
      <c r="N5873" s="14">
        <v>60718.9</v>
      </c>
      <c r="O5873" s="16">
        <v>416</v>
      </c>
      <c r="P5873" s="16">
        <v>78262.960000000006</v>
      </c>
      <c r="Q5873" s="16">
        <v>0</v>
      </c>
      <c r="R5873" s="16">
        <f>Q5873*16.876/100</f>
        <v>0</v>
      </c>
      <c r="S5873" s="17">
        <f t="shared" si="637"/>
        <v>0</v>
      </c>
      <c r="T5873" s="16">
        <v>0</v>
      </c>
      <c r="U5873" s="18">
        <f t="shared" si="638"/>
        <v>406.21499999999997</v>
      </c>
      <c r="V5873" s="18">
        <f t="shared" si="639"/>
        <v>506.92</v>
      </c>
      <c r="W5873" s="18">
        <f t="shared" si="640"/>
        <v>85.106798800000021</v>
      </c>
      <c r="X5873" s="27"/>
      <c r="Y5873" s="19">
        <f t="shared" si="641"/>
        <v>592.02679880000005</v>
      </c>
      <c r="Z5873" s="18">
        <f t="shared" si="642"/>
        <v>417.24799999999999</v>
      </c>
      <c r="AA5873" s="12">
        <v>540</v>
      </c>
      <c r="AB5873" s="12">
        <v>59727.34</v>
      </c>
      <c r="AC5873" s="28">
        <f>+I5873+Y5873-Z5873</f>
        <v>735.2887988</v>
      </c>
      <c r="AD5873" s="20">
        <f t="shared" si="643"/>
        <v>0</v>
      </c>
      <c r="AE5873">
        <v>0</v>
      </c>
    </row>
    <row r="5874" spans="1:31" x14ac:dyDescent="0.25">
      <c r="A5874" s="9">
        <v>45291</v>
      </c>
      <c r="B5874" s="10" t="s">
        <v>307</v>
      </c>
      <c r="C5874" s="10" t="s">
        <v>287</v>
      </c>
      <c r="D5874" s="10" t="s">
        <v>40</v>
      </c>
      <c r="E5874" s="10" t="s">
        <v>30</v>
      </c>
      <c r="F5874" s="10">
        <v>1100</v>
      </c>
      <c r="G5874" s="10">
        <v>1199</v>
      </c>
      <c r="H5874" s="11">
        <f>SUMIFS(AA:AA,$A:$A,EOMONTH($A5874,-1),$B:$B,$B5874)</f>
        <v>2</v>
      </c>
      <c r="I5874" s="63">
        <f>ROUND(SUMIFS(AC:AC,$A:$A,EOMONTH($A5874,-1),$B:$B,$B5874),2)</f>
        <v>-76.819999999999993</v>
      </c>
      <c r="J5874" s="11">
        <f>SUMIFS(AB:AB,$A:$A,EOMONTH($A5874,-1),$B:$B,$B5874)</f>
        <v>484.02</v>
      </c>
      <c r="K5874" s="13">
        <v>0</v>
      </c>
      <c r="L5874" s="25">
        <v>0</v>
      </c>
      <c r="M5874" s="15">
        <v>0</v>
      </c>
      <c r="N5874" s="14">
        <v>0</v>
      </c>
      <c r="O5874" s="16">
        <v>0</v>
      </c>
      <c r="P5874" s="16">
        <v>0</v>
      </c>
      <c r="Q5874" s="16">
        <v>0</v>
      </c>
      <c r="R5874" s="16">
        <f>Q5874*16.876/100</f>
        <v>0</v>
      </c>
      <c r="S5874" s="17">
        <f t="shared" si="637"/>
        <v>0</v>
      </c>
      <c r="T5874" s="16">
        <v>0</v>
      </c>
      <c r="U5874" s="18">
        <f t="shared" si="638"/>
        <v>2.3980000000000001</v>
      </c>
      <c r="V5874" s="18">
        <f t="shared" si="639"/>
        <v>0</v>
      </c>
      <c r="W5874" s="18">
        <f t="shared" si="640"/>
        <v>0</v>
      </c>
      <c r="X5874" s="27"/>
      <c r="Y5874" s="19">
        <f t="shared" si="641"/>
        <v>0</v>
      </c>
      <c r="Z5874" s="18">
        <f t="shared" si="642"/>
        <v>0</v>
      </c>
      <c r="AA5874" s="12">
        <v>2</v>
      </c>
      <c r="AB5874" s="12">
        <v>484.02</v>
      </c>
      <c r="AC5874" s="28">
        <f>+I5874+Y5874-Z5874</f>
        <v>-76.819999999999993</v>
      </c>
      <c r="AD5874" s="20">
        <f t="shared" si="643"/>
        <v>80</v>
      </c>
      <c r="AE5874">
        <v>130</v>
      </c>
    </row>
    <row r="5875" spans="1:31" x14ac:dyDescent="0.25">
      <c r="A5875" s="9">
        <v>45291</v>
      </c>
      <c r="B5875" s="10" t="s">
        <v>308</v>
      </c>
      <c r="C5875" s="10" t="s">
        <v>287</v>
      </c>
      <c r="D5875" s="10" t="s">
        <v>40</v>
      </c>
      <c r="E5875" s="10" t="s">
        <v>30</v>
      </c>
      <c r="F5875" s="10">
        <v>1100</v>
      </c>
      <c r="G5875" s="10">
        <v>1199</v>
      </c>
      <c r="H5875" s="11">
        <f>SUMIFS(AA:AA,$A:$A,EOMONTH($A5875,-1),$B:$B,$B5875)</f>
        <v>24</v>
      </c>
      <c r="I5875" s="63">
        <f>ROUND(SUMIFS(AC:AC,$A:$A,EOMONTH($A5875,-1),$B:$B,$B5875),2)</f>
        <v>11.86</v>
      </c>
      <c r="J5875" s="11">
        <f>SUMIFS(AB:AB,$A:$A,EOMONTH($A5875,-1),$B:$B,$B5875)</f>
        <v>4227.16</v>
      </c>
      <c r="K5875" s="13">
        <v>0</v>
      </c>
      <c r="L5875" s="25">
        <v>0</v>
      </c>
      <c r="M5875" s="15">
        <v>0</v>
      </c>
      <c r="N5875" s="14">
        <v>0</v>
      </c>
      <c r="O5875" s="16">
        <v>0</v>
      </c>
      <c r="P5875" s="16">
        <v>0</v>
      </c>
      <c r="Q5875" s="16">
        <v>0</v>
      </c>
      <c r="R5875" s="16">
        <f>Q5875*16.876/100</f>
        <v>0</v>
      </c>
      <c r="S5875" s="17">
        <f t="shared" si="637"/>
        <v>0</v>
      </c>
      <c r="T5875" s="16">
        <v>0</v>
      </c>
      <c r="U5875" s="18">
        <f t="shared" si="638"/>
        <v>28.776</v>
      </c>
      <c r="V5875" s="18">
        <f t="shared" si="639"/>
        <v>0</v>
      </c>
      <c r="W5875" s="18">
        <f t="shared" si="640"/>
        <v>0</v>
      </c>
      <c r="X5875" s="27"/>
      <c r="Y5875" s="19">
        <f t="shared" si="641"/>
        <v>0</v>
      </c>
      <c r="Z5875" s="18">
        <f t="shared" si="642"/>
        <v>0</v>
      </c>
      <c r="AA5875" s="12">
        <v>24</v>
      </c>
      <c r="AB5875" s="12">
        <v>4227.16</v>
      </c>
      <c r="AC5875" s="28">
        <f>+I5875+Y5875-Z5875</f>
        <v>11.86</v>
      </c>
      <c r="AD5875" s="20">
        <f t="shared" si="643"/>
        <v>0</v>
      </c>
      <c r="AE5875">
        <v>40</v>
      </c>
    </row>
    <row r="5876" spans="1:31" x14ac:dyDescent="0.25">
      <c r="A5876" s="59">
        <v>45291</v>
      </c>
      <c r="B5876" s="60" t="s">
        <v>309</v>
      </c>
      <c r="C5876" s="60" t="s">
        <v>287</v>
      </c>
      <c r="D5876" s="60" t="s">
        <v>40</v>
      </c>
      <c r="E5876" s="60" t="s">
        <v>30</v>
      </c>
      <c r="F5876" s="10"/>
      <c r="G5876" s="10"/>
      <c r="H5876" s="11"/>
      <c r="I5876" s="63">
        <f>ROUND(SUMIFS(AC:AC,$A:$A,EOMONTH($A5876,-1),$B:$B,$B5876),2)</f>
        <v>33.85</v>
      </c>
      <c r="J5876" s="11"/>
      <c r="K5876" s="13"/>
      <c r="L5876" s="25"/>
      <c r="M5876" s="15"/>
      <c r="N5876" s="14"/>
      <c r="O5876" s="16"/>
      <c r="P5876" s="16"/>
      <c r="Q5876" s="16"/>
      <c r="R5876" s="16"/>
      <c r="S5876" s="17">
        <f t="shared" si="637"/>
        <v>0</v>
      </c>
      <c r="T5876" s="16"/>
      <c r="U5876" s="18">
        <f t="shared" si="638"/>
        <v>0</v>
      </c>
      <c r="V5876" s="18">
        <f t="shared" si="639"/>
        <v>0</v>
      </c>
      <c r="W5876" s="18">
        <f t="shared" si="640"/>
        <v>0</v>
      </c>
      <c r="X5876" s="27"/>
      <c r="Y5876" s="19">
        <f t="shared" si="641"/>
        <v>0</v>
      </c>
      <c r="Z5876" s="18">
        <f t="shared" si="642"/>
        <v>0</v>
      </c>
      <c r="AA5876" s="12"/>
      <c r="AB5876" s="12"/>
      <c r="AC5876" s="28">
        <f>+I5876+Y5876-Z5876</f>
        <v>33.85</v>
      </c>
      <c r="AD5876" s="20">
        <f t="shared" si="643"/>
        <v>0</v>
      </c>
      <c r="AE5876">
        <v>20</v>
      </c>
    </row>
    <row r="5877" spans="1:31" x14ac:dyDescent="0.25">
      <c r="A5877" s="9">
        <v>45291</v>
      </c>
      <c r="B5877" s="10" t="s">
        <v>310</v>
      </c>
      <c r="C5877" s="10" t="s">
        <v>287</v>
      </c>
      <c r="D5877" s="10" t="s">
        <v>40</v>
      </c>
      <c r="E5877" s="10" t="s">
        <v>30</v>
      </c>
      <c r="F5877" s="10">
        <v>1100</v>
      </c>
      <c r="G5877" s="10">
        <v>1199</v>
      </c>
      <c r="H5877" s="11">
        <f>SUMIFS(AA:AA,$A:$A,EOMONTH($A5877,-1),$B:$B,$B5877)</f>
        <v>16</v>
      </c>
      <c r="I5877" s="63">
        <f>ROUND(SUMIFS(AC:AC,$A:$A,EOMONTH($A5877,-1),$B:$B,$B5877),2)</f>
        <v>41.49</v>
      </c>
      <c r="J5877" s="11">
        <f>SUMIFS(AB:AB,$A:$A,EOMONTH($A5877,-1),$B:$B,$B5877)</f>
        <v>3087.32</v>
      </c>
      <c r="K5877" s="13">
        <v>0</v>
      </c>
      <c r="L5877" s="25">
        <v>0</v>
      </c>
      <c r="M5877" s="15">
        <v>0</v>
      </c>
      <c r="N5877" s="14">
        <v>0</v>
      </c>
      <c r="O5877" s="16">
        <v>0</v>
      </c>
      <c r="P5877" s="16">
        <v>0</v>
      </c>
      <c r="Q5877" s="16">
        <v>0</v>
      </c>
      <c r="R5877" s="16">
        <f>Q5877*16.876/100</f>
        <v>0</v>
      </c>
      <c r="S5877" s="17">
        <f t="shared" si="637"/>
        <v>0</v>
      </c>
      <c r="T5877" s="16">
        <v>0</v>
      </c>
      <c r="U5877" s="18">
        <f t="shared" si="638"/>
        <v>19.184000000000001</v>
      </c>
      <c r="V5877" s="18">
        <f t="shared" si="639"/>
        <v>0</v>
      </c>
      <c r="W5877" s="18">
        <f t="shared" si="640"/>
        <v>0</v>
      </c>
      <c r="X5877" s="27"/>
      <c r="Y5877" s="19">
        <f t="shared" si="641"/>
        <v>0</v>
      </c>
      <c r="Z5877" s="18">
        <f t="shared" si="642"/>
        <v>0</v>
      </c>
      <c r="AA5877" s="12">
        <v>16</v>
      </c>
      <c r="AB5877" s="12">
        <v>3087.32</v>
      </c>
      <c r="AC5877" s="28">
        <f>+I5877+Y5877-Z5877</f>
        <v>41.49</v>
      </c>
      <c r="AD5877" s="20">
        <f t="shared" si="643"/>
        <v>0</v>
      </c>
      <c r="AE5877">
        <v>10</v>
      </c>
    </row>
    <row r="5878" spans="1:31" x14ac:dyDescent="0.25">
      <c r="A5878" s="9">
        <v>45291</v>
      </c>
      <c r="B5878" s="10" t="s">
        <v>311</v>
      </c>
      <c r="C5878" s="10" t="s">
        <v>287</v>
      </c>
      <c r="D5878" s="10" t="s">
        <v>40</v>
      </c>
      <c r="E5878" s="10" t="s">
        <v>30</v>
      </c>
      <c r="F5878" s="10">
        <v>1100</v>
      </c>
      <c r="G5878" s="10">
        <v>1199</v>
      </c>
      <c r="H5878" s="11">
        <f>SUMIFS(AA:AA,$A:$A,EOMONTH($A5878,-1),$B:$B,$B5878)</f>
        <v>2</v>
      </c>
      <c r="I5878" s="63">
        <f>ROUND(SUMIFS(AC:AC,$A:$A,EOMONTH($A5878,-1),$B:$B,$B5878),2)</f>
        <v>-29.52</v>
      </c>
      <c r="J5878" s="11">
        <f>SUMIFS(AB:AB,$A:$A,EOMONTH($A5878,-1),$B:$B,$B5878)</f>
        <v>348.45</v>
      </c>
      <c r="K5878" s="13">
        <v>0</v>
      </c>
      <c r="L5878" s="25">
        <v>0</v>
      </c>
      <c r="M5878" s="15">
        <v>0</v>
      </c>
      <c r="N5878" s="14">
        <v>0</v>
      </c>
      <c r="O5878" s="16">
        <v>0</v>
      </c>
      <c r="P5878" s="16">
        <v>0</v>
      </c>
      <c r="Q5878" s="16">
        <v>0</v>
      </c>
      <c r="R5878" s="16">
        <f>Q5878*16.876/100</f>
        <v>0</v>
      </c>
      <c r="S5878" s="17">
        <f t="shared" si="637"/>
        <v>0</v>
      </c>
      <c r="T5878" s="16">
        <v>0</v>
      </c>
      <c r="U5878" s="18">
        <f t="shared" si="638"/>
        <v>2.3980000000000001</v>
      </c>
      <c r="V5878" s="18">
        <f t="shared" si="639"/>
        <v>0</v>
      </c>
      <c r="W5878" s="18">
        <f t="shared" si="640"/>
        <v>0</v>
      </c>
      <c r="X5878" s="27"/>
      <c r="Y5878" s="19">
        <f t="shared" si="641"/>
        <v>0</v>
      </c>
      <c r="Z5878" s="18">
        <f t="shared" si="642"/>
        <v>0</v>
      </c>
      <c r="AA5878" s="12">
        <v>2</v>
      </c>
      <c r="AB5878" s="12">
        <v>348.45</v>
      </c>
      <c r="AC5878" s="28">
        <f>+I5878+Y5878-Z5878</f>
        <v>-29.52</v>
      </c>
      <c r="AD5878" s="20">
        <f t="shared" si="643"/>
        <v>30</v>
      </c>
      <c r="AE5878">
        <v>80</v>
      </c>
    </row>
    <row r="5879" spans="1:31" x14ac:dyDescent="0.25">
      <c r="A5879" s="9">
        <v>45291</v>
      </c>
      <c r="B5879" s="10" t="s">
        <v>312</v>
      </c>
      <c r="C5879" s="10" t="s">
        <v>287</v>
      </c>
      <c r="D5879" s="10" t="s">
        <v>40</v>
      </c>
      <c r="E5879" s="10" t="s">
        <v>30</v>
      </c>
      <c r="F5879" s="10">
        <v>1100</v>
      </c>
      <c r="G5879" s="10">
        <v>1199</v>
      </c>
      <c r="H5879" s="11">
        <f>SUMIFS(AA:AA,$A:$A,EOMONTH($A5879,-1),$B:$B,$B5879)</f>
        <v>-1</v>
      </c>
      <c r="I5879" s="63">
        <f>ROUND(SUMIFS(AC:AC,$A:$A,EOMONTH($A5879,-1),$B:$B,$B5879),2)</f>
        <v>-1.97</v>
      </c>
      <c r="J5879" s="11">
        <f>SUMIFS(AB:AB,$A:$A,EOMONTH($A5879,-1),$B:$B,$B5879)</f>
        <v>-251.16</v>
      </c>
      <c r="K5879" s="13">
        <v>0</v>
      </c>
      <c r="L5879" s="25">
        <v>0</v>
      </c>
      <c r="M5879" s="15">
        <v>0</v>
      </c>
      <c r="N5879" s="14">
        <v>0</v>
      </c>
      <c r="O5879" s="16">
        <v>0</v>
      </c>
      <c r="P5879" s="16">
        <v>0</v>
      </c>
      <c r="Q5879" s="16">
        <v>0</v>
      </c>
      <c r="R5879" s="16">
        <f>Q5879*16.876/100</f>
        <v>0</v>
      </c>
      <c r="S5879" s="17">
        <f t="shared" si="637"/>
        <v>0</v>
      </c>
      <c r="T5879" s="16">
        <v>0</v>
      </c>
      <c r="U5879" s="18">
        <f t="shared" si="638"/>
        <v>-1.1990000000000001</v>
      </c>
      <c r="V5879" s="18">
        <f t="shared" si="639"/>
        <v>0</v>
      </c>
      <c r="W5879" s="18">
        <f t="shared" si="640"/>
        <v>0</v>
      </c>
      <c r="X5879" s="27"/>
      <c r="Y5879" s="19">
        <f t="shared" si="641"/>
        <v>0</v>
      </c>
      <c r="Z5879" s="18">
        <f t="shared" si="642"/>
        <v>0</v>
      </c>
      <c r="AA5879" s="12">
        <v>-1</v>
      </c>
      <c r="AB5879" s="12">
        <v>-251.16</v>
      </c>
      <c r="AC5879" s="28">
        <f>+I5879+Y5879-Z5879</f>
        <v>-1.97</v>
      </c>
      <c r="AD5879" s="20">
        <f t="shared" si="643"/>
        <v>10</v>
      </c>
      <c r="AE5879">
        <v>60</v>
      </c>
    </row>
    <row r="5880" spans="1:31" x14ac:dyDescent="0.25">
      <c r="A5880" s="9">
        <v>45291</v>
      </c>
      <c r="B5880" s="10" t="s">
        <v>313</v>
      </c>
      <c r="C5880" s="10" t="s">
        <v>287</v>
      </c>
      <c r="D5880" s="10" t="s">
        <v>40</v>
      </c>
      <c r="E5880" s="10" t="s">
        <v>30</v>
      </c>
      <c r="F5880" s="10">
        <v>1025</v>
      </c>
      <c r="G5880" s="10">
        <v>1117</v>
      </c>
      <c r="H5880" s="11">
        <f>SUMIFS(AA:AA,$A:$A,EOMONTH($A5880,-1),$B:$B,$B5880)</f>
        <v>75</v>
      </c>
      <c r="I5880" s="63">
        <f>ROUND(SUMIFS(AC:AC,$A:$A,EOMONTH($A5880,-1),$B:$B,$B5880),2)</f>
        <v>14.74</v>
      </c>
      <c r="J5880" s="11">
        <f>SUMIFS(AB:AB,$A:$A,EOMONTH($A5880,-1),$B:$B,$B5880)</f>
        <v>6178.5</v>
      </c>
      <c r="K5880" s="13">
        <v>0</v>
      </c>
      <c r="L5880" s="25">
        <v>0</v>
      </c>
      <c r="M5880" s="15">
        <v>0</v>
      </c>
      <c r="N5880" s="14">
        <v>0</v>
      </c>
      <c r="O5880" s="16">
        <v>44</v>
      </c>
      <c r="P5880" s="16">
        <v>8317.52</v>
      </c>
      <c r="Q5880" s="16">
        <v>0</v>
      </c>
      <c r="R5880" s="16">
        <f>Q5880*16.876/100</f>
        <v>0</v>
      </c>
      <c r="S5880" s="17">
        <f t="shared" si="637"/>
        <v>0</v>
      </c>
      <c r="T5880" s="16">
        <v>0</v>
      </c>
      <c r="U5880" s="18">
        <f t="shared" si="638"/>
        <v>83.775000000000006</v>
      </c>
      <c r="V5880" s="18">
        <f t="shared" si="639"/>
        <v>0</v>
      </c>
      <c r="W5880" s="18">
        <f t="shared" si="640"/>
        <v>0</v>
      </c>
      <c r="X5880" s="27"/>
      <c r="Y5880" s="19">
        <f t="shared" si="641"/>
        <v>0</v>
      </c>
      <c r="Z5880" s="18">
        <f t="shared" si="642"/>
        <v>49.148000000000003</v>
      </c>
      <c r="AA5880" s="12">
        <v>31</v>
      </c>
      <c r="AB5880" s="12">
        <v>2553.7800000000002</v>
      </c>
      <c r="AC5880" s="28">
        <f>+I5880+Y5880-Z5880</f>
        <v>-34.408000000000001</v>
      </c>
      <c r="AD5880" s="20">
        <f t="shared" si="643"/>
        <v>40</v>
      </c>
      <c r="AE5880">
        <v>90</v>
      </c>
    </row>
    <row r="5881" spans="1:31" x14ac:dyDescent="0.25">
      <c r="A5881" s="9">
        <v>45291</v>
      </c>
      <c r="B5881" s="10" t="s">
        <v>314</v>
      </c>
      <c r="C5881" s="10" t="s">
        <v>287</v>
      </c>
      <c r="D5881" s="10" t="s">
        <v>40</v>
      </c>
      <c r="E5881" s="10" t="s">
        <v>30</v>
      </c>
      <c r="F5881" s="10">
        <v>1025</v>
      </c>
      <c r="G5881" s="10">
        <v>1117</v>
      </c>
      <c r="H5881" s="11">
        <f>SUMIFS(AA:AA,$A:$A,EOMONTH($A5881,-1),$B:$B,$B5881)</f>
        <v>176</v>
      </c>
      <c r="I5881" s="63">
        <f>ROUND(SUMIFS(AC:AC,$A:$A,EOMONTH($A5881,-1),$B:$B,$B5881),2)</f>
        <v>103.1</v>
      </c>
      <c r="J5881" s="11">
        <f>SUMIFS(AB:AB,$A:$A,EOMONTH($A5881,-1),$B:$B,$B5881)</f>
        <v>14998.72</v>
      </c>
      <c r="K5881" s="13">
        <v>0</v>
      </c>
      <c r="L5881" s="25">
        <v>0</v>
      </c>
      <c r="M5881" s="15">
        <v>0</v>
      </c>
      <c r="N5881" s="14">
        <v>0</v>
      </c>
      <c r="O5881" s="16">
        <v>130</v>
      </c>
      <c r="P5881" s="16">
        <v>24093.13</v>
      </c>
      <c r="Q5881" s="16">
        <v>0</v>
      </c>
      <c r="R5881" s="16">
        <f>Q5881*16.876/100</f>
        <v>0</v>
      </c>
      <c r="S5881" s="17">
        <f t="shared" si="637"/>
        <v>0</v>
      </c>
      <c r="T5881" s="16">
        <v>0</v>
      </c>
      <c r="U5881" s="18">
        <f t="shared" si="638"/>
        <v>196.59200000000001</v>
      </c>
      <c r="V5881" s="18">
        <f t="shared" si="639"/>
        <v>0</v>
      </c>
      <c r="W5881" s="18">
        <f t="shared" si="640"/>
        <v>0</v>
      </c>
      <c r="X5881" s="27"/>
      <c r="Y5881" s="19">
        <f t="shared" si="641"/>
        <v>0</v>
      </c>
      <c r="Z5881" s="18">
        <f t="shared" si="642"/>
        <v>145.21</v>
      </c>
      <c r="AA5881" s="12">
        <v>46</v>
      </c>
      <c r="AB5881" s="12">
        <v>3920.12</v>
      </c>
      <c r="AC5881" s="28">
        <f>+I5881+Y5881-Z5881</f>
        <v>-42.110000000000014</v>
      </c>
      <c r="AD5881" s="20">
        <f t="shared" si="643"/>
        <v>50</v>
      </c>
      <c r="AE5881">
        <v>350</v>
      </c>
    </row>
    <row r="5882" spans="1:31" x14ac:dyDescent="0.25">
      <c r="A5882" s="9">
        <v>45291</v>
      </c>
      <c r="B5882" s="10" t="s">
        <v>315</v>
      </c>
      <c r="C5882" s="10" t="s">
        <v>287</v>
      </c>
      <c r="D5882" s="10" t="s">
        <v>40</v>
      </c>
      <c r="E5882" s="10" t="s">
        <v>30</v>
      </c>
      <c r="F5882" s="10">
        <v>1025</v>
      </c>
      <c r="G5882" s="10">
        <v>1117</v>
      </c>
      <c r="H5882" s="11">
        <f>SUMIFS(AA:AA,$A:$A,EOMONTH($A5882,-1),$B:$B,$B5882)</f>
        <v>169</v>
      </c>
      <c r="I5882" s="63">
        <f>ROUND(SUMIFS(AC:AC,$A:$A,EOMONTH($A5882,-1),$B:$B,$B5882),2)</f>
        <v>248.77</v>
      </c>
      <c r="J5882" s="11">
        <f>SUMIFS(AB:AB,$A:$A,EOMONTH($A5882,-1),$B:$B,$B5882)</f>
        <v>14152.06</v>
      </c>
      <c r="K5882" s="13">
        <v>0</v>
      </c>
      <c r="L5882" s="25">
        <v>0</v>
      </c>
      <c r="M5882" s="15">
        <v>0</v>
      </c>
      <c r="N5882" s="14">
        <v>0</v>
      </c>
      <c r="O5882" s="16">
        <v>20</v>
      </c>
      <c r="P5882" s="16">
        <v>3785.81</v>
      </c>
      <c r="Q5882" s="16">
        <v>0</v>
      </c>
      <c r="R5882" s="16">
        <f>Q5882*16.876/100</f>
        <v>0</v>
      </c>
      <c r="S5882" s="17">
        <f t="shared" si="637"/>
        <v>0</v>
      </c>
      <c r="T5882" s="16">
        <v>0</v>
      </c>
      <c r="U5882" s="18">
        <f t="shared" si="638"/>
        <v>188.773</v>
      </c>
      <c r="V5882" s="18">
        <f t="shared" si="639"/>
        <v>0</v>
      </c>
      <c r="W5882" s="18">
        <f t="shared" si="640"/>
        <v>0</v>
      </c>
      <c r="X5882" s="27"/>
      <c r="Y5882" s="19">
        <f t="shared" si="641"/>
        <v>0</v>
      </c>
      <c r="Z5882" s="18">
        <f t="shared" si="642"/>
        <v>22.34</v>
      </c>
      <c r="AA5882" s="12">
        <v>149</v>
      </c>
      <c r="AB5882" s="12">
        <v>12477.26</v>
      </c>
      <c r="AC5882" s="28">
        <f>+I5882+Y5882-Z5882</f>
        <v>226.43</v>
      </c>
      <c r="AD5882" s="20">
        <f t="shared" si="643"/>
        <v>0</v>
      </c>
      <c r="AE5882">
        <v>0</v>
      </c>
    </row>
    <row r="5883" spans="1:31" x14ac:dyDescent="0.25">
      <c r="A5883" s="9">
        <v>45291</v>
      </c>
      <c r="B5883" s="10" t="s">
        <v>316</v>
      </c>
      <c r="C5883" s="10" t="s">
        <v>287</v>
      </c>
      <c r="D5883" s="10" t="s">
        <v>40</v>
      </c>
      <c r="E5883" s="10" t="s">
        <v>30</v>
      </c>
      <c r="F5883" s="10">
        <v>1025</v>
      </c>
      <c r="G5883" s="10">
        <v>1117</v>
      </c>
      <c r="H5883" s="11">
        <f>SUMIFS(AA:AA,$A:$A,EOMONTH($A5883,-1),$B:$B,$B5883)</f>
        <v>181</v>
      </c>
      <c r="I5883" s="63">
        <f>ROUND(SUMIFS(AC:AC,$A:$A,EOMONTH($A5883,-1),$B:$B,$B5883),2)</f>
        <v>210.6</v>
      </c>
      <c r="J5883" s="11">
        <f>SUMIFS(AB:AB,$A:$A,EOMONTH($A5883,-1),$B:$B,$B5883)</f>
        <v>15039.29</v>
      </c>
      <c r="K5883" s="13">
        <v>0</v>
      </c>
      <c r="L5883" s="25">
        <v>0</v>
      </c>
      <c r="M5883" s="15">
        <v>0</v>
      </c>
      <c r="N5883" s="14">
        <v>0</v>
      </c>
      <c r="O5883" s="16">
        <v>19</v>
      </c>
      <c r="P5883" s="16">
        <v>3598.12</v>
      </c>
      <c r="Q5883" s="16">
        <v>0</v>
      </c>
      <c r="R5883" s="16">
        <f>Q5883*16.876/100</f>
        <v>0</v>
      </c>
      <c r="S5883" s="17">
        <f t="shared" si="637"/>
        <v>0</v>
      </c>
      <c r="T5883" s="16">
        <v>0</v>
      </c>
      <c r="U5883" s="18">
        <f t="shared" si="638"/>
        <v>202.17699999999999</v>
      </c>
      <c r="V5883" s="18">
        <f t="shared" si="639"/>
        <v>0</v>
      </c>
      <c r="W5883" s="18">
        <f t="shared" si="640"/>
        <v>0</v>
      </c>
      <c r="X5883" s="27"/>
      <c r="Y5883" s="19">
        <f t="shared" si="641"/>
        <v>0</v>
      </c>
      <c r="Z5883" s="18">
        <f t="shared" si="642"/>
        <v>21.222999999999999</v>
      </c>
      <c r="AA5883" s="12">
        <v>162</v>
      </c>
      <c r="AB5883" s="12">
        <v>13460.58</v>
      </c>
      <c r="AC5883" s="28">
        <f>+I5883+Y5883-Z5883</f>
        <v>189.37700000000001</v>
      </c>
      <c r="AD5883" s="20">
        <f t="shared" si="643"/>
        <v>0</v>
      </c>
      <c r="AE5883">
        <v>20</v>
      </c>
    </row>
    <row r="5884" spans="1:31" x14ac:dyDescent="0.25">
      <c r="A5884" s="9">
        <v>45291</v>
      </c>
      <c r="B5884" s="10" t="s">
        <v>317</v>
      </c>
      <c r="C5884" s="10" t="s">
        <v>287</v>
      </c>
      <c r="D5884" s="10" t="s">
        <v>40</v>
      </c>
      <c r="E5884" s="10" t="s">
        <v>30</v>
      </c>
      <c r="F5884" s="10">
        <v>1025</v>
      </c>
      <c r="G5884" s="10">
        <v>1117</v>
      </c>
      <c r="H5884" s="11">
        <f>SUMIFS(AA:AA,$A:$A,EOMONTH($A5884,-1),$B:$B,$B5884)</f>
        <v>255</v>
      </c>
      <c r="I5884" s="63">
        <f>ROUND(SUMIFS(AC:AC,$A:$A,EOMONTH($A5884,-1),$B:$B,$B5884),2)</f>
        <v>414.87</v>
      </c>
      <c r="J5884" s="11">
        <f>SUMIFS(AB:AB,$A:$A,EOMONTH($A5884,-1),$B:$B,$B5884)</f>
        <v>21450.6</v>
      </c>
      <c r="K5884" s="13">
        <v>0</v>
      </c>
      <c r="L5884" s="25">
        <v>0</v>
      </c>
      <c r="M5884" s="15">
        <v>0</v>
      </c>
      <c r="N5884" s="14">
        <v>0</v>
      </c>
      <c r="O5884" s="16">
        <v>94</v>
      </c>
      <c r="P5884" s="16">
        <v>17729.02</v>
      </c>
      <c r="Q5884" s="16">
        <v>0</v>
      </c>
      <c r="R5884" s="16">
        <f>Q5884*16.876/100</f>
        <v>0</v>
      </c>
      <c r="S5884" s="17">
        <f t="shared" si="637"/>
        <v>0</v>
      </c>
      <c r="T5884" s="16">
        <v>0</v>
      </c>
      <c r="U5884" s="18">
        <f t="shared" si="638"/>
        <v>284.83499999999998</v>
      </c>
      <c r="V5884" s="18">
        <f t="shared" si="639"/>
        <v>0</v>
      </c>
      <c r="W5884" s="18">
        <f t="shared" si="640"/>
        <v>0</v>
      </c>
      <c r="X5884" s="27"/>
      <c r="Y5884" s="19">
        <f t="shared" si="641"/>
        <v>0</v>
      </c>
      <c r="Z5884" s="18">
        <f t="shared" si="642"/>
        <v>104.998</v>
      </c>
      <c r="AA5884" s="12">
        <v>161</v>
      </c>
      <c r="AB5884" s="12">
        <v>13543.32</v>
      </c>
      <c r="AC5884" s="28">
        <f>+I5884+Y5884-Z5884</f>
        <v>309.87200000000001</v>
      </c>
      <c r="AD5884" s="20">
        <f t="shared" si="643"/>
        <v>0</v>
      </c>
      <c r="AE5884">
        <v>0</v>
      </c>
    </row>
    <row r="5885" spans="1:31" x14ac:dyDescent="0.25">
      <c r="A5885" s="9">
        <v>45291</v>
      </c>
      <c r="B5885" s="10" t="s">
        <v>318</v>
      </c>
      <c r="C5885" s="10" t="s">
        <v>287</v>
      </c>
      <c r="D5885" s="10" t="s">
        <v>40</v>
      </c>
      <c r="E5885" s="10" t="s">
        <v>30</v>
      </c>
      <c r="F5885" s="10">
        <v>1025</v>
      </c>
      <c r="G5885" s="10">
        <v>1117</v>
      </c>
      <c r="H5885" s="11">
        <f>SUMIFS(AA:AA,$A:$A,EOMONTH($A5885,-1),$B:$B,$B5885)</f>
        <v>77</v>
      </c>
      <c r="I5885" s="63">
        <f>ROUND(SUMIFS(AC:AC,$A:$A,EOMONTH($A5885,-1),$B:$B,$B5885),2)</f>
        <v>118.65</v>
      </c>
      <c r="J5885" s="11">
        <f>SUMIFS(AB:AB,$A:$A,EOMONTH($A5885,-1),$B:$B,$B5885)</f>
        <v>6478.78</v>
      </c>
      <c r="K5885" s="13">
        <v>0</v>
      </c>
      <c r="L5885" s="25">
        <v>0</v>
      </c>
      <c r="M5885" s="15">
        <v>0</v>
      </c>
      <c r="N5885" s="14">
        <v>0</v>
      </c>
      <c r="O5885" s="16">
        <v>45</v>
      </c>
      <c r="P5885" s="16">
        <v>8220.6</v>
      </c>
      <c r="Q5885" s="16">
        <v>0</v>
      </c>
      <c r="R5885" s="16">
        <f>Q5885*16.876/100</f>
        <v>0</v>
      </c>
      <c r="S5885" s="17">
        <f t="shared" si="637"/>
        <v>0</v>
      </c>
      <c r="T5885" s="16">
        <v>0</v>
      </c>
      <c r="U5885" s="18">
        <f t="shared" si="638"/>
        <v>86.009</v>
      </c>
      <c r="V5885" s="18">
        <f t="shared" si="639"/>
        <v>0</v>
      </c>
      <c r="W5885" s="18">
        <f t="shared" si="640"/>
        <v>0</v>
      </c>
      <c r="X5885" s="27"/>
      <c r="Y5885" s="19">
        <f t="shared" si="641"/>
        <v>0</v>
      </c>
      <c r="Z5885" s="18">
        <f t="shared" si="642"/>
        <v>50.265000000000001</v>
      </c>
      <c r="AA5885" s="12">
        <v>32</v>
      </c>
      <c r="AB5885" s="12">
        <v>2692.48</v>
      </c>
      <c r="AC5885" s="28">
        <f>+I5885+Y5885-Z5885</f>
        <v>68.385000000000005</v>
      </c>
      <c r="AD5885" s="20">
        <f t="shared" si="643"/>
        <v>0</v>
      </c>
      <c r="AE5885">
        <v>140</v>
      </c>
    </row>
    <row r="5886" spans="1:31" x14ac:dyDescent="0.25">
      <c r="A5886" s="9">
        <v>45291</v>
      </c>
      <c r="B5886" s="10" t="s">
        <v>319</v>
      </c>
      <c r="C5886" s="10" t="s">
        <v>320</v>
      </c>
      <c r="D5886" s="10" t="s">
        <v>40</v>
      </c>
      <c r="E5886" s="10" t="s">
        <v>30</v>
      </c>
      <c r="F5886" s="10">
        <v>360</v>
      </c>
      <c r="G5886" s="10">
        <v>392</v>
      </c>
      <c r="H5886" s="11">
        <f>SUMIFS(AA:AA,$A:$A,EOMONTH($A5886,-1),$B:$B,$B5886)</f>
        <v>225</v>
      </c>
      <c r="I5886" s="63">
        <f>ROUND(SUMIFS(AC:AC,$A:$A,EOMONTH($A5886,-1),$B:$B,$B5886),2)</f>
        <v>79.28</v>
      </c>
      <c r="J5886" s="11">
        <f>SUMIFS(AB:AB,$A:$A,EOMONTH($A5886,-1),$B:$B,$B5886)</f>
        <v>6963.83</v>
      </c>
      <c r="K5886" s="13">
        <v>0</v>
      </c>
      <c r="L5886" s="25">
        <v>0</v>
      </c>
      <c r="M5886" s="15">
        <v>340</v>
      </c>
      <c r="N5886" s="14">
        <v>13587.34</v>
      </c>
      <c r="O5886" s="16">
        <v>42</v>
      </c>
      <c r="P5886" s="16">
        <v>3119.35</v>
      </c>
      <c r="Q5886" s="16">
        <v>0</v>
      </c>
      <c r="R5886" s="16">
        <f>Q5886*16.876/100</f>
        <v>0</v>
      </c>
      <c r="S5886" s="17">
        <f t="shared" si="637"/>
        <v>0</v>
      </c>
      <c r="T5886" s="16">
        <v>0</v>
      </c>
      <c r="U5886" s="18">
        <f t="shared" si="638"/>
        <v>88.2</v>
      </c>
      <c r="V5886" s="18">
        <f t="shared" si="639"/>
        <v>122.4</v>
      </c>
      <c r="W5886" s="18">
        <f t="shared" si="640"/>
        <v>20.549736000000003</v>
      </c>
      <c r="X5886" s="27"/>
      <c r="Y5886" s="19">
        <f t="shared" si="641"/>
        <v>142.949736</v>
      </c>
      <c r="Z5886" s="18">
        <f t="shared" si="642"/>
        <v>16.463999999999999</v>
      </c>
      <c r="AA5886" s="12">
        <v>523</v>
      </c>
      <c r="AB5886" s="12">
        <v>19178.580000000002</v>
      </c>
      <c r="AC5886" s="28">
        <f>+I5886+Y5886-Z5886</f>
        <v>205.765736</v>
      </c>
      <c r="AD5886" s="20">
        <f t="shared" si="643"/>
        <v>0</v>
      </c>
      <c r="AE5886">
        <v>0</v>
      </c>
    </row>
    <row r="5887" spans="1:31" x14ac:dyDescent="0.25">
      <c r="A5887" s="9">
        <v>45291</v>
      </c>
      <c r="B5887" s="10" t="s">
        <v>321</v>
      </c>
      <c r="C5887" s="10" t="s">
        <v>320</v>
      </c>
      <c r="D5887" s="10" t="s">
        <v>40</v>
      </c>
      <c r="E5887" s="10" t="s">
        <v>30</v>
      </c>
      <c r="F5887" s="10">
        <v>360</v>
      </c>
      <c r="G5887" s="10">
        <v>392</v>
      </c>
      <c r="H5887" s="11">
        <f>SUMIFS(AA:AA,$A:$A,EOMONTH($A5887,-1),$B:$B,$B5887)</f>
        <v>248</v>
      </c>
      <c r="I5887" s="63">
        <f>ROUND(SUMIFS(AC:AC,$A:$A,EOMONTH($A5887,-1),$B:$B,$B5887),2)</f>
        <v>-28.88</v>
      </c>
      <c r="J5887" s="11">
        <f>SUMIFS(AB:AB,$A:$A,EOMONTH($A5887,-1),$B:$B,$B5887)</f>
        <v>7504.94</v>
      </c>
      <c r="K5887" s="13">
        <v>0</v>
      </c>
      <c r="L5887" s="25">
        <v>0</v>
      </c>
      <c r="M5887" s="15">
        <v>988</v>
      </c>
      <c r="N5887" s="14">
        <v>39403.550000000003</v>
      </c>
      <c r="O5887" s="16">
        <v>155</v>
      </c>
      <c r="P5887" s="16">
        <v>11312.25</v>
      </c>
      <c r="Q5887" s="16">
        <v>0</v>
      </c>
      <c r="R5887" s="16">
        <f>Q5887*16.876/100</f>
        <v>0</v>
      </c>
      <c r="S5887" s="17">
        <f t="shared" si="637"/>
        <v>0</v>
      </c>
      <c r="T5887" s="16">
        <v>0</v>
      </c>
      <c r="U5887" s="18">
        <f t="shared" si="638"/>
        <v>97.215999999999994</v>
      </c>
      <c r="V5887" s="18">
        <f t="shared" si="639"/>
        <v>355.68</v>
      </c>
      <c r="W5887" s="18">
        <f t="shared" si="640"/>
        <v>59.715115200000007</v>
      </c>
      <c r="X5887" s="27"/>
      <c r="Y5887" s="19">
        <f t="shared" si="641"/>
        <v>415.39511520000002</v>
      </c>
      <c r="Z5887" s="18">
        <f t="shared" si="642"/>
        <v>60.76</v>
      </c>
      <c r="AA5887" s="12">
        <v>1081</v>
      </c>
      <c r="AB5887" s="12">
        <v>41981.08</v>
      </c>
      <c r="AC5887" s="28">
        <f>+I5887+Y5887-Z5887</f>
        <v>325.75511520000003</v>
      </c>
      <c r="AD5887" s="20">
        <f t="shared" si="643"/>
        <v>0</v>
      </c>
      <c r="AE5887">
        <v>0</v>
      </c>
    </row>
    <row r="5888" spans="1:31" x14ac:dyDescent="0.25">
      <c r="A5888" s="9">
        <v>45291</v>
      </c>
      <c r="B5888" s="10" t="s">
        <v>322</v>
      </c>
      <c r="C5888" s="10" t="s">
        <v>320</v>
      </c>
      <c r="D5888" s="10" t="s">
        <v>40</v>
      </c>
      <c r="E5888" s="10" t="s">
        <v>30</v>
      </c>
      <c r="F5888" s="10">
        <v>360</v>
      </c>
      <c r="G5888" s="10">
        <v>392</v>
      </c>
      <c r="H5888" s="11">
        <f>SUMIFS(AA:AA,$A:$A,EOMONTH($A5888,-1),$B:$B,$B5888)</f>
        <v>235</v>
      </c>
      <c r="I5888" s="63">
        <f>ROUND(SUMIFS(AC:AC,$A:$A,EOMONTH($A5888,-1),$B:$B,$B5888),2)</f>
        <v>6.76</v>
      </c>
      <c r="J5888" s="11">
        <f>SUMIFS(AB:AB,$A:$A,EOMONTH($A5888,-1),$B:$B,$B5888)</f>
        <v>7307.39</v>
      </c>
      <c r="K5888" s="13">
        <v>0</v>
      </c>
      <c r="L5888" s="25">
        <v>0</v>
      </c>
      <c r="M5888" s="15">
        <v>300</v>
      </c>
      <c r="N5888" s="14">
        <v>11777.93</v>
      </c>
      <c r="O5888" s="16">
        <v>38</v>
      </c>
      <c r="P5888" s="16">
        <v>2822.15</v>
      </c>
      <c r="Q5888" s="16">
        <v>0</v>
      </c>
      <c r="R5888" s="16">
        <f>Q5888*16.876/100</f>
        <v>0</v>
      </c>
      <c r="S5888" s="17">
        <f t="shared" si="637"/>
        <v>0</v>
      </c>
      <c r="T5888" s="16">
        <v>0</v>
      </c>
      <c r="U5888" s="18">
        <f t="shared" si="638"/>
        <v>92.12</v>
      </c>
      <c r="V5888" s="18">
        <f t="shared" si="639"/>
        <v>108</v>
      </c>
      <c r="W5888" s="18">
        <f t="shared" si="640"/>
        <v>18.13212</v>
      </c>
      <c r="X5888" s="27"/>
      <c r="Y5888" s="19">
        <f t="shared" si="641"/>
        <v>126.13212</v>
      </c>
      <c r="Z5888" s="18">
        <f t="shared" si="642"/>
        <v>14.896000000000001</v>
      </c>
      <c r="AA5888" s="12">
        <v>497</v>
      </c>
      <c r="AB5888" s="12">
        <v>17846.080000000002</v>
      </c>
      <c r="AC5888" s="28">
        <f>+I5888+Y5888-Z5888</f>
        <v>117.99612</v>
      </c>
      <c r="AD5888" s="20">
        <f t="shared" si="643"/>
        <v>0</v>
      </c>
      <c r="AE5888">
        <v>0</v>
      </c>
    </row>
    <row r="5889" spans="1:31" x14ac:dyDescent="0.25">
      <c r="A5889" s="9">
        <v>45291</v>
      </c>
      <c r="B5889" s="10" t="s">
        <v>323</v>
      </c>
      <c r="C5889" s="10" t="s">
        <v>320</v>
      </c>
      <c r="D5889" s="10" t="s">
        <v>40</v>
      </c>
      <c r="E5889" s="10" t="s">
        <v>30</v>
      </c>
      <c r="F5889" s="10">
        <v>360</v>
      </c>
      <c r="G5889" s="10">
        <v>392</v>
      </c>
      <c r="H5889" s="11">
        <f>SUMIFS(AA:AA,$A:$A,EOMONTH($A5889,-1),$B:$B,$B5889)</f>
        <v>348</v>
      </c>
      <c r="I5889" s="63">
        <f>ROUND(SUMIFS(AC:AC,$A:$A,EOMONTH($A5889,-1),$B:$B,$B5889),2)</f>
        <v>72.959999999999994</v>
      </c>
      <c r="J5889" s="11">
        <f>SUMIFS(AB:AB,$A:$A,EOMONTH($A5889,-1),$B:$B,$B5889)</f>
        <v>10359.959999999999</v>
      </c>
      <c r="K5889" s="13">
        <v>0</v>
      </c>
      <c r="L5889" s="25">
        <v>0</v>
      </c>
      <c r="M5889" s="15">
        <v>410</v>
      </c>
      <c r="N5889" s="14">
        <v>16231.3</v>
      </c>
      <c r="O5889" s="16">
        <v>156</v>
      </c>
      <c r="P5889" s="16">
        <v>11386.5</v>
      </c>
      <c r="Q5889" s="16">
        <v>0</v>
      </c>
      <c r="R5889" s="16">
        <f>Q5889*16.876/100</f>
        <v>0</v>
      </c>
      <c r="S5889" s="17">
        <f t="shared" si="637"/>
        <v>0</v>
      </c>
      <c r="T5889" s="16">
        <v>0</v>
      </c>
      <c r="U5889" s="18">
        <f t="shared" si="638"/>
        <v>136.416</v>
      </c>
      <c r="V5889" s="18">
        <f t="shared" si="639"/>
        <v>147.6</v>
      </c>
      <c r="W5889" s="18">
        <f t="shared" si="640"/>
        <v>24.780563999999998</v>
      </c>
      <c r="X5889" s="27"/>
      <c r="Y5889" s="19">
        <f t="shared" si="641"/>
        <v>172.38056399999999</v>
      </c>
      <c r="Z5889" s="18">
        <f t="shared" si="642"/>
        <v>61.152000000000001</v>
      </c>
      <c r="AA5889" s="12">
        <v>602</v>
      </c>
      <c r="AB5889" s="12">
        <v>21756.05</v>
      </c>
      <c r="AC5889" s="28">
        <f>+I5889+Y5889-Z5889</f>
        <v>184.18856399999999</v>
      </c>
      <c r="AD5889" s="20">
        <f t="shared" si="643"/>
        <v>0</v>
      </c>
      <c r="AE5889">
        <v>0</v>
      </c>
    </row>
    <row r="5890" spans="1:31" x14ac:dyDescent="0.25">
      <c r="A5890" s="9">
        <v>45291</v>
      </c>
      <c r="B5890" s="10" t="s">
        <v>324</v>
      </c>
      <c r="C5890" s="10" t="s">
        <v>320</v>
      </c>
      <c r="D5890" s="10" t="s">
        <v>40</v>
      </c>
      <c r="E5890" s="10" t="s">
        <v>30</v>
      </c>
      <c r="F5890" s="10">
        <v>360</v>
      </c>
      <c r="G5890" s="10">
        <v>392</v>
      </c>
      <c r="H5890" s="11">
        <f>SUMIFS(AA:AA,$A:$A,EOMONTH($A5890,-1),$B:$B,$B5890)</f>
        <v>210</v>
      </c>
      <c r="I5890" s="63">
        <f>ROUND(SUMIFS(AC:AC,$A:$A,EOMONTH($A5890,-1),$B:$B,$B5890),2)</f>
        <v>46.77</v>
      </c>
      <c r="J5890" s="11">
        <f>SUMIFS(AB:AB,$A:$A,EOMONTH($A5890,-1),$B:$B,$B5890)</f>
        <v>6321.89</v>
      </c>
      <c r="K5890" s="13">
        <v>0</v>
      </c>
      <c r="L5890" s="25">
        <v>0</v>
      </c>
      <c r="M5890" s="15">
        <v>404</v>
      </c>
      <c r="N5890" s="14">
        <v>16006.38</v>
      </c>
      <c r="O5890" s="16">
        <v>150</v>
      </c>
      <c r="P5890" s="16">
        <v>11038.5</v>
      </c>
      <c r="Q5890" s="16">
        <v>0</v>
      </c>
      <c r="R5890" s="16">
        <f>Q5890*16.876/100</f>
        <v>0</v>
      </c>
      <c r="S5890" s="17">
        <f t="shared" si="637"/>
        <v>0</v>
      </c>
      <c r="T5890" s="16">
        <v>0</v>
      </c>
      <c r="U5890" s="18">
        <f t="shared" si="638"/>
        <v>82.32</v>
      </c>
      <c r="V5890" s="18">
        <f t="shared" si="639"/>
        <v>145.44</v>
      </c>
      <c r="W5890" s="18">
        <f t="shared" si="640"/>
        <v>24.4179216</v>
      </c>
      <c r="X5890" s="27"/>
      <c r="Y5890" s="19">
        <f t="shared" si="641"/>
        <v>169.8579216</v>
      </c>
      <c r="Z5890" s="18">
        <f t="shared" si="642"/>
        <v>58.8</v>
      </c>
      <c r="AA5890" s="12">
        <v>464</v>
      </c>
      <c r="AB5890" s="12">
        <v>17478.68</v>
      </c>
      <c r="AC5890" s="28">
        <f>+I5890+Y5890-Z5890</f>
        <v>157.82792160000002</v>
      </c>
      <c r="AD5890" s="20">
        <f t="shared" si="643"/>
        <v>0</v>
      </c>
      <c r="AE5890">
        <v>0</v>
      </c>
    </row>
    <row r="5891" spans="1:31" x14ac:dyDescent="0.25">
      <c r="A5891" s="9">
        <v>45291</v>
      </c>
      <c r="B5891" s="10" t="s">
        <v>325</v>
      </c>
      <c r="C5891" s="10" t="s">
        <v>320</v>
      </c>
      <c r="D5891" s="10" t="s">
        <v>40</v>
      </c>
      <c r="E5891" s="10" t="s">
        <v>30</v>
      </c>
      <c r="F5891" s="10">
        <v>360</v>
      </c>
      <c r="G5891" s="10">
        <v>392</v>
      </c>
      <c r="H5891" s="11">
        <f>SUMIFS(AA:AA,$A:$A,EOMONTH($A5891,-1),$B:$B,$B5891)</f>
        <v>376</v>
      </c>
      <c r="I5891" s="63">
        <f>ROUND(SUMIFS(AC:AC,$A:$A,EOMONTH($A5891,-1),$B:$B,$B5891),2)</f>
        <v>21.13</v>
      </c>
      <c r="J5891" s="11">
        <f>SUMIFS(AB:AB,$A:$A,EOMONTH($A5891,-1),$B:$B,$B5891)</f>
        <v>11434.53</v>
      </c>
      <c r="K5891" s="13">
        <v>0</v>
      </c>
      <c r="L5891" s="25">
        <v>0</v>
      </c>
      <c r="M5891" s="15">
        <v>310</v>
      </c>
      <c r="N5891" s="14">
        <v>12223.33</v>
      </c>
      <c r="O5891" s="16">
        <v>75</v>
      </c>
      <c r="P5891" s="16">
        <v>5471</v>
      </c>
      <c r="Q5891" s="16">
        <v>0</v>
      </c>
      <c r="R5891" s="16">
        <f>Q5891*16.876/100</f>
        <v>0</v>
      </c>
      <c r="S5891" s="17">
        <f t="shared" si="637"/>
        <v>0</v>
      </c>
      <c r="T5891" s="16">
        <v>0</v>
      </c>
      <c r="U5891" s="18">
        <f t="shared" si="638"/>
        <v>147.392</v>
      </c>
      <c r="V5891" s="18">
        <f t="shared" si="639"/>
        <v>111.6</v>
      </c>
      <c r="W5891" s="18">
        <f t="shared" si="640"/>
        <v>18.736524000000003</v>
      </c>
      <c r="X5891" s="27"/>
      <c r="Y5891" s="19">
        <f t="shared" si="641"/>
        <v>130.336524</v>
      </c>
      <c r="Z5891" s="18">
        <f t="shared" si="642"/>
        <v>29.4</v>
      </c>
      <c r="AA5891" s="12">
        <v>611</v>
      </c>
      <c r="AB5891" s="12">
        <v>21276.18</v>
      </c>
      <c r="AC5891" s="28">
        <f>+I5891+Y5891-Z5891</f>
        <v>122.06652399999999</v>
      </c>
      <c r="AD5891" s="20">
        <f t="shared" si="643"/>
        <v>0</v>
      </c>
      <c r="AE5891">
        <v>0</v>
      </c>
    </row>
    <row r="5892" spans="1:31" x14ac:dyDescent="0.25">
      <c r="A5892" s="9">
        <v>45291</v>
      </c>
      <c r="B5892" s="10" t="s">
        <v>326</v>
      </c>
      <c r="C5892" s="10" t="s">
        <v>320</v>
      </c>
      <c r="D5892" s="10" t="s">
        <v>40</v>
      </c>
      <c r="E5892" s="10" t="s">
        <v>30</v>
      </c>
      <c r="F5892" s="10">
        <v>610</v>
      </c>
      <c r="G5892" s="10">
        <v>665</v>
      </c>
      <c r="H5892" s="11">
        <f>SUMIFS(AA:AA,$A:$A,EOMONTH($A5892,-1),$B:$B,$B5892)</f>
        <v>62</v>
      </c>
      <c r="I5892" s="63">
        <f>ROUND(SUMIFS(AC:AC,$A:$A,EOMONTH($A5892,-1),$B:$B,$B5892),2)</f>
        <v>143.81</v>
      </c>
      <c r="J5892" s="11">
        <f>SUMIFS(AB:AB,$A:$A,EOMONTH($A5892,-1),$B:$B,$B5892)</f>
        <v>4177.7299999999996</v>
      </c>
      <c r="K5892" s="13">
        <v>0</v>
      </c>
      <c r="L5892" s="25">
        <v>0</v>
      </c>
      <c r="M5892" s="15">
        <v>0</v>
      </c>
      <c r="N5892" s="14">
        <v>0</v>
      </c>
      <c r="O5892" s="16">
        <v>171</v>
      </c>
      <c r="P5892" s="16">
        <v>20417.05</v>
      </c>
      <c r="Q5892" s="16">
        <v>0</v>
      </c>
      <c r="R5892" s="16">
        <f>Q5892*16.876/100</f>
        <v>0</v>
      </c>
      <c r="S5892" s="17">
        <f t="shared" si="637"/>
        <v>0</v>
      </c>
      <c r="T5892" s="16">
        <v>0</v>
      </c>
      <c r="U5892" s="18">
        <f t="shared" si="638"/>
        <v>41.23</v>
      </c>
      <c r="V5892" s="18">
        <f t="shared" si="639"/>
        <v>0</v>
      </c>
      <c r="W5892" s="18">
        <f t="shared" si="640"/>
        <v>0</v>
      </c>
      <c r="X5892" s="27"/>
      <c r="Y5892" s="19">
        <f t="shared" si="641"/>
        <v>0</v>
      </c>
      <c r="Z5892" s="18">
        <f t="shared" si="642"/>
        <v>113.715</v>
      </c>
      <c r="AA5892" s="12">
        <v>-109</v>
      </c>
      <c r="AB5892" s="12">
        <v>-15148.32</v>
      </c>
      <c r="AC5892" s="28">
        <f>+I5892+Y5892-Z5892</f>
        <v>30.094999999999999</v>
      </c>
      <c r="AD5892" s="20">
        <f t="shared" si="643"/>
        <v>0</v>
      </c>
      <c r="AE5892">
        <v>170</v>
      </c>
    </row>
    <row r="5893" spans="1:31" x14ac:dyDescent="0.25">
      <c r="A5893" s="9">
        <v>45291</v>
      </c>
      <c r="B5893" s="10" t="s">
        <v>327</v>
      </c>
      <c r="C5893" s="10" t="s">
        <v>320</v>
      </c>
      <c r="D5893" s="10" t="s">
        <v>40</v>
      </c>
      <c r="E5893" s="10" t="s">
        <v>30</v>
      </c>
      <c r="F5893" s="10">
        <v>610</v>
      </c>
      <c r="G5893" s="10">
        <v>665</v>
      </c>
      <c r="H5893" s="11">
        <f>SUMIFS(AA:AA,$A:$A,EOMONTH($A5893,-1),$B:$B,$B5893)</f>
        <v>64</v>
      </c>
      <c r="I5893" s="63">
        <f>ROUND(SUMIFS(AC:AC,$A:$A,EOMONTH($A5893,-1),$B:$B,$B5893),2)</f>
        <v>-32.04</v>
      </c>
      <c r="J5893" s="11">
        <f>SUMIFS(AB:AB,$A:$A,EOMONTH($A5893,-1),$B:$B,$B5893)</f>
        <v>3134.72</v>
      </c>
      <c r="K5893" s="13">
        <v>0</v>
      </c>
      <c r="L5893" s="25">
        <v>0</v>
      </c>
      <c r="M5893" s="15">
        <v>0</v>
      </c>
      <c r="N5893" s="14">
        <v>0</v>
      </c>
      <c r="O5893" s="16">
        <v>60</v>
      </c>
      <c r="P5893" s="16">
        <v>7260</v>
      </c>
      <c r="Q5893" s="16">
        <v>0</v>
      </c>
      <c r="R5893" s="16">
        <f>Q5893*16.876/100</f>
        <v>0</v>
      </c>
      <c r="S5893" s="17">
        <f t="shared" ref="S5893:S5956" si="644">Q5893+R5893</f>
        <v>0</v>
      </c>
      <c r="T5893" s="16">
        <v>0</v>
      </c>
      <c r="U5893" s="18">
        <f t="shared" ref="U5893:U5956" si="645">H5893*G5893/1000</f>
        <v>42.56</v>
      </c>
      <c r="V5893" s="18">
        <f t="shared" ref="V5893:V5956" si="646">M5893*F5893/1000</f>
        <v>0</v>
      </c>
      <c r="W5893" s="18">
        <f t="shared" ref="W5893:W5956" si="647">V5893*16.789/100</f>
        <v>0</v>
      </c>
      <c r="X5893" s="27"/>
      <c r="Y5893" s="19">
        <f t="shared" ref="Y5893:Y5956" si="648">V5893+W5893+X5893</f>
        <v>0</v>
      </c>
      <c r="Z5893" s="18">
        <f t="shared" ref="Z5893:Z5956" si="649">O5893*G5893/1000</f>
        <v>39.9</v>
      </c>
      <c r="AA5893" s="12">
        <v>4</v>
      </c>
      <c r="AB5893" s="12">
        <v>255.92</v>
      </c>
      <c r="AC5893" s="28">
        <f>+I5893+Y5893-Z5893</f>
        <v>-71.94</v>
      </c>
      <c r="AD5893" s="20">
        <f t="shared" ref="AD5893:AD5956" si="650">IF(AC5893&lt;0,ROUNDUP(AC5893,-1)*-1,0)</f>
        <v>80</v>
      </c>
      <c r="AE5893">
        <v>80</v>
      </c>
    </row>
    <row r="5894" spans="1:31" x14ac:dyDescent="0.25">
      <c r="A5894" s="9">
        <v>45291</v>
      </c>
      <c r="B5894" s="10" t="s">
        <v>328</v>
      </c>
      <c r="C5894" s="10" t="s">
        <v>320</v>
      </c>
      <c r="D5894" s="10" t="s">
        <v>40</v>
      </c>
      <c r="E5894" s="10" t="s">
        <v>30</v>
      </c>
      <c r="F5894" s="10">
        <v>610</v>
      </c>
      <c r="G5894" s="10">
        <v>665</v>
      </c>
      <c r="H5894" s="11">
        <f>SUMIFS(AA:AA,$A:$A,EOMONTH($A5894,-1),$B:$B,$B5894)</f>
        <v>177</v>
      </c>
      <c r="I5894" s="63">
        <f>ROUND(SUMIFS(AC:AC,$A:$A,EOMONTH($A5894,-1),$B:$B,$B5894),2)</f>
        <v>43.59</v>
      </c>
      <c r="J5894" s="11">
        <f>SUMIFS(AB:AB,$A:$A,EOMONTH($A5894,-1),$B:$B,$B5894)</f>
        <v>10111.99</v>
      </c>
      <c r="K5894" s="13">
        <v>0</v>
      </c>
      <c r="L5894" s="25">
        <v>0</v>
      </c>
      <c r="M5894" s="15">
        <v>0</v>
      </c>
      <c r="N5894" s="14">
        <v>0</v>
      </c>
      <c r="O5894" s="16">
        <v>40</v>
      </c>
      <c r="P5894" s="16">
        <v>4566.8999999999996</v>
      </c>
      <c r="Q5894" s="16">
        <v>0</v>
      </c>
      <c r="R5894" s="16">
        <f>Q5894*16.876/100</f>
        <v>0</v>
      </c>
      <c r="S5894" s="17">
        <f t="shared" si="644"/>
        <v>0</v>
      </c>
      <c r="T5894" s="16">
        <v>0</v>
      </c>
      <c r="U5894" s="18">
        <f t="shared" si="645"/>
        <v>117.705</v>
      </c>
      <c r="V5894" s="18">
        <f t="shared" si="646"/>
        <v>0</v>
      </c>
      <c r="W5894" s="18">
        <f t="shared" si="647"/>
        <v>0</v>
      </c>
      <c r="X5894" s="27"/>
      <c r="Y5894" s="19">
        <f t="shared" si="648"/>
        <v>0</v>
      </c>
      <c r="Z5894" s="18">
        <f t="shared" si="649"/>
        <v>26.6</v>
      </c>
      <c r="AA5894" s="12">
        <v>137</v>
      </c>
      <c r="AB5894" s="12">
        <v>8001.59</v>
      </c>
      <c r="AC5894" s="28">
        <f>+I5894+Y5894-Z5894</f>
        <v>16.990000000000002</v>
      </c>
      <c r="AD5894" s="20">
        <f t="shared" si="650"/>
        <v>0</v>
      </c>
      <c r="AE5894">
        <v>0</v>
      </c>
    </row>
    <row r="5895" spans="1:31" x14ac:dyDescent="0.25">
      <c r="A5895" s="9">
        <v>45291</v>
      </c>
      <c r="B5895" s="10" t="s">
        <v>329</v>
      </c>
      <c r="C5895" s="10" t="s">
        <v>320</v>
      </c>
      <c r="D5895" s="10" t="s">
        <v>40</v>
      </c>
      <c r="E5895" s="10" t="s">
        <v>30</v>
      </c>
      <c r="F5895" s="10">
        <v>610</v>
      </c>
      <c r="G5895" s="10">
        <v>665</v>
      </c>
      <c r="H5895" s="11">
        <f>SUMIFS(AA:AA,$A:$A,EOMONTH($A5895,-1),$B:$B,$B5895)</f>
        <v>591</v>
      </c>
      <c r="I5895" s="63">
        <f>ROUND(SUMIFS(AC:AC,$A:$A,EOMONTH($A5895,-1),$B:$B,$B5895),2)</f>
        <v>135.59</v>
      </c>
      <c r="J5895" s="11">
        <f>SUMIFS(AB:AB,$A:$A,EOMONTH($A5895,-1),$B:$B,$B5895)</f>
        <v>33828.129999999997</v>
      </c>
      <c r="K5895" s="13">
        <v>0</v>
      </c>
      <c r="L5895" s="25">
        <v>0</v>
      </c>
      <c r="M5895" s="15">
        <v>0</v>
      </c>
      <c r="N5895" s="14">
        <v>0</v>
      </c>
      <c r="O5895" s="16">
        <v>152</v>
      </c>
      <c r="P5895" s="16">
        <v>18450.8</v>
      </c>
      <c r="Q5895" s="16">
        <v>0</v>
      </c>
      <c r="R5895" s="16">
        <f>Q5895*16.876/100</f>
        <v>0</v>
      </c>
      <c r="S5895" s="17">
        <f t="shared" si="644"/>
        <v>0</v>
      </c>
      <c r="T5895" s="16">
        <v>0</v>
      </c>
      <c r="U5895" s="18">
        <f t="shared" si="645"/>
        <v>393.01499999999999</v>
      </c>
      <c r="V5895" s="18">
        <f t="shared" si="646"/>
        <v>0</v>
      </c>
      <c r="W5895" s="18">
        <f t="shared" si="647"/>
        <v>0</v>
      </c>
      <c r="X5895" s="27"/>
      <c r="Y5895" s="19">
        <f t="shared" si="648"/>
        <v>0</v>
      </c>
      <c r="Z5895" s="18">
        <f t="shared" si="649"/>
        <v>101.08</v>
      </c>
      <c r="AA5895" s="12">
        <v>439</v>
      </c>
      <c r="AB5895" s="12">
        <v>25270.76</v>
      </c>
      <c r="AC5895" s="28">
        <f>+I5895+Y5895-Z5895</f>
        <v>34.510000000000005</v>
      </c>
      <c r="AD5895" s="20">
        <f t="shared" si="650"/>
        <v>0</v>
      </c>
      <c r="AE5895">
        <v>0</v>
      </c>
    </row>
    <row r="5896" spans="1:31" x14ac:dyDescent="0.25">
      <c r="A5896" s="9">
        <v>45291</v>
      </c>
      <c r="B5896" s="10" t="s">
        <v>330</v>
      </c>
      <c r="C5896" s="10" t="s">
        <v>320</v>
      </c>
      <c r="D5896" s="10" t="s">
        <v>40</v>
      </c>
      <c r="E5896" s="10" t="s">
        <v>30</v>
      </c>
      <c r="F5896" s="10">
        <v>610</v>
      </c>
      <c r="G5896" s="10">
        <v>665</v>
      </c>
      <c r="H5896" s="11">
        <f>SUMIFS(AA:AA,$A:$A,EOMONTH($A5896,-1),$B:$B,$B5896)</f>
        <v>361</v>
      </c>
      <c r="I5896" s="63">
        <f>ROUND(SUMIFS(AC:AC,$A:$A,EOMONTH($A5896,-1),$B:$B,$B5896),2)</f>
        <v>194.31</v>
      </c>
      <c r="J5896" s="11">
        <f>SUMIFS(AB:AB,$A:$A,EOMONTH($A5896,-1),$B:$B,$B5896)</f>
        <v>18067.509999999998</v>
      </c>
      <c r="K5896" s="13">
        <v>0</v>
      </c>
      <c r="L5896" s="25">
        <v>0</v>
      </c>
      <c r="M5896" s="15">
        <v>0</v>
      </c>
      <c r="N5896" s="14">
        <v>0</v>
      </c>
      <c r="O5896" s="16">
        <v>175</v>
      </c>
      <c r="P5896" s="16">
        <v>21317.3</v>
      </c>
      <c r="Q5896" s="16">
        <v>0</v>
      </c>
      <c r="R5896" s="16">
        <f>Q5896*16.876/100</f>
        <v>0</v>
      </c>
      <c r="S5896" s="17">
        <f t="shared" si="644"/>
        <v>0</v>
      </c>
      <c r="T5896" s="16">
        <v>0</v>
      </c>
      <c r="U5896" s="18">
        <f t="shared" si="645"/>
        <v>240.065</v>
      </c>
      <c r="V5896" s="18">
        <f t="shared" si="646"/>
        <v>0</v>
      </c>
      <c r="W5896" s="18">
        <f t="shared" si="647"/>
        <v>0</v>
      </c>
      <c r="X5896" s="27"/>
      <c r="Y5896" s="19">
        <f t="shared" si="648"/>
        <v>0</v>
      </c>
      <c r="Z5896" s="18">
        <f t="shared" si="649"/>
        <v>116.375</v>
      </c>
      <c r="AA5896" s="12">
        <v>186</v>
      </c>
      <c r="AB5896" s="12">
        <v>9436.51</v>
      </c>
      <c r="AC5896" s="28">
        <f>+I5896+Y5896-Z5896</f>
        <v>77.935000000000002</v>
      </c>
      <c r="AD5896" s="20">
        <f t="shared" si="650"/>
        <v>0</v>
      </c>
      <c r="AE5896">
        <v>0</v>
      </c>
    </row>
    <row r="5897" spans="1:31" x14ac:dyDescent="0.25">
      <c r="A5897" s="9">
        <v>45291</v>
      </c>
      <c r="B5897" s="10" t="s">
        <v>331</v>
      </c>
      <c r="C5897" s="10" t="s">
        <v>320</v>
      </c>
      <c r="D5897" s="10" t="s">
        <v>40</v>
      </c>
      <c r="E5897" s="10" t="s">
        <v>30</v>
      </c>
      <c r="F5897" s="10">
        <v>610</v>
      </c>
      <c r="G5897" s="10">
        <v>665</v>
      </c>
      <c r="H5897" s="11">
        <f>SUMIFS(AA:AA,$A:$A,EOMONTH($A5897,-1),$B:$B,$B5897)</f>
        <v>139</v>
      </c>
      <c r="I5897" s="63">
        <f>ROUND(SUMIFS(AC:AC,$A:$A,EOMONTH($A5897,-1),$B:$B,$B5897),2)</f>
        <v>-195.81</v>
      </c>
      <c r="J5897" s="11">
        <f>SUMIFS(AB:AB,$A:$A,EOMONTH($A5897,-1),$B:$B,$B5897)</f>
        <v>19057.5</v>
      </c>
      <c r="K5897" s="13">
        <v>0</v>
      </c>
      <c r="L5897" s="25">
        <v>0</v>
      </c>
      <c r="M5897" s="15">
        <v>0</v>
      </c>
      <c r="N5897" s="14">
        <v>0</v>
      </c>
      <c r="O5897" s="16">
        <v>20</v>
      </c>
      <c r="P5897" s="16">
        <v>2475</v>
      </c>
      <c r="Q5897" s="16">
        <v>0</v>
      </c>
      <c r="R5897" s="16">
        <f>Q5897*16.876/100</f>
        <v>0</v>
      </c>
      <c r="S5897" s="17">
        <f t="shared" si="644"/>
        <v>0</v>
      </c>
      <c r="T5897" s="16">
        <v>0</v>
      </c>
      <c r="U5897" s="18">
        <f t="shared" si="645"/>
        <v>92.435000000000002</v>
      </c>
      <c r="V5897" s="18">
        <f t="shared" si="646"/>
        <v>0</v>
      </c>
      <c r="W5897" s="18">
        <f t="shared" si="647"/>
        <v>0</v>
      </c>
      <c r="X5897" s="27"/>
      <c r="Y5897" s="19">
        <f t="shared" si="648"/>
        <v>0</v>
      </c>
      <c r="Z5897" s="18">
        <f t="shared" si="649"/>
        <v>13.3</v>
      </c>
      <c r="AA5897" s="12">
        <v>119</v>
      </c>
      <c r="AB5897" s="12">
        <v>16582.5</v>
      </c>
      <c r="AC5897" s="28">
        <f>+I5897+Y5897-Z5897</f>
        <v>-209.11</v>
      </c>
      <c r="AD5897" s="20">
        <f t="shared" si="650"/>
        <v>210</v>
      </c>
      <c r="AE5897">
        <v>210</v>
      </c>
    </row>
    <row r="5898" spans="1:31" x14ac:dyDescent="0.25">
      <c r="A5898" s="9">
        <v>45291</v>
      </c>
      <c r="B5898" s="10" t="s">
        <v>332</v>
      </c>
      <c r="C5898" s="10" t="s">
        <v>320</v>
      </c>
      <c r="D5898" s="10" t="s">
        <v>40</v>
      </c>
      <c r="E5898" s="10" t="s">
        <v>30</v>
      </c>
      <c r="F5898" s="10">
        <v>700</v>
      </c>
      <c r="G5898" s="10">
        <v>763</v>
      </c>
      <c r="H5898" s="11">
        <f>SUMIFS(AA:AA,$A:$A,EOMONTH($A5898,-1),$B:$B,$B5898)</f>
        <v>289</v>
      </c>
      <c r="I5898" s="63">
        <f>ROUND(SUMIFS(AC:AC,$A:$A,EOMONTH($A5898,-1),$B:$B,$B5898),2)</f>
        <v>-467.73</v>
      </c>
      <c r="J5898" s="11">
        <f>SUMIFS(AB:AB,$A:$A,EOMONTH($A5898,-1),$B:$B,$B5898)</f>
        <v>8491.16</v>
      </c>
      <c r="K5898" s="13">
        <v>0</v>
      </c>
      <c r="L5898" s="25">
        <v>0</v>
      </c>
      <c r="M5898" s="15">
        <v>0</v>
      </c>
      <c r="N5898" s="14">
        <v>0</v>
      </c>
      <c r="O5898" s="16">
        <v>102</v>
      </c>
      <c r="P5898" s="16">
        <v>11656.2</v>
      </c>
      <c r="Q5898" s="16">
        <v>0</v>
      </c>
      <c r="R5898" s="16">
        <f>Q5898*16.876/100</f>
        <v>0</v>
      </c>
      <c r="S5898" s="17">
        <f t="shared" si="644"/>
        <v>0</v>
      </c>
      <c r="T5898" s="16">
        <v>0</v>
      </c>
      <c r="U5898" s="18">
        <f t="shared" si="645"/>
        <v>220.50700000000001</v>
      </c>
      <c r="V5898" s="18">
        <f t="shared" si="646"/>
        <v>0</v>
      </c>
      <c r="W5898" s="18">
        <f t="shared" si="647"/>
        <v>0</v>
      </c>
      <c r="X5898" s="27"/>
      <c r="Y5898" s="19">
        <f t="shared" si="648"/>
        <v>0</v>
      </c>
      <c r="Z5898" s="18">
        <f t="shared" si="649"/>
        <v>77.825999999999993</v>
      </c>
      <c r="AA5898" s="12">
        <v>187</v>
      </c>
      <c r="AB5898" s="12">
        <v>-3165.04</v>
      </c>
      <c r="AC5898" s="28">
        <f>+I5898+Y5898-Z5898</f>
        <v>-545.55600000000004</v>
      </c>
      <c r="AD5898" s="20">
        <f t="shared" si="650"/>
        <v>550</v>
      </c>
      <c r="AE5898">
        <v>550</v>
      </c>
    </row>
    <row r="5899" spans="1:31" x14ac:dyDescent="0.25">
      <c r="A5899" s="9">
        <v>45291</v>
      </c>
      <c r="B5899" s="10" t="s">
        <v>333</v>
      </c>
      <c r="C5899" s="10" t="s">
        <v>320</v>
      </c>
      <c r="D5899" s="10" t="s">
        <v>40</v>
      </c>
      <c r="E5899" s="10" t="s">
        <v>30</v>
      </c>
      <c r="F5899" s="10">
        <v>700</v>
      </c>
      <c r="G5899" s="10">
        <v>763</v>
      </c>
      <c r="H5899" s="11">
        <f>SUMIFS(AA:AA,$A:$A,EOMONTH($A5899,-1),$B:$B,$B5899)</f>
        <v>331</v>
      </c>
      <c r="I5899" s="63">
        <f>ROUND(SUMIFS(AC:AC,$A:$A,EOMONTH($A5899,-1),$B:$B,$B5899),2)</f>
        <v>261.58</v>
      </c>
      <c r="J5899" s="11">
        <f>SUMIFS(AB:AB,$A:$A,EOMONTH($A5899,-1),$B:$B,$B5899)</f>
        <v>19875.8</v>
      </c>
      <c r="K5899" s="13">
        <v>0</v>
      </c>
      <c r="L5899" s="25">
        <v>0</v>
      </c>
      <c r="M5899" s="15">
        <v>0</v>
      </c>
      <c r="N5899" s="14">
        <v>0</v>
      </c>
      <c r="O5899" s="16">
        <v>72</v>
      </c>
      <c r="P5899" s="16">
        <v>8193.9</v>
      </c>
      <c r="Q5899" s="16">
        <v>0</v>
      </c>
      <c r="R5899" s="16">
        <f>Q5899*16.876/100</f>
        <v>0</v>
      </c>
      <c r="S5899" s="17">
        <f t="shared" si="644"/>
        <v>0</v>
      </c>
      <c r="T5899" s="16">
        <v>0</v>
      </c>
      <c r="U5899" s="18">
        <f t="shared" si="645"/>
        <v>252.553</v>
      </c>
      <c r="V5899" s="18">
        <f t="shared" si="646"/>
        <v>0</v>
      </c>
      <c r="W5899" s="18">
        <f t="shared" si="647"/>
        <v>0</v>
      </c>
      <c r="X5899" s="27"/>
      <c r="Y5899" s="19">
        <f t="shared" si="648"/>
        <v>0</v>
      </c>
      <c r="Z5899" s="18">
        <f t="shared" si="649"/>
        <v>54.936</v>
      </c>
      <c r="AA5899" s="12">
        <v>259</v>
      </c>
      <c r="AB5899" s="12">
        <v>11682.57</v>
      </c>
      <c r="AC5899" s="28">
        <f>+I5899+Y5899-Z5899</f>
        <v>206.64399999999998</v>
      </c>
      <c r="AD5899" s="20">
        <f t="shared" si="650"/>
        <v>0</v>
      </c>
      <c r="AE5899">
        <v>0</v>
      </c>
    </row>
    <row r="5900" spans="1:31" x14ac:dyDescent="0.25">
      <c r="A5900" s="9">
        <v>45291</v>
      </c>
      <c r="B5900" s="10" t="s">
        <v>334</v>
      </c>
      <c r="C5900" s="10" t="s">
        <v>320</v>
      </c>
      <c r="D5900" s="10" t="s">
        <v>40</v>
      </c>
      <c r="E5900" s="10" t="s">
        <v>30</v>
      </c>
      <c r="F5900" s="10">
        <v>700</v>
      </c>
      <c r="G5900" s="10">
        <v>763</v>
      </c>
      <c r="H5900" s="11">
        <f>SUMIFS(AA:AA,$A:$A,EOMONTH($A5900,-1),$B:$B,$B5900)</f>
        <v>52</v>
      </c>
      <c r="I5900" s="63">
        <f>ROUND(SUMIFS(AC:AC,$A:$A,EOMONTH($A5900,-1),$B:$B,$B5900),2)</f>
        <v>-144.33000000000001</v>
      </c>
      <c r="J5900" s="11">
        <f>SUMIFS(AB:AB,$A:$A,EOMONTH($A5900,-1),$B:$B,$B5900)</f>
        <v>-4652.1000000000004</v>
      </c>
      <c r="K5900" s="13">
        <v>0</v>
      </c>
      <c r="L5900" s="25">
        <v>0</v>
      </c>
      <c r="M5900" s="15">
        <v>0</v>
      </c>
      <c r="N5900" s="14">
        <v>0</v>
      </c>
      <c r="O5900" s="16">
        <v>108</v>
      </c>
      <c r="P5900" s="16">
        <v>12301.8</v>
      </c>
      <c r="Q5900" s="16">
        <v>0</v>
      </c>
      <c r="R5900" s="16">
        <f>Q5900*16.876/100</f>
        <v>0</v>
      </c>
      <c r="S5900" s="17">
        <f t="shared" si="644"/>
        <v>0</v>
      </c>
      <c r="T5900" s="16">
        <v>0</v>
      </c>
      <c r="U5900" s="18">
        <f t="shared" si="645"/>
        <v>39.676000000000002</v>
      </c>
      <c r="V5900" s="18">
        <f t="shared" si="646"/>
        <v>0</v>
      </c>
      <c r="W5900" s="18">
        <f t="shared" si="647"/>
        <v>0</v>
      </c>
      <c r="X5900" s="27"/>
      <c r="Y5900" s="19">
        <f t="shared" si="648"/>
        <v>0</v>
      </c>
      <c r="Z5900" s="18">
        <f t="shared" si="649"/>
        <v>82.403999999999996</v>
      </c>
      <c r="AA5900" s="12">
        <v>-56</v>
      </c>
      <c r="AB5900" s="12">
        <v>-16953.900000000001</v>
      </c>
      <c r="AC5900" s="28">
        <f>+I5900+Y5900-Z5900</f>
        <v>-226.73400000000001</v>
      </c>
      <c r="AD5900" s="20">
        <f t="shared" si="650"/>
        <v>230</v>
      </c>
      <c r="AE5900">
        <v>230</v>
      </c>
    </row>
    <row r="5901" spans="1:31" x14ac:dyDescent="0.25">
      <c r="A5901" s="9">
        <v>45291</v>
      </c>
      <c r="B5901" s="10" t="s">
        <v>335</v>
      </c>
      <c r="C5901" s="10" t="s">
        <v>320</v>
      </c>
      <c r="D5901" s="10" t="s">
        <v>40</v>
      </c>
      <c r="E5901" s="10" t="s">
        <v>30</v>
      </c>
      <c r="F5901" s="10">
        <v>1050</v>
      </c>
      <c r="G5901" s="10">
        <v>1144</v>
      </c>
      <c r="H5901" s="11">
        <f>SUMIFS(AA:AA,$A:$A,EOMONTH($A5901,-1),$B:$B,$B5901)</f>
        <v>102</v>
      </c>
      <c r="I5901" s="63">
        <f>ROUND(SUMIFS(AC:AC,$A:$A,EOMONTH($A5901,-1),$B:$B,$B5901),2)</f>
        <v>-5.23</v>
      </c>
      <c r="J5901" s="11">
        <f>SUMIFS(AB:AB,$A:$A,EOMONTH($A5901,-1),$B:$B,$B5901)</f>
        <v>10704.44</v>
      </c>
      <c r="K5901" s="13">
        <v>0</v>
      </c>
      <c r="L5901" s="25">
        <v>0</v>
      </c>
      <c r="M5901" s="15">
        <v>0</v>
      </c>
      <c r="N5901" s="14">
        <v>0</v>
      </c>
      <c r="O5901" s="16">
        <v>19</v>
      </c>
      <c r="P5901" s="16">
        <v>3510.29</v>
      </c>
      <c r="Q5901" s="16">
        <v>0</v>
      </c>
      <c r="R5901" s="16">
        <f>Q5901*16.876/100</f>
        <v>0</v>
      </c>
      <c r="S5901" s="17">
        <f t="shared" si="644"/>
        <v>0</v>
      </c>
      <c r="T5901" s="16">
        <v>0</v>
      </c>
      <c r="U5901" s="18">
        <f t="shared" si="645"/>
        <v>116.688</v>
      </c>
      <c r="V5901" s="18">
        <f t="shared" si="646"/>
        <v>0</v>
      </c>
      <c r="W5901" s="18">
        <f t="shared" si="647"/>
        <v>0</v>
      </c>
      <c r="X5901" s="27"/>
      <c r="Y5901" s="19">
        <f t="shared" si="648"/>
        <v>0</v>
      </c>
      <c r="Z5901" s="18">
        <f t="shared" si="649"/>
        <v>21.736000000000001</v>
      </c>
      <c r="AA5901" s="12">
        <v>83</v>
      </c>
      <c r="AB5901" s="12">
        <v>8710.48</v>
      </c>
      <c r="AC5901" s="28">
        <f>+I5901+Y5901-Z5901</f>
        <v>-26.966000000000001</v>
      </c>
      <c r="AD5901" s="20">
        <f t="shared" si="650"/>
        <v>30</v>
      </c>
      <c r="AE5901">
        <v>30</v>
      </c>
    </row>
    <row r="5902" spans="1:31" x14ac:dyDescent="0.25">
      <c r="A5902" s="9">
        <v>45291</v>
      </c>
      <c r="B5902" s="10" t="s">
        <v>336</v>
      </c>
      <c r="C5902" s="10" t="s">
        <v>320</v>
      </c>
      <c r="D5902" s="10" t="s">
        <v>40</v>
      </c>
      <c r="E5902" s="10" t="s">
        <v>30</v>
      </c>
      <c r="F5902" s="10">
        <v>1050</v>
      </c>
      <c r="G5902" s="10">
        <v>1144</v>
      </c>
      <c r="H5902" s="11">
        <f>SUMIFS(AA:AA,$A:$A,EOMONTH($A5902,-1),$B:$B,$B5902)</f>
        <v>173</v>
      </c>
      <c r="I5902" s="63">
        <f>ROUND(SUMIFS(AC:AC,$A:$A,EOMONTH($A5902,-1),$B:$B,$B5902),2)</f>
        <v>-201.76</v>
      </c>
      <c r="J5902" s="11">
        <f>SUMIFS(AB:AB,$A:$A,EOMONTH($A5902,-1),$B:$B,$B5902)</f>
        <v>18581.310000000001</v>
      </c>
      <c r="K5902" s="13">
        <v>0</v>
      </c>
      <c r="L5902" s="25">
        <v>0</v>
      </c>
      <c r="M5902" s="15">
        <v>0</v>
      </c>
      <c r="N5902" s="14">
        <v>0</v>
      </c>
      <c r="O5902" s="16">
        <v>100</v>
      </c>
      <c r="P5902" s="16">
        <v>19291.400000000001</v>
      </c>
      <c r="Q5902" s="16">
        <v>0</v>
      </c>
      <c r="R5902" s="16">
        <f>Q5902*16.876/100</f>
        <v>0</v>
      </c>
      <c r="S5902" s="17">
        <f t="shared" si="644"/>
        <v>0</v>
      </c>
      <c r="T5902" s="16">
        <v>0</v>
      </c>
      <c r="U5902" s="18">
        <f t="shared" si="645"/>
        <v>197.91200000000001</v>
      </c>
      <c r="V5902" s="18">
        <f t="shared" si="646"/>
        <v>0</v>
      </c>
      <c r="W5902" s="18">
        <f t="shared" si="647"/>
        <v>0</v>
      </c>
      <c r="X5902" s="27"/>
      <c r="Y5902" s="19">
        <f t="shared" si="648"/>
        <v>0</v>
      </c>
      <c r="Z5902" s="18">
        <f t="shared" si="649"/>
        <v>114.4</v>
      </c>
      <c r="AA5902" s="12">
        <v>73</v>
      </c>
      <c r="AB5902" s="12">
        <v>7840.67</v>
      </c>
      <c r="AC5902" s="28">
        <f>+I5902+Y5902-Z5902</f>
        <v>-316.15999999999997</v>
      </c>
      <c r="AD5902" s="20">
        <f t="shared" si="650"/>
        <v>320</v>
      </c>
      <c r="AE5902">
        <v>320</v>
      </c>
    </row>
    <row r="5903" spans="1:31" x14ac:dyDescent="0.25">
      <c r="A5903" s="9">
        <v>45291</v>
      </c>
      <c r="B5903" s="10" t="s">
        <v>337</v>
      </c>
      <c r="C5903" s="10" t="s">
        <v>320</v>
      </c>
      <c r="D5903" s="10" t="s">
        <v>40</v>
      </c>
      <c r="E5903" s="10" t="s">
        <v>30</v>
      </c>
      <c r="F5903" s="10">
        <v>1050</v>
      </c>
      <c r="G5903" s="10">
        <v>1144</v>
      </c>
      <c r="H5903" s="11">
        <f>SUMIFS(AA:AA,$A:$A,EOMONTH($A5903,-1),$B:$B,$B5903)</f>
        <v>151</v>
      </c>
      <c r="I5903" s="63">
        <f>ROUND(SUMIFS(AC:AC,$A:$A,EOMONTH($A5903,-1),$B:$B,$B5903),2)</f>
        <v>-42.57</v>
      </c>
      <c r="J5903" s="11">
        <f>SUMIFS(AB:AB,$A:$A,EOMONTH($A5903,-1),$B:$B,$B5903)</f>
        <v>16204.39</v>
      </c>
      <c r="K5903" s="13">
        <v>0</v>
      </c>
      <c r="L5903" s="25">
        <v>0</v>
      </c>
      <c r="M5903" s="15">
        <v>0</v>
      </c>
      <c r="N5903" s="14">
        <v>0</v>
      </c>
      <c r="O5903" s="16">
        <v>54</v>
      </c>
      <c r="P5903" s="16">
        <v>10573.54</v>
      </c>
      <c r="Q5903" s="16">
        <v>0</v>
      </c>
      <c r="R5903" s="16">
        <f>Q5903*16.876/100</f>
        <v>0</v>
      </c>
      <c r="S5903" s="17">
        <f t="shared" si="644"/>
        <v>0</v>
      </c>
      <c r="T5903" s="16">
        <v>0</v>
      </c>
      <c r="U5903" s="18">
        <f t="shared" si="645"/>
        <v>172.744</v>
      </c>
      <c r="V5903" s="18">
        <f t="shared" si="646"/>
        <v>0</v>
      </c>
      <c r="W5903" s="18">
        <f t="shared" si="647"/>
        <v>0</v>
      </c>
      <c r="X5903" s="27"/>
      <c r="Y5903" s="19">
        <f t="shared" si="648"/>
        <v>0</v>
      </c>
      <c r="Z5903" s="18">
        <f t="shared" si="649"/>
        <v>61.776000000000003</v>
      </c>
      <c r="AA5903" s="12">
        <v>97</v>
      </c>
      <c r="AB5903" s="12">
        <v>10406.11</v>
      </c>
      <c r="AC5903" s="28">
        <f>+I5903+Y5903-Z5903</f>
        <v>-104.346</v>
      </c>
      <c r="AD5903" s="20">
        <f t="shared" si="650"/>
        <v>110</v>
      </c>
      <c r="AE5903">
        <v>110</v>
      </c>
    </row>
    <row r="5904" spans="1:31" x14ac:dyDescent="0.25">
      <c r="A5904" s="9">
        <v>45291</v>
      </c>
      <c r="B5904" s="10" t="s">
        <v>338</v>
      </c>
      <c r="C5904" s="10" t="s">
        <v>320</v>
      </c>
      <c r="D5904" s="10" t="s">
        <v>40</v>
      </c>
      <c r="E5904" s="10" t="s">
        <v>30</v>
      </c>
      <c r="F5904" s="10">
        <v>1050</v>
      </c>
      <c r="G5904" s="10">
        <v>1144</v>
      </c>
      <c r="H5904" s="11">
        <f>SUMIFS(AA:AA,$A:$A,EOMONTH($A5904,-1),$B:$B,$B5904)</f>
        <v>192</v>
      </c>
      <c r="I5904" s="63">
        <f>ROUND(SUMIFS(AC:AC,$A:$A,EOMONTH($A5904,-1),$B:$B,$B5904),2)</f>
        <v>-247.54</v>
      </c>
      <c r="J5904" s="11">
        <f>SUMIFS(AB:AB,$A:$A,EOMONTH($A5904,-1),$B:$B,$B5904)</f>
        <v>21588.639999999999</v>
      </c>
      <c r="K5904" s="13">
        <v>0</v>
      </c>
      <c r="L5904" s="25">
        <v>0</v>
      </c>
      <c r="M5904" s="15">
        <v>0</v>
      </c>
      <c r="N5904" s="14">
        <v>0</v>
      </c>
      <c r="O5904" s="16">
        <v>158</v>
      </c>
      <c r="P5904" s="16">
        <v>30184.09</v>
      </c>
      <c r="Q5904" s="16">
        <v>0</v>
      </c>
      <c r="R5904" s="16">
        <f>Q5904*16.876/100</f>
        <v>0</v>
      </c>
      <c r="S5904" s="17">
        <f t="shared" si="644"/>
        <v>0</v>
      </c>
      <c r="T5904" s="16">
        <v>0</v>
      </c>
      <c r="U5904" s="18">
        <f t="shared" si="645"/>
        <v>219.648</v>
      </c>
      <c r="V5904" s="18">
        <f t="shared" si="646"/>
        <v>0</v>
      </c>
      <c r="W5904" s="18">
        <f t="shared" si="647"/>
        <v>0</v>
      </c>
      <c r="X5904" s="27"/>
      <c r="Y5904" s="19">
        <f t="shared" si="648"/>
        <v>0</v>
      </c>
      <c r="Z5904" s="18">
        <f t="shared" si="649"/>
        <v>180.75200000000001</v>
      </c>
      <c r="AA5904" s="12">
        <v>34</v>
      </c>
      <c r="AB5904" s="12">
        <v>3822.98</v>
      </c>
      <c r="AC5904" s="28">
        <f>+I5904+Y5904-Z5904</f>
        <v>-428.29200000000003</v>
      </c>
      <c r="AD5904" s="20">
        <f t="shared" si="650"/>
        <v>430</v>
      </c>
      <c r="AE5904">
        <v>430</v>
      </c>
    </row>
    <row r="5905" spans="1:31" x14ac:dyDescent="0.25">
      <c r="A5905" s="9">
        <v>45291</v>
      </c>
      <c r="B5905" s="10" t="s">
        <v>339</v>
      </c>
      <c r="C5905" s="10" t="s">
        <v>320</v>
      </c>
      <c r="D5905" s="10" t="s">
        <v>40</v>
      </c>
      <c r="E5905" s="10" t="s">
        <v>30</v>
      </c>
      <c r="F5905" s="10">
        <v>1050</v>
      </c>
      <c r="G5905" s="10">
        <v>1144</v>
      </c>
      <c r="H5905" s="11">
        <f>SUMIFS(AA:AA,$A:$A,EOMONTH($A5905,-1),$B:$B,$B5905)</f>
        <v>208</v>
      </c>
      <c r="I5905" s="63">
        <f>ROUND(SUMIFS(AC:AC,$A:$A,EOMONTH($A5905,-1),$B:$B,$B5905),2)</f>
        <v>-76.11</v>
      </c>
      <c r="J5905" s="11">
        <f>SUMIFS(AB:AB,$A:$A,EOMONTH($A5905,-1),$B:$B,$B5905)</f>
        <v>21825.88</v>
      </c>
      <c r="K5905" s="13">
        <v>0</v>
      </c>
      <c r="L5905" s="25">
        <v>0</v>
      </c>
      <c r="M5905" s="15">
        <v>0</v>
      </c>
      <c r="N5905" s="14">
        <v>0</v>
      </c>
      <c r="O5905" s="16">
        <v>78</v>
      </c>
      <c r="P5905" s="16">
        <v>14984.88</v>
      </c>
      <c r="Q5905" s="16">
        <v>0</v>
      </c>
      <c r="R5905" s="16">
        <f>Q5905*16.876/100</f>
        <v>0</v>
      </c>
      <c r="S5905" s="17">
        <f t="shared" si="644"/>
        <v>0</v>
      </c>
      <c r="T5905" s="16">
        <v>0</v>
      </c>
      <c r="U5905" s="18">
        <f t="shared" si="645"/>
        <v>237.952</v>
      </c>
      <c r="V5905" s="18">
        <f t="shared" si="646"/>
        <v>0</v>
      </c>
      <c r="W5905" s="18">
        <f t="shared" si="647"/>
        <v>0</v>
      </c>
      <c r="X5905" s="27"/>
      <c r="Y5905" s="19">
        <f t="shared" si="648"/>
        <v>0</v>
      </c>
      <c r="Z5905" s="18">
        <f t="shared" si="649"/>
        <v>89.231999999999999</v>
      </c>
      <c r="AA5905" s="12">
        <v>130</v>
      </c>
      <c r="AB5905" s="12">
        <v>13641.18</v>
      </c>
      <c r="AC5905" s="28">
        <f>+I5905+Y5905-Z5905</f>
        <v>-165.34199999999998</v>
      </c>
      <c r="AD5905" s="20">
        <f t="shared" si="650"/>
        <v>170</v>
      </c>
      <c r="AE5905">
        <v>170</v>
      </c>
    </row>
    <row r="5906" spans="1:31" x14ac:dyDescent="0.25">
      <c r="A5906" s="9">
        <v>45291</v>
      </c>
      <c r="B5906" s="10" t="s">
        <v>340</v>
      </c>
      <c r="C5906" s="10" t="s">
        <v>320</v>
      </c>
      <c r="D5906" s="10" t="s">
        <v>40</v>
      </c>
      <c r="E5906" s="10" t="s">
        <v>30</v>
      </c>
      <c r="F5906" s="10">
        <v>1050</v>
      </c>
      <c r="G5906" s="10">
        <v>1144</v>
      </c>
      <c r="H5906" s="11">
        <f>SUMIFS(AA:AA,$A:$A,EOMONTH($A5906,-1),$B:$B,$B5906)</f>
        <v>59</v>
      </c>
      <c r="I5906" s="63">
        <f>ROUND(SUMIFS(AC:AC,$A:$A,EOMONTH($A5906,-1),$B:$B,$B5906),2)</f>
        <v>-252.34</v>
      </c>
      <c r="J5906" s="11">
        <f>SUMIFS(AB:AB,$A:$A,EOMONTH($A5906,-1),$B:$B,$B5906)</f>
        <v>6619.35</v>
      </c>
      <c r="K5906" s="13">
        <v>0</v>
      </c>
      <c r="L5906" s="25">
        <v>0</v>
      </c>
      <c r="M5906" s="15">
        <v>0</v>
      </c>
      <c r="N5906" s="14">
        <v>0</v>
      </c>
      <c r="O5906" s="16">
        <v>92</v>
      </c>
      <c r="P5906" s="16">
        <v>17757.580000000002</v>
      </c>
      <c r="Q5906" s="16">
        <v>0</v>
      </c>
      <c r="R5906" s="16">
        <f>Q5906*16.876/100</f>
        <v>0</v>
      </c>
      <c r="S5906" s="17">
        <f t="shared" si="644"/>
        <v>0</v>
      </c>
      <c r="T5906" s="16">
        <v>0</v>
      </c>
      <c r="U5906" s="18">
        <f t="shared" si="645"/>
        <v>67.495999999999995</v>
      </c>
      <c r="V5906" s="18">
        <f t="shared" si="646"/>
        <v>0</v>
      </c>
      <c r="W5906" s="18">
        <f t="shared" si="647"/>
        <v>0</v>
      </c>
      <c r="X5906" s="27"/>
      <c r="Y5906" s="19">
        <f t="shared" si="648"/>
        <v>0</v>
      </c>
      <c r="Z5906" s="18">
        <f t="shared" si="649"/>
        <v>105.248</v>
      </c>
      <c r="AA5906" s="12">
        <v>-33</v>
      </c>
      <c r="AB5906" s="12">
        <v>-6117.15</v>
      </c>
      <c r="AC5906" s="28">
        <f>+I5906+Y5906-Z5906</f>
        <v>-357.58800000000002</v>
      </c>
      <c r="AD5906" s="20">
        <f t="shared" si="650"/>
        <v>360</v>
      </c>
      <c r="AE5906">
        <v>360</v>
      </c>
    </row>
    <row r="5907" spans="1:31" x14ac:dyDescent="0.25">
      <c r="A5907" s="9">
        <v>45291</v>
      </c>
      <c r="B5907" s="10" t="s">
        <v>341</v>
      </c>
      <c r="C5907" s="10" t="s">
        <v>320</v>
      </c>
      <c r="D5907" s="10" t="s">
        <v>40</v>
      </c>
      <c r="E5907" s="10" t="s">
        <v>30</v>
      </c>
      <c r="F5907" s="10">
        <v>970</v>
      </c>
      <c r="G5907" s="10">
        <v>1057</v>
      </c>
      <c r="H5907" s="11">
        <f>SUMIFS(AA:AA,$A:$A,EOMONTH($A5907,-1),$B:$B,$B5907)</f>
        <v>-124</v>
      </c>
      <c r="I5907" s="63">
        <f>ROUND(SUMIFS(AC:AC,$A:$A,EOMONTH($A5907,-1),$B:$B,$B5907),2)</f>
        <v>-670.28</v>
      </c>
      <c r="J5907" s="11">
        <f>SUMIFS(AB:AB,$A:$A,EOMONTH($A5907,-1),$B:$B,$B5907)</f>
        <v>-19640.21</v>
      </c>
      <c r="K5907" s="13">
        <v>0</v>
      </c>
      <c r="L5907" s="25">
        <v>0</v>
      </c>
      <c r="M5907" s="15">
        <v>630</v>
      </c>
      <c r="N5907" s="14">
        <v>60425.08</v>
      </c>
      <c r="O5907" s="16">
        <v>70</v>
      </c>
      <c r="P5907" s="16">
        <v>10651.55</v>
      </c>
      <c r="Q5907" s="16">
        <v>0</v>
      </c>
      <c r="R5907" s="16">
        <f>Q5907*16.876/100</f>
        <v>0</v>
      </c>
      <c r="S5907" s="17">
        <f t="shared" si="644"/>
        <v>0</v>
      </c>
      <c r="T5907" s="16">
        <v>0</v>
      </c>
      <c r="U5907" s="18">
        <f t="shared" si="645"/>
        <v>-131.06800000000001</v>
      </c>
      <c r="V5907" s="18">
        <f t="shared" si="646"/>
        <v>611.1</v>
      </c>
      <c r="W5907" s="18">
        <f t="shared" si="647"/>
        <v>102.59757900000001</v>
      </c>
      <c r="X5907" s="27"/>
      <c r="Y5907" s="19">
        <f t="shared" si="648"/>
        <v>713.69757900000002</v>
      </c>
      <c r="Z5907" s="18">
        <f t="shared" si="649"/>
        <v>73.989999999999995</v>
      </c>
      <c r="AA5907" s="12">
        <v>436</v>
      </c>
      <c r="AB5907" s="12">
        <v>41817.99</v>
      </c>
      <c r="AC5907" s="28">
        <f>+I5907+Y5907-Z5907</f>
        <v>-30.572420999999949</v>
      </c>
      <c r="AD5907" s="20">
        <f t="shared" si="650"/>
        <v>40</v>
      </c>
      <c r="AE5907">
        <v>40</v>
      </c>
    </row>
    <row r="5908" spans="1:31" x14ac:dyDescent="0.25">
      <c r="A5908" s="9">
        <v>45291</v>
      </c>
      <c r="B5908" s="10" t="s">
        <v>342</v>
      </c>
      <c r="C5908" s="10" t="s">
        <v>320</v>
      </c>
      <c r="D5908" s="10" t="s">
        <v>40</v>
      </c>
      <c r="E5908" s="10" t="s">
        <v>30</v>
      </c>
      <c r="F5908" s="10">
        <v>970</v>
      </c>
      <c r="G5908" s="10">
        <v>1057</v>
      </c>
      <c r="H5908" s="11">
        <f>SUMIFS(AA:AA,$A:$A,EOMONTH($A5908,-1),$B:$B,$B5908)</f>
        <v>44</v>
      </c>
      <c r="I5908" s="63">
        <f>ROUND(SUMIFS(AC:AC,$A:$A,EOMONTH($A5908,-1),$B:$B,$B5908),2)</f>
        <v>53.2</v>
      </c>
      <c r="J5908" s="11">
        <f>SUMIFS(AB:AB,$A:$A,EOMONTH($A5908,-1),$B:$B,$B5908)</f>
        <v>3156.12</v>
      </c>
      <c r="K5908" s="13">
        <v>0</v>
      </c>
      <c r="L5908" s="25">
        <v>0</v>
      </c>
      <c r="M5908" s="15">
        <v>665</v>
      </c>
      <c r="N5908" s="14">
        <v>63137.5</v>
      </c>
      <c r="O5908" s="16">
        <v>140</v>
      </c>
      <c r="P5908" s="16">
        <v>21303.1</v>
      </c>
      <c r="Q5908" s="16">
        <v>0</v>
      </c>
      <c r="R5908" s="16">
        <f>Q5908*16.876/100</f>
        <v>0</v>
      </c>
      <c r="S5908" s="17">
        <f t="shared" si="644"/>
        <v>0</v>
      </c>
      <c r="T5908" s="16">
        <v>0</v>
      </c>
      <c r="U5908" s="18">
        <f t="shared" si="645"/>
        <v>46.508000000000003</v>
      </c>
      <c r="V5908" s="18">
        <f t="shared" si="646"/>
        <v>645.04999999999995</v>
      </c>
      <c r="W5908" s="18">
        <f t="shared" si="647"/>
        <v>108.2974445</v>
      </c>
      <c r="X5908" s="27"/>
      <c r="Y5908" s="19">
        <f t="shared" si="648"/>
        <v>753.34744449999994</v>
      </c>
      <c r="Z5908" s="18">
        <f t="shared" si="649"/>
        <v>147.97999999999999</v>
      </c>
      <c r="AA5908" s="12">
        <v>569</v>
      </c>
      <c r="AB5908" s="12">
        <v>54022.91</v>
      </c>
      <c r="AC5908" s="28">
        <f>+I5908+Y5908-Z5908</f>
        <v>658.56744449999997</v>
      </c>
      <c r="AD5908" s="20">
        <f t="shared" si="650"/>
        <v>0</v>
      </c>
      <c r="AE5908">
        <v>0</v>
      </c>
    </row>
    <row r="5909" spans="1:31" x14ac:dyDescent="0.25">
      <c r="A5909" s="9">
        <v>45291</v>
      </c>
      <c r="B5909" s="10" t="s">
        <v>343</v>
      </c>
      <c r="C5909" s="10" t="s">
        <v>320</v>
      </c>
      <c r="D5909" s="10" t="s">
        <v>40</v>
      </c>
      <c r="E5909" s="10" t="s">
        <v>30</v>
      </c>
      <c r="F5909" s="10">
        <v>970</v>
      </c>
      <c r="G5909" s="10">
        <v>1057</v>
      </c>
      <c r="H5909" s="11">
        <f>SUMIFS(AA:AA,$A:$A,EOMONTH($A5909,-1),$B:$B,$B5909)</f>
        <v>71</v>
      </c>
      <c r="I5909" s="63">
        <f>ROUND(SUMIFS(AC:AC,$A:$A,EOMONTH($A5909,-1),$B:$B,$B5909),2)</f>
        <v>-168.57</v>
      </c>
      <c r="J5909" s="11">
        <f>SUMIFS(AB:AB,$A:$A,EOMONTH($A5909,-1),$B:$B,$B5909)</f>
        <v>5400.97</v>
      </c>
      <c r="K5909" s="13">
        <v>0</v>
      </c>
      <c r="L5909" s="25">
        <v>0</v>
      </c>
      <c r="M5909" s="15">
        <v>280</v>
      </c>
      <c r="N5909" s="14">
        <v>26841.02</v>
      </c>
      <c r="O5909" s="16">
        <v>70</v>
      </c>
      <c r="P5909" s="16">
        <v>10651.55</v>
      </c>
      <c r="Q5909" s="16">
        <v>0</v>
      </c>
      <c r="R5909" s="16">
        <f>Q5909*16.876/100</f>
        <v>0</v>
      </c>
      <c r="S5909" s="17">
        <f t="shared" si="644"/>
        <v>0</v>
      </c>
      <c r="T5909" s="16">
        <v>0</v>
      </c>
      <c r="U5909" s="18">
        <f t="shared" si="645"/>
        <v>75.046999999999997</v>
      </c>
      <c r="V5909" s="18">
        <f t="shared" si="646"/>
        <v>271.60000000000002</v>
      </c>
      <c r="W5909" s="18">
        <f t="shared" si="647"/>
        <v>45.598924000000004</v>
      </c>
      <c r="X5909" s="27"/>
      <c r="Y5909" s="19">
        <f t="shared" si="648"/>
        <v>317.19892400000003</v>
      </c>
      <c r="Z5909" s="18">
        <f t="shared" si="649"/>
        <v>73.989999999999995</v>
      </c>
      <c r="AA5909" s="12">
        <v>281</v>
      </c>
      <c r="AB5909" s="12">
        <v>25811.97</v>
      </c>
      <c r="AC5909" s="28">
        <f>+I5909+Y5909-Z5909</f>
        <v>74.638924000000046</v>
      </c>
      <c r="AD5909" s="20">
        <f t="shared" si="650"/>
        <v>0</v>
      </c>
      <c r="AE5909">
        <v>0</v>
      </c>
    </row>
    <row r="5910" spans="1:31" x14ac:dyDescent="0.25">
      <c r="A5910" s="9">
        <v>45291</v>
      </c>
      <c r="B5910" s="10" t="s">
        <v>344</v>
      </c>
      <c r="C5910" s="10" t="s">
        <v>28</v>
      </c>
      <c r="D5910" s="10" t="s">
        <v>29</v>
      </c>
      <c r="E5910" s="10" t="s">
        <v>30</v>
      </c>
      <c r="F5910" s="10"/>
      <c r="G5910" s="10">
        <v>0</v>
      </c>
      <c r="H5910" s="11">
        <f>SUMIFS(AA:AA,$A:$A,EOMONTH($A5910,-1),$B:$B,$B5910)</f>
        <v>-292</v>
      </c>
      <c r="I5910" s="63">
        <f>ROUND(SUMIFS(AC:AC,$A:$A,EOMONTH($A5910,-1),$B:$B,$B5910),2)</f>
        <v>1.63</v>
      </c>
      <c r="J5910" s="11">
        <f>SUMIFS(AB:AB,$A:$A,EOMONTH($A5910,-1),$B:$B,$B5910)</f>
        <v>-339</v>
      </c>
      <c r="K5910" s="13">
        <v>0</v>
      </c>
      <c r="L5910" s="25">
        <v>0</v>
      </c>
      <c r="M5910" s="15">
        <v>640</v>
      </c>
      <c r="N5910" s="14">
        <v>2353.06</v>
      </c>
      <c r="O5910" s="16">
        <v>0</v>
      </c>
      <c r="P5910" s="16">
        <v>0</v>
      </c>
      <c r="Q5910" s="16">
        <v>110</v>
      </c>
      <c r="R5910" s="16">
        <f>Q5910*16.876/100</f>
        <v>18.563600000000001</v>
      </c>
      <c r="S5910" s="17">
        <f t="shared" si="644"/>
        <v>128.56360000000001</v>
      </c>
      <c r="T5910" s="16">
        <v>588.5</v>
      </c>
      <c r="U5910" s="18">
        <f t="shared" si="645"/>
        <v>0</v>
      </c>
      <c r="V5910" s="18">
        <f t="shared" si="646"/>
        <v>0</v>
      </c>
      <c r="W5910" s="18">
        <f t="shared" si="647"/>
        <v>0</v>
      </c>
      <c r="X5910" s="27"/>
      <c r="Y5910" s="19">
        <f t="shared" si="648"/>
        <v>0</v>
      </c>
      <c r="Z5910" s="18">
        <f t="shared" si="649"/>
        <v>0</v>
      </c>
      <c r="AA5910" s="12">
        <v>238</v>
      </c>
      <c r="AB5910" s="12">
        <v>1425.8</v>
      </c>
      <c r="AC5910" s="28">
        <f>+I5910+Y5910-Z5910</f>
        <v>1.63</v>
      </c>
      <c r="AD5910" s="20">
        <f t="shared" si="650"/>
        <v>0</v>
      </c>
      <c r="AE5910">
        <v>0</v>
      </c>
    </row>
    <row r="5911" spans="1:31" x14ac:dyDescent="0.25">
      <c r="A5911" s="9">
        <v>45291</v>
      </c>
      <c r="B5911" s="10" t="s">
        <v>345</v>
      </c>
      <c r="C5911" s="10" t="s">
        <v>28</v>
      </c>
      <c r="D5911" s="10" t="s">
        <v>29</v>
      </c>
      <c r="E5911" s="10" t="s">
        <v>30</v>
      </c>
      <c r="F5911" s="10"/>
      <c r="G5911" s="10">
        <v>0</v>
      </c>
      <c r="H5911" s="11">
        <f>SUMIFS(AA:AA,$A:$A,EOMONTH($A5911,-1),$B:$B,$B5911)</f>
        <v>82</v>
      </c>
      <c r="I5911" s="63">
        <f>ROUND(SUMIFS(AC:AC,$A:$A,EOMONTH($A5911,-1),$B:$B,$B5911),2)</f>
        <v>15.76</v>
      </c>
      <c r="J5911" s="11">
        <f>SUMIFS(AB:AB,$A:$A,EOMONTH($A5911,-1),$B:$B,$B5911)</f>
        <v>308.94</v>
      </c>
      <c r="K5911" s="13">
        <v>0</v>
      </c>
      <c r="L5911" s="25">
        <v>0</v>
      </c>
      <c r="M5911" s="15">
        <v>400</v>
      </c>
      <c r="N5911" s="14">
        <v>1457.1</v>
      </c>
      <c r="O5911" s="16">
        <v>0</v>
      </c>
      <c r="P5911" s="16">
        <v>0</v>
      </c>
      <c r="Q5911" s="16">
        <v>195</v>
      </c>
      <c r="R5911" s="16">
        <f>Q5911*16.876/100</f>
        <v>32.908200000000001</v>
      </c>
      <c r="S5911" s="17">
        <f t="shared" si="644"/>
        <v>227.90819999999999</v>
      </c>
      <c r="T5911" s="16">
        <v>717.6</v>
      </c>
      <c r="U5911" s="18">
        <f t="shared" si="645"/>
        <v>0</v>
      </c>
      <c r="V5911" s="18">
        <f t="shared" si="646"/>
        <v>0</v>
      </c>
      <c r="W5911" s="18">
        <f t="shared" si="647"/>
        <v>0</v>
      </c>
      <c r="X5911" s="27"/>
      <c r="Y5911" s="19">
        <f t="shared" si="648"/>
        <v>0</v>
      </c>
      <c r="Z5911" s="18">
        <f t="shared" si="649"/>
        <v>0</v>
      </c>
      <c r="AA5911" s="12">
        <v>287</v>
      </c>
      <c r="AB5911" s="12">
        <v>1048.72</v>
      </c>
      <c r="AC5911" s="28">
        <f>+I5911+Y5911-Z5911</f>
        <v>15.76</v>
      </c>
      <c r="AD5911" s="20">
        <f t="shared" si="650"/>
        <v>0</v>
      </c>
      <c r="AE5911">
        <v>0</v>
      </c>
    </row>
    <row r="5912" spans="1:31" x14ac:dyDescent="0.25">
      <c r="A5912" s="9">
        <v>45291</v>
      </c>
      <c r="B5912" s="10" t="s">
        <v>346</v>
      </c>
      <c r="C5912" s="10" t="s">
        <v>28</v>
      </c>
      <c r="D5912" s="10" t="s">
        <v>29</v>
      </c>
      <c r="E5912" s="10" t="s">
        <v>30</v>
      </c>
      <c r="F5912" s="10"/>
      <c r="G5912" s="10">
        <v>0</v>
      </c>
      <c r="H5912" s="11">
        <f>SUMIFS(AA:AA,$A:$A,EOMONTH($A5912,-1),$B:$B,$B5912)</f>
        <v>17</v>
      </c>
      <c r="I5912" s="63">
        <f>ROUND(SUMIFS(AC:AC,$A:$A,EOMONTH($A5912,-1),$B:$B,$B5912),2)</f>
        <v>2.75</v>
      </c>
      <c r="J5912" s="11">
        <f>SUMIFS(AB:AB,$A:$A,EOMONTH($A5912,-1),$B:$B,$B5912)</f>
        <v>63.55</v>
      </c>
      <c r="K5912" s="13">
        <v>0</v>
      </c>
      <c r="L5912" s="25">
        <v>0</v>
      </c>
      <c r="M5912" s="15">
        <v>620</v>
      </c>
      <c r="N5912" s="14">
        <v>2282.33</v>
      </c>
      <c r="O5912" s="16">
        <v>0</v>
      </c>
      <c r="P5912" s="16">
        <v>0</v>
      </c>
      <c r="Q5912" s="16">
        <v>636</v>
      </c>
      <c r="R5912" s="16">
        <f>Q5912*16.876/100</f>
        <v>107.33136</v>
      </c>
      <c r="S5912" s="17">
        <f t="shared" si="644"/>
        <v>743.33136000000002</v>
      </c>
      <c r="T5912" s="16">
        <v>2340.48</v>
      </c>
      <c r="U5912" s="18">
        <f t="shared" si="645"/>
        <v>0</v>
      </c>
      <c r="V5912" s="18">
        <f t="shared" si="646"/>
        <v>0</v>
      </c>
      <c r="W5912" s="18">
        <f t="shared" si="647"/>
        <v>0</v>
      </c>
      <c r="X5912" s="27"/>
      <c r="Y5912" s="19">
        <f t="shared" si="648"/>
        <v>0</v>
      </c>
      <c r="Z5912" s="18">
        <f t="shared" si="649"/>
        <v>0</v>
      </c>
      <c r="AA5912" s="12">
        <v>1</v>
      </c>
      <c r="AB5912" s="12">
        <v>5.92</v>
      </c>
      <c r="AC5912" s="28">
        <f>+I5912+Y5912-Z5912</f>
        <v>2.75</v>
      </c>
      <c r="AD5912" s="20">
        <f t="shared" si="650"/>
        <v>0</v>
      </c>
      <c r="AE5912">
        <v>0</v>
      </c>
    </row>
    <row r="5913" spans="1:31" x14ac:dyDescent="0.25">
      <c r="A5913" s="9">
        <v>45291</v>
      </c>
      <c r="B5913" s="10" t="s">
        <v>347</v>
      </c>
      <c r="C5913" s="10" t="s">
        <v>28</v>
      </c>
      <c r="D5913" s="10" t="s">
        <v>29</v>
      </c>
      <c r="E5913" s="10" t="s">
        <v>30</v>
      </c>
      <c r="F5913" s="10"/>
      <c r="G5913" s="10">
        <v>0</v>
      </c>
      <c r="H5913" s="11">
        <f>SUMIFS(AA:AA,$A:$A,EOMONTH($A5913,-1),$B:$B,$B5913)</f>
        <v>-55</v>
      </c>
      <c r="I5913" s="63">
        <f>ROUND(SUMIFS(AC:AC,$A:$A,EOMONTH($A5913,-1),$B:$B,$B5913),2)</f>
        <v>105.69</v>
      </c>
      <c r="J5913" s="11">
        <f>SUMIFS(AB:AB,$A:$A,EOMONTH($A5913,-1),$B:$B,$B5913)</f>
        <v>-219.65</v>
      </c>
      <c r="K5913" s="13">
        <v>0</v>
      </c>
      <c r="L5913" s="25">
        <v>0</v>
      </c>
      <c r="M5913" s="15">
        <v>1290</v>
      </c>
      <c r="N5913" s="14">
        <v>4772.2</v>
      </c>
      <c r="O5913" s="16">
        <v>0</v>
      </c>
      <c r="P5913" s="16">
        <v>0</v>
      </c>
      <c r="Q5913" s="16">
        <v>1195</v>
      </c>
      <c r="R5913" s="16">
        <f>Q5913*16.876/100</f>
        <v>201.66819999999998</v>
      </c>
      <c r="S5913" s="17">
        <f t="shared" si="644"/>
        <v>1396.6682000000001</v>
      </c>
      <c r="T5913" s="16">
        <v>4421.5</v>
      </c>
      <c r="U5913" s="18">
        <f t="shared" si="645"/>
        <v>0</v>
      </c>
      <c r="V5913" s="18">
        <f t="shared" si="646"/>
        <v>0</v>
      </c>
      <c r="W5913" s="18">
        <f t="shared" si="647"/>
        <v>0</v>
      </c>
      <c r="X5913" s="27"/>
      <c r="Y5913" s="19">
        <f t="shared" si="648"/>
        <v>0</v>
      </c>
      <c r="Z5913" s="18">
        <f t="shared" si="649"/>
        <v>0</v>
      </c>
      <c r="AA5913" s="12">
        <v>40</v>
      </c>
      <c r="AB5913" s="12">
        <v>151.68</v>
      </c>
      <c r="AC5913" s="28">
        <f>+I5913+Y5913-Z5913</f>
        <v>105.69</v>
      </c>
      <c r="AD5913" s="20">
        <f t="shared" si="650"/>
        <v>0</v>
      </c>
      <c r="AE5913">
        <v>0</v>
      </c>
    </row>
    <row r="5914" spans="1:31" x14ac:dyDescent="0.25">
      <c r="A5914" s="9">
        <v>45291</v>
      </c>
      <c r="B5914" s="10" t="s">
        <v>348</v>
      </c>
      <c r="C5914" s="10" t="s">
        <v>28</v>
      </c>
      <c r="D5914" s="10" t="s">
        <v>29</v>
      </c>
      <c r="E5914" s="10" t="s">
        <v>30</v>
      </c>
      <c r="F5914" s="10"/>
      <c r="G5914" s="10">
        <v>0</v>
      </c>
      <c r="H5914" s="11">
        <f>SUMIFS(AA:AA,$A:$A,EOMONTH($A5914,-1),$B:$B,$B5914)</f>
        <v>30</v>
      </c>
      <c r="I5914" s="63">
        <f>ROUND(SUMIFS(AC:AC,$A:$A,EOMONTH($A5914,-1),$B:$B,$B5914),2)</f>
        <v>37.47</v>
      </c>
      <c r="J5914" s="11">
        <f>SUMIFS(AB:AB,$A:$A,EOMONTH($A5914,-1),$B:$B,$B5914)</f>
        <v>114.08</v>
      </c>
      <c r="K5914" s="13">
        <v>0</v>
      </c>
      <c r="L5914" s="25">
        <v>0</v>
      </c>
      <c r="M5914" s="15">
        <v>620</v>
      </c>
      <c r="N5914" s="14">
        <v>2287.17</v>
      </c>
      <c r="O5914" s="16">
        <v>0</v>
      </c>
      <c r="P5914" s="16">
        <v>0</v>
      </c>
      <c r="Q5914" s="16">
        <v>630</v>
      </c>
      <c r="R5914" s="16">
        <f>Q5914*16.876/100</f>
        <v>106.31880000000001</v>
      </c>
      <c r="S5914" s="17">
        <f t="shared" si="644"/>
        <v>736.31880000000001</v>
      </c>
      <c r="T5914" s="16">
        <v>2324.6999999999998</v>
      </c>
      <c r="U5914" s="18">
        <f t="shared" si="645"/>
        <v>0</v>
      </c>
      <c r="V5914" s="18">
        <f t="shared" si="646"/>
        <v>0</v>
      </c>
      <c r="W5914" s="18">
        <f t="shared" si="647"/>
        <v>0</v>
      </c>
      <c r="X5914" s="27"/>
      <c r="Y5914" s="19">
        <f t="shared" si="648"/>
        <v>0</v>
      </c>
      <c r="Z5914" s="18">
        <f t="shared" si="649"/>
        <v>0</v>
      </c>
      <c r="AA5914" s="12">
        <v>20</v>
      </c>
      <c r="AB5914" s="12">
        <v>75.14</v>
      </c>
      <c r="AC5914" s="28">
        <f>+I5914+Y5914-Z5914</f>
        <v>37.47</v>
      </c>
      <c r="AD5914" s="20">
        <f t="shared" si="650"/>
        <v>0</v>
      </c>
      <c r="AE5914">
        <v>0</v>
      </c>
    </row>
    <row r="5915" spans="1:31" x14ac:dyDescent="0.25">
      <c r="A5915" s="9">
        <v>45291</v>
      </c>
      <c r="B5915" s="10" t="s">
        <v>349</v>
      </c>
      <c r="C5915" s="10" t="s">
        <v>28</v>
      </c>
      <c r="D5915" s="10" t="s">
        <v>29</v>
      </c>
      <c r="E5915" s="10" t="s">
        <v>30</v>
      </c>
      <c r="F5915" s="10"/>
      <c r="G5915" s="10">
        <v>0</v>
      </c>
      <c r="H5915" s="11">
        <f>SUMIFS(AA:AA,$A:$A,EOMONTH($A5915,-1),$B:$B,$B5915)</f>
        <v>-168</v>
      </c>
      <c r="I5915" s="63">
        <f>ROUND(SUMIFS(AC:AC,$A:$A,EOMONTH($A5915,-1),$B:$B,$B5915),2)</f>
        <v>1.54</v>
      </c>
      <c r="J5915" s="11">
        <f>SUMIFS(AB:AB,$A:$A,EOMONTH($A5915,-1),$B:$B,$B5915)</f>
        <v>83.04</v>
      </c>
      <c r="K5915" s="13">
        <v>0</v>
      </c>
      <c r="L5915" s="25">
        <v>0</v>
      </c>
      <c r="M5915" s="15">
        <v>860</v>
      </c>
      <c r="N5915" s="14">
        <v>3149.61</v>
      </c>
      <c r="O5915" s="16">
        <v>0</v>
      </c>
      <c r="P5915" s="16">
        <v>0</v>
      </c>
      <c r="Q5915" s="16">
        <v>630</v>
      </c>
      <c r="R5915" s="16">
        <f>Q5915*16.876/100</f>
        <v>106.31880000000001</v>
      </c>
      <c r="S5915" s="17">
        <f t="shared" si="644"/>
        <v>736.31880000000001</v>
      </c>
      <c r="T5915" s="16">
        <v>3351.6</v>
      </c>
      <c r="U5915" s="18">
        <f t="shared" si="645"/>
        <v>0</v>
      </c>
      <c r="V5915" s="18">
        <f t="shared" si="646"/>
        <v>0</v>
      </c>
      <c r="W5915" s="18">
        <f t="shared" si="647"/>
        <v>0</v>
      </c>
      <c r="X5915" s="27"/>
      <c r="Y5915" s="19">
        <f t="shared" si="648"/>
        <v>0</v>
      </c>
      <c r="Z5915" s="18">
        <f t="shared" si="649"/>
        <v>0</v>
      </c>
      <c r="AA5915" s="12">
        <v>62</v>
      </c>
      <c r="AB5915" s="12">
        <v>271.08</v>
      </c>
      <c r="AC5915" s="28">
        <f>+I5915+Y5915-Z5915</f>
        <v>1.54</v>
      </c>
      <c r="AD5915" s="20">
        <f t="shared" si="650"/>
        <v>0</v>
      </c>
      <c r="AE5915">
        <v>0</v>
      </c>
    </row>
    <row r="5916" spans="1:31" x14ac:dyDescent="0.25">
      <c r="A5916" s="9">
        <v>45291</v>
      </c>
      <c r="B5916" s="10" t="s">
        <v>350</v>
      </c>
      <c r="C5916" s="10" t="s">
        <v>278</v>
      </c>
      <c r="D5916" s="10" t="s">
        <v>40</v>
      </c>
      <c r="E5916" s="10" t="s">
        <v>30</v>
      </c>
      <c r="F5916" s="10">
        <v>205</v>
      </c>
      <c r="G5916" s="10">
        <v>223</v>
      </c>
      <c r="H5916" s="11">
        <f>SUMIFS(AA:AA,$A:$A,EOMONTH($A5916,-1),$B:$B,$B5916)</f>
        <v>296</v>
      </c>
      <c r="I5916" s="63">
        <f>ROUND(SUMIFS(AC:AC,$A:$A,EOMONTH($A5916,-1),$B:$B,$B5916),2)</f>
        <v>41.84</v>
      </c>
      <c r="J5916" s="11">
        <f>SUMIFS(AB:AB,$A:$A,EOMONTH($A5916,-1),$B:$B,$B5916)</f>
        <v>5576.64</v>
      </c>
      <c r="K5916" s="13">
        <v>0</v>
      </c>
      <c r="L5916" s="25">
        <v>0</v>
      </c>
      <c r="M5916" s="15">
        <v>1110</v>
      </c>
      <c r="N5916" s="14">
        <v>27160.42</v>
      </c>
      <c r="O5916" s="16">
        <v>1164</v>
      </c>
      <c r="P5916" s="16">
        <v>42905.760000000002</v>
      </c>
      <c r="Q5916" s="16">
        <v>0</v>
      </c>
      <c r="R5916" s="16">
        <f>Q5916*16.876/100</f>
        <v>0</v>
      </c>
      <c r="S5916" s="17">
        <f t="shared" si="644"/>
        <v>0</v>
      </c>
      <c r="T5916" s="16">
        <v>0</v>
      </c>
      <c r="U5916" s="18">
        <f t="shared" si="645"/>
        <v>66.007999999999996</v>
      </c>
      <c r="V5916" s="18">
        <f t="shared" si="646"/>
        <v>227.55</v>
      </c>
      <c r="W5916" s="18">
        <f t="shared" si="647"/>
        <v>38.203369500000001</v>
      </c>
      <c r="X5916" s="27"/>
      <c r="Y5916" s="19">
        <f t="shared" si="648"/>
        <v>265.75336950000002</v>
      </c>
      <c r="Z5916" s="18">
        <f t="shared" si="649"/>
        <v>259.572</v>
      </c>
      <c r="AA5916" s="12">
        <v>242</v>
      </c>
      <c r="AB5916" s="12">
        <v>5763.12</v>
      </c>
      <c r="AC5916" s="28">
        <f>+I5916+Y5916-Z5916</f>
        <v>48.021369499999992</v>
      </c>
      <c r="AD5916" s="20">
        <f t="shared" si="650"/>
        <v>0</v>
      </c>
      <c r="AE5916">
        <v>0</v>
      </c>
    </row>
    <row r="5917" spans="1:31" x14ac:dyDescent="0.25">
      <c r="A5917" s="9">
        <v>45291</v>
      </c>
      <c r="B5917" s="10" t="s">
        <v>351</v>
      </c>
      <c r="C5917" s="10" t="s">
        <v>278</v>
      </c>
      <c r="D5917" s="10" t="s">
        <v>40</v>
      </c>
      <c r="E5917" s="10" t="s">
        <v>30</v>
      </c>
      <c r="F5917" s="10">
        <v>205</v>
      </c>
      <c r="G5917" s="10">
        <v>223</v>
      </c>
      <c r="H5917" s="11">
        <f>SUMIFS(AA:AA,$A:$A,EOMONTH($A5917,-1),$B:$B,$B5917)</f>
        <v>215</v>
      </c>
      <c r="I5917" s="63">
        <f>ROUND(SUMIFS(AC:AC,$A:$A,EOMONTH($A5917,-1),$B:$B,$B5917),2)</f>
        <v>6.21</v>
      </c>
      <c r="J5917" s="11">
        <f>SUMIFS(AB:AB,$A:$A,EOMONTH($A5917,-1),$B:$B,$B5917)</f>
        <v>4218.3</v>
      </c>
      <c r="K5917" s="13">
        <v>0</v>
      </c>
      <c r="L5917" s="25">
        <v>0</v>
      </c>
      <c r="M5917" s="15">
        <v>540</v>
      </c>
      <c r="N5917" s="14">
        <v>13607.25</v>
      </c>
      <c r="O5917" s="16">
        <v>42</v>
      </c>
      <c r="P5917" s="16">
        <v>1582.33</v>
      </c>
      <c r="Q5917" s="16">
        <v>0</v>
      </c>
      <c r="R5917" s="16">
        <f>Q5917*16.876/100</f>
        <v>0</v>
      </c>
      <c r="S5917" s="17">
        <f t="shared" si="644"/>
        <v>0</v>
      </c>
      <c r="T5917" s="16">
        <v>0</v>
      </c>
      <c r="U5917" s="18">
        <f t="shared" si="645"/>
        <v>47.945</v>
      </c>
      <c r="V5917" s="18">
        <f t="shared" si="646"/>
        <v>110.7</v>
      </c>
      <c r="W5917" s="18">
        <f t="shared" si="647"/>
        <v>18.585423000000002</v>
      </c>
      <c r="X5917" s="27"/>
      <c r="Y5917" s="19">
        <f t="shared" si="648"/>
        <v>129.28542300000001</v>
      </c>
      <c r="Z5917" s="18">
        <f t="shared" si="649"/>
        <v>9.3659999999999997</v>
      </c>
      <c r="AA5917" s="12">
        <v>713</v>
      </c>
      <c r="AB5917" s="12">
        <v>16833.93</v>
      </c>
      <c r="AC5917" s="28">
        <f>+I5917+Y5917-Z5917</f>
        <v>126.12942300000002</v>
      </c>
      <c r="AD5917" s="20">
        <f t="shared" si="650"/>
        <v>0</v>
      </c>
      <c r="AE5917">
        <v>0</v>
      </c>
    </row>
    <row r="5918" spans="1:31" x14ac:dyDescent="0.25">
      <c r="A5918" s="9">
        <v>45291</v>
      </c>
      <c r="B5918" s="10" t="s">
        <v>352</v>
      </c>
      <c r="C5918" s="10" t="s">
        <v>278</v>
      </c>
      <c r="D5918" s="10" t="s">
        <v>40</v>
      </c>
      <c r="E5918" s="10" t="s">
        <v>30</v>
      </c>
      <c r="F5918" s="10">
        <v>205</v>
      </c>
      <c r="G5918" s="10">
        <v>223</v>
      </c>
      <c r="H5918" s="11">
        <f>SUMIFS(AA:AA,$A:$A,EOMONTH($A5918,-1),$B:$B,$B5918)</f>
        <v>137</v>
      </c>
      <c r="I5918" s="63">
        <f>ROUND(SUMIFS(AC:AC,$A:$A,EOMONTH($A5918,-1),$B:$B,$B5918),2)</f>
        <v>10.6</v>
      </c>
      <c r="J5918" s="11">
        <f>SUMIFS(AB:AB,$A:$A,EOMONTH($A5918,-1),$B:$B,$B5918)</f>
        <v>2690.68</v>
      </c>
      <c r="K5918" s="13">
        <v>0</v>
      </c>
      <c r="L5918" s="25">
        <v>0</v>
      </c>
      <c r="M5918" s="15">
        <v>500</v>
      </c>
      <c r="N5918" s="14">
        <v>12482.99</v>
      </c>
      <c r="O5918" s="16">
        <v>40</v>
      </c>
      <c r="P5918" s="16">
        <v>1503.95</v>
      </c>
      <c r="Q5918" s="16">
        <v>0</v>
      </c>
      <c r="R5918" s="16">
        <f>Q5918*16.876/100</f>
        <v>0</v>
      </c>
      <c r="S5918" s="17">
        <f t="shared" si="644"/>
        <v>0</v>
      </c>
      <c r="T5918" s="16">
        <v>0</v>
      </c>
      <c r="U5918" s="18">
        <f t="shared" si="645"/>
        <v>30.550999999999998</v>
      </c>
      <c r="V5918" s="18">
        <f t="shared" si="646"/>
        <v>102.5</v>
      </c>
      <c r="W5918" s="18">
        <f t="shared" si="647"/>
        <v>17.208725000000001</v>
      </c>
      <c r="X5918" s="27"/>
      <c r="Y5918" s="19">
        <f t="shared" si="648"/>
        <v>119.708725</v>
      </c>
      <c r="Z5918" s="18">
        <f t="shared" si="649"/>
        <v>8.92</v>
      </c>
      <c r="AA5918" s="12">
        <v>597</v>
      </c>
      <c r="AB5918" s="12">
        <v>14220.85</v>
      </c>
      <c r="AC5918" s="28">
        <f>+I5918+Y5918-Z5918</f>
        <v>121.38872500000001</v>
      </c>
      <c r="AD5918" s="20">
        <f t="shared" si="650"/>
        <v>0</v>
      </c>
      <c r="AE5918">
        <v>0</v>
      </c>
    </row>
    <row r="5919" spans="1:31" x14ac:dyDescent="0.25">
      <c r="A5919" s="9">
        <v>45291</v>
      </c>
      <c r="B5919" s="10" t="s">
        <v>353</v>
      </c>
      <c r="C5919" s="10" t="s">
        <v>278</v>
      </c>
      <c r="D5919" s="10" t="s">
        <v>40</v>
      </c>
      <c r="E5919" s="10" t="s">
        <v>30</v>
      </c>
      <c r="F5919" s="10">
        <v>205</v>
      </c>
      <c r="G5919" s="10">
        <v>223</v>
      </c>
      <c r="H5919" s="11">
        <f>SUMIFS(AA:AA,$A:$A,EOMONTH($A5919,-1),$B:$B,$B5919)</f>
        <v>276</v>
      </c>
      <c r="I5919" s="63">
        <f>ROUND(SUMIFS(AC:AC,$A:$A,EOMONTH($A5919,-1),$B:$B,$B5919),2)</f>
        <v>19.47</v>
      </c>
      <c r="J5919" s="11">
        <f>SUMIFS(AB:AB,$A:$A,EOMONTH($A5919,-1),$B:$B,$B5919)</f>
        <v>5313</v>
      </c>
      <c r="K5919" s="13">
        <v>0</v>
      </c>
      <c r="L5919" s="25">
        <v>0</v>
      </c>
      <c r="M5919" s="15">
        <v>620</v>
      </c>
      <c r="N5919" s="14">
        <v>15584.81</v>
      </c>
      <c r="O5919" s="16">
        <v>660</v>
      </c>
      <c r="P5919" s="16">
        <v>22988.400000000001</v>
      </c>
      <c r="Q5919" s="16">
        <v>0</v>
      </c>
      <c r="R5919" s="16">
        <f>Q5919*16.876/100</f>
        <v>0</v>
      </c>
      <c r="S5919" s="17">
        <f t="shared" si="644"/>
        <v>0</v>
      </c>
      <c r="T5919" s="16">
        <v>0</v>
      </c>
      <c r="U5919" s="18">
        <f t="shared" si="645"/>
        <v>61.548000000000002</v>
      </c>
      <c r="V5919" s="18">
        <f t="shared" si="646"/>
        <v>127.1</v>
      </c>
      <c r="W5919" s="18">
        <f t="shared" si="647"/>
        <v>21.338819000000004</v>
      </c>
      <c r="X5919" s="27"/>
      <c r="Y5919" s="19">
        <f t="shared" si="648"/>
        <v>148.438819</v>
      </c>
      <c r="Z5919" s="18">
        <f t="shared" si="649"/>
        <v>147.18</v>
      </c>
      <c r="AA5919" s="12">
        <v>236</v>
      </c>
      <c r="AB5919" s="12">
        <v>5932.28</v>
      </c>
      <c r="AC5919" s="28">
        <f>+I5919+Y5919-Z5919</f>
        <v>20.728818999999987</v>
      </c>
      <c r="AD5919" s="20">
        <f t="shared" si="650"/>
        <v>0</v>
      </c>
      <c r="AE5919">
        <v>0</v>
      </c>
    </row>
    <row r="5920" spans="1:31" x14ac:dyDescent="0.25">
      <c r="A5920" s="9">
        <v>45291</v>
      </c>
      <c r="B5920" s="10" t="s">
        <v>354</v>
      </c>
      <c r="C5920" s="10" t="s">
        <v>278</v>
      </c>
      <c r="D5920" s="10" t="s">
        <v>40</v>
      </c>
      <c r="E5920" s="10" t="s">
        <v>30</v>
      </c>
      <c r="F5920" s="10">
        <v>205</v>
      </c>
      <c r="G5920" s="10">
        <v>223</v>
      </c>
      <c r="H5920" s="11">
        <f>SUMIFS(AA:AA,$A:$A,EOMONTH($A5920,-1),$B:$B,$B5920)</f>
        <v>124</v>
      </c>
      <c r="I5920" s="63">
        <f>ROUND(SUMIFS(AC:AC,$A:$A,EOMONTH($A5920,-1),$B:$B,$B5920),2)</f>
        <v>-36.21</v>
      </c>
      <c r="J5920" s="11">
        <f>SUMIFS(AB:AB,$A:$A,EOMONTH($A5920,-1),$B:$B,$B5920)</f>
        <v>2398.16</v>
      </c>
      <c r="K5920" s="13">
        <v>0</v>
      </c>
      <c r="L5920" s="25">
        <v>0</v>
      </c>
      <c r="M5920" s="15">
        <v>812</v>
      </c>
      <c r="N5920" s="14">
        <v>20620.16</v>
      </c>
      <c r="O5920" s="16">
        <v>576</v>
      </c>
      <c r="P5920" s="16">
        <v>20867.939999999999</v>
      </c>
      <c r="Q5920" s="16">
        <v>0</v>
      </c>
      <c r="R5920" s="16">
        <f>Q5920*16.876/100</f>
        <v>0</v>
      </c>
      <c r="S5920" s="17">
        <f t="shared" si="644"/>
        <v>0</v>
      </c>
      <c r="T5920" s="16">
        <v>0</v>
      </c>
      <c r="U5920" s="18">
        <f t="shared" si="645"/>
        <v>27.652000000000001</v>
      </c>
      <c r="V5920" s="18">
        <f t="shared" si="646"/>
        <v>166.46</v>
      </c>
      <c r="W5920" s="18">
        <f t="shared" si="647"/>
        <v>27.946969400000004</v>
      </c>
      <c r="X5920" s="27"/>
      <c r="Y5920" s="19">
        <f t="shared" si="648"/>
        <v>194.40696940000001</v>
      </c>
      <c r="Z5920" s="18">
        <f t="shared" si="649"/>
        <v>128.44800000000001</v>
      </c>
      <c r="AA5920" s="12">
        <v>360</v>
      </c>
      <c r="AB5920" s="12">
        <v>8853.2000000000007</v>
      </c>
      <c r="AC5920" s="28">
        <f>+I5920+Y5920-Z5920</f>
        <v>29.748969399999993</v>
      </c>
      <c r="AD5920" s="20">
        <f t="shared" si="650"/>
        <v>0</v>
      </c>
      <c r="AE5920">
        <v>0</v>
      </c>
    </row>
    <row r="5921" spans="1:31" x14ac:dyDescent="0.25">
      <c r="A5921" s="9">
        <v>45291</v>
      </c>
      <c r="B5921" s="10" t="s">
        <v>355</v>
      </c>
      <c r="C5921" s="10" t="s">
        <v>278</v>
      </c>
      <c r="D5921" s="10" t="s">
        <v>40</v>
      </c>
      <c r="E5921" s="10" t="s">
        <v>30</v>
      </c>
      <c r="F5921" s="10">
        <v>205</v>
      </c>
      <c r="G5921" s="10">
        <v>223</v>
      </c>
      <c r="H5921" s="11">
        <f>SUMIFS(AA:AA,$A:$A,EOMONTH($A5921,-1),$B:$B,$B5921)</f>
        <v>416</v>
      </c>
      <c r="I5921" s="63">
        <f>ROUND(SUMIFS(AC:AC,$A:$A,EOMONTH($A5921,-1),$B:$B,$B5921),2)</f>
        <v>79.87</v>
      </c>
      <c r="J5921" s="11">
        <f>SUMIFS(AB:AB,$A:$A,EOMONTH($A5921,-1),$B:$B,$B5921)</f>
        <v>7970.56</v>
      </c>
      <c r="K5921" s="13">
        <v>0</v>
      </c>
      <c r="L5921" s="25">
        <v>0</v>
      </c>
      <c r="M5921" s="15">
        <v>525</v>
      </c>
      <c r="N5921" s="14">
        <v>13066.43</v>
      </c>
      <c r="O5921" s="16">
        <v>245</v>
      </c>
      <c r="P5921" s="16">
        <v>9326.1</v>
      </c>
      <c r="Q5921" s="16">
        <v>0</v>
      </c>
      <c r="R5921" s="16">
        <f>Q5921*16.876/100</f>
        <v>0</v>
      </c>
      <c r="S5921" s="17">
        <f t="shared" si="644"/>
        <v>0</v>
      </c>
      <c r="T5921" s="16">
        <v>0</v>
      </c>
      <c r="U5921" s="18">
        <f t="shared" si="645"/>
        <v>92.768000000000001</v>
      </c>
      <c r="V5921" s="18">
        <f t="shared" si="646"/>
        <v>107.625</v>
      </c>
      <c r="W5921" s="18">
        <f t="shared" si="647"/>
        <v>18.069161250000001</v>
      </c>
      <c r="X5921" s="27"/>
      <c r="Y5921" s="19">
        <f t="shared" si="648"/>
        <v>125.69416125000001</v>
      </c>
      <c r="Z5921" s="18">
        <f t="shared" si="649"/>
        <v>54.634999999999998</v>
      </c>
      <c r="AA5921" s="12">
        <v>696</v>
      </c>
      <c r="AB5921" s="12">
        <v>15711.26</v>
      </c>
      <c r="AC5921" s="28">
        <f>+I5921+Y5921-Z5921</f>
        <v>150.92916125000002</v>
      </c>
      <c r="AD5921" s="20">
        <f t="shared" si="650"/>
        <v>0</v>
      </c>
      <c r="AE5921">
        <v>0</v>
      </c>
    </row>
    <row r="5922" spans="1:31" x14ac:dyDescent="0.25">
      <c r="A5922" s="9">
        <v>45291</v>
      </c>
      <c r="B5922" s="10" t="s">
        <v>356</v>
      </c>
      <c r="C5922" s="10" t="s">
        <v>278</v>
      </c>
      <c r="D5922" s="10" t="s">
        <v>40</v>
      </c>
      <c r="E5922" s="10" t="s">
        <v>30</v>
      </c>
      <c r="F5922" s="10">
        <v>270</v>
      </c>
      <c r="G5922" s="10">
        <v>294</v>
      </c>
      <c r="H5922" s="11">
        <f>SUMIFS(AA:AA,$A:$A,EOMONTH($A5922,-1),$B:$B,$B5922)</f>
        <v>360</v>
      </c>
      <c r="I5922" s="63">
        <f>ROUND(SUMIFS(AC:AC,$A:$A,EOMONTH($A5922,-1),$B:$B,$B5922),2)</f>
        <v>314.5</v>
      </c>
      <c r="J5922" s="11">
        <f>SUMIFS(AB:AB,$A:$A,EOMONTH($A5922,-1),$B:$B,$B5922)</f>
        <v>3602.4</v>
      </c>
      <c r="K5922" s="13">
        <v>0</v>
      </c>
      <c r="L5922" s="25">
        <v>0</v>
      </c>
      <c r="M5922" s="15">
        <v>1195</v>
      </c>
      <c r="N5922" s="14">
        <v>33197.69</v>
      </c>
      <c r="O5922" s="16">
        <v>975</v>
      </c>
      <c r="P5922" s="16">
        <v>42552.9</v>
      </c>
      <c r="Q5922" s="16">
        <v>0</v>
      </c>
      <c r="R5922" s="16">
        <f>Q5922*16.876/100</f>
        <v>0</v>
      </c>
      <c r="S5922" s="17">
        <f t="shared" si="644"/>
        <v>0</v>
      </c>
      <c r="T5922" s="16">
        <v>0</v>
      </c>
      <c r="U5922" s="18">
        <f t="shared" si="645"/>
        <v>105.84</v>
      </c>
      <c r="V5922" s="18">
        <f t="shared" si="646"/>
        <v>322.64999999999998</v>
      </c>
      <c r="W5922" s="18">
        <f t="shared" si="647"/>
        <v>54.169708499999999</v>
      </c>
      <c r="X5922" s="27"/>
      <c r="Y5922" s="19">
        <f t="shared" si="648"/>
        <v>376.81970849999999</v>
      </c>
      <c r="Z5922" s="18">
        <f t="shared" si="649"/>
        <v>286.64999999999998</v>
      </c>
      <c r="AA5922" s="12">
        <v>580</v>
      </c>
      <c r="AB5922" s="12">
        <v>16112.62</v>
      </c>
      <c r="AC5922" s="28">
        <f>+I5922+Y5922-Z5922</f>
        <v>404.66970849999996</v>
      </c>
      <c r="AD5922" s="20">
        <f t="shared" si="650"/>
        <v>0</v>
      </c>
      <c r="AE5922">
        <v>0</v>
      </c>
    </row>
    <row r="5923" spans="1:31" x14ac:dyDescent="0.25">
      <c r="A5923" s="9">
        <v>45291</v>
      </c>
      <c r="B5923" s="10" t="s">
        <v>357</v>
      </c>
      <c r="C5923" s="10" t="s">
        <v>278</v>
      </c>
      <c r="D5923" s="10" t="s">
        <v>40</v>
      </c>
      <c r="E5923" s="10" t="s">
        <v>30</v>
      </c>
      <c r="F5923" s="10">
        <v>270</v>
      </c>
      <c r="G5923" s="10">
        <v>294</v>
      </c>
      <c r="H5923" s="11">
        <f>SUMIFS(AA:AA,$A:$A,EOMONTH($A5923,-1),$B:$B,$B5923)</f>
        <v>195</v>
      </c>
      <c r="I5923" s="63">
        <f>ROUND(SUMIFS(AC:AC,$A:$A,EOMONTH($A5923,-1),$B:$B,$B5923),2)</f>
        <v>79.81</v>
      </c>
      <c r="J5923" s="11">
        <f>SUMIFS(AB:AB,$A:$A,EOMONTH($A5923,-1),$B:$B,$B5923)</f>
        <v>4535.6499999999996</v>
      </c>
      <c r="K5923" s="13">
        <v>0</v>
      </c>
      <c r="L5923" s="25">
        <v>0</v>
      </c>
      <c r="M5923" s="15">
        <v>110</v>
      </c>
      <c r="N5923" s="14">
        <v>3214.63</v>
      </c>
      <c r="O5923" s="16">
        <v>138</v>
      </c>
      <c r="P5923" s="16">
        <v>6270.59</v>
      </c>
      <c r="Q5923" s="16">
        <v>0</v>
      </c>
      <c r="R5923" s="16">
        <f>Q5923*16.876/100</f>
        <v>0</v>
      </c>
      <c r="S5923" s="17">
        <f t="shared" si="644"/>
        <v>0</v>
      </c>
      <c r="T5923" s="16">
        <v>0</v>
      </c>
      <c r="U5923" s="18">
        <f t="shared" si="645"/>
        <v>57.33</v>
      </c>
      <c r="V5923" s="18">
        <f t="shared" si="646"/>
        <v>29.7</v>
      </c>
      <c r="W5923" s="18">
        <f t="shared" si="647"/>
        <v>4.9863330000000001</v>
      </c>
      <c r="X5923" s="27"/>
      <c r="Y5923" s="19">
        <f t="shared" si="648"/>
        <v>34.686332999999998</v>
      </c>
      <c r="Z5923" s="18">
        <f t="shared" si="649"/>
        <v>40.572000000000003</v>
      </c>
      <c r="AA5923" s="12">
        <v>167</v>
      </c>
      <c r="AB5923" s="12">
        <v>4243.6099999999997</v>
      </c>
      <c r="AC5923" s="28">
        <f>+I5923+Y5923-Z5923</f>
        <v>73.92433299999999</v>
      </c>
      <c r="AD5923" s="20">
        <f t="shared" si="650"/>
        <v>0</v>
      </c>
      <c r="AE5923">
        <v>0</v>
      </c>
    </row>
    <row r="5924" spans="1:31" x14ac:dyDescent="0.25">
      <c r="A5924" s="9">
        <v>45291</v>
      </c>
      <c r="B5924" s="10" t="s">
        <v>358</v>
      </c>
      <c r="C5924" s="10" t="s">
        <v>278</v>
      </c>
      <c r="D5924" s="10" t="s">
        <v>40</v>
      </c>
      <c r="E5924" s="10" t="s">
        <v>30</v>
      </c>
      <c r="F5924" s="10">
        <v>270</v>
      </c>
      <c r="G5924" s="10">
        <v>294</v>
      </c>
      <c r="H5924" s="11">
        <f>SUMIFS(AA:AA,$A:$A,EOMONTH($A5924,-1),$B:$B,$B5924)</f>
        <v>243</v>
      </c>
      <c r="I5924" s="63">
        <f>ROUND(SUMIFS(AC:AC,$A:$A,EOMONTH($A5924,-1),$B:$B,$B5924),2)</f>
        <v>83.99</v>
      </c>
      <c r="J5924" s="11">
        <f>SUMIFS(AB:AB,$A:$A,EOMONTH($A5924,-1),$B:$B,$B5924)</f>
        <v>6299.17</v>
      </c>
      <c r="K5924" s="13">
        <v>0</v>
      </c>
      <c r="L5924" s="25">
        <v>0</v>
      </c>
      <c r="M5924" s="15">
        <v>195</v>
      </c>
      <c r="N5924" s="14">
        <v>5303.77</v>
      </c>
      <c r="O5924" s="16">
        <v>155</v>
      </c>
      <c r="P5924" s="16">
        <v>7180.95</v>
      </c>
      <c r="Q5924" s="16">
        <v>0</v>
      </c>
      <c r="R5924" s="16">
        <f>Q5924*16.876/100</f>
        <v>0</v>
      </c>
      <c r="S5924" s="17">
        <f t="shared" si="644"/>
        <v>0</v>
      </c>
      <c r="T5924" s="16">
        <v>0</v>
      </c>
      <c r="U5924" s="18">
        <f t="shared" si="645"/>
        <v>71.441999999999993</v>
      </c>
      <c r="V5924" s="18">
        <f t="shared" si="646"/>
        <v>52.65</v>
      </c>
      <c r="W5924" s="18">
        <f t="shared" si="647"/>
        <v>8.8394085000000011</v>
      </c>
      <c r="X5924" s="27"/>
      <c r="Y5924" s="19">
        <f t="shared" si="648"/>
        <v>61.489408499999996</v>
      </c>
      <c r="Z5924" s="18">
        <f t="shared" si="649"/>
        <v>45.57</v>
      </c>
      <c r="AA5924" s="12">
        <v>283</v>
      </c>
      <c r="AB5924" s="12">
        <v>7522.4</v>
      </c>
      <c r="AC5924" s="28">
        <f>+I5924+Y5924-Z5924</f>
        <v>99.909408499999984</v>
      </c>
      <c r="AD5924" s="20">
        <f t="shared" si="650"/>
        <v>0</v>
      </c>
      <c r="AE5924">
        <v>0</v>
      </c>
    </row>
    <row r="5925" spans="1:31" x14ac:dyDescent="0.25">
      <c r="A5925" s="9">
        <v>45291</v>
      </c>
      <c r="B5925" s="10" t="s">
        <v>359</v>
      </c>
      <c r="C5925" s="10" t="s">
        <v>278</v>
      </c>
      <c r="D5925" s="10" t="s">
        <v>40</v>
      </c>
      <c r="E5925" s="10" t="s">
        <v>30</v>
      </c>
      <c r="F5925" s="10">
        <v>270</v>
      </c>
      <c r="G5925" s="10">
        <v>294</v>
      </c>
      <c r="H5925" s="11">
        <f>SUMIFS(AA:AA,$A:$A,EOMONTH($A5925,-1),$B:$B,$B5925)</f>
        <v>197</v>
      </c>
      <c r="I5925" s="63">
        <f>ROUND(SUMIFS(AC:AC,$A:$A,EOMONTH($A5925,-1),$B:$B,$B5925),2)</f>
        <v>110.42</v>
      </c>
      <c r="J5925" s="11">
        <f>SUMIFS(AB:AB,$A:$A,EOMONTH($A5925,-1),$B:$B,$B5925)</f>
        <v>5845.14</v>
      </c>
      <c r="K5925" s="13">
        <v>0</v>
      </c>
      <c r="L5925" s="25">
        <v>0</v>
      </c>
      <c r="M5925" s="15">
        <v>636</v>
      </c>
      <c r="N5925" s="14">
        <v>17533.599999999999</v>
      </c>
      <c r="O5925" s="16">
        <v>375</v>
      </c>
      <c r="P5925" s="16">
        <v>15533.4</v>
      </c>
      <c r="Q5925" s="16">
        <v>0</v>
      </c>
      <c r="R5925" s="16">
        <f>Q5925*16.876/100</f>
        <v>0</v>
      </c>
      <c r="S5925" s="17">
        <f t="shared" si="644"/>
        <v>0</v>
      </c>
      <c r="T5925" s="16">
        <v>0</v>
      </c>
      <c r="U5925" s="18">
        <f t="shared" si="645"/>
        <v>57.917999999999999</v>
      </c>
      <c r="V5925" s="18">
        <f t="shared" si="646"/>
        <v>171.72</v>
      </c>
      <c r="W5925" s="18">
        <f t="shared" si="647"/>
        <v>28.830070800000001</v>
      </c>
      <c r="X5925" s="27"/>
      <c r="Y5925" s="19">
        <f t="shared" si="648"/>
        <v>200.55007080000001</v>
      </c>
      <c r="Z5925" s="18">
        <f t="shared" si="649"/>
        <v>110.25</v>
      </c>
      <c r="AA5925" s="12">
        <v>458</v>
      </c>
      <c r="AB5925" s="12">
        <v>12616.88</v>
      </c>
      <c r="AC5925" s="28">
        <f>+I5925+Y5925-Z5925</f>
        <v>200.72007080000003</v>
      </c>
      <c r="AD5925" s="20">
        <f t="shared" si="650"/>
        <v>0</v>
      </c>
      <c r="AE5925">
        <v>0</v>
      </c>
    </row>
    <row r="5926" spans="1:31" x14ac:dyDescent="0.25">
      <c r="A5926" s="9">
        <v>45291</v>
      </c>
      <c r="B5926" s="10" t="s">
        <v>360</v>
      </c>
      <c r="C5926" s="10" t="s">
        <v>278</v>
      </c>
      <c r="D5926" s="10" t="s">
        <v>40</v>
      </c>
      <c r="E5926" s="10" t="s">
        <v>30</v>
      </c>
      <c r="F5926" s="10">
        <v>270</v>
      </c>
      <c r="G5926" s="10">
        <v>294</v>
      </c>
      <c r="H5926" s="11">
        <f>SUMIFS(AA:AA,$A:$A,EOMONTH($A5926,-1),$B:$B,$B5926)</f>
        <v>547</v>
      </c>
      <c r="I5926" s="63">
        <f>ROUND(SUMIFS(AC:AC,$A:$A,EOMONTH($A5926,-1),$B:$B,$B5926),2)</f>
        <v>174.85</v>
      </c>
      <c r="J5926" s="11">
        <f>SUMIFS(AB:AB,$A:$A,EOMONTH($A5926,-1),$B:$B,$B5926)</f>
        <v>13262.84</v>
      </c>
      <c r="K5926" s="13">
        <v>0</v>
      </c>
      <c r="L5926" s="25">
        <v>0</v>
      </c>
      <c r="M5926" s="15">
        <v>630</v>
      </c>
      <c r="N5926" s="14">
        <v>17412.650000000001</v>
      </c>
      <c r="O5926" s="16">
        <v>600</v>
      </c>
      <c r="P5926" s="16">
        <v>25800.6</v>
      </c>
      <c r="Q5926" s="16">
        <v>0</v>
      </c>
      <c r="R5926" s="16">
        <f>Q5926*16.876/100</f>
        <v>0</v>
      </c>
      <c r="S5926" s="17">
        <f t="shared" si="644"/>
        <v>0</v>
      </c>
      <c r="T5926" s="16">
        <v>0</v>
      </c>
      <c r="U5926" s="18">
        <f t="shared" si="645"/>
        <v>160.81800000000001</v>
      </c>
      <c r="V5926" s="18">
        <f t="shared" si="646"/>
        <v>170.1</v>
      </c>
      <c r="W5926" s="18">
        <f t="shared" si="647"/>
        <v>28.558088999999999</v>
      </c>
      <c r="X5926" s="27"/>
      <c r="Y5926" s="19">
        <f t="shared" si="648"/>
        <v>198.65808899999999</v>
      </c>
      <c r="Z5926" s="18">
        <f t="shared" si="649"/>
        <v>176.4</v>
      </c>
      <c r="AA5926" s="12">
        <v>577</v>
      </c>
      <c r="AB5926" s="12">
        <v>15396.45</v>
      </c>
      <c r="AC5926" s="28">
        <f>+I5926+Y5926-Z5926</f>
        <v>197.10808899999998</v>
      </c>
      <c r="AD5926" s="20">
        <f t="shared" si="650"/>
        <v>0</v>
      </c>
      <c r="AE5926">
        <v>0</v>
      </c>
    </row>
    <row r="5927" spans="1:31" x14ac:dyDescent="0.25">
      <c r="A5927" s="9">
        <v>45291</v>
      </c>
      <c r="B5927" s="10" t="s">
        <v>361</v>
      </c>
      <c r="C5927" s="10" t="s">
        <v>278</v>
      </c>
      <c r="D5927" s="10" t="s">
        <v>40</v>
      </c>
      <c r="E5927" s="10" t="s">
        <v>30</v>
      </c>
      <c r="F5927" s="10">
        <v>270</v>
      </c>
      <c r="G5927" s="10">
        <v>294</v>
      </c>
      <c r="H5927" s="11">
        <f>SUMIFS(AA:AA,$A:$A,EOMONTH($A5927,-1),$B:$B,$B5927)</f>
        <v>226</v>
      </c>
      <c r="I5927" s="63">
        <f>ROUND(SUMIFS(AC:AC,$A:$A,EOMONTH($A5927,-1),$B:$B,$B5927),2)</f>
        <v>69.459999999999994</v>
      </c>
      <c r="J5927" s="11">
        <f>SUMIFS(AB:AB,$A:$A,EOMONTH($A5927,-1),$B:$B,$B5927)</f>
        <v>5464.42</v>
      </c>
      <c r="K5927" s="13">
        <v>0</v>
      </c>
      <c r="L5927" s="25">
        <v>0</v>
      </c>
      <c r="M5927" s="15">
        <v>630</v>
      </c>
      <c r="N5927" s="14">
        <v>18312.07</v>
      </c>
      <c r="O5927" s="16">
        <v>274</v>
      </c>
      <c r="P5927" s="16">
        <v>12580.09</v>
      </c>
      <c r="Q5927" s="16">
        <v>0</v>
      </c>
      <c r="R5927" s="16">
        <f>Q5927*16.876/100</f>
        <v>0</v>
      </c>
      <c r="S5927" s="17">
        <f t="shared" si="644"/>
        <v>0</v>
      </c>
      <c r="T5927" s="16">
        <v>0</v>
      </c>
      <c r="U5927" s="18">
        <f t="shared" si="645"/>
        <v>66.444000000000003</v>
      </c>
      <c r="V5927" s="18">
        <f t="shared" si="646"/>
        <v>170.1</v>
      </c>
      <c r="W5927" s="18">
        <f t="shared" si="647"/>
        <v>28.558088999999999</v>
      </c>
      <c r="X5927" s="27"/>
      <c r="Y5927" s="19">
        <f t="shared" si="648"/>
        <v>198.65808899999999</v>
      </c>
      <c r="Z5927" s="18">
        <f t="shared" si="649"/>
        <v>80.555999999999997</v>
      </c>
      <c r="AA5927" s="12">
        <v>582</v>
      </c>
      <c r="AB5927" s="12">
        <v>16165.78</v>
      </c>
      <c r="AC5927" s="28">
        <f>+I5927+Y5927-Z5927</f>
        <v>187.56208900000001</v>
      </c>
      <c r="AD5927" s="20">
        <f t="shared" si="650"/>
        <v>0</v>
      </c>
      <c r="AE5927">
        <v>0</v>
      </c>
    </row>
    <row r="5928" spans="1:31" x14ac:dyDescent="0.25">
      <c r="A5928" s="9">
        <v>45291</v>
      </c>
      <c r="B5928" s="10" t="s">
        <v>362</v>
      </c>
      <c r="C5928" s="10" t="s">
        <v>282</v>
      </c>
      <c r="D5928" s="10" t="s">
        <v>40</v>
      </c>
      <c r="E5928" s="10" t="s">
        <v>30</v>
      </c>
      <c r="F5928" s="10">
        <v>520</v>
      </c>
      <c r="G5928" s="10">
        <v>567</v>
      </c>
      <c r="H5928" s="11">
        <f>SUMIFS(AA:AA,$A:$A,EOMONTH($A5928,-1),$B:$B,$B5928)</f>
        <v>130</v>
      </c>
      <c r="I5928" s="63">
        <f>ROUND(SUMIFS(AC:AC,$A:$A,EOMONTH($A5928,-1),$B:$B,$B5928),2)</f>
        <v>95.31</v>
      </c>
      <c r="J5928" s="11">
        <f>SUMIFS(AB:AB,$A:$A,EOMONTH($A5928,-1),$B:$B,$B5928)</f>
        <v>8051.8</v>
      </c>
      <c r="K5928" s="13">
        <v>0</v>
      </c>
      <c r="L5928" s="25">
        <v>0</v>
      </c>
      <c r="M5928" s="15">
        <v>200</v>
      </c>
      <c r="N5928" s="14">
        <v>16746</v>
      </c>
      <c r="O5928" s="16">
        <v>245</v>
      </c>
      <c r="P5928" s="16">
        <v>24109</v>
      </c>
      <c r="Q5928" s="16">
        <v>0</v>
      </c>
      <c r="R5928" s="16">
        <f>Q5928*16.876/100</f>
        <v>0</v>
      </c>
      <c r="S5928" s="17">
        <f t="shared" si="644"/>
        <v>0</v>
      </c>
      <c r="T5928" s="16">
        <v>0</v>
      </c>
      <c r="U5928" s="18">
        <f t="shared" si="645"/>
        <v>73.709999999999994</v>
      </c>
      <c r="V5928" s="18">
        <f t="shared" si="646"/>
        <v>104</v>
      </c>
      <c r="W5928" s="18">
        <f t="shared" si="647"/>
        <v>17.460560000000001</v>
      </c>
      <c r="X5928" s="27"/>
      <c r="Y5928" s="19">
        <f t="shared" si="648"/>
        <v>121.46056</v>
      </c>
      <c r="Z5928" s="18">
        <f t="shared" si="649"/>
        <v>138.91499999999999</v>
      </c>
      <c r="AA5928" s="12">
        <v>85</v>
      </c>
      <c r="AB5928" s="12">
        <v>6322.35</v>
      </c>
      <c r="AC5928" s="28">
        <f>+I5928+Y5928-Z5928</f>
        <v>77.855559999999997</v>
      </c>
      <c r="AD5928" s="20">
        <f t="shared" si="650"/>
        <v>0</v>
      </c>
      <c r="AE5928">
        <v>0</v>
      </c>
    </row>
    <row r="5929" spans="1:31" x14ac:dyDescent="0.25">
      <c r="A5929" s="9">
        <v>45291</v>
      </c>
      <c r="B5929" s="10" t="s">
        <v>363</v>
      </c>
      <c r="C5929" s="10" t="s">
        <v>282</v>
      </c>
      <c r="D5929" s="10" t="s">
        <v>40</v>
      </c>
      <c r="E5929" s="10" t="s">
        <v>30</v>
      </c>
      <c r="F5929" s="10">
        <v>520</v>
      </c>
      <c r="G5929" s="10">
        <v>567</v>
      </c>
      <c r="H5929" s="11">
        <f>SUMIFS(AA:AA,$A:$A,EOMONTH($A5929,-1),$B:$B,$B5929)</f>
        <v>-64</v>
      </c>
      <c r="I5929" s="63">
        <f>ROUND(SUMIFS(AC:AC,$A:$A,EOMONTH($A5929,-1),$B:$B,$B5929),2)</f>
        <v>41.86</v>
      </c>
      <c r="J5929" s="11">
        <f>SUMIFS(AB:AB,$A:$A,EOMONTH($A5929,-1),$B:$B,$B5929)</f>
        <v>-6147.72</v>
      </c>
      <c r="K5929" s="13">
        <v>0</v>
      </c>
      <c r="L5929" s="25">
        <v>0</v>
      </c>
      <c r="M5929" s="15">
        <v>300</v>
      </c>
      <c r="N5929" s="14">
        <v>20313</v>
      </c>
      <c r="O5929" s="16">
        <v>80</v>
      </c>
      <c r="P5929" s="16">
        <v>7525.6</v>
      </c>
      <c r="Q5929" s="16">
        <v>0</v>
      </c>
      <c r="R5929" s="16">
        <f>Q5929*16.876/100</f>
        <v>0</v>
      </c>
      <c r="S5929" s="17">
        <f t="shared" si="644"/>
        <v>0</v>
      </c>
      <c r="T5929" s="16">
        <v>0</v>
      </c>
      <c r="U5929" s="18">
        <f t="shared" si="645"/>
        <v>-36.287999999999997</v>
      </c>
      <c r="V5929" s="18">
        <f t="shared" si="646"/>
        <v>156</v>
      </c>
      <c r="W5929" s="18">
        <f t="shared" si="647"/>
        <v>26.190840000000001</v>
      </c>
      <c r="X5929" s="27"/>
      <c r="Y5929" s="19">
        <f t="shared" si="648"/>
        <v>182.19084000000001</v>
      </c>
      <c r="Z5929" s="18">
        <f t="shared" si="649"/>
        <v>45.36</v>
      </c>
      <c r="AA5929" s="12">
        <v>156</v>
      </c>
      <c r="AB5929" s="12">
        <v>8748.48</v>
      </c>
      <c r="AC5929" s="28">
        <f>+I5929+Y5929-Z5929</f>
        <v>178.69083999999998</v>
      </c>
      <c r="AD5929" s="20">
        <f t="shared" si="650"/>
        <v>0</v>
      </c>
      <c r="AE5929">
        <v>0</v>
      </c>
    </row>
    <row r="5930" spans="1:31" x14ac:dyDescent="0.25">
      <c r="A5930" s="9">
        <v>45291</v>
      </c>
      <c r="B5930" s="10" t="s">
        <v>364</v>
      </c>
      <c r="C5930" s="10" t="s">
        <v>282</v>
      </c>
      <c r="D5930" s="10" t="s">
        <v>29</v>
      </c>
      <c r="E5930" s="10" t="s">
        <v>30</v>
      </c>
      <c r="F5930" s="10"/>
      <c r="G5930" s="10">
        <v>0</v>
      </c>
      <c r="H5930" s="11">
        <f>SUMIFS(AA:AA,$A:$A,EOMONTH($A5930,-1),$B:$B,$B5930)</f>
        <v>7</v>
      </c>
      <c r="I5930" s="63">
        <f>ROUND(SUMIFS(AC:AC,$A:$A,EOMONTH($A5930,-1),$B:$B,$B5930),2)</f>
        <v>0.32</v>
      </c>
      <c r="J5930" s="11">
        <f>SUMIFS(AB:AB,$A:$A,EOMONTH($A5930,-1),$B:$B,$B5930)</f>
        <v>619.01</v>
      </c>
      <c r="K5930" s="13">
        <v>0</v>
      </c>
      <c r="L5930" s="25">
        <v>0</v>
      </c>
      <c r="M5930" s="15">
        <v>0</v>
      </c>
      <c r="N5930" s="14">
        <v>0</v>
      </c>
      <c r="O5930" s="16">
        <v>0</v>
      </c>
      <c r="P5930" s="16">
        <v>0</v>
      </c>
      <c r="Q5930" s="16">
        <v>0</v>
      </c>
      <c r="R5930" s="16">
        <f>Q5930*16.876/100</f>
        <v>0</v>
      </c>
      <c r="S5930" s="17">
        <f t="shared" si="644"/>
        <v>0</v>
      </c>
      <c r="T5930" s="16">
        <v>0</v>
      </c>
      <c r="U5930" s="18">
        <f t="shared" si="645"/>
        <v>0</v>
      </c>
      <c r="V5930" s="18">
        <f t="shared" si="646"/>
        <v>0</v>
      </c>
      <c r="W5930" s="18">
        <f t="shared" si="647"/>
        <v>0</v>
      </c>
      <c r="X5930" s="27"/>
      <c r="Y5930" s="19">
        <f t="shared" si="648"/>
        <v>0</v>
      </c>
      <c r="Z5930" s="18">
        <f t="shared" si="649"/>
        <v>0</v>
      </c>
      <c r="AA5930" s="12">
        <v>7</v>
      </c>
      <c r="AB5930" s="12">
        <v>619.01</v>
      </c>
      <c r="AC5930" s="28">
        <f>+I5930+Y5930-Z5930</f>
        <v>0.32</v>
      </c>
      <c r="AD5930" s="20">
        <f t="shared" si="650"/>
        <v>0</v>
      </c>
      <c r="AE5930">
        <v>0</v>
      </c>
    </row>
    <row r="5931" spans="1:31" x14ac:dyDescent="0.25">
      <c r="A5931" s="9">
        <v>45291</v>
      </c>
      <c r="B5931" s="10" t="s">
        <v>365</v>
      </c>
      <c r="C5931" s="10" t="s">
        <v>282</v>
      </c>
      <c r="D5931" s="10" t="s">
        <v>40</v>
      </c>
      <c r="E5931" s="10" t="s">
        <v>30</v>
      </c>
      <c r="F5931" s="10">
        <v>520</v>
      </c>
      <c r="G5931" s="10">
        <v>567</v>
      </c>
      <c r="H5931" s="11">
        <f>SUMIFS(AA:AA,$A:$A,EOMONTH($A5931,-1),$B:$B,$B5931)</f>
        <v>-78</v>
      </c>
      <c r="I5931" s="63">
        <f>ROUND(SUMIFS(AC:AC,$A:$A,EOMONTH($A5931,-1),$B:$B,$B5931),2)</f>
        <v>111.54</v>
      </c>
      <c r="J5931" s="11">
        <f>SUMIFS(AB:AB,$A:$A,EOMONTH($A5931,-1),$B:$B,$B5931)</f>
        <v>-7638.47</v>
      </c>
      <c r="K5931" s="13">
        <v>0</v>
      </c>
      <c r="L5931" s="25">
        <v>0</v>
      </c>
      <c r="M5931" s="15">
        <v>400</v>
      </c>
      <c r="N5931" s="14">
        <v>27436</v>
      </c>
      <c r="O5931" s="16">
        <v>120</v>
      </c>
      <c r="P5931" s="16">
        <v>11288.4</v>
      </c>
      <c r="Q5931" s="16">
        <v>0</v>
      </c>
      <c r="R5931" s="16">
        <f>Q5931*16.876/100</f>
        <v>0</v>
      </c>
      <c r="S5931" s="17">
        <f t="shared" si="644"/>
        <v>0</v>
      </c>
      <c r="T5931" s="16">
        <v>0</v>
      </c>
      <c r="U5931" s="18">
        <f t="shared" si="645"/>
        <v>-44.225999999999999</v>
      </c>
      <c r="V5931" s="18">
        <f t="shared" si="646"/>
        <v>208</v>
      </c>
      <c r="W5931" s="18">
        <f t="shared" si="647"/>
        <v>34.921120000000002</v>
      </c>
      <c r="X5931" s="27"/>
      <c r="Y5931" s="19">
        <f t="shared" si="648"/>
        <v>242.92112</v>
      </c>
      <c r="Z5931" s="18">
        <f t="shared" si="649"/>
        <v>68.040000000000006</v>
      </c>
      <c r="AA5931" s="12">
        <v>202</v>
      </c>
      <c r="AB5931" s="12">
        <v>11678.48</v>
      </c>
      <c r="AC5931" s="28">
        <f>+I5931+Y5931-Z5931</f>
        <v>286.42111999999997</v>
      </c>
      <c r="AD5931" s="20">
        <f t="shared" si="650"/>
        <v>0</v>
      </c>
      <c r="AE5931">
        <v>0</v>
      </c>
    </row>
    <row r="5932" spans="1:31" x14ac:dyDescent="0.25">
      <c r="A5932" s="9">
        <v>45291</v>
      </c>
      <c r="B5932" s="10" t="s">
        <v>366</v>
      </c>
      <c r="C5932" s="10" t="s">
        <v>282</v>
      </c>
      <c r="D5932" s="10" t="s">
        <v>40</v>
      </c>
      <c r="E5932" s="10" t="s">
        <v>30</v>
      </c>
      <c r="F5932" s="10">
        <v>520</v>
      </c>
      <c r="G5932" s="10">
        <v>567</v>
      </c>
      <c r="H5932" s="11">
        <f>SUMIFS(AA:AA,$A:$A,EOMONTH($A5932,-1),$B:$B,$B5932)</f>
        <v>-22</v>
      </c>
      <c r="I5932" s="63">
        <f>ROUND(SUMIFS(AC:AC,$A:$A,EOMONTH($A5932,-1),$B:$B,$B5932),2)</f>
        <v>-60.5</v>
      </c>
      <c r="J5932" s="11">
        <f>SUMIFS(AB:AB,$A:$A,EOMONTH($A5932,-1),$B:$B,$B5932)</f>
        <v>-2301.6</v>
      </c>
      <c r="K5932" s="13">
        <v>0</v>
      </c>
      <c r="L5932" s="25">
        <v>0</v>
      </c>
      <c r="M5932" s="15">
        <v>0</v>
      </c>
      <c r="N5932" s="14">
        <v>0</v>
      </c>
      <c r="O5932" s="16">
        <v>25</v>
      </c>
      <c r="P5932" s="16">
        <v>2633</v>
      </c>
      <c r="Q5932" s="16">
        <v>0</v>
      </c>
      <c r="R5932" s="16">
        <f>Q5932*16.876/100</f>
        <v>0</v>
      </c>
      <c r="S5932" s="17">
        <f t="shared" si="644"/>
        <v>0</v>
      </c>
      <c r="T5932" s="16">
        <v>0</v>
      </c>
      <c r="U5932" s="18">
        <f t="shared" si="645"/>
        <v>-12.474</v>
      </c>
      <c r="V5932" s="18">
        <f t="shared" si="646"/>
        <v>0</v>
      </c>
      <c r="W5932" s="18">
        <f t="shared" si="647"/>
        <v>0</v>
      </c>
      <c r="X5932" s="27"/>
      <c r="Y5932" s="19">
        <f t="shared" si="648"/>
        <v>0</v>
      </c>
      <c r="Z5932" s="18">
        <f t="shared" si="649"/>
        <v>14.175000000000001</v>
      </c>
      <c r="AA5932" s="12">
        <v>-47</v>
      </c>
      <c r="AB5932" s="12">
        <v>-4934.6000000000004</v>
      </c>
      <c r="AC5932" s="28">
        <f>+I5932+Y5932-Z5932</f>
        <v>-74.674999999999997</v>
      </c>
      <c r="AD5932" s="20">
        <f t="shared" si="650"/>
        <v>80</v>
      </c>
      <c r="AE5932">
        <v>80</v>
      </c>
    </row>
    <row r="5933" spans="1:31" x14ac:dyDescent="0.25">
      <c r="A5933" s="9">
        <v>45291</v>
      </c>
      <c r="B5933" s="10" t="s">
        <v>367</v>
      </c>
      <c r="C5933" s="10" t="s">
        <v>282</v>
      </c>
      <c r="D5933" s="10" t="s">
        <v>40</v>
      </c>
      <c r="E5933" s="10" t="s">
        <v>30</v>
      </c>
      <c r="F5933" s="10">
        <v>520</v>
      </c>
      <c r="G5933" s="10">
        <v>567</v>
      </c>
      <c r="H5933" s="11">
        <f>SUMIFS(AA:AA,$A:$A,EOMONTH($A5933,-1),$B:$B,$B5933)</f>
        <v>87</v>
      </c>
      <c r="I5933" s="63">
        <f>ROUND(SUMIFS(AC:AC,$A:$A,EOMONTH($A5933,-1),$B:$B,$B5933),2)</f>
        <v>3.93</v>
      </c>
      <c r="J5933" s="11">
        <f>SUMIFS(AB:AB,$A:$A,EOMONTH($A5933,-1),$B:$B,$B5933)</f>
        <v>8111.01</v>
      </c>
      <c r="K5933" s="13">
        <v>0</v>
      </c>
      <c r="L5933" s="25">
        <v>0</v>
      </c>
      <c r="M5933" s="15">
        <v>0</v>
      </c>
      <c r="N5933" s="14">
        <v>0</v>
      </c>
      <c r="O5933" s="16">
        <v>0</v>
      </c>
      <c r="P5933" s="16">
        <v>0</v>
      </c>
      <c r="Q5933" s="16">
        <v>0</v>
      </c>
      <c r="R5933" s="16">
        <f>Q5933*16.876/100</f>
        <v>0</v>
      </c>
      <c r="S5933" s="17">
        <f t="shared" si="644"/>
        <v>0</v>
      </c>
      <c r="T5933" s="16">
        <v>0</v>
      </c>
      <c r="U5933" s="18">
        <f t="shared" si="645"/>
        <v>49.329000000000001</v>
      </c>
      <c r="V5933" s="18">
        <f t="shared" si="646"/>
        <v>0</v>
      </c>
      <c r="W5933" s="18">
        <f t="shared" si="647"/>
        <v>0</v>
      </c>
      <c r="X5933" s="27"/>
      <c r="Y5933" s="19">
        <f t="shared" si="648"/>
        <v>0</v>
      </c>
      <c r="Z5933" s="18">
        <f t="shared" si="649"/>
        <v>0</v>
      </c>
      <c r="AA5933" s="12">
        <v>87</v>
      </c>
      <c r="AB5933" s="12">
        <v>8111.01</v>
      </c>
      <c r="AC5933" s="28">
        <f>+I5933+Y5933-Z5933</f>
        <v>3.93</v>
      </c>
      <c r="AD5933" s="20">
        <f t="shared" si="650"/>
        <v>0</v>
      </c>
      <c r="AE5933">
        <v>0</v>
      </c>
    </row>
    <row r="5934" spans="1:31" x14ac:dyDescent="0.25">
      <c r="A5934" s="9">
        <v>45291</v>
      </c>
      <c r="B5934" s="10" t="s">
        <v>368</v>
      </c>
      <c r="C5934" s="10" t="s">
        <v>282</v>
      </c>
      <c r="D5934" s="10" t="s">
        <v>40</v>
      </c>
      <c r="E5934" s="10" t="s">
        <v>30</v>
      </c>
      <c r="F5934" s="10">
        <v>520</v>
      </c>
      <c r="G5934" s="10">
        <v>567</v>
      </c>
      <c r="H5934" s="11">
        <f>SUMIFS(AA:AA,$A:$A,EOMONTH($A5934,-1),$B:$B,$B5934)</f>
        <v>121</v>
      </c>
      <c r="I5934" s="63">
        <f>ROUND(SUMIFS(AC:AC,$A:$A,EOMONTH($A5934,-1),$B:$B,$B5934),2)</f>
        <v>5.46</v>
      </c>
      <c r="J5934" s="11">
        <f>SUMIFS(AB:AB,$A:$A,EOMONTH($A5934,-1),$B:$B,$B5934)</f>
        <v>8600.66</v>
      </c>
      <c r="K5934" s="13">
        <v>0</v>
      </c>
      <c r="L5934" s="25">
        <v>0</v>
      </c>
      <c r="M5934" s="15">
        <v>0</v>
      </c>
      <c r="N5934" s="14">
        <v>0</v>
      </c>
      <c r="O5934" s="16">
        <v>0</v>
      </c>
      <c r="P5934" s="16">
        <v>0</v>
      </c>
      <c r="Q5934" s="16">
        <v>0</v>
      </c>
      <c r="R5934" s="16">
        <f>Q5934*16.876/100</f>
        <v>0</v>
      </c>
      <c r="S5934" s="17">
        <f t="shared" si="644"/>
        <v>0</v>
      </c>
      <c r="T5934" s="16">
        <v>0</v>
      </c>
      <c r="U5934" s="18">
        <f t="shared" si="645"/>
        <v>68.606999999999999</v>
      </c>
      <c r="V5934" s="18">
        <f t="shared" si="646"/>
        <v>0</v>
      </c>
      <c r="W5934" s="18">
        <f t="shared" si="647"/>
        <v>0</v>
      </c>
      <c r="X5934" s="27"/>
      <c r="Y5934" s="19">
        <f t="shared" si="648"/>
        <v>0</v>
      </c>
      <c r="Z5934" s="18">
        <f t="shared" si="649"/>
        <v>0</v>
      </c>
      <c r="AA5934" s="12">
        <v>121</v>
      </c>
      <c r="AB5934" s="12">
        <v>8600.66</v>
      </c>
      <c r="AC5934" s="28">
        <f>+I5934+Y5934-Z5934</f>
        <v>5.46</v>
      </c>
      <c r="AD5934" s="20">
        <f t="shared" si="650"/>
        <v>0</v>
      </c>
      <c r="AE5934">
        <v>0</v>
      </c>
    </row>
    <row r="5935" spans="1:31" x14ac:dyDescent="0.25">
      <c r="A5935" s="59">
        <v>45291</v>
      </c>
      <c r="B5935" s="60" t="s">
        <v>369</v>
      </c>
      <c r="C5935" s="60" t="s">
        <v>282</v>
      </c>
      <c r="D5935" s="60" t="s">
        <v>40</v>
      </c>
      <c r="E5935" s="60" t="s">
        <v>30</v>
      </c>
      <c r="F5935" s="10"/>
      <c r="G5935" s="10"/>
      <c r="H5935" s="11"/>
      <c r="I5935" s="63">
        <f>ROUND(SUMIFS(AC:AC,$A:$A,EOMONTH($A5935,-1),$B:$B,$B5935),2)</f>
        <v>0.6</v>
      </c>
      <c r="J5935" s="11"/>
      <c r="K5935" s="13"/>
      <c r="L5935" s="25"/>
      <c r="M5935" s="15"/>
      <c r="N5935" s="14"/>
      <c r="O5935" s="16"/>
      <c r="P5935" s="16"/>
      <c r="Q5935" s="16"/>
      <c r="R5935" s="16"/>
      <c r="S5935" s="17">
        <f t="shared" si="644"/>
        <v>0</v>
      </c>
      <c r="T5935" s="16"/>
      <c r="U5935" s="18">
        <f t="shared" si="645"/>
        <v>0</v>
      </c>
      <c r="V5935" s="18">
        <f t="shared" si="646"/>
        <v>0</v>
      </c>
      <c r="W5935" s="18">
        <f t="shared" si="647"/>
        <v>0</v>
      </c>
      <c r="X5935" s="27"/>
      <c r="Y5935" s="19">
        <f t="shared" si="648"/>
        <v>0</v>
      </c>
      <c r="Z5935" s="18">
        <f t="shared" si="649"/>
        <v>0</v>
      </c>
      <c r="AA5935" s="12"/>
      <c r="AB5935" s="12"/>
      <c r="AC5935" s="28">
        <f>+I5935+Y5935-Z5935</f>
        <v>0.6</v>
      </c>
      <c r="AD5935" s="20">
        <f t="shared" si="650"/>
        <v>0</v>
      </c>
      <c r="AE5935">
        <v>0</v>
      </c>
    </row>
    <row r="5936" spans="1:31" x14ac:dyDescent="0.25">
      <c r="A5936" s="9">
        <v>45291</v>
      </c>
      <c r="B5936" s="10" t="s">
        <v>370</v>
      </c>
      <c r="C5936" s="10" t="s">
        <v>282</v>
      </c>
      <c r="D5936" s="10" t="s">
        <v>40</v>
      </c>
      <c r="E5936" s="10" t="s">
        <v>30</v>
      </c>
      <c r="F5936" s="10">
        <v>520</v>
      </c>
      <c r="G5936" s="10">
        <v>567</v>
      </c>
      <c r="H5936" s="11">
        <f>SUMIFS(AA:AA,$A:$A,EOMONTH($A5936,-1),$B:$B,$B5936)</f>
        <v>67</v>
      </c>
      <c r="I5936" s="63">
        <f>ROUND(SUMIFS(AC:AC,$A:$A,EOMONTH($A5936,-1),$B:$B,$B5936),2)</f>
        <v>-7.41</v>
      </c>
      <c r="J5936" s="11">
        <f>SUMIFS(AB:AB,$A:$A,EOMONTH($A5936,-1),$B:$B,$B5936)</f>
        <v>4735.96</v>
      </c>
      <c r="K5936" s="13">
        <v>0</v>
      </c>
      <c r="L5936" s="25">
        <v>0</v>
      </c>
      <c r="M5936" s="15">
        <v>0</v>
      </c>
      <c r="N5936" s="14">
        <v>0</v>
      </c>
      <c r="O5936" s="16">
        <v>0</v>
      </c>
      <c r="P5936" s="16">
        <v>0</v>
      </c>
      <c r="Q5936" s="16">
        <v>0</v>
      </c>
      <c r="R5936" s="16">
        <f>Q5936*16.876/100</f>
        <v>0</v>
      </c>
      <c r="S5936" s="17">
        <f t="shared" si="644"/>
        <v>0</v>
      </c>
      <c r="T5936" s="16">
        <v>0</v>
      </c>
      <c r="U5936" s="18">
        <f t="shared" si="645"/>
        <v>37.988999999999997</v>
      </c>
      <c r="V5936" s="18">
        <f t="shared" si="646"/>
        <v>0</v>
      </c>
      <c r="W5936" s="18">
        <f t="shared" si="647"/>
        <v>0</v>
      </c>
      <c r="X5936" s="27"/>
      <c r="Y5936" s="19">
        <f t="shared" si="648"/>
        <v>0</v>
      </c>
      <c r="Z5936" s="18">
        <f t="shared" si="649"/>
        <v>0</v>
      </c>
      <c r="AA5936" s="12">
        <v>67</v>
      </c>
      <c r="AB5936" s="12">
        <v>4735.96</v>
      </c>
      <c r="AC5936" s="28">
        <f>+I5936+Y5936-Z5936</f>
        <v>-7.41</v>
      </c>
      <c r="AD5936" s="20">
        <f t="shared" si="650"/>
        <v>10</v>
      </c>
      <c r="AE5936">
        <v>10</v>
      </c>
    </row>
    <row r="5937" spans="1:31" x14ac:dyDescent="0.25">
      <c r="A5937" s="9">
        <v>45291</v>
      </c>
      <c r="B5937" s="10" t="s">
        <v>371</v>
      </c>
      <c r="C5937" s="10" t="s">
        <v>282</v>
      </c>
      <c r="D5937" s="10" t="s">
        <v>40</v>
      </c>
      <c r="E5937" s="10" t="s">
        <v>30</v>
      </c>
      <c r="F5937" s="10">
        <v>520</v>
      </c>
      <c r="G5937" s="10">
        <v>567</v>
      </c>
      <c r="H5937" s="11">
        <f>SUMIFS(AA:AA,$A:$A,EOMONTH($A5937,-1),$B:$B,$B5937)</f>
        <v>-105</v>
      </c>
      <c r="I5937" s="63">
        <f>ROUND(SUMIFS(AC:AC,$A:$A,EOMONTH($A5937,-1),$B:$B,$B5937),2)</f>
        <v>-51.38</v>
      </c>
      <c r="J5937" s="11">
        <f>SUMIFS(AB:AB,$A:$A,EOMONTH($A5937,-1),$B:$B,$B5937)</f>
        <v>-10327</v>
      </c>
      <c r="K5937" s="13">
        <v>0</v>
      </c>
      <c r="L5937" s="25">
        <v>0</v>
      </c>
      <c r="M5937" s="15">
        <v>0</v>
      </c>
      <c r="N5937" s="14">
        <v>0</v>
      </c>
      <c r="O5937" s="16">
        <v>20</v>
      </c>
      <c r="P5937" s="16">
        <v>2103.8000000000002</v>
      </c>
      <c r="Q5937" s="16">
        <v>0</v>
      </c>
      <c r="R5937" s="16">
        <f>Q5937*16.876/100</f>
        <v>0</v>
      </c>
      <c r="S5937" s="17">
        <f t="shared" si="644"/>
        <v>0</v>
      </c>
      <c r="T5937" s="16">
        <v>0</v>
      </c>
      <c r="U5937" s="18">
        <f t="shared" si="645"/>
        <v>-59.534999999999997</v>
      </c>
      <c r="V5937" s="18">
        <f t="shared" si="646"/>
        <v>0</v>
      </c>
      <c r="W5937" s="18">
        <f t="shared" si="647"/>
        <v>0</v>
      </c>
      <c r="X5937" s="27"/>
      <c r="Y5937" s="19">
        <f t="shared" si="648"/>
        <v>0</v>
      </c>
      <c r="Z5937" s="18">
        <f t="shared" si="649"/>
        <v>11.34</v>
      </c>
      <c r="AA5937" s="12">
        <v>-125</v>
      </c>
      <c r="AB5937" s="12">
        <v>-12430.8</v>
      </c>
      <c r="AC5937" s="28">
        <f>+I5937+Y5937-Z5937</f>
        <v>-62.72</v>
      </c>
      <c r="AD5937" s="20">
        <f t="shared" si="650"/>
        <v>70</v>
      </c>
      <c r="AE5937">
        <v>70</v>
      </c>
    </row>
    <row r="5938" spans="1:31" x14ac:dyDescent="0.25">
      <c r="A5938" s="9">
        <v>45291</v>
      </c>
      <c r="B5938" s="10" t="s">
        <v>372</v>
      </c>
      <c r="C5938" s="10" t="s">
        <v>278</v>
      </c>
      <c r="D5938" s="10" t="s">
        <v>40</v>
      </c>
      <c r="E5938" s="10" t="s">
        <v>30</v>
      </c>
      <c r="F5938" s="10">
        <v>365</v>
      </c>
      <c r="G5938" s="10">
        <v>398</v>
      </c>
      <c r="H5938" s="11">
        <f>SUMIFS(AA:AA,$A:$A,EOMONTH($A5938,-1),$B:$B,$B5938)</f>
        <v>333</v>
      </c>
      <c r="I5938" s="63">
        <f>ROUND(SUMIFS(AC:AC,$A:$A,EOMONTH($A5938,-1),$B:$B,$B5938),2)</f>
        <v>139.28</v>
      </c>
      <c r="J5938" s="11">
        <f>SUMIFS(AB:AB,$A:$A,EOMONTH($A5938,-1),$B:$B,$B5938)</f>
        <v>11694.84</v>
      </c>
      <c r="K5938" s="13">
        <v>0</v>
      </c>
      <c r="L5938" s="25">
        <v>0</v>
      </c>
      <c r="M5938" s="15">
        <v>1173</v>
      </c>
      <c r="N5938" s="14">
        <v>47452.97</v>
      </c>
      <c r="O5938" s="16">
        <v>342</v>
      </c>
      <c r="P5938" s="16">
        <v>23725.040000000001</v>
      </c>
      <c r="Q5938" s="16">
        <v>0</v>
      </c>
      <c r="R5938" s="16">
        <f>Q5938*16.876/100</f>
        <v>0</v>
      </c>
      <c r="S5938" s="17">
        <f t="shared" si="644"/>
        <v>0</v>
      </c>
      <c r="T5938" s="16">
        <v>0</v>
      </c>
      <c r="U5938" s="18">
        <f t="shared" si="645"/>
        <v>132.53399999999999</v>
      </c>
      <c r="V5938" s="18">
        <f t="shared" si="646"/>
        <v>428.14499999999998</v>
      </c>
      <c r="W5938" s="18">
        <f t="shared" si="647"/>
        <v>71.881264049999999</v>
      </c>
      <c r="X5938" s="27"/>
      <c r="Y5938" s="19">
        <f t="shared" si="648"/>
        <v>500.02626405000001</v>
      </c>
      <c r="Z5938" s="18">
        <f t="shared" si="649"/>
        <v>136.11600000000001</v>
      </c>
      <c r="AA5938" s="12">
        <v>1164</v>
      </c>
      <c r="AB5938" s="12">
        <v>46552.07</v>
      </c>
      <c r="AC5938" s="28">
        <f>+I5938+Y5938-Z5938</f>
        <v>503.19026405</v>
      </c>
      <c r="AD5938" s="20">
        <f t="shared" si="650"/>
        <v>0</v>
      </c>
      <c r="AE5938">
        <v>0</v>
      </c>
    </row>
    <row r="5939" spans="1:31" x14ac:dyDescent="0.25">
      <c r="A5939" s="9">
        <v>45291</v>
      </c>
      <c r="B5939" s="10" t="s">
        <v>373</v>
      </c>
      <c r="C5939" s="10" t="s">
        <v>278</v>
      </c>
      <c r="D5939" s="10" t="s">
        <v>40</v>
      </c>
      <c r="E5939" s="10" t="s">
        <v>30</v>
      </c>
      <c r="F5939" s="10">
        <v>365</v>
      </c>
      <c r="G5939" s="10">
        <v>398</v>
      </c>
      <c r="H5939" s="11">
        <f>SUMIFS(AA:AA,$A:$A,EOMONTH($A5939,-1),$B:$B,$B5939)</f>
        <v>604</v>
      </c>
      <c r="I5939" s="63">
        <f>ROUND(SUMIFS(AC:AC,$A:$A,EOMONTH($A5939,-1),$B:$B,$B5939),2)</f>
        <v>110.21</v>
      </c>
      <c r="J5939" s="11">
        <f>SUMIFS(AB:AB,$A:$A,EOMONTH($A5939,-1),$B:$B,$B5939)</f>
        <v>17207.96</v>
      </c>
      <c r="K5939" s="13">
        <v>0</v>
      </c>
      <c r="L5939" s="25">
        <v>0</v>
      </c>
      <c r="M5939" s="15">
        <v>425</v>
      </c>
      <c r="N5939" s="14">
        <v>16566.55</v>
      </c>
      <c r="O5939" s="16">
        <v>171</v>
      </c>
      <c r="P5939" s="16">
        <v>11908.47</v>
      </c>
      <c r="Q5939" s="16">
        <v>0</v>
      </c>
      <c r="R5939" s="16">
        <f>Q5939*16.876/100</f>
        <v>0</v>
      </c>
      <c r="S5939" s="17">
        <f t="shared" si="644"/>
        <v>0</v>
      </c>
      <c r="T5939" s="16">
        <v>0</v>
      </c>
      <c r="U5939" s="18">
        <f t="shared" si="645"/>
        <v>240.392</v>
      </c>
      <c r="V5939" s="18">
        <f t="shared" si="646"/>
        <v>155.125</v>
      </c>
      <c r="W5939" s="18">
        <f t="shared" si="647"/>
        <v>26.043936250000002</v>
      </c>
      <c r="X5939" s="27"/>
      <c r="Y5939" s="19">
        <f t="shared" si="648"/>
        <v>181.16893625</v>
      </c>
      <c r="Z5939" s="18">
        <f t="shared" si="649"/>
        <v>68.058000000000007</v>
      </c>
      <c r="AA5939" s="12">
        <v>858</v>
      </c>
      <c r="AB5939" s="12">
        <v>28771.59</v>
      </c>
      <c r="AC5939" s="28">
        <f>+I5939+Y5939-Z5939</f>
        <v>223.32093624999999</v>
      </c>
      <c r="AD5939" s="20">
        <f t="shared" si="650"/>
        <v>0</v>
      </c>
      <c r="AE5939">
        <v>0</v>
      </c>
    </row>
    <row r="5940" spans="1:31" x14ac:dyDescent="0.25">
      <c r="A5940" s="9">
        <v>45291</v>
      </c>
      <c r="B5940" s="10" t="s">
        <v>374</v>
      </c>
      <c r="C5940" s="10" t="s">
        <v>278</v>
      </c>
      <c r="D5940" s="10" t="s">
        <v>40</v>
      </c>
      <c r="E5940" s="10" t="s">
        <v>30</v>
      </c>
      <c r="F5940" s="10">
        <v>365</v>
      </c>
      <c r="G5940" s="10">
        <v>398</v>
      </c>
      <c r="H5940" s="11">
        <f>SUMIFS(AA:AA,$A:$A,EOMONTH($A5940,-1),$B:$B,$B5940)</f>
        <v>196</v>
      </c>
      <c r="I5940" s="63">
        <f>ROUND(SUMIFS(AC:AC,$A:$A,EOMONTH($A5940,-1),$B:$B,$B5940),2)</f>
        <v>-5.18</v>
      </c>
      <c r="J5940" s="11">
        <f>SUMIFS(AB:AB,$A:$A,EOMONTH($A5940,-1),$B:$B,$B5940)</f>
        <v>7531.19</v>
      </c>
      <c r="K5940" s="13">
        <v>0</v>
      </c>
      <c r="L5940" s="25">
        <v>0</v>
      </c>
      <c r="M5940" s="15">
        <v>425</v>
      </c>
      <c r="N5940" s="14">
        <v>16390.810000000001</v>
      </c>
      <c r="O5940" s="16">
        <v>109</v>
      </c>
      <c r="P5940" s="16">
        <v>7679.37</v>
      </c>
      <c r="Q5940" s="16">
        <v>0</v>
      </c>
      <c r="R5940" s="16">
        <f>Q5940*16.876/100</f>
        <v>0</v>
      </c>
      <c r="S5940" s="17">
        <f t="shared" si="644"/>
        <v>0</v>
      </c>
      <c r="T5940" s="16">
        <v>0</v>
      </c>
      <c r="U5940" s="18">
        <f t="shared" si="645"/>
        <v>78.007999999999996</v>
      </c>
      <c r="V5940" s="18">
        <f t="shared" si="646"/>
        <v>155.125</v>
      </c>
      <c r="W5940" s="18">
        <f t="shared" si="647"/>
        <v>26.043936250000002</v>
      </c>
      <c r="X5940" s="27"/>
      <c r="Y5940" s="19">
        <f t="shared" si="648"/>
        <v>181.16893625</v>
      </c>
      <c r="Z5940" s="18">
        <f t="shared" si="649"/>
        <v>43.381999999999998</v>
      </c>
      <c r="AA5940" s="12">
        <v>512</v>
      </c>
      <c r="AB5940" s="12">
        <v>19700.28</v>
      </c>
      <c r="AC5940" s="28">
        <f>+I5940+Y5940-Z5940</f>
        <v>132.60693624999999</v>
      </c>
      <c r="AD5940" s="20">
        <f t="shared" si="650"/>
        <v>0</v>
      </c>
      <c r="AE5940">
        <v>0</v>
      </c>
    </row>
    <row r="5941" spans="1:31" x14ac:dyDescent="0.25">
      <c r="A5941" s="9">
        <v>45291</v>
      </c>
      <c r="B5941" s="10" t="s">
        <v>375</v>
      </c>
      <c r="C5941" s="10" t="s">
        <v>278</v>
      </c>
      <c r="D5941" s="10" t="s">
        <v>40</v>
      </c>
      <c r="E5941" s="10" t="s">
        <v>30</v>
      </c>
      <c r="F5941" s="10">
        <v>365</v>
      </c>
      <c r="G5941" s="10">
        <v>398</v>
      </c>
      <c r="H5941" s="11">
        <f>SUMIFS(AA:AA,$A:$A,EOMONTH($A5941,-1),$B:$B,$B5941)</f>
        <v>-48</v>
      </c>
      <c r="I5941" s="63">
        <f>ROUND(SUMIFS(AC:AC,$A:$A,EOMONTH($A5941,-1),$B:$B,$B5941),2)</f>
        <v>-129.41999999999999</v>
      </c>
      <c r="J5941" s="11">
        <f>SUMIFS(AB:AB,$A:$A,EOMONTH($A5941,-1),$B:$B,$B5941)</f>
        <v>-2714.34</v>
      </c>
      <c r="K5941" s="13">
        <v>0</v>
      </c>
      <c r="L5941" s="25">
        <v>0</v>
      </c>
      <c r="M5941" s="15">
        <v>437</v>
      </c>
      <c r="N5941" s="14">
        <v>16605.810000000001</v>
      </c>
      <c r="O5941" s="16">
        <v>200</v>
      </c>
      <c r="P5941" s="16">
        <v>13803</v>
      </c>
      <c r="Q5941" s="16">
        <v>0</v>
      </c>
      <c r="R5941" s="16">
        <f>Q5941*16.876/100</f>
        <v>0</v>
      </c>
      <c r="S5941" s="17">
        <f t="shared" si="644"/>
        <v>0</v>
      </c>
      <c r="T5941" s="16">
        <v>0</v>
      </c>
      <c r="U5941" s="18">
        <f t="shared" si="645"/>
        <v>-19.103999999999999</v>
      </c>
      <c r="V5941" s="18">
        <f t="shared" si="646"/>
        <v>159.505</v>
      </c>
      <c r="W5941" s="18">
        <f t="shared" si="647"/>
        <v>26.779294450000002</v>
      </c>
      <c r="X5941" s="27"/>
      <c r="Y5941" s="19">
        <f t="shared" si="648"/>
        <v>186.28429445</v>
      </c>
      <c r="Z5941" s="18">
        <f t="shared" si="649"/>
        <v>79.599999999999994</v>
      </c>
      <c r="AA5941" s="12">
        <v>189</v>
      </c>
      <c r="AB5941" s="12">
        <v>7239.76</v>
      </c>
      <c r="AC5941" s="28">
        <f>+I5941+Y5941-Z5941</f>
        <v>-22.735705549999977</v>
      </c>
      <c r="AD5941" s="20">
        <f t="shared" si="650"/>
        <v>30</v>
      </c>
      <c r="AE5941">
        <v>30</v>
      </c>
    </row>
    <row r="5942" spans="1:31" x14ac:dyDescent="0.25">
      <c r="A5942" s="9">
        <v>45291</v>
      </c>
      <c r="B5942" s="10" t="s">
        <v>376</v>
      </c>
      <c r="C5942" s="10" t="s">
        <v>278</v>
      </c>
      <c r="D5942" s="10" t="s">
        <v>40</v>
      </c>
      <c r="E5942" s="10" t="s">
        <v>30</v>
      </c>
      <c r="F5942" s="10">
        <v>365</v>
      </c>
      <c r="G5942" s="10">
        <v>398</v>
      </c>
      <c r="H5942" s="11">
        <f>SUMIFS(AA:AA,$A:$A,EOMONTH($A5942,-1),$B:$B,$B5942)</f>
        <v>347</v>
      </c>
      <c r="I5942" s="63">
        <f>ROUND(SUMIFS(AC:AC,$A:$A,EOMONTH($A5942,-1),$B:$B,$B5942),2)</f>
        <v>60.55</v>
      </c>
      <c r="J5942" s="11">
        <f>SUMIFS(AB:AB,$A:$A,EOMONTH($A5942,-1),$B:$B,$B5942)</f>
        <v>13031.3</v>
      </c>
      <c r="K5942" s="13">
        <v>0</v>
      </c>
      <c r="L5942" s="25">
        <v>0</v>
      </c>
      <c r="M5942" s="15">
        <v>930</v>
      </c>
      <c r="N5942" s="14">
        <v>37397.919999999998</v>
      </c>
      <c r="O5942" s="16">
        <v>360</v>
      </c>
      <c r="P5942" s="16">
        <v>24882.6</v>
      </c>
      <c r="Q5942" s="16">
        <v>0</v>
      </c>
      <c r="R5942" s="16">
        <f>Q5942*16.876/100</f>
        <v>0</v>
      </c>
      <c r="S5942" s="17">
        <f t="shared" si="644"/>
        <v>0</v>
      </c>
      <c r="T5942" s="16">
        <v>0</v>
      </c>
      <c r="U5942" s="18">
        <f t="shared" si="645"/>
        <v>138.10599999999999</v>
      </c>
      <c r="V5942" s="18">
        <f t="shared" si="646"/>
        <v>339.45</v>
      </c>
      <c r="W5942" s="18">
        <f t="shared" si="647"/>
        <v>56.990260500000005</v>
      </c>
      <c r="X5942" s="27"/>
      <c r="Y5942" s="19">
        <f t="shared" si="648"/>
        <v>396.44026050000002</v>
      </c>
      <c r="Z5942" s="18">
        <f t="shared" si="649"/>
        <v>143.28</v>
      </c>
      <c r="AA5942" s="12">
        <v>917</v>
      </c>
      <c r="AB5942" s="12">
        <v>36856.94</v>
      </c>
      <c r="AC5942" s="28">
        <f>+I5942+Y5942-Z5942</f>
        <v>313.7102605</v>
      </c>
      <c r="AD5942" s="20">
        <f t="shared" si="650"/>
        <v>0</v>
      </c>
      <c r="AE5942">
        <v>0</v>
      </c>
    </row>
    <row r="5943" spans="1:31" x14ac:dyDescent="0.25">
      <c r="A5943" s="9">
        <v>45291</v>
      </c>
      <c r="B5943" s="10" t="s">
        <v>377</v>
      </c>
      <c r="C5943" s="10" t="s">
        <v>278</v>
      </c>
      <c r="D5943" s="10" t="s">
        <v>40</v>
      </c>
      <c r="E5943" s="10" t="s">
        <v>30</v>
      </c>
      <c r="F5943" s="10">
        <v>365</v>
      </c>
      <c r="G5943" s="10">
        <v>398</v>
      </c>
      <c r="H5943" s="11">
        <f>SUMIFS(AA:AA,$A:$A,EOMONTH($A5943,-1),$B:$B,$B5943)</f>
        <v>180</v>
      </c>
      <c r="I5943" s="63">
        <f>ROUND(SUMIFS(AC:AC,$A:$A,EOMONTH($A5943,-1),$B:$B,$B5943),2)</f>
        <v>112.96</v>
      </c>
      <c r="J5943" s="11">
        <f>SUMIFS(AB:AB,$A:$A,EOMONTH($A5943,-1),$B:$B,$B5943)</f>
        <v>5092.2</v>
      </c>
      <c r="K5943" s="13">
        <v>0</v>
      </c>
      <c r="L5943" s="25">
        <v>0</v>
      </c>
      <c r="M5943" s="15">
        <v>517</v>
      </c>
      <c r="N5943" s="14">
        <v>20634.53</v>
      </c>
      <c r="O5943" s="16">
        <v>122</v>
      </c>
      <c r="P5943" s="16">
        <v>8475.9599999999991</v>
      </c>
      <c r="Q5943" s="16">
        <v>0</v>
      </c>
      <c r="R5943" s="16">
        <f>Q5943*16.876/100</f>
        <v>0</v>
      </c>
      <c r="S5943" s="17">
        <f t="shared" si="644"/>
        <v>0</v>
      </c>
      <c r="T5943" s="16">
        <v>0</v>
      </c>
      <c r="U5943" s="18">
        <f t="shared" si="645"/>
        <v>71.64</v>
      </c>
      <c r="V5943" s="18">
        <f t="shared" si="646"/>
        <v>188.70500000000001</v>
      </c>
      <c r="W5943" s="18">
        <f t="shared" si="647"/>
        <v>31.681682450000004</v>
      </c>
      <c r="X5943" s="27"/>
      <c r="Y5943" s="19">
        <f t="shared" si="648"/>
        <v>220.38668245000002</v>
      </c>
      <c r="Z5943" s="18">
        <f t="shared" si="649"/>
        <v>48.555999999999997</v>
      </c>
      <c r="AA5943" s="12">
        <v>575</v>
      </c>
      <c r="AB5943" s="12">
        <v>22073.38</v>
      </c>
      <c r="AC5943" s="28">
        <f>+I5943+Y5943-Z5943</f>
        <v>284.79068245000002</v>
      </c>
      <c r="AD5943" s="20">
        <f t="shared" si="650"/>
        <v>0</v>
      </c>
      <c r="AE5943">
        <v>0</v>
      </c>
    </row>
    <row r="5944" spans="1:31" x14ac:dyDescent="0.25">
      <c r="A5944" s="9">
        <v>45291</v>
      </c>
      <c r="B5944" s="10" t="s">
        <v>378</v>
      </c>
      <c r="C5944" s="10" t="s">
        <v>282</v>
      </c>
      <c r="D5944" s="10" t="s">
        <v>29</v>
      </c>
      <c r="E5944" s="10" t="s">
        <v>30</v>
      </c>
      <c r="F5944" s="10"/>
      <c r="G5944" s="10">
        <v>0</v>
      </c>
      <c r="H5944" s="11">
        <f>SUMIFS(AA:AA,$A:$A,EOMONTH($A5944,-1),$B:$B,$B5944)</f>
        <v>1</v>
      </c>
      <c r="I5944" s="63">
        <f>ROUND(SUMIFS(AC:AC,$A:$A,EOMONTH($A5944,-1),$B:$B,$B5944),2)</f>
        <v>0.05</v>
      </c>
      <c r="J5944" s="11">
        <f>SUMIFS(AB:AB,$A:$A,EOMONTH($A5944,-1),$B:$B,$B5944)</f>
        <v>111.02</v>
      </c>
      <c r="K5944" s="13">
        <v>0</v>
      </c>
      <c r="L5944" s="25">
        <v>0</v>
      </c>
      <c r="M5944" s="15">
        <v>0</v>
      </c>
      <c r="N5944" s="14">
        <v>0</v>
      </c>
      <c r="O5944" s="16">
        <v>0</v>
      </c>
      <c r="P5944" s="16">
        <v>0</v>
      </c>
      <c r="Q5944" s="16">
        <v>0</v>
      </c>
      <c r="R5944" s="16">
        <f>Q5944*16.876/100</f>
        <v>0</v>
      </c>
      <c r="S5944" s="17">
        <f t="shared" si="644"/>
        <v>0</v>
      </c>
      <c r="T5944" s="16">
        <v>0</v>
      </c>
      <c r="U5944" s="18">
        <f t="shared" si="645"/>
        <v>0</v>
      </c>
      <c r="V5944" s="18">
        <f t="shared" si="646"/>
        <v>0</v>
      </c>
      <c r="W5944" s="18">
        <f t="shared" si="647"/>
        <v>0</v>
      </c>
      <c r="X5944" s="27"/>
      <c r="Y5944" s="19">
        <f t="shared" si="648"/>
        <v>0</v>
      </c>
      <c r="Z5944" s="18">
        <f t="shared" si="649"/>
        <v>0</v>
      </c>
      <c r="AA5944" s="12">
        <v>1</v>
      </c>
      <c r="AB5944" s="12">
        <v>111.02</v>
      </c>
      <c r="AC5944" s="28">
        <f>+I5944+Y5944-Z5944</f>
        <v>0.05</v>
      </c>
      <c r="AD5944" s="20">
        <f t="shared" si="650"/>
        <v>0</v>
      </c>
      <c r="AE5944">
        <v>0</v>
      </c>
    </row>
    <row r="5945" spans="1:31" x14ac:dyDescent="0.25">
      <c r="A5945" s="9">
        <v>45291</v>
      </c>
      <c r="B5945" s="10" t="s">
        <v>379</v>
      </c>
      <c r="C5945" s="10" t="s">
        <v>282</v>
      </c>
      <c r="D5945" s="10" t="s">
        <v>40</v>
      </c>
      <c r="E5945" s="10" t="s">
        <v>30</v>
      </c>
      <c r="F5945" s="10">
        <v>590</v>
      </c>
      <c r="G5945" s="10">
        <v>643</v>
      </c>
      <c r="H5945" s="11">
        <f>SUMIFS(AA:AA,$A:$A,EOMONTH($A5945,-1),$B:$B,$B5945)</f>
        <v>-90</v>
      </c>
      <c r="I5945" s="63">
        <f>ROUND(SUMIFS(AC:AC,$A:$A,EOMONTH($A5945,-1),$B:$B,$B5945),2)</f>
        <v>-20.86</v>
      </c>
      <c r="J5945" s="11">
        <f>SUMIFS(AB:AB,$A:$A,EOMONTH($A5945,-1),$B:$B,$B5945)</f>
        <v>-10711.7</v>
      </c>
      <c r="K5945" s="13">
        <v>0</v>
      </c>
      <c r="L5945" s="25">
        <v>0</v>
      </c>
      <c r="M5945" s="15">
        <v>400</v>
      </c>
      <c r="N5945" s="14">
        <v>28480</v>
      </c>
      <c r="O5945" s="16">
        <v>80</v>
      </c>
      <c r="P5945" s="16">
        <v>8881.6</v>
      </c>
      <c r="Q5945" s="16">
        <v>0</v>
      </c>
      <c r="R5945" s="16">
        <f>Q5945*16.876/100</f>
        <v>0</v>
      </c>
      <c r="S5945" s="17">
        <f t="shared" si="644"/>
        <v>0</v>
      </c>
      <c r="T5945" s="16">
        <v>0</v>
      </c>
      <c r="U5945" s="18">
        <f t="shared" si="645"/>
        <v>-57.87</v>
      </c>
      <c r="V5945" s="18">
        <f t="shared" si="646"/>
        <v>236</v>
      </c>
      <c r="W5945" s="18">
        <f t="shared" si="647"/>
        <v>39.622039999999998</v>
      </c>
      <c r="X5945" s="27"/>
      <c r="Y5945" s="19">
        <f t="shared" si="648"/>
        <v>275.62203999999997</v>
      </c>
      <c r="Z5945" s="18">
        <f t="shared" si="649"/>
        <v>51.44</v>
      </c>
      <c r="AA5945" s="12">
        <v>230</v>
      </c>
      <c r="AB5945" s="12">
        <v>15251.6</v>
      </c>
      <c r="AC5945" s="28">
        <f>+I5945+Y5945-Z5945</f>
        <v>203.32203999999996</v>
      </c>
      <c r="AD5945" s="20">
        <f t="shared" si="650"/>
        <v>0</v>
      </c>
      <c r="AE5945">
        <v>0</v>
      </c>
    </row>
    <row r="5946" spans="1:31" x14ac:dyDescent="0.25">
      <c r="A5946" s="9">
        <v>45291</v>
      </c>
      <c r="B5946" s="10" t="s">
        <v>380</v>
      </c>
      <c r="C5946" s="10" t="s">
        <v>282</v>
      </c>
      <c r="D5946" s="10" t="s">
        <v>40</v>
      </c>
      <c r="E5946" s="10" t="s">
        <v>30</v>
      </c>
      <c r="F5946" s="10">
        <v>590</v>
      </c>
      <c r="G5946" s="10">
        <v>643</v>
      </c>
      <c r="H5946" s="11">
        <f>SUMIFS(AA:AA,$A:$A,EOMONTH($A5946,-1),$B:$B,$B5946)</f>
        <v>-59</v>
      </c>
      <c r="I5946" s="63">
        <f>ROUND(SUMIFS(AC:AC,$A:$A,EOMONTH($A5946,-1),$B:$B,$B5946),2)</f>
        <v>-2.82</v>
      </c>
      <c r="J5946" s="11">
        <f>SUMIFS(AB:AB,$A:$A,EOMONTH($A5946,-1),$B:$B,$B5946)</f>
        <v>-6591.14</v>
      </c>
      <c r="K5946" s="13">
        <v>0</v>
      </c>
      <c r="L5946" s="25">
        <v>0</v>
      </c>
      <c r="M5946" s="15">
        <v>200</v>
      </c>
      <c r="N5946" s="14">
        <v>14236</v>
      </c>
      <c r="O5946" s="16">
        <v>5</v>
      </c>
      <c r="P5946" s="16">
        <v>606.29999999999995</v>
      </c>
      <c r="Q5946" s="16">
        <v>0</v>
      </c>
      <c r="R5946" s="16">
        <f>Q5946*16.876/100</f>
        <v>0</v>
      </c>
      <c r="S5946" s="17">
        <f t="shared" si="644"/>
        <v>0</v>
      </c>
      <c r="T5946" s="16">
        <v>0</v>
      </c>
      <c r="U5946" s="18">
        <f t="shared" si="645"/>
        <v>-37.936999999999998</v>
      </c>
      <c r="V5946" s="18">
        <f t="shared" si="646"/>
        <v>118</v>
      </c>
      <c r="W5946" s="18">
        <f t="shared" si="647"/>
        <v>19.811019999999999</v>
      </c>
      <c r="X5946" s="27"/>
      <c r="Y5946" s="19">
        <f t="shared" si="648"/>
        <v>137.81101999999998</v>
      </c>
      <c r="Z5946" s="18">
        <f t="shared" si="649"/>
        <v>3.2149999999999999</v>
      </c>
      <c r="AA5946" s="12">
        <v>136</v>
      </c>
      <c r="AB5946" s="12">
        <v>9082.8799999999992</v>
      </c>
      <c r="AC5946" s="28">
        <f>+I5946+Y5946-Z5946</f>
        <v>131.77601999999999</v>
      </c>
      <c r="AD5946" s="20">
        <f t="shared" si="650"/>
        <v>0</v>
      </c>
      <c r="AE5946">
        <v>0</v>
      </c>
    </row>
    <row r="5947" spans="1:31" x14ac:dyDescent="0.25">
      <c r="A5947" s="9">
        <v>45291</v>
      </c>
      <c r="B5947" s="10" t="s">
        <v>381</v>
      </c>
      <c r="C5947" s="10" t="s">
        <v>282</v>
      </c>
      <c r="D5947" s="10" t="s">
        <v>40</v>
      </c>
      <c r="E5947" s="10" t="s">
        <v>30</v>
      </c>
      <c r="F5947" s="10">
        <v>590</v>
      </c>
      <c r="G5947" s="10">
        <v>643</v>
      </c>
      <c r="H5947" s="11">
        <f>SUMIFS(AA:AA,$A:$A,EOMONTH($A5947,-1),$B:$B,$B5947)</f>
        <v>-55</v>
      </c>
      <c r="I5947" s="63">
        <f>ROUND(SUMIFS(AC:AC,$A:$A,EOMONTH($A5947,-1),$B:$B,$B5947),2)</f>
        <v>63.84</v>
      </c>
      <c r="J5947" s="11">
        <f>SUMIFS(AB:AB,$A:$A,EOMONTH($A5947,-1),$B:$B,$B5947)</f>
        <v>-6826</v>
      </c>
      <c r="K5947" s="13">
        <v>0</v>
      </c>
      <c r="L5947" s="25">
        <v>0</v>
      </c>
      <c r="M5947" s="15">
        <v>400</v>
      </c>
      <c r="N5947" s="14">
        <v>28412</v>
      </c>
      <c r="O5947" s="16">
        <v>120</v>
      </c>
      <c r="P5947" s="16">
        <v>13940.4</v>
      </c>
      <c r="Q5947" s="16">
        <v>0</v>
      </c>
      <c r="R5947" s="16">
        <f>Q5947*16.876/100</f>
        <v>0</v>
      </c>
      <c r="S5947" s="17">
        <f t="shared" si="644"/>
        <v>0</v>
      </c>
      <c r="T5947" s="16">
        <v>0</v>
      </c>
      <c r="U5947" s="18">
        <f t="shared" si="645"/>
        <v>-35.365000000000002</v>
      </c>
      <c r="V5947" s="18">
        <f t="shared" si="646"/>
        <v>236</v>
      </c>
      <c r="W5947" s="18">
        <f t="shared" si="647"/>
        <v>39.622039999999998</v>
      </c>
      <c r="X5947" s="27"/>
      <c r="Y5947" s="19">
        <f t="shared" si="648"/>
        <v>275.62203999999997</v>
      </c>
      <c r="Z5947" s="18">
        <f t="shared" si="649"/>
        <v>77.16</v>
      </c>
      <c r="AA5947" s="12">
        <v>225</v>
      </c>
      <c r="AB5947" s="12">
        <v>15452.95</v>
      </c>
      <c r="AC5947" s="28">
        <f>+I5947+Y5947-Z5947</f>
        <v>262.30204000000003</v>
      </c>
      <c r="AD5947" s="20">
        <f t="shared" si="650"/>
        <v>0</v>
      </c>
      <c r="AE5947">
        <v>0</v>
      </c>
    </row>
    <row r="5948" spans="1:31" x14ac:dyDescent="0.25">
      <c r="A5948" s="9">
        <v>45291</v>
      </c>
      <c r="B5948" s="10" t="s">
        <v>382</v>
      </c>
      <c r="C5948" s="10" t="s">
        <v>282</v>
      </c>
      <c r="D5948" s="10" t="s">
        <v>40</v>
      </c>
      <c r="E5948" s="10" t="s">
        <v>30</v>
      </c>
      <c r="F5948" s="10">
        <v>590</v>
      </c>
      <c r="G5948" s="10">
        <v>643</v>
      </c>
      <c r="H5948" s="11">
        <f>SUMIFS(AA:AA,$A:$A,EOMONTH($A5948,-1),$B:$B,$B5948)</f>
        <v>-65</v>
      </c>
      <c r="I5948" s="63">
        <f>ROUND(SUMIFS(AC:AC,$A:$A,EOMONTH($A5948,-1),$B:$B,$B5948),2)</f>
        <v>-8.0399999999999991</v>
      </c>
      <c r="J5948" s="11">
        <f>SUMIFS(AB:AB,$A:$A,EOMONTH($A5948,-1),$B:$B,$B5948)</f>
        <v>-7345.2</v>
      </c>
      <c r="K5948" s="13">
        <v>0</v>
      </c>
      <c r="L5948" s="25">
        <v>0</v>
      </c>
      <c r="M5948" s="15">
        <v>400</v>
      </c>
      <c r="N5948" s="14">
        <v>28364</v>
      </c>
      <c r="O5948" s="16">
        <v>85</v>
      </c>
      <c r="P5948" s="16">
        <v>9487.9</v>
      </c>
      <c r="Q5948" s="16">
        <v>0</v>
      </c>
      <c r="R5948" s="16">
        <f>Q5948*16.876/100</f>
        <v>0</v>
      </c>
      <c r="S5948" s="17">
        <f t="shared" si="644"/>
        <v>0</v>
      </c>
      <c r="T5948" s="16">
        <v>0</v>
      </c>
      <c r="U5948" s="18">
        <f t="shared" si="645"/>
        <v>-41.795000000000002</v>
      </c>
      <c r="V5948" s="18">
        <f t="shared" si="646"/>
        <v>236</v>
      </c>
      <c r="W5948" s="18">
        <f t="shared" si="647"/>
        <v>39.622039999999998</v>
      </c>
      <c r="X5948" s="27"/>
      <c r="Y5948" s="19">
        <f t="shared" si="648"/>
        <v>275.62203999999997</v>
      </c>
      <c r="Z5948" s="18">
        <f t="shared" si="649"/>
        <v>54.655000000000001</v>
      </c>
      <c r="AA5948" s="12">
        <v>250</v>
      </c>
      <c r="AB5948" s="12">
        <v>14991.45</v>
      </c>
      <c r="AC5948" s="28">
        <f>+I5948+Y5948-Z5948</f>
        <v>212.92703999999995</v>
      </c>
      <c r="AD5948" s="20">
        <f t="shared" si="650"/>
        <v>0</v>
      </c>
      <c r="AE5948">
        <v>0</v>
      </c>
    </row>
    <row r="5949" spans="1:31" x14ac:dyDescent="0.25">
      <c r="A5949" s="9">
        <v>45291</v>
      </c>
      <c r="B5949" s="10" t="s">
        <v>383</v>
      </c>
      <c r="C5949" s="10" t="s">
        <v>282</v>
      </c>
      <c r="D5949" s="10" t="s">
        <v>40</v>
      </c>
      <c r="E5949" s="10" t="s">
        <v>30</v>
      </c>
      <c r="F5949" s="10">
        <v>590</v>
      </c>
      <c r="G5949" s="10">
        <v>643</v>
      </c>
      <c r="H5949" s="11">
        <f>SUMIFS(AA:AA,$A:$A,EOMONTH($A5949,-1),$B:$B,$B5949)</f>
        <v>-4</v>
      </c>
      <c r="I5949" s="63">
        <f>ROUND(SUMIFS(AC:AC,$A:$A,EOMONTH($A5949,-1),$B:$B,$B5949),2)</f>
        <v>10.53</v>
      </c>
      <c r="J5949" s="11">
        <f>SUMIFS(AB:AB,$A:$A,EOMONTH($A5949,-1),$B:$B,$B5949)</f>
        <v>-485.04</v>
      </c>
      <c r="K5949" s="13">
        <v>0</v>
      </c>
      <c r="L5949" s="25">
        <v>0</v>
      </c>
      <c r="M5949" s="15">
        <v>0</v>
      </c>
      <c r="N5949" s="14">
        <v>0</v>
      </c>
      <c r="O5949" s="16">
        <v>0</v>
      </c>
      <c r="P5949" s="16">
        <v>0</v>
      </c>
      <c r="Q5949" s="16">
        <v>0</v>
      </c>
      <c r="R5949" s="16">
        <f>Q5949*16.876/100</f>
        <v>0</v>
      </c>
      <c r="S5949" s="17">
        <f t="shared" si="644"/>
        <v>0</v>
      </c>
      <c r="T5949" s="16">
        <v>0</v>
      </c>
      <c r="U5949" s="18">
        <f t="shared" si="645"/>
        <v>-2.5720000000000001</v>
      </c>
      <c r="V5949" s="18">
        <f t="shared" si="646"/>
        <v>0</v>
      </c>
      <c r="W5949" s="18">
        <f t="shared" si="647"/>
        <v>0</v>
      </c>
      <c r="X5949" s="27"/>
      <c r="Y5949" s="19">
        <f t="shared" si="648"/>
        <v>0</v>
      </c>
      <c r="Z5949" s="18">
        <f t="shared" si="649"/>
        <v>0</v>
      </c>
      <c r="AA5949" s="12">
        <v>-4</v>
      </c>
      <c r="AB5949" s="12">
        <v>-485.04</v>
      </c>
      <c r="AC5949" s="28">
        <f>+I5949+Y5949-Z5949</f>
        <v>10.53</v>
      </c>
      <c r="AD5949" s="20">
        <f t="shared" si="650"/>
        <v>0</v>
      </c>
      <c r="AE5949">
        <v>0</v>
      </c>
    </row>
    <row r="5950" spans="1:31" x14ac:dyDescent="0.25">
      <c r="A5950" s="9">
        <v>45291</v>
      </c>
      <c r="B5950" s="10" t="s">
        <v>384</v>
      </c>
      <c r="C5950" s="10" t="s">
        <v>282</v>
      </c>
      <c r="D5950" s="10" t="s">
        <v>40</v>
      </c>
      <c r="E5950" s="10" t="s">
        <v>30</v>
      </c>
      <c r="F5950" s="10">
        <v>590</v>
      </c>
      <c r="G5950" s="10">
        <v>643</v>
      </c>
      <c r="H5950" s="11">
        <f>SUMIFS(AA:AA,$A:$A,EOMONTH($A5950,-1),$B:$B,$B5950)</f>
        <v>-19</v>
      </c>
      <c r="I5950" s="63">
        <f>ROUND(SUMIFS(AC:AC,$A:$A,EOMONTH($A5950,-1),$B:$B,$B5950),2)</f>
        <v>-4.22</v>
      </c>
      <c r="J5950" s="11">
        <f>SUMIFS(AB:AB,$A:$A,EOMONTH($A5950,-1),$B:$B,$B5950)</f>
        <v>-2150.34</v>
      </c>
      <c r="K5950" s="13">
        <v>0</v>
      </c>
      <c r="L5950" s="25">
        <v>0</v>
      </c>
      <c r="M5950" s="15">
        <v>0</v>
      </c>
      <c r="N5950" s="14">
        <v>0</v>
      </c>
      <c r="O5950" s="16">
        <v>0</v>
      </c>
      <c r="P5950" s="16">
        <v>0</v>
      </c>
      <c r="Q5950" s="16">
        <v>0</v>
      </c>
      <c r="R5950" s="16">
        <f>Q5950*16.876/100</f>
        <v>0</v>
      </c>
      <c r="S5950" s="17">
        <f t="shared" si="644"/>
        <v>0</v>
      </c>
      <c r="T5950" s="16">
        <v>0</v>
      </c>
      <c r="U5950" s="18">
        <f t="shared" si="645"/>
        <v>-12.217000000000001</v>
      </c>
      <c r="V5950" s="18">
        <f t="shared" si="646"/>
        <v>0</v>
      </c>
      <c r="W5950" s="18">
        <f t="shared" si="647"/>
        <v>0</v>
      </c>
      <c r="X5950" s="27"/>
      <c r="Y5950" s="19">
        <f t="shared" si="648"/>
        <v>0</v>
      </c>
      <c r="Z5950" s="18">
        <f t="shared" si="649"/>
        <v>0</v>
      </c>
      <c r="AA5950" s="12">
        <v>-19</v>
      </c>
      <c r="AB5950" s="12">
        <v>-2150.34</v>
      </c>
      <c r="AC5950" s="28">
        <f>+I5950+Y5950-Z5950</f>
        <v>-4.22</v>
      </c>
      <c r="AD5950" s="20">
        <f t="shared" si="650"/>
        <v>10</v>
      </c>
      <c r="AE5950">
        <v>10</v>
      </c>
    </row>
    <row r="5951" spans="1:31" x14ac:dyDescent="0.25">
      <c r="A5951" s="9">
        <v>45291</v>
      </c>
      <c r="B5951" s="10" t="s">
        <v>385</v>
      </c>
      <c r="C5951" s="10" t="s">
        <v>278</v>
      </c>
      <c r="D5951" s="10" t="s">
        <v>40</v>
      </c>
      <c r="E5951" s="10" t="s">
        <v>30</v>
      </c>
      <c r="F5951" s="10">
        <v>500</v>
      </c>
      <c r="G5951" s="10">
        <v>545</v>
      </c>
      <c r="H5951" s="11">
        <f>SUMIFS(AA:AA,$A:$A,EOMONTH($A5951,-1),$B:$B,$B5951)</f>
        <v>348</v>
      </c>
      <c r="I5951" s="63">
        <f>ROUND(SUMIFS(AC:AC,$A:$A,EOMONTH($A5951,-1),$B:$B,$B5951),2)</f>
        <v>175.26</v>
      </c>
      <c r="J5951" s="11">
        <f>SUMIFS(AB:AB,$A:$A,EOMONTH($A5951,-1),$B:$B,$B5951)</f>
        <v>15719.16</v>
      </c>
      <c r="K5951" s="13">
        <v>0</v>
      </c>
      <c r="L5951" s="25">
        <v>0</v>
      </c>
      <c r="M5951" s="15">
        <v>0</v>
      </c>
      <c r="N5951" s="14">
        <v>0</v>
      </c>
      <c r="O5951" s="16">
        <v>128</v>
      </c>
      <c r="P5951" s="16">
        <v>11051.4</v>
      </c>
      <c r="Q5951" s="16">
        <v>0</v>
      </c>
      <c r="R5951" s="16">
        <f>Q5951*16.876/100</f>
        <v>0</v>
      </c>
      <c r="S5951" s="17">
        <f t="shared" si="644"/>
        <v>0</v>
      </c>
      <c r="T5951" s="16">
        <v>0</v>
      </c>
      <c r="U5951" s="18">
        <f t="shared" si="645"/>
        <v>189.66</v>
      </c>
      <c r="V5951" s="18">
        <f t="shared" si="646"/>
        <v>0</v>
      </c>
      <c r="W5951" s="18">
        <f t="shared" si="647"/>
        <v>0</v>
      </c>
      <c r="X5951" s="27"/>
      <c r="Y5951" s="19">
        <f t="shared" si="648"/>
        <v>0</v>
      </c>
      <c r="Z5951" s="18">
        <f t="shared" si="649"/>
        <v>69.760000000000005</v>
      </c>
      <c r="AA5951" s="12">
        <v>220</v>
      </c>
      <c r="AB5951" s="12">
        <v>9937.4</v>
      </c>
      <c r="AC5951" s="28">
        <f>+I5951+Y5951-Z5951</f>
        <v>105.49999999999999</v>
      </c>
      <c r="AD5951" s="20">
        <f t="shared" si="650"/>
        <v>0</v>
      </c>
      <c r="AE5951">
        <v>0</v>
      </c>
    </row>
    <row r="5952" spans="1:31" x14ac:dyDescent="0.25">
      <c r="A5952" s="9">
        <v>45291</v>
      </c>
      <c r="B5952" s="10" t="s">
        <v>386</v>
      </c>
      <c r="C5952" s="10" t="s">
        <v>278</v>
      </c>
      <c r="D5952" s="10" t="s">
        <v>40</v>
      </c>
      <c r="E5952" s="10" t="s">
        <v>30</v>
      </c>
      <c r="F5952" s="10">
        <v>500</v>
      </c>
      <c r="G5952" s="10">
        <v>545</v>
      </c>
      <c r="H5952" s="11">
        <f>SUMIFS(AA:AA,$A:$A,EOMONTH($A5952,-1),$B:$B,$B5952)</f>
        <v>1390</v>
      </c>
      <c r="I5952" s="63">
        <f>ROUND(SUMIFS(AC:AC,$A:$A,EOMONTH($A5952,-1),$B:$B,$B5952),2)</f>
        <v>983.21</v>
      </c>
      <c r="J5952" s="11">
        <f>SUMIFS(AB:AB,$A:$A,EOMONTH($A5952,-1),$B:$B,$B5952)</f>
        <v>68680.850000000006</v>
      </c>
      <c r="K5952" s="13">
        <v>0</v>
      </c>
      <c r="L5952" s="25">
        <v>0</v>
      </c>
      <c r="M5952" s="15">
        <v>0</v>
      </c>
      <c r="N5952" s="14">
        <v>0</v>
      </c>
      <c r="O5952" s="16">
        <v>900</v>
      </c>
      <c r="P5952" s="16">
        <v>79088.850000000006</v>
      </c>
      <c r="Q5952" s="16">
        <v>0</v>
      </c>
      <c r="R5952" s="16">
        <f>Q5952*16.876/100</f>
        <v>0</v>
      </c>
      <c r="S5952" s="17">
        <f t="shared" si="644"/>
        <v>0</v>
      </c>
      <c r="T5952" s="16">
        <v>0</v>
      </c>
      <c r="U5952" s="18">
        <f t="shared" si="645"/>
        <v>757.55</v>
      </c>
      <c r="V5952" s="18">
        <f t="shared" si="646"/>
        <v>0</v>
      </c>
      <c r="W5952" s="18">
        <f t="shared" si="647"/>
        <v>0</v>
      </c>
      <c r="X5952" s="27"/>
      <c r="Y5952" s="19">
        <f t="shared" si="648"/>
        <v>0</v>
      </c>
      <c r="Z5952" s="18">
        <f t="shared" si="649"/>
        <v>490.5</v>
      </c>
      <c r="AA5952" s="12">
        <v>490</v>
      </c>
      <c r="AB5952" s="12">
        <v>24847.7</v>
      </c>
      <c r="AC5952" s="28">
        <f>+I5952+Y5952-Z5952</f>
        <v>492.71000000000004</v>
      </c>
      <c r="AD5952" s="20">
        <f t="shared" si="650"/>
        <v>0</v>
      </c>
      <c r="AE5952">
        <v>0</v>
      </c>
    </row>
    <row r="5953" spans="1:31" x14ac:dyDescent="0.25">
      <c r="A5953" s="9">
        <v>45291</v>
      </c>
      <c r="B5953" s="10" t="s">
        <v>387</v>
      </c>
      <c r="C5953" s="10" t="s">
        <v>278</v>
      </c>
      <c r="D5953" s="10" t="s">
        <v>40</v>
      </c>
      <c r="E5953" s="10" t="s">
        <v>30</v>
      </c>
      <c r="F5953" s="10">
        <v>500</v>
      </c>
      <c r="G5953" s="10">
        <v>545</v>
      </c>
      <c r="H5953" s="11">
        <f>SUMIFS(AA:AA,$A:$A,EOMONTH($A5953,-1),$B:$B,$B5953)</f>
        <v>297</v>
      </c>
      <c r="I5953" s="63">
        <f>ROUND(SUMIFS(AC:AC,$A:$A,EOMONTH($A5953,-1),$B:$B,$B5953),2)</f>
        <v>180.01</v>
      </c>
      <c r="J5953" s="11">
        <f>SUMIFS(AB:AB,$A:$A,EOMONTH($A5953,-1),$B:$B,$B5953)</f>
        <v>14097.75</v>
      </c>
      <c r="K5953" s="13">
        <v>0</v>
      </c>
      <c r="L5953" s="25">
        <v>0</v>
      </c>
      <c r="M5953" s="15">
        <v>0</v>
      </c>
      <c r="N5953" s="14">
        <v>0</v>
      </c>
      <c r="O5953" s="16">
        <v>233</v>
      </c>
      <c r="P5953" s="16">
        <v>20543.849999999999</v>
      </c>
      <c r="Q5953" s="16">
        <v>0</v>
      </c>
      <c r="R5953" s="16">
        <f>Q5953*16.876/100</f>
        <v>0</v>
      </c>
      <c r="S5953" s="17">
        <f t="shared" si="644"/>
        <v>0</v>
      </c>
      <c r="T5953" s="16">
        <v>0</v>
      </c>
      <c r="U5953" s="18">
        <f t="shared" si="645"/>
        <v>161.86500000000001</v>
      </c>
      <c r="V5953" s="18">
        <f t="shared" si="646"/>
        <v>0</v>
      </c>
      <c r="W5953" s="18">
        <f t="shared" si="647"/>
        <v>0</v>
      </c>
      <c r="X5953" s="27"/>
      <c r="Y5953" s="19">
        <f t="shared" si="648"/>
        <v>0</v>
      </c>
      <c r="Z5953" s="18">
        <f t="shared" si="649"/>
        <v>126.985</v>
      </c>
      <c r="AA5953" s="12">
        <v>64</v>
      </c>
      <c r="AB5953" s="12">
        <v>3573.14</v>
      </c>
      <c r="AC5953" s="28">
        <f>+I5953+Y5953-Z5953</f>
        <v>53.024999999999991</v>
      </c>
      <c r="AD5953" s="20">
        <f t="shared" si="650"/>
        <v>0</v>
      </c>
      <c r="AE5953">
        <v>0</v>
      </c>
    </row>
    <row r="5954" spans="1:31" x14ac:dyDescent="0.25">
      <c r="A5954" s="9">
        <v>45291</v>
      </c>
      <c r="B5954" s="10" t="s">
        <v>388</v>
      </c>
      <c r="C5954" s="10" t="s">
        <v>278</v>
      </c>
      <c r="D5954" s="10" t="s">
        <v>40</v>
      </c>
      <c r="E5954" s="10" t="s">
        <v>30</v>
      </c>
      <c r="F5954" s="10">
        <v>500</v>
      </c>
      <c r="G5954" s="10">
        <v>545</v>
      </c>
      <c r="H5954" s="11">
        <f>SUMIFS(AA:AA,$A:$A,EOMONTH($A5954,-1),$B:$B,$B5954)</f>
        <v>427</v>
      </c>
      <c r="I5954" s="63">
        <f>ROUND(SUMIFS(AC:AC,$A:$A,EOMONTH($A5954,-1),$B:$B,$B5954),2)</f>
        <v>182.49</v>
      </c>
      <c r="J5954" s="11">
        <f>SUMIFS(AB:AB,$A:$A,EOMONTH($A5954,-1),$B:$B,$B5954)</f>
        <v>19467.39</v>
      </c>
      <c r="K5954" s="13">
        <v>0</v>
      </c>
      <c r="L5954" s="25">
        <v>0</v>
      </c>
      <c r="M5954" s="15">
        <v>0</v>
      </c>
      <c r="N5954" s="14">
        <v>0</v>
      </c>
      <c r="O5954" s="16">
        <v>255</v>
      </c>
      <c r="P5954" s="16">
        <v>21961.65</v>
      </c>
      <c r="Q5954" s="16">
        <v>0</v>
      </c>
      <c r="R5954" s="16">
        <f>Q5954*16.876/100</f>
        <v>0</v>
      </c>
      <c r="S5954" s="17">
        <f t="shared" si="644"/>
        <v>0</v>
      </c>
      <c r="T5954" s="16">
        <v>0</v>
      </c>
      <c r="U5954" s="18">
        <f t="shared" si="645"/>
        <v>232.715</v>
      </c>
      <c r="V5954" s="18">
        <f t="shared" si="646"/>
        <v>0</v>
      </c>
      <c r="W5954" s="18">
        <f t="shared" si="647"/>
        <v>0</v>
      </c>
      <c r="X5954" s="27"/>
      <c r="Y5954" s="19">
        <f t="shared" si="648"/>
        <v>0</v>
      </c>
      <c r="Z5954" s="18">
        <f t="shared" si="649"/>
        <v>138.97499999999999</v>
      </c>
      <c r="AA5954" s="12">
        <v>172</v>
      </c>
      <c r="AB5954" s="12">
        <v>7949.04</v>
      </c>
      <c r="AC5954" s="28">
        <f>+I5954+Y5954-Z5954</f>
        <v>43.515000000000015</v>
      </c>
      <c r="AD5954" s="20">
        <f t="shared" si="650"/>
        <v>0</v>
      </c>
      <c r="AE5954">
        <v>0</v>
      </c>
    </row>
    <row r="5955" spans="1:31" x14ac:dyDescent="0.25">
      <c r="A5955" s="9">
        <v>45291</v>
      </c>
      <c r="B5955" s="10" t="s">
        <v>389</v>
      </c>
      <c r="C5955" s="10" t="s">
        <v>278</v>
      </c>
      <c r="D5955" s="10" t="s">
        <v>40</v>
      </c>
      <c r="E5955" s="10" t="s">
        <v>30</v>
      </c>
      <c r="F5955" s="10">
        <v>500</v>
      </c>
      <c r="G5955" s="10">
        <v>545</v>
      </c>
      <c r="H5955" s="11">
        <f>SUMIFS(AA:AA,$A:$A,EOMONTH($A5955,-1),$B:$B,$B5955)</f>
        <v>2604</v>
      </c>
      <c r="I5955" s="63">
        <f>ROUND(SUMIFS(AC:AC,$A:$A,EOMONTH($A5955,-1),$B:$B,$B5955),2)</f>
        <v>1539.01</v>
      </c>
      <c r="J5955" s="11">
        <f>SUMIFS(AB:AB,$A:$A,EOMONTH($A5955,-1),$B:$B,$B5955)</f>
        <v>149862.94</v>
      </c>
      <c r="K5955" s="13">
        <v>0</v>
      </c>
      <c r="L5955" s="25">
        <v>0</v>
      </c>
      <c r="M5955" s="15">
        <v>0</v>
      </c>
      <c r="N5955" s="14">
        <v>0</v>
      </c>
      <c r="O5955" s="16">
        <v>2465</v>
      </c>
      <c r="P5955" s="16">
        <v>187414.7</v>
      </c>
      <c r="Q5955" s="16">
        <v>0</v>
      </c>
      <c r="R5955" s="16">
        <f>Q5955*16.876/100</f>
        <v>0</v>
      </c>
      <c r="S5955" s="17">
        <f t="shared" si="644"/>
        <v>0</v>
      </c>
      <c r="T5955" s="16">
        <v>0</v>
      </c>
      <c r="U5955" s="18">
        <f t="shared" si="645"/>
        <v>1419.18</v>
      </c>
      <c r="V5955" s="18">
        <f t="shared" si="646"/>
        <v>0</v>
      </c>
      <c r="W5955" s="18">
        <f t="shared" si="647"/>
        <v>0</v>
      </c>
      <c r="X5955" s="27"/>
      <c r="Y5955" s="19">
        <f t="shared" si="648"/>
        <v>0</v>
      </c>
      <c r="Z5955" s="18">
        <f t="shared" si="649"/>
        <v>1343.425</v>
      </c>
      <c r="AA5955" s="12">
        <v>139</v>
      </c>
      <c r="AB5955" s="12">
        <v>7552.15</v>
      </c>
      <c r="AC5955" s="28">
        <f>+I5955+Y5955-Z5955</f>
        <v>195.58500000000004</v>
      </c>
      <c r="AD5955" s="20">
        <f t="shared" si="650"/>
        <v>0</v>
      </c>
      <c r="AE5955">
        <v>0</v>
      </c>
    </row>
    <row r="5956" spans="1:31" x14ac:dyDescent="0.25">
      <c r="A5956" s="9">
        <v>45291</v>
      </c>
      <c r="B5956" s="10" t="s">
        <v>390</v>
      </c>
      <c r="C5956" s="10" t="s">
        <v>278</v>
      </c>
      <c r="D5956" s="10" t="s">
        <v>40</v>
      </c>
      <c r="E5956" s="10" t="s">
        <v>30</v>
      </c>
      <c r="F5956" s="10">
        <v>500</v>
      </c>
      <c r="G5956" s="10">
        <v>545</v>
      </c>
      <c r="H5956" s="11">
        <f>SUMIFS(AA:AA,$A:$A,EOMONTH($A5956,-1),$B:$B,$B5956)</f>
        <v>330</v>
      </c>
      <c r="I5956" s="63">
        <f>ROUND(SUMIFS(AC:AC,$A:$A,EOMONTH($A5956,-1),$B:$B,$B5956),2)</f>
        <v>261.82</v>
      </c>
      <c r="J5956" s="11">
        <f>SUMIFS(AB:AB,$A:$A,EOMONTH($A5956,-1),$B:$B,$B5956)</f>
        <v>13405.93</v>
      </c>
      <c r="K5956" s="13">
        <v>0</v>
      </c>
      <c r="L5956" s="25">
        <v>0</v>
      </c>
      <c r="M5956" s="15">
        <v>0</v>
      </c>
      <c r="N5956" s="14">
        <v>0</v>
      </c>
      <c r="O5956" s="16">
        <v>317</v>
      </c>
      <c r="P5956" s="16">
        <v>27982.05</v>
      </c>
      <c r="Q5956" s="16">
        <v>0</v>
      </c>
      <c r="R5956" s="16">
        <f>Q5956*16.876/100</f>
        <v>0</v>
      </c>
      <c r="S5956" s="17">
        <f t="shared" si="644"/>
        <v>0</v>
      </c>
      <c r="T5956" s="16">
        <v>0</v>
      </c>
      <c r="U5956" s="18">
        <f t="shared" si="645"/>
        <v>179.85</v>
      </c>
      <c r="V5956" s="18">
        <f t="shared" si="646"/>
        <v>0</v>
      </c>
      <c r="W5956" s="18">
        <f t="shared" si="647"/>
        <v>0</v>
      </c>
      <c r="X5956" s="27"/>
      <c r="Y5956" s="19">
        <f t="shared" si="648"/>
        <v>0</v>
      </c>
      <c r="Z5956" s="18">
        <f t="shared" si="649"/>
        <v>172.76499999999999</v>
      </c>
      <c r="AA5956" s="12">
        <v>13</v>
      </c>
      <c r="AB5956" s="12">
        <v>849.12</v>
      </c>
      <c r="AC5956" s="28">
        <f>+I5956+Y5956-Z5956</f>
        <v>89.055000000000007</v>
      </c>
      <c r="AD5956" s="20">
        <f t="shared" si="650"/>
        <v>0</v>
      </c>
      <c r="AE5956">
        <v>0</v>
      </c>
    </row>
    <row r="5957" spans="1:31" x14ac:dyDescent="0.25">
      <c r="A5957" s="9">
        <v>45291</v>
      </c>
      <c r="B5957" s="10" t="s">
        <v>391</v>
      </c>
      <c r="C5957" s="10" t="s">
        <v>278</v>
      </c>
      <c r="D5957" s="10" t="s">
        <v>40</v>
      </c>
      <c r="E5957" s="10" t="s">
        <v>30</v>
      </c>
      <c r="F5957" s="10">
        <v>705</v>
      </c>
      <c r="G5957" s="10">
        <v>768</v>
      </c>
      <c r="H5957" s="11">
        <f>SUMIFS(AA:AA,$A:$A,EOMONTH($A5957,-1),$B:$B,$B5957)</f>
        <v>16</v>
      </c>
      <c r="I5957" s="63">
        <f>ROUND(SUMIFS(AC:AC,$A:$A,EOMONTH($A5957,-1),$B:$B,$B5957),2)</f>
        <v>-355.52</v>
      </c>
      <c r="J5957" s="11">
        <f>SUMIFS(AB:AB,$A:$A,EOMONTH($A5957,-1),$B:$B,$B5957)</f>
        <v>1361.4</v>
      </c>
      <c r="K5957" s="13">
        <v>0</v>
      </c>
      <c r="L5957" s="25">
        <v>0</v>
      </c>
      <c r="M5957" s="15">
        <v>650</v>
      </c>
      <c r="N5957" s="14">
        <v>50984.38</v>
      </c>
      <c r="O5957" s="16">
        <v>450</v>
      </c>
      <c r="P5957" s="16">
        <v>48961.9</v>
      </c>
      <c r="Q5957" s="16">
        <v>0</v>
      </c>
      <c r="R5957" s="16">
        <f>Q5957*16.876/100</f>
        <v>0</v>
      </c>
      <c r="S5957" s="17">
        <f t="shared" ref="S5957:S6020" si="651">Q5957+R5957</f>
        <v>0</v>
      </c>
      <c r="T5957" s="16">
        <v>0</v>
      </c>
      <c r="U5957" s="18">
        <f t="shared" ref="U5957:U6020" si="652">H5957*G5957/1000</f>
        <v>12.288</v>
      </c>
      <c r="V5957" s="18">
        <f t="shared" ref="V5957:V6020" si="653">M5957*F5957/1000</f>
        <v>458.25</v>
      </c>
      <c r="W5957" s="18">
        <f t="shared" ref="W5957:W6020" si="654">V5957*16.789/100</f>
        <v>76.935592499999998</v>
      </c>
      <c r="X5957" s="27"/>
      <c r="Y5957" s="19">
        <f t="shared" ref="Y5957:Y6020" si="655">V5957+W5957+X5957</f>
        <v>535.18559249999998</v>
      </c>
      <c r="Z5957" s="18">
        <f t="shared" ref="Z5957:Z6020" si="656">O5957*G5957/1000</f>
        <v>345.6</v>
      </c>
      <c r="AA5957" s="12">
        <v>216</v>
      </c>
      <c r="AB5957" s="12">
        <v>16983.919999999998</v>
      </c>
      <c r="AC5957" s="28">
        <f>+I5957+Y5957-Z5957</f>
        <v>-165.93440750000002</v>
      </c>
      <c r="AD5957" s="20">
        <f t="shared" ref="AD5957:AD6020" si="657">IF(AC5957&lt;0,ROUNDUP(AC5957,-1)*-1,0)</f>
        <v>170</v>
      </c>
      <c r="AE5957">
        <v>170</v>
      </c>
    </row>
    <row r="5958" spans="1:31" x14ac:dyDescent="0.25">
      <c r="A5958" s="9">
        <v>45291</v>
      </c>
      <c r="B5958" s="10" t="s">
        <v>392</v>
      </c>
      <c r="C5958" s="10" t="s">
        <v>278</v>
      </c>
      <c r="D5958" s="10" t="s">
        <v>40</v>
      </c>
      <c r="E5958" s="10" t="s">
        <v>30</v>
      </c>
      <c r="F5958" s="10">
        <v>705</v>
      </c>
      <c r="G5958" s="10">
        <v>768</v>
      </c>
      <c r="H5958" s="11">
        <f>SUMIFS(AA:AA,$A:$A,EOMONTH($A5958,-1),$B:$B,$B5958)</f>
        <v>141</v>
      </c>
      <c r="I5958" s="63">
        <f>ROUND(SUMIFS(AC:AC,$A:$A,EOMONTH($A5958,-1),$B:$B,$B5958),2)</f>
        <v>-201.59</v>
      </c>
      <c r="J5958" s="11">
        <f>SUMIFS(AB:AB,$A:$A,EOMONTH($A5958,-1),$B:$B,$B5958)</f>
        <v>8981.7000000000007</v>
      </c>
      <c r="K5958" s="13">
        <v>0</v>
      </c>
      <c r="L5958" s="25">
        <v>0</v>
      </c>
      <c r="M5958" s="15">
        <v>305</v>
      </c>
      <c r="N5958" s="14">
        <v>23463.03</v>
      </c>
      <c r="O5958" s="16">
        <v>192</v>
      </c>
      <c r="P5958" s="16">
        <v>21243.1</v>
      </c>
      <c r="Q5958" s="16">
        <v>0</v>
      </c>
      <c r="R5958" s="16">
        <f>Q5958*16.876/100</f>
        <v>0</v>
      </c>
      <c r="S5958" s="17">
        <f t="shared" si="651"/>
        <v>0</v>
      </c>
      <c r="T5958" s="16">
        <v>0</v>
      </c>
      <c r="U5958" s="18">
        <f t="shared" si="652"/>
        <v>108.288</v>
      </c>
      <c r="V5958" s="18">
        <f t="shared" si="653"/>
        <v>215.02500000000001</v>
      </c>
      <c r="W5958" s="18">
        <f t="shared" si="654"/>
        <v>36.100547250000005</v>
      </c>
      <c r="X5958" s="27"/>
      <c r="Y5958" s="19">
        <f t="shared" si="655"/>
        <v>251.12554725000001</v>
      </c>
      <c r="Z5958" s="18">
        <f t="shared" si="656"/>
        <v>147.45599999999999</v>
      </c>
      <c r="AA5958" s="12">
        <v>254</v>
      </c>
      <c r="AB5958" s="12">
        <v>18979.72</v>
      </c>
      <c r="AC5958" s="28">
        <f>+I5958+Y5958-Z5958</f>
        <v>-97.920452749999981</v>
      </c>
      <c r="AD5958" s="20">
        <f t="shared" si="657"/>
        <v>100</v>
      </c>
      <c r="AE5958">
        <v>100</v>
      </c>
    </row>
    <row r="5959" spans="1:31" x14ac:dyDescent="0.25">
      <c r="A5959" s="9">
        <v>45291</v>
      </c>
      <c r="B5959" s="10" t="s">
        <v>393</v>
      </c>
      <c r="C5959" s="10" t="s">
        <v>278</v>
      </c>
      <c r="D5959" s="10" t="s">
        <v>40</v>
      </c>
      <c r="E5959" s="10" t="s">
        <v>30</v>
      </c>
      <c r="F5959" s="10">
        <v>705</v>
      </c>
      <c r="G5959" s="10">
        <v>768</v>
      </c>
      <c r="H5959" s="11">
        <f>SUMIFS(AA:AA,$A:$A,EOMONTH($A5959,-1),$B:$B,$B5959)</f>
        <v>133</v>
      </c>
      <c r="I5959" s="63">
        <f>ROUND(SUMIFS(AC:AC,$A:$A,EOMONTH($A5959,-1),$B:$B,$B5959),2)</f>
        <v>-124.83</v>
      </c>
      <c r="J5959" s="11">
        <f>SUMIFS(AB:AB,$A:$A,EOMONTH($A5959,-1),$B:$B,$B5959)</f>
        <v>7892.22</v>
      </c>
      <c r="K5959" s="13">
        <v>0</v>
      </c>
      <c r="L5959" s="25">
        <v>0</v>
      </c>
      <c r="M5959" s="15">
        <v>410</v>
      </c>
      <c r="N5959" s="14">
        <v>31894.33</v>
      </c>
      <c r="O5959" s="16">
        <v>134</v>
      </c>
      <c r="P5959" s="16">
        <v>14889.5</v>
      </c>
      <c r="Q5959" s="16">
        <v>0</v>
      </c>
      <c r="R5959" s="16">
        <f>Q5959*16.876/100</f>
        <v>0</v>
      </c>
      <c r="S5959" s="17">
        <f t="shared" si="651"/>
        <v>0</v>
      </c>
      <c r="T5959" s="16">
        <v>0</v>
      </c>
      <c r="U5959" s="18">
        <f t="shared" si="652"/>
        <v>102.14400000000001</v>
      </c>
      <c r="V5959" s="18">
        <f t="shared" si="653"/>
        <v>289.05</v>
      </c>
      <c r="W5959" s="18">
        <f t="shared" si="654"/>
        <v>48.528604500000007</v>
      </c>
      <c r="X5959" s="27"/>
      <c r="Y5959" s="19">
        <f t="shared" si="655"/>
        <v>337.57860450000004</v>
      </c>
      <c r="Z5959" s="18">
        <f t="shared" si="656"/>
        <v>102.91200000000001</v>
      </c>
      <c r="AA5959" s="12">
        <v>409</v>
      </c>
      <c r="AB5959" s="12">
        <v>30952.68</v>
      </c>
      <c r="AC5959" s="28">
        <f>+I5959+Y5959-Z5959</f>
        <v>109.83660450000005</v>
      </c>
      <c r="AD5959" s="20">
        <f t="shared" si="657"/>
        <v>0</v>
      </c>
      <c r="AE5959">
        <v>0</v>
      </c>
    </row>
    <row r="5960" spans="1:31" x14ac:dyDescent="0.25">
      <c r="A5960" s="9">
        <v>45291</v>
      </c>
      <c r="B5960" s="10" t="s">
        <v>394</v>
      </c>
      <c r="C5960" s="10" t="s">
        <v>278</v>
      </c>
      <c r="D5960" s="10" t="s">
        <v>40</v>
      </c>
      <c r="E5960" s="10" t="s">
        <v>30</v>
      </c>
      <c r="F5960" s="10">
        <v>705</v>
      </c>
      <c r="G5960" s="10">
        <v>768</v>
      </c>
      <c r="H5960" s="11">
        <f>SUMIFS(AA:AA,$A:$A,EOMONTH($A5960,-1),$B:$B,$B5960)</f>
        <v>278</v>
      </c>
      <c r="I5960" s="63">
        <f>ROUND(SUMIFS(AC:AC,$A:$A,EOMONTH($A5960,-1),$B:$B,$B5960),2)</f>
        <v>126.33</v>
      </c>
      <c r="J5960" s="11">
        <f>SUMIFS(AB:AB,$A:$A,EOMONTH($A5960,-1),$B:$B,$B5960)</f>
        <v>16668.88</v>
      </c>
      <c r="K5960" s="13">
        <v>0</v>
      </c>
      <c r="L5960" s="25">
        <v>0</v>
      </c>
      <c r="M5960" s="15">
        <v>305</v>
      </c>
      <c r="N5960" s="14">
        <v>23745.040000000001</v>
      </c>
      <c r="O5960" s="16">
        <v>120</v>
      </c>
      <c r="P5960" s="16">
        <v>12736</v>
      </c>
      <c r="Q5960" s="16">
        <v>0</v>
      </c>
      <c r="R5960" s="16">
        <f>Q5960*16.876/100</f>
        <v>0</v>
      </c>
      <c r="S5960" s="17">
        <f t="shared" si="651"/>
        <v>0</v>
      </c>
      <c r="T5960" s="16">
        <v>0</v>
      </c>
      <c r="U5960" s="18">
        <f t="shared" si="652"/>
        <v>213.50399999999999</v>
      </c>
      <c r="V5960" s="18">
        <f t="shared" si="653"/>
        <v>215.02500000000001</v>
      </c>
      <c r="W5960" s="18">
        <f t="shared" si="654"/>
        <v>36.100547250000005</v>
      </c>
      <c r="X5960" s="27"/>
      <c r="Y5960" s="19">
        <f t="shared" si="655"/>
        <v>251.12554725000001</v>
      </c>
      <c r="Z5960" s="18">
        <f t="shared" si="656"/>
        <v>92.16</v>
      </c>
      <c r="AA5960" s="12">
        <v>463</v>
      </c>
      <c r="AB5960" s="12">
        <v>32784.74</v>
      </c>
      <c r="AC5960" s="28">
        <f>+I5960+Y5960-Z5960</f>
        <v>285.29554725000003</v>
      </c>
      <c r="AD5960" s="20">
        <f t="shared" si="657"/>
        <v>0</v>
      </c>
      <c r="AE5960">
        <v>0</v>
      </c>
    </row>
    <row r="5961" spans="1:31" x14ac:dyDescent="0.25">
      <c r="A5961" s="9">
        <v>45291</v>
      </c>
      <c r="B5961" s="10" t="s">
        <v>395</v>
      </c>
      <c r="C5961" s="10" t="s">
        <v>278</v>
      </c>
      <c r="D5961" s="10" t="s">
        <v>40</v>
      </c>
      <c r="E5961" s="10" t="s">
        <v>30</v>
      </c>
      <c r="F5961" s="10">
        <v>705</v>
      </c>
      <c r="G5961" s="10">
        <v>768</v>
      </c>
      <c r="H5961" s="11">
        <f>SUMIFS(AA:AA,$A:$A,EOMONTH($A5961,-1),$B:$B,$B5961)</f>
        <v>185</v>
      </c>
      <c r="I5961" s="63">
        <f>ROUND(SUMIFS(AC:AC,$A:$A,EOMONTH($A5961,-1),$B:$B,$B5961),2)</f>
        <v>-89.37</v>
      </c>
      <c r="J5961" s="11">
        <f>SUMIFS(AB:AB,$A:$A,EOMONTH($A5961,-1),$B:$B,$B5961)</f>
        <v>11059.3</v>
      </c>
      <c r="K5961" s="13">
        <v>0</v>
      </c>
      <c r="L5961" s="25">
        <v>0</v>
      </c>
      <c r="M5961" s="15">
        <v>427</v>
      </c>
      <c r="N5961" s="14">
        <v>33290.949999999997</v>
      </c>
      <c r="O5961" s="16">
        <v>280</v>
      </c>
      <c r="P5961" s="16">
        <v>30258.799999999999</v>
      </c>
      <c r="Q5961" s="16">
        <v>0</v>
      </c>
      <c r="R5961" s="16">
        <f>Q5961*16.876/100</f>
        <v>0</v>
      </c>
      <c r="S5961" s="17">
        <f t="shared" si="651"/>
        <v>0</v>
      </c>
      <c r="T5961" s="16">
        <v>0</v>
      </c>
      <c r="U5961" s="18">
        <f t="shared" si="652"/>
        <v>142.08000000000001</v>
      </c>
      <c r="V5961" s="18">
        <f t="shared" si="653"/>
        <v>301.03500000000003</v>
      </c>
      <c r="W5961" s="18">
        <f t="shared" si="654"/>
        <v>50.54076615000001</v>
      </c>
      <c r="X5961" s="27"/>
      <c r="Y5961" s="19">
        <f t="shared" si="655"/>
        <v>351.57576615000005</v>
      </c>
      <c r="Z5961" s="18">
        <f t="shared" si="656"/>
        <v>215.04</v>
      </c>
      <c r="AA5961" s="12">
        <v>332</v>
      </c>
      <c r="AB5961" s="12">
        <v>25308.71</v>
      </c>
      <c r="AC5961" s="28">
        <f>+I5961+Y5961-Z5961</f>
        <v>47.165766150000053</v>
      </c>
      <c r="AD5961" s="20">
        <f t="shared" si="657"/>
        <v>0</v>
      </c>
      <c r="AE5961">
        <v>0</v>
      </c>
    </row>
    <row r="5962" spans="1:31" x14ac:dyDescent="0.25">
      <c r="A5962" s="9">
        <v>45291</v>
      </c>
      <c r="B5962" s="10" t="s">
        <v>396</v>
      </c>
      <c r="C5962" s="10" t="s">
        <v>278</v>
      </c>
      <c r="D5962" s="10" t="s">
        <v>40</v>
      </c>
      <c r="E5962" s="10" t="s">
        <v>30</v>
      </c>
      <c r="F5962" s="10">
        <v>705</v>
      </c>
      <c r="G5962" s="10">
        <v>768</v>
      </c>
      <c r="H5962" s="11">
        <f>SUMIFS(AA:AA,$A:$A,EOMONTH($A5962,-1),$B:$B,$B5962)</f>
        <v>131</v>
      </c>
      <c r="I5962" s="63">
        <f>ROUND(SUMIFS(AC:AC,$A:$A,EOMONTH($A5962,-1),$B:$B,$B5962),2)</f>
        <v>-63.84</v>
      </c>
      <c r="J5962" s="11">
        <f>SUMIFS(AB:AB,$A:$A,EOMONTH($A5962,-1),$B:$B,$B5962)</f>
        <v>7835.11</v>
      </c>
      <c r="K5962" s="13">
        <v>0</v>
      </c>
      <c r="L5962" s="25">
        <v>0</v>
      </c>
      <c r="M5962" s="15">
        <v>305</v>
      </c>
      <c r="N5962" s="14">
        <v>23562.37</v>
      </c>
      <c r="O5962" s="16">
        <v>212</v>
      </c>
      <c r="P5962" s="16">
        <v>23351.5</v>
      </c>
      <c r="Q5962" s="16">
        <v>0</v>
      </c>
      <c r="R5962" s="16">
        <f>Q5962*16.876/100</f>
        <v>0</v>
      </c>
      <c r="S5962" s="17">
        <f t="shared" si="651"/>
        <v>0</v>
      </c>
      <c r="T5962" s="16">
        <v>0</v>
      </c>
      <c r="U5962" s="18">
        <f t="shared" si="652"/>
        <v>100.608</v>
      </c>
      <c r="V5962" s="18">
        <f t="shared" si="653"/>
        <v>215.02500000000001</v>
      </c>
      <c r="W5962" s="18">
        <f t="shared" si="654"/>
        <v>36.100547250000005</v>
      </c>
      <c r="X5962" s="27"/>
      <c r="Y5962" s="19">
        <f t="shared" si="655"/>
        <v>251.12554725000001</v>
      </c>
      <c r="Z5962" s="18">
        <f t="shared" si="656"/>
        <v>162.816</v>
      </c>
      <c r="AA5962" s="12">
        <v>224</v>
      </c>
      <c r="AB5962" s="12">
        <v>16745.060000000001</v>
      </c>
      <c r="AC5962" s="28">
        <f>+I5962+Y5962-Z5962</f>
        <v>24.469547250000005</v>
      </c>
      <c r="AD5962" s="20">
        <f t="shared" si="657"/>
        <v>0</v>
      </c>
      <c r="AE5962">
        <v>0</v>
      </c>
    </row>
    <row r="5963" spans="1:31" x14ac:dyDescent="0.25">
      <c r="A5963" s="9">
        <v>45291</v>
      </c>
      <c r="B5963" s="10" t="s">
        <v>795</v>
      </c>
      <c r="C5963" s="10" t="s">
        <v>278</v>
      </c>
      <c r="D5963" s="10" t="s">
        <v>40</v>
      </c>
      <c r="E5963" s="10" t="s">
        <v>30</v>
      </c>
      <c r="F5963" s="10">
        <v>450</v>
      </c>
      <c r="G5963" s="10">
        <v>490</v>
      </c>
      <c r="H5963" s="11">
        <f>SUMIFS(AA:AA,$A:$A,EOMONTH($A5963,-1),$B:$B,$B5963)</f>
        <v>195</v>
      </c>
      <c r="I5963" s="63">
        <f>ROUND(SUMIFS(AC:AC,$A:$A,EOMONTH($A5963,-1),$B:$B,$B5963),2)</f>
        <v>102.66</v>
      </c>
      <c r="J5963" s="11">
        <f>SUMIFS(AB:AB,$A:$A,EOMONTH($A5963,-1),$B:$B,$B5963)</f>
        <v>7392.45</v>
      </c>
      <c r="K5963" s="13">
        <v>0</v>
      </c>
      <c r="L5963" s="25">
        <v>0</v>
      </c>
      <c r="M5963" s="15">
        <v>0</v>
      </c>
      <c r="N5963" s="14">
        <v>0</v>
      </c>
      <c r="O5963" s="16">
        <v>0</v>
      </c>
      <c r="P5963" s="16">
        <v>0</v>
      </c>
      <c r="Q5963" s="16">
        <v>0</v>
      </c>
      <c r="R5963" s="16">
        <f>Q5963*16.876/100</f>
        <v>0</v>
      </c>
      <c r="S5963" s="17">
        <f t="shared" si="651"/>
        <v>0</v>
      </c>
      <c r="T5963" s="16">
        <v>0</v>
      </c>
      <c r="U5963" s="18">
        <f t="shared" si="652"/>
        <v>95.55</v>
      </c>
      <c r="V5963" s="18">
        <f t="shared" si="653"/>
        <v>0</v>
      </c>
      <c r="W5963" s="18">
        <f t="shared" si="654"/>
        <v>0</v>
      </c>
      <c r="X5963" s="27"/>
      <c r="Y5963" s="19">
        <f t="shared" si="655"/>
        <v>0</v>
      </c>
      <c r="Z5963" s="18">
        <f t="shared" si="656"/>
        <v>0</v>
      </c>
      <c r="AA5963" s="12">
        <v>195</v>
      </c>
      <c r="AB5963" s="12">
        <v>7392.45</v>
      </c>
      <c r="AC5963" s="28">
        <f>+I5963+Y5963-Z5963</f>
        <v>102.66</v>
      </c>
      <c r="AD5963" s="20">
        <f t="shared" si="657"/>
        <v>0</v>
      </c>
      <c r="AE5963">
        <v>0</v>
      </c>
    </row>
    <row r="5964" spans="1:31" x14ac:dyDescent="0.25">
      <c r="A5964" s="9">
        <v>45291</v>
      </c>
      <c r="B5964" s="10" t="s">
        <v>397</v>
      </c>
      <c r="C5964" s="10" t="s">
        <v>278</v>
      </c>
      <c r="D5964" s="10" t="s">
        <v>40</v>
      </c>
      <c r="E5964" s="10" t="s">
        <v>30</v>
      </c>
      <c r="F5964" s="10">
        <v>450</v>
      </c>
      <c r="G5964" s="10">
        <v>490</v>
      </c>
      <c r="H5964" s="11">
        <f>SUMIFS(AA:AA,$A:$A,EOMONTH($A5964,-1),$B:$B,$B5964)</f>
        <v>-176</v>
      </c>
      <c r="I5964" s="63">
        <f>ROUND(SUMIFS(AC:AC,$A:$A,EOMONTH($A5964,-1),$B:$B,$B5964),2)</f>
        <v>-111.67</v>
      </c>
      <c r="J5964" s="11">
        <f>SUMIFS(AB:AB,$A:$A,EOMONTH($A5964,-1),$B:$B,$B5964)</f>
        <v>-15366.31</v>
      </c>
      <c r="K5964" s="13">
        <v>0</v>
      </c>
      <c r="L5964" s="25">
        <v>0</v>
      </c>
      <c r="M5964" s="15">
        <v>0</v>
      </c>
      <c r="N5964" s="14">
        <v>0</v>
      </c>
      <c r="O5964" s="16">
        <v>0</v>
      </c>
      <c r="P5964" s="16">
        <v>0</v>
      </c>
      <c r="Q5964" s="16">
        <v>0</v>
      </c>
      <c r="R5964" s="16">
        <f>Q5964*16.876/100</f>
        <v>0</v>
      </c>
      <c r="S5964" s="17">
        <f t="shared" si="651"/>
        <v>0</v>
      </c>
      <c r="T5964" s="16">
        <v>0</v>
      </c>
      <c r="U5964" s="18">
        <f t="shared" si="652"/>
        <v>-86.24</v>
      </c>
      <c r="V5964" s="18">
        <f t="shared" si="653"/>
        <v>0</v>
      </c>
      <c r="W5964" s="18">
        <f t="shared" si="654"/>
        <v>0</v>
      </c>
      <c r="X5964" s="27"/>
      <c r="Y5964" s="19">
        <f t="shared" si="655"/>
        <v>0</v>
      </c>
      <c r="Z5964" s="18">
        <f t="shared" si="656"/>
        <v>0</v>
      </c>
      <c r="AA5964" s="12">
        <v>-176</v>
      </c>
      <c r="AB5964" s="12">
        <v>-15366.31</v>
      </c>
      <c r="AC5964" s="28">
        <f>+I5964+Y5964-Z5964</f>
        <v>-111.67</v>
      </c>
      <c r="AD5964" s="20">
        <f t="shared" si="657"/>
        <v>120</v>
      </c>
      <c r="AE5964">
        <v>120</v>
      </c>
    </row>
    <row r="5965" spans="1:31" x14ac:dyDescent="0.25">
      <c r="A5965" s="9">
        <v>45291</v>
      </c>
      <c r="B5965" s="10" t="s">
        <v>398</v>
      </c>
      <c r="C5965" s="10" t="s">
        <v>278</v>
      </c>
      <c r="D5965" s="10" t="s">
        <v>40</v>
      </c>
      <c r="E5965" s="10" t="s">
        <v>30</v>
      </c>
      <c r="F5965" s="10">
        <v>450</v>
      </c>
      <c r="G5965" s="10">
        <v>490</v>
      </c>
      <c r="H5965" s="11">
        <f>SUMIFS(AA:AA,$A:$A,EOMONTH($A5965,-1),$B:$B,$B5965)</f>
        <v>184</v>
      </c>
      <c r="I5965" s="63">
        <f>ROUND(SUMIFS(AC:AC,$A:$A,EOMONTH($A5965,-1),$B:$B,$B5965),2)</f>
        <v>124.38</v>
      </c>
      <c r="J5965" s="11">
        <f>SUMIFS(AB:AB,$A:$A,EOMONTH($A5965,-1),$B:$B,$B5965)</f>
        <v>9144.6</v>
      </c>
      <c r="K5965" s="13">
        <v>0</v>
      </c>
      <c r="L5965" s="25">
        <v>0</v>
      </c>
      <c r="M5965" s="15">
        <v>820</v>
      </c>
      <c r="N5965" s="14">
        <v>41291.519999999997</v>
      </c>
      <c r="O5965" s="16">
        <v>630</v>
      </c>
      <c r="P5965" s="16">
        <v>47110.8</v>
      </c>
      <c r="Q5965" s="16">
        <v>0</v>
      </c>
      <c r="R5965" s="16">
        <f>Q5965*16.876/100</f>
        <v>0</v>
      </c>
      <c r="S5965" s="17">
        <f t="shared" si="651"/>
        <v>0</v>
      </c>
      <c r="T5965" s="16">
        <v>0</v>
      </c>
      <c r="U5965" s="18">
        <f t="shared" si="652"/>
        <v>90.16</v>
      </c>
      <c r="V5965" s="18">
        <f t="shared" si="653"/>
        <v>369</v>
      </c>
      <c r="W5965" s="18">
        <f t="shared" si="654"/>
        <v>61.951410000000003</v>
      </c>
      <c r="X5965" s="27"/>
      <c r="Y5965" s="19">
        <f t="shared" si="655"/>
        <v>430.95141000000001</v>
      </c>
      <c r="Z5965" s="18">
        <f t="shared" si="656"/>
        <v>308.7</v>
      </c>
      <c r="AA5965" s="12">
        <v>374</v>
      </c>
      <c r="AB5965" s="12">
        <v>18712.14</v>
      </c>
      <c r="AC5965" s="28">
        <f>+I5965+Y5965-Z5965</f>
        <v>246.63141000000002</v>
      </c>
      <c r="AD5965" s="20">
        <f t="shared" si="657"/>
        <v>0</v>
      </c>
      <c r="AE5965">
        <v>0</v>
      </c>
    </row>
    <row r="5966" spans="1:31" x14ac:dyDescent="0.25">
      <c r="A5966" s="9">
        <v>45291</v>
      </c>
      <c r="B5966" s="10" t="s">
        <v>399</v>
      </c>
      <c r="C5966" s="10" t="s">
        <v>278</v>
      </c>
      <c r="D5966" s="10" t="s">
        <v>40</v>
      </c>
      <c r="E5966" s="10" t="s">
        <v>30</v>
      </c>
      <c r="F5966" s="10">
        <v>450</v>
      </c>
      <c r="G5966" s="10">
        <v>490</v>
      </c>
      <c r="H5966" s="11">
        <f>SUMIFS(AA:AA,$A:$A,EOMONTH($A5966,-1),$B:$B,$B5966)</f>
        <v>-32</v>
      </c>
      <c r="I5966" s="63">
        <f>ROUND(SUMIFS(AC:AC,$A:$A,EOMONTH($A5966,-1),$B:$B,$B5966),2)</f>
        <v>-13.55</v>
      </c>
      <c r="J5966" s="11">
        <f>SUMIFS(AB:AB,$A:$A,EOMONTH($A5966,-1),$B:$B,$B5966)</f>
        <v>-1559.04</v>
      </c>
      <c r="K5966" s="13">
        <v>0</v>
      </c>
      <c r="L5966" s="25">
        <v>0</v>
      </c>
      <c r="M5966" s="15">
        <v>0</v>
      </c>
      <c r="N5966" s="14">
        <v>0</v>
      </c>
      <c r="O5966" s="16">
        <v>0</v>
      </c>
      <c r="P5966" s="16">
        <v>0</v>
      </c>
      <c r="Q5966" s="16">
        <v>0</v>
      </c>
      <c r="R5966" s="16">
        <f>Q5966*16.876/100</f>
        <v>0</v>
      </c>
      <c r="S5966" s="17">
        <f t="shared" si="651"/>
        <v>0</v>
      </c>
      <c r="T5966" s="16">
        <v>0</v>
      </c>
      <c r="U5966" s="18">
        <f t="shared" si="652"/>
        <v>-15.68</v>
      </c>
      <c r="V5966" s="18">
        <f t="shared" si="653"/>
        <v>0</v>
      </c>
      <c r="W5966" s="18">
        <f t="shared" si="654"/>
        <v>0</v>
      </c>
      <c r="X5966" s="27"/>
      <c r="Y5966" s="19">
        <f t="shared" si="655"/>
        <v>0</v>
      </c>
      <c r="Z5966" s="18">
        <f t="shared" si="656"/>
        <v>0</v>
      </c>
      <c r="AA5966" s="12">
        <v>-32</v>
      </c>
      <c r="AB5966" s="12">
        <v>-1559.04</v>
      </c>
      <c r="AC5966" s="28">
        <f>+I5966+Y5966-Z5966</f>
        <v>-13.55</v>
      </c>
      <c r="AD5966" s="20">
        <f t="shared" si="657"/>
        <v>20</v>
      </c>
      <c r="AE5966">
        <v>20</v>
      </c>
    </row>
    <row r="5967" spans="1:31" x14ac:dyDescent="0.25">
      <c r="A5967" s="9">
        <v>45291</v>
      </c>
      <c r="B5967" s="10" t="s">
        <v>400</v>
      </c>
      <c r="C5967" s="10" t="s">
        <v>278</v>
      </c>
      <c r="D5967" s="10" t="s">
        <v>40</v>
      </c>
      <c r="E5967" s="10" t="s">
        <v>30</v>
      </c>
      <c r="F5967" s="10">
        <v>450</v>
      </c>
      <c r="G5967" s="10">
        <v>490</v>
      </c>
      <c r="H5967" s="11">
        <f>SUMIFS(AA:AA,$A:$A,EOMONTH($A5967,-1),$B:$B,$B5967)</f>
        <v>0</v>
      </c>
      <c r="I5967" s="63">
        <f>ROUND(SUMIFS(AC:AC,$A:$A,EOMONTH($A5967,-1),$B:$B,$B5967),2)</f>
        <v>-40.61</v>
      </c>
      <c r="J5967" s="11">
        <f>SUMIFS(AB:AB,$A:$A,EOMONTH($A5967,-1),$B:$B,$B5967)</f>
        <v>0</v>
      </c>
      <c r="K5967" s="13">
        <v>0</v>
      </c>
      <c r="L5967" s="25">
        <v>0</v>
      </c>
      <c r="M5967" s="15">
        <v>678</v>
      </c>
      <c r="N5967" s="14">
        <v>35272.370000000003</v>
      </c>
      <c r="O5967" s="16">
        <v>310</v>
      </c>
      <c r="P5967" s="16">
        <v>22502.1</v>
      </c>
      <c r="Q5967" s="16">
        <v>0</v>
      </c>
      <c r="R5967" s="16">
        <f>Q5967*16.876/100</f>
        <v>0</v>
      </c>
      <c r="S5967" s="17">
        <f t="shared" si="651"/>
        <v>0</v>
      </c>
      <c r="T5967" s="16">
        <v>0</v>
      </c>
      <c r="U5967" s="18">
        <f t="shared" si="652"/>
        <v>0</v>
      </c>
      <c r="V5967" s="18">
        <f t="shared" si="653"/>
        <v>305.10000000000002</v>
      </c>
      <c r="W5967" s="18">
        <f t="shared" si="654"/>
        <v>51.223239000000014</v>
      </c>
      <c r="X5967" s="27"/>
      <c r="Y5967" s="19">
        <f t="shared" si="655"/>
        <v>356.32323900000006</v>
      </c>
      <c r="Z5967" s="18">
        <f t="shared" si="656"/>
        <v>151.9</v>
      </c>
      <c r="AA5967" s="12">
        <v>368</v>
      </c>
      <c r="AB5967" s="12">
        <v>19144.89</v>
      </c>
      <c r="AC5967" s="28">
        <f>+I5967+Y5967-Z5967</f>
        <v>163.81323900000004</v>
      </c>
      <c r="AD5967" s="20">
        <f t="shared" si="657"/>
        <v>0</v>
      </c>
      <c r="AE5967">
        <v>0</v>
      </c>
    </row>
    <row r="5968" spans="1:31" x14ac:dyDescent="0.25">
      <c r="A5968" s="9">
        <v>45291</v>
      </c>
      <c r="B5968" s="10" t="s">
        <v>401</v>
      </c>
      <c r="C5968" s="10" t="s">
        <v>278</v>
      </c>
      <c r="D5968" s="10" t="s">
        <v>40</v>
      </c>
      <c r="E5968" s="10" t="s">
        <v>30</v>
      </c>
      <c r="F5968" s="10">
        <v>450</v>
      </c>
      <c r="G5968" s="10">
        <v>490</v>
      </c>
      <c r="H5968" s="11">
        <f>SUMIFS(AA:AA,$A:$A,EOMONTH($A5968,-1),$B:$B,$B5968)</f>
        <v>-3</v>
      </c>
      <c r="I5968" s="63">
        <f>ROUND(SUMIFS(AC:AC,$A:$A,EOMONTH($A5968,-1),$B:$B,$B5968),2)</f>
        <v>24.86</v>
      </c>
      <c r="J5968" s="11">
        <f>SUMIFS(AB:AB,$A:$A,EOMONTH($A5968,-1),$B:$B,$B5968)</f>
        <v>-112.53</v>
      </c>
      <c r="K5968" s="13">
        <v>0</v>
      </c>
      <c r="L5968" s="25">
        <v>0</v>
      </c>
      <c r="M5968" s="15">
        <v>1005</v>
      </c>
      <c r="N5968" s="14">
        <v>52295.05</v>
      </c>
      <c r="O5968" s="16">
        <v>720</v>
      </c>
      <c r="P5968" s="16">
        <v>53358.6</v>
      </c>
      <c r="Q5968" s="16">
        <v>0</v>
      </c>
      <c r="R5968" s="16">
        <f>Q5968*16.876/100</f>
        <v>0</v>
      </c>
      <c r="S5968" s="17">
        <f t="shared" si="651"/>
        <v>0</v>
      </c>
      <c r="T5968" s="16">
        <v>0</v>
      </c>
      <c r="U5968" s="18">
        <f t="shared" si="652"/>
        <v>-1.47</v>
      </c>
      <c r="V5968" s="18">
        <f t="shared" si="653"/>
        <v>452.25</v>
      </c>
      <c r="W5968" s="18">
        <f t="shared" si="654"/>
        <v>75.928252500000013</v>
      </c>
      <c r="X5968" s="27"/>
      <c r="Y5968" s="19">
        <f t="shared" si="655"/>
        <v>528.17825249999999</v>
      </c>
      <c r="Z5968" s="18">
        <f t="shared" si="656"/>
        <v>352.8</v>
      </c>
      <c r="AA5968" s="12">
        <v>282</v>
      </c>
      <c r="AB5968" s="12">
        <v>14673.83</v>
      </c>
      <c r="AC5968" s="28">
        <f>+I5968+Y5968-Z5968</f>
        <v>200.23825249999999</v>
      </c>
      <c r="AD5968" s="20">
        <f t="shared" si="657"/>
        <v>0</v>
      </c>
      <c r="AE5968">
        <v>0</v>
      </c>
    </row>
    <row r="5969" spans="1:31" x14ac:dyDescent="0.25">
      <c r="A5969" s="9">
        <v>45291</v>
      </c>
      <c r="B5969" s="10" t="s">
        <v>402</v>
      </c>
      <c r="C5969" s="10" t="s">
        <v>278</v>
      </c>
      <c r="D5969" s="10" t="s">
        <v>40</v>
      </c>
      <c r="E5969" s="10" t="s">
        <v>30</v>
      </c>
      <c r="F5969" s="10">
        <v>450</v>
      </c>
      <c r="G5969" s="10">
        <v>490</v>
      </c>
      <c r="H5969" s="11">
        <f>SUMIFS(AA:AA,$A:$A,EOMONTH($A5969,-1),$B:$B,$B5969)</f>
        <v>195</v>
      </c>
      <c r="I5969" s="63">
        <f>ROUND(SUMIFS(AC:AC,$A:$A,EOMONTH($A5969,-1),$B:$B,$B5969),2)</f>
        <v>-128.71</v>
      </c>
      <c r="J5969" s="11">
        <f>SUMIFS(AB:AB,$A:$A,EOMONTH($A5969,-1),$B:$B,$B5969)</f>
        <v>7423.65</v>
      </c>
      <c r="K5969" s="13">
        <v>0</v>
      </c>
      <c r="L5969" s="25">
        <v>0</v>
      </c>
      <c r="M5969" s="15">
        <v>692</v>
      </c>
      <c r="N5969" s="14">
        <v>31629.86</v>
      </c>
      <c r="O5969" s="16">
        <v>160</v>
      </c>
      <c r="P5969" s="16">
        <v>12167.7</v>
      </c>
      <c r="Q5969" s="16">
        <v>0</v>
      </c>
      <c r="R5969" s="16">
        <f>Q5969*16.876/100</f>
        <v>0</v>
      </c>
      <c r="S5969" s="17">
        <f t="shared" si="651"/>
        <v>0</v>
      </c>
      <c r="T5969" s="16">
        <v>0</v>
      </c>
      <c r="U5969" s="18">
        <f t="shared" si="652"/>
        <v>95.55</v>
      </c>
      <c r="V5969" s="18">
        <f t="shared" si="653"/>
        <v>311.39999999999998</v>
      </c>
      <c r="W5969" s="18">
        <f t="shared" si="654"/>
        <v>52.280946</v>
      </c>
      <c r="X5969" s="27"/>
      <c r="Y5969" s="19">
        <f t="shared" si="655"/>
        <v>363.68094599999995</v>
      </c>
      <c r="Z5969" s="18">
        <f t="shared" si="656"/>
        <v>78.400000000000006</v>
      </c>
      <c r="AA5969" s="12">
        <v>727</v>
      </c>
      <c r="AB5969" s="12">
        <v>32323.200000000001</v>
      </c>
      <c r="AC5969" s="28">
        <f>+I5969+Y5969-Z5969</f>
        <v>156.57094599999994</v>
      </c>
      <c r="AD5969" s="20">
        <f t="shared" si="657"/>
        <v>0</v>
      </c>
      <c r="AE5969">
        <v>0</v>
      </c>
    </row>
    <row r="5970" spans="1:31" x14ac:dyDescent="0.25">
      <c r="A5970" s="9">
        <v>45291</v>
      </c>
      <c r="B5970" s="10" t="s">
        <v>403</v>
      </c>
      <c r="C5970" s="10" t="s">
        <v>278</v>
      </c>
      <c r="D5970" s="10" t="s">
        <v>40</v>
      </c>
      <c r="E5970" s="10" t="s">
        <v>30</v>
      </c>
      <c r="F5970" s="10">
        <v>450</v>
      </c>
      <c r="G5970" s="10">
        <v>490</v>
      </c>
      <c r="H5970" s="11">
        <f>SUMIFS(AA:AA,$A:$A,EOMONTH($A5970,-1),$B:$B,$B5970)</f>
        <v>43</v>
      </c>
      <c r="I5970" s="63">
        <f>ROUND(SUMIFS(AC:AC,$A:$A,EOMONTH($A5970,-1),$B:$B,$B5970),2)</f>
        <v>2.92</v>
      </c>
      <c r="J5970" s="11">
        <f>SUMIFS(AB:AB,$A:$A,EOMONTH($A5970,-1),$B:$B,$B5970)</f>
        <v>4706.3500000000004</v>
      </c>
      <c r="K5970" s="13">
        <v>0</v>
      </c>
      <c r="L5970" s="25">
        <v>0</v>
      </c>
      <c r="M5970" s="15">
        <v>0</v>
      </c>
      <c r="N5970" s="14">
        <v>0</v>
      </c>
      <c r="O5970" s="16">
        <v>0</v>
      </c>
      <c r="P5970" s="16">
        <v>0</v>
      </c>
      <c r="Q5970" s="16">
        <v>0</v>
      </c>
      <c r="R5970" s="16">
        <f>Q5970*16.876/100</f>
        <v>0</v>
      </c>
      <c r="S5970" s="17">
        <f t="shared" si="651"/>
        <v>0</v>
      </c>
      <c r="T5970" s="16">
        <v>0</v>
      </c>
      <c r="U5970" s="18">
        <f t="shared" si="652"/>
        <v>21.07</v>
      </c>
      <c r="V5970" s="18">
        <f t="shared" si="653"/>
        <v>0</v>
      </c>
      <c r="W5970" s="18">
        <f t="shared" si="654"/>
        <v>0</v>
      </c>
      <c r="X5970" s="27"/>
      <c r="Y5970" s="19">
        <f t="shared" si="655"/>
        <v>0</v>
      </c>
      <c r="Z5970" s="18">
        <f t="shared" si="656"/>
        <v>0</v>
      </c>
      <c r="AA5970" s="12">
        <v>43</v>
      </c>
      <c r="AB5970" s="12">
        <v>4706.3500000000004</v>
      </c>
      <c r="AC5970" s="28">
        <f>+I5970+Y5970-Z5970</f>
        <v>2.92</v>
      </c>
      <c r="AD5970" s="20">
        <f t="shared" si="657"/>
        <v>0</v>
      </c>
      <c r="AE5970">
        <v>0</v>
      </c>
    </row>
    <row r="5971" spans="1:31" x14ac:dyDescent="0.25">
      <c r="A5971" s="9">
        <v>45291</v>
      </c>
      <c r="B5971" s="10" t="s">
        <v>404</v>
      </c>
      <c r="C5971" s="10" t="s">
        <v>278</v>
      </c>
      <c r="D5971" s="10" t="s">
        <v>40</v>
      </c>
      <c r="E5971" s="10" t="s">
        <v>30</v>
      </c>
      <c r="F5971" s="10">
        <v>450</v>
      </c>
      <c r="G5971" s="10">
        <v>490</v>
      </c>
      <c r="H5971" s="11">
        <f>SUMIFS(AA:AA,$A:$A,EOMONTH($A5971,-1),$B:$B,$B5971)</f>
        <v>85</v>
      </c>
      <c r="I5971" s="63">
        <f>ROUND(SUMIFS(AC:AC,$A:$A,EOMONTH($A5971,-1),$B:$B,$B5971),2)</f>
        <v>-13.4</v>
      </c>
      <c r="J5971" s="11">
        <f>SUMIFS(AB:AB,$A:$A,EOMONTH($A5971,-1),$B:$B,$B5971)</f>
        <v>3218.1</v>
      </c>
      <c r="K5971" s="13">
        <v>0</v>
      </c>
      <c r="L5971" s="25">
        <v>0</v>
      </c>
      <c r="M5971" s="15">
        <v>675</v>
      </c>
      <c r="N5971" s="14">
        <v>30677.73</v>
      </c>
      <c r="O5971" s="16">
        <v>15</v>
      </c>
      <c r="P5971" s="16">
        <v>1291.3499999999999</v>
      </c>
      <c r="Q5971" s="16">
        <v>0</v>
      </c>
      <c r="R5971" s="16">
        <f>Q5971*16.876/100</f>
        <v>0</v>
      </c>
      <c r="S5971" s="17">
        <f t="shared" si="651"/>
        <v>0</v>
      </c>
      <c r="T5971" s="16">
        <v>0</v>
      </c>
      <c r="U5971" s="18">
        <f t="shared" si="652"/>
        <v>41.65</v>
      </c>
      <c r="V5971" s="18">
        <f t="shared" si="653"/>
        <v>303.75</v>
      </c>
      <c r="W5971" s="18">
        <f t="shared" si="654"/>
        <v>50.996587500000004</v>
      </c>
      <c r="X5971" s="27"/>
      <c r="Y5971" s="19">
        <f t="shared" si="655"/>
        <v>354.74658750000003</v>
      </c>
      <c r="Z5971" s="18">
        <f t="shared" si="656"/>
        <v>7.35</v>
      </c>
      <c r="AA5971" s="12">
        <v>745</v>
      </c>
      <c r="AB5971" s="12">
        <v>33226.83</v>
      </c>
      <c r="AC5971" s="28">
        <f>+I5971+Y5971-Z5971</f>
        <v>333.99658750000003</v>
      </c>
      <c r="AD5971" s="20">
        <f t="shared" si="657"/>
        <v>0</v>
      </c>
      <c r="AE5971">
        <v>0</v>
      </c>
    </row>
    <row r="5972" spans="1:31" x14ac:dyDescent="0.25">
      <c r="A5972" s="9">
        <v>45291</v>
      </c>
      <c r="B5972" s="10" t="s">
        <v>405</v>
      </c>
      <c r="C5972" s="10" t="s">
        <v>278</v>
      </c>
      <c r="D5972" s="10" t="s">
        <v>40</v>
      </c>
      <c r="E5972" s="10" t="s">
        <v>30</v>
      </c>
      <c r="F5972" s="10">
        <v>745</v>
      </c>
      <c r="G5972" s="10">
        <v>812</v>
      </c>
      <c r="H5972" s="11">
        <f>SUMIFS(AA:AA,$A:$A,EOMONTH($A5972,-1),$B:$B,$B5972)</f>
        <v>452</v>
      </c>
      <c r="I5972" s="63">
        <f>ROUND(SUMIFS(AC:AC,$A:$A,EOMONTH($A5972,-1),$B:$B,$B5972),2)</f>
        <v>235.58</v>
      </c>
      <c r="J5972" s="11">
        <f>SUMIFS(AB:AB,$A:$A,EOMONTH($A5972,-1),$B:$B,$B5972)</f>
        <v>30039.919999999998</v>
      </c>
      <c r="K5972" s="13">
        <v>0</v>
      </c>
      <c r="L5972" s="25">
        <v>0</v>
      </c>
      <c r="M5972" s="15">
        <v>610</v>
      </c>
      <c r="N5972" s="14">
        <v>53453.89</v>
      </c>
      <c r="O5972" s="16">
        <v>365</v>
      </c>
      <c r="P5972" s="16">
        <v>50143.8</v>
      </c>
      <c r="Q5972" s="16">
        <v>0</v>
      </c>
      <c r="R5972" s="16">
        <f>Q5972*16.876/100</f>
        <v>0</v>
      </c>
      <c r="S5972" s="17">
        <f t="shared" si="651"/>
        <v>0</v>
      </c>
      <c r="T5972" s="16">
        <v>0</v>
      </c>
      <c r="U5972" s="18">
        <f t="shared" si="652"/>
        <v>367.024</v>
      </c>
      <c r="V5972" s="18">
        <f t="shared" si="653"/>
        <v>454.45</v>
      </c>
      <c r="W5972" s="18">
        <f t="shared" si="654"/>
        <v>76.297610500000005</v>
      </c>
      <c r="X5972" s="27"/>
      <c r="Y5972" s="19">
        <f t="shared" si="655"/>
        <v>530.74761049999995</v>
      </c>
      <c r="Z5972" s="18">
        <f t="shared" si="656"/>
        <v>296.38</v>
      </c>
      <c r="AA5972" s="12">
        <v>697</v>
      </c>
      <c r="AB5972" s="12">
        <v>56246.07</v>
      </c>
      <c r="AC5972" s="28">
        <f>+I5972+Y5972-Z5972</f>
        <v>469.9476105</v>
      </c>
      <c r="AD5972" s="20">
        <f t="shared" si="657"/>
        <v>0</v>
      </c>
      <c r="AE5972">
        <v>0</v>
      </c>
    </row>
    <row r="5973" spans="1:31" x14ac:dyDescent="0.25">
      <c r="A5973" s="9">
        <v>45291</v>
      </c>
      <c r="B5973" s="10" t="s">
        <v>722</v>
      </c>
      <c r="C5973" s="10" t="s">
        <v>278</v>
      </c>
      <c r="D5973" s="10" t="s">
        <v>40</v>
      </c>
      <c r="E5973" s="10" t="s">
        <v>30</v>
      </c>
      <c r="F5973" s="10">
        <v>745</v>
      </c>
      <c r="G5973" s="10">
        <v>812</v>
      </c>
      <c r="H5973" s="11">
        <f>SUMIFS(AA:AA,$A:$A,EOMONTH($A5973,-1),$B:$B,$B5973)</f>
        <v>70</v>
      </c>
      <c r="I5973" s="63">
        <f>ROUND(SUMIFS(AC:AC,$A:$A,EOMONTH($A5973,-1),$B:$B,$B5973),2)</f>
        <v>63.23</v>
      </c>
      <c r="J5973" s="11">
        <f>SUMIFS(AB:AB,$A:$A,EOMONTH($A5973,-1),$B:$B,$B5973)</f>
        <v>4860.8</v>
      </c>
      <c r="K5973" s="13">
        <v>0</v>
      </c>
      <c r="L5973" s="25">
        <v>0</v>
      </c>
      <c r="M5973" s="15">
        <v>0</v>
      </c>
      <c r="N5973" s="14">
        <v>0</v>
      </c>
      <c r="O5973" s="16">
        <v>0</v>
      </c>
      <c r="P5973" s="16">
        <v>0</v>
      </c>
      <c r="Q5973" s="16">
        <v>0</v>
      </c>
      <c r="R5973" s="16">
        <f>Q5973*16.876/100</f>
        <v>0</v>
      </c>
      <c r="S5973" s="17">
        <f t="shared" si="651"/>
        <v>0</v>
      </c>
      <c r="T5973" s="16">
        <v>0</v>
      </c>
      <c r="U5973" s="18">
        <f t="shared" si="652"/>
        <v>56.84</v>
      </c>
      <c r="V5973" s="18">
        <f t="shared" si="653"/>
        <v>0</v>
      </c>
      <c r="W5973" s="18">
        <f t="shared" si="654"/>
        <v>0</v>
      </c>
      <c r="X5973" s="27"/>
      <c r="Y5973" s="19">
        <f t="shared" si="655"/>
        <v>0</v>
      </c>
      <c r="Z5973" s="18">
        <f t="shared" si="656"/>
        <v>0</v>
      </c>
      <c r="AA5973" s="12">
        <v>70</v>
      </c>
      <c r="AB5973" s="12">
        <v>4860.8</v>
      </c>
      <c r="AC5973" s="28">
        <f>+I5973+Y5973-Z5973</f>
        <v>63.23</v>
      </c>
      <c r="AD5973" s="20">
        <f t="shared" si="657"/>
        <v>0</v>
      </c>
      <c r="AE5973">
        <v>0</v>
      </c>
    </row>
    <row r="5974" spans="1:31" x14ac:dyDescent="0.25">
      <c r="A5974" s="9">
        <v>45291</v>
      </c>
      <c r="B5974" s="10" t="s">
        <v>723</v>
      </c>
      <c r="C5974" s="10" t="s">
        <v>278</v>
      </c>
      <c r="D5974" s="10" t="s">
        <v>40</v>
      </c>
      <c r="E5974" s="10" t="s">
        <v>30</v>
      </c>
      <c r="F5974" s="10">
        <v>745</v>
      </c>
      <c r="G5974" s="10">
        <v>812</v>
      </c>
      <c r="H5974" s="11">
        <f>SUMIFS(AA:AA,$A:$A,EOMONTH($A5974,-1),$B:$B,$B5974)</f>
        <v>28</v>
      </c>
      <c r="I5974" s="63">
        <f>ROUND(SUMIFS(AC:AC,$A:$A,EOMONTH($A5974,-1),$B:$B,$B5974),2)</f>
        <v>26.69</v>
      </c>
      <c r="J5974" s="11">
        <f>SUMIFS(AB:AB,$A:$A,EOMONTH($A5974,-1),$B:$B,$B5974)</f>
        <v>2605.98</v>
      </c>
      <c r="K5974" s="13">
        <v>0</v>
      </c>
      <c r="L5974" s="25">
        <v>0</v>
      </c>
      <c r="M5974" s="15">
        <v>0</v>
      </c>
      <c r="N5974" s="14">
        <v>0</v>
      </c>
      <c r="O5974" s="16">
        <v>0</v>
      </c>
      <c r="P5974" s="16">
        <v>0</v>
      </c>
      <c r="Q5974" s="16">
        <v>0</v>
      </c>
      <c r="R5974" s="16">
        <f>Q5974*16.876/100</f>
        <v>0</v>
      </c>
      <c r="S5974" s="17">
        <f t="shared" si="651"/>
        <v>0</v>
      </c>
      <c r="T5974" s="16">
        <v>0</v>
      </c>
      <c r="U5974" s="18">
        <f t="shared" si="652"/>
        <v>22.736000000000001</v>
      </c>
      <c r="V5974" s="18">
        <f t="shared" si="653"/>
        <v>0</v>
      </c>
      <c r="W5974" s="18">
        <f t="shared" si="654"/>
        <v>0</v>
      </c>
      <c r="X5974" s="27"/>
      <c r="Y5974" s="19">
        <f t="shared" si="655"/>
        <v>0</v>
      </c>
      <c r="Z5974" s="18">
        <f t="shared" si="656"/>
        <v>0</v>
      </c>
      <c r="AA5974" s="12">
        <v>28</v>
      </c>
      <c r="AB5974" s="12">
        <v>2605.98</v>
      </c>
      <c r="AC5974" s="28">
        <f>+I5974+Y5974-Z5974</f>
        <v>26.69</v>
      </c>
      <c r="AD5974" s="20">
        <f t="shared" si="657"/>
        <v>0</v>
      </c>
      <c r="AE5974">
        <v>0</v>
      </c>
    </row>
    <row r="5975" spans="1:31" x14ac:dyDescent="0.25">
      <c r="A5975" s="9">
        <v>45291</v>
      </c>
      <c r="B5975" s="10" t="s">
        <v>406</v>
      </c>
      <c r="C5975" s="10" t="s">
        <v>278</v>
      </c>
      <c r="D5975" s="10" t="s">
        <v>40</v>
      </c>
      <c r="E5975" s="10" t="s">
        <v>30</v>
      </c>
      <c r="F5975" s="10">
        <v>745</v>
      </c>
      <c r="G5975" s="10">
        <v>812</v>
      </c>
      <c r="H5975" s="11">
        <f>SUMIFS(AA:AA,$A:$A,EOMONTH($A5975,-1),$B:$B,$B5975)</f>
        <v>111</v>
      </c>
      <c r="I5975" s="63">
        <f>ROUND(SUMIFS(AC:AC,$A:$A,EOMONTH($A5975,-1),$B:$B,$B5975),2)</f>
        <v>48.03</v>
      </c>
      <c r="J5975" s="11">
        <f>SUMIFS(AB:AB,$A:$A,EOMONTH($A5975,-1),$B:$B,$B5975)</f>
        <v>7252.74</v>
      </c>
      <c r="K5975" s="13">
        <v>0</v>
      </c>
      <c r="L5975" s="25">
        <v>0</v>
      </c>
      <c r="M5975" s="15">
        <v>340</v>
      </c>
      <c r="N5975" s="14">
        <v>29644.13</v>
      </c>
      <c r="O5975" s="16">
        <v>135</v>
      </c>
      <c r="P5975" s="16">
        <v>19305.400000000001</v>
      </c>
      <c r="Q5975" s="16">
        <v>0</v>
      </c>
      <c r="R5975" s="16">
        <f>Q5975*16.876/100</f>
        <v>0</v>
      </c>
      <c r="S5975" s="17">
        <f t="shared" si="651"/>
        <v>0</v>
      </c>
      <c r="T5975" s="16">
        <v>0</v>
      </c>
      <c r="U5975" s="18">
        <f t="shared" si="652"/>
        <v>90.132000000000005</v>
      </c>
      <c r="V5975" s="18">
        <f t="shared" si="653"/>
        <v>253.3</v>
      </c>
      <c r="W5975" s="18">
        <f t="shared" si="654"/>
        <v>42.526537000000005</v>
      </c>
      <c r="X5975" s="27"/>
      <c r="Y5975" s="19">
        <f t="shared" si="655"/>
        <v>295.82653700000003</v>
      </c>
      <c r="Z5975" s="18">
        <f t="shared" si="656"/>
        <v>109.62</v>
      </c>
      <c r="AA5975" s="12">
        <v>316</v>
      </c>
      <c r="AB5975" s="12">
        <v>26974.71</v>
      </c>
      <c r="AC5975" s="28">
        <f>+I5975+Y5975-Z5975</f>
        <v>234.236537</v>
      </c>
      <c r="AD5975" s="20">
        <f t="shared" si="657"/>
        <v>0</v>
      </c>
      <c r="AE5975">
        <v>0</v>
      </c>
    </row>
    <row r="5976" spans="1:31" x14ac:dyDescent="0.25">
      <c r="A5976" s="9">
        <v>45291</v>
      </c>
      <c r="B5976" s="10" t="s">
        <v>407</v>
      </c>
      <c r="C5976" s="10" t="s">
        <v>278</v>
      </c>
      <c r="D5976" s="10" t="s">
        <v>40</v>
      </c>
      <c r="E5976" s="10" t="s">
        <v>30</v>
      </c>
      <c r="F5976" s="10">
        <v>745</v>
      </c>
      <c r="G5976" s="10">
        <v>812</v>
      </c>
      <c r="H5976" s="11">
        <f>SUMIFS(AA:AA,$A:$A,EOMONTH($A5976,-1),$B:$B,$B5976)</f>
        <v>-135</v>
      </c>
      <c r="I5976" s="63">
        <f>ROUND(SUMIFS(AC:AC,$A:$A,EOMONTH($A5976,-1),$B:$B,$B5976),2)</f>
        <v>-241.75</v>
      </c>
      <c r="J5976" s="11">
        <f>SUMIFS(AB:AB,$A:$A,EOMONTH($A5976,-1),$B:$B,$B5976)</f>
        <v>-18572.080000000002</v>
      </c>
      <c r="K5976" s="13">
        <v>0</v>
      </c>
      <c r="L5976" s="25">
        <v>0</v>
      </c>
      <c r="M5976" s="15">
        <v>270</v>
      </c>
      <c r="N5976" s="14">
        <v>19230.3</v>
      </c>
      <c r="O5976" s="16">
        <v>96</v>
      </c>
      <c r="P5976" s="16">
        <v>13685.08</v>
      </c>
      <c r="Q5976" s="16">
        <v>0</v>
      </c>
      <c r="R5976" s="16">
        <f>Q5976*16.876/100</f>
        <v>0</v>
      </c>
      <c r="S5976" s="17">
        <f t="shared" si="651"/>
        <v>0</v>
      </c>
      <c r="T5976" s="16">
        <v>0</v>
      </c>
      <c r="U5976" s="18">
        <f t="shared" si="652"/>
        <v>-109.62</v>
      </c>
      <c r="V5976" s="18">
        <f t="shared" si="653"/>
        <v>201.15</v>
      </c>
      <c r="W5976" s="18">
        <f t="shared" si="654"/>
        <v>33.7710735</v>
      </c>
      <c r="X5976" s="27"/>
      <c r="Y5976" s="19">
        <f t="shared" si="655"/>
        <v>234.92107350000001</v>
      </c>
      <c r="Z5976" s="18">
        <f t="shared" si="656"/>
        <v>77.951999999999998</v>
      </c>
      <c r="AA5976" s="12">
        <v>39</v>
      </c>
      <c r="AB5976" s="12">
        <v>-1789.81</v>
      </c>
      <c r="AC5976" s="28">
        <f>+I5976+Y5976-Z5976</f>
        <v>-84.780926499999993</v>
      </c>
      <c r="AD5976" s="20">
        <f t="shared" si="657"/>
        <v>90</v>
      </c>
      <c r="AE5976">
        <v>90</v>
      </c>
    </row>
    <row r="5977" spans="1:31" x14ac:dyDescent="0.25">
      <c r="A5977" s="9">
        <v>45291</v>
      </c>
      <c r="B5977" s="10" t="s">
        <v>408</v>
      </c>
      <c r="C5977" s="10" t="s">
        <v>278</v>
      </c>
      <c r="D5977" s="10" t="s">
        <v>40</v>
      </c>
      <c r="E5977" s="10" t="s">
        <v>30</v>
      </c>
      <c r="F5977" s="10">
        <v>745</v>
      </c>
      <c r="G5977" s="10">
        <v>812</v>
      </c>
      <c r="H5977" s="11">
        <f>SUMIFS(AA:AA,$A:$A,EOMONTH($A5977,-1),$B:$B,$B5977)</f>
        <v>214</v>
      </c>
      <c r="I5977" s="63">
        <f>ROUND(SUMIFS(AC:AC,$A:$A,EOMONTH($A5977,-1),$B:$B,$B5977),2)</f>
        <v>-133.49</v>
      </c>
      <c r="J5977" s="11">
        <f>SUMIFS(AB:AB,$A:$A,EOMONTH($A5977,-1),$B:$B,$B5977)</f>
        <v>15592.04</v>
      </c>
      <c r="K5977" s="13">
        <v>0</v>
      </c>
      <c r="L5977" s="25">
        <v>0</v>
      </c>
      <c r="M5977" s="15">
        <v>205</v>
      </c>
      <c r="N5977" s="14">
        <v>17798.650000000001</v>
      </c>
      <c r="O5977" s="16">
        <v>176</v>
      </c>
      <c r="P5977" s="16">
        <v>23287.279999999999</v>
      </c>
      <c r="Q5977" s="16">
        <v>0</v>
      </c>
      <c r="R5977" s="16">
        <f>Q5977*16.876/100</f>
        <v>0</v>
      </c>
      <c r="S5977" s="17">
        <f t="shared" si="651"/>
        <v>0</v>
      </c>
      <c r="T5977" s="16">
        <v>0</v>
      </c>
      <c r="U5977" s="18">
        <f t="shared" si="652"/>
        <v>173.768</v>
      </c>
      <c r="V5977" s="18">
        <f t="shared" si="653"/>
        <v>152.72499999999999</v>
      </c>
      <c r="W5977" s="18">
        <f t="shared" si="654"/>
        <v>25.641000250000001</v>
      </c>
      <c r="X5977" s="27"/>
      <c r="Y5977" s="19">
        <f t="shared" si="655"/>
        <v>178.36600024999998</v>
      </c>
      <c r="Z5977" s="18">
        <f t="shared" si="656"/>
        <v>142.91200000000001</v>
      </c>
      <c r="AA5977" s="12">
        <v>243</v>
      </c>
      <c r="AB5977" s="12">
        <v>20031.240000000002</v>
      </c>
      <c r="AC5977" s="28">
        <f>+I5977+Y5977-Z5977</f>
        <v>-98.03599975000003</v>
      </c>
      <c r="AD5977" s="20">
        <f t="shared" si="657"/>
        <v>100</v>
      </c>
      <c r="AE5977">
        <v>100</v>
      </c>
    </row>
    <row r="5978" spans="1:31" x14ac:dyDescent="0.25">
      <c r="A5978" s="9">
        <v>45291</v>
      </c>
      <c r="B5978" s="10" t="s">
        <v>409</v>
      </c>
      <c r="C5978" s="10" t="s">
        <v>278</v>
      </c>
      <c r="D5978" s="10" t="s">
        <v>40</v>
      </c>
      <c r="E5978" s="10" t="s">
        <v>30</v>
      </c>
      <c r="F5978" s="10">
        <v>745</v>
      </c>
      <c r="G5978" s="10">
        <v>812</v>
      </c>
      <c r="H5978" s="11">
        <f>SUMIFS(AA:AA,$A:$A,EOMONTH($A5978,-1),$B:$B,$B5978)</f>
        <v>143</v>
      </c>
      <c r="I5978" s="63">
        <f>ROUND(SUMIFS(AC:AC,$A:$A,EOMONTH($A5978,-1),$B:$B,$B5978),2)</f>
        <v>-61.94</v>
      </c>
      <c r="J5978" s="11">
        <f>SUMIFS(AB:AB,$A:$A,EOMONTH($A5978,-1),$B:$B,$B5978)</f>
        <v>9406.5400000000009</v>
      </c>
      <c r="K5978" s="13">
        <v>0</v>
      </c>
      <c r="L5978" s="25">
        <v>0</v>
      </c>
      <c r="M5978" s="15">
        <v>450</v>
      </c>
      <c r="N5978" s="14">
        <v>39353.760000000002</v>
      </c>
      <c r="O5978" s="16">
        <v>225</v>
      </c>
      <c r="P5978" s="16">
        <v>30988.2</v>
      </c>
      <c r="Q5978" s="16">
        <v>0</v>
      </c>
      <c r="R5978" s="16">
        <f>Q5978*16.876/100</f>
        <v>0</v>
      </c>
      <c r="S5978" s="17">
        <f t="shared" si="651"/>
        <v>0</v>
      </c>
      <c r="T5978" s="16">
        <v>0</v>
      </c>
      <c r="U5978" s="18">
        <f t="shared" si="652"/>
        <v>116.116</v>
      </c>
      <c r="V5978" s="18">
        <f t="shared" si="653"/>
        <v>335.25</v>
      </c>
      <c r="W5978" s="18">
        <f t="shared" si="654"/>
        <v>56.285122500000007</v>
      </c>
      <c r="X5978" s="27"/>
      <c r="Y5978" s="19">
        <f t="shared" si="655"/>
        <v>391.5351225</v>
      </c>
      <c r="Z5978" s="18">
        <f t="shared" si="656"/>
        <v>182.7</v>
      </c>
      <c r="AA5978" s="12">
        <v>368</v>
      </c>
      <c r="AB5978" s="12">
        <v>31203.17</v>
      </c>
      <c r="AC5978" s="28">
        <f>+I5978+Y5978-Z5978</f>
        <v>146.89512250000001</v>
      </c>
      <c r="AD5978" s="20">
        <f t="shared" si="657"/>
        <v>0</v>
      </c>
      <c r="AE5978">
        <v>0</v>
      </c>
    </row>
    <row r="5979" spans="1:31" x14ac:dyDescent="0.25">
      <c r="A5979" s="9">
        <v>45291</v>
      </c>
      <c r="B5979" s="10" t="s">
        <v>410</v>
      </c>
      <c r="C5979" s="10" t="s">
        <v>278</v>
      </c>
      <c r="D5979" s="10" t="s">
        <v>40</v>
      </c>
      <c r="E5979" s="10" t="s">
        <v>30</v>
      </c>
      <c r="F5979" s="10">
        <v>745</v>
      </c>
      <c r="G5979" s="10">
        <v>812</v>
      </c>
      <c r="H5979" s="11">
        <f>SUMIFS(AA:AA,$A:$A,EOMONTH($A5979,-1),$B:$B,$B5979)</f>
        <v>140</v>
      </c>
      <c r="I5979" s="63">
        <f>ROUND(SUMIFS(AC:AC,$A:$A,EOMONTH($A5979,-1),$B:$B,$B5979),2)</f>
        <v>82.62</v>
      </c>
      <c r="J5979" s="11">
        <f>SUMIFS(AB:AB,$A:$A,EOMONTH($A5979,-1),$B:$B,$B5979)</f>
        <v>9207.7999999999993</v>
      </c>
      <c r="K5979" s="13">
        <v>0</v>
      </c>
      <c r="L5979" s="25">
        <v>0</v>
      </c>
      <c r="M5979" s="15">
        <v>380</v>
      </c>
      <c r="N5979" s="14">
        <v>32971.07</v>
      </c>
      <c r="O5979" s="16">
        <v>158</v>
      </c>
      <c r="P5979" s="16">
        <v>22340.44</v>
      </c>
      <c r="Q5979" s="16">
        <v>0</v>
      </c>
      <c r="R5979" s="16">
        <f>Q5979*16.876/100</f>
        <v>0</v>
      </c>
      <c r="S5979" s="17">
        <f t="shared" si="651"/>
        <v>0</v>
      </c>
      <c r="T5979" s="16">
        <v>0</v>
      </c>
      <c r="U5979" s="18">
        <f t="shared" si="652"/>
        <v>113.68</v>
      </c>
      <c r="V5979" s="18">
        <f t="shared" si="653"/>
        <v>283.10000000000002</v>
      </c>
      <c r="W5979" s="18">
        <f t="shared" si="654"/>
        <v>47.529659000000009</v>
      </c>
      <c r="X5979" s="27"/>
      <c r="Y5979" s="19">
        <f t="shared" si="655"/>
        <v>330.62965900000006</v>
      </c>
      <c r="Z5979" s="18">
        <f t="shared" si="656"/>
        <v>128.29599999999999</v>
      </c>
      <c r="AA5979" s="12">
        <v>362</v>
      </c>
      <c r="AB5979" s="12">
        <v>30922.54</v>
      </c>
      <c r="AC5979" s="28">
        <f>+I5979+Y5979-Z5979</f>
        <v>284.95365900000007</v>
      </c>
      <c r="AD5979" s="20">
        <f t="shared" si="657"/>
        <v>0</v>
      </c>
      <c r="AE5979">
        <v>0</v>
      </c>
    </row>
    <row r="5980" spans="1:31" x14ac:dyDescent="0.25">
      <c r="A5980" s="9">
        <v>45291</v>
      </c>
      <c r="B5980" s="10" t="s">
        <v>411</v>
      </c>
      <c r="C5980" s="10" t="s">
        <v>278</v>
      </c>
      <c r="D5980" s="10" t="s">
        <v>40</v>
      </c>
      <c r="E5980" s="10" t="s">
        <v>30</v>
      </c>
      <c r="F5980" s="10">
        <v>840</v>
      </c>
      <c r="G5980" s="10">
        <v>916</v>
      </c>
      <c r="H5980" s="11">
        <f>SUMIFS(AA:AA,$A:$A,EOMONTH($A5980,-1),$B:$B,$B5980)</f>
        <v>781</v>
      </c>
      <c r="I5980" s="63">
        <f>ROUND(SUMIFS(AC:AC,$A:$A,EOMONTH($A5980,-1),$B:$B,$B5980),2)</f>
        <v>509.24</v>
      </c>
      <c r="J5980" s="11">
        <f>SUMIFS(AB:AB,$A:$A,EOMONTH($A5980,-1),$B:$B,$B5980)</f>
        <v>48993.72</v>
      </c>
      <c r="K5980" s="13">
        <v>0</v>
      </c>
      <c r="L5980" s="25">
        <v>0</v>
      </c>
      <c r="M5980" s="15">
        <v>0</v>
      </c>
      <c r="N5980" s="14">
        <v>0</v>
      </c>
      <c r="O5980" s="16">
        <v>572</v>
      </c>
      <c r="P5980" s="16">
        <v>87918.399999999994</v>
      </c>
      <c r="Q5980" s="16">
        <v>0</v>
      </c>
      <c r="R5980" s="16">
        <f>Q5980*16.876/100</f>
        <v>0</v>
      </c>
      <c r="S5980" s="17">
        <f t="shared" si="651"/>
        <v>0</v>
      </c>
      <c r="T5980" s="16">
        <v>0</v>
      </c>
      <c r="U5980" s="18">
        <f t="shared" si="652"/>
        <v>715.39599999999996</v>
      </c>
      <c r="V5980" s="18">
        <f t="shared" si="653"/>
        <v>0</v>
      </c>
      <c r="W5980" s="18">
        <f t="shared" si="654"/>
        <v>0</v>
      </c>
      <c r="X5980" s="27"/>
      <c r="Y5980" s="19">
        <f t="shared" si="655"/>
        <v>0</v>
      </c>
      <c r="Z5980" s="18">
        <f t="shared" si="656"/>
        <v>523.952</v>
      </c>
      <c r="AA5980" s="12">
        <v>209</v>
      </c>
      <c r="AB5980" s="12">
        <v>13111.01</v>
      </c>
      <c r="AC5980" s="28">
        <f>+I5980+Y5980-Z5980</f>
        <v>-14.711999999999989</v>
      </c>
      <c r="AD5980" s="20">
        <f t="shared" si="657"/>
        <v>20</v>
      </c>
      <c r="AE5980">
        <v>20</v>
      </c>
    </row>
    <row r="5981" spans="1:31" x14ac:dyDescent="0.25">
      <c r="A5981" s="9">
        <v>45291</v>
      </c>
      <c r="B5981" s="10" t="s">
        <v>412</v>
      </c>
      <c r="C5981" s="10" t="s">
        <v>278</v>
      </c>
      <c r="D5981" s="10" t="s">
        <v>29</v>
      </c>
      <c r="E5981" s="10" t="s">
        <v>30</v>
      </c>
      <c r="F5981" s="10"/>
      <c r="G5981" s="10">
        <v>0</v>
      </c>
      <c r="H5981" s="11">
        <f>SUMIFS(AA:AA,$A:$A,EOMONTH($A5981,-1),$B:$B,$B5981)</f>
        <v>108</v>
      </c>
      <c r="I5981" s="63">
        <f>ROUND(SUMIFS(AC:AC,$A:$A,EOMONTH($A5981,-1),$B:$B,$B5981),2)</f>
        <v>4.88</v>
      </c>
      <c r="J5981" s="11">
        <f>SUMIFS(AB:AB,$A:$A,EOMONTH($A5981,-1),$B:$B,$B5981)</f>
        <v>22572</v>
      </c>
      <c r="K5981" s="13">
        <v>0</v>
      </c>
      <c r="L5981" s="25">
        <v>0</v>
      </c>
      <c r="M5981" s="15">
        <v>0</v>
      </c>
      <c r="N5981" s="14">
        <v>0</v>
      </c>
      <c r="O5981" s="16">
        <v>0</v>
      </c>
      <c r="P5981" s="16">
        <v>0</v>
      </c>
      <c r="Q5981" s="16">
        <v>0</v>
      </c>
      <c r="R5981" s="16">
        <f>Q5981*16.876/100</f>
        <v>0</v>
      </c>
      <c r="S5981" s="17">
        <f t="shared" si="651"/>
        <v>0</v>
      </c>
      <c r="T5981" s="16">
        <v>0</v>
      </c>
      <c r="U5981" s="18">
        <f t="shared" si="652"/>
        <v>0</v>
      </c>
      <c r="V5981" s="18">
        <f t="shared" si="653"/>
        <v>0</v>
      </c>
      <c r="W5981" s="18">
        <f t="shared" si="654"/>
        <v>0</v>
      </c>
      <c r="X5981" s="27"/>
      <c r="Y5981" s="19">
        <f t="shared" si="655"/>
        <v>0</v>
      </c>
      <c r="Z5981" s="18">
        <f t="shared" si="656"/>
        <v>0</v>
      </c>
      <c r="AA5981" s="12">
        <v>108</v>
      </c>
      <c r="AB5981" s="12">
        <v>22572</v>
      </c>
      <c r="AC5981" s="28">
        <f>+I5981+Y5981-Z5981</f>
        <v>4.88</v>
      </c>
      <c r="AD5981" s="20">
        <f t="shared" si="657"/>
        <v>0</v>
      </c>
      <c r="AE5981">
        <v>0</v>
      </c>
    </row>
    <row r="5982" spans="1:31" x14ac:dyDescent="0.25">
      <c r="A5982" s="9">
        <v>45291</v>
      </c>
      <c r="B5982" s="10" t="s">
        <v>413</v>
      </c>
      <c r="C5982" s="10" t="s">
        <v>278</v>
      </c>
      <c r="D5982" s="10" t="s">
        <v>40</v>
      </c>
      <c r="E5982" s="10" t="s">
        <v>30</v>
      </c>
      <c r="F5982" s="10">
        <v>840</v>
      </c>
      <c r="G5982" s="10">
        <v>916</v>
      </c>
      <c r="H5982" s="11">
        <f>SUMIFS(AA:AA,$A:$A,EOMONTH($A5982,-1),$B:$B,$B5982)</f>
        <v>40</v>
      </c>
      <c r="I5982" s="63">
        <f>ROUND(SUMIFS(AC:AC,$A:$A,EOMONTH($A5982,-1),$B:$B,$B5982),2)</f>
        <v>-274.31</v>
      </c>
      <c r="J5982" s="11">
        <f>SUMIFS(AB:AB,$A:$A,EOMONTH($A5982,-1),$B:$B,$B5982)</f>
        <v>2449.9899999999998</v>
      </c>
      <c r="K5982" s="13">
        <v>0</v>
      </c>
      <c r="L5982" s="25">
        <v>0</v>
      </c>
      <c r="M5982" s="15">
        <v>313</v>
      </c>
      <c r="N5982" s="14">
        <v>27436.86</v>
      </c>
      <c r="O5982" s="16">
        <v>128</v>
      </c>
      <c r="P5982" s="16">
        <v>20001.96</v>
      </c>
      <c r="Q5982" s="16">
        <v>0</v>
      </c>
      <c r="R5982" s="16">
        <f>Q5982*16.876/100</f>
        <v>0</v>
      </c>
      <c r="S5982" s="17">
        <f t="shared" si="651"/>
        <v>0</v>
      </c>
      <c r="T5982" s="16">
        <v>0</v>
      </c>
      <c r="U5982" s="18">
        <f t="shared" si="652"/>
        <v>36.64</v>
      </c>
      <c r="V5982" s="18">
        <f t="shared" si="653"/>
        <v>262.92</v>
      </c>
      <c r="W5982" s="18">
        <f t="shared" si="654"/>
        <v>44.14163880000001</v>
      </c>
      <c r="X5982" s="27"/>
      <c r="Y5982" s="19">
        <f t="shared" si="655"/>
        <v>307.06163880000003</v>
      </c>
      <c r="Z5982" s="18">
        <f t="shared" si="656"/>
        <v>117.248</v>
      </c>
      <c r="AA5982" s="12">
        <v>225</v>
      </c>
      <c r="AB5982" s="12">
        <v>19049.689999999999</v>
      </c>
      <c r="AC5982" s="28">
        <f>+I5982+Y5982-Z5982</f>
        <v>-84.496361199999981</v>
      </c>
      <c r="AD5982" s="20">
        <f t="shared" si="657"/>
        <v>90</v>
      </c>
      <c r="AE5982">
        <v>90</v>
      </c>
    </row>
    <row r="5983" spans="1:31" x14ac:dyDescent="0.25">
      <c r="A5983" s="9">
        <v>45291</v>
      </c>
      <c r="B5983" s="10" t="s">
        <v>414</v>
      </c>
      <c r="C5983" s="10" t="s">
        <v>278</v>
      </c>
      <c r="D5983" s="10" t="s">
        <v>40</v>
      </c>
      <c r="E5983" s="10" t="s">
        <v>30</v>
      </c>
      <c r="F5983" s="10">
        <v>840</v>
      </c>
      <c r="G5983" s="10">
        <v>916</v>
      </c>
      <c r="H5983" s="11">
        <f>SUMIFS(AA:AA,$A:$A,EOMONTH($A5983,-1),$B:$B,$B5983)</f>
        <v>255</v>
      </c>
      <c r="I5983" s="63">
        <f>ROUND(SUMIFS(AC:AC,$A:$A,EOMONTH($A5983,-1),$B:$B,$B5983),2)</f>
        <v>-88.26</v>
      </c>
      <c r="J5983" s="11">
        <f>SUMIFS(AB:AB,$A:$A,EOMONTH($A5983,-1),$B:$B,$B5983)</f>
        <v>21169.1</v>
      </c>
      <c r="K5983" s="13">
        <v>0</v>
      </c>
      <c r="L5983" s="25">
        <v>0</v>
      </c>
      <c r="M5983" s="15">
        <v>0</v>
      </c>
      <c r="N5983" s="14">
        <v>0</v>
      </c>
      <c r="O5983" s="16">
        <v>115</v>
      </c>
      <c r="P5983" s="16">
        <v>18075.75</v>
      </c>
      <c r="Q5983" s="16">
        <v>0</v>
      </c>
      <c r="R5983" s="16">
        <f>Q5983*16.876/100</f>
        <v>0</v>
      </c>
      <c r="S5983" s="17">
        <f t="shared" si="651"/>
        <v>0</v>
      </c>
      <c r="T5983" s="16">
        <v>0</v>
      </c>
      <c r="U5983" s="18">
        <f t="shared" si="652"/>
        <v>233.58</v>
      </c>
      <c r="V5983" s="18">
        <f t="shared" si="653"/>
        <v>0</v>
      </c>
      <c r="W5983" s="18">
        <f t="shared" si="654"/>
        <v>0</v>
      </c>
      <c r="X5983" s="27"/>
      <c r="Y5983" s="19">
        <f t="shared" si="655"/>
        <v>0</v>
      </c>
      <c r="Z5983" s="18">
        <f t="shared" si="656"/>
        <v>105.34</v>
      </c>
      <c r="AA5983" s="12">
        <v>140</v>
      </c>
      <c r="AB5983" s="12">
        <v>11622.25</v>
      </c>
      <c r="AC5983" s="28">
        <f>+I5983+Y5983-Z5983</f>
        <v>-193.60000000000002</v>
      </c>
      <c r="AD5983" s="20">
        <f t="shared" si="657"/>
        <v>200</v>
      </c>
      <c r="AE5983">
        <v>200</v>
      </c>
    </row>
    <row r="5984" spans="1:31" x14ac:dyDescent="0.25">
      <c r="A5984" s="9">
        <v>45291</v>
      </c>
      <c r="B5984" s="10" t="s">
        <v>415</v>
      </c>
      <c r="C5984" s="10" t="s">
        <v>278</v>
      </c>
      <c r="D5984" s="10" t="s">
        <v>40</v>
      </c>
      <c r="E5984" s="10" t="s">
        <v>30</v>
      </c>
      <c r="F5984" s="10">
        <v>840</v>
      </c>
      <c r="G5984" s="10">
        <v>916</v>
      </c>
      <c r="H5984" s="11">
        <f>SUMIFS(AA:AA,$A:$A,EOMONTH($A5984,-1),$B:$B,$B5984)</f>
        <v>375</v>
      </c>
      <c r="I5984" s="63">
        <f>ROUND(SUMIFS(AC:AC,$A:$A,EOMONTH($A5984,-1),$B:$B,$B5984),2)</f>
        <v>263.29000000000002</v>
      </c>
      <c r="J5984" s="11">
        <f>SUMIFS(AB:AB,$A:$A,EOMONTH($A5984,-1),$B:$B,$B5984)</f>
        <v>34019.33</v>
      </c>
      <c r="K5984" s="13">
        <v>0</v>
      </c>
      <c r="L5984" s="25">
        <v>0</v>
      </c>
      <c r="M5984" s="15">
        <v>0</v>
      </c>
      <c r="N5984" s="14">
        <v>0</v>
      </c>
      <c r="O5984" s="16">
        <v>170</v>
      </c>
      <c r="P5984" s="16">
        <v>25827.18</v>
      </c>
      <c r="Q5984" s="16">
        <v>0</v>
      </c>
      <c r="R5984" s="16">
        <f>Q5984*16.876/100</f>
        <v>0</v>
      </c>
      <c r="S5984" s="17">
        <f t="shared" si="651"/>
        <v>0</v>
      </c>
      <c r="T5984" s="16">
        <v>0</v>
      </c>
      <c r="U5984" s="18">
        <f t="shared" si="652"/>
        <v>343.5</v>
      </c>
      <c r="V5984" s="18">
        <f t="shared" si="653"/>
        <v>0</v>
      </c>
      <c r="W5984" s="18">
        <f t="shared" si="654"/>
        <v>0</v>
      </c>
      <c r="X5984" s="27"/>
      <c r="Y5984" s="19">
        <f t="shared" si="655"/>
        <v>0</v>
      </c>
      <c r="Z5984" s="18">
        <f t="shared" si="656"/>
        <v>155.72</v>
      </c>
      <c r="AA5984" s="12">
        <v>205</v>
      </c>
      <c r="AB5984" s="12">
        <v>18606.91</v>
      </c>
      <c r="AC5984" s="28">
        <f>+I5984+Y5984-Z5984</f>
        <v>107.57000000000002</v>
      </c>
      <c r="AD5984" s="20">
        <f t="shared" si="657"/>
        <v>0</v>
      </c>
      <c r="AE5984">
        <v>0</v>
      </c>
    </row>
    <row r="5985" spans="1:31" x14ac:dyDescent="0.25">
      <c r="A5985" s="9">
        <v>45291</v>
      </c>
      <c r="B5985" s="10" t="s">
        <v>416</v>
      </c>
      <c r="C5985" s="10" t="s">
        <v>278</v>
      </c>
      <c r="D5985" s="10" t="s">
        <v>40</v>
      </c>
      <c r="E5985" s="10" t="s">
        <v>30</v>
      </c>
      <c r="F5985" s="10">
        <v>840</v>
      </c>
      <c r="G5985" s="10">
        <v>916</v>
      </c>
      <c r="H5985" s="11">
        <f>SUMIFS(AA:AA,$A:$A,EOMONTH($A5985,-1),$B:$B,$B5985)</f>
        <v>507</v>
      </c>
      <c r="I5985" s="63">
        <f>ROUND(SUMIFS(AC:AC,$A:$A,EOMONTH($A5985,-1),$B:$B,$B5985),2)</f>
        <v>271.19</v>
      </c>
      <c r="J5985" s="11">
        <f>SUMIFS(AB:AB,$A:$A,EOMONTH($A5985,-1),$B:$B,$B5985)</f>
        <v>45652.160000000003</v>
      </c>
      <c r="K5985" s="13">
        <v>0</v>
      </c>
      <c r="L5985" s="25">
        <v>0</v>
      </c>
      <c r="M5985" s="15">
        <v>0</v>
      </c>
      <c r="N5985" s="14">
        <v>0</v>
      </c>
      <c r="O5985" s="16">
        <v>422</v>
      </c>
      <c r="P5985" s="16">
        <v>64589.760000000002</v>
      </c>
      <c r="Q5985" s="16">
        <v>0</v>
      </c>
      <c r="R5985" s="16">
        <f>Q5985*16.876/100</f>
        <v>0</v>
      </c>
      <c r="S5985" s="17">
        <f t="shared" si="651"/>
        <v>0</v>
      </c>
      <c r="T5985" s="16">
        <v>0</v>
      </c>
      <c r="U5985" s="18">
        <f t="shared" si="652"/>
        <v>464.41199999999998</v>
      </c>
      <c r="V5985" s="18">
        <f t="shared" si="653"/>
        <v>0</v>
      </c>
      <c r="W5985" s="18">
        <f t="shared" si="654"/>
        <v>0</v>
      </c>
      <c r="X5985" s="27"/>
      <c r="Y5985" s="19">
        <f t="shared" si="655"/>
        <v>0</v>
      </c>
      <c r="Z5985" s="18">
        <f t="shared" si="656"/>
        <v>386.55200000000002</v>
      </c>
      <c r="AA5985" s="12">
        <v>85</v>
      </c>
      <c r="AB5985" s="12">
        <v>7680.03</v>
      </c>
      <c r="AC5985" s="28">
        <f>+I5985+Y5985-Z5985</f>
        <v>-115.36200000000002</v>
      </c>
      <c r="AD5985" s="20">
        <f t="shared" si="657"/>
        <v>120</v>
      </c>
      <c r="AE5985">
        <v>120</v>
      </c>
    </row>
    <row r="5986" spans="1:31" x14ac:dyDescent="0.25">
      <c r="A5986" s="9">
        <v>45291</v>
      </c>
      <c r="B5986" s="10" t="s">
        <v>417</v>
      </c>
      <c r="C5986" s="10" t="s">
        <v>278</v>
      </c>
      <c r="D5986" s="10" t="s">
        <v>40</v>
      </c>
      <c r="E5986" s="10" t="s">
        <v>30</v>
      </c>
      <c r="F5986" s="10">
        <v>840</v>
      </c>
      <c r="G5986" s="10">
        <v>916</v>
      </c>
      <c r="H5986" s="11">
        <f>SUMIFS(AA:AA,$A:$A,EOMONTH($A5986,-1),$B:$B,$B5986)</f>
        <v>277</v>
      </c>
      <c r="I5986" s="63">
        <f>ROUND(SUMIFS(AC:AC,$A:$A,EOMONTH($A5986,-1),$B:$B,$B5986),2)</f>
        <v>-22.47</v>
      </c>
      <c r="J5986" s="11">
        <f>SUMIFS(AB:AB,$A:$A,EOMONTH($A5986,-1),$B:$B,$B5986)</f>
        <v>22206.39</v>
      </c>
      <c r="K5986" s="13">
        <v>0</v>
      </c>
      <c r="L5986" s="25">
        <v>0</v>
      </c>
      <c r="M5986" s="15">
        <v>0</v>
      </c>
      <c r="N5986" s="14">
        <v>0</v>
      </c>
      <c r="O5986" s="16">
        <v>185</v>
      </c>
      <c r="P5986" s="16">
        <v>28657.53</v>
      </c>
      <c r="Q5986" s="16">
        <v>0</v>
      </c>
      <c r="R5986" s="16">
        <f>Q5986*16.876/100</f>
        <v>0</v>
      </c>
      <c r="S5986" s="17">
        <f t="shared" si="651"/>
        <v>0</v>
      </c>
      <c r="T5986" s="16">
        <v>0</v>
      </c>
      <c r="U5986" s="18">
        <f t="shared" si="652"/>
        <v>253.732</v>
      </c>
      <c r="V5986" s="18">
        <f t="shared" si="653"/>
        <v>0</v>
      </c>
      <c r="W5986" s="18">
        <f t="shared" si="654"/>
        <v>0</v>
      </c>
      <c r="X5986" s="27"/>
      <c r="Y5986" s="19">
        <f t="shared" si="655"/>
        <v>0</v>
      </c>
      <c r="Z5986" s="18">
        <f t="shared" si="656"/>
        <v>169.46</v>
      </c>
      <c r="AA5986" s="12">
        <v>92</v>
      </c>
      <c r="AB5986" s="12">
        <v>7497.48</v>
      </c>
      <c r="AC5986" s="28">
        <f>+I5986+Y5986-Z5986</f>
        <v>-191.93</v>
      </c>
      <c r="AD5986" s="20">
        <f t="shared" si="657"/>
        <v>200</v>
      </c>
      <c r="AE5986">
        <v>200</v>
      </c>
    </row>
    <row r="5987" spans="1:31" x14ac:dyDescent="0.25">
      <c r="A5987" s="9">
        <v>45291</v>
      </c>
      <c r="B5987" s="10" t="s">
        <v>418</v>
      </c>
      <c r="C5987" s="10" t="s">
        <v>419</v>
      </c>
      <c r="D5987" s="10" t="s">
        <v>40</v>
      </c>
      <c r="E5987" s="10" t="s">
        <v>30</v>
      </c>
      <c r="F5987" s="10">
        <v>110</v>
      </c>
      <c r="G5987" s="10">
        <v>120</v>
      </c>
      <c r="H5987" s="11">
        <f>SUMIFS(AA:AA,$A:$A,EOMONTH($A5987,-1),$B:$B,$B5987)</f>
        <v>162</v>
      </c>
      <c r="I5987" s="63">
        <f>ROUND(SUMIFS(AC:AC,$A:$A,EOMONTH($A5987,-1),$B:$B,$B5987),2)</f>
        <v>90.87</v>
      </c>
      <c r="J5987" s="11">
        <f>SUMIFS(AB:AB,$A:$A,EOMONTH($A5987,-1),$B:$B,$B5987)</f>
        <v>2521.35</v>
      </c>
      <c r="K5987" s="13">
        <v>0</v>
      </c>
      <c r="L5987" s="25">
        <v>0</v>
      </c>
      <c r="M5987" s="15">
        <v>0</v>
      </c>
      <c r="N5987" s="14">
        <v>0</v>
      </c>
      <c r="O5987" s="16">
        <v>0</v>
      </c>
      <c r="P5987" s="16">
        <v>0</v>
      </c>
      <c r="Q5987" s="16">
        <v>0</v>
      </c>
      <c r="R5987" s="16">
        <f>Q5987*16.876/100</f>
        <v>0</v>
      </c>
      <c r="S5987" s="17">
        <f t="shared" si="651"/>
        <v>0</v>
      </c>
      <c r="T5987" s="16">
        <v>0</v>
      </c>
      <c r="U5987" s="18">
        <f t="shared" si="652"/>
        <v>19.440000000000001</v>
      </c>
      <c r="V5987" s="18">
        <f t="shared" si="653"/>
        <v>0</v>
      </c>
      <c r="W5987" s="18">
        <f t="shared" si="654"/>
        <v>0</v>
      </c>
      <c r="X5987" s="27"/>
      <c r="Y5987" s="19">
        <f t="shared" si="655"/>
        <v>0</v>
      </c>
      <c r="Z5987" s="18">
        <f t="shared" si="656"/>
        <v>0</v>
      </c>
      <c r="AA5987" s="12">
        <v>162</v>
      </c>
      <c r="AB5987" s="12">
        <v>2521.35</v>
      </c>
      <c r="AC5987" s="28">
        <f>+I5987+Y5987-Z5987</f>
        <v>90.87</v>
      </c>
      <c r="AD5987" s="20">
        <f t="shared" si="657"/>
        <v>0</v>
      </c>
      <c r="AE5987">
        <v>0</v>
      </c>
    </row>
    <row r="5988" spans="1:31" x14ac:dyDescent="0.25">
      <c r="A5988" s="9">
        <v>45291</v>
      </c>
      <c r="B5988" s="10" t="s">
        <v>420</v>
      </c>
      <c r="C5988" s="10" t="s">
        <v>282</v>
      </c>
      <c r="D5988" s="10" t="s">
        <v>40</v>
      </c>
      <c r="E5988" s="10" t="s">
        <v>30</v>
      </c>
      <c r="F5988" s="10">
        <v>80</v>
      </c>
      <c r="G5988" s="10">
        <v>87</v>
      </c>
      <c r="H5988" s="11">
        <f>SUMIFS(AA:AA,$A:$A,EOMONTH($A5988,-1),$B:$B,$B5988)</f>
        <v>1139</v>
      </c>
      <c r="I5988" s="63">
        <f>ROUND(SUMIFS(AC:AC,$A:$A,EOMONTH($A5988,-1),$B:$B,$B5988),2)</f>
        <v>0.03</v>
      </c>
      <c r="J5988" s="11">
        <f>SUMIFS(AB:AB,$A:$A,EOMONTH($A5988,-1),$B:$B,$B5988)</f>
        <v>11686.5</v>
      </c>
      <c r="K5988" s="13">
        <v>0</v>
      </c>
      <c r="L5988" s="25">
        <v>0</v>
      </c>
      <c r="M5988" s="15">
        <v>6261</v>
      </c>
      <c r="N5988" s="14">
        <v>71436.649999999994</v>
      </c>
      <c r="O5988" s="16">
        <v>1740</v>
      </c>
      <c r="P5988" s="16">
        <v>35253</v>
      </c>
      <c r="Q5988" s="16">
        <v>0</v>
      </c>
      <c r="R5988" s="16">
        <f>Q5988*16.876/100</f>
        <v>0</v>
      </c>
      <c r="S5988" s="17">
        <f t="shared" si="651"/>
        <v>0</v>
      </c>
      <c r="T5988" s="16">
        <v>0</v>
      </c>
      <c r="U5988" s="18">
        <f t="shared" si="652"/>
        <v>99.093000000000004</v>
      </c>
      <c r="V5988" s="18">
        <f t="shared" si="653"/>
        <v>500.88</v>
      </c>
      <c r="W5988" s="18">
        <f t="shared" si="654"/>
        <v>84.092743200000001</v>
      </c>
      <c r="X5988" s="27"/>
      <c r="Y5988" s="19">
        <f t="shared" si="655"/>
        <v>584.97274319999997</v>
      </c>
      <c r="Z5988" s="18">
        <f t="shared" si="656"/>
        <v>151.38</v>
      </c>
      <c r="AA5988" s="12">
        <v>5660</v>
      </c>
      <c r="AB5988" s="12">
        <v>64035.92</v>
      </c>
      <c r="AC5988" s="28">
        <f>+I5988+Y5988-Z5988</f>
        <v>433.62274319999995</v>
      </c>
      <c r="AD5988" s="20">
        <f t="shared" si="657"/>
        <v>0</v>
      </c>
      <c r="AE5988">
        <v>0</v>
      </c>
    </row>
    <row r="5989" spans="1:31" x14ac:dyDescent="0.25">
      <c r="A5989" s="59">
        <v>45291</v>
      </c>
      <c r="B5989" s="60" t="s">
        <v>820</v>
      </c>
      <c r="C5989" s="60" t="s">
        <v>282</v>
      </c>
      <c r="D5989" s="60" t="s">
        <v>40</v>
      </c>
      <c r="E5989" s="60" t="s">
        <v>30</v>
      </c>
      <c r="F5989" s="10"/>
      <c r="G5989" s="10"/>
      <c r="H5989" s="11"/>
      <c r="I5989" s="63">
        <f>ROUND(SUMIFS(AC:AC,$A:$A,EOMONTH($A5989,-1),$B:$B,$B5989),2)</f>
        <v>0</v>
      </c>
      <c r="J5989" s="11"/>
      <c r="K5989" s="13"/>
      <c r="L5989" s="25"/>
      <c r="M5989" s="15"/>
      <c r="N5989" s="14"/>
      <c r="O5989" s="16"/>
      <c r="P5989" s="16"/>
      <c r="Q5989" s="16"/>
      <c r="R5989" s="16"/>
      <c r="S5989" s="17">
        <f t="shared" si="651"/>
        <v>0</v>
      </c>
      <c r="T5989" s="16"/>
      <c r="U5989" s="18">
        <f t="shared" si="652"/>
        <v>0</v>
      </c>
      <c r="V5989" s="18">
        <f t="shared" si="653"/>
        <v>0</v>
      </c>
      <c r="W5989" s="18">
        <f t="shared" si="654"/>
        <v>0</v>
      </c>
      <c r="X5989" s="27"/>
      <c r="Y5989" s="19">
        <f t="shared" si="655"/>
        <v>0</v>
      </c>
      <c r="Z5989" s="18">
        <f t="shared" si="656"/>
        <v>0</v>
      </c>
      <c r="AA5989" s="12"/>
      <c r="AB5989" s="12"/>
      <c r="AC5989" s="28">
        <f>+I5989+Y5989-Z5989</f>
        <v>0</v>
      </c>
      <c r="AD5989" s="20">
        <f t="shared" si="657"/>
        <v>0</v>
      </c>
      <c r="AE5989">
        <v>0</v>
      </c>
    </row>
    <row r="5990" spans="1:31" x14ac:dyDescent="0.25">
      <c r="A5990" s="9">
        <v>45291</v>
      </c>
      <c r="B5990" s="10" t="s">
        <v>421</v>
      </c>
      <c r="C5990" s="10" t="s">
        <v>282</v>
      </c>
      <c r="D5990" s="10" t="s">
        <v>40</v>
      </c>
      <c r="E5990" s="10" t="s">
        <v>30</v>
      </c>
      <c r="F5990" s="10">
        <v>110</v>
      </c>
      <c r="G5990" s="10">
        <v>120</v>
      </c>
      <c r="H5990" s="11">
        <f>SUMIFS(AA:AA,$A:$A,EOMONTH($A5990,-1),$B:$B,$B5990)</f>
        <v>2563</v>
      </c>
      <c r="I5990" s="63">
        <f>ROUND(SUMIFS(AC:AC,$A:$A,EOMONTH($A5990,-1),$B:$B,$B5990),2)</f>
        <v>281.43</v>
      </c>
      <c r="J5990" s="11">
        <f>SUMIFS(AB:AB,$A:$A,EOMONTH($A5990,-1),$B:$B,$B5990)</f>
        <v>31845.42</v>
      </c>
      <c r="K5990" s="13">
        <v>0</v>
      </c>
      <c r="L5990" s="25">
        <v>0</v>
      </c>
      <c r="M5990" s="15">
        <v>4040</v>
      </c>
      <c r="N5990" s="14">
        <v>63048.43</v>
      </c>
      <c r="O5990" s="16">
        <v>2520</v>
      </c>
      <c r="P5990" s="16">
        <v>62904.24</v>
      </c>
      <c r="Q5990" s="16">
        <v>0</v>
      </c>
      <c r="R5990" s="16">
        <f>Q5990*16.876/100</f>
        <v>0</v>
      </c>
      <c r="S5990" s="17">
        <f t="shared" si="651"/>
        <v>0</v>
      </c>
      <c r="T5990" s="16">
        <v>0</v>
      </c>
      <c r="U5990" s="18">
        <f t="shared" si="652"/>
        <v>307.56</v>
      </c>
      <c r="V5990" s="18">
        <f t="shared" si="653"/>
        <v>444.4</v>
      </c>
      <c r="W5990" s="18">
        <f t="shared" si="654"/>
        <v>74.610315999999997</v>
      </c>
      <c r="X5990" s="27"/>
      <c r="Y5990" s="19">
        <f t="shared" si="655"/>
        <v>519.01031599999999</v>
      </c>
      <c r="Z5990" s="18">
        <f t="shared" si="656"/>
        <v>302.39999999999998</v>
      </c>
      <c r="AA5990" s="12">
        <v>4083</v>
      </c>
      <c r="AB5990" s="12">
        <v>59716.17</v>
      </c>
      <c r="AC5990" s="28">
        <f>+I5990+Y5990-Z5990</f>
        <v>498.04031599999996</v>
      </c>
      <c r="AD5990" s="20">
        <f t="shared" si="657"/>
        <v>0</v>
      </c>
      <c r="AE5990">
        <v>0</v>
      </c>
    </row>
    <row r="5991" spans="1:31" x14ac:dyDescent="0.25">
      <c r="A5991" s="9">
        <v>45291</v>
      </c>
      <c r="B5991" s="10" t="s">
        <v>811</v>
      </c>
      <c r="C5991" s="10" t="s">
        <v>282</v>
      </c>
      <c r="D5991" s="10" t="s">
        <v>40</v>
      </c>
      <c r="E5991" s="10" t="s">
        <v>30</v>
      </c>
      <c r="F5991" s="10">
        <v>110</v>
      </c>
      <c r="G5991" s="10">
        <v>120</v>
      </c>
      <c r="H5991" s="11">
        <f>SUMIFS(AA:AA,$A:$A,EOMONTH($A5991,-1),$B:$B,$B5991)</f>
        <v>0</v>
      </c>
      <c r="I5991" s="63">
        <f>ROUND(SUMIFS(AC:AC,$A:$A,EOMONTH($A5991,-1),$B:$B,$B5991),2)</f>
        <v>0</v>
      </c>
      <c r="J5991" s="11">
        <f>SUMIFS(AB:AB,$A:$A,EOMONTH($A5991,-1),$B:$B,$B5991)</f>
        <v>0</v>
      </c>
      <c r="K5991" s="13">
        <v>0</v>
      </c>
      <c r="L5991" s="25">
        <v>0</v>
      </c>
      <c r="M5991" s="15">
        <v>0</v>
      </c>
      <c r="N5991" s="14">
        <v>0</v>
      </c>
      <c r="O5991" s="16">
        <v>234</v>
      </c>
      <c r="P5991" s="16">
        <v>5370.3</v>
      </c>
      <c r="Q5991" s="16">
        <v>0</v>
      </c>
      <c r="R5991" s="16">
        <f>Q5991*16.876/100</f>
        <v>0</v>
      </c>
      <c r="S5991" s="17">
        <f t="shared" si="651"/>
        <v>0</v>
      </c>
      <c r="T5991" s="16">
        <v>0</v>
      </c>
      <c r="U5991" s="18">
        <f t="shared" si="652"/>
        <v>0</v>
      </c>
      <c r="V5991" s="18">
        <f t="shared" si="653"/>
        <v>0</v>
      </c>
      <c r="W5991" s="18">
        <f t="shared" si="654"/>
        <v>0</v>
      </c>
      <c r="X5991" s="27"/>
      <c r="Y5991" s="19">
        <f t="shared" si="655"/>
        <v>0</v>
      </c>
      <c r="Z5991" s="18">
        <f t="shared" si="656"/>
        <v>28.08</v>
      </c>
      <c r="AA5991" s="12">
        <v>-234</v>
      </c>
      <c r="AB5991" s="12">
        <v>-5370.3</v>
      </c>
      <c r="AC5991" s="28">
        <f>+I5991+Y5991-Z5991</f>
        <v>-28.08</v>
      </c>
      <c r="AD5991" s="20">
        <f t="shared" si="657"/>
        <v>30</v>
      </c>
      <c r="AE5991">
        <v>30</v>
      </c>
    </row>
    <row r="5992" spans="1:31" x14ac:dyDescent="0.25">
      <c r="A5992" s="9">
        <v>45291</v>
      </c>
      <c r="B5992" s="10" t="s">
        <v>422</v>
      </c>
      <c r="C5992" s="10" t="s">
        <v>28</v>
      </c>
      <c r="D5992" s="10" t="s">
        <v>29</v>
      </c>
      <c r="E5992" s="10" t="s">
        <v>30</v>
      </c>
      <c r="F5992" s="10"/>
      <c r="G5992" s="10">
        <v>0</v>
      </c>
      <c r="H5992" s="11">
        <f>SUMIFS(AA:AA,$A:$A,EOMONTH($A5992,-1),$B:$B,$B5992)</f>
        <v>420</v>
      </c>
      <c r="I5992" s="63">
        <f>ROUND(SUMIFS(AC:AC,$A:$A,EOMONTH($A5992,-1),$B:$B,$B5992),2)</f>
        <v>7.18</v>
      </c>
      <c r="J5992" s="11">
        <f>SUMIFS(AB:AB,$A:$A,EOMONTH($A5992,-1),$B:$B,$B5992)</f>
        <v>2035.45</v>
      </c>
      <c r="K5992" s="13">
        <v>0</v>
      </c>
      <c r="L5992" s="25">
        <v>0</v>
      </c>
      <c r="M5992" s="15">
        <v>1000</v>
      </c>
      <c r="N5992" s="14">
        <v>4819.97</v>
      </c>
      <c r="O5992" s="16">
        <v>0</v>
      </c>
      <c r="P5992" s="16">
        <v>0</v>
      </c>
      <c r="Q5992" s="16">
        <v>1173</v>
      </c>
      <c r="R5992" s="16">
        <f>Q5992*16.876/100</f>
        <v>197.95548000000002</v>
      </c>
      <c r="S5992" s="17">
        <f t="shared" si="651"/>
        <v>1370.9554800000001</v>
      </c>
      <c r="T5992" s="16">
        <v>5689.05</v>
      </c>
      <c r="U5992" s="18">
        <f t="shared" si="652"/>
        <v>0</v>
      </c>
      <c r="V5992" s="18">
        <f t="shared" si="653"/>
        <v>0</v>
      </c>
      <c r="W5992" s="18">
        <f t="shared" si="654"/>
        <v>0</v>
      </c>
      <c r="X5992" s="27"/>
      <c r="Y5992" s="19">
        <f t="shared" si="655"/>
        <v>0</v>
      </c>
      <c r="Z5992" s="18">
        <f t="shared" si="656"/>
        <v>0</v>
      </c>
      <c r="AA5992" s="12">
        <v>247</v>
      </c>
      <c r="AB5992" s="12">
        <v>1170.8399999999999</v>
      </c>
      <c r="AC5992" s="28">
        <f>+I5992+Y5992-Z5992</f>
        <v>7.18</v>
      </c>
      <c r="AD5992" s="20">
        <f t="shared" si="657"/>
        <v>0</v>
      </c>
      <c r="AE5992">
        <v>0</v>
      </c>
    </row>
    <row r="5993" spans="1:31" x14ac:dyDescent="0.25">
      <c r="A5993" s="9">
        <v>45291</v>
      </c>
      <c r="B5993" s="10" t="s">
        <v>423</v>
      </c>
      <c r="C5993" s="10" t="s">
        <v>28</v>
      </c>
      <c r="D5993" s="10" t="s">
        <v>29</v>
      </c>
      <c r="E5993" s="10" t="s">
        <v>30</v>
      </c>
      <c r="F5993" s="10"/>
      <c r="G5993" s="10">
        <v>0</v>
      </c>
      <c r="H5993" s="11">
        <f>SUMIFS(AA:AA,$A:$A,EOMONTH($A5993,-1),$B:$B,$B5993)</f>
        <v>74</v>
      </c>
      <c r="I5993" s="63">
        <f>ROUND(SUMIFS(AC:AC,$A:$A,EOMONTH($A5993,-1),$B:$B,$B5993),2)</f>
        <v>30.11</v>
      </c>
      <c r="J5993" s="11">
        <f>SUMIFS(AB:AB,$A:$A,EOMONTH($A5993,-1),$B:$B,$B5993)</f>
        <v>321.42</v>
      </c>
      <c r="K5993" s="13">
        <v>0</v>
      </c>
      <c r="L5993" s="25">
        <v>0</v>
      </c>
      <c r="M5993" s="15">
        <v>410</v>
      </c>
      <c r="N5993" s="14">
        <v>1952.1</v>
      </c>
      <c r="O5993" s="16">
        <v>0</v>
      </c>
      <c r="P5993" s="16">
        <v>0</v>
      </c>
      <c r="Q5993" s="16">
        <v>425</v>
      </c>
      <c r="R5993" s="16">
        <f>Q5993*16.876/100</f>
        <v>71.722999999999999</v>
      </c>
      <c r="S5993" s="17">
        <f t="shared" si="651"/>
        <v>496.72300000000001</v>
      </c>
      <c r="T5993" s="16">
        <v>2023</v>
      </c>
      <c r="U5993" s="18">
        <f t="shared" si="652"/>
        <v>0</v>
      </c>
      <c r="V5993" s="18">
        <f t="shared" si="653"/>
        <v>0</v>
      </c>
      <c r="W5993" s="18">
        <f t="shared" si="654"/>
        <v>0</v>
      </c>
      <c r="X5993" s="27"/>
      <c r="Y5993" s="19">
        <f t="shared" si="655"/>
        <v>0</v>
      </c>
      <c r="Z5993" s="18">
        <f t="shared" si="656"/>
        <v>0</v>
      </c>
      <c r="AA5993" s="12">
        <v>59</v>
      </c>
      <c r="AB5993" s="12">
        <v>250</v>
      </c>
      <c r="AC5993" s="28">
        <f>+I5993+Y5993-Z5993</f>
        <v>30.11</v>
      </c>
      <c r="AD5993" s="20">
        <f t="shared" si="657"/>
        <v>0</v>
      </c>
      <c r="AE5993">
        <v>0</v>
      </c>
    </row>
    <row r="5994" spans="1:31" x14ac:dyDescent="0.25">
      <c r="A5994" s="9">
        <v>45291</v>
      </c>
      <c r="B5994" s="10" t="s">
        <v>424</v>
      </c>
      <c r="C5994" s="10" t="s">
        <v>28</v>
      </c>
      <c r="D5994" s="10" t="s">
        <v>29</v>
      </c>
      <c r="E5994" s="10" t="s">
        <v>30</v>
      </c>
      <c r="F5994" s="10"/>
      <c r="G5994" s="10">
        <v>0</v>
      </c>
      <c r="H5994" s="11">
        <f>SUMIFS(AA:AA,$A:$A,EOMONTH($A5994,-1),$B:$B,$B5994)</f>
        <v>748</v>
      </c>
      <c r="I5994" s="63">
        <f>ROUND(SUMIFS(AC:AC,$A:$A,EOMONTH($A5994,-1),$B:$B,$B5994),2)</f>
        <v>13.05</v>
      </c>
      <c r="J5994" s="11">
        <f>SUMIFS(AB:AB,$A:$A,EOMONTH($A5994,-1),$B:$B,$B5994)</f>
        <v>2802.6</v>
      </c>
      <c r="K5994" s="13">
        <v>0</v>
      </c>
      <c r="L5994" s="25">
        <v>0</v>
      </c>
      <c r="M5994" s="15">
        <v>430</v>
      </c>
      <c r="N5994" s="14">
        <v>2026.95</v>
      </c>
      <c r="O5994" s="16">
        <v>0</v>
      </c>
      <c r="P5994" s="16">
        <v>0</v>
      </c>
      <c r="Q5994" s="16">
        <v>425</v>
      </c>
      <c r="R5994" s="16">
        <f>Q5994*16.876/100</f>
        <v>71.722999999999999</v>
      </c>
      <c r="S5994" s="17">
        <f t="shared" si="651"/>
        <v>496.72300000000001</v>
      </c>
      <c r="T5994" s="16">
        <v>2014.5</v>
      </c>
      <c r="U5994" s="18">
        <f t="shared" si="652"/>
        <v>0</v>
      </c>
      <c r="V5994" s="18">
        <f t="shared" si="653"/>
        <v>0</v>
      </c>
      <c r="W5994" s="18">
        <f t="shared" si="654"/>
        <v>0</v>
      </c>
      <c r="X5994" s="27"/>
      <c r="Y5994" s="19">
        <f t="shared" si="655"/>
        <v>0</v>
      </c>
      <c r="Z5994" s="18">
        <f t="shared" si="656"/>
        <v>0</v>
      </c>
      <c r="AA5994" s="12">
        <v>753</v>
      </c>
      <c r="AB5994" s="12">
        <v>2821.56</v>
      </c>
      <c r="AC5994" s="28">
        <f>+I5994+Y5994-Z5994</f>
        <v>13.05</v>
      </c>
      <c r="AD5994" s="20">
        <f t="shared" si="657"/>
        <v>0</v>
      </c>
      <c r="AE5994">
        <v>0</v>
      </c>
    </row>
    <row r="5995" spans="1:31" x14ac:dyDescent="0.25">
      <c r="A5995" s="9">
        <v>45291</v>
      </c>
      <c r="B5995" s="10" t="s">
        <v>425</v>
      </c>
      <c r="C5995" s="10" t="s">
        <v>28</v>
      </c>
      <c r="D5995" s="10" t="s">
        <v>29</v>
      </c>
      <c r="E5995" s="10" t="s">
        <v>30</v>
      </c>
      <c r="F5995" s="10"/>
      <c r="G5995" s="10">
        <v>0</v>
      </c>
      <c r="H5995" s="11">
        <f>SUMIFS(AA:AA,$A:$A,EOMONTH($A5995,-1),$B:$B,$B5995)</f>
        <v>1018</v>
      </c>
      <c r="I5995" s="63">
        <f>ROUND(SUMIFS(AC:AC,$A:$A,EOMONTH($A5995,-1),$B:$B,$B5995),2)</f>
        <v>30.93</v>
      </c>
      <c r="J5995" s="11">
        <f>SUMIFS(AB:AB,$A:$A,EOMONTH($A5995,-1),$B:$B,$B5995)</f>
        <v>4827.03</v>
      </c>
      <c r="K5995" s="13">
        <v>0</v>
      </c>
      <c r="L5995" s="25">
        <v>0</v>
      </c>
      <c r="M5995" s="15">
        <v>832</v>
      </c>
      <c r="N5995" s="14">
        <v>3957.2</v>
      </c>
      <c r="O5995" s="16">
        <v>0</v>
      </c>
      <c r="P5995" s="16">
        <v>0</v>
      </c>
      <c r="Q5995" s="16">
        <v>930</v>
      </c>
      <c r="R5995" s="16">
        <f>Q5995*16.876/100</f>
        <v>156.9468</v>
      </c>
      <c r="S5995" s="17">
        <f t="shared" si="651"/>
        <v>1086.9467999999999</v>
      </c>
      <c r="T5995" s="16">
        <v>4490.3999999999996</v>
      </c>
      <c r="U5995" s="18">
        <f t="shared" si="652"/>
        <v>0</v>
      </c>
      <c r="V5995" s="18">
        <f t="shared" si="653"/>
        <v>0</v>
      </c>
      <c r="W5995" s="18">
        <f t="shared" si="654"/>
        <v>0</v>
      </c>
      <c r="X5995" s="27"/>
      <c r="Y5995" s="19">
        <f t="shared" si="655"/>
        <v>0</v>
      </c>
      <c r="Z5995" s="18">
        <f t="shared" si="656"/>
        <v>0</v>
      </c>
      <c r="AA5995" s="12">
        <v>920</v>
      </c>
      <c r="AB5995" s="12">
        <v>4336.7</v>
      </c>
      <c r="AC5995" s="28">
        <f>+I5995+Y5995-Z5995</f>
        <v>30.93</v>
      </c>
      <c r="AD5995" s="20">
        <f t="shared" si="657"/>
        <v>0</v>
      </c>
      <c r="AE5995">
        <v>0</v>
      </c>
    </row>
    <row r="5996" spans="1:31" x14ac:dyDescent="0.25">
      <c r="A5996" s="9">
        <v>45291</v>
      </c>
      <c r="B5996" s="10" t="s">
        <v>426</v>
      </c>
      <c r="C5996" s="10" t="s">
        <v>28</v>
      </c>
      <c r="D5996" s="10" t="s">
        <v>29</v>
      </c>
      <c r="E5996" s="10" t="s">
        <v>30</v>
      </c>
      <c r="F5996" s="10"/>
      <c r="G5996" s="10">
        <v>0</v>
      </c>
      <c r="H5996" s="11">
        <f>SUMIFS(AA:AA,$A:$A,EOMONTH($A5996,-1),$B:$B,$B5996)</f>
        <v>502</v>
      </c>
      <c r="I5996" s="63">
        <f>ROUND(SUMIFS(AC:AC,$A:$A,EOMONTH($A5996,-1),$B:$B,$B5996),2)</f>
        <v>10.16</v>
      </c>
      <c r="J5996" s="11">
        <f>SUMIFS(AB:AB,$A:$A,EOMONTH($A5996,-1),$B:$B,$B5996)</f>
        <v>2434.69</v>
      </c>
      <c r="K5996" s="13">
        <v>0</v>
      </c>
      <c r="L5996" s="25">
        <v>0</v>
      </c>
      <c r="M5996" s="15">
        <v>570</v>
      </c>
      <c r="N5996" s="14">
        <v>2702.74</v>
      </c>
      <c r="O5996" s="16">
        <v>0</v>
      </c>
      <c r="P5996" s="16">
        <v>0</v>
      </c>
      <c r="Q5996" s="16">
        <v>517</v>
      </c>
      <c r="R5996" s="16">
        <f>Q5996*16.876/100</f>
        <v>87.248919999999998</v>
      </c>
      <c r="S5996" s="17">
        <f t="shared" si="651"/>
        <v>604.24892</v>
      </c>
      <c r="T5996" s="16">
        <v>2486.77</v>
      </c>
      <c r="U5996" s="18">
        <f t="shared" si="652"/>
        <v>0</v>
      </c>
      <c r="V5996" s="18">
        <f t="shared" si="653"/>
        <v>0</v>
      </c>
      <c r="W5996" s="18">
        <f t="shared" si="654"/>
        <v>0</v>
      </c>
      <c r="X5996" s="27"/>
      <c r="Y5996" s="19">
        <f t="shared" si="655"/>
        <v>0</v>
      </c>
      <c r="Z5996" s="18">
        <f t="shared" si="656"/>
        <v>0</v>
      </c>
      <c r="AA5996" s="12">
        <v>555</v>
      </c>
      <c r="AB5996" s="12">
        <v>2651.93</v>
      </c>
      <c r="AC5996" s="28">
        <f>+I5996+Y5996-Z5996</f>
        <v>10.16</v>
      </c>
      <c r="AD5996" s="20">
        <f t="shared" si="657"/>
        <v>0</v>
      </c>
      <c r="AE5996">
        <v>0</v>
      </c>
    </row>
    <row r="5997" spans="1:31" x14ac:dyDescent="0.25">
      <c r="A5997" s="9">
        <v>45291</v>
      </c>
      <c r="B5997" s="10" t="s">
        <v>427</v>
      </c>
      <c r="C5997" s="10" t="s">
        <v>28</v>
      </c>
      <c r="D5997" s="10" t="s">
        <v>29</v>
      </c>
      <c r="E5997" s="10" t="s">
        <v>30</v>
      </c>
      <c r="F5997" s="10"/>
      <c r="G5997" s="10">
        <v>0</v>
      </c>
      <c r="H5997" s="11">
        <f>SUMIFS(AA:AA,$A:$A,EOMONTH($A5997,-1),$B:$B,$B5997)</f>
        <v>727</v>
      </c>
      <c r="I5997" s="63">
        <f>ROUND(SUMIFS(AC:AC,$A:$A,EOMONTH($A5997,-1),$B:$B,$B5997),2)</f>
        <v>20.41</v>
      </c>
      <c r="J5997" s="11">
        <f>SUMIFS(AB:AB,$A:$A,EOMONTH($A5997,-1),$B:$B,$B5997)</f>
        <v>2134.0500000000002</v>
      </c>
      <c r="K5997" s="13">
        <v>0</v>
      </c>
      <c r="L5997" s="25">
        <v>0</v>
      </c>
      <c r="M5997" s="15">
        <v>620</v>
      </c>
      <c r="N5997" s="14">
        <v>2841.74</v>
      </c>
      <c r="O5997" s="16">
        <v>0</v>
      </c>
      <c r="P5997" s="16">
        <v>0</v>
      </c>
      <c r="Q5997" s="16">
        <v>437</v>
      </c>
      <c r="R5997" s="16">
        <f>Q5997*16.876/100</f>
        <v>73.748120000000014</v>
      </c>
      <c r="S5997" s="17">
        <f t="shared" si="651"/>
        <v>510.74812000000003</v>
      </c>
      <c r="T5997" s="16">
        <v>1765.48</v>
      </c>
      <c r="U5997" s="18">
        <f t="shared" si="652"/>
        <v>0</v>
      </c>
      <c r="V5997" s="18">
        <f t="shared" si="653"/>
        <v>0</v>
      </c>
      <c r="W5997" s="18">
        <f t="shared" si="654"/>
        <v>0</v>
      </c>
      <c r="X5997" s="27"/>
      <c r="Y5997" s="19">
        <f t="shared" si="655"/>
        <v>0</v>
      </c>
      <c r="Z5997" s="18">
        <f t="shared" si="656"/>
        <v>0</v>
      </c>
      <c r="AA5997" s="12">
        <v>910</v>
      </c>
      <c r="AB5997" s="12">
        <v>3211.79</v>
      </c>
      <c r="AC5997" s="28">
        <f>+I5997+Y5997-Z5997</f>
        <v>20.41</v>
      </c>
      <c r="AD5997" s="20">
        <f t="shared" si="657"/>
        <v>0</v>
      </c>
      <c r="AE5997">
        <v>0</v>
      </c>
    </row>
    <row r="5998" spans="1:31" x14ac:dyDescent="0.25">
      <c r="A5998" s="9">
        <v>45291</v>
      </c>
      <c r="B5998" s="10" t="s">
        <v>428</v>
      </c>
      <c r="C5998" s="10" t="s">
        <v>429</v>
      </c>
      <c r="D5998" s="10" t="s">
        <v>40</v>
      </c>
      <c r="E5998" s="10" t="s">
        <v>30</v>
      </c>
      <c r="F5998" s="10">
        <v>190</v>
      </c>
      <c r="G5998" s="10">
        <v>207</v>
      </c>
      <c r="H5998" s="11">
        <f>SUMIFS(AA:AA,$A:$A,EOMONTH($A5998,-1),$B:$B,$B5998)</f>
        <v>162</v>
      </c>
      <c r="I5998" s="63">
        <f>ROUND(SUMIFS(AC:AC,$A:$A,EOMONTH($A5998,-1),$B:$B,$B5998),2)</f>
        <v>-65.89</v>
      </c>
      <c r="J5998" s="11">
        <f>SUMIFS(AB:AB,$A:$A,EOMONTH($A5998,-1),$B:$B,$B5998)</f>
        <v>7824.48</v>
      </c>
      <c r="K5998" s="13">
        <v>0</v>
      </c>
      <c r="L5998" s="25">
        <v>0</v>
      </c>
      <c r="M5998" s="15">
        <v>410</v>
      </c>
      <c r="N5998" s="14">
        <v>41097.699999999997</v>
      </c>
      <c r="O5998" s="16">
        <v>366</v>
      </c>
      <c r="P5998" s="16">
        <v>25505.22</v>
      </c>
      <c r="Q5998" s="16">
        <v>0</v>
      </c>
      <c r="R5998" s="16">
        <f>Q5998*16.876/100</f>
        <v>0</v>
      </c>
      <c r="S5998" s="17">
        <f t="shared" si="651"/>
        <v>0</v>
      </c>
      <c r="T5998" s="16">
        <v>0</v>
      </c>
      <c r="U5998" s="18">
        <f t="shared" si="652"/>
        <v>33.533999999999999</v>
      </c>
      <c r="V5998" s="18">
        <f t="shared" si="653"/>
        <v>77.900000000000006</v>
      </c>
      <c r="W5998" s="18">
        <f t="shared" si="654"/>
        <v>13.078631000000003</v>
      </c>
      <c r="X5998" s="27"/>
      <c r="Y5998" s="19">
        <f t="shared" si="655"/>
        <v>90.978631000000007</v>
      </c>
      <c r="Z5998" s="18">
        <f t="shared" si="656"/>
        <v>75.762</v>
      </c>
      <c r="AA5998" s="12">
        <v>206</v>
      </c>
      <c r="AB5998" s="12">
        <v>12906.61</v>
      </c>
      <c r="AC5998" s="28">
        <f>+I5998+Y5998-Z5998</f>
        <v>-50.673368999999994</v>
      </c>
      <c r="AD5998" s="20">
        <f t="shared" si="657"/>
        <v>60</v>
      </c>
      <c r="AE5998">
        <v>60</v>
      </c>
    </row>
    <row r="5999" spans="1:31" x14ac:dyDescent="0.25">
      <c r="A5999" s="9">
        <v>45291</v>
      </c>
      <c r="B5999" s="10" t="s">
        <v>430</v>
      </c>
      <c r="C5999" s="10" t="s">
        <v>429</v>
      </c>
      <c r="D5999" s="10" t="s">
        <v>40</v>
      </c>
      <c r="E5999" s="10" t="s">
        <v>30</v>
      </c>
      <c r="F5999" s="10">
        <v>20</v>
      </c>
      <c r="G5999" s="10">
        <v>22</v>
      </c>
      <c r="H5999" s="11">
        <f>SUMIFS(AA:AA,$A:$A,EOMONTH($A5999,-1),$B:$B,$B5999)</f>
        <v>1530</v>
      </c>
      <c r="I5999" s="63">
        <f>ROUND(SUMIFS(AC:AC,$A:$A,EOMONTH($A5999,-1),$B:$B,$B5999),2)</f>
        <v>91.21</v>
      </c>
      <c r="J5999" s="11">
        <f>SUMIFS(AB:AB,$A:$A,EOMONTH($A5999,-1),$B:$B,$B5999)</f>
        <v>6557.5</v>
      </c>
      <c r="K5999" s="13">
        <v>0</v>
      </c>
      <c r="L5999" s="25">
        <v>0</v>
      </c>
      <c r="M5999" s="15">
        <v>0</v>
      </c>
      <c r="N5999" s="14">
        <v>0</v>
      </c>
      <c r="O5999" s="16">
        <v>10</v>
      </c>
      <c r="P5999" s="16">
        <v>49.1</v>
      </c>
      <c r="Q5999" s="16">
        <v>0</v>
      </c>
      <c r="R5999" s="16">
        <f>Q5999*16.876/100</f>
        <v>0</v>
      </c>
      <c r="S5999" s="17">
        <f t="shared" si="651"/>
        <v>0</v>
      </c>
      <c r="T5999" s="16">
        <v>0</v>
      </c>
      <c r="U5999" s="18">
        <f t="shared" si="652"/>
        <v>33.659999999999997</v>
      </c>
      <c r="V5999" s="18">
        <f t="shared" si="653"/>
        <v>0</v>
      </c>
      <c r="W5999" s="18">
        <f t="shared" si="654"/>
        <v>0</v>
      </c>
      <c r="X5999" s="27"/>
      <c r="Y5999" s="19">
        <f t="shared" si="655"/>
        <v>0</v>
      </c>
      <c r="Z5999" s="18">
        <f t="shared" si="656"/>
        <v>0.22</v>
      </c>
      <c r="AA5999" s="12">
        <v>1520</v>
      </c>
      <c r="AB5999" s="12">
        <v>6508.4</v>
      </c>
      <c r="AC5999" s="28">
        <f>+I5999+Y5999-Z5999</f>
        <v>90.99</v>
      </c>
      <c r="AD5999" s="20">
        <f t="shared" si="657"/>
        <v>0</v>
      </c>
      <c r="AE5999">
        <v>0</v>
      </c>
    </row>
    <row r="6000" spans="1:31" x14ac:dyDescent="0.25">
      <c r="A6000" s="9">
        <v>45291</v>
      </c>
      <c r="B6000" s="10" t="s">
        <v>431</v>
      </c>
      <c r="C6000" s="10" t="s">
        <v>429</v>
      </c>
      <c r="D6000" s="10" t="s">
        <v>40</v>
      </c>
      <c r="E6000" s="10" t="s">
        <v>30</v>
      </c>
      <c r="F6000" s="10">
        <v>20</v>
      </c>
      <c r="G6000" s="10">
        <v>22</v>
      </c>
      <c r="H6000" s="11">
        <f>SUMIFS(AA:AA,$A:$A,EOMONTH($A6000,-1),$B:$B,$B6000)</f>
        <v>1319</v>
      </c>
      <c r="I6000" s="63">
        <f>ROUND(SUMIFS(AC:AC,$A:$A,EOMONTH($A6000,-1),$B:$B,$B6000),2)</f>
        <v>89.18</v>
      </c>
      <c r="J6000" s="11">
        <f>SUMIFS(AB:AB,$A:$A,EOMONTH($A6000,-1),$B:$B,$B6000)</f>
        <v>0</v>
      </c>
      <c r="K6000" s="13">
        <v>0</v>
      </c>
      <c r="L6000" s="25">
        <v>0</v>
      </c>
      <c r="M6000" s="15">
        <v>0</v>
      </c>
      <c r="N6000" s="14">
        <v>0</v>
      </c>
      <c r="O6000" s="16">
        <v>130</v>
      </c>
      <c r="P6000" s="16">
        <v>531.5</v>
      </c>
      <c r="Q6000" s="16">
        <v>0</v>
      </c>
      <c r="R6000" s="16">
        <f>Q6000*16.876/100</f>
        <v>0</v>
      </c>
      <c r="S6000" s="17">
        <f t="shared" si="651"/>
        <v>0</v>
      </c>
      <c r="T6000" s="16">
        <v>0</v>
      </c>
      <c r="U6000" s="18">
        <f t="shared" si="652"/>
        <v>29.018000000000001</v>
      </c>
      <c r="V6000" s="18">
        <f t="shared" si="653"/>
        <v>0</v>
      </c>
      <c r="W6000" s="18">
        <f t="shared" si="654"/>
        <v>0</v>
      </c>
      <c r="X6000" s="27"/>
      <c r="Y6000" s="19">
        <f t="shared" si="655"/>
        <v>0</v>
      </c>
      <c r="Z6000" s="18">
        <f t="shared" si="656"/>
        <v>2.86</v>
      </c>
      <c r="AA6000" s="12">
        <v>1189</v>
      </c>
      <c r="AB6000" s="12">
        <v>-531.5</v>
      </c>
      <c r="AC6000" s="28">
        <f>+I6000+Y6000-Z6000</f>
        <v>86.320000000000007</v>
      </c>
      <c r="AD6000" s="20">
        <f t="shared" si="657"/>
        <v>0</v>
      </c>
      <c r="AE6000">
        <v>0</v>
      </c>
    </row>
    <row r="6001" spans="1:31" x14ac:dyDescent="0.25">
      <c r="A6001" s="9">
        <v>45291</v>
      </c>
      <c r="B6001" s="10" t="s">
        <v>432</v>
      </c>
      <c r="C6001" s="10" t="s">
        <v>429</v>
      </c>
      <c r="D6001" s="10" t="s">
        <v>40</v>
      </c>
      <c r="E6001" s="10" t="s">
        <v>30</v>
      </c>
      <c r="F6001" s="10">
        <v>20</v>
      </c>
      <c r="G6001" s="10">
        <v>22</v>
      </c>
      <c r="H6001" s="11">
        <f>SUMIFS(AA:AA,$A:$A,EOMONTH($A6001,-1),$B:$B,$B6001)</f>
        <v>1160</v>
      </c>
      <c r="I6001" s="63">
        <f>ROUND(SUMIFS(AC:AC,$A:$A,EOMONTH($A6001,-1),$B:$B,$B6001),2)</f>
        <v>71.819999999999993</v>
      </c>
      <c r="J6001" s="11">
        <f>SUMIFS(AB:AB,$A:$A,EOMONTH($A6001,-1),$B:$B,$B6001)</f>
        <v>-73.650000000000006</v>
      </c>
      <c r="K6001" s="13">
        <v>0</v>
      </c>
      <c r="L6001" s="25">
        <v>0</v>
      </c>
      <c r="M6001" s="15">
        <v>0</v>
      </c>
      <c r="N6001" s="14">
        <v>0</v>
      </c>
      <c r="O6001" s="16">
        <v>10</v>
      </c>
      <c r="P6001" s="16">
        <v>49.1</v>
      </c>
      <c r="Q6001" s="16">
        <v>0</v>
      </c>
      <c r="R6001" s="16">
        <f>Q6001*16.876/100</f>
        <v>0</v>
      </c>
      <c r="S6001" s="17">
        <f t="shared" si="651"/>
        <v>0</v>
      </c>
      <c r="T6001" s="16">
        <v>0</v>
      </c>
      <c r="U6001" s="18">
        <f t="shared" si="652"/>
        <v>25.52</v>
      </c>
      <c r="V6001" s="18">
        <f t="shared" si="653"/>
        <v>0</v>
      </c>
      <c r="W6001" s="18">
        <f t="shared" si="654"/>
        <v>0</v>
      </c>
      <c r="X6001" s="27"/>
      <c r="Y6001" s="19">
        <f t="shared" si="655"/>
        <v>0</v>
      </c>
      <c r="Z6001" s="18">
        <f t="shared" si="656"/>
        <v>0.22</v>
      </c>
      <c r="AA6001" s="12">
        <v>1150</v>
      </c>
      <c r="AB6001" s="12">
        <v>-122.75</v>
      </c>
      <c r="AC6001" s="28">
        <f>+I6001+Y6001-Z6001</f>
        <v>71.599999999999994</v>
      </c>
      <c r="AD6001" s="20">
        <f t="shared" si="657"/>
        <v>0</v>
      </c>
      <c r="AE6001">
        <v>0</v>
      </c>
    </row>
    <row r="6002" spans="1:31" x14ac:dyDescent="0.25">
      <c r="A6002" s="9">
        <v>45291</v>
      </c>
      <c r="B6002" s="10" t="s">
        <v>433</v>
      </c>
      <c r="C6002" s="10" t="s">
        <v>429</v>
      </c>
      <c r="D6002" s="10" t="s">
        <v>40</v>
      </c>
      <c r="E6002" s="10" t="s">
        <v>30</v>
      </c>
      <c r="F6002" s="10">
        <v>135</v>
      </c>
      <c r="G6002" s="10">
        <v>147</v>
      </c>
      <c r="H6002" s="11">
        <f>SUMIFS(AA:AA,$A:$A,EOMONTH($A6002,-1),$B:$B,$B6002)</f>
        <v>335</v>
      </c>
      <c r="I6002" s="63">
        <f>ROUND(SUMIFS(AC:AC,$A:$A,EOMONTH($A6002,-1),$B:$B,$B6002),2)</f>
        <v>30.73</v>
      </c>
      <c r="J6002" s="11">
        <f>SUMIFS(AB:AB,$A:$A,EOMONTH($A6002,-1),$B:$B,$B6002)</f>
        <v>5764.57</v>
      </c>
      <c r="K6002" s="13">
        <v>0</v>
      </c>
      <c r="L6002" s="25">
        <v>0</v>
      </c>
      <c r="M6002" s="15">
        <v>0</v>
      </c>
      <c r="N6002" s="14">
        <v>0</v>
      </c>
      <c r="O6002" s="16">
        <v>310</v>
      </c>
      <c r="P6002" s="16">
        <v>10083.280000000001</v>
      </c>
      <c r="Q6002" s="16">
        <v>0</v>
      </c>
      <c r="R6002" s="16">
        <f>Q6002*16.876/100</f>
        <v>0</v>
      </c>
      <c r="S6002" s="17">
        <f t="shared" si="651"/>
        <v>0</v>
      </c>
      <c r="T6002" s="16">
        <v>0</v>
      </c>
      <c r="U6002" s="18">
        <f t="shared" si="652"/>
        <v>49.244999999999997</v>
      </c>
      <c r="V6002" s="18">
        <f t="shared" si="653"/>
        <v>0</v>
      </c>
      <c r="W6002" s="18">
        <f t="shared" si="654"/>
        <v>0</v>
      </c>
      <c r="X6002" s="27"/>
      <c r="Y6002" s="19">
        <f t="shared" si="655"/>
        <v>0</v>
      </c>
      <c r="Z6002" s="18">
        <f t="shared" si="656"/>
        <v>45.57</v>
      </c>
      <c r="AA6002" s="12">
        <v>25</v>
      </c>
      <c r="AB6002" s="12">
        <v>-1056.3499999999999</v>
      </c>
      <c r="AC6002" s="28">
        <f>+I6002+Y6002-Z6002</f>
        <v>-14.84</v>
      </c>
      <c r="AD6002" s="20">
        <f t="shared" si="657"/>
        <v>20</v>
      </c>
      <c r="AE6002">
        <v>20</v>
      </c>
    </row>
    <row r="6003" spans="1:31" x14ac:dyDescent="0.25">
      <c r="A6003" s="9">
        <v>45291</v>
      </c>
      <c r="B6003" s="10" t="s">
        <v>434</v>
      </c>
      <c r="C6003" s="10" t="s">
        <v>429</v>
      </c>
      <c r="D6003" s="10" t="s">
        <v>40</v>
      </c>
      <c r="E6003" s="10" t="s">
        <v>30</v>
      </c>
      <c r="F6003" s="10">
        <v>135</v>
      </c>
      <c r="G6003" s="10">
        <v>147</v>
      </c>
      <c r="H6003" s="11">
        <f>SUMIFS(AA:AA,$A:$A,EOMONTH($A6003,-1),$B:$B,$B6003)</f>
        <v>438</v>
      </c>
      <c r="I6003" s="63">
        <f>ROUND(SUMIFS(AC:AC,$A:$A,EOMONTH($A6003,-1),$B:$B,$B6003),2)</f>
        <v>74.040000000000006</v>
      </c>
      <c r="J6003" s="11">
        <f>SUMIFS(AB:AB,$A:$A,EOMONTH($A6003,-1),$B:$B,$B6003)</f>
        <v>7391.47</v>
      </c>
      <c r="K6003" s="13">
        <v>0</v>
      </c>
      <c r="L6003" s="25">
        <v>0</v>
      </c>
      <c r="M6003" s="15">
        <v>0</v>
      </c>
      <c r="N6003" s="14">
        <v>0</v>
      </c>
      <c r="O6003" s="16">
        <v>103</v>
      </c>
      <c r="P6003" s="16">
        <v>3443.88</v>
      </c>
      <c r="Q6003" s="16">
        <v>0</v>
      </c>
      <c r="R6003" s="16">
        <f>Q6003*16.876/100</f>
        <v>0</v>
      </c>
      <c r="S6003" s="17">
        <f t="shared" si="651"/>
        <v>0</v>
      </c>
      <c r="T6003" s="16">
        <v>0</v>
      </c>
      <c r="U6003" s="18">
        <f t="shared" si="652"/>
        <v>64.385999999999996</v>
      </c>
      <c r="V6003" s="18">
        <f t="shared" si="653"/>
        <v>0</v>
      </c>
      <c r="W6003" s="18">
        <f t="shared" si="654"/>
        <v>0</v>
      </c>
      <c r="X6003" s="27"/>
      <c r="Y6003" s="19">
        <f t="shared" si="655"/>
        <v>0</v>
      </c>
      <c r="Z6003" s="18">
        <f t="shared" si="656"/>
        <v>15.141</v>
      </c>
      <c r="AA6003" s="12">
        <v>335</v>
      </c>
      <c r="AB6003" s="12">
        <v>5695.15</v>
      </c>
      <c r="AC6003" s="28">
        <f>+I6003+Y6003-Z6003</f>
        <v>58.899000000000008</v>
      </c>
      <c r="AD6003" s="20">
        <f t="shared" si="657"/>
        <v>0</v>
      </c>
      <c r="AE6003">
        <v>0</v>
      </c>
    </row>
    <row r="6004" spans="1:31" x14ac:dyDescent="0.25">
      <c r="A6004" s="9">
        <v>45291</v>
      </c>
      <c r="B6004" s="10" t="s">
        <v>435</v>
      </c>
      <c r="C6004" s="10" t="s">
        <v>429</v>
      </c>
      <c r="D6004" s="10" t="s">
        <v>40</v>
      </c>
      <c r="E6004" s="10" t="s">
        <v>30</v>
      </c>
      <c r="F6004" s="10">
        <v>135</v>
      </c>
      <c r="G6004" s="10">
        <v>147</v>
      </c>
      <c r="H6004" s="11">
        <f>SUMIFS(AA:AA,$A:$A,EOMONTH($A6004,-1),$B:$B,$B6004)</f>
        <v>449</v>
      </c>
      <c r="I6004" s="63">
        <f>ROUND(SUMIFS(AC:AC,$A:$A,EOMONTH($A6004,-1),$B:$B,$B6004),2)</f>
        <v>21.05</v>
      </c>
      <c r="J6004" s="11">
        <f>SUMIFS(AB:AB,$A:$A,EOMONTH($A6004,-1),$B:$B,$B6004)</f>
        <v>7080.25</v>
      </c>
      <c r="K6004" s="13">
        <v>0</v>
      </c>
      <c r="L6004" s="25">
        <v>0</v>
      </c>
      <c r="M6004" s="15">
        <v>0</v>
      </c>
      <c r="N6004" s="14">
        <v>0</v>
      </c>
      <c r="O6004" s="16">
        <v>174</v>
      </c>
      <c r="P6004" s="16">
        <v>5744.64</v>
      </c>
      <c r="Q6004" s="16">
        <v>0</v>
      </c>
      <c r="R6004" s="16">
        <f>Q6004*16.876/100</f>
        <v>0</v>
      </c>
      <c r="S6004" s="17">
        <f t="shared" si="651"/>
        <v>0</v>
      </c>
      <c r="T6004" s="16">
        <v>0</v>
      </c>
      <c r="U6004" s="18">
        <f t="shared" si="652"/>
        <v>66.003</v>
      </c>
      <c r="V6004" s="18">
        <f t="shared" si="653"/>
        <v>0</v>
      </c>
      <c r="W6004" s="18">
        <f t="shared" si="654"/>
        <v>0</v>
      </c>
      <c r="X6004" s="27"/>
      <c r="Y6004" s="19">
        <f t="shared" si="655"/>
        <v>0</v>
      </c>
      <c r="Z6004" s="18">
        <f t="shared" si="656"/>
        <v>25.577999999999999</v>
      </c>
      <c r="AA6004" s="12">
        <v>275</v>
      </c>
      <c r="AB6004" s="12">
        <v>4182.7</v>
      </c>
      <c r="AC6004" s="28">
        <f>+I6004+Y6004-Z6004</f>
        <v>-4.5279999999999987</v>
      </c>
      <c r="AD6004" s="20">
        <f t="shared" si="657"/>
        <v>10</v>
      </c>
      <c r="AE6004">
        <v>10</v>
      </c>
    </row>
    <row r="6005" spans="1:31" x14ac:dyDescent="0.25">
      <c r="A6005" s="9">
        <v>45291</v>
      </c>
      <c r="B6005" s="10" t="s">
        <v>436</v>
      </c>
      <c r="C6005" s="10" t="s">
        <v>429</v>
      </c>
      <c r="D6005" s="10" t="s">
        <v>40</v>
      </c>
      <c r="E6005" s="10" t="s">
        <v>30</v>
      </c>
      <c r="F6005" s="10">
        <v>135</v>
      </c>
      <c r="G6005" s="10">
        <v>147</v>
      </c>
      <c r="H6005" s="11">
        <f>SUMIFS(AA:AA,$A:$A,EOMONTH($A6005,-1),$B:$B,$B6005)</f>
        <v>254</v>
      </c>
      <c r="I6005" s="63">
        <f>ROUND(SUMIFS(AC:AC,$A:$A,EOMONTH($A6005,-1),$B:$B,$B6005),2)</f>
        <v>8.41</v>
      </c>
      <c r="J6005" s="11">
        <f>SUMIFS(AB:AB,$A:$A,EOMONTH($A6005,-1),$B:$B,$B6005)</f>
        <v>2995.44</v>
      </c>
      <c r="K6005" s="13">
        <v>0</v>
      </c>
      <c r="L6005" s="25">
        <v>0</v>
      </c>
      <c r="M6005" s="15">
        <v>0</v>
      </c>
      <c r="N6005" s="14">
        <v>0</v>
      </c>
      <c r="O6005" s="16">
        <v>250</v>
      </c>
      <c r="P6005" s="16">
        <v>8204.8799999999992</v>
      </c>
      <c r="Q6005" s="16">
        <v>0</v>
      </c>
      <c r="R6005" s="16">
        <f>Q6005*16.876/100</f>
        <v>0</v>
      </c>
      <c r="S6005" s="17">
        <f t="shared" si="651"/>
        <v>0</v>
      </c>
      <c r="T6005" s="16">
        <v>0</v>
      </c>
      <c r="U6005" s="18">
        <f t="shared" si="652"/>
        <v>37.338000000000001</v>
      </c>
      <c r="V6005" s="18">
        <f t="shared" si="653"/>
        <v>0</v>
      </c>
      <c r="W6005" s="18">
        <f t="shared" si="654"/>
        <v>0</v>
      </c>
      <c r="X6005" s="27"/>
      <c r="Y6005" s="19">
        <f t="shared" si="655"/>
        <v>0</v>
      </c>
      <c r="Z6005" s="18">
        <f t="shared" si="656"/>
        <v>36.75</v>
      </c>
      <c r="AA6005" s="12">
        <v>4</v>
      </c>
      <c r="AB6005" s="12">
        <v>-1300.32</v>
      </c>
      <c r="AC6005" s="28">
        <f>+I6005+Y6005-Z6005</f>
        <v>-28.34</v>
      </c>
      <c r="AD6005" s="20">
        <f t="shared" si="657"/>
        <v>30</v>
      </c>
      <c r="AE6005">
        <v>30</v>
      </c>
    </row>
    <row r="6006" spans="1:31" x14ac:dyDescent="0.25">
      <c r="A6006" s="9">
        <v>45291</v>
      </c>
      <c r="B6006" s="10" t="s">
        <v>437</v>
      </c>
      <c r="C6006" s="10" t="s">
        <v>429</v>
      </c>
      <c r="D6006" s="10" t="s">
        <v>40</v>
      </c>
      <c r="E6006" s="10" t="s">
        <v>30</v>
      </c>
      <c r="F6006" s="10">
        <v>135</v>
      </c>
      <c r="G6006" s="10">
        <v>147</v>
      </c>
      <c r="H6006" s="11">
        <f>SUMIFS(AA:AA,$A:$A,EOMONTH($A6006,-1),$B:$B,$B6006)</f>
        <v>407</v>
      </c>
      <c r="I6006" s="63">
        <f>ROUND(SUMIFS(AC:AC,$A:$A,EOMONTH($A6006,-1),$B:$B,$B6006),2)</f>
        <v>19.97</v>
      </c>
      <c r="J6006" s="11">
        <f>SUMIFS(AB:AB,$A:$A,EOMONTH($A6006,-1),$B:$B,$B6006)</f>
        <v>6935.88</v>
      </c>
      <c r="K6006" s="13">
        <v>0</v>
      </c>
      <c r="L6006" s="25">
        <v>0</v>
      </c>
      <c r="M6006" s="15">
        <v>0</v>
      </c>
      <c r="N6006" s="14">
        <v>0</v>
      </c>
      <c r="O6006" s="16">
        <v>239</v>
      </c>
      <c r="P6006" s="16">
        <v>7863.56</v>
      </c>
      <c r="Q6006" s="16">
        <v>0</v>
      </c>
      <c r="R6006" s="16">
        <f>Q6006*16.876/100</f>
        <v>0</v>
      </c>
      <c r="S6006" s="17">
        <f t="shared" si="651"/>
        <v>0</v>
      </c>
      <c r="T6006" s="16">
        <v>0</v>
      </c>
      <c r="U6006" s="18">
        <f t="shared" si="652"/>
        <v>59.829000000000001</v>
      </c>
      <c r="V6006" s="18">
        <f t="shared" si="653"/>
        <v>0</v>
      </c>
      <c r="W6006" s="18">
        <f t="shared" si="654"/>
        <v>0</v>
      </c>
      <c r="X6006" s="27"/>
      <c r="Y6006" s="19">
        <f t="shared" si="655"/>
        <v>0</v>
      </c>
      <c r="Z6006" s="18">
        <f t="shared" si="656"/>
        <v>35.133000000000003</v>
      </c>
      <c r="AA6006" s="12">
        <v>168</v>
      </c>
      <c r="AB6006" s="12">
        <v>2850.03</v>
      </c>
      <c r="AC6006" s="28">
        <f>+I6006+Y6006-Z6006</f>
        <v>-15.163000000000004</v>
      </c>
      <c r="AD6006" s="20">
        <f t="shared" si="657"/>
        <v>20</v>
      </c>
      <c r="AE6006">
        <v>20</v>
      </c>
    </row>
    <row r="6007" spans="1:31" x14ac:dyDescent="0.25">
      <c r="A6007" s="9">
        <v>45291</v>
      </c>
      <c r="B6007" s="10" t="s">
        <v>438</v>
      </c>
      <c r="C6007" s="10" t="s">
        <v>429</v>
      </c>
      <c r="D6007" s="10" t="s">
        <v>40</v>
      </c>
      <c r="E6007" s="10" t="s">
        <v>30</v>
      </c>
      <c r="F6007" s="10">
        <v>260</v>
      </c>
      <c r="G6007" s="10">
        <v>283</v>
      </c>
      <c r="H6007" s="11">
        <f>SUMIFS(AA:AA,$A:$A,EOMONTH($A6007,-1),$B:$B,$B6007)</f>
        <v>256</v>
      </c>
      <c r="I6007" s="63">
        <f>ROUND(SUMIFS(AC:AC,$A:$A,EOMONTH($A6007,-1),$B:$B,$B6007),2)</f>
        <v>69.5</v>
      </c>
      <c r="J6007" s="11">
        <f>SUMIFS(AB:AB,$A:$A,EOMONTH($A6007,-1),$B:$B,$B6007)</f>
        <v>5557.76</v>
      </c>
      <c r="K6007" s="13">
        <v>0</v>
      </c>
      <c r="L6007" s="25">
        <v>0</v>
      </c>
      <c r="M6007" s="15">
        <v>0</v>
      </c>
      <c r="N6007" s="14">
        <v>0</v>
      </c>
      <c r="O6007" s="16">
        <v>167</v>
      </c>
      <c r="P6007" s="16">
        <v>9137.7999999999993</v>
      </c>
      <c r="Q6007" s="16">
        <v>0</v>
      </c>
      <c r="R6007" s="16">
        <f>Q6007*16.876/100</f>
        <v>0</v>
      </c>
      <c r="S6007" s="17">
        <f t="shared" si="651"/>
        <v>0</v>
      </c>
      <c r="T6007" s="16">
        <v>0</v>
      </c>
      <c r="U6007" s="18">
        <f t="shared" si="652"/>
        <v>72.447999999999993</v>
      </c>
      <c r="V6007" s="18">
        <f t="shared" si="653"/>
        <v>0</v>
      </c>
      <c r="W6007" s="18">
        <f t="shared" si="654"/>
        <v>0</v>
      </c>
      <c r="X6007" s="27"/>
      <c r="Y6007" s="19">
        <f t="shared" si="655"/>
        <v>0</v>
      </c>
      <c r="Z6007" s="18">
        <f t="shared" si="656"/>
        <v>47.261000000000003</v>
      </c>
      <c r="AA6007" s="12">
        <v>89</v>
      </c>
      <c r="AB6007" s="12">
        <v>1932.19</v>
      </c>
      <c r="AC6007" s="28">
        <f>+I6007+Y6007-Z6007</f>
        <v>22.238999999999997</v>
      </c>
      <c r="AD6007" s="20">
        <f t="shared" si="657"/>
        <v>0</v>
      </c>
      <c r="AE6007">
        <v>0</v>
      </c>
    </row>
    <row r="6008" spans="1:31" x14ac:dyDescent="0.25">
      <c r="A6008" s="9">
        <v>45291</v>
      </c>
      <c r="B6008" s="10" t="s">
        <v>439</v>
      </c>
      <c r="C6008" s="10" t="s">
        <v>429</v>
      </c>
      <c r="D6008" s="10" t="s">
        <v>40</v>
      </c>
      <c r="E6008" s="10" t="s">
        <v>30</v>
      </c>
      <c r="F6008" s="10">
        <v>260</v>
      </c>
      <c r="G6008" s="10">
        <v>283</v>
      </c>
      <c r="H6008" s="11">
        <f>SUMIFS(AA:AA,$A:$A,EOMONTH($A6008,-1),$B:$B,$B6008)</f>
        <v>46</v>
      </c>
      <c r="I6008" s="63">
        <f>ROUND(SUMIFS(AC:AC,$A:$A,EOMONTH($A6008,-1),$B:$B,$B6008),2)</f>
        <v>-45.6</v>
      </c>
      <c r="J6008" s="11">
        <f>SUMIFS(AB:AB,$A:$A,EOMONTH($A6008,-1),$B:$B,$B6008)</f>
        <v>970.6</v>
      </c>
      <c r="K6008" s="13">
        <v>0</v>
      </c>
      <c r="L6008" s="25">
        <v>0</v>
      </c>
      <c r="M6008" s="15">
        <v>0</v>
      </c>
      <c r="N6008" s="14">
        <v>0</v>
      </c>
      <c r="O6008" s="16">
        <v>73</v>
      </c>
      <c r="P6008" s="16">
        <v>3975.97</v>
      </c>
      <c r="Q6008" s="16">
        <v>0</v>
      </c>
      <c r="R6008" s="16">
        <f>Q6008*16.876/100</f>
        <v>0</v>
      </c>
      <c r="S6008" s="17">
        <f t="shared" si="651"/>
        <v>0</v>
      </c>
      <c r="T6008" s="16">
        <v>0</v>
      </c>
      <c r="U6008" s="18">
        <f t="shared" si="652"/>
        <v>13.018000000000001</v>
      </c>
      <c r="V6008" s="18">
        <f t="shared" si="653"/>
        <v>0</v>
      </c>
      <c r="W6008" s="18">
        <f t="shared" si="654"/>
        <v>0</v>
      </c>
      <c r="X6008" s="27"/>
      <c r="Y6008" s="19">
        <f t="shared" si="655"/>
        <v>0</v>
      </c>
      <c r="Z6008" s="18">
        <f t="shared" si="656"/>
        <v>20.658999999999999</v>
      </c>
      <c r="AA6008" s="12">
        <v>-27</v>
      </c>
      <c r="AB6008" s="12">
        <v>-1001.49</v>
      </c>
      <c r="AC6008" s="28">
        <f>+I6008+Y6008-Z6008</f>
        <v>-66.259</v>
      </c>
      <c r="AD6008" s="20">
        <f t="shared" si="657"/>
        <v>70</v>
      </c>
      <c r="AE6008">
        <v>70</v>
      </c>
    </row>
    <row r="6009" spans="1:31" x14ac:dyDescent="0.25">
      <c r="A6009" s="9">
        <v>45291</v>
      </c>
      <c r="B6009" s="10" t="s">
        <v>440</v>
      </c>
      <c r="C6009" s="10" t="s">
        <v>429</v>
      </c>
      <c r="D6009" s="10" t="s">
        <v>40</v>
      </c>
      <c r="E6009" s="10" t="s">
        <v>30</v>
      </c>
      <c r="F6009" s="10">
        <v>260</v>
      </c>
      <c r="G6009" s="10">
        <v>283</v>
      </c>
      <c r="H6009" s="11">
        <f>SUMIFS(AA:AA,$A:$A,EOMONTH($A6009,-1),$B:$B,$B6009)</f>
        <v>157</v>
      </c>
      <c r="I6009" s="63">
        <f>ROUND(SUMIFS(AC:AC,$A:$A,EOMONTH($A6009,-1),$B:$B,$B6009),2)</f>
        <v>-27.5</v>
      </c>
      <c r="J6009" s="11">
        <f>SUMIFS(AB:AB,$A:$A,EOMONTH($A6009,-1),$B:$B,$B6009)</f>
        <v>4314.3599999999997</v>
      </c>
      <c r="K6009" s="13">
        <v>0</v>
      </c>
      <c r="L6009" s="25">
        <v>0</v>
      </c>
      <c r="M6009" s="15">
        <v>0</v>
      </c>
      <c r="N6009" s="14">
        <v>0</v>
      </c>
      <c r="O6009" s="16">
        <v>90</v>
      </c>
      <c r="P6009" s="16">
        <v>4965.8999999999996</v>
      </c>
      <c r="Q6009" s="16">
        <v>0</v>
      </c>
      <c r="R6009" s="16">
        <f>Q6009*16.876/100</f>
        <v>0</v>
      </c>
      <c r="S6009" s="17">
        <f t="shared" si="651"/>
        <v>0</v>
      </c>
      <c r="T6009" s="16">
        <v>0</v>
      </c>
      <c r="U6009" s="18">
        <f t="shared" si="652"/>
        <v>44.430999999999997</v>
      </c>
      <c r="V6009" s="18">
        <f t="shared" si="653"/>
        <v>0</v>
      </c>
      <c r="W6009" s="18">
        <f t="shared" si="654"/>
        <v>0</v>
      </c>
      <c r="X6009" s="27"/>
      <c r="Y6009" s="19">
        <f t="shared" si="655"/>
        <v>0</v>
      </c>
      <c r="Z6009" s="18">
        <f t="shared" si="656"/>
        <v>25.47</v>
      </c>
      <c r="AA6009" s="12">
        <v>67</v>
      </c>
      <c r="AB6009" s="12">
        <v>1841.16</v>
      </c>
      <c r="AC6009" s="28">
        <f>+I6009+Y6009-Z6009</f>
        <v>-52.97</v>
      </c>
      <c r="AD6009" s="20">
        <f t="shared" si="657"/>
        <v>60</v>
      </c>
      <c r="AE6009">
        <v>60</v>
      </c>
    </row>
    <row r="6010" spans="1:31" x14ac:dyDescent="0.25">
      <c r="A6010" s="9">
        <v>45291</v>
      </c>
      <c r="B6010" s="10" t="s">
        <v>441</v>
      </c>
      <c r="C6010" s="10" t="s">
        <v>429</v>
      </c>
      <c r="D6010" s="10" t="s">
        <v>40</v>
      </c>
      <c r="E6010" s="10" t="s">
        <v>30</v>
      </c>
      <c r="F6010" s="10">
        <v>260</v>
      </c>
      <c r="G6010" s="10">
        <v>283</v>
      </c>
      <c r="H6010" s="11">
        <f>SUMIFS(AA:AA,$A:$A,EOMONTH($A6010,-1),$B:$B,$B6010)</f>
        <v>160</v>
      </c>
      <c r="I6010" s="63">
        <f>ROUND(SUMIFS(AC:AC,$A:$A,EOMONTH($A6010,-1),$B:$B,$B6010),2)</f>
        <v>-18.62</v>
      </c>
      <c r="J6010" s="11">
        <f>SUMIFS(AB:AB,$A:$A,EOMONTH($A6010,-1),$B:$B,$B6010)</f>
        <v>3856</v>
      </c>
      <c r="K6010" s="13">
        <v>0</v>
      </c>
      <c r="L6010" s="25">
        <v>0</v>
      </c>
      <c r="M6010" s="15">
        <v>0</v>
      </c>
      <c r="N6010" s="14">
        <v>0</v>
      </c>
      <c r="O6010" s="16">
        <v>75</v>
      </c>
      <c r="P6010" s="16">
        <v>4143.96</v>
      </c>
      <c r="Q6010" s="16">
        <v>0</v>
      </c>
      <c r="R6010" s="16">
        <f>Q6010*16.876/100</f>
        <v>0</v>
      </c>
      <c r="S6010" s="17">
        <f t="shared" si="651"/>
        <v>0</v>
      </c>
      <c r="T6010" s="16">
        <v>0</v>
      </c>
      <c r="U6010" s="18">
        <f t="shared" si="652"/>
        <v>45.28</v>
      </c>
      <c r="V6010" s="18">
        <f t="shared" si="653"/>
        <v>0</v>
      </c>
      <c r="W6010" s="18">
        <f t="shared" si="654"/>
        <v>0</v>
      </c>
      <c r="X6010" s="27"/>
      <c r="Y6010" s="19">
        <f t="shared" si="655"/>
        <v>0</v>
      </c>
      <c r="Z6010" s="18">
        <f t="shared" si="656"/>
        <v>21.225000000000001</v>
      </c>
      <c r="AA6010" s="12">
        <v>85</v>
      </c>
      <c r="AB6010" s="12">
        <v>2048.5</v>
      </c>
      <c r="AC6010" s="28">
        <f>+I6010+Y6010-Z6010</f>
        <v>-39.844999999999999</v>
      </c>
      <c r="AD6010" s="20">
        <f t="shared" si="657"/>
        <v>40</v>
      </c>
      <c r="AE6010">
        <v>40</v>
      </c>
    </row>
    <row r="6011" spans="1:31" x14ac:dyDescent="0.25">
      <c r="A6011" s="9">
        <v>45291</v>
      </c>
      <c r="B6011" s="10" t="s">
        <v>442</v>
      </c>
      <c r="C6011" s="10" t="s">
        <v>429</v>
      </c>
      <c r="D6011" s="10" t="s">
        <v>40</v>
      </c>
      <c r="E6011" s="10" t="s">
        <v>30</v>
      </c>
      <c r="F6011" s="10">
        <v>260</v>
      </c>
      <c r="G6011" s="10">
        <v>283</v>
      </c>
      <c r="H6011" s="11">
        <f>SUMIFS(AA:AA,$A:$A,EOMONTH($A6011,-1),$B:$B,$B6011)</f>
        <v>161</v>
      </c>
      <c r="I6011" s="63">
        <f>ROUND(SUMIFS(AC:AC,$A:$A,EOMONTH($A6011,-1),$B:$B,$B6011),2)</f>
        <v>8.19</v>
      </c>
      <c r="J6011" s="11">
        <f>SUMIFS(AB:AB,$A:$A,EOMONTH($A6011,-1),$B:$B,$B6011)</f>
        <v>3501.75</v>
      </c>
      <c r="K6011" s="13">
        <v>0</v>
      </c>
      <c r="L6011" s="25">
        <v>0</v>
      </c>
      <c r="M6011" s="15">
        <v>0</v>
      </c>
      <c r="N6011" s="14">
        <v>0</v>
      </c>
      <c r="O6011" s="16">
        <v>182</v>
      </c>
      <c r="P6011" s="16">
        <v>9928.4599999999991</v>
      </c>
      <c r="Q6011" s="16">
        <v>0</v>
      </c>
      <c r="R6011" s="16">
        <f>Q6011*16.876/100</f>
        <v>0</v>
      </c>
      <c r="S6011" s="17">
        <f t="shared" si="651"/>
        <v>0</v>
      </c>
      <c r="T6011" s="16">
        <v>0</v>
      </c>
      <c r="U6011" s="18">
        <f t="shared" si="652"/>
        <v>45.563000000000002</v>
      </c>
      <c r="V6011" s="18">
        <f t="shared" si="653"/>
        <v>0</v>
      </c>
      <c r="W6011" s="18">
        <f t="shared" si="654"/>
        <v>0</v>
      </c>
      <c r="X6011" s="27"/>
      <c r="Y6011" s="19">
        <f t="shared" si="655"/>
        <v>0</v>
      </c>
      <c r="Z6011" s="18">
        <f t="shared" si="656"/>
        <v>51.506</v>
      </c>
      <c r="AA6011" s="12">
        <v>-21</v>
      </c>
      <c r="AB6011" s="12">
        <v>-939.35</v>
      </c>
      <c r="AC6011" s="28">
        <f>+I6011+Y6011-Z6011</f>
        <v>-43.316000000000003</v>
      </c>
      <c r="AD6011" s="20">
        <f t="shared" si="657"/>
        <v>50</v>
      </c>
      <c r="AE6011">
        <v>50</v>
      </c>
    </row>
    <row r="6012" spans="1:31" x14ac:dyDescent="0.25">
      <c r="A6012" s="9">
        <v>45291</v>
      </c>
      <c r="B6012" s="10" t="s">
        <v>443</v>
      </c>
      <c r="C6012" s="10" t="s">
        <v>429</v>
      </c>
      <c r="D6012" s="10" t="s">
        <v>40</v>
      </c>
      <c r="E6012" s="10" t="s">
        <v>30</v>
      </c>
      <c r="F6012" s="10">
        <v>95</v>
      </c>
      <c r="G6012" s="10">
        <v>104</v>
      </c>
      <c r="H6012" s="11">
        <f>SUMIFS(AA:AA,$A:$A,EOMONTH($A6012,-1),$B:$B,$B6012)</f>
        <v>5944</v>
      </c>
      <c r="I6012" s="63">
        <f>ROUND(SUMIFS(AC:AC,$A:$A,EOMONTH($A6012,-1),$B:$B,$B6012),2)</f>
        <v>410.17</v>
      </c>
      <c r="J6012" s="11">
        <f>SUMIFS(AB:AB,$A:$A,EOMONTH($A6012,-1),$B:$B,$B6012)</f>
        <v>58498.32</v>
      </c>
      <c r="K6012" s="13">
        <v>0</v>
      </c>
      <c r="L6012" s="25">
        <v>0</v>
      </c>
      <c r="M6012" s="15">
        <v>0</v>
      </c>
      <c r="N6012" s="14">
        <v>0</v>
      </c>
      <c r="O6012" s="16">
        <v>3302</v>
      </c>
      <c r="P6012" s="16">
        <v>61723.72</v>
      </c>
      <c r="Q6012" s="16">
        <v>0</v>
      </c>
      <c r="R6012" s="16">
        <f>Q6012*16.876/100</f>
        <v>0</v>
      </c>
      <c r="S6012" s="17">
        <f t="shared" si="651"/>
        <v>0</v>
      </c>
      <c r="T6012" s="16">
        <v>0</v>
      </c>
      <c r="U6012" s="18">
        <f t="shared" si="652"/>
        <v>618.17600000000004</v>
      </c>
      <c r="V6012" s="18">
        <f t="shared" si="653"/>
        <v>0</v>
      </c>
      <c r="W6012" s="18">
        <f t="shared" si="654"/>
        <v>0</v>
      </c>
      <c r="X6012" s="27"/>
      <c r="Y6012" s="19">
        <f t="shared" si="655"/>
        <v>0</v>
      </c>
      <c r="Z6012" s="18">
        <f t="shared" si="656"/>
        <v>343.40800000000002</v>
      </c>
      <c r="AA6012" s="12">
        <v>2642</v>
      </c>
      <c r="AB6012" s="12">
        <v>30035.08</v>
      </c>
      <c r="AC6012" s="28">
        <f>+I6012+Y6012-Z6012</f>
        <v>66.762</v>
      </c>
      <c r="AD6012" s="20">
        <f t="shared" si="657"/>
        <v>0</v>
      </c>
      <c r="AE6012">
        <v>0</v>
      </c>
    </row>
    <row r="6013" spans="1:31" x14ac:dyDescent="0.25">
      <c r="A6013" s="9">
        <v>45291</v>
      </c>
      <c r="B6013" s="10" t="s">
        <v>444</v>
      </c>
      <c r="C6013" s="10" t="s">
        <v>429</v>
      </c>
      <c r="D6013" s="10" t="s">
        <v>40</v>
      </c>
      <c r="E6013" s="10" t="s">
        <v>30</v>
      </c>
      <c r="F6013" s="10">
        <v>254</v>
      </c>
      <c r="G6013" s="10">
        <v>277</v>
      </c>
      <c r="H6013" s="11">
        <f>SUMIFS(AA:AA,$A:$A,EOMONTH($A6013,-1),$B:$B,$B6013)</f>
        <v>266</v>
      </c>
      <c r="I6013" s="63">
        <f>ROUND(SUMIFS(AC:AC,$A:$A,EOMONTH($A6013,-1),$B:$B,$B6013),2)</f>
        <v>-51.4</v>
      </c>
      <c r="J6013" s="11">
        <f>SUMIFS(AB:AB,$A:$A,EOMONTH($A6013,-1),$B:$B,$B6013)</f>
        <v>4252.13</v>
      </c>
      <c r="K6013" s="13">
        <v>0</v>
      </c>
      <c r="L6013" s="25">
        <v>0</v>
      </c>
      <c r="M6013" s="15">
        <v>0</v>
      </c>
      <c r="N6013" s="14">
        <v>0</v>
      </c>
      <c r="O6013" s="16">
        <v>12</v>
      </c>
      <c r="P6013" s="16">
        <v>399.48</v>
      </c>
      <c r="Q6013" s="16">
        <v>0</v>
      </c>
      <c r="R6013" s="16">
        <f>Q6013*16.876/100</f>
        <v>0</v>
      </c>
      <c r="S6013" s="17">
        <f t="shared" si="651"/>
        <v>0</v>
      </c>
      <c r="T6013" s="16">
        <v>0</v>
      </c>
      <c r="U6013" s="18">
        <f t="shared" si="652"/>
        <v>73.682000000000002</v>
      </c>
      <c r="V6013" s="18">
        <f t="shared" si="653"/>
        <v>0</v>
      </c>
      <c r="W6013" s="18">
        <f t="shared" si="654"/>
        <v>0</v>
      </c>
      <c r="X6013" s="27"/>
      <c r="Y6013" s="19">
        <f t="shared" si="655"/>
        <v>0</v>
      </c>
      <c r="Z6013" s="18">
        <f t="shared" si="656"/>
        <v>3.3239999999999998</v>
      </c>
      <c r="AA6013" s="12">
        <v>254</v>
      </c>
      <c r="AB6013" s="12">
        <v>3852.65</v>
      </c>
      <c r="AC6013" s="28">
        <f>+I6013+Y6013-Z6013</f>
        <v>-54.723999999999997</v>
      </c>
      <c r="AD6013" s="20">
        <f t="shared" si="657"/>
        <v>60</v>
      </c>
      <c r="AE6013">
        <v>60</v>
      </c>
    </row>
    <row r="6014" spans="1:31" x14ac:dyDescent="0.25">
      <c r="A6014" s="9">
        <v>45291</v>
      </c>
      <c r="B6014" s="10" t="s">
        <v>445</v>
      </c>
      <c r="C6014" s="10" t="s">
        <v>429</v>
      </c>
      <c r="D6014" s="10" t="s">
        <v>40</v>
      </c>
      <c r="E6014" s="10" t="s">
        <v>30</v>
      </c>
      <c r="F6014" s="10">
        <v>254</v>
      </c>
      <c r="G6014" s="10">
        <v>277</v>
      </c>
      <c r="H6014" s="11">
        <f>SUMIFS(AA:AA,$A:$A,EOMONTH($A6014,-1),$B:$B,$B6014)</f>
        <v>1088</v>
      </c>
      <c r="I6014" s="63">
        <f>ROUND(SUMIFS(AC:AC,$A:$A,EOMONTH($A6014,-1),$B:$B,$B6014),2)</f>
        <v>-224.46</v>
      </c>
      <c r="J6014" s="11">
        <f>SUMIFS(AB:AB,$A:$A,EOMONTH($A6014,-1),$B:$B,$B6014)</f>
        <v>-2521.44</v>
      </c>
      <c r="K6014" s="13">
        <v>0</v>
      </c>
      <c r="L6014" s="25">
        <v>0</v>
      </c>
      <c r="M6014" s="15">
        <v>0</v>
      </c>
      <c r="N6014" s="14">
        <v>0</v>
      </c>
      <c r="O6014" s="16">
        <v>72</v>
      </c>
      <c r="P6014" s="16">
        <v>2326.6799999999998</v>
      </c>
      <c r="Q6014" s="16">
        <v>0</v>
      </c>
      <c r="R6014" s="16">
        <f>Q6014*16.876/100</f>
        <v>0</v>
      </c>
      <c r="S6014" s="17">
        <f t="shared" si="651"/>
        <v>0</v>
      </c>
      <c r="T6014" s="16">
        <v>0</v>
      </c>
      <c r="U6014" s="18">
        <f t="shared" si="652"/>
        <v>301.37599999999998</v>
      </c>
      <c r="V6014" s="18">
        <f t="shared" si="653"/>
        <v>0</v>
      </c>
      <c r="W6014" s="18">
        <f t="shared" si="654"/>
        <v>0</v>
      </c>
      <c r="X6014" s="27"/>
      <c r="Y6014" s="19">
        <f t="shared" si="655"/>
        <v>0</v>
      </c>
      <c r="Z6014" s="18">
        <f t="shared" si="656"/>
        <v>19.943999999999999</v>
      </c>
      <c r="AA6014" s="12">
        <v>1016</v>
      </c>
      <c r="AB6014" s="12">
        <v>-4848.12</v>
      </c>
      <c r="AC6014" s="28">
        <f>+I6014+Y6014-Z6014</f>
        <v>-244.404</v>
      </c>
      <c r="AD6014" s="20">
        <f t="shared" si="657"/>
        <v>250</v>
      </c>
      <c r="AE6014">
        <v>250</v>
      </c>
    </row>
    <row r="6015" spans="1:31" x14ac:dyDescent="0.25">
      <c r="A6015" s="9">
        <v>45291</v>
      </c>
      <c r="B6015" s="10" t="s">
        <v>446</v>
      </c>
      <c r="C6015" s="10" t="s">
        <v>429</v>
      </c>
      <c r="D6015" s="10" t="s">
        <v>40</v>
      </c>
      <c r="E6015" s="10" t="s">
        <v>30</v>
      </c>
      <c r="F6015" s="10">
        <v>254</v>
      </c>
      <c r="G6015" s="10">
        <v>277</v>
      </c>
      <c r="H6015" s="11">
        <f>SUMIFS(AA:AA,$A:$A,EOMONTH($A6015,-1),$B:$B,$B6015)</f>
        <v>1695</v>
      </c>
      <c r="I6015" s="63">
        <f>ROUND(SUMIFS(AC:AC,$A:$A,EOMONTH($A6015,-1),$B:$B,$B6015),2)</f>
        <v>-47.52</v>
      </c>
      <c r="J6015" s="11">
        <f>SUMIFS(AB:AB,$A:$A,EOMONTH($A6015,-1),$B:$B,$B6015)</f>
        <v>-3015.54</v>
      </c>
      <c r="K6015" s="13">
        <v>0</v>
      </c>
      <c r="L6015" s="25">
        <v>0</v>
      </c>
      <c r="M6015" s="15">
        <v>0</v>
      </c>
      <c r="N6015" s="14">
        <v>0</v>
      </c>
      <c r="O6015" s="16">
        <v>12</v>
      </c>
      <c r="P6015" s="16">
        <v>399.48</v>
      </c>
      <c r="Q6015" s="16">
        <v>0</v>
      </c>
      <c r="R6015" s="16">
        <f>Q6015*16.876/100</f>
        <v>0</v>
      </c>
      <c r="S6015" s="17">
        <f t="shared" si="651"/>
        <v>0</v>
      </c>
      <c r="T6015" s="16">
        <v>0</v>
      </c>
      <c r="U6015" s="18">
        <f t="shared" si="652"/>
        <v>469.51499999999999</v>
      </c>
      <c r="V6015" s="18">
        <f t="shared" si="653"/>
        <v>0</v>
      </c>
      <c r="W6015" s="18">
        <f t="shared" si="654"/>
        <v>0</v>
      </c>
      <c r="X6015" s="27"/>
      <c r="Y6015" s="19">
        <f t="shared" si="655"/>
        <v>0</v>
      </c>
      <c r="Z6015" s="18">
        <f t="shared" si="656"/>
        <v>3.3239999999999998</v>
      </c>
      <c r="AA6015" s="12">
        <v>1683</v>
      </c>
      <c r="AB6015" s="12">
        <v>-3415.02</v>
      </c>
      <c r="AC6015" s="28">
        <f>+I6015+Y6015-Z6015</f>
        <v>-50.844000000000001</v>
      </c>
      <c r="AD6015" s="20">
        <f t="shared" si="657"/>
        <v>60</v>
      </c>
      <c r="AE6015">
        <v>60</v>
      </c>
    </row>
    <row r="6016" spans="1:31" x14ac:dyDescent="0.25">
      <c r="A6016" s="9">
        <v>45291</v>
      </c>
      <c r="B6016" s="10" t="s">
        <v>447</v>
      </c>
      <c r="C6016" s="10" t="s">
        <v>28</v>
      </c>
      <c r="D6016" s="10" t="s">
        <v>29</v>
      </c>
      <c r="E6016" s="10" t="s">
        <v>30</v>
      </c>
      <c r="F6016" s="10"/>
      <c r="G6016" s="10">
        <v>0</v>
      </c>
      <c r="H6016" s="11">
        <f>SUMIFS(AA:AA,$A:$A,EOMONTH($A6016,-1),$B:$B,$B6016)</f>
        <v>106</v>
      </c>
      <c r="I6016" s="63">
        <f>ROUND(SUMIFS(AC:AC,$A:$A,EOMONTH($A6016,-1),$B:$B,$B6016),2)</f>
        <v>5.0599999999999996</v>
      </c>
      <c r="J6016" s="11">
        <f>SUMIFS(AB:AB,$A:$A,EOMONTH($A6016,-1),$B:$B,$B6016)</f>
        <v>1338.54</v>
      </c>
      <c r="K6016" s="13">
        <v>0</v>
      </c>
      <c r="L6016" s="25">
        <v>0</v>
      </c>
      <c r="M6016" s="15">
        <v>0</v>
      </c>
      <c r="N6016" s="14">
        <v>0</v>
      </c>
      <c r="O6016" s="16">
        <v>0</v>
      </c>
      <c r="P6016" s="16">
        <v>0</v>
      </c>
      <c r="Q6016" s="16">
        <v>0</v>
      </c>
      <c r="R6016" s="16">
        <f>Q6016*16.876/100</f>
        <v>0</v>
      </c>
      <c r="S6016" s="17">
        <f t="shared" si="651"/>
        <v>0</v>
      </c>
      <c r="T6016" s="16">
        <v>0</v>
      </c>
      <c r="U6016" s="18">
        <f t="shared" si="652"/>
        <v>0</v>
      </c>
      <c r="V6016" s="18">
        <f t="shared" si="653"/>
        <v>0</v>
      </c>
      <c r="W6016" s="18">
        <f t="shared" si="654"/>
        <v>0</v>
      </c>
      <c r="X6016" s="27"/>
      <c r="Y6016" s="19">
        <f t="shared" si="655"/>
        <v>0</v>
      </c>
      <c r="Z6016" s="18">
        <f t="shared" si="656"/>
        <v>0</v>
      </c>
      <c r="AA6016" s="12">
        <v>106</v>
      </c>
      <c r="AB6016" s="12">
        <v>1338.54</v>
      </c>
      <c r="AC6016" s="28">
        <f>+I6016+Y6016-Z6016</f>
        <v>5.0599999999999996</v>
      </c>
      <c r="AD6016" s="20">
        <f t="shared" si="657"/>
        <v>0</v>
      </c>
      <c r="AE6016">
        <v>0</v>
      </c>
    </row>
    <row r="6017" spans="1:31" x14ac:dyDescent="0.25">
      <c r="A6017" s="9">
        <v>45291</v>
      </c>
      <c r="B6017" s="10" t="s">
        <v>448</v>
      </c>
      <c r="C6017" s="10" t="s">
        <v>28</v>
      </c>
      <c r="D6017" s="10" t="s">
        <v>29</v>
      </c>
      <c r="E6017" s="10" t="s">
        <v>30</v>
      </c>
      <c r="F6017" s="10"/>
      <c r="G6017" s="10">
        <v>0</v>
      </c>
      <c r="H6017" s="11">
        <f>SUMIFS(AA:AA,$A:$A,EOMONTH($A6017,-1),$B:$B,$B6017)</f>
        <v>25</v>
      </c>
      <c r="I6017" s="63">
        <f>ROUND(SUMIFS(AC:AC,$A:$A,EOMONTH($A6017,-1),$B:$B,$B6017),2)</f>
        <v>1.81</v>
      </c>
      <c r="J6017" s="11">
        <f>SUMIFS(AB:AB,$A:$A,EOMONTH($A6017,-1),$B:$B,$B6017)</f>
        <v>500</v>
      </c>
      <c r="K6017" s="13">
        <v>0</v>
      </c>
      <c r="L6017" s="25">
        <v>0</v>
      </c>
      <c r="M6017" s="15">
        <v>0</v>
      </c>
      <c r="N6017" s="14">
        <v>0</v>
      </c>
      <c r="O6017" s="16">
        <v>0</v>
      </c>
      <c r="P6017" s="16">
        <v>0</v>
      </c>
      <c r="Q6017" s="16">
        <v>0</v>
      </c>
      <c r="R6017" s="16">
        <f>Q6017*16.876/100</f>
        <v>0</v>
      </c>
      <c r="S6017" s="17">
        <f t="shared" si="651"/>
        <v>0</v>
      </c>
      <c r="T6017" s="16">
        <v>0</v>
      </c>
      <c r="U6017" s="18">
        <f t="shared" si="652"/>
        <v>0</v>
      </c>
      <c r="V6017" s="18">
        <f t="shared" si="653"/>
        <v>0</v>
      </c>
      <c r="W6017" s="18">
        <f t="shared" si="654"/>
        <v>0</v>
      </c>
      <c r="X6017" s="27"/>
      <c r="Y6017" s="19">
        <f t="shared" si="655"/>
        <v>0</v>
      </c>
      <c r="Z6017" s="18">
        <f t="shared" si="656"/>
        <v>0</v>
      </c>
      <c r="AA6017" s="12">
        <v>25</v>
      </c>
      <c r="AB6017" s="12">
        <v>500</v>
      </c>
      <c r="AC6017" s="28">
        <f>+I6017+Y6017-Z6017</f>
        <v>1.81</v>
      </c>
      <c r="AD6017" s="20">
        <f t="shared" si="657"/>
        <v>0</v>
      </c>
      <c r="AE6017">
        <v>0</v>
      </c>
    </row>
    <row r="6018" spans="1:31" x14ac:dyDescent="0.25">
      <c r="A6018" s="9">
        <v>45291</v>
      </c>
      <c r="B6018" s="10" t="s">
        <v>449</v>
      </c>
      <c r="C6018" s="10" t="s">
        <v>28</v>
      </c>
      <c r="D6018" s="10" t="s">
        <v>29</v>
      </c>
      <c r="E6018" s="10" t="s">
        <v>30</v>
      </c>
      <c r="F6018" s="10"/>
      <c r="G6018" s="10">
        <v>0</v>
      </c>
      <c r="H6018" s="11">
        <f>SUMIFS(AA:AA,$A:$A,EOMONTH($A6018,-1),$B:$B,$B6018)</f>
        <v>40</v>
      </c>
      <c r="I6018" s="63">
        <f>ROUND(SUMIFS(AC:AC,$A:$A,EOMONTH($A6018,-1),$B:$B,$B6018),2)</f>
        <v>1.81</v>
      </c>
      <c r="J6018" s="11">
        <f>SUMIFS(AB:AB,$A:$A,EOMONTH($A6018,-1),$B:$B,$B6018)</f>
        <v>800</v>
      </c>
      <c r="K6018" s="13">
        <v>0</v>
      </c>
      <c r="L6018" s="25">
        <v>0</v>
      </c>
      <c r="M6018" s="15">
        <v>0</v>
      </c>
      <c r="N6018" s="14">
        <v>0</v>
      </c>
      <c r="O6018" s="16">
        <v>0</v>
      </c>
      <c r="P6018" s="16">
        <v>0</v>
      </c>
      <c r="Q6018" s="16">
        <v>0</v>
      </c>
      <c r="R6018" s="16">
        <f>Q6018*16.876/100</f>
        <v>0</v>
      </c>
      <c r="S6018" s="17">
        <f t="shared" si="651"/>
        <v>0</v>
      </c>
      <c r="T6018" s="16">
        <v>0</v>
      </c>
      <c r="U6018" s="18">
        <f t="shared" si="652"/>
        <v>0</v>
      </c>
      <c r="V6018" s="18">
        <f t="shared" si="653"/>
        <v>0</v>
      </c>
      <c r="W6018" s="18">
        <f t="shared" si="654"/>
        <v>0</v>
      </c>
      <c r="X6018" s="27"/>
      <c r="Y6018" s="19">
        <f t="shared" si="655"/>
        <v>0</v>
      </c>
      <c r="Z6018" s="18">
        <f t="shared" si="656"/>
        <v>0</v>
      </c>
      <c r="AA6018" s="12">
        <v>40</v>
      </c>
      <c r="AB6018" s="12">
        <v>800</v>
      </c>
      <c r="AC6018" s="28">
        <f>+I6018+Y6018-Z6018</f>
        <v>1.81</v>
      </c>
      <c r="AD6018" s="20">
        <f t="shared" si="657"/>
        <v>0</v>
      </c>
      <c r="AE6018">
        <v>0</v>
      </c>
    </row>
    <row r="6019" spans="1:31" x14ac:dyDescent="0.25">
      <c r="A6019" s="9">
        <v>45291</v>
      </c>
      <c r="B6019" s="10" t="s">
        <v>450</v>
      </c>
      <c r="C6019" s="10" t="s">
        <v>28</v>
      </c>
      <c r="D6019" s="10" t="s">
        <v>40</v>
      </c>
      <c r="E6019" s="10" t="s">
        <v>30</v>
      </c>
      <c r="F6019" s="10">
        <v>125</v>
      </c>
      <c r="G6019" s="10">
        <v>136</v>
      </c>
      <c r="H6019" s="11">
        <f>SUMIFS(AA:AA,$A:$A,EOMONTH($A6019,-1),$B:$B,$B6019)</f>
        <v>719</v>
      </c>
      <c r="I6019" s="63">
        <f>ROUND(SUMIFS(AC:AC,$A:$A,EOMONTH($A6019,-1),$B:$B,$B6019),2)</f>
        <v>32.369999999999997</v>
      </c>
      <c r="J6019" s="11">
        <f>SUMIFS(AB:AB,$A:$A,EOMONTH($A6019,-1),$B:$B,$B6019)</f>
        <v>14380</v>
      </c>
      <c r="K6019" s="13">
        <v>0</v>
      </c>
      <c r="L6019" s="25">
        <v>0</v>
      </c>
      <c r="M6019" s="15">
        <v>0</v>
      </c>
      <c r="N6019" s="14">
        <v>0</v>
      </c>
      <c r="O6019" s="16">
        <v>0</v>
      </c>
      <c r="P6019" s="16">
        <v>0</v>
      </c>
      <c r="Q6019" s="16">
        <v>0</v>
      </c>
      <c r="R6019" s="16">
        <f>Q6019*16.876/100</f>
        <v>0</v>
      </c>
      <c r="S6019" s="17">
        <f t="shared" si="651"/>
        <v>0</v>
      </c>
      <c r="T6019" s="16">
        <v>0</v>
      </c>
      <c r="U6019" s="18">
        <f t="shared" si="652"/>
        <v>97.784000000000006</v>
      </c>
      <c r="V6019" s="18">
        <f t="shared" si="653"/>
        <v>0</v>
      </c>
      <c r="W6019" s="18">
        <f t="shared" si="654"/>
        <v>0</v>
      </c>
      <c r="X6019" s="27"/>
      <c r="Y6019" s="19">
        <f t="shared" si="655"/>
        <v>0</v>
      </c>
      <c r="Z6019" s="18">
        <f t="shared" si="656"/>
        <v>0</v>
      </c>
      <c r="AA6019" s="12">
        <v>719</v>
      </c>
      <c r="AB6019" s="12">
        <v>14380</v>
      </c>
      <c r="AC6019" s="28">
        <f>+I6019+Y6019-Z6019</f>
        <v>32.369999999999997</v>
      </c>
      <c r="AD6019" s="20">
        <f t="shared" si="657"/>
        <v>0</v>
      </c>
      <c r="AE6019">
        <v>0</v>
      </c>
    </row>
    <row r="6020" spans="1:31" x14ac:dyDescent="0.25">
      <c r="A6020" s="9">
        <v>45291</v>
      </c>
      <c r="B6020" s="10" t="s">
        <v>451</v>
      </c>
      <c r="C6020" s="10" t="s">
        <v>28</v>
      </c>
      <c r="D6020" s="10" t="s">
        <v>29</v>
      </c>
      <c r="E6020" s="10" t="s">
        <v>30</v>
      </c>
      <c r="F6020" s="10"/>
      <c r="G6020" s="10">
        <v>0</v>
      </c>
      <c r="H6020" s="11">
        <f>SUMIFS(AA:AA,$A:$A,EOMONTH($A6020,-1),$B:$B,$B6020)</f>
        <v>2118</v>
      </c>
      <c r="I6020" s="63">
        <f>ROUND(SUMIFS(AC:AC,$A:$A,EOMONTH($A6020,-1),$B:$B,$B6020),2)</f>
        <v>36.159999999999997</v>
      </c>
      <c r="J6020" s="11">
        <f>SUMIFS(AB:AB,$A:$A,EOMONTH($A6020,-1),$B:$B,$B6020)</f>
        <v>33884.35</v>
      </c>
      <c r="K6020" s="13">
        <v>0</v>
      </c>
      <c r="L6020" s="25">
        <v>0</v>
      </c>
      <c r="M6020" s="15">
        <v>342</v>
      </c>
      <c r="N6020" s="14">
        <v>5221.68</v>
      </c>
      <c r="O6020" s="16">
        <v>0</v>
      </c>
      <c r="P6020" s="16">
        <v>0</v>
      </c>
      <c r="Q6020" s="16">
        <v>300</v>
      </c>
      <c r="R6020" s="16">
        <f>Q6020*16.876/100</f>
        <v>50.628</v>
      </c>
      <c r="S6020" s="17">
        <f t="shared" si="651"/>
        <v>350.62799999999999</v>
      </c>
      <c r="T6020" s="16">
        <v>4581</v>
      </c>
      <c r="U6020" s="18">
        <f t="shared" si="652"/>
        <v>0</v>
      </c>
      <c r="V6020" s="18">
        <f t="shared" si="653"/>
        <v>0</v>
      </c>
      <c r="W6020" s="18">
        <f t="shared" si="654"/>
        <v>0</v>
      </c>
      <c r="X6020" s="27"/>
      <c r="Y6020" s="19">
        <f t="shared" si="655"/>
        <v>0</v>
      </c>
      <c r="Z6020" s="18">
        <f t="shared" si="656"/>
        <v>0</v>
      </c>
      <c r="AA6020" s="12">
        <v>2160</v>
      </c>
      <c r="AB6020" s="12">
        <v>34525.61</v>
      </c>
      <c r="AC6020" s="28">
        <f>+I6020+Y6020-Z6020</f>
        <v>36.159999999999997</v>
      </c>
      <c r="AD6020" s="20">
        <f t="shared" si="657"/>
        <v>0</v>
      </c>
      <c r="AE6020">
        <v>0</v>
      </c>
    </row>
    <row r="6021" spans="1:31" x14ac:dyDescent="0.25">
      <c r="A6021" s="9">
        <v>45291</v>
      </c>
      <c r="B6021" s="10" t="s">
        <v>452</v>
      </c>
      <c r="C6021" s="10" t="s">
        <v>28</v>
      </c>
      <c r="D6021" s="10" t="s">
        <v>29</v>
      </c>
      <c r="E6021" s="10" t="s">
        <v>30</v>
      </c>
      <c r="F6021" s="10"/>
      <c r="G6021" s="10">
        <v>0</v>
      </c>
      <c r="H6021" s="11">
        <f>SUMIFS(AA:AA,$A:$A,EOMONTH($A6021,-1),$B:$B,$B6021)</f>
        <v>852</v>
      </c>
      <c r="I6021" s="63">
        <f>ROUND(SUMIFS(AC:AC,$A:$A,EOMONTH($A6021,-1),$B:$B,$B6021),2)</f>
        <v>38.47</v>
      </c>
      <c r="J6021" s="11">
        <f>SUMIFS(AB:AB,$A:$A,EOMONTH($A6021,-1),$B:$B,$B6021)</f>
        <v>13699.85</v>
      </c>
      <c r="K6021" s="13">
        <v>0</v>
      </c>
      <c r="L6021" s="25">
        <v>0</v>
      </c>
      <c r="M6021" s="15">
        <v>0</v>
      </c>
      <c r="N6021" s="14">
        <v>0</v>
      </c>
      <c r="O6021" s="16">
        <v>0</v>
      </c>
      <c r="P6021" s="16">
        <v>0</v>
      </c>
      <c r="Q6021" s="16">
        <v>0</v>
      </c>
      <c r="R6021" s="16">
        <f>Q6021*16.876/100</f>
        <v>0</v>
      </c>
      <c r="S6021" s="17">
        <f t="shared" ref="S6021:S6084" si="658">Q6021+R6021</f>
        <v>0</v>
      </c>
      <c r="T6021" s="16">
        <v>0</v>
      </c>
      <c r="U6021" s="18">
        <f t="shared" ref="U6021:U6084" si="659">H6021*G6021/1000</f>
        <v>0</v>
      </c>
      <c r="V6021" s="18">
        <f t="shared" ref="V6021:V6084" si="660">M6021*F6021/1000</f>
        <v>0</v>
      </c>
      <c r="W6021" s="18">
        <f t="shared" ref="W6021:W6084" si="661">V6021*16.789/100</f>
        <v>0</v>
      </c>
      <c r="X6021" s="27"/>
      <c r="Y6021" s="19">
        <f t="shared" ref="Y6021:Y6084" si="662">V6021+W6021+X6021</f>
        <v>0</v>
      </c>
      <c r="Z6021" s="18">
        <f t="shared" ref="Z6021:Z6084" si="663">O6021*G6021/1000</f>
        <v>0</v>
      </c>
      <c r="AA6021" s="12">
        <v>852</v>
      </c>
      <c r="AB6021" s="12">
        <v>13699.85</v>
      </c>
      <c r="AC6021" s="28">
        <f>+I6021+Y6021-Z6021</f>
        <v>38.47</v>
      </c>
      <c r="AD6021" s="20">
        <f t="shared" ref="AD6021:AD6084" si="664">IF(AC6021&lt;0,ROUNDUP(AC6021,-1)*-1,0)</f>
        <v>0</v>
      </c>
      <c r="AE6021">
        <v>0</v>
      </c>
    </row>
    <row r="6022" spans="1:31" x14ac:dyDescent="0.25">
      <c r="A6022" s="9">
        <v>45291</v>
      </c>
      <c r="B6022" s="10" t="s">
        <v>453</v>
      </c>
      <c r="C6022" s="10" t="s">
        <v>28</v>
      </c>
      <c r="D6022" s="10" t="s">
        <v>29</v>
      </c>
      <c r="E6022" s="10" t="s">
        <v>30</v>
      </c>
      <c r="F6022" s="10"/>
      <c r="G6022" s="10">
        <v>0</v>
      </c>
      <c r="H6022" s="11">
        <f>SUMIFS(AA:AA,$A:$A,EOMONTH($A6022,-1),$B:$B,$B6022)</f>
        <v>911</v>
      </c>
      <c r="I6022" s="63">
        <f>ROUND(SUMIFS(AC:AC,$A:$A,EOMONTH($A6022,-1),$B:$B,$B6022),2)</f>
        <v>47.18</v>
      </c>
      <c r="J6022" s="11">
        <f>SUMIFS(AB:AB,$A:$A,EOMONTH($A6022,-1),$B:$B,$B6022)</f>
        <v>14105.26</v>
      </c>
      <c r="K6022" s="13">
        <v>0</v>
      </c>
      <c r="L6022" s="25">
        <v>0</v>
      </c>
      <c r="M6022" s="15">
        <v>190</v>
      </c>
      <c r="N6022" s="14">
        <v>2907.37</v>
      </c>
      <c r="O6022" s="16">
        <v>0</v>
      </c>
      <c r="P6022" s="16">
        <v>0</v>
      </c>
      <c r="Q6022" s="16">
        <v>0</v>
      </c>
      <c r="R6022" s="16">
        <f>Q6022*16.876/100</f>
        <v>0</v>
      </c>
      <c r="S6022" s="17">
        <f t="shared" si="658"/>
        <v>0</v>
      </c>
      <c r="T6022" s="16">
        <v>0</v>
      </c>
      <c r="U6022" s="18">
        <f t="shared" si="659"/>
        <v>0</v>
      </c>
      <c r="V6022" s="18">
        <f t="shared" si="660"/>
        <v>0</v>
      </c>
      <c r="W6022" s="18">
        <f t="shared" si="661"/>
        <v>0</v>
      </c>
      <c r="X6022" s="27"/>
      <c r="Y6022" s="19">
        <f t="shared" si="662"/>
        <v>0</v>
      </c>
      <c r="Z6022" s="18">
        <f t="shared" si="663"/>
        <v>0</v>
      </c>
      <c r="AA6022" s="12">
        <v>1101</v>
      </c>
      <c r="AB6022" s="12">
        <v>17012.63</v>
      </c>
      <c r="AC6022" s="28">
        <f>+I6022+Y6022-Z6022</f>
        <v>47.18</v>
      </c>
      <c r="AD6022" s="20">
        <f t="shared" si="664"/>
        <v>0</v>
      </c>
      <c r="AE6022">
        <v>0</v>
      </c>
    </row>
    <row r="6023" spans="1:31" x14ac:dyDescent="0.25">
      <c r="A6023" s="9">
        <v>45291</v>
      </c>
      <c r="B6023" s="10" t="s">
        <v>454</v>
      </c>
      <c r="C6023" s="10" t="s">
        <v>28</v>
      </c>
      <c r="D6023" s="10" t="s">
        <v>29</v>
      </c>
      <c r="E6023" s="10" t="s">
        <v>30</v>
      </c>
      <c r="F6023" s="10"/>
      <c r="G6023" s="10">
        <v>0</v>
      </c>
      <c r="H6023" s="11">
        <f>SUMIFS(AA:AA,$A:$A,EOMONTH($A6023,-1),$B:$B,$B6023)</f>
        <v>663</v>
      </c>
      <c r="I6023" s="63">
        <f>ROUND(SUMIFS(AC:AC,$A:$A,EOMONTH($A6023,-1),$B:$B,$B6023),2)</f>
        <v>29.93</v>
      </c>
      <c r="J6023" s="11">
        <f>SUMIFS(AB:AB,$A:$A,EOMONTH($A6023,-1),$B:$B,$B6023)</f>
        <v>12490.08</v>
      </c>
      <c r="K6023" s="13">
        <v>0</v>
      </c>
      <c r="L6023" s="25">
        <v>0</v>
      </c>
      <c r="M6023" s="15">
        <v>0</v>
      </c>
      <c r="N6023" s="14">
        <v>0</v>
      </c>
      <c r="O6023" s="16">
        <v>0</v>
      </c>
      <c r="P6023" s="16">
        <v>0</v>
      </c>
      <c r="Q6023" s="16">
        <v>0</v>
      </c>
      <c r="R6023" s="16">
        <f>Q6023*16.876/100</f>
        <v>0</v>
      </c>
      <c r="S6023" s="17">
        <f t="shared" si="658"/>
        <v>0</v>
      </c>
      <c r="T6023" s="16">
        <v>0</v>
      </c>
      <c r="U6023" s="18">
        <f t="shared" si="659"/>
        <v>0</v>
      </c>
      <c r="V6023" s="18">
        <f t="shared" si="660"/>
        <v>0</v>
      </c>
      <c r="W6023" s="18">
        <f t="shared" si="661"/>
        <v>0</v>
      </c>
      <c r="X6023" s="27"/>
      <c r="Y6023" s="19">
        <f t="shared" si="662"/>
        <v>0</v>
      </c>
      <c r="Z6023" s="18">
        <f t="shared" si="663"/>
        <v>0</v>
      </c>
      <c r="AA6023" s="12">
        <v>663</v>
      </c>
      <c r="AB6023" s="12">
        <v>12490.08</v>
      </c>
      <c r="AC6023" s="28">
        <f>+I6023+Y6023-Z6023</f>
        <v>29.93</v>
      </c>
      <c r="AD6023" s="20">
        <f t="shared" si="664"/>
        <v>0</v>
      </c>
      <c r="AE6023">
        <v>0</v>
      </c>
    </row>
    <row r="6024" spans="1:31" x14ac:dyDescent="0.25">
      <c r="A6024" s="9">
        <v>45291</v>
      </c>
      <c r="B6024" s="10" t="s">
        <v>455</v>
      </c>
      <c r="C6024" s="10" t="s">
        <v>28</v>
      </c>
      <c r="D6024" s="10" t="s">
        <v>40</v>
      </c>
      <c r="E6024" s="10" t="s">
        <v>30</v>
      </c>
      <c r="F6024" s="10">
        <v>125</v>
      </c>
      <c r="G6024" s="10">
        <v>136</v>
      </c>
      <c r="H6024" s="11">
        <f>SUMIFS(AA:AA,$A:$A,EOMONTH($A6024,-1),$B:$B,$B6024)</f>
        <v>694</v>
      </c>
      <c r="I6024" s="63">
        <f>ROUND(SUMIFS(AC:AC,$A:$A,EOMONTH($A6024,-1),$B:$B,$B6024),2)</f>
        <v>276.52999999999997</v>
      </c>
      <c r="J6024" s="11">
        <f>SUMIFS(AB:AB,$A:$A,EOMONTH($A6024,-1),$B:$B,$B6024)</f>
        <v>10730.05</v>
      </c>
      <c r="K6024" s="13">
        <v>0</v>
      </c>
      <c r="L6024" s="25">
        <v>0</v>
      </c>
      <c r="M6024" s="15">
        <v>423</v>
      </c>
      <c r="N6024" s="14">
        <v>6503.75</v>
      </c>
      <c r="O6024" s="16">
        <v>0</v>
      </c>
      <c r="P6024" s="16">
        <v>0</v>
      </c>
      <c r="Q6024" s="16">
        <v>400</v>
      </c>
      <c r="R6024" s="16">
        <f>Q6024*16.876/100</f>
        <v>67.504000000000005</v>
      </c>
      <c r="S6024" s="17">
        <f t="shared" si="658"/>
        <v>467.50400000000002</v>
      </c>
      <c r="T6024" s="16">
        <v>6152</v>
      </c>
      <c r="U6024" s="18">
        <f t="shared" si="659"/>
        <v>94.384</v>
      </c>
      <c r="V6024" s="18">
        <f t="shared" si="660"/>
        <v>52.875</v>
      </c>
      <c r="W6024" s="18">
        <f t="shared" si="661"/>
        <v>8.8771837500000004</v>
      </c>
      <c r="X6024" s="27"/>
      <c r="Y6024" s="19">
        <f t="shared" si="662"/>
        <v>61.75218375</v>
      </c>
      <c r="Z6024" s="18">
        <f t="shared" si="663"/>
        <v>0</v>
      </c>
      <c r="AA6024" s="12">
        <v>717</v>
      </c>
      <c r="AB6024" s="12">
        <v>11083.68</v>
      </c>
      <c r="AC6024" s="28">
        <f>+I6024+Y6024-Z6024</f>
        <v>338.28218374999994</v>
      </c>
      <c r="AD6024" s="20">
        <f t="shared" si="664"/>
        <v>0</v>
      </c>
      <c r="AE6024">
        <v>0</v>
      </c>
    </row>
    <row r="6025" spans="1:31" x14ac:dyDescent="0.25">
      <c r="A6025" s="9">
        <v>45291</v>
      </c>
      <c r="B6025" s="10" t="s">
        <v>456</v>
      </c>
      <c r="C6025" s="10" t="s">
        <v>28</v>
      </c>
      <c r="D6025" s="10" t="s">
        <v>40</v>
      </c>
      <c r="E6025" s="10" t="s">
        <v>30</v>
      </c>
      <c r="F6025" s="10">
        <v>125</v>
      </c>
      <c r="G6025" s="10">
        <v>136</v>
      </c>
      <c r="H6025" s="11">
        <f>SUMIFS(AA:AA,$A:$A,EOMONTH($A6025,-1),$B:$B,$B6025)</f>
        <v>2067</v>
      </c>
      <c r="I6025" s="63">
        <f>ROUND(SUMIFS(AC:AC,$A:$A,EOMONTH($A6025,-1),$B:$B,$B6025),2)</f>
        <v>154.22</v>
      </c>
      <c r="J6025" s="11">
        <f>SUMIFS(AB:AB,$A:$A,EOMONTH($A6025,-1),$B:$B,$B6025)</f>
        <v>35227.89</v>
      </c>
      <c r="K6025" s="13">
        <v>0</v>
      </c>
      <c r="L6025" s="25">
        <v>0</v>
      </c>
      <c r="M6025" s="15">
        <v>358</v>
      </c>
      <c r="N6025" s="14">
        <v>5481.5</v>
      </c>
      <c r="O6025" s="16">
        <v>0</v>
      </c>
      <c r="P6025" s="16">
        <v>0</v>
      </c>
      <c r="Q6025" s="16">
        <v>200</v>
      </c>
      <c r="R6025" s="16">
        <f>Q6025*16.876/100</f>
        <v>33.752000000000002</v>
      </c>
      <c r="S6025" s="17">
        <f t="shared" si="658"/>
        <v>233.75200000000001</v>
      </c>
      <c r="T6025" s="16">
        <v>5680</v>
      </c>
      <c r="U6025" s="18">
        <f t="shared" si="659"/>
        <v>281.11200000000002</v>
      </c>
      <c r="V6025" s="18">
        <f t="shared" si="660"/>
        <v>44.75</v>
      </c>
      <c r="W6025" s="18">
        <f t="shared" si="661"/>
        <v>7.5130775000000005</v>
      </c>
      <c r="X6025" s="27"/>
      <c r="Y6025" s="19">
        <f t="shared" si="662"/>
        <v>52.263077500000001</v>
      </c>
      <c r="Z6025" s="18">
        <f t="shared" si="663"/>
        <v>0</v>
      </c>
      <c r="AA6025" s="12">
        <v>2225</v>
      </c>
      <c r="AB6025" s="12">
        <v>35029.08</v>
      </c>
      <c r="AC6025" s="28">
        <f>+I6025+Y6025-Z6025</f>
        <v>206.48307750000001</v>
      </c>
      <c r="AD6025" s="20">
        <f t="shared" si="664"/>
        <v>0</v>
      </c>
      <c r="AE6025">
        <v>0</v>
      </c>
    </row>
    <row r="6026" spans="1:31" x14ac:dyDescent="0.25">
      <c r="A6026" s="59">
        <v>45291</v>
      </c>
      <c r="B6026" s="60" t="s">
        <v>821</v>
      </c>
      <c r="C6026" s="60" t="s">
        <v>105</v>
      </c>
      <c r="D6026" s="60" t="s">
        <v>29</v>
      </c>
      <c r="E6026" s="60" t="s">
        <v>30</v>
      </c>
      <c r="F6026" s="10"/>
      <c r="G6026" s="10"/>
      <c r="H6026" s="11"/>
      <c r="I6026" s="63">
        <f>ROUND(SUMIFS(AC:AC,$A:$A,EOMONTH($A6026,-1),$B:$B,$B6026),2)</f>
        <v>0</v>
      </c>
      <c r="J6026" s="11"/>
      <c r="K6026" s="13"/>
      <c r="L6026" s="25"/>
      <c r="M6026" s="15"/>
      <c r="N6026" s="14"/>
      <c r="O6026" s="16"/>
      <c r="P6026" s="16"/>
      <c r="Q6026" s="16"/>
      <c r="R6026" s="16"/>
      <c r="S6026" s="17">
        <f t="shared" si="658"/>
        <v>0</v>
      </c>
      <c r="T6026" s="16"/>
      <c r="U6026" s="18">
        <f t="shared" si="659"/>
        <v>0</v>
      </c>
      <c r="V6026" s="18">
        <f t="shared" si="660"/>
        <v>0</v>
      </c>
      <c r="W6026" s="18">
        <f t="shared" si="661"/>
        <v>0</v>
      </c>
      <c r="X6026" s="27"/>
      <c r="Y6026" s="19">
        <f t="shared" si="662"/>
        <v>0</v>
      </c>
      <c r="Z6026" s="18">
        <f t="shared" si="663"/>
        <v>0</v>
      </c>
      <c r="AA6026" s="12"/>
      <c r="AB6026" s="12"/>
      <c r="AC6026" s="28">
        <f>+I6026+Y6026-Z6026</f>
        <v>0</v>
      </c>
      <c r="AD6026" s="20">
        <f t="shared" si="664"/>
        <v>0</v>
      </c>
      <c r="AE6026">
        <v>0</v>
      </c>
    </row>
    <row r="6027" spans="1:31" x14ac:dyDescent="0.25">
      <c r="A6027" s="9">
        <v>45291</v>
      </c>
      <c r="B6027" s="10" t="s">
        <v>457</v>
      </c>
      <c r="C6027" s="10" t="s">
        <v>28</v>
      </c>
      <c r="D6027" s="10" t="s">
        <v>29</v>
      </c>
      <c r="E6027" s="10" t="s">
        <v>30</v>
      </c>
      <c r="F6027" s="10"/>
      <c r="G6027" s="10">
        <v>0</v>
      </c>
      <c r="H6027" s="11">
        <f>SUMIFS(AA:AA,$A:$A,EOMONTH($A6027,-1),$B:$B,$B6027)</f>
        <v>252</v>
      </c>
      <c r="I6027" s="63">
        <f>ROUND(SUMIFS(AC:AC,$A:$A,EOMONTH($A6027,-1),$B:$B,$B6027),2)</f>
        <v>14.27</v>
      </c>
      <c r="J6027" s="11">
        <f>SUMIFS(AB:AB,$A:$A,EOMONTH($A6027,-1),$B:$B,$B6027)</f>
        <v>4122.9399999999996</v>
      </c>
      <c r="K6027" s="13">
        <v>0</v>
      </c>
      <c r="L6027" s="25">
        <v>0</v>
      </c>
      <c r="M6027" s="15">
        <v>525</v>
      </c>
      <c r="N6027" s="14">
        <v>8797.7000000000007</v>
      </c>
      <c r="O6027" s="16">
        <v>0</v>
      </c>
      <c r="P6027" s="16">
        <v>0</v>
      </c>
      <c r="Q6027" s="16">
        <v>400</v>
      </c>
      <c r="R6027" s="16">
        <f>Q6027*16.876/100</f>
        <v>67.504000000000005</v>
      </c>
      <c r="S6027" s="17">
        <f t="shared" si="658"/>
        <v>467.50400000000002</v>
      </c>
      <c r="T6027" s="16">
        <v>6704</v>
      </c>
      <c r="U6027" s="18">
        <f t="shared" si="659"/>
        <v>0</v>
      </c>
      <c r="V6027" s="18">
        <f t="shared" si="660"/>
        <v>0</v>
      </c>
      <c r="W6027" s="18">
        <f t="shared" si="661"/>
        <v>0</v>
      </c>
      <c r="X6027" s="27"/>
      <c r="Y6027" s="19">
        <f t="shared" si="662"/>
        <v>0</v>
      </c>
      <c r="Z6027" s="18">
        <f t="shared" si="663"/>
        <v>0</v>
      </c>
      <c r="AA6027" s="12">
        <v>377</v>
      </c>
      <c r="AB6027" s="12">
        <v>6217.63</v>
      </c>
      <c r="AC6027" s="28">
        <f>+I6027+Y6027-Z6027</f>
        <v>14.27</v>
      </c>
      <c r="AD6027" s="20">
        <f t="shared" si="664"/>
        <v>0</v>
      </c>
      <c r="AE6027">
        <v>0</v>
      </c>
    </row>
    <row r="6028" spans="1:31" x14ac:dyDescent="0.25">
      <c r="A6028" s="9">
        <v>45291</v>
      </c>
      <c r="B6028" s="10" t="s">
        <v>458</v>
      </c>
      <c r="C6028" s="10" t="s">
        <v>28</v>
      </c>
      <c r="D6028" s="10" t="s">
        <v>29</v>
      </c>
      <c r="E6028" s="10" t="s">
        <v>30</v>
      </c>
      <c r="F6028" s="10"/>
      <c r="G6028" s="10">
        <v>0</v>
      </c>
      <c r="H6028" s="11">
        <f>SUMIFS(AA:AA,$A:$A,EOMONTH($A6028,-1),$B:$B,$B6028)</f>
        <v>120</v>
      </c>
      <c r="I6028" s="63">
        <f>ROUND(SUMIFS(AC:AC,$A:$A,EOMONTH($A6028,-1),$B:$B,$B6028),2)</f>
        <v>5.42</v>
      </c>
      <c r="J6028" s="11">
        <f>SUMIFS(AB:AB,$A:$A,EOMONTH($A6028,-1),$B:$B,$B6028)</f>
        <v>0</v>
      </c>
      <c r="K6028" s="13">
        <v>0</v>
      </c>
      <c r="L6028" s="25">
        <v>0</v>
      </c>
      <c r="M6028" s="15">
        <v>0</v>
      </c>
      <c r="N6028" s="14">
        <v>0</v>
      </c>
      <c r="O6028" s="16">
        <v>0</v>
      </c>
      <c r="P6028" s="16">
        <v>0</v>
      </c>
      <c r="Q6028" s="16">
        <v>0</v>
      </c>
      <c r="R6028" s="16">
        <f>Q6028*16.876/100</f>
        <v>0</v>
      </c>
      <c r="S6028" s="17">
        <f t="shared" si="658"/>
        <v>0</v>
      </c>
      <c r="T6028" s="16">
        <v>0</v>
      </c>
      <c r="U6028" s="18">
        <f t="shared" si="659"/>
        <v>0</v>
      </c>
      <c r="V6028" s="18">
        <f t="shared" si="660"/>
        <v>0</v>
      </c>
      <c r="W6028" s="18">
        <f t="shared" si="661"/>
        <v>0</v>
      </c>
      <c r="X6028" s="27"/>
      <c r="Y6028" s="19">
        <f t="shared" si="662"/>
        <v>0</v>
      </c>
      <c r="Z6028" s="18">
        <f t="shared" si="663"/>
        <v>0</v>
      </c>
      <c r="AA6028" s="12">
        <v>120</v>
      </c>
      <c r="AB6028" s="12">
        <v>0</v>
      </c>
      <c r="AC6028" s="28">
        <f>+I6028+Y6028-Z6028</f>
        <v>5.42</v>
      </c>
      <c r="AD6028" s="20">
        <f t="shared" si="664"/>
        <v>0</v>
      </c>
      <c r="AE6028">
        <v>0</v>
      </c>
    </row>
    <row r="6029" spans="1:31" x14ac:dyDescent="0.25">
      <c r="A6029" s="9">
        <v>45291</v>
      </c>
      <c r="B6029" s="10" t="s">
        <v>459</v>
      </c>
      <c r="C6029" s="10" t="s">
        <v>28</v>
      </c>
      <c r="D6029" s="10" t="s">
        <v>29</v>
      </c>
      <c r="E6029" s="10" t="s">
        <v>30</v>
      </c>
      <c r="F6029" s="10"/>
      <c r="G6029" s="10">
        <v>0</v>
      </c>
      <c r="H6029" s="11">
        <f>SUMIFS(AA:AA,$A:$A,EOMONTH($A6029,-1),$B:$B,$B6029)</f>
        <v>1</v>
      </c>
      <c r="I6029" s="63">
        <f>ROUND(SUMIFS(AC:AC,$A:$A,EOMONTH($A6029,-1),$B:$B,$B6029),2)</f>
        <v>0.05</v>
      </c>
      <c r="J6029" s="11">
        <f>SUMIFS(AB:AB,$A:$A,EOMONTH($A6029,-1),$B:$B,$B6029)</f>
        <v>22.04</v>
      </c>
      <c r="K6029" s="13">
        <v>0</v>
      </c>
      <c r="L6029" s="25">
        <v>0</v>
      </c>
      <c r="M6029" s="15">
        <v>0</v>
      </c>
      <c r="N6029" s="14">
        <v>0</v>
      </c>
      <c r="O6029" s="16">
        <v>0</v>
      </c>
      <c r="P6029" s="16">
        <v>0</v>
      </c>
      <c r="Q6029" s="16">
        <v>0</v>
      </c>
      <c r="R6029" s="16">
        <f>Q6029*16.876/100</f>
        <v>0</v>
      </c>
      <c r="S6029" s="17">
        <f t="shared" si="658"/>
        <v>0</v>
      </c>
      <c r="T6029" s="16">
        <v>0</v>
      </c>
      <c r="U6029" s="18">
        <f t="shared" si="659"/>
        <v>0</v>
      </c>
      <c r="V6029" s="18">
        <f t="shared" si="660"/>
        <v>0</v>
      </c>
      <c r="W6029" s="18">
        <f t="shared" si="661"/>
        <v>0</v>
      </c>
      <c r="X6029" s="27"/>
      <c r="Y6029" s="19">
        <f t="shared" si="662"/>
        <v>0</v>
      </c>
      <c r="Z6029" s="18">
        <f t="shared" si="663"/>
        <v>0</v>
      </c>
      <c r="AA6029" s="12">
        <v>1</v>
      </c>
      <c r="AB6029" s="12">
        <v>22.04</v>
      </c>
      <c r="AC6029" s="28">
        <f>+I6029+Y6029-Z6029</f>
        <v>0.05</v>
      </c>
      <c r="AD6029" s="20">
        <f t="shared" si="664"/>
        <v>0</v>
      </c>
      <c r="AE6029">
        <v>0</v>
      </c>
    </row>
    <row r="6030" spans="1:31" x14ac:dyDescent="0.25">
      <c r="A6030" s="9">
        <v>45291</v>
      </c>
      <c r="B6030" s="10" t="s">
        <v>460</v>
      </c>
      <c r="C6030" s="10" t="s">
        <v>28</v>
      </c>
      <c r="D6030" s="10" t="s">
        <v>29</v>
      </c>
      <c r="E6030" s="10" t="s">
        <v>30</v>
      </c>
      <c r="F6030" s="10"/>
      <c r="G6030" s="10">
        <v>0</v>
      </c>
      <c r="H6030" s="11">
        <f>SUMIFS(AA:AA,$A:$A,EOMONTH($A6030,-1),$B:$B,$B6030)</f>
        <v>500</v>
      </c>
      <c r="I6030" s="63">
        <f>ROUND(SUMIFS(AC:AC,$A:$A,EOMONTH($A6030,-1),$B:$B,$B6030),2)</f>
        <v>22.57</v>
      </c>
      <c r="J6030" s="11">
        <f>SUMIFS(AB:AB,$A:$A,EOMONTH($A6030,-1),$B:$B,$B6030)</f>
        <v>0</v>
      </c>
      <c r="K6030" s="13">
        <v>0</v>
      </c>
      <c r="L6030" s="25">
        <v>0</v>
      </c>
      <c r="M6030" s="15">
        <v>0</v>
      </c>
      <c r="N6030" s="14">
        <v>0</v>
      </c>
      <c r="O6030" s="16">
        <v>0</v>
      </c>
      <c r="P6030" s="16">
        <v>0</v>
      </c>
      <c r="Q6030" s="16">
        <v>0</v>
      </c>
      <c r="R6030" s="16">
        <f>Q6030*16.876/100</f>
        <v>0</v>
      </c>
      <c r="S6030" s="17">
        <f t="shared" si="658"/>
        <v>0</v>
      </c>
      <c r="T6030" s="16">
        <v>0</v>
      </c>
      <c r="U6030" s="18">
        <f t="shared" si="659"/>
        <v>0</v>
      </c>
      <c r="V6030" s="18">
        <f t="shared" si="660"/>
        <v>0</v>
      </c>
      <c r="W6030" s="18">
        <f t="shared" si="661"/>
        <v>0</v>
      </c>
      <c r="X6030" s="27"/>
      <c r="Y6030" s="19">
        <f t="shared" si="662"/>
        <v>0</v>
      </c>
      <c r="Z6030" s="18">
        <f t="shared" si="663"/>
        <v>0</v>
      </c>
      <c r="AA6030" s="12">
        <v>500</v>
      </c>
      <c r="AB6030" s="12">
        <v>0</v>
      </c>
      <c r="AC6030" s="28">
        <f>+I6030+Y6030-Z6030</f>
        <v>22.57</v>
      </c>
      <c r="AD6030" s="20">
        <f t="shared" si="664"/>
        <v>0</v>
      </c>
      <c r="AE6030">
        <v>0</v>
      </c>
    </row>
    <row r="6031" spans="1:31" x14ac:dyDescent="0.25">
      <c r="A6031" s="9">
        <v>45291</v>
      </c>
      <c r="B6031" s="10" t="s">
        <v>461</v>
      </c>
      <c r="C6031" s="10" t="s">
        <v>28</v>
      </c>
      <c r="D6031" s="10" t="s">
        <v>29</v>
      </c>
      <c r="E6031" s="10" t="s">
        <v>30</v>
      </c>
      <c r="F6031" s="10"/>
      <c r="G6031" s="10">
        <v>0</v>
      </c>
      <c r="H6031" s="11">
        <f>SUMIFS(AA:AA,$A:$A,EOMONTH($A6031,-1),$B:$B,$B6031)</f>
        <v>267</v>
      </c>
      <c r="I6031" s="63">
        <f>ROUND(SUMIFS(AC:AC,$A:$A,EOMONTH($A6031,-1),$B:$B,$B6031),2)</f>
        <v>5.01</v>
      </c>
      <c r="J6031" s="11">
        <f>SUMIFS(AB:AB,$A:$A,EOMONTH($A6031,-1),$B:$B,$B6031)</f>
        <v>4238.97</v>
      </c>
      <c r="K6031" s="13">
        <v>0</v>
      </c>
      <c r="L6031" s="25">
        <v>0</v>
      </c>
      <c r="M6031" s="15">
        <v>0</v>
      </c>
      <c r="N6031" s="14">
        <v>0</v>
      </c>
      <c r="O6031" s="16">
        <v>0</v>
      </c>
      <c r="P6031" s="16">
        <v>0</v>
      </c>
      <c r="Q6031" s="16">
        <v>0</v>
      </c>
      <c r="R6031" s="16">
        <f>Q6031*16.876/100</f>
        <v>0</v>
      </c>
      <c r="S6031" s="17">
        <f t="shared" si="658"/>
        <v>0</v>
      </c>
      <c r="T6031" s="16">
        <v>0</v>
      </c>
      <c r="U6031" s="18">
        <f t="shared" si="659"/>
        <v>0</v>
      </c>
      <c r="V6031" s="18">
        <f t="shared" si="660"/>
        <v>0</v>
      </c>
      <c r="W6031" s="18">
        <f t="shared" si="661"/>
        <v>0</v>
      </c>
      <c r="X6031" s="27"/>
      <c r="Y6031" s="19">
        <f t="shared" si="662"/>
        <v>0</v>
      </c>
      <c r="Z6031" s="18">
        <f t="shared" si="663"/>
        <v>0</v>
      </c>
      <c r="AA6031" s="12">
        <v>267</v>
      </c>
      <c r="AB6031" s="12">
        <v>4238.97</v>
      </c>
      <c r="AC6031" s="28">
        <f>+I6031+Y6031-Z6031</f>
        <v>5.01</v>
      </c>
      <c r="AD6031" s="20">
        <f t="shared" si="664"/>
        <v>0</v>
      </c>
      <c r="AE6031">
        <v>0</v>
      </c>
    </row>
    <row r="6032" spans="1:31" x14ac:dyDescent="0.25">
      <c r="A6032" s="9">
        <v>45291</v>
      </c>
      <c r="B6032" s="10" t="s">
        <v>462</v>
      </c>
      <c r="C6032" s="10" t="s">
        <v>28</v>
      </c>
      <c r="D6032" s="10" t="s">
        <v>29</v>
      </c>
      <c r="E6032" s="10" t="s">
        <v>30</v>
      </c>
      <c r="F6032" s="10"/>
      <c r="G6032" s="10">
        <v>0</v>
      </c>
      <c r="H6032" s="11">
        <f>SUMIFS(AA:AA,$A:$A,EOMONTH($A6032,-1),$B:$B,$B6032)</f>
        <v>358</v>
      </c>
      <c r="I6032" s="63">
        <f>ROUND(SUMIFS(AC:AC,$A:$A,EOMONTH($A6032,-1),$B:$B,$B6032),2)</f>
        <v>35.31</v>
      </c>
      <c r="J6032" s="11">
        <f>SUMIFS(AB:AB,$A:$A,EOMONTH($A6032,-1),$B:$B,$B6032)</f>
        <v>6191.59</v>
      </c>
      <c r="K6032" s="13">
        <v>0</v>
      </c>
      <c r="L6032" s="25">
        <v>0</v>
      </c>
      <c r="M6032" s="15">
        <v>558</v>
      </c>
      <c r="N6032" s="14">
        <v>9445.66</v>
      </c>
      <c r="O6032" s="16">
        <v>0</v>
      </c>
      <c r="P6032" s="16">
        <v>0</v>
      </c>
      <c r="Q6032" s="16">
        <v>400</v>
      </c>
      <c r="R6032" s="16">
        <f>Q6032*16.876/100</f>
        <v>67.504000000000005</v>
      </c>
      <c r="S6032" s="17">
        <f t="shared" si="658"/>
        <v>467.50400000000002</v>
      </c>
      <c r="T6032" s="16">
        <v>6768</v>
      </c>
      <c r="U6032" s="18">
        <f t="shared" si="659"/>
        <v>0</v>
      </c>
      <c r="V6032" s="18">
        <f t="shared" si="660"/>
        <v>0</v>
      </c>
      <c r="W6032" s="18">
        <f t="shared" si="661"/>
        <v>0</v>
      </c>
      <c r="X6032" s="27"/>
      <c r="Y6032" s="19">
        <f t="shared" si="662"/>
        <v>0</v>
      </c>
      <c r="Z6032" s="18">
        <f t="shared" si="663"/>
        <v>0</v>
      </c>
      <c r="AA6032" s="12">
        <v>516</v>
      </c>
      <c r="AB6032" s="12">
        <v>8868.76</v>
      </c>
      <c r="AC6032" s="28">
        <f>+I6032+Y6032-Z6032</f>
        <v>35.31</v>
      </c>
      <c r="AD6032" s="20">
        <f t="shared" si="664"/>
        <v>0</v>
      </c>
      <c r="AE6032">
        <v>0</v>
      </c>
    </row>
    <row r="6033" spans="1:31" x14ac:dyDescent="0.25">
      <c r="A6033" s="9">
        <v>45291</v>
      </c>
      <c r="B6033" s="10" t="s">
        <v>463</v>
      </c>
      <c r="C6033" s="10" t="s">
        <v>28</v>
      </c>
      <c r="D6033" s="10" t="s">
        <v>29</v>
      </c>
      <c r="E6033" s="10" t="s">
        <v>30</v>
      </c>
      <c r="F6033" s="10"/>
      <c r="G6033" s="10">
        <v>0</v>
      </c>
      <c r="H6033" s="11">
        <f>SUMIFS(AA:AA,$A:$A,EOMONTH($A6033,-1),$B:$B,$B6033)</f>
        <v>758</v>
      </c>
      <c r="I6033" s="63">
        <f>ROUND(SUMIFS(AC:AC,$A:$A,EOMONTH($A6033,-1),$B:$B,$B6033),2)</f>
        <v>31.56</v>
      </c>
      <c r="J6033" s="11">
        <f>SUMIFS(AB:AB,$A:$A,EOMONTH($A6033,-1),$B:$B,$B6033)</f>
        <v>7083.57</v>
      </c>
      <c r="K6033" s="13">
        <v>0</v>
      </c>
      <c r="L6033" s="25">
        <v>0</v>
      </c>
      <c r="M6033" s="15">
        <v>215</v>
      </c>
      <c r="N6033" s="14">
        <v>3620.57</v>
      </c>
      <c r="O6033" s="16">
        <v>0</v>
      </c>
      <c r="P6033" s="16">
        <v>0</v>
      </c>
      <c r="Q6033" s="16">
        <v>200</v>
      </c>
      <c r="R6033" s="16">
        <f>Q6033*16.876/100</f>
        <v>33.752000000000002</v>
      </c>
      <c r="S6033" s="17">
        <f t="shared" si="658"/>
        <v>233.75200000000001</v>
      </c>
      <c r="T6033" s="16">
        <v>3368</v>
      </c>
      <c r="U6033" s="18">
        <f t="shared" si="659"/>
        <v>0</v>
      </c>
      <c r="V6033" s="18">
        <f t="shared" si="660"/>
        <v>0</v>
      </c>
      <c r="W6033" s="18">
        <f t="shared" si="661"/>
        <v>0</v>
      </c>
      <c r="X6033" s="27"/>
      <c r="Y6033" s="19">
        <f t="shared" si="662"/>
        <v>0</v>
      </c>
      <c r="Z6033" s="18">
        <f t="shared" si="663"/>
        <v>0</v>
      </c>
      <c r="AA6033" s="12">
        <v>773</v>
      </c>
      <c r="AB6033" s="12">
        <v>7336.17</v>
      </c>
      <c r="AC6033" s="28">
        <f>+I6033+Y6033-Z6033</f>
        <v>31.56</v>
      </c>
      <c r="AD6033" s="20">
        <f t="shared" si="664"/>
        <v>0</v>
      </c>
      <c r="AE6033">
        <v>0</v>
      </c>
    </row>
    <row r="6034" spans="1:31" x14ac:dyDescent="0.25">
      <c r="A6034" s="9">
        <v>45291</v>
      </c>
      <c r="B6034" s="10" t="s">
        <v>464</v>
      </c>
      <c r="C6034" s="10" t="s">
        <v>28</v>
      </c>
      <c r="D6034" s="10" t="s">
        <v>29</v>
      </c>
      <c r="E6034" s="10" t="s">
        <v>30</v>
      </c>
      <c r="F6034" s="10"/>
      <c r="G6034" s="10">
        <v>0</v>
      </c>
      <c r="H6034" s="11">
        <f>SUMIFS(AA:AA,$A:$A,EOMONTH($A6034,-1),$B:$B,$B6034)</f>
        <v>607</v>
      </c>
      <c r="I6034" s="63">
        <f>ROUND(SUMIFS(AC:AC,$A:$A,EOMONTH($A6034,-1),$B:$B,$B6034),2)</f>
        <v>46.87</v>
      </c>
      <c r="J6034" s="11">
        <f>SUMIFS(AB:AB,$A:$A,EOMONTH($A6034,-1),$B:$B,$B6034)</f>
        <v>0</v>
      </c>
      <c r="K6034" s="13">
        <v>0</v>
      </c>
      <c r="L6034" s="25">
        <v>0</v>
      </c>
      <c r="M6034" s="15">
        <v>516</v>
      </c>
      <c r="N6034" s="14">
        <v>8645.08</v>
      </c>
      <c r="O6034" s="16">
        <v>0</v>
      </c>
      <c r="P6034" s="16">
        <v>0</v>
      </c>
      <c r="Q6034" s="16">
        <v>400</v>
      </c>
      <c r="R6034" s="16">
        <f>Q6034*16.876/100</f>
        <v>67.504000000000005</v>
      </c>
      <c r="S6034" s="17">
        <f t="shared" si="658"/>
        <v>467.50400000000002</v>
      </c>
      <c r="T6034" s="16">
        <v>6700</v>
      </c>
      <c r="U6034" s="18">
        <f t="shared" si="659"/>
        <v>0</v>
      </c>
      <c r="V6034" s="18">
        <f t="shared" si="660"/>
        <v>0</v>
      </c>
      <c r="W6034" s="18">
        <f t="shared" si="661"/>
        <v>0</v>
      </c>
      <c r="X6034" s="27"/>
      <c r="Y6034" s="19">
        <f t="shared" si="662"/>
        <v>0</v>
      </c>
      <c r="Z6034" s="18">
        <f t="shared" si="663"/>
        <v>0</v>
      </c>
      <c r="AA6034" s="12">
        <v>723</v>
      </c>
      <c r="AB6034" s="12">
        <v>1943.47</v>
      </c>
      <c r="AC6034" s="28">
        <f>+I6034+Y6034-Z6034</f>
        <v>46.87</v>
      </c>
      <c r="AD6034" s="20">
        <f t="shared" si="664"/>
        <v>0</v>
      </c>
      <c r="AE6034">
        <v>0</v>
      </c>
    </row>
    <row r="6035" spans="1:31" x14ac:dyDescent="0.25">
      <c r="A6035" s="9">
        <v>45291</v>
      </c>
      <c r="B6035" s="10" t="s">
        <v>465</v>
      </c>
      <c r="C6035" s="10" t="s">
        <v>28</v>
      </c>
      <c r="D6035" s="10" t="s">
        <v>29</v>
      </c>
      <c r="E6035" s="10" t="s">
        <v>30</v>
      </c>
      <c r="F6035" s="10"/>
      <c r="G6035" s="10">
        <v>0</v>
      </c>
      <c r="H6035" s="11">
        <f>SUMIFS(AA:AA,$A:$A,EOMONTH($A6035,-1),$B:$B,$B6035)</f>
        <v>862</v>
      </c>
      <c r="I6035" s="63">
        <f>ROUND(SUMIFS(AC:AC,$A:$A,EOMONTH($A6035,-1),$B:$B,$B6035),2)</f>
        <v>32.549999999999997</v>
      </c>
      <c r="J6035" s="11">
        <f>SUMIFS(AB:AB,$A:$A,EOMONTH($A6035,-1),$B:$B,$B6035)</f>
        <v>3679.98</v>
      </c>
      <c r="K6035" s="13">
        <v>0</v>
      </c>
      <c r="L6035" s="25">
        <v>0</v>
      </c>
      <c r="M6035" s="15">
        <v>0</v>
      </c>
      <c r="N6035" s="14">
        <v>0</v>
      </c>
      <c r="O6035" s="16">
        <v>0</v>
      </c>
      <c r="P6035" s="16">
        <v>0</v>
      </c>
      <c r="Q6035" s="16">
        <v>0</v>
      </c>
      <c r="R6035" s="16">
        <f>Q6035*16.876/100</f>
        <v>0</v>
      </c>
      <c r="S6035" s="17">
        <f t="shared" si="658"/>
        <v>0</v>
      </c>
      <c r="T6035" s="16">
        <v>0</v>
      </c>
      <c r="U6035" s="18">
        <f t="shared" si="659"/>
        <v>0</v>
      </c>
      <c r="V6035" s="18">
        <f t="shared" si="660"/>
        <v>0</v>
      </c>
      <c r="W6035" s="18">
        <f t="shared" si="661"/>
        <v>0</v>
      </c>
      <c r="X6035" s="27"/>
      <c r="Y6035" s="19">
        <f t="shared" si="662"/>
        <v>0</v>
      </c>
      <c r="Z6035" s="18">
        <f t="shared" si="663"/>
        <v>0</v>
      </c>
      <c r="AA6035" s="12">
        <v>862</v>
      </c>
      <c r="AB6035" s="12">
        <v>3679.98</v>
      </c>
      <c r="AC6035" s="28">
        <f>+I6035+Y6035-Z6035</f>
        <v>32.549999999999997</v>
      </c>
      <c r="AD6035" s="20">
        <f t="shared" si="664"/>
        <v>0</v>
      </c>
      <c r="AE6035">
        <v>0</v>
      </c>
    </row>
    <row r="6036" spans="1:31" x14ac:dyDescent="0.25">
      <c r="A6036" s="9">
        <v>45291</v>
      </c>
      <c r="B6036" s="10" t="s">
        <v>466</v>
      </c>
      <c r="C6036" s="10" t="s">
        <v>28</v>
      </c>
      <c r="D6036" s="10" t="s">
        <v>29</v>
      </c>
      <c r="E6036" s="10" t="s">
        <v>30</v>
      </c>
      <c r="F6036" s="10"/>
      <c r="G6036" s="10">
        <v>0</v>
      </c>
      <c r="H6036" s="11">
        <f>SUMIFS(AA:AA,$A:$A,EOMONTH($A6036,-1),$B:$B,$B6036)</f>
        <v>4</v>
      </c>
      <c r="I6036" s="63">
        <f>ROUND(SUMIFS(AC:AC,$A:$A,EOMONTH($A6036,-1),$B:$B,$B6036),2)</f>
        <v>0.18</v>
      </c>
      <c r="J6036" s="11">
        <f>SUMIFS(AB:AB,$A:$A,EOMONTH($A6036,-1),$B:$B,$B6036)</f>
        <v>118.64</v>
      </c>
      <c r="K6036" s="13">
        <v>0</v>
      </c>
      <c r="L6036" s="25">
        <v>0</v>
      </c>
      <c r="M6036" s="15">
        <v>0</v>
      </c>
      <c r="N6036" s="14">
        <v>0</v>
      </c>
      <c r="O6036" s="16">
        <v>0</v>
      </c>
      <c r="P6036" s="16">
        <v>0</v>
      </c>
      <c r="Q6036" s="16">
        <v>0</v>
      </c>
      <c r="R6036" s="16">
        <f>Q6036*16.876/100</f>
        <v>0</v>
      </c>
      <c r="S6036" s="17">
        <f t="shared" si="658"/>
        <v>0</v>
      </c>
      <c r="T6036" s="16">
        <v>0</v>
      </c>
      <c r="U6036" s="18">
        <f t="shared" si="659"/>
        <v>0</v>
      </c>
      <c r="V6036" s="18">
        <f t="shared" si="660"/>
        <v>0</v>
      </c>
      <c r="W6036" s="18">
        <f t="shared" si="661"/>
        <v>0</v>
      </c>
      <c r="X6036" s="27"/>
      <c r="Y6036" s="19">
        <f t="shared" si="662"/>
        <v>0</v>
      </c>
      <c r="Z6036" s="18">
        <f t="shared" si="663"/>
        <v>0</v>
      </c>
      <c r="AA6036" s="12">
        <v>4</v>
      </c>
      <c r="AB6036" s="12">
        <v>118.64</v>
      </c>
      <c r="AC6036" s="28">
        <f>+I6036+Y6036-Z6036</f>
        <v>0.18</v>
      </c>
      <c r="AD6036" s="20">
        <f t="shared" si="664"/>
        <v>0</v>
      </c>
      <c r="AE6036">
        <v>0</v>
      </c>
    </row>
    <row r="6037" spans="1:31" x14ac:dyDescent="0.25">
      <c r="A6037" s="9">
        <v>45291</v>
      </c>
      <c r="B6037" s="10" t="s">
        <v>467</v>
      </c>
      <c r="C6037" s="10" t="s">
        <v>28</v>
      </c>
      <c r="D6037" s="10" t="s">
        <v>29</v>
      </c>
      <c r="E6037" s="10" t="s">
        <v>30</v>
      </c>
      <c r="F6037" s="10"/>
      <c r="G6037" s="10">
        <v>0</v>
      </c>
      <c r="H6037" s="11">
        <f>SUMIFS(AA:AA,$A:$A,EOMONTH($A6037,-1),$B:$B,$B6037)</f>
        <v>1</v>
      </c>
      <c r="I6037" s="63">
        <f>ROUND(SUMIFS(AC:AC,$A:$A,EOMONTH($A6037,-1),$B:$B,$B6037),2)</f>
        <v>0.05</v>
      </c>
      <c r="J6037" s="11">
        <f>SUMIFS(AB:AB,$A:$A,EOMONTH($A6037,-1),$B:$B,$B6037)</f>
        <v>29.66</v>
      </c>
      <c r="K6037" s="13">
        <v>0</v>
      </c>
      <c r="L6037" s="25">
        <v>0</v>
      </c>
      <c r="M6037" s="15">
        <v>0</v>
      </c>
      <c r="N6037" s="14">
        <v>0</v>
      </c>
      <c r="O6037" s="16">
        <v>0</v>
      </c>
      <c r="P6037" s="16">
        <v>0</v>
      </c>
      <c r="Q6037" s="16">
        <v>0</v>
      </c>
      <c r="R6037" s="16">
        <f>Q6037*16.876/100</f>
        <v>0</v>
      </c>
      <c r="S6037" s="17">
        <f t="shared" si="658"/>
        <v>0</v>
      </c>
      <c r="T6037" s="16">
        <v>0</v>
      </c>
      <c r="U6037" s="18">
        <f t="shared" si="659"/>
        <v>0</v>
      </c>
      <c r="V6037" s="18">
        <f t="shared" si="660"/>
        <v>0</v>
      </c>
      <c r="W6037" s="18">
        <f t="shared" si="661"/>
        <v>0</v>
      </c>
      <c r="X6037" s="27"/>
      <c r="Y6037" s="19">
        <f t="shared" si="662"/>
        <v>0</v>
      </c>
      <c r="Z6037" s="18">
        <f t="shared" si="663"/>
        <v>0</v>
      </c>
      <c r="AA6037" s="12">
        <v>1</v>
      </c>
      <c r="AB6037" s="12">
        <v>29.66</v>
      </c>
      <c r="AC6037" s="28">
        <f>+I6037+Y6037-Z6037</f>
        <v>0.05</v>
      </c>
      <c r="AD6037" s="20">
        <f t="shared" si="664"/>
        <v>0</v>
      </c>
      <c r="AE6037">
        <v>0</v>
      </c>
    </row>
    <row r="6038" spans="1:31" x14ac:dyDescent="0.25">
      <c r="A6038" s="9">
        <v>45291</v>
      </c>
      <c r="B6038" s="10" t="s">
        <v>468</v>
      </c>
      <c r="C6038" s="10" t="s">
        <v>28</v>
      </c>
      <c r="D6038" s="10" t="s">
        <v>29</v>
      </c>
      <c r="E6038" s="10" t="s">
        <v>30</v>
      </c>
      <c r="F6038" s="10"/>
      <c r="G6038" s="10">
        <v>0</v>
      </c>
      <c r="H6038" s="11">
        <f>SUMIFS(AA:AA,$A:$A,EOMONTH($A6038,-1),$B:$B,$B6038)</f>
        <v>1</v>
      </c>
      <c r="I6038" s="63">
        <f>ROUND(SUMIFS(AC:AC,$A:$A,EOMONTH($A6038,-1),$B:$B,$B6038),2)</f>
        <v>0.05</v>
      </c>
      <c r="J6038" s="11">
        <f>SUMIFS(AB:AB,$A:$A,EOMONTH($A6038,-1),$B:$B,$B6038)</f>
        <v>29.66</v>
      </c>
      <c r="K6038" s="13">
        <v>0</v>
      </c>
      <c r="L6038" s="25">
        <v>0</v>
      </c>
      <c r="M6038" s="15">
        <v>0</v>
      </c>
      <c r="N6038" s="14">
        <v>0</v>
      </c>
      <c r="O6038" s="16">
        <v>0</v>
      </c>
      <c r="P6038" s="16">
        <v>0</v>
      </c>
      <c r="Q6038" s="16">
        <v>0</v>
      </c>
      <c r="R6038" s="16">
        <f>Q6038*16.876/100</f>
        <v>0</v>
      </c>
      <c r="S6038" s="17">
        <f t="shared" si="658"/>
        <v>0</v>
      </c>
      <c r="T6038" s="16">
        <v>0</v>
      </c>
      <c r="U6038" s="18">
        <f t="shared" si="659"/>
        <v>0</v>
      </c>
      <c r="V6038" s="18">
        <f t="shared" si="660"/>
        <v>0</v>
      </c>
      <c r="W6038" s="18">
        <f t="shared" si="661"/>
        <v>0</v>
      </c>
      <c r="X6038" s="27"/>
      <c r="Y6038" s="19">
        <f t="shared" si="662"/>
        <v>0</v>
      </c>
      <c r="Z6038" s="18">
        <f t="shared" si="663"/>
        <v>0</v>
      </c>
      <c r="AA6038" s="12">
        <v>1</v>
      </c>
      <c r="AB6038" s="12">
        <v>29.66</v>
      </c>
      <c r="AC6038" s="28">
        <f>+I6038+Y6038-Z6038</f>
        <v>0.05</v>
      </c>
      <c r="AD6038" s="20">
        <f t="shared" si="664"/>
        <v>0</v>
      </c>
      <c r="AE6038">
        <v>0</v>
      </c>
    </row>
    <row r="6039" spans="1:31" x14ac:dyDescent="0.25">
      <c r="A6039" s="9">
        <v>45291</v>
      </c>
      <c r="B6039" s="10" t="s">
        <v>469</v>
      </c>
      <c r="C6039" s="10" t="s">
        <v>28</v>
      </c>
      <c r="D6039" s="10" t="s">
        <v>29</v>
      </c>
      <c r="E6039" s="10" t="s">
        <v>30</v>
      </c>
      <c r="F6039" s="10"/>
      <c r="G6039" s="10">
        <v>0</v>
      </c>
      <c r="H6039" s="11">
        <f>SUMIFS(AA:AA,$A:$A,EOMONTH($A6039,-1),$B:$B,$B6039)</f>
        <v>25</v>
      </c>
      <c r="I6039" s="63">
        <f>ROUND(SUMIFS(AC:AC,$A:$A,EOMONTH($A6039,-1),$B:$B,$B6039),2)</f>
        <v>1.1299999999999999</v>
      </c>
      <c r="J6039" s="11">
        <f>SUMIFS(AB:AB,$A:$A,EOMONTH($A6039,-1),$B:$B,$B6039)</f>
        <v>750</v>
      </c>
      <c r="K6039" s="13">
        <v>0</v>
      </c>
      <c r="L6039" s="25">
        <v>0</v>
      </c>
      <c r="M6039" s="15">
        <v>0</v>
      </c>
      <c r="N6039" s="14">
        <v>0</v>
      </c>
      <c r="O6039" s="16">
        <v>0</v>
      </c>
      <c r="P6039" s="16">
        <v>0</v>
      </c>
      <c r="Q6039" s="16">
        <v>0</v>
      </c>
      <c r="R6039" s="16">
        <f>Q6039*16.876/100</f>
        <v>0</v>
      </c>
      <c r="S6039" s="17">
        <f t="shared" si="658"/>
        <v>0</v>
      </c>
      <c r="T6039" s="16">
        <v>0</v>
      </c>
      <c r="U6039" s="18">
        <f t="shared" si="659"/>
        <v>0</v>
      </c>
      <c r="V6039" s="18">
        <f t="shared" si="660"/>
        <v>0</v>
      </c>
      <c r="W6039" s="18">
        <f t="shared" si="661"/>
        <v>0</v>
      </c>
      <c r="X6039" s="27"/>
      <c r="Y6039" s="19">
        <f t="shared" si="662"/>
        <v>0</v>
      </c>
      <c r="Z6039" s="18">
        <f t="shared" si="663"/>
        <v>0</v>
      </c>
      <c r="AA6039" s="12">
        <v>25</v>
      </c>
      <c r="AB6039" s="12">
        <v>750</v>
      </c>
      <c r="AC6039" s="28">
        <f>+I6039+Y6039-Z6039</f>
        <v>1.1299999999999999</v>
      </c>
      <c r="AD6039" s="20">
        <f t="shared" si="664"/>
        <v>0</v>
      </c>
      <c r="AE6039">
        <v>0</v>
      </c>
    </row>
    <row r="6040" spans="1:31" x14ac:dyDescent="0.25">
      <c r="A6040" s="9">
        <v>45291</v>
      </c>
      <c r="B6040" s="10" t="s">
        <v>470</v>
      </c>
      <c r="C6040" s="10" t="s">
        <v>28</v>
      </c>
      <c r="D6040" s="10" t="s">
        <v>29</v>
      </c>
      <c r="E6040" s="10" t="s">
        <v>30</v>
      </c>
      <c r="F6040" s="10"/>
      <c r="G6040" s="10">
        <v>0</v>
      </c>
      <c r="H6040" s="11">
        <f>SUMIFS(AA:AA,$A:$A,EOMONTH($A6040,-1),$B:$B,$B6040)</f>
        <v>1</v>
      </c>
      <c r="I6040" s="63">
        <f>ROUND(SUMIFS(AC:AC,$A:$A,EOMONTH($A6040,-1),$B:$B,$B6040),2)</f>
        <v>0.05</v>
      </c>
      <c r="J6040" s="11">
        <f>SUMIFS(AB:AB,$A:$A,EOMONTH($A6040,-1),$B:$B,$B6040)</f>
        <v>48.14</v>
      </c>
      <c r="K6040" s="13">
        <v>0</v>
      </c>
      <c r="L6040" s="25">
        <v>0</v>
      </c>
      <c r="M6040" s="15">
        <v>0</v>
      </c>
      <c r="N6040" s="14">
        <v>0</v>
      </c>
      <c r="O6040" s="16">
        <v>0</v>
      </c>
      <c r="P6040" s="16">
        <v>0</v>
      </c>
      <c r="Q6040" s="16">
        <v>0</v>
      </c>
      <c r="R6040" s="16">
        <f>Q6040*16.876/100</f>
        <v>0</v>
      </c>
      <c r="S6040" s="17">
        <f t="shared" si="658"/>
        <v>0</v>
      </c>
      <c r="T6040" s="16">
        <v>0</v>
      </c>
      <c r="U6040" s="18">
        <f t="shared" si="659"/>
        <v>0</v>
      </c>
      <c r="V6040" s="18">
        <f t="shared" si="660"/>
        <v>0</v>
      </c>
      <c r="W6040" s="18">
        <f t="shared" si="661"/>
        <v>0</v>
      </c>
      <c r="X6040" s="27"/>
      <c r="Y6040" s="19">
        <f t="shared" si="662"/>
        <v>0</v>
      </c>
      <c r="Z6040" s="18">
        <f t="shared" si="663"/>
        <v>0</v>
      </c>
      <c r="AA6040" s="12">
        <v>1</v>
      </c>
      <c r="AB6040" s="12">
        <v>48.14</v>
      </c>
      <c r="AC6040" s="28">
        <f>+I6040+Y6040-Z6040</f>
        <v>0.05</v>
      </c>
      <c r="AD6040" s="20">
        <f t="shared" si="664"/>
        <v>0</v>
      </c>
      <c r="AE6040">
        <v>0</v>
      </c>
    </row>
    <row r="6041" spans="1:31" x14ac:dyDescent="0.25">
      <c r="A6041" s="9">
        <v>45291</v>
      </c>
      <c r="B6041" s="10" t="s">
        <v>471</v>
      </c>
      <c r="C6041" s="10" t="s">
        <v>28</v>
      </c>
      <c r="D6041" s="10" t="s">
        <v>29</v>
      </c>
      <c r="E6041" s="10" t="s">
        <v>30</v>
      </c>
      <c r="F6041" s="10"/>
      <c r="G6041" s="10">
        <v>0</v>
      </c>
      <c r="H6041" s="11">
        <f>SUMIFS(AA:AA,$A:$A,EOMONTH($A6041,-1),$B:$B,$B6041)</f>
        <v>3</v>
      </c>
      <c r="I6041" s="63">
        <f>ROUND(SUMIFS(AC:AC,$A:$A,EOMONTH($A6041,-1),$B:$B,$B6041),2)</f>
        <v>0.14000000000000001</v>
      </c>
      <c r="J6041" s="11">
        <f>SUMIFS(AB:AB,$A:$A,EOMONTH($A6041,-1),$B:$B,$B6041)</f>
        <v>144.41999999999999</v>
      </c>
      <c r="K6041" s="13">
        <v>0</v>
      </c>
      <c r="L6041" s="25">
        <v>0</v>
      </c>
      <c r="M6041" s="15">
        <v>0</v>
      </c>
      <c r="N6041" s="14">
        <v>0</v>
      </c>
      <c r="O6041" s="16">
        <v>0</v>
      </c>
      <c r="P6041" s="16">
        <v>0</v>
      </c>
      <c r="Q6041" s="16">
        <v>0</v>
      </c>
      <c r="R6041" s="16">
        <f>Q6041*16.876/100</f>
        <v>0</v>
      </c>
      <c r="S6041" s="17">
        <f t="shared" si="658"/>
        <v>0</v>
      </c>
      <c r="T6041" s="16">
        <v>0</v>
      </c>
      <c r="U6041" s="18">
        <f t="shared" si="659"/>
        <v>0</v>
      </c>
      <c r="V6041" s="18">
        <f t="shared" si="660"/>
        <v>0</v>
      </c>
      <c r="W6041" s="18">
        <f t="shared" si="661"/>
        <v>0</v>
      </c>
      <c r="X6041" s="27"/>
      <c r="Y6041" s="19">
        <f t="shared" si="662"/>
        <v>0</v>
      </c>
      <c r="Z6041" s="18">
        <f t="shared" si="663"/>
        <v>0</v>
      </c>
      <c r="AA6041" s="12">
        <v>3</v>
      </c>
      <c r="AB6041" s="12">
        <v>144.41999999999999</v>
      </c>
      <c r="AC6041" s="28">
        <f>+I6041+Y6041-Z6041</f>
        <v>0.14000000000000001</v>
      </c>
      <c r="AD6041" s="20">
        <f t="shared" si="664"/>
        <v>0</v>
      </c>
      <c r="AE6041">
        <v>0</v>
      </c>
    </row>
    <row r="6042" spans="1:31" x14ac:dyDescent="0.25">
      <c r="A6042" s="9">
        <v>45291</v>
      </c>
      <c r="B6042" s="10" t="s">
        <v>472</v>
      </c>
      <c r="C6042" s="10" t="s">
        <v>28</v>
      </c>
      <c r="D6042" s="10" t="s">
        <v>29</v>
      </c>
      <c r="E6042" s="10" t="s">
        <v>30</v>
      </c>
      <c r="F6042" s="10"/>
      <c r="G6042" s="10">
        <v>0</v>
      </c>
      <c r="H6042" s="11">
        <f>SUMIFS(AA:AA,$A:$A,EOMONTH($A6042,-1),$B:$B,$B6042)</f>
        <v>1</v>
      </c>
      <c r="I6042" s="63">
        <f>ROUND(SUMIFS(AC:AC,$A:$A,EOMONTH($A6042,-1),$B:$B,$B6042),2)</f>
        <v>0.05</v>
      </c>
      <c r="J6042" s="11">
        <f>SUMIFS(AB:AB,$A:$A,EOMONTH($A6042,-1),$B:$B,$B6042)</f>
        <v>38.14</v>
      </c>
      <c r="K6042" s="13">
        <v>0</v>
      </c>
      <c r="L6042" s="25">
        <v>0</v>
      </c>
      <c r="M6042" s="15">
        <v>0</v>
      </c>
      <c r="N6042" s="14">
        <v>0</v>
      </c>
      <c r="O6042" s="16">
        <v>0</v>
      </c>
      <c r="P6042" s="16">
        <v>0</v>
      </c>
      <c r="Q6042" s="16">
        <v>0</v>
      </c>
      <c r="R6042" s="16">
        <f>Q6042*16.876/100</f>
        <v>0</v>
      </c>
      <c r="S6042" s="17">
        <f t="shared" si="658"/>
        <v>0</v>
      </c>
      <c r="T6042" s="16">
        <v>0</v>
      </c>
      <c r="U6042" s="18">
        <f t="shared" si="659"/>
        <v>0</v>
      </c>
      <c r="V6042" s="18">
        <f t="shared" si="660"/>
        <v>0</v>
      </c>
      <c r="W6042" s="18">
        <f t="shared" si="661"/>
        <v>0</v>
      </c>
      <c r="X6042" s="27"/>
      <c r="Y6042" s="19">
        <f t="shared" si="662"/>
        <v>0</v>
      </c>
      <c r="Z6042" s="18">
        <f t="shared" si="663"/>
        <v>0</v>
      </c>
      <c r="AA6042" s="12">
        <v>1</v>
      </c>
      <c r="AB6042" s="12">
        <v>38.14</v>
      </c>
      <c r="AC6042" s="28">
        <f>+I6042+Y6042-Z6042</f>
        <v>0.05</v>
      </c>
      <c r="AD6042" s="20">
        <f t="shared" si="664"/>
        <v>0</v>
      </c>
      <c r="AE6042">
        <v>0</v>
      </c>
    </row>
    <row r="6043" spans="1:31" x14ac:dyDescent="0.25">
      <c r="A6043" s="9">
        <v>45291</v>
      </c>
      <c r="B6043" s="10" t="s">
        <v>473</v>
      </c>
      <c r="C6043" s="10" t="s">
        <v>282</v>
      </c>
      <c r="D6043" s="10" t="s">
        <v>40</v>
      </c>
      <c r="E6043" s="10" t="s">
        <v>30</v>
      </c>
      <c r="F6043" s="10">
        <v>395</v>
      </c>
      <c r="G6043" s="10">
        <v>431</v>
      </c>
      <c r="H6043" s="11">
        <f>SUMIFS(AA:AA,$A:$A,EOMONTH($A6043,-1),$B:$B,$B6043)</f>
        <v>166</v>
      </c>
      <c r="I6043" s="63">
        <f>ROUND(SUMIFS(AC:AC,$A:$A,EOMONTH($A6043,-1),$B:$B,$B6043),2)</f>
        <v>-15.39</v>
      </c>
      <c r="J6043" s="11">
        <f>SUMIFS(AB:AB,$A:$A,EOMONTH($A6043,-1),$B:$B,$B6043)</f>
        <v>10383.299999999999</v>
      </c>
      <c r="K6043" s="13">
        <v>0</v>
      </c>
      <c r="L6043" s="25">
        <v>0</v>
      </c>
      <c r="M6043" s="15">
        <v>0</v>
      </c>
      <c r="N6043" s="14">
        <v>0</v>
      </c>
      <c r="O6043" s="16">
        <v>0</v>
      </c>
      <c r="P6043" s="16">
        <v>0</v>
      </c>
      <c r="Q6043" s="16">
        <v>0</v>
      </c>
      <c r="R6043" s="16">
        <f>Q6043*16.876/100</f>
        <v>0</v>
      </c>
      <c r="S6043" s="17">
        <f t="shared" si="658"/>
        <v>0</v>
      </c>
      <c r="T6043" s="16">
        <v>0</v>
      </c>
      <c r="U6043" s="18">
        <f t="shared" si="659"/>
        <v>71.546000000000006</v>
      </c>
      <c r="V6043" s="18">
        <f t="shared" si="660"/>
        <v>0</v>
      </c>
      <c r="W6043" s="18">
        <f t="shared" si="661"/>
        <v>0</v>
      </c>
      <c r="X6043" s="27"/>
      <c r="Y6043" s="19">
        <f t="shared" si="662"/>
        <v>0</v>
      </c>
      <c r="Z6043" s="18">
        <f t="shared" si="663"/>
        <v>0</v>
      </c>
      <c r="AA6043" s="12">
        <v>166</v>
      </c>
      <c r="AB6043" s="12">
        <v>10383.299999999999</v>
      </c>
      <c r="AC6043" s="28">
        <f>+I6043+Y6043-Z6043</f>
        <v>-15.39</v>
      </c>
      <c r="AD6043" s="20">
        <f t="shared" si="664"/>
        <v>20</v>
      </c>
      <c r="AE6043">
        <v>20</v>
      </c>
    </row>
    <row r="6044" spans="1:31" x14ac:dyDescent="0.25">
      <c r="A6044" s="9">
        <v>45291</v>
      </c>
      <c r="B6044" s="10" t="s">
        <v>474</v>
      </c>
      <c r="C6044" s="10" t="s">
        <v>282</v>
      </c>
      <c r="D6044" s="10" t="s">
        <v>29</v>
      </c>
      <c r="E6044" s="10" t="s">
        <v>30</v>
      </c>
      <c r="F6044" s="10"/>
      <c r="G6044" s="10">
        <v>0</v>
      </c>
      <c r="H6044" s="11">
        <f>SUMIFS(AA:AA,$A:$A,EOMONTH($A6044,-1),$B:$B,$B6044)</f>
        <v>463</v>
      </c>
      <c r="I6044" s="63">
        <f>ROUND(SUMIFS(AC:AC,$A:$A,EOMONTH($A6044,-1),$B:$B,$B6044),2)</f>
        <v>20.9</v>
      </c>
      <c r="J6044" s="11">
        <f>SUMIFS(AB:AB,$A:$A,EOMONTH($A6044,-1),$B:$B,$B6044)</f>
        <v>28960.65</v>
      </c>
      <c r="K6044" s="13">
        <v>0</v>
      </c>
      <c r="L6044" s="25">
        <v>0</v>
      </c>
      <c r="M6044" s="15">
        <v>0</v>
      </c>
      <c r="N6044" s="14">
        <v>0</v>
      </c>
      <c r="O6044" s="16">
        <v>0</v>
      </c>
      <c r="P6044" s="16">
        <v>0</v>
      </c>
      <c r="Q6044" s="16">
        <v>0</v>
      </c>
      <c r="R6044" s="16">
        <f>Q6044*16.876/100</f>
        <v>0</v>
      </c>
      <c r="S6044" s="17">
        <f t="shared" si="658"/>
        <v>0</v>
      </c>
      <c r="T6044" s="16">
        <v>0</v>
      </c>
      <c r="U6044" s="18">
        <f t="shared" si="659"/>
        <v>0</v>
      </c>
      <c r="V6044" s="18">
        <f t="shared" si="660"/>
        <v>0</v>
      </c>
      <c r="W6044" s="18">
        <f t="shared" si="661"/>
        <v>0</v>
      </c>
      <c r="X6044" s="27"/>
      <c r="Y6044" s="19">
        <f t="shared" si="662"/>
        <v>0</v>
      </c>
      <c r="Z6044" s="18">
        <f t="shared" si="663"/>
        <v>0</v>
      </c>
      <c r="AA6044" s="12">
        <v>463</v>
      </c>
      <c r="AB6044" s="12">
        <v>28960.65</v>
      </c>
      <c r="AC6044" s="28">
        <f>+I6044+Y6044-Z6044</f>
        <v>20.9</v>
      </c>
      <c r="AD6044" s="20">
        <f t="shared" si="664"/>
        <v>0</v>
      </c>
      <c r="AE6044">
        <v>0</v>
      </c>
    </row>
    <row r="6045" spans="1:31" x14ac:dyDescent="0.25">
      <c r="A6045" s="9">
        <v>45291</v>
      </c>
      <c r="B6045" s="10" t="s">
        <v>475</v>
      </c>
      <c r="C6045" s="10" t="s">
        <v>282</v>
      </c>
      <c r="D6045" s="10" t="s">
        <v>29</v>
      </c>
      <c r="E6045" s="10" t="s">
        <v>30</v>
      </c>
      <c r="F6045" s="10"/>
      <c r="G6045" s="10">
        <v>0</v>
      </c>
      <c r="H6045" s="11">
        <f>SUMIFS(AA:AA,$A:$A,EOMONTH($A6045,-1),$B:$B,$B6045)</f>
        <v>101</v>
      </c>
      <c r="I6045" s="63">
        <f>ROUND(SUMIFS(AC:AC,$A:$A,EOMONTH($A6045,-1),$B:$B,$B6045),2)</f>
        <v>12.42</v>
      </c>
      <c r="J6045" s="11">
        <f>SUMIFS(AB:AB,$A:$A,EOMONTH($A6045,-1),$B:$B,$B6045)</f>
        <v>7453.8</v>
      </c>
      <c r="K6045" s="13">
        <v>0</v>
      </c>
      <c r="L6045" s="25">
        <v>0</v>
      </c>
      <c r="M6045" s="15">
        <v>305</v>
      </c>
      <c r="N6045" s="14">
        <v>13886.85</v>
      </c>
      <c r="O6045" s="16">
        <v>0</v>
      </c>
      <c r="P6045" s="16">
        <v>0</v>
      </c>
      <c r="Q6045" s="16">
        <v>0</v>
      </c>
      <c r="R6045" s="16">
        <f>Q6045*16.876/100</f>
        <v>0</v>
      </c>
      <c r="S6045" s="17">
        <f t="shared" si="658"/>
        <v>0</v>
      </c>
      <c r="T6045" s="16">
        <v>0</v>
      </c>
      <c r="U6045" s="18">
        <f t="shared" si="659"/>
        <v>0</v>
      </c>
      <c r="V6045" s="18">
        <f t="shared" si="660"/>
        <v>0</v>
      </c>
      <c r="W6045" s="18">
        <f t="shared" si="661"/>
        <v>0</v>
      </c>
      <c r="X6045" s="27"/>
      <c r="Y6045" s="19">
        <f t="shared" si="662"/>
        <v>0</v>
      </c>
      <c r="Z6045" s="18">
        <f t="shared" si="663"/>
        <v>0</v>
      </c>
      <c r="AA6045" s="12">
        <v>406</v>
      </c>
      <c r="AB6045" s="12">
        <v>21340.65</v>
      </c>
      <c r="AC6045" s="28">
        <f>+I6045+Y6045-Z6045</f>
        <v>12.42</v>
      </c>
      <c r="AD6045" s="20">
        <f t="shared" si="664"/>
        <v>0</v>
      </c>
      <c r="AE6045">
        <v>0</v>
      </c>
    </row>
    <row r="6046" spans="1:31" x14ac:dyDescent="0.25">
      <c r="A6046" s="9">
        <v>45291</v>
      </c>
      <c r="B6046" s="10" t="s">
        <v>476</v>
      </c>
      <c r="C6046" s="10" t="s">
        <v>282</v>
      </c>
      <c r="D6046" s="10" t="s">
        <v>40</v>
      </c>
      <c r="E6046" s="10" t="s">
        <v>30</v>
      </c>
      <c r="F6046" s="10">
        <v>395</v>
      </c>
      <c r="G6046" s="10">
        <v>431</v>
      </c>
      <c r="H6046" s="11">
        <f>SUMIFS(AA:AA,$A:$A,EOMONTH($A6046,-1),$B:$B,$B6046)</f>
        <v>64</v>
      </c>
      <c r="I6046" s="63">
        <f>ROUND(SUMIFS(AC:AC,$A:$A,EOMONTH($A6046,-1),$B:$B,$B6046),2)</f>
        <v>-19.97</v>
      </c>
      <c r="J6046" s="11">
        <f>SUMIFS(AB:AB,$A:$A,EOMONTH($A6046,-1),$B:$B,$B6046)</f>
        <v>4512.75</v>
      </c>
      <c r="K6046" s="13">
        <v>0</v>
      </c>
      <c r="L6046" s="25">
        <v>0</v>
      </c>
      <c r="M6046" s="15">
        <v>0</v>
      </c>
      <c r="N6046" s="14">
        <v>0</v>
      </c>
      <c r="O6046" s="16">
        <v>0</v>
      </c>
      <c r="P6046" s="16">
        <v>0</v>
      </c>
      <c r="Q6046" s="16">
        <v>0</v>
      </c>
      <c r="R6046" s="16">
        <f>Q6046*16.876/100</f>
        <v>0</v>
      </c>
      <c r="S6046" s="17">
        <f t="shared" si="658"/>
        <v>0</v>
      </c>
      <c r="T6046" s="16">
        <v>0</v>
      </c>
      <c r="U6046" s="18">
        <f t="shared" si="659"/>
        <v>27.584</v>
      </c>
      <c r="V6046" s="18">
        <f t="shared" si="660"/>
        <v>0</v>
      </c>
      <c r="W6046" s="18">
        <f t="shared" si="661"/>
        <v>0</v>
      </c>
      <c r="X6046" s="27"/>
      <c r="Y6046" s="19">
        <f t="shared" si="662"/>
        <v>0</v>
      </c>
      <c r="Z6046" s="18">
        <f t="shared" si="663"/>
        <v>0</v>
      </c>
      <c r="AA6046" s="12">
        <v>64</v>
      </c>
      <c r="AB6046" s="12">
        <v>4512.75</v>
      </c>
      <c r="AC6046" s="28">
        <f>+I6046+Y6046-Z6046</f>
        <v>-19.97</v>
      </c>
      <c r="AD6046" s="20">
        <f t="shared" si="664"/>
        <v>20</v>
      </c>
      <c r="AE6046">
        <v>20</v>
      </c>
    </row>
    <row r="6047" spans="1:31" x14ac:dyDescent="0.25">
      <c r="A6047" s="9">
        <v>45291</v>
      </c>
      <c r="B6047" s="10" t="s">
        <v>477</v>
      </c>
      <c r="C6047" s="10" t="s">
        <v>282</v>
      </c>
      <c r="D6047" s="10" t="s">
        <v>29</v>
      </c>
      <c r="E6047" s="10" t="s">
        <v>30</v>
      </c>
      <c r="F6047" s="10"/>
      <c r="G6047" s="10">
        <v>0</v>
      </c>
      <c r="H6047" s="11">
        <f>SUMIFS(AA:AA,$A:$A,EOMONTH($A6047,-1),$B:$B,$B6047)</f>
        <v>45</v>
      </c>
      <c r="I6047" s="63">
        <f>ROUND(SUMIFS(AC:AC,$A:$A,EOMONTH($A6047,-1),$B:$B,$B6047),2)</f>
        <v>4.5599999999999996</v>
      </c>
      <c r="J6047" s="11">
        <f>SUMIFS(AB:AB,$A:$A,EOMONTH($A6047,-1),$B:$B,$B6047)</f>
        <v>1942.5</v>
      </c>
      <c r="K6047" s="13">
        <v>0</v>
      </c>
      <c r="L6047" s="25">
        <v>0</v>
      </c>
      <c r="M6047" s="15">
        <v>505</v>
      </c>
      <c r="N6047" s="14">
        <v>22875.63</v>
      </c>
      <c r="O6047" s="16">
        <v>0</v>
      </c>
      <c r="P6047" s="16">
        <v>0</v>
      </c>
      <c r="Q6047" s="16">
        <v>300</v>
      </c>
      <c r="R6047" s="16">
        <f>Q6047*16.876/100</f>
        <v>50.628</v>
      </c>
      <c r="S6047" s="17">
        <f t="shared" si="658"/>
        <v>350.62799999999999</v>
      </c>
      <c r="T6047" s="16">
        <v>13590</v>
      </c>
      <c r="U6047" s="18">
        <f t="shared" si="659"/>
        <v>0</v>
      </c>
      <c r="V6047" s="18">
        <f t="shared" si="660"/>
        <v>0</v>
      </c>
      <c r="W6047" s="18">
        <f t="shared" si="661"/>
        <v>0</v>
      </c>
      <c r="X6047" s="27"/>
      <c r="Y6047" s="19">
        <f t="shared" si="662"/>
        <v>0</v>
      </c>
      <c r="Z6047" s="18">
        <f t="shared" si="663"/>
        <v>0</v>
      </c>
      <c r="AA6047" s="12">
        <v>250</v>
      </c>
      <c r="AB6047" s="12">
        <v>11228.65</v>
      </c>
      <c r="AC6047" s="28">
        <f>+I6047+Y6047-Z6047</f>
        <v>4.5599999999999996</v>
      </c>
      <c r="AD6047" s="20">
        <f t="shared" si="664"/>
        <v>0</v>
      </c>
      <c r="AE6047">
        <v>0</v>
      </c>
    </row>
    <row r="6048" spans="1:31" x14ac:dyDescent="0.25">
      <c r="A6048" s="9">
        <v>45291</v>
      </c>
      <c r="B6048" s="10" t="s">
        <v>478</v>
      </c>
      <c r="C6048" s="10" t="s">
        <v>282</v>
      </c>
      <c r="D6048" s="10" t="s">
        <v>40</v>
      </c>
      <c r="E6048" s="10" t="s">
        <v>30</v>
      </c>
      <c r="F6048" s="10">
        <v>395</v>
      </c>
      <c r="G6048" s="10">
        <v>431</v>
      </c>
      <c r="H6048" s="11">
        <f>SUMIFS(AA:AA,$A:$A,EOMONTH($A6048,-1),$B:$B,$B6048)</f>
        <v>87</v>
      </c>
      <c r="I6048" s="63">
        <f>ROUND(SUMIFS(AC:AC,$A:$A,EOMONTH($A6048,-1),$B:$B,$B6048),2)</f>
        <v>2284.59</v>
      </c>
      <c r="J6048" s="11">
        <f>SUMIFS(AB:AB,$A:$A,EOMONTH($A6048,-1),$B:$B,$B6048)</f>
        <v>3475.65</v>
      </c>
      <c r="K6048" s="13">
        <v>0</v>
      </c>
      <c r="L6048" s="25">
        <v>0</v>
      </c>
      <c r="M6048" s="15">
        <v>0</v>
      </c>
      <c r="N6048" s="14">
        <v>0</v>
      </c>
      <c r="O6048" s="16">
        <v>0</v>
      </c>
      <c r="P6048" s="16">
        <v>0</v>
      </c>
      <c r="Q6048" s="16">
        <v>0</v>
      </c>
      <c r="R6048" s="16">
        <f>Q6048*16.876/100</f>
        <v>0</v>
      </c>
      <c r="S6048" s="17">
        <f t="shared" si="658"/>
        <v>0</v>
      </c>
      <c r="T6048" s="16">
        <v>0</v>
      </c>
      <c r="U6048" s="18">
        <f t="shared" si="659"/>
        <v>37.497</v>
      </c>
      <c r="V6048" s="18">
        <f t="shared" si="660"/>
        <v>0</v>
      </c>
      <c r="W6048" s="18">
        <f t="shared" si="661"/>
        <v>0</v>
      </c>
      <c r="X6048" s="27"/>
      <c r="Y6048" s="19">
        <f t="shared" si="662"/>
        <v>0</v>
      </c>
      <c r="Z6048" s="18">
        <f t="shared" si="663"/>
        <v>0</v>
      </c>
      <c r="AA6048" s="12">
        <v>87</v>
      </c>
      <c r="AB6048" s="12">
        <v>3475.65</v>
      </c>
      <c r="AC6048" s="28">
        <f>+I6048+Y6048-Z6048</f>
        <v>2284.59</v>
      </c>
      <c r="AD6048" s="20">
        <f t="shared" si="664"/>
        <v>0</v>
      </c>
      <c r="AE6048">
        <v>0</v>
      </c>
    </row>
    <row r="6049" spans="1:31" x14ac:dyDescent="0.25">
      <c r="A6049" s="9">
        <v>45291</v>
      </c>
      <c r="B6049" s="10" t="s">
        <v>479</v>
      </c>
      <c r="C6049" s="10" t="s">
        <v>282</v>
      </c>
      <c r="D6049" s="10" t="s">
        <v>29</v>
      </c>
      <c r="E6049" s="10" t="s">
        <v>30</v>
      </c>
      <c r="F6049" s="10"/>
      <c r="G6049" s="10">
        <v>0</v>
      </c>
      <c r="H6049" s="11">
        <f>SUMIFS(AA:AA,$A:$A,EOMONTH($A6049,-1),$B:$B,$B6049)</f>
        <v>116</v>
      </c>
      <c r="I6049" s="63">
        <f>ROUND(SUMIFS(AC:AC,$A:$A,EOMONTH($A6049,-1),$B:$B,$B6049),2)</f>
        <v>18.600000000000001</v>
      </c>
      <c r="J6049" s="11">
        <f>SUMIFS(AB:AB,$A:$A,EOMONTH($A6049,-1),$B:$B,$B6049)</f>
        <v>5109.93</v>
      </c>
      <c r="K6049" s="13">
        <v>0</v>
      </c>
      <c r="L6049" s="25">
        <v>0</v>
      </c>
      <c r="M6049" s="15">
        <v>806</v>
      </c>
      <c r="N6049" s="14">
        <v>37133.949999999997</v>
      </c>
      <c r="O6049" s="16">
        <v>0</v>
      </c>
      <c r="P6049" s="16">
        <v>0</v>
      </c>
      <c r="Q6049" s="16">
        <v>400</v>
      </c>
      <c r="R6049" s="16">
        <f>Q6049*16.876/100</f>
        <v>67.504000000000005</v>
      </c>
      <c r="S6049" s="17">
        <f t="shared" si="658"/>
        <v>467.50400000000002</v>
      </c>
      <c r="T6049" s="16">
        <v>18428</v>
      </c>
      <c r="U6049" s="18">
        <f t="shared" si="659"/>
        <v>0</v>
      </c>
      <c r="V6049" s="18">
        <f t="shared" si="660"/>
        <v>0</v>
      </c>
      <c r="W6049" s="18">
        <f t="shared" si="661"/>
        <v>0</v>
      </c>
      <c r="X6049" s="27"/>
      <c r="Y6049" s="19">
        <f t="shared" si="662"/>
        <v>0</v>
      </c>
      <c r="Z6049" s="18">
        <f t="shared" si="663"/>
        <v>0</v>
      </c>
      <c r="AA6049" s="12">
        <v>522</v>
      </c>
      <c r="AB6049" s="12">
        <v>23815.119999999999</v>
      </c>
      <c r="AC6049" s="28">
        <f>+I6049+Y6049-Z6049</f>
        <v>18.600000000000001</v>
      </c>
      <c r="AD6049" s="20">
        <f t="shared" si="664"/>
        <v>0</v>
      </c>
      <c r="AE6049">
        <v>0</v>
      </c>
    </row>
    <row r="6050" spans="1:31" x14ac:dyDescent="0.25">
      <c r="A6050" s="9">
        <v>45291</v>
      </c>
      <c r="B6050" s="10" t="s">
        <v>480</v>
      </c>
      <c r="C6050" s="10" t="s">
        <v>282</v>
      </c>
      <c r="D6050" s="10" t="s">
        <v>40</v>
      </c>
      <c r="E6050" s="10" t="s">
        <v>30</v>
      </c>
      <c r="F6050" s="10">
        <v>395</v>
      </c>
      <c r="G6050" s="10">
        <v>431</v>
      </c>
      <c r="H6050" s="11">
        <f>SUMIFS(AA:AA,$A:$A,EOMONTH($A6050,-1),$B:$B,$B6050)</f>
        <v>5</v>
      </c>
      <c r="I6050" s="63">
        <f>ROUND(SUMIFS(AC:AC,$A:$A,EOMONTH($A6050,-1),$B:$B,$B6050),2)</f>
        <v>-22.54</v>
      </c>
      <c r="J6050" s="11">
        <f>SUMIFS(AB:AB,$A:$A,EOMONTH($A6050,-1),$B:$B,$B6050)</f>
        <v>165.45</v>
      </c>
      <c r="K6050" s="13">
        <v>0</v>
      </c>
      <c r="L6050" s="25">
        <v>0</v>
      </c>
      <c r="M6050" s="15">
        <v>0</v>
      </c>
      <c r="N6050" s="14">
        <v>0</v>
      </c>
      <c r="O6050" s="16">
        <v>0</v>
      </c>
      <c r="P6050" s="16">
        <v>0</v>
      </c>
      <c r="Q6050" s="16">
        <v>0</v>
      </c>
      <c r="R6050" s="16">
        <f>Q6050*16.876/100</f>
        <v>0</v>
      </c>
      <c r="S6050" s="17">
        <f t="shared" si="658"/>
        <v>0</v>
      </c>
      <c r="T6050" s="16">
        <v>0</v>
      </c>
      <c r="U6050" s="18">
        <f t="shared" si="659"/>
        <v>2.1549999999999998</v>
      </c>
      <c r="V6050" s="18">
        <f t="shared" si="660"/>
        <v>0</v>
      </c>
      <c r="W6050" s="18">
        <f t="shared" si="661"/>
        <v>0</v>
      </c>
      <c r="X6050" s="27"/>
      <c r="Y6050" s="19">
        <f t="shared" si="662"/>
        <v>0</v>
      </c>
      <c r="Z6050" s="18">
        <f t="shared" si="663"/>
        <v>0</v>
      </c>
      <c r="AA6050" s="12">
        <v>5</v>
      </c>
      <c r="AB6050" s="12">
        <v>165.45</v>
      </c>
      <c r="AC6050" s="28">
        <f>+I6050+Y6050-Z6050</f>
        <v>-22.54</v>
      </c>
      <c r="AD6050" s="20">
        <f t="shared" si="664"/>
        <v>30</v>
      </c>
      <c r="AE6050">
        <v>30</v>
      </c>
    </row>
    <row r="6051" spans="1:31" x14ac:dyDescent="0.25">
      <c r="A6051" s="9">
        <v>45291</v>
      </c>
      <c r="B6051" s="10" t="s">
        <v>481</v>
      </c>
      <c r="C6051" s="10" t="s">
        <v>282</v>
      </c>
      <c r="D6051" s="10" t="s">
        <v>29</v>
      </c>
      <c r="E6051" s="10" t="s">
        <v>30</v>
      </c>
      <c r="F6051" s="10"/>
      <c r="G6051" s="10">
        <v>0</v>
      </c>
      <c r="H6051" s="11">
        <f>SUMIFS(AA:AA,$A:$A,EOMONTH($A6051,-1),$B:$B,$B6051)</f>
        <v>85</v>
      </c>
      <c r="I6051" s="63">
        <f>ROUND(SUMIFS(AC:AC,$A:$A,EOMONTH($A6051,-1),$B:$B,$B6051),2)</f>
        <v>28.62</v>
      </c>
      <c r="J6051" s="11">
        <f>SUMIFS(AB:AB,$A:$A,EOMONTH($A6051,-1),$B:$B,$B6051)</f>
        <v>5427.25</v>
      </c>
      <c r="K6051" s="13">
        <v>0</v>
      </c>
      <c r="L6051" s="25">
        <v>0</v>
      </c>
      <c r="M6051" s="15">
        <v>490</v>
      </c>
      <c r="N6051" s="14">
        <v>22279.47</v>
      </c>
      <c r="O6051" s="16">
        <v>0</v>
      </c>
      <c r="P6051" s="16">
        <v>0</v>
      </c>
      <c r="Q6051" s="16">
        <v>200</v>
      </c>
      <c r="R6051" s="16">
        <f>Q6051*16.876/100</f>
        <v>33.752000000000002</v>
      </c>
      <c r="S6051" s="17">
        <f t="shared" si="658"/>
        <v>233.75200000000001</v>
      </c>
      <c r="T6051" s="16">
        <v>9638</v>
      </c>
      <c r="U6051" s="18">
        <f t="shared" si="659"/>
        <v>0</v>
      </c>
      <c r="V6051" s="18">
        <f t="shared" si="660"/>
        <v>0</v>
      </c>
      <c r="W6051" s="18">
        <f t="shared" si="661"/>
        <v>0</v>
      </c>
      <c r="X6051" s="27"/>
      <c r="Y6051" s="19">
        <f t="shared" si="662"/>
        <v>0</v>
      </c>
      <c r="Z6051" s="18">
        <f t="shared" si="663"/>
        <v>0</v>
      </c>
      <c r="AA6051" s="12">
        <v>375</v>
      </c>
      <c r="AB6051" s="12">
        <v>18069.599999999999</v>
      </c>
      <c r="AC6051" s="28">
        <f>+I6051+Y6051-Z6051</f>
        <v>28.62</v>
      </c>
      <c r="AD6051" s="20">
        <f t="shared" si="664"/>
        <v>0</v>
      </c>
      <c r="AE6051">
        <v>0</v>
      </c>
    </row>
    <row r="6052" spans="1:31" x14ac:dyDescent="0.25">
      <c r="A6052" s="9">
        <v>45291</v>
      </c>
      <c r="B6052" s="10" t="s">
        <v>482</v>
      </c>
      <c r="C6052" s="10" t="s">
        <v>282</v>
      </c>
      <c r="D6052" s="10" t="s">
        <v>40</v>
      </c>
      <c r="E6052" s="10" t="s">
        <v>30</v>
      </c>
      <c r="F6052" s="10">
        <v>550</v>
      </c>
      <c r="G6052" s="10">
        <v>599</v>
      </c>
      <c r="H6052" s="11">
        <f>SUMIFS(AA:AA,$A:$A,EOMONTH($A6052,-1),$B:$B,$B6052)</f>
        <v>-20</v>
      </c>
      <c r="I6052" s="63">
        <f>ROUND(SUMIFS(AC:AC,$A:$A,EOMONTH($A6052,-1),$B:$B,$B6052),2)</f>
        <v>-11.98</v>
      </c>
      <c r="J6052" s="11">
        <f>SUMIFS(AB:AB,$A:$A,EOMONTH($A6052,-1),$B:$B,$B6052)</f>
        <v>-2304</v>
      </c>
      <c r="K6052" s="13">
        <v>0</v>
      </c>
      <c r="L6052" s="25">
        <v>0</v>
      </c>
      <c r="M6052" s="15">
        <v>0</v>
      </c>
      <c r="N6052" s="14">
        <v>0</v>
      </c>
      <c r="O6052" s="16">
        <v>0</v>
      </c>
      <c r="P6052" s="16">
        <v>0</v>
      </c>
      <c r="Q6052" s="16">
        <v>0</v>
      </c>
      <c r="R6052" s="16">
        <f>Q6052*16.876/100</f>
        <v>0</v>
      </c>
      <c r="S6052" s="17">
        <f t="shared" si="658"/>
        <v>0</v>
      </c>
      <c r="T6052" s="16">
        <v>0</v>
      </c>
      <c r="U6052" s="18">
        <f t="shared" si="659"/>
        <v>-11.98</v>
      </c>
      <c r="V6052" s="18">
        <f t="shared" si="660"/>
        <v>0</v>
      </c>
      <c r="W6052" s="18">
        <f t="shared" si="661"/>
        <v>0</v>
      </c>
      <c r="X6052" s="27"/>
      <c r="Y6052" s="19">
        <f t="shared" si="662"/>
        <v>0</v>
      </c>
      <c r="Z6052" s="18">
        <f t="shared" si="663"/>
        <v>0</v>
      </c>
      <c r="AA6052" s="12">
        <v>-20</v>
      </c>
      <c r="AB6052" s="12">
        <v>-2304</v>
      </c>
      <c r="AC6052" s="28">
        <f>+I6052+Y6052-Z6052</f>
        <v>-11.98</v>
      </c>
      <c r="AD6052" s="20">
        <f t="shared" si="664"/>
        <v>20</v>
      </c>
      <c r="AE6052">
        <v>20</v>
      </c>
    </row>
    <row r="6053" spans="1:31" x14ac:dyDescent="0.25">
      <c r="A6053" s="9">
        <v>45291</v>
      </c>
      <c r="B6053" s="10" t="s">
        <v>483</v>
      </c>
      <c r="C6053" s="10" t="s">
        <v>282</v>
      </c>
      <c r="D6053" s="10" t="s">
        <v>29</v>
      </c>
      <c r="E6053" s="10" t="s">
        <v>30</v>
      </c>
      <c r="F6053" s="10"/>
      <c r="G6053" s="10">
        <v>0</v>
      </c>
      <c r="H6053" s="11">
        <f>SUMIFS(AA:AA,$A:$A,EOMONTH($A6053,-1),$B:$B,$B6053)</f>
        <v>14</v>
      </c>
      <c r="I6053" s="63">
        <f>ROUND(SUMIFS(AC:AC,$A:$A,EOMONTH($A6053,-1),$B:$B,$B6053),2)</f>
        <v>0.63</v>
      </c>
      <c r="J6053" s="11">
        <f>SUMIFS(AB:AB,$A:$A,EOMONTH($A6053,-1),$B:$B,$B6053)</f>
        <v>1885.38</v>
      </c>
      <c r="K6053" s="13">
        <v>0</v>
      </c>
      <c r="L6053" s="25">
        <v>0</v>
      </c>
      <c r="M6053" s="15">
        <v>0</v>
      </c>
      <c r="N6053" s="14">
        <v>0</v>
      </c>
      <c r="O6053" s="16">
        <v>0</v>
      </c>
      <c r="P6053" s="16">
        <v>0</v>
      </c>
      <c r="Q6053" s="16">
        <v>0</v>
      </c>
      <c r="R6053" s="16">
        <f>Q6053*16.876/100</f>
        <v>0</v>
      </c>
      <c r="S6053" s="17">
        <f t="shared" si="658"/>
        <v>0</v>
      </c>
      <c r="T6053" s="16">
        <v>0</v>
      </c>
      <c r="U6053" s="18">
        <f t="shared" si="659"/>
        <v>0</v>
      </c>
      <c r="V6053" s="18">
        <f t="shared" si="660"/>
        <v>0</v>
      </c>
      <c r="W6053" s="18">
        <f t="shared" si="661"/>
        <v>0</v>
      </c>
      <c r="X6053" s="27"/>
      <c r="Y6053" s="19">
        <f t="shared" si="662"/>
        <v>0</v>
      </c>
      <c r="Z6053" s="18">
        <f t="shared" si="663"/>
        <v>0</v>
      </c>
      <c r="AA6053" s="12">
        <v>14</v>
      </c>
      <c r="AB6053" s="12">
        <v>1885.38</v>
      </c>
      <c r="AC6053" s="28">
        <f>+I6053+Y6053-Z6053</f>
        <v>0.63</v>
      </c>
      <c r="AD6053" s="20">
        <f t="shared" si="664"/>
        <v>0</v>
      </c>
      <c r="AE6053">
        <v>0</v>
      </c>
    </row>
    <row r="6054" spans="1:31" x14ac:dyDescent="0.25">
      <c r="A6054" s="9">
        <v>45291</v>
      </c>
      <c r="B6054" s="10" t="s">
        <v>484</v>
      </c>
      <c r="C6054" s="10" t="s">
        <v>282</v>
      </c>
      <c r="D6054" s="10" t="s">
        <v>40</v>
      </c>
      <c r="E6054" s="10" t="s">
        <v>30</v>
      </c>
      <c r="F6054" s="10">
        <v>550</v>
      </c>
      <c r="G6054" s="10">
        <v>599</v>
      </c>
      <c r="H6054" s="11">
        <f>SUMIFS(AA:AA,$A:$A,EOMONTH($A6054,-1),$B:$B,$B6054)</f>
        <v>-20</v>
      </c>
      <c r="I6054" s="63">
        <f>ROUND(SUMIFS(AC:AC,$A:$A,EOMONTH($A6054,-1),$B:$B,$B6054),2)</f>
        <v>-11.98</v>
      </c>
      <c r="J6054" s="11">
        <f>SUMIFS(AB:AB,$A:$A,EOMONTH($A6054,-1),$B:$B,$B6054)</f>
        <v>-2304</v>
      </c>
      <c r="K6054" s="13">
        <v>0</v>
      </c>
      <c r="L6054" s="25">
        <v>0</v>
      </c>
      <c r="M6054" s="15">
        <v>0</v>
      </c>
      <c r="N6054" s="14">
        <v>0</v>
      </c>
      <c r="O6054" s="16">
        <v>0</v>
      </c>
      <c r="P6054" s="16">
        <v>0</v>
      </c>
      <c r="Q6054" s="16">
        <v>0</v>
      </c>
      <c r="R6054" s="16">
        <f>Q6054*16.876/100</f>
        <v>0</v>
      </c>
      <c r="S6054" s="17">
        <f t="shared" si="658"/>
        <v>0</v>
      </c>
      <c r="T6054" s="16">
        <v>0</v>
      </c>
      <c r="U6054" s="18">
        <f t="shared" si="659"/>
        <v>-11.98</v>
      </c>
      <c r="V6054" s="18">
        <f t="shared" si="660"/>
        <v>0</v>
      </c>
      <c r="W6054" s="18">
        <f t="shared" si="661"/>
        <v>0</v>
      </c>
      <c r="X6054" s="27"/>
      <c r="Y6054" s="19">
        <f t="shared" si="662"/>
        <v>0</v>
      </c>
      <c r="Z6054" s="18">
        <f t="shared" si="663"/>
        <v>0</v>
      </c>
      <c r="AA6054" s="12">
        <v>-20</v>
      </c>
      <c r="AB6054" s="12">
        <v>-2304</v>
      </c>
      <c r="AC6054" s="28">
        <f>+I6054+Y6054-Z6054</f>
        <v>-11.98</v>
      </c>
      <c r="AD6054" s="20">
        <f t="shared" si="664"/>
        <v>20</v>
      </c>
      <c r="AE6054">
        <v>20</v>
      </c>
    </row>
    <row r="6055" spans="1:31" x14ac:dyDescent="0.25">
      <c r="A6055" s="9">
        <v>45291</v>
      </c>
      <c r="B6055" s="10" t="s">
        <v>485</v>
      </c>
      <c r="C6055" s="10" t="s">
        <v>282</v>
      </c>
      <c r="D6055" s="10" t="s">
        <v>29</v>
      </c>
      <c r="E6055" s="10" t="s">
        <v>30</v>
      </c>
      <c r="F6055" s="10"/>
      <c r="G6055" s="10">
        <v>0</v>
      </c>
      <c r="H6055" s="11">
        <f>SUMIFS(AA:AA,$A:$A,EOMONTH($A6055,-1),$B:$B,$B6055)</f>
        <v>8</v>
      </c>
      <c r="I6055" s="63">
        <f>ROUND(SUMIFS(AC:AC,$A:$A,EOMONTH($A6055,-1),$B:$B,$B6055),2)</f>
        <v>0.36</v>
      </c>
      <c r="J6055" s="11">
        <f>SUMIFS(AB:AB,$A:$A,EOMONTH($A6055,-1),$B:$B,$B6055)</f>
        <v>1077.3599999999999</v>
      </c>
      <c r="K6055" s="13">
        <v>0</v>
      </c>
      <c r="L6055" s="25">
        <v>0</v>
      </c>
      <c r="M6055" s="15">
        <v>0</v>
      </c>
      <c r="N6055" s="14">
        <v>0</v>
      </c>
      <c r="O6055" s="16">
        <v>0</v>
      </c>
      <c r="P6055" s="16">
        <v>0</v>
      </c>
      <c r="Q6055" s="16">
        <v>0</v>
      </c>
      <c r="R6055" s="16">
        <f>Q6055*16.876/100</f>
        <v>0</v>
      </c>
      <c r="S6055" s="17">
        <f t="shared" si="658"/>
        <v>0</v>
      </c>
      <c r="T6055" s="16">
        <v>0</v>
      </c>
      <c r="U6055" s="18">
        <f t="shared" si="659"/>
        <v>0</v>
      </c>
      <c r="V6055" s="18">
        <f t="shared" si="660"/>
        <v>0</v>
      </c>
      <c r="W6055" s="18">
        <f t="shared" si="661"/>
        <v>0</v>
      </c>
      <c r="X6055" s="27"/>
      <c r="Y6055" s="19">
        <f t="shared" si="662"/>
        <v>0</v>
      </c>
      <c r="Z6055" s="18">
        <f t="shared" si="663"/>
        <v>0</v>
      </c>
      <c r="AA6055" s="12">
        <v>8</v>
      </c>
      <c r="AB6055" s="12">
        <v>1077.3599999999999</v>
      </c>
      <c r="AC6055" s="28">
        <f>+I6055+Y6055-Z6055</f>
        <v>0.36</v>
      </c>
      <c r="AD6055" s="20">
        <f t="shared" si="664"/>
        <v>0</v>
      </c>
      <c r="AE6055">
        <v>0</v>
      </c>
    </row>
    <row r="6056" spans="1:31" x14ac:dyDescent="0.25">
      <c r="A6056" s="9">
        <v>45291</v>
      </c>
      <c r="B6056" s="10" t="s">
        <v>486</v>
      </c>
      <c r="C6056" s="10" t="s">
        <v>282</v>
      </c>
      <c r="D6056" s="10" t="s">
        <v>40</v>
      </c>
      <c r="E6056" s="10" t="s">
        <v>30</v>
      </c>
      <c r="F6056" s="10">
        <v>550</v>
      </c>
      <c r="G6056" s="10">
        <v>599</v>
      </c>
      <c r="H6056" s="11">
        <f>SUMIFS(AA:AA,$A:$A,EOMONTH($A6056,-1),$B:$B,$B6056)</f>
        <v>-20</v>
      </c>
      <c r="I6056" s="63">
        <f>ROUND(SUMIFS(AC:AC,$A:$A,EOMONTH($A6056,-1),$B:$B,$B6056),2)</f>
        <v>-11.98</v>
      </c>
      <c r="J6056" s="11">
        <f>SUMIFS(AB:AB,$A:$A,EOMONTH($A6056,-1),$B:$B,$B6056)</f>
        <v>-2304</v>
      </c>
      <c r="K6056" s="13">
        <v>0</v>
      </c>
      <c r="L6056" s="25">
        <v>0</v>
      </c>
      <c r="M6056" s="15">
        <v>0</v>
      </c>
      <c r="N6056" s="14">
        <v>0</v>
      </c>
      <c r="O6056" s="16">
        <v>0</v>
      </c>
      <c r="P6056" s="16">
        <v>0</v>
      </c>
      <c r="Q6056" s="16">
        <v>0</v>
      </c>
      <c r="R6056" s="16">
        <f>Q6056*16.876/100</f>
        <v>0</v>
      </c>
      <c r="S6056" s="17">
        <f t="shared" si="658"/>
        <v>0</v>
      </c>
      <c r="T6056" s="16">
        <v>0</v>
      </c>
      <c r="U6056" s="18">
        <f t="shared" si="659"/>
        <v>-11.98</v>
      </c>
      <c r="V6056" s="18">
        <f t="shared" si="660"/>
        <v>0</v>
      </c>
      <c r="W6056" s="18">
        <f t="shared" si="661"/>
        <v>0</v>
      </c>
      <c r="X6056" s="27"/>
      <c r="Y6056" s="19">
        <f t="shared" si="662"/>
        <v>0</v>
      </c>
      <c r="Z6056" s="18">
        <f t="shared" si="663"/>
        <v>0</v>
      </c>
      <c r="AA6056" s="12">
        <v>-20</v>
      </c>
      <c r="AB6056" s="12">
        <v>-2304</v>
      </c>
      <c r="AC6056" s="28">
        <f>+I6056+Y6056-Z6056</f>
        <v>-11.98</v>
      </c>
      <c r="AD6056" s="20">
        <f t="shared" si="664"/>
        <v>20</v>
      </c>
      <c r="AE6056">
        <v>20</v>
      </c>
    </row>
    <row r="6057" spans="1:31" x14ac:dyDescent="0.25">
      <c r="A6057" s="59">
        <v>45291</v>
      </c>
      <c r="B6057" s="60" t="s">
        <v>822</v>
      </c>
      <c r="C6057" s="60" t="s">
        <v>282</v>
      </c>
      <c r="D6057" s="60" t="s">
        <v>29</v>
      </c>
      <c r="E6057" s="60" t="s">
        <v>30</v>
      </c>
      <c r="F6057" s="10"/>
      <c r="G6057" s="10"/>
      <c r="H6057" s="11"/>
      <c r="I6057" s="63">
        <f>ROUND(SUMIFS(AC:AC,$A:$A,EOMONTH($A6057,-1),$B:$B,$B6057),2)</f>
        <v>0</v>
      </c>
      <c r="J6057" s="11"/>
      <c r="K6057" s="13"/>
      <c r="L6057" s="25"/>
      <c r="M6057" s="15"/>
      <c r="N6057" s="14"/>
      <c r="O6057" s="16"/>
      <c r="P6057" s="16"/>
      <c r="Q6057" s="16"/>
      <c r="R6057" s="16"/>
      <c r="S6057" s="17">
        <f t="shared" si="658"/>
        <v>0</v>
      </c>
      <c r="T6057" s="16"/>
      <c r="U6057" s="18">
        <f t="shared" si="659"/>
        <v>0</v>
      </c>
      <c r="V6057" s="18">
        <f t="shared" si="660"/>
        <v>0</v>
      </c>
      <c r="W6057" s="18">
        <f t="shared" si="661"/>
        <v>0</v>
      </c>
      <c r="X6057" s="27"/>
      <c r="Y6057" s="19">
        <f t="shared" si="662"/>
        <v>0</v>
      </c>
      <c r="Z6057" s="18">
        <f t="shared" si="663"/>
        <v>0</v>
      </c>
      <c r="AA6057" s="12"/>
      <c r="AB6057" s="12"/>
      <c r="AC6057" s="28">
        <f>+I6057+Y6057-Z6057</f>
        <v>0</v>
      </c>
      <c r="AD6057" s="20">
        <f t="shared" si="664"/>
        <v>0</v>
      </c>
      <c r="AE6057">
        <v>0</v>
      </c>
    </row>
    <row r="6058" spans="1:31" x14ac:dyDescent="0.25">
      <c r="A6058" s="9">
        <v>45291</v>
      </c>
      <c r="B6058" s="10" t="s">
        <v>487</v>
      </c>
      <c r="C6058" s="10" t="s">
        <v>282</v>
      </c>
      <c r="D6058" s="10" t="s">
        <v>40</v>
      </c>
      <c r="E6058" s="10" t="s">
        <v>30</v>
      </c>
      <c r="F6058" s="10">
        <v>450</v>
      </c>
      <c r="G6058" s="10">
        <v>490</v>
      </c>
      <c r="H6058" s="11">
        <f>SUMIFS(AA:AA,$A:$A,EOMONTH($A6058,-1),$B:$B,$B6058)</f>
        <v>-2</v>
      </c>
      <c r="I6058" s="63">
        <f>ROUND(SUMIFS(AC:AC,$A:$A,EOMONTH($A6058,-1),$B:$B,$B6058),2)</f>
        <v>-21.44</v>
      </c>
      <c r="J6058" s="11">
        <f>SUMIFS(AB:AB,$A:$A,EOMONTH($A6058,-1),$B:$B,$B6058)</f>
        <v>-4356</v>
      </c>
      <c r="K6058" s="13">
        <v>0</v>
      </c>
      <c r="L6058" s="25">
        <v>0</v>
      </c>
      <c r="M6058" s="15">
        <v>0</v>
      </c>
      <c r="N6058" s="14">
        <v>0</v>
      </c>
      <c r="O6058" s="16">
        <v>0</v>
      </c>
      <c r="P6058" s="16">
        <v>0</v>
      </c>
      <c r="Q6058" s="16">
        <v>0</v>
      </c>
      <c r="R6058" s="16">
        <f>Q6058*16.876/100</f>
        <v>0</v>
      </c>
      <c r="S6058" s="17">
        <f t="shared" si="658"/>
        <v>0</v>
      </c>
      <c r="T6058" s="16">
        <v>0</v>
      </c>
      <c r="U6058" s="18">
        <f t="shared" si="659"/>
        <v>-0.98</v>
      </c>
      <c r="V6058" s="18">
        <f t="shared" si="660"/>
        <v>0</v>
      </c>
      <c r="W6058" s="18">
        <f t="shared" si="661"/>
        <v>0</v>
      </c>
      <c r="X6058" s="27"/>
      <c r="Y6058" s="19">
        <f t="shared" si="662"/>
        <v>0</v>
      </c>
      <c r="Z6058" s="18">
        <f t="shared" si="663"/>
        <v>0</v>
      </c>
      <c r="AA6058" s="12">
        <v>-2</v>
      </c>
      <c r="AB6058" s="12">
        <v>-4356</v>
      </c>
      <c r="AC6058" s="28">
        <f>+I6058+Y6058-Z6058</f>
        <v>-21.44</v>
      </c>
      <c r="AD6058" s="20">
        <f t="shared" si="664"/>
        <v>30</v>
      </c>
      <c r="AE6058">
        <v>30</v>
      </c>
    </row>
    <row r="6059" spans="1:31" x14ac:dyDescent="0.25">
      <c r="A6059" s="9">
        <v>45291</v>
      </c>
      <c r="B6059" s="10" t="s">
        <v>488</v>
      </c>
      <c r="C6059" s="10" t="s">
        <v>282</v>
      </c>
      <c r="D6059" s="10" t="s">
        <v>40</v>
      </c>
      <c r="E6059" s="10" t="s">
        <v>30</v>
      </c>
      <c r="F6059" s="10">
        <v>450</v>
      </c>
      <c r="G6059" s="10">
        <v>490</v>
      </c>
      <c r="H6059" s="11">
        <f>SUMIFS(AA:AA,$A:$A,EOMONTH($A6059,-1),$B:$B,$B6059)</f>
        <v>158</v>
      </c>
      <c r="I6059" s="63">
        <f>ROUND(SUMIFS(AC:AC,$A:$A,EOMONTH($A6059,-1),$B:$B,$B6059),2)</f>
        <v>-21.78</v>
      </c>
      <c r="J6059" s="11">
        <f>SUMIFS(AB:AB,$A:$A,EOMONTH($A6059,-1),$B:$B,$B6059)</f>
        <v>18631.25</v>
      </c>
      <c r="K6059" s="13">
        <v>0</v>
      </c>
      <c r="L6059" s="25">
        <v>0</v>
      </c>
      <c r="M6059" s="15">
        <v>0</v>
      </c>
      <c r="N6059" s="14">
        <v>0</v>
      </c>
      <c r="O6059" s="16">
        <v>0</v>
      </c>
      <c r="P6059" s="16">
        <v>0</v>
      </c>
      <c r="Q6059" s="16">
        <v>0</v>
      </c>
      <c r="R6059" s="16">
        <f>Q6059*16.876/100</f>
        <v>0</v>
      </c>
      <c r="S6059" s="17">
        <f t="shared" si="658"/>
        <v>0</v>
      </c>
      <c r="T6059" s="16">
        <v>0</v>
      </c>
      <c r="U6059" s="18">
        <f t="shared" si="659"/>
        <v>77.42</v>
      </c>
      <c r="V6059" s="18">
        <f t="shared" si="660"/>
        <v>0</v>
      </c>
      <c r="W6059" s="18">
        <f t="shared" si="661"/>
        <v>0</v>
      </c>
      <c r="X6059" s="27"/>
      <c r="Y6059" s="19">
        <f t="shared" si="662"/>
        <v>0</v>
      </c>
      <c r="Z6059" s="18">
        <f t="shared" si="663"/>
        <v>0</v>
      </c>
      <c r="AA6059" s="12">
        <v>158</v>
      </c>
      <c r="AB6059" s="12">
        <v>18631.25</v>
      </c>
      <c r="AC6059" s="28">
        <f>+I6059+Y6059-Z6059</f>
        <v>-21.78</v>
      </c>
      <c r="AD6059" s="20">
        <f t="shared" si="664"/>
        <v>30</v>
      </c>
      <c r="AE6059">
        <v>30</v>
      </c>
    </row>
    <row r="6060" spans="1:31" x14ac:dyDescent="0.25">
      <c r="A6060" s="9">
        <v>45291</v>
      </c>
      <c r="B6060" s="10" t="s">
        <v>489</v>
      </c>
      <c r="C6060" s="10" t="s">
        <v>282</v>
      </c>
      <c r="D6060" s="10" t="s">
        <v>29</v>
      </c>
      <c r="E6060" s="10" t="s">
        <v>30</v>
      </c>
      <c r="F6060" s="10"/>
      <c r="G6060" s="10">
        <v>0</v>
      </c>
      <c r="H6060" s="11">
        <f>SUMIFS(AA:AA,$A:$A,EOMONTH($A6060,-1),$B:$B,$B6060)</f>
        <v>243</v>
      </c>
      <c r="I6060" s="63">
        <f>ROUND(SUMIFS(AC:AC,$A:$A,EOMONTH($A6060,-1),$B:$B,$B6060),2)</f>
        <v>14.76</v>
      </c>
      <c r="J6060" s="11">
        <f>SUMIFS(AB:AB,$A:$A,EOMONTH($A6060,-1),$B:$B,$B6060)</f>
        <v>26730</v>
      </c>
      <c r="K6060" s="13">
        <v>0</v>
      </c>
      <c r="L6060" s="25">
        <v>0</v>
      </c>
      <c r="M6060" s="15">
        <v>0</v>
      </c>
      <c r="N6060" s="14">
        <v>0</v>
      </c>
      <c r="O6060" s="16">
        <v>0</v>
      </c>
      <c r="P6060" s="16">
        <v>0</v>
      </c>
      <c r="Q6060" s="16">
        <v>0</v>
      </c>
      <c r="R6060" s="16">
        <f>Q6060*16.876/100</f>
        <v>0</v>
      </c>
      <c r="S6060" s="17">
        <f t="shared" si="658"/>
        <v>0</v>
      </c>
      <c r="T6060" s="16">
        <v>0</v>
      </c>
      <c r="U6060" s="18">
        <f t="shared" si="659"/>
        <v>0</v>
      </c>
      <c r="V6060" s="18">
        <f t="shared" si="660"/>
        <v>0</v>
      </c>
      <c r="W6060" s="18">
        <f t="shared" si="661"/>
        <v>0</v>
      </c>
      <c r="X6060" s="27"/>
      <c r="Y6060" s="19">
        <f t="shared" si="662"/>
        <v>0</v>
      </c>
      <c r="Z6060" s="18">
        <f t="shared" si="663"/>
        <v>0</v>
      </c>
      <c r="AA6060" s="12">
        <v>243</v>
      </c>
      <c r="AB6060" s="12">
        <v>26730</v>
      </c>
      <c r="AC6060" s="28">
        <f>+I6060+Y6060-Z6060</f>
        <v>14.76</v>
      </c>
      <c r="AD6060" s="20">
        <f t="shared" si="664"/>
        <v>0</v>
      </c>
      <c r="AE6060">
        <v>0</v>
      </c>
    </row>
    <row r="6061" spans="1:31" x14ac:dyDescent="0.25">
      <c r="A6061" s="9">
        <v>45291</v>
      </c>
      <c r="B6061" s="10" t="s">
        <v>490</v>
      </c>
      <c r="C6061" s="10" t="s">
        <v>282</v>
      </c>
      <c r="D6061" s="10" t="s">
        <v>40</v>
      </c>
      <c r="E6061" s="10" t="s">
        <v>30</v>
      </c>
      <c r="F6061" s="10">
        <v>450</v>
      </c>
      <c r="G6061" s="10">
        <v>490</v>
      </c>
      <c r="H6061" s="11">
        <f>SUMIFS(AA:AA,$A:$A,EOMONTH($A6061,-1),$B:$B,$B6061)</f>
        <v>14</v>
      </c>
      <c r="I6061" s="63">
        <f>ROUND(SUMIFS(AC:AC,$A:$A,EOMONTH($A6061,-1),$B:$B,$B6061),2)</f>
        <v>-11.82</v>
      </c>
      <c r="J6061" s="11">
        <f>SUMIFS(AB:AB,$A:$A,EOMONTH($A6061,-1),$B:$B,$B6061)</f>
        <v>-2541</v>
      </c>
      <c r="K6061" s="13">
        <v>0</v>
      </c>
      <c r="L6061" s="25">
        <v>0</v>
      </c>
      <c r="M6061" s="15">
        <v>0</v>
      </c>
      <c r="N6061" s="14">
        <v>0</v>
      </c>
      <c r="O6061" s="16">
        <v>0</v>
      </c>
      <c r="P6061" s="16">
        <v>0</v>
      </c>
      <c r="Q6061" s="16">
        <v>0</v>
      </c>
      <c r="R6061" s="16">
        <f>Q6061*16.876/100</f>
        <v>0</v>
      </c>
      <c r="S6061" s="17">
        <f t="shared" si="658"/>
        <v>0</v>
      </c>
      <c r="T6061" s="16">
        <v>0</v>
      </c>
      <c r="U6061" s="18">
        <f t="shared" si="659"/>
        <v>6.86</v>
      </c>
      <c r="V6061" s="18">
        <f t="shared" si="660"/>
        <v>0</v>
      </c>
      <c r="W6061" s="18">
        <f t="shared" si="661"/>
        <v>0</v>
      </c>
      <c r="X6061" s="27"/>
      <c r="Y6061" s="19">
        <f t="shared" si="662"/>
        <v>0</v>
      </c>
      <c r="Z6061" s="18">
        <f t="shared" si="663"/>
        <v>0</v>
      </c>
      <c r="AA6061" s="12">
        <v>14</v>
      </c>
      <c r="AB6061" s="12">
        <v>-2541</v>
      </c>
      <c r="AC6061" s="28">
        <f>+I6061+Y6061-Z6061</f>
        <v>-11.82</v>
      </c>
      <c r="AD6061" s="20">
        <f t="shared" si="664"/>
        <v>20</v>
      </c>
      <c r="AE6061">
        <v>20</v>
      </c>
    </row>
    <row r="6062" spans="1:31" x14ac:dyDescent="0.25">
      <c r="A6062" s="9">
        <v>45291</v>
      </c>
      <c r="B6062" s="10" t="s">
        <v>491</v>
      </c>
      <c r="C6062" s="10" t="s">
        <v>282</v>
      </c>
      <c r="D6062" s="10" t="s">
        <v>29</v>
      </c>
      <c r="E6062" s="10" t="s">
        <v>30</v>
      </c>
      <c r="F6062" s="10"/>
      <c r="G6062" s="10">
        <v>0</v>
      </c>
      <c r="H6062" s="11">
        <f>SUMIFS(AA:AA,$A:$A,EOMONTH($A6062,-1),$B:$B,$B6062)</f>
        <v>233</v>
      </c>
      <c r="I6062" s="63">
        <f>ROUND(SUMIFS(AC:AC,$A:$A,EOMONTH($A6062,-1),$B:$B,$B6062),2)</f>
        <v>10.7</v>
      </c>
      <c r="J6062" s="11">
        <f>SUMIFS(AB:AB,$A:$A,EOMONTH($A6062,-1),$B:$B,$B6062)</f>
        <v>19761.740000000002</v>
      </c>
      <c r="K6062" s="13">
        <v>0</v>
      </c>
      <c r="L6062" s="25">
        <v>0</v>
      </c>
      <c r="M6062" s="15">
        <v>370</v>
      </c>
      <c r="N6062" s="14">
        <v>19366.39</v>
      </c>
      <c r="O6062" s="16">
        <v>0</v>
      </c>
      <c r="P6062" s="16">
        <v>0</v>
      </c>
      <c r="Q6062" s="16">
        <v>200</v>
      </c>
      <c r="R6062" s="16">
        <f>Q6062*16.876/100</f>
        <v>33.752000000000002</v>
      </c>
      <c r="S6062" s="17">
        <f t="shared" si="658"/>
        <v>233.75200000000001</v>
      </c>
      <c r="T6062" s="16">
        <v>10468</v>
      </c>
      <c r="U6062" s="18">
        <f t="shared" si="659"/>
        <v>0</v>
      </c>
      <c r="V6062" s="18">
        <f t="shared" si="660"/>
        <v>0</v>
      </c>
      <c r="W6062" s="18">
        <f t="shared" si="661"/>
        <v>0</v>
      </c>
      <c r="X6062" s="27"/>
      <c r="Y6062" s="19">
        <f t="shared" si="662"/>
        <v>0</v>
      </c>
      <c r="Z6062" s="18">
        <f t="shared" si="663"/>
        <v>0</v>
      </c>
      <c r="AA6062" s="12">
        <v>403</v>
      </c>
      <c r="AB6062" s="12">
        <v>28659.81</v>
      </c>
      <c r="AC6062" s="28">
        <f>+I6062+Y6062-Z6062</f>
        <v>10.7</v>
      </c>
      <c r="AD6062" s="20">
        <f t="shared" si="664"/>
        <v>0</v>
      </c>
      <c r="AE6062">
        <v>0</v>
      </c>
    </row>
    <row r="6063" spans="1:31" x14ac:dyDescent="0.25">
      <c r="A6063" s="9">
        <v>45291</v>
      </c>
      <c r="B6063" s="10" t="s">
        <v>492</v>
      </c>
      <c r="C6063" s="10" t="s">
        <v>282</v>
      </c>
      <c r="D6063" s="10" t="s">
        <v>40</v>
      </c>
      <c r="E6063" s="10" t="s">
        <v>30</v>
      </c>
      <c r="F6063" s="10">
        <v>450</v>
      </c>
      <c r="G6063" s="10">
        <v>490</v>
      </c>
      <c r="H6063" s="11">
        <f>SUMIFS(AA:AA,$A:$A,EOMONTH($A6063,-1),$B:$B,$B6063)</f>
        <v>9</v>
      </c>
      <c r="I6063" s="63">
        <f>ROUND(SUMIFS(AC:AC,$A:$A,EOMONTH($A6063,-1),$B:$B,$B6063),2)</f>
        <v>152.16999999999999</v>
      </c>
      <c r="J6063" s="11">
        <f>SUMIFS(AB:AB,$A:$A,EOMONTH($A6063,-1),$B:$B,$B6063)</f>
        <v>112.72</v>
      </c>
      <c r="K6063" s="13">
        <v>0</v>
      </c>
      <c r="L6063" s="25">
        <v>0</v>
      </c>
      <c r="M6063" s="15">
        <v>0</v>
      </c>
      <c r="N6063" s="14">
        <v>0</v>
      </c>
      <c r="O6063" s="16">
        <v>0</v>
      </c>
      <c r="P6063" s="16">
        <v>0</v>
      </c>
      <c r="Q6063" s="16">
        <v>0</v>
      </c>
      <c r="R6063" s="16">
        <f>Q6063*16.876/100</f>
        <v>0</v>
      </c>
      <c r="S6063" s="17">
        <f t="shared" si="658"/>
        <v>0</v>
      </c>
      <c r="T6063" s="16">
        <v>0</v>
      </c>
      <c r="U6063" s="18">
        <f t="shared" si="659"/>
        <v>4.41</v>
      </c>
      <c r="V6063" s="18">
        <f t="shared" si="660"/>
        <v>0</v>
      </c>
      <c r="W6063" s="18">
        <f t="shared" si="661"/>
        <v>0</v>
      </c>
      <c r="X6063" s="27"/>
      <c r="Y6063" s="19">
        <f t="shared" si="662"/>
        <v>0</v>
      </c>
      <c r="Z6063" s="18">
        <f t="shared" si="663"/>
        <v>0</v>
      </c>
      <c r="AA6063" s="12">
        <v>9</v>
      </c>
      <c r="AB6063" s="12">
        <v>112.72</v>
      </c>
      <c r="AC6063" s="28">
        <f>+I6063+Y6063-Z6063</f>
        <v>152.16999999999999</v>
      </c>
      <c r="AD6063" s="20">
        <f t="shared" si="664"/>
        <v>0</v>
      </c>
      <c r="AE6063">
        <v>0</v>
      </c>
    </row>
    <row r="6064" spans="1:31" x14ac:dyDescent="0.25">
      <c r="A6064" s="9">
        <v>45291</v>
      </c>
      <c r="B6064" s="10" t="s">
        <v>493</v>
      </c>
      <c r="C6064" s="10" t="s">
        <v>282</v>
      </c>
      <c r="D6064" s="10" t="s">
        <v>29</v>
      </c>
      <c r="E6064" s="10" t="s">
        <v>30</v>
      </c>
      <c r="F6064" s="10"/>
      <c r="G6064" s="10">
        <v>0</v>
      </c>
      <c r="H6064" s="11">
        <f>SUMIFS(AA:AA,$A:$A,EOMONTH($A6064,-1),$B:$B,$B6064)</f>
        <v>312</v>
      </c>
      <c r="I6064" s="63">
        <f>ROUND(SUMIFS(AC:AC,$A:$A,EOMONTH($A6064,-1),$B:$B,$B6064),2)</f>
        <v>23.84</v>
      </c>
      <c r="J6064" s="11">
        <f>SUMIFS(AB:AB,$A:$A,EOMONTH($A6064,-1),$B:$B,$B6064)</f>
        <v>24475.040000000001</v>
      </c>
      <c r="K6064" s="13">
        <v>0</v>
      </c>
      <c r="L6064" s="25">
        <v>0</v>
      </c>
      <c r="M6064" s="15">
        <v>510</v>
      </c>
      <c r="N6064" s="14">
        <v>26660.34</v>
      </c>
      <c r="O6064" s="16">
        <v>0</v>
      </c>
      <c r="P6064" s="16">
        <v>0</v>
      </c>
      <c r="Q6064" s="16">
        <v>400</v>
      </c>
      <c r="R6064" s="16">
        <f>Q6064*16.876/100</f>
        <v>67.504000000000005</v>
      </c>
      <c r="S6064" s="17">
        <f t="shared" si="658"/>
        <v>467.50400000000002</v>
      </c>
      <c r="T6064" s="16">
        <v>20912</v>
      </c>
      <c r="U6064" s="18">
        <f t="shared" si="659"/>
        <v>0</v>
      </c>
      <c r="V6064" s="18">
        <f t="shared" si="660"/>
        <v>0</v>
      </c>
      <c r="W6064" s="18">
        <f t="shared" si="661"/>
        <v>0</v>
      </c>
      <c r="X6064" s="27"/>
      <c r="Y6064" s="19">
        <f t="shared" si="662"/>
        <v>0</v>
      </c>
      <c r="Z6064" s="18">
        <f t="shared" si="663"/>
        <v>0</v>
      </c>
      <c r="AA6064" s="12">
        <v>422</v>
      </c>
      <c r="AB6064" s="12">
        <v>30225.31</v>
      </c>
      <c r="AC6064" s="28">
        <f>+I6064+Y6064-Z6064</f>
        <v>23.84</v>
      </c>
      <c r="AD6064" s="20">
        <f t="shared" si="664"/>
        <v>0</v>
      </c>
      <c r="AE6064">
        <v>0</v>
      </c>
    </row>
    <row r="6065" spans="1:31" x14ac:dyDescent="0.25">
      <c r="A6065" s="9">
        <v>45291</v>
      </c>
      <c r="B6065" s="10" t="s">
        <v>494</v>
      </c>
      <c r="C6065" s="10" t="s">
        <v>282</v>
      </c>
      <c r="D6065" s="10" t="s">
        <v>29</v>
      </c>
      <c r="E6065" s="10" t="s">
        <v>30</v>
      </c>
      <c r="F6065" s="10"/>
      <c r="G6065" s="10">
        <v>0</v>
      </c>
      <c r="H6065" s="11">
        <f>SUMIFS(AA:AA,$A:$A,EOMONTH($A6065,-1),$B:$B,$B6065)</f>
        <v>132</v>
      </c>
      <c r="I6065" s="63">
        <f>ROUND(SUMIFS(AC:AC,$A:$A,EOMONTH($A6065,-1),$B:$B,$B6065),2)</f>
        <v>1.1299999999999999</v>
      </c>
      <c r="J6065" s="11">
        <f>SUMIFS(AB:AB,$A:$A,EOMONTH($A6065,-1),$B:$B,$B6065)</f>
        <v>6818.47</v>
      </c>
      <c r="K6065" s="13">
        <v>0</v>
      </c>
      <c r="L6065" s="25">
        <v>0</v>
      </c>
      <c r="M6065" s="15">
        <v>540</v>
      </c>
      <c r="N6065" s="14">
        <v>28159.98</v>
      </c>
      <c r="O6065" s="16">
        <v>0</v>
      </c>
      <c r="P6065" s="16">
        <v>0</v>
      </c>
      <c r="Q6065" s="16">
        <v>400</v>
      </c>
      <c r="R6065" s="16">
        <f>Q6065*16.876/100</f>
        <v>67.504000000000005</v>
      </c>
      <c r="S6065" s="17">
        <f t="shared" si="658"/>
        <v>467.50400000000002</v>
      </c>
      <c r="T6065" s="16">
        <v>20860</v>
      </c>
      <c r="U6065" s="18">
        <f t="shared" si="659"/>
        <v>0</v>
      </c>
      <c r="V6065" s="18">
        <f t="shared" si="660"/>
        <v>0</v>
      </c>
      <c r="W6065" s="18">
        <f t="shared" si="661"/>
        <v>0</v>
      </c>
      <c r="X6065" s="27"/>
      <c r="Y6065" s="19">
        <f t="shared" si="662"/>
        <v>0</v>
      </c>
      <c r="Z6065" s="18">
        <f t="shared" si="663"/>
        <v>0</v>
      </c>
      <c r="AA6065" s="12">
        <v>272</v>
      </c>
      <c r="AB6065" s="12">
        <v>14119.21</v>
      </c>
      <c r="AC6065" s="28">
        <f>+I6065+Y6065-Z6065</f>
        <v>1.1299999999999999</v>
      </c>
      <c r="AD6065" s="20">
        <f t="shared" si="664"/>
        <v>0</v>
      </c>
      <c r="AE6065">
        <v>0</v>
      </c>
    </row>
    <row r="6066" spans="1:31" x14ac:dyDescent="0.25">
      <c r="A6066" s="9">
        <v>45291</v>
      </c>
      <c r="B6066" s="10" t="s">
        <v>495</v>
      </c>
      <c r="C6066" s="10" t="s">
        <v>282</v>
      </c>
      <c r="D6066" s="10" t="s">
        <v>40</v>
      </c>
      <c r="E6066" s="10" t="s">
        <v>30</v>
      </c>
      <c r="F6066" s="10">
        <v>450</v>
      </c>
      <c r="G6066" s="10">
        <v>490</v>
      </c>
      <c r="H6066" s="11">
        <f>SUMIFS(AA:AA,$A:$A,EOMONTH($A6066,-1),$B:$B,$B6066)</f>
        <v>931</v>
      </c>
      <c r="I6066" s="63">
        <f>ROUND(SUMIFS(AC:AC,$A:$A,EOMONTH($A6066,-1),$B:$B,$B6066),2)</f>
        <v>510.43</v>
      </c>
      <c r="J6066" s="11">
        <f>SUMIFS(AB:AB,$A:$A,EOMONTH($A6066,-1),$B:$B,$B6066)</f>
        <v>50896.24</v>
      </c>
      <c r="K6066" s="13">
        <v>0</v>
      </c>
      <c r="L6066" s="25">
        <v>0</v>
      </c>
      <c r="M6066" s="15">
        <v>532</v>
      </c>
      <c r="N6066" s="14">
        <v>27812.29</v>
      </c>
      <c r="O6066" s="16">
        <v>0</v>
      </c>
      <c r="P6066" s="16">
        <v>0</v>
      </c>
      <c r="Q6066" s="16">
        <v>400</v>
      </c>
      <c r="R6066" s="16">
        <f>Q6066*16.876/100</f>
        <v>67.504000000000005</v>
      </c>
      <c r="S6066" s="17">
        <f t="shared" si="658"/>
        <v>467.50400000000002</v>
      </c>
      <c r="T6066" s="16">
        <v>20912</v>
      </c>
      <c r="U6066" s="18">
        <f t="shared" si="659"/>
        <v>456.19</v>
      </c>
      <c r="V6066" s="18">
        <f t="shared" si="660"/>
        <v>239.4</v>
      </c>
      <c r="W6066" s="18">
        <f t="shared" si="661"/>
        <v>40.192866000000002</v>
      </c>
      <c r="X6066" s="27"/>
      <c r="Y6066" s="19">
        <f t="shared" si="662"/>
        <v>279.59286600000001</v>
      </c>
      <c r="Z6066" s="18">
        <f t="shared" si="663"/>
        <v>0</v>
      </c>
      <c r="AA6066" s="12">
        <v>1063</v>
      </c>
      <c r="AB6066" s="12">
        <v>58604.93</v>
      </c>
      <c r="AC6066" s="28">
        <f>+I6066+Y6066-Z6066</f>
        <v>790.02286600000002</v>
      </c>
      <c r="AD6066" s="20">
        <f t="shared" si="664"/>
        <v>0</v>
      </c>
      <c r="AE6066">
        <v>0</v>
      </c>
    </row>
    <row r="6067" spans="1:31" x14ac:dyDescent="0.25">
      <c r="A6067" s="9">
        <v>45291</v>
      </c>
      <c r="B6067" s="10" t="s">
        <v>496</v>
      </c>
      <c r="C6067" s="10" t="s">
        <v>282</v>
      </c>
      <c r="D6067" s="10" t="s">
        <v>40</v>
      </c>
      <c r="E6067" s="10" t="s">
        <v>30</v>
      </c>
      <c r="F6067" s="10">
        <v>450</v>
      </c>
      <c r="G6067" s="10">
        <v>490</v>
      </c>
      <c r="H6067" s="11">
        <f>SUMIFS(AA:AA,$A:$A,EOMONTH($A6067,-1),$B:$B,$B6067)</f>
        <v>154</v>
      </c>
      <c r="I6067" s="63">
        <f>ROUND(SUMIFS(AC:AC,$A:$A,EOMONTH($A6067,-1),$B:$B,$B6067),2)</f>
        <v>-23.3</v>
      </c>
      <c r="J6067" s="11">
        <f>SUMIFS(AB:AB,$A:$A,EOMONTH($A6067,-1),$B:$B,$B6067)</f>
        <v>18249</v>
      </c>
      <c r="K6067" s="13">
        <v>0</v>
      </c>
      <c r="L6067" s="25">
        <v>0</v>
      </c>
      <c r="M6067" s="15">
        <v>0</v>
      </c>
      <c r="N6067" s="14">
        <v>0</v>
      </c>
      <c r="O6067" s="16">
        <v>0</v>
      </c>
      <c r="P6067" s="16">
        <v>0</v>
      </c>
      <c r="Q6067" s="16">
        <v>0</v>
      </c>
      <c r="R6067" s="16">
        <f>Q6067*16.876/100</f>
        <v>0</v>
      </c>
      <c r="S6067" s="17">
        <f t="shared" si="658"/>
        <v>0</v>
      </c>
      <c r="T6067" s="16">
        <v>0</v>
      </c>
      <c r="U6067" s="18">
        <f t="shared" si="659"/>
        <v>75.459999999999994</v>
      </c>
      <c r="V6067" s="18">
        <f t="shared" si="660"/>
        <v>0</v>
      </c>
      <c r="W6067" s="18">
        <f t="shared" si="661"/>
        <v>0</v>
      </c>
      <c r="X6067" s="27"/>
      <c r="Y6067" s="19">
        <f t="shared" si="662"/>
        <v>0</v>
      </c>
      <c r="Z6067" s="18">
        <f t="shared" si="663"/>
        <v>0</v>
      </c>
      <c r="AA6067" s="12">
        <v>154</v>
      </c>
      <c r="AB6067" s="12">
        <v>18249</v>
      </c>
      <c r="AC6067" s="28">
        <f>+I6067+Y6067-Z6067</f>
        <v>-23.3</v>
      </c>
      <c r="AD6067" s="20">
        <f t="shared" si="664"/>
        <v>30</v>
      </c>
      <c r="AE6067">
        <v>30</v>
      </c>
    </row>
    <row r="6068" spans="1:31" x14ac:dyDescent="0.25">
      <c r="A6068" s="9">
        <v>45291</v>
      </c>
      <c r="B6068" s="10" t="s">
        <v>497</v>
      </c>
      <c r="C6068" s="10" t="s">
        <v>282</v>
      </c>
      <c r="D6068" s="10" t="s">
        <v>29</v>
      </c>
      <c r="E6068" s="10" t="s">
        <v>30</v>
      </c>
      <c r="F6068" s="10"/>
      <c r="G6068" s="10">
        <v>0</v>
      </c>
      <c r="H6068" s="11">
        <f>SUMIFS(AA:AA,$A:$A,EOMONTH($A6068,-1),$B:$B,$B6068)</f>
        <v>-30</v>
      </c>
      <c r="I6068" s="63">
        <f>ROUND(SUMIFS(AC:AC,$A:$A,EOMONTH($A6068,-1),$B:$B,$B6068),2)</f>
        <v>0</v>
      </c>
      <c r="J6068" s="11">
        <f>SUMIFS(AB:AB,$A:$A,EOMONTH($A6068,-1),$B:$B,$B6068)</f>
        <v>-4083.6</v>
      </c>
      <c r="K6068" s="13">
        <v>0</v>
      </c>
      <c r="L6068" s="25">
        <v>0</v>
      </c>
      <c r="M6068" s="15">
        <v>0</v>
      </c>
      <c r="N6068" s="14">
        <v>0</v>
      </c>
      <c r="O6068" s="16">
        <v>0</v>
      </c>
      <c r="P6068" s="16">
        <v>0</v>
      </c>
      <c r="Q6068" s="16">
        <v>0</v>
      </c>
      <c r="R6068" s="16">
        <f>Q6068*16.876/100</f>
        <v>0</v>
      </c>
      <c r="S6068" s="17">
        <f t="shared" si="658"/>
        <v>0</v>
      </c>
      <c r="T6068" s="16">
        <v>0</v>
      </c>
      <c r="U6068" s="18">
        <f t="shared" si="659"/>
        <v>0</v>
      </c>
      <c r="V6068" s="18">
        <f t="shared" si="660"/>
        <v>0</v>
      </c>
      <c r="W6068" s="18">
        <f t="shared" si="661"/>
        <v>0</v>
      </c>
      <c r="X6068" s="27"/>
      <c r="Y6068" s="19">
        <f t="shared" si="662"/>
        <v>0</v>
      </c>
      <c r="Z6068" s="18">
        <f t="shared" si="663"/>
        <v>0</v>
      </c>
      <c r="AA6068" s="12">
        <v>-30</v>
      </c>
      <c r="AB6068" s="12">
        <v>-4083.6</v>
      </c>
      <c r="AC6068" s="28">
        <f>+I6068+Y6068-Z6068</f>
        <v>0</v>
      </c>
      <c r="AD6068" s="20">
        <f t="shared" si="664"/>
        <v>0</v>
      </c>
      <c r="AE6068">
        <v>0</v>
      </c>
    </row>
    <row r="6069" spans="1:31" x14ac:dyDescent="0.25">
      <c r="A6069" s="9">
        <v>45291</v>
      </c>
      <c r="B6069" s="10" t="s">
        <v>498</v>
      </c>
      <c r="C6069" s="10" t="s">
        <v>282</v>
      </c>
      <c r="D6069" s="10" t="s">
        <v>40</v>
      </c>
      <c r="E6069" s="10" t="s">
        <v>30</v>
      </c>
      <c r="F6069" s="10">
        <v>605</v>
      </c>
      <c r="G6069" s="10">
        <v>659</v>
      </c>
      <c r="H6069" s="11">
        <f>SUMIFS(AA:AA,$A:$A,EOMONTH($A6069,-1),$B:$B,$B6069)</f>
        <v>-20</v>
      </c>
      <c r="I6069" s="63">
        <f>ROUND(SUMIFS(AC:AC,$A:$A,EOMONTH($A6069,-1),$B:$B,$B6069),2)</f>
        <v>-16.25</v>
      </c>
      <c r="J6069" s="11">
        <f>SUMIFS(AB:AB,$A:$A,EOMONTH($A6069,-1),$B:$B,$B6069)</f>
        <v>-2951.6</v>
      </c>
      <c r="K6069" s="13">
        <v>0</v>
      </c>
      <c r="L6069" s="25">
        <v>0</v>
      </c>
      <c r="M6069" s="15">
        <v>0</v>
      </c>
      <c r="N6069" s="14">
        <v>0</v>
      </c>
      <c r="O6069" s="16">
        <v>0</v>
      </c>
      <c r="P6069" s="16">
        <v>0</v>
      </c>
      <c r="Q6069" s="16">
        <v>0</v>
      </c>
      <c r="R6069" s="16">
        <f>Q6069*16.876/100</f>
        <v>0</v>
      </c>
      <c r="S6069" s="17">
        <f t="shared" si="658"/>
        <v>0</v>
      </c>
      <c r="T6069" s="16">
        <v>0</v>
      </c>
      <c r="U6069" s="18">
        <f t="shared" si="659"/>
        <v>-13.18</v>
      </c>
      <c r="V6069" s="18">
        <f t="shared" si="660"/>
        <v>0</v>
      </c>
      <c r="W6069" s="18">
        <f t="shared" si="661"/>
        <v>0</v>
      </c>
      <c r="X6069" s="27"/>
      <c r="Y6069" s="19">
        <f t="shared" si="662"/>
        <v>0</v>
      </c>
      <c r="Z6069" s="18">
        <f t="shared" si="663"/>
        <v>0</v>
      </c>
      <c r="AA6069" s="12">
        <v>-20</v>
      </c>
      <c r="AB6069" s="12">
        <v>-2951.6</v>
      </c>
      <c r="AC6069" s="28">
        <f>+I6069+Y6069-Z6069</f>
        <v>-16.25</v>
      </c>
      <c r="AD6069" s="20">
        <f t="shared" si="664"/>
        <v>20</v>
      </c>
      <c r="AE6069">
        <v>20</v>
      </c>
    </row>
    <row r="6070" spans="1:31" x14ac:dyDescent="0.25">
      <c r="A6070" s="9">
        <v>45291</v>
      </c>
      <c r="B6070" s="10" t="s">
        <v>499</v>
      </c>
      <c r="C6070" s="10" t="s">
        <v>282</v>
      </c>
      <c r="D6070" s="10" t="s">
        <v>40</v>
      </c>
      <c r="E6070" s="10" t="s">
        <v>30</v>
      </c>
      <c r="F6070" s="10">
        <v>605</v>
      </c>
      <c r="G6070" s="10">
        <v>659</v>
      </c>
      <c r="H6070" s="11">
        <f>SUMIFS(AA:AA,$A:$A,EOMONTH($A6070,-1),$B:$B,$B6070)</f>
        <v>-25</v>
      </c>
      <c r="I6070" s="63">
        <f>ROUND(SUMIFS(AC:AC,$A:$A,EOMONTH($A6070,-1),$B:$B,$B6070),2)</f>
        <v>-16.48</v>
      </c>
      <c r="J6070" s="11">
        <f>SUMIFS(AB:AB,$A:$A,EOMONTH($A6070,-1),$B:$B,$B6070)</f>
        <v>-3280</v>
      </c>
      <c r="K6070" s="13">
        <v>0</v>
      </c>
      <c r="L6070" s="25">
        <v>0</v>
      </c>
      <c r="M6070" s="15">
        <v>0</v>
      </c>
      <c r="N6070" s="14">
        <v>0</v>
      </c>
      <c r="O6070" s="16">
        <v>0</v>
      </c>
      <c r="P6070" s="16">
        <v>0</v>
      </c>
      <c r="Q6070" s="16">
        <v>0</v>
      </c>
      <c r="R6070" s="16">
        <f>Q6070*16.876/100</f>
        <v>0</v>
      </c>
      <c r="S6070" s="17">
        <f t="shared" si="658"/>
        <v>0</v>
      </c>
      <c r="T6070" s="16">
        <v>0</v>
      </c>
      <c r="U6070" s="18">
        <f t="shared" si="659"/>
        <v>-16.475000000000001</v>
      </c>
      <c r="V6070" s="18">
        <f t="shared" si="660"/>
        <v>0</v>
      </c>
      <c r="W6070" s="18">
        <f t="shared" si="661"/>
        <v>0</v>
      </c>
      <c r="X6070" s="27"/>
      <c r="Y6070" s="19">
        <f t="shared" si="662"/>
        <v>0</v>
      </c>
      <c r="Z6070" s="18">
        <f t="shared" si="663"/>
        <v>0</v>
      </c>
      <c r="AA6070" s="12">
        <v>-25</v>
      </c>
      <c r="AB6070" s="12">
        <v>-3280</v>
      </c>
      <c r="AC6070" s="28">
        <f>+I6070+Y6070-Z6070</f>
        <v>-16.48</v>
      </c>
      <c r="AD6070" s="20">
        <f t="shared" si="664"/>
        <v>20</v>
      </c>
      <c r="AE6070">
        <v>20</v>
      </c>
    </row>
    <row r="6071" spans="1:31" x14ac:dyDescent="0.25">
      <c r="A6071" s="9">
        <v>45291</v>
      </c>
      <c r="B6071" s="10" t="s">
        <v>500</v>
      </c>
      <c r="C6071" s="10" t="s">
        <v>282</v>
      </c>
      <c r="D6071" s="10" t="s">
        <v>29</v>
      </c>
      <c r="E6071" s="10" t="s">
        <v>30</v>
      </c>
      <c r="F6071" s="10"/>
      <c r="G6071" s="10">
        <v>0</v>
      </c>
      <c r="H6071" s="11">
        <f>SUMIFS(AA:AA,$A:$A,EOMONTH($A6071,-1),$B:$B,$B6071)</f>
        <v>-57</v>
      </c>
      <c r="I6071" s="63">
        <f>ROUND(SUMIFS(AC:AC,$A:$A,EOMONTH($A6071,-1),$B:$B,$B6071),2)</f>
        <v>0</v>
      </c>
      <c r="J6071" s="11">
        <f>SUMIFS(AB:AB,$A:$A,EOMONTH($A6071,-1),$B:$B,$B6071)</f>
        <v>-8217.24</v>
      </c>
      <c r="K6071" s="13">
        <v>0</v>
      </c>
      <c r="L6071" s="25">
        <v>0</v>
      </c>
      <c r="M6071" s="15">
        <v>0</v>
      </c>
      <c r="N6071" s="14">
        <v>0</v>
      </c>
      <c r="O6071" s="16">
        <v>0</v>
      </c>
      <c r="P6071" s="16">
        <v>0</v>
      </c>
      <c r="Q6071" s="16">
        <v>0</v>
      </c>
      <c r="R6071" s="16">
        <f>Q6071*16.876/100</f>
        <v>0</v>
      </c>
      <c r="S6071" s="17">
        <f t="shared" si="658"/>
        <v>0</v>
      </c>
      <c r="T6071" s="16">
        <v>0</v>
      </c>
      <c r="U6071" s="18">
        <f t="shared" si="659"/>
        <v>0</v>
      </c>
      <c r="V6071" s="18">
        <f t="shared" si="660"/>
        <v>0</v>
      </c>
      <c r="W6071" s="18">
        <f t="shared" si="661"/>
        <v>0</v>
      </c>
      <c r="X6071" s="27"/>
      <c r="Y6071" s="19">
        <f t="shared" si="662"/>
        <v>0</v>
      </c>
      <c r="Z6071" s="18">
        <f t="shared" si="663"/>
        <v>0</v>
      </c>
      <c r="AA6071" s="12">
        <v>-57</v>
      </c>
      <c r="AB6071" s="12">
        <v>-8217.24</v>
      </c>
      <c r="AC6071" s="28">
        <f>+I6071+Y6071-Z6071</f>
        <v>0</v>
      </c>
      <c r="AD6071" s="20">
        <f t="shared" si="664"/>
        <v>0</v>
      </c>
      <c r="AE6071">
        <v>0</v>
      </c>
    </row>
    <row r="6072" spans="1:31" x14ac:dyDescent="0.25">
      <c r="A6072" s="9">
        <v>45291</v>
      </c>
      <c r="B6072" s="10" t="s">
        <v>501</v>
      </c>
      <c r="C6072" s="10" t="s">
        <v>282</v>
      </c>
      <c r="D6072" s="10" t="s">
        <v>40</v>
      </c>
      <c r="E6072" s="10" t="s">
        <v>30</v>
      </c>
      <c r="F6072" s="10">
        <v>605</v>
      </c>
      <c r="G6072" s="10">
        <v>659</v>
      </c>
      <c r="H6072" s="11">
        <f>SUMIFS(AA:AA,$A:$A,EOMONTH($A6072,-1),$B:$B,$B6072)</f>
        <v>-25</v>
      </c>
      <c r="I6072" s="63">
        <f>ROUND(SUMIFS(AC:AC,$A:$A,EOMONTH($A6072,-1),$B:$B,$B6072),2)</f>
        <v>-13.18</v>
      </c>
      <c r="J6072" s="11">
        <f>SUMIFS(AB:AB,$A:$A,EOMONTH($A6072,-1),$B:$B,$B6072)</f>
        <v>-3304.6</v>
      </c>
      <c r="K6072" s="13">
        <v>0</v>
      </c>
      <c r="L6072" s="25">
        <v>0</v>
      </c>
      <c r="M6072" s="15">
        <v>0</v>
      </c>
      <c r="N6072" s="14">
        <v>0</v>
      </c>
      <c r="O6072" s="16">
        <v>0</v>
      </c>
      <c r="P6072" s="16">
        <v>0</v>
      </c>
      <c r="Q6072" s="16">
        <v>0</v>
      </c>
      <c r="R6072" s="16">
        <f>Q6072*16.876/100</f>
        <v>0</v>
      </c>
      <c r="S6072" s="17">
        <f t="shared" si="658"/>
        <v>0</v>
      </c>
      <c r="T6072" s="16">
        <v>0</v>
      </c>
      <c r="U6072" s="18">
        <f t="shared" si="659"/>
        <v>-16.475000000000001</v>
      </c>
      <c r="V6072" s="18">
        <f t="shared" si="660"/>
        <v>0</v>
      </c>
      <c r="W6072" s="18">
        <f t="shared" si="661"/>
        <v>0</v>
      </c>
      <c r="X6072" s="27"/>
      <c r="Y6072" s="19">
        <f t="shared" si="662"/>
        <v>0</v>
      </c>
      <c r="Z6072" s="18">
        <f t="shared" si="663"/>
        <v>0</v>
      </c>
      <c r="AA6072" s="12">
        <v>-25</v>
      </c>
      <c r="AB6072" s="12">
        <v>-3304.6</v>
      </c>
      <c r="AC6072" s="28">
        <f>+I6072+Y6072-Z6072</f>
        <v>-13.18</v>
      </c>
      <c r="AD6072" s="20">
        <f t="shared" si="664"/>
        <v>20</v>
      </c>
      <c r="AE6072">
        <v>20</v>
      </c>
    </row>
    <row r="6073" spans="1:31" x14ac:dyDescent="0.25">
      <c r="A6073" s="9">
        <v>45291</v>
      </c>
      <c r="B6073" s="10" t="s">
        <v>502</v>
      </c>
      <c r="C6073" s="10" t="s">
        <v>282</v>
      </c>
      <c r="D6073" s="10" t="s">
        <v>40</v>
      </c>
      <c r="E6073" s="10" t="s">
        <v>30</v>
      </c>
      <c r="F6073" s="10">
        <v>605</v>
      </c>
      <c r="G6073" s="10">
        <v>659</v>
      </c>
      <c r="H6073" s="11">
        <f>SUMIFS(AA:AA,$A:$A,EOMONTH($A6073,-1),$B:$B,$B6073)</f>
        <v>-35</v>
      </c>
      <c r="I6073" s="63">
        <f>ROUND(SUMIFS(AC:AC,$A:$A,EOMONTH($A6073,-1),$B:$B,$B6073),2)</f>
        <v>-16.48</v>
      </c>
      <c r="J6073" s="11">
        <f>SUMIFS(AB:AB,$A:$A,EOMONTH($A6073,-1),$B:$B,$B6073)</f>
        <v>-4641.2</v>
      </c>
      <c r="K6073" s="13">
        <v>0</v>
      </c>
      <c r="L6073" s="25">
        <v>0</v>
      </c>
      <c r="M6073" s="15">
        <v>0</v>
      </c>
      <c r="N6073" s="14">
        <v>0</v>
      </c>
      <c r="O6073" s="16">
        <v>0</v>
      </c>
      <c r="P6073" s="16">
        <v>0</v>
      </c>
      <c r="Q6073" s="16">
        <v>0</v>
      </c>
      <c r="R6073" s="16">
        <f>Q6073*16.876/100</f>
        <v>0</v>
      </c>
      <c r="S6073" s="17">
        <f t="shared" si="658"/>
        <v>0</v>
      </c>
      <c r="T6073" s="16">
        <v>0</v>
      </c>
      <c r="U6073" s="18">
        <f t="shared" si="659"/>
        <v>-23.065000000000001</v>
      </c>
      <c r="V6073" s="18">
        <f t="shared" si="660"/>
        <v>0</v>
      </c>
      <c r="W6073" s="18">
        <f t="shared" si="661"/>
        <v>0</v>
      </c>
      <c r="X6073" s="27"/>
      <c r="Y6073" s="19">
        <f t="shared" si="662"/>
        <v>0</v>
      </c>
      <c r="Z6073" s="18">
        <f t="shared" si="663"/>
        <v>0</v>
      </c>
      <c r="AA6073" s="12">
        <v>-35</v>
      </c>
      <c r="AB6073" s="12">
        <v>-4641.2</v>
      </c>
      <c r="AC6073" s="28">
        <f>+I6073+Y6073-Z6073</f>
        <v>-16.48</v>
      </c>
      <c r="AD6073" s="20">
        <f t="shared" si="664"/>
        <v>20</v>
      </c>
      <c r="AE6073">
        <v>20</v>
      </c>
    </row>
    <row r="6074" spans="1:31" x14ac:dyDescent="0.25">
      <c r="A6074" s="9">
        <v>45291</v>
      </c>
      <c r="B6074" s="10" t="s">
        <v>503</v>
      </c>
      <c r="C6074" s="10" t="s">
        <v>282</v>
      </c>
      <c r="D6074" s="10" t="s">
        <v>40</v>
      </c>
      <c r="E6074" s="10" t="s">
        <v>30</v>
      </c>
      <c r="F6074" s="10">
        <v>605</v>
      </c>
      <c r="G6074" s="10">
        <v>659</v>
      </c>
      <c r="H6074" s="11">
        <f>SUMIFS(AA:AA,$A:$A,EOMONTH($A6074,-1),$B:$B,$B6074)</f>
        <v>-35</v>
      </c>
      <c r="I6074" s="63">
        <f>ROUND(SUMIFS(AC:AC,$A:$A,EOMONTH($A6074,-1),$B:$B,$B6074),2)</f>
        <v>-16.48</v>
      </c>
      <c r="J6074" s="11">
        <f>SUMIFS(AB:AB,$A:$A,EOMONTH($A6074,-1),$B:$B,$B6074)</f>
        <v>-4641.2</v>
      </c>
      <c r="K6074" s="13">
        <v>0</v>
      </c>
      <c r="L6074" s="25">
        <v>0</v>
      </c>
      <c r="M6074" s="15">
        <v>0</v>
      </c>
      <c r="N6074" s="14">
        <v>0</v>
      </c>
      <c r="O6074" s="16">
        <v>0</v>
      </c>
      <c r="P6074" s="16">
        <v>0</v>
      </c>
      <c r="Q6074" s="16">
        <v>0</v>
      </c>
      <c r="R6074" s="16">
        <f>Q6074*16.876/100</f>
        <v>0</v>
      </c>
      <c r="S6074" s="17">
        <f t="shared" si="658"/>
        <v>0</v>
      </c>
      <c r="T6074" s="16">
        <v>0</v>
      </c>
      <c r="U6074" s="18">
        <f t="shared" si="659"/>
        <v>-23.065000000000001</v>
      </c>
      <c r="V6074" s="18">
        <f t="shared" si="660"/>
        <v>0</v>
      </c>
      <c r="W6074" s="18">
        <f t="shared" si="661"/>
        <v>0</v>
      </c>
      <c r="X6074" s="27"/>
      <c r="Y6074" s="19">
        <f t="shared" si="662"/>
        <v>0</v>
      </c>
      <c r="Z6074" s="18">
        <f t="shared" si="663"/>
        <v>0</v>
      </c>
      <c r="AA6074" s="12">
        <v>-35</v>
      </c>
      <c r="AB6074" s="12">
        <v>-4641.2</v>
      </c>
      <c r="AC6074" s="28">
        <f>+I6074+Y6074-Z6074</f>
        <v>-16.48</v>
      </c>
      <c r="AD6074" s="20">
        <f t="shared" si="664"/>
        <v>20</v>
      </c>
      <c r="AE6074">
        <v>20</v>
      </c>
    </row>
    <row r="6075" spans="1:31" x14ac:dyDescent="0.25">
      <c r="A6075" s="9">
        <v>45291</v>
      </c>
      <c r="B6075" s="10" t="s">
        <v>504</v>
      </c>
      <c r="C6075" s="10" t="s">
        <v>282</v>
      </c>
      <c r="D6075" s="10" t="s">
        <v>40</v>
      </c>
      <c r="E6075" s="10" t="s">
        <v>30</v>
      </c>
      <c r="F6075" s="10">
        <v>1100</v>
      </c>
      <c r="G6075" s="10">
        <v>1199</v>
      </c>
      <c r="H6075" s="11">
        <f>SUMIFS(AA:AA,$A:$A,EOMONTH($A6075,-1),$B:$B,$B6075)</f>
        <v>2</v>
      </c>
      <c r="I6075" s="63">
        <f>ROUND(SUMIFS(AC:AC,$A:$A,EOMONTH($A6075,-1),$B:$B,$B6075),2)</f>
        <v>1.25</v>
      </c>
      <c r="J6075" s="11">
        <f>SUMIFS(AB:AB,$A:$A,EOMONTH($A6075,-1),$B:$B,$B6075)</f>
        <v>830.5</v>
      </c>
      <c r="K6075" s="13">
        <v>0</v>
      </c>
      <c r="L6075" s="25">
        <v>0</v>
      </c>
      <c r="M6075" s="15">
        <v>0</v>
      </c>
      <c r="N6075" s="14">
        <v>0</v>
      </c>
      <c r="O6075" s="16">
        <v>0</v>
      </c>
      <c r="P6075" s="16">
        <v>0</v>
      </c>
      <c r="Q6075" s="16">
        <v>0</v>
      </c>
      <c r="R6075" s="16">
        <f>Q6075*16.876/100</f>
        <v>0</v>
      </c>
      <c r="S6075" s="17">
        <f t="shared" si="658"/>
        <v>0</v>
      </c>
      <c r="T6075" s="16">
        <v>0</v>
      </c>
      <c r="U6075" s="18">
        <f t="shared" si="659"/>
        <v>2.3980000000000001</v>
      </c>
      <c r="V6075" s="18">
        <f t="shared" si="660"/>
        <v>0</v>
      </c>
      <c r="W6075" s="18">
        <f t="shared" si="661"/>
        <v>0</v>
      </c>
      <c r="X6075" s="27"/>
      <c r="Y6075" s="19">
        <f t="shared" si="662"/>
        <v>0</v>
      </c>
      <c r="Z6075" s="18">
        <f t="shared" si="663"/>
        <v>0</v>
      </c>
      <c r="AA6075" s="12">
        <v>2</v>
      </c>
      <c r="AB6075" s="12">
        <v>830.5</v>
      </c>
      <c r="AC6075" s="28">
        <f>+I6075+Y6075-Z6075</f>
        <v>1.25</v>
      </c>
      <c r="AD6075" s="20">
        <f t="shared" si="664"/>
        <v>0</v>
      </c>
      <c r="AE6075">
        <v>0</v>
      </c>
    </row>
    <row r="6076" spans="1:31" x14ac:dyDescent="0.25">
      <c r="A6076" s="9">
        <v>45291</v>
      </c>
      <c r="B6076" s="10" t="s">
        <v>505</v>
      </c>
      <c r="C6076" s="10" t="s">
        <v>282</v>
      </c>
      <c r="D6076" s="10" t="s">
        <v>40</v>
      </c>
      <c r="E6076" s="10" t="s">
        <v>30</v>
      </c>
      <c r="F6076" s="10">
        <v>1100</v>
      </c>
      <c r="G6076" s="10">
        <v>1199</v>
      </c>
      <c r="H6076" s="11">
        <f>SUMIFS(AA:AA,$A:$A,EOMONTH($A6076,-1),$B:$B,$B6076)</f>
        <v>46</v>
      </c>
      <c r="I6076" s="63">
        <f>ROUND(SUMIFS(AC:AC,$A:$A,EOMONTH($A6076,-1),$B:$B,$B6076),2)</f>
        <v>-63.7</v>
      </c>
      <c r="J6076" s="11">
        <f>SUMIFS(AB:AB,$A:$A,EOMONTH($A6076,-1),$B:$B,$B6076)</f>
        <v>10696.98</v>
      </c>
      <c r="K6076" s="13">
        <v>0</v>
      </c>
      <c r="L6076" s="25">
        <v>0</v>
      </c>
      <c r="M6076" s="15">
        <v>0</v>
      </c>
      <c r="N6076" s="14">
        <v>0</v>
      </c>
      <c r="O6076" s="16">
        <v>7</v>
      </c>
      <c r="P6076" s="16">
        <v>2096.9</v>
      </c>
      <c r="Q6076" s="16">
        <v>0</v>
      </c>
      <c r="R6076" s="16">
        <f>Q6076*16.876/100</f>
        <v>0</v>
      </c>
      <c r="S6076" s="17">
        <f t="shared" si="658"/>
        <v>0</v>
      </c>
      <c r="T6076" s="16">
        <v>0</v>
      </c>
      <c r="U6076" s="18">
        <f t="shared" si="659"/>
        <v>55.154000000000003</v>
      </c>
      <c r="V6076" s="18">
        <f t="shared" si="660"/>
        <v>0</v>
      </c>
      <c r="W6076" s="18">
        <f t="shared" si="661"/>
        <v>0</v>
      </c>
      <c r="X6076" s="27"/>
      <c r="Y6076" s="19">
        <f t="shared" si="662"/>
        <v>0</v>
      </c>
      <c r="Z6076" s="18">
        <f t="shared" si="663"/>
        <v>8.3930000000000007</v>
      </c>
      <c r="AA6076" s="12">
        <v>39</v>
      </c>
      <c r="AB6076" s="12">
        <v>9080.89</v>
      </c>
      <c r="AC6076" s="28">
        <f>+I6076+Y6076-Z6076</f>
        <v>-72.093000000000004</v>
      </c>
      <c r="AD6076" s="20">
        <f t="shared" si="664"/>
        <v>80</v>
      </c>
      <c r="AE6076">
        <v>80</v>
      </c>
    </row>
    <row r="6077" spans="1:31" x14ac:dyDescent="0.25">
      <c r="A6077" s="9">
        <v>45291</v>
      </c>
      <c r="B6077" s="10" t="s">
        <v>506</v>
      </c>
      <c r="C6077" s="10" t="s">
        <v>282</v>
      </c>
      <c r="D6077" s="10" t="s">
        <v>40</v>
      </c>
      <c r="E6077" s="10" t="s">
        <v>30</v>
      </c>
      <c r="F6077" s="10">
        <v>1100</v>
      </c>
      <c r="G6077" s="10">
        <v>1199</v>
      </c>
      <c r="H6077" s="11">
        <f>SUMIFS(AA:AA,$A:$A,EOMONTH($A6077,-1),$B:$B,$B6077)</f>
        <v>-8</v>
      </c>
      <c r="I6077" s="63">
        <f>ROUND(SUMIFS(AC:AC,$A:$A,EOMONTH($A6077,-1),$B:$B,$B6077),2)</f>
        <v>-216.13</v>
      </c>
      <c r="J6077" s="11">
        <f>SUMIFS(AB:AB,$A:$A,EOMONTH($A6077,-1),$B:$B,$B6077)</f>
        <v>-2499.12</v>
      </c>
      <c r="K6077" s="13">
        <v>0</v>
      </c>
      <c r="L6077" s="25">
        <v>0</v>
      </c>
      <c r="M6077" s="15">
        <v>0</v>
      </c>
      <c r="N6077" s="14">
        <v>0</v>
      </c>
      <c r="O6077" s="16">
        <v>0</v>
      </c>
      <c r="P6077" s="16">
        <v>0</v>
      </c>
      <c r="Q6077" s="16">
        <v>0</v>
      </c>
      <c r="R6077" s="16">
        <f>Q6077*16.876/100</f>
        <v>0</v>
      </c>
      <c r="S6077" s="17">
        <f t="shared" si="658"/>
        <v>0</v>
      </c>
      <c r="T6077" s="16">
        <v>0</v>
      </c>
      <c r="U6077" s="18">
        <f t="shared" si="659"/>
        <v>-9.5920000000000005</v>
      </c>
      <c r="V6077" s="18">
        <f t="shared" si="660"/>
        <v>0</v>
      </c>
      <c r="W6077" s="18">
        <f t="shared" si="661"/>
        <v>0</v>
      </c>
      <c r="X6077" s="27"/>
      <c r="Y6077" s="19">
        <f t="shared" si="662"/>
        <v>0</v>
      </c>
      <c r="Z6077" s="18">
        <f t="shared" si="663"/>
        <v>0</v>
      </c>
      <c r="AA6077" s="12">
        <v>-8</v>
      </c>
      <c r="AB6077" s="12">
        <v>-2499.12</v>
      </c>
      <c r="AC6077" s="28">
        <f>+I6077+Y6077-Z6077</f>
        <v>-216.13</v>
      </c>
      <c r="AD6077" s="20">
        <f t="shared" si="664"/>
        <v>220</v>
      </c>
      <c r="AE6077">
        <v>220</v>
      </c>
    </row>
    <row r="6078" spans="1:31" x14ac:dyDescent="0.25">
      <c r="A6078" s="9">
        <v>45291</v>
      </c>
      <c r="B6078" s="10" t="s">
        <v>507</v>
      </c>
      <c r="C6078" s="10" t="s">
        <v>282</v>
      </c>
      <c r="D6078" s="10" t="s">
        <v>40</v>
      </c>
      <c r="E6078" s="10" t="s">
        <v>30</v>
      </c>
      <c r="F6078" s="10">
        <v>1100</v>
      </c>
      <c r="G6078" s="10">
        <v>1199</v>
      </c>
      <c r="H6078" s="11">
        <f>SUMIFS(AA:AA,$A:$A,EOMONTH($A6078,-1),$B:$B,$B6078)</f>
        <v>115</v>
      </c>
      <c r="I6078" s="63">
        <f>ROUND(SUMIFS(AC:AC,$A:$A,EOMONTH($A6078,-1),$B:$B,$B6078),2)</f>
        <v>-28.28</v>
      </c>
      <c r="J6078" s="11">
        <f>SUMIFS(AB:AB,$A:$A,EOMONTH($A6078,-1),$B:$B,$B6078)</f>
        <v>35815.599999999999</v>
      </c>
      <c r="K6078" s="13">
        <v>0</v>
      </c>
      <c r="L6078" s="25">
        <v>0</v>
      </c>
      <c r="M6078" s="15">
        <v>0</v>
      </c>
      <c r="N6078" s="14">
        <v>0</v>
      </c>
      <c r="O6078" s="16">
        <v>7</v>
      </c>
      <c r="P6078" s="16">
        <v>2096.9</v>
      </c>
      <c r="Q6078" s="16">
        <v>0</v>
      </c>
      <c r="R6078" s="16">
        <f>Q6078*16.876/100</f>
        <v>0</v>
      </c>
      <c r="S6078" s="17">
        <f t="shared" si="658"/>
        <v>0</v>
      </c>
      <c r="T6078" s="16">
        <v>0</v>
      </c>
      <c r="U6078" s="18">
        <f t="shared" si="659"/>
        <v>137.88499999999999</v>
      </c>
      <c r="V6078" s="18">
        <f t="shared" si="660"/>
        <v>0</v>
      </c>
      <c r="W6078" s="18">
        <f t="shared" si="661"/>
        <v>0</v>
      </c>
      <c r="X6078" s="27"/>
      <c r="Y6078" s="19">
        <f t="shared" si="662"/>
        <v>0</v>
      </c>
      <c r="Z6078" s="18">
        <f t="shared" si="663"/>
        <v>8.3930000000000007</v>
      </c>
      <c r="AA6078" s="12">
        <v>108</v>
      </c>
      <c r="AB6078" s="12">
        <v>33635.519999999997</v>
      </c>
      <c r="AC6078" s="28">
        <f>+I6078+Y6078-Z6078</f>
        <v>-36.673000000000002</v>
      </c>
      <c r="AD6078" s="20">
        <f t="shared" si="664"/>
        <v>40</v>
      </c>
      <c r="AE6078">
        <v>40</v>
      </c>
    </row>
    <row r="6079" spans="1:31" x14ac:dyDescent="0.25">
      <c r="A6079" s="9">
        <v>45291</v>
      </c>
      <c r="B6079" s="10" t="s">
        <v>508</v>
      </c>
      <c r="C6079" s="10" t="s">
        <v>282</v>
      </c>
      <c r="D6079" s="10" t="s">
        <v>40</v>
      </c>
      <c r="E6079" s="10" t="s">
        <v>30</v>
      </c>
      <c r="F6079" s="10">
        <v>1100</v>
      </c>
      <c r="G6079" s="10">
        <v>1199</v>
      </c>
      <c r="H6079" s="11">
        <f>SUMIFS(AA:AA,$A:$A,EOMONTH($A6079,-1),$B:$B,$B6079)</f>
        <v>121</v>
      </c>
      <c r="I6079" s="63">
        <f>ROUND(SUMIFS(AC:AC,$A:$A,EOMONTH($A6079,-1),$B:$B,$B6079),2)</f>
        <v>-8.39</v>
      </c>
      <c r="J6079" s="11">
        <f>SUMIFS(AB:AB,$A:$A,EOMONTH($A6079,-1),$B:$B,$B6079)</f>
        <v>37684.239999999998</v>
      </c>
      <c r="K6079" s="13">
        <v>0</v>
      </c>
      <c r="L6079" s="25">
        <v>0</v>
      </c>
      <c r="M6079" s="15">
        <v>0</v>
      </c>
      <c r="N6079" s="14">
        <v>0</v>
      </c>
      <c r="O6079" s="16">
        <v>2</v>
      </c>
      <c r="P6079" s="16">
        <v>539.70000000000005</v>
      </c>
      <c r="Q6079" s="16">
        <v>0</v>
      </c>
      <c r="R6079" s="16">
        <f>Q6079*16.876/100</f>
        <v>0</v>
      </c>
      <c r="S6079" s="17">
        <f t="shared" si="658"/>
        <v>0</v>
      </c>
      <c r="T6079" s="16">
        <v>0</v>
      </c>
      <c r="U6079" s="18">
        <f t="shared" si="659"/>
        <v>145.07900000000001</v>
      </c>
      <c r="V6079" s="18">
        <f t="shared" si="660"/>
        <v>0</v>
      </c>
      <c r="W6079" s="18">
        <f t="shared" si="661"/>
        <v>0</v>
      </c>
      <c r="X6079" s="27"/>
      <c r="Y6079" s="19">
        <f t="shared" si="662"/>
        <v>0</v>
      </c>
      <c r="Z6079" s="18">
        <f t="shared" si="663"/>
        <v>2.3980000000000001</v>
      </c>
      <c r="AA6079" s="12">
        <v>119</v>
      </c>
      <c r="AB6079" s="12">
        <v>37061.360000000001</v>
      </c>
      <c r="AC6079" s="28">
        <f>+I6079+Y6079-Z6079</f>
        <v>-10.788</v>
      </c>
      <c r="AD6079" s="20">
        <f t="shared" si="664"/>
        <v>20</v>
      </c>
      <c r="AE6079">
        <v>20</v>
      </c>
    </row>
    <row r="6080" spans="1:31" x14ac:dyDescent="0.25">
      <c r="A6080" s="9">
        <v>45291</v>
      </c>
      <c r="B6080" s="10" t="s">
        <v>509</v>
      </c>
      <c r="C6080" s="10" t="s">
        <v>282</v>
      </c>
      <c r="D6080" s="10" t="s">
        <v>40</v>
      </c>
      <c r="E6080" s="10" t="s">
        <v>30</v>
      </c>
      <c r="F6080" s="10">
        <v>1100</v>
      </c>
      <c r="G6080" s="10">
        <v>1199</v>
      </c>
      <c r="H6080" s="11">
        <f>SUMIFS(AA:AA,$A:$A,EOMONTH($A6080,-1),$B:$B,$B6080)</f>
        <v>-13</v>
      </c>
      <c r="I6080" s="63">
        <f>ROUND(SUMIFS(AC:AC,$A:$A,EOMONTH($A6080,-1),$B:$B,$B6080),2)</f>
        <v>-82.52</v>
      </c>
      <c r="J6080" s="11">
        <f>SUMIFS(AB:AB,$A:$A,EOMONTH($A6080,-1),$B:$B,$B6080)</f>
        <v>-3680.95</v>
      </c>
      <c r="K6080" s="13">
        <v>0</v>
      </c>
      <c r="L6080" s="25">
        <v>0</v>
      </c>
      <c r="M6080" s="15">
        <v>0</v>
      </c>
      <c r="N6080" s="14">
        <v>0</v>
      </c>
      <c r="O6080" s="16">
        <v>0</v>
      </c>
      <c r="P6080" s="16">
        <v>0</v>
      </c>
      <c r="Q6080" s="16">
        <v>0</v>
      </c>
      <c r="R6080" s="16">
        <f>Q6080*16.876/100</f>
        <v>0</v>
      </c>
      <c r="S6080" s="17">
        <f t="shared" si="658"/>
        <v>0</v>
      </c>
      <c r="T6080" s="16">
        <v>0</v>
      </c>
      <c r="U6080" s="18">
        <f t="shared" si="659"/>
        <v>-15.587</v>
      </c>
      <c r="V6080" s="18">
        <f t="shared" si="660"/>
        <v>0</v>
      </c>
      <c r="W6080" s="18">
        <f t="shared" si="661"/>
        <v>0</v>
      </c>
      <c r="X6080" s="27"/>
      <c r="Y6080" s="19">
        <f t="shared" si="662"/>
        <v>0</v>
      </c>
      <c r="Z6080" s="18">
        <f t="shared" si="663"/>
        <v>0</v>
      </c>
      <c r="AA6080" s="12">
        <v>-13</v>
      </c>
      <c r="AB6080" s="12">
        <v>-3680.95</v>
      </c>
      <c r="AC6080" s="28">
        <f>+I6080+Y6080-Z6080</f>
        <v>-82.52</v>
      </c>
      <c r="AD6080" s="20">
        <f t="shared" si="664"/>
        <v>90</v>
      </c>
      <c r="AE6080">
        <v>90</v>
      </c>
    </row>
    <row r="6081" spans="1:31" x14ac:dyDescent="0.25">
      <c r="A6081" s="9">
        <v>45291</v>
      </c>
      <c r="B6081" s="10" t="s">
        <v>510</v>
      </c>
      <c r="C6081" s="10" t="s">
        <v>282</v>
      </c>
      <c r="D6081" s="10" t="s">
        <v>40</v>
      </c>
      <c r="E6081" s="10" t="s">
        <v>30</v>
      </c>
      <c r="F6081" s="10">
        <v>1100</v>
      </c>
      <c r="G6081" s="10">
        <v>1199</v>
      </c>
      <c r="H6081" s="11">
        <f>SUMIFS(AA:AA,$A:$A,EOMONTH($A6081,-1),$B:$B,$B6081)</f>
        <v>66</v>
      </c>
      <c r="I6081" s="63">
        <f>ROUND(SUMIFS(AC:AC,$A:$A,EOMONTH($A6081,-1),$B:$B,$B6081),2)</f>
        <v>-3.95</v>
      </c>
      <c r="J6081" s="11">
        <f>SUMIFS(AB:AB,$A:$A,EOMONTH($A6081,-1),$B:$B,$B6081)</f>
        <v>20555.04</v>
      </c>
      <c r="K6081" s="13">
        <v>0</v>
      </c>
      <c r="L6081" s="25">
        <v>0</v>
      </c>
      <c r="M6081" s="15">
        <v>0</v>
      </c>
      <c r="N6081" s="14">
        <v>0</v>
      </c>
      <c r="O6081" s="16">
        <v>0</v>
      </c>
      <c r="P6081" s="16">
        <v>0</v>
      </c>
      <c r="Q6081" s="16">
        <v>0</v>
      </c>
      <c r="R6081" s="16">
        <f>Q6081*16.876/100</f>
        <v>0</v>
      </c>
      <c r="S6081" s="17">
        <f t="shared" si="658"/>
        <v>0</v>
      </c>
      <c r="T6081" s="16">
        <v>0</v>
      </c>
      <c r="U6081" s="18">
        <f t="shared" si="659"/>
        <v>79.134</v>
      </c>
      <c r="V6081" s="18">
        <f t="shared" si="660"/>
        <v>0</v>
      </c>
      <c r="W6081" s="18">
        <f t="shared" si="661"/>
        <v>0</v>
      </c>
      <c r="X6081" s="27"/>
      <c r="Y6081" s="19">
        <f t="shared" si="662"/>
        <v>0</v>
      </c>
      <c r="Z6081" s="18">
        <f t="shared" si="663"/>
        <v>0</v>
      </c>
      <c r="AA6081" s="12">
        <v>66</v>
      </c>
      <c r="AB6081" s="12">
        <v>20555.04</v>
      </c>
      <c r="AC6081" s="28">
        <f>+I6081+Y6081-Z6081</f>
        <v>-3.95</v>
      </c>
      <c r="AD6081" s="20">
        <f t="shared" si="664"/>
        <v>10</v>
      </c>
      <c r="AE6081">
        <v>10</v>
      </c>
    </row>
    <row r="6082" spans="1:31" x14ac:dyDescent="0.25">
      <c r="A6082" s="9">
        <v>45291</v>
      </c>
      <c r="B6082" s="10" t="s">
        <v>511</v>
      </c>
      <c r="C6082" s="10" t="s">
        <v>282</v>
      </c>
      <c r="D6082" s="10" t="s">
        <v>40</v>
      </c>
      <c r="E6082" s="10" t="s">
        <v>30</v>
      </c>
      <c r="F6082" s="10">
        <v>384</v>
      </c>
      <c r="G6082" s="10">
        <v>419</v>
      </c>
      <c r="H6082" s="11">
        <f>SUMIFS(AA:AA,$A:$A,EOMONTH($A6082,-1),$B:$B,$B6082)</f>
        <v>18</v>
      </c>
      <c r="I6082" s="63">
        <f>ROUND(SUMIFS(AC:AC,$A:$A,EOMONTH($A6082,-1),$B:$B,$B6082),2)</f>
        <v>-45.92</v>
      </c>
      <c r="J6082" s="11">
        <f>SUMIFS(AB:AB,$A:$A,EOMONTH($A6082,-1),$B:$B,$B6082)</f>
        <v>1881</v>
      </c>
      <c r="K6082" s="13">
        <v>0</v>
      </c>
      <c r="L6082" s="25">
        <v>0</v>
      </c>
      <c r="M6082" s="15">
        <v>0</v>
      </c>
      <c r="N6082" s="14">
        <v>0</v>
      </c>
      <c r="O6082" s="16">
        <v>0</v>
      </c>
      <c r="P6082" s="16">
        <v>0</v>
      </c>
      <c r="Q6082" s="16">
        <v>0</v>
      </c>
      <c r="R6082" s="16">
        <f>Q6082*16.876/100</f>
        <v>0</v>
      </c>
      <c r="S6082" s="17">
        <f t="shared" si="658"/>
        <v>0</v>
      </c>
      <c r="T6082" s="16">
        <v>0</v>
      </c>
      <c r="U6082" s="18">
        <f t="shared" si="659"/>
        <v>7.5419999999999998</v>
      </c>
      <c r="V6082" s="18">
        <f t="shared" si="660"/>
        <v>0</v>
      </c>
      <c r="W6082" s="18">
        <f t="shared" si="661"/>
        <v>0</v>
      </c>
      <c r="X6082" s="27"/>
      <c r="Y6082" s="19">
        <f t="shared" si="662"/>
        <v>0</v>
      </c>
      <c r="Z6082" s="18">
        <f t="shared" si="663"/>
        <v>0</v>
      </c>
      <c r="AA6082" s="12">
        <v>18</v>
      </c>
      <c r="AB6082" s="12">
        <v>1881</v>
      </c>
      <c r="AC6082" s="28">
        <f>+I6082+Y6082-Z6082</f>
        <v>-45.92</v>
      </c>
      <c r="AD6082" s="20">
        <f t="shared" si="664"/>
        <v>50</v>
      </c>
      <c r="AE6082">
        <v>50</v>
      </c>
    </row>
    <row r="6083" spans="1:31" x14ac:dyDescent="0.25">
      <c r="A6083" s="9">
        <v>45291</v>
      </c>
      <c r="B6083" s="10" t="s">
        <v>512</v>
      </c>
      <c r="C6083" s="10" t="s">
        <v>282</v>
      </c>
      <c r="D6083" s="10" t="s">
        <v>29</v>
      </c>
      <c r="E6083" s="10" t="s">
        <v>30</v>
      </c>
      <c r="F6083" s="10"/>
      <c r="G6083" s="10">
        <v>0</v>
      </c>
      <c r="H6083" s="11">
        <f>SUMIFS(AA:AA,$A:$A,EOMONTH($A6083,-1),$B:$B,$B6083)</f>
        <v>135</v>
      </c>
      <c r="I6083" s="63">
        <f>ROUND(SUMIFS(AC:AC,$A:$A,EOMONTH($A6083,-1),$B:$B,$B6083),2)</f>
        <v>6.1</v>
      </c>
      <c r="J6083" s="11">
        <f>SUMIFS(AB:AB,$A:$A,EOMONTH($A6083,-1),$B:$B,$B6083)</f>
        <v>0</v>
      </c>
      <c r="K6083" s="13">
        <v>0</v>
      </c>
      <c r="L6083" s="25">
        <v>0</v>
      </c>
      <c r="M6083" s="15">
        <v>0</v>
      </c>
      <c r="N6083" s="14">
        <v>0</v>
      </c>
      <c r="O6083" s="16">
        <v>0</v>
      </c>
      <c r="P6083" s="16">
        <v>0</v>
      </c>
      <c r="Q6083" s="16">
        <v>0</v>
      </c>
      <c r="R6083" s="16">
        <f>Q6083*16.876/100</f>
        <v>0</v>
      </c>
      <c r="S6083" s="17">
        <f t="shared" si="658"/>
        <v>0</v>
      </c>
      <c r="T6083" s="16">
        <v>0</v>
      </c>
      <c r="U6083" s="18">
        <f t="shared" si="659"/>
        <v>0</v>
      </c>
      <c r="V6083" s="18">
        <f t="shared" si="660"/>
        <v>0</v>
      </c>
      <c r="W6083" s="18">
        <f t="shared" si="661"/>
        <v>0</v>
      </c>
      <c r="X6083" s="27"/>
      <c r="Y6083" s="19">
        <f t="shared" si="662"/>
        <v>0</v>
      </c>
      <c r="Z6083" s="18">
        <f t="shared" si="663"/>
        <v>0</v>
      </c>
      <c r="AA6083" s="12">
        <v>135</v>
      </c>
      <c r="AB6083" s="12">
        <v>0</v>
      </c>
      <c r="AC6083" s="28">
        <f>+I6083+Y6083-Z6083</f>
        <v>6.1</v>
      </c>
      <c r="AD6083" s="20">
        <f t="shared" si="664"/>
        <v>0</v>
      </c>
      <c r="AE6083">
        <v>0</v>
      </c>
    </row>
    <row r="6084" spans="1:31" x14ac:dyDescent="0.25">
      <c r="A6084" s="9">
        <v>45291</v>
      </c>
      <c r="B6084" s="10" t="s">
        <v>513</v>
      </c>
      <c r="C6084" s="10" t="s">
        <v>282</v>
      </c>
      <c r="D6084" s="10" t="s">
        <v>40</v>
      </c>
      <c r="E6084" s="10" t="s">
        <v>30</v>
      </c>
      <c r="F6084" s="10">
        <v>384</v>
      </c>
      <c r="G6084" s="10">
        <v>419</v>
      </c>
      <c r="H6084" s="11">
        <f>SUMIFS(AA:AA,$A:$A,EOMONTH($A6084,-1),$B:$B,$B6084)</f>
        <v>270</v>
      </c>
      <c r="I6084" s="63">
        <f>ROUND(SUMIFS(AC:AC,$A:$A,EOMONTH($A6084,-1),$B:$B,$B6084),2)</f>
        <v>8.4499999999999993</v>
      </c>
      <c r="J6084" s="11">
        <f>SUMIFS(AB:AB,$A:$A,EOMONTH($A6084,-1),$B:$B,$B6084)</f>
        <v>28215</v>
      </c>
      <c r="K6084" s="13">
        <v>0</v>
      </c>
      <c r="L6084" s="25">
        <v>0</v>
      </c>
      <c r="M6084" s="15">
        <v>0</v>
      </c>
      <c r="N6084" s="14">
        <v>0</v>
      </c>
      <c r="O6084" s="16">
        <v>5</v>
      </c>
      <c r="P6084" s="16">
        <v>391.9</v>
      </c>
      <c r="Q6084" s="16">
        <v>0</v>
      </c>
      <c r="R6084" s="16">
        <f>Q6084*16.876/100</f>
        <v>0</v>
      </c>
      <c r="S6084" s="17">
        <f t="shared" si="658"/>
        <v>0</v>
      </c>
      <c r="T6084" s="16">
        <v>0</v>
      </c>
      <c r="U6084" s="18">
        <f t="shared" si="659"/>
        <v>113.13</v>
      </c>
      <c r="V6084" s="18">
        <f t="shared" si="660"/>
        <v>0</v>
      </c>
      <c r="W6084" s="18">
        <f t="shared" si="661"/>
        <v>0</v>
      </c>
      <c r="X6084" s="27"/>
      <c r="Y6084" s="19">
        <f t="shared" si="662"/>
        <v>0</v>
      </c>
      <c r="Z6084" s="18">
        <f t="shared" si="663"/>
        <v>2.0950000000000002</v>
      </c>
      <c r="AA6084" s="12">
        <v>265</v>
      </c>
      <c r="AB6084" s="12">
        <v>27823.1</v>
      </c>
      <c r="AC6084" s="28">
        <f>+I6084+Y6084-Z6084</f>
        <v>6.3549999999999986</v>
      </c>
      <c r="AD6084" s="20">
        <f t="shared" si="664"/>
        <v>0</v>
      </c>
      <c r="AE6084">
        <v>0</v>
      </c>
    </row>
    <row r="6085" spans="1:31" x14ac:dyDescent="0.25">
      <c r="A6085" s="9">
        <v>45291</v>
      </c>
      <c r="B6085" s="10" t="s">
        <v>514</v>
      </c>
      <c r="C6085" s="10" t="s">
        <v>282</v>
      </c>
      <c r="D6085" s="10" t="s">
        <v>40</v>
      </c>
      <c r="E6085" s="10" t="s">
        <v>30</v>
      </c>
      <c r="F6085" s="10">
        <v>384</v>
      </c>
      <c r="G6085" s="10">
        <v>419</v>
      </c>
      <c r="H6085" s="11">
        <f>SUMIFS(AA:AA,$A:$A,EOMONTH($A6085,-1),$B:$B,$B6085)</f>
        <v>398</v>
      </c>
      <c r="I6085" s="63">
        <f>ROUND(SUMIFS(AC:AC,$A:$A,EOMONTH($A6085,-1),$B:$B,$B6085),2)</f>
        <v>2.29</v>
      </c>
      <c r="J6085" s="11">
        <f>SUMIFS(AB:AB,$A:$A,EOMONTH($A6085,-1),$B:$B,$B6085)</f>
        <v>41755.61</v>
      </c>
      <c r="K6085" s="13">
        <v>0</v>
      </c>
      <c r="L6085" s="25">
        <v>0</v>
      </c>
      <c r="M6085" s="15">
        <v>0</v>
      </c>
      <c r="N6085" s="14">
        <v>0</v>
      </c>
      <c r="O6085" s="16">
        <v>7</v>
      </c>
      <c r="P6085" s="16">
        <v>564.32000000000005</v>
      </c>
      <c r="Q6085" s="16">
        <v>0</v>
      </c>
      <c r="R6085" s="16">
        <f>Q6085*16.876/100</f>
        <v>0</v>
      </c>
      <c r="S6085" s="17">
        <f t="shared" ref="S6085:S6148" si="665">Q6085+R6085</f>
        <v>0</v>
      </c>
      <c r="T6085" s="16">
        <v>0</v>
      </c>
      <c r="U6085" s="18">
        <f t="shared" ref="U6085:U6148" si="666">H6085*G6085/1000</f>
        <v>166.762</v>
      </c>
      <c r="V6085" s="18">
        <f t="shared" ref="V6085:V6148" si="667">M6085*F6085/1000</f>
        <v>0</v>
      </c>
      <c r="W6085" s="18">
        <f t="shared" ref="W6085:W6148" si="668">V6085*16.789/100</f>
        <v>0</v>
      </c>
      <c r="X6085" s="27"/>
      <c r="Y6085" s="19">
        <f t="shared" ref="Y6085:Y6148" si="669">V6085+W6085+X6085</f>
        <v>0</v>
      </c>
      <c r="Z6085" s="18">
        <f t="shared" ref="Z6085:Z6148" si="670">O6085*G6085/1000</f>
        <v>2.9329999999999998</v>
      </c>
      <c r="AA6085" s="12">
        <v>391</v>
      </c>
      <c r="AB6085" s="12">
        <v>41191.29</v>
      </c>
      <c r="AC6085" s="28">
        <f>+I6085+Y6085-Z6085</f>
        <v>-0.64299999999999979</v>
      </c>
      <c r="AD6085" s="20">
        <f t="shared" ref="AD6085:AD6148" si="671">IF(AC6085&lt;0,ROUNDUP(AC6085,-1)*-1,0)</f>
        <v>10</v>
      </c>
      <c r="AE6085">
        <v>10</v>
      </c>
    </row>
    <row r="6086" spans="1:31" x14ac:dyDescent="0.25">
      <c r="A6086" s="9">
        <v>45291</v>
      </c>
      <c r="B6086" s="10" t="s">
        <v>515</v>
      </c>
      <c r="C6086" s="10" t="s">
        <v>28</v>
      </c>
      <c r="D6086" s="10" t="s">
        <v>40</v>
      </c>
      <c r="E6086" s="10" t="s">
        <v>30</v>
      </c>
      <c r="F6086" s="10">
        <v>384</v>
      </c>
      <c r="G6086" s="10">
        <v>419</v>
      </c>
      <c r="H6086" s="11">
        <f>SUMIFS(AA:AA,$A:$A,EOMONTH($A6086,-1),$B:$B,$B6086)</f>
        <v>183</v>
      </c>
      <c r="I6086" s="63">
        <f>ROUND(SUMIFS(AC:AC,$A:$A,EOMONTH($A6086,-1),$B:$B,$B6086),2)</f>
        <v>3.77</v>
      </c>
      <c r="J6086" s="11">
        <f>SUMIFS(AB:AB,$A:$A,EOMONTH($A6086,-1),$B:$B,$B6086)</f>
        <v>19160.080000000002</v>
      </c>
      <c r="K6086" s="13">
        <v>0</v>
      </c>
      <c r="L6086" s="25">
        <v>0</v>
      </c>
      <c r="M6086" s="15">
        <v>0</v>
      </c>
      <c r="N6086" s="14">
        <v>0</v>
      </c>
      <c r="O6086" s="16">
        <v>2</v>
      </c>
      <c r="P6086" s="16">
        <v>172.42</v>
      </c>
      <c r="Q6086" s="16">
        <v>0</v>
      </c>
      <c r="R6086" s="16">
        <f>Q6086*16.876/100</f>
        <v>0</v>
      </c>
      <c r="S6086" s="17">
        <f t="shared" si="665"/>
        <v>0</v>
      </c>
      <c r="T6086" s="16">
        <v>0</v>
      </c>
      <c r="U6086" s="18">
        <f t="shared" si="666"/>
        <v>76.677000000000007</v>
      </c>
      <c r="V6086" s="18">
        <f t="shared" si="667"/>
        <v>0</v>
      </c>
      <c r="W6086" s="18">
        <f t="shared" si="668"/>
        <v>0</v>
      </c>
      <c r="X6086" s="27"/>
      <c r="Y6086" s="19">
        <f t="shared" si="669"/>
        <v>0</v>
      </c>
      <c r="Z6086" s="18">
        <f t="shared" si="670"/>
        <v>0.83799999999999997</v>
      </c>
      <c r="AA6086" s="12">
        <v>181</v>
      </c>
      <c r="AB6086" s="12">
        <v>18987.66</v>
      </c>
      <c r="AC6086" s="28">
        <f>+I6086+Y6086-Z6086</f>
        <v>2.9319999999999999</v>
      </c>
      <c r="AD6086" s="20">
        <f t="shared" si="671"/>
        <v>0</v>
      </c>
      <c r="AE6086">
        <v>0</v>
      </c>
    </row>
    <row r="6087" spans="1:31" x14ac:dyDescent="0.25">
      <c r="A6087" s="9">
        <v>45291</v>
      </c>
      <c r="B6087" s="10" t="s">
        <v>516</v>
      </c>
      <c r="C6087" s="10" t="s">
        <v>282</v>
      </c>
      <c r="D6087" s="10" t="s">
        <v>40</v>
      </c>
      <c r="E6087" s="10" t="s">
        <v>30</v>
      </c>
      <c r="F6087" s="10">
        <v>384</v>
      </c>
      <c r="G6087" s="10">
        <v>419</v>
      </c>
      <c r="H6087" s="11">
        <f>SUMIFS(AA:AA,$A:$A,EOMONTH($A6087,-1),$B:$B,$B6087)</f>
        <v>152</v>
      </c>
      <c r="I6087" s="63">
        <f>ROUND(SUMIFS(AC:AC,$A:$A,EOMONTH($A6087,-1),$B:$B,$B6087),2)</f>
        <v>-6.6</v>
      </c>
      <c r="J6087" s="11">
        <f>SUMIFS(AB:AB,$A:$A,EOMONTH($A6087,-1),$B:$B,$B6087)</f>
        <v>15957.16</v>
      </c>
      <c r="K6087" s="13">
        <v>0</v>
      </c>
      <c r="L6087" s="25">
        <v>0</v>
      </c>
      <c r="M6087" s="15">
        <v>0</v>
      </c>
      <c r="N6087" s="14">
        <v>0</v>
      </c>
      <c r="O6087" s="16">
        <v>0</v>
      </c>
      <c r="P6087" s="16">
        <v>0</v>
      </c>
      <c r="Q6087" s="16">
        <v>0</v>
      </c>
      <c r="R6087" s="16">
        <f>Q6087*16.876/100</f>
        <v>0</v>
      </c>
      <c r="S6087" s="17">
        <f t="shared" si="665"/>
        <v>0</v>
      </c>
      <c r="T6087" s="16">
        <v>0</v>
      </c>
      <c r="U6087" s="18">
        <f t="shared" si="666"/>
        <v>63.688000000000002</v>
      </c>
      <c r="V6087" s="18">
        <f t="shared" si="667"/>
        <v>0</v>
      </c>
      <c r="W6087" s="18">
        <f t="shared" si="668"/>
        <v>0</v>
      </c>
      <c r="X6087" s="27"/>
      <c r="Y6087" s="19">
        <f t="shared" si="669"/>
        <v>0</v>
      </c>
      <c r="Z6087" s="18">
        <f t="shared" si="670"/>
        <v>0</v>
      </c>
      <c r="AA6087" s="12">
        <v>152</v>
      </c>
      <c r="AB6087" s="12">
        <v>15957.16</v>
      </c>
      <c r="AC6087" s="28">
        <f>+I6087+Y6087-Z6087</f>
        <v>-6.6</v>
      </c>
      <c r="AD6087" s="20">
        <f t="shared" si="671"/>
        <v>10</v>
      </c>
      <c r="AE6087">
        <v>10</v>
      </c>
    </row>
    <row r="6088" spans="1:31" x14ac:dyDescent="0.25">
      <c r="A6088" s="9">
        <v>45291</v>
      </c>
      <c r="B6088" s="10" t="s">
        <v>517</v>
      </c>
      <c r="C6088" s="10" t="s">
        <v>282</v>
      </c>
      <c r="D6088" s="10" t="s">
        <v>40</v>
      </c>
      <c r="E6088" s="10" t="s">
        <v>30</v>
      </c>
      <c r="F6088" s="10">
        <v>384</v>
      </c>
      <c r="G6088" s="10">
        <v>419</v>
      </c>
      <c r="H6088" s="11">
        <f>SUMIFS(AA:AA,$A:$A,EOMONTH($A6088,-1),$B:$B,$B6088)</f>
        <v>210</v>
      </c>
      <c r="I6088" s="63">
        <f>ROUND(SUMIFS(AC:AC,$A:$A,EOMONTH($A6088,-1),$B:$B,$B6088),2)</f>
        <v>7.62</v>
      </c>
      <c r="J6088" s="11">
        <f>SUMIFS(AB:AB,$A:$A,EOMONTH($A6088,-1),$B:$B,$B6088)</f>
        <v>22036.45</v>
      </c>
      <c r="K6088" s="13">
        <v>0</v>
      </c>
      <c r="L6088" s="25">
        <v>0</v>
      </c>
      <c r="M6088" s="15">
        <v>0</v>
      </c>
      <c r="N6088" s="14">
        <v>0</v>
      </c>
      <c r="O6088" s="16">
        <v>0</v>
      </c>
      <c r="P6088" s="16">
        <v>0</v>
      </c>
      <c r="Q6088" s="16">
        <v>0</v>
      </c>
      <c r="R6088" s="16">
        <f>Q6088*16.876/100</f>
        <v>0</v>
      </c>
      <c r="S6088" s="17">
        <f t="shared" si="665"/>
        <v>0</v>
      </c>
      <c r="T6088" s="16">
        <v>0</v>
      </c>
      <c r="U6088" s="18">
        <f t="shared" si="666"/>
        <v>87.99</v>
      </c>
      <c r="V6088" s="18">
        <f t="shared" si="667"/>
        <v>0</v>
      </c>
      <c r="W6088" s="18">
        <f t="shared" si="668"/>
        <v>0</v>
      </c>
      <c r="X6088" s="27"/>
      <c r="Y6088" s="19">
        <f t="shared" si="669"/>
        <v>0</v>
      </c>
      <c r="Z6088" s="18">
        <f t="shared" si="670"/>
        <v>0</v>
      </c>
      <c r="AA6088" s="12">
        <v>210</v>
      </c>
      <c r="AB6088" s="12">
        <v>22036.45</v>
      </c>
      <c r="AC6088" s="28">
        <f>+I6088+Y6088-Z6088</f>
        <v>7.62</v>
      </c>
      <c r="AD6088" s="20">
        <f t="shared" si="671"/>
        <v>0</v>
      </c>
      <c r="AE6088">
        <v>0</v>
      </c>
    </row>
    <row r="6089" spans="1:31" x14ac:dyDescent="0.25">
      <c r="A6089" s="9">
        <v>45291</v>
      </c>
      <c r="B6089" s="10" t="s">
        <v>518</v>
      </c>
      <c r="C6089" s="10" t="s">
        <v>282</v>
      </c>
      <c r="D6089" s="10" t="s">
        <v>40</v>
      </c>
      <c r="E6089" s="10" t="s">
        <v>30</v>
      </c>
      <c r="F6089" s="10">
        <v>620</v>
      </c>
      <c r="G6089" s="10">
        <v>676</v>
      </c>
      <c r="H6089" s="11">
        <f>SUMIFS(AA:AA,$A:$A,EOMONTH($A6089,-1),$B:$B,$B6089)</f>
        <v>10</v>
      </c>
      <c r="I6089" s="63">
        <f>ROUND(SUMIFS(AC:AC,$A:$A,EOMONTH($A6089,-1),$B:$B,$B6089),2)</f>
        <v>-5.86</v>
      </c>
      <c r="J6089" s="11">
        <f>SUMIFS(AB:AB,$A:$A,EOMONTH($A6089,-1),$B:$B,$B6089)</f>
        <v>1980</v>
      </c>
      <c r="K6089" s="13">
        <v>0</v>
      </c>
      <c r="L6089" s="25">
        <v>0</v>
      </c>
      <c r="M6089" s="15">
        <v>0</v>
      </c>
      <c r="N6089" s="14">
        <v>0</v>
      </c>
      <c r="O6089" s="16">
        <v>0</v>
      </c>
      <c r="P6089" s="16">
        <v>0</v>
      </c>
      <c r="Q6089" s="16">
        <v>0</v>
      </c>
      <c r="R6089" s="16">
        <f>Q6089*16.876/100</f>
        <v>0</v>
      </c>
      <c r="S6089" s="17">
        <f t="shared" si="665"/>
        <v>0</v>
      </c>
      <c r="T6089" s="16">
        <v>0</v>
      </c>
      <c r="U6089" s="18">
        <f t="shared" si="666"/>
        <v>6.76</v>
      </c>
      <c r="V6089" s="18">
        <f t="shared" si="667"/>
        <v>0</v>
      </c>
      <c r="W6089" s="18">
        <f t="shared" si="668"/>
        <v>0</v>
      </c>
      <c r="X6089" s="27"/>
      <c r="Y6089" s="19">
        <f t="shared" si="669"/>
        <v>0</v>
      </c>
      <c r="Z6089" s="18">
        <f t="shared" si="670"/>
        <v>0</v>
      </c>
      <c r="AA6089" s="12">
        <v>10</v>
      </c>
      <c r="AB6089" s="12">
        <v>1980</v>
      </c>
      <c r="AC6089" s="28">
        <f>+I6089+Y6089-Z6089</f>
        <v>-5.86</v>
      </c>
      <c r="AD6089" s="20">
        <f t="shared" si="671"/>
        <v>10</v>
      </c>
      <c r="AE6089">
        <v>10</v>
      </c>
    </row>
    <row r="6090" spans="1:31" x14ac:dyDescent="0.25">
      <c r="A6090" s="9">
        <v>45291</v>
      </c>
      <c r="B6090" s="10" t="s">
        <v>519</v>
      </c>
      <c r="C6090" s="10" t="s">
        <v>282</v>
      </c>
      <c r="D6090" s="10" t="s">
        <v>40</v>
      </c>
      <c r="E6090" s="10" t="s">
        <v>30</v>
      </c>
      <c r="F6090" s="10">
        <v>620</v>
      </c>
      <c r="G6090" s="10">
        <v>676</v>
      </c>
      <c r="H6090" s="11">
        <f>SUMIFS(AA:AA,$A:$A,EOMONTH($A6090,-1),$B:$B,$B6090)</f>
        <v>-20</v>
      </c>
      <c r="I6090" s="63">
        <f>ROUND(SUMIFS(AC:AC,$A:$A,EOMONTH($A6090,-1),$B:$B,$B6090),2)</f>
        <v>-13.52</v>
      </c>
      <c r="J6090" s="11">
        <f>SUMIFS(AB:AB,$A:$A,EOMONTH($A6090,-1),$B:$B,$B6090)</f>
        <v>-2768.4</v>
      </c>
      <c r="K6090" s="13">
        <v>0</v>
      </c>
      <c r="L6090" s="25">
        <v>0</v>
      </c>
      <c r="M6090" s="15">
        <v>0</v>
      </c>
      <c r="N6090" s="14">
        <v>0</v>
      </c>
      <c r="O6090" s="16">
        <v>0</v>
      </c>
      <c r="P6090" s="16">
        <v>0</v>
      </c>
      <c r="Q6090" s="16">
        <v>0</v>
      </c>
      <c r="R6090" s="16">
        <f>Q6090*16.876/100</f>
        <v>0</v>
      </c>
      <c r="S6090" s="17">
        <f t="shared" si="665"/>
        <v>0</v>
      </c>
      <c r="T6090" s="16">
        <v>0</v>
      </c>
      <c r="U6090" s="18">
        <f t="shared" si="666"/>
        <v>-13.52</v>
      </c>
      <c r="V6090" s="18">
        <f t="shared" si="667"/>
        <v>0</v>
      </c>
      <c r="W6090" s="18">
        <f t="shared" si="668"/>
        <v>0</v>
      </c>
      <c r="X6090" s="27"/>
      <c r="Y6090" s="19">
        <f t="shared" si="669"/>
        <v>0</v>
      </c>
      <c r="Z6090" s="18">
        <f t="shared" si="670"/>
        <v>0</v>
      </c>
      <c r="AA6090" s="12">
        <v>-20</v>
      </c>
      <c r="AB6090" s="12">
        <v>-2768.4</v>
      </c>
      <c r="AC6090" s="28">
        <f>+I6090+Y6090-Z6090</f>
        <v>-13.52</v>
      </c>
      <c r="AD6090" s="20">
        <f t="shared" si="671"/>
        <v>20</v>
      </c>
      <c r="AE6090">
        <v>20</v>
      </c>
    </row>
    <row r="6091" spans="1:31" x14ac:dyDescent="0.25">
      <c r="A6091" s="9">
        <v>45291</v>
      </c>
      <c r="B6091" s="10" t="s">
        <v>520</v>
      </c>
      <c r="C6091" s="10" t="s">
        <v>282</v>
      </c>
      <c r="D6091" s="10" t="s">
        <v>40</v>
      </c>
      <c r="E6091" s="10" t="s">
        <v>30</v>
      </c>
      <c r="F6091" s="10">
        <v>620</v>
      </c>
      <c r="G6091" s="10">
        <v>676</v>
      </c>
      <c r="H6091" s="11">
        <f>SUMIFS(AA:AA,$A:$A,EOMONTH($A6091,-1),$B:$B,$B6091)</f>
        <v>190</v>
      </c>
      <c r="I6091" s="63">
        <f>ROUND(SUMIFS(AC:AC,$A:$A,EOMONTH($A6091,-1),$B:$B,$B6091),2)</f>
        <v>-0.88</v>
      </c>
      <c r="J6091" s="11">
        <f>SUMIFS(AB:AB,$A:$A,EOMONTH($A6091,-1),$B:$B,$B6091)</f>
        <v>37620</v>
      </c>
      <c r="K6091" s="13">
        <v>0</v>
      </c>
      <c r="L6091" s="25">
        <v>0</v>
      </c>
      <c r="M6091" s="15">
        <v>0</v>
      </c>
      <c r="N6091" s="14">
        <v>0</v>
      </c>
      <c r="O6091" s="16">
        <v>2</v>
      </c>
      <c r="P6091" s="16">
        <v>253.72</v>
      </c>
      <c r="Q6091" s="16">
        <v>0</v>
      </c>
      <c r="R6091" s="16">
        <f>Q6091*16.876/100</f>
        <v>0</v>
      </c>
      <c r="S6091" s="17">
        <f t="shared" si="665"/>
        <v>0</v>
      </c>
      <c r="T6091" s="16">
        <v>0</v>
      </c>
      <c r="U6091" s="18">
        <f t="shared" si="666"/>
        <v>128.44</v>
      </c>
      <c r="V6091" s="18">
        <f t="shared" si="667"/>
        <v>0</v>
      </c>
      <c r="W6091" s="18">
        <f t="shared" si="668"/>
        <v>0</v>
      </c>
      <c r="X6091" s="27"/>
      <c r="Y6091" s="19">
        <f t="shared" si="669"/>
        <v>0</v>
      </c>
      <c r="Z6091" s="18">
        <f t="shared" si="670"/>
        <v>1.3520000000000001</v>
      </c>
      <c r="AA6091" s="12">
        <v>188</v>
      </c>
      <c r="AB6091" s="12">
        <v>37366.28</v>
      </c>
      <c r="AC6091" s="28">
        <f>+I6091+Y6091-Z6091</f>
        <v>-2.2320000000000002</v>
      </c>
      <c r="AD6091" s="20">
        <f t="shared" si="671"/>
        <v>10</v>
      </c>
      <c r="AE6091">
        <v>10</v>
      </c>
    </row>
    <row r="6092" spans="1:31" x14ac:dyDescent="0.25">
      <c r="A6092" s="9">
        <v>45291</v>
      </c>
      <c r="B6092" s="10" t="s">
        <v>521</v>
      </c>
      <c r="C6092" s="10" t="s">
        <v>282</v>
      </c>
      <c r="D6092" s="10" t="s">
        <v>29</v>
      </c>
      <c r="E6092" s="10" t="s">
        <v>30</v>
      </c>
      <c r="F6092" s="10"/>
      <c r="G6092" s="10">
        <v>0</v>
      </c>
      <c r="H6092" s="11">
        <f>SUMIFS(AA:AA,$A:$A,EOMONTH($A6092,-1),$B:$B,$B6092)</f>
        <v>23</v>
      </c>
      <c r="I6092" s="63">
        <f>ROUND(SUMIFS(AC:AC,$A:$A,EOMONTH($A6092,-1),$B:$B,$B6092),2)</f>
        <v>1.04</v>
      </c>
      <c r="J6092" s="11">
        <f>SUMIFS(AB:AB,$A:$A,EOMONTH($A6092,-1),$B:$B,$B6092)</f>
        <v>2470.66</v>
      </c>
      <c r="K6092" s="13">
        <v>0</v>
      </c>
      <c r="L6092" s="25">
        <v>0</v>
      </c>
      <c r="M6092" s="15">
        <v>0</v>
      </c>
      <c r="N6092" s="14">
        <v>0</v>
      </c>
      <c r="O6092" s="16">
        <v>0</v>
      </c>
      <c r="P6092" s="16">
        <v>0</v>
      </c>
      <c r="Q6092" s="16">
        <v>0</v>
      </c>
      <c r="R6092" s="16">
        <f>Q6092*16.876/100</f>
        <v>0</v>
      </c>
      <c r="S6092" s="17">
        <f t="shared" si="665"/>
        <v>0</v>
      </c>
      <c r="T6092" s="16">
        <v>0</v>
      </c>
      <c r="U6092" s="18">
        <f t="shared" si="666"/>
        <v>0</v>
      </c>
      <c r="V6092" s="18">
        <f t="shared" si="667"/>
        <v>0</v>
      </c>
      <c r="W6092" s="18">
        <f t="shared" si="668"/>
        <v>0</v>
      </c>
      <c r="X6092" s="27"/>
      <c r="Y6092" s="19">
        <f t="shared" si="669"/>
        <v>0</v>
      </c>
      <c r="Z6092" s="18">
        <f t="shared" si="670"/>
        <v>0</v>
      </c>
      <c r="AA6092" s="12">
        <v>23</v>
      </c>
      <c r="AB6092" s="12">
        <v>2470.66</v>
      </c>
      <c r="AC6092" s="28">
        <f>+I6092+Y6092-Z6092</f>
        <v>1.04</v>
      </c>
      <c r="AD6092" s="20">
        <f t="shared" si="671"/>
        <v>0</v>
      </c>
      <c r="AE6092">
        <v>0</v>
      </c>
    </row>
    <row r="6093" spans="1:31" x14ac:dyDescent="0.25">
      <c r="A6093" s="9">
        <v>45291</v>
      </c>
      <c r="B6093" s="10" t="s">
        <v>522</v>
      </c>
      <c r="C6093" s="10" t="s">
        <v>282</v>
      </c>
      <c r="D6093" s="10" t="s">
        <v>40</v>
      </c>
      <c r="E6093" s="10" t="s">
        <v>30</v>
      </c>
      <c r="F6093" s="10">
        <v>620</v>
      </c>
      <c r="G6093" s="10">
        <v>676</v>
      </c>
      <c r="H6093" s="11">
        <f>SUMIFS(AA:AA,$A:$A,EOMONTH($A6093,-1),$B:$B,$B6093)</f>
        <v>51</v>
      </c>
      <c r="I6093" s="63">
        <f>ROUND(SUMIFS(AC:AC,$A:$A,EOMONTH($A6093,-1),$B:$B,$B6093),2)</f>
        <v>-10.31</v>
      </c>
      <c r="J6093" s="11">
        <f>SUMIFS(AB:AB,$A:$A,EOMONTH($A6093,-1),$B:$B,$B6093)</f>
        <v>5366.22</v>
      </c>
      <c r="K6093" s="13">
        <v>0</v>
      </c>
      <c r="L6093" s="25">
        <v>0</v>
      </c>
      <c r="M6093" s="15">
        <v>0</v>
      </c>
      <c r="N6093" s="14">
        <v>0</v>
      </c>
      <c r="O6093" s="16">
        <v>0</v>
      </c>
      <c r="P6093" s="16">
        <v>0</v>
      </c>
      <c r="Q6093" s="16">
        <v>0</v>
      </c>
      <c r="R6093" s="16">
        <f>Q6093*16.876/100</f>
        <v>0</v>
      </c>
      <c r="S6093" s="17">
        <f t="shared" si="665"/>
        <v>0</v>
      </c>
      <c r="T6093" s="16">
        <v>0</v>
      </c>
      <c r="U6093" s="18">
        <f t="shared" si="666"/>
        <v>34.475999999999999</v>
      </c>
      <c r="V6093" s="18">
        <f t="shared" si="667"/>
        <v>0</v>
      </c>
      <c r="W6093" s="18">
        <f t="shared" si="668"/>
        <v>0</v>
      </c>
      <c r="X6093" s="27"/>
      <c r="Y6093" s="19">
        <f t="shared" si="669"/>
        <v>0</v>
      </c>
      <c r="Z6093" s="18">
        <f t="shared" si="670"/>
        <v>0</v>
      </c>
      <c r="AA6093" s="12">
        <v>51</v>
      </c>
      <c r="AB6093" s="12">
        <v>5366.22</v>
      </c>
      <c r="AC6093" s="28">
        <f>+I6093+Y6093-Z6093</f>
        <v>-10.31</v>
      </c>
      <c r="AD6093" s="20">
        <f t="shared" si="671"/>
        <v>20</v>
      </c>
      <c r="AE6093">
        <v>20</v>
      </c>
    </row>
    <row r="6094" spans="1:31" x14ac:dyDescent="0.25">
      <c r="A6094" s="9">
        <v>45291</v>
      </c>
      <c r="B6094" s="10" t="s">
        <v>523</v>
      </c>
      <c r="C6094" s="10" t="s">
        <v>282</v>
      </c>
      <c r="D6094" s="10" t="s">
        <v>29</v>
      </c>
      <c r="E6094" s="10" t="s">
        <v>30</v>
      </c>
      <c r="F6094" s="10"/>
      <c r="G6094" s="10">
        <v>0</v>
      </c>
      <c r="H6094" s="11">
        <f>SUMIFS(AA:AA,$A:$A,EOMONTH($A6094,-1),$B:$B,$B6094)</f>
        <v>42</v>
      </c>
      <c r="I6094" s="63">
        <f>ROUND(SUMIFS(AC:AC,$A:$A,EOMONTH($A6094,-1),$B:$B,$B6094),2)</f>
        <v>1.9</v>
      </c>
      <c r="J6094" s="11">
        <f>SUMIFS(AB:AB,$A:$A,EOMONTH($A6094,-1),$B:$B,$B6094)</f>
        <v>8316</v>
      </c>
      <c r="K6094" s="13">
        <v>0</v>
      </c>
      <c r="L6094" s="25">
        <v>0</v>
      </c>
      <c r="M6094" s="15">
        <v>0</v>
      </c>
      <c r="N6094" s="14">
        <v>0</v>
      </c>
      <c r="O6094" s="16">
        <v>0</v>
      </c>
      <c r="P6094" s="16">
        <v>0</v>
      </c>
      <c r="Q6094" s="16">
        <v>0</v>
      </c>
      <c r="R6094" s="16">
        <f>Q6094*16.876/100</f>
        <v>0</v>
      </c>
      <c r="S6094" s="17">
        <f t="shared" si="665"/>
        <v>0</v>
      </c>
      <c r="T6094" s="16">
        <v>0</v>
      </c>
      <c r="U6094" s="18">
        <f t="shared" si="666"/>
        <v>0</v>
      </c>
      <c r="V6094" s="18">
        <f t="shared" si="667"/>
        <v>0</v>
      </c>
      <c r="W6094" s="18">
        <f t="shared" si="668"/>
        <v>0</v>
      </c>
      <c r="X6094" s="27"/>
      <c r="Y6094" s="19">
        <f t="shared" si="669"/>
        <v>0</v>
      </c>
      <c r="Z6094" s="18">
        <f t="shared" si="670"/>
        <v>0</v>
      </c>
      <c r="AA6094" s="12">
        <v>42</v>
      </c>
      <c r="AB6094" s="12">
        <v>8316</v>
      </c>
      <c r="AC6094" s="28">
        <f>+I6094+Y6094-Z6094</f>
        <v>1.9</v>
      </c>
      <c r="AD6094" s="20">
        <f t="shared" si="671"/>
        <v>0</v>
      </c>
      <c r="AE6094">
        <v>0</v>
      </c>
    </row>
    <row r="6095" spans="1:31" x14ac:dyDescent="0.25">
      <c r="A6095" s="59">
        <v>45291</v>
      </c>
      <c r="B6095" s="60" t="s">
        <v>524</v>
      </c>
      <c r="C6095" s="60" t="s">
        <v>282</v>
      </c>
      <c r="D6095" s="60" t="s">
        <v>40</v>
      </c>
      <c r="E6095" s="60" t="s">
        <v>30</v>
      </c>
      <c r="F6095" s="10"/>
      <c r="G6095" s="10"/>
      <c r="H6095" s="11"/>
      <c r="I6095" s="63">
        <f>ROUND(SUMIFS(AC:AC,$A:$A,EOMONTH($A6095,-1),$B:$B,$B6095),2)</f>
        <v>49.97</v>
      </c>
      <c r="J6095" s="11"/>
      <c r="K6095" s="13"/>
      <c r="L6095" s="25"/>
      <c r="M6095" s="15"/>
      <c r="N6095" s="14"/>
      <c r="O6095" s="16"/>
      <c r="P6095" s="16"/>
      <c r="Q6095" s="16"/>
      <c r="R6095" s="16"/>
      <c r="S6095" s="17">
        <f t="shared" si="665"/>
        <v>0</v>
      </c>
      <c r="T6095" s="16"/>
      <c r="U6095" s="18">
        <f t="shared" si="666"/>
        <v>0</v>
      </c>
      <c r="V6095" s="18">
        <f t="shared" si="667"/>
        <v>0</v>
      </c>
      <c r="W6095" s="18">
        <f t="shared" si="668"/>
        <v>0</v>
      </c>
      <c r="X6095" s="27"/>
      <c r="Y6095" s="19">
        <f t="shared" si="669"/>
        <v>0</v>
      </c>
      <c r="Z6095" s="18">
        <f t="shared" si="670"/>
        <v>0</v>
      </c>
      <c r="AA6095" s="12"/>
      <c r="AB6095" s="12"/>
      <c r="AC6095" s="28">
        <f>+I6095+Y6095-Z6095</f>
        <v>49.97</v>
      </c>
      <c r="AD6095" s="20">
        <f t="shared" si="671"/>
        <v>0</v>
      </c>
      <c r="AE6095">
        <v>0</v>
      </c>
    </row>
    <row r="6096" spans="1:31" x14ac:dyDescent="0.25">
      <c r="A6096" s="59">
        <v>45291</v>
      </c>
      <c r="B6096" s="60" t="s">
        <v>525</v>
      </c>
      <c r="C6096" s="60" t="s">
        <v>282</v>
      </c>
      <c r="D6096" s="60" t="s">
        <v>29</v>
      </c>
      <c r="E6096" s="60" t="s">
        <v>30</v>
      </c>
      <c r="F6096" s="10"/>
      <c r="G6096" s="10"/>
      <c r="H6096" s="11"/>
      <c r="I6096" s="63">
        <f>ROUND(SUMIFS(AC:AC,$A:$A,EOMONTH($A6096,-1),$B:$B,$B6096),2)</f>
        <v>0</v>
      </c>
      <c r="J6096" s="11"/>
      <c r="K6096" s="13"/>
      <c r="L6096" s="25"/>
      <c r="M6096" s="15"/>
      <c r="N6096" s="14"/>
      <c r="O6096" s="16"/>
      <c r="P6096" s="16"/>
      <c r="Q6096" s="16"/>
      <c r="R6096" s="16"/>
      <c r="S6096" s="17">
        <f t="shared" si="665"/>
        <v>0</v>
      </c>
      <c r="T6096" s="16"/>
      <c r="U6096" s="18">
        <f t="shared" si="666"/>
        <v>0</v>
      </c>
      <c r="V6096" s="18">
        <f t="shared" si="667"/>
        <v>0</v>
      </c>
      <c r="W6096" s="18">
        <f t="shared" si="668"/>
        <v>0</v>
      </c>
      <c r="X6096" s="27"/>
      <c r="Y6096" s="19">
        <f t="shared" si="669"/>
        <v>0</v>
      </c>
      <c r="Z6096" s="18">
        <f t="shared" si="670"/>
        <v>0</v>
      </c>
      <c r="AA6096" s="12"/>
      <c r="AB6096" s="12"/>
      <c r="AC6096" s="28">
        <f>+I6096+Y6096-Z6096</f>
        <v>0</v>
      </c>
      <c r="AD6096" s="20">
        <f t="shared" si="671"/>
        <v>0</v>
      </c>
      <c r="AE6096">
        <v>0</v>
      </c>
    </row>
    <row r="6097" spans="1:31" x14ac:dyDescent="0.25">
      <c r="A6097" s="59">
        <v>45291</v>
      </c>
      <c r="B6097" s="60" t="s">
        <v>526</v>
      </c>
      <c r="C6097" s="60" t="s">
        <v>282</v>
      </c>
      <c r="D6097" s="60" t="s">
        <v>29</v>
      </c>
      <c r="E6097" s="60" t="s">
        <v>30</v>
      </c>
      <c r="F6097" s="10"/>
      <c r="G6097" s="10"/>
      <c r="H6097" s="11"/>
      <c r="I6097" s="63">
        <f>ROUND(SUMIFS(AC:AC,$A:$A,EOMONTH($A6097,-1),$B:$B,$B6097),2)</f>
        <v>225.48</v>
      </c>
      <c r="J6097" s="11"/>
      <c r="K6097" s="13"/>
      <c r="L6097" s="25"/>
      <c r="M6097" s="15"/>
      <c r="N6097" s="14"/>
      <c r="O6097" s="16"/>
      <c r="P6097" s="16"/>
      <c r="Q6097" s="16"/>
      <c r="R6097" s="16"/>
      <c r="S6097" s="17">
        <f t="shared" si="665"/>
        <v>0</v>
      </c>
      <c r="T6097" s="16"/>
      <c r="U6097" s="18">
        <f t="shared" si="666"/>
        <v>0</v>
      </c>
      <c r="V6097" s="18">
        <f t="shared" si="667"/>
        <v>0</v>
      </c>
      <c r="W6097" s="18">
        <f t="shared" si="668"/>
        <v>0</v>
      </c>
      <c r="X6097" s="27"/>
      <c r="Y6097" s="19">
        <f t="shared" si="669"/>
        <v>0</v>
      </c>
      <c r="Z6097" s="18">
        <f t="shared" si="670"/>
        <v>0</v>
      </c>
      <c r="AA6097" s="12"/>
      <c r="AB6097" s="12"/>
      <c r="AC6097" s="28">
        <f>+I6097+Y6097-Z6097</f>
        <v>225.48</v>
      </c>
      <c r="AD6097" s="20">
        <f t="shared" si="671"/>
        <v>0</v>
      </c>
      <c r="AE6097">
        <v>0</v>
      </c>
    </row>
    <row r="6098" spans="1:31" x14ac:dyDescent="0.25">
      <c r="A6098" s="59">
        <v>45291</v>
      </c>
      <c r="B6098" s="60" t="s">
        <v>780</v>
      </c>
      <c r="C6098" s="60" t="s">
        <v>105</v>
      </c>
      <c r="D6098" s="60" t="s">
        <v>40</v>
      </c>
      <c r="E6098" s="60" t="s">
        <v>30</v>
      </c>
      <c r="F6098" s="10"/>
      <c r="G6098" s="10"/>
      <c r="H6098" s="11"/>
      <c r="I6098" s="63">
        <f>ROUND(SUMIFS(AC:AC,$A:$A,EOMONTH($A6098,-1),$B:$B,$B6098),2)</f>
        <v>15.7</v>
      </c>
      <c r="J6098" s="11"/>
      <c r="K6098" s="13"/>
      <c r="L6098" s="25"/>
      <c r="M6098" s="15"/>
      <c r="N6098" s="14"/>
      <c r="O6098" s="16"/>
      <c r="P6098" s="16"/>
      <c r="Q6098" s="16"/>
      <c r="R6098" s="16"/>
      <c r="S6098" s="17">
        <f t="shared" si="665"/>
        <v>0</v>
      </c>
      <c r="T6098" s="16"/>
      <c r="U6098" s="18">
        <f t="shared" si="666"/>
        <v>0</v>
      </c>
      <c r="V6098" s="18">
        <f t="shared" si="667"/>
        <v>0</v>
      </c>
      <c r="W6098" s="18">
        <f t="shared" si="668"/>
        <v>0</v>
      </c>
      <c r="X6098" s="27"/>
      <c r="Y6098" s="19">
        <f t="shared" si="669"/>
        <v>0</v>
      </c>
      <c r="Z6098" s="18">
        <f t="shared" si="670"/>
        <v>0</v>
      </c>
      <c r="AA6098" s="12"/>
      <c r="AB6098" s="12"/>
      <c r="AC6098" s="28">
        <f>+I6098+Y6098-Z6098</f>
        <v>15.7</v>
      </c>
      <c r="AD6098" s="20">
        <f t="shared" si="671"/>
        <v>0</v>
      </c>
      <c r="AE6098">
        <v>0</v>
      </c>
    </row>
    <row r="6099" spans="1:31" x14ac:dyDescent="0.25">
      <c r="A6099" s="9">
        <v>45291</v>
      </c>
      <c r="B6099" s="10" t="s">
        <v>527</v>
      </c>
      <c r="C6099" s="10" t="s">
        <v>282</v>
      </c>
      <c r="D6099" s="10" t="s">
        <v>40</v>
      </c>
      <c r="E6099" s="10" t="s">
        <v>30</v>
      </c>
      <c r="F6099" s="10">
        <v>100</v>
      </c>
      <c r="G6099" s="10">
        <v>109</v>
      </c>
      <c r="H6099" s="11">
        <f>SUMIFS(AA:AA,$A:$A,EOMONTH($A6099,-1),$B:$B,$B6099)</f>
        <v>36</v>
      </c>
      <c r="I6099" s="63">
        <f>ROUND(SUMIFS(AC:AC,$A:$A,EOMONTH($A6099,-1),$B:$B,$B6099),2)</f>
        <v>21.98</v>
      </c>
      <c r="J6099" s="11">
        <f>SUMIFS(AB:AB,$A:$A,EOMONTH($A6099,-1),$B:$B,$B6099)</f>
        <v>979.2</v>
      </c>
      <c r="K6099" s="13">
        <v>0</v>
      </c>
      <c r="L6099" s="25">
        <v>0</v>
      </c>
      <c r="M6099" s="15">
        <v>240</v>
      </c>
      <c r="N6099" s="14">
        <v>600</v>
      </c>
      <c r="O6099" s="16">
        <v>121</v>
      </c>
      <c r="P6099" s="16">
        <v>9096.6</v>
      </c>
      <c r="Q6099" s="16">
        <v>0</v>
      </c>
      <c r="R6099" s="16">
        <f>Q6099*16.876/100</f>
        <v>0</v>
      </c>
      <c r="S6099" s="17">
        <f t="shared" si="665"/>
        <v>0</v>
      </c>
      <c r="T6099" s="16">
        <v>0</v>
      </c>
      <c r="U6099" s="18">
        <f t="shared" si="666"/>
        <v>3.9239999999999999</v>
      </c>
      <c r="V6099" s="18">
        <f t="shared" si="667"/>
        <v>24</v>
      </c>
      <c r="W6099" s="18">
        <f t="shared" si="668"/>
        <v>4.0293600000000005</v>
      </c>
      <c r="X6099" s="27"/>
      <c r="Y6099" s="19">
        <f t="shared" si="669"/>
        <v>28.02936</v>
      </c>
      <c r="Z6099" s="18">
        <f t="shared" si="670"/>
        <v>13.189</v>
      </c>
      <c r="AA6099" s="12">
        <v>155</v>
      </c>
      <c r="AB6099" s="12">
        <v>2843.9</v>
      </c>
      <c r="AC6099" s="28">
        <f>+I6099+Y6099-Z6099</f>
        <v>36.820360000000001</v>
      </c>
      <c r="AD6099" s="20">
        <f t="shared" si="671"/>
        <v>0</v>
      </c>
      <c r="AE6099">
        <v>0</v>
      </c>
    </row>
    <row r="6100" spans="1:31" x14ac:dyDescent="0.25">
      <c r="A6100" s="9">
        <v>45291</v>
      </c>
      <c r="B6100" s="10" t="s">
        <v>742</v>
      </c>
      <c r="C6100" s="10" t="s">
        <v>282</v>
      </c>
      <c r="D6100" s="10" t="s">
        <v>40</v>
      </c>
      <c r="E6100" s="10" t="s">
        <v>30</v>
      </c>
      <c r="F6100" s="10">
        <v>90</v>
      </c>
      <c r="G6100" s="10">
        <v>98</v>
      </c>
      <c r="H6100" s="11">
        <f>SUMIFS(AA:AA,$A:$A,EOMONTH($A6100,-1),$B:$B,$B6100)</f>
        <v>35</v>
      </c>
      <c r="I6100" s="63">
        <f>ROUND(SUMIFS(AC:AC,$A:$A,EOMONTH($A6100,-1),$B:$B,$B6100),2)</f>
        <v>9.32</v>
      </c>
      <c r="J6100" s="11">
        <f>SUMIFS(AB:AB,$A:$A,EOMONTH($A6100,-1),$B:$B,$B6100)</f>
        <v>979.42</v>
      </c>
      <c r="K6100" s="13">
        <v>0</v>
      </c>
      <c r="L6100" s="25">
        <v>0</v>
      </c>
      <c r="M6100" s="15">
        <v>0</v>
      </c>
      <c r="N6100" s="14">
        <v>0</v>
      </c>
      <c r="O6100" s="16">
        <v>1</v>
      </c>
      <c r="P6100" s="16">
        <v>76.28</v>
      </c>
      <c r="Q6100" s="16">
        <v>0</v>
      </c>
      <c r="R6100" s="16">
        <f>Q6100*16.876/100</f>
        <v>0</v>
      </c>
      <c r="S6100" s="17">
        <f t="shared" si="665"/>
        <v>0</v>
      </c>
      <c r="T6100" s="16">
        <v>0</v>
      </c>
      <c r="U6100" s="18">
        <f t="shared" si="666"/>
        <v>3.43</v>
      </c>
      <c r="V6100" s="18">
        <f t="shared" si="667"/>
        <v>0</v>
      </c>
      <c r="W6100" s="18">
        <f t="shared" si="668"/>
        <v>0</v>
      </c>
      <c r="X6100" s="27"/>
      <c r="Y6100" s="19">
        <f t="shared" si="669"/>
        <v>0</v>
      </c>
      <c r="Z6100" s="18">
        <f t="shared" si="670"/>
        <v>9.8000000000000004E-2</v>
      </c>
      <c r="AA6100" s="12">
        <v>34</v>
      </c>
      <c r="AB6100" s="12">
        <v>903.14</v>
      </c>
      <c r="AC6100" s="28">
        <f>+I6100+Y6100-Z6100</f>
        <v>9.2219999999999995</v>
      </c>
      <c r="AD6100" s="20">
        <f t="shared" si="671"/>
        <v>0</v>
      </c>
      <c r="AE6100">
        <v>0</v>
      </c>
    </row>
    <row r="6101" spans="1:31" x14ac:dyDescent="0.25">
      <c r="A6101" s="9">
        <v>45291</v>
      </c>
      <c r="B6101" s="10" t="s">
        <v>528</v>
      </c>
      <c r="C6101" s="10" t="s">
        <v>282</v>
      </c>
      <c r="D6101" s="10" t="s">
        <v>40</v>
      </c>
      <c r="E6101" s="10" t="s">
        <v>30</v>
      </c>
      <c r="F6101" s="10">
        <v>70</v>
      </c>
      <c r="G6101" s="10">
        <v>76</v>
      </c>
      <c r="H6101" s="11">
        <f>SUMIFS(AA:AA,$A:$A,EOMONTH($A6101,-1),$B:$B,$B6101)</f>
        <v>-24</v>
      </c>
      <c r="I6101" s="63">
        <f>ROUND(SUMIFS(AC:AC,$A:$A,EOMONTH($A6101,-1),$B:$B,$B6101),2)</f>
        <v>47.83</v>
      </c>
      <c r="J6101" s="11">
        <f>SUMIFS(AB:AB,$A:$A,EOMONTH($A6101,-1),$B:$B,$B6101)</f>
        <v>-1830.72</v>
      </c>
      <c r="K6101" s="13">
        <v>0</v>
      </c>
      <c r="L6101" s="25">
        <v>0</v>
      </c>
      <c r="M6101" s="15">
        <v>384</v>
      </c>
      <c r="N6101" s="14">
        <v>960</v>
      </c>
      <c r="O6101" s="16">
        <v>120</v>
      </c>
      <c r="P6101" s="16">
        <v>10174.08</v>
      </c>
      <c r="Q6101" s="16">
        <v>0</v>
      </c>
      <c r="R6101" s="16">
        <f>Q6101*16.876/100</f>
        <v>0</v>
      </c>
      <c r="S6101" s="17">
        <f t="shared" si="665"/>
        <v>0</v>
      </c>
      <c r="T6101" s="16">
        <v>0</v>
      </c>
      <c r="U6101" s="18">
        <f t="shared" si="666"/>
        <v>-1.8240000000000001</v>
      </c>
      <c r="V6101" s="18">
        <f t="shared" si="667"/>
        <v>26.88</v>
      </c>
      <c r="W6101" s="18">
        <f t="shared" si="668"/>
        <v>4.5128832000000001</v>
      </c>
      <c r="X6101" s="27"/>
      <c r="Y6101" s="19">
        <f t="shared" si="669"/>
        <v>31.3928832</v>
      </c>
      <c r="Z6101" s="18">
        <f t="shared" si="670"/>
        <v>9.1199999999999992</v>
      </c>
      <c r="AA6101" s="12">
        <v>240</v>
      </c>
      <c r="AB6101" s="12">
        <v>600</v>
      </c>
      <c r="AC6101" s="28">
        <f>+I6101+Y6101-Z6101</f>
        <v>70.102883199999994</v>
      </c>
      <c r="AD6101" s="20">
        <f t="shared" si="671"/>
        <v>0</v>
      </c>
      <c r="AE6101">
        <v>0</v>
      </c>
    </row>
    <row r="6102" spans="1:31" x14ac:dyDescent="0.25">
      <c r="A6102" s="9">
        <v>45291</v>
      </c>
      <c r="B6102" s="10" t="s">
        <v>529</v>
      </c>
      <c r="C6102" s="10" t="s">
        <v>282</v>
      </c>
      <c r="D6102" s="10" t="s">
        <v>40</v>
      </c>
      <c r="E6102" s="10" t="s">
        <v>30</v>
      </c>
      <c r="F6102" s="10">
        <v>140</v>
      </c>
      <c r="G6102" s="10">
        <v>153</v>
      </c>
      <c r="H6102" s="11">
        <f>SUMIFS(AA:AA,$A:$A,EOMONTH($A6102,-1),$B:$B,$B6102)</f>
        <v>0</v>
      </c>
      <c r="I6102" s="63">
        <f>ROUND(SUMIFS(AC:AC,$A:$A,EOMONTH($A6102,-1),$B:$B,$B6102),2)</f>
        <v>47.19</v>
      </c>
      <c r="J6102" s="11">
        <f>SUMIFS(AB:AB,$A:$A,EOMONTH($A6102,-1),$B:$B,$B6102)</f>
        <v>0</v>
      </c>
      <c r="K6102" s="13">
        <v>0</v>
      </c>
      <c r="L6102" s="25">
        <v>0</v>
      </c>
      <c r="M6102" s="15">
        <v>0</v>
      </c>
      <c r="N6102" s="14">
        <v>0</v>
      </c>
      <c r="O6102" s="16">
        <v>1</v>
      </c>
      <c r="P6102" s="16">
        <v>88.99</v>
      </c>
      <c r="Q6102" s="16">
        <v>0</v>
      </c>
      <c r="R6102" s="16">
        <f>Q6102*16.876/100</f>
        <v>0</v>
      </c>
      <c r="S6102" s="17">
        <f t="shared" si="665"/>
        <v>0</v>
      </c>
      <c r="T6102" s="16">
        <v>0</v>
      </c>
      <c r="U6102" s="18">
        <f t="shared" si="666"/>
        <v>0</v>
      </c>
      <c r="V6102" s="18">
        <f t="shared" si="667"/>
        <v>0</v>
      </c>
      <c r="W6102" s="18">
        <f t="shared" si="668"/>
        <v>0</v>
      </c>
      <c r="X6102" s="27"/>
      <c r="Y6102" s="19">
        <f t="shared" si="669"/>
        <v>0</v>
      </c>
      <c r="Z6102" s="18">
        <f t="shared" si="670"/>
        <v>0.153</v>
      </c>
      <c r="AA6102" s="12">
        <v>-1</v>
      </c>
      <c r="AB6102" s="12">
        <v>-908.11</v>
      </c>
      <c r="AC6102" s="28">
        <f>+I6102+Y6102-Z6102</f>
        <v>47.036999999999999</v>
      </c>
      <c r="AD6102" s="20">
        <f t="shared" si="671"/>
        <v>0</v>
      </c>
      <c r="AE6102">
        <v>0</v>
      </c>
    </row>
    <row r="6103" spans="1:31" x14ac:dyDescent="0.25">
      <c r="A6103" s="9">
        <v>45291</v>
      </c>
      <c r="B6103" s="10" t="s">
        <v>743</v>
      </c>
      <c r="C6103" s="10" t="s">
        <v>282</v>
      </c>
      <c r="D6103" s="10" t="s">
        <v>40</v>
      </c>
      <c r="E6103" s="10" t="s">
        <v>30</v>
      </c>
      <c r="F6103" s="10">
        <v>150</v>
      </c>
      <c r="G6103" s="10">
        <v>163</v>
      </c>
      <c r="H6103" s="11">
        <f>SUMIFS(AA:AA,$A:$A,EOMONTH($A6103,-1),$B:$B,$B6103)</f>
        <v>48</v>
      </c>
      <c r="I6103" s="63">
        <f>ROUND(SUMIFS(AC:AC,$A:$A,EOMONTH($A6103,-1),$B:$B,$B6103),2)</f>
        <v>34.18</v>
      </c>
      <c r="J6103" s="11">
        <f>SUMIFS(AB:AB,$A:$A,EOMONTH($A6103,-1),$B:$B,$B6103)</f>
        <v>1799.59</v>
      </c>
      <c r="K6103" s="13">
        <v>0</v>
      </c>
      <c r="L6103" s="25">
        <v>0</v>
      </c>
      <c r="M6103" s="15">
        <v>0</v>
      </c>
      <c r="N6103" s="14">
        <v>0</v>
      </c>
      <c r="O6103" s="16">
        <v>25</v>
      </c>
      <c r="P6103" s="16">
        <v>2542.5</v>
      </c>
      <c r="Q6103" s="16">
        <v>0</v>
      </c>
      <c r="R6103" s="16">
        <f>Q6103*16.876/100</f>
        <v>0</v>
      </c>
      <c r="S6103" s="17">
        <f t="shared" si="665"/>
        <v>0</v>
      </c>
      <c r="T6103" s="16">
        <v>0</v>
      </c>
      <c r="U6103" s="18">
        <f t="shared" si="666"/>
        <v>7.8239999999999998</v>
      </c>
      <c r="V6103" s="18">
        <f t="shared" si="667"/>
        <v>0</v>
      </c>
      <c r="W6103" s="18">
        <f t="shared" si="668"/>
        <v>0</v>
      </c>
      <c r="X6103" s="27"/>
      <c r="Y6103" s="19">
        <f t="shared" si="669"/>
        <v>0</v>
      </c>
      <c r="Z6103" s="18">
        <f t="shared" si="670"/>
        <v>4.0750000000000002</v>
      </c>
      <c r="AA6103" s="12">
        <v>23</v>
      </c>
      <c r="AB6103" s="12">
        <v>-742.91</v>
      </c>
      <c r="AC6103" s="28">
        <f>+I6103+Y6103-Z6103</f>
        <v>30.105</v>
      </c>
      <c r="AD6103" s="20">
        <f t="shared" si="671"/>
        <v>0</v>
      </c>
      <c r="AE6103">
        <v>0</v>
      </c>
    </row>
    <row r="6104" spans="1:31" x14ac:dyDescent="0.25">
      <c r="A6104" s="9">
        <v>45291</v>
      </c>
      <c r="B6104" s="10" t="s">
        <v>530</v>
      </c>
      <c r="C6104" s="10" t="s">
        <v>282</v>
      </c>
      <c r="D6104" s="10" t="s">
        <v>40</v>
      </c>
      <c r="E6104" s="10" t="s">
        <v>30</v>
      </c>
      <c r="F6104" s="10">
        <v>135</v>
      </c>
      <c r="G6104" s="10">
        <v>147</v>
      </c>
      <c r="H6104" s="11">
        <f>SUMIFS(AA:AA,$A:$A,EOMONTH($A6104,-1),$B:$B,$B6104)</f>
        <v>3322</v>
      </c>
      <c r="I6104" s="63">
        <f>ROUND(SUMIFS(AC:AC,$A:$A,EOMONTH($A6104,-1),$B:$B,$B6104),2)</f>
        <v>163.77000000000001</v>
      </c>
      <c r="J6104" s="11">
        <f>SUMIFS(AB:AB,$A:$A,EOMONTH($A6104,-1),$B:$B,$B6104)</f>
        <v>29015.38</v>
      </c>
      <c r="K6104" s="13">
        <v>0</v>
      </c>
      <c r="L6104" s="25">
        <v>0</v>
      </c>
      <c r="M6104" s="15">
        <v>0</v>
      </c>
      <c r="N6104" s="14">
        <v>0</v>
      </c>
      <c r="O6104" s="16">
        <v>2</v>
      </c>
      <c r="P6104" s="16">
        <v>37.28</v>
      </c>
      <c r="Q6104" s="16">
        <v>0</v>
      </c>
      <c r="R6104" s="16">
        <f>Q6104*16.876/100</f>
        <v>0</v>
      </c>
      <c r="S6104" s="17">
        <f t="shared" si="665"/>
        <v>0</v>
      </c>
      <c r="T6104" s="16">
        <v>0</v>
      </c>
      <c r="U6104" s="18">
        <f t="shared" si="666"/>
        <v>488.334</v>
      </c>
      <c r="V6104" s="18">
        <f t="shared" si="667"/>
        <v>0</v>
      </c>
      <c r="W6104" s="18">
        <f t="shared" si="668"/>
        <v>0</v>
      </c>
      <c r="X6104" s="27"/>
      <c r="Y6104" s="19">
        <f t="shared" si="669"/>
        <v>0</v>
      </c>
      <c r="Z6104" s="18">
        <f t="shared" si="670"/>
        <v>0.29399999999999998</v>
      </c>
      <c r="AA6104" s="12">
        <v>3320</v>
      </c>
      <c r="AB6104" s="12">
        <v>28999.16</v>
      </c>
      <c r="AC6104" s="28">
        <f>+I6104+Y6104-Z6104</f>
        <v>163.476</v>
      </c>
      <c r="AD6104" s="20">
        <f t="shared" si="671"/>
        <v>0</v>
      </c>
      <c r="AE6104">
        <v>0</v>
      </c>
    </row>
    <row r="6105" spans="1:31" x14ac:dyDescent="0.25">
      <c r="A6105" s="9">
        <v>45291</v>
      </c>
      <c r="B6105" s="10" t="s">
        <v>531</v>
      </c>
      <c r="C6105" s="10" t="s">
        <v>282</v>
      </c>
      <c r="D6105" s="10" t="s">
        <v>29</v>
      </c>
      <c r="E6105" s="10" t="s">
        <v>30</v>
      </c>
      <c r="F6105" s="10"/>
      <c r="G6105" s="10">
        <v>0</v>
      </c>
      <c r="H6105" s="11">
        <f>SUMIFS(AA:AA,$A:$A,EOMONTH($A6105,-1),$B:$B,$B6105)</f>
        <v>240</v>
      </c>
      <c r="I6105" s="63">
        <f>ROUND(SUMIFS(AC:AC,$A:$A,EOMONTH($A6105,-1),$B:$B,$B6105),2)</f>
        <v>10.84</v>
      </c>
      <c r="J6105" s="11">
        <f>SUMIFS(AB:AB,$A:$A,EOMONTH($A6105,-1),$B:$B,$B6105)</f>
        <v>0</v>
      </c>
      <c r="K6105" s="13">
        <v>0</v>
      </c>
      <c r="L6105" s="25">
        <v>0</v>
      </c>
      <c r="M6105" s="15">
        <v>0</v>
      </c>
      <c r="N6105" s="14">
        <v>0</v>
      </c>
      <c r="O6105" s="16">
        <v>0</v>
      </c>
      <c r="P6105" s="16">
        <v>0</v>
      </c>
      <c r="Q6105" s="16">
        <v>0</v>
      </c>
      <c r="R6105" s="16">
        <f>Q6105*16.876/100</f>
        <v>0</v>
      </c>
      <c r="S6105" s="17">
        <f t="shared" si="665"/>
        <v>0</v>
      </c>
      <c r="T6105" s="16">
        <v>0</v>
      </c>
      <c r="U6105" s="18">
        <f t="shared" si="666"/>
        <v>0</v>
      </c>
      <c r="V6105" s="18">
        <f t="shared" si="667"/>
        <v>0</v>
      </c>
      <c r="W6105" s="18">
        <f t="shared" si="668"/>
        <v>0</v>
      </c>
      <c r="X6105" s="27"/>
      <c r="Y6105" s="19">
        <f t="shared" si="669"/>
        <v>0</v>
      </c>
      <c r="Z6105" s="18">
        <f t="shared" si="670"/>
        <v>0</v>
      </c>
      <c r="AA6105" s="12">
        <v>240</v>
      </c>
      <c r="AB6105" s="12">
        <v>0</v>
      </c>
      <c r="AC6105" s="28">
        <f>+I6105+Y6105-Z6105</f>
        <v>10.84</v>
      </c>
      <c r="AD6105" s="20">
        <f t="shared" si="671"/>
        <v>0</v>
      </c>
      <c r="AE6105">
        <v>0</v>
      </c>
    </row>
    <row r="6106" spans="1:31" x14ac:dyDescent="0.25">
      <c r="A6106" s="9">
        <v>45291</v>
      </c>
      <c r="B6106" s="10" t="s">
        <v>532</v>
      </c>
      <c r="C6106" s="10" t="s">
        <v>282</v>
      </c>
      <c r="D6106" s="10" t="s">
        <v>29</v>
      </c>
      <c r="E6106" s="10" t="s">
        <v>30</v>
      </c>
      <c r="F6106" s="10">
        <v>0</v>
      </c>
      <c r="G6106" s="10">
        <v>0</v>
      </c>
      <c r="H6106" s="11">
        <f>SUMIFS(AA:AA,$A:$A,EOMONTH($A6106,-1),$B:$B,$B6106)</f>
        <v>243</v>
      </c>
      <c r="I6106" s="63">
        <f>ROUND(SUMIFS(AC:AC,$A:$A,EOMONTH($A6106,-1),$B:$B,$B6106),2)</f>
        <v>43.75</v>
      </c>
      <c r="J6106" s="11">
        <f>SUMIFS(AB:AB,$A:$A,EOMONTH($A6106,-1),$B:$B,$B6106)</f>
        <v>4762.26</v>
      </c>
      <c r="K6106" s="13">
        <v>0</v>
      </c>
      <c r="L6106" s="25">
        <v>0</v>
      </c>
      <c r="M6106" s="15">
        <v>0</v>
      </c>
      <c r="N6106" s="14">
        <v>0</v>
      </c>
      <c r="O6106" s="16">
        <v>0</v>
      </c>
      <c r="P6106" s="16">
        <v>0</v>
      </c>
      <c r="Q6106" s="16">
        <v>0</v>
      </c>
      <c r="R6106" s="16">
        <f>Q6106*16.876/100</f>
        <v>0</v>
      </c>
      <c r="S6106" s="17">
        <f t="shared" si="665"/>
        <v>0</v>
      </c>
      <c r="T6106" s="16">
        <v>0</v>
      </c>
      <c r="U6106" s="18">
        <f t="shared" si="666"/>
        <v>0</v>
      </c>
      <c r="V6106" s="18">
        <f t="shared" si="667"/>
        <v>0</v>
      </c>
      <c r="W6106" s="18">
        <f t="shared" si="668"/>
        <v>0</v>
      </c>
      <c r="X6106" s="27"/>
      <c r="Y6106" s="19">
        <f t="shared" si="669"/>
        <v>0</v>
      </c>
      <c r="Z6106" s="18">
        <f t="shared" si="670"/>
        <v>0</v>
      </c>
      <c r="AA6106" s="12">
        <v>243</v>
      </c>
      <c r="AB6106" s="12">
        <v>4762.26</v>
      </c>
      <c r="AC6106" s="28">
        <f>+I6106+Y6106-Z6106</f>
        <v>43.75</v>
      </c>
      <c r="AD6106" s="20">
        <f t="shared" si="671"/>
        <v>0</v>
      </c>
      <c r="AE6106">
        <v>0</v>
      </c>
    </row>
    <row r="6107" spans="1:31" x14ac:dyDescent="0.25">
      <c r="A6107" s="9">
        <v>45291</v>
      </c>
      <c r="B6107" s="10" t="s">
        <v>533</v>
      </c>
      <c r="C6107" s="10" t="s">
        <v>282</v>
      </c>
      <c r="D6107" s="10" t="s">
        <v>40</v>
      </c>
      <c r="E6107" s="10" t="s">
        <v>30</v>
      </c>
      <c r="F6107" s="10">
        <v>80</v>
      </c>
      <c r="G6107" s="10">
        <v>87</v>
      </c>
      <c r="H6107" s="11">
        <f>SUMIFS(AA:AA,$A:$A,EOMONTH($A6107,-1),$B:$B,$B6107)</f>
        <v>-168</v>
      </c>
      <c r="I6107" s="63">
        <f>ROUND(SUMIFS(AC:AC,$A:$A,EOMONTH($A6107,-1),$B:$B,$B6107),2)</f>
        <v>-4.72</v>
      </c>
      <c r="J6107" s="11">
        <f>SUMIFS(AB:AB,$A:$A,EOMONTH($A6107,-1),$B:$B,$B6107)</f>
        <v>-10472.16</v>
      </c>
      <c r="K6107" s="13">
        <v>0</v>
      </c>
      <c r="L6107" s="25">
        <v>0</v>
      </c>
      <c r="M6107" s="15">
        <v>0</v>
      </c>
      <c r="N6107" s="14">
        <v>0</v>
      </c>
      <c r="O6107" s="16">
        <v>85</v>
      </c>
      <c r="P6107" s="16">
        <v>5901.28</v>
      </c>
      <c r="Q6107" s="16">
        <v>0</v>
      </c>
      <c r="R6107" s="16">
        <f>Q6107*16.876/100</f>
        <v>0</v>
      </c>
      <c r="S6107" s="17">
        <f t="shared" si="665"/>
        <v>0</v>
      </c>
      <c r="T6107" s="16">
        <v>0</v>
      </c>
      <c r="U6107" s="18">
        <f t="shared" si="666"/>
        <v>-14.616</v>
      </c>
      <c r="V6107" s="18">
        <f t="shared" si="667"/>
        <v>0</v>
      </c>
      <c r="W6107" s="18">
        <f t="shared" si="668"/>
        <v>0</v>
      </c>
      <c r="X6107" s="27"/>
      <c r="Y6107" s="19">
        <f t="shared" si="669"/>
        <v>0</v>
      </c>
      <c r="Z6107" s="18">
        <f t="shared" si="670"/>
        <v>7.3949999999999996</v>
      </c>
      <c r="AA6107" s="12">
        <v>-253</v>
      </c>
      <c r="AB6107" s="12">
        <v>-16253.71</v>
      </c>
      <c r="AC6107" s="28">
        <f>+I6107+Y6107-Z6107</f>
        <v>-12.114999999999998</v>
      </c>
      <c r="AD6107" s="20">
        <f t="shared" si="671"/>
        <v>20</v>
      </c>
      <c r="AE6107">
        <v>20</v>
      </c>
    </row>
    <row r="6108" spans="1:31" x14ac:dyDescent="0.25">
      <c r="A6108" s="9">
        <v>45291</v>
      </c>
      <c r="B6108" s="10" t="s">
        <v>796</v>
      </c>
      <c r="C6108" s="10" t="s">
        <v>105</v>
      </c>
      <c r="D6108" s="10" t="s">
        <v>29</v>
      </c>
      <c r="E6108" s="10" t="s">
        <v>30</v>
      </c>
      <c r="F6108" s="10"/>
      <c r="G6108" s="10">
        <v>0</v>
      </c>
      <c r="H6108" s="11">
        <f>SUMIFS(AA:AA,$A:$A,EOMONTH($A6108,-1),$B:$B,$B6108)</f>
        <v>1440</v>
      </c>
      <c r="I6108" s="63">
        <f>ROUND(SUMIFS(AC:AC,$A:$A,EOMONTH($A6108,-1),$B:$B,$B6108),2)</f>
        <v>0</v>
      </c>
      <c r="J6108" s="11">
        <f>SUMIFS(AB:AB,$A:$A,EOMONTH($A6108,-1),$B:$B,$B6108)</f>
        <v>4043.57</v>
      </c>
      <c r="K6108" s="13">
        <v>0</v>
      </c>
      <c r="L6108" s="25">
        <v>0</v>
      </c>
      <c r="M6108" s="15">
        <v>0</v>
      </c>
      <c r="N6108" s="14">
        <v>0</v>
      </c>
      <c r="O6108" s="16">
        <v>0</v>
      </c>
      <c r="P6108" s="16">
        <v>0</v>
      </c>
      <c r="Q6108" s="16">
        <v>0</v>
      </c>
      <c r="R6108" s="16">
        <f>Q6108*16.876/100</f>
        <v>0</v>
      </c>
      <c r="S6108" s="17">
        <f t="shared" si="665"/>
        <v>0</v>
      </c>
      <c r="T6108" s="16">
        <v>0</v>
      </c>
      <c r="U6108" s="18">
        <f t="shared" si="666"/>
        <v>0</v>
      </c>
      <c r="V6108" s="18">
        <f t="shared" si="667"/>
        <v>0</v>
      </c>
      <c r="W6108" s="18">
        <f t="shared" si="668"/>
        <v>0</v>
      </c>
      <c r="X6108" s="27"/>
      <c r="Y6108" s="19">
        <f t="shared" si="669"/>
        <v>0</v>
      </c>
      <c r="Z6108" s="18">
        <f t="shared" si="670"/>
        <v>0</v>
      </c>
      <c r="AA6108" s="12">
        <v>1440</v>
      </c>
      <c r="AB6108" s="12">
        <v>4043.57</v>
      </c>
      <c r="AC6108" s="28">
        <f>+I6108+Y6108-Z6108</f>
        <v>0</v>
      </c>
      <c r="AD6108" s="20">
        <f t="shared" si="671"/>
        <v>0</v>
      </c>
      <c r="AE6108">
        <v>0</v>
      </c>
    </row>
    <row r="6109" spans="1:31" x14ac:dyDescent="0.25">
      <c r="A6109" s="9">
        <v>45291</v>
      </c>
      <c r="B6109" s="10" t="s">
        <v>534</v>
      </c>
      <c r="C6109" s="10" t="s">
        <v>282</v>
      </c>
      <c r="D6109" s="10" t="s">
        <v>40</v>
      </c>
      <c r="E6109" s="10" t="s">
        <v>30</v>
      </c>
      <c r="F6109" s="10">
        <v>100</v>
      </c>
      <c r="G6109" s="10">
        <v>109</v>
      </c>
      <c r="H6109" s="11">
        <f>SUMIFS(AA:AA,$A:$A,EOMONTH($A6109,-1),$B:$B,$B6109)</f>
        <v>-72</v>
      </c>
      <c r="I6109" s="63">
        <f>ROUND(SUMIFS(AC:AC,$A:$A,EOMONTH($A6109,-1),$B:$B,$B6109),2)</f>
        <v>-29.83</v>
      </c>
      <c r="J6109" s="11">
        <f>SUMIFS(AB:AB,$A:$A,EOMONTH($A6109,-1),$B:$B,$B6109)</f>
        <v>-6300</v>
      </c>
      <c r="K6109" s="13">
        <v>0</v>
      </c>
      <c r="L6109" s="25">
        <v>0</v>
      </c>
      <c r="M6109" s="15">
        <v>0</v>
      </c>
      <c r="N6109" s="14">
        <v>0</v>
      </c>
      <c r="O6109" s="16">
        <v>25</v>
      </c>
      <c r="P6109" s="16">
        <v>2270.6</v>
      </c>
      <c r="Q6109" s="16">
        <v>0</v>
      </c>
      <c r="R6109" s="16">
        <f>Q6109*16.876/100</f>
        <v>0</v>
      </c>
      <c r="S6109" s="17">
        <f t="shared" si="665"/>
        <v>0</v>
      </c>
      <c r="T6109" s="16">
        <v>0</v>
      </c>
      <c r="U6109" s="18">
        <f t="shared" si="666"/>
        <v>-7.8479999999999999</v>
      </c>
      <c r="V6109" s="18">
        <f t="shared" si="667"/>
        <v>0</v>
      </c>
      <c r="W6109" s="18">
        <f t="shared" si="668"/>
        <v>0</v>
      </c>
      <c r="X6109" s="27"/>
      <c r="Y6109" s="19">
        <f t="shared" si="669"/>
        <v>0</v>
      </c>
      <c r="Z6109" s="18">
        <f t="shared" si="670"/>
        <v>2.7250000000000001</v>
      </c>
      <c r="AA6109" s="12">
        <v>-97</v>
      </c>
      <c r="AB6109" s="12">
        <v>-8506.26</v>
      </c>
      <c r="AC6109" s="28">
        <f>+I6109+Y6109-Z6109</f>
        <v>-32.555</v>
      </c>
      <c r="AD6109" s="20">
        <f t="shared" si="671"/>
        <v>40</v>
      </c>
      <c r="AE6109">
        <v>40</v>
      </c>
    </row>
    <row r="6110" spans="1:31" x14ac:dyDescent="0.25">
      <c r="A6110" s="59">
        <v>45291</v>
      </c>
      <c r="B6110" s="60" t="s">
        <v>823</v>
      </c>
      <c r="C6110" s="60" t="s">
        <v>282</v>
      </c>
      <c r="D6110" s="60" t="s">
        <v>40</v>
      </c>
      <c r="E6110" s="60" t="s">
        <v>30</v>
      </c>
      <c r="F6110" s="10"/>
      <c r="G6110" s="10"/>
      <c r="H6110" s="11"/>
      <c r="I6110" s="63">
        <f>ROUND(SUMIFS(AC:AC,$A:$A,EOMONTH($A6110,-1),$B:$B,$B6110),2)</f>
        <v>0</v>
      </c>
      <c r="J6110" s="11"/>
      <c r="K6110" s="13"/>
      <c r="L6110" s="25"/>
      <c r="M6110" s="15"/>
      <c r="N6110" s="14"/>
      <c r="O6110" s="16"/>
      <c r="P6110" s="16"/>
      <c r="Q6110" s="16"/>
      <c r="R6110" s="16"/>
      <c r="S6110" s="17">
        <f t="shared" si="665"/>
        <v>0</v>
      </c>
      <c r="T6110" s="16"/>
      <c r="U6110" s="18">
        <f t="shared" si="666"/>
        <v>0</v>
      </c>
      <c r="V6110" s="18">
        <f t="shared" si="667"/>
        <v>0</v>
      </c>
      <c r="W6110" s="18">
        <f t="shared" si="668"/>
        <v>0</v>
      </c>
      <c r="X6110" s="27"/>
      <c r="Y6110" s="19">
        <f t="shared" si="669"/>
        <v>0</v>
      </c>
      <c r="Z6110" s="18">
        <f t="shared" si="670"/>
        <v>0</v>
      </c>
      <c r="AA6110" s="12"/>
      <c r="AB6110" s="12"/>
      <c r="AC6110" s="28">
        <f>+I6110+Y6110-Z6110</f>
        <v>0</v>
      </c>
      <c r="AD6110" s="20">
        <f t="shared" si="671"/>
        <v>0</v>
      </c>
      <c r="AE6110">
        <v>0</v>
      </c>
    </row>
    <row r="6111" spans="1:31" x14ac:dyDescent="0.25">
      <c r="A6111" s="9">
        <v>45291</v>
      </c>
      <c r="B6111" s="10" t="s">
        <v>807</v>
      </c>
      <c r="C6111" s="10" t="s">
        <v>282</v>
      </c>
      <c r="D6111" s="10" t="s">
        <v>29</v>
      </c>
      <c r="E6111" s="10" t="s">
        <v>30</v>
      </c>
      <c r="F6111" s="10">
        <v>0</v>
      </c>
      <c r="G6111" s="10">
        <v>0</v>
      </c>
      <c r="H6111" s="11">
        <f>SUMIFS(AA:AA,$A:$A,EOMONTH($A6111,-1),$B:$B,$B6111)</f>
        <v>4725</v>
      </c>
      <c r="I6111" s="63">
        <f>ROUND(SUMIFS(AC:AC,$A:$A,EOMONTH($A6111,-1),$B:$B,$B6111),2)</f>
        <v>0</v>
      </c>
      <c r="J6111" s="11">
        <f>SUMIFS(AB:AB,$A:$A,EOMONTH($A6111,-1),$B:$B,$B6111)</f>
        <v>163012.5</v>
      </c>
      <c r="K6111" s="13">
        <v>0</v>
      </c>
      <c r="L6111" s="25">
        <v>0</v>
      </c>
      <c r="M6111" s="15">
        <v>0</v>
      </c>
      <c r="N6111" s="14">
        <v>0</v>
      </c>
      <c r="O6111" s="16">
        <v>1075</v>
      </c>
      <c r="P6111" s="16">
        <v>60553</v>
      </c>
      <c r="Q6111" s="16">
        <v>0</v>
      </c>
      <c r="R6111" s="16">
        <f>Q6111*16.876/100</f>
        <v>0</v>
      </c>
      <c r="S6111" s="17">
        <f t="shared" si="665"/>
        <v>0</v>
      </c>
      <c r="T6111" s="16">
        <v>0</v>
      </c>
      <c r="U6111" s="18">
        <f t="shared" si="666"/>
        <v>0</v>
      </c>
      <c r="V6111" s="18">
        <f t="shared" si="667"/>
        <v>0</v>
      </c>
      <c r="W6111" s="18">
        <f t="shared" si="668"/>
        <v>0</v>
      </c>
      <c r="X6111" s="27"/>
      <c r="Y6111" s="19">
        <f t="shared" si="669"/>
        <v>0</v>
      </c>
      <c r="Z6111" s="18">
        <f t="shared" si="670"/>
        <v>0</v>
      </c>
      <c r="AA6111" s="12">
        <v>3650</v>
      </c>
      <c r="AB6111" s="12">
        <v>125925</v>
      </c>
      <c r="AC6111" s="28">
        <f>+I6111+Y6111-Z6111</f>
        <v>0</v>
      </c>
      <c r="AD6111" s="20">
        <f t="shared" si="671"/>
        <v>0</v>
      </c>
      <c r="AE6111">
        <v>0</v>
      </c>
    </row>
    <row r="6112" spans="1:31" x14ac:dyDescent="0.25">
      <c r="A6112" s="9">
        <v>45291</v>
      </c>
      <c r="B6112" s="10" t="s">
        <v>535</v>
      </c>
      <c r="C6112" s="10" t="s">
        <v>282</v>
      </c>
      <c r="D6112" s="10" t="s">
        <v>29</v>
      </c>
      <c r="E6112" s="10" t="s">
        <v>30</v>
      </c>
      <c r="F6112" s="10">
        <v>0</v>
      </c>
      <c r="G6112" s="10">
        <v>0</v>
      </c>
      <c r="H6112" s="11">
        <f>SUMIFS(AA:AA,$A:$A,EOMONTH($A6112,-1),$B:$B,$B6112)</f>
        <v>1203</v>
      </c>
      <c r="I6112" s="63">
        <f>ROUND(SUMIFS(AC:AC,$A:$A,EOMONTH($A6112,-1),$B:$B,$B6112),2)</f>
        <v>60.95</v>
      </c>
      <c r="J6112" s="11">
        <f>SUMIFS(AB:AB,$A:$A,EOMONTH($A6112,-1),$B:$B,$B6112)</f>
        <v>96198.22</v>
      </c>
      <c r="K6112" s="13">
        <v>1900</v>
      </c>
      <c r="L6112" s="25">
        <v>152000</v>
      </c>
      <c r="M6112" s="15">
        <v>0</v>
      </c>
      <c r="N6112" s="14">
        <v>0</v>
      </c>
      <c r="O6112" s="16">
        <v>2651</v>
      </c>
      <c r="P6112" s="16">
        <v>254757</v>
      </c>
      <c r="Q6112" s="16">
        <v>0</v>
      </c>
      <c r="R6112" s="16">
        <f>Q6112*16.876/100</f>
        <v>0</v>
      </c>
      <c r="S6112" s="17">
        <f t="shared" si="665"/>
        <v>0</v>
      </c>
      <c r="T6112" s="16">
        <v>0</v>
      </c>
      <c r="U6112" s="18">
        <f t="shared" si="666"/>
        <v>0</v>
      </c>
      <c r="V6112" s="18">
        <f t="shared" si="667"/>
        <v>0</v>
      </c>
      <c r="W6112" s="18">
        <f t="shared" si="668"/>
        <v>0</v>
      </c>
      <c r="X6112" s="27"/>
      <c r="Y6112" s="19">
        <f t="shared" si="669"/>
        <v>0</v>
      </c>
      <c r="Z6112" s="18">
        <f t="shared" si="670"/>
        <v>0</v>
      </c>
      <c r="AA6112" s="12">
        <v>452</v>
      </c>
      <c r="AB6112" s="12">
        <v>36158.36</v>
      </c>
      <c r="AC6112" s="28">
        <f>+I6112+Y6112-Z6112</f>
        <v>60.95</v>
      </c>
      <c r="AD6112" s="20">
        <f t="shared" si="671"/>
        <v>0</v>
      </c>
      <c r="AE6112">
        <v>0</v>
      </c>
    </row>
    <row r="6113" spans="1:31" x14ac:dyDescent="0.25">
      <c r="A6113" s="9">
        <v>45291</v>
      </c>
      <c r="B6113" s="10" t="s">
        <v>540</v>
      </c>
      <c r="C6113" s="10" t="s">
        <v>541</v>
      </c>
      <c r="D6113" s="10" t="s">
        <v>29</v>
      </c>
      <c r="E6113" s="10" t="s">
        <v>30</v>
      </c>
      <c r="F6113" s="10"/>
      <c r="G6113" s="10">
        <v>0</v>
      </c>
      <c r="H6113" s="11">
        <f>SUMIFS(AA:AA,$A:$A,EOMONTH($A6113,-1),$B:$B,$B6113)</f>
        <v>-2424</v>
      </c>
      <c r="I6113" s="63">
        <f>ROUND(SUMIFS(AC:AC,$A:$A,EOMONTH($A6113,-1),$B:$B,$B6113),2)</f>
        <v>0</v>
      </c>
      <c r="J6113" s="11">
        <f>SUMIFS(AB:AB,$A:$A,EOMONTH($A6113,-1),$B:$B,$B6113)</f>
        <v>-36456.959999999999</v>
      </c>
      <c r="K6113" s="13">
        <v>0</v>
      </c>
      <c r="L6113" s="25">
        <v>0</v>
      </c>
      <c r="M6113" s="15">
        <v>0</v>
      </c>
      <c r="N6113" s="14">
        <v>0</v>
      </c>
      <c r="O6113" s="16">
        <v>0</v>
      </c>
      <c r="P6113" s="16">
        <v>0</v>
      </c>
      <c r="Q6113" s="16">
        <v>0</v>
      </c>
      <c r="R6113" s="16">
        <f>Q6113*16.876/100</f>
        <v>0</v>
      </c>
      <c r="S6113" s="17">
        <f t="shared" si="665"/>
        <v>0</v>
      </c>
      <c r="T6113" s="16">
        <v>0</v>
      </c>
      <c r="U6113" s="18">
        <f t="shared" si="666"/>
        <v>0</v>
      </c>
      <c r="V6113" s="18">
        <f t="shared" si="667"/>
        <v>0</v>
      </c>
      <c r="W6113" s="18">
        <f t="shared" si="668"/>
        <v>0</v>
      </c>
      <c r="X6113" s="27"/>
      <c r="Y6113" s="19">
        <f t="shared" si="669"/>
        <v>0</v>
      </c>
      <c r="Z6113" s="18">
        <f t="shared" si="670"/>
        <v>0</v>
      </c>
      <c r="AA6113" s="12">
        <v>-2424</v>
      </c>
      <c r="AB6113" s="12">
        <v>-36456.959999999999</v>
      </c>
      <c r="AC6113" s="28">
        <f>+I6113+Y6113-Z6113</f>
        <v>0</v>
      </c>
      <c r="AD6113" s="20">
        <f t="shared" si="671"/>
        <v>0</v>
      </c>
      <c r="AE6113">
        <v>0</v>
      </c>
    </row>
    <row r="6114" spans="1:31" x14ac:dyDescent="0.25">
      <c r="A6114" s="9">
        <v>45291</v>
      </c>
      <c r="B6114" s="10" t="s">
        <v>547</v>
      </c>
      <c r="C6114" s="10" t="s">
        <v>282</v>
      </c>
      <c r="D6114" s="10" t="s">
        <v>29</v>
      </c>
      <c r="E6114" s="10" t="s">
        <v>30</v>
      </c>
      <c r="F6114" s="10"/>
      <c r="G6114" s="10">
        <v>0</v>
      </c>
      <c r="H6114" s="11">
        <f>SUMIFS(AA:AA,$A:$A,EOMONTH($A6114,-1),$B:$B,$B6114)</f>
        <v>4097</v>
      </c>
      <c r="I6114" s="63">
        <f>ROUND(SUMIFS(AC:AC,$A:$A,EOMONTH($A6114,-1),$B:$B,$B6114),2)</f>
        <v>80.19</v>
      </c>
      <c r="J6114" s="11">
        <f>SUMIFS(AB:AB,$A:$A,EOMONTH($A6114,-1),$B:$B,$B6114)</f>
        <v>34127.32</v>
      </c>
      <c r="K6114" s="13">
        <v>0</v>
      </c>
      <c r="L6114" s="25">
        <v>0</v>
      </c>
      <c r="M6114" s="15">
        <v>0</v>
      </c>
      <c r="N6114" s="14">
        <v>0</v>
      </c>
      <c r="O6114" s="16">
        <v>0</v>
      </c>
      <c r="P6114" s="16">
        <v>0</v>
      </c>
      <c r="Q6114" s="16">
        <v>0</v>
      </c>
      <c r="R6114" s="16">
        <f>Q6114*16.876/100</f>
        <v>0</v>
      </c>
      <c r="S6114" s="17">
        <f t="shared" si="665"/>
        <v>0</v>
      </c>
      <c r="T6114" s="16">
        <v>0</v>
      </c>
      <c r="U6114" s="18">
        <f t="shared" si="666"/>
        <v>0</v>
      </c>
      <c r="V6114" s="18">
        <f t="shared" si="667"/>
        <v>0</v>
      </c>
      <c r="W6114" s="18">
        <f t="shared" si="668"/>
        <v>0</v>
      </c>
      <c r="X6114" s="27"/>
      <c r="Y6114" s="19">
        <f t="shared" si="669"/>
        <v>0</v>
      </c>
      <c r="Z6114" s="18">
        <f t="shared" si="670"/>
        <v>0</v>
      </c>
      <c r="AA6114" s="12">
        <v>4097</v>
      </c>
      <c r="AB6114" s="12">
        <v>34127.32</v>
      </c>
      <c r="AC6114" s="28">
        <f>+I6114+Y6114-Z6114</f>
        <v>80.19</v>
      </c>
      <c r="AD6114" s="20">
        <f t="shared" si="671"/>
        <v>0</v>
      </c>
      <c r="AE6114">
        <v>0</v>
      </c>
    </row>
    <row r="6115" spans="1:31" x14ac:dyDescent="0.25">
      <c r="A6115" s="9">
        <v>45291</v>
      </c>
      <c r="B6115" s="10" t="s">
        <v>744</v>
      </c>
      <c r="C6115" s="10" t="s">
        <v>28</v>
      </c>
      <c r="D6115" s="10" t="s">
        <v>29</v>
      </c>
      <c r="E6115" s="10" t="s">
        <v>30</v>
      </c>
      <c r="F6115" s="10"/>
      <c r="G6115" s="10">
        <v>0</v>
      </c>
      <c r="H6115" s="11">
        <f>SUMIFS(AA:AA,$A:$A,EOMONTH($A6115,-1),$B:$B,$B6115)</f>
        <v>222</v>
      </c>
      <c r="I6115" s="63">
        <f>ROUND(SUMIFS(AC:AC,$A:$A,EOMONTH($A6115,-1),$B:$B,$B6115),2)</f>
        <v>0</v>
      </c>
      <c r="J6115" s="11">
        <f>SUMIFS(AB:AB,$A:$A,EOMONTH($A6115,-1),$B:$B,$B6115)</f>
        <v>1630.4</v>
      </c>
      <c r="K6115" s="13">
        <v>0</v>
      </c>
      <c r="L6115" s="25">
        <v>0</v>
      </c>
      <c r="M6115" s="15">
        <v>0</v>
      </c>
      <c r="N6115" s="14">
        <v>0</v>
      </c>
      <c r="O6115" s="16">
        <v>0</v>
      </c>
      <c r="P6115" s="16">
        <v>0</v>
      </c>
      <c r="Q6115" s="16">
        <v>0</v>
      </c>
      <c r="R6115" s="16">
        <f>Q6115*16.876/100</f>
        <v>0</v>
      </c>
      <c r="S6115" s="17">
        <f t="shared" si="665"/>
        <v>0</v>
      </c>
      <c r="T6115" s="16">
        <v>0</v>
      </c>
      <c r="U6115" s="18">
        <f t="shared" si="666"/>
        <v>0</v>
      </c>
      <c r="V6115" s="18">
        <f t="shared" si="667"/>
        <v>0</v>
      </c>
      <c r="W6115" s="18">
        <f t="shared" si="668"/>
        <v>0</v>
      </c>
      <c r="X6115" s="27"/>
      <c r="Y6115" s="19">
        <f t="shared" si="669"/>
        <v>0</v>
      </c>
      <c r="Z6115" s="18">
        <f t="shared" si="670"/>
        <v>0</v>
      </c>
      <c r="AA6115" s="12">
        <v>222</v>
      </c>
      <c r="AB6115" s="12">
        <v>1630.4</v>
      </c>
      <c r="AC6115" s="28">
        <f>+I6115+Y6115-Z6115</f>
        <v>0</v>
      </c>
      <c r="AD6115" s="20">
        <f t="shared" si="671"/>
        <v>0</v>
      </c>
      <c r="AE6115">
        <v>0</v>
      </c>
    </row>
    <row r="6116" spans="1:31" x14ac:dyDescent="0.25">
      <c r="A6116" s="9">
        <v>45291</v>
      </c>
      <c r="B6116" s="10" t="s">
        <v>745</v>
      </c>
      <c r="C6116" s="10" t="s">
        <v>28</v>
      </c>
      <c r="D6116" s="10" t="s">
        <v>29</v>
      </c>
      <c r="E6116" s="10" t="s">
        <v>30</v>
      </c>
      <c r="F6116" s="10"/>
      <c r="G6116" s="10">
        <v>0</v>
      </c>
      <c r="H6116" s="11">
        <f>SUMIFS(AA:AA,$A:$A,EOMONTH($A6116,-1),$B:$B,$B6116)</f>
        <v>322</v>
      </c>
      <c r="I6116" s="63">
        <f>ROUND(SUMIFS(AC:AC,$A:$A,EOMONTH($A6116,-1),$B:$B,$B6116),2)</f>
        <v>0</v>
      </c>
      <c r="J6116" s="11">
        <f>SUMIFS(AB:AB,$A:$A,EOMONTH($A6116,-1),$B:$B,$B6116)</f>
        <v>2344.65</v>
      </c>
      <c r="K6116" s="13">
        <v>0</v>
      </c>
      <c r="L6116" s="25">
        <v>0</v>
      </c>
      <c r="M6116" s="15">
        <v>0</v>
      </c>
      <c r="N6116" s="14">
        <v>0</v>
      </c>
      <c r="O6116" s="16">
        <v>0</v>
      </c>
      <c r="P6116" s="16">
        <v>0</v>
      </c>
      <c r="Q6116" s="16">
        <v>0</v>
      </c>
      <c r="R6116" s="16">
        <f>Q6116*16.876/100</f>
        <v>0</v>
      </c>
      <c r="S6116" s="17">
        <f t="shared" si="665"/>
        <v>0</v>
      </c>
      <c r="T6116" s="16">
        <v>0</v>
      </c>
      <c r="U6116" s="18">
        <f t="shared" si="666"/>
        <v>0</v>
      </c>
      <c r="V6116" s="18">
        <f t="shared" si="667"/>
        <v>0</v>
      </c>
      <c r="W6116" s="18">
        <f t="shared" si="668"/>
        <v>0</v>
      </c>
      <c r="X6116" s="27"/>
      <c r="Y6116" s="19">
        <f t="shared" si="669"/>
        <v>0</v>
      </c>
      <c r="Z6116" s="18">
        <f t="shared" si="670"/>
        <v>0</v>
      </c>
      <c r="AA6116" s="12">
        <v>322</v>
      </c>
      <c r="AB6116" s="12">
        <v>2344.65</v>
      </c>
      <c r="AC6116" s="28">
        <f>+I6116+Y6116-Z6116</f>
        <v>0</v>
      </c>
      <c r="AD6116" s="20">
        <f t="shared" si="671"/>
        <v>0</v>
      </c>
      <c r="AE6116">
        <v>0</v>
      </c>
    </row>
    <row r="6117" spans="1:31" x14ac:dyDescent="0.25">
      <c r="A6117" s="9">
        <v>45291</v>
      </c>
      <c r="B6117" s="10" t="s">
        <v>746</v>
      </c>
      <c r="C6117" s="10" t="s">
        <v>28</v>
      </c>
      <c r="D6117" s="10" t="s">
        <v>29</v>
      </c>
      <c r="E6117" s="10" t="s">
        <v>30</v>
      </c>
      <c r="F6117" s="10"/>
      <c r="G6117" s="10">
        <v>0</v>
      </c>
      <c r="H6117" s="11">
        <f>SUMIFS(AA:AA,$A:$A,EOMONTH($A6117,-1),$B:$B,$B6117)</f>
        <v>257</v>
      </c>
      <c r="I6117" s="63">
        <f>ROUND(SUMIFS(AC:AC,$A:$A,EOMONTH($A6117,-1),$B:$B,$B6117),2)</f>
        <v>0</v>
      </c>
      <c r="J6117" s="11">
        <f>SUMIFS(AB:AB,$A:$A,EOMONTH($A6117,-1),$B:$B,$B6117)</f>
        <v>1860.21</v>
      </c>
      <c r="K6117" s="13">
        <v>0</v>
      </c>
      <c r="L6117" s="25">
        <v>0</v>
      </c>
      <c r="M6117" s="15">
        <v>0</v>
      </c>
      <c r="N6117" s="14">
        <v>0</v>
      </c>
      <c r="O6117" s="16">
        <v>0</v>
      </c>
      <c r="P6117" s="16">
        <v>0</v>
      </c>
      <c r="Q6117" s="16">
        <v>0</v>
      </c>
      <c r="R6117" s="16">
        <f>Q6117*16.876/100</f>
        <v>0</v>
      </c>
      <c r="S6117" s="17">
        <f t="shared" si="665"/>
        <v>0</v>
      </c>
      <c r="T6117" s="16">
        <v>0</v>
      </c>
      <c r="U6117" s="18">
        <f t="shared" si="666"/>
        <v>0</v>
      </c>
      <c r="V6117" s="18">
        <f t="shared" si="667"/>
        <v>0</v>
      </c>
      <c r="W6117" s="18">
        <f t="shared" si="668"/>
        <v>0</v>
      </c>
      <c r="X6117" s="27"/>
      <c r="Y6117" s="19">
        <f t="shared" si="669"/>
        <v>0</v>
      </c>
      <c r="Z6117" s="18">
        <f t="shared" si="670"/>
        <v>0</v>
      </c>
      <c r="AA6117" s="12">
        <v>257</v>
      </c>
      <c r="AB6117" s="12">
        <v>1860.21</v>
      </c>
      <c r="AC6117" s="28">
        <f>+I6117+Y6117-Z6117</f>
        <v>0</v>
      </c>
      <c r="AD6117" s="20">
        <f t="shared" si="671"/>
        <v>0</v>
      </c>
      <c r="AE6117">
        <v>0</v>
      </c>
    </row>
    <row r="6118" spans="1:31" x14ac:dyDescent="0.25">
      <c r="A6118" s="9">
        <v>45291</v>
      </c>
      <c r="B6118" s="10" t="s">
        <v>747</v>
      </c>
      <c r="C6118" s="10" t="s">
        <v>28</v>
      </c>
      <c r="D6118" s="10" t="s">
        <v>29</v>
      </c>
      <c r="E6118" s="10" t="s">
        <v>30</v>
      </c>
      <c r="F6118" s="10"/>
      <c r="G6118" s="10">
        <v>0</v>
      </c>
      <c r="H6118" s="11">
        <f>SUMIFS(AA:AA,$A:$A,EOMONTH($A6118,-1),$B:$B,$B6118)</f>
        <v>681</v>
      </c>
      <c r="I6118" s="63">
        <f>ROUND(SUMIFS(AC:AC,$A:$A,EOMONTH($A6118,-1),$B:$B,$B6118),2)</f>
        <v>0</v>
      </c>
      <c r="J6118" s="11">
        <f>SUMIFS(AB:AB,$A:$A,EOMONTH($A6118,-1),$B:$B,$B6118)</f>
        <v>4960.4399999999996</v>
      </c>
      <c r="K6118" s="13">
        <v>0</v>
      </c>
      <c r="L6118" s="25">
        <v>0</v>
      </c>
      <c r="M6118" s="15">
        <v>0</v>
      </c>
      <c r="N6118" s="14">
        <v>0</v>
      </c>
      <c r="O6118" s="16">
        <v>0</v>
      </c>
      <c r="P6118" s="16">
        <v>0</v>
      </c>
      <c r="Q6118" s="16">
        <v>0</v>
      </c>
      <c r="R6118" s="16">
        <f>Q6118*16.876/100</f>
        <v>0</v>
      </c>
      <c r="S6118" s="17">
        <f t="shared" si="665"/>
        <v>0</v>
      </c>
      <c r="T6118" s="16">
        <v>0</v>
      </c>
      <c r="U6118" s="18">
        <f t="shared" si="666"/>
        <v>0</v>
      </c>
      <c r="V6118" s="18">
        <f t="shared" si="667"/>
        <v>0</v>
      </c>
      <c r="W6118" s="18">
        <f t="shared" si="668"/>
        <v>0</v>
      </c>
      <c r="X6118" s="27"/>
      <c r="Y6118" s="19">
        <f t="shared" si="669"/>
        <v>0</v>
      </c>
      <c r="Z6118" s="18">
        <f t="shared" si="670"/>
        <v>0</v>
      </c>
      <c r="AA6118" s="12">
        <v>681</v>
      </c>
      <c r="AB6118" s="12">
        <v>4960.4399999999996</v>
      </c>
      <c r="AC6118" s="28">
        <f>+I6118+Y6118-Z6118</f>
        <v>0</v>
      </c>
      <c r="AD6118" s="20">
        <f t="shared" si="671"/>
        <v>0</v>
      </c>
      <c r="AE6118">
        <v>0</v>
      </c>
    </row>
    <row r="6119" spans="1:31" x14ac:dyDescent="0.25">
      <c r="A6119" s="9">
        <v>45291</v>
      </c>
      <c r="B6119" s="10" t="s">
        <v>724</v>
      </c>
      <c r="C6119" s="10" t="s">
        <v>213</v>
      </c>
      <c r="D6119" s="10" t="s">
        <v>40</v>
      </c>
      <c r="E6119" s="10" t="s">
        <v>30</v>
      </c>
      <c r="F6119" s="10">
        <v>465</v>
      </c>
      <c r="G6119" s="10">
        <v>507</v>
      </c>
      <c r="H6119" s="11">
        <f>SUMIFS(AA:AA,$A:$A,EOMONTH($A6119,-1),$B:$B,$B6119)</f>
        <v>1147</v>
      </c>
      <c r="I6119" s="63">
        <f>ROUND(SUMIFS(AC:AC,$A:$A,EOMONTH($A6119,-1),$B:$B,$B6119),2)</f>
        <v>689.19</v>
      </c>
      <c r="J6119" s="11">
        <f>SUMIFS(AB:AB,$A:$A,EOMONTH($A6119,-1),$B:$B,$B6119)</f>
        <v>65892.95</v>
      </c>
      <c r="K6119" s="13">
        <v>0</v>
      </c>
      <c r="L6119" s="25">
        <v>0</v>
      </c>
      <c r="M6119" s="15">
        <v>714</v>
      </c>
      <c r="N6119" s="14">
        <v>38624.22</v>
      </c>
      <c r="O6119" s="16">
        <v>793</v>
      </c>
      <c r="P6119" s="16">
        <v>56364.45</v>
      </c>
      <c r="Q6119" s="16">
        <v>0</v>
      </c>
      <c r="R6119" s="16">
        <f>Q6119*16.876/100</f>
        <v>0</v>
      </c>
      <c r="S6119" s="17">
        <f t="shared" si="665"/>
        <v>0</v>
      </c>
      <c r="T6119" s="16">
        <v>0</v>
      </c>
      <c r="U6119" s="18">
        <f t="shared" si="666"/>
        <v>581.529</v>
      </c>
      <c r="V6119" s="18">
        <f t="shared" si="667"/>
        <v>332.01</v>
      </c>
      <c r="W6119" s="18">
        <f t="shared" si="668"/>
        <v>55.741158900000002</v>
      </c>
      <c r="X6119" s="27"/>
      <c r="Y6119" s="19">
        <f t="shared" si="669"/>
        <v>387.75115890000001</v>
      </c>
      <c r="Z6119" s="18">
        <f t="shared" si="670"/>
        <v>402.05099999999999</v>
      </c>
      <c r="AA6119" s="12">
        <v>1068</v>
      </c>
      <c r="AB6119" s="12">
        <v>59204.02</v>
      </c>
      <c r="AC6119" s="28">
        <f>+I6119+Y6119-Z6119</f>
        <v>674.89015890000019</v>
      </c>
      <c r="AD6119" s="20">
        <f t="shared" si="671"/>
        <v>0</v>
      </c>
      <c r="AE6119">
        <v>0</v>
      </c>
    </row>
    <row r="6120" spans="1:31" x14ac:dyDescent="0.25">
      <c r="A6120" s="9">
        <v>45291</v>
      </c>
      <c r="B6120" s="10" t="s">
        <v>725</v>
      </c>
      <c r="C6120" s="10" t="s">
        <v>213</v>
      </c>
      <c r="D6120" s="10" t="s">
        <v>40</v>
      </c>
      <c r="E6120" s="10" t="s">
        <v>30</v>
      </c>
      <c r="F6120" s="10">
        <v>465</v>
      </c>
      <c r="G6120" s="10">
        <v>507</v>
      </c>
      <c r="H6120" s="11">
        <f>SUMIFS(AA:AA,$A:$A,EOMONTH($A6120,-1),$B:$B,$B6120)</f>
        <v>1111</v>
      </c>
      <c r="I6120" s="63">
        <f>ROUND(SUMIFS(AC:AC,$A:$A,EOMONTH($A6120,-1),$B:$B,$B6120),2)</f>
        <v>682.6</v>
      </c>
      <c r="J6120" s="11">
        <f>SUMIFS(AB:AB,$A:$A,EOMONTH($A6120,-1),$B:$B,$B6120)</f>
        <v>63541.86</v>
      </c>
      <c r="K6120" s="13">
        <v>0</v>
      </c>
      <c r="L6120" s="25">
        <v>0</v>
      </c>
      <c r="M6120" s="15">
        <v>507</v>
      </c>
      <c r="N6120" s="14">
        <v>27092.81</v>
      </c>
      <c r="O6120" s="16">
        <v>792</v>
      </c>
      <c r="P6120" s="16">
        <v>56430</v>
      </c>
      <c r="Q6120" s="16">
        <v>0</v>
      </c>
      <c r="R6120" s="16">
        <f>Q6120*16.876/100</f>
        <v>0</v>
      </c>
      <c r="S6120" s="17">
        <f t="shared" si="665"/>
        <v>0</v>
      </c>
      <c r="T6120" s="16">
        <v>0</v>
      </c>
      <c r="U6120" s="18">
        <f t="shared" si="666"/>
        <v>563.27700000000004</v>
      </c>
      <c r="V6120" s="18">
        <f t="shared" si="667"/>
        <v>235.755</v>
      </c>
      <c r="W6120" s="18">
        <f t="shared" si="668"/>
        <v>39.580906950000006</v>
      </c>
      <c r="X6120" s="27"/>
      <c r="Y6120" s="19">
        <f t="shared" si="669"/>
        <v>275.33590694999998</v>
      </c>
      <c r="Z6120" s="18">
        <f t="shared" si="670"/>
        <v>401.54399999999998</v>
      </c>
      <c r="AA6120" s="12">
        <v>826</v>
      </c>
      <c r="AB6120" s="12">
        <v>45689.34</v>
      </c>
      <c r="AC6120" s="28">
        <f>+I6120+Y6120-Z6120</f>
        <v>556.39190695000002</v>
      </c>
      <c r="AD6120" s="20">
        <f t="shared" si="671"/>
        <v>0</v>
      </c>
      <c r="AE6120">
        <v>0</v>
      </c>
    </row>
    <row r="6121" spans="1:31" x14ac:dyDescent="0.25">
      <c r="A6121" s="9">
        <v>45291</v>
      </c>
      <c r="B6121" s="10" t="s">
        <v>726</v>
      </c>
      <c r="C6121" s="10" t="s">
        <v>213</v>
      </c>
      <c r="D6121" s="10" t="s">
        <v>40</v>
      </c>
      <c r="E6121" s="10" t="s">
        <v>30</v>
      </c>
      <c r="F6121" s="10">
        <v>465</v>
      </c>
      <c r="G6121" s="10">
        <v>507</v>
      </c>
      <c r="H6121" s="11">
        <f>SUMIFS(AA:AA,$A:$A,EOMONTH($A6121,-1),$B:$B,$B6121)</f>
        <v>658</v>
      </c>
      <c r="I6121" s="63">
        <f>ROUND(SUMIFS(AC:AC,$A:$A,EOMONTH($A6121,-1),$B:$B,$B6121),2)</f>
        <v>383.23</v>
      </c>
      <c r="J6121" s="11">
        <f>SUMIFS(AB:AB,$A:$A,EOMONTH($A6121,-1),$B:$B,$B6121)</f>
        <v>37540.78</v>
      </c>
      <c r="K6121" s="13">
        <v>0</v>
      </c>
      <c r="L6121" s="25">
        <v>0</v>
      </c>
      <c r="M6121" s="15">
        <v>412</v>
      </c>
      <c r="N6121" s="14">
        <v>22072.44</v>
      </c>
      <c r="O6121" s="16">
        <v>505</v>
      </c>
      <c r="P6121" s="16">
        <v>35844.449999999997</v>
      </c>
      <c r="Q6121" s="16">
        <v>0</v>
      </c>
      <c r="R6121" s="16">
        <f>Q6121*16.876/100</f>
        <v>0</v>
      </c>
      <c r="S6121" s="17">
        <f t="shared" si="665"/>
        <v>0</v>
      </c>
      <c r="T6121" s="16">
        <v>0</v>
      </c>
      <c r="U6121" s="18">
        <f t="shared" si="666"/>
        <v>333.60599999999999</v>
      </c>
      <c r="V6121" s="18">
        <f t="shared" si="667"/>
        <v>191.58</v>
      </c>
      <c r="W6121" s="18">
        <f t="shared" si="668"/>
        <v>32.164366200000003</v>
      </c>
      <c r="X6121" s="27"/>
      <c r="Y6121" s="19">
        <f t="shared" si="669"/>
        <v>223.7443662</v>
      </c>
      <c r="Z6121" s="18">
        <f t="shared" si="670"/>
        <v>256.03500000000003</v>
      </c>
      <c r="AA6121" s="12">
        <v>565</v>
      </c>
      <c r="AB6121" s="12">
        <v>30820.15</v>
      </c>
      <c r="AC6121" s="28">
        <f>+I6121+Y6121-Z6121</f>
        <v>350.93936620000005</v>
      </c>
      <c r="AD6121" s="20">
        <f t="shared" si="671"/>
        <v>0</v>
      </c>
      <c r="AE6121">
        <v>0</v>
      </c>
    </row>
    <row r="6122" spans="1:31" x14ac:dyDescent="0.25">
      <c r="A6122" s="9">
        <v>45291</v>
      </c>
      <c r="B6122" s="10" t="s">
        <v>727</v>
      </c>
      <c r="C6122" s="10" t="s">
        <v>213</v>
      </c>
      <c r="D6122" s="10" t="s">
        <v>40</v>
      </c>
      <c r="E6122" s="10" t="s">
        <v>30</v>
      </c>
      <c r="F6122" s="10">
        <v>415</v>
      </c>
      <c r="G6122" s="10">
        <v>452</v>
      </c>
      <c r="H6122" s="11">
        <f>SUMIFS(AA:AA,$A:$A,EOMONTH($A6122,-1),$B:$B,$B6122)</f>
        <v>267</v>
      </c>
      <c r="I6122" s="63">
        <f>ROUND(SUMIFS(AC:AC,$A:$A,EOMONTH($A6122,-1),$B:$B,$B6122),2)</f>
        <v>1057.48</v>
      </c>
      <c r="J6122" s="11">
        <f>SUMIFS(AB:AB,$A:$A,EOMONTH($A6122,-1),$B:$B,$B6122)</f>
        <v>13556.54</v>
      </c>
      <c r="K6122" s="13">
        <v>0</v>
      </c>
      <c r="L6122" s="25">
        <v>0</v>
      </c>
      <c r="M6122" s="15">
        <v>549</v>
      </c>
      <c r="N6122" s="14">
        <v>26784.73</v>
      </c>
      <c r="O6122" s="16">
        <v>0</v>
      </c>
      <c r="P6122" s="16">
        <v>0</v>
      </c>
      <c r="Q6122" s="16">
        <v>0</v>
      </c>
      <c r="R6122" s="16">
        <f>Q6122*16.876/100</f>
        <v>0</v>
      </c>
      <c r="S6122" s="17">
        <f t="shared" si="665"/>
        <v>0</v>
      </c>
      <c r="T6122" s="16">
        <v>0</v>
      </c>
      <c r="U6122" s="18">
        <f t="shared" si="666"/>
        <v>120.684</v>
      </c>
      <c r="V6122" s="18">
        <f t="shared" si="667"/>
        <v>227.83500000000001</v>
      </c>
      <c r="W6122" s="18">
        <f t="shared" si="668"/>
        <v>38.251218150000007</v>
      </c>
      <c r="X6122" s="27"/>
      <c r="Y6122" s="19">
        <f t="shared" si="669"/>
        <v>266.08621815000004</v>
      </c>
      <c r="Z6122" s="18">
        <f t="shared" si="670"/>
        <v>0</v>
      </c>
      <c r="AA6122" s="12">
        <v>816</v>
      </c>
      <c r="AB6122" s="12">
        <v>40341.269999999997</v>
      </c>
      <c r="AC6122" s="28">
        <f>+I6122+Y6122-Z6122</f>
        <v>1323.5662181500002</v>
      </c>
      <c r="AD6122" s="20">
        <f t="shared" si="671"/>
        <v>0</v>
      </c>
      <c r="AE6122">
        <v>0</v>
      </c>
    </row>
    <row r="6123" spans="1:31" x14ac:dyDescent="0.25">
      <c r="A6123" s="9">
        <v>45291</v>
      </c>
      <c r="B6123" s="10" t="s">
        <v>728</v>
      </c>
      <c r="C6123" s="10" t="s">
        <v>213</v>
      </c>
      <c r="D6123" s="10" t="s">
        <v>40</v>
      </c>
      <c r="E6123" s="10" t="s">
        <v>30</v>
      </c>
      <c r="F6123" s="10">
        <v>415</v>
      </c>
      <c r="G6123" s="10">
        <v>452</v>
      </c>
      <c r="H6123" s="11">
        <f>SUMIFS(AA:AA,$A:$A,EOMONTH($A6123,-1),$B:$B,$B6123)</f>
        <v>795</v>
      </c>
      <c r="I6123" s="63">
        <f>ROUND(SUMIFS(AC:AC,$A:$A,EOMONTH($A6123,-1),$B:$B,$B6123),2)</f>
        <v>387.7</v>
      </c>
      <c r="J6123" s="11">
        <f>SUMIFS(AB:AB,$A:$A,EOMONTH($A6123,-1),$B:$B,$B6123)</f>
        <v>34617.72</v>
      </c>
      <c r="K6123" s="13">
        <v>0</v>
      </c>
      <c r="L6123" s="25">
        <v>0</v>
      </c>
      <c r="M6123" s="15">
        <v>385</v>
      </c>
      <c r="N6123" s="14">
        <v>17641.11</v>
      </c>
      <c r="O6123" s="16">
        <v>0</v>
      </c>
      <c r="P6123" s="16">
        <v>0</v>
      </c>
      <c r="Q6123" s="16">
        <v>0</v>
      </c>
      <c r="R6123" s="16">
        <f>Q6123*16.876/100</f>
        <v>0</v>
      </c>
      <c r="S6123" s="17">
        <f t="shared" si="665"/>
        <v>0</v>
      </c>
      <c r="T6123" s="16">
        <v>0</v>
      </c>
      <c r="U6123" s="18">
        <f t="shared" si="666"/>
        <v>359.34</v>
      </c>
      <c r="V6123" s="18">
        <f t="shared" si="667"/>
        <v>159.77500000000001</v>
      </c>
      <c r="W6123" s="18">
        <f t="shared" si="668"/>
        <v>26.824624750000002</v>
      </c>
      <c r="X6123" s="27"/>
      <c r="Y6123" s="19">
        <f t="shared" si="669"/>
        <v>186.59962475</v>
      </c>
      <c r="Z6123" s="18">
        <f t="shared" si="670"/>
        <v>0</v>
      </c>
      <c r="AA6123" s="12">
        <v>1180</v>
      </c>
      <c r="AB6123" s="12">
        <v>52258.83</v>
      </c>
      <c r="AC6123" s="28">
        <f>+I6123+Y6123-Z6123</f>
        <v>574.29962475000002</v>
      </c>
      <c r="AD6123" s="20">
        <f t="shared" si="671"/>
        <v>0</v>
      </c>
      <c r="AE6123">
        <v>0</v>
      </c>
    </row>
    <row r="6124" spans="1:31" x14ac:dyDescent="0.25">
      <c r="A6124" s="9">
        <v>45291</v>
      </c>
      <c r="B6124" s="10" t="s">
        <v>729</v>
      </c>
      <c r="C6124" s="10" t="s">
        <v>213</v>
      </c>
      <c r="D6124" s="10" t="s">
        <v>40</v>
      </c>
      <c r="E6124" s="10" t="s">
        <v>30</v>
      </c>
      <c r="F6124" s="10">
        <v>415</v>
      </c>
      <c r="G6124" s="10">
        <v>452</v>
      </c>
      <c r="H6124" s="11">
        <f>SUMIFS(AA:AA,$A:$A,EOMONTH($A6124,-1),$B:$B,$B6124)</f>
        <v>732</v>
      </c>
      <c r="I6124" s="63">
        <f>ROUND(SUMIFS(AC:AC,$A:$A,EOMONTH($A6124,-1),$B:$B,$B6124),2)</f>
        <v>368.57</v>
      </c>
      <c r="J6124" s="11">
        <f>SUMIFS(AB:AB,$A:$A,EOMONTH($A6124,-1),$B:$B,$B6124)</f>
        <v>36670.31</v>
      </c>
      <c r="K6124" s="13">
        <v>0</v>
      </c>
      <c r="L6124" s="25">
        <v>0</v>
      </c>
      <c r="M6124" s="15">
        <v>184</v>
      </c>
      <c r="N6124" s="14">
        <v>8910.6200000000008</v>
      </c>
      <c r="O6124" s="16">
        <v>0</v>
      </c>
      <c r="P6124" s="16">
        <v>0</v>
      </c>
      <c r="Q6124" s="16">
        <v>0</v>
      </c>
      <c r="R6124" s="16">
        <f>Q6124*16.876/100</f>
        <v>0</v>
      </c>
      <c r="S6124" s="17">
        <f t="shared" si="665"/>
        <v>0</v>
      </c>
      <c r="T6124" s="16">
        <v>0</v>
      </c>
      <c r="U6124" s="18">
        <f t="shared" si="666"/>
        <v>330.86399999999998</v>
      </c>
      <c r="V6124" s="18">
        <f t="shared" si="667"/>
        <v>76.36</v>
      </c>
      <c r="W6124" s="18">
        <f t="shared" si="668"/>
        <v>12.820080400000002</v>
      </c>
      <c r="X6124" s="27"/>
      <c r="Y6124" s="19">
        <f t="shared" si="669"/>
        <v>89.180080400000008</v>
      </c>
      <c r="Z6124" s="18">
        <f t="shared" si="670"/>
        <v>0</v>
      </c>
      <c r="AA6124" s="12">
        <v>916</v>
      </c>
      <c r="AB6124" s="12">
        <v>45580.93</v>
      </c>
      <c r="AC6124" s="28">
        <f>+I6124+Y6124-Z6124</f>
        <v>457.7500804</v>
      </c>
      <c r="AD6124" s="20">
        <f t="shared" si="671"/>
        <v>0</v>
      </c>
      <c r="AE6124">
        <v>0</v>
      </c>
    </row>
    <row r="6125" spans="1:31" x14ac:dyDescent="0.25">
      <c r="A6125" s="9">
        <v>45291</v>
      </c>
      <c r="B6125" s="10" t="s">
        <v>553</v>
      </c>
      <c r="C6125" s="10" t="s">
        <v>554</v>
      </c>
      <c r="D6125" s="10" t="s">
        <v>29</v>
      </c>
      <c r="E6125" s="10" t="s">
        <v>30</v>
      </c>
      <c r="F6125" s="10"/>
      <c r="G6125" s="10">
        <v>0</v>
      </c>
      <c r="H6125" s="11">
        <f>SUMIFS(AA:AA,$A:$A,EOMONTH($A6125,-1),$B:$B,$B6125)</f>
        <v>24</v>
      </c>
      <c r="I6125" s="63">
        <f>ROUND(SUMIFS(AC:AC,$A:$A,EOMONTH($A6125,-1),$B:$B,$B6125),2)</f>
        <v>1.08</v>
      </c>
      <c r="J6125" s="11">
        <f>SUMIFS(AB:AB,$A:$A,EOMONTH($A6125,-1),$B:$B,$B6125)</f>
        <v>3050.64</v>
      </c>
      <c r="K6125" s="13">
        <v>0</v>
      </c>
      <c r="L6125" s="25">
        <v>0</v>
      </c>
      <c r="M6125" s="15">
        <v>0</v>
      </c>
      <c r="N6125" s="14">
        <v>0</v>
      </c>
      <c r="O6125" s="16">
        <v>0</v>
      </c>
      <c r="P6125" s="16">
        <v>0</v>
      </c>
      <c r="Q6125" s="16">
        <v>0</v>
      </c>
      <c r="R6125" s="16">
        <f>Q6125*16.876/100</f>
        <v>0</v>
      </c>
      <c r="S6125" s="17">
        <f t="shared" si="665"/>
        <v>0</v>
      </c>
      <c r="T6125" s="16">
        <v>0</v>
      </c>
      <c r="U6125" s="18">
        <f t="shared" si="666"/>
        <v>0</v>
      </c>
      <c r="V6125" s="18">
        <f t="shared" si="667"/>
        <v>0</v>
      </c>
      <c r="W6125" s="18">
        <f t="shared" si="668"/>
        <v>0</v>
      </c>
      <c r="X6125" s="27"/>
      <c r="Y6125" s="19">
        <f t="shared" si="669"/>
        <v>0</v>
      </c>
      <c r="Z6125" s="18">
        <f t="shared" si="670"/>
        <v>0</v>
      </c>
      <c r="AA6125" s="12">
        <v>24</v>
      </c>
      <c r="AB6125" s="12">
        <v>3050.64</v>
      </c>
      <c r="AC6125" s="28">
        <f>+I6125+Y6125-Z6125</f>
        <v>1.08</v>
      </c>
      <c r="AD6125" s="20">
        <f t="shared" si="671"/>
        <v>0</v>
      </c>
      <c r="AE6125">
        <v>0</v>
      </c>
    </row>
    <row r="6126" spans="1:31" x14ac:dyDescent="0.25">
      <c r="A6126" s="9">
        <v>45291</v>
      </c>
      <c r="B6126" s="10" t="s">
        <v>555</v>
      </c>
      <c r="C6126" s="10" t="s">
        <v>554</v>
      </c>
      <c r="D6126" s="10" t="s">
        <v>29</v>
      </c>
      <c r="E6126" s="10" t="s">
        <v>30</v>
      </c>
      <c r="F6126" s="10"/>
      <c r="G6126" s="10">
        <v>0</v>
      </c>
      <c r="H6126" s="11">
        <f>SUMIFS(AA:AA,$A:$A,EOMONTH($A6126,-1),$B:$B,$B6126)</f>
        <v>24</v>
      </c>
      <c r="I6126" s="63">
        <f>ROUND(SUMIFS(AC:AC,$A:$A,EOMONTH($A6126,-1),$B:$B,$B6126),2)</f>
        <v>1.08</v>
      </c>
      <c r="J6126" s="11">
        <f>SUMIFS(AB:AB,$A:$A,EOMONTH($A6126,-1),$B:$B,$B6126)</f>
        <v>3050.64</v>
      </c>
      <c r="K6126" s="13">
        <v>0</v>
      </c>
      <c r="L6126" s="25">
        <v>0</v>
      </c>
      <c r="M6126" s="15">
        <v>0</v>
      </c>
      <c r="N6126" s="14">
        <v>0</v>
      </c>
      <c r="O6126" s="16">
        <v>0</v>
      </c>
      <c r="P6126" s="16">
        <v>0</v>
      </c>
      <c r="Q6126" s="16">
        <v>0</v>
      </c>
      <c r="R6126" s="16">
        <f>Q6126*16.876/100</f>
        <v>0</v>
      </c>
      <c r="S6126" s="17">
        <f t="shared" si="665"/>
        <v>0</v>
      </c>
      <c r="T6126" s="16">
        <v>0</v>
      </c>
      <c r="U6126" s="18">
        <f t="shared" si="666"/>
        <v>0</v>
      </c>
      <c r="V6126" s="18">
        <f t="shared" si="667"/>
        <v>0</v>
      </c>
      <c r="W6126" s="18">
        <f t="shared" si="668"/>
        <v>0</v>
      </c>
      <c r="X6126" s="27"/>
      <c r="Y6126" s="19">
        <f t="shared" si="669"/>
        <v>0</v>
      </c>
      <c r="Z6126" s="18">
        <f t="shared" si="670"/>
        <v>0</v>
      </c>
      <c r="AA6126" s="12">
        <v>24</v>
      </c>
      <c r="AB6126" s="12">
        <v>3050.64</v>
      </c>
      <c r="AC6126" s="28">
        <f>+I6126+Y6126-Z6126</f>
        <v>1.08</v>
      </c>
      <c r="AD6126" s="20">
        <f t="shared" si="671"/>
        <v>0</v>
      </c>
      <c r="AE6126">
        <v>0</v>
      </c>
    </row>
    <row r="6127" spans="1:31" x14ac:dyDescent="0.25">
      <c r="A6127" s="59">
        <v>45291</v>
      </c>
      <c r="B6127" s="60" t="s">
        <v>782</v>
      </c>
      <c r="C6127" s="60" t="s">
        <v>541</v>
      </c>
      <c r="D6127" s="60" t="s">
        <v>40</v>
      </c>
      <c r="E6127" s="60" t="s">
        <v>30</v>
      </c>
      <c r="F6127" s="10"/>
      <c r="G6127" s="10"/>
      <c r="H6127" s="11"/>
      <c r="I6127" s="63">
        <f>ROUND(SUMIFS(AC:AC,$A:$A,EOMONTH($A6127,-1),$B:$B,$B6127),2)</f>
        <v>12.01</v>
      </c>
      <c r="J6127" s="11"/>
      <c r="K6127" s="13"/>
      <c r="L6127" s="25"/>
      <c r="M6127" s="15"/>
      <c r="N6127" s="14"/>
      <c r="O6127" s="16"/>
      <c r="P6127" s="16"/>
      <c r="Q6127" s="16"/>
      <c r="R6127" s="16"/>
      <c r="S6127" s="17">
        <f t="shared" si="665"/>
        <v>0</v>
      </c>
      <c r="T6127" s="16"/>
      <c r="U6127" s="18">
        <f t="shared" si="666"/>
        <v>0</v>
      </c>
      <c r="V6127" s="18">
        <f t="shared" si="667"/>
        <v>0</v>
      </c>
      <c r="W6127" s="18">
        <f t="shared" si="668"/>
        <v>0</v>
      </c>
      <c r="X6127" s="27"/>
      <c r="Y6127" s="19">
        <f t="shared" si="669"/>
        <v>0</v>
      </c>
      <c r="Z6127" s="18">
        <f t="shared" si="670"/>
        <v>0</v>
      </c>
      <c r="AA6127" s="12"/>
      <c r="AB6127" s="12"/>
      <c r="AC6127" s="28">
        <f>+I6127+Y6127-Z6127</f>
        <v>12.01</v>
      </c>
      <c r="AD6127" s="20">
        <f t="shared" si="671"/>
        <v>0</v>
      </c>
      <c r="AE6127">
        <v>0</v>
      </c>
    </row>
    <row r="6128" spans="1:31" x14ac:dyDescent="0.25">
      <c r="A6128" s="59">
        <v>45291</v>
      </c>
      <c r="B6128" s="60" t="s">
        <v>783</v>
      </c>
      <c r="C6128" s="60" t="s">
        <v>541</v>
      </c>
      <c r="D6128" s="60" t="s">
        <v>40</v>
      </c>
      <c r="E6128" s="60" t="s">
        <v>30</v>
      </c>
      <c r="F6128" s="10"/>
      <c r="G6128" s="10"/>
      <c r="H6128" s="11"/>
      <c r="I6128" s="63">
        <f>ROUND(SUMIFS(AC:AC,$A:$A,EOMONTH($A6128,-1),$B:$B,$B6128),2)</f>
        <v>6.64</v>
      </c>
      <c r="J6128" s="11"/>
      <c r="K6128" s="13"/>
      <c r="L6128" s="25"/>
      <c r="M6128" s="15"/>
      <c r="N6128" s="14"/>
      <c r="O6128" s="16"/>
      <c r="P6128" s="16"/>
      <c r="Q6128" s="16"/>
      <c r="R6128" s="16"/>
      <c r="S6128" s="17">
        <f t="shared" si="665"/>
        <v>0</v>
      </c>
      <c r="T6128" s="16"/>
      <c r="U6128" s="18">
        <f t="shared" si="666"/>
        <v>0</v>
      </c>
      <c r="V6128" s="18">
        <f t="shared" si="667"/>
        <v>0</v>
      </c>
      <c r="W6128" s="18">
        <f t="shared" si="668"/>
        <v>0</v>
      </c>
      <c r="X6128" s="27"/>
      <c r="Y6128" s="19">
        <f t="shared" si="669"/>
        <v>0</v>
      </c>
      <c r="Z6128" s="18">
        <f t="shared" si="670"/>
        <v>0</v>
      </c>
      <c r="AA6128" s="12"/>
      <c r="AB6128" s="12"/>
      <c r="AC6128" s="28">
        <f>+I6128+Y6128-Z6128</f>
        <v>6.64</v>
      </c>
      <c r="AD6128" s="20">
        <f t="shared" si="671"/>
        <v>0</v>
      </c>
      <c r="AE6128">
        <v>0</v>
      </c>
    </row>
    <row r="6129" spans="1:31" x14ac:dyDescent="0.25">
      <c r="A6129" s="59">
        <v>45291</v>
      </c>
      <c r="B6129" s="60" t="s">
        <v>748</v>
      </c>
      <c r="C6129" s="60" t="s">
        <v>108</v>
      </c>
      <c r="D6129" s="60" t="s">
        <v>29</v>
      </c>
      <c r="E6129" s="60" t="s">
        <v>30</v>
      </c>
      <c r="F6129" s="10"/>
      <c r="G6129" s="10"/>
      <c r="H6129" s="11"/>
      <c r="I6129" s="63">
        <f>ROUND(SUMIFS(AC:AC,$A:$A,EOMONTH($A6129,-1),$B:$B,$B6129),2)</f>
        <v>0</v>
      </c>
      <c r="J6129" s="11"/>
      <c r="K6129" s="13"/>
      <c r="L6129" s="25"/>
      <c r="M6129" s="15"/>
      <c r="N6129" s="14"/>
      <c r="O6129" s="16"/>
      <c r="P6129" s="16"/>
      <c r="Q6129" s="16"/>
      <c r="R6129" s="16"/>
      <c r="S6129" s="17">
        <f t="shared" si="665"/>
        <v>0</v>
      </c>
      <c r="T6129" s="16"/>
      <c r="U6129" s="18">
        <f t="shared" si="666"/>
        <v>0</v>
      </c>
      <c r="V6129" s="18">
        <f t="shared" si="667"/>
        <v>0</v>
      </c>
      <c r="W6129" s="18">
        <f t="shared" si="668"/>
        <v>0</v>
      </c>
      <c r="X6129" s="27"/>
      <c r="Y6129" s="19">
        <f t="shared" si="669"/>
        <v>0</v>
      </c>
      <c r="Z6129" s="18">
        <f t="shared" si="670"/>
        <v>0</v>
      </c>
      <c r="AA6129" s="12"/>
      <c r="AB6129" s="12"/>
      <c r="AC6129" s="28">
        <f>+I6129+Y6129-Z6129</f>
        <v>0</v>
      </c>
      <c r="AD6129" s="20">
        <f t="shared" si="671"/>
        <v>0</v>
      </c>
      <c r="AE6129">
        <v>0</v>
      </c>
    </row>
    <row r="6130" spans="1:31" x14ac:dyDescent="0.25">
      <c r="A6130" s="9">
        <v>45291</v>
      </c>
      <c r="B6130" s="10" t="s">
        <v>730</v>
      </c>
      <c r="C6130" s="10" t="s">
        <v>28</v>
      </c>
      <c r="D6130" s="10" t="s">
        <v>29</v>
      </c>
      <c r="E6130" s="10" t="s">
        <v>30</v>
      </c>
      <c r="F6130" s="10"/>
      <c r="G6130" s="10">
        <v>0</v>
      </c>
      <c r="H6130" s="11">
        <f>SUMIFS(AA:AA,$A:$A,EOMONTH($A6130,-1),$B:$B,$B6130)</f>
        <v>1743</v>
      </c>
      <c r="I6130" s="63">
        <f>ROUND(SUMIFS(AC:AC,$A:$A,EOMONTH($A6130,-1),$B:$B,$B6130),2)</f>
        <v>0</v>
      </c>
      <c r="J6130" s="11">
        <f>SUMIFS(AB:AB,$A:$A,EOMONTH($A6130,-1),$B:$B,$B6130)</f>
        <v>1351.93</v>
      </c>
      <c r="K6130" s="13">
        <v>0</v>
      </c>
      <c r="L6130" s="25">
        <v>0</v>
      </c>
      <c r="M6130" s="15">
        <v>0</v>
      </c>
      <c r="N6130" s="14">
        <v>0</v>
      </c>
      <c r="O6130" s="16">
        <v>0</v>
      </c>
      <c r="P6130" s="16">
        <v>0</v>
      </c>
      <c r="Q6130" s="16">
        <v>0</v>
      </c>
      <c r="R6130" s="16">
        <f>Q6130*16.876/100</f>
        <v>0</v>
      </c>
      <c r="S6130" s="17">
        <f t="shared" si="665"/>
        <v>0</v>
      </c>
      <c r="T6130" s="16">
        <v>0</v>
      </c>
      <c r="U6130" s="18">
        <f t="shared" si="666"/>
        <v>0</v>
      </c>
      <c r="V6130" s="18">
        <f t="shared" si="667"/>
        <v>0</v>
      </c>
      <c r="W6130" s="18">
        <f t="shared" si="668"/>
        <v>0</v>
      </c>
      <c r="X6130" s="27"/>
      <c r="Y6130" s="19">
        <f t="shared" si="669"/>
        <v>0</v>
      </c>
      <c r="Z6130" s="18">
        <f t="shared" si="670"/>
        <v>0</v>
      </c>
      <c r="AA6130" s="12">
        <v>1743</v>
      </c>
      <c r="AB6130" s="12">
        <v>1351.93</v>
      </c>
      <c r="AC6130" s="28">
        <f>+I6130+Y6130-Z6130</f>
        <v>0</v>
      </c>
      <c r="AD6130" s="20">
        <f t="shared" si="671"/>
        <v>0</v>
      </c>
      <c r="AE6130">
        <v>0</v>
      </c>
    </row>
    <row r="6131" spans="1:31" x14ac:dyDescent="0.25">
      <c r="A6131" s="9">
        <v>45291</v>
      </c>
      <c r="B6131" s="10" t="s">
        <v>731</v>
      </c>
      <c r="C6131" s="10" t="s">
        <v>28</v>
      </c>
      <c r="D6131" s="10" t="s">
        <v>29</v>
      </c>
      <c r="E6131" s="10" t="s">
        <v>30</v>
      </c>
      <c r="F6131" s="10"/>
      <c r="G6131" s="10">
        <v>0</v>
      </c>
      <c r="H6131" s="11">
        <f>SUMIFS(AA:AA,$A:$A,EOMONTH($A6131,-1),$B:$B,$B6131)</f>
        <v>1980</v>
      </c>
      <c r="I6131" s="63">
        <f>ROUND(SUMIFS(AC:AC,$A:$A,EOMONTH($A6131,-1),$B:$B,$B6131),2)</f>
        <v>0</v>
      </c>
      <c r="J6131" s="11">
        <f>SUMIFS(AB:AB,$A:$A,EOMONTH($A6131,-1),$B:$B,$B6131)</f>
        <v>1523.56</v>
      </c>
      <c r="K6131" s="13">
        <v>0</v>
      </c>
      <c r="L6131" s="25">
        <v>0</v>
      </c>
      <c r="M6131" s="15">
        <v>0</v>
      </c>
      <c r="N6131" s="14">
        <v>0</v>
      </c>
      <c r="O6131" s="16">
        <v>0</v>
      </c>
      <c r="P6131" s="16">
        <v>0</v>
      </c>
      <c r="Q6131" s="16">
        <v>0</v>
      </c>
      <c r="R6131" s="16">
        <f>Q6131*16.876/100</f>
        <v>0</v>
      </c>
      <c r="S6131" s="17">
        <f t="shared" si="665"/>
        <v>0</v>
      </c>
      <c r="T6131" s="16">
        <v>0</v>
      </c>
      <c r="U6131" s="18">
        <f t="shared" si="666"/>
        <v>0</v>
      </c>
      <c r="V6131" s="18">
        <f t="shared" si="667"/>
        <v>0</v>
      </c>
      <c r="W6131" s="18">
        <f t="shared" si="668"/>
        <v>0</v>
      </c>
      <c r="X6131" s="27"/>
      <c r="Y6131" s="19">
        <f t="shared" si="669"/>
        <v>0</v>
      </c>
      <c r="Z6131" s="18">
        <f t="shared" si="670"/>
        <v>0</v>
      </c>
      <c r="AA6131" s="12">
        <v>1980</v>
      </c>
      <c r="AB6131" s="12">
        <v>1523.56</v>
      </c>
      <c r="AC6131" s="28">
        <f>+I6131+Y6131-Z6131</f>
        <v>0</v>
      </c>
      <c r="AD6131" s="20">
        <f t="shared" si="671"/>
        <v>0</v>
      </c>
      <c r="AE6131">
        <v>0</v>
      </c>
    </row>
    <row r="6132" spans="1:31" x14ac:dyDescent="0.25">
      <c r="A6132" s="9">
        <v>45291</v>
      </c>
      <c r="B6132" s="10" t="s">
        <v>749</v>
      </c>
      <c r="C6132" s="10" t="s">
        <v>105</v>
      </c>
      <c r="D6132" s="10" t="s">
        <v>29</v>
      </c>
      <c r="E6132" s="10" t="s">
        <v>30</v>
      </c>
      <c r="F6132" s="10"/>
      <c r="G6132" s="10">
        <v>0</v>
      </c>
      <c r="H6132" s="11">
        <f>SUMIFS(AA:AA,$A:$A,EOMONTH($A6132,-1),$B:$B,$B6132)</f>
        <v>7240</v>
      </c>
      <c r="I6132" s="63">
        <f>ROUND(SUMIFS(AC:AC,$A:$A,EOMONTH($A6132,-1),$B:$B,$B6132),2)</f>
        <v>0</v>
      </c>
      <c r="J6132" s="11">
        <f>SUMIFS(AB:AB,$A:$A,EOMONTH($A6132,-1),$B:$B,$B6132)</f>
        <v>5379.01</v>
      </c>
      <c r="K6132" s="13">
        <v>0</v>
      </c>
      <c r="L6132" s="25">
        <v>0</v>
      </c>
      <c r="M6132" s="15">
        <v>0</v>
      </c>
      <c r="N6132" s="14">
        <v>0</v>
      </c>
      <c r="O6132" s="16">
        <v>0</v>
      </c>
      <c r="P6132" s="16">
        <v>0</v>
      </c>
      <c r="Q6132" s="16">
        <v>0</v>
      </c>
      <c r="R6132" s="16">
        <f>Q6132*16.876/100</f>
        <v>0</v>
      </c>
      <c r="S6132" s="17">
        <f t="shared" si="665"/>
        <v>0</v>
      </c>
      <c r="T6132" s="16">
        <v>0</v>
      </c>
      <c r="U6132" s="18">
        <f t="shared" si="666"/>
        <v>0</v>
      </c>
      <c r="V6132" s="18">
        <f t="shared" si="667"/>
        <v>0</v>
      </c>
      <c r="W6132" s="18">
        <f t="shared" si="668"/>
        <v>0</v>
      </c>
      <c r="X6132" s="27"/>
      <c r="Y6132" s="19">
        <f t="shared" si="669"/>
        <v>0</v>
      </c>
      <c r="Z6132" s="18">
        <f t="shared" si="670"/>
        <v>0</v>
      </c>
      <c r="AA6132" s="12">
        <v>7240</v>
      </c>
      <c r="AB6132" s="12">
        <v>5379.01</v>
      </c>
      <c r="AC6132" s="28">
        <f>+I6132+Y6132-Z6132</f>
        <v>0</v>
      </c>
      <c r="AD6132" s="20">
        <f t="shared" si="671"/>
        <v>0</v>
      </c>
      <c r="AE6132">
        <v>0</v>
      </c>
    </row>
    <row r="6133" spans="1:31" x14ac:dyDescent="0.25">
      <c r="A6133" s="9">
        <v>45291</v>
      </c>
      <c r="B6133" s="10" t="s">
        <v>750</v>
      </c>
      <c r="C6133" s="10" t="s">
        <v>105</v>
      </c>
      <c r="D6133" s="10" t="s">
        <v>29</v>
      </c>
      <c r="E6133" s="10" t="s">
        <v>30</v>
      </c>
      <c r="F6133" s="10"/>
      <c r="G6133" s="10">
        <v>0</v>
      </c>
      <c r="H6133" s="11">
        <f>SUMIFS(AA:AA,$A:$A,EOMONTH($A6133,-1),$B:$B,$B6133)</f>
        <v>708</v>
      </c>
      <c r="I6133" s="63">
        <f>ROUND(SUMIFS(AC:AC,$A:$A,EOMONTH($A6133,-1),$B:$B,$B6133),2)</f>
        <v>0</v>
      </c>
      <c r="J6133" s="11">
        <f>SUMIFS(AB:AB,$A:$A,EOMONTH($A6133,-1),$B:$B,$B6133)</f>
        <v>546.39</v>
      </c>
      <c r="K6133" s="13">
        <v>0</v>
      </c>
      <c r="L6133" s="25">
        <v>0</v>
      </c>
      <c r="M6133" s="15">
        <v>0</v>
      </c>
      <c r="N6133" s="14">
        <v>0</v>
      </c>
      <c r="O6133" s="16">
        <v>0</v>
      </c>
      <c r="P6133" s="16">
        <v>0</v>
      </c>
      <c r="Q6133" s="16">
        <v>0</v>
      </c>
      <c r="R6133" s="16">
        <f>Q6133*16.876/100</f>
        <v>0</v>
      </c>
      <c r="S6133" s="17">
        <f t="shared" si="665"/>
        <v>0</v>
      </c>
      <c r="T6133" s="16">
        <v>0</v>
      </c>
      <c r="U6133" s="18">
        <f t="shared" si="666"/>
        <v>0</v>
      </c>
      <c r="V6133" s="18">
        <f t="shared" si="667"/>
        <v>0</v>
      </c>
      <c r="W6133" s="18">
        <f t="shared" si="668"/>
        <v>0</v>
      </c>
      <c r="X6133" s="27"/>
      <c r="Y6133" s="19">
        <f t="shared" si="669"/>
        <v>0</v>
      </c>
      <c r="Z6133" s="18">
        <f t="shared" si="670"/>
        <v>0</v>
      </c>
      <c r="AA6133" s="12">
        <v>708</v>
      </c>
      <c r="AB6133" s="12">
        <v>546.39</v>
      </c>
      <c r="AC6133" s="28">
        <f>+I6133+Y6133-Z6133</f>
        <v>0</v>
      </c>
      <c r="AD6133" s="20">
        <f t="shared" si="671"/>
        <v>0</v>
      </c>
      <c r="AE6133">
        <v>0</v>
      </c>
    </row>
    <row r="6134" spans="1:31" x14ac:dyDescent="0.25">
      <c r="A6134" s="9">
        <v>45291</v>
      </c>
      <c r="B6134" s="10" t="s">
        <v>732</v>
      </c>
      <c r="C6134" s="10" t="s">
        <v>105</v>
      </c>
      <c r="D6134" s="10" t="s">
        <v>29</v>
      </c>
      <c r="E6134" s="10" t="s">
        <v>30</v>
      </c>
      <c r="F6134" s="10"/>
      <c r="G6134" s="10">
        <v>0</v>
      </c>
      <c r="H6134" s="11">
        <f>SUMIFS(AA:AA,$A:$A,EOMONTH($A6134,-1),$B:$B,$B6134)</f>
        <v>400</v>
      </c>
      <c r="I6134" s="63">
        <f>ROUND(SUMIFS(AC:AC,$A:$A,EOMONTH($A6134,-1),$B:$B,$B6134),2)</f>
        <v>0</v>
      </c>
      <c r="J6134" s="11">
        <f>SUMIFS(AB:AB,$A:$A,EOMONTH($A6134,-1),$B:$B,$B6134)</f>
        <v>301.02</v>
      </c>
      <c r="K6134" s="13">
        <v>0</v>
      </c>
      <c r="L6134" s="25">
        <v>0</v>
      </c>
      <c r="M6134" s="15">
        <v>0</v>
      </c>
      <c r="N6134" s="14">
        <v>0</v>
      </c>
      <c r="O6134" s="16">
        <v>0</v>
      </c>
      <c r="P6134" s="16">
        <v>0</v>
      </c>
      <c r="Q6134" s="16">
        <v>0</v>
      </c>
      <c r="R6134" s="16">
        <f>Q6134*16.876/100</f>
        <v>0</v>
      </c>
      <c r="S6134" s="17">
        <f t="shared" si="665"/>
        <v>0</v>
      </c>
      <c r="T6134" s="16">
        <v>0</v>
      </c>
      <c r="U6134" s="18">
        <f t="shared" si="666"/>
        <v>0</v>
      </c>
      <c r="V6134" s="18">
        <f t="shared" si="667"/>
        <v>0</v>
      </c>
      <c r="W6134" s="18">
        <f t="shared" si="668"/>
        <v>0</v>
      </c>
      <c r="X6134" s="27"/>
      <c r="Y6134" s="19">
        <f t="shared" si="669"/>
        <v>0</v>
      </c>
      <c r="Z6134" s="18">
        <f t="shared" si="670"/>
        <v>0</v>
      </c>
      <c r="AA6134" s="12">
        <v>400</v>
      </c>
      <c r="AB6134" s="12">
        <v>301.02</v>
      </c>
      <c r="AC6134" s="28">
        <f>+I6134+Y6134-Z6134</f>
        <v>0</v>
      </c>
      <c r="AD6134" s="20">
        <f t="shared" si="671"/>
        <v>0</v>
      </c>
      <c r="AE6134">
        <v>0</v>
      </c>
    </row>
    <row r="6135" spans="1:31" x14ac:dyDescent="0.25">
      <c r="A6135" s="9">
        <v>45291</v>
      </c>
      <c r="B6135" s="10" t="s">
        <v>751</v>
      </c>
      <c r="C6135" s="10" t="s">
        <v>105</v>
      </c>
      <c r="D6135" s="10" t="s">
        <v>29</v>
      </c>
      <c r="E6135" s="10" t="s">
        <v>30</v>
      </c>
      <c r="F6135" s="10"/>
      <c r="G6135" s="10">
        <v>0</v>
      </c>
      <c r="H6135" s="11">
        <f>SUMIFS(AA:AA,$A:$A,EOMONTH($A6135,-1),$B:$B,$B6135)</f>
        <v>948</v>
      </c>
      <c r="I6135" s="63">
        <f>ROUND(SUMIFS(AC:AC,$A:$A,EOMONTH($A6135,-1),$B:$B,$B6135),2)</f>
        <v>0</v>
      </c>
      <c r="J6135" s="11">
        <f>SUMIFS(AB:AB,$A:$A,EOMONTH($A6135,-1),$B:$B,$B6135)</f>
        <v>722.69</v>
      </c>
      <c r="K6135" s="13">
        <v>0</v>
      </c>
      <c r="L6135" s="25">
        <v>0</v>
      </c>
      <c r="M6135" s="15">
        <v>0</v>
      </c>
      <c r="N6135" s="14">
        <v>0</v>
      </c>
      <c r="O6135" s="16">
        <v>0</v>
      </c>
      <c r="P6135" s="16">
        <v>0</v>
      </c>
      <c r="Q6135" s="16">
        <v>0</v>
      </c>
      <c r="R6135" s="16">
        <f>Q6135*16.876/100</f>
        <v>0</v>
      </c>
      <c r="S6135" s="17">
        <f t="shared" si="665"/>
        <v>0</v>
      </c>
      <c r="T6135" s="16">
        <v>0</v>
      </c>
      <c r="U6135" s="18">
        <f t="shared" si="666"/>
        <v>0</v>
      </c>
      <c r="V6135" s="18">
        <f t="shared" si="667"/>
        <v>0</v>
      </c>
      <c r="W6135" s="18">
        <f t="shared" si="668"/>
        <v>0</v>
      </c>
      <c r="X6135" s="27"/>
      <c r="Y6135" s="19">
        <f t="shared" si="669"/>
        <v>0</v>
      </c>
      <c r="Z6135" s="18">
        <f t="shared" si="670"/>
        <v>0</v>
      </c>
      <c r="AA6135" s="12">
        <v>948</v>
      </c>
      <c r="AB6135" s="12">
        <v>722.69</v>
      </c>
      <c r="AC6135" s="28">
        <f>+I6135+Y6135-Z6135</f>
        <v>0</v>
      </c>
      <c r="AD6135" s="20">
        <f t="shared" si="671"/>
        <v>0</v>
      </c>
      <c r="AE6135">
        <v>0</v>
      </c>
    </row>
    <row r="6136" spans="1:31" x14ac:dyDescent="0.25">
      <c r="A6136" s="9">
        <v>45291</v>
      </c>
      <c r="B6136" s="10" t="s">
        <v>752</v>
      </c>
      <c r="C6136" s="10" t="s">
        <v>282</v>
      </c>
      <c r="D6136" s="10" t="s">
        <v>29</v>
      </c>
      <c r="E6136" s="10" t="s">
        <v>30</v>
      </c>
      <c r="F6136" s="10"/>
      <c r="G6136" s="10">
        <v>0</v>
      </c>
      <c r="H6136" s="11">
        <f>SUMIFS(AA:AA,$A:$A,EOMONTH($A6136,-1),$B:$B,$B6136)</f>
        <v>164</v>
      </c>
      <c r="I6136" s="63">
        <f>ROUND(SUMIFS(AC:AC,$A:$A,EOMONTH($A6136,-1),$B:$B,$B6136),2)</f>
        <v>0</v>
      </c>
      <c r="J6136" s="11">
        <f>SUMIFS(AB:AB,$A:$A,EOMONTH($A6136,-1),$B:$B,$B6136)</f>
        <v>124.41</v>
      </c>
      <c r="K6136" s="13">
        <v>0</v>
      </c>
      <c r="L6136" s="25">
        <v>0</v>
      </c>
      <c r="M6136" s="15">
        <v>0</v>
      </c>
      <c r="N6136" s="14">
        <v>0</v>
      </c>
      <c r="O6136" s="16">
        <v>0</v>
      </c>
      <c r="P6136" s="16">
        <v>0</v>
      </c>
      <c r="Q6136" s="16">
        <v>0</v>
      </c>
      <c r="R6136" s="16">
        <f>Q6136*16.876/100</f>
        <v>0</v>
      </c>
      <c r="S6136" s="17">
        <f t="shared" si="665"/>
        <v>0</v>
      </c>
      <c r="T6136" s="16">
        <v>0</v>
      </c>
      <c r="U6136" s="18">
        <f t="shared" si="666"/>
        <v>0</v>
      </c>
      <c r="V6136" s="18">
        <f t="shared" si="667"/>
        <v>0</v>
      </c>
      <c r="W6136" s="18">
        <f t="shared" si="668"/>
        <v>0</v>
      </c>
      <c r="X6136" s="27"/>
      <c r="Y6136" s="19">
        <f t="shared" si="669"/>
        <v>0</v>
      </c>
      <c r="Z6136" s="18">
        <f t="shared" si="670"/>
        <v>0</v>
      </c>
      <c r="AA6136" s="12">
        <v>164</v>
      </c>
      <c r="AB6136" s="12">
        <v>124.41</v>
      </c>
      <c r="AC6136" s="28">
        <f>+I6136+Y6136-Z6136</f>
        <v>0</v>
      </c>
      <c r="AD6136" s="20">
        <f t="shared" si="671"/>
        <v>0</v>
      </c>
      <c r="AE6136">
        <v>0</v>
      </c>
    </row>
    <row r="6137" spans="1:31" x14ac:dyDescent="0.25">
      <c r="A6137" s="9">
        <v>45291</v>
      </c>
      <c r="B6137" s="10" t="s">
        <v>558</v>
      </c>
      <c r="C6137" s="10" t="s">
        <v>28</v>
      </c>
      <c r="D6137" s="10" t="s">
        <v>29</v>
      </c>
      <c r="E6137" s="10" t="s">
        <v>30</v>
      </c>
      <c r="F6137" s="10"/>
      <c r="G6137" s="10">
        <v>0</v>
      </c>
      <c r="H6137" s="11">
        <f>SUMIFS(AA:AA,$A:$A,EOMONTH($A6137,-1),$B:$B,$B6137)</f>
        <v>6040</v>
      </c>
      <c r="I6137" s="63">
        <f>ROUND(SUMIFS(AC:AC,$A:$A,EOMONTH($A6137,-1),$B:$B,$B6137),2)</f>
        <v>219.43</v>
      </c>
      <c r="J6137" s="11">
        <f>SUMIFS(AB:AB,$A:$A,EOMONTH($A6137,-1),$B:$B,$B6137)</f>
        <v>42014.2</v>
      </c>
      <c r="K6137" s="13">
        <v>2484</v>
      </c>
      <c r="L6137" s="25">
        <v>13662</v>
      </c>
      <c r="M6137" s="15">
        <v>0</v>
      </c>
      <c r="N6137" s="14">
        <v>0</v>
      </c>
      <c r="O6137" s="16">
        <v>0</v>
      </c>
      <c r="P6137" s="16">
        <v>0</v>
      </c>
      <c r="Q6137" s="16">
        <v>1640</v>
      </c>
      <c r="R6137" s="16">
        <f>Q6137*16.876/100</f>
        <v>276.76640000000003</v>
      </c>
      <c r="S6137" s="17">
        <f t="shared" si="665"/>
        <v>1916.7664</v>
      </c>
      <c r="T6137" s="16">
        <v>25338</v>
      </c>
      <c r="U6137" s="18">
        <f t="shared" si="666"/>
        <v>0</v>
      </c>
      <c r="V6137" s="18">
        <f t="shared" si="667"/>
        <v>0</v>
      </c>
      <c r="W6137" s="18">
        <f t="shared" si="668"/>
        <v>0</v>
      </c>
      <c r="X6137" s="27"/>
      <c r="Y6137" s="19">
        <f t="shared" si="669"/>
        <v>0</v>
      </c>
      <c r="Z6137" s="18">
        <f t="shared" si="670"/>
        <v>0</v>
      </c>
      <c r="AA6137" s="12">
        <v>6884</v>
      </c>
      <c r="AB6137" s="12">
        <v>30330.400000000001</v>
      </c>
      <c r="AC6137" s="28">
        <f>+I6137+Y6137-Z6137</f>
        <v>219.43</v>
      </c>
      <c r="AD6137" s="20">
        <f t="shared" si="671"/>
        <v>0</v>
      </c>
      <c r="AE6137">
        <v>0</v>
      </c>
    </row>
    <row r="6138" spans="1:31" x14ac:dyDescent="0.25">
      <c r="A6138" s="9">
        <v>45291</v>
      </c>
      <c r="B6138" s="10" t="s">
        <v>559</v>
      </c>
      <c r="C6138" s="10" t="s">
        <v>560</v>
      </c>
      <c r="D6138" s="10" t="s">
        <v>29</v>
      </c>
      <c r="E6138" s="10" t="s">
        <v>30</v>
      </c>
      <c r="F6138" s="10"/>
      <c r="G6138" s="10">
        <v>0</v>
      </c>
      <c r="H6138" s="11">
        <f>SUMIFS(AA:AA,$A:$A,EOMONTH($A6138,-1),$B:$B,$B6138)</f>
        <v>300</v>
      </c>
      <c r="I6138" s="63">
        <f>ROUND(SUMIFS(AC:AC,$A:$A,EOMONTH($A6138,-1),$B:$B,$B6138),2)</f>
        <v>13.54</v>
      </c>
      <c r="J6138" s="11">
        <f>SUMIFS(AB:AB,$A:$A,EOMONTH($A6138,-1),$B:$B,$B6138)</f>
        <v>137295</v>
      </c>
      <c r="K6138" s="13">
        <v>0</v>
      </c>
      <c r="L6138" s="25">
        <v>0</v>
      </c>
      <c r="M6138" s="15">
        <v>0</v>
      </c>
      <c r="N6138" s="14">
        <v>0</v>
      </c>
      <c r="O6138" s="16">
        <v>0</v>
      </c>
      <c r="P6138" s="16">
        <v>0</v>
      </c>
      <c r="Q6138" s="16">
        <v>0</v>
      </c>
      <c r="R6138" s="16">
        <f>Q6138*16.876/100</f>
        <v>0</v>
      </c>
      <c r="S6138" s="17">
        <f t="shared" si="665"/>
        <v>0</v>
      </c>
      <c r="T6138" s="16">
        <v>0</v>
      </c>
      <c r="U6138" s="18">
        <f t="shared" si="666"/>
        <v>0</v>
      </c>
      <c r="V6138" s="18">
        <f t="shared" si="667"/>
        <v>0</v>
      </c>
      <c r="W6138" s="18">
        <f t="shared" si="668"/>
        <v>0</v>
      </c>
      <c r="X6138" s="27"/>
      <c r="Y6138" s="19">
        <f t="shared" si="669"/>
        <v>0</v>
      </c>
      <c r="Z6138" s="18">
        <f t="shared" si="670"/>
        <v>0</v>
      </c>
      <c r="AA6138" s="12">
        <v>300</v>
      </c>
      <c r="AB6138" s="12">
        <v>137295</v>
      </c>
      <c r="AC6138" s="28">
        <f>+I6138+Y6138-Z6138</f>
        <v>13.54</v>
      </c>
      <c r="AD6138" s="20">
        <f t="shared" si="671"/>
        <v>0</v>
      </c>
      <c r="AE6138">
        <v>0</v>
      </c>
    </row>
    <row r="6139" spans="1:31" x14ac:dyDescent="0.25">
      <c r="A6139" s="9">
        <v>45291</v>
      </c>
      <c r="B6139" s="10" t="s">
        <v>561</v>
      </c>
      <c r="C6139" s="10" t="s">
        <v>562</v>
      </c>
      <c r="D6139" s="10" t="s">
        <v>29</v>
      </c>
      <c r="E6139" s="10" t="s">
        <v>30</v>
      </c>
      <c r="F6139" s="10"/>
      <c r="G6139" s="10">
        <v>0</v>
      </c>
      <c r="H6139" s="11">
        <f>SUMIFS(AA:AA,$A:$A,EOMONTH($A6139,-1),$B:$B,$B6139)</f>
        <v>100</v>
      </c>
      <c r="I6139" s="63">
        <f>ROUND(SUMIFS(AC:AC,$A:$A,EOMONTH($A6139,-1),$B:$B,$B6139),2)</f>
        <v>3.39</v>
      </c>
      <c r="J6139" s="11">
        <f>SUMIFS(AB:AB,$A:$A,EOMONTH($A6139,-1),$B:$B,$B6139)</f>
        <v>19500</v>
      </c>
      <c r="K6139" s="13">
        <v>25</v>
      </c>
      <c r="L6139" s="25">
        <v>4875</v>
      </c>
      <c r="M6139" s="15">
        <v>0</v>
      </c>
      <c r="N6139" s="14">
        <v>0</v>
      </c>
      <c r="O6139" s="16">
        <v>0</v>
      </c>
      <c r="P6139" s="16">
        <v>0</v>
      </c>
      <c r="Q6139" s="16">
        <v>0</v>
      </c>
      <c r="R6139" s="16">
        <f>Q6139*16.876/100</f>
        <v>0</v>
      </c>
      <c r="S6139" s="17">
        <f t="shared" si="665"/>
        <v>0</v>
      </c>
      <c r="T6139" s="16">
        <v>0</v>
      </c>
      <c r="U6139" s="18">
        <f t="shared" si="666"/>
        <v>0</v>
      </c>
      <c r="V6139" s="18">
        <f t="shared" si="667"/>
        <v>0</v>
      </c>
      <c r="W6139" s="18">
        <f t="shared" si="668"/>
        <v>0</v>
      </c>
      <c r="X6139" s="27"/>
      <c r="Y6139" s="19">
        <f t="shared" si="669"/>
        <v>0</v>
      </c>
      <c r="Z6139" s="18">
        <f t="shared" si="670"/>
        <v>0</v>
      </c>
      <c r="AA6139" s="12">
        <v>125</v>
      </c>
      <c r="AB6139" s="12">
        <v>24375</v>
      </c>
      <c r="AC6139" s="28">
        <f>+I6139+Y6139-Z6139</f>
        <v>3.39</v>
      </c>
      <c r="AD6139" s="20">
        <f t="shared" si="671"/>
        <v>0</v>
      </c>
      <c r="AE6139">
        <v>0</v>
      </c>
    </row>
    <row r="6140" spans="1:31" x14ac:dyDescent="0.25">
      <c r="A6140" s="9">
        <v>45291</v>
      </c>
      <c r="B6140" s="10" t="s">
        <v>753</v>
      </c>
      <c r="C6140" s="10" t="s">
        <v>213</v>
      </c>
      <c r="D6140" s="10" t="s">
        <v>40</v>
      </c>
      <c r="E6140" s="10" t="s">
        <v>30</v>
      </c>
      <c r="F6140" s="10">
        <v>1500</v>
      </c>
      <c r="G6140" s="10">
        <v>1635</v>
      </c>
      <c r="H6140" s="11">
        <f>SUMIFS(AA:AA,$A:$A,EOMONTH($A6140,-1),$B:$B,$B6140)</f>
        <v>1</v>
      </c>
      <c r="I6140" s="63">
        <f>ROUND(SUMIFS(AC:AC,$A:$A,EOMONTH($A6140,-1),$B:$B,$B6140),2)</f>
        <v>70.8</v>
      </c>
      <c r="J6140" s="11">
        <f>SUMIFS(AB:AB,$A:$A,EOMONTH($A6140,-1),$B:$B,$B6140)</f>
        <v>157.21</v>
      </c>
      <c r="K6140" s="13">
        <v>0</v>
      </c>
      <c r="L6140" s="25">
        <v>0</v>
      </c>
      <c r="M6140" s="15">
        <v>0</v>
      </c>
      <c r="N6140" s="14">
        <v>0</v>
      </c>
      <c r="O6140" s="16">
        <v>0</v>
      </c>
      <c r="P6140" s="16">
        <v>0</v>
      </c>
      <c r="Q6140" s="16">
        <v>0</v>
      </c>
      <c r="R6140" s="16">
        <f>Q6140*16.876/100</f>
        <v>0</v>
      </c>
      <c r="S6140" s="17">
        <f t="shared" si="665"/>
        <v>0</v>
      </c>
      <c r="T6140" s="16">
        <v>0</v>
      </c>
      <c r="U6140" s="18">
        <f t="shared" si="666"/>
        <v>1.635</v>
      </c>
      <c r="V6140" s="18">
        <f t="shared" si="667"/>
        <v>0</v>
      </c>
      <c r="W6140" s="18">
        <f t="shared" si="668"/>
        <v>0</v>
      </c>
      <c r="X6140" s="27"/>
      <c r="Y6140" s="19">
        <f t="shared" si="669"/>
        <v>0</v>
      </c>
      <c r="Z6140" s="18">
        <f t="shared" si="670"/>
        <v>0</v>
      </c>
      <c r="AA6140" s="12">
        <v>1</v>
      </c>
      <c r="AB6140" s="12">
        <v>157.21</v>
      </c>
      <c r="AC6140" s="28">
        <f>+I6140+Y6140-Z6140</f>
        <v>70.8</v>
      </c>
      <c r="AD6140" s="20">
        <f t="shared" si="671"/>
        <v>0</v>
      </c>
      <c r="AE6140">
        <v>0</v>
      </c>
    </row>
    <row r="6141" spans="1:31" x14ac:dyDescent="0.25">
      <c r="A6141" s="9">
        <v>45291</v>
      </c>
      <c r="B6141" s="10" t="s">
        <v>754</v>
      </c>
      <c r="C6141" s="10" t="s">
        <v>213</v>
      </c>
      <c r="D6141" s="10" t="s">
        <v>40</v>
      </c>
      <c r="E6141" s="10" t="s">
        <v>30</v>
      </c>
      <c r="F6141" s="10">
        <v>1500</v>
      </c>
      <c r="G6141" s="10">
        <v>1635</v>
      </c>
      <c r="H6141" s="11">
        <f>SUMIFS(AA:AA,$A:$A,EOMONTH($A6141,-1),$B:$B,$B6141)</f>
        <v>-1</v>
      </c>
      <c r="I6141" s="63">
        <f>ROUND(SUMIFS(AC:AC,$A:$A,EOMONTH($A6141,-1),$B:$B,$B6141),2)</f>
        <v>67.3</v>
      </c>
      <c r="J6141" s="11">
        <f>SUMIFS(AB:AB,$A:$A,EOMONTH($A6141,-1),$B:$B,$B6141)</f>
        <v>-155.86000000000001</v>
      </c>
      <c r="K6141" s="13">
        <v>0</v>
      </c>
      <c r="L6141" s="25">
        <v>0</v>
      </c>
      <c r="M6141" s="15">
        <v>0</v>
      </c>
      <c r="N6141" s="14">
        <v>0</v>
      </c>
      <c r="O6141" s="16">
        <v>0</v>
      </c>
      <c r="P6141" s="16">
        <v>0</v>
      </c>
      <c r="Q6141" s="16">
        <v>0</v>
      </c>
      <c r="R6141" s="16">
        <f>Q6141*16.876/100</f>
        <v>0</v>
      </c>
      <c r="S6141" s="17">
        <f t="shared" si="665"/>
        <v>0</v>
      </c>
      <c r="T6141" s="16">
        <v>0</v>
      </c>
      <c r="U6141" s="18">
        <f t="shared" si="666"/>
        <v>-1.635</v>
      </c>
      <c r="V6141" s="18">
        <f t="shared" si="667"/>
        <v>0</v>
      </c>
      <c r="W6141" s="18">
        <f t="shared" si="668"/>
        <v>0</v>
      </c>
      <c r="X6141" s="27"/>
      <c r="Y6141" s="19">
        <f t="shared" si="669"/>
        <v>0</v>
      </c>
      <c r="Z6141" s="18">
        <f t="shared" si="670"/>
        <v>0</v>
      </c>
      <c r="AA6141" s="12">
        <v>-1</v>
      </c>
      <c r="AB6141" s="12">
        <v>-155.86000000000001</v>
      </c>
      <c r="AC6141" s="28">
        <f>+I6141+Y6141-Z6141</f>
        <v>67.3</v>
      </c>
      <c r="AD6141" s="20">
        <f t="shared" si="671"/>
        <v>0</v>
      </c>
      <c r="AE6141">
        <v>0</v>
      </c>
    </row>
    <row r="6142" spans="1:31" x14ac:dyDescent="0.25">
      <c r="A6142" s="9">
        <v>45291</v>
      </c>
      <c r="B6142" s="10" t="s">
        <v>755</v>
      </c>
      <c r="C6142" s="10" t="s">
        <v>213</v>
      </c>
      <c r="D6142" s="10" t="s">
        <v>40</v>
      </c>
      <c r="E6142" s="10" t="s">
        <v>30</v>
      </c>
      <c r="F6142" s="10">
        <v>1500</v>
      </c>
      <c r="G6142" s="10">
        <v>1635</v>
      </c>
      <c r="H6142" s="11">
        <f>SUMIFS(AA:AA,$A:$A,EOMONTH($A6142,-1),$B:$B,$B6142)</f>
        <v>-3</v>
      </c>
      <c r="I6142" s="63">
        <f>ROUND(SUMIFS(AC:AC,$A:$A,EOMONTH($A6142,-1),$B:$B,$B6142),2)</f>
        <v>64.260000000000005</v>
      </c>
      <c r="J6142" s="11">
        <f>SUMIFS(AB:AB,$A:$A,EOMONTH($A6142,-1),$B:$B,$B6142)</f>
        <v>-468.54</v>
      </c>
      <c r="K6142" s="13">
        <v>0</v>
      </c>
      <c r="L6142" s="25">
        <v>0</v>
      </c>
      <c r="M6142" s="15">
        <v>0</v>
      </c>
      <c r="N6142" s="14">
        <v>0</v>
      </c>
      <c r="O6142" s="16">
        <v>0</v>
      </c>
      <c r="P6142" s="16">
        <v>0</v>
      </c>
      <c r="Q6142" s="16">
        <v>0</v>
      </c>
      <c r="R6142" s="16">
        <f>Q6142*16.876/100</f>
        <v>0</v>
      </c>
      <c r="S6142" s="17">
        <f t="shared" si="665"/>
        <v>0</v>
      </c>
      <c r="T6142" s="16">
        <v>0</v>
      </c>
      <c r="U6142" s="18">
        <f t="shared" si="666"/>
        <v>-4.9050000000000002</v>
      </c>
      <c r="V6142" s="18">
        <f t="shared" si="667"/>
        <v>0</v>
      </c>
      <c r="W6142" s="18">
        <f t="shared" si="668"/>
        <v>0</v>
      </c>
      <c r="X6142" s="27"/>
      <c r="Y6142" s="19">
        <f t="shared" si="669"/>
        <v>0</v>
      </c>
      <c r="Z6142" s="18">
        <f t="shared" si="670"/>
        <v>0</v>
      </c>
      <c r="AA6142" s="12">
        <v>-3</v>
      </c>
      <c r="AB6142" s="12">
        <v>-468.54</v>
      </c>
      <c r="AC6142" s="28">
        <f>+I6142+Y6142-Z6142</f>
        <v>64.260000000000005</v>
      </c>
      <c r="AD6142" s="20">
        <f t="shared" si="671"/>
        <v>0</v>
      </c>
      <c r="AE6142">
        <v>0</v>
      </c>
    </row>
    <row r="6143" spans="1:31" x14ac:dyDescent="0.25">
      <c r="A6143" s="9">
        <v>45291</v>
      </c>
      <c r="B6143" s="10" t="s">
        <v>563</v>
      </c>
      <c r="C6143" s="10" t="s">
        <v>213</v>
      </c>
      <c r="D6143" s="10" t="s">
        <v>40</v>
      </c>
      <c r="E6143" s="10" t="s">
        <v>30</v>
      </c>
      <c r="F6143" s="10">
        <v>1200</v>
      </c>
      <c r="G6143" s="10">
        <v>1308</v>
      </c>
      <c r="H6143" s="11">
        <f>SUMIFS(AA:AA,$A:$A,EOMONTH($A6143,-1),$B:$B,$B6143)</f>
        <v>9</v>
      </c>
      <c r="I6143" s="63">
        <f>ROUND(SUMIFS(AC:AC,$A:$A,EOMONTH($A6143,-1),$B:$B,$B6143),2)</f>
        <v>66.22</v>
      </c>
      <c r="J6143" s="11">
        <f>SUMIFS(AB:AB,$A:$A,EOMONTH($A6143,-1),$B:$B,$B6143)</f>
        <v>1234.51</v>
      </c>
      <c r="K6143" s="13">
        <v>0</v>
      </c>
      <c r="L6143" s="25">
        <v>0</v>
      </c>
      <c r="M6143" s="15">
        <v>0</v>
      </c>
      <c r="N6143" s="14">
        <v>0</v>
      </c>
      <c r="O6143" s="16">
        <v>0</v>
      </c>
      <c r="P6143" s="16">
        <v>0</v>
      </c>
      <c r="Q6143" s="16">
        <v>0</v>
      </c>
      <c r="R6143" s="16">
        <f>Q6143*16.876/100</f>
        <v>0</v>
      </c>
      <c r="S6143" s="17">
        <f t="shared" si="665"/>
        <v>0</v>
      </c>
      <c r="T6143" s="16">
        <v>0</v>
      </c>
      <c r="U6143" s="18">
        <f t="shared" si="666"/>
        <v>11.772</v>
      </c>
      <c r="V6143" s="18">
        <f t="shared" si="667"/>
        <v>0</v>
      </c>
      <c r="W6143" s="18">
        <f t="shared" si="668"/>
        <v>0</v>
      </c>
      <c r="X6143" s="27"/>
      <c r="Y6143" s="19">
        <f t="shared" si="669"/>
        <v>0</v>
      </c>
      <c r="Z6143" s="18">
        <f t="shared" si="670"/>
        <v>0</v>
      </c>
      <c r="AA6143" s="12">
        <v>9</v>
      </c>
      <c r="AB6143" s="12">
        <v>1234.51</v>
      </c>
      <c r="AC6143" s="28">
        <f>+I6143+Y6143-Z6143</f>
        <v>66.22</v>
      </c>
      <c r="AD6143" s="20">
        <f t="shared" si="671"/>
        <v>0</v>
      </c>
      <c r="AE6143">
        <v>0</v>
      </c>
    </row>
    <row r="6144" spans="1:31" x14ac:dyDescent="0.25">
      <c r="A6144" s="59">
        <v>45291</v>
      </c>
      <c r="B6144" s="60" t="s">
        <v>733</v>
      </c>
      <c r="C6144" s="60" t="s">
        <v>213</v>
      </c>
      <c r="D6144" s="60" t="s">
        <v>40</v>
      </c>
      <c r="E6144" s="60" t="s">
        <v>30</v>
      </c>
      <c r="F6144" s="10"/>
      <c r="G6144" s="10"/>
      <c r="H6144" s="11"/>
      <c r="I6144" s="63">
        <f>ROUND(SUMIFS(AC:AC,$A:$A,EOMONTH($A6144,-1),$B:$B,$B6144),2)</f>
        <v>55.15</v>
      </c>
      <c r="J6144" s="11"/>
      <c r="K6144" s="13"/>
      <c r="L6144" s="25"/>
      <c r="M6144" s="15"/>
      <c r="N6144" s="14"/>
      <c r="O6144" s="16"/>
      <c r="P6144" s="16"/>
      <c r="Q6144" s="16"/>
      <c r="R6144" s="16"/>
      <c r="S6144" s="17">
        <f t="shared" si="665"/>
        <v>0</v>
      </c>
      <c r="T6144" s="16"/>
      <c r="U6144" s="18">
        <f t="shared" si="666"/>
        <v>0</v>
      </c>
      <c r="V6144" s="18">
        <f t="shared" si="667"/>
        <v>0</v>
      </c>
      <c r="W6144" s="18">
        <f t="shared" si="668"/>
        <v>0</v>
      </c>
      <c r="X6144" s="27"/>
      <c r="Y6144" s="19">
        <f t="shared" si="669"/>
        <v>0</v>
      </c>
      <c r="Z6144" s="18">
        <f t="shared" si="670"/>
        <v>0</v>
      </c>
      <c r="AA6144" s="12"/>
      <c r="AB6144" s="12"/>
      <c r="AC6144" s="28">
        <f>+I6144+Y6144-Z6144</f>
        <v>55.15</v>
      </c>
      <c r="AD6144" s="20">
        <f t="shared" si="671"/>
        <v>0</v>
      </c>
      <c r="AE6144">
        <v>0</v>
      </c>
    </row>
    <row r="6145" spans="1:31" x14ac:dyDescent="0.25">
      <c r="A6145" s="59">
        <v>45291</v>
      </c>
      <c r="B6145" s="60" t="s">
        <v>734</v>
      </c>
      <c r="C6145" s="60" t="s">
        <v>213</v>
      </c>
      <c r="D6145" s="60" t="s">
        <v>40</v>
      </c>
      <c r="E6145" s="60" t="s">
        <v>30</v>
      </c>
      <c r="F6145" s="10"/>
      <c r="G6145" s="10"/>
      <c r="H6145" s="11"/>
      <c r="I6145" s="63">
        <f>ROUND(SUMIFS(AC:AC,$A:$A,EOMONTH($A6145,-1),$B:$B,$B6145),2)</f>
        <v>55.15</v>
      </c>
      <c r="J6145" s="11"/>
      <c r="K6145" s="13"/>
      <c r="L6145" s="25"/>
      <c r="M6145" s="15"/>
      <c r="N6145" s="14"/>
      <c r="O6145" s="16"/>
      <c r="P6145" s="16"/>
      <c r="Q6145" s="16"/>
      <c r="R6145" s="16"/>
      <c r="S6145" s="17">
        <f t="shared" si="665"/>
        <v>0</v>
      </c>
      <c r="T6145" s="16"/>
      <c r="U6145" s="18">
        <f t="shared" si="666"/>
        <v>0</v>
      </c>
      <c r="V6145" s="18">
        <f t="shared" si="667"/>
        <v>0</v>
      </c>
      <c r="W6145" s="18">
        <f t="shared" si="668"/>
        <v>0</v>
      </c>
      <c r="X6145" s="27"/>
      <c r="Y6145" s="19">
        <f t="shared" si="669"/>
        <v>0</v>
      </c>
      <c r="Z6145" s="18">
        <f t="shared" si="670"/>
        <v>0</v>
      </c>
      <c r="AA6145" s="12"/>
      <c r="AB6145" s="12"/>
      <c r="AC6145" s="28">
        <f>+I6145+Y6145-Z6145</f>
        <v>55.15</v>
      </c>
      <c r="AD6145" s="20">
        <f t="shared" si="671"/>
        <v>0</v>
      </c>
      <c r="AE6145">
        <v>0</v>
      </c>
    </row>
    <row r="6146" spans="1:31" x14ac:dyDescent="0.25">
      <c r="A6146" s="9">
        <v>45291</v>
      </c>
      <c r="B6146" s="10" t="s">
        <v>564</v>
      </c>
      <c r="C6146" s="10" t="s">
        <v>213</v>
      </c>
      <c r="D6146" s="10" t="s">
        <v>40</v>
      </c>
      <c r="E6146" s="10" t="s">
        <v>30</v>
      </c>
      <c r="F6146" s="10">
        <v>720</v>
      </c>
      <c r="G6146" s="10">
        <v>785</v>
      </c>
      <c r="H6146" s="11">
        <f>SUMIFS(AA:AA,$A:$A,EOMONTH($A6146,-1),$B:$B,$B6146)</f>
        <v>22</v>
      </c>
      <c r="I6146" s="63">
        <f>ROUND(SUMIFS(AC:AC,$A:$A,EOMONTH($A6146,-1),$B:$B,$B6146),2)</f>
        <v>538.98</v>
      </c>
      <c r="J6146" s="11">
        <f>SUMIFS(AB:AB,$A:$A,EOMONTH($A6146,-1),$B:$B,$B6146)</f>
        <v>1789.93</v>
      </c>
      <c r="K6146" s="13">
        <v>0</v>
      </c>
      <c r="L6146" s="25">
        <v>0</v>
      </c>
      <c r="M6146" s="15">
        <v>0</v>
      </c>
      <c r="N6146" s="14">
        <v>0</v>
      </c>
      <c r="O6146" s="16">
        <v>0</v>
      </c>
      <c r="P6146" s="16">
        <v>0</v>
      </c>
      <c r="Q6146" s="16">
        <v>0</v>
      </c>
      <c r="R6146" s="16">
        <f>Q6146*16.876/100</f>
        <v>0</v>
      </c>
      <c r="S6146" s="17">
        <f t="shared" si="665"/>
        <v>0</v>
      </c>
      <c r="T6146" s="16">
        <v>0</v>
      </c>
      <c r="U6146" s="18">
        <f t="shared" si="666"/>
        <v>17.27</v>
      </c>
      <c r="V6146" s="18">
        <f t="shared" si="667"/>
        <v>0</v>
      </c>
      <c r="W6146" s="18">
        <f t="shared" si="668"/>
        <v>0</v>
      </c>
      <c r="X6146" s="27"/>
      <c r="Y6146" s="19">
        <f t="shared" si="669"/>
        <v>0</v>
      </c>
      <c r="Z6146" s="18">
        <f t="shared" si="670"/>
        <v>0</v>
      </c>
      <c r="AA6146" s="12">
        <v>22</v>
      </c>
      <c r="AB6146" s="12">
        <v>1789.93</v>
      </c>
      <c r="AC6146" s="28">
        <f>+I6146+Y6146-Z6146</f>
        <v>538.98</v>
      </c>
      <c r="AD6146" s="20">
        <f t="shared" si="671"/>
        <v>0</v>
      </c>
      <c r="AE6146">
        <v>0</v>
      </c>
    </row>
    <row r="6147" spans="1:31" x14ac:dyDescent="0.25">
      <c r="A6147" s="59">
        <v>45291</v>
      </c>
      <c r="B6147" s="60" t="s">
        <v>565</v>
      </c>
      <c r="C6147" s="60" t="s">
        <v>213</v>
      </c>
      <c r="D6147" s="60" t="s">
        <v>40</v>
      </c>
      <c r="E6147" s="60" t="s">
        <v>30</v>
      </c>
      <c r="F6147" s="10"/>
      <c r="G6147" s="10"/>
      <c r="H6147" s="11"/>
      <c r="I6147" s="63">
        <f>ROUND(SUMIFS(AC:AC,$A:$A,EOMONTH($A6147,-1),$B:$B,$B6147),2)</f>
        <v>102.43</v>
      </c>
      <c r="J6147" s="11"/>
      <c r="K6147" s="13"/>
      <c r="L6147" s="25"/>
      <c r="M6147" s="15"/>
      <c r="N6147" s="14"/>
      <c r="O6147" s="16"/>
      <c r="P6147" s="16"/>
      <c r="Q6147" s="16"/>
      <c r="R6147" s="16"/>
      <c r="S6147" s="17">
        <f t="shared" si="665"/>
        <v>0</v>
      </c>
      <c r="T6147" s="16"/>
      <c r="U6147" s="18">
        <f t="shared" si="666"/>
        <v>0</v>
      </c>
      <c r="V6147" s="18">
        <f t="shared" si="667"/>
        <v>0</v>
      </c>
      <c r="W6147" s="18">
        <f t="shared" si="668"/>
        <v>0</v>
      </c>
      <c r="X6147" s="27"/>
      <c r="Y6147" s="19">
        <f t="shared" si="669"/>
        <v>0</v>
      </c>
      <c r="Z6147" s="18">
        <f t="shared" si="670"/>
        <v>0</v>
      </c>
      <c r="AA6147" s="12"/>
      <c r="AB6147" s="12"/>
      <c r="AC6147" s="28">
        <f>+I6147+Y6147-Z6147</f>
        <v>102.43</v>
      </c>
      <c r="AD6147" s="20">
        <f t="shared" si="671"/>
        <v>0</v>
      </c>
      <c r="AE6147">
        <v>0</v>
      </c>
    </row>
    <row r="6148" spans="1:31" x14ac:dyDescent="0.25">
      <c r="A6148" s="9">
        <v>45291</v>
      </c>
      <c r="B6148" s="10" t="s">
        <v>566</v>
      </c>
      <c r="C6148" s="10" t="s">
        <v>213</v>
      </c>
      <c r="D6148" s="10" t="s">
        <v>40</v>
      </c>
      <c r="E6148" s="10" t="s">
        <v>30</v>
      </c>
      <c r="F6148" s="10">
        <v>720</v>
      </c>
      <c r="G6148" s="10">
        <v>785</v>
      </c>
      <c r="H6148" s="11">
        <f>SUMIFS(AA:AA,$A:$A,EOMONTH($A6148,-1),$B:$B,$B6148)</f>
        <v>-4</v>
      </c>
      <c r="I6148" s="63">
        <f>ROUND(SUMIFS(AC:AC,$A:$A,EOMONTH($A6148,-1),$B:$B,$B6148),2)</f>
        <v>517.12</v>
      </c>
      <c r="J6148" s="11">
        <f>SUMIFS(AB:AB,$A:$A,EOMONTH($A6148,-1),$B:$B,$B6148)</f>
        <v>-329.98</v>
      </c>
      <c r="K6148" s="13">
        <v>0</v>
      </c>
      <c r="L6148" s="25">
        <v>0</v>
      </c>
      <c r="M6148" s="15">
        <v>0</v>
      </c>
      <c r="N6148" s="14">
        <v>0</v>
      </c>
      <c r="O6148" s="16">
        <v>0</v>
      </c>
      <c r="P6148" s="16">
        <v>0</v>
      </c>
      <c r="Q6148" s="16">
        <v>0</v>
      </c>
      <c r="R6148" s="16">
        <f>Q6148*16.876/100</f>
        <v>0</v>
      </c>
      <c r="S6148" s="17">
        <f t="shared" si="665"/>
        <v>0</v>
      </c>
      <c r="T6148" s="16">
        <v>0</v>
      </c>
      <c r="U6148" s="18">
        <f t="shared" si="666"/>
        <v>-3.14</v>
      </c>
      <c r="V6148" s="18">
        <f t="shared" si="667"/>
        <v>0</v>
      </c>
      <c r="W6148" s="18">
        <f t="shared" si="668"/>
        <v>0</v>
      </c>
      <c r="X6148" s="27"/>
      <c r="Y6148" s="19">
        <f t="shared" si="669"/>
        <v>0</v>
      </c>
      <c r="Z6148" s="18">
        <f t="shared" si="670"/>
        <v>0</v>
      </c>
      <c r="AA6148" s="12">
        <v>-4</v>
      </c>
      <c r="AB6148" s="12">
        <v>-329.98</v>
      </c>
      <c r="AC6148" s="28">
        <f>+I6148+Y6148-Z6148</f>
        <v>517.12</v>
      </c>
      <c r="AD6148" s="20">
        <f t="shared" si="671"/>
        <v>0</v>
      </c>
      <c r="AE6148">
        <v>0</v>
      </c>
    </row>
    <row r="6149" spans="1:31" x14ac:dyDescent="0.25">
      <c r="A6149" s="9">
        <v>45291</v>
      </c>
      <c r="B6149" s="10" t="s">
        <v>567</v>
      </c>
      <c r="C6149" s="10" t="s">
        <v>213</v>
      </c>
      <c r="D6149" s="10" t="s">
        <v>40</v>
      </c>
      <c r="E6149" s="10" t="s">
        <v>30</v>
      </c>
      <c r="F6149" s="10">
        <v>720</v>
      </c>
      <c r="G6149" s="10">
        <v>785</v>
      </c>
      <c r="H6149" s="11">
        <f>SUMIFS(AA:AA,$A:$A,EOMONTH($A6149,-1),$B:$B,$B6149)</f>
        <v>-14</v>
      </c>
      <c r="I6149" s="63">
        <f>ROUND(SUMIFS(AC:AC,$A:$A,EOMONTH($A6149,-1),$B:$B,$B6149),2)</f>
        <v>508.71</v>
      </c>
      <c r="J6149" s="11">
        <f>SUMIFS(AB:AB,$A:$A,EOMONTH($A6149,-1),$B:$B,$B6149)</f>
        <v>-1157.26</v>
      </c>
      <c r="K6149" s="13">
        <v>0</v>
      </c>
      <c r="L6149" s="25">
        <v>0</v>
      </c>
      <c r="M6149" s="15">
        <v>0</v>
      </c>
      <c r="N6149" s="14">
        <v>0</v>
      </c>
      <c r="O6149" s="16">
        <v>0</v>
      </c>
      <c r="P6149" s="16">
        <v>0</v>
      </c>
      <c r="Q6149" s="16">
        <v>0</v>
      </c>
      <c r="R6149" s="16">
        <f>Q6149*16.876/100</f>
        <v>0</v>
      </c>
      <c r="S6149" s="17">
        <f t="shared" ref="S6149:S6212" si="672">Q6149+R6149</f>
        <v>0</v>
      </c>
      <c r="T6149" s="16">
        <v>0</v>
      </c>
      <c r="U6149" s="18">
        <f t="shared" ref="U6149:U6212" si="673">H6149*G6149/1000</f>
        <v>-10.99</v>
      </c>
      <c r="V6149" s="18">
        <f t="shared" ref="V6149:V6212" si="674">M6149*F6149/1000</f>
        <v>0</v>
      </c>
      <c r="W6149" s="18">
        <f t="shared" ref="W6149:W6212" si="675">V6149*16.789/100</f>
        <v>0</v>
      </c>
      <c r="X6149" s="27"/>
      <c r="Y6149" s="19">
        <f t="shared" ref="Y6149:Y6212" si="676">V6149+W6149+X6149</f>
        <v>0</v>
      </c>
      <c r="Z6149" s="18">
        <f t="shared" ref="Z6149:Z6212" si="677">O6149*G6149/1000</f>
        <v>0</v>
      </c>
      <c r="AA6149" s="12">
        <v>-14</v>
      </c>
      <c r="AB6149" s="12">
        <v>-1157.26</v>
      </c>
      <c r="AC6149" s="28">
        <f>+I6149+Y6149-Z6149</f>
        <v>508.71</v>
      </c>
      <c r="AD6149" s="20">
        <f t="shared" ref="AD6149:AD6212" si="678">IF(AC6149&lt;0,ROUNDUP(AC6149,-1)*-1,0)</f>
        <v>0</v>
      </c>
      <c r="AE6149">
        <v>0</v>
      </c>
    </row>
    <row r="6150" spans="1:31" x14ac:dyDescent="0.25">
      <c r="A6150" s="59">
        <v>45291</v>
      </c>
      <c r="B6150" s="60" t="s">
        <v>784</v>
      </c>
      <c r="C6150" s="60" t="s">
        <v>278</v>
      </c>
      <c r="D6150" s="60" t="s">
        <v>40</v>
      </c>
      <c r="E6150" s="60" t="s">
        <v>30</v>
      </c>
      <c r="F6150" s="10"/>
      <c r="G6150" s="10"/>
      <c r="H6150" s="11"/>
      <c r="I6150" s="63">
        <f>ROUND(SUMIFS(AC:AC,$A:$A,EOMONTH($A6150,-1),$B:$B,$B6150),2)</f>
        <v>20.54</v>
      </c>
      <c r="J6150" s="11"/>
      <c r="K6150" s="13"/>
      <c r="L6150" s="25"/>
      <c r="M6150" s="15"/>
      <c r="N6150" s="14"/>
      <c r="O6150" s="16"/>
      <c r="P6150" s="16"/>
      <c r="Q6150" s="16"/>
      <c r="R6150" s="16"/>
      <c r="S6150" s="17">
        <f t="shared" si="672"/>
        <v>0</v>
      </c>
      <c r="T6150" s="16"/>
      <c r="U6150" s="18">
        <f t="shared" si="673"/>
        <v>0</v>
      </c>
      <c r="V6150" s="18">
        <f t="shared" si="674"/>
        <v>0</v>
      </c>
      <c r="W6150" s="18">
        <f t="shared" si="675"/>
        <v>0</v>
      </c>
      <c r="X6150" s="27"/>
      <c r="Y6150" s="19">
        <f t="shared" si="676"/>
        <v>0</v>
      </c>
      <c r="Z6150" s="18">
        <f t="shared" si="677"/>
        <v>0</v>
      </c>
      <c r="AA6150" s="12"/>
      <c r="AB6150" s="12"/>
      <c r="AC6150" s="28">
        <f>+I6150+Y6150-Z6150</f>
        <v>20.54</v>
      </c>
      <c r="AD6150" s="20">
        <f t="shared" si="678"/>
        <v>0</v>
      </c>
      <c r="AE6150">
        <v>0</v>
      </c>
    </row>
    <row r="6151" spans="1:31" x14ac:dyDescent="0.25">
      <c r="A6151" s="59">
        <v>45291</v>
      </c>
      <c r="B6151" s="60" t="s">
        <v>785</v>
      </c>
      <c r="C6151" s="60" t="s">
        <v>278</v>
      </c>
      <c r="D6151" s="60" t="s">
        <v>40</v>
      </c>
      <c r="E6151" s="60" t="s">
        <v>30</v>
      </c>
      <c r="F6151" s="10"/>
      <c r="G6151" s="10"/>
      <c r="H6151" s="11"/>
      <c r="I6151" s="63">
        <f>ROUND(SUMIFS(AC:AC,$A:$A,EOMONTH($A6151,-1),$B:$B,$B6151),2)</f>
        <v>20.22</v>
      </c>
      <c r="J6151" s="11"/>
      <c r="K6151" s="13"/>
      <c r="L6151" s="25"/>
      <c r="M6151" s="15"/>
      <c r="N6151" s="14"/>
      <c r="O6151" s="16"/>
      <c r="P6151" s="16"/>
      <c r="Q6151" s="16"/>
      <c r="R6151" s="16"/>
      <c r="S6151" s="17">
        <f t="shared" si="672"/>
        <v>0</v>
      </c>
      <c r="T6151" s="16"/>
      <c r="U6151" s="18">
        <f t="shared" si="673"/>
        <v>0</v>
      </c>
      <c r="V6151" s="18">
        <f t="shared" si="674"/>
        <v>0</v>
      </c>
      <c r="W6151" s="18">
        <f t="shared" si="675"/>
        <v>0</v>
      </c>
      <c r="X6151" s="27"/>
      <c r="Y6151" s="19">
        <f t="shared" si="676"/>
        <v>0</v>
      </c>
      <c r="Z6151" s="18">
        <f t="shared" si="677"/>
        <v>0</v>
      </c>
      <c r="AA6151" s="12"/>
      <c r="AB6151" s="12"/>
      <c r="AC6151" s="28">
        <f>+I6151+Y6151-Z6151</f>
        <v>20.22</v>
      </c>
      <c r="AD6151" s="20">
        <f t="shared" si="678"/>
        <v>0</v>
      </c>
      <c r="AE6151">
        <v>0</v>
      </c>
    </row>
    <row r="6152" spans="1:31" x14ac:dyDescent="0.25">
      <c r="A6152" s="59">
        <v>45291</v>
      </c>
      <c r="B6152" s="60" t="s">
        <v>786</v>
      </c>
      <c r="C6152" s="60" t="s">
        <v>278</v>
      </c>
      <c r="D6152" s="60" t="s">
        <v>40</v>
      </c>
      <c r="E6152" s="60" t="s">
        <v>30</v>
      </c>
      <c r="F6152" s="10"/>
      <c r="G6152" s="10"/>
      <c r="H6152" s="11"/>
      <c r="I6152" s="63">
        <f>ROUND(SUMIFS(AC:AC,$A:$A,EOMONTH($A6152,-1),$B:$B,$B6152),2)</f>
        <v>34.200000000000003</v>
      </c>
      <c r="J6152" s="11"/>
      <c r="K6152" s="13"/>
      <c r="L6152" s="25"/>
      <c r="M6152" s="15"/>
      <c r="N6152" s="14"/>
      <c r="O6152" s="16"/>
      <c r="P6152" s="16"/>
      <c r="Q6152" s="16"/>
      <c r="R6152" s="16"/>
      <c r="S6152" s="17">
        <f t="shared" si="672"/>
        <v>0</v>
      </c>
      <c r="T6152" s="16"/>
      <c r="U6152" s="18">
        <f t="shared" si="673"/>
        <v>0</v>
      </c>
      <c r="V6152" s="18">
        <f t="shared" si="674"/>
        <v>0</v>
      </c>
      <c r="W6152" s="18">
        <f t="shared" si="675"/>
        <v>0</v>
      </c>
      <c r="X6152" s="27"/>
      <c r="Y6152" s="19">
        <f t="shared" si="676"/>
        <v>0</v>
      </c>
      <c r="Z6152" s="18">
        <f t="shared" si="677"/>
        <v>0</v>
      </c>
      <c r="AA6152" s="12"/>
      <c r="AB6152" s="12"/>
      <c r="AC6152" s="28">
        <f>+I6152+Y6152-Z6152</f>
        <v>34.200000000000003</v>
      </c>
      <c r="AD6152" s="20">
        <f t="shared" si="678"/>
        <v>0</v>
      </c>
      <c r="AE6152">
        <v>0</v>
      </c>
    </row>
    <row r="6153" spans="1:31" x14ac:dyDescent="0.25">
      <c r="A6153" s="59">
        <v>45291</v>
      </c>
      <c r="B6153" s="60" t="s">
        <v>801</v>
      </c>
      <c r="C6153" s="60" t="s">
        <v>802</v>
      </c>
      <c r="D6153" s="60" t="s">
        <v>40</v>
      </c>
      <c r="E6153" s="60" t="s">
        <v>30</v>
      </c>
      <c r="F6153" s="10"/>
      <c r="G6153" s="10"/>
      <c r="H6153" s="11"/>
      <c r="I6153" s="63">
        <f>ROUND(SUMIFS(AC:AC,$A:$A,EOMONTH($A6153,-1),$B:$B,$B6153),2)</f>
        <v>10.43</v>
      </c>
      <c r="J6153" s="11"/>
      <c r="K6153" s="13"/>
      <c r="L6153" s="25"/>
      <c r="M6153" s="15"/>
      <c r="N6153" s="14"/>
      <c r="O6153" s="16"/>
      <c r="P6153" s="16"/>
      <c r="Q6153" s="16"/>
      <c r="R6153" s="16"/>
      <c r="S6153" s="17">
        <f t="shared" si="672"/>
        <v>0</v>
      </c>
      <c r="T6153" s="16"/>
      <c r="U6153" s="18">
        <f t="shared" si="673"/>
        <v>0</v>
      </c>
      <c r="V6153" s="18">
        <f t="shared" si="674"/>
        <v>0</v>
      </c>
      <c r="W6153" s="18">
        <f t="shared" si="675"/>
        <v>0</v>
      </c>
      <c r="X6153" s="27"/>
      <c r="Y6153" s="19">
        <f t="shared" si="676"/>
        <v>0</v>
      </c>
      <c r="Z6153" s="18">
        <f t="shared" si="677"/>
        <v>0</v>
      </c>
      <c r="AA6153" s="12"/>
      <c r="AB6153" s="12"/>
      <c r="AC6153" s="28">
        <f>+I6153+Y6153-Z6153</f>
        <v>10.43</v>
      </c>
      <c r="AD6153" s="20">
        <f t="shared" si="678"/>
        <v>0</v>
      </c>
      <c r="AE6153">
        <v>0</v>
      </c>
    </row>
    <row r="6154" spans="1:31" x14ac:dyDescent="0.25">
      <c r="A6154" s="9">
        <v>45291</v>
      </c>
      <c r="B6154" s="10" t="s">
        <v>803</v>
      </c>
      <c r="C6154" s="10" t="s">
        <v>562</v>
      </c>
      <c r="D6154" s="10" t="s">
        <v>29</v>
      </c>
      <c r="E6154" s="10" t="s">
        <v>30</v>
      </c>
      <c r="F6154" s="10"/>
      <c r="G6154" s="10">
        <v>0</v>
      </c>
      <c r="H6154" s="11">
        <f>SUMIFS(AA:AA,$A:$A,EOMONTH($A6154,-1),$B:$B,$B6154)</f>
        <v>1000</v>
      </c>
      <c r="I6154" s="63">
        <f>ROUND(SUMIFS(AC:AC,$A:$A,EOMONTH($A6154,-1),$B:$B,$B6154),2)</f>
        <v>0</v>
      </c>
      <c r="J6154" s="11">
        <f>SUMIFS(AB:AB,$A:$A,EOMONTH($A6154,-1),$B:$B,$B6154)</f>
        <v>1700</v>
      </c>
      <c r="K6154" s="13">
        <v>0</v>
      </c>
      <c r="L6154" s="25">
        <v>0</v>
      </c>
      <c r="M6154" s="15">
        <v>0</v>
      </c>
      <c r="N6154" s="14">
        <v>0</v>
      </c>
      <c r="O6154" s="16">
        <v>0</v>
      </c>
      <c r="P6154" s="16">
        <v>0</v>
      </c>
      <c r="Q6154" s="16">
        <v>0</v>
      </c>
      <c r="R6154" s="16">
        <f>Q6154*16.876/100</f>
        <v>0</v>
      </c>
      <c r="S6154" s="17">
        <f t="shared" si="672"/>
        <v>0</v>
      </c>
      <c r="T6154" s="16">
        <v>0</v>
      </c>
      <c r="U6154" s="18">
        <f t="shared" si="673"/>
        <v>0</v>
      </c>
      <c r="V6154" s="18">
        <f t="shared" si="674"/>
        <v>0</v>
      </c>
      <c r="W6154" s="18">
        <f t="shared" si="675"/>
        <v>0</v>
      </c>
      <c r="X6154" s="27"/>
      <c r="Y6154" s="19">
        <f t="shared" si="676"/>
        <v>0</v>
      </c>
      <c r="Z6154" s="18">
        <f t="shared" si="677"/>
        <v>0</v>
      </c>
      <c r="AA6154" s="12">
        <v>1000</v>
      </c>
      <c r="AB6154" s="12">
        <v>1700</v>
      </c>
      <c r="AC6154" s="28">
        <f>+I6154+Y6154-Z6154</f>
        <v>0</v>
      </c>
      <c r="AD6154" s="20">
        <f t="shared" si="678"/>
        <v>0</v>
      </c>
      <c r="AE6154">
        <v>0</v>
      </c>
    </row>
    <row r="6155" spans="1:31" x14ac:dyDescent="0.25">
      <c r="A6155" s="9">
        <v>45291</v>
      </c>
      <c r="B6155" s="10" t="s">
        <v>568</v>
      </c>
      <c r="C6155" s="10" t="s">
        <v>28</v>
      </c>
      <c r="D6155" s="10" t="s">
        <v>29</v>
      </c>
      <c r="E6155" s="10" t="s">
        <v>30</v>
      </c>
      <c r="F6155" s="10"/>
      <c r="G6155" s="10">
        <v>0</v>
      </c>
      <c r="H6155" s="11">
        <f>SUMIFS(AA:AA,$A:$A,EOMONTH($A6155,-1),$B:$B,$B6155)</f>
        <v>1701</v>
      </c>
      <c r="I6155" s="63">
        <f>ROUND(SUMIFS(AC:AC,$A:$A,EOMONTH($A6155,-1),$B:$B,$B6155),2)</f>
        <v>0</v>
      </c>
      <c r="J6155" s="11">
        <f>SUMIFS(AB:AB,$A:$A,EOMONTH($A6155,-1),$B:$B,$B6155)</f>
        <v>11002.58</v>
      </c>
      <c r="K6155" s="13">
        <v>0</v>
      </c>
      <c r="L6155" s="25">
        <v>0</v>
      </c>
      <c r="M6155" s="15">
        <v>0</v>
      </c>
      <c r="N6155" s="14">
        <v>0</v>
      </c>
      <c r="O6155" s="16">
        <v>0</v>
      </c>
      <c r="P6155" s="16">
        <v>0</v>
      </c>
      <c r="Q6155" s="16">
        <v>0</v>
      </c>
      <c r="R6155" s="16">
        <f>Q6155*16.876/100</f>
        <v>0</v>
      </c>
      <c r="S6155" s="17">
        <f t="shared" si="672"/>
        <v>0</v>
      </c>
      <c r="T6155" s="16">
        <v>0</v>
      </c>
      <c r="U6155" s="18">
        <f t="shared" si="673"/>
        <v>0</v>
      </c>
      <c r="V6155" s="18">
        <f t="shared" si="674"/>
        <v>0</v>
      </c>
      <c r="W6155" s="18">
        <f t="shared" si="675"/>
        <v>0</v>
      </c>
      <c r="X6155" s="27"/>
      <c r="Y6155" s="19">
        <f t="shared" si="676"/>
        <v>0</v>
      </c>
      <c r="Z6155" s="18">
        <f t="shared" si="677"/>
        <v>0</v>
      </c>
      <c r="AA6155" s="12">
        <v>1701</v>
      </c>
      <c r="AB6155" s="12">
        <v>11002.58</v>
      </c>
      <c r="AC6155" s="28">
        <f>+I6155+Y6155-Z6155</f>
        <v>0</v>
      </c>
      <c r="AD6155" s="20">
        <f t="shared" si="678"/>
        <v>0</v>
      </c>
      <c r="AE6155">
        <v>0</v>
      </c>
    </row>
    <row r="6156" spans="1:31" x14ac:dyDescent="0.25">
      <c r="A6156" s="9">
        <v>45291</v>
      </c>
      <c r="B6156" s="10" t="s">
        <v>756</v>
      </c>
      <c r="C6156" s="10" t="s">
        <v>28</v>
      </c>
      <c r="D6156" s="10" t="s">
        <v>29</v>
      </c>
      <c r="E6156" s="10" t="s">
        <v>30</v>
      </c>
      <c r="F6156" s="10"/>
      <c r="G6156" s="10">
        <v>0</v>
      </c>
      <c r="H6156" s="11">
        <f>SUMIFS(AA:AA,$A:$A,EOMONTH($A6156,-1),$B:$B,$B6156)</f>
        <v>2490</v>
      </c>
      <c r="I6156" s="63">
        <f>ROUND(SUMIFS(AC:AC,$A:$A,EOMONTH($A6156,-1),$B:$B,$B6156),2)</f>
        <v>0</v>
      </c>
      <c r="J6156" s="11">
        <f>SUMIFS(AB:AB,$A:$A,EOMONTH($A6156,-1),$B:$B,$B6156)</f>
        <v>9960</v>
      </c>
      <c r="K6156" s="13">
        <v>0</v>
      </c>
      <c r="L6156" s="25">
        <v>0</v>
      </c>
      <c r="M6156" s="15">
        <v>0</v>
      </c>
      <c r="N6156" s="14">
        <v>0</v>
      </c>
      <c r="O6156" s="16">
        <v>0</v>
      </c>
      <c r="P6156" s="16">
        <v>0</v>
      </c>
      <c r="Q6156" s="16">
        <v>384</v>
      </c>
      <c r="R6156" s="16">
        <f>Q6156*16.876/100</f>
        <v>64.803839999999994</v>
      </c>
      <c r="S6156" s="17">
        <f t="shared" si="672"/>
        <v>448.80383999999998</v>
      </c>
      <c r="T6156" s="16">
        <v>0</v>
      </c>
      <c r="U6156" s="18">
        <f t="shared" si="673"/>
        <v>0</v>
      </c>
      <c r="V6156" s="18">
        <f t="shared" si="674"/>
        <v>0</v>
      </c>
      <c r="W6156" s="18">
        <f t="shared" si="675"/>
        <v>0</v>
      </c>
      <c r="X6156" s="27"/>
      <c r="Y6156" s="19">
        <f t="shared" si="676"/>
        <v>0</v>
      </c>
      <c r="Z6156" s="18">
        <f t="shared" si="677"/>
        <v>0</v>
      </c>
      <c r="AA6156" s="12">
        <v>2106</v>
      </c>
      <c r="AB6156" s="12">
        <v>9960</v>
      </c>
      <c r="AC6156" s="28">
        <f>+I6156+Y6156-Z6156</f>
        <v>0</v>
      </c>
      <c r="AD6156" s="20">
        <f t="shared" si="678"/>
        <v>0</v>
      </c>
      <c r="AE6156">
        <v>0</v>
      </c>
    </row>
    <row r="6157" spans="1:31" x14ac:dyDescent="0.25">
      <c r="A6157" s="9">
        <v>45291</v>
      </c>
      <c r="B6157" s="10" t="s">
        <v>804</v>
      </c>
      <c r="C6157" s="10" t="s">
        <v>419</v>
      </c>
      <c r="D6157" s="10" t="s">
        <v>40</v>
      </c>
      <c r="E6157" s="10" t="s">
        <v>30</v>
      </c>
      <c r="F6157" s="10">
        <v>110</v>
      </c>
      <c r="G6157" s="10">
        <v>120</v>
      </c>
      <c r="H6157" s="11">
        <f>SUMIFS(AA:AA,$A:$A,EOMONTH($A6157,-1),$B:$B,$B6157)</f>
        <v>-62</v>
      </c>
      <c r="I6157" s="63">
        <f>ROUND(SUMIFS(AC:AC,$A:$A,EOMONTH($A6157,-1),$B:$B,$B6157),2)</f>
        <v>26.18</v>
      </c>
      <c r="J6157" s="11">
        <f>SUMIFS(AB:AB,$A:$A,EOMONTH($A6157,-1),$B:$B,$B6157)</f>
        <v>-961.39</v>
      </c>
      <c r="K6157" s="13">
        <v>0</v>
      </c>
      <c r="L6157" s="25">
        <v>0</v>
      </c>
      <c r="M6157" s="15">
        <v>0</v>
      </c>
      <c r="N6157" s="14">
        <v>0</v>
      </c>
      <c r="O6157" s="16">
        <v>0</v>
      </c>
      <c r="P6157" s="16">
        <v>0</v>
      </c>
      <c r="Q6157" s="16">
        <v>0</v>
      </c>
      <c r="R6157" s="16">
        <f>Q6157*16.876/100</f>
        <v>0</v>
      </c>
      <c r="S6157" s="17">
        <f t="shared" si="672"/>
        <v>0</v>
      </c>
      <c r="T6157" s="16">
        <v>0</v>
      </c>
      <c r="U6157" s="18">
        <f t="shared" si="673"/>
        <v>-7.44</v>
      </c>
      <c r="V6157" s="18">
        <f t="shared" si="674"/>
        <v>0</v>
      </c>
      <c r="W6157" s="18">
        <f t="shared" si="675"/>
        <v>0</v>
      </c>
      <c r="X6157" s="27"/>
      <c r="Y6157" s="19">
        <f t="shared" si="676"/>
        <v>0</v>
      </c>
      <c r="Z6157" s="18">
        <f t="shared" si="677"/>
        <v>0</v>
      </c>
      <c r="AA6157" s="12">
        <v>-62</v>
      </c>
      <c r="AB6157" s="12">
        <v>-961.39</v>
      </c>
      <c r="AC6157" s="28">
        <f>+I6157+Y6157-Z6157</f>
        <v>26.18</v>
      </c>
      <c r="AD6157" s="20">
        <f t="shared" si="678"/>
        <v>0</v>
      </c>
      <c r="AE6157">
        <v>0</v>
      </c>
    </row>
    <row r="6158" spans="1:31" x14ac:dyDescent="0.25">
      <c r="A6158" s="9">
        <v>45291</v>
      </c>
      <c r="B6158" s="10" t="s">
        <v>573</v>
      </c>
      <c r="C6158" s="10" t="s">
        <v>28</v>
      </c>
      <c r="D6158" s="10" t="s">
        <v>29</v>
      </c>
      <c r="E6158" s="10" t="s">
        <v>30</v>
      </c>
      <c r="F6158" s="10"/>
      <c r="G6158" s="10">
        <v>0</v>
      </c>
      <c r="H6158" s="11">
        <f>SUMIFS(AA:AA,$A:$A,EOMONTH($A6158,-1),$B:$B,$B6158)</f>
        <v>1</v>
      </c>
      <c r="I6158" s="63">
        <f>ROUND(SUMIFS(AC:AC,$A:$A,EOMONTH($A6158,-1),$B:$B,$B6158),2)</f>
        <v>0.05</v>
      </c>
      <c r="J6158" s="11">
        <f>SUMIFS(AB:AB,$A:$A,EOMONTH($A6158,-1),$B:$B,$B6158)</f>
        <v>0</v>
      </c>
      <c r="K6158" s="13">
        <v>0</v>
      </c>
      <c r="L6158" s="25">
        <v>0</v>
      </c>
      <c r="M6158" s="15">
        <v>0</v>
      </c>
      <c r="N6158" s="14">
        <v>0</v>
      </c>
      <c r="O6158" s="16">
        <v>0</v>
      </c>
      <c r="P6158" s="16">
        <v>0</v>
      </c>
      <c r="Q6158" s="16">
        <v>0</v>
      </c>
      <c r="R6158" s="16">
        <f>Q6158*16.876/100</f>
        <v>0</v>
      </c>
      <c r="S6158" s="17">
        <f t="shared" si="672"/>
        <v>0</v>
      </c>
      <c r="T6158" s="16">
        <v>0</v>
      </c>
      <c r="U6158" s="18">
        <f t="shared" si="673"/>
        <v>0</v>
      </c>
      <c r="V6158" s="18">
        <f t="shared" si="674"/>
        <v>0</v>
      </c>
      <c r="W6158" s="18">
        <f t="shared" si="675"/>
        <v>0</v>
      </c>
      <c r="X6158" s="27"/>
      <c r="Y6158" s="19">
        <f t="shared" si="676"/>
        <v>0</v>
      </c>
      <c r="Z6158" s="18">
        <f t="shared" si="677"/>
        <v>0</v>
      </c>
      <c r="AA6158" s="12">
        <v>1</v>
      </c>
      <c r="AB6158" s="12">
        <v>0</v>
      </c>
      <c r="AC6158" s="28">
        <f>+I6158+Y6158-Z6158</f>
        <v>0.05</v>
      </c>
      <c r="AD6158" s="20">
        <f t="shared" si="678"/>
        <v>0</v>
      </c>
      <c r="AE6158">
        <v>0</v>
      </c>
    </row>
    <row r="6159" spans="1:31" x14ac:dyDescent="0.25">
      <c r="A6159" s="9">
        <v>45291</v>
      </c>
      <c r="B6159" s="10" t="s">
        <v>575</v>
      </c>
      <c r="C6159" s="10" t="s">
        <v>213</v>
      </c>
      <c r="D6159" s="10" t="s">
        <v>29</v>
      </c>
      <c r="E6159" s="10" t="s">
        <v>30</v>
      </c>
      <c r="F6159" s="10"/>
      <c r="G6159" s="10">
        <v>0</v>
      </c>
      <c r="H6159" s="11">
        <f>SUMIFS(AA:AA,$A:$A,EOMONTH($A6159,-1),$B:$B,$B6159)</f>
        <v>176</v>
      </c>
      <c r="I6159" s="63">
        <f>ROUND(SUMIFS(AC:AC,$A:$A,EOMONTH($A6159,-1),$B:$B,$B6159),2)</f>
        <v>7.95</v>
      </c>
      <c r="J6159" s="11">
        <f>SUMIFS(AB:AB,$A:$A,EOMONTH($A6159,-1),$B:$B,$B6159)</f>
        <v>12215.2</v>
      </c>
      <c r="K6159" s="13">
        <v>0</v>
      </c>
      <c r="L6159" s="25">
        <v>0</v>
      </c>
      <c r="M6159" s="15">
        <v>0</v>
      </c>
      <c r="N6159" s="14">
        <v>0</v>
      </c>
      <c r="O6159" s="16">
        <v>0</v>
      </c>
      <c r="P6159" s="16">
        <v>0</v>
      </c>
      <c r="Q6159" s="16">
        <v>0</v>
      </c>
      <c r="R6159" s="16">
        <f>Q6159*16.876/100</f>
        <v>0</v>
      </c>
      <c r="S6159" s="17">
        <f t="shared" si="672"/>
        <v>0</v>
      </c>
      <c r="T6159" s="16">
        <v>0</v>
      </c>
      <c r="U6159" s="18">
        <f t="shared" si="673"/>
        <v>0</v>
      </c>
      <c r="V6159" s="18">
        <f t="shared" si="674"/>
        <v>0</v>
      </c>
      <c r="W6159" s="18">
        <f t="shared" si="675"/>
        <v>0</v>
      </c>
      <c r="X6159" s="27"/>
      <c r="Y6159" s="19">
        <f t="shared" si="676"/>
        <v>0</v>
      </c>
      <c r="Z6159" s="18">
        <f t="shared" si="677"/>
        <v>0</v>
      </c>
      <c r="AA6159" s="12">
        <v>176</v>
      </c>
      <c r="AB6159" s="12">
        <v>12215.2</v>
      </c>
      <c r="AC6159" s="28">
        <f>+I6159+Y6159-Z6159</f>
        <v>7.95</v>
      </c>
      <c r="AD6159" s="20">
        <f t="shared" si="678"/>
        <v>0</v>
      </c>
      <c r="AE6159">
        <v>0</v>
      </c>
    </row>
    <row r="6160" spans="1:31" x14ac:dyDescent="0.25">
      <c r="A6160" s="9">
        <v>45291</v>
      </c>
      <c r="B6160" s="10" t="s">
        <v>578</v>
      </c>
      <c r="C6160" s="10" t="s">
        <v>28</v>
      </c>
      <c r="D6160" s="10" t="s">
        <v>29</v>
      </c>
      <c r="E6160" s="10" t="s">
        <v>30</v>
      </c>
      <c r="F6160" s="10"/>
      <c r="G6160" s="10">
        <v>0</v>
      </c>
      <c r="H6160" s="11">
        <f>SUMIFS(AA:AA,$A:$A,EOMONTH($A6160,-1),$B:$B,$B6160)</f>
        <v>10159</v>
      </c>
      <c r="I6160" s="63">
        <f>ROUND(SUMIFS(AC:AC,$A:$A,EOMONTH($A6160,-1),$B:$B,$B6160),2)</f>
        <v>606.63</v>
      </c>
      <c r="J6160" s="11">
        <f>SUMIFS(AB:AB,$A:$A,EOMONTH($A6160,-1),$B:$B,$B6160)</f>
        <v>71113</v>
      </c>
      <c r="K6160" s="13">
        <v>0</v>
      </c>
      <c r="L6160" s="25">
        <v>0</v>
      </c>
      <c r="M6160" s="15">
        <v>0</v>
      </c>
      <c r="N6160" s="14">
        <v>0</v>
      </c>
      <c r="O6160" s="16">
        <v>0</v>
      </c>
      <c r="P6160" s="16">
        <v>0</v>
      </c>
      <c r="Q6160" s="16">
        <v>1291</v>
      </c>
      <c r="R6160" s="16">
        <f>Q6160*16.876/100</f>
        <v>217.86916000000002</v>
      </c>
      <c r="S6160" s="17">
        <f t="shared" si="672"/>
        <v>1508.86916</v>
      </c>
      <c r="T6160" s="16">
        <v>0</v>
      </c>
      <c r="U6160" s="18">
        <f t="shared" si="673"/>
        <v>0</v>
      </c>
      <c r="V6160" s="18">
        <f t="shared" si="674"/>
        <v>0</v>
      </c>
      <c r="W6160" s="18">
        <f t="shared" si="675"/>
        <v>0</v>
      </c>
      <c r="X6160" s="27"/>
      <c r="Y6160" s="19">
        <f t="shared" si="676"/>
        <v>0</v>
      </c>
      <c r="Z6160" s="18">
        <f t="shared" si="677"/>
        <v>0</v>
      </c>
      <c r="AA6160" s="12">
        <v>8868</v>
      </c>
      <c r="AB6160" s="12">
        <v>71113</v>
      </c>
      <c r="AC6160" s="28">
        <f>+I6160+Y6160-Z6160</f>
        <v>606.63</v>
      </c>
      <c r="AD6160" s="20">
        <f t="shared" si="678"/>
        <v>0</v>
      </c>
      <c r="AE6160">
        <v>0</v>
      </c>
    </row>
    <row r="6161" spans="1:31" x14ac:dyDescent="0.25">
      <c r="A6161" s="9">
        <v>45291</v>
      </c>
      <c r="B6161" s="10" t="s">
        <v>579</v>
      </c>
      <c r="C6161" s="10" t="s">
        <v>28</v>
      </c>
      <c r="D6161" s="10" t="s">
        <v>29</v>
      </c>
      <c r="E6161" s="10" t="s">
        <v>30</v>
      </c>
      <c r="F6161" s="10"/>
      <c r="G6161" s="10">
        <v>0</v>
      </c>
      <c r="H6161" s="11">
        <f>SUMIFS(AA:AA,$A:$A,EOMONTH($A6161,-1),$B:$B,$B6161)</f>
        <v>861</v>
      </c>
      <c r="I6161" s="63">
        <f>ROUND(SUMIFS(AC:AC,$A:$A,EOMONTH($A6161,-1),$B:$B,$B6161),2)</f>
        <v>22.26</v>
      </c>
      <c r="J6161" s="11">
        <f>SUMIFS(AB:AB,$A:$A,EOMONTH($A6161,-1),$B:$B,$B6161)</f>
        <v>698.02</v>
      </c>
      <c r="K6161" s="13">
        <v>0</v>
      </c>
      <c r="L6161" s="25">
        <v>0</v>
      </c>
      <c r="M6161" s="15">
        <v>0</v>
      </c>
      <c r="N6161" s="14">
        <v>0</v>
      </c>
      <c r="O6161" s="16">
        <v>0</v>
      </c>
      <c r="P6161" s="16">
        <v>0</v>
      </c>
      <c r="Q6161" s="16">
        <v>0</v>
      </c>
      <c r="R6161" s="16">
        <f>Q6161*16.876/100</f>
        <v>0</v>
      </c>
      <c r="S6161" s="17">
        <f t="shared" si="672"/>
        <v>0</v>
      </c>
      <c r="T6161" s="16">
        <v>0</v>
      </c>
      <c r="U6161" s="18">
        <f t="shared" si="673"/>
        <v>0</v>
      </c>
      <c r="V6161" s="18">
        <f t="shared" si="674"/>
        <v>0</v>
      </c>
      <c r="W6161" s="18">
        <f t="shared" si="675"/>
        <v>0</v>
      </c>
      <c r="X6161" s="27"/>
      <c r="Y6161" s="19">
        <f t="shared" si="676"/>
        <v>0</v>
      </c>
      <c r="Z6161" s="18">
        <f t="shared" si="677"/>
        <v>0</v>
      </c>
      <c r="AA6161" s="12">
        <v>861</v>
      </c>
      <c r="AB6161" s="12">
        <v>698.02</v>
      </c>
      <c r="AC6161" s="28">
        <f>+I6161+Y6161-Z6161</f>
        <v>22.26</v>
      </c>
      <c r="AD6161" s="20">
        <f t="shared" si="678"/>
        <v>0</v>
      </c>
      <c r="AE6161">
        <v>0</v>
      </c>
    </row>
    <row r="6162" spans="1:31" x14ac:dyDescent="0.25">
      <c r="A6162" s="9">
        <v>45291</v>
      </c>
      <c r="B6162" s="10" t="s">
        <v>582</v>
      </c>
      <c r="C6162" s="10" t="s">
        <v>554</v>
      </c>
      <c r="D6162" s="10" t="s">
        <v>29</v>
      </c>
      <c r="E6162" s="10" t="s">
        <v>539</v>
      </c>
      <c r="F6162" s="10"/>
      <c r="G6162" s="10">
        <v>0</v>
      </c>
      <c r="H6162" s="11">
        <f>SUMIFS(AA:AA,$A:$A,EOMONTH($A6162,-1),$B:$B,$B6162)</f>
        <v>159.4</v>
      </c>
      <c r="I6162" s="63">
        <f>ROUND(SUMIFS(AC:AC,$A:$A,EOMONTH($A6162,-1),$B:$B,$B6162),2)</f>
        <v>2.2799999999999998</v>
      </c>
      <c r="J6162" s="11">
        <f>SUMIFS(AB:AB,$A:$A,EOMONTH($A6162,-1),$B:$B,$B6162)</f>
        <v>4673</v>
      </c>
      <c r="K6162" s="13">
        <v>0</v>
      </c>
      <c r="L6162" s="25">
        <v>0</v>
      </c>
      <c r="M6162" s="15">
        <v>0</v>
      </c>
      <c r="N6162" s="14">
        <v>0</v>
      </c>
      <c r="O6162" s="16">
        <v>0</v>
      </c>
      <c r="P6162" s="16">
        <v>0</v>
      </c>
      <c r="Q6162" s="16">
        <v>0</v>
      </c>
      <c r="R6162" s="16">
        <f>Q6162*16.876/100</f>
        <v>0</v>
      </c>
      <c r="S6162" s="17">
        <f t="shared" si="672"/>
        <v>0</v>
      </c>
      <c r="T6162" s="16">
        <v>0</v>
      </c>
      <c r="U6162" s="18">
        <f t="shared" si="673"/>
        <v>0</v>
      </c>
      <c r="V6162" s="18">
        <f t="shared" si="674"/>
        <v>0</v>
      </c>
      <c r="W6162" s="18">
        <f t="shared" si="675"/>
        <v>0</v>
      </c>
      <c r="X6162" s="27"/>
      <c r="Y6162" s="19">
        <f t="shared" si="676"/>
        <v>0</v>
      </c>
      <c r="Z6162" s="18">
        <f t="shared" si="677"/>
        <v>0</v>
      </c>
      <c r="AA6162" s="12">
        <v>159.4</v>
      </c>
      <c r="AB6162" s="12">
        <v>4673</v>
      </c>
      <c r="AC6162" s="28">
        <f>+I6162+Y6162-Z6162</f>
        <v>2.2799999999999998</v>
      </c>
      <c r="AD6162" s="20">
        <f t="shared" si="678"/>
        <v>0</v>
      </c>
      <c r="AE6162">
        <v>0</v>
      </c>
    </row>
    <row r="6163" spans="1:31" x14ac:dyDescent="0.25">
      <c r="A6163" s="59">
        <v>45291</v>
      </c>
      <c r="B6163" s="60" t="s">
        <v>798</v>
      </c>
      <c r="C6163" s="60" t="s">
        <v>429</v>
      </c>
      <c r="D6163" s="60" t="s">
        <v>29</v>
      </c>
      <c r="E6163" s="60" t="s">
        <v>30</v>
      </c>
      <c r="F6163" s="10"/>
      <c r="G6163" s="10"/>
      <c r="H6163" s="11"/>
      <c r="I6163" s="63">
        <f>ROUND(SUMIFS(AC:AC,$A:$A,EOMONTH($A6163,-1),$B:$B,$B6163),2)</f>
        <v>0</v>
      </c>
      <c r="J6163" s="11"/>
      <c r="K6163" s="13"/>
      <c r="L6163" s="25"/>
      <c r="M6163" s="15"/>
      <c r="N6163" s="14"/>
      <c r="O6163" s="16"/>
      <c r="P6163" s="16"/>
      <c r="Q6163" s="16"/>
      <c r="R6163" s="16"/>
      <c r="S6163" s="17">
        <f t="shared" si="672"/>
        <v>0</v>
      </c>
      <c r="T6163" s="16"/>
      <c r="U6163" s="18">
        <f t="shared" si="673"/>
        <v>0</v>
      </c>
      <c r="V6163" s="18">
        <f t="shared" si="674"/>
        <v>0</v>
      </c>
      <c r="W6163" s="18">
        <f t="shared" si="675"/>
        <v>0</v>
      </c>
      <c r="X6163" s="27"/>
      <c r="Y6163" s="19">
        <f t="shared" si="676"/>
        <v>0</v>
      </c>
      <c r="Z6163" s="18">
        <f t="shared" si="677"/>
        <v>0</v>
      </c>
      <c r="AA6163" s="12"/>
      <c r="AB6163" s="12"/>
      <c r="AC6163" s="28">
        <f>+I6163+Y6163-Z6163</f>
        <v>0</v>
      </c>
      <c r="AD6163" s="20">
        <f t="shared" si="678"/>
        <v>0</v>
      </c>
      <c r="AE6163">
        <v>0</v>
      </c>
    </row>
    <row r="6164" spans="1:31" x14ac:dyDescent="0.25">
      <c r="A6164" s="9">
        <v>45291</v>
      </c>
      <c r="B6164" s="10" t="s">
        <v>586</v>
      </c>
      <c r="C6164" s="10" t="s">
        <v>105</v>
      </c>
      <c r="D6164" s="10" t="s">
        <v>29</v>
      </c>
      <c r="E6164" s="10" t="s">
        <v>30</v>
      </c>
      <c r="F6164" s="10"/>
      <c r="G6164" s="10">
        <v>0</v>
      </c>
      <c r="H6164" s="11">
        <f>SUMIFS(AA:AA,$A:$A,EOMONTH($A6164,-1),$B:$B,$B6164)</f>
        <v>408</v>
      </c>
      <c r="I6164" s="63">
        <f>ROUND(SUMIFS(AC:AC,$A:$A,EOMONTH($A6164,-1),$B:$B,$B6164),2)</f>
        <v>138.11000000000001</v>
      </c>
      <c r="J6164" s="11">
        <f>SUMIFS(AB:AB,$A:$A,EOMONTH($A6164,-1),$B:$B,$B6164)</f>
        <v>6190.81</v>
      </c>
      <c r="K6164" s="13">
        <v>0</v>
      </c>
      <c r="L6164" s="25">
        <v>0</v>
      </c>
      <c r="M6164" s="15">
        <v>0</v>
      </c>
      <c r="N6164" s="14">
        <v>0</v>
      </c>
      <c r="O6164" s="16">
        <v>0</v>
      </c>
      <c r="P6164" s="16">
        <v>0</v>
      </c>
      <c r="Q6164" s="16">
        <v>0</v>
      </c>
      <c r="R6164" s="16">
        <f>Q6164*16.876/100</f>
        <v>0</v>
      </c>
      <c r="S6164" s="17">
        <f t="shared" si="672"/>
        <v>0</v>
      </c>
      <c r="T6164" s="16">
        <v>0</v>
      </c>
      <c r="U6164" s="18">
        <f t="shared" si="673"/>
        <v>0</v>
      </c>
      <c r="V6164" s="18">
        <f t="shared" si="674"/>
        <v>0</v>
      </c>
      <c r="W6164" s="18">
        <f t="shared" si="675"/>
        <v>0</v>
      </c>
      <c r="X6164" s="27"/>
      <c r="Y6164" s="19">
        <f t="shared" si="676"/>
        <v>0</v>
      </c>
      <c r="Z6164" s="18">
        <f t="shared" si="677"/>
        <v>0</v>
      </c>
      <c r="AA6164" s="12">
        <v>408</v>
      </c>
      <c r="AB6164" s="12">
        <v>6190.81</v>
      </c>
      <c r="AC6164" s="28">
        <f>+I6164+Y6164-Z6164</f>
        <v>138.11000000000001</v>
      </c>
      <c r="AD6164" s="20">
        <f t="shared" si="678"/>
        <v>0</v>
      </c>
      <c r="AE6164">
        <v>0</v>
      </c>
    </row>
    <row r="6165" spans="1:31" x14ac:dyDescent="0.25">
      <c r="A6165" s="9">
        <v>45291</v>
      </c>
      <c r="B6165" s="10" t="s">
        <v>587</v>
      </c>
      <c r="C6165" s="10" t="s">
        <v>105</v>
      </c>
      <c r="D6165" s="10" t="s">
        <v>40</v>
      </c>
      <c r="E6165" s="10" t="s">
        <v>30</v>
      </c>
      <c r="F6165" s="10">
        <v>95</v>
      </c>
      <c r="G6165" s="10">
        <v>104</v>
      </c>
      <c r="H6165" s="11">
        <f>SUMIFS(AA:AA,$A:$A,EOMONTH($A6165,-1),$B:$B,$B6165)</f>
        <v>165</v>
      </c>
      <c r="I6165" s="63">
        <f>ROUND(SUMIFS(AC:AC,$A:$A,EOMONTH($A6165,-1),$B:$B,$B6165),2)</f>
        <v>719.65</v>
      </c>
      <c r="J6165" s="11">
        <f>SUMIFS(AB:AB,$A:$A,EOMONTH($A6165,-1),$B:$B,$B6165)</f>
        <v>1188.3499999999999</v>
      </c>
      <c r="K6165" s="13">
        <v>0</v>
      </c>
      <c r="L6165" s="25">
        <v>0</v>
      </c>
      <c r="M6165" s="15">
        <v>0</v>
      </c>
      <c r="N6165" s="14">
        <v>0</v>
      </c>
      <c r="O6165" s="16">
        <v>0</v>
      </c>
      <c r="P6165" s="16">
        <v>0</v>
      </c>
      <c r="Q6165" s="16">
        <v>0</v>
      </c>
      <c r="R6165" s="16">
        <f>Q6165*16.876/100</f>
        <v>0</v>
      </c>
      <c r="S6165" s="17">
        <f t="shared" si="672"/>
        <v>0</v>
      </c>
      <c r="T6165" s="16">
        <v>0</v>
      </c>
      <c r="U6165" s="18">
        <f t="shared" si="673"/>
        <v>17.16</v>
      </c>
      <c r="V6165" s="18">
        <f t="shared" si="674"/>
        <v>0</v>
      </c>
      <c r="W6165" s="18">
        <f t="shared" si="675"/>
        <v>0</v>
      </c>
      <c r="X6165" s="27"/>
      <c r="Y6165" s="19">
        <f t="shared" si="676"/>
        <v>0</v>
      </c>
      <c r="Z6165" s="18">
        <f t="shared" si="677"/>
        <v>0</v>
      </c>
      <c r="AA6165" s="12">
        <v>165</v>
      </c>
      <c r="AB6165" s="12">
        <v>1188.3499999999999</v>
      </c>
      <c r="AC6165" s="28">
        <f>+I6165+Y6165-Z6165</f>
        <v>719.65</v>
      </c>
      <c r="AD6165" s="20">
        <f t="shared" si="678"/>
        <v>0</v>
      </c>
      <c r="AE6165">
        <v>0</v>
      </c>
    </row>
    <row r="6166" spans="1:31" x14ac:dyDescent="0.25">
      <c r="A6166" s="9">
        <v>45291</v>
      </c>
      <c r="B6166" s="10" t="s">
        <v>588</v>
      </c>
      <c r="C6166" s="10" t="s">
        <v>282</v>
      </c>
      <c r="D6166" s="10" t="s">
        <v>29</v>
      </c>
      <c r="E6166" s="10" t="s">
        <v>30</v>
      </c>
      <c r="F6166" s="10"/>
      <c r="G6166" s="10">
        <v>0</v>
      </c>
      <c r="H6166" s="11">
        <f>SUMIFS(AA:AA,$A:$A,EOMONTH($A6166,-1),$B:$B,$B6166)</f>
        <v>346</v>
      </c>
      <c r="I6166" s="63">
        <f>ROUND(SUMIFS(AC:AC,$A:$A,EOMONTH($A6166,-1),$B:$B,$B6166),2)</f>
        <v>15.62</v>
      </c>
      <c r="J6166" s="11">
        <f>SUMIFS(AB:AB,$A:$A,EOMONTH($A6166,-1),$B:$B,$B6166)</f>
        <v>7958</v>
      </c>
      <c r="K6166" s="13">
        <v>0</v>
      </c>
      <c r="L6166" s="25">
        <v>0</v>
      </c>
      <c r="M6166" s="15">
        <v>0</v>
      </c>
      <c r="N6166" s="14">
        <v>0</v>
      </c>
      <c r="O6166" s="16">
        <v>0</v>
      </c>
      <c r="P6166" s="16">
        <v>0</v>
      </c>
      <c r="Q6166" s="16">
        <v>0</v>
      </c>
      <c r="R6166" s="16">
        <f>Q6166*16.876/100</f>
        <v>0</v>
      </c>
      <c r="S6166" s="17">
        <f t="shared" si="672"/>
        <v>0</v>
      </c>
      <c r="T6166" s="16">
        <v>0</v>
      </c>
      <c r="U6166" s="18">
        <f t="shared" si="673"/>
        <v>0</v>
      </c>
      <c r="V6166" s="18">
        <f t="shared" si="674"/>
        <v>0</v>
      </c>
      <c r="W6166" s="18">
        <f t="shared" si="675"/>
        <v>0</v>
      </c>
      <c r="X6166" s="27"/>
      <c r="Y6166" s="19">
        <f t="shared" si="676"/>
        <v>0</v>
      </c>
      <c r="Z6166" s="18">
        <f t="shared" si="677"/>
        <v>0</v>
      </c>
      <c r="AA6166" s="12">
        <v>346</v>
      </c>
      <c r="AB6166" s="12">
        <v>7958</v>
      </c>
      <c r="AC6166" s="28">
        <f>+I6166+Y6166-Z6166</f>
        <v>15.62</v>
      </c>
      <c r="AD6166" s="20">
        <f t="shared" si="678"/>
        <v>0</v>
      </c>
      <c r="AE6166">
        <v>0</v>
      </c>
    </row>
    <row r="6167" spans="1:31" x14ac:dyDescent="0.25">
      <c r="A6167" s="9">
        <v>45291</v>
      </c>
      <c r="B6167" s="10" t="s">
        <v>589</v>
      </c>
      <c r="C6167" s="10" t="s">
        <v>282</v>
      </c>
      <c r="D6167" s="10" t="s">
        <v>29</v>
      </c>
      <c r="E6167" s="10" t="s">
        <v>30</v>
      </c>
      <c r="F6167" s="10"/>
      <c r="G6167" s="10">
        <v>0</v>
      </c>
      <c r="H6167" s="11">
        <f>SUMIFS(AA:AA,$A:$A,EOMONTH($A6167,-1),$B:$B,$B6167)</f>
        <v>470</v>
      </c>
      <c r="I6167" s="63">
        <f>ROUND(SUMIFS(AC:AC,$A:$A,EOMONTH($A6167,-1),$B:$B,$B6167),2)</f>
        <v>21.22</v>
      </c>
      <c r="J6167" s="11">
        <f>SUMIFS(AB:AB,$A:$A,EOMONTH($A6167,-1),$B:$B,$B6167)</f>
        <v>9870</v>
      </c>
      <c r="K6167" s="13">
        <v>0</v>
      </c>
      <c r="L6167" s="25">
        <v>0</v>
      </c>
      <c r="M6167" s="15">
        <v>0</v>
      </c>
      <c r="N6167" s="14">
        <v>0</v>
      </c>
      <c r="O6167" s="16">
        <v>0</v>
      </c>
      <c r="P6167" s="16">
        <v>0</v>
      </c>
      <c r="Q6167" s="16">
        <v>0</v>
      </c>
      <c r="R6167" s="16">
        <f>Q6167*16.876/100</f>
        <v>0</v>
      </c>
      <c r="S6167" s="17">
        <f t="shared" si="672"/>
        <v>0</v>
      </c>
      <c r="T6167" s="16">
        <v>0</v>
      </c>
      <c r="U6167" s="18">
        <f t="shared" si="673"/>
        <v>0</v>
      </c>
      <c r="V6167" s="18">
        <f t="shared" si="674"/>
        <v>0</v>
      </c>
      <c r="W6167" s="18">
        <f t="shared" si="675"/>
        <v>0</v>
      </c>
      <c r="X6167" s="27"/>
      <c r="Y6167" s="19">
        <f t="shared" si="676"/>
        <v>0</v>
      </c>
      <c r="Z6167" s="18">
        <f t="shared" si="677"/>
        <v>0</v>
      </c>
      <c r="AA6167" s="12">
        <v>470</v>
      </c>
      <c r="AB6167" s="12">
        <v>9870</v>
      </c>
      <c r="AC6167" s="28">
        <f>+I6167+Y6167-Z6167</f>
        <v>21.22</v>
      </c>
      <c r="AD6167" s="20">
        <f t="shared" si="678"/>
        <v>0</v>
      </c>
      <c r="AE6167">
        <v>0</v>
      </c>
    </row>
    <row r="6168" spans="1:31" x14ac:dyDescent="0.25">
      <c r="A6168" s="9">
        <v>45291</v>
      </c>
      <c r="B6168" s="10" t="s">
        <v>592</v>
      </c>
      <c r="C6168" s="10" t="s">
        <v>541</v>
      </c>
      <c r="D6168" s="10" t="s">
        <v>29</v>
      </c>
      <c r="E6168" s="10" t="s">
        <v>30</v>
      </c>
      <c r="F6168" s="10"/>
      <c r="G6168" s="10">
        <v>0</v>
      </c>
      <c r="H6168" s="11">
        <f>SUMIFS(AA:AA,$A:$A,EOMONTH($A6168,-1),$B:$B,$B6168)</f>
        <v>-806</v>
      </c>
      <c r="I6168" s="63">
        <f>ROUND(SUMIFS(AC:AC,$A:$A,EOMONTH($A6168,-1),$B:$B,$B6168),2)</f>
        <v>0</v>
      </c>
      <c r="J6168" s="11">
        <f>SUMIFS(AB:AB,$A:$A,EOMONTH($A6168,-1),$B:$B,$B6168)</f>
        <v>-38354.639999999999</v>
      </c>
      <c r="K6168" s="13">
        <v>0</v>
      </c>
      <c r="L6168" s="25">
        <v>0</v>
      </c>
      <c r="M6168" s="15">
        <v>0</v>
      </c>
      <c r="N6168" s="14">
        <v>0</v>
      </c>
      <c r="O6168" s="16">
        <v>0</v>
      </c>
      <c r="P6168" s="16">
        <v>0</v>
      </c>
      <c r="Q6168" s="16">
        <v>0</v>
      </c>
      <c r="R6168" s="16">
        <f>Q6168*16.876/100</f>
        <v>0</v>
      </c>
      <c r="S6168" s="17">
        <f t="shared" si="672"/>
        <v>0</v>
      </c>
      <c r="T6168" s="16">
        <v>0</v>
      </c>
      <c r="U6168" s="18">
        <f t="shared" si="673"/>
        <v>0</v>
      </c>
      <c r="V6168" s="18">
        <f t="shared" si="674"/>
        <v>0</v>
      </c>
      <c r="W6168" s="18">
        <f t="shared" si="675"/>
        <v>0</v>
      </c>
      <c r="X6168" s="27"/>
      <c r="Y6168" s="19">
        <f t="shared" si="676"/>
        <v>0</v>
      </c>
      <c r="Z6168" s="18">
        <f t="shared" si="677"/>
        <v>0</v>
      </c>
      <c r="AA6168" s="12">
        <v>-806</v>
      </c>
      <c r="AB6168" s="12">
        <v>-38354.639999999999</v>
      </c>
      <c r="AC6168" s="28">
        <f>+I6168+Y6168-Z6168</f>
        <v>0</v>
      </c>
      <c r="AD6168" s="20">
        <f t="shared" si="678"/>
        <v>0</v>
      </c>
      <c r="AE6168">
        <v>0</v>
      </c>
    </row>
    <row r="6169" spans="1:31" x14ac:dyDescent="0.25">
      <c r="A6169" s="59">
        <v>45291</v>
      </c>
      <c r="B6169" s="60" t="s">
        <v>788</v>
      </c>
      <c r="C6169" s="60" t="s">
        <v>541</v>
      </c>
      <c r="D6169" s="60" t="s">
        <v>40</v>
      </c>
      <c r="E6169" s="60" t="s">
        <v>30</v>
      </c>
      <c r="F6169" s="10"/>
      <c r="G6169" s="10"/>
      <c r="H6169" s="11"/>
      <c r="I6169" s="63">
        <f>ROUND(SUMIFS(AC:AC,$A:$A,EOMONTH($A6169,-1),$B:$B,$B6169),2)</f>
        <v>15.69</v>
      </c>
      <c r="J6169" s="11"/>
      <c r="K6169" s="13"/>
      <c r="L6169" s="25"/>
      <c r="M6169" s="15"/>
      <c r="N6169" s="14"/>
      <c r="O6169" s="16"/>
      <c r="P6169" s="16"/>
      <c r="Q6169" s="16"/>
      <c r="R6169" s="16"/>
      <c r="S6169" s="17">
        <f t="shared" si="672"/>
        <v>0</v>
      </c>
      <c r="T6169" s="16"/>
      <c r="U6169" s="18">
        <f t="shared" si="673"/>
        <v>0</v>
      </c>
      <c r="V6169" s="18">
        <f t="shared" si="674"/>
        <v>0</v>
      </c>
      <c r="W6169" s="18">
        <f t="shared" si="675"/>
        <v>0</v>
      </c>
      <c r="X6169" s="27"/>
      <c r="Y6169" s="19">
        <f t="shared" si="676"/>
        <v>0</v>
      </c>
      <c r="Z6169" s="18">
        <f t="shared" si="677"/>
        <v>0</v>
      </c>
      <c r="AA6169" s="12"/>
      <c r="AB6169" s="12"/>
      <c r="AC6169" s="28">
        <f>+I6169+Y6169-Z6169</f>
        <v>15.69</v>
      </c>
      <c r="AD6169" s="20">
        <f t="shared" si="678"/>
        <v>0</v>
      </c>
      <c r="AE6169">
        <v>0</v>
      </c>
    </row>
    <row r="6170" spans="1:31" x14ac:dyDescent="0.25">
      <c r="A6170" s="59">
        <v>45291</v>
      </c>
      <c r="B6170" s="60" t="s">
        <v>789</v>
      </c>
      <c r="C6170" s="60" t="s">
        <v>541</v>
      </c>
      <c r="D6170" s="60" t="s">
        <v>29</v>
      </c>
      <c r="E6170" s="60" t="s">
        <v>30</v>
      </c>
      <c r="F6170" s="10"/>
      <c r="G6170" s="10"/>
      <c r="H6170" s="11"/>
      <c r="I6170" s="63">
        <f>ROUND(SUMIFS(AC:AC,$A:$A,EOMONTH($A6170,-1),$B:$B,$B6170),2)</f>
        <v>0</v>
      </c>
      <c r="J6170" s="11"/>
      <c r="K6170" s="13"/>
      <c r="L6170" s="25"/>
      <c r="M6170" s="15"/>
      <c r="N6170" s="14"/>
      <c r="O6170" s="16"/>
      <c r="P6170" s="16"/>
      <c r="Q6170" s="16"/>
      <c r="R6170" s="16"/>
      <c r="S6170" s="17">
        <f t="shared" si="672"/>
        <v>0</v>
      </c>
      <c r="T6170" s="16"/>
      <c r="U6170" s="18">
        <f t="shared" si="673"/>
        <v>0</v>
      </c>
      <c r="V6170" s="18">
        <f t="shared" si="674"/>
        <v>0</v>
      </c>
      <c r="W6170" s="18">
        <f t="shared" si="675"/>
        <v>0</v>
      </c>
      <c r="X6170" s="27"/>
      <c r="Y6170" s="19">
        <f t="shared" si="676"/>
        <v>0</v>
      </c>
      <c r="Z6170" s="18">
        <f t="shared" si="677"/>
        <v>0</v>
      </c>
      <c r="AA6170" s="12"/>
      <c r="AB6170" s="12"/>
      <c r="AC6170" s="28">
        <f>+I6170+Y6170-Z6170</f>
        <v>0</v>
      </c>
      <c r="AD6170" s="20">
        <f t="shared" si="678"/>
        <v>0</v>
      </c>
      <c r="AE6170">
        <v>0</v>
      </c>
    </row>
    <row r="6171" spans="1:31" x14ac:dyDescent="0.25">
      <c r="A6171" s="9">
        <v>45291</v>
      </c>
      <c r="B6171" s="10" t="s">
        <v>757</v>
      </c>
      <c r="C6171" s="10" t="s">
        <v>28</v>
      </c>
      <c r="D6171" s="10" t="s">
        <v>29</v>
      </c>
      <c r="E6171" s="10" t="s">
        <v>30</v>
      </c>
      <c r="F6171" s="10"/>
      <c r="G6171" s="10">
        <v>0</v>
      </c>
      <c r="H6171" s="11">
        <f>SUMIFS(AA:AA,$A:$A,EOMONTH($A6171,-1),$B:$B,$B6171)</f>
        <v>1133</v>
      </c>
      <c r="I6171" s="63">
        <f>ROUND(SUMIFS(AC:AC,$A:$A,EOMONTH($A6171,-1),$B:$B,$B6171),2)</f>
        <v>0</v>
      </c>
      <c r="J6171" s="11">
        <f>SUMIFS(AB:AB,$A:$A,EOMONTH($A6171,-1),$B:$B,$B6171)</f>
        <v>6191.73</v>
      </c>
      <c r="K6171" s="13">
        <v>0</v>
      </c>
      <c r="L6171" s="25">
        <v>0</v>
      </c>
      <c r="M6171" s="15">
        <v>0</v>
      </c>
      <c r="N6171" s="14">
        <v>0</v>
      </c>
      <c r="O6171" s="16">
        <v>0</v>
      </c>
      <c r="P6171" s="16">
        <v>0</v>
      </c>
      <c r="Q6171" s="16">
        <v>240</v>
      </c>
      <c r="R6171" s="16">
        <f>Q6171*16.876/100</f>
        <v>40.502400000000002</v>
      </c>
      <c r="S6171" s="17">
        <f t="shared" si="672"/>
        <v>280.50240000000002</v>
      </c>
      <c r="T6171" s="16">
        <v>0</v>
      </c>
      <c r="U6171" s="18">
        <f t="shared" si="673"/>
        <v>0</v>
      </c>
      <c r="V6171" s="18">
        <f t="shared" si="674"/>
        <v>0</v>
      </c>
      <c r="W6171" s="18">
        <f t="shared" si="675"/>
        <v>0</v>
      </c>
      <c r="X6171" s="27"/>
      <c r="Y6171" s="19">
        <f t="shared" si="676"/>
        <v>0</v>
      </c>
      <c r="Z6171" s="18">
        <f t="shared" si="677"/>
        <v>0</v>
      </c>
      <c r="AA6171" s="12">
        <v>893</v>
      </c>
      <c r="AB6171" s="12">
        <v>6191.73</v>
      </c>
      <c r="AC6171" s="28">
        <f>+I6171+Y6171-Z6171</f>
        <v>0</v>
      </c>
      <c r="AD6171" s="20">
        <f t="shared" si="678"/>
        <v>0</v>
      </c>
      <c r="AE6171">
        <v>0</v>
      </c>
    </row>
    <row r="6172" spans="1:31" x14ac:dyDescent="0.25">
      <c r="A6172" s="9">
        <v>45291</v>
      </c>
      <c r="B6172" s="10" t="s">
        <v>593</v>
      </c>
      <c r="C6172" s="10" t="s">
        <v>28</v>
      </c>
      <c r="D6172" s="10" t="s">
        <v>29</v>
      </c>
      <c r="E6172" s="10" t="s">
        <v>30</v>
      </c>
      <c r="F6172" s="10"/>
      <c r="G6172" s="10">
        <v>0</v>
      </c>
      <c r="H6172" s="11">
        <f>SUMIFS(AA:AA,$A:$A,EOMONTH($A6172,-1),$B:$B,$B6172)</f>
        <v>5280</v>
      </c>
      <c r="I6172" s="63">
        <f>ROUND(SUMIFS(AC:AC,$A:$A,EOMONTH($A6172,-1),$B:$B,$B6172),2)</f>
        <v>0</v>
      </c>
      <c r="J6172" s="11">
        <f>SUMIFS(AB:AB,$A:$A,EOMONTH($A6172,-1),$B:$B,$B6172)</f>
        <v>41978.85</v>
      </c>
      <c r="K6172" s="13">
        <v>0</v>
      </c>
      <c r="L6172" s="25">
        <v>0</v>
      </c>
      <c r="M6172" s="15">
        <v>0</v>
      </c>
      <c r="N6172" s="14">
        <v>0</v>
      </c>
      <c r="O6172" s="16">
        <v>0</v>
      </c>
      <c r="P6172" s="16">
        <v>0</v>
      </c>
      <c r="Q6172" s="16">
        <v>240</v>
      </c>
      <c r="R6172" s="16">
        <f>Q6172*16.876/100</f>
        <v>40.502400000000002</v>
      </c>
      <c r="S6172" s="17">
        <f t="shared" si="672"/>
        <v>280.50240000000002</v>
      </c>
      <c r="T6172" s="16">
        <v>0</v>
      </c>
      <c r="U6172" s="18">
        <f t="shared" si="673"/>
        <v>0</v>
      </c>
      <c r="V6172" s="18">
        <f t="shared" si="674"/>
        <v>0</v>
      </c>
      <c r="W6172" s="18">
        <f t="shared" si="675"/>
        <v>0</v>
      </c>
      <c r="X6172" s="27"/>
      <c r="Y6172" s="19">
        <f t="shared" si="676"/>
        <v>0</v>
      </c>
      <c r="Z6172" s="18">
        <f t="shared" si="677"/>
        <v>0</v>
      </c>
      <c r="AA6172" s="12">
        <v>5040</v>
      </c>
      <c r="AB6172" s="12">
        <v>41978.85</v>
      </c>
      <c r="AC6172" s="28">
        <f>+I6172+Y6172-Z6172</f>
        <v>0</v>
      </c>
      <c r="AD6172" s="20">
        <f t="shared" si="678"/>
        <v>0</v>
      </c>
      <c r="AE6172">
        <v>0</v>
      </c>
    </row>
    <row r="6173" spans="1:31" x14ac:dyDescent="0.25">
      <c r="A6173" s="9">
        <v>45291</v>
      </c>
      <c r="B6173" s="10" t="s">
        <v>594</v>
      </c>
      <c r="C6173" s="10" t="s">
        <v>595</v>
      </c>
      <c r="D6173" s="10" t="s">
        <v>29</v>
      </c>
      <c r="E6173" s="10" t="s">
        <v>30</v>
      </c>
      <c r="F6173" s="10"/>
      <c r="G6173" s="10">
        <v>0</v>
      </c>
      <c r="H6173" s="11">
        <f>SUMIFS(AA:AA,$A:$A,EOMONTH($A6173,-1),$B:$B,$B6173)</f>
        <v>5</v>
      </c>
      <c r="I6173" s="63">
        <f>ROUND(SUMIFS(AC:AC,$A:$A,EOMONTH($A6173,-1),$B:$B,$B6173),2)</f>
        <v>0.23</v>
      </c>
      <c r="J6173" s="11">
        <f>SUMIFS(AB:AB,$A:$A,EOMONTH($A6173,-1),$B:$B,$B6173)</f>
        <v>629.85</v>
      </c>
      <c r="K6173" s="13">
        <v>0</v>
      </c>
      <c r="L6173" s="25">
        <v>0</v>
      </c>
      <c r="M6173" s="15">
        <v>0</v>
      </c>
      <c r="N6173" s="14">
        <v>0</v>
      </c>
      <c r="O6173" s="16">
        <v>0</v>
      </c>
      <c r="P6173" s="16">
        <v>0</v>
      </c>
      <c r="Q6173" s="16">
        <v>0</v>
      </c>
      <c r="R6173" s="16">
        <f>Q6173*16.876/100</f>
        <v>0</v>
      </c>
      <c r="S6173" s="17">
        <f t="shared" si="672"/>
        <v>0</v>
      </c>
      <c r="T6173" s="16">
        <v>0</v>
      </c>
      <c r="U6173" s="18">
        <f t="shared" si="673"/>
        <v>0</v>
      </c>
      <c r="V6173" s="18">
        <f t="shared" si="674"/>
        <v>0</v>
      </c>
      <c r="W6173" s="18">
        <f t="shared" si="675"/>
        <v>0</v>
      </c>
      <c r="X6173" s="27"/>
      <c r="Y6173" s="19">
        <f t="shared" si="676"/>
        <v>0</v>
      </c>
      <c r="Z6173" s="18">
        <f t="shared" si="677"/>
        <v>0</v>
      </c>
      <c r="AA6173" s="12">
        <v>5</v>
      </c>
      <c r="AB6173" s="12">
        <v>629.85</v>
      </c>
      <c r="AC6173" s="28">
        <f>+I6173+Y6173-Z6173</f>
        <v>0.23</v>
      </c>
      <c r="AD6173" s="20">
        <f t="shared" si="678"/>
        <v>0</v>
      </c>
      <c r="AE6173">
        <v>0</v>
      </c>
    </row>
    <row r="6174" spans="1:31" x14ac:dyDescent="0.25">
      <c r="A6174" s="9">
        <v>45291</v>
      </c>
      <c r="B6174" s="10" t="s">
        <v>596</v>
      </c>
      <c r="C6174" s="10" t="s">
        <v>595</v>
      </c>
      <c r="D6174" s="10" t="s">
        <v>29</v>
      </c>
      <c r="E6174" s="10" t="s">
        <v>30</v>
      </c>
      <c r="F6174" s="10"/>
      <c r="G6174" s="10">
        <v>0</v>
      </c>
      <c r="H6174" s="11">
        <f>SUMIFS(AA:AA,$A:$A,EOMONTH($A6174,-1),$B:$B,$B6174)</f>
        <v>4</v>
      </c>
      <c r="I6174" s="63">
        <f>ROUND(SUMIFS(AC:AC,$A:$A,EOMONTH($A6174,-1),$B:$B,$B6174),2)</f>
        <v>0.18</v>
      </c>
      <c r="J6174" s="11">
        <f>SUMIFS(AB:AB,$A:$A,EOMONTH($A6174,-1),$B:$B,$B6174)</f>
        <v>4589.88</v>
      </c>
      <c r="K6174" s="13">
        <v>0</v>
      </c>
      <c r="L6174" s="25">
        <v>0</v>
      </c>
      <c r="M6174" s="15">
        <v>0</v>
      </c>
      <c r="N6174" s="14">
        <v>0</v>
      </c>
      <c r="O6174" s="16">
        <v>0</v>
      </c>
      <c r="P6174" s="16">
        <v>0</v>
      </c>
      <c r="Q6174" s="16">
        <v>0</v>
      </c>
      <c r="R6174" s="16">
        <f>Q6174*16.876/100</f>
        <v>0</v>
      </c>
      <c r="S6174" s="17">
        <f t="shared" si="672"/>
        <v>0</v>
      </c>
      <c r="T6174" s="16">
        <v>0</v>
      </c>
      <c r="U6174" s="18">
        <f t="shared" si="673"/>
        <v>0</v>
      </c>
      <c r="V6174" s="18">
        <f t="shared" si="674"/>
        <v>0</v>
      </c>
      <c r="W6174" s="18">
        <f t="shared" si="675"/>
        <v>0</v>
      </c>
      <c r="X6174" s="27"/>
      <c r="Y6174" s="19">
        <f t="shared" si="676"/>
        <v>0</v>
      </c>
      <c r="Z6174" s="18">
        <f t="shared" si="677"/>
        <v>0</v>
      </c>
      <c r="AA6174" s="12">
        <v>4</v>
      </c>
      <c r="AB6174" s="12">
        <v>4589.88</v>
      </c>
      <c r="AC6174" s="28">
        <f>+I6174+Y6174-Z6174</f>
        <v>0.18</v>
      </c>
      <c r="AD6174" s="20">
        <f t="shared" si="678"/>
        <v>0</v>
      </c>
      <c r="AE6174">
        <v>0</v>
      </c>
    </row>
    <row r="6175" spans="1:31" x14ac:dyDescent="0.25">
      <c r="A6175" s="9">
        <v>45291</v>
      </c>
      <c r="B6175" s="10" t="s">
        <v>790</v>
      </c>
      <c r="C6175" s="10" t="s">
        <v>282</v>
      </c>
      <c r="D6175" s="10" t="s">
        <v>29</v>
      </c>
      <c r="E6175" s="10" t="s">
        <v>30</v>
      </c>
      <c r="F6175" s="10"/>
      <c r="G6175" s="10">
        <v>0</v>
      </c>
      <c r="H6175" s="11">
        <f>SUMIFS(AA:AA,$A:$A,EOMONTH($A6175,-1),$B:$B,$B6175)</f>
        <v>105</v>
      </c>
      <c r="I6175" s="63">
        <f>ROUND(SUMIFS(AC:AC,$A:$A,EOMONTH($A6175,-1),$B:$B,$B6175),2)</f>
        <v>0</v>
      </c>
      <c r="J6175" s="11">
        <f>SUMIFS(AB:AB,$A:$A,EOMONTH($A6175,-1),$B:$B,$B6175)</f>
        <v>6303.64</v>
      </c>
      <c r="K6175" s="13">
        <v>0</v>
      </c>
      <c r="L6175" s="25">
        <v>0</v>
      </c>
      <c r="M6175" s="15">
        <v>480</v>
      </c>
      <c r="N6175" s="14">
        <v>9748.7999999999993</v>
      </c>
      <c r="O6175" s="16">
        <v>0</v>
      </c>
      <c r="P6175" s="16">
        <v>0</v>
      </c>
      <c r="Q6175" s="16">
        <v>200</v>
      </c>
      <c r="R6175" s="16">
        <f>Q6175*16.876/100</f>
        <v>33.752000000000002</v>
      </c>
      <c r="S6175" s="17">
        <f t="shared" si="672"/>
        <v>233.75200000000001</v>
      </c>
      <c r="T6175" s="16">
        <v>6964</v>
      </c>
      <c r="U6175" s="18">
        <f t="shared" si="673"/>
        <v>0</v>
      </c>
      <c r="V6175" s="18">
        <f t="shared" si="674"/>
        <v>0</v>
      </c>
      <c r="W6175" s="18">
        <f t="shared" si="675"/>
        <v>0</v>
      </c>
      <c r="X6175" s="27"/>
      <c r="Y6175" s="19">
        <f t="shared" si="676"/>
        <v>0</v>
      </c>
      <c r="Z6175" s="18">
        <f t="shared" si="677"/>
        <v>0</v>
      </c>
      <c r="AA6175" s="12">
        <v>385</v>
      </c>
      <c r="AB6175" s="12">
        <v>9089.01</v>
      </c>
      <c r="AC6175" s="28">
        <f>+I6175+Y6175-Z6175</f>
        <v>0</v>
      </c>
      <c r="AD6175" s="20">
        <f t="shared" si="678"/>
        <v>0</v>
      </c>
      <c r="AE6175">
        <v>0</v>
      </c>
    </row>
    <row r="6176" spans="1:31" x14ac:dyDescent="0.25">
      <c r="A6176" s="9">
        <v>45291</v>
      </c>
      <c r="B6176" s="10" t="s">
        <v>791</v>
      </c>
      <c r="C6176" s="10" t="s">
        <v>282</v>
      </c>
      <c r="D6176" s="10" t="s">
        <v>29</v>
      </c>
      <c r="E6176" s="10" t="s">
        <v>30</v>
      </c>
      <c r="F6176" s="10"/>
      <c r="G6176" s="10">
        <v>0</v>
      </c>
      <c r="H6176" s="11">
        <f>SUMIFS(AA:AA,$A:$A,EOMONTH($A6176,-1),$B:$B,$B6176)</f>
        <v>50</v>
      </c>
      <c r="I6176" s="63">
        <f>ROUND(SUMIFS(AC:AC,$A:$A,EOMONTH($A6176,-1),$B:$B,$B6176),2)</f>
        <v>0</v>
      </c>
      <c r="J6176" s="11">
        <f>SUMIFS(AB:AB,$A:$A,EOMONTH($A6176,-1),$B:$B,$B6176)</f>
        <v>5177.09</v>
      </c>
      <c r="K6176" s="13">
        <v>0</v>
      </c>
      <c r="L6176" s="25">
        <v>0</v>
      </c>
      <c r="M6176" s="15">
        <v>615</v>
      </c>
      <c r="N6176" s="14">
        <v>12520.41</v>
      </c>
      <c r="O6176" s="16">
        <v>0</v>
      </c>
      <c r="P6176" s="16">
        <v>0</v>
      </c>
      <c r="Q6176" s="16">
        <v>210</v>
      </c>
      <c r="R6176" s="16">
        <f>Q6176*16.876/100</f>
        <v>35.439599999999999</v>
      </c>
      <c r="S6176" s="17">
        <f t="shared" si="672"/>
        <v>245.43959999999998</v>
      </c>
      <c r="T6176" s="16">
        <v>6335.7</v>
      </c>
      <c r="U6176" s="18">
        <f t="shared" si="673"/>
        <v>0</v>
      </c>
      <c r="V6176" s="18">
        <f t="shared" si="674"/>
        <v>0</v>
      </c>
      <c r="W6176" s="18">
        <f t="shared" si="675"/>
        <v>0</v>
      </c>
      <c r="X6176" s="27"/>
      <c r="Y6176" s="19">
        <f t="shared" si="676"/>
        <v>0</v>
      </c>
      <c r="Z6176" s="18">
        <f t="shared" si="677"/>
        <v>0</v>
      </c>
      <c r="AA6176" s="12">
        <v>455</v>
      </c>
      <c r="AB6176" s="12">
        <v>11361.87</v>
      </c>
      <c r="AC6176" s="28">
        <f>+I6176+Y6176-Z6176</f>
        <v>0</v>
      </c>
      <c r="AD6176" s="20">
        <f t="shared" si="678"/>
        <v>0</v>
      </c>
      <c r="AE6176">
        <v>0</v>
      </c>
    </row>
    <row r="6177" spans="1:31" x14ac:dyDescent="0.25">
      <c r="A6177" s="9">
        <v>45291</v>
      </c>
      <c r="B6177" s="10" t="s">
        <v>599</v>
      </c>
      <c r="C6177" s="10" t="s">
        <v>562</v>
      </c>
      <c r="D6177" s="10" t="s">
        <v>29</v>
      </c>
      <c r="E6177" s="10" t="s">
        <v>30</v>
      </c>
      <c r="F6177" s="10"/>
      <c r="G6177" s="10">
        <v>0</v>
      </c>
      <c r="H6177" s="11">
        <f>SUMIFS(AA:AA,$A:$A,EOMONTH($A6177,-1),$B:$B,$B6177)</f>
        <v>15</v>
      </c>
      <c r="I6177" s="63">
        <f>ROUND(SUMIFS(AC:AC,$A:$A,EOMONTH($A6177,-1),$B:$B,$B6177),2)</f>
        <v>0.68</v>
      </c>
      <c r="J6177" s="11">
        <f>SUMIFS(AB:AB,$A:$A,EOMONTH($A6177,-1),$B:$B,$B6177)</f>
        <v>450</v>
      </c>
      <c r="K6177" s="13">
        <v>0</v>
      </c>
      <c r="L6177" s="25">
        <v>0</v>
      </c>
      <c r="M6177" s="15">
        <v>0</v>
      </c>
      <c r="N6177" s="14">
        <v>0</v>
      </c>
      <c r="O6177" s="16">
        <v>0</v>
      </c>
      <c r="P6177" s="16">
        <v>0</v>
      </c>
      <c r="Q6177" s="16">
        <v>0</v>
      </c>
      <c r="R6177" s="16">
        <f>Q6177*16.876/100</f>
        <v>0</v>
      </c>
      <c r="S6177" s="17">
        <f t="shared" si="672"/>
        <v>0</v>
      </c>
      <c r="T6177" s="16">
        <v>0</v>
      </c>
      <c r="U6177" s="18">
        <f t="shared" si="673"/>
        <v>0</v>
      </c>
      <c r="V6177" s="18">
        <f t="shared" si="674"/>
        <v>0</v>
      </c>
      <c r="W6177" s="18">
        <f t="shared" si="675"/>
        <v>0</v>
      </c>
      <c r="X6177" s="27"/>
      <c r="Y6177" s="19">
        <f t="shared" si="676"/>
        <v>0</v>
      </c>
      <c r="Z6177" s="18">
        <f t="shared" si="677"/>
        <v>0</v>
      </c>
      <c r="AA6177" s="12">
        <v>15</v>
      </c>
      <c r="AB6177" s="12">
        <v>450</v>
      </c>
      <c r="AC6177" s="28">
        <f>+I6177+Y6177-Z6177</f>
        <v>0.68</v>
      </c>
      <c r="AD6177" s="20">
        <f t="shared" si="678"/>
        <v>0</v>
      </c>
      <c r="AE6177">
        <v>0</v>
      </c>
    </row>
    <row r="6178" spans="1:31" x14ac:dyDescent="0.25">
      <c r="A6178" s="9">
        <v>45291</v>
      </c>
      <c r="B6178" s="10" t="s">
        <v>600</v>
      </c>
      <c r="C6178" s="10" t="s">
        <v>562</v>
      </c>
      <c r="D6178" s="10" t="s">
        <v>29</v>
      </c>
      <c r="E6178" s="10" t="s">
        <v>30</v>
      </c>
      <c r="F6178" s="10"/>
      <c r="G6178" s="10">
        <v>0</v>
      </c>
      <c r="H6178" s="11">
        <f>SUMIFS(AA:AA,$A:$A,EOMONTH($A6178,-1),$B:$B,$B6178)</f>
        <v>50</v>
      </c>
      <c r="I6178" s="63">
        <f>ROUND(SUMIFS(AC:AC,$A:$A,EOMONTH($A6178,-1),$B:$B,$B6178),2)</f>
        <v>2.2599999999999998</v>
      </c>
      <c r="J6178" s="11">
        <f>SUMIFS(AB:AB,$A:$A,EOMONTH($A6178,-1),$B:$B,$B6178)</f>
        <v>1200</v>
      </c>
      <c r="K6178" s="13">
        <v>0</v>
      </c>
      <c r="L6178" s="25">
        <v>0</v>
      </c>
      <c r="M6178" s="15">
        <v>0</v>
      </c>
      <c r="N6178" s="14">
        <v>0</v>
      </c>
      <c r="O6178" s="16">
        <v>0</v>
      </c>
      <c r="P6178" s="16">
        <v>0</v>
      </c>
      <c r="Q6178" s="16">
        <v>0</v>
      </c>
      <c r="R6178" s="16">
        <f>Q6178*16.876/100</f>
        <v>0</v>
      </c>
      <c r="S6178" s="17">
        <f t="shared" si="672"/>
        <v>0</v>
      </c>
      <c r="T6178" s="16">
        <v>0</v>
      </c>
      <c r="U6178" s="18">
        <f t="shared" si="673"/>
        <v>0</v>
      </c>
      <c r="V6178" s="18">
        <f t="shared" si="674"/>
        <v>0</v>
      </c>
      <c r="W6178" s="18">
        <f t="shared" si="675"/>
        <v>0</v>
      </c>
      <c r="X6178" s="27"/>
      <c r="Y6178" s="19">
        <f t="shared" si="676"/>
        <v>0</v>
      </c>
      <c r="Z6178" s="18">
        <f t="shared" si="677"/>
        <v>0</v>
      </c>
      <c r="AA6178" s="12">
        <v>50</v>
      </c>
      <c r="AB6178" s="12">
        <v>1200</v>
      </c>
      <c r="AC6178" s="28">
        <f>+I6178+Y6178-Z6178</f>
        <v>2.2599999999999998</v>
      </c>
      <c r="AD6178" s="20">
        <f t="shared" si="678"/>
        <v>0</v>
      </c>
      <c r="AE6178">
        <v>0</v>
      </c>
    </row>
    <row r="6179" spans="1:31" x14ac:dyDescent="0.25">
      <c r="A6179" s="9">
        <v>45291</v>
      </c>
      <c r="B6179" s="10" t="s">
        <v>602</v>
      </c>
      <c r="C6179" s="10" t="s">
        <v>603</v>
      </c>
      <c r="D6179" s="10" t="s">
        <v>40</v>
      </c>
      <c r="E6179" s="10" t="s">
        <v>30</v>
      </c>
      <c r="F6179" s="10">
        <v>375</v>
      </c>
      <c r="G6179" s="10">
        <v>409</v>
      </c>
      <c r="H6179" s="11">
        <f>SUMIFS(AA:AA,$A:$A,EOMONTH($A6179,-1),$B:$B,$B6179)</f>
        <v>8</v>
      </c>
      <c r="I6179" s="63">
        <f>ROUND(SUMIFS(AC:AC,$A:$A,EOMONTH($A6179,-1),$B:$B,$B6179),2)</f>
        <v>-28.75</v>
      </c>
      <c r="J6179" s="11">
        <f>SUMIFS(AB:AB,$A:$A,EOMONTH($A6179,-1),$B:$B,$B6179)</f>
        <v>1408</v>
      </c>
      <c r="K6179" s="13">
        <v>0</v>
      </c>
      <c r="L6179" s="25">
        <v>0</v>
      </c>
      <c r="M6179" s="15">
        <v>0</v>
      </c>
      <c r="N6179" s="14">
        <v>0</v>
      </c>
      <c r="O6179" s="16">
        <v>0</v>
      </c>
      <c r="P6179" s="16">
        <v>0</v>
      </c>
      <c r="Q6179" s="16">
        <v>0</v>
      </c>
      <c r="R6179" s="16">
        <f>Q6179*16.876/100</f>
        <v>0</v>
      </c>
      <c r="S6179" s="17">
        <f t="shared" si="672"/>
        <v>0</v>
      </c>
      <c r="T6179" s="16">
        <v>0</v>
      </c>
      <c r="U6179" s="18">
        <f t="shared" si="673"/>
        <v>3.2719999999999998</v>
      </c>
      <c r="V6179" s="18">
        <f t="shared" si="674"/>
        <v>0</v>
      </c>
      <c r="W6179" s="18">
        <f t="shared" si="675"/>
        <v>0</v>
      </c>
      <c r="X6179" s="27"/>
      <c r="Y6179" s="19">
        <f t="shared" si="676"/>
        <v>0</v>
      </c>
      <c r="Z6179" s="18">
        <f t="shared" si="677"/>
        <v>0</v>
      </c>
      <c r="AA6179" s="12">
        <v>8</v>
      </c>
      <c r="AB6179" s="12">
        <v>1408</v>
      </c>
      <c r="AC6179" s="28">
        <f>+I6179+Y6179-Z6179</f>
        <v>-28.75</v>
      </c>
      <c r="AD6179" s="20">
        <f t="shared" si="678"/>
        <v>30</v>
      </c>
      <c r="AE6179">
        <v>30</v>
      </c>
    </row>
    <row r="6180" spans="1:31" x14ac:dyDescent="0.25">
      <c r="A6180" s="9">
        <v>45291</v>
      </c>
      <c r="B6180" s="10" t="s">
        <v>604</v>
      </c>
      <c r="C6180" s="10" t="s">
        <v>603</v>
      </c>
      <c r="D6180" s="10" t="s">
        <v>40</v>
      </c>
      <c r="E6180" s="10" t="s">
        <v>30</v>
      </c>
      <c r="F6180" s="10">
        <v>375</v>
      </c>
      <c r="G6180" s="10">
        <v>409</v>
      </c>
      <c r="H6180" s="11">
        <f>SUMIFS(AA:AA,$A:$A,EOMONTH($A6180,-1),$B:$B,$B6180)</f>
        <v>291</v>
      </c>
      <c r="I6180" s="63">
        <f>ROUND(SUMIFS(AC:AC,$A:$A,EOMONTH($A6180,-1),$B:$B,$B6180),2)</f>
        <v>7.69</v>
      </c>
      <c r="J6180" s="11">
        <f>SUMIFS(AB:AB,$A:$A,EOMONTH($A6180,-1),$B:$B,$B6180)</f>
        <v>51216</v>
      </c>
      <c r="K6180" s="13">
        <v>0</v>
      </c>
      <c r="L6180" s="25">
        <v>0</v>
      </c>
      <c r="M6180" s="15">
        <v>0</v>
      </c>
      <c r="N6180" s="14">
        <v>0</v>
      </c>
      <c r="O6180" s="16">
        <v>35</v>
      </c>
      <c r="P6180" s="16">
        <v>2279.1999999999998</v>
      </c>
      <c r="Q6180" s="16">
        <v>0</v>
      </c>
      <c r="R6180" s="16">
        <f>Q6180*16.876/100</f>
        <v>0</v>
      </c>
      <c r="S6180" s="17">
        <f t="shared" si="672"/>
        <v>0</v>
      </c>
      <c r="T6180" s="16">
        <v>0</v>
      </c>
      <c r="U6180" s="18">
        <f t="shared" si="673"/>
        <v>119.01900000000001</v>
      </c>
      <c r="V6180" s="18">
        <f t="shared" si="674"/>
        <v>0</v>
      </c>
      <c r="W6180" s="18">
        <f t="shared" si="675"/>
        <v>0</v>
      </c>
      <c r="X6180" s="27"/>
      <c r="Y6180" s="19">
        <f t="shared" si="676"/>
        <v>0</v>
      </c>
      <c r="Z6180" s="18">
        <f t="shared" si="677"/>
        <v>14.315</v>
      </c>
      <c r="AA6180" s="12">
        <v>256</v>
      </c>
      <c r="AB6180" s="12">
        <v>48936.800000000003</v>
      </c>
      <c r="AC6180" s="28">
        <f>+I6180+Y6180-Z6180</f>
        <v>-6.6249999999999991</v>
      </c>
      <c r="AD6180" s="20">
        <f t="shared" si="678"/>
        <v>10</v>
      </c>
      <c r="AE6180">
        <v>10</v>
      </c>
    </row>
    <row r="6181" spans="1:31" x14ac:dyDescent="0.25">
      <c r="A6181" s="9">
        <v>45291</v>
      </c>
      <c r="B6181" s="10" t="s">
        <v>605</v>
      </c>
      <c r="C6181" s="10" t="s">
        <v>603</v>
      </c>
      <c r="D6181" s="10" t="s">
        <v>40</v>
      </c>
      <c r="E6181" s="10" t="s">
        <v>30</v>
      </c>
      <c r="F6181" s="10">
        <v>375</v>
      </c>
      <c r="G6181" s="10">
        <v>409</v>
      </c>
      <c r="H6181" s="11">
        <f>SUMIFS(AA:AA,$A:$A,EOMONTH($A6181,-1),$B:$B,$B6181)</f>
        <v>184</v>
      </c>
      <c r="I6181" s="63">
        <f>ROUND(SUMIFS(AC:AC,$A:$A,EOMONTH($A6181,-1),$B:$B,$B6181),2)</f>
        <v>8.31</v>
      </c>
      <c r="J6181" s="11">
        <f>SUMIFS(AB:AB,$A:$A,EOMONTH($A6181,-1),$B:$B,$B6181)</f>
        <v>32384</v>
      </c>
      <c r="K6181" s="13">
        <v>0</v>
      </c>
      <c r="L6181" s="25">
        <v>0</v>
      </c>
      <c r="M6181" s="15">
        <v>0</v>
      </c>
      <c r="N6181" s="14">
        <v>0</v>
      </c>
      <c r="O6181" s="16">
        <v>62</v>
      </c>
      <c r="P6181" s="16">
        <v>4037.44</v>
      </c>
      <c r="Q6181" s="16">
        <v>0</v>
      </c>
      <c r="R6181" s="16">
        <f>Q6181*16.876/100</f>
        <v>0</v>
      </c>
      <c r="S6181" s="17">
        <f t="shared" si="672"/>
        <v>0</v>
      </c>
      <c r="T6181" s="16">
        <v>0</v>
      </c>
      <c r="U6181" s="18">
        <f t="shared" si="673"/>
        <v>75.256</v>
      </c>
      <c r="V6181" s="18">
        <f t="shared" si="674"/>
        <v>0</v>
      </c>
      <c r="W6181" s="18">
        <f t="shared" si="675"/>
        <v>0</v>
      </c>
      <c r="X6181" s="27"/>
      <c r="Y6181" s="19">
        <f t="shared" si="676"/>
        <v>0</v>
      </c>
      <c r="Z6181" s="18">
        <f t="shared" si="677"/>
        <v>25.358000000000001</v>
      </c>
      <c r="AA6181" s="12">
        <v>122</v>
      </c>
      <c r="AB6181" s="12">
        <v>28346.560000000001</v>
      </c>
      <c r="AC6181" s="28">
        <f>+I6181+Y6181-Z6181</f>
        <v>-17.048000000000002</v>
      </c>
      <c r="AD6181" s="20">
        <f t="shared" si="678"/>
        <v>20</v>
      </c>
      <c r="AE6181">
        <v>20</v>
      </c>
    </row>
    <row r="6182" spans="1:31" x14ac:dyDescent="0.25">
      <c r="A6182" s="9">
        <v>45291</v>
      </c>
      <c r="B6182" s="10" t="s">
        <v>606</v>
      </c>
      <c r="C6182" s="10" t="s">
        <v>603</v>
      </c>
      <c r="D6182" s="10" t="s">
        <v>40</v>
      </c>
      <c r="E6182" s="10" t="s">
        <v>30</v>
      </c>
      <c r="F6182" s="10">
        <v>375</v>
      </c>
      <c r="G6182" s="10">
        <v>409</v>
      </c>
      <c r="H6182" s="11">
        <f>SUMIFS(AA:AA,$A:$A,EOMONTH($A6182,-1),$B:$B,$B6182)</f>
        <v>211</v>
      </c>
      <c r="I6182" s="63">
        <f>ROUND(SUMIFS(AC:AC,$A:$A,EOMONTH($A6182,-1),$B:$B,$B6182),2)</f>
        <v>-10.49</v>
      </c>
      <c r="J6182" s="11">
        <f>SUMIFS(AB:AB,$A:$A,EOMONTH($A6182,-1),$B:$B,$B6182)</f>
        <v>37136</v>
      </c>
      <c r="K6182" s="13">
        <v>0</v>
      </c>
      <c r="L6182" s="25">
        <v>0</v>
      </c>
      <c r="M6182" s="15">
        <v>0</v>
      </c>
      <c r="N6182" s="14">
        <v>0</v>
      </c>
      <c r="O6182" s="16">
        <v>65</v>
      </c>
      <c r="P6182" s="16">
        <v>4232.8</v>
      </c>
      <c r="Q6182" s="16">
        <v>0</v>
      </c>
      <c r="R6182" s="16">
        <f>Q6182*16.876/100</f>
        <v>0</v>
      </c>
      <c r="S6182" s="17">
        <f t="shared" si="672"/>
        <v>0</v>
      </c>
      <c r="T6182" s="16">
        <v>0</v>
      </c>
      <c r="U6182" s="18">
        <f t="shared" si="673"/>
        <v>86.299000000000007</v>
      </c>
      <c r="V6182" s="18">
        <f t="shared" si="674"/>
        <v>0</v>
      </c>
      <c r="W6182" s="18">
        <f t="shared" si="675"/>
        <v>0</v>
      </c>
      <c r="X6182" s="27"/>
      <c r="Y6182" s="19">
        <f t="shared" si="676"/>
        <v>0</v>
      </c>
      <c r="Z6182" s="18">
        <f t="shared" si="677"/>
        <v>26.585000000000001</v>
      </c>
      <c r="AA6182" s="12">
        <v>146</v>
      </c>
      <c r="AB6182" s="12">
        <v>32903.199999999997</v>
      </c>
      <c r="AC6182" s="28">
        <f>+I6182+Y6182-Z6182</f>
        <v>-37.075000000000003</v>
      </c>
      <c r="AD6182" s="20">
        <f t="shared" si="678"/>
        <v>40</v>
      </c>
      <c r="AE6182">
        <v>40</v>
      </c>
    </row>
    <row r="6183" spans="1:31" x14ac:dyDescent="0.25">
      <c r="A6183" s="9">
        <v>45291</v>
      </c>
      <c r="B6183" s="10" t="s">
        <v>607</v>
      </c>
      <c r="C6183" s="10" t="s">
        <v>603</v>
      </c>
      <c r="D6183" s="10" t="s">
        <v>40</v>
      </c>
      <c r="E6183" s="10" t="s">
        <v>30</v>
      </c>
      <c r="F6183" s="10">
        <v>375</v>
      </c>
      <c r="G6183" s="10">
        <v>409</v>
      </c>
      <c r="H6183" s="11">
        <f>SUMIFS(AA:AA,$A:$A,EOMONTH($A6183,-1),$B:$B,$B6183)</f>
        <v>83</v>
      </c>
      <c r="I6183" s="63">
        <f>ROUND(SUMIFS(AC:AC,$A:$A,EOMONTH($A6183,-1),$B:$B,$B6183),2)</f>
        <v>-3.53</v>
      </c>
      <c r="J6183" s="11">
        <f>SUMIFS(AB:AB,$A:$A,EOMONTH($A6183,-1),$B:$B,$B6183)</f>
        <v>14608</v>
      </c>
      <c r="K6183" s="13">
        <v>0</v>
      </c>
      <c r="L6183" s="25">
        <v>0</v>
      </c>
      <c r="M6183" s="15">
        <v>0</v>
      </c>
      <c r="N6183" s="14">
        <v>0</v>
      </c>
      <c r="O6183" s="16">
        <v>0</v>
      </c>
      <c r="P6183" s="16">
        <v>0</v>
      </c>
      <c r="Q6183" s="16">
        <v>0</v>
      </c>
      <c r="R6183" s="16">
        <f>Q6183*16.876/100</f>
        <v>0</v>
      </c>
      <c r="S6183" s="17">
        <f t="shared" si="672"/>
        <v>0</v>
      </c>
      <c r="T6183" s="16">
        <v>0</v>
      </c>
      <c r="U6183" s="18">
        <f t="shared" si="673"/>
        <v>33.947000000000003</v>
      </c>
      <c r="V6183" s="18">
        <f t="shared" si="674"/>
        <v>0</v>
      </c>
      <c r="W6183" s="18">
        <f t="shared" si="675"/>
        <v>0</v>
      </c>
      <c r="X6183" s="27"/>
      <c r="Y6183" s="19">
        <f t="shared" si="676"/>
        <v>0</v>
      </c>
      <c r="Z6183" s="18">
        <f t="shared" si="677"/>
        <v>0</v>
      </c>
      <c r="AA6183" s="12">
        <v>83</v>
      </c>
      <c r="AB6183" s="12">
        <v>14608</v>
      </c>
      <c r="AC6183" s="28">
        <f>+I6183+Y6183-Z6183</f>
        <v>-3.53</v>
      </c>
      <c r="AD6183" s="20">
        <f t="shared" si="678"/>
        <v>10</v>
      </c>
      <c r="AE6183">
        <v>10</v>
      </c>
    </row>
    <row r="6184" spans="1:31" x14ac:dyDescent="0.25">
      <c r="A6184" s="9">
        <v>45291</v>
      </c>
      <c r="B6184" s="10" t="s">
        <v>608</v>
      </c>
      <c r="C6184" s="10" t="s">
        <v>603</v>
      </c>
      <c r="D6184" s="10" t="s">
        <v>40</v>
      </c>
      <c r="E6184" s="10" t="s">
        <v>30</v>
      </c>
      <c r="F6184" s="10">
        <v>460</v>
      </c>
      <c r="G6184" s="10">
        <v>501</v>
      </c>
      <c r="H6184" s="11">
        <f>SUMIFS(AA:AA,$A:$A,EOMONTH($A6184,-1),$B:$B,$B6184)</f>
        <v>22</v>
      </c>
      <c r="I6184" s="63">
        <f>ROUND(SUMIFS(AC:AC,$A:$A,EOMONTH($A6184,-1),$B:$B,$B6184),2)</f>
        <v>-33.200000000000003</v>
      </c>
      <c r="J6184" s="11">
        <f>SUMIFS(AB:AB,$A:$A,EOMONTH($A6184,-1),$B:$B,$B6184)</f>
        <v>4400</v>
      </c>
      <c r="K6184" s="13">
        <v>0</v>
      </c>
      <c r="L6184" s="25">
        <v>0</v>
      </c>
      <c r="M6184" s="15">
        <v>0</v>
      </c>
      <c r="N6184" s="14">
        <v>0</v>
      </c>
      <c r="O6184" s="16">
        <v>0</v>
      </c>
      <c r="P6184" s="16">
        <v>0</v>
      </c>
      <c r="Q6184" s="16">
        <v>0</v>
      </c>
      <c r="R6184" s="16">
        <f>Q6184*16.876/100</f>
        <v>0</v>
      </c>
      <c r="S6184" s="17">
        <f t="shared" si="672"/>
        <v>0</v>
      </c>
      <c r="T6184" s="16">
        <v>0</v>
      </c>
      <c r="U6184" s="18">
        <f t="shared" si="673"/>
        <v>11.022</v>
      </c>
      <c r="V6184" s="18">
        <f t="shared" si="674"/>
        <v>0</v>
      </c>
      <c r="W6184" s="18">
        <f t="shared" si="675"/>
        <v>0</v>
      </c>
      <c r="X6184" s="27"/>
      <c r="Y6184" s="19">
        <f t="shared" si="676"/>
        <v>0</v>
      </c>
      <c r="Z6184" s="18">
        <f t="shared" si="677"/>
        <v>0</v>
      </c>
      <c r="AA6184" s="12">
        <v>22</v>
      </c>
      <c r="AB6184" s="12">
        <v>4400</v>
      </c>
      <c r="AC6184" s="28">
        <f>+I6184+Y6184-Z6184</f>
        <v>-33.200000000000003</v>
      </c>
      <c r="AD6184" s="20">
        <f t="shared" si="678"/>
        <v>40</v>
      </c>
      <c r="AE6184">
        <v>40</v>
      </c>
    </row>
    <row r="6185" spans="1:31" x14ac:dyDescent="0.25">
      <c r="A6185" s="9">
        <v>45291</v>
      </c>
      <c r="B6185" s="10" t="s">
        <v>609</v>
      </c>
      <c r="C6185" s="10" t="s">
        <v>603</v>
      </c>
      <c r="D6185" s="10" t="s">
        <v>40</v>
      </c>
      <c r="E6185" s="10" t="s">
        <v>30</v>
      </c>
      <c r="F6185" s="10">
        <v>460</v>
      </c>
      <c r="G6185" s="10">
        <v>501</v>
      </c>
      <c r="H6185" s="11">
        <f>SUMIFS(AA:AA,$A:$A,EOMONTH($A6185,-1),$B:$B,$B6185)</f>
        <v>139</v>
      </c>
      <c r="I6185" s="63">
        <f>ROUND(SUMIFS(AC:AC,$A:$A,EOMONTH($A6185,-1),$B:$B,$B6185),2)</f>
        <v>-7.4</v>
      </c>
      <c r="J6185" s="11">
        <f>SUMIFS(AB:AB,$A:$A,EOMONTH($A6185,-1),$B:$B,$B6185)</f>
        <v>10286</v>
      </c>
      <c r="K6185" s="13">
        <v>0</v>
      </c>
      <c r="L6185" s="25">
        <v>0</v>
      </c>
      <c r="M6185" s="15">
        <v>0</v>
      </c>
      <c r="N6185" s="14">
        <v>0</v>
      </c>
      <c r="O6185" s="16">
        <v>0</v>
      </c>
      <c r="P6185" s="16">
        <v>0</v>
      </c>
      <c r="Q6185" s="16">
        <v>0</v>
      </c>
      <c r="R6185" s="16">
        <f>Q6185*16.876/100</f>
        <v>0</v>
      </c>
      <c r="S6185" s="17">
        <f t="shared" si="672"/>
        <v>0</v>
      </c>
      <c r="T6185" s="16">
        <v>0</v>
      </c>
      <c r="U6185" s="18">
        <f t="shared" si="673"/>
        <v>69.638999999999996</v>
      </c>
      <c r="V6185" s="18">
        <f t="shared" si="674"/>
        <v>0</v>
      </c>
      <c r="W6185" s="18">
        <f t="shared" si="675"/>
        <v>0</v>
      </c>
      <c r="X6185" s="27"/>
      <c r="Y6185" s="19">
        <f t="shared" si="676"/>
        <v>0</v>
      </c>
      <c r="Z6185" s="18">
        <f t="shared" si="677"/>
        <v>0</v>
      </c>
      <c r="AA6185" s="12">
        <v>139</v>
      </c>
      <c r="AB6185" s="12">
        <v>10286</v>
      </c>
      <c r="AC6185" s="28">
        <f>+I6185+Y6185-Z6185</f>
        <v>-7.4</v>
      </c>
      <c r="AD6185" s="20">
        <f t="shared" si="678"/>
        <v>10</v>
      </c>
      <c r="AE6185">
        <v>10</v>
      </c>
    </row>
    <row r="6186" spans="1:31" x14ac:dyDescent="0.25">
      <c r="A6186" s="9">
        <v>45291</v>
      </c>
      <c r="B6186" s="10" t="s">
        <v>610</v>
      </c>
      <c r="C6186" s="10" t="s">
        <v>603</v>
      </c>
      <c r="D6186" s="10" t="s">
        <v>40</v>
      </c>
      <c r="E6186" s="10" t="s">
        <v>30</v>
      </c>
      <c r="F6186" s="10">
        <v>460</v>
      </c>
      <c r="G6186" s="10">
        <v>501</v>
      </c>
      <c r="H6186" s="11">
        <f>SUMIFS(AA:AA,$A:$A,EOMONTH($A6186,-1),$B:$B,$B6186)</f>
        <v>199</v>
      </c>
      <c r="I6186" s="63">
        <f>ROUND(SUMIFS(AC:AC,$A:$A,EOMONTH($A6186,-1),$B:$B,$B6186),2)</f>
        <v>2.15</v>
      </c>
      <c r="J6186" s="11">
        <f>SUMIFS(AB:AB,$A:$A,EOMONTH($A6186,-1),$B:$B,$B6186)</f>
        <v>14726</v>
      </c>
      <c r="K6186" s="13">
        <v>0</v>
      </c>
      <c r="L6186" s="25">
        <v>0</v>
      </c>
      <c r="M6186" s="15">
        <v>0</v>
      </c>
      <c r="N6186" s="14">
        <v>0</v>
      </c>
      <c r="O6186" s="16">
        <v>25</v>
      </c>
      <c r="P6186" s="16">
        <v>1850</v>
      </c>
      <c r="Q6186" s="16">
        <v>0</v>
      </c>
      <c r="R6186" s="16">
        <f>Q6186*16.876/100</f>
        <v>0</v>
      </c>
      <c r="S6186" s="17">
        <f t="shared" si="672"/>
        <v>0</v>
      </c>
      <c r="T6186" s="16">
        <v>0</v>
      </c>
      <c r="U6186" s="18">
        <f t="shared" si="673"/>
        <v>99.698999999999998</v>
      </c>
      <c r="V6186" s="18">
        <f t="shared" si="674"/>
        <v>0</v>
      </c>
      <c r="W6186" s="18">
        <f t="shared" si="675"/>
        <v>0</v>
      </c>
      <c r="X6186" s="27"/>
      <c r="Y6186" s="19">
        <f t="shared" si="676"/>
        <v>0</v>
      </c>
      <c r="Z6186" s="18">
        <f t="shared" si="677"/>
        <v>12.525</v>
      </c>
      <c r="AA6186" s="12">
        <v>174</v>
      </c>
      <c r="AB6186" s="12">
        <v>12876</v>
      </c>
      <c r="AC6186" s="28">
        <f>+I6186+Y6186-Z6186</f>
        <v>-10.375</v>
      </c>
      <c r="AD6186" s="20">
        <f t="shared" si="678"/>
        <v>20</v>
      </c>
      <c r="AE6186">
        <v>20</v>
      </c>
    </row>
    <row r="6187" spans="1:31" x14ac:dyDescent="0.25">
      <c r="A6187" s="9">
        <v>45291</v>
      </c>
      <c r="B6187" s="10" t="s">
        <v>611</v>
      </c>
      <c r="C6187" s="10" t="s">
        <v>603</v>
      </c>
      <c r="D6187" s="10" t="s">
        <v>40</v>
      </c>
      <c r="E6187" s="10" t="s">
        <v>30</v>
      </c>
      <c r="F6187" s="10">
        <v>460</v>
      </c>
      <c r="G6187" s="10">
        <v>501</v>
      </c>
      <c r="H6187" s="11">
        <f>SUMIFS(AA:AA,$A:$A,EOMONTH($A6187,-1),$B:$B,$B6187)</f>
        <v>29</v>
      </c>
      <c r="I6187" s="63">
        <f>ROUND(SUMIFS(AC:AC,$A:$A,EOMONTH($A6187,-1),$B:$B,$B6187),2)</f>
        <v>-32.880000000000003</v>
      </c>
      <c r="J6187" s="11">
        <f>SUMIFS(AB:AB,$A:$A,EOMONTH($A6187,-1),$B:$B,$B6187)</f>
        <v>5800</v>
      </c>
      <c r="K6187" s="13">
        <v>0</v>
      </c>
      <c r="L6187" s="25">
        <v>0</v>
      </c>
      <c r="M6187" s="15">
        <v>0</v>
      </c>
      <c r="N6187" s="14">
        <v>0</v>
      </c>
      <c r="O6187" s="16">
        <v>0</v>
      </c>
      <c r="P6187" s="16">
        <v>0</v>
      </c>
      <c r="Q6187" s="16">
        <v>0</v>
      </c>
      <c r="R6187" s="16">
        <f>Q6187*16.876/100</f>
        <v>0</v>
      </c>
      <c r="S6187" s="17">
        <f t="shared" si="672"/>
        <v>0</v>
      </c>
      <c r="T6187" s="16">
        <v>0</v>
      </c>
      <c r="U6187" s="18">
        <f t="shared" si="673"/>
        <v>14.529</v>
      </c>
      <c r="V6187" s="18">
        <f t="shared" si="674"/>
        <v>0</v>
      </c>
      <c r="W6187" s="18">
        <f t="shared" si="675"/>
        <v>0</v>
      </c>
      <c r="X6187" s="27"/>
      <c r="Y6187" s="19">
        <f t="shared" si="676"/>
        <v>0</v>
      </c>
      <c r="Z6187" s="18">
        <f t="shared" si="677"/>
        <v>0</v>
      </c>
      <c r="AA6187" s="12">
        <v>29</v>
      </c>
      <c r="AB6187" s="12">
        <v>5800</v>
      </c>
      <c r="AC6187" s="28">
        <f>+I6187+Y6187-Z6187</f>
        <v>-32.880000000000003</v>
      </c>
      <c r="AD6187" s="20">
        <f t="shared" si="678"/>
        <v>40</v>
      </c>
      <c r="AE6187">
        <v>40</v>
      </c>
    </row>
    <row r="6188" spans="1:31" x14ac:dyDescent="0.25">
      <c r="A6188" s="9">
        <v>45291</v>
      </c>
      <c r="B6188" s="10" t="s">
        <v>612</v>
      </c>
      <c r="C6188" s="10" t="s">
        <v>603</v>
      </c>
      <c r="D6188" s="10" t="s">
        <v>40</v>
      </c>
      <c r="E6188" s="10" t="s">
        <v>30</v>
      </c>
      <c r="F6188" s="10">
        <v>460</v>
      </c>
      <c r="G6188" s="10">
        <v>501</v>
      </c>
      <c r="H6188" s="11">
        <f>SUMIFS(AA:AA,$A:$A,EOMONTH($A6188,-1),$B:$B,$B6188)</f>
        <v>117</v>
      </c>
      <c r="I6188" s="63">
        <f>ROUND(SUMIFS(AC:AC,$A:$A,EOMONTH($A6188,-1),$B:$B,$B6188),2)</f>
        <v>-1.56</v>
      </c>
      <c r="J6188" s="11">
        <f>SUMIFS(AB:AB,$A:$A,EOMONTH($A6188,-1),$B:$B,$B6188)</f>
        <v>23400</v>
      </c>
      <c r="K6188" s="13">
        <v>0</v>
      </c>
      <c r="L6188" s="25">
        <v>0</v>
      </c>
      <c r="M6188" s="15">
        <v>0</v>
      </c>
      <c r="N6188" s="14">
        <v>0</v>
      </c>
      <c r="O6188" s="16">
        <v>0</v>
      </c>
      <c r="P6188" s="16">
        <v>0</v>
      </c>
      <c r="Q6188" s="16">
        <v>0</v>
      </c>
      <c r="R6188" s="16">
        <f>Q6188*16.876/100</f>
        <v>0</v>
      </c>
      <c r="S6188" s="17">
        <f t="shared" si="672"/>
        <v>0</v>
      </c>
      <c r="T6188" s="16">
        <v>0</v>
      </c>
      <c r="U6188" s="18">
        <f t="shared" si="673"/>
        <v>58.616999999999997</v>
      </c>
      <c r="V6188" s="18">
        <f t="shared" si="674"/>
        <v>0</v>
      </c>
      <c r="W6188" s="18">
        <f t="shared" si="675"/>
        <v>0</v>
      </c>
      <c r="X6188" s="27"/>
      <c r="Y6188" s="19">
        <f t="shared" si="676"/>
        <v>0</v>
      </c>
      <c r="Z6188" s="18">
        <f t="shared" si="677"/>
        <v>0</v>
      </c>
      <c r="AA6188" s="12">
        <v>117</v>
      </c>
      <c r="AB6188" s="12">
        <v>23400</v>
      </c>
      <c r="AC6188" s="28">
        <f>+I6188+Y6188-Z6188</f>
        <v>-1.56</v>
      </c>
      <c r="AD6188" s="20">
        <f t="shared" si="678"/>
        <v>10</v>
      </c>
      <c r="AE6188">
        <v>10</v>
      </c>
    </row>
    <row r="6189" spans="1:31" x14ac:dyDescent="0.25">
      <c r="A6189" s="9">
        <v>45291</v>
      </c>
      <c r="B6189" s="10" t="s">
        <v>613</v>
      </c>
      <c r="C6189" s="10" t="s">
        <v>603</v>
      </c>
      <c r="D6189" s="10" t="s">
        <v>29</v>
      </c>
      <c r="E6189" s="10" t="s">
        <v>30</v>
      </c>
      <c r="F6189" s="10"/>
      <c r="G6189" s="10">
        <v>0</v>
      </c>
      <c r="H6189" s="11">
        <f>SUMIFS(AA:AA,$A:$A,EOMONTH($A6189,-1),$B:$B,$B6189)</f>
        <v>-1</v>
      </c>
      <c r="I6189" s="63">
        <f>ROUND(SUMIFS(AC:AC,$A:$A,EOMONTH($A6189,-1),$B:$B,$B6189),2)</f>
        <v>0</v>
      </c>
      <c r="J6189" s="11">
        <f>SUMIFS(AB:AB,$A:$A,EOMONTH($A6189,-1),$B:$B,$B6189)</f>
        <v>-236</v>
      </c>
      <c r="K6189" s="13">
        <v>0</v>
      </c>
      <c r="L6189" s="25">
        <v>0</v>
      </c>
      <c r="M6189" s="15">
        <v>0</v>
      </c>
      <c r="N6189" s="14">
        <v>0</v>
      </c>
      <c r="O6189" s="16">
        <v>0</v>
      </c>
      <c r="P6189" s="16">
        <v>0</v>
      </c>
      <c r="Q6189" s="16">
        <v>0</v>
      </c>
      <c r="R6189" s="16">
        <f>Q6189*16.876/100</f>
        <v>0</v>
      </c>
      <c r="S6189" s="17">
        <f t="shared" si="672"/>
        <v>0</v>
      </c>
      <c r="T6189" s="16">
        <v>0</v>
      </c>
      <c r="U6189" s="18">
        <f t="shared" si="673"/>
        <v>0</v>
      </c>
      <c r="V6189" s="18">
        <f t="shared" si="674"/>
        <v>0</v>
      </c>
      <c r="W6189" s="18">
        <f t="shared" si="675"/>
        <v>0</v>
      </c>
      <c r="X6189" s="27"/>
      <c r="Y6189" s="19">
        <f t="shared" si="676"/>
        <v>0</v>
      </c>
      <c r="Z6189" s="18">
        <f t="shared" si="677"/>
        <v>0</v>
      </c>
      <c r="AA6189" s="12">
        <v>-1</v>
      </c>
      <c r="AB6189" s="12">
        <v>-236</v>
      </c>
      <c r="AC6189" s="28">
        <f>+I6189+Y6189-Z6189</f>
        <v>0</v>
      </c>
      <c r="AD6189" s="20">
        <f t="shared" si="678"/>
        <v>0</v>
      </c>
      <c r="AE6189">
        <v>0</v>
      </c>
    </row>
    <row r="6190" spans="1:31" x14ac:dyDescent="0.25">
      <c r="A6190" s="9">
        <v>45291</v>
      </c>
      <c r="B6190" s="10" t="s">
        <v>614</v>
      </c>
      <c r="C6190" s="10" t="s">
        <v>603</v>
      </c>
      <c r="D6190" s="10" t="s">
        <v>29</v>
      </c>
      <c r="E6190" s="10" t="s">
        <v>30</v>
      </c>
      <c r="F6190" s="10"/>
      <c r="G6190" s="10">
        <v>0</v>
      </c>
      <c r="H6190" s="11">
        <f>SUMIFS(AA:AA,$A:$A,EOMONTH($A6190,-1),$B:$B,$B6190)</f>
        <v>10</v>
      </c>
      <c r="I6190" s="63">
        <f>ROUND(SUMIFS(AC:AC,$A:$A,EOMONTH($A6190,-1),$B:$B,$B6190),2)</f>
        <v>0.45</v>
      </c>
      <c r="J6190" s="11">
        <f>SUMIFS(AB:AB,$A:$A,EOMONTH($A6190,-1),$B:$B,$B6190)</f>
        <v>0</v>
      </c>
      <c r="K6190" s="13">
        <v>0</v>
      </c>
      <c r="L6190" s="25">
        <v>0</v>
      </c>
      <c r="M6190" s="15">
        <v>0</v>
      </c>
      <c r="N6190" s="14">
        <v>0</v>
      </c>
      <c r="O6190" s="16">
        <v>0</v>
      </c>
      <c r="P6190" s="16">
        <v>0</v>
      </c>
      <c r="Q6190" s="16">
        <v>0</v>
      </c>
      <c r="R6190" s="16">
        <f>Q6190*16.876/100</f>
        <v>0</v>
      </c>
      <c r="S6190" s="17">
        <f t="shared" si="672"/>
        <v>0</v>
      </c>
      <c r="T6190" s="16">
        <v>0</v>
      </c>
      <c r="U6190" s="18">
        <f t="shared" si="673"/>
        <v>0</v>
      </c>
      <c r="V6190" s="18">
        <f t="shared" si="674"/>
        <v>0</v>
      </c>
      <c r="W6190" s="18">
        <f t="shared" si="675"/>
        <v>0</v>
      </c>
      <c r="X6190" s="27"/>
      <c r="Y6190" s="19">
        <f t="shared" si="676"/>
        <v>0</v>
      </c>
      <c r="Z6190" s="18">
        <f t="shared" si="677"/>
        <v>0</v>
      </c>
      <c r="AA6190" s="12">
        <v>10</v>
      </c>
      <c r="AB6190" s="12">
        <v>0</v>
      </c>
      <c r="AC6190" s="28">
        <f>+I6190+Y6190-Z6190</f>
        <v>0.45</v>
      </c>
      <c r="AD6190" s="20">
        <f t="shared" si="678"/>
        <v>0</v>
      </c>
      <c r="AE6190">
        <v>0</v>
      </c>
    </row>
    <row r="6191" spans="1:31" x14ac:dyDescent="0.25">
      <c r="A6191" s="9">
        <v>45291</v>
      </c>
      <c r="B6191" s="10" t="s">
        <v>615</v>
      </c>
      <c r="C6191" s="10" t="s">
        <v>603</v>
      </c>
      <c r="D6191" s="10" t="s">
        <v>40</v>
      </c>
      <c r="E6191" s="10" t="s">
        <v>30</v>
      </c>
      <c r="F6191" s="10">
        <v>555</v>
      </c>
      <c r="G6191" s="10">
        <v>605</v>
      </c>
      <c r="H6191" s="11">
        <f>SUMIFS(AA:AA,$A:$A,EOMONTH($A6191,-1),$B:$B,$B6191)</f>
        <v>8</v>
      </c>
      <c r="I6191" s="63">
        <f>ROUND(SUMIFS(AC:AC,$A:$A,EOMONTH($A6191,-1),$B:$B,$B6191),2)</f>
        <v>-16.43</v>
      </c>
      <c r="J6191" s="11">
        <f>SUMIFS(AB:AB,$A:$A,EOMONTH($A6191,-1),$B:$B,$B6191)</f>
        <v>1888</v>
      </c>
      <c r="K6191" s="13">
        <v>0</v>
      </c>
      <c r="L6191" s="25">
        <v>0</v>
      </c>
      <c r="M6191" s="15">
        <v>0</v>
      </c>
      <c r="N6191" s="14">
        <v>0</v>
      </c>
      <c r="O6191" s="16">
        <v>0</v>
      </c>
      <c r="P6191" s="16">
        <v>0</v>
      </c>
      <c r="Q6191" s="16">
        <v>0</v>
      </c>
      <c r="R6191" s="16">
        <f>Q6191*16.876/100</f>
        <v>0</v>
      </c>
      <c r="S6191" s="17">
        <f t="shared" si="672"/>
        <v>0</v>
      </c>
      <c r="T6191" s="16">
        <v>0</v>
      </c>
      <c r="U6191" s="18">
        <f t="shared" si="673"/>
        <v>4.84</v>
      </c>
      <c r="V6191" s="18">
        <f t="shared" si="674"/>
        <v>0</v>
      </c>
      <c r="W6191" s="18">
        <f t="shared" si="675"/>
        <v>0</v>
      </c>
      <c r="X6191" s="27"/>
      <c r="Y6191" s="19">
        <f t="shared" si="676"/>
        <v>0</v>
      </c>
      <c r="Z6191" s="18">
        <f t="shared" si="677"/>
        <v>0</v>
      </c>
      <c r="AA6191" s="12">
        <v>8</v>
      </c>
      <c r="AB6191" s="12">
        <v>1888</v>
      </c>
      <c r="AC6191" s="28">
        <f>+I6191+Y6191-Z6191</f>
        <v>-16.43</v>
      </c>
      <c r="AD6191" s="20">
        <f t="shared" si="678"/>
        <v>20</v>
      </c>
      <c r="AE6191">
        <v>20</v>
      </c>
    </row>
    <row r="6192" spans="1:31" x14ac:dyDescent="0.25">
      <c r="A6192" s="9">
        <v>45291</v>
      </c>
      <c r="B6192" s="10" t="s">
        <v>616</v>
      </c>
      <c r="C6192" s="10" t="s">
        <v>603</v>
      </c>
      <c r="D6192" s="10" t="s">
        <v>29</v>
      </c>
      <c r="E6192" s="10" t="s">
        <v>30</v>
      </c>
      <c r="F6192" s="10"/>
      <c r="G6192" s="10">
        <v>0</v>
      </c>
      <c r="H6192" s="11">
        <f>SUMIFS(AA:AA,$A:$A,EOMONTH($A6192,-1),$B:$B,$B6192)</f>
        <v>3</v>
      </c>
      <c r="I6192" s="63">
        <f>ROUND(SUMIFS(AC:AC,$A:$A,EOMONTH($A6192,-1),$B:$B,$B6192),2)</f>
        <v>0.14000000000000001</v>
      </c>
      <c r="J6192" s="11">
        <f>SUMIFS(AB:AB,$A:$A,EOMONTH($A6192,-1),$B:$B,$B6192)</f>
        <v>708</v>
      </c>
      <c r="K6192" s="13">
        <v>0</v>
      </c>
      <c r="L6192" s="25">
        <v>0</v>
      </c>
      <c r="M6192" s="15">
        <v>0</v>
      </c>
      <c r="N6192" s="14">
        <v>0</v>
      </c>
      <c r="O6192" s="16">
        <v>0</v>
      </c>
      <c r="P6192" s="16">
        <v>0</v>
      </c>
      <c r="Q6192" s="16">
        <v>0</v>
      </c>
      <c r="R6192" s="16">
        <f>Q6192*16.876/100</f>
        <v>0</v>
      </c>
      <c r="S6192" s="17">
        <f t="shared" si="672"/>
        <v>0</v>
      </c>
      <c r="T6192" s="16">
        <v>0</v>
      </c>
      <c r="U6192" s="18">
        <f t="shared" si="673"/>
        <v>0</v>
      </c>
      <c r="V6192" s="18">
        <f t="shared" si="674"/>
        <v>0</v>
      </c>
      <c r="W6192" s="18">
        <f t="shared" si="675"/>
        <v>0</v>
      </c>
      <c r="X6192" s="27"/>
      <c r="Y6192" s="19">
        <f t="shared" si="676"/>
        <v>0</v>
      </c>
      <c r="Z6192" s="18">
        <f t="shared" si="677"/>
        <v>0</v>
      </c>
      <c r="AA6192" s="12">
        <v>3</v>
      </c>
      <c r="AB6192" s="12">
        <v>708</v>
      </c>
      <c r="AC6192" s="28">
        <f>+I6192+Y6192-Z6192</f>
        <v>0.14000000000000001</v>
      </c>
      <c r="AD6192" s="20">
        <f t="shared" si="678"/>
        <v>0</v>
      </c>
      <c r="AE6192">
        <v>0</v>
      </c>
    </row>
    <row r="6193" spans="1:31" x14ac:dyDescent="0.25">
      <c r="A6193" s="9">
        <v>45291</v>
      </c>
      <c r="B6193" s="10" t="s">
        <v>617</v>
      </c>
      <c r="C6193" s="10" t="s">
        <v>603</v>
      </c>
      <c r="D6193" s="10" t="s">
        <v>40</v>
      </c>
      <c r="E6193" s="10" t="s">
        <v>30</v>
      </c>
      <c r="F6193" s="10">
        <v>555</v>
      </c>
      <c r="G6193" s="10">
        <v>605</v>
      </c>
      <c r="H6193" s="11">
        <f>SUMIFS(AA:AA,$A:$A,EOMONTH($A6193,-1),$B:$B,$B6193)</f>
        <v>65</v>
      </c>
      <c r="I6193" s="63">
        <f>ROUND(SUMIFS(AC:AC,$A:$A,EOMONTH($A6193,-1),$B:$B,$B6193),2)</f>
        <v>-13.86</v>
      </c>
      <c r="J6193" s="11">
        <f>SUMIFS(AB:AB,$A:$A,EOMONTH($A6193,-1),$B:$B,$B6193)</f>
        <v>15340</v>
      </c>
      <c r="K6193" s="13">
        <v>0</v>
      </c>
      <c r="L6193" s="25">
        <v>0</v>
      </c>
      <c r="M6193" s="15">
        <v>0</v>
      </c>
      <c r="N6193" s="14">
        <v>0</v>
      </c>
      <c r="O6193" s="16">
        <v>0</v>
      </c>
      <c r="P6193" s="16">
        <v>0</v>
      </c>
      <c r="Q6193" s="16">
        <v>0</v>
      </c>
      <c r="R6193" s="16">
        <f>Q6193*16.876/100</f>
        <v>0</v>
      </c>
      <c r="S6193" s="17">
        <f t="shared" si="672"/>
        <v>0</v>
      </c>
      <c r="T6193" s="16">
        <v>0</v>
      </c>
      <c r="U6193" s="18">
        <f t="shared" si="673"/>
        <v>39.325000000000003</v>
      </c>
      <c r="V6193" s="18">
        <f t="shared" si="674"/>
        <v>0</v>
      </c>
      <c r="W6193" s="18">
        <f t="shared" si="675"/>
        <v>0</v>
      </c>
      <c r="X6193" s="27"/>
      <c r="Y6193" s="19">
        <f t="shared" si="676"/>
        <v>0</v>
      </c>
      <c r="Z6193" s="18">
        <f t="shared" si="677"/>
        <v>0</v>
      </c>
      <c r="AA6193" s="12">
        <v>65</v>
      </c>
      <c r="AB6193" s="12">
        <v>15340</v>
      </c>
      <c r="AC6193" s="28">
        <f>+I6193+Y6193-Z6193</f>
        <v>-13.86</v>
      </c>
      <c r="AD6193" s="20">
        <f t="shared" si="678"/>
        <v>20</v>
      </c>
      <c r="AE6193">
        <v>20</v>
      </c>
    </row>
    <row r="6194" spans="1:31" x14ac:dyDescent="0.25">
      <c r="A6194" s="9">
        <v>45291</v>
      </c>
      <c r="B6194" s="10" t="s">
        <v>618</v>
      </c>
      <c r="C6194" s="10" t="s">
        <v>603</v>
      </c>
      <c r="D6194" s="10" t="s">
        <v>40</v>
      </c>
      <c r="E6194" s="10" t="s">
        <v>30</v>
      </c>
      <c r="F6194" s="10">
        <v>130</v>
      </c>
      <c r="G6194" s="10">
        <v>142</v>
      </c>
      <c r="H6194" s="11">
        <f>SUMIFS(AA:AA,$A:$A,EOMONTH($A6194,-1),$B:$B,$B6194)</f>
        <v>550</v>
      </c>
      <c r="I6194" s="63">
        <f>ROUND(SUMIFS(AC:AC,$A:$A,EOMONTH($A6194,-1),$B:$B,$B6194),2)</f>
        <v>-1.41</v>
      </c>
      <c r="J6194" s="11">
        <f>SUMIFS(AB:AB,$A:$A,EOMONTH($A6194,-1),$B:$B,$B6194)</f>
        <v>15466</v>
      </c>
      <c r="K6194" s="13">
        <v>0</v>
      </c>
      <c r="L6194" s="25">
        <v>0</v>
      </c>
      <c r="M6194" s="15">
        <v>0</v>
      </c>
      <c r="N6194" s="14">
        <v>0</v>
      </c>
      <c r="O6194" s="16">
        <v>114</v>
      </c>
      <c r="P6194" s="16">
        <v>3205.68</v>
      </c>
      <c r="Q6194" s="16">
        <v>0</v>
      </c>
      <c r="R6194" s="16">
        <f>Q6194*16.876/100</f>
        <v>0</v>
      </c>
      <c r="S6194" s="17">
        <f t="shared" si="672"/>
        <v>0</v>
      </c>
      <c r="T6194" s="16">
        <v>0</v>
      </c>
      <c r="U6194" s="18">
        <f t="shared" si="673"/>
        <v>78.099999999999994</v>
      </c>
      <c r="V6194" s="18">
        <f t="shared" si="674"/>
        <v>0</v>
      </c>
      <c r="W6194" s="18">
        <f t="shared" si="675"/>
        <v>0</v>
      </c>
      <c r="X6194" s="27"/>
      <c r="Y6194" s="19">
        <f t="shared" si="676"/>
        <v>0</v>
      </c>
      <c r="Z6194" s="18">
        <f t="shared" si="677"/>
        <v>16.187999999999999</v>
      </c>
      <c r="AA6194" s="12">
        <v>436</v>
      </c>
      <c r="AB6194" s="12">
        <v>12260.32</v>
      </c>
      <c r="AC6194" s="28">
        <f>+I6194+Y6194-Z6194</f>
        <v>-17.597999999999999</v>
      </c>
      <c r="AD6194" s="20">
        <f t="shared" si="678"/>
        <v>20</v>
      </c>
      <c r="AE6194">
        <v>20</v>
      </c>
    </row>
    <row r="6195" spans="1:31" x14ac:dyDescent="0.25">
      <c r="A6195" s="9">
        <v>45291</v>
      </c>
      <c r="B6195" s="10" t="s">
        <v>619</v>
      </c>
      <c r="C6195" s="10" t="s">
        <v>603</v>
      </c>
      <c r="D6195" s="10" t="s">
        <v>40</v>
      </c>
      <c r="E6195" s="10" t="s">
        <v>30</v>
      </c>
      <c r="F6195" s="10">
        <v>175</v>
      </c>
      <c r="G6195" s="10">
        <v>191</v>
      </c>
      <c r="H6195" s="11">
        <f>SUMIFS(AA:AA,$A:$A,EOMONTH($A6195,-1),$B:$B,$B6195)</f>
        <v>663</v>
      </c>
      <c r="I6195" s="63">
        <f>ROUND(SUMIFS(AC:AC,$A:$A,EOMONTH($A6195,-1),$B:$B,$B6195),2)</f>
        <v>13.17</v>
      </c>
      <c r="J6195" s="11">
        <f>SUMIFS(AB:AB,$A:$A,EOMONTH($A6195,-1),$B:$B,$B6195)</f>
        <v>19624.8</v>
      </c>
      <c r="K6195" s="13">
        <v>0</v>
      </c>
      <c r="L6195" s="25">
        <v>0</v>
      </c>
      <c r="M6195" s="15">
        <v>0</v>
      </c>
      <c r="N6195" s="14">
        <v>0</v>
      </c>
      <c r="O6195" s="16">
        <v>90</v>
      </c>
      <c r="P6195" s="16">
        <v>2664</v>
      </c>
      <c r="Q6195" s="16">
        <v>0</v>
      </c>
      <c r="R6195" s="16">
        <f>Q6195*16.876/100</f>
        <v>0</v>
      </c>
      <c r="S6195" s="17">
        <f t="shared" si="672"/>
        <v>0</v>
      </c>
      <c r="T6195" s="16">
        <v>0</v>
      </c>
      <c r="U6195" s="18">
        <f t="shared" si="673"/>
        <v>126.633</v>
      </c>
      <c r="V6195" s="18">
        <f t="shared" si="674"/>
        <v>0</v>
      </c>
      <c r="W6195" s="18">
        <f t="shared" si="675"/>
        <v>0</v>
      </c>
      <c r="X6195" s="27"/>
      <c r="Y6195" s="19">
        <f t="shared" si="676"/>
        <v>0</v>
      </c>
      <c r="Z6195" s="18">
        <f t="shared" si="677"/>
        <v>17.190000000000001</v>
      </c>
      <c r="AA6195" s="12">
        <v>573</v>
      </c>
      <c r="AB6195" s="12">
        <v>16960.8</v>
      </c>
      <c r="AC6195" s="28">
        <f>+I6195+Y6195-Z6195</f>
        <v>-4.0200000000000014</v>
      </c>
      <c r="AD6195" s="20">
        <f t="shared" si="678"/>
        <v>10</v>
      </c>
      <c r="AE6195">
        <v>10</v>
      </c>
    </row>
    <row r="6196" spans="1:31" x14ac:dyDescent="0.25">
      <c r="A6196" s="9">
        <v>45291</v>
      </c>
      <c r="B6196" s="10" t="s">
        <v>620</v>
      </c>
      <c r="C6196" s="10" t="s">
        <v>603</v>
      </c>
      <c r="D6196" s="10" t="s">
        <v>40</v>
      </c>
      <c r="E6196" s="10" t="s">
        <v>30</v>
      </c>
      <c r="F6196" s="10">
        <v>350</v>
      </c>
      <c r="G6196" s="10">
        <v>381</v>
      </c>
      <c r="H6196" s="11">
        <f>SUMIFS(AA:AA,$A:$A,EOMONTH($A6196,-1),$B:$B,$B6196)</f>
        <v>428</v>
      </c>
      <c r="I6196" s="63">
        <f>ROUND(SUMIFS(AC:AC,$A:$A,EOMONTH($A6196,-1),$B:$B,$B6196),2)</f>
        <v>-70.02</v>
      </c>
      <c r="J6196" s="11">
        <f>SUMIFS(AB:AB,$A:$A,EOMONTH($A6196,-1),$B:$B,$B6196)</f>
        <v>42589.96</v>
      </c>
      <c r="K6196" s="13">
        <v>0</v>
      </c>
      <c r="L6196" s="25">
        <v>0</v>
      </c>
      <c r="M6196" s="15">
        <v>0</v>
      </c>
      <c r="N6196" s="14">
        <v>0</v>
      </c>
      <c r="O6196" s="16">
        <v>60</v>
      </c>
      <c r="P6196" s="16">
        <v>3285.6</v>
      </c>
      <c r="Q6196" s="16">
        <v>0</v>
      </c>
      <c r="R6196" s="16">
        <f>Q6196*16.876/100</f>
        <v>0</v>
      </c>
      <c r="S6196" s="17">
        <f t="shared" si="672"/>
        <v>0</v>
      </c>
      <c r="T6196" s="16">
        <v>0</v>
      </c>
      <c r="U6196" s="18">
        <f t="shared" si="673"/>
        <v>163.06800000000001</v>
      </c>
      <c r="V6196" s="18">
        <f t="shared" si="674"/>
        <v>0</v>
      </c>
      <c r="W6196" s="18">
        <f t="shared" si="675"/>
        <v>0</v>
      </c>
      <c r="X6196" s="27"/>
      <c r="Y6196" s="19">
        <f t="shared" si="676"/>
        <v>0</v>
      </c>
      <c r="Z6196" s="18">
        <f t="shared" si="677"/>
        <v>22.86</v>
      </c>
      <c r="AA6196" s="12">
        <v>368</v>
      </c>
      <c r="AB6196" s="12">
        <v>39304.36</v>
      </c>
      <c r="AC6196" s="28">
        <f>+I6196+Y6196-Z6196</f>
        <v>-92.88</v>
      </c>
      <c r="AD6196" s="20">
        <f t="shared" si="678"/>
        <v>100</v>
      </c>
      <c r="AE6196">
        <v>100</v>
      </c>
    </row>
    <row r="6197" spans="1:31" x14ac:dyDescent="0.25">
      <c r="A6197" s="9">
        <v>45291</v>
      </c>
      <c r="B6197" s="10" t="s">
        <v>622</v>
      </c>
      <c r="C6197" s="10" t="s">
        <v>603</v>
      </c>
      <c r="D6197" s="10" t="s">
        <v>29</v>
      </c>
      <c r="E6197" s="10" t="s">
        <v>30</v>
      </c>
      <c r="F6197" s="10"/>
      <c r="G6197" s="10">
        <v>0</v>
      </c>
      <c r="H6197" s="11">
        <f>SUMIFS(AA:AA,$A:$A,EOMONTH($A6197,-1),$B:$B,$B6197)</f>
        <v>515</v>
      </c>
      <c r="I6197" s="63">
        <f>ROUND(SUMIFS(AC:AC,$A:$A,EOMONTH($A6197,-1),$B:$B,$B6197),2)</f>
        <v>23.25</v>
      </c>
      <c r="J6197" s="11">
        <f>SUMIFS(AB:AB,$A:$A,EOMONTH($A6197,-1),$B:$B,$B6197)</f>
        <v>1888.37</v>
      </c>
      <c r="K6197" s="13">
        <v>0</v>
      </c>
      <c r="L6197" s="25">
        <v>0</v>
      </c>
      <c r="M6197" s="15">
        <v>0</v>
      </c>
      <c r="N6197" s="14">
        <v>0</v>
      </c>
      <c r="O6197" s="16">
        <v>0</v>
      </c>
      <c r="P6197" s="16">
        <v>0</v>
      </c>
      <c r="Q6197" s="16">
        <v>0</v>
      </c>
      <c r="R6197" s="16">
        <f>Q6197*16.876/100</f>
        <v>0</v>
      </c>
      <c r="S6197" s="17">
        <f t="shared" si="672"/>
        <v>0</v>
      </c>
      <c r="T6197" s="16">
        <v>0</v>
      </c>
      <c r="U6197" s="18">
        <f t="shared" si="673"/>
        <v>0</v>
      </c>
      <c r="V6197" s="18">
        <f t="shared" si="674"/>
        <v>0</v>
      </c>
      <c r="W6197" s="18">
        <f t="shared" si="675"/>
        <v>0</v>
      </c>
      <c r="X6197" s="27"/>
      <c r="Y6197" s="19">
        <f t="shared" si="676"/>
        <v>0</v>
      </c>
      <c r="Z6197" s="18">
        <f t="shared" si="677"/>
        <v>0</v>
      </c>
      <c r="AA6197" s="12">
        <v>515</v>
      </c>
      <c r="AB6197" s="12">
        <v>1888.37</v>
      </c>
      <c r="AC6197" s="28">
        <f>+I6197+Y6197-Z6197</f>
        <v>23.25</v>
      </c>
      <c r="AD6197" s="20">
        <f t="shared" si="678"/>
        <v>0</v>
      </c>
      <c r="AE6197">
        <v>0</v>
      </c>
    </row>
    <row r="6198" spans="1:31" x14ac:dyDescent="0.25">
      <c r="A6198" s="9">
        <v>45291</v>
      </c>
      <c r="B6198" s="10" t="s">
        <v>623</v>
      </c>
      <c r="C6198" s="10" t="s">
        <v>603</v>
      </c>
      <c r="D6198" s="10" t="s">
        <v>29</v>
      </c>
      <c r="E6198" s="10" t="s">
        <v>30</v>
      </c>
      <c r="F6198" s="10"/>
      <c r="G6198" s="10">
        <v>0</v>
      </c>
      <c r="H6198" s="11">
        <f>SUMIFS(AA:AA,$A:$A,EOMONTH($A6198,-1),$B:$B,$B6198)</f>
        <v>515</v>
      </c>
      <c r="I6198" s="63">
        <f>ROUND(SUMIFS(AC:AC,$A:$A,EOMONTH($A6198,-1),$B:$B,$B6198),2)</f>
        <v>23.25</v>
      </c>
      <c r="J6198" s="11">
        <f>SUMIFS(AB:AB,$A:$A,EOMONTH($A6198,-1),$B:$B,$B6198)</f>
        <v>1802.32</v>
      </c>
      <c r="K6198" s="13">
        <v>0</v>
      </c>
      <c r="L6198" s="25">
        <v>0</v>
      </c>
      <c r="M6198" s="15">
        <v>0</v>
      </c>
      <c r="N6198" s="14">
        <v>0</v>
      </c>
      <c r="O6198" s="16">
        <v>0</v>
      </c>
      <c r="P6198" s="16">
        <v>0</v>
      </c>
      <c r="Q6198" s="16">
        <v>0</v>
      </c>
      <c r="R6198" s="16">
        <f>Q6198*16.876/100</f>
        <v>0</v>
      </c>
      <c r="S6198" s="17">
        <f t="shared" si="672"/>
        <v>0</v>
      </c>
      <c r="T6198" s="16">
        <v>0</v>
      </c>
      <c r="U6198" s="18">
        <f t="shared" si="673"/>
        <v>0</v>
      </c>
      <c r="V6198" s="18">
        <f t="shared" si="674"/>
        <v>0</v>
      </c>
      <c r="W6198" s="18">
        <f t="shared" si="675"/>
        <v>0</v>
      </c>
      <c r="X6198" s="27"/>
      <c r="Y6198" s="19">
        <f t="shared" si="676"/>
        <v>0</v>
      </c>
      <c r="Z6198" s="18">
        <f t="shared" si="677"/>
        <v>0</v>
      </c>
      <c r="AA6198" s="12">
        <v>515</v>
      </c>
      <c r="AB6198" s="12">
        <v>1802.32</v>
      </c>
      <c r="AC6198" s="28">
        <f>+I6198+Y6198-Z6198</f>
        <v>23.25</v>
      </c>
      <c r="AD6198" s="20">
        <f t="shared" si="678"/>
        <v>0</v>
      </c>
      <c r="AE6198">
        <v>0</v>
      </c>
    </row>
    <row r="6199" spans="1:31" x14ac:dyDescent="0.25">
      <c r="A6199" s="9">
        <v>45291</v>
      </c>
      <c r="B6199" s="10" t="s">
        <v>624</v>
      </c>
      <c r="C6199" s="10" t="s">
        <v>603</v>
      </c>
      <c r="D6199" s="10" t="s">
        <v>29</v>
      </c>
      <c r="E6199" s="10" t="s">
        <v>30</v>
      </c>
      <c r="F6199" s="10"/>
      <c r="G6199" s="10">
        <v>0</v>
      </c>
      <c r="H6199" s="11">
        <f>SUMIFS(AA:AA,$A:$A,EOMONTH($A6199,-1),$B:$B,$B6199)</f>
        <v>181</v>
      </c>
      <c r="I6199" s="63">
        <f>ROUND(SUMIFS(AC:AC,$A:$A,EOMONTH($A6199,-1),$B:$B,$B6199),2)</f>
        <v>8.17</v>
      </c>
      <c r="J6199" s="11">
        <f>SUMIFS(AB:AB,$A:$A,EOMONTH($A6199,-1),$B:$B,$B6199)</f>
        <v>0</v>
      </c>
      <c r="K6199" s="13">
        <v>0</v>
      </c>
      <c r="L6199" s="25">
        <v>0</v>
      </c>
      <c r="M6199" s="15">
        <v>0</v>
      </c>
      <c r="N6199" s="14">
        <v>0</v>
      </c>
      <c r="O6199" s="16">
        <v>0</v>
      </c>
      <c r="P6199" s="16">
        <v>0</v>
      </c>
      <c r="Q6199" s="16">
        <v>0</v>
      </c>
      <c r="R6199" s="16">
        <f>Q6199*16.876/100</f>
        <v>0</v>
      </c>
      <c r="S6199" s="17">
        <f t="shared" si="672"/>
        <v>0</v>
      </c>
      <c r="T6199" s="16">
        <v>0</v>
      </c>
      <c r="U6199" s="18">
        <f t="shared" si="673"/>
        <v>0</v>
      </c>
      <c r="V6199" s="18">
        <f t="shared" si="674"/>
        <v>0</v>
      </c>
      <c r="W6199" s="18">
        <f t="shared" si="675"/>
        <v>0</v>
      </c>
      <c r="X6199" s="27"/>
      <c r="Y6199" s="19">
        <f t="shared" si="676"/>
        <v>0</v>
      </c>
      <c r="Z6199" s="18">
        <f t="shared" si="677"/>
        <v>0</v>
      </c>
      <c r="AA6199" s="12">
        <v>181</v>
      </c>
      <c r="AB6199" s="12">
        <v>0</v>
      </c>
      <c r="AC6199" s="28">
        <f>+I6199+Y6199-Z6199</f>
        <v>8.17</v>
      </c>
      <c r="AD6199" s="20">
        <f t="shared" si="678"/>
        <v>0</v>
      </c>
      <c r="AE6199">
        <v>0</v>
      </c>
    </row>
    <row r="6200" spans="1:31" x14ac:dyDescent="0.25">
      <c r="A6200" s="9">
        <v>45291</v>
      </c>
      <c r="B6200" s="10" t="s">
        <v>625</v>
      </c>
      <c r="C6200" s="10" t="s">
        <v>603</v>
      </c>
      <c r="D6200" s="10" t="s">
        <v>29</v>
      </c>
      <c r="E6200" s="10" t="s">
        <v>30</v>
      </c>
      <c r="F6200" s="10"/>
      <c r="G6200" s="10">
        <v>0</v>
      </c>
      <c r="H6200" s="11">
        <f>SUMIFS(AA:AA,$A:$A,EOMONTH($A6200,-1),$B:$B,$B6200)</f>
        <v>29</v>
      </c>
      <c r="I6200" s="63">
        <f>ROUND(SUMIFS(AC:AC,$A:$A,EOMONTH($A6200,-1),$B:$B,$B6200),2)</f>
        <v>1.31</v>
      </c>
      <c r="J6200" s="11">
        <f>SUMIFS(AB:AB,$A:$A,EOMONTH($A6200,-1),$B:$B,$B6200)</f>
        <v>168.69</v>
      </c>
      <c r="K6200" s="13">
        <v>0</v>
      </c>
      <c r="L6200" s="25">
        <v>0</v>
      </c>
      <c r="M6200" s="15">
        <v>0</v>
      </c>
      <c r="N6200" s="14">
        <v>0</v>
      </c>
      <c r="O6200" s="16">
        <v>0</v>
      </c>
      <c r="P6200" s="16">
        <v>0</v>
      </c>
      <c r="Q6200" s="16">
        <v>0</v>
      </c>
      <c r="R6200" s="16">
        <f>Q6200*16.876/100</f>
        <v>0</v>
      </c>
      <c r="S6200" s="17">
        <f t="shared" si="672"/>
        <v>0</v>
      </c>
      <c r="T6200" s="16">
        <v>0</v>
      </c>
      <c r="U6200" s="18">
        <f t="shared" si="673"/>
        <v>0</v>
      </c>
      <c r="V6200" s="18">
        <f t="shared" si="674"/>
        <v>0</v>
      </c>
      <c r="W6200" s="18">
        <f t="shared" si="675"/>
        <v>0</v>
      </c>
      <c r="X6200" s="27"/>
      <c r="Y6200" s="19">
        <f t="shared" si="676"/>
        <v>0</v>
      </c>
      <c r="Z6200" s="18">
        <f t="shared" si="677"/>
        <v>0</v>
      </c>
      <c r="AA6200" s="12">
        <v>29</v>
      </c>
      <c r="AB6200" s="12">
        <v>168.69</v>
      </c>
      <c r="AC6200" s="28">
        <f>+I6200+Y6200-Z6200</f>
        <v>1.31</v>
      </c>
      <c r="AD6200" s="20">
        <f t="shared" si="678"/>
        <v>0</v>
      </c>
      <c r="AE6200">
        <v>0</v>
      </c>
    </row>
    <row r="6201" spans="1:31" x14ac:dyDescent="0.25">
      <c r="A6201" s="9">
        <v>45291</v>
      </c>
      <c r="B6201" s="10" t="s">
        <v>626</v>
      </c>
      <c r="C6201" s="10" t="s">
        <v>603</v>
      </c>
      <c r="D6201" s="10" t="s">
        <v>29</v>
      </c>
      <c r="E6201" s="10" t="s">
        <v>30</v>
      </c>
      <c r="F6201" s="10"/>
      <c r="G6201" s="10">
        <v>0</v>
      </c>
      <c r="H6201" s="11">
        <f>SUMIFS(AA:AA,$A:$A,EOMONTH($A6201,-1),$B:$B,$B6201)</f>
        <v>13</v>
      </c>
      <c r="I6201" s="63">
        <f>ROUND(SUMIFS(AC:AC,$A:$A,EOMONTH($A6201,-1),$B:$B,$B6201),2)</f>
        <v>0.59</v>
      </c>
      <c r="J6201" s="11">
        <f>SUMIFS(AB:AB,$A:$A,EOMONTH($A6201,-1),$B:$B,$B6201)</f>
        <v>70.81</v>
      </c>
      <c r="K6201" s="13">
        <v>0</v>
      </c>
      <c r="L6201" s="25">
        <v>0</v>
      </c>
      <c r="M6201" s="15">
        <v>0</v>
      </c>
      <c r="N6201" s="14">
        <v>0</v>
      </c>
      <c r="O6201" s="16">
        <v>0</v>
      </c>
      <c r="P6201" s="16">
        <v>0</v>
      </c>
      <c r="Q6201" s="16">
        <v>0</v>
      </c>
      <c r="R6201" s="16">
        <f>Q6201*16.876/100</f>
        <v>0</v>
      </c>
      <c r="S6201" s="17">
        <f t="shared" si="672"/>
        <v>0</v>
      </c>
      <c r="T6201" s="16">
        <v>0</v>
      </c>
      <c r="U6201" s="18">
        <f t="shared" si="673"/>
        <v>0</v>
      </c>
      <c r="V6201" s="18">
        <f t="shared" si="674"/>
        <v>0</v>
      </c>
      <c r="W6201" s="18">
        <f t="shared" si="675"/>
        <v>0</v>
      </c>
      <c r="X6201" s="27"/>
      <c r="Y6201" s="19">
        <f t="shared" si="676"/>
        <v>0</v>
      </c>
      <c r="Z6201" s="18">
        <f t="shared" si="677"/>
        <v>0</v>
      </c>
      <c r="AA6201" s="12">
        <v>13</v>
      </c>
      <c r="AB6201" s="12">
        <v>70.81</v>
      </c>
      <c r="AC6201" s="28">
        <f>+I6201+Y6201-Z6201</f>
        <v>0.59</v>
      </c>
      <c r="AD6201" s="20">
        <f t="shared" si="678"/>
        <v>0</v>
      </c>
      <c r="AE6201">
        <v>0</v>
      </c>
    </row>
    <row r="6202" spans="1:31" x14ac:dyDescent="0.25">
      <c r="A6202" s="9">
        <v>45291</v>
      </c>
      <c r="B6202" s="10" t="s">
        <v>627</v>
      </c>
      <c r="C6202" s="10" t="s">
        <v>603</v>
      </c>
      <c r="D6202" s="10" t="s">
        <v>29</v>
      </c>
      <c r="E6202" s="10" t="s">
        <v>30</v>
      </c>
      <c r="F6202" s="10"/>
      <c r="G6202" s="10">
        <v>0</v>
      </c>
      <c r="H6202" s="11">
        <f>SUMIFS(AA:AA,$A:$A,EOMONTH($A6202,-1),$B:$B,$B6202)</f>
        <v>12</v>
      </c>
      <c r="I6202" s="63">
        <f>ROUND(SUMIFS(AC:AC,$A:$A,EOMONTH($A6202,-1),$B:$B,$B6202),2)</f>
        <v>0.54</v>
      </c>
      <c r="J6202" s="11">
        <f>SUMIFS(AB:AB,$A:$A,EOMONTH($A6202,-1),$B:$B,$B6202)</f>
        <v>0</v>
      </c>
      <c r="K6202" s="13">
        <v>0</v>
      </c>
      <c r="L6202" s="25">
        <v>0</v>
      </c>
      <c r="M6202" s="15">
        <v>0</v>
      </c>
      <c r="N6202" s="14">
        <v>0</v>
      </c>
      <c r="O6202" s="16">
        <v>0</v>
      </c>
      <c r="P6202" s="16">
        <v>0</v>
      </c>
      <c r="Q6202" s="16">
        <v>0</v>
      </c>
      <c r="R6202" s="16">
        <f>Q6202*16.876/100</f>
        <v>0</v>
      </c>
      <c r="S6202" s="17">
        <f t="shared" si="672"/>
        <v>0</v>
      </c>
      <c r="T6202" s="16">
        <v>0</v>
      </c>
      <c r="U6202" s="18">
        <f t="shared" si="673"/>
        <v>0</v>
      </c>
      <c r="V6202" s="18">
        <f t="shared" si="674"/>
        <v>0</v>
      </c>
      <c r="W6202" s="18">
        <f t="shared" si="675"/>
        <v>0</v>
      </c>
      <c r="X6202" s="27"/>
      <c r="Y6202" s="19">
        <f t="shared" si="676"/>
        <v>0</v>
      </c>
      <c r="Z6202" s="18">
        <f t="shared" si="677"/>
        <v>0</v>
      </c>
      <c r="AA6202" s="12">
        <v>12</v>
      </c>
      <c r="AB6202" s="12">
        <v>0</v>
      </c>
      <c r="AC6202" s="28">
        <f>+I6202+Y6202-Z6202</f>
        <v>0.54</v>
      </c>
      <c r="AD6202" s="20">
        <f t="shared" si="678"/>
        <v>0</v>
      </c>
      <c r="AE6202">
        <v>0</v>
      </c>
    </row>
    <row r="6203" spans="1:31" x14ac:dyDescent="0.25">
      <c r="A6203" s="9">
        <v>45291</v>
      </c>
      <c r="B6203" s="10" t="s">
        <v>628</v>
      </c>
      <c r="C6203" s="10" t="s">
        <v>603</v>
      </c>
      <c r="D6203" s="10" t="s">
        <v>29</v>
      </c>
      <c r="E6203" s="10" t="s">
        <v>30</v>
      </c>
      <c r="F6203" s="10"/>
      <c r="G6203" s="10">
        <v>0</v>
      </c>
      <c r="H6203" s="11">
        <f>SUMIFS(AA:AA,$A:$A,EOMONTH($A6203,-1),$B:$B,$B6203)</f>
        <v>360</v>
      </c>
      <c r="I6203" s="63">
        <f>ROUND(SUMIFS(AC:AC,$A:$A,EOMONTH($A6203,-1),$B:$B,$B6203),2)</f>
        <v>16.25</v>
      </c>
      <c r="J6203" s="11">
        <f>SUMIFS(AB:AB,$A:$A,EOMONTH($A6203,-1),$B:$B,$B6203)</f>
        <v>0</v>
      </c>
      <c r="K6203" s="13">
        <v>0</v>
      </c>
      <c r="L6203" s="25">
        <v>0</v>
      </c>
      <c r="M6203" s="15">
        <v>0</v>
      </c>
      <c r="N6203" s="14">
        <v>0</v>
      </c>
      <c r="O6203" s="16">
        <v>0</v>
      </c>
      <c r="P6203" s="16">
        <v>0</v>
      </c>
      <c r="Q6203" s="16">
        <v>0</v>
      </c>
      <c r="R6203" s="16">
        <f>Q6203*16.876/100</f>
        <v>0</v>
      </c>
      <c r="S6203" s="17">
        <f t="shared" si="672"/>
        <v>0</v>
      </c>
      <c r="T6203" s="16">
        <v>0</v>
      </c>
      <c r="U6203" s="18">
        <f t="shared" si="673"/>
        <v>0</v>
      </c>
      <c r="V6203" s="18">
        <f t="shared" si="674"/>
        <v>0</v>
      </c>
      <c r="W6203" s="18">
        <f t="shared" si="675"/>
        <v>0</v>
      </c>
      <c r="X6203" s="27"/>
      <c r="Y6203" s="19">
        <f t="shared" si="676"/>
        <v>0</v>
      </c>
      <c r="Z6203" s="18">
        <f t="shared" si="677"/>
        <v>0</v>
      </c>
      <c r="AA6203" s="12">
        <v>360</v>
      </c>
      <c r="AB6203" s="12">
        <v>0</v>
      </c>
      <c r="AC6203" s="28">
        <f>+I6203+Y6203-Z6203</f>
        <v>16.25</v>
      </c>
      <c r="AD6203" s="20">
        <f t="shared" si="678"/>
        <v>0</v>
      </c>
      <c r="AE6203">
        <v>0</v>
      </c>
    </row>
    <row r="6204" spans="1:31" x14ac:dyDescent="0.25">
      <c r="A6204" s="9">
        <v>45291</v>
      </c>
      <c r="B6204" s="10" t="s">
        <v>629</v>
      </c>
      <c r="C6204" s="10" t="s">
        <v>603</v>
      </c>
      <c r="D6204" s="10" t="s">
        <v>40</v>
      </c>
      <c r="E6204" s="10" t="s">
        <v>30</v>
      </c>
      <c r="F6204" s="10">
        <v>410</v>
      </c>
      <c r="G6204" s="10">
        <v>447</v>
      </c>
      <c r="H6204" s="11">
        <f>SUMIFS(AA:AA,$A:$A,EOMONTH($A6204,-1),$B:$B,$B6204)</f>
        <v>856</v>
      </c>
      <c r="I6204" s="63">
        <f>ROUND(SUMIFS(AC:AC,$A:$A,EOMONTH($A6204,-1),$B:$B,$B6204),2)</f>
        <v>6.5</v>
      </c>
      <c r="J6204" s="11">
        <f>SUMIFS(AB:AB,$A:$A,EOMONTH($A6204,-1),$B:$B,$B6204)</f>
        <v>33260.089999999997</v>
      </c>
      <c r="K6204" s="13">
        <v>0</v>
      </c>
      <c r="L6204" s="25">
        <v>0</v>
      </c>
      <c r="M6204" s="15">
        <v>0</v>
      </c>
      <c r="N6204" s="14">
        <v>0</v>
      </c>
      <c r="O6204" s="16">
        <v>0</v>
      </c>
      <c r="P6204" s="16">
        <v>0</v>
      </c>
      <c r="Q6204" s="16">
        <v>0</v>
      </c>
      <c r="R6204" s="16">
        <f>Q6204*16.876/100</f>
        <v>0</v>
      </c>
      <c r="S6204" s="17">
        <f t="shared" si="672"/>
        <v>0</v>
      </c>
      <c r="T6204" s="16">
        <v>0</v>
      </c>
      <c r="U6204" s="18">
        <f t="shared" si="673"/>
        <v>382.63200000000001</v>
      </c>
      <c r="V6204" s="18">
        <f t="shared" si="674"/>
        <v>0</v>
      </c>
      <c r="W6204" s="18">
        <f t="shared" si="675"/>
        <v>0</v>
      </c>
      <c r="X6204" s="27"/>
      <c r="Y6204" s="19">
        <f t="shared" si="676"/>
        <v>0</v>
      </c>
      <c r="Z6204" s="18">
        <f t="shared" si="677"/>
        <v>0</v>
      </c>
      <c r="AA6204" s="12">
        <v>856</v>
      </c>
      <c r="AB6204" s="12">
        <v>33260.089999999997</v>
      </c>
      <c r="AC6204" s="28">
        <f>+I6204+Y6204-Z6204</f>
        <v>6.5</v>
      </c>
      <c r="AD6204" s="20">
        <f t="shared" si="678"/>
        <v>0</v>
      </c>
      <c r="AE6204">
        <v>0</v>
      </c>
    </row>
    <row r="6205" spans="1:31" x14ac:dyDescent="0.25">
      <c r="A6205" s="9">
        <v>45291</v>
      </c>
      <c r="B6205" s="10" t="s">
        <v>630</v>
      </c>
      <c r="C6205" s="10" t="s">
        <v>213</v>
      </c>
      <c r="D6205" s="10" t="s">
        <v>40</v>
      </c>
      <c r="E6205" s="10" t="s">
        <v>30</v>
      </c>
      <c r="F6205" s="10">
        <v>450</v>
      </c>
      <c r="G6205" s="10">
        <v>490</v>
      </c>
      <c r="H6205" s="11">
        <f>SUMIFS(AA:AA,$A:$A,EOMONTH($A6205,-1),$B:$B,$B6205)</f>
        <v>796</v>
      </c>
      <c r="I6205" s="63">
        <f>ROUND(SUMIFS(AC:AC,$A:$A,EOMONTH($A6205,-1),$B:$B,$B6205),2)</f>
        <v>141.63</v>
      </c>
      <c r="J6205" s="11">
        <f>SUMIFS(AB:AB,$A:$A,EOMONTH($A6205,-1),$B:$B,$B6205)</f>
        <v>29390.39</v>
      </c>
      <c r="K6205" s="13">
        <v>0</v>
      </c>
      <c r="L6205" s="25">
        <v>0</v>
      </c>
      <c r="M6205" s="15">
        <v>0</v>
      </c>
      <c r="N6205" s="14">
        <v>0</v>
      </c>
      <c r="O6205" s="16">
        <v>0</v>
      </c>
      <c r="P6205" s="16">
        <v>0</v>
      </c>
      <c r="Q6205" s="16">
        <v>0</v>
      </c>
      <c r="R6205" s="16">
        <f>Q6205*16.876/100</f>
        <v>0</v>
      </c>
      <c r="S6205" s="17">
        <f t="shared" si="672"/>
        <v>0</v>
      </c>
      <c r="T6205" s="16">
        <v>0</v>
      </c>
      <c r="U6205" s="18">
        <f t="shared" si="673"/>
        <v>390.04</v>
      </c>
      <c r="V6205" s="18">
        <f t="shared" si="674"/>
        <v>0</v>
      </c>
      <c r="W6205" s="18">
        <f t="shared" si="675"/>
        <v>0</v>
      </c>
      <c r="X6205" s="27"/>
      <c r="Y6205" s="19">
        <f t="shared" si="676"/>
        <v>0</v>
      </c>
      <c r="Z6205" s="18">
        <f t="shared" si="677"/>
        <v>0</v>
      </c>
      <c r="AA6205" s="12">
        <v>796</v>
      </c>
      <c r="AB6205" s="12">
        <v>29390.39</v>
      </c>
      <c r="AC6205" s="28">
        <f>+I6205+Y6205-Z6205</f>
        <v>141.63</v>
      </c>
      <c r="AD6205" s="20">
        <f t="shared" si="678"/>
        <v>0</v>
      </c>
      <c r="AE6205">
        <v>0</v>
      </c>
    </row>
    <row r="6206" spans="1:31" x14ac:dyDescent="0.25">
      <c r="A6206" s="9">
        <v>45291</v>
      </c>
      <c r="B6206" s="10" t="s">
        <v>812</v>
      </c>
      <c r="C6206" s="10" t="s">
        <v>603</v>
      </c>
      <c r="D6206" s="10" t="s">
        <v>40</v>
      </c>
      <c r="E6206" s="10" t="s">
        <v>30</v>
      </c>
      <c r="F6206" s="10">
        <v>620</v>
      </c>
      <c r="G6206" s="10">
        <v>676</v>
      </c>
      <c r="H6206" s="11">
        <f>SUMIFS(AA:AA,$A:$A,EOMONTH($A6206,-1),$B:$B,$B6206)</f>
        <v>0</v>
      </c>
      <c r="I6206" s="63">
        <f>ROUND(SUMIFS(AC:AC,$A:$A,EOMONTH($A6206,-1),$B:$B,$B6206),2)</f>
        <v>0</v>
      </c>
      <c r="J6206" s="11">
        <f>SUMIFS(AB:AB,$A:$A,EOMONTH($A6206,-1),$B:$B,$B6206)</f>
        <v>0</v>
      </c>
      <c r="K6206" s="13">
        <v>0</v>
      </c>
      <c r="L6206" s="25">
        <v>0</v>
      </c>
      <c r="M6206" s="15">
        <v>0</v>
      </c>
      <c r="N6206" s="14">
        <v>0</v>
      </c>
      <c r="O6206" s="16">
        <v>200</v>
      </c>
      <c r="P6206" s="16">
        <v>5548</v>
      </c>
      <c r="Q6206" s="16">
        <v>0</v>
      </c>
      <c r="R6206" s="16">
        <f>Q6206*16.876/100</f>
        <v>0</v>
      </c>
      <c r="S6206" s="17">
        <f t="shared" si="672"/>
        <v>0</v>
      </c>
      <c r="T6206" s="16">
        <v>0</v>
      </c>
      <c r="U6206" s="18">
        <f t="shared" si="673"/>
        <v>0</v>
      </c>
      <c r="V6206" s="18">
        <f t="shared" si="674"/>
        <v>0</v>
      </c>
      <c r="W6206" s="18">
        <f t="shared" si="675"/>
        <v>0</v>
      </c>
      <c r="X6206" s="27"/>
      <c r="Y6206" s="19">
        <f t="shared" si="676"/>
        <v>0</v>
      </c>
      <c r="Z6206" s="18">
        <f t="shared" si="677"/>
        <v>135.19999999999999</v>
      </c>
      <c r="AA6206" s="12">
        <v>-200</v>
      </c>
      <c r="AB6206" s="12">
        <v>-5548</v>
      </c>
      <c r="AC6206" s="28">
        <f>+I6206+Y6206-Z6206</f>
        <v>-135.19999999999999</v>
      </c>
      <c r="AD6206" s="20">
        <f t="shared" si="678"/>
        <v>140</v>
      </c>
      <c r="AE6206">
        <v>140</v>
      </c>
    </row>
    <row r="6207" spans="1:31" x14ac:dyDescent="0.25">
      <c r="A6207" s="9">
        <v>45291</v>
      </c>
      <c r="B6207" s="10" t="s">
        <v>631</v>
      </c>
      <c r="C6207" s="10" t="s">
        <v>603</v>
      </c>
      <c r="D6207" s="10" t="s">
        <v>40</v>
      </c>
      <c r="E6207" s="10" t="s">
        <v>30</v>
      </c>
      <c r="F6207" s="10">
        <v>590</v>
      </c>
      <c r="G6207" s="10">
        <v>643</v>
      </c>
      <c r="H6207" s="11">
        <f>SUMIFS(AA:AA,$A:$A,EOMONTH($A6207,-1),$B:$B,$B6207)</f>
        <v>416</v>
      </c>
      <c r="I6207" s="63">
        <f>ROUND(SUMIFS(AC:AC,$A:$A,EOMONTH($A6207,-1),$B:$B,$B6207),2)</f>
        <v>60.7</v>
      </c>
      <c r="J6207" s="11">
        <f>SUMIFS(AB:AB,$A:$A,EOMONTH($A6207,-1),$B:$B,$B6207)</f>
        <v>17512.97</v>
      </c>
      <c r="K6207" s="13">
        <v>0</v>
      </c>
      <c r="L6207" s="25">
        <v>0</v>
      </c>
      <c r="M6207" s="15">
        <v>0</v>
      </c>
      <c r="N6207" s="14">
        <v>0</v>
      </c>
      <c r="O6207" s="16">
        <v>150</v>
      </c>
      <c r="P6207" s="16">
        <v>9150</v>
      </c>
      <c r="Q6207" s="16">
        <v>0</v>
      </c>
      <c r="R6207" s="16">
        <f>Q6207*16.876/100</f>
        <v>0</v>
      </c>
      <c r="S6207" s="17">
        <f t="shared" si="672"/>
        <v>0</v>
      </c>
      <c r="T6207" s="16">
        <v>0</v>
      </c>
      <c r="U6207" s="18">
        <f t="shared" si="673"/>
        <v>267.488</v>
      </c>
      <c r="V6207" s="18">
        <f t="shared" si="674"/>
        <v>0</v>
      </c>
      <c r="W6207" s="18">
        <f t="shared" si="675"/>
        <v>0</v>
      </c>
      <c r="X6207" s="27"/>
      <c r="Y6207" s="19">
        <f t="shared" si="676"/>
        <v>0</v>
      </c>
      <c r="Z6207" s="18">
        <f t="shared" si="677"/>
        <v>96.45</v>
      </c>
      <c r="AA6207" s="12">
        <v>266</v>
      </c>
      <c r="AB6207" s="12">
        <v>8362.9699999999993</v>
      </c>
      <c r="AC6207" s="28">
        <f>+I6207+Y6207-Z6207</f>
        <v>-35.75</v>
      </c>
      <c r="AD6207" s="20">
        <f t="shared" si="678"/>
        <v>40</v>
      </c>
      <c r="AE6207">
        <v>40</v>
      </c>
    </row>
    <row r="6208" spans="1:31" x14ac:dyDescent="0.25">
      <c r="A6208" s="9">
        <v>45291</v>
      </c>
      <c r="B6208" s="10" t="s">
        <v>632</v>
      </c>
      <c r="C6208" s="10" t="s">
        <v>603</v>
      </c>
      <c r="D6208" s="10" t="s">
        <v>40</v>
      </c>
      <c r="E6208" s="10" t="s">
        <v>30</v>
      </c>
      <c r="F6208" s="10">
        <v>730</v>
      </c>
      <c r="G6208" s="10">
        <v>796</v>
      </c>
      <c r="H6208" s="11">
        <f>SUMIFS(AA:AA,$A:$A,EOMONTH($A6208,-1),$B:$B,$B6208)</f>
        <v>11555</v>
      </c>
      <c r="I6208" s="63">
        <f>ROUND(SUMIFS(AC:AC,$A:$A,EOMONTH($A6208,-1),$B:$B,$B6208),2)</f>
        <v>4494.6000000000004</v>
      </c>
      <c r="J6208" s="11">
        <f>SUMIFS(AB:AB,$A:$A,EOMONTH($A6208,-1),$B:$B,$B6208)</f>
        <v>628749.23</v>
      </c>
      <c r="K6208" s="13">
        <v>0</v>
      </c>
      <c r="L6208" s="25">
        <v>0</v>
      </c>
      <c r="M6208" s="15">
        <v>0</v>
      </c>
      <c r="N6208" s="14">
        <v>0</v>
      </c>
      <c r="O6208" s="16">
        <v>0</v>
      </c>
      <c r="P6208" s="16">
        <v>0</v>
      </c>
      <c r="Q6208" s="16">
        <v>0</v>
      </c>
      <c r="R6208" s="16">
        <f>Q6208*16.876/100</f>
        <v>0</v>
      </c>
      <c r="S6208" s="17">
        <f t="shared" si="672"/>
        <v>0</v>
      </c>
      <c r="T6208" s="16">
        <v>0</v>
      </c>
      <c r="U6208" s="18">
        <f t="shared" si="673"/>
        <v>9197.7800000000007</v>
      </c>
      <c r="V6208" s="18">
        <f t="shared" si="674"/>
        <v>0</v>
      </c>
      <c r="W6208" s="18">
        <f t="shared" si="675"/>
        <v>0</v>
      </c>
      <c r="X6208" s="27"/>
      <c r="Y6208" s="19">
        <f t="shared" si="676"/>
        <v>0</v>
      </c>
      <c r="Z6208" s="18">
        <f t="shared" si="677"/>
        <v>0</v>
      </c>
      <c r="AA6208" s="12">
        <v>11555</v>
      </c>
      <c r="AB6208" s="12">
        <v>628749.23</v>
      </c>
      <c r="AC6208" s="28">
        <f>+I6208+Y6208-Z6208</f>
        <v>4494.6000000000004</v>
      </c>
      <c r="AD6208" s="20">
        <f t="shared" si="678"/>
        <v>0</v>
      </c>
      <c r="AE6208">
        <v>0</v>
      </c>
    </row>
    <row r="6209" spans="1:31" x14ac:dyDescent="0.25">
      <c r="A6209" s="9">
        <v>45291</v>
      </c>
      <c r="B6209" s="10" t="s">
        <v>633</v>
      </c>
      <c r="C6209" s="10" t="s">
        <v>603</v>
      </c>
      <c r="D6209" s="10" t="s">
        <v>29</v>
      </c>
      <c r="E6209" s="10" t="s">
        <v>30</v>
      </c>
      <c r="F6209" s="10"/>
      <c r="G6209" s="10">
        <v>0</v>
      </c>
      <c r="H6209" s="11">
        <f>SUMIFS(AA:AA,$A:$A,EOMONTH($A6209,-1),$B:$B,$B6209)</f>
        <v>212</v>
      </c>
      <c r="I6209" s="63">
        <f>ROUND(SUMIFS(AC:AC,$A:$A,EOMONTH($A6209,-1),$B:$B,$B6209),2)</f>
        <v>8.76</v>
      </c>
      <c r="J6209" s="11">
        <f>SUMIFS(AB:AB,$A:$A,EOMONTH($A6209,-1),$B:$B,$B6209)</f>
        <v>9800.5499999999993</v>
      </c>
      <c r="K6209" s="13">
        <v>0</v>
      </c>
      <c r="L6209" s="25">
        <v>0</v>
      </c>
      <c r="M6209" s="15">
        <v>0</v>
      </c>
      <c r="N6209" s="14">
        <v>0</v>
      </c>
      <c r="O6209" s="16">
        <v>0</v>
      </c>
      <c r="P6209" s="16">
        <v>0</v>
      </c>
      <c r="Q6209" s="16">
        <v>0</v>
      </c>
      <c r="R6209" s="16">
        <f>Q6209*16.876/100</f>
        <v>0</v>
      </c>
      <c r="S6209" s="17">
        <f t="shared" si="672"/>
        <v>0</v>
      </c>
      <c r="T6209" s="16">
        <v>0</v>
      </c>
      <c r="U6209" s="18">
        <f t="shared" si="673"/>
        <v>0</v>
      </c>
      <c r="V6209" s="18">
        <f t="shared" si="674"/>
        <v>0</v>
      </c>
      <c r="W6209" s="18">
        <f t="shared" si="675"/>
        <v>0</v>
      </c>
      <c r="X6209" s="27"/>
      <c r="Y6209" s="19">
        <f t="shared" si="676"/>
        <v>0</v>
      </c>
      <c r="Z6209" s="18">
        <f t="shared" si="677"/>
        <v>0</v>
      </c>
      <c r="AA6209" s="12">
        <v>212</v>
      </c>
      <c r="AB6209" s="12">
        <v>9800.5499999999993</v>
      </c>
      <c r="AC6209" s="28">
        <f>+I6209+Y6209-Z6209</f>
        <v>8.76</v>
      </c>
      <c r="AD6209" s="20">
        <f t="shared" si="678"/>
        <v>0</v>
      </c>
      <c r="AE6209">
        <v>0</v>
      </c>
    </row>
    <row r="6210" spans="1:31" x14ac:dyDescent="0.25">
      <c r="A6210" s="9">
        <v>45291</v>
      </c>
      <c r="B6210" s="10" t="s">
        <v>634</v>
      </c>
      <c r="C6210" s="10" t="s">
        <v>603</v>
      </c>
      <c r="D6210" s="10" t="s">
        <v>40</v>
      </c>
      <c r="E6210" s="10" t="s">
        <v>30</v>
      </c>
      <c r="F6210" s="10">
        <v>1150</v>
      </c>
      <c r="G6210" s="10">
        <v>1253</v>
      </c>
      <c r="H6210" s="11">
        <f>SUMIFS(AA:AA,$A:$A,EOMONTH($A6210,-1),$B:$B,$B6210)</f>
        <v>14657</v>
      </c>
      <c r="I6210" s="63">
        <f>ROUND(SUMIFS(AC:AC,$A:$A,EOMONTH($A6210,-1),$B:$B,$B6210),2)</f>
        <v>7032.07</v>
      </c>
      <c r="J6210" s="11">
        <f>SUMIFS(AB:AB,$A:$A,EOMONTH($A6210,-1),$B:$B,$B6210)</f>
        <v>1331320.58</v>
      </c>
      <c r="K6210" s="13">
        <v>0</v>
      </c>
      <c r="L6210" s="25">
        <v>0</v>
      </c>
      <c r="M6210" s="15">
        <v>0</v>
      </c>
      <c r="N6210" s="14">
        <v>0</v>
      </c>
      <c r="O6210" s="16">
        <v>1530</v>
      </c>
      <c r="P6210" s="16">
        <v>88200</v>
      </c>
      <c r="Q6210" s="16">
        <v>0</v>
      </c>
      <c r="R6210" s="16">
        <f>Q6210*16.876/100</f>
        <v>0</v>
      </c>
      <c r="S6210" s="17">
        <f t="shared" si="672"/>
        <v>0</v>
      </c>
      <c r="T6210" s="16">
        <v>0</v>
      </c>
      <c r="U6210" s="18">
        <f t="shared" si="673"/>
        <v>18365.221000000001</v>
      </c>
      <c r="V6210" s="18">
        <f t="shared" si="674"/>
        <v>0</v>
      </c>
      <c r="W6210" s="18">
        <f t="shared" si="675"/>
        <v>0</v>
      </c>
      <c r="X6210" s="27"/>
      <c r="Y6210" s="19">
        <f t="shared" si="676"/>
        <v>0</v>
      </c>
      <c r="Z6210" s="18">
        <f t="shared" si="677"/>
        <v>1917.09</v>
      </c>
      <c r="AA6210" s="12">
        <v>13127</v>
      </c>
      <c r="AB6210" s="12">
        <v>1192350.68</v>
      </c>
      <c r="AC6210" s="28">
        <f>+I6210+Y6210-Z6210</f>
        <v>5114.9799999999996</v>
      </c>
      <c r="AD6210" s="20">
        <f t="shared" si="678"/>
        <v>0</v>
      </c>
      <c r="AE6210">
        <v>0</v>
      </c>
    </row>
    <row r="6211" spans="1:31" x14ac:dyDescent="0.25">
      <c r="A6211" s="9">
        <v>45291</v>
      </c>
      <c r="B6211" s="10" t="s">
        <v>635</v>
      </c>
      <c r="C6211" s="10" t="s">
        <v>603</v>
      </c>
      <c r="D6211" s="10" t="s">
        <v>40</v>
      </c>
      <c r="E6211" s="10" t="s">
        <v>30</v>
      </c>
      <c r="F6211" s="10">
        <v>920</v>
      </c>
      <c r="G6211" s="10">
        <v>1003</v>
      </c>
      <c r="H6211" s="11">
        <f>SUMIFS(AA:AA,$A:$A,EOMONTH($A6211,-1),$B:$B,$B6211)</f>
        <v>-113</v>
      </c>
      <c r="I6211" s="63">
        <f>ROUND(SUMIFS(AC:AC,$A:$A,EOMONTH($A6211,-1),$B:$B,$B6211),2)</f>
        <v>-111.72</v>
      </c>
      <c r="J6211" s="11">
        <f>SUMIFS(AB:AB,$A:$A,EOMONTH($A6211,-1),$B:$B,$B6211)</f>
        <v>-13394.02</v>
      </c>
      <c r="K6211" s="13">
        <v>0</v>
      </c>
      <c r="L6211" s="25">
        <v>0</v>
      </c>
      <c r="M6211" s="15">
        <v>0</v>
      </c>
      <c r="N6211" s="14">
        <v>0</v>
      </c>
      <c r="O6211" s="16">
        <v>200</v>
      </c>
      <c r="P6211" s="16">
        <v>11712</v>
      </c>
      <c r="Q6211" s="16">
        <v>0</v>
      </c>
      <c r="R6211" s="16">
        <f>Q6211*16.876/100</f>
        <v>0</v>
      </c>
      <c r="S6211" s="17">
        <f t="shared" si="672"/>
        <v>0</v>
      </c>
      <c r="T6211" s="16">
        <v>0</v>
      </c>
      <c r="U6211" s="18">
        <f t="shared" si="673"/>
        <v>-113.339</v>
      </c>
      <c r="V6211" s="18">
        <f t="shared" si="674"/>
        <v>0</v>
      </c>
      <c r="W6211" s="18">
        <f t="shared" si="675"/>
        <v>0</v>
      </c>
      <c r="X6211" s="27"/>
      <c r="Y6211" s="19">
        <f t="shared" si="676"/>
        <v>0</v>
      </c>
      <c r="Z6211" s="18">
        <f t="shared" si="677"/>
        <v>200.6</v>
      </c>
      <c r="AA6211" s="12">
        <v>-313</v>
      </c>
      <c r="AB6211" s="12">
        <v>-25106.02</v>
      </c>
      <c r="AC6211" s="28">
        <f>+I6211+Y6211-Z6211</f>
        <v>-312.32</v>
      </c>
      <c r="AD6211" s="20">
        <f t="shared" si="678"/>
        <v>320</v>
      </c>
      <c r="AE6211">
        <v>320</v>
      </c>
    </row>
    <row r="6212" spans="1:31" x14ac:dyDescent="0.25">
      <c r="A6212" s="9">
        <v>45291</v>
      </c>
      <c r="B6212" s="10" t="s">
        <v>636</v>
      </c>
      <c r="C6212" s="10" t="s">
        <v>320</v>
      </c>
      <c r="D6212" s="10" t="s">
        <v>40</v>
      </c>
      <c r="E6212" s="10" t="s">
        <v>30</v>
      </c>
      <c r="F6212" s="10">
        <v>360</v>
      </c>
      <c r="G6212" s="10">
        <v>392</v>
      </c>
      <c r="H6212" s="11">
        <f>SUMIFS(AA:AA,$A:$A,EOMONTH($A6212,-1),$B:$B,$B6212)</f>
        <v>1</v>
      </c>
      <c r="I6212" s="63">
        <f>ROUND(SUMIFS(AC:AC,$A:$A,EOMONTH($A6212,-1),$B:$B,$B6212),2)</f>
        <v>-66.2</v>
      </c>
      <c r="J6212" s="11">
        <f>SUMIFS(AB:AB,$A:$A,EOMONTH($A6212,-1),$B:$B,$B6212)</f>
        <v>38.11</v>
      </c>
      <c r="K6212" s="13">
        <v>0</v>
      </c>
      <c r="L6212" s="25">
        <v>0</v>
      </c>
      <c r="M6212" s="15">
        <v>0</v>
      </c>
      <c r="N6212" s="14">
        <v>0</v>
      </c>
      <c r="O6212" s="16">
        <v>0</v>
      </c>
      <c r="P6212" s="16">
        <v>0</v>
      </c>
      <c r="Q6212" s="16">
        <v>0</v>
      </c>
      <c r="R6212" s="16">
        <f>Q6212*16.876/100</f>
        <v>0</v>
      </c>
      <c r="S6212" s="17">
        <f t="shared" si="672"/>
        <v>0</v>
      </c>
      <c r="T6212" s="16">
        <v>0</v>
      </c>
      <c r="U6212" s="18">
        <f t="shared" si="673"/>
        <v>0.39200000000000002</v>
      </c>
      <c r="V6212" s="18">
        <f t="shared" si="674"/>
        <v>0</v>
      </c>
      <c r="W6212" s="18">
        <f t="shared" si="675"/>
        <v>0</v>
      </c>
      <c r="X6212" s="27"/>
      <c r="Y6212" s="19">
        <f t="shared" si="676"/>
        <v>0</v>
      </c>
      <c r="Z6212" s="18">
        <f t="shared" si="677"/>
        <v>0</v>
      </c>
      <c r="AA6212" s="12">
        <v>1</v>
      </c>
      <c r="AB6212" s="12">
        <v>38.11</v>
      </c>
      <c r="AC6212" s="28">
        <f>+I6212+Y6212-Z6212</f>
        <v>-66.2</v>
      </c>
      <c r="AD6212" s="20">
        <f t="shared" si="678"/>
        <v>70</v>
      </c>
      <c r="AE6212">
        <v>70</v>
      </c>
    </row>
    <row r="6213" spans="1:31" x14ac:dyDescent="0.25">
      <c r="A6213" s="9">
        <v>45291</v>
      </c>
      <c r="B6213" s="10" t="s">
        <v>637</v>
      </c>
      <c r="C6213" s="10" t="s">
        <v>603</v>
      </c>
      <c r="D6213" s="10" t="s">
        <v>40</v>
      </c>
      <c r="E6213" s="10" t="s">
        <v>30</v>
      </c>
      <c r="F6213" s="10">
        <v>620</v>
      </c>
      <c r="G6213" s="10">
        <v>676</v>
      </c>
      <c r="H6213" s="11">
        <f>SUMIFS(AA:AA,$A:$A,EOMONTH($A6213,-1),$B:$B,$B6213)</f>
        <v>350</v>
      </c>
      <c r="I6213" s="63">
        <f>ROUND(SUMIFS(AC:AC,$A:$A,EOMONTH($A6213,-1),$B:$B,$B6213),2)</f>
        <v>229.46</v>
      </c>
      <c r="J6213" s="11">
        <f>SUMIFS(AB:AB,$A:$A,EOMONTH($A6213,-1),$B:$B,$B6213)</f>
        <v>18863.93</v>
      </c>
      <c r="K6213" s="13">
        <v>0</v>
      </c>
      <c r="L6213" s="25">
        <v>0</v>
      </c>
      <c r="M6213" s="15">
        <v>0</v>
      </c>
      <c r="N6213" s="14">
        <v>0</v>
      </c>
      <c r="O6213" s="16">
        <v>300</v>
      </c>
      <c r="P6213" s="16">
        <v>23898</v>
      </c>
      <c r="Q6213" s="16">
        <v>0</v>
      </c>
      <c r="R6213" s="16">
        <f>Q6213*16.876/100</f>
        <v>0</v>
      </c>
      <c r="S6213" s="17">
        <f t="shared" ref="S6213:S6276" si="679">Q6213+R6213</f>
        <v>0</v>
      </c>
      <c r="T6213" s="16">
        <v>0</v>
      </c>
      <c r="U6213" s="18">
        <f t="shared" ref="U6213:U6276" si="680">H6213*G6213/1000</f>
        <v>236.6</v>
      </c>
      <c r="V6213" s="18">
        <f t="shared" ref="V6213:V6276" si="681">M6213*F6213/1000</f>
        <v>0</v>
      </c>
      <c r="W6213" s="18">
        <f t="shared" ref="W6213:W6276" si="682">V6213*16.789/100</f>
        <v>0</v>
      </c>
      <c r="X6213" s="27"/>
      <c r="Y6213" s="19">
        <f t="shared" ref="Y6213:Y6276" si="683">V6213+W6213+X6213</f>
        <v>0</v>
      </c>
      <c r="Z6213" s="18">
        <f t="shared" ref="Z6213:Z6276" si="684">O6213*G6213/1000</f>
        <v>202.8</v>
      </c>
      <c r="AA6213" s="12">
        <v>50</v>
      </c>
      <c r="AB6213" s="12">
        <v>2694.85</v>
      </c>
      <c r="AC6213" s="28">
        <f>+I6213+Y6213-Z6213</f>
        <v>26.659999999999997</v>
      </c>
      <c r="AD6213" s="20">
        <f t="shared" ref="AD6213:AD6276" si="685">IF(AC6213&lt;0,ROUNDUP(AC6213,-1)*-1,0)</f>
        <v>0</v>
      </c>
      <c r="AE6213">
        <v>0</v>
      </c>
    </row>
    <row r="6214" spans="1:31" x14ac:dyDescent="0.25">
      <c r="A6214" s="9">
        <v>45291</v>
      </c>
      <c r="B6214" s="10" t="s">
        <v>638</v>
      </c>
      <c r="C6214" s="10" t="s">
        <v>603</v>
      </c>
      <c r="D6214" s="10" t="s">
        <v>40</v>
      </c>
      <c r="E6214" s="10" t="s">
        <v>30</v>
      </c>
      <c r="F6214" s="10">
        <v>1080</v>
      </c>
      <c r="G6214" s="10">
        <v>1177</v>
      </c>
      <c r="H6214" s="11">
        <f>SUMIFS(AA:AA,$A:$A,EOMONTH($A6214,-1),$B:$B,$B6214)</f>
        <v>237</v>
      </c>
      <c r="I6214" s="63">
        <f>ROUND(SUMIFS(AC:AC,$A:$A,EOMONTH($A6214,-1),$B:$B,$B6214),2)</f>
        <v>108.78</v>
      </c>
      <c r="J6214" s="11">
        <f>SUMIFS(AB:AB,$A:$A,EOMONTH($A6214,-1),$B:$B,$B6214)</f>
        <v>19611.169999999998</v>
      </c>
      <c r="K6214" s="13">
        <v>0</v>
      </c>
      <c r="L6214" s="25">
        <v>0</v>
      </c>
      <c r="M6214" s="15">
        <v>0</v>
      </c>
      <c r="N6214" s="14">
        <v>0</v>
      </c>
      <c r="O6214" s="16">
        <v>270</v>
      </c>
      <c r="P6214" s="16">
        <v>27192.6</v>
      </c>
      <c r="Q6214" s="16">
        <v>0</v>
      </c>
      <c r="R6214" s="16">
        <f>Q6214*16.876/100</f>
        <v>0</v>
      </c>
      <c r="S6214" s="17">
        <f t="shared" si="679"/>
        <v>0</v>
      </c>
      <c r="T6214" s="16">
        <v>0</v>
      </c>
      <c r="U6214" s="18">
        <f t="shared" si="680"/>
        <v>278.94900000000001</v>
      </c>
      <c r="V6214" s="18">
        <f t="shared" si="681"/>
        <v>0</v>
      </c>
      <c r="W6214" s="18">
        <f t="shared" si="682"/>
        <v>0</v>
      </c>
      <c r="X6214" s="27"/>
      <c r="Y6214" s="19">
        <f t="shared" si="683"/>
        <v>0</v>
      </c>
      <c r="Z6214" s="18">
        <f t="shared" si="684"/>
        <v>317.79000000000002</v>
      </c>
      <c r="AA6214" s="12">
        <v>-33</v>
      </c>
      <c r="AB6214" s="12">
        <v>-2730.67</v>
      </c>
      <c r="AC6214" s="28">
        <f>+I6214+Y6214-Z6214</f>
        <v>-209.01000000000002</v>
      </c>
      <c r="AD6214" s="20">
        <f t="shared" si="685"/>
        <v>210</v>
      </c>
      <c r="AE6214">
        <v>210</v>
      </c>
    </row>
    <row r="6215" spans="1:31" x14ac:dyDescent="0.25">
      <c r="A6215" s="9">
        <v>45291</v>
      </c>
      <c r="B6215" s="10" t="s">
        <v>813</v>
      </c>
      <c r="C6215" s="10" t="s">
        <v>603</v>
      </c>
      <c r="D6215" s="10" t="s">
        <v>40</v>
      </c>
      <c r="E6215" s="10" t="s">
        <v>30</v>
      </c>
      <c r="F6215" s="10">
        <v>270</v>
      </c>
      <c r="G6215" s="10">
        <v>294</v>
      </c>
      <c r="H6215" s="11">
        <f>SUMIFS(AA:AA,$A:$A,EOMONTH($A6215,-1),$B:$B,$B6215)</f>
        <v>0</v>
      </c>
      <c r="I6215" s="63">
        <f>ROUND(SUMIFS(AC:AC,$A:$A,EOMONTH($A6215,-1),$B:$B,$B6215),2)</f>
        <v>0</v>
      </c>
      <c r="J6215" s="11">
        <f>SUMIFS(AB:AB,$A:$A,EOMONTH($A6215,-1),$B:$B,$B6215)</f>
        <v>0</v>
      </c>
      <c r="K6215" s="13">
        <v>0</v>
      </c>
      <c r="L6215" s="25">
        <v>0</v>
      </c>
      <c r="M6215" s="15">
        <v>0</v>
      </c>
      <c r="N6215" s="14">
        <v>0</v>
      </c>
      <c r="O6215" s="16">
        <v>360</v>
      </c>
      <c r="P6215" s="16">
        <v>9198</v>
      </c>
      <c r="Q6215" s="16">
        <v>0</v>
      </c>
      <c r="R6215" s="16">
        <f>Q6215*16.876/100</f>
        <v>0</v>
      </c>
      <c r="S6215" s="17">
        <f t="shared" si="679"/>
        <v>0</v>
      </c>
      <c r="T6215" s="16">
        <v>0</v>
      </c>
      <c r="U6215" s="18">
        <f t="shared" si="680"/>
        <v>0</v>
      </c>
      <c r="V6215" s="18">
        <f t="shared" si="681"/>
        <v>0</v>
      </c>
      <c r="W6215" s="18">
        <f t="shared" si="682"/>
        <v>0</v>
      </c>
      <c r="X6215" s="27"/>
      <c r="Y6215" s="19">
        <f t="shared" si="683"/>
        <v>0</v>
      </c>
      <c r="Z6215" s="18">
        <f t="shared" si="684"/>
        <v>105.84</v>
      </c>
      <c r="AA6215" s="12">
        <v>-360</v>
      </c>
      <c r="AB6215" s="12">
        <v>-9198</v>
      </c>
      <c r="AC6215" s="28">
        <f>+I6215+Y6215-Z6215</f>
        <v>-105.84</v>
      </c>
      <c r="AD6215" s="20">
        <f t="shared" si="685"/>
        <v>110</v>
      </c>
      <c r="AE6215">
        <v>110</v>
      </c>
    </row>
    <row r="6216" spans="1:31" x14ac:dyDescent="0.25">
      <c r="A6216" s="9">
        <v>45291</v>
      </c>
      <c r="B6216" s="10" t="s">
        <v>814</v>
      </c>
      <c r="C6216" s="10" t="s">
        <v>603</v>
      </c>
      <c r="D6216" s="10" t="s">
        <v>40</v>
      </c>
      <c r="E6216" s="10" t="s">
        <v>30</v>
      </c>
      <c r="F6216" s="10">
        <v>365</v>
      </c>
      <c r="G6216" s="10">
        <v>398</v>
      </c>
      <c r="H6216" s="11">
        <f>SUMIFS(AA:AA,$A:$A,EOMONTH($A6216,-1),$B:$B,$B6216)</f>
        <v>0</v>
      </c>
      <c r="I6216" s="63">
        <f>ROUND(SUMIFS(AC:AC,$A:$A,EOMONTH($A6216,-1),$B:$B,$B6216),2)</f>
        <v>0</v>
      </c>
      <c r="J6216" s="11">
        <f>SUMIFS(AB:AB,$A:$A,EOMONTH($A6216,-1),$B:$B,$B6216)</f>
        <v>0</v>
      </c>
      <c r="K6216" s="13">
        <v>0</v>
      </c>
      <c r="L6216" s="25">
        <v>0</v>
      </c>
      <c r="M6216" s="15">
        <v>0</v>
      </c>
      <c r="N6216" s="14">
        <v>0</v>
      </c>
      <c r="O6216" s="16">
        <v>300</v>
      </c>
      <c r="P6216" s="16">
        <v>9855</v>
      </c>
      <c r="Q6216" s="16">
        <v>0</v>
      </c>
      <c r="R6216" s="16">
        <f>Q6216*16.876/100</f>
        <v>0</v>
      </c>
      <c r="S6216" s="17">
        <f t="shared" si="679"/>
        <v>0</v>
      </c>
      <c r="T6216" s="16">
        <v>0</v>
      </c>
      <c r="U6216" s="18">
        <f t="shared" si="680"/>
        <v>0</v>
      </c>
      <c r="V6216" s="18">
        <f t="shared" si="681"/>
        <v>0</v>
      </c>
      <c r="W6216" s="18">
        <f t="shared" si="682"/>
        <v>0</v>
      </c>
      <c r="X6216" s="27"/>
      <c r="Y6216" s="19">
        <f t="shared" si="683"/>
        <v>0</v>
      </c>
      <c r="Z6216" s="18">
        <f t="shared" si="684"/>
        <v>119.4</v>
      </c>
      <c r="AA6216" s="12">
        <v>-300</v>
      </c>
      <c r="AB6216" s="12">
        <v>-9855</v>
      </c>
      <c r="AC6216" s="28">
        <f>+I6216+Y6216-Z6216</f>
        <v>-119.4</v>
      </c>
      <c r="AD6216" s="20">
        <f t="shared" si="685"/>
        <v>120</v>
      </c>
      <c r="AE6216">
        <v>120</v>
      </c>
    </row>
    <row r="6217" spans="1:31" x14ac:dyDescent="0.25">
      <c r="A6217" s="9">
        <v>45291</v>
      </c>
      <c r="B6217" s="10" t="s">
        <v>815</v>
      </c>
      <c r="C6217" s="10" t="s">
        <v>603</v>
      </c>
      <c r="D6217" s="10" t="s">
        <v>40</v>
      </c>
      <c r="E6217" s="10" t="s">
        <v>30</v>
      </c>
      <c r="F6217" s="10">
        <v>500</v>
      </c>
      <c r="G6217" s="10">
        <v>545</v>
      </c>
      <c r="H6217" s="11">
        <f>SUMIFS(AA:AA,$A:$A,EOMONTH($A6217,-1),$B:$B,$B6217)</f>
        <v>0</v>
      </c>
      <c r="I6217" s="63">
        <f>ROUND(SUMIFS(AC:AC,$A:$A,EOMONTH($A6217,-1),$B:$B,$B6217),2)</f>
        <v>0</v>
      </c>
      <c r="J6217" s="11">
        <f>SUMIFS(AB:AB,$A:$A,EOMONTH($A6217,-1),$B:$B,$B6217)</f>
        <v>0</v>
      </c>
      <c r="K6217" s="13">
        <v>0</v>
      </c>
      <c r="L6217" s="25">
        <v>0</v>
      </c>
      <c r="M6217" s="15">
        <v>0</v>
      </c>
      <c r="N6217" s="14">
        <v>0</v>
      </c>
      <c r="O6217" s="16">
        <v>240</v>
      </c>
      <c r="P6217" s="16">
        <v>9636</v>
      </c>
      <c r="Q6217" s="16">
        <v>0</v>
      </c>
      <c r="R6217" s="16">
        <f>Q6217*16.876/100</f>
        <v>0</v>
      </c>
      <c r="S6217" s="17">
        <f t="shared" si="679"/>
        <v>0</v>
      </c>
      <c r="T6217" s="16">
        <v>0</v>
      </c>
      <c r="U6217" s="18">
        <f t="shared" si="680"/>
        <v>0</v>
      </c>
      <c r="V6217" s="18">
        <f t="shared" si="681"/>
        <v>0</v>
      </c>
      <c r="W6217" s="18">
        <f t="shared" si="682"/>
        <v>0</v>
      </c>
      <c r="X6217" s="27"/>
      <c r="Y6217" s="19">
        <f t="shared" si="683"/>
        <v>0</v>
      </c>
      <c r="Z6217" s="18">
        <f t="shared" si="684"/>
        <v>130.80000000000001</v>
      </c>
      <c r="AA6217" s="12">
        <v>-240</v>
      </c>
      <c r="AB6217" s="12">
        <v>-9636</v>
      </c>
      <c r="AC6217" s="28">
        <f>+I6217+Y6217-Z6217</f>
        <v>-130.80000000000001</v>
      </c>
      <c r="AD6217" s="20">
        <f t="shared" si="685"/>
        <v>140</v>
      </c>
      <c r="AE6217">
        <v>140</v>
      </c>
    </row>
    <row r="6218" spans="1:31" x14ac:dyDescent="0.25">
      <c r="A6218" s="9">
        <v>45291</v>
      </c>
      <c r="B6218" s="10" t="s">
        <v>639</v>
      </c>
      <c r="C6218" s="10" t="s">
        <v>603</v>
      </c>
      <c r="D6218" s="10" t="s">
        <v>40</v>
      </c>
      <c r="E6218" s="10" t="s">
        <v>30</v>
      </c>
      <c r="F6218" s="10">
        <v>705</v>
      </c>
      <c r="G6218" s="10">
        <v>768</v>
      </c>
      <c r="H6218" s="11">
        <f>SUMIFS(AA:AA,$A:$A,EOMONTH($A6218,-1),$B:$B,$B6218)</f>
        <v>401</v>
      </c>
      <c r="I6218" s="63">
        <f>ROUND(SUMIFS(AC:AC,$A:$A,EOMONTH($A6218,-1),$B:$B,$B6218),2)</f>
        <v>3.65</v>
      </c>
      <c r="J6218" s="11">
        <f>SUMIFS(AB:AB,$A:$A,EOMONTH($A6218,-1),$B:$B,$B6218)</f>
        <v>18462.62</v>
      </c>
      <c r="K6218" s="13">
        <v>0</v>
      </c>
      <c r="L6218" s="25">
        <v>0</v>
      </c>
      <c r="M6218" s="15">
        <v>0</v>
      </c>
      <c r="N6218" s="14">
        <v>0</v>
      </c>
      <c r="O6218" s="16">
        <v>200</v>
      </c>
      <c r="P6218" s="16">
        <v>10074</v>
      </c>
      <c r="Q6218" s="16">
        <v>0</v>
      </c>
      <c r="R6218" s="16">
        <f>Q6218*16.876/100</f>
        <v>0</v>
      </c>
      <c r="S6218" s="17">
        <f t="shared" si="679"/>
        <v>0</v>
      </c>
      <c r="T6218" s="16">
        <v>0</v>
      </c>
      <c r="U6218" s="18">
        <f t="shared" si="680"/>
        <v>307.96800000000002</v>
      </c>
      <c r="V6218" s="18">
        <f t="shared" si="681"/>
        <v>0</v>
      </c>
      <c r="W6218" s="18">
        <f t="shared" si="682"/>
        <v>0</v>
      </c>
      <c r="X6218" s="27"/>
      <c r="Y6218" s="19">
        <f t="shared" si="683"/>
        <v>0</v>
      </c>
      <c r="Z6218" s="18">
        <f t="shared" si="684"/>
        <v>153.6</v>
      </c>
      <c r="AA6218" s="12">
        <v>201</v>
      </c>
      <c r="AB6218" s="12">
        <v>8388.6200000000008</v>
      </c>
      <c r="AC6218" s="28">
        <f>+I6218+Y6218-Z6218</f>
        <v>-149.94999999999999</v>
      </c>
      <c r="AD6218" s="20">
        <f t="shared" si="685"/>
        <v>150</v>
      </c>
      <c r="AE6218">
        <v>150</v>
      </c>
    </row>
    <row r="6219" spans="1:31" x14ac:dyDescent="0.25">
      <c r="A6219" s="9">
        <v>45291</v>
      </c>
      <c r="B6219" s="10" t="s">
        <v>816</v>
      </c>
      <c r="C6219" s="10" t="s">
        <v>603</v>
      </c>
      <c r="D6219" s="10" t="s">
        <v>40</v>
      </c>
      <c r="E6219" s="10" t="s">
        <v>30</v>
      </c>
      <c r="F6219" s="10">
        <v>745</v>
      </c>
      <c r="G6219" s="10">
        <v>812</v>
      </c>
      <c r="H6219" s="11">
        <f>SUMIFS(AA:AA,$A:$A,EOMONTH($A6219,-1),$B:$B,$B6219)</f>
        <v>0</v>
      </c>
      <c r="I6219" s="63">
        <f>ROUND(SUMIFS(AC:AC,$A:$A,EOMONTH($A6219,-1),$B:$B,$B6219),2)</f>
        <v>0</v>
      </c>
      <c r="J6219" s="11">
        <f>SUMIFS(AB:AB,$A:$A,EOMONTH($A6219,-1),$B:$B,$B6219)</f>
        <v>0</v>
      </c>
      <c r="K6219" s="13">
        <v>0</v>
      </c>
      <c r="L6219" s="25">
        <v>0</v>
      </c>
      <c r="M6219" s="15">
        <v>0</v>
      </c>
      <c r="N6219" s="14">
        <v>0</v>
      </c>
      <c r="O6219" s="16">
        <v>120</v>
      </c>
      <c r="P6219" s="16">
        <v>7008</v>
      </c>
      <c r="Q6219" s="16">
        <v>0</v>
      </c>
      <c r="R6219" s="16">
        <f>Q6219*16.876/100</f>
        <v>0</v>
      </c>
      <c r="S6219" s="17">
        <f t="shared" si="679"/>
        <v>0</v>
      </c>
      <c r="T6219" s="16">
        <v>0</v>
      </c>
      <c r="U6219" s="18">
        <f t="shared" si="680"/>
        <v>0</v>
      </c>
      <c r="V6219" s="18">
        <f t="shared" si="681"/>
        <v>0</v>
      </c>
      <c r="W6219" s="18">
        <f t="shared" si="682"/>
        <v>0</v>
      </c>
      <c r="X6219" s="27"/>
      <c r="Y6219" s="19">
        <f t="shared" si="683"/>
        <v>0</v>
      </c>
      <c r="Z6219" s="18">
        <f t="shared" si="684"/>
        <v>97.44</v>
      </c>
      <c r="AA6219" s="12">
        <v>-120</v>
      </c>
      <c r="AB6219" s="12">
        <v>-7008</v>
      </c>
      <c r="AC6219" s="28">
        <f>+I6219+Y6219-Z6219</f>
        <v>-97.44</v>
      </c>
      <c r="AD6219" s="20">
        <f t="shared" si="685"/>
        <v>100</v>
      </c>
      <c r="AE6219">
        <v>100</v>
      </c>
    </row>
    <row r="6220" spans="1:31" x14ac:dyDescent="0.25">
      <c r="A6220" s="9">
        <v>45291</v>
      </c>
      <c r="B6220" s="10" t="s">
        <v>817</v>
      </c>
      <c r="C6220" s="10" t="s">
        <v>603</v>
      </c>
      <c r="D6220" s="10" t="s">
        <v>40</v>
      </c>
      <c r="E6220" s="10" t="s">
        <v>30</v>
      </c>
      <c r="F6220" s="10">
        <v>840</v>
      </c>
      <c r="G6220" s="10">
        <v>916</v>
      </c>
      <c r="H6220" s="11">
        <f>SUMIFS(AA:AA,$A:$A,EOMONTH($A6220,-1),$B:$B,$B6220)</f>
        <v>0</v>
      </c>
      <c r="I6220" s="63">
        <f>ROUND(SUMIFS(AC:AC,$A:$A,EOMONTH($A6220,-1),$B:$B,$B6220),2)</f>
        <v>0</v>
      </c>
      <c r="J6220" s="11">
        <f>SUMIFS(AB:AB,$A:$A,EOMONTH($A6220,-1),$B:$B,$B6220)</f>
        <v>0</v>
      </c>
      <c r="K6220" s="13">
        <v>0</v>
      </c>
      <c r="L6220" s="25">
        <v>0</v>
      </c>
      <c r="M6220" s="15">
        <v>0</v>
      </c>
      <c r="N6220" s="14">
        <v>0</v>
      </c>
      <c r="O6220" s="16">
        <v>108</v>
      </c>
      <c r="P6220" s="16">
        <v>7484.4</v>
      </c>
      <c r="Q6220" s="16">
        <v>0</v>
      </c>
      <c r="R6220" s="16">
        <f>Q6220*16.876/100</f>
        <v>0</v>
      </c>
      <c r="S6220" s="17">
        <f t="shared" si="679"/>
        <v>0</v>
      </c>
      <c r="T6220" s="16">
        <v>0</v>
      </c>
      <c r="U6220" s="18">
        <f t="shared" si="680"/>
        <v>0</v>
      </c>
      <c r="V6220" s="18">
        <f t="shared" si="681"/>
        <v>0</v>
      </c>
      <c r="W6220" s="18">
        <f t="shared" si="682"/>
        <v>0</v>
      </c>
      <c r="X6220" s="27"/>
      <c r="Y6220" s="19">
        <f t="shared" si="683"/>
        <v>0</v>
      </c>
      <c r="Z6220" s="18">
        <f t="shared" si="684"/>
        <v>98.927999999999997</v>
      </c>
      <c r="AA6220" s="12">
        <v>-108</v>
      </c>
      <c r="AB6220" s="12">
        <v>-7484.4</v>
      </c>
      <c r="AC6220" s="28">
        <f>+I6220+Y6220-Z6220</f>
        <v>-98.927999999999997</v>
      </c>
      <c r="AD6220" s="20">
        <f t="shared" si="685"/>
        <v>100</v>
      </c>
      <c r="AE6220">
        <v>100</v>
      </c>
    </row>
    <row r="6221" spans="1:31" x14ac:dyDescent="0.25">
      <c r="A6221" s="9">
        <v>45291</v>
      </c>
      <c r="B6221" s="10" t="s">
        <v>640</v>
      </c>
      <c r="C6221" s="10" t="s">
        <v>603</v>
      </c>
      <c r="D6221" s="10" t="s">
        <v>29</v>
      </c>
      <c r="E6221" s="10" t="s">
        <v>30</v>
      </c>
      <c r="F6221" s="10"/>
      <c r="G6221" s="10">
        <v>0</v>
      </c>
      <c r="H6221" s="11">
        <f>SUMIFS(AA:AA,$A:$A,EOMONTH($A6221,-1),$B:$B,$B6221)</f>
        <v>120</v>
      </c>
      <c r="I6221" s="63">
        <f>ROUND(SUMIFS(AC:AC,$A:$A,EOMONTH($A6221,-1),$B:$B,$B6221),2)</f>
        <v>5.42</v>
      </c>
      <c r="J6221" s="11">
        <f>SUMIFS(AB:AB,$A:$A,EOMONTH($A6221,-1),$B:$B,$B6221)</f>
        <v>0</v>
      </c>
      <c r="K6221" s="13">
        <v>0</v>
      </c>
      <c r="L6221" s="25">
        <v>0</v>
      </c>
      <c r="M6221" s="15">
        <v>0</v>
      </c>
      <c r="N6221" s="14">
        <v>0</v>
      </c>
      <c r="O6221" s="16">
        <v>0</v>
      </c>
      <c r="P6221" s="16">
        <v>0</v>
      </c>
      <c r="Q6221" s="16">
        <v>0</v>
      </c>
      <c r="R6221" s="16">
        <f>Q6221*16.876/100</f>
        <v>0</v>
      </c>
      <c r="S6221" s="17">
        <f t="shared" si="679"/>
        <v>0</v>
      </c>
      <c r="T6221" s="16">
        <v>0</v>
      </c>
      <c r="U6221" s="18">
        <f t="shared" si="680"/>
        <v>0</v>
      </c>
      <c r="V6221" s="18">
        <f t="shared" si="681"/>
        <v>0</v>
      </c>
      <c r="W6221" s="18">
        <f t="shared" si="682"/>
        <v>0</v>
      </c>
      <c r="X6221" s="27"/>
      <c r="Y6221" s="19">
        <f t="shared" si="683"/>
        <v>0</v>
      </c>
      <c r="Z6221" s="18">
        <f t="shared" si="684"/>
        <v>0</v>
      </c>
      <c r="AA6221" s="12">
        <v>120</v>
      </c>
      <c r="AB6221" s="12">
        <v>0</v>
      </c>
      <c r="AC6221" s="28">
        <f>+I6221+Y6221-Z6221</f>
        <v>5.42</v>
      </c>
      <c r="AD6221" s="20">
        <f t="shared" si="685"/>
        <v>0</v>
      </c>
      <c r="AE6221">
        <v>0</v>
      </c>
    </row>
    <row r="6222" spans="1:31" x14ac:dyDescent="0.25">
      <c r="A6222" s="9">
        <v>45291</v>
      </c>
      <c r="B6222" s="10" t="s">
        <v>641</v>
      </c>
      <c r="C6222" s="10" t="s">
        <v>603</v>
      </c>
      <c r="D6222" s="10" t="s">
        <v>40</v>
      </c>
      <c r="E6222" s="10" t="s">
        <v>30</v>
      </c>
      <c r="F6222" s="10">
        <v>100</v>
      </c>
      <c r="G6222" s="10">
        <v>109</v>
      </c>
      <c r="H6222" s="11">
        <f>SUMIFS(AA:AA,$A:$A,EOMONTH($A6222,-1),$B:$B,$B6222)</f>
        <v>1115</v>
      </c>
      <c r="I6222" s="63">
        <f>ROUND(SUMIFS(AC:AC,$A:$A,EOMONTH($A6222,-1),$B:$B,$B6222),2)</f>
        <v>74.680000000000007</v>
      </c>
      <c r="J6222" s="11">
        <f>SUMIFS(AB:AB,$A:$A,EOMONTH($A6222,-1),$B:$B,$B6222)</f>
        <v>12224.88</v>
      </c>
      <c r="K6222" s="13">
        <v>0</v>
      </c>
      <c r="L6222" s="25">
        <v>0</v>
      </c>
      <c r="M6222" s="15">
        <v>0</v>
      </c>
      <c r="N6222" s="14">
        <v>0</v>
      </c>
      <c r="O6222" s="16">
        <v>108</v>
      </c>
      <c r="P6222" s="16">
        <v>1190.1600000000001</v>
      </c>
      <c r="Q6222" s="16">
        <v>0</v>
      </c>
      <c r="R6222" s="16">
        <f>Q6222*16.876/100</f>
        <v>0</v>
      </c>
      <c r="S6222" s="17">
        <f t="shared" si="679"/>
        <v>0</v>
      </c>
      <c r="T6222" s="16">
        <v>0</v>
      </c>
      <c r="U6222" s="18">
        <f t="shared" si="680"/>
        <v>121.535</v>
      </c>
      <c r="V6222" s="18">
        <f t="shared" si="681"/>
        <v>0</v>
      </c>
      <c r="W6222" s="18">
        <f t="shared" si="682"/>
        <v>0</v>
      </c>
      <c r="X6222" s="27"/>
      <c r="Y6222" s="19">
        <f t="shared" si="683"/>
        <v>0</v>
      </c>
      <c r="Z6222" s="18">
        <f t="shared" si="684"/>
        <v>11.772</v>
      </c>
      <c r="AA6222" s="12">
        <v>1007</v>
      </c>
      <c r="AB6222" s="12">
        <v>11034.72</v>
      </c>
      <c r="AC6222" s="28">
        <f>+I6222+Y6222-Z6222</f>
        <v>62.908000000000008</v>
      </c>
      <c r="AD6222" s="20">
        <f t="shared" si="685"/>
        <v>0</v>
      </c>
      <c r="AE6222">
        <v>0</v>
      </c>
    </row>
    <row r="6223" spans="1:31" x14ac:dyDescent="0.25">
      <c r="A6223" s="9">
        <v>45291</v>
      </c>
      <c r="B6223" s="10" t="s">
        <v>642</v>
      </c>
      <c r="C6223" s="10" t="s">
        <v>603</v>
      </c>
      <c r="D6223" s="10" t="s">
        <v>40</v>
      </c>
      <c r="E6223" s="10" t="s">
        <v>30</v>
      </c>
      <c r="F6223" s="10">
        <v>265</v>
      </c>
      <c r="G6223" s="10">
        <v>289</v>
      </c>
      <c r="H6223" s="11">
        <f>SUMIFS(AA:AA,$A:$A,EOMONTH($A6223,-1),$B:$B,$B6223)</f>
        <v>-102</v>
      </c>
      <c r="I6223" s="63">
        <f>ROUND(SUMIFS(AC:AC,$A:$A,EOMONTH($A6223,-1),$B:$B,$B6223),2)</f>
        <v>-37.979999999999997</v>
      </c>
      <c r="J6223" s="11">
        <f>SUMIFS(AB:AB,$A:$A,EOMONTH($A6223,-1),$B:$B,$B6223)</f>
        <v>-1398.95</v>
      </c>
      <c r="K6223" s="13">
        <v>0</v>
      </c>
      <c r="L6223" s="25">
        <v>0</v>
      </c>
      <c r="M6223" s="15">
        <v>0</v>
      </c>
      <c r="N6223" s="14">
        <v>0</v>
      </c>
      <c r="O6223" s="16">
        <v>24</v>
      </c>
      <c r="P6223" s="16">
        <v>478.08</v>
      </c>
      <c r="Q6223" s="16">
        <v>0</v>
      </c>
      <c r="R6223" s="16">
        <f>Q6223*16.876/100</f>
        <v>0</v>
      </c>
      <c r="S6223" s="17">
        <f t="shared" si="679"/>
        <v>0</v>
      </c>
      <c r="T6223" s="16">
        <v>0</v>
      </c>
      <c r="U6223" s="18">
        <f t="shared" si="680"/>
        <v>-29.478000000000002</v>
      </c>
      <c r="V6223" s="18">
        <f t="shared" si="681"/>
        <v>0</v>
      </c>
      <c r="W6223" s="18">
        <f t="shared" si="682"/>
        <v>0</v>
      </c>
      <c r="X6223" s="27"/>
      <c r="Y6223" s="19">
        <f t="shared" si="683"/>
        <v>0</v>
      </c>
      <c r="Z6223" s="18">
        <f t="shared" si="684"/>
        <v>6.9359999999999999</v>
      </c>
      <c r="AA6223" s="12">
        <v>-126</v>
      </c>
      <c r="AB6223" s="12">
        <v>-1877.03</v>
      </c>
      <c r="AC6223" s="28">
        <f>+I6223+Y6223-Z6223</f>
        <v>-44.915999999999997</v>
      </c>
      <c r="AD6223" s="20">
        <f t="shared" si="685"/>
        <v>50</v>
      </c>
      <c r="AE6223">
        <v>50</v>
      </c>
    </row>
    <row r="6224" spans="1:31" x14ac:dyDescent="0.25">
      <c r="A6224" s="9">
        <v>45291</v>
      </c>
      <c r="B6224" s="10" t="s">
        <v>643</v>
      </c>
      <c r="C6224" s="10" t="s">
        <v>603</v>
      </c>
      <c r="D6224" s="10" t="s">
        <v>40</v>
      </c>
      <c r="E6224" s="10" t="s">
        <v>30</v>
      </c>
      <c r="F6224" s="10">
        <v>265</v>
      </c>
      <c r="G6224" s="10">
        <v>289</v>
      </c>
      <c r="H6224" s="11">
        <f>SUMIFS(AA:AA,$A:$A,EOMONTH($A6224,-1),$B:$B,$B6224)</f>
        <v>4728</v>
      </c>
      <c r="I6224" s="63">
        <f>ROUND(SUMIFS(AC:AC,$A:$A,EOMONTH($A6224,-1),$B:$B,$B6224),2)</f>
        <v>1220.1099999999999</v>
      </c>
      <c r="J6224" s="11">
        <f>SUMIFS(AB:AB,$A:$A,EOMONTH($A6224,-1),$B:$B,$B6224)</f>
        <v>114629.44</v>
      </c>
      <c r="K6224" s="13">
        <v>0</v>
      </c>
      <c r="L6224" s="25">
        <v>0</v>
      </c>
      <c r="M6224" s="15">
        <v>0</v>
      </c>
      <c r="N6224" s="14">
        <v>0</v>
      </c>
      <c r="O6224" s="16">
        <v>679</v>
      </c>
      <c r="P6224" s="16">
        <v>20716.29</v>
      </c>
      <c r="Q6224" s="16">
        <v>0</v>
      </c>
      <c r="R6224" s="16">
        <f>Q6224*16.876/100</f>
        <v>0</v>
      </c>
      <c r="S6224" s="17">
        <f t="shared" si="679"/>
        <v>0</v>
      </c>
      <c r="T6224" s="16">
        <v>0</v>
      </c>
      <c r="U6224" s="18">
        <f t="shared" si="680"/>
        <v>1366.3920000000001</v>
      </c>
      <c r="V6224" s="18">
        <f t="shared" si="681"/>
        <v>0</v>
      </c>
      <c r="W6224" s="18">
        <f t="shared" si="682"/>
        <v>0</v>
      </c>
      <c r="X6224" s="27"/>
      <c r="Y6224" s="19">
        <f t="shared" si="683"/>
        <v>0</v>
      </c>
      <c r="Z6224" s="18">
        <f t="shared" si="684"/>
        <v>196.23099999999999</v>
      </c>
      <c r="AA6224" s="12">
        <v>4049</v>
      </c>
      <c r="AB6224" s="12">
        <v>99176.960000000006</v>
      </c>
      <c r="AC6224" s="28">
        <f>+I6224+Y6224-Z6224</f>
        <v>1023.8789999999999</v>
      </c>
      <c r="AD6224" s="20">
        <f t="shared" si="685"/>
        <v>0</v>
      </c>
      <c r="AE6224">
        <v>0</v>
      </c>
    </row>
    <row r="6225" spans="1:31" x14ac:dyDescent="0.25">
      <c r="A6225" s="9">
        <v>45291</v>
      </c>
      <c r="B6225" s="10" t="s">
        <v>644</v>
      </c>
      <c r="C6225" s="10" t="s">
        <v>603</v>
      </c>
      <c r="D6225" s="10" t="s">
        <v>40</v>
      </c>
      <c r="E6225" s="10" t="s">
        <v>30</v>
      </c>
      <c r="F6225" s="10">
        <v>420</v>
      </c>
      <c r="G6225" s="10">
        <v>458</v>
      </c>
      <c r="H6225" s="11">
        <f>SUMIFS(AA:AA,$A:$A,EOMONTH($A6225,-1),$B:$B,$B6225)</f>
        <v>1032</v>
      </c>
      <c r="I6225" s="63">
        <f>ROUND(SUMIFS(AC:AC,$A:$A,EOMONTH($A6225,-1),$B:$B,$B6225),2)</f>
        <v>280.89999999999998</v>
      </c>
      <c r="J6225" s="11">
        <f>SUMIFS(AB:AB,$A:$A,EOMONTH($A6225,-1),$B:$B,$B6225)</f>
        <v>36865.040000000001</v>
      </c>
      <c r="K6225" s="13">
        <v>0</v>
      </c>
      <c r="L6225" s="25">
        <v>0</v>
      </c>
      <c r="M6225" s="15">
        <v>0</v>
      </c>
      <c r="N6225" s="14">
        <v>0</v>
      </c>
      <c r="O6225" s="16">
        <v>180</v>
      </c>
      <c r="P6225" s="16">
        <v>8542.7999999999993</v>
      </c>
      <c r="Q6225" s="16">
        <v>0</v>
      </c>
      <c r="R6225" s="16">
        <f>Q6225*16.876/100</f>
        <v>0</v>
      </c>
      <c r="S6225" s="17">
        <f t="shared" si="679"/>
        <v>0</v>
      </c>
      <c r="T6225" s="16">
        <v>0</v>
      </c>
      <c r="U6225" s="18">
        <f t="shared" si="680"/>
        <v>472.65600000000001</v>
      </c>
      <c r="V6225" s="18">
        <f t="shared" si="681"/>
        <v>0</v>
      </c>
      <c r="W6225" s="18">
        <f t="shared" si="682"/>
        <v>0</v>
      </c>
      <c r="X6225" s="27"/>
      <c r="Y6225" s="19">
        <f t="shared" si="683"/>
        <v>0</v>
      </c>
      <c r="Z6225" s="18">
        <f t="shared" si="684"/>
        <v>82.44</v>
      </c>
      <c r="AA6225" s="12">
        <v>852</v>
      </c>
      <c r="AB6225" s="12">
        <v>28322.240000000002</v>
      </c>
      <c r="AC6225" s="28">
        <f>+I6225+Y6225-Z6225</f>
        <v>198.45999999999998</v>
      </c>
      <c r="AD6225" s="20">
        <f t="shared" si="685"/>
        <v>0</v>
      </c>
      <c r="AE6225">
        <v>0</v>
      </c>
    </row>
    <row r="6226" spans="1:31" x14ac:dyDescent="0.25">
      <c r="A6226" s="9">
        <v>45291</v>
      </c>
      <c r="B6226" s="10" t="s">
        <v>645</v>
      </c>
      <c r="C6226" s="10" t="s">
        <v>603</v>
      </c>
      <c r="D6226" s="10" t="s">
        <v>40</v>
      </c>
      <c r="E6226" s="10" t="s">
        <v>30</v>
      </c>
      <c r="F6226" s="10">
        <v>720</v>
      </c>
      <c r="G6226" s="10">
        <v>785</v>
      </c>
      <c r="H6226" s="11">
        <f>SUMIFS(AA:AA,$A:$A,EOMONTH($A6226,-1),$B:$B,$B6226)</f>
        <v>755</v>
      </c>
      <c r="I6226" s="63">
        <f>ROUND(SUMIFS(AC:AC,$A:$A,EOMONTH($A6226,-1),$B:$B,$B6226),2)</f>
        <v>360.51</v>
      </c>
      <c r="J6226" s="11">
        <f>SUMIFS(AB:AB,$A:$A,EOMONTH($A6226,-1),$B:$B,$B6226)</f>
        <v>49397.17</v>
      </c>
      <c r="K6226" s="13">
        <v>0</v>
      </c>
      <c r="L6226" s="25">
        <v>0</v>
      </c>
      <c r="M6226" s="15">
        <v>0</v>
      </c>
      <c r="N6226" s="14">
        <v>0</v>
      </c>
      <c r="O6226" s="16">
        <v>209</v>
      </c>
      <c r="P6226" s="16">
        <v>18776.560000000001</v>
      </c>
      <c r="Q6226" s="16">
        <v>0</v>
      </c>
      <c r="R6226" s="16">
        <f>Q6226*16.876/100</f>
        <v>0</v>
      </c>
      <c r="S6226" s="17">
        <f t="shared" si="679"/>
        <v>0</v>
      </c>
      <c r="T6226" s="16">
        <v>0</v>
      </c>
      <c r="U6226" s="18">
        <f t="shared" si="680"/>
        <v>592.67499999999995</v>
      </c>
      <c r="V6226" s="18">
        <f t="shared" si="681"/>
        <v>0</v>
      </c>
      <c r="W6226" s="18">
        <f t="shared" si="682"/>
        <v>0</v>
      </c>
      <c r="X6226" s="27"/>
      <c r="Y6226" s="19">
        <f t="shared" si="683"/>
        <v>0</v>
      </c>
      <c r="Z6226" s="18">
        <f t="shared" si="684"/>
        <v>164.065</v>
      </c>
      <c r="AA6226" s="12">
        <v>546</v>
      </c>
      <c r="AB6226" s="12">
        <v>35732.75</v>
      </c>
      <c r="AC6226" s="28">
        <f>+I6226+Y6226-Z6226</f>
        <v>196.44499999999999</v>
      </c>
      <c r="AD6226" s="20">
        <f t="shared" si="685"/>
        <v>0</v>
      </c>
      <c r="AE6226">
        <v>0</v>
      </c>
    </row>
    <row r="6227" spans="1:31" x14ac:dyDescent="0.25">
      <c r="A6227" s="9">
        <v>45291</v>
      </c>
      <c r="B6227" s="10" t="s">
        <v>646</v>
      </c>
      <c r="C6227" s="10" t="s">
        <v>603</v>
      </c>
      <c r="D6227" s="10" t="s">
        <v>40</v>
      </c>
      <c r="E6227" s="10" t="s">
        <v>30</v>
      </c>
      <c r="F6227" s="10">
        <v>20</v>
      </c>
      <c r="G6227" s="10">
        <v>22</v>
      </c>
      <c r="H6227" s="11">
        <f>SUMIFS(AA:AA,$A:$A,EOMONTH($A6227,-1),$B:$B,$B6227)</f>
        <v>186</v>
      </c>
      <c r="I6227" s="63">
        <f>ROUND(SUMIFS(AC:AC,$A:$A,EOMONTH($A6227,-1),$B:$B,$B6227),2)</f>
        <v>8.43</v>
      </c>
      <c r="J6227" s="11">
        <f>SUMIFS(AB:AB,$A:$A,EOMONTH($A6227,-1),$B:$B,$B6227)</f>
        <v>587.76</v>
      </c>
      <c r="K6227" s="13">
        <v>0</v>
      </c>
      <c r="L6227" s="25">
        <v>0</v>
      </c>
      <c r="M6227" s="15">
        <v>0</v>
      </c>
      <c r="N6227" s="14">
        <v>0</v>
      </c>
      <c r="O6227" s="16">
        <v>0</v>
      </c>
      <c r="P6227" s="16">
        <v>0</v>
      </c>
      <c r="Q6227" s="16">
        <v>0</v>
      </c>
      <c r="R6227" s="16">
        <f>Q6227*16.876/100</f>
        <v>0</v>
      </c>
      <c r="S6227" s="17">
        <f t="shared" si="679"/>
        <v>0</v>
      </c>
      <c r="T6227" s="16">
        <v>0</v>
      </c>
      <c r="U6227" s="18">
        <f t="shared" si="680"/>
        <v>4.0919999999999996</v>
      </c>
      <c r="V6227" s="18">
        <f t="shared" si="681"/>
        <v>0</v>
      </c>
      <c r="W6227" s="18">
        <f t="shared" si="682"/>
        <v>0</v>
      </c>
      <c r="X6227" s="27"/>
      <c r="Y6227" s="19">
        <f t="shared" si="683"/>
        <v>0</v>
      </c>
      <c r="Z6227" s="18">
        <f t="shared" si="684"/>
        <v>0</v>
      </c>
      <c r="AA6227" s="12">
        <v>186</v>
      </c>
      <c r="AB6227" s="12">
        <v>587.76</v>
      </c>
      <c r="AC6227" s="28">
        <f>+I6227+Y6227-Z6227</f>
        <v>8.43</v>
      </c>
      <c r="AD6227" s="20">
        <f t="shared" si="685"/>
        <v>0</v>
      </c>
      <c r="AE6227">
        <v>0</v>
      </c>
    </row>
    <row r="6228" spans="1:31" x14ac:dyDescent="0.25">
      <c r="A6228" s="9">
        <v>45291</v>
      </c>
      <c r="B6228" s="10" t="s">
        <v>647</v>
      </c>
      <c r="C6228" s="10" t="s">
        <v>603</v>
      </c>
      <c r="D6228" s="10" t="s">
        <v>40</v>
      </c>
      <c r="E6228" s="10" t="s">
        <v>30</v>
      </c>
      <c r="F6228" s="10">
        <v>35</v>
      </c>
      <c r="G6228" s="10">
        <v>38</v>
      </c>
      <c r="H6228" s="11">
        <f>SUMIFS(AA:AA,$A:$A,EOMONTH($A6228,-1),$B:$B,$B6228)</f>
        <v>912</v>
      </c>
      <c r="I6228" s="63">
        <f>ROUND(SUMIFS(AC:AC,$A:$A,EOMONTH($A6228,-1),$B:$B,$B6228),2)</f>
        <v>42.53</v>
      </c>
      <c r="J6228" s="11">
        <f>SUMIFS(AB:AB,$A:$A,EOMONTH($A6228,-1),$B:$B,$B6228)</f>
        <v>3748.32</v>
      </c>
      <c r="K6228" s="13">
        <v>0</v>
      </c>
      <c r="L6228" s="25">
        <v>0</v>
      </c>
      <c r="M6228" s="15">
        <v>0</v>
      </c>
      <c r="N6228" s="14">
        <v>0</v>
      </c>
      <c r="O6228" s="16">
        <v>143</v>
      </c>
      <c r="P6228" s="16">
        <v>726.44</v>
      </c>
      <c r="Q6228" s="16">
        <v>0</v>
      </c>
      <c r="R6228" s="16">
        <f>Q6228*16.876/100</f>
        <v>0</v>
      </c>
      <c r="S6228" s="17">
        <f t="shared" si="679"/>
        <v>0</v>
      </c>
      <c r="T6228" s="16">
        <v>0</v>
      </c>
      <c r="U6228" s="18">
        <f t="shared" si="680"/>
        <v>34.655999999999999</v>
      </c>
      <c r="V6228" s="18">
        <f t="shared" si="681"/>
        <v>0</v>
      </c>
      <c r="W6228" s="18">
        <f t="shared" si="682"/>
        <v>0</v>
      </c>
      <c r="X6228" s="27"/>
      <c r="Y6228" s="19">
        <f t="shared" si="683"/>
        <v>0</v>
      </c>
      <c r="Z6228" s="18">
        <f t="shared" si="684"/>
        <v>5.4340000000000002</v>
      </c>
      <c r="AA6228" s="12">
        <v>769</v>
      </c>
      <c r="AB6228" s="12">
        <v>3160.59</v>
      </c>
      <c r="AC6228" s="28">
        <f>+I6228+Y6228-Z6228</f>
        <v>37.096000000000004</v>
      </c>
      <c r="AD6228" s="20">
        <f t="shared" si="685"/>
        <v>0</v>
      </c>
      <c r="AE6228">
        <v>0</v>
      </c>
    </row>
    <row r="6229" spans="1:31" x14ac:dyDescent="0.25">
      <c r="A6229" s="9">
        <v>45291</v>
      </c>
      <c r="B6229" s="10" t="s">
        <v>648</v>
      </c>
      <c r="C6229" s="10" t="s">
        <v>603</v>
      </c>
      <c r="D6229" s="10" t="s">
        <v>40</v>
      </c>
      <c r="E6229" s="10" t="s">
        <v>30</v>
      </c>
      <c r="F6229" s="10">
        <v>60</v>
      </c>
      <c r="G6229" s="10">
        <v>65</v>
      </c>
      <c r="H6229" s="11">
        <f>SUMIFS(AA:AA,$A:$A,EOMONTH($A6229,-1),$B:$B,$B6229)</f>
        <v>-138</v>
      </c>
      <c r="I6229" s="63">
        <f>ROUND(SUMIFS(AC:AC,$A:$A,EOMONTH($A6229,-1),$B:$B,$B6229),2)</f>
        <v>-12.83</v>
      </c>
      <c r="J6229" s="11">
        <f>SUMIFS(AB:AB,$A:$A,EOMONTH($A6229,-1),$B:$B,$B6229)</f>
        <v>-907.51</v>
      </c>
      <c r="K6229" s="13">
        <v>0</v>
      </c>
      <c r="L6229" s="25">
        <v>0</v>
      </c>
      <c r="M6229" s="15">
        <v>0</v>
      </c>
      <c r="N6229" s="14">
        <v>0</v>
      </c>
      <c r="O6229" s="16">
        <v>132</v>
      </c>
      <c r="P6229" s="16">
        <v>1162.92</v>
      </c>
      <c r="Q6229" s="16">
        <v>0</v>
      </c>
      <c r="R6229" s="16">
        <f>Q6229*16.876/100</f>
        <v>0</v>
      </c>
      <c r="S6229" s="17">
        <f t="shared" si="679"/>
        <v>0</v>
      </c>
      <c r="T6229" s="16">
        <v>0</v>
      </c>
      <c r="U6229" s="18">
        <f t="shared" si="680"/>
        <v>-8.9700000000000006</v>
      </c>
      <c r="V6229" s="18">
        <f t="shared" si="681"/>
        <v>0</v>
      </c>
      <c r="W6229" s="18">
        <f t="shared" si="682"/>
        <v>0</v>
      </c>
      <c r="X6229" s="27"/>
      <c r="Y6229" s="19">
        <f t="shared" si="683"/>
        <v>0</v>
      </c>
      <c r="Z6229" s="18">
        <f t="shared" si="684"/>
        <v>8.58</v>
      </c>
      <c r="AA6229" s="12">
        <v>-270</v>
      </c>
      <c r="AB6229" s="12">
        <v>-2070.4299999999998</v>
      </c>
      <c r="AC6229" s="28">
        <f>+I6229+Y6229-Z6229</f>
        <v>-21.41</v>
      </c>
      <c r="AD6229" s="20">
        <f t="shared" si="685"/>
        <v>30</v>
      </c>
      <c r="AE6229">
        <v>30</v>
      </c>
    </row>
    <row r="6230" spans="1:31" x14ac:dyDescent="0.25">
      <c r="A6230" s="59">
        <v>45291</v>
      </c>
      <c r="B6230" s="60" t="s">
        <v>649</v>
      </c>
      <c r="C6230" s="60" t="s">
        <v>603</v>
      </c>
      <c r="D6230" s="60" t="s">
        <v>40</v>
      </c>
      <c r="E6230" s="60" t="s">
        <v>30</v>
      </c>
      <c r="F6230" s="10"/>
      <c r="G6230" s="10"/>
      <c r="H6230" s="11"/>
      <c r="I6230" s="63">
        <f>ROUND(SUMIFS(AC:AC,$A:$A,EOMONTH($A6230,-1),$B:$B,$B6230),2)</f>
        <v>-13.2</v>
      </c>
      <c r="J6230" s="11"/>
      <c r="K6230" s="13"/>
      <c r="L6230" s="25"/>
      <c r="M6230" s="15"/>
      <c r="N6230" s="14"/>
      <c r="O6230" s="16"/>
      <c r="P6230" s="16"/>
      <c r="Q6230" s="16"/>
      <c r="R6230" s="16"/>
      <c r="S6230" s="17">
        <f t="shared" si="679"/>
        <v>0</v>
      </c>
      <c r="T6230" s="16"/>
      <c r="U6230" s="18">
        <f t="shared" si="680"/>
        <v>0</v>
      </c>
      <c r="V6230" s="18">
        <f t="shared" si="681"/>
        <v>0</v>
      </c>
      <c r="W6230" s="18">
        <f t="shared" si="682"/>
        <v>0</v>
      </c>
      <c r="X6230" s="27"/>
      <c r="Y6230" s="19">
        <f t="shared" si="683"/>
        <v>0</v>
      </c>
      <c r="Z6230" s="18">
        <f t="shared" si="684"/>
        <v>0</v>
      </c>
      <c r="AA6230" s="12"/>
      <c r="AB6230" s="12"/>
      <c r="AC6230" s="28">
        <f>+I6230+Y6230-Z6230</f>
        <v>-13.2</v>
      </c>
      <c r="AD6230" s="20">
        <f t="shared" si="685"/>
        <v>20</v>
      </c>
      <c r="AE6230">
        <v>20</v>
      </c>
    </row>
    <row r="6231" spans="1:31" x14ac:dyDescent="0.25">
      <c r="A6231" s="9">
        <v>45291</v>
      </c>
      <c r="B6231" s="10" t="s">
        <v>650</v>
      </c>
      <c r="C6231" s="10" t="s">
        <v>603</v>
      </c>
      <c r="D6231" s="10" t="s">
        <v>40</v>
      </c>
      <c r="E6231" s="10" t="s">
        <v>30</v>
      </c>
      <c r="F6231" s="10">
        <v>90</v>
      </c>
      <c r="G6231" s="10">
        <v>98</v>
      </c>
      <c r="H6231" s="11">
        <f>SUMIFS(AA:AA,$A:$A,EOMONTH($A6231,-1),$B:$B,$B6231)</f>
        <v>8</v>
      </c>
      <c r="I6231" s="63">
        <f>ROUND(SUMIFS(AC:AC,$A:$A,EOMONTH($A6231,-1),$B:$B,$B6231),2)</f>
        <v>-6.27</v>
      </c>
      <c r="J6231" s="11">
        <f>SUMIFS(AB:AB,$A:$A,EOMONTH($A6231,-1),$B:$B,$B6231)</f>
        <v>67.75</v>
      </c>
      <c r="K6231" s="13">
        <v>0</v>
      </c>
      <c r="L6231" s="25">
        <v>0</v>
      </c>
      <c r="M6231" s="15">
        <v>0</v>
      </c>
      <c r="N6231" s="14">
        <v>0</v>
      </c>
      <c r="O6231" s="16">
        <v>0</v>
      </c>
      <c r="P6231" s="16">
        <v>0</v>
      </c>
      <c r="Q6231" s="16">
        <v>0</v>
      </c>
      <c r="R6231" s="16">
        <f>Q6231*16.876/100</f>
        <v>0</v>
      </c>
      <c r="S6231" s="17">
        <f t="shared" si="679"/>
        <v>0</v>
      </c>
      <c r="T6231" s="16">
        <v>0</v>
      </c>
      <c r="U6231" s="18">
        <f t="shared" si="680"/>
        <v>0.78400000000000003</v>
      </c>
      <c r="V6231" s="18">
        <f t="shared" si="681"/>
        <v>0</v>
      </c>
      <c r="W6231" s="18">
        <f t="shared" si="682"/>
        <v>0</v>
      </c>
      <c r="X6231" s="27"/>
      <c r="Y6231" s="19">
        <f t="shared" si="683"/>
        <v>0</v>
      </c>
      <c r="Z6231" s="18">
        <f t="shared" si="684"/>
        <v>0</v>
      </c>
      <c r="AA6231" s="12">
        <v>8</v>
      </c>
      <c r="AB6231" s="12">
        <v>67.75</v>
      </c>
      <c r="AC6231" s="28">
        <f>+I6231+Y6231-Z6231</f>
        <v>-6.27</v>
      </c>
      <c r="AD6231" s="20">
        <f t="shared" si="685"/>
        <v>10</v>
      </c>
      <c r="AE6231">
        <v>10</v>
      </c>
    </row>
    <row r="6232" spans="1:31" x14ac:dyDescent="0.25">
      <c r="A6232" s="9">
        <v>45291</v>
      </c>
      <c r="B6232" s="10" t="s">
        <v>758</v>
      </c>
      <c r="C6232" s="10" t="s">
        <v>554</v>
      </c>
      <c r="D6232" s="10" t="s">
        <v>29</v>
      </c>
      <c r="E6232" s="10" t="s">
        <v>30</v>
      </c>
      <c r="F6232" s="10"/>
      <c r="G6232" s="10">
        <v>0</v>
      </c>
      <c r="H6232" s="11">
        <f>SUMIFS(AA:AA,$A:$A,EOMONTH($A6232,-1),$B:$B,$B6232)</f>
        <v>19000</v>
      </c>
      <c r="I6232" s="63">
        <f>ROUND(SUMIFS(AC:AC,$A:$A,EOMONTH($A6232,-1),$B:$B,$B6232),2)</f>
        <v>0</v>
      </c>
      <c r="J6232" s="11">
        <f>SUMIFS(AB:AB,$A:$A,EOMONTH($A6232,-1),$B:$B,$B6232)</f>
        <v>6099</v>
      </c>
      <c r="K6232" s="13">
        <v>0</v>
      </c>
      <c r="L6232" s="25">
        <v>0</v>
      </c>
      <c r="M6232" s="15">
        <v>0</v>
      </c>
      <c r="N6232" s="14">
        <v>0</v>
      </c>
      <c r="O6232" s="16">
        <v>0</v>
      </c>
      <c r="P6232" s="16">
        <v>0</v>
      </c>
      <c r="Q6232" s="16">
        <v>0</v>
      </c>
      <c r="R6232" s="16">
        <f>Q6232*16.876/100</f>
        <v>0</v>
      </c>
      <c r="S6232" s="17">
        <f t="shared" si="679"/>
        <v>0</v>
      </c>
      <c r="T6232" s="16">
        <v>0</v>
      </c>
      <c r="U6232" s="18">
        <f t="shared" si="680"/>
        <v>0</v>
      </c>
      <c r="V6232" s="18">
        <f t="shared" si="681"/>
        <v>0</v>
      </c>
      <c r="W6232" s="18">
        <f t="shared" si="682"/>
        <v>0</v>
      </c>
      <c r="X6232" s="27"/>
      <c r="Y6232" s="19">
        <f t="shared" si="683"/>
        <v>0</v>
      </c>
      <c r="Z6232" s="18">
        <f t="shared" si="684"/>
        <v>0</v>
      </c>
      <c r="AA6232" s="12">
        <v>19000</v>
      </c>
      <c r="AB6232" s="12">
        <v>6099</v>
      </c>
      <c r="AC6232" s="28">
        <f>+I6232+Y6232-Z6232</f>
        <v>0</v>
      </c>
      <c r="AD6232" s="20">
        <f t="shared" si="685"/>
        <v>0</v>
      </c>
      <c r="AE6232">
        <v>0</v>
      </c>
    </row>
    <row r="6233" spans="1:31" x14ac:dyDescent="0.25">
      <c r="A6233" s="9">
        <v>45291</v>
      </c>
      <c r="B6233" s="10" t="s">
        <v>653</v>
      </c>
      <c r="C6233" s="10" t="s">
        <v>28</v>
      </c>
      <c r="D6233" s="10" t="s">
        <v>29</v>
      </c>
      <c r="E6233" s="10" t="s">
        <v>30</v>
      </c>
      <c r="F6233" s="10"/>
      <c r="G6233" s="10">
        <v>0</v>
      </c>
      <c r="H6233" s="11">
        <f>SUMIFS(AA:AA,$A:$A,EOMONTH($A6233,-1),$B:$B,$B6233)</f>
        <v>19830.16</v>
      </c>
      <c r="I6233" s="63">
        <f>ROUND(SUMIFS(AC:AC,$A:$A,EOMONTH($A6233,-1),$B:$B,$B6233),2)</f>
        <v>476.81</v>
      </c>
      <c r="J6233" s="11">
        <f>SUMIFS(AB:AB,$A:$A,EOMONTH($A6233,-1),$B:$B,$B6233)</f>
        <v>55249.55</v>
      </c>
      <c r="K6233" s="13">
        <v>0</v>
      </c>
      <c r="L6233" s="25">
        <v>0</v>
      </c>
      <c r="M6233" s="15">
        <v>0</v>
      </c>
      <c r="N6233" s="14">
        <v>0</v>
      </c>
      <c r="O6233" s="16">
        <v>0</v>
      </c>
      <c r="P6233" s="16">
        <v>0</v>
      </c>
      <c r="Q6233" s="16">
        <v>11844.85</v>
      </c>
      <c r="R6233" s="16">
        <f>Q6233*16.876/100</f>
        <v>1998.9368860000002</v>
      </c>
      <c r="S6233" s="17">
        <f t="shared" si="679"/>
        <v>13843.786886</v>
      </c>
      <c r="T6233" s="16">
        <v>33047.129999999997</v>
      </c>
      <c r="U6233" s="18">
        <f t="shared" si="680"/>
        <v>0</v>
      </c>
      <c r="V6233" s="18">
        <f t="shared" si="681"/>
        <v>0</v>
      </c>
      <c r="W6233" s="18">
        <f t="shared" si="682"/>
        <v>0</v>
      </c>
      <c r="X6233" s="27"/>
      <c r="Y6233" s="19">
        <f t="shared" si="683"/>
        <v>0</v>
      </c>
      <c r="Z6233" s="18">
        <f t="shared" si="684"/>
        <v>0</v>
      </c>
      <c r="AA6233" s="12">
        <v>7985.31</v>
      </c>
      <c r="AB6233" s="12">
        <v>22223.75</v>
      </c>
      <c r="AC6233" s="28">
        <f>+I6233+Y6233-Z6233</f>
        <v>476.81</v>
      </c>
      <c r="AD6233" s="20">
        <f t="shared" si="685"/>
        <v>0</v>
      </c>
      <c r="AE6233">
        <v>0</v>
      </c>
    </row>
    <row r="6234" spans="1:31" x14ac:dyDescent="0.25">
      <c r="A6234" s="9">
        <v>45291</v>
      </c>
      <c r="B6234" s="10" t="s">
        <v>658</v>
      </c>
      <c r="C6234" s="10" t="s">
        <v>282</v>
      </c>
      <c r="D6234" s="10" t="s">
        <v>29</v>
      </c>
      <c r="E6234" s="10" t="s">
        <v>30</v>
      </c>
      <c r="F6234" s="10"/>
      <c r="G6234" s="10">
        <v>0</v>
      </c>
      <c r="H6234" s="11">
        <f>SUMIFS(AA:AA,$A:$A,EOMONTH($A6234,-1),$B:$B,$B6234)</f>
        <v>605</v>
      </c>
      <c r="I6234" s="63">
        <f>ROUND(SUMIFS(AC:AC,$A:$A,EOMONTH($A6234,-1),$B:$B,$B6234),2)</f>
        <v>110.62</v>
      </c>
      <c r="J6234" s="11">
        <f>SUMIFS(AB:AB,$A:$A,EOMONTH($A6234,-1),$B:$B,$B6234)</f>
        <v>1464.03</v>
      </c>
      <c r="K6234" s="13">
        <v>0</v>
      </c>
      <c r="L6234" s="25">
        <v>0</v>
      </c>
      <c r="M6234" s="15">
        <v>0</v>
      </c>
      <c r="N6234" s="14">
        <v>0</v>
      </c>
      <c r="O6234" s="16">
        <v>0</v>
      </c>
      <c r="P6234" s="16">
        <v>0</v>
      </c>
      <c r="Q6234" s="16">
        <v>0</v>
      </c>
      <c r="R6234" s="16">
        <f>Q6234*16.876/100</f>
        <v>0</v>
      </c>
      <c r="S6234" s="17">
        <f t="shared" si="679"/>
        <v>0</v>
      </c>
      <c r="T6234" s="16">
        <v>0</v>
      </c>
      <c r="U6234" s="18">
        <f t="shared" si="680"/>
        <v>0</v>
      </c>
      <c r="V6234" s="18">
        <f t="shared" si="681"/>
        <v>0</v>
      </c>
      <c r="W6234" s="18">
        <f t="shared" si="682"/>
        <v>0</v>
      </c>
      <c r="X6234" s="27"/>
      <c r="Y6234" s="19">
        <f t="shared" si="683"/>
        <v>0</v>
      </c>
      <c r="Z6234" s="18">
        <f t="shared" si="684"/>
        <v>0</v>
      </c>
      <c r="AA6234" s="12">
        <v>605</v>
      </c>
      <c r="AB6234" s="12">
        <v>1464.03</v>
      </c>
      <c r="AC6234" s="28">
        <f>+I6234+Y6234-Z6234</f>
        <v>110.62</v>
      </c>
      <c r="AD6234" s="20">
        <f t="shared" si="685"/>
        <v>0</v>
      </c>
      <c r="AE6234">
        <v>0</v>
      </c>
    </row>
    <row r="6235" spans="1:31" x14ac:dyDescent="0.25">
      <c r="A6235" s="9">
        <v>45291</v>
      </c>
      <c r="B6235" s="10" t="s">
        <v>819</v>
      </c>
      <c r="C6235" s="10" t="s">
        <v>28</v>
      </c>
      <c r="D6235" s="10" t="s">
        <v>29</v>
      </c>
      <c r="E6235" s="10" t="s">
        <v>30</v>
      </c>
      <c r="F6235" s="10"/>
      <c r="G6235" s="10">
        <v>0</v>
      </c>
      <c r="H6235" s="11">
        <f>SUMIFS(AA:AA,$A:$A,EOMONTH($A6235,-1),$B:$B,$B6235)</f>
        <v>0</v>
      </c>
      <c r="I6235" s="63">
        <f>ROUND(SUMIFS(AC:AC,$A:$A,EOMONTH($A6235,-1),$B:$B,$B6235),2)</f>
        <v>0</v>
      </c>
      <c r="J6235" s="11">
        <f>SUMIFS(AB:AB,$A:$A,EOMONTH($A6235,-1),$B:$B,$B6235)</f>
        <v>0</v>
      </c>
      <c r="K6235" s="13">
        <v>0</v>
      </c>
      <c r="L6235" s="25">
        <v>0</v>
      </c>
      <c r="M6235" s="15">
        <v>700</v>
      </c>
      <c r="N6235" s="14">
        <v>11846.08</v>
      </c>
      <c r="O6235" s="16">
        <v>0</v>
      </c>
      <c r="P6235" s="16">
        <v>0</v>
      </c>
      <c r="Q6235" s="16">
        <v>0</v>
      </c>
      <c r="R6235" s="16">
        <f>Q6235*16.876/100</f>
        <v>0</v>
      </c>
      <c r="S6235" s="17">
        <f t="shared" si="679"/>
        <v>0</v>
      </c>
      <c r="T6235" s="16">
        <v>0</v>
      </c>
      <c r="U6235" s="18">
        <f t="shared" si="680"/>
        <v>0</v>
      </c>
      <c r="V6235" s="18">
        <f t="shared" si="681"/>
        <v>0</v>
      </c>
      <c r="W6235" s="18">
        <f t="shared" si="682"/>
        <v>0</v>
      </c>
      <c r="X6235" s="27"/>
      <c r="Y6235" s="19">
        <f t="shared" si="683"/>
        <v>0</v>
      </c>
      <c r="Z6235" s="18">
        <f t="shared" si="684"/>
        <v>0</v>
      </c>
      <c r="AA6235" s="12">
        <v>700</v>
      </c>
      <c r="AB6235" s="12">
        <v>11846.08</v>
      </c>
      <c r="AC6235" s="28">
        <f>+I6235+Y6235-Z6235</f>
        <v>0</v>
      </c>
      <c r="AD6235" s="20">
        <f t="shared" si="685"/>
        <v>0</v>
      </c>
      <c r="AE6235">
        <v>0</v>
      </c>
    </row>
    <row r="6236" spans="1:31" x14ac:dyDescent="0.25">
      <c r="A6236" s="9">
        <v>45291</v>
      </c>
      <c r="B6236" s="10" t="s">
        <v>661</v>
      </c>
      <c r="C6236" s="10" t="s">
        <v>554</v>
      </c>
      <c r="D6236" s="10" t="s">
        <v>29</v>
      </c>
      <c r="E6236" s="10" t="s">
        <v>539</v>
      </c>
      <c r="F6236" s="10"/>
      <c r="G6236" s="10">
        <v>0</v>
      </c>
      <c r="H6236" s="11">
        <f>SUMIFS(AA:AA,$A:$A,EOMONTH($A6236,-1),$B:$B,$B6236)</f>
        <v>30</v>
      </c>
      <c r="I6236" s="63">
        <f>ROUND(SUMIFS(AC:AC,$A:$A,EOMONTH($A6236,-1),$B:$B,$B6236),2)</f>
        <v>1.35</v>
      </c>
      <c r="J6236" s="11">
        <f>SUMIFS(AB:AB,$A:$A,EOMONTH($A6236,-1),$B:$B,$B6236)</f>
        <v>4140</v>
      </c>
      <c r="K6236" s="13">
        <v>0</v>
      </c>
      <c r="L6236" s="25">
        <v>0</v>
      </c>
      <c r="M6236" s="15">
        <v>0</v>
      </c>
      <c r="N6236" s="14">
        <v>0</v>
      </c>
      <c r="O6236" s="16">
        <v>0</v>
      </c>
      <c r="P6236" s="16">
        <v>0</v>
      </c>
      <c r="Q6236" s="16">
        <v>0</v>
      </c>
      <c r="R6236" s="16">
        <f>Q6236*16.876/100</f>
        <v>0</v>
      </c>
      <c r="S6236" s="17">
        <f t="shared" si="679"/>
        <v>0</v>
      </c>
      <c r="T6236" s="16">
        <v>0</v>
      </c>
      <c r="U6236" s="18">
        <f t="shared" si="680"/>
        <v>0</v>
      </c>
      <c r="V6236" s="18">
        <f t="shared" si="681"/>
        <v>0</v>
      </c>
      <c r="W6236" s="18">
        <f t="shared" si="682"/>
        <v>0</v>
      </c>
      <c r="X6236" s="27"/>
      <c r="Y6236" s="19">
        <f t="shared" si="683"/>
        <v>0</v>
      </c>
      <c r="Z6236" s="18">
        <f t="shared" si="684"/>
        <v>0</v>
      </c>
      <c r="AA6236" s="12">
        <v>30</v>
      </c>
      <c r="AB6236" s="12">
        <v>4140</v>
      </c>
      <c r="AC6236" s="28">
        <f>+I6236+Y6236-Z6236</f>
        <v>1.35</v>
      </c>
      <c r="AD6236" s="20">
        <f t="shared" si="685"/>
        <v>0</v>
      </c>
      <c r="AE6236">
        <v>0</v>
      </c>
    </row>
    <row r="6237" spans="1:31" x14ac:dyDescent="0.25">
      <c r="A6237" s="9">
        <v>45291</v>
      </c>
      <c r="B6237" s="10" t="s">
        <v>735</v>
      </c>
      <c r="C6237" s="10" t="s">
        <v>711</v>
      </c>
      <c r="D6237" s="10" t="s">
        <v>29</v>
      </c>
      <c r="E6237" s="10" t="s">
        <v>539</v>
      </c>
      <c r="F6237" s="10"/>
      <c r="G6237" s="10">
        <v>0</v>
      </c>
      <c r="H6237" s="11">
        <f>SUMIFS(AA:AA,$A:$A,EOMONTH($A6237,-1),$B:$B,$B6237)</f>
        <v>-363.35</v>
      </c>
      <c r="I6237" s="63">
        <f>ROUND(SUMIFS(AC:AC,$A:$A,EOMONTH($A6237,-1),$B:$B,$B6237),2)</f>
        <v>0</v>
      </c>
      <c r="J6237" s="11">
        <f>SUMIFS(AB:AB,$A:$A,EOMONTH($A6237,-1),$B:$B,$B6237)</f>
        <v>-38274.730000000003</v>
      </c>
      <c r="K6237" s="13">
        <v>0</v>
      </c>
      <c r="L6237" s="25">
        <v>0</v>
      </c>
      <c r="M6237" s="15">
        <v>0</v>
      </c>
      <c r="N6237" s="14">
        <v>0</v>
      </c>
      <c r="O6237" s="16">
        <v>0</v>
      </c>
      <c r="P6237" s="16">
        <v>0</v>
      </c>
      <c r="Q6237" s="16">
        <v>0</v>
      </c>
      <c r="R6237" s="16">
        <f>Q6237*16.876/100</f>
        <v>0</v>
      </c>
      <c r="S6237" s="17">
        <f t="shared" si="679"/>
        <v>0</v>
      </c>
      <c r="T6237" s="16">
        <v>0</v>
      </c>
      <c r="U6237" s="18">
        <f t="shared" si="680"/>
        <v>0</v>
      </c>
      <c r="V6237" s="18">
        <f t="shared" si="681"/>
        <v>0</v>
      </c>
      <c r="W6237" s="18">
        <f t="shared" si="682"/>
        <v>0</v>
      </c>
      <c r="X6237" s="27"/>
      <c r="Y6237" s="19">
        <f t="shared" si="683"/>
        <v>0</v>
      </c>
      <c r="Z6237" s="18">
        <f t="shared" si="684"/>
        <v>0</v>
      </c>
      <c r="AA6237" s="12">
        <v>-363.35</v>
      </c>
      <c r="AB6237" s="12">
        <v>-38274.730000000003</v>
      </c>
      <c r="AC6237" s="28">
        <f>+I6237+Y6237-Z6237</f>
        <v>0</v>
      </c>
      <c r="AD6237" s="20">
        <f t="shared" si="685"/>
        <v>0</v>
      </c>
      <c r="AE6237">
        <v>0</v>
      </c>
    </row>
    <row r="6238" spans="1:31" x14ac:dyDescent="0.25">
      <c r="A6238" s="9">
        <v>45291</v>
      </c>
      <c r="B6238" s="10" t="s">
        <v>668</v>
      </c>
      <c r="C6238" s="10" t="s">
        <v>669</v>
      </c>
      <c r="D6238" s="10" t="s">
        <v>29</v>
      </c>
      <c r="E6238" s="10" t="s">
        <v>30</v>
      </c>
      <c r="F6238" s="10"/>
      <c r="G6238" s="10">
        <v>0</v>
      </c>
      <c r="H6238" s="11">
        <f>SUMIFS(AA:AA,$A:$A,EOMONTH($A6238,-1),$B:$B,$B6238)</f>
        <v>-9849</v>
      </c>
      <c r="I6238" s="63">
        <f>ROUND(SUMIFS(AC:AC,$A:$A,EOMONTH($A6238,-1),$B:$B,$B6238),2)</f>
        <v>0</v>
      </c>
      <c r="J6238" s="11">
        <f>SUMIFS(AB:AB,$A:$A,EOMONTH($A6238,-1),$B:$B,$B6238)</f>
        <v>-15309.03</v>
      </c>
      <c r="K6238" s="13">
        <v>15000</v>
      </c>
      <c r="L6238" s="25">
        <v>31500</v>
      </c>
      <c r="M6238" s="15">
        <v>0</v>
      </c>
      <c r="N6238" s="14">
        <v>0</v>
      </c>
      <c r="O6238" s="16">
        <v>0</v>
      </c>
      <c r="P6238" s="16">
        <v>0</v>
      </c>
      <c r="Q6238" s="16">
        <v>5873</v>
      </c>
      <c r="R6238" s="16">
        <f>Q6238*16.876/100</f>
        <v>991.12748000000011</v>
      </c>
      <c r="S6238" s="17">
        <f t="shared" si="679"/>
        <v>6864.1274800000001</v>
      </c>
      <c r="T6238" s="16">
        <v>12333.3</v>
      </c>
      <c r="U6238" s="18">
        <f t="shared" si="680"/>
        <v>0</v>
      </c>
      <c r="V6238" s="18">
        <f t="shared" si="681"/>
        <v>0</v>
      </c>
      <c r="W6238" s="18">
        <f t="shared" si="682"/>
        <v>0</v>
      </c>
      <c r="X6238" s="27"/>
      <c r="Y6238" s="19">
        <f t="shared" si="683"/>
        <v>0</v>
      </c>
      <c r="Z6238" s="18">
        <f t="shared" si="684"/>
        <v>0</v>
      </c>
      <c r="AA6238" s="12">
        <v>-722</v>
      </c>
      <c r="AB6238" s="12">
        <v>3857.67</v>
      </c>
      <c r="AC6238" s="28">
        <f>+I6238+Y6238-Z6238</f>
        <v>0</v>
      </c>
      <c r="AD6238" s="20">
        <f t="shared" si="685"/>
        <v>0</v>
      </c>
      <c r="AE6238">
        <v>0</v>
      </c>
    </row>
    <row r="6239" spans="1:31" x14ac:dyDescent="0.25">
      <c r="A6239" s="9">
        <v>45291</v>
      </c>
      <c r="B6239" s="10" t="s">
        <v>670</v>
      </c>
      <c r="C6239" s="10" t="s">
        <v>669</v>
      </c>
      <c r="D6239" s="10" t="s">
        <v>29</v>
      </c>
      <c r="E6239" s="10" t="s">
        <v>30</v>
      </c>
      <c r="F6239" s="10"/>
      <c r="G6239" s="10">
        <v>0</v>
      </c>
      <c r="H6239" s="11">
        <f>SUMIFS(AA:AA,$A:$A,EOMONTH($A6239,-1),$B:$B,$B6239)</f>
        <v>826</v>
      </c>
      <c r="I6239" s="63">
        <f>ROUND(SUMIFS(AC:AC,$A:$A,EOMONTH($A6239,-1),$B:$B,$B6239),2)</f>
        <v>143.76</v>
      </c>
      <c r="J6239" s="11">
        <f>SUMIFS(AB:AB,$A:$A,EOMONTH($A6239,-1),$B:$B,$B6239)</f>
        <v>6468.3</v>
      </c>
      <c r="K6239" s="13">
        <v>15000</v>
      </c>
      <c r="L6239" s="25">
        <v>36000</v>
      </c>
      <c r="M6239" s="15">
        <v>0</v>
      </c>
      <c r="N6239" s="14">
        <v>0</v>
      </c>
      <c r="O6239" s="16">
        <v>0</v>
      </c>
      <c r="P6239" s="16">
        <v>0</v>
      </c>
      <c r="Q6239" s="16">
        <v>4040</v>
      </c>
      <c r="R6239" s="16">
        <f>Q6239*16.876/100</f>
        <v>681.79040000000009</v>
      </c>
      <c r="S6239" s="17">
        <f t="shared" si="679"/>
        <v>4721.7903999999999</v>
      </c>
      <c r="T6239" s="16">
        <v>9655.6</v>
      </c>
      <c r="U6239" s="18">
        <f t="shared" si="680"/>
        <v>0</v>
      </c>
      <c r="V6239" s="18">
        <f t="shared" si="681"/>
        <v>0</v>
      </c>
      <c r="W6239" s="18">
        <f t="shared" si="682"/>
        <v>0</v>
      </c>
      <c r="X6239" s="27"/>
      <c r="Y6239" s="19">
        <f t="shared" si="683"/>
        <v>0</v>
      </c>
      <c r="Z6239" s="18">
        <f t="shared" si="684"/>
        <v>0</v>
      </c>
      <c r="AA6239" s="12">
        <v>11786</v>
      </c>
      <c r="AB6239" s="12">
        <v>32792.76</v>
      </c>
      <c r="AC6239" s="28">
        <f>+I6239+Y6239-Z6239</f>
        <v>143.76</v>
      </c>
      <c r="AD6239" s="20">
        <f t="shared" si="685"/>
        <v>0</v>
      </c>
      <c r="AE6239">
        <v>0</v>
      </c>
    </row>
    <row r="6240" spans="1:31" x14ac:dyDescent="0.25">
      <c r="A6240" s="9">
        <v>45291</v>
      </c>
      <c r="B6240" s="10" t="s">
        <v>799</v>
      </c>
      <c r="C6240" s="10" t="s">
        <v>673</v>
      </c>
      <c r="D6240" s="10" t="s">
        <v>40</v>
      </c>
      <c r="E6240" s="10" t="s">
        <v>30</v>
      </c>
      <c r="F6240" s="10">
        <v>170</v>
      </c>
      <c r="G6240" s="10">
        <v>185</v>
      </c>
      <c r="H6240" s="11">
        <f>SUMIFS(AA:AA,$A:$A,EOMONTH($A6240,-1),$B:$B,$B6240)</f>
        <v>66</v>
      </c>
      <c r="I6240" s="63">
        <f>ROUND(SUMIFS(AC:AC,$A:$A,EOMONTH($A6240,-1),$B:$B,$B6240),2)</f>
        <v>61.32</v>
      </c>
      <c r="J6240" s="11">
        <f>SUMIFS(AB:AB,$A:$A,EOMONTH($A6240,-1),$B:$B,$B6240)</f>
        <v>2065.06</v>
      </c>
      <c r="K6240" s="13">
        <v>0</v>
      </c>
      <c r="L6240" s="25">
        <v>0</v>
      </c>
      <c r="M6240" s="15">
        <v>0</v>
      </c>
      <c r="N6240" s="14">
        <v>0</v>
      </c>
      <c r="O6240" s="16">
        <v>0</v>
      </c>
      <c r="P6240" s="16">
        <v>0</v>
      </c>
      <c r="Q6240" s="16">
        <v>0</v>
      </c>
      <c r="R6240" s="16">
        <f>Q6240*16.876/100</f>
        <v>0</v>
      </c>
      <c r="S6240" s="17">
        <f t="shared" si="679"/>
        <v>0</v>
      </c>
      <c r="T6240" s="16">
        <v>0</v>
      </c>
      <c r="U6240" s="18">
        <f t="shared" si="680"/>
        <v>12.21</v>
      </c>
      <c r="V6240" s="18">
        <f t="shared" si="681"/>
        <v>0</v>
      </c>
      <c r="W6240" s="18">
        <f t="shared" si="682"/>
        <v>0</v>
      </c>
      <c r="X6240" s="27"/>
      <c r="Y6240" s="19">
        <f t="shared" si="683"/>
        <v>0</v>
      </c>
      <c r="Z6240" s="18">
        <f t="shared" si="684"/>
        <v>0</v>
      </c>
      <c r="AA6240" s="12">
        <v>66</v>
      </c>
      <c r="AB6240" s="12">
        <v>2065.06</v>
      </c>
      <c r="AC6240" s="28">
        <f>+I6240+Y6240-Z6240</f>
        <v>61.32</v>
      </c>
      <c r="AD6240" s="20">
        <f t="shared" si="685"/>
        <v>0</v>
      </c>
      <c r="AE6240">
        <v>0</v>
      </c>
    </row>
    <row r="6241" spans="1:31" x14ac:dyDescent="0.25">
      <c r="A6241" s="9">
        <v>45291</v>
      </c>
      <c r="B6241" s="10" t="s">
        <v>672</v>
      </c>
      <c r="C6241" s="10" t="s">
        <v>673</v>
      </c>
      <c r="D6241" s="10" t="s">
        <v>29</v>
      </c>
      <c r="E6241" s="10" t="s">
        <v>30</v>
      </c>
      <c r="F6241" s="10"/>
      <c r="G6241" s="10">
        <v>0</v>
      </c>
      <c r="H6241" s="11">
        <f>SUMIFS(AA:AA,$A:$A,EOMONTH($A6241,-1),$B:$B,$B6241)</f>
        <v>-11</v>
      </c>
      <c r="I6241" s="63">
        <f>ROUND(SUMIFS(AC:AC,$A:$A,EOMONTH($A6241,-1),$B:$B,$B6241),2)</f>
        <v>0</v>
      </c>
      <c r="J6241" s="11">
        <f>SUMIFS(AB:AB,$A:$A,EOMONTH($A6241,-1),$B:$B,$B6241)</f>
        <v>-349.87</v>
      </c>
      <c r="K6241" s="13">
        <v>0</v>
      </c>
      <c r="L6241" s="25">
        <v>0</v>
      </c>
      <c r="M6241" s="15">
        <v>0</v>
      </c>
      <c r="N6241" s="14">
        <v>0</v>
      </c>
      <c r="O6241" s="16">
        <v>0</v>
      </c>
      <c r="P6241" s="16">
        <v>0</v>
      </c>
      <c r="Q6241" s="16">
        <v>0</v>
      </c>
      <c r="R6241" s="16">
        <f>Q6241*16.876/100</f>
        <v>0</v>
      </c>
      <c r="S6241" s="17">
        <f t="shared" si="679"/>
        <v>0</v>
      </c>
      <c r="T6241" s="16">
        <v>0</v>
      </c>
      <c r="U6241" s="18">
        <f t="shared" si="680"/>
        <v>0</v>
      </c>
      <c r="V6241" s="18">
        <f t="shared" si="681"/>
        <v>0</v>
      </c>
      <c r="W6241" s="18">
        <f t="shared" si="682"/>
        <v>0</v>
      </c>
      <c r="X6241" s="27"/>
      <c r="Y6241" s="19">
        <f t="shared" si="683"/>
        <v>0</v>
      </c>
      <c r="Z6241" s="18">
        <f t="shared" si="684"/>
        <v>0</v>
      </c>
      <c r="AA6241" s="12">
        <v>-11</v>
      </c>
      <c r="AB6241" s="12">
        <v>-349.87</v>
      </c>
      <c r="AC6241" s="28">
        <f>+I6241+Y6241-Z6241</f>
        <v>0</v>
      </c>
      <c r="AD6241" s="20">
        <f t="shared" si="685"/>
        <v>0</v>
      </c>
      <c r="AE6241">
        <v>0</v>
      </c>
    </row>
    <row r="6242" spans="1:31" x14ac:dyDescent="0.25">
      <c r="A6242" s="9">
        <v>45291</v>
      </c>
      <c r="B6242" s="10" t="s">
        <v>674</v>
      </c>
      <c r="C6242" s="10" t="s">
        <v>673</v>
      </c>
      <c r="D6242" s="10" t="s">
        <v>40</v>
      </c>
      <c r="E6242" s="10" t="s">
        <v>30</v>
      </c>
      <c r="F6242" s="10">
        <v>65</v>
      </c>
      <c r="G6242" s="10">
        <v>71</v>
      </c>
      <c r="H6242" s="11">
        <f>SUMIFS(AA:AA,$A:$A,EOMONTH($A6242,-1),$B:$B,$B6242)</f>
        <v>235</v>
      </c>
      <c r="I6242" s="63">
        <f>ROUND(SUMIFS(AC:AC,$A:$A,EOMONTH($A6242,-1),$B:$B,$B6242),2)</f>
        <v>35.979999999999997</v>
      </c>
      <c r="J6242" s="11">
        <f>SUMIFS(AB:AB,$A:$A,EOMONTH($A6242,-1),$B:$B,$B6242)</f>
        <v>1532.57</v>
      </c>
      <c r="K6242" s="13">
        <v>0</v>
      </c>
      <c r="L6242" s="25">
        <v>0</v>
      </c>
      <c r="M6242" s="15">
        <v>0</v>
      </c>
      <c r="N6242" s="14">
        <v>0</v>
      </c>
      <c r="O6242" s="16">
        <v>0</v>
      </c>
      <c r="P6242" s="16">
        <v>0</v>
      </c>
      <c r="Q6242" s="16">
        <v>0</v>
      </c>
      <c r="R6242" s="16">
        <f>Q6242*16.876/100</f>
        <v>0</v>
      </c>
      <c r="S6242" s="17">
        <f t="shared" si="679"/>
        <v>0</v>
      </c>
      <c r="T6242" s="16">
        <v>0</v>
      </c>
      <c r="U6242" s="18">
        <f t="shared" si="680"/>
        <v>16.684999999999999</v>
      </c>
      <c r="V6242" s="18">
        <f t="shared" si="681"/>
        <v>0</v>
      </c>
      <c r="W6242" s="18">
        <f t="shared" si="682"/>
        <v>0</v>
      </c>
      <c r="X6242" s="27"/>
      <c r="Y6242" s="19">
        <f t="shared" si="683"/>
        <v>0</v>
      </c>
      <c r="Z6242" s="18">
        <f t="shared" si="684"/>
        <v>0</v>
      </c>
      <c r="AA6242" s="12">
        <v>235</v>
      </c>
      <c r="AB6242" s="12">
        <v>1532.57</v>
      </c>
      <c r="AC6242" s="28">
        <f>+I6242+Y6242-Z6242</f>
        <v>35.979999999999997</v>
      </c>
      <c r="AD6242" s="20">
        <f t="shared" si="685"/>
        <v>0</v>
      </c>
      <c r="AE6242">
        <v>0</v>
      </c>
    </row>
    <row r="6243" spans="1:31" x14ac:dyDescent="0.25">
      <c r="A6243" s="9">
        <v>45291</v>
      </c>
      <c r="B6243" s="10" t="s">
        <v>675</v>
      </c>
      <c r="C6243" s="10" t="s">
        <v>673</v>
      </c>
      <c r="D6243" s="10" t="s">
        <v>40</v>
      </c>
      <c r="E6243" s="10" t="s">
        <v>30</v>
      </c>
      <c r="F6243" s="10">
        <v>70</v>
      </c>
      <c r="G6243" s="10">
        <v>76</v>
      </c>
      <c r="H6243" s="11">
        <f>SUMIFS(AA:AA,$A:$A,EOMONTH($A6243,-1),$B:$B,$B6243)</f>
        <v>325</v>
      </c>
      <c r="I6243" s="63">
        <f>ROUND(SUMIFS(AC:AC,$A:$A,EOMONTH($A6243,-1),$B:$B,$B6243),2)</f>
        <v>255.97</v>
      </c>
      <c r="J6243" s="11">
        <f>SUMIFS(AB:AB,$A:$A,EOMONTH($A6243,-1),$B:$B,$B6243)</f>
        <v>2256.1799999999998</v>
      </c>
      <c r="K6243" s="13">
        <v>0</v>
      </c>
      <c r="L6243" s="25">
        <v>0</v>
      </c>
      <c r="M6243" s="15">
        <v>14005</v>
      </c>
      <c r="N6243" s="14">
        <v>99304.54</v>
      </c>
      <c r="O6243" s="16">
        <v>14030</v>
      </c>
      <c r="P6243" s="16">
        <v>177339.2</v>
      </c>
      <c r="Q6243" s="16">
        <v>0</v>
      </c>
      <c r="R6243" s="16">
        <f>Q6243*16.876/100</f>
        <v>0</v>
      </c>
      <c r="S6243" s="17">
        <f t="shared" si="679"/>
        <v>0</v>
      </c>
      <c r="T6243" s="16">
        <v>0</v>
      </c>
      <c r="U6243" s="18">
        <f t="shared" si="680"/>
        <v>24.7</v>
      </c>
      <c r="V6243" s="18">
        <f t="shared" si="681"/>
        <v>980.35</v>
      </c>
      <c r="W6243" s="18">
        <f t="shared" si="682"/>
        <v>164.59096150000002</v>
      </c>
      <c r="X6243" s="27"/>
      <c r="Y6243" s="19">
        <f t="shared" si="683"/>
        <v>1144.9409615</v>
      </c>
      <c r="Z6243" s="18">
        <f t="shared" si="684"/>
        <v>1066.28</v>
      </c>
      <c r="AA6243" s="12">
        <v>300</v>
      </c>
      <c r="AB6243" s="12">
        <v>2151.83</v>
      </c>
      <c r="AC6243" s="28">
        <f>+I6243+Y6243-Z6243</f>
        <v>334.63096150000001</v>
      </c>
      <c r="AD6243" s="20">
        <f t="shared" si="685"/>
        <v>0</v>
      </c>
      <c r="AE6243">
        <v>0</v>
      </c>
    </row>
    <row r="6244" spans="1:31" x14ac:dyDescent="0.25">
      <c r="A6244" s="9">
        <v>45291</v>
      </c>
      <c r="B6244" s="10" t="s">
        <v>676</v>
      </c>
      <c r="C6244" s="10" t="s">
        <v>673</v>
      </c>
      <c r="D6244" s="10" t="s">
        <v>40</v>
      </c>
      <c r="E6244" s="10" t="s">
        <v>30</v>
      </c>
      <c r="F6244" s="10">
        <v>275</v>
      </c>
      <c r="G6244" s="10">
        <v>300</v>
      </c>
      <c r="H6244" s="11">
        <f>SUMIFS(AA:AA,$A:$A,EOMONTH($A6244,-1),$B:$B,$B6244)</f>
        <v>-5</v>
      </c>
      <c r="I6244" s="63">
        <f>ROUND(SUMIFS(AC:AC,$A:$A,EOMONTH($A6244,-1),$B:$B,$B6244),2)</f>
        <v>9.61</v>
      </c>
      <c r="J6244" s="11">
        <f>SUMIFS(AB:AB,$A:$A,EOMONTH($A6244,-1),$B:$B,$B6244)</f>
        <v>-68.78</v>
      </c>
      <c r="K6244" s="13">
        <v>0</v>
      </c>
      <c r="L6244" s="25">
        <v>0</v>
      </c>
      <c r="M6244" s="15">
        <v>0</v>
      </c>
      <c r="N6244" s="14">
        <v>0</v>
      </c>
      <c r="O6244" s="16">
        <v>0</v>
      </c>
      <c r="P6244" s="16">
        <v>0</v>
      </c>
      <c r="Q6244" s="16">
        <v>0</v>
      </c>
      <c r="R6244" s="16">
        <f>Q6244*16.876/100</f>
        <v>0</v>
      </c>
      <c r="S6244" s="17">
        <f t="shared" si="679"/>
        <v>0</v>
      </c>
      <c r="T6244" s="16">
        <v>0</v>
      </c>
      <c r="U6244" s="18">
        <f t="shared" si="680"/>
        <v>-1.5</v>
      </c>
      <c r="V6244" s="18">
        <f t="shared" si="681"/>
        <v>0</v>
      </c>
      <c r="W6244" s="18">
        <f t="shared" si="682"/>
        <v>0</v>
      </c>
      <c r="X6244" s="27"/>
      <c r="Y6244" s="19">
        <f t="shared" si="683"/>
        <v>0</v>
      </c>
      <c r="Z6244" s="18">
        <f t="shared" si="684"/>
        <v>0</v>
      </c>
      <c r="AA6244" s="12">
        <v>-5</v>
      </c>
      <c r="AB6244" s="12">
        <v>-68.78</v>
      </c>
      <c r="AC6244" s="28">
        <f>+I6244+Y6244-Z6244</f>
        <v>9.61</v>
      </c>
      <c r="AD6244" s="20">
        <f t="shared" si="685"/>
        <v>0</v>
      </c>
      <c r="AE6244">
        <v>0</v>
      </c>
    </row>
    <row r="6245" spans="1:31" x14ac:dyDescent="0.25">
      <c r="A6245" s="9">
        <v>45291</v>
      </c>
      <c r="B6245" s="10" t="s">
        <v>677</v>
      </c>
      <c r="C6245" s="10" t="s">
        <v>673</v>
      </c>
      <c r="D6245" s="10" t="s">
        <v>40</v>
      </c>
      <c r="E6245" s="10" t="s">
        <v>30</v>
      </c>
      <c r="F6245" s="10">
        <v>185</v>
      </c>
      <c r="G6245" s="10">
        <v>202</v>
      </c>
      <c r="H6245" s="11">
        <f>SUMIFS(AA:AA,$A:$A,EOMONTH($A6245,-1),$B:$B,$B6245)</f>
        <v>272</v>
      </c>
      <c r="I6245" s="63">
        <f>ROUND(SUMIFS(AC:AC,$A:$A,EOMONTH($A6245,-1),$B:$B,$B6245),2)</f>
        <v>346.82</v>
      </c>
      <c r="J6245" s="11">
        <f>SUMIFS(AB:AB,$A:$A,EOMONTH($A6245,-1),$B:$B,$B6245)</f>
        <v>5461.13</v>
      </c>
      <c r="K6245" s="13">
        <v>0</v>
      </c>
      <c r="L6245" s="25">
        <v>0</v>
      </c>
      <c r="M6245" s="15">
        <v>16182</v>
      </c>
      <c r="N6245" s="14">
        <v>303574.49</v>
      </c>
      <c r="O6245" s="16">
        <v>12500</v>
      </c>
      <c r="P6245" s="16">
        <v>330750</v>
      </c>
      <c r="Q6245" s="16">
        <v>0</v>
      </c>
      <c r="R6245" s="16">
        <f>Q6245*16.876/100</f>
        <v>0</v>
      </c>
      <c r="S6245" s="17">
        <f t="shared" si="679"/>
        <v>0</v>
      </c>
      <c r="T6245" s="16">
        <v>0</v>
      </c>
      <c r="U6245" s="18">
        <f t="shared" si="680"/>
        <v>54.944000000000003</v>
      </c>
      <c r="V6245" s="18">
        <f t="shared" si="681"/>
        <v>2993.67</v>
      </c>
      <c r="W6245" s="18">
        <f t="shared" si="682"/>
        <v>502.60725630000007</v>
      </c>
      <c r="X6245" s="27"/>
      <c r="Y6245" s="19">
        <f t="shared" si="683"/>
        <v>3496.2772563000003</v>
      </c>
      <c r="Z6245" s="18">
        <f t="shared" si="684"/>
        <v>2525</v>
      </c>
      <c r="AA6245" s="12">
        <v>3954</v>
      </c>
      <c r="AB6245" s="12">
        <v>74450.009999999995</v>
      </c>
      <c r="AC6245" s="28">
        <f>+I6245+Y6245-Z6245</f>
        <v>1318.0972563000005</v>
      </c>
      <c r="AD6245" s="20">
        <f t="shared" si="685"/>
        <v>0</v>
      </c>
      <c r="AE6245">
        <v>0</v>
      </c>
    </row>
    <row r="6246" spans="1:31" x14ac:dyDescent="0.25">
      <c r="A6246" s="9">
        <v>45291</v>
      </c>
      <c r="B6246" s="10" t="s">
        <v>680</v>
      </c>
      <c r="C6246" s="10" t="s">
        <v>681</v>
      </c>
      <c r="D6246" s="10" t="s">
        <v>29</v>
      </c>
      <c r="E6246" s="10" t="s">
        <v>539</v>
      </c>
      <c r="F6246" s="10"/>
      <c r="G6246" s="10">
        <v>0</v>
      </c>
      <c r="H6246" s="11">
        <f>SUMIFS(AA:AA,$A:$A,EOMONTH($A6246,-1),$B:$B,$B6246)</f>
        <v>100</v>
      </c>
      <c r="I6246" s="63">
        <f>ROUND(SUMIFS(AC:AC,$A:$A,EOMONTH($A6246,-1),$B:$B,$B6246),2)</f>
        <v>4.51</v>
      </c>
      <c r="J6246" s="11">
        <f>SUMIFS(AB:AB,$A:$A,EOMONTH($A6246,-1),$B:$B,$B6246)</f>
        <v>7900</v>
      </c>
      <c r="K6246" s="13">
        <v>0</v>
      </c>
      <c r="L6246" s="25">
        <v>0</v>
      </c>
      <c r="M6246" s="15">
        <v>0</v>
      </c>
      <c r="N6246" s="14">
        <v>0</v>
      </c>
      <c r="O6246" s="16">
        <v>0</v>
      </c>
      <c r="P6246" s="16">
        <v>0</v>
      </c>
      <c r="Q6246" s="16">
        <v>0</v>
      </c>
      <c r="R6246" s="16">
        <f>Q6246*16.876/100</f>
        <v>0</v>
      </c>
      <c r="S6246" s="17">
        <f t="shared" si="679"/>
        <v>0</v>
      </c>
      <c r="T6246" s="16">
        <v>0</v>
      </c>
      <c r="U6246" s="18">
        <f t="shared" si="680"/>
        <v>0</v>
      </c>
      <c r="V6246" s="18">
        <f t="shared" si="681"/>
        <v>0</v>
      </c>
      <c r="W6246" s="18">
        <f t="shared" si="682"/>
        <v>0</v>
      </c>
      <c r="X6246" s="27"/>
      <c r="Y6246" s="19">
        <f t="shared" si="683"/>
        <v>0</v>
      </c>
      <c r="Z6246" s="18">
        <f t="shared" si="684"/>
        <v>0</v>
      </c>
      <c r="AA6246" s="12">
        <v>100</v>
      </c>
      <c r="AB6246" s="12">
        <v>7900</v>
      </c>
      <c r="AC6246" s="28">
        <f>+I6246+Y6246-Z6246</f>
        <v>4.51</v>
      </c>
      <c r="AD6246" s="20">
        <f t="shared" si="685"/>
        <v>0</v>
      </c>
      <c r="AE6246">
        <v>0</v>
      </c>
    </row>
    <row r="6247" spans="1:31" x14ac:dyDescent="0.25">
      <c r="A6247" s="9">
        <v>45291</v>
      </c>
      <c r="B6247" s="10" t="s">
        <v>736</v>
      </c>
      <c r="C6247" s="10" t="s">
        <v>282</v>
      </c>
      <c r="D6247" s="10" t="s">
        <v>29</v>
      </c>
      <c r="E6247" s="10" t="s">
        <v>30</v>
      </c>
      <c r="F6247" s="10"/>
      <c r="G6247" s="10">
        <v>0</v>
      </c>
      <c r="H6247" s="11">
        <f>SUMIFS(AA:AA,$A:$A,EOMONTH($A6247,-1),$B:$B,$B6247)</f>
        <v>885</v>
      </c>
      <c r="I6247" s="63">
        <f>ROUND(SUMIFS(AC:AC,$A:$A,EOMONTH($A6247,-1),$B:$B,$B6247),2)</f>
        <v>0</v>
      </c>
      <c r="J6247" s="11">
        <f>SUMIFS(AB:AB,$A:$A,EOMONTH($A6247,-1),$B:$B,$B6247)</f>
        <v>693.69</v>
      </c>
      <c r="K6247" s="13">
        <v>0</v>
      </c>
      <c r="L6247" s="25">
        <v>0</v>
      </c>
      <c r="M6247" s="15">
        <v>2700</v>
      </c>
      <c r="N6247" s="14">
        <v>2069.79</v>
      </c>
      <c r="O6247" s="16">
        <v>0</v>
      </c>
      <c r="P6247" s="16">
        <v>0</v>
      </c>
      <c r="Q6247" s="16">
        <v>0</v>
      </c>
      <c r="R6247" s="16">
        <f>Q6247*16.876/100</f>
        <v>0</v>
      </c>
      <c r="S6247" s="17">
        <f t="shared" si="679"/>
        <v>0</v>
      </c>
      <c r="T6247" s="16">
        <v>0</v>
      </c>
      <c r="U6247" s="18">
        <f t="shared" si="680"/>
        <v>0</v>
      </c>
      <c r="V6247" s="18">
        <f t="shared" si="681"/>
        <v>0</v>
      </c>
      <c r="W6247" s="18">
        <f t="shared" si="682"/>
        <v>0</v>
      </c>
      <c r="X6247" s="27"/>
      <c r="Y6247" s="19">
        <f t="shared" si="683"/>
        <v>0</v>
      </c>
      <c r="Z6247" s="18">
        <f t="shared" si="684"/>
        <v>0</v>
      </c>
      <c r="AA6247" s="12">
        <v>3585</v>
      </c>
      <c r="AB6247" s="12">
        <v>2763.48</v>
      </c>
      <c r="AC6247" s="28">
        <f>+I6247+Y6247-Z6247</f>
        <v>0</v>
      </c>
      <c r="AD6247" s="20">
        <f t="shared" si="685"/>
        <v>0</v>
      </c>
      <c r="AE6247">
        <v>0</v>
      </c>
    </row>
    <row r="6248" spans="1:31" x14ac:dyDescent="0.25">
      <c r="A6248" s="59">
        <v>45291</v>
      </c>
      <c r="B6248" s="60" t="s">
        <v>683</v>
      </c>
      <c r="C6248" s="60" t="s">
        <v>28</v>
      </c>
      <c r="D6248" s="60" t="s">
        <v>29</v>
      </c>
      <c r="E6248" s="60" t="s">
        <v>30</v>
      </c>
      <c r="F6248" s="10"/>
      <c r="G6248" s="10"/>
      <c r="H6248" s="11"/>
      <c r="I6248" s="63">
        <f>ROUND(SUMIFS(AC:AC,$A:$A,EOMONTH($A6248,-1),$B:$B,$B6248),2)</f>
        <v>71.2</v>
      </c>
      <c r="J6248" s="11"/>
      <c r="K6248" s="13"/>
      <c r="L6248" s="25"/>
      <c r="M6248" s="15"/>
      <c r="N6248" s="14"/>
      <c r="O6248" s="16"/>
      <c r="P6248" s="16"/>
      <c r="Q6248" s="16"/>
      <c r="R6248" s="16"/>
      <c r="S6248" s="17">
        <f t="shared" si="679"/>
        <v>0</v>
      </c>
      <c r="T6248" s="16"/>
      <c r="U6248" s="18">
        <f t="shared" si="680"/>
        <v>0</v>
      </c>
      <c r="V6248" s="18">
        <f t="shared" si="681"/>
        <v>0</v>
      </c>
      <c r="W6248" s="18">
        <f t="shared" si="682"/>
        <v>0</v>
      </c>
      <c r="X6248" s="27"/>
      <c r="Y6248" s="19">
        <f t="shared" si="683"/>
        <v>0</v>
      </c>
      <c r="Z6248" s="18">
        <f t="shared" si="684"/>
        <v>0</v>
      </c>
      <c r="AA6248" s="12"/>
      <c r="AB6248" s="12"/>
      <c r="AC6248" s="28">
        <f>+I6248+Y6248-Z6248</f>
        <v>71.2</v>
      </c>
      <c r="AD6248" s="20">
        <f t="shared" si="685"/>
        <v>0</v>
      </c>
      <c r="AE6248">
        <v>0</v>
      </c>
    </row>
    <row r="6249" spans="1:31" x14ac:dyDescent="0.25">
      <c r="A6249" s="9">
        <v>45291</v>
      </c>
      <c r="B6249" s="10" t="s">
        <v>684</v>
      </c>
      <c r="C6249" s="10" t="s">
        <v>28</v>
      </c>
      <c r="D6249" s="10" t="s">
        <v>29</v>
      </c>
      <c r="E6249" s="10" t="s">
        <v>30</v>
      </c>
      <c r="F6249" s="10"/>
      <c r="G6249" s="10">
        <v>0</v>
      </c>
      <c r="H6249" s="11">
        <f>SUMIFS(AA:AA,$A:$A,EOMONTH($A6249,-1),$B:$B,$B6249)</f>
        <v>-436</v>
      </c>
      <c r="I6249" s="63">
        <f>ROUND(SUMIFS(AC:AC,$A:$A,EOMONTH($A6249,-1),$B:$B,$B6249),2)</f>
        <v>10.52</v>
      </c>
      <c r="J6249" s="11">
        <f>SUMIFS(AB:AB,$A:$A,EOMONTH($A6249,-1),$B:$B,$B6249)</f>
        <v>-6976</v>
      </c>
      <c r="K6249" s="13">
        <v>0</v>
      </c>
      <c r="L6249" s="25">
        <v>0</v>
      </c>
      <c r="M6249" s="15">
        <v>0</v>
      </c>
      <c r="N6249" s="14">
        <v>0</v>
      </c>
      <c r="O6249" s="16">
        <v>0</v>
      </c>
      <c r="P6249" s="16">
        <v>0</v>
      </c>
      <c r="Q6249" s="16">
        <v>0</v>
      </c>
      <c r="R6249" s="16">
        <f>Q6249*16.876/100</f>
        <v>0</v>
      </c>
      <c r="S6249" s="17">
        <f t="shared" si="679"/>
        <v>0</v>
      </c>
      <c r="T6249" s="16">
        <v>0</v>
      </c>
      <c r="U6249" s="18">
        <f t="shared" si="680"/>
        <v>0</v>
      </c>
      <c r="V6249" s="18">
        <f t="shared" si="681"/>
        <v>0</v>
      </c>
      <c r="W6249" s="18">
        <f t="shared" si="682"/>
        <v>0</v>
      </c>
      <c r="X6249" s="27"/>
      <c r="Y6249" s="19">
        <f t="shared" si="683"/>
        <v>0</v>
      </c>
      <c r="Z6249" s="18">
        <f t="shared" si="684"/>
        <v>0</v>
      </c>
      <c r="AA6249" s="12">
        <v>-436</v>
      </c>
      <c r="AB6249" s="12">
        <v>-6976</v>
      </c>
      <c r="AC6249" s="28">
        <f>+I6249+Y6249-Z6249</f>
        <v>10.52</v>
      </c>
      <c r="AD6249" s="20">
        <f t="shared" si="685"/>
        <v>0</v>
      </c>
      <c r="AE6249">
        <v>0</v>
      </c>
    </row>
    <row r="6250" spans="1:31" x14ac:dyDescent="0.25">
      <c r="A6250" s="59">
        <v>45291</v>
      </c>
      <c r="B6250" s="60" t="s">
        <v>759</v>
      </c>
      <c r="C6250" s="60" t="s">
        <v>282</v>
      </c>
      <c r="D6250" s="60" t="s">
        <v>29</v>
      </c>
      <c r="E6250" s="60" t="s">
        <v>30</v>
      </c>
      <c r="F6250" s="10"/>
      <c r="G6250" s="10"/>
      <c r="H6250" s="11"/>
      <c r="I6250" s="63">
        <f>ROUND(SUMIFS(AC:AC,$A:$A,EOMONTH($A6250,-1),$B:$B,$B6250),2)</f>
        <v>0</v>
      </c>
      <c r="J6250" s="11"/>
      <c r="K6250" s="13"/>
      <c r="L6250" s="25"/>
      <c r="M6250" s="15"/>
      <c r="N6250" s="14"/>
      <c r="O6250" s="16"/>
      <c r="P6250" s="16"/>
      <c r="Q6250" s="16"/>
      <c r="R6250" s="16"/>
      <c r="S6250" s="17">
        <f t="shared" si="679"/>
        <v>0</v>
      </c>
      <c r="T6250" s="16"/>
      <c r="U6250" s="18">
        <f t="shared" si="680"/>
        <v>0</v>
      </c>
      <c r="V6250" s="18">
        <f t="shared" si="681"/>
        <v>0</v>
      </c>
      <c r="W6250" s="18">
        <f t="shared" si="682"/>
        <v>0</v>
      </c>
      <c r="X6250" s="27"/>
      <c r="Y6250" s="19">
        <f t="shared" si="683"/>
        <v>0</v>
      </c>
      <c r="Z6250" s="18">
        <f t="shared" si="684"/>
        <v>0</v>
      </c>
      <c r="AA6250" s="12"/>
      <c r="AB6250" s="12"/>
      <c r="AC6250" s="28">
        <f>+I6250+Y6250-Z6250</f>
        <v>0</v>
      </c>
      <c r="AD6250" s="20">
        <f t="shared" si="685"/>
        <v>0</v>
      </c>
      <c r="AE6250">
        <v>0</v>
      </c>
    </row>
    <row r="6251" spans="1:31" x14ac:dyDescent="0.25">
      <c r="A6251" s="59">
        <v>45291</v>
      </c>
      <c r="B6251" s="60" t="s">
        <v>760</v>
      </c>
      <c r="C6251" s="60" t="s">
        <v>282</v>
      </c>
      <c r="D6251" s="60" t="s">
        <v>29</v>
      </c>
      <c r="E6251" s="60" t="s">
        <v>30</v>
      </c>
      <c r="F6251" s="10"/>
      <c r="G6251" s="10"/>
      <c r="H6251" s="11"/>
      <c r="I6251" s="63">
        <f>ROUND(SUMIFS(AC:AC,$A:$A,EOMONTH($A6251,-1),$B:$B,$B6251),2)</f>
        <v>0</v>
      </c>
      <c r="J6251" s="11"/>
      <c r="K6251" s="13"/>
      <c r="L6251" s="25"/>
      <c r="M6251" s="15"/>
      <c r="N6251" s="14"/>
      <c r="O6251" s="16"/>
      <c r="P6251" s="16"/>
      <c r="Q6251" s="16"/>
      <c r="R6251" s="16"/>
      <c r="S6251" s="17">
        <f t="shared" si="679"/>
        <v>0</v>
      </c>
      <c r="T6251" s="16"/>
      <c r="U6251" s="18">
        <f t="shared" si="680"/>
        <v>0</v>
      </c>
      <c r="V6251" s="18">
        <f t="shared" si="681"/>
        <v>0</v>
      </c>
      <c r="W6251" s="18">
        <f t="shared" si="682"/>
        <v>0</v>
      </c>
      <c r="X6251" s="27"/>
      <c r="Y6251" s="19">
        <f t="shared" si="683"/>
        <v>0</v>
      </c>
      <c r="Z6251" s="18">
        <f t="shared" si="684"/>
        <v>0</v>
      </c>
      <c r="AA6251" s="12"/>
      <c r="AB6251" s="12"/>
      <c r="AC6251" s="28">
        <f>+I6251+Y6251-Z6251</f>
        <v>0</v>
      </c>
      <c r="AD6251" s="20">
        <f t="shared" si="685"/>
        <v>0</v>
      </c>
      <c r="AE6251">
        <v>0</v>
      </c>
    </row>
    <row r="6252" spans="1:31" x14ac:dyDescent="0.25">
      <c r="A6252" s="59">
        <v>45291</v>
      </c>
      <c r="B6252" s="60" t="s">
        <v>761</v>
      </c>
      <c r="C6252" s="60" t="s">
        <v>108</v>
      </c>
      <c r="D6252" s="60" t="s">
        <v>29</v>
      </c>
      <c r="E6252" s="60" t="s">
        <v>30</v>
      </c>
      <c r="F6252" s="10"/>
      <c r="G6252" s="10"/>
      <c r="H6252" s="11"/>
      <c r="I6252" s="63">
        <f>ROUND(SUMIFS(AC:AC,$A:$A,EOMONTH($A6252,-1),$B:$B,$B6252),2)</f>
        <v>0</v>
      </c>
      <c r="J6252" s="11"/>
      <c r="K6252" s="13"/>
      <c r="L6252" s="25"/>
      <c r="M6252" s="15"/>
      <c r="N6252" s="14"/>
      <c r="O6252" s="16"/>
      <c r="P6252" s="16"/>
      <c r="Q6252" s="16"/>
      <c r="R6252" s="16"/>
      <c r="S6252" s="17">
        <f t="shared" si="679"/>
        <v>0</v>
      </c>
      <c r="T6252" s="16"/>
      <c r="U6252" s="18">
        <f t="shared" si="680"/>
        <v>0</v>
      </c>
      <c r="V6252" s="18">
        <f t="shared" si="681"/>
        <v>0</v>
      </c>
      <c r="W6252" s="18">
        <f t="shared" si="682"/>
        <v>0</v>
      </c>
      <c r="X6252" s="27"/>
      <c r="Y6252" s="19">
        <f t="shared" si="683"/>
        <v>0</v>
      </c>
      <c r="Z6252" s="18">
        <f t="shared" si="684"/>
        <v>0</v>
      </c>
      <c r="AA6252" s="12"/>
      <c r="AB6252" s="12"/>
      <c r="AC6252" s="28">
        <f>+I6252+Y6252-Z6252</f>
        <v>0</v>
      </c>
      <c r="AD6252" s="20">
        <f t="shared" si="685"/>
        <v>0</v>
      </c>
      <c r="AE6252">
        <v>0</v>
      </c>
    </row>
    <row r="6253" spans="1:31" x14ac:dyDescent="0.25">
      <c r="A6253" s="59">
        <v>45291</v>
      </c>
      <c r="B6253" s="60" t="s">
        <v>762</v>
      </c>
      <c r="C6253" s="60" t="s">
        <v>108</v>
      </c>
      <c r="D6253" s="60" t="s">
        <v>29</v>
      </c>
      <c r="E6253" s="60" t="s">
        <v>30</v>
      </c>
      <c r="F6253" s="10"/>
      <c r="G6253" s="10"/>
      <c r="H6253" s="11"/>
      <c r="I6253" s="63">
        <f>ROUND(SUMIFS(AC:AC,$A:$A,EOMONTH($A6253,-1),$B:$B,$B6253),2)</f>
        <v>0</v>
      </c>
      <c r="J6253" s="11"/>
      <c r="K6253" s="13"/>
      <c r="L6253" s="25"/>
      <c r="M6253" s="15"/>
      <c r="N6253" s="14"/>
      <c r="O6253" s="16"/>
      <c r="P6253" s="16"/>
      <c r="Q6253" s="16"/>
      <c r="R6253" s="16"/>
      <c r="S6253" s="17">
        <f t="shared" si="679"/>
        <v>0</v>
      </c>
      <c r="T6253" s="16"/>
      <c r="U6253" s="18">
        <f t="shared" si="680"/>
        <v>0</v>
      </c>
      <c r="V6253" s="18">
        <f t="shared" si="681"/>
        <v>0</v>
      </c>
      <c r="W6253" s="18">
        <f t="shared" si="682"/>
        <v>0</v>
      </c>
      <c r="X6253" s="27"/>
      <c r="Y6253" s="19">
        <f t="shared" si="683"/>
        <v>0</v>
      </c>
      <c r="Z6253" s="18">
        <f t="shared" si="684"/>
        <v>0</v>
      </c>
      <c r="AA6253" s="12"/>
      <c r="AB6253" s="12"/>
      <c r="AC6253" s="28">
        <f>+I6253+Y6253-Z6253</f>
        <v>0</v>
      </c>
      <c r="AD6253" s="20">
        <f t="shared" si="685"/>
        <v>0</v>
      </c>
      <c r="AE6253">
        <v>0</v>
      </c>
    </row>
    <row r="6254" spans="1:31" x14ac:dyDescent="0.25">
      <c r="A6254" s="9">
        <v>45291</v>
      </c>
      <c r="B6254" s="10" t="s">
        <v>689</v>
      </c>
      <c r="C6254" s="10" t="s">
        <v>28</v>
      </c>
      <c r="D6254" s="10" t="s">
        <v>29</v>
      </c>
      <c r="E6254" s="10" t="s">
        <v>30</v>
      </c>
      <c r="F6254" s="10"/>
      <c r="G6254" s="10">
        <v>0</v>
      </c>
      <c r="H6254" s="11">
        <f>SUMIFS(AA:AA,$A:$A,EOMONTH($A6254,-1),$B:$B,$B6254)</f>
        <v>4263</v>
      </c>
      <c r="I6254" s="63">
        <f>ROUND(SUMIFS(AC:AC,$A:$A,EOMONTH($A6254,-1),$B:$B,$B6254),2)</f>
        <v>357.81</v>
      </c>
      <c r="J6254" s="11">
        <f>SUMIFS(AB:AB,$A:$A,EOMONTH($A6254,-1),$B:$B,$B6254)</f>
        <v>22846.77</v>
      </c>
      <c r="K6254" s="13">
        <v>0</v>
      </c>
      <c r="L6254" s="25">
        <v>0</v>
      </c>
      <c r="M6254" s="15">
        <v>0</v>
      </c>
      <c r="N6254" s="14">
        <v>0</v>
      </c>
      <c r="O6254" s="16">
        <v>0</v>
      </c>
      <c r="P6254" s="16">
        <v>0</v>
      </c>
      <c r="Q6254" s="16">
        <v>0</v>
      </c>
      <c r="R6254" s="16">
        <f>Q6254*16.876/100</f>
        <v>0</v>
      </c>
      <c r="S6254" s="17">
        <f t="shared" si="679"/>
        <v>0</v>
      </c>
      <c r="T6254" s="16">
        <v>0</v>
      </c>
      <c r="U6254" s="18">
        <f t="shared" si="680"/>
        <v>0</v>
      </c>
      <c r="V6254" s="18">
        <f t="shared" si="681"/>
        <v>0</v>
      </c>
      <c r="W6254" s="18">
        <f t="shared" si="682"/>
        <v>0</v>
      </c>
      <c r="X6254" s="27"/>
      <c r="Y6254" s="19">
        <f t="shared" si="683"/>
        <v>0</v>
      </c>
      <c r="Z6254" s="18">
        <f t="shared" si="684"/>
        <v>0</v>
      </c>
      <c r="AA6254" s="12">
        <v>4263</v>
      </c>
      <c r="AB6254" s="12">
        <v>22846.77</v>
      </c>
      <c r="AC6254" s="28">
        <f>+I6254+Y6254-Z6254</f>
        <v>357.81</v>
      </c>
      <c r="AD6254" s="20">
        <f t="shared" si="685"/>
        <v>0</v>
      </c>
      <c r="AE6254">
        <v>0</v>
      </c>
    </row>
    <row r="6255" spans="1:31" x14ac:dyDescent="0.25">
      <c r="A6255" s="9">
        <v>45291</v>
      </c>
      <c r="B6255" s="10" t="s">
        <v>764</v>
      </c>
      <c r="C6255" s="10" t="s">
        <v>282</v>
      </c>
      <c r="D6255" s="10" t="s">
        <v>29</v>
      </c>
      <c r="E6255" s="10" t="s">
        <v>30</v>
      </c>
      <c r="F6255" s="10"/>
      <c r="G6255" s="10">
        <v>0</v>
      </c>
      <c r="H6255" s="11">
        <f>SUMIFS(AA:AA,$A:$A,EOMONTH($A6255,-1),$B:$B,$B6255)</f>
        <v>506</v>
      </c>
      <c r="I6255" s="63">
        <f>ROUND(SUMIFS(AC:AC,$A:$A,EOMONTH($A6255,-1),$B:$B,$B6255),2)</f>
        <v>0</v>
      </c>
      <c r="J6255" s="11">
        <f>SUMIFS(AB:AB,$A:$A,EOMONTH($A6255,-1),$B:$B,$B6255)</f>
        <v>4475.3900000000003</v>
      </c>
      <c r="K6255" s="13">
        <v>0</v>
      </c>
      <c r="L6255" s="25">
        <v>0</v>
      </c>
      <c r="M6255" s="15">
        <v>0</v>
      </c>
      <c r="N6255" s="14">
        <v>0</v>
      </c>
      <c r="O6255" s="16">
        <v>0</v>
      </c>
      <c r="P6255" s="16">
        <v>0</v>
      </c>
      <c r="Q6255" s="16">
        <v>0</v>
      </c>
      <c r="R6255" s="16">
        <f>Q6255*16.876/100</f>
        <v>0</v>
      </c>
      <c r="S6255" s="17">
        <f t="shared" si="679"/>
        <v>0</v>
      </c>
      <c r="T6255" s="16">
        <v>0</v>
      </c>
      <c r="U6255" s="18">
        <f t="shared" si="680"/>
        <v>0</v>
      </c>
      <c r="V6255" s="18">
        <f t="shared" si="681"/>
        <v>0</v>
      </c>
      <c r="W6255" s="18">
        <f t="shared" si="682"/>
        <v>0</v>
      </c>
      <c r="X6255" s="27"/>
      <c r="Y6255" s="19">
        <f t="shared" si="683"/>
        <v>0</v>
      </c>
      <c r="Z6255" s="18">
        <f t="shared" si="684"/>
        <v>0</v>
      </c>
      <c r="AA6255" s="12">
        <v>506</v>
      </c>
      <c r="AB6255" s="12">
        <v>4475.3900000000003</v>
      </c>
      <c r="AC6255" s="28">
        <f>+I6255+Y6255-Z6255</f>
        <v>0</v>
      </c>
      <c r="AD6255" s="20">
        <f t="shared" si="685"/>
        <v>0</v>
      </c>
      <c r="AE6255">
        <v>0</v>
      </c>
    </row>
    <row r="6256" spans="1:31" x14ac:dyDescent="0.25">
      <c r="A6256" s="9">
        <v>45291</v>
      </c>
      <c r="B6256" s="10" t="s">
        <v>765</v>
      </c>
      <c r="C6256" s="10" t="s">
        <v>28</v>
      </c>
      <c r="D6256" s="10" t="s">
        <v>29</v>
      </c>
      <c r="E6256" s="10" t="s">
        <v>30</v>
      </c>
      <c r="F6256" s="10"/>
      <c r="G6256" s="10">
        <v>0</v>
      </c>
      <c r="H6256" s="11">
        <f>SUMIFS(AA:AA,$A:$A,EOMONTH($A6256,-1),$B:$B,$B6256)</f>
        <v>590</v>
      </c>
      <c r="I6256" s="63">
        <f>ROUND(SUMIFS(AC:AC,$A:$A,EOMONTH($A6256,-1),$B:$B,$B6256),2)</f>
        <v>0</v>
      </c>
      <c r="J6256" s="11">
        <f>SUMIFS(AB:AB,$A:$A,EOMONTH($A6256,-1),$B:$B,$B6256)</f>
        <v>5026.97</v>
      </c>
      <c r="K6256" s="13">
        <v>0</v>
      </c>
      <c r="L6256" s="25">
        <v>0</v>
      </c>
      <c r="M6256" s="15">
        <v>0</v>
      </c>
      <c r="N6256" s="14">
        <v>0</v>
      </c>
      <c r="O6256" s="16">
        <v>0</v>
      </c>
      <c r="P6256" s="16">
        <v>0</v>
      </c>
      <c r="Q6256" s="16">
        <v>0</v>
      </c>
      <c r="R6256" s="16">
        <f>Q6256*16.876/100</f>
        <v>0</v>
      </c>
      <c r="S6256" s="17">
        <f t="shared" si="679"/>
        <v>0</v>
      </c>
      <c r="T6256" s="16">
        <v>0</v>
      </c>
      <c r="U6256" s="18">
        <f t="shared" si="680"/>
        <v>0</v>
      </c>
      <c r="V6256" s="18">
        <f t="shared" si="681"/>
        <v>0</v>
      </c>
      <c r="W6256" s="18">
        <f t="shared" si="682"/>
        <v>0</v>
      </c>
      <c r="X6256" s="27"/>
      <c r="Y6256" s="19">
        <f t="shared" si="683"/>
        <v>0</v>
      </c>
      <c r="Z6256" s="18">
        <f t="shared" si="684"/>
        <v>0</v>
      </c>
      <c r="AA6256" s="12">
        <v>590</v>
      </c>
      <c r="AB6256" s="12">
        <v>5026.97</v>
      </c>
      <c r="AC6256" s="28">
        <f>+I6256+Y6256-Z6256</f>
        <v>0</v>
      </c>
      <c r="AD6256" s="20">
        <f t="shared" si="685"/>
        <v>0</v>
      </c>
      <c r="AE6256">
        <v>0</v>
      </c>
    </row>
    <row r="6257" spans="1:31" x14ac:dyDescent="0.25">
      <c r="A6257" s="9">
        <v>45291</v>
      </c>
      <c r="B6257" s="10" t="s">
        <v>766</v>
      </c>
      <c r="C6257" s="10" t="s">
        <v>28</v>
      </c>
      <c r="D6257" s="10" t="s">
        <v>29</v>
      </c>
      <c r="E6257" s="10" t="s">
        <v>30</v>
      </c>
      <c r="F6257" s="10"/>
      <c r="G6257" s="10">
        <v>0</v>
      </c>
      <c r="H6257" s="11">
        <f>SUMIFS(AA:AA,$A:$A,EOMONTH($A6257,-1),$B:$B,$B6257)</f>
        <v>833</v>
      </c>
      <c r="I6257" s="63">
        <f>ROUND(SUMIFS(AC:AC,$A:$A,EOMONTH($A6257,-1),$B:$B,$B6257),2)</f>
        <v>0</v>
      </c>
      <c r="J6257" s="11">
        <f>SUMIFS(AB:AB,$A:$A,EOMONTH($A6257,-1),$B:$B,$B6257)</f>
        <v>6951.45</v>
      </c>
      <c r="K6257" s="13">
        <v>0</v>
      </c>
      <c r="L6257" s="25">
        <v>0</v>
      </c>
      <c r="M6257" s="15">
        <v>0</v>
      </c>
      <c r="N6257" s="14">
        <v>0</v>
      </c>
      <c r="O6257" s="16">
        <v>0</v>
      </c>
      <c r="P6257" s="16">
        <v>0</v>
      </c>
      <c r="Q6257" s="16">
        <v>0</v>
      </c>
      <c r="R6257" s="16">
        <f>Q6257*16.876/100</f>
        <v>0</v>
      </c>
      <c r="S6257" s="17">
        <f t="shared" si="679"/>
        <v>0</v>
      </c>
      <c r="T6257" s="16">
        <v>0</v>
      </c>
      <c r="U6257" s="18">
        <f t="shared" si="680"/>
        <v>0</v>
      </c>
      <c r="V6257" s="18">
        <f t="shared" si="681"/>
        <v>0</v>
      </c>
      <c r="W6257" s="18">
        <f t="shared" si="682"/>
        <v>0</v>
      </c>
      <c r="X6257" s="27"/>
      <c r="Y6257" s="19">
        <f t="shared" si="683"/>
        <v>0</v>
      </c>
      <c r="Z6257" s="18">
        <f t="shared" si="684"/>
        <v>0</v>
      </c>
      <c r="AA6257" s="12">
        <v>833</v>
      </c>
      <c r="AB6257" s="12">
        <v>6951.45</v>
      </c>
      <c r="AC6257" s="28">
        <f>+I6257+Y6257-Z6257</f>
        <v>0</v>
      </c>
      <c r="AD6257" s="20">
        <f t="shared" si="685"/>
        <v>0</v>
      </c>
      <c r="AE6257">
        <v>0</v>
      </c>
    </row>
    <row r="6258" spans="1:31" x14ac:dyDescent="0.25">
      <c r="A6258" s="9">
        <v>45291</v>
      </c>
      <c r="B6258" s="10" t="s">
        <v>767</v>
      </c>
      <c r="C6258" s="10" t="s">
        <v>28</v>
      </c>
      <c r="D6258" s="10" t="s">
        <v>29</v>
      </c>
      <c r="E6258" s="10" t="s">
        <v>30</v>
      </c>
      <c r="F6258" s="10"/>
      <c r="G6258" s="10">
        <v>0</v>
      </c>
      <c r="H6258" s="11">
        <f>SUMIFS(AA:AA,$A:$A,EOMONTH($A6258,-1),$B:$B,$B6258)</f>
        <v>825</v>
      </c>
      <c r="I6258" s="63">
        <f>ROUND(SUMIFS(AC:AC,$A:$A,EOMONTH($A6258,-1),$B:$B,$B6258),2)</f>
        <v>0</v>
      </c>
      <c r="J6258" s="11">
        <f>SUMIFS(AB:AB,$A:$A,EOMONTH($A6258,-1),$B:$B,$B6258)</f>
        <v>6968.55</v>
      </c>
      <c r="K6258" s="13">
        <v>0</v>
      </c>
      <c r="L6258" s="25">
        <v>0</v>
      </c>
      <c r="M6258" s="15">
        <v>0</v>
      </c>
      <c r="N6258" s="14">
        <v>0</v>
      </c>
      <c r="O6258" s="16">
        <v>0</v>
      </c>
      <c r="P6258" s="16">
        <v>0</v>
      </c>
      <c r="Q6258" s="16">
        <v>0</v>
      </c>
      <c r="R6258" s="16">
        <f>Q6258*16.876/100</f>
        <v>0</v>
      </c>
      <c r="S6258" s="17">
        <f t="shared" si="679"/>
        <v>0</v>
      </c>
      <c r="T6258" s="16">
        <v>0</v>
      </c>
      <c r="U6258" s="18">
        <f t="shared" si="680"/>
        <v>0</v>
      </c>
      <c r="V6258" s="18">
        <f t="shared" si="681"/>
        <v>0</v>
      </c>
      <c r="W6258" s="18">
        <f t="shared" si="682"/>
        <v>0</v>
      </c>
      <c r="X6258" s="27"/>
      <c r="Y6258" s="19">
        <f t="shared" si="683"/>
        <v>0</v>
      </c>
      <c r="Z6258" s="18">
        <f t="shared" si="684"/>
        <v>0</v>
      </c>
      <c r="AA6258" s="12">
        <v>825</v>
      </c>
      <c r="AB6258" s="12">
        <v>6968.55</v>
      </c>
      <c r="AC6258" s="28">
        <f>+I6258+Y6258-Z6258</f>
        <v>0</v>
      </c>
      <c r="AD6258" s="20">
        <f t="shared" si="685"/>
        <v>0</v>
      </c>
      <c r="AE6258">
        <v>0</v>
      </c>
    </row>
    <row r="6259" spans="1:31" x14ac:dyDescent="0.25">
      <c r="A6259" s="9">
        <v>45291</v>
      </c>
      <c r="B6259" s="10" t="s">
        <v>768</v>
      </c>
      <c r="C6259" s="10" t="s">
        <v>28</v>
      </c>
      <c r="D6259" s="10" t="s">
        <v>29</v>
      </c>
      <c r="E6259" s="10" t="s">
        <v>30</v>
      </c>
      <c r="F6259" s="10"/>
      <c r="G6259" s="10">
        <v>0</v>
      </c>
      <c r="H6259" s="11">
        <f>SUMIFS(AA:AA,$A:$A,EOMONTH($A6259,-1),$B:$B,$B6259)</f>
        <v>150</v>
      </c>
      <c r="I6259" s="63">
        <f>ROUND(SUMIFS(AC:AC,$A:$A,EOMONTH($A6259,-1),$B:$B,$B6259),2)</f>
        <v>0</v>
      </c>
      <c r="J6259" s="11">
        <f>SUMIFS(AB:AB,$A:$A,EOMONTH($A6259,-1),$B:$B,$B6259)</f>
        <v>1284.25</v>
      </c>
      <c r="K6259" s="13">
        <v>0</v>
      </c>
      <c r="L6259" s="25">
        <v>0</v>
      </c>
      <c r="M6259" s="15">
        <v>0</v>
      </c>
      <c r="N6259" s="14">
        <v>0</v>
      </c>
      <c r="O6259" s="16">
        <v>0</v>
      </c>
      <c r="P6259" s="16">
        <v>0</v>
      </c>
      <c r="Q6259" s="16">
        <v>0</v>
      </c>
      <c r="R6259" s="16">
        <f>Q6259*16.876/100</f>
        <v>0</v>
      </c>
      <c r="S6259" s="17">
        <f t="shared" si="679"/>
        <v>0</v>
      </c>
      <c r="T6259" s="16">
        <v>0</v>
      </c>
      <c r="U6259" s="18">
        <f t="shared" si="680"/>
        <v>0</v>
      </c>
      <c r="V6259" s="18">
        <f t="shared" si="681"/>
        <v>0</v>
      </c>
      <c r="W6259" s="18">
        <f t="shared" si="682"/>
        <v>0</v>
      </c>
      <c r="X6259" s="27"/>
      <c r="Y6259" s="19">
        <f t="shared" si="683"/>
        <v>0</v>
      </c>
      <c r="Z6259" s="18">
        <f t="shared" si="684"/>
        <v>0</v>
      </c>
      <c r="AA6259" s="12">
        <v>150</v>
      </c>
      <c r="AB6259" s="12">
        <v>1284.25</v>
      </c>
      <c r="AC6259" s="28">
        <f>+I6259+Y6259-Z6259</f>
        <v>0</v>
      </c>
      <c r="AD6259" s="20">
        <f t="shared" si="685"/>
        <v>0</v>
      </c>
      <c r="AE6259">
        <v>0</v>
      </c>
    </row>
    <row r="6260" spans="1:31" x14ac:dyDescent="0.25">
      <c r="A6260" s="9">
        <v>45291</v>
      </c>
      <c r="B6260" s="10" t="s">
        <v>769</v>
      </c>
      <c r="C6260" s="10" t="s">
        <v>770</v>
      </c>
      <c r="D6260" s="10" t="s">
        <v>40</v>
      </c>
      <c r="E6260" s="10" t="s">
        <v>539</v>
      </c>
      <c r="F6260" s="10"/>
      <c r="G6260" s="10">
        <v>0</v>
      </c>
      <c r="H6260" s="11">
        <f>SUMIFS(AA:AA,$A:$A,EOMONTH($A6260,-1),$B:$B,$B6260)</f>
        <v>204.2</v>
      </c>
      <c r="I6260" s="63">
        <f>ROUND(SUMIFS(AC:AC,$A:$A,EOMONTH($A6260,-1),$B:$B,$B6260),2)</f>
        <v>0</v>
      </c>
      <c r="J6260" s="11">
        <f>SUMIFS(AB:AB,$A:$A,EOMONTH($A6260,-1),$B:$B,$B6260)</f>
        <v>34305.599999999999</v>
      </c>
      <c r="K6260" s="13">
        <v>0</v>
      </c>
      <c r="L6260" s="25">
        <v>0</v>
      </c>
      <c r="M6260" s="15">
        <v>0</v>
      </c>
      <c r="N6260" s="14">
        <v>0</v>
      </c>
      <c r="O6260" s="16">
        <v>0</v>
      </c>
      <c r="P6260" s="16">
        <v>0</v>
      </c>
      <c r="Q6260" s="16">
        <v>0</v>
      </c>
      <c r="R6260" s="16">
        <f>Q6260*16.876/100</f>
        <v>0</v>
      </c>
      <c r="S6260" s="17">
        <f t="shared" si="679"/>
        <v>0</v>
      </c>
      <c r="T6260" s="16">
        <v>0</v>
      </c>
      <c r="U6260" s="18">
        <f t="shared" si="680"/>
        <v>0</v>
      </c>
      <c r="V6260" s="18">
        <f t="shared" si="681"/>
        <v>0</v>
      </c>
      <c r="W6260" s="18">
        <f t="shared" si="682"/>
        <v>0</v>
      </c>
      <c r="X6260" s="27"/>
      <c r="Y6260" s="19">
        <f t="shared" si="683"/>
        <v>0</v>
      </c>
      <c r="Z6260" s="18">
        <f t="shared" si="684"/>
        <v>0</v>
      </c>
      <c r="AA6260" s="12">
        <v>204.2</v>
      </c>
      <c r="AB6260" s="12">
        <v>34305.599999999999</v>
      </c>
      <c r="AC6260" s="28">
        <f>+I6260+Y6260-Z6260</f>
        <v>0</v>
      </c>
      <c r="AD6260" s="20">
        <f t="shared" si="685"/>
        <v>0</v>
      </c>
      <c r="AE6260">
        <v>0</v>
      </c>
    </row>
    <row r="6261" spans="1:31" x14ac:dyDescent="0.25">
      <c r="A6261" s="9">
        <v>45291</v>
      </c>
      <c r="B6261" s="10" t="s">
        <v>737</v>
      </c>
      <c r="C6261" s="10" t="s">
        <v>28</v>
      </c>
      <c r="D6261" s="10" t="s">
        <v>29</v>
      </c>
      <c r="E6261" s="10" t="s">
        <v>30</v>
      </c>
      <c r="F6261" s="10"/>
      <c r="G6261" s="10">
        <v>0</v>
      </c>
      <c r="H6261" s="11">
        <f>SUMIFS(AA:AA,$A:$A,EOMONTH($A6261,-1),$B:$B,$B6261)</f>
        <v>48</v>
      </c>
      <c r="I6261" s="63">
        <f>ROUND(SUMIFS(AC:AC,$A:$A,EOMONTH($A6261,-1),$B:$B,$B6261),2)</f>
        <v>0</v>
      </c>
      <c r="J6261" s="11">
        <f>SUMIFS(AB:AB,$A:$A,EOMONTH($A6261,-1),$B:$B,$B6261)</f>
        <v>1207.68</v>
      </c>
      <c r="K6261" s="13">
        <v>0</v>
      </c>
      <c r="L6261" s="25">
        <v>0</v>
      </c>
      <c r="M6261" s="15">
        <v>0</v>
      </c>
      <c r="N6261" s="14">
        <v>0</v>
      </c>
      <c r="O6261" s="16">
        <v>0</v>
      </c>
      <c r="P6261" s="16">
        <v>0</v>
      </c>
      <c r="Q6261" s="16">
        <v>0</v>
      </c>
      <c r="R6261" s="16">
        <f>Q6261*16.876/100</f>
        <v>0</v>
      </c>
      <c r="S6261" s="17">
        <f t="shared" si="679"/>
        <v>0</v>
      </c>
      <c r="T6261" s="16">
        <v>0</v>
      </c>
      <c r="U6261" s="18">
        <f t="shared" si="680"/>
        <v>0</v>
      </c>
      <c r="V6261" s="18">
        <f t="shared" si="681"/>
        <v>0</v>
      </c>
      <c r="W6261" s="18">
        <f t="shared" si="682"/>
        <v>0</v>
      </c>
      <c r="X6261" s="27"/>
      <c r="Y6261" s="19">
        <f t="shared" si="683"/>
        <v>0</v>
      </c>
      <c r="Z6261" s="18">
        <f t="shared" si="684"/>
        <v>0</v>
      </c>
      <c r="AA6261" s="12">
        <v>48</v>
      </c>
      <c r="AB6261" s="12">
        <v>1207.68</v>
      </c>
      <c r="AC6261" s="28">
        <f>+I6261+Y6261-Z6261</f>
        <v>0</v>
      </c>
      <c r="AD6261" s="20">
        <f t="shared" si="685"/>
        <v>0</v>
      </c>
      <c r="AE6261">
        <v>0</v>
      </c>
    </row>
    <row r="6262" spans="1:31" x14ac:dyDescent="0.25">
      <c r="A6262" s="9">
        <v>45291</v>
      </c>
      <c r="B6262" s="10" t="s">
        <v>738</v>
      </c>
      <c r="C6262" s="10" t="s">
        <v>28</v>
      </c>
      <c r="D6262" s="10" t="s">
        <v>29</v>
      </c>
      <c r="E6262" s="10" t="s">
        <v>30</v>
      </c>
      <c r="F6262" s="10"/>
      <c r="G6262" s="10">
        <v>0</v>
      </c>
      <c r="H6262" s="11">
        <f>SUMIFS(AA:AA,$A:$A,EOMONTH($A6262,-1),$B:$B,$B6262)</f>
        <v>-144</v>
      </c>
      <c r="I6262" s="63">
        <f>ROUND(SUMIFS(AC:AC,$A:$A,EOMONTH($A6262,-1),$B:$B,$B6262),2)</f>
        <v>0</v>
      </c>
      <c r="J6262" s="11">
        <f>SUMIFS(AB:AB,$A:$A,EOMONTH($A6262,-1),$B:$B,$B6262)</f>
        <v>-4348.8</v>
      </c>
      <c r="K6262" s="13">
        <v>0</v>
      </c>
      <c r="L6262" s="25">
        <v>0</v>
      </c>
      <c r="M6262" s="15">
        <v>0</v>
      </c>
      <c r="N6262" s="14">
        <v>0</v>
      </c>
      <c r="O6262" s="16">
        <v>0</v>
      </c>
      <c r="P6262" s="16">
        <v>0</v>
      </c>
      <c r="Q6262" s="16">
        <v>0</v>
      </c>
      <c r="R6262" s="16">
        <f>Q6262*16.876/100</f>
        <v>0</v>
      </c>
      <c r="S6262" s="17">
        <f t="shared" si="679"/>
        <v>0</v>
      </c>
      <c r="T6262" s="16">
        <v>0</v>
      </c>
      <c r="U6262" s="18">
        <f t="shared" si="680"/>
        <v>0</v>
      </c>
      <c r="V6262" s="18">
        <f t="shared" si="681"/>
        <v>0</v>
      </c>
      <c r="W6262" s="18">
        <f t="shared" si="682"/>
        <v>0</v>
      </c>
      <c r="X6262" s="27"/>
      <c r="Y6262" s="19">
        <f t="shared" si="683"/>
        <v>0</v>
      </c>
      <c r="Z6262" s="18">
        <f t="shared" si="684"/>
        <v>0</v>
      </c>
      <c r="AA6262" s="12">
        <v>-144</v>
      </c>
      <c r="AB6262" s="12">
        <v>-4348.8</v>
      </c>
      <c r="AC6262" s="28">
        <f>+I6262+Y6262-Z6262</f>
        <v>0</v>
      </c>
      <c r="AD6262" s="20">
        <f t="shared" si="685"/>
        <v>0</v>
      </c>
      <c r="AE6262">
        <v>0</v>
      </c>
    </row>
    <row r="6263" spans="1:31" x14ac:dyDescent="0.25">
      <c r="A6263" s="9">
        <v>45291</v>
      </c>
      <c r="B6263" s="10" t="s">
        <v>692</v>
      </c>
      <c r="C6263" s="10" t="s">
        <v>693</v>
      </c>
      <c r="D6263" s="10" t="s">
        <v>29</v>
      </c>
      <c r="E6263" s="10" t="s">
        <v>30</v>
      </c>
      <c r="F6263" s="10"/>
      <c r="G6263" s="10">
        <v>0</v>
      </c>
      <c r="H6263" s="11">
        <f>SUMIFS(AA:AA,$A:$A,EOMONTH($A6263,-1),$B:$B,$B6263)</f>
        <v>12000</v>
      </c>
      <c r="I6263" s="63">
        <f>ROUND(SUMIFS(AC:AC,$A:$A,EOMONTH($A6263,-1),$B:$B,$B6263),2)</f>
        <v>541.79</v>
      </c>
      <c r="J6263" s="11">
        <f>SUMIFS(AB:AB,$A:$A,EOMONTH($A6263,-1),$B:$B,$B6263)</f>
        <v>16200</v>
      </c>
      <c r="K6263" s="13">
        <v>0</v>
      </c>
      <c r="L6263" s="25">
        <v>0</v>
      </c>
      <c r="M6263" s="15">
        <v>0</v>
      </c>
      <c r="N6263" s="14">
        <v>0</v>
      </c>
      <c r="O6263" s="16">
        <v>0</v>
      </c>
      <c r="P6263" s="16">
        <v>0</v>
      </c>
      <c r="Q6263" s="16">
        <v>0</v>
      </c>
      <c r="R6263" s="16">
        <f>Q6263*16.876/100</f>
        <v>0</v>
      </c>
      <c r="S6263" s="17">
        <f t="shared" si="679"/>
        <v>0</v>
      </c>
      <c r="T6263" s="16">
        <v>0</v>
      </c>
      <c r="U6263" s="18">
        <f t="shared" si="680"/>
        <v>0</v>
      </c>
      <c r="V6263" s="18">
        <f t="shared" si="681"/>
        <v>0</v>
      </c>
      <c r="W6263" s="18">
        <f t="shared" si="682"/>
        <v>0</v>
      </c>
      <c r="X6263" s="27"/>
      <c r="Y6263" s="19">
        <f t="shared" si="683"/>
        <v>0</v>
      </c>
      <c r="Z6263" s="18">
        <f t="shared" si="684"/>
        <v>0</v>
      </c>
      <c r="AA6263" s="12">
        <v>12000</v>
      </c>
      <c r="AB6263" s="12">
        <v>16200</v>
      </c>
      <c r="AC6263" s="28">
        <f>+I6263+Y6263-Z6263</f>
        <v>541.79</v>
      </c>
      <c r="AD6263" s="20">
        <f t="shared" si="685"/>
        <v>0</v>
      </c>
      <c r="AE6263">
        <v>0</v>
      </c>
    </row>
    <row r="6264" spans="1:31" x14ac:dyDescent="0.25">
      <c r="A6264" s="9">
        <v>45291</v>
      </c>
      <c r="B6264" s="10" t="s">
        <v>694</v>
      </c>
      <c r="C6264" s="10" t="s">
        <v>554</v>
      </c>
      <c r="D6264" s="10" t="s">
        <v>29</v>
      </c>
      <c r="E6264" s="10" t="s">
        <v>30</v>
      </c>
      <c r="F6264" s="10"/>
      <c r="G6264" s="10">
        <v>0</v>
      </c>
      <c r="H6264" s="11">
        <f>SUMIFS(AA:AA,$A:$A,EOMONTH($A6264,-1),$B:$B,$B6264)</f>
        <v>202</v>
      </c>
      <c r="I6264" s="63">
        <f>ROUND(SUMIFS(AC:AC,$A:$A,EOMONTH($A6264,-1),$B:$B,$B6264),2)</f>
        <v>6.59</v>
      </c>
      <c r="J6264" s="11">
        <f>SUMIFS(AB:AB,$A:$A,EOMONTH($A6264,-1),$B:$B,$B6264)</f>
        <v>79060</v>
      </c>
      <c r="K6264" s="13">
        <v>0</v>
      </c>
      <c r="L6264" s="25">
        <v>0</v>
      </c>
      <c r="M6264" s="15">
        <v>0</v>
      </c>
      <c r="N6264" s="14">
        <v>0</v>
      </c>
      <c r="O6264" s="16">
        <v>0</v>
      </c>
      <c r="P6264" s="16">
        <v>0</v>
      </c>
      <c r="Q6264" s="16">
        <v>0</v>
      </c>
      <c r="R6264" s="16">
        <f>Q6264*16.876/100</f>
        <v>0</v>
      </c>
      <c r="S6264" s="17">
        <f t="shared" si="679"/>
        <v>0</v>
      </c>
      <c r="T6264" s="16">
        <v>0</v>
      </c>
      <c r="U6264" s="18">
        <f t="shared" si="680"/>
        <v>0</v>
      </c>
      <c r="V6264" s="18">
        <f t="shared" si="681"/>
        <v>0</v>
      </c>
      <c r="W6264" s="18">
        <f t="shared" si="682"/>
        <v>0</v>
      </c>
      <c r="X6264" s="27"/>
      <c r="Y6264" s="19">
        <f t="shared" si="683"/>
        <v>0</v>
      </c>
      <c r="Z6264" s="18">
        <f t="shared" si="684"/>
        <v>0</v>
      </c>
      <c r="AA6264" s="12">
        <v>202</v>
      </c>
      <c r="AB6264" s="12">
        <v>79060</v>
      </c>
      <c r="AC6264" s="28">
        <f>+I6264+Y6264-Z6264</f>
        <v>6.59</v>
      </c>
      <c r="AD6264" s="20">
        <f t="shared" si="685"/>
        <v>0</v>
      </c>
      <c r="AE6264">
        <v>0</v>
      </c>
    </row>
    <row r="6265" spans="1:31" x14ac:dyDescent="0.25">
      <c r="A6265" s="9">
        <v>45291</v>
      </c>
      <c r="B6265" s="10" t="s">
        <v>695</v>
      </c>
      <c r="C6265" s="10" t="s">
        <v>554</v>
      </c>
      <c r="D6265" s="10" t="s">
        <v>29</v>
      </c>
      <c r="E6265" s="10" t="s">
        <v>30</v>
      </c>
      <c r="F6265" s="10"/>
      <c r="G6265" s="10">
        <v>0</v>
      </c>
      <c r="H6265" s="11">
        <f>SUMIFS(AA:AA,$A:$A,EOMONTH($A6265,-1),$B:$B,$B6265)</f>
        <v>1700</v>
      </c>
      <c r="I6265" s="63">
        <f>ROUND(SUMIFS(AC:AC,$A:$A,EOMONTH($A6265,-1),$B:$B,$B6265),2)</f>
        <v>76.75</v>
      </c>
      <c r="J6265" s="11">
        <f>SUMIFS(AB:AB,$A:$A,EOMONTH($A6265,-1),$B:$B,$B6265)</f>
        <v>2890</v>
      </c>
      <c r="K6265" s="13">
        <v>0</v>
      </c>
      <c r="L6265" s="25">
        <v>0</v>
      </c>
      <c r="M6265" s="15">
        <v>0</v>
      </c>
      <c r="N6265" s="14">
        <v>0</v>
      </c>
      <c r="O6265" s="16">
        <v>0</v>
      </c>
      <c r="P6265" s="16">
        <v>0</v>
      </c>
      <c r="Q6265" s="16">
        <v>0</v>
      </c>
      <c r="R6265" s="16">
        <f>Q6265*16.876/100</f>
        <v>0</v>
      </c>
      <c r="S6265" s="17">
        <f t="shared" si="679"/>
        <v>0</v>
      </c>
      <c r="T6265" s="16">
        <v>0</v>
      </c>
      <c r="U6265" s="18">
        <f t="shared" si="680"/>
        <v>0</v>
      </c>
      <c r="V6265" s="18">
        <f t="shared" si="681"/>
        <v>0</v>
      </c>
      <c r="W6265" s="18">
        <f t="shared" si="682"/>
        <v>0</v>
      </c>
      <c r="X6265" s="27"/>
      <c r="Y6265" s="19">
        <f t="shared" si="683"/>
        <v>0</v>
      </c>
      <c r="Z6265" s="18">
        <f t="shared" si="684"/>
        <v>0</v>
      </c>
      <c r="AA6265" s="12">
        <v>1700</v>
      </c>
      <c r="AB6265" s="12">
        <v>2890</v>
      </c>
      <c r="AC6265" s="28">
        <f>+I6265+Y6265-Z6265</f>
        <v>76.75</v>
      </c>
      <c r="AD6265" s="20">
        <f t="shared" si="685"/>
        <v>0</v>
      </c>
      <c r="AE6265">
        <v>0</v>
      </c>
    </row>
    <row r="6266" spans="1:31" x14ac:dyDescent="0.25">
      <c r="A6266" s="9">
        <v>45291</v>
      </c>
      <c r="B6266" s="10" t="s">
        <v>696</v>
      </c>
      <c r="C6266" s="10" t="s">
        <v>554</v>
      </c>
      <c r="D6266" s="10" t="s">
        <v>29</v>
      </c>
      <c r="E6266" s="10" t="s">
        <v>30</v>
      </c>
      <c r="F6266" s="10"/>
      <c r="G6266" s="10">
        <v>0</v>
      </c>
      <c r="H6266" s="11">
        <f>SUMIFS(AA:AA,$A:$A,EOMONTH($A6266,-1),$B:$B,$B6266)</f>
        <v>5000</v>
      </c>
      <c r="I6266" s="63">
        <f>ROUND(SUMIFS(AC:AC,$A:$A,EOMONTH($A6266,-1),$B:$B,$B6266),2)</f>
        <v>225.75</v>
      </c>
      <c r="J6266" s="11">
        <f>SUMIFS(AB:AB,$A:$A,EOMONTH($A6266,-1),$B:$B,$B6266)</f>
        <v>750</v>
      </c>
      <c r="K6266" s="13">
        <v>0</v>
      </c>
      <c r="L6266" s="25">
        <v>0</v>
      </c>
      <c r="M6266" s="15">
        <v>0</v>
      </c>
      <c r="N6266" s="14">
        <v>0</v>
      </c>
      <c r="O6266" s="16">
        <v>0</v>
      </c>
      <c r="P6266" s="16">
        <v>0</v>
      </c>
      <c r="Q6266" s="16">
        <v>0</v>
      </c>
      <c r="R6266" s="16">
        <f>Q6266*16.876/100</f>
        <v>0</v>
      </c>
      <c r="S6266" s="17">
        <f t="shared" si="679"/>
        <v>0</v>
      </c>
      <c r="T6266" s="16">
        <v>0</v>
      </c>
      <c r="U6266" s="18">
        <f t="shared" si="680"/>
        <v>0</v>
      </c>
      <c r="V6266" s="18">
        <f t="shared" si="681"/>
        <v>0</v>
      </c>
      <c r="W6266" s="18">
        <f t="shared" si="682"/>
        <v>0</v>
      </c>
      <c r="X6266" s="27"/>
      <c r="Y6266" s="19">
        <f t="shared" si="683"/>
        <v>0</v>
      </c>
      <c r="Z6266" s="18">
        <f t="shared" si="684"/>
        <v>0</v>
      </c>
      <c r="AA6266" s="12">
        <v>5000</v>
      </c>
      <c r="AB6266" s="12">
        <v>750</v>
      </c>
      <c r="AC6266" s="28">
        <f>+I6266+Y6266-Z6266</f>
        <v>225.75</v>
      </c>
      <c r="AD6266" s="20">
        <f t="shared" si="685"/>
        <v>0</v>
      </c>
      <c r="AE6266">
        <v>0</v>
      </c>
    </row>
    <row r="6267" spans="1:31" x14ac:dyDescent="0.25">
      <c r="A6267" s="9">
        <v>45291</v>
      </c>
      <c r="B6267" s="10" t="s">
        <v>697</v>
      </c>
      <c r="C6267" s="10" t="s">
        <v>287</v>
      </c>
      <c r="D6267" s="10" t="s">
        <v>29</v>
      </c>
      <c r="E6267" s="10" t="s">
        <v>30</v>
      </c>
      <c r="F6267" s="10"/>
      <c r="G6267" s="10">
        <v>0</v>
      </c>
      <c r="H6267" s="11">
        <f>SUMIFS(AA:AA,$A:$A,EOMONTH($A6267,-1),$B:$B,$B6267)</f>
        <v>8534</v>
      </c>
      <c r="I6267" s="63">
        <f>ROUND(SUMIFS(AC:AC,$A:$A,EOMONTH($A6267,-1),$B:$B,$B6267),2)</f>
        <v>0</v>
      </c>
      <c r="J6267" s="11">
        <f>SUMIFS(AB:AB,$A:$A,EOMONTH($A6267,-1),$B:$B,$B6267)</f>
        <v>7845.77</v>
      </c>
      <c r="K6267" s="13">
        <v>0</v>
      </c>
      <c r="L6267" s="25">
        <v>0</v>
      </c>
      <c r="M6267" s="15">
        <v>13120</v>
      </c>
      <c r="N6267" s="14">
        <v>12033.66</v>
      </c>
      <c r="O6267" s="16">
        <v>0</v>
      </c>
      <c r="P6267" s="16">
        <v>0</v>
      </c>
      <c r="Q6267" s="16">
        <v>0</v>
      </c>
      <c r="R6267" s="16">
        <f>Q6267*16.876/100</f>
        <v>0</v>
      </c>
      <c r="S6267" s="17">
        <f t="shared" si="679"/>
        <v>0</v>
      </c>
      <c r="T6267" s="16">
        <v>0</v>
      </c>
      <c r="U6267" s="18">
        <f t="shared" si="680"/>
        <v>0</v>
      </c>
      <c r="V6267" s="18">
        <f t="shared" si="681"/>
        <v>0</v>
      </c>
      <c r="W6267" s="18">
        <f t="shared" si="682"/>
        <v>0</v>
      </c>
      <c r="X6267" s="27"/>
      <c r="Y6267" s="19">
        <f t="shared" si="683"/>
        <v>0</v>
      </c>
      <c r="Z6267" s="18">
        <f t="shared" si="684"/>
        <v>0</v>
      </c>
      <c r="AA6267" s="12">
        <v>21654</v>
      </c>
      <c r="AB6267" s="12">
        <v>19879.43</v>
      </c>
      <c r="AC6267" s="28">
        <f>+I6267+Y6267-Z6267</f>
        <v>0</v>
      </c>
      <c r="AD6267" s="20">
        <f t="shared" si="685"/>
        <v>0</v>
      </c>
      <c r="AE6267">
        <v>0</v>
      </c>
    </row>
    <row r="6268" spans="1:31" x14ac:dyDescent="0.25">
      <c r="A6268" s="9">
        <v>45291</v>
      </c>
      <c r="B6268" s="10" t="s">
        <v>698</v>
      </c>
      <c r="C6268" s="10" t="s">
        <v>28</v>
      </c>
      <c r="D6268" s="10" t="s">
        <v>29</v>
      </c>
      <c r="E6268" s="10" t="s">
        <v>30</v>
      </c>
      <c r="F6268" s="10"/>
      <c r="G6268" s="10">
        <v>0</v>
      </c>
      <c r="H6268" s="11">
        <f>SUMIFS(AA:AA,$A:$A,EOMONTH($A6268,-1),$B:$B,$B6268)</f>
        <v>14139.02</v>
      </c>
      <c r="I6268" s="63">
        <f>ROUND(SUMIFS(AC:AC,$A:$A,EOMONTH($A6268,-1),$B:$B,$B6268),2)</f>
        <v>1502.07</v>
      </c>
      <c r="J6268" s="11">
        <f>SUMIFS(AB:AB,$A:$A,EOMONTH($A6268,-1),$B:$B,$B6268)</f>
        <v>33201.35</v>
      </c>
      <c r="K6268" s="13">
        <v>0</v>
      </c>
      <c r="L6268" s="25">
        <v>0</v>
      </c>
      <c r="M6268" s="15">
        <v>0</v>
      </c>
      <c r="N6268" s="14">
        <v>0</v>
      </c>
      <c r="O6268" s="16">
        <v>0</v>
      </c>
      <c r="P6268" s="16">
        <v>0</v>
      </c>
      <c r="Q6268" s="16">
        <v>5070</v>
      </c>
      <c r="R6268" s="16">
        <f>Q6268*16.876/100</f>
        <v>855.61320000000012</v>
      </c>
      <c r="S6268" s="17">
        <f t="shared" si="679"/>
        <v>5925.6131999999998</v>
      </c>
      <c r="T6268" s="16">
        <v>11813.1</v>
      </c>
      <c r="U6268" s="18">
        <f t="shared" si="680"/>
        <v>0</v>
      </c>
      <c r="V6268" s="18">
        <f t="shared" si="681"/>
        <v>0</v>
      </c>
      <c r="W6268" s="18">
        <f t="shared" si="682"/>
        <v>0</v>
      </c>
      <c r="X6268" s="27"/>
      <c r="Y6268" s="19">
        <f t="shared" si="683"/>
        <v>0</v>
      </c>
      <c r="Z6268" s="18">
        <f t="shared" si="684"/>
        <v>0</v>
      </c>
      <c r="AA6268" s="12">
        <v>9069.02</v>
      </c>
      <c r="AB6268" s="12">
        <v>21384.82</v>
      </c>
      <c r="AC6268" s="28">
        <f>+I6268+Y6268-Z6268</f>
        <v>1502.07</v>
      </c>
      <c r="AD6268" s="20">
        <f t="shared" si="685"/>
        <v>0</v>
      </c>
      <c r="AE6268">
        <v>0</v>
      </c>
    </row>
    <row r="6269" spans="1:31" x14ac:dyDescent="0.25">
      <c r="A6269" s="9">
        <v>45291</v>
      </c>
      <c r="B6269" s="10" t="s">
        <v>771</v>
      </c>
      <c r="C6269" s="10" t="s">
        <v>28</v>
      </c>
      <c r="D6269" s="10" t="s">
        <v>29</v>
      </c>
      <c r="E6269" s="10" t="s">
        <v>30</v>
      </c>
      <c r="F6269" s="10"/>
      <c r="G6269" s="10">
        <v>0</v>
      </c>
      <c r="H6269" s="11">
        <f>SUMIFS(AA:AA,$A:$A,EOMONTH($A6269,-1),$B:$B,$B6269)</f>
        <v>795</v>
      </c>
      <c r="I6269" s="63">
        <f>ROUND(SUMIFS(AC:AC,$A:$A,EOMONTH($A6269,-1),$B:$B,$B6269),2)</f>
        <v>0</v>
      </c>
      <c r="J6269" s="11">
        <f>SUMIFS(AB:AB,$A:$A,EOMONTH($A6269,-1),$B:$B,$B6269)</f>
        <v>7122.8</v>
      </c>
      <c r="K6269" s="13">
        <v>0</v>
      </c>
      <c r="L6269" s="25">
        <v>0</v>
      </c>
      <c r="M6269" s="15">
        <v>0</v>
      </c>
      <c r="N6269" s="14">
        <v>0</v>
      </c>
      <c r="O6269" s="16">
        <v>0</v>
      </c>
      <c r="P6269" s="16">
        <v>0</v>
      </c>
      <c r="Q6269" s="16">
        <v>0</v>
      </c>
      <c r="R6269" s="16">
        <f>Q6269*16.876/100</f>
        <v>0</v>
      </c>
      <c r="S6269" s="17">
        <f t="shared" si="679"/>
        <v>0</v>
      </c>
      <c r="T6269" s="16">
        <v>0</v>
      </c>
      <c r="U6269" s="18">
        <f t="shared" si="680"/>
        <v>0</v>
      </c>
      <c r="V6269" s="18">
        <f t="shared" si="681"/>
        <v>0</v>
      </c>
      <c r="W6269" s="18">
        <f t="shared" si="682"/>
        <v>0</v>
      </c>
      <c r="X6269" s="27"/>
      <c r="Y6269" s="19">
        <f t="shared" si="683"/>
        <v>0</v>
      </c>
      <c r="Z6269" s="18">
        <f t="shared" si="684"/>
        <v>0</v>
      </c>
      <c r="AA6269" s="12">
        <v>795</v>
      </c>
      <c r="AB6269" s="12">
        <v>7122.8</v>
      </c>
      <c r="AC6269" s="28">
        <f>+I6269+Y6269-Z6269</f>
        <v>0</v>
      </c>
      <c r="AD6269" s="20">
        <f t="shared" si="685"/>
        <v>0</v>
      </c>
      <c r="AE6269">
        <v>0</v>
      </c>
    </row>
    <row r="6270" spans="1:31" x14ac:dyDescent="0.25">
      <c r="A6270" s="9">
        <v>45291</v>
      </c>
      <c r="B6270" s="10" t="s">
        <v>772</v>
      </c>
      <c r="C6270" s="10" t="s">
        <v>28</v>
      </c>
      <c r="D6270" s="10" t="s">
        <v>29</v>
      </c>
      <c r="E6270" s="10" t="s">
        <v>30</v>
      </c>
      <c r="F6270" s="10"/>
      <c r="G6270" s="10">
        <v>0</v>
      </c>
      <c r="H6270" s="11">
        <f>SUMIFS(AA:AA,$A:$A,EOMONTH($A6270,-1),$B:$B,$B6270)</f>
        <v>5131</v>
      </c>
      <c r="I6270" s="63">
        <f>ROUND(SUMIFS(AC:AC,$A:$A,EOMONTH($A6270,-1),$B:$B,$B6270),2)</f>
        <v>0</v>
      </c>
      <c r="J6270" s="11">
        <f>SUMIFS(AB:AB,$A:$A,EOMONTH($A6270,-1),$B:$B,$B6270)</f>
        <v>62036.26</v>
      </c>
      <c r="K6270" s="13">
        <v>0</v>
      </c>
      <c r="L6270" s="25">
        <v>0</v>
      </c>
      <c r="M6270" s="15">
        <v>0</v>
      </c>
      <c r="N6270" s="14">
        <v>0</v>
      </c>
      <c r="O6270" s="16">
        <v>0</v>
      </c>
      <c r="P6270" s="16">
        <v>0</v>
      </c>
      <c r="Q6270" s="16">
        <v>0</v>
      </c>
      <c r="R6270" s="16">
        <f>Q6270*16.876/100</f>
        <v>0</v>
      </c>
      <c r="S6270" s="17">
        <f t="shared" si="679"/>
        <v>0</v>
      </c>
      <c r="T6270" s="16">
        <v>0</v>
      </c>
      <c r="U6270" s="18">
        <f t="shared" si="680"/>
        <v>0</v>
      </c>
      <c r="V6270" s="18">
        <f t="shared" si="681"/>
        <v>0</v>
      </c>
      <c r="W6270" s="18">
        <f t="shared" si="682"/>
        <v>0</v>
      </c>
      <c r="X6270" s="27"/>
      <c r="Y6270" s="19">
        <f t="shared" si="683"/>
        <v>0</v>
      </c>
      <c r="Z6270" s="18">
        <f t="shared" si="684"/>
        <v>0</v>
      </c>
      <c r="AA6270" s="12">
        <v>5131</v>
      </c>
      <c r="AB6270" s="12">
        <v>62036.26</v>
      </c>
      <c r="AC6270" s="28">
        <f>+I6270+Y6270-Z6270</f>
        <v>0</v>
      </c>
      <c r="AD6270" s="20">
        <f t="shared" si="685"/>
        <v>0</v>
      </c>
      <c r="AE6270">
        <v>0</v>
      </c>
    </row>
    <row r="6271" spans="1:31" x14ac:dyDescent="0.25">
      <c r="A6271" s="59">
        <v>45291</v>
      </c>
      <c r="B6271" s="60" t="s">
        <v>826</v>
      </c>
      <c r="C6271" s="60" t="s">
        <v>282</v>
      </c>
      <c r="D6271" s="60" t="s">
        <v>29</v>
      </c>
      <c r="E6271" s="60" t="s">
        <v>30</v>
      </c>
      <c r="F6271" s="10"/>
      <c r="G6271" s="10"/>
      <c r="H6271" s="11"/>
      <c r="I6271" s="63">
        <f>ROUND(SUMIFS(AC:AC,$A:$A,EOMONTH($A6271,-1),$B:$B,$B6271),2)</f>
        <v>0</v>
      </c>
      <c r="J6271" s="11"/>
      <c r="K6271" s="13"/>
      <c r="L6271" s="25"/>
      <c r="M6271" s="15"/>
      <c r="N6271" s="14"/>
      <c r="O6271" s="16"/>
      <c r="P6271" s="16"/>
      <c r="Q6271" s="16"/>
      <c r="R6271" s="16"/>
      <c r="S6271" s="17">
        <f t="shared" si="679"/>
        <v>0</v>
      </c>
      <c r="T6271" s="16"/>
      <c r="U6271" s="18">
        <f t="shared" si="680"/>
        <v>0</v>
      </c>
      <c r="V6271" s="18">
        <f t="shared" si="681"/>
        <v>0</v>
      </c>
      <c r="W6271" s="18">
        <f t="shared" si="682"/>
        <v>0</v>
      </c>
      <c r="X6271" s="27"/>
      <c r="Y6271" s="19">
        <f t="shared" si="683"/>
        <v>0</v>
      </c>
      <c r="Z6271" s="18">
        <f t="shared" si="684"/>
        <v>0</v>
      </c>
      <c r="AA6271" s="12"/>
      <c r="AB6271" s="12"/>
      <c r="AC6271" s="28">
        <f>+I6271+Y6271-Z6271</f>
        <v>0</v>
      </c>
      <c r="AD6271" s="20">
        <f t="shared" si="685"/>
        <v>0</v>
      </c>
      <c r="AE6271">
        <v>0</v>
      </c>
    </row>
    <row r="6272" spans="1:31" x14ac:dyDescent="0.25">
      <c r="A6272" s="59">
        <v>45291</v>
      </c>
      <c r="B6272" s="60" t="s">
        <v>773</v>
      </c>
      <c r="C6272" s="60" t="s">
        <v>108</v>
      </c>
      <c r="D6272" s="60" t="s">
        <v>29</v>
      </c>
      <c r="E6272" s="60" t="s">
        <v>30</v>
      </c>
      <c r="F6272" s="10"/>
      <c r="G6272" s="10"/>
      <c r="H6272" s="11"/>
      <c r="I6272" s="63">
        <f>ROUND(SUMIFS(AC:AC,$A:$A,EOMONTH($A6272,-1),$B:$B,$B6272),2)</f>
        <v>0</v>
      </c>
      <c r="J6272" s="11"/>
      <c r="K6272" s="13"/>
      <c r="L6272" s="25"/>
      <c r="M6272" s="15"/>
      <c r="N6272" s="14"/>
      <c r="O6272" s="16"/>
      <c r="P6272" s="16"/>
      <c r="Q6272" s="16"/>
      <c r="R6272" s="16"/>
      <c r="S6272" s="17">
        <f t="shared" si="679"/>
        <v>0</v>
      </c>
      <c r="T6272" s="16"/>
      <c r="U6272" s="18">
        <f t="shared" si="680"/>
        <v>0</v>
      </c>
      <c r="V6272" s="18">
        <f t="shared" si="681"/>
        <v>0</v>
      </c>
      <c r="W6272" s="18">
        <f t="shared" si="682"/>
        <v>0</v>
      </c>
      <c r="X6272" s="27"/>
      <c r="Y6272" s="19">
        <f t="shared" si="683"/>
        <v>0</v>
      </c>
      <c r="Z6272" s="18">
        <f t="shared" si="684"/>
        <v>0</v>
      </c>
      <c r="AA6272" s="12"/>
      <c r="AB6272" s="12"/>
      <c r="AC6272" s="28">
        <f>+I6272+Y6272-Z6272</f>
        <v>0</v>
      </c>
      <c r="AD6272" s="20">
        <f t="shared" si="685"/>
        <v>0</v>
      </c>
      <c r="AE6272">
        <v>0</v>
      </c>
    </row>
    <row r="6273" spans="1:31" x14ac:dyDescent="0.25">
      <c r="A6273" s="9">
        <v>45291</v>
      </c>
      <c r="B6273" s="10" t="s">
        <v>699</v>
      </c>
      <c r="C6273" s="10" t="s">
        <v>28</v>
      </c>
      <c r="D6273" s="10" t="s">
        <v>29</v>
      </c>
      <c r="E6273" s="10" t="s">
        <v>30</v>
      </c>
      <c r="F6273" s="10"/>
      <c r="G6273" s="10">
        <v>0</v>
      </c>
      <c r="H6273" s="11">
        <f>SUMIFS(AA:AA,$A:$A,EOMONTH($A6273,-1),$B:$B,$B6273)</f>
        <v>1614</v>
      </c>
      <c r="I6273" s="63">
        <f>ROUND(SUMIFS(AC:AC,$A:$A,EOMONTH($A6273,-1),$B:$B,$B6273),2)</f>
        <v>70.430000000000007</v>
      </c>
      <c r="J6273" s="11">
        <f>SUMIFS(AB:AB,$A:$A,EOMONTH($A6273,-1),$B:$B,$B6273)</f>
        <v>40412.71</v>
      </c>
      <c r="K6273" s="13">
        <v>0</v>
      </c>
      <c r="L6273" s="25">
        <v>0</v>
      </c>
      <c r="M6273" s="15">
        <v>0</v>
      </c>
      <c r="N6273" s="14">
        <v>0</v>
      </c>
      <c r="O6273" s="16">
        <v>0</v>
      </c>
      <c r="P6273" s="16">
        <v>0</v>
      </c>
      <c r="Q6273" s="16">
        <v>240</v>
      </c>
      <c r="R6273" s="16">
        <f>Q6273*16.876/100</f>
        <v>40.502400000000002</v>
      </c>
      <c r="S6273" s="17">
        <f t="shared" si="679"/>
        <v>280.50240000000002</v>
      </c>
      <c r="T6273" s="16">
        <v>0</v>
      </c>
      <c r="U6273" s="18">
        <f t="shared" si="680"/>
        <v>0</v>
      </c>
      <c r="V6273" s="18">
        <f t="shared" si="681"/>
        <v>0</v>
      </c>
      <c r="W6273" s="18">
        <f t="shared" si="682"/>
        <v>0</v>
      </c>
      <c r="X6273" s="27"/>
      <c r="Y6273" s="19">
        <f t="shared" si="683"/>
        <v>0</v>
      </c>
      <c r="Z6273" s="18">
        <f t="shared" si="684"/>
        <v>0</v>
      </c>
      <c r="AA6273" s="12">
        <v>1374</v>
      </c>
      <c r="AB6273" s="12">
        <v>40412.71</v>
      </c>
      <c r="AC6273" s="28">
        <f>+I6273+Y6273-Z6273</f>
        <v>70.430000000000007</v>
      </c>
      <c r="AD6273" s="20">
        <f t="shared" si="685"/>
        <v>0</v>
      </c>
      <c r="AE6273">
        <v>0</v>
      </c>
    </row>
    <row r="6274" spans="1:31" x14ac:dyDescent="0.25">
      <c r="A6274" s="9">
        <v>45291</v>
      </c>
      <c r="B6274" s="10" t="s">
        <v>700</v>
      </c>
      <c r="C6274" s="10" t="s">
        <v>28</v>
      </c>
      <c r="D6274" s="10" t="s">
        <v>29</v>
      </c>
      <c r="E6274" s="10" t="s">
        <v>30</v>
      </c>
      <c r="F6274" s="10"/>
      <c r="G6274" s="10">
        <v>0</v>
      </c>
      <c r="H6274" s="11">
        <f>SUMIFS(AA:AA,$A:$A,EOMONTH($A6274,-1),$B:$B,$B6274)</f>
        <v>1633</v>
      </c>
      <c r="I6274" s="63">
        <f>ROUND(SUMIFS(AC:AC,$A:$A,EOMONTH($A6274,-1),$B:$B,$B6274),2)</f>
        <v>26.59</v>
      </c>
      <c r="J6274" s="11">
        <f>SUMIFS(AB:AB,$A:$A,EOMONTH($A6274,-1),$B:$B,$B6274)</f>
        <v>51607.77</v>
      </c>
      <c r="K6274" s="13">
        <v>0</v>
      </c>
      <c r="L6274" s="25">
        <v>0</v>
      </c>
      <c r="M6274" s="15">
        <v>0</v>
      </c>
      <c r="N6274" s="14">
        <v>0</v>
      </c>
      <c r="O6274" s="16">
        <v>0</v>
      </c>
      <c r="P6274" s="16">
        <v>0</v>
      </c>
      <c r="Q6274" s="16">
        <v>384</v>
      </c>
      <c r="R6274" s="16">
        <f>Q6274*16.876/100</f>
        <v>64.803839999999994</v>
      </c>
      <c r="S6274" s="17">
        <f t="shared" si="679"/>
        <v>448.80383999999998</v>
      </c>
      <c r="T6274" s="16">
        <v>0</v>
      </c>
      <c r="U6274" s="18">
        <f t="shared" si="680"/>
        <v>0</v>
      </c>
      <c r="V6274" s="18">
        <f t="shared" si="681"/>
        <v>0</v>
      </c>
      <c r="W6274" s="18">
        <f t="shared" si="682"/>
        <v>0</v>
      </c>
      <c r="X6274" s="27"/>
      <c r="Y6274" s="19">
        <f t="shared" si="683"/>
        <v>0</v>
      </c>
      <c r="Z6274" s="18">
        <f t="shared" si="684"/>
        <v>0</v>
      </c>
      <c r="AA6274" s="12">
        <v>1249</v>
      </c>
      <c r="AB6274" s="12">
        <v>51607.77</v>
      </c>
      <c r="AC6274" s="28">
        <f>+I6274+Y6274-Z6274</f>
        <v>26.59</v>
      </c>
      <c r="AD6274" s="20">
        <f t="shared" si="685"/>
        <v>0</v>
      </c>
      <c r="AE6274">
        <v>0</v>
      </c>
    </row>
    <row r="6275" spans="1:31" x14ac:dyDescent="0.25">
      <c r="A6275" s="9">
        <v>45291</v>
      </c>
      <c r="B6275" s="10" t="s">
        <v>706</v>
      </c>
      <c r="C6275" s="10" t="s">
        <v>28</v>
      </c>
      <c r="D6275" s="10" t="s">
        <v>29</v>
      </c>
      <c r="E6275" s="10" t="s">
        <v>30</v>
      </c>
      <c r="F6275" s="10"/>
      <c r="G6275" s="10">
        <v>0</v>
      </c>
      <c r="H6275" s="11">
        <f>SUMIFS(AA:AA,$A:$A,EOMONTH($A6275,-1),$B:$B,$B6275)</f>
        <v>86480</v>
      </c>
      <c r="I6275" s="63">
        <f>ROUND(SUMIFS(AC:AC,$A:$A,EOMONTH($A6275,-1),$B:$B,$B6275),2)</f>
        <v>0</v>
      </c>
      <c r="J6275" s="11">
        <f>SUMIFS(AB:AB,$A:$A,EOMONTH($A6275,-1),$B:$B,$B6275)</f>
        <v>14327.84</v>
      </c>
      <c r="K6275" s="13">
        <v>0</v>
      </c>
      <c r="L6275" s="25">
        <v>0</v>
      </c>
      <c r="M6275" s="15">
        <v>0</v>
      </c>
      <c r="N6275" s="14">
        <v>0</v>
      </c>
      <c r="O6275" s="16">
        <v>0</v>
      </c>
      <c r="P6275" s="16">
        <v>0</v>
      </c>
      <c r="Q6275" s="16">
        <v>3120</v>
      </c>
      <c r="R6275" s="16">
        <f>Q6275*16.876/100</f>
        <v>526.53120000000001</v>
      </c>
      <c r="S6275" s="17">
        <f t="shared" si="679"/>
        <v>3646.5311999999999</v>
      </c>
      <c r="T6275" s="16">
        <v>0</v>
      </c>
      <c r="U6275" s="18">
        <f t="shared" si="680"/>
        <v>0</v>
      </c>
      <c r="V6275" s="18">
        <f t="shared" si="681"/>
        <v>0</v>
      </c>
      <c r="W6275" s="18">
        <f t="shared" si="682"/>
        <v>0</v>
      </c>
      <c r="X6275" s="27"/>
      <c r="Y6275" s="19">
        <f t="shared" si="683"/>
        <v>0</v>
      </c>
      <c r="Z6275" s="18">
        <f t="shared" si="684"/>
        <v>0</v>
      </c>
      <c r="AA6275" s="12">
        <v>83360</v>
      </c>
      <c r="AB6275" s="12">
        <v>14327.84</v>
      </c>
      <c r="AC6275" s="28">
        <f>+I6275+Y6275-Z6275</f>
        <v>0</v>
      </c>
      <c r="AD6275" s="20">
        <f t="shared" si="685"/>
        <v>0</v>
      </c>
      <c r="AE6275">
        <v>0</v>
      </c>
    </row>
    <row r="6276" spans="1:31" x14ac:dyDescent="0.25">
      <c r="A6276" s="9">
        <v>45291</v>
      </c>
      <c r="B6276" s="10" t="s">
        <v>707</v>
      </c>
      <c r="C6276" s="10" t="s">
        <v>28</v>
      </c>
      <c r="D6276" s="10" t="s">
        <v>29</v>
      </c>
      <c r="E6276" s="10" t="s">
        <v>30</v>
      </c>
      <c r="F6276" s="10"/>
      <c r="G6276" s="10">
        <v>0</v>
      </c>
      <c r="H6276" s="11">
        <f>SUMIFS(AA:AA,$A:$A,EOMONTH($A6276,-1),$B:$B,$B6276)</f>
        <v>10364</v>
      </c>
      <c r="I6276" s="63">
        <f>ROUND(SUMIFS(AC:AC,$A:$A,EOMONTH($A6276,-1),$B:$B,$B6276),2)</f>
        <v>362.05</v>
      </c>
      <c r="J6276" s="11">
        <f>SUMIFS(AB:AB,$A:$A,EOMONTH($A6276,-1),$B:$B,$B6276)</f>
        <v>104509.81</v>
      </c>
      <c r="K6276" s="13">
        <v>0</v>
      </c>
      <c r="L6276" s="25">
        <v>0</v>
      </c>
      <c r="M6276" s="15">
        <v>0</v>
      </c>
      <c r="N6276" s="14">
        <v>0</v>
      </c>
      <c r="O6276" s="16">
        <v>0</v>
      </c>
      <c r="P6276" s="16">
        <v>0</v>
      </c>
      <c r="Q6276" s="16">
        <v>384</v>
      </c>
      <c r="R6276" s="16">
        <f>Q6276*16.876/100</f>
        <v>64.803839999999994</v>
      </c>
      <c r="S6276" s="17">
        <f t="shared" si="679"/>
        <v>448.80383999999998</v>
      </c>
      <c r="T6276" s="16">
        <v>0</v>
      </c>
      <c r="U6276" s="18">
        <f t="shared" si="680"/>
        <v>0</v>
      </c>
      <c r="V6276" s="18">
        <f t="shared" si="681"/>
        <v>0</v>
      </c>
      <c r="W6276" s="18">
        <f t="shared" si="682"/>
        <v>0</v>
      </c>
      <c r="X6276" s="27"/>
      <c r="Y6276" s="19">
        <f t="shared" si="683"/>
        <v>0</v>
      </c>
      <c r="Z6276" s="18">
        <f t="shared" si="684"/>
        <v>0</v>
      </c>
      <c r="AA6276" s="12">
        <v>9980</v>
      </c>
      <c r="AB6276" s="12">
        <v>104509.81</v>
      </c>
      <c r="AC6276" s="28">
        <f>+I6276+Y6276-Z6276</f>
        <v>362.05</v>
      </c>
      <c r="AD6276" s="20">
        <f t="shared" si="685"/>
        <v>0</v>
      </c>
      <c r="AE6276">
        <v>0</v>
      </c>
    </row>
    <row r="6277" spans="1:31" x14ac:dyDescent="0.25">
      <c r="A6277" s="9">
        <v>45322</v>
      </c>
      <c r="B6277" s="10" t="s">
        <v>710</v>
      </c>
      <c r="C6277" s="10" t="s">
        <v>711</v>
      </c>
      <c r="D6277" s="10" t="s">
        <v>29</v>
      </c>
      <c r="E6277" s="10" t="s">
        <v>30</v>
      </c>
      <c r="F6277" s="10"/>
      <c r="G6277" s="10">
        <v>0</v>
      </c>
      <c r="H6277" s="11">
        <f>SUMIFS(AA:AA,$A:$A,EOMONTH($A6277,-1),$B:$B,$B6277)</f>
        <v>-52</v>
      </c>
      <c r="I6277" s="63">
        <f>ROUND(SUMIFS(AC:AC,$A:$A,EOMONTH($A6277,-1),$B:$B,$B6277),2)</f>
        <v>0</v>
      </c>
      <c r="J6277" s="11">
        <f>SUMIFS(AB:AB,$A:$A,EOMONTH($A6277,-1),$B:$B,$B6277)</f>
        <v>-2328.0300000000002</v>
      </c>
      <c r="K6277" s="13">
        <v>0</v>
      </c>
      <c r="L6277" s="25">
        <v>0</v>
      </c>
      <c r="M6277" s="15">
        <v>0</v>
      </c>
      <c r="N6277" s="14">
        <v>0</v>
      </c>
      <c r="O6277" s="16">
        <v>0</v>
      </c>
      <c r="P6277" s="16">
        <v>0</v>
      </c>
      <c r="Q6277" s="16">
        <v>0</v>
      </c>
      <c r="R6277" s="16">
        <f>Q6277*16.876/100</f>
        <v>0</v>
      </c>
      <c r="S6277" s="17">
        <f t="shared" ref="S6277:S6340" si="686">Q6277+R6277</f>
        <v>0</v>
      </c>
      <c r="T6277" s="16">
        <v>0</v>
      </c>
      <c r="U6277" s="18">
        <f t="shared" ref="U6277:U6340" si="687">H6277*G6277/1000</f>
        <v>0</v>
      </c>
      <c r="V6277" s="18">
        <f t="shared" ref="V6277:V6340" si="688">M6277*F6277/1000</f>
        <v>0</v>
      </c>
      <c r="W6277" s="18">
        <f t="shared" ref="W6277:W6340" si="689">V6277*16.789/100</f>
        <v>0</v>
      </c>
      <c r="X6277" s="27"/>
      <c r="Y6277" s="19">
        <f t="shared" ref="Y6277:Y6340" si="690">V6277+W6277+X6277</f>
        <v>0</v>
      </c>
      <c r="Z6277" s="18">
        <f t="shared" ref="Z6277:Z6340" si="691">O6277*G6277/1000</f>
        <v>0</v>
      </c>
      <c r="AA6277" s="12">
        <v>-52</v>
      </c>
      <c r="AB6277" s="12">
        <v>-2328.0300000000002</v>
      </c>
      <c r="AC6277" s="28">
        <f>+I6277+Y6277-Z6277</f>
        <v>0</v>
      </c>
      <c r="AD6277" s="20">
        <f t="shared" ref="AD6277:AD6340" si="692">IF(AC6277&lt;0,ROUNDUP(AC6277,-1)*-1,0)</f>
        <v>0</v>
      </c>
      <c r="AE6277">
        <v>0</v>
      </c>
    </row>
    <row r="6278" spans="1:31" x14ac:dyDescent="0.25">
      <c r="A6278" s="9">
        <v>45322</v>
      </c>
      <c r="B6278" s="10" t="s">
        <v>27</v>
      </c>
      <c r="C6278" s="10" t="s">
        <v>28</v>
      </c>
      <c r="D6278" s="10" t="s">
        <v>29</v>
      </c>
      <c r="E6278" s="10" t="s">
        <v>30</v>
      </c>
      <c r="F6278" s="10"/>
      <c r="G6278" s="10">
        <v>0</v>
      </c>
      <c r="H6278" s="11">
        <f>SUMIFS(AA:AA,$A:$A,EOMONTH($A6278,-1),$B:$B,$B6278)</f>
        <v>99</v>
      </c>
      <c r="I6278" s="63">
        <f>ROUND(SUMIFS(AC:AC,$A:$A,EOMONTH($A6278,-1),$B:$B,$B6278),2)</f>
        <v>23.52</v>
      </c>
      <c r="J6278" s="11">
        <f>SUMIFS(AB:AB,$A:$A,EOMONTH($A6278,-1),$B:$B,$B6278)</f>
        <v>5641.43</v>
      </c>
      <c r="K6278" s="13">
        <v>0</v>
      </c>
      <c r="L6278" s="25">
        <v>0</v>
      </c>
      <c r="M6278" s="15">
        <v>0</v>
      </c>
      <c r="N6278" s="14">
        <v>0</v>
      </c>
      <c r="O6278" s="16">
        <v>0</v>
      </c>
      <c r="P6278" s="16">
        <v>0</v>
      </c>
      <c r="Q6278" s="16">
        <v>525</v>
      </c>
      <c r="R6278" s="16">
        <f>Q6278*16.876/100</f>
        <v>88.599000000000018</v>
      </c>
      <c r="S6278" s="17">
        <f t="shared" si="686"/>
        <v>613.59900000000005</v>
      </c>
      <c r="T6278" s="16">
        <v>2152.5</v>
      </c>
      <c r="U6278" s="18">
        <f t="shared" si="687"/>
        <v>0</v>
      </c>
      <c r="V6278" s="18">
        <f t="shared" si="688"/>
        <v>0</v>
      </c>
      <c r="W6278" s="18">
        <f t="shared" si="689"/>
        <v>0</v>
      </c>
      <c r="X6278" s="27"/>
      <c r="Y6278" s="19">
        <f t="shared" si="690"/>
        <v>0</v>
      </c>
      <c r="Z6278" s="18">
        <f t="shared" si="691"/>
        <v>0</v>
      </c>
      <c r="AA6278" s="12">
        <v>-426</v>
      </c>
      <c r="AB6278" s="12">
        <v>3488.93</v>
      </c>
      <c r="AC6278" s="28">
        <f>+I6278+Y6278-Z6278</f>
        <v>23.52</v>
      </c>
      <c r="AD6278" s="20">
        <f t="shared" si="692"/>
        <v>0</v>
      </c>
      <c r="AE6278">
        <v>0</v>
      </c>
    </row>
    <row r="6279" spans="1:31" x14ac:dyDescent="0.25">
      <c r="A6279" s="59">
        <v>45322</v>
      </c>
      <c r="B6279" s="60" t="s">
        <v>712</v>
      </c>
      <c r="C6279" s="60" t="s">
        <v>28</v>
      </c>
      <c r="D6279" s="60" t="s">
        <v>29</v>
      </c>
      <c r="E6279" s="60" t="s">
        <v>30</v>
      </c>
      <c r="F6279" s="10"/>
      <c r="G6279" s="10"/>
      <c r="H6279" s="11"/>
      <c r="I6279" s="63">
        <f>ROUND(SUMIFS(AC:AC,$A:$A,EOMONTH($A6279,-1),$B:$B,$B6279),2)</f>
        <v>0</v>
      </c>
      <c r="J6279" s="11"/>
      <c r="K6279" s="13"/>
      <c r="L6279" s="25"/>
      <c r="M6279" s="15"/>
      <c r="N6279" s="14"/>
      <c r="O6279" s="16"/>
      <c r="P6279" s="16"/>
      <c r="Q6279" s="16"/>
      <c r="R6279" s="16"/>
      <c r="S6279" s="17">
        <f t="shared" si="686"/>
        <v>0</v>
      </c>
      <c r="T6279" s="16"/>
      <c r="U6279" s="18">
        <f t="shared" si="687"/>
        <v>0</v>
      </c>
      <c r="V6279" s="18">
        <f t="shared" si="688"/>
        <v>0</v>
      </c>
      <c r="W6279" s="18">
        <f t="shared" si="689"/>
        <v>0</v>
      </c>
      <c r="X6279" s="27"/>
      <c r="Y6279" s="19">
        <f t="shared" si="690"/>
        <v>0</v>
      </c>
      <c r="Z6279" s="18">
        <f t="shared" si="691"/>
        <v>0</v>
      </c>
      <c r="AA6279" s="12"/>
      <c r="AB6279" s="12"/>
      <c r="AC6279" s="28">
        <f>+I6279+Y6279-Z6279</f>
        <v>0</v>
      </c>
      <c r="AD6279" s="20">
        <f t="shared" si="692"/>
        <v>0</v>
      </c>
      <c r="AE6279">
        <v>0</v>
      </c>
    </row>
    <row r="6280" spans="1:31" x14ac:dyDescent="0.25">
      <c r="A6280" s="9">
        <v>45322</v>
      </c>
      <c r="B6280" s="10" t="s">
        <v>31</v>
      </c>
      <c r="C6280" s="10" t="s">
        <v>28</v>
      </c>
      <c r="D6280" s="10" t="s">
        <v>29</v>
      </c>
      <c r="E6280" s="10" t="s">
        <v>30</v>
      </c>
      <c r="F6280" s="10"/>
      <c r="G6280" s="10">
        <v>0</v>
      </c>
      <c r="H6280" s="11">
        <f>SUMIFS(AA:AA,$A:$A,EOMONTH($A6280,-1),$B:$B,$B6280)</f>
        <v>593</v>
      </c>
      <c r="I6280" s="63">
        <f>ROUND(SUMIFS(AC:AC,$A:$A,EOMONTH($A6280,-1),$B:$B,$B6280),2)</f>
        <v>33.64</v>
      </c>
      <c r="J6280" s="11">
        <f>SUMIFS(AB:AB,$A:$A,EOMONTH($A6280,-1),$B:$B,$B6280)</f>
        <v>5056.49</v>
      </c>
      <c r="K6280" s="13">
        <v>0</v>
      </c>
      <c r="L6280" s="25">
        <v>0</v>
      </c>
      <c r="M6280" s="15">
        <v>0</v>
      </c>
      <c r="N6280" s="14">
        <v>0</v>
      </c>
      <c r="O6280" s="16">
        <v>0</v>
      </c>
      <c r="P6280" s="16">
        <v>0</v>
      </c>
      <c r="Q6280" s="16">
        <v>367</v>
      </c>
      <c r="R6280" s="16">
        <f>Q6280*16.876/100</f>
        <v>61.934920000000005</v>
      </c>
      <c r="S6280" s="17">
        <f t="shared" si="686"/>
        <v>428.93492000000003</v>
      </c>
      <c r="T6280" s="16">
        <v>3097.48</v>
      </c>
      <c r="U6280" s="18">
        <f t="shared" si="687"/>
        <v>0</v>
      </c>
      <c r="V6280" s="18">
        <f t="shared" si="688"/>
        <v>0</v>
      </c>
      <c r="W6280" s="18">
        <f t="shared" si="689"/>
        <v>0</v>
      </c>
      <c r="X6280" s="27"/>
      <c r="Y6280" s="19">
        <f t="shared" si="690"/>
        <v>0</v>
      </c>
      <c r="Z6280" s="18">
        <f t="shared" si="691"/>
        <v>0</v>
      </c>
      <c r="AA6280" s="12">
        <v>226</v>
      </c>
      <c r="AB6280" s="12">
        <v>1960.08</v>
      </c>
      <c r="AC6280" s="28">
        <f>+I6280+Y6280-Z6280</f>
        <v>33.64</v>
      </c>
      <c r="AD6280" s="20">
        <f t="shared" si="692"/>
        <v>0</v>
      </c>
      <c r="AE6280">
        <v>0</v>
      </c>
    </row>
    <row r="6281" spans="1:31" x14ac:dyDescent="0.25">
      <c r="A6281" s="9">
        <v>45322</v>
      </c>
      <c r="B6281" s="10" t="s">
        <v>32</v>
      </c>
      <c r="C6281" s="10" t="s">
        <v>28</v>
      </c>
      <c r="D6281" s="10" t="s">
        <v>29</v>
      </c>
      <c r="E6281" s="10" t="s">
        <v>30</v>
      </c>
      <c r="F6281" s="10"/>
      <c r="G6281" s="10">
        <v>0</v>
      </c>
      <c r="H6281" s="11">
        <f>SUMIFS(AA:AA,$A:$A,EOMONTH($A6281,-1),$B:$B,$B6281)</f>
        <v>637</v>
      </c>
      <c r="I6281" s="63">
        <f>ROUND(SUMIFS(AC:AC,$A:$A,EOMONTH($A6281,-1),$B:$B,$B6281),2)</f>
        <v>0</v>
      </c>
      <c r="J6281" s="11">
        <f>SUMIFS(AB:AB,$A:$A,EOMONTH($A6281,-1),$B:$B,$B6281)</f>
        <v>5403.39</v>
      </c>
      <c r="K6281" s="13">
        <v>0</v>
      </c>
      <c r="L6281" s="25">
        <v>0</v>
      </c>
      <c r="M6281" s="15">
        <v>0</v>
      </c>
      <c r="N6281" s="14">
        <v>0</v>
      </c>
      <c r="O6281" s="16">
        <v>0</v>
      </c>
      <c r="P6281" s="16">
        <v>0</v>
      </c>
      <c r="Q6281" s="16">
        <v>528</v>
      </c>
      <c r="R6281" s="16">
        <f>Q6281*16.876/100</f>
        <v>89.105280000000008</v>
      </c>
      <c r="S6281" s="17">
        <f t="shared" si="686"/>
        <v>617.10527999999999</v>
      </c>
      <c r="T6281" s="16">
        <v>4477.4399999999996</v>
      </c>
      <c r="U6281" s="18">
        <f t="shared" si="687"/>
        <v>0</v>
      </c>
      <c r="V6281" s="18">
        <f t="shared" si="688"/>
        <v>0</v>
      </c>
      <c r="W6281" s="18">
        <f t="shared" si="689"/>
        <v>0</v>
      </c>
      <c r="X6281" s="27"/>
      <c r="Y6281" s="19">
        <f t="shared" si="690"/>
        <v>0</v>
      </c>
      <c r="Z6281" s="18">
        <f t="shared" si="691"/>
        <v>0</v>
      </c>
      <c r="AA6281" s="12">
        <v>109</v>
      </c>
      <c r="AB6281" s="12">
        <v>927.89</v>
      </c>
      <c r="AC6281" s="28">
        <f>+I6281+Y6281-Z6281</f>
        <v>0</v>
      </c>
      <c r="AD6281" s="20">
        <f t="shared" si="692"/>
        <v>0</v>
      </c>
      <c r="AE6281">
        <v>0</v>
      </c>
    </row>
    <row r="6282" spans="1:31" x14ac:dyDescent="0.25">
      <c r="A6282" s="9">
        <v>45322</v>
      </c>
      <c r="B6282" s="10" t="s">
        <v>33</v>
      </c>
      <c r="C6282" s="10" t="s">
        <v>28</v>
      </c>
      <c r="D6282" s="10" t="s">
        <v>29</v>
      </c>
      <c r="E6282" s="10" t="s">
        <v>30</v>
      </c>
      <c r="F6282" s="10"/>
      <c r="G6282" s="10">
        <v>0</v>
      </c>
      <c r="H6282" s="11">
        <f>SUMIFS(AA:AA,$A:$A,EOMONTH($A6282,-1),$B:$B,$B6282)</f>
        <v>719</v>
      </c>
      <c r="I6282" s="63">
        <f>ROUND(SUMIFS(AC:AC,$A:$A,EOMONTH($A6282,-1),$B:$B,$B6282),2)</f>
        <v>28.35</v>
      </c>
      <c r="J6282" s="11">
        <f>SUMIFS(AB:AB,$A:$A,EOMONTH($A6282,-1),$B:$B,$B6282)</f>
        <v>7518.95</v>
      </c>
      <c r="K6282" s="13">
        <v>0</v>
      </c>
      <c r="L6282" s="25">
        <v>0</v>
      </c>
      <c r="M6282" s="15">
        <v>0</v>
      </c>
      <c r="N6282" s="14">
        <v>0</v>
      </c>
      <c r="O6282" s="16">
        <v>0</v>
      </c>
      <c r="P6282" s="16">
        <v>0</v>
      </c>
      <c r="Q6282" s="16">
        <v>430</v>
      </c>
      <c r="R6282" s="16">
        <f>Q6282*16.876/100</f>
        <v>72.566800000000001</v>
      </c>
      <c r="S6282" s="17">
        <f t="shared" si="686"/>
        <v>502.5668</v>
      </c>
      <c r="T6282" s="16">
        <v>4527.8999999999996</v>
      </c>
      <c r="U6282" s="18">
        <f t="shared" si="687"/>
        <v>0</v>
      </c>
      <c r="V6282" s="18">
        <f t="shared" si="688"/>
        <v>0</v>
      </c>
      <c r="W6282" s="18">
        <f t="shared" si="689"/>
        <v>0</v>
      </c>
      <c r="X6282" s="27"/>
      <c r="Y6282" s="19">
        <f t="shared" si="690"/>
        <v>0</v>
      </c>
      <c r="Z6282" s="18">
        <f t="shared" si="691"/>
        <v>0</v>
      </c>
      <c r="AA6282" s="12">
        <v>289</v>
      </c>
      <c r="AB6282" s="12">
        <v>2990.14</v>
      </c>
      <c r="AC6282" s="28">
        <f>+I6282+Y6282-Z6282</f>
        <v>28.35</v>
      </c>
      <c r="AD6282" s="20">
        <f t="shared" si="692"/>
        <v>0</v>
      </c>
      <c r="AE6282">
        <v>0</v>
      </c>
    </row>
    <row r="6283" spans="1:31" x14ac:dyDescent="0.25">
      <c r="A6283" s="9">
        <v>45322</v>
      </c>
      <c r="B6283" s="10" t="s">
        <v>34</v>
      </c>
      <c r="C6283" s="10" t="s">
        <v>28</v>
      </c>
      <c r="D6283" s="10" t="s">
        <v>29</v>
      </c>
      <c r="E6283" s="10" t="s">
        <v>30</v>
      </c>
      <c r="F6283" s="10"/>
      <c r="G6283" s="10">
        <v>0</v>
      </c>
      <c r="H6283" s="11">
        <f>SUMIFS(AA:AA,$A:$A,EOMONTH($A6283,-1),$B:$B,$B6283)</f>
        <v>1004</v>
      </c>
      <c r="I6283" s="63">
        <f>ROUND(SUMIFS(AC:AC,$A:$A,EOMONTH($A6283,-1),$B:$B,$B6283),2)</f>
        <v>0</v>
      </c>
      <c r="J6283" s="11">
        <f>SUMIFS(AB:AB,$A:$A,EOMONTH($A6283,-1),$B:$B,$B6283)</f>
        <v>8638.59</v>
      </c>
      <c r="K6283" s="13">
        <v>0</v>
      </c>
      <c r="L6283" s="25">
        <v>0</v>
      </c>
      <c r="M6283" s="15">
        <v>0</v>
      </c>
      <c r="N6283" s="14">
        <v>0</v>
      </c>
      <c r="O6283" s="16">
        <v>0</v>
      </c>
      <c r="P6283" s="16">
        <v>0</v>
      </c>
      <c r="Q6283" s="16">
        <v>590</v>
      </c>
      <c r="R6283" s="16">
        <f>Q6283*16.876/100</f>
        <v>99.568399999999997</v>
      </c>
      <c r="S6283" s="17">
        <f t="shared" si="686"/>
        <v>689.5684</v>
      </c>
      <c r="T6283" s="16">
        <v>5009.1000000000004</v>
      </c>
      <c r="U6283" s="18">
        <f t="shared" si="687"/>
        <v>0</v>
      </c>
      <c r="V6283" s="18">
        <f t="shared" si="688"/>
        <v>0</v>
      </c>
      <c r="W6283" s="18">
        <f t="shared" si="689"/>
        <v>0</v>
      </c>
      <c r="X6283" s="27"/>
      <c r="Y6283" s="19">
        <f t="shared" si="690"/>
        <v>0</v>
      </c>
      <c r="Z6283" s="18">
        <f t="shared" si="691"/>
        <v>0</v>
      </c>
      <c r="AA6283" s="12">
        <v>414</v>
      </c>
      <c r="AB6283" s="12">
        <v>3627.5</v>
      </c>
      <c r="AC6283" s="28">
        <f>+I6283+Y6283-Z6283</f>
        <v>0</v>
      </c>
      <c r="AD6283" s="20">
        <f t="shared" si="692"/>
        <v>0</v>
      </c>
      <c r="AE6283">
        <v>0</v>
      </c>
    </row>
    <row r="6284" spans="1:31" x14ac:dyDescent="0.25">
      <c r="A6284" s="9">
        <v>45322</v>
      </c>
      <c r="B6284" s="10" t="s">
        <v>35</v>
      </c>
      <c r="C6284" s="10" t="s">
        <v>28</v>
      </c>
      <c r="D6284" s="10" t="s">
        <v>29</v>
      </c>
      <c r="E6284" s="10" t="s">
        <v>30</v>
      </c>
      <c r="F6284" s="10"/>
      <c r="G6284" s="10">
        <v>0</v>
      </c>
      <c r="H6284" s="11">
        <f>SUMIFS(AA:AA,$A:$A,EOMONTH($A6284,-1),$B:$B,$B6284)</f>
        <v>716</v>
      </c>
      <c r="I6284" s="63">
        <f>ROUND(SUMIFS(AC:AC,$A:$A,EOMONTH($A6284,-1),$B:$B,$B6284),2)</f>
        <v>26.59</v>
      </c>
      <c r="J6284" s="11">
        <f>SUMIFS(AB:AB,$A:$A,EOMONTH($A6284,-1),$B:$B,$B6284)</f>
        <v>6078.73</v>
      </c>
      <c r="K6284" s="13">
        <v>0</v>
      </c>
      <c r="L6284" s="25">
        <v>0</v>
      </c>
      <c r="M6284" s="15">
        <v>0</v>
      </c>
      <c r="N6284" s="14">
        <v>0</v>
      </c>
      <c r="O6284" s="16">
        <v>0</v>
      </c>
      <c r="P6284" s="16">
        <v>0</v>
      </c>
      <c r="Q6284" s="16">
        <v>403</v>
      </c>
      <c r="R6284" s="16">
        <f>Q6284*16.876/100</f>
        <v>68.010280000000009</v>
      </c>
      <c r="S6284" s="17">
        <f t="shared" si="686"/>
        <v>471.01028000000002</v>
      </c>
      <c r="T6284" s="16">
        <v>3429.53</v>
      </c>
      <c r="U6284" s="18">
        <f t="shared" si="687"/>
        <v>0</v>
      </c>
      <c r="V6284" s="18">
        <f t="shared" si="688"/>
        <v>0</v>
      </c>
      <c r="W6284" s="18">
        <f t="shared" si="689"/>
        <v>0</v>
      </c>
      <c r="X6284" s="27"/>
      <c r="Y6284" s="19">
        <f t="shared" si="690"/>
        <v>0</v>
      </c>
      <c r="Z6284" s="18">
        <f t="shared" si="691"/>
        <v>0</v>
      </c>
      <c r="AA6284" s="12">
        <v>313</v>
      </c>
      <c r="AB6284" s="12">
        <v>2647.67</v>
      </c>
      <c r="AC6284" s="28">
        <f>+I6284+Y6284-Z6284</f>
        <v>26.59</v>
      </c>
      <c r="AD6284" s="20">
        <f t="shared" si="692"/>
        <v>0</v>
      </c>
      <c r="AE6284">
        <v>0</v>
      </c>
    </row>
    <row r="6285" spans="1:31" x14ac:dyDescent="0.25">
      <c r="A6285" s="9">
        <v>45322</v>
      </c>
      <c r="B6285" s="10" t="s">
        <v>808</v>
      </c>
      <c r="C6285" s="10" t="s">
        <v>28</v>
      </c>
      <c r="D6285" s="10" t="s">
        <v>29</v>
      </c>
      <c r="E6285" s="10" t="s">
        <v>30</v>
      </c>
      <c r="F6285" s="10"/>
      <c r="G6285" s="10">
        <v>0</v>
      </c>
      <c r="H6285" s="11">
        <f>SUMIFS(AA:AA,$A:$A,EOMONTH($A6285,-1),$B:$B,$B6285)</f>
        <v>200</v>
      </c>
      <c r="I6285" s="63">
        <f>ROUND(SUMIFS(AC:AC,$A:$A,EOMONTH($A6285,-1),$B:$B,$B6285),2)</f>
        <v>0</v>
      </c>
      <c r="J6285" s="11">
        <f>SUMIFS(AB:AB,$A:$A,EOMONTH($A6285,-1),$B:$B,$B6285)</f>
        <v>2574.4299999999998</v>
      </c>
      <c r="K6285" s="13">
        <v>0</v>
      </c>
      <c r="L6285" s="25">
        <v>0</v>
      </c>
      <c r="M6285" s="15">
        <v>0</v>
      </c>
      <c r="N6285" s="14">
        <v>0</v>
      </c>
      <c r="O6285" s="16">
        <v>0</v>
      </c>
      <c r="P6285" s="16">
        <v>0</v>
      </c>
      <c r="Q6285" s="16">
        <v>0</v>
      </c>
      <c r="R6285" s="16">
        <f>Q6285*16.876/100</f>
        <v>0</v>
      </c>
      <c r="S6285" s="17">
        <f t="shared" si="686"/>
        <v>0</v>
      </c>
      <c r="T6285" s="16">
        <v>0</v>
      </c>
      <c r="U6285" s="18">
        <f t="shared" si="687"/>
        <v>0</v>
      </c>
      <c r="V6285" s="18">
        <f t="shared" si="688"/>
        <v>0</v>
      </c>
      <c r="W6285" s="18">
        <f t="shared" si="689"/>
        <v>0</v>
      </c>
      <c r="X6285" s="27"/>
      <c r="Y6285" s="19">
        <f t="shared" si="690"/>
        <v>0</v>
      </c>
      <c r="Z6285" s="18">
        <f t="shared" si="691"/>
        <v>0</v>
      </c>
      <c r="AA6285" s="12">
        <v>200</v>
      </c>
      <c r="AB6285" s="12">
        <v>2574.4299999999998</v>
      </c>
      <c r="AC6285" s="28">
        <f>+I6285+Y6285-Z6285</f>
        <v>0</v>
      </c>
      <c r="AD6285" s="20">
        <f t="shared" si="692"/>
        <v>0</v>
      </c>
      <c r="AE6285">
        <v>0</v>
      </c>
    </row>
    <row r="6286" spans="1:31" x14ac:dyDescent="0.25">
      <c r="A6286" s="9">
        <v>45322</v>
      </c>
      <c r="B6286" s="10" t="s">
        <v>36</v>
      </c>
      <c r="C6286" s="10" t="s">
        <v>28</v>
      </c>
      <c r="D6286" s="10" t="s">
        <v>29</v>
      </c>
      <c r="E6286" s="10" t="s">
        <v>30</v>
      </c>
      <c r="F6286" s="10"/>
      <c r="G6286" s="10">
        <v>0</v>
      </c>
      <c r="H6286" s="11">
        <f>SUMIFS(AA:AA,$A:$A,EOMONTH($A6286,-1),$B:$B,$B6286)</f>
        <v>-25</v>
      </c>
      <c r="I6286" s="63">
        <f>ROUND(SUMIFS(AC:AC,$A:$A,EOMONTH($A6286,-1),$B:$B,$B6286),2)</f>
        <v>0</v>
      </c>
      <c r="J6286" s="11">
        <f>SUMIFS(AB:AB,$A:$A,EOMONTH($A6286,-1),$B:$B,$B6286)</f>
        <v>0</v>
      </c>
      <c r="K6286" s="13">
        <v>0</v>
      </c>
      <c r="L6286" s="25">
        <v>0</v>
      </c>
      <c r="M6286" s="15">
        <v>0</v>
      </c>
      <c r="N6286" s="14">
        <v>0</v>
      </c>
      <c r="O6286" s="16">
        <v>0</v>
      </c>
      <c r="P6286" s="16">
        <v>0</v>
      </c>
      <c r="Q6286" s="16">
        <v>0</v>
      </c>
      <c r="R6286" s="16">
        <f>Q6286*16.876/100</f>
        <v>0</v>
      </c>
      <c r="S6286" s="17">
        <f t="shared" si="686"/>
        <v>0</v>
      </c>
      <c r="T6286" s="16">
        <v>0</v>
      </c>
      <c r="U6286" s="18">
        <f t="shared" si="687"/>
        <v>0</v>
      </c>
      <c r="V6286" s="18">
        <f t="shared" si="688"/>
        <v>0</v>
      </c>
      <c r="W6286" s="18">
        <f t="shared" si="689"/>
        <v>0</v>
      </c>
      <c r="X6286" s="27"/>
      <c r="Y6286" s="19">
        <f t="shared" si="690"/>
        <v>0</v>
      </c>
      <c r="Z6286" s="18">
        <f t="shared" si="691"/>
        <v>0</v>
      </c>
      <c r="AA6286" s="12">
        <v>-25</v>
      </c>
      <c r="AB6286" s="12">
        <v>0</v>
      </c>
      <c r="AC6286" s="28">
        <f>+I6286+Y6286-Z6286</f>
        <v>0</v>
      </c>
      <c r="AD6286" s="20">
        <f t="shared" si="692"/>
        <v>0</v>
      </c>
      <c r="AE6286">
        <v>0</v>
      </c>
    </row>
    <row r="6287" spans="1:31" x14ac:dyDescent="0.25">
      <c r="A6287" s="9">
        <v>45322</v>
      </c>
      <c r="B6287" s="10" t="s">
        <v>37</v>
      </c>
      <c r="C6287" s="10" t="s">
        <v>28</v>
      </c>
      <c r="D6287" s="10" t="s">
        <v>29</v>
      </c>
      <c r="E6287" s="10" t="s">
        <v>30</v>
      </c>
      <c r="F6287" s="10"/>
      <c r="G6287" s="10">
        <v>0</v>
      </c>
      <c r="H6287" s="11">
        <f>SUMIFS(AA:AA,$A:$A,EOMONTH($A6287,-1),$B:$B,$B6287)</f>
        <v>-25</v>
      </c>
      <c r="I6287" s="63">
        <f>ROUND(SUMIFS(AC:AC,$A:$A,EOMONTH($A6287,-1),$B:$B,$B6287),2)</f>
        <v>0</v>
      </c>
      <c r="J6287" s="11">
        <f>SUMIFS(AB:AB,$A:$A,EOMONTH($A6287,-1),$B:$B,$B6287)</f>
        <v>0</v>
      </c>
      <c r="K6287" s="13">
        <v>0</v>
      </c>
      <c r="L6287" s="25">
        <v>0</v>
      </c>
      <c r="M6287" s="15">
        <v>0</v>
      </c>
      <c r="N6287" s="14">
        <v>0</v>
      </c>
      <c r="O6287" s="16">
        <v>0</v>
      </c>
      <c r="P6287" s="16">
        <v>0</v>
      </c>
      <c r="Q6287" s="16">
        <v>0</v>
      </c>
      <c r="R6287" s="16">
        <f>Q6287*16.876/100</f>
        <v>0</v>
      </c>
      <c r="S6287" s="17">
        <f t="shared" si="686"/>
        <v>0</v>
      </c>
      <c r="T6287" s="16">
        <v>0</v>
      </c>
      <c r="U6287" s="18">
        <f t="shared" si="687"/>
        <v>0</v>
      </c>
      <c r="V6287" s="18">
        <f t="shared" si="688"/>
        <v>0</v>
      </c>
      <c r="W6287" s="18">
        <f t="shared" si="689"/>
        <v>0</v>
      </c>
      <c r="X6287" s="27"/>
      <c r="Y6287" s="19">
        <f t="shared" si="690"/>
        <v>0</v>
      </c>
      <c r="Z6287" s="18">
        <f t="shared" si="691"/>
        <v>0</v>
      </c>
      <c r="AA6287" s="12">
        <v>-25</v>
      </c>
      <c r="AB6287" s="12">
        <v>0</v>
      </c>
      <c r="AC6287" s="28">
        <f>+I6287+Y6287-Z6287</f>
        <v>0</v>
      </c>
      <c r="AD6287" s="20">
        <f t="shared" si="692"/>
        <v>0</v>
      </c>
      <c r="AE6287">
        <v>0</v>
      </c>
    </row>
    <row r="6288" spans="1:31" x14ac:dyDescent="0.25">
      <c r="A6288" s="9">
        <v>45322</v>
      </c>
      <c r="B6288" s="10" t="s">
        <v>38</v>
      </c>
      <c r="C6288" s="10" t="s">
        <v>39</v>
      </c>
      <c r="D6288" s="10" t="s">
        <v>40</v>
      </c>
      <c r="E6288" s="10" t="s">
        <v>30</v>
      </c>
      <c r="F6288" s="10">
        <v>129</v>
      </c>
      <c r="G6288" s="10">
        <v>141</v>
      </c>
      <c r="H6288" s="11">
        <f>SUMIFS(AA:AA,$A:$A,EOMONTH($A6288,-1),$B:$B,$B6288)</f>
        <v>-17</v>
      </c>
      <c r="I6288" s="63">
        <f>ROUND(SUMIFS(AC:AC,$A:$A,EOMONTH($A6288,-1),$B:$B,$B6288),2)</f>
        <v>-39.31</v>
      </c>
      <c r="J6288" s="11">
        <f>SUMIFS(AB:AB,$A:$A,EOMONTH($A6288,-1),$B:$B,$B6288)</f>
        <v>-445.61</v>
      </c>
      <c r="K6288" s="13">
        <v>0</v>
      </c>
      <c r="L6288" s="25">
        <v>0</v>
      </c>
      <c r="M6288" s="15">
        <v>0</v>
      </c>
      <c r="N6288" s="14">
        <v>0</v>
      </c>
      <c r="O6288" s="16">
        <v>0</v>
      </c>
      <c r="P6288" s="16">
        <v>-65.5</v>
      </c>
      <c r="Q6288" s="16">
        <v>0</v>
      </c>
      <c r="R6288" s="16">
        <f>Q6288*16.876/100</f>
        <v>0</v>
      </c>
      <c r="S6288" s="17">
        <f t="shared" si="686"/>
        <v>0</v>
      </c>
      <c r="T6288" s="16">
        <v>0</v>
      </c>
      <c r="U6288" s="18">
        <f t="shared" si="687"/>
        <v>-2.3969999999999998</v>
      </c>
      <c r="V6288" s="18">
        <f t="shared" si="688"/>
        <v>0</v>
      </c>
      <c r="W6288" s="18">
        <f t="shared" si="689"/>
        <v>0</v>
      </c>
      <c r="X6288" s="27"/>
      <c r="Y6288" s="19">
        <f t="shared" si="690"/>
        <v>0</v>
      </c>
      <c r="Z6288" s="18">
        <f t="shared" si="691"/>
        <v>0</v>
      </c>
      <c r="AA6288" s="12">
        <v>-17</v>
      </c>
      <c r="AB6288" s="12">
        <v>-445.61</v>
      </c>
      <c r="AC6288" s="28">
        <f>+I6288+Y6288-Z6288</f>
        <v>-39.31</v>
      </c>
      <c r="AD6288" s="20">
        <f t="shared" si="692"/>
        <v>40</v>
      </c>
      <c r="AE6288">
        <v>40</v>
      </c>
    </row>
    <row r="6289" spans="1:31" x14ac:dyDescent="0.25">
      <c r="A6289" s="9">
        <v>45322</v>
      </c>
      <c r="B6289" s="10" t="s">
        <v>41</v>
      </c>
      <c r="C6289" s="10" t="s">
        <v>39</v>
      </c>
      <c r="D6289" s="10" t="s">
        <v>40</v>
      </c>
      <c r="E6289" s="10" t="s">
        <v>30</v>
      </c>
      <c r="F6289" s="10">
        <v>129</v>
      </c>
      <c r="G6289" s="10">
        <v>141</v>
      </c>
      <c r="H6289" s="11">
        <f>SUMIFS(AA:AA,$A:$A,EOMONTH($A6289,-1),$B:$B,$B6289)</f>
        <v>473</v>
      </c>
      <c r="I6289" s="63">
        <f>ROUND(SUMIFS(AC:AC,$A:$A,EOMONTH($A6289,-1),$B:$B,$B6289),2)</f>
        <v>77.010000000000005</v>
      </c>
      <c r="J6289" s="11">
        <f>SUMIFS(AB:AB,$A:$A,EOMONTH($A6289,-1),$B:$B,$B6289)</f>
        <v>13300.76</v>
      </c>
      <c r="K6289" s="13">
        <v>0</v>
      </c>
      <c r="L6289" s="25">
        <v>0</v>
      </c>
      <c r="M6289" s="15">
        <v>0</v>
      </c>
      <c r="N6289" s="14">
        <v>0</v>
      </c>
      <c r="O6289" s="16">
        <v>0</v>
      </c>
      <c r="P6289" s="16">
        <v>0</v>
      </c>
      <c r="Q6289" s="16">
        <v>0</v>
      </c>
      <c r="R6289" s="16">
        <f>Q6289*16.876/100</f>
        <v>0</v>
      </c>
      <c r="S6289" s="17">
        <f t="shared" si="686"/>
        <v>0</v>
      </c>
      <c r="T6289" s="16">
        <v>0</v>
      </c>
      <c r="U6289" s="18">
        <f t="shared" si="687"/>
        <v>66.692999999999998</v>
      </c>
      <c r="V6289" s="18">
        <f t="shared" si="688"/>
        <v>0</v>
      </c>
      <c r="W6289" s="18">
        <f t="shared" si="689"/>
        <v>0</v>
      </c>
      <c r="X6289" s="27"/>
      <c r="Y6289" s="19">
        <f t="shared" si="690"/>
        <v>0</v>
      </c>
      <c r="Z6289" s="18">
        <f t="shared" si="691"/>
        <v>0</v>
      </c>
      <c r="AA6289" s="12">
        <v>473</v>
      </c>
      <c r="AB6289" s="12">
        <v>13300.76</v>
      </c>
      <c r="AC6289" s="28">
        <f>+I6289+Y6289-Z6289</f>
        <v>77.010000000000005</v>
      </c>
      <c r="AD6289" s="20">
        <f t="shared" si="692"/>
        <v>0</v>
      </c>
      <c r="AE6289">
        <v>0</v>
      </c>
    </row>
    <row r="6290" spans="1:31" x14ac:dyDescent="0.25">
      <c r="A6290" s="9">
        <v>45322</v>
      </c>
      <c r="B6290" s="10" t="s">
        <v>42</v>
      </c>
      <c r="C6290" s="10" t="s">
        <v>39</v>
      </c>
      <c r="D6290" s="10" t="s">
        <v>40</v>
      </c>
      <c r="E6290" s="10" t="s">
        <v>30</v>
      </c>
      <c r="F6290" s="10">
        <v>129</v>
      </c>
      <c r="G6290" s="10">
        <v>141</v>
      </c>
      <c r="H6290" s="11">
        <f>SUMIFS(AA:AA,$A:$A,EOMONTH($A6290,-1),$B:$B,$B6290)</f>
        <v>730</v>
      </c>
      <c r="I6290" s="63">
        <f>ROUND(SUMIFS(AC:AC,$A:$A,EOMONTH($A6290,-1),$B:$B,$B6290),2)</f>
        <v>82.26</v>
      </c>
      <c r="J6290" s="11">
        <f>SUMIFS(AB:AB,$A:$A,EOMONTH($A6290,-1),$B:$B,$B6290)</f>
        <v>21082.400000000001</v>
      </c>
      <c r="K6290" s="13">
        <v>0</v>
      </c>
      <c r="L6290" s="25">
        <v>0</v>
      </c>
      <c r="M6290" s="15">
        <v>0</v>
      </c>
      <c r="N6290" s="14">
        <v>0</v>
      </c>
      <c r="O6290" s="16">
        <v>50</v>
      </c>
      <c r="P6290" s="16">
        <v>1444</v>
      </c>
      <c r="Q6290" s="16">
        <v>0</v>
      </c>
      <c r="R6290" s="16">
        <f>Q6290*16.876/100</f>
        <v>0</v>
      </c>
      <c r="S6290" s="17">
        <f t="shared" si="686"/>
        <v>0</v>
      </c>
      <c r="T6290" s="16">
        <v>0</v>
      </c>
      <c r="U6290" s="18">
        <f t="shared" si="687"/>
        <v>102.93</v>
      </c>
      <c r="V6290" s="18">
        <f t="shared" si="688"/>
        <v>0</v>
      </c>
      <c r="W6290" s="18">
        <f t="shared" si="689"/>
        <v>0</v>
      </c>
      <c r="X6290" s="27"/>
      <c r="Y6290" s="19">
        <f t="shared" si="690"/>
        <v>0</v>
      </c>
      <c r="Z6290" s="18">
        <f t="shared" si="691"/>
        <v>7.05</v>
      </c>
      <c r="AA6290" s="12">
        <v>680</v>
      </c>
      <c r="AB6290" s="12">
        <v>19638.400000000001</v>
      </c>
      <c r="AC6290" s="28">
        <f>+I6290+Y6290-Z6290</f>
        <v>75.210000000000008</v>
      </c>
      <c r="AD6290" s="20">
        <f t="shared" si="692"/>
        <v>0</v>
      </c>
      <c r="AE6290">
        <v>0</v>
      </c>
    </row>
    <row r="6291" spans="1:31" x14ac:dyDescent="0.25">
      <c r="A6291" s="9">
        <v>45322</v>
      </c>
      <c r="B6291" s="10" t="s">
        <v>43</v>
      </c>
      <c r="C6291" s="10" t="s">
        <v>39</v>
      </c>
      <c r="D6291" s="10" t="s">
        <v>40</v>
      </c>
      <c r="E6291" s="10" t="s">
        <v>30</v>
      </c>
      <c r="F6291" s="10">
        <v>129</v>
      </c>
      <c r="G6291" s="10">
        <v>141</v>
      </c>
      <c r="H6291" s="11">
        <f>SUMIFS(AA:AA,$A:$A,EOMONTH($A6291,-1),$B:$B,$B6291)</f>
        <v>494</v>
      </c>
      <c r="I6291" s="63">
        <f>ROUND(SUMIFS(AC:AC,$A:$A,EOMONTH($A6291,-1),$B:$B,$B6291),2)</f>
        <v>31.24</v>
      </c>
      <c r="J6291" s="11">
        <f>SUMIFS(AB:AB,$A:$A,EOMONTH($A6291,-1),$B:$B,$B6291)</f>
        <v>11124.88</v>
      </c>
      <c r="K6291" s="13">
        <v>0</v>
      </c>
      <c r="L6291" s="25">
        <v>0</v>
      </c>
      <c r="M6291" s="15">
        <v>0</v>
      </c>
      <c r="N6291" s="14">
        <v>0</v>
      </c>
      <c r="O6291" s="16">
        <v>125</v>
      </c>
      <c r="P6291" s="16">
        <v>3494.16</v>
      </c>
      <c r="Q6291" s="16">
        <v>0</v>
      </c>
      <c r="R6291" s="16">
        <f>Q6291*16.876/100</f>
        <v>0</v>
      </c>
      <c r="S6291" s="17">
        <f t="shared" si="686"/>
        <v>0</v>
      </c>
      <c r="T6291" s="16">
        <v>0</v>
      </c>
      <c r="U6291" s="18">
        <f t="shared" si="687"/>
        <v>69.653999999999996</v>
      </c>
      <c r="V6291" s="18">
        <f t="shared" si="688"/>
        <v>0</v>
      </c>
      <c r="W6291" s="18">
        <f t="shared" si="689"/>
        <v>0</v>
      </c>
      <c r="X6291" s="27"/>
      <c r="Y6291" s="19">
        <f t="shared" si="690"/>
        <v>0</v>
      </c>
      <c r="Z6291" s="18">
        <f t="shared" si="691"/>
        <v>17.625</v>
      </c>
      <c r="AA6291" s="12">
        <v>369</v>
      </c>
      <c r="AB6291" s="12">
        <v>8309.8799999999992</v>
      </c>
      <c r="AC6291" s="28">
        <f>+I6291+Y6291-Z6291</f>
        <v>13.614999999999998</v>
      </c>
      <c r="AD6291" s="20">
        <f t="shared" si="692"/>
        <v>0</v>
      </c>
      <c r="AE6291">
        <v>0</v>
      </c>
    </row>
    <row r="6292" spans="1:31" x14ac:dyDescent="0.25">
      <c r="A6292" s="9">
        <v>45322</v>
      </c>
      <c r="B6292" s="10" t="s">
        <v>44</v>
      </c>
      <c r="C6292" s="10" t="s">
        <v>39</v>
      </c>
      <c r="D6292" s="10" t="s">
        <v>40</v>
      </c>
      <c r="E6292" s="10" t="s">
        <v>30</v>
      </c>
      <c r="F6292" s="10">
        <v>180</v>
      </c>
      <c r="G6292" s="10">
        <v>196</v>
      </c>
      <c r="H6292" s="11">
        <f>SUMIFS(AA:AA,$A:$A,EOMONTH($A6292,-1),$B:$B,$B6292)</f>
        <v>62</v>
      </c>
      <c r="I6292" s="63">
        <f>ROUND(SUMIFS(AC:AC,$A:$A,EOMONTH($A6292,-1),$B:$B,$B6292),2)</f>
        <v>-72.08</v>
      </c>
      <c r="J6292" s="11">
        <f>SUMIFS(AB:AB,$A:$A,EOMONTH($A6292,-1),$B:$B,$B6292)</f>
        <v>861.8</v>
      </c>
      <c r="K6292" s="13">
        <v>0</v>
      </c>
      <c r="L6292" s="25">
        <v>0</v>
      </c>
      <c r="M6292" s="15">
        <v>0</v>
      </c>
      <c r="N6292" s="14">
        <v>0</v>
      </c>
      <c r="O6292" s="16">
        <v>0</v>
      </c>
      <c r="P6292" s="16">
        <v>-91</v>
      </c>
      <c r="Q6292" s="16">
        <v>0</v>
      </c>
      <c r="R6292" s="16">
        <f>Q6292*16.876/100</f>
        <v>0</v>
      </c>
      <c r="S6292" s="17">
        <f t="shared" si="686"/>
        <v>0</v>
      </c>
      <c r="T6292" s="16">
        <v>0</v>
      </c>
      <c r="U6292" s="18">
        <f t="shared" si="687"/>
        <v>12.151999999999999</v>
      </c>
      <c r="V6292" s="18">
        <f t="shared" si="688"/>
        <v>0</v>
      </c>
      <c r="W6292" s="18">
        <f t="shared" si="689"/>
        <v>0</v>
      </c>
      <c r="X6292" s="27"/>
      <c r="Y6292" s="19">
        <f t="shared" si="690"/>
        <v>0</v>
      </c>
      <c r="Z6292" s="18">
        <f t="shared" si="691"/>
        <v>0</v>
      </c>
      <c r="AA6292" s="12">
        <v>62</v>
      </c>
      <c r="AB6292" s="12">
        <v>861.8</v>
      </c>
      <c r="AC6292" s="28">
        <f>+I6292+Y6292-Z6292</f>
        <v>-72.08</v>
      </c>
      <c r="AD6292" s="20">
        <f t="shared" si="692"/>
        <v>80</v>
      </c>
      <c r="AE6292">
        <v>100</v>
      </c>
    </row>
    <row r="6293" spans="1:31" x14ac:dyDescent="0.25">
      <c r="A6293" s="9">
        <v>45322</v>
      </c>
      <c r="B6293" s="10" t="s">
        <v>45</v>
      </c>
      <c r="C6293" s="10" t="s">
        <v>39</v>
      </c>
      <c r="D6293" s="10" t="s">
        <v>40</v>
      </c>
      <c r="E6293" s="10" t="s">
        <v>30</v>
      </c>
      <c r="F6293" s="10">
        <v>180</v>
      </c>
      <c r="G6293" s="10">
        <v>196</v>
      </c>
      <c r="H6293" s="11">
        <f>SUMIFS(AA:AA,$A:$A,EOMONTH($A6293,-1),$B:$B,$B6293)</f>
        <v>444</v>
      </c>
      <c r="I6293" s="63">
        <f>ROUND(SUMIFS(AC:AC,$A:$A,EOMONTH($A6293,-1),$B:$B,$B6293),2)</f>
        <v>97.61</v>
      </c>
      <c r="J6293" s="11">
        <f>SUMIFS(AB:AB,$A:$A,EOMONTH($A6293,-1),$B:$B,$B6293)</f>
        <v>9612.6</v>
      </c>
      <c r="K6293" s="13">
        <v>0</v>
      </c>
      <c r="L6293" s="25">
        <v>0</v>
      </c>
      <c r="M6293" s="15">
        <v>0</v>
      </c>
      <c r="N6293" s="14">
        <v>0</v>
      </c>
      <c r="O6293" s="16">
        <v>125</v>
      </c>
      <c r="P6293" s="16">
        <v>4584.5</v>
      </c>
      <c r="Q6293" s="16">
        <v>0</v>
      </c>
      <c r="R6293" s="16">
        <f>Q6293*16.876/100</f>
        <v>0</v>
      </c>
      <c r="S6293" s="17">
        <f t="shared" si="686"/>
        <v>0</v>
      </c>
      <c r="T6293" s="16">
        <v>0</v>
      </c>
      <c r="U6293" s="18">
        <f t="shared" si="687"/>
        <v>87.024000000000001</v>
      </c>
      <c r="V6293" s="18">
        <f t="shared" si="688"/>
        <v>0</v>
      </c>
      <c r="W6293" s="18">
        <f t="shared" si="689"/>
        <v>0</v>
      </c>
      <c r="X6293" s="27"/>
      <c r="Y6293" s="19">
        <f t="shared" si="690"/>
        <v>0</v>
      </c>
      <c r="Z6293" s="18">
        <f t="shared" si="691"/>
        <v>24.5</v>
      </c>
      <c r="AA6293" s="12">
        <v>319</v>
      </c>
      <c r="AB6293" s="12">
        <v>6906.35</v>
      </c>
      <c r="AC6293" s="28">
        <f>+I6293+Y6293-Z6293</f>
        <v>73.11</v>
      </c>
      <c r="AD6293" s="20">
        <f t="shared" si="692"/>
        <v>0</v>
      </c>
      <c r="AE6293">
        <v>0</v>
      </c>
    </row>
    <row r="6294" spans="1:31" x14ac:dyDescent="0.25">
      <c r="A6294" s="9">
        <v>45322</v>
      </c>
      <c r="B6294" s="10" t="s">
        <v>46</v>
      </c>
      <c r="C6294" s="10" t="s">
        <v>39</v>
      </c>
      <c r="D6294" s="10" t="s">
        <v>40</v>
      </c>
      <c r="E6294" s="10" t="s">
        <v>30</v>
      </c>
      <c r="F6294" s="10">
        <v>180</v>
      </c>
      <c r="G6294" s="10">
        <v>196</v>
      </c>
      <c r="H6294" s="11">
        <f>SUMIFS(AA:AA,$A:$A,EOMONTH($A6294,-1),$B:$B,$B6294)</f>
        <v>763</v>
      </c>
      <c r="I6294" s="63">
        <f>ROUND(SUMIFS(AC:AC,$A:$A,EOMONTH($A6294,-1),$B:$B,$B6294),2)</f>
        <v>94.68</v>
      </c>
      <c r="J6294" s="11">
        <f>SUMIFS(AB:AB,$A:$A,EOMONTH($A6294,-1),$B:$B,$B6294)</f>
        <v>11010.09</v>
      </c>
      <c r="K6294" s="13">
        <v>0</v>
      </c>
      <c r="L6294" s="25">
        <v>0</v>
      </c>
      <c r="M6294" s="15">
        <v>0</v>
      </c>
      <c r="N6294" s="14">
        <v>0</v>
      </c>
      <c r="O6294" s="16">
        <v>74</v>
      </c>
      <c r="P6294" s="16">
        <v>2691.38</v>
      </c>
      <c r="Q6294" s="16">
        <v>0</v>
      </c>
      <c r="R6294" s="16">
        <f>Q6294*16.876/100</f>
        <v>0</v>
      </c>
      <c r="S6294" s="17">
        <f t="shared" si="686"/>
        <v>0</v>
      </c>
      <c r="T6294" s="16">
        <v>0</v>
      </c>
      <c r="U6294" s="18">
        <f t="shared" si="687"/>
        <v>149.548</v>
      </c>
      <c r="V6294" s="18">
        <f t="shared" si="688"/>
        <v>0</v>
      </c>
      <c r="W6294" s="18">
        <f t="shared" si="689"/>
        <v>0</v>
      </c>
      <c r="X6294" s="27"/>
      <c r="Y6294" s="19">
        <f t="shared" si="690"/>
        <v>0</v>
      </c>
      <c r="Z6294" s="18">
        <f t="shared" si="691"/>
        <v>14.504</v>
      </c>
      <c r="AA6294" s="12">
        <v>689</v>
      </c>
      <c r="AB6294" s="12">
        <v>9942.27</v>
      </c>
      <c r="AC6294" s="28">
        <f>+I6294+Y6294-Z6294</f>
        <v>80.176000000000002</v>
      </c>
      <c r="AD6294" s="20">
        <f t="shared" si="692"/>
        <v>0</v>
      </c>
      <c r="AE6294">
        <v>0</v>
      </c>
    </row>
    <row r="6295" spans="1:31" x14ac:dyDescent="0.25">
      <c r="A6295" s="9">
        <v>45322</v>
      </c>
      <c r="B6295" s="10" t="s">
        <v>47</v>
      </c>
      <c r="C6295" s="10" t="s">
        <v>39</v>
      </c>
      <c r="D6295" s="10" t="s">
        <v>40</v>
      </c>
      <c r="E6295" s="10" t="s">
        <v>30</v>
      </c>
      <c r="F6295" s="10">
        <v>180</v>
      </c>
      <c r="G6295" s="10">
        <v>196</v>
      </c>
      <c r="H6295" s="11">
        <f>SUMIFS(AA:AA,$A:$A,EOMONTH($A6295,-1),$B:$B,$B6295)</f>
        <v>95</v>
      </c>
      <c r="I6295" s="63">
        <f>ROUND(SUMIFS(AC:AC,$A:$A,EOMONTH($A6295,-1),$B:$B,$B6295),2)</f>
        <v>-35.46</v>
      </c>
      <c r="J6295" s="11">
        <f>SUMIFS(AB:AB,$A:$A,EOMONTH($A6295,-1),$B:$B,$B6295)</f>
        <v>1319.55</v>
      </c>
      <c r="K6295" s="13">
        <v>0</v>
      </c>
      <c r="L6295" s="25">
        <v>0</v>
      </c>
      <c r="M6295" s="15">
        <v>0</v>
      </c>
      <c r="N6295" s="14">
        <v>0</v>
      </c>
      <c r="O6295" s="16">
        <v>49</v>
      </c>
      <c r="P6295" s="16">
        <v>1711.64</v>
      </c>
      <c r="Q6295" s="16">
        <v>0</v>
      </c>
      <c r="R6295" s="16">
        <f>Q6295*16.876/100</f>
        <v>0</v>
      </c>
      <c r="S6295" s="17">
        <f t="shared" si="686"/>
        <v>0</v>
      </c>
      <c r="T6295" s="16">
        <v>0</v>
      </c>
      <c r="U6295" s="18">
        <f t="shared" si="687"/>
        <v>18.62</v>
      </c>
      <c r="V6295" s="18">
        <f t="shared" si="688"/>
        <v>0</v>
      </c>
      <c r="W6295" s="18">
        <f t="shared" si="689"/>
        <v>0</v>
      </c>
      <c r="X6295" s="27"/>
      <c r="Y6295" s="19">
        <f t="shared" si="690"/>
        <v>0</v>
      </c>
      <c r="Z6295" s="18">
        <f t="shared" si="691"/>
        <v>9.6039999999999992</v>
      </c>
      <c r="AA6295" s="12">
        <v>46</v>
      </c>
      <c r="AB6295" s="12">
        <v>638.94000000000005</v>
      </c>
      <c r="AC6295" s="28">
        <f>+I6295+Y6295-Z6295</f>
        <v>-45.064</v>
      </c>
      <c r="AD6295" s="20">
        <f t="shared" si="692"/>
        <v>50</v>
      </c>
      <c r="AE6295">
        <v>60</v>
      </c>
    </row>
    <row r="6296" spans="1:31" x14ac:dyDescent="0.25">
      <c r="A6296" s="9">
        <v>45322</v>
      </c>
      <c r="B6296" s="10" t="s">
        <v>48</v>
      </c>
      <c r="C6296" s="10" t="s">
        <v>39</v>
      </c>
      <c r="D6296" s="10" t="s">
        <v>29</v>
      </c>
      <c r="E6296" s="10" t="s">
        <v>30</v>
      </c>
      <c r="F6296" s="10"/>
      <c r="G6296" s="10">
        <v>0</v>
      </c>
      <c r="H6296" s="11">
        <f>SUMIFS(AA:AA,$A:$A,EOMONTH($A6296,-1),$B:$B,$B6296)</f>
        <v>16</v>
      </c>
      <c r="I6296" s="63">
        <f>ROUND(SUMIFS(AC:AC,$A:$A,EOMONTH($A6296,-1),$B:$B,$B6296),2)</f>
        <v>0.72</v>
      </c>
      <c r="J6296" s="11">
        <f>SUMIFS(AB:AB,$A:$A,EOMONTH($A6296,-1),$B:$B,$B6296)</f>
        <v>461.92</v>
      </c>
      <c r="K6296" s="13">
        <v>0</v>
      </c>
      <c r="L6296" s="25">
        <v>0</v>
      </c>
      <c r="M6296" s="15">
        <v>0</v>
      </c>
      <c r="N6296" s="14">
        <v>0</v>
      </c>
      <c r="O6296" s="16">
        <v>0</v>
      </c>
      <c r="P6296" s="16">
        <v>0</v>
      </c>
      <c r="Q6296" s="16">
        <v>0</v>
      </c>
      <c r="R6296" s="16">
        <f>Q6296*16.876/100</f>
        <v>0</v>
      </c>
      <c r="S6296" s="17">
        <f t="shared" si="686"/>
        <v>0</v>
      </c>
      <c r="T6296" s="16">
        <v>0</v>
      </c>
      <c r="U6296" s="18">
        <f t="shared" si="687"/>
        <v>0</v>
      </c>
      <c r="V6296" s="18">
        <f t="shared" si="688"/>
        <v>0</v>
      </c>
      <c r="W6296" s="18">
        <f t="shared" si="689"/>
        <v>0</v>
      </c>
      <c r="X6296" s="27"/>
      <c r="Y6296" s="19">
        <f t="shared" si="690"/>
        <v>0</v>
      </c>
      <c r="Z6296" s="18">
        <f t="shared" si="691"/>
        <v>0</v>
      </c>
      <c r="AA6296" s="12">
        <v>16</v>
      </c>
      <c r="AB6296" s="12">
        <v>461.92</v>
      </c>
      <c r="AC6296" s="28">
        <f>+I6296+Y6296-Z6296</f>
        <v>0.72</v>
      </c>
      <c r="AD6296" s="20">
        <f t="shared" si="692"/>
        <v>0</v>
      </c>
      <c r="AE6296">
        <v>0</v>
      </c>
    </row>
    <row r="6297" spans="1:31" x14ac:dyDescent="0.25">
      <c r="A6297" s="9">
        <v>45322</v>
      </c>
      <c r="B6297" s="10" t="s">
        <v>49</v>
      </c>
      <c r="C6297" s="10" t="s">
        <v>39</v>
      </c>
      <c r="D6297" s="10" t="s">
        <v>40</v>
      </c>
      <c r="E6297" s="10" t="s">
        <v>30</v>
      </c>
      <c r="F6297" s="10">
        <v>240</v>
      </c>
      <c r="G6297" s="10">
        <v>262</v>
      </c>
      <c r="H6297" s="11">
        <f>SUMIFS(AA:AA,$A:$A,EOMONTH($A6297,-1),$B:$B,$B6297)</f>
        <v>24</v>
      </c>
      <c r="I6297" s="63">
        <f>ROUND(SUMIFS(AC:AC,$A:$A,EOMONTH($A6297,-1),$B:$B,$B6297),2)</f>
        <v>-139.97</v>
      </c>
      <c r="J6297" s="11">
        <f>SUMIFS(AB:AB,$A:$A,EOMONTH($A6297,-1),$B:$B,$B6297)</f>
        <v>546.48</v>
      </c>
      <c r="K6297" s="13">
        <v>0</v>
      </c>
      <c r="L6297" s="25">
        <v>0</v>
      </c>
      <c r="M6297" s="15">
        <v>655</v>
      </c>
      <c r="N6297" s="14">
        <v>16276.75</v>
      </c>
      <c r="O6297" s="16">
        <v>325</v>
      </c>
      <c r="P6297" s="16">
        <v>14755.5</v>
      </c>
      <c r="Q6297" s="16">
        <v>0</v>
      </c>
      <c r="R6297" s="16">
        <f>Q6297*16.876/100</f>
        <v>0</v>
      </c>
      <c r="S6297" s="17">
        <f t="shared" si="686"/>
        <v>0</v>
      </c>
      <c r="T6297" s="16">
        <v>0</v>
      </c>
      <c r="U6297" s="18">
        <f t="shared" si="687"/>
        <v>6.2880000000000003</v>
      </c>
      <c r="V6297" s="18">
        <f t="shared" si="688"/>
        <v>157.19999999999999</v>
      </c>
      <c r="W6297" s="18">
        <f t="shared" si="689"/>
        <v>26.392308</v>
      </c>
      <c r="X6297" s="27"/>
      <c r="Y6297" s="19">
        <f t="shared" si="690"/>
        <v>183.592308</v>
      </c>
      <c r="Z6297" s="18">
        <f t="shared" si="691"/>
        <v>85.15</v>
      </c>
      <c r="AA6297" s="12">
        <v>354</v>
      </c>
      <c r="AB6297" s="12">
        <v>8796.9</v>
      </c>
      <c r="AC6297" s="28">
        <f>+I6297+Y6297-Z6297</f>
        <v>-41.527692000000002</v>
      </c>
      <c r="AD6297" s="20">
        <f t="shared" si="692"/>
        <v>50</v>
      </c>
      <c r="AE6297">
        <v>70</v>
      </c>
    </row>
    <row r="6298" spans="1:31" x14ac:dyDescent="0.25">
      <c r="A6298" s="9">
        <v>45322</v>
      </c>
      <c r="B6298" s="10" t="s">
        <v>50</v>
      </c>
      <c r="C6298" s="10" t="s">
        <v>39</v>
      </c>
      <c r="D6298" s="10" t="s">
        <v>40</v>
      </c>
      <c r="E6298" s="10" t="s">
        <v>30</v>
      </c>
      <c r="F6298" s="10">
        <v>240</v>
      </c>
      <c r="G6298" s="10">
        <v>262</v>
      </c>
      <c r="H6298" s="11">
        <f>SUMIFS(AA:AA,$A:$A,EOMONTH($A6298,-1),$B:$B,$B6298)</f>
        <v>308</v>
      </c>
      <c r="I6298" s="63">
        <f>ROUND(SUMIFS(AC:AC,$A:$A,EOMONTH($A6298,-1),$B:$B,$B6298),2)</f>
        <v>-0.77</v>
      </c>
      <c r="J6298" s="11">
        <f>SUMIFS(AB:AB,$A:$A,EOMONTH($A6298,-1),$B:$B,$B6298)</f>
        <v>7653.8</v>
      </c>
      <c r="K6298" s="13">
        <v>0</v>
      </c>
      <c r="L6298" s="25">
        <v>0</v>
      </c>
      <c r="M6298" s="15">
        <v>430</v>
      </c>
      <c r="N6298" s="14">
        <v>10212.5</v>
      </c>
      <c r="O6298" s="16">
        <v>100</v>
      </c>
      <c r="P6298" s="16">
        <v>4656.5</v>
      </c>
      <c r="Q6298" s="16">
        <v>0</v>
      </c>
      <c r="R6298" s="16">
        <f>Q6298*16.876/100</f>
        <v>0</v>
      </c>
      <c r="S6298" s="17">
        <f t="shared" si="686"/>
        <v>0</v>
      </c>
      <c r="T6298" s="16">
        <v>0</v>
      </c>
      <c r="U6298" s="18">
        <f t="shared" si="687"/>
        <v>80.695999999999998</v>
      </c>
      <c r="V6298" s="18">
        <f t="shared" si="688"/>
        <v>103.2</v>
      </c>
      <c r="W6298" s="18">
        <f t="shared" si="689"/>
        <v>17.326248000000003</v>
      </c>
      <c r="X6298" s="27"/>
      <c r="Y6298" s="19">
        <f t="shared" si="690"/>
        <v>120.52624800000001</v>
      </c>
      <c r="Z6298" s="18">
        <f t="shared" si="691"/>
        <v>26.2</v>
      </c>
      <c r="AA6298" s="12">
        <v>638</v>
      </c>
      <c r="AB6298" s="12">
        <v>15415.68</v>
      </c>
      <c r="AC6298" s="28">
        <f>+I6298+Y6298-Z6298</f>
        <v>93.556248000000011</v>
      </c>
      <c r="AD6298" s="20">
        <f t="shared" si="692"/>
        <v>0</v>
      </c>
      <c r="AE6298">
        <v>0</v>
      </c>
    </row>
    <row r="6299" spans="1:31" x14ac:dyDescent="0.25">
      <c r="A6299" s="9">
        <v>45322</v>
      </c>
      <c r="B6299" s="10" t="s">
        <v>51</v>
      </c>
      <c r="C6299" s="10" t="s">
        <v>39</v>
      </c>
      <c r="D6299" s="10" t="s">
        <v>40</v>
      </c>
      <c r="E6299" s="10" t="s">
        <v>30</v>
      </c>
      <c r="F6299" s="10">
        <v>240</v>
      </c>
      <c r="G6299" s="10">
        <v>262</v>
      </c>
      <c r="H6299" s="11">
        <f>SUMIFS(AA:AA,$A:$A,EOMONTH($A6299,-1),$B:$B,$B6299)</f>
        <v>164</v>
      </c>
      <c r="I6299" s="63">
        <f>ROUND(SUMIFS(AC:AC,$A:$A,EOMONTH($A6299,-1),$B:$B,$B6299),2)</f>
        <v>0.34</v>
      </c>
      <c r="J6299" s="11">
        <f>SUMIFS(AB:AB,$A:$A,EOMONTH($A6299,-1),$B:$B,$B6299)</f>
        <v>3230.8</v>
      </c>
      <c r="K6299" s="13">
        <v>0</v>
      </c>
      <c r="L6299" s="25">
        <v>0</v>
      </c>
      <c r="M6299" s="15">
        <v>642</v>
      </c>
      <c r="N6299" s="14">
        <v>18303.419999999998</v>
      </c>
      <c r="O6299" s="16">
        <v>200</v>
      </c>
      <c r="P6299" s="16">
        <v>9334.5</v>
      </c>
      <c r="Q6299" s="16">
        <v>0</v>
      </c>
      <c r="R6299" s="16">
        <f>Q6299*16.876/100</f>
        <v>0</v>
      </c>
      <c r="S6299" s="17">
        <f t="shared" si="686"/>
        <v>0</v>
      </c>
      <c r="T6299" s="16">
        <v>0</v>
      </c>
      <c r="U6299" s="18">
        <f t="shared" si="687"/>
        <v>42.968000000000004</v>
      </c>
      <c r="V6299" s="18">
        <f t="shared" si="688"/>
        <v>154.08000000000001</v>
      </c>
      <c r="W6299" s="18">
        <f t="shared" si="689"/>
        <v>25.868491200000005</v>
      </c>
      <c r="X6299" s="27"/>
      <c r="Y6299" s="19">
        <f t="shared" si="690"/>
        <v>179.94849120000001</v>
      </c>
      <c r="Z6299" s="18">
        <f t="shared" si="691"/>
        <v>52.4</v>
      </c>
      <c r="AA6299" s="12">
        <v>606</v>
      </c>
      <c r="AB6299" s="12">
        <v>17163.12</v>
      </c>
      <c r="AC6299" s="28">
        <f>+I6299+Y6299-Z6299</f>
        <v>127.8884912</v>
      </c>
      <c r="AD6299" s="20">
        <f t="shared" si="692"/>
        <v>0</v>
      </c>
      <c r="AE6299">
        <v>0</v>
      </c>
    </row>
    <row r="6300" spans="1:31" x14ac:dyDescent="0.25">
      <c r="A6300" s="9">
        <v>45322</v>
      </c>
      <c r="B6300" s="10" t="s">
        <v>52</v>
      </c>
      <c r="C6300" s="10" t="s">
        <v>39</v>
      </c>
      <c r="D6300" s="10" t="s">
        <v>40</v>
      </c>
      <c r="E6300" s="10" t="s">
        <v>30</v>
      </c>
      <c r="F6300" s="10">
        <v>240</v>
      </c>
      <c r="G6300" s="10">
        <v>262</v>
      </c>
      <c r="H6300" s="11">
        <f>SUMIFS(AA:AA,$A:$A,EOMONTH($A6300,-1),$B:$B,$B6300)</f>
        <v>-54</v>
      </c>
      <c r="I6300" s="63">
        <f>ROUND(SUMIFS(AC:AC,$A:$A,EOMONTH($A6300,-1),$B:$B,$B6300),2)</f>
        <v>-64.510000000000005</v>
      </c>
      <c r="J6300" s="11">
        <f>SUMIFS(AB:AB,$A:$A,EOMONTH($A6300,-1),$B:$B,$B6300)</f>
        <v>-1571.52</v>
      </c>
      <c r="K6300" s="13">
        <v>0</v>
      </c>
      <c r="L6300" s="25">
        <v>0</v>
      </c>
      <c r="M6300" s="15">
        <v>505</v>
      </c>
      <c r="N6300" s="14">
        <v>12210.9</v>
      </c>
      <c r="O6300" s="16">
        <v>125</v>
      </c>
      <c r="P6300" s="16">
        <v>5548.34</v>
      </c>
      <c r="Q6300" s="16">
        <v>0</v>
      </c>
      <c r="R6300" s="16">
        <f>Q6300*16.876/100</f>
        <v>0</v>
      </c>
      <c r="S6300" s="17">
        <f t="shared" si="686"/>
        <v>0</v>
      </c>
      <c r="T6300" s="16">
        <v>0</v>
      </c>
      <c r="U6300" s="18">
        <f t="shared" si="687"/>
        <v>-14.148</v>
      </c>
      <c r="V6300" s="18">
        <f t="shared" si="688"/>
        <v>121.2</v>
      </c>
      <c r="W6300" s="18">
        <f t="shared" si="689"/>
        <v>20.348268000000004</v>
      </c>
      <c r="X6300" s="27"/>
      <c r="Y6300" s="19">
        <f t="shared" si="690"/>
        <v>141.54826800000001</v>
      </c>
      <c r="Z6300" s="18">
        <f t="shared" si="691"/>
        <v>32.75</v>
      </c>
      <c r="AA6300" s="12">
        <v>326</v>
      </c>
      <c r="AB6300" s="12">
        <v>7882.68</v>
      </c>
      <c r="AC6300" s="28">
        <f>+I6300+Y6300-Z6300</f>
        <v>44.288268000000002</v>
      </c>
      <c r="AD6300" s="20">
        <f t="shared" si="692"/>
        <v>0</v>
      </c>
      <c r="AE6300">
        <v>0</v>
      </c>
    </row>
    <row r="6301" spans="1:31" x14ac:dyDescent="0.25">
      <c r="A6301" s="9">
        <v>45322</v>
      </c>
      <c r="B6301" s="10" t="s">
        <v>53</v>
      </c>
      <c r="C6301" s="10" t="s">
        <v>39</v>
      </c>
      <c r="D6301" s="10" t="s">
        <v>40</v>
      </c>
      <c r="E6301" s="10" t="s">
        <v>30</v>
      </c>
      <c r="F6301" s="10">
        <v>365</v>
      </c>
      <c r="G6301" s="10">
        <v>398</v>
      </c>
      <c r="H6301" s="11">
        <f>SUMIFS(AA:AA,$A:$A,EOMONTH($A6301,-1),$B:$B,$B6301)</f>
        <v>648</v>
      </c>
      <c r="I6301" s="63">
        <f>ROUND(SUMIFS(AC:AC,$A:$A,EOMONTH($A6301,-1),$B:$B,$B6301),2)</f>
        <v>-45.2</v>
      </c>
      <c r="J6301" s="11">
        <f>SUMIFS(AB:AB,$A:$A,EOMONTH($A6301,-1),$B:$B,$B6301)</f>
        <v>18902.16</v>
      </c>
      <c r="K6301" s="13">
        <v>0</v>
      </c>
      <c r="L6301" s="25">
        <v>0</v>
      </c>
      <c r="M6301" s="15">
        <v>0</v>
      </c>
      <c r="N6301" s="14">
        <v>0</v>
      </c>
      <c r="O6301" s="16">
        <v>400</v>
      </c>
      <c r="P6301" s="16">
        <v>28656.5</v>
      </c>
      <c r="Q6301" s="16">
        <v>0</v>
      </c>
      <c r="R6301" s="16">
        <f>Q6301*16.876/100</f>
        <v>0</v>
      </c>
      <c r="S6301" s="17">
        <f t="shared" si="686"/>
        <v>0</v>
      </c>
      <c r="T6301" s="16">
        <v>0</v>
      </c>
      <c r="U6301" s="18">
        <f t="shared" si="687"/>
        <v>257.904</v>
      </c>
      <c r="V6301" s="18">
        <f t="shared" si="688"/>
        <v>0</v>
      </c>
      <c r="W6301" s="18">
        <f t="shared" si="689"/>
        <v>0</v>
      </c>
      <c r="X6301" s="27"/>
      <c r="Y6301" s="19">
        <f t="shared" si="690"/>
        <v>0</v>
      </c>
      <c r="Z6301" s="18">
        <f t="shared" si="691"/>
        <v>159.19999999999999</v>
      </c>
      <c r="AA6301" s="12">
        <v>248</v>
      </c>
      <c r="AB6301" s="12">
        <v>7234.16</v>
      </c>
      <c r="AC6301" s="28">
        <f>+I6301+Y6301-Z6301</f>
        <v>-204.39999999999998</v>
      </c>
      <c r="AD6301" s="20">
        <f t="shared" si="692"/>
        <v>210</v>
      </c>
      <c r="AE6301">
        <v>240</v>
      </c>
    </row>
    <row r="6302" spans="1:31" x14ac:dyDescent="0.25">
      <c r="A6302" s="9">
        <v>45322</v>
      </c>
      <c r="B6302" s="10" t="s">
        <v>54</v>
      </c>
      <c r="C6302" s="10" t="s">
        <v>39</v>
      </c>
      <c r="D6302" s="10" t="s">
        <v>40</v>
      </c>
      <c r="E6302" s="10" t="s">
        <v>30</v>
      </c>
      <c r="F6302" s="10">
        <v>365</v>
      </c>
      <c r="G6302" s="10">
        <v>398</v>
      </c>
      <c r="H6302" s="11">
        <f>SUMIFS(AA:AA,$A:$A,EOMONTH($A6302,-1),$B:$B,$B6302)</f>
        <v>133</v>
      </c>
      <c r="I6302" s="63">
        <f>ROUND(SUMIFS(AC:AC,$A:$A,EOMONTH($A6302,-1),$B:$B,$B6302),2)</f>
        <v>-180.18</v>
      </c>
      <c r="J6302" s="11">
        <f>SUMIFS(AB:AB,$A:$A,EOMONTH($A6302,-1),$B:$B,$B6302)</f>
        <v>5633.88</v>
      </c>
      <c r="K6302" s="13">
        <v>0</v>
      </c>
      <c r="L6302" s="25">
        <v>0</v>
      </c>
      <c r="M6302" s="15">
        <v>0</v>
      </c>
      <c r="N6302" s="14">
        <v>0</v>
      </c>
      <c r="O6302" s="16">
        <v>25</v>
      </c>
      <c r="P6302" s="16">
        <v>1788</v>
      </c>
      <c r="Q6302" s="16">
        <v>0</v>
      </c>
      <c r="R6302" s="16">
        <f>Q6302*16.876/100</f>
        <v>0</v>
      </c>
      <c r="S6302" s="17">
        <f t="shared" si="686"/>
        <v>0</v>
      </c>
      <c r="T6302" s="16">
        <v>0</v>
      </c>
      <c r="U6302" s="18">
        <f t="shared" si="687"/>
        <v>52.933999999999997</v>
      </c>
      <c r="V6302" s="18">
        <f t="shared" si="688"/>
        <v>0</v>
      </c>
      <c r="W6302" s="18">
        <f t="shared" si="689"/>
        <v>0</v>
      </c>
      <c r="X6302" s="27"/>
      <c r="Y6302" s="19">
        <f t="shared" si="690"/>
        <v>0</v>
      </c>
      <c r="Z6302" s="18">
        <f t="shared" si="691"/>
        <v>9.9499999999999993</v>
      </c>
      <c r="AA6302" s="12">
        <v>108</v>
      </c>
      <c r="AB6302" s="12">
        <v>4574.88</v>
      </c>
      <c r="AC6302" s="28">
        <f>+I6302+Y6302-Z6302</f>
        <v>-190.13</v>
      </c>
      <c r="AD6302" s="20">
        <f t="shared" si="692"/>
        <v>200</v>
      </c>
      <c r="AE6302">
        <v>210</v>
      </c>
    </row>
    <row r="6303" spans="1:31" x14ac:dyDescent="0.25">
      <c r="A6303" s="9">
        <v>45322</v>
      </c>
      <c r="B6303" s="10" t="s">
        <v>55</v>
      </c>
      <c r="C6303" s="10" t="s">
        <v>39</v>
      </c>
      <c r="D6303" s="10" t="s">
        <v>40</v>
      </c>
      <c r="E6303" s="10" t="s">
        <v>30</v>
      </c>
      <c r="F6303" s="10">
        <v>365</v>
      </c>
      <c r="G6303" s="10">
        <v>398</v>
      </c>
      <c r="H6303" s="11">
        <f>SUMIFS(AA:AA,$A:$A,EOMONTH($A6303,-1),$B:$B,$B6303)</f>
        <v>211</v>
      </c>
      <c r="I6303" s="63">
        <f>ROUND(SUMIFS(AC:AC,$A:$A,EOMONTH($A6303,-1),$B:$B,$B6303),2)</f>
        <v>-10.23</v>
      </c>
      <c r="J6303" s="11">
        <f>SUMIFS(AB:AB,$A:$A,EOMONTH($A6303,-1),$B:$B,$B6303)</f>
        <v>6093.68</v>
      </c>
      <c r="K6303" s="13">
        <v>0</v>
      </c>
      <c r="L6303" s="25">
        <v>0</v>
      </c>
      <c r="M6303" s="15">
        <v>0</v>
      </c>
      <c r="N6303" s="14">
        <v>0</v>
      </c>
      <c r="O6303" s="16">
        <v>50</v>
      </c>
      <c r="P6303" s="16">
        <v>3487.75</v>
      </c>
      <c r="Q6303" s="16">
        <v>0</v>
      </c>
      <c r="R6303" s="16">
        <f>Q6303*16.876/100</f>
        <v>0</v>
      </c>
      <c r="S6303" s="17">
        <f t="shared" si="686"/>
        <v>0</v>
      </c>
      <c r="T6303" s="16">
        <v>0</v>
      </c>
      <c r="U6303" s="18">
        <f t="shared" si="687"/>
        <v>83.977999999999994</v>
      </c>
      <c r="V6303" s="18">
        <f t="shared" si="688"/>
        <v>0</v>
      </c>
      <c r="W6303" s="18">
        <f t="shared" si="689"/>
        <v>0</v>
      </c>
      <c r="X6303" s="27"/>
      <c r="Y6303" s="19">
        <f t="shared" si="690"/>
        <v>0</v>
      </c>
      <c r="Z6303" s="18">
        <f t="shared" si="691"/>
        <v>19.899999999999999</v>
      </c>
      <c r="AA6303" s="12">
        <v>161</v>
      </c>
      <c r="AB6303" s="12">
        <v>4649.68</v>
      </c>
      <c r="AC6303" s="28">
        <f>+I6303+Y6303-Z6303</f>
        <v>-30.13</v>
      </c>
      <c r="AD6303" s="20">
        <f t="shared" si="692"/>
        <v>40</v>
      </c>
      <c r="AE6303">
        <v>90</v>
      </c>
    </row>
    <row r="6304" spans="1:31" x14ac:dyDescent="0.25">
      <c r="A6304" s="9">
        <v>45322</v>
      </c>
      <c r="B6304" s="10" t="s">
        <v>56</v>
      </c>
      <c r="C6304" s="10" t="s">
        <v>39</v>
      </c>
      <c r="D6304" s="10" t="s">
        <v>40</v>
      </c>
      <c r="E6304" s="10" t="s">
        <v>30</v>
      </c>
      <c r="F6304" s="10">
        <v>365</v>
      </c>
      <c r="G6304" s="10">
        <v>398</v>
      </c>
      <c r="H6304" s="11">
        <f>SUMIFS(AA:AA,$A:$A,EOMONTH($A6304,-1),$B:$B,$B6304)</f>
        <v>283</v>
      </c>
      <c r="I6304" s="63">
        <f>ROUND(SUMIFS(AC:AC,$A:$A,EOMONTH($A6304,-1),$B:$B,$B6304),2)</f>
        <v>-12.04</v>
      </c>
      <c r="J6304" s="11">
        <f>SUMIFS(AB:AB,$A:$A,EOMONTH($A6304,-1),$B:$B,$B6304)</f>
        <v>8133.42</v>
      </c>
      <c r="K6304" s="13">
        <v>0</v>
      </c>
      <c r="L6304" s="25">
        <v>0</v>
      </c>
      <c r="M6304" s="15">
        <v>0</v>
      </c>
      <c r="N6304" s="14">
        <v>0</v>
      </c>
      <c r="O6304" s="16">
        <v>99</v>
      </c>
      <c r="P6304" s="16">
        <v>7010.23</v>
      </c>
      <c r="Q6304" s="16">
        <v>0</v>
      </c>
      <c r="R6304" s="16">
        <f>Q6304*16.876/100</f>
        <v>0</v>
      </c>
      <c r="S6304" s="17">
        <f t="shared" si="686"/>
        <v>0</v>
      </c>
      <c r="T6304" s="16">
        <v>0</v>
      </c>
      <c r="U6304" s="18">
        <f t="shared" si="687"/>
        <v>112.634</v>
      </c>
      <c r="V6304" s="18">
        <f t="shared" si="688"/>
        <v>0</v>
      </c>
      <c r="W6304" s="18">
        <f t="shared" si="689"/>
        <v>0</v>
      </c>
      <c r="X6304" s="27"/>
      <c r="Y6304" s="19">
        <f t="shared" si="690"/>
        <v>0</v>
      </c>
      <c r="Z6304" s="18">
        <f t="shared" si="691"/>
        <v>39.402000000000001</v>
      </c>
      <c r="AA6304" s="12">
        <v>184</v>
      </c>
      <c r="AB6304" s="12">
        <v>5288.16</v>
      </c>
      <c r="AC6304" s="28">
        <f>+I6304+Y6304-Z6304</f>
        <v>-51.442</v>
      </c>
      <c r="AD6304" s="20">
        <f t="shared" si="692"/>
        <v>60</v>
      </c>
      <c r="AE6304">
        <v>100</v>
      </c>
    </row>
    <row r="6305" spans="1:31" x14ac:dyDescent="0.25">
      <c r="A6305" s="9">
        <v>45322</v>
      </c>
      <c r="B6305" s="10" t="s">
        <v>805</v>
      </c>
      <c r="C6305" s="10" t="s">
        <v>39</v>
      </c>
      <c r="D6305" s="10" t="s">
        <v>40</v>
      </c>
      <c r="E6305" s="10" t="s">
        <v>30</v>
      </c>
      <c r="F6305" s="10">
        <v>365</v>
      </c>
      <c r="G6305" s="10">
        <v>398</v>
      </c>
      <c r="H6305" s="11">
        <f>SUMIFS(AA:AA,$A:$A,EOMONTH($A6305,-1),$B:$B,$B6305)</f>
        <v>53</v>
      </c>
      <c r="I6305" s="63">
        <f>ROUND(SUMIFS(AC:AC,$A:$A,EOMONTH($A6305,-1),$B:$B,$B6305),2)</f>
        <v>42.39</v>
      </c>
      <c r="J6305" s="11">
        <f>SUMIFS(AB:AB,$A:$A,EOMONTH($A6305,-1),$B:$B,$B6305)</f>
        <v>1528.52</v>
      </c>
      <c r="K6305" s="13">
        <v>0</v>
      </c>
      <c r="L6305" s="25">
        <v>0</v>
      </c>
      <c r="M6305" s="15">
        <v>0</v>
      </c>
      <c r="N6305" s="14">
        <v>0</v>
      </c>
      <c r="O6305" s="16">
        <v>0</v>
      </c>
      <c r="P6305" s="16">
        <v>0</v>
      </c>
      <c r="Q6305" s="16">
        <v>0</v>
      </c>
      <c r="R6305" s="16">
        <f>Q6305*16.876/100</f>
        <v>0</v>
      </c>
      <c r="S6305" s="17">
        <f t="shared" si="686"/>
        <v>0</v>
      </c>
      <c r="T6305" s="16">
        <v>0</v>
      </c>
      <c r="U6305" s="18">
        <f t="shared" si="687"/>
        <v>21.094000000000001</v>
      </c>
      <c r="V6305" s="18">
        <f t="shared" si="688"/>
        <v>0</v>
      </c>
      <c r="W6305" s="18">
        <f t="shared" si="689"/>
        <v>0</v>
      </c>
      <c r="X6305" s="27"/>
      <c r="Y6305" s="19">
        <f t="shared" si="690"/>
        <v>0</v>
      </c>
      <c r="Z6305" s="18">
        <f t="shared" si="691"/>
        <v>0</v>
      </c>
      <c r="AA6305" s="12">
        <v>53</v>
      </c>
      <c r="AB6305" s="12">
        <v>1528.52</v>
      </c>
      <c r="AC6305" s="28">
        <f>+I6305+Y6305-Z6305</f>
        <v>42.39</v>
      </c>
      <c r="AD6305" s="20">
        <f t="shared" si="692"/>
        <v>0</v>
      </c>
      <c r="AE6305">
        <v>0</v>
      </c>
    </row>
    <row r="6306" spans="1:31" x14ac:dyDescent="0.25">
      <c r="A6306" s="9">
        <v>45322</v>
      </c>
      <c r="B6306" s="10" t="s">
        <v>57</v>
      </c>
      <c r="C6306" s="10" t="s">
        <v>39</v>
      </c>
      <c r="D6306" s="10" t="s">
        <v>40</v>
      </c>
      <c r="E6306" s="10" t="s">
        <v>30</v>
      </c>
      <c r="F6306" s="10">
        <v>448</v>
      </c>
      <c r="G6306" s="10">
        <v>488</v>
      </c>
      <c r="H6306" s="11">
        <f>SUMIFS(AA:AA,$A:$A,EOMONTH($A6306,-1),$B:$B,$B6306)</f>
        <v>92</v>
      </c>
      <c r="I6306" s="63">
        <f>ROUND(SUMIFS(AC:AC,$A:$A,EOMONTH($A6306,-1),$B:$B,$B6306),2)</f>
        <v>-229.49</v>
      </c>
      <c r="J6306" s="11">
        <f>SUMIFS(AB:AB,$A:$A,EOMONTH($A6306,-1),$B:$B,$B6306)</f>
        <v>8728.9599999999991</v>
      </c>
      <c r="K6306" s="13">
        <v>0</v>
      </c>
      <c r="L6306" s="25">
        <v>0</v>
      </c>
      <c r="M6306" s="15">
        <v>700</v>
      </c>
      <c r="N6306" s="14">
        <v>31311.82</v>
      </c>
      <c r="O6306" s="16">
        <v>173</v>
      </c>
      <c r="P6306" s="16">
        <v>15137.24</v>
      </c>
      <c r="Q6306" s="16">
        <v>0</v>
      </c>
      <c r="R6306" s="16">
        <f>Q6306*16.876/100</f>
        <v>0</v>
      </c>
      <c r="S6306" s="17">
        <f t="shared" si="686"/>
        <v>0</v>
      </c>
      <c r="T6306" s="16">
        <v>0</v>
      </c>
      <c r="U6306" s="18">
        <f t="shared" si="687"/>
        <v>44.896000000000001</v>
      </c>
      <c r="V6306" s="18">
        <f t="shared" si="688"/>
        <v>313.60000000000002</v>
      </c>
      <c r="W6306" s="18">
        <f t="shared" si="689"/>
        <v>52.650304000000006</v>
      </c>
      <c r="X6306" s="27"/>
      <c r="Y6306" s="19">
        <f t="shared" si="690"/>
        <v>366.25030400000003</v>
      </c>
      <c r="Z6306" s="18">
        <f t="shared" si="691"/>
        <v>84.424000000000007</v>
      </c>
      <c r="AA6306" s="12">
        <v>619</v>
      </c>
      <c r="AB6306" s="12">
        <v>31294.5</v>
      </c>
      <c r="AC6306" s="28">
        <f>+I6306+Y6306-Z6306</f>
        <v>52.336304000000013</v>
      </c>
      <c r="AD6306" s="20">
        <f t="shared" si="692"/>
        <v>0</v>
      </c>
      <c r="AE6306">
        <v>0</v>
      </c>
    </row>
    <row r="6307" spans="1:31" x14ac:dyDescent="0.25">
      <c r="A6307" s="9">
        <v>45322</v>
      </c>
      <c r="B6307" s="10" t="s">
        <v>58</v>
      </c>
      <c r="C6307" s="10" t="s">
        <v>39</v>
      </c>
      <c r="D6307" s="10" t="s">
        <v>40</v>
      </c>
      <c r="E6307" s="10" t="s">
        <v>30</v>
      </c>
      <c r="F6307" s="10">
        <v>448</v>
      </c>
      <c r="G6307" s="10">
        <v>488</v>
      </c>
      <c r="H6307" s="11">
        <f>SUMIFS(AA:AA,$A:$A,EOMONTH($A6307,-1),$B:$B,$B6307)</f>
        <v>620</v>
      </c>
      <c r="I6307" s="63">
        <f>ROUND(SUMIFS(AC:AC,$A:$A,EOMONTH($A6307,-1),$B:$B,$B6307),2)</f>
        <v>29.75</v>
      </c>
      <c r="J6307" s="11">
        <f>SUMIFS(AB:AB,$A:$A,EOMONTH($A6307,-1),$B:$B,$B6307)</f>
        <v>38173.46</v>
      </c>
      <c r="K6307" s="13">
        <v>0</v>
      </c>
      <c r="L6307" s="25">
        <v>0</v>
      </c>
      <c r="M6307" s="15">
        <v>0</v>
      </c>
      <c r="N6307" s="14">
        <v>0</v>
      </c>
      <c r="O6307" s="16">
        <v>50</v>
      </c>
      <c r="P6307" s="16">
        <v>3959.66</v>
      </c>
      <c r="Q6307" s="16">
        <v>0</v>
      </c>
      <c r="R6307" s="16">
        <f>Q6307*16.876/100</f>
        <v>0</v>
      </c>
      <c r="S6307" s="17">
        <f t="shared" si="686"/>
        <v>0</v>
      </c>
      <c r="T6307" s="16">
        <v>0</v>
      </c>
      <c r="U6307" s="18">
        <f t="shared" si="687"/>
        <v>302.56</v>
      </c>
      <c r="V6307" s="18">
        <f t="shared" si="688"/>
        <v>0</v>
      </c>
      <c r="W6307" s="18">
        <f t="shared" si="689"/>
        <v>0</v>
      </c>
      <c r="X6307" s="27"/>
      <c r="Y6307" s="19">
        <f t="shared" si="690"/>
        <v>0</v>
      </c>
      <c r="Z6307" s="18">
        <f t="shared" si="691"/>
        <v>24.4</v>
      </c>
      <c r="AA6307" s="12">
        <v>570</v>
      </c>
      <c r="AB6307" s="12">
        <v>35094.959999999999</v>
      </c>
      <c r="AC6307" s="28">
        <f>+I6307+Y6307-Z6307</f>
        <v>5.3500000000000014</v>
      </c>
      <c r="AD6307" s="20">
        <f t="shared" si="692"/>
        <v>0</v>
      </c>
      <c r="AE6307">
        <v>20</v>
      </c>
    </row>
    <row r="6308" spans="1:31" x14ac:dyDescent="0.25">
      <c r="A6308" s="9">
        <v>45322</v>
      </c>
      <c r="B6308" s="10" t="s">
        <v>59</v>
      </c>
      <c r="C6308" s="10" t="s">
        <v>39</v>
      </c>
      <c r="D6308" s="10" t="s">
        <v>40</v>
      </c>
      <c r="E6308" s="10" t="s">
        <v>30</v>
      </c>
      <c r="F6308" s="10">
        <v>448</v>
      </c>
      <c r="G6308" s="10">
        <v>488</v>
      </c>
      <c r="H6308" s="11">
        <f>SUMIFS(AA:AA,$A:$A,EOMONTH($A6308,-1),$B:$B,$B6308)</f>
        <v>623</v>
      </c>
      <c r="I6308" s="63">
        <f>ROUND(SUMIFS(AC:AC,$A:$A,EOMONTH($A6308,-1),$B:$B,$B6308),2)</f>
        <v>291.39</v>
      </c>
      <c r="J6308" s="11">
        <f>SUMIFS(AB:AB,$A:$A,EOMONTH($A6308,-1),$B:$B,$B6308)</f>
        <v>34182.080000000002</v>
      </c>
      <c r="K6308" s="13">
        <v>0</v>
      </c>
      <c r="L6308" s="25">
        <v>0</v>
      </c>
      <c r="M6308" s="15">
        <v>0</v>
      </c>
      <c r="N6308" s="14">
        <v>0</v>
      </c>
      <c r="O6308" s="16">
        <v>75</v>
      </c>
      <c r="P6308" s="16">
        <v>6202.25</v>
      </c>
      <c r="Q6308" s="16">
        <v>0</v>
      </c>
      <c r="R6308" s="16">
        <f>Q6308*16.876/100</f>
        <v>0</v>
      </c>
      <c r="S6308" s="17">
        <f t="shared" si="686"/>
        <v>0</v>
      </c>
      <c r="T6308" s="16">
        <v>0</v>
      </c>
      <c r="U6308" s="18">
        <f t="shared" si="687"/>
        <v>304.024</v>
      </c>
      <c r="V6308" s="18">
        <f t="shared" si="688"/>
        <v>0</v>
      </c>
      <c r="W6308" s="18">
        <f t="shared" si="689"/>
        <v>0</v>
      </c>
      <c r="X6308" s="27"/>
      <c r="Y6308" s="19">
        <f t="shared" si="690"/>
        <v>0</v>
      </c>
      <c r="Z6308" s="18">
        <f t="shared" si="691"/>
        <v>36.6</v>
      </c>
      <c r="AA6308" s="12">
        <v>548</v>
      </c>
      <c r="AB6308" s="12">
        <v>30067.07</v>
      </c>
      <c r="AC6308" s="28">
        <f>+I6308+Y6308-Z6308</f>
        <v>254.79</v>
      </c>
      <c r="AD6308" s="20">
        <f t="shared" si="692"/>
        <v>0</v>
      </c>
      <c r="AE6308">
        <v>0</v>
      </c>
    </row>
    <row r="6309" spans="1:31" x14ac:dyDescent="0.25">
      <c r="A6309" s="9">
        <v>45322</v>
      </c>
      <c r="B6309" s="10" t="s">
        <v>60</v>
      </c>
      <c r="C6309" s="10" t="s">
        <v>39</v>
      </c>
      <c r="D6309" s="10" t="s">
        <v>40</v>
      </c>
      <c r="E6309" s="10" t="s">
        <v>30</v>
      </c>
      <c r="F6309" s="10">
        <v>448</v>
      </c>
      <c r="G6309" s="10">
        <v>488</v>
      </c>
      <c r="H6309" s="11">
        <f>SUMIFS(AA:AA,$A:$A,EOMONTH($A6309,-1),$B:$B,$B6309)</f>
        <v>330</v>
      </c>
      <c r="I6309" s="63">
        <f>ROUND(SUMIFS(AC:AC,$A:$A,EOMONTH($A6309,-1),$B:$B,$B6309),2)</f>
        <v>55.6</v>
      </c>
      <c r="J6309" s="11">
        <f>SUMIFS(AB:AB,$A:$A,EOMONTH($A6309,-1),$B:$B,$B6309)</f>
        <v>16321.24</v>
      </c>
      <c r="K6309" s="13">
        <v>0</v>
      </c>
      <c r="L6309" s="25">
        <v>0</v>
      </c>
      <c r="M6309" s="15">
        <v>200</v>
      </c>
      <c r="N6309" s="14">
        <v>8766.61</v>
      </c>
      <c r="O6309" s="16">
        <v>49</v>
      </c>
      <c r="P6309" s="16">
        <v>3786.12</v>
      </c>
      <c r="Q6309" s="16">
        <v>0</v>
      </c>
      <c r="R6309" s="16">
        <f>Q6309*16.876/100</f>
        <v>0</v>
      </c>
      <c r="S6309" s="17">
        <f t="shared" si="686"/>
        <v>0</v>
      </c>
      <c r="T6309" s="16">
        <v>0</v>
      </c>
      <c r="U6309" s="18">
        <f t="shared" si="687"/>
        <v>161.04</v>
      </c>
      <c r="V6309" s="18">
        <f t="shared" si="688"/>
        <v>89.6</v>
      </c>
      <c r="W6309" s="18">
        <f t="shared" si="689"/>
        <v>15.042944</v>
      </c>
      <c r="X6309" s="27"/>
      <c r="Y6309" s="19">
        <f t="shared" si="690"/>
        <v>104.642944</v>
      </c>
      <c r="Z6309" s="18">
        <f t="shared" si="691"/>
        <v>23.911999999999999</v>
      </c>
      <c r="AA6309" s="12">
        <v>481</v>
      </c>
      <c r="AB6309" s="12">
        <v>22768.41</v>
      </c>
      <c r="AC6309" s="28">
        <f>+I6309+Y6309-Z6309</f>
        <v>136.33094399999999</v>
      </c>
      <c r="AD6309" s="20">
        <f t="shared" si="692"/>
        <v>0</v>
      </c>
      <c r="AE6309">
        <v>0</v>
      </c>
    </row>
    <row r="6310" spans="1:31" x14ac:dyDescent="0.25">
      <c r="A6310" s="9">
        <v>45322</v>
      </c>
      <c r="B6310" s="10" t="s">
        <v>61</v>
      </c>
      <c r="C6310" s="10" t="s">
        <v>62</v>
      </c>
      <c r="D6310" s="10" t="s">
        <v>40</v>
      </c>
      <c r="E6310" s="10" t="s">
        <v>30</v>
      </c>
      <c r="F6310" s="10">
        <v>20</v>
      </c>
      <c r="G6310" s="10">
        <v>22</v>
      </c>
      <c r="H6310" s="11">
        <f>SUMIFS(AA:AA,$A:$A,EOMONTH($A6310,-1),$B:$B,$B6310)</f>
        <v>46</v>
      </c>
      <c r="I6310" s="63">
        <f>ROUND(SUMIFS(AC:AC,$A:$A,EOMONTH($A6310,-1),$B:$B,$B6310),2)</f>
        <v>8.34</v>
      </c>
      <c r="J6310" s="11">
        <f>SUMIFS(AB:AB,$A:$A,EOMONTH($A6310,-1),$B:$B,$B6310)</f>
        <v>192.37</v>
      </c>
      <c r="K6310" s="13">
        <v>0</v>
      </c>
      <c r="L6310" s="25">
        <v>0</v>
      </c>
      <c r="M6310" s="15">
        <v>0</v>
      </c>
      <c r="N6310" s="14">
        <v>0</v>
      </c>
      <c r="O6310" s="16">
        <v>0</v>
      </c>
      <c r="P6310" s="16">
        <v>0</v>
      </c>
      <c r="Q6310" s="16">
        <v>0</v>
      </c>
      <c r="R6310" s="16">
        <f>Q6310*16.876/100</f>
        <v>0</v>
      </c>
      <c r="S6310" s="17">
        <f t="shared" si="686"/>
        <v>0</v>
      </c>
      <c r="T6310" s="16">
        <v>0</v>
      </c>
      <c r="U6310" s="18">
        <f t="shared" si="687"/>
        <v>1.012</v>
      </c>
      <c r="V6310" s="18">
        <f t="shared" si="688"/>
        <v>0</v>
      </c>
      <c r="W6310" s="18">
        <f t="shared" si="689"/>
        <v>0</v>
      </c>
      <c r="X6310" s="27"/>
      <c r="Y6310" s="19">
        <f t="shared" si="690"/>
        <v>0</v>
      </c>
      <c r="Z6310" s="18">
        <f t="shared" si="691"/>
        <v>0</v>
      </c>
      <c r="AA6310" s="12">
        <v>46</v>
      </c>
      <c r="AB6310" s="12">
        <v>192.37</v>
      </c>
      <c r="AC6310" s="28">
        <f>+I6310+Y6310-Z6310</f>
        <v>8.34</v>
      </c>
      <c r="AD6310" s="20">
        <f t="shared" si="692"/>
        <v>0</v>
      </c>
      <c r="AE6310">
        <v>0</v>
      </c>
    </row>
    <row r="6311" spans="1:31" x14ac:dyDescent="0.25">
      <c r="A6311" s="9">
        <v>45322</v>
      </c>
      <c r="B6311" s="10" t="s">
        <v>63</v>
      </c>
      <c r="C6311" s="10" t="s">
        <v>62</v>
      </c>
      <c r="D6311" s="10" t="s">
        <v>40</v>
      </c>
      <c r="E6311" s="10" t="s">
        <v>30</v>
      </c>
      <c r="F6311" s="10">
        <v>20</v>
      </c>
      <c r="G6311" s="10">
        <v>22</v>
      </c>
      <c r="H6311" s="11">
        <f>SUMIFS(AA:AA,$A:$A,EOMONTH($A6311,-1),$B:$B,$B6311)</f>
        <v>220</v>
      </c>
      <c r="I6311" s="63">
        <f>ROUND(SUMIFS(AC:AC,$A:$A,EOMONTH($A6311,-1),$B:$B,$B6311),2)</f>
        <v>12.3</v>
      </c>
      <c r="J6311" s="11">
        <f>SUMIFS(AB:AB,$A:$A,EOMONTH($A6311,-1),$B:$B,$B6311)</f>
        <v>706.2</v>
      </c>
      <c r="K6311" s="13">
        <v>0</v>
      </c>
      <c r="L6311" s="25">
        <v>0</v>
      </c>
      <c r="M6311" s="15">
        <v>0</v>
      </c>
      <c r="N6311" s="14">
        <v>0</v>
      </c>
      <c r="O6311" s="16">
        <v>0</v>
      </c>
      <c r="P6311" s="16">
        <v>0</v>
      </c>
      <c r="Q6311" s="16">
        <v>0</v>
      </c>
      <c r="R6311" s="16">
        <f>Q6311*16.876/100</f>
        <v>0</v>
      </c>
      <c r="S6311" s="17">
        <f t="shared" si="686"/>
        <v>0</v>
      </c>
      <c r="T6311" s="16">
        <v>0</v>
      </c>
      <c r="U6311" s="18">
        <f t="shared" si="687"/>
        <v>4.84</v>
      </c>
      <c r="V6311" s="18">
        <f t="shared" si="688"/>
        <v>0</v>
      </c>
      <c r="W6311" s="18">
        <f t="shared" si="689"/>
        <v>0</v>
      </c>
      <c r="X6311" s="27"/>
      <c r="Y6311" s="19">
        <f t="shared" si="690"/>
        <v>0</v>
      </c>
      <c r="Z6311" s="18">
        <f t="shared" si="691"/>
        <v>0</v>
      </c>
      <c r="AA6311" s="12">
        <v>220</v>
      </c>
      <c r="AB6311" s="12">
        <v>706.2</v>
      </c>
      <c r="AC6311" s="28">
        <f>+I6311+Y6311-Z6311</f>
        <v>12.3</v>
      </c>
      <c r="AD6311" s="20">
        <f t="shared" si="692"/>
        <v>0</v>
      </c>
      <c r="AE6311">
        <v>0</v>
      </c>
    </row>
    <row r="6312" spans="1:31" x14ac:dyDescent="0.25">
      <c r="A6312" s="9">
        <v>45322</v>
      </c>
      <c r="B6312" s="10" t="s">
        <v>64</v>
      </c>
      <c r="C6312" s="10" t="s">
        <v>39</v>
      </c>
      <c r="D6312" s="10" t="s">
        <v>40</v>
      </c>
      <c r="E6312" s="10" t="s">
        <v>30</v>
      </c>
      <c r="F6312" s="10">
        <v>20</v>
      </c>
      <c r="G6312" s="10">
        <v>22</v>
      </c>
      <c r="H6312" s="11">
        <f>SUMIFS(AA:AA,$A:$A,EOMONTH($A6312,-1),$B:$B,$B6312)</f>
        <v>435</v>
      </c>
      <c r="I6312" s="63">
        <f>ROUND(SUMIFS(AC:AC,$A:$A,EOMONTH($A6312,-1),$B:$B,$B6312),2)</f>
        <v>21.08</v>
      </c>
      <c r="J6312" s="11">
        <f>SUMIFS(AB:AB,$A:$A,EOMONTH($A6312,-1),$B:$B,$B6312)</f>
        <v>1770.84</v>
      </c>
      <c r="K6312" s="13">
        <v>0</v>
      </c>
      <c r="L6312" s="25">
        <v>0</v>
      </c>
      <c r="M6312" s="15">
        <v>0</v>
      </c>
      <c r="N6312" s="14">
        <v>0</v>
      </c>
      <c r="O6312" s="16">
        <v>12</v>
      </c>
      <c r="P6312" s="16">
        <v>75.72</v>
      </c>
      <c r="Q6312" s="16">
        <v>0</v>
      </c>
      <c r="R6312" s="16">
        <f>Q6312*16.876/100</f>
        <v>0</v>
      </c>
      <c r="S6312" s="17">
        <f t="shared" si="686"/>
        <v>0</v>
      </c>
      <c r="T6312" s="16">
        <v>0</v>
      </c>
      <c r="U6312" s="18">
        <f t="shared" si="687"/>
        <v>9.57</v>
      </c>
      <c r="V6312" s="18">
        <f t="shared" si="688"/>
        <v>0</v>
      </c>
      <c r="W6312" s="18">
        <f t="shared" si="689"/>
        <v>0</v>
      </c>
      <c r="X6312" s="27"/>
      <c r="Y6312" s="19">
        <f t="shared" si="690"/>
        <v>0</v>
      </c>
      <c r="Z6312" s="18">
        <f t="shared" si="691"/>
        <v>0.26400000000000001</v>
      </c>
      <c r="AA6312" s="12">
        <v>423</v>
      </c>
      <c r="AB6312" s="12">
        <v>1695.12</v>
      </c>
      <c r="AC6312" s="28">
        <f>+I6312+Y6312-Z6312</f>
        <v>20.815999999999999</v>
      </c>
      <c r="AD6312" s="20">
        <f t="shared" si="692"/>
        <v>0</v>
      </c>
      <c r="AE6312">
        <v>0</v>
      </c>
    </row>
    <row r="6313" spans="1:31" x14ac:dyDescent="0.25">
      <c r="A6313" s="9">
        <v>45322</v>
      </c>
      <c r="B6313" s="10" t="s">
        <v>65</v>
      </c>
      <c r="C6313" s="10" t="s">
        <v>39</v>
      </c>
      <c r="D6313" s="10" t="s">
        <v>40</v>
      </c>
      <c r="E6313" s="10" t="s">
        <v>30</v>
      </c>
      <c r="F6313" s="10">
        <v>20</v>
      </c>
      <c r="G6313" s="10">
        <v>22</v>
      </c>
      <c r="H6313" s="11">
        <f>SUMIFS(AA:AA,$A:$A,EOMONTH($A6313,-1),$B:$B,$B6313)</f>
        <v>476</v>
      </c>
      <c r="I6313" s="63">
        <f>ROUND(SUMIFS(AC:AC,$A:$A,EOMONTH($A6313,-1),$B:$B,$B6313),2)</f>
        <v>22.33</v>
      </c>
      <c r="J6313" s="11">
        <f>SUMIFS(AB:AB,$A:$A,EOMONTH($A6313,-1),$B:$B,$B6313)</f>
        <v>3074.87</v>
      </c>
      <c r="K6313" s="13">
        <v>0</v>
      </c>
      <c r="L6313" s="25">
        <v>0</v>
      </c>
      <c r="M6313" s="15">
        <v>0</v>
      </c>
      <c r="N6313" s="14">
        <v>0</v>
      </c>
      <c r="O6313" s="16">
        <v>0</v>
      </c>
      <c r="P6313" s="16">
        <v>0</v>
      </c>
      <c r="Q6313" s="16">
        <v>0</v>
      </c>
      <c r="R6313" s="16">
        <f>Q6313*16.876/100</f>
        <v>0</v>
      </c>
      <c r="S6313" s="17">
        <f t="shared" si="686"/>
        <v>0</v>
      </c>
      <c r="T6313" s="16">
        <v>0</v>
      </c>
      <c r="U6313" s="18">
        <f t="shared" si="687"/>
        <v>10.472</v>
      </c>
      <c r="V6313" s="18">
        <f t="shared" si="688"/>
        <v>0</v>
      </c>
      <c r="W6313" s="18">
        <f t="shared" si="689"/>
        <v>0</v>
      </c>
      <c r="X6313" s="27"/>
      <c r="Y6313" s="19">
        <f t="shared" si="690"/>
        <v>0</v>
      </c>
      <c r="Z6313" s="18">
        <f t="shared" si="691"/>
        <v>0</v>
      </c>
      <c r="AA6313" s="12">
        <v>476</v>
      </c>
      <c r="AB6313" s="12">
        <v>3074.87</v>
      </c>
      <c r="AC6313" s="28">
        <f>+I6313+Y6313-Z6313</f>
        <v>22.33</v>
      </c>
      <c r="AD6313" s="20">
        <f t="shared" si="692"/>
        <v>0</v>
      </c>
      <c r="AE6313">
        <v>0</v>
      </c>
    </row>
    <row r="6314" spans="1:31" x14ac:dyDescent="0.25">
      <c r="A6314" s="9">
        <v>45322</v>
      </c>
      <c r="B6314" s="10" t="s">
        <v>66</v>
      </c>
      <c r="C6314" s="10" t="s">
        <v>39</v>
      </c>
      <c r="D6314" s="10" t="s">
        <v>40</v>
      </c>
      <c r="E6314" s="10" t="s">
        <v>30</v>
      </c>
      <c r="F6314" s="10">
        <v>20</v>
      </c>
      <c r="G6314" s="10">
        <v>22</v>
      </c>
      <c r="H6314" s="11">
        <f>SUMIFS(AA:AA,$A:$A,EOMONTH($A6314,-1),$B:$B,$B6314)</f>
        <v>135</v>
      </c>
      <c r="I6314" s="63">
        <f>ROUND(SUMIFS(AC:AC,$A:$A,EOMONTH($A6314,-1),$B:$B,$B6314),2)</f>
        <v>10.66</v>
      </c>
      <c r="J6314" s="11">
        <f>SUMIFS(AB:AB,$A:$A,EOMONTH($A6314,-1),$B:$B,$B6314)</f>
        <v>480.84</v>
      </c>
      <c r="K6314" s="13">
        <v>0</v>
      </c>
      <c r="L6314" s="25">
        <v>0</v>
      </c>
      <c r="M6314" s="15">
        <v>0</v>
      </c>
      <c r="N6314" s="14">
        <v>0</v>
      </c>
      <c r="O6314" s="16">
        <v>0</v>
      </c>
      <c r="P6314" s="16">
        <v>-1.52</v>
      </c>
      <c r="Q6314" s="16">
        <v>0</v>
      </c>
      <c r="R6314" s="16">
        <f>Q6314*16.876/100</f>
        <v>0</v>
      </c>
      <c r="S6314" s="17">
        <f t="shared" si="686"/>
        <v>0</v>
      </c>
      <c r="T6314" s="16">
        <v>0</v>
      </c>
      <c r="U6314" s="18">
        <f t="shared" si="687"/>
        <v>2.97</v>
      </c>
      <c r="V6314" s="18">
        <f t="shared" si="688"/>
        <v>0</v>
      </c>
      <c r="W6314" s="18">
        <f t="shared" si="689"/>
        <v>0</v>
      </c>
      <c r="X6314" s="27"/>
      <c r="Y6314" s="19">
        <f t="shared" si="690"/>
        <v>0</v>
      </c>
      <c r="Z6314" s="18">
        <f t="shared" si="691"/>
        <v>0</v>
      </c>
      <c r="AA6314" s="12">
        <v>135</v>
      </c>
      <c r="AB6314" s="12">
        <v>476.64</v>
      </c>
      <c r="AC6314" s="28">
        <f>+I6314+Y6314-Z6314</f>
        <v>10.66</v>
      </c>
      <c r="AD6314" s="20">
        <f t="shared" si="692"/>
        <v>0</v>
      </c>
      <c r="AE6314">
        <v>0</v>
      </c>
    </row>
    <row r="6315" spans="1:31" x14ac:dyDescent="0.25">
      <c r="A6315" s="9">
        <v>45322</v>
      </c>
      <c r="B6315" s="10" t="s">
        <v>67</v>
      </c>
      <c r="C6315" s="10" t="s">
        <v>39</v>
      </c>
      <c r="D6315" s="10" t="s">
        <v>40</v>
      </c>
      <c r="E6315" s="10" t="s">
        <v>30</v>
      </c>
      <c r="F6315" s="10">
        <v>20</v>
      </c>
      <c r="G6315" s="10">
        <v>22</v>
      </c>
      <c r="H6315" s="11">
        <f>SUMIFS(AA:AA,$A:$A,EOMONTH($A6315,-1),$B:$B,$B6315)</f>
        <v>350</v>
      </c>
      <c r="I6315" s="63">
        <f>ROUND(SUMIFS(AC:AC,$A:$A,EOMONTH($A6315,-1),$B:$B,$B6315),2)</f>
        <v>19.510000000000002</v>
      </c>
      <c r="J6315" s="11">
        <f>SUMIFS(AB:AB,$A:$A,EOMONTH($A6315,-1),$B:$B,$B6315)</f>
        <v>1316.11</v>
      </c>
      <c r="K6315" s="13">
        <v>0</v>
      </c>
      <c r="L6315" s="25">
        <v>0</v>
      </c>
      <c r="M6315" s="15">
        <v>0</v>
      </c>
      <c r="N6315" s="14">
        <v>0</v>
      </c>
      <c r="O6315" s="16">
        <v>12</v>
      </c>
      <c r="P6315" s="16">
        <v>75.72</v>
      </c>
      <c r="Q6315" s="16">
        <v>0</v>
      </c>
      <c r="R6315" s="16">
        <f>Q6315*16.876/100</f>
        <v>0</v>
      </c>
      <c r="S6315" s="17">
        <f t="shared" si="686"/>
        <v>0</v>
      </c>
      <c r="T6315" s="16">
        <v>0</v>
      </c>
      <c r="U6315" s="18">
        <f t="shared" si="687"/>
        <v>7.7</v>
      </c>
      <c r="V6315" s="18">
        <f t="shared" si="688"/>
        <v>0</v>
      </c>
      <c r="W6315" s="18">
        <f t="shared" si="689"/>
        <v>0</v>
      </c>
      <c r="X6315" s="27"/>
      <c r="Y6315" s="19">
        <f t="shared" si="690"/>
        <v>0</v>
      </c>
      <c r="Z6315" s="18">
        <f t="shared" si="691"/>
        <v>0.26400000000000001</v>
      </c>
      <c r="AA6315" s="12">
        <v>338</v>
      </c>
      <c r="AB6315" s="12">
        <v>1240.3900000000001</v>
      </c>
      <c r="AC6315" s="28">
        <f>+I6315+Y6315-Z6315</f>
        <v>19.246000000000002</v>
      </c>
      <c r="AD6315" s="20">
        <f t="shared" si="692"/>
        <v>0</v>
      </c>
      <c r="AE6315">
        <v>0</v>
      </c>
    </row>
    <row r="6316" spans="1:31" x14ac:dyDescent="0.25">
      <c r="A6316" s="9">
        <v>45322</v>
      </c>
      <c r="B6316" s="10" t="s">
        <v>68</v>
      </c>
      <c r="C6316" s="10" t="s">
        <v>39</v>
      </c>
      <c r="D6316" s="10" t="s">
        <v>40</v>
      </c>
      <c r="E6316" s="10" t="s">
        <v>30</v>
      </c>
      <c r="F6316" s="10">
        <v>20</v>
      </c>
      <c r="G6316" s="10">
        <v>22</v>
      </c>
      <c r="H6316" s="11">
        <f>SUMIFS(AA:AA,$A:$A,EOMONTH($A6316,-1),$B:$B,$B6316)</f>
        <v>339</v>
      </c>
      <c r="I6316" s="63">
        <f>ROUND(SUMIFS(AC:AC,$A:$A,EOMONTH($A6316,-1),$B:$B,$B6316),2)</f>
        <v>18.13</v>
      </c>
      <c r="J6316" s="11">
        <f>SUMIFS(AB:AB,$A:$A,EOMONTH($A6316,-1),$B:$B,$B6316)</f>
        <v>1388.92</v>
      </c>
      <c r="K6316" s="13">
        <v>0</v>
      </c>
      <c r="L6316" s="25">
        <v>0</v>
      </c>
      <c r="M6316" s="15">
        <v>0</v>
      </c>
      <c r="N6316" s="14">
        <v>0</v>
      </c>
      <c r="O6316" s="16">
        <v>12</v>
      </c>
      <c r="P6316" s="16">
        <v>75.72</v>
      </c>
      <c r="Q6316" s="16">
        <v>0</v>
      </c>
      <c r="R6316" s="16">
        <f>Q6316*16.876/100</f>
        <v>0</v>
      </c>
      <c r="S6316" s="17">
        <f t="shared" si="686"/>
        <v>0</v>
      </c>
      <c r="T6316" s="16">
        <v>0</v>
      </c>
      <c r="U6316" s="18">
        <f t="shared" si="687"/>
        <v>7.4580000000000002</v>
      </c>
      <c r="V6316" s="18">
        <f t="shared" si="688"/>
        <v>0</v>
      </c>
      <c r="W6316" s="18">
        <f t="shared" si="689"/>
        <v>0</v>
      </c>
      <c r="X6316" s="27"/>
      <c r="Y6316" s="19">
        <f t="shared" si="690"/>
        <v>0</v>
      </c>
      <c r="Z6316" s="18">
        <f t="shared" si="691"/>
        <v>0.26400000000000001</v>
      </c>
      <c r="AA6316" s="12">
        <v>327</v>
      </c>
      <c r="AB6316" s="12">
        <v>1313.2</v>
      </c>
      <c r="AC6316" s="28">
        <f>+I6316+Y6316-Z6316</f>
        <v>17.866</v>
      </c>
      <c r="AD6316" s="20">
        <f t="shared" si="692"/>
        <v>0</v>
      </c>
      <c r="AE6316">
        <v>0</v>
      </c>
    </row>
    <row r="6317" spans="1:31" x14ac:dyDescent="0.25">
      <c r="A6317" s="9">
        <v>45322</v>
      </c>
      <c r="B6317" s="10" t="s">
        <v>809</v>
      </c>
      <c r="C6317" s="10" t="s">
        <v>62</v>
      </c>
      <c r="D6317" s="10" t="s">
        <v>40</v>
      </c>
      <c r="E6317" s="10" t="s">
        <v>30</v>
      </c>
      <c r="F6317" s="10">
        <v>35</v>
      </c>
      <c r="G6317" s="10">
        <v>38</v>
      </c>
      <c r="H6317" s="11">
        <f>SUMIFS(AA:AA,$A:$A,EOMONTH($A6317,-1),$B:$B,$B6317)</f>
        <v>-144</v>
      </c>
      <c r="I6317" s="63">
        <f>ROUND(SUMIFS(AC:AC,$A:$A,EOMONTH($A6317,-1),$B:$B,$B6317),2)</f>
        <v>-5.47</v>
      </c>
      <c r="J6317" s="11">
        <f>SUMIFS(AB:AB,$A:$A,EOMONTH($A6317,-1),$B:$B,$B6317)</f>
        <v>-1382.4</v>
      </c>
      <c r="K6317" s="13">
        <v>0</v>
      </c>
      <c r="L6317" s="25">
        <v>0</v>
      </c>
      <c r="M6317" s="15">
        <v>0</v>
      </c>
      <c r="N6317" s="14">
        <v>0</v>
      </c>
      <c r="O6317" s="16">
        <v>60</v>
      </c>
      <c r="P6317" s="16">
        <v>602.4</v>
      </c>
      <c r="Q6317" s="16">
        <v>0</v>
      </c>
      <c r="R6317" s="16">
        <f>Q6317*16.876/100</f>
        <v>0</v>
      </c>
      <c r="S6317" s="17">
        <f t="shared" si="686"/>
        <v>0</v>
      </c>
      <c r="T6317" s="16">
        <v>0</v>
      </c>
      <c r="U6317" s="18">
        <f t="shared" si="687"/>
        <v>-5.4720000000000004</v>
      </c>
      <c r="V6317" s="18">
        <f t="shared" si="688"/>
        <v>0</v>
      </c>
      <c r="W6317" s="18">
        <f t="shared" si="689"/>
        <v>0</v>
      </c>
      <c r="X6317" s="27"/>
      <c r="Y6317" s="19">
        <f t="shared" si="690"/>
        <v>0</v>
      </c>
      <c r="Z6317" s="18">
        <f t="shared" si="691"/>
        <v>2.2799999999999998</v>
      </c>
      <c r="AA6317" s="12">
        <v>-204</v>
      </c>
      <c r="AB6317" s="12">
        <v>-1984.8</v>
      </c>
      <c r="AC6317" s="28">
        <f>+I6317+Y6317-Z6317</f>
        <v>-7.75</v>
      </c>
      <c r="AD6317" s="20">
        <f t="shared" si="692"/>
        <v>10</v>
      </c>
      <c r="AE6317">
        <v>10</v>
      </c>
    </row>
    <row r="6318" spans="1:31" x14ac:dyDescent="0.25">
      <c r="A6318" s="9">
        <v>45322</v>
      </c>
      <c r="B6318" s="10" t="s">
        <v>69</v>
      </c>
      <c r="C6318" s="10" t="s">
        <v>62</v>
      </c>
      <c r="D6318" s="10" t="s">
        <v>40</v>
      </c>
      <c r="E6318" s="10" t="s">
        <v>30</v>
      </c>
      <c r="F6318" s="10">
        <v>35</v>
      </c>
      <c r="G6318" s="10">
        <v>38</v>
      </c>
      <c r="H6318" s="11">
        <f>SUMIFS(AA:AA,$A:$A,EOMONTH($A6318,-1),$B:$B,$B6318)</f>
        <v>1165</v>
      </c>
      <c r="I6318" s="63">
        <f>ROUND(SUMIFS(AC:AC,$A:$A,EOMONTH($A6318,-1),$B:$B,$B6318),2)</f>
        <v>54.14</v>
      </c>
      <c r="J6318" s="11">
        <f>SUMIFS(AB:AB,$A:$A,EOMONTH($A6318,-1),$B:$B,$B6318)</f>
        <v>16399.810000000001</v>
      </c>
      <c r="K6318" s="13">
        <v>0</v>
      </c>
      <c r="L6318" s="25">
        <v>0</v>
      </c>
      <c r="M6318" s="15">
        <v>0</v>
      </c>
      <c r="N6318" s="14">
        <v>0</v>
      </c>
      <c r="O6318" s="16">
        <v>0</v>
      </c>
      <c r="P6318" s="16">
        <v>0</v>
      </c>
      <c r="Q6318" s="16">
        <v>0</v>
      </c>
      <c r="R6318" s="16">
        <f>Q6318*16.876/100</f>
        <v>0</v>
      </c>
      <c r="S6318" s="17">
        <f t="shared" si="686"/>
        <v>0</v>
      </c>
      <c r="T6318" s="16">
        <v>0</v>
      </c>
      <c r="U6318" s="18">
        <f t="shared" si="687"/>
        <v>44.27</v>
      </c>
      <c r="V6318" s="18">
        <f t="shared" si="688"/>
        <v>0</v>
      </c>
      <c r="W6318" s="18">
        <f t="shared" si="689"/>
        <v>0</v>
      </c>
      <c r="X6318" s="27"/>
      <c r="Y6318" s="19">
        <f t="shared" si="690"/>
        <v>0</v>
      </c>
      <c r="Z6318" s="18">
        <f t="shared" si="691"/>
        <v>0</v>
      </c>
      <c r="AA6318" s="12">
        <v>1165</v>
      </c>
      <c r="AB6318" s="12">
        <v>16399.810000000001</v>
      </c>
      <c r="AC6318" s="28">
        <f>+I6318+Y6318-Z6318</f>
        <v>54.14</v>
      </c>
      <c r="AD6318" s="20">
        <f t="shared" si="692"/>
        <v>0</v>
      </c>
      <c r="AE6318">
        <v>0</v>
      </c>
    </row>
    <row r="6319" spans="1:31" x14ac:dyDescent="0.25">
      <c r="A6319" s="9">
        <v>45322</v>
      </c>
      <c r="B6319" s="10" t="s">
        <v>70</v>
      </c>
      <c r="C6319" s="10" t="s">
        <v>62</v>
      </c>
      <c r="D6319" s="10" t="s">
        <v>40</v>
      </c>
      <c r="E6319" s="10" t="s">
        <v>30</v>
      </c>
      <c r="F6319" s="10">
        <v>35</v>
      </c>
      <c r="G6319" s="10">
        <v>38</v>
      </c>
      <c r="H6319" s="11">
        <f>SUMIFS(AA:AA,$A:$A,EOMONTH($A6319,-1),$B:$B,$B6319)</f>
        <v>475</v>
      </c>
      <c r="I6319" s="63">
        <f>ROUND(SUMIFS(AC:AC,$A:$A,EOMONTH($A6319,-1),$B:$B,$B6319),2)</f>
        <v>23.37</v>
      </c>
      <c r="J6319" s="11">
        <f>SUMIFS(AB:AB,$A:$A,EOMONTH($A6319,-1),$B:$B,$B6319)</f>
        <v>6637.33</v>
      </c>
      <c r="K6319" s="13">
        <v>0</v>
      </c>
      <c r="L6319" s="25">
        <v>0</v>
      </c>
      <c r="M6319" s="15">
        <v>0</v>
      </c>
      <c r="N6319" s="14">
        <v>0</v>
      </c>
      <c r="O6319" s="16">
        <v>0</v>
      </c>
      <c r="P6319" s="16">
        <v>0</v>
      </c>
      <c r="Q6319" s="16">
        <v>0</v>
      </c>
      <c r="R6319" s="16">
        <f>Q6319*16.876/100</f>
        <v>0</v>
      </c>
      <c r="S6319" s="17">
        <f t="shared" si="686"/>
        <v>0</v>
      </c>
      <c r="T6319" s="16">
        <v>0</v>
      </c>
      <c r="U6319" s="18">
        <f t="shared" si="687"/>
        <v>18.05</v>
      </c>
      <c r="V6319" s="18">
        <f t="shared" si="688"/>
        <v>0</v>
      </c>
      <c r="W6319" s="18">
        <f t="shared" si="689"/>
        <v>0</v>
      </c>
      <c r="X6319" s="27"/>
      <c r="Y6319" s="19">
        <f t="shared" si="690"/>
        <v>0</v>
      </c>
      <c r="Z6319" s="18">
        <f t="shared" si="691"/>
        <v>0</v>
      </c>
      <c r="AA6319" s="12">
        <v>475</v>
      </c>
      <c r="AB6319" s="12">
        <v>6637.33</v>
      </c>
      <c r="AC6319" s="28">
        <f>+I6319+Y6319-Z6319</f>
        <v>23.37</v>
      </c>
      <c r="AD6319" s="20">
        <f t="shared" si="692"/>
        <v>0</v>
      </c>
      <c r="AE6319">
        <v>0</v>
      </c>
    </row>
    <row r="6320" spans="1:31" x14ac:dyDescent="0.25">
      <c r="A6320" s="9">
        <v>45322</v>
      </c>
      <c r="B6320" s="10" t="s">
        <v>71</v>
      </c>
      <c r="C6320" s="10" t="s">
        <v>62</v>
      </c>
      <c r="D6320" s="10" t="s">
        <v>40</v>
      </c>
      <c r="E6320" s="10" t="s">
        <v>30</v>
      </c>
      <c r="F6320" s="10">
        <v>35</v>
      </c>
      <c r="G6320" s="10">
        <v>38</v>
      </c>
      <c r="H6320" s="11">
        <f>SUMIFS(AA:AA,$A:$A,EOMONTH($A6320,-1),$B:$B,$B6320)</f>
        <v>1536</v>
      </c>
      <c r="I6320" s="63">
        <f>ROUND(SUMIFS(AC:AC,$A:$A,EOMONTH($A6320,-1),$B:$B,$B6320),2)</f>
        <v>70.44</v>
      </c>
      <c r="J6320" s="11">
        <f>SUMIFS(AB:AB,$A:$A,EOMONTH($A6320,-1),$B:$B,$B6320)</f>
        <v>21331.65</v>
      </c>
      <c r="K6320" s="13">
        <v>0</v>
      </c>
      <c r="L6320" s="25">
        <v>0</v>
      </c>
      <c r="M6320" s="15">
        <v>0</v>
      </c>
      <c r="N6320" s="14">
        <v>0</v>
      </c>
      <c r="O6320" s="16">
        <v>0</v>
      </c>
      <c r="P6320" s="16">
        <v>0</v>
      </c>
      <c r="Q6320" s="16">
        <v>0</v>
      </c>
      <c r="R6320" s="16">
        <f>Q6320*16.876/100</f>
        <v>0</v>
      </c>
      <c r="S6320" s="17">
        <f t="shared" si="686"/>
        <v>0</v>
      </c>
      <c r="T6320" s="16">
        <v>0</v>
      </c>
      <c r="U6320" s="18">
        <f t="shared" si="687"/>
        <v>58.368000000000002</v>
      </c>
      <c r="V6320" s="18">
        <f t="shared" si="688"/>
        <v>0</v>
      </c>
      <c r="W6320" s="18">
        <f t="shared" si="689"/>
        <v>0</v>
      </c>
      <c r="X6320" s="27"/>
      <c r="Y6320" s="19">
        <f t="shared" si="690"/>
        <v>0</v>
      </c>
      <c r="Z6320" s="18">
        <f t="shared" si="691"/>
        <v>0</v>
      </c>
      <c r="AA6320" s="12">
        <v>1536</v>
      </c>
      <c r="AB6320" s="12">
        <v>21331.65</v>
      </c>
      <c r="AC6320" s="28">
        <f>+I6320+Y6320-Z6320</f>
        <v>70.44</v>
      </c>
      <c r="AD6320" s="20">
        <f t="shared" si="692"/>
        <v>0</v>
      </c>
      <c r="AE6320">
        <v>0</v>
      </c>
    </row>
    <row r="6321" spans="1:31" x14ac:dyDescent="0.25">
      <c r="A6321" s="9">
        <v>45322</v>
      </c>
      <c r="B6321" s="10" t="s">
        <v>72</v>
      </c>
      <c r="C6321" s="10" t="s">
        <v>62</v>
      </c>
      <c r="D6321" s="10" t="s">
        <v>40</v>
      </c>
      <c r="E6321" s="10" t="s">
        <v>30</v>
      </c>
      <c r="F6321" s="10">
        <v>35</v>
      </c>
      <c r="G6321" s="10">
        <v>38</v>
      </c>
      <c r="H6321" s="11">
        <f>SUMIFS(AA:AA,$A:$A,EOMONTH($A6321,-1),$B:$B,$B6321)</f>
        <v>697</v>
      </c>
      <c r="I6321" s="63">
        <f>ROUND(SUMIFS(AC:AC,$A:$A,EOMONTH($A6321,-1),$B:$B,$B6321),2)</f>
        <v>32.78</v>
      </c>
      <c r="J6321" s="11">
        <f>SUMIFS(AB:AB,$A:$A,EOMONTH($A6321,-1),$B:$B,$B6321)</f>
        <v>9948.9500000000007</v>
      </c>
      <c r="K6321" s="13">
        <v>0</v>
      </c>
      <c r="L6321" s="25">
        <v>0</v>
      </c>
      <c r="M6321" s="15">
        <v>0</v>
      </c>
      <c r="N6321" s="14">
        <v>0</v>
      </c>
      <c r="O6321" s="16">
        <v>0</v>
      </c>
      <c r="P6321" s="16">
        <v>0</v>
      </c>
      <c r="Q6321" s="16">
        <v>0</v>
      </c>
      <c r="R6321" s="16">
        <f>Q6321*16.876/100</f>
        <v>0</v>
      </c>
      <c r="S6321" s="17">
        <f t="shared" si="686"/>
        <v>0</v>
      </c>
      <c r="T6321" s="16">
        <v>0</v>
      </c>
      <c r="U6321" s="18">
        <f t="shared" si="687"/>
        <v>26.486000000000001</v>
      </c>
      <c r="V6321" s="18">
        <f t="shared" si="688"/>
        <v>0</v>
      </c>
      <c r="W6321" s="18">
        <f t="shared" si="689"/>
        <v>0</v>
      </c>
      <c r="X6321" s="27"/>
      <c r="Y6321" s="19">
        <f t="shared" si="690"/>
        <v>0</v>
      </c>
      <c r="Z6321" s="18">
        <f t="shared" si="691"/>
        <v>0</v>
      </c>
      <c r="AA6321" s="12">
        <v>697</v>
      </c>
      <c r="AB6321" s="12">
        <v>9948.9500000000007</v>
      </c>
      <c r="AC6321" s="28">
        <f>+I6321+Y6321-Z6321</f>
        <v>32.78</v>
      </c>
      <c r="AD6321" s="20">
        <f t="shared" si="692"/>
        <v>0</v>
      </c>
      <c r="AE6321">
        <v>0</v>
      </c>
    </row>
    <row r="6322" spans="1:31" x14ac:dyDescent="0.25">
      <c r="A6322" s="9">
        <v>45322</v>
      </c>
      <c r="B6322" s="10" t="s">
        <v>73</v>
      </c>
      <c r="C6322" s="10" t="s">
        <v>62</v>
      </c>
      <c r="D6322" s="10" t="s">
        <v>40</v>
      </c>
      <c r="E6322" s="10" t="s">
        <v>30</v>
      </c>
      <c r="F6322" s="10">
        <v>35</v>
      </c>
      <c r="G6322" s="10">
        <v>38</v>
      </c>
      <c r="H6322" s="11">
        <f>SUMIFS(AA:AA,$A:$A,EOMONTH($A6322,-1),$B:$B,$B6322)</f>
        <v>689</v>
      </c>
      <c r="I6322" s="63">
        <f>ROUND(SUMIFS(AC:AC,$A:$A,EOMONTH($A6322,-1),$B:$B,$B6322),2)</f>
        <v>31.93</v>
      </c>
      <c r="J6322" s="11">
        <f>SUMIFS(AB:AB,$A:$A,EOMONTH($A6322,-1),$B:$B,$B6322)</f>
        <v>9780.48</v>
      </c>
      <c r="K6322" s="13">
        <v>0</v>
      </c>
      <c r="L6322" s="25">
        <v>0</v>
      </c>
      <c r="M6322" s="15">
        <v>0</v>
      </c>
      <c r="N6322" s="14">
        <v>0</v>
      </c>
      <c r="O6322" s="16">
        <v>0</v>
      </c>
      <c r="P6322" s="16">
        <v>0</v>
      </c>
      <c r="Q6322" s="16">
        <v>0</v>
      </c>
      <c r="R6322" s="16">
        <f>Q6322*16.876/100</f>
        <v>0</v>
      </c>
      <c r="S6322" s="17">
        <f t="shared" si="686"/>
        <v>0</v>
      </c>
      <c r="T6322" s="16">
        <v>0</v>
      </c>
      <c r="U6322" s="18">
        <f t="shared" si="687"/>
        <v>26.181999999999999</v>
      </c>
      <c r="V6322" s="18">
        <f t="shared" si="688"/>
        <v>0</v>
      </c>
      <c r="W6322" s="18">
        <f t="shared" si="689"/>
        <v>0</v>
      </c>
      <c r="X6322" s="27"/>
      <c r="Y6322" s="19">
        <f t="shared" si="690"/>
        <v>0</v>
      </c>
      <c r="Z6322" s="18">
        <f t="shared" si="691"/>
        <v>0</v>
      </c>
      <c r="AA6322" s="12">
        <v>689</v>
      </c>
      <c r="AB6322" s="12">
        <v>9780.48</v>
      </c>
      <c r="AC6322" s="28">
        <f>+I6322+Y6322-Z6322</f>
        <v>31.93</v>
      </c>
      <c r="AD6322" s="20">
        <f t="shared" si="692"/>
        <v>0</v>
      </c>
      <c r="AE6322">
        <v>0</v>
      </c>
    </row>
    <row r="6323" spans="1:31" x14ac:dyDescent="0.25">
      <c r="A6323" s="9">
        <v>45322</v>
      </c>
      <c r="B6323" s="10" t="s">
        <v>74</v>
      </c>
      <c r="C6323" s="10" t="s">
        <v>62</v>
      </c>
      <c r="D6323" s="10" t="s">
        <v>40</v>
      </c>
      <c r="E6323" s="10" t="s">
        <v>30</v>
      </c>
      <c r="F6323" s="10">
        <v>35</v>
      </c>
      <c r="G6323" s="10">
        <v>38</v>
      </c>
      <c r="H6323" s="11">
        <f>SUMIFS(AA:AA,$A:$A,EOMONTH($A6323,-1),$B:$B,$B6323)</f>
        <v>550</v>
      </c>
      <c r="I6323" s="63">
        <f>ROUND(SUMIFS(AC:AC,$A:$A,EOMONTH($A6323,-1),$B:$B,$B6323),2)</f>
        <v>25.97</v>
      </c>
      <c r="J6323" s="11">
        <f>SUMIFS(AB:AB,$A:$A,EOMONTH($A6323,-1),$B:$B,$B6323)</f>
        <v>7774.91</v>
      </c>
      <c r="K6323" s="13">
        <v>0</v>
      </c>
      <c r="L6323" s="25">
        <v>0</v>
      </c>
      <c r="M6323" s="15">
        <v>0</v>
      </c>
      <c r="N6323" s="14">
        <v>0</v>
      </c>
      <c r="O6323" s="16">
        <v>0</v>
      </c>
      <c r="P6323" s="16">
        <v>0</v>
      </c>
      <c r="Q6323" s="16">
        <v>0</v>
      </c>
      <c r="R6323" s="16">
        <f>Q6323*16.876/100</f>
        <v>0</v>
      </c>
      <c r="S6323" s="17">
        <f t="shared" si="686"/>
        <v>0</v>
      </c>
      <c r="T6323" s="16">
        <v>0</v>
      </c>
      <c r="U6323" s="18">
        <f t="shared" si="687"/>
        <v>20.9</v>
      </c>
      <c r="V6323" s="18">
        <f t="shared" si="688"/>
        <v>0</v>
      </c>
      <c r="W6323" s="18">
        <f t="shared" si="689"/>
        <v>0</v>
      </c>
      <c r="X6323" s="27"/>
      <c r="Y6323" s="19">
        <f t="shared" si="690"/>
        <v>0</v>
      </c>
      <c r="Z6323" s="18">
        <f t="shared" si="691"/>
        <v>0</v>
      </c>
      <c r="AA6323" s="12">
        <v>550</v>
      </c>
      <c r="AB6323" s="12">
        <v>7774.91</v>
      </c>
      <c r="AC6323" s="28">
        <f>+I6323+Y6323-Z6323</f>
        <v>25.97</v>
      </c>
      <c r="AD6323" s="20">
        <f t="shared" si="692"/>
        <v>0</v>
      </c>
      <c r="AE6323">
        <v>0</v>
      </c>
    </row>
    <row r="6324" spans="1:31" x14ac:dyDescent="0.25">
      <c r="A6324" s="9">
        <v>45322</v>
      </c>
      <c r="B6324" s="10" t="s">
        <v>75</v>
      </c>
      <c r="C6324" s="10" t="s">
        <v>62</v>
      </c>
      <c r="D6324" s="10" t="s">
        <v>40</v>
      </c>
      <c r="E6324" s="10" t="s">
        <v>30</v>
      </c>
      <c r="F6324" s="10">
        <v>35</v>
      </c>
      <c r="G6324" s="10">
        <v>38</v>
      </c>
      <c r="H6324" s="11">
        <f>SUMIFS(AA:AA,$A:$A,EOMONTH($A6324,-1),$B:$B,$B6324)</f>
        <v>458</v>
      </c>
      <c r="I6324" s="63">
        <f>ROUND(SUMIFS(AC:AC,$A:$A,EOMONTH($A6324,-1),$B:$B,$B6324),2)</f>
        <v>21.83</v>
      </c>
      <c r="J6324" s="11">
        <f>SUMIFS(AB:AB,$A:$A,EOMONTH($A6324,-1),$B:$B,$B6324)</f>
        <v>6662.7</v>
      </c>
      <c r="K6324" s="13">
        <v>0</v>
      </c>
      <c r="L6324" s="25">
        <v>0</v>
      </c>
      <c r="M6324" s="15">
        <v>0</v>
      </c>
      <c r="N6324" s="14">
        <v>0</v>
      </c>
      <c r="O6324" s="16">
        <v>0</v>
      </c>
      <c r="P6324" s="16">
        <v>0</v>
      </c>
      <c r="Q6324" s="16">
        <v>0</v>
      </c>
      <c r="R6324" s="16">
        <f>Q6324*16.876/100</f>
        <v>0</v>
      </c>
      <c r="S6324" s="17">
        <f t="shared" si="686"/>
        <v>0</v>
      </c>
      <c r="T6324" s="16">
        <v>0</v>
      </c>
      <c r="U6324" s="18">
        <f t="shared" si="687"/>
        <v>17.404</v>
      </c>
      <c r="V6324" s="18">
        <f t="shared" si="688"/>
        <v>0</v>
      </c>
      <c r="W6324" s="18">
        <f t="shared" si="689"/>
        <v>0</v>
      </c>
      <c r="X6324" s="27"/>
      <c r="Y6324" s="19">
        <f t="shared" si="690"/>
        <v>0</v>
      </c>
      <c r="Z6324" s="18">
        <f t="shared" si="691"/>
        <v>0</v>
      </c>
      <c r="AA6324" s="12">
        <v>458</v>
      </c>
      <c r="AB6324" s="12">
        <v>6662.7</v>
      </c>
      <c r="AC6324" s="28">
        <f>+I6324+Y6324-Z6324</f>
        <v>21.83</v>
      </c>
      <c r="AD6324" s="20">
        <f t="shared" si="692"/>
        <v>0</v>
      </c>
      <c r="AE6324">
        <v>0</v>
      </c>
    </row>
    <row r="6325" spans="1:31" x14ac:dyDescent="0.25">
      <c r="A6325" s="9">
        <v>45322</v>
      </c>
      <c r="B6325" s="10" t="s">
        <v>76</v>
      </c>
      <c r="C6325" s="10" t="s">
        <v>77</v>
      </c>
      <c r="D6325" s="10" t="s">
        <v>40</v>
      </c>
      <c r="E6325" s="10" t="s">
        <v>30</v>
      </c>
      <c r="F6325" s="10">
        <v>45</v>
      </c>
      <c r="G6325" s="10">
        <v>49</v>
      </c>
      <c r="H6325" s="11">
        <f>SUMIFS(AA:AA,$A:$A,EOMONTH($A6325,-1),$B:$B,$B6325)</f>
        <v>3697</v>
      </c>
      <c r="I6325" s="63">
        <f>ROUND(SUMIFS(AC:AC,$A:$A,EOMONTH($A6325,-1),$B:$B,$B6325),2)</f>
        <v>66.66</v>
      </c>
      <c r="J6325" s="11">
        <f>SUMIFS(AB:AB,$A:$A,EOMONTH($A6325,-1),$B:$B,$B6325)</f>
        <v>22736.75</v>
      </c>
      <c r="K6325" s="13">
        <v>0</v>
      </c>
      <c r="L6325" s="25">
        <v>0</v>
      </c>
      <c r="M6325" s="15">
        <v>5810</v>
      </c>
      <c r="N6325" s="14">
        <v>36844.31</v>
      </c>
      <c r="O6325" s="16">
        <v>2897</v>
      </c>
      <c r="P6325" s="16">
        <v>40504.14</v>
      </c>
      <c r="Q6325" s="16">
        <v>0</v>
      </c>
      <c r="R6325" s="16">
        <f>Q6325*16.876/100</f>
        <v>0</v>
      </c>
      <c r="S6325" s="17">
        <f t="shared" si="686"/>
        <v>0</v>
      </c>
      <c r="T6325" s="16">
        <v>0</v>
      </c>
      <c r="U6325" s="18">
        <f t="shared" si="687"/>
        <v>181.15299999999999</v>
      </c>
      <c r="V6325" s="18">
        <f t="shared" si="688"/>
        <v>261.45</v>
      </c>
      <c r="W6325" s="18">
        <f t="shared" si="689"/>
        <v>43.894840500000001</v>
      </c>
      <c r="X6325" s="27"/>
      <c r="Y6325" s="19">
        <f t="shared" si="690"/>
        <v>305.34484049999998</v>
      </c>
      <c r="Z6325" s="18">
        <f t="shared" si="691"/>
        <v>141.953</v>
      </c>
      <c r="AA6325" s="12">
        <v>6610</v>
      </c>
      <c r="AB6325" s="12">
        <v>41596.660000000003</v>
      </c>
      <c r="AC6325" s="28">
        <f>+I6325+Y6325-Z6325</f>
        <v>230.0518405</v>
      </c>
      <c r="AD6325" s="20">
        <f t="shared" si="692"/>
        <v>0</v>
      </c>
      <c r="AE6325">
        <v>0</v>
      </c>
    </row>
    <row r="6326" spans="1:31" x14ac:dyDescent="0.25">
      <c r="A6326" s="9">
        <v>45322</v>
      </c>
      <c r="B6326" s="10" t="s">
        <v>78</v>
      </c>
      <c r="C6326" s="10" t="s">
        <v>62</v>
      </c>
      <c r="D6326" s="10" t="s">
        <v>40</v>
      </c>
      <c r="E6326" s="10" t="s">
        <v>30</v>
      </c>
      <c r="F6326" s="10">
        <v>60</v>
      </c>
      <c r="G6326" s="10">
        <v>65</v>
      </c>
      <c r="H6326" s="11">
        <f>SUMIFS(AA:AA,$A:$A,EOMONTH($A6326,-1),$B:$B,$B6326)</f>
        <v>207</v>
      </c>
      <c r="I6326" s="63">
        <f>ROUND(SUMIFS(AC:AC,$A:$A,EOMONTH($A6326,-1),$B:$B,$B6326),2)</f>
        <v>12.43</v>
      </c>
      <c r="J6326" s="11">
        <f>SUMIFS(AB:AB,$A:$A,EOMONTH($A6326,-1),$B:$B,$B6326)</f>
        <v>1285.47</v>
      </c>
      <c r="K6326" s="13">
        <v>0</v>
      </c>
      <c r="L6326" s="25">
        <v>0</v>
      </c>
      <c r="M6326" s="15">
        <v>0</v>
      </c>
      <c r="N6326" s="14">
        <v>0</v>
      </c>
      <c r="O6326" s="16">
        <v>12</v>
      </c>
      <c r="P6326" s="16">
        <v>165.4</v>
      </c>
      <c r="Q6326" s="16">
        <v>0</v>
      </c>
      <c r="R6326" s="16">
        <f>Q6326*16.876/100</f>
        <v>0</v>
      </c>
      <c r="S6326" s="17">
        <f t="shared" si="686"/>
        <v>0</v>
      </c>
      <c r="T6326" s="16">
        <v>0</v>
      </c>
      <c r="U6326" s="18">
        <f t="shared" si="687"/>
        <v>13.455</v>
      </c>
      <c r="V6326" s="18">
        <f t="shared" si="688"/>
        <v>0</v>
      </c>
      <c r="W6326" s="18">
        <f t="shared" si="689"/>
        <v>0</v>
      </c>
      <c r="X6326" s="27"/>
      <c r="Y6326" s="19">
        <f t="shared" si="690"/>
        <v>0</v>
      </c>
      <c r="Z6326" s="18">
        <f t="shared" si="691"/>
        <v>0.78</v>
      </c>
      <c r="AA6326" s="12">
        <v>195</v>
      </c>
      <c r="AB6326" s="12">
        <v>1210.95</v>
      </c>
      <c r="AC6326" s="28">
        <f>+I6326+Y6326-Z6326</f>
        <v>11.65</v>
      </c>
      <c r="AD6326" s="20">
        <f t="shared" si="692"/>
        <v>0</v>
      </c>
      <c r="AE6326">
        <v>0</v>
      </c>
    </row>
    <row r="6327" spans="1:31" x14ac:dyDescent="0.25">
      <c r="A6327" s="9">
        <v>45322</v>
      </c>
      <c r="B6327" s="10" t="s">
        <v>79</v>
      </c>
      <c r="C6327" s="10" t="s">
        <v>62</v>
      </c>
      <c r="D6327" s="10" t="s">
        <v>40</v>
      </c>
      <c r="E6327" s="10" t="s">
        <v>30</v>
      </c>
      <c r="F6327" s="10">
        <v>60</v>
      </c>
      <c r="G6327" s="10">
        <v>65</v>
      </c>
      <c r="H6327" s="11">
        <f>SUMIFS(AA:AA,$A:$A,EOMONTH($A6327,-1),$B:$B,$B6327)</f>
        <v>595</v>
      </c>
      <c r="I6327" s="63">
        <f>ROUND(SUMIFS(AC:AC,$A:$A,EOMONTH($A6327,-1),$B:$B,$B6327),2)</f>
        <v>24.9</v>
      </c>
      <c r="J6327" s="11">
        <f>SUMIFS(AB:AB,$A:$A,EOMONTH($A6327,-1),$B:$B,$B6327)</f>
        <v>4450.6000000000004</v>
      </c>
      <c r="K6327" s="13">
        <v>0</v>
      </c>
      <c r="L6327" s="25">
        <v>0</v>
      </c>
      <c r="M6327" s="15">
        <v>0</v>
      </c>
      <c r="N6327" s="14">
        <v>0</v>
      </c>
      <c r="O6327" s="16">
        <v>246</v>
      </c>
      <c r="P6327" s="16">
        <v>3570.08</v>
      </c>
      <c r="Q6327" s="16">
        <v>0</v>
      </c>
      <c r="R6327" s="16">
        <f>Q6327*16.876/100</f>
        <v>0</v>
      </c>
      <c r="S6327" s="17">
        <f t="shared" si="686"/>
        <v>0</v>
      </c>
      <c r="T6327" s="16">
        <v>0</v>
      </c>
      <c r="U6327" s="18">
        <f t="shared" si="687"/>
        <v>38.674999999999997</v>
      </c>
      <c r="V6327" s="18">
        <f t="shared" si="688"/>
        <v>0</v>
      </c>
      <c r="W6327" s="18">
        <f t="shared" si="689"/>
        <v>0</v>
      </c>
      <c r="X6327" s="27"/>
      <c r="Y6327" s="19">
        <f t="shared" si="690"/>
        <v>0</v>
      </c>
      <c r="Z6327" s="18">
        <f t="shared" si="691"/>
        <v>15.99</v>
      </c>
      <c r="AA6327" s="12">
        <v>349</v>
      </c>
      <c r="AB6327" s="12">
        <v>2610.52</v>
      </c>
      <c r="AC6327" s="28">
        <f>+I6327+Y6327-Z6327</f>
        <v>8.9099999999999984</v>
      </c>
      <c r="AD6327" s="20">
        <f t="shared" si="692"/>
        <v>0</v>
      </c>
      <c r="AE6327">
        <v>0</v>
      </c>
    </row>
    <row r="6328" spans="1:31" x14ac:dyDescent="0.25">
      <c r="A6328" s="9">
        <v>45322</v>
      </c>
      <c r="B6328" s="10" t="s">
        <v>80</v>
      </c>
      <c r="C6328" s="10" t="s">
        <v>62</v>
      </c>
      <c r="D6328" s="10" t="s">
        <v>40</v>
      </c>
      <c r="E6328" s="10" t="s">
        <v>30</v>
      </c>
      <c r="F6328" s="10">
        <v>60</v>
      </c>
      <c r="G6328" s="10">
        <v>65</v>
      </c>
      <c r="H6328" s="11">
        <f>SUMIFS(AA:AA,$A:$A,EOMONTH($A6328,-1),$B:$B,$B6328)</f>
        <v>297</v>
      </c>
      <c r="I6328" s="63">
        <f>ROUND(SUMIFS(AC:AC,$A:$A,EOMONTH($A6328,-1),$B:$B,$B6328),2)</f>
        <v>10.91</v>
      </c>
      <c r="J6328" s="11">
        <f>SUMIFS(AB:AB,$A:$A,EOMONTH($A6328,-1),$B:$B,$B6328)</f>
        <v>2497.77</v>
      </c>
      <c r="K6328" s="13">
        <v>0</v>
      </c>
      <c r="L6328" s="25">
        <v>0</v>
      </c>
      <c r="M6328" s="15">
        <v>0</v>
      </c>
      <c r="N6328" s="14">
        <v>0</v>
      </c>
      <c r="O6328" s="16">
        <v>0</v>
      </c>
      <c r="P6328" s="16">
        <v>0</v>
      </c>
      <c r="Q6328" s="16">
        <v>0</v>
      </c>
      <c r="R6328" s="16">
        <f>Q6328*16.876/100</f>
        <v>0</v>
      </c>
      <c r="S6328" s="17">
        <f t="shared" si="686"/>
        <v>0</v>
      </c>
      <c r="T6328" s="16">
        <v>0</v>
      </c>
      <c r="U6328" s="18">
        <f t="shared" si="687"/>
        <v>19.305</v>
      </c>
      <c r="V6328" s="18">
        <f t="shared" si="688"/>
        <v>0</v>
      </c>
      <c r="W6328" s="18">
        <f t="shared" si="689"/>
        <v>0</v>
      </c>
      <c r="X6328" s="27"/>
      <c r="Y6328" s="19">
        <f t="shared" si="690"/>
        <v>0</v>
      </c>
      <c r="Z6328" s="18">
        <f t="shared" si="691"/>
        <v>0</v>
      </c>
      <c r="AA6328" s="12">
        <v>297</v>
      </c>
      <c r="AB6328" s="12">
        <v>2497.77</v>
      </c>
      <c r="AC6328" s="28">
        <f>+I6328+Y6328-Z6328</f>
        <v>10.91</v>
      </c>
      <c r="AD6328" s="20">
        <f t="shared" si="692"/>
        <v>0</v>
      </c>
      <c r="AE6328">
        <v>0</v>
      </c>
    </row>
    <row r="6329" spans="1:31" x14ac:dyDescent="0.25">
      <c r="A6329" s="9">
        <v>45322</v>
      </c>
      <c r="B6329" s="10" t="s">
        <v>810</v>
      </c>
      <c r="C6329" s="10" t="s">
        <v>62</v>
      </c>
      <c r="D6329" s="10" t="s">
        <v>40</v>
      </c>
      <c r="E6329" s="10" t="s">
        <v>30</v>
      </c>
      <c r="F6329" s="10">
        <v>60</v>
      </c>
      <c r="G6329" s="10">
        <v>65</v>
      </c>
      <c r="H6329" s="11">
        <f>SUMIFS(AA:AA,$A:$A,EOMONTH($A6329,-1),$B:$B,$B6329)</f>
        <v>-200</v>
      </c>
      <c r="I6329" s="63">
        <f>ROUND(SUMIFS(AC:AC,$A:$A,EOMONTH($A6329,-1),$B:$B,$B6329),2)</f>
        <v>-13</v>
      </c>
      <c r="J6329" s="11">
        <f>SUMIFS(AB:AB,$A:$A,EOMONTH($A6329,-1),$B:$B,$B6329)</f>
        <v>-3040</v>
      </c>
      <c r="K6329" s="13">
        <v>0</v>
      </c>
      <c r="L6329" s="25">
        <v>0</v>
      </c>
      <c r="M6329" s="15">
        <v>0</v>
      </c>
      <c r="N6329" s="14">
        <v>0</v>
      </c>
      <c r="O6329" s="16">
        <v>0</v>
      </c>
      <c r="P6329" s="16">
        <v>0</v>
      </c>
      <c r="Q6329" s="16">
        <v>0</v>
      </c>
      <c r="R6329" s="16">
        <f>Q6329*16.876/100</f>
        <v>0</v>
      </c>
      <c r="S6329" s="17">
        <f t="shared" si="686"/>
        <v>0</v>
      </c>
      <c r="T6329" s="16">
        <v>0</v>
      </c>
      <c r="U6329" s="18">
        <f t="shared" si="687"/>
        <v>-13</v>
      </c>
      <c r="V6329" s="18">
        <f t="shared" si="688"/>
        <v>0</v>
      </c>
      <c r="W6329" s="18">
        <f t="shared" si="689"/>
        <v>0</v>
      </c>
      <c r="X6329" s="27"/>
      <c r="Y6329" s="19">
        <f t="shared" si="690"/>
        <v>0</v>
      </c>
      <c r="Z6329" s="18">
        <f t="shared" si="691"/>
        <v>0</v>
      </c>
      <c r="AA6329" s="12">
        <v>-200</v>
      </c>
      <c r="AB6329" s="12">
        <v>-3040</v>
      </c>
      <c r="AC6329" s="28">
        <f>+I6329+Y6329-Z6329</f>
        <v>-13</v>
      </c>
      <c r="AD6329" s="20">
        <f t="shared" si="692"/>
        <v>20</v>
      </c>
      <c r="AE6329">
        <v>20</v>
      </c>
    </row>
    <row r="6330" spans="1:31" x14ac:dyDescent="0.25">
      <c r="A6330" s="9">
        <v>45322</v>
      </c>
      <c r="B6330" s="10" t="s">
        <v>81</v>
      </c>
      <c r="C6330" s="10" t="s">
        <v>62</v>
      </c>
      <c r="D6330" s="10" t="s">
        <v>40</v>
      </c>
      <c r="E6330" s="10" t="s">
        <v>30</v>
      </c>
      <c r="F6330" s="10">
        <v>60</v>
      </c>
      <c r="G6330" s="10">
        <v>65</v>
      </c>
      <c r="H6330" s="11">
        <f>SUMIFS(AA:AA,$A:$A,EOMONTH($A6330,-1),$B:$B,$B6330)</f>
        <v>304</v>
      </c>
      <c r="I6330" s="63">
        <f>ROUND(SUMIFS(AC:AC,$A:$A,EOMONTH($A6330,-1),$B:$B,$B6330),2)</f>
        <v>14.5</v>
      </c>
      <c r="J6330" s="11">
        <f>SUMIFS(AB:AB,$A:$A,EOMONTH($A6330,-1),$B:$B,$B6330)</f>
        <v>2736</v>
      </c>
      <c r="K6330" s="13">
        <v>0</v>
      </c>
      <c r="L6330" s="25">
        <v>0</v>
      </c>
      <c r="M6330" s="15">
        <v>0</v>
      </c>
      <c r="N6330" s="14">
        <v>0</v>
      </c>
      <c r="O6330" s="16">
        <v>12</v>
      </c>
      <c r="P6330" s="16">
        <v>168.6</v>
      </c>
      <c r="Q6330" s="16">
        <v>0</v>
      </c>
      <c r="R6330" s="16">
        <f>Q6330*16.876/100</f>
        <v>0</v>
      </c>
      <c r="S6330" s="17">
        <f t="shared" si="686"/>
        <v>0</v>
      </c>
      <c r="T6330" s="16">
        <v>0</v>
      </c>
      <c r="U6330" s="18">
        <f t="shared" si="687"/>
        <v>19.760000000000002</v>
      </c>
      <c r="V6330" s="18">
        <f t="shared" si="688"/>
        <v>0</v>
      </c>
      <c r="W6330" s="18">
        <f t="shared" si="689"/>
        <v>0</v>
      </c>
      <c r="X6330" s="27"/>
      <c r="Y6330" s="19">
        <f t="shared" si="690"/>
        <v>0</v>
      </c>
      <c r="Z6330" s="18">
        <f t="shared" si="691"/>
        <v>0.78</v>
      </c>
      <c r="AA6330" s="12">
        <v>292</v>
      </c>
      <c r="AB6330" s="12">
        <v>2628</v>
      </c>
      <c r="AC6330" s="28">
        <f>+I6330+Y6330-Z6330</f>
        <v>13.72</v>
      </c>
      <c r="AD6330" s="20">
        <f t="shared" si="692"/>
        <v>0</v>
      </c>
      <c r="AE6330">
        <v>0</v>
      </c>
    </row>
    <row r="6331" spans="1:31" x14ac:dyDescent="0.25">
      <c r="A6331" s="9">
        <v>45322</v>
      </c>
      <c r="B6331" s="10" t="s">
        <v>82</v>
      </c>
      <c r="C6331" s="10" t="s">
        <v>62</v>
      </c>
      <c r="D6331" s="10" t="s">
        <v>40</v>
      </c>
      <c r="E6331" s="10" t="s">
        <v>30</v>
      </c>
      <c r="F6331" s="10">
        <v>60</v>
      </c>
      <c r="G6331" s="10">
        <v>65</v>
      </c>
      <c r="H6331" s="11">
        <f>SUMIFS(AA:AA,$A:$A,EOMONTH($A6331,-1),$B:$B,$B6331)</f>
        <v>324</v>
      </c>
      <c r="I6331" s="63">
        <f>ROUND(SUMIFS(AC:AC,$A:$A,EOMONTH($A6331,-1),$B:$B,$B6331),2)</f>
        <v>10.9</v>
      </c>
      <c r="J6331" s="11">
        <f>SUMIFS(AB:AB,$A:$A,EOMONTH($A6331,-1),$B:$B,$B6331)</f>
        <v>2779.92</v>
      </c>
      <c r="K6331" s="13">
        <v>0</v>
      </c>
      <c r="L6331" s="25">
        <v>0</v>
      </c>
      <c r="M6331" s="15">
        <v>0</v>
      </c>
      <c r="N6331" s="14">
        <v>0</v>
      </c>
      <c r="O6331" s="16">
        <v>12</v>
      </c>
      <c r="P6331" s="16">
        <v>168.6</v>
      </c>
      <c r="Q6331" s="16">
        <v>0</v>
      </c>
      <c r="R6331" s="16">
        <f>Q6331*16.876/100</f>
        <v>0</v>
      </c>
      <c r="S6331" s="17">
        <f t="shared" si="686"/>
        <v>0</v>
      </c>
      <c r="T6331" s="16">
        <v>0</v>
      </c>
      <c r="U6331" s="18">
        <f t="shared" si="687"/>
        <v>21.06</v>
      </c>
      <c r="V6331" s="18">
        <f t="shared" si="688"/>
        <v>0</v>
      </c>
      <c r="W6331" s="18">
        <f t="shared" si="689"/>
        <v>0</v>
      </c>
      <c r="X6331" s="27"/>
      <c r="Y6331" s="19">
        <f t="shared" si="690"/>
        <v>0</v>
      </c>
      <c r="Z6331" s="18">
        <f t="shared" si="691"/>
        <v>0.78</v>
      </c>
      <c r="AA6331" s="12">
        <v>312</v>
      </c>
      <c r="AB6331" s="12">
        <v>2676.96</v>
      </c>
      <c r="AC6331" s="28">
        <f>+I6331+Y6331-Z6331</f>
        <v>10.120000000000001</v>
      </c>
      <c r="AD6331" s="20">
        <f t="shared" si="692"/>
        <v>0</v>
      </c>
      <c r="AE6331">
        <v>0</v>
      </c>
    </row>
    <row r="6332" spans="1:31" x14ac:dyDescent="0.25">
      <c r="A6332" s="9">
        <v>45322</v>
      </c>
      <c r="B6332" s="10" t="s">
        <v>83</v>
      </c>
      <c r="C6332" s="10" t="s">
        <v>62</v>
      </c>
      <c r="D6332" s="10" t="s">
        <v>40</v>
      </c>
      <c r="E6332" s="10" t="s">
        <v>30</v>
      </c>
      <c r="F6332" s="10">
        <v>60</v>
      </c>
      <c r="G6332" s="10">
        <v>65</v>
      </c>
      <c r="H6332" s="11">
        <f>SUMIFS(AA:AA,$A:$A,EOMONTH($A6332,-1),$B:$B,$B6332)</f>
        <v>254</v>
      </c>
      <c r="I6332" s="63">
        <f>ROUND(SUMIFS(AC:AC,$A:$A,EOMONTH($A6332,-1),$B:$B,$B6332),2)</f>
        <v>8.67</v>
      </c>
      <c r="J6332" s="11">
        <f>SUMIFS(AB:AB,$A:$A,EOMONTH($A6332,-1),$B:$B,$B6332)</f>
        <v>2860.04</v>
      </c>
      <c r="K6332" s="13">
        <v>0</v>
      </c>
      <c r="L6332" s="25">
        <v>0</v>
      </c>
      <c r="M6332" s="15">
        <v>0</v>
      </c>
      <c r="N6332" s="14">
        <v>0</v>
      </c>
      <c r="O6332" s="16">
        <v>0</v>
      </c>
      <c r="P6332" s="16">
        <v>0</v>
      </c>
      <c r="Q6332" s="16">
        <v>0</v>
      </c>
      <c r="R6332" s="16">
        <f>Q6332*16.876/100</f>
        <v>0</v>
      </c>
      <c r="S6332" s="17">
        <f t="shared" si="686"/>
        <v>0</v>
      </c>
      <c r="T6332" s="16">
        <v>0</v>
      </c>
      <c r="U6332" s="18">
        <f t="shared" si="687"/>
        <v>16.510000000000002</v>
      </c>
      <c r="V6332" s="18">
        <f t="shared" si="688"/>
        <v>0</v>
      </c>
      <c r="W6332" s="18">
        <f t="shared" si="689"/>
        <v>0</v>
      </c>
      <c r="X6332" s="27"/>
      <c r="Y6332" s="19">
        <f t="shared" si="690"/>
        <v>0</v>
      </c>
      <c r="Z6332" s="18">
        <f t="shared" si="691"/>
        <v>0</v>
      </c>
      <c r="AA6332" s="12">
        <v>254</v>
      </c>
      <c r="AB6332" s="12">
        <v>2860.04</v>
      </c>
      <c r="AC6332" s="28">
        <f>+I6332+Y6332-Z6332</f>
        <v>8.67</v>
      </c>
      <c r="AD6332" s="20">
        <f t="shared" si="692"/>
        <v>0</v>
      </c>
      <c r="AE6332">
        <v>0</v>
      </c>
    </row>
    <row r="6333" spans="1:31" x14ac:dyDescent="0.25">
      <c r="A6333" s="9">
        <v>45322</v>
      </c>
      <c r="B6333" s="10" t="s">
        <v>84</v>
      </c>
      <c r="C6333" s="10" t="s">
        <v>62</v>
      </c>
      <c r="D6333" s="10" t="s">
        <v>40</v>
      </c>
      <c r="E6333" s="10" t="s">
        <v>30</v>
      </c>
      <c r="F6333" s="10">
        <v>60</v>
      </c>
      <c r="G6333" s="10">
        <v>65</v>
      </c>
      <c r="H6333" s="11">
        <f>SUMIFS(AA:AA,$A:$A,EOMONTH($A6333,-1),$B:$B,$B6333)</f>
        <v>610</v>
      </c>
      <c r="I6333" s="63">
        <f>ROUND(SUMIFS(AC:AC,$A:$A,EOMONTH($A6333,-1),$B:$B,$B6333),2)</f>
        <v>23.93</v>
      </c>
      <c r="J6333" s="11">
        <f>SUMIFS(AB:AB,$A:$A,EOMONTH($A6333,-1),$B:$B,$B6333)</f>
        <v>4928.8</v>
      </c>
      <c r="K6333" s="13">
        <v>0</v>
      </c>
      <c r="L6333" s="25">
        <v>0</v>
      </c>
      <c r="M6333" s="15">
        <v>0</v>
      </c>
      <c r="N6333" s="14">
        <v>0</v>
      </c>
      <c r="O6333" s="16">
        <v>44</v>
      </c>
      <c r="P6333" s="16">
        <v>687.64</v>
      </c>
      <c r="Q6333" s="16">
        <v>0</v>
      </c>
      <c r="R6333" s="16">
        <f>Q6333*16.876/100</f>
        <v>0</v>
      </c>
      <c r="S6333" s="17">
        <f t="shared" si="686"/>
        <v>0</v>
      </c>
      <c r="T6333" s="16">
        <v>0</v>
      </c>
      <c r="U6333" s="18">
        <f t="shared" si="687"/>
        <v>39.65</v>
      </c>
      <c r="V6333" s="18">
        <f t="shared" si="688"/>
        <v>0</v>
      </c>
      <c r="W6333" s="18">
        <f t="shared" si="689"/>
        <v>0</v>
      </c>
      <c r="X6333" s="27"/>
      <c r="Y6333" s="19">
        <f t="shared" si="690"/>
        <v>0</v>
      </c>
      <c r="Z6333" s="18">
        <f t="shared" si="691"/>
        <v>2.86</v>
      </c>
      <c r="AA6333" s="12">
        <v>566</v>
      </c>
      <c r="AB6333" s="12">
        <v>4573.28</v>
      </c>
      <c r="AC6333" s="28">
        <f>+I6333+Y6333-Z6333</f>
        <v>21.07</v>
      </c>
      <c r="AD6333" s="20">
        <f t="shared" si="692"/>
        <v>0</v>
      </c>
      <c r="AE6333">
        <v>0</v>
      </c>
    </row>
    <row r="6334" spans="1:31" x14ac:dyDescent="0.25">
      <c r="A6334" s="9">
        <v>45322</v>
      </c>
      <c r="B6334" s="10" t="s">
        <v>85</v>
      </c>
      <c r="C6334" s="10" t="s">
        <v>39</v>
      </c>
      <c r="D6334" s="10" t="s">
        <v>40</v>
      </c>
      <c r="E6334" s="10" t="s">
        <v>30</v>
      </c>
      <c r="F6334" s="10">
        <v>60</v>
      </c>
      <c r="G6334" s="10">
        <v>65</v>
      </c>
      <c r="H6334" s="11">
        <f>SUMIFS(AA:AA,$A:$A,EOMONTH($A6334,-1),$B:$B,$B6334)</f>
        <v>-18</v>
      </c>
      <c r="I6334" s="63">
        <f>ROUND(SUMIFS(AC:AC,$A:$A,EOMONTH($A6334,-1),$B:$B,$B6334),2)</f>
        <v>9.59</v>
      </c>
      <c r="J6334" s="11">
        <f>SUMIFS(AB:AB,$A:$A,EOMONTH($A6334,-1),$B:$B,$B6334)</f>
        <v>-880.16</v>
      </c>
      <c r="K6334" s="13">
        <v>0</v>
      </c>
      <c r="L6334" s="25">
        <v>0</v>
      </c>
      <c r="M6334" s="15">
        <v>0</v>
      </c>
      <c r="N6334" s="14">
        <v>0</v>
      </c>
      <c r="O6334" s="16">
        <v>46</v>
      </c>
      <c r="P6334" s="16">
        <v>720.08</v>
      </c>
      <c r="Q6334" s="16">
        <v>0</v>
      </c>
      <c r="R6334" s="16">
        <f>Q6334*16.876/100</f>
        <v>0</v>
      </c>
      <c r="S6334" s="17">
        <f t="shared" si="686"/>
        <v>0</v>
      </c>
      <c r="T6334" s="16">
        <v>0</v>
      </c>
      <c r="U6334" s="18">
        <f t="shared" si="687"/>
        <v>-1.17</v>
      </c>
      <c r="V6334" s="18">
        <f t="shared" si="688"/>
        <v>0</v>
      </c>
      <c r="W6334" s="18">
        <f t="shared" si="689"/>
        <v>0</v>
      </c>
      <c r="X6334" s="27"/>
      <c r="Y6334" s="19">
        <f t="shared" si="690"/>
        <v>0</v>
      </c>
      <c r="Z6334" s="18">
        <f t="shared" si="691"/>
        <v>2.99</v>
      </c>
      <c r="AA6334" s="12">
        <v>-64</v>
      </c>
      <c r="AB6334" s="12">
        <v>-1600.24</v>
      </c>
      <c r="AC6334" s="28">
        <f>+I6334+Y6334-Z6334</f>
        <v>6.6</v>
      </c>
      <c r="AD6334" s="20">
        <f t="shared" si="692"/>
        <v>0</v>
      </c>
      <c r="AE6334">
        <v>10</v>
      </c>
    </row>
    <row r="6335" spans="1:31" x14ac:dyDescent="0.25">
      <c r="A6335" s="9">
        <v>45322</v>
      </c>
      <c r="B6335" s="10" t="s">
        <v>792</v>
      </c>
      <c r="C6335" s="10" t="s">
        <v>39</v>
      </c>
      <c r="D6335" s="10" t="s">
        <v>40</v>
      </c>
      <c r="E6335" s="10" t="s">
        <v>30</v>
      </c>
      <c r="F6335" s="10">
        <v>90</v>
      </c>
      <c r="G6335" s="10">
        <v>98</v>
      </c>
      <c r="H6335" s="11">
        <f>SUMIFS(AA:AA,$A:$A,EOMONTH($A6335,-1),$B:$B,$B6335)</f>
        <v>-169</v>
      </c>
      <c r="I6335" s="63">
        <f>ROUND(SUMIFS(AC:AC,$A:$A,EOMONTH($A6335,-1),$B:$B,$B6335),2)</f>
        <v>-16.559999999999999</v>
      </c>
      <c r="J6335" s="11">
        <f>SUMIFS(AB:AB,$A:$A,EOMONTH($A6335,-1),$B:$B,$B6335)</f>
        <v>-3645.12</v>
      </c>
      <c r="K6335" s="13">
        <v>0</v>
      </c>
      <c r="L6335" s="25">
        <v>0</v>
      </c>
      <c r="M6335" s="15">
        <v>0</v>
      </c>
      <c r="N6335" s="14">
        <v>0</v>
      </c>
      <c r="O6335" s="16">
        <v>0</v>
      </c>
      <c r="P6335" s="16">
        <v>0</v>
      </c>
      <c r="Q6335" s="16">
        <v>0</v>
      </c>
      <c r="R6335" s="16">
        <f>Q6335*16.876/100</f>
        <v>0</v>
      </c>
      <c r="S6335" s="17">
        <f t="shared" si="686"/>
        <v>0</v>
      </c>
      <c r="T6335" s="16">
        <v>0</v>
      </c>
      <c r="U6335" s="18">
        <f t="shared" si="687"/>
        <v>-16.562000000000001</v>
      </c>
      <c r="V6335" s="18">
        <f t="shared" si="688"/>
        <v>0</v>
      </c>
      <c r="W6335" s="18">
        <f t="shared" si="689"/>
        <v>0</v>
      </c>
      <c r="X6335" s="27"/>
      <c r="Y6335" s="19">
        <f t="shared" si="690"/>
        <v>0</v>
      </c>
      <c r="Z6335" s="18">
        <f t="shared" si="691"/>
        <v>0</v>
      </c>
      <c r="AA6335" s="12">
        <v>-169</v>
      </c>
      <c r="AB6335" s="12">
        <v>-3645.12</v>
      </c>
      <c r="AC6335" s="28">
        <f>+I6335+Y6335-Z6335</f>
        <v>-16.559999999999999</v>
      </c>
      <c r="AD6335" s="20">
        <f t="shared" si="692"/>
        <v>20</v>
      </c>
      <c r="AE6335">
        <v>20</v>
      </c>
    </row>
    <row r="6336" spans="1:31" x14ac:dyDescent="0.25">
      <c r="A6336" s="59">
        <v>45322</v>
      </c>
      <c r="B6336" s="60" t="s">
        <v>827</v>
      </c>
      <c r="C6336" s="60" t="s">
        <v>62</v>
      </c>
      <c r="D6336" s="60" t="s">
        <v>29</v>
      </c>
      <c r="E6336" s="60" t="s">
        <v>30</v>
      </c>
      <c r="F6336" s="10"/>
      <c r="G6336" s="10"/>
      <c r="H6336" s="11"/>
      <c r="I6336" s="63">
        <f>ROUND(SUMIFS(AC:AC,$A:$A,EOMONTH($A6336,-1),$B:$B,$B6336),2)</f>
        <v>0</v>
      </c>
      <c r="J6336" s="11"/>
      <c r="K6336" s="13"/>
      <c r="L6336" s="25"/>
      <c r="M6336" s="15"/>
      <c r="N6336" s="14"/>
      <c r="O6336" s="16"/>
      <c r="P6336" s="16"/>
      <c r="Q6336" s="16"/>
      <c r="R6336" s="16"/>
      <c r="S6336" s="17">
        <f t="shared" si="686"/>
        <v>0</v>
      </c>
      <c r="T6336" s="16"/>
      <c r="U6336" s="18">
        <f t="shared" si="687"/>
        <v>0</v>
      </c>
      <c r="V6336" s="18">
        <f t="shared" si="688"/>
        <v>0</v>
      </c>
      <c r="W6336" s="18">
        <f t="shared" si="689"/>
        <v>0</v>
      </c>
      <c r="X6336" s="27"/>
      <c r="Y6336" s="19">
        <f t="shared" si="690"/>
        <v>0</v>
      </c>
      <c r="Z6336" s="18">
        <f t="shared" si="691"/>
        <v>0</v>
      </c>
      <c r="AA6336" s="12"/>
      <c r="AB6336" s="12"/>
      <c r="AC6336" s="28">
        <f>+I6336+Y6336-Z6336</f>
        <v>0</v>
      </c>
      <c r="AD6336" s="20">
        <f t="shared" si="692"/>
        <v>0</v>
      </c>
      <c r="AE6336">
        <v>0</v>
      </c>
    </row>
    <row r="6337" spans="1:31" x14ac:dyDescent="0.25">
      <c r="A6337" s="9">
        <v>45322</v>
      </c>
      <c r="B6337" s="10" t="s">
        <v>86</v>
      </c>
      <c r="C6337" s="10" t="s">
        <v>62</v>
      </c>
      <c r="D6337" s="10" t="s">
        <v>40</v>
      </c>
      <c r="E6337" s="10" t="s">
        <v>30</v>
      </c>
      <c r="F6337" s="10">
        <v>90</v>
      </c>
      <c r="G6337" s="10">
        <v>98</v>
      </c>
      <c r="H6337" s="11">
        <f>SUMIFS(AA:AA,$A:$A,EOMONTH($A6337,-1),$B:$B,$B6337)</f>
        <v>148</v>
      </c>
      <c r="I6337" s="63">
        <f>ROUND(SUMIFS(AC:AC,$A:$A,EOMONTH($A6337,-1),$B:$B,$B6337),2)</f>
        <v>-6.9</v>
      </c>
      <c r="J6337" s="11">
        <f>SUMIFS(AB:AB,$A:$A,EOMONTH($A6337,-1),$B:$B,$B6337)</f>
        <v>1470.54</v>
      </c>
      <c r="K6337" s="13">
        <v>0</v>
      </c>
      <c r="L6337" s="25">
        <v>0</v>
      </c>
      <c r="M6337" s="15">
        <v>0</v>
      </c>
      <c r="N6337" s="14">
        <v>0</v>
      </c>
      <c r="O6337" s="16">
        <v>16</v>
      </c>
      <c r="P6337" s="16">
        <v>323.44</v>
      </c>
      <c r="Q6337" s="16">
        <v>0</v>
      </c>
      <c r="R6337" s="16">
        <f>Q6337*16.876/100</f>
        <v>0</v>
      </c>
      <c r="S6337" s="17">
        <f t="shared" si="686"/>
        <v>0</v>
      </c>
      <c r="T6337" s="16">
        <v>0</v>
      </c>
      <c r="U6337" s="18">
        <f t="shared" si="687"/>
        <v>14.504</v>
      </c>
      <c r="V6337" s="18">
        <f t="shared" si="688"/>
        <v>0</v>
      </c>
      <c r="W6337" s="18">
        <f t="shared" si="689"/>
        <v>0</v>
      </c>
      <c r="X6337" s="27"/>
      <c r="Y6337" s="19">
        <f t="shared" si="690"/>
        <v>0</v>
      </c>
      <c r="Z6337" s="18">
        <f t="shared" si="691"/>
        <v>1.5680000000000001</v>
      </c>
      <c r="AA6337" s="12">
        <v>132</v>
      </c>
      <c r="AB6337" s="12">
        <v>1314.38</v>
      </c>
      <c r="AC6337" s="28">
        <f>+I6337+Y6337-Z6337</f>
        <v>-8.468</v>
      </c>
      <c r="AD6337" s="20">
        <f t="shared" si="692"/>
        <v>10</v>
      </c>
      <c r="AE6337">
        <v>10</v>
      </c>
    </row>
    <row r="6338" spans="1:31" x14ac:dyDescent="0.25">
      <c r="A6338" s="9">
        <v>45322</v>
      </c>
      <c r="B6338" s="10" t="s">
        <v>87</v>
      </c>
      <c r="C6338" s="10" t="s">
        <v>62</v>
      </c>
      <c r="D6338" s="10" t="s">
        <v>40</v>
      </c>
      <c r="E6338" s="10" t="s">
        <v>30</v>
      </c>
      <c r="F6338" s="10">
        <v>90</v>
      </c>
      <c r="G6338" s="10">
        <v>98</v>
      </c>
      <c r="H6338" s="11">
        <f>SUMIFS(AA:AA,$A:$A,EOMONTH($A6338,-1),$B:$B,$B6338)</f>
        <v>401</v>
      </c>
      <c r="I6338" s="63">
        <f>ROUND(SUMIFS(AC:AC,$A:$A,EOMONTH($A6338,-1),$B:$B,$B6338),2)</f>
        <v>14.1</v>
      </c>
      <c r="J6338" s="11">
        <f>SUMIFS(AB:AB,$A:$A,EOMONTH($A6338,-1),$B:$B,$B6338)</f>
        <v>3880.89</v>
      </c>
      <c r="K6338" s="13">
        <v>0</v>
      </c>
      <c r="L6338" s="25">
        <v>0</v>
      </c>
      <c r="M6338" s="15">
        <v>0</v>
      </c>
      <c r="N6338" s="14">
        <v>0</v>
      </c>
      <c r="O6338" s="16">
        <v>31</v>
      </c>
      <c r="P6338" s="16">
        <v>671.74</v>
      </c>
      <c r="Q6338" s="16">
        <v>0</v>
      </c>
      <c r="R6338" s="16">
        <f>Q6338*16.876/100</f>
        <v>0</v>
      </c>
      <c r="S6338" s="17">
        <f t="shared" si="686"/>
        <v>0</v>
      </c>
      <c r="T6338" s="16">
        <v>0</v>
      </c>
      <c r="U6338" s="18">
        <f t="shared" si="687"/>
        <v>39.298000000000002</v>
      </c>
      <c r="V6338" s="18">
        <f t="shared" si="688"/>
        <v>0</v>
      </c>
      <c r="W6338" s="18">
        <f t="shared" si="689"/>
        <v>0</v>
      </c>
      <c r="X6338" s="27"/>
      <c r="Y6338" s="19">
        <f t="shared" si="690"/>
        <v>0</v>
      </c>
      <c r="Z6338" s="18">
        <f t="shared" si="691"/>
        <v>3.0379999999999998</v>
      </c>
      <c r="AA6338" s="12">
        <v>370</v>
      </c>
      <c r="AB6338" s="12">
        <v>3581.12</v>
      </c>
      <c r="AC6338" s="28">
        <f>+I6338+Y6338-Z6338</f>
        <v>11.061999999999999</v>
      </c>
      <c r="AD6338" s="20">
        <f t="shared" si="692"/>
        <v>0</v>
      </c>
      <c r="AE6338">
        <v>0</v>
      </c>
    </row>
    <row r="6339" spans="1:31" x14ac:dyDescent="0.25">
      <c r="A6339" s="9">
        <v>45322</v>
      </c>
      <c r="B6339" s="10" t="s">
        <v>88</v>
      </c>
      <c r="C6339" s="10" t="s">
        <v>62</v>
      </c>
      <c r="D6339" s="10" t="s">
        <v>40</v>
      </c>
      <c r="E6339" s="10" t="s">
        <v>30</v>
      </c>
      <c r="F6339" s="10">
        <v>90</v>
      </c>
      <c r="G6339" s="10">
        <v>98</v>
      </c>
      <c r="H6339" s="11">
        <f>SUMIFS(AA:AA,$A:$A,EOMONTH($A6339,-1),$B:$B,$B6339)</f>
        <v>312</v>
      </c>
      <c r="I6339" s="63">
        <f>ROUND(SUMIFS(AC:AC,$A:$A,EOMONTH($A6339,-1),$B:$B,$B6339),2)</f>
        <v>10.18</v>
      </c>
      <c r="J6339" s="11">
        <f>SUMIFS(AB:AB,$A:$A,EOMONTH($A6339,-1),$B:$B,$B6339)</f>
        <v>2995.2</v>
      </c>
      <c r="K6339" s="13">
        <v>0</v>
      </c>
      <c r="L6339" s="25">
        <v>0</v>
      </c>
      <c r="M6339" s="15">
        <v>0</v>
      </c>
      <c r="N6339" s="14">
        <v>0</v>
      </c>
      <c r="O6339" s="16">
        <v>12</v>
      </c>
      <c r="P6339" s="16">
        <v>240.96</v>
      </c>
      <c r="Q6339" s="16">
        <v>0</v>
      </c>
      <c r="R6339" s="16">
        <f>Q6339*16.876/100</f>
        <v>0</v>
      </c>
      <c r="S6339" s="17">
        <f t="shared" si="686"/>
        <v>0</v>
      </c>
      <c r="T6339" s="16">
        <v>0</v>
      </c>
      <c r="U6339" s="18">
        <f t="shared" si="687"/>
        <v>30.576000000000001</v>
      </c>
      <c r="V6339" s="18">
        <f t="shared" si="688"/>
        <v>0</v>
      </c>
      <c r="W6339" s="18">
        <f t="shared" si="689"/>
        <v>0</v>
      </c>
      <c r="X6339" s="27"/>
      <c r="Y6339" s="19">
        <f t="shared" si="690"/>
        <v>0</v>
      </c>
      <c r="Z6339" s="18">
        <f t="shared" si="691"/>
        <v>1.1759999999999999</v>
      </c>
      <c r="AA6339" s="12">
        <v>300</v>
      </c>
      <c r="AB6339" s="12">
        <v>2880</v>
      </c>
      <c r="AC6339" s="28">
        <f>+I6339+Y6339-Z6339</f>
        <v>9.0039999999999996</v>
      </c>
      <c r="AD6339" s="20">
        <f t="shared" si="692"/>
        <v>0</v>
      </c>
      <c r="AE6339">
        <v>0</v>
      </c>
    </row>
    <row r="6340" spans="1:31" x14ac:dyDescent="0.25">
      <c r="A6340" s="9">
        <v>45322</v>
      </c>
      <c r="B6340" s="10" t="s">
        <v>89</v>
      </c>
      <c r="C6340" s="10" t="s">
        <v>62</v>
      </c>
      <c r="D6340" s="10" t="s">
        <v>40</v>
      </c>
      <c r="E6340" s="10" t="s">
        <v>30</v>
      </c>
      <c r="F6340" s="10">
        <v>90</v>
      </c>
      <c r="G6340" s="10">
        <v>98</v>
      </c>
      <c r="H6340" s="11">
        <f>SUMIFS(AA:AA,$A:$A,EOMONTH($A6340,-1),$B:$B,$B6340)</f>
        <v>123</v>
      </c>
      <c r="I6340" s="63">
        <f>ROUND(SUMIFS(AC:AC,$A:$A,EOMONTH($A6340,-1),$B:$B,$B6340),2)</f>
        <v>4.71</v>
      </c>
      <c r="J6340" s="11">
        <f>SUMIFS(AB:AB,$A:$A,EOMONTH($A6340,-1),$B:$B,$B6340)</f>
        <v>1979.07</v>
      </c>
      <c r="K6340" s="13">
        <v>0</v>
      </c>
      <c r="L6340" s="25">
        <v>0</v>
      </c>
      <c r="M6340" s="15">
        <v>0</v>
      </c>
      <c r="N6340" s="14">
        <v>0</v>
      </c>
      <c r="O6340" s="16">
        <v>0</v>
      </c>
      <c r="P6340" s="16">
        <v>0</v>
      </c>
      <c r="Q6340" s="16">
        <v>0</v>
      </c>
      <c r="R6340" s="16">
        <f>Q6340*16.876/100</f>
        <v>0</v>
      </c>
      <c r="S6340" s="17">
        <f t="shared" si="686"/>
        <v>0</v>
      </c>
      <c r="T6340" s="16">
        <v>0</v>
      </c>
      <c r="U6340" s="18">
        <f t="shared" si="687"/>
        <v>12.054</v>
      </c>
      <c r="V6340" s="18">
        <f t="shared" si="688"/>
        <v>0</v>
      </c>
      <c r="W6340" s="18">
        <f t="shared" si="689"/>
        <v>0</v>
      </c>
      <c r="X6340" s="27"/>
      <c r="Y6340" s="19">
        <f t="shared" si="690"/>
        <v>0</v>
      </c>
      <c r="Z6340" s="18">
        <f t="shared" si="691"/>
        <v>0</v>
      </c>
      <c r="AA6340" s="12">
        <v>123</v>
      </c>
      <c r="AB6340" s="12">
        <v>1979.07</v>
      </c>
      <c r="AC6340" s="28">
        <f>+I6340+Y6340-Z6340</f>
        <v>4.71</v>
      </c>
      <c r="AD6340" s="20">
        <f t="shared" si="692"/>
        <v>0</v>
      </c>
      <c r="AE6340">
        <v>0</v>
      </c>
    </row>
    <row r="6341" spans="1:31" x14ac:dyDescent="0.25">
      <c r="A6341" s="9">
        <v>45322</v>
      </c>
      <c r="B6341" s="10" t="s">
        <v>90</v>
      </c>
      <c r="C6341" s="10" t="s">
        <v>62</v>
      </c>
      <c r="D6341" s="10" t="s">
        <v>40</v>
      </c>
      <c r="E6341" s="10" t="s">
        <v>30</v>
      </c>
      <c r="F6341" s="10">
        <v>90</v>
      </c>
      <c r="G6341" s="10">
        <v>98</v>
      </c>
      <c r="H6341" s="11">
        <f>SUMIFS(AA:AA,$A:$A,EOMONTH($A6341,-1),$B:$B,$B6341)</f>
        <v>56</v>
      </c>
      <c r="I6341" s="63">
        <f>ROUND(SUMIFS(AC:AC,$A:$A,EOMONTH($A6341,-1),$B:$B,$B6341),2)</f>
        <v>-2.76</v>
      </c>
      <c r="J6341" s="11">
        <f>SUMIFS(AB:AB,$A:$A,EOMONTH($A6341,-1),$B:$B,$B6341)</f>
        <v>1250.52</v>
      </c>
      <c r="K6341" s="13">
        <v>0</v>
      </c>
      <c r="L6341" s="25">
        <v>0</v>
      </c>
      <c r="M6341" s="15">
        <v>0</v>
      </c>
      <c r="N6341" s="14">
        <v>0</v>
      </c>
      <c r="O6341" s="16">
        <v>0</v>
      </c>
      <c r="P6341" s="16">
        <v>0</v>
      </c>
      <c r="Q6341" s="16">
        <v>0</v>
      </c>
      <c r="R6341" s="16">
        <f>Q6341*16.876/100</f>
        <v>0</v>
      </c>
      <c r="S6341" s="17">
        <f t="shared" ref="S6341:S6404" si="693">Q6341+R6341</f>
        <v>0</v>
      </c>
      <c r="T6341" s="16">
        <v>0</v>
      </c>
      <c r="U6341" s="18">
        <f t="shared" ref="U6341:U6404" si="694">H6341*G6341/1000</f>
        <v>5.4880000000000004</v>
      </c>
      <c r="V6341" s="18">
        <f t="shared" ref="V6341:V6404" si="695">M6341*F6341/1000</f>
        <v>0</v>
      </c>
      <c r="W6341" s="18">
        <f t="shared" ref="W6341:W6404" si="696">V6341*16.789/100</f>
        <v>0</v>
      </c>
      <c r="X6341" s="27"/>
      <c r="Y6341" s="19">
        <f t="shared" ref="Y6341:Y6404" si="697">V6341+W6341+X6341</f>
        <v>0</v>
      </c>
      <c r="Z6341" s="18">
        <f t="shared" ref="Z6341:Z6404" si="698">O6341*G6341/1000</f>
        <v>0</v>
      </c>
      <c r="AA6341" s="12">
        <v>56</v>
      </c>
      <c r="AB6341" s="12">
        <v>1250.52</v>
      </c>
      <c r="AC6341" s="28">
        <f>+I6341+Y6341-Z6341</f>
        <v>-2.76</v>
      </c>
      <c r="AD6341" s="20">
        <f t="shared" ref="AD6341:AD6404" si="699">IF(AC6341&lt;0,ROUNDUP(AC6341,-1)*-1,0)</f>
        <v>10</v>
      </c>
      <c r="AE6341">
        <v>10</v>
      </c>
    </row>
    <row r="6342" spans="1:31" x14ac:dyDescent="0.25">
      <c r="A6342" s="9">
        <v>45322</v>
      </c>
      <c r="B6342" s="10" t="s">
        <v>91</v>
      </c>
      <c r="C6342" s="10" t="s">
        <v>62</v>
      </c>
      <c r="D6342" s="10" t="s">
        <v>40</v>
      </c>
      <c r="E6342" s="10" t="s">
        <v>30</v>
      </c>
      <c r="F6342" s="10">
        <v>90</v>
      </c>
      <c r="G6342" s="10">
        <v>98</v>
      </c>
      <c r="H6342" s="11">
        <f>SUMIFS(AA:AA,$A:$A,EOMONTH($A6342,-1),$B:$B,$B6342)</f>
        <v>259</v>
      </c>
      <c r="I6342" s="63">
        <f>ROUND(SUMIFS(AC:AC,$A:$A,EOMONTH($A6342,-1),$B:$B,$B6342),2)</f>
        <v>8.3000000000000007</v>
      </c>
      <c r="J6342" s="11">
        <f>SUMIFS(AB:AB,$A:$A,EOMONTH($A6342,-1),$B:$B,$B6342)</f>
        <v>4274.51</v>
      </c>
      <c r="K6342" s="13">
        <v>0</v>
      </c>
      <c r="L6342" s="25">
        <v>0</v>
      </c>
      <c r="M6342" s="15">
        <v>0</v>
      </c>
      <c r="N6342" s="14">
        <v>0</v>
      </c>
      <c r="O6342" s="16">
        <v>0</v>
      </c>
      <c r="P6342" s="16">
        <v>0</v>
      </c>
      <c r="Q6342" s="16">
        <v>0</v>
      </c>
      <c r="R6342" s="16">
        <f>Q6342*16.876/100</f>
        <v>0</v>
      </c>
      <c r="S6342" s="17">
        <f t="shared" si="693"/>
        <v>0</v>
      </c>
      <c r="T6342" s="16">
        <v>0</v>
      </c>
      <c r="U6342" s="18">
        <f t="shared" si="694"/>
        <v>25.382000000000001</v>
      </c>
      <c r="V6342" s="18">
        <f t="shared" si="695"/>
        <v>0</v>
      </c>
      <c r="W6342" s="18">
        <f t="shared" si="696"/>
        <v>0</v>
      </c>
      <c r="X6342" s="27"/>
      <c r="Y6342" s="19">
        <f t="shared" si="697"/>
        <v>0</v>
      </c>
      <c r="Z6342" s="18">
        <f t="shared" si="698"/>
        <v>0</v>
      </c>
      <c r="AA6342" s="12">
        <v>259</v>
      </c>
      <c r="AB6342" s="12">
        <v>4274.51</v>
      </c>
      <c r="AC6342" s="28">
        <f>+I6342+Y6342-Z6342</f>
        <v>8.3000000000000007</v>
      </c>
      <c r="AD6342" s="20">
        <f t="shared" si="699"/>
        <v>0</v>
      </c>
      <c r="AE6342">
        <v>0</v>
      </c>
    </row>
    <row r="6343" spans="1:31" x14ac:dyDescent="0.25">
      <c r="A6343" s="9">
        <v>45322</v>
      </c>
      <c r="B6343" s="10" t="s">
        <v>92</v>
      </c>
      <c r="C6343" s="10" t="s">
        <v>62</v>
      </c>
      <c r="D6343" s="10" t="s">
        <v>40</v>
      </c>
      <c r="E6343" s="10" t="s">
        <v>30</v>
      </c>
      <c r="F6343" s="10">
        <v>90</v>
      </c>
      <c r="G6343" s="10">
        <v>98</v>
      </c>
      <c r="H6343" s="11">
        <f>SUMIFS(AA:AA,$A:$A,EOMONTH($A6343,-1),$B:$B,$B6343)</f>
        <v>457</v>
      </c>
      <c r="I6343" s="63">
        <f>ROUND(SUMIFS(AC:AC,$A:$A,EOMONTH($A6343,-1),$B:$B,$B6343),2)</f>
        <v>19.149999999999999</v>
      </c>
      <c r="J6343" s="11">
        <f>SUMIFS(AB:AB,$A:$A,EOMONTH($A6343,-1),$B:$B,$B6343)</f>
        <v>5662.23</v>
      </c>
      <c r="K6343" s="13">
        <v>0</v>
      </c>
      <c r="L6343" s="25">
        <v>0</v>
      </c>
      <c r="M6343" s="15">
        <v>0</v>
      </c>
      <c r="N6343" s="14">
        <v>0</v>
      </c>
      <c r="O6343" s="16">
        <v>19</v>
      </c>
      <c r="P6343" s="16">
        <v>430.78</v>
      </c>
      <c r="Q6343" s="16">
        <v>0</v>
      </c>
      <c r="R6343" s="16">
        <f>Q6343*16.876/100</f>
        <v>0</v>
      </c>
      <c r="S6343" s="17">
        <f t="shared" si="693"/>
        <v>0</v>
      </c>
      <c r="T6343" s="16">
        <v>0</v>
      </c>
      <c r="U6343" s="18">
        <f t="shared" si="694"/>
        <v>44.786000000000001</v>
      </c>
      <c r="V6343" s="18">
        <f t="shared" si="695"/>
        <v>0</v>
      </c>
      <c r="W6343" s="18">
        <f t="shared" si="696"/>
        <v>0</v>
      </c>
      <c r="X6343" s="27"/>
      <c r="Y6343" s="19">
        <f t="shared" si="697"/>
        <v>0</v>
      </c>
      <c r="Z6343" s="18">
        <f t="shared" si="698"/>
        <v>1.8620000000000001</v>
      </c>
      <c r="AA6343" s="12">
        <v>438</v>
      </c>
      <c r="AB6343" s="12">
        <v>5426.82</v>
      </c>
      <c r="AC6343" s="28">
        <f>+I6343+Y6343-Z6343</f>
        <v>17.287999999999997</v>
      </c>
      <c r="AD6343" s="20">
        <f t="shared" si="699"/>
        <v>0</v>
      </c>
      <c r="AE6343">
        <v>0</v>
      </c>
    </row>
    <row r="6344" spans="1:31" x14ac:dyDescent="0.25">
      <c r="A6344" s="9">
        <v>45322</v>
      </c>
      <c r="B6344" s="10" t="s">
        <v>793</v>
      </c>
      <c r="C6344" s="10" t="s">
        <v>39</v>
      </c>
      <c r="D6344" s="10" t="s">
        <v>40</v>
      </c>
      <c r="E6344" s="10" t="s">
        <v>30</v>
      </c>
      <c r="F6344" s="10">
        <v>120</v>
      </c>
      <c r="G6344" s="10">
        <v>131</v>
      </c>
      <c r="H6344" s="11">
        <f>SUMIFS(AA:AA,$A:$A,EOMONTH($A6344,-1),$B:$B,$B6344)</f>
        <v>-137</v>
      </c>
      <c r="I6344" s="63">
        <f>ROUND(SUMIFS(AC:AC,$A:$A,EOMONTH($A6344,-1),$B:$B,$B6344),2)</f>
        <v>-17.95</v>
      </c>
      <c r="J6344" s="11">
        <f>SUMIFS(AB:AB,$A:$A,EOMONTH($A6344,-1),$B:$B,$B6344)</f>
        <v>-3263.79</v>
      </c>
      <c r="K6344" s="13">
        <v>0</v>
      </c>
      <c r="L6344" s="25">
        <v>0</v>
      </c>
      <c r="M6344" s="15">
        <v>0</v>
      </c>
      <c r="N6344" s="14">
        <v>0</v>
      </c>
      <c r="O6344" s="16">
        <v>0</v>
      </c>
      <c r="P6344" s="16">
        <v>0</v>
      </c>
      <c r="Q6344" s="16">
        <v>0</v>
      </c>
      <c r="R6344" s="16">
        <f>Q6344*16.876/100</f>
        <v>0</v>
      </c>
      <c r="S6344" s="17">
        <f t="shared" si="693"/>
        <v>0</v>
      </c>
      <c r="T6344" s="16">
        <v>0</v>
      </c>
      <c r="U6344" s="18">
        <f t="shared" si="694"/>
        <v>-17.946999999999999</v>
      </c>
      <c r="V6344" s="18">
        <f t="shared" si="695"/>
        <v>0</v>
      </c>
      <c r="W6344" s="18">
        <f t="shared" si="696"/>
        <v>0</v>
      </c>
      <c r="X6344" s="27"/>
      <c r="Y6344" s="19">
        <f t="shared" si="697"/>
        <v>0</v>
      </c>
      <c r="Z6344" s="18">
        <f t="shared" si="698"/>
        <v>0</v>
      </c>
      <c r="AA6344" s="12">
        <v>-137</v>
      </c>
      <c r="AB6344" s="12">
        <v>-3263.79</v>
      </c>
      <c r="AC6344" s="28">
        <f>+I6344+Y6344-Z6344</f>
        <v>-17.95</v>
      </c>
      <c r="AD6344" s="20">
        <f t="shared" si="699"/>
        <v>20</v>
      </c>
      <c r="AE6344">
        <v>20</v>
      </c>
    </row>
    <row r="6345" spans="1:31" x14ac:dyDescent="0.25">
      <c r="A6345" s="9">
        <v>45322</v>
      </c>
      <c r="B6345" s="10" t="s">
        <v>93</v>
      </c>
      <c r="C6345" s="10" t="s">
        <v>62</v>
      </c>
      <c r="D6345" s="10" t="s">
        <v>40</v>
      </c>
      <c r="E6345" s="10" t="s">
        <v>30</v>
      </c>
      <c r="F6345" s="10">
        <v>120</v>
      </c>
      <c r="G6345" s="10">
        <v>131</v>
      </c>
      <c r="H6345" s="11">
        <f>SUMIFS(AA:AA,$A:$A,EOMONTH($A6345,-1),$B:$B,$B6345)</f>
        <v>132</v>
      </c>
      <c r="I6345" s="63">
        <f>ROUND(SUMIFS(AC:AC,$A:$A,EOMONTH($A6345,-1),$B:$B,$B6345),2)</f>
        <v>4.51</v>
      </c>
      <c r="J6345" s="11">
        <f>SUMIFS(AB:AB,$A:$A,EOMONTH($A6345,-1),$B:$B,$B6345)</f>
        <v>0</v>
      </c>
      <c r="K6345" s="13">
        <v>0</v>
      </c>
      <c r="L6345" s="25">
        <v>0</v>
      </c>
      <c r="M6345" s="15">
        <v>0</v>
      </c>
      <c r="N6345" s="14">
        <v>0</v>
      </c>
      <c r="O6345" s="16">
        <v>24</v>
      </c>
      <c r="P6345" s="16">
        <v>538.32000000000005</v>
      </c>
      <c r="Q6345" s="16">
        <v>0</v>
      </c>
      <c r="R6345" s="16">
        <f>Q6345*16.876/100</f>
        <v>0</v>
      </c>
      <c r="S6345" s="17">
        <f t="shared" si="693"/>
        <v>0</v>
      </c>
      <c r="T6345" s="16">
        <v>0</v>
      </c>
      <c r="U6345" s="18">
        <f t="shared" si="694"/>
        <v>17.292000000000002</v>
      </c>
      <c r="V6345" s="18">
        <f t="shared" si="695"/>
        <v>0</v>
      </c>
      <c r="W6345" s="18">
        <f t="shared" si="696"/>
        <v>0</v>
      </c>
      <c r="X6345" s="27"/>
      <c r="Y6345" s="19">
        <f t="shared" si="697"/>
        <v>0</v>
      </c>
      <c r="Z6345" s="18">
        <f t="shared" si="698"/>
        <v>3.1440000000000001</v>
      </c>
      <c r="AA6345" s="12">
        <v>108</v>
      </c>
      <c r="AB6345" s="12">
        <v>0</v>
      </c>
      <c r="AC6345" s="28">
        <f>+I6345+Y6345-Z6345</f>
        <v>1.3659999999999997</v>
      </c>
      <c r="AD6345" s="20">
        <f t="shared" si="699"/>
        <v>0</v>
      </c>
      <c r="AE6345">
        <v>0</v>
      </c>
    </row>
    <row r="6346" spans="1:31" x14ac:dyDescent="0.25">
      <c r="A6346" s="9">
        <v>45322</v>
      </c>
      <c r="B6346" s="10" t="s">
        <v>94</v>
      </c>
      <c r="C6346" s="10" t="s">
        <v>62</v>
      </c>
      <c r="D6346" s="10" t="s">
        <v>40</v>
      </c>
      <c r="E6346" s="10" t="s">
        <v>30</v>
      </c>
      <c r="F6346" s="10">
        <v>120</v>
      </c>
      <c r="G6346" s="10">
        <v>131</v>
      </c>
      <c r="H6346" s="11">
        <f>SUMIFS(AA:AA,$A:$A,EOMONTH($A6346,-1),$B:$B,$B6346)</f>
        <v>135</v>
      </c>
      <c r="I6346" s="63">
        <f>ROUND(SUMIFS(AC:AC,$A:$A,EOMONTH($A6346,-1),$B:$B,$B6346),2)</f>
        <v>4.1100000000000003</v>
      </c>
      <c r="J6346" s="11">
        <f>SUMIFS(AB:AB,$A:$A,EOMONTH($A6346,-1),$B:$B,$B6346)</f>
        <v>0</v>
      </c>
      <c r="K6346" s="13">
        <v>0</v>
      </c>
      <c r="L6346" s="25">
        <v>0</v>
      </c>
      <c r="M6346" s="15">
        <v>0</v>
      </c>
      <c r="N6346" s="14">
        <v>0</v>
      </c>
      <c r="O6346" s="16">
        <v>12</v>
      </c>
      <c r="P6346" s="16">
        <v>269.16000000000003</v>
      </c>
      <c r="Q6346" s="16">
        <v>0</v>
      </c>
      <c r="R6346" s="16">
        <f>Q6346*16.876/100</f>
        <v>0</v>
      </c>
      <c r="S6346" s="17">
        <f t="shared" si="693"/>
        <v>0</v>
      </c>
      <c r="T6346" s="16">
        <v>0</v>
      </c>
      <c r="U6346" s="18">
        <f t="shared" si="694"/>
        <v>17.684999999999999</v>
      </c>
      <c r="V6346" s="18">
        <f t="shared" si="695"/>
        <v>0</v>
      </c>
      <c r="W6346" s="18">
        <f t="shared" si="696"/>
        <v>0</v>
      </c>
      <c r="X6346" s="27"/>
      <c r="Y6346" s="19">
        <f t="shared" si="697"/>
        <v>0</v>
      </c>
      <c r="Z6346" s="18">
        <f t="shared" si="698"/>
        <v>1.5720000000000001</v>
      </c>
      <c r="AA6346" s="12">
        <v>123</v>
      </c>
      <c r="AB6346" s="12">
        <v>0</v>
      </c>
      <c r="AC6346" s="28">
        <f>+I6346+Y6346-Z6346</f>
        <v>2.5380000000000003</v>
      </c>
      <c r="AD6346" s="20">
        <f t="shared" si="699"/>
        <v>0</v>
      </c>
      <c r="AE6346">
        <v>0</v>
      </c>
    </row>
    <row r="6347" spans="1:31" x14ac:dyDescent="0.25">
      <c r="A6347" s="9">
        <v>45322</v>
      </c>
      <c r="B6347" s="10" t="s">
        <v>95</v>
      </c>
      <c r="C6347" s="10" t="s">
        <v>62</v>
      </c>
      <c r="D6347" s="10" t="s">
        <v>40</v>
      </c>
      <c r="E6347" s="10" t="s">
        <v>30</v>
      </c>
      <c r="F6347" s="10">
        <v>120</v>
      </c>
      <c r="G6347" s="10">
        <v>131</v>
      </c>
      <c r="H6347" s="11">
        <f>SUMIFS(AA:AA,$A:$A,EOMONTH($A6347,-1),$B:$B,$B6347)</f>
        <v>185</v>
      </c>
      <c r="I6347" s="63">
        <f>ROUND(SUMIFS(AC:AC,$A:$A,EOMONTH($A6347,-1),$B:$B,$B6347),2)</f>
        <v>8.01</v>
      </c>
      <c r="J6347" s="11">
        <f>SUMIFS(AB:AB,$A:$A,EOMONTH($A6347,-1),$B:$B,$B6347)</f>
        <v>0</v>
      </c>
      <c r="K6347" s="13">
        <v>0</v>
      </c>
      <c r="L6347" s="25">
        <v>0</v>
      </c>
      <c r="M6347" s="15">
        <v>0</v>
      </c>
      <c r="N6347" s="14">
        <v>0</v>
      </c>
      <c r="O6347" s="16">
        <v>12</v>
      </c>
      <c r="P6347" s="16">
        <v>269.16000000000003</v>
      </c>
      <c r="Q6347" s="16">
        <v>0</v>
      </c>
      <c r="R6347" s="16">
        <f>Q6347*16.876/100</f>
        <v>0</v>
      </c>
      <c r="S6347" s="17">
        <f t="shared" si="693"/>
        <v>0</v>
      </c>
      <c r="T6347" s="16">
        <v>0</v>
      </c>
      <c r="U6347" s="18">
        <f t="shared" si="694"/>
        <v>24.234999999999999</v>
      </c>
      <c r="V6347" s="18">
        <f t="shared" si="695"/>
        <v>0</v>
      </c>
      <c r="W6347" s="18">
        <f t="shared" si="696"/>
        <v>0</v>
      </c>
      <c r="X6347" s="27"/>
      <c r="Y6347" s="19">
        <f t="shared" si="697"/>
        <v>0</v>
      </c>
      <c r="Z6347" s="18">
        <f t="shared" si="698"/>
        <v>1.5720000000000001</v>
      </c>
      <c r="AA6347" s="12">
        <v>173</v>
      </c>
      <c r="AB6347" s="12">
        <v>0</v>
      </c>
      <c r="AC6347" s="28">
        <f>+I6347+Y6347-Z6347</f>
        <v>6.4379999999999997</v>
      </c>
      <c r="AD6347" s="20">
        <f t="shared" si="699"/>
        <v>0</v>
      </c>
      <c r="AE6347">
        <v>0</v>
      </c>
    </row>
    <row r="6348" spans="1:31" x14ac:dyDescent="0.25">
      <c r="A6348" s="9">
        <v>45322</v>
      </c>
      <c r="B6348" s="10" t="s">
        <v>96</v>
      </c>
      <c r="C6348" s="10" t="s">
        <v>62</v>
      </c>
      <c r="D6348" s="10" t="s">
        <v>40</v>
      </c>
      <c r="E6348" s="10" t="s">
        <v>30</v>
      </c>
      <c r="F6348" s="10">
        <v>120</v>
      </c>
      <c r="G6348" s="10">
        <v>131</v>
      </c>
      <c r="H6348" s="11">
        <f>SUMIFS(AA:AA,$A:$A,EOMONTH($A6348,-1),$B:$B,$B6348)</f>
        <v>115</v>
      </c>
      <c r="I6348" s="63">
        <f>ROUND(SUMIFS(AC:AC,$A:$A,EOMONTH($A6348,-1),$B:$B,$B6348),2)</f>
        <v>-0.05</v>
      </c>
      <c r="J6348" s="11">
        <f>SUMIFS(AB:AB,$A:$A,EOMONTH($A6348,-1),$B:$B,$B6348)</f>
        <v>0</v>
      </c>
      <c r="K6348" s="13">
        <v>0</v>
      </c>
      <c r="L6348" s="25">
        <v>0</v>
      </c>
      <c r="M6348" s="15">
        <v>0</v>
      </c>
      <c r="N6348" s="14">
        <v>0</v>
      </c>
      <c r="O6348" s="16">
        <v>12</v>
      </c>
      <c r="P6348" s="16">
        <v>269.16000000000003</v>
      </c>
      <c r="Q6348" s="16">
        <v>0</v>
      </c>
      <c r="R6348" s="16">
        <f>Q6348*16.876/100</f>
        <v>0</v>
      </c>
      <c r="S6348" s="17">
        <f t="shared" si="693"/>
        <v>0</v>
      </c>
      <c r="T6348" s="16">
        <v>0</v>
      </c>
      <c r="U6348" s="18">
        <f t="shared" si="694"/>
        <v>15.065</v>
      </c>
      <c r="V6348" s="18">
        <f t="shared" si="695"/>
        <v>0</v>
      </c>
      <c r="W6348" s="18">
        <f t="shared" si="696"/>
        <v>0</v>
      </c>
      <c r="X6348" s="27"/>
      <c r="Y6348" s="19">
        <f t="shared" si="697"/>
        <v>0</v>
      </c>
      <c r="Z6348" s="18">
        <f t="shared" si="698"/>
        <v>1.5720000000000001</v>
      </c>
      <c r="AA6348" s="12">
        <v>103</v>
      </c>
      <c r="AB6348" s="12">
        <v>0</v>
      </c>
      <c r="AC6348" s="28">
        <f>+I6348+Y6348-Z6348</f>
        <v>-1.6220000000000001</v>
      </c>
      <c r="AD6348" s="20">
        <f t="shared" si="699"/>
        <v>10</v>
      </c>
      <c r="AE6348">
        <v>10</v>
      </c>
    </row>
    <row r="6349" spans="1:31" x14ac:dyDescent="0.25">
      <c r="A6349" s="9">
        <v>45322</v>
      </c>
      <c r="B6349" s="10" t="s">
        <v>97</v>
      </c>
      <c r="C6349" s="10" t="s">
        <v>62</v>
      </c>
      <c r="D6349" s="10" t="s">
        <v>40</v>
      </c>
      <c r="E6349" s="10" t="s">
        <v>30</v>
      </c>
      <c r="F6349" s="10">
        <v>120</v>
      </c>
      <c r="G6349" s="10">
        <v>131</v>
      </c>
      <c r="H6349" s="11">
        <f>SUMIFS(AA:AA,$A:$A,EOMONTH($A6349,-1),$B:$B,$B6349)</f>
        <v>191</v>
      </c>
      <c r="I6349" s="63">
        <f>ROUND(SUMIFS(AC:AC,$A:$A,EOMONTH($A6349,-1),$B:$B,$B6349),2)</f>
        <v>6.23</v>
      </c>
      <c r="J6349" s="11">
        <f>SUMIFS(AB:AB,$A:$A,EOMONTH($A6349,-1),$B:$B,$B6349)</f>
        <v>0</v>
      </c>
      <c r="K6349" s="13">
        <v>0</v>
      </c>
      <c r="L6349" s="25">
        <v>0</v>
      </c>
      <c r="M6349" s="15">
        <v>0</v>
      </c>
      <c r="N6349" s="14">
        <v>0</v>
      </c>
      <c r="O6349" s="16">
        <v>12</v>
      </c>
      <c r="P6349" s="16">
        <v>269.16000000000003</v>
      </c>
      <c r="Q6349" s="16">
        <v>0</v>
      </c>
      <c r="R6349" s="16">
        <f>Q6349*16.876/100</f>
        <v>0</v>
      </c>
      <c r="S6349" s="17">
        <f t="shared" si="693"/>
        <v>0</v>
      </c>
      <c r="T6349" s="16">
        <v>0</v>
      </c>
      <c r="U6349" s="18">
        <f t="shared" si="694"/>
        <v>25.021000000000001</v>
      </c>
      <c r="V6349" s="18">
        <f t="shared" si="695"/>
        <v>0</v>
      </c>
      <c r="W6349" s="18">
        <f t="shared" si="696"/>
        <v>0</v>
      </c>
      <c r="X6349" s="27"/>
      <c r="Y6349" s="19">
        <f t="shared" si="697"/>
        <v>0</v>
      </c>
      <c r="Z6349" s="18">
        <f t="shared" si="698"/>
        <v>1.5720000000000001</v>
      </c>
      <c r="AA6349" s="12">
        <v>179</v>
      </c>
      <c r="AB6349" s="12">
        <v>0</v>
      </c>
      <c r="AC6349" s="28">
        <f>+I6349+Y6349-Z6349</f>
        <v>4.6580000000000004</v>
      </c>
      <c r="AD6349" s="20">
        <f t="shared" si="699"/>
        <v>0</v>
      </c>
      <c r="AE6349">
        <v>0</v>
      </c>
    </row>
    <row r="6350" spans="1:31" x14ac:dyDescent="0.25">
      <c r="A6350" s="9">
        <v>45322</v>
      </c>
      <c r="B6350" s="10" t="s">
        <v>98</v>
      </c>
      <c r="C6350" s="10" t="s">
        <v>62</v>
      </c>
      <c r="D6350" s="10" t="s">
        <v>40</v>
      </c>
      <c r="E6350" s="10" t="s">
        <v>30</v>
      </c>
      <c r="F6350" s="10">
        <v>120</v>
      </c>
      <c r="G6350" s="10">
        <v>131</v>
      </c>
      <c r="H6350" s="11">
        <f>SUMIFS(AA:AA,$A:$A,EOMONTH($A6350,-1),$B:$B,$B6350)</f>
        <v>132</v>
      </c>
      <c r="I6350" s="63">
        <f>ROUND(SUMIFS(AC:AC,$A:$A,EOMONTH($A6350,-1),$B:$B,$B6350),2)</f>
        <v>3.98</v>
      </c>
      <c r="J6350" s="11">
        <f>SUMIFS(AB:AB,$A:$A,EOMONTH($A6350,-1),$B:$B,$B6350)</f>
        <v>0</v>
      </c>
      <c r="K6350" s="13">
        <v>0</v>
      </c>
      <c r="L6350" s="25">
        <v>0</v>
      </c>
      <c r="M6350" s="15">
        <v>0</v>
      </c>
      <c r="N6350" s="14">
        <v>0</v>
      </c>
      <c r="O6350" s="16">
        <v>0</v>
      </c>
      <c r="P6350" s="16">
        <v>0</v>
      </c>
      <c r="Q6350" s="16">
        <v>0</v>
      </c>
      <c r="R6350" s="16">
        <f>Q6350*16.876/100</f>
        <v>0</v>
      </c>
      <c r="S6350" s="17">
        <f t="shared" si="693"/>
        <v>0</v>
      </c>
      <c r="T6350" s="16">
        <v>0</v>
      </c>
      <c r="U6350" s="18">
        <f t="shared" si="694"/>
        <v>17.292000000000002</v>
      </c>
      <c r="V6350" s="18">
        <f t="shared" si="695"/>
        <v>0</v>
      </c>
      <c r="W6350" s="18">
        <f t="shared" si="696"/>
        <v>0</v>
      </c>
      <c r="X6350" s="27"/>
      <c r="Y6350" s="19">
        <f t="shared" si="697"/>
        <v>0</v>
      </c>
      <c r="Z6350" s="18">
        <f t="shared" si="698"/>
        <v>0</v>
      </c>
      <c r="AA6350" s="12">
        <v>132</v>
      </c>
      <c r="AB6350" s="12">
        <v>0</v>
      </c>
      <c r="AC6350" s="28">
        <f>+I6350+Y6350-Z6350</f>
        <v>3.98</v>
      </c>
      <c r="AD6350" s="20">
        <f t="shared" si="699"/>
        <v>0</v>
      </c>
      <c r="AE6350">
        <v>0</v>
      </c>
    </row>
    <row r="6351" spans="1:31" x14ac:dyDescent="0.25">
      <c r="A6351" s="9">
        <v>45322</v>
      </c>
      <c r="B6351" s="10" t="s">
        <v>99</v>
      </c>
      <c r="C6351" s="10" t="s">
        <v>62</v>
      </c>
      <c r="D6351" s="10" t="s">
        <v>40</v>
      </c>
      <c r="E6351" s="10" t="s">
        <v>30</v>
      </c>
      <c r="F6351" s="10">
        <v>120</v>
      </c>
      <c r="G6351" s="10">
        <v>131</v>
      </c>
      <c r="H6351" s="11">
        <f>SUMIFS(AA:AA,$A:$A,EOMONTH($A6351,-1),$B:$B,$B6351)</f>
        <v>-16</v>
      </c>
      <c r="I6351" s="63">
        <f>ROUND(SUMIFS(AC:AC,$A:$A,EOMONTH($A6351,-1),$B:$B,$B6351),2)</f>
        <v>0.69</v>
      </c>
      <c r="J6351" s="11">
        <f>SUMIFS(AB:AB,$A:$A,EOMONTH($A6351,-1),$B:$B,$B6351)</f>
        <v>0</v>
      </c>
      <c r="K6351" s="13">
        <v>0</v>
      </c>
      <c r="L6351" s="25">
        <v>0</v>
      </c>
      <c r="M6351" s="15">
        <v>0</v>
      </c>
      <c r="N6351" s="14">
        <v>0</v>
      </c>
      <c r="O6351" s="16">
        <v>0</v>
      </c>
      <c r="P6351" s="16">
        <v>0</v>
      </c>
      <c r="Q6351" s="16">
        <v>0</v>
      </c>
      <c r="R6351" s="16">
        <f>Q6351*16.876/100</f>
        <v>0</v>
      </c>
      <c r="S6351" s="17">
        <f t="shared" si="693"/>
        <v>0</v>
      </c>
      <c r="T6351" s="16">
        <v>0</v>
      </c>
      <c r="U6351" s="18">
        <f t="shared" si="694"/>
        <v>-2.0960000000000001</v>
      </c>
      <c r="V6351" s="18">
        <f t="shared" si="695"/>
        <v>0</v>
      </c>
      <c r="W6351" s="18">
        <f t="shared" si="696"/>
        <v>0</v>
      </c>
      <c r="X6351" s="27"/>
      <c r="Y6351" s="19">
        <f t="shared" si="697"/>
        <v>0</v>
      </c>
      <c r="Z6351" s="18">
        <f t="shared" si="698"/>
        <v>0</v>
      </c>
      <c r="AA6351" s="12">
        <v>-16</v>
      </c>
      <c r="AB6351" s="12">
        <v>0</v>
      </c>
      <c r="AC6351" s="28">
        <f>+I6351+Y6351-Z6351</f>
        <v>0.69</v>
      </c>
      <c r="AD6351" s="20">
        <f t="shared" si="699"/>
        <v>0</v>
      </c>
      <c r="AE6351">
        <v>10</v>
      </c>
    </row>
    <row r="6352" spans="1:31" x14ac:dyDescent="0.25">
      <c r="A6352" s="9">
        <v>45322</v>
      </c>
      <c r="B6352" s="10" t="s">
        <v>100</v>
      </c>
      <c r="C6352" s="10" t="s">
        <v>77</v>
      </c>
      <c r="D6352" s="10" t="s">
        <v>40</v>
      </c>
      <c r="E6352" s="10" t="s">
        <v>30</v>
      </c>
      <c r="F6352" s="10">
        <v>66</v>
      </c>
      <c r="G6352" s="10">
        <v>72</v>
      </c>
      <c r="H6352" s="11">
        <f>SUMIFS(AA:AA,$A:$A,EOMONTH($A6352,-1),$B:$B,$B6352)</f>
        <v>7671</v>
      </c>
      <c r="I6352" s="63">
        <f>ROUND(SUMIFS(AC:AC,$A:$A,EOMONTH($A6352,-1),$B:$B,$B6352),2)</f>
        <v>358.2</v>
      </c>
      <c r="J6352" s="11">
        <f>SUMIFS(AB:AB,$A:$A,EOMONTH($A6352,-1),$B:$B,$B6352)</f>
        <v>47264.29</v>
      </c>
      <c r="K6352" s="13">
        <v>0</v>
      </c>
      <c r="L6352" s="25">
        <v>0</v>
      </c>
      <c r="M6352" s="15">
        <v>4878</v>
      </c>
      <c r="N6352" s="14">
        <v>41831.71</v>
      </c>
      <c r="O6352" s="16">
        <v>4115</v>
      </c>
      <c r="P6352" s="16">
        <v>71540.89</v>
      </c>
      <c r="Q6352" s="16">
        <v>0</v>
      </c>
      <c r="R6352" s="16">
        <f>Q6352*16.876/100</f>
        <v>0</v>
      </c>
      <c r="S6352" s="17">
        <f t="shared" si="693"/>
        <v>0</v>
      </c>
      <c r="T6352" s="16">
        <v>0</v>
      </c>
      <c r="U6352" s="18">
        <f t="shared" si="694"/>
        <v>552.31200000000001</v>
      </c>
      <c r="V6352" s="18">
        <f t="shared" si="695"/>
        <v>321.94799999999998</v>
      </c>
      <c r="W6352" s="18">
        <f t="shared" si="696"/>
        <v>54.05184972</v>
      </c>
      <c r="X6352" s="27"/>
      <c r="Y6352" s="19">
        <f t="shared" si="697"/>
        <v>375.99984971999999</v>
      </c>
      <c r="Z6352" s="18">
        <f t="shared" si="698"/>
        <v>296.27999999999997</v>
      </c>
      <c r="AA6352" s="12">
        <v>8434</v>
      </c>
      <c r="AB6352" s="12">
        <v>60739.17</v>
      </c>
      <c r="AC6352" s="28">
        <f>+I6352+Y6352-Z6352</f>
        <v>437.91984972</v>
      </c>
      <c r="AD6352" s="20">
        <f t="shared" si="699"/>
        <v>0</v>
      </c>
      <c r="AE6352">
        <v>0</v>
      </c>
    </row>
    <row r="6353" spans="1:31" x14ac:dyDescent="0.25">
      <c r="A6353" s="9">
        <v>45322</v>
      </c>
      <c r="B6353" s="10" t="s">
        <v>101</v>
      </c>
      <c r="C6353" s="10" t="s">
        <v>77</v>
      </c>
      <c r="D6353" s="10" t="s">
        <v>40</v>
      </c>
      <c r="E6353" s="10" t="s">
        <v>30</v>
      </c>
      <c r="F6353" s="10">
        <v>90</v>
      </c>
      <c r="G6353" s="10">
        <v>98</v>
      </c>
      <c r="H6353" s="11">
        <f>SUMIFS(AA:AA,$A:$A,EOMONTH($A6353,-1),$B:$B,$B6353)</f>
        <v>5533</v>
      </c>
      <c r="I6353" s="63">
        <f>ROUND(SUMIFS(AC:AC,$A:$A,EOMONTH($A6353,-1),$B:$B,$B6353),2)</f>
        <v>453.28</v>
      </c>
      <c r="J6353" s="11">
        <f>SUMIFS(AB:AB,$A:$A,EOMONTH($A6353,-1),$B:$B,$B6353)</f>
        <v>58417.63</v>
      </c>
      <c r="K6353" s="13">
        <v>0</v>
      </c>
      <c r="L6353" s="25">
        <v>0</v>
      </c>
      <c r="M6353" s="15">
        <v>3045</v>
      </c>
      <c r="N6353" s="14">
        <v>34053.32</v>
      </c>
      <c r="O6353" s="16">
        <v>2818</v>
      </c>
      <c r="P6353" s="16">
        <v>65878.73</v>
      </c>
      <c r="Q6353" s="16">
        <v>0</v>
      </c>
      <c r="R6353" s="16">
        <f>Q6353*16.876/100</f>
        <v>0</v>
      </c>
      <c r="S6353" s="17">
        <f t="shared" si="693"/>
        <v>0</v>
      </c>
      <c r="T6353" s="16">
        <v>0</v>
      </c>
      <c r="U6353" s="18">
        <f t="shared" si="694"/>
        <v>542.23400000000004</v>
      </c>
      <c r="V6353" s="18">
        <f t="shared" si="695"/>
        <v>274.05</v>
      </c>
      <c r="W6353" s="18">
        <f t="shared" si="696"/>
        <v>46.010254500000009</v>
      </c>
      <c r="X6353" s="27"/>
      <c r="Y6353" s="19">
        <f t="shared" si="697"/>
        <v>320.06025450000004</v>
      </c>
      <c r="Z6353" s="18">
        <f t="shared" si="698"/>
        <v>276.16399999999999</v>
      </c>
      <c r="AA6353" s="12">
        <v>5760</v>
      </c>
      <c r="AB6353" s="12">
        <v>62623.65</v>
      </c>
      <c r="AC6353" s="28">
        <f>+I6353+Y6353-Z6353</f>
        <v>497.17625450000003</v>
      </c>
      <c r="AD6353" s="20">
        <f t="shared" si="699"/>
        <v>0</v>
      </c>
      <c r="AE6353">
        <v>0</v>
      </c>
    </row>
    <row r="6354" spans="1:31" x14ac:dyDescent="0.25">
      <c r="A6354" s="9">
        <v>45322</v>
      </c>
      <c r="B6354" s="10" t="s">
        <v>102</v>
      </c>
      <c r="C6354" s="10" t="s">
        <v>103</v>
      </c>
      <c r="D6354" s="10" t="s">
        <v>40</v>
      </c>
      <c r="E6354" s="10" t="s">
        <v>30</v>
      </c>
      <c r="F6354" s="10">
        <v>23</v>
      </c>
      <c r="G6354" s="10">
        <v>25</v>
      </c>
      <c r="H6354" s="11">
        <f>SUMIFS(AA:AA,$A:$A,EOMONTH($A6354,-1),$B:$B,$B6354)</f>
        <v>9898</v>
      </c>
      <c r="I6354" s="63">
        <f>ROUND(SUMIFS(AC:AC,$A:$A,EOMONTH($A6354,-1),$B:$B,$B6354),2)</f>
        <v>240.84</v>
      </c>
      <c r="J6354" s="11">
        <f>SUMIFS(AB:AB,$A:$A,EOMONTH($A6354,-1),$B:$B,$B6354)</f>
        <v>23123.64</v>
      </c>
      <c r="K6354" s="13">
        <v>0</v>
      </c>
      <c r="L6354" s="25">
        <v>0</v>
      </c>
      <c r="M6354" s="15">
        <v>11548</v>
      </c>
      <c r="N6354" s="14">
        <v>31543.23</v>
      </c>
      <c r="O6354" s="16">
        <v>4337</v>
      </c>
      <c r="P6354" s="16">
        <v>30499.52</v>
      </c>
      <c r="Q6354" s="16">
        <v>0</v>
      </c>
      <c r="R6354" s="16">
        <f>Q6354*16.876/100</f>
        <v>0</v>
      </c>
      <c r="S6354" s="17">
        <f t="shared" si="693"/>
        <v>0</v>
      </c>
      <c r="T6354" s="16">
        <v>0</v>
      </c>
      <c r="U6354" s="18">
        <f t="shared" si="694"/>
        <v>247.45</v>
      </c>
      <c r="V6354" s="18">
        <f t="shared" si="695"/>
        <v>265.60399999999998</v>
      </c>
      <c r="W6354" s="18">
        <f t="shared" si="696"/>
        <v>44.592255560000005</v>
      </c>
      <c r="X6354" s="27"/>
      <c r="Y6354" s="19">
        <f t="shared" si="697"/>
        <v>310.19625556</v>
      </c>
      <c r="Z6354" s="18">
        <f t="shared" si="698"/>
        <v>108.425</v>
      </c>
      <c r="AA6354" s="12">
        <v>17109</v>
      </c>
      <c r="AB6354" s="12">
        <v>45417.88</v>
      </c>
      <c r="AC6354" s="28">
        <f>+I6354+Y6354-Z6354</f>
        <v>442.61125555999996</v>
      </c>
      <c r="AD6354" s="20">
        <f t="shared" si="699"/>
        <v>0</v>
      </c>
      <c r="AE6354">
        <v>0</v>
      </c>
    </row>
    <row r="6355" spans="1:31" x14ac:dyDescent="0.25">
      <c r="A6355" s="59">
        <v>45322</v>
      </c>
      <c r="B6355" s="60" t="s">
        <v>104</v>
      </c>
      <c r="C6355" s="60" t="s">
        <v>105</v>
      </c>
      <c r="D6355" s="60" t="s">
        <v>40</v>
      </c>
      <c r="E6355" s="60" t="s">
        <v>30</v>
      </c>
      <c r="F6355" s="10"/>
      <c r="G6355" s="10"/>
      <c r="H6355" s="11"/>
      <c r="I6355" s="63">
        <f>ROUND(SUMIFS(AC:AC,$A:$A,EOMONTH($A6355,-1),$B:$B,$B6355),2)</f>
        <v>88.86</v>
      </c>
      <c r="J6355" s="11"/>
      <c r="K6355" s="13"/>
      <c r="L6355" s="25"/>
      <c r="M6355" s="15"/>
      <c r="N6355" s="14"/>
      <c r="O6355" s="16"/>
      <c r="P6355" s="16"/>
      <c r="Q6355" s="16"/>
      <c r="R6355" s="16"/>
      <c r="S6355" s="17">
        <f t="shared" si="693"/>
        <v>0</v>
      </c>
      <c r="T6355" s="16"/>
      <c r="U6355" s="18">
        <f t="shared" si="694"/>
        <v>0</v>
      </c>
      <c r="V6355" s="18">
        <f t="shared" si="695"/>
        <v>0</v>
      </c>
      <c r="W6355" s="18">
        <f t="shared" si="696"/>
        <v>0</v>
      </c>
      <c r="X6355" s="27"/>
      <c r="Y6355" s="19">
        <f t="shared" si="697"/>
        <v>0</v>
      </c>
      <c r="Z6355" s="18">
        <f t="shared" si="698"/>
        <v>0</v>
      </c>
      <c r="AA6355" s="12"/>
      <c r="AB6355" s="12"/>
      <c r="AC6355" s="28">
        <f>+I6355+Y6355-Z6355</f>
        <v>88.86</v>
      </c>
      <c r="AD6355" s="20">
        <f t="shared" si="699"/>
        <v>0</v>
      </c>
      <c r="AE6355">
        <v>0</v>
      </c>
    </row>
    <row r="6356" spans="1:31" x14ac:dyDescent="0.25">
      <c r="A6356" s="9">
        <v>45322</v>
      </c>
      <c r="B6356" s="10" t="s">
        <v>106</v>
      </c>
      <c r="C6356" s="10" t="s">
        <v>77</v>
      </c>
      <c r="D6356" s="10" t="s">
        <v>29</v>
      </c>
      <c r="E6356" s="10" t="s">
        <v>30</v>
      </c>
      <c r="F6356" s="10"/>
      <c r="G6356" s="10">
        <v>0</v>
      </c>
      <c r="H6356" s="11">
        <f>SUMIFS(AA:AA,$A:$A,EOMONTH($A6356,-1),$B:$B,$B6356)</f>
        <v>7988</v>
      </c>
      <c r="I6356" s="63">
        <f>ROUND(SUMIFS(AC:AC,$A:$A,EOMONTH($A6356,-1),$B:$B,$B6356),2)</f>
        <v>60.65</v>
      </c>
      <c r="J6356" s="11">
        <f>SUMIFS(AB:AB,$A:$A,EOMONTH($A6356,-1),$B:$B,$B6356)</f>
        <v>95468.97</v>
      </c>
      <c r="K6356" s="13">
        <v>0</v>
      </c>
      <c r="L6356" s="25">
        <v>0</v>
      </c>
      <c r="M6356" s="15">
        <v>0</v>
      </c>
      <c r="N6356" s="14">
        <v>0</v>
      </c>
      <c r="O6356" s="16">
        <v>0</v>
      </c>
      <c r="P6356" s="16">
        <v>0</v>
      </c>
      <c r="Q6356" s="16">
        <v>0</v>
      </c>
      <c r="R6356" s="16">
        <f>Q6356*16.876/100</f>
        <v>0</v>
      </c>
      <c r="S6356" s="17">
        <f t="shared" si="693"/>
        <v>0</v>
      </c>
      <c r="T6356" s="16">
        <v>0</v>
      </c>
      <c r="U6356" s="18">
        <f t="shared" si="694"/>
        <v>0</v>
      </c>
      <c r="V6356" s="18">
        <f t="shared" si="695"/>
        <v>0</v>
      </c>
      <c r="W6356" s="18">
        <f t="shared" si="696"/>
        <v>0</v>
      </c>
      <c r="X6356" s="27"/>
      <c r="Y6356" s="19">
        <f t="shared" si="697"/>
        <v>0</v>
      </c>
      <c r="Z6356" s="18">
        <f t="shared" si="698"/>
        <v>0</v>
      </c>
      <c r="AA6356" s="12">
        <v>7988</v>
      </c>
      <c r="AB6356" s="12">
        <v>95468.97</v>
      </c>
      <c r="AC6356" s="28">
        <f>+I6356+Y6356-Z6356</f>
        <v>60.65</v>
      </c>
      <c r="AD6356" s="20">
        <f t="shared" si="699"/>
        <v>0</v>
      </c>
      <c r="AE6356">
        <v>0</v>
      </c>
    </row>
    <row r="6357" spans="1:31" x14ac:dyDescent="0.25">
      <c r="A6357" s="59">
        <v>45322</v>
      </c>
      <c r="B6357" s="60" t="s">
        <v>107</v>
      </c>
      <c r="C6357" s="60" t="s">
        <v>108</v>
      </c>
      <c r="D6357" s="60" t="s">
        <v>29</v>
      </c>
      <c r="E6357" s="60" t="s">
        <v>30</v>
      </c>
      <c r="F6357" s="10"/>
      <c r="G6357" s="10"/>
      <c r="H6357" s="11"/>
      <c r="I6357" s="63">
        <f>ROUND(SUMIFS(AC:AC,$A:$A,EOMONTH($A6357,-1),$B:$B,$B6357),2)</f>
        <v>6.1</v>
      </c>
      <c r="J6357" s="11"/>
      <c r="K6357" s="13"/>
      <c r="L6357" s="25"/>
      <c r="M6357" s="15"/>
      <c r="N6357" s="14"/>
      <c r="O6357" s="16"/>
      <c r="P6357" s="16"/>
      <c r="Q6357" s="16"/>
      <c r="R6357" s="16"/>
      <c r="S6357" s="17">
        <f t="shared" si="693"/>
        <v>0</v>
      </c>
      <c r="T6357" s="16"/>
      <c r="U6357" s="18">
        <f t="shared" si="694"/>
        <v>0</v>
      </c>
      <c r="V6357" s="18">
        <f t="shared" si="695"/>
        <v>0</v>
      </c>
      <c r="W6357" s="18">
        <f t="shared" si="696"/>
        <v>0</v>
      </c>
      <c r="X6357" s="27"/>
      <c r="Y6357" s="19">
        <f t="shared" si="697"/>
        <v>0</v>
      </c>
      <c r="Z6357" s="18">
        <f t="shared" si="698"/>
        <v>0</v>
      </c>
      <c r="AA6357" s="12"/>
      <c r="AB6357" s="12"/>
      <c r="AC6357" s="28">
        <f>+I6357+Y6357-Z6357</f>
        <v>6.1</v>
      </c>
      <c r="AD6357" s="20">
        <f t="shared" si="699"/>
        <v>0</v>
      </c>
      <c r="AE6357">
        <v>0</v>
      </c>
    </row>
    <row r="6358" spans="1:31" x14ac:dyDescent="0.25">
      <c r="A6358" s="9">
        <v>45322</v>
      </c>
      <c r="B6358" s="10" t="s">
        <v>109</v>
      </c>
      <c r="C6358" s="10" t="s">
        <v>108</v>
      </c>
      <c r="D6358" s="10" t="s">
        <v>29</v>
      </c>
      <c r="E6358" s="10" t="s">
        <v>30</v>
      </c>
      <c r="F6358" s="10">
        <v>0</v>
      </c>
      <c r="G6358" s="10">
        <v>0</v>
      </c>
      <c r="H6358" s="11">
        <f>SUMIFS(AA:AA,$A:$A,EOMONTH($A6358,-1),$B:$B,$B6358)</f>
        <v>3</v>
      </c>
      <c r="I6358" s="63">
        <f>ROUND(SUMIFS(AC:AC,$A:$A,EOMONTH($A6358,-1),$B:$B,$B6358),2)</f>
        <v>0.05</v>
      </c>
      <c r="J6358" s="11">
        <f>SUMIFS(AB:AB,$A:$A,EOMONTH($A6358,-1),$B:$B,$B6358)</f>
        <v>4076.81</v>
      </c>
      <c r="K6358" s="13">
        <v>0</v>
      </c>
      <c r="L6358" s="25">
        <v>0</v>
      </c>
      <c r="M6358" s="15">
        <v>0</v>
      </c>
      <c r="N6358" s="14">
        <v>0</v>
      </c>
      <c r="O6358" s="16">
        <v>0</v>
      </c>
      <c r="P6358" s="16">
        <v>0</v>
      </c>
      <c r="Q6358" s="16">
        <v>0</v>
      </c>
      <c r="R6358" s="16">
        <f>Q6358*16.876/100</f>
        <v>0</v>
      </c>
      <c r="S6358" s="17">
        <f t="shared" si="693"/>
        <v>0</v>
      </c>
      <c r="T6358" s="16">
        <v>0</v>
      </c>
      <c r="U6358" s="18">
        <f t="shared" si="694"/>
        <v>0</v>
      </c>
      <c r="V6358" s="18">
        <f t="shared" si="695"/>
        <v>0</v>
      </c>
      <c r="W6358" s="18">
        <f t="shared" si="696"/>
        <v>0</v>
      </c>
      <c r="X6358" s="27"/>
      <c r="Y6358" s="19">
        <f t="shared" si="697"/>
        <v>0</v>
      </c>
      <c r="Z6358" s="18">
        <f t="shared" si="698"/>
        <v>0</v>
      </c>
      <c r="AA6358" s="12">
        <v>3</v>
      </c>
      <c r="AB6358" s="12">
        <v>4076.81</v>
      </c>
      <c r="AC6358" s="28">
        <f>+I6358+Y6358-Z6358</f>
        <v>0.05</v>
      </c>
      <c r="AD6358" s="20">
        <f t="shared" si="699"/>
        <v>0</v>
      </c>
      <c r="AE6358">
        <v>0</v>
      </c>
    </row>
    <row r="6359" spans="1:31" x14ac:dyDescent="0.25">
      <c r="A6359" s="9">
        <v>45322</v>
      </c>
      <c r="B6359" s="10" t="s">
        <v>739</v>
      </c>
      <c r="C6359" s="10" t="s">
        <v>28</v>
      </c>
      <c r="D6359" s="10" t="s">
        <v>29</v>
      </c>
      <c r="E6359" s="10" t="s">
        <v>30</v>
      </c>
      <c r="F6359" s="10"/>
      <c r="G6359" s="10">
        <v>0</v>
      </c>
      <c r="H6359" s="11">
        <f>SUMIFS(AA:AA,$A:$A,EOMONTH($A6359,-1),$B:$B,$B6359)</f>
        <v>10</v>
      </c>
      <c r="I6359" s="63">
        <f>ROUND(SUMIFS(AC:AC,$A:$A,EOMONTH($A6359,-1),$B:$B,$B6359),2)</f>
        <v>0</v>
      </c>
      <c r="J6359" s="11">
        <f>SUMIFS(AB:AB,$A:$A,EOMONTH($A6359,-1),$B:$B,$B6359)</f>
        <v>95.81</v>
      </c>
      <c r="K6359" s="13">
        <v>0</v>
      </c>
      <c r="L6359" s="25">
        <v>0</v>
      </c>
      <c r="M6359" s="15">
        <v>0</v>
      </c>
      <c r="N6359" s="14">
        <v>0</v>
      </c>
      <c r="O6359" s="16">
        <v>0</v>
      </c>
      <c r="P6359" s="16">
        <v>0</v>
      </c>
      <c r="Q6359" s="16">
        <v>0</v>
      </c>
      <c r="R6359" s="16">
        <f>Q6359*16.876/100</f>
        <v>0</v>
      </c>
      <c r="S6359" s="17">
        <f t="shared" si="693"/>
        <v>0</v>
      </c>
      <c r="T6359" s="16">
        <v>0</v>
      </c>
      <c r="U6359" s="18">
        <f t="shared" si="694"/>
        <v>0</v>
      </c>
      <c r="V6359" s="18">
        <f t="shared" si="695"/>
        <v>0</v>
      </c>
      <c r="W6359" s="18">
        <f t="shared" si="696"/>
        <v>0</v>
      </c>
      <c r="X6359" s="27"/>
      <c r="Y6359" s="19">
        <f t="shared" si="697"/>
        <v>0</v>
      </c>
      <c r="Z6359" s="18">
        <f t="shared" si="698"/>
        <v>0</v>
      </c>
      <c r="AA6359" s="12">
        <v>10</v>
      </c>
      <c r="AB6359" s="12">
        <v>95.81</v>
      </c>
      <c r="AC6359" s="28">
        <f>+I6359+Y6359-Z6359</f>
        <v>0</v>
      </c>
      <c r="AD6359" s="20">
        <f t="shared" si="699"/>
        <v>0</v>
      </c>
      <c r="AE6359">
        <v>0</v>
      </c>
    </row>
    <row r="6360" spans="1:31" x14ac:dyDescent="0.25">
      <c r="A6360" s="9">
        <v>45322</v>
      </c>
      <c r="B6360" s="10" t="s">
        <v>110</v>
      </c>
      <c r="C6360" s="10" t="s">
        <v>28</v>
      </c>
      <c r="D6360" s="10" t="s">
        <v>29</v>
      </c>
      <c r="E6360" s="10" t="s">
        <v>30</v>
      </c>
      <c r="F6360" s="10"/>
      <c r="G6360" s="10">
        <v>0</v>
      </c>
      <c r="H6360" s="11">
        <f>SUMIFS(AA:AA,$A:$A,EOMONTH($A6360,-1),$B:$B,$B6360)</f>
        <v>370.35</v>
      </c>
      <c r="I6360" s="63">
        <f>ROUND(SUMIFS(AC:AC,$A:$A,EOMONTH($A6360,-1),$B:$B,$B6360),2)</f>
        <v>6.56</v>
      </c>
      <c r="J6360" s="11">
        <f>SUMIFS(AB:AB,$A:$A,EOMONTH($A6360,-1),$B:$B,$B6360)</f>
        <v>3600.22</v>
      </c>
      <c r="K6360" s="13">
        <v>0</v>
      </c>
      <c r="L6360" s="25">
        <v>0</v>
      </c>
      <c r="M6360" s="15">
        <v>1290</v>
      </c>
      <c r="N6360" s="14">
        <v>13226.11</v>
      </c>
      <c r="O6360" s="16">
        <v>0</v>
      </c>
      <c r="P6360" s="16">
        <v>0</v>
      </c>
      <c r="Q6360" s="16">
        <v>827</v>
      </c>
      <c r="R6360" s="16">
        <f>Q6360*16.876/100</f>
        <v>139.56452000000002</v>
      </c>
      <c r="S6360" s="17">
        <f t="shared" si="693"/>
        <v>966.56452000000002</v>
      </c>
      <c r="T6360" s="16">
        <v>8418.86</v>
      </c>
      <c r="U6360" s="18">
        <f t="shared" si="694"/>
        <v>0</v>
      </c>
      <c r="V6360" s="18">
        <f t="shared" si="695"/>
        <v>0</v>
      </c>
      <c r="W6360" s="18">
        <f t="shared" si="696"/>
        <v>0</v>
      </c>
      <c r="X6360" s="27"/>
      <c r="Y6360" s="19">
        <f t="shared" si="697"/>
        <v>0</v>
      </c>
      <c r="Z6360" s="18">
        <f t="shared" si="698"/>
        <v>0</v>
      </c>
      <c r="AA6360" s="12">
        <v>833.35</v>
      </c>
      <c r="AB6360" s="12">
        <v>8411.09</v>
      </c>
      <c r="AC6360" s="28">
        <f>+I6360+Y6360-Z6360</f>
        <v>6.56</v>
      </c>
      <c r="AD6360" s="20">
        <f t="shared" si="699"/>
        <v>0</v>
      </c>
      <c r="AE6360">
        <v>0</v>
      </c>
    </row>
    <row r="6361" spans="1:31" x14ac:dyDescent="0.25">
      <c r="A6361" s="9">
        <v>45322</v>
      </c>
      <c r="B6361" s="10" t="s">
        <v>111</v>
      </c>
      <c r="C6361" s="10" t="s">
        <v>28</v>
      </c>
      <c r="D6361" s="10" t="s">
        <v>29</v>
      </c>
      <c r="E6361" s="10" t="s">
        <v>30</v>
      </c>
      <c r="F6361" s="10"/>
      <c r="G6361" s="10">
        <v>0</v>
      </c>
      <c r="H6361" s="11">
        <f>SUMIFS(AA:AA,$A:$A,EOMONTH($A6361,-1),$B:$B,$B6361)</f>
        <v>275</v>
      </c>
      <c r="I6361" s="63">
        <f>ROUND(SUMIFS(AC:AC,$A:$A,EOMONTH($A6361,-1),$B:$B,$B6361),2)</f>
        <v>9.84</v>
      </c>
      <c r="J6361" s="11">
        <f>SUMIFS(AB:AB,$A:$A,EOMONTH($A6361,-1),$B:$B,$B6361)</f>
        <v>2685.05</v>
      </c>
      <c r="K6361" s="13">
        <v>0</v>
      </c>
      <c r="L6361" s="25">
        <v>0</v>
      </c>
      <c r="M6361" s="15">
        <v>0</v>
      </c>
      <c r="N6361" s="14">
        <v>0</v>
      </c>
      <c r="O6361" s="16">
        <v>0</v>
      </c>
      <c r="P6361" s="16">
        <v>0</v>
      </c>
      <c r="Q6361" s="16">
        <v>0</v>
      </c>
      <c r="R6361" s="16">
        <f>Q6361*16.876/100</f>
        <v>0</v>
      </c>
      <c r="S6361" s="17">
        <f t="shared" si="693"/>
        <v>0</v>
      </c>
      <c r="T6361" s="16">
        <v>0</v>
      </c>
      <c r="U6361" s="18">
        <f t="shared" si="694"/>
        <v>0</v>
      </c>
      <c r="V6361" s="18">
        <f t="shared" si="695"/>
        <v>0</v>
      </c>
      <c r="W6361" s="18">
        <f t="shared" si="696"/>
        <v>0</v>
      </c>
      <c r="X6361" s="27"/>
      <c r="Y6361" s="19">
        <f t="shared" si="697"/>
        <v>0</v>
      </c>
      <c r="Z6361" s="18">
        <f t="shared" si="698"/>
        <v>0</v>
      </c>
      <c r="AA6361" s="12">
        <v>275</v>
      </c>
      <c r="AB6361" s="12">
        <v>2685.05</v>
      </c>
      <c r="AC6361" s="28">
        <f>+I6361+Y6361-Z6361</f>
        <v>9.84</v>
      </c>
      <c r="AD6361" s="20">
        <f t="shared" si="699"/>
        <v>0</v>
      </c>
      <c r="AE6361">
        <v>0</v>
      </c>
    </row>
    <row r="6362" spans="1:31" x14ac:dyDescent="0.25">
      <c r="A6362" s="9">
        <v>45322</v>
      </c>
      <c r="B6362" s="10" t="s">
        <v>112</v>
      </c>
      <c r="C6362" s="10" t="s">
        <v>28</v>
      </c>
      <c r="D6362" s="10" t="s">
        <v>29</v>
      </c>
      <c r="E6362" s="10" t="s">
        <v>30</v>
      </c>
      <c r="F6362" s="10"/>
      <c r="G6362" s="10">
        <v>0</v>
      </c>
      <c r="H6362" s="11">
        <f>SUMIFS(AA:AA,$A:$A,EOMONTH($A6362,-1),$B:$B,$B6362)</f>
        <v>192</v>
      </c>
      <c r="I6362" s="63">
        <f>ROUND(SUMIFS(AC:AC,$A:$A,EOMONTH($A6362,-1),$B:$B,$B6362),2)</f>
        <v>23.3</v>
      </c>
      <c r="J6362" s="11">
        <f>SUMIFS(AB:AB,$A:$A,EOMONTH($A6362,-1),$B:$B,$B6362)</f>
        <v>1854.66</v>
      </c>
      <c r="K6362" s="13">
        <v>0</v>
      </c>
      <c r="L6362" s="25">
        <v>0</v>
      </c>
      <c r="M6362" s="15">
        <v>0</v>
      </c>
      <c r="N6362" s="14">
        <v>0</v>
      </c>
      <c r="O6362" s="16">
        <v>0</v>
      </c>
      <c r="P6362" s="16">
        <v>0</v>
      </c>
      <c r="Q6362" s="16">
        <v>0</v>
      </c>
      <c r="R6362" s="16">
        <f>Q6362*16.876/100</f>
        <v>0</v>
      </c>
      <c r="S6362" s="17">
        <f t="shared" si="693"/>
        <v>0</v>
      </c>
      <c r="T6362" s="16">
        <v>0</v>
      </c>
      <c r="U6362" s="18">
        <f t="shared" si="694"/>
        <v>0</v>
      </c>
      <c r="V6362" s="18">
        <f t="shared" si="695"/>
        <v>0</v>
      </c>
      <c r="W6362" s="18">
        <f t="shared" si="696"/>
        <v>0</v>
      </c>
      <c r="X6362" s="27"/>
      <c r="Y6362" s="19">
        <f t="shared" si="697"/>
        <v>0</v>
      </c>
      <c r="Z6362" s="18">
        <f t="shared" si="698"/>
        <v>0</v>
      </c>
      <c r="AA6362" s="12">
        <v>192</v>
      </c>
      <c r="AB6362" s="12">
        <v>1854.66</v>
      </c>
      <c r="AC6362" s="28">
        <f>+I6362+Y6362-Z6362</f>
        <v>23.3</v>
      </c>
      <c r="AD6362" s="20">
        <f t="shared" si="699"/>
        <v>0</v>
      </c>
      <c r="AE6362">
        <v>0</v>
      </c>
    </row>
    <row r="6363" spans="1:31" x14ac:dyDescent="0.25">
      <c r="A6363" s="9">
        <v>45322</v>
      </c>
      <c r="B6363" s="10" t="s">
        <v>713</v>
      </c>
      <c r="C6363" s="10" t="s">
        <v>28</v>
      </c>
      <c r="D6363" s="10" t="s">
        <v>29</v>
      </c>
      <c r="E6363" s="10" t="s">
        <v>30</v>
      </c>
      <c r="F6363" s="10"/>
      <c r="G6363" s="10">
        <v>0</v>
      </c>
      <c r="H6363" s="11">
        <f>SUMIFS(AA:AA,$A:$A,EOMONTH($A6363,-1),$B:$B,$B6363)</f>
        <v>145</v>
      </c>
      <c r="I6363" s="63">
        <f>ROUND(SUMIFS(AC:AC,$A:$A,EOMONTH($A6363,-1),$B:$B,$B6363),2)</f>
        <v>0</v>
      </c>
      <c r="J6363" s="11">
        <f>SUMIFS(AB:AB,$A:$A,EOMONTH($A6363,-1),$B:$B,$B6363)</f>
        <v>1429.66</v>
      </c>
      <c r="K6363" s="13">
        <v>0</v>
      </c>
      <c r="L6363" s="25">
        <v>0</v>
      </c>
      <c r="M6363" s="15">
        <v>712</v>
      </c>
      <c r="N6363" s="14">
        <v>7189.42</v>
      </c>
      <c r="O6363" s="16">
        <v>0</v>
      </c>
      <c r="P6363" s="16">
        <v>0</v>
      </c>
      <c r="Q6363" s="16">
        <v>335</v>
      </c>
      <c r="R6363" s="16">
        <f>Q6363*16.876/100</f>
        <v>56.534599999999998</v>
      </c>
      <c r="S6363" s="17">
        <f t="shared" si="693"/>
        <v>391.53460000000001</v>
      </c>
      <c r="T6363" s="16">
        <v>3396.9</v>
      </c>
      <c r="U6363" s="18">
        <f t="shared" si="694"/>
        <v>0</v>
      </c>
      <c r="V6363" s="18">
        <f t="shared" si="695"/>
        <v>0</v>
      </c>
      <c r="W6363" s="18">
        <f t="shared" si="696"/>
        <v>0</v>
      </c>
      <c r="X6363" s="27"/>
      <c r="Y6363" s="19">
        <f t="shared" si="697"/>
        <v>0</v>
      </c>
      <c r="Z6363" s="18">
        <f t="shared" si="698"/>
        <v>0</v>
      </c>
      <c r="AA6363" s="12">
        <v>522</v>
      </c>
      <c r="AB6363" s="12">
        <v>5188.91</v>
      </c>
      <c r="AC6363" s="28">
        <f>+I6363+Y6363-Z6363</f>
        <v>0</v>
      </c>
      <c r="AD6363" s="20">
        <f t="shared" si="699"/>
        <v>0</v>
      </c>
      <c r="AE6363">
        <v>0</v>
      </c>
    </row>
    <row r="6364" spans="1:31" x14ac:dyDescent="0.25">
      <c r="A6364" s="9">
        <v>45322</v>
      </c>
      <c r="B6364" s="10" t="s">
        <v>113</v>
      </c>
      <c r="C6364" s="10" t="s">
        <v>28</v>
      </c>
      <c r="D6364" s="10" t="s">
        <v>29</v>
      </c>
      <c r="E6364" s="10" t="s">
        <v>30</v>
      </c>
      <c r="F6364" s="10"/>
      <c r="G6364" s="10">
        <v>0</v>
      </c>
      <c r="H6364" s="11">
        <f>SUMIFS(AA:AA,$A:$A,EOMONTH($A6364,-1),$B:$B,$B6364)</f>
        <v>-426</v>
      </c>
      <c r="I6364" s="63">
        <f>ROUND(SUMIFS(AC:AC,$A:$A,EOMONTH($A6364,-1),$B:$B,$B6364),2)</f>
        <v>6.64</v>
      </c>
      <c r="J6364" s="11">
        <f>SUMIFS(AB:AB,$A:$A,EOMONTH($A6364,-1),$B:$B,$B6364)</f>
        <v>-4074.77</v>
      </c>
      <c r="K6364" s="13">
        <v>0</v>
      </c>
      <c r="L6364" s="25">
        <v>0</v>
      </c>
      <c r="M6364" s="15">
        <v>920</v>
      </c>
      <c r="N6364" s="14">
        <v>9342.44</v>
      </c>
      <c r="O6364" s="16">
        <v>0</v>
      </c>
      <c r="P6364" s="16">
        <v>0</v>
      </c>
      <c r="Q6364" s="16">
        <v>538</v>
      </c>
      <c r="R6364" s="16">
        <f>Q6364*16.876/100</f>
        <v>90.792880000000011</v>
      </c>
      <c r="S6364" s="17">
        <f t="shared" si="693"/>
        <v>628.79287999999997</v>
      </c>
      <c r="T6364" s="16">
        <v>5406.9</v>
      </c>
      <c r="U6364" s="18">
        <f t="shared" si="694"/>
        <v>0</v>
      </c>
      <c r="V6364" s="18">
        <f t="shared" si="695"/>
        <v>0</v>
      </c>
      <c r="W6364" s="18">
        <f t="shared" si="696"/>
        <v>0</v>
      </c>
      <c r="X6364" s="27"/>
      <c r="Y6364" s="19">
        <f t="shared" si="697"/>
        <v>0</v>
      </c>
      <c r="Z6364" s="18">
        <f t="shared" si="698"/>
        <v>0</v>
      </c>
      <c r="AA6364" s="12">
        <v>-44</v>
      </c>
      <c r="AB6364" s="12">
        <v>-141.69</v>
      </c>
      <c r="AC6364" s="28">
        <f>+I6364+Y6364-Z6364</f>
        <v>6.64</v>
      </c>
      <c r="AD6364" s="20">
        <f t="shared" si="699"/>
        <v>0</v>
      </c>
      <c r="AE6364">
        <v>0</v>
      </c>
    </row>
    <row r="6365" spans="1:31" x14ac:dyDescent="0.25">
      <c r="A6365" s="9">
        <v>45322</v>
      </c>
      <c r="B6365" s="10" t="s">
        <v>114</v>
      </c>
      <c r="C6365" s="10" t="s">
        <v>28</v>
      </c>
      <c r="D6365" s="10" t="s">
        <v>29</v>
      </c>
      <c r="E6365" s="10" t="s">
        <v>30</v>
      </c>
      <c r="F6365" s="10"/>
      <c r="G6365" s="10">
        <v>0</v>
      </c>
      <c r="H6365" s="11">
        <f>SUMIFS(AA:AA,$A:$A,EOMONTH($A6365,-1),$B:$B,$B6365)</f>
        <v>898</v>
      </c>
      <c r="I6365" s="63">
        <f>ROUND(SUMIFS(AC:AC,$A:$A,EOMONTH($A6365,-1),$B:$B,$B6365),2)</f>
        <v>25.42</v>
      </c>
      <c r="J6365" s="11">
        <f>SUMIFS(AB:AB,$A:$A,EOMONTH($A6365,-1),$B:$B,$B6365)</f>
        <v>5281.61</v>
      </c>
      <c r="K6365" s="13">
        <v>0</v>
      </c>
      <c r="L6365" s="25">
        <v>0</v>
      </c>
      <c r="M6365" s="15">
        <v>808</v>
      </c>
      <c r="N6365" s="14">
        <v>4781.97</v>
      </c>
      <c r="O6365" s="16">
        <v>0</v>
      </c>
      <c r="P6365" s="16">
        <v>0</v>
      </c>
      <c r="Q6365" s="16">
        <v>535</v>
      </c>
      <c r="R6365" s="16">
        <f>Q6365*16.876/100</f>
        <v>90.286599999999993</v>
      </c>
      <c r="S6365" s="17">
        <f t="shared" si="693"/>
        <v>625.28660000000002</v>
      </c>
      <c r="T6365" s="16">
        <v>3167.2</v>
      </c>
      <c r="U6365" s="18">
        <f t="shared" si="694"/>
        <v>0</v>
      </c>
      <c r="V6365" s="18">
        <f t="shared" si="695"/>
        <v>0</v>
      </c>
      <c r="W6365" s="18">
        <f t="shared" si="696"/>
        <v>0</v>
      </c>
      <c r="X6365" s="27"/>
      <c r="Y6365" s="19">
        <f t="shared" si="697"/>
        <v>0</v>
      </c>
      <c r="Z6365" s="18">
        <f t="shared" si="698"/>
        <v>0</v>
      </c>
      <c r="AA6365" s="12">
        <v>1171</v>
      </c>
      <c r="AB6365" s="12">
        <v>6880.77</v>
      </c>
      <c r="AC6365" s="28">
        <f>+I6365+Y6365-Z6365</f>
        <v>25.42</v>
      </c>
      <c r="AD6365" s="20">
        <f t="shared" si="699"/>
        <v>0</v>
      </c>
      <c r="AE6365">
        <v>0</v>
      </c>
    </row>
    <row r="6366" spans="1:31" x14ac:dyDescent="0.25">
      <c r="A6366" s="9">
        <v>45322</v>
      </c>
      <c r="B6366" s="10" t="s">
        <v>115</v>
      </c>
      <c r="C6366" s="10" t="s">
        <v>28</v>
      </c>
      <c r="D6366" s="10" t="s">
        <v>29</v>
      </c>
      <c r="E6366" s="10" t="s">
        <v>30</v>
      </c>
      <c r="F6366" s="10"/>
      <c r="G6366" s="10">
        <v>0</v>
      </c>
      <c r="H6366" s="11">
        <f>SUMIFS(AA:AA,$A:$A,EOMONTH($A6366,-1),$B:$B,$B6366)</f>
        <v>133</v>
      </c>
      <c r="I6366" s="63">
        <f>ROUND(SUMIFS(AC:AC,$A:$A,EOMONTH($A6366,-1),$B:$B,$B6366),2)</f>
        <v>29.44</v>
      </c>
      <c r="J6366" s="11">
        <f>SUMIFS(AB:AB,$A:$A,EOMONTH($A6366,-1),$B:$B,$B6366)</f>
        <v>4798.91</v>
      </c>
      <c r="K6366" s="13">
        <v>0</v>
      </c>
      <c r="L6366" s="25">
        <v>0</v>
      </c>
      <c r="M6366" s="15">
        <v>0</v>
      </c>
      <c r="N6366" s="14">
        <v>0</v>
      </c>
      <c r="O6366" s="16">
        <v>0</v>
      </c>
      <c r="P6366" s="16">
        <v>0</v>
      </c>
      <c r="Q6366" s="16">
        <v>0</v>
      </c>
      <c r="R6366" s="16">
        <f>Q6366*16.876/100</f>
        <v>0</v>
      </c>
      <c r="S6366" s="17">
        <f t="shared" si="693"/>
        <v>0</v>
      </c>
      <c r="T6366" s="16">
        <v>0</v>
      </c>
      <c r="U6366" s="18">
        <f t="shared" si="694"/>
        <v>0</v>
      </c>
      <c r="V6366" s="18">
        <f t="shared" si="695"/>
        <v>0</v>
      </c>
      <c r="W6366" s="18">
        <f t="shared" si="696"/>
        <v>0</v>
      </c>
      <c r="X6366" s="27"/>
      <c r="Y6366" s="19">
        <f t="shared" si="697"/>
        <v>0</v>
      </c>
      <c r="Z6366" s="18">
        <f t="shared" si="698"/>
        <v>0</v>
      </c>
      <c r="AA6366" s="12">
        <v>133</v>
      </c>
      <c r="AB6366" s="12">
        <v>4798.91</v>
      </c>
      <c r="AC6366" s="28">
        <f>+I6366+Y6366-Z6366</f>
        <v>29.44</v>
      </c>
      <c r="AD6366" s="20">
        <f t="shared" si="699"/>
        <v>0</v>
      </c>
      <c r="AE6366">
        <v>0</v>
      </c>
    </row>
    <row r="6367" spans="1:31" x14ac:dyDescent="0.25">
      <c r="A6367" s="9">
        <v>45322</v>
      </c>
      <c r="B6367" s="10" t="s">
        <v>116</v>
      </c>
      <c r="C6367" s="10" t="s">
        <v>28</v>
      </c>
      <c r="D6367" s="10" t="s">
        <v>29</v>
      </c>
      <c r="E6367" s="10" t="s">
        <v>30</v>
      </c>
      <c r="F6367" s="10"/>
      <c r="G6367" s="10">
        <v>0</v>
      </c>
      <c r="H6367" s="11">
        <f>SUMIFS(AA:AA,$A:$A,EOMONTH($A6367,-1),$B:$B,$B6367)</f>
        <v>370</v>
      </c>
      <c r="I6367" s="63">
        <f>ROUND(SUMIFS(AC:AC,$A:$A,EOMONTH($A6367,-1),$B:$B,$B6367),2)</f>
        <v>0</v>
      </c>
      <c r="J6367" s="11">
        <f>SUMIFS(AB:AB,$A:$A,EOMONTH($A6367,-1),$B:$B,$B6367)</f>
        <v>2121.6</v>
      </c>
      <c r="K6367" s="13">
        <v>0</v>
      </c>
      <c r="L6367" s="25">
        <v>0</v>
      </c>
      <c r="M6367" s="15">
        <v>0</v>
      </c>
      <c r="N6367" s="14">
        <v>0</v>
      </c>
      <c r="O6367" s="16">
        <v>0</v>
      </c>
      <c r="P6367" s="16">
        <v>0</v>
      </c>
      <c r="Q6367" s="16">
        <v>0</v>
      </c>
      <c r="R6367" s="16">
        <f>Q6367*16.876/100</f>
        <v>0</v>
      </c>
      <c r="S6367" s="17">
        <f t="shared" si="693"/>
        <v>0</v>
      </c>
      <c r="T6367" s="16">
        <v>0</v>
      </c>
      <c r="U6367" s="18">
        <f t="shared" si="694"/>
        <v>0</v>
      </c>
      <c r="V6367" s="18">
        <f t="shared" si="695"/>
        <v>0</v>
      </c>
      <c r="W6367" s="18">
        <f t="shared" si="696"/>
        <v>0</v>
      </c>
      <c r="X6367" s="27"/>
      <c r="Y6367" s="19">
        <f t="shared" si="697"/>
        <v>0</v>
      </c>
      <c r="Z6367" s="18">
        <f t="shared" si="698"/>
        <v>0</v>
      </c>
      <c r="AA6367" s="12">
        <v>370</v>
      </c>
      <c r="AB6367" s="12">
        <v>2121.6</v>
      </c>
      <c r="AC6367" s="28">
        <f>+I6367+Y6367-Z6367</f>
        <v>0</v>
      </c>
      <c r="AD6367" s="20">
        <f t="shared" si="699"/>
        <v>0</v>
      </c>
      <c r="AE6367">
        <v>0</v>
      </c>
    </row>
    <row r="6368" spans="1:31" x14ac:dyDescent="0.25">
      <c r="A6368" s="9">
        <v>45322</v>
      </c>
      <c r="B6368" s="10" t="s">
        <v>117</v>
      </c>
      <c r="C6368" s="10" t="s">
        <v>28</v>
      </c>
      <c r="D6368" s="10" t="s">
        <v>29</v>
      </c>
      <c r="E6368" s="10" t="s">
        <v>30</v>
      </c>
      <c r="F6368" s="10"/>
      <c r="G6368" s="10">
        <v>0</v>
      </c>
      <c r="H6368" s="11">
        <f>SUMIFS(AA:AA,$A:$A,EOMONTH($A6368,-1),$B:$B,$B6368)</f>
        <v>3</v>
      </c>
      <c r="I6368" s="63">
        <f>ROUND(SUMIFS(AC:AC,$A:$A,EOMONTH($A6368,-1),$B:$B,$B6368),2)</f>
        <v>0.05</v>
      </c>
      <c r="J6368" s="11">
        <f>SUMIFS(AB:AB,$A:$A,EOMONTH($A6368,-1),$B:$B,$B6368)</f>
        <v>0</v>
      </c>
      <c r="K6368" s="13">
        <v>0</v>
      </c>
      <c r="L6368" s="25">
        <v>0</v>
      </c>
      <c r="M6368" s="15">
        <v>0</v>
      </c>
      <c r="N6368" s="14">
        <v>0</v>
      </c>
      <c r="O6368" s="16">
        <v>0</v>
      </c>
      <c r="P6368" s="16">
        <v>0</v>
      </c>
      <c r="Q6368" s="16">
        <v>0</v>
      </c>
      <c r="R6368" s="16">
        <f>Q6368*16.876/100</f>
        <v>0</v>
      </c>
      <c r="S6368" s="17">
        <f t="shared" si="693"/>
        <v>0</v>
      </c>
      <c r="T6368" s="16">
        <v>0</v>
      </c>
      <c r="U6368" s="18">
        <f t="shared" si="694"/>
        <v>0</v>
      </c>
      <c r="V6368" s="18">
        <f t="shared" si="695"/>
        <v>0</v>
      </c>
      <c r="W6368" s="18">
        <f t="shared" si="696"/>
        <v>0</v>
      </c>
      <c r="X6368" s="27"/>
      <c r="Y6368" s="19">
        <f t="shared" si="697"/>
        <v>0</v>
      </c>
      <c r="Z6368" s="18">
        <f t="shared" si="698"/>
        <v>0</v>
      </c>
      <c r="AA6368" s="12">
        <v>3</v>
      </c>
      <c r="AB6368" s="12">
        <v>0</v>
      </c>
      <c r="AC6368" s="28">
        <f>+I6368+Y6368-Z6368</f>
        <v>0.05</v>
      </c>
      <c r="AD6368" s="20">
        <f t="shared" si="699"/>
        <v>0</v>
      </c>
      <c r="AE6368">
        <v>0</v>
      </c>
    </row>
    <row r="6369" spans="1:31" x14ac:dyDescent="0.25">
      <c r="A6369" s="9">
        <v>45322</v>
      </c>
      <c r="B6369" s="10" t="s">
        <v>118</v>
      </c>
      <c r="C6369" s="10" t="s">
        <v>28</v>
      </c>
      <c r="D6369" s="10" t="s">
        <v>29</v>
      </c>
      <c r="E6369" s="10" t="s">
        <v>30</v>
      </c>
      <c r="F6369" s="10"/>
      <c r="G6369" s="10">
        <v>0</v>
      </c>
      <c r="H6369" s="11">
        <f>SUMIFS(AA:AA,$A:$A,EOMONTH($A6369,-1),$B:$B,$B6369)</f>
        <v>1015</v>
      </c>
      <c r="I6369" s="63">
        <f>ROUND(SUMIFS(AC:AC,$A:$A,EOMONTH($A6369,-1),$B:$B,$B6369),2)</f>
        <v>90.93</v>
      </c>
      <c r="J6369" s="11">
        <f>SUMIFS(AB:AB,$A:$A,EOMONTH($A6369,-1),$B:$B,$B6369)</f>
        <v>5253.33</v>
      </c>
      <c r="K6369" s="13">
        <v>0</v>
      </c>
      <c r="L6369" s="25">
        <v>0</v>
      </c>
      <c r="M6369" s="15">
        <v>1016</v>
      </c>
      <c r="N6369" s="14">
        <v>6390.63</v>
      </c>
      <c r="O6369" s="16">
        <v>0</v>
      </c>
      <c r="P6369" s="16">
        <v>0</v>
      </c>
      <c r="Q6369" s="16">
        <v>559</v>
      </c>
      <c r="R6369" s="16">
        <f>Q6369*16.876/100</f>
        <v>94.336840000000009</v>
      </c>
      <c r="S6369" s="17">
        <f t="shared" si="693"/>
        <v>653.33684000000005</v>
      </c>
      <c r="T6369" s="16">
        <v>3516.11</v>
      </c>
      <c r="U6369" s="18">
        <f t="shared" si="694"/>
        <v>0</v>
      </c>
      <c r="V6369" s="18">
        <f t="shared" si="695"/>
        <v>0</v>
      </c>
      <c r="W6369" s="18">
        <f t="shared" si="696"/>
        <v>0</v>
      </c>
      <c r="X6369" s="27"/>
      <c r="Y6369" s="19">
        <f t="shared" si="697"/>
        <v>0</v>
      </c>
      <c r="Z6369" s="18">
        <f t="shared" si="698"/>
        <v>0</v>
      </c>
      <c r="AA6369" s="12">
        <v>1472</v>
      </c>
      <c r="AB6369" s="12">
        <v>8127.86</v>
      </c>
      <c r="AC6369" s="28">
        <f>+I6369+Y6369-Z6369</f>
        <v>90.93</v>
      </c>
      <c r="AD6369" s="20">
        <f t="shared" si="699"/>
        <v>0</v>
      </c>
      <c r="AE6369">
        <v>0</v>
      </c>
    </row>
    <row r="6370" spans="1:31" x14ac:dyDescent="0.25">
      <c r="A6370" s="9">
        <v>45322</v>
      </c>
      <c r="B6370" s="10" t="s">
        <v>119</v>
      </c>
      <c r="C6370" s="10" t="s">
        <v>28</v>
      </c>
      <c r="D6370" s="10" t="s">
        <v>29</v>
      </c>
      <c r="E6370" s="10" t="s">
        <v>30</v>
      </c>
      <c r="F6370" s="10"/>
      <c r="G6370" s="10">
        <v>0</v>
      </c>
      <c r="H6370" s="11">
        <f>SUMIFS(AA:AA,$A:$A,EOMONTH($A6370,-1),$B:$B,$B6370)</f>
        <v>946</v>
      </c>
      <c r="I6370" s="63">
        <f>ROUND(SUMIFS(AC:AC,$A:$A,EOMONTH($A6370,-1),$B:$B,$B6370),2)</f>
        <v>11.02</v>
      </c>
      <c r="J6370" s="11">
        <f>SUMIFS(AB:AB,$A:$A,EOMONTH($A6370,-1),$B:$B,$B6370)</f>
        <v>5002.38</v>
      </c>
      <c r="K6370" s="13">
        <v>0</v>
      </c>
      <c r="L6370" s="25">
        <v>0</v>
      </c>
      <c r="M6370" s="15">
        <v>0</v>
      </c>
      <c r="N6370" s="14">
        <v>0</v>
      </c>
      <c r="O6370" s="16">
        <v>0</v>
      </c>
      <c r="P6370" s="16">
        <v>0</v>
      </c>
      <c r="Q6370" s="16">
        <v>0</v>
      </c>
      <c r="R6370" s="16">
        <f>Q6370*16.876/100</f>
        <v>0</v>
      </c>
      <c r="S6370" s="17">
        <f t="shared" si="693"/>
        <v>0</v>
      </c>
      <c r="T6370" s="16">
        <v>0</v>
      </c>
      <c r="U6370" s="18">
        <f t="shared" si="694"/>
        <v>0</v>
      </c>
      <c r="V6370" s="18">
        <f t="shared" si="695"/>
        <v>0</v>
      </c>
      <c r="W6370" s="18">
        <f t="shared" si="696"/>
        <v>0</v>
      </c>
      <c r="X6370" s="27"/>
      <c r="Y6370" s="19">
        <f t="shared" si="697"/>
        <v>0</v>
      </c>
      <c r="Z6370" s="18">
        <f t="shared" si="698"/>
        <v>0</v>
      </c>
      <c r="AA6370" s="12">
        <v>946</v>
      </c>
      <c r="AB6370" s="12">
        <v>5002.38</v>
      </c>
      <c r="AC6370" s="28">
        <f>+I6370+Y6370-Z6370</f>
        <v>11.02</v>
      </c>
      <c r="AD6370" s="20">
        <f t="shared" si="699"/>
        <v>0</v>
      </c>
      <c r="AE6370">
        <v>0</v>
      </c>
    </row>
    <row r="6371" spans="1:31" x14ac:dyDescent="0.25">
      <c r="A6371" s="9">
        <v>45322</v>
      </c>
      <c r="B6371" s="10" t="s">
        <v>120</v>
      </c>
      <c r="C6371" s="10" t="s">
        <v>28</v>
      </c>
      <c r="D6371" s="10" t="s">
        <v>29</v>
      </c>
      <c r="E6371" s="10" t="s">
        <v>30</v>
      </c>
      <c r="F6371" s="10"/>
      <c r="G6371" s="10">
        <v>0</v>
      </c>
      <c r="H6371" s="11">
        <f>SUMIFS(AA:AA,$A:$A,EOMONTH($A6371,-1),$B:$B,$B6371)</f>
        <v>810</v>
      </c>
      <c r="I6371" s="63">
        <f>ROUND(SUMIFS(AC:AC,$A:$A,EOMONTH($A6371,-1),$B:$B,$B6371),2)</f>
        <v>2.71</v>
      </c>
      <c r="J6371" s="11">
        <f>SUMIFS(AB:AB,$A:$A,EOMONTH($A6371,-1),$B:$B,$B6371)</f>
        <v>4683.74</v>
      </c>
      <c r="K6371" s="13">
        <v>0</v>
      </c>
      <c r="L6371" s="25">
        <v>0</v>
      </c>
      <c r="M6371" s="15">
        <v>0</v>
      </c>
      <c r="N6371" s="14">
        <v>0</v>
      </c>
      <c r="O6371" s="16">
        <v>0</v>
      </c>
      <c r="P6371" s="16">
        <v>0</v>
      </c>
      <c r="Q6371" s="16">
        <v>0</v>
      </c>
      <c r="R6371" s="16">
        <f>Q6371*16.876/100</f>
        <v>0</v>
      </c>
      <c r="S6371" s="17">
        <f t="shared" si="693"/>
        <v>0</v>
      </c>
      <c r="T6371" s="16">
        <v>0</v>
      </c>
      <c r="U6371" s="18">
        <f t="shared" si="694"/>
        <v>0</v>
      </c>
      <c r="V6371" s="18">
        <f t="shared" si="695"/>
        <v>0</v>
      </c>
      <c r="W6371" s="18">
        <f t="shared" si="696"/>
        <v>0</v>
      </c>
      <c r="X6371" s="27"/>
      <c r="Y6371" s="19">
        <f t="shared" si="697"/>
        <v>0</v>
      </c>
      <c r="Z6371" s="18">
        <f t="shared" si="698"/>
        <v>0</v>
      </c>
      <c r="AA6371" s="12">
        <v>810</v>
      </c>
      <c r="AB6371" s="12">
        <v>4683.74</v>
      </c>
      <c r="AC6371" s="28">
        <f>+I6371+Y6371-Z6371</f>
        <v>2.71</v>
      </c>
      <c r="AD6371" s="20">
        <f t="shared" si="699"/>
        <v>0</v>
      </c>
      <c r="AE6371">
        <v>0</v>
      </c>
    </row>
    <row r="6372" spans="1:31" x14ac:dyDescent="0.25">
      <c r="A6372" s="9">
        <v>45322</v>
      </c>
      <c r="B6372" s="10" t="s">
        <v>121</v>
      </c>
      <c r="C6372" s="10" t="s">
        <v>28</v>
      </c>
      <c r="D6372" s="10" t="s">
        <v>29</v>
      </c>
      <c r="E6372" s="10" t="s">
        <v>30</v>
      </c>
      <c r="F6372" s="10"/>
      <c r="G6372" s="10">
        <v>0</v>
      </c>
      <c r="H6372" s="11">
        <f>SUMIFS(AA:AA,$A:$A,EOMONTH($A6372,-1),$B:$B,$B6372)</f>
        <v>810</v>
      </c>
      <c r="I6372" s="63">
        <f>ROUND(SUMIFS(AC:AC,$A:$A,EOMONTH($A6372,-1),$B:$B,$B6372),2)</f>
        <v>36.57</v>
      </c>
      <c r="J6372" s="11">
        <f>SUMIFS(AB:AB,$A:$A,EOMONTH($A6372,-1),$B:$B,$B6372)</f>
        <v>4226.66</v>
      </c>
      <c r="K6372" s="13">
        <v>0</v>
      </c>
      <c r="L6372" s="25">
        <v>0</v>
      </c>
      <c r="M6372" s="15">
        <v>0</v>
      </c>
      <c r="N6372" s="14">
        <v>0</v>
      </c>
      <c r="O6372" s="16">
        <v>0</v>
      </c>
      <c r="P6372" s="16">
        <v>0</v>
      </c>
      <c r="Q6372" s="16">
        <v>0</v>
      </c>
      <c r="R6372" s="16">
        <f>Q6372*16.876/100</f>
        <v>0</v>
      </c>
      <c r="S6372" s="17">
        <f t="shared" si="693"/>
        <v>0</v>
      </c>
      <c r="T6372" s="16">
        <v>0</v>
      </c>
      <c r="U6372" s="18">
        <f t="shared" si="694"/>
        <v>0</v>
      </c>
      <c r="V6372" s="18">
        <f t="shared" si="695"/>
        <v>0</v>
      </c>
      <c r="W6372" s="18">
        <f t="shared" si="696"/>
        <v>0</v>
      </c>
      <c r="X6372" s="27"/>
      <c r="Y6372" s="19">
        <f t="shared" si="697"/>
        <v>0</v>
      </c>
      <c r="Z6372" s="18">
        <f t="shared" si="698"/>
        <v>0</v>
      </c>
      <c r="AA6372" s="12">
        <v>810</v>
      </c>
      <c r="AB6372" s="12">
        <v>4226.66</v>
      </c>
      <c r="AC6372" s="28">
        <f>+I6372+Y6372-Z6372</f>
        <v>36.57</v>
      </c>
      <c r="AD6372" s="20">
        <f t="shared" si="699"/>
        <v>0</v>
      </c>
      <c r="AE6372">
        <v>0</v>
      </c>
    </row>
    <row r="6373" spans="1:31" x14ac:dyDescent="0.25">
      <c r="A6373" s="9">
        <v>45322</v>
      </c>
      <c r="B6373" s="10" t="s">
        <v>122</v>
      </c>
      <c r="C6373" s="10" t="s">
        <v>28</v>
      </c>
      <c r="D6373" s="10" t="s">
        <v>29</v>
      </c>
      <c r="E6373" s="10" t="s">
        <v>30</v>
      </c>
      <c r="F6373" s="10"/>
      <c r="G6373" s="10">
        <v>0</v>
      </c>
      <c r="H6373" s="11">
        <f>SUMIFS(AA:AA,$A:$A,EOMONTH($A6373,-1),$B:$B,$B6373)</f>
        <v>1865</v>
      </c>
      <c r="I6373" s="63">
        <f>ROUND(SUMIFS(AC:AC,$A:$A,EOMONTH($A6373,-1),$B:$B,$B6373),2)</f>
        <v>65.02</v>
      </c>
      <c r="J6373" s="11">
        <f>SUMIFS(AB:AB,$A:$A,EOMONTH($A6373,-1),$B:$B,$B6373)</f>
        <v>10172.629999999999</v>
      </c>
      <c r="K6373" s="13">
        <v>0</v>
      </c>
      <c r="L6373" s="25">
        <v>0</v>
      </c>
      <c r="M6373" s="15">
        <v>0</v>
      </c>
      <c r="N6373" s="14">
        <v>0</v>
      </c>
      <c r="O6373" s="16">
        <v>0</v>
      </c>
      <c r="P6373" s="16">
        <v>0</v>
      </c>
      <c r="Q6373" s="16">
        <v>126</v>
      </c>
      <c r="R6373" s="16">
        <f>Q6373*16.876/100</f>
        <v>21.263760000000001</v>
      </c>
      <c r="S6373" s="17">
        <f t="shared" si="693"/>
        <v>147.26375999999999</v>
      </c>
      <c r="T6373" s="16">
        <v>0</v>
      </c>
      <c r="U6373" s="18">
        <f t="shared" si="694"/>
        <v>0</v>
      </c>
      <c r="V6373" s="18">
        <f t="shared" si="695"/>
        <v>0</v>
      </c>
      <c r="W6373" s="18">
        <f t="shared" si="696"/>
        <v>0</v>
      </c>
      <c r="X6373" s="27"/>
      <c r="Y6373" s="19">
        <f t="shared" si="697"/>
        <v>0</v>
      </c>
      <c r="Z6373" s="18">
        <f t="shared" si="698"/>
        <v>0</v>
      </c>
      <c r="AA6373" s="12">
        <v>1739</v>
      </c>
      <c r="AB6373" s="12">
        <v>10172.629999999999</v>
      </c>
      <c r="AC6373" s="28">
        <f>+I6373+Y6373-Z6373</f>
        <v>65.02</v>
      </c>
      <c r="AD6373" s="20">
        <f t="shared" si="699"/>
        <v>0</v>
      </c>
      <c r="AE6373">
        <v>0</v>
      </c>
    </row>
    <row r="6374" spans="1:31" x14ac:dyDescent="0.25">
      <c r="A6374" s="9">
        <v>45322</v>
      </c>
      <c r="B6374" s="10" t="s">
        <v>123</v>
      </c>
      <c r="C6374" s="10" t="s">
        <v>28</v>
      </c>
      <c r="D6374" s="10" t="s">
        <v>29</v>
      </c>
      <c r="E6374" s="10" t="s">
        <v>30</v>
      </c>
      <c r="F6374" s="10"/>
      <c r="G6374" s="10">
        <v>0</v>
      </c>
      <c r="H6374" s="11">
        <f>SUMIFS(AA:AA,$A:$A,EOMONTH($A6374,-1),$B:$B,$B6374)</f>
        <v>56</v>
      </c>
      <c r="I6374" s="63">
        <f>ROUND(SUMIFS(AC:AC,$A:$A,EOMONTH($A6374,-1),$B:$B,$B6374),2)</f>
        <v>48.72</v>
      </c>
      <c r="J6374" s="11">
        <f>SUMIFS(AB:AB,$A:$A,EOMONTH($A6374,-1),$B:$B,$B6374)</f>
        <v>828.89</v>
      </c>
      <c r="K6374" s="13">
        <v>0</v>
      </c>
      <c r="L6374" s="25">
        <v>0</v>
      </c>
      <c r="M6374" s="15">
        <v>0</v>
      </c>
      <c r="N6374" s="14">
        <v>0</v>
      </c>
      <c r="O6374" s="16">
        <v>0</v>
      </c>
      <c r="P6374" s="16">
        <v>0</v>
      </c>
      <c r="Q6374" s="16">
        <v>0</v>
      </c>
      <c r="R6374" s="16">
        <f>Q6374*16.876/100</f>
        <v>0</v>
      </c>
      <c r="S6374" s="17">
        <f t="shared" si="693"/>
        <v>0</v>
      </c>
      <c r="T6374" s="16">
        <v>0</v>
      </c>
      <c r="U6374" s="18">
        <f t="shared" si="694"/>
        <v>0</v>
      </c>
      <c r="V6374" s="18">
        <f t="shared" si="695"/>
        <v>0</v>
      </c>
      <c r="W6374" s="18">
        <f t="shared" si="696"/>
        <v>0</v>
      </c>
      <c r="X6374" s="27"/>
      <c r="Y6374" s="19">
        <f t="shared" si="697"/>
        <v>0</v>
      </c>
      <c r="Z6374" s="18">
        <f t="shared" si="698"/>
        <v>0</v>
      </c>
      <c r="AA6374" s="12">
        <v>56</v>
      </c>
      <c r="AB6374" s="12">
        <v>828.89</v>
      </c>
      <c r="AC6374" s="28">
        <f>+I6374+Y6374-Z6374</f>
        <v>48.72</v>
      </c>
      <c r="AD6374" s="20">
        <f t="shared" si="699"/>
        <v>0</v>
      </c>
      <c r="AE6374">
        <v>0</v>
      </c>
    </row>
    <row r="6375" spans="1:31" x14ac:dyDescent="0.25">
      <c r="A6375" s="9">
        <v>45322</v>
      </c>
      <c r="B6375" s="10" t="s">
        <v>714</v>
      </c>
      <c r="C6375" s="10" t="s">
        <v>28</v>
      </c>
      <c r="D6375" s="10" t="s">
        <v>29</v>
      </c>
      <c r="E6375" s="10" t="s">
        <v>30</v>
      </c>
      <c r="F6375" s="10"/>
      <c r="G6375" s="10">
        <v>0</v>
      </c>
      <c r="H6375" s="11">
        <f>SUMIFS(AA:AA,$A:$A,EOMONTH($A6375,-1),$B:$B,$B6375)</f>
        <v>-10</v>
      </c>
      <c r="I6375" s="63">
        <f>ROUND(SUMIFS(AC:AC,$A:$A,EOMONTH($A6375,-1),$B:$B,$B6375),2)</f>
        <v>0</v>
      </c>
      <c r="J6375" s="11">
        <f>SUMIFS(AB:AB,$A:$A,EOMONTH($A6375,-1),$B:$B,$B6375)</f>
        <v>-152.11000000000001</v>
      </c>
      <c r="K6375" s="13">
        <v>0</v>
      </c>
      <c r="L6375" s="25">
        <v>0</v>
      </c>
      <c r="M6375" s="15">
        <v>0</v>
      </c>
      <c r="N6375" s="14">
        <v>0</v>
      </c>
      <c r="O6375" s="16">
        <v>0</v>
      </c>
      <c r="P6375" s="16">
        <v>0</v>
      </c>
      <c r="Q6375" s="16">
        <v>0</v>
      </c>
      <c r="R6375" s="16">
        <f>Q6375*16.876/100</f>
        <v>0</v>
      </c>
      <c r="S6375" s="17">
        <f t="shared" si="693"/>
        <v>0</v>
      </c>
      <c r="T6375" s="16">
        <v>0</v>
      </c>
      <c r="U6375" s="18">
        <f t="shared" si="694"/>
        <v>0</v>
      </c>
      <c r="V6375" s="18">
        <f t="shared" si="695"/>
        <v>0</v>
      </c>
      <c r="W6375" s="18">
        <f t="shared" si="696"/>
        <v>0</v>
      </c>
      <c r="X6375" s="27"/>
      <c r="Y6375" s="19">
        <f t="shared" si="697"/>
        <v>0</v>
      </c>
      <c r="Z6375" s="18">
        <f t="shared" si="698"/>
        <v>0</v>
      </c>
      <c r="AA6375" s="12">
        <v>-10</v>
      </c>
      <c r="AB6375" s="12">
        <v>-152.11000000000001</v>
      </c>
      <c r="AC6375" s="28">
        <f>+I6375+Y6375-Z6375</f>
        <v>0</v>
      </c>
      <c r="AD6375" s="20">
        <f t="shared" si="699"/>
        <v>0</v>
      </c>
      <c r="AE6375">
        <v>0</v>
      </c>
    </row>
    <row r="6376" spans="1:31" x14ac:dyDescent="0.25">
      <c r="A6376" s="9">
        <v>45322</v>
      </c>
      <c r="B6376" s="10" t="s">
        <v>715</v>
      </c>
      <c r="C6376" s="10" t="s">
        <v>28</v>
      </c>
      <c r="D6376" s="10" t="s">
        <v>29</v>
      </c>
      <c r="E6376" s="10" t="s">
        <v>30</v>
      </c>
      <c r="F6376" s="10"/>
      <c r="G6376" s="10">
        <v>0</v>
      </c>
      <c r="H6376" s="11">
        <f>SUMIFS(AA:AA,$A:$A,EOMONTH($A6376,-1),$B:$B,$B6376)</f>
        <v>38</v>
      </c>
      <c r="I6376" s="63">
        <f>ROUND(SUMIFS(AC:AC,$A:$A,EOMONTH($A6376,-1),$B:$B,$B6376),2)</f>
        <v>0</v>
      </c>
      <c r="J6376" s="11">
        <f>SUMIFS(AB:AB,$A:$A,EOMONTH($A6376,-1),$B:$B,$B6376)</f>
        <v>580.41</v>
      </c>
      <c r="K6376" s="13">
        <v>0</v>
      </c>
      <c r="L6376" s="25">
        <v>0</v>
      </c>
      <c r="M6376" s="15">
        <v>0</v>
      </c>
      <c r="N6376" s="14">
        <v>0</v>
      </c>
      <c r="O6376" s="16">
        <v>0</v>
      </c>
      <c r="P6376" s="16">
        <v>0</v>
      </c>
      <c r="Q6376" s="16">
        <v>0</v>
      </c>
      <c r="R6376" s="16">
        <f>Q6376*16.876/100</f>
        <v>0</v>
      </c>
      <c r="S6376" s="17">
        <f t="shared" si="693"/>
        <v>0</v>
      </c>
      <c r="T6376" s="16">
        <v>0</v>
      </c>
      <c r="U6376" s="18">
        <f t="shared" si="694"/>
        <v>0</v>
      </c>
      <c r="V6376" s="18">
        <f t="shared" si="695"/>
        <v>0</v>
      </c>
      <c r="W6376" s="18">
        <f t="shared" si="696"/>
        <v>0</v>
      </c>
      <c r="X6376" s="27"/>
      <c r="Y6376" s="19">
        <f t="shared" si="697"/>
        <v>0</v>
      </c>
      <c r="Z6376" s="18">
        <f t="shared" si="698"/>
        <v>0</v>
      </c>
      <c r="AA6376" s="12">
        <v>38</v>
      </c>
      <c r="AB6376" s="12">
        <v>580.41</v>
      </c>
      <c r="AC6376" s="28">
        <f>+I6376+Y6376-Z6376</f>
        <v>0</v>
      </c>
      <c r="AD6376" s="20">
        <f t="shared" si="699"/>
        <v>0</v>
      </c>
      <c r="AE6376">
        <v>0</v>
      </c>
    </row>
    <row r="6377" spans="1:31" x14ac:dyDescent="0.25">
      <c r="A6377" s="9">
        <v>45322</v>
      </c>
      <c r="B6377" s="10" t="s">
        <v>124</v>
      </c>
      <c r="C6377" s="10" t="s">
        <v>28</v>
      </c>
      <c r="D6377" s="10" t="s">
        <v>29</v>
      </c>
      <c r="E6377" s="10" t="s">
        <v>30</v>
      </c>
      <c r="F6377" s="10"/>
      <c r="G6377" s="10">
        <v>0</v>
      </c>
      <c r="H6377" s="11">
        <f>SUMIFS(AA:AA,$A:$A,EOMONTH($A6377,-1),$B:$B,$B6377)</f>
        <v>372</v>
      </c>
      <c r="I6377" s="63">
        <f>ROUND(SUMIFS(AC:AC,$A:$A,EOMONTH($A6377,-1),$B:$B,$B6377),2)</f>
        <v>6</v>
      </c>
      <c r="J6377" s="11">
        <f>SUMIFS(AB:AB,$A:$A,EOMONTH($A6377,-1),$B:$B,$B6377)</f>
        <v>5471.81</v>
      </c>
      <c r="K6377" s="13">
        <v>0</v>
      </c>
      <c r="L6377" s="25">
        <v>0</v>
      </c>
      <c r="M6377" s="15">
        <v>0</v>
      </c>
      <c r="N6377" s="14">
        <v>0</v>
      </c>
      <c r="O6377" s="16">
        <v>0</v>
      </c>
      <c r="P6377" s="16">
        <v>0</v>
      </c>
      <c r="Q6377" s="16">
        <v>0</v>
      </c>
      <c r="R6377" s="16">
        <f>Q6377*16.876/100</f>
        <v>0</v>
      </c>
      <c r="S6377" s="17">
        <f t="shared" si="693"/>
        <v>0</v>
      </c>
      <c r="T6377" s="16">
        <v>0</v>
      </c>
      <c r="U6377" s="18">
        <f t="shared" si="694"/>
        <v>0</v>
      </c>
      <c r="V6377" s="18">
        <f t="shared" si="695"/>
        <v>0</v>
      </c>
      <c r="W6377" s="18">
        <f t="shared" si="696"/>
        <v>0</v>
      </c>
      <c r="X6377" s="27"/>
      <c r="Y6377" s="19">
        <f t="shared" si="697"/>
        <v>0</v>
      </c>
      <c r="Z6377" s="18">
        <f t="shared" si="698"/>
        <v>0</v>
      </c>
      <c r="AA6377" s="12">
        <v>372</v>
      </c>
      <c r="AB6377" s="12">
        <v>5471.81</v>
      </c>
      <c r="AC6377" s="28">
        <f>+I6377+Y6377-Z6377</f>
        <v>6</v>
      </c>
      <c r="AD6377" s="20">
        <f t="shared" si="699"/>
        <v>0</v>
      </c>
      <c r="AE6377">
        <v>0</v>
      </c>
    </row>
    <row r="6378" spans="1:31" x14ac:dyDescent="0.25">
      <c r="A6378" s="9">
        <v>45322</v>
      </c>
      <c r="B6378" s="10" t="s">
        <v>125</v>
      </c>
      <c r="C6378" s="10" t="s">
        <v>28</v>
      </c>
      <c r="D6378" s="10" t="s">
        <v>29</v>
      </c>
      <c r="E6378" s="10" t="s">
        <v>30</v>
      </c>
      <c r="F6378" s="10"/>
      <c r="G6378" s="10">
        <v>0</v>
      </c>
      <c r="H6378" s="11">
        <f>SUMIFS(AA:AA,$A:$A,EOMONTH($A6378,-1),$B:$B,$B6378)</f>
        <v>326</v>
      </c>
      <c r="I6378" s="63">
        <f>ROUND(SUMIFS(AC:AC,$A:$A,EOMONTH($A6378,-1),$B:$B,$B6378),2)</f>
        <v>3.79</v>
      </c>
      <c r="J6378" s="11">
        <f>SUMIFS(AB:AB,$A:$A,EOMONTH($A6378,-1),$B:$B,$B6378)</f>
        <v>8876.11</v>
      </c>
      <c r="K6378" s="13">
        <v>0</v>
      </c>
      <c r="L6378" s="25">
        <v>0</v>
      </c>
      <c r="M6378" s="15">
        <v>0</v>
      </c>
      <c r="N6378" s="14">
        <v>0</v>
      </c>
      <c r="O6378" s="16">
        <v>0</v>
      </c>
      <c r="P6378" s="16">
        <v>0</v>
      </c>
      <c r="Q6378" s="16">
        <v>0</v>
      </c>
      <c r="R6378" s="16">
        <f>Q6378*16.876/100</f>
        <v>0</v>
      </c>
      <c r="S6378" s="17">
        <f t="shared" si="693"/>
        <v>0</v>
      </c>
      <c r="T6378" s="16">
        <v>0</v>
      </c>
      <c r="U6378" s="18">
        <f t="shared" si="694"/>
        <v>0</v>
      </c>
      <c r="V6378" s="18">
        <f t="shared" si="695"/>
        <v>0</v>
      </c>
      <c r="W6378" s="18">
        <f t="shared" si="696"/>
        <v>0</v>
      </c>
      <c r="X6378" s="27"/>
      <c r="Y6378" s="19">
        <f t="shared" si="697"/>
        <v>0</v>
      </c>
      <c r="Z6378" s="18">
        <f t="shared" si="698"/>
        <v>0</v>
      </c>
      <c r="AA6378" s="12">
        <v>326</v>
      </c>
      <c r="AB6378" s="12">
        <v>8876.11</v>
      </c>
      <c r="AC6378" s="28">
        <f>+I6378+Y6378-Z6378</f>
        <v>3.79</v>
      </c>
      <c r="AD6378" s="20">
        <f t="shared" si="699"/>
        <v>0</v>
      </c>
      <c r="AE6378">
        <v>0</v>
      </c>
    </row>
    <row r="6379" spans="1:31" x14ac:dyDescent="0.25">
      <c r="A6379" s="9">
        <v>45322</v>
      </c>
      <c r="B6379" s="10" t="s">
        <v>740</v>
      </c>
      <c r="C6379" s="10" t="s">
        <v>28</v>
      </c>
      <c r="D6379" s="10" t="s">
        <v>29</v>
      </c>
      <c r="E6379" s="10" t="s">
        <v>30</v>
      </c>
      <c r="F6379" s="10"/>
      <c r="G6379" s="10">
        <v>0</v>
      </c>
      <c r="H6379" s="11">
        <f>SUMIFS(AA:AA,$A:$A,EOMONTH($A6379,-1),$B:$B,$B6379)</f>
        <v>324</v>
      </c>
      <c r="I6379" s="63">
        <f>ROUND(SUMIFS(AC:AC,$A:$A,EOMONTH($A6379,-1),$B:$B,$B6379),2)</f>
        <v>0</v>
      </c>
      <c r="J6379" s="11">
        <f>SUMIFS(AB:AB,$A:$A,EOMONTH($A6379,-1),$B:$B,$B6379)</f>
        <v>4664.8599999999997</v>
      </c>
      <c r="K6379" s="13">
        <v>0</v>
      </c>
      <c r="L6379" s="25">
        <v>0</v>
      </c>
      <c r="M6379" s="15">
        <v>2180</v>
      </c>
      <c r="N6379" s="14">
        <v>25727.74</v>
      </c>
      <c r="O6379" s="16">
        <v>0</v>
      </c>
      <c r="P6379" s="16">
        <v>0</v>
      </c>
      <c r="Q6379" s="16">
        <v>2100</v>
      </c>
      <c r="R6379" s="16">
        <f>Q6379*16.876/100</f>
        <v>354.39600000000007</v>
      </c>
      <c r="S6379" s="17">
        <f t="shared" si="693"/>
        <v>2454.3960000000002</v>
      </c>
      <c r="T6379" s="16">
        <v>25326</v>
      </c>
      <c r="U6379" s="18">
        <f t="shared" si="694"/>
        <v>0</v>
      </c>
      <c r="V6379" s="18">
        <f t="shared" si="695"/>
        <v>0</v>
      </c>
      <c r="W6379" s="18">
        <f t="shared" si="696"/>
        <v>0</v>
      </c>
      <c r="X6379" s="27"/>
      <c r="Y6379" s="19">
        <f t="shared" si="697"/>
        <v>0</v>
      </c>
      <c r="Z6379" s="18">
        <f t="shared" si="698"/>
        <v>0</v>
      </c>
      <c r="AA6379" s="12">
        <v>404</v>
      </c>
      <c r="AB6379" s="12">
        <v>5070.8</v>
      </c>
      <c r="AC6379" s="28">
        <f>+I6379+Y6379-Z6379</f>
        <v>0</v>
      </c>
      <c r="AD6379" s="20">
        <f t="shared" si="699"/>
        <v>0</v>
      </c>
      <c r="AE6379">
        <v>0</v>
      </c>
    </row>
    <row r="6380" spans="1:31" x14ac:dyDescent="0.25">
      <c r="A6380" s="9">
        <v>45322</v>
      </c>
      <c r="B6380" s="10" t="s">
        <v>126</v>
      </c>
      <c r="C6380" s="10" t="s">
        <v>28</v>
      </c>
      <c r="D6380" s="10" t="s">
        <v>29</v>
      </c>
      <c r="E6380" s="10" t="s">
        <v>30</v>
      </c>
      <c r="F6380" s="10"/>
      <c r="G6380" s="10">
        <v>0</v>
      </c>
      <c r="H6380" s="11">
        <f>SUMIFS(AA:AA,$A:$A,EOMONTH($A6380,-1),$B:$B,$B6380)</f>
        <v>349</v>
      </c>
      <c r="I6380" s="63">
        <f>ROUND(SUMIFS(AC:AC,$A:$A,EOMONTH($A6380,-1),$B:$B,$B6380),2)</f>
        <v>49.12</v>
      </c>
      <c r="J6380" s="11">
        <f>SUMIFS(AB:AB,$A:$A,EOMONTH($A6380,-1),$B:$B,$B6380)</f>
        <v>4980.33</v>
      </c>
      <c r="K6380" s="13">
        <v>0</v>
      </c>
      <c r="L6380" s="25">
        <v>0</v>
      </c>
      <c r="M6380" s="15">
        <v>0</v>
      </c>
      <c r="N6380" s="14">
        <v>0</v>
      </c>
      <c r="O6380" s="16">
        <v>0</v>
      </c>
      <c r="P6380" s="16">
        <v>0</v>
      </c>
      <c r="Q6380" s="16">
        <v>0</v>
      </c>
      <c r="R6380" s="16">
        <f>Q6380*16.876/100</f>
        <v>0</v>
      </c>
      <c r="S6380" s="17">
        <f t="shared" si="693"/>
        <v>0</v>
      </c>
      <c r="T6380" s="16">
        <v>0</v>
      </c>
      <c r="U6380" s="18">
        <f t="shared" si="694"/>
        <v>0</v>
      </c>
      <c r="V6380" s="18">
        <f t="shared" si="695"/>
        <v>0</v>
      </c>
      <c r="W6380" s="18">
        <f t="shared" si="696"/>
        <v>0</v>
      </c>
      <c r="X6380" s="27"/>
      <c r="Y6380" s="19">
        <f t="shared" si="697"/>
        <v>0</v>
      </c>
      <c r="Z6380" s="18">
        <f t="shared" si="698"/>
        <v>0</v>
      </c>
      <c r="AA6380" s="12">
        <v>349</v>
      </c>
      <c r="AB6380" s="12">
        <v>4980.33</v>
      </c>
      <c r="AC6380" s="28">
        <f>+I6380+Y6380-Z6380</f>
        <v>49.12</v>
      </c>
      <c r="AD6380" s="20">
        <f t="shared" si="699"/>
        <v>0</v>
      </c>
      <c r="AE6380">
        <v>0</v>
      </c>
    </row>
    <row r="6381" spans="1:31" x14ac:dyDescent="0.25">
      <c r="A6381" s="9">
        <v>45322</v>
      </c>
      <c r="B6381" s="10" t="s">
        <v>716</v>
      </c>
      <c r="C6381" s="10" t="s">
        <v>28</v>
      </c>
      <c r="D6381" s="10" t="s">
        <v>29</v>
      </c>
      <c r="E6381" s="10" t="s">
        <v>30</v>
      </c>
      <c r="F6381" s="10"/>
      <c r="G6381" s="10">
        <v>0</v>
      </c>
      <c r="H6381" s="11">
        <f>SUMIFS(AA:AA,$A:$A,EOMONTH($A6381,-1),$B:$B,$B6381)</f>
        <v>172</v>
      </c>
      <c r="I6381" s="63">
        <f>ROUND(SUMIFS(AC:AC,$A:$A,EOMONTH($A6381,-1),$B:$B,$B6381),2)</f>
        <v>0</v>
      </c>
      <c r="J6381" s="11">
        <f>SUMIFS(AB:AB,$A:$A,EOMONTH($A6381,-1),$B:$B,$B6381)</f>
        <v>2528.11</v>
      </c>
      <c r="K6381" s="13">
        <v>0</v>
      </c>
      <c r="L6381" s="25">
        <v>0</v>
      </c>
      <c r="M6381" s="15">
        <v>0</v>
      </c>
      <c r="N6381" s="14">
        <v>0</v>
      </c>
      <c r="O6381" s="16">
        <v>0</v>
      </c>
      <c r="P6381" s="16">
        <v>0</v>
      </c>
      <c r="Q6381" s="16">
        <v>0</v>
      </c>
      <c r="R6381" s="16">
        <f>Q6381*16.876/100</f>
        <v>0</v>
      </c>
      <c r="S6381" s="17">
        <f t="shared" si="693"/>
        <v>0</v>
      </c>
      <c r="T6381" s="16">
        <v>0</v>
      </c>
      <c r="U6381" s="18">
        <f t="shared" si="694"/>
        <v>0</v>
      </c>
      <c r="V6381" s="18">
        <f t="shared" si="695"/>
        <v>0</v>
      </c>
      <c r="W6381" s="18">
        <f t="shared" si="696"/>
        <v>0</v>
      </c>
      <c r="X6381" s="27"/>
      <c r="Y6381" s="19">
        <f t="shared" si="697"/>
        <v>0</v>
      </c>
      <c r="Z6381" s="18">
        <f t="shared" si="698"/>
        <v>0</v>
      </c>
      <c r="AA6381" s="12">
        <v>172</v>
      </c>
      <c r="AB6381" s="12">
        <v>2528.11</v>
      </c>
      <c r="AC6381" s="28">
        <f>+I6381+Y6381-Z6381</f>
        <v>0</v>
      </c>
      <c r="AD6381" s="20">
        <f t="shared" si="699"/>
        <v>0</v>
      </c>
      <c r="AE6381">
        <v>0</v>
      </c>
    </row>
    <row r="6382" spans="1:31" x14ac:dyDescent="0.25">
      <c r="A6382" s="9">
        <v>45322</v>
      </c>
      <c r="B6382" s="10" t="s">
        <v>774</v>
      </c>
      <c r="C6382" s="10" t="s">
        <v>105</v>
      </c>
      <c r="D6382" s="10" t="s">
        <v>29</v>
      </c>
      <c r="E6382" s="10" t="s">
        <v>30</v>
      </c>
      <c r="F6382" s="10"/>
      <c r="G6382" s="10">
        <v>0</v>
      </c>
      <c r="H6382" s="11">
        <f>SUMIFS(AA:AA,$A:$A,EOMONTH($A6382,-1),$B:$B,$B6382)</f>
        <v>5</v>
      </c>
      <c r="I6382" s="63">
        <f>ROUND(SUMIFS(AC:AC,$A:$A,EOMONTH($A6382,-1),$B:$B,$B6382),2)</f>
        <v>0</v>
      </c>
      <c r="J6382" s="11">
        <f>SUMIFS(AB:AB,$A:$A,EOMONTH($A6382,-1),$B:$B,$B6382)</f>
        <v>71.64</v>
      </c>
      <c r="K6382" s="13">
        <v>0</v>
      </c>
      <c r="L6382" s="25">
        <v>0</v>
      </c>
      <c r="M6382" s="15">
        <v>0</v>
      </c>
      <c r="N6382" s="14">
        <v>0</v>
      </c>
      <c r="O6382" s="16">
        <v>0</v>
      </c>
      <c r="P6382" s="16">
        <v>0</v>
      </c>
      <c r="Q6382" s="16">
        <v>0</v>
      </c>
      <c r="R6382" s="16">
        <f>Q6382*16.876/100</f>
        <v>0</v>
      </c>
      <c r="S6382" s="17">
        <f t="shared" si="693"/>
        <v>0</v>
      </c>
      <c r="T6382" s="16">
        <v>0</v>
      </c>
      <c r="U6382" s="18">
        <f t="shared" si="694"/>
        <v>0</v>
      </c>
      <c r="V6382" s="18">
        <f t="shared" si="695"/>
        <v>0</v>
      </c>
      <c r="W6382" s="18">
        <f t="shared" si="696"/>
        <v>0</v>
      </c>
      <c r="X6382" s="27"/>
      <c r="Y6382" s="19">
        <f t="shared" si="697"/>
        <v>0</v>
      </c>
      <c r="Z6382" s="18">
        <f t="shared" si="698"/>
        <v>0</v>
      </c>
      <c r="AA6382" s="12">
        <v>5</v>
      </c>
      <c r="AB6382" s="12">
        <v>71.64</v>
      </c>
      <c r="AC6382" s="28">
        <f>+I6382+Y6382-Z6382</f>
        <v>0</v>
      </c>
      <c r="AD6382" s="20">
        <f t="shared" si="699"/>
        <v>0</v>
      </c>
      <c r="AE6382">
        <v>0</v>
      </c>
    </row>
    <row r="6383" spans="1:31" x14ac:dyDescent="0.25">
      <c r="A6383" s="9">
        <v>45322</v>
      </c>
      <c r="B6383" s="10" t="s">
        <v>127</v>
      </c>
      <c r="C6383" s="10" t="s">
        <v>28</v>
      </c>
      <c r="D6383" s="10" t="s">
        <v>29</v>
      </c>
      <c r="E6383" s="10" t="s">
        <v>30</v>
      </c>
      <c r="F6383" s="10"/>
      <c r="G6383" s="10">
        <v>0</v>
      </c>
      <c r="H6383" s="11">
        <f>SUMIFS(AA:AA,$A:$A,EOMONTH($A6383,-1),$B:$B,$B6383)</f>
        <v>107.12</v>
      </c>
      <c r="I6383" s="63">
        <f>ROUND(SUMIFS(AC:AC,$A:$A,EOMONTH($A6383,-1),$B:$B,$B6383),2)</f>
        <v>4.8499999999999996</v>
      </c>
      <c r="J6383" s="11">
        <f>SUMIFS(AB:AB,$A:$A,EOMONTH($A6383,-1),$B:$B,$B6383)</f>
        <v>1138.32</v>
      </c>
      <c r="K6383" s="13">
        <v>0</v>
      </c>
      <c r="L6383" s="25">
        <v>0</v>
      </c>
      <c r="M6383" s="15">
        <v>620</v>
      </c>
      <c r="N6383" s="14">
        <v>6759.03</v>
      </c>
      <c r="O6383" s="16">
        <v>0</v>
      </c>
      <c r="P6383" s="16">
        <v>0</v>
      </c>
      <c r="Q6383" s="16">
        <v>196.62</v>
      </c>
      <c r="R6383" s="16">
        <f>Q6383*16.876/100</f>
        <v>33.1815912</v>
      </c>
      <c r="S6383" s="17">
        <f t="shared" si="693"/>
        <v>229.80159120000002</v>
      </c>
      <c r="T6383" s="16">
        <v>2109.73</v>
      </c>
      <c r="U6383" s="18">
        <f t="shared" si="694"/>
        <v>0</v>
      </c>
      <c r="V6383" s="18">
        <f t="shared" si="695"/>
        <v>0</v>
      </c>
      <c r="W6383" s="18">
        <f t="shared" si="696"/>
        <v>0</v>
      </c>
      <c r="X6383" s="27"/>
      <c r="Y6383" s="19">
        <f t="shared" si="697"/>
        <v>0</v>
      </c>
      <c r="Z6383" s="18">
        <f t="shared" si="698"/>
        <v>0</v>
      </c>
      <c r="AA6383" s="12">
        <v>530.5</v>
      </c>
      <c r="AB6383" s="12">
        <v>5788.17</v>
      </c>
      <c r="AC6383" s="28">
        <f>+I6383+Y6383-Z6383</f>
        <v>4.8499999999999996</v>
      </c>
      <c r="AD6383" s="20">
        <f t="shared" si="699"/>
        <v>0</v>
      </c>
      <c r="AE6383">
        <v>0</v>
      </c>
    </row>
    <row r="6384" spans="1:31" x14ac:dyDescent="0.25">
      <c r="A6384" s="9">
        <v>45322</v>
      </c>
      <c r="B6384" s="10" t="s">
        <v>128</v>
      </c>
      <c r="C6384" s="10" t="s">
        <v>28</v>
      </c>
      <c r="D6384" s="10" t="s">
        <v>29</v>
      </c>
      <c r="E6384" s="10" t="s">
        <v>30</v>
      </c>
      <c r="F6384" s="10"/>
      <c r="G6384" s="10">
        <v>0</v>
      </c>
      <c r="H6384" s="11">
        <f>SUMIFS(AA:AA,$A:$A,EOMONTH($A6384,-1),$B:$B,$B6384)</f>
        <v>334</v>
      </c>
      <c r="I6384" s="63">
        <f>ROUND(SUMIFS(AC:AC,$A:$A,EOMONTH($A6384,-1),$B:$B,$B6384),2)</f>
        <v>22.94</v>
      </c>
      <c r="J6384" s="11">
        <f>SUMIFS(AB:AB,$A:$A,EOMONTH($A6384,-1),$B:$B,$B6384)</f>
        <v>3639.81</v>
      </c>
      <c r="K6384" s="13">
        <v>0</v>
      </c>
      <c r="L6384" s="25">
        <v>0</v>
      </c>
      <c r="M6384" s="15">
        <v>1200</v>
      </c>
      <c r="N6384" s="14">
        <v>13186.63</v>
      </c>
      <c r="O6384" s="16">
        <v>0</v>
      </c>
      <c r="P6384" s="16">
        <v>0</v>
      </c>
      <c r="Q6384" s="16">
        <v>515</v>
      </c>
      <c r="R6384" s="16">
        <f>Q6384*16.876/100</f>
        <v>86.911400000000015</v>
      </c>
      <c r="S6384" s="17">
        <f t="shared" si="693"/>
        <v>601.91139999999996</v>
      </c>
      <c r="T6384" s="16">
        <v>5587.75</v>
      </c>
      <c r="U6384" s="18">
        <f t="shared" si="694"/>
        <v>0</v>
      </c>
      <c r="V6384" s="18">
        <f t="shared" si="695"/>
        <v>0</v>
      </c>
      <c r="W6384" s="18">
        <f t="shared" si="696"/>
        <v>0</v>
      </c>
      <c r="X6384" s="27"/>
      <c r="Y6384" s="19">
        <f t="shared" si="697"/>
        <v>0</v>
      </c>
      <c r="Z6384" s="18">
        <f t="shared" si="698"/>
        <v>0</v>
      </c>
      <c r="AA6384" s="12">
        <v>1019</v>
      </c>
      <c r="AB6384" s="12">
        <v>11237.98</v>
      </c>
      <c r="AC6384" s="28">
        <f>+I6384+Y6384-Z6384</f>
        <v>22.94</v>
      </c>
      <c r="AD6384" s="20">
        <f t="shared" si="699"/>
        <v>0</v>
      </c>
      <c r="AE6384">
        <v>0</v>
      </c>
    </row>
    <row r="6385" spans="1:31" x14ac:dyDescent="0.25">
      <c r="A6385" s="9">
        <v>45322</v>
      </c>
      <c r="B6385" s="10" t="s">
        <v>129</v>
      </c>
      <c r="C6385" s="10" t="s">
        <v>28</v>
      </c>
      <c r="D6385" s="10" t="s">
        <v>29</v>
      </c>
      <c r="E6385" s="10" t="s">
        <v>30</v>
      </c>
      <c r="F6385" s="10"/>
      <c r="G6385" s="10">
        <v>0</v>
      </c>
      <c r="H6385" s="11">
        <f>SUMIFS(AA:AA,$A:$A,EOMONTH($A6385,-1),$B:$B,$B6385)</f>
        <v>288</v>
      </c>
      <c r="I6385" s="63">
        <f>ROUND(SUMIFS(AC:AC,$A:$A,EOMONTH($A6385,-1),$B:$B,$B6385),2)</f>
        <v>16.93</v>
      </c>
      <c r="J6385" s="11">
        <f>SUMIFS(AB:AB,$A:$A,EOMONTH($A6385,-1),$B:$B,$B6385)</f>
        <v>3158.31</v>
      </c>
      <c r="K6385" s="13">
        <v>0</v>
      </c>
      <c r="L6385" s="25">
        <v>0</v>
      </c>
      <c r="M6385" s="15">
        <v>944</v>
      </c>
      <c r="N6385" s="14">
        <v>10343.15</v>
      </c>
      <c r="O6385" s="16">
        <v>0</v>
      </c>
      <c r="P6385" s="16">
        <v>0</v>
      </c>
      <c r="Q6385" s="16">
        <v>311</v>
      </c>
      <c r="R6385" s="16">
        <f>Q6385*16.876/100</f>
        <v>52.484360000000009</v>
      </c>
      <c r="S6385" s="17">
        <f t="shared" si="693"/>
        <v>363.48436000000004</v>
      </c>
      <c r="T6385" s="16">
        <v>3383.68</v>
      </c>
      <c r="U6385" s="18">
        <f t="shared" si="694"/>
        <v>0</v>
      </c>
      <c r="V6385" s="18">
        <f t="shared" si="695"/>
        <v>0</v>
      </c>
      <c r="W6385" s="18">
        <f t="shared" si="696"/>
        <v>0</v>
      </c>
      <c r="X6385" s="27"/>
      <c r="Y6385" s="19">
        <f t="shared" si="697"/>
        <v>0</v>
      </c>
      <c r="Z6385" s="18">
        <f t="shared" si="698"/>
        <v>0</v>
      </c>
      <c r="AA6385" s="12">
        <v>921</v>
      </c>
      <c r="AB6385" s="12">
        <v>10119.299999999999</v>
      </c>
      <c r="AC6385" s="28">
        <f>+I6385+Y6385-Z6385</f>
        <v>16.93</v>
      </c>
      <c r="AD6385" s="20">
        <f t="shared" si="699"/>
        <v>0</v>
      </c>
      <c r="AE6385">
        <v>0</v>
      </c>
    </row>
    <row r="6386" spans="1:31" x14ac:dyDescent="0.25">
      <c r="A6386" s="9">
        <v>45322</v>
      </c>
      <c r="B6386" s="10" t="s">
        <v>130</v>
      </c>
      <c r="C6386" s="10" t="s">
        <v>28</v>
      </c>
      <c r="D6386" s="10" t="s">
        <v>29</v>
      </c>
      <c r="E6386" s="10" t="s">
        <v>30</v>
      </c>
      <c r="F6386" s="10"/>
      <c r="G6386" s="10">
        <v>0</v>
      </c>
      <c r="H6386" s="11">
        <f>SUMIFS(AA:AA,$A:$A,EOMONTH($A6386,-1),$B:$B,$B6386)</f>
        <v>-94</v>
      </c>
      <c r="I6386" s="63">
        <f>ROUND(SUMIFS(AC:AC,$A:$A,EOMONTH($A6386,-1),$B:$B,$B6386),2)</f>
        <v>3.79</v>
      </c>
      <c r="J6386" s="11">
        <f>SUMIFS(AB:AB,$A:$A,EOMONTH($A6386,-1),$B:$B,$B6386)</f>
        <v>-1004.39</v>
      </c>
      <c r="K6386" s="13">
        <v>0</v>
      </c>
      <c r="L6386" s="25">
        <v>0</v>
      </c>
      <c r="M6386" s="15">
        <v>200</v>
      </c>
      <c r="N6386" s="14">
        <v>2194.9699999999998</v>
      </c>
      <c r="O6386" s="16">
        <v>0</v>
      </c>
      <c r="P6386" s="16">
        <v>0</v>
      </c>
      <c r="Q6386" s="16">
        <v>0</v>
      </c>
      <c r="R6386" s="16">
        <f>Q6386*16.876/100</f>
        <v>0</v>
      </c>
      <c r="S6386" s="17">
        <f t="shared" si="693"/>
        <v>0</v>
      </c>
      <c r="T6386" s="16">
        <v>0</v>
      </c>
      <c r="U6386" s="18">
        <f t="shared" si="694"/>
        <v>0</v>
      </c>
      <c r="V6386" s="18">
        <f t="shared" si="695"/>
        <v>0</v>
      </c>
      <c r="W6386" s="18">
        <f t="shared" si="696"/>
        <v>0</v>
      </c>
      <c r="X6386" s="27"/>
      <c r="Y6386" s="19">
        <f t="shared" si="697"/>
        <v>0</v>
      </c>
      <c r="Z6386" s="18">
        <f t="shared" si="698"/>
        <v>0</v>
      </c>
      <c r="AA6386" s="12">
        <v>106</v>
      </c>
      <c r="AB6386" s="12">
        <v>1162.49</v>
      </c>
      <c r="AC6386" s="28">
        <f>+I6386+Y6386-Z6386</f>
        <v>3.79</v>
      </c>
      <c r="AD6386" s="20">
        <f t="shared" si="699"/>
        <v>0</v>
      </c>
      <c r="AE6386">
        <v>0</v>
      </c>
    </row>
    <row r="6387" spans="1:31" x14ac:dyDescent="0.25">
      <c r="A6387" s="9">
        <v>45322</v>
      </c>
      <c r="B6387" s="10" t="s">
        <v>131</v>
      </c>
      <c r="C6387" s="10" t="s">
        <v>28</v>
      </c>
      <c r="D6387" s="10" t="s">
        <v>29</v>
      </c>
      <c r="E6387" s="10" t="s">
        <v>30</v>
      </c>
      <c r="F6387" s="10"/>
      <c r="G6387" s="10">
        <v>0</v>
      </c>
      <c r="H6387" s="11">
        <f>SUMIFS(AA:AA,$A:$A,EOMONTH($A6387,-1),$B:$B,$B6387)</f>
        <v>156</v>
      </c>
      <c r="I6387" s="63">
        <f>ROUND(SUMIFS(AC:AC,$A:$A,EOMONTH($A6387,-1),$B:$B,$B6387),2)</f>
        <v>1.54</v>
      </c>
      <c r="J6387" s="11">
        <f>SUMIFS(AB:AB,$A:$A,EOMONTH($A6387,-1),$B:$B,$B6387)</f>
        <v>1662.01</v>
      </c>
      <c r="K6387" s="13">
        <v>0</v>
      </c>
      <c r="L6387" s="25">
        <v>0</v>
      </c>
      <c r="M6387" s="15">
        <v>210</v>
      </c>
      <c r="N6387" s="14">
        <v>2308.6799999999998</v>
      </c>
      <c r="O6387" s="16">
        <v>0</v>
      </c>
      <c r="P6387" s="16">
        <v>0</v>
      </c>
      <c r="Q6387" s="16">
        <v>0</v>
      </c>
      <c r="R6387" s="16">
        <f>Q6387*16.876/100</f>
        <v>0</v>
      </c>
      <c r="S6387" s="17">
        <f t="shared" si="693"/>
        <v>0</v>
      </c>
      <c r="T6387" s="16">
        <v>0</v>
      </c>
      <c r="U6387" s="18">
        <f t="shared" si="694"/>
        <v>0</v>
      </c>
      <c r="V6387" s="18">
        <f t="shared" si="695"/>
        <v>0</v>
      </c>
      <c r="W6387" s="18">
        <f t="shared" si="696"/>
        <v>0</v>
      </c>
      <c r="X6387" s="27"/>
      <c r="Y6387" s="19">
        <f t="shared" si="697"/>
        <v>0</v>
      </c>
      <c r="Z6387" s="18">
        <f t="shared" si="698"/>
        <v>0</v>
      </c>
      <c r="AA6387" s="12">
        <v>366</v>
      </c>
      <c r="AB6387" s="12">
        <v>3970.69</v>
      </c>
      <c r="AC6387" s="28">
        <f>+I6387+Y6387-Z6387</f>
        <v>1.54</v>
      </c>
      <c r="AD6387" s="20">
        <f t="shared" si="699"/>
        <v>0</v>
      </c>
      <c r="AE6387">
        <v>0</v>
      </c>
    </row>
    <row r="6388" spans="1:31" x14ac:dyDescent="0.25">
      <c r="A6388" s="9">
        <v>45322</v>
      </c>
      <c r="B6388" s="10" t="s">
        <v>132</v>
      </c>
      <c r="C6388" s="10" t="s">
        <v>28</v>
      </c>
      <c r="D6388" s="10" t="s">
        <v>29</v>
      </c>
      <c r="E6388" s="10" t="s">
        <v>30</v>
      </c>
      <c r="F6388" s="10"/>
      <c r="G6388" s="10">
        <v>0</v>
      </c>
      <c r="H6388" s="11">
        <f>SUMIFS(AA:AA,$A:$A,EOMONTH($A6388,-1),$B:$B,$B6388)</f>
        <v>316</v>
      </c>
      <c r="I6388" s="63">
        <f>ROUND(SUMIFS(AC:AC,$A:$A,EOMONTH($A6388,-1),$B:$B,$B6388),2)</f>
        <v>2.48</v>
      </c>
      <c r="J6388" s="11">
        <f>SUMIFS(AB:AB,$A:$A,EOMONTH($A6388,-1),$B:$B,$B6388)</f>
        <v>6261.52</v>
      </c>
      <c r="K6388" s="13">
        <v>0</v>
      </c>
      <c r="L6388" s="25">
        <v>0</v>
      </c>
      <c r="M6388" s="15">
        <v>604</v>
      </c>
      <c r="N6388" s="14">
        <v>6595.86</v>
      </c>
      <c r="O6388" s="16">
        <v>0</v>
      </c>
      <c r="P6388" s="16">
        <v>0</v>
      </c>
      <c r="Q6388" s="16">
        <v>177</v>
      </c>
      <c r="R6388" s="16">
        <f>Q6388*16.876/100</f>
        <v>29.870520000000003</v>
      </c>
      <c r="S6388" s="17">
        <f t="shared" si="693"/>
        <v>206.87052</v>
      </c>
      <c r="T6388" s="16">
        <v>4419.6899999999996</v>
      </c>
      <c r="U6388" s="18">
        <f t="shared" si="694"/>
        <v>0</v>
      </c>
      <c r="V6388" s="18">
        <f t="shared" si="695"/>
        <v>0</v>
      </c>
      <c r="W6388" s="18">
        <f t="shared" si="696"/>
        <v>0</v>
      </c>
      <c r="X6388" s="27"/>
      <c r="Y6388" s="19">
        <f t="shared" si="697"/>
        <v>0</v>
      </c>
      <c r="Z6388" s="18">
        <f t="shared" si="698"/>
        <v>0</v>
      </c>
      <c r="AA6388" s="12">
        <v>743</v>
      </c>
      <c r="AB6388" s="12">
        <v>8066.7</v>
      </c>
      <c r="AC6388" s="28">
        <f>+I6388+Y6388-Z6388</f>
        <v>2.48</v>
      </c>
      <c r="AD6388" s="20">
        <f t="shared" si="699"/>
        <v>0</v>
      </c>
      <c r="AE6388">
        <v>0</v>
      </c>
    </row>
    <row r="6389" spans="1:31" x14ac:dyDescent="0.25">
      <c r="A6389" s="9">
        <v>45322</v>
      </c>
      <c r="B6389" s="10" t="s">
        <v>806</v>
      </c>
      <c r="C6389" s="10" t="s">
        <v>711</v>
      </c>
      <c r="D6389" s="10" t="s">
        <v>29</v>
      </c>
      <c r="E6389" s="10" t="s">
        <v>539</v>
      </c>
      <c r="F6389" s="10"/>
      <c r="G6389" s="10">
        <v>0</v>
      </c>
      <c r="H6389" s="11">
        <f>SUMIFS(AA:AA,$A:$A,EOMONTH($A6389,-1),$B:$B,$B6389)</f>
        <v>-109</v>
      </c>
      <c r="I6389" s="63">
        <f>ROUND(SUMIFS(AC:AC,$A:$A,EOMONTH($A6389,-1),$B:$B,$B6389),2)</f>
        <v>0</v>
      </c>
      <c r="J6389" s="11">
        <f>SUMIFS(AB:AB,$A:$A,EOMONTH($A6389,-1),$B:$B,$B6389)</f>
        <v>0</v>
      </c>
      <c r="K6389" s="13">
        <v>0</v>
      </c>
      <c r="L6389" s="25">
        <v>0</v>
      </c>
      <c r="M6389" s="15">
        <v>0</v>
      </c>
      <c r="N6389" s="14">
        <v>0</v>
      </c>
      <c r="O6389" s="16">
        <v>0</v>
      </c>
      <c r="P6389" s="16">
        <v>0</v>
      </c>
      <c r="Q6389" s="16">
        <v>0</v>
      </c>
      <c r="R6389" s="16">
        <f>Q6389*16.876/100</f>
        <v>0</v>
      </c>
      <c r="S6389" s="17">
        <f t="shared" si="693"/>
        <v>0</v>
      </c>
      <c r="T6389" s="16">
        <v>0</v>
      </c>
      <c r="U6389" s="18">
        <f t="shared" si="694"/>
        <v>0</v>
      </c>
      <c r="V6389" s="18">
        <f t="shared" si="695"/>
        <v>0</v>
      </c>
      <c r="W6389" s="18">
        <f t="shared" si="696"/>
        <v>0</v>
      </c>
      <c r="X6389" s="27"/>
      <c r="Y6389" s="19">
        <f t="shared" si="697"/>
        <v>0</v>
      </c>
      <c r="Z6389" s="18">
        <f t="shared" si="698"/>
        <v>0</v>
      </c>
      <c r="AA6389" s="12">
        <v>-109</v>
      </c>
      <c r="AB6389" s="12">
        <v>0</v>
      </c>
      <c r="AC6389" s="28">
        <f>+I6389+Y6389-Z6389</f>
        <v>0</v>
      </c>
      <c r="AD6389" s="20">
        <f t="shared" si="699"/>
        <v>0</v>
      </c>
      <c r="AE6389">
        <v>0</v>
      </c>
    </row>
    <row r="6390" spans="1:31" x14ac:dyDescent="0.25">
      <c r="A6390" s="59">
        <v>45322</v>
      </c>
      <c r="B6390" s="60" t="s">
        <v>717</v>
      </c>
      <c r="C6390" s="60" t="s">
        <v>718</v>
      </c>
      <c r="D6390" s="60" t="s">
        <v>29</v>
      </c>
      <c r="E6390" s="60" t="s">
        <v>30</v>
      </c>
      <c r="F6390" s="10"/>
      <c r="G6390" s="10"/>
      <c r="H6390" s="11"/>
      <c r="I6390" s="63">
        <f>ROUND(SUMIFS(AC:AC,$A:$A,EOMONTH($A6390,-1),$B:$B,$B6390),2)</f>
        <v>0</v>
      </c>
      <c r="J6390" s="11"/>
      <c r="K6390" s="13"/>
      <c r="L6390" s="25"/>
      <c r="M6390" s="15"/>
      <c r="N6390" s="14"/>
      <c r="O6390" s="16"/>
      <c r="P6390" s="16"/>
      <c r="Q6390" s="16"/>
      <c r="R6390" s="16"/>
      <c r="S6390" s="17">
        <f t="shared" si="693"/>
        <v>0</v>
      </c>
      <c r="T6390" s="16"/>
      <c r="U6390" s="18">
        <f t="shared" si="694"/>
        <v>0</v>
      </c>
      <c r="V6390" s="18">
        <f t="shared" si="695"/>
        <v>0</v>
      </c>
      <c r="W6390" s="18">
        <f t="shared" si="696"/>
        <v>0</v>
      </c>
      <c r="X6390" s="27"/>
      <c r="Y6390" s="19">
        <f t="shared" si="697"/>
        <v>0</v>
      </c>
      <c r="Z6390" s="18">
        <f t="shared" si="698"/>
        <v>0</v>
      </c>
      <c r="AA6390" s="12"/>
      <c r="AB6390" s="12"/>
      <c r="AC6390" s="28">
        <f>+I6390+Y6390-Z6390</f>
        <v>0</v>
      </c>
      <c r="AD6390" s="20">
        <f t="shared" si="699"/>
        <v>0</v>
      </c>
      <c r="AE6390">
        <v>0</v>
      </c>
    </row>
    <row r="6391" spans="1:31" x14ac:dyDescent="0.25">
      <c r="A6391" s="9">
        <v>45322</v>
      </c>
      <c r="B6391" s="10" t="s">
        <v>133</v>
      </c>
      <c r="C6391" s="10" t="s">
        <v>62</v>
      </c>
      <c r="D6391" s="10" t="s">
        <v>40</v>
      </c>
      <c r="E6391" s="10" t="s">
        <v>30</v>
      </c>
      <c r="F6391" s="10">
        <v>100</v>
      </c>
      <c r="G6391" s="10">
        <v>109</v>
      </c>
      <c r="H6391" s="11">
        <f>SUMIFS(AA:AA,$A:$A,EOMONTH($A6391,-1),$B:$B,$B6391)</f>
        <v>-693</v>
      </c>
      <c r="I6391" s="63">
        <f>ROUND(SUMIFS(AC:AC,$A:$A,EOMONTH($A6391,-1),$B:$B,$B6391),2)</f>
        <v>14.66</v>
      </c>
      <c r="J6391" s="11">
        <f>SUMIFS(AB:AB,$A:$A,EOMONTH($A6391,-1),$B:$B,$B6391)</f>
        <v>-6216.02</v>
      </c>
      <c r="K6391" s="13">
        <v>0</v>
      </c>
      <c r="L6391" s="25">
        <v>0</v>
      </c>
      <c r="M6391" s="15">
        <v>279</v>
      </c>
      <c r="N6391" s="14">
        <v>3517.16</v>
      </c>
      <c r="O6391" s="16">
        <v>0</v>
      </c>
      <c r="P6391" s="16">
        <v>0</v>
      </c>
      <c r="Q6391" s="16">
        <v>0</v>
      </c>
      <c r="R6391" s="16">
        <f>Q6391*16.876/100</f>
        <v>0</v>
      </c>
      <c r="S6391" s="17">
        <f t="shared" si="693"/>
        <v>0</v>
      </c>
      <c r="T6391" s="16">
        <v>0</v>
      </c>
      <c r="U6391" s="18">
        <f t="shared" si="694"/>
        <v>-75.537000000000006</v>
      </c>
      <c r="V6391" s="18">
        <f t="shared" si="695"/>
        <v>27.9</v>
      </c>
      <c r="W6391" s="18">
        <f t="shared" si="696"/>
        <v>4.6841310000000007</v>
      </c>
      <c r="X6391" s="27"/>
      <c r="Y6391" s="19">
        <f t="shared" si="697"/>
        <v>32.584130999999999</v>
      </c>
      <c r="Z6391" s="18">
        <f t="shared" si="698"/>
        <v>0</v>
      </c>
      <c r="AA6391" s="12">
        <v>-414</v>
      </c>
      <c r="AB6391" s="12">
        <v>-4951.6000000000004</v>
      </c>
      <c r="AC6391" s="28">
        <f>+I6391+Y6391-Z6391</f>
        <v>47.244130999999996</v>
      </c>
      <c r="AD6391" s="20">
        <f t="shared" si="699"/>
        <v>0</v>
      </c>
      <c r="AE6391">
        <v>0</v>
      </c>
    </row>
    <row r="6392" spans="1:31" x14ac:dyDescent="0.25">
      <c r="A6392" s="9">
        <v>45322</v>
      </c>
      <c r="B6392" s="10" t="s">
        <v>134</v>
      </c>
      <c r="C6392" s="10" t="s">
        <v>62</v>
      </c>
      <c r="D6392" s="10" t="s">
        <v>40</v>
      </c>
      <c r="E6392" s="10" t="s">
        <v>30</v>
      </c>
      <c r="F6392" s="10">
        <v>100</v>
      </c>
      <c r="G6392" s="10">
        <v>109</v>
      </c>
      <c r="H6392" s="11">
        <f>SUMIFS(AA:AA,$A:$A,EOMONTH($A6392,-1),$B:$B,$B6392)</f>
        <v>-802</v>
      </c>
      <c r="I6392" s="63">
        <f>ROUND(SUMIFS(AC:AC,$A:$A,EOMONTH($A6392,-1),$B:$B,$B6392),2)</f>
        <v>0.49</v>
      </c>
      <c r="J6392" s="11">
        <f>SUMIFS(AB:AB,$A:$A,EOMONTH($A6392,-1),$B:$B,$B6392)</f>
        <v>-10615.14</v>
      </c>
      <c r="K6392" s="13">
        <v>0</v>
      </c>
      <c r="L6392" s="25">
        <v>0</v>
      </c>
      <c r="M6392" s="15">
        <v>240</v>
      </c>
      <c r="N6392" s="14">
        <v>2868.7</v>
      </c>
      <c r="O6392" s="16">
        <v>0</v>
      </c>
      <c r="P6392" s="16">
        <v>0</v>
      </c>
      <c r="Q6392" s="16">
        <v>0</v>
      </c>
      <c r="R6392" s="16">
        <f>Q6392*16.876/100</f>
        <v>0</v>
      </c>
      <c r="S6392" s="17">
        <f t="shared" si="693"/>
        <v>0</v>
      </c>
      <c r="T6392" s="16">
        <v>0</v>
      </c>
      <c r="U6392" s="18">
        <f t="shared" si="694"/>
        <v>-87.418000000000006</v>
      </c>
      <c r="V6392" s="18">
        <f t="shared" si="695"/>
        <v>24</v>
      </c>
      <c r="W6392" s="18">
        <f t="shared" si="696"/>
        <v>4.0293600000000005</v>
      </c>
      <c r="X6392" s="27"/>
      <c r="Y6392" s="19">
        <f t="shared" si="697"/>
        <v>28.02936</v>
      </c>
      <c r="Z6392" s="18">
        <f t="shared" si="698"/>
        <v>0</v>
      </c>
      <c r="AA6392" s="12">
        <v>-562</v>
      </c>
      <c r="AB6392" s="12">
        <v>-6671.5</v>
      </c>
      <c r="AC6392" s="28">
        <f>+I6392+Y6392-Z6392</f>
        <v>28.519359999999999</v>
      </c>
      <c r="AD6392" s="20">
        <f t="shared" si="699"/>
        <v>0</v>
      </c>
      <c r="AE6392">
        <v>0</v>
      </c>
    </row>
    <row r="6393" spans="1:31" x14ac:dyDescent="0.25">
      <c r="A6393" s="9">
        <v>45322</v>
      </c>
      <c r="B6393" s="10" t="s">
        <v>800</v>
      </c>
      <c r="C6393" s="10" t="s">
        <v>62</v>
      </c>
      <c r="D6393" s="10" t="s">
        <v>40</v>
      </c>
      <c r="E6393" s="10" t="s">
        <v>30</v>
      </c>
      <c r="F6393" s="10">
        <v>100</v>
      </c>
      <c r="G6393" s="10">
        <v>109</v>
      </c>
      <c r="H6393" s="11">
        <f>SUMIFS(AA:AA,$A:$A,EOMONTH($A6393,-1),$B:$B,$B6393)</f>
        <v>248</v>
      </c>
      <c r="I6393" s="63">
        <f>ROUND(SUMIFS(AC:AC,$A:$A,EOMONTH($A6393,-1),$B:$B,$B6393),2)</f>
        <v>28.96</v>
      </c>
      <c r="J6393" s="11">
        <f>SUMIFS(AB:AB,$A:$A,EOMONTH($A6393,-1),$B:$B,$B6393)</f>
        <v>2243.4499999999998</v>
      </c>
      <c r="K6393" s="13">
        <v>0</v>
      </c>
      <c r="L6393" s="25">
        <v>0</v>
      </c>
      <c r="M6393" s="15">
        <v>288</v>
      </c>
      <c r="N6393" s="14">
        <v>3588.43</v>
      </c>
      <c r="O6393" s="16">
        <v>9</v>
      </c>
      <c r="P6393" s="16">
        <v>170.82</v>
      </c>
      <c r="Q6393" s="16">
        <v>0</v>
      </c>
      <c r="R6393" s="16">
        <f>Q6393*16.876/100</f>
        <v>0</v>
      </c>
      <c r="S6393" s="17">
        <f t="shared" si="693"/>
        <v>0</v>
      </c>
      <c r="T6393" s="16">
        <v>0</v>
      </c>
      <c r="U6393" s="18">
        <f t="shared" si="694"/>
        <v>27.032</v>
      </c>
      <c r="V6393" s="18">
        <f t="shared" si="695"/>
        <v>28.8</v>
      </c>
      <c r="W6393" s="18">
        <f t="shared" si="696"/>
        <v>4.8352320000000004</v>
      </c>
      <c r="X6393" s="27"/>
      <c r="Y6393" s="19">
        <f t="shared" si="697"/>
        <v>33.635232000000002</v>
      </c>
      <c r="Z6393" s="18">
        <f t="shared" si="698"/>
        <v>0.98099999999999998</v>
      </c>
      <c r="AA6393" s="12">
        <v>527</v>
      </c>
      <c r="AB6393" s="12">
        <v>5751.33</v>
      </c>
      <c r="AC6393" s="28">
        <f>+I6393+Y6393-Z6393</f>
        <v>61.614232000000001</v>
      </c>
      <c r="AD6393" s="20">
        <f t="shared" si="699"/>
        <v>0</v>
      </c>
      <c r="AE6393">
        <v>0</v>
      </c>
    </row>
    <row r="6394" spans="1:31" x14ac:dyDescent="0.25">
      <c r="A6394" s="9">
        <v>45322</v>
      </c>
      <c r="B6394" s="10" t="s">
        <v>135</v>
      </c>
      <c r="C6394" s="10" t="s">
        <v>62</v>
      </c>
      <c r="D6394" s="10" t="s">
        <v>40</v>
      </c>
      <c r="E6394" s="10" t="s">
        <v>30</v>
      </c>
      <c r="F6394" s="10">
        <v>100</v>
      </c>
      <c r="G6394" s="10">
        <v>109</v>
      </c>
      <c r="H6394" s="11">
        <f>SUMIFS(AA:AA,$A:$A,EOMONTH($A6394,-1),$B:$B,$B6394)</f>
        <v>-666</v>
      </c>
      <c r="I6394" s="63">
        <f>ROUND(SUMIFS(AC:AC,$A:$A,EOMONTH($A6394,-1),$B:$B,$B6394),2)</f>
        <v>20.309999999999999</v>
      </c>
      <c r="J6394" s="11">
        <f>SUMIFS(AB:AB,$A:$A,EOMONTH($A6394,-1),$B:$B,$B6394)</f>
        <v>-6364.7</v>
      </c>
      <c r="K6394" s="13">
        <v>0</v>
      </c>
      <c r="L6394" s="25">
        <v>0</v>
      </c>
      <c r="M6394" s="15">
        <v>320</v>
      </c>
      <c r="N6394" s="14">
        <v>3911.87</v>
      </c>
      <c r="O6394" s="16">
        <v>60</v>
      </c>
      <c r="P6394" s="16">
        <v>1138.8</v>
      </c>
      <c r="Q6394" s="16">
        <v>0</v>
      </c>
      <c r="R6394" s="16">
        <f>Q6394*16.876/100</f>
        <v>0</v>
      </c>
      <c r="S6394" s="17">
        <f t="shared" si="693"/>
        <v>0</v>
      </c>
      <c r="T6394" s="16">
        <v>0</v>
      </c>
      <c r="U6394" s="18">
        <f t="shared" si="694"/>
        <v>-72.593999999999994</v>
      </c>
      <c r="V6394" s="18">
        <f t="shared" si="695"/>
        <v>32</v>
      </c>
      <c r="W6394" s="18">
        <f t="shared" si="696"/>
        <v>5.3724800000000004</v>
      </c>
      <c r="X6394" s="27"/>
      <c r="Y6394" s="19">
        <f t="shared" si="697"/>
        <v>37.372480000000003</v>
      </c>
      <c r="Z6394" s="18">
        <f t="shared" si="698"/>
        <v>6.54</v>
      </c>
      <c r="AA6394" s="12">
        <v>-406</v>
      </c>
      <c r="AB6394" s="12">
        <v>-6128.46</v>
      </c>
      <c r="AC6394" s="28">
        <f>+I6394+Y6394-Z6394</f>
        <v>51.142479999999999</v>
      </c>
      <c r="AD6394" s="20">
        <f t="shared" si="699"/>
        <v>0</v>
      </c>
      <c r="AE6394">
        <v>0</v>
      </c>
    </row>
    <row r="6395" spans="1:31" x14ac:dyDescent="0.25">
      <c r="A6395" s="9">
        <v>45322</v>
      </c>
      <c r="B6395" s="10" t="s">
        <v>136</v>
      </c>
      <c r="C6395" s="10" t="s">
        <v>62</v>
      </c>
      <c r="D6395" s="10" t="s">
        <v>40</v>
      </c>
      <c r="E6395" s="10" t="s">
        <v>30</v>
      </c>
      <c r="F6395" s="10">
        <v>100</v>
      </c>
      <c r="G6395" s="10">
        <v>109</v>
      </c>
      <c r="H6395" s="11">
        <f>SUMIFS(AA:AA,$A:$A,EOMONTH($A6395,-1),$B:$B,$B6395)</f>
        <v>-632</v>
      </c>
      <c r="I6395" s="63">
        <f>ROUND(SUMIFS(AC:AC,$A:$A,EOMONTH($A6395,-1),$B:$B,$B6395),2)</f>
        <v>20.010000000000002</v>
      </c>
      <c r="J6395" s="11">
        <f>SUMIFS(AB:AB,$A:$A,EOMONTH($A6395,-1),$B:$B,$B6395)</f>
        <v>-7388.4</v>
      </c>
      <c r="K6395" s="13">
        <v>0</v>
      </c>
      <c r="L6395" s="25">
        <v>0</v>
      </c>
      <c r="M6395" s="15">
        <v>290</v>
      </c>
      <c r="N6395" s="14">
        <v>3648.19</v>
      </c>
      <c r="O6395" s="16">
        <v>60</v>
      </c>
      <c r="P6395" s="16">
        <v>1138.8</v>
      </c>
      <c r="Q6395" s="16">
        <v>0</v>
      </c>
      <c r="R6395" s="16">
        <f>Q6395*16.876/100</f>
        <v>0</v>
      </c>
      <c r="S6395" s="17">
        <f t="shared" si="693"/>
        <v>0</v>
      </c>
      <c r="T6395" s="16">
        <v>0</v>
      </c>
      <c r="U6395" s="18">
        <f t="shared" si="694"/>
        <v>-68.888000000000005</v>
      </c>
      <c r="V6395" s="18">
        <f t="shared" si="695"/>
        <v>29</v>
      </c>
      <c r="W6395" s="18">
        <f t="shared" si="696"/>
        <v>4.8688099999999999</v>
      </c>
      <c r="X6395" s="27"/>
      <c r="Y6395" s="19">
        <f t="shared" si="697"/>
        <v>33.868809999999996</v>
      </c>
      <c r="Z6395" s="18">
        <f t="shared" si="698"/>
        <v>6.54</v>
      </c>
      <c r="AA6395" s="12">
        <v>-402</v>
      </c>
      <c r="AB6395" s="12">
        <v>-5339.79</v>
      </c>
      <c r="AC6395" s="28">
        <f>+I6395+Y6395-Z6395</f>
        <v>47.338810000000002</v>
      </c>
      <c r="AD6395" s="20">
        <f t="shared" si="699"/>
        <v>0</v>
      </c>
      <c r="AE6395">
        <v>0</v>
      </c>
    </row>
    <row r="6396" spans="1:31" x14ac:dyDescent="0.25">
      <c r="A6396" s="9">
        <v>45322</v>
      </c>
      <c r="B6396" s="10" t="s">
        <v>137</v>
      </c>
      <c r="C6396" s="10" t="s">
        <v>62</v>
      </c>
      <c r="D6396" s="10" t="s">
        <v>40</v>
      </c>
      <c r="E6396" s="10" t="s">
        <v>30</v>
      </c>
      <c r="F6396" s="10">
        <v>100</v>
      </c>
      <c r="G6396" s="10">
        <v>109</v>
      </c>
      <c r="H6396" s="11">
        <f>SUMIFS(AA:AA,$A:$A,EOMONTH($A6396,-1),$B:$B,$B6396)</f>
        <v>-739</v>
      </c>
      <c r="I6396" s="63">
        <f>ROUND(SUMIFS(AC:AC,$A:$A,EOMONTH($A6396,-1),$B:$B,$B6396),2)</f>
        <v>17.239999999999998</v>
      </c>
      <c r="J6396" s="11">
        <f>SUMIFS(AB:AB,$A:$A,EOMONTH($A6396,-1),$B:$B,$B6396)</f>
        <v>-6899.15</v>
      </c>
      <c r="K6396" s="13">
        <v>0</v>
      </c>
      <c r="L6396" s="25">
        <v>0</v>
      </c>
      <c r="M6396" s="15">
        <v>180</v>
      </c>
      <c r="N6396" s="14">
        <v>2281.5100000000002</v>
      </c>
      <c r="O6396" s="16">
        <v>0</v>
      </c>
      <c r="P6396" s="16">
        <v>0</v>
      </c>
      <c r="Q6396" s="16">
        <v>0</v>
      </c>
      <c r="R6396" s="16">
        <f>Q6396*16.876/100</f>
        <v>0</v>
      </c>
      <c r="S6396" s="17">
        <f t="shared" si="693"/>
        <v>0</v>
      </c>
      <c r="T6396" s="16">
        <v>0</v>
      </c>
      <c r="U6396" s="18">
        <f t="shared" si="694"/>
        <v>-80.551000000000002</v>
      </c>
      <c r="V6396" s="18">
        <f t="shared" si="695"/>
        <v>18</v>
      </c>
      <c r="W6396" s="18">
        <f t="shared" si="696"/>
        <v>3.0220199999999999</v>
      </c>
      <c r="X6396" s="27"/>
      <c r="Y6396" s="19">
        <f t="shared" si="697"/>
        <v>21.022020000000001</v>
      </c>
      <c r="Z6396" s="18">
        <f t="shared" si="698"/>
        <v>0</v>
      </c>
      <c r="AA6396" s="12">
        <v>-559</v>
      </c>
      <c r="AB6396" s="12">
        <v>-7085.58</v>
      </c>
      <c r="AC6396" s="28">
        <f>+I6396+Y6396-Z6396</f>
        <v>38.26202</v>
      </c>
      <c r="AD6396" s="20">
        <f t="shared" si="699"/>
        <v>0</v>
      </c>
      <c r="AE6396">
        <v>0</v>
      </c>
    </row>
    <row r="6397" spans="1:31" x14ac:dyDescent="0.25">
      <c r="A6397" s="9">
        <v>45322</v>
      </c>
      <c r="B6397" s="10" t="s">
        <v>138</v>
      </c>
      <c r="C6397" s="10" t="s">
        <v>62</v>
      </c>
      <c r="D6397" s="10" t="s">
        <v>40</v>
      </c>
      <c r="E6397" s="10" t="s">
        <v>30</v>
      </c>
      <c r="F6397" s="10">
        <v>100</v>
      </c>
      <c r="G6397" s="10">
        <v>109</v>
      </c>
      <c r="H6397" s="11">
        <f>SUMIFS(AA:AA,$A:$A,EOMONTH($A6397,-1),$B:$B,$B6397)</f>
        <v>-410</v>
      </c>
      <c r="I6397" s="63">
        <f>ROUND(SUMIFS(AC:AC,$A:$A,EOMONTH($A6397,-1),$B:$B,$B6397),2)</f>
        <v>23.14</v>
      </c>
      <c r="J6397" s="11">
        <f>SUMIFS(AB:AB,$A:$A,EOMONTH($A6397,-1),$B:$B,$B6397)</f>
        <v>-6207.4</v>
      </c>
      <c r="K6397" s="13">
        <v>0</v>
      </c>
      <c r="L6397" s="25">
        <v>0</v>
      </c>
      <c r="M6397" s="15">
        <v>270</v>
      </c>
      <c r="N6397" s="14">
        <v>3428.67</v>
      </c>
      <c r="O6397" s="16">
        <v>12</v>
      </c>
      <c r="P6397" s="16">
        <v>227.76</v>
      </c>
      <c r="Q6397" s="16">
        <v>0</v>
      </c>
      <c r="R6397" s="16">
        <f>Q6397*16.876/100</f>
        <v>0</v>
      </c>
      <c r="S6397" s="17">
        <f t="shared" si="693"/>
        <v>0</v>
      </c>
      <c r="T6397" s="16">
        <v>0</v>
      </c>
      <c r="U6397" s="18">
        <f t="shared" si="694"/>
        <v>-44.69</v>
      </c>
      <c r="V6397" s="18">
        <f t="shared" si="695"/>
        <v>27</v>
      </c>
      <c r="W6397" s="18">
        <f t="shared" si="696"/>
        <v>4.5330300000000001</v>
      </c>
      <c r="X6397" s="27"/>
      <c r="Y6397" s="19">
        <f t="shared" si="697"/>
        <v>31.53303</v>
      </c>
      <c r="Z6397" s="18">
        <f t="shared" si="698"/>
        <v>1.3080000000000001</v>
      </c>
      <c r="AA6397" s="12">
        <v>-152</v>
      </c>
      <c r="AB6397" s="12">
        <v>-1930.21</v>
      </c>
      <c r="AC6397" s="28">
        <f>+I6397+Y6397-Z6397</f>
        <v>53.365029999999997</v>
      </c>
      <c r="AD6397" s="20">
        <f t="shared" si="699"/>
        <v>0</v>
      </c>
      <c r="AE6397">
        <v>0</v>
      </c>
    </row>
    <row r="6398" spans="1:31" x14ac:dyDescent="0.25">
      <c r="A6398" s="9">
        <v>45322</v>
      </c>
      <c r="B6398" s="10" t="s">
        <v>139</v>
      </c>
      <c r="C6398" s="10" t="s">
        <v>62</v>
      </c>
      <c r="D6398" s="10" t="s">
        <v>40</v>
      </c>
      <c r="E6398" s="10" t="s">
        <v>30</v>
      </c>
      <c r="F6398" s="10">
        <v>100</v>
      </c>
      <c r="G6398" s="10">
        <v>109</v>
      </c>
      <c r="H6398" s="11">
        <f>SUMIFS(AA:AA,$A:$A,EOMONTH($A6398,-1),$B:$B,$B6398)</f>
        <v>-691</v>
      </c>
      <c r="I6398" s="63">
        <f>ROUND(SUMIFS(AC:AC,$A:$A,EOMONTH($A6398,-1),$B:$B,$B6398),2)</f>
        <v>16.97</v>
      </c>
      <c r="J6398" s="11">
        <f>SUMIFS(AB:AB,$A:$A,EOMONTH($A6398,-1),$B:$B,$B6398)</f>
        <v>-6095.63</v>
      </c>
      <c r="K6398" s="13">
        <v>0</v>
      </c>
      <c r="L6398" s="25">
        <v>0</v>
      </c>
      <c r="M6398" s="15">
        <v>214</v>
      </c>
      <c r="N6398" s="14">
        <v>2815.01</v>
      </c>
      <c r="O6398" s="16">
        <v>12</v>
      </c>
      <c r="P6398" s="16">
        <v>227.76</v>
      </c>
      <c r="Q6398" s="16">
        <v>0</v>
      </c>
      <c r="R6398" s="16">
        <f>Q6398*16.876/100</f>
        <v>0</v>
      </c>
      <c r="S6398" s="17">
        <f t="shared" si="693"/>
        <v>0</v>
      </c>
      <c r="T6398" s="16">
        <v>0</v>
      </c>
      <c r="U6398" s="18">
        <f t="shared" si="694"/>
        <v>-75.319000000000003</v>
      </c>
      <c r="V6398" s="18">
        <f t="shared" si="695"/>
        <v>21.4</v>
      </c>
      <c r="W6398" s="18">
        <f t="shared" si="696"/>
        <v>3.5928460000000002</v>
      </c>
      <c r="X6398" s="27"/>
      <c r="Y6398" s="19">
        <f t="shared" si="697"/>
        <v>24.992846</v>
      </c>
      <c r="Z6398" s="18">
        <f t="shared" si="698"/>
        <v>1.3080000000000001</v>
      </c>
      <c r="AA6398" s="12">
        <v>-489</v>
      </c>
      <c r="AB6398" s="12">
        <v>-6444.45</v>
      </c>
      <c r="AC6398" s="28">
        <f>+I6398+Y6398-Z6398</f>
        <v>40.654845999999999</v>
      </c>
      <c r="AD6398" s="20">
        <f t="shared" si="699"/>
        <v>0</v>
      </c>
      <c r="AE6398">
        <v>0</v>
      </c>
    </row>
    <row r="6399" spans="1:31" x14ac:dyDescent="0.25">
      <c r="A6399" s="9">
        <v>45322</v>
      </c>
      <c r="B6399" s="10" t="s">
        <v>140</v>
      </c>
      <c r="C6399" s="10" t="s">
        <v>62</v>
      </c>
      <c r="D6399" s="10" t="s">
        <v>40</v>
      </c>
      <c r="E6399" s="10" t="s">
        <v>30</v>
      </c>
      <c r="F6399" s="10">
        <v>100</v>
      </c>
      <c r="G6399" s="10">
        <v>109</v>
      </c>
      <c r="H6399" s="11">
        <f>SUMIFS(AA:AA,$A:$A,EOMONTH($A6399,-1),$B:$B,$B6399)</f>
        <v>69</v>
      </c>
      <c r="I6399" s="63">
        <f>ROUND(SUMIFS(AC:AC,$A:$A,EOMONTH($A6399,-1),$B:$B,$B6399),2)</f>
        <v>12.51</v>
      </c>
      <c r="J6399" s="11">
        <f>SUMIFS(AB:AB,$A:$A,EOMONTH($A6399,-1),$B:$B,$B6399)</f>
        <v>18533.759999999998</v>
      </c>
      <c r="K6399" s="13">
        <v>0</v>
      </c>
      <c r="L6399" s="25">
        <v>0</v>
      </c>
      <c r="M6399" s="15">
        <v>0</v>
      </c>
      <c r="N6399" s="14">
        <v>0</v>
      </c>
      <c r="O6399" s="16">
        <v>167</v>
      </c>
      <c r="P6399" s="16">
        <v>3107.02</v>
      </c>
      <c r="Q6399" s="16">
        <v>0</v>
      </c>
      <c r="R6399" s="16">
        <f>Q6399*16.876/100</f>
        <v>0</v>
      </c>
      <c r="S6399" s="17">
        <f t="shared" si="693"/>
        <v>0</v>
      </c>
      <c r="T6399" s="16">
        <v>0</v>
      </c>
      <c r="U6399" s="18">
        <f t="shared" si="694"/>
        <v>7.5209999999999999</v>
      </c>
      <c r="V6399" s="18">
        <f t="shared" si="695"/>
        <v>0</v>
      </c>
      <c r="W6399" s="18">
        <f t="shared" si="696"/>
        <v>0</v>
      </c>
      <c r="X6399" s="27"/>
      <c r="Y6399" s="19">
        <f t="shared" si="697"/>
        <v>0</v>
      </c>
      <c r="Z6399" s="18">
        <f t="shared" si="698"/>
        <v>18.202999999999999</v>
      </c>
      <c r="AA6399" s="12">
        <v>-98</v>
      </c>
      <c r="AB6399" s="12">
        <v>5651.38</v>
      </c>
      <c r="AC6399" s="28">
        <f>+I6399+Y6399-Z6399</f>
        <v>-5.6929999999999996</v>
      </c>
      <c r="AD6399" s="20">
        <f t="shared" si="699"/>
        <v>10</v>
      </c>
      <c r="AE6399">
        <v>10</v>
      </c>
    </row>
    <row r="6400" spans="1:31" x14ac:dyDescent="0.25">
      <c r="A6400" s="9">
        <v>45322</v>
      </c>
      <c r="B6400" s="10" t="s">
        <v>141</v>
      </c>
      <c r="C6400" s="10" t="s">
        <v>62</v>
      </c>
      <c r="D6400" s="10" t="s">
        <v>40</v>
      </c>
      <c r="E6400" s="10" t="s">
        <v>30</v>
      </c>
      <c r="F6400" s="10">
        <v>160</v>
      </c>
      <c r="G6400" s="10">
        <v>174</v>
      </c>
      <c r="H6400" s="11">
        <f>SUMIFS(AA:AA,$A:$A,EOMONTH($A6400,-1),$B:$B,$B6400)</f>
        <v>51</v>
      </c>
      <c r="I6400" s="63">
        <f>ROUND(SUMIFS(AC:AC,$A:$A,EOMONTH($A6400,-1),$B:$B,$B6400),2)</f>
        <v>43.52</v>
      </c>
      <c r="J6400" s="11">
        <f>SUMIFS(AB:AB,$A:$A,EOMONTH($A6400,-1),$B:$B,$B6400)</f>
        <v>-1365.94</v>
      </c>
      <c r="K6400" s="13">
        <v>0</v>
      </c>
      <c r="L6400" s="25">
        <v>0</v>
      </c>
      <c r="M6400" s="15">
        <v>0</v>
      </c>
      <c r="N6400" s="14">
        <v>0</v>
      </c>
      <c r="O6400" s="16">
        <v>290</v>
      </c>
      <c r="P6400" s="16">
        <v>9586.56</v>
      </c>
      <c r="Q6400" s="16">
        <v>0</v>
      </c>
      <c r="R6400" s="16">
        <f>Q6400*16.876/100</f>
        <v>0</v>
      </c>
      <c r="S6400" s="17">
        <f t="shared" si="693"/>
        <v>0</v>
      </c>
      <c r="T6400" s="16">
        <v>0</v>
      </c>
      <c r="U6400" s="18">
        <f t="shared" si="694"/>
        <v>8.8740000000000006</v>
      </c>
      <c r="V6400" s="18">
        <f t="shared" si="695"/>
        <v>0</v>
      </c>
      <c r="W6400" s="18">
        <f t="shared" si="696"/>
        <v>0</v>
      </c>
      <c r="X6400" s="27"/>
      <c r="Y6400" s="19">
        <f t="shared" si="697"/>
        <v>0</v>
      </c>
      <c r="Z6400" s="18">
        <f t="shared" si="698"/>
        <v>50.46</v>
      </c>
      <c r="AA6400" s="12">
        <v>-239</v>
      </c>
      <c r="AB6400" s="12">
        <v>-10365.280000000001</v>
      </c>
      <c r="AC6400" s="28">
        <f>+I6400+Y6400-Z6400</f>
        <v>-6.9399999999999977</v>
      </c>
      <c r="AD6400" s="20">
        <f t="shared" si="699"/>
        <v>10</v>
      </c>
      <c r="AE6400">
        <v>10</v>
      </c>
    </row>
    <row r="6401" spans="1:31" x14ac:dyDescent="0.25">
      <c r="A6401" s="9">
        <v>45322</v>
      </c>
      <c r="B6401" s="10" t="s">
        <v>142</v>
      </c>
      <c r="C6401" s="10" t="s">
        <v>62</v>
      </c>
      <c r="D6401" s="10" t="s">
        <v>40</v>
      </c>
      <c r="E6401" s="10" t="s">
        <v>30</v>
      </c>
      <c r="F6401" s="10">
        <v>160</v>
      </c>
      <c r="G6401" s="10">
        <v>174</v>
      </c>
      <c r="H6401" s="11">
        <f>SUMIFS(AA:AA,$A:$A,EOMONTH($A6401,-1),$B:$B,$B6401)</f>
        <v>75</v>
      </c>
      <c r="I6401" s="63">
        <f>ROUND(SUMIFS(AC:AC,$A:$A,EOMONTH($A6401,-1),$B:$B,$B6401),2)</f>
        <v>21.73</v>
      </c>
      <c r="J6401" s="11">
        <f>SUMIFS(AB:AB,$A:$A,EOMONTH($A6401,-1),$B:$B,$B6401)</f>
        <v>1070.32</v>
      </c>
      <c r="K6401" s="13">
        <v>0</v>
      </c>
      <c r="L6401" s="25">
        <v>0</v>
      </c>
      <c r="M6401" s="15">
        <v>285</v>
      </c>
      <c r="N6401" s="14">
        <v>3285.92</v>
      </c>
      <c r="O6401" s="16">
        <v>0</v>
      </c>
      <c r="P6401" s="16">
        <v>0</v>
      </c>
      <c r="Q6401" s="16">
        <v>0</v>
      </c>
      <c r="R6401" s="16">
        <f>Q6401*16.876/100</f>
        <v>0</v>
      </c>
      <c r="S6401" s="17">
        <f t="shared" si="693"/>
        <v>0</v>
      </c>
      <c r="T6401" s="16">
        <v>0</v>
      </c>
      <c r="U6401" s="18">
        <f t="shared" si="694"/>
        <v>13.05</v>
      </c>
      <c r="V6401" s="18">
        <f t="shared" si="695"/>
        <v>45.6</v>
      </c>
      <c r="W6401" s="18">
        <f t="shared" si="696"/>
        <v>7.6557840000000006</v>
      </c>
      <c r="X6401" s="27"/>
      <c r="Y6401" s="19">
        <f t="shared" si="697"/>
        <v>53.255784000000006</v>
      </c>
      <c r="Z6401" s="18">
        <f t="shared" si="698"/>
        <v>0</v>
      </c>
      <c r="AA6401" s="12">
        <v>360</v>
      </c>
      <c r="AB6401" s="12">
        <v>4356.24</v>
      </c>
      <c r="AC6401" s="28">
        <f>+I6401+Y6401-Z6401</f>
        <v>74.98578400000001</v>
      </c>
      <c r="AD6401" s="20">
        <f t="shared" si="699"/>
        <v>0</v>
      </c>
      <c r="AE6401">
        <v>0</v>
      </c>
    </row>
    <row r="6402" spans="1:31" x14ac:dyDescent="0.25">
      <c r="A6402" s="9">
        <v>45322</v>
      </c>
      <c r="B6402" s="10" t="s">
        <v>143</v>
      </c>
      <c r="C6402" s="10" t="s">
        <v>62</v>
      </c>
      <c r="D6402" s="10" t="s">
        <v>40</v>
      </c>
      <c r="E6402" s="10" t="s">
        <v>30</v>
      </c>
      <c r="F6402" s="10">
        <v>160</v>
      </c>
      <c r="G6402" s="10">
        <v>174</v>
      </c>
      <c r="H6402" s="11">
        <f>SUMIFS(AA:AA,$A:$A,EOMONTH($A6402,-1),$B:$B,$B6402)</f>
        <v>566</v>
      </c>
      <c r="I6402" s="63">
        <f>ROUND(SUMIFS(AC:AC,$A:$A,EOMONTH($A6402,-1),$B:$B,$B6402),2)</f>
        <v>10.39</v>
      </c>
      <c r="J6402" s="11">
        <f>SUMIFS(AB:AB,$A:$A,EOMONTH($A6402,-1),$B:$B,$B6402)</f>
        <v>18326</v>
      </c>
      <c r="K6402" s="13">
        <v>0</v>
      </c>
      <c r="L6402" s="25">
        <v>0</v>
      </c>
      <c r="M6402" s="15">
        <v>336</v>
      </c>
      <c r="N6402" s="14">
        <v>6195.74</v>
      </c>
      <c r="O6402" s="16">
        <v>36</v>
      </c>
      <c r="P6402" s="16">
        <v>1326.96</v>
      </c>
      <c r="Q6402" s="16">
        <v>0</v>
      </c>
      <c r="R6402" s="16">
        <f>Q6402*16.876/100</f>
        <v>0</v>
      </c>
      <c r="S6402" s="17">
        <f t="shared" si="693"/>
        <v>0</v>
      </c>
      <c r="T6402" s="16">
        <v>0</v>
      </c>
      <c r="U6402" s="18">
        <f t="shared" si="694"/>
        <v>98.483999999999995</v>
      </c>
      <c r="V6402" s="18">
        <f t="shared" si="695"/>
        <v>53.76</v>
      </c>
      <c r="W6402" s="18">
        <f t="shared" si="696"/>
        <v>9.0257664000000002</v>
      </c>
      <c r="X6402" s="27"/>
      <c r="Y6402" s="19">
        <f t="shared" si="697"/>
        <v>62.7857664</v>
      </c>
      <c r="Z6402" s="18">
        <f t="shared" si="698"/>
        <v>6.2640000000000002</v>
      </c>
      <c r="AA6402" s="12">
        <v>866</v>
      </c>
      <c r="AB6402" s="12">
        <v>23522.31</v>
      </c>
      <c r="AC6402" s="28">
        <f>+I6402+Y6402-Z6402</f>
        <v>66.911766400000005</v>
      </c>
      <c r="AD6402" s="20">
        <f t="shared" si="699"/>
        <v>0</v>
      </c>
      <c r="AE6402">
        <v>0</v>
      </c>
    </row>
    <row r="6403" spans="1:31" x14ac:dyDescent="0.25">
      <c r="A6403" s="9">
        <v>45322</v>
      </c>
      <c r="B6403" s="10" t="s">
        <v>775</v>
      </c>
      <c r="C6403" s="10" t="s">
        <v>62</v>
      </c>
      <c r="D6403" s="10" t="s">
        <v>40</v>
      </c>
      <c r="E6403" s="10" t="s">
        <v>30</v>
      </c>
      <c r="F6403" s="10">
        <v>160</v>
      </c>
      <c r="G6403" s="10">
        <v>174</v>
      </c>
      <c r="H6403" s="11">
        <f>SUMIFS(AA:AA,$A:$A,EOMONTH($A6403,-1),$B:$B,$B6403)</f>
        <v>72</v>
      </c>
      <c r="I6403" s="63">
        <f>ROUND(SUMIFS(AC:AC,$A:$A,EOMONTH($A6403,-1),$B:$B,$B6403),2)</f>
        <v>39.64</v>
      </c>
      <c r="J6403" s="11">
        <f>SUMIFS(AB:AB,$A:$A,EOMONTH($A6403,-1),$B:$B,$B6403)</f>
        <v>842.84</v>
      </c>
      <c r="K6403" s="13">
        <v>0</v>
      </c>
      <c r="L6403" s="25">
        <v>0</v>
      </c>
      <c r="M6403" s="15">
        <v>268</v>
      </c>
      <c r="N6403" s="14">
        <v>4910.76</v>
      </c>
      <c r="O6403" s="16">
        <v>36</v>
      </c>
      <c r="P6403" s="16">
        <v>1326.96</v>
      </c>
      <c r="Q6403" s="16">
        <v>0</v>
      </c>
      <c r="R6403" s="16">
        <f>Q6403*16.876/100</f>
        <v>0</v>
      </c>
      <c r="S6403" s="17">
        <f t="shared" si="693"/>
        <v>0</v>
      </c>
      <c r="T6403" s="16">
        <v>0</v>
      </c>
      <c r="U6403" s="18">
        <f t="shared" si="694"/>
        <v>12.528</v>
      </c>
      <c r="V6403" s="18">
        <f t="shared" si="695"/>
        <v>42.88</v>
      </c>
      <c r="W6403" s="18">
        <f t="shared" si="696"/>
        <v>7.1991232000000016</v>
      </c>
      <c r="X6403" s="27"/>
      <c r="Y6403" s="19">
        <f t="shared" si="697"/>
        <v>50.079123200000005</v>
      </c>
      <c r="Z6403" s="18">
        <f t="shared" si="698"/>
        <v>6.2640000000000002</v>
      </c>
      <c r="AA6403" s="12">
        <v>304</v>
      </c>
      <c r="AB6403" s="12">
        <v>5141.62</v>
      </c>
      <c r="AC6403" s="28">
        <f>+I6403+Y6403-Z6403</f>
        <v>83.455123200000017</v>
      </c>
      <c r="AD6403" s="20">
        <f t="shared" si="699"/>
        <v>0</v>
      </c>
      <c r="AE6403">
        <v>0</v>
      </c>
    </row>
    <row r="6404" spans="1:31" x14ac:dyDescent="0.25">
      <c r="A6404" s="9">
        <v>45322</v>
      </c>
      <c r="B6404" s="10" t="s">
        <v>144</v>
      </c>
      <c r="C6404" s="10" t="s">
        <v>62</v>
      </c>
      <c r="D6404" s="10" t="s">
        <v>40</v>
      </c>
      <c r="E6404" s="10" t="s">
        <v>30</v>
      </c>
      <c r="F6404" s="10">
        <v>160</v>
      </c>
      <c r="G6404" s="10">
        <v>174</v>
      </c>
      <c r="H6404" s="11">
        <f>SUMIFS(AA:AA,$A:$A,EOMONTH($A6404,-1),$B:$B,$B6404)</f>
        <v>182</v>
      </c>
      <c r="I6404" s="63">
        <f>ROUND(SUMIFS(AC:AC,$A:$A,EOMONTH($A6404,-1),$B:$B,$B6404),2)</f>
        <v>3.49</v>
      </c>
      <c r="J6404" s="11">
        <f>SUMIFS(AB:AB,$A:$A,EOMONTH($A6404,-1),$B:$B,$B6404)</f>
        <v>4958.1400000000003</v>
      </c>
      <c r="K6404" s="13">
        <v>0</v>
      </c>
      <c r="L6404" s="25">
        <v>0</v>
      </c>
      <c r="M6404" s="15">
        <v>280</v>
      </c>
      <c r="N6404" s="14">
        <v>5057.8100000000004</v>
      </c>
      <c r="O6404" s="16">
        <v>10</v>
      </c>
      <c r="P6404" s="16">
        <v>321.2</v>
      </c>
      <c r="Q6404" s="16">
        <v>0</v>
      </c>
      <c r="R6404" s="16">
        <f>Q6404*16.876/100</f>
        <v>0</v>
      </c>
      <c r="S6404" s="17">
        <f t="shared" si="693"/>
        <v>0</v>
      </c>
      <c r="T6404" s="16">
        <v>0</v>
      </c>
      <c r="U6404" s="18">
        <f t="shared" si="694"/>
        <v>31.667999999999999</v>
      </c>
      <c r="V6404" s="18">
        <f t="shared" si="695"/>
        <v>44.8</v>
      </c>
      <c r="W6404" s="18">
        <f t="shared" si="696"/>
        <v>7.5214720000000002</v>
      </c>
      <c r="X6404" s="27"/>
      <c r="Y6404" s="19">
        <f t="shared" si="697"/>
        <v>52.321472</v>
      </c>
      <c r="Z6404" s="18">
        <f t="shared" si="698"/>
        <v>1.74</v>
      </c>
      <c r="AA6404" s="12">
        <v>452</v>
      </c>
      <c r="AB6404" s="12">
        <v>9731.49</v>
      </c>
      <c r="AC6404" s="28">
        <f>+I6404+Y6404-Z6404</f>
        <v>54.071472</v>
      </c>
      <c r="AD6404" s="20">
        <f t="shared" si="699"/>
        <v>0</v>
      </c>
      <c r="AE6404">
        <v>0</v>
      </c>
    </row>
    <row r="6405" spans="1:31" x14ac:dyDescent="0.25">
      <c r="A6405" s="9">
        <v>45322</v>
      </c>
      <c r="B6405" s="10" t="s">
        <v>145</v>
      </c>
      <c r="C6405" s="10" t="s">
        <v>62</v>
      </c>
      <c r="D6405" s="10" t="s">
        <v>40</v>
      </c>
      <c r="E6405" s="10" t="s">
        <v>30</v>
      </c>
      <c r="F6405" s="10">
        <v>160</v>
      </c>
      <c r="G6405" s="10">
        <v>174</v>
      </c>
      <c r="H6405" s="11">
        <f>SUMIFS(AA:AA,$A:$A,EOMONTH($A6405,-1),$B:$B,$B6405)</f>
        <v>40</v>
      </c>
      <c r="I6405" s="63">
        <f>ROUND(SUMIFS(AC:AC,$A:$A,EOMONTH($A6405,-1),$B:$B,$B6405),2)</f>
        <v>12.38</v>
      </c>
      <c r="J6405" s="11">
        <f>SUMIFS(AB:AB,$A:$A,EOMONTH($A6405,-1),$B:$B,$B6405)</f>
        <v>983.9</v>
      </c>
      <c r="K6405" s="13">
        <v>0</v>
      </c>
      <c r="L6405" s="25">
        <v>0</v>
      </c>
      <c r="M6405" s="15">
        <v>310</v>
      </c>
      <c r="N6405" s="14">
        <v>5546.58</v>
      </c>
      <c r="O6405" s="16">
        <v>0</v>
      </c>
      <c r="P6405" s="16">
        <v>0</v>
      </c>
      <c r="Q6405" s="16">
        <v>0</v>
      </c>
      <c r="R6405" s="16">
        <f>Q6405*16.876/100</f>
        <v>0</v>
      </c>
      <c r="S6405" s="17">
        <f t="shared" ref="S6405:S6468" si="700">Q6405+R6405</f>
        <v>0</v>
      </c>
      <c r="T6405" s="16">
        <v>0</v>
      </c>
      <c r="U6405" s="18">
        <f t="shared" ref="U6405:U6468" si="701">H6405*G6405/1000</f>
        <v>6.96</v>
      </c>
      <c r="V6405" s="18">
        <f t="shared" ref="V6405:V6468" si="702">M6405*F6405/1000</f>
        <v>49.6</v>
      </c>
      <c r="W6405" s="18">
        <f t="shared" ref="W6405:W6468" si="703">V6405*16.789/100</f>
        <v>8.3273440000000001</v>
      </c>
      <c r="X6405" s="27"/>
      <c r="Y6405" s="19">
        <f t="shared" ref="Y6405:Y6468" si="704">V6405+W6405+X6405</f>
        <v>57.927344000000005</v>
      </c>
      <c r="Z6405" s="18">
        <f t="shared" ref="Z6405:Z6468" si="705">O6405*G6405/1000</f>
        <v>0</v>
      </c>
      <c r="AA6405" s="12">
        <v>350</v>
      </c>
      <c r="AB6405" s="12">
        <v>6530.48</v>
      </c>
      <c r="AC6405" s="28">
        <f>+I6405+Y6405-Z6405</f>
        <v>70.307344000000001</v>
      </c>
      <c r="AD6405" s="20">
        <f t="shared" ref="AD6405:AD6468" si="706">IF(AC6405&lt;0,ROUNDUP(AC6405,-1)*-1,0)</f>
        <v>0</v>
      </c>
      <c r="AE6405">
        <v>0</v>
      </c>
    </row>
    <row r="6406" spans="1:31" x14ac:dyDescent="0.25">
      <c r="A6406" s="9">
        <v>45322</v>
      </c>
      <c r="B6406" s="10" t="s">
        <v>146</v>
      </c>
      <c r="C6406" s="10" t="s">
        <v>62</v>
      </c>
      <c r="D6406" s="10" t="s">
        <v>40</v>
      </c>
      <c r="E6406" s="10" t="s">
        <v>30</v>
      </c>
      <c r="F6406" s="10">
        <v>160</v>
      </c>
      <c r="G6406" s="10">
        <v>174</v>
      </c>
      <c r="H6406" s="11">
        <f>SUMIFS(AA:AA,$A:$A,EOMONTH($A6406,-1),$B:$B,$B6406)</f>
        <v>53</v>
      </c>
      <c r="I6406" s="63">
        <f>ROUND(SUMIFS(AC:AC,$A:$A,EOMONTH($A6406,-1),$B:$B,$B6406),2)</f>
        <v>28.69</v>
      </c>
      <c r="J6406" s="11">
        <f>SUMIFS(AB:AB,$A:$A,EOMONTH($A6406,-1),$B:$B,$B6406)</f>
        <v>1441.95</v>
      </c>
      <c r="K6406" s="13">
        <v>0</v>
      </c>
      <c r="L6406" s="25">
        <v>0</v>
      </c>
      <c r="M6406" s="15">
        <v>328</v>
      </c>
      <c r="N6406" s="14">
        <v>5961.93</v>
      </c>
      <c r="O6406" s="16">
        <v>36</v>
      </c>
      <c r="P6406" s="16">
        <v>1326.96</v>
      </c>
      <c r="Q6406" s="16">
        <v>0</v>
      </c>
      <c r="R6406" s="16">
        <f>Q6406*16.876/100</f>
        <v>0</v>
      </c>
      <c r="S6406" s="17">
        <f t="shared" si="700"/>
        <v>0</v>
      </c>
      <c r="T6406" s="16">
        <v>0</v>
      </c>
      <c r="U6406" s="18">
        <f t="shared" si="701"/>
        <v>9.2219999999999995</v>
      </c>
      <c r="V6406" s="18">
        <f t="shared" si="702"/>
        <v>52.48</v>
      </c>
      <c r="W6406" s="18">
        <f t="shared" si="703"/>
        <v>8.8108672000000006</v>
      </c>
      <c r="X6406" s="27"/>
      <c r="Y6406" s="19">
        <f t="shared" si="704"/>
        <v>61.290867199999994</v>
      </c>
      <c r="Z6406" s="18">
        <f t="shared" si="705"/>
        <v>6.2640000000000002</v>
      </c>
      <c r="AA6406" s="12">
        <v>345</v>
      </c>
      <c r="AB6406" s="12">
        <v>6741.09</v>
      </c>
      <c r="AC6406" s="28">
        <f>+I6406+Y6406-Z6406</f>
        <v>83.716867199999996</v>
      </c>
      <c r="AD6406" s="20">
        <f t="shared" si="706"/>
        <v>0</v>
      </c>
      <c r="AE6406">
        <v>0</v>
      </c>
    </row>
    <row r="6407" spans="1:31" x14ac:dyDescent="0.25">
      <c r="A6407" s="9">
        <v>45322</v>
      </c>
      <c r="B6407" s="10" t="s">
        <v>147</v>
      </c>
      <c r="C6407" s="10" t="s">
        <v>62</v>
      </c>
      <c r="D6407" s="10" t="s">
        <v>40</v>
      </c>
      <c r="E6407" s="10" t="s">
        <v>30</v>
      </c>
      <c r="F6407" s="10">
        <v>160</v>
      </c>
      <c r="G6407" s="10">
        <v>174</v>
      </c>
      <c r="H6407" s="11">
        <f>SUMIFS(AA:AA,$A:$A,EOMONTH($A6407,-1),$B:$B,$B6407)</f>
        <v>199</v>
      </c>
      <c r="I6407" s="63">
        <f>ROUND(SUMIFS(AC:AC,$A:$A,EOMONTH($A6407,-1),$B:$B,$B6407),2)</f>
        <v>-12.33</v>
      </c>
      <c r="J6407" s="11">
        <f>SUMIFS(AB:AB,$A:$A,EOMONTH($A6407,-1),$B:$B,$B6407)</f>
        <v>7794.28</v>
      </c>
      <c r="K6407" s="13">
        <v>0</v>
      </c>
      <c r="L6407" s="25">
        <v>0</v>
      </c>
      <c r="M6407" s="15">
        <v>380</v>
      </c>
      <c r="N6407" s="14">
        <v>6717.16</v>
      </c>
      <c r="O6407" s="16">
        <v>0</v>
      </c>
      <c r="P6407" s="16">
        <v>0</v>
      </c>
      <c r="Q6407" s="16">
        <v>0</v>
      </c>
      <c r="R6407" s="16">
        <f>Q6407*16.876/100</f>
        <v>0</v>
      </c>
      <c r="S6407" s="17">
        <f t="shared" si="700"/>
        <v>0</v>
      </c>
      <c r="T6407" s="16">
        <v>0</v>
      </c>
      <c r="U6407" s="18">
        <f t="shared" si="701"/>
        <v>34.625999999999998</v>
      </c>
      <c r="V6407" s="18">
        <f t="shared" si="702"/>
        <v>60.8</v>
      </c>
      <c r="W6407" s="18">
        <f t="shared" si="703"/>
        <v>10.207712000000001</v>
      </c>
      <c r="X6407" s="27"/>
      <c r="Y6407" s="19">
        <f t="shared" si="704"/>
        <v>71.007711999999998</v>
      </c>
      <c r="Z6407" s="18">
        <f t="shared" si="705"/>
        <v>0</v>
      </c>
      <c r="AA6407" s="12">
        <v>579</v>
      </c>
      <c r="AB6407" s="12">
        <v>14511.44</v>
      </c>
      <c r="AC6407" s="28">
        <f>+I6407+Y6407-Z6407</f>
        <v>58.677712</v>
      </c>
      <c r="AD6407" s="20">
        <f t="shared" si="706"/>
        <v>0</v>
      </c>
      <c r="AE6407">
        <v>0</v>
      </c>
    </row>
    <row r="6408" spans="1:31" x14ac:dyDescent="0.25">
      <c r="A6408" s="9">
        <v>45322</v>
      </c>
      <c r="B6408" s="10" t="s">
        <v>148</v>
      </c>
      <c r="C6408" s="10" t="s">
        <v>62</v>
      </c>
      <c r="D6408" s="10" t="s">
        <v>40</v>
      </c>
      <c r="E6408" s="10" t="s">
        <v>30</v>
      </c>
      <c r="F6408" s="10">
        <v>160</v>
      </c>
      <c r="G6408" s="10">
        <v>174</v>
      </c>
      <c r="H6408" s="11">
        <f>SUMIFS(AA:AA,$A:$A,EOMONTH($A6408,-1),$B:$B,$B6408)</f>
        <v>304</v>
      </c>
      <c r="I6408" s="63">
        <f>ROUND(SUMIFS(AC:AC,$A:$A,EOMONTH($A6408,-1),$B:$B,$B6408),2)</f>
        <v>8.9600000000000009</v>
      </c>
      <c r="J6408" s="11">
        <f>SUMIFS(AB:AB,$A:$A,EOMONTH($A6408,-1),$B:$B,$B6408)</f>
        <v>9091.5300000000007</v>
      </c>
      <c r="K6408" s="13">
        <v>0</v>
      </c>
      <c r="L6408" s="25">
        <v>0</v>
      </c>
      <c r="M6408" s="15">
        <v>310</v>
      </c>
      <c r="N6408" s="14">
        <v>5622.15</v>
      </c>
      <c r="O6408" s="16">
        <v>59</v>
      </c>
      <c r="P6408" s="16">
        <v>2065.7199999999998</v>
      </c>
      <c r="Q6408" s="16">
        <v>0</v>
      </c>
      <c r="R6408" s="16">
        <f>Q6408*16.876/100</f>
        <v>0</v>
      </c>
      <c r="S6408" s="17">
        <f t="shared" si="700"/>
        <v>0</v>
      </c>
      <c r="T6408" s="16">
        <v>0</v>
      </c>
      <c r="U6408" s="18">
        <f t="shared" si="701"/>
        <v>52.896000000000001</v>
      </c>
      <c r="V6408" s="18">
        <f t="shared" si="702"/>
        <v>49.6</v>
      </c>
      <c r="W6408" s="18">
        <f t="shared" si="703"/>
        <v>8.3273440000000001</v>
      </c>
      <c r="X6408" s="27"/>
      <c r="Y6408" s="19">
        <f t="shared" si="704"/>
        <v>57.927344000000005</v>
      </c>
      <c r="Z6408" s="18">
        <f t="shared" si="705"/>
        <v>10.266</v>
      </c>
      <c r="AA6408" s="12">
        <v>555</v>
      </c>
      <c r="AB6408" s="12">
        <v>13234.78</v>
      </c>
      <c r="AC6408" s="28">
        <f>+I6408+Y6408-Z6408</f>
        <v>56.621344000000015</v>
      </c>
      <c r="AD6408" s="20">
        <f t="shared" si="706"/>
        <v>0</v>
      </c>
      <c r="AE6408">
        <v>0</v>
      </c>
    </row>
    <row r="6409" spans="1:31" x14ac:dyDescent="0.25">
      <c r="A6409" s="9">
        <v>45322</v>
      </c>
      <c r="B6409" s="10" t="s">
        <v>149</v>
      </c>
      <c r="C6409" s="10" t="s">
        <v>62</v>
      </c>
      <c r="D6409" s="10" t="s">
        <v>40</v>
      </c>
      <c r="E6409" s="10" t="s">
        <v>30</v>
      </c>
      <c r="F6409" s="10">
        <v>265</v>
      </c>
      <c r="G6409" s="10">
        <v>289</v>
      </c>
      <c r="H6409" s="11">
        <f>SUMIFS(AA:AA,$A:$A,EOMONTH($A6409,-1),$B:$B,$B6409)</f>
        <v>195.5</v>
      </c>
      <c r="I6409" s="63">
        <f>ROUND(SUMIFS(AC:AC,$A:$A,EOMONTH($A6409,-1),$B:$B,$B6409),2)</f>
        <v>87.07</v>
      </c>
      <c r="J6409" s="11">
        <f>SUMIFS(AB:AB,$A:$A,EOMONTH($A6409,-1),$B:$B,$B6409)</f>
        <v>5616.62</v>
      </c>
      <c r="K6409" s="13">
        <v>0</v>
      </c>
      <c r="L6409" s="25">
        <v>0</v>
      </c>
      <c r="M6409" s="15">
        <v>201</v>
      </c>
      <c r="N6409" s="14">
        <v>6456.03</v>
      </c>
      <c r="O6409" s="16">
        <v>46</v>
      </c>
      <c r="P6409" s="16">
        <v>2655.72</v>
      </c>
      <c r="Q6409" s="16">
        <v>0</v>
      </c>
      <c r="R6409" s="16">
        <f>Q6409*16.876/100</f>
        <v>0</v>
      </c>
      <c r="S6409" s="17">
        <f t="shared" si="700"/>
        <v>0</v>
      </c>
      <c r="T6409" s="16">
        <v>0</v>
      </c>
      <c r="U6409" s="18">
        <f t="shared" si="701"/>
        <v>56.499499999999998</v>
      </c>
      <c r="V6409" s="18">
        <f t="shared" si="702"/>
        <v>53.265000000000001</v>
      </c>
      <c r="W6409" s="18">
        <f t="shared" si="703"/>
        <v>8.9426608500000011</v>
      </c>
      <c r="X6409" s="27"/>
      <c r="Y6409" s="19">
        <f t="shared" si="704"/>
        <v>62.207660850000003</v>
      </c>
      <c r="Z6409" s="18">
        <f t="shared" si="705"/>
        <v>13.294</v>
      </c>
      <c r="AA6409" s="12">
        <v>350.5</v>
      </c>
      <c r="AB6409" s="12">
        <v>10911.96</v>
      </c>
      <c r="AC6409" s="28">
        <f>+I6409+Y6409-Z6409</f>
        <v>135.98366084999998</v>
      </c>
      <c r="AD6409" s="20">
        <f t="shared" si="706"/>
        <v>0</v>
      </c>
      <c r="AE6409">
        <v>0</v>
      </c>
    </row>
    <row r="6410" spans="1:31" x14ac:dyDescent="0.25">
      <c r="A6410" s="9">
        <v>45322</v>
      </c>
      <c r="B6410" s="10" t="s">
        <v>150</v>
      </c>
      <c r="C6410" s="10" t="s">
        <v>62</v>
      </c>
      <c r="D6410" s="10" t="s">
        <v>40</v>
      </c>
      <c r="E6410" s="10" t="s">
        <v>30</v>
      </c>
      <c r="F6410" s="10">
        <v>265</v>
      </c>
      <c r="G6410" s="10">
        <v>289</v>
      </c>
      <c r="H6410" s="11">
        <f>SUMIFS(AA:AA,$A:$A,EOMONTH($A6410,-1),$B:$B,$B6410)</f>
        <v>55.5</v>
      </c>
      <c r="I6410" s="63">
        <f>ROUND(SUMIFS(AC:AC,$A:$A,EOMONTH($A6410,-1),$B:$B,$B6410),2)</f>
        <v>31.91</v>
      </c>
      <c r="J6410" s="11">
        <f>SUMIFS(AB:AB,$A:$A,EOMONTH($A6410,-1),$B:$B,$B6410)</f>
        <v>1309.8699999999999</v>
      </c>
      <c r="K6410" s="13">
        <v>0</v>
      </c>
      <c r="L6410" s="25">
        <v>0</v>
      </c>
      <c r="M6410" s="15">
        <v>105</v>
      </c>
      <c r="N6410" s="14">
        <v>3549.84</v>
      </c>
      <c r="O6410" s="16">
        <v>12</v>
      </c>
      <c r="P6410" s="16">
        <v>650.4</v>
      </c>
      <c r="Q6410" s="16">
        <v>0</v>
      </c>
      <c r="R6410" s="16">
        <f>Q6410*16.876/100</f>
        <v>0</v>
      </c>
      <c r="S6410" s="17">
        <f t="shared" si="700"/>
        <v>0</v>
      </c>
      <c r="T6410" s="16">
        <v>0</v>
      </c>
      <c r="U6410" s="18">
        <f t="shared" si="701"/>
        <v>16.0395</v>
      </c>
      <c r="V6410" s="18">
        <f t="shared" si="702"/>
        <v>27.824999999999999</v>
      </c>
      <c r="W6410" s="18">
        <f t="shared" si="703"/>
        <v>4.6715392500000004</v>
      </c>
      <c r="X6410" s="27"/>
      <c r="Y6410" s="19">
        <f t="shared" si="704"/>
        <v>32.496539249999998</v>
      </c>
      <c r="Z6410" s="18">
        <f t="shared" si="705"/>
        <v>3.468</v>
      </c>
      <c r="AA6410" s="12">
        <v>148.5</v>
      </c>
      <c r="AB6410" s="12">
        <v>4583.95</v>
      </c>
      <c r="AC6410" s="28">
        <f>+I6410+Y6410-Z6410</f>
        <v>60.938539249999991</v>
      </c>
      <c r="AD6410" s="20">
        <f t="shared" si="706"/>
        <v>0</v>
      </c>
      <c r="AE6410">
        <v>0</v>
      </c>
    </row>
    <row r="6411" spans="1:31" x14ac:dyDescent="0.25">
      <c r="A6411" s="9">
        <v>45322</v>
      </c>
      <c r="B6411" s="10" t="s">
        <v>151</v>
      </c>
      <c r="C6411" s="10" t="s">
        <v>62</v>
      </c>
      <c r="D6411" s="10" t="s">
        <v>40</v>
      </c>
      <c r="E6411" s="10" t="s">
        <v>30</v>
      </c>
      <c r="F6411" s="10">
        <v>265</v>
      </c>
      <c r="G6411" s="10">
        <v>289</v>
      </c>
      <c r="H6411" s="11">
        <f>SUMIFS(AA:AA,$A:$A,EOMONTH($A6411,-1),$B:$B,$B6411)</f>
        <v>3.5</v>
      </c>
      <c r="I6411" s="63">
        <f>ROUND(SUMIFS(AC:AC,$A:$A,EOMONTH($A6411,-1),$B:$B,$B6411),2)</f>
        <v>-106.88</v>
      </c>
      <c r="J6411" s="11">
        <f>SUMIFS(AB:AB,$A:$A,EOMONTH($A6411,-1),$B:$B,$B6411)</f>
        <v>106.07</v>
      </c>
      <c r="K6411" s="13">
        <v>0</v>
      </c>
      <c r="L6411" s="25">
        <v>0</v>
      </c>
      <c r="M6411" s="15">
        <v>212</v>
      </c>
      <c r="N6411" s="14">
        <v>6313.28</v>
      </c>
      <c r="O6411" s="16">
        <v>34</v>
      </c>
      <c r="P6411" s="16">
        <v>2005.32</v>
      </c>
      <c r="Q6411" s="16">
        <v>0</v>
      </c>
      <c r="R6411" s="16">
        <f>Q6411*16.876/100</f>
        <v>0</v>
      </c>
      <c r="S6411" s="17">
        <f t="shared" si="700"/>
        <v>0</v>
      </c>
      <c r="T6411" s="16">
        <v>0</v>
      </c>
      <c r="U6411" s="18">
        <f t="shared" si="701"/>
        <v>1.0115000000000001</v>
      </c>
      <c r="V6411" s="18">
        <f t="shared" si="702"/>
        <v>56.18</v>
      </c>
      <c r="W6411" s="18">
        <f t="shared" si="703"/>
        <v>9.4320602000000004</v>
      </c>
      <c r="X6411" s="27"/>
      <c r="Y6411" s="19">
        <f t="shared" si="704"/>
        <v>65.612060200000002</v>
      </c>
      <c r="Z6411" s="18">
        <f t="shared" si="705"/>
        <v>9.8260000000000005</v>
      </c>
      <c r="AA6411" s="12">
        <v>181.5</v>
      </c>
      <c r="AB6411" s="12">
        <v>5412.14</v>
      </c>
      <c r="AC6411" s="28">
        <f>+I6411+Y6411-Z6411</f>
        <v>-51.093939799999994</v>
      </c>
      <c r="AD6411" s="20">
        <f t="shared" si="706"/>
        <v>60</v>
      </c>
      <c r="AE6411">
        <v>60</v>
      </c>
    </row>
    <row r="6412" spans="1:31" x14ac:dyDescent="0.25">
      <c r="A6412" s="9">
        <v>45322</v>
      </c>
      <c r="B6412" s="10" t="s">
        <v>152</v>
      </c>
      <c r="C6412" s="10" t="s">
        <v>62</v>
      </c>
      <c r="D6412" s="10" t="s">
        <v>40</v>
      </c>
      <c r="E6412" s="10" t="s">
        <v>30</v>
      </c>
      <c r="F6412" s="10">
        <v>265</v>
      </c>
      <c r="G6412" s="10">
        <v>289</v>
      </c>
      <c r="H6412" s="11">
        <f>SUMIFS(AA:AA,$A:$A,EOMONTH($A6412,-1),$B:$B,$B6412)</f>
        <v>109.5</v>
      </c>
      <c r="I6412" s="63">
        <f>ROUND(SUMIFS(AC:AC,$A:$A,EOMONTH($A6412,-1),$B:$B,$B6412),2)</f>
        <v>25.31</v>
      </c>
      <c r="J6412" s="11">
        <f>SUMIFS(AB:AB,$A:$A,EOMONTH($A6412,-1),$B:$B,$B6412)</f>
        <v>2762.19</v>
      </c>
      <c r="K6412" s="13">
        <v>0</v>
      </c>
      <c r="L6412" s="25">
        <v>0</v>
      </c>
      <c r="M6412" s="15">
        <v>184</v>
      </c>
      <c r="N6412" s="14">
        <v>5650.88</v>
      </c>
      <c r="O6412" s="16">
        <v>36</v>
      </c>
      <c r="P6412" s="16">
        <v>1951.2</v>
      </c>
      <c r="Q6412" s="16">
        <v>0</v>
      </c>
      <c r="R6412" s="16">
        <f>Q6412*16.876/100</f>
        <v>0</v>
      </c>
      <c r="S6412" s="17">
        <f t="shared" si="700"/>
        <v>0</v>
      </c>
      <c r="T6412" s="16">
        <v>0</v>
      </c>
      <c r="U6412" s="18">
        <f t="shared" si="701"/>
        <v>31.645499999999998</v>
      </c>
      <c r="V6412" s="18">
        <f t="shared" si="702"/>
        <v>48.76</v>
      </c>
      <c r="W6412" s="18">
        <f t="shared" si="703"/>
        <v>8.1863164000000008</v>
      </c>
      <c r="X6412" s="27"/>
      <c r="Y6412" s="19">
        <f t="shared" si="704"/>
        <v>56.946316400000001</v>
      </c>
      <c r="Z6412" s="18">
        <f t="shared" si="705"/>
        <v>10.404</v>
      </c>
      <c r="AA6412" s="12">
        <v>257.5</v>
      </c>
      <c r="AB6412" s="12">
        <v>7389.77</v>
      </c>
      <c r="AC6412" s="28">
        <f>+I6412+Y6412-Z6412</f>
        <v>71.852316400000007</v>
      </c>
      <c r="AD6412" s="20">
        <f t="shared" si="706"/>
        <v>0</v>
      </c>
      <c r="AE6412">
        <v>0</v>
      </c>
    </row>
    <row r="6413" spans="1:31" x14ac:dyDescent="0.25">
      <c r="A6413" s="9">
        <v>45322</v>
      </c>
      <c r="B6413" s="10" t="s">
        <v>776</v>
      </c>
      <c r="C6413" s="10" t="s">
        <v>62</v>
      </c>
      <c r="D6413" s="10" t="s">
        <v>40</v>
      </c>
      <c r="E6413" s="10" t="s">
        <v>30</v>
      </c>
      <c r="F6413" s="10">
        <v>265</v>
      </c>
      <c r="G6413" s="10">
        <v>289</v>
      </c>
      <c r="H6413" s="11">
        <f>SUMIFS(AA:AA,$A:$A,EOMONTH($A6413,-1),$B:$B,$B6413)</f>
        <v>348</v>
      </c>
      <c r="I6413" s="63">
        <f>ROUND(SUMIFS(AC:AC,$A:$A,EOMONTH($A6413,-1),$B:$B,$B6413),2)</f>
        <v>135.82</v>
      </c>
      <c r="J6413" s="11">
        <f>SUMIFS(AB:AB,$A:$A,EOMONTH($A6413,-1),$B:$B,$B6413)</f>
        <v>5597.82</v>
      </c>
      <c r="K6413" s="13">
        <v>0</v>
      </c>
      <c r="L6413" s="25">
        <v>0</v>
      </c>
      <c r="M6413" s="15">
        <v>0</v>
      </c>
      <c r="N6413" s="14">
        <v>0</v>
      </c>
      <c r="O6413" s="16">
        <v>378</v>
      </c>
      <c r="P6413" s="16">
        <v>20191.259999999998</v>
      </c>
      <c r="Q6413" s="16">
        <v>0</v>
      </c>
      <c r="R6413" s="16">
        <f>Q6413*16.876/100</f>
        <v>0</v>
      </c>
      <c r="S6413" s="17">
        <f t="shared" si="700"/>
        <v>0</v>
      </c>
      <c r="T6413" s="16">
        <v>0</v>
      </c>
      <c r="U6413" s="18">
        <f t="shared" si="701"/>
        <v>100.572</v>
      </c>
      <c r="V6413" s="18">
        <f t="shared" si="702"/>
        <v>0</v>
      </c>
      <c r="W6413" s="18">
        <f t="shared" si="703"/>
        <v>0</v>
      </c>
      <c r="X6413" s="27"/>
      <c r="Y6413" s="19">
        <f t="shared" si="704"/>
        <v>0</v>
      </c>
      <c r="Z6413" s="18">
        <f t="shared" si="705"/>
        <v>109.242</v>
      </c>
      <c r="AA6413" s="12">
        <v>-30</v>
      </c>
      <c r="AB6413" s="12">
        <v>-3428.47</v>
      </c>
      <c r="AC6413" s="28">
        <f>+I6413+Y6413-Z6413</f>
        <v>26.577999999999989</v>
      </c>
      <c r="AD6413" s="20">
        <f t="shared" si="706"/>
        <v>0</v>
      </c>
      <c r="AE6413">
        <v>0</v>
      </c>
    </row>
    <row r="6414" spans="1:31" x14ac:dyDescent="0.25">
      <c r="A6414" s="9">
        <v>45322</v>
      </c>
      <c r="B6414" s="10" t="s">
        <v>153</v>
      </c>
      <c r="C6414" s="10" t="s">
        <v>62</v>
      </c>
      <c r="D6414" s="10" t="s">
        <v>40</v>
      </c>
      <c r="E6414" s="10" t="s">
        <v>30</v>
      </c>
      <c r="F6414" s="10">
        <v>265</v>
      </c>
      <c r="G6414" s="10">
        <v>289</v>
      </c>
      <c r="H6414" s="11">
        <f>SUMIFS(AA:AA,$A:$A,EOMONTH($A6414,-1),$B:$B,$B6414)</f>
        <v>39.5</v>
      </c>
      <c r="I6414" s="63">
        <f>ROUND(SUMIFS(AC:AC,$A:$A,EOMONTH($A6414,-1),$B:$B,$B6414),2)</f>
        <v>18.73</v>
      </c>
      <c r="J6414" s="11">
        <f>SUMIFS(AB:AB,$A:$A,EOMONTH($A6414,-1),$B:$B,$B6414)</f>
        <v>1111.77</v>
      </c>
      <c r="K6414" s="13">
        <v>0</v>
      </c>
      <c r="L6414" s="25">
        <v>0</v>
      </c>
      <c r="M6414" s="15">
        <v>145</v>
      </c>
      <c r="N6414" s="14">
        <v>4603.6400000000003</v>
      </c>
      <c r="O6414" s="16">
        <v>12</v>
      </c>
      <c r="P6414" s="16">
        <v>650.4</v>
      </c>
      <c r="Q6414" s="16">
        <v>0</v>
      </c>
      <c r="R6414" s="16">
        <f>Q6414*16.876/100</f>
        <v>0</v>
      </c>
      <c r="S6414" s="17">
        <f t="shared" si="700"/>
        <v>0</v>
      </c>
      <c r="T6414" s="16">
        <v>0</v>
      </c>
      <c r="U6414" s="18">
        <f t="shared" si="701"/>
        <v>11.4155</v>
      </c>
      <c r="V6414" s="18">
        <f t="shared" si="702"/>
        <v>38.424999999999997</v>
      </c>
      <c r="W6414" s="18">
        <f t="shared" si="703"/>
        <v>6.4511732500000001</v>
      </c>
      <c r="X6414" s="27"/>
      <c r="Y6414" s="19">
        <f t="shared" si="704"/>
        <v>44.876173249999994</v>
      </c>
      <c r="Z6414" s="18">
        <f t="shared" si="705"/>
        <v>3.468</v>
      </c>
      <c r="AA6414" s="12">
        <v>172.5</v>
      </c>
      <c r="AB6414" s="12">
        <v>5412.17</v>
      </c>
      <c r="AC6414" s="28">
        <f>+I6414+Y6414-Z6414</f>
        <v>60.138173249999994</v>
      </c>
      <c r="AD6414" s="20">
        <f t="shared" si="706"/>
        <v>0</v>
      </c>
      <c r="AE6414">
        <v>0</v>
      </c>
    </row>
    <row r="6415" spans="1:31" x14ac:dyDescent="0.25">
      <c r="A6415" s="9">
        <v>45322</v>
      </c>
      <c r="B6415" s="10" t="s">
        <v>154</v>
      </c>
      <c r="C6415" s="10" t="s">
        <v>62</v>
      </c>
      <c r="D6415" s="10" t="s">
        <v>40</v>
      </c>
      <c r="E6415" s="10" t="s">
        <v>30</v>
      </c>
      <c r="F6415" s="10">
        <v>265</v>
      </c>
      <c r="G6415" s="10">
        <v>289</v>
      </c>
      <c r="H6415" s="11">
        <f>SUMIFS(AA:AA,$A:$A,EOMONTH($A6415,-1),$B:$B,$B6415)</f>
        <v>32.5</v>
      </c>
      <c r="I6415" s="63">
        <f>ROUND(SUMIFS(AC:AC,$A:$A,EOMONTH($A6415,-1),$B:$B,$B6415),2)</f>
        <v>65.37</v>
      </c>
      <c r="J6415" s="11">
        <f>SUMIFS(AB:AB,$A:$A,EOMONTH($A6415,-1),$B:$B,$B6415)</f>
        <v>974.05</v>
      </c>
      <c r="K6415" s="13">
        <v>0</v>
      </c>
      <c r="L6415" s="25">
        <v>0</v>
      </c>
      <c r="M6415" s="15">
        <v>100</v>
      </c>
      <c r="N6415" s="14">
        <v>3113.65</v>
      </c>
      <c r="O6415" s="16">
        <v>12</v>
      </c>
      <c r="P6415" s="16">
        <v>650.4</v>
      </c>
      <c r="Q6415" s="16">
        <v>0</v>
      </c>
      <c r="R6415" s="16">
        <f>Q6415*16.876/100</f>
        <v>0</v>
      </c>
      <c r="S6415" s="17">
        <f t="shared" si="700"/>
        <v>0</v>
      </c>
      <c r="T6415" s="16">
        <v>0</v>
      </c>
      <c r="U6415" s="18">
        <f t="shared" si="701"/>
        <v>9.3925000000000001</v>
      </c>
      <c r="V6415" s="18">
        <f t="shared" si="702"/>
        <v>26.5</v>
      </c>
      <c r="W6415" s="18">
        <f t="shared" si="703"/>
        <v>4.4490850000000002</v>
      </c>
      <c r="X6415" s="27"/>
      <c r="Y6415" s="19">
        <f t="shared" si="704"/>
        <v>30.949085</v>
      </c>
      <c r="Z6415" s="18">
        <f t="shared" si="705"/>
        <v>3.468</v>
      </c>
      <c r="AA6415" s="12">
        <v>120.5</v>
      </c>
      <c r="AB6415" s="12">
        <v>3716.02</v>
      </c>
      <c r="AC6415" s="28">
        <f>+I6415+Y6415-Z6415</f>
        <v>92.851084999999998</v>
      </c>
      <c r="AD6415" s="20">
        <f t="shared" si="706"/>
        <v>0</v>
      </c>
      <c r="AE6415">
        <v>0</v>
      </c>
    </row>
    <row r="6416" spans="1:31" x14ac:dyDescent="0.25">
      <c r="A6416" s="9">
        <v>45322</v>
      </c>
      <c r="B6416" s="10" t="s">
        <v>155</v>
      </c>
      <c r="C6416" s="10" t="s">
        <v>62</v>
      </c>
      <c r="D6416" s="10" t="s">
        <v>40</v>
      </c>
      <c r="E6416" s="10" t="s">
        <v>30</v>
      </c>
      <c r="F6416" s="10">
        <v>265</v>
      </c>
      <c r="G6416" s="10">
        <v>289</v>
      </c>
      <c r="H6416" s="11">
        <f>SUMIFS(AA:AA,$A:$A,EOMONTH($A6416,-1),$B:$B,$B6416)</f>
        <v>22.5</v>
      </c>
      <c r="I6416" s="63">
        <f>ROUND(SUMIFS(AC:AC,$A:$A,EOMONTH($A6416,-1),$B:$B,$B6416),2)</f>
        <v>37.22</v>
      </c>
      <c r="J6416" s="11">
        <f>SUMIFS(AB:AB,$A:$A,EOMONTH($A6416,-1),$B:$B,$B6416)</f>
        <v>554.53</v>
      </c>
      <c r="K6416" s="13">
        <v>0</v>
      </c>
      <c r="L6416" s="25">
        <v>0</v>
      </c>
      <c r="M6416" s="15">
        <v>100</v>
      </c>
      <c r="N6416" s="14">
        <v>2994.27</v>
      </c>
      <c r="O6416" s="16">
        <v>0</v>
      </c>
      <c r="P6416" s="16">
        <v>0</v>
      </c>
      <c r="Q6416" s="16">
        <v>0</v>
      </c>
      <c r="R6416" s="16">
        <f>Q6416*16.876/100</f>
        <v>0</v>
      </c>
      <c r="S6416" s="17">
        <f t="shared" si="700"/>
        <v>0</v>
      </c>
      <c r="T6416" s="16">
        <v>0</v>
      </c>
      <c r="U6416" s="18">
        <f t="shared" si="701"/>
        <v>6.5025000000000004</v>
      </c>
      <c r="V6416" s="18">
        <f t="shared" si="702"/>
        <v>26.5</v>
      </c>
      <c r="W6416" s="18">
        <f t="shared" si="703"/>
        <v>4.4490850000000002</v>
      </c>
      <c r="X6416" s="27"/>
      <c r="Y6416" s="19">
        <f t="shared" si="704"/>
        <v>30.949085</v>
      </c>
      <c r="Z6416" s="18">
        <f t="shared" si="705"/>
        <v>0</v>
      </c>
      <c r="AA6416" s="12">
        <v>122.5</v>
      </c>
      <c r="AB6416" s="12">
        <v>3548.8</v>
      </c>
      <c r="AC6416" s="28">
        <f>+I6416+Y6416-Z6416</f>
        <v>68.169084999999995</v>
      </c>
      <c r="AD6416" s="20">
        <f t="shared" si="706"/>
        <v>0</v>
      </c>
      <c r="AE6416">
        <v>0</v>
      </c>
    </row>
    <row r="6417" spans="1:31" x14ac:dyDescent="0.25">
      <c r="A6417" s="9">
        <v>45322</v>
      </c>
      <c r="B6417" s="10" t="s">
        <v>156</v>
      </c>
      <c r="C6417" s="10" t="s">
        <v>62</v>
      </c>
      <c r="D6417" s="10" t="s">
        <v>40</v>
      </c>
      <c r="E6417" s="10" t="s">
        <v>30</v>
      </c>
      <c r="F6417" s="10">
        <v>265</v>
      </c>
      <c r="G6417" s="10">
        <v>289</v>
      </c>
      <c r="H6417" s="11">
        <f>SUMIFS(AA:AA,$A:$A,EOMONTH($A6417,-1),$B:$B,$B6417)</f>
        <v>130.5</v>
      </c>
      <c r="I6417" s="63">
        <f>ROUND(SUMIFS(AC:AC,$A:$A,EOMONTH($A6417,-1),$B:$B,$B6417),2)</f>
        <v>102.11</v>
      </c>
      <c r="J6417" s="11">
        <f>SUMIFS(AB:AB,$A:$A,EOMONTH($A6417,-1),$B:$B,$B6417)</f>
        <v>3046.71</v>
      </c>
      <c r="K6417" s="13">
        <v>0</v>
      </c>
      <c r="L6417" s="25">
        <v>0</v>
      </c>
      <c r="M6417" s="15">
        <v>100</v>
      </c>
      <c r="N6417" s="14">
        <v>3107.35</v>
      </c>
      <c r="O6417" s="16">
        <v>32</v>
      </c>
      <c r="P6417" s="16">
        <v>1887.36</v>
      </c>
      <c r="Q6417" s="16">
        <v>0</v>
      </c>
      <c r="R6417" s="16">
        <f>Q6417*16.876/100</f>
        <v>0</v>
      </c>
      <c r="S6417" s="17">
        <f t="shared" si="700"/>
        <v>0</v>
      </c>
      <c r="T6417" s="16">
        <v>0</v>
      </c>
      <c r="U6417" s="18">
        <f t="shared" si="701"/>
        <v>37.714500000000001</v>
      </c>
      <c r="V6417" s="18">
        <f t="shared" si="702"/>
        <v>26.5</v>
      </c>
      <c r="W6417" s="18">
        <f t="shared" si="703"/>
        <v>4.4490850000000002</v>
      </c>
      <c r="X6417" s="27"/>
      <c r="Y6417" s="19">
        <f t="shared" si="704"/>
        <v>30.949085</v>
      </c>
      <c r="Z6417" s="18">
        <f t="shared" si="705"/>
        <v>9.2479999999999993</v>
      </c>
      <c r="AA6417" s="12">
        <v>198.5</v>
      </c>
      <c r="AB6417" s="12">
        <v>5422.86</v>
      </c>
      <c r="AC6417" s="28">
        <f>+I6417+Y6417-Z6417</f>
        <v>123.81108500000001</v>
      </c>
      <c r="AD6417" s="20">
        <f t="shared" si="706"/>
        <v>0</v>
      </c>
      <c r="AE6417">
        <v>0</v>
      </c>
    </row>
    <row r="6418" spans="1:31" x14ac:dyDescent="0.25">
      <c r="A6418" s="9">
        <v>45322</v>
      </c>
      <c r="B6418" s="10" t="s">
        <v>157</v>
      </c>
      <c r="C6418" s="10" t="s">
        <v>62</v>
      </c>
      <c r="D6418" s="10" t="s">
        <v>40</v>
      </c>
      <c r="E6418" s="10" t="s">
        <v>30</v>
      </c>
      <c r="F6418" s="10">
        <v>420</v>
      </c>
      <c r="G6418" s="10">
        <v>458</v>
      </c>
      <c r="H6418" s="11">
        <f>SUMIFS(AA:AA,$A:$A,EOMONTH($A6418,-1),$B:$B,$B6418)</f>
        <v>177.5</v>
      </c>
      <c r="I6418" s="63">
        <f>ROUND(SUMIFS(AC:AC,$A:$A,EOMONTH($A6418,-1),$B:$B,$B6418),2)</f>
        <v>117.48</v>
      </c>
      <c r="J6418" s="11">
        <f>SUMIFS(AB:AB,$A:$A,EOMONTH($A6418,-1),$B:$B,$B6418)</f>
        <v>6021.04</v>
      </c>
      <c r="K6418" s="13">
        <v>0</v>
      </c>
      <c r="L6418" s="25">
        <v>0</v>
      </c>
      <c r="M6418" s="15">
        <v>0</v>
      </c>
      <c r="N6418" s="14">
        <v>0</v>
      </c>
      <c r="O6418" s="16">
        <v>28</v>
      </c>
      <c r="P6418" s="16">
        <v>2245.96</v>
      </c>
      <c r="Q6418" s="16">
        <v>0</v>
      </c>
      <c r="R6418" s="16">
        <f>Q6418*16.876/100</f>
        <v>0</v>
      </c>
      <c r="S6418" s="17">
        <f t="shared" si="700"/>
        <v>0</v>
      </c>
      <c r="T6418" s="16">
        <v>0</v>
      </c>
      <c r="U6418" s="18">
        <f t="shared" si="701"/>
        <v>81.295000000000002</v>
      </c>
      <c r="V6418" s="18">
        <f t="shared" si="702"/>
        <v>0</v>
      </c>
      <c r="W6418" s="18">
        <f t="shared" si="703"/>
        <v>0</v>
      </c>
      <c r="X6418" s="27"/>
      <c r="Y6418" s="19">
        <f t="shared" si="704"/>
        <v>0</v>
      </c>
      <c r="Z6418" s="18">
        <f t="shared" si="705"/>
        <v>12.824</v>
      </c>
      <c r="AA6418" s="12">
        <v>149.5</v>
      </c>
      <c r="AB6418" s="12">
        <v>5077.4399999999996</v>
      </c>
      <c r="AC6418" s="28">
        <f>+I6418+Y6418-Z6418</f>
        <v>104.65600000000001</v>
      </c>
      <c r="AD6418" s="20">
        <f t="shared" si="706"/>
        <v>0</v>
      </c>
      <c r="AE6418">
        <v>0</v>
      </c>
    </row>
    <row r="6419" spans="1:31" x14ac:dyDescent="0.25">
      <c r="A6419" s="9">
        <v>45322</v>
      </c>
      <c r="B6419" s="10" t="s">
        <v>158</v>
      </c>
      <c r="C6419" s="10" t="s">
        <v>62</v>
      </c>
      <c r="D6419" s="10" t="s">
        <v>40</v>
      </c>
      <c r="E6419" s="10" t="s">
        <v>30</v>
      </c>
      <c r="F6419" s="10">
        <v>420</v>
      </c>
      <c r="G6419" s="10">
        <v>458</v>
      </c>
      <c r="H6419" s="11">
        <f>SUMIFS(AA:AA,$A:$A,EOMONTH($A6419,-1),$B:$B,$B6419)</f>
        <v>134.5</v>
      </c>
      <c r="I6419" s="63">
        <f>ROUND(SUMIFS(AC:AC,$A:$A,EOMONTH($A6419,-1),$B:$B,$B6419),2)</f>
        <v>73.19</v>
      </c>
      <c r="J6419" s="11">
        <f>SUMIFS(AB:AB,$A:$A,EOMONTH($A6419,-1),$B:$B,$B6419)</f>
        <v>5467.27</v>
      </c>
      <c r="K6419" s="13">
        <v>0</v>
      </c>
      <c r="L6419" s="25">
        <v>0</v>
      </c>
      <c r="M6419" s="15">
        <v>0</v>
      </c>
      <c r="N6419" s="14">
        <v>0</v>
      </c>
      <c r="O6419" s="16">
        <v>31</v>
      </c>
      <c r="P6419" s="16">
        <v>2603.2600000000002</v>
      </c>
      <c r="Q6419" s="16">
        <v>0</v>
      </c>
      <c r="R6419" s="16">
        <f>Q6419*16.876/100</f>
        <v>0</v>
      </c>
      <c r="S6419" s="17">
        <f t="shared" si="700"/>
        <v>0</v>
      </c>
      <c r="T6419" s="16">
        <v>0</v>
      </c>
      <c r="U6419" s="18">
        <f t="shared" si="701"/>
        <v>61.600999999999999</v>
      </c>
      <c r="V6419" s="18">
        <f t="shared" si="702"/>
        <v>0</v>
      </c>
      <c r="W6419" s="18">
        <f t="shared" si="703"/>
        <v>0</v>
      </c>
      <c r="X6419" s="27"/>
      <c r="Y6419" s="19">
        <f t="shared" si="704"/>
        <v>0</v>
      </c>
      <c r="Z6419" s="18">
        <f t="shared" si="705"/>
        <v>14.198</v>
      </c>
      <c r="AA6419" s="12">
        <v>103.5</v>
      </c>
      <c r="AB6419" s="12">
        <v>4337.32</v>
      </c>
      <c r="AC6419" s="28">
        <f>+I6419+Y6419-Z6419</f>
        <v>58.991999999999997</v>
      </c>
      <c r="AD6419" s="20">
        <f t="shared" si="706"/>
        <v>0</v>
      </c>
      <c r="AE6419">
        <v>0</v>
      </c>
    </row>
    <row r="6420" spans="1:31" x14ac:dyDescent="0.25">
      <c r="A6420" s="9">
        <v>45322</v>
      </c>
      <c r="B6420" s="10" t="s">
        <v>159</v>
      </c>
      <c r="C6420" s="10" t="s">
        <v>62</v>
      </c>
      <c r="D6420" s="10" t="s">
        <v>40</v>
      </c>
      <c r="E6420" s="10" t="s">
        <v>30</v>
      </c>
      <c r="F6420" s="10">
        <v>420</v>
      </c>
      <c r="G6420" s="10">
        <v>458</v>
      </c>
      <c r="H6420" s="11">
        <f>SUMIFS(AA:AA,$A:$A,EOMONTH($A6420,-1),$B:$B,$B6420)</f>
        <v>151.5</v>
      </c>
      <c r="I6420" s="63">
        <f>ROUND(SUMIFS(AC:AC,$A:$A,EOMONTH($A6420,-1),$B:$B,$B6420),2)</f>
        <v>130.88</v>
      </c>
      <c r="J6420" s="11">
        <f>SUMIFS(AB:AB,$A:$A,EOMONTH($A6420,-1),$B:$B,$B6420)</f>
        <v>5364.68</v>
      </c>
      <c r="K6420" s="13">
        <v>0</v>
      </c>
      <c r="L6420" s="25">
        <v>0</v>
      </c>
      <c r="M6420" s="15">
        <v>0</v>
      </c>
      <c r="N6420" s="14">
        <v>0</v>
      </c>
      <c r="O6420" s="16">
        <v>27</v>
      </c>
      <c r="P6420" s="16">
        <v>2274.9</v>
      </c>
      <c r="Q6420" s="16">
        <v>0</v>
      </c>
      <c r="R6420" s="16">
        <f>Q6420*16.876/100</f>
        <v>0</v>
      </c>
      <c r="S6420" s="17">
        <f t="shared" si="700"/>
        <v>0</v>
      </c>
      <c r="T6420" s="16">
        <v>0</v>
      </c>
      <c r="U6420" s="18">
        <f t="shared" si="701"/>
        <v>69.387</v>
      </c>
      <c r="V6420" s="18">
        <f t="shared" si="702"/>
        <v>0</v>
      </c>
      <c r="W6420" s="18">
        <f t="shared" si="703"/>
        <v>0</v>
      </c>
      <c r="X6420" s="27"/>
      <c r="Y6420" s="19">
        <f t="shared" si="704"/>
        <v>0</v>
      </c>
      <c r="Z6420" s="18">
        <f t="shared" si="705"/>
        <v>12.366</v>
      </c>
      <c r="AA6420" s="12">
        <v>124.5</v>
      </c>
      <c r="AB6420" s="12">
        <v>4415.8999999999996</v>
      </c>
      <c r="AC6420" s="28">
        <f>+I6420+Y6420-Z6420</f>
        <v>118.514</v>
      </c>
      <c r="AD6420" s="20">
        <f t="shared" si="706"/>
        <v>0</v>
      </c>
      <c r="AE6420">
        <v>0</v>
      </c>
    </row>
    <row r="6421" spans="1:31" x14ac:dyDescent="0.25">
      <c r="A6421" s="9">
        <v>45322</v>
      </c>
      <c r="B6421" s="10" t="s">
        <v>160</v>
      </c>
      <c r="C6421" s="10" t="s">
        <v>62</v>
      </c>
      <c r="D6421" s="10" t="s">
        <v>40</v>
      </c>
      <c r="E6421" s="10" t="s">
        <v>30</v>
      </c>
      <c r="F6421" s="10">
        <v>420</v>
      </c>
      <c r="G6421" s="10">
        <v>458</v>
      </c>
      <c r="H6421" s="11">
        <f>SUMIFS(AA:AA,$A:$A,EOMONTH($A6421,-1),$B:$B,$B6421)</f>
        <v>204.5</v>
      </c>
      <c r="I6421" s="63">
        <f>ROUND(SUMIFS(AC:AC,$A:$A,EOMONTH($A6421,-1),$B:$B,$B6421),2)</f>
        <v>116.26</v>
      </c>
      <c r="J6421" s="11">
        <f>SUMIFS(AB:AB,$A:$A,EOMONTH($A6421,-1),$B:$B,$B6421)</f>
        <v>7197.55</v>
      </c>
      <c r="K6421" s="13">
        <v>0</v>
      </c>
      <c r="L6421" s="25">
        <v>0</v>
      </c>
      <c r="M6421" s="15">
        <v>0</v>
      </c>
      <c r="N6421" s="14">
        <v>0</v>
      </c>
      <c r="O6421" s="16">
        <v>0</v>
      </c>
      <c r="P6421" s="16">
        <v>0</v>
      </c>
      <c r="Q6421" s="16">
        <v>0</v>
      </c>
      <c r="R6421" s="16">
        <f>Q6421*16.876/100</f>
        <v>0</v>
      </c>
      <c r="S6421" s="17">
        <f t="shared" si="700"/>
        <v>0</v>
      </c>
      <c r="T6421" s="16">
        <v>0</v>
      </c>
      <c r="U6421" s="18">
        <f t="shared" si="701"/>
        <v>93.661000000000001</v>
      </c>
      <c r="V6421" s="18">
        <f t="shared" si="702"/>
        <v>0</v>
      </c>
      <c r="W6421" s="18">
        <f t="shared" si="703"/>
        <v>0</v>
      </c>
      <c r="X6421" s="27"/>
      <c r="Y6421" s="19">
        <f t="shared" si="704"/>
        <v>0</v>
      </c>
      <c r="Z6421" s="18">
        <f t="shared" si="705"/>
        <v>0</v>
      </c>
      <c r="AA6421" s="12">
        <v>204.5</v>
      </c>
      <c r="AB6421" s="12">
        <v>7197.55</v>
      </c>
      <c r="AC6421" s="28">
        <f>+I6421+Y6421-Z6421</f>
        <v>116.26</v>
      </c>
      <c r="AD6421" s="20">
        <f t="shared" si="706"/>
        <v>0</v>
      </c>
      <c r="AE6421">
        <v>0</v>
      </c>
    </row>
    <row r="6422" spans="1:31" x14ac:dyDescent="0.25">
      <c r="A6422" s="9">
        <v>45322</v>
      </c>
      <c r="B6422" s="10" t="s">
        <v>741</v>
      </c>
      <c r="C6422" s="10" t="s">
        <v>62</v>
      </c>
      <c r="D6422" s="10" t="s">
        <v>40</v>
      </c>
      <c r="E6422" s="10" t="s">
        <v>30</v>
      </c>
      <c r="F6422" s="10">
        <v>420</v>
      </c>
      <c r="G6422" s="10">
        <v>458</v>
      </c>
      <c r="H6422" s="11">
        <f>SUMIFS(AA:AA,$A:$A,EOMONTH($A6422,-1),$B:$B,$B6422)</f>
        <v>44</v>
      </c>
      <c r="I6422" s="63">
        <f>ROUND(SUMIFS(AC:AC,$A:$A,EOMONTH($A6422,-1),$B:$B,$B6422),2)</f>
        <v>71.13</v>
      </c>
      <c r="J6422" s="11">
        <f>SUMIFS(AB:AB,$A:$A,EOMONTH($A6422,-1),$B:$B,$B6422)</f>
        <v>1108.8900000000001</v>
      </c>
      <c r="K6422" s="13">
        <v>0</v>
      </c>
      <c r="L6422" s="25">
        <v>0</v>
      </c>
      <c r="M6422" s="15">
        <v>0</v>
      </c>
      <c r="N6422" s="14">
        <v>0</v>
      </c>
      <c r="O6422" s="16">
        <v>216</v>
      </c>
      <c r="P6422" s="16">
        <v>17116.080000000002</v>
      </c>
      <c r="Q6422" s="16">
        <v>0</v>
      </c>
      <c r="R6422" s="16">
        <f>Q6422*16.876/100</f>
        <v>0</v>
      </c>
      <c r="S6422" s="17">
        <f t="shared" si="700"/>
        <v>0</v>
      </c>
      <c r="T6422" s="16">
        <v>0</v>
      </c>
      <c r="U6422" s="18">
        <f t="shared" si="701"/>
        <v>20.152000000000001</v>
      </c>
      <c r="V6422" s="18">
        <f t="shared" si="702"/>
        <v>0</v>
      </c>
      <c r="W6422" s="18">
        <f t="shared" si="703"/>
        <v>0</v>
      </c>
      <c r="X6422" s="27"/>
      <c r="Y6422" s="19">
        <f t="shared" si="704"/>
        <v>0</v>
      </c>
      <c r="Z6422" s="18">
        <f t="shared" si="705"/>
        <v>98.927999999999997</v>
      </c>
      <c r="AA6422" s="12">
        <v>-172</v>
      </c>
      <c r="AB6422" s="12">
        <v>-12180.86</v>
      </c>
      <c r="AC6422" s="28">
        <f>+I6422+Y6422-Z6422</f>
        <v>-27.798000000000002</v>
      </c>
      <c r="AD6422" s="20">
        <f t="shared" si="706"/>
        <v>30</v>
      </c>
      <c r="AE6422">
        <v>30</v>
      </c>
    </row>
    <row r="6423" spans="1:31" x14ac:dyDescent="0.25">
      <c r="A6423" s="9">
        <v>45322</v>
      </c>
      <c r="B6423" s="10" t="s">
        <v>161</v>
      </c>
      <c r="C6423" s="10" t="s">
        <v>62</v>
      </c>
      <c r="D6423" s="10" t="s">
        <v>40</v>
      </c>
      <c r="E6423" s="10" t="s">
        <v>30</v>
      </c>
      <c r="F6423" s="10">
        <v>420</v>
      </c>
      <c r="G6423" s="10">
        <v>458</v>
      </c>
      <c r="H6423" s="11">
        <f>SUMIFS(AA:AA,$A:$A,EOMONTH($A6423,-1),$B:$B,$B6423)</f>
        <v>127.5</v>
      </c>
      <c r="I6423" s="63">
        <f>ROUND(SUMIFS(AC:AC,$A:$A,EOMONTH($A6423,-1),$B:$B,$B6423),2)</f>
        <v>19.53</v>
      </c>
      <c r="J6423" s="11">
        <f>SUMIFS(AB:AB,$A:$A,EOMONTH($A6423,-1),$B:$B,$B6423)</f>
        <v>4429.84</v>
      </c>
      <c r="K6423" s="13">
        <v>0</v>
      </c>
      <c r="L6423" s="25">
        <v>0</v>
      </c>
      <c r="M6423" s="15">
        <v>0</v>
      </c>
      <c r="N6423" s="14">
        <v>0</v>
      </c>
      <c r="O6423" s="16">
        <v>60</v>
      </c>
      <c r="P6423" s="16">
        <v>4925.3999999999996</v>
      </c>
      <c r="Q6423" s="16">
        <v>0</v>
      </c>
      <c r="R6423" s="16">
        <f>Q6423*16.876/100</f>
        <v>0</v>
      </c>
      <c r="S6423" s="17">
        <f t="shared" si="700"/>
        <v>0</v>
      </c>
      <c r="T6423" s="16">
        <v>0</v>
      </c>
      <c r="U6423" s="18">
        <f t="shared" si="701"/>
        <v>58.395000000000003</v>
      </c>
      <c r="V6423" s="18">
        <f t="shared" si="702"/>
        <v>0</v>
      </c>
      <c r="W6423" s="18">
        <f t="shared" si="703"/>
        <v>0</v>
      </c>
      <c r="X6423" s="27"/>
      <c r="Y6423" s="19">
        <f t="shared" si="704"/>
        <v>0</v>
      </c>
      <c r="Z6423" s="18">
        <f t="shared" si="705"/>
        <v>27.48</v>
      </c>
      <c r="AA6423" s="12">
        <v>67.5</v>
      </c>
      <c r="AB6423" s="12">
        <v>2369.44</v>
      </c>
      <c r="AC6423" s="28">
        <f>+I6423+Y6423-Z6423</f>
        <v>-7.9499999999999993</v>
      </c>
      <c r="AD6423" s="20">
        <f t="shared" si="706"/>
        <v>10</v>
      </c>
      <c r="AE6423">
        <v>10</v>
      </c>
    </row>
    <row r="6424" spans="1:31" x14ac:dyDescent="0.25">
      <c r="A6424" s="9">
        <v>45322</v>
      </c>
      <c r="B6424" s="10" t="s">
        <v>162</v>
      </c>
      <c r="C6424" s="10" t="s">
        <v>62</v>
      </c>
      <c r="D6424" s="10" t="s">
        <v>40</v>
      </c>
      <c r="E6424" s="10" t="s">
        <v>30</v>
      </c>
      <c r="F6424" s="10">
        <v>420</v>
      </c>
      <c r="G6424" s="10">
        <v>458</v>
      </c>
      <c r="H6424" s="11">
        <f>SUMIFS(AA:AA,$A:$A,EOMONTH($A6424,-1),$B:$B,$B6424)</f>
        <v>181.5</v>
      </c>
      <c r="I6424" s="63">
        <f>ROUND(SUMIFS(AC:AC,$A:$A,EOMONTH($A6424,-1),$B:$B,$B6424),2)</f>
        <v>168.77</v>
      </c>
      <c r="J6424" s="11">
        <f>SUMIFS(AB:AB,$A:$A,EOMONTH($A6424,-1),$B:$B,$B6424)</f>
        <v>6311.16</v>
      </c>
      <c r="K6424" s="13">
        <v>0</v>
      </c>
      <c r="L6424" s="25">
        <v>0</v>
      </c>
      <c r="M6424" s="15">
        <v>0</v>
      </c>
      <c r="N6424" s="14">
        <v>0</v>
      </c>
      <c r="O6424" s="16">
        <v>15</v>
      </c>
      <c r="P6424" s="16">
        <v>1316.1</v>
      </c>
      <c r="Q6424" s="16">
        <v>0</v>
      </c>
      <c r="R6424" s="16">
        <f>Q6424*16.876/100</f>
        <v>0</v>
      </c>
      <c r="S6424" s="17">
        <f t="shared" si="700"/>
        <v>0</v>
      </c>
      <c r="T6424" s="16">
        <v>0</v>
      </c>
      <c r="U6424" s="18">
        <f t="shared" si="701"/>
        <v>83.126999999999995</v>
      </c>
      <c r="V6424" s="18">
        <f t="shared" si="702"/>
        <v>0</v>
      </c>
      <c r="W6424" s="18">
        <f t="shared" si="703"/>
        <v>0</v>
      </c>
      <c r="X6424" s="27"/>
      <c r="Y6424" s="19">
        <f t="shared" si="704"/>
        <v>0</v>
      </c>
      <c r="Z6424" s="18">
        <f t="shared" si="705"/>
        <v>6.87</v>
      </c>
      <c r="AA6424" s="12">
        <v>166.5</v>
      </c>
      <c r="AB6424" s="12">
        <v>5792.91</v>
      </c>
      <c r="AC6424" s="28">
        <f>+I6424+Y6424-Z6424</f>
        <v>161.9</v>
      </c>
      <c r="AD6424" s="20">
        <f t="shared" si="706"/>
        <v>0</v>
      </c>
      <c r="AE6424">
        <v>0</v>
      </c>
    </row>
    <row r="6425" spans="1:31" x14ac:dyDescent="0.25">
      <c r="A6425" s="9">
        <v>45322</v>
      </c>
      <c r="B6425" s="10" t="s">
        <v>163</v>
      </c>
      <c r="C6425" s="10" t="s">
        <v>62</v>
      </c>
      <c r="D6425" s="10" t="s">
        <v>40</v>
      </c>
      <c r="E6425" s="10" t="s">
        <v>30</v>
      </c>
      <c r="F6425" s="10">
        <v>420</v>
      </c>
      <c r="G6425" s="10">
        <v>458</v>
      </c>
      <c r="H6425" s="11">
        <f>SUMIFS(AA:AA,$A:$A,EOMONTH($A6425,-1),$B:$B,$B6425)</f>
        <v>155.5</v>
      </c>
      <c r="I6425" s="63">
        <f>ROUND(SUMIFS(AC:AC,$A:$A,EOMONTH($A6425,-1),$B:$B,$B6425),2)</f>
        <v>168.97</v>
      </c>
      <c r="J6425" s="11">
        <f>SUMIFS(AB:AB,$A:$A,EOMONTH($A6425,-1),$B:$B,$B6425)</f>
        <v>5266.15</v>
      </c>
      <c r="K6425" s="13">
        <v>0</v>
      </c>
      <c r="L6425" s="25">
        <v>0</v>
      </c>
      <c r="M6425" s="15">
        <v>0</v>
      </c>
      <c r="N6425" s="14">
        <v>0</v>
      </c>
      <c r="O6425" s="16">
        <v>0</v>
      </c>
      <c r="P6425" s="16">
        <v>0</v>
      </c>
      <c r="Q6425" s="16">
        <v>0</v>
      </c>
      <c r="R6425" s="16">
        <f>Q6425*16.876/100</f>
        <v>0</v>
      </c>
      <c r="S6425" s="17">
        <f t="shared" si="700"/>
        <v>0</v>
      </c>
      <c r="T6425" s="16">
        <v>0</v>
      </c>
      <c r="U6425" s="18">
        <f t="shared" si="701"/>
        <v>71.218999999999994</v>
      </c>
      <c r="V6425" s="18">
        <f t="shared" si="702"/>
        <v>0</v>
      </c>
      <c r="W6425" s="18">
        <f t="shared" si="703"/>
        <v>0</v>
      </c>
      <c r="X6425" s="27"/>
      <c r="Y6425" s="19">
        <f t="shared" si="704"/>
        <v>0</v>
      </c>
      <c r="Z6425" s="18">
        <f t="shared" si="705"/>
        <v>0</v>
      </c>
      <c r="AA6425" s="12">
        <v>155.5</v>
      </c>
      <c r="AB6425" s="12">
        <v>5266.15</v>
      </c>
      <c r="AC6425" s="28">
        <f>+I6425+Y6425-Z6425</f>
        <v>168.97</v>
      </c>
      <c r="AD6425" s="20">
        <f t="shared" si="706"/>
        <v>0</v>
      </c>
      <c r="AE6425">
        <v>0</v>
      </c>
    </row>
    <row r="6426" spans="1:31" x14ac:dyDescent="0.25">
      <c r="A6426" s="9">
        <v>45322</v>
      </c>
      <c r="B6426" s="10" t="s">
        <v>164</v>
      </c>
      <c r="C6426" s="10" t="s">
        <v>62</v>
      </c>
      <c r="D6426" s="10" t="s">
        <v>40</v>
      </c>
      <c r="E6426" s="10" t="s">
        <v>30</v>
      </c>
      <c r="F6426" s="10">
        <v>420</v>
      </c>
      <c r="G6426" s="10">
        <v>458</v>
      </c>
      <c r="H6426" s="11">
        <f>SUMIFS(AA:AA,$A:$A,EOMONTH($A6426,-1),$B:$B,$B6426)</f>
        <v>208.5</v>
      </c>
      <c r="I6426" s="63">
        <f>ROUND(SUMIFS(AC:AC,$A:$A,EOMONTH($A6426,-1),$B:$B,$B6426),2)</f>
        <v>137.05000000000001</v>
      </c>
      <c r="J6426" s="11">
        <f>SUMIFS(AB:AB,$A:$A,EOMONTH($A6426,-1),$B:$B,$B6426)</f>
        <v>7138.48</v>
      </c>
      <c r="K6426" s="13">
        <v>0</v>
      </c>
      <c r="L6426" s="25">
        <v>0</v>
      </c>
      <c r="M6426" s="15">
        <v>0</v>
      </c>
      <c r="N6426" s="14">
        <v>0</v>
      </c>
      <c r="O6426" s="16">
        <v>19</v>
      </c>
      <c r="P6426" s="16">
        <v>1644.46</v>
      </c>
      <c r="Q6426" s="16">
        <v>0</v>
      </c>
      <c r="R6426" s="16">
        <f>Q6426*16.876/100</f>
        <v>0</v>
      </c>
      <c r="S6426" s="17">
        <f t="shared" si="700"/>
        <v>0</v>
      </c>
      <c r="T6426" s="16">
        <v>0</v>
      </c>
      <c r="U6426" s="18">
        <f t="shared" si="701"/>
        <v>95.492999999999995</v>
      </c>
      <c r="V6426" s="18">
        <f t="shared" si="702"/>
        <v>0</v>
      </c>
      <c r="W6426" s="18">
        <f t="shared" si="703"/>
        <v>0</v>
      </c>
      <c r="X6426" s="27"/>
      <c r="Y6426" s="19">
        <f t="shared" si="704"/>
        <v>0</v>
      </c>
      <c r="Z6426" s="18">
        <f t="shared" si="705"/>
        <v>8.702</v>
      </c>
      <c r="AA6426" s="12">
        <v>189.5</v>
      </c>
      <c r="AB6426" s="12">
        <v>6488.49</v>
      </c>
      <c r="AC6426" s="28">
        <f>+I6426+Y6426-Z6426</f>
        <v>128.34800000000001</v>
      </c>
      <c r="AD6426" s="20">
        <f t="shared" si="706"/>
        <v>0</v>
      </c>
      <c r="AE6426">
        <v>0</v>
      </c>
    </row>
    <row r="6427" spans="1:31" x14ac:dyDescent="0.25">
      <c r="A6427" s="9">
        <v>45322</v>
      </c>
      <c r="B6427" s="10" t="s">
        <v>165</v>
      </c>
      <c r="C6427" s="10" t="s">
        <v>62</v>
      </c>
      <c r="D6427" s="10" t="s">
        <v>40</v>
      </c>
      <c r="E6427" s="10" t="s">
        <v>30</v>
      </c>
      <c r="F6427" s="10">
        <v>720</v>
      </c>
      <c r="G6427" s="10">
        <v>785</v>
      </c>
      <c r="H6427" s="11">
        <f>SUMIFS(AA:AA,$A:$A,EOMONTH($A6427,-1),$B:$B,$B6427)</f>
        <v>67</v>
      </c>
      <c r="I6427" s="63">
        <f>ROUND(SUMIFS(AC:AC,$A:$A,EOMONTH($A6427,-1),$B:$B,$B6427),2)</f>
        <v>46.96</v>
      </c>
      <c r="J6427" s="11">
        <f>SUMIFS(AB:AB,$A:$A,EOMONTH($A6427,-1),$B:$B,$B6427)</f>
        <v>3905.43</v>
      </c>
      <c r="K6427" s="13">
        <v>0</v>
      </c>
      <c r="L6427" s="25">
        <v>0</v>
      </c>
      <c r="M6427" s="15">
        <v>0</v>
      </c>
      <c r="N6427" s="14">
        <v>0</v>
      </c>
      <c r="O6427" s="16">
        <v>27</v>
      </c>
      <c r="P6427" s="16">
        <v>3692.34</v>
      </c>
      <c r="Q6427" s="16">
        <v>0</v>
      </c>
      <c r="R6427" s="16">
        <f>Q6427*16.876/100</f>
        <v>0</v>
      </c>
      <c r="S6427" s="17">
        <f t="shared" si="700"/>
        <v>0</v>
      </c>
      <c r="T6427" s="16">
        <v>0</v>
      </c>
      <c r="U6427" s="18">
        <f t="shared" si="701"/>
        <v>52.594999999999999</v>
      </c>
      <c r="V6427" s="18">
        <f t="shared" si="702"/>
        <v>0</v>
      </c>
      <c r="W6427" s="18">
        <f t="shared" si="703"/>
        <v>0</v>
      </c>
      <c r="X6427" s="27"/>
      <c r="Y6427" s="19">
        <f t="shared" si="704"/>
        <v>0</v>
      </c>
      <c r="Z6427" s="18">
        <f t="shared" si="705"/>
        <v>21.195</v>
      </c>
      <c r="AA6427" s="12">
        <v>40</v>
      </c>
      <c r="AB6427" s="12">
        <v>2331.6</v>
      </c>
      <c r="AC6427" s="28">
        <f>+I6427+Y6427-Z6427</f>
        <v>25.765000000000001</v>
      </c>
      <c r="AD6427" s="20">
        <f t="shared" si="706"/>
        <v>0</v>
      </c>
      <c r="AE6427">
        <v>0</v>
      </c>
    </row>
    <row r="6428" spans="1:31" x14ac:dyDescent="0.25">
      <c r="A6428" s="9">
        <v>45322</v>
      </c>
      <c r="B6428" s="10" t="s">
        <v>166</v>
      </c>
      <c r="C6428" s="10" t="s">
        <v>62</v>
      </c>
      <c r="D6428" s="10" t="s">
        <v>40</v>
      </c>
      <c r="E6428" s="10" t="s">
        <v>30</v>
      </c>
      <c r="F6428" s="10">
        <v>720</v>
      </c>
      <c r="G6428" s="10">
        <v>785</v>
      </c>
      <c r="H6428" s="11">
        <f>SUMIFS(AA:AA,$A:$A,EOMONTH($A6428,-1),$B:$B,$B6428)</f>
        <v>174</v>
      </c>
      <c r="I6428" s="63">
        <f>ROUND(SUMIFS(AC:AC,$A:$A,EOMONTH($A6428,-1),$B:$B,$B6428),2)</f>
        <v>98.43</v>
      </c>
      <c r="J6428" s="11">
        <f>SUMIFS(AB:AB,$A:$A,EOMONTH($A6428,-1),$B:$B,$B6428)</f>
        <v>10781.04</v>
      </c>
      <c r="K6428" s="13">
        <v>0</v>
      </c>
      <c r="L6428" s="25">
        <v>0</v>
      </c>
      <c r="M6428" s="15">
        <v>0</v>
      </c>
      <c r="N6428" s="14">
        <v>0</v>
      </c>
      <c r="O6428" s="16">
        <v>12</v>
      </c>
      <c r="P6428" s="16">
        <v>1480.44</v>
      </c>
      <c r="Q6428" s="16">
        <v>0</v>
      </c>
      <c r="R6428" s="16">
        <f>Q6428*16.876/100</f>
        <v>0</v>
      </c>
      <c r="S6428" s="17">
        <f t="shared" si="700"/>
        <v>0</v>
      </c>
      <c r="T6428" s="16">
        <v>0</v>
      </c>
      <c r="U6428" s="18">
        <f t="shared" si="701"/>
        <v>136.59</v>
      </c>
      <c r="V6428" s="18">
        <f t="shared" si="702"/>
        <v>0</v>
      </c>
      <c r="W6428" s="18">
        <f t="shared" si="703"/>
        <v>0</v>
      </c>
      <c r="X6428" s="27"/>
      <c r="Y6428" s="19">
        <f t="shared" si="704"/>
        <v>0</v>
      </c>
      <c r="Z6428" s="18">
        <f t="shared" si="705"/>
        <v>9.42</v>
      </c>
      <c r="AA6428" s="12">
        <v>162</v>
      </c>
      <c r="AB6428" s="12">
        <v>10037.52</v>
      </c>
      <c r="AC6428" s="28">
        <f>+I6428+Y6428-Z6428</f>
        <v>89.01</v>
      </c>
      <c r="AD6428" s="20">
        <f t="shared" si="706"/>
        <v>0</v>
      </c>
      <c r="AE6428">
        <v>0</v>
      </c>
    </row>
    <row r="6429" spans="1:31" x14ac:dyDescent="0.25">
      <c r="A6429" s="9">
        <v>45322</v>
      </c>
      <c r="B6429" s="10" t="s">
        <v>167</v>
      </c>
      <c r="C6429" s="10" t="s">
        <v>62</v>
      </c>
      <c r="D6429" s="10" t="s">
        <v>40</v>
      </c>
      <c r="E6429" s="10" t="s">
        <v>30</v>
      </c>
      <c r="F6429" s="10">
        <v>720</v>
      </c>
      <c r="G6429" s="10">
        <v>785</v>
      </c>
      <c r="H6429" s="11">
        <f>SUMIFS(AA:AA,$A:$A,EOMONTH($A6429,-1),$B:$B,$B6429)</f>
        <v>216</v>
      </c>
      <c r="I6429" s="63">
        <f>ROUND(SUMIFS(AC:AC,$A:$A,EOMONTH($A6429,-1),$B:$B,$B6429),2)</f>
        <v>59.02</v>
      </c>
      <c r="J6429" s="11">
        <f>SUMIFS(AB:AB,$A:$A,EOMONTH($A6429,-1),$B:$B,$B6429)</f>
        <v>13614.48</v>
      </c>
      <c r="K6429" s="13">
        <v>0</v>
      </c>
      <c r="L6429" s="25">
        <v>0</v>
      </c>
      <c r="M6429" s="15">
        <v>0</v>
      </c>
      <c r="N6429" s="14">
        <v>0</v>
      </c>
      <c r="O6429" s="16">
        <v>12</v>
      </c>
      <c r="P6429" s="16">
        <v>1480.44</v>
      </c>
      <c r="Q6429" s="16">
        <v>0</v>
      </c>
      <c r="R6429" s="16">
        <f>Q6429*16.876/100</f>
        <v>0</v>
      </c>
      <c r="S6429" s="17">
        <f t="shared" si="700"/>
        <v>0</v>
      </c>
      <c r="T6429" s="16">
        <v>0</v>
      </c>
      <c r="U6429" s="18">
        <f t="shared" si="701"/>
        <v>169.56</v>
      </c>
      <c r="V6429" s="18">
        <f t="shared" si="702"/>
        <v>0</v>
      </c>
      <c r="W6429" s="18">
        <f t="shared" si="703"/>
        <v>0</v>
      </c>
      <c r="X6429" s="27"/>
      <c r="Y6429" s="19">
        <f t="shared" si="704"/>
        <v>0</v>
      </c>
      <c r="Z6429" s="18">
        <f t="shared" si="705"/>
        <v>9.42</v>
      </c>
      <c r="AA6429" s="12">
        <v>204</v>
      </c>
      <c r="AB6429" s="12">
        <v>12858.12</v>
      </c>
      <c r="AC6429" s="28">
        <f>+I6429+Y6429-Z6429</f>
        <v>49.6</v>
      </c>
      <c r="AD6429" s="20">
        <f t="shared" si="706"/>
        <v>0</v>
      </c>
      <c r="AE6429">
        <v>0</v>
      </c>
    </row>
    <row r="6430" spans="1:31" x14ac:dyDescent="0.25">
      <c r="A6430" s="9">
        <v>45322</v>
      </c>
      <c r="B6430" s="10" t="s">
        <v>168</v>
      </c>
      <c r="C6430" s="10" t="s">
        <v>62</v>
      </c>
      <c r="D6430" s="10" t="s">
        <v>40</v>
      </c>
      <c r="E6430" s="10" t="s">
        <v>30</v>
      </c>
      <c r="F6430" s="10">
        <v>720</v>
      </c>
      <c r="G6430" s="10">
        <v>785</v>
      </c>
      <c r="H6430" s="11">
        <f>SUMIFS(AA:AA,$A:$A,EOMONTH($A6430,-1),$B:$B,$B6430)</f>
        <v>167</v>
      </c>
      <c r="I6430" s="63">
        <f>ROUND(SUMIFS(AC:AC,$A:$A,EOMONTH($A6430,-1),$B:$B,$B6430),2)</f>
        <v>119.48</v>
      </c>
      <c r="J6430" s="11">
        <f>SUMIFS(AB:AB,$A:$A,EOMONTH($A6430,-1),$B:$B,$B6430)</f>
        <v>10447.52</v>
      </c>
      <c r="K6430" s="13">
        <v>0</v>
      </c>
      <c r="L6430" s="25">
        <v>0</v>
      </c>
      <c r="M6430" s="15">
        <v>0</v>
      </c>
      <c r="N6430" s="14">
        <v>0</v>
      </c>
      <c r="O6430" s="16">
        <v>12</v>
      </c>
      <c r="P6430" s="16">
        <v>1480.44</v>
      </c>
      <c r="Q6430" s="16">
        <v>0</v>
      </c>
      <c r="R6430" s="16">
        <f>Q6430*16.876/100</f>
        <v>0</v>
      </c>
      <c r="S6430" s="17">
        <f t="shared" si="700"/>
        <v>0</v>
      </c>
      <c r="T6430" s="16">
        <v>0</v>
      </c>
      <c r="U6430" s="18">
        <f t="shared" si="701"/>
        <v>131.095</v>
      </c>
      <c r="V6430" s="18">
        <f t="shared" si="702"/>
        <v>0</v>
      </c>
      <c r="W6430" s="18">
        <f t="shared" si="703"/>
        <v>0</v>
      </c>
      <c r="X6430" s="27"/>
      <c r="Y6430" s="19">
        <f t="shared" si="704"/>
        <v>0</v>
      </c>
      <c r="Z6430" s="18">
        <f t="shared" si="705"/>
        <v>9.42</v>
      </c>
      <c r="AA6430" s="12">
        <v>155</v>
      </c>
      <c r="AB6430" s="12">
        <v>9696.7999999999993</v>
      </c>
      <c r="AC6430" s="28">
        <f>+I6430+Y6430-Z6430</f>
        <v>110.06</v>
      </c>
      <c r="AD6430" s="20">
        <f t="shared" si="706"/>
        <v>0</v>
      </c>
      <c r="AE6430">
        <v>0</v>
      </c>
    </row>
    <row r="6431" spans="1:31" x14ac:dyDescent="0.25">
      <c r="A6431" s="9">
        <v>45322</v>
      </c>
      <c r="B6431" s="10" t="s">
        <v>794</v>
      </c>
      <c r="C6431" s="10" t="s">
        <v>62</v>
      </c>
      <c r="D6431" s="10" t="s">
        <v>40</v>
      </c>
      <c r="E6431" s="10" t="s">
        <v>30</v>
      </c>
      <c r="F6431" s="10">
        <v>720</v>
      </c>
      <c r="G6431" s="10">
        <v>785</v>
      </c>
      <c r="H6431" s="11">
        <f>SUMIFS(AA:AA,$A:$A,EOMONTH($A6431,-1),$B:$B,$B6431)</f>
        <v>36</v>
      </c>
      <c r="I6431" s="63">
        <f>ROUND(SUMIFS(AC:AC,$A:$A,EOMONTH($A6431,-1),$B:$B,$B6431),2)</f>
        <v>45.02</v>
      </c>
      <c r="J6431" s="11">
        <f>SUMIFS(AB:AB,$A:$A,EOMONTH($A6431,-1),$B:$B,$B6431)</f>
        <v>2757.37</v>
      </c>
      <c r="K6431" s="13">
        <v>0</v>
      </c>
      <c r="L6431" s="25">
        <v>0</v>
      </c>
      <c r="M6431" s="15">
        <v>0</v>
      </c>
      <c r="N6431" s="14">
        <v>0</v>
      </c>
      <c r="O6431" s="16">
        <v>44</v>
      </c>
      <c r="P6431" s="16">
        <v>6080.56</v>
      </c>
      <c r="Q6431" s="16">
        <v>0</v>
      </c>
      <c r="R6431" s="16">
        <f>Q6431*16.876/100</f>
        <v>0</v>
      </c>
      <c r="S6431" s="17">
        <f t="shared" si="700"/>
        <v>0</v>
      </c>
      <c r="T6431" s="16">
        <v>0</v>
      </c>
      <c r="U6431" s="18">
        <f t="shared" si="701"/>
        <v>28.26</v>
      </c>
      <c r="V6431" s="18">
        <f t="shared" si="702"/>
        <v>0</v>
      </c>
      <c r="W6431" s="18">
        <f t="shared" si="703"/>
        <v>0</v>
      </c>
      <c r="X6431" s="27"/>
      <c r="Y6431" s="19">
        <f t="shared" si="704"/>
        <v>0</v>
      </c>
      <c r="Z6431" s="18">
        <f t="shared" si="705"/>
        <v>34.54</v>
      </c>
      <c r="AA6431" s="12">
        <v>-8</v>
      </c>
      <c r="AB6431" s="12">
        <v>-933.06</v>
      </c>
      <c r="AC6431" s="28">
        <f>+I6431+Y6431-Z6431</f>
        <v>10.480000000000004</v>
      </c>
      <c r="AD6431" s="20">
        <f t="shared" si="706"/>
        <v>0</v>
      </c>
      <c r="AE6431">
        <v>0</v>
      </c>
    </row>
    <row r="6432" spans="1:31" x14ac:dyDescent="0.25">
      <c r="A6432" s="9">
        <v>45322</v>
      </c>
      <c r="B6432" s="10" t="s">
        <v>169</v>
      </c>
      <c r="C6432" s="10" t="s">
        <v>62</v>
      </c>
      <c r="D6432" s="10" t="s">
        <v>40</v>
      </c>
      <c r="E6432" s="10" t="s">
        <v>30</v>
      </c>
      <c r="F6432" s="10">
        <v>720</v>
      </c>
      <c r="G6432" s="10">
        <v>785</v>
      </c>
      <c r="H6432" s="11">
        <f>SUMIFS(AA:AA,$A:$A,EOMONTH($A6432,-1),$B:$B,$B6432)</f>
        <v>166</v>
      </c>
      <c r="I6432" s="63">
        <f>ROUND(SUMIFS(AC:AC,$A:$A,EOMONTH($A6432,-1),$B:$B,$B6432),2)</f>
        <v>84.84</v>
      </c>
      <c r="J6432" s="11">
        <f>SUMIFS(AB:AB,$A:$A,EOMONTH($A6432,-1),$B:$B,$B6432)</f>
        <v>11294.64</v>
      </c>
      <c r="K6432" s="13">
        <v>0</v>
      </c>
      <c r="L6432" s="25">
        <v>0</v>
      </c>
      <c r="M6432" s="15">
        <v>0</v>
      </c>
      <c r="N6432" s="14">
        <v>0</v>
      </c>
      <c r="O6432" s="16">
        <v>0</v>
      </c>
      <c r="P6432" s="16">
        <v>0</v>
      </c>
      <c r="Q6432" s="16">
        <v>0</v>
      </c>
      <c r="R6432" s="16">
        <f>Q6432*16.876/100</f>
        <v>0</v>
      </c>
      <c r="S6432" s="17">
        <f t="shared" si="700"/>
        <v>0</v>
      </c>
      <c r="T6432" s="16">
        <v>0</v>
      </c>
      <c r="U6432" s="18">
        <f t="shared" si="701"/>
        <v>130.31</v>
      </c>
      <c r="V6432" s="18">
        <f t="shared" si="702"/>
        <v>0</v>
      </c>
      <c r="W6432" s="18">
        <f t="shared" si="703"/>
        <v>0</v>
      </c>
      <c r="X6432" s="27"/>
      <c r="Y6432" s="19">
        <f t="shared" si="704"/>
        <v>0</v>
      </c>
      <c r="Z6432" s="18">
        <f t="shared" si="705"/>
        <v>0</v>
      </c>
      <c r="AA6432" s="12">
        <v>166</v>
      </c>
      <c r="AB6432" s="12">
        <v>11294.64</v>
      </c>
      <c r="AC6432" s="28">
        <f>+I6432+Y6432-Z6432</f>
        <v>84.84</v>
      </c>
      <c r="AD6432" s="20">
        <f t="shared" si="706"/>
        <v>0</v>
      </c>
      <c r="AE6432">
        <v>0</v>
      </c>
    </row>
    <row r="6433" spans="1:31" x14ac:dyDescent="0.25">
      <c r="A6433" s="9">
        <v>45322</v>
      </c>
      <c r="B6433" s="10" t="s">
        <v>170</v>
      </c>
      <c r="C6433" s="10" t="s">
        <v>62</v>
      </c>
      <c r="D6433" s="10" t="s">
        <v>40</v>
      </c>
      <c r="E6433" s="10" t="s">
        <v>30</v>
      </c>
      <c r="F6433" s="10">
        <v>720</v>
      </c>
      <c r="G6433" s="10">
        <v>785</v>
      </c>
      <c r="H6433" s="11">
        <f>SUMIFS(AA:AA,$A:$A,EOMONTH($A6433,-1),$B:$B,$B6433)</f>
        <v>222</v>
      </c>
      <c r="I6433" s="63">
        <f>ROUND(SUMIFS(AC:AC,$A:$A,EOMONTH($A6433,-1),$B:$B,$B6433),2)</f>
        <v>220.16</v>
      </c>
      <c r="J6433" s="11">
        <f>SUMIFS(AB:AB,$A:$A,EOMONTH($A6433,-1),$B:$B,$B6433)</f>
        <v>13721.82</v>
      </c>
      <c r="K6433" s="13">
        <v>0</v>
      </c>
      <c r="L6433" s="25">
        <v>0</v>
      </c>
      <c r="M6433" s="15">
        <v>0</v>
      </c>
      <c r="N6433" s="14">
        <v>0</v>
      </c>
      <c r="O6433" s="16">
        <v>15</v>
      </c>
      <c r="P6433" s="16">
        <v>2211.9</v>
      </c>
      <c r="Q6433" s="16">
        <v>0</v>
      </c>
      <c r="R6433" s="16">
        <f>Q6433*16.876/100</f>
        <v>0</v>
      </c>
      <c r="S6433" s="17">
        <f t="shared" si="700"/>
        <v>0</v>
      </c>
      <c r="T6433" s="16">
        <v>0</v>
      </c>
      <c r="U6433" s="18">
        <f t="shared" si="701"/>
        <v>174.27</v>
      </c>
      <c r="V6433" s="18">
        <f t="shared" si="702"/>
        <v>0</v>
      </c>
      <c r="W6433" s="18">
        <f t="shared" si="703"/>
        <v>0</v>
      </c>
      <c r="X6433" s="27"/>
      <c r="Y6433" s="19">
        <f t="shared" si="704"/>
        <v>0</v>
      </c>
      <c r="Z6433" s="18">
        <f t="shared" si="705"/>
        <v>11.775</v>
      </c>
      <c r="AA6433" s="12">
        <v>207</v>
      </c>
      <c r="AB6433" s="12">
        <v>12794.67</v>
      </c>
      <c r="AC6433" s="28">
        <f>+I6433+Y6433-Z6433</f>
        <v>208.38499999999999</v>
      </c>
      <c r="AD6433" s="20">
        <f t="shared" si="706"/>
        <v>0</v>
      </c>
      <c r="AE6433">
        <v>0</v>
      </c>
    </row>
    <row r="6434" spans="1:31" x14ac:dyDescent="0.25">
      <c r="A6434" s="9">
        <v>45322</v>
      </c>
      <c r="B6434" s="10" t="s">
        <v>171</v>
      </c>
      <c r="C6434" s="10" t="s">
        <v>62</v>
      </c>
      <c r="D6434" s="10" t="s">
        <v>40</v>
      </c>
      <c r="E6434" s="10" t="s">
        <v>30</v>
      </c>
      <c r="F6434" s="10">
        <v>720</v>
      </c>
      <c r="G6434" s="10">
        <v>785</v>
      </c>
      <c r="H6434" s="11">
        <f>SUMIFS(AA:AA,$A:$A,EOMONTH($A6434,-1),$B:$B,$B6434)</f>
        <v>170</v>
      </c>
      <c r="I6434" s="63">
        <f>ROUND(SUMIFS(AC:AC,$A:$A,EOMONTH($A6434,-1),$B:$B,$B6434),2)</f>
        <v>105.66</v>
      </c>
      <c r="J6434" s="11">
        <f>SUMIFS(AB:AB,$A:$A,EOMONTH($A6434,-1),$B:$B,$B6434)</f>
        <v>10193.200000000001</v>
      </c>
      <c r="K6434" s="13">
        <v>0</v>
      </c>
      <c r="L6434" s="25">
        <v>0</v>
      </c>
      <c r="M6434" s="15">
        <v>0</v>
      </c>
      <c r="N6434" s="14">
        <v>0</v>
      </c>
      <c r="O6434" s="16">
        <v>12</v>
      </c>
      <c r="P6434" s="16">
        <v>1480.44</v>
      </c>
      <c r="Q6434" s="16">
        <v>0</v>
      </c>
      <c r="R6434" s="16">
        <f>Q6434*16.876/100</f>
        <v>0</v>
      </c>
      <c r="S6434" s="17">
        <f t="shared" si="700"/>
        <v>0</v>
      </c>
      <c r="T6434" s="16">
        <v>0</v>
      </c>
      <c r="U6434" s="18">
        <f t="shared" si="701"/>
        <v>133.44999999999999</v>
      </c>
      <c r="V6434" s="18">
        <f t="shared" si="702"/>
        <v>0</v>
      </c>
      <c r="W6434" s="18">
        <f t="shared" si="703"/>
        <v>0</v>
      </c>
      <c r="X6434" s="27"/>
      <c r="Y6434" s="19">
        <f t="shared" si="704"/>
        <v>0</v>
      </c>
      <c r="Z6434" s="18">
        <f t="shared" si="705"/>
        <v>9.42</v>
      </c>
      <c r="AA6434" s="12">
        <v>158</v>
      </c>
      <c r="AB6434" s="12">
        <v>9473.68</v>
      </c>
      <c r="AC6434" s="28">
        <f>+I6434+Y6434-Z6434</f>
        <v>96.24</v>
      </c>
      <c r="AD6434" s="20">
        <f t="shared" si="706"/>
        <v>0</v>
      </c>
      <c r="AE6434">
        <v>0</v>
      </c>
    </row>
    <row r="6435" spans="1:31" x14ac:dyDescent="0.25">
      <c r="A6435" s="9">
        <v>45322</v>
      </c>
      <c r="B6435" s="10" t="s">
        <v>172</v>
      </c>
      <c r="C6435" s="10" t="s">
        <v>62</v>
      </c>
      <c r="D6435" s="10" t="s">
        <v>40</v>
      </c>
      <c r="E6435" s="10" t="s">
        <v>30</v>
      </c>
      <c r="F6435" s="10">
        <v>720</v>
      </c>
      <c r="G6435" s="10">
        <v>785</v>
      </c>
      <c r="H6435" s="11">
        <f>SUMIFS(AA:AA,$A:$A,EOMONTH($A6435,-1),$B:$B,$B6435)</f>
        <v>291</v>
      </c>
      <c r="I6435" s="63">
        <f>ROUND(SUMIFS(AC:AC,$A:$A,EOMONTH($A6435,-1),$B:$B,$B6435),2)</f>
        <v>276.99</v>
      </c>
      <c r="J6435" s="11">
        <f>SUMIFS(AB:AB,$A:$A,EOMONTH($A6435,-1),$B:$B,$B6435)</f>
        <v>18164.22</v>
      </c>
      <c r="K6435" s="13">
        <v>0</v>
      </c>
      <c r="L6435" s="25">
        <v>0</v>
      </c>
      <c r="M6435" s="15">
        <v>0</v>
      </c>
      <c r="N6435" s="14">
        <v>0</v>
      </c>
      <c r="O6435" s="16">
        <v>26</v>
      </c>
      <c r="P6435" s="16">
        <v>3544.88</v>
      </c>
      <c r="Q6435" s="16">
        <v>0</v>
      </c>
      <c r="R6435" s="16">
        <f>Q6435*16.876/100</f>
        <v>0</v>
      </c>
      <c r="S6435" s="17">
        <f t="shared" si="700"/>
        <v>0</v>
      </c>
      <c r="T6435" s="16">
        <v>0</v>
      </c>
      <c r="U6435" s="18">
        <f t="shared" si="701"/>
        <v>228.435</v>
      </c>
      <c r="V6435" s="18">
        <f t="shared" si="702"/>
        <v>0</v>
      </c>
      <c r="W6435" s="18">
        <f t="shared" si="703"/>
        <v>0</v>
      </c>
      <c r="X6435" s="27"/>
      <c r="Y6435" s="19">
        <f t="shared" si="704"/>
        <v>0</v>
      </c>
      <c r="Z6435" s="18">
        <f t="shared" si="705"/>
        <v>20.41</v>
      </c>
      <c r="AA6435" s="12">
        <v>265</v>
      </c>
      <c r="AB6435" s="12">
        <v>16541.3</v>
      </c>
      <c r="AC6435" s="28">
        <f>+I6435+Y6435-Z6435</f>
        <v>256.58</v>
      </c>
      <c r="AD6435" s="20">
        <f t="shared" si="706"/>
        <v>0</v>
      </c>
      <c r="AE6435">
        <v>0</v>
      </c>
    </row>
    <row r="6436" spans="1:31" x14ac:dyDescent="0.25">
      <c r="A6436" s="59">
        <v>45322</v>
      </c>
      <c r="B6436" s="60" t="s">
        <v>777</v>
      </c>
      <c r="C6436" s="60" t="s">
        <v>711</v>
      </c>
      <c r="D6436" s="60" t="s">
        <v>29</v>
      </c>
      <c r="E6436" s="60" t="s">
        <v>30</v>
      </c>
      <c r="F6436" s="10"/>
      <c r="G6436" s="10"/>
      <c r="H6436" s="11"/>
      <c r="I6436" s="63">
        <f>ROUND(SUMIFS(AC:AC,$A:$A,EOMONTH($A6436,-1),$B:$B,$B6436),2)</f>
        <v>0</v>
      </c>
      <c r="J6436" s="11"/>
      <c r="K6436" s="13"/>
      <c r="L6436" s="25"/>
      <c r="M6436" s="15"/>
      <c r="N6436" s="14"/>
      <c r="O6436" s="16"/>
      <c r="P6436" s="16"/>
      <c r="Q6436" s="16"/>
      <c r="R6436" s="16"/>
      <c r="S6436" s="17">
        <f t="shared" si="700"/>
        <v>0</v>
      </c>
      <c r="T6436" s="16"/>
      <c r="U6436" s="18">
        <f t="shared" si="701"/>
        <v>0</v>
      </c>
      <c r="V6436" s="18">
        <f t="shared" si="702"/>
        <v>0</v>
      </c>
      <c r="W6436" s="18">
        <f t="shared" si="703"/>
        <v>0</v>
      </c>
      <c r="X6436" s="27"/>
      <c r="Y6436" s="19">
        <f t="shared" si="704"/>
        <v>0</v>
      </c>
      <c r="Z6436" s="18">
        <f t="shared" si="705"/>
        <v>0</v>
      </c>
      <c r="AA6436" s="12"/>
      <c r="AB6436" s="12"/>
      <c r="AC6436" s="28">
        <f>+I6436+Y6436-Z6436</f>
        <v>0</v>
      </c>
      <c r="AD6436" s="20">
        <f t="shared" si="706"/>
        <v>0</v>
      </c>
      <c r="AE6436">
        <v>0</v>
      </c>
    </row>
    <row r="6437" spans="1:31" x14ac:dyDescent="0.25">
      <c r="A6437" s="59">
        <v>45322</v>
      </c>
      <c r="B6437" s="60" t="s">
        <v>778</v>
      </c>
      <c r="C6437" s="60" t="s">
        <v>711</v>
      </c>
      <c r="D6437" s="60" t="s">
        <v>29</v>
      </c>
      <c r="E6437" s="60" t="s">
        <v>30</v>
      </c>
      <c r="F6437" s="10"/>
      <c r="G6437" s="10"/>
      <c r="H6437" s="11"/>
      <c r="I6437" s="63">
        <f>ROUND(SUMIFS(AC:AC,$A:$A,EOMONTH($A6437,-1),$B:$B,$B6437),2)</f>
        <v>0</v>
      </c>
      <c r="J6437" s="11"/>
      <c r="K6437" s="13"/>
      <c r="L6437" s="25"/>
      <c r="M6437" s="15"/>
      <c r="N6437" s="14"/>
      <c r="O6437" s="16"/>
      <c r="P6437" s="16"/>
      <c r="Q6437" s="16"/>
      <c r="R6437" s="16"/>
      <c r="S6437" s="17">
        <f t="shared" si="700"/>
        <v>0</v>
      </c>
      <c r="T6437" s="16"/>
      <c r="U6437" s="18">
        <f t="shared" si="701"/>
        <v>0</v>
      </c>
      <c r="V6437" s="18">
        <f t="shared" si="702"/>
        <v>0</v>
      </c>
      <c r="W6437" s="18">
        <f t="shared" si="703"/>
        <v>0</v>
      </c>
      <c r="X6437" s="27"/>
      <c r="Y6437" s="19">
        <f t="shared" si="704"/>
        <v>0</v>
      </c>
      <c r="Z6437" s="18">
        <f t="shared" si="705"/>
        <v>0</v>
      </c>
      <c r="AA6437" s="12"/>
      <c r="AB6437" s="12"/>
      <c r="AC6437" s="28">
        <f>+I6437+Y6437-Z6437</f>
        <v>0</v>
      </c>
      <c r="AD6437" s="20">
        <f t="shared" si="706"/>
        <v>0</v>
      </c>
      <c r="AE6437">
        <v>0</v>
      </c>
    </row>
    <row r="6438" spans="1:31" x14ac:dyDescent="0.25">
      <c r="A6438" s="59">
        <v>45322</v>
      </c>
      <c r="B6438" s="60" t="s">
        <v>719</v>
      </c>
      <c r="C6438" s="60" t="s">
        <v>711</v>
      </c>
      <c r="D6438" s="60" t="s">
        <v>29</v>
      </c>
      <c r="E6438" s="60" t="s">
        <v>30</v>
      </c>
      <c r="F6438" s="10"/>
      <c r="G6438" s="10"/>
      <c r="H6438" s="11"/>
      <c r="I6438" s="63">
        <f>ROUND(SUMIFS(AC:AC,$A:$A,EOMONTH($A6438,-1),$B:$B,$B6438),2)</f>
        <v>0</v>
      </c>
      <c r="J6438" s="11"/>
      <c r="K6438" s="13"/>
      <c r="L6438" s="25"/>
      <c r="M6438" s="15"/>
      <c r="N6438" s="14"/>
      <c r="O6438" s="16"/>
      <c r="P6438" s="16"/>
      <c r="Q6438" s="16"/>
      <c r="R6438" s="16"/>
      <c r="S6438" s="17">
        <f t="shared" si="700"/>
        <v>0</v>
      </c>
      <c r="T6438" s="16"/>
      <c r="U6438" s="18">
        <f t="shared" si="701"/>
        <v>0</v>
      </c>
      <c r="V6438" s="18">
        <f t="shared" si="702"/>
        <v>0</v>
      </c>
      <c r="W6438" s="18">
        <f t="shared" si="703"/>
        <v>0</v>
      </c>
      <c r="X6438" s="27"/>
      <c r="Y6438" s="19">
        <f t="shared" si="704"/>
        <v>0</v>
      </c>
      <c r="Z6438" s="18">
        <f t="shared" si="705"/>
        <v>0</v>
      </c>
      <c r="AA6438" s="12"/>
      <c r="AB6438" s="12"/>
      <c r="AC6438" s="28">
        <f>+I6438+Y6438-Z6438</f>
        <v>0</v>
      </c>
      <c r="AD6438" s="20">
        <f t="shared" si="706"/>
        <v>0</v>
      </c>
      <c r="AE6438">
        <v>0</v>
      </c>
    </row>
    <row r="6439" spans="1:31" x14ac:dyDescent="0.25">
      <c r="A6439" s="9">
        <v>45322</v>
      </c>
      <c r="B6439" s="10" t="s">
        <v>173</v>
      </c>
      <c r="C6439" s="10" t="s">
        <v>62</v>
      </c>
      <c r="D6439" s="10" t="s">
        <v>29</v>
      </c>
      <c r="E6439" s="10" t="s">
        <v>30</v>
      </c>
      <c r="F6439" s="10"/>
      <c r="G6439" s="10">
        <v>0</v>
      </c>
      <c r="H6439" s="11">
        <f>SUMIFS(AA:AA,$A:$A,EOMONTH($A6439,-1),$B:$B,$B6439)</f>
        <v>0.87</v>
      </c>
      <c r="I6439" s="63">
        <f>ROUND(SUMIFS(AC:AC,$A:$A,EOMONTH($A6439,-1),$B:$B,$B6439),2)</f>
        <v>0.04</v>
      </c>
      <c r="J6439" s="11">
        <f>SUMIFS(AB:AB,$A:$A,EOMONTH($A6439,-1),$B:$B,$B6439)</f>
        <v>8.0399999999999991</v>
      </c>
      <c r="K6439" s="13">
        <v>0</v>
      </c>
      <c r="L6439" s="25">
        <v>0</v>
      </c>
      <c r="M6439" s="15">
        <v>0</v>
      </c>
      <c r="N6439" s="14">
        <v>0</v>
      </c>
      <c r="O6439" s="16">
        <v>0</v>
      </c>
      <c r="P6439" s="16">
        <v>0</v>
      </c>
      <c r="Q6439" s="16">
        <v>0</v>
      </c>
      <c r="R6439" s="16">
        <f>Q6439*16.876/100</f>
        <v>0</v>
      </c>
      <c r="S6439" s="17">
        <f t="shared" si="700"/>
        <v>0</v>
      </c>
      <c r="T6439" s="16">
        <v>0</v>
      </c>
      <c r="U6439" s="18">
        <f t="shared" si="701"/>
        <v>0</v>
      </c>
      <c r="V6439" s="18">
        <f t="shared" si="702"/>
        <v>0</v>
      </c>
      <c r="W6439" s="18">
        <f t="shared" si="703"/>
        <v>0</v>
      </c>
      <c r="X6439" s="27"/>
      <c r="Y6439" s="19">
        <f t="shared" si="704"/>
        <v>0</v>
      </c>
      <c r="Z6439" s="18">
        <f t="shared" si="705"/>
        <v>0</v>
      </c>
      <c r="AA6439" s="12">
        <v>0.87</v>
      </c>
      <c r="AB6439" s="12">
        <v>8.0399999999999991</v>
      </c>
      <c r="AC6439" s="28">
        <f>+I6439+Y6439-Z6439</f>
        <v>0.04</v>
      </c>
      <c r="AD6439" s="20">
        <f t="shared" si="706"/>
        <v>0</v>
      </c>
      <c r="AE6439">
        <v>0</v>
      </c>
    </row>
    <row r="6440" spans="1:31" x14ac:dyDescent="0.25">
      <c r="A6440" s="9">
        <v>45322</v>
      </c>
      <c r="B6440" s="10" t="s">
        <v>174</v>
      </c>
      <c r="C6440" s="10" t="s">
        <v>62</v>
      </c>
      <c r="D6440" s="10" t="s">
        <v>29</v>
      </c>
      <c r="E6440" s="10" t="s">
        <v>30</v>
      </c>
      <c r="F6440" s="10"/>
      <c r="G6440" s="10">
        <v>0</v>
      </c>
      <c r="H6440" s="11">
        <f>SUMIFS(AA:AA,$A:$A,EOMONTH($A6440,-1),$B:$B,$B6440)</f>
        <v>0.21</v>
      </c>
      <c r="I6440" s="63">
        <f>ROUND(SUMIFS(AC:AC,$A:$A,EOMONTH($A6440,-1),$B:$B,$B6440),2)</f>
        <v>0.01</v>
      </c>
      <c r="J6440" s="11">
        <f>SUMIFS(AB:AB,$A:$A,EOMONTH($A6440,-1),$B:$B,$B6440)</f>
        <v>2.11</v>
      </c>
      <c r="K6440" s="13">
        <v>0</v>
      </c>
      <c r="L6440" s="25">
        <v>0</v>
      </c>
      <c r="M6440" s="15">
        <v>0</v>
      </c>
      <c r="N6440" s="14">
        <v>0</v>
      </c>
      <c r="O6440" s="16">
        <v>0</v>
      </c>
      <c r="P6440" s="16">
        <v>0</v>
      </c>
      <c r="Q6440" s="16">
        <v>0</v>
      </c>
      <c r="R6440" s="16">
        <f>Q6440*16.876/100</f>
        <v>0</v>
      </c>
      <c r="S6440" s="17">
        <f t="shared" si="700"/>
        <v>0</v>
      </c>
      <c r="T6440" s="16">
        <v>0</v>
      </c>
      <c r="U6440" s="18">
        <f t="shared" si="701"/>
        <v>0</v>
      </c>
      <c r="V6440" s="18">
        <f t="shared" si="702"/>
        <v>0</v>
      </c>
      <c r="W6440" s="18">
        <f t="shared" si="703"/>
        <v>0</v>
      </c>
      <c r="X6440" s="27"/>
      <c r="Y6440" s="19">
        <f t="shared" si="704"/>
        <v>0</v>
      </c>
      <c r="Z6440" s="18">
        <f t="shared" si="705"/>
        <v>0</v>
      </c>
      <c r="AA6440" s="12">
        <v>0.21</v>
      </c>
      <c r="AB6440" s="12">
        <v>2.11</v>
      </c>
      <c r="AC6440" s="28">
        <f>+I6440+Y6440-Z6440</f>
        <v>0.01</v>
      </c>
      <c r="AD6440" s="20">
        <f t="shared" si="706"/>
        <v>0</v>
      </c>
      <c r="AE6440">
        <v>0</v>
      </c>
    </row>
    <row r="6441" spans="1:31" x14ac:dyDescent="0.25">
      <c r="A6441" s="9">
        <v>45322</v>
      </c>
      <c r="B6441" s="10" t="s">
        <v>175</v>
      </c>
      <c r="C6441" s="10" t="s">
        <v>62</v>
      </c>
      <c r="D6441" s="10" t="s">
        <v>29</v>
      </c>
      <c r="E6441" s="10" t="s">
        <v>30</v>
      </c>
      <c r="F6441" s="10"/>
      <c r="G6441" s="10">
        <v>0</v>
      </c>
      <c r="H6441" s="11">
        <f>SUMIFS(AA:AA,$A:$A,EOMONTH($A6441,-1),$B:$B,$B6441)</f>
        <v>0.87</v>
      </c>
      <c r="I6441" s="63">
        <f>ROUND(SUMIFS(AC:AC,$A:$A,EOMONTH($A6441,-1),$B:$B,$B6441),2)</f>
        <v>0.04</v>
      </c>
      <c r="J6441" s="11">
        <f>SUMIFS(AB:AB,$A:$A,EOMONTH($A6441,-1),$B:$B,$B6441)</f>
        <v>8.0399999999999991</v>
      </c>
      <c r="K6441" s="13">
        <v>0</v>
      </c>
      <c r="L6441" s="25">
        <v>0</v>
      </c>
      <c r="M6441" s="15">
        <v>0</v>
      </c>
      <c r="N6441" s="14">
        <v>0</v>
      </c>
      <c r="O6441" s="16">
        <v>0</v>
      </c>
      <c r="P6441" s="16">
        <v>0</v>
      </c>
      <c r="Q6441" s="16">
        <v>0</v>
      </c>
      <c r="R6441" s="16">
        <f>Q6441*16.876/100</f>
        <v>0</v>
      </c>
      <c r="S6441" s="17">
        <f t="shared" si="700"/>
        <v>0</v>
      </c>
      <c r="T6441" s="16">
        <v>0</v>
      </c>
      <c r="U6441" s="18">
        <f t="shared" si="701"/>
        <v>0</v>
      </c>
      <c r="V6441" s="18">
        <f t="shared" si="702"/>
        <v>0</v>
      </c>
      <c r="W6441" s="18">
        <f t="shared" si="703"/>
        <v>0</v>
      </c>
      <c r="X6441" s="27"/>
      <c r="Y6441" s="19">
        <f t="shared" si="704"/>
        <v>0</v>
      </c>
      <c r="Z6441" s="18">
        <f t="shared" si="705"/>
        <v>0</v>
      </c>
      <c r="AA6441" s="12">
        <v>0.87</v>
      </c>
      <c r="AB6441" s="12">
        <v>8.0399999999999991</v>
      </c>
      <c r="AC6441" s="28">
        <f>+I6441+Y6441-Z6441</f>
        <v>0.04</v>
      </c>
      <c r="AD6441" s="20">
        <f t="shared" si="706"/>
        <v>0</v>
      </c>
      <c r="AE6441">
        <v>0</v>
      </c>
    </row>
    <row r="6442" spans="1:31" x14ac:dyDescent="0.25">
      <c r="A6442" s="9">
        <v>45322</v>
      </c>
      <c r="B6442" s="10" t="s">
        <v>176</v>
      </c>
      <c r="C6442" s="10" t="s">
        <v>62</v>
      </c>
      <c r="D6442" s="10" t="s">
        <v>40</v>
      </c>
      <c r="E6442" s="10" t="s">
        <v>30</v>
      </c>
      <c r="F6442" s="10">
        <v>85</v>
      </c>
      <c r="G6442" s="10">
        <v>93</v>
      </c>
      <c r="H6442" s="11">
        <f>SUMIFS(AA:AA,$A:$A,EOMONTH($A6442,-1),$B:$B,$B6442)</f>
        <v>85</v>
      </c>
      <c r="I6442" s="63">
        <f>ROUND(SUMIFS(AC:AC,$A:$A,EOMONTH($A6442,-1),$B:$B,$B6442),2)</f>
        <v>-86.48</v>
      </c>
      <c r="J6442" s="11">
        <f>SUMIFS(AB:AB,$A:$A,EOMONTH($A6442,-1),$B:$B,$B6442)</f>
        <v>-3093.23</v>
      </c>
      <c r="K6442" s="13">
        <v>0</v>
      </c>
      <c r="L6442" s="25">
        <v>0</v>
      </c>
      <c r="M6442" s="15">
        <v>3083</v>
      </c>
      <c r="N6442" s="14">
        <v>35505.89</v>
      </c>
      <c r="O6442" s="16">
        <v>1518</v>
      </c>
      <c r="P6442" s="16">
        <v>47293.56</v>
      </c>
      <c r="Q6442" s="16">
        <v>0</v>
      </c>
      <c r="R6442" s="16">
        <f>Q6442*16.876/100</f>
        <v>0</v>
      </c>
      <c r="S6442" s="17">
        <f t="shared" si="700"/>
        <v>0</v>
      </c>
      <c r="T6442" s="16">
        <v>0</v>
      </c>
      <c r="U6442" s="18">
        <f t="shared" si="701"/>
        <v>7.9050000000000002</v>
      </c>
      <c r="V6442" s="18">
        <f t="shared" si="702"/>
        <v>262.05500000000001</v>
      </c>
      <c r="W6442" s="18">
        <f t="shared" si="703"/>
        <v>43.996413950000004</v>
      </c>
      <c r="X6442" s="27"/>
      <c r="Y6442" s="19">
        <f t="shared" si="704"/>
        <v>306.05141394999998</v>
      </c>
      <c r="Z6442" s="18">
        <f t="shared" si="705"/>
        <v>141.17400000000001</v>
      </c>
      <c r="AA6442" s="12">
        <v>1650</v>
      </c>
      <c r="AB6442" s="12">
        <v>22265.34</v>
      </c>
      <c r="AC6442" s="28">
        <f>+I6442+Y6442-Z6442</f>
        <v>78.397413949999958</v>
      </c>
      <c r="AD6442" s="20">
        <f t="shared" si="706"/>
        <v>0</v>
      </c>
      <c r="AE6442">
        <v>0</v>
      </c>
    </row>
    <row r="6443" spans="1:31" x14ac:dyDescent="0.25">
      <c r="A6443" s="9">
        <v>45322</v>
      </c>
      <c r="B6443" s="10" t="s">
        <v>177</v>
      </c>
      <c r="C6443" s="10" t="s">
        <v>62</v>
      </c>
      <c r="D6443" s="10" t="s">
        <v>29</v>
      </c>
      <c r="E6443" s="10" t="s">
        <v>30</v>
      </c>
      <c r="F6443" s="10"/>
      <c r="G6443" s="10">
        <v>0</v>
      </c>
      <c r="H6443" s="11">
        <f>SUMIFS(AA:AA,$A:$A,EOMONTH($A6443,-1),$B:$B,$B6443)</f>
        <v>0.21</v>
      </c>
      <c r="I6443" s="63">
        <f>ROUND(SUMIFS(AC:AC,$A:$A,EOMONTH($A6443,-1),$B:$B,$B6443),2)</f>
        <v>0.01</v>
      </c>
      <c r="J6443" s="11">
        <f>SUMIFS(AB:AB,$A:$A,EOMONTH($A6443,-1),$B:$B,$B6443)</f>
        <v>1.94</v>
      </c>
      <c r="K6443" s="13">
        <v>0</v>
      </c>
      <c r="L6443" s="25">
        <v>0</v>
      </c>
      <c r="M6443" s="15">
        <v>0</v>
      </c>
      <c r="N6443" s="14">
        <v>0</v>
      </c>
      <c r="O6443" s="16">
        <v>0</v>
      </c>
      <c r="P6443" s="16">
        <v>0</v>
      </c>
      <c r="Q6443" s="16">
        <v>0</v>
      </c>
      <c r="R6443" s="16">
        <f>Q6443*16.876/100</f>
        <v>0</v>
      </c>
      <c r="S6443" s="17">
        <f t="shared" si="700"/>
        <v>0</v>
      </c>
      <c r="T6443" s="16">
        <v>0</v>
      </c>
      <c r="U6443" s="18">
        <f t="shared" si="701"/>
        <v>0</v>
      </c>
      <c r="V6443" s="18">
        <f t="shared" si="702"/>
        <v>0</v>
      </c>
      <c r="W6443" s="18">
        <f t="shared" si="703"/>
        <v>0</v>
      </c>
      <c r="X6443" s="27"/>
      <c r="Y6443" s="19">
        <f t="shared" si="704"/>
        <v>0</v>
      </c>
      <c r="Z6443" s="18">
        <f t="shared" si="705"/>
        <v>0</v>
      </c>
      <c r="AA6443" s="12">
        <v>0.21</v>
      </c>
      <c r="AB6443" s="12">
        <v>1.94</v>
      </c>
      <c r="AC6443" s="28">
        <f>+I6443+Y6443-Z6443</f>
        <v>0.01</v>
      </c>
      <c r="AD6443" s="20">
        <f t="shared" si="706"/>
        <v>0</v>
      </c>
      <c r="AE6443">
        <v>0</v>
      </c>
    </row>
    <row r="6444" spans="1:31" x14ac:dyDescent="0.25">
      <c r="A6444" s="9">
        <v>45322</v>
      </c>
      <c r="B6444" s="10" t="s">
        <v>178</v>
      </c>
      <c r="C6444" s="10" t="s">
        <v>62</v>
      </c>
      <c r="D6444" s="10" t="s">
        <v>29</v>
      </c>
      <c r="E6444" s="10" t="s">
        <v>30</v>
      </c>
      <c r="F6444" s="10"/>
      <c r="G6444" s="10">
        <v>0</v>
      </c>
      <c r="H6444" s="11">
        <f>SUMIFS(AA:AA,$A:$A,EOMONTH($A6444,-1),$B:$B,$B6444)</f>
        <v>0.54</v>
      </c>
      <c r="I6444" s="63">
        <f>ROUND(SUMIFS(AC:AC,$A:$A,EOMONTH($A6444,-1),$B:$B,$B6444),2)</f>
        <v>0.02</v>
      </c>
      <c r="J6444" s="11">
        <f>SUMIFS(AB:AB,$A:$A,EOMONTH($A6444,-1),$B:$B,$B6444)</f>
        <v>4.99</v>
      </c>
      <c r="K6444" s="13">
        <v>0</v>
      </c>
      <c r="L6444" s="25">
        <v>0</v>
      </c>
      <c r="M6444" s="15">
        <v>0</v>
      </c>
      <c r="N6444" s="14">
        <v>0</v>
      </c>
      <c r="O6444" s="16">
        <v>0</v>
      </c>
      <c r="P6444" s="16">
        <v>0</v>
      </c>
      <c r="Q6444" s="16">
        <v>0</v>
      </c>
      <c r="R6444" s="16">
        <f>Q6444*16.876/100</f>
        <v>0</v>
      </c>
      <c r="S6444" s="17">
        <f t="shared" si="700"/>
        <v>0</v>
      </c>
      <c r="T6444" s="16">
        <v>0</v>
      </c>
      <c r="U6444" s="18">
        <f t="shared" si="701"/>
        <v>0</v>
      </c>
      <c r="V6444" s="18">
        <f t="shared" si="702"/>
        <v>0</v>
      </c>
      <c r="W6444" s="18">
        <f t="shared" si="703"/>
        <v>0</v>
      </c>
      <c r="X6444" s="27"/>
      <c r="Y6444" s="19">
        <f t="shared" si="704"/>
        <v>0</v>
      </c>
      <c r="Z6444" s="18">
        <f t="shared" si="705"/>
        <v>0</v>
      </c>
      <c r="AA6444" s="12">
        <v>0.54</v>
      </c>
      <c r="AB6444" s="12">
        <v>4.99</v>
      </c>
      <c r="AC6444" s="28">
        <f>+I6444+Y6444-Z6444</f>
        <v>0.02</v>
      </c>
      <c r="AD6444" s="20">
        <f t="shared" si="706"/>
        <v>0</v>
      </c>
      <c r="AE6444">
        <v>0</v>
      </c>
    </row>
    <row r="6445" spans="1:31" x14ac:dyDescent="0.25">
      <c r="A6445" s="9">
        <v>45322</v>
      </c>
      <c r="B6445" s="10" t="s">
        <v>179</v>
      </c>
      <c r="C6445" s="10" t="s">
        <v>62</v>
      </c>
      <c r="D6445" s="10" t="s">
        <v>29</v>
      </c>
      <c r="E6445" s="10" t="s">
        <v>30</v>
      </c>
      <c r="F6445" s="10"/>
      <c r="G6445" s="10">
        <v>0</v>
      </c>
      <c r="H6445" s="11">
        <f>SUMIFS(AA:AA,$A:$A,EOMONTH($A6445,-1),$B:$B,$B6445)</f>
        <v>0.87</v>
      </c>
      <c r="I6445" s="63">
        <f>ROUND(SUMIFS(AC:AC,$A:$A,EOMONTH($A6445,-1),$B:$B,$B6445),2)</f>
        <v>0.04</v>
      </c>
      <c r="J6445" s="11">
        <f>SUMIFS(AB:AB,$A:$A,EOMONTH($A6445,-1),$B:$B,$B6445)</f>
        <v>8.25</v>
      </c>
      <c r="K6445" s="13">
        <v>0</v>
      </c>
      <c r="L6445" s="25">
        <v>0</v>
      </c>
      <c r="M6445" s="15">
        <v>0</v>
      </c>
      <c r="N6445" s="14">
        <v>0</v>
      </c>
      <c r="O6445" s="16">
        <v>0</v>
      </c>
      <c r="P6445" s="16">
        <v>0</v>
      </c>
      <c r="Q6445" s="16">
        <v>0</v>
      </c>
      <c r="R6445" s="16">
        <f>Q6445*16.876/100</f>
        <v>0</v>
      </c>
      <c r="S6445" s="17">
        <f t="shared" si="700"/>
        <v>0</v>
      </c>
      <c r="T6445" s="16">
        <v>0</v>
      </c>
      <c r="U6445" s="18">
        <f t="shared" si="701"/>
        <v>0</v>
      </c>
      <c r="V6445" s="18">
        <f t="shared" si="702"/>
        <v>0</v>
      </c>
      <c r="W6445" s="18">
        <f t="shared" si="703"/>
        <v>0</v>
      </c>
      <c r="X6445" s="27"/>
      <c r="Y6445" s="19">
        <f t="shared" si="704"/>
        <v>0</v>
      </c>
      <c r="Z6445" s="18">
        <f t="shared" si="705"/>
        <v>0</v>
      </c>
      <c r="AA6445" s="12">
        <v>0.87</v>
      </c>
      <c r="AB6445" s="12">
        <v>8.25</v>
      </c>
      <c r="AC6445" s="28">
        <f>+I6445+Y6445-Z6445</f>
        <v>0.04</v>
      </c>
      <c r="AD6445" s="20">
        <f t="shared" si="706"/>
        <v>0</v>
      </c>
      <c r="AE6445">
        <v>0</v>
      </c>
    </row>
    <row r="6446" spans="1:31" x14ac:dyDescent="0.25">
      <c r="A6446" s="9">
        <v>45322</v>
      </c>
      <c r="B6446" s="10" t="s">
        <v>180</v>
      </c>
      <c r="C6446" s="10" t="s">
        <v>62</v>
      </c>
      <c r="D6446" s="10" t="s">
        <v>29</v>
      </c>
      <c r="E6446" s="10" t="s">
        <v>30</v>
      </c>
      <c r="F6446" s="10"/>
      <c r="G6446" s="10">
        <v>0</v>
      </c>
      <c r="H6446" s="11">
        <f>SUMIFS(AA:AA,$A:$A,EOMONTH($A6446,-1),$B:$B,$B6446)</f>
        <v>0.54</v>
      </c>
      <c r="I6446" s="63">
        <f>ROUND(SUMIFS(AC:AC,$A:$A,EOMONTH($A6446,-1),$B:$B,$B6446),2)</f>
        <v>0.02</v>
      </c>
      <c r="J6446" s="11">
        <f>SUMIFS(AB:AB,$A:$A,EOMONTH($A6446,-1),$B:$B,$B6446)</f>
        <v>7.56</v>
      </c>
      <c r="K6446" s="13">
        <v>0</v>
      </c>
      <c r="L6446" s="25">
        <v>0</v>
      </c>
      <c r="M6446" s="15">
        <v>0</v>
      </c>
      <c r="N6446" s="14">
        <v>0</v>
      </c>
      <c r="O6446" s="16">
        <v>0</v>
      </c>
      <c r="P6446" s="16">
        <v>0</v>
      </c>
      <c r="Q6446" s="16">
        <v>0</v>
      </c>
      <c r="R6446" s="16">
        <f>Q6446*16.876/100</f>
        <v>0</v>
      </c>
      <c r="S6446" s="17">
        <f t="shared" si="700"/>
        <v>0</v>
      </c>
      <c r="T6446" s="16">
        <v>0</v>
      </c>
      <c r="U6446" s="18">
        <f t="shared" si="701"/>
        <v>0</v>
      </c>
      <c r="V6446" s="18">
        <f t="shared" si="702"/>
        <v>0</v>
      </c>
      <c r="W6446" s="18">
        <f t="shared" si="703"/>
        <v>0</v>
      </c>
      <c r="X6446" s="27"/>
      <c r="Y6446" s="19">
        <f t="shared" si="704"/>
        <v>0</v>
      </c>
      <c r="Z6446" s="18">
        <f t="shared" si="705"/>
        <v>0</v>
      </c>
      <c r="AA6446" s="12">
        <v>0.54</v>
      </c>
      <c r="AB6446" s="12">
        <v>7.56</v>
      </c>
      <c r="AC6446" s="28">
        <f>+I6446+Y6446-Z6446</f>
        <v>0.02</v>
      </c>
      <c r="AD6446" s="20">
        <f t="shared" si="706"/>
        <v>0</v>
      </c>
      <c r="AE6446">
        <v>0</v>
      </c>
    </row>
    <row r="6447" spans="1:31" x14ac:dyDescent="0.25">
      <c r="A6447" s="9">
        <v>45322</v>
      </c>
      <c r="B6447" s="10" t="s">
        <v>181</v>
      </c>
      <c r="C6447" s="10" t="s">
        <v>62</v>
      </c>
      <c r="D6447" s="10" t="s">
        <v>29</v>
      </c>
      <c r="E6447" s="10" t="s">
        <v>30</v>
      </c>
      <c r="F6447" s="10"/>
      <c r="G6447" s="10">
        <v>0</v>
      </c>
      <c r="H6447" s="11">
        <f>SUMIFS(AA:AA,$A:$A,EOMONTH($A6447,-1),$B:$B,$B6447)</f>
        <v>0.54</v>
      </c>
      <c r="I6447" s="63">
        <f>ROUND(SUMIFS(AC:AC,$A:$A,EOMONTH($A6447,-1),$B:$B,$B6447),2)</f>
        <v>0.02</v>
      </c>
      <c r="J6447" s="11">
        <f>SUMIFS(AB:AB,$A:$A,EOMONTH($A6447,-1),$B:$B,$B6447)</f>
        <v>4.93</v>
      </c>
      <c r="K6447" s="13">
        <v>0</v>
      </c>
      <c r="L6447" s="25">
        <v>0</v>
      </c>
      <c r="M6447" s="15">
        <v>0</v>
      </c>
      <c r="N6447" s="14">
        <v>0</v>
      </c>
      <c r="O6447" s="16">
        <v>0</v>
      </c>
      <c r="P6447" s="16">
        <v>0</v>
      </c>
      <c r="Q6447" s="16">
        <v>0</v>
      </c>
      <c r="R6447" s="16">
        <f>Q6447*16.876/100</f>
        <v>0</v>
      </c>
      <c r="S6447" s="17">
        <f t="shared" si="700"/>
        <v>0</v>
      </c>
      <c r="T6447" s="16">
        <v>0</v>
      </c>
      <c r="U6447" s="18">
        <f t="shared" si="701"/>
        <v>0</v>
      </c>
      <c r="V6447" s="18">
        <f t="shared" si="702"/>
        <v>0</v>
      </c>
      <c r="W6447" s="18">
        <f t="shared" si="703"/>
        <v>0</v>
      </c>
      <c r="X6447" s="27"/>
      <c r="Y6447" s="19">
        <f t="shared" si="704"/>
        <v>0</v>
      </c>
      <c r="Z6447" s="18">
        <f t="shared" si="705"/>
        <v>0</v>
      </c>
      <c r="AA6447" s="12">
        <v>0.54</v>
      </c>
      <c r="AB6447" s="12">
        <v>4.93</v>
      </c>
      <c r="AC6447" s="28">
        <f>+I6447+Y6447-Z6447</f>
        <v>0.02</v>
      </c>
      <c r="AD6447" s="20">
        <f t="shared" si="706"/>
        <v>0</v>
      </c>
      <c r="AE6447">
        <v>0</v>
      </c>
    </row>
    <row r="6448" spans="1:31" x14ac:dyDescent="0.25">
      <c r="A6448" s="9">
        <v>45322</v>
      </c>
      <c r="B6448" s="10" t="s">
        <v>182</v>
      </c>
      <c r="C6448" s="10" t="s">
        <v>62</v>
      </c>
      <c r="D6448" s="10" t="s">
        <v>40</v>
      </c>
      <c r="E6448" s="10" t="s">
        <v>30</v>
      </c>
      <c r="F6448" s="10">
        <v>170</v>
      </c>
      <c r="G6448" s="10">
        <v>185</v>
      </c>
      <c r="H6448" s="11">
        <f>SUMIFS(AA:AA,$A:$A,EOMONTH($A6448,-1),$B:$B,$B6448)</f>
        <v>1574</v>
      </c>
      <c r="I6448" s="63">
        <f>ROUND(SUMIFS(AC:AC,$A:$A,EOMONTH($A6448,-1),$B:$B,$B6448),2)</f>
        <v>-360.12</v>
      </c>
      <c r="J6448" s="11">
        <f>SUMIFS(AB:AB,$A:$A,EOMONTH($A6448,-1),$B:$B,$B6448)</f>
        <v>31694.76</v>
      </c>
      <c r="K6448" s="13">
        <v>0</v>
      </c>
      <c r="L6448" s="25">
        <v>0</v>
      </c>
      <c r="M6448" s="15">
        <v>1654</v>
      </c>
      <c r="N6448" s="14">
        <v>33049.86</v>
      </c>
      <c r="O6448" s="16">
        <v>1108</v>
      </c>
      <c r="P6448" s="16">
        <v>44885.120000000003</v>
      </c>
      <c r="Q6448" s="16">
        <v>0</v>
      </c>
      <c r="R6448" s="16">
        <f>Q6448*16.876/100</f>
        <v>0</v>
      </c>
      <c r="S6448" s="17">
        <f t="shared" si="700"/>
        <v>0</v>
      </c>
      <c r="T6448" s="16">
        <v>0</v>
      </c>
      <c r="U6448" s="18">
        <f t="shared" si="701"/>
        <v>291.19</v>
      </c>
      <c r="V6448" s="18">
        <f t="shared" si="702"/>
        <v>281.18</v>
      </c>
      <c r="W6448" s="18">
        <f t="shared" si="703"/>
        <v>47.207310200000002</v>
      </c>
      <c r="X6448" s="27"/>
      <c r="Y6448" s="19">
        <f t="shared" si="704"/>
        <v>328.3873102</v>
      </c>
      <c r="Z6448" s="18">
        <f t="shared" si="705"/>
        <v>204.98</v>
      </c>
      <c r="AA6448" s="12">
        <v>2120</v>
      </c>
      <c r="AB6448" s="12">
        <v>42902.84</v>
      </c>
      <c r="AC6448" s="28">
        <f>+I6448+Y6448-Z6448</f>
        <v>-236.71268979999999</v>
      </c>
      <c r="AD6448" s="20">
        <f t="shared" si="706"/>
        <v>240</v>
      </c>
      <c r="AE6448">
        <v>140</v>
      </c>
    </row>
    <row r="6449" spans="1:31" x14ac:dyDescent="0.25">
      <c r="A6449" s="9">
        <v>45322</v>
      </c>
      <c r="B6449" s="10" t="s">
        <v>183</v>
      </c>
      <c r="C6449" s="10" t="s">
        <v>62</v>
      </c>
      <c r="D6449" s="10" t="s">
        <v>40</v>
      </c>
      <c r="E6449" s="10" t="s">
        <v>30</v>
      </c>
      <c r="F6449" s="10">
        <v>185</v>
      </c>
      <c r="G6449" s="10">
        <v>202</v>
      </c>
      <c r="H6449" s="11">
        <f>SUMIFS(AA:AA,$A:$A,EOMONTH($A6449,-1),$B:$B,$B6449)</f>
        <v>1630</v>
      </c>
      <c r="I6449" s="63">
        <f>ROUND(SUMIFS(AC:AC,$A:$A,EOMONTH($A6449,-1),$B:$B,$B6449),2)</f>
        <v>-78.61</v>
      </c>
      <c r="J6449" s="11">
        <f>SUMIFS(AB:AB,$A:$A,EOMONTH($A6449,-1),$B:$B,$B6449)</f>
        <v>30701.64</v>
      </c>
      <c r="K6449" s="13">
        <v>0</v>
      </c>
      <c r="L6449" s="25">
        <v>0</v>
      </c>
      <c r="M6449" s="15">
        <v>0</v>
      </c>
      <c r="N6449" s="14">
        <v>0</v>
      </c>
      <c r="O6449" s="16">
        <v>172</v>
      </c>
      <c r="P6449" s="16">
        <v>6883.12</v>
      </c>
      <c r="Q6449" s="16">
        <v>0</v>
      </c>
      <c r="R6449" s="16">
        <f>Q6449*16.876/100</f>
        <v>0</v>
      </c>
      <c r="S6449" s="17">
        <f t="shared" si="700"/>
        <v>0</v>
      </c>
      <c r="T6449" s="16">
        <v>0</v>
      </c>
      <c r="U6449" s="18">
        <f t="shared" si="701"/>
        <v>329.26</v>
      </c>
      <c r="V6449" s="18">
        <f t="shared" si="702"/>
        <v>0</v>
      </c>
      <c r="W6449" s="18">
        <f t="shared" si="703"/>
        <v>0</v>
      </c>
      <c r="X6449" s="27"/>
      <c r="Y6449" s="19">
        <f t="shared" si="704"/>
        <v>0</v>
      </c>
      <c r="Z6449" s="18">
        <f t="shared" si="705"/>
        <v>34.744</v>
      </c>
      <c r="AA6449" s="12">
        <v>1458</v>
      </c>
      <c r="AB6449" s="12">
        <v>23799.98</v>
      </c>
      <c r="AC6449" s="28">
        <f>+I6449+Y6449-Z6449</f>
        <v>-113.354</v>
      </c>
      <c r="AD6449" s="20">
        <f t="shared" si="706"/>
        <v>120</v>
      </c>
      <c r="AE6449">
        <v>130</v>
      </c>
    </row>
    <row r="6450" spans="1:31" x14ac:dyDescent="0.25">
      <c r="A6450" s="9">
        <v>45322</v>
      </c>
      <c r="B6450" s="10" t="s">
        <v>184</v>
      </c>
      <c r="C6450" s="10" t="s">
        <v>185</v>
      </c>
      <c r="D6450" s="10" t="s">
        <v>40</v>
      </c>
      <c r="E6450" s="10" t="s">
        <v>30</v>
      </c>
      <c r="F6450" s="10">
        <v>750</v>
      </c>
      <c r="G6450" s="10">
        <v>817</v>
      </c>
      <c r="H6450" s="11">
        <f>SUMIFS(AA:AA,$A:$A,EOMONTH($A6450,-1),$B:$B,$B6450)</f>
        <v>279</v>
      </c>
      <c r="I6450" s="63">
        <f>ROUND(SUMIFS(AC:AC,$A:$A,EOMONTH($A6450,-1),$B:$B,$B6450),2)</f>
        <v>349.41</v>
      </c>
      <c r="J6450" s="11">
        <f>SUMIFS(AB:AB,$A:$A,EOMONTH($A6450,-1),$B:$B,$B6450)</f>
        <v>24350.39</v>
      </c>
      <c r="K6450" s="13">
        <v>0</v>
      </c>
      <c r="L6450" s="25">
        <v>0</v>
      </c>
      <c r="M6450" s="15">
        <v>0</v>
      </c>
      <c r="N6450" s="14">
        <v>0</v>
      </c>
      <c r="O6450" s="16">
        <v>286</v>
      </c>
      <c r="P6450" s="16">
        <v>39102.6</v>
      </c>
      <c r="Q6450" s="16">
        <v>0</v>
      </c>
      <c r="R6450" s="16">
        <f>Q6450*16.876/100</f>
        <v>0</v>
      </c>
      <c r="S6450" s="17">
        <f t="shared" si="700"/>
        <v>0</v>
      </c>
      <c r="T6450" s="16">
        <v>0</v>
      </c>
      <c r="U6450" s="18">
        <f t="shared" si="701"/>
        <v>227.94300000000001</v>
      </c>
      <c r="V6450" s="18">
        <f t="shared" si="702"/>
        <v>0</v>
      </c>
      <c r="W6450" s="18">
        <f t="shared" si="703"/>
        <v>0</v>
      </c>
      <c r="X6450" s="27"/>
      <c r="Y6450" s="19">
        <f t="shared" si="704"/>
        <v>0</v>
      </c>
      <c r="Z6450" s="18">
        <f t="shared" si="705"/>
        <v>233.66200000000001</v>
      </c>
      <c r="AA6450" s="12">
        <v>-7</v>
      </c>
      <c r="AB6450" s="12">
        <v>-610.91999999999996</v>
      </c>
      <c r="AC6450" s="28">
        <f>+I6450+Y6450-Z6450</f>
        <v>115.74800000000002</v>
      </c>
      <c r="AD6450" s="20">
        <f t="shared" si="706"/>
        <v>0</v>
      </c>
      <c r="AE6450">
        <v>140</v>
      </c>
    </row>
    <row r="6451" spans="1:31" x14ac:dyDescent="0.25">
      <c r="A6451" s="9">
        <v>45322</v>
      </c>
      <c r="B6451" s="10" t="s">
        <v>186</v>
      </c>
      <c r="C6451" s="10" t="s">
        <v>185</v>
      </c>
      <c r="D6451" s="10" t="s">
        <v>40</v>
      </c>
      <c r="E6451" s="10" t="s">
        <v>30</v>
      </c>
      <c r="F6451" s="10">
        <v>750</v>
      </c>
      <c r="G6451" s="10">
        <v>817</v>
      </c>
      <c r="H6451" s="11">
        <f>SUMIFS(AA:AA,$A:$A,EOMONTH($A6451,-1),$B:$B,$B6451)</f>
        <v>127</v>
      </c>
      <c r="I6451" s="63">
        <f>ROUND(SUMIFS(AC:AC,$A:$A,EOMONTH($A6451,-1),$B:$B,$B6451),2)</f>
        <v>-33.869999999999997</v>
      </c>
      <c r="J6451" s="11">
        <f>SUMIFS(AB:AB,$A:$A,EOMONTH($A6451,-1),$B:$B,$B6451)</f>
        <v>10998.59</v>
      </c>
      <c r="K6451" s="13">
        <v>0</v>
      </c>
      <c r="L6451" s="25">
        <v>0</v>
      </c>
      <c r="M6451" s="15">
        <v>0</v>
      </c>
      <c r="N6451" s="14">
        <v>0</v>
      </c>
      <c r="O6451" s="16">
        <v>28</v>
      </c>
      <c r="P6451" s="16">
        <v>3984.68</v>
      </c>
      <c r="Q6451" s="16">
        <v>0</v>
      </c>
      <c r="R6451" s="16">
        <f>Q6451*16.876/100</f>
        <v>0</v>
      </c>
      <c r="S6451" s="17">
        <f t="shared" si="700"/>
        <v>0</v>
      </c>
      <c r="T6451" s="16">
        <v>0</v>
      </c>
      <c r="U6451" s="18">
        <f t="shared" si="701"/>
        <v>103.759</v>
      </c>
      <c r="V6451" s="18">
        <f t="shared" si="702"/>
        <v>0</v>
      </c>
      <c r="W6451" s="18">
        <f t="shared" si="703"/>
        <v>0</v>
      </c>
      <c r="X6451" s="27"/>
      <c r="Y6451" s="19">
        <f t="shared" si="704"/>
        <v>0</v>
      </c>
      <c r="Z6451" s="18">
        <f t="shared" si="705"/>
        <v>22.876000000000001</v>
      </c>
      <c r="AA6451" s="12">
        <v>99</v>
      </c>
      <c r="AB6451" s="12">
        <v>8573.7099999999991</v>
      </c>
      <c r="AC6451" s="28">
        <f>+I6451+Y6451-Z6451</f>
        <v>-56.745999999999995</v>
      </c>
      <c r="AD6451" s="20">
        <f t="shared" si="706"/>
        <v>60</v>
      </c>
      <c r="AE6451">
        <v>110</v>
      </c>
    </row>
    <row r="6452" spans="1:31" x14ac:dyDescent="0.25">
      <c r="A6452" s="9">
        <v>45322</v>
      </c>
      <c r="B6452" s="10" t="s">
        <v>187</v>
      </c>
      <c r="C6452" s="10" t="s">
        <v>185</v>
      </c>
      <c r="D6452" s="10" t="s">
        <v>40</v>
      </c>
      <c r="E6452" s="10" t="s">
        <v>30</v>
      </c>
      <c r="F6452" s="10">
        <v>750</v>
      </c>
      <c r="G6452" s="10">
        <v>817</v>
      </c>
      <c r="H6452" s="11">
        <f>SUMIFS(AA:AA,$A:$A,EOMONTH($A6452,-1),$B:$B,$B6452)</f>
        <v>163</v>
      </c>
      <c r="I6452" s="63">
        <f>ROUND(SUMIFS(AC:AC,$A:$A,EOMONTH($A6452,-1),$B:$B,$B6452),2)</f>
        <v>79.95</v>
      </c>
      <c r="J6452" s="11">
        <f>SUMIFS(AB:AB,$A:$A,EOMONTH($A6452,-1),$B:$B,$B6452)</f>
        <v>13955.31</v>
      </c>
      <c r="K6452" s="13">
        <v>0</v>
      </c>
      <c r="L6452" s="25">
        <v>0</v>
      </c>
      <c r="M6452" s="15">
        <v>0</v>
      </c>
      <c r="N6452" s="14">
        <v>0</v>
      </c>
      <c r="O6452" s="16">
        <v>9</v>
      </c>
      <c r="P6452" s="16">
        <v>1280.79</v>
      </c>
      <c r="Q6452" s="16">
        <v>0</v>
      </c>
      <c r="R6452" s="16">
        <f>Q6452*16.876/100</f>
        <v>0</v>
      </c>
      <c r="S6452" s="17">
        <f t="shared" si="700"/>
        <v>0</v>
      </c>
      <c r="T6452" s="16">
        <v>0</v>
      </c>
      <c r="U6452" s="18">
        <f t="shared" si="701"/>
        <v>133.17099999999999</v>
      </c>
      <c r="V6452" s="18">
        <f t="shared" si="702"/>
        <v>0</v>
      </c>
      <c r="W6452" s="18">
        <f t="shared" si="703"/>
        <v>0</v>
      </c>
      <c r="X6452" s="27"/>
      <c r="Y6452" s="19">
        <f t="shared" si="704"/>
        <v>0</v>
      </c>
      <c r="Z6452" s="18">
        <f t="shared" si="705"/>
        <v>7.3529999999999998</v>
      </c>
      <c r="AA6452" s="12">
        <v>154</v>
      </c>
      <c r="AB6452" s="12">
        <v>13184.78</v>
      </c>
      <c r="AC6452" s="28">
        <f>+I6452+Y6452-Z6452</f>
        <v>72.597000000000008</v>
      </c>
      <c r="AD6452" s="20">
        <f t="shared" si="706"/>
        <v>0</v>
      </c>
      <c r="AE6452">
        <v>0</v>
      </c>
    </row>
    <row r="6453" spans="1:31" x14ac:dyDescent="0.25">
      <c r="A6453" s="9">
        <v>45322</v>
      </c>
      <c r="B6453" s="10" t="s">
        <v>188</v>
      </c>
      <c r="C6453" s="10" t="s">
        <v>185</v>
      </c>
      <c r="D6453" s="10" t="s">
        <v>40</v>
      </c>
      <c r="E6453" s="10" t="s">
        <v>30</v>
      </c>
      <c r="F6453" s="10">
        <v>750</v>
      </c>
      <c r="G6453" s="10">
        <v>817</v>
      </c>
      <c r="H6453" s="11">
        <f>SUMIFS(AA:AA,$A:$A,EOMONTH($A6453,-1),$B:$B,$B6453)</f>
        <v>248</v>
      </c>
      <c r="I6453" s="63">
        <f>ROUND(SUMIFS(AC:AC,$A:$A,EOMONTH($A6453,-1),$B:$B,$B6453),2)</f>
        <v>164.21</v>
      </c>
      <c r="J6453" s="11">
        <f>SUMIFS(AB:AB,$A:$A,EOMONTH($A6453,-1),$B:$B,$B6453)</f>
        <v>21172.77</v>
      </c>
      <c r="K6453" s="13">
        <v>0</v>
      </c>
      <c r="L6453" s="25">
        <v>0</v>
      </c>
      <c r="M6453" s="15">
        <v>0</v>
      </c>
      <c r="N6453" s="14">
        <v>0</v>
      </c>
      <c r="O6453" s="16">
        <v>42</v>
      </c>
      <c r="P6453" s="16">
        <v>5923.96</v>
      </c>
      <c r="Q6453" s="16">
        <v>0</v>
      </c>
      <c r="R6453" s="16">
        <f>Q6453*16.876/100</f>
        <v>0</v>
      </c>
      <c r="S6453" s="17">
        <f t="shared" si="700"/>
        <v>0</v>
      </c>
      <c r="T6453" s="16">
        <v>0</v>
      </c>
      <c r="U6453" s="18">
        <f t="shared" si="701"/>
        <v>202.61600000000001</v>
      </c>
      <c r="V6453" s="18">
        <f t="shared" si="702"/>
        <v>0</v>
      </c>
      <c r="W6453" s="18">
        <f t="shared" si="703"/>
        <v>0</v>
      </c>
      <c r="X6453" s="27"/>
      <c r="Y6453" s="19">
        <f t="shared" si="704"/>
        <v>0</v>
      </c>
      <c r="Z6453" s="18">
        <f t="shared" si="705"/>
        <v>34.314</v>
      </c>
      <c r="AA6453" s="12">
        <v>206</v>
      </c>
      <c r="AB6453" s="12">
        <v>17587.060000000001</v>
      </c>
      <c r="AC6453" s="28">
        <f>+I6453+Y6453-Z6453</f>
        <v>129.89600000000002</v>
      </c>
      <c r="AD6453" s="20">
        <f t="shared" si="706"/>
        <v>0</v>
      </c>
      <c r="AE6453">
        <v>0</v>
      </c>
    </row>
    <row r="6454" spans="1:31" x14ac:dyDescent="0.25">
      <c r="A6454" s="9">
        <v>45322</v>
      </c>
      <c r="B6454" s="10" t="s">
        <v>189</v>
      </c>
      <c r="C6454" s="10" t="s">
        <v>185</v>
      </c>
      <c r="D6454" s="10" t="s">
        <v>40</v>
      </c>
      <c r="E6454" s="10" t="s">
        <v>30</v>
      </c>
      <c r="F6454" s="10">
        <v>750</v>
      </c>
      <c r="G6454" s="10">
        <v>817</v>
      </c>
      <c r="H6454" s="11">
        <f>SUMIFS(AA:AA,$A:$A,EOMONTH($A6454,-1),$B:$B,$B6454)</f>
        <v>307</v>
      </c>
      <c r="I6454" s="63">
        <f>ROUND(SUMIFS(AC:AC,$A:$A,EOMONTH($A6454,-1),$B:$B,$B6454),2)</f>
        <v>232.69</v>
      </c>
      <c r="J6454" s="11">
        <f>SUMIFS(AB:AB,$A:$A,EOMONTH($A6454,-1),$B:$B,$B6454)</f>
        <v>25942.6</v>
      </c>
      <c r="K6454" s="13">
        <v>0</v>
      </c>
      <c r="L6454" s="25">
        <v>0</v>
      </c>
      <c r="M6454" s="15">
        <v>0</v>
      </c>
      <c r="N6454" s="14">
        <v>0</v>
      </c>
      <c r="O6454" s="16">
        <v>127</v>
      </c>
      <c r="P6454" s="16">
        <v>17774.62</v>
      </c>
      <c r="Q6454" s="16">
        <v>0</v>
      </c>
      <c r="R6454" s="16">
        <f>Q6454*16.876/100</f>
        <v>0</v>
      </c>
      <c r="S6454" s="17">
        <f t="shared" si="700"/>
        <v>0</v>
      </c>
      <c r="T6454" s="16">
        <v>0</v>
      </c>
      <c r="U6454" s="18">
        <f t="shared" si="701"/>
        <v>250.81899999999999</v>
      </c>
      <c r="V6454" s="18">
        <f t="shared" si="702"/>
        <v>0</v>
      </c>
      <c r="W6454" s="18">
        <f t="shared" si="703"/>
        <v>0</v>
      </c>
      <c r="X6454" s="27"/>
      <c r="Y6454" s="19">
        <f t="shared" si="704"/>
        <v>0</v>
      </c>
      <c r="Z6454" s="18">
        <f t="shared" si="705"/>
        <v>103.759</v>
      </c>
      <c r="AA6454" s="12">
        <v>180</v>
      </c>
      <c r="AB6454" s="12">
        <v>15210.64</v>
      </c>
      <c r="AC6454" s="28">
        <f>+I6454+Y6454-Z6454</f>
        <v>128.93099999999998</v>
      </c>
      <c r="AD6454" s="20">
        <f t="shared" si="706"/>
        <v>0</v>
      </c>
      <c r="AE6454">
        <v>0</v>
      </c>
    </row>
    <row r="6455" spans="1:31" x14ac:dyDescent="0.25">
      <c r="A6455" s="9">
        <v>45322</v>
      </c>
      <c r="B6455" s="10" t="s">
        <v>190</v>
      </c>
      <c r="C6455" s="10" t="s">
        <v>185</v>
      </c>
      <c r="D6455" s="10" t="s">
        <v>40</v>
      </c>
      <c r="E6455" s="10" t="s">
        <v>30</v>
      </c>
      <c r="F6455" s="10">
        <v>750</v>
      </c>
      <c r="G6455" s="10">
        <v>817</v>
      </c>
      <c r="H6455" s="11">
        <f>SUMIFS(AA:AA,$A:$A,EOMONTH($A6455,-1),$B:$B,$B6455)</f>
        <v>98</v>
      </c>
      <c r="I6455" s="63">
        <f>ROUND(SUMIFS(AC:AC,$A:$A,EOMONTH($A6455,-1),$B:$B,$B6455),2)</f>
        <v>30.42</v>
      </c>
      <c r="J6455" s="11">
        <f>SUMIFS(AB:AB,$A:$A,EOMONTH($A6455,-1),$B:$B,$B6455)</f>
        <v>8440.89</v>
      </c>
      <c r="K6455" s="13">
        <v>0</v>
      </c>
      <c r="L6455" s="25">
        <v>0</v>
      </c>
      <c r="M6455" s="15">
        <v>0</v>
      </c>
      <c r="N6455" s="14">
        <v>0</v>
      </c>
      <c r="O6455" s="16">
        <v>37</v>
      </c>
      <c r="P6455" s="16">
        <v>5113.87</v>
      </c>
      <c r="Q6455" s="16">
        <v>0</v>
      </c>
      <c r="R6455" s="16">
        <f>Q6455*16.876/100</f>
        <v>0</v>
      </c>
      <c r="S6455" s="17">
        <f t="shared" si="700"/>
        <v>0</v>
      </c>
      <c r="T6455" s="16">
        <v>0</v>
      </c>
      <c r="U6455" s="18">
        <f t="shared" si="701"/>
        <v>80.066000000000003</v>
      </c>
      <c r="V6455" s="18">
        <f t="shared" si="702"/>
        <v>0</v>
      </c>
      <c r="W6455" s="18">
        <f t="shared" si="703"/>
        <v>0</v>
      </c>
      <c r="X6455" s="27"/>
      <c r="Y6455" s="19">
        <f t="shared" si="704"/>
        <v>0</v>
      </c>
      <c r="Z6455" s="18">
        <f t="shared" si="705"/>
        <v>30.228999999999999</v>
      </c>
      <c r="AA6455" s="12">
        <v>61</v>
      </c>
      <c r="AB6455" s="12">
        <v>5254.02</v>
      </c>
      <c r="AC6455" s="28">
        <f>+I6455+Y6455-Z6455</f>
        <v>0.1910000000000025</v>
      </c>
      <c r="AD6455" s="20">
        <f t="shared" si="706"/>
        <v>0</v>
      </c>
      <c r="AE6455">
        <v>100</v>
      </c>
    </row>
    <row r="6456" spans="1:31" x14ac:dyDescent="0.25">
      <c r="A6456" s="9">
        <v>45322</v>
      </c>
      <c r="B6456" s="10" t="s">
        <v>191</v>
      </c>
      <c r="C6456" s="10" t="s">
        <v>185</v>
      </c>
      <c r="D6456" s="10" t="s">
        <v>40</v>
      </c>
      <c r="E6456" s="10" t="s">
        <v>30</v>
      </c>
      <c r="F6456" s="10">
        <v>905</v>
      </c>
      <c r="G6456" s="10">
        <v>986</v>
      </c>
      <c r="H6456" s="11">
        <f>SUMIFS(AA:AA,$A:$A,EOMONTH($A6456,-1),$B:$B,$B6456)</f>
        <v>337</v>
      </c>
      <c r="I6456" s="63">
        <f>ROUND(SUMIFS(AC:AC,$A:$A,EOMONTH($A6456,-1),$B:$B,$B6456),2)</f>
        <v>330.83</v>
      </c>
      <c r="J6456" s="11">
        <f>SUMIFS(AB:AB,$A:$A,EOMONTH($A6456,-1),$B:$B,$B6456)</f>
        <v>31538.76</v>
      </c>
      <c r="K6456" s="13">
        <v>0</v>
      </c>
      <c r="L6456" s="25">
        <v>0</v>
      </c>
      <c r="M6456" s="15">
        <v>0</v>
      </c>
      <c r="N6456" s="14">
        <v>0</v>
      </c>
      <c r="O6456" s="16">
        <v>188</v>
      </c>
      <c r="P6456" s="16">
        <v>29967.439999999999</v>
      </c>
      <c r="Q6456" s="16">
        <v>0</v>
      </c>
      <c r="R6456" s="16">
        <f>Q6456*16.876/100</f>
        <v>0</v>
      </c>
      <c r="S6456" s="17">
        <f t="shared" si="700"/>
        <v>0</v>
      </c>
      <c r="T6456" s="16">
        <v>0</v>
      </c>
      <c r="U6456" s="18">
        <f t="shared" si="701"/>
        <v>332.28199999999998</v>
      </c>
      <c r="V6456" s="18">
        <f t="shared" si="702"/>
        <v>0</v>
      </c>
      <c r="W6456" s="18">
        <f t="shared" si="703"/>
        <v>0</v>
      </c>
      <c r="X6456" s="27"/>
      <c r="Y6456" s="19">
        <f t="shared" si="704"/>
        <v>0</v>
      </c>
      <c r="Z6456" s="18">
        <f t="shared" si="705"/>
        <v>185.36799999999999</v>
      </c>
      <c r="AA6456" s="12">
        <v>149</v>
      </c>
      <c r="AB6456" s="12">
        <v>13944.44</v>
      </c>
      <c r="AC6456" s="28">
        <f>+I6456+Y6456-Z6456</f>
        <v>145.46199999999999</v>
      </c>
      <c r="AD6456" s="20">
        <f t="shared" si="706"/>
        <v>0</v>
      </c>
      <c r="AE6456">
        <v>110</v>
      </c>
    </row>
    <row r="6457" spans="1:31" x14ac:dyDescent="0.25">
      <c r="A6457" s="9">
        <v>45322</v>
      </c>
      <c r="B6457" s="10" t="s">
        <v>192</v>
      </c>
      <c r="C6457" s="10" t="s">
        <v>185</v>
      </c>
      <c r="D6457" s="10" t="s">
        <v>40</v>
      </c>
      <c r="E6457" s="10" t="s">
        <v>30</v>
      </c>
      <c r="F6457" s="10">
        <v>905</v>
      </c>
      <c r="G6457" s="10">
        <v>986</v>
      </c>
      <c r="H6457" s="11">
        <f>SUMIFS(AA:AA,$A:$A,EOMONTH($A6457,-1),$B:$B,$B6457)</f>
        <v>224</v>
      </c>
      <c r="I6457" s="63">
        <f>ROUND(SUMIFS(AC:AC,$A:$A,EOMONTH($A6457,-1),$B:$B,$B6457),2)</f>
        <v>125.27</v>
      </c>
      <c r="J6457" s="11">
        <f>SUMIFS(AB:AB,$A:$A,EOMONTH($A6457,-1),$B:$B,$B6457)</f>
        <v>17405.22</v>
      </c>
      <c r="K6457" s="13">
        <v>0</v>
      </c>
      <c r="L6457" s="25">
        <v>0</v>
      </c>
      <c r="M6457" s="15">
        <v>0</v>
      </c>
      <c r="N6457" s="14">
        <v>0</v>
      </c>
      <c r="O6457" s="16">
        <v>2</v>
      </c>
      <c r="P6457" s="16">
        <v>321.76</v>
      </c>
      <c r="Q6457" s="16">
        <v>0</v>
      </c>
      <c r="R6457" s="16">
        <f>Q6457*16.876/100</f>
        <v>0</v>
      </c>
      <c r="S6457" s="17">
        <f t="shared" si="700"/>
        <v>0</v>
      </c>
      <c r="T6457" s="16">
        <v>0</v>
      </c>
      <c r="U6457" s="18">
        <f t="shared" si="701"/>
        <v>220.864</v>
      </c>
      <c r="V6457" s="18">
        <f t="shared" si="702"/>
        <v>0</v>
      </c>
      <c r="W6457" s="18">
        <f t="shared" si="703"/>
        <v>0</v>
      </c>
      <c r="X6457" s="27"/>
      <c r="Y6457" s="19">
        <f t="shared" si="704"/>
        <v>0</v>
      </c>
      <c r="Z6457" s="18">
        <f t="shared" si="705"/>
        <v>1.972</v>
      </c>
      <c r="AA6457" s="12">
        <v>222</v>
      </c>
      <c r="AB6457" s="12">
        <v>17249.82</v>
      </c>
      <c r="AC6457" s="28">
        <f>+I6457+Y6457-Z6457</f>
        <v>123.298</v>
      </c>
      <c r="AD6457" s="20">
        <f t="shared" si="706"/>
        <v>0</v>
      </c>
      <c r="AE6457">
        <v>0</v>
      </c>
    </row>
    <row r="6458" spans="1:31" x14ac:dyDescent="0.25">
      <c r="A6458" s="9">
        <v>45322</v>
      </c>
      <c r="B6458" s="10" t="s">
        <v>193</v>
      </c>
      <c r="C6458" s="10" t="s">
        <v>185</v>
      </c>
      <c r="D6458" s="10" t="s">
        <v>40</v>
      </c>
      <c r="E6458" s="10" t="s">
        <v>30</v>
      </c>
      <c r="F6458" s="10">
        <v>905</v>
      </c>
      <c r="G6458" s="10">
        <v>986</v>
      </c>
      <c r="H6458" s="11">
        <f>SUMIFS(AA:AA,$A:$A,EOMONTH($A6458,-1),$B:$B,$B6458)</f>
        <v>319</v>
      </c>
      <c r="I6458" s="63">
        <f>ROUND(SUMIFS(AC:AC,$A:$A,EOMONTH($A6458,-1),$B:$B,$B6458),2)</f>
        <v>188.56</v>
      </c>
      <c r="J6458" s="11">
        <f>SUMIFS(AB:AB,$A:$A,EOMONTH($A6458,-1),$B:$B,$B6458)</f>
        <v>28723.62</v>
      </c>
      <c r="K6458" s="13">
        <v>0</v>
      </c>
      <c r="L6458" s="25">
        <v>0</v>
      </c>
      <c r="M6458" s="15">
        <v>0</v>
      </c>
      <c r="N6458" s="14">
        <v>0</v>
      </c>
      <c r="O6458" s="16">
        <v>64</v>
      </c>
      <c r="P6458" s="16">
        <v>10213.39</v>
      </c>
      <c r="Q6458" s="16">
        <v>0</v>
      </c>
      <c r="R6458" s="16">
        <f>Q6458*16.876/100</f>
        <v>0</v>
      </c>
      <c r="S6458" s="17">
        <f t="shared" si="700"/>
        <v>0</v>
      </c>
      <c r="T6458" s="16">
        <v>0</v>
      </c>
      <c r="U6458" s="18">
        <f t="shared" si="701"/>
        <v>314.53399999999999</v>
      </c>
      <c r="V6458" s="18">
        <f t="shared" si="702"/>
        <v>0</v>
      </c>
      <c r="W6458" s="18">
        <f t="shared" si="703"/>
        <v>0</v>
      </c>
      <c r="X6458" s="27"/>
      <c r="Y6458" s="19">
        <f t="shared" si="704"/>
        <v>0</v>
      </c>
      <c r="Z6458" s="18">
        <f t="shared" si="705"/>
        <v>63.103999999999999</v>
      </c>
      <c r="AA6458" s="12">
        <v>255</v>
      </c>
      <c r="AB6458" s="12">
        <v>22960.89</v>
      </c>
      <c r="AC6458" s="28">
        <f>+I6458+Y6458-Z6458</f>
        <v>125.456</v>
      </c>
      <c r="AD6458" s="20">
        <f t="shared" si="706"/>
        <v>0</v>
      </c>
      <c r="AE6458">
        <v>0</v>
      </c>
    </row>
    <row r="6459" spans="1:31" x14ac:dyDescent="0.25">
      <c r="A6459" s="9">
        <v>45322</v>
      </c>
      <c r="B6459" s="10" t="s">
        <v>194</v>
      </c>
      <c r="C6459" s="10" t="s">
        <v>185</v>
      </c>
      <c r="D6459" s="10" t="s">
        <v>40</v>
      </c>
      <c r="E6459" s="10" t="s">
        <v>30</v>
      </c>
      <c r="F6459" s="10">
        <v>905</v>
      </c>
      <c r="G6459" s="10">
        <v>986</v>
      </c>
      <c r="H6459" s="11">
        <f>SUMIFS(AA:AA,$A:$A,EOMONTH($A6459,-1),$B:$B,$B6459)</f>
        <v>241</v>
      </c>
      <c r="I6459" s="63">
        <f>ROUND(SUMIFS(AC:AC,$A:$A,EOMONTH($A6459,-1),$B:$B,$B6459),2)</f>
        <v>268.13</v>
      </c>
      <c r="J6459" s="11">
        <f>SUMIFS(AB:AB,$A:$A,EOMONTH($A6459,-1),$B:$B,$B6459)</f>
        <v>21768</v>
      </c>
      <c r="K6459" s="13">
        <v>0</v>
      </c>
      <c r="L6459" s="25">
        <v>0</v>
      </c>
      <c r="M6459" s="15">
        <v>0</v>
      </c>
      <c r="N6459" s="14">
        <v>0</v>
      </c>
      <c r="O6459" s="16">
        <v>94</v>
      </c>
      <c r="P6459" s="16">
        <v>15093.27</v>
      </c>
      <c r="Q6459" s="16">
        <v>0</v>
      </c>
      <c r="R6459" s="16">
        <f>Q6459*16.876/100</f>
        <v>0</v>
      </c>
      <c r="S6459" s="17">
        <f t="shared" si="700"/>
        <v>0</v>
      </c>
      <c r="T6459" s="16">
        <v>0</v>
      </c>
      <c r="U6459" s="18">
        <f t="shared" si="701"/>
        <v>237.626</v>
      </c>
      <c r="V6459" s="18">
        <f t="shared" si="702"/>
        <v>0</v>
      </c>
      <c r="W6459" s="18">
        <f t="shared" si="703"/>
        <v>0</v>
      </c>
      <c r="X6459" s="27"/>
      <c r="Y6459" s="19">
        <f t="shared" si="704"/>
        <v>0</v>
      </c>
      <c r="Z6459" s="18">
        <f t="shared" si="705"/>
        <v>92.683999999999997</v>
      </c>
      <c r="AA6459" s="12">
        <v>147</v>
      </c>
      <c r="AB6459" s="12">
        <v>13277.58</v>
      </c>
      <c r="AC6459" s="28">
        <f>+I6459+Y6459-Z6459</f>
        <v>175.446</v>
      </c>
      <c r="AD6459" s="20">
        <f t="shared" si="706"/>
        <v>0</v>
      </c>
      <c r="AE6459">
        <v>0</v>
      </c>
    </row>
    <row r="6460" spans="1:31" x14ac:dyDescent="0.25">
      <c r="A6460" s="9">
        <v>45322</v>
      </c>
      <c r="B6460" s="10" t="s">
        <v>195</v>
      </c>
      <c r="C6460" s="10" t="s">
        <v>185</v>
      </c>
      <c r="D6460" s="10" t="s">
        <v>40</v>
      </c>
      <c r="E6460" s="10" t="s">
        <v>30</v>
      </c>
      <c r="F6460" s="10">
        <v>905</v>
      </c>
      <c r="G6460" s="10">
        <v>986</v>
      </c>
      <c r="H6460" s="11">
        <f>SUMIFS(AA:AA,$A:$A,EOMONTH($A6460,-1),$B:$B,$B6460)</f>
        <v>153</v>
      </c>
      <c r="I6460" s="63">
        <f>ROUND(SUMIFS(AC:AC,$A:$A,EOMONTH($A6460,-1),$B:$B,$B6460),2)</f>
        <v>-26.41</v>
      </c>
      <c r="J6460" s="11">
        <f>SUMIFS(AB:AB,$A:$A,EOMONTH($A6460,-1),$B:$B,$B6460)</f>
        <v>12518.13</v>
      </c>
      <c r="K6460" s="13">
        <v>0</v>
      </c>
      <c r="L6460" s="25">
        <v>0</v>
      </c>
      <c r="M6460" s="15">
        <v>0</v>
      </c>
      <c r="N6460" s="14">
        <v>0</v>
      </c>
      <c r="O6460" s="16">
        <v>23</v>
      </c>
      <c r="P6460" s="16">
        <v>3571.24</v>
      </c>
      <c r="Q6460" s="16">
        <v>0</v>
      </c>
      <c r="R6460" s="16">
        <f>Q6460*16.876/100</f>
        <v>0</v>
      </c>
      <c r="S6460" s="17">
        <f t="shared" si="700"/>
        <v>0</v>
      </c>
      <c r="T6460" s="16">
        <v>0</v>
      </c>
      <c r="U6460" s="18">
        <f t="shared" si="701"/>
        <v>150.858</v>
      </c>
      <c r="V6460" s="18">
        <f t="shared" si="702"/>
        <v>0</v>
      </c>
      <c r="W6460" s="18">
        <f t="shared" si="703"/>
        <v>0</v>
      </c>
      <c r="X6460" s="27"/>
      <c r="Y6460" s="19">
        <f t="shared" si="704"/>
        <v>0</v>
      </c>
      <c r="Z6460" s="18">
        <f t="shared" si="705"/>
        <v>22.678000000000001</v>
      </c>
      <c r="AA6460" s="12">
        <v>130</v>
      </c>
      <c r="AB6460" s="12">
        <v>10636.31</v>
      </c>
      <c r="AC6460" s="28">
        <f>+I6460+Y6460-Z6460</f>
        <v>-49.088000000000001</v>
      </c>
      <c r="AD6460" s="20">
        <f t="shared" si="706"/>
        <v>50</v>
      </c>
      <c r="AE6460">
        <v>70</v>
      </c>
    </row>
    <row r="6461" spans="1:31" x14ac:dyDescent="0.25">
      <c r="A6461" s="9">
        <v>45322</v>
      </c>
      <c r="B6461" s="10" t="s">
        <v>196</v>
      </c>
      <c r="C6461" s="10" t="s">
        <v>185</v>
      </c>
      <c r="D6461" s="10" t="s">
        <v>40</v>
      </c>
      <c r="E6461" s="10" t="s">
        <v>30</v>
      </c>
      <c r="F6461" s="10">
        <v>905</v>
      </c>
      <c r="G6461" s="10">
        <v>986</v>
      </c>
      <c r="H6461" s="11">
        <f>SUMIFS(AA:AA,$A:$A,EOMONTH($A6461,-1),$B:$B,$B6461)</f>
        <v>259</v>
      </c>
      <c r="I6461" s="63">
        <f>ROUND(SUMIFS(AC:AC,$A:$A,EOMONTH($A6461,-1),$B:$B,$B6461),2)</f>
        <v>248.77</v>
      </c>
      <c r="J6461" s="11">
        <f>SUMIFS(AB:AB,$A:$A,EOMONTH($A6461,-1),$B:$B,$B6461)</f>
        <v>22362.22</v>
      </c>
      <c r="K6461" s="13">
        <v>0</v>
      </c>
      <c r="L6461" s="25">
        <v>0</v>
      </c>
      <c r="M6461" s="15">
        <v>0</v>
      </c>
      <c r="N6461" s="14">
        <v>0</v>
      </c>
      <c r="O6461" s="16">
        <v>13</v>
      </c>
      <c r="P6461" s="16">
        <v>2091.44</v>
      </c>
      <c r="Q6461" s="16">
        <v>0</v>
      </c>
      <c r="R6461" s="16">
        <f>Q6461*16.876/100</f>
        <v>0</v>
      </c>
      <c r="S6461" s="17">
        <f t="shared" si="700"/>
        <v>0</v>
      </c>
      <c r="T6461" s="16">
        <v>0</v>
      </c>
      <c r="U6461" s="18">
        <f t="shared" si="701"/>
        <v>255.374</v>
      </c>
      <c r="V6461" s="18">
        <f t="shared" si="702"/>
        <v>0</v>
      </c>
      <c r="W6461" s="18">
        <f t="shared" si="703"/>
        <v>0</v>
      </c>
      <c r="X6461" s="27"/>
      <c r="Y6461" s="19">
        <f t="shared" si="704"/>
        <v>0</v>
      </c>
      <c r="Z6461" s="18">
        <f t="shared" si="705"/>
        <v>12.818</v>
      </c>
      <c r="AA6461" s="12">
        <v>246</v>
      </c>
      <c r="AB6461" s="12">
        <v>21239.79</v>
      </c>
      <c r="AC6461" s="28">
        <f>+I6461+Y6461-Z6461</f>
        <v>235.952</v>
      </c>
      <c r="AD6461" s="20">
        <f t="shared" si="706"/>
        <v>0</v>
      </c>
      <c r="AE6461">
        <v>0</v>
      </c>
    </row>
    <row r="6462" spans="1:31" x14ac:dyDescent="0.25">
      <c r="A6462" s="9">
        <v>45322</v>
      </c>
      <c r="B6462" s="10" t="s">
        <v>720</v>
      </c>
      <c r="C6462" s="10" t="s">
        <v>282</v>
      </c>
      <c r="D6462" s="10" t="s">
        <v>40</v>
      </c>
      <c r="E6462" s="10" t="s">
        <v>30</v>
      </c>
      <c r="F6462" s="10">
        <v>52</v>
      </c>
      <c r="G6462" s="10">
        <v>57</v>
      </c>
      <c r="H6462" s="11">
        <f>SUMIFS(AA:AA,$A:$A,EOMONTH($A6462,-1),$B:$B,$B6462)</f>
        <v>-1729</v>
      </c>
      <c r="I6462" s="63">
        <f>ROUND(SUMIFS(AC:AC,$A:$A,EOMONTH($A6462,-1),$B:$B,$B6462),2)</f>
        <v>642.6</v>
      </c>
      <c r="J6462" s="11">
        <f>SUMIFS(AB:AB,$A:$A,EOMONTH($A6462,-1),$B:$B,$B6462)</f>
        <v>-1812.39</v>
      </c>
      <c r="K6462" s="13">
        <v>0</v>
      </c>
      <c r="L6462" s="25">
        <v>0</v>
      </c>
      <c r="M6462" s="15">
        <v>0</v>
      </c>
      <c r="N6462" s="14">
        <v>0</v>
      </c>
      <c r="O6462" s="16">
        <v>0</v>
      </c>
      <c r="P6462" s="16">
        <v>0</v>
      </c>
      <c r="Q6462" s="16">
        <v>0</v>
      </c>
      <c r="R6462" s="16">
        <f>Q6462*16.876/100</f>
        <v>0</v>
      </c>
      <c r="S6462" s="17">
        <f t="shared" si="700"/>
        <v>0</v>
      </c>
      <c r="T6462" s="16">
        <v>0</v>
      </c>
      <c r="U6462" s="18">
        <f t="shared" si="701"/>
        <v>-98.552999999999997</v>
      </c>
      <c r="V6462" s="18">
        <f t="shared" si="702"/>
        <v>0</v>
      </c>
      <c r="W6462" s="18">
        <f t="shared" si="703"/>
        <v>0</v>
      </c>
      <c r="X6462" s="27"/>
      <c r="Y6462" s="19">
        <f t="shared" si="704"/>
        <v>0</v>
      </c>
      <c r="Z6462" s="18">
        <f t="shared" si="705"/>
        <v>0</v>
      </c>
      <c r="AA6462" s="12">
        <v>-1729</v>
      </c>
      <c r="AB6462" s="12">
        <v>-1812.39</v>
      </c>
      <c r="AC6462" s="28">
        <f>+I6462+Y6462-Z6462</f>
        <v>642.6</v>
      </c>
      <c r="AD6462" s="20">
        <f t="shared" si="706"/>
        <v>0</v>
      </c>
      <c r="AE6462">
        <v>0</v>
      </c>
    </row>
    <row r="6463" spans="1:31" x14ac:dyDescent="0.25">
      <c r="A6463" s="9">
        <v>45322</v>
      </c>
      <c r="B6463" s="10" t="s">
        <v>197</v>
      </c>
      <c r="C6463" s="10" t="s">
        <v>185</v>
      </c>
      <c r="D6463" s="10" t="s">
        <v>40</v>
      </c>
      <c r="E6463" s="10" t="s">
        <v>30</v>
      </c>
      <c r="F6463" s="10">
        <v>1010</v>
      </c>
      <c r="G6463" s="10">
        <v>1101</v>
      </c>
      <c r="H6463" s="11">
        <f>SUMIFS(AA:AA,$A:$A,EOMONTH($A6463,-1),$B:$B,$B6463)</f>
        <v>242</v>
      </c>
      <c r="I6463" s="63">
        <f>ROUND(SUMIFS(AC:AC,$A:$A,EOMONTH($A6463,-1),$B:$B,$B6463),2)</f>
        <v>-86.27</v>
      </c>
      <c r="J6463" s="11">
        <f>SUMIFS(AB:AB,$A:$A,EOMONTH($A6463,-1),$B:$B,$B6463)</f>
        <v>28543.97</v>
      </c>
      <c r="K6463" s="13">
        <v>0</v>
      </c>
      <c r="L6463" s="25">
        <v>0</v>
      </c>
      <c r="M6463" s="15">
        <v>176</v>
      </c>
      <c r="N6463" s="14">
        <v>22025.19</v>
      </c>
      <c r="O6463" s="16">
        <v>258</v>
      </c>
      <c r="P6463" s="16">
        <v>46667.98</v>
      </c>
      <c r="Q6463" s="16">
        <v>0</v>
      </c>
      <c r="R6463" s="16">
        <f>Q6463*16.876/100</f>
        <v>0</v>
      </c>
      <c r="S6463" s="17">
        <f t="shared" si="700"/>
        <v>0</v>
      </c>
      <c r="T6463" s="16">
        <v>0</v>
      </c>
      <c r="U6463" s="18">
        <f t="shared" si="701"/>
        <v>266.44200000000001</v>
      </c>
      <c r="V6463" s="18">
        <f t="shared" si="702"/>
        <v>177.76</v>
      </c>
      <c r="W6463" s="18">
        <f t="shared" si="703"/>
        <v>29.8441264</v>
      </c>
      <c r="X6463" s="27"/>
      <c r="Y6463" s="19">
        <f t="shared" si="704"/>
        <v>207.60412639999998</v>
      </c>
      <c r="Z6463" s="18">
        <f t="shared" si="705"/>
        <v>284.05799999999999</v>
      </c>
      <c r="AA6463" s="12">
        <v>160</v>
      </c>
      <c r="AB6463" s="12">
        <v>19549.47</v>
      </c>
      <c r="AC6463" s="28">
        <f>+I6463+Y6463-Z6463</f>
        <v>-162.72387359999999</v>
      </c>
      <c r="AD6463" s="20">
        <f t="shared" si="706"/>
        <v>170</v>
      </c>
      <c r="AE6463">
        <v>0</v>
      </c>
    </row>
    <row r="6464" spans="1:31" x14ac:dyDescent="0.25">
      <c r="A6464" s="9">
        <v>45322</v>
      </c>
      <c r="B6464" s="10" t="s">
        <v>198</v>
      </c>
      <c r="C6464" s="10" t="s">
        <v>185</v>
      </c>
      <c r="D6464" s="10" t="s">
        <v>40</v>
      </c>
      <c r="E6464" s="10" t="s">
        <v>30</v>
      </c>
      <c r="F6464" s="10">
        <v>1010</v>
      </c>
      <c r="G6464" s="10">
        <v>1101</v>
      </c>
      <c r="H6464" s="11">
        <f>SUMIFS(AA:AA,$A:$A,EOMONTH($A6464,-1),$B:$B,$B6464)</f>
        <v>250</v>
      </c>
      <c r="I6464" s="63">
        <f>ROUND(SUMIFS(AC:AC,$A:$A,EOMONTH($A6464,-1),$B:$B,$B6464),2)</f>
        <v>112.08</v>
      </c>
      <c r="J6464" s="11">
        <f>SUMIFS(AB:AB,$A:$A,EOMONTH($A6464,-1),$B:$B,$B6464)</f>
        <v>22978.53</v>
      </c>
      <c r="K6464" s="13">
        <v>0</v>
      </c>
      <c r="L6464" s="25">
        <v>0</v>
      </c>
      <c r="M6464" s="15">
        <v>0</v>
      </c>
      <c r="N6464" s="14">
        <v>0</v>
      </c>
      <c r="O6464" s="16">
        <v>19</v>
      </c>
      <c r="P6464" s="16">
        <v>3526.78</v>
      </c>
      <c r="Q6464" s="16">
        <v>0</v>
      </c>
      <c r="R6464" s="16">
        <f>Q6464*16.876/100</f>
        <v>0</v>
      </c>
      <c r="S6464" s="17">
        <f t="shared" si="700"/>
        <v>0</v>
      </c>
      <c r="T6464" s="16">
        <v>0</v>
      </c>
      <c r="U6464" s="18">
        <f t="shared" si="701"/>
        <v>275.25</v>
      </c>
      <c r="V6464" s="18">
        <f t="shared" si="702"/>
        <v>0</v>
      </c>
      <c r="W6464" s="18">
        <f t="shared" si="703"/>
        <v>0</v>
      </c>
      <c r="X6464" s="27"/>
      <c r="Y6464" s="19">
        <f t="shared" si="704"/>
        <v>0</v>
      </c>
      <c r="Z6464" s="18">
        <f t="shared" si="705"/>
        <v>20.919</v>
      </c>
      <c r="AA6464" s="12">
        <v>231</v>
      </c>
      <c r="AB6464" s="12">
        <v>21232.17</v>
      </c>
      <c r="AC6464" s="28">
        <f>+I6464+Y6464-Z6464</f>
        <v>91.161000000000001</v>
      </c>
      <c r="AD6464" s="20">
        <f t="shared" si="706"/>
        <v>0</v>
      </c>
      <c r="AE6464">
        <v>0</v>
      </c>
    </row>
    <row r="6465" spans="1:31" x14ac:dyDescent="0.25">
      <c r="A6465" s="9">
        <v>45322</v>
      </c>
      <c r="B6465" s="10" t="s">
        <v>199</v>
      </c>
      <c r="C6465" s="10" t="s">
        <v>185</v>
      </c>
      <c r="D6465" s="10" t="s">
        <v>40</v>
      </c>
      <c r="E6465" s="10" t="s">
        <v>30</v>
      </c>
      <c r="F6465" s="10">
        <v>1010</v>
      </c>
      <c r="G6465" s="10">
        <v>1101</v>
      </c>
      <c r="H6465" s="11">
        <f>SUMIFS(AA:AA,$A:$A,EOMONTH($A6465,-1),$B:$B,$B6465)</f>
        <v>83</v>
      </c>
      <c r="I6465" s="63">
        <f>ROUND(SUMIFS(AC:AC,$A:$A,EOMONTH($A6465,-1),$B:$B,$B6465),2)</f>
        <v>-153.72999999999999</v>
      </c>
      <c r="J6465" s="11">
        <f>SUMIFS(AB:AB,$A:$A,EOMONTH($A6465,-1),$B:$B,$B6465)</f>
        <v>7527.27</v>
      </c>
      <c r="K6465" s="13">
        <v>0</v>
      </c>
      <c r="L6465" s="25">
        <v>0</v>
      </c>
      <c r="M6465" s="15">
        <v>0</v>
      </c>
      <c r="N6465" s="14">
        <v>0</v>
      </c>
      <c r="O6465" s="16">
        <v>-1</v>
      </c>
      <c r="P6465" s="16">
        <v>-185.62</v>
      </c>
      <c r="Q6465" s="16">
        <v>0</v>
      </c>
      <c r="R6465" s="16">
        <f>Q6465*16.876/100</f>
        <v>0</v>
      </c>
      <c r="S6465" s="17">
        <f t="shared" si="700"/>
        <v>0</v>
      </c>
      <c r="T6465" s="16">
        <v>0</v>
      </c>
      <c r="U6465" s="18">
        <f t="shared" si="701"/>
        <v>91.382999999999996</v>
      </c>
      <c r="V6465" s="18">
        <f t="shared" si="702"/>
        <v>0</v>
      </c>
      <c r="W6465" s="18">
        <f t="shared" si="703"/>
        <v>0</v>
      </c>
      <c r="X6465" s="27"/>
      <c r="Y6465" s="19">
        <f t="shared" si="704"/>
        <v>0</v>
      </c>
      <c r="Z6465" s="18">
        <f t="shared" si="705"/>
        <v>-1.101</v>
      </c>
      <c r="AA6465" s="12">
        <v>84</v>
      </c>
      <c r="AB6465" s="12">
        <v>7617.96</v>
      </c>
      <c r="AC6465" s="28">
        <f>+I6465+Y6465-Z6465</f>
        <v>-152.62899999999999</v>
      </c>
      <c r="AD6465" s="20">
        <f t="shared" si="706"/>
        <v>160</v>
      </c>
      <c r="AE6465">
        <v>160</v>
      </c>
    </row>
    <row r="6466" spans="1:31" x14ac:dyDescent="0.25">
      <c r="A6466" s="9">
        <v>45322</v>
      </c>
      <c r="B6466" s="10" t="s">
        <v>200</v>
      </c>
      <c r="C6466" s="10" t="s">
        <v>185</v>
      </c>
      <c r="D6466" s="10" t="s">
        <v>40</v>
      </c>
      <c r="E6466" s="10" t="s">
        <v>30</v>
      </c>
      <c r="F6466" s="10">
        <v>1010</v>
      </c>
      <c r="G6466" s="10">
        <v>1101</v>
      </c>
      <c r="H6466" s="11">
        <f>SUMIFS(AA:AA,$A:$A,EOMONTH($A6466,-1),$B:$B,$B6466)</f>
        <v>157</v>
      </c>
      <c r="I6466" s="63">
        <f>ROUND(SUMIFS(AC:AC,$A:$A,EOMONTH($A6466,-1),$B:$B,$B6466),2)</f>
        <v>40.32</v>
      </c>
      <c r="J6466" s="11">
        <f>SUMIFS(AB:AB,$A:$A,EOMONTH($A6466,-1),$B:$B,$B6466)</f>
        <v>17036.5</v>
      </c>
      <c r="K6466" s="13">
        <v>0</v>
      </c>
      <c r="L6466" s="25">
        <v>0</v>
      </c>
      <c r="M6466" s="15">
        <v>2234</v>
      </c>
      <c r="N6466" s="14">
        <v>255266.91</v>
      </c>
      <c r="O6466" s="16">
        <v>2238</v>
      </c>
      <c r="P6466" s="16">
        <v>358365.76</v>
      </c>
      <c r="Q6466" s="16">
        <v>0</v>
      </c>
      <c r="R6466" s="16">
        <f>Q6466*16.876/100</f>
        <v>0</v>
      </c>
      <c r="S6466" s="17">
        <f t="shared" si="700"/>
        <v>0</v>
      </c>
      <c r="T6466" s="16">
        <v>0</v>
      </c>
      <c r="U6466" s="18">
        <f t="shared" si="701"/>
        <v>172.857</v>
      </c>
      <c r="V6466" s="18">
        <f t="shared" si="702"/>
        <v>2256.34</v>
      </c>
      <c r="W6466" s="18">
        <f t="shared" si="703"/>
        <v>378.81692260000005</v>
      </c>
      <c r="X6466" s="27"/>
      <c r="Y6466" s="19">
        <f t="shared" si="704"/>
        <v>2635.1569226000001</v>
      </c>
      <c r="Z6466" s="18">
        <f t="shared" si="705"/>
        <v>2464.038</v>
      </c>
      <c r="AA6466" s="12">
        <v>153</v>
      </c>
      <c r="AB6466" s="12">
        <v>17429.53</v>
      </c>
      <c r="AC6466" s="28">
        <f>+I6466+Y6466-Z6466</f>
        <v>211.4389226000003</v>
      </c>
      <c r="AD6466" s="20">
        <f t="shared" si="706"/>
        <v>0</v>
      </c>
      <c r="AE6466">
        <v>0</v>
      </c>
    </row>
    <row r="6467" spans="1:31" x14ac:dyDescent="0.25">
      <c r="A6467" s="9">
        <v>45322</v>
      </c>
      <c r="B6467" s="10" t="s">
        <v>201</v>
      </c>
      <c r="C6467" s="10" t="s">
        <v>185</v>
      </c>
      <c r="D6467" s="10" t="s">
        <v>40</v>
      </c>
      <c r="E6467" s="10" t="s">
        <v>30</v>
      </c>
      <c r="F6467" s="10">
        <v>1010</v>
      </c>
      <c r="G6467" s="10">
        <v>1101</v>
      </c>
      <c r="H6467" s="11">
        <f>SUMIFS(AA:AA,$A:$A,EOMONTH($A6467,-1),$B:$B,$B6467)</f>
        <v>206</v>
      </c>
      <c r="I6467" s="63">
        <f>ROUND(SUMIFS(AC:AC,$A:$A,EOMONTH($A6467,-1),$B:$B,$B6467),2)</f>
        <v>-70.3</v>
      </c>
      <c r="J6467" s="11">
        <f>SUMIFS(AB:AB,$A:$A,EOMONTH($A6467,-1),$B:$B,$B6467)</f>
        <v>20905.560000000001</v>
      </c>
      <c r="K6467" s="13">
        <v>0</v>
      </c>
      <c r="L6467" s="25">
        <v>0</v>
      </c>
      <c r="M6467" s="15">
        <v>146</v>
      </c>
      <c r="N6467" s="14">
        <v>17280.89</v>
      </c>
      <c r="O6467" s="16">
        <v>84</v>
      </c>
      <c r="P6467" s="16">
        <v>15609.58</v>
      </c>
      <c r="Q6467" s="16">
        <v>0</v>
      </c>
      <c r="R6467" s="16">
        <f>Q6467*16.876/100</f>
        <v>0</v>
      </c>
      <c r="S6467" s="17">
        <f t="shared" si="700"/>
        <v>0</v>
      </c>
      <c r="T6467" s="16">
        <v>0</v>
      </c>
      <c r="U6467" s="18">
        <f t="shared" si="701"/>
        <v>226.80600000000001</v>
      </c>
      <c r="V6467" s="18">
        <f t="shared" si="702"/>
        <v>147.46</v>
      </c>
      <c r="W6467" s="18">
        <f t="shared" si="703"/>
        <v>24.757059400000003</v>
      </c>
      <c r="X6467" s="27"/>
      <c r="Y6467" s="19">
        <f t="shared" si="704"/>
        <v>172.21705940000001</v>
      </c>
      <c r="Z6467" s="18">
        <f t="shared" si="705"/>
        <v>92.483999999999995</v>
      </c>
      <c r="AA6467" s="12">
        <v>268</v>
      </c>
      <c r="AB6467" s="12">
        <v>29498.71</v>
      </c>
      <c r="AC6467" s="28">
        <f>+I6467+Y6467-Z6467</f>
        <v>9.433059400000019</v>
      </c>
      <c r="AD6467" s="20">
        <f t="shared" si="706"/>
        <v>0</v>
      </c>
      <c r="AE6467">
        <v>0</v>
      </c>
    </row>
    <row r="6468" spans="1:31" x14ac:dyDescent="0.25">
      <c r="A6468" s="9">
        <v>45322</v>
      </c>
      <c r="B6468" s="10" t="s">
        <v>202</v>
      </c>
      <c r="C6468" s="10" t="s">
        <v>185</v>
      </c>
      <c r="D6468" s="10" t="s">
        <v>40</v>
      </c>
      <c r="E6468" s="10" t="s">
        <v>30</v>
      </c>
      <c r="F6468" s="10">
        <v>1010</v>
      </c>
      <c r="G6468" s="10">
        <v>1101</v>
      </c>
      <c r="H6468" s="11">
        <f>SUMIFS(AA:AA,$A:$A,EOMONTH($A6468,-1),$B:$B,$B6468)</f>
        <v>111</v>
      </c>
      <c r="I6468" s="63">
        <f>ROUND(SUMIFS(AC:AC,$A:$A,EOMONTH($A6468,-1),$B:$B,$B6468),2)</f>
        <v>-179.16</v>
      </c>
      <c r="J6468" s="11">
        <f>SUMIFS(AB:AB,$A:$A,EOMONTH($A6468,-1),$B:$B,$B6468)</f>
        <v>9232.98</v>
      </c>
      <c r="K6468" s="13">
        <v>0</v>
      </c>
      <c r="L6468" s="25">
        <v>0</v>
      </c>
      <c r="M6468" s="15">
        <v>0</v>
      </c>
      <c r="N6468" s="14">
        <v>0</v>
      </c>
      <c r="O6468" s="16">
        <v>27</v>
      </c>
      <c r="P6468" s="16">
        <v>4863.54</v>
      </c>
      <c r="Q6468" s="16">
        <v>0</v>
      </c>
      <c r="R6468" s="16">
        <f>Q6468*16.876/100</f>
        <v>0</v>
      </c>
      <c r="S6468" s="17">
        <f t="shared" si="700"/>
        <v>0</v>
      </c>
      <c r="T6468" s="16">
        <v>0</v>
      </c>
      <c r="U6468" s="18">
        <f t="shared" si="701"/>
        <v>122.211</v>
      </c>
      <c r="V6468" s="18">
        <f t="shared" si="702"/>
        <v>0</v>
      </c>
      <c r="W6468" s="18">
        <f t="shared" si="703"/>
        <v>0</v>
      </c>
      <c r="X6468" s="27"/>
      <c r="Y6468" s="19">
        <f t="shared" si="704"/>
        <v>0</v>
      </c>
      <c r="Z6468" s="18">
        <f t="shared" si="705"/>
        <v>29.727</v>
      </c>
      <c r="AA6468" s="12">
        <v>84</v>
      </c>
      <c r="AB6468" s="12">
        <v>6987.12</v>
      </c>
      <c r="AC6468" s="28">
        <f>+I6468+Y6468-Z6468</f>
        <v>-208.887</v>
      </c>
      <c r="AD6468" s="20">
        <f t="shared" si="706"/>
        <v>210</v>
      </c>
      <c r="AE6468">
        <v>0</v>
      </c>
    </row>
    <row r="6469" spans="1:31" x14ac:dyDescent="0.25">
      <c r="A6469" s="9">
        <v>45322</v>
      </c>
      <c r="B6469" s="10" t="s">
        <v>203</v>
      </c>
      <c r="C6469" s="10" t="s">
        <v>185</v>
      </c>
      <c r="D6469" s="10" t="s">
        <v>40</v>
      </c>
      <c r="E6469" s="10" t="s">
        <v>30</v>
      </c>
      <c r="F6469" s="10">
        <v>2000</v>
      </c>
      <c r="G6469" s="10">
        <v>2180</v>
      </c>
      <c r="H6469" s="11">
        <f>SUMIFS(AA:AA,$A:$A,EOMONTH($A6469,-1),$B:$B,$B6469)</f>
        <v>977</v>
      </c>
      <c r="I6469" s="63">
        <f>ROUND(SUMIFS(AC:AC,$A:$A,EOMONTH($A6469,-1),$B:$B,$B6469),2)</f>
        <v>2372.3000000000002</v>
      </c>
      <c r="J6469" s="11">
        <f>SUMIFS(AB:AB,$A:$A,EOMONTH($A6469,-1),$B:$B,$B6469)</f>
        <v>197316.47</v>
      </c>
      <c r="K6469" s="13">
        <v>0</v>
      </c>
      <c r="L6469" s="25">
        <v>0</v>
      </c>
      <c r="M6469" s="15">
        <v>0</v>
      </c>
      <c r="N6469" s="14">
        <v>0</v>
      </c>
      <c r="O6469" s="16">
        <v>368</v>
      </c>
      <c r="P6469" s="16">
        <v>128147.93</v>
      </c>
      <c r="Q6469" s="16">
        <v>0</v>
      </c>
      <c r="R6469" s="16">
        <f>Q6469*16.876/100</f>
        <v>0</v>
      </c>
      <c r="S6469" s="17">
        <f t="shared" ref="S6469:S6532" si="707">Q6469+R6469</f>
        <v>0</v>
      </c>
      <c r="T6469" s="16">
        <v>0</v>
      </c>
      <c r="U6469" s="18">
        <f t="shared" ref="U6469:U6532" si="708">H6469*G6469/1000</f>
        <v>2129.86</v>
      </c>
      <c r="V6469" s="18">
        <f t="shared" ref="V6469:V6532" si="709">M6469*F6469/1000</f>
        <v>0</v>
      </c>
      <c r="W6469" s="18">
        <f t="shared" ref="W6469:W6532" si="710">V6469*16.789/100</f>
        <v>0</v>
      </c>
      <c r="X6469" s="27"/>
      <c r="Y6469" s="19">
        <f t="shared" ref="Y6469:Y6532" si="711">V6469+W6469+X6469</f>
        <v>0</v>
      </c>
      <c r="Z6469" s="18">
        <f t="shared" ref="Z6469:Z6532" si="712">O6469*G6469/1000</f>
        <v>802.24</v>
      </c>
      <c r="AA6469" s="12">
        <v>609</v>
      </c>
      <c r="AB6469" s="12">
        <v>122050.32</v>
      </c>
      <c r="AC6469" s="28">
        <f>+I6469+Y6469-Z6469</f>
        <v>1570.0600000000002</v>
      </c>
      <c r="AD6469" s="20">
        <f t="shared" ref="AD6469:AD6532" si="713">IF(AC6469&lt;0,ROUNDUP(AC6469,-1)*-1,0)</f>
        <v>0</v>
      </c>
      <c r="AE6469">
        <v>0</v>
      </c>
    </row>
    <row r="6470" spans="1:31" x14ac:dyDescent="0.25">
      <c r="A6470" s="9">
        <v>45322</v>
      </c>
      <c r="B6470" s="10" t="s">
        <v>204</v>
      </c>
      <c r="C6470" s="10" t="s">
        <v>185</v>
      </c>
      <c r="D6470" s="10" t="s">
        <v>40</v>
      </c>
      <c r="E6470" s="10" t="s">
        <v>30</v>
      </c>
      <c r="F6470" s="10">
        <v>2000</v>
      </c>
      <c r="G6470" s="10">
        <v>2180</v>
      </c>
      <c r="H6470" s="11">
        <f>SUMIFS(AA:AA,$A:$A,EOMONTH($A6470,-1),$B:$B,$B6470)</f>
        <v>368</v>
      </c>
      <c r="I6470" s="63">
        <f>ROUND(SUMIFS(AC:AC,$A:$A,EOMONTH($A6470,-1),$B:$B,$B6470),2)</f>
        <v>1085.82</v>
      </c>
      <c r="J6470" s="11">
        <f>SUMIFS(AB:AB,$A:$A,EOMONTH($A6470,-1),$B:$B,$B6470)</f>
        <v>75887.509999999995</v>
      </c>
      <c r="K6470" s="13">
        <v>0</v>
      </c>
      <c r="L6470" s="25">
        <v>0</v>
      </c>
      <c r="M6470" s="15">
        <v>0</v>
      </c>
      <c r="N6470" s="14">
        <v>0</v>
      </c>
      <c r="O6470" s="16">
        <v>282</v>
      </c>
      <c r="P6470" s="16">
        <v>89365.53</v>
      </c>
      <c r="Q6470" s="16">
        <v>0</v>
      </c>
      <c r="R6470" s="16">
        <f>Q6470*16.876/100</f>
        <v>0</v>
      </c>
      <c r="S6470" s="17">
        <f t="shared" si="707"/>
        <v>0</v>
      </c>
      <c r="T6470" s="16">
        <v>0</v>
      </c>
      <c r="U6470" s="18">
        <f t="shared" si="708"/>
        <v>802.24</v>
      </c>
      <c r="V6470" s="18">
        <f t="shared" si="709"/>
        <v>0</v>
      </c>
      <c r="W6470" s="18">
        <f t="shared" si="710"/>
        <v>0</v>
      </c>
      <c r="X6470" s="27"/>
      <c r="Y6470" s="19">
        <f t="shared" si="711"/>
        <v>0</v>
      </c>
      <c r="Z6470" s="18">
        <f t="shared" si="712"/>
        <v>614.76</v>
      </c>
      <c r="AA6470" s="12">
        <v>86</v>
      </c>
      <c r="AB6470" s="12">
        <v>17834.990000000002</v>
      </c>
      <c r="AC6470" s="28">
        <f>+I6470+Y6470-Z6470</f>
        <v>471.05999999999995</v>
      </c>
      <c r="AD6470" s="20">
        <f t="shared" si="713"/>
        <v>0</v>
      </c>
      <c r="AE6470">
        <v>0</v>
      </c>
    </row>
    <row r="6471" spans="1:31" x14ac:dyDescent="0.25">
      <c r="A6471" s="9">
        <v>45322</v>
      </c>
      <c r="B6471" s="10" t="s">
        <v>205</v>
      </c>
      <c r="C6471" s="10" t="s">
        <v>185</v>
      </c>
      <c r="D6471" s="10" t="s">
        <v>40</v>
      </c>
      <c r="E6471" s="10" t="s">
        <v>30</v>
      </c>
      <c r="F6471" s="10">
        <v>2000</v>
      </c>
      <c r="G6471" s="10">
        <v>2180</v>
      </c>
      <c r="H6471" s="11">
        <f>SUMIFS(AA:AA,$A:$A,EOMONTH($A6471,-1),$B:$B,$B6471)</f>
        <v>328</v>
      </c>
      <c r="I6471" s="63">
        <f>ROUND(SUMIFS(AC:AC,$A:$A,EOMONTH($A6471,-1),$B:$B,$B6471),2)</f>
        <v>523.72</v>
      </c>
      <c r="J6471" s="11">
        <f>SUMIFS(AB:AB,$A:$A,EOMONTH($A6471,-1),$B:$B,$B6471)</f>
        <v>81346.77</v>
      </c>
      <c r="K6471" s="13">
        <v>0</v>
      </c>
      <c r="L6471" s="25">
        <v>0</v>
      </c>
      <c r="M6471" s="15">
        <v>0</v>
      </c>
      <c r="N6471" s="14">
        <v>0</v>
      </c>
      <c r="O6471" s="16">
        <v>233</v>
      </c>
      <c r="P6471" s="16">
        <v>74474.27</v>
      </c>
      <c r="Q6471" s="16">
        <v>0</v>
      </c>
      <c r="R6471" s="16">
        <f>Q6471*16.876/100</f>
        <v>0</v>
      </c>
      <c r="S6471" s="17">
        <f t="shared" si="707"/>
        <v>0</v>
      </c>
      <c r="T6471" s="16">
        <v>0</v>
      </c>
      <c r="U6471" s="18">
        <f t="shared" si="708"/>
        <v>715.04</v>
      </c>
      <c r="V6471" s="18">
        <f t="shared" si="709"/>
        <v>0</v>
      </c>
      <c r="W6471" s="18">
        <f t="shared" si="710"/>
        <v>0</v>
      </c>
      <c r="X6471" s="27"/>
      <c r="Y6471" s="19">
        <f t="shared" si="711"/>
        <v>0</v>
      </c>
      <c r="Z6471" s="18">
        <f t="shared" si="712"/>
        <v>507.94</v>
      </c>
      <c r="AA6471" s="12">
        <v>95</v>
      </c>
      <c r="AB6471" s="12">
        <v>23005.9</v>
      </c>
      <c r="AC6471" s="28">
        <f>+I6471+Y6471-Z6471</f>
        <v>15.78000000000003</v>
      </c>
      <c r="AD6471" s="20">
        <f t="shared" si="713"/>
        <v>0</v>
      </c>
      <c r="AE6471">
        <v>290</v>
      </c>
    </row>
    <row r="6472" spans="1:31" x14ac:dyDescent="0.25">
      <c r="A6472" s="9">
        <v>45322</v>
      </c>
      <c r="B6472" s="10" t="s">
        <v>206</v>
      </c>
      <c r="C6472" s="10" t="s">
        <v>185</v>
      </c>
      <c r="D6472" s="10" t="s">
        <v>29</v>
      </c>
      <c r="E6472" s="10" t="s">
        <v>30</v>
      </c>
      <c r="F6472" s="10"/>
      <c r="G6472" s="10">
        <v>0</v>
      </c>
      <c r="H6472" s="11">
        <f>SUMIFS(AA:AA,$A:$A,EOMONTH($A6472,-1),$B:$B,$B6472)</f>
        <v>47</v>
      </c>
      <c r="I6472" s="63">
        <f>ROUND(SUMIFS(AC:AC,$A:$A,EOMONTH($A6472,-1),$B:$B,$B6472),2)</f>
        <v>2.12</v>
      </c>
      <c r="J6472" s="11">
        <f>SUMIFS(AB:AB,$A:$A,EOMONTH($A6472,-1),$B:$B,$B6472)</f>
        <v>0</v>
      </c>
      <c r="K6472" s="13">
        <v>0</v>
      </c>
      <c r="L6472" s="25">
        <v>0</v>
      </c>
      <c r="M6472" s="15">
        <v>0</v>
      </c>
      <c r="N6472" s="14">
        <v>0</v>
      </c>
      <c r="O6472" s="16">
        <v>0</v>
      </c>
      <c r="P6472" s="16">
        <v>0</v>
      </c>
      <c r="Q6472" s="16">
        <v>0</v>
      </c>
      <c r="R6472" s="16">
        <f>Q6472*16.876/100</f>
        <v>0</v>
      </c>
      <c r="S6472" s="17">
        <f t="shared" si="707"/>
        <v>0</v>
      </c>
      <c r="T6472" s="16">
        <v>0</v>
      </c>
      <c r="U6472" s="18">
        <f t="shared" si="708"/>
        <v>0</v>
      </c>
      <c r="V6472" s="18">
        <f t="shared" si="709"/>
        <v>0</v>
      </c>
      <c r="W6472" s="18">
        <f t="shared" si="710"/>
        <v>0</v>
      </c>
      <c r="X6472" s="27"/>
      <c r="Y6472" s="19">
        <f t="shared" si="711"/>
        <v>0</v>
      </c>
      <c r="Z6472" s="18">
        <f t="shared" si="712"/>
        <v>0</v>
      </c>
      <c r="AA6472" s="12">
        <v>47</v>
      </c>
      <c r="AB6472" s="12">
        <v>0</v>
      </c>
      <c r="AC6472" s="28">
        <f>+I6472+Y6472-Z6472</f>
        <v>2.12</v>
      </c>
      <c r="AD6472" s="20">
        <f t="shared" si="713"/>
        <v>0</v>
      </c>
      <c r="AE6472">
        <v>0</v>
      </c>
    </row>
    <row r="6473" spans="1:31" x14ac:dyDescent="0.25">
      <c r="A6473" s="9">
        <v>45322</v>
      </c>
      <c r="B6473" s="10" t="s">
        <v>207</v>
      </c>
      <c r="C6473" s="10" t="s">
        <v>28</v>
      </c>
      <c r="D6473" s="10" t="s">
        <v>29</v>
      </c>
      <c r="E6473" s="10" t="s">
        <v>30</v>
      </c>
      <c r="F6473" s="10"/>
      <c r="G6473" s="10">
        <v>0</v>
      </c>
      <c r="H6473" s="11">
        <f>SUMIFS(AA:AA,$A:$A,EOMONTH($A6473,-1),$B:$B,$B6473)</f>
        <v>14</v>
      </c>
      <c r="I6473" s="63">
        <f>ROUND(SUMIFS(AC:AC,$A:$A,EOMONTH($A6473,-1),$B:$B,$B6473),2)</f>
        <v>3.7</v>
      </c>
      <c r="J6473" s="11">
        <f>SUMIFS(AB:AB,$A:$A,EOMONTH($A6473,-1),$B:$B,$B6473)</f>
        <v>49.86</v>
      </c>
      <c r="K6473" s="13">
        <v>0</v>
      </c>
      <c r="L6473" s="25">
        <v>0</v>
      </c>
      <c r="M6473" s="15">
        <v>432</v>
      </c>
      <c r="N6473" s="14">
        <v>1475.36</v>
      </c>
      <c r="O6473" s="16">
        <v>0</v>
      </c>
      <c r="P6473" s="16">
        <v>0</v>
      </c>
      <c r="Q6473" s="16">
        <v>430</v>
      </c>
      <c r="R6473" s="16">
        <f>Q6473*16.876/100</f>
        <v>72.566800000000001</v>
      </c>
      <c r="S6473" s="17">
        <f t="shared" si="707"/>
        <v>502.5668</v>
      </c>
      <c r="T6473" s="16">
        <v>1470.6</v>
      </c>
      <c r="U6473" s="18">
        <f t="shared" si="708"/>
        <v>0</v>
      </c>
      <c r="V6473" s="18">
        <f t="shared" si="709"/>
        <v>0</v>
      </c>
      <c r="W6473" s="18">
        <f t="shared" si="710"/>
        <v>0</v>
      </c>
      <c r="X6473" s="27"/>
      <c r="Y6473" s="19">
        <f t="shared" si="711"/>
        <v>0</v>
      </c>
      <c r="Z6473" s="18">
        <f t="shared" si="712"/>
        <v>0</v>
      </c>
      <c r="AA6473" s="12">
        <v>16</v>
      </c>
      <c r="AB6473" s="12">
        <v>56.9</v>
      </c>
      <c r="AC6473" s="28">
        <f>+I6473+Y6473-Z6473</f>
        <v>3.7</v>
      </c>
      <c r="AD6473" s="20">
        <f t="shared" si="713"/>
        <v>0</v>
      </c>
      <c r="AE6473">
        <v>0</v>
      </c>
    </row>
    <row r="6474" spans="1:31" x14ac:dyDescent="0.25">
      <c r="A6474" s="9">
        <v>45322</v>
      </c>
      <c r="B6474" s="10" t="s">
        <v>721</v>
      </c>
      <c r="C6474" s="10" t="s">
        <v>28</v>
      </c>
      <c r="D6474" s="10" t="s">
        <v>29</v>
      </c>
      <c r="E6474" s="10" t="s">
        <v>30</v>
      </c>
      <c r="F6474" s="10"/>
      <c r="G6474" s="10">
        <v>0</v>
      </c>
      <c r="H6474" s="11">
        <f>SUMIFS(AA:AA,$A:$A,EOMONTH($A6474,-1),$B:$B,$B6474)</f>
        <v>72</v>
      </c>
      <c r="I6474" s="63">
        <f>ROUND(SUMIFS(AC:AC,$A:$A,EOMONTH($A6474,-1),$B:$B,$B6474),2)</f>
        <v>0</v>
      </c>
      <c r="J6474" s="11">
        <f>SUMIFS(AB:AB,$A:$A,EOMONTH($A6474,-1),$B:$B,$B6474)</f>
        <v>250.21</v>
      </c>
      <c r="K6474" s="13">
        <v>0</v>
      </c>
      <c r="L6474" s="25">
        <v>0</v>
      </c>
      <c r="M6474" s="15">
        <v>1220</v>
      </c>
      <c r="N6474" s="14">
        <v>4173.8100000000004</v>
      </c>
      <c r="O6474" s="16">
        <v>0</v>
      </c>
      <c r="P6474" s="16">
        <v>0</v>
      </c>
      <c r="Q6474" s="16">
        <v>1070</v>
      </c>
      <c r="R6474" s="16">
        <f>Q6474*16.876/100</f>
        <v>180.57319999999999</v>
      </c>
      <c r="S6474" s="17">
        <f t="shared" si="707"/>
        <v>1250.5732</v>
      </c>
      <c r="T6474" s="16">
        <v>3659.4</v>
      </c>
      <c r="U6474" s="18">
        <f t="shared" si="708"/>
        <v>0</v>
      </c>
      <c r="V6474" s="18">
        <f t="shared" si="709"/>
        <v>0</v>
      </c>
      <c r="W6474" s="18">
        <f t="shared" si="710"/>
        <v>0</v>
      </c>
      <c r="X6474" s="27"/>
      <c r="Y6474" s="19">
        <f t="shared" si="711"/>
        <v>0</v>
      </c>
      <c r="Z6474" s="18">
        <f t="shared" si="712"/>
        <v>0</v>
      </c>
      <c r="AA6474" s="12">
        <v>222</v>
      </c>
      <c r="AB6474" s="12">
        <v>763.81</v>
      </c>
      <c r="AC6474" s="28">
        <f>+I6474+Y6474-Z6474</f>
        <v>0</v>
      </c>
      <c r="AD6474" s="20">
        <f t="shared" si="713"/>
        <v>0</v>
      </c>
      <c r="AE6474">
        <v>0</v>
      </c>
    </row>
    <row r="6475" spans="1:31" x14ac:dyDescent="0.25">
      <c r="A6475" s="9">
        <v>45322</v>
      </c>
      <c r="B6475" s="10" t="s">
        <v>208</v>
      </c>
      <c r="C6475" s="10" t="s">
        <v>28</v>
      </c>
      <c r="D6475" s="10" t="s">
        <v>29</v>
      </c>
      <c r="E6475" s="10" t="s">
        <v>30</v>
      </c>
      <c r="F6475" s="10"/>
      <c r="G6475" s="10">
        <v>0</v>
      </c>
      <c r="H6475" s="11">
        <f>SUMIFS(AA:AA,$A:$A,EOMONTH($A6475,-1),$B:$B,$B6475)</f>
        <v>15</v>
      </c>
      <c r="I6475" s="63">
        <f>ROUND(SUMIFS(AC:AC,$A:$A,EOMONTH($A6475,-1),$B:$B,$B6475),2)</f>
        <v>19.46</v>
      </c>
      <c r="J6475" s="11">
        <f>SUMIFS(AB:AB,$A:$A,EOMONTH($A6475,-1),$B:$B,$B6475)</f>
        <v>50.79</v>
      </c>
      <c r="K6475" s="13">
        <v>0</v>
      </c>
      <c r="L6475" s="25">
        <v>0</v>
      </c>
      <c r="M6475" s="15">
        <v>0</v>
      </c>
      <c r="N6475" s="14">
        <v>0</v>
      </c>
      <c r="O6475" s="16">
        <v>0</v>
      </c>
      <c r="P6475" s="16">
        <v>0</v>
      </c>
      <c r="Q6475" s="16">
        <v>0</v>
      </c>
      <c r="R6475" s="16">
        <f>Q6475*16.876/100</f>
        <v>0</v>
      </c>
      <c r="S6475" s="17">
        <f t="shared" si="707"/>
        <v>0</v>
      </c>
      <c r="T6475" s="16">
        <v>0</v>
      </c>
      <c r="U6475" s="18">
        <f t="shared" si="708"/>
        <v>0</v>
      </c>
      <c r="V6475" s="18">
        <f t="shared" si="709"/>
        <v>0</v>
      </c>
      <c r="W6475" s="18">
        <f t="shared" si="710"/>
        <v>0</v>
      </c>
      <c r="X6475" s="27"/>
      <c r="Y6475" s="19">
        <f t="shared" si="711"/>
        <v>0</v>
      </c>
      <c r="Z6475" s="18">
        <f t="shared" si="712"/>
        <v>0</v>
      </c>
      <c r="AA6475" s="12">
        <v>15</v>
      </c>
      <c r="AB6475" s="12">
        <v>50.79</v>
      </c>
      <c r="AC6475" s="28">
        <f>+I6475+Y6475-Z6475</f>
        <v>19.46</v>
      </c>
      <c r="AD6475" s="20">
        <f t="shared" si="713"/>
        <v>0</v>
      </c>
      <c r="AE6475">
        <v>0</v>
      </c>
    </row>
    <row r="6476" spans="1:31" x14ac:dyDescent="0.25">
      <c r="A6476" s="9">
        <v>45322</v>
      </c>
      <c r="B6476" s="10" t="s">
        <v>209</v>
      </c>
      <c r="C6476" s="10" t="s">
        <v>28</v>
      </c>
      <c r="D6476" s="10" t="s">
        <v>29</v>
      </c>
      <c r="E6476" s="10" t="s">
        <v>30</v>
      </c>
      <c r="F6476" s="10"/>
      <c r="G6476" s="10">
        <v>0</v>
      </c>
      <c r="H6476" s="11">
        <f>SUMIFS(AA:AA,$A:$A,EOMONTH($A6476,-1),$B:$B,$B6476)</f>
        <v>252</v>
      </c>
      <c r="I6476" s="63">
        <f>ROUND(SUMIFS(AC:AC,$A:$A,EOMONTH($A6476,-1),$B:$B,$B6476),2)</f>
        <v>41.99</v>
      </c>
      <c r="J6476" s="11">
        <f>SUMIFS(AB:AB,$A:$A,EOMONTH($A6476,-1),$B:$B,$B6476)</f>
        <v>887.33</v>
      </c>
      <c r="K6476" s="13">
        <v>0</v>
      </c>
      <c r="L6476" s="25">
        <v>0</v>
      </c>
      <c r="M6476" s="15">
        <v>0</v>
      </c>
      <c r="N6476" s="14">
        <v>0</v>
      </c>
      <c r="O6476" s="16">
        <v>0</v>
      </c>
      <c r="P6476" s="16">
        <v>0</v>
      </c>
      <c r="Q6476" s="16">
        <v>0</v>
      </c>
      <c r="R6476" s="16">
        <f>Q6476*16.876/100</f>
        <v>0</v>
      </c>
      <c r="S6476" s="17">
        <f t="shared" si="707"/>
        <v>0</v>
      </c>
      <c r="T6476" s="16">
        <v>0</v>
      </c>
      <c r="U6476" s="18">
        <f t="shared" si="708"/>
        <v>0</v>
      </c>
      <c r="V6476" s="18">
        <f t="shared" si="709"/>
        <v>0</v>
      </c>
      <c r="W6476" s="18">
        <f t="shared" si="710"/>
        <v>0</v>
      </c>
      <c r="X6476" s="27"/>
      <c r="Y6476" s="19">
        <f t="shared" si="711"/>
        <v>0</v>
      </c>
      <c r="Z6476" s="18">
        <f t="shared" si="712"/>
        <v>0</v>
      </c>
      <c r="AA6476" s="12">
        <v>252</v>
      </c>
      <c r="AB6476" s="12">
        <v>887.33</v>
      </c>
      <c r="AC6476" s="28">
        <f>+I6476+Y6476-Z6476</f>
        <v>41.99</v>
      </c>
      <c r="AD6476" s="20">
        <f t="shared" si="713"/>
        <v>0</v>
      </c>
      <c r="AE6476">
        <v>0</v>
      </c>
    </row>
    <row r="6477" spans="1:31" x14ac:dyDescent="0.25">
      <c r="A6477" s="9">
        <v>45322</v>
      </c>
      <c r="B6477" s="10" t="s">
        <v>210</v>
      </c>
      <c r="C6477" s="10" t="s">
        <v>28</v>
      </c>
      <c r="D6477" s="10" t="s">
        <v>29</v>
      </c>
      <c r="E6477" s="10" t="s">
        <v>30</v>
      </c>
      <c r="F6477" s="10"/>
      <c r="G6477" s="10">
        <v>0</v>
      </c>
      <c r="H6477" s="11">
        <f>SUMIFS(AA:AA,$A:$A,EOMONTH($A6477,-1),$B:$B,$B6477)</f>
        <v>234</v>
      </c>
      <c r="I6477" s="63">
        <f>ROUND(SUMIFS(AC:AC,$A:$A,EOMONTH($A6477,-1),$B:$B,$B6477),2)</f>
        <v>19.59</v>
      </c>
      <c r="J6477" s="11">
        <f>SUMIFS(AB:AB,$A:$A,EOMONTH($A6477,-1),$B:$B,$B6477)</f>
        <v>813.03</v>
      </c>
      <c r="K6477" s="13">
        <v>0</v>
      </c>
      <c r="L6477" s="25">
        <v>0</v>
      </c>
      <c r="M6477" s="15">
        <v>430</v>
      </c>
      <c r="N6477" s="14">
        <v>1469.25</v>
      </c>
      <c r="O6477" s="16">
        <v>0</v>
      </c>
      <c r="P6477" s="16">
        <v>0</v>
      </c>
      <c r="Q6477" s="16">
        <v>430</v>
      </c>
      <c r="R6477" s="16">
        <f>Q6477*16.876/100</f>
        <v>72.566800000000001</v>
      </c>
      <c r="S6477" s="17">
        <f t="shared" si="707"/>
        <v>502.5668</v>
      </c>
      <c r="T6477" s="16">
        <v>1470.6</v>
      </c>
      <c r="U6477" s="18">
        <f t="shared" si="708"/>
        <v>0</v>
      </c>
      <c r="V6477" s="18">
        <f t="shared" si="709"/>
        <v>0</v>
      </c>
      <c r="W6477" s="18">
        <f t="shared" si="710"/>
        <v>0</v>
      </c>
      <c r="X6477" s="27"/>
      <c r="Y6477" s="19">
        <f t="shared" si="711"/>
        <v>0</v>
      </c>
      <c r="Z6477" s="18">
        <f t="shared" si="712"/>
        <v>0</v>
      </c>
      <c r="AA6477" s="12">
        <v>234</v>
      </c>
      <c r="AB6477" s="12">
        <v>812.88</v>
      </c>
      <c r="AC6477" s="28">
        <f>+I6477+Y6477-Z6477</f>
        <v>19.59</v>
      </c>
      <c r="AD6477" s="20">
        <f t="shared" si="713"/>
        <v>0</v>
      </c>
      <c r="AE6477">
        <v>0</v>
      </c>
    </row>
    <row r="6478" spans="1:31" x14ac:dyDescent="0.25">
      <c r="A6478" s="9">
        <v>45322</v>
      </c>
      <c r="B6478" s="10" t="s">
        <v>211</v>
      </c>
      <c r="C6478" s="10" t="s">
        <v>28</v>
      </c>
      <c r="D6478" s="10" t="s">
        <v>29</v>
      </c>
      <c r="E6478" s="10" t="s">
        <v>30</v>
      </c>
      <c r="F6478" s="10"/>
      <c r="G6478" s="10">
        <v>0</v>
      </c>
      <c r="H6478" s="11">
        <f>SUMIFS(AA:AA,$A:$A,EOMONTH($A6478,-1),$B:$B,$B6478)</f>
        <v>239</v>
      </c>
      <c r="I6478" s="63">
        <f>ROUND(SUMIFS(AC:AC,$A:$A,EOMONTH($A6478,-1),$B:$B,$B6478),2)</f>
        <v>27.27</v>
      </c>
      <c r="J6478" s="11">
        <f>SUMIFS(AB:AB,$A:$A,EOMONTH($A6478,-1),$B:$B,$B6478)</f>
        <v>836.21</v>
      </c>
      <c r="K6478" s="13">
        <v>0</v>
      </c>
      <c r="L6478" s="25">
        <v>0</v>
      </c>
      <c r="M6478" s="15">
        <v>1570</v>
      </c>
      <c r="N6478" s="14">
        <v>5431.26</v>
      </c>
      <c r="O6478" s="16">
        <v>0</v>
      </c>
      <c r="P6478" s="16">
        <v>0</v>
      </c>
      <c r="Q6478" s="16">
        <v>1095</v>
      </c>
      <c r="R6478" s="16">
        <f>Q6478*16.876/100</f>
        <v>184.79220000000001</v>
      </c>
      <c r="S6478" s="17">
        <f t="shared" si="707"/>
        <v>1279.7922000000001</v>
      </c>
      <c r="T6478" s="16">
        <v>3788.7</v>
      </c>
      <c r="U6478" s="18">
        <f t="shared" si="708"/>
        <v>0</v>
      </c>
      <c r="V6478" s="18">
        <f t="shared" si="709"/>
        <v>0</v>
      </c>
      <c r="W6478" s="18">
        <f t="shared" si="710"/>
        <v>0</v>
      </c>
      <c r="X6478" s="27"/>
      <c r="Y6478" s="19">
        <f t="shared" si="711"/>
        <v>0</v>
      </c>
      <c r="Z6478" s="18">
        <f t="shared" si="712"/>
        <v>0</v>
      </c>
      <c r="AA6478" s="12">
        <v>714</v>
      </c>
      <c r="AB6478" s="12">
        <v>2477.5</v>
      </c>
      <c r="AC6478" s="28">
        <f>+I6478+Y6478-Z6478</f>
        <v>27.27</v>
      </c>
      <c r="AD6478" s="20">
        <f t="shared" si="713"/>
        <v>0</v>
      </c>
      <c r="AE6478">
        <v>0</v>
      </c>
    </row>
    <row r="6479" spans="1:31" x14ac:dyDescent="0.25">
      <c r="A6479" s="9">
        <v>45322</v>
      </c>
      <c r="B6479" s="10" t="s">
        <v>212</v>
      </c>
      <c r="C6479" s="10" t="s">
        <v>213</v>
      </c>
      <c r="D6479" s="10" t="s">
        <v>40</v>
      </c>
      <c r="E6479" s="10" t="s">
        <v>30</v>
      </c>
      <c r="F6479" s="10">
        <v>360</v>
      </c>
      <c r="G6479" s="10">
        <v>392</v>
      </c>
      <c r="H6479" s="11">
        <f>SUMIFS(AA:AA,$A:$A,EOMONTH($A6479,-1),$B:$B,$B6479)</f>
        <v>441</v>
      </c>
      <c r="I6479" s="63">
        <f>ROUND(SUMIFS(AC:AC,$A:$A,EOMONTH($A6479,-1),$B:$B,$B6479),2)</f>
        <v>-95.28</v>
      </c>
      <c r="J6479" s="11">
        <f>SUMIFS(AB:AB,$A:$A,EOMONTH($A6479,-1),$B:$B,$B6479)</f>
        <v>17442.580000000002</v>
      </c>
      <c r="K6479" s="13">
        <v>0</v>
      </c>
      <c r="L6479" s="25">
        <v>0</v>
      </c>
      <c r="M6479" s="15">
        <v>2373</v>
      </c>
      <c r="N6479" s="14">
        <v>94499.76</v>
      </c>
      <c r="O6479" s="16">
        <v>1500</v>
      </c>
      <c r="P6479" s="16">
        <v>90348.84</v>
      </c>
      <c r="Q6479" s="16">
        <v>0</v>
      </c>
      <c r="R6479" s="16">
        <f>Q6479*16.876/100</f>
        <v>0</v>
      </c>
      <c r="S6479" s="17">
        <f t="shared" si="707"/>
        <v>0</v>
      </c>
      <c r="T6479" s="16">
        <v>0</v>
      </c>
      <c r="U6479" s="18">
        <f t="shared" si="708"/>
        <v>172.87200000000001</v>
      </c>
      <c r="V6479" s="18">
        <f t="shared" si="709"/>
        <v>854.28</v>
      </c>
      <c r="W6479" s="18">
        <f t="shared" si="710"/>
        <v>143.42506920000002</v>
      </c>
      <c r="X6479" s="27"/>
      <c r="Y6479" s="19">
        <f t="shared" si="711"/>
        <v>997.70506920000003</v>
      </c>
      <c r="Z6479" s="18">
        <f t="shared" si="712"/>
        <v>588</v>
      </c>
      <c r="AA6479" s="12">
        <v>1314</v>
      </c>
      <c r="AB6479" s="12">
        <v>52629.67</v>
      </c>
      <c r="AC6479" s="28">
        <f>+I6479+Y6479-Z6479</f>
        <v>314.42506920000005</v>
      </c>
      <c r="AD6479" s="20">
        <f t="shared" si="713"/>
        <v>0</v>
      </c>
      <c r="AE6479">
        <v>0</v>
      </c>
    </row>
    <row r="6480" spans="1:31" x14ac:dyDescent="0.25">
      <c r="A6480" s="9">
        <v>45322</v>
      </c>
      <c r="B6480" s="10" t="s">
        <v>214</v>
      </c>
      <c r="C6480" s="10" t="s">
        <v>213</v>
      </c>
      <c r="D6480" s="10" t="s">
        <v>40</v>
      </c>
      <c r="E6480" s="10" t="s">
        <v>30</v>
      </c>
      <c r="F6480" s="10">
        <v>360</v>
      </c>
      <c r="G6480" s="10">
        <v>392</v>
      </c>
      <c r="H6480" s="11">
        <f>SUMIFS(AA:AA,$A:$A,EOMONTH($A6480,-1),$B:$B,$B6480)</f>
        <v>484</v>
      </c>
      <c r="I6480" s="63">
        <f>ROUND(SUMIFS(AC:AC,$A:$A,EOMONTH($A6480,-1),$B:$B,$B6480),2)</f>
        <v>-79.97</v>
      </c>
      <c r="J6480" s="11">
        <f>SUMIFS(AB:AB,$A:$A,EOMONTH($A6480,-1),$B:$B,$B6480)</f>
        <v>19062.169999999998</v>
      </c>
      <c r="K6480" s="13">
        <v>0</v>
      </c>
      <c r="L6480" s="25">
        <v>0</v>
      </c>
      <c r="M6480" s="15">
        <v>8300</v>
      </c>
      <c r="N6480" s="14">
        <v>327637.87</v>
      </c>
      <c r="O6480" s="16">
        <v>7496</v>
      </c>
      <c r="P6480" s="16">
        <v>435553.76</v>
      </c>
      <c r="Q6480" s="16">
        <v>0</v>
      </c>
      <c r="R6480" s="16">
        <f>Q6480*16.876/100</f>
        <v>0</v>
      </c>
      <c r="S6480" s="17">
        <f t="shared" si="707"/>
        <v>0</v>
      </c>
      <c r="T6480" s="16">
        <v>0</v>
      </c>
      <c r="U6480" s="18">
        <f t="shared" si="708"/>
        <v>189.72800000000001</v>
      </c>
      <c r="V6480" s="18">
        <f t="shared" si="709"/>
        <v>2988</v>
      </c>
      <c r="W6480" s="18">
        <f t="shared" si="710"/>
        <v>501.65532000000007</v>
      </c>
      <c r="X6480" s="27"/>
      <c r="Y6480" s="19">
        <f t="shared" si="711"/>
        <v>3489.6553199999998</v>
      </c>
      <c r="Z6480" s="18">
        <f t="shared" si="712"/>
        <v>2938.4319999999998</v>
      </c>
      <c r="AA6480" s="12">
        <v>1288</v>
      </c>
      <c r="AB6480" s="12">
        <v>51595.55</v>
      </c>
      <c r="AC6480" s="28">
        <f>+I6480+Y6480-Z6480</f>
        <v>471.25332000000026</v>
      </c>
      <c r="AD6480" s="20">
        <f t="shared" si="713"/>
        <v>0</v>
      </c>
      <c r="AE6480">
        <v>0</v>
      </c>
    </row>
    <row r="6481" spans="1:31" x14ac:dyDescent="0.25">
      <c r="A6481" s="9">
        <v>45322</v>
      </c>
      <c r="B6481" s="10" t="s">
        <v>215</v>
      </c>
      <c r="C6481" s="10" t="s">
        <v>213</v>
      </c>
      <c r="D6481" s="10" t="s">
        <v>40</v>
      </c>
      <c r="E6481" s="10" t="s">
        <v>30</v>
      </c>
      <c r="F6481" s="10">
        <v>360</v>
      </c>
      <c r="G6481" s="10">
        <v>392</v>
      </c>
      <c r="H6481" s="11">
        <f>SUMIFS(AA:AA,$A:$A,EOMONTH($A6481,-1),$B:$B,$B6481)</f>
        <v>354</v>
      </c>
      <c r="I6481" s="63">
        <f>ROUND(SUMIFS(AC:AC,$A:$A,EOMONTH($A6481,-1),$B:$B,$B6481),2)</f>
        <v>-253.42</v>
      </c>
      <c r="J6481" s="11">
        <f>SUMIFS(AB:AB,$A:$A,EOMONTH($A6481,-1),$B:$B,$B6481)</f>
        <v>14075.62</v>
      </c>
      <c r="K6481" s="13">
        <v>0</v>
      </c>
      <c r="L6481" s="25">
        <v>0</v>
      </c>
      <c r="M6481" s="15">
        <v>0</v>
      </c>
      <c r="N6481" s="14">
        <v>0</v>
      </c>
      <c r="O6481" s="16">
        <v>84</v>
      </c>
      <c r="P6481" s="16">
        <v>5239.92</v>
      </c>
      <c r="Q6481" s="16">
        <v>0</v>
      </c>
      <c r="R6481" s="16">
        <f>Q6481*16.876/100</f>
        <v>0</v>
      </c>
      <c r="S6481" s="17">
        <f t="shared" si="707"/>
        <v>0</v>
      </c>
      <c r="T6481" s="16">
        <v>0</v>
      </c>
      <c r="U6481" s="18">
        <f t="shared" si="708"/>
        <v>138.768</v>
      </c>
      <c r="V6481" s="18">
        <f t="shared" si="709"/>
        <v>0</v>
      </c>
      <c r="W6481" s="18">
        <f t="shared" si="710"/>
        <v>0</v>
      </c>
      <c r="X6481" s="27"/>
      <c r="Y6481" s="19">
        <f t="shared" si="711"/>
        <v>0</v>
      </c>
      <c r="Z6481" s="18">
        <f t="shared" si="712"/>
        <v>32.927999999999997</v>
      </c>
      <c r="AA6481" s="12">
        <v>270</v>
      </c>
      <c r="AB6481" s="12">
        <v>10625.49</v>
      </c>
      <c r="AC6481" s="28">
        <f>+I6481+Y6481-Z6481</f>
        <v>-286.34799999999996</v>
      </c>
      <c r="AD6481" s="20">
        <f t="shared" si="713"/>
        <v>290</v>
      </c>
      <c r="AE6481">
        <v>90</v>
      </c>
    </row>
    <row r="6482" spans="1:31" x14ac:dyDescent="0.25">
      <c r="A6482" s="9">
        <v>45322</v>
      </c>
      <c r="B6482" s="10" t="s">
        <v>216</v>
      </c>
      <c r="C6482" s="10" t="s">
        <v>213</v>
      </c>
      <c r="D6482" s="10" t="s">
        <v>40</v>
      </c>
      <c r="E6482" s="10" t="s">
        <v>30</v>
      </c>
      <c r="F6482" s="10">
        <v>500</v>
      </c>
      <c r="G6482" s="10">
        <v>545</v>
      </c>
      <c r="H6482" s="11">
        <f>SUMIFS(AA:AA,$A:$A,EOMONTH($A6482,-1),$B:$B,$B6482)</f>
        <v>674</v>
      </c>
      <c r="I6482" s="63">
        <f>ROUND(SUMIFS(AC:AC,$A:$A,EOMONTH($A6482,-1),$B:$B,$B6482),2)</f>
        <v>168.32</v>
      </c>
      <c r="J6482" s="11">
        <f>SUMIFS(AB:AB,$A:$A,EOMONTH($A6482,-1),$B:$B,$B6482)</f>
        <v>34122.67</v>
      </c>
      <c r="K6482" s="13">
        <v>0</v>
      </c>
      <c r="L6482" s="25">
        <v>0</v>
      </c>
      <c r="M6482" s="15">
        <v>260</v>
      </c>
      <c r="N6482" s="14">
        <v>14277.02</v>
      </c>
      <c r="O6482" s="16">
        <v>626</v>
      </c>
      <c r="P6482" s="16">
        <v>56000.5</v>
      </c>
      <c r="Q6482" s="16">
        <v>0</v>
      </c>
      <c r="R6482" s="16">
        <f>Q6482*16.876/100</f>
        <v>0</v>
      </c>
      <c r="S6482" s="17">
        <f t="shared" si="707"/>
        <v>0</v>
      </c>
      <c r="T6482" s="16">
        <v>0</v>
      </c>
      <c r="U6482" s="18">
        <f t="shared" si="708"/>
        <v>367.33</v>
      </c>
      <c r="V6482" s="18">
        <f t="shared" si="709"/>
        <v>130</v>
      </c>
      <c r="W6482" s="18">
        <f t="shared" si="710"/>
        <v>21.825700000000001</v>
      </c>
      <c r="X6482" s="27"/>
      <c r="Y6482" s="19">
        <f t="shared" si="711"/>
        <v>151.82570000000001</v>
      </c>
      <c r="Z6482" s="18">
        <f t="shared" si="712"/>
        <v>341.17</v>
      </c>
      <c r="AA6482" s="12">
        <v>308</v>
      </c>
      <c r="AB6482" s="12">
        <v>16897.12</v>
      </c>
      <c r="AC6482" s="28">
        <f>+I6482+Y6482-Z6482</f>
        <v>-21.024299999999982</v>
      </c>
      <c r="AD6482" s="20">
        <f t="shared" si="713"/>
        <v>30</v>
      </c>
      <c r="AE6482">
        <v>0</v>
      </c>
    </row>
    <row r="6483" spans="1:31" x14ac:dyDescent="0.25">
      <c r="A6483" s="9">
        <v>45322</v>
      </c>
      <c r="B6483" s="10" t="s">
        <v>217</v>
      </c>
      <c r="C6483" s="10" t="s">
        <v>213</v>
      </c>
      <c r="D6483" s="10" t="s">
        <v>40</v>
      </c>
      <c r="E6483" s="10" t="s">
        <v>30</v>
      </c>
      <c r="F6483" s="10">
        <v>500</v>
      </c>
      <c r="G6483" s="10">
        <v>545</v>
      </c>
      <c r="H6483" s="11">
        <f>SUMIFS(AA:AA,$A:$A,EOMONTH($A6483,-1),$B:$B,$B6483)</f>
        <v>801</v>
      </c>
      <c r="I6483" s="63">
        <f>ROUND(SUMIFS(AC:AC,$A:$A,EOMONTH($A6483,-1),$B:$B,$B6483),2)</f>
        <v>619.36</v>
      </c>
      <c r="J6483" s="11">
        <f>SUMIFS(AB:AB,$A:$A,EOMONTH($A6483,-1),$B:$B,$B6483)</f>
        <v>44425.55</v>
      </c>
      <c r="K6483" s="13">
        <v>0</v>
      </c>
      <c r="L6483" s="25">
        <v>0</v>
      </c>
      <c r="M6483" s="15">
        <v>7802</v>
      </c>
      <c r="N6483" s="14">
        <v>424897.36</v>
      </c>
      <c r="O6483" s="16">
        <v>7771</v>
      </c>
      <c r="P6483" s="16">
        <v>611478.80000000005</v>
      </c>
      <c r="Q6483" s="16">
        <v>0</v>
      </c>
      <c r="R6483" s="16">
        <f>Q6483*16.876/100</f>
        <v>0</v>
      </c>
      <c r="S6483" s="17">
        <f t="shared" si="707"/>
        <v>0</v>
      </c>
      <c r="T6483" s="16">
        <v>0</v>
      </c>
      <c r="U6483" s="18">
        <f t="shared" si="708"/>
        <v>436.54500000000002</v>
      </c>
      <c r="V6483" s="18">
        <f t="shared" si="709"/>
        <v>3901</v>
      </c>
      <c r="W6483" s="18">
        <f t="shared" si="710"/>
        <v>654.93889000000001</v>
      </c>
      <c r="X6483" s="27"/>
      <c r="Y6483" s="19">
        <f t="shared" si="711"/>
        <v>4555.9388900000004</v>
      </c>
      <c r="Z6483" s="18">
        <f t="shared" si="712"/>
        <v>4235.1949999999997</v>
      </c>
      <c r="AA6483" s="12">
        <v>832</v>
      </c>
      <c r="AB6483" s="12">
        <v>45425.4</v>
      </c>
      <c r="AC6483" s="28">
        <f>+I6483+Y6483-Z6483</f>
        <v>940.10389000000032</v>
      </c>
      <c r="AD6483" s="20">
        <f t="shared" si="713"/>
        <v>0</v>
      </c>
      <c r="AE6483">
        <v>0</v>
      </c>
    </row>
    <row r="6484" spans="1:31" x14ac:dyDescent="0.25">
      <c r="A6484" s="59">
        <v>45322</v>
      </c>
      <c r="B6484" s="60" t="s">
        <v>218</v>
      </c>
      <c r="C6484" s="60" t="s">
        <v>213</v>
      </c>
      <c r="D6484" s="60" t="s">
        <v>40</v>
      </c>
      <c r="E6484" s="60" t="s">
        <v>30</v>
      </c>
      <c r="F6484" s="10"/>
      <c r="G6484" s="10"/>
      <c r="H6484" s="11"/>
      <c r="I6484" s="63">
        <f>ROUND(SUMIFS(AC:AC,$A:$A,EOMONTH($A6484,-1),$B:$B,$B6484),2)</f>
        <v>-79.16</v>
      </c>
      <c r="J6484" s="11"/>
      <c r="K6484" s="13"/>
      <c r="L6484" s="25"/>
      <c r="M6484" s="15"/>
      <c r="N6484" s="14"/>
      <c r="O6484" s="16"/>
      <c r="P6484" s="16"/>
      <c r="Q6484" s="16"/>
      <c r="R6484" s="16"/>
      <c r="S6484" s="17">
        <f t="shared" si="707"/>
        <v>0</v>
      </c>
      <c r="T6484" s="16"/>
      <c r="U6484" s="18">
        <f t="shared" si="708"/>
        <v>0</v>
      </c>
      <c r="V6484" s="18">
        <f t="shared" si="709"/>
        <v>0</v>
      </c>
      <c r="W6484" s="18">
        <f t="shared" si="710"/>
        <v>0</v>
      </c>
      <c r="X6484" s="27"/>
      <c r="Y6484" s="19">
        <f t="shared" si="711"/>
        <v>0</v>
      </c>
      <c r="Z6484" s="18">
        <f t="shared" si="712"/>
        <v>0</v>
      </c>
      <c r="AA6484" s="12"/>
      <c r="AB6484" s="12"/>
      <c r="AC6484" s="28">
        <f>+I6484+Y6484-Z6484</f>
        <v>-79.16</v>
      </c>
      <c r="AD6484" s="20">
        <f t="shared" si="713"/>
        <v>80</v>
      </c>
      <c r="AE6484">
        <v>0</v>
      </c>
    </row>
    <row r="6485" spans="1:31" x14ac:dyDescent="0.25">
      <c r="A6485" s="9">
        <v>45322</v>
      </c>
      <c r="B6485" s="10" t="s">
        <v>219</v>
      </c>
      <c r="C6485" s="10" t="s">
        <v>185</v>
      </c>
      <c r="D6485" s="10" t="s">
        <v>40</v>
      </c>
      <c r="E6485" s="10" t="s">
        <v>30</v>
      </c>
      <c r="F6485" s="10">
        <v>85</v>
      </c>
      <c r="G6485" s="10">
        <v>93</v>
      </c>
      <c r="H6485" s="11">
        <f>SUMIFS(AA:AA,$A:$A,EOMONTH($A6485,-1),$B:$B,$B6485)</f>
        <v>489</v>
      </c>
      <c r="I6485" s="63">
        <f>ROUND(SUMIFS(AC:AC,$A:$A,EOMONTH($A6485,-1),$B:$B,$B6485),2)</f>
        <v>63.17</v>
      </c>
      <c r="J6485" s="11">
        <f>SUMIFS(AB:AB,$A:$A,EOMONTH($A6485,-1),$B:$B,$B6485)</f>
        <v>-2471.5700000000002</v>
      </c>
      <c r="K6485" s="13">
        <v>0</v>
      </c>
      <c r="L6485" s="25">
        <v>0</v>
      </c>
      <c r="M6485" s="15">
        <v>0</v>
      </c>
      <c r="N6485" s="14">
        <v>0</v>
      </c>
      <c r="O6485" s="16">
        <v>125</v>
      </c>
      <c r="P6485" s="16">
        <v>2456.94</v>
      </c>
      <c r="Q6485" s="16">
        <v>0</v>
      </c>
      <c r="R6485" s="16">
        <f>Q6485*16.876/100</f>
        <v>0</v>
      </c>
      <c r="S6485" s="17">
        <f t="shared" si="707"/>
        <v>0</v>
      </c>
      <c r="T6485" s="16">
        <v>0</v>
      </c>
      <c r="U6485" s="18">
        <f t="shared" si="708"/>
        <v>45.476999999999997</v>
      </c>
      <c r="V6485" s="18">
        <f t="shared" si="709"/>
        <v>0</v>
      </c>
      <c r="W6485" s="18">
        <f t="shared" si="710"/>
        <v>0</v>
      </c>
      <c r="X6485" s="27"/>
      <c r="Y6485" s="19">
        <f t="shared" si="711"/>
        <v>0</v>
      </c>
      <c r="Z6485" s="18">
        <f t="shared" si="712"/>
        <v>11.625</v>
      </c>
      <c r="AA6485" s="12">
        <v>364</v>
      </c>
      <c r="AB6485" s="12">
        <v>-5130.21</v>
      </c>
      <c r="AC6485" s="28">
        <f>+I6485+Y6485-Z6485</f>
        <v>51.545000000000002</v>
      </c>
      <c r="AD6485" s="20">
        <f t="shared" si="713"/>
        <v>0</v>
      </c>
      <c r="AE6485">
        <v>0</v>
      </c>
    </row>
    <row r="6486" spans="1:31" x14ac:dyDescent="0.25">
      <c r="A6486" s="9">
        <v>45322</v>
      </c>
      <c r="B6486" s="10" t="s">
        <v>220</v>
      </c>
      <c r="C6486" s="10" t="s">
        <v>185</v>
      </c>
      <c r="D6486" s="10" t="s">
        <v>40</v>
      </c>
      <c r="E6486" s="10" t="s">
        <v>30</v>
      </c>
      <c r="F6486" s="10">
        <v>85</v>
      </c>
      <c r="G6486" s="10">
        <v>93</v>
      </c>
      <c r="H6486" s="11">
        <f>SUMIFS(AA:AA,$A:$A,EOMONTH($A6486,-1),$B:$B,$B6486)</f>
        <v>668</v>
      </c>
      <c r="I6486" s="63">
        <f>ROUND(SUMIFS(AC:AC,$A:$A,EOMONTH($A6486,-1),$B:$B,$B6486),2)</f>
        <v>12.46</v>
      </c>
      <c r="J6486" s="11">
        <f>SUMIFS(AB:AB,$A:$A,EOMONTH($A6486,-1),$B:$B,$B6486)</f>
        <v>18518.5</v>
      </c>
      <c r="K6486" s="13">
        <v>0</v>
      </c>
      <c r="L6486" s="25">
        <v>0</v>
      </c>
      <c r="M6486" s="15">
        <v>0</v>
      </c>
      <c r="N6486" s="14">
        <v>0</v>
      </c>
      <c r="O6486" s="16">
        <v>0</v>
      </c>
      <c r="P6486" s="16">
        <v>0</v>
      </c>
      <c r="Q6486" s="16">
        <v>0</v>
      </c>
      <c r="R6486" s="16">
        <f>Q6486*16.876/100</f>
        <v>0</v>
      </c>
      <c r="S6486" s="17">
        <f t="shared" si="707"/>
        <v>0</v>
      </c>
      <c r="T6486" s="16">
        <v>0</v>
      </c>
      <c r="U6486" s="18">
        <f t="shared" si="708"/>
        <v>62.124000000000002</v>
      </c>
      <c r="V6486" s="18">
        <f t="shared" si="709"/>
        <v>0</v>
      </c>
      <c r="W6486" s="18">
        <f t="shared" si="710"/>
        <v>0</v>
      </c>
      <c r="X6486" s="27"/>
      <c r="Y6486" s="19">
        <f t="shared" si="711"/>
        <v>0</v>
      </c>
      <c r="Z6486" s="18">
        <f t="shared" si="712"/>
        <v>0</v>
      </c>
      <c r="AA6486" s="12">
        <v>668</v>
      </c>
      <c r="AB6486" s="12">
        <v>18518.5</v>
      </c>
      <c r="AC6486" s="28">
        <f>+I6486+Y6486-Z6486</f>
        <v>12.46</v>
      </c>
      <c r="AD6486" s="20">
        <f t="shared" si="713"/>
        <v>0</v>
      </c>
      <c r="AE6486">
        <v>0</v>
      </c>
    </row>
    <row r="6487" spans="1:31" x14ac:dyDescent="0.25">
      <c r="A6487" s="9">
        <v>45322</v>
      </c>
      <c r="B6487" s="10" t="s">
        <v>221</v>
      </c>
      <c r="C6487" s="10" t="s">
        <v>185</v>
      </c>
      <c r="D6487" s="10" t="s">
        <v>40</v>
      </c>
      <c r="E6487" s="10" t="s">
        <v>30</v>
      </c>
      <c r="F6487" s="10">
        <v>85</v>
      </c>
      <c r="G6487" s="10">
        <v>93</v>
      </c>
      <c r="H6487" s="11">
        <f>SUMIFS(AA:AA,$A:$A,EOMONTH($A6487,-1),$B:$B,$B6487)</f>
        <v>2040</v>
      </c>
      <c r="I6487" s="63">
        <f>ROUND(SUMIFS(AC:AC,$A:$A,EOMONTH($A6487,-1),$B:$B,$B6487),2)</f>
        <v>72.010000000000005</v>
      </c>
      <c r="J6487" s="11">
        <f>SUMIFS(AB:AB,$A:$A,EOMONTH($A6487,-1),$B:$B,$B6487)</f>
        <v>56512.800000000003</v>
      </c>
      <c r="K6487" s="13">
        <v>0</v>
      </c>
      <c r="L6487" s="25">
        <v>0</v>
      </c>
      <c r="M6487" s="15">
        <v>0</v>
      </c>
      <c r="N6487" s="14">
        <v>0</v>
      </c>
      <c r="O6487" s="16">
        <v>0</v>
      </c>
      <c r="P6487" s="16">
        <v>0</v>
      </c>
      <c r="Q6487" s="16">
        <v>0</v>
      </c>
      <c r="R6487" s="16">
        <f>Q6487*16.876/100</f>
        <v>0</v>
      </c>
      <c r="S6487" s="17">
        <f t="shared" si="707"/>
        <v>0</v>
      </c>
      <c r="T6487" s="16">
        <v>0</v>
      </c>
      <c r="U6487" s="18">
        <f t="shared" si="708"/>
        <v>189.72</v>
      </c>
      <c r="V6487" s="18">
        <f t="shared" si="709"/>
        <v>0</v>
      </c>
      <c r="W6487" s="18">
        <f t="shared" si="710"/>
        <v>0</v>
      </c>
      <c r="X6487" s="27"/>
      <c r="Y6487" s="19">
        <f t="shared" si="711"/>
        <v>0</v>
      </c>
      <c r="Z6487" s="18">
        <f t="shared" si="712"/>
        <v>0</v>
      </c>
      <c r="AA6487" s="12">
        <v>2040</v>
      </c>
      <c r="AB6487" s="12">
        <v>56512.800000000003</v>
      </c>
      <c r="AC6487" s="28">
        <f>+I6487+Y6487-Z6487</f>
        <v>72.010000000000005</v>
      </c>
      <c r="AD6487" s="20">
        <f t="shared" si="713"/>
        <v>0</v>
      </c>
      <c r="AE6487">
        <v>0</v>
      </c>
    </row>
    <row r="6488" spans="1:31" x14ac:dyDescent="0.25">
      <c r="A6488" s="9">
        <v>45322</v>
      </c>
      <c r="B6488" s="10" t="s">
        <v>222</v>
      </c>
      <c r="C6488" s="10" t="s">
        <v>185</v>
      </c>
      <c r="D6488" s="10" t="s">
        <v>40</v>
      </c>
      <c r="E6488" s="10" t="s">
        <v>30</v>
      </c>
      <c r="F6488" s="10">
        <v>85</v>
      </c>
      <c r="G6488" s="10">
        <v>93</v>
      </c>
      <c r="H6488" s="11">
        <f>SUMIFS(AA:AA,$A:$A,EOMONTH($A6488,-1),$B:$B,$B6488)</f>
        <v>239</v>
      </c>
      <c r="I6488" s="63">
        <f>ROUND(SUMIFS(AC:AC,$A:$A,EOMONTH($A6488,-1),$B:$B,$B6488),2)</f>
        <v>-0.97</v>
      </c>
      <c r="J6488" s="11">
        <f>SUMIFS(AB:AB,$A:$A,EOMONTH($A6488,-1),$B:$B,$B6488)</f>
        <v>-1514.87</v>
      </c>
      <c r="K6488" s="13">
        <v>0</v>
      </c>
      <c r="L6488" s="25">
        <v>0</v>
      </c>
      <c r="M6488" s="15">
        <v>0</v>
      </c>
      <c r="N6488" s="14">
        <v>0</v>
      </c>
      <c r="O6488" s="16">
        <v>0</v>
      </c>
      <c r="P6488" s="16">
        <v>0</v>
      </c>
      <c r="Q6488" s="16">
        <v>0</v>
      </c>
      <c r="R6488" s="16">
        <f>Q6488*16.876/100</f>
        <v>0</v>
      </c>
      <c r="S6488" s="17">
        <f t="shared" si="707"/>
        <v>0</v>
      </c>
      <c r="T6488" s="16">
        <v>0</v>
      </c>
      <c r="U6488" s="18">
        <f t="shared" si="708"/>
        <v>22.227</v>
      </c>
      <c r="V6488" s="18">
        <f t="shared" si="709"/>
        <v>0</v>
      </c>
      <c r="W6488" s="18">
        <f t="shared" si="710"/>
        <v>0</v>
      </c>
      <c r="X6488" s="27"/>
      <c r="Y6488" s="19">
        <f t="shared" si="711"/>
        <v>0</v>
      </c>
      <c r="Z6488" s="18">
        <f t="shared" si="712"/>
        <v>0</v>
      </c>
      <c r="AA6488" s="12">
        <v>239</v>
      </c>
      <c r="AB6488" s="12">
        <v>-1514.87</v>
      </c>
      <c r="AC6488" s="28">
        <f>+I6488+Y6488-Z6488</f>
        <v>-0.97</v>
      </c>
      <c r="AD6488" s="20">
        <f t="shared" si="713"/>
        <v>10</v>
      </c>
      <c r="AE6488">
        <v>10</v>
      </c>
    </row>
    <row r="6489" spans="1:31" x14ac:dyDescent="0.25">
      <c r="A6489" s="9">
        <v>45322</v>
      </c>
      <c r="B6489" s="10" t="s">
        <v>223</v>
      </c>
      <c r="C6489" s="10" t="s">
        <v>185</v>
      </c>
      <c r="D6489" s="10" t="s">
        <v>40</v>
      </c>
      <c r="E6489" s="10" t="s">
        <v>30</v>
      </c>
      <c r="F6489" s="10">
        <v>85</v>
      </c>
      <c r="G6489" s="10">
        <v>93</v>
      </c>
      <c r="H6489" s="11">
        <f>SUMIFS(AA:AA,$A:$A,EOMONTH($A6489,-1),$B:$B,$B6489)</f>
        <v>213</v>
      </c>
      <c r="I6489" s="63">
        <f>ROUND(SUMIFS(AC:AC,$A:$A,EOMONTH($A6489,-1),$B:$B,$B6489),2)</f>
        <v>-1.35</v>
      </c>
      <c r="J6489" s="11">
        <f>SUMIFS(AB:AB,$A:$A,EOMONTH($A6489,-1),$B:$B,$B6489)</f>
        <v>-3565.64</v>
      </c>
      <c r="K6489" s="13">
        <v>0</v>
      </c>
      <c r="L6489" s="25">
        <v>0</v>
      </c>
      <c r="M6489" s="15">
        <v>0</v>
      </c>
      <c r="N6489" s="14">
        <v>0</v>
      </c>
      <c r="O6489" s="16">
        <v>23</v>
      </c>
      <c r="P6489" s="16">
        <v>474.26</v>
      </c>
      <c r="Q6489" s="16">
        <v>0</v>
      </c>
      <c r="R6489" s="16">
        <f>Q6489*16.876/100</f>
        <v>0</v>
      </c>
      <c r="S6489" s="17">
        <f t="shared" si="707"/>
        <v>0</v>
      </c>
      <c r="T6489" s="16">
        <v>0</v>
      </c>
      <c r="U6489" s="18">
        <f t="shared" si="708"/>
        <v>19.809000000000001</v>
      </c>
      <c r="V6489" s="18">
        <f t="shared" si="709"/>
        <v>0</v>
      </c>
      <c r="W6489" s="18">
        <f t="shared" si="710"/>
        <v>0</v>
      </c>
      <c r="X6489" s="27"/>
      <c r="Y6489" s="19">
        <f t="shared" si="711"/>
        <v>0</v>
      </c>
      <c r="Z6489" s="18">
        <f t="shared" si="712"/>
        <v>2.1389999999999998</v>
      </c>
      <c r="AA6489" s="12">
        <v>190</v>
      </c>
      <c r="AB6489" s="12">
        <v>-4039.9</v>
      </c>
      <c r="AC6489" s="28">
        <f>+I6489+Y6489-Z6489</f>
        <v>-3.4889999999999999</v>
      </c>
      <c r="AD6489" s="20">
        <f t="shared" si="713"/>
        <v>10</v>
      </c>
      <c r="AE6489">
        <v>10</v>
      </c>
    </row>
    <row r="6490" spans="1:31" x14ac:dyDescent="0.25">
      <c r="A6490" s="9">
        <v>45322</v>
      </c>
      <c r="B6490" s="10" t="s">
        <v>224</v>
      </c>
      <c r="C6490" s="10" t="s">
        <v>185</v>
      </c>
      <c r="D6490" s="10" t="s">
        <v>40</v>
      </c>
      <c r="E6490" s="10" t="s">
        <v>30</v>
      </c>
      <c r="F6490" s="10">
        <v>85</v>
      </c>
      <c r="G6490" s="10">
        <v>93</v>
      </c>
      <c r="H6490" s="11">
        <f>SUMIFS(AA:AA,$A:$A,EOMONTH($A6490,-1),$B:$B,$B6490)</f>
        <v>519</v>
      </c>
      <c r="I6490" s="63">
        <f>ROUND(SUMIFS(AC:AC,$A:$A,EOMONTH($A6490,-1),$B:$B,$B6490),2)</f>
        <v>1.42</v>
      </c>
      <c r="J6490" s="11">
        <f>SUMIFS(AB:AB,$A:$A,EOMONTH($A6490,-1),$B:$B,$B6490)</f>
        <v>15014.5</v>
      </c>
      <c r="K6490" s="13">
        <v>0</v>
      </c>
      <c r="L6490" s="25">
        <v>0</v>
      </c>
      <c r="M6490" s="15">
        <v>0</v>
      </c>
      <c r="N6490" s="14">
        <v>0</v>
      </c>
      <c r="O6490" s="16">
        <v>0</v>
      </c>
      <c r="P6490" s="16">
        <v>0</v>
      </c>
      <c r="Q6490" s="16">
        <v>0</v>
      </c>
      <c r="R6490" s="16">
        <f>Q6490*16.876/100</f>
        <v>0</v>
      </c>
      <c r="S6490" s="17">
        <f t="shared" si="707"/>
        <v>0</v>
      </c>
      <c r="T6490" s="16">
        <v>0</v>
      </c>
      <c r="U6490" s="18">
        <f t="shared" si="708"/>
        <v>48.267000000000003</v>
      </c>
      <c r="V6490" s="18">
        <f t="shared" si="709"/>
        <v>0</v>
      </c>
      <c r="W6490" s="18">
        <f t="shared" si="710"/>
        <v>0</v>
      </c>
      <c r="X6490" s="27"/>
      <c r="Y6490" s="19">
        <f t="shared" si="711"/>
        <v>0</v>
      </c>
      <c r="Z6490" s="18">
        <f t="shared" si="712"/>
        <v>0</v>
      </c>
      <c r="AA6490" s="12">
        <v>519</v>
      </c>
      <c r="AB6490" s="12">
        <v>15014.5</v>
      </c>
      <c r="AC6490" s="28">
        <f>+I6490+Y6490-Z6490</f>
        <v>1.42</v>
      </c>
      <c r="AD6490" s="20">
        <f t="shared" si="713"/>
        <v>0</v>
      </c>
      <c r="AE6490">
        <v>0</v>
      </c>
    </row>
    <row r="6491" spans="1:31" x14ac:dyDescent="0.25">
      <c r="A6491" s="9">
        <v>45322</v>
      </c>
      <c r="B6491" s="10" t="s">
        <v>225</v>
      </c>
      <c r="C6491" s="10" t="s">
        <v>185</v>
      </c>
      <c r="D6491" s="10" t="s">
        <v>40</v>
      </c>
      <c r="E6491" s="10" t="s">
        <v>30</v>
      </c>
      <c r="F6491" s="10">
        <v>160</v>
      </c>
      <c r="G6491" s="10">
        <v>174</v>
      </c>
      <c r="H6491" s="11">
        <f>SUMIFS(AA:AA,$A:$A,EOMONTH($A6491,-1),$B:$B,$B6491)</f>
        <v>1045</v>
      </c>
      <c r="I6491" s="63">
        <f>ROUND(SUMIFS(AC:AC,$A:$A,EOMONTH($A6491,-1),$B:$B,$B6491),2)</f>
        <v>197.28</v>
      </c>
      <c r="J6491" s="11">
        <f>SUMIFS(AB:AB,$A:$A,EOMONTH($A6491,-1),$B:$B,$B6491)</f>
        <v>17629</v>
      </c>
      <c r="K6491" s="13">
        <v>0</v>
      </c>
      <c r="L6491" s="25">
        <v>0</v>
      </c>
      <c r="M6491" s="15">
        <v>0</v>
      </c>
      <c r="N6491" s="14">
        <v>0</v>
      </c>
      <c r="O6491" s="16">
        <v>274</v>
      </c>
      <c r="P6491" s="16">
        <v>8681.86</v>
      </c>
      <c r="Q6491" s="16">
        <v>0</v>
      </c>
      <c r="R6491" s="16">
        <f>Q6491*16.876/100</f>
        <v>0</v>
      </c>
      <c r="S6491" s="17">
        <f t="shared" si="707"/>
        <v>0</v>
      </c>
      <c r="T6491" s="16">
        <v>0</v>
      </c>
      <c r="U6491" s="18">
        <f t="shared" si="708"/>
        <v>181.83</v>
      </c>
      <c r="V6491" s="18">
        <f t="shared" si="709"/>
        <v>0</v>
      </c>
      <c r="W6491" s="18">
        <f t="shared" si="710"/>
        <v>0</v>
      </c>
      <c r="X6491" s="27"/>
      <c r="Y6491" s="19">
        <f t="shared" si="711"/>
        <v>0</v>
      </c>
      <c r="Z6491" s="18">
        <f t="shared" si="712"/>
        <v>47.676000000000002</v>
      </c>
      <c r="AA6491" s="12">
        <v>771</v>
      </c>
      <c r="AB6491" s="12">
        <v>13006.66</v>
      </c>
      <c r="AC6491" s="28">
        <f>+I6491+Y6491-Z6491</f>
        <v>149.60399999999998</v>
      </c>
      <c r="AD6491" s="20">
        <f t="shared" si="713"/>
        <v>0</v>
      </c>
      <c r="AE6491">
        <v>0</v>
      </c>
    </row>
    <row r="6492" spans="1:31" x14ac:dyDescent="0.25">
      <c r="A6492" s="9">
        <v>45322</v>
      </c>
      <c r="B6492" s="10" t="s">
        <v>226</v>
      </c>
      <c r="C6492" s="10" t="s">
        <v>185</v>
      </c>
      <c r="D6492" s="10" t="s">
        <v>40</v>
      </c>
      <c r="E6492" s="10" t="s">
        <v>30</v>
      </c>
      <c r="F6492" s="10">
        <v>160</v>
      </c>
      <c r="G6492" s="10">
        <v>174</v>
      </c>
      <c r="H6492" s="11">
        <f>SUMIFS(AA:AA,$A:$A,EOMONTH($A6492,-1),$B:$B,$B6492)</f>
        <v>479</v>
      </c>
      <c r="I6492" s="63">
        <f>ROUND(SUMIFS(AC:AC,$A:$A,EOMONTH($A6492,-1),$B:$B,$B6492),2)</f>
        <v>1.71</v>
      </c>
      <c r="J6492" s="11">
        <f>SUMIFS(AB:AB,$A:$A,EOMONTH($A6492,-1),$B:$B,$B6492)</f>
        <v>12274.64</v>
      </c>
      <c r="K6492" s="13">
        <v>0</v>
      </c>
      <c r="L6492" s="25">
        <v>0</v>
      </c>
      <c r="M6492" s="15">
        <v>0</v>
      </c>
      <c r="N6492" s="14">
        <v>0</v>
      </c>
      <c r="O6492" s="16">
        <v>24</v>
      </c>
      <c r="P6492" s="16">
        <v>792</v>
      </c>
      <c r="Q6492" s="16">
        <v>0</v>
      </c>
      <c r="R6492" s="16">
        <f>Q6492*16.876/100</f>
        <v>0</v>
      </c>
      <c r="S6492" s="17">
        <f t="shared" si="707"/>
        <v>0</v>
      </c>
      <c r="T6492" s="16">
        <v>0</v>
      </c>
      <c r="U6492" s="18">
        <f t="shared" si="708"/>
        <v>83.346000000000004</v>
      </c>
      <c r="V6492" s="18">
        <f t="shared" si="709"/>
        <v>0</v>
      </c>
      <c r="W6492" s="18">
        <f t="shared" si="710"/>
        <v>0</v>
      </c>
      <c r="X6492" s="27"/>
      <c r="Y6492" s="19">
        <f t="shared" si="711"/>
        <v>0</v>
      </c>
      <c r="Z6492" s="18">
        <f t="shared" si="712"/>
        <v>4.1760000000000002</v>
      </c>
      <c r="AA6492" s="12">
        <v>455</v>
      </c>
      <c r="AB6492" s="12">
        <v>11659.63</v>
      </c>
      <c r="AC6492" s="28">
        <f>+I6492+Y6492-Z6492</f>
        <v>-2.4660000000000002</v>
      </c>
      <c r="AD6492" s="20">
        <f t="shared" si="713"/>
        <v>10</v>
      </c>
      <c r="AE6492">
        <v>10</v>
      </c>
    </row>
    <row r="6493" spans="1:31" x14ac:dyDescent="0.25">
      <c r="A6493" s="9">
        <v>45322</v>
      </c>
      <c r="B6493" s="10" t="s">
        <v>227</v>
      </c>
      <c r="C6493" s="10" t="s">
        <v>185</v>
      </c>
      <c r="D6493" s="10" t="s">
        <v>40</v>
      </c>
      <c r="E6493" s="10" t="s">
        <v>30</v>
      </c>
      <c r="F6493" s="10">
        <v>160</v>
      </c>
      <c r="G6493" s="10">
        <v>174</v>
      </c>
      <c r="H6493" s="11">
        <f>SUMIFS(AA:AA,$A:$A,EOMONTH($A6493,-1),$B:$B,$B6493)</f>
        <v>370</v>
      </c>
      <c r="I6493" s="63">
        <f>ROUND(SUMIFS(AC:AC,$A:$A,EOMONTH($A6493,-1),$B:$B,$B6493),2)</f>
        <v>-6.49</v>
      </c>
      <c r="J6493" s="11">
        <f>SUMIFS(AB:AB,$A:$A,EOMONTH($A6493,-1),$B:$B,$B6493)</f>
        <v>12210</v>
      </c>
      <c r="K6493" s="13">
        <v>0</v>
      </c>
      <c r="L6493" s="25">
        <v>0</v>
      </c>
      <c r="M6493" s="15">
        <v>0</v>
      </c>
      <c r="N6493" s="14">
        <v>0</v>
      </c>
      <c r="O6493" s="16">
        <v>0</v>
      </c>
      <c r="P6493" s="16">
        <v>0</v>
      </c>
      <c r="Q6493" s="16">
        <v>0</v>
      </c>
      <c r="R6493" s="16">
        <f>Q6493*16.876/100</f>
        <v>0</v>
      </c>
      <c r="S6493" s="17">
        <f t="shared" si="707"/>
        <v>0</v>
      </c>
      <c r="T6493" s="16">
        <v>0</v>
      </c>
      <c r="U6493" s="18">
        <f t="shared" si="708"/>
        <v>64.38</v>
      </c>
      <c r="V6493" s="18">
        <f t="shared" si="709"/>
        <v>0</v>
      </c>
      <c r="W6493" s="18">
        <f t="shared" si="710"/>
        <v>0</v>
      </c>
      <c r="X6493" s="27"/>
      <c r="Y6493" s="19">
        <f t="shared" si="711"/>
        <v>0</v>
      </c>
      <c r="Z6493" s="18">
        <f t="shared" si="712"/>
        <v>0</v>
      </c>
      <c r="AA6493" s="12">
        <v>370</v>
      </c>
      <c r="AB6493" s="12">
        <v>12210</v>
      </c>
      <c r="AC6493" s="28">
        <f>+I6493+Y6493-Z6493</f>
        <v>-6.49</v>
      </c>
      <c r="AD6493" s="20">
        <f t="shared" si="713"/>
        <v>10</v>
      </c>
      <c r="AE6493">
        <v>10</v>
      </c>
    </row>
    <row r="6494" spans="1:31" x14ac:dyDescent="0.25">
      <c r="A6494" s="9">
        <v>45322</v>
      </c>
      <c r="B6494" s="10" t="s">
        <v>228</v>
      </c>
      <c r="C6494" s="10" t="s">
        <v>185</v>
      </c>
      <c r="D6494" s="10" t="s">
        <v>40</v>
      </c>
      <c r="E6494" s="10" t="s">
        <v>30</v>
      </c>
      <c r="F6494" s="10">
        <v>160</v>
      </c>
      <c r="G6494" s="10">
        <v>174</v>
      </c>
      <c r="H6494" s="11">
        <f>SUMIFS(AA:AA,$A:$A,EOMONTH($A6494,-1),$B:$B,$B6494)</f>
        <v>631</v>
      </c>
      <c r="I6494" s="63">
        <f>ROUND(SUMIFS(AC:AC,$A:$A,EOMONTH($A6494,-1),$B:$B,$B6494),2)</f>
        <v>-3.29</v>
      </c>
      <c r="J6494" s="11">
        <f>SUMIFS(AB:AB,$A:$A,EOMONTH($A6494,-1),$B:$B,$B6494)</f>
        <v>11273.43</v>
      </c>
      <c r="K6494" s="13">
        <v>0</v>
      </c>
      <c r="L6494" s="25">
        <v>0</v>
      </c>
      <c r="M6494" s="15">
        <v>0</v>
      </c>
      <c r="N6494" s="14">
        <v>0</v>
      </c>
      <c r="O6494" s="16">
        <v>50</v>
      </c>
      <c r="P6494" s="16">
        <v>1606</v>
      </c>
      <c r="Q6494" s="16">
        <v>0</v>
      </c>
      <c r="R6494" s="16">
        <f>Q6494*16.876/100</f>
        <v>0</v>
      </c>
      <c r="S6494" s="17">
        <f t="shared" si="707"/>
        <v>0</v>
      </c>
      <c r="T6494" s="16">
        <v>0</v>
      </c>
      <c r="U6494" s="18">
        <f t="shared" si="708"/>
        <v>109.794</v>
      </c>
      <c r="V6494" s="18">
        <f t="shared" si="709"/>
        <v>0</v>
      </c>
      <c r="W6494" s="18">
        <f t="shared" si="710"/>
        <v>0</v>
      </c>
      <c r="X6494" s="27"/>
      <c r="Y6494" s="19">
        <f t="shared" si="711"/>
        <v>0</v>
      </c>
      <c r="Z6494" s="18">
        <f t="shared" si="712"/>
        <v>8.6999999999999993</v>
      </c>
      <c r="AA6494" s="12">
        <v>581</v>
      </c>
      <c r="AB6494" s="12">
        <v>10380.129999999999</v>
      </c>
      <c r="AC6494" s="28">
        <f>+I6494+Y6494-Z6494</f>
        <v>-11.989999999999998</v>
      </c>
      <c r="AD6494" s="20">
        <f t="shared" si="713"/>
        <v>20</v>
      </c>
      <c r="AE6494">
        <v>20</v>
      </c>
    </row>
    <row r="6495" spans="1:31" x14ac:dyDescent="0.25">
      <c r="A6495" s="9">
        <v>45322</v>
      </c>
      <c r="B6495" s="10" t="s">
        <v>229</v>
      </c>
      <c r="C6495" s="10" t="s">
        <v>185</v>
      </c>
      <c r="D6495" s="10" t="s">
        <v>40</v>
      </c>
      <c r="E6495" s="10" t="s">
        <v>30</v>
      </c>
      <c r="F6495" s="10">
        <v>160</v>
      </c>
      <c r="G6495" s="10">
        <v>174</v>
      </c>
      <c r="H6495" s="11">
        <f>SUMIFS(AA:AA,$A:$A,EOMONTH($A6495,-1),$B:$B,$B6495)</f>
        <v>859</v>
      </c>
      <c r="I6495" s="63">
        <f>ROUND(SUMIFS(AC:AC,$A:$A,EOMONTH($A6495,-1),$B:$B,$B6495),2)</f>
        <v>177.56</v>
      </c>
      <c r="J6495" s="11">
        <f>SUMIFS(AB:AB,$A:$A,EOMONTH($A6495,-1),$B:$B,$B6495)</f>
        <v>14407.11</v>
      </c>
      <c r="K6495" s="13">
        <v>0</v>
      </c>
      <c r="L6495" s="25">
        <v>0</v>
      </c>
      <c r="M6495" s="15">
        <v>0</v>
      </c>
      <c r="N6495" s="14">
        <v>0</v>
      </c>
      <c r="O6495" s="16">
        <v>75</v>
      </c>
      <c r="P6495" s="16">
        <v>2431</v>
      </c>
      <c r="Q6495" s="16">
        <v>0</v>
      </c>
      <c r="R6495" s="16">
        <f>Q6495*16.876/100</f>
        <v>0</v>
      </c>
      <c r="S6495" s="17">
        <f t="shared" si="707"/>
        <v>0</v>
      </c>
      <c r="T6495" s="16">
        <v>0</v>
      </c>
      <c r="U6495" s="18">
        <f t="shared" si="708"/>
        <v>149.46600000000001</v>
      </c>
      <c r="V6495" s="18">
        <f t="shared" si="709"/>
        <v>0</v>
      </c>
      <c r="W6495" s="18">
        <f t="shared" si="710"/>
        <v>0</v>
      </c>
      <c r="X6495" s="27"/>
      <c r="Y6495" s="19">
        <f t="shared" si="711"/>
        <v>0</v>
      </c>
      <c r="Z6495" s="18">
        <f t="shared" si="712"/>
        <v>13.05</v>
      </c>
      <c r="AA6495" s="12">
        <v>784</v>
      </c>
      <c r="AB6495" s="12">
        <v>13149.21</v>
      </c>
      <c r="AC6495" s="28">
        <f>+I6495+Y6495-Z6495</f>
        <v>164.51</v>
      </c>
      <c r="AD6495" s="20">
        <f t="shared" si="713"/>
        <v>0</v>
      </c>
      <c r="AE6495">
        <v>0</v>
      </c>
    </row>
    <row r="6496" spans="1:31" x14ac:dyDescent="0.25">
      <c r="A6496" s="9">
        <v>45322</v>
      </c>
      <c r="B6496" s="10" t="s">
        <v>230</v>
      </c>
      <c r="C6496" s="10" t="s">
        <v>185</v>
      </c>
      <c r="D6496" s="10" t="s">
        <v>40</v>
      </c>
      <c r="E6496" s="10" t="s">
        <v>30</v>
      </c>
      <c r="F6496" s="10">
        <v>160</v>
      </c>
      <c r="G6496" s="10">
        <v>174</v>
      </c>
      <c r="H6496" s="11">
        <f>SUMIFS(AA:AA,$A:$A,EOMONTH($A6496,-1),$B:$B,$B6496)</f>
        <v>367</v>
      </c>
      <c r="I6496" s="63">
        <f>ROUND(SUMIFS(AC:AC,$A:$A,EOMONTH($A6496,-1),$B:$B,$B6496),2)</f>
        <v>30.99</v>
      </c>
      <c r="J6496" s="11">
        <f>SUMIFS(AB:AB,$A:$A,EOMONTH($A6496,-1),$B:$B,$B6496)</f>
        <v>5497.66</v>
      </c>
      <c r="K6496" s="13">
        <v>0</v>
      </c>
      <c r="L6496" s="25">
        <v>0</v>
      </c>
      <c r="M6496" s="15">
        <v>0</v>
      </c>
      <c r="N6496" s="14">
        <v>0</v>
      </c>
      <c r="O6496" s="16">
        <v>0</v>
      </c>
      <c r="P6496" s="16">
        <v>0</v>
      </c>
      <c r="Q6496" s="16">
        <v>0</v>
      </c>
      <c r="R6496" s="16">
        <f>Q6496*16.876/100</f>
        <v>0</v>
      </c>
      <c r="S6496" s="17">
        <f t="shared" si="707"/>
        <v>0</v>
      </c>
      <c r="T6496" s="16">
        <v>0</v>
      </c>
      <c r="U6496" s="18">
        <f t="shared" si="708"/>
        <v>63.857999999999997</v>
      </c>
      <c r="V6496" s="18">
        <f t="shared" si="709"/>
        <v>0</v>
      </c>
      <c r="W6496" s="18">
        <f t="shared" si="710"/>
        <v>0</v>
      </c>
      <c r="X6496" s="27"/>
      <c r="Y6496" s="19">
        <f t="shared" si="711"/>
        <v>0</v>
      </c>
      <c r="Z6496" s="18">
        <f t="shared" si="712"/>
        <v>0</v>
      </c>
      <c r="AA6496" s="12">
        <v>367</v>
      </c>
      <c r="AB6496" s="12">
        <v>5497.66</v>
      </c>
      <c r="AC6496" s="28">
        <f>+I6496+Y6496-Z6496</f>
        <v>30.99</v>
      </c>
      <c r="AD6496" s="20">
        <f t="shared" si="713"/>
        <v>0</v>
      </c>
      <c r="AE6496">
        <v>0</v>
      </c>
    </row>
    <row r="6497" spans="1:31" x14ac:dyDescent="0.25">
      <c r="A6497" s="9">
        <v>45322</v>
      </c>
      <c r="B6497" s="10" t="s">
        <v>231</v>
      </c>
      <c r="C6497" s="10" t="s">
        <v>185</v>
      </c>
      <c r="D6497" s="10" t="s">
        <v>40</v>
      </c>
      <c r="E6497" s="10" t="s">
        <v>30</v>
      </c>
      <c r="F6497" s="10">
        <v>228</v>
      </c>
      <c r="G6497" s="10">
        <v>248</v>
      </c>
      <c r="H6497" s="11">
        <f>SUMIFS(AA:AA,$A:$A,EOMONTH($A6497,-1),$B:$B,$B6497)</f>
        <v>99</v>
      </c>
      <c r="I6497" s="63">
        <f>ROUND(SUMIFS(AC:AC,$A:$A,EOMONTH($A6497,-1),$B:$B,$B6497),2)</f>
        <v>-15.58</v>
      </c>
      <c r="J6497" s="11">
        <f>SUMIFS(AB:AB,$A:$A,EOMONTH($A6497,-1),$B:$B,$B6497)</f>
        <v>-1127.1099999999999</v>
      </c>
      <c r="K6497" s="13">
        <v>0</v>
      </c>
      <c r="L6497" s="25">
        <v>0</v>
      </c>
      <c r="M6497" s="15">
        <v>200</v>
      </c>
      <c r="N6497" s="14">
        <v>5295.7</v>
      </c>
      <c r="O6497" s="16">
        <v>47</v>
      </c>
      <c r="P6497" s="16">
        <v>2075.52</v>
      </c>
      <c r="Q6497" s="16">
        <v>0</v>
      </c>
      <c r="R6497" s="16">
        <f>Q6497*16.876/100</f>
        <v>0</v>
      </c>
      <c r="S6497" s="17">
        <f t="shared" si="707"/>
        <v>0</v>
      </c>
      <c r="T6497" s="16">
        <v>0</v>
      </c>
      <c r="U6497" s="18">
        <f t="shared" si="708"/>
        <v>24.552</v>
      </c>
      <c r="V6497" s="18">
        <f t="shared" si="709"/>
        <v>45.6</v>
      </c>
      <c r="W6497" s="18">
        <f t="shared" si="710"/>
        <v>7.6557840000000006</v>
      </c>
      <c r="X6497" s="27"/>
      <c r="Y6497" s="19">
        <f t="shared" si="711"/>
        <v>53.255784000000006</v>
      </c>
      <c r="Z6497" s="18">
        <f t="shared" si="712"/>
        <v>11.656000000000001</v>
      </c>
      <c r="AA6497" s="12">
        <v>252</v>
      </c>
      <c r="AB6497" s="12">
        <v>6366.34</v>
      </c>
      <c r="AC6497" s="28">
        <f>+I6497+Y6497-Z6497</f>
        <v>26.019784000000008</v>
      </c>
      <c r="AD6497" s="20">
        <f t="shared" si="713"/>
        <v>0</v>
      </c>
      <c r="AE6497">
        <v>0</v>
      </c>
    </row>
    <row r="6498" spans="1:31" x14ac:dyDescent="0.25">
      <c r="A6498" s="9">
        <v>45322</v>
      </c>
      <c r="B6498" s="10" t="s">
        <v>232</v>
      </c>
      <c r="C6498" s="10" t="s">
        <v>185</v>
      </c>
      <c r="D6498" s="10" t="s">
        <v>40</v>
      </c>
      <c r="E6498" s="10" t="s">
        <v>30</v>
      </c>
      <c r="F6498" s="10">
        <v>228</v>
      </c>
      <c r="G6498" s="10">
        <v>248</v>
      </c>
      <c r="H6498" s="11">
        <f>SUMIFS(AA:AA,$A:$A,EOMONTH($A6498,-1),$B:$B,$B6498)</f>
        <v>70</v>
      </c>
      <c r="I6498" s="63">
        <f>ROUND(SUMIFS(AC:AC,$A:$A,EOMONTH($A6498,-1),$B:$B,$B6498),2)</f>
        <v>-23.94</v>
      </c>
      <c r="J6498" s="11">
        <f>SUMIFS(AB:AB,$A:$A,EOMONTH($A6498,-1),$B:$B,$B6498)</f>
        <v>-3827.01</v>
      </c>
      <c r="K6498" s="13">
        <v>0</v>
      </c>
      <c r="L6498" s="25">
        <v>0</v>
      </c>
      <c r="M6498" s="15">
        <v>500</v>
      </c>
      <c r="N6498" s="14">
        <v>13324.99</v>
      </c>
      <c r="O6498" s="16">
        <v>218</v>
      </c>
      <c r="P6498" s="16">
        <v>9605.2800000000007</v>
      </c>
      <c r="Q6498" s="16">
        <v>0</v>
      </c>
      <c r="R6498" s="16">
        <f>Q6498*16.876/100</f>
        <v>0</v>
      </c>
      <c r="S6498" s="17">
        <f t="shared" si="707"/>
        <v>0</v>
      </c>
      <c r="T6498" s="16">
        <v>0</v>
      </c>
      <c r="U6498" s="18">
        <f t="shared" si="708"/>
        <v>17.36</v>
      </c>
      <c r="V6498" s="18">
        <f t="shared" si="709"/>
        <v>114</v>
      </c>
      <c r="W6498" s="18">
        <f t="shared" si="710"/>
        <v>19.13946</v>
      </c>
      <c r="X6498" s="27"/>
      <c r="Y6498" s="19">
        <f t="shared" si="711"/>
        <v>133.13945999999999</v>
      </c>
      <c r="Z6498" s="18">
        <f t="shared" si="712"/>
        <v>54.064</v>
      </c>
      <c r="AA6498" s="12">
        <v>352</v>
      </c>
      <c r="AB6498" s="12">
        <v>8909.5499999999993</v>
      </c>
      <c r="AC6498" s="28">
        <f>+I6498+Y6498-Z6498</f>
        <v>55.135459999999988</v>
      </c>
      <c r="AD6498" s="20">
        <f t="shared" si="713"/>
        <v>0</v>
      </c>
      <c r="AE6498">
        <v>0</v>
      </c>
    </row>
    <row r="6499" spans="1:31" x14ac:dyDescent="0.25">
      <c r="A6499" s="9">
        <v>45322</v>
      </c>
      <c r="B6499" s="10" t="s">
        <v>233</v>
      </c>
      <c r="C6499" s="10" t="s">
        <v>185</v>
      </c>
      <c r="D6499" s="10" t="s">
        <v>40</v>
      </c>
      <c r="E6499" s="10" t="s">
        <v>30</v>
      </c>
      <c r="F6499" s="10">
        <v>228</v>
      </c>
      <c r="G6499" s="10">
        <v>248</v>
      </c>
      <c r="H6499" s="11">
        <f>SUMIFS(AA:AA,$A:$A,EOMONTH($A6499,-1),$B:$B,$B6499)</f>
        <v>1107</v>
      </c>
      <c r="I6499" s="63">
        <f>ROUND(SUMIFS(AC:AC,$A:$A,EOMONTH($A6499,-1),$B:$B,$B6499),2)</f>
        <v>219.88</v>
      </c>
      <c r="J6499" s="11">
        <f>SUMIFS(AB:AB,$A:$A,EOMONTH($A6499,-1),$B:$B,$B6499)</f>
        <v>29936.21</v>
      </c>
      <c r="K6499" s="13">
        <v>0</v>
      </c>
      <c r="L6499" s="25">
        <v>0</v>
      </c>
      <c r="M6499" s="15">
        <v>100</v>
      </c>
      <c r="N6499" s="14">
        <v>2817.21</v>
      </c>
      <c r="O6499" s="16">
        <v>24</v>
      </c>
      <c r="P6499" s="16">
        <v>1089.1199999999999</v>
      </c>
      <c r="Q6499" s="16">
        <v>0</v>
      </c>
      <c r="R6499" s="16">
        <f>Q6499*16.876/100</f>
        <v>0</v>
      </c>
      <c r="S6499" s="17">
        <f t="shared" si="707"/>
        <v>0</v>
      </c>
      <c r="T6499" s="16">
        <v>0</v>
      </c>
      <c r="U6499" s="18">
        <f t="shared" si="708"/>
        <v>274.536</v>
      </c>
      <c r="V6499" s="18">
        <f t="shared" si="709"/>
        <v>22.8</v>
      </c>
      <c r="W6499" s="18">
        <f t="shared" si="710"/>
        <v>3.8278920000000003</v>
      </c>
      <c r="X6499" s="27"/>
      <c r="Y6499" s="19">
        <f t="shared" si="711"/>
        <v>26.627892000000003</v>
      </c>
      <c r="Z6499" s="18">
        <f t="shared" si="712"/>
        <v>5.952</v>
      </c>
      <c r="AA6499" s="12">
        <v>1183</v>
      </c>
      <c r="AB6499" s="12">
        <v>32908.76</v>
      </c>
      <c r="AC6499" s="28">
        <f>+I6499+Y6499-Z6499</f>
        <v>240.555892</v>
      </c>
      <c r="AD6499" s="20">
        <f t="shared" si="713"/>
        <v>0</v>
      </c>
      <c r="AE6499">
        <v>0</v>
      </c>
    </row>
    <row r="6500" spans="1:31" x14ac:dyDescent="0.25">
      <c r="A6500" s="9">
        <v>45322</v>
      </c>
      <c r="B6500" s="10" t="s">
        <v>234</v>
      </c>
      <c r="C6500" s="10" t="s">
        <v>185</v>
      </c>
      <c r="D6500" s="10" t="s">
        <v>40</v>
      </c>
      <c r="E6500" s="10" t="s">
        <v>30</v>
      </c>
      <c r="F6500" s="10">
        <v>228</v>
      </c>
      <c r="G6500" s="10">
        <v>248</v>
      </c>
      <c r="H6500" s="11">
        <f>SUMIFS(AA:AA,$A:$A,EOMONTH($A6500,-1),$B:$B,$B6500)</f>
        <v>319</v>
      </c>
      <c r="I6500" s="63">
        <f>ROUND(SUMIFS(AC:AC,$A:$A,EOMONTH($A6500,-1),$B:$B,$B6500),2)</f>
        <v>-19.68</v>
      </c>
      <c r="J6500" s="11">
        <f>SUMIFS(AB:AB,$A:$A,EOMONTH($A6500,-1),$B:$B,$B6500)</f>
        <v>19843.82</v>
      </c>
      <c r="K6500" s="13">
        <v>0</v>
      </c>
      <c r="L6500" s="25">
        <v>0</v>
      </c>
      <c r="M6500" s="15">
        <v>0</v>
      </c>
      <c r="N6500" s="14">
        <v>0</v>
      </c>
      <c r="O6500" s="16">
        <v>0</v>
      </c>
      <c r="P6500" s="16">
        <v>0</v>
      </c>
      <c r="Q6500" s="16">
        <v>0</v>
      </c>
      <c r="R6500" s="16">
        <f>Q6500*16.876/100</f>
        <v>0</v>
      </c>
      <c r="S6500" s="17">
        <f t="shared" si="707"/>
        <v>0</v>
      </c>
      <c r="T6500" s="16">
        <v>0</v>
      </c>
      <c r="U6500" s="18">
        <f t="shared" si="708"/>
        <v>79.111999999999995</v>
      </c>
      <c r="V6500" s="18">
        <f t="shared" si="709"/>
        <v>0</v>
      </c>
      <c r="W6500" s="18">
        <f t="shared" si="710"/>
        <v>0</v>
      </c>
      <c r="X6500" s="27"/>
      <c r="Y6500" s="19">
        <f t="shared" si="711"/>
        <v>0</v>
      </c>
      <c r="Z6500" s="18">
        <f t="shared" si="712"/>
        <v>0</v>
      </c>
      <c r="AA6500" s="12">
        <v>319</v>
      </c>
      <c r="AB6500" s="12">
        <v>19843.82</v>
      </c>
      <c r="AC6500" s="28">
        <f>+I6500+Y6500-Z6500</f>
        <v>-19.68</v>
      </c>
      <c r="AD6500" s="20">
        <f t="shared" si="713"/>
        <v>20</v>
      </c>
      <c r="AE6500">
        <v>20</v>
      </c>
    </row>
    <row r="6501" spans="1:31" x14ac:dyDescent="0.25">
      <c r="A6501" s="9">
        <v>45322</v>
      </c>
      <c r="B6501" s="10" t="s">
        <v>235</v>
      </c>
      <c r="C6501" s="10" t="s">
        <v>185</v>
      </c>
      <c r="D6501" s="10" t="s">
        <v>40</v>
      </c>
      <c r="E6501" s="10" t="s">
        <v>30</v>
      </c>
      <c r="F6501" s="10">
        <v>228</v>
      </c>
      <c r="G6501" s="10">
        <v>248</v>
      </c>
      <c r="H6501" s="11">
        <f>SUMIFS(AA:AA,$A:$A,EOMONTH($A6501,-1),$B:$B,$B6501)</f>
        <v>166</v>
      </c>
      <c r="I6501" s="63">
        <f>ROUND(SUMIFS(AC:AC,$A:$A,EOMONTH($A6501,-1),$B:$B,$B6501),2)</f>
        <v>-54.92</v>
      </c>
      <c r="J6501" s="11">
        <f>SUMIFS(AB:AB,$A:$A,EOMONTH($A6501,-1),$B:$B,$B6501)</f>
        <v>2309.6999999999998</v>
      </c>
      <c r="K6501" s="13">
        <v>0</v>
      </c>
      <c r="L6501" s="25">
        <v>0</v>
      </c>
      <c r="M6501" s="15">
        <v>115</v>
      </c>
      <c r="N6501" s="14">
        <v>2919.76</v>
      </c>
      <c r="O6501" s="16">
        <v>0</v>
      </c>
      <c r="P6501" s="16">
        <v>0</v>
      </c>
      <c r="Q6501" s="16">
        <v>0</v>
      </c>
      <c r="R6501" s="16">
        <f>Q6501*16.876/100</f>
        <v>0</v>
      </c>
      <c r="S6501" s="17">
        <f t="shared" si="707"/>
        <v>0</v>
      </c>
      <c r="T6501" s="16">
        <v>0</v>
      </c>
      <c r="U6501" s="18">
        <f t="shared" si="708"/>
        <v>41.167999999999999</v>
      </c>
      <c r="V6501" s="18">
        <f t="shared" si="709"/>
        <v>26.22</v>
      </c>
      <c r="W6501" s="18">
        <f t="shared" si="710"/>
        <v>4.4020758000000004</v>
      </c>
      <c r="X6501" s="27"/>
      <c r="Y6501" s="19">
        <f t="shared" si="711"/>
        <v>30.622075799999998</v>
      </c>
      <c r="Z6501" s="18">
        <f t="shared" si="712"/>
        <v>0</v>
      </c>
      <c r="AA6501" s="12">
        <v>281</v>
      </c>
      <c r="AB6501" s="12">
        <v>7833.42</v>
      </c>
      <c r="AC6501" s="28">
        <f>+I6501+Y6501-Z6501</f>
        <v>-24.297924200000004</v>
      </c>
      <c r="AD6501" s="20">
        <f t="shared" si="713"/>
        <v>30</v>
      </c>
      <c r="AE6501">
        <v>30</v>
      </c>
    </row>
    <row r="6502" spans="1:31" x14ac:dyDescent="0.25">
      <c r="A6502" s="9">
        <v>45322</v>
      </c>
      <c r="B6502" s="10" t="s">
        <v>236</v>
      </c>
      <c r="C6502" s="10" t="s">
        <v>185</v>
      </c>
      <c r="D6502" s="10" t="s">
        <v>40</v>
      </c>
      <c r="E6502" s="10" t="s">
        <v>30</v>
      </c>
      <c r="F6502" s="10">
        <v>228</v>
      </c>
      <c r="G6502" s="10">
        <v>248</v>
      </c>
      <c r="H6502" s="11">
        <f>SUMIFS(AA:AA,$A:$A,EOMONTH($A6502,-1),$B:$B,$B6502)</f>
        <v>174</v>
      </c>
      <c r="I6502" s="63">
        <f>ROUND(SUMIFS(AC:AC,$A:$A,EOMONTH($A6502,-1),$B:$B,$B6502),2)</f>
        <v>-95.6</v>
      </c>
      <c r="J6502" s="11">
        <f>SUMIFS(AB:AB,$A:$A,EOMONTH($A6502,-1),$B:$B,$B6502)</f>
        <v>11343.48</v>
      </c>
      <c r="K6502" s="13">
        <v>0</v>
      </c>
      <c r="L6502" s="25">
        <v>0</v>
      </c>
      <c r="M6502" s="15">
        <v>208</v>
      </c>
      <c r="N6502" s="14">
        <v>5539.69</v>
      </c>
      <c r="O6502" s="16">
        <v>60</v>
      </c>
      <c r="P6502" s="16">
        <v>2649.6</v>
      </c>
      <c r="Q6502" s="16">
        <v>0</v>
      </c>
      <c r="R6502" s="16">
        <f>Q6502*16.876/100</f>
        <v>0</v>
      </c>
      <c r="S6502" s="17">
        <f t="shared" si="707"/>
        <v>0</v>
      </c>
      <c r="T6502" s="16">
        <v>0</v>
      </c>
      <c r="U6502" s="18">
        <f t="shared" si="708"/>
        <v>43.152000000000001</v>
      </c>
      <c r="V6502" s="18">
        <f t="shared" si="709"/>
        <v>47.423999999999999</v>
      </c>
      <c r="W6502" s="18">
        <f t="shared" si="710"/>
        <v>7.9620153600000005</v>
      </c>
      <c r="X6502" s="27"/>
      <c r="Y6502" s="19">
        <f t="shared" si="711"/>
        <v>55.386015360000002</v>
      </c>
      <c r="Z6502" s="18">
        <f t="shared" si="712"/>
        <v>14.88</v>
      </c>
      <c r="AA6502" s="12">
        <v>322</v>
      </c>
      <c r="AB6502" s="12">
        <v>16297.51</v>
      </c>
      <c r="AC6502" s="28">
        <f>+I6502+Y6502-Z6502</f>
        <v>-55.093984639999995</v>
      </c>
      <c r="AD6502" s="20">
        <f t="shared" si="713"/>
        <v>60</v>
      </c>
      <c r="AE6502">
        <v>60</v>
      </c>
    </row>
    <row r="6503" spans="1:31" x14ac:dyDescent="0.25">
      <c r="A6503" s="9">
        <v>45322</v>
      </c>
      <c r="B6503" s="10" t="s">
        <v>237</v>
      </c>
      <c r="C6503" s="10" t="s">
        <v>213</v>
      </c>
      <c r="D6503" s="10" t="s">
        <v>40</v>
      </c>
      <c r="E6503" s="10" t="s">
        <v>30</v>
      </c>
      <c r="F6503" s="10">
        <v>410</v>
      </c>
      <c r="G6503" s="10">
        <v>447</v>
      </c>
      <c r="H6503" s="11">
        <f>SUMIFS(AA:AA,$A:$A,EOMONTH($A6503,-1),$B:$B,$B6503)</f>
        <v>97</v>
      </c>
      <c r="I6503" s="63">
        <f>ROUND(SUMIFS(AC:AC,$A:$A,EOMONTH($A6503,-1),$B:$B,$B6503),2)</f>
        <v>139.13999999999999</v>
      </c>
      <c r="J6503" s="11">
        <f>SUMIFS(AB:AB,$A:$A,EOMONTH($A6503,-1),$B:$B,$B6503)</f>
        <v>4305.1899999999996</v>
      </c>
      <c r="K6503" s="13">
        <v>0</v>
      </c>
      <c r="L6503" s="25">
        <v>0</v>
      </c>
      <c r="M6503" s="15">
        <v>590</v>
      </c>
      <c r="N6503" s="14">
        <v>29518.62</v>
      </c>
      <c r="O6503" s="16">
        <v>316</v>
      </c>
      <c r="P6503" s="16">
        <v>20125.13</v>
      </c>
      <c r="Q6503" s="16">
        <v>0</v>
      </c>
      <c r="R6503" s="16">
        <f>Q6503*16.876/100</f>
        <v>0</v>
      </c>
      <c r="S6503" s="17">
        <f t="shared" si="707"/>
        <v>0</v>
      </c>
      <c r="T6503" s="16">
        <v>0</v>
      </c>
      <c r="U6503" s="18">
        <f t="shared" si="708"/>
        <v>43.359000000000002</v>
      </c>
      <c r="V6503" s="18">
        <f t="shared" si="709"/>
        <v>241.9</v>
      </c>
      <c r="W6503" s="18">
        <f t="shared" si="710"/>
        <v>40.612591000000009</v>
      </c>
      <c r="X6503" s="27"/>
      <c r="Y6503" s="19">
        <f t="shared" si="711"/>
        <v>282.51259100000004</v>
      </c>
      <c r="Z6503" s="18">
        <f t="shared" si="712"/>
        <v>141.25200000000001</v>
      </c>
      <c r="AA6503" s="12">
        <v>371</v>
      </c>
      <c r="AB6503" s="12">
        <v>18506.830000000002</v>
      </c>
      <c r="AC6503" s="28">
        <f>+I6503+Y6503-Z6503</f>
        <v>280.40059100000002</v>
      </c>
      <c r="AD6503" s="20">
        <f t="shared" si="713"/>
        <v>0</v>
      </c>
      <c r="AE6503">
        <v>0</v>
      </c>
    </row>
    <row r="6504" spans="1:31" x14ac:dyDescent="0.25">
      <c r="A6504" s="9">
        <v>45322</v>
      </c>
      <c r="B6504" s="10" t="s">
        <v>238</v>
      </c>
      <c r="C6504" s="10" t="s">
        <v>213</v>
      </c>
      <c r="D6504" s="10" t="s">
        <v>40</v>
      </c>
      <c r="E6504" s="10" t="s">
        <v>30</v>
      </c>
      <c r="F6504" s="10">
        <v>410</v>
      </c>
      <c r="G6504" s="10">
        <v>447</v>
      </c>
      <c r="H6504" s="11">
        <f>SUMIFS(AA:AA,$A:$A,EOMONTH($A6504,-1),$B:$B,$B6504)</f>
        <v>178</v>
      </c>
      <c r="I6504" s="63">
        <f>ROUND(SUMIFS(AC:AC,$A:$A,EOMONTH($A6504,-1),$B:$B,$B6504),2)</f>
        <v>83.01</v>
      </c>
      <c r="J6504" s="11">
        <f>SUMIFS(AB:AB,$A:$A,EOMONTH($A6504,-1),$B:$B,$B6504)</f>
        <v>7780.96</v>
      </c>
      <c r="K6504" s="13">
        <v>0</v>
      </c>
      <c r="L6504" s="25">
        <v>0</v>
      </c>
      <c r="M6504" s="15">
        <v>227</v>
      </c>
      <c r="N6504" s="14">
        <v>11255.14</v>
      </c>
      <c r="O6504" s="16">
        <v>125</v>
      </c>
      <c r="P6504" s="16">
        <v>8064.15</v>
      </c>
      <c r="Q6504" s="16">
        <v>0</v>
      </c>
      <c r="R6504" s="16">
        <f>Q6504*16.876/100</f>
        <v>0</v>
      </c>
      <c r="S6504" s="17">
        <f t="shared" si="707"/>
        <v>0</v>
      </c>
      <c r="T6504" s="16">
        <v>0</v>
      </c>
      <c r="U6504" s="18">
        <f t="shared" si="708"/>
        <v>79.566000000000003</v>
      </c>
      <c r="V6504" s="18">
        <f t="shared" si="709"/>
        <v>93.07</v>
      </c>
      <c r="W6504" s="18">
        <f t="shared" si="710"/>
        <v>15.6255223</v>
      </c>
      <c r="X6504" s="27"/>
      <c r="Y6504" s="19">
        <f t="shared" si="711"/>
        <v>108.69552229999999</v>
      </c>
      <c r="Z6504" s="18">
        <f t="shared" si="712"/>
        <v>55.875</v>
      </c>
      <c r="AA6504" s="12">
        <v>280</v>
      </c>
      <c r="AB6504" s="12">
        <v>13163.6</v>
      </c>
      <c r="AC6504" s="28">
        <f>+I6504+Y6504-Z6504</f>
        <v>135.83052229999998</v>
      </c>
      <c r="AD6504" s="20">
        <f t="shared" si="713"/>
        <v>0</v>
      </c>
      <c r="AE6504">
        <v>0</v>
      </c>
    </row>
    <row r="6505" spans="1:31" x14ac:dyDescent="0.25">
      <c r="A6505" s="9">
        <v>45322</v>
      </c>
      <c r="B6505" s="10" t="s">
        <v>239</v>
      </c>
      <c r="C6505" s="10" t="s">
        <v>213</v>
      </c>
      <c r="D6505" s="10" t="s">
        <v>40</v>
      </c>
      <c r="E6505" s="10" t="s">
        <v>30</v>
      </c>
      <c r="F6505" s="10">
        <v>410</v>
      </c>
      <c r="G6505" s="10">
        <v>447</v>
      </c>
      <c r="H6505" s="11">
        <f>SUMIFS(AA:AA,$A:$A,EOMONTH($A6505,-1),$B:$B,$B6505)</f>
        <v>230</v>
      </c>
      <c r="I6505" s="63">
        <f>ROUND(SUMIFS(AC:AC,$A:$A,EOMONTH($A6505,-1),$B:$B,$B6505),2)</f>
        <v>50.98</v>
      </c>
      <c r="J6505" s="11">
        <f>SUMIFS(AB:AB,$A:$A,EOMONTH($A6505,-1),$B:$B,$B6505)</f>
        <v>9369.81</v>
      </c>
      <c r="K6505" s="13">
        <v>0</v>
      </c>
      <c r="L6505" s="25">
        <v>0</v>
      </c>
      <c r="M6505" s="15">
        <v>335</v>
      </c>
      <c r="N6505" s="14">
        <v>15647.46</v>
      </c>
      <c r="O6505" s="16">
        <v>214</v>
      </c>
      <c r="P6505" s="16">
        <v>14278.32</v>
      </c>
      <c r="Q6505" s="16">
        <v>0</v>
      </c>
      <c r="R6505" s="16">
        <f>Q6505*16.876/100</f>
        <v>0</v>
      </c>
      <c r="S6505" s="17">
        <f t="shared" si="707"/>
        <v>0</v>
      </c>
      <c r="T6505" s="16">
        <v>0</v>
      </c>
      <c r="U6505" s="18">
        <f t="shared" si="708"/>
        <v>102.81</v>
      </c>
      <c r="V6505" s="18">
        <f t="shared" si="709"/>
        <v>137.35</v>
      </c>
      <c r="W6505" s="18">
        <f t="shared" si="710"/>
        <v>23.0596915</v>
      </c>
      <c r="X6505" s="27"/>
      <c r="Y6505" s="19">
        <f t="shared" si="711"/>
        <v>160.40969150000001</v>
      </c>
      <c r="Z6505" s="18">
        <f t="shared" si="712"/>
        <v>95.658000000000001</v>
      </c>
      <c r="AA6505" s="12">
        <v>351</v>
      </c>
      <c r="AB6505" s="12">
        <v>15941.26</v>
      </c>
      <c r="AC6505" s="28">
        <f>+I6505+Y6505-Z6505</f>
        <v>115.7316915</v>
      </c>
      <c r="AD6505" s="20">
        <f t="shared" si="713"/>
        <v>0</v>
      </c>
      <c r="AE6505">
        <v>0</v>
      </c>
    </row>
    <row r="6506" spans="1:31" x14ac:dyDescent="0.25">
      <c r="A6506" s="9">
        <v>45322</v>
      </c>
      <c r="B6506" s="10" t="s">
        <v>240</v>
      </c>
      <c r="C6506" s="10" t="s">
        <v>213</v>
      </c>
      <c r="D6506" s="10" t="s">
        <v>29</v>
      </c>
      <c r="E6506" s="10" t="s">
        <v>30</v>
      </c>
      <c r="F6506" s="10"/>
      <c r="G6506" s="10">
        <v>0</v>
      </c>
      <c r="H6506" s="11">
        <f>SUMIFS(AA:AA,$A:$A,EOMONTH($A6506,-1),$B:$B,$B6506)</f>
        <v>36</v>
      </c>
      <c r="I6506" s="63">
        <f>ROUND(SUMIFS(AC:AC,$A:$A,EOMONTH($A6506,-1),$B:$B,$B6506),2)</f>
        <v>1.63</v>
      </c>
      <c r="J6506" s="11">
        <f>SUMIFS(AB:AB,$A:$A,EOMONTH($A6506,-1),$B:$B,$B6506)</f>
        <v>1848.6</v>
      </c>
      <c r="K6506" s="13">
        <v>0</v>
      </c>
      <c r="L6506" s="25">
        <v>0</v>
      </c>
      <c r="M6506" s="15">
        <v>0</v>
      </c>
      <c r="N6506" s="14">
        <v>0</v>
      </c>
      <c r="O6506" s="16">
        <v>0</v>
      </c>
      <c r="P6506" s="16">
        <v>0</v>
      </c>
      <c r="Q6506" s="16">
        <v>0</v>
      </c>
      <c r="R6506" s="16">
        <f>Q6506*16.876/100</f>
        <v>0</v>
      </c>
      <c r="S6506" s="17">
        <f t="shared" si="707"/>
        <v>0</v>
      </c>
      <c r="T6506" s="16">
        <v>0</v>
      </c>
      <c r="U6506" s="18">
        <f t="shared" si="708"/>
        <v>0</v>
      </c>
      <c r="V6506" s="18">
        <f t="shared" si="709"/>
        <v>0</v>
      </c>
      <c r="W6506" s="18">
        <f t="shared" si="710"/>
        <v>0</v>
      </c>
      <c r="X6506" s="27"/>
      <c r="Y6506" s="19">
        <f t="shared" si="711"/>
        <v>0</v>
      </c>
      <c r="Z6506" s="18">
        <f t="shared" si="712"/>
        <v>0</v>
      </c>
      <c r="AA6506" s="12">
        <v>36</v>
      </c>
      <c r="AB6506" s="12">
        <v>1848.6</v>
      </c>
      <c r="AC6506" s="28">
        <f>+I6506+Y6506-Z6506</f>
        <v>1.63</v>
      </c>
      <c r="AD6506" s="20">
        <f t="shared" si="713"/>
        <v>0</v>
      </c>
      <c r="AE6506">
        <v>0</v>
      </c>
    </row>
    <row r="6507" spans="1:31" x14ac:dyDescent="0.25">
      <c r="A6507" s="9">
        <v>45322</v>
      </c>
      <c r="B6507" s="10" t="s">
        <v>241</v>
      </c>
      <c r="C6507" s="10" t="s">
        <v>213</v>
      </c>
      <c r="D6507" s="10" t="s">
        <v>40</v>
      </c>
      <c r="E6507" s="10" t="s">
        <v>30</v>
      </c>
      <c r="F6507" s="10">
        <v>450</v>
      </c>
      <c r="G6507" s="10">
        <v>490</v>
      </c>
      <c r="H6507" s="11">
        <f>SUMIFS(AA:AA,$A:$A,EOMONTH($A6507,-1),$B:$B,$B6507)</f>
        <v>1426</v>
      </c>
      <c r="I6507" s="63">
        <f>ROUND(SUMIFS(AC:AC,$A:$A,EOMONTH($A6507,-1),$B:$B,$B6507),2)</f>
        <v>706.03</v>
      </c>
      <c r="J6507" s="11">
        <f>SUMIFS(AB:AB,$A:$A,EOMONTH($A6507,-1),$B:$B,$B6507)</f>
        <v>67181.600000000006</v>
      </c>
      <c r="K6507" s="13">
        <v>0</v>
      </c>
      <c r="L6507" s="25">
        <v>0</v>
      </c>
      <c r="M6507" s="15">
        <v>1835</v>
      </c>
      <c r="N6507" s="14">
        <v>87691.48</v>
      </c>
      <c r="O6507" s="16">
        <v>1575</v>
      </c>
      <c r="P6507" s="16">
        <v>117816.28</v>
      </c>
      <c r="Q6507" s="16">
        <v>0</v>
      </c>
      <c r="R6507" s="16">
        <f>Q6507*16.876/100</f>
        <v>0</v>
      </c>
      <c r="S6507" s="17">
        <f t="shared" si="707"/>
        <v>0</v>
      </c>
      <c r="T6507" s="16">
        <v>0</v>
      </c>
      <c r="U6507" s="18">
        <f t="shared" si="708"/>
        <v>698.74</v>
      </c>
      <c r="V6507" s="18">
        <f t="shared" si="709"/>
        <v>825.75</v>
      </c>
      <c r="W6507" s="18">
        <f t="shared" si="710"/>
        <v>138.63516749999999</v>
      </c>
      <c r="X6507" s="27"/>
      <c r="Y6507" s="19">
        <f t="shared" si="711"/>
        <v>964.38516749999997</v>
      </c>
      <c r="Z6507" s="18">
        <f t="shared" si="712"/>
        <v>771.75</v>
      </c>
      <c r="AA6507" s="12">
        <v>1686</v>
      </c>
      <c r="AB6507" s="12">
        <v>80517.14</v>
      </c>
      <c r="AC6507" s="28">
        <f>+I6507+Y6507-Z6507</f>
        <v>898.66516749999982</v>
      </c>
      <c r="AD6507" s="20">
        <f t="shared" si="713"/>
        <v>0</v>
      </c>
      <c r="AE6507">
        <v>0</v>
      </c>
    </row>
    <row r="6508" spans="1:31" x14ac:dyDescent="0.25">
      <c r="A6508" s="9">
        <v>45322</v>
      </c>
      <c r="B6508" s="10" t="s">
        <v>242</v>
      </c>
      <c r="C6508" s="10" t="s">
        <v>213</v>
      </c>
      <c r="D6508" s="10" t="s">
        <v>40</v>
      </c>
      <c r="E6508" s="10" t="s">
        <v>30</v>
      </c>
      <c r="F6508" s="10">
        <v>450</v>
      </c>
      <c r="G6508" s="10">
        <v>490</v>
      </c>
      <c r="H6508" s="11">
        <f>SUMIFS(AA:AA,$A:$A,EOMONTH($A6508,-1),$B:$B,$B6508)</f>
        <v>324</v>
      </c>
      <c r="I6508" s="63">
        <f>ROUND(SUMIFS(AC:AC,$A:$A,EOMONTH($A6508,-1),$B:$B,$B6508),2)</f>
        <v>13.75</v>
      </c>
      <c r="J6508" s="11">
        <f>SUMIFS(AB:AB,$A:$A,EOMONTH($A6508,-1),$B:$B,$B6508)</f>
        <v>14608.06</v>
      </c>
      <c r="K6508" s="13">
        <v>0</v>
      </c>
      <c r="L6508" s="25">
        <v>0</v>
      </c>
      <c r="M6508" s="15">
        <v>0</v>
      </c>
      <c r="N6508" s="14">
        <v>0</v>
      </c>
      <c r="O6508" s="16">
        <v>400</v>
      </c>
      <c r="P6508" s="16">
        <v>29750</v>
      </c>
      <c r="Q6508" s="16">
        <v>0</v>
      </c>
      <c r="R6508" s="16">
        <f>Q6508*16.876/100</f>
        <v>0</v>
      </c>
      <c r="S6508" s="17">
        <f t="shared" si="707"/>
        <v>0</v>
      </c>
      <c r="T6508" s="16">
        <v>0</v>
      </c>
      <c r="U6508" s="18">
        <f t="shared" si="708"/>
        <v>158.76</v>
      </c>
      <c r="V6508" s="18">
        <f t="shared" si="709"/>
        <v>0</v>
      </c>
      <c r="W6508" s="18">
        <f t="shared" si="710"/>
        <v>0</v>
      </c>
      <c r="X6508" s="27"/>
      <c r="Y6508" s="19">
        <f t="shared" si="711"/>
        <v>0</v>
      </c>
      <c r="Z6508" s="18">
        <f t="shared" si="712"/>
        <v>196</v>
      </c>
      <c r="AA6508" s="12">
        <v>-76</v>
      </c>
      <c r="AB6508" s="12">
        <v>-3583.57</v>
      </c>
      <c r="AC6508" s="28">
        <f>+I6508+Y6508-Z6508</f>
        <v>-182.25</v>
      </c>
      <c r="AD6508" s="20">
        <f t="shared" si="713"/>
        <v>190</v>
      </c>
      <c r="AE6508">
        <v>190</v>
      </c>
    </row>
    <row r="6509" spans="1:31" x14ac:dyDescent="0.25">
      <c r="A6509" s="9">
        <v>45322</v>
      </c>
      <c r="B6509" s="10" t="s">
        <v>243</v>
      </c>
      <c r="C6509" s="10" t="s">
        <v>213</v>
      </c>
      <c r="D6509" s="10" t="s">
        <v>40</v>
      </c>
      <c r="E6509" s="10" t="s">
        <v>30</v>
      </c>
      <c r="F6509" s="10">
        <v>450</v>
      </c>
      <c r="G6509" s="10">
        <v>490</v>
      </c>
      <c r="H6509" s="11">
        <f>SUMIFS(AA:AA,$A:$A,EOMONTH($A6509,-1),$B:$B,$B6509)</f>
        <v>411</v>
      </c>
      <c r="I6509" s="63">
        <f>ROUND(SUMIFS(AC:AC,$A:$A,EOMONTH($A6509,-1),$B:$B,$B6509),2)</f>
        <v>116.86</v>
      </c>
      <c r="J6509" s="11">
        <f>SUMIFS(AB:AB,$A:$A,EOMONTH($A6509,-1),$B:$B,$B6509)</f>
        <v>19383.830000000002</v>
      </c>
      <c r="K6509" s="13">
        <v>0</v>
      </c>
      <c r="L6509" s="25">
        <v>0</v>
      </c>
      <c r="M6509" s="15">
        <v>890</v>
      </c>
      <c r="N6509" s="14">
        <v>43033.67</v>
      </c>
      <c r="O6509" s="16">
        <v>685</v>
      </c>
      <c r="P6509" s="16">
        <v>51367.1</v>
      </c>
      <c r="Q6509" s="16">
        <v>0</v>
      </c>
      <c r="R6509" s="16">
        <f>Q6509*16.876/100</f>
        <v>0</v>
      </c>
      <c r="S6509" s="17">
        <f t="shared" si="707"/>
        <v>0</v>
      </c>
      <c r="T6509" s="16">
        <v>0</v>
      </c>
      <c r="U6509" s="18">
        <f t="shared" si="708"/>
        <v>201.39</v>
      </c>
      <c r="V6509" s="18">
        <f t="shared" si="709"/>
        <v>400.5</v>
      </c>
      <c r="W6509" s="18">
        <f t="shared" si="710"/>
        <v>67.239945000000006</v>
      </c>
      <c r="X6509" s="27"/>
      <c r="Y6509" s="19">
        <f t="shared" si="711"/>
        <v>467.73994500000003</v>
      </c>
      <c r="Z6509" s="18">
        <f t="shared" si="712"/>
        <v>335.65</v>
      </c>
      <c r="AA6509" s="12">
        <v>616</v>
      </c>
      <c r="AB6509" s="12">
        <v>29785.1</v>
      </c>
      <c r="AC6509" s="28">
        <f>+I6509+Y6509-Z6509</f>
        <v>248.94994500000007</v>
      </c>
      <c r="AD6509" s="20">
        <f t="shared" si="713"/>
        <v>0</v>
      </c>
      <c r="AE6509">
        <v>0</v>
      </c>
    </row>
    <row r="6510" spans="1:31" x14ac:dyDescent="0.25">
      <c r="A6510" s="9">
        <v>45322</v>
      </c>
      <c r="B6510" s="10" t="s">
        <v>779</v>
      </c>
      <c r="C6510" s="10" t="s">
        <v>213</v>
      </c>
      <c r="D6510" s="10" t="s">
        <v>29</v>
      </c>
      <c r="E6510" s="10" t="s">
        <v>30</v>
      </c>
      <c r="F6510" s="10"/>
      <c r="G6510" s="10">
        <v>0</v>
      </c>
      <c r="H6510" s="11">
        <f>SUMIFS(AA:AA,$A:$A,EOMONTH($A6510,-1),$B:$B,$B6510)</f>
        <v>31</v>
      </c>
      <c r="I6510" s="63">
        <f>ROUND(SUMIFS(AC:AC,$A:$A,EOMONTH($A6510,-1),$B:$B,$B6510),2)</f>
        <v>0</v>
      </c>
      <c r="J6510" s="11">
        <f>SUMIFS(AB:AB,$A:$A,EOMONTH($A6510,-1),$B:$B,$B6510)</f>
        <v>1972.71</v>
      </c>
      <c r="K6510" s="13">
        <v>0</v>
      </c>
      <c r="L6510" s="25">
        <v>0</v>
      </c>
      <c r="M6510" s="15">
        <v>0</v>
      </c>
      <c r="N6510" s="14">
        <v>0</v>
      </c>
      <c r="O6510" s="16">
        <v>0</v>
      </c>
      <c r="P6510" s="16">
        <v>0</v>
      </c>
      <c r="Q6510" s="16">
        <v>0</v>
      </c>
      <c r="R6510" s="16">
        <f>Q6510*16.876/100</f>
        <v>0</v>
      </c>
      <c r="S6510" s="17">
        <f t="shared" si="707"/>
        <v>0</v>
      </c>
      <c r="T6510" s="16">
        <v>0</v>
      </c>
      <c r="U6510" s="18">
        <f t="shared" si="708"/>
        <v>0</v>
      </c>
      <c r="V6510" s="18">
        <f t="shared" si="709"/>
        <v>0</v>
      </c>
      <c r="W6510" s="18">
        <f t="shared" si="710"/>
        <v>0</v>
      </c>
      <c r="X6510" s="27"/>
      <c r="Y6510" s="19">
        <f t="shared" si="711"/>
        <v>0</v>
      </c>
      <c r="Z6510" s="18">
        <f t="shared" si="712"/>
        <v>0</v>
      </c>
      <c r="AA6510" s="12">
        <v>31</v>
      </c>
      <c r="AB6510" s="12">
        <v>1972.71</v>
      </c>
      <c r="AC6510" s="28">
        <f>+I6510+Y6510-Z6510</f>
        <v>0</v>
      </c>
      <c r="AD6510" s="20">
        <f t="shared" si="713"/>
        <v>0</v>
      </c>
      <c r="AE6510">
        <v>0</v>
      </c>
    </row>
    <row r="6511" spans="1:31" x14ac:dyDescent="0.25">
      <c r="A6511" s="9">
        <v>45322</v>
      </c>
      <c r="B6511" s="10" t="s">
        <v>244</v>
      </c>
      <c r="C6511" s="10" t="s">
        <v>213</v>
      </c>
      <c r="D6511" s="10" t="s">
        <v>40</v>
      </c>
      <c r="E6511" s="10" t="s">
        <v>30</v>
      </c>
      <c r="F6511" s="10">
        <v>620</v>
      </c>
      <c r="G6511" s="10">
        <v>676</v>
      </c>
      <c r="H6511" s="11">
        <f>SUMIFS(AA:AA,$A:$A,EOMONTH($A6511,-1),$B:$B,$B6511)</f>
        <v>1732</v>
      </c>
      <c r="I6511" s="63">
        <f>ROUND(SUMIFS(AC:AC,$A:$A,EOMONTH($A6511,-1),$B:$B,$B6511),2)</f>
        <v>1204.42</v>
      </c>
      <c r="J6511" s="11">
        <f>SUMIFS(AB:AB,$A:$A,EOMONTH($A6511,-1),$B:$B,$B6511)</f>
        <v>112728.13</v>
      </c>
      <c r="K6511" s="13">
        <v>0</v>
      </c>
      <c r="L6511" s="25">
        <v>0</v>
      </c>
      <c r="M6511" s="15">
        <v>718</v>
      </c>
      <c r="N6511" s="14">
        <v>47647.37</v>
      </c>
      <c r="O6511" s="16">
        <v>1350</v>
      </c>
      <c r="P6511" s="16">
        <v>124140.5</v>
      </c>
      <c r="Q6511" s="16">
        <v>0</v>
      </c>
      <c r="R6511" s="16">
        <f>Q6511*16.876/100</f>
        <v>0</v>
      </c>
      <c r="S6511" s="17">
        <f t="shared" si="707"/>
        <v>0</v>
      </c>
      <c r="T6511" s="16">
        <v>0</v>
      </c>
      <c r="U6511" s="18">
        <f t="shared" si="708"/>
        <v>1170.8320000000001</v>
      </c>
      <c r="V6511" s="18">
        <f t="shared" si="709"/>
        <v>445.16</v>
      </c>
      <c r="W6511" s="18">
        <f t="shared" si="710"/>
        <v>74.737912400000013</v>
      </c>
      <c r="X6511" s="27"/>
      <c r="Y6511" s="19">
        <f t="shared" si="711"/>
        <v>519.8979124</v>
      </c>
      <c r="Z6511" s="18">
        <f t="shared" si="712"/>
        <v>912.6</v>
      </c>
      <c r="AA6511" s="12">
        <v>1100</v>
      </c>
      <c r="AB6511" s="12">
        <v>72433.710000000006</v>
      </c>
      <c r="AC6511" s="28">
        <f>+I6511+Y6511-Z6511</f>
        <v>811.71791240000005</v>
      </c>
      <c r="AD6511" s="20">
        <f t="shared" si="713"/>
        <v>0</v>
      </c>
      <c r="AE6511">
        <v>0</v>
      </c>
    </row>
    <row r="6512" spans="1:31" x14ac:dyDescent="0.25">
      <c r="A6512" s="9">
        <v>45322</v>
      </c>
      <c r="B6512" s="10" t="s">
        <v>245</v>
      </c>
      <c r="C6512" s="10" t="s">
        <v>213</v>
      </c>
      <c r="D6512" s="10" t="s">
        <v>40</v>
      </c>
      <c r="E6512" s="10" t="s">
        <v>30</v>
      </c>
      <c r="F6512" s="10">
        <v>620</v>
      </c>
      <c r="G6512" s="10">
        <v>676</v>
      </c>
      <c r="H6512" s="11">
        <f>SUMIFS(AA:AA,$A:$A,EOMONTH($A6512,-1),$B:$B,$B6512)</f>
        <v>1348</v>
      </c>
      <c r="I6512" s="63">
        <f>ROUND(SUMIFS(AC:AC,$A:$A,EOMONTH($A6512,-1),$B:$B,$B6512),2)</f>
        <v>697.25</v>
      </c>
      <c r="J6512" s="11">
        <f>SUMIFS(AB:AB,$A:$A,EOMONTH($A6512,-1),$B:$B,$B6512)</f>
        <v>86119.95</v>
      </c>
      <c r="K6512" s="13">
        <v>0</v>
      </c>
      <c r="L6512" s="25">
        <v>0</v>
      </c>
      <c r="M6512" s="15">
        <v>1265</v>
      </c>
      <c r="N6512" s="14">
        <v>83274.3</v>
      </c>
      <c r="O6512" s="16">
        <v>1350</v>
      </c>
      <c r="P6512" s="16">
        <v>121269.25</v>
      </c>
      <c r="Q6512" s="16">
        <v>0</v>
      </c>
      <c r="R6512" s="16">
        <f>Q6512*16.876/100</f>
        <v>0</v>
      </c>
      <c r="S6512" s="17">
        <f t="shared" si="707"/>
        <v>0</v>
      </c>
      <c r="T6512" s="16">
        <v>0</v>
      </c>
      <c r="U6512" s="18">
        <f t="shared" si="708"/>
        <v>911.24800000000005</v>
      </c>
      <c r="V6512" s="18">
        <f t="shared" si="709"/>
        <v>784.3</v>
      </c>
      <c r="W6512" s="18">
        <f t="shared" si="710"/>
        <v>131.67612700000001</v>
      </c>
      <c r="X6512" s="27"/>
      <c r="Y6512" s="19">
        <f t="shared" si="711"/>
        <v>915.97612699999991</v>
      </c>
      <c r="Z6512" s="18">
        <f t="shared" si="712"/>
        <v>912.6</v>
      </c>
      <c r="AA6512" s="12">
        <v>1263</v>
      </c>
      <c r="AB6512" s="12">
        <v>82810.649999999994</v>
      </c>
      <c r="AC6512" s="28">
        <f>+I6512+Y6512-Z6512</f>
        <v>700.62612699999988</v>
      </c>
      <c r="AD6512" s="20">
        <f t="shared" si="713"/>
        <v>0</v>
      </c>
      <c r="AE6512">
        <v>0</v>
      </c>
    </row>
    <row r="6513" spans="1:31" x14ac:dyDescent="0.25">
      <c r="A6513" s="9">
        <v>45322</v>
      </c>
      <c r="B6513" s="10" t="s">
        <v>246</v>
      </c>
      <c r="C6513" s="10" t="s">
        <v>213</v>
      </c>
      <c r="D6513" s="10" t="s">
        <v>40</v>
      </c>
      <c r="E6513" s="10" t="s">
        <v>30</v>
      </c>
      <c r="F6513" s="10">
        <v>620</v>
      </c>
      <c r="G6513" s="10">
        <v>676</v>
      </c>
      <c r="H6513" s="11">
        <f>SUMIFS(AA:AA,$A:$A,EOMONTH($A6513,-1),$B:$B,$B6513)</f>
        <v>1378</v>
      </c>
      <c r="I6513" s="63">
        <f>ROUND(SUMIFS(AC:AC,$A:$A,EOMONTH($A6513,-1),$B:$B,$B6513),2)</f>
        <v>801.85</v>
      </c>
      <c r="J6513" s="11">
        <f>SUMIFS(AB:AB,$A:$A,EOMONTH($A6513,-1),$B:$B,$B6513)</f>
        <v>84343.51</v>
      </c>
      <c r="K6513" s="13">
        <v>0</v>
      </c>
      <c r="L6513" s="25">
        <v>0</v>
      </c>
      <c r="M6513" s="15">
        <v>451</v>
      </c>
      <c r="N6513" s="14">
        <v>29748.86</v>
      </c>
      <c r="O6513" s="16">
        <v>500</v>
      </c>
      <c r="P6513" s="16">
        <v>46627.5</v>
      </c>
      <c r="Q6513" s="16">
        <v>0</v>
      </c>
      <c r="R6513" s="16">
        <f>Q6513*16.876/100</f>
        <v>0</v>
      </c>
      <c r="S6513" s="17">
        <f t="shared" si="707"/>
        <v>0</v>
      </c>
      <c r="T6513" s="16">
        <v>0</v>
      </c>
      <c r="U6513" s="18">
        <f t="shared" si="708"/>
        <v>931.52800000000002</v>
      </c>
      <c r="V6513" s="18">
        <f t="shared" si="709"/>
        <v>279.62</v>
      </c>
      <c r="W6513" s="18">
        <f t="shared" si="710"/>
        <v>46.945401800000006</v>
      </c>
      <c r="X6513" s="27"/>
      <c r="Y6513" s="19">
        <f t="shared" si="711"/>
        <v>326.56540180000002</v>
      </c>
      <c r="Z6513" s="18">
        <f t="shared" si="712"/>
        <v>338</v>
      </c>
      <c r="AA6513" s="12">
        <v>1329</v>
      </c>
      <c r="AB6513" s="12">
        <v>83534.52</v>
      </c>
      <c r="AC6513" s="28">
        <f>+I6513+Y6513-Z6513</f>
        <v>790.41540179999993</v>
      </c>
      <c r="AD6513" s="20">
        <f t="shared" si="713"/>
        <v>0</v>
      </c>
      <c r="AE6513">
        <v>0</v>
      </c>
    </row>
    <row r="6514" spans="1:31" x14ac:dyDescent="0.25">
      <c r="A6514" s="9">
        <v>45322</v>
      </c>
      <c r="B6514" s="10" t="s">
        <v>247</v>
      </c>
      <c r="C6514" s="10" t="s">
        <v>213</v>
      </c>
      <c r="D6514" s="10" t="s">
        <v>40</v>
      </c>
      <c r="E6514" s="10" t="s">
        <v>30</v>
      </c>
      <c r="F6514" s="10">
        <v>585</v>
      </c>
      <c r="G6514" s="10">
        <v>638</v>
      </c>
      <c r="H6514" s="11">
        <f>SUMIFS(AA:AA,$A:$A,EOMONTH($A6514,-1),$B:$B,$B6514)</f>
        <v>1777</v>
      </c>
      <c r="I6514" s="63">
        <f>ROUND(SUMIFS(AC:AC,$A:$A,EOMONTH($A6514,-1),$B:$B,$B6514),2)</f>
        <v>270.25</v>
      </c>
      <c r="J6514" s="11">
        <f>SUMIFS(AB:AB,$A:$A,EOMONTH($A6514,-1),$B:$B,$B6514)</f>
        <v>115664.92</v>
      </c>
      <c r="K6514" s="13">
        <v>0</v>
      </c>
      <c r="L6514" s="25">
        <v>0</v>
      </c>
      <c r="M6514" s="15">
        <v>1910</v>
      </c>
      <c r="N6514" s="14">
        <v>129012.91</v>
      </c>
      <c r="O6514" s="16">
        <v>1975</v>
      </c>
      <c r="P6514" s="16">
        <v>175220</v>
      </c>
      <c r="Q6514" s="16">
        <v>0</v>
      </c>
      <c r="R6514" s="16">
        <f>Q6514*16.876/100</f>
        <v>0</v>
      </c>
      <c r="S6514" s="17">
        <f t="shared" si="707"/>
        <v>0</v>
      </c>
      <c r="T6514" s="16">
        <v>0</v>
      </c>
      <c r="U6514" s="18">
        <f t="shared" si="708"/>
        <v>1133.7260000000001</v>
      </c>
      <c r="V6514" s="18">
        <f t="shared" si="709"/>
        <v>1117.3499999999999</v>
      </c>
      <c r="W6514" s="18">
        <f t="shared" si="710"/>
        <v>187.59189149999997</v>
      </c>
      <c r="X6514" s="27"/>
      <c r="Y6514" s="19">
        <f t="shared" si="711"/>
        <v>1304.9418914999999</v>
      </c>
      <c r="Z6514" s="18">
        <f t="shared" si="712"/>
        <v>1260.05</v>
      </c>
      <c r="AA6514" s="12">
        <v>1712</v>
      </c>
      <c r="AB6514" s="12">
        <v>115425.66</v>
      </c>
      <c r="AC6514" s="28">
        <f>+I6514+Y6514-Z6514</f>
        <v>315.14189149999993</v>
      </c>
      <c r="AD6514" s="20">
        <f t="shared" si="713"/>
        <v>0</v>
      </c>
      <c r="AE6514">
        <v>0</v>
      </c>
    </row>
    <row r="6515" spans="1:31" x14ac:dyDescent="0.25">
      <c r="A6515" s="9">
        <v>45322</v>
      </c>
      <c r="B6515" s="10" t="s">
        <v>248</v>
      </c>
      <c r="C6515" s="10" t="s">
        <v>213</v>
      </c>
      <c r="D6515" s="10" t="s">
        <v>40</v>
      </c>
      <c r="E6515" s="10" t="s">
        <v>30</v>
      </c>
      <c r="F6515" s="10">
        <v>585</v>
      </c>
      <c r="G6515" s="10">
        <v>638</v>
      </c>
      <c r="H6515" s="11">
        <f>SUMIFS(AA:AA,$A:$A,EOMONTH($A6515,-1),$B:$B,$B6515)</f>
        <v>32</v>
      </c>
      <c r="I6515" s="63">
        <f>ROUND(SUMIFS(AC:AC,$A:$A,EOMONTH($A6515,-1),$B:$B,$B6515),2)</f>
        <v>-104.2</v>
      </c>
      <c r="J6515" s="11">
        <f>SUMIFS(AB:AB,$A:$A,EOMONTH($A6515,-1),$B:$B,$B6515)</f>
        <v>1595.84</v>
      </c>
      <c r="K6515" s="13">
        <v>0</v>
      </c>
      <c r="L6515" s="25">
        <v>0</v>
      </c>
      <c r="M6515" s="15">
        <v>0</v>
      </c>
      <c r="N6515" s="14">
        <v>0</v>
      </c>
      <c r="O6515" s="16">
        <v>-1</v>
      </c>
      <c r="P6515" s="16">
        <v>-90.75</v>
      </c>
      <c r="Q6515" s="16">
        <v>0</v>
      </c>
      <c r="R6515" s="16">
        <f>Q6515*16.876/100</f>
        <v>0</v>
      </c>
      <c r="S6515" s="17">
        <f t="shared" si="707"/>
        <v>0</v>
      </c>
      <c r="T6515" s="16">
        <v>0</v>
      </c>
      <c r="U6515" s="18">
        <f t="shared" si="708"/>
        <v>20.416</v>
      </c>
      <c r="V6515" s="18">
        <f t="shared" si="709"/>
        <v>0</v>
      </c>
      <c r="W6515" s="18">
        <f t="shared" si="710"/>
        <v>0</v>
      </c>
      <c r="X6515" s="27"/>
      <c r="Y6515" s="19">
        <f t="shared" si="711"/>
        <v>0</v>
      </c>
      <c r="Z6515" s="18">
        <f t="shared" si="712"/>
        <v>-0.63800000000000001</v>
      </c>
      <c r="AA6515" s="12">
        <v>33</v>
      </c>
      <c r="AB6515" s="12">
        <v>1645.71</v>
      </c>
      <c r="AC6515" s="28">
        <f>+I6515+Y6515-Z6515</f>
        <v>-103.562</v>
      </c>
      <c r="AD6515" s="20">
        <f t="shared" si="713"/>
        <v>110</v>
      </c>
      <c r="AE6515">
        <v>120</v>
      </c>
    </row>
    <row r="6516" spans="1:31" x14ac:dyDescent="0.25">
      <c r="A6516" s="9">
        <v>45322</v>
      </c>
      <c r="B6516" s="10" t="s">
        <v>249</v>
      </c>
      <c r="C6516" s="10" t="s">
        <v>213</v>
      </c>
      <c r="D6516" s="10" t="s">
        <v>40</v>
      </c>
      <c r="E6516" s="10" t="s">
        <v>30</v>
      </c>
      <c r="F6516" s="10">
        <v>585</v>
      </c>
      <c r="G6516" s="10">
        <v>638</v>
      </c>
      <c r="H6516" s="11">
        <f>SUMIFS(AA:AA,$A:$A,EOMONTH($A6516,-1),$B:$B,$B6516)</f>
        <v>-3</v>
      </c>
      <c r="I6516" s="63">
        <f>ROUND(SUMIFS(AC:AC,$A:$A,EOMONTH($A6516,-1),$B:$B,$B6516),2)</f>
        <v>-8.75</v>
      </c>
      <c r="J6516" s="11">
        <f>SUMIFS(AB:AB,$A:$A,EOMONTH($A6516,-1),$B:$B,$B6516)</f>
        <v>-193.75</v>
      </c>
      <c r="K6516" s="13">
        <v>0</v>
      </c>
      <c r="L6516" s="25">
        <v>0</v>
      </c>
      <c r="M6516" s="15">
        <v>0</v>
      </c>
      <c r="N6516" s="14">
        <v>0</v>
      </c>
      <c r="O6516" s="16">
        <v>-1</v>
      </c>
      <c r="P6516" s="16">
        <v>-90.75</v>
      </c>
      <c r="Q6516" s="16">
        <v>0</v>
      </c>
      <c r="R6516" s="16">
        <f>Q6516*16.876/100</f>
        <v>0</v>
      </c>
      <c r="S6516" s="17">
        <f t="shared" si="707"/>
        <v>0</v>
      </c>
      <c r="T6516" s="16">
        <v>0</v>
      </c>
      <c r="U6516" s="18">
        <f t="shared" si="708"/>
        <v>-1.9139999999999999</v>
      </c>
      <c r="V6516" s="18">
        <f t="shared" si="709"/>
        <v>0</v>
      </c>
      <c r="W6516" s="18">
        <f t="shared" si="710"/>
        <v>0</v>
      </c>
      <c r="X6516" s="27"/>
      <c r="Y6516" s="19">
        <f t="shared" si="711"/>
        <v>0</v>
      </c>
      <c r="Z6516" s="18">
        <f t="shared" si="712"/>
        <v>-0.63800000000000001</v>
      </c>
      <c r="AA6516" s="12">
        <v>-2</v>
      </c>
      <c r="AB6516" s="12">
        <v>-103</v>
      </c>
      <c r="AC6516" s="28">
        <f>+I6516+Y6516-Z6516</f>
        <v>-8.1120000000000001</v>
      </c>
      <c r="AD6516" s="20">
        <f t="shared" si="713"/>
        <v>10</v>
      </c>
      <c r="AE6516">
        <v>110</v>
      </c>
    </row>
    <row r="6517" spans="1:31" x14ac:dyDescent="0.25">
      <c r="A6517" s="9">
        <v>45322</v>
      </c>
      <c r="B6517" s="10" t="s">
        <v>250</v>
      </c>
      <c r="C6517" s="10" t="s">
        <v>213</v>
      </c>
      <c r="D6517" s="10" t="s">
        <v>40</v>
      </c>
      <c r="E6517" s="10" t="s">
        <v>30</v>
      </c>
      <c r="F6517" s="10">
        <v>585</v>
      </c>
      <c r="G6517" s="10">
        <v>638</v>
      </c>
      <c r="H6517" s="11">
        <f>SUMIFS(AA:AA,$A:$A,EOMONTH($A6517,-1),$B:$B,$B6517)</f>
        <v>673</v>
      </c>
      <c r="I6517" s="63">
        <f>ROUND(SUMIFS(AC:AC,$A:$A,EOMONTH($A6517,-1),$B:$B,$B6517),2)</f>
        <v>-146.16</v>
      </c>
      <c r="J6517" s="11">
        <f>SUMIFS(AB:AB,$A:$A,EOMONTH($A6517,-1),$B:$B,$B6517)</f>
        <v>40370.410000000003</v>
      </c>
      <c r="K6517" s="13">
        <v>0</v>
      </c>
      <c r="L6517" s="25">
        <v>0</v>
      </c>
      <c r="M6517" s="15">
        <v>315</v>
      </c>
      <c r="N6517" s="14">
        <v>21096.89</v>
      </c>
      <c r="O6517" s="16">
        <v>440</v>
      </c>
      <c r="P6517" s="16">
        <v>39209.1</v>
      </c>
      <c r="Q6517" s="16">
        <v>0</v>
      </c>
      <c r="R6517" s="16">
        <f>Q6517*16.876/100</f>
        <v>0</v>
      </c>
      <c r="S6517" s="17">
        <f t="shared" si="707"/>
        <v>0</v>
      </c>
      <c r="T6517" s="16">
        <v>0</v>
      </c>
      <c r="U6517" s="18">
        <f t="shared" si="708"/>
        <v>429.37400000000002</v>
      </c>
      <c r="V6517" s="18">
        <f t="shared" si="709"/>
        <v>184.27500000000001</v>
      </c>
      <c r="W6517" s="18">
        <f t="shared" si="710"/>
        <v>30.937929750000002</v>
      </c>
      <c r="X6517" s="27"/>
      <c r="Y6517" s="19">
        <f t="shared" si="711"/>
        <v>215.21292975</v>
      </c>
      <c r="Z6517" s="18">
        <f t="shared" si="712"/>
        <v>280.72000000000003</v>
      </c>
      <c r="AA6517" s="12">
        <v>548</v>
      </c>
      <c r="AB6517" s="12">
        <v>34733.85</v>
      </c>
      <c r="AC6517" s="28">
        <f>+I6517+Y6517-Z6517</f>
        <v>-211.66707025000002</v>
      </c>
      <c r="AD6517" s="20">
        <f t="shared" si="713"/>
        <v>220</v>
      </c>
      <c r="AE6517">
        <v>0</v>
      </c>
    </row>
    <row r="6518" spans="1:31" x14ac:dyDescent="0.25">
      <c r="A6518" s="9">
        <v>45322</v>
      </c>
      <c r="B6518" s="10" t="s">
        <v>251</v>
      </c>
      <c r="C6518" s="10" t="s">
        <v>213</v>
      </c>
      <c r="D6518" s="10" t="s">
        <v>40</v>
      </c>
      <c r="E6518" s="10" t="s">
        <v>30</v>
      </c>
      <c r="F6518" s="10">
        <v>585</v>
      </c>
      <c r="G6518" s="10">
        <v>638</v>
      </c>
      <c r="H6518" s="11">
        <f>SUMIFS(AA:AA,$A:$A,EOMONTH($A6518,-1),$B:$B,$B6518)</f>
        <v>1533</v>
      </c>
      <c r="I6518" s="63">
        <f>ROUND(SUMIFS(AC:AC,$A:$A,EOMONTH($A6518,-1),$B:$B,$B6518),2)</f>
        <v>788.42</v>
      </c>
      <c r="J6518" s="11">
        <f>SUMIFS(AB:AB,$A:$A,EOMONTH($A6518,-1),$B:$B,$B6518)</f>
        <v>99590.7</v>
      </c>
      <c r="K6518" s="13">
        <v>0</v>
      </c>
      <c r="L6518" s="25">
        <v>0</v>
      </c>
      <c r="M6518" s="15">
        <v>0</v>
      </c>
      <c r="N6518" s="14">
        <v>0</v>
      </c>
      <c r="O6518" s="16">
        <v>460</v>
      </c>
      <c r="P6518" s="16">
        <v>41441.949999999997</v>
      </c>
      <c r="Q6518" s="16">
        <v>0</v>
      </c>
      <c r="R6518" s="16">
        <f>Q6518*16.876/100</f>
        <v>0</v>
      </c>
      <c r="S6518" s="17">
        <f t="shared" si="707"/>
        <v>0</v>
      </c>
      <c r="T6518" s="16">
        <v>0</v>
      </c>
      <c r="U6518" s="18">
        <f t="shared" si="708"/>
        <v>978.05399999999997</v>
      </c>
      <c r="V6518" s="18">
        <f t="shared" si="709"/>
        <v>0</v>
      </c>
      <c r="W6518" s="18">
        <f t="shared" si="710"/>
        <v>0</v>
      </c>
      <c r="X6518" s="27"/>
      <c r="Y6518" s="19">
        <f t="shared" si="711"/>
        <v>0</v>
      </c>
      <c r="Z6518" s="18">
        <f t="shared" si="712"/>
        <v>293.48</v>
      </c>
      <c r="AA6518" s="12">
        <v>1073</v>
      </c>
      <c r="AB6518" s="12">
        <v>69708.28</v>
      </c>
      <c r="AC6518" s="28">
        <f>+I6518+Y6518-Z6518</f>
        <v>494.93999999999994</v>
      </c>
      <c r="AD6518" s="20">
        <f t="shared" si="713"/>
        <v>0</v>
      </c>
      <c r="AE6518">
        <v>0</v>
      </c>
    </row>
    <row r="6519" spans="1:31" x14ac:dyDescent="0.25">
      <c r="A6519" s="9">
        <v>45322</v>
      </c>
      <c r="B6519" s="10" t="s">
        <v>252</v>
      </c>
      <c r="C6519" s="10" t="s">
        <v>213</v>
      </c>
      <c r="D6519" s="10" t="s">
        <v>40</v>
      </c>
      <c r="E6519" s="10" t="s">
        <v>30</v>
      </c>
      <c r="F6519" s="10">
        <v>585</v>
      </c>
      <c r="G6519" s="10">
        <v>638</v>
      </c>
      <c r="H6519" s="11">
        <f>SUMIFS(AA:AA,$A:$A,EOMONTH($A6519,-1),$B:$B,$B6519)</f>
        <v>235</v>
      </c>
      <c r="I6519" s="63">
        <f>ROUND(SUMIFS(AC:AC,$A:$A,EOMONTH($A6519,-1),$B:$B,$B6519),2)</f>
        <v>109.36</v>
      </c>
      <c r="J6519" s="11">
        <f>SUMIFS(AB:AB,$A:$A,EOMONTH($A6519,-1),$B:$B,$B6519)</f>
        <v>12608.97</v>
      </c>
      <c r="K6519" s="13">
        <v>0</v>
      </c>
      <c r="L6519" s="25">
        <v>0</v>
      </c>
      <c r="M6519" s="15">
        <v>0</v>
      </c>
      <c r="N6519" s="14">
        <v>0</v>
      </c>
      <c r="O6519" s="16">
        <v>23</v>
      </c>
      <c r="P6519" s="16">
        <v>2087.25</v>
      </c>
      <c r="Q6519" s="16">
        <v>0</v>
      </c>
      <c r="R6519" s="16">
        <f>Q6519*16.876/100</f>
        <v>0</v>
      </c>
      <c r="S6519" s="17">
        <f t="shared" si="707"/>
        <v>0</v>
      </c>
      <c r="T6519" s="16">
        <v>0</v>
      </c>
      <c r="U6519" s="18">
        <f t="shared" si="708"/>
        <v>149.93</v>
      </c>
      <c r="V6519" s="18">
        <f t="shared" si="709"/>
        <v>0</v>
      </c>
      <c r="W6519" s="18">
        <f t="shared" si="710"/>
        <v>0</v>
      </c>
      <c r="X6519" s="27"/>
      <c r="Y6519" s="19">
        <f t="shared" si="711"/>
        <v>0</v>
      </c>
      <c r="Z6519" s="18">
        <f t="shared" si="712"/>
        <v>14.673999999999999</v>
      </c>
      <c r="AA6519" s="12">
        <v>212</v>
      </c>
      <c r="AB6519" s="12">
        <v>11374.9</v>
      </c>
      <c r="AC6519" s="28">
        <f>+I6519+Y6519-Z6519</f>
        <v>94.686000000000007</v>
      </c>
      <c r="AD6519" s="20">
        <f t="shared" si="713"/>
        <v>0</v>
      </c>
      <c r="AE6519">
        <v>0</v>
      </c>
    </row>
    <row r="6520" spans="1:31" x14ac:dyDescent="0.25">
      <c r="A6520" s="9">
        <v>45322</v>
      </c>
      <c r="B6520" s="10" t="s">
        <v>253</v>
      </c>
      <c r="C6520" s="10" t="s">
        <v>213</v>
      </c>
      <c r="D6520" s="10" t="s">
        <v>40</v>
      </c>
      <c r="E6520" s="10" t="s">
        <v>30</v>
      </c>
      <c r="F6520" s="10">
        <v>720</v>
      </c>
      <c r="G6520" s="10">
        <v>785</v>
      </c>
      <c r="H6520" s="11">
        <f>SUMIFS(AA:AA,$A:$A,EOMONTH($A6520,-1),$B:$B,$B6520)</f>
        <v>1210</v>
      </c>
      <c r="I6520" s="63">
        <f>ROUND(SUMIFS(AC:AC,$A:$A,EOMONTH($A6520,-1),$B:$B,$B6520),2)</f>
        <v>1385.78</v>
      </c>
      <c r="J6520" s="11">
        <f>SUMIFS(AB:AB,$A:$A,EOMONTH($A6520,-1),$B:$B,$B6520)</f>
        <v>94058.79</v>
      </c>
      <c r="K6520" s="13">
        <v>0</v>
      </c>
      <c r="L6520" s="25">
        <v>0</v>
      </c>
      <c r="M6520" s="15">
        <v>0</v>
      </c>
      <c r="N6520" s="14">
        <v>0</v>
      </c>
      <c r="O6520" s="16">
        <v>687</v>
      </c>
      <c r="P6520" s="16">
        <v>77583.44</v>
      </c>
      <c r="Q6520" s="16">
        <v>0</v>
      </c>
      <c r="R6520" s="16">
        <f>Q6520*16.876/100</f>
        <v>0</v>
      </c>
      <c r="S6520" s="17">
        <f t="shared" si="707"/>
        <v>0</v>
      </c>
      <c r="T6520" s="16">
        <v>0</v>
      </c>
      <c r="U6520" s="18">
        <f t="shared" si="708"/>
        <v>949.85</v>
      </c>
      <c r="V6520" s="18">
        <f t="shared" si="709"/>
        <v>0</v>
      </c>
      <c r="W6520" s="18">
        <f t="shared" si="710"/>
        <v>0</v>
      </c>
      <c r="X6520" s="27"/>
      <c r="Y6520" s="19">
        <f t="shared" si="711"/>
        <v>0</v>
      </c>
      <c r="Z6520" s="18">
        <f t="shared" si="712"/>
        <v>539.29499999999996</v>
      </c>
      <c r="AA6520" s="12">
        <v>523</v>
      </c>
      <c r="AB6520" s="12">
        <v>40655.17</v>
      </c>
      <c r="AC6520" s="28">
        <f>+I6520+Y6520-Z6520</f>
        <v>846.48500000000001</v>
      </c>
      <c r="AD6520" s="20">
        <f t="shared" si="713"/>
        <v>0</v>
      </c>
      <c r="AE6520">
        <v>0</v>
      </c>
    </row>
    <row r="6521" spans="1:31" x14ac:dyDescent="0.25">
      <c r="A6521" s="9">
        <v>45322</v>
      </c>
      <c r="B6521" s="10" t="s">
        <v>254</v>
      </c>
      <c r="C6521" s="10" t="s">
        <v>213</v>
      </c>
      <c r="D6521" s="10" t="s">
        <v>40</v>
      </c>
      <c r="E6521" s="10" t="s">
        <v>30</v>
      </c>
      <c r="F6521" s="10">
        <v>720</v>
      </c>
      <c r="G6521" s="10">
        <v>785</v>
      </c>
      <c r="H6521" s="11">
        <f>SUMIFS(AA:AA,$A:$A,EOMONTH($A6521,-1),$B:$B,$B6521)</f>
        <v>753</v>
      </c>
      <c r="I6521" s="63">
        <f>ROUND(SUMIFS(AC:AC,$A:$A,EOMONTH($A6521,-1),$B:$B,$B6521),2)</f>
        <v>635.53</v>
      </c>
      <c r="J6521" s="11">
        <f>SUMIFS(AB:AB,$A:$A,EOMONTH($A6521,-1),$B:$B,$B6521)</f>
        <v>52323.63</v>
      </c>
      <c r="K6521" s="13">
        <v>0</v>
      </c>
      <c r="L6521" s="25">
        <v>0</v>
      </c>
      <c r="M6521" s="15">
        <v>0</v>
      </c>
      <c r="N6521" s="14">
        <v>0</v>
      </c>
      <c r="O6521" s="16">
        <v>251</v>
      </c>
      <c r="P6521" s="16">
        <v>27939</v>
      </c>
      <c r="Q6521" s="16">
        <v>0</v>
      </c>
      <c r="R6521" s="16">
        <f>Q6521*16.876/100</f>
        <v>0</v>
      </c>
      <c r="S6521" s="17">
        <f t="shared" si="707"/>
        <v>0</v>
      </c>
      <c r="T6521" s="16">
        <v>0</v>
      </c>
      <c r="U6521" s="18">
        <f t="shared" si="708"/>
        <v>591.10500000000002</v>
      </c>
      <c r="V6521" s="18">
        <f t="shared" si="709"/>
        <v>0</v>
      </c>
      <c r="W6521" s="18">
        <f t="shared" si="710"/>
        <v>0</v>
      </c>
      <c r="X6521" s="27"/>
      <c r="Y6521" s="19">
        <f t="shared" si="711"/>
        <v>0</v>
      </c>
      <c r="Z6521" s="18">
        <f t="shared" si="712"/>
        <v>197.035</v>
      </c>
      <c r="AA6521" s="12">
        <v>502</v>
      </c>
      <c r="AB6521" s="12">
        <v>35005.410000000003</v>
      </c>
      <c r="AC6521" s="28">
        <f>+I6521+Y6521-Z6521</f>
        <v>438.495</v>
      </c>
      <c r="AD6521" s="20">
        <f t="shared" si="713"/>
        <v>0</v>
      </c>
      <c r="AE6521">
        <v>0</v>
      </c>
    </row>
    <row r="6522" spans="1:31" x14ac:dyDescent="0.25">
      <c r="A6522" s="9">
        <v>45322</v>
      </c>
      <c r="B6522" s="10" t="s">
        <v>255</v>
      </c>
      <c r="C6522" s="10" t="s">
        <v>213</v>
      </c>
      <c r="D6522" s="10" t="s">
        <v>40</v>
      </c>
      <c r="E6522" s="10" t="s">
        <v>30</v>
      </c>
      <c r="F6522" s="10">
        <v>720</v>
      </c>
      <c r="G6522" s="10">
        <v>785</v>
      </c>
      <c r="H6522" s="11">
        <f>SUMIFS(AA:AA,$A:$A,EOMONTH($A6522,-1),$B:$B,$B6522)</f>
        <v>610</v>
      </c>
      <c r="I6522" s="63">
        <f>ROUND(SUMIFS(AC:AC,$A:$A,EOMONTH($A6522,-1),$B:$B,$B6522),2)</f>
        <v>966.24</v>
      </c>
      <c r="J6522" s="11">
        <f>SUMIFS(AB:AB,$A:$A,EOMONTH($A6522,-1),$B:$B,$B6522)</f>
        <v>42940.98</v>
      </c>
      <c r="K6522" s="13">
        <v>0</v>
      </c>
      <c r="L6522" s="25">
        <v>0</v>
      </c>
      <c r="M6522" s="15">
        <v>0</v>
      </c>
      <c r="N6522" s="14">
        <v>0</v>
      </c>
      <c r="O6522" s="16">
        <v>257</v>
      </c>
      <c r="P6522" s="16">
        <v>29310.46</v>
      </c>
      <c r="Q6522" s="16">
        <v>0</v>
      </c>
      <c r="R6522" s="16">
        <f>Q6522*16.876/100</f>
        <v>0</v>
      </c>
      <c r="S6522" s="17">
        <f t="shared" si="707"/>
        <v>0</v>
      </c>
      <c r="T6522" s="16">
        <v>0</v>
      </c>
      <c r="U6522" s="18">
        <f t="shared" si="708"/>
        <v>478.85</v>
      </c>
      <c r="V6522" s="18">
        <f t="shared" si="709"/>
        <v>0</v>
      </c>
      <c r="W6522" s="18">
        <f t="shared" si="710"/>
        <v>0</v>
      </c>
      <c r="X6522" s="27"/>
      <c r="Y6522" s="19">
        <f t="shared" si="711"/>
        <v>0</v>
      </c>
      <c r="Z6522" s="18">
        <f t="shared" si="712"/>
        <v>201.745</v>
      </c>
      <c r="AA6522" s="12">
        <v>353</v>
      </c>
      <c r="AB6522" s="12">
        <v>24855.37</v>
      </c>
      <c r="AC6522" s="28">
        <f>+I6522+Y6522-Z6522</f>
        <v>764.495</v>
      </c>
      <c r="AD6522" s="20">
        <f t="shared" si="713"/>
        <v>0</v>
      </c>
      <c r="AE6522">
        <v>0</v>
      </c>
    </row>
    <row r="6523" spans="1:31" x14ac:dyDescent="0.25">
      <c r="A6523" s="9">
        <v>45322</v>
      </c>
      <c r="B6523" s="10" t="s">
        <v>256</v>
      </c>
      <c r="C6523" s="10" t="s">
        <v>213</v>
      </c>
      <c r="D6523" s="10" t="s">
        <v>40</v>
      </c>
      <c r="E6523" s="10" t="s">
        <v>30</v>
      </c>
      <c r="F6523" s="10">
        <v>720</v>
      </c>
      <c r="G6523" s="10">
        <v>785</v>
      </c>
      <c r="H6523" s="11">
        <f>SUMIFS(AA:AA,$A:$A,EOMONTH($A6523,-1),$B:$B,$B6523)</f>
        <v>168</v>
      </c>
      <c r="I6523" s="63">
        <f>ROUND(SUMIFS(AC:AC,$A:$A,EOMONTH($A6523,-1),$B:$B,$B6523),2)</f>
        <v>178.6</v>
      </c>
      <c r="J6523" s="11">
        <f>SUMIFS(AB:AB,$A:$A,EOMONTH($A6523,-1),$B:$B,$B6523)</f>
        <v>12051.2</v>
      </c>
      <c r="K6523" s="13">
        <v>0</v>
      </c>
      <c r="L6523" s="25">
        <v>0</v>
      </c>
      <c r="M6523" s="15">
        <v>0</v>
      </c>
      <c r="N6523" s="14">
        <v>0</v>
      </c>
      <c r="O6523" s="16">
        <v>40</v>
      </c>
      <c r="P6523" s="16">
        <v>4784.8</v>
      </c>
      <c r="Q6523" s="16">
        <v>0</v>
      </c>
      <c r="R6523" s="16">
        <f>Q6523*16.876/100</f>
        <v>0</v>
      </c>
      <c r="S6523" s="17">
        <f t="shared" si="707"/>
        <v>0</v>
      </c>
      <c r="T6523" s="16">
        <v>0</v>
      </c>
      <c r="U6523" s="18">
        <f t="shared" si="708"/>
        <v>131.88</v>
      </c>
      <c r="V6523" s="18">
        <f t="shared" si="709"/>
        <v>0</v>
      </c>
      <c r="W6523" s="18">
        <f t="shared" si="710"/>
        <v>0</v>
      </c>
      <c r="X6523" s="27"/>
      <c r="Y6523" s="19">
        <f t="shared" si="711"/>
        <v>0</v>
      </c>
      <c r="Z6523" s="18">
        <f t="shared" si="712"/>
        <v>31.4</v>
      </c>
      <c r="AA6523" s="12">
        <v>128</v>
      </c>
      <c r="AB6523" s="12">
        <v>9225.4599999999991</v>
      </c>
      <c r="AC6523" s="28">
        <f>+I6523+Y6523-Z6523</f>
        <v>147.19999999999999</v>
      </c>
      <c r="AD6523" s="20">
        <f t="shared" si="713"/>
        <v>0</v>
      </c>
      <c r="AE6523">
        <v>0</v>
      </c>
    </row>
    <row r="6524" spans="1:31" x14ac:dyDescent="0.25">
      <c r="A6524" s="9">
        <v>45322</v>
      </c>
      <c r="B6524" s="10" t="s">
        <v>257</v>
      </c>
      <c r="C6524" s="10" t="s">
        <v>213</v>
      </c>
      <c r="D6524" s="10" t="s">
        <v>40</v>
      </c>
      <c r="E6524" s="10" t="s">
        <v>30</v>
      </c>
      <c r="F6524" s="10">
        <v>720</v>
      </c>
      <c r="G6524" s="10">
        <v>785</v>
      </c>
      <c r="H6524" s="11">
        <f>SUMIFS(AA:AA,$A:$A,EOMONTH($A6524,-1),$B:$B,$B6524)</f>
        <v>141</v>
      </c>
      <c r="I6524" s="63">
        <f>ROUND(SUMIFS(AC:AC,$A:$A,EOMONTH($A6524,-1),$B:$B,$B6524),2)</f>
        <v>127.7</v>
      </c>
      <c r="J6524" s="11">
        <f>SUMIFS(AB:AB,$A:$A,EOMONTH($A6524,-1),$B:$B,$B6524)</f>
        <v>9924.41</v>
      </c>
      <c r="K6524" s="13">
        <v>0</v>
      </c>
      <c r="L6524" s="25">
        <v>0</v>
      </c>
      <c r="M6524" s="15">
        <v>0</v>
      </c>
      <c r="N6524" s="14">
        <v>0</v>
      </c>
      <c r="O6524" s="16">
        <v>40</v>
      </c>
      <c r="P6524" s="16">
        <v>4784.8</v>
      </c>
      <c r="Q6524" s="16">
        <v>0</v>
      </c>
      <c r="R6524" s="16">
        <f>Q6524*16.876/100</f>
        <v>0</v>
      </c>
      <c r="S6524" s="17">
        <f t="shared" si="707"/>
        <v>0</v>
      </c>
      <c r="T6524" s="16">
        <v>0</v>
      </c>
      <c r="U6524" s="18">
        <f t="shared" si="708"/>
        <v>110.685</v>
      </c>
      <c r="V6524" s="18">
        <f t="shared" si="709"/>
        <v>0</v>
      </c>
      <c r="W6524" s="18">
        <f t="shared" si="710"/>
        <v>0</v>
      </c>
      <c r="X6524" s="27"/>
      <c r="Y6524" s="19">
        <f t="shared" si="711"/>
        <v>0</v>
      </c>
      <c r="Z6524" s="18">
        <f t="shared" si="712"/>
        <v>31.4</v>
      </c>
      <c r="AA6524" s="12">
        <v>101</v>
      </c>
      <c r="AB6524" s="12">
        <v>7110.11</v>
      </c>
      <c r="AC6524" s="28">
        <f>+I6524+Y6524-Z6524</f>
        <v>96.300000000000011</v>
      </c>
      <c r="AD6524" s="20">
        <f t="shared" si="713"/>
        <v>0</v>
      </c>
      <c r="AE6524">
        <v>0</v>
      </c>
    </row>
    <row r="6525" spans="1:31" x14ac:dyDescent="0.25">
      <c r="A6525" s="9">
        <v>45322</v>
      </c>
      <c r="B6525" s="10" t="s">
        <v>258</v>
      </c>
      <c r="C6525" s="10" t="s">
        <v>213</v>
      </c>
      <c r="D6525" s="10" t="s">
        <v>40</v>
      </c>
      <c r="E6525" s="10" t="s">
        <v>30</v>
      </c>
      <c r="F6525" s="10">
        <v>720</v>
      </c>
      <c r="G6525" s="10">
        <v>785</v>
      </c>
      <c r="H6525" s="11">
        <f>SUMIFS(AA:AA,$A:$A,EOMONTH($A6525,-1),$B:$B,$B6525)</f>
        <v>133</v>
      </c>
      <c r="I6525" s="63">
        <f>ROUND(SUMIFS(AC:AC,$A:$A,EOMONTH($A6525,-1),$B:$B,$B6525),2)</f>
        <v>146.97999999999999</v>
      </c>
      <c r="J6525" s="11">
        <f>SUMIFS(AB:AB,$A:$A,EOMONTH($A6525,-1),$B:$B,$B6525)</f>
        <v>10051.379999999999</v>
      </c>
      <c r="K6525" s="13">
        <v>0</v>
      </c>
      <c r="L6525" s="25">
        <v>0</v>
      </c>
      <c r="M6525" s="15">
        <v>0</v>
      </c>
      <c r="N6525" s="14">
        <v>0</v>
      </c>
      <c r="O6525" s="16">
        <v>60</v>
      </c>
      <c r="P6525" s="16">
        <v>6986.4</v>
      </c>
      <c r="Q6525" s="16">
        <v>0</v>
      </c>
      <c r="R6525" s="16">
        <f>Q6525*16.876/100</f>
        <v>0</v>
      </c>
      <c r="S6525" s="17">
        <f t="shared" si="707"/>
        <v>0</v>
      </c>
      <c r="T6525" s="16">
        <v>0</v>
      </c>
      <c r="U6525" s="18">
        <f t="shared" si="708"/>
        <v>104.405</v>
      </c>
      <c r="V6525" s="18">
        <f t="shared" si="709"/>
        <v>0</v>
      </c>
      <c r="W6525" s="18">
        <f t="shared" si="710"/>
        <v>0</v>
      </c>
      <c r="X6525" s="27"/>
      <c r="Y6525" s="19">
        <f t="shared" si="711"/>
        <v>0</v>
      </c>
      <c r="Z6525" s="18">
        <f t="shared" si="712"/>
        <v>47.1</v>
      </c>
      <c r="AA6525" s="12">
        <v>73</v>
      </c>
      <c r="AB6525" s="12">
        <v>5520.94</v>
      </c>
      <c r="AC6525" s="28">
        <f>+I6525+Y6525-Z6525</f>
        <v>99.88</v>
      </c>
      <c r="AD6525" s="20">
        <f t="shared" si="713"/>
        <v>0</v>
      </c>
      <c r="AE6525">
        <v>10</v>
      </c>
    </row>
    <row r="6526" spans="1:31" x14ac:dyDescent="0.25">
      <c r="A6526" s="9">
        <v>45322</v>
      </c>
      <c r="B6526" s="10" t="s">
        <v>259</v>
      </c>
      <c r="C6526" s="10" t="s">
        <v>213</v>
      </c>
      <c r="D6526" s="10" t="s">
        <v>40</v>
      </c>
      <c r="E6526" s="10" t="s">
        <v>30</v>
      </c>
      <c r="F6526" s="10">
        <v>800</v>
      </c>
      <c r="G6526" s="10">
        <v>872</v>
      </c>
      <c r="H6526" s="11">
        <f>SUMIFS(AA:AA,$A:$A,EOMONTH($A6526,-1),$B:$B,$B6526)</f>
        <v>485</v>
      </c>
      <c r="I6526" s="63">
        <f>ROUND(SUMIFS(AC:AC,$A:$A,EOMONTH($A6526,-1),$B:$B,$B6526),2)</f>
        <v>436.51</v>
      </c>
      <c r="J6526" s="11">
        <f>SUMIFS(AB:AB,$A:$A,EOMONTH($A6526,-1),$B:$B,$B6526)</f>
        <v>41798.1</v>
      </c>
      <c r="K6526" s="13">
        <v>0</v>
      </c>
      <c r="L6526" s="25">
        <v>0</v>
      </c>
      <c r="M6526" s="15">
        <v>846</v>
      </c>
      <c r="N6526" s="14">
        <v>76765.440000000002</v>
      </c>
      <c r="O6526" s="16">
        <v>658</v>
      </c>
      <c r="P6526" s="16">
        <v>89119.84</v>
      </c>
      <c r="Q6526" s="16">
        <v>0</v>
      </c>
      <c r="R6526" s="16">
        <f>Q6526*16.876/100</f>
        <v>0</v>
      </c>
      <c r="S6526" s="17">
        <f t="shared" si="707"/>
        <v>0</v>
      </c>
      <c r="T6526" s="16">
        <v>0</v>
      </c>
      <c r="U6526" s="18">
        <f t="shared" si="708"/>
        <v>422.92</v>
      </c>
      <c r="V6526" s="18">
        <f t="shared" si="709"/>
        <v>676.8</v>
      </c>
      <c r="W6526" s="18">
        <f t="shared" si="710"/>
        <v>113.62795200000001</v>
      </c>
      <c r="X6526" s="27"/>
      <c r="Y6526" s="19">
        <f t="shared" si="711"/>
        <v>790.427952</v>
      </c>
      <c r="Z6526" s="18">
        <f t="shared" si="712"/>
        <v>573.77599999999995</v>
      </c>
      <c r="AA6526" s="12">
        <v>673</v>
      </c>
      <c r="AB6526" s="12">
        <v>61162.32</v>
      </c>
      <c r="AC6526" s="28">
        <f>+I6526+Y6526-Z6526</f>
        <v>653.16195200000004</v>
      </c>
      <c r="AD6526" s="20">
        <f t="shared" si="713"/>
        <v>0</v>
      </c>
      <c r="AE6526">
        <v>0</v>
      </c>
    </row>
    <row r="6527" spans="1:31" x14ac:dyDescent="0.25">
      <c r="A6527" s="9">
        <v>45322</v>
      </c>
      <c r="B6527" s="10" t="s">
        <v>260</v>
      </c>
      <c r="C6527" s="10" t="s">
        <v>213</v>
      </c>
      <c r="D6527" s="10" t="s">
        <v>40</v>
      </c>
      <c r="E6527" s="10" t="s">
        <v>30</v>
      </c>
      <c r="F6527" s="10">
        <v>800</v>
      </c>
      <c r="G6527" s="10">
        <v>872</v>
      </c>
      <c r="H6527" s="11">
        <f>SUMIFS(AA:AA,$A:$A,EOMONTH($A6527,-1),$B:$B,$B6527)</f>
        <v>131</v>
      </c>
      <c r="I6527" s="63">
        <f>ROUND(SUMIFS(AC:AC,$A:$A,EOMONTH($A6527,-1),$B:$B,$B6527),2)</f>
        <v>121</v>
      </c>
      <c r="J6527" s="11">
        <f>SUMIFS(AB:AB,$A:$A,EOMONTH($A6527,-1),$B:$B,$B6527)</f>
        <v>10124.84</v>
      </c>
      <c r="K6527" s="13">
        <v>0</v>
      </c>
      <c r="L6527" s="25">
        <v>0</v>
      </c>
      <c r="M6527" s="15">
        <v>0</v>
      </c>
      <c r="N6527" s="14">
        <v>0</v>
      </c>
      <c r="O6527" s="16">
        <v>14</v>
      </c>
      <c r="P6527" s="16">
        <v>2021.32</v>
      </c>
      <c r="Q6527" s="16">
        <v>0</v>
      </c>
      <c r="R6527" s="16">
        <f>Q6527*16.876/100</f>
        <v>0</v>
      </c>
      <c r="S6527" s="17">
        <f t="shared" si="707"/>
        <v>0</v>
      </c>
      <c r="T6527" s="16">
        <v>0</v>
      </c>
      <c r="U6527" s="18">
        <f t="shared" si="708"/>
        <v>114.232</v>
      </c>
      <c r="V6527" s="18">
        <f t="shared" si="709"/>
        <v>0</v>
      </c>
      <c r="W6527" s="18">
        <f t="shared" si="710"/>
        <v>0</v>
      </c>
      <c r="X6527" s="27"/>
      <c r="Y6527" s="19">
        <f t="shared" si="711"/>
        <v>0</v>
      </c>
      <c r="Z6527" s="18">
        <f t="shared" si="712"/>
        <v>12.208</v>
      </c>
      <c r="AA6527" s="12">
        <v>117</v>
      </c>
      <c r="AB6527" s="12">
        <v>9042.7999999999993</v>
      </c>
      <c r="AC6527" s="28">
        <f>+I6527+Y6527-Z6527</f>
        <v>108.792</v>
      </c>
      <c r="AD6527" s="20">
        <f t="shared" si="713"/>
        <v>0</v>
      </c>
      <c r="AE6527">
        <v>0</v>
      </c>
    </row>
    <row r="6528" spans="1:31" x14ac:dyDescent="0.25">
      <c r="A6528" s="9">
        <v>45322</v>
      </c>
      <c r="B6528" s="10" t="s">
        <v>261</v>
      </c>
      <c r="C6528" s="10" t="s">
        <v>213</v>
      </c>
      <c r="D6528" s="10" t="s">
        <v>40</v>
      </c>
      <c r="E6528" s="10" t="s">
        <v>30</v>
      </c>
      <c r="F6528" s="10">
        <v>800</v>
      </c>
      <c r="G6528" s="10">
        <v>872</v>
      </c>
      <c r="H6528" s="11">
        <f>SUMIFS(AA:AA,$A:$A,EOMONTH($A6528,-1),$B:$B,$B6528)</f>
        <v>71</v>
      </c>
      <c r="I6528" s="63">
        <f>ROUND(SUMIFS(AC:AC,$A:$A,EOMONTH($A6528,-1),$B:$B,$B6528),2)</f>
        <v>39.28</v>
      </c>
      <c r="J6528" s="11">
        <f>SUMIFS(AB:AB,$A:$A,EOMONTH($A6528,-1),$B:$B,$B6528)</f>
        <v>5752.22</v>
      </c>
      <c r="K6528" s="13">
        <v>0</v>
      </c>
      <c r="L6528" s="25">
        <v>0</v>
      </c>
      <c r="M6528" s="15">
        <v>0</v>
      </c>
      <c r="N6528" s="14">
        <v>0</v>
      </c>
      <c r="O6528" s="16">
        <v>2</v>
      </c>
      <c r="P6528" s="16">
        <v>288.76</v>
      </c>
      <c r="Q6528" s="16">
        <v>0</v>
      </c>
      <c r="R6528" s="16">
        <f>Q6528*16.876/100</f>
        <v>0</v>
      </c>
      <c r="S6528" s="17">
        <f t="shared" si="707"/>
        <v>0</v>
      </c>
      <c r="T6528" s="16">
        <v>0</v>
      </c>
      <c r="U6528" s="18">
        <f t="shared" si="708"/>
        <v>61.911999999999999</v>
      </c>
      <c r="V6528" s="18">
        <f t="shared" si="709"/>
        <v>0</v>
      </c>
      <c r="W6528" s="18">
        <f t="shared" si="710"/>
        <v>0</v>
      </c>
      <c r="X6528" s="27"/>
      <c r="Y6528" s="19">
        <f t="shared" si="711"/>
        <v>0</v>
      </c>
      <c r="Z6528" s="18">
        <f t="shared" si="712"/>
        <v>1.744</v>
      </c>
      <c r="AA6528" s="12">
        <v>69</v>
      </c>
      <c r="AB6528" s="12">
        <v>5590.18</v>
      </c>
      <c r="AC6528" s="28">
        <f>+I6528+Y6528-Z6528</f>
        <v>37.536000000000001</v>
      </c>
      <c r="AD6528" s="20">
        <f t="shared" si="713"/>
        <v>0</v>
      </c>
      <c r="AE6528">
        <v>0</v>
      </c>
    </row>
    <row r="6529" spans="1:31" x14ac:dyDescent="0.25">
      <c r="A6529" s="9">
        <v>45322</v>
      </c>
      <c r="B6529" s="10" t="s">
        <v>262</v>
      </c>
      <c r="C6529" s="10" t="s">
        <v>213</v>
      </c>
      <c r="D6529" s="10" t="s">
        <v>40</v>
      </c>
      <c r="E6529" s="10" t="s">
        <v>30</v>
      </c>
      <c r="F6529" s="10">
        <v>800</v>
      </c>
      <c r="G6529" s="10">
        <v>872</v>
      </c>
      <c r="H6529" s="11">
        <f>SUMIFS(AA:AA,$A:$A,EOMONTH($A6529,-1),$B:$B,$B6529)</f>
        <v>409</v>
      </c>
      <c r="I6529" s="63">
        <f>ROUND(SUMIFS(AC:AC,$A:$A,EOMONTH($A6529,-1),$B:$B,$B6529),2)</f>
        <v>851.75</v>
      </c>
      <c r="J6529" s="11">
        <f>SUMIFS(AB:AB,$A:$A,EOMONTH($A6529,-1),$B:$B,$B6529)</f>
        <v>31167.24</v>
      </c>
      <c r="K6529" s="13">
        <v>0</v>
      </c>
      <c r="L6529" s="25">
        <v>0</v>
      </c>
      <c r="M6529" s="15">
        <v>0</v>
      </c>
      <c r="N6529" s="14">
        <v>0</v>
      </c>
      <c r="O6529" s="16">
        <v>205</v>
      </c>
      <c r="P6529" s="16">
        <v>27047.05</v>
      </c>
      <c r="Q6529" s="16">
        <v>0</v>
      </c>
      <c r="R6529" s="16">
        <f>Q6529*16.876/100</f>
        <v>0</v>
      </c>
      <c r="S6529" s="17">
        <f t="shared" si="707"/>
        <v>0</v>
      </c>
      <c r="T6529" s="16">
        <v>0</v>
      </c>
      <c r="U6529" s="18">
        <f t="shared" si="708"/>
        <v>356.64800000000002</v>
      </c>
      <c r="V6529" s="18">
        <f t="shared" si="709"/>
        <v>0</v>
      </c>
      <c r="W6529" s="18">
        <f t="shared" si="710"/>
        <v>0</v>
      </c>
      <c r="X6529" s="27"/>
      <c r="Y6529" s="19">
        <f t="shared" si="711"/>
        <v>0</v>
      </c>
      <c r="Z6529" s="18">
        <f t="shared" si="712"/>
        <v>178.76</v>
      </c>
      <c r="AA6529" s="12">
        <v>204</v>
      </c>
      <c r="AB6529" s="12">
        <v>15751.32</v>
      </c>
      <c r="AC6529" s="28">
        <f>+I6529+Y6529-Z6529</f>
        <v>672.99</v>
      </c>
      <c r="AD6529" s="20">
        <f t="shared" si="713"/>
        <v>0</v>
      </c>
      <c r="AE6529">
        <v>0</v>
      </c>
    </row>
    <row r="6530" spans="1:31" x14ac:dyDescent="0.25">
      <c r="A6530" s="9">
        <v>45322</v>
      </c>
      <c r="B6530" s="10" t="s">
        <v>263</v>
      </c>
      <c r="C6530" s="10" t="s">
        <v>213</v>
      </c>
      <c r="D6530" s="10" t="s">
        <v>40</v>
      </c>
      <c r="E6530" s="10" t="s">
        <v>30</v>
      </c>
      <c r="F6530" s="10">
        <v>800</v>
      </c>
      <c r="G6530" s="10">
        <v>872</v>
      </c>
      <c r="H6530" s="11">
        <f>SUMIFS(AA:AA,$A:$A,EOMONTH($A6530,-1),$B:$B,$B6530)</f>
        <v>326</v>
      </c>
      <c r="I6530" s="63">
        <f>ROUND(SUMIFS(AC:AC,$A:$A,EOMONTH($A6530,-1),$B:$B,$B6530),2)</f>
        <v>199.22</v>
      </c>
      <c r="J6530" s="11">
        <f>SUMIFS(AB:AB,$A:$A,EOMONTH($A6530,-1),$B:$B,$B6530)</f>
        <v>26883.87</v>
      </c>
      <c r="K6530" s="13">
        <v>0</v>
      </c>
      <c r="L6530" s="25">
        <v>0</v>
      </c>
      <c r="M6530" s="15">
        <v>326.67</v>
      </c>
      <c r="N6530" s="14">
        <v>29348.720000000001</v>
      </c>
      <c r="O6530" s="16">
        <v>332</v>
      </c>
      <c r="P6530" s="16">
        <v>45475.86</v>
      </c>
      <c r="Q6530" s="16">
        <v>0</v>
      </c>
      <c r="R6530" s="16">
        <f>Q6530*16.876/100</f>
        <v>0</v>
      </c>
      <c r="S6530" s="17">
        <f t="shared" si="707"/>
        <v>0</v>
      </c>
      <c r="T6530" s="16">
        <v>0</v>
      </c>
      <c r="U6530" s="18">
        <f t="shared" si="708"/>
        <v>284.27199999999999</v>
      </c>
      <c r="V6530" s="18">
        <f t="shared" si="709"/>
        <v>261.33600000000001</v>
      </c>
      <c r="W6530" s="18">
        <f t="shared" si="710"/>
        <v>43.875701040000003</v>
      </c>
      <c r="X6530" s="27"/>
      <c r="Y6530" s="19">
        <f t="shared" si="711"/>
        <v>305.21170104000004</v>
      </c>
      <c r="Z6530" s="18">
        <f t="shared" si="712"/>
        <v>289.50400000000002</v>
      </c>
      <c r="AA6530" s="12">
        <v>320.67</v>
      </c>
      <c r="AB6530" s="12">
        <v>28263.18</v>
      </c>
      <c r="AC6530" s="28">
        <f>+I6530+Y6530-Z6530</f>
        <v>214.92770103999999</v>
      </c>
      <c r="AD6530" s="20">
        <f t="shared" si="713"/>
        <v>0</v>
      </c>
      <c r="AE6530">
        <v>0</v>
      </c>
    </row>
    <row r="6531" spans="1:31" x14ac:dyDescent="0.25">
      <c r="A6531" s="9">
        <v>45322</v>
      </c>
      <c r="B6531" s="10" t="s">
        <v>264</v>
      </c>
      <c r="C6531" s="10" t="s">
        <v>213</v>
      </c>
      <c r="D6531" s="10" t="s">
        <v>40</v>
      </c>
      <c r="E6531" s="10" t="s">
        <v>30</v>
      </c>
      <c r="F6531" s="10">
        <v>800</v>
      </c>
      <c r="G6531" s="10">
        <v>872</v>
      </c>
      <c r="H6531" s="11">
        <f>SUMIFS(AA:AA,$A:$A,EOMONTH($A6531,-1),$B:$B,$B6531)</f>
        <v>78</v>
      </c>
      <c r="I6531" s="63">
        <f>ROUND(SUMIFS(AC:AC,$A:$A,EOMONTH($A6531,-1),$B:$B,$B6531),2)</f>
        <v>73.12</v>
      </c>
      <c r="J6531" s="11">
        <f>SUMIFS(AB:AB,$A:$A,EOMONTH($A6531,-1),$B:$B,$B6531)</f>
        <v>6369.84</v>
      </c>
      <c r="K6531" s="13">
        <v>0</v>
      </c>
      <c r="L6531" s="25">
        <v>0</v>
      </c>
      <c r="M6531" s="15">
        <v>0</v>
      </c>
      <c r="N6531" s="14">
        <v>0</v>
      </c>
      <c r="O6531" s="16">
        <v>43</v>
      </c>
      <c r="P6531" s="16">
        <v>6042.36</v>
      </c>
      <c r="Q6531" s="16">
        <v>0</v>
      </c>
      <c r="R6531" s="16">
        <f>Q6531*16.876/100</f>
        <v>0</v>
      </c>
      <c r="S6531" s="17">
        <f t="shared" si="707"/>
        <v>0</v>
      </c>
      <c r="T6531" s="16">
        <v>0</v>
      </c>
      <c r="U6531" s="18">
        <f t="shared" si="708"/>
        <v>68.016000000000005</v>
      </c>
      <c r="V6531" s="18">
        <f t="shared" si="709"/>
        <v>0</v>
      </c>
      <c r="W6531" s="18">
        <f t="shared" si="710"/>
        <v>0</v>
      </c>
      <c r="X6531" s="27"/>
      <c r="Y6531" s="19">
        <f t="shared" si="711"/>
        <v>0</v>
      </c>
      <c r="Z6531" s="18">
        <f t="shared" si="712"/>
        <v>37.496000000000002</v>
      </c>
      <c r="AA6531" s="12">
        <v>35</v>
      </c>
      <c r="AB6531" s="12">
        <v>2858.26</v>
      </c>
      <c r="AC6531" s="28">
        <f>+I6531+Y6531-Z6531</f>
        <v>35.624000000000002</v>
      </c>
      <c r="AD6531" s="20">
        <f t="shared" si="713"/>
        <v>0</v>
      </c>
      <c r="AE6531">
        <v>0</v>
      </c>
    </row>
    <row r="6532" spans="1:31" x14ac:dyDescent="0.25">
      <c r="A6532" s="9">
        <v>45322</v>
      </c>
      <c r="B6532" s="10" t="s">
        <v>265</v>
      </c>
      <c r="C6532" s="10" t="s">
        <v>213</v>
      </c>
      <c r="D6532" s="10" t="s">
        <v>40</v>
      </c>
      <c r="E6532" s="10" t="s">
        <v>30</v>
      </c>
      <c r="F6532" s="10">
        <v>1200</v>
      </c>
      <c r="G6532" s="10">
        <v>1308</v>
      </c>
      <c r="H6532" s="11">
        <f>SUMIFS(AA:AA,$A:$A,EOMONTH($A6532,-1),$B:$B,$B6532)</f>
        <v>706</v>
      </c>
      <c r="I6532" s="63">
        <f>ROUND(SUMIFS(AC:AC,$A:$A,EOMONTH($A6532,-1),$B:$B,$B6532),2)</f>
        <v>1099.72</v>
      </c>
      <c r="J6532" s="11">
        <f>SUMIFS(AB:AB,$A:$A,EOMONTH($A6532,-1),$B:$B,$B6532)</f>
        <v>90707.98</v>
      </c>
      <c r="K6532" s="13">
        <v>0</v>
      </c>
      <c r="L6532" s="25">
        <v>0</v>
      </c>
      <c r="M6532" s="15">
        <v>1672</v>
      </c>
      <c r="N6532" s="14">
        <v>224960.01</v>
      </c>
      <c r="O6532" s="16">
        <v>986</v>
      </c>
      <c r="P6532" s="16">
        <v>165246.18</v>
      </c>
      <c r="Q6532" s="16">
        <v>0</v>
      </c>
      <c r="R6532" s="16">
        <f>Q6532*16.876/100</f>
        <v>0</v>
      </c>
      <c r="S6532" s="17">
        <f t="shared" si="707"/>
        <v>0</v>
      </c>
      <c r="T6532" s="16">
        <v>0</v>
      </c>
      <c r="U6532" s="18">
        <f t="shared" si="708"/>
        <v>923.44799999999998</v>
      </c>
      <c r="V6532" s="18">
        <f t="shared" si="709"/>
        <v>2006.4</v>
      </c>
      <c r="W6532" s="18">
        <f t="shared" si="710"/>
        <v>336.8544960000001</v>
      </c>
      <c r="X6532" s="27"/>
      <c r="Y6532" s="19">
        <f t="shared" si="711"/>
        <v>2343.254496</v>
      </c>
      <c r="Z6532" s="18">
        <f t="shared" si="712"/>
        <v>1289.6880000000001</v>
      </c>
      <c r="AA6532" s="12">
        <v>1392</v>
      </c>
      <c r="AB6532" s="12">
        <v>186024.83</v>
      </c>
      <c r="AC6532" s="28">
        <f>+I6532+Y6532-Z6532</f>
        <v>2153.2864959999997</v>
      </c>
      <c r="AD6532" s="20">
        <f t="shared" si="713"/>
        <v>0</v>
      </c>
      <c r="AE6532">
        <v>0</v>
      </c>
    </row>
    <row r="6533" spans="1:31" x14ac:dyDescent="0.25">
      <c r="A6533" s="9">
        <v>45322</v>
      </c>
      <c r="B6533" s="10" t="s">
        <v>266</v>
      </c>
      <c r="C6533" s="10" t="s">
        <v>213</v>
      </c>
      <c r="D6533" s="10" t="s">
        <v>40</v>
      </c>
      <c r="E6533" s="10" t="s">
        <v>30</v>
      </c>
      <c r="F6533" s="10">
        <v>1200</v>
      </c>
      <c r="G6533" s="10">
        <v>1308</v>
      </c>
      <c r="H6533" s="11">
        <f>SUMIFS(AA:AA,$A:$A,EOMONTH($A6533,-1),$B:$B,$B6533)</f>
        <v>560</v>
      </c>
      <c r="I6533" s="63">
        <f>ROUND(SUMIFS(AC:AC,$A:$A,EOMONTH($A6533,-1),$B:$B,$B6533),2)</f>
        <v>810.95</v>
      </c>
      <c r="J6533" s="11">
        <f>SUMIFS(AB:AB,$A:$A,EOMONTH($A6533,-1),$B:$B,$B6533)</f>
        <v>70561.23</v>
      </c>
      <c r="K6533" s="13">
        <v>0</v>
      </c>
      <c r="L6533" s="25">
        <v>0</v>
      </c>
      <c r="M6533" s="15">
        <v>2710</v>
      </c>
      <c r="N6533" s="14">
        <v>344303.15</v>
      </c>
      <c r="O6533" s="16">
        <v>2713</v>
      </c>
      <c r="P6533" s="16">
        <v>462397.48</v>
      </c>
      <c r="Q6533" s="16">
        <v>0</v>
      </c>
      <c r="R6533" s="16">
        <f>Q6533*16.876/100</f>
        <v>0</v>
      </c>
      <c r="S6533" s="17">
        <f t="shared" ref="S6533:S6596" si="714">Q6533+R6533</f>
        <v>0</v>
      </c>
      <c r="T6533" s="16">
        <v>0</v>
      </c>
      <c r="U6533" s="18">
        <f t="shared" ref="U6533:U6596" si="715">H6533*G6533/1000</f>
        <v>732.48</v>
      </c>
      <c r="V6533" s="18">
        <f t="shared" ref="V6533:V6596" si="716">M6533*F6533/1000</f>
        <v>3252</v>
      </c>
      <c r="W6533" s="18">
        <f t="shared" ref="W6533:W6596" si="717">V6533*16.789/100</f>
        <v>545.97828000000004</v>
      </c>
      <c r="X6533" s="27"/>
      <c r="Y6533" s="19">
        <f t="shared" ref="Y6533:Y6596" si="718">V6533+W6533+X6533</f>
        <v>3797.9782800000003</v>
      </c>
      <c r="Z6533" s="18">
        <f t="shared" ref="Z6533:Z6596" si="719">O6533*G6533/1000</f>
        <v>3548.6039999999998</v>
      </c>
      <c r="AA6533" s="12">
        <v>557</v>
      </c>
      <c r="AB6533" s="12">
        <v>70701.45</v>
      </c>
      <c r="AC6533" s="28">
        <f>+I6533+Y6533-Z6533</f>
        <v>1060.3242800000003</v>
      </c>
      <c r="AD6533" s="20">
        <f t="shared" ref="AD6533:AD6596" si="720">IF(AC6533&lt;0,ROUNDUP(AC6533,-1)*-1,0)</f>
        <v>0</v>
      </c>
      <c r="AE6533">
        <v>0</v>
      </c>
    </row>
    <row r="6534" spans="1:31" x14ac:dyDescent="0.25">
      <c r="A6534" s="9">
        <v>45322</v>
      </c>
      <c r="B6534" s="10" t="s">
        <v>267</v>
      </c>
      <c r="C6534" s="10" t="s">
        <v>213</v>
      </c>
      <c r="D6534" s="10" t="s">
        <v>40</v>
      </c>
      <c r="E6534" s="10" t="s">
        <v>30</v>
      </c>
      <c r="F6534" s="10">
        <v>1200</v>
      </c>
      <c r="G6534" s="10">
        <v>1308</v>
      </c>
      <c r="H6534" s="11">
        <f>SUMIFS(AA:AA,$A:$A,EOMONTH($A6534,-1),$B:$B,$B6534)</f>
        <v>826</v>
      </c>
      <c r="I6534" s="63">
        <f>ROUND(SUMIFS(AC:AC,$A:$A,EOMONTH($A6534,-1),$B:$B,$B6534),2)</f>
        <v>1085.6500000000001</v>
      </c>
      <c r="J6534" s="11">
        <f>SUMIFS(AB:AB,$A:$A,EOMONTH($A6534,-1),$B:$B,$B6534)</f>
        <v>104072.6</v>
      </c>
      <c r="K6534" s="13">
        <v>0</v>
      </c>
      <c r="L6534" s="25">
        <v>0</v>
      </c>
      <c r="M6534" s="15">
        <v>442</v>
      </c>
      <c r="N6534" s="14">
        <v>57476.86</v>
      </c>
      <c r="O6534" s="16">
        <v>259</v>
      </c>
      <c r="P6534" s="16">
        <v>43914.16</v>
      </c>
      <c r="Q6534" s="16">
        <v>0</v>
      </c>
      <c r="R6534" s="16">
        <f>Q6534*16.876/100</f>
        <v>0</v>
      </c>
      <c r="S6534" s="17">
        <f t="shared" si="714"/>
        <v>0</v>
      </c>
      <c r="T6534" s="16">
        <v>0</v>
      </c>
      <c r="U6534" s="18">
        <f t="shared" si="715"/>
        <v>1080.4079999999999</v>
      </c>
      <c r="V6534" s="18">
        <f t="shared" si="716"/>
        <v>530.4</v>
      </c>
      <c r="W6534" s="18">
        <f t="shared" si="717"/>
        <v>89.048856000000001</v>
      </c>
      <c r="X6534" s="27"/>
      <c r="Y6534" s="19">
        <f t="shared" si="718"/>
        <v>619.44885599999998</v>
      </c>
      <c r="Z6534" s="18">
        <f t="shared" si="719"/>
        <v>338.77199999999999</v>
      </c>
      <c r="AA6534" s="12">
        <v>1009</v>
      </c>
      <c r="AB6534" s="12">
        <v>128599.8</v>
      </c>
      <c r="AC6534" s="28">
        <f>+I6534+Y6534-Z6534</f>
        <v>1366.3268560000001</v>
      </c>
      <c r="AD6534" s="20">
        <f t="shared" si="720"/>
        <v>0</v>
      </c>
      <c r="AE6534">
        <v>0</v>
      </c>
    </row>
    <row r="6535" spans="1:31" x14ac:dyDescent="0.25">
      <c r="A6535" s="9">
        <v>45322</v>
      </c>
      <c r="B6535" s="10" t="s">
        <v>268</v>
      </c>
      <c r="C6535" s="10" t="s">
        <v>213</v>
      </c>
      <c r="D6535" s="10" t="s">
        <v>40</v>
      </c>
      <c r="E6535" s="10" t="s">
        <v>30</v>
      </c>
      <c r="F6535" s="10">
        <v>1150</v>
      </c>
      <c r="G6535" s="10">
        <v>1253</v>
      </c>
      <c r="H6535" s="11">
        <f>SUMIFS(AA:AA,$A:$A,EOMONTH($A6535,-1),$B:$B,$B6535)</f>
        <v>72</v>
      </c>
      <c r="I6535" s="63">
        <f>ROUND(SUMIFS(AC:AC,$A:$A,EOMONTH($A6535,-1),$B:$B,$B6535),2)</f>
        <v>78.739999999999995</v>
      </c>
      <c r="J6535" s="11">
        <f>SUMIFS(AB:AB,$A:$A,EOMONTH($A6535,-1),$B:$B,$B6535)</f>
        <v>6443.28</v>
      </c>
      <c r="K6535" s="13">
        <v>0</v>
      </c>
      <c r="L6535" s="25">
        <v>0</v>
      </c>
      <c r="M6535" s="15">
        <v>120</v>
      </c>
      <c r="N6535" s="14">
        <v>15933.86</v>
      </c>
      <c r="O6535" s="16">
        <v>30</v>
      </c>
      <c r="P6535" s="16">
        <v>5989.8</v>
      </c>
      <c r="Q6535" s="16">
        <v>0</v>
      </c>
      <c r="R6535" s="16">
        <f>Q6535*16.876/100</f>
        <v>0</v>
      </c>
      <c r="S6535" s="17">
        <f t="shared" si="714"/>
        <v>0</v>
      </c>
      <c r="T6535" s="16">
        <v>0</v>
      </c>
      <c r="U6535" s="18">
        <f t="shared" si="715"/>
        <v>90.215999999999994</v>
      </c>
      <c r="V6535" s="18">
        <f t="shared" si="716"/>
        <v>138</v>
      </c>
      <c r="W6535" s="18">
        <f t="shared" si="717"/>
        <v>23.16882</v>
      </c>
      <c r="X6535" s="27"/>
      <c r="Y6535" s="19">
        <f t="shared" si="718"/>
        <v>161.16882000000001</v>
      </c>
      <c r="Z6535" s="18">
        <f t="shared" si="719"/>
        <v>37.590000000000003</v>
      </c>
      <c r="AA6535" s="12">
        <v>162</v>
      </c>
      <c r="AB6535" s="12">
        <v>18880.71</v>
      </c>
      <c r="AC6535" s="28">
        <f>+I6535+Y6535-Z6535</f>
        <v>202.31881999999999</v>
      </c>
      <c r="AD6535" s="20">
        <f t="shared" si="720"/>
        <v>0</v>
      </c>
      <c r="AE6535">
        <v>0</v>
      </c>
    </row>
    <row r="6536" spans="1:31" x14ac:dyDescent="0.25">
      <c r="A6536" s="9">
        <v>45322</v>
      </c>
      <c r="B6536" s="10" t="s">
        <v>269</v>
      </c>
      <c r="C6536" s="10" t="s">
        <v>213</v>
      </c>
      <c r="D6536" s="10" t="s">
        <v>40</v>
      </c>
      <c r="E6536" s="10" t="s">
        <v>30</v>
      </c>
      <c r="F6536" s="10">
        <v>1150</v>
      </c>
      <c r="G6536" s="10">
        <v>1253</v>
      </c>
      <c r="H6536" s="11">
        <f>SUMIFS(AA:AA,$A:$A,EOMONTH($A6536,-1),$B:$B,$B6536)</f>
        <v>144</v>
      </c>
      <c r="I6536" s="63">
        <f>ROUND(SUMIFS(AC:AC,$A:$A,EOMONTH($A6536,-1),$B:$B,$B6536),2)</f>
        <v>-129.34</v>
      </c>
      <c r="J6536" s="11">
        <f>SUMIFS(AB:AB,$A:$A,EOMONTH($A6536,-1),$B:$B,$B6536)</f>
        <v>17831.98</v>
      </c>
      <c r="K6536" s="13">
        <v>0</v>
      </c>
      <c r="L6536" s="25">
        <v>0</v>
      </c>
      <c r="M6536" s="15">
        <v>492</v>
      </c>
      <c r="N6536" s="14">
        <v>66894.37</v>
      </c>
      <c r="O6536" s="16">
        <v>244</v>
      </c>
      <c r="P6536" s="16">
        <v>47782.33</v>
      </c>
      <c r="Q6536" s="16">
        <v>0</v>
      </c>
      <c r="R6536" s="16">
        <f>Q6536*16.876/100</f>
        <v>0</v>
      </c>
      <c r="S6536" s="17">
        <f t="shared" si="714"/>
        <v>0</v>
      </c>
      <c r="T6536" s="16">
        <v>0</v>
      </c>
      <c r="U6536" s="18">
        <f t="shared" si="715"/>
        <v>180.43199999999999</v>
      </c>
      <c r="V6536" s="18">
        <f t="shared" si="716"/>
        <v>565.79999999999995</v>
      </c>
      <c r="W6536" s="18">
        <f t="shared" si="717"/>
        <v>94.992162000000008</v>
      </c>
      <c r="X6536" s="27"/>
      <c r="Y6536" s="19">
        <f t="shared" si="718"/>
        <v>660.79216199999996</v>
      </c>
      <c r="Z6536" s="18">
        <f t="shared" si="719"/>
        <v>305.73200000000003</v>
      </c>
      <c r="AA6536" s="12">
        <v>392</v>
      </c>
      <c r="AB6536" s="12">
        <v>52982.13</v>
      </c>
      <c r="AC6536" s="28">
        <f>+I6536+Y6536-Z6536</f>
        <v>225.7201619999999</v>
      </c>
      <c r="AD6536" s="20">
        <f t="shared" si="720"/>
        <v>0</v>
      </c>
      <c r="AE6536">
        <v>0</v>
      </c>
    </row>
    <row r="6537" spans="1:31" x14ac:dyDescent="0.25">
      <c r="A6537" s="9">
        <v>45322</v>
      </c>
      <c r="B6537" s="10" t="s">
        <v>270</v>
      </c>
      <c r="C6537" s="10" t="s">
        <v>213</v>
      </c>
      <c r="D6537" s="10" t="s">
        <v>40</v>
      </c>
      <c r="E6537" s="10" t="s">
        <v>30</v>
      </c>
      <c r="F6537" s="10">
        <v>1150</v>
      </c>
      <c r="G6537" s="10">
        <v>1253</v>
      </c>
      <c r="H6537" s="11">
        <f>SUMIFS(AA:AA,$A:$A,EOMONTH($A6537,-1),$B:$B,$B6537)</f>
        <v>10</v>
      </c>
      <c r="I6537" s="63">
        <f>ROUND(SUMIFS(AC:AC,$A:$A,EOMONTH($A6537,-1),$B:$B,$B6537),2)</f>
        <v>-67.19</v>
      </c>
      <c r="J6537" s="11">
        <f>SUMIFS(AB:AB,$A:$A,EOMONTH($A6537,-1),$B:$B,$B6537)</f>
        <v>1287.5899999999999</v>
      </c>
      <c r="K6537" s="13">
        <v>0</v>
      </c>
      <c r="L6537" s="25">
        <v>0</v>
      </c>
      <c r="M6537" s="15">
        <v>122</v>
      </c>
      <c r="N6537" s="14">
        <v>15764.89</v>
      </c>
      <c r="O6537" s="16">
        <v>0</v>
      </c>
      <c r="P6537" s="16">
        <v>0</v>
      </c>
      <c r="Q6537" s="16">
        <v>0</v>
      </c>
      <c r="R6537" s="16">
        <f>Q6537*16.876/100</f>
        <v>0</v>
      </c>
      <c r="S6537" s="17">
        <f t="shared" si="714"/>
        <v>0</v>
      </c>
      <c r="T6537" s="16">
        <v>0</v>
      </c>
      <c r="U6537" s="18">
        <f t="shared" si="715"/>
        <v>12.53</v>
      </c>
      <c r="V6537" s="18">
        <f t="shared" si="716"/>
        <v>140.30000000000001</v>
      </c>
      <c r="W6537" s="18">
        <f t="shared" si="717"/>
        <v>23.554967000000005</v>
      </c>
      <c r="X6537" s="27"/>
      <c r="Y6537" s="19">
        <f t="shared" si="718"/>
        <v>163.85496700000002</v>
      </c>
      <c r="Z6537" s="18">
        <f t="shared" si="719"/>
        <v>0</v>
      </c>
      <c r="AA6537" s="12">
        <v>132</v>
      </c>
      <c r="AB6537" s="12">
        <v>17052.48</v>
      </c>
      <c r="AC6537" s="28">
        <f>+I6537+Y6537-Z6537</f>
        <v>96.664967000000019</v>
      </c>
      <c r="AD6537" s="20">
        <f t="shared" si="720"/>
        <v>0</v>
      </c>
      <c r="AE6537">
        <v>0</v>
      </c>
    </row>
    <row r="6538" spans="1:31" x14ac:dyDescent="0.25">
      <c r="A6538" s="9">
        <v>45322</v>
      </c>
      <c r="B6538" s="10" t="s">
        <v>271</v>
      </c>
      <c r="C6538" s="10" t="s">
        <v>213</v>
      </c>
      <c r="D6538" s="10" t="s">
        <v>40</v>
      </c>
      <c r="E6538" s="10" t="s">
        <v>30</v>
      </c>
      <c r="F6538" s="10">
        <v>1150</v>
      </c>
      <c r="G6538" s="10">
        <v>1253</v>
      </c>
      <c r="H6538" s="11">
        <f>SUMIFS(AA:AA,$A:$A,EOMONTH($A6538,-1),$B:$B,$B6538)</f>
        <v>375</v>
      </c>
      <c r="I6538" s="63">
        <f>ROUND(SUMIFS(AC:AC,$A:$A,EOMONTH($A6538,-1),$B:$B,$B6538),2)</f>
        <v>253.06</v>
      </c>
      <c r="J6538" s="11">
        <f>SUMIFS(AB:AB,$A:$A,EOMONTH($A6538,-1),$B:$B,$B6538)</f>
        <v>42102.81</v>
      </c>
      <c r="K6538" s="13">
        <v>0</v>
      </c>
      <c r="L6538" s="25">
        <v>0</v>
      </c>
      <c r="M6538" s="15">
        <v>0</v>
      </c>
      <c r="N6538" s="14">
        <v>0</v>
      </c>
      <c r="O6538" s="16">
        <v>75</v>
      </c>
      <c r="P6538" s="16">
        <v>14469.45</v>
      </c>
      <c r="Q6538" s="16">
        <v>0</v>
      </c>
      <c r="R6538" s="16">
        <f>Q6538*16.876/100</f>
        <v>0</v>
      </c>
      <c r="S6538" s="17">
        <f t="shared" si="714"/>
        <v>0</v>
      </c>
      <c r="T6538" s="16">
        <v>0</v>
      </c>
      <c r="U6538" s="18">
        <f t="shared" si="715"/>
        <v>469.875</v>
      </c>
      <c r="V6538" s="18">
        <f t="shared" si="716"/>
        <v>0</v>
      </c>
      <c r="W6538" s="18">
        <f t="shared" si="717"/>
        <v>0</v>
      </c>
      <c r="X6538" s="27"/>
      <c r="Y6538" s="19">
        <f t="shared" si="718"/>
        <v>0</v>
      </c>
      <c r="Z6538" s="18">
        <f t="shared" si="719"/>
        <v>93.974999999999994</v>
      </c>
      <c r="AA6538" s="12">
        <v>300</v>
      </c>
      <c r="AB6538" s="12">
        <v>33682.25</v>
      </c>
      <c r="AC6538" s="28">
        <f>+I6538+Y6538-Z6538</f>
        <v>159.08500000000001</v>
      </c>
      <c r="AD6538" s="20">
        <f t="shared" si="720"/>
        <v>0</v>
      </c>
      <c r="AE6538">
        <v>0</v>
      </c>
    </row>
    <row r="6539" spans="1:31" x14ac:dyDescent="0.25">
      <c r="A6539" s="9">
        <v>45322</v>
      </c>
      <c r="B6539" s="10" t="s">
        <v>272</v>
      </c>
      <c r="C6539" s="10" t="s">
        <v>213</v>
      </c>
      <c r="D6539" s="10" t="s">
        <v>40</v>
      </c>
      <c r="E6539" s="10" t="s">
        <v>30</v>
      </c>
      <c r="F6539" s="10">
        <v>1150</v>
      </c>
      <c r="G6539" s="10">
        <v>1253</v>
      </c>
      <c r="H6539" s="11">
        <f>SUMIFS(AA:AA,$A:$A,EOMONTH($A6539,-1),$B:$B,$B6539)</f>
        <v>347</v>
      </c>
      <c r="I6539" s="63">
        <f>ROUND(SUMIFS(AC:AC,$A:$A,EOMONTH($A6539,-1),$B:$B,$B6539),2)</f>
        <v>312.26</v>
      </c>
      <c r="J6539" s="11">
        <f>SUMIFS(AB:AB,$A:$A,EOMONTH($A6539,-1),$B:$B,$B6539)</f>
        <v>39440.699999999997</v>
      </c>
      <c r="K6539" s="13">
        <v>0</v>
      </c>
      <c r="L6539" s="25">
        <v>0</v>
      </c>
      <c r="M6539" s="15">
        <v>320</v>
      </c>
      <c r="N6539" s="14">
        <v>42467.32</v>
      </c>
      <c r="O6539" s="16">
        <v>139</v>
      </c>
      <c r="P6539" s="16">
        <v>27421.96</v>
      </c>
      <c r="Q6539" s="16">
        <v>0</v>
      </c>
      <c r="R6539" s="16">
        <f>Q6539*16.876/100</f>
        <v>0</v>
      </c>
      <c r="S6539" s="17">
        <f t="shared" si="714"/>
        <v>0</v>
      </c>
      <c r="T6539" s="16">
        <v>0</v>
      </c>
      <c r="U6539" s="18">
        <f t="shared" si="715"/>
        <v>434.791</v>
      </c>
      <c r="V6539" s="18">
        <f t="shared" si="716"/>
        <v>368</v>
      </c>
      <c r="W6539" s="18">
        <f t="shared" si="717"/>
        <v>61.78352000000001</v>
      </c>
      <c r="X6539" s="27"/>
      <c r="Y6539" s="19">
        <f t="shared" si="718"/>
        <v>429.78352000000001</v>
      </c>
      <c r="Z6539" s="18">
        <f t="shared" si="719"/>
        <v>174.167</v>
      </c>
      <c r="AA6539" s="12">
        <v>528</v>
      </c>
      <c r="AB6539" s="12">
        <v>65630.3</v>
      </c>
      <c r="AC6539" s="28">
        <f>+I6539+Y6539-Z6539</f>
        <v>567.87651999999991</v>
      </c>
      <c r="AD6539" s="20">
        <f t="shared" si="720"/>
        <v>0</v>
      </c>
      <c r="AE6539">
        <v>0</v>
      </c>
    </row>
    <row r="6540" spans="1:31" x14ac:dyDescent="0.25">
      <c r="A6540" s="9">
        <v>45322</v>
      </c>
      <c r="B6540" s="10" t="s">
        <v>273</v>
      </c>
      <c r="C6540" s="10" t="s">
        <v>213</v>
      </c>
      <c r="D6540" s="10" t="s">
        <v>40</v>
      </c>
      <c r="E6540" s="10" t="s">
        <v>30</v>
      </c>
      <c r="F6540" s="10">
        <v>1150</v>
      </c>
      <c r="G6540" s="10">
        <v>1253</v>
      </c>
      <c r="H6540" s="11">
        <f>SUMIFS(AA:AA,$A:$A,EOMONTH($A6540,-1),$B:$B,$B6540)</f>
        <v>95</v>
      </c>
      <c r="I6540" s="63">
        <f>ROUND(SUMIFS(AC:AC,$A:$A,EOMONTH($A6540,-1),$B:$B,$B6540),2)</f>
        <v>108.09</v>
      </c>
      <c r="J6540" s="11">
        <f>SUMIFS(AB:AB,$A:$A,EOMONTH($A6540,-1),$B:$B,$B6540)</f>
        <v>8718.15</v>
      </c>
      <c r="K6540" s="13">
        <v>0</v>
      </c>
      <c r="L6540" s="25">
        <v>0</v>
      </c>
      <c r="M6540" s="15">
        <v>196</v>
      </c>
      <c r="N6540" s="14">
        <v>27632.37</v>
      </c>
      <c r="O6540" s="16">
        <v>-1</v>
      </c>
      <c r="P6540" s="16">
        <v>-205.84</v>
      </c>
      <c r="Q6540" s="16">
        <v>0</v>
      </c>
      <c r="R6540" s="16">
        <f>Q6540*16.876/100</f>
        <v>0</v>
      </c>
      <c r="S6540" s="17">
        <f t="shared" si="714"/>
        <v>0</v>
      </c>
      <c r="T6540" s="16">
        <v>0</v>
      </c>
      <c r="U6540" s="18">
        <f t="shared" si="715"/>
        <v>119.035</v>
      </c>
      <c r="V6540" s="18">
        <f t="shared" si="716"/>
        <v>225.4</v>
      </c>
      <c r="W6540" s="18">
        <f t="shared" si="717"/>
        <v>37.842406000000004</v>
      </c>
      <c r="X6540" s="27"/>
      <c r="Y6540" s="19">
        <f t="shared" si="718"/>
        <v>263.24240600000002</v>
      </c>
      <c r="Z6540" s="18">
        <f t="shared" si="719"/>
        <v>-1.2529999999999999</v>
      </c>
      <c r="AA6540" s="12">
        <v>292</v>
      </c>
      <c r="AB6540" s="12">
        <v>36442.29</v>
      </c>
      <c r="AC6540" s="28">
        <f>+I6540+Y6540-Z6540</f>
        <v>372.58540599999998</v>
      </c>
      <c r="AD6540" s="20">
        <f t="shared" si="720"/>
        <v>0</v>
      </c>
      <c r="AE6540">
        <v>0</v>
      </c>
    </row>
    <row r="6541" spans="1:31" x14ac:dyDescent="0.25">
      <c r="A6541" s="9">
        <v>45322</v>
      </c>
      <c r="B6541" s="10" t="s">
        <v>274</v>
      </c>
      <c r="C6541" s="10" t="s">
        <v>213</v>
      </c>
      <c r="D6541" s="10" t="s">
        <v>40</v>
      </c>
      <c r="E6541" s="10" t="s">
        <v>30</v>
      </c>
      <c r="F6541" s="10">
        <v>1500</v>
      </c>
      <c r="G6541" s="10">
        <v>1635</v>
      </c>
      <c r="H6541" s="11">
        <f>SUMIFS(AA:AA,$A:$A,EOMONTH($A6541,-1),$B:$B,$B6541)</f>
        <v>471</v>
      </c>
      <c r="I6541" s="63">
        <f>ROUND(SUMIFS(AC:AC,$A:$A,EOMONTH($A6541,-1),$B:$B,$B6541),2)</f>
        <v>385.17</v>
      </c>
      <c r="J6541" s="11">
        <f>SUMIFS(AB:AB,$A:$A,EOMONTH($A6541,-1),$B:$B,$B6541)</f>
        <v>49710</v>
      </c>
      <c r="K6541" s="13">
        <v>0</v>
      </c>
      <c r="L6541" s="25">
        <v>0</v>
      </c>
      <c r="M6541" s="15">
        <v>0</v>
      </c>
      <c r="N6541" s="14">
        <v>0</v>
      </c>
      <c r="O6541" s="16">
        <v>163</v>
      </c>
      <c r="P6541" s="16">
        <v>43047.44</v>
      </c>
      <c r="Q6541" s="16">
        <v>0</v>
      </c>
      <c r="R6541" s="16">
        <f>Q6541*16.876/100</f>
        <v>0</v>
      </c>
      <c r="S6541" s="17">
        <f t="shared" si="714"/>
        <v>0</v>
      </c>
      <c r="T6541" s="16">
        <v>0</v>
      </c>
      <c r="U6541" s="18">
        <f t="shared" si="715"/>
        <v>770.08500000000004</v>
      </c>
      <c r="V6541" s="18">
        <f t="shared" si="716"/>
        <v>0</v>
      </c>
      <c r="W6541" s="18">
        <f t="shared" si="717"/>
        <v>0</v>
      </c>
      <c r="X6541" s="27"/>
      <c r="Y6541" s="19">
        <f t="shared" si="718"/>
        <v>0</v>
      </c>
      <c r="Z6541" s="18">
        <f t="shared" si="719"/>
        <v>266.505</v>
      </c>
      <c r="AA6541" s="12">
        <v>308</v>
      </c>
      <c r="AB6541" s="12">
        <v>32506.76</v>
      </c>
      <c r="AC6541" s="28">
        <f>+I6541+Y6541-Z6541</f>
        <v>118.66500000000002</v>
      </c>
      <c r="AD6541" s="20">
        <f t="shared" si="720"/>
        <v>0</v>
      </c>
      <c r="AE6541">
        <v>390</v>
      </c>
    </row>
    <row r="6542" spans="1:31" x14ac:dyDescent="0.25">
      <c r="A6542" s="9">
        <v>45322</v>
      </c>
      <c r="B6542" s="10" t="s">
        <v>275</v>
      </c>
      <c r="C6542" s="10" t="s">
        <v>213</v>
      </c>
      <c r="D6542" s="10" t="s">
        <v>40</v>
      </c>
      <c r="E6542" s="10" t="s">
        <v>30</v>
      </c>
      <c r="F6542" s="10">
        <v>1500</v>
      </c>
      <c r="G6542" s="10">
        <v>1635</v>
      </c>
      <c r="H6542" s="11">
        <f>SUMIFS(AA:AA,$A:$A,EOMONTH($A6542,-1),$B:$B,$B6542)</f>
        <v>477</v>
      </c>
      <c r="I6542" s="63">
        <f>ROUND(SUMIFS(AC:AC,$A:$A,EOMONTH($A6542,-1),$B:$B,$B6542),2)</f>
        <v>561.19000000000005</v>
      </c>
      <c r="J6542" s="11">
        <f>SUMIFS(AB:AB,$A:$A,EOMONTH($A6542,-1),$B:$B,$B6542)</f>
        <v>73073.350000000006</v>
      </c>
      <c r="K6542" s="13">
        <v>0</v>
      </c>
      <c r="L6542" s="25">
        <v>0</v>
      </c>
      <c r="M6542" s="15">
        <v>0</v>
      </c>
      <c r="N6542" s="14">
        <v>0</v>
      </c>
      <c r="O6542" s="16">
        <v>55</v>
      </c>
      <c r="P6542" s="16">
        <v>14944.2</v>
      </c>
      <c r="Q6542" s="16">
        <v>0</v>
      </c>
      <c r="R6542" s="16">
        <f>Q6542*16.876/100</f>
        <v>0</v>
      </c>
      <c r="S6542" s="17">
        <f t="shared" si="714"/>
        <v>0</v>
      </c>
      <c r="T6542" s="16">
        <v>0</v>
      </c>
      <c r="U6542" s="18">
        <f t="shared" si="715"/>
        <v>779.89499999999998</v>
      </c>
      <c r="V6542" s="18">
        <f t="shared" si="716"/>
        <v>0</v>
      </c>
      <c r="W6542" s="18">
        <f t="shared" si="717"/>
        <v>0</v>
      </c>
      <c r="X6542" s="27"/>
      <c r="Y6542" s="19">
        <f t="shared" si="718"/>
        <v>0</v>
      </c>
      <c r="Z6542" s="18">
        <f t="shared" si="719"/>
        <v>89.924999999999997</v>
      </c>
      <c r="AA6542" s="12">
        <v>422</v>
      </c>
      <c r="AB6542" s="12">
        <v>64647.7</v>
      </c>
      <c r="AC6542" s="28">
        <f>+I6542+Y6542-Z6542</f>
        <v>471.26500000000004</v>
      </c>
      <c r="AD6542" s="20">
        <f t="shared" si="720"/>
        <v>0</v>
      </c>
      <c r="AE6542">
        <v>0</v>
      </c>
    </row>
    <row r="6543" spans="1:31" x14ac:dyDescent="0.25">
      <c r="A6543" s="9">
        <v>45322</v>
      </c>
      <c r="B6543" s="10" t="s">
        <v>276</v>
      </c>
      <c r="C6543" s="10" t="s">
        <v>213</v>
      </c>
      <c r="D6543" s="10" t="s">
        <v>40</v>
      </c>
      <c r="E6543" s="10" t="s">
        <v>30</v>
      </c>
      <c r="F6543" s="10">
        <v>1500</v>
      </c>
      <c r="G6543" s="10">
        <v>1635</v>
      </c>
      <c r="H6543" s="11">
        <f>SUMIFS(AA:AA,$A:$A,EOMONTH($A6543,-1),$B:$B,$B6543)</f>
        <v>320</v>
      </c>
      <c r="I6543" s="63">
        <f>ROUND(SUMIFS(AC:AC,$A:$A,EOMONTH($A6543,-1),$B:$B,$B6543),2)</f>
        <v>54.56</v>
      </c>
      <c r="J6543" s="11">
        <f>SUMIFS(AB:AB,$A:$A,EOMONTH($A6543,-1),$B:$B,$B6543)</f>
        <v>78305.19</v>
      </c>
      <c r="K6543" s="13">
        <v>0</v>
      </c>
      <c r="L6543" s="25">
        <v>0</v>
      </c>
      <c r="M6543" s="15">
        <v>0</v>
      </c>
      <c r="N6543" s="14">
        <v>0</v>
      </c>
      <c r="O6543" s="16">
        <v>58</v>
      </c>
      <c r="P6543" s="16">
        <v>15492.21</v>
      </c>
      <c r="Q6543" s="16">
        <v>0</v>
      </c>
      <c r="R6543" s="16">
        <f>Q6543*16.876/100</f>
        <v>0</v>
      </c>
      <c r="S6543" s="17">
        <f t="shared" si="714"/>
        <v>0</v>
      </c>
      <c r="T6543" s="16">
        <v>0</v>
      </c>
      <c r="U6543" s="18">
        <f t="shared" si="715"/>
        <v>523.20000000000005</v>
      </c>
      <c r="V6543" s="18">
        <f t="shared" si="716"/>
        <v>0</v>
      </c>
      <c r="W6543" s="18">
        <f t="shared" si="717"/>
        <v>0</v>
      </c>
      <c r="X6543" s="27"/>
      <c r="Y6543" s="19">
        <f t="shared" si="718"/>
        <v>0</v>
      </c>
      <c r="Z6543" s="18">
        <f t="shared" si="719"/>
        <v>94.83</v>
      </c>
      <c r="AA6543" s="12">
        <v>262</v>
      </c>
      <c r="AB6543" s="12">
        <v>64112.37</v>
      </c>
      <c r="AC6543" s="28">
        <f>+I6543+Y6543-Z6543</f>
        <v>-40.269999999999996</v>
      </c>
      <c r="AD6543" s="20">
        <f t="shared" si="720"/>
        <v>50</v>
      </c>
      <c r="AE6543">
        <v>350</v>
      </c>
    </row>
    <row r="6544" spans="1:31" x14ac:dyDescent="0.25">
      <c r="A6544" s="9">
        <v>45322</v>
      </c>
      <c r="B6544" s="10" t="s">
        <v>277</v>
      </c>
      <c r="C6544" s="10" t="s">
        <v>278</v>
      </c>
      <c r="D6544" s="10" t="s">
        <v>29</v>
      </c>
      <c r="E6544" s="10" t="s">
        <v>30</v>
      </c>
      <c r="F6544" s="10"/>
      <c r="G6544" s="10">
        <v>0</v>
      </c>
      <c r="H6544" s="11">
        <f>SUMIFS(AA:AA,$A:$A,EOMONTH($A6544,-1),$B:$B,$B6544)</f>
        <v>182</v>
      </c>
      <c r="I6544" s="63">
        <f>ROUND(SUMIFS(AC:AC,$A:$A,EOMONTH($A6544,-1),$B:$B,$B6544),2)</f>
        <v>8.2200000000000006</v>
      </c>
      <c r="J6544" s="11">
        <f>SUMIFS(AB:AB,$A:$A,EOMONTH($A6544,-1),$B:$B,$B6544)</f>
        <v>7972.75</v>
      </c>
      <c r="K6544" s="13">
        <v>0</v>
      </c>
      <c r="L6544" s="25">
        <v>0</v>
      </c>
      <c r="M6544" s="15">
        <v>0</v>
      </c>
      <c r="N6544" s="14">
        <v>0</v>
      </c>
      <c r="O6544" s="16">
        <v>0</v>
      </c>
      <c r="P6544" s="16">
        <v>0</v>
      </c>
      <c r="Q6544" s="16">
        <v>0</v>
      </c>
      <c r="R6544" s="16">
        <f>Q6544*16.876/100</f>
        <v>0</v>
      </c>
      <c r="S6544" s="17">
        <f t="shared" si="714"/>
        <v>0</v>
      </c>
      <c r="T6544" s="16">
        <v>0</v>
      </c>
      <c r="U6544" s="18">
        <f t="shared" si="715"/>
        <v>0</v>
      </c>
      <c r="V6544" s="18">
        <f t="shared" si="716"/>
        <v>0</v>
      </c>
      <c r="W6544" s="18">
        <f t="shared" si="717"/>
        <v>0</v>
      </c>
      <c r="X6544" s="27"/>
      <c r="Y6544" s="19">
        <f t="shared" si="718"/>
        <v>0</v>
      </c>
      <c r="Z6544" s="18">
        <f t="shared" si="719"/>
        <v>0</v>
      </c>
      <c r="AA6544" s="12">
        <v>182</v>
      </c>
      <c r="AB6544" s="12">
        <v>7972.75</v>
      </c>
      <c r="AC6544" s="28">
        <f>+I6544+Y6544-Z6544</f>
        <v>8.2200000000000006</v>
      </c>
      <c r="AD6544" s="20">
        <f t="shared" si="720"/>
        <v>0</v>
      </c>
      <c r="AE6544">
        <v>0</v>
      </c>
    </row>
    <row r="6545" spans="1:31" x14ac:dyDescent="0.25">
      <c r="A6545" s="9">
        <v>45322</v>
      </c>
      <c r="B6545" s="10" t="s">
        <v>279</v>
      </c>
      <c r="C6545" s="10" t="s">
        <v>278</v>
      </c>
      <c r="D6545" s="10" t="s">
        <v>29</v>
      </c>
      <c r="E6545" s="10" t="s">
        <v>30</v>
      </c>
      <c r="F6545" s="10"/>
      <c r="G6545" s="10">
        <v>0</v>
      </c>
      <c r="H6545" s="11">
        <f>SUMIFS(AA:AA,$A:$A,EOMONTH($A6545,-1),$B:$B,$B6545)</f>
        <v>116</v>
      </c>
      <c r="I6545" s="63">
        <f>ROUND(SUMIFS(AC:AC,$A:$A,EOMONTH($A6545,-1),$B:$B,$B6545),2)</f>
        <v>5.24</v>
      </c>
      <c r="J6545" s="11">
        <f>SUMIFS(AB:AB,$A:$A,EOMONTH($A6545,-1),$B:$B,$B6545)</f>
        <v>5265.28</v>
      </c>
      <c r="K6545" s="13">
        <v>0</v>
      </c>
      <c r="L6545" s="25">
        <v>0</v>
      </c>
      <c r="M6545" s="15">
        <v>0</v>
      </c>
      <c r="N6545" s="14">
        <v>0</v>
      </c>
      <c r="O6545" s="16">
        <v>0</v>
      </c>
      <c r="P6545" s="16">
        <v>0</v>
      </c>
      <c r="Q6545" s="16">
        <v>0</v>
      </c>
      <c r="R6545" s="16">
        <f>Q6545*16.876/100</f>
        <v>0</v>
      </c>
      <c r="S6545" s="17">
        <f t="shared" si="714"/>
        <v>0</v>
      </c>
      <c r="T6545" s="16">
        <v>0</v>
      </c>
      <c r="U6545" s="18">
        <f t="shared" si="715"/>
        <v>0</v>
      </c>
      <c r="V6545" s="18">
        <f t="shared" si="716"/>
        <v>0</v>
      </c>
      <c r="W6545" s="18">
        <f t="shared" si="717"/>
        <v>0</v>
      </c>
      <c r="X6545" s="27"/>
      <c r="Y6545" s="19">
        <f t="shared" si="718"/>
        <v>0</v>
      </c>
      <c r="Z6545" s="18">
        <f t="shared" si="719"/>
        <v>0</v>
      </c>
      <c r="AA6545" s="12">
        <v>116</v>
      </c>
      <c r="AB6545" s="12">
        <v>5265.28</v>
      </c>
      <c r="AC6545" s="28">
        <f>+I6545+Y6545-Z6545</f>
        <v>5.24</v>
      </c>
      <c r="AD6545" s="20">
        <f t="shared" si="720"/>
        <v>0</v>
      </c>
      <c r="AE6545">
        <v>0</v>
      </c>
    </row>
    <row r="6546" spans="1:31" x14ac:dyDescent="0.25">
      <c r="A6546" s="9">
        <v>45322</v>
      </c>
      <c r="B6546" s="10" t="s">
        <v>280</v>
      </c>
      <c r="C6546" s="10" t="s">
        <v>278</v>
      </c>
      <c r="D6546" s="10" t="s">
        <v>29</v>
      </c>
      <c r="E6546" s="10" t="s">
        <v>30</v>
      </c>
      <c r="F6546" s="10"/>
      <c r="G6546" s="10">
        <v>0</v>
      </c>
      <c r="H6546" s="11">
        <f>SUMIFS(AA:AA,$A:$A,EOMONTH($A6546,-1),$B:$B,$B6546)</f>
        <v>52</v>
      </c>
      <c r="I6546" s="63">
        <f>ROUND(SUMIFS(AC:AC,$A:$A,EOMONTH($A6546,-1),$B:$B,$B6546),2)</f>
        <v>2.35</v>
      </c>
      <c r="J6546" s="11">
        <f>SUMIFS(AB:AB,$A:$A,EOMONTH($A6546,-1),$B:$B,$B6546)</f>
        <v>2633.19</v>
      </c>
      <c r="K6546" s="13">
        <v>0</v>
      </c>
      <c r="L6546" s="25">
        <v>0</v>
      </c>
      <c r="M6546" s="15">
        <v>0</v>
      </c>
      <c r="N6546" s="14">
        <v>0</v>
      </c>
      <c r="O6546" s="16">
        <v>0</v>
      </c>
      <c r="P6546" s="16">
        <v>0</v>
      </c>
      <c r="Q6546" s="16">
        <v>0</v>
      </c>
      <c r="R6546" s="16">
        <f>Q6546*16.876/100</f>
        <v>0</v>
      </c>
      <c r="S6546" s="17">
        <f t="shared" si="714"/>
        <v>0</v>
      </c>
      <c r="T6546" s="16">
        <v>0</v>
      </c>
      <c r="U6546" s="18">
        <f t="shared" si="715"/>
        <v>0</v>
      </c>
      <c r="V6546" s="18">
        <f t="shared" si="716"/>
        <v>0</v>
      </c>
      <c r="W6546" s="18">
        <f t="shared" si="717"/>
        <v>0</v>
      </c>
      <c r="X6546" s="27"/>
      <c r="Y6546" s="19">
        <f t="shared" si="718"/>
        <v>0</v>
      </c>
      <c r="Z6546" s="18">
        <f t="shared" si="719"/>
        <v>0</v>
      </c>
      <c r="AA6546" s="12">
        <v>52</v>
      </c>
      <c r="AB6546" s="12">
        <v>2633.19</v>
      </c>
      <c r="AC6546" s="28">
        <f>+I6546+Y6546-Z6546</f>
        <v>2.35</v>
      </c>
      <c r="AD6546" s="20">
        <f t="shared" si="720"/>
        <v>0</v>
      </c>
      <c r="AE6546">
        <v>0</v>
      </c>
    </row>
    <row r="6547" spans="1:31" x14ac:dyDescent="0.25">
      <c r="A6547" s="9">
        <v>45322</v>
      </c>
      <c r="B6547" s="10" t="s">
        <v>281</v>
      </c>
      <c r="C6547" s="10" t="s">
        <v>282</v>
      </c>
      <c r="D6547" s="10" t="s">
        <v>29</v>
      </c>
      <c r="E6547" s="10" t="s">
        <v>30</v>
      </c>
      <c r="F6547" s="10"/>
      <c r="G6547" s="10">
        <v>0</v>
      </c>
      <c r="H6547" s="11">
        <f>SUMIFS(AA:AA,$A:$A,EOMONTH($A6547,-1),$B:$B,$B6547)</f>
        <v>537</v>
      </c>
      <c r="I6547" s="63">
        <f>ROUND(SUMIFS(AC:AC,$A:$A,EOMONTH($A6547,-1),$B:$B,$B6547),2)</f>
        <v>24.25</v>
      </c>
      <c r="J6547" s="11">
        <f>SUMIFS(AB:AB,$A:$A,EOMONTH($A6547,-1),$B:$B,$B6547)</f>
        <v>246140.19</v>
      </c>
      <c r="K6547" s="13">
        <v>0</v>
      </c>
      <c r="L6547" s="25">
        <v>0</v>
      </c>
      <c r="M6547" s="15">
        <v>0</v>
      </c>
      <c r="N6547" s="14">
        <v>0</v>
      </c>
      <c r="O6547" s="16">
        <v>0</v>
      </c>
      <c r="P6547" s="16">
        <v>0</v>
      </c>
      <c r="Q6547" s="16">
        <v>0</v>
      </c>
      <c r="R6547" s="16">
        <f>Q6547*16.876/100</f>
        <v>0</v>
      </c>
      <c r="S6547" s="17">
        <f t="shared" si="714"/>
        <v>0</v>
      </c>
      <c r="T6547" s="16">
        <v>0</v>
      </c>
      <c r="U6547" s="18">
        <f t="shared" si="715"/>
        <v>0</v>
      </c>
      <c r="V6547" s="18">
        <f t="shared" si="716"/>
        <v>0</v>
      </c>
      <c r="W6547" s="18">
        <f t="shared" si="717"/>
        <v>0</v>
      </c>
      <c r="X6547" s="27"/>
      <c r="Y6547" s="19">
        <f t="shared" si="718"/>
        <v>0</v>
      </c>
      <c r="Z6547" s="18">
        <f t="shared" si="719"/>
        <v>0</v>
      </c>
      <c r="AA6547" s="12">
        <v>537</v>
      </c>
      <c r="AB6547" s="12">
        <v>246140.19</v>
      </c>
      <c r="AC6547" s="28">
        <f>+I6547+Y6547-Z6547</f>
        <v>24.25</v>
      </c>
      <c r="AD6547" s="20">
        <f t="shared" si="720"/>
        <v>0</v>
      </c>
      <c r="AE6547">
        <v>0</v>
      </c>
    </row>
    <row r="6548" spans="1:31" x14ac:dyDescent="0.25">
      <c r="A6548" s="9">
        <v>45322</v>
      </c>
      <c r="B6548" s="10" t="s">
        <v>283</v>
      </c>
      <c r="C6548" s="10" t="s">
        <v>282</v>
      </c>
      <c r="D6548" s="10" t="s">
        <v>29</v>
      </c>
      <c r="E6548" s="10" t="s">
        <v>30</v>
      </c>
      <c r="F6548" s="10"/>
      <c r="G6548" s="10">
        <v>0</v>
      </c>
      <c r="H6548" s="11">
        <f>SUMIFS(AA:AA,$A:$A,EOMONTH($A6548,-1),$B:$B,$B6548)</f>
        <v>947</v>
      </c>
      <c r="I6548" s="63">
        <f>ROUND(SUMIFS(AC:AC,$A:$A,EOMONTH($A6548,-1),$B:$B,$B6548),2)</f>
        <v>42.76</v>
      </c>
      <c r="J6548" s="11">
        <f>SUMIFS(AB:AB,$A:$A,EOMONTH($A6548,-1),$B:$B,$B6548)</f>
        <v>271379.26</v>
      </c>
      <c r="K6548" s="13">
        <v>0</v>
      </c>
      <c r="L6548" s="25">
        <v>0</v>
      </c>
      <c r="M6548" s="15">
        <v>0</v>
      </c>
      <c r="N6548" s="14">
        <v>0</v>
      </c>
      <c r="O6548" s="16">
        <v>0</v>
      </c>
      <c r="P6548" s="16">
        <v>0</v>
      </c>
      <c r="Q6548" s="16">
        <v>0</v>
      </c>
      <c r="R6548" s="16">
        <f>Q6548*16.876/100</f>
        <v>0</v>
      </c>
      <c r="S6548" s="17">
        <f t="shared" si="714"/>
        <v>0</v>
      </c>
      <c r="T6548" s="16">
        <v>0</v>
      </c>
      <c r="U6548" s="18">
        <f t="shared" si="715"/>
        <v>0</v>
      </c>
      <c r="V6548" s="18">
        <f t="shared" si="716"/>
        <v>0</v>
      </c>
      <c r="W6548" s="18">
        <f t="shared" si="717"/>
        <v>0</v>
      </c>
      <c r="X6548" s="27"/>
      <c r="Y6548" s="19">
        <f t="shared" si="718"/>
        <v>0</v>
      </c>
      <c r="Z6548" s="18">
        <f t="shared" si="719"/>
        <v>0</v>
      </c>
      <c r="AA6548" s="12">
        <v>947</v>
      </c>
      <c r="AB6548" s="12">
        <v>271379.26</v>
      </c>
      <c r="AC6548" s="28">
        <f>+I6548+Y6548-Z6548</f>
        <v>42.76</v>
      </c>
      <c r="AD6548" s="20">
        <f t="shared" si="720"/>
        <v>0</v>
      </c>
      <c r="AE6548">
        <v>0</v>
      </c>
    </row>
    <row r="6549" spans="1:31" x14ac:dyDescent="0.25">
      <c r="A6549" s="9">
        <v>45322</v>
      </c>
      <c r="B6549" s="10" t="s">
        <v>284</v>
      </c>
      <c r="C6549" s="10" t="s">
        <v>282</v>
      </c>
      <c r="D6549" s="10" t="s">
        <v>29</v>
      </c>
      <c r="E6549" s="10" t="s">
        <v>30</v>
      </c>
      <c r="F6549" s="10"/>
      <c r="G6549" s="10">
        <v>0</v>
      </c>
      <c r="H6549" s="11">
        <f>SUMIFS(AA:AA,$A:$A,EOMONTH($A6549,-1),$B:$B,$B6549)</f>
        <v>447</v>
      </c>
      <c r="I6549" s="63">
        <f>ROUND(SUMIFS(AC:AC,$A:$A,EOMONTH($A6549,-1),$B:$B,$B6549),2)</f>
        <v>20.18</v>
      </c>
      <c r="J6549" s="11">
        <f>SUMIFS(AB:AB,$A:$A,EOMONTH($A6549,-1),$B:$B,$B6549)</f>
        <v>244817.96</v>
      </c>
      <c r="K6549" s="13">
        <v>0</v>
      </c>
      <c r="L6549" s="25">
        <v>0</v>
      </c>
      <c r="M6549" s="15">
        <v>0</v>
      </c>
      <c r="N6549" s="14">
        <v>0</v>
      </c>
      <c r="O6549" s="16">
        <v>0</v>
      </c>
      <c r="P6549" s="16">
        <v>0</v>
      </c>
      <c r="Q6549" s="16">
        <v>0</v>
      </c>
      <c r="R6549" s="16">
        <f>Q6549*16.876/100</f>
        <v>0</v>
      </c>
      <c r="S6549" s="17">
        <f t="shared" si="714"/>
        <v>0</v>
      </c>
      <c r="T6549" s="16">
        <v>0</v>
      </c>
      <c r="U6549" s="18">
        <f t="shared" si="715"/>
        <v>0</v>
      </c>
      <c r="V6549" s="18">
        <f t="shared" si="716"/>
        <v>0</v>
      </c>
      <c r="W6549" s="18">
        <f t="shared" si="717"/>
        <v>0</v>
      </c>
      <c r="X6549" s="27"/>
      <c r="Y6549" s="19">
        <f t="shared" si="718"/>
        <v>0</v>
      </c>
      <c r="Z6549" s="18">
        <f t="shared" si="719"/>
        <v>0</v>
      </c>
      <c r="AA6549" s="12">
        <v>447</v>
      </c>
      <c r="AB6549" s="12">
        <v>244817.96</v>
      </c>
      <c r="AC6549" s="28">
        <f>+I6549+Y6549-Z6549</f>
        <v>20.18</v>
      </c>
      <c r="AD6549" s="20">
        <f t="shared" si="720"/>
        <v>0</v>
      </c>
      <c r="AE6549">
        <v>0</v>
      </c>
    </row>
    <row r="6550" spans="1:31" x14ac:dyDescent="0.25">
      <c r="A6550" s="9">
        <v>45322</v>
      </c>
      <c r="B6550" s="10" t="s">
        <v>285</v>
      </c>
      <c r="C6550" s="10" t="s">
        <v>282</v>
      </c>
      <c r="D6550" s="10" t="s">
        <v>29</v>
      </c>
      <c r="E6550" s="10" t="s">
        <v>30</v>
      </c>
      <c r="F6550" s="10"/>
      <c r="G6550" s="10">
        <v>0</v>
      </c>
      <c r="H6550" s="11">
        <f>SUMIFS(AA:AA,$A:$A,EOMONTH($A6550,-1),$B:$B,$B6550)</f>
        <v>26</v>
      </c>
      <c r="I6550" s="63">
        <f>ROUND(SUMIFS(AC:AC,$A:$A,EOMONTH($A6550,-1),$B:$B,$B6550),2)</f>
        <v>1.17</v>
      </c>
      <c r="J6550" s="11">
        <f>SUMIFS(AB:AB,$A:$A,EOMONTH($A6550,-1),$B:$B,$B6550)</f>
        <v>0</v>
      </c>
      <c r="K6550" s="13">
        <v>0</v>
      </c>
      <c r="L6550" s="25">
        <v>0</v>
      </c>
      <c r="M6550" s="15">
        <v>0</v>
      </c>
      <c r="N6550" s="14">
        <v>0</v>
      </c>
      <c r="O6550" s="16">
        <v>0</v>
      </c>
      <c r="P6550" s="16">
        <v>0</v>
      </c>
      <c r="Q6550" s="16">
        <v>0</v>
      </c>
      <c r="R6550" s="16">
        <f>Q6550*16.876/100</f>
        <v>0</v>
      </c>
      <c r="S6550" s="17">
        <f t="shared" si="714"/>
        <v>0</v>
      </c>
      <c r="T6550" s="16">
        <v>0</v>
      </c>
      <c r="U6550" s="18">
        <f t="shared" si="715"/>
        <v>0</v>
      </c>
      <c r="V6550" s="18">
        <f t="shared" si="716"/>
        <v>0</v>
      </c>
      <c r="W6550" s="18">
        <f t="shared" si="717"/>
        <v>0</v>
      </c>
      <c r="X6550" s="27"/>
      <c r="Y6550" s="19">
        <f t="shared" si="718"/>
        <v>0</v>
      </c>
      <c r="Z6550" s="18">
        <f t="shared" si="719"/>
        <v>0</v>
      </c>
      <c r="AA6550" s="12">
        <v>26</v>
      </c>
      <c r="AB6550" s="12">
        <v>0</v>
      </c>
      <c r="AC6550" s="28">
        <f>+I6550+Y6550-Z6550</f>
        <v>1.17</v>
      </c>
      <c r="AD6550" s="20">
        <f t="shared" si="720"/>
        <v>0</v>
      </c>
      <c r="AE6550">
        <v>0</v>
      </c>
    </row>
    <row r="6551" spans="1:31" x14ac:dyDescent="0.25">
      <c r="A6551" s="9">
        <v>45322</v>
      </c>
      <c r="B6551" s="10" t="s">
        <v>286</v>
      </c>
      <c r="C6551" s="10" t="s">
        <v>287</v>
      </c>
      <c r="D6551" s="10" t="s">
        <v>40</v>
      </c>
      <c r="E6551" s="10" t="s">
        <v>30</v>
      </c>
      <c r="F6551" s="10">
        <v>475</v>
      </c>
      <c r="G6551" s="10">
        <v>518</v>
      </c>
      <c r="H6551" s="11">
        <f>SUMIFS(AA:AA,$A:$A,EOMONTH($A6551,-1),$B:$B,$B6551)</f>
        <v>305</v>
      </c>
      <c r="I6551" s="63">
        <f>ROUND(SUMIFS(AC:AC,$A:$A,EOMONTH($A6551,-1),$B:$B,$B6551),2)</f>
        <v>156.31</v>
      </c>
      <c r="J6551" s="11">
        <f>SUMIFS(AB:AB,$A:$A,EOMONTH($A6551,-1),$B:$B,$B6551)</f>
        <v>19990.150000000001</v>
      </c>
      <c r="K6551" s="13">
        <v>0</v>
      </c>
      <c r="L6551" s="25">
        <v>0</v>
      </c>
      <c r="M6551" s="15">
        <v>0</v>
      </c>
      <c r="N6551" s="14">
        <v>0</v>
      </c>
      <c r="O6551" s="16">
        <v>76</v>
      </c>
      <c r="P6551" s="16">
        <v>8257.64</v>
      </c>
      <c r="Q6551" s="16">
        <v>0</v>
      </c>
      <c r="R6551" s="16">
        <f>Q6551*16.876/100</f>
        <v>0</v>
      </c>
      <c r="S6551" s="17">
        <f t="shared" si="714"/>
        <v>0</v>
      </c>
      <c r="T6551" s="16">
        <v>0</v>
      </c>
      <c r="U6551" s="18">
        <f t="shared" si="715"/>
        <v>157.99</v>
      </c>
      <c r="V6551" s="18">
        <f t="shared" si="716"/>
        <v>0</v>
      </c>
      <c r="W6551" s="18">
        <f t="shared" si="717"/>
        <v>0</v>
      </c>
      <c r="X6551" s="27"/>
      <c r="Y6551" s="19">
        <f t="shared" si="718"/>
        <v>0</v>
      </c>
      <c r="Z6551" s="18">
        <f t="shared" si="719"/>
        <v>39.368000000000002</v>
      </c>
      <c r="AA6551" s="12">
        <v>229</v>
      </c>
      <c r="AB6551" s="12">
        <v>15008.99</v>
      </c>
      <c r="AC6551" s="28">
        <f>+I6551+Y6551-Z6551</f>
        <v>116.94200000000001</v>
      </c>
      <c r="AD6551" s="20">
        <f t="shared" si="720"/>
        <v>0</v>
      </c>
      <c r="AE6551">
        <v>0</v>
      </c>
    </row>
    <row r="6552" spans="1:31" x14ac:dyDescent="0.25">
      <c r="A6552" s="9">
        <v>45322</v>
      </c>
      <c r="B6552" s="10" t="s">
        <v>288</v>
      </c>
      <c r="C6552" s="10" t="s">
        <v>287</v>
      </c>
      <c r="D6552" s="10" t="s">
        <v>40</v>
      </c>
      <c r="E6552" s="10" t="s">
        <v>30</v>
      </c>
      <c r="F6552" s="10">
        <v>475</v>
      </c>
      <c r="G6552" s="10">
        <v>518</v>
      </c>
      <c r="H6552" s="11">
        <f>SUMIFS(AA:AA,$A:$A,EOMONTH($A6552,-1),$B:$B,$B6552)</f>
        <v>228</v>
      </c>
      <c r="I6552" s="63">
        <f>ROUND(SUMIFS(AC:AC,$A:$A,EOMONTH($A6552,-1),$B:$B,$B6552),2)</f>
        <v>95.08</v>
      </c>
      <c r="J6552" s="11">
        <f>SUMIFS(AB:AB,$A:$A,EOMONTH($A6552,-1),$B:$B,$B6552)</f>
        <v>15209.89</v>
      </c>
      <c r="K6552" s="13">
        <v>0</v>
      </c>
      <c r="L6552" s="25">
        <v>0</v>
      </c>
      <c r="M6552" s="15">
        <v>155</v>
      </c>
      <c r="N6552" s="14">
        <v>11117.11</v>
      </c>
      <c r="O6552" s="16">
        <v>198</v>
      </c>
      <c r="P6552" s="16">
        <v>21543.4</v>
      </c>
      <c r="Q6552" s="16">
        <v>0</v>
      </c>
      <c r="R6552" s="16">
        <f>Q6552*16.876/100</f>
        <v>0</v>
      </c>
      <c r="S6552" s="17">
        <f t="shared" si="714"/>
        <v>0</v>
      </c>
      <c r="T6552" s="16">
        <v>0</v>
      </c>
      <c r="U6552" s="18">
        <f t="shared" si="715"/>
        <v>118.104</v>
      </c>
      <c r="V6552" s="18">
        <f t="shared" si="716"/>
        <v>73.625</v>
      </c>
      <c r="W6552" s="18">
        <f t="shared" si="717"/>
        <v>12.360901250000001</v>
      </c>
      <c r="X6552" s="27"/>
      <c r="Y6552" s="19">
        <f t="shared" si="718"/>
        <v>85.985901249999998</v>
      </c>
      <c r="Z6552" s="18">
        <f t="shared" si="719"/>
        <v>102.56399999999999</v>
      </c>
      <c r="AA6552" s="12">
        <v>185</v>
      </c>
      <c r="AB6552" s="12">
        <v>12849.33</v>
      </c>
      <c r="AC6552" s="28">
        <f>+I6552+Y6552-Z6552</f>
        <v>78.501901250000003</v>
      </c>
      <c r="AD6552" s="20">
        <f t="shared" si="720"/>
        <v>0</v>
      </c>
      <c r="AE6552">
        <v>0</v>
      </c>
    </row>
    <row r="6553" spans="1:31" x14ac:dyDescent="0.25">
      <c r="A6553" s="9">
        <v>45322</v>
      </c>
      <c r="B6553" s="10" t="s">
        <v>289</v>
      </c>
      <c r="C6553" s="10" t="s">
        <v>287</v>
      </c>
      <c r="D6553" s="10" t="s">
        <v>40</v>
      </c>
      <c r="E6553" s="10" t="s">
        <v>30</v>
      </c>
      <c r="F6553" s="10">
        <v>475</v>
      </c>
      <c r="G6553" s="10">
        <v>518</v>
      </c>
      <c r="H6553" s="11">
        <f>SUMIFS(AA:AA,$A:$A,EOMONTH($A6553,-1),$B:$B,$B6553)</f>
        <v>422</v>
      </c>
      <c r="I6553" s="63">
        <f>ROUND(SUMIFS(AC:AC,$A:$A,EOMONTH($A6553,-1),$B:$B,$B6553),2)</f>
        <v>182.74</v>
      </c>
      <c r="J6553" s="11">
        <f>SUMIFS(AB:AB,$A:$A,EOMONTH($A6553,-1),$B:$B,$B6553)</f>
        <v>26732.28</v>
      </c>
      <c r="K6553" s="13">
        <v>0</v>
      </c>
      <c r="L6553" s="25">
        <v>0</v>
      </c>
      <c r="M6553" s="15">
        <v>0</v>
      </c>
      <c r="N6553" s="14">
        <v>0</v>
      </c>
      <c r="O6553" s="16">
        <v>75</v>
      </c>
      <c r="P6553" s="16">
        <v>8152.56</v>
      </c>
      <c r="Q6553" s="16">
        <v>0</v>
      </c>
      <c r="R6553" s="16">
        <f>Q6553*16.876/100</f>
        <v>0</v>
      </c>
      <c r="S6553" s="17">
        <f t="shared" si="714"/>
        <v>0</v>
      </c>
      <c r="T6553" s="16">
        <v>0</v>
      </c>
      <c r="U6553" s="18">
        <f t="shared" si="715"/>
        <v>218.596</v>
      </c>
      <c r="V6553" s="18">
        <f t="shared" si="716"/>
        <v>0</v>
      </c>
      <c r="W6553" s="18">
        <f t="shared" si="717"/>
        <v>0</v>
      </c>
      <c r="X6553" s="27"/>
      <c r="Y6553" s="19">
        <f t="shared" si="718"/>
        <v>0</v>
      </c>
      <c r="Z6553" s="18">
        <f t="shared" si="719"/>
        <v>38.85</v>
      </c>
      <c r="AA6553" s="12">
        <v>347</v>
      </c>
      <c r="AB6553" s="12">
        <v>21981.27</v>
      </c>
      <c r="AC6553" s="28">
        <f>+I6553+Y6553-Z6553</f>
        <v>143.89000000000001</v>
      </c>
      <c r="AD6553" s="20">
        <f t="shared" si="720"/>
        <v>0</v>
      </c>
      <c r="AE6553">
        <v>0</v>
      </c>
    </row>
    <row r="6554" spans="1:31" x14ac:dyDescent="0.25">
      <c r="A6554" s="9">
        <v>45322</v>
      </c>
      <c r="B6554" s="10" t="s">
        <v>290</v>
      </c>
      <c r="C6554" s="10" t="s">
        <v>287</v>
      </c>
      <c r="D6554" s="10" t="s">
        <v>40</v>
      </c>
      <c r="E6554" s="10" t="s">
        <v>30</v>
      </c>
      <c r="F6554" s="10">
        <v>475</v>
      </c>
      <c r="G6554" s="10">
        <v>518</v>
      </c>
      <c r="H6554" s="11">
        <f>SUMIFS(AA:AA,$A:$A,EOMONTH($A6554,-1),$B:$B,$B6554)</f>
        <v>206</v>
      </c>
      <c r="I6554" s="63">
        <f>ROUND(SUMIFS(AC:AC,$A:$A,EOMONTH($A6554,-1),$B:$B,$B6554),2)</f>
        <v>53.96</v>
      </c>
      <c r="J6554" s="11">
        <f>SUMIFS(AB:AB,$A:$A,EOMONTH($A6554,-1),$B:$B,$B6554)</f>
        <v>13580.13</v>
      </c>
      <c r="K6554" s="13">
        <v>0</v>
      </c>
      <c r="L6554" s="25">
        <v>0</v>
      </c>
      <c r="M6554" s="15">
        <v>322</v>
      </c>
      <c r="N6554" s="14">
        <v>23100.36</v>
      </c>
      <c r="O6554" s="16">
        <v>215</v>
      </c>
      <c r="P6554" s="16">
        <v>23316.3</v>
      </c>
      <c r="Q6554" s="16">
        <v>0</v>
      </c>
      <c r="R6554" s="16">
        <f>Q6554*16.876/100</f>
        <v>0</v>
      </c>
      <c r="S6554" s="17">
        <f t="shared" si="714"/>
        <v>0</v>
      </c>
      <c r="T6554" s="16">
        <v>0</v>
      </c>
      <c r="U6554" s="18">
        <f t="shared" si="715"/>
        <v>106.708</v>
      </c>
      <c r="V6554" s="18">
        <f t="shared" si="716"/>
        <v>152.94999999999999</v>
      </c>
      <c r="W6554" s="18">
        <f t="shared" si="717"/>
        <v>25.6787755</v>
      </c>
      <c r="X6554" s="27"/>
      <c r="Y6554" s="19">
        <f t="shared" si="718"/>
        <v>178.62877549999999</v>
      </c>
      <c r="Z6554" s="18">
        <f t="shared" si="719"/>
        <v>111.37</v>
      </c>
      <c r="AA6554" s="12">
        <v>313</v>
      </c>
      <c r="AB6554" s="12">
        <v>21981.71</v>
      </c>
      <c r="AC6554" s="28">
        <f>+I6554+Y6554-Z6554</f>
        <v>121.21877549999999</v>
      </c>
      <c r="AD6554" s="20">
        <f t="shared" si="720"/>
        <v>0</v>
      </c>
      <c r="AE6554">
        <v>0</v>
      </c>
    </row>
    <row r="6555" spans="1:31" x14ac:dyDescent="0.25">
      <c r="A6555" s="9">
        <v>45322</v>
      </c>
      <c r="B6555" s="10" t="s">
        <v>291</v>
      </c>
      <c r="C6555" s="10" t="s">
        <v>287</v>
      </c>
      <c r="D6555" s="10" t="s">
        <v>40</v>
      </c>
      <c r="E6555" s="10" t="s">
        <v>30</v>
      </c>
      <c r="F6555" s="10">
        <v>475</v>
      </c>
      <c r="G6555" s="10">
        <v>518</v>
      </c>
      <c r="H6555" s="11">
        <f>SUMIFS(AA:AA,$A:$A,EOMONTH($A6555,-1),$B:$B,$B6555)</f>
        <v>184</v>
      </c>
      <c r="I6555" s="63">
        <f>ROUND(SUMIFS(AC:AC,$A:$A,EOMONTH($A6555,-1),$B:$B,$B6555),2)</f>
        <v>179.89</v>
      </c>
      <c r="J6555" s="11">
        <f>SUMIFS(AB:AB,$A:$A,EOMONTH($A6555,-1),$B:$B,$B6555)</f>
        <v>12411.3</v>
      </c>
      <c r="K6555" s="13">
        <v>0</v>
      </c>
      <c r="L6555" s="25">
        <v>0</v>
      </c>
      <c r="M6555" s="15">
        <v>505</v>
      </c>
      <c r="N6555" s="14">
        <v>36445.160000000003</v>
      </c>
      <c r="O6555" s="16">
        <v>324</v>
      </c>
      <c r="P6555" s="16">
        <v>35496.879999999997</v>
      </c>
      <c r="Q6555" s="16">
        <v>0</v>
      </c>
      <c r="R6555" s="16">
        <f>Q6555*16.876/100</f>
        <v>0</v>
      </c>
      <c r="S6555" s="17">
        <f t="shared" si="714"/>
        <v>0</v>
      </c>
      <c r="T6555" s="16">
        <v>0</v>
      </c>
      <c r="U6555" s="18">
        <f t="shared" si="715"/>
        <v>95.311999999999998</v>
      </c>
      <c r="V6555" s="18">
        <f t="shared" si="716"/>
        <v>239.875</v>
      </c>
      <c r="W6555" s="18">
        <f t="shared" si="717"/>
        <v>40.272613750000005</v>
      </c>
      <c r="X6555" s="27"/>
      <c r="Y6555" s="19">
        <f t="shared" si="718"/>
        <v>280.14761375</v>
      </c>
      <c r="Z6555" s="18">
        <f t="shared" si="719"/>
        <v>167.83199999999999</v>
      </c>
      <c r="AA6555" s="12">
        <v>365</v>
      </c>
      <c r="AB6555" s="12">
        <v>26341.51</v>
      </c>
      <c r="AC6555" s="28">
        <f>+I6555+Y6555-Z6555</f>
        <v>292.20561375</v>
      </c>
      <c r="AD6555" s="20">
        <f t="shared" si="720"/>
        <v>0</v>
      </c>
      <c r="AE6555">
        <v>0</v>
      </c>
    </row>
    <row r="6556" spans="1:31" x14ac:dyDescent="0.25">
      <c r="A6556" s="9">
        <v>45322</v>
      </c>
      <c r="B6556" s="10" t="s">
        <v>292</v>
      </c>
      <c r="C6556" s="10" t="s">
        <v>287</v>
      </c>
      <c r="D6556" s="10" t="s">
        <v>40</v>
      </c>
      <c r="E6556" s="10" t="s">
        <v>30</v>
      </c>
      <c r="F6556" s="10">
        <v>475</v>
      </c>
      <c r="G6556" s="10">
        <v>518</v>
      </c>
      <c r="H6556" s="11">
        <f>SUMIFS(AA:AA,$A:$A,EOMONTH($A6556,-1),$B:$B,$B6556)</f>
        <v>352</v>
      </c>
      <c r="I6556" s="63">
        <f>ROUND(SUMIFS(AC:AC,$A:$A,EOMONTH($A6556,-1),$B:$B,$B6556),2)</f>
        <v>207.16</v>
      </c>
      <c r="J6556" s="11">
        <f>SUMIFS(AB:AB,$A:$A,EOMONTH($A6556,-1),$B:$B,$B6556)</f>
        <v>22641.7</v>
      </c>
      <c r="K6556" s="13">
        <v>0</v>
      </c>
      <c r="L6556" s="25">
        <v>0</v>
      </c>
      <c r="M6556" s="15">
        <v>326</v>
      </c>
      <c r="N6556" s="14">
        <v>23417.08</v>
      </c>
      <c r="O6556" s="16">
        <v>218</v>
      </c>
      <c r="P6556" s="16">
        <v>23749.42</v>
      </c>
      <c r="Q6556" s="16">
        <v>0</v>
      </c>
      <c r="R6556" s="16">
        <f>Q6556*16.876/100</f>
        <v>0</v>
      </c>
      <c r="S6556" s="17">
        <f t="shared" si="714"/>
        <v>0</v>
      </c>
      <c r="T6556" s="16">
        <v>0</v>
      </c>
      <c r="U6556" s="18">
        <f t="shared" si="715"/>
        <v>182.33600000000001</v>
      </c>
      <c r="V6556" s="18">
        <f t="shared" si="716"/>
        <v>154.85</v>
      </c>
      <c r="W6556" s="18">
        <f t="shared" si="717"/>
        <v>25.997766500000001</v>
      </c>
      <c r="X6556" s="27"/>
      <c r="Y6556" s="19">
        <f t="shared" si="718"/>
        <v>180.84776650000001</v>
      </c>
      <c r="Z6556" s="18">
        <f t="shared" si="719"/>
        <v>112.92400000000001</v>
      </c>
      <c r="AA6556" s="12">
        <v>460</v>
      </c>
      <c r="AB6556" s="12">
        <v>31592.11</v>
      </c>
      <c r="AC6556" s="28">
        <f>+I6556+Y6556-Z6556</f>
        <v>275.08376650000002</v>
      </c>
      <c r="AD6556" s="20">
        <f t="shared" si="720"/>
        <v>0</v>
      </c>
      <c r="AE6556">
        <v>0</v>
      </c>
    </row>
    <row r="6557" spans="1:31" x14ac:dyDescent="0.25">
      <c r="A6557" s="9">
        <v>45322</v>
      </c>
      <c r="B6557" s="10" t="s">
        <v>293</v>
      </c>
      <c r="C6557" s="10" t="s">
        <v>287</v>
      </c>
      <c r="D6557" s="10" t="s">
        <v>40</v>
      </c>
      <c r="E6557" s="10" t="s">
        <v>30</v>
      </c>
      <c r="F6557" s="10">
        <v>580</v>
      </c>
      <c r="G6557" s="10">
        <v>632</v>
      </c>
      <c r="H6557" s="11">
        <f>SUMIFS(AA:AA,$A:$A,EOMONTH($A6557,-1),$B:$B,$B6557)</f>
        <v>41</v>
      </c>
      <c r="I6557" s="63">
        <f>ROUND(SUMIFS(AC:AC,$A:$A,EOMONTH($A6557,-1),$B:$B,$B6557),2)</f>
        <v>-19.28</v>
      </c>
      <c r="J6557" s="11">
        <f>SUMIFS(AB:AB,$A:$A,EOMONTH($A6557,-1),$B:$B,$B6557)</f>
        <v>3912.2</v>
      </c>
      <c r="K6557" s="13">
        <v>0</v>
      </c>
      <c r="L6557" s="25">
        <v>0</v>
      </c>
      <c r="M6557" s="15">
        <v>112</v>
      </c>
      <c r="N6557" s="14">
        <v>8189.15</v>
      </c>
      <c r="O6557" s="16">
        <v>20</v>
      </c>
      <c r="P6557" s="16">
        <v>2489.1999999999998</v>
      </c>
      <c r="Q6557" s="16">
        <v>0</v>
      </c>
      <c r="R6557" s="16">
        <f>Q6557*16.876/100</f>
        <v>0</v>
      </c>
      <c r="S6557" s="17">
        <f t="shared" si="714"/>
        <v>0</v>
      </c>
      <c r="T6557" s="16">
        <v>0</v>
      </c>
      <c r="U6557" s="18">
        <f t="shared" si="715"/>
        <v>25.911999999999999</v>
      </c>
      <c r="V6557" s="18">
        <f t="shared" si="716"/>
        <v>64.959999999999994</v>
      </c>
      <c r="W6557" s="18">
        <f t="shared" si="717"/>
        <v>10.906134400000001</v>
      </c>
      <c r="X6557" s="27"/>
      <c r="Y6557" s="19">
        <f t="shared" si="718"/>
        <v>75.866134399999993</v>
      </c>
      <c r="Z6557" s="18">
        <f t="shared" si="719"/>
        <v>12.64</v>
      </c>
      <c r="AA6557" s="12">
        <v>133</v>
      </c>
      <c r="AB6557" s="12">
        <v>10525.67</v>
      </c>
      <c r="AC6557" s="28">
        <f>+I6557+Y6557-Z6557</f>
        <v>43.946134399999991</v>
      </c>
      <c r="AD6557" s="20">
        <f t="shared" si="720"/>
        <v>0</v>
      </c>
      <c r="AE6557">
        <v>10</v>
      </c>
    </row>
    <row r="6558" spans="1:31" x14ac:dyDescent="0.25">
      <c r="A6558" s="9">
        <v>45322</v>
      </c>
      <c r="B6558" s="10" t="s">
        <v>294</v>
      </c>
      <c r="C6558" s="10" t="s">
        <v>287</v>
      </c>
      <c r="D6558" s="10" t="s">
        <v>40</v>
      </c>
      <c r="E6558" s="10" t="s">
        <v>30</v>
      </c>
      <c r="F6558" s="10">
        <v>580</v>
      </c>
      <c r="G6558" s="10">
        <v>632</v>
      </c>
      <c r="H6558" s="11">
        <f>SUMIFS(AA:AA,$A:$A,EOMONTH($A6558,-1),$B:$B,$B6558)</f>
        <v>196</v>
      </c>
      <c r="I6558" s="63">
        <f>ROUND(SUMIFS(AC:AC,$A:$A,EOMONTH($A6558,-1),$B:$B,$B6558),2)</f>
        <v>-26.98</v>
      </c>
      <c r="J6558" s="11">
        <f>SUMIFS(AB:AB,$A:$A,EOMONTH($A6558,-1),$B:$B,$B6558)</f>
        <v>12917.41</v>
      </c>
      <c r="K6558" s="13">
        <v>0</v>
      </c>
      <c r="L6558" s="25">
        <v>0</v>
      </c>
      <c r="M6558" s="15">
        <v>295</v>
      </c>
      <c r="N6558" s="14">
        <v>21695.77</v>
      </c>
      <c r="O6558" s="16">
        <v>20</v>
      </c>
      <c r="P6558" s="16">
        <v>2454.8000000000002</v>
      </c>
      <c r="Q6558" s="16">
        <v>0</v>
      </c>
      <c r="R6558" s="16">
        <f>Q6558*16.876/100</f>
        <v>0</v>
      </c>
      <c r="S6558" s="17">
        <f t="shared" si="714"/>
        <v>0</v>
      </c>
      <c r="T6558" s="16">
        <v>0</v>
      </c>
      <c r="U6558" s="18">
        <f t="shared" si="715"/>
        <v>123.872</v>
      </c>
      <c r="V6558" s="18">
        <f t="shared" si="716"/>
        <v>171.1</v>
      </c>
      <c r="W6558" s="18">
        <f t="shared" si="717"/>
        <v>28.725979000000002</v>
      </c>
      <c r="X6558" s="27"/>
      <c r="Y6558" s="19">
        <f t="shared" si="718"/>
        <v>199.82597899999999</v>
      </c>
      <c r="Z6558" s="18">
        <f t="shared" si="719"/>
        <v>12.64</v>
      </c>
      <c r="AA6558" s="12">
        <v>471</v>
      </c>
      <c r="AB6558" s="12">
        <v>33213.410000000003</v>
      </c>
      <c r="AC6558" s="28">
        <f>+I6558+Y6558-Z6558</f>
        <v>160.20597900000001</v>
      </c>
      <c r="AD6558" s="20">
        <f t="shared" si="720"/>
        <v>0</v>
      </c>
      <c r="AE6558">
        <v>0</v>
      </c>
    </row>
    <row r="6559" spans="1:31" x14ac:dyDescent="0.25">
      <c r="A6559" s="9">
        <v>45322</v>
      </c>
      <c r="B6559" s="10" t="s">
        <v>295</v>
      </c>
      <c r="C6559" s="10" t="s">
        <v>287</v>
      </c>
      <c r="D6559" s="10" t="s">
        <v>40</v>
      </c>
      <c r="E6559" s="10" t="s">
        <v>30</v>
      </c>
      <c r="F6559" s="10">
        <v>580</v>
      </c>
      <c r="G6559" s="10">
        <v>632</v>
      </c>
      <c r="H6559" s="11">
        <f>SUMIFS(AA:AA,$A:$A,EOMONTH($A6559,-1),$B:$B,$B6559)</f>
        <v>302</v>
      </c>
      <c r="I6559" s="63">
        <f>ROUND(SUMIFS(AC:AC,$A:$A,EOMONTH($A6559,-1),$B:$B,$B6559),2)</f>
        <v>23.21</v>
      </c>
      <c r="J6559" s="11">
        <f>SUMIFS(AB:AB,$A:$A,EOMONTH($A6559,-1),$B:$B,$B6559)</f>
        <v>18492.13</v>
      </c>
      <c r="K6559" s="13">
        <v>0</v>
      </c>
      <c r="L6559" s="25">
        <v>0</v>
      </c>
      <c r="M6559" s="15">
        <v>372</v>
      </c>
      <c r="N6559" s="14">
        <v>27474.67</v>
      </c>
      <c r="O6559" s="16">
        <v>80</v>
      </c>
      <c r="P6559" s="16">
        <v>9888</v>
      </c>
      <c r="Q6559" s="16">
        <v>0</v>
      </c>
      <c r="R6559" s="16">
        <f>Q6559*16.876/100</f>
        <v>0</v>
      </c>
      <c r="S6559" s="17">
        <f t="shared" si="714"/>
        <v>0</v>
      </c>
      <c r="T6559" s="16">
        <v>0</v>
      </c>
      <c r="U6559" s="18">
        <f t="shared" si="715"/>
        <v>190.864</v>
      </c>
      <c r="V6559" s="18">
        <f t="shared" si="716"/>
        <v>215.76</v>
      </c>
      <c r="W6559" s="18">
        <f t="shared" si="717"/>
        <v>36.223946400000003</v>
      </c>
      <c r="X6559" s="27"/>
      <c r="Y6559" s="19">
        <f t="shared" si="718"/>
        <v>251.98394639999998</v>
      </c>
      <c r="Z6559" s="18">
        <f t="shared" si="719"/>
        <v>50.56</v>
      </c>
      <c r="AA6559" s="12">
        <v>594</v>
      </c>
      <c r="AB6559" s="12">
        <v>41099</v>
      </c>
      <c r="AC6559" s="28">
        <f>+I6559+Y6559-Z6559</f>
        <v>224.63394639999996</v>
      </c>
      <c r="AD6559" s="20">
        <f t="shared" si="720"/>
        <v>0</v>
      </c>
      <c r="AE6559">
        <v>0</v>
      </c>
    </row>
    <row r="6560" spans="1:31" x14ac:dyDescent="0.25">
      <c r="A6560" s="9">
        <v>45322</v>
      </c>
      <c r="B6560" s="10" t="s">
        <v>296</v>
      </c>
      <c r="C6560" s="10" t="s">
        <v>287</v>
      </c>
      <c r="D6560" s="10" t="s">
        <v>40</v>
      </c>
      <c r="E6560" s="10" t="s">
        <v>30</v>
      </c>
      <c r="F6560" s="10">
        <v>580</v>
      </c>
      <c r="G6560" s="10">
        <v>632</v>
      </c>
      <c r="H6560" s="11">
        <f>SUMIFS(AA:AA,$A:$A,EOMONTH($A6560,-1),$B:$B,$B6560)</f>
        <v>144</v>
      </c>
      <c r="I6560" s="63">
        <f>ROUND(SUMIFS(AC:AC,$A:$A,EOMONTH($A6560,-1),$B:$B,$B6560),2)</f>
        <v>-103.83</v>
      </c>
      <c r="J6560" s="11">
        <f>SUMIFS(AB:AB,$A:$A,EOMONTH($A6560,-1),$B:$B,$B6560)</f>
        <v>19437.599999999999</v>
      </c>
      <c r="K6560" s="13">
        <v>0</v>
      </c>
      <c r="L6560" s="25">
        <v>0</v>
      </c>
      <c r="M6560" s="15">
        <v>114</v>
      </c>
      <c r="N6560" s="14">
        <v>8403.07</v>
      </c>
      <c r="O6560" s="16">
        <v>60</v>
      </c>
      <c r="P6560" s="16">
        <v>7450.8</v>
      </c>
      <c r="Q6560" s="16">
        <v>0</v>
      </c>
      <c r="R6560" s="16">
        <f>Q6560*16.876/100</f>
        <v>0</v>
      </c>
      <c r="S6560" s="17">
        <f t="shared" si="714"/>
        <v>0</v>
      </c>
      <c r="T6560" s="16">
        <v>0</v>
      </c>
      <c r="U6560" s="18">
        <f t="shared" si="715"/>
        <v>91.007999999999996</v>
      </c>
      <c r="V6560" s="18">
        <f t="shared" si="716"/>
        <v>66.12</v>
      </c>
      <c r="W6560" s="18">
        <f t="shared" si="717"/>
        <v>11.100886800000001</v>
      </c>
      <c r="X6560" s="27"/>
      <c r="Y6560" s="19">
        <f t="shared" si="718"/>
        <v>77.220886800000002</v>
      </c>
      <c r="Z6560" s="18">
        <f t="shared" si="719"/>
        <v>37.92</v>
      </c>
      <c r="AA6560" s="12">
        <v>198</v>
      </c>
      <c r="AB6560" s="12">
        <v>21751.27</v>
      </c>
      <c r="AC6560" s="28">
        <f>+I6560+Y6560-Z6560</f>
        <v>-64.529113199999998</v>
      </c>
      <c r="AD6560" s="20">
        <f t="shared" si="720"/>
        <v>70</v>
      </c>
      <c r="AE6560">
        <v>70</v>
      </c>
    </row>
    <row r="6561" spans="1:31" x14ac:dyDescent="0.25">
      <c r="A6561" s="9">
        <v>45322</v>
      </c>
      <c r="B6561" s="10" t="s">
        <v>297</v>
      </c>
      <c r="C6561" s="10" t="s">
        <v>287</v>
      </c>
      <c r="D6561" s="10" t="s">
        <v>40</v>
      </c>
      <c r="E6561" s="10" t="s">
        <v>30</v>
      </c>
      <c r="F6561" s="10">
        <v>580</v>
      </c>
      <c r="G6561" s="10">
        <v>632</v>
      </c>
      <c r="H6561" s="11">
        <f>SUMIFS(AA:AA,$A:$A,EOMONTH($A6561,-1),$B:$B,$B6561)</f>
        <v>130</v>
      </c>
      <c r="I6561" s="63">
        <f>ROUND(SUMIFS(AC:AC,$A:$A,EOMONTH($A6561,-1),$B:$B,$B6561),2)</f>
        <v>-48.83</v>
      </c>
      <c r="J6561" s="11">
        <f>SUMIFS(AB:AB,$A:$A,EOMONTH($A6561,-1),$B:$B,$B6561)</f>
        <v>11205.79</v>
      </c>
      <c r="K6561" s="13">
        <v>0</v>
      </c>
      <c r="L6561" s="25">
        <v>0</v>
      </c>
      <c r="M6561" s="15">
        <v>82</v>
      </c>
      <c r="N6561" s="14">
        <v>6021.05</v>
      </c>
      <c r="O6561" s="16">
        <v>0</v>
      </c>
      <c r="P6561" s="16">
        <v>-137.6</v>
      </c>
      <c r="Q6561" s="16">
        <v>0</v>
      </c>
      <c r="R6561" s="16">
        <f>Q6561*16.876/100</f>
        <v>0</v>
      </c>
      <c r="S6561" s="17">
        <f t="shared" si="714"/>
        <v>0</v>
      </c>
      <c r="T6561" s="16">
        <v>0</v>
      </c>
      <c r="U6561" s="18">
        <f t="shared" si="715"/>
        <v>82.16</v>
      </c>
      <c r="V6561" s="18">
        <f t="shared" si="716"/>
        <v>47.56</v>
      </c>
      <c r="W6561" s="18">
        <f t="shared" si="717"/>
        <v>7.9848484000000006</v>
      </c>
      <c r="X6561" s="27"/>
      <c r="Y6561" s="19">
        <f t="shared" si="718"/>
        <v>55.544848400000006</v>
      </c>
      <c r="Z6561" s="18">
        <f t="shared" si="719"/>
        <v>0</v>
      </c>
      <c r="AA6561" s="12">
        <v>212</v>
      </c>
      <c r="AB6561" s="12">
        <v>17226.84</v>
      </c>
      <c r="AC6561" s="28">
        <f>+I6561+Y6561-Z6561</f>
        <v>6.7148484000000082</v>
      </c>
      <c r="AD6561" s="20">
        <f t="shared" si="720"/>
        <v>0</v>
      </c>
      <c r="AE6561">
        <v>10</v>
      </c>
    </row>
    <row r="6562" spans="1:31" x14ac:dyDescent="0.25">
      <c r="A6562" s="9">
        <v>45322</v>
      </c>
      <c r="B6562" s="10" t="s">
        <v>298</v>
      </c>
      <c r="C6562" s="10" t="s">
        <v>287</v>
      </c>
      <c r="D6562" s="10" t="s">
        <v>40</v>
      </c>
      <c r="E6562" s="10" t="s">
        <v>30</v>
      </c>
      <c r="F6562" s="10">
        <v>580</v>
      </c>
      <c r="G6562" s="10">
        <v>632</v>
      </c>
      <c r="H6562" s="11">
        <f>SUMIFS(AA:AA,$A:$A,EOMONTH($A6562,-1),$B:$B,$B6562)</f>
        <v>42</v>
      </c>
      <c r="I6562" s="63">
        <f>ROUND(SUMIFS(AC:AC,$A:$A,EOMONTH($A6562,-1),$B:$B,$B6562),2)</f>
        <v>32.96</v>
      </c>
      <c r="J6562" s="11">
        <f>SUMIFS(AB:AB,$A:$A,EOMONTH($A6562,-1),$B:$B,$B6562)</f>
        <v>2241.29</v>
      </c>
      <c r="K6562" s="13">
        <v>0</v>
      </c>
      <c r="L6562" s="25">
        <v>0</v>
      </c>
      <c r="M6562" s="15">
        <v>305</v>
      </c>
      <c r="N6562" s="14">
        <v>22311.31</v>
      </c>
      <c r="O6562" s="16">
        <v>80</v>
      </c>
      <c r="P6562" s="16">
        <v>9956.7999999999993</v>
      </c>
      <c r="Q6562" s="16">
        <v>0</v>
      </c>
      <c r="R6562" s="16">
        <f>Q6562*16.876/100</f>
        <v>0</v>
      </c>
      <c r="S6562" s="17">
        <f t="shared" si="714"/>
        <v>0</v>
      </c>
      <c r="T6562" s="16">
        <v>0</v>
      </c>
      <c r="U6562" s="18">
        <f t="shared" si="715"/>
        <v>26.544</v>
      </c>
      <c r="V6562" s="18">
        <f t="shared" si="716"/>
        <v>176.9</v>
      </c>
      <c r="W6562" s="18">
        <f t="shared" si="717"/>
        <v>29.699741000000003</v>
      </c>
      <c r="X6562" s="27"/>
      <c r="Y6562" s="19">
        <f t="shared" si="718"/>
        <v>206.59974099999999</v>
      </c>
      <c r="Z6562" s="18">
        <f t="shared" si="719"/>
        <v>50.56</v>
      </c>
      <c r="AA6562" s="12">
        <v>267</v>
      </c>
      <c r="AB6562" s="12">
        <v>19189.03</v>
      </c>
      <c r="AC6562" s="28">
        <f>+I6562+Y6562-Z6562</f>
        <v>188.999741</v>
      </c>
      <c r="AD6562" s="20">
        <f t="shared" si="720"/>
        <v>0</v>
      </c>
      <c r="AE6562">
        <v>0</v>
      </c>
    </row>
    <row r="6563" spans="1:31" x14ac:dyDescent="0.25">
      <c r="A6563" s="9">
        <v>45322</v>
      </c>
      <c r="B6563" s="10" t="s">
        <v>299</v>
      </c>
      <c r="C6563" s="10" t="s">
        <v>287</v>
      </c>
      <c r="D6563" s="10" t="s">
        <v>29</v>
      </c>
      <c r="E6563" s="10" t="s">
        <v>30</v>
      </c>
      <c r="F6563" s="10"/>
      <c r="G6563" s="10">
        <v>0</v>
      </c>
      <c r="H6563" s="11">
        <f>SUMIFS(AA:AA,$A:$A,EOMONTH($A6563,-1),$B:$B,$B6563)</f>
        <v>5</v>
      </c>
      <c r="I6563" s="63">
        <f>ROUND(SUMIFS(AC:AC,$A:$A,EOMONTH($A6563,-1),$B:$B,$B6563),2)</f>
        <v>0.23</v>
      </c>
      <c r="J6563" s="11">
        <f>SUMIFS(AB:AB,$A:$A,EOMONTH($A6563,-1),$B:$B,$B6563)</f>
        <v>986.7</v>
      </c>
      <c r="K6563" s="13">
        <v>0</v>
      </c>
      <c r="L6563" s="25">
        <v>0</v>
      </c>
      <c r="M6563" s="15">
        <v>0</v>
      </c>
      <c r="N6563" s="14">
        <v>0</v>
      </c>
      <c r="O6563" s="16">
        <v>0</v>
      </c>
      <c r="P6563" s="16">
        <v>0</v>
      </c>
      <c r="Q6563" s="16">
        <v>0</v>
      </c>
      <c r="R6563" s="16">
        <f>Q6563*16.876/100</f>
        <v>0</v>
      </c>
      <c r="S6563" s="17">
        <f t="shared" si="714"/>
        <v>0</v>
      </c>
      <c r="T6563" s="16">
        <v>0</v>
      </c>
      <c r="U6563" s="18">
        <f t="shared" si="715"/>
        <v>0</v>
      </c>
      <c r="V6563" s="18">
        <f t="shared" si="716"/>
        <v>0</v>
      </c>
      <c r="W6563" s="18">
        <f t="shared" si="717"/>
        <v>0</v>
      </c>
      <c r="X6563" s="27"/>
      <c r="Y6563" s="19">
        <f t="shared" si="718"/>
        <v>0</v>
      </c>
      <c r="Z6563" s="18">
        <f t="shared" si="719"/>
        <v>0</v>
      </c>
      <c r="AA6563" s="12">
        <v>5</v>
      </c>
      <c r="AB6563" s="12">
        <v>986.7</v>
      </c>
      <c r="AC6563" s="28">
        <f>+I6563+Y6563-Z6563</f>
        <v>0.23</v>
      </c>
      <c r="AD6563" s="20">
        <f t="shared" si="720"/>
        <v>0</v>
      </c>
      <c r="AE6563">
        <v>0</v>
      </c>
    </row>
    <row r="6564" spans="1:31" x14ac:dyDescent="0.25">
      <c r="A6564" s="9">
        <v>45322</v>
      </c>
      <c r="B6564" s="10" t="s">
        <v>300</v>
      </c>
      <c r="C6564" s="10" t="s">
        <v>287</v>
      </c>
      <c r="D6564" s="10" t="s">
        <v>40</v>
      </c>
      <c r="E6564" s="10" t="s">
        <v>30</v>
      </c>
      <c r="F6564" s="10">
        <v>920</v>
      </c>
      <c r="G6564" s="10">
        <v>1003</v>
      </c>
      <c r="H6564" s="11">
        <f>SUMIFS(AA:AA,$A:$A,EOMONTH($A6564,-1),$B:$B,$B6564)</f>
        <v>98</v>
      </c>
      <c r="I6564" s="63">
        <f>ROUND(SUMIFS(AC:AC,$A:$A,EOMONTH($A6564,-1),$B:$B,$B6564),2)</f>
        <v>25.5</v>
      </c>
      <c r="J6564" s="11">
        <f>SUMIFS(AB:AB,$A:$A,EOMONTH($A6564,-1),$B:$B,$B6564)</f>
        <v>24794</v>
      </c>
      <c r="K6564" s="13">
        <v>0</v>
      </c>
      <c r="L6564" s="25">
        <v>0</v>
      </c>
      <c r="M6564" s="15">
        <v>0</v>
      </c>
      <c r="N6564" s="14">
        <v>0</v>
      </c>
      <c r="O6564" s="16">
        <v>0</v>
      </c>
      <c r="P6564" s="16">
        <v>0</v>
      </c>
      <c r="Q6564" s="16">
        <v>0</v>
      </c>
      <c r="R6564" s="16">
        <f>Q6564*16.876/100</f>
        <v>0</v>
      </c>
      <c r="S6564" s="17">
        <f t="shared" si="714"/>
        <v>0</v>
      </c>
      <c r="T6564" s="16">
        <v>0</v>
      </c>
      <c r="U6564" s="18">
        <f t="shared" si="715"/>
        <v>98.293999999999997</v>
      </c>
      <c r="V6564" s="18">
        <f t="shared" si="716"/>
        <v>0</v>
      </c>
      <c r="W6564" s="18">
        <f t="shared" si="717"/>
        <v>0</v>
      </c>
      <c r="X6564" s="27"/>
      <c r="Y6564" s="19">
        <f t="shared" si="718"/>
        <v>0</v>
      </c>
      <c r="Z6564" s="18">
        <f t="shared" si="719"/>
        <v>0</v>
      </c>
      <c r="AA6564" s="12">
        <v>98</v>
      </c>
      <c r="AB6564" s="12">
        <v>24794</v>
      </c>
      <c r="AC6564" s="28">
        <f>+I6564+Y6564-Z6564</f>
        <v>25.5</v>
      </c>
      <c r="AD6564" s="20">
        <f t="shared" si="720"/>
        <v>0</v>
      </c>
      <c r="AE6564">
        <v>0</v>
      </c>
    </row>
    <row r="6565" spans="1:31" x14ac:dyDescent="0.25">
      <c r="A6565" s="9">
        <v>45322</v>
      </c>
      <c r="B6565" s="10" t="s">
        <v>301</v>
      </c>
      <c r="C6565" s="10" t="s">
        <v>287</v>
      </c>
      <c r="D6565" s="10" t="s">
        <v>40</v>
      </c>
      <c r="E6565" s="10" t="s">
        <v>30</v>
      </c>
      <c r="F6565" s="10">
        <v>920</v>
      </c>
      <c r="G6565" s="10">
        <v>1003</v>
      </c>
      <c r="H6565" s="11">
        <f>SUMIFS(AA:AA,$A:$A,EOMONTH($A6565,-1),$B:$B,$B6565)</f>
        <v>139</v>
      </c>
      <c r="I6565" s="63">
        <f>ROUND(SUMIFS(AC:AC,$A:$A,EOMONTH($A6565,-1),$B:$B,$B6565),2)</f>
        <v>102.77</v>
      </c>
      <c r="J6565" s="11">
        <f>SUMIFS(AB:AB,$A:$A,EOMONTH($A6565,-1),$B:$B,$B6565)</f>
        <v>13843.62</v>
      </c>
      <c r="K6565" s="13">
        <v>0</v>
      </c>
      <c r="L6565" s="25">
        <v>0</v>
      </c>
      <c r="M6565" s="15">
        <v>0</v>
      </c>
      <c r="N6565" s="14">
        <v>0</v>
      </c>
      <c r="O6565" s="16">
        <v>100</v>
      </c>
      <c r="P6565" s="16">
        <v>20208.14</v>
      </c>
      <c r="Q6565" s="16">
        <v>0</v>
      </c>
      <c r="R6565" s="16">
        <f>Q6565*16.876/100</f>
        <v>0</v>
      </c>
      <c r="S6565" s="17">
        <f t="shared" si="714"/>
        <v>0</v>
      </c>
      <c r="T6565" s="16">
        <v>0</v>
      </c>
      <c r="U6565" s="18">
        <f t="shared" si="715"/>
        <v>139.417</v>
      </c>
      <c r="V6565" s="18">
        <f t="shared" si="716"/>
        <v>0</v>
      </c>
      <c r="W6565" s="18">
        <f t="shared" si="717"/>
        <v>0</v>
      </c>
      <c r="X6565" s="27"/>
      <c r="Y6565" s="19">
        <f t="shared" si="718"/>
        <v>0</v>
      </c>
      <c r="Z6565" s="18">
        <f t="shared" si="719"/>
        <v>100.3</v>
      </c>
      <c r="AA6565" s="12">
        <v>39</v>
      </c>
      <c r="AB6565" s="12">
        <v>3884.18</v>
      </c>
      <c r="AC6565" s="28">
        <f>+I6565+Y6565-Z6565</f>
        <v>2.4699999999999989</v>
      </c>
      <c r="AD6565" s="20">
        <f t="shared" si="720"/>
        <v>0</v>
      </c>
      <c r="AE6565">
        <v>0</v>
      </c>
    </row>
    <row r="6566" spans="1:31" x14ac:dyDescent="0.25">
      <c r="A6566" s="9">
        <v>45322</v>
      </c>
      <c r="B6566" s="10" t="s">
        <v>302</v>
      </c>
      <c r="C6566" s="10" t="s">
        <v>287</v>
      </c>
      <c r="D6566" s="10" t="s">
        <v>40</v>
      </c>
      <c r="E6566" s="10" t="s">
        <v>30</v>
      </c>
      <c r="F6566" s="10">
        <v>920</v>
      </c>
      <c r="G6566" s="10">
        <v>1003</v>
      </c>
      <c r="H6566" s="11">
        <f>SUMIFS(AA:AA,$A:$A,EOMONTH($A6566,-1),$B:$B,$B6566)</f>
        <v>201</v>
      </c>
      <c r="I6566" s="63">
        <f>ROUND(SUMIFS(AC:AC,$A:$A,EOMONTH($A6566,-1),$B:$B,$B6566),2)</f>
        <v>121.62</v>
      </c>
      <c r="J6566" s="11">
        <f>SUMIFS(AB:AB,$A:$A,EOMONTH($A6566,-1),$B:$B,$B6566)</f>
        <v>21621.94</v>
      </c>
      <c r="K6566" s="13">
        <v>0</v>
      </c>
      <c r="L6566" s="25">
        <v>0</v>
      </c>
      <c r="M6566" s="15">
        <v>0</v>
      </c>
      <c r="N6566" s="14">
        <v>0</v>
      </c>
      <c r="O6566" s="16">
        <v>96</v>
      </c>
      <c r="P6566" s="16">
        <v>19408.099999999999</v>
      </c>
      <c r="Q6566" s="16">
        <v>0</v>
      </c>
      <c r="R6566" s="16">
        <f>Q6566*16.876/100</f>
        <v>0</v>
      </c>
      <c r="S6566" s="17">
        <f t="shared" si="714"/>
        <v>0</v>
      </c>
      <c r="T6566" s="16">
        <v>0</v>
      </c>
      <c r="U6566" s="18">
        <f t="shared" si="715"/>
        <v>201.60300000000001</v>
      </c>
      <c r="V6566" s="18">
        <f t="shared" si="716"/>
        <v>0</v>
      </c>
      <c r="W6566" s="18">
        <f t="shared" si="717"/>
        <v>0</v>
      </c>
      <c r="X6566" s="27"/>
      <c r="Y6566" s="19">
        <f t="shared" si="718"/>
        <v>0</v>
      </c>
      <c r="Z6566" s="18">
        <f t="shared" si="719"/>
        <v>96.287999999999997</v>
      </c>
      <c r="AA6566" s="12">
        <v>105</v>
      </c>
      <c r="AB6566" s="12">
        <v>11295.05</v>
      </c>
      <c r="AC6566" s="28">
        <f>+I6566+Y6566-Z6566</f>
        <v>25.332000000000008</v>
      </c>
      <c r="AD6566" s="20">
        <f t="shared" si="720"/>
        <v>0</v>
      </c>
      <c r="AE6566">
        <v>0</v>
      </c>
    </row>
    <row r="6567" spans="1:31" x14ac:dyDescent="0.25">
      <c r="A6567" s="9">
        <v>45322</v>
      </c>
      <c r="B6567" s="10" t="s">
        <v>303</v>
      </c>
      <c r="C6567" s="10" t="s">
        <v>287</v>
      </c>
      <c r="D6567" s="10" t="s">
        <v>40</v>
      </c>
      <c r="E6567" s="10" t="s">
        <v>30</v>
      </c>
      <c r="F6567" s="10">
        <v>920</v>
      </c>
      <c r="G6567" s="10">
        <v>1003</v>
      </c>
      <c r="H6567" s="11">
        <f>SUMIFS(AA:AA,$A:$A,EOMONTH($A6567,-1),$B:$B,$B6567)</f>
        <v>282</v>
      </c>
      <c r="I6567" s="63">
        <f>ROUND(SUMIFS(AC:AC,$A:$A,EOMONTH($A6567,-1),$B:$B,$B6567),2)</f>
        <v>272.26</v>
      </c>
      <c r="J6567" s="11">
        <f>SUMIFS(AB:AB,$A:$A,EOMONTH($A6567,-1),$B:$B,$B6567)</f>
        <v>31260.799999999999</v>
      </c>
      <c r="K6567" s="13">
        <v>0</v>
      </c>
      <c r="L6567" s="25">
        <v>0</v>
      </c>
      <c r="M6567" s="15">
        <v>0</v>
      </c>
      <c r="N6567" s="14">
        <v>0</v>
      </c>
      <c r="O6567" s="16">
        <v>154</v>
      </c>
      <c r="P6567" s="16">
        <v>31360.14</v>
      </c>
      <c r="Q6567" s="16">
        <v>0</v>
      </c>
      <c r="R6567" s="16">
        <f>Q6567*16.876/100</f>
        <v>0</v>
      </c>
      <c r="S6567" s="17">
        <f t="shared" si="714"/>
        <v>0</v>
      </c>
      <c r="T6567" s="16">
        <v>0</v>
      </c>
      <c r="U6567" s="18">
        <f t="shared" si="715"/>
        <v>282.846</v>
      </c>
      <c r="V6567" s="18">
        <f t="shared" si="716"/>
        <v>0</v>
      </c>
      <c r="W6567" s="18">
        <f t="shared" si="717"/>
        <v>0</v>
      </c>
      <c r="X6567" s="27"/>
      <c r="Y6567" s="19">
        <f t="shared" si="718"/>
        <v>0</v>
      </c>
      <c r="Z6567" s="18">
        <f t="shared" si="719"/>
        <v>154.46199999999999</v>
      </c>
      <c r="AA6567" s="12">
        <v>128</v>
      </c>
      <c r="AB6567" s="12">
        <v>14189.3</v>
      </c>
      <c r="AC6567" s="28">
        <f>+I6567+Y6567-Z6567</f>
        <v>117.798</v>
      </c>
      <c r="AD6567" s="20">
        <f t="shared" si="720"/>
        <v>0</v>
      </c>
      <c r="AE6567">
        <v>0</v>
      </c>
    </row>
    <row r="6568" spans="1:31" x14ac:dyDescent="0.25">
      <c r="A6568" s="9">
        <v>45322</v>
      </c>
      <c r="B6568" s="10" t="s">
        <v>304</v>
      </c>
      <c r="C6568" s="10" t="s">
        <v>287</v>
      </c>
      <c r="D6568" s="10" t="s">
        <v>40</v>
      </c>
      <c r="E6568" s="10" t="s">
        <v>30</v>
      </c>
      <c r="F6568" s="10">
        <v>920</v>
      </c>
      <c r="G6568" s="10">
        <v>1003</v>
      </c>
      <c r="H6568" s="11">
        <f>SUMIFS(AA:AA,$A:$A,EOMONTH($A6568,-1),$B:$B,$B6568)</f>
        <v>421</v>
      </c>
      <c r="I6568" s="63">
        <f>ROUND(SUMIFS(AC:AC,$A:$A,EOMONTH($A6568,-1),$B:$B,$B6568),2)</f>
        <v>239.2</v>
      </c>
      <c r="J6568" s="11">
        <f>SUMIFS(AB:AB,$A:$A,EOMONTH($A6568,-1),$B:$B,$B6568)</f>
        <v>47232.78</v>
      </c>
      <c r="K6568" s="13">
        <v>0</v>
      </c>
      <c r="L6568" s="25">
        <v>0</v>
      </c>
      <c r="M6568" s="15">
        <v>0</v>
      </c>
      <c r="N6568" s="14">
        <v>0</v>
      </c>
      <c r="O6568" s="16">
        <v>280</v>
      </c>
      <c r="P6568" s="16">
        <v>54230.68</v>
      </c>
      <c r="Q6568" s="16">
        <v>0</v>
      </c>
      <c r="R6568" s="16">
        <f>Q6568*16.876/100</f>
        <v>0</v>
      </c>
      <c r="S6568" s="17">
        <f t="shared" si="714"/>
        <v>0</v>
      </c>
      <c r="T6568" s="16">
        <v>0</v>
      </c>
      <c r="U6568" s="18">
        <f t="shared" si="715"/>
        <v>422.26299999999998</v>
      </c>
      <c r="V6568" s="18">
        <f t="shared" si="716"/>
        <v>0</v>
      </c>
      <c r="W6568" s="18">
        <f t="shared" si="717"/>
        <v>0</v>
      </c>
      <c r="X6568" s="27"/>
      <c r="Y6568" s="19">
        <f t="shared" si="718"/>
        <v>0</v>
      </c>
      <c r="Z6568" s="18">
        <f t="shared" si="719"/>
        <v>280.83999999999997</v>
      </c>
      <c r="AA6568" s="12">
        <v>141</v>
      </c>
      <c r="AB6568" s="12">
        <v>15819.05</v>
      </c>
      <c r="AC6568" s="28">
        <f>+I6568+Y6568-Z6568</f>
        <v>-41.639999999999986</v>
      </c>
      <c r="AD6568" s="20">
        <f t="shared" si="720"/>
        <v>50</v>
      </c>
      <c r="AE6568">
        <v>0</v>
      </c>
    </row>
    <row r="6569" spans="1:31" x14ac:dyDescent="0.25">
      <c r="A6569" s="9">
        <v>45322</v>
      </c>
      <c r="B6569" s="10" t="s">
        <v>305</v>
      </c>
      <c r="C6569" s="10" t="s">
        <v>287</v>
      </c>
      <c r="D6569" s="10" t="s">
        <v>40</v>
      </c>
      <c r="E6569" s="10" t="s">
        <v>30</v>
      </c>
      <c r="F6569" s="10">
        <v>920</v>
      </c>
      <c r="G6569" s="10">
        <v>1003</v>
      </c>
      <c r="H6569" s="11">
        <f>SUMIFS(AA:AA,$A:$A,EOMONTH($A6569,-1),$B:$B,$B6569)</f>
        <v>215</v>
      </c>
      <c r="I6569" s="63">
        <f>ROUND(SUMIFS(AC:AC,$A:$A,EOMONTH($A6569,-1),$B:$B,$B6569),2)</f>
        <v>71.72</v>
      </c>
      <c r="J6569" s="11">
        <f>SUMIFS(AB:AB,$A:$A,EOMONTH($A6569,-1),$B:$B,$B6569)</f>
        <v>23359.03</v>
      </c>
      <c r="K6569" s="13">
        <v>0</v>
      </c>
      <c r="L6569" s="25">
        <v>0</v>
      </c>
      <c r="M6569" s="15">
        <v>0</v>
      </c>
      <c r="N6569" s="14">
        <v>0</v>
      </c>
      <c r="O6569" s="16">
        <v>178</v>
      </c>
      <c r="P6569" s="16">
        <v>34572.199999999997</v>
      </c>
      <c r="Q6569" s="16">
        <v>0</v>
      </c>
      <c r="R6569" s="16">
        <f>Q6569*16.876/100</f>
        <v>0</v>
      </c>
      <c r="S6569" s="17">
        <f t="shared" si="714"/>
        <v>0</v>
      </c>
      <c r="T6569" s="16">
        <v>0</v>
      </c>
      <c r="U6569" s="18">
        <f t="shared" si="715"/>
        <v>215.64500000000001</v>
      </c>
      <c r="V6569" s="18">
        <f t="shared" si="716"/>
        <v>0</v>
      </c>
      <c r="W6569" s="18">
        <f t="shared" si="717"/>
        <v>0</v>
      </c>
      <c r="X6569" s="27"/>
      <c r="Y6569" s="19">
        <f t="shared" si="718"/>
        <v>0</v>
      </c>
      <c r="Z6569" s="18">
        <f t="shared" si="719"/>
        <v>178.53399999999999</v>
      </c>
      <c r="AA6569" s="12">
        <v>37</v>
      </c>
      <c r="AB6569" s="12">
        <v>4019.93</v>
      </c>
      <c r="AC6569" s="28">
        <f>+I6569+Y6569-Z6569</f>
        <v>-106.81399999999999</v>
      </c>
      <c r="AD6569" s="20">
        <f t="shared" si="720"/>
        <v>110</v>
      </c>
      <c r="AE6569">
        <v>0</v>
      </c>
    </row>
    <row r="6570" spans="1:31" x14ac:dyDescent="0.25">
      <c r="A6570" s="9">
        <v>45322</v>
      </c>
      <c r="B6570" s="10" t="s">
        <v>306</v>
      </c>
      <c r="C6570" s="10" t="s">
        <v>287</v>
      </c>
      <c r="D6570" s="10" t="s">
        <v>40</v>
      </c>
      <c r="E6570" s="10" t="s">
        <v>30</v>
      </c>
      <c r="F6570" s="10">
        <v>920</v>
      </c>
      <c r="G6570" s="10">
        <v>1003</v>
      </c>
      <c r="H6570" s="11">
        <f>SUMIFS(AA:AA,$A:$A,EOMONTH($A6570,-1),$B:$B,$B6570)</f>
        <v>540</v>
      </c>
      <c r="I6570" s="63">
        <f>ROUND(SUMIFS(AC:AC,$A:$A,EOMONTH($A6570,-1),$B:$B,$B6570),2)</f>
        <v>735.29</v>
      </c>
      <c r="J6570" s="11">
        <f>SUMIFS(AB:AB,$A:$A,EOMONTH($A6570,-1),$B:$B,$B6570)</f>
        <v>59727.34</v>
      </c>
      <c r="K6570" s="13">
        <v>0</v>
      </c>
      <c r="L6570" s="25">
        <v>0</v>
      </c>
      <c r="M6570" s="15">
        <v>0</v>
      </c>
      <c r="N6570" s="14">
        <v>0</v>
      </c>
      <c r="O6570" s="16">
        <v>348</v>
      </c>
      <c r="P6570" s="16">
        <v>67171.34</v>
      </c>
      <c r="Q6570" s="16">
        <v>0</v>
      </c>
      <c r="R6570" s="16">
        <f>Q6570*16.876/100</f>
        <v>0</v>
      </c>
      <c r="S6570" s="17">
        <f t="shared" si="714"/>
        <v>0</v>
      </c>
      <c r="T6570" s="16">
        <v>0</v>
      </c>
      <c r="U6570" s="18">
        <f t="shared" si="715"/>
        <v>541.62</v>
      </c>
      <c r="V6570" s="18">
        <f t="shared" si="716"/>
        <v>0</v>
      </c>
      <c r="W6570" s="18">
        <f t="shared" si="717"/>
        <v>0</v>
      </c>
      <c r="X6570" s="27"/>
      <c r="Y6570" s="19">
        <f t="shared" si="718"/>
        <v>0</v>
      </c>
      <c r="Z6570" s="18">
        <f t="shared" si="719"/>
        <v>349.04399999999998</v>
      </c>
      <c r="AA6570" s="12">
        <v>192</v>
      </c>
      <c r="AB6570" s="12">
        <v>21236.400000000001</v>
      </c>
      <c r="AC6570" s="28">
        <f>+I6570+Y6570-Z6570</f>
        <v>386.24599999999998</v>
      </c>
      <c r="AD6570" s="20">
        <f t="shared" si="720"/>
        <v>0</v>
      </c>
      <c r="AE6570">
        <v>20</v>
      </c>
    </row>
    <row r="6571" spans="1:31" x14ac:dyDescent="0.25">
      <c r="A6571" s="9">
        <v>45322</v>
      </c>
      <c r="B6571" s="10" t="s">
        <v>307</v>
      </c>
      <c r="C6571" s="10" t="s">
        <v>287</v>
      </c>
      <c r="D6571" s="10" t="s">
        <v>40</v>
      </c>
      <c r="E6571" s="10" t="s">
        <v>30</v>
      </c>
      <c r="F6571" s="10">
        <v>1100</v>
      </c>
      <c r="G6571" s="10">
        <v>1199</v>
      </c>
      <c r="H6571" s="11">
        <f>SUMIFS(AA:AA,$A:$A,EOMONTH($A6571,-1),$B:$B,$B6571)</f>
        <v>2</v>
      </c>
      <c r="I6571" s="63">
        <f>ROUND(SUMIFS(AC:AC,$A:$A,EOMONTH($A6571,-1),$B:$B,$B6571),2)</f>
        <v>-76.819999999999993</v>
      </c>
      <c r="J6571" s="11">
        <f>SUMIFS(AB:AB,$A:$A,EOMONTH($A6571,-1),$B:$B,$B6571)</f>
        <v>484.02</v>
      </c>
      <c r="K6571" s="13">
        <v>0</v>
      </c>
      <c r="L6571" s="25">
        <v>0</v>
      </c>
      <c r="M6571" s="15">
        <v>0</v>
      </c>
      <c r="N6571" s="14">
        <v>0</v>
      </c>
      <c r="O6571" s="16">
        <v>0</v>
      </c>
      <c r="P6571" s="16">
        <v>0</v>
      </c>
      <c r="Q6571" s="16">
        <v>0</v>
      </c>
      <c r="R6571" s="16">
        <f>Q6571*16.876/100</f>
        <v>0</v>
      </c>
      <c r="S6571" s="17">
        <f t="shared" si="714"/>
        <v>0</v>
      </c>
      <c r="T6571" s="16">
        <v>0</v>
      </c>
      <c r="U6571" s="18">
        <f t="shared" si="715"/>
        <v>2.3980000000000001</v>
      </c>
      <c r="V6571" s="18">
        <f t="shared" si="716"/>
        <v>0</v>
      </c>
      <c r="W6571" s="18">
        <f t="shared" si="717"/>
        <v>0</v>
      </c>
      <c r="X6571" s="27"/>
      <c r="Y6571" s="19">
        <f t="shared" si="718"/>
        <v>0</v>
      </c>
      <c r="Z6571" s="18">
        <f t="shared" si="719"/>
        <v>0</v>
      </c>
      <c r="AA6571" s="12">
        <v>2</v>
      </c>
      <c r="AB6571" s="12">
        <v>484.02</v>
      </c>
      <c r="AC6571" s="28">
        <f>+I6571+Y6571-Z6571</f>
        <v>-76.819999999999993</v>
      </c>
      <c r="AD6571" s="20">
        <f t="shared" si="720"/>
        <v>80</v>
      </c>
      <c r="AE6571">
        <v>130</v>
      </c>
    </row>
    <row r="6572" spans="1:31" x14ac:dyDescent="0.25">
      <c r="A6572" s="9">
        <v>45322</v>
      </c>
      <c r="B6572" s="10" t="s">
        <v>308</v>
      </c>
      <c r="C6572" s="10" t="s">
        <v>287</v>
      </c>
      <c r="D6572" s="10" t="s">
        <v>40</v>
      </c>
      <c r="E6572" s="10" t="s">
        <v>30</v>
      </c>
      <c r="F6572" s="10">
        <v>1100</v>
      </c>
      <c r="G6572" s="10">
        <v>1199</v>
      </c>
      <c r="H6572" s="11">
        <f>SUMIFS(AA:AA,$A:$A,EOMONTH($A6572,-1),$B:$B,$B6572)</f>
        <v>24</v>
      </c>
      <c r="I6572" s="63">
        <f>ROUND(SUMIFS(AC:AC,$A:$A,EOMONTH($A6572,-1),$B:$B,$B6572),2)</f>
        <v>11.86</v>
      </c>
      <c r="J6572" s="11">
        <f>SUMIFS(AB:AB,$A:$A,EOMONTH($A6572,-1),$B:$B,$B6572)</f>
        <v>4227.16</v>
      </c>
      <c r="K6572" s="13">
        <v>0</v>
      </c>
      <c r="L6572" s="25">
        <v>0</v>
      </c>
      <c r="M6572" s="15">
        <v>0</v>
      </c>
      <c r="N6572" s="14">
        <v>0</v>
      </c>
      <c r="O6572" s="16">
        <v>8</v>
      </c>
      <c r="P6572" s="16">
        <v>1932</v>
      </c>
      <c r="Q6572" s="16">
        <v>0</v>
      </c>
      <c r="R6572" s="16">
        <f>Q6572*16.876/100</f>
        <v>0</v>
      </c>
      <c r="S6572" s="17">
        <f t="shared" si="714"/>
        <v>0</v>
      </c>
      <c r="T6572" s="16">
        <v>0</v>
      </c>
      <c r="U6572" s="18">
        <f t="shared" si="715"/>
        <v>28.776</v>
      </c>
      <c r="V6572" s="18">
        <f t="shared" si="716"/>
        <v>0</v>
      </c>
      <c r="W6572" s="18">
        <f t="shared" si="717"/>
        <v>0</v>
      </c>
      <c r="X6572" s="27"/>
      <c r="Y6572" s="19">
        <f t="shared" si="718"/>
        <v>0</v>
      </c>
      <c r="Z6572" s="18">
        <f t="shared" si="719"/>
        <v>9.5920000000000005</v>
      </c>
      <c r="AA6572" s="12">
        <v>16</v>
      </c>
      <c r="AB6572" s="12">
        <v>2295.16</v>
      </c>
      <c r="AC6572" s="28">
        <f>+I6572+Y6572-Z6572</f>
        <v>2.2679999999999989</v>
      </c>
      <c r="AD6572" s="20">
        <f t="shared" si="720"/>
        <v>0</v>
      </c>
      <c r="AE6572">
        <v>50</v>
      </c>
    </row>
    <row r="6573" spans="1:31" x14ac:dyDescent="0.25">
      <c r="A6573" s="59">
        <v>45322</v>
      </c>
      <c r="B6573" s="60" t="s">
        <v>309</v>
      </c>
      <c r="C6573" s="60" t="s">
        <v>287</v>
      </c>
      <c r="D6573" s="60" t="s">
        <v>40</v>
      </c>
      <c r="E6573" s="60" t="s">
        <v>30</v>
      </c>
      <c r="F6573" s="10"/>
      <c r="G6573" s="10"/>
      <c r="H6573" s="11"/>
      <c r="I6573" s="63">
        <f>ROUND(SUMIFS(AC:AC,$A:$A,EOMONTH($A6573,-1),$B:$B,$B6573),2)</f>
        <v>33.85</v>
      </c>
      <c r="J6573" s="11"/>
      <c r="K6573" s="13"/>
      <c r="L6573" s="25"/>
      <c r="M6573" s="15"/>
      <c r="N6573" s="14"/>
      <c r="O6573" s="16"/>
      <c r="P6573" s="16"/>
      <c r="Q6573" s="16"/>
      <c r="R6573" s="16"/>
      <c r="S6573" s="17">
        <f t="shared" si="714"/>
        <v>0</v>
      </c>
      <c r="T6573" s="16"/>
      <c r="U6573" s="18">
        <f t="shared" si="715"/>
        <v>0</v>
      </c>
      <c r="V6573" s="18">
        <f t="shared" si="716"/>
        <v>0</v>
      </c>
      <c r="W6573" s="18">
        <f t="shared" si="717"/>
        <v>0</v>
      </c>
      <c r="X6573" s="27"/>
      <c r="Y6573" s="19">
        <f t="shared" si="718"/>
        <v>0</v>
      </c>
      <c r="Z6573" s="18">
        <f t="shared" si="719"/>
        <v>0</v>
      </c>
      <c r="AA6573" s="12"/>
      <c r="AB6573" s="12"/>
      <c r="AC6573" s="28">
        <f>+I6573+Y6573-Z6573</f>
        <v>33.85</v>
      </c>
      <c r="AD6573" s="20">
        <f t="shared" si="720"/>
        <v>0</v>
      </c>
      <c r="AE6573">
        <v>20</v>
      </c>
    </row>
    <row r="6574" spans="1:31" x14ac:dyDescent="0.25">
      <c r="A6574" s="9">
        <v>45322</v>
      </c>
      <c r="B6574" s="10" t="s">
        <v>310</v>
      </c>
      <c r="C6574" s="10" t="s">
        <v>287</v>
      </c>
      <c r="D6574" s="10" t="s">
        <v>40</v>
      </c>
      <c r="E6574" s="10" t="s">
        <v>30</v>
      </c>
      <c r="F6574" s="10">
        <v>1100</v>
      </c>
      <c r="G6574" s="10">
        <v>1199</v>
      </c>
      <c r="H6574" s="11">
        <f>SUMIFS(AA:AA,$A:$A,EOMONTH($A6574,-1),$B:$B,$B6574)</f>
        <v>16</v>
      </c>
      <c r="I6574" s="63">
        <f>ROUND(SUMIFS(AC:AC,$A:$A,EOMONTH($A6574,-1),$B:$B,$B6574),2)</f>
        <v>41.49</v>
      </c>
      <c r="J6574" s="11">
        <f>SUMIFS(AB:AB,$A:$A,EOMONTH($A6574,-1),$B:$B,$B6574)</f>
        <v>3087.32</v>
      </c>
      <c r="K6574" s="13">
        <v>0</v>
      </c>
      <c r="L6574" s="25">
        <v>0</v>
      </c>
      <c r="M6574" s="15">
        <v>0</v>
      </c>
      <c r="N6574" s="14">
        <v>0</v>
      </c>
      <c r="O6574" s="16">
        <v>8</v>
      </c>
      <c r="P6574" s="16">
        <v>1932</v>
      </c>
      <c r="Q6574" s="16">
        <v>0</v>
      </c>
      <c r="R6574" s="16">
        <f>Q6574*16.876/100</f>
        <v>0</v>
      </c>
      <c r="S6574" s="17">
        <f t="shared" si="714"/>
        <v>0</v>
      </c>
      <c r="T6574" s="16">
        <v>0</v>
      </c>
      <c r="U6574" s="18">
        <f t="shared" si="715"/>
        <v>19.184000000000001</v>
      </c>
      <c r="V6574" s="18">
        <f t="shared" si="716"/>
        <v>0</v>
      </c>
      <c r="W6574" s="18">
        <f t="shared" si="717"/>
        <v>0</v>
      </c>
      <c r="X6574" s="27"/>
      <c r="Y6574" s="19">
        <f t="shared" si="718"/>
        <v>0</v>
      </c>
      <c r="Z6574" s="18">
        <f t="shared" si="719"/>
        <v>9.5920000000000005</v>
      </c>
      <c r="AA6574" s="12">
        <v>8</v>
      </c>
      <c r="AB6574" s="12">
        <v>1155.32</v>
      </c>
      <c r="AC6574" s="28">
        <f>+I6574+Y6574-Z6574</f>
        <v>31.898000000000003</v>
      </c>
      <c r="AD6574" s="20">
        <f t="shared" si="720"/>
        <v>0</v>
      </c>
      <c r="AE6574">
        <v>20</v>
      </c>
    </row>
    <row r="6575" spans="1:31" x14ac:dyDescent="0.25">
      <c r="A6575" s="9">
        <v>45322</v>
      </c>
      <c r="B6575" s="10" t="s">
        <v>311</v>
      </c>
      <c r="C6575" s="10" t="s">
        <v>287</v>
      </c>
      <c r="D6575" s="10" t="s">
        <v>40</v>
      </c>
      <c r="E6575" s="10" t="s">
        <v>30</v>
      </c>
      <c r="F6575" s="10">
        <v>1100</v>
      </c>
      <c r="G6575" s="10">
        <v>1199</v>
      </c>
      <c r="H6575" s="11">
        <f>SUMIFS(AA:AA,$A:$A,EOMONTH($A6575,-1),$B:$B,$B6575)</f>
        <v>2</v>
      </c>
      <c r="I6575" s="63">
        <f>ROUND(SUMIFS(AC:AC,$A:$A,EOMONTH($A6575,-1),$B:$B,$B6575),2)</f>
        <v>-29.52</v>
      </c>
      <c r="J6575" s="11">
        <f>SUMIFS(AB:AB,$A:$A,EOMONTH($A6575,-1),$B:$B,$B6575)</f>
        <v>348.45</v>
      </c>
      <c r="K6575" s="13">
        <v>0</v>
      </c>
      <c r="L6575" s="25">
        <v>0</v>
      </c>
      <c r="M6575" s="15">
        <v>0</v>
      </c>
      <c r="N6575" s="14">
        <v>0</v>
      </c>
      <c r="O6575" s="16">
        <v>0</v>
      </c>
      <c r="P6575" s="16">
        <v>0</v>
      </c>
      <c r="Q6575" s="16">
        <v>0</v>
      </c>
      <c r="R6575" s="16">
        <f>Q6575*16.876/100</f>
        <v>0</v>
      </c>
      <c r="S6575" s="17">
        <f t="shared" si="714"/>
        <v>0</v>
      </c>
      <c r="T6575" s="16">
        <v>0</v>
      </c>
      <c r="U6575" s="18">
        <f t="shared" si="715"/>
        <v>2.3980000000000001</v>
      </c>
      <c r="V6575" s="18">
        <f t="shared" si="716"/>
        <v>0</v>
      </c>
      <c r="W6575" s="18">
        <f t="shared" si="717"/>
        <v>0</v>
      </c>
      <c r="X6575" s="27"/>
      <c r="Y6575" s="19">
        <f t="shared" si="718"/>
        <v>0</v>
      </c>
      <c r="Z6575" s="18">
        <f t="shared" si="719"/>
        <v>0</v>
      </c>
      <c r="AA6575" s="12">
        <v>2</v>
      </c>
      <c r="AB6575" s="12">
        <v>348.45</v>
      </c>
      <c r="AC6575" s="28">
        <f>+I6575+Y6575-Z6575</f>
        <v>-29.52</v>
      </c>
      <c r="AD6575" s="20">
        <f t="shared" si="720"/>
        <v>30</v>
      </c>
      <c r="AE6575">
        <v>80</v>
      </c>
    </row>
    <row r="6576" spans="1:31" x14ac:dyDescent="0.25">
      <c r="A6576" s="9">
        <v>45322</v>
      </c>
      <c r="B6576" s="10" t="s">
        <v>312</v>
      </c>
      <c r="C6576" s="10" t="s">
        <v>287</v>
      </c>
      <c r="D6576" s="10" t="s">
        <v>40</v>
      </c>
      <c r="E6576" s="10" t="s">
        <v>30</v>
      </c>
      <c r="F6576" s="10">
        <v>1100</v>
      </c>
      <c r="G6576" s="10">
        <v>1199</v>
      </c>
      <c r="H6576" s="11">
        <f>SUMIFS(AA:AA,$A:$A,EOMONTH($A6576,-1),$B:$B,$B6576)</f>
        <v>-1</v>
      </c>
      <c r="I6576" s="63">
        <f>ROUND(SUMIFS(AC:AC,$A:$A,EOMONTH($A6576,-1),$B:$B,$B6576),2)</f>
        <v>-1.97</v>
      </c>
      <c r="J6576" s="11">
        <f>SUMIFS(AB:AB,$A:$A,EOMONTH($A6576,-1),$B:$B,$B6576)</f>
        <v>-251.16</v>
      </c>
      <c r="K6576" s="13">
        <v>0</v>
      </c>
      <c r="L6576" s="25">
        <v>0</v>
      </c>
      <c r="M6576" s="15">
        <v>0</v>
      </c>
      <c r="N6576" s="14">
        <v>0</v>
      </c>
      <c r="O6576" s="16">
        <v>0</v>
      </c>
      <c r="P6576" s="16">
        <v>0</v>
      </c>
      <c r="Q6576" s="16">
        <v>0</v>
      </c>
      <c r="R6576" s="16">
        <f>Q6576*16.876/100</f>
        <v>0</v>
      </c>
      <c r="S6576" s="17">
        <f t="shared" si="714"/>
        <v>0</v>
      </c>
      <c r="T6576" s="16">
        <v>0</v>
      </c>
      <c r="U6576" s="18">
        <f t="shared" si="715"/>
        <v>-1.1990000000000001</v>
      </c>
      <c r="V6576" s="18">
        <f t="shared" si="716"/>
        <v>0</v>
      </c>
      <c r="W6576" s="18">
        <f t="shared" si="717"/>
        <v>0</v>
      </c>
      <c r="X6576" s="27"/>
      <c r="Y6576" s="19">
        <f t="shared" si="718"/>
        <v>0</v>
      </c>
      <c r="Z6576" s="18">
        <f t="shared" si="719"/>
        <v>0</v>
      </c>
      <c r="AA6576" s="12">
        <v>-1</v>
      </c>
      <c r="AB6576" s="12">
        <v>-251.16</v>
      </c>
      <c r="AC6576" s="28">
        <f>+I6576+Y6576-Z6576</f>
        <v>-1.97</v>
      </c>
      <c r="AD6576" s="20">
        <f t="shared" si="720"/>
        <v>10</v>
      </c>
      <c r="AE6576">
        <v>60</v>
      </c>
    </row>
    <row r="6577" spans="1:31" x14ac:dyDescent="0.25">
      <c r="A6577" s="9">
        <v>45322</v>
      </c>
      <c r="B6577" s="10" t="s">
        <v>313</v>
      </c>
      <c r="C6577" s="10" t="s">
        <v>287</v>
      </c>
      <c r="D6577" s="10" t="s">
        <v>40</v>
      </c>
      <c r="E6577" s="10" t="s">
        <v>30</v>
      </c>
      <c r="F6577" s="10">
        <v>1025</v>
      </c>
      <c r="G6577" s="10">
        <v>1117</v>
      </c>
      <c r="H6577" s="11">
        <f>SUMIFS(AA:AA,$A:$A,EOMONTH($A6577,-1),$B:$B,$B6577)</f>
        <v>31</v>
      </c>
      <c r="I6577" s="63">
        <f>ROUND(SUMIFS(AC:AC,$A:$A,EOMONTH($A6577,-1),$B:$B,$B6577),2)</f>
        <v>-34.409999999999997</v>
      </c>
      <c r="J6577" s="11">
        <f>SUMIFS(AB:AB,$A:$A,EOMONTH($A6577,-1),$B:$B,$B6577)</f>
        <v>2553.7800000000002</v>
      </c>
      <c r="K6577" s="13">
        <v>0</v>
      </c>
      <c r="L6577" s="25">
        <v>0</v>
      </c>
      <c r="M6577" s="15">
        <v>199</v>
      </c>
      <c r="N6577" s="14">
        <v>19772.11</v>
      </c>
      <c r="O6577" s="16">
        <v>75</v>
      </c>
      <c r="P6577" s="16">
        <v>14160.33</v>
      </c>
      <c r="Q6577" s="16">
        <v>0</v>
      </c>
      <c r="R6577" s="16">
        <f>Q6577*16.876/100</f>
        <v>0</v>
      </c>
      <c r="S6577" s="17">
        <f t="shared" si="714"/>
        <v>0</v>
      </c>
      <c r="T6577" s="16">
        <v>0</v>
      </c>
      <c r="U6577" s="18">
        <f t="shared" si="715"/>
        <v>34.627000000000002</v>
      </c>
      <c r="V6577" s="18">
        <f t="shared" si="716"/>
        <v>203.97499999999999</v>
      </c>
      <c r="W6577" s="18">
        <f t="shared" si="717"/>
        <v>34.245362750000005</v>
      </c>
      <c r="X6577" s="27"/>
      <c r="Y6577" s="19">
        <f t="shared" si="718"/>
        <v>238.22036274999999</v>
      </c>
      <c r="Z6577" s="18">
        <f t="shared" si="719"/>
        <v>83.775000000000006</v>
      </c>
      <c r="AA6577" s="12">
        <v>155</v>
      </c>
      <c r="AB6577" s="12">
        <v>15045.7</v>
      </c>
      <c r="AC6577" s="28">
        <f>+I6577+Y6577-Z6577</f>
        <v>120.03536274999999</v>
      </c>
      <c r="AD6577" s="20">
        <f t="shared" si="720"/>
        <v>0</v>
      </c>
      <c r="AE6577">
        <v>0</v>
      </c>
    </row>
    <row r="6578" spans="1:31" x14ac:dyDescent="0.25">
      <c r="A6578" s="9">
        <v>45322</v>
      </c>
      <c r="B6578" s="10" t="s">
        <v>314</v>
      </c>
      <c r="C6578" s="10" t="s">
        <v>287</v>
      </c>
      <c r="D6578" s="10" t="s">
        <v>40</v>
      </c>
      <c r="E6578" s="10" t="s">
        <v>30</v>
      </c>
      <c r="F6578" s="10">
        <v>1025</v>
      </c>
      <c r="G6578" s="10">
        <v>1117</v>
      </c>
      <c r="H6578" s="11">
        <f>SUMIFS(AA:AA,$A:$A,EOMONTH($A6578,-1),$B:$B,$B6578)</f>
        <v>46</v>
      </c>
      <c r="I6578" s="63">
        <f>ROUND(SUMIFS(AC:AC,$A:$A,EOMONTH($A6578,-1),$B:$B,$B6578),2)</f>
        <v>-42.11</v>
      </c>
      <c r="J6578" s="11">
        <f>SUMIFS(AB:AB,$A:$A,EOMONTH($A6578,-1),$B:$B,$B6578)</f>
        <v>3920.12</v>
      </c>
      <c r="K6578" s="13">
        <v>0</v>
      </c>
      <c r="L6578" s="25">
        <v>0</v>
      </c>
      <c r="M6578" s="15">
        <v>882</v>
      </c>
      <c r="N6578" s="14">
        <v>97674.67</v>
      </c>
      <c r="O6578" s="16">
        <v>204</v>
      </c>
      <c r="P6578" s="16">
        <v>37712.15</v>
      </c>
      <c r="Q6578" s="16">
        <v>0</v>
      </c>
      <c r="R6578" s="16">
        <f>Q6578*16.876/100</f>
        <v>0</v>
      </c>
      <c r="S6578" s="17">
        <f t="shared" si="714"/>
        <v>0</v>
      </c>
      <c r="T6578" s="16">
        <v>0</v>
      </c>
      <c r="U6578" s="18">
        <f t="shared" si="715"/>
        <v>51.381999999999998</v>
      </c>
      <c r="V6578" s="18">
        <f t="shared" si="716"/>
        <v>904.05</v>
      </c>
      <c r="W6578" s="18">
        <f t="shared" si="717"/>
        <v>151.78095450000001</v>
      </c>
      <c r="X6578" s="27"/>
      <c r="Y6578" s="19">
        <f t="shared" si="718"/>
        <v>1055.8309545</v>
      </c>
      <c r="Z6578" s="18">
        <f t="shared" si="719"/>
        <v>227.86799999999999</v>
      </c>
      <c r="AA6578" s="12">
        <v>724</v>
      </c>
      <c r="AB6578" s="12">
        <v>79261.47</v>
      </c>
      <c r="AC6578" s="28">
        <f>+I6578+Y6578-Z6578</f>
        <v>785.8529544999999</v>
      </c>
      <c r="AD6578" s="20">
        <f t="shared" si="720"/>
        <v>0</v>
      </c>
      <c r="AE6578">
        <v>0</v>
      </c>
    </row>
    <row r="6579" spans="1:31" x14ac:dyDescent="0.25">
      <c r="A6579" s="9">
        <v>45322</v>
      </c>
      <c r="B6579" s="10" t="s">
        <v>315</v>
      </c>
      <c r="C6579" s="10" t="s">
        <v>287</v>
      </c>
      <c r="D6579" s="10" t="s">
        <v>40</v>
      </c>
      <c r="E6579" s="10" t="s">
        <v>30</v>
      </c>
      <c r="F6579" s="10">
        <v>1025</v>
      </c>
      <c r="G6579" s="10">
        <v>1117</v>
      </c>
      <c r="H6579" s="11">
        <f>SUMIFS(AA:AA,$A:$A,EOMONTH($A6579,-1),$B:$B,$B6579)</f>
        <v>149</v>
      </c>
      <c r="I6579" s="63">
        <f>ROUND(SUMIFS(AC:AC,$A:$A,EOMONTH($A6579,-1),$B:$B,$B6579),2)</f>
        <v>226.43</v>
      </c>
      <c r="J6579" s="11">
        <f>SUMIFS(AB:AB,$A:$A,EOMONTH($A6579,-1),$B:$B,$B6579)</f>
        <v>12477.26</v>
      </c>
      <c r="K6579" s="13">
        <v>0</v>
      </c>
      <c r="L6579" s="25">
        <v>0</v>
      </c>
      <c r="M6579" s="15">
        <v>112</v>
      </c>
      <c r="N6579" s="14">
        <v>12340.31</v>
      </c>
      <c r="O6579" s="16">
        <v>73</v>
      </c>
      <c r="P6579" s="16">
        <v>13035.14</v>
      </c>
      <c r="Q6579" s="16">
        <v>0</v>
      </c>
      <c r="R6579" s="16">
        <f>Q6579*16.876/100</f>
        <v>0</v>
      </c>
      <c r="S6579" s="17">
        <f t="shared" si="714"/>
        <v>0</v>
      </c>
      <c r="T6579" s="16">
        <v>0</v>
      </c>
      <c r="U6579" s="18">
        <f t="shared" si="715"/>
        <v>166.43299999999999</v>
      </c>
      <c r="V6579" s="18">
        <f t="shared" si="716"/>
        <v>114.8</v>
      </c>
      <c r="W6579" s="18">
        <f t="shared" si="717"/>
        <v>19.273772000000001</v>
      </c>
      <c r="X6579" s="27"/>
      <c r="Y6579" s="19">
        <f t="shared" si="718"/>
        <v>134.07377199999999</v>
      </c>
      <c r="Z6579" s="18">
        <f t="shared" si="719"/>
        <v>81.540999999999997</v>
      </c>
      <c r="AA6579" s="12">
        <v>188</v>
      </c>
      <c r="AB6579" s="12">
        <v>18006.330000000002</v>
      </c>
      <c r="AC6579" s="28">
        <f>+I6579+Y6579-Z6579</f>
        <v>278.96277200000003</v>
      </c>
      <c r="AD6579" s="20">
        <f t="shared" si="720"/>
        <v>0</v>
      </c>
      <c r="AE6579">
        <v>0</v>
      </c>
    </row>
    <row r="6580" spans="1:31" x14ac:dyDescent="0.25">
      <c r="A6580" s="9">
        <v>45322</v>
      </c>
      <c r="B6580" s="10" t="s">
        <v>316</v>
      </c>
      <c r="C6580" s="10" t="s">
        <v>287</v>
      </c>
      <c r="D6580" s="10" t="s">
        <v>40</v>
      </c>
      <c r="E6580" s="10" t="s">
        <v>30</v>
      </c>
      <c r="F6580" s="10">
        <v>1025</v>
      </c>
      <c r="G6580" s="10">
        <v>1117</v>
      </c>
      <c r="H6580" s="11">
        <f>SUMIFS(AA:AA,$A:$A,EOMONTH($A6580,-1),$B:$B,$B6580)</f>
        <v>162</v>
      </c>
      <c r="I6580" s="63">
        <f>ROUND(SUMIFS(AC:AC,$A:$A,EOMONTH($A6580,-1),$B:$B,$B6580),2)</f>
        <v>189.38</v>
      </c>
      <c r="J6580" s="11">
        <f>SUMIFS(AB:AB,$A:$A,EOMONTH($A6580,-1),$B:$B,$B6580)</f>
        <v>13460.58</v>
      </c>
      <c r="K6580" s="13">
        <v>0</v>
      </c>
      <c r="L6580" s="25">
        <v>0</v>
      </c>
      <c r="M6580" s="15">
        <v>112</v>
      </c>
      <c r="N6580" s="14">
        <v>12156.21</v>
      </c>
      <c r="O6580" s="16">
        <v>40</v>
      </c>
      <c r="P6580" s="16">
        <v>6840.8</v>
      </c>
      <c r="Q6580" s="16">
        <v>0</v>
      </c>
      <c r="R6580" s="16">
        <f>Q6580*16.876/100</f>
        <v>0</v>
      </c>
      <c r="S6580" s="17">
        <f t="shared" si="714"/>
        <v>0</v>
      </c>
      <c r="T6580" s="16">
        <v>0</v>
      </c>
      <c r="U6580" s="18">
        <f t="shared" si="715"/>
        <v>180.95400000000001</v>
      </c>
      <c r="V6580" s="18">
        <f t="shared" si="716"/>
        <v>114.8</v>
      </c>
      <c r="W6580" s="18">
        <f t="shared" si="717"/>
        <v>19.273772000000001</v>
      </c>
      <c r="X6580" s="27"/>
      <c r="Y6580" s="19">
        <f t="shared" si="718"/>
        <v>134.07377199999999</v>
      </c>
      <c r="Z6580" s="18">
        <f t="shared" si="719"/>
        <v>44.68</v>
      </c>
      <c r="AA6580" s="12">
        <v>234</v>
      </c>
      <c r="AB6580" s="12">
        <v>21877.11</v>
      </c>
      <c r="AC6580" s="28">
        <f>+I6580+Y6580-Z6580</f>
        <v>278.77377199999995</v>
      </c>
      <c r="AD6580" s="20">
        <f t="shared" si="720"/>
        <v>0</v>
      </c>
      <c r="AE6580">
        <v>0</v>
      </c>
    </row>
    <row r="6581" spans="1:31" x14ac:dyDescent="0.25">
      <c r="A6581" s="9">
        <v>45322</v>
      </c>
      <c r="B6581" s="10" t="s">
        <v>317</v>
      </c>
      <c r="C6581" s="10" t="s">
        <v>287</v>
      </c>
      <c r="D6581" s="10" t="s">
        <v>40</v>
      </c>
      <c r="E6581" s="10" t="s">
        <v>30</v>
      </c>
      <c r="F6581" s="10">
        <v>1025</v>
      </c>
      <c r="G6581" s="10">
        <v>1117</v>
      </c>
      <c r="H6581" s="11">
        <f>SUMIFS(AA:AA,$A:$A,EOMONTH($A6581,-1),$B:$B,$B6581)</f>
        <v>161</v>
      </c>
      <c r="I6581" s="63">
        <f>ROUND(SUMIFS(AC:AC,$A:$A,EOMONTH($A6581,-1),$B:$B,$B6581),2)</f>
        <v>309.87</v>
      </c>
      <c r="J6581" s="11">
        <f>SUMIFS(AB:AB,$A:$A,EOMONTH($A6581,-1),$B:$B,$B6581)</f>
        <v>13543.32</v>
      </c>
      <c r="K6581" s="13">
        <v>0</v>
      </c>
      <c r="L6581" s="25">
        <v>0</v>
      </c>
      <c r="M6581" s="15">
        <v>320</v>
      </c>
      <c r="N6581" s="14">
        <v>35169.07</v>
      </c>
      <c r="O6581" s="16">
        <v>125</v>
      </c>
      <c r="P6581" s="16">
        <v>22703.9</v>
      </c>
      <c r="Q6581" s="16">
        <v>0</v>
      </c>
      <c r="R6581" s="16">
        <f>Q6581*16.876/100</f>
        <v>0</v>
      </c>
      <c r="S6581" s="17">
        <f t="shared" si="714"/>
        <v>0</v>
      </c>
      <c r="T6581" s="16">
        <v>0</v>
      </c>
      <c r="U6581" s="18">
        <f t="shared" si="715"/>
        <v>179.83699999999999</v>
      </c>
      <c r="V6581" s="18">
        <f t="shared" si="716"/>
        <v>328</v>
      </c>
      <c r="W6581" s="18">
        <f t="shared" si="717"/>
        <v>55.067920000000001</v>
      </c>
      <c r="X6581" s="27"/>
      <c r="Y6581" s="19">
        <f t="shared" si="718"/>
        <v>383.06792000000002</v>
      </c>
      <c r="Z6581" s="18">
        <f t="shared" si="719"/>
        <v>139.625</v>
      </c>
      <c r="AA6581" s="12">
        <v>356</v>
      </c>
      <c r="AB6581" s="12">
        <v>36053.25</v>
      </c>
      <c r="AC6581" s="28">
        <f>+I6581+Y6581-Z6581</f>
        <v>553.31292000000008</v>
      </c>
      <c r="AD6581" s="20">
        <f t="shared" si="720"/>
        <v>0</v>
      </c>
      <c r="AE6581">
        <v>0</v>
      </c>
    </row>
    <row r="6582" spans="1:31" x14ac:dyDescent="0.25">
      <c r="A6582" s="9">
        <v>45322</v>
      </c>
      <c r="B6582" s="10" t="s">
        <v>318</v>
      </c>
      <c r="C6582" s="10" t="s">
        <v>287</v>
      </c>
      <c r="D6582" s="10" t="s">
        <v>40</v>
      </c>
      <c r="E6582" s="10" t="s">
        <v>30</v>
      </c>
      <c r="F6582" s="10">
        <v>1025</v>
      </c>
      <c r="G6582" s="10">
        <v>1117</v>
      </c>
      <c r="H6582" s="11">
        <f>SUMIFS(AA:AA,$A:$A,EOMONTH($A6582,-1),$B:$B,$B6582)</f>
        <v>32</v>
      </c>
      <c r="I6582" s="63">
        <f>ROUND(SUMIFS(AC:AC,$A:$A,EOMONTH($A6582,-1),$B:$B,$B6582),2)</f>
        <v>68.39</v>
      </c>
      <c r="J6582" s="11">
        <f>SUMIFS(AB:AB,$A:$A,EOMONTH($A6582,-1),$B:$B,$B6582)</f>
        <v>2692.48</v>
      </c>
      <c r="K6582" s="13">
        <v>0</v>
      </c>
      <c r="L6582" s="25">
        <v>0</v>
      </c>
      <c r="M6582" s="15">
        <v>262</v>
      </c>
      <c r="N6582" s="14">
        <v>28721.08</v>
      </c>
      <c r="O6582" s="16">
        <v>88</v>
      </c>
      <c r="P6582" s="16">
        <v>15775.34</v>
      </c>
      <c r="Q6582" s="16">
        <v>0</v>
      </c>
      <c r="R6582" s="16">
        <f>Q6582*16.876/100</f>
        <v>0</v>
      </c>
      <c r="S6582" s="17">
        <f t="shared" si="714"/>
        <v>0</v>
      </c>
      <c r="T6582" s="16">
        <v>0</v>
      </c>
      <c r="U6582" s="18">
        <f t="shared" si="715"/>
        <v>35.744</v>
      </c>
      <c r="V6582" s="18">
        <f t="shared" si="716"/>
        <v>268.55</v>
      </c>
      <c r="W6582" s="18">
        <f t="shared" si="717"/>
        <v>45.08685950000001</v>
      </c>
      <c r="X6582" s="27"/>
      <c r="Y6582" s="19">
        <f t="shared" si="718"/>
        <v>313.63685950000001</v>
      </c>
      <c r="Z6582" s="18">
        <f t="shared" si="719"/>
        <v>98.296000000000006</v>
      </c>
      <c r="AA6582" s="12">
        <v>206</v>
      </c>
      <c r="AB6582" s="12">
        <v>22010.86</v>
      </c>
      <c r="AC6582" s="28">
        <f>+I6582+Y6582-Z6582</f>
        <v>283.73085950000001</v>
      </c>
      <c r="AD6582" s="20">
        <f t="shared" si="720"/>
        <v>0</v>
      </c>
      <c r="AE6582">
        <v>0</v>
      </c>
    </row>
    <row r="6583" spans="1:31" x14ac:dyDescent="0.25">
      <c r="A6583" s="9">
        <v>45322</v>
      </c>
      <c r="B6583" s="10" t="s">
        <v>319</v>
      </c>
      <c r="C6583" s="10" t="s">
        <v>320</v>
      </c>
      <c r="D6583" s="10" t="s">
        <v>40</v>
      </c>
      <c r="E6583" s="10" t="s">
        <v>30</v>
      </c>
      <c r="F6583" s="10">
        <v>360</v>
      </c>
      <c r="G6583" s="10">
        <v>392</v>
      </c>
      <c r="H6583" s="11">
        <f>SUMIFS(AA:AA,$A:$A,EOMONTH($A6583,-1),$B:$B,$B6583)</f>
        <v>523</v>
      </c>
      <c r="I6583" s="63">
        <f>ROUND(SUMIFS(AC:AC,$A:$A,EOMONTH($A6583,-1),$B:$B,$B6583),2)</f>
        <v>205.77</v>
      </c>
      <c r="J6583" s="11">
        <f>SUMIFS(AB:AB,$A:$A,EOMONTH($A6583,-1),$B:$B,$B6583)</f>
        <v>19178.580000000002</v>
      </c>
      <c r="K6583" s="13">
        <v>0</v>
      </c>
      <c r="L6583" s="25">
        <v>0</v>
      </c>
      <c r="M6583" s="15">
        <v>0</v>
      </c>
      <c r="N6583" s="14">
        <v>0</v>
      </c>
      <c r="O6583" s="16">
        <v>0</v>
      </c>
      <c r="P6583" s="16">
        <v>0</v>
      </c>
      <c r="Q6583" s="16">
        <v>0</v>
      </c>
      <c r="R6583" s="16">
        <f>Q6583*16.876/100</f>
        <v>0</v>
      </c>
      <c r="S6583" s="17">
        <f t="shared" si="714"/>
        <v>0</v>
      </c>
      <c r="T6583" s="16">
        <v>0</v>
      </c>
      <c r="U6583" s="18">
        <f t="shared" si="715"/>
        <v>205.01599999999999</v>
      </c>
      <c r="V6583" s="18">
        <f t="shared" si="716"/>
        <v>0</v>
      </c>
      <c r="W6583" s="18">
        <f t="shared" si="717"/>
        <v>0</v>
      </c>
      <c r="X6583" s="27"/>
      <c r="Y6583" s="19">
        <f t="shared" si="718"/>
        <v>0</v>
      </c>
      <c r="Z6583" s="18">
        <f t="shared" si="719"/>
        <v>0</v>
      </c>
      <c r="AA6583" s="12">
        <v>523</v>
      </c>
      <c r="AB6583" s="12">
        <v>19178.580000000002</v>
      </c>
      <c r="AC6583" s="28">
        <f>+I6583+Y6583-Z6583</f>
        <v>205.77</v>
      </c>
      <c r="AD6583" s="20">
        <f t="shared" si="720"/>
        <v>0</v>
      </c>
      <c r="AE6583">
        <v>0</v>
      </c>
    </row>
    <row r="6584" spans="1:31" x14ac:dyDescent="0.25">
      <c r="A6584" s="9">
        <v>45322</v>
      </c>
      <c r="B6584" s="10" t="s">
        <v>321</v>
      </c>
      <c r="C6584" s="10" t="s">
        <v>320</v>
      </c>
      <c r="D6584" s="10" t="s">
        <v>40</v>
      </c>
      <c r="E6584" s="10" t="s">
        <v>30</v>
      </c>
      <c r="F6584" s="10">
        <v>360</v>
      </c>
      <c r="G6584" s="10">
        <v>392</v>
      </c>
      <c r="H6584" s="11">
        <f>SUMIFS(AA:AA,$A:$A,EOMONTH($A6584,-1),$B:$B,$B6584)</f>
        <v>1081</v>
      </c>
      <c r="I6584" s="63">
        <f>ROUND(SUMIFS(AC:AC,$A:$A,EOMONTH($A6584,-1),$B:$B,$B6584),2)</f>
        <v>325.76</v>
      </c>
      <c r="J6584" s="11">
        <f>SUMIFS(AB:AB,$A:$A,EOMONTH($A6584,-1),$B:$B,$B6584)</f>
        <v>41981.08</v>
      </c>
      <c r="K6584" s="13">
        <v>0</v>
      </c>
      <c r="L6584" s="25">
        <v>0</v>
      </c>
      <c r="M6584" s="15">
        <v>0</v>
      </c>
      <c r="N6584" s="14">
        <v>0</v>
      </c>
      <c r="O6584" s="16">
        <v>177</v>
      </c>
      <c r="P6584" s="16">
        <v>13052.05</v>
      </c>
      <c r="Q6584" s="16">
        <v>0</v>
      </c>
      <c r="R6584" s="16">
        <f>Q6584*16.876/100</f>
        <v>0</v>
      </c>
      <c r="S6584" s="17">
        <f t="shared" si="714"/>
        <v>0</v>
      </c>
      <c r="T6584" s="16">
        <v>0</v>
      </c>
      <c r="U6584" s="18">
        <f t="shared" si="715"/>
        <v>423.75200000000001</v>
      </c>
      <c r="V6584" s="18">
        <f t="shared" si="716"/>
        <v>0</v>
      </c>
      <c r="W6584" s="18">
        <f t="shared" si="717"/>
        <v>0</v>
      </c>
      <c r="X6584" s="27"/>
      <c r="Y6584" s="19">
        <f t="shared" si="718"/>
        <v>0</v>
      </c>
      <c r="Z6584" s="18">
        <f t="shared" si="719"/>
        <v>69.384</v>
      </c>
      <c r="AA6584" s="12">
        <v>904</v>
      </c>
      <c r="AB6584" s="12">
        <v>35108.06</v>
      </c>
      <c r="AC6584" s="28">
        <f>+I6584+Y6584-Z6584</f>
        <v>256.37599999999998</v>
      </c>
      <c r="AD6584" s="20">
        <f t="shared" si="720"/>
        <v>0</v>
      </c>
      <c r="AE6584">
        <v>0</v>
      </c>
    </row>
    <row r="6585" spans="1:31" x14ac:dyDescent="0.25">
      <c r="A6585" s="9">
        <v>45322</v>
      </c>
      <c r="B6585" s="10" t="s">
        <v>322</v>
      </c>
      <c r="C6585" s="10" t="s">
        <v>320</v>
      </c>
      <c r="D6585" s="10" t="s">
        <v>40</v>
      </c>
      <c r="E6585" s="10" t="s">
        <v>30</v>
      </c>
      <c r="F6585" s="10">
        <v>360</v>
      </c>
      <c r="G6585" s="10">
        <v>392</v>
      </c>
      <c r="H6585" s="11">
        <f>SUMIFS(AA:AA,$A:$A,EOMONTH($A6585,-1),$B:$B,$B6585)</f>
        <v>497</v>
      </c>
      <c r="I6585" s="63">
        <f>ROUND(SUMIFS(AC:AC,$A:$A,EOMONTH($A6585,-1),$B:$B,$B6585),2)</f>
        <v>118</v>
      </c>
      <c r="J6585" s="11">
        <f>SUMIFS(AB:AB,$A:$A,EOMONTH($A6585,-1),$B:$B,$B6585)</f>
        <v>17846.080000000002</v>
      </c>
      <c r="K6585" s="13">
        <v>0</v>
      </c>
      <c r="L6585" s="25">
        <v>0</v>
      </c>
      <c r="M6585" s="15">
        <v>0</v>
      </c>
      <c r="N6585" s="14">
        <v>0</v>
      </c>
      <c r="O6585" s="16">
        <v>0</v>
      </c>
      <c r="P6585" s="16">
        <v>0</v>
      </c>
      <c r="Q6585" s="16">
        <v>0</v>
      </c>
      <c r="R6585" s="16">
        <f>Q6585*16.876/100</f>
        <v>0</v>
      </c>
      <c r="S6585" s="17">
        <f t="shared" si="714"/>
        <v>0</v>
      </c>
      <c r="T6585" s="16">
        <v>0</v>
      </c>
      <c r="U6585" s="18">
        <f t="shared" si="715"/>
        <v>194.82400000000001</v>
      </c>
      <c r="V6585" s="18">
        <f t="shared" si="716"/>
        <v>0</v>
      </c>
      <c r="W6585" s="18">
        <f t="shared" si="717"/>
        <v>0</v>
      </c>
      <c r="X6585" s="27"/>
      <c r="Y6585" s="19">
        <f t="shared" si="718"/>
        <v>0</v>
      </c>
      <c r="Z6585" s="18">
        <f t="shared" si="719"/>
        <v>0</v>
      </c>
      <c r="AA6585" s="12">
        <v>497</v>
      </c>
      <c r="AB6585" s="12">
        <v>17846.080000000002</v>
      </c>
      <c r="AC6585" s="28">
        <f>+I6585+Y6585-Z6585</f>
        <v>118</v>
      </c>
      <c r="AD6585" s="20">
        <f t="shared" si="720"/>
        <v>0</v>
      </c>
      <c r="AE6585">
        <v>0</v>
      </c>
    </row>
    <row r="6586" spans="1:31" x14ac:dyDescent="0.25">
      <c r="A6586" s="9">
        <v>45322</v>
      </c>
      <c r="B6586" s="10" t="s">
        <v>323</v>
      </c>
      <c r="C6586" s="10" t="s">
        <v>320</v>
      </c>
      <c r="D6586" s="10" t="s">
        <v>40</v>
      </c>
      <c r="E6586" s="10" t="s">
        <v>30</v>
      </c>
      <c r="F6586" s="10">
        <v>360</v>
      </c>
      <c r="G6586" s="10">
        <v>392</v>
      </c>
      <c r="H6586" s="11">
        <f>SUMIFS(AA:AA,$A:$A,EOMONTH($A6586,-1),$B:$B,$B6586)</f>
        <v>602</v>
      </c>
      <c r="I6586" s="63">
        <f>ROUND(SUMIFS(AC:AC,$A:$A,EOMONTH($A6586,-1),$B:$B,$B6586),2)</f>
        <v>184.19</v>
      </c>
      <c r="J6586" s="11">
        <f>SUMIFS(AB:AB,$A:$A,EOMONTH($A6586,-1),$B:$B,$B6586)</f>
        <v>21756.05</v>
      </c>
      <c r="K6586" s="13">
        <v>0</v>
      </c>
      <c r="L6586" s="25">
        <v>0</v>
      </c>
      <c r="M6586" s="15">
        <v>0</v>
      </c>
      <c r="N6586" s="14">
        <v>0</v>
      </c>
      <c r="O6586" s="16">
        <v>147</v>
      </c>
      <c r="P6586" s="16">
        <v>10807.7</v>
      </c>
      <c r="Q6586" s="16">
        <v>0</v>
      </c>
      <c r="R6586" s="16">
        <f>Q6586*16.876/100</f>
        <v>0</v>
      </c>
      <c r="S6586" s="17">
        <f t="shared" si="714"/>
        <v>0</v>
      </c>
      <c r="T6586" s="16">
        <v>0</v>
      </c>
      <c r="U6586" s="18">
        <f t="shared" si="715"/>
        <v>235.98400000000001</v>
      </c>
      <c r="V6586" s="18">
        <f t="shared" si="716"/>
        <v>0</v>
      </c>
      <c r="W6586" s="18">
        <f t="shared" si="717"/>
        <v>0</v>
      </c>
      <c r="X6586" s="27"/>
      <c r="Y6586" s="19">
        <f t="shared" si="718"/>
        <v>0</v>
      </c>
      <c r="Z6586" s="18">
        <f t="shared" si="719"/>
        <v>57.624000000000002</v>
      </c>
      <c r="AA6586" s="12">
        <v>455</v>
      </c>
      <c r="AB6586" s="12">
        <v>16443.53</v>
      </c>
      <c r="AC6586" s="28">
        <f>+I6586+Y6586-Z6586</f>
        <v>126.566</v>
      </c>
      <c r="AD6586" s="20">
        <f t="shared" si="720"/>
        <v>0</v>
      </c>
      <c r="AE6586">
        <v>0</v>
      </c>
    </row>
    <row r="6587" spans="1:31" x14ac:dyDescent="0.25">
      <c r="A6587" s="9">
        <v>45322</v>
      </c>
      <c r="B6587" s="10" t="s">
        <v>324</v>
      </c>
      <c r="C6587" s="10" t="s">
        <v>320</v>
      </c>
      <c r="D6587" s="10" t="s">
        <v>40</v>
      </c>
      <c r="E6587" s="10" t="s">
        <v>30</v>
      </c>
      <c r="F6587" s="10">
        <v>360</v>
      </c>
      <c r="G6587" s="10">
        <v>392</v>
      </c>
      <c r="H6587" s="11">
        <f>SUMIFS(AA:AA,$A:$A,EOMONTH($A6587,-1),$B:$B,$B6587)</f>
        <v>464</v>
      </c>
      <c r="I6587" s="63">
        <f>ROUND(SUMIFS(AC:AC,$A:$A,EOMONTH($A6587,-1),$B:$B,$B6587),2)</f>
        <v>157.83000000000001</v>
      </c>
      <c r="J6587" s="11">
        <f>SUMIFS(AB:AB,$A:$A,EOMONTH($A6587,-1),$B:$B,$B6587)</f>
        <v>17478.68</v>
      </c>
      <c r="K6587" s="13">
        <v>0</v>
      </c>
      <c r="L6587" s="25">
        <v>0</v>
      </c>
      <c r="M6587" s="15">
        <v>0</v>
      </c>
      <c r="N6587" s="14">
        <v>0</v>
      </c>
      <c r="O6587" s="16">
        <v>89</v>
      </c>
      <c r="P6587" s="16">
        <v>6577.05</v>
      </c>
      <c r="Q6587" s="16">
        <v>0</v>
      </c>
      <c r="R6587" s="16">
        <f>Q6587*16.876/100</f>
        <v>0</v>
      </c>
      <c r="S6587" s="17">
        <f t="shared" si="714"/>
        <v>0</v>
      </c>
      <c r="T6587" s="16">
        <v>0</v>
      </c>
      <c r="U6587" s="18">
        <f t="shared" si="715"/>
        <v>181.88800000000001</v>
      </c>
      <c r="V6587" s="18">
        <f t="shared" si="716"/>
        <v>0</v>
      </c>
      <c r="W6587" s="18">
        <f t="shared" si="717"/>
        <v>0</v>
      </c>
      <c r="X6587" s="27"/>
      <c r="Y6587" s="19">
        <f t="shared" si="718"/>
        <v>0</v>
      </c>
      <c r="Z6587" s="18">
        <f t="shared" si="719"/>
        <v>34.887999999999998</v>
      </c>
      <c r="AA6587" s="12">
        <v>375</v>
      </c>
      <c r="AB6587" s="12">
        <v>14129.45</v>
      </c>
      <c r="AC6587" s="28">
        <f>+I6587+Y6587-Z6587</f>
        <v>122.94200000000001</v>
      </c>
      <c r="AD6587" s="20">
        <f t="shared" si="720"/>
        <v>0</v>
      </c>
      <c r="AE6587">
        <v>0</v>
      </c>
    </row>
    <row r="6588" spans="1:31" x14ac:dyDescent="0.25">
      <c r="A6588" s="9">
        <v>45322</v>
      </c>
      <c r="B6588" s="10" t="s">
        <v>325</v>
      </c>
      <c r="C6588" s="10" t="s">
        <v>320</v>
      </c>
      <c r="D6588" s="10" t="s">
        <v>40</v>
      </c>
      <c r="E6588" s="10" t="s">
        <v>30</v>
      </c>
      <c r="F6588" s="10">
        <v>360</v>
      </c>
      <c r="G6588" s="10">
        <v>392</v>
      </c>
      <c r="H6588" s="11">
        <f>SUMIFS(AA:AA,$A:$A,EOMONTH($A6588,-1),$B:$B,$B6588)</f>
        <v>611</v>
      </c>
      <c r="I6588" s="63">
        <f>ROUND(SUMIFS(AC:AC,$A:$A,EOMONTH($A6588,-1),$B:$B,$B6588),2)</f>
        <v>122.07</v>
      </c>
      <c r="J6588" s="11">
        <f>SUMIFS(AB:AB,$A:$A,EOMONTH($A6588,-1),$B:$B,$B6588)</f>
        <v>21276.18</v>
      </c>
      <c r="K6588" s="13">
        <v>0</v>
      </c>
      <c r="L6588" s="25">
        <v>0</v>
      </c>
      <c r="M6588" s="15">
        <v>0</v>
      </c>
      <c r="N6588" s="14">
        <v>0</v>
      </c>
      <c r="O6588" s="16">
        <v>50</v>
      </c>
      <c r="P6588" s="16">
        <v>3749.65</v>
      </c>
      <c r="Q6588" s="16">
        <v>0</v>
      </c>
      <c r="R6588" s="16">
        <f>Q6588*16.876/100</f>
        <v>0</v>
      </c>
      <c r="S6588" s="17">
        <f t="shared" si="714"/>
        <v>0</v>
      </c>
      <c r="T6588" s="16">
        <v>0</v>
      </c>
      <c r="U6588" s="18">
        <f t="shared" si="715"/>
        <v>239.512</v>
      </c>
      <c r="V6588" s="18">
        <f t="shared" si="716"/>
        <v>0</v>
      </c>
      <c r="W6588" s="18">
        <f t="shared" si="717"/>
        <v>0</v>
      </c>
      <c r="X6588" s="27"/>
      <c r="Y6588" s="19">
        <f t="shared" si="718"/>
        <v>0</v>
      </c>
      <c r="Z6588" s="18">
        <f t="shared" si="719"/>
        <v>19.600000000000001</v>
      </c>
      <c r="AA6588" s="12">
        <v>561</v>
      </c>
      <c r="AB6588" s="12">
        <v>19537.82</v>
      </c>
      <c r="AC6588" s="28">
        <f>+I6588+Y6588-Z6588</f>
        <v>102.47</v>
      </c>
      <c r="AD6588" s="20">
        <f t="shared" si="720"/>
        <v>0</v>
      </c>
      <c r="AE6588">
        <v>0</v>
      </c>
    </row>
    <row r="6589" spans="1:31" x14ac:dyDescent="0.25">
      <c r="A6589" s="9">
        <v>45322</v>
      </c>
      <c r="B6589" s="10" t="s">
        <v>326</v>
      </c>
      <c r="C6589" s="10" t="s">
        <v>320</v>
      </c>
      <c r="D6589" s="10" t="s">
        <v>40</v>
      </c>
      <c r="E6589" s="10" t="s">
        <v>30</v>
      </c>
      <c r="F6589" s="10">
        <v>610</v>
      </c>
      <c r="G6589" s="10">
        <v>665</v>
      </c>
      <c r="H6589" s="11">
        <f>SUMIFS(AA:AA,$A:$A,EOMONTH($A6589,-1),$B:$B,$B6589)</f>
        <v>-109</v>
      </c>
      <c r="I6589" s="63">
        <f>ROUND(SUMIFS(AC:AC,$A:$A,EOMONTH($A6589,-1),$B:$B,$B6589),2)</f>
        <v>30.1</v>
      </c>
      <c r="J6589" s="11">
        <f>SUMIFS(AB:AB,$A:$A,EOMONTH($A6589,-1),$B:$B,$B6589)</f>
        <v>-15148.32</v>
      </c>
      <c r="K6589" s="13">
        <v>0</v>
      </c>
      <c r="L6589" s="25">
        <v>0</v>
      </c>
      <c r="M6589" s="15">
        <v>488</v>
      </c>
      <c r="N6589" s="14">
        <v>34381.339999999997</v>
      </c>
      <c r="O6589" s="16">
        <v>59</v>
      </c>
      <c r="P6589" s="16">
        <v>7059.59</v>
      </c>
      <c r="Q6589" s="16">
        <v>0</v>
      </c>
      <c r="R6589" s="16">
        <f>Q6589*16.876/100</f>
        <v>0</v>
      </c>
      <c r="S6589" s="17">
        <f t="shared" si="714"/>
        <v>0</v>
      </c>
      <c r="T6589" s="16">
        <v>0</v>
      </c>
      <c r="U6589" s="18">
        <f t="shared" si="715"/>
        <v>-72.484999999999999</v>
      </c>
      <c r="V6589" s="18">
        <f t="shared" si="716"/>
        <v>297.68</v>
      </c>
      <c r="W6589" s="18">
        <f t="shared" si="717"/>
        <v>49.9774952</v>
      </c>
      <c r="X6589" s="27"/>
      <c r="Y6589" s="19">
        <f t="shared" si="718"/>
        <v>347.65749520000003</v>
      </c>
      <c r="Z6589" s="18">
        <f t="shared" si="719"/>
        <v>39.234999999999999</v>
      </c>
      <c r="AA6589" s="12">
        <v>320</v>
      </c>
      <c r="AB6589" s="12">
        <v>22350.35</v>
      </c>
      <c r="AC6589" s="28">
        <f>+I6589+Y6589-Z6589</f>
        <v>338.52249520000004</v>
      </c>
      <c r="AD6589" s="20">
        <f t="shared" si="720"/>
        <v>0</v>
      </c>
      <c r="AE6589">
        <v>0</v>
      </c>
    </row>
    <row r="6590" spans="1:31" x14ac:dyDescent="0.25">
      <c r="A6590" s="9">
        <v>45322</v>
      </c>
      <c r="B6590" s="10" t="s">
        <v>327</v>
      </c>
      <c r="C6590" s="10" t="s">
        <v>320</v>
      </c>
      <c r="D6590" s="10" t="s">
        <v>40</v>
      </c>
      <c r="E6590" s="10" t="s">
        <v>30</v>
      </c>
      <c r="F6590" s="10">
        <v>610</v>
      </c>
      <c r="G6590" s="10">
        <v>665</v>
      </c>
      <c r="H6590" s="11">
        <f>SUMIFS(AA:AA,$A:$A,EOMONTH($A6590,-1),$B:$B,$B6590)</f>
        <v>4</v>
      </c>
      <c r="I6590" s="63">
        <f>ROUND(SUMIFS(AC:AC,$A:$A,EOMONTH($A6590,-1),$B:$B,$B6590),2)</f>
        <v>-71.94</v>
      </c>
      <c r="J6590" s="11">
        <f>SUMIFS(AB:AB,$A:$A,EOMONTH($A6590,-1),$B:$B,$B6590)</f>
        <v>255.92</v>
      </c>
      <c r="K6590" s="13">
        <v>0</v>
      </c>
      <c r="L6590" s="25">
        <v>0</v>
      </c>
      <c r="M6590" s="15">
        <v>230</v>
      </c>
      <c r="N6590" s="14">
        <v>15273.61</v>
      </c>
      <c r="O6590" s="16">
        <v>0</v>
      </c>
      <c r="P6590" s="16">
        <v>0</v>
      </c>
      <c r="Q6590" s="16">
        <v>0</v>
      </c>
      <c r="R6590" s="16">
        <f>Q6590*16.876/100</f>
        <v>0</v>
      </c>
      <c r="S6590" s="17">
        <f t="shared" si="714"/>
        <v>0</v>
      </c>
      <c r="T6590" s="16">
        <v>0</v>
      </c>
      <c r="U6590" s="18">
        <f t="shared" si="715"/>
        <v>2.66</v>
      </c>
      <c r="V6590" s="18">
        <f t="shared" si="716"/>
        <v>140.30000000000001</v>
      </c>
      <c r="W6590" s="18">
        <f t="shared" si="717"/>
        <v>23.554967000000005</v>
      </c>
      <c r="X6590" s="27"/>
      <c r="Y6590" s="19">
        <f t="shared" si="718"/>
        <v>163.85496700000002</v>
      </c>
      <c r="Z6590" s="18">
        <f t="shared" si="719"/>
        <v>0</v>
      </c>
      <c r="AA6590" s="12">
        <v>234</v>
      </c>
      <c r="AB6590" s="12">
        <v>15529.53</v>
      </c>
      <c r="AC6590" s="28">
        <f>+I6590+Y6590-Z6590</f>
        <v>91.914967000000019</v>
      </c>
      <c r="AD6590" s="20">
        <f t="shared" si="720"/>
        <v>0</v>
      </c>
      <c r="AE6590">
        <v>0</v>
      </c>
    </row>
    <row r="6591" spans="1:31" x14ac:dyDescent="0.25">
      <c r="A6591" s="9">
        <v>45322</v>
      </c>
      <c r="B6591" s="10" t="s">
        <v>328</v>
      </c>
      <c r="C6591" s="10" t="s">
        <v>320</v>
      </c>
      <c r="D6591" s="10" t="s">
        <v>40</v>
      </c>
      <c r="E6591" s="10" t="s">
        <v>30</v>
      </c>
      <c r="F6591" s="10">
        <v>610</v>
      </c>
      <c r="G6591" s="10">
        <v>665</v>
      </c>
      <c r="H6591" s="11">
        <f>SUMIFS(AA:AA,$A:$A,EOMONTH($A6591,-1),$B:$B,$B6591)</f>
        <v>137</v>
      </c>
      <c r="I6591" s="63">
        <f>ROUND(SUMIFS(AC:AC,$A:$A,EOMONTH($A6591,-1),$B:$B,$B6591),2)</f>
        <v>16.989999999999998</v>
      </c>
      <c r="J6591" s="11">
        <f>SUMIFS(AB:AB,$A:$A,EOMONTH($A6591,-1),$B:$B,$B6591)</f>
        <v>8001.59</v>
      </c>
      <c r="K6591" s="13">
        <v>0</v>
      </c>
      <c r="L6591" s="25">
        <v>0</v>
      </c>
      <c r="M6591" s="15">
        <v>270</v>
      </c>
      <c r="N6591" s="14">
        <v>17759.07</v>
      </c>
      <c r="O6591" s="16">
        <v>24</v>
      </c>
      <c r="P6591" s="16">
        <v>2927.04</v>
      </c>
      <c r="Q6591" s="16">
        <v>0</v>
      </c>
      <c r="R6591" s="16">
        <f>Q6591*16.876/100</f>
        <v>0</v>
      </c>
      <c r="S6591" s="17">
        <f t="shared" si="714"/>
        <v>0</v>
      </c>
      <c r="T6591" s="16">
        <v>0</v>
      </c>
      <c r="U6591" s="18">
        <f t="shared" si="715"/>
        <v>91.105000000000004</v>
      </c>
      <c r="V6591" s="18">
        <f t="shared" si="716"/>
        <v>164.7</v>
      </c>
      <c r="W6591" s="18">
        <f t="shared" si="717"/>
        <v>27.651482999999999</v>
      </c>
      <c r="X6591" s="27"/>
      <c r="Y6591" s="19">
        <f t="shared" si="718"/>
        <v>192.35148299999997</v>
      </c>
      <c r="Z6591" s="18">
        <f t="shared" si="719"/>
        <v>15.96</v>
      </c>
      <c r="AA6591" s="12">
        <v>383</v>
      </c>
      <c r="AB6591" s="12">
        <v>24494.42</v>
      </c>
      <c r="AC6591" s="28">
        <f>+I6591+Y6591-Z6591</f>
        <v>193.38148299999997</v>
      </c>
      <c r="AD6591" s="20">
        <f t="shared" si="720"/>
        <v>0</v>
      </c>
      <c r="AE6591">
        <v>0</v>
      </c>
    </row>
    <row r="6592" spans="1:31" x14ac:dyDescent="0.25">
      <c r="A6592" s="9">
        <v>45322</v>
      </c>
      <c r="B6592" s="10" t="s">
        <v>329</v>
      </c>
      <c r="C6592" s="10" t="s">
        <v>320</v>
      </c>
      <c r="D6592" s="10" t="s">
        <v>40</v>
      </c>
      <c r="E6592" s="10" t="s">
        <v>30</v>
      </c>
      <c r="F6592" s="10">
        <v>610</v>
      </c>
      <c r="G6592" s="10">
        <v>665</v>
      </c>
      <c r="H6592" s="11">
        <f>SUMIFS(AA:AA,$A:$A,EOMONTH($A6592,-1),$B:$B,$B6592)</f>
        <v>439</v>
      </c>
      <c r="I6592" s="63">
        <f>ROUND(SUMIFS(AC:AC,$A:$A,EOMONTH($A6592,-1),$B:$B,$B6592),2)</f>
        <v>34.51</v>
      </c>
      <c r="J6592" s="11">
        <f>SUMIFS(AB:AB,$A:$A,EOMONTH($A6592,-1),$B:$B,$B6592)</f>
        <v>25270.76</v>
      </c>
      <c r="K6592" s="13">
        <v>0</v>
      </c>
      <c r="L6592" s="25">
        <v>0</v>
      </c>
      <c r="M6592" s="15">
        <v>406</v>
      </c>
      <c r="N6592" s="14">
        <v>27021.62</v>
      </c>
      <c r="O6592" s="16">
        <v>114</v>
      </c>
      <c r="P6592" s="16">
        <v>13915.65</v>
      </c>
      <c r="Q6592" s="16">
        <v>0</v>
      </c>
      <c r="R6592" s="16">
        <f>Q6592*16.876/100</f>
        <v>0</v>
      </c>
      <c r="S6592" s="17">
        <f t="shared" si="714"/>
        <v>0</v>
      </c>
      <c r="T6592" s="16">
        <v>0</v>
      </c>
      <c r="U6592" s="18">
        <f t="shared" si="715"/>
        <v>291.935</v>
      </c>
      <c r="V6592" s="18">
        <f t="shared" si="716"/>
        <v>247.66</v>
      </c>
      <c r="W6592" s="18">
        <f t="shared" si="717"/>
        <v>41.579637400000003</v>
      </c>
      <c r="X6592" s="27"/>
      <c r="Y6592" s="19">
        <f t="shared" si="718"/>
        <v>289.23963739999999</v>
      </c>
      <c r="Z6592" s="18">
        <f t="shared" si="719"/>
        <v>75.81</v>
      </c>
      <c r="AA6592" s="12">
        <v>731</v>
      </c>
      <c r="AB6592" s="12">
        <v>45587.55</v>
      </c>
      <c r="AC6592" s="28">
        <f>+I6592+Y6592-Z6592</f>
        <v>247.93963739999998</v>
      </c>
      <c r="AD6592" s="20">
        <f t="shared" si="720"/>
        <v>0</v>
      </c>
      <c r="AE6592">
        <v>0</v>
      </c>
    </row>
    <row r="6593" spans="1:31" x14ac:dyDescent="0.25">
      <c r="A6593" s="9">
        <v>45322</v>
      </c>
      <c r="B6593" s="10" t="s">
        <v>330</v>
      </c>
      <c r="C6593" s="10" t="s">
        <v>320</v>
      </c>
      <c r="D6593" s="10" t="s">
        <v>40</v>
      </c>
      <c r="E6593" s="10" t="s">
        <v>30</v>
      </c>
      <c r="F6593" s="10">
        <v>610</v>
      </c>
      <c r="G6593" s="10">
        <v>665</v>
      </c>
      <c r="H6593" s="11">
        <f>SUMIFS(AA:AA,$A:$A,EOMONTH($A6593,-1),$B:$B,$B6593)</f>
        <v>186</v>
      </c>
      <c r="I6593" s="63">
        <f>ROUND(SUMIFS(AC:AC,$A:$A,EOMONTH($A6593,-1),$B:$B,$B6593),2)</f>
        <v>77.94</v>
      </c>
      <c r="J6593" s="11">
        <f>SUMIFS(AB:AB,$A:$A,EOMONTH($A6593,-1),$B:$B,$B6593)</f>
        <v>9436.51</v>
      </c>
      <c r="K6593" s="13">
        <v>0</v>
      </c>
      <c r="L6593" s="25">
        <v>0</v>
      </c>
      <c r="M6593" s="15">
        <v>250</v>
      </c>
      <c r="N6593" s="14">
        <v>16447.28</v>
      </c>
      <c r="O6593" s="16">
        <v>0</v>
      </c>
      <c r="P6593" s="16">
        <v>0</v>
      </c>
      <c r="Q6593" s="16">
        <v>0</v>
      </c>
      <c r="R6593" s="16">
        <f>Q6593*16.876/100</f>
        <v>0</v>
      </c>
      <c r="S6593" s="17">
        <f t="shared" si="714"/>
        <v>0</v>
      </c>
      <c r="T6593" s="16">
        <v>0</v>
      </c>
      <c r="U6593" s="18">
        <f t="shared" si="715"/>
        <v>123.69</v>
      </c>
      <c r="V6593" s="18">
        <f t="shared" si="716"/>
        <v>152.5</v>
      </c>
      <c r="W6593" s="18">
        <f t="shared" si="717"/>
        <v>25.603225000000002</v>
      </c>
      <c r="X6593" s="27"/>
      <c r="Y6593" s="19">
        <f t="shared" si="718"/>
        <v>178.10322500000001</v>
      </c>
      <c r="Z6593" s="18">
        <f t="shared" si="719"/>
        <v>0</v>
      </c>
      <c r="AA6593" s="12">
        <v>436</v>
      </c>
      <c r="AB6593" s="12">
        <v>25883.79</v>
      </c>
      <c r="AC6593" s="28">
        <f>+I6593+Y6593-Z6593</f>
        <v>256.04322500000001</v>
      </c>
      <c r="AD6593" s="20">
        <f t="shared" si="720"/>
        <v>0</v>
      </c>
      <c r="AE6593">
        <v>0</v>
      </c>
    </row>
    <row r="6594" spans="1:31" x14ac:dyDescent="0.25">
      <c r="A6594" s="9">
        <v>45322</v>
      </c>
      <c r="B6594" s="10" t="s">
        <v>331</v>
      </c>
      <c r="C6594" s="10" t="s">
        <v>320</v>
      </c>
      <c r="D6594" s="10" t="s">
        <v>40</v>
      </c>
      <c r="E6594" s="10" t="s">
        <v>30</v>
      </c>
      <c r="F6594" s="10">
        <v>610</v>
      </c>
      <c r="G6594" s="10">
        <v>665</v>
      </c>
      <c r="H6594" s="11">
        <f>SUMIFS(AA:AA,$A:$A,EOMONTH($A6594,-1),$B:$B,$B6594)</f>
        <v>119</v>
      </c>
      <c r="I6594" s="63">
        <f>ROUND(SUMIFS(AC:AC,$A:$A,EOMONTH($A6594,-1),$B:$B,$B6594),2)</f>
        <v>-209.11</v>
      </c>
      <c r="J6594" s="11">
        <f>SUMIFS(AB:AB,$A:$A,EOMONTH($A6594,-1),$B:$B,$B6594)</f>
        <v>16582.5</v>
      </c>
      <c r="K6594" s="13">
        <v>0</v>
      </c>
      <c r="L6594" s="25">
        <v>0</v>
      </c>
      <c r="M6594" s="15">
        <v>160</v>
      </c>
      <c r="N6594" s="14">
        <v>11094.33</v>
      </c>
      <c r="O6594" s="16">
        <v>47</v>
      </c>
      <c r="P6594" s="16">
        <v>5816.25</v>
      </c>
      <c r="Q6594" s="16">
        <v>0</v>
      </c>
      <c r="R6594" s="16">
        <f>Q6594*16.876/100</f>
        <v>0</v>
      </c>
      <c r="S6594" s="17">
        <f t="shared" si="714"/>
        <v>0</v>
      </c>
      <c r="T6594" s="16">
        <v>0</v>
      </c>
      <c r="U6594" s="18">
        <f t="shared" si="715"/>
        <v>79.135000000000005</v>
      </c>
      <c r="V6594" s="18">
        <f t="shared" si="716"/>
        <v>97.6</v>
      </c>
      <c r="W6594" s="18">
        <f t="shared" si="717"/>
        <v>16.386064000000001</v>
      </c>
      <c r="X6594" s="27"/>
      <c r="Y6594" s="19">
        <f t="shared" si="718"/>
        <v>113.986064</v>
      </c>
      <c r="Z6594" s="18">
        <f t="shared" si="719"/>
        <v>31.254999999999999</v>
      </c>
      <c r="AA6594" s="12">
        <v>232</v>
      </c>
      <c r="AB6594" s="12">
        <v>21860.58</v>
      </c>
      <c r="AC6594" s="28">
        <f>+I6594+Y6594-Z6594</f>
        <v>-126.37893600000001</v>
      </c>
      <c r="AD6594" s="20">
        <f t="shared" si="720"/>
        <v>130</v>
      </c>
      <c r="AE6594">
        <v>130</v>
      </c>
    </row>
    <row r="6595" spans="1:31" x14ac:dyDescent="0.25">
      <c r="A6595" s="9">
        <v>45322</v>
      </c>
      <c r="B6595" s="10" t="s">
        <v>332</v>
      </c>
      <c r="C6595" s="10" t="s">
        <v>320</v>
      </c>
      <c r="D6595" s="10" t="s">
        <v>40</v>
      </c>
      <c r="E6595" s="10" t="s">
        <v>30</v>
      </c>
      <c r="F6595" s="10">
        <v>700</v>
      </c>
      <c r="G6595" s="10">
        <v>763</v>
      </c>
      <c r="H6595" s="11">
        <f>SUMIFS(AA:AA,$A:$A,EOMONTH($A6595,-1),$B:$B,$B6595)</f>
        <v>187</v>
      </c>
      <c r="I6595" s="63">
        <f>ROUND(SUMIFS(AC:AC,$A:$A,EOMONTH($A6595,-1),$B:$B,$B6595),2)</f>
        <v>-545.55999999999995</v>
      </c>
      <c r="J6595" s="11">
        <f>SUMIFS(AB:AB,$A:$A,EOMONTH($A6595,-1),$B:$B,$B6595)</f>
        <v>-3165.04</v>
      </c>
      <c r="K6595" s="13">
        <v>0</v>
      </c>
      <c r="L6595" s="25">
        <v>0</v>
      </c>
      <c r="M6595" s="15">
        <v>704</v>
      </c>
      <c r="N6595" s="14">
        <v>49538.71</v>
      </c>
      <c r="O6595" s="16">
        <v>97</v>
      </c>
      <c r="P6595" s="16">
        <v>11782.28</v>
      </c>
      <c r="Q6595" s="16">
        <v>0</v>
      </c>
      <c r="R6595" s="16">
        <f>Q6595*16.876/100</f>
        <v>0</v>
      </c>
      <c r="S6595" s="17">
        <f t="shared" si="714"/>
        <v>0</v>
      </c>
      <c r="T6595" s="16">
        <v>0</v>
      </c>
      <c r="U6595" s="18">
        <f t="shared" si="715"/>
        <v>142.68100000000001</v>
      </c>
      <c r="V6595" s="18">
        <f t="shared" si="716"/>
        <v>492.8</v>
      </c>
      <c r="W6595" s="18">
        <f t="shared" si="717"/>
        <v>82.736192000000017</v>
      </c>
      <c r="X6595" s="27"/>
      <c r="Y6595" s="19">
        <f t="shared" si="718"/>
        <v>575.53619200000003</v>
      </c>
      <c r="Z6595" s="18">
        <f t="shared" si="719"/>
        <v>74.010999999999996</v>
      </c>
      <c r="AA6595" s="12">
        <v>794</v>
      </c>
      <c r="AB6595" s="12">
        <v>53669.86</v>
      </c>
      <c r="AC6595" s="28">
        <f>+I6595+Y6595-Z6595</f>
        <v>-44.034807999999913</v>
      </c>
      <c r="AD6595" s="20">
        <f t="shared" si="720"/>
        <v>50</v>
      </c>
      <c r="AE6595">
        <v>50</v>
      </c>
    </row>
    <row r="6596" spans="1:31" x14ac:dyDescent="0.25">
      <c r="A6596" s="9">
        <v>45322</v>
      </c>
      <c r="B6596" s="10" t="s">
        <v>333</v>
      </c>
      <c r="C6596" s="10" t="s">
        <v>320</v>
      </c>
      <c r="D6596" s="10" t="s">
        <v>40</v>
      </c>
      <c r="E6596" s="10" t="s">
        <v>30</v>
      </c>
      <c r="F6596" s="10">
        <v>700</v>
      </c>
      <c r="G6596" s="10">
        <v>763</v>
      </c>
      <c r="H6596" s="11">
        <f>SUMIFS(AA:AA,$A:$A,EOMONTH($A6596,-1),$B:$B,$B6596)</f>
        <v>259</v>
      </c>
      <c r="I6596" s="63">
        <f>ROUND(SUMIFS(AC:AC,$A:$A,EOMONTH($A6596,-1),$B:$B,$B6596),2)</f>
        <v>206.64</v>
      </c>
      <c r="J6596" s="11">
        <f>SUMIFS(AB:AB,$A:$A,EOMONTH($A6596,-1),$B:$B,$B6596)</f>
        <v>11682.57</v>
      </c>
      <c r="K6596" s="13">
        <v>0</v>
      </c>
      <c r="L6596" s="25">
        <v>0</v>
      </c>
      <c r="M6596" s="15">
        <v>538</v>
      </c>
      <c r="N6596" s="14">
        <v>34790.449999999997</v>
      </c>
      <c r="O6596" s="16">
        <v>49</v>
      </c>
      <c r="P6596" s="16">
        <v>6078.24</v>
      </c>
      <c r="Q6596" s="16">
        <v>0</v>
      </c>
      <c r="R6596" s="16">
        <f>Q6596*16.876/100</f>
        <v>0</v>
      </c>
      <c r="S6596" s="17">
        <f t="shared" si="714"/>
        <v>0</v>
      </c>
      <c r="T6596" s="16">
        <v>0</v>
      </c>
      <c r="U6596" s="18">
        <f t="shared" si="715"/>
        <v>197.61699999999999</v>
      </c>
      <c r="V6596" s="18">
        <f t="shared" si="716"/>
        <v>376.6</v>
      </c>
      <c r="W6596" s="18">
        <f t="shared" si="717"/>
        <v>63.227374000000012</v>
      </c>
      <c r="X6596" s="27"/>
      <c r="Y6596" s="19">
        <f t="shared" si="718"/>
        <v>439.82737400000002</v>
      </c>
      <c r="Z6596" s="18">
        <f t="shared" si="719"/>
        <v>37.387</v>
      </c>
      <c r="AA6596" s="12">
        <v>748</v>
      </c>
      <c r="AB6596" s="12">
        <v>48761.07</v>
      </c>
      <c r="AC6596" s="28">
        <f>+I6596+Y6596-Z6596</f>
        <v>609.08037400000012</v>
      </c>
      <c r="AD6596" s="20">
        <f t="shared" si="720"/>
        <v>0</v>
      </c>
      <c r="AE6596">
        <v>0</v>
      </c>
    </row>
    <row r="6597" spans="1:31" x14ac:dyDescent="0.25">
      <c r="A6597" s="9">
        <v>45322</v>
      </c>
      <c r="B6597" s="10" t="s">
        <v>334</v>
      </c>
      <c r="C6597" s="10" t="s">
        <v>320</v>
      </c>
      <c r="D6597" s="10" t="s">
        <v>40</v>
      </c>
      <c r="E6597" s="10" t="s">
        <v>30</v>
      </c>
      <c r="F6597" s="10">
        <v>700</v>
      </c>
      <c r="G6597" s="10">
        <v>763</v>
      </c>
      <c r="H6597" s="11">
        <f>SUMIFS(AA:AA,$A:$A,EOMONTH($A6597,-1),$B:$B,$B6597)</f>
        <v>-56</v>
      </c>
      <c r="I6597" s="63">
        <f>ROUND(SUMIFS(AC:AC,$A:$A,EOMONTH($A6597,-1),$B:$B,$B6597),2)</f>
        <v>-226.73</v>
      </c>
      <c r="J6597" s="11">
        <f>SUMIFS(AB:AB,$A:$A,EOMONTH($A6597,-1),$B:$B,$B6597)</f>
        <v>-16953.900000000001</v>
      </c>
      <c r="K6597" s="13">
        <v>0</v>
      </c>
      <c r="L6597" s="25">
        <v>0</v>
      </c>
      <c r="M6597" s="15">
        <v>618</v>
      </c>
      <c r="N6597" s="14">
        <v>41551.839999999997</v>
      </c>
      <c r="O6597" s="16">
        <v>26</v>
      </c>
      <c r="P6597" s="16">
        <v>3207.02</v>
      </c>
      <c r="Q6597" s="16">
        <v>0</v>
      </c>
      <c r="R6597" s="16">
        <f>Q6597*16.876/100</f>
        <v>0</v>
      </c>
      <c r="S6597" s="17">
        <f t="shared" ref="S6597:S6660" si="721">Q6597+R6597</f>
        <v>0</v>
      </c>
      <c r="T6597" s="16">
        <v>0</v>
      </c>
      <c r="U6597" s="18">
        <f t="shared" ref="U6597:U6660" si="722">H6597*G6597/1000</f>
        <v>-42.728000000000002</v>
      </c>
      <c r="V6597" s="18">
        <f t="shared" ref="V6597:V6660" si="723">M6597*F6597/1000</f>
        <v>432.6</v>
      </c>
      <c r="W6597" s="18">
        <f t="shared" ref="W6597:W6660" si="724">V6597*16.789/100</f>
        <v>72.629214000000005</v>
      </c>
      <c r="X6597" s="27"/>
      <c r="Y6597" s="19">
        <f t="shared" ref="Y6597:Y6660" si="725">V6597+W6597+X6597</f>
        <v>505.22921400000001</v>
      </c>
      <c r="Z6597" s="18">
        <f t="shared" ref="Z6597:Z6660" si="726">O6597*G6597/1000</f>
        <v>19.838000000000001</v>
      </c>
      <c r="AA6597" s="12">
        <v>536</v>
      </c>
      <c r="AB6597" s="12">
        <v>36076.620000000003</v>
      </c>
      <c r="AC6597" s="28">
        <f>+I6597+Y6597-Z6597</f>
        <v>258.66121400000003</v>
      </c>
      <c r="AD6597" s="20">
        <f t="shared" ref="AD6597:AD6660" si="727">IF(AC6597&lt;0,ROUNDUP(AC6597,-1)*-1,0)</f>
        <v>0</v>
      </c>
      <c r="AE6597">
        <v>0</v>
      </c>
    </row>
    <row r="6598" spans="1:31" x14ac:dyDescent="0.25">
      <c r="A6598" s="9">
        <v>45322</v>
      </c>
      <c r="B6598" s="10" t="s">
        <v>335</v>
      </c>
      <c r="C6598" s="10" t="s">
        <v>320</v>
      </c>
      <c r="D6598" s="10" t="s">
        <v>40</v>
      </c>
      <c r="E6598" s="10" t="s">
        <v>30</v>
      </c>
      <c r="F6598" s="10">
        <v>1050</v>
      </c>
      <c r="G6598" s="10">
        <v>1144</v>
      </c>
      <c r="H6598" s="11">
        <f>SUMIFS(AA:AA,$A:$A,EOMONTH($A6598,-1),$B:$B,$B6598)</f>
        <v>83</v>
      </c>
      <c r="I6598" s="63">
        <f>ROUND(SUMIFS(AC:AC,$A:$A,EOMONTH($A6598,-1),$B:$B,$B6598),2)</f>
        <v>-26.97</v>
      </c>
      <c r="J6598" s="11">
        <f>SUMIFS(AB:AB,$A:$A,EOMONTH($A6598,-1),$B:$B,$B6598)</f>
        <v>8710.48</v>
      </c>
      <c r="K6598" s="13">
        <v>0</v>
      </c>
      <c r="L6598" s="25">
        <v>0</v>
      </c>
      <c r="M6598" s="15">
        <v>120</v>
      </c>
      <c r="N6598" s="14">
        <v>13877.28</v>
      </c>
      <c r="O6598" s="16">
        <v>20</v>
      </c>
      <c r="P6598" s="16">
        <v>3621.88</v>
      </c>
      <c r="Q6598" s="16">
        <v>0</v>
      </c>
      <c r="R6598" s="16">
        <f>Q6598*16.876/100</f>
        <v>0</v>
      </c>
      <c r="S6598" s="17">
        <f t="shared" si="721"/>
        <v>0</v>
      </c>
      <c r="T6598" s="16">
        <v>0</v>
      </c>
      <c r="U6598" s="18">
        <f t="shared" si="722"/>
        <v>94.951999999999998</v>
      </c>
      <c r="V6598" s="18">
        <f t="shared" si="723"/>
        <v>126</v>
      </c>
      <c r="W6598" s="18">
        <f t="shared" si="724"/>
        <v>21.154140000000002</v>
      </c>
      <c r="X6598" s="27"/>
      <c r="Y6598" s="19">
        <f t="shared" si="725"/>
        <v>147.15414000000001</v>
      </c>
      <c r="Z6598" s="18">
        <f t="shared" si="726"/>
        <v>22.88</v>
      </c>
      <c r="AA6598" s="12">
        <v>183</v>
      </c>
      <c r="AB6598" s="12">
        <v>20488.849999999999</v>
      </c>
      <c r="AC6598" s="28">
        <f>+I6598+Y6598-Z6598</f>
        <v>97.304140000000018</v>
      </c>
      <c r="AD6598" s="20">
        <f t="shared" si="727"/>
        <v>0</v>
      </c>
      <c r="AE6598">
        <v>0</v>
      </c>
    </row>
    <row r="6599" spans="1:31" x14ac:dyDescent="0.25">
      <c r="A6599" s="9">
        <v>45322</v>
      </c>
      <c r="B6599" s="10" t="s">
        <v>336</v>
      </c>
      <c r="C6599" s="10" t="s">
        <v>320</v>
      </c>
      <c r="D6599" s="10" t="s">
        <v>40</v>
      </c>
      <c r="E6599" s="10" t="s">
        <v>30</v>
      </c>
      <c r="F6599" s="10">
        <v>1050</v>
      </c>
      <c r="G6599" s="10">
        <v>1144</v>
      </c>
      <c r="H6599" s="11">
        <f>SUMIFS(AA:AA,$A:$A,EOMONTH($A6599,-1),$B:$B,$B6599)</f>
        <v>73</v>
      </c>
      <c r="I6599" s="63">
        <f>ROUND(SUMIFS(AC:AC,$A:$A,EOMONTH($A6599,-1),$B:$B,$B6599),2)</f>
        <v>-316.16000000000003</v>
      </c>
      <c r="J6599" s="11">
        <f>SUMIFS(AB:AB,$A:$A,EOMONTH($A6599,-1),$B:$B,$B6599)</f>
        <v>7840.67</v>
      </c>
      <c r="K6599" s="13">
        <v>0</v>
      </c>
      <c r="L6599" s="25">
        <v>0</v>
      </c>
      <c r="M6599" s="15">
        <v>285</v>
      </c>
      <c r="N6599" s="14">
        <v>33023.86</v>
      </c>
      <c r="O6599" s="16">
        <v>107</v>
      </c>
      <c r="P6599" s="16">
        <v>20278.96</v>
      </c>
      <c r="Q6599" s="16">
        <v>0</v>
      </c>
      <c r="R6599" s="16">
        <f>Q6599*16.876/100</f>
        <v>0</v>
      </c>
      <c r="S6599" s="17">
        <f t="shared" si="721"/>
        <v>0</v>
      </c>
      <c r="T6599" s="16">
        <v>0</v>
      </c>
      <c r="U6599" s="18">
        <f t="shared" si="722"/>
        <v>83.512</v>
      </c>
      <c r="V6599" s="18">
        <f t="shared" si="723"/>
        <v>299.25</v>
      </c>
      <c r="W6599" s="18">
        <f t="shared" si="724"/>
        <v>50.241082500000005</v>
      </c>
      <c r="X6599" s="27"/>
      <c r="Y6599" s="19">
        <f t="shared" si="725"/>
        <v>349.4910825</v>
      </c>
      <c r="Z6599" s="18">
        <f t="shared" si="726"/>
        <v>122.408</v>
      </c>
      <c r="AA6599" s="12">
        <v>251</v>
      </c>
      <c r="AB6599" s="12">
        <v>28805.57</v>
      </c>
      <c r="AC6599" s="28">
        <f>+I6599+Y6599-Z6599</f>
        <v>-89.076917500000022</v>
      </c>
      <c r="AD6599" s="20">
        <f t="shared" si="727"/>
        <v>90</v>
      </c>
      <c r="AE6599">
        <v>90</v>
      </c>
    </row>
    <row r="6600" spans="1:31" x14ac:dyDescent="0.25">
      <c r="A6600" s="9">
        <v>45322</v>
      </c>
      <c r="B6600" s="10" t="s">
        <v>337</v>
      </c>
      <c r="C6600" s="10" t="s">
        <v>320</v>
      </c>
      <c r="D6600" s="10" t="s">
        <v>40</v>
      </c>
      <c r="E6600" s="10" t="s">
        <v>30</v>
      </c>
      <c r="F6600" s="10">
        <v>1050</v>
      </c>
      <c r="G6600" s="10">
        <v>1144</v>
      </c>
      <c r="H6600" s="11">
        <f>SUMIFS(AA:AA,$A:$A,EOMONTH($A6600,-1),$B:$B,$B6600)</f>
        <v>97</v>
      </c>
      <c r="I6600" s="63">
        <f>ROUND(SUMIFS(AC:AC,$A:$A,EOMONTH($A6600,-1),$B:$B,$B6600),2)</f>
        <v>-104.35</v>
      </c>
      <c r="J6600" s="11">
        <f>SUMIFS(AB:AB,$A:$A,EOMONTH($A6600,-1),$B:$B,$B6600)</f>
        <v>10406.11</v>
      </c>
      <c r="K6600" s="13">
        <v>0</v>
      </c>
      <c r="L6600" s="25">
        <v>0</v>
      </c>
      <c r="M6600" s="15">
        <v>90</v>
      </c>
      <c r="N6600" s="14">
        <v>10371.76</v>
      </c>
      <c r="O6600" s="16">
        <v>50</v>
      </c>
      <c r="P6600" s="16">
        <v>9568</v>
      </c>
      <c r="Q6600" s="16">
        <v>0</v>
      </c>
      <c r="R6600" s="16">
        <f>Q6600*16.876/100</f>
        <v>0</v>
      </c>
      <c r="S6600" s="17">
        <f t="shared" si="721"/>
        <v>0</v>
      </c>
      <c r="T6600" s="16">
        <v>0</v>
      </c>
      <c r="U6600" s="18">
        <f t="shared" si="722"/>
        <v>110.968</v>
      </c>
      <c r="V6600" s="18">
        <f t="shared" si="723"/>
        <v>94.5</v>
      </c>
      <c r="W6600" s="18">
        <f t="shared" si="724"/>
        <v>15.865605</v>
      </c>
      <c r="X6600" s="27"/>
      <c r="Y6600" s="19">
        <f t="shared" si="725"/>
        <v>110.365605</v>
      </c>
      <c r="Z6600" s="18">
        <f t="shared" si="726"/>
        <v>57.2</v>
      </c>
      <c r="AA6600" s="12">
        <v>137</v>
      </c>
      <c r="AB6600" s="12">
        <v>15317.59</v>
      </c>
      <c r="AC6600" s="28">
        <f>+I6600+Y6600-Z6600</f>
        <v>-51.184394999999995</v>
      </c>
      <c r="AD6600" s="20">
        <f t="shared" si="727"/>
        <v>60</v>
      </c>
      <c r="AE6600">
        <v>60</v>
      </c>
    </row>
    <row r="6601" spans="1:31" x14ac:dyDescent="0.25">
      <c r="A6601" s="9">
        <v>45322</v>
      </c>
      <c r="B6601" s="10" t="s">
        <v>338</v>
      </c>
      <c r="C6601" s="10" t="s">
        <v>320</v>
      </c>
      <c r="D6601" s="10" t="s">
        <v>40</v>
      </c>
      <c r="E6601" s="10" t="s">
        <v>30</v>
      </c>
      <c r="F6601" s="10">
        <v>1050</v>
      </c>
      <c r="G6601" s="10">
        <v>1144</v>
      </c>
      <c r="H6601" s="11">
        <f>SUMIFS(AA:AA,$A:$A,EOMONTH($A6601,-1),$B:$B,$B6601)</f>
        <v>34</v>
      </c>
      <c r="I6601" s="63">
        <f>ROUND(SUMIFS(AC:AC,$A:$A,EOMONTH($A6601,-1),$B:$B,$B6601),2)</f>
        <v>-428.29</v>
      </c>
      <c r="J6601" s="11">
        <f>SUMIFS(AB:AB,$A:$A,EOMONTH($A6601,-1),$B:$B,$B6601)</f>
        <v>3822.98</v>
      </c>
      <c r="K6601" s="13">
        <v>0</v>
      </c>
      <c r="L6601" s="25">
        <v>0</v>
      </c>
      <c r="M6601" s="15">
        <v>322</v>
      </c>
      <c r="N6601" s="14">
        <v>36888.629999999997</v>
      </c>
      <c r="O6601" s="16">
        <v>130</v>
      </c>
      <c r="P6601" s="16">
        <v>24528.2</v>
      </c>
      <c r="Q6601" s="16">
        <v>0</v>
      </c>
      <c r="R6601" s="16">
        <f>Q6601*16.876/100</f>
        <v>0</v>
      </c>
      <c r="S6601" s="17">
        <f t="shared" si="721"/>
        <v>0</v>
      </c>
      <c r="T6601" s="16">
        <v>0</v>
      </c>
      <c r="U6601" s="18">
        <f t="shared" si="722"/>
        <v>38.896000000000001</v>
      </c>
      <c r="V6601" s="18">
        <f t="shared" si="723"/>
        <v>338.1</v>
      </c>
      <c r="W6601" s="18">
        <f t="shared" si="724"/>
        <v>56.763609000000002</v>
      </c>
      <c r="X6601" s="27"/>
      <c r="Y6601" s="19">
        <f t="shared" si="725"/>
        <v>394.863609</v>
      </c>
      <c r="Z6601" s="18">
        <f t="shared" si="726"/>
        <v>148.72</v>
      </c>
      <c r="AA6601" s="12">
        <v>226</v>
      </c>
      <c r="AB6601" s="12">
        <v>25880.58</v>
      </c>
      <c r="AC6601" s="28">
        <f>+I6601+Y6601-Z6601</f>
        <v>-182.14639100000002</v>
      </c>
      <c r="AD6601" s="20">
        <f t="shared" si="727"/>
        <v>190</v>
      </c>
      <c r="AE6601">
        <v>190</v>
      </c>
    </row>
    <row r="6602" spans="1:31" x14ac:dyDescent="0.25">
      <c r="A6602" s="9">
        <v>45322</v>
      </c>
      <c r="B6602" s="10" t="s">
        <v>339</v>
      </c>
      <c r="C6602" s="10" t="s">
        <v>320</v>
      </c>
      <c r="D6602" s="10" t="s">
        <v>40</v>
      </c>
      <c r="E6602" s="10" t="s">
        <v>30</v>
      </c>
      <c r="F6602" s="10">
        <v>1050</v>
      </c>
      <c r="G6602" s="10">
        <v>1144</v>
      </c>
      <c r="H6602" s="11">
        <f>SUMIFS(AA:AA,$A:$A,EOMONTH($A6602,-1),$B:$B,$B6602)</f>
        <v>130</v>
      </c>
      <c r="I6602" s="63">
        <f>ROUND(SUMIFS(AC:AC,$A:$A,EOMONTH($A6602,-1),$B:$B,$B6602),2)</f>
        <v>-165.34</v>
      </c>
      <c r="J6602" s="11">
        <f>SUMIFS(AB:AB,$A:$A,EOMONTH($A6602,-1),$B:$B,$B6602)</f>
        <v>13641.18</v>
      </c>
      <c r="K6602" s="13">
        <v>0</v>
      </c>
      <c r="L6602" s="25">
        <v>0</v>
      </c>
      <c r="M6602" s="15">
        <v>0</v>
      </c>
      <c r="N6602" s="14">
        <v>0</v>
      </c>
      <c r="O6602" s="16">
        <v>18</v>
      </c>
      <c r="P6602" s="16">
        <v>3519.24</v>
      </c>
      <c r="Q6602" s="16">
        <v>0</v>
      </c>
      <c r="R6602" s="16">
        <f>Q6602*16.876/100</f>
        <v>0</v>
      </c>
      <c r="S6602" s="17">
        <f t="shared" si="721"/>
        <v>0</v>
      </c>
      <c r="T6602" s="16">
        <v>0</v>
      </c>
      <c r="U6602" s="18">
        <f t="shared" si="722"/>
        <v>148.72</v>
      </c>
      <c r="V6602" s="18">
        <f t="shared" si="723"/>
        <v>0</v>
      </c>
      <c r="W6602" s="18">
        <f t="shared" si="724"/>
        <v>0</v>
      </c>
      <c r="X6602" s="27"/>
      <c r="Y6602" s="19">
        <f t="shared" si="725"/>
        <v>0</v>
      </c>
      <c r="Z6602" s="18">
        <f t="shared" si="726"/>
        <v>20.591999999999999</v>
      </c>
      <c r="AA6602" s="12">
        <v>112</v>
      </c>
      <c r="AB6602" s="12">
        <v>11752.4</v>
      </c>
      <c r="AC6602" s="28">
        <f>+I6602+Y6602-Z6602</f>
        <v>-185.93200000000002</v>
      </c>
      <c r="AD6602" s="20">
        <f t="shared" si="727"/>
        <v>190</v>
      </c>
      <c r="AE6602">
        <v>190</v>
      </c>
    </row>
    <row r="6603" spans="1:31" x14ac:dyDescent="0.25">
      <c r="A6603" s="9">
        <v>45322</v>
      </c>
      <c r="B6603" s="10" t="s">
        <v>340</v>
      </c>
      <c r="C6603" s="10" t="s">
        <v>320</v>
      </c>
      <c r="D6603" s="10" t="s">
        <v>40</v>
      </c>
      <c r="E6603" s="10" t="s">
        <v>30</v>
      </c>
      <c r="F6603" s="10">
        <v>1050</v>
      </c>
      <c r="G6603" s="10">
        <v>1144</v>
      </c>
      <c r="H6603" s="11">
        <f>SUMIFS(AA:AA,$A:$A,EOMONTH($A6603,-1),$B:$B,$B6603)</f>
        <v>-33</v>
      </c>
      <c r="I6603" s="63">
        <f>ROUND(SUMIFS(AC:AC,$A:$A,EOMONTH($A6603,-1),$B:$B,$B6603),2)</f>
        <v>-357.59</v>
      </c>
      <c r="J6603" s="11">
        <f>SUMIFS(AB:AB,$A:$A,EOMONTH($A6603,-1),$B:$B,$B6603)</f>
        <v>-6117.15</v>
      </c>
      <c r="K6603" s="13">
        <v>0</v>
      </c>
      <c r="L6603" s="25">
        <v>0</v>
      </c>
      <c r="M6603" s="15">
        <v>254</v>
      </c>
      <c r="N6603" s="14">
        <v>28846.58</v>
      </c>
      <c r="O6603" s="16">
        <v>30</v>
      </c>
      <c r="P6603" s="16">
        <v>5661</v>
      </c>
      <c r="Q6603" s="16">
        <v>0</v>
      </c>
      <c r="R6603" s="16">
        <f>Q6603*16.876/100</f>
        <v>0</v>
      </c>
      <c r="S6603" s="17">
        <f t="shared" si="721"/>
        <v>0</v>
      </c>
      <c r="T6603" s="16">
        <v>0</v>
      </c>
      <c r="U6603" s="18">
        <f t="shared" si="722"/>
        <v>-37.752000000000002</v>
      </c>
      <c r="V6603" s="18">
        <f t="shared" si="723"/>
        <v>266.7</v>
      </c>
      <c r="W6603" s="18">
        <f t="shared" si="724"/>
        <v>44.776263</v>
      </c>
      <c r="X6603" s="27"/>
      <c r="Y6603" s="19">
        <f t="shared" si="725"/>
        <v>311.47626300000002</v>
      </c>
      <c r="Z6603" s="18">
        <f t="shared" si="726"/>
        <v>34.32</v>
      </c>
      <c r="AA6603" s="12">
        <v>191</v>
      </c>
      <c r="AB6603" s="12">
        <v>21702.77</v>
      </c>
      <c r="AC6603" s="28">
        <f>+I6603+Y6603-Z6603</f>
        <v>-80.433736999999951</v>
      </c>
      <c r="AD6603" s="20">
        <f t="shared" si="727"/>
        <v>90</v>
      </c>
      <c r="AE6603">
        <v>90</v>
      </c>
    </row>
    <row r="6604" spans="1:31" x14ac:dyDescent="0.25">
      <c r="A6604" s="9">
        <v>45322</v>
      </c>
      <c r="B6604" s="10" t="s">
        <v>341</v>
      </c>
      <c r="C6604" s="10" t="s">
        <v>320</v>
      </c>
      <c r="D6604" s="10" t="s">
        <v>40</v>
      </c>
      <c r="E6604" s="10" t="s">
        <v>30</v>
      </c>
      <c r="F6604" s="10">
        <v>970</v>
      </c>
      <c r="G6604" s="10">
        <v>1057</v>
      </c>
      <c r="H6604" s="11">
        <f>SUMIFS(AA:AA,$A:$A,EOMONTH($A6604,-1),$B:$B,$B6604)</f>
        <v>436</v>
      </c>
      <c r="I6604" s="63">
        <f>ROUND(SUMIFS(AC:AC,$A:$A,EOMONTH($A6604,-1),$B:$B,$B6604),2)</f>
        <v>-30.57</v>
      </c>
      <c r="J6604" s="11">
        <f>SUMIFS(AB:AB,$A:$A,EOMONTH($A6604,-1),$B:$B,$B6604)</f>
        <v>41817.99</v>
      </c>
      <c r="K6604" s="13">
        <v>0</v>
      </c>
      <c r="L6604" s="25">
        <v>0</v>
      </c>
      <c r="M6604" s="15">
        <v>105</v>
      </c>
      <c r="N6604" s="14">
        <v>10070.06</v>
      </c>
      <c r="O6604" s="16">
        <v>80</v>
      </c>
      <c r="P6604" s="16">
        <v>12809.81</v>
      </c>
      <c r="Q6604" s="16">
        <v>0</v>
      </c>
      <c r="R6604" s="16">
        <f>Q6604*16.876/100</f>
        <v>0</v>
      </c>
      <c r="S6604" s="17">
        <f t="shared" si="721"/>
        <v>0</v>
      </c>
      <c r="T6604" s="16">
        <v>0</v>
      </c>
      <c r="U6604" s="18">
        <f t="shared" si="722"/>
        <v>460.85199999999998</v>
      </c>
      <c r="V6604" s="18">
        <f t="shared" si="723"/>
        <v>101.85</v>
      </c>
      <c r="W6604" s="18">
        <f t="shared" si="724"/>
        <v>17.099596500000001</v>
      </c>
      <c r="X6604" s="27"/>
      <c r="Y6604" s="19">
        <f t="shared" si="725"/>
        <v>118.9495965</v>
      </c>
      <c r="Z6604" s="18">
        <f t="shared" si="726"/>
        <v>84.56</v>
      </c>
      <c r="AA6604" s="12">
        <v>461</v>
      </c>
      <c r="AB6604" s="12">
        <v>44215.14</v>
      </c>
      <c r="AC6604" s="28">
        <f>+I6604+Y6604-Z6604</f>
        <v>3.8195964999999887</v>
      </c>
      <c r="AD6604" s="20">
        <f t="shared" si="727"/>
        <v>0</v>
      </c>
      <c r="AE6604">
        <v>0</v>
      </c>
    </row>
    <row r="6605" spans="1:31" x14ac:dyDescent="0.25">
      <c r="A6605" s="9">
        <v>45322</v>
      </c>
      <c r="B6605" s="10" t="s">
        <v>342</v>
      </c>
      <c r="C6605" s="10" t="s">
        <v>320</v>
      </c>
      <c r="D6605" s="10" t="s">
        <v>40</v>
      </c>
      <c r="E6605" s="10" t="s">
        <v>30</v>
      </c>
      <c r="F6605" s="10">
        <v>970</v>
      </c>
      <c r="G6605" s="10">
        <v>1057</v>
      </c>
      <c r="H6605" s="11">
        <f>SUMIFS(AA:AA,$A:$A,EOMONTH($A6605,-1),$B:$B,$B6605)</f>
        <v>569</v>
      </c>
      <c r="I6605" s="63">
        <f>ROUND(SUMIFS(AC:AC,$A:$A,EOMONTH($A6605,-1),$B:$B,$B6605),2)</f>
        <v>658.57</v>
      </c>
      <c r="J6605" s="11">
        <f>SUMIFS(AB:AB,$A:$A,EOMONTH($A6605,-1),$B:$B,$B6605)</f>
        <v>54022.91</v>
      </c>
      <c r="K6605" s="13">
        <v>0</v>
      </c>
      <c r="L6605" s="25">
        <v>0</v>
      </c>
      <c r="M6605" s="15">
        <v>0</v>
      </c>
      <c r="N6605" s="14">
        <v>0</v>
      </c>
      <c r="O6605" s="16">
        <v>17</v>
      </c>
      <c r="P6605" s="16">
        <v>2776.27</v>
      </c>
      <c r="Q6605" s="16">
        <v>0</v>
      </c>
      <c r="R6605" s="16">
        <f>Q6605*16.876/100</f>
        <v>0</v>
      </c>
      <c r="S6605" s="17">
        <f t="shared" si="721"/>
        <v>0</v>
      </c>
      <c r="T6605" s="16">
        <v>0</v>
      </c>
      <c r="U6605" s="18">
        <f t="shared" si="722"/>
        <v>601.43299999999999</v>
      </c>
      <c r="V6605" s="18">
        <f t="shared" si="723"/>
        <v>0</v>
      </c>
      <c r="W6605" s="18">
        <f t="shared" si="724"/>
        <v>0</v>
      </c>
      <c r="X6605" s="27"/>
      <c r="Y6605" s="19">
        <f t="shared" si="725"/>
        <v>0</v>
      </c>
      <c r="Z6605" s="18">
        <f t="shared" si="726"/>
        <v>17.969000000000001</v>
      </c>
      <c r="AA6605" s="12">
        <v>552</v>
      </c>
      <c r="AB6605" s="12">
        <v>52408.87</v>
      </c>
      <c r="AC6605" s="28">
        <f>+I6605+Y6605-Z6605</f>
        <v>640.601</v>
      </c>
      <c r="AD6605" s="20">
        <f t="shared" si="727"/>
        <v>0</v>
      </c>
      <c r="AE6605">
        <v>0</v>
      </c>
    </row>
    <row r="6606" spans="1:31" x14ac:dyDescent="0.25">
      <c r="A6606" s="9">
        <v>45322</v>
      </c>
      <c r="B6606" s="10" t="s">
        <v>343</v>
      </c>
      <c r="C6606" s="10" t="s">
        <v>320</v>
      </c>
      <c r="D6606" s="10" t="s">
        <v>40</v>
      </c>
      <c r="E6606" s="10" t="s">
        <v>30</v>
      </c>
      <c r="F6606" s="10">
        <v>970</v>
      </c>
      <c r="G6606" s="10">
        <v>1057</v>
      </c>
      <c r="H6606" s="11">
        <f>SUMIFS(AA:AA,$A:$A,EOMONTH($A6606,-1),$B:$B,$B6606)</f>
        <v>281</v>
      </c>
      <c r="I6606" s="63">
        <f>ROUND(SUMIFS(AC:AC,$A:$A,EOMONTH($A6606,-1),$B:$B,$B6606),2)</f>
        <v>74.64</v>
      </c>
      <c r="J6606" s="11">
        <f>SUMIFS(AB:AB,$A:$A,EOMONTH($A6606,-1),$B:$B,$B6606)</f>
        <v>25811.97</v>
      </c>
      <c r="K6606" s="13">
        <v>0</v>
      </c>
      <c r="L6606" s="25">
        <v>0</v>
      </c>
      <c r="M6606" s="15">
        <v>140</v>
      </c>
      <c r="N6606" s="14">
        <v>13420.51</v>
      </c>
      <c r="O6606" s="16">
        <v>58</v>
      </c>
      <c r="P6606" s="16">
        <v>9219.42</v>
      </c>
      <c r="Q6606" s="16">
        <v>0</v>
      </c>
      <c r="R6606" s="16">
        <f>Q6606*16.876/100</f>
        <v>0</v>
      </c>
      <c r="S6606" s="17">
        <f t="shared" si="721"/>
        <v>0</v>
      </c>
      <c r="T6606" s="16">
        <v>0</v>
      </c>
      <c r="U6606" s="18">
        <f t="shared" si="722"/>
        <v>297.017</v>
      </c>
      <c r="V6606" s="18">
        <f t="shared" si="723"/>
        <v>135.80000000000001</v>
      </c>
      <c r="W6606" s="18">
        <f t="shared" si="724"/>
        <v>22.799462000000002</v>
      </c>
      <c r="X6606" s="27"/>
      <c r="Y6606" s="19">
        <f t="shared" si="725"/>
        <v>158.59946200000002</v>
      </c>
      <c r="Z6606" s="18">
        <f t="shared" si="726"/>
        <v>61.305999999999997</v>
      </c>
      <c r="AA6606" s="12">
        <v>363</v>
      </c>
      <c r="AB6606" s="12">
        <v>33827.53</v>
      </c>
      <c r="AC6606" s="28">
        <f>+I6606+Y6606-Z6606</f>
        <v>171.93346200000002</v>
      </c>
      <c r="AD6606" s="20">
        <f t="shared" si="727"/>
        <v>0</v>
      </c>
      <c r="AE6606">
        <v>0</v>
      </c>
    </row>
    <row r="6607" spans="1:31" x14ac:dyDescent="0.25">
      <c r="A6607" s="9">
        <v>45322</v>
      </c>
      <c r="B6607" s="10" t="s">
        <v>344</v>
      </c>
      <c r="C6607" s="10" t="s">
        <v>28</v>
      </c>
      <c r="D6607" s="10" t="s">
        <v>29</v>
      </c>
      <c r="E6607" s="10" t="s">
        <v>30</v>
      </c>
      <c r="F6607" s="10"/>
      <c r="G6607" s="10">
        <v>0</v>
      </c>
      <c r="H6607" s="11">
        <f>SUMIFS(AA:AA,$A:$A,EOMONTH($A6607,-1),$B:$B,$B6607)</f>
        <v>238</v>
      </c>
      <c r="I6607" s="63">
        <f>ROUND(SUMIFS(AC:AC,$A:$A,EOMONTH($A6607,-1),$B:$B,$B6607),2)</f>
        <v>1.63</v>
      </c>
      <c r="J6607" s="11">
        <f>SUMIFS(AB:AB,$A:$A,EOMONTH($A6607,-1),$B:$B,$B6607)</f>
        <v>1425.8</v>
      </c>
      <c r="K6607" s="13">
        <v>0</v>
      </c>
      <c r="L6607" s="25">
        <v>0</v>
      </c>
      <c r="M6607" s="15">
        <v>380</v>
      </c>
      <c r="N6607" s="14">
        <v>1415.62</v>
      </c>
      <c r="O6607" s="16">
        <v>0</v>
      </c>
      <c r="P6607" s="16">
        <v>0</v>
      </c>
      <c r="Q6607" s="16">
        <v>0</v>
      </c>
      <c r="R6607" s="16">
        <f>Q6607*16.876/100</f>
        <v>0</v>
      </c>
      <c r="S6607" s="17">
        <f t="shared" si="721"/>
        <v>0</v>
      </c>
      <c r="T6607" s="16">
        <v>0</v>
      </c>
      <c r="U6607" s="18">
        <f t="shared" si="722"/>
        <v>0</v>
      </c>
      <c r="V6607" s="18">
        <f t="shared" si="723"/>
        <v>0</v>
      </c>
      <c r="W6607" s="18">
        <f t="shared" si="724"/>
        <v>0</v>
      </c>
      <c r="X6607" s="27"/>
      <c r="Y6607" s="19">
        <f t="shared" si="725"/>
        <v>0</v>
      </c>
      <c r="Z6607" s="18">
        <f t="shared" si="726"/>
        <v>0</v>
      </c>
      <c r="AA6607" s="12">
        <v>618</v>
      </c>
      <c r="AB6607" s="12">
        <v>2841.42</v>
      </c>
      <c r="AC6607" s="28">
        <f>+I6607+Y6607-Z6607</f>
        <v>1.63</v>
      </c>
      <c r="AD6607" s="20">
        <f t="shared" si="727"/>
        <v>0</v>
      </c>
      <c r="AE6607">
        <v>0</v>
      </c>
    </row>
    <row r="6608" spans="1:31" x14ac:dyDescent="0.25">
      <c r="A6608" s="9">
        <v>45322</v>
      </c>
      <c r="B6608" s="10" t="s">
        <v>345</v>
      </c>
      <c r="C6608" s="10" t="s">
        <v>28</v>
      </c>
      <c r="D6608" s="10" t="s">
        <v>29</v>
      </c>
      <c r="E6608" s="10" t="s">
        <v>30</v>
      </c>
      <c r="F6608" s="10"/>
      <c r="G6608" s="10">
        <v>0</v>
      </c>
      <c r="H6608" s="11">
        <f>SUMIFS(AA:AA,$A:$A,EOMONTH($A6608,-1),$B:$B,$B6608)</f>
        <v>287</v>
      </c>
      <c r="I6608" s="63">
        <f>ROUND(SUMIFS(AC:AC,$A:$A,EOMONTH($A6608,-1),$B:$B,$B6608),2)</f>
        <v>15.76</v>
      </c>
      <c r="J6608" s="11">
        <f>SUMIFS(AB:AB,$A:$A,EOMONTH($A6608,-1),$B:$B,$B6608)</f>
        <v>1048.72</v>
      </c>
      <c r="K6608" s="13">
        <v>0</v>
      </c>
      <c r="L6608" s="25">
        <v>0</v>
      </c>
      <c r="M6608" s="15">
        <v>0</v>
      </c>
      <c r="N6608" s="14">
        <v>0</v>
      </c>
      <c r="O6608" s="16">
        <v>0</v>
      </c>
      <c r="P6608" s="16">
        <v>0</v>
      </c>
      <c r="Q6608" s="16">
        <v>0</v>
      </c>
      <c r="R6608" s="16">
        <f>Q6608*16.876/100</f>
        <v>0</v>
      </c>
      <c r="S6608" s="17">
        <f t="shared" si="721"/>
        <v>0</v>
      </c>
      <c r="T6608" s="16">
        <v>0</v>
      </c>
      <c r="U6608" s="18">
        <f t="shared" si="722"/>
        <v>0</v>
      </c>
      <c r="V6608" s="18">
        <f t="shared" si="723"/>
        <v>0</v>
      </c>
      <c r="W6608" s="18">
        <f t="shared" si="724"/>
        <v>0</v>
      </c>
      <c r="X6608" s="27"/>
      <c r="Y6608" s="19">
        <f t="shared" si="725"/>
        <v>0</v>
      </c>
      <c r="Z6608" s="18">
        <f t="shared" si="726"/>
        <v>0</v>
      </c>
      <c r="AA6608" s="12">
        <v>287</v>
      </c>
      <c r="AB6608" s="12">
        <v>1048.72</v>
      </c>
      <c r="AC6608" s="28">
        <f>+I6608+Y6608-Z6608</f>
        <v>15.76</v>
      </c>
      <c r="AD6608" s="20">
        <f t="shared" si="727"/>
        <v>0</v>
      </c>
      <c r="AE6608">
        <v>0</v>
      </c>
    </row>
    <row r="6609" spans="1:31" x14ac:dyDescent="0.25">
      <c r="A6609" s="9">
        <v>45322</v>
      </c>
      <c r="B6609" s="10" t="s">
        <v>346</v>
      </c>
      <c r="C6609" s="10" t="s">
        <v>28</v>
      </c>
      <c r="D6609" s="10" t="s">
        <v>29</v>
      </c>
      <c r="E6609" s="10" t="s">
        <v>30</v>
      </c>
      <c r="F6609" s="10"/>
      <c r="G6609" s="10">
        <v>0</v>
      </c>
      <c r="H6609" s="11">
        <f>SUMIFS(AA:AA,$A:$A,EOMONTH($A6609,-1),$B:$B,$B6609)</f>
        <v>1</v>
      </c>
      <c r="I6609" s="63">
        <f>ROUND(SUMIFS(AC:AC,$A:$A,EOMONTH($A6609,-1),$B:$B,$B6609),2)</f>
        <v>2.75</v>
      </c>
      <c r="J6609" s="11">
        <f>SUMIFS(AB:AB,$A:$A,EOMONTH($A6609,-1),$B:$B,$B6609)</f>
        <v>5.92</v>
      </c>
      <c r="K6609" s="13">
        <v>0</v>
      </c>
      <c r="L6609" s="25">
        <v>0</v>
      </c>
      <c r="M6609" s="15">
        <v>806</v>
      </c>
      <c r="N6609" s="14">
        <v>2988.65</v>
      </c>
      <c r="O6609" s="16">
        <v>0</v>
      </c>
      <c r="P6609" s="16">
        <v>0</v>
      </c>
      <c r="Q6609" s="16">
        <v>480</v>
      </c>
      <c r="R6609" s="16">
        <f>Q6609*16.876/100</f>
        <v>81.004800000000003</v>
      </c>
      <c r="S6609" s="17">
        <f t="shared" si="721"/>
        <v>561.00480000000005</v>
      </c>
      <c r="T6609" s="16">
        <v>1780.8</v>
      </c>
      <c r="U6609" s="18">
        <f t="shared" si="722"/>
        <v>0</v>
      </c>
      <c r="V6609" s="18">
        <f t="shared" si="723"/>
        <v>0</v>
      </c>
      <c r="W6609" s="18">
        <f t="shared" si="724"/>
        <v>0</v>
      </c>
      <c r="X6609" s="27"/>
      <c r="Y6609" s="19">
        <f t="shared" si="725"/>
        <v>0</v>
      </c>
      <c r="Z6609" s="18">
        <f t="shared" si="726"/>
        <v>0</v>
      </c>
      <c r="AA6609" s="12">
        <v>327</v>
      </c>
      <c r="AB6609" s="12">
        <v>1214.1400000000001</v>
      </c>
      <c r="AC6609" s="28">
        <f>+I6609+Y6609-Z6609</f>
        <v>2.75</v>
      </c>
      <c r="AD6609" s="20">
        <f t="shared" si="727"/>
        <v>0</v>
      </c>
      <c r="AE6609">
        <v>0</v>
      </c>
    </row>
    <row r="6610" spans="1:31" x14ac:dyDescent="0.25">
      <c r="A6610" s="9">
        <v>45322</v>
      </c>
      <c r="B6610" s="10" t="s">
        <v>347</v>
      </c>
      <c r="C6610" s="10" t="s">
        <v>28</v>
      </c>
      <c r="D6610" s="10" t="s">
        <v>29</v>
      </c>
      <c r="E6610" s="10" t="s">
        <v>30</v>
      </c>
      <c r="F6610" s="10"/>
      <c r="G6610" s="10">
        <v>0</v>
      </c>
      <c r="H6610" s="11">
        <f>SUMIFS(AA:AA,$A:$A,EOMONTH($A6610,-1),$B:$B,$B6610)</f>
        <v>40</v>
      </c>
      <c r="I6610" s="63">
        <f>ROUND(SUMIFS(AC:AC,$A:$A,EOMONTH($A6610,-1),$B:$B,$B6610),2)</f>
        <v>105.69</v>
      </c>
      <c r="J6610" s="11">
        <f>SUMIFS(AB:AB,$A:$A,EOMONTH($A6610,-1),$B:$B,$B6610)</f>
        <v>151.68</v>
      </c>
      <c r="K6610" s="13">
        <v>0</v>
      </c>
      <c r="L6610" s="25">
        <v>0</v>
      </c>
      <c r="M6610" s="15">
        <v>1404</v>
      </c>
      <c r="N6610" s="14">
        <v>5245.54</v>
      </c>
      <c r="O6610" s="16">
        <v>0</v>
      </c>
      <c r="P6610" s="16">
        <v>0</v>
      </c>
      <c r="Q6610" s="16">
        <v>1380</v>
      </c>
      <c r="R6610" s="16">
        <f>Q6610*16.876/100</f>
        <v>232.8888</v>
      </c>
      <c r="S6610" s="17">
        <f t="shared" si="721"/>
        <v>1612.8887999999999</v>
      </c>
      <c r="T6610" s="16">
        <v>5161.2</v>
      </c>
      <c r="U6610" s="18">
        <f t="shared" si="722"/>
        <v>0</v>
      </c>
      <c r="V6610" s="18">
        <f t="shared" si="723"/>
        <v>0</v>
      </c>
      <c r="W6610" s="18">
        <f t="shared" si="724"/>
        <v>0</v>
      </c>
      <c r="X6610" s="27"/>
      <c r="Y6610" s="19">
        <f t="shared" si="725"/>
        <v>0</v>
      </c>
      <c r="Z6610" s="18">
        <f t="shared" si="726"/>
        <v>0</v>
      </c>
      <c r="AA6610" s="12">
        <v>64</v>
      </c>
      <c r="AB6610" s="12">
        <v>241.52</v>
      </c>
      <c r="AC6610" s="28">
        <f>+I6610+Y6610-Z6610</f>
        <v>105.69</v>
      </c>
      <c r="AD6610" s="20">
        <f t="shared" si="727"/>
        <v>0</v>
      </c>
      <c r="AE6610">
        <v>0</v>
      </c>
    </row>
    <row r="6611" spans="1:31" x14ac:dyDescent="0.25">
      <c r="A6611" s="9">
        <v>45322</v>
      </c>
      <c r="B6611" s="10" t="s">
        <v>348</v>
      </c>
      <c r="C6611" s="10" t="s">
        <v>28</v>
      </c>
      <c r="D6611" s="10" t="s">
        <v>29</v>
      </c>
      <c r="E6611" s="10" t="s">
        <v>30</v>
      </c>
      <c r="F6611" s="10"/>
      <c r="G6611" s="10">
        <v>0</v>
      </c>
      <c r="H6611" s="11">
        <f>SUMIFS(AA:AA,$A:$A,EOMONTH($A6611,-1),$B:$B,$B6611)</f>
        <v>20</v>
      </c>
      <c r="I6611" s="63">
        <f>ROUND(SUMIFS(AC:AC,$A:$A,EOMONTH($A6611,-1),$B:$B,$B6611),2)</f>
        <v>37.47</v>
      </c>
      <c r="J6611" s="11">
        <f>SUMIFS(AB:AB,$A:$A,EOMONTH($A6611,-1),$B:$B,$B6611)</f>
        <v>75.14</v>
      </c>
      <c r="K6611" s="13">
        <v>0</v>
      </c>
      <c r="L6611" s="25">
        <v>0</v>
      </c>
      <c r="M6611" s="15">
        <v>1248</v>
      </c>
      <c r="N6611" s="14">
        <v>4637.1000000000004</v>
      </c>
      <c r="O6611" s="16">
        <v>0</v>
      </c>
      <c r="P6611" s="16">
        <v>0</v>
      </c>
      <c r="Q6611" s="16">
        <v>770</v>
      </c>
      <c r="R6611" s="16">
        <f>Q6611*16.876/100</f>
        <v>129.9452</v>
      </c>
      <c r="S6611" s="17">
        <f t="shared" si="721"/>
        <v>899.9452</v>
      </c>
      <c r="T6611" s="16">
        <v>2864.4</v>
      </c>
      <c r="U6611" s="18">
        <f t="shared" si="722"/>
        <v>0</v>
      </c>
      <c r="V6611" s="18">
        <f t="shared" si="723"/>
        <v>0</v>
      </c>
      <c r="W6611" s="18">
        <f t="shared" si="724"/>
        <v>0</v>
      </c>
      <c r="X6611" s="27"/>
      <c r="Y6611" s="19">
        <f t="shared" si="725"/>
        <v>0</v>
      </c>
      <c r="Z6611" s="18">
        <f t="shared" si="726"/>
        <v>0</v>
      </c>
      <c r="AA6611" s="12">
        <v>498</v>
      </c>
      <c r="AB6611" s="12">
        <v>1851.21</v>
      </c>
      <c r="AC6611" s="28">
        <f>+I6611+Y6611-Z6611</f>
        <v>37.47</v>
      </c>
      <c r="AD6611" s="20">
        <f t="shared" si="727"/>
        <v>0</v>
      </c>
      <c r="AE6611">
        <v>0</v>
      </c>
    </row>
    <row r="6612" spans="1:31" x14ac:dyDescent="0.25">
      <c r="A6612" s="9">
        <v>45322</v>
      </c>
      <c r="B6612" s="10" t="s">
        <v>349</v>
      </c>
      <c r="C6612" s="10" t="s">
        <v>28</v>
      </c>
      <c r="D6612" s="10" t="s">
        <v>29</v>
      </c>
      <c r="E6612" s="10" t="s">
        <v>30</v>
      </c>
      <c r="F6612" s="10"/>
      <c r="G6612" s="10">
        <v>0</v>
      </c>
      <c r="H6612" s="11">
        <f>SUMIFS(AA:AA,$A:$A,EOMONTH($A6612,-1),$B:$B,$B6612)</f>
        <v>62</v>
      </c>
      <c r="I6612" s="63">
        <f>ROUND(SUMIFS(AC:AC,$A:$A,EOMONTH($A6612,-1),$B:$B,$B6612),2)</f>
        <v>1.54</v>
      </c>
      <c r="J6612" s="11">
        <f>SUMIFS(AB:AB,$A:$A,EOMONTH($A6612,-1),$B:$B,$B6612)</f>
        <v>271.08</v>
      </c>
      <c r="K6612" s="13">
        <v>0</v>
      </c>
      <c r="L6612" s="25">
        <v>0</v>
      </c>
      <c r="M6612" s="15">
        <v>700</v>
      </c>
      <c r="N6612" s="14">
        <v>2595.5</v>
      </c>
      <c r="O6612" s="16">
        <v>0</v>
      </c>
      <c r="P6612" s="16">
        <v>0</v>
      </c>
      <c r="Q6612" s="16">
        <v>430</v>
      </c>
      <c r="R6612" s="16">
        <f>Q6612*16.876/100</f>
        <v>72.566800000000001</v>
      </c>
      <c r="S6612" s="17">
        <f t="shared" si="721"/>
        <v>502.5668</v>
      </c>
      <c r="T6612" s="16">
        <v>1616.8</v>
      </c>
      <c r="U6612" s="18">
        <f t="shared" si="722"/>
        <v>0</v>
      </c>
      <c r="V6612" s="18">
        <f t="shared" si="723"/>
        <v>0</v>
      </c>
      <c r="W6612" s="18">
        <f t="shared" si="724"/>
        <v>0</v>
      </c>
      <c r="X6612" s="27"/>
      <c r="Y6612" s="19">
        <f t="shared" si="725"/>
        <v>0</v>
      </c>
      <c r="Z6612" s="18">
        <f t="shared" si="726"/>
        <v>0</v>
      </c>
      <c r="AA6612" s="12">
        <v>332</v>
      </c>
      <c r="AB6612" s="12">
        <v>1249.1199999999999</v>
      </c>
      <c r="AC6612" s="28">
        <f>+I6612+Y6612-Z6612</f>
        <v>1.54</v>
      </c>
      <c r="AD6612" s="20">
        <f t="shared" si="727"/>
        <v>0</v>
      </c>
      <c r="AE6612">
        <v>0</v>
      </c>
    </row>
    <row r="6613" spans="1:31" x14ac:dyDescent="0.25">
      <c r="A6613" s="9">
        <v>45322</v>
      </c>
      <c r="B6613" s="10" t="s">
        <v>350</v>
      </c>
      <c r="C6613" s="10" t="s">
        <v>278</v>
      </c>
      <c r="D6613" s="10" t="s">
        <v>40</v>
      </c>
      <c r="E6613" s="10" t="s">
        <v>30</v>
      </c>
      <c r="F6613" s="10">
        <v>205</v>
      </c>
      <c r="G6613" s="10">
        <v>223</v>
      </c>
      <c r="H6613" s="11">
        <f>SUMIFS(AA:AA,$A:$A,EOMONTH($A6613,-1),$B:$B,$B6613)</f>
        <v>242</v>
      </c>
      <c r="I6613" s="63">
        <f>ROUND(SUMIFS(AC:AC,$A:$A,EOMONTH($A6613,-1),$B:$B,$B6613),2)</f>
        <v>48.02</v>
      </c>
      <c r="J6613" s="11">
        <f>SUMIFS(AB:AB,$A:$A,EOMONTH($A6613,-1),$B:$B,$B6613)</f>
        <v>5763.12</v>
      </c>
      <c r="K6613" s="13">
        <v>0</v>
      </c>
      <c r="L6613" s="25">
        <v>0</v>
      </c>
      <c r="M6613" s="15">
        <v>1095</v>
      </c>
      <c r="N6613" s="14">
        <v>28633.07</v>
      </c>
      <c r="O6613" s="16">
        <v>240</v>
      </c>
      <c r="P6613" s="16">
        <v>9164.5</v>
      </c>
      <c r="Q6613" s="16">
        <v>0</v>
      </c>
      <c r="R6613" s="16">
        <f>Q6613*16.876/100</f>
        <v>0</v>
      </c>
      <c r="S6613" s="17">
        <f t="shared" si="721"/>
        <v>0</v>
      </c>
      <c r="T6613" s="16">
        <v>0</v>
      </c>
      <c r="U6613" s="18">
        <f t="shared" si="722"/>
        <v>53.966000000000001</v>
      </c>
      <c r="V6613" s="18">
        <f t="shared" si="723"/>
        <v>224.47499999999999</v>
      </c>
      <c r="W6613" s="18">
        <f t="shared" si="724"/>
        <v>37.687107750000003</v>
      </c>
      <c r="X6613" s="27"/>
      <c r="Y6613" s="19">
        <f t="shared" si="725"/>
        <v>262.16210775000002</v>
      </c>
      <c r="Z6613" s="18">
        <f t="shared" si="726"/>
        <v>53.52</v>
      </c>
      <c r="AA6613" s="12">
        <v>1097</v>
      </c>
      <c r="AB6613" s="12">
        <v>28320.39</v>
      </c>
      <c r="AC6613" s="28">
        <f>+I6613+Y6613-Z6613</f>
        <v>256.66210775000002</v>
      </c>
      <c r="AD6613" s="20">
        <f t="shared" si="727"/>
        <v>0</v>
      </c>
      <c r="AE6613">
        <v>0</v>
      </c>
    </row>
    <row r="6614" spans="1:31" x14ac:dyDescent="0.25">
      <c r="A6614" s="9">
        <v>45322</v>
      </c>
      <c r="B6614" s="10" t="s">
        <v>351</v>
      </c>
      <c r="C6614" s="10" t="s">
        <v>278</v>
      </c>
      <c r="D6614" s="10" t="s">
        <v>40</v>
      </c>
      <c r="E6614" s="10" t="s">
        <v>30</v>
      </c>
      <c r="F6614" s="10">
        <v>205</v>
      </c>
      <c r="G6614" s="10">
        <v>223</v>
      </c>
      <c r="H6614" s="11">
        <f>SUMIFS(AA:AA,$A:$A,EOMONTH($A6614,-1),$B:$B,$B6614)</f>
        <v>713</v>
      </c>
      <c r="I6614" s="63">
        <f>ROUND(SUMIFS(AC:AC,$A:$A,EOMONTH($A6614,-1),$B:$B,$B6614),2)</f>
        <v>126.13</v>
      </c>
      <c r="J6614" s="11">
        <f>SUMIFS(AB:AB,$A:$A,EOMONTH($A6614,-1),$B:$B,$B6614)</f>
        <v>16833.93</v>
      </c>
      <c r="K6614" s="13">
        <v>0</v>
      </c>
      <c r="L6614" s="25">
        <v>0</v>
      </c>
      <c r="M6614" s="15">
        <v>0</v>
      </c>
      <c r="N6614" s="14">
        <v>0</v>
      </c>
      <c r="O6614" s="16">
        <v>34</v>
      </c>
      <c r="P6614" s="16">
        <v>1300.96</v>
      </c>
      <c r="Q6614" s="16">
        <v>0</v>
      </c>
      <c r="R6614" s="16">
        <f>Q6614*16.876/100</f>
        <v>0</v>
      </c>
      <c r="S6614" s="17">
        <f t="shared" si="721"/>
        <v>0</v>
      </c>
      <c r="T6614" s="16">
        <v>0</v>
      </c>
      <c r="U6614" s="18">
        <f t="shared" si="722"/>
        <v>158.999</v>
      </c>
      <c r="V6614" s="18">
        <f t="shared" si="723"/>
        <v>0</v>
      </c>
      <c r="W6614" s="18">
        <f t="shared" si="724"/>
        <v>0</v>
      </c>
      <c r="X6614" s="27"/>
      <c r="Y6614" s="19">
        <f t="shared" si="725"/>
        <v>0</v>
      </c>
      <c r="Z6614" s="18">
        <f t="shared" si="726"/>
        <v>7.5819999999999999</v>
      </c>
      <c r="AA6614" s="12">
        <v>679</v>
      </c>
      <c r="AB6614" s="12">
        <v>16031.19</v>
      </c>
      <c r="AC6614" s="28">
        <f>+I6614+Y6614-Z6614</f>
        <v>118.548</v>
      </c>
      <c r="AD6614" s="20">
        <f t="shared" si="727"/>
        <v>0</v>
      </c>
      <c r="AE6614">
        <v>0</v>
      </c>
    </row>
    <row r="6615" spans="1:31" x14ac:dyDescent="0.25">
      <c r="A6615" s="9">
        <v>45322</v>
      </c>
      <c r="B6615" s="10" t="s">
        <v>352</v>
      </c>
      <c r="C6615" s="10" t="s">
        <v>278</v>
      </c>
      <c r="D6615" s="10" t="s">
        <v>40</v>
      </c>
      <c r="E6615" s="10" t="s">
        <v>30</v>
      </c>
      <c r="F6615" s="10">
        <v>205</v>
      </c>
      <c r="G6615" s="10">
        <v>223</v>
      </c>
      <c r="H6615" s="11">
        <f>SUMIFS(AA:AA,$A:$A,EOMONTH($A6615,-1),$B:$B,$B6615)</f>
        <v>597</v>
      </c>
      <c r="I6615" s="63">
        <f>ROUND(SUMIFS(AC:AC,$A:$A,EOMONTH($A6615,-1),$B:$B,$B6615),2)</f>
        <v>121.39</v>
      </c>
      <c r="J6615" s="11">
        <f>SUMIFS(AB:AB,$A:$A,EOMONTH($A6615,-1),$B:$B,$B6615)</f>
        <v>14220.85</v>
      </c>
      <c r="K6615" s="13">
        <v>0</v>
      </c>
      <c r="L6615" s="25">
        <v>0</v>
      </c>
      <c r="M6615" s="15">
        <v>0</v>
      </c>
      <c r="N6615" s="14">
        <v>0</v>
      </c>
      <c r="O6615" s="16">
        <v>124</v>
      </c>
      <c r="P6615" s="16">
        <v>4828.0600000000004</v>
      </c>
      <c r="Q6615" s="16">
        <v>0</v>
      </c>
      <c r="R6615" s="16">
        <f>Q6615*16.876/100</f>
        <v>0</v>
      </c>
      <c r="S6615" s="17">
        <f t="shared" si="721"/>
        <v>0</v>
      </c>
      <c r="T6615" s="16">
        <v>0</v>
      </c>
      <c r="U6615" s="18">
        <f t="shared" si="722"/>
        <v>133.131</v>
      </c>
      <c r="V6615" s="18">
        <f t="shared" si="723"/>
        <v>0</v>
      </c>
      <c r="W6615" s="18">
        <f t="shared" si="724"/>
        <v>0</v>
      </c>
      <c r="X6615" s="27"/>
      <c r="Y6615" s="19">
        <f t="shared" si="725"/>
        <v>0</v>
      </c>
      <c r="Z6615" s="18">
        <f t="shared" si="726"/>
        <v>27.652000000000001</v>
      </c>
      <c r="AA6615" s="12">
        <v>473</v>
      </c>
      <c r="AB6615" s="12">
        <v>11267.1</v>
      </c>
      <c r="AC6615" s="28">
        <f>+I6615+Y6615-Z6615</f>
        <v>93.738</v>
      </c>
      <c r="AD6615" s="20">
        <f t="shared" si="727"/>
        <v>0</v>
      </c>
      <c r="AE6615">
        <v>0</v>
      </c>
    </row>
    <row r="6616" spans="1:31" x14ac:dyDescent="0.25">
      <c r="A6616" s="9">
        <v>45322</v>
      </c>
      <c r="B6616" s="10" t="s">
        <v>353</v>
      </c>
      <c r="C6616" s="10" t="s">
        <v>278</v>
      </c>
      <c r="D6616" s="10" t="s">
        <v>40</v>
      </c>
      <c r="E6616" s="10" t="s">
        <v>30</v>
      </c>
      <c r="F6616" s="10">
        <v>205</v>
      </c>
      <c r="G6616" s="10">
        <v>223</v>
      </c>
      <c r="H6616" s="11">
        <f>SUMIFS(AA:AA,$A:$A,EOMONTH($A6616,-1),$B:$B,$B6616)</f>
        <v>236</v>
      </c>
      <c r="I6616" s="63">
        <f>ROUND(SUMIFS(AC:AC,$A:$A,EOMONTH($A6616,-1),$B:$B,$B6616),2)</f>
        <v>20.73</v>
      </c>
      <c r="J6616" s="11">
        <f>SUMIFS(AB:AB,$A:$A,EOMONTH($A6616,-1),$B:$B,$B6616)</f>
        <v>5932.28</v>
      </c>
      <c r="K6616" s="13">
        <v>0</v>
      </c>
      <c r="L6616" s="25">
        <v>0</v>
      </c>
      <c r="M6616" s="15">
        <v>430</v>
      </c>
      <c r="N6616" s="14">
        <v>11490.82</v>
      </c>
      <c r="O6616" s="16">
        <v>132</v>
      </c>
      <c r="P6616" s="16">
        <v>5058.4799999999996</v>
      </c>
      <c r="Q6616" s="16">
        <v>0</v>
      </c>
      <c r="R6616" s="16">
        <f>Q6616*16.876/100</f>
        <v>0</v>
      </c>
      <c r="S6616" s="17">
        <f t="shared" si="721"/>
        <v>0</v>
      </c>
      <c r="T6616" s="16">
        <v>0</v>
      </c>
      <c r="U6616" s="18">
        <f t="shared" si="722"/>
        <v>52.628</v>
      </c>
      <c r="V6616" s="18">
        <f t="shared" si="723"/>
        <v>88.15</v>
      </c>
      <c r="W6616" s="18">
        <f t="shared" si="724"/>
        <v>14.799503500000004</v>
      </c>
      <c r="X6616" s="27"/>
      <c r="Y6616" s="19">
        <f t="shared" si="725"/>
        <v>102.94950350000001</v>
      </c>
      <c r="Z6616" s="18">
        <f t="shared" si="726"/>
        <v>29.436</v>
      </c>
      <c r="AA6616" s="12">
        <v>534</v>
      </c>
      <c r="AB6616" s="12">
        <v>14090.06</v>
      </c>
      <c r="AC6616" s="28">
        <f>+I6616+Y6616-Z6616</f>
        <v>94.243503500000003</v>
      </c>
      <c r="AD6616" s="20">
        <f t="shared" si="727"/>
        <v>0</v>
      </c>
      <c r="AE6616">
        <v>0</v>
      </c>
    </row>
    <row r="6617" spans="1:31" x14ac:dyDescent="0.25">
      <c r="A6617" s="9">
        <v>45322</v>
      </c>
      <c r="B6617" s="10" t="s">
        <v>354</v>
      </c>
      <c r="C6617" s="10" t="s">
        <v>278</v>
      </c>
      <c r="D6617" s="10" t="s">
        <v>40</v>
      </c>
      <c r="E6617" s="10" t="s">
        <v>30</v>
      </c>
      <c r="F6617" s="10">
        <v>205</v>
      </c>
      <c r="G6617" s="10">
        <v>223</v>
      </c>
      <c r="H6617" s="11">
        <f>SUMIFS(AA:AA,$A:$A,EOMONTH($A6617,-1),$B:$B,$B6617)</f>
        <v>360</v>
      </c>
      <c r="I6617" s="63">
        <f>ROUND(SUMIFS(AC:AC,$A:$A,EOMONTH($A6617,-1),$B:$B,$B6617),2)</f>
        <v>29.75</v>
      </c>
      <c r="J6617" s="11">
        <f>SUMIFS(AB:AB,$A:$A,EOMONTH($A6617,-1),$B:$B,$B6617)</f>
        <v>8853.2000000000007</v>
      </c>
      <c r="K6617" s="13">
        <v>0</v>
      </c>
      <c r="L6617" s="25">
        <v>0</v>
      </c>
      <c r="M6617" s="15">
        <v>1070</v>
      </c>
      <c r="N6617" s="14">
        <v>28639.81</v>
      </c>
      <c r="O6617" s="16">
        <v>321</v>
      </c>
      <c r="P6617" s="16">
        <v>12386.19</v>
      </c>
      <c r="Q6617" s="16">
        <v>0</v>
      </c>
      <c r="R6617" s="16">
        <f>Q6617*16.876/100</f>
        <v>0</v>
      </c>
      <c r="S6617" s="17">
        <f t="shared" si="721"/>
        <v>0</v>
      </c>
      <c r="T6617" s="16">
        <v>0</v>
      </c>
      <c r="U6617" s="18">
        <f t="shared" si="722"/>
        <v>80.28</v>
      </c>
      <c r="V6617" s="18">
        <f t="shared" si="723"/>
        <v>219.35</v>
      </c>
      <c r="W6617" s="18">
        <f t="shared" si="724"/>
        <v>36.826671500000003</v>
      </c>
      <c r="X6617" s="27"/>
      <c r="Y6617" s="19">
        <f t="shared" si="725"/>
        <v>256.1766715</v>
      </c>
      <c r="Z6617" s="18">
        <f t="shared" si="726"/>
        <v>71.582999999999998</v>
      </c>
      <c r="AA6617" s="12">
        <v>1109</v>
      </c>
      <c r="AB6617" s="12">
        <v>29392.48</v>
      </c>
      <c r="AC6617" s="28">
        <f>+I6617+Y6617-Z6617</f>
        <v>214.3436715</v>
      </c>
      <c r="AD6617" s="20">
        <f t="shared" si="727"/>
        <v>0</v>
      </c>
      <c r="AE6617">
        <v>0</v>
      </c>
    </row>
    <row r="6618" spans="1:31" x14ac:dyDescent="0.25">
      <c r="A6618" s="9">
        <v>45322</v>
      </c>
      <c r="B6618" s="10" t="s">
        <v>355</v>
      </c>
      <c r="C6618" s="10" t="s">
        <v>278</v>
      </c>
      <c r="D6618" s="10" t="s">
        <v>40</v>
      </c>
      <c r="E6618" s="10" t="s">
        <v>30</v>
      </c>
      <c r="F6618" s="10">
        <v>205</v>
      </c>
      <c r="G6618" s="10">
        <v>223</v>
      </c>
      <c r="H6618" s="11">
        <f>SUMIFS(AA:AA,$A:$A,EOMONTH($A6618,-1),$B:$B,$B6618)</f>
        <v>696</v>
      </c>
      <c r="I6618" s="63">
        <f>ROUND(SUMIFS(AC:AC,$A:$A,EOMONTH($A6618,-1),$B:$B,$B6618),2)</f>
        <v>150.93</v>
      </c>
      <c r="J6618" s="11">
        <f>SUMIFS(AB:AB,$A:$A,EOMONTH($A6618,-1),$B:$B,$B6618)</f>
        <v>15711.26</v>
      </c>
      <c r="K6618" s="13">
        <v>0</v>
      </c>
      <c r="L6618" s="25">
        <v>0</v>
      </c>
      <c r="M6618" s="15">
        <v>430</v>
      </c>
      <c r="N6618" s="14">
        <v>11516.09</v>
      </c>
      <c r="O6618" s="16">
        <v>210</v>
      </c>
      <c r="P6618" s="16">
        <v>8103.9</v>
      </c>
      <c r="Q6618" s="16">
        <v>0</v>
      </c>
      <c r="R6618" s="16">
        <f>Q6618*16.876/100</f>
        <v>0</v>
      </c>
      <c r="S6618" s="17">
        <f t="shared" si="721"/>
        <v>0</v>
      </c>
      <c r="T6618" s="16">
        <v>0</v>
      </c>
      <c r="U6618" s="18">
        <f t="shared" si="722"/>
        <v>155.208</v>
      </c>
      <c r="V6618" s="18">
        <f t="shared" si="723"/>
        <v>88.15</v>
      </c>
      <c r="W6618" s="18">
        <f t="shared" si="724"/>
        <v>14.799503500000004</v>
      </c>
      <c r="X6618" s="27"/>
      <c r="Y6618" s="19">
        <f t="shared" si="725"/>
        <v>102.94950350000001</v>
      </c>
      <c r="Z6618" s="18">
        <f t="shared" si="726"/>
        <v>46.83</v>
      </c>
      <c r="AA6618" s="12">
        <v>916</v>
      </c>
      <c r="AB6618" s="12">
        <v>22277.29</v>
      </c>
      <c r="AC6618" s="28">
        <f>+I6618+Y6618-Z6618</f>
        <v>207.04950350000001</v>
      </c>
      <c r="AD6618" s="20">
        <f t="shared" si="727"/>
        <v>0</v>
      </c>
      <c r="AE6618">
        <v>0</v>
      </c>
    </row>
    <row r="6619" spans="1:31" x14ac:dyDescent="0.25">
      <c r="A6619" s="9">
        <v>45322</v>
      </c>
      <c r="B6619" s="10" t="s">
        <v>356</v>
      </c>
      <c r="C6619" s="10" t="s">
        <v>278</v>
      </c>
      <c r="D6619" s="10" t="s">
        <v>40</v>
      </c>
      <c r="E6619" s="10" t="s">
        <v>30</v>
      </c>
      <c r="F6619" s="10">
        <v>270</v>
      </c>
      <c r="G6619" s="10">
        <v>294</v>
      </c>
      <c r="H6619" s="11">
        <f>SUMIFS(AA:AA,$A:$A,EOMONTH($A6619,-1),$B:$B,$B6619)</f>
        <v>580</v>
      </c>
      <c r="I6619" s="63">
        <f>ROUND(SUMIFS(AC:AC,$A:$A,EOMONTH($A6619,-1),$B:$B,$B6619),2)</f>
        <v>404.67</v>
      </c>
      <c r="J6619" s="11">
        <f>SUMIFS(AB:AB,$A:$A,EOMONTH($A6619,-1),$B:$B,$B6619)</f>
        <v>16112.62</v>
      </c>
      <c r="K6619" s="13">
        <v>0</v>
      </c>
      <c r="L6619" s="25">
        <v>0</v>
      </c>
      <c r="M6619" s="15">
        <v>1380</v>
      </c>
      <c r="N6619" s="14">
        <v>39006.89</v>
      </c>
      <c r="O6619" s="16">
        <v>814</v>
      </c>
      <c r="P6619" s="16">
        <v>37137.040000000001</v>
      </c>
      <c r="Q6619" s="16">
        <v>0</v>
      </c>
      <c r="R6619" s="16">
        <f>Q6619*16.876/100</f>
        <v>0</v>
      </c>
      <c r="S6619" s="17">
        <f t="shared" si="721"/>
        <v>0</v>
      </c>
      <c r="T6619" s="16">
        <v>0</v>
      </c>
      <c r="U6619" s="18">
        <f t="shared" si="722"/>
        <v>170.52</v>
      </c>
      <c r="V6619" s="18">
        <f t="shared" si="723"/>
        <v>372.6</v>
      </c>
      <c r="W6619" s="18">
        <f t="shared" si="724"/>
        <v>62.555814000000012</v>
      </c>
      <c r="X6619" s="27"/>
      <c r="Y6619" s="19">
        <f t="shared" si="725"/>
        <v>435.15581400000002</v>
      </c>
      <c r="Z6619" s="18">
        <f t="shared" si="726"/>
        <v>239.316</v>
      </c>
      <c r="AA6619" s="12">
        <v>1146</v>
      </c>
      <c r="AB6619" s="12">
        <v>32356.49</v>
      </c>
      <c r="AC6619" s="28">
        <f>+I6619+Y6619-Z6619</f>
        <v>600.50981400000001</v>
      </c>
      <c r="AD6619" s="20">
        <f t="shared" si="727"/>
        <v>0</v>
      </c>
      <c r="AE6619">
        <v>0</v>
      </c>
    </row>
    <row r="6620" spans="1:31" x14ac:dyDescent="0.25">
      <c r="A6620" s="9">
        <v>45322</v>
      </c>
      <c r="B6620" s="10" t="s">
        <v>357</v>
      </c>
      <c r="C6620" s="10" t="s">
        <v>278</v>
      </c>
      <c r="D6620" s="10" t="s">
        <v>40</v>
      </c>
      <c r="E6620" s="10" t="s">
        <v>30</v>
      </c>
      <c r="F6620" s="10">
        <v>270</v>
      </c>
      <c r="G6620" s="10">
        <v>294</v>
      </c>
      <c r="H6620" s="11">
        <f>SUMIFS(AA:AA,$A:$A,EOMONTH($A6620,-1),$B:$B,$B6620)</f>
        <v>167</v>
      </c>
      <c r="I6620" s="63">
        <f>ROUND(SUMIFS(AC:AC,$A:$A,EOMONTH($A6620,-1),$B:$B,$B6620),2)</f>
        <v>73.92</v>
      </c>
      <c r="J6620" s="11">
        <f>SUMIFS(AB:AB,$A:$A,EOMONTH($A6620,-1),$B:$B,$B6620)</f>
        <v>4243.6099999999997</v>
      </c>
      <c r="K6620" s="13">
        <v>0</v>
      </c>
      <c r="L6620" s="25">
        <v>0</v>
      </c>
      <c r="M6620" s="15">
        <v>0</v>
      </c>
      <c r="N6620" s="14">
        <v>0</v>
      </c>
      <c r="O6620" s="16">
        <v>-1</v>
      </c>
      <c r="P6620" s="16">
        <v>-47.44</v>
      </c>
      <c r="Q6620" s="16">
        <v>0</v>
      </c>
      <c r="R6620" s="16">
        <f>Q6620*16.876/100</f>
        <v>0</v>
      </c>
      <c r="S6620" s="17">
        <f t="shared" si="721"/>
        <v>0</v>
      </c>
      <c r="T6620" s="16">
        <v>0</v>
      </c>
      <c r="U6620" s="18">
        <f t="shared" si="722"/>
        <v>49.097999999999999</v>
      </c>
      <c r="V6620" s="18">
        <f t="shared" si="723"/>
        <v>0</v>
      </c>
      <c r="W6620" s="18">
        <f t="shared" si="724"/>
        <v>0</v>
      </c>
      <c r="X6620" s="27"/>
      <c r="Y6620" s="19">
        <f t="shared" si="725"/>
        <v>0</v>
      </c>
      <c r="Z6620" s="18">
        <f t="shared" si="726"/>
        <v>-0.29399999999999998</v>
      </c>
      <c r="AA6620" s="12">
        <v>168</v>
      </c>
      <c r="AB6620" s="12">
        <v>4269.0200000000004</v>
      </c>
      <c r="AC6620" s="28">
        <f>+I6620+Y6620-Z6620</f>
        <v>74.213999999999999</v>
      </c>
      <c r="AD6620" s="20">
        <f t="shared" si="727"/>
        <v>0</v>
      </c>
      <c r="AE6620">
        <v>0</v>
      </c>
    </row>
    <row r="6621" spans="1:31" x14ac:dyDescent="0.25">
      <c r="A6621" s="9">
        <v>45322</v>
      </c>
      <c r="B6621" s="10" t="s">
        <v>358</v>
      </c>
      <c r="C6621" s="10" t="s">
        <v>278</v>
      </c>
      <c r="D6621" s="10" t="s">
        <v>40</v>
      </c>
      <c r="E6621" s="10" t="s">
        <v>30</v>
      </c>
      <c r="F6621" s="10">
        <v>270</v>
      </c>
      <c r="G6621" s="10">
        <v>294</v>
      </c>
      <c r="H6621" s="11">
        <f>SUMIFS(AA:AA,$A:$A,EOMONTH($A6621,-1),$B:$B,$B6621)</f>
        <v>283</v>
      </c>
      <c r="I6621" s="63">
        <f>ROUND(SUMIFS(AC:AC,$A:$A,EOMONTH($A6621,-1),$B:$B,$B6621),2)</f>
        <v>99.91</v>
      </c>
      <c r="J6621" s="11">
        <f>SUMIFS(AB:AB,$A:$A,EOMONTH($A6621,-1),$B:$B,$B6621)</f>
        <v>7522.4</v>
      </c>
      <c r="K6621" s="13">
        <v>0</v>
      </c>
      <c r="L6621" s="25">
        <v>0</v>
      </c>
      <c r="M6621" s="15">
        <v>0</v>
      </c>
      <c r="N6621" s="14">
        <v>0</v>
      </c>
      <c r="O6621" s="16">
        <v>0</v>
      </c>
      <c r="P6621" s="16">
        <v>0</v>
      </c>
      <c r="Q6621" s="16">
        <v>0</v>
      </c>
      <c r="R6621" s="16">
        <f>Q6621*16.876/100</f>
        <v>0</v>
      </c>
      <c r="S6621" s="17">
        <f t="shared" si="721"/>
        <v>0</v>
      </c>
      <c r="T6621" s="16">
        <v>0</v>
      </c>
      <c r="U6621" s="18">
        <f t="shared" si="722"/>
        <v>83.201999999999998</v>
      </c>
      <c r="V6621" s="18">
        <f t="shared" si="723"/>
        <v>0</v>
      </c>
      <c r="W6621" s="18">
        <f t="shared" si="724"/>
        <v>0</v>
      </c>
      <c r="X6621" s="27"/>
      <c r="Y6621" s="19">
        <f t="shared" si="725"/>
        <v>0</v>
      </c>
      <c r="Z6621" s="18">
        <f t="shared" si="726"/>
        <v>0</v>
      </c>
      <c r="AA6621" s="12">
        <v>283</v>
      </c>
      <c r="AB6621" s="12">
        <v>7522.4</v>
      </c>
      <c r="AC6621" s="28">
        <f>+I6621+Y6621-Z6621</f>
        <v>99.91</v>
      </c>
      <c r="AD6621" s="20">
        <f t="shared" si="727"/>
        <v>0</v>
      </c>
      <c r="AE6621">
        <v>0</v>
      </c>
    </row>
    <row r="6622" spans="1:31" x14ac:dyDescent="0.25">
      <c r="A6622" s="9">
        <v>45322</v>
      </c>
      <c r="B6622" s="10" t="s">
        <v>359</v>
      </c>
      <c r="C6622" s="10" t="s">
        <v>278</v>
      </c>
      <c r="D6622" s="10" t="s">
        <v>40</v>
      </c>
      <c r="E6622" s="10" t="s">
        <v>30</v>
      </c>
      <c r="F6622" s="10">
        <v>270</v>
      </c>
      <c r="G6622" s="10">
        <v>294</v>
      </c>
      <c r="H6622" s="11">
        <f>SUMIFS(AA:AA,$A:$A,EOMONTH($A6622,-1),$B:$B,$B6622)</f>
        <v>458</v>
      </c>
      <c r="I6622" s="63">
        <f>ROUND(SUMIFS(AC:AC,$A:$A,EOMONTH($A6622,-1),$B:$B,$B6622),2)</f>
        <v>200.72</v>
      </c>
      <c r="J6622" s="11">
        <f>SUMIFS(AB:AB,$A:$A,EOMONTH($A6622,-1),$B:$B,$B6622)</f>
        <v>12616.88</v>
      </c>
      <c r="K6622" s="13">
        <v>0</v>
      </c>
      <c r="L6622" s="25">
        <v>0</v>
      </c>
      <c r="M6622" s="15">
        <v>480</v>
      </c>
      <c r="N6622" s="14">
        <v>13446.81</v>
      </c>
      <c r="O6622" s="16">
        <v>560</v>
      </c>
      <c r="P6622" s="16">
        <v>25285.78</v>
      </c>
      <c r="Q6622" s="16">
        <v>0</v>
      </c>
      <c r="R6622" s="16">
        <f>Q6622*16.876/100</f>
        <v>0</v>
      </c>
      <c r="S6622" s="17">
        <f t="shared" si="721"/>
        <v>0</v>
      </c>
      <c r="T6622" s="16">
        <v>0</v>
      </c>
      <c r="U6622" s="18">
        <f t="shared" si="722"/>
        <v>134.65199999999999</v>
      </c>
      <c r="V6622" s="18">
        <f t="shared" si="723"/>
        <v>129.6</v>
      </c>
      <c r="W6622" s="18">
        <f t="shared" si="724"/>
        <v>21.758544000000001</v>
      </c>
      <c r="X6622" s="27"/>
      <c r="Y6622" s="19">
        <f t="shared" si="725"/>
        <v>151.35854399999999</v>
      </c>
      <c r="Z6622" s="18">
        <f t="shared" si="726"/>
        <v>164.64</v>
      </c>
      <c r="AA6622" s="12">
        <v>378</v>
      </c>
      <c r="AB6622" s="12">
        <v>10583.86</v>
      </c>
      <c r="AC6622" s="28">
        <f>+I6622+Y6622-Z6622</f>
        <v>187.43854399999998</v>
      </c>
      <c r="AD6622" s="20">
        <f t="shared" si="727"/>
        <v>0</v>
      </c>
      <c r="AE6622">
        <v>0</v>
      </c>
    </row>
    <row r="6623" spans="1:31" x14ac:dyDescent="0.25">
      <c r="A6623" s="9">
        <v>45322</v>
      </c>
      <c r="B6623" s="10" t="s">
        <v>360</v>
      </c>
      <c r="C6623" s="10" t="s">
        <v>278</v>
      </c>
      <c r="D6623" s="10" t="s">
        <v>40</v>
      </c>
      <c r="E6623" s="10" t="s">
        <v>30</v>
      </c>
      <c r="F6623" s="10">
        <v>270</v>
      </c>
      <c r="G6623" s="10">
        <v>294</v>
      </c>
      <c r="H6623" s="11">
        <f>SUMIFS(AA:AA,$A:$A,EOMONTH($A6623,-1),$B:$B,$B6623)</f>
        <v>577</v>
      </c>
      <c r="I6623" s="63">
        <f>ROUND(SUMIFS(AC:AC,$A:$A,EOMONTH($A6623,-1),$B:$B,$B6623),2)</f>
        <v>197.11</v>
      </c>
      <c r="J6623" s="11">
        <f>SUMIFS(AB:AB,$A:$A,EOMONTH($A6623,-1),$B:$B,$B6623)</f>
        <v>15396.45</v>
      </c>
      <c r="K6623" s="13">
        <v>0</v>
      </c>
      <c r="L6623" s="25">
        <v>0</v>
      </c>
      <c r="M6623" s="15">
        <v>770</v>
      </c>
      <c r="N6623" s="14">
        <v>21616.93</v>
      </c>
      <c r="O6623" s="16">
        <v>557</v>
      </c>
      <c r="P6623" s="16">
        <v>25282.5</v>
      </c>
      <c r="Q6623" s="16">
        <v>0</v>
      </c>
      <c r="R6623" s="16">
        <f>Q6623*16.876/100</f>
        <v>0</v>
      </c>
      <c r="S6623" s="17">
        <f t="shared" si="721"/>
        <v>0</v>
      </c>
      <c r="T6623" s="16">
        <v>0</v>
      </c>
      <c r="U6623" s="18">
        <f t="shared" si="722"/>
        <v>169.63800000000001</v>
      </c>
      <c r="V6623" s="18">
        <f t="shared" si="723"/>
        <v>207.9</v>
      </c>
      <c r="W6623" s="18">
        <f t="shared" si="724"/>
        <v>34.904330999999999</v>
      </c>
      <c r="X6623" s="27"/>
      <c r="Y6623" s="19">
        <f t="shared" si="725"/>
        <v>242.80433099999999</v>
      </c>
      <c r="Z6623" s="18">
        <f t="shared" si="726"/>
        <v>163.75800000000001</v>
      </c>
      <c r="AA6623" s="12">
        <v>790</v>
      </c>
      <c r="AB6623" s="12">
        <v>21901.15</v>
      </c>
      <c r="AC6623" s="28">
        <f>+I6623+Y6623-Z6623</f>
        <v>276.15633100000002</v>
      </c>
      <c r="AD6623" s="20">
        <f t="shared" si="727"/>
        <v>0</v>
      </c>
      <c r="AE6623">
        <v>0</v>
      </c>
    </row>
    <row r="6624" spans="1:31" x14ac:dyDescent="0.25">
      <c r="A6624" s="9">
        <v>45322</v>
      </c>
      <c r="B6624" s="10" t="s">
        <v>361</v>
      </c>
      <c r="C6624" s="10" t="s">
        <v>278</v>
      </c>
      <c r="D6624" s="10" t="s">
        <v>40</v>
      </c>
      <c r="E6624" s="10" t="s">
        <v>30</v>
      </c>
      <c r="F6624" s="10">
        <v>270</v>
      </c>
      <c r="G6624" s="10">
        <v>294</v>
      </c>
      <c r="H6624" s="11">
        <f>SUMIFS(AA:AA,$A:$A,EOMONTH($A6624,-1),$B:$B,$B6624)</f>
        <v>582</v>
      </c>
      <c r="I6624" s="63">
        <f>ROUND(SUMIFS(AC:AC,$A:$A,EOMONTH($A6624,-1),$B:$B,$B6624),2)</f>
        <v>187.56</v>
      </c>
      <c r="J6624" s="11">
        <f>SUMIFS(AB:AB,$A:$A,EOMONTH($A6624,-1),$B:$B,$B6624)</f>
        <v>16165.78</v>
      </c>
      <c r="K6624" s="13">
        <v>0</v>
      </c>
      <c r="L6624" s="25">
        <v>0</v>
      </c>
      <c r="M6624" s="15">
        <v>430</v>
      </c>
      <c r="N6624" s="14">
        <v>12068.78</v>
      </c>
      <c r="O6624" s="16">
        <v>150</v>
      </c>
      <c r="P6624" s="16">
        <v>6925.5</v>
      </c>
      <c r="Q6624" s="16">
        <v>0</v>
      </c>
      <c r="R6624" s="16">
        <f>Q6624*16.876/100</f>
        <v>0</v>
      </c>
      <c r="S6624" s="17">
        <f t="shared" si="721"/>
        <v>0</v>
      </c>
      <c r="T6624" s="16">
        <v>0</v>
      </c>
      <c r="U6624" s="18">
        <f t="shared" si="722"/>
        <v>171.108</v>
      </c>
      <c r="V6624" s="18">
        <f t="shared" si="723"/>
        <v>116.1</v>
      </c>
      <c r="W6624" s="18">
        <f t="shared" si="724"/>
        <v>19.492028999999999</v>
      </c>
      <c r="X6624" s="27"/>
      <c r="Y6624" s="19">
        <f t="shared" si="725"/>
        <v>135.592029</v>
      </c>
      <c r="Z6624" s="18">
        <f t="shared" si="726"/>
        <v>44.1</v>
      </c>
      <c r="AA6624" s="12">
        <v>862</v>
      </c>
      <c r="AB6624" s="12">
        <v>24049.59</v>
      </c>
      <c r="AC6624" s="28">
        <f>+I6624+Y6624-Z6624</f>
        <v>279.05202899999995</v>
      </c>
      <c r="AD6624" s="20">
        <f t="shared" si="727"/>
        <v>0</v>
      </c>
      <c r="AE6624">
        <v>0</v>
      </c>
    </row>
    <row r="6625" spans="1:31" x14ac:dyDescent="0.25">
      <c r="A6625" s="9">
        <v>45322</v>
      </c>
      <c r="B6625" s="10" t="s">
        <v>362</v>
      </c>
      <c r="C6625" s="10" t="s">
        <v>282</v>
      </c>
      <c r="D6625" s="10" t="s">
        <v>40</v>
      </c>
      <c r="E6625" s="10" t="s">
        <v>30</v>
      </c>
      <c r="F6625" s="10">
        <v>520</v>
      </c>
      <c r="G6625" s="10">
        <v>567</v>
      </c>
      <c r="H6625" s="11">
        <f>SUMIFS(AA:AA,$A:$A,EOMONTH($A6625,-1),$B:$B,$B6625)</f>
        <v>85</v>
      </c>
      <c r="I6625" s="63">
        <f>ROUND(SUMIFS(AC:AC,$A:$A,EOMONTH($A6625,-1),$B:$B,$B6625),2)</f>
        <v>77.86</v>
      </c>
      <c r="J6625" s="11">
        <f>SUMIFS(AB:AB,$A:$A,EOMONTH($A6625,-1),$B:$B,$B6625)</f>
        <v>6322.35</v>
      </c>
      <c r="K6625" s="13">
        <v>0</v>
      </c>
      <c r="L6625" s="25">
        <v>0</v>
      </c>
      <c r="M6625" s="15">
        <v>0</v>
      </c>
      <c r="N6625" s="14">
        <v>0</v>
      </c>
      <c r="O6625" s="16">
        <v>25</v>
      </c>
      <c r="P6625" s="16">
        <v>2691.15</v>
      </c>
      <c r="Q6625" s="16">
        <v>0</v>
      </c>
      <c r="R6625" s="16">
        <f>Q6625*16.876/100</f>
        <v>0</v>
      </c>
      <c r="S6625" s="17">
        <f t="shared" si="721"/>
        <v>0</v>
      </c>
      <c r="T6625" s="16">
        <v>0</v>
      </c>
      <c r="U6625" s="18">
        <f t="shared" si="722"/>
        <v>48.195</v>
      </c>
      <c r="V6625" s="18">
        <f t="shared" si="723"/>
        <v>0</v>
      </c>
      <c r="W6625" s="18">
        <f t="shared" si="724"/>
        <v>0</v>
      </c>
      <c r="X6625" s="27"/>
      <c r="Y6625" s="19">
        <f t="shared" si="725"/>
        <v>0</v>
      </c>
      <c r="Z6625" s="18">
        <f t="shared" si="726"/>
        <v>14.175000000000001</v>
      </c>
      <c r="AA6625" s="12">
        <v>60</v>
      </c>
      <c r="AB6625" s="12">
        <v>4229.1000000000004</v>
      </c>
      <c r="AC6625" s="28">
        <f>+I6625+Y6625-Z6625</f>
        <v>63.685000000000002</v>
      </c>
      <c r="AD6625" s="20">
        <f t="shared" si="727"/>
        <v>0</v>
      </c>
      <c r="AE6625">
        <v>0</v>
      </c>
    </row>
    <row r="6626" spans="1:31" x14ac:dyDescent="0.25">
      <c r="A6626" s="9">
        <v>45322</v>
      </c>
      <c r="B6626" s="10" t="s">
        <v>363</v>
      </c>
      <c r="C6626" s="10" t="s">
        <v>282</v>
      </c>
      <c r="D6626" s="10" t="s">
        <v>40</v>
      </c>
      <c r="E6626" s="10" t="s">
        <v>30</v>
      </c>
      <c r="F6626" s="10">
        <v>520</v>
      </c>
      <c r="G6626" s="10">
        <v>567</v>
      </c>
      <c r="H6626" s="11">
        <f>SUMIFS(AA:AA,$A:$A,EOMONTH($A6626,-1),$B:$B,$B6626)</f>
        <v>156</v>
      </c>
      <c r="I6626" s="63">
        <f>ROUND(SUMIFS(AC:AC,$A:$A,EOMONTH($A6626,-1),$B:$B,$B6626),2)</f>
        <v>178.69</v>
      </c>
      <c r="J6626" s="11">
        <f>SUMIFS(AB:AB,$A:$A,EOMONTH($A6626,-1),$B:$B,$B6626)</f>
        <v>8748.48</v>
      </c>
      <c r="K6626" s="13">
        <v>0</v>
      </c>
      <c r="L6626" s="25">
        <v>0</v>
      </c>
      <c r="M6626" s="15">
        <v>0</v>
      </c>
      <c r="N6626" s="14">
        <v>0</v>
      </c>
      <c r="O6626" s="16">
        <v>80</v>
      </c>
      <c r="P6626" s="16">
        <v>7492</v>
      </c>
      <c r="Q6626" s="16">
        <v>0</v>
      </c>
      <c r="R6626" s="16">
        <f>Q6626*16.876/100</f>
        <v>0</v>
      </c>
      <c r="S6626" s="17">
        <f t="shared" si="721"/>
        <v>0</v>
      </c>
      <c r="T6626" s="16">
        <v>0</v>
      </c>
      <c r="U6626" s="18">
        <f t="shared" si="722"/>
        <v>88.451999999999998</v>
      </c>
      <c r="V6626" s="18">
        <f t="shared" si="723"/>
        <v>0</v>
      </c>
      <c r="W6626" s="18">
        <f t="shared" si="724"/>
        <v>0</v>
      </c>
      <c r="X6626" s="27"/>
      <c r="Y6626" s="19">
        <f t="shared" si="725"/>
        <v>0</v>
      </c>
      <c r="Z6626" s="18">
        <f t="shared" si="726"/>
        <v>45.36</v>
      </c>
      <c r="AA6626" s="12">
        <v>76</v>
      </c>
      <c r="AB6626" s="12">
        <v>3331.68</v>
      </c>
      <c r="AC6626" s="28">
        <f>+I6626+Y6626-Z6626</f>
        <v>133.32999999999998</v>
      </c>
      <c r="AD6626" s="20">
        <f t="shared" si="727"/>
        <v>0</v>
      </c>
      <c r="AE6626">
        <v>0</v>
      </c>
    </row>
    <row r="6627" spans="1:31" x14ac:dyDescent="0.25">
      <c r="A6627" s="9">
        <v>45322</v>
      </c>
      <c r="B6627" s="10" t="s">
        <v>364</v>
      </c>
      <c r="C6627" s="10" t="s">
        <v>282</v>
      </c>
      <c r="D6627" s="10" t="s">
        <v>29</v>
      </c>
      <c r="E6627" s="10" t="s">
        <v>30</v>
      </c>
      <c r="F6627" s="10"/>
      <c r="G6627" s="10">
        <v>0</v>
      </c>
      <c r="H6627" s="11">
        <f>SUMIFS(AA:AA,$A:$A,EOMONTH($A6627,-1),$B:$B,$B6627)</f>
        <v>7</v>
      </c>
      <c r="I6627" s="63">
        <f>ROUND(SUMIFS(AC:AC,$A:$A,EOMONTH($A6627,-1),$B:$B,$B6627),2)</f>
        <v>0.32</v>
      </c>
      <c r="J6627" s="11">
        <f>SUMIFS(AB:AB,$A:$A,EOMONTH($A6627,-1),$B:$B,$B6627)</f>
        <v>619.01</v>
      </c>
      <c r="K6627" s="13">
        <v>0</v>
      </c>
      <c r="L6627" s="25">
        <v>0</v>
      </c>
      <c r="M6627" s="15">
        <v>0</v>
      </c>
      <c r="N6627" s="14">
        <v>0</v>
      </c>
      <c r="O6627" s="16">
        <v>0</v>
      </c>
      <c r="P6627" s="16">
        <v>0</v>
      </c>
      <c r="Q6627" s="16">
        <v>0</v>
      </c>
      <c r="R6627" s="16">
        <f>Q6627*16.876/100</f>
        <v>0</v>
      </c>
      <c r="S6627" s="17">
        <f t="shared" si="721"/>
        <v>0</v>
      </c>
      <c r="T6627" s="16">
        <v>0</v>
      </c>
      <c r="U6627" s="18">
        <f t="shared" si="722"/>
        <v>0</v>
      </c>
      <c r="V6627" s="18">
        <f t="shared" si="723"/>
        <v>0</v>
      </c>
      <c r="W6627" s="18">
        <f t="shared" si="724"/>
        <v>0</v>
      </c>
      <c r="X6627" s="27"/>
      <c r="Y6627" s="19">
        <f t="shared" si="725"/>
        <v>0</v>
      </c>
      <c r="Z6627" s="18">
        <f t="shared" si="726"/>
        <v>0</v>
      </c>
      <c r="AA6627" s="12">
        <v>7</v>
      </c>
      <c r="AB6627" s="12">
        <v>619.01</v>
      </c>
      <c r="AC6627" s="28">
        <f>+I6627+Y6627-Z6627</f>
        <v>0.32</v>
      </c>
      <c r="AD6627" s="20">
        <f t="shared" si="727"/>
        <v>0</v>
      </c>
      <c r="AE6627">
        <v>0</v>
      </c>
    </row>
    <row r="6628" spans="1:31" x14ac:dyDescent="0.25">
      <c r="A6628" s="9">
        <v>45322</v>
      </c>
      <c r="B6628" s="10" t="s">
        <v>365</v>
      </c>
      <c r="C6628" s="10" t="s">
        <v>282</v>
      </c>
      <c r="D6628" s="10" t="s">
        <v>40</v>
      </c>
      <c r="E6628" s="10" t="s">
        <v>30</v>
      </c>
      <c r="F6628" s="10">
        <v>520</v>
      </c>
      <c r="G6628" s="10">
        <v>567</v>
      </c>
      <c r="H6628" s="11">
        <f>SUMIFS(AA:AA,$A:$A,EOMONTH($A6628,-1),$B:$B,$B6628)</f>
        <v>202</v>
      </c>
      <c r="I6628" s="63">
        <f>ROUND(SUMIFS(AC:AC,$A:$A,EOMONTH($A6628,-1),$B:$B,$B6628),2)</f>
        <v>286.42</v>
      </c>
      <c r="J6628" s="11">
        <f>SUMIFS(AB:AB,$A:$A,EOMONTH($A6628,-1),$B:$B,$B6628)</f>
        <v>11678.48</v>
      </c>
      <c r="K6628" s="13">
        <v>0</v>
      </c>
      <c r="L6628" s="25">
        <v>0</v>
      </c>
      <c r="M6628" s="15">
        <v>0</v>
      </c>
      <c r="N6628" s="14">
        <v>0</v>
      </c>
      <c r="O6628" s="16">
        <v>275</v>
      </c>
      <c r="P6628" s="16">
        <v>25824.46</v>
      </c>
      <c r="Q6628" s="16">
        <v>0</v>
      </c>
      <c r="R6628" s="16">
        <f>Q6628*16.876/100</f>
        <v>0</v>
      </c>
      <c r="S6628" s="17">
        <f t="shared" si="721"/>
        <v>0</v>
      </c>
      <c r="T6628" s="16">
        <v>0</v>
      </c>
      <c r="U6628" s="18">
        <f t="shared" si="722"/>
        <v>114.53400000000001</v>
      </c>
      <c r="V6628" s="18">
        <f t="shared" si="723"/>
        <v>0</v>
      </c>
      <c r="W6628" s="18">
        <f t="shared" si="724"/>
        <v>0</v>
      </c>
      <c r="X6628" s="27"/>
      <c r="Y6628" s="19">
        <f t="shared" si="725"/>
        <v>0</v>
      </c>
      <c r="Z6628" s="18">
        <f t="shared" si="726"/>
        <v>155.92500000000001</v>
      </c>
      <c r="AA6628" s="12">
        <v>-73</v>
      </c>
      <c r="AB6628" s="12">
        <v>-7183.77</v>
      </c>
      <c r="AC6628" s="28">
        <f>+I6628+Y6628-Z6628</f>
        <v>130.495</v>
      </c>
      <c r="AD6628" s="20">
        <f t="shared" si="727"/>
        <v>0</v>
      </c>
      <c r="AE6628">
        <v>0</v>
      </c>
    </row>
    <row r="6629" spans="1:31" x14ac:dyDescent="0.25">
      <c r="A6629" s="9">
        <v>45322</v>
      </c>
      <c r="B6629" s="10" t="s">
        <v>366</v>
      </c>
      <c r="C6629" s="10" t="s">
        <v>282</v>
      </c>
      <c r="D6629" s="10" t="s">
        <v>40</v>
      </c>
      <c r="E6629" s="10" t="s">
        <v>30</v>
      </c>
      <c r="F6629" s="10">
        <v>520</v>
      </c>
      <c r="G6629" s="10">
        <v>567</v>
      </c>
      <c r="H6629" s="11">
        <f>SUMIFS(AA:AA,$A:$A,EOMONTH($A6629,-1),$B:$B,$B6629)</f>
        <v>-47</v>
      </c>
      <c r="I6629" s="63">
        <f>ROUND(SUMIFS(AC:AC,$A:$A,EOMONTH($A6629,-1),$B:$B,$B6629),2)</f>
        <v>-74.680000000000007</v>
      </c>
      <c r="J6629" s="11">
        <f>SUMIFS(AB:AB,$A:$A,EOMONTH($A6629,-1),$B:$B,$B6629)</f>
        <v>-4934.6000000000004</v>
      </c>
      <c r="K6629" s="13">
        <v>0</v>
      </c>
      <c r="L6629" s="25">
        <v>0</v>
      </c>
      <c r="M6629" s="15">
        <v>0</v>
      </c>
      <c r="N6629" s="14">
        <v>0</v>
      </c>
      <c r="O6629" s="16">
        <v>25</v>
      </c>
      <c r="P6629" s="16">
        <v>2691.15</v>
      </c>
      <c r="Q6629" s="16">
        <v>0</v>
      </c>
      <c r="R6629" s="16">
        <f>Q6629*16.876/100</f>
        <v>0</v>
      </c>
      <c r="S6629" s="17">
        <f t="shared" si="721"/>
        <v>0</v>
      </c>
      <c r="T6629" s="16">
        <v>0</v>
      </c>
      <c r="U6629" s="18">
        <f t="shared" si="722"/>
        <v>-26.649000000000001</v>
      </c>
      <c r="V6629" s="18">
        <f t="shared" si="723"/>
        <v>0</v>
      </c>
      <c r="W6629" s="18">
        <f t="shared" si="724"/>
        <v>0</v>
      </c>
      <c r="X6629" s="27"/>
      <c r="Y6629" s="19">
        <f t="shared" si="725"/>
        <v>0</v>
      </c>
      <c r="Z6629" s="18">
        <f t="shared" si="726"/>
        <v>14.175000000000001</v>
      </c>
      <c r="AA6629" s="12">
        <v>-72</v>
      </c>
      <c r="AB6629" s="12">
        <v>-7625.75</v>
      </c>
      <c r="AC6629" s="28">
        <f>+I6629+Y6629-Z6629</f>
        <v>-88.855000000000004</v>
      </c>
      <c r="AD6629" s="20">
        <f t="shared" si="727"/>
        <v>90</v>
      </c>
      <c r="AE6629">
        <v>90</v>
      </c>
    </row>
    <row r="6630" spans="1:31" x14ac:dyDescent="0.25">
      <c r="A6630" s="9">
        <v>45322</v>
      </c>
      <c r="B6630" s="10" t="s">
        <v>367</v>
      </c>
      <c r="C6630" s="10" t="s">
        <v>282</v>
      </c>
      <c r="D6630" s="10" t="s">
        <v>40</v>
      </c>
      <c r="E6630" s="10" t="s">
        <v>30</v>
      </c>
      <c r="F6630" s="10">
        <v>520</v>
      </c>
      <c r="G6630" s="10">
        <v>567</v>
      </c>
      <c r="H6630" s="11">
        <f>SUMIFS(AA:AA,$A:$A,EOMONTH($A6630,-1),$B:$B,$B6630)</f>
        <v>87</v>
      </c>
      <c r="I6630" s="63">
        <f>ROUND(SUMIFS(AC:AC,$A:$A,EOMONTH($A6630,-1),$B:$B,$B6630),2)</f>
        <v>3.93</v>
      </c>
      <c r="J6630" s="11">
        <f>SUMIFS(AB:AB,$A:$A,EOMONTH($A6630,-1),$B:$B,$B6630)</f>
        <v>8111.01</v>
      </c>
      <c r="K6630" s="13">
        <v>0</v>
      </c>
      <c r="L6630" s="25">
        <v>0</v>
      </c>
      <c r="M6630" s="15">
        <v>0</v>
      </c>
      <c r="N6630" s="14">
        <v>0</v>
      </c>
      <c r="O6630" s="16">
        <v>-4</v>
      </c>
      <c r="P6630" s="16">
        <v>-420.76</v>
      </c>
      <c r="Q6630" s="16">
        <v>0</v>
      </c>
      <c r="R6630" s="16">
        <f>Q6630*16.876/100</f>
        <v>0</v>
      </c>
      <c r="S6630" s="17">
        <f t="shared" si="721"/>
        <v>0</v>
      </c>
      <c r="T6630" s="16">
        <v>0</v>
      </c>
      <c r="U6630" s="18">
        <f t="shared" si="722"/>
        <v>49.329000000000001</v>
      </c>
      <c r="V6630" s="18">
        <f t="shared" si="723"/>
        <v>0</v>
      </c>
      <c r="W6630" s="18">
        <f t="shared" si="724"/>
        <v>0</v>
      </c>
      <c r="X6630" s="27"/>
      <c r="Y6630" s="19">
        <f t="shared" si="725"/>
        <v>0</v>
      </c>
      <c r="Z6630" s="18">
        <f t="shared" si="726"/>
        <v>-2.2679999999999998</v>
      </c>
      <c r="AA6630" s="12">
        <v>91</v>
      </c>
      <c r="AB6630" s="12">
        <v>8531.77</v>
      </c>
      <c r="AC6630" s="28">
        <f>+I6630+Y6630-Z6630</f>
        <v>6.1980000000000004</v>
      </c>
      <c r="AD6630" s="20">
        <f t="shared" si="727"/>
        <v>0</v>
      </c>
      <c r="AE6630">
        <v>0</v>
      </c>
    </row>
    <row r="6631" spans="1:31" x14ac:dyDescent="0.25">
      <c r="A6631" s="9">
        <v>45322</v>
      </c>
      <c r="B6631" s="10" t="s">
        <v>368</v>
      </c>
      <c r="C6631" s="10" t="s">
        <v>282</v>
      </c>
      <c r="D6631" s="10" t="s">
        <v>40</v>
      </c>
      <c r="E6631" s="10" t="s">
        <v>30</v>
      </c>
      <c r="F6631" s="10">
        <v>520</v>
      </c>
      <c r="G6631" s="10">
        <v>567</v>
      </c>
      <c r="H6631" s="11">
        <f>SUMIFS(AA:AA,$A:$A,EOMONTH($A6631,-1),$B:$B,$B6631)</f>
        <v>121</v>
      </c>
      <c r="I6631" s="63">
        <f>ROUND(SUMIFS(AC:AC,$A:$A,EOMONTH($A6631,-1),$B:$B,$B6631),2)</f>
        <v>5.46</v>
      </c>
      <c r="J6631" s="11">
        <f>SUMIFS(AB:AB,$A:$A,EOMONTH($A6631,-1),$B:$B,$B6631)</f>
        <v>8600.66</v>
      </c>
      <c r="K6631" s="13">
        <v>0</v>
      </c>
      <c r="L6631" s="25">
        <v>0</v>
      </c>
      <c r="M6631" s="15">
        <v>0</v>
      </c>
      <c r="N6631" s="14">
        <v>0</v>
      </c>
      <c r="O6631" s="16">
        <v>-12</v>
      </c>
      <c r="P6631" s="16">
        <v>-1262.28</v>
      </c>
      <c r="Q6631" s="16">
        <v>0</v>
      </c>
      <c r="R6631" s="16">
        <f>Q6631*16.876/100</f>
        <v>0</v>
      </c>
      <c r="S6631" s="17">
        <f t="shared" si="721"/>
        <v>0</v>
      </c>
      <c r="T6631" s="16">
        <v>0</v>
      </c>
      <c r="U6631" s="18">
        <f t="shared" si="722"/>
        <v>68.606999999999999</v>
      </c>
      <c r="V6631" s="18">
        <f t="shared" si="723"/>
        <v>0</v>
      </c>
      <c r="W6631" s="18">
        <f t="shared" si="724"/>
        <v>0</v>
      </c>
      <c r="X6631" s="27"/>
      <c r="Y6631" s="19">
        <f t="shared" si="725"/>
        <v>0</v>
      </c>
      <c r="Z6631" s="18">
        <f t="shared" si="726"/>
        <v>-6.8040000000000003</v>
      </c>
      <c r="AA6631" s="12">
        <v>133</v>
      </c>
      <c r="AB6631" s="12">
        <v>9862.94</v>
      </c>
      <c r="AC6631" s="28">
        <f>+I6631+Y6631-Z6631</f>
        <v>12.263999999999999</v>
      </c>
      <c r="AD6631" s="20">
        <f t="shared" si="727"/>
        <v>0</v>
      </c>
      <c r="AE6631">
        <v>0</v>
      </c>
    </row>
    <row r="6632" spans="1:31" x14ac:dyDescent="0.25">
      <c r="A6632" s="59">
        <v>45322</v>
      </c>
      <c r="B6632" s="60" t="s">
        <v>369</v>
      </c>
      <c r="C6632" s="60" t="s">
        <v>282</v>
      </c>
      <c r="D6632" s="60" t="s">
        <v>40</v>
      </c>
      <c r="E6632" s="60" t="s">
        <v>30</v>
      </c>
      <c r="F6632" s="10"/>
      <c r="G6632" s="10"/>
      <c r="H6632" s="11"/>
      <c r="I6632" s="63">
        <f>ROUND(SUMIFS(AC:AC,$A:$A,EOMONTH($A6632,-1),$B:$B,$B6632),2)</f>
        <v>0.6</v>
      </c>
      <c r="J6632" s="11"/>
      <c r="K6632" s="13"/>
      <c r="L6632" s="25"/>
      <c r="M6632" s="15"/>
      <c r="N6632" s="14"/>
      <c r="O6632" s="16"/>
      <c r="P6632" s="16"/>
      <c r="Q6632" s="16"/>
      <c r="R6632" s="16"/>
      <c r="S6632" s="17">
        <f t="shared" si="721"/>
        <v>0</v>
      </c>
      <c r="T6632" s="16"/>
      <c r="U6632" s="18">
        <f t="shared" si="722"/>
        <v>0</v>
      </c>
      <c r="V6632" s="18">
        <f t="shared" si="723"/>
        <v>0</v>
      </c>
      <c r="W6632" s="18">
        <f t="shared" si="724"/>
        <v>0</v>
      </c>
      <c r="X6632" s="27"/>
      <c r="Y6632" s="19">
        <f t="shared" si="725"/>
        <v>0</v>
      </c>
      <c r="Z6632" s="18">
        <f t="shared" si="726"/>
        <v>0</v>
      </c>
      <c r="AA6632" s="12"/>
      <c r="AB6632" s="12"/>
      <c r="AC6632" s="28">
        <f>+I6632+Y6632-Z6632</f>
        <v>0.6</v>
      </c>
      <c r="AD6632" s="20">
        <f t="shared" si="727"/>
        <v>0</v>
      </c>
      <c r="AE6632">
        <v>0</v>
      </c>
    </row>
    <row r="6633" spans="1:31" x14ac:dyDescent="0.25">
      <c r="A6633" s="9">
        <v>45322</v>
      </c>
      <c r="B6633" s="10" t="s">
        <v>370</v>
      </c>
      <c r="C6633" s="10" t="s">
        <v>282</v>
      </c>
      <c r="D6633" s="10" t="s">
        <v>40</v>
      </c>
      <c r="E6633" s="10" t="s">
        <v>30</v>
      </c>
      <c r="F6633" s="10">
        <v>520</v>
      </c>
      <c r="G6633" s="10">
        <v>567</v>
      </c>
      <c r="H6633" s="11">
        <f>SUMIFS(AA:AA,$A:$A,EOMONTH($A6633,-1),$B:$B,$B6633)</f>
        <v>67</v>
      </c>
      <c r="I6633" s="63">
        <f>ROUND(SUMIFS(AC:AC,$A:$A,EOMONTH($A6633,-1),$B:$B,$B6633),2)</f>
        <v>-7.41</v>
      </c>
      <c r="J6633" s="11">
        <f>SUMIFS(AB:AB,$A:$A,EOMONTH($A6633,-1),$B:$B,$B6633)</f>
        <v>4735.96</v>
      </c>
      <c r="K6633" s="13">
        <v>0</v>
      </c>
      <c r="L6633" s="25">
        <v>0</v>
      </c>
      <c r="M6633" s="15">
        <v>0</v>
      </c>
      <c r="N6633" s="14">
        <v>0</v>
      </c>
      <c r="O6633" s="16">
        <v>0</v>
      </c>
      <c r="P6633" s="16">
        <v>0</v>
      </c>
      <c r="Q6633" s="16">
        <v>0</v>
      </c>
      <c r="R6633" s="16">
        <f>Q6633*16.876/100</f>
        <v>0</v>
      </c>
      <c r="S6633" s="17">
        <f t="shared" si="721"/>
        <v>0</v>
      </c>
      <c r="T6633" s="16">
        <v>0</v>
      </c>
      <c r="U6633" s="18">
        <f t="shared" si="722"/>
        <v>37.988999999999997</v>
      </c>
      <c r="V6633" s="18">
        <f t="shared" si="723"/>
        <v>0</v>
      </c>
      <c r="W6633" s="18">
        <f t="shared" si="724"/>
        <v>0</v>
      </c>
      <c r="X6633" s="27"/>
      <c r="Y6633" s="19">
        <f t="shared" si="725"/>
        <v>0</v>
      </c>
      <c r="Z6633" s="18">
        <f t="shared" si="726"/>
        <v>0</v>
      </c>
      <c r="AA6633" s="12">
        <v>67</v>
      </c>
      <c r="AB6633" s="12">
        <v>4735.96</v>
      </c>
      <c r="AC6633" s="28">
        <f>+I6633+Y6633-Z6633</f>
        <v>-7.41</v>
      </c>
      <c r="AD6633" s="20">
        <f t="shared" si="727"/>
        <v>10</v>
      </c>
      <c r="AE6633">
        <v>10</v>
      </c>
    </row>
    <row r="6634" spans="1:31" x14ac:dyDescent="0.25">
      <c r="A6634" s="9">
        <v>45322</v>
      </c>
      <c r="B6634" s="10" t="s">
        <v>371</v>
      </c>
      <c r="C6634" s="10" t="s">
        <v>282</v>
      </c>
      <c r="D6634" s="10" t="s">
        <v>40</v>
      </c>
      <c r="E6634" s="10" t="s">
        <v>30</v>
      </c>
      <c r="F6634" s="10">
        <v>520</v>
      </c>
      <c r="G6634" s="10">
        <v>567</v>
      </c>
      <c r="H6634" s="11">
        <f>SUMIFS(AA:AA,$A:$A,EOMONTH($A6634,-1),$B:$B,$B6634)</f>
        <v>-125</v>
      </c>
      <c r="I6634" s="63">
        <f>ROUND(SUMIFS(AC:AC,$A:$A,EOMONTH($A6634,-1),$B:$B,$B6634),2)</f>
        <v>-62.72</v>
      </c>
      <c r="J6634" s="11">
        <f>SUMIFS(AB:AB,$A:$A,EOMONTH($A6634,-1),$B:$B,$B6634)</f>
        <v>-12430.8</v>
      </c>
      <c r="K6634" s="13">
        <v>0</v>
      </c>
      <c r="L6634" s="25">
        <v>0</v>
      </c>
      <c r="M6634" s="15">
        <v>0</v>
      </c>
      <c r="N6634" s="14">
        <v>0</v>
      </c>
      <c r="O6634" s="16">
        <v>13</v>
      </c>
      <c r="P6634" s="16">
        <v>1367.47</v>
      </c>
      <c r="Q6634" s="16">
        <v>0</v>
      </c>
      <c r="R6634" s="16">
        <f>Q6634*16.876/100</f>
        <v>0</v>
      </c>
      <c r="S6634" s="17">
        <f t="shared" si="721"/>
        <v>0</v>
      </c>
      <c r="T6634" s="16">
        <v>0</v>
      </c>
      <c r="U6634" s="18">
        <f t="shared" si="722"/>
        <v>-70.875</v>
      </c>
      <c r="V6634" s="18">
        <f t="shared" si="723"/>
        <v>0</v>
      </c>
      <c r="W6634" s="18">
        <f t="shared" si="724"/>
        <v>0</v>
      </c>
      <c r="X6634" s="27"/>
      <c r="Y6634" s="19">
        <f t="shared" si="725"/>
        <v>0</v>
      </c>
      <c r="Z6634" s="18">
        <f t="shared" si="726"/>
        <v>7.3710000000000004</v>
      </c>
      <c r="AA6634" s="12">
        <v>-138</v>
      </c>
      <c r="AB6634" s="12">
        <v>-13810.15</v>
      </c>
      <c r="AC6634" s="28">
        <f>+I6634+Y6634-Z6634</f>
        <v>-70.090999999999994</v>
      </c>
      <c r="AD6634" s="20">
        <f t="shared" si="727"/>
        <v>80</v>
      </c>
      <c r="AE6634">
        <v>80</v>
      </c>
    </row>
    <row r="6635" spans="1:31" x14ac:dyDescent="0.25">
      <c r="A6635" s="9">
        <v>45322</v>
      </c>
      <c r="B6635" s="10" t="s">
        <v>372</v>
      </c>
      <c r="C6635" s="10" t="s">
        <v>278</v>
      </c>
      <c r="D6635" s="10" t="s">
        <v>40</v>
      </c>
      <c r="E6635" s="10" t="s">
        <v>30</v>
      </c>
      <c r="F6635" s="10">
        <v>365</v>
      </c>
      <c r="G6635" s="10">
        <v>398</v>
      </c>
      <c r="H6635" s="11">
        <f>SUMIFS(AA:AA,$A:$A,EOMONTH($A6635,-1),$B:$B,$B6635)</f>
        <v>1164</v>
      </c>
      <c r="I6635" s="63">
        <f>ROUND(SUMIFS(AC:AC,$A:$A,EOMONTH($A6635,-1),$B:$B,$B6635),2)</f>
        <v>503.19</v>
      </c>
      <c r="J6635" s="11">
        <f>SUMIFS(AB:AB,$A:$A,EOMONTH($A6635,-1),$B:$B,$B6635)</f>
        <v>46552.07</v>
      </c>
      <c r="K6635" s="13">
        <v>0</v>
      </c>
      <c r="L6635" s="25">
        <v>0</v>
      </c>
      <c r="M6635" s="15">
        <v>0</v>
      </c>
      <c r="N6635" s="14">
        <v>0</v>
      </c>
      <c r="O6635" s="16">
        <v>303</v>
      </c>
      <c r="P6635" s="16">
        <v>21394.07</v>
      </c>
      <c r="Q6635" s="16">
        <v>0</v>
      </c>
      <c r="R6635" s="16">
        <f>Q6635*16.876/100</f>
        <v>0</v>
      </c>
      <c r="S6635" s="17">
        <f t="shared" si="721"/>
        <v>0</v>
      </c>
      <c r="T6635" s="16">
        <v>0</v>
      </c>
      <c r="U6635" s="18">
        <f t="shared" si="722"/>
        <v>463.27199999999999</v>
      </c>
      <c r="V6635" s="18">
        <f t="shared" si="723"/>
        <v>0</v>
      </c>
      <c r="W6635" s="18">
        <f t="shared" si="724"/>
        <v>0</v>
      </c>
      <c r="X6635" s="27"/>
      <c r="Y6635" s="19">
        <f t="shared" si="725"/>
        <v>0</v>
      </c>
      <c r="Z6635" s="18">
        <f t="shared" si="726"/>
        <v>120.59399999999999</v>
      </c>
      <c r="AA6635" s="12">
        <v>861</v>
      </c>
      <c r="AB6635" s="12">
        <v>34434.129999999997</v>
      </c>
      <c r="AC6635" s="28">
        <f>+I6635+Y6635-Z6635</f>
        <v>382.596</v>
      </c>
      <c r="AD6635" s="20">
        <f t="shared" si="727"/>
        <v>0</v>
      </c>
      <c r="AE6635">
        <v>0</v>
      </c>
    </row>
    <row r="6636" spans="1:31" x14ac:dyDescent="0.25">
      <c r="A6636" s="9">
        <v>45322</v>
      </c>
      <c r="B6636" s="10" t="s">
        <v>373</v>
      </c>
      <c r="C6636" s="10" t="s">
        <v>278</v>
      </c>
      <c r="D6636" s="10" t="s">
        <v>40</v>
      </c>
      <c r="E6636" s="10" t="s">
        <v>30</v>
      </c>
      <c r="F6636" s="10">
        <v>365</v>
      </c>
      <c r="G6636" s="10">
        <v>398</v>
      </c>
      <c r="H6636" s="11">
        <f>SUMIFS(AA:AA,$A:$A,EOMONTH($A6636,-1),$B:$B,$B6636)</f>
        <v>858</v>
      </c>
      <c r="I6636" s="63">
        <f>ROUND(SUMIFS(AC:AC,$A:$A,EOMONTH($A6636,-1),$B:$B,$B6636),2)</f>
        <v>223.32</v>
      </c>
      <c r="J6636" s="11">
        <f>SUMIFS(AB:AB,$A:$A,EOMONTH($A6636,-1),$B:$B,$B6636)</f>
        <v>28771.59</v>
      </c>
      <c r="K6636" s="13">
        <v>0</v>
      </c>
      <c r="L6636" s="25">
        <v>0</v>
      </c>
      <c r="M6636" s="15">
        <v>0</v>
      </c>
      <c r="N6636" s="14">
        <v>0</v>
      </c>
      <c r="O6636" s="16">
        <v>20</v>
      </c>
      <c r="P6636" s="16">
        <v>1365.2</v>
      </c>
      <c r="Q6636" s="16">
        <v>0</v>
      </c>
      <c r="R6636" s="16">
        <f>Q6636*16.876/100</f>
        <v>0</v>
      </c>
      <c r="S6636" s="17">
        <f t="shared" si="721"/>
        <v>0</v>
      </c>
      <c r="T6636" s="16">
        <v>0</v>
      </c>
      <c r="U6636" s="18">
        <f t="shared" si="722"/>
        <v>341.48399999999998</v>
      </c>
      <c r="V6636" s="18">
        <f t="shared" si="723"/>
        <v>0</v>
      </c>
      <c r="W6636" s="18">
        <f t="shared" si="724"/>
        <v>0</v>
      </c>
      <c r="X6636" s="27"/>
      <c r="Y6636" s="19">
        <f t="shared" si="725"/>
        <v>0</v>
      </c>
      <c r="Z6636" s="18">
        <f t="shared" si="726"/>
        <v>7.96</v>
      </c>
      <c r="AA6636" s="12">
        <v>838</v>
      </c>
      <c r="AB6636" s="12">
        <v>28100.92</v>
      </c>
      <c r="AC6636" s="28">
        <f>+I6636+Y6636-Z6636</f>
        <v>215.35999999999999</v>
      </c>
      <c r="AD6636" s="20">
        <f t="shared" si="727"/>
        <v>0</v>
      </c>
      <c r="AE6636">
        <v>0</v>
      </c>
    </row>
    <row r="6637" spans="1:31" x14ac:dyDescent="0.25">
      <c r="A6637" s="9">
        <v>45322</v>
      </c>
      <c r="B6637" s="10" t="s">
        <v>374</v>
      </c>
      <c r="C6637" s="10" t="s">
        <v>278</v>
      </c>
      <c r="D6637" s="10" t="s">
        <v>40</v>
      </c>
      <c r="E6637" s="10" t="s">
        <v>30</v>
      </c>
      <c r="F6637" s="10">
        <v>365</v>
      </c>
      <c r="G6637" s="10">
        <v>398</v>
      </c>
      <c r="H6637" s="11">
        <f>SUMIFS(AA:AA,$A:$A,EOMONTH($A6637,-1),$B:$B,$B6637)</f>
        <v>512</v>
      </c>
      <c r="I6637" s="63">
        <f>ROUND(SUMIFS(AC:AC,$A:$A,EOMONTH($A6637,-1),$B:$B,$B6637),2)</f>
        <v>132.61000000000001</v>
      </c>
      <c r="J6637" s="11">
        <f>SUMIFS(AB:AB,$A:$A,EOMONTH($A6637,-1),$B:$B,$B6637)</f>
        <v>19700.28</v>
      </c>
      <c r="K6637" s="13">
        <v>0</v>
      </c>
      <c r="L6637" s="25">
        <v>0</v>
      </c>
      <c r="M6637" s="15">
        <v>0</v>
      </c>
      <c r="N6637" s="14">
        <v>0</v>
      </c>
      <c r="O6637" s="16">
        <v>4</v>
      </c>
      <c r="P6637" s="16">
        <v>280.48</v>
      </c>
      <c r="Q6637" s="16">
        <v>0</v>
      </c>
      <c r="R6637" s="16">
        <f>Q6637*16.876/100</f>
        <v>0</v>
      </c>
      <c r="S6637" s="17">
        <f t="shared" si="721"/>
        <v>0</v>
      </c>
      <c r="T6637" s="16">
        <v>0</v>
      </c>
      <c r="U6637" s="18">
        <f t="shared" si="722"/>
        <v>203.77600000000001</v>
      </c>
      <c r="V6637" s="18">
        <f t="shared" si="723"/>
        <v>0</v>
      </c>
      <c r="W6637" s="18">
        <f t="shared" si="724"/>
        <v>0</v>
      </c>
      <c r="X6637" s="27"/>
      <c r="Y6637" s="19">
        <f t="shared" si="725"/>
        <v>0</v>
      </c>
      <c r="Z6637" s="18">
        <f t="shared" si="726"/>
        <v>1.5920000000000001</v>
      </c>
      <c r="AA6637" s="12">
        <v>508</v>
      </c>
      <c r="AB6637" s="12">
        <v>19545.93</v>
      </c>
      <c r="AC6637" s="28">
        <f>+I6637+Y6637-Z6637</f>
        <v>131.018</v>
      </c>
      <c r="AD6637" s="20">
        <f t="shared" si="727"/>
        <v>0</v>
      </c>
      <c r="AE6637">
        <v>0</v>
      </c>
    </row>
    <row r="6638" spans="1:31" x14ac:dyDescent="0.25">
      <c r="A6638" s="9">
        <v>45322</v>
      </c>
      <c r="B6638" s="10" t="s">
        <v>375</v>
      </c>
      <c r="C6638" s="10" t="s">
        <v>278</v>
      </c>
      <c r="D6638" s="10" t="s">
        <v>40</v>
      </c>
      <c r="E6638" s="10" t="s">
        <v>30</v>
      </c>
      <c r="F6638" s="10">
        <v>365</v>
      </c>
      <c r="G6638" s="10">
        <v>398</v>
      </c>
      <c r="H6638" s="11">
        <f>SUMIFS(AA:AA,$A:$A,EOMONTH($A6638,-1),$B:$B,$B6638)</f>
        <v>189</v>
      </c>
      <c r="I6638" s="63">
        <f>ROUND(SUMIFS(AC:AC,$A:$A,EOMONTH($A6638,-1),$B:$B,$B6638),2)</f>
        <v>-22.74</v>
      </c>
      <c r="J6638" s="11">
        <f>SUMIFS(AB:AB,$A:$A,EOMONTH($A6638,-1),$B:$B,$B6638)</f>
        <v>7239.76</v>
      </c>
      <c r="K6638" s="13">
        <v>0</v>
      </c>
      <c r="L6638" s="25">
        <v>0</v>
      </c>
      <c r="M6638" s="15">
        <v>0</v>
      </c>
      <c r="N6638" s="14">
        <v>0</v>
      </c>
      <c r="O6638" s="16">
        <v>104</v>
      </c>
      <c r="P6638" s="16">
        <v>7743.68</v>
      </c>
      <c r="Q6638" s="16">
        <v>0</v>
      </c>
      <c r="R6638" s="16">
        <f>Q6638*16.876/100</f>
        <v>0</v>
      </c>
      <c r="S6638" s="17">
        <f t="shared" si="721"/>
        <v>0</v>
      </c>
      <c r="T6638" s="16">
        <v>0</v>
      </c>
      <c r="U6638" s="18">
        <f t="shared" si="722"/>
        <v>75.221999999999994</v>
      </c>
      <c r="V6638" s="18">
        <f t="shared" si="723"/>
        <v>0</v>
      </c>
      <c r="W6638" s="18">
        <f t="shared" si="724"/>
        <v>0</v>
      </c>
      <c r="X6638" s="27"/>
      <c r="Y6638" s="19">
        <f t="shared" si="725"/>
        <v>0</v>
      </c>
      <c r="Z6638" s="18">
        <f t="shared" si="726"/>
        <v>41.392000000000003</v>
      </c>
      <c r="AA6638" s="12">
        <v>85</v>
      </c>
      <c r="AB6638" s="12">
        <v>3287.81</v>
      </c>
      <c r="AC6638" s="28">
        <f>+I6638+Y6638-Z6638</f>
        <v>-64.132000000000005</v>
      </c>
      <c r="AD6638" s="20">
        <f t="shared" si="727"/>
        <v>70</v>
      </c>
      <c r="AE6638">
        <v>70</v>
      </c>
    </row>
    <row r="6639" spans="1:31" x14ac:dyDescent="0.25">
      <c r="A6639" s="9">
        <v>45322</v>
      </c>
      <c r="B6639" s="10" t="s">
        <v>376</v>
      </c>
      <c r="C6639" s="10" t="s">
        <v>278</v>
      </c>
      <c r="D6639" s="10" t="s">
        <v>40</v>
      </c>
      <c r="E6639" s="10" t="s">
        <v>30</v>
      </c>
      <c r="F6639" s="10">
        <v>365</v>
      </c>
      <c r="G6639" s="10">
        <v>398</v>
      </c>
      <c r="H6639" s="11">
        <f>SUMIFS(AA:AA,$A:$A,EOMONTH($A6639,-1),$B:$B,$B6639)</f>
        <v>917</v>
      </c>
      <c r="I6639" s="63">
        <f>ROUND(SUMIFS(AC:AC,$A:$A,EOMONTH($A6639,-1),$B:$B,$B6639),2)</f>
        <v>313.70999999999998</v>
      </c>
      <c r="J6639" s="11">
        <f>SUMIFS(AB:AB,$A:$A,EOMONTH($A6639,-1),$B:$B,$B6639)</f>
        <v>36856.94</v>
      </c>
      <c r="K6639" s="13">
        <v>0</v>
      </c>
      <c r="L6639" s="25">
        <v>0</v>
      </c>
      <c r="M6639" s="15">
        <v>0</v>
      </c>
      <c r="N6639" s="14">
        <v>0</v>
      </c>
      <c r="O6639" s="16">
        <v>279</v>
      </c>
      <c r="P6639" s="16">
        <v>19547.28</v>
      </c>
      <c r="Q6639" s="16">
        <v>0</v>
      </c>
      <c r="R6639" s="16">
        <f>Q6639*16.876/100</f>
        <v>0</v>
      </c>
      <c r="S6639" s="17">
        <f t="shared" si="721"/>
        <v>0</v>
      </c>
      <c r="T6639" s="16">
        <v>0</v>
      </c>
      <c r="U6639" s="18">
        <f t="shared" si="722"/>
        <v>364.96600000000001</v>
      </c>
      <c r="V6639" s="18">
        <f t="shared" si="723"/>
        <v>0</v>
      </c>
      <c r="W6639" s="18">
        <f t="shared" si="724"/>
        <v>0</v>
      </c>
      <c r="X6639" s="27"/>
      <c r="Y6639" s="19">
        <f t="shared" si="725"/>
        <v>0</v>
      </c>
      <c r="Z6639" s="18">
        <f t="shared" si="726"/>
        <v>111.042</v>
      </c>
      <c r="AA6639" s="12">
        <v>638</v>
      </c>
      <c r="AB6639" s="12">
        <v>25643.09</v>
      </c>
      <c r="AC6639" s="28">
        <f>+I6639+Y6639-Z6639</f>
        <v>202.66799999999998</v>
      </c>
      <c r="AD6639" s="20">
        <f t="shared" si="727"/>
        <v>0</v>
      </c>
      <c r="AE6639">
        <v>0</v>
      </c>
    </row>
    <row r="6640" spans="1:31" x14ac:dyDescent="0.25">
      <c r="A6640" s="9">
        <v>45322</v>
      </c>
      <c r="B6640" s="10" t="s">
        <v>377</v>
      </c>
      <c r="C6640" s="10" t="s">
        <v>278</v>
      </c>
      <c r="D6640" s="10" t="s">
        <v>40</v>
      </c>
      <c r="E6640" s="10" t="s">
        <v>30</v>
      </c>
      <c r="F6640" s="10">
        <v>365</v>
      </c>
      <c r="G6640" s="10">
        <v>398</v>
      </c>
      <c r="H6640" s="11">
        <f>SUMIFS(AA:AA,$A:$A,EOMONTH($A6640,-1),$B:$B,$B6640)</f>
        <v>575</v>
      </c>
      <c r="I6640" s="63">
        <f>ROUND(SUMIFS(AC:AC,$A:$A,EOMONTH($A6640,-1),$B:$B,$B6640),2)</f>
        <v>284.79000000000002</v>
      </c>
      <c r="J6640" s="11">
        <f>SUMIFS(AB:AB,$A:$A,EOMONTH($A6640,-1),$B:$B,$B6640)</f>
        <v>22073.38</v>
      </c>
      <c r="K6640" s="13">
        <v>0</v>
      </c>
      <c r="L6640" s="25">
        <v>0</v>
      </c>
      <c r="M6640" s="15">
        <v>0</v>
      </c>
      <c r="N6640" s="14">
        <v>0</v>
      </c>
      <c r="O6640" s="16">
        <v>80</v>
      </c>
      <c r="P6640" s="16">
        <v>5460.8</v>
      </c>
      <c r="Q6640" s="16">
        <v>0</v>
      </c>
      <c r="R6640" s="16">
        <f>Q6640*16.876/100</f>
        <v>0</v>
      </c>
      <c r="S6640" s="17">
        <f t="shared" si="721"/>
        <v>0</v>
      </c>
      <c r="T6640" s="16">
        <v>0</v>
      </c>
      <c r="U6640" s="18">
        <f t="shared" si="722"/>
        <v>228.85</v>
      </c>
      <c r="V6640" s="18">
        <f t="shared" si="723"/>
        <v>0</v>
      </c>
      <c r="W6640" s="18">
        <f t="shared" si="724"/>
        <v>0</v>
      </c>
      <c r="X6640" s="27"/>
      <c r="Y6640" s="19">
        <f t="shared" si="725"/>
        <v>0</v>
      </c>
      <c r="Z6640" s="18">
        <f t="shared" si="726"/>
        <v>31.84</v>
      </c>
      <c r="AA6640" s="12">
        <v>495</v>
      </c>
      <c r="AB6640" s="12">
        <v>19002.3</v>
      </c>
      <c r="AC6640" s="28">
        <f>+I6640+Y6640-Z6640</f>
        <v>252.95000000000002</v>
      </c>
      <c r="AD6640" s="20">
        <f t="shared" si="727"/>
        <v>0</v>
      </c>
      <c r="AE6640">
        <v>0</v>
      </c>
    </row>
    <row r="6641" spans="1:31" x14ac:dyDescent="0.25">
      <c r="A6641" s="9">
        <v>45322</v>
      </c>
      <c r="B6641" s="10" t="s">
        <v>378</v>
      </c>
      <c r="C6641" s="10" t="s">
        <v>282</v>
      </c>
      <c r="D6641" s="10" t="s">
        <v>29</v>
      </c>
      <c r="E6641" s="10" t="s">
        <v>30</v>
      </c>
      <c r="F6641" s="10"/>
      <c r="G6641" s="10">
        <v>0</v>
      </c>
      <c r="H6641" s="11">
        <f>SUMIFS(AA:AA,$A:$A,EOMONTH($A6641,-1),$B:$B,$B6641)</f>
        <v>1</v>
      </c>
      <c r="I6641" s="63">
        <f>ROUND(SUMIFS(AC:AC,$A:$A,EOMONTH($A6641,-1),$B:$B,$B6641),2)</f>
        <v>0.05</v>
      </c>
      <c r="J6641" s="11">
        <f>SUMIFS(AB:AB,$A:$A,EOMONTH($A6641,-1),$B:$B,$B6641)</f>
        <v>111.02</v>
      </c>
      <c r="K6641" s="13">
        <v>0</v>
      </c>
      <c r="L6641" s="25">
        <v>0</v>
      </c>
      <c r="M6641" s="15">
        <v>0</v>
      </c>
      <c r="N6641" s="14">
        <v>0</v>
      </c>
      <c r="O6641" s="16">
        <v>0</v>
      </c>
      <c r="P6641" s="16">
        <v>0</v>
      </c>
      <c r="Q6641" s="16">
        <v>0</v>
      </c>
      <c r="R6641" s="16">
        <f>Q6641*16.876/100</f>
        <v>0</v>
      </c>
      <c r="S6641" s="17">
        <f t="shared" si="721"/>
        <v>0</v>
      </c>
      <c r="T6641" s="16">
        <v>0</v>
      </c>
      <c r="U6641" s="18">
        <f t="shared" si="722"/>
        <v>0</v>
      </c>
      <c r="V6641" s="18">
        <f t="shared" si="723"/>
        <v>0</v>
      </c>
      <c r="W6641" s="18">
        <f t="shared" si="724"/>
        <v>0</v>
      </c>
      <c r="X6641" s="27"/>
      <c r="Y6641" s="19">
        <f t="shared" si="725"/>
        <v>0</v>
      </c>
      <c r="Z6641" s="18">
        <f t="shared" si="726"/>
        <v>0</v>
      </c>
      <c r="AA6641" s="12">
        <v>1</v>
      </c>
      <c r="AB6641" s="12">
        <v>111.02</v>
      </c>
      <c r="AC6641" s="28">
        <f>+I6641+Y6641-Z6641</f>
        <v>0.05</v>
      </c>
      <c r="AD6641" s="20">
        <f t="shared" si="727"/>
        <v>0</v>
      </c>
      <c r="AE6641">
        <v>0</v>
      </c>
    </row>
    <row r="6642" spans="1:31" x14ac:dyDescent="0.25">
      <c r="A6642" s="9">
        <v>45322</v>
      </c>
      <c r="B6642" s="10" t="s">
        <v>379</v>
      </c>
      <c r="C6642" s="10" t="s">
        <v>282</v>
      </c>
      <c r="D6642" s="10" t="s">
        <v>40</v>
      </c>
      <c r="E6642" s="10" t="s">
        <v>30</v>
      </c>
      <c r="F6642" s="10">
        <v>590</v>
      </c>
      <c r="G6642" s="10">
        <v>643</v>
      </c>
      <c r="H6642" s="11">
        <f>SUMIFS(AA:AA,$A:$A,EOMONTH($A6642,-1),$B:$B,$B6642)</f>
        <v>230</v>
      </c>
      <c r="I6642" s="63">
        <f>ROUND(SUMIFS(AC:AC,$A:$A,EOMONTH($A6642,-1),$B:$B,$B6642),2)</f>
        <v>203.32</v>
      </c>
      <c r="J6642" s="11">
        <f>SUMIFS(AB:AB,$A:$A,EOMONTH($A6642,-1),$B:$B,$B6642)</f>
        <v>15251.6</v>
      </c>
      <c r="K6642" s="13">
        <v>0</v>
      </c>
      <c r="L6642" s="25">
        <v>0</v>
      </c>
      <c r="M6642" s="15">
        <v>0</v>
      </c>
      <c r="N6642" s="14">
        <v>0</v>
      </c>
      <c r="O6642" s="16">
        <v>49</v>
      </c>
      <c r="P6642" s="16">
        <v>5612.8</v>
      </c>
      <c r="Q6642" s="16">
        <v>0</v>
      </c>
      <c r="R6642" s="16">
        <f>Q6642*16.876/100</f>
        <v>0</v>
      </c>
      <c r="S6642" s="17">
        <f t="shared" si="721"/>
        <v>0</v>
      </c>
      <c r="T6642" s="16">
        <v>0</v>
      </c>
      <c r="U6642" s="18">
        <f t="shared" si="722"/>
        <v>147.88999999999999</v>
      </c>
      <c r="V6642" s="18">
        <f t="shared" si="723"/>
        <v>0</v>
      </c>
      <c r="W6642" s="18">
        <f t="shared" si="724"/>
        <v>0</v>
      </c>
      <c r="X6642" s="27"/>
      <c r="Y6642" s="19">
        <f t="shared" si="725"/>
        <v>0</v>
      </c>
      <c r="Z6642" s="18">
        <f t="shared" si="726"/>
        <v>31.507000000000001</v>
      </c>
      <c r="AA6642" s="12">
        <v>181</v>
      </c>
      <c r="AB6642" s="12">
        <v>11762.8</v>
      </c>
      <c r="AC6642" s="28">
        <f>+I6642+Y6642-Z6642</f>
        <v>171.81299999999999</v>
      </c>
      <c r="AD6642" s="20">
        <f t="shared" si="727"/>
        <v>0</v>
      </c>
      <c r="AE6642">
        <v>0</v>
      </c>
    </row>
    <row r="6643" spans="1:31" x14ac:dyDescent="0.25">
      <c r="A6643" s="9">
        <v>45322</v>
      </c>
      <c r="B6643" s="10" t="s">
        <v>380</v>
      </c>
      <c r="C6643" s="10" t="s">
        <v>282</v>
      </c>
      <c r="D6643" s="10" t="s">
        <v>40</v>
      </c>
      <c r="E6643" s="10" t="s">
        <v>30</v>
      </c>
      <c r="F6643" s="10">
        <v>590</v>
      </c>
      <c r="G6643" s="10">
        <v>643</v>
      </c>
      <c r="H6643" s="11">
        <f>SUMIFS(AA:AA,$A:$A,EOMONTH($A6643,-1),$B:$B,$B6643)</f>
        <v>136</v>
      </c>
      <c r="I6643" s="63">
        <f>ROUND(SUMIFS(AC:AC,$A:$A,EOMONTH($A6643,-1),$B:$B,$B6643),2)</f>
        <v>131.78</v>
      </c>
      <c r="J6643" s="11">
        <f>SUMIFS(AB:AB,$A:$A,EOMONTH($A6643,-1),$B:$B,$B6643)</f>
        <v>9082.8799999999992</v>
      </c>
      <c r="K6643" s="13">
        <v>0</v>
      </c>
      <c r="L6643" s="25">
        <v>0</v>
      </c>
      <c r="M6643" s="15">
        <v>0</v>
      </c>
      <c r="N6643" s="14">
        <v>0</v>
      </c>
      <c r="O6643" s="16">
        <v>8</v>
      </c>
      <c r="P6643" s="16">
        <v>1068.5</v>
      </c>
      <c r="Q6643" s="16">
        <v>0</v>
      </c>
      <c r="R6643" s="16">
        <f>Q6643*16.876/100</f>
        <v>0</v>
      </c>
      <c r="S6643" s="17">
        <f t="shared" si="721"/>
        <v>0</v>
      </c>
      <c r="T6643" s="16">
        <v>0</v>
      </c>
      <c r="U6643" s="18">
        <f t="shared" si="722"/>
        <v>87.447999999999993</v>
      </c>
      <c r="V6643" s="18">
        <f t="shared" si="723"/>
        <v>0</v>
      </c>
      <c r="W6643" s="18">
        <f t="shared" si="724"/>
        <v>0</v>
      </c>
      <c r="X6643" s="27"/>
      <c r="Y6643" s="19">
        <f t="shared" si="725"/>
        <v>0</v>
      </c>
      <c r="Z6643" s="18">
        <f t="shared" si="726"/>
        <v>5.1440000000000001</v>
      </c>
      <c r="AA6643" s="12">
        <v>128</v>
      </c>
      <c r="AB6643" s="12">
        <v>8513.44</v>
      </c>
      <c r="AC6643" s="28">
        <f>+I6643+Y6643-Z6643</f>
        <v>126.636</v>
      </c>
      <c r="AD6643" s="20">
        <f t="shared" si="727"/>
        <v>0</v>
      </c>
      <c r="AE6643">
        <v>0</v>
      </c>
    </row>
    <row r="6644" spans="1:31" x14ac:dyDescent="0.25">
      <c r="A6644" s="9">
        <v>45322</v>
      </c>
      <c r="B6644" s="10" t="s">
        <v>381</v>
      </c>
      <c r="C6644" s="10" t="s">
        <v>282</v>
      </c>
      <c r="D6644" s="10" t="s">
        <v>40</v>
      </c>
      <c r="E6644" s="10" t="s">
        <v>30</v>
      </c>
      <c r="F6644" s="10">
        <v>590</v>
      </c>
      <c r="G6644" s="10">
        <v>643</v>
      </c>
      <c r="H6644" s="11">
        <f>SUMIFS(AA:AA,$A:$A,EOMONTH($A6644,-1),$B:$B,$B6644)</f>
        <v>225</v>
      </c>
      <c r="I6644" s="63">
        <f>ROUND(SUMIFS(AC:AC,$A:$A,EOMONTH($A6644,-1),$B:$B,$B6644),2)</f>
        <v>262.3</v>
      </c>
      <c r="J6644" s="11">
        <f>SUMIFS(AB:AB,$A:$A,EOMONTH($A6644,-1),$B:$B,$B6644)</f>
        <v>15452.95</v>
      </c>
      <c r="K6644" s="13">
        <v>0</v>
      </c>
      <c r="L6644" s="25">
        <v>0</v>
      </c>
      <c r="M6644" s="15">
        <v>0</v>
      </c>
      <c r="N6644" s="14">
        <v>0</v>
      </c>
      <c r="O6644" s="16">
        <v>0</v>
      </c>
      <c r="P6644" s="16">
        <v>0</v>
      </c>
      <c r="Q6644" s="16">
        <v>0</v>
      </c>
      <c r="R6644" s="16">
        <f>Q6644*16.876/100</f>
        <v>0</v>
      </c>
      <c r="S6644" s="17">
        <f t="shared" si="721"/>
        <v>0</v>
      </c>
      <c r="T6644" s="16">
        <v>0</v>
      </c>
      <c r="U6644" s="18">
        <f t="shared" si="722"/>
        <v>144.67500000000001</v>
      </c>
      <c r="V6644" s="18">
        <f t="shared" si="723"/>
        <v>0</v>
      </c>
      <c r="W6644" s="18">
        <f t="shared" si="724"/>
        <v>0</v>
      </c>
      <c r="X6644" s="27"/>
      <c r="Y6644" s="19">
        <f t="shared" si="725"/>
        <v>0</v>
      </c>
      <c r="Z6644" s="18">
        <f t="shared" si="726"/>
        <v>0</v>
      </c>
      <c r="AA6644" s="12">
        <v>225</v>
      </c>
      <c r="AB6644" s="12">
        <v>15452.95</v>
      </c>
      <c r="AC6644" s="28">
        <f>+I6644+Y6644-Z6644</f>
        <v>262.3</v>
      </c>
      <c r="AD6644" s="20">
        <f t="shared" si="727"/>
        <v>0</v>
      </c>
      <c r="AE6644">
        <v>0</v>
      </c>
    </row>
    <row r="6645" spans="1:31" x14ac:dyDescent="0.25">
      <c r="A6645" s="9">
        <v>45322</v>
      </c>
      <c r="B6645" s="10" t="s">
        <v>382</v>
      </c>
      <c r="C6645" s="10" t="s">
        <v>282</v>
      </c>
      <c r="D6645" s="10" t="s">
        <v>40</v>
      </c>
      <c r="E6645" s="10" t="s">
        <v>30</v>
      </c>
      <c r="F6645" s="10">
        <v>590</v>
      </c>
      <c r="G6645" s="10">
        <v>643</v>
      </c>
      <c r="H6645" s="11">
        <f>SUMIFS(AA:AA,$A:$A,EOMONTH($A6645,-1),$B:$B,$B6645)</f>
        <v>250</v>
      </c>
      <c r="I6645" s="63">
        <f>ROUND(SUMIFS(AC:AC,$A:$A,EOMONTH($A6645,-1),$B:$B,$B6645),2)</f>
        <v>212.93</v>
      </c>
      <c r="J6645" s="11">
        <f>SUMIFS(AB:AB,$A:$A,EOMONTH($A6645,-1),$B:$B,$B6645)</f>
        <v>14991.45</v>
      </c>
      <c r="K6645" s="13">
        <v>0</v>
      </c>
      <c r="L6645" s="25">
        <v>0</v>
      </c>
      <c r="M6645" s="15">
        <v>0</v>
      </c>
      <c r="N6645" s="14">
        <v>0</v>
      </c>
      <c r="O6645" s="16">
        <v>40</v>
      </c>
      <c r="P6645" s="16">
        <v>4289.84</v>
      </c>
      <c r="Q6645" s="16">
        <v>0</v>
      </c>
      <c r="R6645" s="16">
        <f>Q6645*16.876/100</f>
        <v>0</v>
      </c>
      <c r="S6645" s="17">
        <f t="shared" si="721"/>
        <v>0</v>
      </c>
      <c r="T6645" s="16">
        <v>0</v>
      </c>
      <c r="U6645" s="18">
        <f t="shared" si="722"/>
        <v>160.75</v>
      </c>
      <c r="V6645" s="18">
        <f t="shared" si="723"/>
        <v>0</v>
      </c>
      <c r="W6645" s="18">
        <f t="shared" si="724"/>
        <v>0</v>
      </c>
      <c r="X6645" s="27"/>
      <c r="Y6645" s="19">
        <f t="shared" si="725"/>
        <v>0</v>
      </c>
      <c r="Z6645" s="18">
        <f t="shared" si="726"/>
        <v>25.72</v>
      </c>
      <c r="AA6645" s="12">
        <v>210</v>
      </c>
      <c r="AB6645" s="12">
        <v>12155.05</v>
      </c>
      <c r="AC6645" s="28">
        <f>+I6645+Y6645-Z6645</f>
        <v>187.21</v>
      </c>
      <c r="AD6645" s="20">
        <f t="shared" si="727"/>
        <v>0</v>
      </c>
      <c r="AE6645">
        <v>0</v>
      </c>
    </row>
    <row r="6646" spans="1:31" x14ac:dyDescent="0.25">
      <c r="A6646" s="9">
        <v>45322</v>
      </c>
      <c r="B6646" s="10" t="s">
        <v>383</v>
      </c>
      <c r="C6646" s="10" t="s">
        <v>282</v>
      </c>
      <c r="D6646" s="10" t="s">
        <v>40</v>
      </c>
      <c r="E6646" s="10" t="s">
        <v>30</v>
      </c>
      <c r="F6646" s="10">
        <v>590</v>
      </c>
      <c r="G6646" s="10">
        <v>643</v>
      </c>
      <c r="H6646" s="11">
        <f>SUMIFS(AA:AA,$A:$A,EOMONTH($A6646,-1),$B:$B,$B6646)</f>
        <v>-4</v>
      </c>
      <c r="I6646" s="63">
        <f>ROUND(SUMIFS(AC:AC,$A:$A,EOMONTH($A6646,-1),$B:$B,$B6646),2)</f>
        <v>10.53</v>
      </c>
      <c r="J6646" s="11">
        <f>SUMIFS(AB:AB,$A:$A,EOMONTH($A6646,-1),$B:$B,$B6646)</f>
        <v>-485.04</v>
      </c>
      <c r="K6646" s="13">
        <v>0</v>
      </c>
      <c r="L6646" s="25">
        <v>0</v>
      </c>
      <c r="M6646" s="15">
        <v>0</v>
      </c>
      <c r="N6646" s="14">
        <v>0</v>
      </c>
      <c r="O6646" s="16">
        <v>0</v>
      </c>
      <c r="P6646" s="16">
        <v>0</v>
      </c>
      <c r="Q6646" s="16">
        <v>0</v>
      </c>
      <c r="R6646" s="16">
        <f>Q6646*16.876/100</f>
        <v>0</v>
      </c>
      <c r="S6646" s="17">
        <f t="shared" si="721"/>
        <v>0</v>
      </c>
      <c r="T6646" s="16">
        <v>0</v>
      </c>
      <c r="U6646" s="18">
        <f t="shared" si="722"/>
        <v>-2.5720000000000001</v>
      </c>
      <c r="V6646" s="18">
        <f t="shared" si="723"/>
        <v>0</v>
      </c>
      <c r="W6646" s="18">
        <f t="shared" si="724"/>
        <v>0</v>
      </c>
      <c r="X6646" s="27"/>
      <c r="Y6646" s="19">
        <f t="shared" si="725"/>
        <v>0</v>
      </c>
      <c r="Z6646" s="18">
        <f t="shared" si="726"/>
        <v>0</v>
      </c>
      <c r="AA6646" s="12">
        <v>-4</v>
      </c>
      <c r="AB6646" s="12">
        <v>-485.04</v>
      </c>
      <c r="AC6646" s="28">
        <f>+I6646+Y6646-Z6646</f>
        <v>10.53</v>
      </c>
      <c r="AD6646" s="20">
        <f t="shared" si="727"/>
        <v>0</v>
      </c>
      <c r="AE6646">
        <v>0</v>
      </c>
    </row>
    <row r="6647" spans="1:31" x14ac:dyDescent="0.25">
      <c r="A6647" s="9">
        <v>45322</v>
      </c>
      <c r="B6647" s="10" t="s">
        <v>384</v>
      </c>
      <c r="C6647" s="10" t="s">
        <v>282</v>
      </c>
      <c r="D6647" s="10" t="s">
        <v>40</v>
      </c>
      <c r="E6647" s="10" t="s">
        <v>30</v>
      </c>
      <c r="F6647" s="10">
        <v>590</v>
      </c>
      <c r="G6647" s="10">
        <v>643</v>
      </c>
      <c r="H6647" s="11">
        <f>SUMIFS(AA:AA,$A:$A,EOMONTH($A6647,-1),$B:$B,$B6647)</f>
        <v>-19</v>
      </c>
      <c r="I6647" s="63">
        <f>ROUND(SUMIFS(AC:AC,$A:$A,EOMONTH($A6647,-1),$B:$B,$B6647),2)</f>
        <v>-4.22</v>
      </c>
      <c r="J6647" s="11">
        <f>SUMIFS(AB:AB,$A:$A,EOMONTH($A6647,-1),$B:$B,$B6647)</f>
        <v>-2150.34</v>
      </c>
      <c r="K6647" s="13">
        <v>0</v>
      </c>
      <c r="L6647" s="25">
        <v>0</v>
      </c>
      <c r="M6647" s="15">
        <v>0</v>
      </c>
      <c r="N6647" s="14">
        <v>0</v>
      </c>
      <c r="O6647" s="16">
        <v>-1</v>
      </c>
      <c r="P6647" s="16">
        <v>-103.5</v>
      </c>
      <c r="Q6647" s="16">
        <v>0</v>
      </c>
      <c r="R6647" s="16">
        <f>Q6647*16.876/100</f>
        <v>0</v>
      </c>
      <c r="S6647" s="17">
        <f t="shared" si="721"/>
        <v>0</v>
      </c>
      <c r="T6647" s="16">
        <v>0</v>
      </c>
      <c r="U6647" s="18">
        <f t="shared" si="722"/>
        <v>-12.217000000000001</v>
      </c>
      <c r="V6647" s="18">
        <f t="shared" si="723"/>
        <v>0</v>
      </c>
      <c r="W6647" s="18">
        <f t="shared" si="724"/>
        <v>0</v>
      </c>
      <c r="X6647" s="27"/>
      <c r="Y6647" s="19">
        <f t="shared" si="725"/>
        <v>0</v>
      </c>
      <c r="Z6647" s="18">
        <f t="shared" si="726"/>
        <v>-0.64300000000000002</v>
      </c>
      <c r="AA6647" s="12">
        <v>-18</v>
      </c>
      <c r="AB6647" s="12">
        <v>-2029.08</v>
      </c>
      <c r="AC6647" s="28">
        <f>+I6647+Y6647-Z6647</f>
        <v>-3.577</v>
      </c>
      <c r="AD6647" s="20">
        <f t="shared" si="727"/>
        <v>10</v>
      </c>
      <c r="AE6647">
        <v>10</v>
      </c>
    </row>
    <row r="6648" spans="1:31" x14ac:dyDescent="0.25">
      <c r="A6648" s="9">
        <v>45322</v>
      </c>
      <c r="B6648" s="10" t="s">
        <v>385</v>
      </c>
      <c r="C6648" s="10" t="s">
        <v>278</v>
      </c>
      <c r="D6648" s="10" t="s">
        <v>40</v>
      </c>
      <c r="E6648" s="10" t="s">
        <v>30</v>
      </c>
      <c r="F6648" s="10">
        <v>500</v>
      </c>
      <c r="G6648" s="10">
        <v>545</v>
      </c>
      <c r="H6648" s="11">
        <f>SUMIFS(AA:AA,$A:$A,EOMONTH($A6648,-1),$B:$B,$B6648)</f>
        <v>220</v>
      </c>
      <c r="I6648" s="63">
        <f>ROUND(SUMIFS(AC:AC,$A:$A,EOMONTH($A6648,-1),$B:$B,$B6648),2)</f>
        <v>105.5</v>
      </c>
      <c r="J6648" s="11">
        <f>SUMIFS(AB:AB,$A:$A,EOMONTH($A6648,-1),$B:$B,$B6648)</f>
        <v>9937.4</v>
      </c>
      <c r="K6648" s="13">
        <v>0</v>
      </c>
      <c r="L6648" s="25">
        <v>0</v>
      </c>
      <c r="M6648" s="15">
        <v>367</v>
      </c>
      <c r="N6648" s="14">
        <v>22014.12</v>
      </c>
      <c r="O6648" s="16">
        <v>59</v>
      </c>
      <c r="P6648" s="16">
        <v>5354.25</v>
      </c>
      <c r="Q6648" s="16">
        <v>0</v>
      </c>
      <c r="R6648" s="16">
        <f>Q6648*16.876/100</f>
        <v>0</v>
      </c>
      <c r="S6648" s="17">
        <f t="shared" si="721"/>
        <v>0</v>
      </c>
      <c r="T6648" s="16">
        <v>0</v>
      </c>
      <c r="U6648" s="18">
        <f t="shared" si="722"/>
        <v>119.9</v>
      </c>
      <c r="V6648" s="18">
        <f t="shared" si="723"/>
        <v>183.5</v>
      </c>
      <c r="W6648" s="18">
        <f t="shared" si="724"/>
        <v>30.807815000000002</v>
      </c>
      <c r="X6648" s="27"/>
      <c r="Y6648" s="19">
        <f t="shared" si="725"/>
        <v>214.30781500000001</v>
      </c>
      <c r="Z6648" s="18">
        <f t="shared" si="726"/>
        <v>32.155000000000001</v>
      </c>
      <c r="AA6648" s="12">
        <v>528</v>
      </c>
      <c r="AB6648" s="12">
        <v>29296.81</v>
      </c>
      <c r="AC6648" s="28">
        <f>+I6648+Y6648-Z6648</f>
        <v>287.65281500000003</v>
      </c>
      <c r="AD6648" s="20">
        <f t="shared" si="727"/>
        <v>0</v>
      </c>
      <c r="AE6648">
        <v>0</v>
      </c>
    </row>
    <row r="6649" spans="1:31" x14ac:dyDescent="0.25">
      <c r="A6649" s="9">
        <v>45322</v>
      </c>
      <c r="B6649" s="10" t="s">
        <v>386</v>
      </c>
      <c r="C6649" s="10" t="s">
        <v>278</v>
      </c>
      <c r="D6649" s="10" t="s">
        <v>40</v>
      </c>
      <c r="E6649" s="10" t="s">
        <v>30</v>
      </c>
      <c r="F6649" s="10">
        <v>500</v>
      </c>
      <c r="G6649" s="10">
        <v>545</v>
      </c>
      <c r="H6649" s="11">
        <f>SUMIFS(AA:AA,$A:$A,EOMONTH($A6649,-1),$B:$B,$B6649)</f>
        <v>490</v>
      </c>
      <c r="I6649" s="63">
        <f>ROUND(SUMIFS(AC:AC,$A:$A,EOMONTH($A6649,-1),$B:$B,$B6649),2)</f>
        <v>492.71</v>
      </c>
      <c r="J6649" s="11">
        <f>SUMIFS(AB:AB,$A:$A,EOMONTH($A6649,-1),$B:$B,$B6649)</f>
        <v>24847.7</v>
      </c>
      <c r="K6649" s="13">
        <v>0</v>
      </c>
      <c r="L6649" s="25">
        <v>0</v>
      </c>
      <c r="M6649" s="15">
        <v>525</v>
      </c>
      <c r="N6649" s="14">
        <v>25543.49</v>
      </c>
      <c r="O6649" s="16">
        <v>454</v>
      </c>
      <c r="P6649" s="16">
        <v>38834.699999999997</v>
      </c>
      <c r="Q6649" s="16">
        <v>0</v>
      </c>
      <c r="R6649" s="16">
        <f>Q6649*16.876/100</f>
        <v>0</v>
      </c>
      <c r="S6649" s="17">
        <f t="shared" si="721"/>
        <v>0</v>
      </c>
      <c r="T6649" s="16">
        <v>0</v>
      </c>
      <c r="U6649" s="18">
        <f t="shared" si="722"/>
        <v>267.05</v>
      </c>
      <c r="V6649" s="18">
        <f t="shared" si="723"/>
        <v>262.5</v>
      </c>
      <c r="W6649" s="18">
        <f t="shared" si="724"/>
        <v>44.071125000000002</v>
      </c>
      <c r="X6649" s="27"/>
      <c r="Y6649" s="19">
        <f t="shared" si="725"/>
        <v>306.57112499999999</v>
      </c>
      <c r="Z6649" s="18">
        <f t="shared" si="726"/>
        <v>247.43</v>
      </c>
      <c r="AA6649" s="12">
        <v>561</v>
      </c>
      <c r="AB6649" s="12">
        <v>28290.32</v>
      </c>
      <c r="AC6649" s="28">
        <f>+I6649+Y6649-Z6649</f>
        <v>551.85112499999991</v>
      </c>
      <c r="AD6649" s="20">
        <f t="shared" si="727"/>
        <v>0</v>
      </c>
      <c r="AE6649">
        <v>0</v>
      </c>
    </row>
    <row r="6650" spans="1:31" x14ac:dyDescent="0.25">
      <c r="A6650" s="9">
        <v>45322</v>
      </c>
      <c r="B6650" s="10" t="s">
        <v>387</v>
      </c>
      <c r="C6650" s="10" t="s">
        <v>278</v>
      </c>
      <c r="D6650" s="10" t="s">
        <v>40</v>
      </c>
      <c r="E6650" s="10" t="s">
        <v>30</v>
      </c>
      <c r="F6650" s="10">
        <v>500</v>
      </c>
      <c r="G6650" s="10">
        <v>545</v>
      </c>
      <c r="H6650" s="11">
        <f>SUMIFS(AA:AA,$A:$A,EOMONTH($A6650,-1),$B:$B,$B6650)</f>
        <v>64</v>
      </c>
      <c r="I6650" s="63">
        <f>ROUND(SUMIFS(AC:AC,$A:$A,EOMONTH($A6650,-1),$B:$B,$B6650),2)</f>
        <v>53.03</v>
      </c>
      <c r="J6650" s="11">
        <f>SUMIFS(AB:AB,$A:$A,EOMONTH($A6650,-1),$B:$B,$B6650)</f>
        <v>3573.14</v>
      </c>
      <c r="K6650" s="13">
        <v>0</v>
      </c>
      <c r="L6650" s="25">
        <v>0</v>
      </c>
      <c r="M6650" s="15">
        <v>403</v>
      </c>
      <c r="N6650" s="14">
        <v>24629.919999999998</v>
      </c>
      <c r="O6650" s="16">
        <v>30</v>
      </c>
      <c r="P6650" s="16">
        <v>2649.9</v>
      </c>
      <c r="Q6650" s="16">
        <v>0</v>
      </c>
      <c r="R6650" s="16">
        <f>Q6650*16.876/100</f>
        <v>0</v>
      </c>
      <c r="S6650" s="17">
        <f t="shared" si="721"/>
        <v>0</v>
      </c>
      <c r="T6650" s="16">
        <v>0</v>
      </c>
      <c r="U6650" s="18">
        <f t="shared" si="722"/>
        <v>34.880000000000003</v>
      </c>
      <c r="V6650" s="18">
        <f t="shared" si="723"/>
        <v>201.5</v>
      </c>
      <c r="W6650" s="18">
        <f t="shared" si="724"/>
        <v>33.829835000000003</v>
      </c>
      <c r="X6650" s="27"/>
      <c r="Y6650" s="19">
        <f t="shared" si="725"/>
        <v>235.329835</v>
      </c>
      <c r="Z6650" s="18">
        <f t="shared" si="726"/>
        <v>16.350000000000001</v>
      </c>
      <c r="AA6650" s="12">
        <v>437</v>
      </c>
      <c r="AB6650" s="12">
        <v>26656.6</v>
      </c>
      <c r="AC6650" s="28">
        <f>+I6650+Y6650-Z6650</f>
        <v>272.00983499999995</v>
      </c>
      <c r="AD6650" s="20">
        <f t="shared" si="727"/>
        <v>0</v>
      </c>
      <c r="AE6650">
        <v>0</v>
      </c>
    </row>
    <row r="6651" spans="1:31" x14ac:dyDescent="0.25">
      <c r="A6651" s="9">
        <v>45322</v>
      </c>
      <c r="B6651" s="10" t="s">
        <v>388</v>
      </c>
      <c r="C6651" s="10" t="s">
        <v>278</v>
      </c>
      <c r="D6651" s="10" t="s">
        <v>40</v>
      </c>
      <c r="E6651" s="10" t="s">
        <v>30</v>
      </c>
      <c r="F6651" s="10">
        <v>500</v>
      </c>
      <c r="G6651" s="10">
        <v>545</v>
      </c>
      <c r="H6651" s="11">
        <f>SUMIFS(AA:AA,$A:$A,EOMONTH($A6651,-1),$B:$B,$B6651)</f>
        <v>172</v>
      </c>
      <c r="I6651" s="63">
        <f>ROUND(SUMIFS(AC:AC,$A:$A,EOMONTH($A6651,-1),$B:$B,$B6651),2)</f>
        <v>43.52</v>
      </c>
      <c r="J6651" s="11">
        <f>SUMIFS(AB:AB,$A:$A,EOMONTH($A6651,-1),$B:$B,$B6651)</f>
        <v>7949.04</v>
      </c>
      <c r="K6651" s="13">
        <v>0</v>
      </c>
      <c r="L6651" s="25">
        <v>0</v>
      </c>
      <c r="M6651" s="15">
        <v>528</v>
      </c>
      <c r="N6651" s="14">
        <v>32104.54</v>
      </c>
      <c r="O6651" s="16">
        <v>124</v>
      </c>
      <c r="P6651" s="16">
        <v>10258.200000000001</v>
      </c>
      <c r="Q6651" s="16">
        <v>0</v>
      </c>
      <c r="R6651" s="16">
        <f>Q6651*16.876/100</f>
        <v>0</v>
      </c>
      <c r="S6651" s="17">
        <f t="shared" si="721"/>
        <v>0</v>
      </c>
      <c r="T6651" s="16">
        <v>0</v>
      </c>
      <c r="U6651" s="18">
        <f t="shared" si="722"/>
        <v>93.74</v>
      </c>
      <c r="V6651" s="18">
        <f t="shared" si="723"/>
        <v>264</v>
      </c>
      <c r="W6651" s="18">
        <f t="shared" si="724"/>
        <v>44.322960000000002</v>
      </c>
      <c r="X6651" s="27"/>
      <c r="Y6651" s="19">
        <f t="shared" si="725"/>
        <v>308.32296000000002</v>
      </c>
      <c r="Z6651" s="18">
        <f t="shared" si="726"/>
        <v>67.58</v>
      </c>
      <c r="AA6651" s="12">
        <v>576</v>
      </c>
      <c r="AB6651" s="12">
        <v>33439.879999999997</v>
      </c>
      <c r="AC6651" s="28">
        <f>+I6651+Y6651-Z6651</f>
        <v>284.26296000000002</v>
      </c>
      <c r="AD6651" s="20">
        <f t="shared" si="727"/>
        <v>0</v>
      </c>
      <c r="AE6651">
        <v>0</v>
      </c>
    </row>
    <row r="6652" spans="1:31" x14ac:dyDescent="0.25">
      <c r="A6652" s="9">
        <v>45322</v>
      </c>
      <c r="B6652" s="10" t="s">
        <v>389</v>
      </c>
      <c r="C6652" s="10" t="s">
        <v>278</v>
      </c>
      <c r="D6652" s="10" t="s">
        <v>40</v>
      </c>
      <c r="E6652" s="10" t="s">
        <v>30</v>
      </c>
      <c r="F6652" s="10">
        <v>500</v>
      </c>
      <c r="G6652" s="10">
        <v>545</v>
      </c>
      <c r="H6652" s="11">
        <f>SUMIFS(AA:AA,$A:$A,EOMONTH($A6652,-1),$B:$B,$B6652)</f>
        <v>139</v>
      </c>
      <c r="I6652" s="63">
        <f>ROUND(SUMIFS(AC:AC,$A:$A,EOMONTH($A6652,-1),$B:$B,$B6652),2)</f>
        <v>195.59</v>
      </c>
      <c r="J6652" s="11">
        <f>SUMIFS(AB:AB,$A:$A,EOMONTH($A6652,-1),$B:$B,$B6652)</f>
        <v>7552.15</v>
      </c>
      <c r="K6652" s="13">
        <v>0</v>
      </c>
      <c r="L6652" s="25">
        <v>0</v>
      </c>
      <c r="M6652" s="15">
        <v>590</v>
      </c>
      <c r="N6652" s="14">
        <v>35974.42</v>
      </c>
      <c r="O6652" s="16">
        <v>139</v>
      </c>
      <c r="P6652" s="16">
        <v>12234.75</v>
      </c>
      <c r="Q6652" s="16">
        <v>0</v>
      </c>
      <c r="R6652" s="16">
        <f>Q6652*16.876/100</f>
        <v>0</v>
      </c>
      <c r="S6652" s="17">
        <f t="shared" si="721"/>
        <v>0</v>
      </c>
      <c r="T6652" s="16">
        <v>0</v>
      </c>
      <c r="U6652" s="18">
        <f t="shared" si="722"/>
        <v>75.754999999999995</v>
      </c>
      <c r="V6652" s="18">
        <f t="shared" si="723"/>
        <v>295</v>
      </c>
      <c r="W6652" s="18">
        <f t="shared" si="724"/>
        <v>49.527549999999998</v>
      </c>
      <c r="X6652" s="27"/>
      <c r="Y6652" s="19">
        <f t="shared" si="725"/>
        <v>344.52755000000002</v>
      </c>
      <c r="Z6652" s="18">
        <f t="shared" si="726"/>
        <v>75.754999999999995</v>
      </c>
      <c r="AA6652" s="12">
        <v>590</v>
      </c>
      <c r="AB6652" s="12">
        <v>35216.22</v>
      </c>
      <c r="AC6652" s="28">
        <f>+I6652+Y6652-Z6652</f>
        <v>464.36255000000006</v>
      </c>
      <c r="AD6652" s="20">
        <f t="shared" si="727"/>
        <v>0</v>
      </c>
      <c r="AE6652">
        <v>0</v>
      </c>
    </row>
    <row r="6653" spans="1:31" x14ac:dyDescent="0.25">
      <c r="A6653" s="9">
        <v>45322</v>
      </c>
      <c r="B6653" s="10" t="s">
        <v>390</v>
      </c>
      <c r="C6653" s="10" t="s">
        <v>278</v>
      </c>
      <c r="D6653" s="10" t="s">
        <v>40</v>
      </c>
      <c r="E6653" s="10" t="s">
        <v>30</v>
      </c>
      <c r="F6653" s="10">
        <v>500</v>
      </c>
      <c r="G6653" s="10">
        <v>545</v>
      </c>
      <c r="H6653" s="11">
        <f>SUMIFS(AA:AA,$A:$A,EOMONTH($A6653,-1),$B:$B,$B6653)</f>
        <v>13</v>
      </c>
      <c r="I6653" s="63">
        <f>ROUND(SUMIFS(AC:AC,$A:$A,EOMONTH($A6653,-1),$B:$B,$B6653),2)</f>
        <v>89.06</v>
      </c>
      <c r="J6653" s="11">
        <f>SUMIFS(AB:AB,$A:$A,EOMONTH($A6653,-1),$B:$B,$B6653)</f>
        <v>849.12</v>
      </c>
      <c r="K6653" s="13">
        <v>0</v>
      </c>
      <c r="L6653" s="25">
        <v>0</v>
      </c>
      <c r="M6653" s="15">
        <v>430</v>
      </c>
      <c r="N6653" s="14">
        <v>26999.64</v>
      </c>
      <c r="O6653" s="16">
        <v>255</v>
      </c>
      <c r="P6653" s="16">
        <v>22814.55</v>
      </c>
      <c r="Q6653" s="16">
        <v>0</v>
      </c>
      <c r="R6653" s="16">
        <f>Q6653*16.876/100</f>
        <v>0</v>
      </c>
      <c r="S6653" s="17">
        <f t="shared" si="721"/>
        <v>0</v>
      </c>
      <c r="T6653" s="16">
        <v>0</v>
      </c>
      <c r="U6653" s="18">
        <f t="shared" si="722"/>
        <v>7.085</v>
      </c>
      <c r="V6653" s="18">
        <f t="shared" si="723"/>
        <v>215</v>
      </c>
      <c r="W6653" s="18">
        <f t="shared" si="724"/>
        <v>36.096350000000001</v>
      </c>
      <c r="X6653" s="27"/>
      <c r="Y6653" s="19">
        <f t="shared" si="725"/>
        <v>251.09635</v>
      </c>
      <c r="Z6653" s="18">
        <f t="shared" si="726"/>
        <v>138.97499999999999</v>
      </c>
      <c r="AA6653" s="12">
        <v>188</v>
      </c>
      <c r="AB6653" s="12">
        <v>11767.81</v>
      </c>
      <c r="AC6653" s="28">
        <f>+I6653+Y6653-Z6653</f>
        <v>201.18134999999998</v>
      </c>
      <c r="AD6653" s="20">
        <f t="shared" si="727"/>
        <v>0</v>
      </c>
      <c r="AE6653">
        <v>0</v>
      </c>
    </row>
    <row r="6654" spans="1:31" x14ac:dyDescent="0.25">
      <c r="A6654" s="9">
        <v>45322</v>
      </c>
      <c r="B6654" s="10" t="s">
        <v>391</v>
      </c>
      <c r="C6654" s="10" t="s">
        <v>278</v>
      </c>
      <c r="D6654" s="10" t="s">
        <v>40</v>
      </c>
      <c r="E6654" s="10" t="s">
        <v>30</v>
      </c>
      <c r="F6654" s="10">
        <v>705</v>
      </c>
      <c r="G6654" s="10">
        <v>768</v>
      </c>
      <c r="H6654" s="11">
        <f>SUMIFS(AA:AA,$A:$A,EOMONTH($A6654,-1),$B:$B,$B6654)</f>
        <v>216</v>
      </c>
      <c r="I6654" s="63">
        <f>ROUND(SUMIFS(AC:AC,$A:$A,EOMONTH($A6654,-1),$B:$B,$B6654),2)</f>
        <v>-165.93</v>
      </c>
      <c r="J6654" s="11">
        <f>SUMIFS(AB:AB,$A:$A,EOMONTH($A6654,-1),$B:$B,$B6654)</f>
        <v>16983.919999999998</v>
      </c>
      <c r="K6654" s="13">
        <v>0</v>
      </c>
      <c r="L6654" s="25">
        <v>0</v>
      </c>
      <c r="M6654" s="15">
        <v>827</v>
      </c>
      <c r="N6654" s="14">
        <v>69848.34</v>
      </c>
      <c r="O6654" s="16">
        <v>253</v>
      </c>
      <c r="P6654" s="16">
        <v>27747.07</v>
      </c>
      <c r="Q6654" s="16">
        <v>0</v>
      </c>
      <c r="R6654" s="16">
        <f>Q6654*16.876/100</f>
        <v>0</v>
      </c>
      <c r="S6654" s="17">
        <f t="shared" si="721"/>
        <v>0</v>
      </c>
      <c r="T6654" s="16">
        <v>0</v>
      </c>
      <c r="U6654" s="18">
        <f t="shared" si="722"/>
        <v>165.88800000000001</v>
      </c>
      <c r="V6654" s="18">
        <f t="shared" si="723"/>
        <v>583.03499999999997</v>
      </c>
      <c r="W6654" s="18">
        <f t="shared" si="724"/>
        <v>97.885746149999989</v>
      </c>
      <c r="X6654" s="27"/>
      <c r="Y6654" s="19">
        <f t="shared" si="725"/>
        <v>680.92074615000001</v>
      </c>
      <c r="Z6654" s="18">
        <f t="shared" si="726"/>
        <v>194.304</v>
      </c>
      <c r="AA6654" s="12">
        <v>790</v>
      </c>
      <c r="AB6654" s="12">
        <v>66316.05</v>
      </c>
      <c r="AC6654" s="28">
        <f>+I6654+Y6654-Z6654</f>
        <v>320.68674614999998</v>
      </c>
      <c r="AD6654" s="20">
        <f t="shared" si="727"/>
        <v>0</v>
      </c>
      <c r="AE6654">
        <v>0</v>
      </c>
    </row>
    <row r="6655" spans="1:31" x14ac:dyDescent="0.25">
      <c r="A6655" s="9">
        <v>45322</v>
      </c>
      <c r="B6655" s="10" t="s">
        <v>392</v>
      </c>
      <c r="C6655" s="10" t="s">
        <v>278</v>
      </c>
      <c r="D6655" s="10" t="s">
        <v>40</v>
      </c>
      <c r="E6655" s="10" t="s">
        <v>30</v>
      </c>
      <c r="F6655" s="10">
        <v>705</v>
      </c>
      <c r="G6655" s="10">
        <v>768</v>
      </c>
      <c r="H6655" s="11">
        <f>SUMIFS(AA:AA,$A:$A,EOMONTH($A6655,-1),$B:$B,$B6655)</f>
        <v>254</v>
      </c>
      <c r="I6655" s="63">
        <f>ROUND(SUMIFS(AC:AC,$A:$A,EOMONTH($A6655,-1),$B:$B,$B6655),2)</f>
        <v>-97.92</v>
      </c>
      <c r="J6655" s="11">
        <f>SUMIFS(AB:AB,$A:$A,EOMONTH($A6655,-1),$B:$B,$B6655)</f>
        <v>18979.72</v>
      </c>
      <c r="K6655" s="13">
        <v>0</v>
      </c>
      <c r="L6655" s="25">
        <v>0</v>
      </c>
      <c r="M6655" s="15">
        <v>0</v>
      </c>
      <c r="N6655" s="14">
        <v>0</v>
      </c>
      <c r="O6655" s="16">
        <v>39</v>
      </c>
      <c r="P6655" s="16">
        <v>4343.82</v>
      </c>
      <c r="Q6655" s="16">
        <v>0</v>
      </c>
      <c r="R6655" s="16">
        <f>Q6655*16.876/100</f>
        <v>0</v>
      </c>
      <c r="S6655" s="17">
        <f t="shared" si="721"/>
        <v>0</v>
      </c>
      <c r="T6655" s="16">
        <v>0</v>
      </c>
      <c r="U6655" s="18">
        <f t="shared" si="722"/>
        <v>195.072</v>
      </c>
      <c r="V6655" s="18">
        <f t="shared" si="723"/>
        <v>0</v>
      </c>
      <c r="W6655" s="18">
        <f t="shared" si="724"/>
        <v>0</v>
      </c>
      <c r="X6655" s="27"/>
      <c r="Y6655" s="19">
        <f t="shared" si="725"/>
        <v>0</v>
      </c>
      <c r="Z6655" s="18">
        <f t="shared" si="726"/>
        <v>29.952000000000002</v>
      </c>
      <c r="AA6655" s="12">
        <v>215</v>
      </c>
      <c r="AB6655" s="12">
        <v>16065.51</v>
      </c>
      <c r="AC6655" s="28">
        <f>+I6655+Y6655-Z6655</f>
        <v>-127.872</v>
      </c>
      <c r="AD6655" s="20">
        <f t="shared" si="727"/>
        <v>130</v>
      </c>
      <c r="AE6655">
        <v>130</v>
      </c>
    </row>
    <row r="6656" spans="1:31" x14ac:dyDescent="0.25">
      <c r="A6656" s="9">
        <v>45322</v>
      </c>
      <c r="B6656" s="10" t="s">
        <v>393</v>
      </c>
      <c r="C6656" s="10" t="s">
        <v>278</v>
      </c>
      <c r="D6656" s="10" t="s">
        <v>40</v>
      </c>
      <c r="E6656" s="10" t="s">
        <v>30</v>
      </c>
      <c r="F6656" s="10">
        <v>705</v>
      </c>
      <c r="G6656" s="10">
        <v>768</v>
      </c>
      <c r="H6656" s="11">
        <f>SUMIFS(AA:AA,$A:$A,EOMONTH($A6656,-1),$B:$B,$B6656)</f>
        <v>409</v>
      </c>
      <c r="I6656" s="63">
        <f>ROUND(SUMIFS(AC:AC,$A:$A,EOMONTH($A6656,-1),$B:$B,$B6656),2)</f>
        <v>109.84</v>
      </c>
      <c r="J6656" s="11">
        <f>SUMIFS(AB:AB,$A:$A,EOMONTH($A6656,-1),$B:$B,$B6656)</f>
        <v>30952.68</v>
      </c>
      <c r="K6656" s="13">
        <v>0</v>
      </c>
      <c r="L6656" s="25">
        <v>0</v>
      </c>
      <c r="M6656" s="15">
        <v>0</v>
      </c>
      <c r="N6656" s="14">
        <v>0</v>
      </c>
      <c r="O6656" s="16">
        <v>-2</v>
      </c>
      <c r="P6656" s="16">
        <v>-222.76</v>
      </c>
      <c r="Q6656" s="16">
        <v>0</v>
      </c>
      <c r="R6656" s="16">
        <f>Q6656*16.876/100</f>
        <v>0</v>
      </c>
      <c r="S6656" s="17">
        <f t="shared" si="721"/>
        <v>0</v>
      </c>
      <c r="T6656" s="16">
        <v>0</v>
      </c>
      <c r="U6656" s="18">
        <f t="shared" si="722"/>
        <v>314.11200000000002</v>
      </c>
      <c r="V6656" s="18">
        <f t="shared" si="723"/>
        <v>0</v>
      </c>
      <c r="W6656" s="18">
        <f t="shared" si="724"/>
        <v>0</v>
      </c>
      <c r="X6656" s="27"/>
      <c r="Y6656" s="19">
        <f t="shared" si="725"/>
        <v>0</v>
      </c>
      <c r="Z6656" s="18">
        <f t="shared" si="726"/>
        <v>-1.536</v>
      </c>
      <c r="AA6656" s="12">
        <v>411</v>
      </c>
      <c r="AB6656" s="12">
        <v>31104.04</v>
      </c>
      <c r="AC6656" s="28">
        <f>+I6656+Y6656-Z6656</f>
        <v>111.376</v>
      </c>
      <c r="AD6656" s="20">
        <f t="shared" si="727"/>
        <v>0</v>
      </c>
      <c r="AE6656">
        <v>0</v>
      </c>
    </row>
    <row r="6657" spans="1:31" x14ac:dyDescent="0.25">
      <c r="A6657" s="9">
        <v>45322</v>
      </c>
      <c r="B6657" s="10" t="s">
        <v>394</v>
      </c>
      <c r="C6657" s="10" t="s">
        <v>278</v>
      </c>
      <c r="D6657" s="10" t="s">
        <v>40</v>
      </c>
      <c r="E6657" s="10" t="s">
        <v>30</v>
      </c>
      <c r="F6657" s="10">
        <v>705</v>
      </c>
      <c r="G6657" s="10">
        <v>768</v>
      </c>
      <c r="H6657" s="11">
        <f>SUMIFS(AA:AA,$A:$A,EOMONTH($A6657,-1),$B:$B,$B6657)</f>
        <v>463</v>
      </c>
      <c r="I6657" s="63">
        <f>ROUND(SUMIFS(AC:AC,$A:$A,EOMONTH($A6657,-1),$B:$B,$B6657),2)</f>
        <v>285.3</v>
      </c>
      <c r="J6657" s="11">
        <f>SUMIFS(AB:AB,$A:$A,EOMONTH($A6657,-1),$B:$B,$B6657)</f>
        <v>32784.74</v>
      </c>
      <c r="K6657" s="13">
        <v>0</v>
      </c>
      <c r="L6657" s="25">
        <v>0</v>
      </c>
      <c r="M6657" s="15">
        <v>0</v>
      </c>
      <c r="N6657" s="14">
        <v>0</v>
      </c>
      <c r="O6657" s="16">
        <v>108</v>
      </c>
      <c r="P6657" s="16">
        <v>11637.92</v>
      </c>
      <c r="Q6657" s="16">
        <v>0</v>
      </c>
      <c r="R6657" s="16">
        <f>Q6657*16.876/100</f>
        <v>0</v>
      </c>
      <c r="S6657" s="17">
        <f t="shared" si="721"/>
        <v>0</v>
      </c>
      <c r="T6657" s="16">
        <v>0</v>
      </c>
      <c r="U6657" s="18">
        <f t="shared" si="722"/>
        <v>355.584</v>
      </c>
      <c r="V6657" s="18">
        <f t="shared" si="723"/>
        <v>0</v>
      </c>
      <c r="W6657" s="18">
        <f t="shared" si="724"/>
        <v>0</v>
      </c>
      <c r="X6657" s="27"/>
      <c r="Y6657" s="19">
        <f t="shared" si="725"/>
        <v>0</v>
      </c>
      <c r="Z6657" s="18">
        <f t="shared" si="726"/>
        <v>82.944000000000003</v>
      </c>
      <c r="AA6657" s="12">
        <v>355</v>
      </c>
      <c r="AB6657" s="12">
        <v>25137.33</v>
      </c>
      <c r="AC6657" s="28">
        <f>+I6657+Y6657-Z6657</f>
        <v>202.35599999999999</v>
      </c>
      <c r="AD6657" s="20">
        <f t="shared" si="727"/>
        <v>0</v>
      </c>
      <c r="AE6657">
        <v>0</v>
      </c>
    </row>
    <row r="6658" spans="1:31" x14ac:dyDescent="0.25">
      <c r="A6658" s="9">
        <v>45322</v>
      </c>
      <c r="B6658" s="10" t="s">
        <v>395</v>
      </c>
      <c r="C6658" s="10" t="s">
        <v>278</v>
      </c>
      <c r="D6658" s="10" t="s">
        <v>40</v>
      </c>
      <c r="E6658" s="10" t="s">
        <v>30</v>
      </c>
      <c r="F6658" s="10">
        <v>705</v>
      </c>
      <c r="G6658" s="10">
        <v>768</v>
      </c>
      <c r="H6658" s="11">
        <f>SUMIFS(AA:AA,$A:$A,EOMONTH($A6658,-1),$B:$B,$B6658)</f>
        <v>332</v>
      </c>
      <c r="I6658" s="63">
        <f>ROUND(SUMIFS(AC:AC,$A:$A,EOMONTH($A6658,-1),$B:$B,$B6658),2)</f>
        <v>47.17</v>
      </c>
      <c r="J6658" s="11">
        <f>SUMIFS(AB:AB,$A:$A,EOMONTH($A6658,-1),$B:$B,$B6658)</f>
        <v>25308.71</v>
      </c>
      <c r="K6658" s="13">
        <v>0</v>
      </c>
      <c r="L6658" s="25">
        <v>0</v>
      </c>
      <c r="M6658" s="15">
        <v>538</v>
      </c>
      <c r="N6658" s="14">
        <v>45113.18</v>
      </c>
      <c r="O6658" s="16">
        <v>191</v>
      </c>
      <c r="P6658" s="16">
        <v>20619.169999999998</v>
      </c>
      <c r="Q6658" s="16">
        <v>0</v>
      </c>
      <c r="R6658" s="16">
        <f>Q6658*16.876/100</f>
        <v>0</v>
      </c>
      <c r="S6658" s="17">
        <f t="shared" si="721"/>
        <v>0</v>
      </c>
      <c r="T6658" s="16">
        <v>0</v>
      </c>
      <c r="U6658" s="18">
        <f t="shared" si="722"/>
        <v>254.976</v>
      </c>
      <c r="V6658" s="18">
        <f t="shared" si="723"/>
        <v>379.29</v>
      </c>
      <c r="W6658" s="18">
        <f t="shared" si="724"/>
        <v>63.678998100000008</v>
      </c>
      <c r="X6658" s="27"/>
      <c r="Y6658" s="19">
        <f t="shared" si="725"/>
        <v>442.96899810000002</v>
      </c>
      <c r="Z6658" s="18">
        <f t="shared" si="726"/>
        <v>146.68799999999999</v>
      </c>
      <c r="AA6658" s="12">
        <v>679</v>
      </c>
      <c r="AB6658" s="12">
        <v>55633.61</v>
      </c>
      <c r="AC6658" s="28">
        <f>+I6658+Y6658-Z6658</f>
        <v>343.45099810000005</v>
      </c>
      <c r="AD6658" s="20">
        <f t="shared" si="727"/>
        <v>0</v>
      </c>
      <c r="AE6658">
        <v>0</v>
      </c>
    </row>
    <row r="6659" spans="1:31" x14ac:dyDescent="0.25">
      <c r="A6659" s="9">
        <v>45322</v>
      </c>
      <c r="B6659" s="10" t="s">
        <v>396</v>
      </c>
      <c r="C6659" s="10" t="s">
        <v>278</v>
      </c>
      <c r="D6659" s="10" t="s">
        <v>40</v>
      </c>
      <c r="E6659" s="10" t="s">
        <v>30</v>
      </c>
      <c r="F6659" s="10">
        <v>705</v>
      </c>
      <c r="G6659" s="10">
        <v>768</v>
      </c>
      <c r="H6659" s="11">
        <f>SUMIFS(AA:AA,$A:$A,EOMONTH($A6659,-1),$B:$B,$B6659)</f>
        <v>224</v>
      </c>
      <c r="I6659" s="63">
        <f>ROUND(SUMIFS(AC:AC,$A:$A,EOMONTH($A6659,-1),$B:$B,$B6659),2)</f>
        <v>24.47</v>
      </c>
      <c r="J6659" s="11">
        <f>SUMIFS(AB:AB,$A:$A,EOMONTH($A6659,-1),$B:$B,$B6659)</f>
        <v>16745.060000000001</v>
      </c>
      <c r="K6659" s="13">
        <v>0</v>
      </c>
      <c r="L6659" s="25">
        <v>0</v>
      </c>
      <c r="M6659" s="15">
        <v>335</v>
      </c>
      <c r="N6659" s="14">
        <v>28080.51</v>
      </c>
      <c r="O6659" s="16">
        <v>140</v>
      </c>
      <c r="P6659" s="16">
        <v>15295.2</v>
      </c>
      <c r="Q6659" s="16">
        <v>0</v>
      </c>
      <c r="R6659" s="16">
        <f>Q6659*16.876/100</f>
        <v>0</v>
      </c>
      <c r="S6659" s="17">
        <f t="shared" si="721"/>
        <v>0</v>
      </c>
      <c r="T6659" s="16">
        <v>0</v>
      </c>
      <c r="U6659" s="18">
        <f t="shared" si="722"/>
        <v>172.03200000000001</v>
      </c>
      <c r="V6659" s="18">
        <f t="shared" si="723"/>
        <v>236.17500000000001</v>
      </c>
      <c r="W6659" s="18">
        <f t="shared" si="724"/>
        <v>39.651420750000007</v>
      </c>
      <c r="X6659" s="27"/>
      <c r="Y6659" s="19">
        <f t="shared" si="725"/>
        <v>275.82642075000001</v>
      </c>
      <c r="Z6659" s="18">
        <f t="shared" si="726"/>
        <v>107.52</v>
      </c>
      <c r="AA6659" s="12">
        <v>419</v>
      </c>
      <c r="AB6659" s="12">
        <v>33979.4</v>
      </c>
      <c r="AC6659" s="28">
        <f>+I6659+Y6659-Z6659</f>
        <v>192.77642075000006</v>
      </c>
      <c r="AD6659" s="20">
        <f t="shared" si="727"/>
        <v>0</v>
      </c>
      <c r="AE6659">
        <v>0</v>
      </c>
    </row>
    <row r="6660" spans="1:31" x14ac:dyDescent="0.25">
      <c r="A6660" s="9">
        <v>45322</v>
      </c>
      <c r="B6660" s="10" t="s">
        <v>795</v>
      </c>
      <c r="C6660" s="10" t="s">
        <v>278</v>
      </c>
      <c r="D6660" s="10" t="s">
        <v>40</v>
      </c>
      <c r="E6660" s="10" t="s">
        <v>30</v>
      </c>
      <c r="F6660" s="10">
        <v>450</v>
      </c>
      <c r="G6660" s="10">
        <v>490</v>
      </c>
      <c r="H6660" s="11">
        <f>SUMIFS(AA:AA,$A:$A,EOMONTH($A6660,-1),$B:$B,$B6660)</f>
        <v>195</v>
      </c>
      <c r="I6660" s="63">
        <f>ROUND(SUMIFS(AC:AC,$A:$A,EOMONTH($A6660,-1),$B:$B,$B6660),2)</f>
        <v>102.66</v>
      </c>
      <c r="J6660" s="11">
        <f>SUMIFS(AB:AB,$A:$A,EOMONTH($A6660,-1),$B:$B,$B6660)</f>
        <v>7392.45</v>
      </c>
      <c r="K6660" s="13">
        <v>0</v>
      </c>
      <c r="L6660" s="25">
        <v>0</v>
      </c>
      <c r="M6660" s="15">
        <v>0</v>
      </c>
      <c r="N6660" s="14">
        <v>0</v>
      </c>
      <c r="O6660" s="16">
        <v>0</v>
      </c>
      <c r="P6660" s="16">
        <v>0</v>
      </c>
      <c r="Q6660" s="16">
        <v>0</v>
      </c>
      <c r="R6660" s="16">
        <f>Q6660*16.876/100</f>
        <v>0</v>
      </c>
      <c r="S6660" s="17">
        <f t="shared" si="721"/>
        <v>0</v>
      </c>
      <c r="T6660" s="16">
        <v>0</v>
      </c>
      <c r="U6660" s="18">
        <f t="shared" si="722"/>
        <v>95.55</v>
      </c>
      <c r="V6660" s="18">
        <f t="shared" si="723"/>
        <v>0</v>
      </c>
      <c r="W6660" s="18">
        <f t="shared" si="724"/>
        <v>0</v>
      </c>
      <c r="X6660" s="27"/>
      <c r="Y6660" s="19">
        <f t="shared" si="725"/>
        <v>0</v>
      </c>
      <c r="Z6660" s="18">
        <f t="shared" si="726"/>
        <v>0</v>
      </c>
      <c r="AA6660" s="12">
        <v>195</v>
      </c>
      <c r="AB6660" s="12">
        <v>7392.45</v>
      </c>
      <c r="AC6660" s="28">
        <f>+I6660+Y6660-Z6660</f>
        <v>102.66</v>
      </c>
      <c r="AD6660" s="20">
        <f t="shared" si="727"/>
        <v>0</v>
      </c>
      <c r="AE6660">
        <v>0</v>
      </c>
    </row>
    <row r="6661" spans="1:31" x14ac:dyDescent="0.25">
      <c r="A6661" s="9">
        <v>45322</v>
      </c>
      <c r="B6661" s="10" t="s">
        <v>397</v>
      </c>
      <c r="C6661" s="10" t="s">
        <v>278</v>
      </c>
      <c r="D6661" s="10" t="s">
        <v>40</v>
      </c>
      <c r="E6661" s="10" t="s">
        <v>30</v>
      </c>
      <c r="F6661" s="10">
        <v>450</v>
      </c>
      <c r="G6661" s="10">
        <v>490</v>
      </c>
      <c r="H6661" s="11">
        <f>SUMIFS(AA:AA,$A:$A,EOMONTH($A6661,-1),$B:$B,$B6661)</f>
        <v>-176</v>
      </c>
      <c r="I6661" s="63">
        <f>ROUND(SUMIFS(AC:AC,$A:$A,EOMONTH($A6661,-1),$B:$B,$B6661),2)</f>
        <v>-111.67</v>
      </c>
      <c r="J6661" s="11">
        <f>SUMIFS(AB:AB,$A:$A,EOMONTH($A6661,-1),$B:$B,$B6661)</f>
        <v>-15366.31</v>
      </c>
      <c r="K6661" s="13">
        <v>0</v>
      </c>
      <c r="L6661" s="25">
        <v>0</v>
      </c>
      <c r="M6661" s="15">
        <v>126</v>
      </c>
      <c r="N6661" s="14">
        <v>5659.21</v>
      </c>
      <c r="O6661" s="16">
        <v>0</v>
      </c>
      <c r="P6661" s="16">
        <v>0</v>
      </c>
      <c r="Q6661" s="16">
        <v>0</v>
      </c>
      <c r="R6661" s="16">
        <f>Q6661*16.876/100</f>
        <v>0</v>
      </c>
      <c r="S6661" s="17">
        <f t="shared" ref="S6661:S6724" si="728">Q6661+R6661</f>
        <v>0</v>
      </c>
      <c r="T6661" s="16">
        <v>0</v>
      </c>
      <c r="U6661" s="18">
        <f t="shared" ref="U6661:U6724" si="729">H6661*G6661/1000</f>
        <v>-86.24</v>
      </c>
      <c r="V6661" s="18">
        <f t="shared" ref="V6661:V6724" si="730">M6661*F6661/1000</f>
        <v>56.7</v>
      </c>
      <c r="W6661" s="18">
        <f t="shared" ref="W6661:W6724" si="731">V6661*16.789/100</f>
        <v>9.519363000000002</v>
      </c>
      <c r="X6661" s="27"/>
      <c r="Y6661" s="19">
        <f t="shared" ref="Y6661:Y6724" si="732">V6661+W6661+X6661</f>
        <v>66.219363000000001</v>
      </c>
      <c r="Z6661" s="18">
        <f t="shared" ref="Z6661:Z6724" si="733">O6661*G6661/1000</f>
        <v>0</v>
      </c>
      <c r="AA6661" s="12">
        <v>-50</v>
      </c>
      <c r="AB6661" s="12">
        <v>-7855.53</v>
      </c>
      <c r="AC6661" s="28">
        <f>+I6661+Y6661-Z6661</f>
        <v>-45.450637</v>
      </c>
      <c r="AD6661" s="20">
        <f t="shared" ref="AD6661:AD6724" si="734">IF(AC6661&lt;0,ROUNDUP(AC6661,-1)*-1,0)</f>
        <v>50</v>
      </c>
      <c r="AE6661">
        <v>50</v>
      </c>
    </row>
    <row r="6662" spans="1:31" x14ac:dyDescent="0.25">
      <c r="A6662" s="9">
        <v>45322</v>
      </c>
      <c r="B6662" s="10" t="s">
        <v>398</v>
      </c>
      <c r="C6662" s="10" t="s">
        <v>278</v>
      </c>
      <c r="D6662" s="10" t="s">
        <v>40</v>
      </c>
      <c r="E6662" s="10" t="s">
        <v>30</v>
      </c>
      <c r="F6662" s="10">
        <v>450</v>
      </c>
      <c r="G6662" s="10">
        <v>490</v>
      </c>
      <c r="H6662" s="11">
        <f>SUMIFS(AA:AA,$A:$A,EOMONTH($A6662,-1),$B:$B,$B6662)</f>
        <v>374</v>
      </c>
      <c r="I6662" s="63">
        <f>ROUND(SUMIFS(AC:AC,$A:$A,EOMONTH($A6662,-1),$B:$B,$B6662),2)</f>
        <v>246.63</v>
      </c>
      <c r="J6662" s="11">
        <f>SUMIFS(AB:AB,$A:$A,EOMONTH($A6662,-1),$B:$B,$B6662)</f>
        <v>18712.14</v>
      </c>
      <c r="K6662" s="13">
        <v>0</v>
      </c>
      <c r="L6662" s="25">
        <v>0</v>
      </c>
      <c r="M6662" s="15">
        <v>559</v>
      </c>
      <c r="N6662" s="14">
        <v>31887.87</v>
      </c>
      <c r="O6662" s="16">
        <v>210</v>
      </c>
      <c r="P6662" s="16">
        <v>18246.05</v>
      </c>
      <c r="Q6662" s="16">
        <v>0</v>
      </c>
      <c r="R6662" s="16">
        <f>Q6662*16.876/100</f>
        <v>0</v>
      </c>
      <c r="S6662" s="17">
        <f t="shared" si="728"/>
        <v>0</v>
      </c>
      <c r="T6662" s="16">
        <v>0</v>
      </c>
      <c r="U6662" s="18">
        <f t="shared" si="729"/>
        <v>183.26</v>
      </c>
      <c r="V6662" s="18">
        <f t="shared" si="730"/>
        <v>251.55</v>
      </c>
      <c r="W6662" s="18">
        <f t="shared" si="731"/>
        <v>42.232729500000005</v>
      </c>
      <c r="X6662" s="27"/>
      <c r="Y6662" s="19">
        <f t="shared" si="732"/>
        <v>293.78272950000002</v>
      </c>
      <c r="Z6662" s="18">
        <f t="shared" si="733"/>
        <v>102.9</v>
      </c>
      <c r="AA6662" s="12">
        <v>723</v>
      </c>
      <c r="AB6662" s="12">
        <v>39828.22</v>
      </c>
      <c r="AC6662" s="28">
        <f>+I6662+Y6662-Z6662</f>
        <v>437.51272950000009</v>
      </c>
      <c r="AD6662" s="20">
        <f t="shared" si="734"/>
        <v>0</v>
      </c>
      <c r="AE6662">
        <v>0</v>
      </c>
    </row>
    <row r="6663" spans="1:31" x14ac:dyDescent="0.25">
      <c r="A6663" s="9">
        <v>45322</v>
      </c>
      <c r="B6663" s="10" t="s">
        <v>399</v>
      </c>
      <c r="C6663" s="10" t="s">
        <v>278</v>
      </c>
      <c r="D6663" s="10" t="s">
        <v>40</v>
      </c>
      <c r="E6663" s="10" t="s">
        <v>30</v>
      </c>
      <c r="F6663" s="10">
        <v>450</v>
      </c>
      <c r="G6663" s="10">
        <v>490</v>
      </c>
      <c r="H6663" s="11">
        <f>SUMIFS(AA:AA,$A:$A,EOMONTH($A6663,-1),$B:$B,$B6663)</f>
        <v>-32</v>
      </c>
      <c r="I6663" s="63">
        <f>ROUND(SUMIFS(AC:AC,$A:$A,EOMONTH($A6663,-1),$B:$B,$B6663),2)</f>
        <v>-13.55</v>
      </c>
      <c r="J6663" s="11">
        <f>SUMIFS(AB:AB,$A:$A,EOMONTH($A6663,-1),$B:$B,$B6663)</f>
        <v>-1559.04</v>
      </c>
      <c r="K6663" s="13">
        <v>0</v>
      </c>
      <c r="L6663" s="25">
        <v>0</v>
      </c>
      <c r="M6663" s="15">
        <v>0</v>
      </c>
      <c r="N6663" s="14">
        <v>0</v>
      </c>
      <c r="O6663" s="16">
        <v>0</v>
      </c>
      <c r="P6663" s="16">
        <v>0</v>
      </c>
      <c r="Q6663" s="16">
        <v>0</v>
      </c>
      <c r="R6663" s="16">
        <f>Q6663*16.876/100</f>
        <v>0</v>
      </c>
      <c r="S6663" s="17">
        <f t="shared" si="728"/>
        <v>0</v>
      </c>
      <c r="T6663" s="16">
        <v>0</v>
      </c>
      <c r="U6663" s="18">
        <f t="shared" si="729"/>
        <v>-15.68</v>
      </c>
      <c r="V6663" s="18">
        <f t="shared" si="730"/>
        <v>0</v>
      </c>
      <c r="W6663" s="18">
        <f t="shared" si="731"/>
        <v>0</v>
      </c>
      <c r="X6663" s="27"/>
      <c r="Y6663" s="19">
        <f t="shared" si="732"/>
        <v>0</v>
      </c>
      <c r="Z6663" s="18">
        <f t="shared" si="733"/>
        <v>0</v>
      </c>
      <c r="AA6663" s="12">
        <v>-32</v>
      </c>
      <c r="AB6663" s="12">
        <v>-1559.04</v>
      </c>
      <c r="AC6663" s="28">
        <f>+I6663+Y6663-Z6663</f>
        <v>-13.55</v>
      </c>
      <c r="AD6663" s="20">
        <f t="shared" si="734"/>
        <v>20</v>
      </c>
      <c r="AE6663">
        <v>20</v>
      </c>
    </row>
    <row r="6664" spans="1:31" x14ac:dyDescent="0.25">
      <c r="A6664" s="9">
        <v>45322</v>
      </c>
      <c r="B6664" s="10" t="s">
        <v>400</v>
      </c>
      <c r="C6664" s="10" t="s">
        <v>278</v>
      </c>
      <c r="D6664" s="10" t="s">
        <v>40</v>
      </c>
      <c r="E6664" s="10" t="s">
        <v>30</v>
      </c>
      <c r="F6664" s="10">
        <v>450</v>
      </c>
      <c r="G6664" s="10">
        <v>490</v>
      </c>
      <c r="H6664" s="11">
        <f>SUMIFS(AA:AA,$A:$A,EOMONTH($A6664,-1),$B:$B,$B6664)</f>
        <v>368</v>
      </c>
      <c r="I6664" s="63">
        <f>ROUND(SUMIFS(AC:AC,$A:$A,EOMONTH($A6664,-1),$B:$B,$B6664),2)</f>
        <v>163.81</v>
      </c>
      <c r="J6664" s="11">
        <f>SUMIFS(AB:AB,$A:$A,EOMONTH($A6664,-1),$B:$B,$B6664)</f>
        <v>19144.89</v>
      </c>
      <c r="K6664" s="13">
        <v>0</v>
      </c>
      <c r="L6664" s="25">
        <v>0</v>
      </c>
      <c r="M6664" s="15">
        <v>0</v>
      </c>
      <c r="N6664" s="14">
        <v>0</v>
      </c>
      <c r="O6664" s="16">
        <v>49</v>
      </c>
      <c r="P6664" s="16">
        <v>4153.8900000000003</v>
      </c>
      <c r="Q6664" s="16">
        <v>0</v>
      </c>
      <c r="R6664" s="16">
        <f>Q6664*16.876/100</f>
        <v>0</v>
      </c>
      <c r="S6664" s="17">
        <f t="shared" si="728"/>
        <v>0</v>
      </c>
      <c r="T6664" s="16">
        <v>0</v>
      </c>
      <c r="U6664" s="18">
        <f t="shared" si="729"/>
        <v>180.32</v>
      </c>
      <c r="V6664" s="18">
        <f t="shared" si="730"/>
        <v>0</v>
      </c>
      <c r="W6664" s="18">
        <f t="shared" si="731"/>
        <v>0</v>
      </c>
      <c r="X6664" s="27"/>
      <c r="Y6664" s="19">
        <f t="shared" si="732"/>
        <v>0</v>
      </c>
      <c r="Z6664" s="18">
        <f t="shared" si="733"/>
        <v>24.01</v>
      </c>
      <c r="AA6664" s="12">
        <v>319</v>
      </c>
      <c r="AB6664" s="12">
        <v>16595.71</v>
      </c>
      <c r="AC6664" s="28">
        <f>+I6664+Y6664-Z6664</f>
        <v>139.80000000000001</v>
      </c>
      <c r="AD6664" s="20">
        <f t="shared" si="734"/>
        <v>0</v>
      </c>
      <c r="AE6664">
        <v>0</v>
      </c>
    </row>
    <row r="6665" spans="1:31" x14ac:dyDescent="0.25">
      <c r="A6665" s="9">
        <v>45322</v>
      </c>
      <c r="B6665" s="10" t="s">
        <v>401</v>
      </c>
      <c r="C6665" s="10" t="s">
        <v>278</v>
      </c>
      <c r="D6665" s="10" t="s">
        <v>40</v>
      </c>
      <c r="E6665" s="10" t="s">
        <v>30</v>
      </c>
      <c r="F6665" s="10">
        <v>450</v>
      </c>
      <c r="G6665" s="10">
        <v>490</v>
      </c>
      <c r="H6665" s="11">
        <f>SUMIFS(AA:AA,$A:$A,EOMONTH($A6665,-1),$B:$B,$B6665)</f>
        <v>282</v>
      </c>
      <c r="I6665" s="63">
        <f>ROUND(SUMIFS(AC:AC,$A:$A,EOMONTH($A6665,-1),$B:$B,$B6665),2)</f>
        <v>200.24</v>
      </c>
      <c r="J6665" s="11">
        <f>SUMIFS(AB:AB,$A:$A,EOMONTH($A6665,-1),$B:$B,$B6665)</f>
        <v>14673.83</v>
      </c>
      <c r="K6665" s="13">
        <v>0</v>
      </c>
      <c r="L6665" s="25">
        <v>0</v>
      </c>
      <c r="M6665" s="15">
        <v>535</v>
      </c>
      <c r="N6665" s="14">
        <v>28058.44</v>
      </c>
      <c r="O6665" s="16">
        <v>305</v>
      </c>
      <c r="P6665" s="16">
        <v>26508.240000000002</v>
      </c>
      <c r="Q6665" s="16">
        <v>0</v>
      </c>
      <c r="R6665" s="16">
        <f>Q6665*16.876/100</f>
        <v>0</v>
      </c>
      <c r="S6665" s="17">
        <f t="shared" si="728"/>
        <v>0</v>
      </c>
      <c r="T6665" s="16">
        <v>0</v>
      </c>
      <c r="U6665" s="18">
        <f t="shared" si="729"/>
        <v>138.18</v>
      </c>
      <c r="V6665" s="18">
        <f t="shared" si="730"/>
        <v>240.75</v>
      </c>
      <c r="W6665" s="18">
        <f t="shared" si="731"/>
        <v>40.419517500000005</v>
      </c>
      <c r="X6665" s="27"/>
      <c r="Y6665" s="19">
        <f t="shared" si="732"/>
        <v>281.16951749999998</v>
      </c>
      <c r="Z6665" s="18">
        <f t="shared" si="733"/>
        <v>149.44999999999999</v>
      </c>
      <c r="AA6665" s="12">
        <v>512</v>
      </c>
      <c r="AB6665" s="12">
        <v>26849.47</v>
      </c>
      <c r="AC6665" s="28">
        <f>+I6665+Y6665-Z6665</f>
        <v>331.9595175</v>
      </c>
      <c r="AD6665" s="20">
        <f t="shared" si="734"/>
        <v>0</v>
      </c>
      <c r="AE6665">
        <v>0</v>
      </c>
    </row>
    <row r="6666" spans="1:31" x14ac:dyDescent="0.25">
      <c r="A6666" s="9">
        <v>45322</v>
      </c>
      <c r="B6666" s="10" t="s">
        <v>402</v>
      </c>
      <c r="C6666" s="10" t="s">
        <v>278</v>
      </c>
      <c r="D6666" s="10" t="s">
        <v>40</v>
      </c>
      <c r="E6666" s="10" t="s">
        <v>30</v>
      </c>
      <c r="F6666" s="10">
        <v>450</v>
      </c>
      <c r="G6666" s="10">
        <v>490</v>
      </c>
      <c r="H6666" s="11">
        <f>SUMIFS(AA:AA,$A:$A,EOMONTH($A6666,-1),$B:$B,$B6666)</f>
        <v>727</v>
      </c>
      <c r="I6666" s="63">
        <f>ROUND(SUMIFS(AC:AC,$A:$A,EOMONTH($A6666,-1),$B:$B,$B6666),2)</f>
        <v>156.57</v>
      </c>
      <c r="J6666" s="11">
        <f>SUMIFS(AB:AB,$A:$A,EOMONTH($A6666,-1),$B:$B,$B6666)</f>
        <v>32323.200000000001</v>
      </c>
      <c r="K6666" s="13">
        <v>0</v>
      </c>
      <c r="L6666" s="25">
        <v>0</v>
      </c>
      <c r="M6666" s="15">
        <v>0</v>
      </c>
      <c r="N6666" s="14">
        <v>0</v>
      </c>
      <c r="O6666" s="16">
        <v>44</v>
      </c>
      <c r="P6666" s="16">
        <v>3708.84</v>
      </c>
      <c r="Q6666" s="16">
        <v>0</v>
      </c>
      <c r="R6666" s="16">
        <f>Q6666*16.876/100</f>
        <v>0</v>
      </c>
      <c r="S6666" s="17">
        <f t="shared" si="728"/>
        <v>0</v>
      </c>
      <c r="T6666" s="16">
        <v>0</v>
      </c>
      <c r="U6666" s="18">
        <f t="shared" si="729"/>
        <v>356.23</v>
      </c>
      <c r="V6666" s="18">
        <f t="shared" si="730"/>
        <v>0</v>
      </c>
      <c r="W6666" s="18">
        <f t="shared" si="731"/>
        <v>0</v>
      </c>
      <c r="X6666" s="27"/>
      <c r="Y6666" s="19">
        <f t="shared" si="732"/>
        <v>0</v>
      </c>
      <c r="Z6666" s="18">
        <f t="shared" si="733"/>
        <v>21.56</v>
      </c>
      <c r="AA6666" s="12">
        <v>683</v>
      </c>
      <c r="AB6666" s="12">
        <v>30366.91</v>
      </c>
      <c r="AC6666" s="28">
        <f>+I6666+Y6666-Z6666</f>
        <v>135.01</v>
      </c>
      <c r="AD6666" s="20">
        <f t="shared" si="734"/>
        <v>0</v>
      </c>
      <c r="AE6666">
        <v>0</v>
      </c>
    </row>
    <row r="6667" spans="1:31" x14ac:dyDescent="0.25">
      <c r="A6667" s="9">
        <v>45322</v>
      </c>
      <c r="B6667" s="10" t="s">
        <v>403</v>
      </c>
      <c r="C6667" s="10" t="s">
        <v>278</v>
      </c>
      <c r="D6667" s="10" t="s">
        <v>40</v>
      </c>
      <c r="E6667" s="10" t="s">
        <v>30</v>
      </c>
      <c r="F6667" s="10">
        <v>450</v>
      </c>
      <c r="G6667" s="10">
        <v>490</v>
      </c>
      <c r="H6667" s="11">
        <f>SUMIFS(AA:AA,$A:$A,EOMONTH($A6667,-1),$B:$B,$B6667)</f>
        <v>43</v>
      </c>
      <c r="I6667" s="63">
        <f>ROUND(SUMIFS(AC:AC,$A:$A,EOMONTH($A6667,-1),$B:$B,$B6667),2)</f>
        <v>2.92</v>
      </c>
      <c r="J6667" s="11">
        <f>SUMIFS(AB:AB,$A:$A,EOMONTH($A6667,-1),$B:$B,$B6667)</f>
        <v>4706.3500000000004</v>
      </c>
      <c r="K6667" s="13">
        <v>0</v>
      </c>
      <c r="L6667" s="25">
        <v>0</v>
      </c>
      <c r="M6667" s="15">
        <v>0</v>
      </c>
      <c r="N6667" s="14">
        <v>0</v>
      </c>
      <c r="O6667" s="16">
        <v>0</v>
      </c>
      <c r="P6667" s="16">
        <v>0</v>
      </c>
      <c r="Q6667" s="16">
        <v>0</v>
      </c>
      <c r="R6667" s="16">
        <f>Q6667*16.876/100</f>
        <v>0</v>
      </c>
      <c r="S6667" s="17">
        <f t="shared" si="728"/>
        <v>0</v>
      </c>
      <c r="T6667" s="16">
        <v>0</v>
      </c>
      <c r="U6667" s="18">
        <f t="shared" si="729"/>
        <v>21.07</v>
      </c>
      <c r="V6667" s="18">
        <f t="shared" si="730"/>
        <v>0</v>
      </c>
      <c r="W6667" s="18">
        <f t="shared" si="731"/>
        <v>0</v>
      </c>
      <c r="X6667" s="27"/>
      <c r="Y6667" s="19">
        <f t="shared" si="732"/>
        <v>0</v>
      </c>
      <c r="Z6667" s="18">
        <f t="shared" si="733"/>
        <v>0</v>
      </c>
      <c r="AA6667" s="12">
        <v>43</v>
      </c>
      <c r="AB6667" s="12">
        <v>4706.3500000000004</v>
      </c>
      <c r="AC6667" s="28">
        <f>+I6667+Y6667-Z6667</f>
        <v>2.92</v>
      </c>
      <c r="AD6667" s="20">
        <f t="shared" si="734"/>
        <v>0</v>
      </c>
      <c r="AE6667">
        <v>0</v>
      </c>
    </row>
    <row r="6668" spans="1:31" x14ac:dyDescent="0.25">
      <c r="A6668" s="9">
        <v>45322</v>
      </c>
      <c r="B6668" s="10" t="s">
        <v>404</v>
      </c>
      <c r="C6668" s="10" t="s">
        <v>278</v>
      </c>
      <c r="D6668" s="10" t="s">
        <v>40</v>
      </c>
      <c r="E6668" s="10" t="s">
        <v>30</v>
      </c>
      <c r="F6668" s="10">
        <v>450</v>
      </c>
      <c r="G6668" s="10">
        <v>490</v>
      </c>
      <c r="H6668" s="11">
        <f>SUMIFS(AA:AA,$A:$A,EOMONTH($A6668,-1),$B:$B,$B6668)</f>
        <v>745</v>
      </c>
      <c r="I6668" s="63">
        <f>ROUND(SUMIFS(AC:AC,$A:$A,EOMONTH($A6668,-1),$B:$B,$B6668),2)</f>
        <v>334</v>
      </c>
      <c r="J6668" s="11">
        <f>SUMIFS(AB:AB,$A:$A,EOMONTH($A6668,-1),$B:$B,$B6668)</f>
        <v>33226.83</v>
      </c>
      <c r="K6668" s="13">
        <v>0</v>
      </c>
      <c r="L6668" s="25">
        <v>0</v>
      </c>
      <c r="M6668" s="15">
        <v>0</v>
      </c>
      <c r="N6668" s="14">
        <v>0</v>
      </c>
      <c r="O6668" s="16">
        <v>64</v>
      </c>
      <c r="P6668" s="16">
        <v>5188.0600000000004</v>
      </c>
      <c r="Q6668" s="16">
        <v>0</v>
      </c>
      <c r="R6668" s="16">
        <f>Q6668*16.876/100</f>
        <v>0</v>
      </c>
      <c r="S6668" s="17">
        <f t="shared" si="728"/>
        <v>0</v>
      </c>
      <c r="T6668" s="16">
        <v>0</v>
      </c>
      <c r="U6668" s="18">
        <f t="shared" si="729"/>
        <v>365.05</v>
      </c>
      <c r="V6668" s="18">
        <f t="shared" si="730"/>
        <v>0</v>
      </c>
      <c r="W6668" s="18">
        <f t="shared" si="731"/>
        <v>0</v>
      </c>
      <c r="X6668" s="27"/>
      <c r="Y6668" s="19">
        <f t="shared" si="732"/>
        <v>0</v>
      </c>
      <c r="Z6668" s="18">
        <f t="shared" si="733"/>
        <v>31.36</v>
      </c>
      <c r="AA6668" s="12">
        <v>681</v>
      </c>
      <c r="AB6668" s="12">
        <v>30372.45</v>
      </c>
      <c r="AC6668" s="28">
        <f>+I6668+Y6668-Z6668</f>
        <v>302.64</v>
      </c>
      <c r="AD6668" s="20">
        <f t="shared" si="734"/>
        <v>0</v>
      </c>
      <c r="AE6668">
        <v>0</v>
      </c>
    </row>
    <row r="6669" spans="1:31" x14ac:dyDescent="0.25">
      <c r="A6669" s="9">
        <v>45322</v>
      </c>
      <c r="B6669" s="10" t="s">
        <v>405</v>
      </c>
      <c r="C6669" s="10" t="s">
        <v>278</v>
      </c>
      <c r="D6669" s="10" t="s">
        <v>40</v>
      </c>
      <c r="E6669" s="10" t="s">
        <v>30</v>
      </c>
      <c r="F6669" s="10">
        <v>745</v>
      </c>
      <c r="G6669" s="10">
        <v>812</v>
      </c>
      <c r="H6669" s="11">
        <f>SUMIFS(AA:AA,$A:$A,EOMONTH($A6669,-1),$B:$B,$B6669)</f>
        <v>697</v>
      </c>
      <c r="I6669" s="63">
        <f>ROUND(SUMIFS(AC:AC,$A:$A,EOMONTH($A6669,-1),$B:$B,$B6669),2)</f>
        <v>469.95</v>
      </c>
      <c r="J6669" s="11">
        <f>SUMIFS(AB:AB,$A:$A,EOMONTH($A6669,-1),$B:$B,$B6669)</f>
        <v>56246.07</v>
      </c>
      <c r="K6669" s="13">
        <v>0</v>
      </c>
      <c r="L6669" s="25">
        <v>0</v>
      </c>
      <c r="M6669" s="15">
        <v>0</v>
      </c>
      <c r="N6669" s="14">
        <v>0</v>
      </c>
      <c r="O6669" s="16">
        <v>174</v>
      </c>
      <c r="P6669" s="16">
        <v>24637.919999999998</v>
      </c>
      <c r="Q6669" s="16">
        <v>0</v>
      </c>
      <c r="R6669" s="16">
        <f>Q6669*16.876/100</f>
        <v>0</v>
      </c>
      <c r="S6669" s="17">
        <f t="shared" si="728"/>
        <v>0</v>
      </c>
      <c r="T6669" s="16">
        <v>0</v>
      </c>
      <c r="U6669" s="18">
        <f t="shared" si="729"/>
        <v>565.96400000000006</v>
      </c>
      <c r="V6669" s="18">
        <f t="shared" si="730"/>
        <v>0</v>
      </c>
      <c r="W6669" s="18">
        <f t="shared" si="731"/>
        <v>0</v>
      </c>
      <c r="X6669" s="27"/>
      <c r="Y6669" s="19">
        <f t="shared" si="732"/>
        <v>0</v>
      </c>
      <c r="Z6669" s="18">
        <f t="shared" si="733"/>
        <v>141.28800000000001</v>
      </c>
      <c r="AA6669" s="12">
        <v>523</v>
      </c>
      <c r="AB6669" s="12">
        <v>42204.73</v>
      </c>
      <c r="AC6669" s="28">
        <f>+I6669+Y6669-Z6669</f>
        <v>328.66199999999998</v>
      </c>
      <c r="AD6669" s="20">
        <f t="shared" si="734"/>
        <v>0</v>
      </c>
      <c r="AE6669">
        <v>0</v>
      </c>
    </row>
    <row r="6670" spans="1:31" x14ac:dyDescent="0.25">
      <c r="A6670" s="9">
        <v>45322</v>
      </c>
      <c r="B6670" s="10" t="s">
        <v>722</v>
      </c>
      <c r="C6670" s="10" t="s">
        <v>278</v>
      </c>
      <c r="D6670" s="10" t="s">
        <v>40</v>
      </c>
      <c r="E6670" s="10" t="s">
        <v>30</v>
      </c>
      <c r="F6670" s="10">
        <v>745</v>
      </c>
      <c r="G6670" s="10">
        <v>812</v>
      </c>
      <c r="H6670" s="11">
        <f>SUMIFS(AA:AA,$A:$A,EOMONTH($A6670,-1),$B:$B,$B6670)</f>
        <v>70</v>
      </c>
      <c r="I6670" s="63">
        <f>ROUND(SUMIFS(AC:AC,$A:$A,EOMONTH($A6670,-1),$B:$B,$B6670),2)</f>
        <v>63.23</v>
      </c>
      <c r="J6670" s="11">
        <f>SUMIFS(AB:AB,$A:$A,EOMONTH($A6670,-1),$B:$B,$B6670)</f>
        <v>4860.8</v>
      </c>
      <c r="K6670" s="13">
        <v>0</v>
      </c>
      <c r="L6670" s="25">
        <v>0</v>
      </c>
      <c r="M6670" s="15">
        <v>0</v>
      </c>
      <c r="N6670" s="14">
        <v>0</v>
      </c>
      <c r="O6670" s="16">
        <v>0</v>
      </c>
      <c r="P6670" s="16">
        <v>0</v>
      </c>
      <c r="Q6670" s="16">
        <v>0</v>
      </c>
      <c r="R6670" s="16">
        <f>Q6670*16.876/100</f>
        <v>0</v>
      </c>
      <c r="S6670" s="17">
        <f t="shared" si="728"/>
        <v>0</v>
      </c>
      <c r="T6670" s="16">
        <v>0</v>
      </c>
      <c r="U6670" s="18">
        <f t="shared" si="729"/>
        <v>56.84</v>
      </c>
      <c r="V6670" s="18">
        <f t="shared" si="730"/>
        <v>0</v>
      </c>
      <c r="W6670" s="18">
        <f t="shared" si="731"/>
        <v>0</v>
      </c>
      <c r="X6670" s="27"/>
      <c r="Y6670" s="19">
        <f t="shared" si="732"/>
        <v>0</v>
      </c>
      <c r="Z6670" s="18">
        <f t="shared" si="733"/>
        <v>0</v>
      </c>
      <c r="AA6670" s="12">
        <v>70</v>
      </c>
      <c r="AB6670" s="12">
        <v>4860.8</v>
      </c>
      <c r="AC6670" s="28">
        <f>+I6670+Y6670-Z6670</f>
        <v>63.23</v>
      </c>
      <c r="AD6670" s="20">
        <f t="shared" si="734"/>
        <v>0</v>
      </c>
      <c r="AE6670">
        <v>0</v>
      </c>
    </row>
    <row r="6671" spans="1:31" x14ac:dyDescent="0.25">
      <c r="A6671" s="9">
        <v>45322</v>
      </c>
      <c r="B6671" s="10" t="s">
        <v>723</v>
      </c>
      <c r="C6671" s="10" t="s">
        <v>278</v>
      </c>
      <c r="D6671" s="10" t="s">
        <v>40</v>
      </c>
      <c r="E6671" s="10" t="s">
        <v>30</v>
      </c>
      <c r="F6671" s="10">
        <v>745</v>
      </c>
      <c r="G6671" s="10">
        <v>812</v>
      </c>
      <c r="H6671" s="11">
        <f>SUMIFS(AA:AA,$A:$A,EOMONTH($A6671,-1),$B:$B,$B6671)</f>
        <v>28</v>
      </c>
      <c r="I6671" s="63">
        <f>ROUND(SUMIFS(AC:AC,$A:$A,EOMONTH($A6671,-1),$B:$B,$B6671),2)</f>
        <v>26.69</v>
      </c>
      <c r="J6671" s="11">
        <f>SUMIFS(AB:AB,$A:$A,EOMONTH($A6671,-1),$B:$B,$B6671)</f>
        <v>2605.98</v>
      </c>
      <c r="K6671" s="13">
        <v>0</v>
      </c>
      <c r="L6671" s="25">
        <v>0</v>
      </c>
      <c r="M6671" s="15">
        <v>0</v>
      </c>
      <c r="N6671" s="14">
        <v>0</v>
      </c>
      <c r="O6671" s="16">
        <v>0</v>
      </c>
      <c r="P6671" s="16">
        <v>0</v>
      </c>
      <c r="Q6671" s="16">
        <v>0</v>
      </c>
      <c r="R6671" s="16">
        <f>Q6671*16.876/100</f>
        <v>0</v>
      </c>
      <c r="S6671" s="17">
        <f t="shared" si="728"/>
        <v>0</v>
      </c>
      <c r="T6671" s="16">
        <v>0</v>
      </c>
      <c r="U6671" s="18">
        <f t="shared" si="729"/>
        <v>22.736000000000001</v>
      </c>
      <c r="V6671" s="18">
        <f t="shared" si="730"/>
        <v>0</v>
      </c>
      <c r="W6671" s="18">
        <f t="shared" si="731"/>
        <v>0</v>
      </c>
      <c r="X6671" s="27"/>
      <c r="Y6671" s="19">
        <f t="shared" si="732"/>
        <v>0</v>
      </c>
      <c r="Z6671" s="18">
        <f t="shared" si="733"/>
        <v>0</v>
      </c>
      <c r="AA6671" s="12">
        <v>28</v>
      </c>
      <c r="AB6671" s="12">
        <v>2605.98</v>
      </c>
      <c r="AC6671" s="28">
        <f>+I6671+Y6671-Z6671</f>
        <v>26.69</v>
      </c>
      <c r="AD6671" s="20">
        <f t="shared" si="734"/>
        <v>0</v>
      </c>
      <c r="AE6671">
        <v>0</v>
      </c>
    </row>
    <row r="6672" spans="1:31" x14ac:dyDescent="0.25">
      <c r="A6672" s="9">
        <v>45322</v>
      </c>
      <c r="B6672" s="10" t="s">
        <v>406</v>
      </c>
      <c r="C6672" s="10" t="s">
        <v>278</v>
      </c>
      <c r="D6672" s="10" t="s">
        <v>40</v>
      </c>
      <c r="E6672" s="10" t="s">
        <v>30</v>
      </c>
      <c r="F6672" s="10">
        <v>745</v>
      </c>
      <c r="G6672" s="10">
        <v>812</v>
      </c>
      <c r="H6672" s="11">
        <f>SUMIFS(AA:AA,$A:$A,EOMONTH($A6672,-1),$B:$B,$B6672)</f>
        <v>316</v>
      </c>
      <c r="I6672" s="63">
        <f>ROUND(SUMIFS(AC:AC,$A:$A,EOMONTH($A6672,-1),$B:$B,$B6672),2)</f>
        <v>234.24</v>
      </c>
      <c r="J6672" s="11">
        <f>SUMIFS(AB:AB,$A:$A,EOMONTH($A6672,-1),$B:$B,$B6672)</f>
        <v>26974.71</v>
      </c>
      <c r="K6672" s="13">
        <v>0</v>
      </c>
      <c r="L6672" s="25">
        <v>0</v>
      </c>
      <c r="M6672" s="15">
        <v>0</v>
      </c>
      <c r="N6672" s="14">
        <v>0</v>
      </c>
      <c r="O6672" s="16">
        <v>22</v>
      </c>
      <c r="P6672" s="16">
        <v>3099.16</v>
      </c>
      <c r="Q6672" s="16">
        <v>0</v>
      </c>
      <c r="R6672" s="16">
        <f>Q6672*16.876/100</f>
        <v>0</v>
      </c>
      <c r="S6672" s="17">
        <f t="shared" si="728"/>
        <v>0</v>
      </c>
      <c r="T6672" s="16">
        <v>0</v>
      </c>
      <c r="U6672" s="18">
        <f t="shared" si="729"/>
        <v>256.59199999999998</v>
      </c>
      <c r="V6672" s="18">
        <f t="shared" si="730"/>
        <v>0</v>
      </c>
      <c r="W6672" s="18">
        <f t="shared" si="731"/>
        <v>0</v>
      </c>
      <c r="X6672" s="27"/>
      <c r="Y6672" s="19">
        <f t="shared" si="732"/>
        <v>0</v>
      </c>
      <c r="Z6672" s="18">
        <f t="shared" si="733"/>
        <v>17.864000000000001</v>
      </c>
      <c r="AA6672" s="12">
        <v>294</v>
      </c>
      <c r="AB6672" s="12">
        <v>25096.73</v>
      </c>
      <c r="AC6672" s="28">
        <f>+I6672+Y6672-Z6672</f>
        <v>216.376</v>
      </c>
      <c r="AD6672" s="20">
        <f t="shared" si="734"/>
        <v>0</v>
      </c>
      <c r="AE6672">
        <v>0</v>
      </c>
    </row>
    <row r="6673" spans="1:31" x14ac:dyDescent="0.25">
      <c r="A6673" s="9">
        <v>45322</v>
      </c>
      <c r="B6673" s="10" t="s">
        <v>407</v>
      </c>
      <c r="C6673" s="10" t="s">
        <v>278</v>
      </c>
      <c r="D6673" s="10" t="s">
        <v>40</v>
      </c>
      <c r="E6673" s="10" t="s">
        <v>30</v>
      </c>
      <c r="F6673" s="10">
        <v>745</v>
      </c>
      <c r="G6673" s="10">
        <v>812</v>
      </c>
      <c r="H6673" s="11">
        <f>SUMIFS(AA:AA,$A:$A,EOMONTH($A6673,-1),$B:$B,$B6673)</f>
        <v>39</v>
      </c>
      <c r="I6673" s="63">
        <f>ROUND(SUMIFS(AC:AC,$A:$A,EOMONTH($A6673,-1),$B:$B,$B6673),2)</f>
        <v>-84.78</v>
      </c>
      <c r="J6673" s="11">
        <f>SUMIFS(AB:AB,$A:$A,EOMONTH($A6673,-1),$B:$B,$B6673)</f>
        <v>-1789.81</v>
      </c>
      <c r="K6673" s="13">
        <v>0</v>
      </c>
      <c r="L6673" s="25">
        <v>0</v>
      </c>
      <c r="M6673" s="15">
        <v>0</v>
      </c>
      <c r="N6673" s="14">
        <v>0</v>
      </c>
      <c r="O6673" s="16">
        <v>4</v>
      </c>
      <c r="P6673" s="16">
        <v>577.52</v>
      </c>
      <c r="Q6673" s="16">
        <v>0</v>
      </c>
      <c r="R6673" s="16">
        <f>Q6673*16.876/100</f>
        <v>0</v>
      </c>
      <c r="S6673" s="17">
        <f t="shared" si="728"/>
        <v>0</v>
      </c>
      <c r="T6673" s="16">
        <v>0</v>
      </c>
      <c r="U6673" s="18">
        <f t="shared" si="729"/>
        <v>31.667999999999999</v>
      </c>
      <c r="V6673" s="18">
        <f t="shared" si="730"/>
        <v>0</v>
      </c>
      <c r="W6673" s="18">
        <f t="shared" si="731"/>
        <v>0</v>
      </c>
      <c r="X6673" s="27"/>
      <c r="Y6673" s="19">
        <f t="shared" si="732"/>
        <v>0</v>
      </c>
      <c r="Z6673" s="18">
        <f t="shared" si="733"/>
        <v>3.2480000000000002</v>
      </c>
      <c r="AA6673" s="12">
        <v>35</v>
      </c>
      <c r="AB6673" s="12">
        <v>-2074.6999999999998</v>
      </c>
      <c r="AC6673" s="28">
        <f>+I6673+Y6673-Z6673</f>
        <v>-88.028000000000006</v>
      </c>
      <c r="AD6673" s="20">
        <f t="shared" si="734"/>
        <v>90</v>
      </c>
      <c r="AE6673">
        <v>90</v>
      </c>
    </row>
    <row r="6674" spans="1:31" x14ac:dyDescent="0.25">
      <c r="A6674" s="9">
        <v>45322</v>
      </c>
      <c r="B6674" s="10" t="s">
        <v>408</v>
      </c>
      <c r="C6674" s="10" t="s">
        <v>278</v>
      </c>
      <c r="D6674" s="10" t="s">
        <v>40</v>
      </c>
      <c r="E6674" s="10" t="s">
        <v>30</v>
      </c>
      <c r="F6674" s="10">
        <v>745</v>
      </c>
      <c r="G6674" s="10">
        <v>812</v>
      </c>
      <c r="H6674" s="11">
        <f>SUMIFS(AA:AA,$A:$A,EOMONTH($A6674,-1),$B:$B,$B6674)</f>
        <v>243</v>
      </c>
      <c r="I6674" s="63">
        <f>ROUND(SUMIFS(AC:AC,$A:$A,EOMONTH($A6674,-1),$B:$B,$B6674),2)</f>
        <v>-98.04</v>
      </c>
      <c r="J6674" s="11">
        <f>SUMIFS(AB:AB,$A:$A,EOMONTH($A6674,-1),$B:$B,$B6674)</f>
        <v>20031.240000000002</v>
      </c>
      <c r="K6674" s="13">
        <v>0</v>
      </c>
      <c r="L6674" s="25">
        <v>0</v>
      </c>
      <c r="M6674" s="15">
        <v>0</v>
      </c>
      <c r="N6674" s="14">
        <v>0</v>
      </c>
      <c r="O6674" s="16">
        <v>20</v>
      </c>
      <c r="P6674" s="16">
        <v>2845.6</v>
      </c>
      <c r="Q6674" s="16">
        <v>0</v>
      </c>
      <c r="R6674" s="16">
        <f>Q6674*16.876/100</f>
        <v>0</v>
      </c>
      <c r="S6674" s="17">
        <f t="shared" si="728"/>
        <v>0</v>
      </c>
      <c r="T6674" s="16">
        <v>0</v>
      </c>
      <c r="U6674" s="18">
        <f t="shared" si="729"/>
        <v>197.316</v>
      </c>
      <c r="V6674" s="18">
        <f t="shared" si="730"/>
        <v>0</v>
      </c>
      <c r="W6674" s="18">
        <f t="shared" si="731"/>
        <v>0</v>
      </c>
      <c r="X6674" s="27"/>
      <c r="Y6674" s="19">
        <f t="shared" si="732"/>
        <v>0</v>
      </c>
      <c r="Z6674" s="18">
        <f t="shared" si="733"/>
        <v>16.239999999999998</v>
      </c>
      <c r="AA6674" s="12">
        <v>223</v>
      </c>
      <c r="AB6674" s="12">
        <v>18382.580000000002</v>
      </c>
      <c r="AC6674" s="28">
        <f>+I6674+Y6674-Z6674</f>
        <v>-114.28</v>
      </c>
      <c r="AD6674" s="20">
        <f t="shared" si="734"/>
        <v>120</v>
      </c>
      <c r="AE6674">
        <v>120</v>
      </c>
    </row>
    <row r="6675" spans="1:31" x14ac:dyDescent="0.25">
      <c r="A6675" s="9">
        <v>45322</v>
      </c>
      <c r="B6675" s="10" t="s">
        <v>409</v>
      </c>
      <c r="C6675" s="10" t="s">
        <v>278</v>
      </c>
      <c r="D6675" s="10" t="s">
        <v>40</v>
      </c>
      <c r="E6675" s="10" t="s">
        <v>30</v>
      </c>
      <c r="F6675" s="10">
        <v>745</v>
      </c>
      <c r="G6675" s="10">
        <v>812</v>
      </c>
      <c r="H6675" s="11">
        <f>SUMIFS(AA:AA,$A:$A,EOMONTH($A6675,-1),$B:$B,$B6675)</f>
        <v>368</v>
      </c>
      <c r="I6675" s="63">
        <f>ROUND(SUMIFS(AC:AC,$A:$A,EOMONTH($A6675,-1),$B:$B,$B6675),2)</f>
        <v>146.9</v>
      </c>
      <c r="J6675" s="11">
        <f>SUMIFS(AB:AB,$A:$A,EOMONTH($A6675,-1),$B:$B,$B6675)</f>
        <v>31203.17</v>
      </c>
      <c r="K6675" s="13">
        <v>0</v>
      </c>
      <c r="L6675" s="25">
        <v>0</v>
      </c>
      <c r="M6675" s="15">
        <v>0</v>
      </c>
      <c r="N6675" s="14">
        <v>0</v>
      </c>
      <c r="O6675" s="16">
        <v>88</v>
      </c>
      <c r="P6675" s="16">
        <v>12375.64</v>
      </c>
      <c r="Q6675" s="16">
        <v>0</v>
      </c>
      <c r="R6675" s="16">
        <f>Q6675*16.876/100</f>
        <v>0</v>
      </c>
      <c r="S6675" s="17">
        <f t="shared" si="728"/>
        <v>0</v>
      </c>
      <c r="T6675" s="16">
        <v>0</v>
      </c>
      <c r="U6675" s="18">
        <f t="shared" si="729"/>
        <v>298.81599999999997</v>
      </c>
      <c r="V6675" s="18">
        <f t="shared" si="730"/>
        <v>0</v>
      </c>
      <c r="W6675" s="18">
        <f t="shared" si="731"/>
        <v>0</v>
      </c>
      <c r="X6675" s="27"/>
      <c r="Y6675" s="19">
        <f t="shared" si="732"/>
        <v>0</v>
      </c>
      <c r="Z6675" s="18">
        <f t="shared" si="733"/>
        <v>71.456000000000003</v>
      </c>
      <c r="AA6675" s="12">
        <v>280</v>
      </c>
      <c r="AB6675" s="12">
        <v>23741.55</v>
      </c>
      <c r="AC6675" s="28">
        <f>+I6675+Y6675-Z6675</f>
        <v>75.444000000000003</v>
      </c>
      <c r="AD6675" s="20">
        <f t="shared" si="734"/>
        <v>0</v>
      </c>
      <c r="AE6675">
        <v>0</v>
      </c>
    </row>
    <row r="6676" spans="1:31" x14ac:dyDescent="0.25">
      <c r="A6676" s="9">
        <v>45322</v>
      </c>
      <c r="B6676" s="10" t="s">
        <v>410</v>
      </c>
      <c r="C6676" s="10" t="s">
        <v>278</v>
      </c>
      <c r="D6676" s="10" t="s">
        <v>40</v>
      </c>
      <c r="E6676" s="10" t="s">
        <v>30</v>
      </c>
      <c r="F6676" s="10">
        <v>745</v>
      </c>
      <c r="G6676" s="10">
        <v>812</v>
      </c>
      <c r="H6676" s="11">
        <f>SUMIFS(AA:AA,$A:$A,EOMONTH($A6676,-1),$B:$B,$B6676)</f>
        <v>362</v>
      </c>
      <c r="I6676" s="63">
        <f>ROUND(SUMIFS(AC:AC,$A:$A,EOMONTH($A6676,-1),$B:$B,$B6676),2)</f>
        <v>284.95</v>
      </c>
      <c r="J6676" s="11">
        <f>SUMIFS(AB:AB,$A:$A,EOMONTH($A6676,-1),$B:$B,$B6676)</f>
        <v>30922.54</v>
      </c>
      <c r="K6676" s="13">
        <v>0</v>
      </c>
      <c r="L6676" s="25">
        <v>0</v>
      </c>
      <c r="M6676" s="15">
        <v>0</v>
      </c>
      <c r="N6676" s="14">
        <v>0</v>
      </c>
      <c r="O6676" s="16">
        <v>80</v>
      </c>
      <c r="P6676" s="16">
        <v>11241.6</v>
      </c>
      <c r="Q6676" s="16">
        <v>0</v>
      </c>
      <c r="R6676" s="16">
        <f>Q6676*16.876/100</f>
        <v>0</v>
      </c>
      <c r="S6676" s="17">
        <f t="shared" si="728"/>
        <v>0</v>
      </c>
      <c r="T6676" s="16">
        <v>0</v>
      </c>
      <c r="U6676" s="18">
        <f t="shared" si="729"/>
        <v>293.94400000000002</v>
      </c>
      <c r="V6676" s="18">
        <f t="shared" si="730"/>
        <v>0</v>
      </c>
      <c r="W6676" s="18">
        <f t="shared" si="731"/>
        <v>0</v>
      </c>
      <c r="X6676" s="27"/>
      <c r="Y6676" s="19">
        <f t="shared" si="732"/>
        <v>0</v>
      </c>
      <c r="Z6676" s="18">
        <f t="shared" si="733"/>
        <v>64.959999999999994</v>
      </c>
      <c r="AA6676" s="12">
        <v>282</v>
      </c>
      <c r="AB6676" s="12">
        <v>24088.83</v>
      </c>
      <c r="AC6676" s="28">
        <f>+I6676+Y6676-Z6676</f>
        <v>219.99</v>
      </c>
      <c r="AD6676" s="20">
        <f t="shared" si="734"/>
        <v>0</v>
      </c>
      <c r="AE6676">
        <v>0</v>
      </c>
    </row>
    <row r="6677" spans="1:31" x14ac:dyDescent="0.25">
      <c r="A6677" s="9">
        <v>45322</v>
      </c>
      <c r="B6677" s="10" t="s">
        <v>411</v>
      </c>
      <c r="C6677" s="10" t="s">
        <v>278</v>
      </c>
      <c r="D6677" s="10" t="s">
        <v>40</v>
      </c>
      <c r="E6677" s="10" t="s">
        <v>30</v>
      </c>
      <c r="F6677" s="10">
        <v>840</v>
      </c>
      <c r="G6677" s="10">
        <v>916</v>
      </c>
      <c r="H6677" s="11">
        <f>SUMIFS(AA:AA,$A:$A,EOMONTH($A6677,-1),$B:$B,$B6677)</f>
        <v>209</v>
      </c>
      <c r="I6677" s="63">
        <f>ROUND(SUMIFS(AC:AC,$A:$A,EOMONTH($A6677,-1),$B:$B,$B6677),2)</f>
        <v>-14.71</v>
      </c>
      <c r="J6677" s="11">
        <f>SUMIFS(AB:AB,$A:$A,EOMONTH($A6677,-1),$B:$B,$B6677)</f>
        <v>13111.01</v>
      </c>
      <c r="K6677" s="13">
        <v>0</v>
      </c>
      <c r="L6677" s="25">
        <v>0</v>
      </c>
      <c r="M6677" s="15">
        <v>515</v>
      </c>
      <c r="N6677" s="14">
        <v>46572.73</v>
      </c>
      <c r="O6677" s="16">
        <v>544</v>
      </c>
      <c r="P6677" s="16">
        <v>83928.04</v>
      </c>
      <c r="Q6677" s="16">
        <v>0</v>
      </c>
      <c r="R6677" s="16">
        <f>Q6677*16.876/100</f>
        <v>0</v>
      </c>
      <c r="S6677" s="17">
        <f t="shared" si="728"/>
        <v>0</v>
      </c>
      <c r="T6677" s="16">
        <v>0</v>
      </c>
      <c r="U6677" s="18">
        <f t="shared" si="729"/>
        <v>191.44399999999999</v>
      </c>
      <c r="V6677" s="18">
        <f t="shared" si="730"/>
        <v>432.6</v>
      </c>
      <c r="W6677" s="18">
        <f t="shared" si="731"/>
        <v>72.629214000000005</v>
      </c>
      <c r="X6677" s="27"/>
      <c r="Y6677" s="19">
        <f t="shared" si="732"/>
        <v>505.22921400000001</v>
      </c>
      <c r="Z6677" s="18">
        <f t="shared" si="733"/>
        <v>498.30399999999997</v>
      </c>
      <c r="AA6677" s="12">
        <v>180</v>
      </c>
      <c r="AB6677" s="12">
        <v>16277.83</v>
      </c>
      <c r="AC6677" s="28">
        <f>+I6677+Y6677-Z6677</f>
        <v>-7.78478599999994</v>
      </c>
      <c r="AD6677" s="20">
        <f t="shared" si="734"/>
        <v>10</v>
      </c>
      <c r="AE6677">
        <v>10</v>
      </c>
    </row>
    <row r="6678" spans="1:31" x14ac:dyDescent="0.25">
      <c r="A6678" s="9">
        <v>45322</v>
      </c>
      <c r="B6678" s="10" t="s">
        <v>412</v>
      </c>
      <c r="C6678" s="10" t="s">
        <v>278</v>
      </c>
      <c r="D6678" s="10" t="s">
        <v>29</v>
      </c>
      <c r="E6678" s="10" t="s">
        <v>30</v>
      </c>
      <c r="F6678" s="10"/>
      <c r="G6678" s="10">
        <v>0</v>
      </c>
      <c r="H6678" s="11">
        <f>SUMIFS(AA:AA,$A:$A,EOMONTH($A6678,-1),$B:$B,$B6678)</f>
        <v>108</v>
      </c>
      <c r="I6678" s="63">
        <f>ROUND(SUMIFS(AC:AC,$A:$A,EOMONTH($A6678,-1),$B:$B,$B6678),2)</f>
        <v>4.88</v>
      </c>
      <c r="J6678" s="11">
        <f>SUMIFS(AB:AB,$A:$A,EOMONTH($A6678,-1),$B:$B,$B6678)</f>
        <v>22572</v>
      </c>
      <c r="K6678" s="13">
        <v>0</v>
      </c>
      <c r="L6678" s="25">
        <v>0</v>
      </c>
      <c r="M6678" s="15">
        <v>0</v>
      </c>
      <c r="N6678" s="14">
        <v>0</v>
      </c>
      <c r="O6678" s="16">
        <v>0</v>
      </c>
      <c r="P6678" s="16">
        <v>0</v>
      </c>
      <c r="Q6678" s="16">
        <v>0</v>
      </c>
      <c r="R6678" s="16">
        <f>Q6678*16.876/100</f>
        <v>0</v>
      </c>
      <c r="S6678" s="17">
        <f t="shared" si="728"/>
        <v>0</v>
      </c>
      <c r="T6678" s="16">
        <v>0</v>
      </c>
      <c r="U6678" s="18">
        <f t="shared" si="729"/>
        <v>0</v>
      </c>
      <c r="V6678" s="18">
        <f t="shared" si="730"/>
        <v>0</v>
      </c>
      <c r="W6678" s="18">
        <f t="shared" si="731"/>
        <v>0</v>
      </c>
      <c r="X6678" s="27"/>
      <c r="Y6678" s="19">
        <f t="shared" si="732"/>
        <v>0</v>
      </c>
      <c r="Z6678" s="18">
        <f t="shared" si="733"/>
        <v>0</v>
      </c>
      <c r="AA6678" s="12">
        <v>108</v>
      </c>
      <c r="AB6678" s="12">
        <v>22572</v>
      </c>
      <c r="AC6678" s="28">
        <f>+I6678+Y6678-Z6678</f>
        <v>4.88</v>
      </c>
      <c r="AD6678" s="20">
        <f t="shared" si="734"/>
        <v>0</v>
      </c>
      <c r="AE6678">
        <v>0</v>
      </c>
    </row>
    <row r="6679" spans="1:31" x14ac:dyDescent="0.25">
      <c r="A6679" s="9">
        <v>45322</v>
      </c>
      <c r="B6679" s="10" t="s">
        <v>413</v>
      </c>
      <c r="C6679" s="10" t="s">
        <v>278</v>
      </c>
      <c r="D6679" s="10" t="s">
        <v>40</v>
      </c>
      <c r="E6679" s="10" t="s">
        <v>30</v>
      </c>
      <c r="F6679" s="10">
        <v>840</v>
      </c>
      <c r="G6679" s="10">
        <v>916</v>
      </c>
      <c r="H6679" s="11">
        <f>SUMIFS(AA:AA,$A:$A,EOMONTH($A6679,-1),$B:$B,$B6679)</f>
        <v>225</v>
      </c>
      <c r="I6679" s="63">
        <f>ROUND(SUMIFS(AC:AC,$A:$A,EOMONTH($A6679,-1),$B:$B,$B6679),2)</f>
        <v>-84.5</v>
      </c>
      <c r="J6679" s="11">
        <f>SUMIFS(AB:AB,$A:$A,EOMONTH($A6679,-1),$B:$B,$B6679)</f>
        <v>19049.689999999999</v>
      </c>
      <c r="K6679" s="13">
        <v>0</v>
      </c>
      <c r="L6679" s="25">
        <v>0</v>
      </c>
      <c r="M6679" s="15">
        <v>0</v>
      </c>
      <c r="N6679" s="14">
        <v>0</v>
      </c>
      <c r="O6679" s="16">
        <v>57</v>
      </c>
      <c r="P6679" s="16">
        <v>8859.51</v>
      </c>
      <c r="Q6679" s="16">
        <v>0</v>
      </c>
      <c r="R6679" s="16">
        <f>Q6679*16.876/100</f>
        <v>0</v>
      </c>
      <c r="S6679" s="17">
        <f t="shared" si="728"/>
        <v>0</v>
      </c>
      <c r="T6679" s="16">
        <v>0</v>
      </c>
      <c r="U6679" s="18">
        <f t="shared" si="729"/>
        <v>206.1</v>
      </c>
      <c r="V6679" s="18">
        <f t="shared" si="730"/>
        <v>0</v>
      </c>
      <c r="W6679" s="18">
        <f t="shared" si="731"/>
        <v>0</v>
      </c>
      <c r="X6679" s="27"/>
      <c r="Y6679" s="19">
        <f t="shared" si="732"/>
        <v>0</v>
      </c>
      <c r="Z6679" s="18">
        <f t="shared" si="733"/>
        <v>52.212000000000003</v>
      </c>
      <c r="AA6679" s="12">
        <v>168</v>
      </c>
      <c r="AB6679" s="12">
        <v>14223.77</v>
      </c>
      <c r="AC6679" s="28">
        <f>+I6679+Y6679-Z6679</f>
        <v>-136.71199999999999</v>
      </c>
      <c r="AD6679" s="20">
        <f t="shared" si="734"/>
        <v>140</v>
      </c>
      <c r="AE6679">
        <v>140</v>
      </c>
    </row>
    <row r="6680" spans="1:31" x14ac:dyDescent="0.25">
      <c r="A6680" s="9">
        <v>45322</v>
      </c>
      <c r="B6680" s="10" t="s">
        <v>414</v>
      </c>
      <c r="C6680" s="10" t="s">
        <v>278</v>
      </c>
      <c r="D6680" s="10" t="s">
        <v>40</v>
      </c>
      <c r="E6680" s="10" t="s">
        <v>30</v>
      </c>
      <c r="F6680" s="10">
        <v>840</v>
      </c>
      <c r="G6680" s="10">
        <v>916</v>
      </c>
      <c r="H6680" s="11">
        <f>SUMIFS(AA:AA,$A:$A,EOMONTH($A6680,-1),$B:$B,$B6680)</f>
        <v>140</v>
      </c>
      <c r="I6680" s="63">
        <f>ROUND(SUMIFS(AC:AC,$A:$A,EOMONTH($A6680,-1),$B:$B,$B6680),2)</f>
        <v>-193.6</v>
      </c>
      <c r="J6680" s="11">
        <f>SUMIFS(AB:AB,$A:$A,EOMONTH($A6680,-1),$B:$B,$B6680)</f>
        <v>11622.25</v>
      </c>
      <c r="K6680" s="13">
        <v>0</v>
      </c>
      <c r="L6680" s="25">
        <v>0</v>
      </c>
      <c r="M6680" s="15">
        <v>0</v>
      </c>
      <c r="N6680" s="14">
        <v>0</v>
      </c>
      <c r="O6680" s="16">
        <v>58</v>
      </c>
      <c r="P6680" s="16">
        <v>8941.02</v>
      </c>
      <c r="Q6680" s="16">
        <v>0</v>
      </c>
      <c r="R6680" s="16">
        <f>Q6680*16.876/100</f>
        <v>0</v>
      </c>
      <c r="S6680" s="17">
        <f t="shared" si="728"/>
        <v>0</v>
      </c>
      <c r="T6680" s="16">
        <v>0</v>
      </c>
      <c r="U6680" s="18">
        <f t="shared" si="729"/>
        <v>128.24</v>
      </c>
      <c r="V6680" s="18">
        <f t="shared" si="730"/>
        <v>0</v>
      </c>
      <c r="W6680" s="18">
        <f t="shared" si="731"/>
        <v>0</v>
      </c>
      <c r="X6680" s="27"/>
      <c r="Y6680" s="19">
        <f t="shared" si="732"/>
        <v>0</v>
      </c>
      <c r="Z6680" s="18">
        <f t="shared" si="733"/>
        <v>53.128</v>
      </c>
      <c r="AA6680" s="12">
        <v>82</v>
      </c>
      <c r="AB6680" s="12">
        <v>6807.32</v>
      </c>
      <c r="AC6680" s="28">
        <f>+I6680+Y6680-Z6680</f>
        <v>-246.72800000000001</v>
      </c>
      <c r="AD6680" s="20">
        <f t="shared" si="734"/>
        <v>250</v>
      </c>
      <c r="AE6680">
        <v>250</v>
      </c>
    </row>
    <row r="6681" spans="1:31" x14ac:dyDescent="0.25">
      <c r="A6681" s="9">
        <v>45322</v>
      </c>
      <c r="B6681" s="10" t="s">
        <v>415</v>
      </c>
      <c r="C6681" s="10" t="s">
        <v>278</v>
      </c>
      <c r="D6681" s="10" t="s">
        <v>40</v>
      </c>
      <c r="E6681" s="10" t="s">
        <v>30</v>
      </c>
      <c r="F6681" s="10">
        <v>840</v>
      </c>
      <c r="G6681" s="10">
        <v>916</v>
      </c>
      <c r="H6681" s="11">
        <f>SUMIFS(AA:AA,$A:$A,EOMONTH($A6681,-1),$B:$B,$B6681)</f>
        <v>205</v>
      </c>
      <c r="I6681" s="63">
        <f>ROUND(SUMIFS(AC:AC,$A:$A,EOMONTH($A6681,-1),$B:$B,$B6681),2)</f>
        <v>107.57</v>
      </c>
      <c r="J6681" s="11">
        <f>SUMIFS(AB:AB,$A:$A,EOMONTH($A6681,-1),$B:$B,$B6681)</f>
        <v>18606.91</v>
      </c>
      <c r="K6681" s="13">
        <v>0</v>
      </c>
      <c r="L6681" s="25">
        <v>0</v>
      </c>
      <c r="M6681" s="15">
        <v>198</v>
      </c>
      <c r="N6681" s="14">
        <v>17700.36</v>
      </c>
      <c r="O6681" s="16">
        <v>229</v>
      </c>
      <c r="P6681" s="16">
        <v>35620.28</v>
      </c>
      <c r="Q6681" s="16">
        <v>0</v>
      </c>
      <c r="R6681" s="16">
        <f>Q6681*16.876/100</f>
        <v>0</v>
      </c>
      <c r="S6681" s="17">
        <f t="shared" si="728"/>
        <v>0</v>
      </c>
      <c r="T6681" s="16">
        <v>0</v>
      </c>
      <c r="U6681" s="18">
        <f t="shared" si="729"/>
        <v>187.78</v>
      </c>
      <c r="V6681" s="18">
        <f t="shared" si="730"/>
        <v>166.32</v>
      </c>
      <c r="W6681" s="18">
        <f t="shared" si="731"/>
        <v>27.923464800000001</v>
      </c>
      <c r="X6681" s="27"/>
      <c r="Y6681" s="19">
        <f t="shared" si="732"/>
        <v>194.2434648</v>
      </c>
      <c r="Z6681" s="18">
        <f t="shared" si="733"/>
        <v>209.76400000000001</v>
      </c>
      <c r="AA6681" s="12">
        <v>174</v>
      </c>
      <c r="AB6681" s="12">
        <v>15688.74</v>
      </c>
      <c r="AC6681" s="28">
        <f>+I6681+Y6681-Z6681</f>
        <v>92.04946480000001</v>
      </c>
      <c r="AD6681" s="20">
        <f t="shared" si="734"/>
        <v>0</v>
      </c>
      <c r="AE6681">
        <v>0</v>
      </c>
    </row>
    <row r="6682" spans="1:31" x14ac:dyDescent="0.25">
      <c r="A6682" s="9">
        <v>45322</v>
      </c>
      <c r="B6682" s="10" t="s">
        <v>416</v>
      </c>
      <c r="C6682" s="10" t="s">
        <v>278</v>
      </c>
      <c r="D6682" s="10" t="s">
        <v>40</v>
      </c>
      <c r="E6682" s="10" t="s">
        <v>30</v>
      </c>
      <c r="F6682" s="10">
        <v>840</v>
      </c>
      <c r="G6682" s="10">
        <v>916</v>
      </c>
      <c r="H6682" s="11">
        <f>SUMIFS(AA:AA,$A:$A,EOMONTH($A6682,-1),$B:$B,$B6682)</f>
        <v>85</v>
      </c>
      <c r="I6682" s="63">
        <f>ROUND(SUMIFS(AC:AC,$A:$A,EOMONTH($A6682,-1),$B:$B,$B6682),2)</f>
        <v>-115.36</v>
      </c>
      <c r="J6682" s="11">
        <f>SUMIFS(AB:AB,$A:$A,EOMONTH($A6682,-1),$B:$B,$B6682)</f>
        <v>7680.03</v>
      </c>
      <c r="K6682" s="13">
        <v>0</v>
      </c>
      <c r="L6682" s="25">
        <v>0</v>
      </c>
      <c r="M6682" s="15">
        <v>311</v>
      </c>
      <c r="N6682" s="14">
        <v>27942.91</v>
      </c>
      <c r="O6682" s="16">
        <v>186</v>
      </c>
      <c r="P6682" s="16">
        <v>28576.7</v>
      </c>
      <c r="Q6682" s="16">
        <v>0</v>
      </c>
      <c r="R6682" s="16">
        <f>Q6682*16.876/100</f>
        <v>0</v>
      </c>
      <c r="S6682" s="17">
        <f t="shared" si="728"/>
        <v>0</v>
      </c>
      <c r="T6682" s="16">
        <v>0</v>
      </c>
      <c r="U6682" s="18">
        <f t="shared" si="729"/>
        <v>77.86</v>
      </c>
      <c r="V6682" s="18">
        <f t="shared" si="730"/>
        <v>261.24</v>
      </c>
      <c r="W6682" s="18">
        <f t="shared" si="731"/>
        <v>43.859583600000008</v>
      </c>
      <c r="X6682" s="27"/>
      <c r="Y6682" s="19">
        <f t="shared" si="732"/>
        <v>305.09958360000002</v>
      </c>
      <c r="Z6682" s="18">
        <f t="shared" si="733"/>
        <v>170.376</v>
      </c>
      <c r="AA6682" s="12">
        <v>210</v>
      </c>
      <c r="AB6682" s="12">
        <v>18907.39</v>
      </c>
      <c r="AC6682" s="28">
        <f>+I6682+Y6682-Z6682</f>
        <v>19.363583599999998</v>
      </c>
      <c r="AD6682" s="20">
        <f t="shared" si="734"/>
        <v>0</v>
      </c>
      <c r="AE6682">
        <v>0</v>
      </c>
    </row>
    <row r="6683" spans="1:31" x14ac:dyDescent="0.25">
      <c r="A6683" s="9">
        <v>45322</v>
      </c>
      <c r="B6683" s="10" t="s">
        <v>417</v>
      </c>
      <c r="C6683" s="10" t="s">
        <v>278</v>
      </c>
      <c r="D6683" s="10" t="s">
        <v>40</v>
      </c>
      <c r="E6683" s="10" t="s">
        <v>30</v>
      </c>
      <c r="F6683" s="10">
        <v>840</v>
      </c>
      <c r="G6683" s="10">
        <v>916</v>
      </c>
      <c r="H6683" s="11">
        <f>SUMIFS(AA:AA,$A:$A,EOMONTH($A6683,-1),$B:$B,$B6683)</f>
        <v>92</v>
      </c>
      <c r="I6683" s="63">
        <f>ROUND(SUMIFS(AC:AC,$A:$A,EOMONTH($A6683,-1),$B:$B,$B6683),2)</f>
        <v>-191.93</v>
      </c>
      <c r="J6683" s="11">
        <f>SUMIFS(AB:AB,$A:$A,EOMONTH($A6683,-1),$B:$B,$B6683)</f>
        <v>7497.48</v>
      </c>
      <c r="K6683" s="13">
        <v>0</v>
      </c>
      <c r="L6683" s="25">
        <v>0</v>
      </c>
      <c r="M6683" s="15">
        <v>177</v>
      </c>
      <c r="N6683" s="14">
        <v>9519.9599999999991</v>
      </c>
      <c r="O6683" s="16">
        <v>70</v>
      </c>
      <c r="P6683" s="16">
        <v>10671.54</v>
      </c>
      <c r="Q6683" s="16">
        <v>0</v>
      </c>
      <c r="R6683" s="16">
        <f>Q6683*16.876/100</f>
        <v>0</v>
      </c>
      <c r="S6683" s="17">
        <f t="shared" si="728"/>
        <v>0</v>
      </c>
      <c r="T6683" s="16">
        <v>0</v>
      </c>
      <c r="U6683" s="18">
        <f t="shared" si="729"/>
        <v>84.272000000000006</v>
      </c>
      <c r="V6683" s="18">
        <f t="shared" si="730"/>
        <v>148.68</v>
      </c>
      <c r="W6683" s="18">
        <f t="shared" si="731"/>
        <v>24.961885200000001</v>
      </c>
      <c r="X6683" s="27"/>
      <c r="Y6683" s="19">
        <f t="shared" si="732"/>
        <v>173.64188520000002</v>
      </c>
      <c r="Z6683" s="18">
        <f t="shared" si="733"/>
        <v>64.12</v>
      </c>
      <c r="AA6683" s="12">
        <v>199</v>
      </c>
      <c r="AB6683" s="12">
        <v>12189.03</v>
      </c>
      <c r="AC6683" s="28">
        <f>+I6683+Y6683-Z6683</f>
        <v>-82.408114799999993</v>
      </c>
      <c r="AD6683" s="20">
        <f t="shared" si="734"/>
        <v>90</v>
      </c>
      <c r="AE6683">
        <v>90</v>
      </c>
    </row>
    <row r="6684" spans="1:31" x14ac:dyDescent="0.25">
      <c r="A6684" s="9">
        <v>45322</v>
      </c>
      <c r="B6684" s="10" t="s">
        <v>418</v>
      </c>
      <c r="C6684" s="10" t="s">
        <v>419</v>
      </c>
      <c r="D6684" s="10" t="s">
        <v>40</v>
      </c>
      <c r="E6684" s="10" t="s">
        <v>30</v>
      </c>
      <c r="F6684" s="10">
        <v>110</v>
      </c>
      <c r="G6684" s="10">
        <v>120</v>
      </c>
      <c r="H6684" s="11">
        <f>SUMIFS(AA:AA,$A:$A,EOMONTH($A6684,-1),$B:$B,$B6684)</f>
        <v>162</v>
      </c>
      <c r="I6684" s="63">
        <f>ROUND(SUMIFS(AC:AC,$A:$A,EOMONTH($A6684,-1),$B:$B,$B6684),2)</f>
        <v>90.87</v>
      </c>
      <c r="J6684" s="11">
        <f>SUMIFS(AB:AB,$A:$A,EOMONTH($A6684,-1),$B:$B,$B6684)</f>
        <v>2521.35</v>
      </c>
      <c r="K6684" s="13">
        <v>0</v>
      </c>
      <c r="L6684" s="25">
        <v>0</v>
      </c>
      <c r="M6684" s="15">
        <v>0</v>
      </c>
      <c r="N6684" s="14">
        <v>0</v>
      </c>
      <c r="O6684" s="16">
        <v>0</v>
      </c>
      <c r="P6684" s="16">
        <v>0</v>
      </c>
      <c r="Q6684" s="16">
        <v>0</v>
      </c>
      <c r="R6684" s="16">
        <f>Q6684*16.876/100</f>
        <v>0</v>
      </c>
      <c r="S6684" s="17">
        <f t="shared" si="728"/>
        <v>0</v>
      </c>
      <c r="T6684" s="16">
        <v>0</v>
      </c>
      <c r="U6684" s="18">
        <f t="shared" si="729"/>
        <v>19.440000000000001</v>
      </c>
      <c r="V6684" s="18">
        <f t="shared" si="730"/>
        <v>0</v>
      </c>
      <c r="W6684" s="18">
        <f t="shared" si="731"/>
        <v>0</v>
      </c>
      <c r="X6684" s="27"/>
      <c r="Y6684" s="19">
        <f t="shared" si="732"/>
        <v>0</v>
      </c>
      <c r="Z6684" s="18">
        <f t="shared" si="733"/>
        <v>0</v>
      </c>
      <c r="AA6684" s="12">
        <v>162</v>
      </c>
      <c r="AB6684" s="12">
        <v>2521.35</v>
      </c>
      <c r="AC6684" s="28">
        <f>+I6684+Y6684-Z6684</f>
        <v>90.87</v>
      </c>
      <c r="AD6684" s="20">
        <f t="shared" si="734"/>
        <v>0</v>
      </c>
      <c r="AE6684">
        <v>0</v>
      </c>
    </row>
    <row r="6685" spans="1:31" x14ac:dyDescent="0.25">
      <c r="A6685" s="9">
        <v>45322</v>
      </c>
      <c r="B6685" s="10" t="s">
        <v>420</v>
      </c>
      <c r="C6685" s="10" t="s">
        <v>282</v>
      </c>
      <c r="D6685" s="10" t="s">
        <v>40</v>
      </c>
      <c r="E6685" s="10" t="s">
        <v>30</v>
      </c>
      <c r="F6685" s="10">
        <v>80</v>
      </c>
      <c r="G6685" s="10">
        <v>87</v>
      </c>
      <c r="H6685" s="11">
        <f>SUMIFS(AA:AA,$A:$A,EOMONTH($A6685,-1),$B:$B,$B6685)</f>
        <v>5660</v>
      </c>
      <c r="I6685" s="63">
        <f>ROUND(SUMIFS(AC:AC,$A:$A,EOMONTH($A6685,-1),$B:$B,$B6685),2)</f>
        <v>433.62</v>
      </c>
      <c r="J6685" s="11">
        <f>SUMIFS(AB:AB,$A:$A,EOMONTH($A6685,-1),$B:$B,$B6685)</f>
        <v>64035.92</v>
      </c>
      <c r="K6685" s="13">
        <v>0</v>
      </c>
      <c r="L6685" s="25">
        <v>0</v>
      </c>
      <c r="M6685" s="15">
        <v>0</v>
      </c>
      <c r="N6685" s="14">
        <v>0</v>
      </c>
      <c r="O6685" s="16">
        <v>2280</v>
      </c>
      <c r="P6685" s="16">
        <v>56455.92</v>
      </c>
      <c r="Q6685" s="16">
        <v>0</v>
      </c>
      <c r="R6685" s="16">
        <f>Q6685*16.876/100</f>
        <v>0</v>
      </c>
      <c r="S6685" s="17">
        <f t="shared" si="728"/>
        <v>0</v>
      </c>
      <c r="T6685" s="16">
        <v>0</v>
      </c>
      <c r="U6685" s="18">
        <f t="shared" si="729"/>
        <v>492.42</v>
      </c>
      <c r="V6685" s="18">
        <f t="shared" si="730"/>
        <v>0</v>
      </c>
      <c r="W6685" s="18">
        <f t="shared" si="731"/>
        <v>0</v>
      </c>
      <c r="X6685" s="27"/>
      <c r="Y6685" s="19">
        <f t="shared" si="732"/>
        <v>0</v>
      </c>
      <c r="Z6685" s="18">
        <f t="shared" si="733"/>
        <v>198.36</v>
      </c>
      <c r="AA6685" s="12">
        <v>3380</v>
      </c>
      <c r="AB6685" s="12">
        <v>38284.910000000003</v>
      </c>
      <c r="AC6685" s="28">
        <f>+I6685+Y6685-Z6685</f>
        <v>235.26</v>
      </c>
      <c r="AD6685" s="20">
        <f t="shared" si="734"/>
        <v>0</v>
      </c>
      <c r="AE6685">
        <v>0</v>
      </c>
    </row>
    <row r="6686" spans="1:31" x14ac:dyDescent="0.25">
      <c r="A6686" s="9">
        <v>45322</v>
      </c>
      <c r="B6686" s="10" t="s">
        <v>820</v>
      </c>
      <c r="C6686" s="10" t="s">
        <v>282</v>
      </c>
      <c r="D6686" s="10" t="s">
        <v>40</v>
      </c>
      <c r="E6686" s="10" t="s">
        <v>30</v>
      </c>
      <c r="F6686" s="10">
        <v>110</v>
      </c>
      <c r="G6686" s="10">
        <v>120</v>
      </c>
      <c r="H6686" s="11">
        <f>SUMIFS(AA:AA,$A:$A,EOMONTH($A6686,-1),$B:$B,$B6686)</f>
        <v>0</v>
      </c>
      <c r="I6686" s="63">
        <f>ROUND(SUMIFS(AC:AC,$A:$A,EOMONTH($A6686,-1),$B:$B,$B6686),2)</f>
        <v>0</v>
      </c>
      <c r="J6686" s="11">
        <f>SUMIFS(AB:AB,$A:$A,EOMONTH($A6686,-1),$B:$B,$B6686)</f>
        <v>0</v>
      </c>
      <c r="K6686" s="13">
        <v>0</v>
      </c>
      <c r="L6686" s="25">
        <v>0</v>
      </c>
      <c r="M6686" s="15">
        <v>0</v>
      </c>
      <c r="N6686" s="14">
        <v>0</v>
      </c>
      <c r="O6686" s="16">
        <v>-1</v>
      </c>
      <c r="P6686" s="16">
        <v>-24.75</v>
      </c>
      <c r="Q6686" s="16">
        <v>0</v>
      </c>
      <c r="R6686" s="16">
        <f>Q6686*16.876/100</f>
        <v>0</v>
      </c>
      <c r="S6686" s="17">
        <f t="shared" si="728"/>
        <v>0</v>
      </c>
      <c r="T6686" s="16">
        <v>0</v>
      </c>
      <c r="U6686" s="18">
        <f t="shared" si="729"/>
        <v>0</v>
      </c>
      <c r="V6686" s="18">
        <f t="shared" si="730"/>
        <v>0</v>
      </c>
      <c r="W6686" s="18">
        <f t="shared" si="731"/>
        <v>0</v>
      </c>
      <c r="X6686" s="27"/>
      <c r="Y6686" s="19">
        <f t="shared" si="732"/>
        <v>0</v>
      </c>
      <c r="Z6686" s="18">
        <f t="shared" si="733"/>
        <v>-0.12</v>
      </c>
      <c r="AA6686" s="12">
        <v>1</v>
      </c>
      <c r="AB6686" s="12">
        <v>24.75</v>
      </c>
      <c r="AC6686" s="28">
        <f>+I6686+Y6686-Z6686</f>
        <v>0.12</v>
      </c>
      <c r="AD6686" s="20">
        <f t="shared" si="734"/>
        <v>0</v>
      </c>
      <c r="AE6686">
        <v>0</v>
      </c>
    </row>
    <row r="6687" spans="1:31" x14ac:dyDescent="0.25">
      <c r="A6687" s="9">
        <v>45322</v>
      </c>
      <c r="B6687" s="10" t="s">
        <v>421</v>
      </c>
      <c r="C6687" s="10" t="s">
        <v>282</v>
      </c>
      <c r="D6687" s="10" t="s">
        <v>40</v>
      </c>
      <c r="E6687" s="10" t="s">
        <v>30</v>
      </c>
      <c r="F6687" s="10">
        <v>110</v>
      </c>
      <c r="G6687" s="10">
        <v>120</v>
      </c>
      <c r="H6687" s="11">
        <f>SUMIFS(AA:AA,$A:$A,EOMONTH($A6687,-1),$B:$B,$B6687)</f>
        <v>4083</v>
      </c>
      <c r="I6687" s="63">
        <f>ROUND(SUMIFS(AC:AC,$A:$A,EOMONTH($A6687,-1),$B:$B,$B6687),2)</f>
        <v>498.04</v>
      </c>
      <c r="J6687" s="11">
        <f>SUMIFS(AB:AB,$A:$A,EOMONTH($A6687,-1),$B:$B,$B6687)</f>
        <v>59716.17</v>
      </c>
      <c r="K6687" s="13">
        <v>0</v>
      </c>
      <c r="L6687" s="25">
        <v>0</v>
      </c>
      <c r="M6687" s="15">
        <v>5030</v>
      </c>
      <c r="N6687" s="14">
        <v>77421.41</v>
      </c>
      <c r="O6687" s="16">
        <v>2064</v>
      </c>
      <c r="P6687" s="16">
        <v>52555.62</v>
      </c>
      <c r="Q6687" s="16">
        <v>0</v>
      </c>
      <c r="R6687" s="16">
        <f>Q6687*16.876/100</f>
        <v>0</v>
      </c>
      <c r="S6687" s="17">
        <f t="shared" si="728"/>
        <v>0</v>
      </c>
      <c r="T6687" s="16">
        <v>0</v>
      </c>
      <c r="U6687" s="18">
        <f t="shared" si="729"/>
        <v>489.96</v>
      </c>
      <c r="V6687" s="18">
        <f t="shared" si="730"/>
        <v>553.29999999999995</v>
      </c>
      <c r="W6687" s="18">
        <f t="shared" si="731"/>
        <v>92.893536999999995</v>
      </c>
      <c r="X6687" s="27"/>
      <c r="Y6687" s="19">
        <f t="shared" si="732"/>
        <v>646.19353699999999</v>
      </c>
      <c r="Z6687" s="18">
        <f t="shared" si="733"/>
        <v>247.68</v>
      </c>
      <c r="AA6687" s="12">
        <v>7049</v>
      </c>
      <c r="AB6687" s="12">
        <v>106651.15</v>
      </c>
      <c r="AC6687" s="28">
        <f>+I6687+Y6687-Z6687</f>
        <v>896.55353700000001</v>
      </c>
      <c r="AD6687" s="20">
        <f t="shared" si="734"/>
        <v>0</v>
      </c>
      <c r="AE6687">
        <v>0</v>
      </c>
    </row>
    <row r="6688" spans="1:31" x14ac:dyDescent="0.25">
      <c r="A6688" s="9">
        <v>45322</v>
      </c>
      <c r="B6688" s="10" t="s">
        <v>811</v>
      </c>
      <c r="C6688" s="10" t="s">
        <v>282</v>
      </c>
      <c r="D6688" s="10" t="s">
        <v>40</v>
      </c>
      <c r="E6688" s="10" t="s">
        <v>30</v>
      </c>
      <c r="F6688" s="10">
        <v>110</v>
      </c>
      <c r="G6688" s="10">
        <v>120</v>
      </c>
      <c r="H6688" s="11">
        <f>SUMIFS(AA:AA,$A:$A,EOMONTH($A6688,-1),$B:$B,$B6688)</f>
        <v>-234</v>
      </c>
      <c r="I6688" s="63">
        <f>ROUND(SUMIFS(AC:AC,$A:$A,EOMONTH($A6688,-1),$B:$B,$B6688),2)</f>
        <v>-28.08</v>
      </c>
      <c r="J6688" s="11">
        <f>SUMIFS(AB:AB,$A:$A,EOMONTH($A6688,-1),$B:$B,$B6688)</f>
        <v>-5370.3</v>
      </c>
      <c r="K6688" s="13">
        <v>0</v>
      </c>
      <c r="L6688" s="25">
        <v>0</v>
      </c>
      <c r="M6688" s="15">
        <v>0</v>
      </c>
      <c r="N6688" s="14">
        <v>0</v>
      </c>
      <c r="O6688" s="16">
        <v>0</v>
      </c>
      <c r="P6688" s="16">
        <v>0</v>
      </c>
      <c r="Q6688" s="16">
        <v>0</v>
      </c>
      <c r="R6688" s="16">
        <f>Q6688*16.876/100</f>
        <v>0</v>
      </c>
      <c r="S6688" s="17">
        <f t="shared" si="728"/>
        <v>0</v>
      </c>
      <c r="T6688" s="16">
        <v>0</v>
      </c>
      <c r="U6688" s="18">
        <f t="shared" si="729"/>
        <v>-28.08</v>
      </c>
      <c r="V6688" s="18">
        <f t="shared" si="730"/>
        <v>0</v>
      </c>
      <c r="W6688" s="18">
        <f t="shared" si="731"/>
        <v>0</v>
      </c>
      <c r="X6688" s="27"/>
      <c r="Y6688" s="19">
        <f t="shared" si="732"/>
        <v>0</v>
      </c>
      <c r="Z6688" s="18">
        <f t="shared" si="733"/>
        <v>0</v>
      </c>
      <c r="AA6688" s="12">
        <v>-234</v>
      </c>
      <c r="AB6688" s="12">
        <v>-5370.3</v>
      </c>
      <c r="AC6688" s="28">
        <f>+I6688+Y6688-Z6688</f>
        <v>-28.08</v>
      </c>
      <c r="AD6688" s="20">
        <f t="shared" si="734"/>
        <v>30</v>
      </c>
      <c r="AE6688">
        <v>30</v>
      </c>
    </row>
    <row r="6689" spans="1:31" x14ac:dyDescent="0.25">
      <c r="A6689" s="9">
        <v>45322</v>
      </c>
      <c r="B6689" s="10" t="s">
        <v>422</v>
      </c>
      <c r="C6689" s="10" t="s">
        <v>28</v>
      </c>
      <c r="D6689" s="10" t="s">
        <v>29</v>
      </c>
      <c r="E6689" s="10" t="s">
        <v>30</v>
      </c>
      <c r="F6689" s="10"/>
      <c r="G6689" s="10">
        <v>0</v>
      </c>
      <c r="H6689" s="11">
        <f>SUMIFS(AA:AA,$A:$A,EOMONTH($A6689,-1),$B:$B,$B6689)</f>
        <v>247</v>
      </c>
      <c r="I6689" s="63">
        <f>ROUND(SUMIFS(AC:AC,$A:$A,EOMONTH($A6689,-1),$B:$B,$B6689),2)</f>
        <v>7.18</v>
      </c>
      <c r="J6689" s="11">
        <f>SUMIFS(AB:AB,$A:$A,EOMONTH($A6689,-1),$B:$B,$B6689)</f>
        <v>1170.8399999999999</v>
      </c>
      <c r="K6689" s="13">
        <v>0</v>
      </c>
      <c r="L6689" s="25">
        <v>0</v>
      </c>
      <c r="M6689" s="15">
        <v>0</v>
      </c>
      <c r="N6689" s="14">
        <v>0</v>
      </c>
      <c r="O6689" s="16">
        <v>0</v>
      </c>
      <c r="P6689" s="16">
        <v>0</v>
      </c>
      <c r="Q6689" s="16">
        <v>0</v>
      </c>
      <c r="R6689" s="16">
        <f>Q6689*16.876/100</f>
        <v>0</v>
      </c>
      <c r="S6689" s="17">
        <f t="shared" si="728"/>
        <v>0</v>
      </c>
      <c r="T6689" s="16">
        <v>0</v>
      </c>
      <c r="U6689" s="18">
        <f t="shared" si="729"/>
        <v>0</v>
      </c>
      <c r="V6689" s="18">
        <f t="shared" si="730"/>
        <v>0</v>
      </c>
      <c r="W6689" s="18">
        <f t="shared" si="731"/>
        <v>0</v>
      </c>
      <c r="X6689" s="27"/>
      <c r="Y6689" s="19">
        <f t="shared" si="732"/>
        <v>0</v>
      </c>
      <c r="Z6689" s="18">
        <f t="shared" si="733"/>
        <v>0</v>
      </c>
      <c r="AA6689" s="12">
        <v>247</v>
      </c>
      <c r="AB6689" s="12">
        <v>1170.8399999999999</v>
      </c>
      <c r="AC6689" s="28">
        <f>+I6689+Y6689-Z6689</f>
        <v>7.18</v>
      </c>
      <c r="AD6689" s="20">
        <f t="shared" si="734"/>
        <v>0</v>
      </c>
      <c r="AE6689">
        <v>0</v>
      </c>
    </row>
    <row r="6690" spans="1:31" x14ac:dyDescent="0.25">
      <c r="A6690" s="9">
        <v>45322</v>
      </c>
      <c r="B6690" s="10" t="s">
        <v>423</v>
      </c>
      <c r="C6690" s="10" t="s">
        <v>28</v>
      </c>
      <c r="D6690" s="10" t="s">
        <v>29</v>
      </c>
      <c r="E6690" s="10" t="s">
        <v>30</v>
      </c>
      <c r="F6690" s="10"/>
      <c r="G6690" s="10">
        <v>0</v>
      </c>
      <c r="H6690" s="11">
        <f>SUMIFS(AA:AA,$A:$A,EOMONTH($A6690,-1),$B:$B,$B6690)</f>
        <v>59</v>
      </c>
      <c r="I6690" s="63">
        <f>ROUND(SUMIFS(AC:AC,$A:$A,EOMONTH($A6690,-1),$B:$B,$B6690),2)</f>
        <v>30.11</v>
      </c>
      <c r="J6690" s="11">
        <f>SUMIFS(AB:AB,$A:$A,EOMONTH($A6690,-1),$B:$B,$B6690)</f>
        <v>250</v>
      </c>
      <c r="K6690" s="13">
        <v>0</v>
      </c>
      <c r="L6690" s="25">
        <v>0</v>
      </c>
      <c r="M6690" s="15">
        <v>0</v>
      </c>
      <c r="N6690" s="14">
        <v>0</v>
      </c>
      <c r="O6690" s="16">
        <v>0</v>
      </c>
      <c r="P6690" s="16">
        <v>0</v>
      </c>
      <c r="Q6690" s="16">
        <v>0</v>
      </c>
      <c r="R6690" s="16">
        <f>Q6690*16.876/100</f>
        <v>0</v>
      </c>
      <c r="S6690" s="17">
        <f t="shared" si="728"/>
        <v>0</v>
      </c>
      <c r="T6690" s="16">
        <v>0</v>
      </c>
      <c r="U6690" s="18">
        <f t="shared" si="729"/>
        <v>0</v>
      </c>
      <c r="V6690" s="18">
        <f t="shared" si="730"/>
        <v>0</v>
      </c>
      <c r="W6690" s="18">
        <f t="shared" si="731"/>
        <v>0</v>
      </c>
      <c r="X6690" s="27"/>
      <c r="Y6690" s="19">
        <f t="shared" si="732"/>
        <v>0</v>
      </c>
      <c r="Z6690" s="18">
        <f t="shared" si="733"/>
        <v>0</v>
      </c>
      <c r="AA6690" s="12">
        <v>59</v>
      </c>
      <c r="AB6690" s="12">
        <v>250</v>
      </c>
      <c r="AC6690" s="28">
        <f>+I6690+Y6690-Z6690</f>
        <v>30.11</v>
      </c>
      <c r="AD6690" s="20">
        <f t="shared" si="734"/>
        <v>0</v>
      </c>
      <c r="AE6690">
        <v>0</v>
      </c>
    </row>
    <row r="6691" spans="1:31" x14ac:dyDescent="0.25">
      <c r="A6691" s="9">
        <v>45322</v>
      </c>
      <c r="B6691" s="10" t="s">
        <v>424</v>
      </c>
      <c r="C6691" s="10" t="s">
        <v>28</v>
      </c>
      <c r="D6691" s="10" t="s">
        <v>29</v>
      </c>
      <c r="E6691" s="10" t="s">
        <v>30</v>
      </c>
      <c r="F6691" s="10"/>
      <c r="G6691" s="10">
        <v>0</v>
      </c>
      <c r="H6691" s="11">
        <f>SUMIFS(AA:AA,$A:$A,EOMONTH($A6691,-1),$B:$B,$B6691)</f>
        <v>753</v>
      </c>
      <c r="I6691" s="63">
        <f>ROUND(SUMIFS(AC:AC,$A:$A,EOMONTH($A6691,-1),$B:$B,$B6691),2)</f>
        <v>13.05</v>
      </c>
      <c r="J6691" s="11">
        <f>SUMIFS(AB:AB,$A:$A,EOMONTH($A6691,-1),$B:$B,$B6691)</f>
        <v>2821.56</v>
      </c>
      <c r="K6691" s="13">
        <v>0</v>
      </c>
      <c r="L6691" s="25">
        <v>0</v>
      </c>
      <c r="M6691" s="15">
        <v>0</v>
      </c>
      <c r="N6691" s="14">
        <v>0</v>
      </c>
      <c r="O6691" s="16">
        <v>0</v>
      </c>
      <c r="P6691" s="16">
        <v>0</v>
      </c>
      <c r="Q6691" s="16">
        <v>0</v>
      </c>
      <c r="R6691" s="16">
        <f>Q6691*16.876/100</f>
        <v>0</v>
      </c>
      <c r="S6691" s="17">
        <f t="shared" si="728"/>
        <v>0</v>
      </c>
      <c r="T6691" s="16">
        <v>0</v>
      </c>
      <c r="U6691" s="18">
        <f t="shared" si="729"/>
        <v>0</v>
      </c>
      <c r="V6691" s="18">
        <f t="shared" si="730"/>
        <v>0</v>
      </c>
      <c r="W6691" s="18">
        <f t="shared" si="731"/>
        <v>0</v>
      </c>
      <c r="X6691" s="27"/>
      <c r="Y6691" s="19">
        <f t="shared" si="732"/>
        <v>0</v>
      </c>
      <c r="Z6691" s="18">
        <f t="shared" si="733"/>
        <v>0</v>
      </c>
      <c r="AA6691" s="12">
        <v>753</v>
      </c>
      <c r="AB6691" s="12">
        <v>2821.56</v>
      </c>
      <c r="AC6691" s="28">
        <f>+I6691+Y6691-Z6691</f>
        <v>13.05</v>
      </c>
      <c r="AD6691" s="20">
        <f t="shared" si="734"/>
        <v>0</v>
      </c>
      <c r="AE6691">
        <v>0</v>
      </c>
    </row>
    <row r="6692" spans="1:31" x14ac:dyDescent="0.25">
      <c r="A6692" s="9">
        <v>45322</v>
      </c>
      <c r="B6692" s="10" t="s">
        <v>425</v>
      </c>
      <c r="C6692" s="10" t="s">
        <v>28</v>
      </c>
      <c r="D6692" s="10" t="s">
        <v>29</v>
      </c>
      <c r="E6692" s="10" t="s">
        <v>30</v>
      </c>
      <c r="F6692" s="10"/>
      <c r="G6692" s="10">
        <v>0</v>
      </c>
      <c r="H6692" s="11">
        <f>SUMIFS(AA:AA,$A:$A,EOMONTH($A6692,-1),$B:$B,$B6692)</f>
        <v>920</v>
      </c>
      <c r="I6692" s="63">
        <f>ROUND(SUMIFS(AC:AC,$A:$A,EOMONTH($A6692,-1),$B:$B,$B6692),2)</f>
        <v>30.93</v>
      </c>
      <c r="J6692" s="11">
        <f>SUMIFS(AB:AB,$A:$A,EOMONTH($A6692,-1),$B:$B,$B6692)</f>
        <v>4336.7</v>
      </c>
      <c r="K6692" s="13">
        <v>0</v>
      </c>
      <c r="L6692" s="25">
        <v>0</v>
      </c>
      <c r="M6692" s="15">
        <v>0</v>
      </c>
      <c r="N6692" s="14">
        <v>0</v>
      </c>
      <c r="O6692" s="16">
        <v>0</v>
      </c>
      <c r="P6692" s="16">
        <v>0</v>
      </c>
      <c r="Q6692" s="16">
        <v>0</v>
      </c>
      <c r="R6692" s="16">
        <f>Q6692*16.876/100</f>
        <v>0</v>
      </c>
      <c r="S6692" s="17">
        <f t="shared" si="728"/>
        <v>0</v>
      </c>
      <c r="T6692" s="16">
        <v>0</v>
      </c>
      <c r="U6692" s="18">
        <f t="shared" si="729"/>
        <v>0</v>
      </c>
      <c r="V6692" s="18">
        <f t="shared" si="730"/>
        <v>0</v>
      </c>
      <c r="W6692" s="18">
        <f t="shared" si="731"/>
        <v>0</v>
      </c>
      <c r="X6692" s="27"/>
      <c r="Y6692" s="19">
        <f t="shared" si="732"/>
        <v>0</v>
      </c>
      <c r="Z6692" s="18">
        <f t="shared" si="733"/>
        <v>0</v>
      </c>
      <c r="AA6692" s="12">
        <v>920</v>
      </c>
      <c r="AB6692" s="12">
        <v>4336.7</v>
      </c>
      <c r="AC6692" s="28">
        <f>+I6692+Y6692-Z6692</f>
        <v>30.93</v>
      </c>
      <c r="AD6692" s="20">
        <f t="shared" si="734"/>
        <v>0</v>
      </c>
      <c r="AE6692">
        <v>0</v>
      </c>
    </row>
    <row r="6693" spans="1:31" x14ac:dyDescent="0.25">
      <c r="A6693" s="9">
        <v>45322</v>
      </c>
      <c r="B6693" s="10" t="s">
        <v>426</v>
      </c>
      <c r="C6693" s="10" t="s">
        <v>28</v>
      </c>
      <c r="D6693" s="10" t="s">
        <v>29</v>
      </c>
      <c r="E6693" s="10" t="s">
        <v>30</v>
      </c>
      <c r="F6693" s="10"/>
      <c r="G6693" s="10">
        <v>0</v>
      </c>
      <c r="H6693" s="11">
        <f>SUMIFS(AA:AA,$A:$A,EOMONTH($A6693,-1),$B:$B,$B6693)</f>
        <v>555</v>
      </c>
      <c r="I6693" s="63">
        <f>ROUND(SUMIFS(AC:AC,$A:$A,EOMONTH($A6693,-1),$B:$B,$B6693),2)</f>
        <v>10.16</v>
      </c>
      <c r="J6693" s="11">
        <f>SUMIFS(AB:AB,$A:$A,EOMONTH($A6693,-1),$B:$B,$B6693)</f>
        <v>2651.93</v>
      </c>
      <c r="K6693" s="13">
        <v>0</v>
      </c>
      <c r="L6693" s="25">
        <v>0</v>
      </c>
      <c r="M6693" s="15">
        <v>0</v>
      </c>
      <c r="N6693" s="14">
        <v>0</v>
      </c>
      <c r="O6693" s="16">
        <v>0</v>
      </c>
      <c r="P6693" s="16">
        <v>0</v>
      </c>
      <c r="Q6693" s="16">
        <v>0</v>
      </c>
      <c r="R6693" s="16">
        <f>Q6693*16.876/100</f>
        <v>0</v>
      </c>
      <c r="S6693" s="17">
        <f t="shared" si="728"/>
        <v>0</v>
      </c>
      <c r="T6693" s="16">
        <v>0</v>
      </c>
      <c r="U6693" s="18">
        <f t="shared" si="729"/>
        <v>0</v>
      </c>
      <c r="V6693" s="18">
        <f t="shared" si="730"/>
        <v>0</v>
      </c>
      <c r="W6693" s="18">
        <f t="shared" si="731"/>
        <v>0</v>
      </c>
      <c r="X6693" s="27"/>
      <c r="Y6693" s="19">
        <f t="shared" si="732"/>
        <v>0</v>
      </c>
      <c r="Z6693" s="18">
        <f t="shared" si="733"/>
        <v>0</v>
      </c>
      <c r="AA6693" s="12">
        <v>555</v>
      </c>
      <c r="AB6693" s="12">
        <v>2651.93</v>
      </c>
      <c r="AC6693" s="28">
        <f>+I6693+Y6693-Z6693</f>
        <v>10.16</v>
      </c>
      <c r="AD6693" s="20">
        <f t="shared" si="734"/>
        <v>0</v>
      </c>
      <c r="AE6693">
        <v>0</v>
      </c>
    </row>
    <row r="6694" spans="1:31" x14ac:dyDescent="0.25">
      <c r="A6694" s="9">
        <v>45322</v>
      </c>
      <c r="B6694" s="10" t="s">
        <v>427</v>
      </c>
      <c r="C6694" s="10" t="s">
        <v>28</v>
      </c>
      <c r="D6694" s="10" t="s">
        <v>29</v>
      </c>
      <c r="E6694" s="10" t="s">
        <v>30</v>
      </c>
      <c r="F6694" s="10"/>
      <c r="G6694" s="10">
        <v>0</v>
      </c>
      <c r="H6694" s="11">
        <f>SUMIFS(AA:AA,$A:$A,EOMONTH($A6694,-1),$B:$B,$B6694)</f>
        <v>910</v>
      </c>
      <c r="I6694" s="63">
        <f>ROUND(SUMIFS(AC:AC,$A:$A,EOMONTH($A6694,-1),$B:$B,$B6694),2)</f>
        <v>20.41</v>
      </c>
      <c r="J6694" s="11">
        <f>SUMIFS(AB:AB,$A:$A,EOMONTH($A6694,-1),$B:$B,$B6694)</f>
        <v>3211.79</v>
      </c>
      <c r="K6694" s="13">
        <v>0</v>
      </c>
      <c r="L6694" s="25">
        <v>0</v>
      </c>
      <c r="M6694" s="15">
        <v>0</v>
      </c>
      <c r="N6694" s="14">
        <v>0</v>
      </c>
      <c r="O6694" s="16">
        <v>0</v>
      </c>
      <c r="P6694" s="16">
        <v>0</v>
      </c>
      <c r="Q6694" s="16">
        <v>0</v>
      </c>
      <c r="R6694" s="16">
        <f>Q6694*16.876/100</f>
        <v>0</v>
      </c>
      <c r="S6694" s="17">
        <f t="shared" si="728"/>
        <v>0</v>
      </c>
      <c r="T6694" s="16">
        <v>0</v>
      </c>
      <c r="U6694" s="18">
        <f t="shared" si="729"/>
        <v>0</v>
      </c>
      <c r="V6694" s="18">
        <f t="shared" si="730"/>
        <v>0</v>
      </c>
      <c r="W6694" s="18">
        <f t="shared" si="731"/>
        <v>0</v>
      </c>
      <c r="X6694" s="27"/>
      <c r="Y6694" s="19">
        <f t="shared" si="732"/>
        <v>0</v>
      </c>
      <c r="Z6694" s="18">
        <f t="shared" si="733"/>
        <v>0</v>
      </c>
      <c r="AA6694" s="12">
        <v>910</v>
      </c>
      <c r="AB6694" s="12">
        <v>3211.79</v>
      </c>
      <c r="AC6694" s="28">
        <f>+I6694+Y6694-Z6694</f>
        <v>20.41</v>
      </c>
      <c r="AD6694" s="20">
        <f t="shared" si="734"/>
        <v>0</v>
      </c>
      <c r="AE6694">
        <v>0</v>
      </c>
    </row>
    <row r="6695" spans="1:31" x14ac:dyDescent="0.25">
      <c r="A6695" s="9">
        <v>45322</v>
      </c>
      <c r="B6695" s="10" t="s">
        <v>428</v>
      </c>
      <c r="C6695" s="10" t="s">
        <v>429</v>
      </c>
      <c r="D6695" s="10" t="s">
        <v>40</v>
      </c>
      <c r="E6695" s="10" t="s">
        <v>30</v>
      </c>
      <c r="F6695" s="10">
        <v>190</v>
      </c>
      <c r="G6695" s="10">
        <v>207</v>
      </c>
      <c r="H6695" s="11">
        <f>SUMIFS(AA:AA,$A:$A,EOMONTH($A6695,-1),$B:$B,$B6695)</f>
        <v>206</v>
      </c>
      <c r="I6695" s="63">
        <f>ROUND(SUMIFS(AC:AC,$A:$A,EOMONTH($A6695,-1),$B:$B,$B6695),2)</f>
        <v>-50.67</v>
      </c>
      <c r="J6695" s="11">
        <f>SUMIFS(AB:AB,$A:$A,EOMONTH($A6695,-1),$B:$B,$B6695)</f>
        <v>12906.61</v>
      </c>
      <c r="K6695" s="13">
        <v>0</v>
      </c>
      <c r="L6695" s="25">
        <v>0</v>
      </c>
      <c r="M6695" s="15">
        <v>800</v>
      </c>
      <c r="N6695" s="14">
        <v>64316</v>
      </c>
      <c r="O6695" s="16">
        <v>867</v>
      </c>
      <c r="P6695" s="16">
        <v>59645.09</v>
      </c>
      <c r="Q6695" s="16">
        <v>0</v>
      </c>
      <c r="R6695" s="16">
        <f>Q6695*16.876/100</f>
        <v>0</v>
      </c>
      <c r="S6695" s="17">
        <f t="shared" si="728"/>
        <v>0</v>
      </c>
      <c r="T6695" s="16">
        <v>0</v>
      </c>
      <c r="U6695" s="18">
        <f t="shared" si="729"/>
        <v>42.642000000000003</v>
      </c>
      <c r="V6695" s="18">
        <f t="shared" si="730"/>
        <v>152</v>
      </c>
      <c r="W6695" s="18">
        <f t="shared" si="731"/>
        <v>25.519280000000002</v>
      </c>
      <c r="X6695" s="27"/>
      <c r="Y6695" s="19">
        <f t="shared" si="732"/>
        <v>177.51928000000001</v>
      </c>
      <c r="Z6695" s="18">
        <f t="shared" si="733"/>
        <v>179.46899999999999</v>
      </c>
      <c r="AA6695" s="12">
        <v>139</v>
      </c>
      <c r="AB6695" s="12">
        <v>6707.79</v>
      </c>
      <c r="AC6695" s="28">
        <f>+I6695+Y6695-Z6695</f>
        <v>-52.619719999999987</v>
      </c>
      <c r="AD6695" s="20">
        <f t="shared" si="734"/>
        <v>60</v>
      </c>
      <c r="AE6695">
        <v>60</v>
      </c>
    </row>
    <row r="6696" spans="1:31" x14ac:dyDescent="0.25">
      <c r="A6696" s="9">
        <v>45322</v>
      </c>
      <c r="B6696" s="10" t="s">
        <v>430</v>
      </c>
      <c r="C6696" s="10" t="s">
        <v>429</v>
      </c>
      <c r="D6696" s="10" t="s">
        <v>40</v>
      </c>
      <c r="E6696" s="10" t="s">
        <v>30</v>
      </c>
      <c r="F6696" s="10">
        <v>20</v>
      </c>
      <c r="G6696" s="10">
        <v>22</v>
      </c>
      <c r="H6696" s="11">
        <f>SUMIFS(AA:AA,$A:$A,EOMONTH($A6696,-1),$B:$B,$B6696)</f>
        <v>1520</v>
      </c>
      <c r="I6696" s="63">
        <f>ROUND(SUMIFS(AC:AC,$A:$A,EOMONTH($A6696,-1),$B:$B,$B6696),2)</f>
        <v>90.99</v>
      </c>
      <c r="J6696" s="11">
        <f>SUMIFS(AB:AB,$A:$A,EOMONTH($A6696,-1),$B:$B,$B6696)</f>
        <v>6508.4</v>
      </c>
      <c r="K6696" s="13">
        <v>0</v>
      </c>
      <c r="L6696" s="25">
        <v>0</v>
      </c>
      <c r="M6696" s="15">
        <v>0</v>
      </c>
      <c r="N6696" s="14">
        <v>0</v>
      </c>
      <c r="O6696" s="16">
        <v>0</v>
      </c>
      <c r="P6696" s="16">
        <v>0</v>
      </c>
      <c r="Q6696" s="16">
        <v>0</v>
      </c>
      <c r="R6696" s="16">
        <f>Q6696*16.876/100</f>
        <v>0</v>
      </c>
      <c r="S6696" s="17">
        <f t="shared" si="728"/>
        <v>0</v>
      </c>
      <c r="T6696" s="16">
        <v>0</v>
      </c>
      <c r="U6696" s="18">
        <f t="shared" si="729"/>
        <v>33.44</v>
      </c>
      <c r="V6696" s="18">
        <f t="shared" si="730"/>
        <v>0</v>
      </c>
      <c r="W6696" s="18">
        <f t="shared" si="731"/>
        <v>0</v>
      </c>
      <c r="X6696" s="27"/>
      <c r="Y6696" s="19">
        <f t="shared" si="732"/>
        <v>0</v>
      </c>
      <c r="Z6696" s="18">
        <f t="shared" si="733"/>
        <v>0</v>
      </c>
      <c r="AA6696" s="12">
        <v>1520</v>
      </c>
      <c r="AB6696" s="12">
        <v>6508.4</v>
      </c>
      <c r="AC6696" s="28">
        <f>+I6696+Y6696-Z6696</f>
        <v>90.99</v>
      </c>
      <c r="AD6696" s="20">
        <f t="shared" si="734"/>
        <v>0</v>
      </c>
      <c r="AE6696">
        <v>0</v>
      </c>
    </row>
    <row r="6697" spans="1:31" x14ac:dyDescent="0.25">
      <c r="A6697" s="9">
        <v>45322</v>
      </c>
      <c r="B6697" s="10" t="s">
        <v>431</v>
      </c>
      <c r="C6697" s="10" t="s">
        <v>429</v>
      </c>
      <c r="D6697" s="10" t="s">
        <v>40</v>
      </c>
      <c r="E6697" s="10" t="s">
        <v>30</v>
      </c>
      <c r="F6697" s="10">
        <v>20</v>
      </c>
      <c r="G6697" s="10">
        <v>22</v>
      </c>
      <c r="H6697" s="11">
        <f>SUMIFS(AA:AA,$A:$A,EOMONTH($A6697,-1),$B:$B,$B6697)</f>
        <v>1189</v>
      </c>
      <c r="I6697" s="63">
        <f>ROUND(SUMIFS(AC:AC,$A:$A,EOMONTH($A6697,-1),$B:$B,$B6697),2)</f>
        <v>86.32</v>
      </c>
      <c r="J6697" s="11">
        <f>SUMIFS(AB:AB,$A:$A,EOMONTH($A6697,-1),$B:$B,$B6697)</f>
        <v>-531.5</v>
      </c>
      <c r="K6697" s="13">
        <v>0</v>
      </c>
      <c r="L6697" s="25">
        <v>0</v>
      </c>
      <c r="M6697" s="15">
        <v>0</v>
      </c>
      <c r="N6697" s="14">
        <v>0</v>
      </c>
      <c r="O6697" s="16">
        <v>0</v>
      </c>
      <c r="P6697" s="16">
        <v>0</v>
      </c>
      <c r="Q6697" s="16">
        <v>0</v>
      </c>
      <c r="R6697" s="16">
        <f>Q6697*16.876/100</f>
        <v>0</v>
      </c>
      <c r="S6697" s="17">
        <f t="shared" si="728"/>
        <v>0</v>
      </c>
      <c r="T6697" s="16">
        <v>0</v>
      </c>
      <c r="U6697" s="18">
        <f t="shared" si="729"/>
        <v>26.158000000000001</v>
      </c>
      <c r="V6697" s="18">
        <f t="shared" si="730"/>
        <v>0</v>
      </c>
      <c r="W6697" s="18">
        <f t="shared" si="731"/>
        <v>0</v>
      </c>
      <c r="X6697" s="27"/>
      <c r="Y6697" s="19">
        <f t="shared" si="732"/>
        <v>0</v>
      </c>
      <c r="Z6697" s="18">
        <f t="shared" si="733"/>
        <v>0</v>
      </c>
      <c r="AA6697" s="12">
        <v>1189</v>
      </c>
      <c r="AB6697" s="12">
        <v>-531.5</v>
      </c>
      <c r="AC6697" s="28">
        <f>+I6697+Y6697-Z6697</f>
        <v>86.32</v>
      </c>
      <c r="AD6697" s="20">
        <f t="shared" si="734"/>
        <v>0</v>
      </c>
      <c r="AE6697">
        <v>0</v>
      </c>
    </row>
    <row r="6698" spans="1:31" x14ac:dyDescent="0.25">
      <c r="A6698" s="9">
        <v>45322</v>
      </c>
      <c r="B6698" s="10" t="s">
        <v>432</v>
      </c>
      <c r="C6698" s="10" t="s">
        <v>429</v>
      </c>
      <c r="D6698" s="10" t="s">
        <v>40</v>
      </c>
      <c r="E6698" s="10" t="s">
        <v>30</v>
      </c>
      <c r="F6698" s="10">
        <v>20</v>
      </c>
      <c r="G6698" s="10">
        <v>22</v>
      </c>
      <c r="H6698" s="11">
        <f>SUMIFS(AA:AA,$A:$A,EOMONTH($A6698,-1),$B:$B,$B6698)</f>
        <v>1150</v>
      </c>
      <c r="I6698" s="63">
        <f>ROUND(SUMIFS(AC:AC,$A:$A,EOMONTH($A6698,-1),$B:$B,$B6698),2)</f>
        <v>71.599999999999994</v>
      </c>
      <c r="J6698" s="11">
        <f>SUMIFS(AB:AB,$A:$A,EOMONTH($A6698,-1),$B:$B,$B6698)</f>
        <v>-122.75</v>
      </c>
      <c r="K6698" s="13">
        <v>0</v>
      </c>
      <c r="L6698" s="25">
        <v>0</v>
      </c>
      <c r="M6698" s="15">
        <v>0</v>
      </c>
      <c r="N6698" s="14">
        <v>0</v>
      </c>
      <c r="O6698" s="16">
        <v>0</v>
      </c>
      <c r="P6698" s="16">
        <v>0</v>
      </c>
      <c r="Q6698" s="16">
        <v>0</v>
      </c>
      <c r="R6698" s="16">
        <f>Q6698*16.876/100</f>
        <v>0</v>
      </c>
      <c r="S6698" s="17">
        <f t="shared" si="728"/>
        <v>0</v>
      </c>
      <c r="T6698" s="16">
        <v>0</v>
      </c>
      <c r="U6698" s="18">
        <f t="shared" si="729"/>
        <v>25.3</v>
      </c>
      <c r="V6698" s="18">
        <f t="shared" si="730"/>
        <v>0</v>
      </c>
      <c r="W6698" s="18">
        <f t="shared" si="731"/>
        <v>0</v>
      </c>
      <c r="X6698" s="27"/>
      <c r="Y6698" s="19">
        <f t="shared" si="732"/>
        <v>0</v>
      </c>
      <c r="Z6698" s="18">
        <f t="shared" si="733"/>
        <v>0</v>
      </c>
      <c r="AA6698" s="12">
        <v>1150</v>
      </c>
      <c r="AB6698" s="12">
        <v>-122.75</v>
      </c>
      <c r="AC6698" s="28">
        <f>+I6698+Y6698-Z6698</f>
        <v>71.599999999999994</v>
      </c>
      <c r="AD6698" s="20">
        <f t="shared" si="734"/>
        <v>0</v>
      </c>
      <c r="AE6698">
        <v>0</v>
      </c>
    </row>
    <row r="6699" spans="1:31" x14ac:dyDescent="0.25">
      <c r="A6699" s="9">
        <v>45322</v>
      </c>
      <c r="B6699" s="10" t="s">
        <v>433</v>
      </c>
      <c r="C6699" s="10" t="s">
        <v>429</v>
      </c>
      <c r="D6699" s="10" t="s">
        <v>40</v>
      </c>
      <c r="E6699" s="10" t="s">
        <v>30</v>
      </c>
      <c r="F6699" s="10">
        <v>135</v>
      </c>
      <c r="G6699" s="10">
        <v>147</v>
      </c>
      <c r="H6699" s="11">
        <f>SUMIFS(AA:AA,$A:$A,EOMONTH($A6699,-1),$B:$B,$B6699)</f>
        <v>25</v>
      </c>
      <c r="I6699" s="63">
        <f>ROUND(SUMIFS(AC:AC,$A:$A,EOMONTH($A6699,-1),$B:$B,$B6699),2)</f>
        <v>-14.84</v>
      </c>
      <c r="J6699" s="11">
        <f>SUMIFS(AB:AB,$A:$A,EOMONTH($A6699,-1),$B:$B,$B6699)</f>
        <v>-1056.3499999999999</v>
      </c>
      <c r="K6699" s="13">
        <v>0</v>
      </c>
      <c r="L6699" s="25">
        <v>0</v>
      </c>
      <c r="M6699" s="15">
        <v>690</v>
      </c>
      <c r="N6699" s="14">
        <v>11101.49</v>
      </c>
      <c r="O6699" s="16">
        <v>28</v>
      </c>
      <c r="P6699" s="16">
        <v>897.6</v>
      </c>
      <c r="Q6699" s="16">
        <v>0</v>
      </c>
      <c r="R6699" s="16">
        <f>Q6699*16.876/100</f>
        <v>0</v>
      </c>
      <c r="S6699" s="17">
        <f t="shared" si="728"/>
        <v>0</v>
      </c>
      <c r="T6699" s="16">
        <v>0</v>
      </c>
      <c r="U6699" s="18">
        <f t="shared" si="729"/>
        <v>3.6749999999999998</v>
      </c>
      <c r="V6699" s="18">
        <f t="shared" si="730"/>
        <v>93.15</v>
      </c>
      <c r="W6699" s="18">
        <f t="shared" si="731"/>
        <v>15.638953500000003</v>
      </c>
      <c r="X6699" s="27"/>
      <c r="Y6699" s="19">
        <f t="shared" si="732"/>
        <v>108.78895350000001</v>
      </c>
      <c r="Z6699" s="18">
        <f t="shared" si="733"/>
        <v>4.1159999999999997</v>
      </c>
      <c r="AA6699" s="12">
        <v>687</v>
      </c>
      <c r="AB6699" s="12">
        <v>11342.58</v>
      </c>
      <c r="AC6699" s="28">
        <f>+I6699+Y6699-Z6699</f>
        <v>89.832953500000002</v>
      </c>
      <c r="AD6699" s="20">
        <f t="shared" si="734"/>
        <v>0</v>
      </c>
      <c r="AE6699">
        <v>0</v>
      </c>
    </row>
    <row r="6700" spans="1:31" x14ac:dyDescent="0.25">
      <c r="A6700" s="9">
        <v>45322</v>
      </c>
      <c r="B6700" s="10" t="s">
        <v>434</v>
      </c>
      <c r="C6700" s="10" t="s">
        <v>429</v>
      </c>
      <c r="D6700" s="10" t="s">
        <v>40</v>
      </c>
      <c r="E6700" s="10" t="s">
        <v>30</v>
      </c>
      <c r="F6700" s="10">
        <v>135</v>
      </c>
      <c r="G6700" s="10">
        <v>147</v>
      </c>
      <c r="H6700" s="11">
        <f>SUMIFS(AA:AA,$A:$A,EOMONTH($A6700,-1),$B:$B,$B6700)</f>
        <v>335</v>
      </c>
      <c r="I6700" s="63">
        <f>ROUND(SUMIFS(AC:AC,$A:$A,EOMONTH($A6700,-1),$B:$B,$B6700),2)</f>
        <v>58.9</v>
      </c>
      <c r="J6700" s="11">
        <f>SUMIFS(AB:AB,$A:$A,EOMONTH($A6700,-1),$B:$B,$B6700)</f>
        <v>5695.15</v>
      </c>
      <c r="K6700" s="13">
        <v>0</v>
      </c>
      <c r="L6700" s="25">
        <v>0</v>
      </c>
      <c r="M6700" s="15">
        <v>0</v>
      </c>
      <c r="N6700" s="14">
        <v>0</v>
      </c>
      <c r="O6700" s="16">
        <v>0</v>
      </c>
      <c r="P6700" s="16">
        <v>0</v>
      </c>
      <c r="Q6700" s="16">
        <v>0</v>
      </c>
      <c r="R6700" s="16">
        <f>Q6700*16.876/100</f>
        <v>0</v>
      </c>
      <c r="S6700" s="17">
        <f t="shared" si="728"/>
        <v>0</v>
      </c>
      <c r="T6700" s="16">
        <v>0</v>
      </c>
      <c r="U6700" s="18">
        <f t="shared" si="729"/>
        <v>49.244999999999997</v>
      </c>
      <c r="V6700" s="18">
        <f t="shared" si="730"/>
        <v>0</v>
      </c>
      <c r="W6700" s="18">
        <f t="shared" si="731"/>
        <v>0</v>
      </c>
      <c r="X6700" s="27"/>
      <c r="Y6700" s="19">
        <f t="shared" si="732"/>
        <v>0</v>
      </c>
      <c r="Z6700" s="18">
        <f t="shared" si="733"/>
        <v>0</v>
      </c>
      <c r="AA6700" s="12">
        <v>335</v>
      </c>
      <c r="AB6700" s="12">
        <v>5695.15</v>
      </c>
      <c r="AC6700" s="28">
        <f>+I6700+Y6700-Z6700</f>
        <v>58.9</v>
      </c>
      <c r="AD6700" s="20">
        <f t="shared" si="734"/>
        <v>0</v>
      </c>
      <c r="AE6700">
        <v>0</v>
      </c>
    </row>
    <row r="6701" spans="1:31" x14ac:dyDescent="0.25">
      <c r="A6701" s="9">
        <v>45322</v>
      </c>
      <c r="B6701" s="10" t="s">
        <v>435</v>
      </c>
      <c r="C6701" s="10" t="s">
        <v>429</v>
      </c>
      <c r="D6701" s="10" t="s">
        <v>40</v>
      </c>
      <c r="E6701" s="10" t="s">
        <v>30</v>
      </c>
      <c r="F6701" s="10">
        <v>135</v>
      </c>
      <c r="G6701" s="10">
        <v>147</v>
      </c>
      <c r="H6701" s="11">
        <f>SUMIFS(AA:AA,$A:$A,EOMONTH($A6701,-1),$B:$B,$B6701)</f>
        <v>275</v>
      </c>
      <c r="I6701" s="63">
        <f>ROUND(SUMIFS(AC:AC,$A:$A,EOMONTH($A6701,-1),$B:$B,$B6701),2)</f>
        <v>-4.53</v>
      </c>
      <c r="J6701" s="11">
        <f>SUMIFS(AB:AB,$A:$A,EOMONTH($A6701,-1),$B:$B,$B6701)</f>
        <v>4182.7</v>
      </c>
      <c r="K6701" s="13">
        <v>0</v>
      </c>
      <c r="L6701" s="25">
        <v>0</v>
      </c>
      <c r="M6701" s="15">
        <v>240</v>
      </c>
      <c r="N6701" s="14">
        <v>4146.1899999999996</v>
      </c>
      <c r="O6701" s="16">
        <v>16</v>
      </c>
      <c r="P6701" s="16">
        <v>589.76</v>
      </c>
      <c r="Q6701" s="16">
        <v>0</v>
      </c>
      <c r="R6701" s="16">
        <f>Q6701*16.876/100</f>
        <v>0</v>
      </c>
      <c r="S6701" s="17">
        <f t="shared" si="728"/>
        <v>0</v>
      </c>
      <c r="T6701" s="16">
        <v>0</v>
      </c>
      <c r="U6701" s="18">
        <f t="shared" si="729"/>
        <v>40.424999999999997</v>
      </c>
      <c r="V6701" s="18">
        <f t="shared" si="730"/>
        <v>32.4</v>
      </c>
      <c r="W6701" s="18">
        <f t="shared" si="731"/>
        <v>5.4396360000000001</v>
      </c>
      <c r="X6701" s="27"/>
      <c r="Y6701" s="19">
        <f t="shared" si="732"/>
        <v>37.839635999999999</v>
      </c>
      <c r="Z6701" s="18">
        <f t="shared" si="733"/>
        <v>2.3519999999999999</v>
      </c>
      <c r="AA6701" s="12">
        <v>499</v>
      </c>
      <c r="AB6701" s="12">
        <v>8062.45</v>
      </c>
      <c r="AC6701" s="28">
        <f>+I6701+Y6701-Z6701</f>
        <v>30.957635999999997</v>
      </c>
      <c r="AD6701" s="20">
        <f t="shared" si="734"/>
        <v>0</v>
      </c>
      <c r="AE6701">
        <v>0</v>
      </c>
    </row>
    <row r="6702" spans="1:31" x14ac:dyDescent="0.25">
      <c r="A6702" s="9">
        <v>45322</v>
      </c>
      <c r="B6702" s="10" t="s">
        <v>436</v>
      </c>
      <c r="C6702" s="10" t="s">
        <v>429</v>
      </c>
      <c r="D6702" s="10" t="s">
        <v>40</v>
      </c>
      <c r="E6702" s="10" t="s">
        <v>30</v>
      </c>
      <c r="F6702" s="10">
        <v>135</v>
      </c>
      <c r="G6702" s="10">
        <v>147</v>
      </c>
      <c r="H6702" s="11">
        <f>SUMIFS(AA:AA,$A:$A,EOMONTH($A6702,-1),$B:$B,$B6702)</f>
        <v>4</v>
      </c>
      <c r="I6702" s="63">
        <f>ROUND(SUMIFS(AC:AC,$A:$A,EOMONTH($A6702,-1),$B:$B,$B6702),2)</f>
        <v>-28.34</v>
      </c>
      <c r="J6702" s="11">
        <f>SUMIFS(AB:AB,$A:$A,EOMONTH($A6702,-1),$B:$B,$B6702)</f>
        <v>-1300.32</v>
      </c>
      <c r="K6702" s="13">
        <v>0</v>
      </c>
      <c r="L6702" s="25">
        <v>0</v>
      </c>
      <c r="M6702" s="15">
        <v>582</v>
      </c>
      <c r="N6702" s="14">
        <v>9725.73</v>
      </c>
      <c r="O6702" s="16">
        <v>99</v>
      </c>
      <c r="P6702" s="16">
        <v>3254.84</v>
      </c>
      <c r="Q6702" s="16">
        <v>0</v>
      </c>
      <c r="R6702" s="16">
        <f>Q6702*16.876/100</f>
        <v>0</v>
      </c>
      <c r="S6702" s="17">
        <f t="shared" si="728"/>
        <v>0</v>
      </c>
      <c r="T6702" s="16">
        <v>0</v>
      </c>
      <c r="U6702" s="18">
        <f t="shared" si="729"/>
        <v>0.58799999999999997</v>
      </c>
      <c r="V6702" s="18">
        <f t="shared" si="730"/>
        <v>78.569999999999993</v>
      </c>
      <c r="W6702" s="18">
        <f t="shared" si="731"/>
        <v>13.1911173</v>
      </c>
      <c r="X6702" s="27"/>
      <c r="Y6702" s="19">
        <f t="shared" si="732"/>
        <v>91.761117299999995</v>
      </c>
      <c r="Z6702" s="18">
        <f t="shared" si="733"/>
        <v>14.553000000000001</v>
      </c>
      <c r="AA6702" s="12">
        <v>487</v>
      </c>
      <c r="AB6702" s="12">
        <v>6724.29</v>
      </c>
      <c r="AC6702" s="28">
        <f>+I6702+Y6702-Z6702</f>
        <v>48.868117299999994</v>
      </c>
      <c r="AD6702" s="20">
        <f t="shared" si="734"/>
        <v>0</v>
      </c>
      <c r="AE6702">
        <v>0</v>
      </c>
    </row>
    <row r="6703" spans="1:31" x14ac:dyDescent="0.25">
      <c r="A6703" s="9">
        <v>45322</v>
      </c>
      <c r="B6703" s="10" t="s">
        <v>437</v>
      </c>
      <c r="C6703" s="10" t="s">
        <v>429</v>
      </c>
      <c r="D6703" s="10" t="s">
        <v>40</v>
      </c>
      <c r="E6703" s="10" t="s">
        <v>30</v>
      </c>
      <c r="F6703" s="10">
        <v>135</v>
      </c>
      <c r="G6703" s="10">
        <v>147</v>
      </c>
      <c r="H6703" s="11">
        <f>SUMIFS(AA:AA,$A:$A,EOMONTH($A6703,-1),$B:$B,$B6703)</f>
        <v>168</v>
      </c>
      <c r="I6703" s="63">
        <f>ROUND(SUMIFS(AC:AC,$A:$A,EOMONTH($A6703,-1),$B:$B,$B6703),2)</f>
        <v>-15.16</v>
      </c>
      <c r="J6703" s="11">
        <f>SUMIFS(AB:AB,$A:$A,EOMONTH($A6703,-1),$B:$B,$B6703)</f>
        <v>2850.03</v>
      </c>
      <c r="K6703" s="13">
        <v>0</v>
      </c>
      <c r="L6703" s="25">
        <v>0</v>
      </c>
      <c r="M6703" s="15">
        <v>460</v>
      </c>
      <c r="N6703" s="14">
        <v>7638.54</v>
      </c>
      <c r="O6703" s="16">
        <v>86</v>
      </c>
      <c r="P6703" s="16">
        <v>2838.16</v>
      </c>
      <c r="Q6703" s="16">
        <v>0</v>
      </c>
      <c r="R6703" s="16">
        <f>Q6703*16.876/100</f>
        <v>0</v>
      </c>
      <c r="S6703" s="17">
        <f t="shared" si="728"/>
        <v>0</v>
      </c>
      <c r="T6703" s="16">
        <v>0</v>
      </c>
      <c r="U6703" s="18">
        <f t="shared" si="729"/>
        <v>24.696000000000002</v>
      </c>
      <c r="V6703" s="18">
        <f t="shared" si="730"/>
        <v>62.1</v>
      </c>
      <c r="W6703" s="18">
        <f t="shared" si="731"/>
        <v>10.425969</v>
      </c>
      <c r="X6703" s="27"/>
      <c r="Y6703" s="19">
        <f t="shared" si="732"/>
        <v>72.525969000000003</v>
      </c>
      <c r="Z6703" s="18">
        <f t="shared" si="733"/>
        <v>12.641999999999999</v>
      </c>
      <c r="AA6703" s="12">
        <v>542</v>
      </c>
      <c r="AB6703" s="12">
        <v>9018.35</v>
      </c>
      <c r="AC6703" s="28">
        <f>+I6703+Y6703-Z6703</f>
        <v>44.723969000000011</v>
      </c>
      <c r="AD6703" s="20">
        <f t="shared" si="734"/>
        <v>0</v>
      </c>
      <c r="AE6703">
        <v>0</v>
      </c>
    </row>
    <row r="6704" spans="1:31" x14ac:dyDescent="0.25">
      <c r="A6704" s="9">
        <v>45322</v>
      </c>
      <c r="B6704" s="10" t="s">
        <v>438</v>
      </c>
      <c r="C6704" s="10" t="s">
        <v>429</v>
      </c>
      <c r="D6704" s="10" t="s">
        <v>40</v>
      </c>
      <c r="E6704" s="10" t="s">
        <v>30</v>
      </c>
      <c r="F6704" s="10">
        <v>260</v>
      </c>
      <c r="G6704" s="10">
        <v>283</v>
      </c>
      <c r="H6704" s="11">
        <f>SUMIFS(AA:AA,$A:$A,EOMONTH($A6704,-1),$B:$B,$B6704)</f>
        <v>89</v>
      </c>
      <c r="I6704" s="63">
        <f>ROUND(SUMIFS(AC:AC,$A:$A,EOMONTH($A6704,-1),$B:$B,$B6704),2)</f>
        <v>22.24</v>
      </c>
      <c r="J6704" s="11">
        <f>SUMIFS(AB:AB,$A:$A,EOMONTH($A6704,-1),$B:$B,$B6704)</f>
        <v>1932.19</v>
      </c>
      <c r="K6704" s="13">
        <v>0</v>
      </c>
      <c r="L6704" s="25">
        <v>0</v>
      </c>
      <c r="M6704" s="15">
        <v>402</v>
      </c>
      <c r="N6704" s="14">
        <v>11848.24</v>
      </c>
      <c r="O6704" s="16">
        <v>32</v>
      </c>
      <c r="P6704" s="16">
        <v>1704.11</v>
      </c>
      <c r="Q6704" s="16">
        <v>0</v>
      </c>
      <c r="R6704" s="16">
        <f>Q6704*16.876/100</f>
        <v>0</v>
      </c>
      <c r="S6704" s="17">
        <f t="shared" si="728"/>
        <v>0</v>
      </c>
      <c r="T6704" s="16">
        <v>0</v>
      </c>
      <c r="U6704" s="18">
        <f t="shared" si="729"/>
        <v>25.187000000000001</v>
      </c>
      <c r="V6704" s="18">
        <f t="shared" si="730"/>
        <v>104.52</v>
      </c>
      <c r="W6704" s="18">
        <f t="shared" si="731"/>
        <v>17.547862800000001</v>
      </c>
      <c r="X6704" s="27"/>
      <c r="Y6704" s="19">
        <f t="shared" si="732"/>
        <v>122.0678628</v>
      </c>
      <c r="Z6704" s="18">
        <f t="shared" si="733"/>
        <v>9.0559999999999992</v>
      </c>
      <c r="AA6704" s="12">
        <v>459</v>
      </c>
      <c r="AB6704" s="12">
        <v>13025.69</v>
      </c>
      <c r="AC6704" s="28">
        <f>+I6704+Y6704-Z6704</f>
        <v>135.2518628</v>
      </c>
      <c r="AD6704" s="20">
        <f t="shared" si="734"/>
        <v>0</v>
      </c>
      <c r="AE6704">
        <v>0</v>
      </c>
    </row>
    <row r="6705" spans="1:31" x14ac:dyDescent="0.25">
      <c r="A6705" s="9">
        <v>45322</v>
      </c>
      <c r="B6705" s="10" t="s">
        <v>439</v>
      </c>
      <c r="C6705" s="10" t="s">
        <v>429</v>
      </c>
      <c r="D6705" s="10" t="s">
        <v>40</v>
      </c>
      <c r="E6705" s="10" t="s">
        <v>30</v>
      </c>
      <c r="F6705" s="10">
        <v>260</v>
      </c>
      <c r="G6705" s="10">
        <v>283</v>
      </c>
      <c r="H6705" s="11">
        <f>SUMIFS(AA:AA,$A:$A,EOMONTH($A6705,-1),$B:$B,$B6705)</f>
        <v>-27</v>
      </c>
      <c r="I6705" s="63">
        <f>ROUND(SUMIFS(AC:AC,$A:$A,EOMONTH($A6705,-1),$B:$B,$B6705),2)</f>
        <v>-66.260000000000005</v>
      </c>
      <c r="J6705" s="11">
        <f>SUMIFS(AB:AB,$A:$A,EOMONTH($A6705,-1),$B:$B,$B6705)</f>
        <v>-1001.49</v>
      </c>
      <c r="K6705" s="13">
        <v>0</v>
      </c>
      <c r="L6705" s="25">
        <v>0</v>
      </c>
      <c r="M6705" s="15">
        <v>302</v>
      </c>
      <c r="N6705" s="14">
        <v>8624</v>
      </c>
      <c r="O6705" s="16">
        <v>13</v>
      </c>
      <c r="P6705" s="16">
        <v>674.31</v>
      </c>
      <c r="Q6705" s="16">
        <v>0</v>
      </c>
      <c r="R6705" s="16">
        <f>Q6705*16.876/100</f>
        <v>0</v>
      </c>
      <c r="S6705" s="17">
        <f t="shared" si="728"/>
        <v>0</v>
      </c>
      <c r="T6705" s="16">
        <v>0</v>
      </c>
      <c r="U6705" s="18">
        <f t="shared" si="729"/>
        <v>-7.641</v>
      </c>
      <c r="V6705" s="18">
        <f t="shared" si="730"/>
        <v>78.52</v>
      </c>
      <c r="W6705" s="18">
        <f t="shared" si="731"/>
        <v>13.182722800000001</v>
      </c>
      <c r="X6705" s="27"/>
      <c r="Y6705" s="19">
        <f t="shared" si="732"/>
        <v>91.702722800000004</v>
      </c>
      <c r="Z6705" s="18">
        <f t="shared" si="733"/>
        <v>3.6789999999999998</v>
      </c>
      <c r="AA6705" s="12">
        <v>262</v>
      </c>
      <c r="AB6705" s="12">
        <v>7481.74</v>
      </c>
      <c r="AC6705" s="28">
        <f>+I6705+Y6705-Z6705</f>
        <v>21.7637228</v>
      </c>
      <c r="AD6705" s="20">
        <f t="shared" si="734"/>
        <v>0</v>
      </c>
      <c r="AE6705">
        <v>0</v>
      </c>
    </row>
    <row r="6706" spans="1:31" x14ac:dyDescent="0.25">
      <c r="A6706" s="9">
        <v>45322</v>
      </c>
      <c r="B6706" s="10" t="s">
        <v>440</v>
      </c>
      <c r="C6706" s="10" t="s">
        <v>429</v>
      </c>
      <c r="D6706" s="10" t="s">
        <v>40</v>
      </c>
      <c r="E6706" s="10" t="s">
        <v>30</v>
      </c>
      <c r="F6706" s="10">
        <v>260</v>
      </c>
      <c r="G6706" s="10">
        <v>283</v>
      </c>
      <c r="H6706" s="11">
        <f>SUMIFS(AA:AA,$A:$A,EOMONTH($A6706,-1),$B:$B,$B6706)</f>
        <v>67</v>
      </c>
      <c r="I6706" s="63">
        <f>ROUND(SUMIFS(AC:AC,$A:$A,EOMONTH($A6706,-1),$B:$B,$B6706),2)</f>
        <v>-52.97</v>
      </c>
      <c r="J6706" s="11">
        <f>SUMIFS(AB:AB,$A:$A,EOMONTH($A6706,-1),$B:$B,$B6706)</f>
        <v>1841.16</v>
      </c>
      <c r="K6706" s="13">
        <v>0</v>
      </c>
      <c r="L6706" s="25">
        <v>0</v>
      </c>
      <c r="M6706" s="15">
        <v>155</v>
      </c>
      <c r="N6706" s="14">
        <v>4515.91</v>
      </c>
      <c r="O6706" s="16">
        <v>7</v>
      </c>
      <c r="P6706" s="16">
        <v>347.62</v>
      </c>
      <c r="Q6706" s="16">
        <v>0</v>
      </c>
      <c r="R6706" s="16">
        <f>Q6706*16.876/100</f>
        <v>0</v>
      </c>
      <c r="S6706" s="17">
        <f t="shared" si="728"/>
        <v>0</v>
      </c>
      <c r="T6706" s="16">
        <v>0</v>
      </c>
      <c r="U6706" s="18">
        <f t="shared" si="729"/>
        <v>18.960999999999999</v>
      </c>
      <c r="V6706" s="18">
        <f t="shared" si="730"/>
        <v>40.299999999999997</v>
      </c>
      <c r="W6706" s="18">
        <f t="shared" si="731"/>
        <v>6.7659670000000007</v>
      </c>
      <c r="X6706" s="27"/>
      <c r="Y6706" s="19">
        <f t="shared" si="732"/>
        <v>47.065967000000001</v>
      </c>
      <c r="Z6706" s="18">
        <f t="shared" si="733"/>
        <v>1.9810000000000001</v>
      </c>
      <c r="AA6706" s="12">
        <v>215</v>
      </c>
      <c r="AB6706" s="12">
        <v>6154.4</v>
      </c>
      <c r="AC6706" s="28">
        <f>+I6706+Y6706-Z6706</f>
        <v>-7.8850329999999982</v>
      </c>
      <c r="AD6706" s="20">
        <f t="shared" si="734"/>
        <v>10</v>
      </c>
      <c r="AE6706">
        <v>10</v>
      </c>
    </row>
    <row r="6707" spans="1:31" x14ac:dyDescent="0.25">
      <c r="A6707" s="9">
        <v>45322</v>
      </c>
      <c r="B6707" s="10" t="s">
        <v>441</v>
      </c>
      <c r="C6707" s="10" t="s">
        <v>429</v>
      </c>
      <c r="D6707" s="10" t="s">
        <v>40</v>
      </c>
      <c r="E6707" s="10" t="s">
        <v>30</v>
      </c>
      <c r="F6707" s="10">
        <v>260</v>
      </c>
      <c r="G6707" s="10">
        <v>283</v>
      </c>
      <c r="H6707" s="11">
        <f>SUMIFS(AA:AA,$A:$A,EOMONTH($A6707,-1),$B:$B,$B6707)</f>
        <v>85</v>
      </c>
      <c r="I6707" s="63">
        <f>ROUND(SUMIFS(AC:AC,$A:$A,EOMONTH($A6707,-1),$B:$B,$B6707),2)</f>
        <v>-39.85</v>
      </c>
      <c r="J6707" s="11">
        <f>SUMIFS(AB:AB,$A:$A,EOMONTH($A6707,-1),$B:$B,$B6707)</f>
        <v>2048.5</v>
      </c>
      <c r="K6707" s="13">
        <v>0</v>
      </c>
      <c r="L6707" s="25">
        <v>0</v>
      </c>
      <c r="M6707" s="15">
        <v>145</v>
      </c>
      <c r="N6707" s="14">
        <v>4220.9799999999996</v>
      </c>
      <c r="O6707" s="16">
        <v>8</v>
      </c>
      <c r="P6707" s="16">
        <v>403.31</v>
      </c>
      <c r="Q6707" s="16">
        <v>0</v>
      </c>
      <c r="R6707" s="16">
        <f>Q6707*16.876/100</f>
        <v>0</v>
      </c>
      <c r="S6707" s="17">
        <f t="shared" si="728"/>
        <v>0</v>
      </c>
      <c r="T6707" s="16">
        <v>0</v>
      </c>
      <c r="U6707" s="18">
        <f t="shared" si="729"/>
        <v>24.055</v>
      </c>
      <c r="V6707" s="18">
        <f t="shared" si="730"/>
        <v>37.700000000000003</v>
      </c>
      <c r="W6707" s="18">
        <f t="shared" si="731"/>
        <v>6.3294530000000009</v>
      </c>
      <c r="X6707" s="27"/>
      <c r="Y6707" s="19">
        <f t="shared" si="732"/>
        <v>44.029453000000004</v>
      </c>
      <c r="Z6707" s="18">
        <f t="shared" si="733"/>
        <v>2.2639999999999998</v>
      </c>
      <c r="AA6707" s="12">
        <v>222</v>
      </c>
      <c r="AB6707" s="12">
        <v>6048.38</v>
      </c>
      <c r="AC6707" s="28">
        <f>+I6707+Y6707-Z6707</f>
        <v>1.9154530000000025</v>
      </c>
      <c r="AD6707" s="20">
        <f t="shared" si="734"/>
        <v>0</v>
      </c>
      <c r="AE6707">
        <v>0</v>
      </c>
    </row>
    <row r="6708" spans="1:31" x14ac:dyDescent="0.25">
      <c r="A6708" s="9">
        <v>45322</v>
      </c>
      <c r="B6708" s="10" t="s">
        <v>442</v>
      </c>
      <c r="C6708" s="10" t="s">
        <v>429</v>
      </c>
      <c r="D6708" s="10" t="s">
        <v>40</v>
      </c>
      <c r="E6708" s="10" t="s">
        <v>30</v>
      </c>
      <c r="F6708" s="10">
        <v>260</v>
      </c>
      <c r="G6708" s="10">
        <v>283</v>
      </c>
      <c r="H6708" s="11">
        <f>SUMIFS(AA:AA,$A:$A,EOMONTH($A6708,-1),$B:$B,$B6708)</f>
        <v>-21</v>
      </c>
      <c r="I6708" s="63">
        <f>ROUND(SUMIFS(AC:AC,$A:$A,EOMONTH($A6708,-1),$B:$B,$B6708),2)</f>
        <v>-43.32</v>
      </c>
      <c r="J6708" s="11">
        <f>SUMIFS(AB:AB,$A:$A,EOMONTH($A6708,-1),$B:$B,$B6708)</f>
        <v>-939.35</v>
      </c>
      <c r="K6708" s="13">
        <v>0</v>
      </c>
      <c r="L6708" s="25">
        <v>0</v>
      </c>
      <c r="M6708" s="15">
        <v>300</v>
      </c>
      <c r="N6708" s="14">
        <v>8787.3799999999992</v>
      </c>
      <c r="O6708" s="16">
        <v>8</v>
      </c>
      <c r="P6708" s="16">
        <v>403.31</v>
      </c>
      <c r="Q6708" s="16">
        <v>0</v>
      </c>
      <c r="R6708" s="16">
        <f>Q6708*16.876/100</f>
        <v>0</v>
      </c>
      <c r="S6708" s="17">
        <f t="shared" si="728"/>
        <v>0</v>
      </c>
      <c r="T6708" s="16">
        <v>0</v>
      </c>
      <c r="U6708" s="18">
        <f t="shared" si="729"/>
        <v>-5.9429999999999996</v>
      </c>
      <c r="V6708" s="18">
        <f t="shared" si="730"/>
        <v>78</v>
      </c>
      <c r="W6708" s="18">
        <f t="shared" si="731"/>
        <v>13.095420000000001</v>
      </c>
      <c r="X6708" s="27"/>
      <c r="Y6708" s="19">
        <f t="shared" si="732"/>
        <v>91.095420000000004</v>
      </c>
      <c r="Z6708" s="18">
        <f t="shared" si="733"/>
        <v>2.2639999999999998</v>
      </c>
      <c r="AA6708" s="12">
        <v>271</v>
      </c>
      <c r="AB6708" s="12">
        <v>7937.93</v>
      </c>
      <c r="AC6708" s="28">
        <f>+I6708+Y6708-Z6708</f>
        <v>45.511420000000001</v>
      </c>
      <c r="AD6708" s="20">
        <f t="shared" si="734"/>
        <v>0</v>
      </c>
      <c r="AE6708">
        <v>0</v>
      </c>
    </row>
    <row r="6709" spans="1:31" x14ac:dyDescent="0.25">
      <c r="A6709" s="9">
        <v>45322</v>
      </c>
      <c r="B6709" s="10" t="s">
        <v>443</v>
      </c>
      <c r="C6709" s="10" t="s">
        <v>429</v>
      </c>
      <c r="D6709" s="10" t="s">
        <v>40</v>
      </c>
      <c r="E6709" s="10" t="s">
        <v>30</v>
      </c>
      <c r="F6709" s="10">
        <v>95</v>
      </c>
      <c r="G6709" s="10">
        <v>104</v>
      </c>
      <c r="H6709" s="11">
        <f>SUMIFS(AA:AA,$A:$A,EOMONTH($A6709,-1),$B:$B,$B6709)</f>
        <v>2642</v>
      </c>
      <c r="I6709" s="63">
        <f>ROUND(SUMIFS(AC:AC,$A:$A,EOMONTH($A6709,-1),$B:$B,$B6709),2)</f>
        <v>66.760000000000005</v>
      </c>
      <c r="J6709" s="11">
        <f>SUMIFS(AB:AB,$A:$A,EOMONTH($A6709,-1),$B:$B,$B6709)</f>
        <v>30035.08</v>
      </c>
      <c r="K6709" s="13">
        <v>0</v>
      </c>
      <c r="L6709" s="25">
        <v>0</v>
      </c>
      <c r="M6709" s="15">
        <v>7470</v>
      </c>
      <c r="N6709" s="14">
        <v>88706.01</v>
      </c>
      <c r="O6709" s="16">
        <v>2082</v>
      </c>
      <c r="P6709" s="16">
        <v>38768.28</v>
      </c>
      <c r="Q6709" s="16">
        <v>0</v>
      </c>
      <c r="R6709" s="16">
        <f>Q6709*16.876/100</f>
        <v>0</v>
      </c>
      <c r="S6709" s="17">
        <f t="shared" si="728"/>
        <v>0</v>
      </c>
      <c r="T6709" s="16">
        <v>0</v>
      </c>
      <c r="U6709" s="18">
        <f t="shared" si="729"/>
        <v>274.76799999999997</v>
      </c>
      <c r="V6709" s="18">
        <f t="shared" si="730"/>
        <v>709.65</v>
      </c>
      <c r="W6709" s="18">
        <f t="shared" si="731"/>
        <v>119.14313850000001</v>
      </c>
      <c r="X6709" s="27"/>
      <c r="Y6709" s="19">
        <f t="shared" si="732"/>
        <v>828.79313849999994</v>
      </c>
      <c r="Z6709" s="18">
        <f t="shared" si="733"/>
        <v>216.52799999999999</v>
      </c>
      <c r="AA6709" s="12">
        <v>8030</v>
      </c>
      <c r="AB6709" s="12">
        <v>94444.64</v>
      </c>
      <c r="AC6709" s="28">
        <f>+I6709+Y6709-Z6709</f>
        <v>679.02513849999991</v>
      </c>
      <c r="AD6709" s="20">
        <f t="shared" si="734"/>
        <v>0</v>
      </c>
      <c r="AE6709">
        <v>0</v>
      </c>
    </row>
    <row r="6710" spans="1:31" x14ac:dyDescent="0.25">
      <c r="A6710" s="9">
        <v>45322</v>
      </c>
      <c r="B6710" s="10" t="s">
        <v>444</v>
      </c>
      <c r="C6710" s="10" t="s">
        <v>429</v>
      </c>
      <c r="D6710" s="10" t="s">
        <v>40</v>
      </c>
      <c r="E6710" s="10" t="s">
        <v>30</v>
      </c>
      <c r="F6710" s="10">
        <v>254</v>
      </c>
      <c r="G6710" s="10">
        <v>277</v>
      </c>
      <c r="H6710" s="11">
        <f>SUMIFS(AA:AA,$A:$A,EOMONTH($A6710,-1),$B:$B,$B6710)</f>
        <v>254</v>
      </c>
      <c r="I6710" s="63">
        <f>ROUND(SUMIFS(AC:AC,$A:$A,EOMONTH($A6710,-1),$B:$B,$B6710),2)</f>
        <v>-54.72</v>
      </c>
      <c r="J6710" s="11">
        <f>SUMIFS(AB:AB,$A:$A,EOMONTH($A6710,-1),$B:$B,$B6710)</f>
        <v>3852.65</v>
      </c>
      <c r="K6710" s="13">
        <v>0</v>
      </c>
      <c r="L6710" s="25">
        <v>0</v>
      </c>
      <c r="M6710" s="15">
        <v>0</v>
      </c>
      <c r="N6710" s="14">
        <v>0</v>
      </c>
      <c r="O6710" s="16">
        <v>0</v>
      </c>
      <c r="P6710" s="16">
        <v>0</v>
      </c>
      <c r="Q6710" s="16">
        <v>0</v>
      </c>
      <c r="R6710" s="16">
        <f>Q6710*16.876/100</f>
        <v>0</v>
      </c>
      <c r="S6710" s="17">
        <f t="shared" si="728"/>
        <v>0</v>
      </c>
      <c r="T6710" s="16">
        <v>0</v>
      </c>
      <c r="U6710" s="18">
        <f t="shared" si="729"/>
        <v>70.358000000000004</v>
      </c>
      <c r="V6710" s="18">
        <f t="shared" si="730"/>
        <v>0</v>
      </c>
      <c r="W6710" s="18">
        <f t="shared" si="731"/>
        <v>0</v>
      </c>
      <c r="X6710" s="27"/>
      <c r="Y6710" s="19">
        <f t="shared" si="732"/>
        <v>0</v>
      </c>
      <c r="Z6710" s="18">
        <f t="shared" si="733"/>
        <v>0</v>
      </c>
      <c r="AA6710" s="12">
        <v>254</v>
      </c>
      <c r="AB6710" s="12">
        <v>3852.65</v>
      </c>
      <c r="AC6710" s="28">
        <f>+I6710+Y6710-Z6710</f>
        <v>-54.72</v>
      </c>
      <c r="AD6710" s="20">
        <f t="shared" si="734"/>
        <v>60</v>
      </c>
      <c r="AE6710">
        <v>60</v>
      </c>
    </row>
    <row r="6711" spans="1:31" x14ac:dyDescent="0.25">
      <c r="A6711" s="9">
        <v>45322</v>
      </c>
      <c r="B6711" s="10" t="s">
        <v>445</v>
      </c>
      <c r="C6711" s="10" t="s">
        <v>429</v>
      </c>
      <c r="D6711" s="10" t="s">
        <v>40</v>
      </c>
      <c r="E6711" s="10" t="s">
        <v>30</v>
      </c>
      <c r="F6711" s="10">
        <v>254</v>
      </c>
      <c r="G6711" s="10">
        <v>277</v>
      </c>
      <c r="H6711" s="11">
        <f>SUMIFS(AA:AA,$A:$A,EOMONTH($A6711,-1),$B:$B,$B6711)</f>
        <v>1016</v>
      </c>
      <c r="I6711" s="63">
        <f>ROUND(SUMIFS(AC:AC,$A:$A,EOMONTH($A6711,-1),$B:$B,$B6711),2)</f>
        <v>-244.4</v>
      </c>
      <c r="J6711" s="11">
        <f>SUMIFS(AB:AB,$A:$A,EOMONTH($A6711,-1),$B:$B,$B6711)</f>
        <v>-4848.12</v>
      </c>
      <c r="K6711" s="13">
        <v>0</v>
      </c>
      <c r="L6711" s="25">
        <v>0</v>
      </c>
      <c r="M6711" s="15">
        <v>0</v>
      </c>
      <c r="N6711" s="14">
        <v>0</v>
      </c>
      <c r="O6711" s="16">
        <v>0</v>
      </c>
      <c r="P6711" s="16">
        <v>0</v>
      </c>
      <c r="Q6711" s="16">
        <v>0</v>
      </c>
      <c r="R6711" s="16">
        <f>Q6711*16.876/100</f>
        <v>0</v>
      </c>
      <c r="S6711" s="17">
        <f t="shared" si="728"/>
        <v>0</v>
      </c>
      <c r="T6711" s="16">
        <v>0</v>
      </c>
      <c r="U6711" s="18">
        <f t="shared" si="729"/>
        <v>281.43200000000002</v>
      </c>
      <c r="V6711" s="18">
        <f t="shared" si="730"/>
        <v>0</v>
      </c>
      <c r="W6711" s="18">
        <f t="shared" si="731"/>
        <v>0</v>
      </c>
      <c r="X6711" s="27"/>
      <c r="Y6711" s="19">
        <f t="shared" si="732"/>
        <v>0</v>
      </c>
      <c r="Z6711" s="18">
        <f t="shared" si="733"/>
        <v>0</v>
      </c>
      <c r="AA6711" s="12">
        <v>1016</v>
      </c>
      <c r="AB6711" s="12">
        <v>-4848.12</v>
      </c>
      <c r="AC6711" s="28">
        <f>+I6711+Y6711-Z6711</f>
        <v>-244.4</v>
      </c>
      <c r="AD6711" s="20">
        <f t="shared" si="734"/>
        <v>250</v>
      </c>
      <c r="AE6711">
        <v>250</v>
      </c>
    </row>
    <row r="6712" spans="1:31" x14ac:dyDescent="0.25">
      <c r="A6712" s="9">
        <v>45322</v>
      </c>
      <c r="B6712" s="10" t="s">
        <v>446</v>
      </c>
      <c r="C6712" s="10" t="s">
        <v>429</v>
      </c>
      <c r="D6712" s="10" t="s">
        <v>40</v>
      </c>
      <c r="E6712" s="10" t="s">
        <v>30</v>
      </c>
      <c r="F6712" s="10">
        <v>254</v>
      </c>
      <c r="G6712" s="10">
        <v>277</v>
      </c>
      <c r="H6712" s="11">
        <f>SUMIFS(AA:AA,$A:$A,EOMONTH($A6712,-1),$B:$B,$B6712)</f>
        <v>1683</v>
      </c>
      <c r="I6712" s="63">
        <f>ROUND(SUMIFS(AC:AC,$A:$A,EOMONTH($A6712,-1),$B:$B,$B6712),2)</f>
        <v>-50.84</v>
      </c>
      <c r="J6712" s="11">
        <f>SUMIFS(AB:AB,$A:$A,EOMONTH($A6712,-1),$B:$B,$B6712)</f>
        <v>-3415.02</v>
      </c>
      <c r="K6712" s="13">
        <v>0</v>
      </c>
      <c r="L6712" s="25">
        <v>0</v>
      </c>
      <c r="M6712" s="15">
        <v>0</v>
      </c>
      <c r="N6712" s="14">
        <v>0</v>
      </c>
      <c r="O6712" s="16">
        <v>0</v>
      </c>
      <c r="P6712" s="16">
        <v>0</v>
      </c>
      <c r="Q6712" s="16">
        <v>0</v>
      </c>
      <c r="R6712" s="16">
        <f>Q6712*16.876/100</f>
        <v>0</v>
      </c>
      <c r="S6712" s="17">
        <f t="shared" si="728"/>
        <v>0</v>
      </c>
      <c r="T6712" s="16">
        <v>0</v>
      </c>
      <c r="U6712" s="18">
        <f t="shared" si="729"/>
        <v>466.19099999999997</v>
      </c>
      <c r="V6712" s="18">
        <f t="shared" si="730"/>
        <v>0</v>
      </c>
      <c r="W6712" s="18">
        <f t="shared" si="731"/>
        <v>0</v>
      </c>
      <c r="X6712" s="27"/>
      <c r="Y6712" s="19">
        <f t="shared" si="732"/>
        <v>0</v>
      </c>
      <c r="Z6712" s="18">
        <f t="shared" si="733"/>
        <v>0</v>
      </c>
      <c r="AA6712" s="12">
        <v>1683</v>
      </c>
      <c r="AB6712" s="12">
        <v>-3415.02</v>
      </c>
      <c r="AC6712" s="28">
        <f>+I6712+Y6712-Z6712</f>
        <v>-50.84</v>
      </c>
      <c r="AD6712" s="20">
        <f t="shared" si="734"/>
        <v>60</v>
      </c>
      <c r="AE6712">
        <v>60</v>
      </c>
    </row>
    <row r="6713" spans="1:31" x14ac:dyDescent="0.25">
      <c r="A6713" s="9">
        <v>45322</v>
      </c>
      <c r="B6713" s="10" t="s">
        <v>447</v>
      </c>
      <c r="C6713" s="10" t="s">
        <v>28</v>
      </c>
      <c r="D6713" s="10" t="s">
        <v>29</v>
      </c>
      <c r="E6713" s="10" t="s">
        <v>30</v>
      </c>
      <c r="F6713" s="10"/>
      <c r="G6713" s="10">
        <v>0</v>
      </c>
      <c r="H6713" s="11">
        <f>SUMIFS(AA:AA,$A:$A,EOMONTH($A6713,-1),$B:$B,$B6713)</f>
        <v>106</v>
      </c>
      <c r="I6713" s="63">
        <f>ROUND(SUMIFS(AC:AC,$A:$A,EOMONTH($A6713,-1),$B:$B,$B6713),2)</f>
        <v>5.0599999999999996</v>
      </c>
      <c r="J6713" s="11">
        <f>SUMIFS(AB:AB,$A:$A,EOMONTH($A6713,-1),$B:$B,$B6713)</f>
        <v>1338.54</v>
      </c>
      <c r="K6713" s="13">
        <v>0</v>
      </c>
      <c r="L6713" s="25">
        <v>0</v>
      </c>
      <c r="M6713" s="15">
        <v>0</v>
      </c>
      <c r="N6713" s="14">
        <v>0</v>
      </c>
      <c r="O6713" s="16">
        <v>0</v>
      </c>
      <c r="P6713" s="16">
        <v>0</v>
      </c>
      <c r="Q6713" s="16">
        <v>0</v>
      </c>
      <c r="R6713" s="16">
        <f>Q6713*16.876/100</f>
        <v>0</v>
      </c>
      <c r="S6713" s="17">
        <f t="shared" si="728"/>
        <v>0</v>
      </c>
      <c r="T6713" s="16">
        <v>0</v>
      </c>
      <c r="U6713" s="18">
        <f t="shared" si="729"/>
        <v>0</v>
      </c>
      <c r="V6713" s="18">
        <f t="shared" si="730"/>
        <v>0</v>
      </c>
      <c r="W6713" s="18">
        <f t="shared" si="731"/>
        <v>0</v>
      </c>
      <c r="X6713" s="27"/>
      <c r="Y6713" s="19">
        <f t="shared" si="732"/>
        <v>0</v>
      </c>
      <c r="Z6713" s="18">
        <f t="shared" si="733"/>
        <v>0</v>
      </c>
      <c r="AA6713" s="12">
        <v>106</v>
      </c>
      <c r="AB6713" s="12">
        <v>1338.54</v>
      </c>
      <c r="AC6713" s="28">
        <f>+I6713+Y6713-Z6713</f>
        <v>5.0599999999999996</v>
      </c>
      <c r="AD6713" s="20">
        <f t="shared" si="734"/>
        <v>0</v>
      </c>
      <c r="AE6713">
        <v>0</v>
      </c>
    </row>
    <row r="6714" spans="1:31" x14ac:dyDescent="0.25">
      <c r="A6714" s="9">
        <v>45322</v>
      </c>
      <c r="B6714" s="10" t="s">
        <v>448</v>
      </c>
      <c r="C6714" s="10" t="s">
        <v>28</v>
      </c>
      <c r="D6714" s="10" t="s">
        <v>29</v>
      </c>
      <c r="E6714" s="10" t="s">
        <v>30</v>
      </c>
      <c r="F6714" s="10"/>
      <c r="G6714" s="10">
        <v>0</v>
      </c>
      <c r="H6714" s="11">
        <f>SUMIFS(AA:AA,$A:$A,EOMONTH($A6714,-1),$B:$B,$B6714)</f>
        <v>25</v>
      </c>
      <c r="I6714" s="63">
        <f>ROUND(SUMIFS(AC:AC,$A:$A,EOMONTH($A6714,-1),$B:$B,$B6714),2)</f>
        <v>1.81</v>
      </c>
      <c r="J6714" s="11">
        <f>SUMIFS(AB:AB,$A:$A,EOMONTH($A6714,-1),$B:$B,$B6714)</f>
        <v>500</v>
      </c>
      <c r="K6714" s="13">
        <v>0</v>
      </c>
      <c r="L6714" s="25">
        <v>0</v>
      </c>
      <c r="M6714" s="15">
        <v>0</v>
      </c>
      <c r="N6714" s="14">
        <v>0</v>
      </c>
      <c r="O6714" s="16">
        <v>0</v>
      </c>
      <c r="P6714" s="16">
        <v>0</v>
      </c>
      <c r="Q6714" s="16">
        <v>0</v>
      </c>
      <c r="R6714" s="16">
        <f>Q6714*16.876/100</f>
        <v>0</v>
      </c>
      <c r="S6714" s="17">
        <f t="shared" si="728"/>
        <v>0</v>
      </c>
      <c r="T6714" s="16">
        <v>0</v>
      </c>
      <c r="U6714" s="18">
        <f t="shared" si="729"/>
        <v>0</v>
      </c>
      <c r="V6714" s="18">
        <f t="shared" si="730"/>
        <v>0</v>
      </c>
      <c r="W6714" s="18">
        <f t="shared" si="731"/>
        <v>0</v>
      </c>
      <c r="X6714" s="27"/>
      <c r="Y6714" s="19">
        <f t="shared" si="732"/>
        <v>0</v>
      </c>
      <c r="Z6714" s="18">
        <f t="shared" si="733"/>
        <v>0</v>
      </c>
      <c r="AA6714" s="12">
        <v>25</v>
      </c>
      <c r="AB6714" s="12">
        <v>500</v>
      </c>
      <c r="AC6714" s="28">
        <f>+I6714+Y6714-Z6714</f>
        <v>1.81</v>
      </c>
      <c r="AD6714" s="20">
        <f t="shared" si="734"/>
        <v>0</v>
      </c>
      <c r="AE6714">
        <v>0</v>
      </c>
    </row>
    <row r="6715" spans="1:31" x14ac:dyDescent="0.25">
      <c r="A6715" s="9">
        <v>45322</v>
      </c>
      <c r="B6715" s="10" t="s">
        <v>449</v>
      </c>
      <c r="C6715" s="10" t="s">
        <v>28</v>
      </c>
      <c r="D6715" s="10" t="s">
        <v>29</v>
      </c>
      <c r="E6715" s="10" t="s">
        <v>30</v>
      </c>
      <c r="F6715" s="10"/>
      <c r="G6715" s="10">
        <v>0</v>
      </c>
      <c r="H6715" s="11">
        <f>SUMIFS(AA:AA,$A:$A,EOMONTH($A6715,-1),$B:$B,$B6715)</f>
        <v>40</v>
      </c>
      <c r="I6715" s="63">
        <f>ROUND(SUMIFS(AC:AC,$A:$A,EOMONTH($A6715,-1),$B:$B,$B6715),2)</f>
        <v>1.81</v>
      </c>
      <c r="J6715" s="11">
        <f>SUMIFS(AB:AB,$A:$A,EOMONTH($A6715,-1),$B:$B,$B6715)</f>
        <v>800</v>
      </c>
      <c r="K6715" s="13">
        <v>0</v>
      </c>
      <c r="L6715" s="25">
        <v>0</v>
      </c>
      <c r="M6715" s="15">
        <v>0</v>
      </c>
      <c r="N6715" s="14">
        <v>0</v>
      </c>
      <c r="O6715" s="16">
        <v>0</v>
      </c>
      <c r="P6715" s="16">
        <v>0</v>
      </c>
      <c r="Q6715" s="16">
        <v>0</v>
      </c>
      <c r="R6715" s="16">
        <f>Q6715*16.876/100</f>
        <v>0</v>
      </c>
      <c r="S6715" s="17">
        <f t="shared" si="728"/>
        <v>0</v>
      </c>
      <c r="T6715" s="16">
        <v>0</v>
      </c>
      <c r="U6715" s="18">
        <f t="shared" si="729"/>
        <v>0</v>
      </c>
      <c r="V6715" s="18">
        <f t="shared" si="730"/>
        <v>0</v>
      </c>
      <c r="W6715" s="18">
        <f t="shared" si="731"/>
        <v>0</v>
      </c>
      <c r="X6715" s="27"/>
      <c r="Y6715" s="19">
        <f t="shared" si="732"/>
        <v>0</v>
      </c>
      <c r="Z6715" s="18">
        <f t="shared" si="733"/>
        <v>0</v>
      </c>
      <c r="AA6715" s="12">
        <v>40</v>
      </c>
      <c r="AB6715" s="12">
        <v>800</v>
      </c>
      <c r="AC6715" s="28">
        <f>+I6715+Y6715-Z6715</f>
        <v>1.81</v>
      </c>
      <c r="AD6715" s="20">
        <f t="shared" si="734"/>
        <v>0</v>
      </c>
      <c r="AE6715">
        <v>0</v>
      </c>
    </row>
    <row r="6716" spans="1:31" x14ac:dyDescent="0.25">
      <c r="A6716" s="9">
        <v>45322</v>
      </c>
      <c r="B6716" s="10" t="s">
        <v>450</v>
      </c>
      <c r="C6716" s="10" t="s">
        <v>28</v>
      </c>
      <c r="D6716" s="10" t="s">
        <v>40</v>
      </c>
      <c r="E6716" s="10" t="s">
        <v>30</v>
      </c>
      <c r="F6716" s="10">
        <v>125</v>
      </c>
      <c r="G6716" s="10">
        <v>136</v>
      </c>
      <c r="H6716" s="11">
        <f>SUMIFS(AA:AA,$A:$A,EOMONTH($A6716,-1),$B:$B,$B6716)</f>
        <v>719</v>
      </c>
      <c r="I6716" s="63">
        <f>ROUND(SUMIFS(AC:AC,$A:$A,EOMONTH($A6716,-1),$B:$B,$B6716),2)</f>
        <v>32.369999999999997</v>
      </c>
      <c r="J6716" s="11">
        <f>SUMIFS(AB:AB,$A:$A,EOMONTH($A6716,-1),$B:$B,$B6716)</f>
        <v>14380</v>
      </c>
      <c r="K6716" s="13">
        <v>0</v>
      </c>
      <c r="L6716" s="25">
        <v>0</v>
      </c>
      <c r="M6716" s="15">
        <v>0</v>
      </c>
      <c r="N6716" s="14">
        <v>0</v>
      </c>
      <c r="O6716" s="16">
        <v>0</v>
      </c>
      <c r="P6716" s="16">
        <v>0</v>
      </c>
      <c r="Q6716" s="16">
        <v>0</v>
      </c>
      <c r="R6716" s="16">
        <f>Q6716*16.876/100</f>
        <v>0</v>
      </c>
      <c r="S6716" s="17">
        <f t="shared" si="728"/>
        <v>0</v>
      </c>
      <c r="T6716" s="16">
        <v>0</v>
      </c>
      <c r="U6716" s="18">
        <f t="shared" si="729"/>
        <v>97.784000000000006</v>
      </c>
      <c r="V6716" s="18">
        <f t="shared" si="730"/>
        <v>0</v>
      </c>
      <c r="W6716" s="18">
        <f t="shared" si="731"/>
        <v>0</v>
      </c>
      <c r="X6716" s="27"/>
      <c r="Y6716" s="19">
        <f t="shared" si="732"/>
        <v>0</v>
      </c>
      <c r="Z6716" s="18">
        <f t="shared" si="733"/>
        <v>0</v>
      </c>
      <c r="AA6716" s="12">
        <v>719</v>
      </c>
      <c r="AB6716" s="12">
        <v>14380</v>
      </c>
      <c r="AC6716" s="28">
        <f>+I6716+Y6716-Z6716</f>
        <v>32.369999999999997</v>
      </c>
      <c r="AD6716" s="20">
        <f t="shared" si="734"/>
        <v>0</v>
      </c>
      <c r="AE6716">
        <v>0</v>
      </c>
    </row>
    <row r="6717" spans="1:31" x14ac:dyDescent="0.25">
      <c r="A6717" s="9">
        <v>45322</v>
      </c>
      <c r="B6717" s="10" t="s">
        <v>451</v>
      </c>
      <c r="C6717" s="10" t="s">
        <v>28</v>
      </c>
      <c r="D6717" s="10" t="s">
        <v>29</v>
      </c>
      <c r="E6717" s="10" t="s">
        <v>30</v>
      </c>
      <c r="F6717" s="10"/>
      <c r="G6717" s="10">
        <v>0</v>
      </c>
      <c r="H6717" s="11">
        <f>SUMIFS(AA:AA,$A:$A,EOMONTH($A6717,-1),$B:$B,$B6717)</f>
        <v>2160</v>
      </c>
      <c r="I6717" s="63">
        <f>ROUND(SUMIFS(AC:AC,$A:$A,EOMONTH($A6717,-1),$B:$B,$B6717),2)</f>
        <v>36.159999999999997</v>
      </c>
      <c r="J6717" s="11">
        <f>SUMIFS(AB:AB,$A:$A,EOMONTH($A6717,-1),$B:$B,$B6717)</f>
        <v>34525.61</v>
      </c>
      <c r="K6717" s="13">
        <v>0</v>
      </c>
      <c r="L6717" s="25">
        <v>0</v>
      </c>
      <c r="M6717" s="15">
        <v>0</v>
      </c>
      <c r="N6717" s="14">
        <v>0</v>
      </c>
      <c r="O6717" s="16">
        <v>0</v>
      </c>
      <c r="P6717" s="16">
        <v>0</v>
      </c>
      <c r="Q6717" s="16">
        <v>0</v>
      </c>
      <c r="R6717" s="16">
        <f>Q6717*16.876/100</f>
        <v>0</v>
      </c>
      <c r="S6717" s="17">
        <f t="shared" si="728"/>
        <v>0</v>
      </c>
      <c r="T6717" s="16">
        <v>0</v>
      </c>
      <c r="U6717" s="18">
        <f t="shared" si="729"/>
        <v>0</v>
      </c>
      <c r="V6717" s="18">
        <f t="shared" si="730"/>
        <v>0</v>
      </c>
      <c r="W6717" s="18">
        <f t="shared" si="731"/>
        <v>0</v>
      </c>
      <c r="X6717" s="27"/>
      <c r="Y6717" s="19">
        <f t="shared" si="732"/>
        <v>0</v>
      </c>
      <c r="Z6717" s="18">
        <f t="shared" si="733"/>
        <v>0</v>
      </c>
      <c r="AA6717" s="12">
        <v>2160</v>
      </c>
      <c r="AB6717" s="12">
        <v>34525.61</v>
      </c>
      <c r="AC6717" s="28">
        <f>+I6717+Y6717-Z6717</f>
        <v>36.159999999999997</v>
      </c>
      <c r="AD6717" s="20">
        <f t="shared" si="734"/>
        <v>0</v>
      </c>
      <c r="AE6717">
        <v>0</v>
      </c>
    </row>
    <row r="6718" spans="1:31" x14ac:dyDescent="0.25">
      <c r="A6718" s="9">
        <v>45322</v>
      </c>
      <c r="B6718" s="10" t="s">
        <v>452</v>
      </c>
      <c r="C6718" s="10" t="s">
        <v>28</v>
      </c>
      <c r="D6718" s="10" t="s">
        <v>29</v>
      </c>
      <c r="E6718" s="10" t="s">
        <v>30</v>
      </c>
      <c r="F6718" s="10"/>
      <c r="G6718" s="10">
        <v>0</v>
      </c>
      <c r="H6718" s="11">
        <f>SUMIFS(AA:AA,$A:$A,EOMONTH($A6718,-1),$B:$B,$B6718)</f>
        <v>852</v>
      </c>
      <c r="I6718" s="63">
        <f>ROUND(SUMIFS(AC:AC,$A:$A,EOMONTH($A6718,-1),$B:$B,$B6718),2)</f>
        <v>38.47</v>
      </c>
      <c r="J6718" s="11">
        <f>SUMIFS(AB:AB,$A:$A,EOMONTH($A6718,-1),$B:$B,$B6718)</f>
        <v>13699.85</v>
      </c>
      <c r="K6718" s="13">
        <v>0</v>
      </c>
      <c r="L6718" s="25">
        <v>0</v>
      </c>
      <c r="M6718" s="15">
        <v>0</v>
      </c>
      <c r="N6718" s="14">
        <v>0</v>
      </c>
      <c r="O6718" s="16">
        <v>0</v>
      </c>
      <c r="P6718" s="16">
        <v>0</v>
      </c>
      <c r="Q6718" s="16">
        <v>0</v>
      </c>
      <c r="R6718" s="16">
        <f>Q6718*16.876/100</f>
        <v>0</v>
      </c>
      <c r="S6718" s="17">
        <f t="shared" si="728"/>
        <v>0</v>
      </c>
      <c r="T6718" s="16">
        <v>0</v>
      </c>
      <c r="U6718" s="18">
        <f t="shared" si="729"/>
        <v>0</v>
      </c>
      <c r="V6718" s="18">
        <f t="shared" si="730"/>
        <v>0</v>
      </c>
      <c r="W6718" s="18">
        <f t="shared" si="731"/>
        <v>0</v>
      </c>
      <c r="X6718" s="27"/>
      <c r="Y6718" s="19">
        <f t="shared" si="732"/>
        <v>0</v>
      </c>
      <c r="Z6718" s="18">
        <f t="shared" si="733"/>
        <v>0</v>
      </c>
      <c r="AA6718" s="12">
        <v>852</v>
      </c>
      <c r="AB6718" s="12">
        <v>13699.85</v>
      </c>
      <c r="AC6718" s="28">
        <f>+I6718+Y6718-Z6718</f>
        <v>38.47</v>
      </c>
      <c r="AD6718" s="20">
        <f t="shared" si="734"/>
        <v>0</v>
      </c>
      <c r="AE6718">
        <v>0</v>
      </c>
    </row>
    <row r="6719" spans="1:31" x14ac:dyDescent="0.25">
      <c r="A6719" s="9">
        <v>45322</v>
      </c>
      <c r="B6719" s="10" t="s">
        <v>453</v>
      </c>
      <c r="C6719" s="10" t="s">
        <v>28</v>
      </c>
      <c r="D6719" s="10" t="s">
        <v>29</v>
      </c>
      <c r="E6719" s="10" t="s">
        <v>30</v>
      </c>
      <c r="F6719" s="10"/>
      <c r="G6719" s="10">
        <v>0</v>
      </c>
      <c r="H6719" s="11">
        <f>SUMIFS(AA:AA,$A:$A,EOMONTH($A6719,-1),$B:$B,$B6719)</f>
        <v>1101</v>
      </c>
      <c r="I6719" s="63">
        <f>ROUND(SUMIFS(AC:AC,$A:$A,EOMONTH($A6719,-1),$B:$B,$B6719),2)</f>
        <v>47.18</v>
      </c>
      <c r="J6719" s="11">
        <f>SUMIFS(AB:AB,$A:$A,EOMONTH($A6719,-1),$B:$B,$B6719)</f>
        <v>17012.63</v>
      </c>
      <c r="K6719" s="13">
        <v>0</v>
      </c>
      <c r="L6719" s="25">
        <v>0</v>
      </c>
      <c r="M6719" s="15">
        <v>0</v>
      </c>
      <c r="N6719" s="14">
        <v>0</v>
      </c>
      <c r="O6719" s="16">
        <v>0</v>
      </c>
      <c r="P6719" s="16">
        <v>0</v>
      </c>
      <c r="Q6719" s="16">
        <v>0</v>
      </c>
      <c r="R6719" s="16">
        <f>Q6719*16.876/100</f>
        <v>0</v>
      </c>
      <c r="S6719" s="17">
        <f t="shared" si="728"/>
        <v>0</v>
      </c>
      <c r="T6719" s="16">
        <v>0</v>
      </c>
      <c r="U6719" s="18">
        <f t="shared" si="729"/>
        <v>0</v>
      </c>
      <c r="V6719" s="18">
        <f t="shared" si="730"/>
        <v>0</v>
      </c>
      <c r="W6719" s="18">
        <f t="shared" si="731"/>
        <v>0</v>
      </c>
      <c r="X6719" s="27"/>
      <c r="Y6719" s="19">
        <f t="shared" si="732"/>
        <v>0</v>
      </c>
      <c r="Z6719" s="18">
        <f t="shared" si="733"/>
        <v>0</v>
      </c>
      <c r="AA6719" s="12">
        <v>1101</v>
      </c>
      <c r="AB6719" s="12">
        <v>17012.63</v>
      </c>
      <c r="AC6719" s="28">
        <f>+I6719+Y6719-Z6719</f>
        <v>47.18</v>
      </c>
      <c r="AD6719" s="20">
        <f t="shared" si="734"/>
        <v>0</v>
      </c>
      <c r="AE6719">
        <v>0</v>
      </c>
    </row>
    <row r="6720" spans="1:31" x14ac:dyDescent="0.25">
      <c r="A6720" s="9">
        <v>45322</v>
      </c>
      <c r="B6720" s="10" t="s">
        <v>454</v>
      </c>
      <c r="C6720" s="10" t="s">
        <v>28</v>
      </c>
      <c r="D6720" s="10" t="s">
        <v>29</v>
      </c>
      <c r="E6720" s="10" t="s">
        <v>30</v>
      </c>
      <c r="F6720" s="10"/>
      <c r="G6720" s="10">
        <v>0</v>
      </c>
      <c r="H6720" s="11">
        <f>SUMIFS(AA:AA,$A:$A,EOMONTH($A6720,-1),$B:$B,$B6720)</f>
        <v>663</v>
      </c>
      <c r="I6720" s="63">
        <f>ROUND(SUMIFS(AC:AC,$A:$A,EOMONTH($A6720,-1),$B:$B,$B6720),2)</f>
        <v>29.93</v>
      </c>
      <c r="J6720" s="11">
        <f>SUMIFS(AB:AB,$A:$A,EOMONTH($A6720,-1),$B:$B,$B6720)</f>
        <v>12490.08</v>
      </c>
      <c r="K6720" s="13">
        <v>0</v>
      </c>
      <c r="L6720" s="25">
        <v>0</v>
      </c>
      <c r="M6720" s="15">
        <v>0</v>
      </c>
      <c r="N6720" s="14">
        <v>0</v>
      </c>
      <c r="O6720" s="16">
        <v>0</v>
      </c>
      <c r="P6720" s="16">
        <v>0</v>
      </c>
      <c r="Q6720" s="16">
        <v>0</v>
      </c>
      <c r="R6720" s="16">
        <f>Q6720*16.876/100</f>
        <v>0</v>
      </c>
      <c r="S6720" s="17">
        <f t="shared" si="728"/>
        <v>0</v>
      </c>
      <c r="T6720" s="16">
        <v>0</v>
      </c>
      <c r="U6720" s="18">
        <f t="shared" si="729"/>
        <v>0</v>
      </c>
      <c r="V6720" s="18">
        <f t="shared" si="730"/>
        <v>0</v>
      </c>
      <c r="W6720" s="18">
        <f t="shared" si="731"/>
        <v>0</v>
      </c>
      <c r="X6720" s="27"/>
      <c r="Y6720" s="19">
        <f t="shared" si="732"/>
        <v>0</v>
      </c>
      <c r="Z6720" s="18">
        <f t="shared" si="733"/>
        <v>0</v>
      </c>
      <c r="AA6720" s="12">
        <v>663</v>
      </c>
      <c r="AB6720" s="12">
        <v>12490.08</v>
      </c>
      <c r="AC6720" s="28">
        <f>+I6720+Y6720-Z6720</f>
        <v>29.93</v>
      </c>
      <c r="AD6720" s="20">
        <f t="shared" si="734"/>
        <v>0</v>
      </c>
      <c r="AE6720">
        <v>0</v>
      </c>
    </row>
    <row r="6721" spans="1:31" x14ac:dyDescent="0.25">
      <c r="A6721" s="9">
        <v>45322</v>
      </c>
      <c r="B6721" s="10" t="s">
        <v>455</v>
      </c>
      <c r="C6721" s="10" t="s">
        <v>28</v>
      </c>
      <c r="D6721" s="10" t="s">
        <v>40</v>
      </c>
      <c r="E6721" s="10" t="s">
        <v>30</v>
      </c>
      <c r="F6721" s="10">
        <v>125</v>
      </c>
      <c r="G6721" s="10">
        <v>136</v>
      </c>
      <c r="H6721" s="11">
        <f>SUMIFS(AA:AA,$A:$A,EOMONTH($A6721,-1),$B:$B,$B6721)</f>
        <v>717</v>
      </c>
      <c r="I6721" s="63">
        <f>ROUND(SUMIFS(AC:AC,$A:$A,EOMONTH($A6721,-1),$B:$B,$B6721),2)</f>
        <v>338.28</v>
      </c>
      <c r="J6721" s="11">
        <f>SUMIFS(AB:AB,$A:$A,EOMONTH($A6721,-1),$B:$B,$B6721)</f>
        <v>11083.68</v>
      </c>
      <c r="K6721" s="13">
        <v>0</v>
      </c>
      <c r="L6721" s="25">
        <v>0</v>
      </c>
      <c r="M6721" s="15">
        <v>0</v>
      </c>
      <c r="N6721" s="14">
        <v>0</v>
      </c>
      <c r="O6721" s="16">
        <v>0</v>
      </c>
      <c r="P6721" s="16">
        <v>0</v>
      </c>
      <c r="Q6721" s="16">
        <v>0</v>
      </c>
      <c r="R6721" s="16">
        <f>Q6721*16.876/100</f>
        <v>0</v>
      </c>
      <c r="S6721" s="17">
        <f t="shared" si="728"/>
        <v>0</v>
      </c>
      <c r="T6721" s="16">
        <v>0</v>
      </c>
      <c r="U6721" s="18">
        <f t="shared" si="729"/>
        <v>97.512</v>
      </c>
      <c r="V6721" s="18">
        <f t="shared" si="730"/>
        <v>0</v>
      </c>
      <c r="W6721" s="18">
        <f t="shared" si="731"/>
        <v>0</v>
      </c>
      <c r="X6721" s="27"/>
      <c r="Y6721" s="19">
        <f t="shared" si="732"/>
        <v>0</v>
      </c>
      <c r="Z6721" s="18">
        <f t="shared" si="733"/>
        <v>0</v>
      </c>
      <c r="AA6721" s="12">
        <v>717</v>
      </c>
      <c r="AB6721" s="12">
        <v>11083.68</v>
      </c>
      <c r="AC6721" s="28">
        <f>+I6721+Y6721-Z6721</f>
        <v>338.28</v>
      </c>
      <c r="AD6721" s="20">
        <f t="shared" si="734"/>
        <v>0</v>
      </c>
      <c r="AE6721">
        <v>0</v>
      </c>
    </row>
    <row r="6722" spans="1:31" x14ac:dyDescent="0.25">
      <c r="A6722" s="9">
        <v>45322</v>
      </c>
      <c r="B6722" s="10" t="s">
        <v>456</v>
      </c>
      <c r="C6722" s="10" t="s">
        <v>28</v>
      </c>
      <c r="D6722" s="10" t="s">
        <v>40</v>
      </c>
      <c r="E6722" s="10" t="s">
        <v>30</v>
      </c>
      <c r="F6722" s="10">
        <v>125</v>
      </c>
      <c r="G6722" s="10">
        <v>136</v>
      </c>
      <c r="H6722" s="11">
        <f>SUMIFS(AA:AA,$A:$A,EOMONTH($A6722,-1),$B:$B,$B6722)</f>
        <v>2225</v>
      </c>
      <c r="I6722" s="63">
        <f>ROUND(SUMIFS(AC:AC,$A:$A,EOMONTH($A6722,-1),$B:$B,$B6722),2)</f>
        <v>206.48</v>
      </c>
      <c r="J6722" s="11">
        <f>SUMIFS(AB:AB,$A:$A,EOMONTH($A6722,-1),$B:$B,$B6722)</f>
        <v>35029.08</v>
      </c>
      <c r="K6722" s="13">
        <v>0</v>
      </c>
      <c r="L6722" s="25">
        <v>0</v>
      </c>
      <c r="M6722" s="15">
        <v>0</v>
      </c>
      <c r="N6722" s="14">
        <v>0</v>
      </c>
      <c r="O6722" s="16">
        <v>0</v>
      </c>
      <c r="P6722" s="16">
        <v>0</v>
      </c>
      <c r="Q6722" s="16">
        <v>0</v>
      </c>
      <c r="R6722" s="16">
        <f>Q6722*16.876/100</f>
        <v>0</v>
      </c>
      <c r="S6722" s="17">
        <f t="shared" si="728"/>
        <v>0</v>
      </c>
      <c r="T6722" s="16">
        <v>0</v>
      </c>
      <c r="U6722" s="18">
        <f t="shared" si="729"/>
        <v>302.60000000000002</v>
      </c>
      <c r="V6722" s="18">
        <f t="shared" si="730"/>
        <v>0</v>
      </c>
      <c r="W6722" s="18">
        <f t="shared" si="731"/>
        <v>0</v>
      </c>
      <c r="X6722" s="27"/>
      <c r="Y6722" s="19">
        <f t="shared" si="732"/>
        <v>0</v>
      </c>
      <c r="Z6722" s="18">
        <f t="shared" si="733"/>
        <v>0</v>
      </c>
      <c r="AA6722" s="12">
        <v>2225</v>
      </c>
      <c r="AB6722" s="12">
        <v>35029.08</v>
      </c>
      <c r="AC6722" s="28">
        <f>+I6722+Y6722-Z6722</f>
        <v>206.48</v>
      </c>
      <c r="AD6722" s="20">
        <f t="shared" si="734"/>
        <v>0</v>
      </c>
      <c r="AE6722">
        <v>0</v>
      </c>
    </row>
    <row r="6723" spans="1:31" x14ac:dyDescent="0.25">
      <c r="A6723" s="9">
        <v>45322</v>
      </c>
      <c r="B6723" s="10" t="s">
        <v>821</v>
      </c>
      <c r="C6723" s="10" t="s">
        <v>105</v>
      </c>
      <c r="D6723" s="10" t="s">
        <v>29</v>
      </c>
      <c r="E6723" s="10" t="s">
        <v>30</v>
      </c>
      <c r="F6723" s="10"/>
      <c r="G6723" s="10">
        <v>0</v>
      </c>
      <c r="H6723" s="11">
        <f>SUMIFS(AA:AA,$A:$A,EOMONTH($A6723,-1),$B:$B,$B6723)</f>
        <v>0</v>
      </c>
      <c r="I6723" s="63">
        <f>ROUND(SUMIFS(AC:AC,$A:$A,EOMONTH($A6723,-1),$B:$B,$B6723),2)</f>
        <v>0</v>
      </c>
      <c r="J6723" s="11">
        <f>SUMIFS(AB:AB,$A:$A,EOMONTH($A6723,-1),$B:$B,$B6723)</f>
        <v>0</v>
      </c>
      <c r="K6723" s="13">
        <v>0</v>
      </c>
      <c r="L6723" s="25">
        <v>0</v>
      </c>
      <c r="M6723" s="15">
        <v>2178</v>
      </c>
      <c r="N6723" s="14">
        <v>37858.449999999997</v>
      </c>
      <c r="O6723" s="16">
        <v>0</v>
      </c>
      <c r="P6723" s="16">
        <v>0</v>
      </c>
      <c r="Q6723" s="16">
        <v>2100</v>
      </c>
      <c r="R6723" s="16">
        <f>Q6723*16.876/100</f>
        <v>354.39600000000007</v>
      </c>
      <c r="S6723" s="17">
        <f t="shared" si="728"/>
        <v>2454.3960000000002</v>
      </c>
      <c r="T6723" s="16">
        <v>36499</v>
      </c>
      <c r="U6723" s="18">
        <f t="shared" si="729"/>
        <v>0</v>
      </c>
      <c r="V6723" s="18">
        <f t="shared" si="730"/>
        <v>0</v>
      </c>
      <c r="W6723" s="18">
        <f t="shared" si="731"/>
        <v>0</v>
      </c>
      <c r="X6723" s="27"/>
      <c r="Y6723" s="19">
        <f t="shared" si="732"/>
        <v>0</v>
      </c>
      <c r="Z6723" s="18">
        <f t="shared" si="733"/>
        <v>0</v>
      </c>
      <c r="AA6723" s="12">
        <v>78</v>
      </c>
      <c r="AB6723" s="12">
        <v>1356.46</v>
      </c>
      <c r="AC6723" s="28">
        <f>+I6723+Y6723-Z6723</f>
        <v>0</v>
      </c>
      <c r="AD6723" s="20">
        <f t="shared" si="734"/>
        <v>0</v>
      </c>
      <c r="AE6723">
        <v>0</v>
      </c>
    </row>
    <row r="6724" spans="1:31" x14ac:dyDescent="0.25">
      <c r="A6724" s="9">
        <v>45322</v>
      </c>
      <c r="B6724" s="10" t="s">
        <v>457</v>
      </c>
      <c r="C6724" s="10" t="s">
        <v>28</v>
      </c>
      <c r="D6724" s="10" t="s">
        <v>29</v>
      </c>
      <c r="E6724" s="10" t="s">
        <v>30</v>
      </c>
      <c r="F6724" s="10"/>
      <c r="G6724" s="10">
        <v>0</v>
      </c>
      <c r="H6724" s="11">
        <f>SUMIFS(AA:AA,$A:$A,EOMONTH($A6724,-1),$B:$B,$B6724)</f>
        <v>377</v>
      </c>
      <c r="I6724" s="63">
        <f>ROUND(SUMIFS(AC:AC,$A:$A,EOMONTH($A6724,-1),$B:$B,$B6724),2)</f>
        <v>14.27</v>
      </c>
      <c r="J6724" s="11">
        <f>SUMIFS(AB:AB,$A:$A,EOMONTH($A6724,-1),$B:$B,$B6724)</f>
        <v>6217.63</v>
      </c>
      <c r="K6724" s="13">
        <v>0</v>
      </c>
      <c r="L6724" s="25">
        <v>0</v>
      </c>
      <c r="M6724" s="15">
        <v>0</v>
      </c>
      <c r="N6724" s="14">
        <v>0</v>
      </c>
      <c r="O6724" s="16">
        <v>0</v>
      </c>
      <c r="P6724" s="16">
        <v>0</v>
      </c>
      <c r="Q6724" s="16">
        <v>0</v>
      </c>
      <c r="R6724" s="16">
        <f>Q6724*16.876/100</f>
        <v>0</v>
      </c>
      <c r="S6724" s="17">
        <f t="shared" si="728"/>
        <v>0</v>
      </c>
      <c r="T6724" s="16">
        <v>0</v>
      </c>
      <c r="U6724" s="18">
        <f t="shared" si="729"/>
        <v>0</v>
      </c>
      <c r="V6724" s="18">
        <f t="shared" si="730"/>
        <v>0</v>
      </c>
      <c r="W6724" s="18">
        <f t="shared" si="731"/>
        <v>0</v>
      </c>
      <c r="X6724" s="27"/>
      <c r="Y6724" s="19">
        <f t="shared" si="732"/>
        <v>0</v>
      </c>
      <c r="Z6724" s="18">
        <f t="shared" si="733"/>
        <v>0</v>
      </c>
      <c r="AA6724" s="12">
        <v>377</v>
      </c>
      <c r="AB6724" s="12">
        <v>6217.63</v>
      </c>
      <c r="AC6724" s="28">
        <f>+I6724+Y6724-Z6724</f>
        <v>14.27</v>
      </c>
      <c r="AD6724" s="20">
        <f t="shared" si="734"/>
        <v>0</v>
      </c>
      <c r="AE6724">
        <v>0</v>
      </c>
    </row>
    <row r="6725" spans="1:31" x14ac:dyDescent="0.25">
      <c r="A6725" s="9">
        <v>45322</v>
      </c>
      <c r="B6725" s="10" t="s">
        <v>458</v>
      </c>
      <c r="C6725" s="10" t="s">
        <v>28</v>
      </c>
      <c r="D6725" s="10" t="s">
        <v>29</v>
      </c>
      <c r="E6725" s="10" t="s">
        <v>30</v>
      </c>
      <c r="F6725" s="10"/>
      <c r="G6725" s="10">
        <v>0</v>
      </c>
      <c r="H6725" s="11">
        <f>SUMIFS(AA:AA,$A:$A,EOMONTH($A6725,-1),$B:$B,$B6725)</f>
        <v>120</v>
      </c>
      <c r="I6725" s="63">
        <f>ROUND(SUMIFS(AC:AC,$A:$A,EOMONTH($A6725,-1),$B:$B,$B6725),2)</f>
        <v>5.42</v>
      </c>
      <c r="J6725" s="11">
        <f>SUMIFS(AB:AB,$A:$A,EOMONTH($A6725,-1),$B:$B,$B6725)</f>
        <v>0</v>
      </c>
      <c r="K6725" s="13">
        <v>0</v>
      </c>
      <c r="L6725" s="25">
        <v>0</v>
      </c>
      <c r="M6725" s="15">
        <v>0</v>
      </c>
      <c r="N6725" s="14">
        <v>0</v>
      </c>
      <c r="O6725" s="16">
        <v>0</v>
      </c>
      <c r="P6725" s="16">
        <v>0</v>
      </c>
      <c r="Q6725" s="16">
        <v>0</v>
      </c>
      <c r="R6725" s="16">
        <f>Q6725*16.876/100</f>
        <v>0</v>
      </c>
      <c r="S6725" s="17">
        <f t="shared" ref="S6725:S6788" si="735">Q6725+R6725</f>
        <v>0</v>
      </c>
      <c r="T6725" s="16">
        <v>0</v>
      </c>
      <c r="U6725" s="18">
        <f t="shared" ref="U6725:U6788" si="736">H6725*G6725/1000</f>
        <v>0</v>
      </c>
      <c r="V6725" s="18">
        <f t="shared" ref="V6725:V6788" si="737">M6725*F6725/1000</f>
        <v>0</v>
      </c>
      <c r="W6725" s="18">
        <f t="shared" ref="W6725:W6788" si="738">V6725*16.789/100</f>
        <v>0</v>
      </c>
      <c r="X6725" s="27"/>
      <c r="Y6725" s="19">
        <f t="shared" ref="Y6725:Y6788" si="739">V6725+W6725+X6725</f>
        <v>0</v>
      </c>
      <c r="Z6725" s="18">
        <f t="shared" ref="Z6725:Z6788" si="740">O6725*G6725/1000</f>
        <v>0</v>
      </c>
      <c r="AA6725" s="12">
        <v>120</v>
      </c>
      <c r="AB6725" s="12">
        <v>0</v>
      </c>
      <c r="AC6725" s="28">
        <f>+I6725+Y6725-Z6725</f>
        <v>5.42</v>
      </c>
      <c r="AD6725" s="20">
        <f t="shared" ref="AD6725:AD6788" si="741">IF(AC6725&lt;0,ROUNDUP(AC6725,-1)*-1,0)</f>
        <v>0</v>
      </c>
      <c r="AE6725">
        <v>0</v>
      </c>
    </row>
    <row r="6726" spans="1:31" x14ac:dyDescent="0.25">
      <c r="A6726" s="9">
        <v>45322</v>
      </c>
      <c r="B6726" s="10" t="s">
        <v>459</v>
      </c>
      <c r="C6726" s="10" t="s">
        <v>28</v>
      </c>
      <c r="D6726" s="10" t="s">
        <v>29</v>
      </c>
      <c r="E6726" s="10" t="s">
        <v>30</v>
      </c>
      <c r="F6726" s="10"/>
      <c r="G6726" s="10">
        <v>0</v>
      </c>
      <c r="H6726" s="11">
        <f>SUMIFS(AA:AA,$A:$A,EOMONTH($A6726,-1),$B:$B,$B6726)</f>
        <v>1</v>
      </c>
      <c r="I6726" s="63">
        <f>ROUND(SUMIFS(AC:AC,$A:$A,EOMONTH($A6726,-1),$B:$B,$B6726),2)</f>
        <v>0.05</v>
      </c>
      <c r="J6726" s="11">
        <f>SUMIFS(AB:AB,$A:$A,EOMONTH($A6726,-1),$B:$B,$B6726)</f>
        <v>22.04</v>
      </c>
      <c r="K6726" s="13">
        <v>0</v>
      </c>
      <c r="L6726" s="25">
        <v>0</v>
      </c>
      <c r="M6726" s="15">
        <v>0</v>
      </c>
      <c r="N6726" s="14">
        <v>0</v>
      </c>
      <c r="O6726" s="16">
        <v>0</v>
      </c>
      <c r="P6726" s="16">
        <v>0</v>
      </c>
      <c r="Q6726" s="16">
        <v>0</v>
      </c>
      <c r="R6726" s="16">
        <f>Q6726*16.876/100</f>
        <v>0</v>
      </c>
      <c r="S6726" s="17">
        <f t="shared" si="735"/>
        <v>0</v>
      </c>
      <c r="T6726" s="16">
        <v>0</v>
      </c>
      <c r="U6726" s="18">
        <f t="shared" si="736"/>
        <v>0</v>
      </c>
      <c r="V6726" s="18">
        <f t="shared" si="737"/>
        <v>0</v>
      </c>
      <c r="W6726" s="18">
        <f t="shared" si="738"/>
        <v>0</v>
      </c>
      <c r="X6726" s="27"/>
      <c r="Y6726" s="19">
        <f t="shared" si="739"/>
        <v>0</v>
      </c>
      <c r="Z6726" s="18">
        <f t="shared" si="740"/>
        <v>0</v>
      </c>
      <c r="AA6726" s="12">
        <v>1</v>
      </c>
      <c r="AB6726" s="12">
        <v>22.04</v>
      </c>
      <c r="AC6726" s="28">
        <f>+I6726+Y6726-Z6726</f>
        <v>0.05</v>
      </c>
      <c r="AD6726" s="20">
        <f t="shared" si="741"/>
        <v>0</v>
      </c>
      <c r="AE6726">
        <v>0</v>
      </c>
    </row>
    <row r="6727" spans="1:31" x14ac:dyDescent="0.25">
      <c r="A6727" s="9">
        <v>45322</v>
      </c>
      <c r="B6727" s="10" t="s">
        <v>460</v>
      </c>
      <c r="C6727" s="10" t="s">
        <v>28</v>
      </c>
      <c r="D6727" s="10" t="s">
        <v>29</v>
      </c>
      <c r="E6727" s="10" t="s">
        <v>30</v>
      </c>
      <c r="F6727" s="10"/>
      <c r="G6727" s="10">
        <v>0</v>
      </c>
      <c r="H6727" s="11">
        <f>SUMIFS(AA:AA,$A:$A,EOMONTH($A6727,-1),$B:$B,$B6727)</f>
        <v>500</v>
      </c>
      <c r="I6727" s="63">
        <f>ROUND(SUMIFS(AC:AC,$A:$A,EOMONTH($A6727,-1),$B:$B,$B6727),2)</f>
        <v>22.57</v>
      </c>
      <c r="J6727" s="11">
        <f>SUMIFS(AB:AB,$A:$A,EOMONTH($A6727,-1),$B:$B,$B6727)</f>
        <v>0</v>
      </c>
      <c r="K6727" s="13">
        <v>0</v>
      </c>
      <c r="L6727" s="25">
        <v>0</v>
      </c>
      <c r="M6727" s="15">
        <v>0</v>
      </c>
      <c r="N6727" s="14">
        <v>0</v>
      </c>
      <c r="O6727" s="16">
        <v>0</v>
      </c>
      <c r="P6727" s="16">
        <v>0</v>
      </c>
      <c r="Q6727" s="16">
        <v>0</v>
      </c>
      <c r="R6727" s="16">
        <f>Q6727*16.876/100</f>
        <v>0</v>
      </c>
      <c r="S6727" s="17">
        <f t="shared" si="735"/>
        <v>0</v>
      </c>
      <c r="T6727" s="16">
        <v>0</v>
      </c>
      <c r="U6727" s="18">
        <f t="shared" si="736"/>
        <v>0</v>
      </c>
      <c r="V6727" s="18">
        <f t="shared" si="737"/>
        <v>0</v>
      </c>
      <c r="W6727" s="18">
        <f t="shared" si="738"/>
        <v>0</v>
      </c>
      <c r="X6727" s="27"/>
      <c r="Y6727" s="19">
        <f t="shared" si="739"/>
        <v>0</v>
      </c>
      <c r="Z6727" s="18">
        <f t="shared" si="740"/>
        <v>0</v>
      </c>
      <c r="AA6727" s="12">
        <v>500</v>
      </c>
      <c r="AB6727" s="12">
        <v>0</v>
      </c>
      <c r="AC6727" s="28">
        <f>+I6727+Y6727-Z6727</f>
        <v>22.57</v>
      </c>
      <c r="AD6727" s="20">
        <f t="shared" si="741"/>
        <v>0</v>
      </c>
      <c r="AE6727">
        <v>0</v>
      </c>
    </row>
    <row r="6728" spans="1:31" x14ac:dyDescent="0.25">
      <c r="A6728" s="9">
        <v>45322</v>
      </c>
      <c r="B6728" s="10" t="s">
        <v>461</v>
      </c>
      <c r="C6728" s="10" t="s">
        <v>28</v>
      </c>
      <c r="D6728" s="10" t="s">
        <v>29</v>
      </c>
      <c r="E6728" s="10" t="s">
        <v>30</v>
      </c>
      <c r="F6728" s="10"/>
      <c r="G6728" s="10">
        <v>0</v>
      </c>
      <c r="H6728" s="11">
        <f>SUMIFS(AA:AA,$A:$A,EOMONTH($A6728,-1),$B:$B,$B6728)</f>
        <v>267</v>
      </c>
      <c r="I6728" s="63">
        <f>ROUND(SUMIFS(AC:AC,$A:$A,EOMONTH($A6728,-1),$B:$B,$B6728),2)</f>
        <v>5.01</v>
      </c>
      <c r="J6728" s="11">
        <f>SUMIFS(AB:AB,$A:$A,EOMONTH($A6728,-1),$B:$B,$B6728)</f>
        <v>4238.97</v>
      </c>
      <c r="K6728" s="13">
        <v>0</v>
      </c>
      <c r="L6728" s="25">
        <v>0</v>
      </c>
      <c r="M6728" s="15">
        <v>0</v>
      </c>
      <c r="N6728" s="14">
        <v>0</v>
      </c>
      <c r="O6728" s="16">
        <v>0</v>
      </c>
      <c r="P6728" s="16">
        <v>0</v>
      </c>
      <c r="Q6728" s="16">
        <v>0</v>
      </c>
      <c r="R6728" s="16">
        <f>Q6728*16.876/100</f>
        <v>0</v>
      </c>
      <c r="S6728" s="17">
        <f t="shared" si="735"/>
        <v>0</v>
      </c>
      <c r="T6728" s="16">
        <v>0</v>
      </c>
      <c r="U6728" s="18">
        <f t="shared" si="736"/>
        <v>0</v>
      </c>
      <c r="V6728" s="18">
        <f t="shared" si="737"/>
        <v>0</v>
      </c>
      <c r="W6728" s="18">
        <f t="shared" si="738"/>
        <v>0</v>
      </c>
      <c r="X6728" s="27"/>
      <c r="Y6728" s="19">
        <f t="shared" si="739"/>
        <v>0</v>
      </c>
      <c r="Z6728" s="18">
        <f t="shared" si="740"/>
        <v>0</v>
      </c>
      <c r="AA6728" s="12">
        <v>267</v>
      </c>
      <c r="AB6728" s="12">
        <v>4238.97</v>
      </c>
      <c r="AC6728" s="28">
        <f>+I6728+Y6728-Z6728</f>
        <v>5.01</v>
      </c>
      <c r="AD6728" s="20">
        <f t="shared" si="741"/>
        <v>0</v>
      </c>
      <c r="AE6728">
        <v>0</v>
      </c>
    </row>
    <row r="6729" spans="1:31" x14ac:dyDescent="0.25">
      <c r="A6729" s="9">
        <v>45322</v>
      </c>
      <c r="B6729" s="10" t="s">
        <v>462</v>
      </c>
      <c r="C6729" s="10" t="s">
        <v>28</v>
      </c>
      <c r="D6729" s="10" t="s">
        <v>29</v>
      </c>
      <c r="E6729" s="10" t="s">
        <v>30</v>
      </c>
      <c r="F6729" s="10"/>
      <c r="G6729" s="10">
        <v>0</v>
      </c>
      <c r="H6729" s="11">
        <f>SUMIFS(AA:AA,$A:$A,EOMONTH($A6729,-1),$B:$B,$B6729)</f>
        <v>516</v>
      </c>
      <c r="I6729" s="63">
        <f>ROUND(SUMIFS(AC:AC,$A:$A,EOMONTH($A6729,-1),$B:$B,$B6729),2)</f>
        <v>35.31</v>
      </c>
      <c r="J6729" s="11">
        <f>SUMIFS(AB:AB,$A:$A,EOMONTH($A6729,-1),$B:$B,$B6729)</f>
        <v>8868.76</v>
      </c>
      <c r="K6729" s="13">
        <v>0</v>
      </c>
      <c r="L6729" s="25">
        <v>0</v>
      </c>
      <c r="M6729" s="15">
        <v>0</v>
      </c>
      <c r="N6729" s="14">
        <v>0</v>
      </c>
      <c r="O6729" s="16">
        <v>0</v>
      </c>
      <c r="P6729" s="16">
        <v>0</v>
      </c>
      <c r="Q6729" s="16">
        <v>0</v>
      </c>
      <c r="R6729" s="16">
        <f>Q6729*16.876/100</f>
        <v>0</v>
      </c>
      <c r="S6729" s="17">
        <f t="shared" si="735"/>
        <v>0</v>
      </c>
      <c r="T6729" s="16">
        <v>0</v>
      </c>
      <c r="U6729" s="18">
        <f t="shared" si="736"/>
        <v>0</v>
      </c>
      <c r="V6729" s="18">
        <f t="shared" si="737"/>
        <v>0</v>
      </c>
      <c r="W6729" s="18">
        <f t="shared" si="738"/>
        <v>0</v>
      </c>
      <c r="X6729" s="27"/>
      <c r="Y6729" s="19">
        <f t="shared" si="739"/>
        <v>0</v>
      </c>
      <c r="Z6729" s="18">
        <f t="shared" si="740"/>
        <v>0</v>
      </c>
      <c r="AA6729" s="12">
        <v>516</v>
      </c>
      <c r="AB6729" s="12">
        <v>8868.76</v>
      </c>
      <c r="AC6729" s="28">
        <f>+I6729+Y6729-Z6729</f>
        <v>35.31</v>
      </c>
      <c r="AD6729" s="20">
        <f t="shared" si="741"/>
        <v>0</v>
      </c>
      <c r="AE6729">
        <v>0</v>
      </c>
    </row>
    <row r="6730" spans="1:31" x14ac:dyDescent="0.25">
      <c r="A6730" s="9">
        <v>45322</v>
      </c>
      <c r="B6730" s="10" t="s">
        <v>463</v>
      </c>
      <c r="C6730" s="10" t="s">
        <v>28</v>
      </c>
      <c r="D6730" s="10" t="s">
        <v>29</v>
      </c>
      <c r="E6730" s="10" t="s">
        <v>30</v>
      </c>
      <c r="F6730" s="10"/>
      <c r="G6730" s="10">
        <v>0</v>
      </c>
      <c r="H6730" s="11">
        <f>SUMIFS(AA:AA,$A:$A,EOMONTH($A6730,-1),$B:$B,$B6730)</f>
        <v>773</v>
      </c>
      <c r="I6730" s="63">
        <f>ROUND(SUMIFS(AC:AC,$A:$A,EOMONTH($A6730,-1),$B:$B,$B6730),2)</f>
        <v>31.56</v>
      </c>
      <c r="J6730" s="11">
        <f>SUMIFS(AB:AB,$A:$A,EOMONTH($A6730,-1),$B:$B,$B6730)</f>
        <v>7336.17</v>
      </c>
      <c r="K6730" s="13">
        <v>0</v>
      </c>
      <c r="L6730" s="25">
        <v>0</v>
      </c>
      <c r="M6730" s="15">
        <v>0</v>
      </c>
      <c r="N6730" s="14">
        <v>0</v>
      </c>
      <c r="O6730" s="16">
        <v>0</v>
      </c>
      <c r="P6730" s="16">
        <v>0</v>
      </c>
      <c r="Q6730" s="16">
        <v>0</v>
      </c>
      <c r="R6730" s="16">
        <f>Q6730*16.876/100</f>
        <v>0</v>
      </c>
      <c r="S6730" s="17">
        <f t="shared" si="735"/>
        <v>0</v>
      </c>
      <c r="T6730" s="16">
        <v>0</v>
      </c>
      <c r="U6730" s="18">
        <f t="shared" si="736"/>
        <v>0</v>
      </c>
      <c r="V6730" s="18">
        <f t="shared" si="737"/>
        <v>0</v>
      </c>
      <c r="W6730" s="18">
        <f t="shared" si="738"/>
        <v>0</v>
      </c>
      <c r="X6730" s="27"/>
      <c r="Y6730" s="19">
        <f t="shared" si="739"/>
        <v>0</v>
      </c>
      <c r="Z6730" s="18">
        <f t="shared" si="740"/>
        <v>0</v>
      </c>
      <c r="AA6730" s="12">
        <v>773</v>
      </c>
      <c r="AB6730" s="12">
        <v>7336.17</v>
      </c>
      <c r="AC6730" s="28">
        <f>+I6730+Y6730-Z6730</f>
        <v>31.56</v>
      </c>
      <c r="AD6730" s="20">
        <f t="shared" si="741"/>
        <v>0</v>
      </c>
      <c r="AE6730">
        <v>0</v>
      </c>
    </row>
    <row r="6731" spans="1:31" x14ac:dyDescent="0.25">
      <c r="A6731" s="9">
        <v>45322</v>
      </c>
      <c r="B6731" s="10" t="s">
        <v>464</v>
      </c>
      <c r="C6731" s="10" t="s">
        <v>28</v>
      </c>
      <c r="D6731" s="10" t="s">
        <v>29</v>
      </c>
      <c r="E6731" s="10" t="s">
        <v>30</v>
      </c>
      <c r="F6731" s="10"/>
      <c r="G6731" s="10">
        <v>0</v>
      </c>
      <c r="H6731" s="11">
        <f>SUMIFS(AA:AA,$A:$A,EOMONTH($A6731,-1),$B:$B,$B6731)</f>
        <v>723</v>
      </c>
      <c r="I6731" s="63">
        <f>ROUND(SUMIFS(AC:AC,$A:$A,EOMONTH($A6731,-1),$B:$B,$B6731),2)</f>
        <v>46.87</v>
      </c>
      <c r="J6731" s="11">
        <f>SUMIFS(AB:AB,$A:$A,EOMONTH($A6731,-1),$B:$B,$B6731)</f>
        <v>1943.47</v>
      </c>
      <c r="K6731" s="13">
        <v>0</v>
      </c>
      <c r="L6731" s="25">
        <v>0</v>
      </c>
      <c r="M6731" s="15">
        <v>0</v>
      </c>
      <c r="N6731" s="14">
        <v>0</v>
      </c>
      <c r="O6731" s="16">
        <v>0</v>
      </c>
      <c r="P6731" s="16">
        <v>0</v>
      </c>
      <c r="Q6731" s="16">
        <v>0</v>
      </c>
      <c r="R6731" s="16">
        <f>Q6731*16.876/100</f>
        <v>0</v>
      </c>
      <c r="S6731" s="17">
        <f t="shared" si="735"/>
        <v>0</v>
      </c>
      <c r="T6731" s="16">
        <v>0</v>
      </c>
      <c r="U6731" s="18">
        <f t="shared" si="736"/>
        <v>0</v>
      </c>
      <c r="V6731" s="18">
        <f t="shared" si="737"/>
        <v>0</v>
      </c>
      <c r="W6731" s="18">
        <f t="shared" si="738"/>
        <v>0</v>
      </c>
      <c r="X6731" s="27"/>
      <c r="Y6731" s="19">
        <f t="shared" si="739"/>
        <v>0</v>
      </c>
      <c r="Z6731" s="18">
        <f t="shared" si="740"/>
        <v>0</v>
      </c>
      <c r="AA6731" s="12">
        <v>723</v>
      </c>
      <c r="AB6731" s="12">
        <v>1943.47</v>
      </c>
      <c r="AC6731" s="28">
        <f>+I6731+Y6731-Z6731</f>
        <v>46.87</v>
      </c>
      <c r="AD6731" s="20">
        <f t="shared" si="741"/>
        <v>0</v>
      </c>
      <c r="AE6731">
        <v>0</v>
      </c>
    </row>
    <row r="6732" spans="1:31" x14ac:dyDescent="0.25">
      <c r="A6732" s="9">
        <v>45322</v>
      </c>
      <c r="B6732" s="10" t="s">
        <v>465</v>
      </c>
      <c r="C6732" s="10" t="s">
        <v>28</v>
      </c>
      <c r="D6732" s="10" t="s">
        <v>29</v>
      </c>
      <c r="E6732" s="10" t="s">
        <v>30</v>
      </c>
      <c r="F6732" s="10"/>
      <c r="G6732" s="10">
        <v>0</v>
      </c>
      <c r="H6732" s="11">
        <f>SUMIFS(AA:AA,$A:$A,EOMONTH($A6732,-1),$B:$B,$B6732)</f>
        <v>862</v>
      </c>
      <c r="I6732" s="63">
        <f>ROUND(SUMIFS(AC:AC,$A:$A,EOMONTH($A6732,-1),$B:$B,$B6732),2)</f>
        <v>32.549999999999997</v>
      </c>
      <c r="J6732" s="11">
        <f>SUMIFS(AB:AB,$A:$A,EOMONTH($A6732,-1),$B:$B,$B6732)</f>
        <v>3679.98</v>
      </c>
      <c r="K6732" s="13">
        <v>0</v>
      </c>
      <c r="L6732" s="25">
        <v>0</v>
      </c>
      <c r="M6732" s="15">
        <v>0</v>
      </c>
      <c r="N6732" s="14">
        <v>0</v>
      </c>
      <c r="O6732" s="16">
        <v>0</v>
      </c>
      <c r="P6732" s="16">
        <v>0</v>
      </c>
      <c r="Q6732" s="16">
        <v>0</v>
      </c>
      <c r="R6732" s="16">
        <f>Q6732*16.876/100</f>
        <v>0</v>
      </c>
      <c r="S6732" s="17">
        <f t="shared" si="735"/>
        <v>0</v>
      </c>
      <c r="T6732" s="16">
        <v>0</v>
      </c>
      <c r="U6732" s="18">
        <f t="shared" si="736"/>
        <v>0</v>
      </c>
      <c r="V6732" s="18">
        <f t="shared" si="737"/>
        <v>0</v>
      </c>
      <c r="W6732" s="18">
        <f t="shared" si="738"/>
        <v>0</v>
      </c>
      <c r="X6732" s="27"/>
      <c r="Y6732" s="19">
        <f t="shared" si="739"/>
        <v>0</v>
      </c>
      <c r="Z6732" s="18">
        <f t="shared" si="740"/>
        <v>0</v>
      </c>
      <c r="AA6732" s="12">
        <v>862</v>
      </c>
      <c r="AB6732" s="12">
        <v>3679.98</v>
      </c>
      <c r="AC6732" s="28">
        <f>+I6732+Y6732-Z6732</f>
        <v>32.549999999999997</v>
      </c>
      <c r="AD6732" s="20">
        <f t="shared" si="741"/>
        <v>0</v>
      </c>
      <c r="AE6732">
        <v>0</v>
      </c>
    </row>
    <row r="6733" spans="1:31" x14ac:dyDescent="0.25">
      <c r="A6733" s="9">
        <v>45322</v>
      </c>
      <c r="B6733" s="10" t="s">
        <v>466</v>
      </c>
      <c r="C6733" s="10" t="s">
        <v>28</v>
      </c>
      <c r="D6733" s="10" t="s">
        <v>29</v>
      </c>
      <c r="E6733" s="10" t="s">
        <v>30</v>
      </c>
      <c r="F6733" s="10"/>
      <c r="G6733" s="10">
        <v>0</v>
      </c>
      <c r="H6733" s="11">
        <f>SUMIFS(AA:AA,$A:$A,EOMONTH($A6733,-1),$B:$B,$B6733)</f>
        <v>4</v>
      </c>
      <c r="I6733" s="63">
        <f>ROUND(SUMIFS(AC:AC,$A:$A,EOMONTH($A6733,-1),$B:$B,$B6733),2)</f>
        <v>0.18</v>
      </c>
      <c r="J6733" s="11">
        <f>SUMIFS(AB:AB,$A:$A,EOMONTH($A6733,-1),$B:$B,$B6733)</f>
        <v>118.64</v>
      </c>
      <c r="K6733" s="13">
        <v>0</v>
      </c>
      <c r="L6733" s="25">
        <v>0</v>
      </c>
      <c r="M6733" s="15">
        <v>0</v>
      </c>
      <c r="N6733" s="14">
        <v>0</v>
      </c>
      <c r="O6733" s="16">
        <v>0</v>
      </c>
      <c r="P6733" s="16">
        <v>0</v>
      </c>
      <c r="Q6733" s="16">
        <v>0</v>
      </c>
      <c r="R6733" s="16">
        <f>Q6733*16.876/100</f>
        <v>0</v>
      </c>
      <c r="S6733" s="17">
        <f t="shared" si="735"/>
        <v>0</v>
      </c>
      <c r="T6733" s="16">
        <v>0</v>
      </c>
      <c r="U6733" s="18">
        <f t="shared" si="736"/>
        <v>0</v>
      </c>
      <c r="V6733" s="18">
        <f t="shared" si="737"/>
        <v>0</v>
      </c>
      <c r="W6733" s="18">
        <f t="shared" si="738"/>
        <v>0</v>
      </c>
      <c r="X6733" s="27"/>
      <c r="Y6733" s="19">
        <f t="shared" si="739"/>
        <v>0</v>
      </c>
      <c r="Z6733" s="18">
        <f t="shared" si="740"/>
        <v>0</v>
      </c>
      <c r="AA6733" s="12">
        <v>4</v>
      </c>
      <c r="AB6733" s="12">
        <v>118.64</v>
      </c>
      <c r="AC6733" s="28">
        <f>+I6733+Y6733-Z6733</f>
        <v>0.18</v>
      </c>
      <c r="AD6733" s="20">
        <f t="shared" si="741"/>
        <v>0</v>
      </c>
      <c r="AE6733">
        <v>0</v>
      </c>
    </row>
    <row r="6734" spans="1:31" x14ac:dyDescent="0.25">
      <c r="A6734" s="9">
        <v>45322</v>
      </c>
      <c r="B6734" s="10" t="s">
        <v>467</v>
      </c>
      <c r="C6734" s="10" t="s">
        <v>28</v>
      </c>
      <c r="D6734" s="10" t="s">
        <v>29</v>
      </c>
      <c r="E6734" s="10" t="s">
        <v>30</v>
      </c>
      <c r="F6734" s="10"/>
      <c r="G6734" s="10">
        <v>0</v>
      </c>
      <c r="H6734" s="11">
        <f>SUMIFS(AA:AA,$A:$A,EOMONTH($A6734,-1),$B:$B,$B6734)</f>
        <v>1</v>
      </c>
      <c r="I6734" s="63">
        <f>ROUND(SUMIFS(AC:AC,$A:$A,EOMONTH($A6734,-1),$B:$B,$B6734),2)</f>
        <v>0.05</v>
      </c>
      <c r="J6734" s="11">
        <f>SUMIFS(AB:AB,$A:$A,EOMONTH($A6734,-1),$B:$B,$B6734)</f>
        <v>29.66</v>
      </c>
      <c r="K6734" s="13">
        <v>0</v>
      </c>
      <c r="L6734" s="25">
        <v>0</v>
      </c>
      <c r="M6734" s="15">
        <v>0</v>
      </c>
      <c r="N6734" s="14">
        <v>0</v>
      </c>
      <c r="O6734" s="16">
        <v>0</v>
      </c>
      <c r="P6734" s="16">
        <v>0</v>
      </c>
      <c r="Q6734" s="16">
        <v>0</v>
      </c>
      <c r="R6734" s="16">
        <f>Q6734*16.876/100</f>
        <v>0</v>
      </c>
      <c r="S6734" s="17">
        <f t="shared" si="735"/>
        <v>0</v>
      </c>
      <c r="T6734" s="16">
        <v>0</v>
      </c>
      <c r="U6734" s="18">
        <f t="shared" si="736"/>
        <v>0</v>
      </c>
      <c r="V6734" s="18">
        <f t="shared" si="737"/>
        <v>0</v>
      </c>
      <c r="W6734" s="18">
        <f t="shared" si="738"/>
        <v>0</v>
      </c>
      <c r="X6734" s="27"/>
      <c r="Y6734" s="19">
        <f t="shared" si="739"/>
        <v>0</v>
      </c>
      <c r="Z6734" s="18">
        <f t="shared" si="740"/>
        <v>0</v>
      </c>
      <c r="AA6734" s="12">
        <v>1</v>
      </c>
      <c r="AB6734" s="12">
        <v>29.66</v>
      </c>
      <c r="AC6734" s="28">
        <f>+I6734+Y6734-Z6734</f>
        <v>0.05</v>
      </c>
      <c r="AD6734" s="20">
        <f t="shared" si="741"/>
        <v>0</v>
      </c>
      <c r="AE6734">
        <v>0</v>
      </c>
    </row>
    <row r="6735" spans="1:31" x14ac:dyDescent="0.25">
      <c r="A6735" s="9">
        <v>45322</v>
      </c>
      <c r="B6735" s="10" t="s">
        <v>468</v>
      </c>
      <c r="C6735" s="10" t="s">
        <v>28</v>
      </c>
      <c r="D6735" s="10" t="s">
        <v>29</v>
      </c>
      <c r="E6735" s="10" t="s">
        <v>30</v>
      </c>
      <c r="F6735" s="10"/>
      <c r="G6735" s="10">
        <v>0</v>
      </c>
      <c r="H6735" s="11">
        <f>SUMIFS(AA:AA,$A:$A,EOMONTH($A6735,-1),$B:$B,$B6735)</f>
        <v>1</v>
      </c>
      <c r="I6735" s="63">
        <f>ROUND(SUMIFS(AC:AC,$A:$A,EOMONTH($A6735,-1),$B:$B,$B6735),2)</f>
        <v>0.05</v>
      </c>
      <c r="J6735" s="11">
        <f>SUMIFS(AB:AB,$A:$A,EOMONTH($A6735,-1),$B:$B,$B6735)</f>
        <v>29.66</v>
      </c>
      <c r="K6735" s="13">
        <v>0</v>
      </c>
      <c r="L6735" s="25">
        <v>0</v>
      </c>
      <c r="M6735" s="15">
        <v>0</v>
      </c>
      <c r="N6735" s="14">
        <v>0</v>
      </c>
      <c r="O6735" s="16">
        <v>0</v>
      </c>
      <c r="P6735" s="16">
        <v>0</v>
      </c>
      <c r="Q6735" s="16">
        <v>0</v>
      </c>
      <c r="R6735" s="16">
        <f>Q6735*16.876/100</f>
        <v>0</v>
      </c>
      <c r="S6735" s="17">
        <f t="shared" si="735"/>
        <v>0</v>
      </c>
      <c r="T6735" s="16">
        <v>0</v>
      </c>
      <c r="U6735" s="18">
        <f t="shared" si="736"/>
        <v>0</v>
      </c>
      <c r="V6735" s="18">
        <f t="shared" si="737"/>
        <v>0</v>
      </c>
      <c r="W6735" s="18">
        <f t="shared" si="738"/>
        <v>0</v>
      </c>
      <c r="X6735" s="27"/>
      <c r="Y6735" s="19">
        <f t="shared" si="739"/>
        <v>0</v>
      </c>
      <c r="Z6735" s="18">
        <f t="shared" si="740"/>
        <v>0</v>
      </c>
      <c r="AA6735" s="12">
        <v>1</v>
      </c>
      <c r="AB6735" s="12">
        <v>29.66</v>
      </c>
      <c r="AC6735" s="28">
        <f>+I6735+Y6735-Z6735</f>
        <v>0.05</v>
      </c>
      <c r="AD6735" s="20">
        <f t="shared" si="741"/>
        <v>0</v>
      </c>
      <c r="AE6735">
        <v>0</v>
      </c>
    </row>
    <row r="6736" spans="1:31" x14ac:dyDescent="0.25">
      <c r="A6736" s="9">
        <v>45322</v>
      </c>
      <c r="B6736" s="10" t="s">
        <v>469</v>
      </c>
      <c r="C6736" s="10" t="s">
        <v>28</v>
      </c>
      <c r="D6736" s="10" t="s">
        <v>29</v>
      </c>
      <c r="E6736" s="10" t="s">
        <v>30</v>
      </c>
      <c r="F6736" s="10"/>
      <c r="G6736" s="10">
        <v>0</v>
      </c>
      <c r="H6736" s="11">
        <f>SUMIFS(AA:AA,$A:$A,EOMONTH($A6736,-1),$B:$B,$B6736)</f>
        <v>25</v>
      </c>
      <c r="I6736" s="63">
        <f>ROUND(SUMIFS(AC:AC,$A:$A,EOMONTH($A6736,-1),$B:$B,$B6736),2)</f>
        <v>1.1299999999999999</v>
      </c>
      <c r="J6736" s="11">
        <f>SUMIFS(AB:AB,$A:$A,EOMONTH($A6736,-1),$B:$B,$B6736)</f>
        <v>750</v>
      </c>
      <c r="K6736" s="13">
        <v>0</v>
      </c>
      <c r="L6736" s="25">
        <v>0</v>
      </c>
      <c r="M6736" s="15">
        <v>0</v>
      </c>
      <c r="N6736" s="14">
        <v>0</v>
      </c>
      <c r="O6736" s="16">
        <v>0</v>
      </c>
      <c r="P6736" s="16">
        <v>0</v>
      </c>
      <c r="Q6736" s="16">
        <v>0</v>
      </c>
      <c r="R6736" s="16">
        <f>Q6736*16.876/100</f>
        <v>0</v>
      </c>
      <c r="S6736" s="17">
        <f t="shared" si="735"/>
        <v>0</v>
      </c>
      <c r="T6736" s="16">
        <v>0</v>
      </c>
      <c r="U6736" s="18">
        <f t="shared" si="736"/>
        <v>0</v>
      </c>
      <c r="V6736" s="18">
        <f t="shared" si="737"/>
        <v>0</v>
      </c>
      <c r="W6736" s="18">
        <f t="shared" si="738"/>
        <v>0</v>
      </c>
      <c r="X6736" s="27"/>
      <c r="Y6736" s="19">
        <f t="shared" si="739"/>
        <v>0</v>
      </c>
      <c r="Z6736" s="18">
        <f t="shared" si="740"/>
        <v>0</v>
      </c>
      <c r="AA6736" s="12">
        <v>25</v>
      </c>
      <c r="AB6736" s="12">
        <v>750</v>
      </c>
      <c r="AC6736" s="28">
        <f>+I6736+Y6736-Z6736</f>
        <v>1.1299999999999999</v>
      </c>
      <c r="AD6736" s="20">
        <f t="shared" si="741"/>
        <v>0</v>
      </c>
      <c r="AE6736">
        <v>0</v>
      </c>
    </row>
    <row r="6737" spans="1:31" x14ac:dyDescent="0.25">
      <c r="A6737" s="9">
        <v>45322</v>
      </c>
      <c r="B6737" s="10" t="s">
        <v>470</v>
      </c>
      <c r="C6737" s="10" t="s">
        <v>28</v>
      </c>
      <c r="D6737" s="10" t="s">
        <v>29</v>
      </c>
      <c r="E6737" s="10" t="s">
        <v>30</v>
      </c>
      <c r="F6737" s="10"/>
      <c r="G6737" s="10">
        <v>0</v>
      </c>
      <c r="H6737" s="11">
        <f>SUMIFS(AA:AA,$A:$A,EOMONTH($A6737,-1),$B:$B,$B6737)</f>
        <v>1</v>
      </c>
      <c r="I6737" s="63">
        <f>ROUND(SUMIFS(AC:AC,$A:$A,EOMONTH($A6737,-1),$B:$B,$B6737),2)</f>
        <v>0.05</v>
      </c>
      <c r="J6737" s="11">
        <f>SUMIFS(AB:AB,$A:$A,EOMONTH($A6737,-1),$B:$B,$B6737)</f>
        <v>48.14</v>
      </c>
      <c r="K6737" s="13">
        <v>0</v>
      </c>
      <c r="L6737" s="25">
        <v>0</v>
      </c>
      <c r="M6737" s="15">
        <v>0</v>
      </c>
      <c r="N6737" s="14">
        <v>0</v>
      </c>
      <c r="O6737" s="16">
        <v>0</v>
      </c>
      <c r="P6737" s="16">
        <v>0</v>
      </c>
      <c r="Q6737" s="16">
        <v>0</v>
      </c>
      <c r="R6737" s="16">
        <f>Q6737*16.876/100</f>
        <v>0</v>
      </c>
      <c r="S6737" s="17">
        <f t="shared" si="735"/>
        <v>0</v>
      </c>
      <c r="T6737" s="16">
        <v>0</v>
      </c>
      <c r="U6737" s="18">
        <f t="shared" si="736"/>
        <v>0</v>
      </c>
      <c r="V6737" s="18">
        <f t="shared" si="737"/>
        <v>0</v>
      </c>
      <c r="W6737" s="18">
        <f t="shared" si="738"/>
        <v>0</v>
      </c>
      <c r="X6737" s="27"/>
      <c r="Y6737" s="19">
        <f t="shared" si="739"/>
        <v>0</v>
      </c>
      <c r="Z6737" s="18">
        <f t="shared" si="740"/>
        <v>0</v>
      </c>
      <c r="AA6737" s="12">
        <v>1</v>
      </c>
      <c r="AB6737" s="12">
        <v>48.14</v>
      </c>
      <c r="AC6737" s="28">
        <f>+I6737+Y6737-Z6737</f>
        <v>0.05</v>
      </c>
      <c r="AD6737" s="20">
        <f t="shared" si="741"/>
        <v>0</v>
      </c>
      <c r="AE6737">
        <v>0</v>
      </c>
    </row>
    <row r="6738" spans="1:31" x14ac:dyDescent="0.25">
      <c r="A6738" s="9">
        <v>45322</v>
      </c>
      <c r="B6738" s="10" t="s">
        <v>471</v>
      </c>
      <c r="C6738" s="10" t="s">
        <v>28</v>
      </c>
      <c r="D6738" s="10" t="s">
        <v>29</v>
      </c>
      <c r="E6738" s="10" t="s">
        <v>30</v>
      </c>
      <c r="F6738" s="10"/>
      <c r="G6738" s="10">
        <v>0</v>
      </c>
      <c r="H6738" s="11">
        <f>SUMIFS(AA:AA,$A:$A,EOMONTH($A6738,-1),$B:$B,$B6738)</f>
        <v>3</v>
      </c>
      <c r="I6738" s="63">
        <f>ROUND(SUMIFS(AC:AC,$A:$A,EOMONTH($A6738,-1),$B:$B,$B6738),2)</f>
        <v>0.14000000000000001</v>
      </c>
      <c r="J6738" s="11">
        <f>SUMIFS(AB:AB,$A:$A,EOMONTH($A6738,-1),$B:$B,$B6738)</f>
        <v>144.41999999999999</v>
      </c>
      <c r="K6738" s="13">
        <v>0</v>
      </c>
      <c r="L6738" s="25">
        <v>0</v>
      </c>
      <c r="M6738" s="15">
        <v>0</v>
      </c>
      <c r="N6738" s="14">
        <v>0</v>
      </c>
      <c r="O6738" s="16">
        <v>0</v>
      </c>
      <c r="P6738" s="16">
        <v>0</v>
      </c>
      <c r="Q6738" s="16">
        <v>0</v>
      </c>
      <c r="R6738" s="16">
        <f>Q6738*16.876/100</f>
        <v>0</v>
      </c>
      <c r="S6738" s="17">
        <f t="shared" si="735"/>
        <v>0</v>
      </c>
      <c r="T6738" s="16">
        <v>0</v>
      </c>
      <c r="U6738" s="18">
        <f t="shared" si="736"/>
        <v>0</v>
      </c>
      <c r="V6738" s="18">
        <f t="shared" si="737"/>
        <v>0</v>
      </c>
      <c r="W6738" s="18">
        <f t="shared" si="738"/>
        <v>0</v>
      </c>
      <c r="X6738" s="27"/>
      <c r="Y6738" s="19">
        <f t="shared" si="739"/>
        <v>0</v>
      </c>
      <c r="Z6738" s="18">
        <f t="shared" si="740"/>
        <v>0</v>
      </c>
      <c r="AA6738" s="12">
        <v>3</v>
      </c>
      <c r="AB6738" s="12">
        <v>144.41999999999999</v>
      </c>
      <c r="AC6738" s="28">
        <f>+I6738+Y6738-Z6738</f>
        <v>0.14000000000000001</v>
      </c>
      <c r="AD6738" s="20">
        <f t="shared" si="741"/>
        <v>0</v>
      </c>
      <c r="AE6738">
        <v>0</v>
      </c>
    </row>
    <row r="6739" spans="1:31" x14ac:dyDescent="0.25">
      <c r="A6739" s="9">
        <v>45322</v>
      </c>
      <c r="B6739" s="10" t="s">
        <v>472</v>
      </c>
      <c r="C6739" s="10" t="s">
        <v>28</v>
      </c>
      <c r="D6739" s="10" t="s">
        <v>29</v>
      </c>
      <c r="E6739" s="10" t="s">
        <v>30</v>
      </c>
      <c r="F6739" s="10"/>
      <c r="G6739" s="10">
        <v>0</v>
      </c>
      <c r="H6739" s="11">
        <f>SUMIFS(AA:AA,$A:$A,EOMONTH($A6739,-1),$B:$B,$B6739)</f>
        <v>1</v>
      </c>
      <c r="I6739" s="63">
        <f>ROUND(SUMIFS(AC:AC,$A:$A,EOMONTH($A6739,-1),$B:$B,$B6739),2)</f>
        <v>0.05</v>
      </c>
      <c r="J6739" s="11">
        <f>SUMIFS(AB:AB,$A:$A,EOMONTH($A6739,-1),$B:$B,$B6739)</f>
        <v>38.14</v>
      </c>
      <c r="K6739" s="13">
        <v>0</v>
      </c>
      <c r="L6739" s="25">
        <v>0</v>
      </c>
      <c r="M6739" s="15">
        <v>0</v>
      </c>
      <c r="N6739" s="14">
        <v>0</v>
      </c>
      <c r="O6739" s="16">
        <v>0</v>
      </c>
      <c r="P6739" s="16">
        <v>0</v>
      </c>
      <c r="Q6739" s="16">
        <v>0</v>
      </c>
      <c r="R6739" s="16">
        <f>Q6739*16.876/100</f>
        <v>0</v>
      </c>
      <c r="S6739" s="17">
        <f t="shared" si="735"/>
        <v>0</v>
      </c>
      <c r="T6739" s="16">
        <v>0</v>
      </c>
      <c r="U6739" s="18">
        <f t="shared" si="736"/>
        <v>0</v>
      </c>
      <c r="V6739" s="18">
        <f t="shared" si="737"/>
        <v>0</v>
      </c>
      <c r="W6739" s="18">
        <f t="shared" si="738"/>
        <v>0</v>
      </c>
      <c r="X6739" s="27"/>
      <c r="Y6739" s="19">
        <f t="shared" si="739"/>
        <v>0</v>
      </c>
      <c r="Z6739" s="18">
        <f t="shared" si="740"/>
        <v>0</v>
      </c>
      <c r="AA6739" s="12">
        <v>1</v>
      </c>
      <c r="AB6739" s="12">
        <v>38.14</v>
      </c>
      <c r="AC6739" s="28">
        <f>+I6739+Y6739-Z6739</f>
        <v>0.05</v>
      </c>
      <c r="AD6739" s="20">
        <f t="shared" si="741"/>
        <v>0</v>
      </c>
      <c r="AE6739">
        <v>0</v>
      </c>
    </row>
    <row r="6740" spans="1:31" x14ac:dyDescent="0.25">
      <c r="A6740" s="9">
        <v>45322</v>
      </c>
      <c r="B6740" s="10" t="s">
        <v>473</v>
      </c>
      <c r="C6740" s="10" t="s">
        <v>282</v>
      </c>
      <c r="D6740" s="10" t="s">
        <v>40</v>
      </c>
      <c r="E6740" s="10" t="s">
        <v>30</v>
      </c>
      <c r="F6740" s="10">
        <v>395</v>
      </c>
      <c r="G6740" s="10">
        <v>431</v>
      </c>
      <c r="H6740" s="11">
        <f>SUMIFS(AA:AA,$A:$A,EOMONTH($A6740,-1),$B:$B,$B6740)</f>
        <v>166</v>
      </c>
      <c r="I6740" s="63">
        <f>ROUND(SUMIFS(AC:AC,$A:$A,EOMONTH($A6740,-1),$B:$B,$B6740),2)</f>
        <v>-15.39</v>
      </c>
      <c r="J6740" s="11">
        <f>SUMIFS(AB:AB,$A:$A,EOMONTH($A6740,-1),$B:$B,$B6740)</f>
        <v>10383.299999999999</v>
      </c>
      <c r="K6740" s="13">
        <v>0</v>
      </c>
      <c r="L6740" s="25">
        <v>0</v>
      </c>
      <c r="M6740" s="15">
        <v>0</v>
      </c>
      <c r="N6740" s="14">
        <v>0</v>
      </c>
      <c r="O6740" s="16">
        <v>0</v>
      </c>
      <c r="P6740" s="16">
        <v>0</v>
      </c>
      <c r="Q6740" s="16">
        <v>0</v>
      </c>
      <c r="R6740" s="16">
        <f>Q6740*16.876/100</f>
        <v>0</v>
      </c>
      <c r="S6740" s="17">
        <f t="shared" si="735"/>
        <v>0</v>
      </c>
      <c r="T6740" s="16">
        <v>0</v>
      </c>
      <c r="U6740" s="18">
        <f t="shared" si="736"/>
        <v>71.546000000000006</v>
      </c>
      <c r="V6740" s="18">
        <f t="shared" si="737"/>
        <v>0</v>
      </c>
      <c r="W6740" s="18">
        <f t="shared" si="738"/>
        <v>0</v>
      </c>
      <c r="X6740" s="27"/>
      <c r="Y6740" s="19">
        <f t="shared" si="739"/>
        <v>0</v>
      </c>
      <c r="Z6740" s="18">
        <f t="shared" si="740"/>
        <v>0</v>
      </c>
      <c r="AA6740" s="12">
        <v>166</v>
      </c>
      <c r="AB6740" s="12">
        <v>10383.299999999999</v>
      </c>
      <c r="AC6740" s="28">
        <f>+I6740+Y6740-Z6740</f>
        <v>-15.39</v>
      </c>
      <c r="AD6740" s="20">
        <f t="shared" si="741"/>
        <v>20</v>
      </c>
      <c r="AE6740">
        <v>20</v>
      </c>
    </row>
    <row r="6741" spans="1:31" x14ac:dyDescent="0.25">
      <c r="A6741" s="9">
        <v>45322</v>
      </c>
      <c r="B6741" s="10" t="s">
        <v>474</v>
      </c>
      <c r="C6741" s="10" t="s">
        <v>282</v>
      </c>
      <c r="D6741" s="10" t="s">
        <v>29</v>
      </c>
      <c r="E6741" s="10" t="s">
        <v>30</v>
      </c>
      <c r="F6741" s="10"/>
      <c r="G6741" s="10">
        <v>0</v>
      </c>
      <c r="H6741" s="11">
        <f>SUMIFS(AA:AA,$A:$A,EOMONTH($A6741,-1),$B:$B,$B6741)</f>
        <v>463</v>
      </c>
      <c r="I6741" s="63">
        <f>ROUND(SUMIFS(AC:AC,$A:$A,EOMONTH($A6741,-1),$B:$B,$B6741),2)</f>
        <v>20.9</v>
      </c>
      <c r="J6741" s="11">
        <f>SUMIFS(AB:AB,$A:$A,EOMONTH($A6741,-1),$B:$B,$B6741)</f>
        <v>28960.65</v>
      </c>
      <c r="K6741" s="13">
        <v>0</v>
      </c>
      <c r="L6741" s="25">
        <v>0</v>
      </c>
      <c r="M6741" s="15">
        <v>0</v>
      </c>
      <c r="N6741" s="14">
        <v>0</v>
      </c>
      <c r="O6741" s="16">
        <v>0</v>
      </c>
      <c r="P6741" s="16">
        <v>0</v>
      </c>
      <c r="Q6741" s="16">
        <v>0</v>
      </c>
      <c r="R6741" s="16">
        <f>Q6741*16.876/100</f>
        <v>0</v>
      </c>
      <c r="S6741" s="17">
        <f t="shared" si="735"/>
        <v>0</v>
      </c>
      <c r="T6741" s="16">
        <v>0</v>
      </c>
      <c r="U6741" s="18">
        <f t="shared" si="736"/>
        <v>0</v>
      </c>
      <c r="V6741" s="18">
        <f t="shared" si="737"/>
        <v>0</v>
      </c>
      <c r="W6741" s="18">
        <f t="shared" si="738"/>
        <v>0</v>
      </c>
      <c r="X6741" s="27"/>
      <c r="Y6741" s="19">
        <f t="shared" si="739"/>
        <v>0</v>
      </c>
      <c r="Z6741" s="18">
        <f t="shared" si="740"/>
        <v>0</v>
      </c>
      <c r="AA6741" s="12">
        <v>463</v>
      </c>
      <c r="AB6741" s="12">
        <v>28960.65</v>
      </c>
      <c r="AC6741" s="28">
        <f>+I6741+Y6741-Z6741</f>
        <v>20.9</v>
      </c>
      <c r="AD6741" s="20">
        <f t="shared" si="741"/>
        <v>0</v>
      </c>
      <c r="AE6741">
        <v>0</v>
      </c>
    </row>
    <row r="6742" spans="1:31" x14ac:dyDescent="0.25">
      <c r="A6742" s="9">
        <v>45322</v>
      </c>
      <c r="B6742" s="10" t="s">
        <v>475</v>
      </c>
      <c r="C6742" s="10" t="s">
        <v>282</v>
      </c>
      <c r="D6742" s="10" t="s">
        <v>29</v>
      </c>
      <c r="E6742" s="10" t="s">
        <v>30</v>
      </c>
      <c r="F6742" s="10"/>
      <c r="G6742" s="10">
        <v>0</v>
      </c>
      <c r="H6742" s="11">
        <f>SUMIFS(AA:AA,$A:$A,EOMONTH($A6742,-1),$B:$B,$B6742)</f>
        <v>406</v>
      </c>
      <c r="I6742" s="63">
        <f>ROUND(SUMIFS(AC:AC,$A:$A,EOMONTH($A6742,-1),$B:$B,$B6742),2)</f>
        <v>12.42</v>
      </c>
      <c r="J6742" s="11">
        <f>SUMIFS(AB:AB,$A:$A,EOMONTH($A6742,-1),$B:$B,$B6742)</f>
        <v>21340.65</v>
      </c>
      <c r="K6742" s="13">
        <v>0</v>
      </c>
      <c r="L6742" s="25">
        <v>0</v>
      </c>
      <c r="M6742" s="15">
        <v>0</v>
      </c>
      <c r="N6742" s="14">
        <v>0</v>
      </c>
      <c r="O6742" s="16">
        <v>0</v>
      </c>
      <c r="P6742" s="16">
        <v>0</v>
      </c>
      <c r="Q6742" s="16">
        <v>0</v>
      </c>
      <c r="R6742" s="16">
        <f>Q6742*16.876/100</f>
        <v>0</v>
      </c>
      <c r="S6742" s="17">
        <f t="shared" si="735"/>
        <v>0</v>
      </c>
      <c r="T6742" s="16">
        <v>0</v>
      </c>
      <c r="U6742" s="18">
        <f t="shared" si="736"/>
        <v>0</v>
      </c>
      <c r="V6742" s="18">
        <f t="shared" si="737"/>
        <v>0</v>
      </c>
      <c r="W6742" s="18">
        <f t="shared" si="738"/>
        <v>0</v>
      </c>
      <c r="X6742" s="27"/>
      <c r="Y6742" s="19">
        <f t="shared" si="739"/>
        <v>0</v>
      </c>
      <c r="Z6742" s="18">
        <f t="shared" si="740"/>
        <v>0</v>
      </c>
      <c r="AA6742" s="12">
        <v>406</v>
      </c>
      <c r="AB6742" s="12">
        <v>21340.65</v>
      </c>
      <c r="AC6742" s="28">
        <f>+I6742+Y6742-Z6742</f>
        <v>12.42</v>
      </c>
      <c r="AD6742" s="20">
        <f t="shared" si="741"/>
        <v>0</v>
      </c>
      <c r="AE6742">
        <v>0</v>
      </c>
    </row>
    <row r="6743" spans="1:31" x14ac:dyDescent="0.25">
      <c r="A6743" s="9">
        <v>45322</v>
      </c>
      <c r="B6743" s="10" t="s">
        <v>476</v>
      </c>
      <c r="C6743" s="10" t="s">
        <v>282</v>
      </c>
      <c r="D6743" s="10" t="s">
        <v>40</v>
      </c>
      <c r="E6743" s="10" t="s">
        <v>30</v>
      </c>
      <c r="F6743" s="10">
        <v>395</v>
      </c>
      <c r="G6743" s="10">
        <v>431</v>
      </c>
      <c r="H6743" s="11">
        <f>SUMIFS(AA:AA,$A:$A,EOMONTH($A6743,-1),$B:$B,$B6743)</f>
        <v>64</v>
      </c>
      <c r="I6743" s="63">
        <f>ROUND(SUMIFS(AC:AC,$A:$A,EOMONTH($A6743,-1),$B:$B,$B6743),2)</f>
        <v>-19.97</v>
      </c>
      <c r="J6743" s="11">
        <f>SUMIFS(AB:AB,$A:$A,EOMONTH($A6743,-1),$B:$B,$B6743)</f>
        <v>4512.75</v>
      </c>
      <c r="K6743" s="13">
        <v>0</v>
      </c>
      <c r="L6743" s="25">
        <v>0</v>
      </c>
      <c r="M6743" s="15">
        <v>0</v>
      </c>
      <c r="N6743" s="14">
        <v>0</v>
      </c>
      <c r="O6743" s="16">
        <v>0</v>
      </c>
      <c r="P6743" s="16">
        <v>0</v>
      </c>
      <c r="Q6743" s="16">
        <v>0</v>
      </c>
      <c r="R6743" s="16">
        <f>Q6743*16.876/100</f>
        <v>0</v>
      </c>
      <c r="S6743" s="17">
        <f t="shared" si="735"/>
        <v>0</v>
      </c>
      <c r="T6743" s="16">
        <v>0</v>
      </c>
      <c r="U6743" s="18">
        <f t="shared" si="736"/>
        <v>27.584</v>
      </c>
      <c r="V6743" s="18">
        <f t="shared" si="737"/>
        <v>0</v>
      </c>
      <c r="W6743" s="18">
        <f t="shared" si="738"/>
        <v>0</v>
      </c>
      <c r="X6743" s="27"/>
      <c r="Y6743" s="19">
        <f t="shared" si="739"/>
        <v>0</v>
      </c>
      <c r="Z6743" s="18">
        <f t="shared" si="740"/>
        <v>0</v>
      </c>
      <c r="AA6743" s="12">
        <v>64</v>
      </c>
      <c r="AB6743" s="12">
        <v>4512.75</v>
      </c>
      <c r="AC6743" s="28">
        <f>+I6743+Y6743-Z6743</f>
        <v>-19.97</v>
      </c>
      <c r="AD6743" s="20">
        <f t="shared" si="741"/>
        <v>20</v>
      </c>
      <c r="AE6743">
        <v>20</v>
      </c>
    </row>
    <row r="6744" spans="1:31" x14ac:dyDescent="0.25">
      <c r="A6744" s="9">
        <v>45322</v>
      </c>
      <c r="B6744" s="10" t="s">
        <v>477</v>
      </c>
      <c r="C6744" s="10" t="s">
        <v>282</v>
      </c>
      <c r="D6744" s="10" t="s">
        <v>29</v>
      </c>
      <c r="E6744" s="10" t="s">
        <v>30</v>
      </c>
      <c r="F6744" s="10"/>
      <c r="G6744" s="10">
        <v>0</v>
      </c>
      <c r="H6744" s="11">
        <f>SUMIFS(AA:AA,$A:$A,EOMONTH($A6744,-1),$B:$B,$B6744)</f>
        <v>250</v>
      </c>
      <c r="I6744" s="63">
        <f>ROUND(SUMIFS(AC:AC,$A:$A,EOMONTH($A6744,-1),$B:$B,$B6744),2)</f>
        <v>4.5599999999999996</v>
      </c>
      <c r="J6744" s="11">
        <f>SUMIFS(AB:AB,$A:$A,EOMONTH($A6744,-1),$B:$B,$B6744)</f>
        <v>11228.65</v>
      </c>
      <c r="K6744" s="13">
        <v>0</v>
      </c>
      <c r="L6744" s="25">
        <v>0</v>
      </c>
      <c r="M6744" s="15">
        <v>0</v>
      </c>
      <c r="N6744" s="14">
        <v>0</v>
      </c>
      <c r="O6744" s="16">
        <v>0</v>
      </c>
      <c r="P6744" s="16">
        <v>0</v>
      </c>
      <c r="Q6744" s="16">
        <v>0</v>
      </c>
      <c r="R6744" s="16">
        <f>Q6744*16.876/100</f>
        <v>0</v>
      </c>
      <c r="S6744" s="17">
        <f t="shared" si="735"/>
        <v>0</v>
      </c>
      <c r="T6744" s="16">
        <v>0</v>
      </c>
      <c r="U6744" s="18">
        <f t="shared" si="736"/>
        <v>0</v>
      </c>
      <c r="V6744" s="18">
        <f t="shared" si="737"/>
        <v>0</v>
      </c>
      <c r="W6744" s="18">
        <f t="shared" si="738"/>
        <v>0</v>
      </c>
      <c r="X6744" s="27"/>
      <c r="Y6744" s="19">
        <f t="shared" si="739"/>
        <v>0</v>
      </c>
      <c r="Z6744" s="18">
        <f t="shared" si="740"/>
        <v>0</v>
      </c>
      <c r="AA6744" s="12">
        <v>250</v>
      </c>
      <c r="AB6744" s="12">
        <v>11228.65</v>
      </c>
      <c r="AC6744" s="28">
        <f>+I6744+Y6744-Z6744</f>
        <v>4.5599999999999996</v>
      </c>
      <c r="AD6744" s="20">
        <f t="shared" si="741"/>
        <v>0</v>
      </c>
      <c r="AE6744">
        <v>0</v>
      </c>
    </row>
    <row r="6745" spans="1:31" x14ac:dyDescent="0.25">
      <c r="A6745" s="9">
        <v>45322</v>
      </c>
      <c r="B6745" s="10" t="s">
        <v>478</v>
      </c>
      <c r="C6745" s="10" t="s">
        <v>282</v>
      </c>
      <c r="D6745" s="10" t="s">
        <v>40</v>
      </c>
      <c r="E6745" s="10" t="s">
        <v>30</v>
      </c>
      <c r="F6745" s="10">
        <v>395</v>
      </c>
      <c r="G6745" s="10">
        <v>431</v>
      </c>
      <c r="H6745" s="11">
        <f>SUMIFS(AA:AA,$A:$A,EOMONTH($A6745,-1),$B:$B,$B6745)</f>
        <v>87</v>
      </c>
      <c r="I6745" s="63">
        <f>ROUND(SUMIFS(AC:AC,$A:$A,EOMONTH($A6745,-1),$B:$B,$B6745),2)</f>
        <v>2284.59</v>
      </c>
      <c r="J6745" s="11">
        <f>SUMIFS(AB:AB,$A:$A,EOMONTH($A6745,-1),$B:$B,$B6745)</f>
        <v>3475.65</v>
      </c>
      <c r="K6745" s="13">
        <v>0</v>
      </c>
      <c r="L6745" s="25">
        <v>0</v>
      </c>
      <c r="M6745" s="15">
        <v>0</v>
      </c>
      <c r="N6745" s="14">
        <v>0</v>
      </c>
      <c r="O6745" s="16">
        <v>0</v>
      </c>
      <c r="P6745" s="16">
        <v>0</v>
      </c>
      <c r="Q6745" s="16">
        <v>0</v>
      </c>
      <c r="R6745" s="16">
        <f>Q6745*16.876/100</f>
        <v>0</v>
      </c>
      <c r="S6745" s="17">
        <f t="shared" si="735"/>
        <v>0</v>
      </c>
      <c r="T6745" s="16">
        <v>0</v>
      </c>
      <c r="U6745" s="18">
        <f t="shared" si="736"/>
        <v>37.497</v>
      </c>
      <c r="V6745" s="18">
        <f t="shared" si="737"/>
        <v>0</v>
      </c>
      <c r="W6745" s="18">
        <f t="shared" si="738"/>
        <v>0</v>
      </c>
      <c r="X6745" s="27"/>
      <c r="Y6745" s="19">
        <f t="shared" si="739"/>
        <v>0</v>
      </c>
      <c r="Z6745" s="18">
        <f t="shared" si="740"/>
        <v>0</v>
      </c>
      <c r="AA6745" s="12">
        <v>87</v>
      </c>
      <c r="AB6745" s="12">
        <v>3475.65</v>
      </c>
      <c r="AC6745" s="28">
        <f>+I6745+Y6745-Z6745</f>
        <v>2284.59</v>
      </c>
      <c r="AD6745" s="20">
        <f t="shared" si="741"/>
        <v>0</v>
      </c>
      <c r="AE6745">
        <v>0</v>
      </c>
    </row>
    <row r="6746" spans="1:31" x14ac:dyDescent="0.25">
      <c r="A6746" s="9">
        <v>45322</v>
      </c>
      <c r="B6746" s="10" t="s">
        <v>479</v>
      </c>
      <c r="C6746" s="10" t="s">
        <v>282</v>
      </c>
      <c r="D6746" s="10" t="s">
        <v>29</v>
      </c>
      <c r="E6746" s="10" t="s">
        <v>30</v>
      </c>
      <c r="F6746" s="10"/>
      <c r="G6746" s="10">
        <v>0</v>
      </c>
      <c r="H6746" s="11">
        <f>SUMIFS(AA:AA,$A:$A,EOMONTH($A6746,-1),$B:$B,$B6746)</f>
        <v>522</v>
      </c>
      <c r="I6746" s="63">
        <f>ROUND(SUMIFS(AC:AC,$A:$A,EOMONTH($A6746,-1),$B:$B,$B6746),2)</f>
        <v>18.600000000000001</v>
      </c>
      <c r="J6746" s="11">
        <f>SUMIFS(AB:AB,$A:$A,EOMONTH($A6746,-1),$B:$B,$B6746)</f>
        <v>23815.119999999999</v>
      </c>
      <c r="K6746" s="13">
        <v>0</v>
      </c>
      <c r="L6746" s="25">
        <v>0</v>
      </c>
      <c r="M6746" s="15">
        <v>0</v>
      </c>
      <c r="N6746" s="14">
        <v>0</v>
      </c>
      <c r="O6746" s="16">
        <v>0</v>
      </c>
      <c r="P6746" s="16">
        <v>0</v>
      </c>
      <c r="Q6746" s="16">
        <v>0</v>
      </c>
      <c r="R6746" s="16">
        <f>Q6746*16.876/100</f>
        <v>0</v>
      </c>
      <c r="S6746" s="17">
        <f t="shared" si="735"/>
        <v>0</v>
      </c>
      <c r="T6746" s="16">
        <v>0</v>
      </c>
      <c r="U6746" s="18">
        <f t="shared" si="736"/>
        <v>0</v>
      </c>
      <c r="V6746" s="18">
        <f t="shared" si="737"/>
        <v>0</v>
      </c>
      <c r="W6746" s="18">
        <f t="shared" si="738"/>
        <v>0</v>
      </c>
      <c r="X6746" s="27"/>
      <c r="Y6746" s="19">
        <f t="shared" si="739"/>
        <v>0</v>
      </c>
      <c r="Z6746" s="18">
        <f t="shared" si="740"/>
        <v>0</v>
      </c>
      <c r="AA6746" s="12">
        <v>522</v>
      </c>
      <c r="AB6746" s="12">
        <v>23815.119999999999</v>
      </c>
      <c r="AC6746" s="28">
        <f>+I6746+Y6746-Z6746</f>
        <v>18.600000000000001</v>
      </c>
      <c r="AD6746" s="20">
        <f t="shared" si="741"/>
        <v>0</v>
      </c>
      <c r="AE6746">
        <v>0</v>
      </c>
    </row>
    <row r="6747" spans="1:31" x14ac:dyDescent="0.25">
      <c r="A6747" s="9">
        <v>45322</v>
      </c>
      <c r="B6747" s="10" t="s">
        <v>480</v>
      </c>
      <c r="C6747" s="10" t="s">
        <v>282</v>
      </c>
      <c r="D6747" s="10" t="s">
        <v>40</v>
      </c>
      <c r="E6747" s="10" t="s">
        <v>30</v>
      </c>
      <c r="F6747" s="10">
        <v>395</v>
      </c>
      <c r="G6747" s="10">
        <v>431</v>
      </c>
      <c r="H6747" s="11">
        <f>SUMIFS(AA:AA,$A:$A,EOMONTH($A6747,-1),$B:$B,$B6747)</f>
        <v>5</v>
      </c>
      <c r="I6747" s="63">
        <f>ROUND(SUMIFS(AC:AC,$A:$A,EOMONTH($A6747,-1),$B:$B,$B6747),2)</f>
        <v>-22.54</v>
      </c>
      <c r="J6747" s="11">
        <f>SUMIFS(AB:AB,$A:$A,EOMONTH($A6747,-1),$B:$B,$B6747)</f>
        <v>165.45</v>
      </c>
      <c r="K6747" s="13">
        <v>0</v>
      </c>
      <c r="L6747" s="25">
        <v>0</v>
      </c>
      <c r="M6747" s="15">
        <v>0</v>
      </c>
      <c r="N6747" s="14">
        <v>0</v>
      </c>
      <c r="O6747" s="16">
        <v>0</v>
      </c>
      <c r="P6747" s="16">
        <v>0</v>
      </c>
      <c r="Q6747" s="16">
        <v>0</v>
      </c>
      <c r="R6747" s="16">
        <f>Q6747*16.876/100</f>
        <v>0</v>
      </c>
      <c r="S6747" s="17">
        <f t="shared" si="735"/>
        <v>0</v>
      </c>
      <c r="T6747" s="16">
        <v>0</v>
      </c>
      <c r="U6747" s="18">
        <f t="shared" si="736"/>
        <v>2.1549999999999998</v>
      </c>
      <c r="V6747" s="18">
        <f t="shared" si="737"/>
        <v>0</v>
      </c>
      <c r="W6747" s="18">
        <f t="shared" si="738"/>
        <v>0</v>
      </c>
      <c r="X6747" s="27"/>
      <c r="Y6747" s="19">
        <f t="shared" si="739"/>
        <v>0</v>
      </c>
      <c r="Z6747" s="18">
        <f t="shared" si="740"/>
        <v>0</v>
      </c>
      <c r="AA6747" s="12">
        <v>5</v>
      </c>
      <c r="AB6747" s="12">
        <v>165.45</v>
      </c>
      <c r="AC6747" s="28">
        <f>+I6747+Y6747-Z6747</f>
        <v>-22.54</v>
      </c>
      <c r="AD6747" s="20">
        <f t="shared" si="741"/>
        <v>30</v>
      </c>
      <c r="AE6747">
        <v>30</v>
      </c>
    </row>
    <row r="6748" spans="1:31" x14ac:dyDescent="0.25">
      <c r="A6748" s="9">
        <v>45322</v>
      </c>
      <c r="B6748" s="10" t="s">
        <v>481</v>
      </c>
      <c r="C6748" s="10" t="s">
        <v>282</v>
      </c>
      <c r="D6748" s="10" t="s">
        <v>29</v>
      </c>
      <c r="E6748" s="10" t="s">
        <v>30</v>
      </c>
      <c r="F6748" s="10"/>
      <c r="G6748" s="10">
        <v>0</v>
      </c>
      <c r="H6748" s="11">
        <f>SUMIFS(AA:AA,$A:$A,EOMONTH($A6748,-1),$B:$B,$B6748)</f>
        <v>375</v>
      </c>
      <c r="I6748" s="63">
        <f>ROUND(SUMIFS(AC:AC,$A:$A,EOMONTH($A6748,-1),$B:$B,$B6748),2)</f>
        <v>28.62</v>
      </c>
      <c r="J6748" s="11">
        <f>SUMIFS(AB:AB,$A:$A,EOMONTH($A6748,-1),$B:$B,$B6748)</f>
        <v>18069.599999999999</v>
      </c>
      <c r="K6748" s="13">
        <v>0</v>
      </c>
      <c r="L6748" s="25">
        <v>0</v>
      </c>
      <c r="M6748" s="15">
        <v>0</v>
      </c>
      <c r="N6748" s="14">
        <v>0</v>
      </c>
      <c r="O6748" s="16">
        <v>0</v>
      </c>
      <c r="P6748" s="16">
        <v>0</v>
      </c>
      <c r="Q6748" s="16">
        <v>0</v>
      </c>
      <c r="R6748" s="16">
        <f>Q6748*16.876/100</f>
        <v>0</v>
      </c>
      <c r="S6748" s="17">
        <f t="shared" si="735"/>
        <v>0</v>
      </c>
      <c r="T6748" s="16">
        <v>0</v>
      </c>
      <c r="U6748" s="18">
        <f t="shared" si="736"/>
        <v>0</v>
      </c>
      <c r="V6748" s="18">
        <f t="shared" si="737"/>
        <v>0</v>
      </c>
      <c r="W6748" s="18">
        <f t="shared" si="738"/>
        <v>0</v>
      </c>
      <c r="X6748" s="27"/>
      <c r="Y6748" s="19">
        <f t="shared" si="739"/>
        <v>0</v>
      </c>
      <c r="Z6748" s="18">
        <f t="shared" si="740"/>
        <v>0</v>
      </c>
      <c r="AA6748" s="12">
        <v>375</v>
      </c>
      <c r="AB6748" s="12">
        <v>18069.599999999999</v>
      </c>
      <c r="AC6748" s="28">
        <f>+I6748+Y6748-Z6748</f>
        <v>28.62</v>
      </c>
      <c r="AD6748" s="20">
        <f t="shared" si="741"/>
        <v>0</v>
      </c>
      <c r="AE6748">
        <v>0</v>
      </c>
    </row>
    <row r="6749" spans="1:31" x14ac:dyDescent="0.25">
      <c r="A6749" s="9">
        <v>45322</v>
      </c>
      <c r="B6749" s="10" t="s">
        <v>482</v>
      </c>
      <c r="C6749" s="10" t="s">
        <v>282</v>
      </c>
      <c r="D6749" s="10" t="s">
        <v>40</v>
      </c>
      <c r="E6749" s="10" t="s">
        <v>30</v>
      </c>
      <c r="F6749" s="10">
        <v>550</v>
      </c>
      <c r="G6749" s="10">
        <v>599</v>
      </c>
      <c r="H6749" s="11">
        <f>SUMIFS(AA:AA,$A:$A,EOMONTH($A6749,-1),$B:$B,$B6749)</f>
        <v>-20</v>
      </c>
      <c r="I6749" s="63">
        <f>ROUND(SUMIFS(AC:AC,$A:$A,EOMONTH($A6749,-1),$B:$B,$B6749),2)</f>
        <v>-11.98</v>
      </c>
      <c r="J6749" s="11">
        <f>SUMIFS(AB:AB,$A:$A,EOMONTH($A6749,-1),$B:$B,$B6749)</f>
        <v>-2304</v>
      </c>
      <c r="K6749" s="13">
        <v>0</v>
      </c>
      <c r="L6749" s="25">
        <v>0</v>
      </c>
      <c r="M6749" s="15">
        <v>0</v>
      </c>
      <c r="N6749" s="14">
        <v>0</v>
      </c>
      <c r="O6749" s="16">
        <v>0</v>
      </c>
      <c r="P6749" s="16">
        <v>0</v>
      </c>
      <c r="Q6749" s="16">
        <v>0</v>
      </c>
      <c r="R6749" s="16">
        <f>Q6749*16.876/100</f>
        <v>0</v>
      </c>
      <c r="S6749" s="17">
        <f t="shared" si="735"/>
        <v>0</v>
      </c>
      <c r="T6749" s="16">
        <v>0</v>
      </c>
      <c r="U6749" s="18">
        <f t="shared" si="736"/>
        <v>-11.98</v>
      </c>
      <c r="V6749" s="18">
        <f t="shared" si="737"/>
        <v>0</v>
      </c>
      <c r="W6749" s="18">
        <f t="shared" si="738"/>
        <v>0</v>
      </c>
      <c r="X6749" s="27"/>
      <c r="Y6749" s="19">
        <f t="shared" si="739"/>
        <v>0</v>
      </c>
      <c r="Z6749" s="18">
        <f t="shared" si="740"/>
        <v>0</v>
      </c>
      <c r="AA6749" s="12">
        <v>-20</v>
      </c>
      <c r="AB6749" s="12">
        <v>-2304</v>
      </c>
      <c r="AC6749" s="28">
        <f>+I6749+Y6749-Z6749</f>
        <v>-11.98</v>
      </c>
      <c r="AD6749" s="20">
        <f t="shared" si="741"/>
        <v>20</v>
      </c>
      <c r="AE6749">
        <v>20</v>
      </c>
    </row>
    <row r="6750" spans="1:31" x14ac:dyDescent="0.25">
      <c r="A6750" s="9">
        <v>45322</v>
      </c>
      <c r="B6750" s="10" t="s">
        <v>483</v>
      </c>
      <c r="C6750" s="10" t="s">
        <v>282</v>
      </c>
      <c r="D6750" s="10" t="s">
        <v>29</v>
      </c>
      <c r="E6750" s="10" t="s">
        <v>30</v>
      </c>
      <c r="F6750" s="10"/>
      <c r="G6750" s="10">
        <v>0</v>
      </c>
      <c r="H6750" s="11">
        <f>SUMIFS(AA:AA,$A:$A,EOMONTH($A6750,-1),$B:$B,$B6750)</f>
        <v>14</v>
      </c>
      <c r="I6750" s="63">
        <f>ROUND(SUMIFS(AC:AC,$A:$A,EOMONTH($A6750,-1),$B:$B,$B6750),2)</f>
        <v>0.63</v>
      </c>
      <c r="J6750" s="11">
        <f>SUMIFS(AB:AB,$A:$A,EOMONTH($A6750,-1),$B:$B,$B6750)</f>
        <v>1885.38</v>
      </c>
      <c r="K6750" s="13">
        <v>0</v>
      </c>
      <c r="L6750" s="25">
        <v>0</v>
      </c>
      <c r="M6750" s="15">
        <v>0</v>
      </c>
      <c r="N6750" s="14">
        <v>0</v>
      </c>
      <c r="O6750" s="16">
        <v>0</v>
      </c>
      <c r="P6750" s="16">
        <v>0</v>
      </c>
      <c r="Q6750" s="16">
        <v>0</v>
      </c>
      <c r="R6750" s="16">
        <f>Q6750*16.876/100</f>
        <v>0</v>
      </c>
      <c r="S6750" s="17">
        <f t="shared" si="735"/>
        <v>0</v>
      </c>
      <c r="T6750" s="16">
        <v>0</v>
      </c>
      <c r="U6750" s="18">
        <f t="shared" si="736"/>
        <v>0</v>
      </c>
      <c r="V6750" s="18">
        <f t="shared" si="737"/>
        <v>0</v>
      </c>
      <c r="W6750" s="18">
        <f t="shared" si="738"/>
        <v>0</v>
      </c>
      <c r="X6750" s="27"/>
      <c r="Y6750" s="19">
        <f t="shared" si="739"/>
        <v>0</v>
      </c>
      <c r="Z6750" s="18">
        <f t="shared" si="740"/>
        <v>0</v>
      </c>
      <c r="AA6750" s="12">
        <v>14</v>
      </c>
      <c r="AB6750" s="12">
        <v>1885.38</v>
      </c>
      <c r="AC6750" s="28">
        <f>+I6750+Y6750-Z6750</f>
        <v>0.63</v>
      </c>
      <c r="AD6750" s="20">
        <f t="shared" si="741"/>
        <v>0</v>
      </c>
      <c r="AE6750">
        <v>0</v>
      </c>
    </row>
    <row r="6751" spans="1:31" x14ac:dyDescent="0.25">
      <c r="A6751" s="9">
        <v>45322</v>
      </c>
      <c r="B6751" s="10" t="s">
        <v>484</v>
      </c>
      <c r="C6751" s="10" t="s">
        <v>282</v>
      </c>
      <c r="D6751" s="10" t="s">
        <v>40</v>
      </c>
      <c r="E6751" s="10" t="s">
        <v>30</v>
      </c>
      <c r="F6751" s="10">
        <v>550</v>
      </c>
      <c r="G6751" s="10">
        <v>599</v>
      </c>
      <c r="H6751" s="11">
        <f>SUMIFS(AA:AA,$A:$A,EOMONTH($A6751,-1),$B:$B,$B6751)</f>
        <v>-20</v>
      </c>
      <c r="I6751" s="63">
        <f>ROUND(SUMIFS(AC:AC,$A:$A,EOMONTH($A6751,-1),$B:$B,$B6751),2)</f>
        <v>-11.98</v>
      </c>
      <c r="J6751" s="11">
        <f>SUMIFS(AB:AB,$A:$A,EOMONTH($A6751,-1),$B:$B,$B6751)</f>
        <v>-2304</v>
      </c>
      <c r="K6751" s="13">
        <v>0</v>
      </c>
      <c r="L6751" s="25">
        <v>0</v>
      </c>
      <c r="M6751" s="15">
        <v>0</v>
      </c>
      <c r="N6751" s="14">
        <v>0</v>
      </c>
      <c r="O6751" s="16">
        <v>0</v>
      </c>
      <c r="P6751" s="16">
        <v>0</v>
      </c>
      <c r="Q6751" s="16">
        <v>0</v>
      </c>
      <c r="R6751" s="16">
        <f>Q6751*16.876/100</f>
        <v>0</v>
      </c>
      <c r="S6751" s="17">
        <f t="shared" si="735"/>
        <v>0</v>
      </c>
      <c r="T6751" s="16">
        <v>0</v>
      </c>
      <c r="U6751" s="18">
        <f t="shared" si="736"/>
        <v>-11.98</v>
      </c>
      <c r="V6751" s="18">
        <f t="shared" si="737"/>
        <v>0</v>
      </c>
      <c r="W6751" s="18">
        <f t="shared" si="738"/>
        <v>0</v>
      </c>
      <c r="X6751" s="27"/>
      <c r="Y6751" s="19">
        <f t="shared" si="739"/>
        <v>0</v>
      </c>
      <c r="Z6751" s="18">
        <f t="shared" si="740"/>
        <v>0</v>
      </c>
      <c r="AA6751" s="12">
        <v>-20</v>
      </c>
      <c r="AB6751" s="12">
        <v>-2304</v>
      </c>
      <c r="AC6751" s="28">
        <f>+I6751+Y6751-Z6751</f>
        <v>-11.98</v>
      </c>
      <c r="AD6751" s="20">
        <f t="shared" si="741"/>
        <v>20</v>
      </c>
      <c r="AE6751">
        <v>20</v>
      </c>
    </row>
    <row r="6752" spans="1:31" x14ac:dyDescent="0.25">
      <c r="A6752" s="9">
        <v>45322</v>
      </c>
      <c r="B6752" s="10" t="s">
        <v>485</v>
      </c>
      <c r="C6752" s="10" t="s">
        <v>282</v>
      </c>
      <c r="D6752" s="10" t="s">
        <v>29</v>
      </c>
      <c r="E6752" s="10" t="s">
        <v>30</v>
      </c>
      <c r="F6752" s="10"/>
      <c r="G6752" s="10">
        <v>0</v>
      </c>
      <c r="H6752" s="11">
        <f>SUMIFS(AA:AA,$A:$A,EOMONTH($A6752,-1),$B:$B,$B6752)</f>
        <v>8</v>
      </c>
      <c r="I6752" s="63">
        <f>ROUND(SUMIFS(AC:AC,$A:$A,EOMONTH($A6752,-1),$B:$B,$B6752),2)</f>
        <v>0.36</v>
      </c>
      <c r="J6752" s="11">
        <f>SUMIFS(AB:AB,$A:$A,EOMONTH($A6752,-1),$B:$B,$B6752)</f>
        <v>1077.3599999999999</v>
      </c>
      <c r="K6752" s="13">
        <v>0</v>
      </c>
      <c r="L6752" s="25">
        <v>0</v>
      </c>
      <c r="M6752" s="15">
        <v>0</v>
      </c>
      <c r="N6752" s="14">
        <v>0</v>
      </c>
      <c r="O6752" s="16">
        <v>0</v>
      </c>
      <c r="P6752" s="16">
        <v>0</v>
      </c>
      <c r="Q6752" s="16">
        <v>0</v>
      </c>
      <c r="R6752" s="16">
        <f>Q6752*16.876/100</f>
        <v>0</v>
      </c>
      <c r="S6752" s="17">
        <f t="shared" si="735"/>
        <v>0</v>
      </c>
      <c r="T6752" s="16">
        <v>0</v>
      </c>
      <c r="U6752" s="18">
        <f t="shared" si="736"/>
        <v>0</v>
      </c>
      <c r="V6752" s="18">
        <f t="shared" si="737"/>
        <v>0</v>
      </c>
      <c r="W6752" s="18">
        <f t="shared" si="738"/>
        <v>0</v>
      </c>
      <c r="X6752" s="27"/>
      <c r="Y6752" s="19">
        <f t="shared" si="739"/>
        <v>0</v>
      </c>
      <c r="Z6752" s="18">
        <f t="shared" si="740"/>
        <v>0</v>
      </c>
      <c r="AA6752" s="12">
        <v>8</v>
      </c>
      <c r="AB6752" s="12">
        <v>1077.3599999999999</v>
      </c>
      <c r="AC6752" s="28">
        <f>+I6752+Y6752-Z6752</f>
        <v>0.36</v>
      </c>
      <c r="AD6752" s="20">
        <f t="shared" si="741"/>
        <v>0</v>
      </c>
      <c r="AE6752">
        <v>0</v>
      </c>
    </row>
    <row r="6753" spans="1:31" x14ac:dyDescent="0.25">
      <c r="A6753" s="9">
        <v>45322</v>
      </c>
      <c r="B6753" s="10" t="s">
        <v>486</v>
      </c>
      <c r="C6753" s="10" t="s">
        <v>282</v>
      </c>
      <c r="D6753" s="10" t="s">
        <v>40</v>
      </c>
      <c r="E6753" s="10" t="s">
        <v>30</v>
      </c>
      <c r="F6753" s="10">
        <v>550</v>
      </c>
      <c r="G6753" s="10">
        <v>599</v>
      </c>
      <c r="H6753" s="11">
        <f>SUMIFS(AA:AA,$A:$A,EOMONTH($A6753,-1),$B:$B,$B6753)</f>
        <v>-20</v>
      </c>
      <c r="I6753" s="63">
        <f>ROUND(SUMIFS(AC:AC,$A:$A,EOMONTH($A6753,-1),$B:$B,$B6753),2)</f>
        <v>-11.98</v>
      </c>
      <c r="J6753" s="11">
        <f>SUMIFS(AB:AB,$A:$A,EOMONTH($A6753,-1),$B:$B,$B6753)</f>
        <v>-2304</v>
      </c>
      <c r="K6753" s="13">
        <v>0</v>
      </c>
      <c r="L6753" s="25">
        <v>0</v>
      </c>
      <c r="M6753" s="15">
        <v>0</v>
      </c>
      <c r="N6753" s="14">
        <v>0</v>
      </c>
      <c r="O6753" s="16">
        <v>0</v>
      </c>
      <c r="P6753" s="16">
        <v>0</v>
      </c>
      <c r="Q6753" s="16">
        <v>0</v>
      </c>
      <c r="R6753" s="16">
        <f>Q6753*16.876/100</f>
        <v>0</v>
      </c>
      <c r="S6753" s="17">
        <f t="shared" si="735"/>
        <v>0</v>
      </c>
      <c r="T6753" s="16">
        <v>0</v>
      </c>
      <c r="U6753" s="18">
        <f t="shared" si="736"/>
        <v>-11.98</v>
      </c>
      <c r="V6753" s="18">
        <f t="shared" si="737"/>
        <v>0</v>
      </c>
      <c r="W6753" s="18">
        <f t="shared" si="738"/>
        <v>0</v>
      </c>
      <c r="X6753" s="27"/>
      <c r="Y6753" s="19">
        <f t="shared" si="739"/>
        <v>0</v>
      </c>
      <c r="Z6753" s="18">
        <f t="shared" si="740"/>
        <v>0</v>
      </c>
      <c r="AA6753" s="12">
        <v>-20</v>
      </c>
      <c r="AB6753" s="12">
        <v>-2304</v>
      </c>
      <c r="AC6753" s="28">
        <f>+I6753+Y6753-Z6753</f>
        <v>-11.98</v>
      </c>
      <c r="AD6753" s="20">
        <f t="shared" si="741"/>
        <v>20</v>
      </c>
      <c r="AE6753">
        <v>20</v>
      </c>
    </row>
    <row r="6754" spans="1:31" x14ac:dyDescent="0.25">
      <c r="A6754" s="9">
        <v>45322</v>
      </c>
      <c r="B6754" s="10" t="s">
        <v>822</v>
      </c>
      <c r="C6754" s="10" t="s">
        <v>282</v>
      </c>
      <c r="D6754" s="10" t="s">
        <v>29</v>
      </c>
      <c r="E6754" s="10" t="s">
        <v>30</v>
      </c>
      <c r="F6754" s="10"/>
      <c r="G6754" s="10">
        <v>0</v>
      </c>
      <c r="H6754" s="11">
        <f>SUMIFS(AA:AA,$A:$A,EOMONTH($A6754,-1),$B:$B,$B6754)</f>
        <v>0</v>
      </c>
      <c r="I6754" s="63">
        <f>ROUND(SUMIFS(AC:AC,$A:$A,EOMONTH($A6754,-1),$B:$B,$B6754),2)</f>
        <v>0</v>
      </c>
      <c r="J6754" s="11">
        <f>SUMIFS(AB:AB,$A:$A,EOMONTH($A6754,-1),$B:$B,$B6754)</f>
        <v>0</v>
      </c>
      <c r="K6754" s="13">
        <v>0</v>
      </c>
      <c r="L6754" s="25">
        <v>0</v>
      </c>
      <c r="M6754" s="15">
        <v>2100</v>
      </c>
      <c r="N6754" s="14">
        <v>123868.76</v>
      </c>
      <c r="O6754" s="16">
        <v>0</v>
      </c>
      <c r="P6754" s="16">
        <v>0</v>
      </c>
      <c r="Q6754" s="16">
        <v>2100</v>
      </c>
      <c r="R6754" s="16">
        <f>Q6754*16.876/100</f>
        <v>354.39600000000007</v>
      </c>
      <c r="S6754" s="17">
        <f t="shared" si="735"/>
        <v>2454.3960000000002</v>
      </c>
      <c r="T6754" s="16">
        <v>123865</v>
      </c>
      <c r="U6754" s="18">
        <f t="shared" si="736"/>
        <v>0</v>
      </c>
      <c r="V6754" s="18">
        <f t="shared" si="737"/>
        <v>0</v>
      </c>
      <c r="W6754" s="18">
        <f t="shared" si="738"/>
        <v>0</v>
      </c>
      <c r="X6754" s="27"/>
      <c r="Y6754" s="19">
        <f t="shared" si="739"/>
        <v>0</v>
      </c>
      <c r="Z6754" s="18">
        <f t="shared" si="740"/>
        <v>0</v>
      </c>
      <c r="AA6754" s="12">
        <v>0</v>
      </c>
      <c r="AB6754" s="12">
        <v>0</v>
      </c>
      <c r="AC6754" s="28">
        <f>+I6754+Y6754-Z6754</f>
        <v>0</v>
      </c>
      <c r="AD6754" s="20">
        <f t="shared" si="741"/>
        <v>0</v>
      </c>
      <c r="AE6754">
        <v>0</v>
      </c>
    </row>
    <row r="6755" spans="1:31" x14ac:dyDescent="0.25">
      <c r="A6755" s="9">
        <v>45322</v>
      </c>
      <c r="B6755" s="10" t="s">
        <v>487</v>
      </c>
      <c r="C6755" s="10" t="s">
        <v>282</v>
      </c>
      <c r="D6755" s="10" t="s">
        <v>40</v>
      </c>
      <c r="E6755" s="10" t="s">
        <v>30</v>
      </c>
      <c r="F6755" s="10">
        <v>450</v>
      </c>
      <c r="G6755" s="10">
        <v>490</v>
      </c>
      <c r="H6755" s="11">
        <f>SUMIFS(AA:AA,$A:$A,EOMONTH($A6755,-1),$B:$B,$B6755)</f>
        <v>-2</v>
      </c>
      <c r="I6755" s="63">
        <f>ROUND(SUMIFS(AC:AC,$A:$A,EOMONTH($A6755,-1),$B:$B,$B6755),2)</f>
        <v>-21.44</v>
      </c>
      <c r="J6755" s="11">
        <f>SUMIFS(AB:AB,$A:$A,EOMONTH($A6755,-1),$B:$B,$B6755)</f>
        <v>-4356</v>
      </c>
      <c r="K6755" s="13">
        <v>0</v>
      </c>
      <c r="L6755" s="25">
        <v>0</v>
      </c>
      <c r="M6755" s="15">
        <v>0</v>
      </c>
      <c r="N6755" s="14">
        <v>0</v>
      </c>
      <c r="O6755" s="16">
        <v>0</v>
      </c>
      <c r="P6755" s="16">
        <v>0</v>
      </c>
      <c r="Q6755" s="16">
        <v>0</v>
      </c>
      <c r="R6755" s="16">
        <f>Q6755*16.876/100</f>
        <v>0</v>
      </c>
      <c r="S6755" s="17">
        <f t="shared" si="735"/>
        <v>0</v>
      </c>
      <c r="T6755" s="16">
        <v>0</v>
      </c>
      <c r="U6755" s="18">
        <f t="shared" si="736"/>
        <v>-0.98</v>
      </c>
      <c r="V6755" s="18">
        <f t="shared" si="737"/>
        <v>0</v>
      </c>
      <c r="W6755" s="18">
        <f t="shared" si="738"/>
        <v>0</v>
      </c>
      <c r="X6755" s="27"/>
      <c r="Y6755" s="19">
        <f t="shared" si="739"/>
        <v>0</v>
      </c>
      <c r="Z6755" s="18">
        <f t="shared" si="740"/>
        <v>0</v>
      </c>
      <c r="AA6755" s="12">
        <v>-2</v>
      </c>
      <c r="AB6755" s="12">
        <v>-4356</v>
      </c>
      <c r="AC6755" s="28">
        <f>+I6755+Y6755-Z6755</f>
        <v>-21.44</v>
      </c>
      <c r="AD6755" s="20">
        <f t="shared" si="741"/>
        <v>30</v>
      </c>
      <c r="AE6755">
        <v>30</v>
      </c>
    </row>
    <row r="6756" spans="1:31" x14ac:dyDescent="0.25">
      <c r="A6756" s="9">
        <v>45322</v>
      </c>
      <c r="B6756" s="10" t="s">
        <v>488</v>
      </c>
      <c r="C6756" s="10" t="s">
        <v>282</v>
      </c>
      <c r="D6756" s="10" t="s">
        <v>40</v>
      </c>
      <c r="E6756" s="10" t="s">
        <v>30</v>
      </c>
      <c r="F6756" s="10">
        <v>450</v>
      </c>
      <c r="G6756" s="10">
        <v>490</v>
      </c>
      <c r="H6756" s="11">
        <f>SUMIFS(AA:AA,$A:$A,EOMONTH($A6756,-1),$B:$B,$B6756)</f>
        <v>158</v>
      </c>
      <c r="I6756" s="63">
        <f>ROUND(SUMIFS(AC:AC,$A:$A,EOMONTH($A6756,-1),$B:$B,$B6756),2)</f>
        <v>-21.78</v>
      </c>
      <c r="J6756" s="11">
        <f>SUMIFS(AB:AB,$A:$A,EOMONTH($A6756,-1),$B:$B,$B6756)</f>
        <v>18631.25</v>
      </c>
      <c r="K6756" s="13">
        <v>0</v>
      </c>
      <c r="L6756" s="25">
        <v>0</v>
      </c>
      <c r="M6756" s="15">
        <v>0</v>
      </c>
      <c r="N6756" s="14">
        <v>0</v>
      </c>
      <c r="O6756" s="16">
        <v>0</v>
      </c>
      <c r="P6756" s="16">
        <v>0</v>
      </c>
      <c r="Q6756" s="16">
        <v>0</v>
      </c>
      <c r="R6756" s="16">
        <f>Q6756*16.876/100</f>
        <v>0</v>
      </c>
      <c r="S6756" s="17">
        <f t="shared" si="735"/>
        <v>0</v>
      </c>
      <c r="T6756" s="16">
        <v>0</v>
      </c>
      <c r="U6756" s="18">
        <f t="shared" si="736"/>
        <v>77.42</v>
      </c>
      <c r="V6756" s="18">
        <f t="shared" si="737"/>
        <v>0</v>
      </c>
      <c r="W6756" s="18">
        <f t="shared" si="738"/>
        <v>0</v>
      </c>
      <c r="X6756" s="27"/>
      <c r="Y6756" s="19">
        <f t="shared" si="739"/>
        <v>0</v>
      </c>
      <c r="Z6756" s="18">
        <f t="shared" si="740"/>
        <v>0</v>
      </c>
      <c r="AA6756" s="12">
        <v>158</v>
      </c>
      <c r="AB6756" s="12">
        <v>18631.25</v>
      </c>
      <c r="AC6756" s="28">
        <f>+I6756+Y6756-Z6756</f>
        <v>-21.78</v>
      </c>
      <c r="AD6756" s="20">
        <f t="shared" si="741"/>
        <v>30</v>
      </c>
      <c r="AE6756">
        <v>30</v>
      </c>
    </row>
    <row r="6757" spans="1:31" x14ac:dyDescent="0.25">
      <c r="A6757" s="9">
        <v>45322</v>
      </c>
      <c r="B6757" s="10" t="s">
        <v>489</v>
      </c>
      <c r="C6757" s="10" t="s">
        <v>282</v>
      </c>
      <c r="D6757" s="10" t="s">
        <v>29</v>
      </c>
      <c r="E6757" s="10" t="s">
        <v>30</v>
      </c>
      <c r="F6757" s="10"/>
      <c r="G6757" s="10">
        <v>0</v>
      </c>
      <c r="H6757" s="11">
        <f>SUMIFS(AA:AA,$A:$A,EOMONTH($A6757,-1),$B:$B,$B6757)</f>
        <v>243</v>
      </c>
      <c r="I6757" s="63">
        <f>ROUND(SUMIFS(AC:AC,$A:$A,EOMONTH($A6757,-1),$B:$B,$B6757),2)</f>
        <v>14.76</v>
      </c>
      <c r="J6757" s="11">
        <f>SUMIFS(AB:AB,$A:$A,EOMONTH($A6757,-1),$B:$B,$B6757)</f>
        <v>26730</v>
      </c>
      <c r="K6757" s="13">
        <v>0</v>
      </c>
      <c r="L6757" s="25">
        <v>0</v>
      </c>
      <c r="M6757" s="15">
        <v>0</v>
      </c>
      <c r="N6757" s="14">
        <v>0</v>
      </c>
      <c r="O6757" s="16">
        <v>0</v>
      </c>
      <c r="P6757" s="16">
        <v>0</v>
      </c>
      <c r="Q6757" s="16">
        <v>0</v>
      </c>
      <c r="R6757" s="16">
        <f>Q6757*16.876/100</f>
        <v>0</v>
      </c>
      <c r="S6757" s="17">
        <f t="shared" si="735"/>
        <v>0</v>
      </c>
      <c r="T6757" s="16">
        <v>0</v>
      </c>
      <c r="U6757" s="18">
        <f t="shared" si="736"/>
        <v>0</v>
      </c>
      <c r="V6757" s="18">
        <f t="shared" si="737"/>
        <v>0</v>
      </c>
      <c r="W6757" s="18">
        <f t="shared" si="738"/>
        <v>0</v>
      </c>
      <c r="X6757" s="27"/>
      <c r="Y6757" s="19">
        <f t="shared" si="739"/>
        <v>0</v>
      </c>
      <c r="Z6757" s="18">
        <f t="shared" si="740"/>
        <v>0</v>
      </c>
      <c r="AA6757" s="12">
        <v>243</v>
      </c>
      <c r="AB6757" s="12">
        <v>26730</v>
      </c>
      <c r="AC6757" s="28">
        <f>+I6757+Y6757-Z6757</f>
        <v>14.76</v>
      </c>
      <c r="AD6757" s="20">
        <f t="shared" si="741"/>
        <v>0</v>
      </c>
      <c r="AE6757">
        <v>0</v>
      </c>
    </row>
    <row r="6758" spans="1:31" x14ac:dyDescent="0.25">
      <c r="A6758" s="9">
        <v>45322</v>
      </c>
      <c r="B6758" s="10" t="s">
        <v>490</v>
      </c>
      <c r="C6758" s="10" t="s">
        <v>282</v>
      </c>
      <c r="D6758" s="10" t="s">
        <v>40</v>
      </c>
      <c r="E6758" s="10" t="s">
        <v>30</v>
      </c>
      <c r="F6758" s="10">
        <v>450</v>
      </c>
      <c r="G6758" s="10">
        <v>490</v>
      </c>
      <c r="H6758" s="11">
        <f>SUMIFS(AA:AA,$A:$A,EOMONTH($A6758,-1),$B:$B,$B6758)</f>
        <v>14</v>
      </c>
      <c r="I6758" s="63">
        <f>ROUND(SUMIFS(AC:AC,$A:$A,EOMONTH($A6758,-1),$B:$B,$B6758),2)</f>
        <v>-11.82</v>
      </c>
      <c r="J6758" s="11">
        <f>SUMIFS(AB:AB,$A:$A,EOMONTH($A6758,-1),$B:$B,$B6758)</f>
        <v>-2541</v>
      </c>
      <c r="K6758" s="13">
        <v>0</v>
      </c>
      <c r="L6758" s="25">
        <v>0</v>
      </c>
      <c r="M6758" s="15">
        <v>0</v>
      </c>
      <c r="N6758" s="14">
        <v>0</v>
      </c>
      <c r="O6758" s="16">
        <v>0</v>
      </c>
      <c r="P6758" s="16">
        <v>0</v>
      </c>
      <c r="Q6758" s="16">
        <v>0</v>
      </c>
      <c r="R6758" s="16">
        <f>Q6758*16.876/100</f>
        <v>0</v>
      </c>
      <c r="S6758" s="17">
        <f t="shared" si="735"/>
        <v>0</v>
      </c>
      <c r="T6758" s="16">
        <v>0</v>
      </c>
      <c r="U6758" s="18">
        <f t="shared" si="736"/>
        <v>6.86</v>
      </c>
      <c r="V6758" s="18">
        <f t="shared" si="737"/>
        <v>0</v>
      </c>
      <c r="W6758" s="18">
        <f t="shared" si="738"/>
        <v>0</v>
      </c>
      <c r="X6758" s="27"/>
      <c r="Y6758" s="19">
        <f t="shared" si="739"/>
        <v>0</v>
      </c>
      <c r="Z6758" s="18">
        <f t="shared" si="740"/>
        <v>0</v>
      </c>
      <c r="AA6758" s="12">
        <v>14</v>
      </c>
      <c r="AB6758" s="12">
        <v>-2541</v>
      </c>
      <c r="AC6758" s="28">
        <f>+I6758+Y6758-Z6758</f>
        <v>-11.82</v>
      </c>
      <c r="AD6758" s="20">
        <f t="shared" si="741"/>
        <v>20</v>
      </c>
      <c r="AE6758">
        <v>20</v>
      </c>
    </row>
    <row r="6759" spans="1:31" x14ac:dyDescent="0.25">
      <c r="A6759" s="9">
        <v>45322</v>
      </c>
      <c r="B6759" s="10" t="s">
        <v>491</v>
      </c>
      <c r="C6759" s="10" t="s">
        <v>282</v>
      </c>
      <c r="D6759" s="10" t="s">
        <v>29</v>
      </c>
      <c r="E6759" s="10" t="s">
        <v>30</v>
      </c>
      <c r="F6759" s="10"/>
      <c r="G6759" s="10">
        <v>0</v>
      </c>
      <c r="H6759" s="11">
        <f>SUMIFS(AA:AA,$A:$A,EOMONTH($A6759,-1),$B:$B,$B6759)</f>
        <v>403</v>
      </c>
      <c r="I6759" s="63">
        <f>ROUND(SUMIFS(AC:AC,$A:$A,EOMONTH($A6759,-1),$B:$B,$B6759),2)</f>
        <v>10.7</v>
      </c>
      <c r="J6759" s="11">
        <f>SUMIFS(AB:AB,$A:$A,EOMONTH($A6759,-1),$B:$B,$B6759)</f>
        <v>28659.81</v>
      </c>
      <c r="K6759" s="13">
        <v>0</v>
      </c>
      <c r="L6759" s="25">
        <v>0</v>
      </c>
      <c r="M6759" s="15">
        <v>0</v>
      </c>
      <c r="N6759" s="14">
        <v>0</v>
      </c>
      <c r="O6759" s="16">
        <v>0</v>
      </c>
      <c r="P6759" s="16">
        <v>0</v>
      </c>
      <c r="Q6759" s="16">
        <v>0</v>
      </c>
      <c r="R6759" s="16">
        <f>Q6759*16.876/100</f>
        <v>0</v>
      </c>
      <c r="S6759" s="17">
        <f t="shared" si="735"/>
        <v>0</v>
      </c>
      <c r="T6759" s="16">
        <v>0</v>
      </c>
      <c r="U6759" s="18">
        <f t="shared" si="736"/>
        <v>0</v>
      </c>
      <c r="V6759" s="18">
        <f t="shared" si="737"/>
        <v>0</v>
      </c>
      <c r="W6759" s="18">
        <f t="shared" si="738"/>
        <v>0</v>
      </c>
      <c r="X6759" s="27"/>
      <c r="Y6759" s="19">
        <f t="shared" si="739"/>
        <v>0</v>
      </c>
      <c r="Z6759" s="18">
        <f t="shared" si="740"/>
        <v>0</v>
      </c>
      <c r="AA6759" s="12">
        <v>403</v>
      </c>
      <c r="AB6759" s="12">
        <v>28659.81</v>
      </c>
      <c r="AC6759" s="28">
        <f>+I6759+Y6759-Z6759</f>
        <v>10.7</v>
      </c>
      <c r="AD6759" s="20">
        <f t="shared" si="741"/>
        <v>0</v>
      </c>
      <c r="AE6759">
        <v>0</v>
      </c>
    </row>
    <row r="6760" spans="1:31" x14ac:dyDescent="0.25">
      <c r="A6760" s="9">
        <v>45322</v>
      </c>
      <c r="B6760" s="10" t="s">
        <v>492</v>
      </c>
      <c r="C6760" s="10" t="s">
        <v>282</v>
      </c>
      <c r="D6760" s="10" t="s">
        <v>40</v>
      </c>
      <c r="E6760" s="10" t="s">
        <v>30</v>
      </c>
      <c r="F6760" s="10">
        <v>450</v>
      </c>
      <c r="G6760" s="10">
        <v>490</v>
      </c>
      <c r="H6760" s="11">
        <f>SUMIFS(AA:AA,$A:$A,EOMONTH($A6760,-1),$B:$B,$B6760)</f>
        <v>9</v>
      </c>
      <c r="I6760" s="63">
        <f>ROUND(SUMIFS(AC:AC,$A:$A,EOMONTH($A6760,-1),$B:$B,$B6760),2)</f>
        <v>152.16999999999999</v>
      </c>
      <c r="J6760" s="11">
        <f>SUMIFS(AB:AB,$A:$A,EOMONTH($A6760,-1),$B:$B,$B6760)</f>
        <v>112.72</v>
      </c>
      <c r="K6760" s="13">
        <v>0</v>
      </c>
      <c r="L6760" s="25">
        <v>0</v>
      </c>
      <c r="M6760" s="15">
        <v>0</v>
      </c>
      <c r="N6760" s="14">
        <v>0</v>
      </c>
      <c r="O6760" s="16">
        <v>0</v>
      </c>
      <c r="P6760" s="16">
        <v>0</v>
      </c>
      <c r="Q6760" s="16">
        <v>0</v>
      </c>
      <c r="R6760" s="16">
        <f>Q6760*16.876/100</f>
        <v>0</v>
      </c>
      <c r="S6760" s="17">
        <f t="shared" si="735"/>
        <v>0</v>
      </c>
      <c r="T6760" s="16">
        <v>0</v>
      </c>
      <c r="U6760" s="18">
        <f t="shared" si="736"/>
        <v>4.41</v>
      </c>
      <c r="V6760" s="18">
        <f t="shared" si="737"/>
        <v>0</v>
      </c>
      <c r="W6760" s="18">
        <f t="shared" si="738"/>
        <v>0</v>
      </c>
      <c r="X6760" s="27"/>
      <c r="Y6760" s="19">
        <f t="shared" si="739"/>
        <v>0</v>
      </c>
      <c r="Z6760" s="18">
        <f t="shared" si="740"/>
        <v>0</v>
      </c>
      <c r="AA6760" s="12">
        <v>9</v>
      </c>
      <c r="AB6760" s="12">
        <v>112.72</v>
      </c>
      <c r="AC6760" s="28">
        <f>+I6760+Y6760-Z6760</f>
        <v>152.16999999999999</v>
      </c>
      <c r="AD6760" s="20">
        <f t="shared" si="741"/>
        <v>0</v>
      </c>
      <c r="AE6760">
        <v>0</v>
      </c>
    </row>
    <row r="6761" spans="1:31" x14ac:dyDescent="0.25">
      <c r="A6761" s="9">
        <v>45322</v>
      </c>
      <c r="B6761" s="10" t="s">
        <v>493</v>
      </c>
      <c r="C6761" s="10" t="s">
        <v>282</v>
      </c>
      <c r="D6761" s="10" t="s">
        <v>29</v>
      </c>
      <c r="E6761" s="10" t="s">
        <v>30</v>
      </c>
      <c r="F6761" s="10"/>
      <c r="G6761" s="10">
        <v>0</v>
      </c>
      <c r="H6761" s="11">
        <f>SUMIFS(AA:AA,$A:$A,EOMONTH($A6761,-1),$B:$B,$B6761)</f>
        <v>422</v>
      </c>
      <c r="I6761" s="63">
        <f>ROUND(SUMIFS(AC:AC,$A:$A,EOMONTH($A6761,-1),$B:$B,$B6761),2)</f>
        <v>23.84</v>
      </c>
      <c r="J6761" s="11">
        <f>SUMIFS(AB:AB,$A:$A,EOMONTH($A6761,-1),$B:$B,$B6761)</f>
        <v>30225.31</v>
      </c>
      <c r="K6761" s="13">
        <v>0</v>
      </c>
      <c r="L6761" s="25">
        <v>0</v>
      </c>
      <c r="M6761" s="15">
        <v>0</v>
      </c>
      <c r="N6761" s="14">
        <v>0</v>
      </c>
      <c r="O6761" s="16">
        <v>0</v>
      </c>
      <c r="P6761" s="16">
        <v>0</v>
      </c>
      <c r="Q6761" s="16">
        <v>0</v>
      </c>
      <c r="R6761" s="16">
        <f>Q6761*16.876/100</f>
        <v>0</v>
      </c>
      <c r="S6761" s="17">
        <f t="shared" si="735"/>
        <v>0</v>
      </c>
      <c r="T6761" s="16">
        <v>0</v>
      </c>
      <c r="U6761" s="18">
        <f t="shared" si="736"/>
        <v>0</v>
      </c>
      <c r="V6761" s="18">
        <f t="shared" si="737"/>
        <v>0</v>
      </c>
      <c r="W6761" s="18">
        <f t="shared" si="738"/>
        <v>0</v>
      </c>
      <c r="X6761" s="27"/>
      <c r="Y6761" s="19">
        <f t="shared" si="739"/>
        <v>0</v>
      </c>
      <c r="Z6761" s="18">
        <f t="shared" si="740"/>
        <v>0</v>
      </c>
      <c r="AA6761" s="12">
        <v>422</v>
      </c>
      <c r="AB6761" s="12">
        <v>30225.31</v>
      </c>
      <c r="AC6761" s="28">
        <f>+I6761+Y6761-Z6761</f>
        <v>23.84</v>
      </c>
      <c r="AD6761" s="20">
        <f t="shared" si="741"/>
        <v>0</v>
      </c>
      <c r="AE6761">
        <v>0</v>
      </c>
    </row>
    <row r="6762" spans="1:31" x14ac:dyDescent="0.25">
      <c r="A6762" s="9">
        <v>45322</v>
      </c>
      <c r="B6762" s="10" t="s">
        <v>494</v>
      </c>
      <c r="C6762" s="10" t="s">
        <v>282</v>
      </c>
      <c r="D6762" s="10" t="s">
        <v>29</v>
      </c>
      <c r="E6762" s="10" t="s">
        <v>30</v>
      </c>
      <c r="F6762" s="10"/>
      <c r="G6762" s="10">
        <v>0</v>
      </c>
      <c r="H6762" s="11">
        <f>SUMIFS(AA:AA,$A:$A,EOMONTH($A6762,-1),$B:$B,$B6762)</f>
        <v>272</v>
      </c>
      <c r="I6762" s="63">
        <f>ROUND(SUMIFS(AC:AC,$A:$A,EOMONTH($A6762,-1),$B:$B,$B6762),2)</f>
        <v>1.1299999999999999</v>
      </c>
      <c r="J6762" s="11">
        <f>SUMIFS(AB:AB,$A:$A,EOMONTH($A6762,-1),$B:$B,$B6762)</f>
        <v>14119.21</v>
      </c>
      <c r="K6762" s="13">
        <v>0</v>
      </c>
      <c r="L6762" s="25">
        <v>0</v>
      </c>
      <c r="M6762" s="15">
        <v>0</v>
      </c>
      <c r="N6762" s="14">
        <v>0</v>
      </c>
      <c r="O6762" s="16">
        <v>0</v>
      </c>
      <c r="P6762" s="16">
        <v>0</v>
      </c>
      <c r="Q6762" s="16">
        <v>0</v>
      </c>
      <c r="R6762" s="16">
        <f>Q6762*16.876/100</f>
        <v>0</v>
      </c>
      <c r="S6762" s="17">
        <f t="shared" si="735"/>
        <v>0</v>
      </c>
      <c r="T6762" s="16">
        <v>0</v>
      </c>
      <c r="U6762" s="18">
        <f t="shared" si="736"/>
        <v>0</v>
      </c>
      <c r="V6762" s="18">
        <f t="shared" si="737"/>
        <v>0</v>
      </c>
      <c r="W6762" s="18">
        <f t="shared" si="738"/>
        <v>0</v>
      </c>
      <c r="X6762" s="27"/>
      <c r="Y6762" s="19">
        <f t="shared" si="739"/>
        <v>0</v>
      </c>
      <c r="Z6762" s="18">
        <f t="shared" si="740"/>
        <v>0</v>
      </c>
      <c r="AA6762" s="12">
        <v>272</v>
      </c>
      <c r="AB6762" s="12">
        <v>14119.21</v>
      </c>
      <c r="AC6762" s="28">
        <f>+I6762+Y6762-Z6762</f>
        <v>1.1299999999999999</v>
      </c>
      <c r="AD6762" s="20">
        <f t="shared" si="741"/>
        <v>0</v>
      </c>
      <c r="AE6762">
        <v>0</v>
      </c>
    </row>
    <row r="6763" spans="1:31" x14ac:dyDescent="0.25">
      <c r="A6763" s="9">
        <v>45322</v>
      </c>
      <c r="B6763" s="10" t="s">
        <v>495</v>
      </c>
      <c r="C6763" s="10" t="s">
        <v>282</v>
      </c>
      <c r="D6763" s="10" t="s">
        <v>40</v>
      </c>
      <c r="E6763" s="10" t="s">
        <v>30</v>
      </c>
      <c r="F6763" s="10">
        <v>450</v>
      </c>
      <c r="G6763" s="10">
        <v>490</v>
      </c>
      <c r="H6763" s="11">
        <f>SUMIFS(AA:AA,$A:$A,EOMONTH($A6763,-1),$B:$B,$B6763)</f>
        <v>1063</v>
      </c>
      <c r="I6763" s="63">
        <f>ROUND(SUMIFS(AC:AC,$A:$A,EOMONTH($A6763,-1),$B:$B,$B6763),2)</f>
        <v>790.02</v>
      </c>
      <c r="J6763" s="11">
        <f>SUMIFS(AB:AB,$A:$A,EOMONTH($A6763,-1),$B:$B,$B6763)</f>
        <v>58604.93</v>
      </c>
      <c r="K6763" s="13">
        <v>0</v>
      </c>
      <c r="L6763" s="25">
        <v>0</v>
      </c>
      <c r="M6763" s="15">
        <v>0</v>
      </c>
      <c r="N6763" s="14">
        <v>0</v>
      </c>
      <c r="O6763" s="16">
        <v>0</v>
      </c>
      <c r="P6763" s="16">
        <v>0</v>
      </c>
      <c r="Q6763" s="16">
        <v>0</v>
      </c>
      <c r="R6763" s="16">
        <f>Q6763*16.876/100</f>
        <v>0</v>
      </c>
      <c r="S6763" s="17">
        <f t="shared" si="735"/>
        <v>0</v>
      </c>
      <c r="T6763" s="16">
        <v>0</v>
      </c>
      <c r="U6763" s="18">
        <f t="shared" si="736"/>
        <v>520.87</v>
      </c>
      <c r="V6763" s="18">
        <f t="shared" si="737"/>
        <v>0</v>
      </c>
      <c r="W6763" s="18">
        <f t="shared" si="738"/>
        <v>0</v>
      </c>
      <c r="X6763" s="27"/>
      <c r="Y6763" s="19">
        <f t="shared" si="739"/>
        <v>0</v>
      </c>
      <c r="Z6763" s="18">
        <f t="shared" si="740"/>
        <v>0</v>
      </c>
      <c r="AA6763" s="12">
        <v>1063</v>
      </c>
      <c r="AB6763" s="12">
        <v>58604.93</v>
      </c>
      <c r="AC6763" s="28">
        <f>+I6763+Y6763-Z6763</f>
        <v>790.02</v>
      </c>
      <c r="AD6763" s="20">
        <f t="shared" si="741"/>
        <v>0</v>
      </c>
      <c r="AE6763">
        <v>0</v>
      </c>
    </row>
    <row r="6764" spans="1:31" x14ac:dyDescent="0.25">
      <c r="A6764" s="9">
        <v>45322</v>
      </c>
      <c r="B6764" s="10" t="s">
        <v>496</v>
      </c>
      <c r="C6764" s="10" t="s">
        <v>282</v>
      </c>
      <c r="D6764" s="10" t="s">
        <v>40</v>
      </c>
      <c r="E6764" s="10" t="s">
        <v>30</v>
      </c>
      <c r="F6764" s="10">
        <v>450</v>
      </c>
      <c r="G6764" s="10">
        <v>490</v>
      </c>
      <c r="H6764" s="11">
        <f>SUMIFS(AA:AA,$A:$A,EOMONTH($A6764,-1),$B:$B,$B6764)</f>
        <v>154</v>
      </c>
      <c r="I6764" s="63">
        <f>ROUND(SUMIFS(AC:AC,$A:$A,EOMONTH($A6764,-1),$B:$B,$B6764),2)</f>
        <v>-23.3</v>
      </c>
      <c r="J6764" s="11">
        <f>SUMIFS(AB:AB,$A:$A,EOMONTH($A6764,-1),$B:$B,$B6764)</f>
        <v>18249</v>
      </c>
      <c r="K6764" s="13">
        <v>0</v>
      </c>
      <c r="L6764" s="25">
        <v>0</v>
      </c>
      <c r="M6764" s="15">
        <v>0</v>
      </c>
      <c r="N6764" s="14">
        <v>0</v>
      </c>
      <c r="O6764" s="16">
        <v>0</v>
      </c>
      <c r="P6764" s="16">
        <v>0</v>
      </c>
      <c r="Q6764" s="16">
        <v>0</v>
      </c>
      <c r="R6764" s="16">
        <f>Q6764*16.876/100</f>
        <v>0</v>
      </c>
      <c r="S6764" s="17">
        <f t="shared" si="735"/>
        <v>0</v>
      </c>
      <c r="T6764" s="16">
        <v>0</v>
      </c>
      <c r="U6764" s="18">
        <f t="shared" si="736"/>
        <v>75.459999999999994</v>
      </c>
      <c r="V6764" s="18">
        <f t="shared" si="737"/>
        <v>0</v>
      </c>
      <c r="W6764" s="18">
        <f t="shared" si="738"/>
        <v>0</v>
      </c>
      <c r="X6764" s="27"/>
      <c r="Y6764" s="19">
        <f t="shared" si="739"/>
        <v>0</v>
      </c>
      <c r="Z6764" s="18">
        <f t="shared" si="740"/>
        <v>0</v>
      </c>
      <c r="AA6764" s="12">
        <v>154</v>
      </c>
      <c r="AB6764" s="12">
        <v>18249</v>
      </c>
      <c r="AC6764" s="28">
        <f>+I6764+Y6764-Z6764</f>
        <v>-23.3</v>
      </c>
      <c r="AD6764" s="20">
        <f t="shared" si="741"/>
        <v>30</v>
      </c>
      <c r="AE6764">
        <v>30</v>
      </c>
    </row>
    <row r="6765" spans="1:31" x14ac:dyDescent="0.25">
      <c r="A6765" s="9">
        <v>45322</v>
      </c>
      <c r="B6765" s="10" t="s">
        <v>497</v>
      </c>
      <c r="C6765" s="10" t="s">
        <v>282</v>
      </c>
      <c r="D6765" s="10" t="s">
        <v>29</v>
      </c>
      <c r="E6765" s="10" t="s">
        <v>30</v>
      </c>
      <c r="F6765" s="10"/>
      <c r="G6765" s="10">
        <v>0</v>
      </c>
      <c r="H6765" s="11">
        <f>SUMIFS(AA:AA,$A:$A,EOMONTH($A6765,-1),$B:$B,$B6765)</f>
        <v>-30</v>
      </c>
      <c r="I6765" s="63">
        <f>ROUND(SUMIFS(AC:AC,$A:$A,EOMONTH($A6765,-1),$B:$B,$B6765),2)</f>
        <v>0</v>
      </c>
      <c r="J6765" s="11">
        <f>SUMIFS(AB:AB,$A:$A,EOMONTH($A6765,-1),$B:$B,$B6765)</f>
        <v>-4083.6</v>
      </c>
      <c r="K6765" s="13">
        <v>0</v>
      </c>
      <c r="L6765" s="25">
        <v>0</v>
      </c>
      <c r="M6765" s="15">
        <v>0</v>
      </c>
      <c r="N6765" s="14">
        <v>0</v>
      </c>
      <c r="O6765" s="16">
        <v>0</v>
      </c>
      <c r="P6765" s="16">
        <v>0</v>
      </c>
      <c r="Q6765" s="16">
        <v>0</v>
      </c>
      <c r="R6765" s="16">
        <f>Q6765*16.876/100</f>
        <v>0</v>
      </c>
      <c r="S6765" s="17">
        <f t="shared" si="735"/>
        <v>0</v>
      </c>
      <c r="T6765" s="16">
        <v>0</v>
      </c>
      <c r="U6765" s="18">
        <f t="shared" si="736"/>
        <v>0</v>
      </c>
      <c r="V6765" s="18">
        <f t="shared" si="737"/>
        <v>0</v>
      </c>
      <c r="W6765" s="18">
        <f t="shared" si="738"/>
        <v>0</v>
      </c>
      <c r="X6765" s="27"/>
      <c r="Y6765" s="19">
        <f t="shared" si="739"/>
        <v>0</v>
      </c>
      <c r="Z6765" s="18">
        <f t="shared" si="740"/>
        <v>0</v>
      </c>
      <c r="AA6765" s="12">
        <v>-30</v>
      </c>
      <c r="AB6765" s="12">
        <v>-4083.6</v>
      </c>
      <c r="AC6765" s="28">
        <f>+I6765+Y6765-Z6765</f>
        <v>0</v>
      </c>
      <c r="AD6765" s="20">
        <f t="shared" si="741"/>
        <v>0</v>
      </c>
      <c r="AE6765">
        <v>0</v>
      </c>
    </row>
    <row r="6766" spans="1:31" x14ac:dyDescent="0.25">
      <c r="A6766" s="9">
        <v>45322</v>
      </c>
      <c r="B6766" s="10" t="s">
        <v>498</v>
      </c>
      <c r="C6766" s="10" t="s">
        <v>282</v>
      </c>
      <c r="D6766" s="10" t="s">
        <v>40</v>
      </c>
      <c r="E6766" s="10" t="s">
        <v>30</v>
      </c>
      <c r="F6766" s="10">
        <v>605</v>
      </c>
      <c r="G6766" s="10">
        <v>659</v>
      </c>
      <c r="H6766" s="11">
        <f>SUMIFS(AA:AA,$A:$A,EOMONTH($A6766,-1),$B:$B,$B6766)</f>
        <v>-20</v>
      </c>
      <c r="I6766" s="63">
        <f>ROUND(SUMIFS(AC:AC,$A:$A,EOMONTH($A6766,-1),$B:$B,$B6766),2)</f>
        <v>-16.25</v>
      </c>
      <c r="J6766" s="11">
        <f>SUMIFS(AB:AB,$A:$A,EOMONTH($A6766,-1),$B:$B,$B6766)</f>
        <v>-2951.6</v>
      </c>
      <c r="K6766" s="13">
        <v>0</v>
      </c>
      <c r="L6766" s="25">
        <v>0</v>
      </c>
      <c r="M6766" s="15">
        <v>0</v>
      </c>
      <c r="N6766" s="14">
        <v>0</v>
      </c>
      <c r="O6766" s="16">
        <v>0</v>
      </c>
      <c r="P6766" s="16">
        <v>0</v>
      </c>
      <c r="Q6766" s="16">
        <v>0</v>
      </c>
      <c r="R6766" s="16">
        <f>Q6766*16.876/100</f>
        <v>0</v>
      </c>
      <c r="S6766" s="17">
        <f t="shared" si="735"/>
        <v>0</v>
      </c>
      <c r="T6766" s="16">
        <v>0</v>
      </c>
      <c r="U6766" s="18">
        <f t="shared" si="736"/>
        <v>-13.18</v>
      </c>
      <c r="V6766" s="18">
        <f t="shared" si="737"/>
        <v>0</v>
      </c>
      <c r="W6766" s="18">
        <f t="shared" si="738"/>
        <v>0</v>
      </c>
      <c r="X6766" s="27"/>
      <c r="Y6766" s="19">
        <f t="shared" si="739"/>
        <v>0</v>
      </c>
      <c r="Z6766" s="18">
        <f t="shared" si="740"/>
        <v>0</v>
      </c>
      <c r="AA6766" s="12">
        <v>-20</v>
      </c>
      <c r="AB6766" s="12">
        <v>-2951.6</v>
      </c>
      <c r="AC6766" s="28">
        <f>+I6766+Y6766-Z6766</f>
        <v>-16.25</v>
      </c>
      <c r="AD6766" s="20">
        <f t="shared" si="741"/>
        <v>20</v>
      </c>
      <c r="AE6766">
        <v>20</v>
      </c>
    </row>
    <row r="6767" spans="1:31" x14ac:dyDescent="0.25">
      <c r="A6767" s="9">
        <v>45322</v>
      </c>
      <c r="B6767" s="10" t="s">
        <v>499</v>
      </c>
      <c r="C6767" s="10" t="s">
        <v>282</v>
      </c>
      <c r="D6767" s="10" t="s">
        <v>40</v>
      </c>
      <c r="E6767" s="10" t="s">
        <v>30</v>
      </c>
      <c r="F6767" s="10">
        <v>605</v>
      </c>
      <c r="G6767" s="10">
        <v>659</v>
      </c>
      <c r="H6767" s="11">
        <f>SUMIFS(AA:AA,$A:$A,EOMONTH($A6767,-1),$B:$B,$B6767)</f>
        <v>-25</v>
      </c>
      <c r="I6767" s="63">
        <f>ROUND(SUMIFS(AC:AC,$A:$A,EOMONTH($A6767,-1),$B:$B,$B6767),2)</f>
        <v>-16.48</v>
      </c>
      <c r="J6767" s="11">
        <f>SUMIFS(AB:AB,$A:$A,EOMONTH($A6767,-1),$B:$B,$B6767)</f>
        <v>-3280</v>
      </c>
      <c r="K6767" s="13">
        <v>0</v>
      </c>
      <c r="L6767" s="25">
        <v>0</v>
      </c>
      <c r="M6767" s="15">
        <v>0</v>
      </c>
      <c r="N6767" s="14">
        <v>0</v>
      </c>
      <c r="O6767" s="16">
        <v>0</v>
      </c>
      <c r="P6767" s="16">
        <v>0</v>
      </c>
      <c r="Q6767" s="16">
        <v>0</v>
      </c>
      <c r="R6767" s="16">
        <f>Q6767*16.876/100</f>
        <v>0</v>
      </c>
      <c r="S6767" s="17">
        <f t="shared" si="735"/>
        <v>0</v>
      </c>
      <c r="T6767" s="16">
        <v>0</v>
      </c>
      <c r="U6767" s="18">
        <f t="shared" si="736"/>
        <v>-16.475000000000001</v>
      </c>
      <c r="V6767" s="18">
        <f t="shared" si="737"/>
        <v>0</v>
      </c>
      <c r="W6767" s="18">
        <f t="shared" si="738"/>
        <v>0</v>
      </c>
      <c r="X6767" s="27"/>
      <c r="Y6767" s="19">
        <f t="shared" si="739"/>
        <v>0</v>
      </c>
      <c r="Z6767" s="18">
        <f t="shared" si="740"/>
        <v>0</v>
      </c>
      <c r="AA6767" s="12">
        <v>-25</v>
      </c>
      <c r="AB6767" s="12">
        <v>-3280</v>
      </c>
      <c r="AC6767" s="28">
        <f>+I6767+Y6767-Z6767</f>
        <v>-16.48</v>
      </c>
      <c r="AD6767" s="20">
        <f t="shared" si="741"/>
        <v>20</v>
      </c>
      <c r="AE6767">
        <v>20</v>
      </c>
    </row>
    <row r="6768" spans="1:31" x14ac:dyDescent="0.25">
      <c r="A6768" s="9">
        <v>45322</v>
      </c>
      <c r="B6768" s="10" t="s">
        <v>500</v>
      </c>
      <c r="C6768" s="10" t="s">
        <v>282</v>
      </c>
      <c r="D6768" s="10" t="s">
        <v>29</v>
      </c>
      <c r="E6768" s="10" t="s">
        <v>30</v>
      </c>
      <c r="F6768" s="10"/>
      <c r="G6768" s="10">
        <v>0</v>
      </c>
      <c r="H6768" s="11">
        <f>SUMIFS(AA:AA,$A:$A,EOMONTH($A6768,-1),$B:$B,$B6768)</f>
        <v>-57</v>
      </c>
      <c r="I6768" s="63">
        <f>ROUND(SUMIFS(AC:AC,$A:$A,EOMONTH($A6768,-1),$B:$B,$B6768),2)</f>
        <v>0</v>
      </c>
      <c r="J6768" s="11">
        <f>SUMIFS(AB:AB,$A:$A,EOMONTH($A6768,-1),$B:$B,$B6768)</f>
        <v>-8217.24</v>
      </c>
      <c r="K6768" s="13">
        <v>0</v>
      </c>
      <c r="L6768" s="25">
        <v>0</v>
      </c>
      <c r="M6768" s="15">
        <v>0</v>
      </c>
      <c r="N6768" s="14">
        <v>0</v>
      </c>
      <c r="O6768" s="16">
        <v>0</v>
      </c>
      <c r="P6768" s="16">
        <v>0</v>
      </c>
      <c r="Q6768" s="16">
        <v>0</v>
      </c>
      <c r="R6768" s="16">
        <f>Q6768*16.876/100</f>
        <v>0</v>
      </c>
      <c r="S6768" s="17">
        <f t="shared" si="735"/>
        <v>0</v>
      </c>
      <c r="T6768" s="16">
        <v>0</v>
      </c>
      <c r="U6768" s="18">
        <f t="shared" si="736"/>
        <v>0</v>
      </c>
      <c r="V6768" s="18">
        <f t="shared" si="737"/>
        <v>0</v>
      </c>
      <c r="W6768" s="18">
        <f t="shared" si="738"/>
        <v>0</v>
      </c>
      <c r="X6768" s="27"/>
      <c r="Y6768" s="19">
        <f t="shared" si="739"/>
        <v>0</v>
      </c>
      <c r="Z6768" s="18">
        <f t="shared" si="740"/>
        <v>0</v>
      </c>
      <c r="AA6768" s="12">
        <v>-57</v>
      </c>
      <c r="AB6768" s="12">
        <v>-8217.24</v>
      </c>
      <c r="AC6768" s="28">
        <f>+I6768+Y6768-Z6768</f>
        <v>0</v>
      </c>
      <c r="AD6768" s="20">
        <f t="shared" si="741"/>
        <v>0</v>
      </c>
      <c r="AE6768">
        <v>0</v>
      </c>
    </row>
    <row r="6769" spans="1:31" x14ac:dyDescent="0.25">
      <c r="A6769" s="9">
        <v>45322</v>
      </c>
      <c r="B6769" s="10" t="s">
        <v>501</v>
      </c>
      <c r="C6769" s="10" t="s">
        <v>282</v>
      </c>
      <c r="D6769" s="10" t="s">
        <v>40</v>
      </c>
      <c r="E6769" s="10" t="s">
        <v>30</v>
      </c>
      <c r="F6769" s="10">
        <v>605</v>
      </c>
      <c r="G6769" s="10">
        <v>659</v>
      </c>
      <c r="H6769" s="11">
        <f>SUMIFS(AA:AA,$A:$A,EOMONTH($A6769,-1),$B:$B,$B6769)</f>
        <v>-25</v>
      </c>
      <c r="I6769" s="63">
        <f>ROUND(SUMIFS(AC:AC,$A:$A,EOMONTH($A6769,-1),$B:$B,$B6769),2)</f>
        <v>-13.18</v>
      </c>
      <c r="J6769" s="11">
        <f>SUMIFS(AB:AB,$A:$A,EOMONTH($A6769,-1),$B:$B,$B6769)</f>
        <v>-3304.6</v>
      </c>
      <c r="K6769" s="13">
        <v>0</v>
      </c>
      <c r="L6769" s="25">
        <v>0</v>
      </c>
      <c r="M6769" s="15">
        <v>0</v>
      </c>
      <c r="N6769" s="14">
        <v>0</v>
      </c>
      <c r="O6769" s="16">
        <v>0</v>
      </c>
      <c r="P6769" s="16">
        <v>0</v>
      </c>
      <c r="Q6769" s="16">
        <v>0</v>
      </c>
      <c r="R6769" s="16">
        <f>Q6769*16.876/100</f>
        <v>0</v>
      </c>
      <c r="S6769" s="17">
        <f t="shared" si="735"/>
        <v>0</v>
      </c>
      <c r="T6769" s="16">
        <v>0</v>
      </c>
      <c r="U6769" s="18">
        <f t="shared" si="736"/>
        <v>-16.475000000000001</v>
      </c>
      <c r="V6769" s="18">
        <f t="shared" si="737"/>
        <v>0</v>
      </c>
      <c r="W6769" s="18">
        <f t="shared" si="738"/>
        <v>0</v>
      </c>
      <c r="X6769" s="27"/>
      <c r="Y6769" s="19">
        <f t="shared" si="739"/>
        <v>0</v>
      </c>
      <c r="Z6769" s="18">
        <f t="shared" si="740"/>
        <v>0</v>
      </c>
      <c r="AA6769" s="12">
        <v>-25</v>
      </c>
      <c r="AB6769" s="12">
        <v>-3304.6</v>
      </c>
      <c r="AC6769" s="28">
        <f>+I6769+Y6769-Z6769</f>
        <v>-13.18</v>
      </c>
      <c r="AD6769" s="20">
        <f t="shared" si="741"/>
        <v>20</v>
      </c>
      <c r="AE6769">
        <v>20</v>
      </c>
    </row>
    <row r="6770" spans="1:31" x14ac:dyDescent="0.25">
      <c r="A6770" s="9">
        <v>45322</v>
      </c>
      <c r="B6770" s="10" t="s">
        <v>502</v>
      </c>
      <c r="C6770" s="10" t="s">
        <v>282</v>
      </c>
      <c r="D6770" s="10" t="s">
        <v>40</v>
      </c>
      <c r="E6770" s="10" t="s">
        <v>30</v>
      </c>
      <c r="F6770" s="10">
        <v>605</v>
      </c>
      <c r="G6770" s="10">
        <v>659</v>
      </c>
      <c r="H6770" s="11">
        <f>SUMIFS(AA:AA,$A:$A,EOMONTH($A6770,-1),$B:$B,$B6770)</f>
        <v>-35</v>
      </c>
      <c r="I6770" s="63">
        <f>ROUND(SUMIFS(AC:AC,$A:$A,EOMONTH($A6770,-1),$B:$B,$B6770),2)</f>
        <v>-16.48</v>
      </c>
      <c r="J6770" s="11">
        <f>SUMIFS(AB:AB,$A:$A,EOMONTH($A6770,-1),$B:$B,$B6770)</f>
        <v>-4641.2</v>
      </c>
      <c r="K6770" s="13">
        <v>0</v>
      </c>
      <c r="L6770" s="25">
        <v>0</v>
      </c>
      <c r="M6770" s="15">
        <v>0</v>
      </c>
      <c r="N6770" s="14">
        <v>0</v>
      </c>
      <c r="O6770" s="16">
        <v>0</v>
      </c>
      <c r="P6770" s="16">
        <v>0</v>
      </c>
      <c r="Q6770" s="16">
        <v>0</v>
      </c>
      <c r="R6770" s="16">
        <f>Q6770*16.876/100</f>
        <v>0</v>
      </c>
      <c r="S6770" s="17">
        <f t="shared" si="735"/>
        <v>0</v>
      </c>
      <c r="T6770" s="16">
        <v>0</v>
      </c>
      <c r="U6770" s="18">
        <f t="shared" si="736"/>
        <v>-23.065000000000001</v>
      </c>
      <c r="V6770" s="18">
        <f t="shared" si="737"/>
        <v>0</v>
      </c>
      <c r="W6770" s="18">
        <f t="shared" si="738"/>
        <v>0</v>
      </c>
      <c r="X6770" s="27"/>
      <c r="Y6770" s="19">
        <f t="shared" si="739"/>
        <v>0</v>
      </c>
      <c r="Z6770" s="18">
        <f t="shared" si="740"/>
        <v>0</v>
      </c>
      <c r="AA6770" s="12">
        <v>-35</v>
      </c>
      <c r="AB6770" s="12">
        <v>-4641.2</v>
      </c>
      <c r="AC6770" s="28">
        <f>+I6770+Y6770-Z6770</f>
        <v>-16.48</v>
      </c>
      <c r="AD6770" s="20">
        <f t="shared" si="741"/>
        <v>20</v>
      </c>
      <c r="AE6770">
        <v>20</v>
      </c>
    </row>
    <row r="6771" spans="1:31" x14ac:dyDescent="0.25">
      <c r="A6771" s="9">
        <v>45322</v>
      </c>
      <c r="B6771" s="10" t="s">
        <v>503</v>
      </c>
      <c r="C6771" s="10" t="s">
        <v>282</v>
      </c>
      <c r="D6771" s="10" t="s">
        <v>40</v>
      </c>
      <c r="E6771" s="10" t="s">
        <v>30</v>
      </c>
      <c r="F6771" s="10">
        <v>605</v>
      </c>
      <c r="G6771" s="10">
        <v>659</v>
      </c>
      <c r="H6771" s="11">
        <f>SUMIFS(AA:AA,$A:$A,EOMONTH($A6771,-1),$B:$B,$B6771)</f>
        <v>-35</v>
      </c>
      <c r="I6771" s="63">
        <f>ROUND(SUMIFS(AC:AC,$A:$A,EOMONTH($A6771,-1),$B:$B,$B6771),2)</f>
        <v>-16.48</v>
      </c>
      <c r="J6771" s="11">
        <f>SUMIFS(AB:AB,$A:$A,EOMONTH($A6771,-1),$B:$B,$B6771)</f>
        <v>-4641.2</v>
      </c>
      <c r="K6771" s="13">
        <v>0</v>
      </c>
      <c r="L6771" s="25">
        <v>0</v>
      </c>
      <c r="M6771" s="15">
        <v>0</v>
      </c>
      <c r="N6771" s="14">
        <v>0</v>
      </c>
      <c r="O6771" s="16">
        <v>0</v>
      </c>
      <c r="P6771" s="16">
        <v>0</v>
      </c>
      <c r="Q6771" s="16">
        <v>0</v>
      </c>
      <c r="R6771" s="16">
        <f>Q6771*16.876/100</f>
        <v>0</v>
      </c>
      <c r="S6771" s="17">
        <f t="shared" si="735"/>
        <v>0</v>
      </c>
      <c r="T6771" s="16">
        <v>0</v>
      </c>
      <c r="U6771" s="18">
        <f t="shared" si="736"/>
        <v>-23.065000000000001</v>
      </c>
      <c r="V6771" s="18">
        <f t="shared" si="737"/>
        <v>0</v>
      </c>
      <c r="W6771" s="18">
        <f t="shared" si="738"/>
        <v>0</v>
      </c>
      <c r="X6771" s="27"/>
      <c r="Y6771" s="19">
        <f t="shared" si="739"/>
        <v>0</v>
      </c>
      <c r="Z6771" s="18">
        <f t="shared" si="740"/>
        <v>0</v>
      </c>
      <c r="AA6771" s="12">
        <v>-35</v>
      </c>
      <c r="AB6771" s="12">
        <v>-4641.2</v>
      </c>
      <c r="AC6771" s="28">
        <f>+I6771+Y6771-Z6771</f>
        <v>-16.48</v>
      </c>
      <c r="AD6771" s="20">
        <f t="shared" si="741"/>
        <v>20</v>
      </c>
      <c r="AE6771">
        <v>20</v>
      </c>
    </row>
    <row r="6772" spans="1:31" x14ac:dyDescent="0.25">
      <c r="A6772" s="9">
        <v>45322</v>
      </c>
      <c r="B6772" s="10" t="s">
        <v>504</v>
      </c>
      <c r="C6772" s="10" t="s">
        <v>282</v>
      </c>
      <c r="D6772" s="10" t="s">
        <v>40</v>
      </c>
      <c r="E6772" s="10" t="s">
        <v>30</v>
      </c>
      <c r="F6772" s="10">
        <v>1100</v>
      </c>
      <c r="G6772" s="10">
        <v>1199</v>
      </c>
      <c r="H6772" s="11">
        <f>SUMIFS(AA:AA,$A:$A,EOMONTH($A6772,-1),$B:$B,$B6772)</f>
        <v>2</v>
      </c>
      <c r="I6772" s="63">
        <f>ROUND(SUMIFS(AC:AC,$A:$A,EOMONTH($A6772,-1),$B:$B,$B6772),2)</f>
        <v>1.25</v>
      </c>
      <c r="J6772" s="11">
        <f>SUMIFS(AB:AB,$A:$A,EOMONTH($A6772,-1),$B:$B,$B6772)</f>
        <v>830.5</v>
      </c>
      <c r="K6772" s="13">
        <v>0</v>
      </c>
      <c r="L6772" s="25">
        <v>0</v>
      </c>
      <c r="M6772" s="15">
        <v>0</v>
      </c>
      <c r="N6772" s="14">
        <v>0</v>
      </c>
      <c r="O6772" s="16">
        <v>0</v>
      </c>
      <c r="P6772" s="16">
        <v>0</v>
      </c>
      <c r="Q6772" s="16">
        <v>0</v>
      </c>
      <c r="R6772" s="16">
        <f>Q6772*16.876/100</f>
        <v>0</v>
      </c>
      <c r="S6772" s="17">
        <f t="shared" si="735"/>
        <v>0</v>
      </c>
      <c r="T6772" s="16">
        <v>0</v>
      </c>
      <c r="U6772" s="18">
        <f t="shared" si="736"/>
        <v>2.3980000000000001</v>
      </c>
      <c r="V6772" s="18">
        <f t="shared" si="737"/>
        <v>0</v>
      </c>
      <c r="W6772" s="18">
        <f t="shared" si="738"/>
        <v>0</v>
      </c>
      <c r="X6772" s="27"/>
      <c r="Y6772" s="19">
        <f t="shared" si="739"/>
        <v>0</v>
      </c>
      <c r="Z6772" s="18">
        <f t="shared" si="740"/>
        <v>0</v>
      </c>
      <c r="AA6772" s="12">
        <v>2</v>
      </c>
      <c r="AB6772" s="12">
        <v>830.5</v>
      </c>
      <c r="AC6772" s="28">
        <f>+I6772+Y6772-Z6772</f>
        <v>1.25</v>
      </c>
      <c r="AD6772" s="20">
        <f t="shared" si="741"/>
        <v>0</v>
      </c>
      <c r="AE6772">
        <v>0</v>
      </c>
    </row>
    <row r="6773" spans="1:31" x14ac:dyDescent="0.25">
      <c r="A6773" s="9">
        <v>45322</v>
      </c>
      <c r="B6773" s="10" t="s">
        <v>505</v>
      </c>
      <c r="C6773" s="10" t="s">
        <v>282</v>
      </c>
      <c r="D6773" s="10" t="s">
        <v>40</v>
      </c>
      <c r="E6773" s="10" t="s">
        <v>30</v>
      </c>
      <c r="F6773" s="10">
        <v>1100</v>
      </c>
      <c r="G6773" s="10">
        <v>1199</v>
      </c>
      <c r="H6773" s="11">
        <f>SUMIFS(AA:AA,$A:$A,EOMONTH($A6773,-1),$B:$B,$B6773)</f>
        <v>39</v>
      </c>
      <c r="I6773" s="63">
        <f>ROUND(SUMIFS(AC:AC,$A:$A,EOMONTH($A6773,-1),$B:$B,$B6773),2)</f>
        <v>-72.09</v>
      </c>
      <c r="J6773" s="11">
        <f>SUMIFS(AB:AB,$A:$A,EOMONTH($A6773,-1),$B:$B,$B6773)</f>
        <v>9080.89</v>
      </c>
      <c r="K6773" s="13">
        <v>0</v>
      </c>
      <c r="L6773" s="25">
        <v>0</v>
      </c>
      <c r="M6773" s="15">
        <v>0</v>
      </c>
      <c r="N6773" s="14">
        <v>0</v>
      </c>
      <c r="O6773" s="16">
        <v>2</v>
      </c>
      <c r="P6773" s="16">
        <v>539.70000000000005</v>
      </c>
      <c r="Q6773" s="16">
        <v>0</v>
      </c>
      <c r="R6773" s="16">
        <f>Q6773*16.876/100</f>
        <v>0</v>
      </c>
      <c r="S6773" s="17">
        <f t="shared" si="735"/>
        <v>0</v>
      </c>
      <c r="T6773" s="16">
        <v>0</v>
      </c>
      <c r="U6773" s="18">
        <f t="shared" si="736"/>
        <v>46.761000000000003</v>
      </c>
      <c r="V6773" s="18">
        <f t="shared" si="737"/>
        <v>0</v>
      </c>
      <c r="W6773" s="18">
        <f t="shared" si="738"/>
        <v>0</v>
      </c>
      <c r="X6773" s="27"/>
      <c r="Y6773" s="19">
        <f t="shared" si="739"/>
        <v>0</v>
      </c>
      <c r="Z6773" s="18">
        <f t="shared" si="740"/>
        <v>2.3980000000000001</v>
      </c>
      <c r="AA6773" s="12">
        <v>37</v>
      </c>
      <c r="AB6773" s="12">
        <v>8619.15</v>
      </c>
      <c r="AC6773" s="28">
        <f>+I6773+Y6773-Z6773</f>
        <v>-74.488</v>
      </c>
      <c r="AD6773" s="20">
        <f t="shared" si="741"/>
        <v>80</v>
      </c>
      <c r="AE6773">
        <v>80</v>
      </c>
    </row>
    <row r="6774" spans="1:31" x14ac:dyDescent="0.25">
      <c r="A6774" s="9">
        <v>45322</v>
      </c>
      <c r="B6774" s="10" t="s">
        <v>506</v>
      </c>
      <c r="C6774" s="10" t="s">
        <v>282</v>
      </c>
      <c r="D6774" s="10" t="s">
        <v>40</v>
      </c>
      <c r="E6774" s="10" t="s">
        <v>30</v>
      </c>
      <c r="F6774" s="10">
        <v>1100</v>
      </c>
      <c r="G6774" s="10">
        <v>1199</v>
      </c>
      <c r="H6774" s="11">
        <f>SUMIFS(AA:AA,$A:$A,EOMONTH($A6774,-1),$B:$B,$B6774)</f>
        <v>-8</v>
      </c>
      <c r="I6774" s="63">
        <f>ROUND(SUMIFS(AC:AC,$A:$A,EOMONTH($A6774,-1),$B:$B,$B6774),2)</f>
        <v>-216.13</v>
      </c>
      <c r="J6774" s="11">
        <f>SUMIFS(AB:AB,$A:$A,EOMONTH($A6774,-1),$B:$B,$B6774)</f>
        <v>-2499.12</v>
      </c>
      <c r="K6774" s="13">
        <v>0</v>
      </c>
      <c r="L6774" s="25">
        <v>0</v>
      </c>
      <c r="M6774" s="15">
        <v>0</v>
      </c>
      <c r="N6774" s="14">
        <v>0</v>
      </c>
      <c r="O6774" s="16">
        <v>0</v>
      </c>
      <c r="P6774" s="16">
        <v>0</v>
      </c>
      <c r="Q6774" s="16">
        <v>0</v>
      </c>
      <c r="R6774" s="16">
        <f>Q6774*16.876/100</f>
        <v>0</v>
      </c>
      <c r="S6774" s="17">
        <f t="shared" si="735"/>
        <v>0</v>
      </c>
      <c r="T6774" s="16">
        <v>0</v>
      </c>
      <c r="U6774" s="18">
        <f t="shared" si="736"/>
        <v>-9.5920000000000005</v>
      </c>
      <c r="V6774" s="18">
        <f t="shared" si="737"/>
        <v>0</v>
      </c>
      <c r="W6774" s="18">
        <f t="shared" si="738"/>
        <v>0</v>
      </c>
      <c r="X6774" s="27"/>
      <c r="Y6774" s="19">
        <f t="shared" si="739"/>
        <v>0</v>
      </c>
      <c r="Z6774" s="18">
        <f t="shared" si="740"/>
        <v>0</v>
      </c>
      <c r="AA6774" s="12">
        <v>-8</v>
      </c>
      <c r="AB6774" s="12">
        <v>-2499.12</v>
      </c>
      <c r="AC6774" s="28">
        <f>+I6774+Y6774-Z6774</f>
        <v>-216.13</v>
      </c>
      <c r="AD6774" s="20">
        <f t="shared" si="741"/>
        <v>220</v>
      </c>
      <c r="AE6774">
        <v>220</v>
      </c>
    </row>
    <row r="6775" spans="1:31" x14ac:dyDescent="0.25">
      <c r="A6775" s="9">
        <v>45322</v>
      </c>
      <c r="B6775" s="10" t="s">
        <v>507</v>
      </c>
      <c r="C6775" s="10" t="s">
        <v>282</v>
      </c>
      <c r="D6775" s="10" t="s">
        <v>40</v>
      </c>
      <c r="E6775" s="10" t="s">
        <v>30</v>
      </c>
      <c r="F6775" s="10">
        <v>1100</v>
      </c>
      <c r="G6775" s="10">
        <v>1199</v>
      </c>
      <c r="H6775" s="11">
        <f>SUMIFS(AA:AA,$A:$A,EOMONTH($A6775,-1),$B:$B,$B6775)</f>
        <v>108</v>
      </c>
      <c r="I6775" s="63">
        <f>ROUND(SUMIFS(AC:AC,$A:$A,EOMONTH($A6775,-1),$B:$B,$B6775),2)</f>
        <v>-36.67</v>
      </c>
      <c r="J6775" s="11">
        <f>SUMIFS(AB:AB,$A:$A,EOMONTH($A6775,-1),$B:$B,$B6775)</f>
        <v>33635.519999999997</v>
      </c>
      <c r="K6775" s="13">
        <v>0</v>
      </c>
      <c r="L6775" s="25">
        <v>0</v>
      </c>
      <c r="M6775" s="15">
        <v>0</v>
      </c>
      <c r="N6775" s="14">
        <v>0</v>
      </c>
      <c r="O6775" s="16">
        <v>9</v>
      </c>
      <c r="P6775" s="16">
        <v>2428.65</v>
      </c>
      <c r="Q6775" s="16">
        <v>0</v>
      </c>
      <c r="R6775" s="16">
        <f>Q6775*16.876/100</f>
        <v>0</v>
      </c>
      <c r="S6775" s="17">
        <f t="shared" si="735"/>
        <v>0</v>
      </c>
      <c r="T6775" s="16">
        <v>0</v>
      </c>
      <c r="U6775" s="18">
        <f t="shared" si="736"/>
        <v>129.49199999999999</v>
      </c>
      <c r="V6775" s="18">
        <f t="shared" si="737"/>
        <v>0</v>
      </c>
      <c r="W6775" s="18">
        <f t="shared" si="738"/>
        <v>0</v>
      </c>
      <c r="X6775" s="27"/>
      <c r="Y6775" s="19">
        <f t="shared" si="739"/>
        <v>0</v>
      </c>
      <c r="Z6775" s="18">
        <f t="shared" si="740"/>
        <v>10.791</v>
      </c>
      <c r="AA6775" s="12">
        <v>99</v>
      </c>
      <c r="AB6775" s="12">
        <v>30832.560000000001</v>
      </c>
      <c r="AC6775" s="28">
        <f>+I6775+Y6775-Z6775</f>
        <v>-47.460999999999999</v>
      </c>
      <c r="AD6775" s="20">
        <f t="shared" si="741"/>
        <v>50</v>
      </c>
      <c r="AE6775">
        <v>50</v>
      </c>
    </row>
    <row r="6776" spans="1:31" x14ac:dyDescent="0.25">
      <c r="A6776" s="9">
        <v>45322</v>
      </c>
      <c r="B6776" s="10" t="s">
        <v>508</v>
      </c>
      <c r="C6776" s="10" t="s">
        <v>282</v>
      </c>
      <c r="D6776" s="10" t="s">
        <v>40</v>
      </c>
      <c r="E6776" s="10" t="s">
        <v>30</v>
      </c>
      <c r="F6776" s="10">
        <v>1100</v>
      </c>
      <c r="G6776" s="10">
        <v>1199</v>
      </c>
      <c r="H6776" s="11">
        <f>SUMIFS(AA:AA,$A:$A,EOMONTH($A6776,-1),$B:$B,$B6776)</f>
        <v>119</v>
      </c>
      <c r="I6776" s="63">
        <f>ROUND(SUMIFS(AC:AC,$A:$A,EOMONTH($A6776,-1),$B:$B,$B6776),2)</f>
        <v>-10.79</v>
      </c>
      <c r="J6776" s="11">
        <f>SUMIFS(AB:AB,$A:$A,EOMONTH($A6776,-1),$B:$B,$B6776)</f>
        <v>37061.360000000001</v>
      </c>
      <c r="K6776" s="13">
        <v>0</v>
      </c>
      <c r="L6776" s="25">
        <v>0</v>
      </c>
      <c r="M6776" s="15">
        <v>0</v>
      </c>
      <c r="N6776" s="14">
        <v>0</v>
      </c>
      <c r="O6776" s="16">
        <v>10</v>
      </c>
      <c r="P6776" s="16">
        <v>3031.3</v>
      </c>
      <c r="Q6776" s="16">
        <v>0</v>
      </c>
      <c r="R6776" s="16">
        <f>Q6776*16.876/100</f>
        <v>0</v>
      </c>
      <c r="S6776" s="17">
        <f t="shared" si="735"/>
        <v>0</v>
      </c>
      <c r="T6776" s="16">
        <v>0</v>
      </c>
      <c r="U6776" s="18">
        <f t="shared" si="736"/>
        <v>142.68100000000001</v>
      </c>
      <c r="V6776" s="18">
        <f t="shared" si="737"/>
        <v>0</v>
      </c>
      <c r="W6776" s="18">
        <f t="shared" si="738"/>
        <v>0</v>
      </c>
      <c r="X6776" s="27"/>
      <c r="Y6776" s="19">
        <f t="shared" si="739"/>
        <v>0</v>
      </c>
      <c r="Z6776" s="18">
        <f t="shared" si="740"/>
        <v>11.99</v>
      </c>
      <c r="AA6776" s="12">
        <v>109</v>
      </c>
      <c r="AB6776" s="12">
        <v>33946.959999999999</v>
      </c>
      <c r="AC6776" s="28">
        <f>+I6776+Y6776-Z6776</f>
        <v>-22.78</v>
      </c>
      <c r="AD6776" s="20">
        <f t="shared" si="741"/>
        <v>30</v>
      </c>
      <c r="AE6776">
        <v>30</v>
      </c>
    </row>
    <row r="6777" spans="1:31" x14ac:dyDescent="0.25">
      <c r="A6777" s="9">
        <v>45322</v>
      </c>
      <c r="B6777" s="10" t="s">
        <v>509</v>
      </c>
      <c r="C6777" s="10" t="s">
        <v>282</v>
      </c>
      <c r="D6777" s="10" t="s">
        <v>40</v>
      </c>
      <c r="E6777" s="10" t="s">
        <v>30</v>
      </c>
      <c r="F6777" s="10">
        <v>1100</v>
      </c>
      <c r="G6777" s="10">
        <v>1199</v>
      </c>
      <c r="H6777" s="11">
        <f>SUMIFS(AA:AA,$A:$A,EOMONTH($A6777,-1),$B:$B,$B6777)</f>
        <v>-13</v>
      </c>
      <c r="I6777" s="63">
        <f>ROUND(SUMIFS(AC:AC,$A:$A,EOMONTH($A6777,-1),$B:$B,$B6777),2)</f>
        <v>-82.52</v>
      </c>
      <c r="J6777" s="11">
        <f>SUMIFS(AB:AB,$A:$A,EOMONTH($A6777,-1),$B:$B,$B6777)</f>
        <v>-3680.95</v>
      </c>
      <c r="K6777" s="13">
        <v>0</v>
      </c>
      <c r="L6777" s="25">
        <v>0</v>
      </c>
      <c r="M6777" s="15">
        <v>0</v>
      </c>
      <c r="N6777" s="14">
        <v>0</v>
      </c>
      <c r="O6777" s="16">
        <v>0</v>
      </c>
      <c r="P6777" s="16">
        <v>-140.1</v>
      </c>
      <c r="Q6777" s="16">
        <v>0</v>
      </c>
      <c r="R6777" s="16">
        <f>Q6777*16.876/100</f>
        <v>0</v>
      </c>
      <c r="S6777" s="17">
        <f t="shared" si="735"/>
        <v>0</v>
      </c>
      <c r="T6777" s="16">
        <v>0</v>
      </c>
      <c r="U6777" s="18">
        <f t="shared" si="736"/>
        <v>-15.587</v>
      </c>
      <c r="V6777" s="18">
        <f t="shared" si="737"/>
        <v>0</v>
      </c>
      <c r="W6777" s="18">
        <f t="shared" si="738"/>
        <v>0</v>
      </c>
      <c r="X6777" s="27"/>
      <c r="Y6777" s="19">
        <f t="shared" si="739"/>
        <v>0</v>
      </c>
      <c r="Z6777" s="18">
        <f t="shared" si="740"/>
        <v>0</v>
      </c>
      <c r="AA6777" s="12">
        <v>-13</v>
      </c>
      <c r="AB6777" s="12">
        <v>-3680.95</v>
      </c>
      <c r="AC6777" s="28">
        <f>+I6777+Y6777-Z6777</f>
        <v>-82.52</v>
      </c>
      <c r="AD6777" s="20">
        <f t="shared" si="741"/>
        <v>90</v>
      </c>
      <c r="AE6777">
        <v>90</v>
      </c>
    </row>
    <row r="6778" spans="1:31" x14ac:dyDescent="0.25">
      <c r="A6778" s="9">
        <v>45322</v>
      </c>
      <c r="B6778" s="10" t="s">
        <v>510</v>
      </c>
      <c r="C6778" s="10" t="s">
        <v>282</v>
      </c>
      <c r="D6778" s="10" t="s">
        <v>40</v>
      </c>
      <c r="E6778" s="10" t="s">
        <v>30</v>
      </c>
      <c r="F6778" s="10">
        <v>1100</v>
      </c>
      <c r="G6778" s="10">
        <v>1199</v>
      </c>
      <c r="H6778" s="11">
        <f>SUMIFS(AA:AA,$A:$A,EOMONTH($A6778,-1),$B:$B,$B6778)</f>
        <v>66</v>
      </c>
      <c r="I6778" s="63">
        <f>ROUND(SUMIFS(AC:AC,$A:$A,EOMONTH($A6778,-1),$B:$B,$B6778),2)</f>
        <v>-3.95</v>
      </c>
      <c r="J6778" s="11">
        <f>SUMIFS(AB:AB,$A:$A,EOMONTH($A6778,-1),$B:$B,$B6778)</f>
        <v>20555.04</v>
      </c>
      <c r="K6778" s="13">
        <v>0</v>
      </c>
      <c r="L6778" s="25">
        <v>0</v>
      </c>
      <c r="M6778" s="15">
        <v>0</v>
      </c>
      <c r="N6778" s="14">
        <v>0</v>
      </c>
      <c r="O6778" s="16">
        <v>9</v>
      </c>
      <c r="P6778" s="16">
        <v>2428.65</v>
      </c>
      <c r="Q6778" s="16">
        <v>0</v>
      </c>
      <c r="R6778" s="16">
        <f>Q6778*16.876/100</f>
        <v>0</v>
      </c>
      <c r="S6778" s="17">
        <f t="shared" si="735"/>
        <v>0</v>
      </c>
      <c r="T6778" s="16">
        <v>0</v>
      </c>
      <c r="U6778" s="18">
        <f t="shared" si="736"/>
        <v>79.134</v>
      </c>
      <c r="V6778" s="18">
        <f t="shared" si="737"/>
        <v>0</v>
      </c>
      <c r="W6778" s="18">
        <f t="shared" si="738"/>
        <v>0</v>
      </c>
      <c r="X6778" s="27"/>
      <c r="Y6778" s="19">
        <f t="shared" si="739"/>
        <v>0</v>
      </c>
      <c r="Z6778" s="18">
        <f t="shared" si="740"/>
        <v>10.791</v>
      </c>
      <c r="AA6778" s="12">
        <v>57</v>
      </c>
      <c r="AB6778" s="12">
        <v>17752.080000000002</v>
      </c>
      <c r="AC6778" s="28">
        <f>+I6778+Y6778-Z6778</f>
        <v>-14.741</v>
      </c>
      <c r="AD6778" s="20">
        <f t="shared" si="741"/>
        <v>20</v>
      </c>
      <c r="AE6778">
        <v>20</v>
      </c>
    </row>
    <row r="6779" spans="1:31" x14ac:dyDescent="0.25">
      <c r="A6779" s="9">
        <v>45322</v>
      </c>
      <c r="B6779" s="10" t="s">
        <v>511</v>
      </c>
      <c r="C6779" s="10" t="s">
        <v>282</v>
      </c>
      <c r="D6779" s="10" t="s">
        <v>40</v>
      </c>
      <c r="E6779" s="10" t="s">
        <v>30</v>
      </c>
      <c r="F6779" s="10">
        <v>384</v>
      </c>
      <c r="G6779" s="10">
        <v>419</v>
      </c>
      <c r="H6779" s="11">
        <f>SUMIFS(AA:AA,$A:$A,EOMONTH($A6779,-1),$B:$B,$B6779)</f>
        <v>18</v>
      </c>
      <c r="I6779" s="63">
        <f>ROUND(SUMIFS(AC:AC,$A:$A,EOMONTH($A6779,-1),$B:$B,$B6779),2)</f>
        <v>-45.92</v>
      </c>
      <c r="J6779" s="11">
        <f>SUMIFS(AB:AB,$A:$A,EOMONTH($A6779,-1),$B:$B,$B6779)</f>
        <v>1881</v>
      </c>
      <c r="K6779" s="13">
        <v>0</v>
      </c>
      <c r="L6779" s="25">
        <v>0</v>
      </c>
      <c r="M6779" s="15">
        <v>0</v>
      </c>
      <c r="N6779" s="14">
        <v>0</v>
      </c>
      <c r="O6779" s="16">
        <v>0</v>
      </c>
      <c r="P6779" s="16">
        <v>0</v>
      </c>
      <c r="Q6779" s="16">
        <v>0</v>
      </c>
      <c r="R6779" s="16">
        <f>Q6779*16.876/100</f>
        <v>0</v>
      </c>
      <c r="S6779" s="17">
        <f t="shared" si="735"/>
        <v>0</v>
      </c>
      <c r="T6779" s="16">
        <v>0</v>
      </c>
      <c r="U6779" s="18">
        <f t="shared" si="736"/>
        <v>7.5419999999999998</v>
      </c>
      <c r="V6779" s="18">
        <f t="shared" si="737"/>
        <v>0</v>
      </c>
      <c r="W6779" s="18">
        <f t="shared" si="738"/>
        <v>0</v>
      </c>
      <c r="X6779" s="27"/>
      <c r="Y6779" s="19">
        <f t="shared" si="739"/>
        <v>0</v>
      </c>
      <c r="Z6779" s="18">
        <f t="shared" si="740"/>
        <v>0</v>
      </c>
      <c r="AA6779" s="12">
        <v>18</v>
      </c>
      <c r="AB6779" s="12">
        <v>1881</v>
      </c>
      <c r="AC6779" s="28">
        <f>+I6779+Y6779-Z6779</f>
        <v>-45.92</v>
      </c>
      <c r="AD6779" s="20">
        <f t="shared" si="741"/>
        <v>50</v>
      </c>
      <c r="AE6779">
        <v>50</v>
      </c>
    </row>
    <row r="6780" spans="1:31" x14ac:dyDescent="0.25">
      <c r="A6780" s="9">
        <v>45322</v>
      </c>
      <c r="B6780" s="10" t="s">
        <v>512</v>
      </c>
      <c r="C6780" s="10" t="s">
        <v>282</v>
      </c>
      <c r="D6780" s="10" t="s">
        <v>29</v>
      </c>
      <c r="E6780" s="10" t="s">
        <v>30</v>
      </c>
      <c r="F6780" s="10"/>
      <c r="G6780" s="10">
        <v>0</v>
      </c>
      <c r="H6780" s="11">
        <f>SUMIFS(AA:AA,$A:$A,EOMONTH($A6780,-1),$B:$B,$B6780)</f>
        <v>135</v>
      </c>
      <c r="I6780" s="63">
        <f>ROUND(SUMIFS(AC:AC,$A:$A,EOMONTH($A6780,-1),$B:$B,$B6780),2)</f>
        <v>6.1</v>
      </c>
      <c r="J6780" s="11">
        <f>SUMIFS(AB:AB,$A:$A,EOMONTH($A6780,-1),$B:$B,$B6780)</f>
        <v>0</v>
      </c>
      <c r="K6780" s="13">
        <v>0</v>
      </c>
      <c r="L6780" s="25">
        <v>0</v>
      </c>
      <c r="M6780" s="15">
        <v>0</v>
      </c>
      <c r="N6780" s="14">
        <v>0</v>
      </c>
      <c r="O6780" s="16">
        <v>0</v>
      </c>
      <c r="P6780" s="16">
        <v>0</v>
      </c>
      <c r="Q6780" s="16">
        <v>0</v>
      </c>
      <c r="R6780" s="16">
        <f>Q6780*16.876/100</f>
        <v>0</v>
      </c>
      <c r="S6780" s="17">
        <f t="shared" si="735"/>
        <v>0</v>
      </c>
      <c r="T6780" s="16">
        <v>0</v>
      </c>
      <c r="U6780" s="18">
        <f t="shared" si="736"/>
        <v>0</v>
      </c>
      <c r="V6780" s="18">
        <f t="shared" si="737"/>
        <v>0</v>
      </c>
      <c r="W6780" s="18">
        <f t="shared" si="738"/>
        <v>0</v>
      </c>
      <c r="X6780" s="27"/>
      <c r="Y6780" s="19">
        <f t="shared" si="739"/>
        <v>0</v>
      </c>
      <c r="Z6780" s="18">
        <f t="shared" si="740"/>
        <v>0</v>
      </c>
      <c r="AA6780" s="12">
        <v>135</v>
      </c>
      <c r="AB6780" s="12">
        <v>0</v>
      </c>
      <c r="AC6780" s="28">
        <f>+I6780+Y6780-Z6780</f>
        <v>6.1</v>
      </c>
      <c r="AD6780" s="20">
        <f t="shared" si="741"/>
        <v>0</v>
      </c>
      <c r="AE6780">
        <v>0</v>
      </c>
    </row>
    <row r="6781" spans="1:31" x14ac:dyDescent="0.25">
      <c r="A6781" s="9">
        <v>45322</v>
      </c>
      <c r="B6781" s="10" t="s">
        <v>513</v>
      </c>
      <c r="C6781" s="10" t="s">
        <v>282</v>
      </c>
      <c r="D6781" s="10" t="s">
        <v>40</v>
      </c>
      <c r="E6781" s="10" t="s">
        <v>30</v>
      </c>
      <c r="F6781" s="10">
        <v>384</v>
      </c>
      <c r="G6781" s="10">
        <v>419</v>
      </c>
      <c r="H6781" s="11">
        <f>SUMIFS(AA:AA,$A:$A,EOMONTH($A6781,-1),$B:$B,$B6781)</f>
        <v>265</v>
      </c>
      <c r="I6781" s="63">
        <f>ROUND(SUMIFS(AC:AC,$A:$A,EOMONTH($A6781,-1),$B:$B,$B6781),2)</f>
        <v>6.36</v>
      </c>
      <c r="J6781" s="11">
        <f>SUMIFS(AB:AB,$A:$A,EOMONTH($A6781,-1),$B:$B,$B6781)</f>
        <v>27823.1</v>
      </c>
      <c r="K6781" s="13">
        <v>0</v>
      </c>
      <c r="L6781" s="25">
        <v>0</v>
      </c>
      <c r="M6781" s="15">
        <v>0</v>
      </c>
      <c r="N6781" s="14">
        <v>0</v>
      </c>
      <c r="O6781" s="16">
        <v>9</v>
      </c>
      <c r="P6781" s="16">
        <v>775.89</v>
      </c>
      <c r="Q6781" s="16">
        <v>0</v>
      </c>
      <c r="R6781" s="16">
        <f>Q6781*16.876/100</f>
        <v>0</v>
      </c>
      <c r="S6781" s="17">
        <f t="shared" si="735"/>
        <v>0</v>
      </c>
      <c r="T6781" s="16">
        <v>0</v>
      </c>
      <c r="U6781" s="18">
        <f t="shared" si="736"/>
        <v>111.035</v>
      </c>
      <c r="V6781" s="18">
        <f t="shared" si="737"/>
        <v>0</v>
      </c>
      <c r="W6781" s="18">
        <f t="shared" si="738"/>
        <v>0</v>
      </c>
      <c r="X6781" s="27"/>
      <c r="Y6781" s="19">
        <f t="shared" si="739"/>
        <v>0</v>
      </c>
      <c r="Z6781" s="18">
        <f t="shared" si="740"/>
        <v>3.7709999999999999</v>
      </c>
      <c r="AA6781" s="12">
        <v>256</v>
      </c>
      <c r="AB6781" s="12">
        <v>27047.21</v>
      </c>
      <c r="AC6781" s="28">
        <f>+I6781+Y6781-Z6781</f>
        <v>2.5890000000000004</v>
      </c>
      <c r="AD6781" s="20">
        <f t="shared" si="741"/>
        <v>0</v>
      </c>
      <c r="AE6781">
        <v>0</v>
      </c>
    </row>
    <row r="6782" spans="1:31" x14ac:dyDescent="0.25">
      <c r="A6782" s="9">
        <v>45322</v>
      </c>
      <c r="B6782" s="10" t="s">
        <v>514</v>
      </c>
      <c r="C6782" s="10" t="s">
        <v>282</v>
      </c>
      <c r="D6782" s="10" t="s">
        <v>40</v>
      </c>
      <c r="E6782" s="10" t="s">
        <v>30</v>
      </c>
      <c r="F6782" s="10">
        <v>384</v>
      </c>
      <c r="G6782" s="10">
        <v>419</v>
      </c>
      <c r="H6782" s="11">
        <f>SUMIFS(AA:AA,$A:$A,EOMONTH($A6782,-1),$B:$B,$B6782)</f>
        <v>391</v>
      </c>
      <c r="I6782" s="63">
        <f>ROUND(SUMIFS(AC:AC,$A:$A,EOMONTH($A6782,-1),$B:$B,$B6782),2)</f>
        <v>-0.64</v>
      </c>
      <c r="J6782" s="11">
        <f>SUMIFS(AB:AB,$A:$A,EOMONTH($A6782,-1),$B:$B,$B6782)</f>
        <v>41191.29</v>
      </c>
      <c r="K6782" s="13">
        <v>0</v>
      </c>
      <c r="L6782" s="25">
        <v>0</v>
      </c>
      <c r="M6782" s="15">
        <v>0</v>
      </c>
      <c r="N6782" s="14">
        <v>0</v>
      </c>
      <c r="O6782" s="16">
        <v>2</v>
      </c>
      <c r="P6782" s="16">
        <v>172.42</v>
      </c>
      <c r="Q6782" s="16">
        <v>0</v>
      </c>
      <c r="R6782" s="16">
        <f>Q6782*16.876/100</f>
        <v>0</v>
      </c>
      <c r="S6782" s="17">
        <f t="shared" si="735"/>
        <v>0</v>
      </c>
      <c r="T6782" s="16">
        <v>0</v>
      </c>
      <c r="U6782" s="18">
        <f t="shared" si="736"/>
        <v>163.82900000000001</v>
      </c>
      <c r="V6782" s="18">
        <f t="shared" si="737"/>
        <v>0</v>
      </c>
      <c r="W6782" s="18">
        <f t="shared" si="738"/>
        <v>0</v>
      </c>
      <c r="X6782" s="27"/>
      <c r="Y6782" s="19">
        <f t="shared" si="739"/>
        <v>0</v>
      </c>
      <c r="Z6782" s="18">
        <f t="shared" si="740"/>
        <v>0.83799999999999997</v>
      </c>
      <c r="AA6782" s="12">
        <v>389</v>
      </c>
      <c r="AB6782" s="12">
        <v>41018.870000000003</v>
      </c>
      <c r="AC6782" s="28">
        <f>+I6782+Y6782-Z6782</f>
        <v>-1.478</v>
      </c>
      <c r="AD6782" s="20">
        <f t="shared" si="741"/>
        <v>10</v>
      </c>
      <c r="AE6782">
        <v>10</v>
      </c>
    </row>
    <row r="6783" spans="1:31" x14ac:dyDescent="0.25">
      <c r="A6783" s="9">
        <v>45322</v>
      </c>
      <c r="B6783" s="10" t="s">
        <v>515</v>
      </c>
      <c r="C6783" s="10" t="s">
        <v>28</v>
      </c>
      <c r="D6783" s="10" t="s">
        <v>40</v>
      </c>
      <c r="E6783" s="10" t="s">
        <v>30</v>
      </c>
      <c r="F6783" s="10">
        <v>384</v>
      </c>
      <c r="G6783" s="10">
        <v>419</v>
      </c>
      <c r="H6783" s="11">
        <f>SUMIFS(AA:AA,$A:$A,EOMONTH($A6783,-1),$B:$B,$B6783)</f>
        <v>181</v>
      </c>
      <c r="I6783" s="63">
        <f>ROUND(SUMIFS(AC:AC,$A:$A,EOMONTH($A6783,-1),$B:$B,$B6783),2)</f>
        <v>2.93</v>
      </c>
      <c r="J6783" s="11">
        <f>SUMIFS(AB:AB,$A:$A,EOMONTH($A6783,-1),$B:$B,$B6783)</f>
        <v>18987.66</v>
      </c>
      <c r="K6783" s="13">
        <v>0</v>
      </c>
      <c r="L6783" s="25">
        <v>0</v>
      </c>
      <c r="M6783" s="15">
        <v>0</v>
      </c>
      <c r="N6783" s="14">
        <v>0</v>
      </c>
      <c r="O6783" s="16">
        <v>10</v>
      </c>
      <c r="P6783" s="16">
        <v>762.8</v>
      </c>
      <c r="Q6783" s="16">
        <v>0</v>
      </c>
      <c r="R6783" s="16">
        <f>Q6783*16.876/100</f>
        <v>0</v>
      </c>
      <c r="S6783" s="17">
        <f t="shared" si="735"/>
        <v>0</v>
      </c>
      <c r="T6783" s="16">
        <v>0</v>
      </c>
      <c r="U6783" s="18">
        <f t="shared" si="736"/>
        <v>75.838999999999999</v>
      </c>
      <c r="V6783" s="18">
        <f t="shared" si="737"/>
        <v>0</v>
      </c>
      <c r="W6783" s="18">
        <f t="shared" si="738"/>
        <v>0</v>
      </c>
      <c r="X6783" s="27"/>
      <c r="Y6783" s="19">
        <f t="shared" si="739"/>
        <v>0</v>
      </c>
      <c r="Z6783" s="18">
        <f t="shared" si="740"/>
        <v>4.1900000000000004</v>
      </c>
      <c r="AA6783" s="12">
        <v>171</v>
      </c>
      <c r="AB6783" s="12">
        <v>18224.86</v>
      </c>
      <c r="AC6783" s="28">
        <f>+I6783+Y6783-Z6783</f>
        <v>-1.2600000000000002</v>
      </c>
      <c r="AD6783" s="20">
        <f t="shared" si="741"/>
        <v>10</v>
      </c>
      <c r="AE6783">
        <v>10</v>
      </c>
    </row>
    <row r="6784" spans="1:31" x14ac:dyDescent="0.25">
      <c r="A6784" s="9">
        <v>45322</v>
      </c>
      <c r="B6784" s="10" t="s">
        <v>516</v>
      </c>
      <c r="C6784" s="10" t="s">
        <v>282</v>
      </c>
      <c r="D6784" s="10" t="s">
        <v>40</v>
      </c>
      <c r="E6784" s="10" t="s">
        <v>30</v>
      </c>
      <c r="F6784" s="10">
        <v>384</v>
      </c>
      <c r="G6784" s="10">
        <v>419</v>
      </c>
      <c r="H6784" s="11">
        <f>SUMIFS(AA:AA,$A:$A,EOMONTH($A6784,-1),$B:$B,$B6784)</f>
        <v>152</v>
      </c>
      <c r="I6784" s="63">
        <f>ROUND(SUMIFS(AC:AC,$A:$A,EOMONTH($A6784,-1),$B:$B,$B6784),2)</f>
        <v>-6.6</v>
      </c>
      <c r="J6784" s="11">
        <f>SUMIFS(AB:AB,$A:$A,EOMONTH($A6784,-1),$B:$B,$B6784)</f>
        <v>15957.16</v>
      </c>
      <c r="K6784" s="13">
        <v>0</v>
      </c>
      <c r="L6784" s="25">
        <v>0</v>
      </c>
      <c r="M6784" s="15">
        <v>0</v>
      </c>
      <c r="N6784" s="14">
        <v>0</v>
      </c>
      <c r="O6784" s="16">
        <v>0</v>
      </c>
      <c r="P6784" s="16">
        <v>-22.4</v>
      </c>
      <c r="Q6784" s="16">
        <v>0</v>
      </c>
      <c r="R6784" s="16">
        <f>Q6784*16.876/100</f>
        <v>0</v>
      </c>
      <c r="S6784" s="17">
        <f t="shared" si="735"/>
        <v>0</v>
      </c>
      <c r="T6784" s="16">
        <v>0</v>
      </c>
      <c r="U6784" s="18">
        <f t="shared" si="736"/>
        <v>63.688000000000002</v>
      </c>
      <c r="V6784" s="18">
        <f t="shared" si="737"/>
        <v>0</v>
      </c>
      <c r="W6784" s="18">
        <f t="shared" si="738"/>
        <v>0</v>
      </c>
      <c r="X6784" s="27"/>
      <c r="Y6784" s="19">
        <f t="shared" si="739"/>
        <v>0</v>
      </c>
      <c r="Z6784" s="18">
        <f t="shared" si="740"/>
        <v>0</v>
      </c>
      <c r="AA6784" s="12">
        <v>152</v>
      </c>
      <c r="AB6784" s="12">
        <v>15957.16</v>
      </c>
      <c r="AC6784" s="28">
        <f>+I6784+Y6784-Z6784</f>
        <v>-6.6</v>
      </c>
      <c r="AD6784" s="20">
        <f t="shared" si="741"/>
        <v>10</v>
      </c>
      <c r="AE6784">
        <v>10</v>
      </c>
    </row>
    <row r="6785" spans="1:31" x14ac:dyDescent="0.25">
      <c r="A6785" s="9">
        <v>45322</v>
      </c>
      <c r="B6785" s="10" t="s">
        <v>517</v>
      </c>
      <c r="C6785" s="10" t="s">
        <v>282</v>
      </c>
      <c r="D6785" s="10" t="s">
        <v>40</v>
      </c>
      <c r="E6785" s="10" t="s">
        <v>30</v>
      </c>
      <c r="F6785" s="10">
        <v>384</v>
      </c>
      <c r="G6785" s="10">
        <v>419</v>
      </c>
      <c r="H6785" s="11">
        <f>SUMIFS(AA:AA,$A:$A,EOMONTH($A6785,-1),$B:$B,$B6785)</f>
        <v>210</v>
      </c>
      <c r="I6785" s="63">
        <f>ROUND(SUMIFS(AC:AC,$A:$A,EOMONTH($A6785,-1),$B:$B,$B6785),2)</f>
        <v>7.62</v>
      </c>
      <c r="J6785" s="11">
        <f>SUMIFS(AB:AB,$A:$A,EOMONTH($A6785,-1),$B:$B,$B6785)</f>
        <v>22036.45</v>
      </c>
      <c r="K6785" s="13">
        <v>0</v>
      </c>
      <c r="L6785" s="25">
        <v>0</v>
      </c>
      <c r="M6785" s="15">
        <v>0</v>
      </c>
      <c r="N6785" s="14">
        <v>0</v>
      </c>
      <c r="O6785" s="16">
        <v>9</v>
      </c>
      <c r="P6785" s="16">
        <v>775.89</v>
      </c>
      <c r="Q6785" s="16">
        <v>0</v>
      </c>
      <c r="R6785" s="16">
        <f>Q6785*16.876/100</f>
        <v>0</v>
      </c>
      <c r="S6785" s="17">
        <f t="shared" si="735"/>
        <v>0</v>
      </c>
      <c r="T6785" s="16">
        <v>0</v>
      </c>
      <c r="U6785" s="18">
        <f t="shared" si="736"/>
        <v>87.99</v>
      </c>
      <c r="V6785" s="18">
        <f t="shared" si="737"/>
        <v>0</v>
      </c>
      <c r="W6785" s="18">
        <f t="shared" si="738"/>
        <v>0</v>
      </c>
      <c r="X6785" s="27"/>
      <c r="Y6785" s="19">
        <f t="shared" si="739"/>
        <v>0</v>
      </c>
      <c r="Z6785" s="18">
        <f t="shared" si="740"/>
        <v>3.7709999999999999</v>
      </c>
      <c r="AA6785" s="12">
        <v>201</v>
      </c>
      <c r="AB6785" s="12">
        <v>21260.560000000001</v>
      </c>
      <c r="AC6785" s="28">
        <f>+I6785+Y6785-Z6785</f>
        <v>3.8490000000000002</v>
      </c>
      <c r="AD6785" s="20">
        <f t="shared" si="741"/>
        <v>0</v>
      </c>
      <c r="AE6785">
        <v>0</v>
      </c>
    </row>
    <row r="6786" spans="1:31" x14ac:dyDescent="0.25">
      <c r="A6786" s="9">
        <v>45322</v>
      </c>
      <c r="B6786" s="10" t="s">
        <v>518</v>
      </c>
      <c r="C6786" s="10" t="s">
        <v>282</v>
      </c>
      <c r="D6786" s="10" t="s">
        <v>40</v>
      </c>
      <c r="E6786" s="10" t="s">
        <v>30</v>
      </c>
      <c r="F6786" s="10">
        <v>620</v>
      </c>
      <c r="G6786" s="10">
        <v>676</v>
      </c>
      <c r="H6786" s="11">
        <f>SUMIFS(AA:AA,$A:$A,EOMONTH($A6786,-1),$B:$B,$B6786)</f>
        <v>10</v>
      </c>
      <c r="I6786" s="63">
        <f>ROUND(SUMIFS(AC:AC,$A:$A,EOMONTH($A6786,-1),$B:$B,$B6786),2)</f>
        <v>-5.86</v>
      </c>
      <c r="J6786" s="11">
        <f>SUMIFS(AB:AB,$A:$A,EOMONTH($A6786,-1),$B:$B,$B6786)</f>
        <v>1980</v>
      </c>
      <c r="K6786" s="13">
        <v>0</v>
      </c>
      <c r="L6786" s="25">
        <v>0</v>
      </c>
      <c r="M6786" s="15">
        <v>0</v>
      </c>
      <c r="N6786" s="14">
        <v>0</v>
      </c>
      <c r="O6786" s="16">
        <v>0</v>
      </c>
      <c r="P6786" s="16">
        <v>0</v>
      </c>
      <c r="Q6786" s="16">
        <v>0</v>
      </c>
      <c r="R6786" s="16">
        <f>Q6786*16.876/100</f>
        <v>0</v>
      </c>
      <c r="S6786" s="17">
        <f t="shared" si="735"/>
        <v>0</v>
      </c>
      <c r="T6786" s="16">
        <v>0</v>
      </c>
      <c r="U6786" s="18">
        <f t="shared" si="736"/>
        <v>6.76</v>
      </c>
      <c r="V6786" s="18">
        <f t="shared" si="737"/>
        <v>0</v>
      </c>
      <c r="W6786" s="18">
        <f t="shared" si="738"/>
        <v>0</v>
      </c>
      <c r="X6786" s="27"/>
      <c r="Y6786" s="19">
        <f t="shared" si="739"/>
        <v>0</v>
      </c>
      <c r="Z6786" s="18">
        <f t="shared" si="740"/>
        <v>0</v>
      </c>
      <c r="AA6786" s="12">
        <v>10</v>
      </c>
      <c r="AB6786" s="12">
        <v>1980</v>
      </c>
      <c r="AC6786" s="28">
        <f>+I6786+Y6786-Z6786</f>
        <v>-5.86</v>
      </c>
      <c r="AD6786" s="20">
        <f t="shared" si="741"/>
        <v>10</v>
      </c>
      <c r="AE6786">
        <v>10</v>
      </c>
    </row>
    <row r="6787" spans="1:31" x14ac:dyDescent="0.25">
      <c r="A6787" s="9">
        <v>45322</v>
      </c>
      <c r="B6787" s="10" t="s">
        <v>519</v>
      </c>
      <c r="C6787" s="10" t="s">
        <v>282</v>
      </c>
      <c r="D6787" s="10" t="s">
        <v>40</v>
      </c>
      <c r="E6787" s="10" t="s">
        <v>30</v>
      </c>
      <c r="F6787" s="10">
        <v>620</v>
      </c>
      <c r="G6787" s="10">
        <v>676</v>
      </c>
      <c r="H6787" s="11">
        <f>SUMIFS(AA:AA,$A:$A,EOMONTH($A6787,-1),$B:$B,$B6787)</f>
        <v>-20</v>
      </c>
      <c r="I6787" s="63">
        <f>ROUND(SUMIFS(AC:AC,$A:$A,EOMONTH($A6787,-1),$B:$B,$B6787),2)</f>
        <v>-13.52</v>
      </c>
      <c r="J6787" s="11">
        <f>SUMIFS(AB:AB,$A:$A,EOMONTH($A6787,-1),$B:$B,$B6787)</f>
        <v>-2768.4</v>
      </c>
      <c r="K6787" s="13">
        <v>0</v>
      </c>
      <c r="L6787" s="25">
        <v>0</v>
      </c>
      <c r="M6787" s="15">
        <v>0</v>
      </c>
      <c r="N6787" s="14">
        <v>0</v>
      </c>
      <c r="O6787" s="16">
        <v>0</v>
      </c>
      <c r="P6787" s="16">
        <v>0</v>
      </c>
      <c r="Q6787" s="16">
        <v>0</v>
      </c>
      <c r="R6787" s="16">
        <f>Q6787*16.876/100</f>
        <v>0</v>
      </c>
      <c r="S6787" s="17">
        <f t="shared" si="735"/>
        <v>0</v>
      </c>
      <c r="T6787" s="16">
        <v>0</v>
      </c>
      <c r="U6787" s="18">
        <f t="shared" si="736"/>
        <v>-13.52</v>
      </c>
      <c r="V6787" s="18">
        <f t="shared" si="737"/>
        <v>0</v>
      </c>
      <c r="W6787" s="18">
        <f t="shared" si="738"/>
        <v>0</v>
      </c>
      <c r="X6787" s="27"/>
      <c r="Y6787" s="19">
        <f t="shared" si="739"/>
        <v>0</v>
      </c>
      <c r="Z6787" s="18">
        <f t="shared" si="740"/>
        <v>0</v>
      </c>
      <c r="AA6787" s="12">
        <v>-20</v>
      </c>
      <c r="AB6787" s="12">
        <v>-2768.4</v>
      </c>
      <c r="AC6787" s="28">
        <f>+I6787+Y6787-Z6787</f>
        <v>-13.52</v>
      </c>
      <c r="AD6787" s="20">
        <f t="shared" si="741"/>
        <v>20</v>
      </c>
      <c r="AE6787">
        <v>20</v>
      </c>
    </row>
    <row r="6788" spans="1:31" x14ac:dyDescent="0.25">
      <c r="A6788" s="9">
        <v>45322</v>
      </c>
      <c r="B6788" s="10" t="s">
        <v>520</v>
      </c>
      <c r="C6788" s="10" t="s">
        <v>282</v>
      </c>
      <c r="D6788" s="10" t="s">
        <v>40</v>
      </c>
      <c r="E6788" s="10" t="s">
        <v>30</v>
      </c>
      <c r="F6788" s="10">
        <v>620</v>
      </c>
      <c r="G6788" s="10">
        <v>676</v>
      </c>
      <c r="H6788" s="11">
        <f>SUMIFS(AA:AA,$A:$A,EOMONTH($A6788,-1),$B:$B,$B6788)</f>
        <v>188</v>
      </c>
      <c r="I6788" s="63">
        <f>ROUND(SUMIFS(AC:AC,$A:$A,EOMONTH($A6788,-1),$B:$B,$B6788),2)</f>
        <v>-2.23</v>
      </c>
      <c r="J6788" s="11">
        <f>SUMIFS(AB:AB,$A:$A,EOMONTH($A6788,-1),$B:$B,$B6788)</f>
        <v>37366.28</v>
      </c>
      <c r="K6788" s="13">
        <v>0</v>
      </c>
      <c r="L6788" s="25">
        <v>0</v>
      </c>
      <c r="M6788" s="15">
        <v>0</v>
      </c>
      <c r="N6788" s="14">
        <v>0</v>
      </c>
      <c r="O6788" s="16">
        <v>0</v>
      </c>
      <c r="P6788" s="16">
        <v>0</v>
      </c>
      <c r="Q6788" s="16">
        <v>0</v>
      </c>
      <c r="R6788" s="16">
        <f>Q6788*16.876/100</f>
        <v>0</v>
      </c>
      <c r="S6788" s="17">
        <f t="shared" si="735"/>
        <v>0</v>
      </c>
      <c r="T6788" s="16">
        <v>0</v>
      </c>
      <c r="U6788" s="18">
        <f t="shared" si="736"/>
        <v>127.08799999999999</v>
      </c>
      <c r="V6788" s="18">
        <f t="shared" si="737"/>
        <v>0</v>
      </c>
      <c r="W6788" s="18">
        <f t="shared" si="738"/>
        <v>0</v>
      </c>
      <c r="X6788" s="27"/>
      <c r="Y6788" s="19">
        <f t="shared" si="739"/>
        <v>0</v>
      </c>
      <c r="Z6788" s="18">
        <f t="shared" si="740"/>
        <v>0</v>
      </c>
      <c r="AA6788" s="12">
        <v>188</v>
      </c>
      <c r="AB6788" s="12">
        <v>37366.28</v>
      </c>
      <c r="AC6788" s="28">
        <f>+I6788+Y6788-Z6788</f>
        <v>-2.23</v>
      </c>
      <c r="AD6788" s="20">
        <f t="shared" si="741"/>
        <v>10</v>
      </c>
      <c r="AE6788">
        <v>10</v>
      </c>
    </row>
    <row r="6789" spans="1:31" x14ac:dyDescent="0.25">
      <c r="A6789" s="9">
        <v>45322</v>
      </c>
      <c r="B6789" s="10" t="s">
        <v>521</v>
      </c>
      <c r="C6789" s="10" t="s">
        <v>282</v>
      </c>
      <c r="D6789" s="10" t="s">
        <v>29</v>
      </c>
      <c r="E6789" s="10" t="s">
        <v>30</v>
      </c>
      <c r="F6789" s="10"/>
      <c r="G6789" s="10">
        <v>0</v>
      </c>
      <c r="H6789" s="11">
        <f>SUMIFS(AA:AA,$A:$A,EOMONTH($A6789,-1),$B:$B,$B6789)</f>
        <v>23</v>
      </c>
      <c r="I6789" s="63">
        <f>ROUND(SUMIFS(AC:AC,$A:$A,EOMONTH($A6789,-1),$B:$B,$B6789),2)</f>
        <v>1.04</v>
      </c>
      <c r="J6789" s="11">
        <f>SUMIFS(AB:AB,$A:$A,EOMONTH($A6789,-1),$B:$B,$B6789)</f>
        <v>2470.66</v>
      </c>
      <c r="K6789" s="13">
        <v>0</v>
      </c>
      <c r="L6789" s="25">
        <v>0</v>
      </c>
      <c r="M6789" s="15">
        <v>0</v>
      </c>
      <c r="N6789" s="14">
        <v>0</v>
      </c>
      <c r="O6789" s="16">
        <v>0</v>
      </c>
      <c r="P6789" s="16">
        <v>0</v>
      </c>
      <c r="Q6789" s="16">
        <v>0</v>
      </c>
      <c r="R6789" s="16">
        <f>Q6789*16.876/100</f>
        <v>0</v>
      </c>
      <c r="S6789" s="17">
        <f t="shared" ref="S6789:S6852" si="742">Q6789+R6789</f>
        <v>0</v>
      </c>
      <c r="T6789" s="16">
        <v>0</v>
      </c>
      <c r="U6789" s="18">
        <f t="shared" ref="U6789:U6852" si="743">H6789*G6789/1000</f>
        <v>0</v>
      </c>
      <c r="V6789" s="18">
        <f t="shared" ref="V6789:V6852" si="744">M6789*F6789/1000</f>
        <v>0</v>
      </c>
      <c r="W6789" s="18">
        <f t="shared" ref="W6789:W6852" si="745">V6789*16.789/100</f>
        <v>0</v>
      </c>
      <c r="X6789" s="27"/>
      <c r="Y6789" s="19">
        <f t="shared" ref="Y6789:Y6852" si="746">V6789+W6789+X6789</f>
        <v>0</v>
      </c>
      <c r="Z6789" s="18">
        <f t="shared" ref="Z6789:Z6852" si="747">O6789*G6789/1000</f>
        <v>0</v>
      </c>
      <c r="AA6789" s="12">
        <v>23</v>
      </c>
      <c r="AB6789" s="12">
        <v>2470.66</v>
      </c>
      <c r="AC6789" s="28">
        <f>+I6789+Y6789-Z6789</f>
        <v>1.04</v>
      </c>
      <c r="AD6789" s="20">
        <f t="shared" ref="AD6789:AD6852" si="748">IF(AC6789&lt;0,ROUNDUP(AC6789,-1)*-1,0)</f>
        <v>0</v>
      </c>
      <c r="AE6789">
        <v>0</v>
      </c>
    </row>
    <row r="6790" spans="1:31" x14ac:dyDescent="0.25">
      <c r="A6790" s="9">
        <v>45322</v>
      </c>
      <c r="B6790" s="10" t="s">
        <v>522</v>
      </c>
      <c r="C6790" s="10" t="s">
        <v>282</v>
      </c>
      <c r="D6790" s="10" t="s">
        <v>40</v>
      </c>
      <c r="E6790" s="10" t="s">
        <v>30</v>
      </c>
      <c r="F6790" s="10">
        <v>620</v>
      </c>
      <c r="G6790" s="10">
        <v>676</v>
      </c>
      <c r="H6790" s="11">
        <f>SUMIFS(AA:AA,$A:$A,EOMONTH($A6790,-1),$B:$B,$B6790)</f>
        <v>51</v>
      </c>
      <c r="I6790" s="63">
        <f>ROUND(SUMIFS(AC:AC,$A:$A,EOMONTH($A6790,-1),$B:$B,$B6790),2)</f>
        <v>-10.31</v>
      </c>
      <c r="J6790" s="11">
        <f>SUMIFS(AB:AB,$A:$A,EOMONTH($A6790,-1),$B:$B,$B6790)</f>
        <v>5366.22</v>
      </c>
      <c r="K6790" s="13">
        <v>0</v>
      </c>
      <c r="L6790" s="25">
        <v>0</v>
      </c>
      <c r="M6790" s="15">
        <v>0</v>
      </c>
      <c r="N6790" s="14">
        <v>0</v>
      </c>
      <c r="O6790" s="16">
        <v>0</v>
      </c>
      <c r="P6790" s="16">
        <v>0</v>
      </c>
      <c r="Q6790" s="16">
        <v>0</v>
      </c>
      <c r="R6790" s="16">
        <f>Q6790*16.876/100</f>
        <v>0</v>
      </c>
      <c r="S6790" s="17">
        <f t="shared" si="742"/>
        <v>0</v>
      </c>
      <c r="T6790" s="16">
        <v>0</v>
      </c>
      <c r="U6790" s="18">
        <f t="shared" si="743"/>
        <v>34.475999999999999</v>
      </c>
      <c r="V6790" s="18">
        <f t="shared" si="744"/>
        <v>0</v>
      </c>
      <c r="W6790" s="18">
        <f t="shared" si="745"/>
        <v>0</v>
      </c>
      <c r="X6790" s="27"/>
      <c r="Y6790" s="19">
        <f t="shared" si="746"/>
        <v>0</v>
      </c>
      <c r="Z6790" s="18">
        <f t="shared" si="747"/>
        <v>0</v>
      </c>
      <c r="AA6790" s="12">
        <v>51</v>
      </c>
      <c r="AB6790" s="12">
        <v>5366.22</v>
      </c>
      <c r="AC6790" s="28">
        <f>+I6790+Y6790-Z6790</f>
        <v>-10.31</v>
      </c>
      <c r="AD6790" s="20">
        <f t="shared" si="748"/>
        <v>20</v>
      </c>
      <c r="AE6790">
        <v>20</v>
      </c>
    </row>
    <row r="6791" spans="1:31" x14ac:dyDescent="0.25">
      <c r="A6791" s="9">
        <v>45322</v>
      </c>
      <c r="B6791" s="10" t="s">
        <v>523</v>
      </c>
      <c r="C6791" s="10" t="s">
        <v>282</v>
      </c>
      <c r="D6791" s="10" t="s">
        <v>29</v>
      </c>
      <c r="E6791" s="10" t="s">
        <v>30</v>
      </c>
      <c r="F6791" s="10"/>
      <c r="G6791" s="10">
        <v>0</v>
      </c>
      <c r="H6791" s="11">
        <f>SUMIFS(AA:AA,$A:$A,EOMONTH($A6791,-1),$B:$B,$B6791)</f>
        <v>42</v>
      </c>
      <c r="I6791" s="63">
        <f>ROUND(SUMIFS(AC:AC,$A:$A,EOMONTH($A6791,-1),$B:$B,$B6791),2)</f>
        <v>1.9</v>
      </c>
      <c r="J6791" s="11">
        <f>SUMIFS(AB:AB,$A:$A,EOMONTH($A6791,-1),$B:$B,$B6791)</f>
        <v>8316</v>
      </c>
      <c r="K6791" s="13">
        <v>0</v>
      </c>
      <c r="L6791" s="25">
        <v>0</v>
      </c>
      <c r="M6791" s="15">
        <v>0</v>
      </c>
      <c r="N6791" s="14">
        <v>0</v>
      </c>
      <c r="O6791" s="16">
        <v>0</v>
      </c>
      <c r="P6791" s="16">
        <v>0</v>
      </c>
      <c r="Q6791" s="16">
        <v>0</v>
      </c>
      <c r="R6791" s="16">
        <f>Q6791*16.876/100</f>
        <v>0</v>
      </c>
      <c r="S6791" s="17">
        <f t="shared" si="742"/>
        <v>0</v>
      </c>
      <c r="T6791" s="16">
        <v>0</v>
      </c>
      <c r="U6791" s="18">
        <f t="shared" si="743"/>
        <v>0</v>
      </c>
      <c r="V6791" s="18">
        <f t="shared" si="744"/>
        <v>0</v>
      </c>
      <c r="W6791" s="18">
        <f t="shared" si="745"/>
        <v>0</v>
      </c>
      <c r="X6791" s="27"/>
      <c r="Y6791" s="19">
        <f t="shared" si="746"/>
        <v>0</v>
      </c>
      <c r="Z6791" s="18">
        <f t="shared" si="747"/>
        <v>0</v>
      </c>
      <c r="AA6791" s="12">
        <v>42</v>
      </c>
      <c r="AB6791" s="12">
        <v>8316</v>
      </c>
      <c r="AC6791" s="28">
        <f>+I6791+Y6791-Z6791</f>
        <v>1.9</v>
      </c>
      <c r="AD6791" s="20">
        <f t="shared" si="748"/>
        <v>0</v>
      </c>
      <c r="AE6791">
        <v>0</v>
      </c>
    </row>
    <row r="6792" spans="1:31" x14ac:dyDescent="0.25">
      <c r="A6792" s="59">
        <v>45322</v>
      </c>
      <c r="B6792" s="60" t="s">
        <v>524</v>
      </c>
      <c r="C6792" s="60" t="s">
        <v>282</v>
      </c>
      <c r="D6792" s="60" t="s">
        <v>40</v>
      </c>
      <c r="E6792" s="60" t="s">
        <v>30</v>
      </c>
      <c r="F6792" s="10"/>
      <c r="G6792" s="10"/>
      <c r="H6792" s="11"/>
      <c r="I6792" s="63">
        <f>ROUND(SUMIFS(AC:AC,$A:$A,EOMONTH($A6792,-1),$B:$B,$B6792),2)</f>
        <v>49.97</v>
      </c>
      <c r="J6792" s="11"/>
      <c r="K6792" s="13"/>
      <c r="L6792" s="25"/>
      <c r="M6792" s="15"/>
      <c r="N6792" s="14"/>
      <c r="O6792" s="16"/>
      <c r="P6792" s="16"/>
      <c r="Q6792" s="16"/>
      <c r="R6792" s="16"/>
      <c r="S6792" s="17">
        <f t="shared" si="742"/>
        <v>0</v>
      </c>
      <c r="T6792" s="16"/>
      <c r="U6792" s="18">
        <f t="shared" si="743"/>
        <v>0</v>
      </c>
      <c r="V6792" s="18">
        <f t="shared" si="744"/>
        <v>0</v>
      </c>
      <c r="W6792" s="18">
        <f t="shared" si="745"/>
        <v>0</v>
      </c>
      <c r="X6792" s="27"/>
      <c r="Y6792" s="19">
        <f t="shared" si="746"/>
        <v>0</v>
      </c>
      <c r="Z6792" s="18">
        <f t="shared" si="747"/>
        <v>0</v>
      </c>
      <c r="AA6792" s="12"/>
      <c r="AB6792" s="12"/>
      <c r="AC6792" s="28">
        <f>+I6792+Y6792-Z6792</f>
        <v>49.97</v>
      </c>
      <c r="AD6792" s="20">
        <f t="shared" si="748"/>
        <v>0</v>
      </c>
      <c r="AE6792">
        <v>0</v>
      </c>
    </row>
    <row r="6793" spans="1:31" x14ac:dyDescent="0.25">
      <c r="A6793" s="59">
        <v>45322</v>
      </c>
      <c r="B6793" s="60" t="s">
        <v>525</v>
      </c>
      <c r="C6793" s="60" t="s">
        <v>282</v>
      </c>
      <c r="D6793" s="60" t="s">
        <v>29</v>
      </c>
      <c r="E6793" s="60" t="s">
        <v>30</v>
      </c>
      <c r="F6793" s="10"/>
      <c r="G6793" s="10"/>
      <c r="H6793" s="11"/>
      <c r="I6793" s="63">
        <f>ROUND(SUMIFS(AC:AC,$A:$A,EOMONTH($A6793,-1),$B:$B,$B6793),2)</f>
        <v>0</v>
      </c>
      <c r="J6793" s="11"/>
      <c r="K6793" s="13"/>
      <c r="L6793" s="25"/>
      <c r="M6793" s="15"/>
      <c r="N6793" s="14"/>
      <c r="O6793" s="16"/>
      <c r="P6793" s="16"/>
      <c r="Q6793" s="16"/>
      <c r="R6793" s="16"/>
      <c r="S6793" s="17">
        <f t="shared" si="742"/>
        <v>0</v>
      </c>
      <c r="T6793" s="16"/>
      <c r="U6793" s="18">
        <f t="shared" si="743"/>
        <v>0</v>
      </c>
      <c r="V6793" s="18">
        <f t="shared" si="744"/>
        <v>0</v>
      </c>
      <c r="W6793" s="18">
        <f t="shared" si="745"/>
        <v>0</v>
      </c>
      <c r="X6793" s="27"/>
      <c r="Y6793" s="19">
        <f t="shared" si="746"/>
        <v>0</v>
      </c>
      <c r="Z6793" s="18">
        <f t="shared" si="747"/>
        <v>0</v>
      </c>
      <c r="AA6793" s="12"/>
      <c r="AB6793" s="12"/>
      <c r="AC6793" s="28">
        <f>+I6793+Y6793-Z6793</f>
        <v>0</v>
      </c>
      <c r="AD6793" s="20">
        <f t="shared" si="748"/>
        <v>0</v>
      </c>
      <c r="AE6793">
        <v>0</v>
      </c>
    </row>
    <row r="6794" spans="1:31" x14ac:dyDescent="0.25">
      <c r="A6794" s="59">
        <v>45322</v>
      </c>
      <c r="B6794" s="60" t="s">
        <v>526</v>
      </c>
      <c r="C6794" s="60" t="s">
        <v>282</v>
      </c>
      <c r="D6794" s="60" t="s">
        <v>29</v>
      </c>
      <c r="E6794" s="60" t="s">
        <v>30</v>
      </c>
      <c r="F6794" s="10"/>
      <c r="G6794" s="10"/>
      <c r="H6794" s="11"/>
      <c r="I6794" s="63">
        <f>ROUND(SUMIFS(AC:AC,$A:$A,EOMONTH($A6794,-1),$B:$B,$B6794),2)</f>
        <v>225.48</v>
      </c>
      <c r="J6794" s="11"/>
      <c r="K6794" s="13"/>
      <c r="L6794" s="25"/>
      <c r="M6794" s="15"/>
      <c r="N6794" s="14"/>
      <c r="O6794" s="16"/>
      <c r="P6794" s="16"/>
      <c r="Q6794" s="16"/>
      <c r="R6794" s="16"/>
      <c r="S6794" s="17">
        <f t="shared" si="742"/>
        <v>0</v>
      </c>
      <c r="T6794" s="16"/>
      <c r="U6794" s="18">
        <f t="shared" si="743"/>
        <v>0</v>
      </c>
      <c r="V6794" s="18">
        <f t="shared" si="744"/>
        <v>0</v>
      </c>
      <c r="W6794" s="18">
        <f t="shared" si="745"/>
        <v>0</v>
      </c>
      <c r="X6794" s="27"/>
      <c r="Y6794" s="19">
        <f t="shared" si="746"/>
        <v>0</v>
      </c>
      <c r="Z6794" s="18">
        <f t="shared" si="747"/>
        <v>0</v>
      </c>
      <c r="AA6794" s="12"/>
      <c r="AB6794" s="12"/>
      <c r="AC6794" s="28">
        <f>+I6794+Y6794-Z6794</f>
        <v>225.48</v>
      </c>
      <c r="AD6794" s="20">
        <f t="shared" si="748"/>
        <v>0</v>
      </c>
      <c r="AE6794">
        <v>0</v>
      </c>
    </row>
    <row r="6795" spans="1:31" x14ac:dyDescent="0.25">
      <c r="A6795" s="9">
        <v>45322</v>
      </c>
      <c r="B6795" s="10" t="s">
        <v>780</v>
      </c>
      <c r="C6795" s="10" t="s">
        <v>105</v>
      </c>
      <c r="D6795" s="10" t="s">
        <v>40</v>
      </c>
      <c r="E6795" s="10" t="s">
        <v>30</v>
      </c>
      <c r="F6795" s="10">
        <v>653</v>
      </c>
      <c r="G6795" s="10">
        <v>712</v>
      </c>
      <c r="H6795" s="11">
        <f>SUMIFS(AA:AA,$A:$A,EOMONTH($A6795,-1),$B:$B,$B6795)</f>
        <v>0</v>
      </c>
      <c r="I6795" s="63">
        <f>ROUND(SUMIFS(AC:AC,$A:$A,EOMONTH($A6795,-1),$B:$B,$B6795),2)</f>
        <v>15.7</v>
      </c>
      <c r="J6795" s="11">
        <f>SUMIFS(AB:AB,$A:$A,EOMONTH($A6795,-1),$B:$B,$B6795)</f>
        <v>0</v>
      </c>
      <c r="K6795" s="13">
        <v>0</v>
      </c>
      <c r="L6795" s="25">
        <v>0</v>
      </c>
      <c r="M6795" s="15">
        <v>2100</v>
      </c>
      <c r="N6795" s="14">
        <v>198290</v>
      </c>
      <c r="O6795" s="16">
        <v>2100</v>
      </c>
      <c r="P6795" s="16">
        <v>213570</v>
      </c>
      <c r="Q6795" s="16">
        <v>0</v>
      </c>
      <c r="R6795" s="16">
        <f>Q6795*16.876/100</f>
        <v>0</v>
      </c>
      <c r="S6795" s="17">
        <f t="shared" si="742"/>
        <v>0</v>
      </c>
      <c r="T6795" s="16">
        <v>0</v>
      </c>
      <c r="U6795" s="18">
        <f t="shared" si="743"/>
        <v>0</v>
      </c>
      <c r="V6795" s="18">
        <f t="shared" si="744"/>
        <v>1371.3</v>
      </c>
      <c r="W6795" s="18">
        <f t="shared" si="745"/>
        <v>230.22755700000002</v>
      </c>
      <c r="X6795" s="27"/>
      <c r="Y6795" s="19">
        <f t="shared" si="746"/>
        <v>1601.5275569999999</v>
      </c>
      <c r="Z6795" s="18">
        <f t="shared" si="747"/>
        <v>1495.2</v>
      </c>
      <c r="AA6795" s="12">
        <v>0</v>
      </c>
      <c r="AB6795" s="12">
        <v>0</v>
      </c>
      <c r="AC6795" s="28">
        <f>+I6795+Y6795-Z6795</f>
        <v>122.02755699999989</v>
      </c>
      <c r="AD6795" s="20">
        <f t="shared" si="748"/>
        <v>0</v>
      </c>
      <c r="AE6795">
        <v>0</v>
      </c>
    </row>
    <row r="6796" spans="1:31" x14ac:dyDescent="0.25">
      <c r="A6796" s="9">
        <v>45322</v>
      </c>
      <c r="B6796" s="10" t="s">
        <v>527</v>
      </c>
      <c r="C6796" s="10" t="s">
        <v>282</v>
      </c>
      <c r="D6796" s="10" t="s">
        <v>40</v>
      </c>
      <c r="E6796" s="10" t="s">
        <v>30</v>
      </c>
      <c r="F6796" s="10">
        <v>100</v>
      </c>
      <c r="G6796" s="10">
        <v>109</v>
      </c>
      <c r="H6796" s="11">
        <f>SUMIFS(AA:AA,$A:$A,EOMONTH($A6796,-1),$B:$B,$B6796)</f>
        <v>155</v>
      </c>
      <c r="I6796" s="63">
        <f>ROUND(SUMIFS(AC:AC,$A:$A,EOMONTH($A6796,-1),$B:$B,$B6796),2)</f>
        <v>36.82</v>
      </c>
      <c r="J6796" s="11">
        <f>SUMIFS(AB:AB,$A:$A,EOMONTH($A6796,-1),$B:$B,$B6796)</f>
        <v>2843.9</v>
      </c>
      <c r="K6796" s="13">
        <v>0</v>
      </c>
      <c r="L6796" s="25">
        <v>0</v>
      </c>
      <c r="M6796" s="15">
        <v>0</v>
      </c>
      <c r="N6796" s="14">
        <v>0</v>
      </c>
      <c r="O6796" s="16">
        <v>48</v>
      </c>
      <c r="P6796" s="16">
        <v>2836</v>
      </c>
      <c r="Q6796" s="16">
        <v>0</v>
      </c>
      <c r="R6796" s="16">
        <f>Q6796*16.876/100</f>
        <v>0</v>
      </c>
      <c r="S6796" s="17">
        <f t="shared" si="742"/>
        <v>0</v>
      </c>
      <c r="T6796" s="16">
        <v>0</v>
      </c>
      <c r="U6796" s="18">
        <f t="shared" si="743"/>
        <v>16.895</v>
      </c>
      <c r="V6796" s="18">
        <f t="shared" si="744"/>
        <v>0</v>
      </c>
      <c r="W6796" s="18">
        <f t="shared" si="745"/>
        <v>0</v>
      </c>
      <c r="X6796" s="27"/>
      <c r="Y6796" s="19">
        <f t="shared" si="746"/>
        <v>0</v>
      </c>
      <c r="Z6796" s="18">
        <f t="shared" si="747"/>
        <v>5.2320000000000002</v>
      </c>
      <c r="AA6796" s="12">
        <v>107</v>
      </c>
      <c r="AB6796" s="12">
        <v>2723.9</v>
      </c>
      <c r="AC6796" s="28">
        <f>+I6796+Y6796-Z6796</f>
        <v>31.588000000000001</v>
      </c>
      <c r="AD6796" s="20">
        <f t="shared" si="748"/>
        <v>0</v>
      </c>
      <c r="AE6796">
        <v>0</v>
      </c>
    </row>
    <row r="6797" spans="1:31" x14ac:dyDescent="0.25">
      <c r="A6797" s="9">
        <v>45322</v>
      </c>
      <c r="B6797" s="10" t="s">
        <v>742</v>
      </c>
      <c r="C6797" s="10" t="s">
        <v>282</v>
      </c>
      <c r="D6797" s="10" t="s">
        <v>40</v>
      </c>
      <c r="E6797" s="10" t="s">
        <v>30</v>
      </c>
      <c r="F6797" s="10">
        <v>90</v>
      </c>
      <c r="G6797" s="10">
        <v>98</v>
      </c>
      <c r="H6797" s="11">
        <f>SUMIFS(AA:AA,$A:$A,EOMONTH($A6797,-1),$B:$B,$B6797)</f>
        <v>34</v>
      </c>
      <c r="I6797" s="63">
        <f>ROUND(SUMIFS(AC:AC,$A:$A,EOMONTH($A6797,-1),$B:$B,$B6797),2)</f>
        <v>9.2200000000000006</v>
      </c>
      <c r="J6797" s="11">
        <f>SUMIFS(AB:AB,$A:$A,EOMONTH($A6797,-1),$B:$B,$B6797)</f>
        <v>903.14</v>
      </c>
      <c r="K6797" s="13">
        <v>0</v>
      </c>
      <c r="L6797" s="25">
        <v>0</v>
      </c>
      <c r="M6797" s="15">
        <v>0</v>
      </c>
      <c r="N6797" s="14">
        <v>0</v>
      </c>
      <c r="O6797" s="16">
        <v>0</v>
      </c>
      <c r="P6797" s="16">
        <v>-54.24</v>
      </c>
      <c r="Q6797" s="16">
        <v>0</v>
      </c>
      <c r="R6797" s="16">
        <f>Q6797*16.876/100</f>
        <v>0</v>
      </c>
      <c r="S6797" s="17">
        <f t="shared" si="742"/>
        <v>0</v>
      </c>
      <c r="T6797" s="16">
        <v>0</v>
      </c>
      <c r="U6797" s="18">
        <f t="shared" si="743"/>
        <v>3.3319999999999999</v>
      </c>
      <c r="V6797" s="18">
        <f t="shared" si="744"/>
        <v>0</v>
      </c>
      <c r="W6797" s="18">
        <f t="shared" si="745"/>
        <v>0</v>
      </c>
      <c r="X6797" s="27"/>
      <c r="Y6797" s="19">
        <f t="shared" si="746"/>
        <v>0</v>
      </c>
      <c r="Z6797" s="18">
        <f t="shared" si="747"/>
        <v>0</v>
      </c>
      <c r="AA6797" s="12">
        <v>34</v>
      </c>
      <c r="AB6797" s="12">
        <v>775.58</v>
      </c>
      <c r="AC6797" s="28">
        <f>+I6797+Y6797-Z6797</f>
        <v>9.2200000000000006</v>
      </c>
      <c r="AD6797" s="20">
        <f t="shared" si="748"/>
        <v>0</v>
      </c>
      <c r="AE6797">
        <v>0</v>
      </c>
    </row>
    <row r="6798" spans="1:31" x14ac:dyDescent="0.25">
      <c r="A6798" s="9">
        <v>45322</v>
      </c>
      <c r="B6798" s="10" t="s">
        <v>528</v>
      </c>
      <c r="C6798" s="10" t="s">
        <v>282</v>
      </c>
      <c r="D6798" s="10" t="s">
        <v>40</v>
      </c>
      <c r="E6798" s="10" t="s">
        <v>30</v>
      </c>
      <c r="F6798" s="10">
        <v>70</v>
      </c>
      <c r="G6798" s="10">
        <v>76</v>
      </c>
      <c r="H6798" s="11">
        <f>SUMIFS(AA:AA,$A:$A,EOMONTH($A6798,-1),$B:$B,$B6798)</f>
        <v>240</v>
      </c>
      <c r="I6798" s="63">
        <f>ROUND(SUMIFS(AC:AC,$A:$A,EOMONTH($A6798,-1),$B:$B,$B6798),2)</f>
        <v>70.099999999999994</v>
      </c>
      <c r="J6798" s="11">
        <f>SUMIFS(AB:AB,$A:$A,EOMONTH($A6798,-1),$B:$B,$B6798)</f>
        <v>600</v>
      </c>
      <c r="K6798" s="13">
        <v>0</v>
      </c>
      <c r="L6798" s="25">
        <v>0</v>
      </c>
      <c r="M6798" s="15">
        <v>0</v>
      </c>
      <c r="N6798" s="14">
        <v>0</v>
      </c>
      <c r="O6798" s="16">
        <v>192</v>
      </c>
      <c r="P6798" s="16">
        <v>16659.599999999999</v>
      </c>
      <c r="Q6798" s="16">
        <v>0</v>
      </c>
      <c r="R6798" s="16">
        <f>Q6798*16.876/100</f>
        <v>0</v>
      </c>
      <c r="S6798" s="17">
        <f t="shared" si="742"/>
        <v>0</v>
      </c>
      <c r="T6798" s="16">
        <v>0</v>
      </c>
      <c r="U6798" s="18">
        <f t="shared" si="743"/>
        <v>18.239999999999998</v>
      </c>
      <c r="V6798" s="18">
        <f t="shared" si="744"/>
        <v>0</v>
      </c>
      <c r="W6798" s="18">
        <f t="shared" si="745"/>
        <v>0</v>
      </c>
      <c r="X6798" s="27"/>
      <c r="Y6798" s="19">
        <f t="shared" si="746"/>
        <v>0</v>
      </c>
      <c r="Z6798" s="18">
        <f t="shared" si="747"/>
        <v>14.592000000000001</v>
      </c>
      <c r="AA6798" s="12">
        <v>48</v>
      </c>
      <c r="AB6798" s="12">
        <v>120</v>
      </c>
      <c r="AC6798" s="28">
        <f>+I6798+Y6798-Z6798</f>
        <v>55.507999999999996</v>
      </c>
      <c r="AD6798" s="20">
        <f t="shared" si="748"/>
        <v>0</v>
      </c>
      <c r="AE6798">
        <v>0</v>
      </c>
    </row>
    <row r="6799" spans="1:31" x14ac:dyDescent="0.25">
      <c r="A6799" s="9">
        <v>45322</v>
      </c>
      <c r="B6799" s="10" t="s">
        <v>529</v>
      </c>
      <c r="C6799" s="10" t="s">
        <v>282</v>
      </c>
      <c r="D6799" s="10" t="s">
        <v>40</v>
      </c>
      <c r="E6799" s="10" t="s">
        <v>30</v>
      </c>
      <c r="F6799" s="10">
        <v>140</v>
      </c>
      <c r="G6799" s="10">
        <v>153</v>
      </c>
      <c r="H6799" s="11">
        <f>SUMIFS(AA:AA,$A:$A,EOMONTH($A6799,-1),$B:$B,$B6799)</f>
        <v>-1</v>
      </c>
      <c r="I6799" s="63">
        <f>ROUND(SUMIFS(AC:AC,$A:$A,EOMONTH($A6799,-1),$B:$B,$B6799),2)</f>
        <v>47.04</v>
      </c>
      <c r="J6799" s="11">
        <f>SUMIFS(AB:AB,$A:$A,EOMONTH($A6799,-1),$B:$B,$B6799)</f>
        <v>-908.11</v>
      </c>
      <c r="K6799" s="13">
        <v>0</v>
      </c>
      <c r="L6799" s="25">
        <v>0</v>
      </c>
      <c r="M6799" s="15">
        <v>0</v>
      </c>
      <c r="N6799" s="14">
        <v>0</v>
      </c>
      <c r="O6799" s="16">
        <v>0</v>
      </c>
      <c r="P6799" s="16">
        <v>-65.16</v>
      </c>
      <c r="Q6799" s="16">
        <v>0</v>
      </c>
      <c r="R6799" s="16">
        <f>Q6799*16.876/100</f>
        <v>0</v>
      </c>
      <c r="S6799" s="17">
        <f t="shared" si="742"/>
        <v>0</v>
      </c>
      <c r="T6799" s="16">
        <v>0</v>
      </c>
      <c r="U6799" s="18">
        <f t="shared" si="743"/>
        <v>-0.153</v>
      </c>
      <c r="V6799" s="18">
        <f t="shared" si="744"/>
        <v>0</v>
      </c>
      <c r="W6799" s="18">
        <f t="shared" si="745"/>
        <v>0</v>
      </c>
      <c r="X6799" s="27"/>
      <c r="Y6799" s="19">
        <f t="shared" si="746"/>
        <v>0</v>
      </c>
      <c r="Z6799" s="18">
        <f t="shared" si="747"/>
        <v>0</v>
      </c>
      <c r="AA6799" s="12">
        <v>-1</v>
      </c>
      <c r="AB6799" s="12">
        <v>-1093.3900000000001</v>
      </c>
      <c r="AC6799" s="28">
        <f>+I6799+Y6799-Z6799</f>
        <v>47.04</v>
      </c>
      <c r="AD6799" s="20">
        <f t="shared" si="748"/>
        <v>0</v>
      </c>
      <c r="AE6799">
        <v>0</v>
      </c>
    </row>
    <row r="6800" spans="1:31" x14ac:dyDescent="0.25">
      <c r="A6800" s="9">
        <v>45322</v>
      </c>
      <c r="B6800" s="10" t="s">
        <v>743</v>
      </c>
      <c r="C6800" s="10" t="s">
        <v>282</v>
      </c>
      <c r="D6800" s="10" t="s">
        <v>40</v>
      </c>
      <c r="E6800" s="10" t="s">
        <v>30</v>
      </c>
      <c r="F6800" s="10">
        <v>150</v>
      </c>
      <c r="G6800" s="10">
        <v>163</v>
      </c>
      <c r="H6800" s="11">
        <f>SUMIFS(AA:AA,$A:$A,EOMONTH($A6800,-1),$B:$B,$B6800)</f>
        <v>23</v>
      </c>
      <c r="I6800" s="63">
        <f>ROUND(SUMIFS(AC:AC,$A:$A,EOMONTH($A6800,-1),$B:$B,$B6800),2)</f>
        <v>30.11</v>
      </c>
      <c r="J6800" s="11">
        <f>SUMIFS(AB:AB,$A:$A,EOMONTH($A6800,-1),$B:$B,$B6800)</f>
        <v>-742.91</v>
      </c>
      <c r="K6800" s="13">
        <v>0</v>
      </c>
      <c r="L6800" s="25">
        <v>0</v>
      </c>
      <c r="M6800" s="15">
        <v>0</v>
      </c>
      <c r="N6800" s="14">
        <v>0</v>
      </c>
      <c r="O6800" s="16">
        <v>0</v>
      </c>
      <c r="P6800" s="16">
        <v>0</v>
      </c>
      <c r="Q6800" s="16">
        <v>0</v>
      </c>
      <c r="R6800" s="16">
        <f>Q6800*16.876/100</f>
        <v>0</v>
      </c>
      <c r="S6800" s="17">
        <f t="shared" si="742"/>
        <v>0</v>
      </c>
      <c r="T6800" s="16">
        <v>0</v>
      </c>
      <c r="U6800" s="18">
        <f t="shared" si="743"/>
        <v>3.7490000000000001</v>
      </c>
      <c r="V6800" s="18">
        <f t="shared" si="744"/>
        <v>0</v>
      </c>
      <c r="W6800" s="18">
        <f t="shared" si="745"/>
        <v>0</v>
      </c>
      <c r="X6800" s="27"/>
      <c r="Y6800" s="19">
        <f t="shared" si="746"/>
        <v>0</v>
      </c>
      <c r="Z6800" s="18">
        <f t="shared" si="747"/>
        <v>0</v>
      </c>
      <c r="AA6800" s="12">
        <v>23</v>
      </c>
      <c r="AB6800" s="12">
        <v>-742.91</v>
      </c>
      <c r="AC6800" s="28">
        <f>+I6800+Y6800-Z6800</f>
        <v>30.11</v>
      </c>
      <c r="AD6800" s="20">
        <f t="shared" si="748"/>
        <v>0</v>
      </c>
      <c r="AE6800">
        <v>0</v>
      </c>
    </row>
    <row r="6801" spans="1:31" x14ac:dyDescent="0.25">
      <c r="A6801" s="9">
        <v>45322</v>
      </c>
      <c r="B6801" s="10" t="s">
        <v>530</v>
      </c>
      <c r="C6801" s="10" t="s">
        <v>282</v>
      </c>
      <c r="D6801" s="10" t="s">
        <v>40</v>
      </c>
      <c r="E6801" s="10" t="s">
        <v>30</v>
      </c>
      <c r="F6801" s="10">
        <v>135</v>
      </c>
      <c r="G6801" s="10">
        <v>147</v>
      </c>
      <c r="H6801" s="11">
        <f>SUMIFS(AA:AA,$A:$A,EOMONTH($A6801,-1),$B:$B,$B6801)</f>
        <v>3320</v>
      </c>
      <c r="I6801" s="63">
        <f>ROUND(SUMIFS(AC:AC,$A:$A,EOMONTH($A6801,-1),$B:$B,$B6801),2)</f>
        <v>163.47999999999999</v>
      </c>
      <c r="J6801" s="11">
        <f>SUMIFS(AB:AB,$A:$A,EOMONTH($A6801,-1),$B:$B,$B6801)</f>
        <v>28999.16</v>
      </c>
      <c r="K6801" s="13">
        <v>0</v>
      </c>
      <c r="L6801" s="25">
        <v>0</v>
      </c>
      <c r="M6801" s="15">
        <v>0</v>
      </c>
      <c r="N6801" s="14">
        <v>0</v>
      </c>
      <c r="O6801" s="16">
        <v>240</v>
      </c>
      <c r="P6801" s="16">
        <v>4499.5200000000004</v>
      </c>
      <c r="Q6801" s="16">
        <v>0</v>
      </c>
      <c r="R6801" s="16">
        <f>Q6801*16.876/100</f>
        <v>0</v>
      </c>
      <c r="S6801" s="17">
        <f t="shared" si="742"/>
        <v>0</v>
      </c>
      <c r="T6801" s="16">
        <v>0</v>
      </c>
      <c r="U6801" s="18">
        <f t="shared" si="743"/>
        <v>488.04</v>
      </c>
      <c r="V6801" s="18">
        <f t="shared" si="744"/>
        <v>0</v>
      </c>
      <c r="W6801" s="18">
        <f t="shared" si="745"/>
        <v>0</v>
      </c>
      <c r="X6801" s="27"/>
      <c r="Y6801" s="19">
        <f t="shared" si="746"/>
        <v>0</v>
      </c>
      <c r="Z6801" s="18">
        <f t="shared" si="747"/>
        <v>35.28</v>
      </c>
      <c r="AA6801" s="12">
        <v>3080</v>
      </c>
      <c r="AB6801" s="12">
        <v>27052.76</v>
      </c>
      <c r="AC6801" s="28">
        <f>+I6801+Y6801-Z6801</f>
        <v>128.19999999999999</v>
      </c>
      <c r="AD6801" s="20">
        <f t="shared" si="748"/>
        <v>0</v>
      </c>
      <c r="AE6801">
        <v>0</v>
      </c>
    </row>
    <row r="6802" spans="1:31" x14ac:dyDescent="0.25">
      <c r="A6802" s="9">
        <v>45322</v>
      </c>
      <c r="B6802" s="10" t="s">
        <v>531</v>
      </c>
      <c r="C6802" s="10" t="s">
        <v>282</v>
      </c>
      <c r="D6802" s="10" t="s">
        <v>29</v>
      </c>
      <c r="E6802" s="10" t="s">
        <v>30</v>
      </c>
      <c r="F6802" s="10"/>
      <c r="G6802" s="10">
        <v>0</v>
      </c>
      <c r="H6802" s="11">
        <f>SUMIFS(AA:AA,$A:$A,EOMONTH($A6802,-1),$B:$B,$B6802)</f>
        <v>240</v>
      </c>
      <c r="I6802" s="63">
        <f>ROUND(SUMIFS(AC:AC,$A:$A,EOMONTH($A6802,-1),$B:$B,$B6802),2)</f>
        <v>10.84</v>
      </c>
      <c r="J6802" s="11">
        <f>SUMIFS(AB:AB,$A:$A,EOMONTH($A6802,-1),$B:$B,$B6802)</f>
        <v>0</v>
      </c>
      <c r="K6802" s="13">
        <v>0</v>
      </c>
      <c r="L6802" s="25">
        <v>0</v>
      </c>
      <c r="M6802" s="15">
        <v>0</v>
      </c>
      <c r="N6802" s="14">
        <v>0</v>
      </c>
      <c r="O6802" s="16">
        <v>0</v>
      </c>
      <c r="P6802" s="16">
        <v>0</v>
      </c>
      <c r="Q6802" s="16">
        <v>0</v>
      </c>
      <c r="R6802" s="16">
        <f>Q6802*16.876/100</f>
        <v>0</v>
      </c>
      <c r="S6802" s="17">
        <f t="shared" si="742"/>
        <v>0</v>
      </c>
      <c r="T6802" s="16">
        <v>0</v>
      </c>
      <c r="U6802" s="18">
        <f t="shared" si="743"/>
        <v>0</v>
      </c>
      <c r="V6802" s="18">
        <f t="shared" si="744"/>
        <v>0</v>
      </c>
      <c r="W6802" s="18">
        <f t="shared" si="745"/>
        <v>0</v>
      </c>
      <c r="X6802" s="27"/>
      <c r="Y6802" s="19">
        <f t="shared" si="746"/>
        <v>0</v>
      </c>
      <c r="Z6802" s="18">
        <f t="shared" si="747"/>
        <v>0</v>
      </c>
      <c r="AA6802" s="12">
        <v>240</v>
      </c>
      <c r="AB6802" s="12">
        <v>0</v>
      </c>
      <c r="AC6802" s="28">
        <f>+I6802+Y6802-Z6802</f>
        <v>10.84</v>
      </c>
      <c r="AD6802" s="20">
        <f t="shared" si="748"/>
        <v>0</v>
      </c>
      <c r="AE6802">
        <v>0</v>
      </c>
    </row>
    <row r="6803" spans="1:31" x14ac:dyDescent="0.25">
      <c r="A6803" s="9">
        <v>45322</v>
      </c>
      <c r="B6803" s="10" t="s">
        <v>532</v>
      </c>
      <c r="C6803" s="10" t="s">
        <v>282</v>
      </c>
      <c r="D6803" s="10" t="s">
        <v>29</v>
      </c>
      <c r="E6803" s="10" t="s">
        <v>30</v>
      </c>
      <c r="F6803" s="10">
        <v>0</v>
      </c>
      <c r="G6803" s="10">
        <v>0</v>
      </c>
      <c r="H6803" s="11">
        <f>SUMIFS(AA:AA,$A:$A,EOMONTH($A6803,-1),$B:$B,$B6803)</f>
        <v>243</v>
      </c>
      <c r="I6803" s="63">
        <f>ROUND(SUMIFS(AC:AC,$A:$A,EOMONTH($A6803,-1),$B:$B,$B6803),2)</f>
        <v>43.75</v>
      </c>
      <c r="J6803" s="11">
        <f>SUMIFS(AB:AB,$A:$A,EOMONTH($A6803,-1),$B:$B,$B6803)</f>
        <v>4762.26</v>
      </c>
      <c r="K6803" s="13">
        <v>0</v>
      </c>
      <c r="L6803" s="25">
        <v>0</v>
      </c>
      <c r="M6803" s="15">
        <v>0</v>
      </c>
      <c r="N6803" s="14">
        <v>0</v>
      </c>
      <c r="O6803" s="16">
        <v>1</v>
      </c>
      <c r="P6803" s="16">
        <v>33</v>
      </c>
      <c r="Q6803" s="16">
        <v>0</v>
      </c>
      <c r="R6803" s="16">
        <f>Q6803*16.876/100</f>
        <v>0</v>
      </c>
      <c r="S6803" s="17">
        <f t="shared" si="742"/>
        <v>0</v>
      </c>
      <c r="T6803" s="16">
        <v>0</v>
      </c>
      <c r="U6803" s="18">
        <f t="shared" si="743"/>
        <v>0</v>
      </c>
      <c r="V6803" s="18">
        <f t="shared" si="744"/>
        <v>0</v>
      </c>
      <c r="W6803" s="18">
        <f t="shared" si="745"/>
        <v>0</v>
      </c>
      <c r="X6803" s="27"/>
      <c r="Y6803" s="19">
        <f t="shared" si="746"/>
        <v>0</v>
      </c>
      <c r="Z6803" s="18">
        <f t="shared" si="747"/>
        <v>0</v>
      </c>
      <c r="AA6803" s="12">
        <v>242</v>
      </c>
      <c r="AB6803" s="12">
        <v>4729.26</v>
      </c>
      <c r="AC6803" s="28">
        <f>+I6803+Y6803-Z6803</f>
        <v>43.75</v>
      </c>
      <c r="AD6803" s="20">
        <f t="shared" si="748"/>
        <v>0</v>
      </c>
      <c r="AE6803">
        <v>0</v>
      </c>
    </row>
    <row r="6804" spans="1:31" x14ac:dyDescent="0.25">
      <c r="A6804" s="9">
        <v>45322</v>
      </c>
      <c r="B6804" s="10" t="s">
        <v>533</v>
      </c>
      <c r="C6804" s="10" t="s">
        <v>282</v>
      </c>
      <c r="D6804" s="10" t="s">
        <v>40</v>
      </c>
      <c r="E6804" s="10" t="s">
        <v>30</v>
      </c>
      <c r="F6804" s="10">
        <v>80</v>
      </c>
      <c r="G6804" s="10">
        <v>87</v>
      </c>
      <c r="H6804" s="11">
        <f>SUMIFS(AA:AA,$A:$A,EOMONTH($A6804,-1),$B:$B,$B6804)</f>
        <v>-253</v>
      </c>
      <c r="I6804" s="63">
        <f>ROUND(SUMIFS(AC:AC,$A:$A,EOMONTH($A6804,-1),$B:$B,$B6804),2)</f>
        <v>-12.12</v>
      </c>
      <c r="J6804" s="11">
        <f>SUMIFS(AB:AB,$A:$A,EOMONTH($A6804,-1),$B:$B,$B6804)</f>
        <v>-16253.71</v>
      </c>
      <c r="K6804" s="13">
        <v>0</v>
      </c>
      <c r="L6804" s="25">
        <v>0</v>
      </c>
      <c r="M6804" s="15">
        <v>0</v>
      </c>
      <c r="N6804" s="14">
        <v>0</v>
      </c>
      <c r="O6804" s="16">
        <v>120</v>
      </c>
      <c r="P6804" s="16">
        <v>8115</v>
      </c>
      <c r="Q6804" s="16">
        <v>0</v>
      </c>
      <c r="R6804" s="16">
        <f>Q6804*16.876/100</f>
        <v>0</v>
      </c>
      <c r="S6804" s="17">
        <f t="shared" si="742"/>
        <v>0</v>
      </c>
      <c r="T6804" s="16">
        <v>0</v>
      </c>
      <c r="U6804" s="18">
        <f t="shared" si="743"/>
        <v>-22.010999999999999</v>
      </c>
      <c r="V6804" s="18">
        <f t="shared" si="744"/>
        <v>0</v>
      </c>
      <c r="W6804" s="18">
        <f t="shared" si="745"/>
        <v>0</v>
      </c>
      <c r="X6804" s="27"/>
      <c r="Y6804" s="19">
        <f t="shared" si="746"/>
        <v>0</v>
      </c>
      <c r="Z6804" s="18">
        <f t="shared" si="747"/>
        <v>10.44</v>
      </c>
      <c r="AA6804" s="12">
        <v>-373</v>
      </c>
      <c r="AB6804" s="12">
        <v>-24397.68</v>
      </c>
      <c r="AC6804" s="28">
        <f>+I6804+Y6804-Z6804</f>
        <v>-22.56</v>
      </c>
      <c r="AD6804" s="20">
        <f t="shared" si="748"/>
        <v>30</v>
      </c>
      <c r="AE6804">
        <v>30</v>
      </c>
    </row>
    <row r="6805" spans="1:31" x14ac:dyDescent="0.25">
      <c r="A6805" s="9">
        <v>45322</v>
      </c>
      <c r="B6805" s="10" t="s">
        <v>796</v>
      </c>
      <c r="C6805" s="10" t="s">
        <v>105</v>
      </c>
      <c r="D6805" s="10" t="s">
        <v>29</v>
      </c>
      <c r="E6805" s="10" t="s">
        <v>30</v>
      </c>
      <c r="F6805" s="10"/>
      <c r="G6805" s="10">
        <v>0</v>
      </c>
      <c r="H6805" s="11">
        <f>SUMIFS(AA:AA,$A:$A,EOMONTH($A6805,-1),$B:$B,$B6805)</f>
        <v>1440</v>
      </c>
      <c r="I6805" s="63">
        <f>ROUND(SUMIFS(AC:AC,$A:$A,EOMONTH($A6805,-1),$B:$B,$B6805),2)</f>
        <v>0</v>
      </c>
      <c r="J6805" s="11">
        <f>SUMIFS(AB:AB,$A:$A,EOMONTH($A6805,-1),$B:$B,$B6805)</f>
        <v>4043.57</v>
      </c>
      <c r="K6805" s="13">
        <v>0</v>
      </c>
      <c r="L6805" s="25">
        <v>0</v>
      </c>
      <c r="M6805" s="15">
        <v>5520</v>
      </c>
      <c r="N6805" s="14">
        <v>17586.580000000002</v>
      </c>
      <c r="O6805" s="16">
        <v>0</v>
      </c>
      <c r="P6805" s="16">
        <v>0</v>
      </c>
      <c r="Q6805" s="16">
        <v>0</v>
      </c>
      <c r="R6805" s="16">
        <f>Q6805*16.876/100</f>
        <v>0</v>
      </c>
      <c r="S6805" s="17">
        <f t="shared" si="742"/>
        <v>0</v>
      </c>
      <c r="T6805" s="16">
        <v>0</v>
      </c>
      <c r="U6805" s="18">
        <f t="shared" si="743"/>
        <v>0</v>
      </c>
      <c r="V6805" s="18">
        <f t="shared" si="744"/>
        <v>0</v>
      </c>
      <c r="W6805" s="18">
        <f t="shared" si="745"/>
        <v>0</v>
      </c>
      <c r="X6805" s="27"/>
      <c r="Y6805" s="19">
        <f t="shared" si="746"/>
        <v>0</v>
      </c>
      <c r="Z6805" s="18">
        <f t="shared" si="747"/>
        <v>0</v>
      </c>
      <c r="AA6805" s="12">
        <v>6960</v>
      </c>
      <c r="AB6805" s="12">
        <v>21630.15</v>
      </c>
      <c r="AC6805" s="28">
        <f>+I6805+Y6805-Z6805</f>
        <v>0</v>
      </c>
      <c r="AD6805" s="20">
        <f t="shared" si="748"/>
        <v>0</v>
      </c>
      <c r="AE6805">
        <v>0</v>
      </c>
    </row>
    <row r="6806" spans="1:31" x14ac:dyDescent="0.25">
      <c r="A6806" s="9">
        <v>45322</v>
      </c>
      <c r="B6806" s="10" t="s">
        <v>534</v>
      </c>
      <c r="C6806" s="10" t="s">
        <v>282</v>
      </c>
      <c r="D6806" s="10" t="s">
        <v>40</v>
      </c>
      <c r="E6806" s="10" t="s">
        <v>30</v>
      </c>
      <c r="F6806" s="10">
        <v>100</v>
      </c>
      <c r="G6806" s="10">
        <v>109</v>
      </c>
      <c r="H6806" s="11">
        <f>SUMIFS(AA:AA,$A:$A,EOMONTH($A6806,-1),$B:$B,$B6806)</f>
        <v>-97</v>
      </c>
      <c r="I6806" s="63">
        <f>ROUND(SUMIFS(AC:AC,$A:$A,EOMONTH($A6806,-1),$B:$B,$B6806),2)</f>
        <v>-32.56</v>
      </c>
      <c r="J6806" s="11">
        <f>SUMIFS(AB:AB,$A:$A,EOMONTH($A6806,-1),$B:$B,$B6806)</f>
        <v>-8506.26</v>
      </c>
      <c r="K6806" s="13">
        <v>0</v>
      </c>
      <c r="L6806" s="25">
        <v>0</v>
      </c>
      <c r="M6806" s="15">
        <v>0</v>
      </c>
      <c r="N6806" s="14">
        <v>0</v>
      </c>
      <c r="O6806" s="16">
        <v>48</v>
      </c>
      <c r="P6806" s="16">
        <v>4117.4399999999996</v>
      </c>
      <c r="Q6806" s="16">
        <v>0</v>
      </c>
      <c r="R6806" s="16">
        <f>Q6806*16.876/100</f>
        <v>0</v>
      </c>
      <c r="S6806" s="17">
        <f t="shared" si="742"/>
        <v>0</v>
      </c>
      <c r="T6806" s="16">
        <v>0</v>
      </c>
      <c r="U6806" s="18">
        <f t="shared" si="743"/>
        <v>-10.573</v>
      </c>
      <c r="V6806" s="18">
        <f t="shared" si="744"/>
        <v>0</v>
      </c>
      <c r="W6806" s="18">
        <f t="shared" si="745"/>
        <v>0</v>
      </c>
      <c r="X6806" s="27"/>
      <c r="Y6806" s="19">
        <f t="shared" si="746"/>
        <v>0</v>
      </c>
      <c r="Z6806" s="18">
        <f t="shared" si="747"/>
        <v>5.2320000000000002</v>
      </c>
      <c r="AA6806" s="12">
        <v>-145</v>
      </c>
      <c r="AB6806" s="12">
        <v>-12674.62</v>
      </c>
      <c r="AC6806" s="28">
        <f>+I6806+Y6806-Z6806</f>
        <v>-37.792000000000002</v>
      </c>
      <c r="AD6806" s="20">
        <f t="shared" si="748"/>
        <v>40</v>
      </c>
      <c r="AE6806">
        <v>40</v>
      </c>
    </row>
    <row r="6807" spans="1:31" x14ac:dyDescent="0.25">
      <c r="A6807" s="9">
        <v>45322</v>
      </c>
      <c r="B6807" s="10" t="s">
        <v>823</v>
      </c>
      <c r="C6807" s="10" t="s">
        <v>282</v>
      </c>
      <c r="D6807" s="10" t="s">
        <v>40</v>
      </c>
      <c r="E6807" s="10" t="s">
        <v>30</v>
      </c>
      <c r="F6807" s="10">
        <v>75</v>
      </c>
      <c r="G6807" s="10">
        <v>82</v>
      </c>
      <c r="H6807" s="11">
        <f>SUMIFS(AA:AA,$A:$A,EOMONTH($A6807,-1),$B:$B,$B6807)</f>
        <v>0</v>
      </c>
      <c r="I6807" s="63">
        <f>ROUND(SUMIFS(AC:AC,$A:$A,EOMONTH($A6807,-1),$B:$B,$B6807),2)</f>
        <v>0</v>
      </c>
      <c r="J6807" s="11">
        <f>SUMIFS(AB:AB,$A:$A,EOMONTH($A6807,-1),$B:$B,$B6807)</f>
        <v>0</v>
      </c>
      <c r="K6807" s="13">
        <v>0</v>
      </c>
      <c r="L6807" s="25">
        <v>0</v>
      </c>
      <c r="M6807" s="15">
        <v>1230</v>
      </c>
      <c r="N6807" s="14">
        <v>25483.200000000001</v>
      </c>
      <c r="O6807" s="16">
        <v>1095</v>
      </c>
      <c r="P6807" s="16">
        <v>51084.08</v>
      </c>
      <c r="Q6807" s="16">
        <v>0</v>
      </c>
      <c r="R6807" s="16">
        <f>Q6807*16.876/100</f>
        <v>0</v>
      </c>
      <c r="S6807" s="17">
        <f t="shared" si="742"/>
        <v>0</v>
      </c>
      <c r="T6807" s="16">
        <v>0</v>
      </c>
      <c r="U6807" s="18">
        <f t="shared" si="743"/>
        <v>0</v>
      </c>
      <c r="V6807" s="18">
        <f t="shared" si="744"/>
        <v>92.25</v>
      </c>
      <c r="W6807" s="18">
        <f t="shared" si="745"/>
        <v>15.487852500000001</v>
      </c>
      <c r="X6807" s="27"/>
      <c r="Y6807" s="19">
        <f t="shared" si="746"/>
        <v>107.7378525</v>
      </c>
      <c r="Z6807" s="18">
        <f t="shared" si="747"/>
        <v>89.79</v>
      </c>
      <c r="AA6807" s="12">
        <v>135</v>
      </c>
      <c r="AB6807" s="12">
        <v>3728.97</v>
      </c>
      <c r="AC6807" s="28">
        <f>+I6807+Y6807-Z6807</f>
        <v>17.947852499999996</v>
      </c>
      <c r="AD6807" s="20">
        <f t="shared" si="748"/>
        <v>0</v>
      </c>
      <c r="AE6807">
        <v>0</v>
      </c>
    </row>
    <row r="6808" spans="1:31" x14ac:dyDescent="0.25">
      <c r="A6808" s="9">
        <v>45322</v>
      </c>
      <c r="B6808" s="10" t="s">
        <v>807</v>
      </c>
      <c r="C6808" s="10" t="s">
        <v>282</v>
      </c>
      <c r="D6808" s="10" t="s">
        <v>29</v>
      </c>
      <c r="E6808" s="10" t="s">
        <v>30</v>
      </c>
      <c r="F6808" s="10">
        <v>0</v>
      </c>
      <c r="G6808" s="10">
        <v>0</v>
      </c>
      <c r="H6808" s="11">
        <f>SUMIFS(AA:AA,$A:$A,EOMONTH($A6808,-1),$B:$B,$B6808)</f>
        <v>3650</v>
      </c>
      <c r="I6808" s="63">
        <f>ROUND(SUMIFS(AC:AC,$A:$A,EOMONTH($A6808,-1),$B:$B,$B6808),2)</f>
        <v>0</v>
      </c>
      <c r="J6808" s="11">
        <f>SUMIFS(AB:AB,$A:$A,EOMONTH($A6808,-1),$B:$B,$B6808)</f>
        <v>125925</v>
      </c>
      <c r="K6808" s="13">
        <v>0</v>
      </c>
      <c r="L6808" s="25">
        <v>0</v>
      </c>
      <c r="M6808" s="15">
        <v>0</v>
      </c>
      <c r="N6808" s="14">
        <v>0</v>
      </c>
      <c r="O6808" s="16">
        <v>475</v>
      </c>
      <c r="P6808" s="16">
        <v>26321</v>
      </c>
      <c r="Q6808" s="16">
        <v>0</v>
      </c>
      <c r="R6808" s="16">
        <f>Q6808*16.876/100</f>
        <v>0</v>
      </c>
      <c r="S6808" s="17">
        <f t="shared" si="742"/>
        <v>0</v>
      </c>
      <c r="T6808" s="16">
        <v>0</v>
      </c>
      <c r="U6808" s="18">
        <f t="shared" si="743"/>
        <v>0</v>
      </c>
      <c r="V6808" s="18">
        <f t="shared" si="744"/>
        <v>0</v>
      </c>
      <c r="W6808" s="18">
        <f t="shared" si="745"/>
        <v>0</v>
      </c>
      <c r="X6808" s="27"/>
      <c r="Y6808" s="19">
        <f t="shared" si="746"/>
        <v>0</v>
      </c>
      <c r="Z6808" s="18">
        <f t="shared" si="747"/>
        <v>0</v>
      </c>
      <c r="AA6808" s="12">
        <v>3175</v>
      </c>
      <c r="AB6808" s="12">
        <v>109537.5</v>
      </c>
      <c r="AC6808" s="28">
        <f>+I6808+Y6808-Z6808</f>
        <v>0</v>
      </c>
      <c r="AD6808" s="20">
        <f t="shared" si="748"/>
        <v>0</v>
      </c>
      <c r="AE6808">
        <v>0</v>
      </c>
    </row>
    <row r="6809" spans="1:31" x14ac:dyDescent="0.25">
      <c r="A6809" s="9">
        <v>45322</v>
      </c>
      <c r="B6809" s="10" t="s">
        <v>535</v>
      </c>
      <c r="C6809" s="10" t="s">
        <v>282</v>
      </c>
      <c r="D6809" s="10" t="s">
        <v>29</v>
      </c>
      <c r="E6809" s="10" t="s">
        <v>30</v>
      </c>
      <c r="F6809" s="10">
        <v>0</v>
      </c>
      <c r="G6809" s="10">
        <v>0</v>
      </c>
      <c r="H6809" s="11">
        <f>SUMIFS(AA:AA,$A:$A,EOMONTH($A6809,-1),$B:$B,$B6809)</f>
        <v>452</v>
      </c>
      <c r="I6809" s="63">
        <f>ROUND(SUMIFS(AC:AC,$A:$A,EOMONTH($A6809,-1),$B:$B,$B6809),2)</f>
        <v>60.95</v>
      </c>
      <c r="J6809" s="11">
        <f>SUMIFS(AB:AB,$A:$A,EOMONTH($A6809,-1),$B:$B,$B6809)</f>
        <v>36158.36</v>
      </c>
      <c r="K6809" s="13">
        <v>1815</v>
      </c>
      <c r="L6809" s="25">
        <v>145200</v>
      </c>
      <c r="M6809" s="15">
        <v>0</v>
      </c>
      <c r="N6809" s="14">
        <v>0</v>
      </c>
      <c r="O6809" s="16">
        <v>1215</v>
      </c>
      <c r="P6809" s="16">
        <v>118372.5</v>
      </c>
      <c r="Q6809" s="16">
        <v>0</v>
      </c>
      <c r="R6809" s="16">
        <f>Q6809*16.876/100</f>
        <v>0</v>
      </c>
      <c r="S6809" s="17">
        <f t="shared" si="742"/>
        <v>0</v>
      </c>
      <c r="T6809" s="16">
        <v>0</v>
      </c>
      <c r="U6809" s="18">
        <f t="shared" si="743"/>
        <v>0</v>
      </c>
      <c r="V6809" s="18">
        <f t="shared" si="744"/>
        <v>0</v>
      </c>
      <c r="W6809" s="18">
        <f t="shared" si="745"/>
        <v>0</v>
      </c>
      <c r="X6809" s="27"/>
      <c r="Y6809" s="19">
        <f t="shared" si="746"/>
        <v>0</v>
      </c>
      <c r="Z6809" s="18">
        <f t="shared" si="747"/>
        <v>0</v>
      </c>
      <c r="AA6809" s="12">
        <v>1052</v>
      </c>
      <c r="AB6809" s="12">
        <v>84159.56</v>
      </c>
      <c r="AC6809" s="28">
        <f>+I6809+Y6809-Z6809</f>
        <v>60.95</v>
      </c>
      <c r="AD6809" s="20">
        <f t="shared" si="748"/>
        <v>0</v>
      </c>
      <c r="AE6809">
        <v>0</v>
      </c>
    </row>
    <row r="6810" spans="1:31" x14ac:dyDescent="0.25">
      <c r="A6810" s="9">
        <v>45322</v>
      </c>
      <c r="B6810" s="10" t="s">
        <v>540</v>
      </c>
      <c r="C6810" s="10" t="s">
        <v>541</v>
      </c>
      <c r="D6810" s="10" t="s">
        <v>29</v>
      </c>
      <c r="E6810" s="10" t="s">
        <v>30</v>
      </c>
      <c r="F6810" s="10"/>
      <c r="G6810" s="10">
        <v>0</v>
      </c>
      <c r="H6810" s="11">
        <f>SUMIFS(AA:AA,$A:$A,EOMONTH($A6810,-1),$B:$B,$B6810)</f>
        <v>-2424</v>
      </c>
      <c r="I6810" s="63">
        <f>ROUND(SUMIFS(AC:AC,$A:$A,EOMONTH($A6810,-1),$B:$B,$B6810),2)</f>
        <v>0</v>
      </c>
      <c r="J6810" s="11">
        <f>SUMIFS(AB:AB,$A:$A,EOMONTH($A6810,-1),$B:$B,$B6810)</f>
        <v>-36456.959999999999</v>
      </c>
      <c r="K6810" s="13">
        <v>0</v>
      </c>
      <c r="L6810" s="25">
        <v>0</v>
      </c>
      <c r="M6810" s="15">
        <v>0</v>
      </c>
      <c r="N6810" s="14">
        <v>0</v>
      </c>
      <c r="O6810" s="16">
        <v>0</v>
      </c>
      <c r="P6810" s="16">
        <v>0</v>
      </c>
      <c r="Q6810" s="16">
        <v>0</v>
      </c>
      <c r="R6810" s="16">
        <f>Q6810*16.876/100</f>
        <v>0</v>
      </c>
      <c r="S6810" s="17">
        <f t="shared" si="742"/>
        <v>0</v>
      </c>
      <c r="T6810" s="16">
        <v>0</v>
      </c>
      <c r="U6810" s="18">
        <f t="shared" si="743"/>
        <v>0</v>
      </c>
      <c r="V6810" s="18">
        <f t="shared" si="744"/>
        <v>0</v>
      </c>
      <c r="W6810" s="18">
        <f t="shared" si="745"/>
        <v>0</v>
      </c>
      <c r="X6810" s="27"/>
      <c r="Y6810" s="19">
        <f t="shared" si="746"/>
        <v>0</v>
      </c>
      <c r="Z6810" s="18">
        <f t="shared" si="747"/>
        <v>0</v>
      </c>
      <c r="AA6810" s="12">
        <v>-2424</v>
      </c>
      <c r="AB6810" s="12">
        <v>-36456.959999999999</v>
      </c>
      <c r="AC6810" s="28">
        <f>+I6810+Y6810-Z6810</f>
        <v>0</v>
      </c>
      <c r="AD6810" s="20">
        <f t="shared" si="748"/>
        <v>0</v>
      </c>
      <c r="AE6810">
        <v>0</v>
      </c>
    </row>
    <row r="6811" spans="1:31" x14ac:dyDescent="0.25">
      <c r="A6811" s="9">
        <v>45322</v>
      </c>
      <c r="B6811" s="10" t="s">
        <v>547</v>
      </c>
      <c r="C6811" s="10" t="s">
        <v>282</v>
      </c>
      <c r="D6811" s="10" t="s">
        <v>29</v>
      </c>
      <c r="E6811" s="10" t="s">
        <v>30</v>
      </c>
      <c r="F6811" s="10"/>
      <c r="G6811" s="10">
        <v>0</v>
      </c>
      <c r="H6811" s="11">
        <f>SUMIFS(AA:AA,$A:$A,EOMONTH($A6811,-1),$B:$B,$B6811)</f>
        <v>4097</v>
      </c>
      <c r="I6811" s="63">
        <f>ROUND(SUMIFS(AC:AC,$A:$A,EOMONTH($A6811,-1),$B:$B,$B6811),2)</f>
        <v>80.19</v>
      </c>
      <c r="J6811" s="11">
        <f>SUMIFS(AB:AB,$A:$A,EOMONTH($A6811,-1),$B:$B,$B6811)</f>
        <v>34127.32</v>
      </c>
      <c r="K6811" s="13">
        <v>0</v>
      </c>
      <c r="L6811" s="25">
        <v>0</v>
      </c>
      <c r="M6811" s="15">
        <v>0</v>
      </c>
      <c r="N6811" s="14">
        <v>0</v>
      </c>
      <c r="O6811" s="16">
        <v>0</v>
      </c>
      <c r="P6811" s="16">
        <v>0</v>
      </c>
      <c r="Q6811" s="16">
        <v>0</v>
      </c>
      <c r="R6811" s="16">
        <f>Q6811*16.876/100</f>
        <v>0</v>
      </c>
      <c r="S6811" s="17">
        <f t="shared" si="742"/>
        <v>0</v>
      </c>
      <c r="T6811" s="16">
        <v>0</v>
      </c>
      <c r="U6811" s="18">
        <f t="shared" si="743"/>
        <v>0</v>
      </c>
      <c r="V6811" s="18">
        <f t="shared" si="744"/>
        <v>0</v>
      </c>
      <c r="W6811" s="18">
        <f t="shared" si="745"/>
        <v>0</v>
      </c>
      <c r="X6811" s="27"/>
      <c r="Y6811" s="19">
        <f t="shared" si="746"/>
        <v>0</v>
      </c>
      <c r="Z6811" s="18">
        <f t="shared" si="747"/>
        <v>0</v>
      </c>
      <c r="AA6811" s="12">
        <v>4097</v>
      </c>
      <c r="AB6811" s="12">
        <v>34127.32</v>
      </c>
      <c r="AC6811" s="28">
        <f>+I6811+Y6811-Z6811</f>
        <v>80.19</v>
      </c>
      <c r="AD6811" s="20">
        <f t="shared" si="748"/>
        <v>0</v>
      </c>
      <c r="AE6811">
        <v>0</v>
      </c>
    </row>
    <row r="6812" spans="1:31" x14ac:dyDescent="0.25">
      <c r="A6812" s="9">
        <v>45322</v>
      </c>
      <c r="B6812" s="10" t="s">
        <v>744</v>
      </c>
      <c r="C6812" s="10" t="s">
        <v>28</v>
      </c>
      <c r="D6812" s="10" t="s">
        <v>29</v>
      </c>
      <c r="E6812" s="10" t="s">
        <v>30</v>
      </c>
      <c r="F6812" s="10"/>
      <c r="G6812" s="10">
        <v>0</v>
      </c>
      <c r="H6812" s="11">
        <f>SUMIFS(AA:AA,$A:$A,EOMONTH($A6812,-1),$B:$B,$B6812)</f>
        <v>222</v>
      </c>
      <c r="I6812" s="63">
        <f>ROUND(SUMIFS(AC:AC,$A:$A,EOMONTH($A6812,-1),$B:$B,$B6812),2)</f>
        <v>0</v>
      </c>
      <c r="J6812" s="11">
        <f>SUMIFS(AB:AB,$A:$A,EOMONTH($A6812,-1),$B:$B,$B6812)</f>
        <v>1630.4</v>
      </c>
      <c r="K6812" s="13">
        <v>0</v>
      </c>
      <c r="L6812" s="25">
        <v>0</v>
      </c>
      <c r="M6812" s="15">
        <v>0</v>
      </c>
      <c r="N6812" s="14">
        <v>0</v>
      </c>
      <c r="O6812" s="16">
        <v>0</v>
      </c>
      <c r="P6812" s="16">
        <v>0</v>
      </c>
      <c r="Q6812" s="16">
        <v>0</v>
      </c>
      <c r="R6812" s="16">
        <f>Q6812*16.876/100</f>
        <v>0</v>
      </c>
      <c r="S6812" s="17">
        <f t="shared" si="742"/>
        <v>0</v>
      </c>
      <c r="T6812" s="16">
        <v>0</v>
      </c>
      <c r="U6812" s="18">
        <f t="shared" si="743"/>
        <v>0</v>
      </c>
      <c r="V6812" s="18">
        <f t="shared" si="744"/>
        <v>0</v>
      </c>
      <c r="W6812" s="18">
        <f t="shared" si="745"/>
        <v>0</v>
      </c>
      <c r="X6812" s="27"/>
      <c r="Y6812" s="19">
        <f t="shared" si="746"/>
        <v>0</v>
      </c>
      <c r="Z6812" s="18">
        <f t="shared" si="747"/>
        <v>0</v>
      </c>
      <c r="AA6812" s="12">
        <v>222</v>
      </c>
      <c r="AB6812" s="12">
        <v>1630.4</v>
      </c>
      <c r="AC6812" s="28">
        <f>+I6812+Y6812-Z6812</f>
        <v>0</v>
      </c>
      <c r="AD6812" s="20">
        <f t="shared" si="748"/>
        <v>0</v>
      </c>
      <c r="AE6812">
        <v>0</v>
      </c>
    </row>
    <row r="6813" spans="1:31" x14ac:dyDescent="0.25">
      <c r="A6813" s="9">
        <v>45322</v>
      </c>
      <c r="B6813" s="10" t="s">
        <v>745</v>
      </c>
      <c r="C6813" s="10" t="s">
        <v>28</v>
      </c>
      <c r="D6813" s="10" t="s">
        <v>29</v>
      </c>
      <c r="E6813" s="10" t="s">
        <v>30</v>
      </c>
      <c r="F6813" s="10"/>
      <c r="G6813" s="10">
        <v>0</v>
      </c>
      <c r="H6813" s="11">
        <f>SUMIFS(AA:AA,$A:$A,EOMONTH($A6813,-1),$B:$B,$B6813)</f>
        <v>322</v>
      </c>
      <c r="I6813" s="63">
        <f>ROUND(SUMIFS(AC:AC,$A:$A,EOMONTH($A6813,-1),$B:$B,$B6813),2)</f>
        <v>0</v>
      </c>
      <c r="J6813" s="11">
        <f>SUMIFS(AB:AB,$A:$A,EOMONTH($A6813,-1),$B:$B,$B6813)</f>
        <v>2344.65</v>
      </c>
      <c r="K6813" s="13">
        <v>0</v>
      </c>
      <c r="L6813" s="25">
        <v>0</v>
      </c>
      <c r="M6813" s="15">
        <v>0</v>
      </c>
      <c r="N6813" s="14">
        <v>0</v>
      </c>
      <c r="O6813" s="16">
        <v>0</v>
      </c>
      <c r="P6813" s="16">
        <v>0</v>
      </c>
      <c r="Q6813" s="16">
        <v>0</v>
      </c>
      <c r="R6813" s="16">
        <f>Q6813*16.876/100</f>
        <v>0</v>
      </c>
      <c r="S6813" s="17">
        <f t="shared" si="742"/>
        <v>0</v>
      </c>
      <c r="T6813" s="16">
        <v>0</v>
      </c>
      <c r="U6813" s="18">
        <f t="shared" si="743"/>
        <v>0</v>
      </c>
      <c r="V6813" s="18">
        <f t="shared" si="744"/>
        <v>0</v>
      </c>
      <c r="W6813" s="18">
        <f t="shared" si="745"/>
        <v>0</v>
      </c>
      <c r="X6813" s="27"/>
      <c r="Y6813" s="19">
        <f t="shared" si="746"/>
        <v>0</v>
      </c>
      <c r="Z6813" s="18">
        <f t="shared" si="747"/>
        <v>0</v>
      </c>
      <c r="AA6813" s="12">
        <v>322</v>
      </c>
      <c r="AB6813" s="12">
        <v>2344.65</v>
      </c>
      <c r="AC6813" s="28">
        <f>+I6813+Y6813-Z6813</f>
        <v>0</v>
      </c>
      <c r="AD6813" s="20">
        <f t="shared" si="748"/>
        <v>0</v>
      </c>
      <c r="AE6813">
        <v>0</v>
      </c>
    </row>
    <row r="6814" spans="1:31" x14ac:dyDescent="0.25">
      <c r="A6814" s="9">
        <v>45322</v>
      </c>
      <c r="B6814" s="10" t="s">
        <v>746</v>
      </c>
      <c r="C6814" s="10" t="s">
        <v>28</v>
      </c>
      <c r="D6814" s="10" t="s">
        <v>29</v>
      </c>
      <c r="E6814" s="10" t="s">
        <v>30</v>
      </c>
      <c r="F6814" s="10"/>
      <c r="G6814" s="10">
        <v>0</v>
      </c>
      <c r="H6814" s="11">
        <f>SUMIFS(AA:AA,$A:$A,EOMONTH($A6814,-1),$B:$B,$B6814)</f>
        <v>257</v>
      </c>
      <c r="I6814" s="63">
        <f>ROUND(SUMIFS(AC:AC,$A:$A,EOMONTH($A6814,-1),$B:$B,$B6814),2)</f>
        <v>0</v>
      </c>
      <c r="J6814" s="11">
        <f>SUMIFS(AB:AB,$A:$A,EOMONTH($A6814,-1),$B:$B,$B6814)</f>
        <v>1860.21</v>
      </c>
      <c r="K6814" s="13">
        <v>0</v>
      </c>
      <c r="L6814" s="25">
        <v>0</v>
      </c>
      <c r="M6814" s="15">
        <v>0</v>
      </c>
      <c r="N6814" s="14">
        <v>0</v>
      </c>
      <c r="O6814" s="16">
        <v>0</v>
      </c>
      <c r="P6814" s="16">
        <v>0</v>
      </c>
      <c r="Q6814" s="16">
        <v>0</v>
      </c>
      <c r="R6814" s="16">
        <f>Q6814*16.876/100</f>
        <v>0</v>
      </c>
      <c r="S6814" s="17">
        <f t="shared" si="742"/>
        <v>0</v>
      </c>
      <c r="T6814" s="16">
        <v>0</v>
      </c>
      <c r="U6814" s="18">
        <f t="shared" si="743"/>
        <v>0</v>
      </c>
      <c r="V6814" s="18">
        <f t="shared" si="744"/>
        <v>0</v>
      </c>
      <c r="W6814" s="18">
        <f t="shared" si="745"/>
        <v>0</v>
      </c>
      <c r="X6814" s="27"/>
      <c r="Y6814" s="19">
        <f t="shared" si="746"/>
        <v>0</v>
      </c>
      <c r="Z6814" s="18">
        <f t="shared" si="747"/>
        <v>0</v>
      </c>
      <c r="AA6814" s="12">
        <v>257</v>
      </c>
      <c r="AB6814" s="12">
        <v>1860.21</v>
      </c>
      <c r="AC6814" s="28">
        <f>+I6814+Y6814-Z6814</f>
        <v>0</v>
      </c>
      <c r="AD6814" s="20">
        <f t="shared" si="748"/>
        <v>0</v>
      </c>
      <c r="AE6814">
        <v>0</v>
      </c>
    </row>
    <row r="6815" spans="1:31" x14ac:dyDescent="0.25">
      <c r="A6815" s="9">
        <v>45322</v>
      </c>
      <c r="B6815" s="10" t="s">
        <v>747</v>
      </c>
      <c r="C6815" s="10" t="s">
        <v>28</v>
      </c>
      <c r="D6815" s="10" t="s">
        <v>29</v>
      </c>
      <c r="E6815" s="10" t="s">
        <v>30</v>
      </c>
      <c r="F6815" s="10"/>
      <c r="G6815" s="10">
        <v>0</v>
      </c>
      <c r="H6815" s="11">
        <f>SUMIFS(AA:AA,$A:$A,EOMONTH($A6815,-1),$B:$B,$B6815)</f>
        <v>681</v>
      </c>
      <c r="I6815" s="63">
        <f>ROUND(SUMIFS(AC:AC,$A:$A,EOMONTH($A6815,-1),$B:$B,$B6815),2)</f>
        <v>0</v>
      </c>
      <c r="J6815" s="11">
        <f>SUMIFS(AB:AB,$A:$A,EOMONTH($A6815,-1),$B:$B,$B6815)</f>
        <v>4960.4399999999996</v>
      </c>
      <c r="K6815" s="13">
        <v>0</v>
      </c>
      <c r="L6815" s="25">
        <v>0</v>
      </c>
      <c r="M6815" s="15">
        <v>0</v>
      </c>
      <c r="N6815" s="14">
        <v>0</v>
      </c>
      <c r="O6815" s="16">
        <v>0</v>
      </c>
      <c r="P6815" s="16">
        <v>0</v>
      </c>
      <c r="Q6815" s="16">
        <v>0</v>
      </c>
      <c r="R6815" s="16">
        <f>Q6815*16.876/100</f>
        <v>0</v>
      </c>
      <c r="S6815" s="17">
        <f t="shared" si="742"/>
        <v>0</v>
      </c>
      <c r="T6815" s="16">
        <v>0</v>
      </c>
      <c r="U6815" s="18">
        <f t="shared" si="743"/>
        <v>0</v>
      </c>
      <c r="V6815" s="18">
        <f t="shared" si="744"/>
        <v>0</v>
      </c>
      <c r="W6815" s="18">
        <f t="shared" si="745"/>
        <v>0</v>
      </c>
      <c r="X6815" s="27"/>
      <c r="Y6815" s="19">
        <f t="shared" si="746"/>
        <v>0</v>
      </c>
      <c r="Z6815" s="18">
        <f t="shared" si="747"/>
        <v>0</v>
      </c>
      <c r="AA6815" s="12">
        <v>681</v>
      </c>
      <c r="AB6815" s="12">
        <v>4960.4399999999996</v>
      </c>
      <c r="AC6815" s="28">
        <f>+I6815+Y6815-Z6815</f>
        <v>0</v>
      </c>
      <c r="AD6815" s="20">
        <f t="shared" si="748"/>
        <v>0</v>
      </c>
      <c r="AE6815">
        <v>0</v>
      </c>
    </row>
    <row r="6816" spans="1:31" x14ac:dyDescent="0.25">
      <c r="A6816" s="9">
        <v>45322</v>
      </c>
      <c r="B6816" s="10" t="s">
        <v>724</v>
      </c>
      <c r="C6816" s="10" t="s">
        <v>213</v>
      </c>
      <c r="D6816" s="10" t="s">
        <v>40</v>
      </c>
      <c r="E6816" s="10" t="s">
        <v>30</v>
      </c>
      <c r="F6816" s="10">
        <v>465</v>
      </c>
      <c r="G6816" s="10">
        <v>507</v>
      </c>
      <c r="H6816" s="11">
        <f>SUMIFS(AA:AA,$A:$A,EOMONTH($A6816,-1),$B:$B,$B6816)</f>
        <v>1068</v>
      </c>
      <c r="I6816" s="63">
        <f>ROUND(SUMIFS(AC:AC,$A:$A,EOMONTH($A6816,-1),$B:$B,$B6816),2)</f>
        <v>674.89</v>
      </c>
      <c r="J6816" s="11">
        <f>SUMIFS(AB:AB,$A:$A,EOMONTH($A6816,-1),$B:$B,$B6816)</f>
        <v>59204.02</v>
      </c>
      <c r="K6816" s="13">
        <v>0</v>
      </c>
      <c r="L6816" s="25">
        <v>0</v>
      </c>
      <c r="M6816" s="15">
        <v>1903</v>
      </c>
      <c r="N6816" s="14">
        <v>104327.29</v>
      </c>
      <c r="O6816" s="21">
        <v>1304</v>
      </c>
      <c r="P6816" s="16">
        <v>92581.68</v>
      </c>
      <c r="Q6816" s="21">
        <v>350</v>
      </c>
      <c r="R6816" s="16">
        <f>Q6816*16.876/100</f>
        <v>59.066000000000003</v>
      </c>
      <c r="S6816" s="17">
        <f t="shared" si="742"/>
        <v>409.06600000000003</v>
      </c>
      <c r="T6816" s="16">
        <v>20223</v>
      </c>
      <c r="U6816" s="18">
        <f t="shared" si="743"/>
        <v>541.476</v>
      </c>
      <c r="V6816" s="18">
        <f t="shared" si="744"/>
        <v>884.89499999999998</v>
      </c>
      <c r="W6816" s="18">
        <f t="shared" si="745"/>
        <v>148.56502155000001</v>
      </c>
      <c r="X6816" s="27"/>
      <c r="Y6816" s="19">
        <f t="shared" si="746"/>
        <v>1033.46002155</v>
      </c>
      <c r="Z6816" s="18">
        <f t="shared" si="747"/>
        <v>661.12800000000004</v>
      </c>
      <c r="AA6816" s="12">
        <v>1317</v>
      </c>
      <c r="AB6816" s="12">
        <v>72479.070000000007</v>
      </c>
      <c r="AC6816" s="28">
        <f>+I6816+Y6816-Z6816</f>
        <v>1047.2220215499997</v>
      </c>
      <c r="AD6816" s="20">
        <f t="shared" si="748"/>
        <v>0</v>
      </c>
      <c r="AE6816">
        <v>0</v>
      </c>
    </row>
    <row r="6817" spans="1:31" x14ac:dyDescent="0.25">
      <c r="A6817" s="9">
        <v>45322</v>
      </c>
      <c r="B6817" s="10" t="s">
        <v>725</v>
      </c>
      <c r="C6817" s="10" t="s">
        <v>213</v>
      </c>
      <c r="D6817" s="10" t="s">
        <v>40</v>
      </c>
      <c r="E6817" s="10" t="s">
        <v>30</v>
      </c>
      <c r="F6817" s="10">
        <v>465</v>
      </c>
      <c r="G6817" s="10">
        <v>507</v>
      </c>
      <c r="H6817" s="11">
        <f>SUMIFS(AA:AA,$A:$A,EOMONTH($A6817,-1),$B:$B,$B6817)</f>
        <v>826</v>
      </c>
      <c r="I6817" s="63">
        <f>ROUND(SUMIFS(AC:AC,$A:$A,EOMONTH($A6817,-1),$B:$B,$B6817),2)</f>
        <v>556.39</v>
      </c>
      <c r="J6817" s="11">
        <f>SUMIFS(AB:AB,$A:$A,EOMONTH($A6817,-1),$B:$B,$B6817)</f>
        <v>45689.34</v>
      </c>
      <c r="K6817" s="13">
        <v>0</v>
      </c>
      <c r="L6817" s="25">
        <v>0</v>
      </c>
      <c r="M6817" s="15">
        <v>1522</v>
      </c>
      <c r="N6817" s="14">
        <v>82174.13</v>
      </c>
      <c r="O6817" s="21">
        <v>504</v>
      </c>
      <c r="P6817" s="16">
        <v>34290</v>
      </c>
      <c r="Q6817" s="21">
        <v>400</v>
      </c>
      <c r="R6817" s="16">
        <f>Q6817*16.876/100</f>
        <v>67.504000000000005</v>
      </c>
      <c r="S6817" s="17">
        <f t="shared" si="742"/>
        <v>467.50400000000002</v>
      </c>
      <c r="T6817" s="16">
        <v>22904</v>
      </c>
      <c r="U6817" s="18">
        <f t="shared" si="743"/>
        <v>418.78199999999998</v>
      </c>
      <c r="V6817" s="18">
        <f t="shared" si="744"/>
        <v>707.73</v>
      </c>
      <c r="W6817" s="18">
        <f t="shared" si="745"/>
        <v>118.82078970000001</v>
      </c>
      <c r="X6817" s="27"/>
      <c r="Y6817" s="19">
        <f t="shared" si="746"/>
        <v>826.5507897</v>
      </c>
      <c r="Z6817" s="18">
        <f t="shared" si="747"/>
        <v>255.52799999999999</v>
      </c>
      <c r="AA6817" s="12">
        <v>1444</v>
      </c>
      <c r="AB6817" s="12">
        <v>77939.31</v>
      </c>
      <c r="AC6817" s="28">
        <f>+I6817+Y6817-Z6817</f>
        <v>1127.4127897000001</v>
      </c>
      <c r="AD6817" s="20">
        <f t="shared" si="748"/>
        <v>0</v>
      </c>
      <c r="AE6817">
        <v>0</v>
      </c>
    </row>
    <row r="6818" spans="1:31" x14ac:dyDescent="0.25">
      <c r="A6818" s="9">
        <v>45322</v>
      </c>
      <c r="B6818" s="10" t="s">
        <v>726</v>
      </c>
      <c r="C6818" s="10" t="s">
        <v>213</v>
      </c>
      <c r="D6818" s="10" t="s">
        <v>40</v>
      </c>
      <c r="E6818" s="10" t="s">
        <v>30</v>
      </c>
      <c r="F6818" s="10">
        <v>465</v>
      </c>
      <c r="G6818" s="10">
        <v>507</v>
      </c>
      <c r="H6818" s="11">
        <f>SUMIFS(AA:AA,$A:$A,EOMONTH($A6818,-1),$B:$B,$B6818)</f>
        <v>565</v>
      </c>
      <c r="I6818" s="63">
        <f>ROUND(SUMIFS(AC:AC,$A:$A,EOMONTH($A6818,-1),$B:$B,$B6818),2)</f>
        <v>350.94</v>
      </c>
      <c r="J6818" s="11">
        <f>SUMIFS(AB:AB,$A:$A,EOMONTH($A6818,-1),$B:$B,$B6818)</f>
        <v>30820.15</v>
      </c>
      <c r="K6818" s="13">
        <v>0</v>
      </c>
      <c r="L6818" s="25">
        <v>0</v>
      </c>
      <c r="M6818" s="15">
        <v>968</v>
      </c>
      <c r="N6818" s="14">
        <v>52891.96</v>
      </c>
      <c r="O6818" s="16">
        <v>360</v>
      </c>
      <c r="P6818" s="16">
        <v>25513.200000000001</v>
      </c>
      <c r="Q6818" s="16">
        <v>0</v>
      </c>
      <c r="R6818" s="16">
        <f>Q6818*16.876/100</f>
        <v>0</v>
      </c>
      <c r="S6818" s="17">
        <f t="shared" si="742"/>
        <v>0</v>
      </c>
      <c r="T6818" s="16">
        <v>0</v>
      </c>
      <c r="U6818" s="18">
        <f t="shared" si="743"/>
        <v>286.45499999999998</v>
      </c>
      <c r="V6818" s="18">
        <f t="shared" si="744"/>
        <v>450.12</v>
      </c>
      <c r="W6818" s="18">
        <f t="shared" si="745"/>
        <v>75.570646800000006</v>
      </c>
      <c r="X6818" s="27"/>
      <c r="Y6818" s="19">
        <f t="shared" si="746"/>
        <v>525.69064679999997</v>
      </c>
      <c r="Z6818" s="18">
        <f t="shared" si="747"/>
        <v>182.52</v>
      </c>
      <c r="AA6818" s="12">
        <v>1173</v>
      </c>
      <c r="AB6818" s="12">
        <v>64211.91</v>
      </c>
      <c r="AC6818" s="28">
        <f>+I6818+Y6818-Z6818</f>
        <v>694.11064680000004</v>
      </c>
      <c r="AD6818" s="20">
        <f t="shared" si="748"/>
        <v>0</v>
      </c>
      <c r="AE6818">
        <v>0</v>
      </c>
    </row>
    <row r="6819" spans="1:31" x14ac:dyDescent="0.25">
      <c r="A6819" s="9">
        <v>45322</v>
      </c>
      <c r="B6819" s="10" t="s">
        <v>727</v>
      </c>
      <c r="C6819" s="10" t="s">
        <v>213</v>
      </c>
      <c r="D6819" s="10" t="s">
        <v>40</v>
      </c>
      <c r="E6819" s="10" t="s">
        <v>30</v>
      </c>
      <c r="F6819" s="10">
        <v>415</v>
      </c>
      <c r="G6819" s="10">
        <v>452</v>
      </c>
      <c r="H6819" s="11">
        <f>SUMIFS(AA:AA,$A:$A,EOMONTH($A6819,-1),$B:$B,$B6819)</f>
        <v>816</v>
      </c>
      <c r="I6819" s="63">
        <f>ROUND(SUMIFS(AC:AC,$A:$A,EOMONTH($A6819,-1),$B:$B,$B6819),2)</f>
        <v>1323.57</v>
      </c>
      <c r="J6819" s="11">
        <f>SUMIFS(AB:AB,$A:$A,EOMONTH($A6819,-1),$B:$B,$B6819)</f>
        <v>40341.269999999997</v>
      </c>
      <c r="K6819" s="13">
        <v>0</v>
      </c>
      <c r="L6819" s="25">
        <v>0</v>
      </c>
      <c r="M6819" s="15">
        <v>0</v>
      </c>
      <c r="N6819" s="14">
        <v>0</v>
      </c>
      <c r="O6819" s="16">
        <v>450</v>
      </c>
      <c r="P6819" s="16">
        <v>28687.5</v>
      </c>
      <c r="Q6819" s="16">
        <v>0</v>
      </c>
      <c r="R6819" s="16">
        <f>Q6819*16.876/100</f>
        <v>0</v>
      </c>
      <c r="S6819" s="17">
        <f t="shared" si="742"/>
        <v>0</v>
      </c>
      <c r="T6819" s="16">
        <v>0</v>
      </c>
      <c r="U6819" s="18">
        <f t="shared" si="743"/>
        <v>368.83199999999999</v>
      </c>
      <c r="V6819" s="18">
        <f t="shared" si="744"/>
        <v>0</v>
      </c>
      <c r="W6819" s="18">
        <f t="shared" si="745"/>
        <v>0</v>
      </c>
      <c r="X6819" s="27"/>
      <c r="Y6819" s="19">
        <f t="shared" si="746"/>
        <v>0</v>
      </c>
      <c r="Z6819" s="18">
        <f t="shared" si="747"/>
        <v>203.4</v>
      </c>
      <c r="AA6819" s="12">
        <v>366</v>
      </c>
      <c r="AB6819" s="12">
        <v>18578.61</v>
      </c>
      <c r="AC6819" s="28">
        <f>+I6819+Y6819-Z6819</f>
        <v>1120.1699999999998</v>
      </c>
      <c r="AD6819" s="20">
        <f t="shared" si="748"/>
        <v>0</v>
      </c>
      <c r="AE6819">
        <v>0</v>
      </c>
    </row>
    <row r="6820" spans="1:31" x14ac:dyDescent="0.25">
      <c r="A6820" s="9">
        <v>45322</v>
      </c>
      <c r="B6820" s="10" t="s">
        <v>728</v>
      </c>
      <c r="C6820" s="10" t="s">
        <v>213</v>
      </c>
      <c r="D6820" s="10" t="s">
        <v>40</v>
      </c>
      <c r="E6820" s="10" t="s">
        <v>30</v>
      </c>
      <c r="F6820" s="10">
        <v>415</v>
      </c>
      <c r="G6820" s="10">
        <v>452</v>
      </c>
      <c r="H6820" s="11">
        <f>SUMIFS(AA:AA,$A:$A,EOMONTH($A6820,-1),$B:$B,$B6820)</f>
        <v>1180</v>
      </c>
      <c r="I6820" s="63">
        <f>ROUND(SUMIFS(AC:AC,$A:$A,EOMONTH($A6820,-1),$B:$B,$B6820),2)</f>
        <v>574.29999999999995</v>
      </c>
      <c r="J6820" s="11">
        <f>SUMIFS(AB:AB,$A:$A,EOMONTH($A6820,-1),$B:$B,$B6820)</f>
        <v>52258.83</v>
      </c>
      <c r="K6820" s="13">
        <v>0</v>
      </c>
      <c r="L6820" s="25">
        <v>0</v>
      </c>
      <c r="M6820" s="15">
        <v>0</v>
      </c>
      <c r="N6820" s="14">
        <v>0</v>
      </c>
      <c r="O6820" s="16">
        <v>76</v>
      </c>
      <c r="P6820" s="16">
        <v>4845</v>
      </c>
      <c r="Q6820" s="16">
        <v>0</v>
      </c>
      <c r="R6820" s="16">
        <f>Q6820*16.876/100</f>
        <v>0</v>
      </c>
      <c r="S6820" s="17">
        <f t="shared" si="742"/>
        <v>0</v>
      </c>
      <c r="T6820" s="16">
        <v>0</v>
      </c>
      <c r="U6820" s="18">
        <f t="shared" si="743"/>
        <v>533.36</v>
      </c>
      <c r="V6820" s="18">
        <f t="shared" si="744"/>
        <v>0</v>
      </c>
      <c r="W6820" s="18">
        <f t="shared" si="745"/>
        <v>0</v>
      </c>
      <c r="X6820" s="27"/>
      <c r="Y6820" s="19">
        <f t="shared" si="746"/>
        <v>0</v>
      </c>
      <c r="Z6820" s="18">
        <f t="shared" si="747"/>
        <v>34.351999999999997</v>
      </c>
      <c r="AA6820" s="12">
        <v>1104</v>
      </c>
      <c r="AB6820" s="12">
        <v>49080.04</v>
      </c>
      <c r="AC6820" s="28">
        <f>+I6820+Y6820-Z6820</f>
        <v>539.94799999999998</v>
      </c>
      <c r="AD6820" s="20">
        <f t="shared" si="748"/>
        <v>0</v>
      </c>
      <c r="AE6820">
        <v>0</v>
      </c>
    </row>
    <row r="6821" spans="1:31" x14ac:dyDescent="0.25">
      <c r="A6821" s="9">
        <v>45322</v>
      </c>
      <c r="B6821" s="10" t="s">
        <v>729</v>
      </c>
      <c r="C6821" s="10" t="s">
        <v>213</v>
      </c>
      <c r="D6821" s="10" t="s">
        <v>40</v>
      </c>
      <c r="E6821" s="10" t="s">
        <v>30</v>
      </c>
      <c r="F6821" s="10">
        <v>415</v>
      </c>
      <c r="G6821" s="10">
        <v>452</v>
      </c>
      <c r="H6821" s="11">
        <f>SUMIFS(AA:AA,$A:$A,EOMONTH($A6821,-1),$B:$B,$B6821)</f>
        <v>916</v>
      </c>
      <c r="I6821" s="63">
        <f>ROUND(SUMIFS(AC:AC,$A:$A,EOMONTH($A6821,-1),$B:$B,$B6821),2)</f>
        <v>457.75</v>
      </c>
      <c r="J6821" s="11">
        <f>SUMIFS(AB:AB,$A:$A,EOMONTH($A6821,-1),$B:$B,$B6821)</f>
        <v>45580.93</v>
      </c>
      <c r="K6821" s="13">
        <v>0</v>
      </c>
      <c r="L6821" s="25">
        <v>0</v>
      </c>
      <c r="M6821" s="15">
        <v>0</v>
      </c>
      <c r="N6821" s="14">
        <v>0</v>
      </c>
      <c r="O6821" s="16">
        <v>0</v>
      </c>
      <c r="P6821" s="16">
        <v>0</v>
      </c>
      <c r="Q6821" s="16">
        <v>0</v>
      </c>
      <c r="R6821" s="16">
        <f>Q6821*16.876/100</f>
        <v>0</v>
      </c>
      <c r="S6821" s="17">
        <f t="shared" si="742"/>
        <v>0</v>
      </c>
      <c r="T6821" s="16">
        <v>0</v>
      </c>
      <c r="U6821" s="18">
        <f t="shared" si="743"/>
        <v>414.03199999999998</v>
      </c>
      <c r="V6821" s="18">
        <f t="shared" si="744"/>
        <v>0</v>
      </c>
      <c r="W6821" s="18">
        <f t="shared" si="745"/>
        <v>0</v>
      </c>
      <c r="X6821" s="27"/>
      <c r="Y6821" s="19">
        <f t="shared" si="746"/>
        <v>0</v>
      </c>
      <c r="Z6821" s="18">
        <f t="shared" si="747"/>
        <v>0</v>
      </c>
      <c r="AA6821" s="12">
        <v>916</v>
      </c>
      <c r="AB6821" s="12">
        <v>45580.93</v>
      </c>
      <c r="AC6821" s="28">
        <f>+I6821+Y6821-Z6821</f>
        <v>457.75</v>
      </c>
      <c r="AD6821" s="20">
        <f t="shared" si="748"/>
        <v>0</v>
      </c>
      <c r="AE6821">
        <v>0</v>
      </c>
    </row>
    <row r="6822" spans="1:31" x14ac:dyDescent="0.25">
      <c r="A6822" s="9">
        <v>45322</v>
      </c>
      <c r="B6822" s="10" t="s">
        <v>553</v>
      </c>
      <c r="C6822" s="10" t="s">
        <v>554</v>
      </c>
      <c r="D6822" s="10" t="s">
        <v>29</v>
      </c>
      <c r="E6822" s="10" t="s">
        <v>30</v>
      </c>
      <c r="F6822" s="10"/>
      <c r="G6822" s="10">
        <v>0</v>
      </c>
      <c r="H6822" s="11">
        <f>SUMIFS(AA:AA,$A:$A,EOMONTH($A6822,-1),$B:$B,$B6822)</f>
        <v>24</v>
      </c>
      <c r="I6822" s="63">
        <f>ROUND(SUMIFS(AC:AC,$A:$A,EOMONTH($A6822,-1),$B:$B,$B6822),2)</f>
        <v>1.08</v>
      </c>
      <c r="J6822" s="11">
        <f>SUMIFS(AB:AB,$A:$A,EOMONTH($A6822,-1),$B:$B,$B6822)</f>
        <v>3050.64</v>
      </c>
      <c r="K6822" s="13">
        <v>0</v>
      </c>
      <c r="L6822" s="25">
        <v>0</v>
      </c>
      <c r="M6822" s="15">
        <v>0</v>
      </c>
      <c r="N6822" s="14">
        <v>0</v>
      </c>
      <c r="O6822" s="16">
        <v>0</v>
      </c>
      <c r="P6822" s="16">
        <v>0</v>
      </c>
      <c r="Q6822" s="16">
        <v>0</v>
      </c>
      <c r="R6822" s="16">
        <f>Q6822*16.876/100</f>
        <v>0</v>
      </c>
      <c r="S6822" s="17">
        <f t="shared" si="742"/>
        <v>0</v>
      </c>
      <c r="T6822" s="16">
        <v>0</v>
      </c>
      <c r="U6822" s="18">
        <f t="shared" si="743"/>
        <v>0</v>
      </c>
      <c r="V6822" s="18">
        <f t="shared" si="744"/>
        <v>0</v>
      </c>
      <c r="W6822" s="18">
        <f t="shared" si="745"/>
        <v>0</v>
      </c>
      <c r="X6822" s="27"/>
      <c r="Y6822" s="19">
        <f t="shared" si="746"/>
        <v>0</v>
      </c>
      <c r="Z6822" s="18">
        <f t="shared" si="747"/>
        <v>0</v>
      </c>
      <c r="AA6822" s="12">
        <v>24</v>
      </c>
      <c r="AB6822" s="12">
        <v>3050.64</v>
      </c>
      <c r="AC6822" s="28">
        <f>+I6822+Y6822-Z6822</f>
        <v>1.08</v>
      </c>
      <c r="AD6822" s="20">
        <f t="shared" si="748"/>
        <v>0</v>
      </c>
      <c r="AE6822">
        <v>0</v>
      </c>
    </row>
    <row r="6823" spans="1:31" x14ac:dyDescent="0.25">
      <c r="A6823" s="9">
        <v>45322</v>
      </c>
      <c r="B6823" s="10" t="s">
        <v>555</v>
      </c>
      <c r="C6823" s="10" t="s">
        <v>554</v>
      </c>
      <c r="D6823" s="10" t="s">
        <v>29</v>
      </c>
      <c r="E6823" s="10" t="s">
        <v>30</v>
      </c>
      <c r="F6823" s="10"/>
      <c r="G6823" s="10">
        <v>0</v>
      </c>
      <c r="H6823" s="11">
        <f>SUMIFS(AA:AA,$A:$A,EOMONTH($A6823,-1),$B:$B,$B6823)</f>
        <v>24</v>
      </c>
      <c r="I6823" s="63">
        <f>ROUND(SUMIFS(AC:AC,$A:$A,EOMONTH($A6823,-1),$B:$B,$B6823),2)</f>
        <v>1.08</v>
      </c>
      <c r="J6823" s="11">
        <f>SUMIFS(AB:AB,$A:$A,EOMONTH($A6823,-1),$B:$B,$B6823)</f>
        <v>3050.64</v>
      </c>
      <c r="K6823" s="13">
        <v>0</v>
      </c>
      <c r="L6823" s="25">
        <v>0</v>
      </c>
      <c r="M6823" s="15">
        <v>0</v>
      </c>
      <c r="N6823" s="14">
        <v>0</v>
      </c>
      <c r="O6823" s="16">
        <v>0</v>
      </c>
      <c r="P6823" s="16">
        <v>0</v>
      </c>
      <c r="Q6823" s="16">
        <v>0</v>
      </c>
      <c r="R6823" s="16">
        <f>Q6823*16.876/100</f>
        <v>0</v>
      </c>
      <c r="S6823" s="17">
        <f t="shared" si="742"/>
        <v>0</v>
      </c>
      <c r="T6823" s="16">
        <v>0</v>
      </c>
      <c r="U6823" s="18">
        <f t="shared" si="743"/>
        <v>0</v>
      </c>
      <c r="V6823" s="18">
        <f t="shared" si="744"/>
        <v>0</v>
      </c>
      <c r="W6823" s="18">
        <f t="shared" si="745"/>
        <v>0</v>
      </c>
      <c r="X6823" s="27"/>
      <c r="Y6823" s="19">
        <f t="shared" si="746"/>
        <v>0</v>
      </c>
      <c r="Z6823" s="18">
        <f t="shared" si="747"/>
        <v>0</v>
      </c>
      <c r="AA6823" s="12">
        <v>24</v>
      </c>
      <c r="AB6823" s="12">
        <v>3050.64</v>
      </c>
      <c r="AC6823" s="28">
        <f>+I6823+Y6823-Z6823</f>
        <v>1.08</v>
      </c>
      <c r="AD6823" s="20">
        <f t="shared" si="748"/>
        <v>0</v>
      </c>
      <c r="AE6823">
        <v>0</v>
      </c>
    </row>
    <row r="6824" spans="1:31" x14ac:dyDescent="0.25">
      <c r="A6824" s="59">
        <v>45322</v>
      </c>
      <c r="B6824" s="60" t="s">
        <v>782</v>
      </c>
      <c r="C6824" s="60" t="s">
        <v>541</v>
      </c>
      <c r="D6824" s="60" t="s">
        <v>40</v>
      </c>
      <c r="E6824" s="60" t="s">
        <v>30</v>
      </c>
      <c r="F6824" s="10"/>
      <c r="G6824" s="10"/>
      <c r="H6824" s="11"/>
      <c r="I6824" s="63">
        <f>ROUND(SUMIFS(AC:AC,$A:$A,EOMONTH($A6824,-1),$B:$B,$B6824),2)</f>
        <v>12.01</v>
      </c>
      <c r="J6824" s="11"/>
      <c r="K6824" s="13"/>
      <c r="L6824" s="25"/>
      <c r="M6824" s="15"/>
      <c r="N6824" s="14"/>
      <c r="O6824" s="16"/>
      <c r="P6824" s="16"/>
      <c r="Q6824" s="16"/>
      <c r="R6824" s="16"/>
      <c r="S6824" s="17">
        <f t="shared" si="742"/>
        <v>0</v>
      </c>
      <c r="T6824" s="16"/>
      <c r="U6824" s="18">
        <f t="shared" si="743"/>
        <v>0</v>
      </c>
      <c r="V6824" s="18">
        <f t="shared" si="744"/>
        <v>0</v>
      </c>
      <c r="W6824" s="18">
        <f t="shared" si="745"/>
        <v>0</v>
      </c>
      <c r="X6824" s="27"/>
      <c r="Y6824" s="19">
        <f t="shared" si="746"/>
        <v>0</v>
      </c>
      <c r="Z6824" s="18">
        <f t="shared" si="747"/>
        <v>0</v>
      </c>
      <c r="AA6824" s="12"/>
      <c r="AB6824" s="12"/>
      <c r="AC6824" s="28">
        <f>+I6824+Y6824-Z6824</f>
        <v>12.01</v>
      </c>
      <c r="AD6824" s="20">
        <f t="shared" si="748"/>
        <v>0</v>
      </c>
      <c r="AE6824">
        <v>0</v>
      </c>
    </row>
    <row r="6825" spans="1:31" x14ac:dyDescent="0.25">
      <c r="A6825" s="59">
        <v>45322</v>
      </c>
      <c r="B6825" s="60" t="s">
        <v>783</v>
      </c>
      <c r="C6825" s="60" t="s">
        <v>541</v>
      </c>
      <c r="D6825" s="60" t="s">
        <v>40</v>
      </c>
      <c r="E6825" s="60" t="s">
        <v>30</v>
      </c>
      <c r="F6825" s="10"/>
      <c r="G6825" s="10"/>
      <c r="H6825" s="11"/>
      <c r="I6825" s="63">
        <f>ROUND(SUMIFS(AC:AC,$A:$A,EOMONTH($A6825,-1),$B:$B,$B6825),2)</f>
        <v>6.64</v>
      </c>
      <c r="J6825" s="11"/>
      <c r="K6825" s="13"/>
      <c r="L6825" s="25"/>
      <c r="M6825" s="15"/>
      <c r="N6825" s="14"/>
      <c r="O6825" s="16"/>
      <c r="P6825" s="16"/>
      <c r="Q6825" s="16"/>
      <c r="R6825" s="16"/>
      <c r="S6825" s="17">
        <f t="shared" si="742"/>
        <v>0</v>
      </c>
      <c r="T6825" s="16"/>
      <c r="U6825" s="18">
        <f t="shared" si="743"/>
        <v>0</v>
      </c>
      <c r="V6825" s="18">
        <f t="shared" si="744"/>
        <v>0</v>
      </c>
      <c r="W6825" s="18">
        <f t="shared" si="745"/>
        <v>0</v>
      </c>
      <c r="X6825" s="27"/>
      <c r="Y6825" s="19">
        <f t="shared" si="746"/>
        <v>0</v>
      </c>
      <c r="Z6825" s="18">
        <f t="shared" si="747"/>
        <v>0</v>
      </c>
      <c r="AA6825" s="12"/>
      <c r="AB6825" s="12"/>
      <c r="AC6825" s="28">
        <f>+I6825+Y6825-Z6825</f>
        <v>6.64</v>
      </c>
      <c r="AD6825" s="20">
        <f t="shared" si="748"/>
        <v>0</v>
      </c>
      <c r="AE6825">
        <v>0</v>
      </c>
    </row>
    <row r="6826" spans="1:31" x14ac:dyDescent="0.25">
      <c r="A6826" s="59">
        <v>45322</v>
      </c>
      <c r="B6826" s="60" t="s">
        <v>748</v>
      </c>
      <c r="C6826" s="60" t="s">
        <v>108</v>
      </c>
      <c r="D6826" s="60" t="s">
        <v>29</v>
      </c>
      <c r="E6826" s="60" t="s">
        <v>30</v>
      </c>
      <c r="F6826" s="10"/>
      <c r="G6826" s="10"/>
      <c r="H6826" s="11"/>
      <c r="I6826" s="63">
        <f>ROUND(SUMIFS(AC:AC,$A:$A,EOMONTH($A6826,-1),$B:$B,$B6826),2)</f>
        <v>0</v>
      </c>
      <c r="J6826" s="11"/>
      <c r="K6826" s="13"/>
      <c r="L6826" s="25"/>
      <c r="M6826" s="15"/>
      <c r="N6826" s="14"/>
      <c r="O6826" s="16"/>
      <c r="P6826" s="16"/>
      <c r="Q6826" s="16"/>
      <c r="R6826" s="16"/>
      <c r="S6826" s="17">
        <f t="shared" si="742"/>
        <v>0</v>
      </c>
      <c r="T6826" s="16"/>
      <c r="U6826" s="18">
        <f t="shared" si="743"/>
        <v>0</v>
      </c>
      <c r="V6826" s="18">
        <f t="shared" si="744"/>
        <v>0</v>
      </c>
      <c r="W6826" s="18">
        <f t="shared" si="745"/>
        <v>0</v>
      </c>
      <c r="X6826" s="27"/>
      <c r="Y6826" s="19">
        <f t="shared" si="746"/>
        <v>0</v>
      </c>
      <c r="Z6826" s="18">
        <f t="shared" si="747"/>
        <v>0</v>
      </c>
      <c r="AA6826" s="12"/>
      <c r="AB6826" s="12"/>
      <c r="AC6826" s="28">
        <f>+I6826+Y6826-Z6826</f>
        <v>0</v>
      </c>
      <c r="AD6826" s="20">
        <f t="shared" si="748"/>
        <v>0</v>
      </c>
      <c r="AE6826">
        <v>0</v>
      </c>
    </row>
    <row r="6827" spans="1:31" x14ac:dyDescent="0.25">
      <c r="A6827" s="9">
        <v>45322</v>
      </c>
      <c r="B6827" s="10" t="s">
        <v>730</v>
      </c>
      <c r="C6827" s="10" t="s">
        <v>28</v>
      </c>
      <c r="D6827" s="10" t="s">
        <v>29</v>
      </c>
      <c r="E6827" s="10" t="s">
        <v>30</v>
      </c>
      <c r="F6827" s="10"/>
      <c r="G6827" s="10">
        <v>0</v>
      </c>
      <c r="H6827" s="11">
        <f>SUMIFS(AA:AA,$A:$A,EOMONTH($A6827,-1),$B:$B,$B6827)</f>
        <v>1743</v>
      </c>
      <c r="I6827" s="63">
        <f>ROUND(SUMIFS(AC:AC,$A:$A,EOMONTH($A6827,-1),$B:$B,$B6827),2)</f>
        <v>0</v>
      </c>
      <c r="J6827" s="11">
        <f>SUMIFS(AB:AB,$A:$A,EOMONTH($A6827,-1),$B:$B,$B6827)</f>
        <v>1351.93</v>
      </c>
      <c r="K6827" s="13">
        <v>0</v>
      </c>
      <c r="L6827" s="25">
        <v>0</v>
      </c>
      <c r="M6827" s="15">
        <v>2010</v>
      </c>
      <c r="N6827" s="14">
        <v>1549.66</v>
      </c>
      <c r="O6827" s="16">
        <v>0</v>
      </c>
      <c r="P6827" s="16">
        <v>0</v>
      </c>
      <c r="Q6827" s="16">
        <v>0</v>
      </c>
      <c r="R6827" s="16">
        <f>Q6827*16.876/100</f>
        <v>0</v>
      </c>
      <c r="S6827" s="17">
        <f t="shared" si="742"/>
        <v>0</v>
      </c>
      <c r="T6827" s="16">
        <v>0</v>
      </c>
      <c r="U6827" s="18">
        <f t="shared" si="743"/>
        <v>0</v>
      </c>
      <c r="V6827" s="18">
        <f t="shared" si="744"/>
        <v>0</v>
      </c>
      <c r="W6827" s="18">
        <f t="shared" si="745"/>
        <v>0</v>
      </c>
      <c r="X6827" s="27"/>
      <c r="Y6827" s="19">
        <f t="shared" si="746"/>
        <v>0</v>
      </c>
      <c r="Z6827" s="18">
        <f t="shared" si="747"/>
        <v>0</v>
      </c>
      <c r="AA6827" s="12">
        <v>3753</v>
      </c>
      <c r="AB6827" s="12">
        <v>2901.59</v>
      </c>
      <c r="AC6827" s="28">
        <f>+I6827+Y6827-Z6827</f>
        <v>0</v>
      </c>
      <c r="AD6827" s="20">
        <f t="shared" si="748"/>
        <v>0</v>
      </c>
      <c r="AE6827">
        <v>0</v>
      </c>
    </row>
    <row r="6828" spans="1:31" x14ac:dyDescent="0.25">
      <c r="A6828" s="9">
        <v>45322</v>
      </c>
      <c r="B6828" s="10" t="s">
        <v>731</v>
      </c>
      <c r="C6828" s="10" t="s">
        <v>28</v>
      </c>
      <c r="D6828" s="10" t="s">
        <v>29</v>
      </c>
      <c r="E6828" s="10" t="s">
        <v>30</v>
      </c>
      <c r="F6828" s="10"/>
      <c r="G6828" s="10">
        <v>0</v>
      </c>
      <c r="H6828" s="11">
        <f>SUMIFS(AA:AA,$A:$A,EOMONTH($A6828,-1),$B:$B,$B6828)</f>
        <v>1980</v>
      </c>
      <c r="I6828" s="63">
        <f>ROUND(SUMIFS(AC:AC,$A:$A,EOMONTH($A6828,-1),$B:$B,$B6828),2)</f>
        <v>0</v>
      </c>
      <c r="J6828" s="11">
        <f>SUMIFS(AB:AB,$A:$A,EOMONTH($A6828,-1),$B:$B,$B6828)</f>
        <v>1523.56</v>
      </c>
      <c r="K6828" s="13">
        <v>0</v>
      </c>
      <c r="L6828" s="25">
        <v>0</v>
      </c>
      <c r="M6828" s="15">
        <v>2700</v>
      </c>
      <c r="N6828" s="14">
        <v>2135.4</v>
      </c>
      <c r="O6828" s="16">
        <v>0</v>
      </c>
      <c r="P6828" s="16">
        <v>0</v>
      </c>
      <c r="Q6828" s="16">
        <v>0</v>
      </c>
      <c r="R6828" s="16">
        <f>Q6828*16.876/100</f>
        <v>0</v>
      </c>
      <c r="S6828" s="17">
        <f t="shared" si="742"/>
        <v>0</v>
      </c>
      <c r="T6828" s="16">
        <v>0</v>
      </c>
      <c r="U6828" s="18">
        <f t="shared" si="743"/>
        <v>0</v>
      </c>
      <c r="V6828" s="18">
        <f t="shared" si="744"/>
        <v>0</v>
      </c>
      <c r="W6828" s="18">
        <f t="shared" si="745"/>
        <v>0</v>
      </c>
      <c r="X6828" s="27"/>
      <c r="Y6828" s="19">
        <f t="shared" si="746"/>
        <v>0</v>
      </c>
      <c r="Z6828" s="18">
        <f t="shared" si="747"/>
        <v>0</v>
      </c>
      <c r="AA6828" s="12">
        <v>4680</v>
      </c>
      <c r="AB6828" s="12">
        <v>3658.96</v>
      </c>
      <c r="AC6828" s="28">
        <f>+I6828+Y6828-Z6828</f>
        <v>0</v>
      </c>
      <c r="AD6828" s="20">
        <f t="shared" si="748"/>
        <v>0</v>
      </c>
      <c r="AE6828">
        <v>0</v>
      </c>
    </row>
    <row r="6829" spans="1:31" x14ac:dyDescent="0.25">
      <c r="A6829" s="9">
        <v>45322</v>
      </c>
      <c r="B6829" s="10" t="s">
        <v>749</v>
      </c>
      <c r="C6829" s="10" t="s">
        <v>105</v>
      </c>
      <c r="D6829" s="10" t="s">
        <v>29</v>
      </c>
      <c r="E6829" s="10" t="s">
        <v>30</v>
      </c>
      <c r="F6829" s="10"/>
      <c r="G6829" s="10">
        <v>0</v>
      </c>
      <c r="H6829" s="11">
        <f>SUMIFS(AA:AA,$A:$A,EOMONTH($A6829,-1),$B:$B,$B6829)</f>
        <v>7240</v>
      </c>
      <c r="I6829" s="63">
        <f>ROUND(SUMIFS(AC:AC,$A:$A,EOMONTH($A6829,-1),$B:$B,$B6829),2)</f>
        <v>0</v>
      </c>
      <c r="J6829" s="11">
        <f>SUMIFS(AB:AB,$A:$A,EOMONTH($A6829,-1),$B:$B,$B6829)</f>
        <v>5379.01</v>
      </c>
      <c r="K6829" s="13">
        <v>0</v>
      </c>
      <c r="L6829" s="25">
        <v>0</v>
      </c>
      <c r="M6829" s="15">
        <v>0</v>
      </c>
      <c r="N6829" s="14">
        <v>0</v>
      </c>
      <c r="O6829" s="16">
        <v>0</v>
      </c>
      <c r="P6829" s="16">
        <v>0</v>
      </c>
      <c r="Q6829" s="16">
        <v>0</v>
      </c>
      <c r="R6829" s="16">
        <f>Q6829*16.876/100</f>
        <v>0</v>
      </c>
      <c r="S6829" s="17">
        <f t="shared" si="742"/>
        <v>0</v>
      </c>
      <c r="T6829" s="16">
        <v>0</v>
      </c>
      <c r="U6829" s="18">
        <f t="shared" si="743"/>
        <v>0</v>
      </c>
      <c r="V6829" s="18">
        <f t="shared" si="744"/>
        <v>0</v>
      </c>
      <c r="W6829" s="18">
        <f t="shared" si="745"/>
        <v>0</v>
      </c>
      <c r="X6829" s="27"/>
      <c r="Y6829" s="19">
        <f t="shared" si="746"/>
        <v>0</v>
      </c>
      <c r="Z6829" s="18">
        <f t="shared" si="747"/>
        <v>0</v>
      </c>
      <c r="AA6829" s="12">
        <v>7240</v>
      </c>
      <c r="AB6829" s="12">
        <v>5379.01</v>
      </c>
      <c r="AC6829" s="28">
        <f>+I6829+Y6829-Z6829</f>
        <v>0</v>
      </c>
      <c r="AD6829" s="20">
        <f t="shared" si="748"/>
        <v>0</v>
      </c>
      <c r="AE6829">
        <v>0</v>
      </c>
    </row>
    <row r="6830" spans="1:31" x14ac:dyDescent="0.25">
      <c r="A6830" s="9">
        <v>45322</v>
      </c>
      <c r="B6830" s="10" t="s">
        <v>750</v>
      </c>
      <c r="C6830" s="10" t="s">
        <v>105</v>
      </c>
      <c r="D6830" s="10" t="s">
        <v>29</v>
      </c>
      <c r="E6830" s="10" t="s">
        <v>30</v>
      </c>
      <c r="F6830" s="10"/>
      <c r="G6830" s="10">
        <v>0</v>
      </c>
      <c r="H6830" s="11">
        <f>SUMIFS(AA:AA,$A:$A,EOMONTH($A6830,-1),$B:$B,$B6830)</f>
        <v>708</v>
      </c>
      <c r="I6830" s="63">
        <f>ROUND(SUMIFS(AC:AC,$A:$A,EOMONTH($A6830,-1),$B:$B,$B6830),2)</f>
        <v>0</v>
      </c>
      <c r="J6830" s="11">
        <f>SUMIFS(AB:AB,$A:$A,EOMONTH($A6830,-1),$B:$B,$B6830)</f>
        <v>546.39</v>
      </c>
      <c r="K6830" s="13">
        <v>0</v>
      </c>
      <c r="L6830" s="25">
        <v>0</v>
      </c>
      <c r="M6830" s="15">
        <v>0</v>
      </c>
      <c r="N6830" s="14">
        <v>0</v>
      </c>
      <c r="O6830" s="16">
        <v>0</v>
      </c>
      <c r="P6830" s="16">
        <v>0</v>
      </c>
      <c r="Q6830" s="16">
        <v>0</v>
      </c>
      <c r="R6830" s="16">
        <f>Q6830*16.876/100</f>
        <v>0</v>
      </c>
      <c r="S6830" s="17">
        <f t="shared" si="742"/>
        <v>0</v>
      </c>
      <c r="T6830" s="16">
        <v>0</v>
      </c>
      <c r="U6830" s="18">
        <f t="shared" si="743"/>
        <v>0</v>
      </c>
      <c r="V6830" s="18">
        <f t="shared" si="744"/>
        <v>0</v>
      </c>
      <c r="W6830" s="18">
        <f t="shared" si="745"/>
        <v>0</v>
      </c>
      <c r="X6830" s="27"/>
      <c r="Y6830" s="19">
        <f t="shared" si="746"/>
        <v>0</v>
      </c>
      <c r="Z6830" s="18">
        <f t="shared" si="747"/>
        <v>0</v>
      </c>
      <c r="AA6830" s="12">
        <v>708</v>
      </c>
      <c r="AB6830" s="12">
        <v>546.39</v>
      </c>
      <c r="AC6830" s="28">
        <f>+I6830+Y6830-Z6830</f>
        <v>0</v>
      </c>
      <c r="AD6830" s="20">
        <f t="shared" si="748"/>
        <v>0</v>
      </c>
      <c r="AE6830">
        <v>0</v>
      </c>
    </row>
    <row r="6831" spans="1:31" x14ac:dyDescent="0.25">
      <c r="A6831" s="9">
        <v>45322</v>
      </c>
      <c r="B6831" s="10" t="s">
        <v>732</v>
      </c>
      <c r="C6831" s="10" t="s">
        <v>105</v>
      </c>
      <c r="D6831" s="10" t="s">
        <v>29</v>
      </c>
      <c r="E6831" s="10" t="s">
        <v>30</v>
      </c>
      <c r="F6831" s="10"/>
      <c r="G6831" s="10">
        <v>0</v>
      </c>
      <c r="H6831" s="11">
        <f>SUMIFS(AA:AA,$A:$A,EOMONTH($A6831,-1),$B:$B,$B6831)</f>
        <v>400</v>
      </c>
      <c r="I6831" s="63">
        <f>ROUND(SUMIFS(AC:AC,$A:$A,EOMONTH($A6831,-1),$B:$B,$B6831),2)</f>
        <v>0</v>
      </c>
      <c r="J6831" s="11">
        <f>SUMIFS(AB:AB,$A:$A,EOMONTH($A6831,-1),$B:$B,$B6831)</f>
        <v>301.02</v>
      </c>
      <c r="K6831" s="13">
        <v>0</v>
      </c>
      <c r="L6831" s="25">
        <v>0</v>
      </c>
      <c r="M6831" s="15">
        <v>0</v>
      </c>
      <c r="N6831" s="14">
        <v>0</v>
      </c>
      <c r="O6831" s="16">
        <v>0</v>
      </c>
      <c r="P6831" s="16">
        <v>0</v>
      </c>
      <c r="Q6831" s="16">
        <v>0</v>
      </c>
      <c r="R6831" s="16">
        <f>Q6831*16.876/100</f>
        <v>0</v>
      </c>
      <c r="S6831" s="17">
        <f t="shared" si="742"/>
        <v>0</v>
      </c>
      <c r="T6831" s="16">
        <v>0</v>
      </c>
      <c r="U6831" s="18">
        <f t="shared" si="743"/>
        <v>0</v>
      </c>
      <c r="V6831" s="18">
        <f t="shared" si="744"/>
        <v>0</v>
      </c>
      <c r="W6831" s="18">
        <f t="shared" si="745"/>
        <v>0</v>
      </c>
      <c r="X6831" s="27"/>
      <c r="Y6831" s="19">
        <f t="shared" si="746"/>
        <v>0</v>
      </c>
      <c r="Z6831" s="18">
        <f t="shared" si="747"/>
        <v>0</v>
      </c>
      <c r="AA6831" s="12">
        <v>400</v>
      </c>
      <c r="AB6831" s="12">
        <v>301.02</v>
      </c>
      <c r="AC6831" s="28">
        <f>+I6831+Y6831-Z6831</f>
        <v>0</v>
      </c>
      <c r="AD6831" s="20">
        <f t="shared" si="748"/>
        <v>0</v>
      </c>
      <c r="AE6831">
        <v>0</v>
      </c>
    </row>
    <row r="6832" spans="1:31" x14ac:dyDescent="0.25">
      <c r="A6832" s="9">
        <v>45322</v>
      </c>
      <c r="B6832" s="10" t="s">
        <v>751</v>
      </c>
      <c r="C6832" s="10" t="s">
        <v>105</v>
      </c>
      <c r="D6832" s="10" t="s">
        <v>29</v>
      </c>
      <c r="E6832" s="10" t="s">
        <v>30</v>
      </c>
      <c r="F6832" s="10"/>
      <c r="G6832" s="10">
        <v>0</v>
      </c>
      <c r="H6832" s="11">
        <f>SUMIFS(AA:AA,$A:$A,EOMONTH($A6832,-1),$B:$B,$B6832)</f>
        <v>948</v>
      </c>
      <c r="I6832" s="63">
        <f>ROUND(SUMIFS(AC:AC,$A:$A,EOMONTH($A6832,-1),$B:$B,$B6832),2)</f>
        <v>0</v>
      </c>
      <c r="J6832" s="11">
        <f>SUMIFS(AB:AB,$A:$A,EOMONTH($A6832,-1),$B:$B,$B6832)</f>
        <v>722.69</v>
      </c>
      <c r="K6832" s="13">
        <v>0</v>
      </c>
      <c r="L6832" s="25">
        <v>0</v>
      </c>
      <c r="M6832" s="15">
        <v>0</v>
      </c>
      <c r="N6832" s="14">
        <v>0</v>
      </c>
      <c r="O6832" s="16">
        <v>0</v>
      </c>
      <c r="P6832" s="16">
        <v>0</v>
      </c>
      <c r="Q6832" s="16">
        <v>0</v>
      </c>
      <c r="R6832" s="16">
        <f>Q6832*16.876/100</f>
        <v>0</v>
      </c>
      <c r="S6832" s="17">
        <f t="shared" si="742"/>
        <v>0</v>
      </c>
      <c r="T6832" s="16">
        <v>0</v>
      </c>
      <c r="U6832" s="18">
        <f t="shared" si="743"/>
        <v>0</v>
      </c>
      <c r="V6832" s="18">
        <f t="shared" si="744"/>
        <v>0</v>
      </c>
      <c r="W6832" s="18">
        <f t="shared" si="745"/>
        <v>0</v>
      </c>
      <c r="X6832" s="27"/>
      <c r="Y6832" s="19">
        <f t="shared" si="746"/>
        <v>0</v>
      </c>
      <c r="Z6832" s="18">
        <f t="shared" si="747"/>
        <v>0</v>
      </c>
      <c r="AA6832" s="12">
        <v>948</v>
      </c>
      <c r="AB6832" s="12">
        <v>722.69</v>
      </c>
      <c r="AC6832" s="28">
        <f>+I6832+Y6832-Z6832</f>
        <v>0</v>
      </c>
      <c r="AD6832" s="20">
        <f t="shared" si="748"/>
        <v>0</v>
      </c>
      <c r="AE6832">
        <v>0</v>
      </c>
    </row>
    <row r="6833" spans="1:31" x14ac:dyDescent="0.25">
      <c r="A6833" s="9">
        <v>45322</v>
      </c>
      <c r="B6833" s="10" t="s">
        <v>752</v>
      </c>
      <c r="C6833" s="10" t="s">
        <v>282</v>
      </c>
      <c r="D6833" s="10" t="s">
        <v>29</v>
      </c>
      <c r="E6833" s="10" t="s">
        <v>30</v>
      </c>
      <c r="F6833" s="10"/>
      <c r="G6833" s="10">
        <v>0</v>
      </c>
      <c r="H6833" s="11">
        <f>SUMIFS(AA:AA,$A:$A,EOMONTH($A6833,-1),$B:$B,$B6833)</f>
        <v>164</v>
      </c>
      <c r="I6833" s="63">
        <f>ROUND(SUMIFS(AC:AC,$A:$A,EOMONTH($A6833,-1),$B:$B,$B6833),2)</f>
        <v>0</v>
      </c>
      <c r="J6833" s="11">
        <f>SUMIFS(AB:AB,$A:$A,EOMONTH($A6833,-1),$B:$B,$B6833)</f>
        <v>124.41</v>
      </c>
      <c r="K6833" s="13">
        <v>0</v>
      </c>
      <c r="L6833" s="25">
        <v>0</v>
      </c>
      <c r="M6833" s="15">
        <v>5520</v>
      </c>
      <c r="N6833" s="14">
        <v>4336.5</v>
      </c>
      <c r="O6833" s="16">
        <v>0</v>
      </c>
      <c r="P6833" s="16">
        <v>0</v>
      </c>
      <c r="Q6833" s="16">
        <v>1230</v>
      </c>
      <c r="R6833" s="16">
        <f>Q6833*16.876/100</f>
        <v>207.57480000000004</v>
      </c>
      <c r="S6833" s="17">
        <f t="shared" si="742"/>
        <v>1437.5748000000001</v>
      </c>
      <c r="T6833" s="16">
        <v>0</v>
      </c>
      <c r="U6833" s="18">
        <f t="shared" si="743"/>
        <v>0</v>
      </c>
      <c r="V6833" s="18">
        <f t="shared" si="744"/>
        <v>0</v>
      </c>
      <c r="W6833" s="18">
        <f t="shared" si="745"/>
        <v>0</v>
      </c>
      <c r="X6833" s="27"/>
      <c r="Y6833" s="19">
        <f t="shared" si="746"/>
        <v>0</v>
      </c>
      <c r="Z6833" s="18">
        <f t="shared" si="747"/>
        <v>0</v>
      </c>
      <c r="AA6833" s="12">
        <v>4454</v>
      </c>
      <c r="AB6833" s="12">
        <v>4460.91</v>
      </c>
      <c r="AC6833" s="28">
        <f>+I6833+Y6833-Z6833</f>
        <v>0</v>
      </c>
      <c r="AD6833" s="20">
        <f t="shared" si="748"/>
        <v>0</v>
      </c>
      <c r="AE6833">
        <v>0</v>
      </c>
    </row>
    <row r="6834" spans="1:31" x14ac:dyDescent="0.25">
      <c r="A6834" s="9">
        <v>45322</v>
      </c>
      <c r="B6834" s="10" t="s">
        <v>558</v>
      </c>
      <c r="C6834" s="10" t="s">
        <v>28</v>
      </c>
      <c r="D6834" s="10" t="s">
        <v>29</v>
      </c>
      <c r="E6834" s="10" t="s">
        <v>30</v>
      </c>
      <c r="F6834" s="10"/>
      <c r="G6834" s="10">
        <v>0</v>
      </c>
      <c r="H6834" s="11">
        <f>SUMIFS(AA:AA,$A:$A,EOMONTH($A6834,-1),$B:$B,$B6834)</f>
        <v>6884</v>
      </c>
      <c r="I6834" s="63">
        <f>ROUND(SUMIFS(AC:AC,$A:$A,EOMONTH($A6834,-1),$B:$B,$B6834),2)</f>
        <v>219.43</v>
      </c>
      <c r="J6834" s="11">
        <f>SUMIFS(AB:AB,$A:$A,EOMONTH($A6834,-1),$B:$B,$B6834)</f>
        <v>30330.400000000001</v>
      </c>
      <c r="K6834" s="13">
        <v>4976</v>
      </c>
      <c r="L6834" s="25">
        <v>27368</v>
      </c>
      <c r="M6834" s="15">
        <v>0</v>
      </c>
      <c r="N6834" s="14">
        <v>0</v>
      </c>
      <c r="O6834" s="16">
        <v>0</v>
      </c>
      <c r="P6834" s="16">
        <v>0</v>
      </c>
      <c r="Q6834" s="16">
        <v>3200</v>
      </c>
      <c r="R6834" s="16">
        <f>Q6834*16.876/100</f>
        <v>540.03200000000004</v>
      </c>
      <c r="S6834" s="17">
        <f t="shared" si="742"/>
        <v>3740.0320000000002</v>
      </c>
      <c r="T6834" s="16">
        <v>33520</v>
      </c>
      <c r="U6834" s="18">
        <f t="shared" si="743"/>
        <v>0</v>
      </c>
      <c r="V6834" s="18">
        <f t="shared" si="744"/>
        <v>0</v>
      </c>
      <c r="W6834" s="18">
        <f t="shared" si="745"/>
        <v>0</v>
      </c>
      <c r="X6834" s="27"/>
      <c r="Y6834" s="19">
        <f t="shared" si="746"/>
        <v>0</v>
      </c>
      <c r="Z6834" s="18">
        <f t="shared" si="747"/>
        <v>0</v>
      </c>
      <c r="AA6834" s="12">
        <v>8660</v>
      </c>
      <c r="AB6834" s="12">
        <v>47624.2</v>
      </c>
      <c r="AC6834" s="28">
        <f>+I6834+Y6834-Z6834</f>
        <v>219.43</v>
      </c>
      <c r="AD6834" s="20">
        <f t="shared" si="748"/>
        <v>0</v>
      </c>
      <c r="AE6834">
        <v>0</v>
      </c>
    </row>
    <row r="6835" spans="1:31" x14ac:dyDescent="0.25">
      <c r="A6835" s="9">
        <v>45322</v>
      </c>
      <c r="B6835" s="10" t="s">
        <v>559</v>
      </c>
      <c r="C6835" s="10" t="s">
        <v>560</v>
      </c>
      <c r="D6835" s="10" t="s">
        <v>29</v>
      </c>
      <c r="E6835" s="10" t="s">
        <v>30</v>
      </c>
      <c r="F6835" s="10"/>
      <c r="G6835" s="10">
        <v>0</v>
      </c>
      <c r="H6835" s="11">
        <f>SUMIFS(AA:AA,$A:$A,EOMONTH($A6835,-1),$B:$B,$B6835)</f>
        <v>300</v>
      </c>
      <c r="I6835" s="63">
        <f>ROUND(SUMIFS(AC:AC,$A:$A,EOMONTH($A6835,-1),$B:$B,$B6835),2)</f>
        <v>13.54</v>
      </c>
      <c r="J6835" s="11">
        <f>SUMIFS(AB:AB,$A:$A,EOMONTH($A6835,-1),$B:$B,$B6835)</f>
        <v>137295</v>
      </c>
      <c r="K6835" s="13">
        <v>0</v>
      </c>
      <c r="L6835" s="25">
        <v>0</v>
      </c>
      <c r="M6835" s="15">
        <v>0</v>
      </c>
      <c r="N6835" s="14">
        <v>0</v>
      </c>
      <c r="O6835" s="16">
        <v>0</v>
      </c>
      <c r="P6835" s="16">
        <v>0</v>
      </c>
      <c r="Q6835" s="16">
        <v>0</v>
      </c>
      <c r="R6835" s="16">
        <f>Q6835*16.876/100</f>
        <v>0</v>
      </c>
      <c r="S6835" s="17">
        <f t="shared" si="742"/>
        <v>0</v>
      </c>
      <c r="T6835" s="16">
        <v>0</v>
      </c>
      <c r="U6835" s="18">
        <f t="shared" si="743"/>
        <v>0</v>
      </c>
      <c r="V6835" s="18">
        <f t="shared" si="744"/>
        <v>0</v>
      </c>
      <c r="W6835" s="18">
        <f t="shared" si="745"/>
        <v>0</v>
      </c>
      <c r="X6835" s="27"/>
      <c r="Y6835" s="19">
        <f t="shared" si="746"/>
        <v>0</v>
      </c>
      <c r="Z6835" s="18">
        <f t="shared" si="747"/>
        <v>0</v>
      </c>
      <c r="AA6835" s="12">
        <v>300</v>
      </c>
      <c r="AB6835" s="12">
        <v>137295</v>
      </c>
      <c r="AC6835" s="28">
        <f>+I6835+Y6835-Z6835</f>
        <v>13.54</v>
      </c>
      <c r="AD6835" s="20">
        <f t="shared" si="748"/>
        <v>0</v>
      </c>
      <c r="AE6835">
        <v>0</v>
      </c>
    </row>
    <row r="6836" spans="1:31" x14ac:dyDescent="0.25">
      <c r="A6836" s="9">
        <v>45322</v>
      </c>
      <c r="B6836" s="10" t="s">
        <v>561</v>
      </c>
      <c r="C6836" s="10" t="s">
        <v>562</v>
      </c>
      <c r="D6836" s="10" t="s">
        <v>29</v>
      </c>
      <c r="E6836" s="10" t="s">
        <v>30</v>
      </c>
      <c r="F6836" s="10"/>
      <c r="G6836" s="10">
        <v>0</v>
      </c>
      <c r="H6836" s="11">
        <f>SUMIFS(AA:AA,$A:$A,EOMONTH($A6836,-1),$B:$B,$B6836)</f>
        <v>125</v>
      </c>
      <c r="I6836" s="63">
        <f>ROUND(SUMIFS(AC:AC,$A:$A,EOMONTH($A6836,-1),$B:$B,$B6836),2)</f>
        <v>3.39</v>
      </c>
      <c r="J6836" s="11">
        <f>SUMIFS(AB:AB,$A:$A,EOMONTH($A6836,-1),$B:$B,$B6836)</f>
        <v>24375</v>
      </c>
      <c r="K6836" s="13">
        <v>0</v>
      </c>
      <c r="L6836" s="25">
        <v>0</v>
      </c>
      <c r="M6836" s="15">
        <v>0</v>
      </c>
      <c r="N6836" s="14">
        <v>0</v>
      </c>
      <c r="O6836" s="16">
        <v>0</v>
      </c>
      <c r="P6836" s="16">
        <v>0</v>
      </c>
      <c r="Q6836" s="16">
        <v>0</v>
      </c>
      <c r="R6836" s="16">
        <f>Q6836*16.876/100</f>
        <v>0</v>
      </c>
      <c r="S6836" s="17">
        <f t="shared" si="742"/>
        <v>0</v>
      </c>
      <c r="T6836" s="16">
        <v>0</v>
      </c>
      <c r="U6836" s="18">
        <f t="shared" si="743"/>
        <v>0</v>
      </c>
      <c r="V6836" s="18">
        <f t="shared" si="744"/>
        <v>0</v>
      </c>
      <c r="W6836" s="18">
        <f t="shared" si="745"/>
        <v>0</v>
      </c>
      <c r="X6836" s="27"/>
      <c r="Y6836" s="19">
        <f t="shared" si="746"/>
        <v>0</v>
      </c>
      <c r="Z6836" s="18">
        <f t="shared" si="747"/>
        <v>0</v>
      </c>
      <c r="AA6836" s="12">
        <v>125</v>
      </c>
      <c r="AB6836" s="12">
        <v>24375</v>
      </c>
      <c r="AC6836" s="28">
        <f>+I6836+Y6836-Z6836</f>
        <v>3.39</v>
      </c>
      <c r="AD6836" s="20">
        <f t="shared" si="748"/>
        <v>0</v>
      </c>
      <c r="AE6836">
        <v>0</v>
      </c>
    </row>
    <row r="6837" spans="1:31" x14ac:dyDescent="0.25">
      <c r="A6837" s="9">
        <v>45322</v>
      </c>
      <c r="B6837" s="10" t="s">
        <v>753</v>
      </c>
      <c r="C6837" s="10" t="s">
        <v>213</v>
      </c>
      <c r="D6837" s="10" t="s">
        <v>40</v>
      </c>
      <c r="E6837" s="10" t="s">
        <v>30</v>
      </c>
      <c r="F6837" s="10">
        <v>1500</v>
      </c>
      <c r="G6837" s="10">
        <v>1635</v>
      </c>
      <c r="H6837" s="11">
        <f>SUMIFS(AA:AA,$A:$A,EOMONTH($A6837,-1),$B:$B,$B6837)</f>
        <v>1</v>
      </c>
      <c r="I6837" s="63">
        <f>ROUND(SUMIFS(AC:AC,$A:$A,EOMONTH($A6837,-1),$B:$B,$B6837),2)</f>
        <v>70.8</v>
      </c>
      <c r="J6837" s="11">
        <f>SUMIFS(AB:AB,$A:$A,EOMONTH($A6837,-1),$B:$B,$B6837)</f>
        <v>157.21</v>
      </c>
      <c r="K6837" s="13">
        <v>0</v>
      </c>
      <c r="L6837" s="25">
        <v>0</v>
      </c>
      <c r="M6837" s="15">
        <v>0</v>
      </c>
      <c r="N6837" s="14">
        <v>0</v>
      </c>
      <c r="O6837" s="16">
        <v>0</v>
      </c>
      <c r="P6837" s="16">
        <v>0</v>
      </c>
      <c r="Q6837" s="16">
        <v>0</v>
      </c>
      <c r="R6837" s="16">
        <f>Q6837*16.876/100</f>
        <v>0</v>
      </c>
      <c r="S6837" s="17">
        <f t="shared" si="742"/>
        <v>0</v>
      </c>
      <c r="T6837" s="16">
        <v>0</v>
      </c>
      <c r="U6837" s="18">
        <f t="shared" si="743"/>
        <v>1.635</v>
      </c>
      <c r="V6837" s="18">
        <f t="shared" si="744"/>
        <v>0</v>
      </c>
      <c r="W6837" s="18">
        <f t="shared" si="745"/>
        <v>0</v>
      </c>
      <c r="X6837" s="27"/>
      <c r="Y6837" s="19">
        <f t="shared" si="746"/>
        <v>0</v>
      </c>
      <c r="Z6837" s="18">
        <f t="shared" si="747"/>
        <v>0</v>
      </c>
      <c r="AA6837" s="12">
        <v>1</v>
      </c>
      <c r="AB6837" s="12">
        <v>157.21</v>
      </c>
      <c r="AC6837" s="28">
        <f>+I6837+Y6837-Z6837</f>
        <v>70.8</v>
      </c>
      <c r="AD6837" s="20">
        <f t="shared" si="748"/>
        <v>0</v>
      </c>
      <c r="AE6837">
        <v>0</v>
      </c>
    </row>
    <row r="6838" spans="1:31" x14ac:dyDescent="0.25">
      <c r="A6838" s="9">
        <v>45322</v>
      </c>
      <c r="B6838" s="10" t="s">
        <v>754</v>
      </c>
      <c r="C6838" s="10" t="s">
        <v>213</v>
      </c>
      <c r="D6838" s="10" t="s">
        <v>40</v>
      </c>
      <c r="E6838" s="10" t="s">
        <v>30</v>
      </c>
      <c r="F6838" s="10">
        <v>1500</v>
      </c>
      <c r="G6838" s="10">
        <v>1635</v>
      </c>
      <c r="H6838" s="11">
        <f>SUMIFS(AA:AA,$A:$A,EOMONTH($A6838,-1),$B:$B,$B6838)</f>
        <v>-1</v>
      </c>
      <c r="I6838" s="63">
        <f>ROUND(SUMIFS(AC:AC,$A:$A,EOMONTH($A6838,-1),$B:$B,$B6838),2)</f>
        <v>67.3</v>
      </c>
      <c r="J6838" s="11">
        <f>SUMIFS(AB:AB,$A:$A,EOMONTH($A6838,-1),$B:$B,$B6838)</f>
        <v>-155.86000000000001</v>
      </c>
      <c r="K6838" s="13">
        <v>0</v>
      </c>
      <c r="L6838" s="25">
        <v>0</v>
      </c>
      <c r="M6838" s="15">
        <v>0</v>
      </c>
      <c r="N6838" s="14">
        <v>0</v>
      </c>
      <c r="O6838" s="16">
        <v>0</v>
      </c>
      <c r="P6838" s="16">
        <v>0</v>
      </c>
      <c r="Q6838" s="16">
        <v>0</v>
      </c>
      <c r="R6838" s="16">
        <f>Q6838*16.876/100</f>
        <v>0</v>
      </c>
      <c r="S6838" s="17">
        <f t="shared" si="742"/>
        <v>0</v>
      </c>
      <c r="T6838" s="16">
        <v>0</v>
      </c>
      <c r="U6838" s="18">
        <f t="shared" si="743"/>
        <v>-1.635</v>
      </c>
      <c r="V6838" s="18">
        <f t="shared" si="744"/>
        <v>0</v>
      </c>
      <c r="W6838" s="18">
        <f t="shared" si="745"/>
        <v>0</v>
      </c>
      <c r="X6838" s="27"/>
      <c r="Y6838" s="19">
        <f t="shared" si="746"/>
        <v>0</v>
      </c>
      <c r="Z6838" s="18">
        <f t="shared" si="747"/>
        <v>0</v>
      </c>
      <c r="AA6838" s="12">
        <v>-1</v>
      </c>
      <c r="AB6838" s="12">
        <v>-155.86000000000001</v>
      </c>
      <c r="AC6838" s="28">
        <f>+I6838+Y6838-Z6838</f>
        <v>67.3</v>
      </c>
      <c r="AD6838" s="20">
        <f t="shared" si="748"/>
        <v>0</v>
      </c>
      <c r="AE6838">
        <v>0</v>
      </c>
    </row>
    <row r="6839" spans="1:31" x14ac:dyDescent="0.25">
      <c r="A6839" s="9">
        <v>45322</v>
      </c>
      <c r="B6839" s="10" t="s">
        <v>755</v>
      </c>
      <c r="C6839" s="10" t="s">
        <v>213</v>
      </c>
      <c r="D6839" s="10" t="s">
        <v>40</v>
      </c>
      <c r="E6839" s="10" t="s">
        <v>30</v>
      </c>
      <c r="F6839" s="10">
        <v>1500</v>
      </c>
      <c r="G6839" s="10">
        <v>1635</v>
      </c>
      <c r="H6839" s="11">
        <f>SUMIFS(AA:AA,$A:$A,EOMONTH($A6839,-1),$B:$B,$B6839)</f>
        <v>-3</v>
      </c>
      <c r="I6839" s="63">
        <f>ROUND(SUMIFS(AC:AC,$A:$A,EOMONTH($A6839,-1),$B:$B,$B6839),2)</f>
        <v>64.260000000000005</v>
      </c>
      <c r="J6839" s="11">
        <f>SUMIFS(AB:AB,$A:$A,EOMONTH($A6839,-1),$B:$B,$B6839)</f>
        <v>-468.54</v>
      </c>
      <c r="K6839" s="13">
        <v>0</v>
      </c>
      <c r="L6839" s="25">
        <v>0</v>
      </c>
      <c r="M6839" s="15">
        <v>0</v>
      </c>
      <c r="N6839" s="14">
        <v>0</v>
      </c>
      <c r="O6839" s="16">
        <v>0</v>
      </c>
      <c r="P6839" s="16">
        <v>0</v>
      </c>
      <c r="Q6839" s="16">
        <v>0</v>
      </c>
      <c r="R6839" s="16">
        <f>Q6839*16.876/100</f>
        <v>0</v>
      </c>
      <c r="S6839" s="17">
        <f t="shared" si="742"/>
        <v>0</v>
      </c>
      <c r="T6839" s="16">
        <v>0</v>
      </c>
      <c r="U6839" s="18">
        <f t="shared" si="743"/>
        <v>-4.9050000000000002</v>
      </c>
      <c r="V6839" s="18">
        <f t="shared" si="744"/>
        <v>0</v>
      </c>
      <c r="W6839" s="18">
        <f t="shared" si="745"/>
        <v>0</v>
      </c>
      <c r="X6839" s="27"/>
      <c r="Y6839" s="19">
        <f t="shared" si="746"/>
        <v>0</v>
      </c>
      <c r="Z6839" s="18">
        <f t="shared" si="747"/>
        <v>0</v>
      </c>
      <c r="AA6839" s="12">
        <v>-3</v>
      </c>
      <c r="AB6839" s="12">
        <v>-468.54</v>
      </c>
      <c r="AC6839" s="28">
        <f>+I6839+Y6839-Z6839</f>
        <v>64.260000000000005</v>
      </c>
      <c r="AD6839" s="20">
        <f t="shared" si="748"/>
        <v>0</v>
      </c>
      <c r="AE6839">
        <v>0</v>
      </c>
    </row>
    <row r="6840" spans="1:31" x14ac:dyDescent="0.25">
      <c r="A6840" s="9">
        <v>45322</v>
      </c>
      <c r="B6840" s="10" t="s">
        <v>563</v>
      </c>
      <c r="C6840" s="10" t="s">
        <v>213</v>
      </c>
      <c r="D6840" s="10" t="s">
        <v>40</v>
      </c>
      <c r="E6840" s="10" t="s">
        <v>30</v>
      </c>
      <c r="F6840" s="10">
        <v>1200</v>
      </c>
      <c r="G6840" s="10">
        <v>1308</v>
      </c>
      <c r="H6840" s="11">
        <f>SUMIFS(AA:AA,$A:$A,EOMONTH($A6840,-1),$B:$B,$B6840)</f>
        <v>9</v>
      </c>
      <c r="I6840" s="63">
        <f>ROUND(SUMIFS(AC:AC,$A:$A,EOMONTH($A6840,-1),$B:$B,$B6840),2)</f>
        <v>66.22</v>
      </c>
      <c r="J6840" s="11">
        <f>SUMIFS(AB:AB,$A:$A,EOMONTH($A6840,-1),$B:$B,$B6840)</f>
        <v>1234.51</v>
      </c>
      <c r="K6840" s="13">
        <v>0</v>
      </c>
      <c r="L6840" s="25">
        <v>0</v>
      </c>
      <c r="M6840" s="15">
        <v>0</v>
      </c>
      <c r="N6840" s="14">
        <v>0</v>
      </c>
      <c r="O6840" s="16">
        <v>0</v>
      </c>
      <c r="P6840" s="16">
        <v>0</v>
      </c>
      <c r="Q6840" s="16">
        <v>0</v>
      </c>
      <c r="R6840" s="16">
        <f>Q6840*16.876/100</f>
        <v>0</v>
      </c>
      <c r="S6840" s="17">
        <f t="shared" si="742"/>
        <v>0</v>
      </c>
      <c r="T6840" s="16">
        <v>0</v>
      </c>
      <c r="U6840" s="18">
        <f t="shared" si="743"/>
        <v>11.772</v>
      </c>
      <c r="V6840" s="18">
        <f t="shared" si="744"/>
        <v>0</v>
      </c>
      <c r="W6840" s="18">
        <f t="shared" si="745"/>
        <v>0</v>
      </c>
      <c r="X6840" s="27"/>
      <c r="Y6840" s="19">
        <f t="shared" si="746"/>
        <v>0</v>
      </c>
      <c r="Z6840" s="18">
        <f t="shared" si="747"/>
        <v>0</v>
      </c>
      <c r="AA6840" s="12">
        <v>9</v>
      </c>
      <c r="AB6840" s="12">
        <v>1234.51</v>
      </c>
      <c r="AC6840" s="28">
        <f>+I6840+Y6840-Z6840</f>
        <v>66.22</v>
      </c>
      <c r="AD6840" s="20">
        <f t="shared" si="748"/>
        <v>0</v>
      </c>
      <c r="AE6840">
        <v>0</v>
      </c>
    </row>
    <row r="6841" spans="1:31" x14ac:dyDescent="0.25">
      <c r="A6841" s="59">
        <v>45322</v>
      </c>
      <c r="B6841" s="60" t="s">
        <v>733</v>
      </c>
      <c r="C6841" s="60" t="s">
        <v>213</v>
      </c>
      <c r="D6841" s="60" t="s">
        <v>40</v>
      </c>
      <c r="E6841" s="60" t="s">
        <v>30</v>
      </c>
      <c r="F6841" s="10"/>
      <c r="G6841" s="10"/>
      <c r="H6841" s="11"/>
      <c r="I6841" s="63">
        <f>ROUND(SUMIFS(AC:AC,$A:$A,EOMONTH($A6841,-1),$B:$B,$B6841),2)</f>
        <v>55.15</v>
      </c>
      <c r="J6841" s="11"/>
      <c r="K6841" s="13"/>
      <c r="L6841" s="25"/>
      <c r="M6841" s="15"/>
      <c r="N6841" s="14"/>
      <c r="O6841" s="16"/>
      <c r="P6841" s="16"/>
      <c r="Q6841" s="16"/>
      <c r="R6841" s="16"/>
      <c r="S6841" s="17">
        <f t="shared" si="742"/>
        <v>0</v>
      </c>
      <c r="T6841" s="16"/>
      <c r="U6841" s="18">
        <f t="shared" si="743"/>
        <v>0</v>
      </c>
      <c r="V6841" s="18">
        <f t="shared" si="744"/>
        <v>0</v>
      </c>
      <c r="W6841" s="18">
        <f t="shared" si="745"/>
        <v>0</v>
      </c>
      <c r="X6841" s="27"/>
      <c r="Y6841" s="19">
        <f t="shared" si="746"/>
        <v>0</v>
      </c>
      <c r="Z6841" s="18">
        <f t="shared" si="747"/>
        <v>0</v>
      </c>
      <c r="AA6841" s="12"/>
      <c r="AB6841" s="12"/>
      <c r="AC6841" s="28">
        <f>+I6841+Y6841-Z6841</f>
        <v>55.15</v>
      </c>
      <c r="AD6841" s="20">
        <f t="shared" si="748"/>
        <v>0</v>
      </c>
      <c r="AE6841">
        <v>0</v>
      </c>
    </row>
    <row r="6842" spans="1:31" x14ac:dyDescent="0.25">
      <c r="A6842" s="59">
        <v>45322</v>
      </c>
      <c r="B6842" s="60" t="s">
        <v>734</v>
      </c>
      <c r="C6842" s="60" t="s">
        <v>213</v>
      </c>
      <c r="D6842" s="60" t="s">
        <v>40</v>
      </c>
      <c r="E6842" s="60" t="s">
        <v>30</v>
      </c>
      <c r="F6842" s="10"/>
      <c r="G6842" s="10"/>
      <c r="H6842" s="11"/>
      <c r="I6842" s="63">
        <f>ROUND(SUMIFS(AC:AC,$A:$A,EOMONTH($A6842,-1),$B:$B,$B6842),2)</f>
        <v>55.15</v>
      </c>
      <c r="J6842" s="11"/>
      <c r="K6842" s="13"/>
      <c r="L6842" s="25"/>
      <c r="M6842" s="15"/>
      <c r="N6842" s="14"/>
      <c r="O6842" s="16"/>
      <c r="P6842" s="16"/>
      <c r="Q6842" s="16"/>
      <c r="R6842" s="16"/>
      <c r="S6842" s="17">
        <f t="shared" si="742"/>
        <v>0</v>
      </c>
      <c r="T6842" s="16"/>
      <c r="U6842" s="18">
        <f t="shared" si="743"/>
        <v>0</v>
      </c>
      <c r="V6842" s="18">
        <f t="shared" si="744"/>
        <v>0</v>
      </c>
      <c r="W6842" s="18">
        <f t="shared" si="745"/>
        <v>0</v>
      </c>
      <c r="X6842" s="27"/>
      <c r="Y6842" s="19">
        <f t="shared" si="746"/>
        <v>0</v>
      </c>
      <c r="Z6842" s="18">
        <f t="shared" si="747"/>
        <v>0</v>
      </c>
      <c r="AA6842" s="12"/>
      <c r="AB6842" s="12"/>
      <c r="AC6842" s="28">
        <f>+I6842+Y6842-Z6842</f>
        <v>55.15</v>
      </c>
      <c r="AD6842" s="20">
        <f t="shared" si="748"/>
        <v>0</v>
      </c>
      <c r="AE6842">
        <v>0</v>
      </c>
    </row>
    <row r="6843" spans="1:31" x14ac:dyDescent="0.25">
      <c r="A6843" s="9">
        <v>45322</v>
      </c>
      <c r="B6843" s="10" t="s">
        <v>564</v>
      </c>
      <c r="C6843" s="10" t="s">
        <v>213</v>
      </c>
      <c r="D6843" s="10" t="s">
        <v>40</v>
      </c>
      <c r="E6843" s="10" t="s">
        <v>30</v>
      </c>
      <c r="F6843" s="10">
        <v>720</v>
      </c>
      <c r="G6843" s="10">
        <v>785</v>
      </c>
      <c r="H6843" s="11">
        <f>SUMIFS(AA:AA,$A:$A,EOMONTH($A6843,-1),$B:$B,$B6843)</f>
        <v>22</v>
      </c>
      <c r="I6843" s="63">
        <f>ROUND(SUMIFS(AC:AC,$A:$A,EOMONTH($A6843,-1),$B:$B,$B6843),2)</f>
        <v>538.98</v>
      </c>
      <c r="J6843" s="11">
        <f>SUMIFS(AB:AB,$A:$A,EOMONTH($A6843,-1),$B:$B,$B6843)</f>
        <v>1789.93</v>
      </c>
      <c r="K6843" s="13">
        <v>0</v>
      </c>
      <c r="L6843" s="25">
        <v>0</v>
      </c>
      <c r="M6843" s="15">
        <v>0</v>
      </c>
      <c r="N6843" s="14">
        <v>0</v>
      </c>
      <c r="O6843" s="16">
        <v>0</v>
      </c>
      <c r="P6843" s="16">
        <v>0</v>
      </c>
      <c r="Q6843" s="16">
        <v>0</v>
      </c>
      <c r="R6843" s="16">
        <f>Q6843*16.876/100</f>
        <v>0</v>
      </c>
      <c r="S6843" s="17">
        <f t="shared" si="742"/>
        <v>0</v>
      </c>
      <c r="T6843" s="16">
        <v>0</v>
      </c>
      <c r="U6843" s="18">
        <f t="shared" si="743"/>
        <v>17.27</v>
      </c>
      <c r="V6843" s="18">
        <f t="shared" si="744"/>
        <v>0</v>
      </c>
      <c r="W6843" s="18">
        <f t="shared" si="745"/>
        <v>0</v>
      </c>
      <c r="X6843" s="27"/>
      <c r="Y6843" s="19">
        <f t="shared" si="746"/>
        <v>0</v>
      </c>
      <c r="Z6843" s="18">
        <f t="shared" si="747"/>
        <v>0</v>
      </c>
      <c r="AA6843" s="12">
        <v>22</v>
      </c>
      <c r="AB6843" s="12">
        <v>1789.93</v>
      </c>
      <c r="AC6843" s="28">
        <f>+I6843+Y6843-Z6843</f>
        <v>538.98</v>
      </c>
      <c r="AD6843" s="20">
        <f t="shared" si="748"/>
        <v>0</v>
      </c>
      <c r="AE6843">
        <v>0</v>
      </c>
    </row>
    <row r="6844" spans="1:31" x14ac:dyDescent="0.25">
      <c r="A6844" s="59">
        <v>45322</v>
      </c>
      <c r="B6844" s="60" t="s">
        <v>565</v>
      </c>
      <c r="C6844" s="60" t="s">
        <v>213</v>
      </c>
      <c r="D6844" s="60" t="s">
        <v>40</v>
      </c>
      <c r="E6844" s="60" t="s">
        <v>30</v>
      </c>
      <c r="F6844" s="10"/>
      <c r="G6844" s="10"/>
      <c r="H6844" s="11"/>
      <c r="I6844" s="63">
        <f>ROUND(SUMIFS(AC:AC,$A:$A,EOMONTH($A6844,-1),$B:$B,$B6844),2)</f>
        <v>102.43</v>
      </c>
      <c r="J6844" s="11"/>
      <c r="K6844" s="13"/>
      <c r="L6844" s="25"/>
      <c r="M6844" s="15"/>
      <c r="N6844" s="14"/>
      <c r="O6844" s="16"/>
      <c r="P6844" s="16"/>
      <c r="Q6844" s="16"/>
      <c r="R6844" s="16"/>
      <c r="S6844" s="17">
        <f t="shared" si="742"/>
        <v>0</v>
      </c>
      <c r="T6844" s="16"/>
      <c r="U6844" s="18">
        <f t="shared" si="743"/>
        <v>0</v>
      </c>
      <c r="V6844" s="18">
        <f t="shared" si="744"/>
        <v>0</v>
      </c>
      <c r="W6844" s="18">
        <f t="shared" si="745"/>
        <v>0</v>
      </c>
      <c r="X6844" s="27"/>
      <c r="Y6844" s="19">
        <f t="shared" si="746"/>
        <v>0</v>
      </c>
      <c r="Z6844" s="18">
        <f t="shared" si="747"/>
        <v>0</v>
      </c>
      <c r="AA6844" s="12"/>
      <c r="AB6844" s="12"/>
      <c r="AC6844" s="28">
        <f>+I6844+Y6844-Z6844</f>
        <v>102.43</v>
      </c>
      <c r="AD6844" s="20">
        <f t="shared" si="748"/>
        <v>0</v>
      </c>
      <c r="AE6844">
        <v>0</v>
      </c>
    </row>
    <row r="6845" spans="1:31" x14ac:dyDescent="0.25">
      <c r="A6845" s="9">
        <v>45322</v>
      </c>
      <c r="B6845" s="10" t="s">
        <v>566</v>
      </c>
      <c r="C6845" s="10" t="s">
        <v>213</v>
      </c>
      <c r="D6845" s="10" t="s">
        <v>40</v>
      </c>
      <c r="E6845" s="10" t="s">
        <v>30</v>
      </c>
      <c r="F6845" s="10">
        <v>720</v>
      </c>
      <c r="G6845" s="10">
        <v>785</v>
      </c>
      <c r="H6845" s="11">
        <f>SUMIFS(AA:AA,$A:$A,EOMONTH($A6845,-1),$B:$B,$B6845)</f>
        <v>-4</v>
      </c>
      <c r="I6845" s="63">
        <f>ROUND(SUMIFS(AC:AC,$A:$A,EOMONTH($A6845,-1),$B:$B,$B6845),2)</f>
        <v>517.12</v>
      </c>
      <c r="J6845" s="11">
        <f>SUMIFS(AB:AB,$A:$A,EOMONTH($A6845,-1),$B:$B,$B6845)</f>
        <v>-329.98</v>
      </c>
      <c r="K6845" s="13">
        <v>0</v>
      </c>
      <c r="L6845" s="25">
        <v>0</v>
      </c>
      <c r="M6845" s="15">
        <v>0</v>
      </c>
      <c r="N6845" s="14">
        <v>0</v>
      </c>
      <c r="O6845" s="16">
        <v>0</v>
      </c>
      <c r="P6845" s="16">
        <v>0</v>
      </c>
      <c r="Q6845" s="16">
        <v>0</v>
      </c>
      <c r="R6845" s="16">
        <f>Q6845*16.876/100</f>
        <v>0</v>
      </c>
      <c r="S6845" s="17">
        <f t="shared" si="742"/>
        <v>0</v>
      </c>
      <c r="T6845" s="16">
        <v>0</v>
      </c>
      <c r="U6845" s="18">
        <f t="shared" si="743"/>
        <v>-3.14</v>
      </c>
      <c r="V6845" s="18">
        <f t="shared" si="744"/>
        <v>0</v>
      </c>
      <c r="W6845" s="18">
        <f t="shared" si="745"/>
        <v>0</v>
      </c>
      <c r="X6845" s="27"/>
      <c r="Y6845" s="19">
        <f t="shared" si="746"/>
        <v>0</v>
      </c>
      <c r="Z6845" s="18">
        <f t="shared" si="747"/>
        <v>0</v>
      </c>
      <c r="AA6845" s="12">
        <v>-4</v>
      </c>
      <c r="AB6845" s="12">
        <v>-329.98</v>
      </c>
      <c r="AC6845" s="28">
        <f>+I6845+Y6845-Z6845</f>
        <v>517.12</v>
      </c>
      <c r="AD6845" s="20">
        <f t="shared" si="748"/>
        <v>0</v>
      </c>
      <c r="AE6845">
        <v>0</v>
      </c>
    </row>
    <row r="6846" spans="1:31" x14ac:dyDescent="0.25">
      <c r="A6846" s="9">
        <v>45322</v>
      </c>
      <c r="B6846" s="10" t="s">
        <v>567</v>
      </c>
      <c r="C6846" s="10" t="s">
        <v>213</v>
      </c>
      <c r="D6846" s="10" t="s">
        <v>40</v>
      </c>
      <c r="E6846" s="10" t="s">
        <v>30</v>
      </c>
      <c r="F6846" s="10">
        <v>720</v>
      </c>
      <c r="G6846" s="10">
        <v>785</v>
      </c>
      <c r="H6846" s="11">
        <f>SUMIFS(AA:AA,$A:$A,EOMONTH($A6846,-1),$B:$B,$B6846)</f>
        <v>-14</v>
      </c>
      <c r="I6846" s="63">
        <f>ROUND(SUMIFS(AC:AC,$A:$A,EOMONTH($A6846,-1),$B:$B,$B6846),2)</f>
        <v>508.71</v>
      </c>
      <c r="J6846" s="11">
        <f>SUMIFS(AB:AB,$A:$A,EOMONTH($A6846,-1),$B:$B,$B6846)</f>
        <v>-1157.26</v>
      </c>
      <c r="K6846" s="13">
        <v>0</v>
      </c>
      <c r="L6846" s="25">
        <v>0</v>
      </c>
      <c r="M6846" s="15">
        <v>0</v>
      </c>
      <c r="N6846" s="14">
        <v>0</v>
      </c>
      <c r="O6846" s="16">
        <v>0</v>
      </c>
      <c r="P6846" s="16">
        <v>0</v>
      </c>
      <c r="Q6846" s="16">
        <v>0</v>
      </c>
      <c r="R6846" s="16">
        <f>Q6846*16.876/100</f>
        <v>0</v>
      </c>
      <c r="S6846" s="17">
        <f t="shared" si="742"/>
        <v>0</v>
      </c>
      <c r="T6846" s="16">
        <v>0</v>
      </c>
      <c r="U6846" s="18">
        <f t="shared" si="743"/>
        <v>-10.99</v>
      </c>
      <c r="V6846" s="18">
        <f t="shared" si="744"/>
        <v>0</v>
      </c>
      <c r="W6846" s="18">
        <f t="shared" si="745"/>
        <v>0</v>
      </c>
      <c r="X6846" s="27"/>
      <c r="Y6846" s="19">
        <f t="shared" si="746"/>
        <v>0</v>
      </c>
      <c r="Z6846" s="18">
        <f t="shared" si="747"/>
        <v>0</v>
      </c>
      <c r="AA6846" s="12">
        <v>-14</v>
      </c>
      <c r="AB6846" s="12">
        <v>-1157.26</v>
      </c>
      <c r="AC6846" s="28">
        <f>+I6846+Y6846-Z6846</f>
        <v>508.71</v>
      </c>
      <c r="AD6846" s="20">
        <f t="shared" si="748"/>
        <v>0</v>
      </c>
      <c r="AE6846">
        <v>0</v>
      </c>
    </row>
    <row r="6847" spans="1:31" x14ac:dyDescent="0.25">
      <c r="A6847" s="59">
        <v>45322</v>
      </c>
      <c r="B6847" s="60" t="s">
        <v>784</v>
      </c>
      <c r="C6847" s="60" t="s">
        <v>278</v>
      </c>
      <c r="D6847" s="60" t="s">
        <v>40</v>
      </c>
      <c r="E6847" s="60" t="s">
        <v>30</v>
      </c>
      <c r="F6847" s="10"/>
      <c r="G6847" s="10"/>
      <c r="H6847" s="11"/>
      <c r="I6847" s="63">
        <f>ROUND(SUMIFS(AC:AC,$A:$A,EOMONTH($A6847,-1),$B:$B,$B6847),2)</f>
        <v>20.54</v>
      </c>
      <c r="J6847" s="11"/>
      <c r="K6847" s="13"/>
      <c r="L6847" s="25"/>
      <c r="M6847" s="15"/>
      <c r="N6847" s="14"/>
      <c r="O6847" s="16"/>
      <c r="P6847" s="16"/>
      <c r="Q6847" s="16"/>
      <c r="R6847" s="16"/>
      <c r="S6847" s="17">
        <f t="shared" si="742"/>
        <v>0</v>
      </c>
      <c r="T6847" s="16"/>
      <c r="U6847" s="18">
        <f t="shared" si="743"/>
        <v>0</v>
      </c>
      <c r="V6847" s="18">
        <f t="shared" si="744"/>
        <v>0</v>
      </c>
      <c r="W6847" s="18">
        <f t="shared" si="745"/>
        <v>0</v>
      </c>
      <c r="X6847" s="27"/>
      <c r="Y6847" s="19">
        <f t="shared" si="746"/>
        <v>0</v>
      </c>
      <c r="Z6847" s="18">
        <f t="shared" si="747"/>
        <v>0</v>
      </c>
      <c r="AA6847" s="12"/>
      <c r="AB6847" s="12"/>
      <c r="AC6847" s="28">
        <f>+I6847+Y6847-Z6847</f>
        <v>20.54</v>
      </c>
      <c r="AD6847" s="20">
        <f t="shared" si="748"/>
        <v>0</v>
      </c>
      <c r="AE6847">
        <v>0</v>
      </c>
    </row>
    <row r="6848" spans="1:31" x14ac:dyDescent="0.25">
      <c r="A6848" s="59">
        <v>45322</v>
      </c>
      <c r="B6848" s="60" t="s">
        <v>785</v>
      </c>
      <c r="C6848" s="60" t="s">
        <v>278</v>
      </c>
      <c r="D6848" s="60" t="s">
        <v>40</v>
      </c>
      <c r="E6848" s="60" t="s">
        <v>30</v>
      </c>
      <c r="F6848" s="10"/>
      <c r="G6848" s="10"/>
      <c r="H6848" s="11"/>
      <c r="I6848" s="63">
        <f>ROUND(SUMIFS(AC:AC,$A:$A,EOMONTH($A6848,-1),$B:$B,$B6848),2)</f>
        <v>20.22</v>
      </c>
      <c r="J6848" s="11"/>
      <c r="K6848" s="13"/>
      <c r="L6848" s="25"/>
      <c r="M6848" s="15"/>
      <c r="N6848" s="14"/>
      <c r="O6848" s="16"/>
      <c r="P6848" s="16"/>
      <c r="Q6848" s="16"/>
      <c r="R6848" s="16"/>
      <c r="S6848" s="17">
        <f t="shared" si="742"/>
        <v>0</v>
      </c>
      <c r="T6848" s="16"/>
      <c r="U6848" s="18">
        <f t="shared" si="743"/>
        <v>0</v>
      </c>
      <c r="V6848" s="18">
        <f t="shared" si="744"/>
        <v>0</v>
      </c>
      <c r="W6848" s="18">
        <f t="shared" si="745"/>
        <v>0</v>
      </c>
      <c r="X6848" s="27"/>
      <c r="Y6848" s="19">
        <f t="shared" si="746"/>
        <v>0</v>
      </c>
      <c r="Z6848" s="18">
        <f t="shared" si="747"/>
        <v>0</v>
      </c>
      <c r="AA6848" s="12"/>
      <c r="AB6848" s="12"/>
      <c r="AC6848" s="28">
        <f>+I6848+Y6848-Z6848</f>
        <v>20.22</v>
      </c>
      <c r="AD6848" s="20">
        <f t="shared" si="748"/>
        <v>0</v>
      </c>
      <c r="AE6848">
        <v>0</v>
      </c>
    </row>
    <row r="6849" spans="1:31" x14ac:dyDescent="0.25">
      <c r="A6849" s="59">
        <v>45322</v>
      </c>
      <c r="B6849" s="60" t="s">
        <v>786</v>
      </c>
      <c r="C6849" s="60" t="s">
        <v>278</v>
      </c>
      <c r="D6849" s="60" t="s">
        <v>40</v>
      </c>
      <c r="E6849" s="60" t="s">
        <v>30</v>
      </c>
      <c r="F6849" s="10"/>
      <c r="G6849" s="10"/>
      <c r="H6849" s="11"/>
      <c r="I6849" s="63">
        <f>ROUND(SUMIFS(AC:AC,$A:$A,EOMONTH($A6849,-1),$B:$B,$B6849),2)</f>
        <v>34.200000000000003</v>
      </c>
      <c r="J6849" s="11"/>
      <c r="K6849" s="13"/>
      <c r="L6849" s="25"/>
      <c r="M6849" s="15"/>
      <c r="N6849" s="14"/>
      <c r="O6849" s="16"/>
      <c r="P6849" s="16"/>
      <c r="Q6849" s="16"/>
      <c r="R6849" s="16"/>
      <c r="S6849" s="17">
        <f t="shared" si="742"/>
        <v>0</v>
      </c>
      <c r="T6849" s="16"/>
      <c r="U6849" s="18">
        <f t="shared" si="743"/>
        <v>0</v>
      </c>
      <c r="V6849" s="18">
        <f t="shared" si="744"/>
        <v>0</v>
      </c>
      <c r="W6849" s="18">
        <f t="shared" si="745"/>
        <v>0</v>
      </c>
      <c r="X6849" s="27"/>
      <c r="Y6849" s="19">
        <f t="shared" si="746"/>
        <v>0</v>
      </c>
      <c r="Z6849" s="18">
        <f t="shared" si="747"/>
        <v>0</v>
      </c>
      <c r="AA6849" s="12"/>
      <c r="AB6849" s="12"/>
      <c r="AC6849" s="28">
        <f>+I6849+Y6849-Z6849</f>
        <v>34.200000000000003</v>
      </c>
      <c r="AD6849" s="20">
        <f t="shared" si="748"/>
        <v>0</v>
      </c>
      <c r="AE6849">
        <v>0</v>
      </c>
    </row>
    <row r="6850" spans="1:31" x14ac:dyDescent="0.25">
      <c r="A6850" s="59">
        <v>45322</v>
      </c>
      <c r="B6850" s="60" t="s">
        <v>801</v>
      </c>
      <c r="C6850" s="60" t="s">
        <v>802</v>
      </c>
      <c r="D6850" s="60" t="s">
        <v>40</v>
      </c>
      <c r="E6850" s="60" t="s">
        <v>30</v>
      </c>
      <c r="F6850" s="10"/>
      <c r="G6850" s="10"/>
      <c r="H6850" s="11"/>
      <c r="I6850" s="63">
        <f>ROUND(SUMIFS(AC:AC,$A:$A,EOMONTH($A6850,-1),$B:$B,$B6850),2)</f>
        <v>10.43</v>
      </c>
      <c r="J6850" s="11"/>
      <c r="K6850" s="13"/>
      <c r="L6850" s="25"/>
      <c r="M6850" s="15"/>
      <c r="N6850" s="14"/>
      <c r="O6850" s="16"/>
      <c r="P6850" s="16"/>
      <c r="Q6850" s="16"/>
      <c r="R6850" s="16"/>
      <c r="S6850" s="17">
        <f t="shared" si="742"/>
        <v>0</v>
      </c>
      <c r="T6850" s="16"/>
      <c r="U6850" s="18">
        <f t="shared" si="743"/>
        <v>0</v>
      </c>
      <c r="V6850" s="18">
        <f t="shared" si="744"/>
        <v>0</v>
      </c>
      <c r="W6850" s="18">
        <f t="shared" si="745"/>
        <v>0</v>
      </c>
      <c r="X6850" s="27"/>
      <c r="Y6850" s="19">
        <f t="shared" si="746"/>
        <v>0</v>
      </c>
      <c r="Z6850" s="18">
        <f t="shared" si="747"/>
        <v>0</v>
      </c>
      <c r="AA6850" s="12"/>
      <c r="AB6850" s="12"/>
      <c r="AC6850" s="28">
        <f>+I6850+Y6850-Z6850</f>
        <v>10.43</v>
      </c>
      <c r="AD6850" s="20">
        <f t="shared" si="748"/>
        <v>0</v>
      </c>
      <c r="AE6850">
        <v>0</v>
      </c>
    </row>
    <row r="6851" spans="1:31" x14ac:dyDescent="0.25">
      <c r="A6851" s="9">
        <v>45322</v>
      </c>
      <c r="B6851" s="10" t="s">
        <v>803</v>
      </c>
      <c r="C6851" s="10" t="s">
        <v>562</v>
      </c>
      <c r="D6851" s="10" t="s">
        <v>29</v>
      </c>
      <c r="E6851" s="10" t="s">
        <v>30</v>
      </c>
      <c r="F6851" s="10"/>
      <c r="G6851" s="10">
        <v>0</v>
      </c>
      <c r="H6851" s="11">
        <f>SUMIFS(AA:AA,$A:$A,EOMONTH($A6851,-1),$B:$B,$B6851)</f>
        <v>1000</v>
      </c>
      <c r="I6851" s="63">
        <f>ROUND(SUMIFS(AC:AC,$A:$A,EOMONTH($A6851,-1),$B:$B,$B6851),2)</f>
        <v>0</v>
      </c>
      <c r="J6851" s="11">
        <f>SUMIFS(AB:AB,$A:$A,EOMONTH($A6851,-1),$B:$B,$B6851)</f>
        <v>1700</v>
      </c>
      <c r="K6851" s="13">
        <v>0</v>
      </c>
      <c r="L6851" s="25">
        <v>0</v>
      </c>
      <c r="M6851" s="15">
        <v>0</v>
      </c>
      <c r="N6851" s="14">
        <v>0</v>
      </c>
      <c r="O6851" s="16">
        <v>0</v>
      </c>
      <c r="P6851" s="16">
        <v>0</v>
      </c>
      <c r="Q6851" s="16">
        <v>0</v>
      </c>
      <c r="R6851" s="16">
        <f>Q6851*16.876/100</f>
        <v>0</v>
      </c>
      <c r="S6851" s="17">
        <f t="shared" si="742"/>
        <v>0</v>
      </c>
      <c r="T6851" s="16">
        <v>0</v>
      </c>
      <c r="U6851" s="18">
        <f t="shared" si="743"/>
        <v>0</v>
      </c>
      <c r="V6851" s="18">
        <f t="shared" si="744"/>
        <v>0</v>
      </c>
      <c r="W6851" s="18">
        <f t="shared" si="745"/>
        <v>0</v>
      </c>
      <c r="X6851" s="27"/>
      <c r="Y6851" s="19">
        <f t="shared" si="746"/>
        <v>0</v>
      </c>
      <c r="Z6851" s="18">
        <f t="shared" si="747"/>
        <v>0</v>
      </c>
      <c r="AA6851" s="12">
        <v>1000</v>
      </c>
      <c r="AB6851" s="12">
        <v>1700</v>
      </c>
      <c r="AC6851" s="28">
        <f>+I6851+Y6851-Z6851</f>
        <v>0</v>
      </c>
      <c r="AD6851" s="20">
        <f t="shared" si="748"/>
        <v>0</v>
      </c>
      <c r="AE6851">
        <v>0</v>
      </c>
    </row>
    <row r="6852" spans="1:31" x14ac:dyDescent="0.25">
      <c r="A6852" s="9">
        <v>45322</v>
      </c>
      <c r="B6852" s="10" t="s">
        <v>568</v>
      </c>
      <c r="C6852" s="10" t="s">
        <v>28</v>
      </c>
      <c r="D6852" s="10" t="s">
        <v>29</v>
      </c>
      <c r="E6852" s="10" t="s">
        <v>30</v>
      </c>
      <c r="F6852" s="10"/>
      <c r="G6852" s="10">
        <v>0</v>
      </c>
      <c r="H6852" s="11">
        <f>SUMIFS(AA:AA,$A:$A,EOMONTH($A6852,-1),$B:$B,$B6852)</f>
        <v>1701</v>
      </c>
      <c r="I6852" s="63">
        <f>ROUND(SUMIFS(AC:AC,$A:$A,EOMONTH($A6852,-1),$B:$B,$B6852),2)</f>
        <v>0</v>
      </c>
      <c r="J6852" s="11">
        <f>SUMIFS(AB:AB,$A:$A,EOMONTH($A6852,-1),$B:$B,$B6852)</f>
        <v>11002.58</v>
      </c>
      <c r="K6852" s="13">
        <v>0</v>
      </c>
      <c r="L6852" s="25">
        <v>0</v>
      </c>
      <c r="M6852" s="15">
        <v>0</v>
      </c>
      <c r="N6852" s="14">
        <v>0</v>
      </c>
      <c r="O6852" s="16">
        <v>0</v>
      </c>
      <c r="P6852" s="16">
        <v>0</v>
      </c>
      <c r="Q6852" s="16">
        <v>0</v>
      </c>
      <c r="R6852" s="16">
        <f>Q6852*16.876/100</f>
        <v>0</v>
      </c>
      <c r="S6852" s="17">
        <f t="shared" si="742"/>
        <v>0</v>
      </c>
      <c r="T6852" s="16">
        <v>0</v>
      </c>
      <c r="U6852" s="18">
        <f t="shared" si="743"/>
        <v>0</v>
      </c>
      <c r="V6852" s="18">
        <f t="shared" si="744"/>
        <v>0</v>
      </c>
      <c r="W6852" s="18">
        <f t="shared" si="745"/>
        <v>0</v>
      </c>
      <c r="X6852" s="27"/>
      <c r="Y6852" s="19">
        <f t="shared" si="746"/>
        <v>0</v>
      </c>
      <c r="Z6852" s="18">
        <f t="shared" si="747"/>
        <v>0</v>
      </c>
      <c r="AA6852" s="12">
        <v>1701</v>
      </c>
      <c r="AB6852" s="12">
        <v>11002.58</v>
      </c>
      <c r="AC6852" s="28">
        <f>+I6852+Y6852-Z6852</f>
        <v>0</v>
      </c>
      <c r="AD6852" s="20">
        <f t="shared" si="748"/>
        <v>0</v>
      </c>
      <c r="AE6852">
        <v>0</v>
      </c>
    </row>
    <row r="6853" spans="1:31" x14ac:dyDescent="0.25">
      <c r="A6853" s="9">
        <v>45322</v>
      </c>
      <c r="B6853" s="10" t="s">
        <v>756</v>
      </c>
      <c r="C6853" s="10" t="s">
        <v>28</v>
      </c>
      <c r="D6853" s="10" t="s">
        <v>29</v>
      </c>
      <c r="E6853" s="10" t="s">
        <v>30</v>
      </c>
      <c r="F6853" s="10"/>
      <c r="G6853" s="10">
        <v>0</v>
      </c>
      <c r="H6853" s="11">
        <f>SUMIFS(AA:AA,$A:$A,EOMONTH($A6853,-1),$B:$B,$B6853)</f>
        <v>2106</v>
      </c>
      <c r="I6853" s="63">
        <f>ROUND(SUMIFS(AC:AC,$A:$A,EOMONTH($A6853,-1),$B:$B,$B6853),2)</f>
        <v>0</v>
      </c>
      <c r="J6853" s="11">
        <f>SUMIFS(AB:AB,$A:$A,EOMONTH($A6853,-1),$B:$B,$B6853)</f>
        <v>9960</v>
      </c>
      <c r="K6853" s="13">
        <v>0</v>
      </c>
      <c r="L6853" s="25">
        <v>0</v>
      </c>
      <c r="M6853" s="15">
        <v>0</v>
      </c>
      <c r="N6853" s="14">
        <v>0</v>
      </c>
      <c r="O6853" s="16">
        <v>0</v>
      </c>
      <c r="P6853" s="16">
        <v>0</v>
      </c>
      <c r="Q6853" s="16">
        <v>0</v>
      </c>
      <c r="R6853" s="16">
        <f>Q6853*16.876/100</f>
        <v>0</v>
      </c>
      <c r="S6853" s="17">
        <f t="shared" ref="S6853:S6916" si="749">Q6853+R6853</f>
        <v>0</v>
      </c>
      <c r="T6853" s="16">
        <v>0</v>
      </c>
      <c r="U6853" s="18">
        <f t="shared" ref="U6853:U6916" si="750">H6853*G6853/1000</f>
        <v>0</v>
      </c>
      <c r="V6853" s="18">
        <f t="shared" ref="V6853:V6916" si="751">M6853*F6853/1000</f>
        <v>0</v>
      </c>
      <c r="W6853" s="18">
        <f t="shared" ref="W6853:W6916" si="752">V6853*16.789/100</f>
        <v>0</v>
      </c>
      <c r="X6853" s="27"/>
      <c r="Y6853" s="19">
        <f t="shared" ref="Y6853:Y6916" si="753">V6853+W6853+X6853</f>
        <v>0</v>
      </c>
      <c r="Z6853" s="18">
        <f t="shared" ref="Z6853:Z6916" si="754">O6853*G6853/1000</f>
        <v>0</v>
      </c>
      <c r="AA6853" s="12">
        <v>2106</v>
      </c>
      <c r="AB6853" s="12">
        <v>9960</v>
      </c>
      <c r="AC6853" s="28">
        <f>+I6853+Y6853-Z6853</f>
        <v>0</v>
      </c>
      <c r="AD6853" s="20">
        <f t="shared" ref="AD6853:AD6916" si="755">IF(AC6853&lt;0,ROUNDUP(AC6853,-1)*-1,0)</f>
        <v>0</v>
      </c>
      <c r="AE6853">
        <v>0</v>
      </c>
    </row>
    <row r="6854" spans="1:31" x14ac:dyDescent="0.25">
      <c r="A6854" s="9">
        <v>45322</v>
      </c>
      <c r="B6854" s="10" t="s">
        <v>804</v>
      </c>
      <c r="C6854" s="10" t="s">
        <v>419</v>
      </c>
      <c r="D6854" s="10" t="s">
        <v>40</v>
      </c>
      <c r="E6854" s="10" t="s">
        <v>30</v>
      </c>
      <c r="F6854" s="10">
        <v>110</v>
      </c>
      <c r="G6854" s="10">
        <v>120</v>
      </c>
      <c r="H6854" s="11">
        <f>SUMIFS(AA:AA,$A:$A,EOMONTH($A6854,-1),$B:$B,$B6854)</f>
        <v>-62</v>
      </c>
      <c r="I6854" s="63">
        <f>ROUND(SUMIFS(AC:AC,$A:$A,EOMONTH($A6854,-1),$B:$B,$B6854),2)</f>
        <v>26.18</v>
      </c>
      <c r="J6854" s="11">
        <f>SUMIFS(AB:AB,$A:$A,EOMONTH($A6854,-1),$B:$B,$B6854)</f>
        <v>-961.39</v>
      </c>
      <c r="K6854" s="13">
        <v>0</v>
      </c>
      <c r="L6854" s="25">
        <v>0</v>
      </c>
      <c r="M6854" s="15">
        <v>2951</v>
      </c>
      <c r="N6854" s="14">
        <v>45517.71</v>
      </c>
      <c r="O6854" s="16">
        <v>3024</v>
      </c>
      <c r="P6854" s="16">
        <v>70459.199999999997</v>
      </c>
      <c r="Q6854" s="16">
        <v>0</v>
      </c>
      <c r="R6854" s="16">
        <f>Q6854*16.876/100</f>
        <v>0</v>
      </c>
      <c r="S6854" s="17">
        <f t="shared" si="749"/>
        <v>0</v>
      </c>
      <c r="T6854" s="16">
        <v>0</v>
      </c>
      <c r="U6854" s="18">
        <f t="shared" si="750"/>
        <v>-7.44</v>
      </c>
      <c r="V6854" s="18">
        <f t="shared" si="751"/>
        <v>324.61</v>
      </c>
      <c r="W6854" s="18">
        <f t="shared" si="752"/>
        <v>54.498772900000006</v>
      </c>
      <c r="X6854" s="27"/>
      <c r="Y6854" s="19">
        <f t="shared" si="753"/>
        <v>379.10877290000002</v>
      </c>
      <c r="Z6854" s="18">
        <f t="shared" si="754"/>
        <v>362.88</v>
      </c>
      <c r="AA6854" s="12">
        <v>-135</v>
      </c>
      <c r="AB6854" s="12">
        <v>-2087.38</v>
      </c>
      <c r="AC6854" s="28">
        <f>+I6854+Y6854-Z6854</f>
        <v>42.408772900000031</v>
      </c>
      <c r="AD6854" s="20">
        <f t="shared" si="755"/>
        <v>0</v>
      </c>
      <c r="AE6854">
        <v>0</v>
      </c>
    </row>
    <row r="6855" spans="1:31" x14ac:dyDescent="0.25">
      <c r="A6855" s="9">
        <v>45322</v>
      </c>
      <c r="B6855" s="10" t="s">
        <v>573</v>
      </c>
      <c r="C6855" s="10" t="s">
        <v>28</v>
      </c>
      <c r="D6855" s="10" t="s">
        <v>29</v>
      </c>
      <c r="E6855" s="10" t="s">
        <v>30</v>
      </c>
      <c r="F6855" s="10"/>
      <c r="G6855" s="10">
        <v>0</v>
      </c>
      <c r="H6855" s="11">
        <f>SUMIFS(AA:AA,$A:$A,EOMONTH($A6855,-1),$B:$B,$B6855)</f>
        <v>1</v>
      </c>
      <c r="I6855" s="63">
        <f>ROUND(SUMIFS(AC:AC,$A:$A,EOMONTH($A6855,-1),$B:$B,$B6855),2)</f>
        <v>0.05</v>
      </c>
      <c r="J6855" s="11">
        <f>SUMIFS(AB:AB,$A:$A,EOMONTH($A6855,-1),$B:$B,$B6855)</f>
        <v>0</v>
      </c>
      <c r="K6855" s="13">
        <v>0</v>
      </c>
      <c r="L6855" s="25">
        <v>0</v>
      </c>
      <c r="M6855" s="15">
        <v>0</v>
      </c>
      <c r="N6855" s="14">
        <v>0</v>
      </c>
      <c r="O6855" s="16">
        <v>0</v>
      </c>
      <c r="P6855" s="16">
        <v>0</v>
      </c>
      <c r="Q6855" s="16">
        <v>0</v>
      </c>
      <c r="R6855" s="16">
        <f>Q6855*16.876/100</f>
        <v>0</v>
      </c>
      <c r="S6855" s="17">
        <f t="shared" si="749"/>
        <v>0</v>
      </c>
      <c r="T6855" s="16">
        <v>0</v>
      </c>
      <c r="U6855" s="18">
        <f t="shared" si="750"/>
        <v>0</v>
      </c>
      <c r="V6855" s="18">
        <f t="shared" si="751"/>
        <v>0</v>
      </c>
      <c r="W6855" s="18">
        <f t="shared" si="752"/>
        <v>0</v>
      </c>
      <c r="X6855" s="27"/>
      <c r="Y6855" s="19">
        <f t="shared" si="753"/>
        <v>0</v>
      </c>
      <c r="Z6855" s="18">
        <f t="shared" si="754"/>
        <v>0</v>
      </c>
      <c r="AA6855" s="12">
        <v>1</v>
      </c>
      <c r="AB6855" s="12">
        <v>0</v>
      </c>
      <c r="AC6855" s="28">
        <f>+I6855+Y6855-Z6855</f>
        <v>0.05</v>
      </c>
      <c r="AD6855" s="20">
        <f t="shared" si="755"/>
        <v>0</v>
      </c>
      <c r="AE6855">
        <v>0</v>
      </c>
    </row>
    <row r="6856" spans="1:31" x14ac:dyDescent="0.25">
      <c r="A6856" s="9">
        <v>45322</v>
      </c>
      <c r="B6856" s="10" t="s">
        <v>575</v>
      </c>
      <c r="C6856" s="10" t="s">
        <v>213</v>
      </c>
      <c r="D6856" s="10" t="s">
        <v>29</v>
      </c>
      <c r="E6856" s="10" t="s">
        <v>30</v>
      </c>
      <c r="F6856" s="10"/>
      <c r="G6856" s="10">
        <v>0</v>
      </c>
      <c r="H6856" s="11">
        <f>SUMIFS(AA:AA,$A:$A,EOMONTH($A6856,-1),$B:$B,$B6856)</f>
        <v>176</v>
      </c>
      <c r="I6856" s="63">
        <f>ROUND(SUMIFS(AC:AC,$A:$A,EOMONTH($A6856,-1),$B:$B,$B6856),2)</f>
        <v>7.95</v>
      </c>
      <c r="J6856" s="11">
        <f>SUMIFS(AB:AB,$A:$A,EOMONTH($A6856,-1),$B:$B,$B6856)</f>
        <v>12215.2</v>
      </c>
      <c r="K6856" s="13">
        <v>0</v>
      </c>
      <c r="L6856" s="25">
        <v>0</v>
      </c>
      <c r="M6856" s="15">
        <v>0</v>
      </c>
      <c r="N6856" s="14">
        <v>0</v>
      </c>
      <c r="O6856" s="16">
        <v>0</v>
      </c>
      <c r="P6856" s="16">
        <v>0</v>
      </c>
      <c r="Q6856" s="16">
        <v>0</v>
      </c>
      <c r="R6856" s="16">
        <f>Q6856*16.876/100</f>
        <v>0</v>
      </c>
      <c r="S6856" s="17">
        <f t="shared" si="749"/>
        <v>0</v>
      </c>
      <c r="T6856" s="16">
        <v>0</v>
      </c>
      <c r="U6856" s="18">
        <f t="shared" si="750"/>
        <v>0</v>
      </c>
      <c r="V6856" s="18">
        <f t="shared" si="751"/>
        <v>0</v>
      </c>
      <c r="W6856" s="18">
        <f t="shared" si="752"/>
        <v>0</v>
      </c>
      <c r="X6856" s="27"/>
      <c r="Y6856" s="19">
        <f t="shared" si="753"/>
        <v>0</v>
      </c>
      <c r="Z6856" s="18">
        <f t="shared" si="754"/>
        <v>0</v>
      </c>
      <c r="AA6856" s="12">
        <v>176</v>
      </c>
      <c r="AB6856" s="12">
        <v>12215.2</v>
      </c>
      <c r="AC6856" s="28">
        <f>+I6856+Y6856-Z6856</f>
        <v>7.95</v>
      </c>
      <c r="AD6856" s="20">
        <f t="shared" si="755"/>
        <v>0</v>
      </c>
      <c r="AE6856">
        <v>0</v>
      </c>
    </row>
    <row r="6857" spans="1:31" x14ac:dyDescent="0.25">
      <c r="A6857" s="9">
        <v>45322</v>
      </c>
      <c r="B6857" s="10" t="s">
        <v>578</v>
      </c>
      <c r="C6857" s="10" t="s">
        <v>28</v>
      </c>
      <c r="D6857" s="10" t="s">
        <v>29</v>
      </c>
      <c r="E6857" s="10" t="s">
        <v>30</v>
      </c>
      <c r="F6857" s="10"/>
      <c r="G6857" s="10">
        <v>0</v>
      </c>
      <c r="H6857" s="11">
        <f>SUMIFS(AA:AA,$A:$A,EOMONTH($A6857,-1),$B:$B,$B6857)</f>
        <v>8868</v>
      </c>
      <c r="I6857" s="63">
        <f>ROUND(SUMIFS(AC:AC,$A:$A,EOMONTH($A6857,-1),$B:$B,$B6857),2)</f>
        <v>606.63</v>
      </c>
      <c r="J6857" s="11">
        <f>SUMIFS(AB:AB,$A:$A,EOMONTH($A6857,-1),$B:$B,$B6857)</f>
        <v>71113</v>
      </c>
      <c r="K6857" s="13">
        <v>0</v>
      </c>
      <c r="L6857" s="25">
        <v>0</v>
      </c>
      <c r="M6857" s="15">
        <v>0</v>
      </c>
      <c r="N6857" s="14">
        <v>0</v>
      </c>
      <c r="O6857" s="16">
        <v>0</v>
      </c>
      <c r="P6857" s="16">
        <v>0</v>
      </c>
      <c r="Q6857" s="16">
        <v>4737</v>
      </c>
      <c r="R6857" s="16">
        <f>Q6857*16.876/100</f>
        <v>799.41612000000009</v>
      </c>
      <c r="S6857" s="17">
        <f t="shared" si="749"/>
        <v>5536.4161199999999</v>
      </c>
      <c r="T6857" s="16">
        <v>0</v>
      </c>
      <c r="U6857" s="18">
        <f t="shared" si="750"/>
        <v>0</v>
      </c>
      <c r="V6857" s="18">
        <f t="shared" si="751"/>
        <v>0</v>
      </c>
      <c r="W6857" s="18">
        <f t="shared" si="752"/>
        <v>0</v>
      </c>
      <c r="X6857" s="27"/>
      <c r="Y6857" s="19">
        <f t="shared" si="753"/>
        <v>0</v>
      </c>
      <c r="Z6857" s="18">
        <f t="shared" si="754"/>
        <v>0</v>
      </c>
      <c r="AA6857" s="12">
        <v>4131</v>
      </c>
      <c r="AB6857" s="12">
        <v>71113</v>
      </c>
      <c r="AC6857" s="28">
        <f>+I6857+Y6857-Z6857</f>
        <v>606.63</v>
      </c>
      <c r="AD6857" s="20">
        <f t="shared" si="755"/>
        <v>0</v>
      </c>
      <c r="AE6857">
        <v>0</v>
      </c>
    </row>
    <row r="6858" spans="1:31" x14ac:dyDescent="0.25">
      <c r="A6858" s="9">
        <v>45322</v>
      </c>
      <c r="B6858" s="10" t="s">
        <v>579</v>
      </c>
      <c r="C6858" s="10" t="s">
        <v>28</v>
      </c>
      <c r="D6858" s="10" t="s">
        <v>29</v>
      </c>
      <c r="E6858" s="10" t="s">
        <v>30</v>
      </c>
      <c r="F6858" s="10"/>
      <c r="G6858" s="10">
        <v>0</v>
      </c>
      <c r="H6858" s="11">
        <f>SUMIFS(AA:AA,$A:$A,EOMONTH($A6858,-1),$B:$B,$B6858)</f>
        <v>861</v>
      </c>
      <c r="I6858" s="63">
        <f>ROUND(SUMIFS(AC:AC,$A:$A,EOMONTH($A6858,-1),$B:$B,$B6858),2)</f>
        <v>22.26</v>
      </c>
      <c r="J6858" s="11">
        <f>SUMIFS(AB:AB,$A:$A,EOMONTH($A6858,-1),$B:$B,$B6858)</f>
        <v>698.02</v>
      </c>
      <c r="K6858" s="13">
        <v>0</v>
      </c>
      <c r="L6858" s="25">
        <v>0</v>
      </c>
      <c r="M6858" s="15">
        <v>0</v>
      </c>
      <c r="N6858" s="14">
        <v>0</v>
      </c>
      <c r="O6858" s="16">
        <v>0</v>
      </c>
      <c r="P6858" s="16">
        <v>0</v>
      </c>
      <c r="Q6858" s="16">
        <v>0</v>
      </c>
      <c r="R6858" s="16">
        <f>Q6858*16.876/100</f>
        <v>0</v>
      </c>
      <c r="S6858" s="17">
        <f t="shared" si="749"/>
        <v>0</v>
      </c>
      <c r="T6858" s="16">
        <v>0</v>
      </c>
      <c r="U6858" s="18">
        <f t="shared" si="750"/>
        <v>0</v>
      </c>
      <c r="V6858" s="18">
        <f t="shared" si="751"/>
        <v>0</v>
      </c>
      <c r="W6858" s="18">
        <f t="shared" si="752"/>
        <v>0</v>
      </c>
      <c r="X6858" s="27"/>
      <c r="Y6858" s="19">
        <f t="shared" si="753"/>
        <v>0</v>
      </c>
      <c r="Z6858" s="18">
        <f t="shared" si="754"/>
        <v>0</v>
      </c>
      <c r="AA6858" s="12">
        <v>861</v>
      </c>
      <c r="AB6858" s="12">
        <v>698.02</v>
      </c>
      <c r="AC6858" s="28">
        <f>+I6858+Y6858-Z6858</f>
        <v>22.26</v>
      </c>
      <c r="AD6858" s="20">
        <f t="shared" si="755"/>
        <v>0</v>
      </c>
      <c r="AE6858">
        <v>0</v>
      </c>
    </row>
    <row r="6859" spans="1:31" x14ac:dyDescent="0.25">
      <c r="A6859" s="9">
        <v>45322</v>
      </c>
      <c r="B6859" s="10" t="s">
        <v>582</v>
      </c>
      <c r="C6859" s="10" t="s">
        <v>554</v>
      </c>
      <c r="D6859" s="10" t="s">
        <v>29</v>
      </c>
      <c r="E6859" s="10" t="s">
        <v>539</v>
      </c>
      <c r="F6859" s="10"/>
      <c r="G6859" s="10">
        <v>0</v>
      </c>
      <c r="H6859" s="11">
        <f>SUMIFS(AA:AA,$A:$A,EOMONTH($A6859,-1),$B:$B,$B6859)</f>
        <v>159.4</v>
      </c>
      <c r="I6859" s="63">
        <f>ROUND(SUMIFS(AC:AC,$A:$A,EOMONTH($A6859,-1),$B:$B,$B6859),2)</f>
        <v>2.2799999999999998</v>
      </c>
      <c r="J6859" s="11">
        <f>SUMIFS(AB:AB,$A:$A,EOMONTH($A6859,-1),$B:$B,$B6859)</f>
        <v>4673</v>
      </c>
      <c r="K6859" s="13">
        <v>0</v>
      </c>
      <c r="L6859" s="25">
        <v>0</v>
      </c>
      <c r="M6859" s="15">
        <v>0</v>
      </c>
      <c r="N6859" s="14">
        <v>0</v>
      </c>
      <c r="O6859" s="16">
        <v>0</v>
      </c>
      <c r="P6859" s="16">
        <v>0</v>
      </c>
      <c r="Q6859" s="16">
        <v>0</v>
      </c>
      <c r="R6859" s="16">
        <f>Q6859*16.876/100</f>
        <v>0</v>
      </c>
      <c r="S6859" s="17">
        <f t="shared" si="749"/>
        <v>0</v>
      </c>
      <c r="T6859" s="16">
        <v>0</v>
      </c>
      <c r="U6859" s="18">
        <f t="shared" si="750"/>
        <v>0</v>
      </c>
      <c r="V6859" s="18">
        <f t="shared" si="751"/>
        <v>0</v>
      </c>
      <c r="W6859" s="18">
        <f t="shared" si="752"/>
        <v>0</v>
      </c>
      <c r="X6859" s="27"/>
      <c r="Y6859" s="19">
        <f t="shared" si="753"/>
        <v>0</v>
      </c>
      <c r="Z6859" s="18">
        <f t="shared" si="754"/>
        <v>0</v>
      </c>
      <c r="AA6859" s="12">
        <v>159.4</v>
      </c>
      <c r="AB6859" s="12">
        <v>4673</v>
      </c>
      <c r="AC6859" s="28">
        <f>+I6859+Y6859-Z6859</f>
        <v>2.2799999999999998</v>
      </c>
      <c r="AD6859" s="20">
        <f t="shared" si="755"/>
        <v>0</v>
      </c>
      <c r="AE6859">
        <v>0</v>
      </c>
    </row>
    <row r="6860" spans="1:31" x14ac:dyDescent="0.25">
      <c r="A6860" s="59">
        <v>45322</v>
      </c>
      <c r="B6860" s="60" t="s">
        <v>798</v>
      </c>
      <c r="C6860" s="60" t="s">
        <v>429</v>
      </c>
      <c r="D6860" s="60" t="s">
        <v>29</v>
      </c>
      <c r="E6860" s="60" t="s">
        <v>30</v>
      </c>
      <c r="F6860" s="10"/>
      <c r="G6860" s="10"/>
      <c r="H6860" s="11"/>
      <c r="I6860" s="63">
        <f>ROUND(SUMIFS(AC:AC,$A:$A,EOMONTH($A6860,-1),$B:$B,$B6860),2)</f>
        <v>0</v>
      </c>
      <c r="J6860" s="11"/>
      <c r="K6860" s="13"/>
      <c r="L6860" s="25"/>
      <c r="M6860" s="15"/>
      <c r="N6860" s="14"/>
      <c r="O6860" s="16"/>
      <c r="P6860" s="16"/>
      <c r="Q6860" s="16"/>
      <c r="R6860" s="16"/>
      <c r="S6860" s="17">
        <f t="shared" si="749"/>
        <v>0</v>
      </c>
      <c r="T6860" s="16"/>
      <c r="U6860" s="18">
        <f t="shared" si="750"/>
        <v>0</v>
      </c>
      <c r="V6860" s="18">
        <f t="shared" si="751"/>
        <v>0</v>
      </c>
      <c r="W6860" s="18">
        <f t="shared" si="752"/>
        <v>0</v>
      </c>
      <c r="X6860" s="27"/>
      <c r="Y6860" s="19">
        <f t="shared" si="753"/>
        <v>0</v>
      </c>
      <c r="Z6860" s="18">
        <f t="shared" si="754"/>
        <v>0</v>
      </c>
      <c r="AA6860" s="12"/>
      <c r="AB6860" s="12"/>
      <c r="AC6860" s="28">
        <f>+I6860+Y6860-Z6860</f>
        <v>0</v>
      </c>
      <c r="AD6860" s="20">
        <f t="shared" si="755"/>
        <v>0</v>
      </c>
      <c r="AE6860">
        <v>0</v>
      </c>
    </row>
    <row r="6861" spans="1:31" x14ac:dyDescent="0.25">
      <c r="A6861" s="9">
        <v>45322</v>
      </c>
      <c r="B6861" s="10" t="s">
        <v>586</v>
      </c>
      <c r="C6861" s="10" t="s">
        <v>105</v>
      </c>
      <c r="D6861" s="10" t="s">
        <v>29</v>
      </c>
      <c r="E6861" s="10" t="s">
        <v>30</v>
      </c>
      <c r="F6861" s="10"/>
      <c r="G6861" s="10">
        <v>0</v>
      </c>
      <c r="H6861" s="11">
        <f>SUMIFS(AA:AA,$A:$A,EOMONTH($A6861,-1),$B:$B,$B6861)</f>
        <v>408</v>
      </c>
      <c r="I6861" s="63">
        <f>ROUND(SUMIFS(AC:AC,$A:$A,EOMONTH($A6861,-1),$B:$B,$B6861),2)</f>
        <v>138.11000000000001</v>
      </c>
      <c r="J6861" s="11">
        <f>SUMIFS(AB:AB,$A:$A,EOMONTH($A6861,-1),$B:$B,$B6861)</f>
        <v>6190.81</v>
      </c>
      <c r="K6861" s="13">
        <v>0</v>
      </c>
      <c r="L6861" s="25">
        <v>0</v>
      </c>
      <c r="M6861" s="15">
        <v>0</v>
      </c>
      <c r="N6861" s="14">
        <v>0</v>
      </c>
      <c r="O6861" s="16">
        <v>0</v>
      </c>
      <c r="P6861" s="16">
        <v>0</v>
      </c>
      <c r="Q6861" s="16">
        <v>0</v>
      </c>
      <c r="R6861" s="16">
        <f>Q6861*16.876/100</f>
        <v>0</v>
      </c>
      <c r="S6861" s="17">
        <f t="shared" si="749"/>
        <v>0</v>
      </c>
      <c r="T6861" s="16">
        <v>0</v>
      </c>
      <c r="U6861" s="18">
        <f t="shared" si="750"/>
        <v>0</v>
      </c>
      <c r="V6861" s="18">
        <f t="shared" si="751"/>
        <v>0</v>
      </c>
      <c r="W6861" s="18">
        <f t="shared" si="752"/>
        <v>0</v>
      </c>
      <c r="X6861" s="27"/>
      <c r="Y6861" s="19">
        <f t="shared" si="753"/>
        <v>0</v>
      </c>
      <c r="Z6861" s="18">
        <f t="shared" si="754"/>
        <v>0</v>
      </c>
      <c r="AA6861" s="12">
        <v>408</v>
      </c>
      <c r="AB6861" s="12">
        <v>6190.81</v>
      </c>
      <c r="AC6861" s="28">
        <f>+I6861+Y6861-Z6861</f>
        <v>138.11000000000001</v>
      </c>
      <c r="AD6861" s="20">
        <f t="shared" si="755"/>
        <v>0</v>
      </c>
      <c r="AE6861">
        <v>0</v>
      </c>
    </row>
    <row r="6862" spans="1:31" x14ac:dyDescent="0.25">
      <c r="A6862" s="9">
        <v>45322</v>
      </c>
      <c r="B6862" s="10" t="s">
        <v>587</v>
      </c>
      <c r="C6862" s="10" t="s">
        <v>105</v>
      </c>
      <c r="D6862" s="10" t="s">
        <v>40</v>
      </c>
      <c r="E6862" s="10" t="s">
        <v>30</v>
      </c>
      <c r="F6862" s="10">
        <v>95</v>
      </c>
      <c r="G6862" s="10">
        <v>104</v>
      </c>
      <c r="H6862" s="11">
        <f>SUMIFS(AA:AA,$A:$A,EOMONTH($A6862,-1),$B:$B,$B6862)</f>
        <v>165</v>
      </c>
      <c r="I6862" s="63">
        <f>ROUND(SUMIFS(AC:AC,$A:$A,EOMONTH($A6862,-1),$B:$B,$B6862),2)</f>
        <v>719.65</v>
      </c>
      <c r="J6862" s="11">
        <f>SUMIFS(AB:AB,$A:$A,EOMONTH($A6862,-1),$B:$B,$B6862)</f>
        <v>1188.3499999999999</v>
      </c>
      <c r="K6862" s="13">
        <v>0</v>
      </c>
      <c r="L6862" s="25">
        <v>0</v>
      </c>
      <c r="M6862" s="15">
        <v>0</v>
      </c>
      <c r="N6862" s="14">
        <v>0</v>
      </c>
      <c r="O6862" s="16">
        <v>0</v>
      </c>
      <c r="P6862" s="16">
        <v>0</v>
      </c>
      <c r="Q6862" s="16">
        <v>0</v>
      </c>
      <c r="R6862" s="16">
        <f>Q6862*16.876/100</f>
        <v>0</v>
      </c>
      <c r="S6862" s="17">
        <f t="shared" si="749"/>
        <v>0</v>
      </c>
      <c r="T6862" s="16">
        <v>0</v>
      </c>
      <c r="U6862" s="18">
        <f t="shared" si="750"/>
        <v>17.16</v>
      </c>
      <c r="V6862" s="18">
        <f t="shared" si="751"/>
        <v>0</v>
      </c>
      <c r="W6862" s="18">
        <f t="shared" si="752"/>
        <v>0</v>
      </c>
      <c r="X6862" s="27"/>
      <c r="Y6862" s="19">
        <f t="shared" si="753"/>
        <v>0</v>
      </c>
      <c r="Z6862" s="18">
        <f t="shared" si="754"/>
        <v>0</v>
      </c>
      <c r="AA6862" s="12">
        <v>165</v>
      </c>
      <c r="AB6862" s="12">
        <v>1188.3499999999999</v>
      </c>
      <c r="AC6862" s="28">
        <f>+I6862+Y6862-Z6862</f>
        <v>719.65</v>
      </c>
      <c r="AD6862" s="20">
        <f t="shared" si="755"/>
        <v>0</v>
      </c>
      <c r="AE6862">
        <v>0</v>
      </c>
    </row>
    <row r="6863" spans="1:31" x14ac:dyDescent="0.25">
      <c r="A6863" s="9">
        <v>45322</v>
      </c>
      <c r="B6863" s="10" t="s">
        <v>588</v>
      </c>
      <c r="C6863" s="10" t="s">
        <v>282</v>
      </c>
      <c r="D6863" s="10" t="s">
        <v>29</v>
      </c>
      <c r="E6863" s="10" t="s">
        <v>30</v>
      </c>
      <c r="F6863" s="10"/>
      <c r="G6863" s="10">
        <v>0</v>
      </c>
      <c r="H6863" s="11">
        <f>SUMIFS(AA:AA,$A:$A,EOMONTH($A6863,-1),$B:$B,$B6863)</f>
        <v>346</v>
      </c>
      <c r="I6863" s="63">
        <f>ROUND(SUMIFS(AC:AC,$A:$A,EOMONTH($A6863,-1),$B:$B,$B6863),2)</f>
        <v>15.62</v>
      </c>
      <c r="J6863" s="11">
        <f>SUMIFS(AB:AB,$A:$A,EOMONTH($A6863,-1),$B:$B,$B6863)</f>
        <v>7958</v>
      </c>
      <c r="K6863" s="13">
        <v>0</v>
      </c>
      <c r="L6863" s="25">
        <v>0</v>
      </c>
      <c r="M6863" s="15">
        <v>0</v>
      </c>
      <c r="N6863" s="14">
        <v>0</v>
      </c>
      <c r="O6863" s="16">
        <v>0</v>
      </c>
      <c r="P6863" s="16">
        <v>0</v>
      </c>
      <c r="Q6863" s="16">
        <v>0</v>
      </c>
      <c r="R6863" s="16">
        <f>Q6863*16.876/100</f>
        <v>0</v>
      </c>
      <c r="S6863" s="17">
        <f t="shared" si="749"/>
        <v>0</v>
      </c>
      <c r="T6863" s="16">
        <v>0</v>
      </c>
      <c r="U6863" s="18">
        <f t="shared" si="750"/>
        <v>0</v>
      </c>
      <c r="V6863" s="18">
        <f t="shared" si="751"/>
        <v>0</v>
      </c>
      <c r="W6863" s="18">
        <f t="shared" si="752"/>
        <v>0</v>
      </c>
      <c r="X6863" s="27"/>
      <c r="Y6863" s="19">
        <f t="shared" si="753"/>
        <v>0</v>
      </c>
      <c r="Z6863" s="18">
        <f t="shared" si="754"/>
        <v>0</v>
      </c>
      <c r="AA6863" s="12">
        <v>346</v>
      </c>
      <c r="AB6863" s="12">
        <v>7958</v>
      </c>
      <c r="AC6863" s="28">
        <f>+I6863+Y6863-Z6863</f>
        <v>15.62</v>
      </c>
      <c r="AD6863" s="20">
        <f t="shared" si="755"/>
        <v>0</v>
      </c>
      <c r="AE6863">
        <v>0</v>
      </c>
    </row>
    <row r="6864" spans="1:31" x14ac:dyDescent="0.25">
      <c r="A6864" s="9">
        <v>45322</v>
      </c>
      <c r="B6864" s="10" t="s">
        <v>589</v>
      </c>
      <c r="C6864" s="10" t="s">
        <v>282</v>
      </c>
      <c r="D6864" s="10" t="s">
        <v>29</v>
      </c>
      <c r="E6864" s="10" t="s">
        <v>30</v>
      </c>
      <c r="F6864" s="10"/>
      <c r="G6864" s="10">
        <v>0</v>
      </c>
      <c r="H6864" s="11">
        <f>SUMIFS(AA:AA,$A:$A,EOMONTH($A6864,-1),$B:$B,$B6864)</f>
        <v>470</v>
      </c>
      <c r="I6864" s="63">
        <f>ROUND(SUMIFS(AC:AC,$A:$A,EOMONTH($A6864,-1),$B:$B,$B6864),2)</f>
        <v>21.22</v>
      </c>
      <c r="J6864" s="11">
        <f>SUMIFS(AB:AB,$A:$A,EOMONTH($A6864,-1),$B:$B,$B6864)</f>
        <v>9870</v>
      </c>
      <c r="K6864" s="13">
        <v>0</v>
      </c>
      <c r="L6864" s="25">
        <v>0</v>
      </c>
      <c r="M6864" s="15">
        <v>0</v>
      </c>
      <c r="N6864" s="14">
        <v>0</v>
      </c>
      <c r="O6864" s="16">
        <v>0</v>
      </c>
      <c r="P6864" s="16">
        <v>0</v>
      </c>
      <c r="Q6864" s="16">
        <v>0</v>
      </c>
      <c r="R6864" s="16">
        <f>Q6864*16.876/100</f>
        <v>0</v>
      </c>
      <c r="S6864" s="17">
        <f t="shared" si="749"/>
        <v>0</v>
      </c>
      <c r="T6864" s="16">
        <v>0</v>
      </c>
      <c r="U6864" s="18">
        <f t="shared" si="750"/>
        <v>0</v>
      </c>
      <c r="V6864" s="18">
        <f t="shared" si="751"/>
        <v>0</v>
      </c>
      <c r="W6864" s="18">
        <f t="shared" si="752"/>
        <v>0</v>
      </c>
      <c r="X6864" s="27"/>
      <c r="Y6864" s="19">
        <f t="shared" si="753"/>
        <v>0</v>
      </c>
      <c r="Z6864" s="18">
        <f t="shared" si="754"/>
        <v>0</v>
      </c>
      <c r="AA6864" s="12">
        <v>470</v>
      </c>
      <c r="AB6864" s="12">
        <v>9870</v>
      </c>
      <c r="AC6864" s="28">
        <f>+I6864+Y6864-Z6864</f>
        <v>21.22</v>
      </c>
      <c r="AD6864" s="20">
        <f t="shared" si="755"/>
        <v>0</v>
      </c>
      <c r="AE6864">
        <v>0</v>
      </c>
    </row>
    <row r="6865" spans="1:31" x14ac:dyDescent="0.25">
      <c r="A6865" s="9">
        <v>45322</v>
      </c>
      <c r="B6865" s="10" t="s">
        <v>592</v>
      </c>
      <c r="C6865" s="10" t="s">
        <v>541</v>
      </c>
      <c r="D6865" s="10" t="s">
        <v>29</v>
      </c>
      <c r="E6865" s="10" t="s">
        <v>30</v>
      </c>
      <c r="F6865" s="10"/>
      <c r="G6865" s="10">
        <v>0</v>
      </c>
      <c r="H6865" s="11">
        <f>SUMIFS(AA:AA,$A:$A,EOMONTH($A6865,-1),$B:$B,$B6865)</f>
        <v>-806</v>
      </c>
      <c r="I6865" s="63">
        <f>ROUND(SUMIFS(AC:AC,$A:$A,EOMONTH($A6865,-1),$B:$B,$B6865),2)</f>
        <v>0</v>
      </c>
      <c r="J6865" s="11">
        <f>SUMIFS(AB:AB,$A:$A,EOMONTH($A6865,-1),$B:$B,$B6865)</f>
        <v>-38354.639999999999</v>
      </c>
      <c r="K6865" s="13">
        <v>0</v>
      </c>
      <c r="L6865" s="25">
        <v>0</v>
      </c>
      <c r="M6865" s="15">
        <v>0</v>
      </c>
      <c r="N6865" s="14">
        <v>0</v>
      </c>
      <c r="O6865" s="16">
        <v>0</v>
      </c>
      <c r="P6865" s="16">
        <v>0</v>
      </c>
      <c r="Q6865" s="16">
        <v>0</v>
      </c>
      <c r="R6865" s="16">
        <f>Q6865*16.876/100</f>
        <v>0</v>
      </c>
      <c r="S6865" s="17">
        <f t="shared" si="749"/>
        <v>0</v>
      </c>
      <c r="T6865" s="16">
        <v>0</v>
      </c>
      <c r="U6865" s="18">
        <f t="shared" si="750"/>
        <v>0</v>
      </c>
      <c r="V6865" s="18">
        <f t="shared" si="751"/>
        <v>0</v>
      </c>
      <c r="W6865" s="18">
        <f t="shared" si="752"/>
        <v>0</v>
      </c>
      <c r="X6865" s="27"/>
      <c r="Y6865" s="19">
        <f t="shared" si="753"/>
        <v>0</v>
      </c>
      <c r="Z6865" s="18">
        <f t="shared" si="754"/>
        <v>0</v>
      </c>
      <c r="AA6865" s="12">
        <v>-806</v>
      </c>
      <c r="AB6865" s="12">
        <v>-38354.639999999999</v>
      </c>
      <c r="AC6865" s="28">
        <f>+I6865+Y6865-Z6865</f>
        <v>0</v>
      </c>
      <c r="AD6865" s="20">
        <f t="shared" si="755"/>
        <v>0</v>
      </c>
      <c r="AE6865">
        <v>0</v>
      </c>
    </row>
    <row r="6866" spans="1:31" x14ac:dyDescent="0.25">
      <c r="A6866" s="59">
        <v>45322</v>
      </c>
      <c r="B6866" s="60" t="s">
        <v>788</v>
      </c>
      <c r="C6866" s="60" t="s">
        <v>541</v>
      </c>
      <c r="D6866" s="60" t="s">
        <v>40</v>
      </c>
      <c r="E6866" s="60" t="s">
        <v>30</v>
      </c>
      <c r="F6866" s="10"/>
      <c r="G6866" s="10"/>
      <c r="H6866" s="11"/>
      <c r="I6866" s="63">
        <f>ROUND(SUMIFS(AC:AC,$A:$A,EOMONTH($A6866,-1),$B:$B,$B6866),2)</f>
        <v>15.69</v>
      </c>
      <c r="J6866" s="11"/>
      <c r="K6866" s="13"/>
      <c r="L6866" s="25"/>
      <c r="M6866" s="15"/>
      <c r="N6866" s="14"/>
      <c r="O6866" s="16"/>
      <c r="P6866" s="16"/>
      <c r="Q6866" s="16"/>
      <c r="R6866" s="16"/>
      <c r="S6866" s="17">
        <f t="shared" si="749"/>
        <v>0</v>
      </c>
      <c r="T6866" s="16"/>
      <c r="U6866" s="18">
        <f t="shared" si="750"/>
        <v>0</v>
      </c>
      <c r="V6866" s="18">
        <f t="shared" si="751"/>
        <v>0</v>
      </c>
      <c r="W6866" s="18">
        <f t="shared" si="752"/>
        <v>0</v>
      </c>
      <c r="X6866" s="27"/>
      <c r="Y6866" s="19">
        <f t="shared" si="753"/>
        <v>0</v>
      </c>
      <c r="Z6866" s="18">
        <f t="shared" si="754"/>
        <v>0</v>
      </c>
      <c r="AA6866" s="12"/>
      <c r="AB6866" s="12"/>
      <c r="AC6866" s="28">
        <f>+I6866+Y6866-Z6866</f>
        <v>15.69</v>
      </c>
      <c r="AD6866" s="20">
        <f t="shared" si="755"/>
        <v>0</v>
      </c>
      <c r="AE6866">
        <v>0</v>
      </c>
    </row>
    <row r="6867" spans="1:31" x14ac:dyDescent="0.25">
      <c r="A6867" s="59">
        <v>45322</v>
      </c>
      <c r="B6867" s="60" t="s">
        <v>789</v>
      </c>
      <c r="C6867" s="60" t="s">
        <v>541</v>
      </c>
      <c r="D6867" s="60" t="s">
        <v>29</v>
      </c>
      <c r="E6867" s="60" t="s">
        <v>30</v>
      </c>
      <c r="F6867" s="10"/>
      <c r="G6867" s="10"/>
      <c r="H6867" s="11"/>
      <c r="I6867" s="63">
        <f>ROUND(SUMIFS(AC:AC,$A:$A,EOMONTH($A6867,-1),$B:$B,$B6867),2)</f>
        <v>0</v>
      </c>
      <c r="J6867" s="11"/>
      <c r="K6867" s="13"/>
      <c r="L6867" s="25"/>
      <c r="M6867" s="15"/>
      <c r="N6867" s="14"/>
      <c r="O6867" s="16"/>
      <c r="P6867" s="16"/>
      <c r="Q6867" s="16"/>
      <c r="R6867" s="16"/>
      <c r="S6867" s="17">
        <f t="shared" si="749"/>
        <v>0</v>
      </c>
      <c r="T6867" s="16"/>
      <c r="U6867" s="18">
        <f t="shared" si="750"/>
        <v>0</v>
      </c>
      <c r="V6867" s="18">
        <f t="shared" si="751"/>
        <v>0</v>
      </c>
      <c r="W6867" s="18">
        <f t="shared" si="752"/>
        <v>0</v>
      </c>
      <c r="X6867" s="27"/>
      <c r="Y6867" s="19">
        <f t="shared" si="753"/>
        <v>0</v>
      </c>
      <c r="Z6867" s="18">
        <f t="shared" si="754"/>
        <v>0</v>
      </c>
      <c r="AA6867" s="12"/>
      <c r="AB6867" s="12"/>
      <c r="AC6867" s="28">
        <f>+I6867+Y6867-Z6867</f>
        <v>0</v>
      </c>
      <c r="AD6867" s="20">
        <f t="shared" si="755"/>
        <v>0</v>
      </c>
      <c r="AE6867">
        <v>0</v>
      </c>
    </row>
    <row r="6868" spans="1:31" x14ac:dyDescent="0.25">
      <c r="A6868" s="9">
        <v>45322</v>
      </c>
      <c r="B6868" s="10" t="s">
        <v>757</v>
      </c>
      <c r="C6868" s="10" t="s">
        <v>28</v>
      </c>
      <c r="D6868" s="10" t="s">
        <v>29</v>
      </c>
      <c r="E6868" s="10" t="s">
        <v>30</v>
      </c>
      <c r="F6868" s="10"/>
      <c r="G6868" s="10">
        <v>0</v>
      </c>
      <c r="H6868" s="11">
        <f>SUMIFS(AA:AA,$A:$A,EOMONTH($A6868,-1),$B:$B,$B6868)</f>
        <v>893</v>
      </c>
      <c r="I6868" s="63">
        <f>ROUND(SUMIFS(AC:AC,$A:$A,EOMONTH($A6868,-1),$B:$B,$B6868),2)</f>
        <v>0</v>
      </c>
      <c r="J6868" s="11">
        <f>SUMIFS(AB:AB,$A:$A,EOMONTH($A6868,-1),$B:$B,$B6868)</f>
        <v>6191.73</v>
      </c>
      <c r="K6868" s="13">
        <v>0</v>
      </c>
      <c r="L6868" s="25">
        <v>0</v>
      </c>
      <c r="M6868" s="15">
        <v>0</v>
      </c>
      <c r="N6868" s="14">
        <v>0</v>
      </c>
      <c r="O6868" s="16">
        <v>0</v>
      </c>
      <c r="P6868" s="16">
        <v>0</v>
      </c>
      <c r="Q6868" s="16">
        <v>0</v>
      </c>
      <c r="R6868" s="16">
        <f>Q6868*16.876/100</f>
        <v>0</v>
      </c>
      <c r="S6868" s="17">
        <f t="shared" si="749"/>
        <v>0</v>
      </c>
      <c r="T6868" s="16">
        <v>0</v>
      </c>
      <c r="U6868" s="18">
        <f t="shared" si="750"/>
        <v>0</v>
      </c>
      <c r="V6868" s="18">
        <f t="shared" si="751"/>
        <v>0</v>
      </c>
      <c r="W6868" s="18">
        <f t="shared" si="752"/>
        <v>0</v>
      </c>
      <c r="X6868" s="27"/>
      <c r="Y6868" s="19">
        <f t="shared" si="753"/>
        <v>0</v>
      </c>
      <c r="Z6868" s="18">
        <f t="shared" si="754"/>
        <v>0</v>
      </c>
      <c r="AA6868" s="12">
        <v>893</v>
      </c>
      <c r="AB6868" s="12">
        <v>6191.73</v>
      </c>
      <c r="AC6868" s="28">
        <f>+I6868+Y6868-Z6868</f>
        <v>0</v>
      </c>
      <c r="AD6868" s="20">
        <f t="shared" si="755"/>
        <v>0</v>
      </c>
      <c r="AE6868">
        <v>0</v>
      </c>
    </row>
    <row r="6869" spans="1:31" x14ac:dyDescent="0.25">
      <c r="A6869" s="9">
        <v>45322</v>
      </c>
      <c r="B6869" s="10" t="s">
        <v>593</v>
      </c>
      <c r="C6869" s="10" t="s">
        <v>28</v>
      </c>
      <c r="D6869" s="10" t="s">
        <v>29</v>
      </c>
      <c r="E6869" s="10" t="s">
        <v>30</v>
      </c>
      <c r="F6869" s="10"/>
      <c r="G6869" s="10">
        <v>0</v>
      </c>
      <c r="H6869" s="11">
        <f>SUMIFS(AA:AA,$A:$A,EOMONTH($A6869,-1),$B:$B,$B6869)</f>
        <v>5040</v>
      </c>
      <c r="I6869" s="63">
        <f>ROUND(SUMIFS(AC:AC,$A:$A,EOMONTH($A6869,-1),$B:$B,$B6869),2)</f>
        <v>0</v>
      </c>
      <c r="J6869" s="11">
        <f>SUMIFS(AB:AB,$A:$A,EOMONTH($A6869,-1),$B:$B,$B6869)</f>
        <v>41978.85</v>
      </c>
      <c r="K6869" s="13">
        <v>0</v>
      </c>
      <c r="L6869" s="25">
        <v>0</v>
      </c>
      <c r="M6869" s="15">
        <v>0</v>
      </c>
      <c r="N6869" s="14">
        <v>0</v>
      </c>
      <c r="O6869" s="16">
        <v>0</v>
      </c>
      <c r="P6869" s="16">
        <v>0</v>
      </c>
      <c r="Q6869" s="16">
        <v>0</v>
      </c>
      <c r="R6869" s="16">
        <f>Q6869*16.876/100</f>
        <v>0</v>
      </c>
      <c r="S6869" s="17">
        <f t="shared" si="749"/>
        <v>0</v>
      </c>
      <c r="T6869" s="16">
        <v>0</v>
      </c>
      <c r="U6869" s="18">
        <f t="shared" si="750"/>
        <v>0</v>
      </c>
      <c r="V6869" s="18">
        <f t="shared" si="751"/>
        <v>0</v>
      </c>
      <c r="W6869" s="18">
        <f t="shared" si="752"/>
        <v>0</v>
      </c>
      <c r="X6869" s="27"/>
      <c r="Y6869" s="19">
        <f t="shared" si="753"/>
        <v>0</v>
      </c>
      <c r="Z6869" s="18">
        <f t="shared" si="754"/>
        <v>0</v>
      </c>
      <c r="AA6869" s="12">
        <v>5040</v>
      </c>
      <c r="AB6869" s="12">
        <v>41978.85</v>
      </c>
      <c r="AC6869" s="28">
        <f>+I6869+Y6869-Z6869</f>
        <v>0</v>
      </c>
      <c r="AD6869" s="20">
        <f t="shared" si="755"/>
        <v>0</v>
      </c>
      <c r="AE6869">
        <v>0</v>
      </c>
    </row>
    <row r="6870" spans="1:31" x14ac:dyDescent="0.25">
      <c r="A6870" s="9">
        <v>45322</v>
      </c>
      <c r="B6870" s="10" t="s">
        <v>594</v>
      </c>
      <c r="C6870" s="10" t="s">
        <v>595</v>
      </c>
      <c r="D6870" s="10" t="s">
        <v>29</v>
      </c>
      <c r="E6870" s="10" t="s">
        <v>30</v>
      </c>
      <c r="F6870" s="10"/>
      <c r="G6870" s="10">
        <v>0</v>
      </c>
      <c r="H6870" s="11">
        <f>SUMIFS(AA:AA,$A:$A,EOMONTH($A6870,-1),$B:$B,$B6870)</f>
        <v>5</v>
      </c>
      <c r="I6870" s="63">
        <f>ROUND(SUMIFS(AC:AC,$A:$A,EOMONTH($A6870,-1),$B:$B,$B6870),2)</f>
        <v>0.23</v>
      </c>
      <c r="J6870" s="11">
        <f>SUMIFS(AB:AB,$A:$A,EOMONTH($A6870,-1),$B:$B,$B6870)</f>
        <v>629.85</v>
      </c>
      <c r="K6870" s="13">
        <v>0</v>
      </c>
      <c r="L6870" s="25">
        <v>0</v>
      </c>
      <c r="M6870" s="15">
        <v>0</v>
      </c>
      <c r="N6870" s="14">
        <v>0</v>
      </c>
      <c r="O6870" s="16">
        <v>0</v>
      </c>
      <c r="P6870" s="16">
        <v>0</v>
      </c>
      <c r="Q6870" s="16">
        <v>0</v>
      </c>
      <c r="R6870" s="16">
        <f>Q6870*16.876/100</f>
        <v>0</v>
      </c>
      <c r="S6870" s="17">
        <f t="shared" si="749"/>
        <v>0</v>
      </c>
      <c r="T6870" s="16">
        <v>0</v>
      </c>
      <c r="U6870" s="18">
        <f t="shared" si="750"/>
        <v>0</v>
      </c>
      <c r="V6870" s="18">
        <f t="shared" si="751"/>
        <v>0</v>
      </c>
      <c r="W6870" s="18">
        <f t="shared" si="752"/>
        <v>0</v>
      </c>
      <c r="X6870" s="27"/>
      <c r="Y6870" s="19">
        <f t="shared" si="753"/>
        <v>0</v>
      </c>
      <c r="Z6870" s="18">
        <f t="shared" si="754"/>
        <v>0</v>
      </c>
      <c r="AA6870" s="12">
        <v>5</v>
      </c>
      <c r="AB6870" s="12">
        <v>629.85</v>
      </c>
      <c r="AC6870" s="28">
        <f>+I6870+Y6870-Z6870</f>
        <v>0.23</v>
      </c>
      <c r="AD6870" s="20">
        <f t="shared" si="755"/>
        <v>0</v>
      </c>
      <c r="AE6870">
        <v>0</v>
      </c>
    </row>
    <row r="6871" spans="1:31" x14ac:dyDescent="0.25">
      <c r="A6871" s="9">
        <v>45322</v>
      </c>
      <c r="B6871" s="10" t="s">
        <v>596</v>
      </c>
      <c r="C6871" s="10" t="s">
        <v>595</v>
      </c>
      <c r="D6871" s="10" t="s">
        <v>29</v>
      </c>
      <c r="E6871" s="10" t="s">
        <v>30</v>
      </c>
      <c r="F6871" s="10"/>
      <c r="G6871" s="10">
        <v>0</v>
      </c>
      <c r="H6871" s="11">
        <f>SUMIFS(AA:AA,$A:$A,EOMONTH($A6871,-1),$B:$B,$B6871)</f>
        <v>4</v>
      </c>
      <c r="I6871" s="63">
        <f>ROUND(SUMIFS(AC:AC,$A:$A,EOMONTH($A6871,-1),$B:$B,$B6871),2)</f>
        <v>0.18</v>
      </c>
      <c r="J6871" s="11">
        <f>SUMIFS(AB:AB,$A:$A,EOMONTH($A6871,-1),$B:$B,$B6871)</f>
        <v>4589.88</v>
      </c>
      <c r="K6871" s="13">
        <v>0</v>
      </c>
      <c r="L6871" s="25">
        <v>0</v>
      </c>
      <c r="M6871" s="15">
        <v>0</v>
      </c>
      <c r="N6871" s="14">
        <v>0</v>
      </c>
      <c r="O6871" s="16">
        <v>0</v>
      </c>
      <c r="P6871" s="16">
        <v>0</v>
      </c>
      <c r="Q6871" s="16">
        <v>0</v>
      </c>
      <c r="R6871" s="16">
        <f>Q6871*16.876/100</f>
        <v>0</v>
      </c>
      <c r="S6871" s="17">
        <f t="shared" si="749"/>
        <v>0</v>
      </c>
      <c r="T6871" s="16">
        <v>0</v>
      </c>
      <c r="U6871" s="18">
        <f t="shared" si="750"/>
        <v>0</v>
      </c>
      <c r="V6871" s="18">
        <f t="shared" si="751"/>
        <v>0</v>
      </c>
      <c r="W6871" s="18">
        <f t="shared" si="752"/>
        <v>0</v>
      </c>
      <c r="X6871" s="27"/>
      <c r="Y6871" s="19">
        <f t="shared" si="753"/>
        <v>0</v>
      </c>
      <c r="Z6871" s="18">
        <f t="shared" si="754"/>
        <v>0</v>
      </c>
      <c r="AA6871" s="12">
        <v>4</v>
      </c>
      <c r="AB6871" s="12">
        <v>4589.88</v>
      </c>
      <c r="AC6871" s="28">
        <f>+I6871+Y6871-Z6871</f>
        <v>0.18</v>
      </c>
      <c r="AD6871" s="20">
        <f t="shared" si="755"/>
        <v>0</v>
      </c>
      <c r="AE6871">
        <v>0</v>
      </c>
    </row>
    <row r="6872" spans="1:31" x14ac:dyDescent="0.25">
      <c r="A6872" s="9">
        <v>45322</v>
      </c>
      <c r="B6872" s="10" t="s">
        <v>790</v>
      </c>
      <c r="C6872" s="10" t="s">
        <v>282</v>
      </c>
      <c r="D6872" s="10" t="s">
        <v>29</v>
      </c>
      <c r="E6872" s="10" t="s">
        <v>30</v>
      </c>
      <c r="F6872" s="10"/>
      <c r="G6872" s="10">
        <v>0</v>
      </c>
      <c r="H6872" s="11">
        <f>SUMIFS(AA:AA,$A:$A,EOMONTH($A6872,-1),$B:$B,$B6872)</f>
        <v>385</v>
      </c>
      <c r="I6872" s="63">
        <f>ROUND(SUMIFS(AC:AC,$A:$A,EOMONTH($A6872,-1),$B:$B,$B6872),2)</f>
        <v>0</v>
      </c>
      <c r="J6872" s="11">
        <f>SUMIFS(AB:AB,$A:$A,EOMONTH($A6872,-1),$B:$B,$B6872)</f>
        <v>9089.01</v>
      </c>
      <c r="K6872" s="13">
        <v>0</v>
      </c>
      <c r="L6872" s="25">
        <v>0</v>
      </c>
      <c r="M6872" s="15">
        <v>520</v>
      </c>
      <c r="N6872" s="14">
        <v>11168.15</v>
      </c>
      <c r="O6872" s="16">
        <v>0</v>
      </c>
      <c r="P6872" s="16">
        <v>0</v>
      </c>
      <c r="Q6872" s="16">
        <v>400</v>
      </c>
      <c r="R6872" s="16">
        <f>Q6872*16.876/100</f>
        <v>67.504000000000005</v>
      </c>
      <c r="S6872" s="17">
        <f t="shared" si="749"/>
        <v>467.50400000000002</v>
      </c>
      <c r="T6872" s="16">
        <v>13928</v>
      </c>
      <c r="U6872" s="18">
        <f t="shared" si="750"/>
        <v>0</v>
      </c>
      <c r="V6872" s="18">
        <f t="shared" si="751"/>
        <v>0</v>
      </c>
      <c r="W6872" s="18">
        <f t="shared" si="752"/>
        <v>0</v>
      </c>
      <c r="X6872" s="27"/>
      <c r="Y6872" s="19">
        <f t="shared" si="753"/>
        <v>0</v>
      </c>
      <c r="Z6872" s="18">
        <f t="shared" si="754"/>
        <v>0</v>
      </c>
      <c r="AA6872" s="12">
        <v>505</v>
      </c>
      <c r="AB6872" s="12">
        <v>10598.83</v>
      </c>
      <c r="AC6872" s="28">
        <f>+I6872+Y6872-Z6872</f>
        <v>0</v>
      </c>
      <c r="AD6872" s="20">
        <f t="shared" si="755"/>
        <v>0</v>
      </c>
      <c r="AE6872">
        <v>0</v>
      </c>
    </row>
    <row r="6873" spans="1:31" x14ac:dyDescent="0.25">
      <c r="A6873" s="9">
        <v>45322</v>
      </c>
      <c r="B6873" s="10" t="s">
        <v>791</v>
      </c>
      <c r="C6873" s="10" t="s">
        <v>282</v>
      </c>
      <c r="D6873" s="10" t="s">
        <v>29</v>
      </c>
      <c r="E6873" s="10" t="s">
        <v>30</v>
      </c>
      <c r="F6873" s="10"/>
      <c r="G6873" s="10">
        <v>0</v>
      </c>
      <c r="H6873" s="11">
        <f>SUMIFS(AA:AA,$A:$A,EOMONTH($A6873,-1),$B:$B,$B6873)</f>
        <v>455</v>
      </c>
      <c r="I6873" s="63">
        <f>ROUND(SUMIFS(AC:AC,$A:$A,EOMONTH($A6873,-1),$B:$B,$B6873),2)</f>
        <v>0</v>
      </c>
      <c r="J6873" s="11">
        <f>SUMIFS(AB:AB,$A:$A,EOMONTH($A6873,-1),$B:$B,$B6873)</f>
        <v>11361.87</v>
      </c>
      <c r="K6873" s="13">
        <v>0</v>
      </c>
      <c r="L6873" s="25">
        <v>0</v>
      </c>
      <c r="M6873" s="15">
        <v>700</v>
      </c>
      <c r="N6873" s="14">
        <v>15072.72</v>
      </c>
      <c r="O6873" s="16">
        <v>0</v>
      </c>
      <c r="P6873" s="16">
        <v>0</v>
      </c>
      <c r="Q6873" s="16">
        <v>400</v>
      </c>
      <c r="R6873" s="16">
        <f>Q6873*16.876/100</f>
        <v>67.504000000000005</v>
      </c>
      <c r="S6873" s="17">
        <f t="shared" si="749"/>
        <v>467.50400000000002</v>
      </c>
      <c r="T6873" s="16">
        <v>12068</v>
      </c>
      <c r="U6873" s="18">
        <f t="shared" si="750"/>
        <v>0</v>
      </c>
      <c r="V6873" s="18">
        <f t="shared" si="751"/>
        <v>0</v>
      </c>
      <c r="W6873" s="18">
        <f t="shared" si="752"/>
        <v>0</v>
      </c>
      <c r="X6873" s="27"/>
      <c r="Y6873" s="19">
        <f t="shared" si="753"/>
        <v>0</v>
      </c>
      <c r="Z6873" s="18">
        <f t="shared" si="754"/>
        <v>0</v>
      </c>
      <c r="AA6873" s="12">
        <v>755</v>
      </c>
      <c r="AB6873" s="12">
        <v>16050.98</v>
      </c>
      <c r="AC6873" s="28">
        <f>+I6873+Y6873-Z6873</f>
        <v>0</v>
      </c>
      <c r="AD6873" s="20">
        <f t="shared" si="755"/>
        <v>0</v>
      </c>
      <c r="AE6873">
        <v>0</v>
      </c>
    </row>
    <row r="6874" spans="1:31" x14ac:dyDescent="0.25">
      <c r="A6874" s="9">
        <v>45322</v>
      </c>
      <c r="B6874" s="10" t="s">
        <v>599</v>
      </c>
      <c r="C6874" s="10" t="s">
        <v>562</v>
      </c>
      <c r="D6874" s="10" t="s">
        <v>29</v>
      </c>
      <c r="E6874" s="10" t="s">
        <v>30</v>
      </c>
      <c r="F6874" s="10"/>
      <c r="G6874" s="10">
        <v>0</v>
      </c>
      <c r="H6874" s="11">
        <f>SUMIFS(AA:AA,$A:$A,EOMONTH($A6874,-1),$B:$B,$B6874)</f>
        <v>15</v>
      </c>
      <c r="I6874" s="63">
        <f>ROUND(SUMIFS(AC:AC,$A:$A,EOMONTH($A6874,-1),$B:$B,$B6874),2)</f>
        <v>0.68</v>
      </c>
      <c r="J6874" s="11">
        <f>SUMIFS(AB:AB,$A:$A,EOMONTH($A6874,-1),$B:$B,$B6874)</f>
        <v>450</v>
      </c>
      <c r="K6874" s="13">
        <v>0</v>
      </c>
      <c r="L6874" s="25">
        <v>0</v>
      </c>
      <c r="M6874" s="15">
        <v>0</v>
      </c>
      <c r="N6874" s="14">
        <v>0</v>
      </c>
      <c r="O6874" s="16">
        <v>0</v>
      </c>
      <c r="P6874" s="16">
        <v>0</v>
      </c>
      <c r="Q6874" s="16">
        <v>0</v>
      </c>
      <c r="R6874" s="16">
        <f>Q6874*16.876/100</f>
        <v>0</v>
      </c>
      <c r="S6874" s="17">
        <f t="shared" si="749"/>
        <v>0</v>
      </c>
      <c r="T6874" s="16">
        <v>0</v>
      </c>
      <c r="U6874" s="18">
        <f t="shared" si="750"/>
        <v>0</v>
      </c>
      <c r="V6874" s="18">
        <f t="shared" si="751"/>
        <v>0</v>
      </c>
      <c r="W6874" s="18">
        <f t="shared" si="752"/>
        <v>0</v>
      </c>
      <c r="X6874" s="27"/>
      <c r="Y6874" s="19">
        <f t="shared" si="753"/>
        <v>0</v>
      </c>
      <c r="Z6874" s="18">
        <f t="shared" si="754"/>
        <v>0</v>
      </c>
      <c r="AA6874" s="12">
        <v>15</v>
      </c>
      <c r="AB6874" s="12">
        <v>450</v>
      </c>
      <c r="AC6874" s="28">
        <f>+I6874+Y6874-Z6874</f>
        <v>0.68</v>
      </c>
      <c r="AD6874" s="20">
        <f t="shared" si="755"/>
        <v>0</v>
      </c>
      <c r="AE6874">
        <v>0</v>
      </c>
    </row>
    <row r="6875" spans="1:31" x14ac:dyDescent="0.25">
      <c r="A6875" s="9">
        <v>45322</v>
      </c>
      <c r="B6875" s="10" t="s">
        <v>600</v>
      </c>
      <c r="C6875" s="10" t="s">
        <v>562</v>
      </c>
      <c r="D6875" s="10" t="s">
        <v>29</v>
      </c>
      <c r="E6875" s="10" t="s">
        <v>30</v>
      </c>
      <c r="F6875" s="10"/>
      <c r="G6875" s="10">
        <v>0</v>
      </c>
      <c r="H6875" s="11">
        <f>SUMIFS(AA:AA,$A:$A,EOMONTH($A6875,-1),$B:$B,$B6875)</f>
        <v>50</v>
      </c>
      <c r="I6875" s="63">
        <f>ROUND(SUMIFS(AC:AC,$A:$A,EOMONTH($A6875,-1),$B:$B,$B6875),2)</f>
        <v>2.2599999999999998</v>
      </c>
      <c r="J6875" s="11">
        <f>SUMIFS(AB:AB,$A:$A,EOMONTH($A6875,-1),$B:$B,$B6875)</f>
        <v>1200</v>
      </c>
      <c r="K6875" s="13">
        <v>0</v>
      </c>
      <c r="L6875" s="25">
        <v>0</v>
      </c>
      <c r="M6875" s="15">
        <v>0</v>
      </c>
      <c r="N6875" s="14">
        <v>0</v>
      </c>
      <c r="O6875" s="16">
        <v>0</v>
      </c>
      <c r="P6875" s="16">
        <v>0</v>
      </c>
      <c r="Q6875" s="16">
        <v>0</v>
      </c>
      <c r="R6875" s="16">
        <f>Q6875*16.876/100</f>
        <v>0</v>
      </c>
      <c r="S6875" s="17">
        <f t="shared" si="749"/>
        <v>0</v>
      </c>
      <c r="T6875" s="16">
        <v>0</v>
      </c>
      <c r="U6875" s="18">
        <f t="shared" si="750"/>
        <v>0</v>
      </c>
      <c r="V6875" s="18">
        <f t="shared" si="751"/>
        <v>0</v>
      </c>
      <c r="W6875" s="18">
        <f t="shared" si="752"/>
        <v>0</v>
      </c>
      <c r="X6875" s="27"/>
      <c r="Y6875" s="19">
        <f t="shared" si="753"/>
        <v>0</v>
      </c>
      <c r="Z6875" s="18">
        <f t="shared" si="754"/>
        <v>0</v>
      </c>
      <c r="AA6875" s="12">
        <v>50</v>
      </c>
      <c r="AB6875" s="12">
        <v>1200</v>
      </c>
      <c r="AC6875" s="28">
        <f>+I6875+Y6875-Z6875</f>
        <v>2.2599999999999998</v>
      </c>
      <c r="AD6875" s="20">
        <f t="shared" si="755"/>
        <v>0</v>
      </c>
      <c r="AE6875">
        <v>0</v>
      </c>
    </row>
    <row r="6876" spans="1:31" x14ac:dyDescent="0.25">
      <c r="A6876" s="9">
        <v>45322</v>
      </c>
      <c r="B6876" s="10" t="s">
        <v>602</v>
      </c>
      <c r="C6876" s="10" t="s">
        <v>603</v>
      </c>
      <c r="D6876" s="10" t="s">
        <v>40</v>
      </c>
      <c r="E6876" s="10" t="s">
        <v>30</v>
      </c>
      <c r="F6876" s="10">
        <v>375</v>
      </c>
      <c r="G6876" s="10">
        <v>409</v>
      </c>
      <c r="H6876" s="11">
        <f>SUMIFS(AA:AA,$A:$A,EOMONTH($A6876,-1),$B:$B,$B6876)</f>
        <v>8</v>
      </c>
      <c r="I6876" s="63">
        <f>ROUND(SUMIFS(AC:AC,$A:$A,EOMONTH($A6876,-1),$B:$B,$B6876),2)</f>
        <v>-28.75</v>
      </c>
      <c r="J6876" s="11">
        <f>SUMIFS(AB:AB,$A:$A,EOMONTH($A6876,-1),$B:$B,$B6876)</f>
        <v>1408</v>
      </c>
      <c r="K6876" s="13">
        <v>0</v>
      </c>
      <c r="L6876" s="25">
        <v>0</v>
      </c>
      <c r="M6876" s="15">
        <v>0</v>
      </c>
      <c r="N6876" s="14">
        <v>0</v>
      </c>
      <c r="O6876" s="16">
        <v>0</v>
      </c>
      <c r="P6876" s="16">
        <v>0</v>
      </c>
      <c r="Q6876" s="16">
        <v>0</v>
      </c>
      <c r="R6876" s="16">
        <f>Q6876*16.876/100</f>
        <v>0</v>
      </c>
      <c r="S6876" s="17">
        <f t="shared" si="749"/>
        <v>0</v>
      </c>
      <c r="T6876" s="16">
        <v>0</v>
      </c>
      <c r="U6876" s="18">
        <f t="shared" si="750"/>
        <v>3.2719999999999998</v>
      </c>
      <c r="V6876" s="18">
        <f t="shared" si="751"/>
        <v>0</v>
      </c>
      <c r="W6876" s="18">
        <f t="shared" si="752"/>
        <v>0</v>
      </c>
      <c r="X6876" s="27"/>
      <c r="Y6876" s="19">
        <f t="shared" si="753"/>
        <v>0</v>
      </c>
      <c r="Z6876" s="18">
        <f t="shared" si="754"/>
        <v>0</v>
      </c>
      <c r="AA6876" s="12">
        <v>8</v>
      </c>
      <c r="AB6876" s="12">
        <v>1408</v>
      </c>
      <c r="AC6876" s="28">
        <f>+I6876+Y6876-Z6876</f>
        <v>-28.75</v>
      </c>
      <c r="AD6876" s="20">
        <f t="shared" si="755"/>
        <v>30</v>
      </c>
      <c r="AE6876">
        <v>30</v>
      </c>
    </row>
    <row r="6877" spans="1:31" x14ac:dyDescent="0.25">
      <c r="A6877" s="9">
        <v>45322</v>
      </c>
      <c r="B6877" s="10" t="s">
        <v>604</v>
      </c>
      <c r="C6877" s="10" t="s">
        <v>603</v>
      </c>
      <c r="D6877" s="10" t="s">
        <v>40</v>
      </c>
      <c r="E6877" s="10" t="s">
        <v>30</v>
      </c>
      <c r="F6877" s="10">
        <v>375</v>
      </c>
      <c r="G6877" s="10">
        <v>409</v>
      </c>
      <c r="H6877" s="11">
        <f>SUMIFS(AA:AA,$A:$A,EOMONTH($A6877,-1),$B:$B,$B6877)</f>
        <v>256</v>
      </c>
      <c r="I6877" s="63">
        <f>ROUND(SUMIFS(AC:AC,$A:$A,EOMONTH($A6877,-1),$B:$B,$B6877),2)</f>
        <v>-6.63</v>
      </c>
      <c r="J6877" s="11">
        <f>SUMIFS(AB:AB,$A:$A,EOMONTH($A6877,-1),$B:$B,$B6877)</f>
        <v>48936.800000000003</v>
      </c>
      <c r="K6877" s="13">
        <v>0</v>
      </c>
      <c r="L6877" s="25">
        <v>0</v>
      </c>
      <c r="M6877" s="15">
        <v>0</v>
      </c>
      <c r="N6877" s="14">
        <v>0</v>
      </c>
      <c r="O6877" s="16">
        <v>0</v>
      </c>
      <c r="P6877" s="16">
        <v>0</v>
      </c>
      <c r="Q6877" s="16">
        <v>0</v>
      </c>
      <c r="R6877" s="16">
        <f>Q6877*16.876/100</f>
        <v>0</v>
      </c>
      <c r="S6877" s="17">
        <f t="shared" si="749"/>
        <v>0</v>
      </c>
      <c r="T6877" s="16">
        <v>0</v>
      </c>
      <c r="U6877" s="18">
        <f t="shared" si="750"/>
        <v>104.70399999999999</v>
      </c>
      <c r="V6877" s="18">
        <f t="shared" si="751"/>
        <v>0</v>
      </c>
      <c r="W6877" s="18">
        <f t="shared" si="752"/>
        <v>0</v>
      </c>
      <c r="X6877" s="27"/>
      <c r="Y6877" s="19">
        <f t="shared" si="753"/>
        <v>0</v>
      </c>
      <c r="Z6877" s="18">
        <f t="shared" si="754"/>
        <v>0</v>
      </c>
      <c r="AA6877" s="12">
        <v>256</v>
      </c>
      <c r="AB6877" s="12">
        <v>48936.800000000003</v>
      </c>
      <c r="AC6877" s="28">
        <f>+I6877+Y6877-Z6877</f>
        <v>-6.63</v>
      </c>
      <c r="AD6877" s="20">
        <f t="shared" si="755"/>
        <v>10</v>
      </c>
      <c r="AE6877">
        <v>10</v>
      </c>
    </row>
    <row r="6878" spans="1:31" x14ac:dyDescent="0.25">
      <c r="A6878" s="9">
        <v>45322</v>
      </c>
      <c r="B6878" s="10" t="s">
        <v>605</v>
      </c>
      <c r="C6878" s="10" t="s">
        <v>603</v>
      </c>
      <c r="D6878" s="10" t="s">
        <v>40</v>
      </c>
      <c r="E6878" s="10" t="s">
        <v>30</v>
      </c>
      <c r="F6878" s="10">
        <v>375</v>
      </c>
      <c r="G6878" s="10">
        <v>409</v>
      </c>
      <c r="H6878" s="11">
        <f>SUMIFS(AA:AA,$A:$A,EOMONTH($A6878,-1),$B:$B,$B6878)</f>
        <v>122</v>
      </c>
      <c r="I6878" s="63">
        <f>ROUND(SUMIFS(AC:AC,$A:$A,EOMONTH($A6878,-1),$B:$B,$B6878),2)</f>
        <v>-17.05</v>
      </c>
      <c r="J6878" s="11">
        <f>SUMIFS(AB:AB,$A:$A,EOMONTH($A6878,-1),$B:$B,$B6878)</f>
        <v>28346.560000000001</v>
      </c>
      <c r="K6878" s="13">
        <v>0</v>
      </c>
      <c r="L6878" s="25">
        <v>0</v>
      </c>
      <c r="M6878" s="15">
        <v>0</v>
      </c>
      <c r="N6878" s="14">
        <v>0</v>
      </c>
      <c r="O6878" s="16">
        <v>0</v>
      </c>
      <c r="P6878" s="16">
        <v>0</v>
      </c>
      <c r="Q6878" s="16">
        <v>0</v>
      </c>
      <c r="R6878" s="16">
        <f>Q6878*16.876/100</f>
        <v>0</v>
      </c>
      <c r="S6878" s="17">
        <f t="shared" si="749"/>
        <v>0</v>
      </c>
      <c r="T6878" s="16">
        <v>0</v>
      </c>
      <c r="U6878" s="18">
        <f t="shared" si="750"/>
        <v>49.898000000000003</v>
      </c>
      <c r="V6878" s="18">
        <f t="shared" si="751"/>
        <v>0</v>
      </c>
      <c r="W6878" s="18">
        <f t="shared" si="752"/>
        <v>0</v>
      </c>
      <c r="X6878" s="27"/>
      <c r="Y6878" s="19">
        <f t="shared" si="753"/>
        <v>0</v>
      </c>
      <c r="Z6878" s="18">
        <f t="shared" si="754"/>
        <v>0</v>
      </c>
      <c r="AA6878" s="12">
        <v>122</v>
      </c>
      <c r="AB6878" s="12">
        <v>28346.560000000001</v>
      </c>
      <c r="AC6878" s="28">
        <f>+I6878+Y6878-Z6878</f>
        <v>-17.05</v>
      </c>
      <c r="AD6878" s="20">
        <f t="shared" si="755"/>
        <v>20</v>
      </c>
      <c r="AE6878">
        <v>20</v>
      </c>
    </row>
    <row r="6879" spans="1:31" x14ac:dyDescent="0.25">
      <c r="A6879" s="9">
        <v>45322</v>
      </c>
      <c r="B6879" s="10" t="s">
        <v>606</v>
      </c>
      <c r="C6879" s="10" t="s">
        <v>603</v>
      </c>
      <c r="D6879" s="10" t="s">
        <v>40</v>
      </c>
      <c r="E6879" s="10" t="s">
        <v>30</v>
      </c>
      <c r="F6879" s="10">
        <v>375</v>
      </c>
      <c r="G6879" s="10">
        <v>409</v>
      </c>
      <c r="H6879" s="11">
        <f>SUMIFS(AA:AA,$A:$A,EOMONTH($A6879,-1),$B:$B,$B6879)</f>
        <v>146</v>
      </c>
      <c r="I6879" s="63">
        <f>ROUND(SUMIFS(AC:AC,$A:$A,EOMONTH($A6879,-1),$B:$B,$B6879),2)</f>
        <v>-37.08</v>
      </c>
      <c r="J6879" s="11">
        <f>SUMIFS(AB:AB,$A:$A,EOMONTH($A6879,-1),$B:$B,$B6879)</f>
        <v>32903.199999999997</v>
      </c>
      <c r="K6879" s="13">
        <v>0</v>
      </c>
      <c r="L6879" s="25">
        <v>0</v>
      </c>
      <c r="M6879" s="15">
        <v>0</v>
      </c>
      <c r="N6879" s="14">
        <v>0</v>
      </c>
      <c r="O6879" s="16">
        <v>0</v>
      </c>
      <c r="P6879" s="16">
        <v>0</v>
      </c>
      <c r="Q6879" s="16">
        <v>0</v>
      </c>
      <c r="R6879" s="16">
        <f>Q6879*16.876/100</f>
        <v>0</v>
      </c>
      <c r="S6879" s="17">
        <f t="shared" si="749"/>
        <v>0</v>
      </c>
      <c r="T6879" s="16">
        <v>0</v>
      </c>
      <c r="U6879" s="18">
        <f t="shared" si="750"/>
        <v>59.713999999999999</v>
      </c>
      <c r="V6879" s="18">
        <f t="shared" si="751"/>
        <v>0</v>
      </c>
      <c r="W6879" s="18">
        <f t="shared" si="752"/>
        <v>0</v>
      </c>
      <c r="X6879" s="27"/>
      <c r="Y6879" s="19">
        <f t="shared" si="753"/>
        <v>0</v>
      </c>
      <c r="Z6879" s="18">
        <f t="shared" si="754"/>
        <v>0</v>
      </c>
      <c r="AA6879" s="12">
        <v>146</v>
      </c>
      <c r="AB6879" s="12">
        <v>32903.199999999997</v>
      </c>
      <c r="AC6879" s="28">
        <f>+I6879+Y6879-Z6879</f>
        <v>-37.08</v>
      </c>
      <c r="AD6879" s="20">
        <f t="shared" si="755"/>
        <v>40</v>
      </c>
      <c r="AE6879">
        <v>40</v>
      </c>
    </row>
    <row r="6880" spans="1:31" x14ac:dyDescent="0.25">
      <c r="A6880" s="9">
        <v>45322</v>
      </c>
      <c r="B6880" s="10" t="s">
        <v>607</v>
      </c>
      <c r="C6880" s="10" t="s">
        <v>603</v>
      </c>
      <c r="D6880" s="10" t="s">
        <v>40</v>
      </c>
      <c r="E6880" s="10" t="s">
        <v>30</v>
      </c>
      <c r="F6880" s="10">
        <v>375</v>
      </c>
      <c r="G6880" s="10">
        <v>409</v>
      </c>
      <c r="H6880" s="11">
        <f>SUMIFS(AA:AA,$A:$A,EOMONTH($A6880,-1),$B:$B,$B6880)</f>
        <v>83</v>
      </c>
      <c r="I6880" s="63">
        <f>ROUND(SUMIFS(AC:AC,$A:$A,EOMONTH($A6880,-1),$B:$B,$B6880),2)</f>
        <v>-3.53</v>
      </c>
      <c r="J6880" s="11">
        <f>SUMIFS(AB:AB,$A:$A,EOMONTH($A6880,-1),$B:$B,$B6880)</f>
        <v>14608</v>
      </c>
      <c r="K6880" s="13">
        <v>0</v>
      </c>
      <c r="L6880" s="25">
        <v>0</v>
      </c>
      <c r="M6880" s="15">
        <v>0</v>
      </c>
      <c r="N6880" s="14">
        <v>0</v>
      </c>
      <c r="O6880" s="16">
        <v>0</v>
      </c>
      <c r="P6880" s="16">
        <v>0</v>
      </c>
      <c r="Q6880" s="16">
        <v>0</v>
      </c>
      <c r="R6880" s="16">
        <f>Q6880*16.876/100</f>
        <v>0</v>
      </c>
      <c r="S6880" s="17">
        <f t="shared" si="749"/>
        <v>0</v>
      </c>
      <c r="T6880" s="16">
        <v>0</v>
      </c>
      <c r="U6880" s="18">
        <f t="shared" si="750"/>
        <v>33.947000000000003</v>
      </c>
      <c r="V6880" s="18">
        <f t="shared" si="751"/>
        <v>0</v>
      </c>
      <c r="W6880" s="18">
        <f t="shared" si="752"/>
        <v>0</v>
      </c>
      <c r="X6880" s="27"/>
      <c r="Y6880" s="19">
        <f t="shared" si="753"/>
        <v>0</v>
      </c>
      <c r="Z6880" s="18">
        <f t="shared" si="754"/>
        <v>0</v>
      </c>
      <c r="AA6880" s="12">
        <v>83</v>
      </c>
      <c r="AB6880" s="12">
        <v>14608</v>
      </c>
      <c r="AC6880" s="28">
        <f>+I6880+Y6880-Z6880</f>
        <v>-3.53</v>
      </c>
      <c r="AD6880" s="20">
        <f t="shared" si="755"/>
        <v>10</v>
      </c>
      <c r="AE6880">
        <v>10</v>
      </c>
    </row>
    <row r="6881" spans="1:31" x14ac:dyDescent="0.25">
      <c r="A6881" s="9">
        <v>45322</v>
      </c>
      <c r="B6881" s="10" t="s">
        <v>608</v>
      </c>
      <c r="C6881" s="10" t="s">
        <v>603</v>
      </c>
      <c r="D6881" s="10" t="s">
        <v>40</v>
      </c>
      <c r="E6881" s="10" t="s">
        <v>30</v>
      </c>
      <c r="F6881" s="10">
        <v>460</v>
      </c>
      <c r="G6881" s="10">
        <v>501</v>
      </c>
      <c r="H6881" s="11">
        <f>SUMIFS(AA:AA,$A:$A,EOMONTH($A6881,-1),$B:$B,$B6881)</f>
        <v>22</v>
      </c>
      <c r="I6881" s="63">
        <f>ROUND(SUMIFS(AC:AC,$A:$A,EOMONTH($A6881,-1),$B:$B,$B6881),2)</f>
        <v>-33.200000000000003</v>
      </c>
      <c r="J6881" s="11">
        <f>SUMIFS(AB:AB,$A:$A,EOMONTH($A6881,-1),$B:$B,$B6881)</f>
        <v>4400</v>
      </c>
      <c r="K6881" s="13">
        <v>0</v>
      </c>
      <c r="L6881" s="25">
        <v>0</v>
      </c>
      <c r="M6881" s="15">
        <v>0</v>
      </c>
      <c r="N6881" s="14">
        <v>0</v>
      </c>
      <c r="O6881" s="16">
        <v>0</v>
      </c>
      <c r="P6881" s="16">
        <v>0</v>
      </c>
      <c r="Q6881" s="16">
        <v>0</v>
      </c>
      <c r="R6881" s="16">
        <f>Q6881*16.876/100</f>
        <v>0</v>
      </c>
      <c r="S6881" s="17">
        <f t="shared" si="749"/>
        <v>0</v>
      </c>
      <c r="T6881" s="16">
        <v>0</v>
      </c>
      <c r="U6881" s="18">
        <f t="shared" si="750"/>
        <v>11.022</v>
      </c>
      <c r="V6881" s="18">
        <f t="shared" si="751"/>
        <v>0</v>
      </c>
      <c r="W6881" s="18">
        <f t="shared" si="752"/>
        <v>0</v>
      </c>
      <c r="X6881" s="27"/>
      <c r="Y6881" s="19">
        <f t="shared" si="753"/>
        <v>0</v>
      </c>
      <c r="Z6881" s="18">
        <f t="shared" si="754"/>
        <v>0</v>
      </c>
      <c r="AA6881" s="12">
        <v>22</v>
      </c>
      <c r="AB6881" s="12">
        <v>4400</v>
      </c>
      <c r="AC6881" s="28">
        <f>+I6881+Y6881-Z6881</f>
        <v>-33.200000000000003</v>
      </c>
      <c r="AD6881" s="20">
        <f t="shared" si="755"/>
        <v>40</v>
      </c>
      <c r="AE6881">
        <v>40</v>
      </c>
    </row>
    <row r="6882" spans="1:31" x14ac:dyDescent="0.25">
      <c r="A6882" s="9">
        <v>45322</v>
      </c>
      <c r="B6882" s="10" t="s">
        <v>609</v>
      </c>
      <c r="C6882" s="10" t="s">
        <v>603</v>
      </c>
      <c r="D6882" s="10" t="s">
        <v>40</v>
      </c>
      <c r="E6882" s="10" t="s">
        <v>30</v>
      </c>
      <c r="F6882" s="10">
        <v>460</v>
      </c>
      <c r="G6882" s="10">
        <v>501</v>
      </c>
      <c r="H6882" s="11">
        <f>SUMIFS(AA:AA,$A:$A,EOMONTH($A6882,-1),$B:$B,$B6882)</f>
        <v>139</v>
      </c>
      <c r="I6882" s="63">
        <f>ROUND(SUMIFS(AC:AC,$A:$A,EOMONTH($A6882,-1),$B:$B,$B6882),2)</f>
        <v>-7.4</v>
      </c>
      <c r="J6882" s="11">
        <f>SUMIFS(AB:AB,$A:$A,EOMONTH($A6882,-1),$B:$B,$B6882)</f>
        <v>10286</v>
      </c>
      <c r="K6882" s="13">
        <v>0</v>
      </c>
      <c r="L6882" s="25">
        <v>0</v>
      </c>
      <c r="M6882" s="15">
        <v>0</v>
      </c>
      <c r="N6882" s="14">
        <v>0</v>
      </c>
      <c r="O6882" s="16">
        <v>0</v>
      </c>
      <c r="P6882" s="16">
        <v>0</v>
      </c>
      <c r="Q6882" s="16">
        <v>0</v>
      </c>
      <c r="R6882" s="16">
        <f>Q6882*16.876/100</f>
        <v>0</v>
      </c>
      <c r="S6882" s="17">
        <f t="shared" si="749"/>
        <v>0</v>
      </c>
      <c r="T6882" s="16">
        <v>0</v>
      </c>
      <c r="U6882" s="18">
        <f t="shared" si="750"/>
        <v>69.638999999999996</v>
      </c>
      <c r="V6882" s="18">
        <f t="shared" si="751"/>
        <v>0</v>
      </c>
      <c r="W6882" s="18">
        <f t="shared" si="752"/>
        <v>0</v>
      </c>
      <c r="X6882" s="27"/>
      <c r="Y6882" s="19">
        <f t="shared" si="753"/>
        <v>0</v>
      </c>
      <c r="Z6882" s="18">
        <f t="shared" si="754"/>
        <v>0</v>
      </c>
      <c r="AA6882" s="12">
        <v>139</v>
      </c>
      <c r="AB6882" s="12">
        <v>10286</v>
      </c>
      <c r="AC6882" s="28">
        <f>+I6882+Y6882-Z6882</f>
        <v>-7.4</v>
      </c>
      <c r="AD6882" s="20">
        <f t="shared" si="755"/>
        <v>10</v>
      </c>
      <c r="AE6882">
        <v>10</v>
      </c>
    </row>
    <row r="6883" spans="1:31" x14ac:dyDescent="0.25">
      <c r="A6883" s="9">
        <v>45322</v>
      </c>
      <c r="B6883" s="10" t="s">
        <v>610</v>
      </c>
      <c r="C6883" s="10" t="s">
        <v>603</v>
      </c>
      <c r="D6883" s="10" t="s">
        <v>40</v>
      </c>
      <c r="E6883" s="10" t="s">
        <v>30</v>
      </c>
      <c r="F6883" s="10">
        <v>460</v>
      </c>
      <c r="G6883" s="10">
        <v>501</v>
      </c>
      <c r="H6883" s="11">
        <f>SUMIFS(AA:AA,$A:$A,EOMONTH($A6883,-1),$B:$B,$B6883)</f>
        <v>174</v>
      </c>
      <c r="I6883" s="63">
        <f>ROUND(SUMIFS(AC:AC,$A:$A,EOMONTH($A6883,-1),$B:$B,$B6883),2)</f>
        <v>-10.38</v>
      </c>
      <c r="J6883" s="11">
        <f>SUMIFS(AB:AB,$A:$A,EOMONTH($A6883,-1),$B:$B,$B6883)</f>
        <v>12876</v>
      </c>
      <c r="K6883" s="13">
        <v>0</v>
      </c>
      <c r="L6883" s="25">
        <v>0</v>
      </c>
      <c r="M6883" s="15">
        <v>0</v>
      </c>
      <c r="N6883" s="14">
        <v>0</v>
      </c>
      <c r="O6883" s="16">
        <v>0</v>
      </c>
      <c r="P6883" s="16">
        <v>0</v>
      </c>
      <c r="Q6883" s="16">
        <v>0</v>
      </c>
      <c r="R6883" s="16">
        <f>Q6883*16.876/100</f>
        <v>0</v>
      </c>
      <c r="S6883" s="17">
        <f t="shared" si="749"/>
        <v>0</v>
      </c>
      <c r="T6883" s="16">
        <v>0</v>
      </c>
      <c r="U6883" s="18">
        <f t="shared" si="750"/>
        <v>87.174000000000007</v>
      </c>
      <c r="V6883" s="18">
        <f t="shared" si="751"/>
        <v>0</v>
      </c>
      <c r="W6883" s="18">
        <f t="shared" si="752"/>
        <v>0</v>
      </c>
      <c r="X6883" s="27"/>
      <c r="Y6883" s="19">
        <f t="shared" si="753"/>
        <v>0</v>
      </c>
      <c r="Z6883" s="18">
        <f t="shared" si="754"/>
        <v>0</v>
      </c>
      <c r="AA6883" s="12">
        <v>174</v>
      </c>
      <c r="AB6883" s="12">
        <v>12876</v>
      </c>
      <c r="AC6883" s="28">
        <f>+I6883+Y6883-Z6883</f>
        <v>-10.38</v>
      </c>
      <c r="AD6883" s="20">
        <f t="shared" si="755"/>
        <v>20</v>
      </c>
      <c r="AE6883">
        <v>20</v>
      </c>
    </row>
    <row r="6884" spans="1:31" x14ac:dyDescent="0.25">
      <c r="A6884" s="9">
        <v>45322</v>
      </c>
      <c r="B6884" s="10" t="s">
        <v>611</v>
      </c>
      <c r="C6884" s="10" t="s">
        <v>603</v>
      </c>
      <c r="D6884" s="10" t="s">
        <v>40</v>
      </c>
      <c r="E6884" s="10" t="s">
        <v>30</v>
      </c>
      <c r="F6884" s="10">
        <v>460</v>
      </c>
      <c r="G6884" s="10">
        <v>501</v>
      </c>
      <c r="H6884" s="11">
        <f>SUMIFS(AA:AA,$A:$A,EOMONTH($A6884,-1),$B:$B,$B6884)</f>
        <v>29</v>
      </c>
      <c r="I6884" s="63">
        <f>ROUND(SUMIFS(AC:AC,$A:$A,EOMONTH($A6884,-1),$B:$B,$B6884),2)</f>
        <v>-32.880000000000003</v>
      </c>
      <c r="J6884" s="11">
        <f>SUMIFS(AB:AB,$A:$A,EOMONTH($A6884,-1),$B:$B,$B6884)</f>
        <v>5800</v>
      </c>
      <c r="K6884" s="13">
        <v>0</v>
      </c>
      <c r="L6884" s="25">
        <v>0</v>
      </c>
      <c r="M6884" s="15">
        <v>0</v>
      </c>
      <c r="N6884" s="14">
        <v>0</v>
      </c>
      <c r="O6884" s="16">
        <v>0</v>
      </c>
      <c r="P6884" s="16">
        <v>0</v>
      </c>
      <c r="Q6884" s="16">
        <v>0</v>
      </c>
      <c r="R6884" s="16">
        <f>Q6884*16.876/100</f>
        <v>0</v>
      </c>
      <c r="S6884" s="17">
        <f t="shared" si="749"/>
        <v>0</v>
      </c>
      <c r="T6884" s="16">
        <v>0</v>
      </c>
      <c r="U6884" s="18">
        <f t="shared" si="750"/>
        <v>14.529</v>
      </c>
      <c r="V6884" s="18">
        <f t="shared" si="751"/>
        <v>0</v>
      </c>
      <c r="W6884" s="18">
        <f t="shared" si="752"/>
        <v>0</v>
      </c>
      <c r="X6884" s="27"/>
      <c r="Y6884" s="19">
        <f t="shared" si="753"/>
        <v>0</v>
      </c>
      <c r="Z6884" s="18">
        <f t="shared" si="754"/>
        <v>0</v>
      </c>
      <c r="AA6884" s="12">
        <v>29</v>
      </c>
      <c r="AB6884" s="12">
        <v>5800</v>
      </c>
      <c r="AC6884" s="28">
        <f>+I6884+Y6884-Z6884</f>
        <v>-32.880000000000003</v>
      </c>
      <c r="AD6884" s="20">
        <f t="shared" si="755"/>
        <v>40</v>
      </c>
      <c r="AE6884">
        <v>40</v>
      </c>
    </row>
    <row r="6885" spans="1:31" x14ac:dyDescent="0.25">
      <c r="A6885" s="9">
        <v>45322</v>
      </c>
      <c r="B6885" s="10" t="s">
        <v>612</v>
      </c>
      <c r="C6885" s="10" t="s">
        <v>603</v>
      </c>
      <c r="D6885" s="10" t="s">
        <v>40</v>
      </c>
      <c r="E6885" s="10" t="s">
        <v>30</v>
      </c>
      <c r="F6885" s="10">
        <v>460</v>
      </c>
      <c r="G6885" s="10">
        <v>501</v>
      </c>
      <c r="H6885" s="11">
        <f>SUMIFS(AA:AA,$A:$A,EOMONTH($A6885,-1),$B:$B,$B6885)</f>
        <v>117</v>
      </c>
      <c r="I6885" s="63">
        <f>ROUND(SUMIFS(AC:AC,$A:$A,EOMONTH($A6885,-1),$B:$B,$B6885),2)</f>
        <v>-1.56</v>
      </c>
      <c r="J6885" s="11">
        <f>SUMIFS(AB:AB,$A:$A,EOMONTH($A6885,-1),$B:$B,$B6885)</f>
        <v>23400</v>
      </c>
      <c r="K6885" s="13">
        <v>0</v>
      </c>
      <c r="L6885" s="25">
        <v>0</v>
      </c>
      <c r="M6885" s="15">
        <v>0</v>
      </c>
      <c r="N6885" s="14">
        <v>0</v>
      </c>
      <c r="O6885" s="16">
        <v>0</v>
      </c>
      <c r="P6885" s="16">
        <v>0</v>
      </c>
      <c r="Q6885" s="16">
        <v>0</v>
      </c>
      <c r="R6885" s="16">
        <f>Q6885*16.876/100</f>
        <v>0</v>
      </c>
      <c r="S6885" s="17">
        <f t="shared" si="749"/>
        <v>0</v>
      </c>
      <c r="T6885" s="16">
        <v>0</v>
      </c>
      <c r="U6885" s="18">
        <f t="shared" si="750"/>
        <v>58.616999999999997</v>
      </c>
      <c r="V6885" s="18">
        <f t="shared" si="751"/>
        <v>0</v>
      </c>
      <c r="W6885" s="18">
        <f t="shared" si="752"/>
        <v>0</v>
      </c>
      <c r="X6885" s="27"/>
      <c r="Y6885" s="19">
        <f t="shared" si="753"/>
        <v>0</v>
      </c>
      <c r="Z6885" s="18">
        <f t="shared" si="754"/>
        <v>0</v>
      </c>
      <c r="AA6885" s="12">
        <v>117</v>
      </c>
      <c r="AB6885" s="12">
        <v>23400</v>
      </c>
      <c r="AC6885" s="28">
        <f>+I6885+Y6885-Z6885</f>
        <v>-1.56</v>
      </c>
      <c r="AD6885" s="20">
        <f t="shared" si="755"/>
        <v>10</v>
      </c>
      <c r="AE6885">
        <v>10</v>
      </c>
    </row>
    <row r="6886" spans="1:31" x14ac:dyDescent="0.25">
      <c r="A6886" s="9">
        <v>45322</v>
      </c>
      <c r="B6886" s="10" t="s">
        <v>613</v>
      </c>
      <c r="C6886" s="10" t="s">
        <v>603</v>
      </c>
      <c r="D6886" s="10" t="s">
        <v>29</v>
      </c>
      <c r="E6886" s="10" t="s">
        <v>30</v>
      </c>
      <c r="F6886" s="10"/>
      <c r="G6886" s="10">
        <v>0</v>
      </c>
      <c r="H6886" s="11">
        <f>SUMIFS(AA:AA,$A:$A,EOMONTH($A6886,-1),$B:$B,$B6886)</f>
        <v>-1</v>
      </c>
      <c r="I6886" s="63">
        <f>ROUND(SUMIFS(AC:AC,$A:$A,EOMONTH($A6886,-1),$B:$B,$B6886),2)</f>
        <v>0</v>
      </c>
      <c r="J6886" s="11">
        <f>SUMIFS(AB:AB,$A:$A,EOMONTH($A6886,-1),$B:$B,$B6886)</f>
        <v>-236</v>
      </c>
      <c r="K6886" s="13">
        <v>0</v>
      </c>
      <c r="L6886" s="25">
        <v>0</v>
      </c>
      <c r="M6886" s="15">
        <v>0</v>
      </c>
      <c r="N6886" s="14">
        <v>0</v>
      </c>
      <c r="O6886" s="16">
        <v>0</v>
      </c>
      <c r="P6886" s="16">
        <v>0</v>
      </c>
      <c r="Q6886" s="16">
        <v>0</v>
      </c>
      <c r="R6886" s="16">
        <f>Q6886*16.876/100</f>
        <v>0</v>
      </c>
      <c r="S6886" s="17">
        <f t="shared" si="749"/>
        <v>0</v>
      </c>
      <c r="T6886" s="16">
        <v>0</v>
      </c>
      <c r="U6886" s="18">
        <f t="shared" si="750"/>
        <v>0</v>
      </c>
      <c r="V6886" s="18">
        <f t="shared" si="751"/>
        <v>0</v>
      </c>
      <c r="W6886" s="18">
        <f t="shared" si="752"/>
        <v>0</v>
      </c>
      <c r="X6886" s="27"/>
      <c r="Y6886" s="19">
        <f t="shared" si="753"/>
        <v>0</v>
      </c>
      <c r="Z6886" s="18">
        <f t="shared" si="754"/>
        <v>0</v>
      </c>
      <c r="AA6886" s="12">
        <v>-1</v>
      </c>
      <c r="AB6886" s="12">
        <v>-236</v>
      </c>
      <c r="AC6886" s="28">
        <f>+I6886+Y6886-Z6886</f>
        <v>0</v>
      </c>
      <c r="AD6886" s="20">
        <f t="shared" si="755"/>
        <v>0</v>
      </c>
      <c r="AE6886">
        <v>0</v>
      </c>
    </row>
    <row r="6887" spans="1:31" x14ac:dyDescent="0.25">
      <c r="A6887" s="9">
        <v>45322</v>
      </c>
      <c r="B6887" s="10" t="s">
        <v>614</v>
      </c>
      <c r="C6887" s="10" t="s">
        <v>603</v>
      </c>
      <c r="D6887" s="10" t="s">
        <v>29</v>
      </c>
      <c r="E6887" s="10" t="s">
        <v>30</v>
      </c>
      <c r="F6887" s="10"/>
      <c r="G6887" s="10">
        <v>0</v>
      </c>
      <c r="H6887" s="11">
        <f>SUMIFS(AA:AA,$A:$A,EOMONTH($A6887,-1),$B:$B,$B6887)</f>
        <v>10</v>
      </c>
      <c r="I6887" s="63">
        <f>ROUND(SUMIFS(AC:AC,$A:$A,EOMONTH($A6887,-1),$B:$B,$B6887),2)</f>
        <v>0.45</v>
      </c>
      <c r="J6887" s="11">
        <f>SUMIFS(AB:AB,$A:$A,EOMONTH($A6887,-1),$B:$B,$B6887)</f>
        <v>0</v>
      </c>
      <c r="K6887" s="13">
        <v>0</v>
      </c>
      <c r="L6887" s="25">
        <v>0</v>
      </c>
      <c r="M6887" s="15">
        <v>0</v>
      </c>
      <c r="N6887" s="14">
        <v>0</v>
      </c>
      <c r="O6887" s="16">
        <v>0</v>
      </c>
      <c r="P6887" s="16">
        <v>0</v>
      </c>
      <c r="Q6887" s="16">
        <v>0</v>
      </c>
      <c r="R6887" s="16">
        <f>Q6887*16.876/100</f>
        <v>0</v>
      </c>
      <c r="S6887" s="17">
        <f t="shared" si="749"/>
        <v>0</v>
      </c>
      <c r="T6887" s="16">
        <v>0</v>
      </c>
      <c r="U6887" s="18">
        <f t="shared" si="750"/>
        <v>0</v>
      </c>
      <c r="V6887" s="18">
        <f t="shared" si="751"/>
        <v>0</v>
      </c>
      <c r="W6887" s="18">
        <f t="shared" si="752"/>
        <v>0</v>
      </c>
      <c r="X6887" s="27"/>
      <c r="Y6887" s="19">
        <f t="shared" si="753"/>
        <v>0</v>
      </c>
      <c r="Z6887" s="18">
        <f t="shared" si="754"/>
        <v>0</v>
      </c>
      <c r="AA6887" s="12">
        <v>10</v>
      </c>
      <c r="AB6887" s="12">
        <v>0</v>
      </c>
      <c r="AC6887" s="28">
        <f>+I6887+Y6887-Z6887</f>
        <v>0.45</v>
      </c>
      <c r="AD6887" s="20">
        <f t="shared" si="755"/>
        <v>0</v>
      </c>
      <c r="AE6887">
        <v>0</v>
      </c>
    </row>
    <row r="6888" spans="1:31" x14ac:dyDescent="0.25">
      <c r="A6888" s="9">
        <v>45322</v>
      </c>
      <c r="B6888" s="10" t="s">
        <v>615</v>
      </c>
      <c r="C6888" s="10" t="s">
        <v>603</v>
      </c>
      <c r="D6888" s="10" t="s">
        <v>40</v>
      </c>
      <c r="E6888" s="10" t="s">
        <v>30</v>
      </c>
      <c r="F6888" s="10">
        <v>555</v>
      </c>
      <c r="G6888" s="10">
        <v>605</v>
      </c>
      <c r="H6888" s="11">
        <f>SUMIFS(AA:AA,$A:$A,EOMONTH($A6888,-1),$B:$B,$B6888)</f>
        <v>8</v>
      </c>
      <c r="I6888" s="63">
        <f>ROUND(SUMIFS(AC:AC,$A:$A,EOMONTH($A6888,-1),$B:$B,$B6888),2)</f>
        <v>-16.43</v>
      </c>
      <c r="J6888" s="11">
        <f>SUMIFS(AB:AB,$A:$A,EOMONTH($A6888,-1),$B:$B,$B6888)</f>
        <v>1888</v>
      </c>
      <c r="K6888" s="13">
        <v>0</v>
      </c>
      <c r="L6888" s="25">
        <v>0</v>
      </c>
      <c r="M6888" s="15">
        <v>0</v>
      </c>
      <c r="N6888" s="14">
        <v>0</v>
      </c>
      <c r="O6888" s="16">
        <v>0</v>
      </c>
      <c r="P6888" s="16">
        <v>0</v>
      </c>
      <c r="Q6888" s="16">
        <v>0</v>
      </c>
      <c r="R6888" s="16">
        <f>Q6888*16.876/100</f>
        <v>0</v>
      </c>
      <c r="S6888" s="17">
        <f t="shared" si="749"/>
        <v>0</v>
      </c>
      <c r="T6888" s="16">
        <v>0</v>
      </c>
      <c r="U6888" s="18">
        <f t="shared" si="750"/>
        <v>4.84</v>
      </c>
      <c r="V6888" s="18">
        <f t="shared" si="751"/>
        <v>0</v>
      </c>
      <c r="W6888" s="18">
        <f t="shared" si="752"/>
        <v>0</v>
      </c>
      <c r="X6888" s="27"/>
      <c r="Y6888" s="19">
        <f t="shared" si="753"/>
        <v>0</v>
      </c>
      <c r="Z6888" s="18">
        <f t="shared" si="754"/>
        <v>0</v>
      </c>
      <c r="AA6888" s="12">
        <v>8</v>
      </c>
      <c r="AB6888" s="12">
        <v>1888</v>
      </c>
      <c r="AC6888" s="28">
        <f>+I6888+Y6888-Z6888</f>
        <v>-16.43</v>
      </c>
      <c r="AD6888" s="20">
        <f t="shared" si="755"/>
        <v>20</v>
      </c>
      <c r="AE6888">
        <v>20</v>
      </c>
    </row>
    <row r="6889" spans="1:31" x14ac:dyDescent="0.25">
      <c r="A6889" s="9">
        <v>45322</v>
      </c>
      <c r="B6889" s="10" t="s">
        <v>616</v>
      </c>
      <c r="C6889" s="10" t="s">
        <v>603</v>
      </c>
      <c r="D6889" s="10" t="s">
        <v>29</v>
      </c>
      <c r="E6889" s="10" t="s">
        <v>30</v>
      </c>
      <c r="F6889" s="10"/>
      <c r="G6889" s="10">
        <v>0</v>
      </c>
      <c r="H6889" s="11">
        <f>SUMIFS(AA:AA,$A:$A,EOMONTH($A6889,-1),$B:$B,$B6889)</f>
        <v>3</v>
      </c>
      <c r="I6889" s="63">
        <f>ROUND(SUMIFS(AC:AC,$A:$A,EOMONTH($A6889,-1),$B:$B,$B6889),2)</f>
        <v>0.14000000000000001</v>
      </c>
      <c r="J6889" s="11">
        <f>SUMIFS(AB:AB,$A:$A,EOMONTH($A6889,-1),$B:$B,$B6889)</f>
        <v>708</v>
      </c>
      <c r="K6889" s="13">
        <v>0</v>
      </c>
      <c r="L6889" s="25">
        <v>0</v>
      </c>
      <c r="M6889" s="15">
        <v>0</v>
      </c>
      <c r="N6889" s="14">
        <v>0</v>
      </c>
      <c r="O6889" s="16">
        <v>0</v>
      </c>
      <c r="P6889" s="16">
        <v>0</v>
      </c>
      <c r="Q6889" s="16">
        <v>0</v>
      </c>
      <c r="R6889" s="16">
        <f>Q6889*16.876/100</f>
        <v>0</v>
      </c>
      <c r="S6889" s="17">
        <f t="shared" si="749"/>
        <v>0</v>
      </c>
      <c r="T6889" s="16">
        <v>0</v>
      </c>
      <c r="U6889" s="18">
        <f t="shared" si="750"/>
        <v>0</v>
      </c>
      <c r="V6889" s="18">
        <f t="shared" si="751"/>
        <v>0</v>
      </c>
      <c r="W6889" s="18">
        <f t="shared" si="752"/>
        <v>0</v>
      </c>
      <c r="X6889" s="27"/>
      <c r="Y6889" s="19">
        <f t="shared" si="753"/>
        <v>0</v>
      </c>
      <c r="Z6889" s="18">
        <f t="shared" si="754"/>
        <v>0</v>
      </c>
      <c r="AA6889" s="12">
        <v>3</v>
      </c>
      <c r="AB6889" s="12">
        <v>708</v>
      </c>
      <c r="AC6889" s="28">
        <f>+I6889+Y6889-Z6889</f>
        <v>0.14000000000000001</v>
      </c>
      <c r="AD6889" s="20">
        <f t="shared" si="755"/>
        <v>0</v>
      </c>
      <c r="AE6889">
        <v>0</v>
      </c>
    </row>
    <row r="6890" spans="1:31" x14ac:dyDescent="0.25">
      <c r="A6890" s="9">
        <v>45322</v>
      </c>
      <c r="B6890" s="10" t="s">
        <v>617</v>
      </c>
      <c r="C6890" s="10" t="s">
        <v>603</v>
      </c>
      <c r="D6890" s="10" t="s">
        <v>40</v>
      </c>
      <c r="E6890" s="10" t="s">
        <v>30</v>
      </c>
      <c r="F6890" s="10">
        <v>555</v>
      </c>
      <c r="G6890" s="10">
        <v>605</v>
      </c>
      <c r="H6890" s="11">
        <f>SUMIFS(AA:AA,$A:$A,EOMONTH($A6890,-1),$B:$B,$B6890)</f>
        <v>65</v>
      </c>
      <c r="I6890" s="63">
        <f>ROUND(SUMIFS(AC:AC,$A:$A,EOMONTH($A6890,-1),$B:$B,$B6890),2)</f>
        <v>-13.86</v>
      </c>
      <c r="J6890" s="11">
        <f>SUMIFS(AB:AB,$A:$A,EOMONTH($A6890,-1),$B:$B,$B6890)</f>
        <v>15340</v>
      </c>
      <c r="K6890" s="13">
        <v>0</v>
      </c>
      <c r="L6890" s="25">
        <v>0</v>
      </c>
      <c r="M6890" s="15">
        <v>0</v>
      </c>
      <c r="N6890" s="14">
        <v>0</v>
      </c>
      <c r="O6890" s="16">
        <v>0</v>
      </c>
      <c r="P6890" s="16">
        <v>0</v>
      </c>
      <c r="Q6890" s="16">
        <v>0</v>
      </c>
      <c r="R6890" s="16">
        <f>Q6890*16.876/100</f>
        <v>0</v>
      </c>
      <c r="S6890" s="17">
        <f t="shared" si="749"/>
        <v>0</v>
      </c>
      <c r="T6890" s="16">
        <v>0</v>
      </c>
      <c r="U6890" s="18">
        <f t="shared" si="750"/>
        <v>39.325000000000003</v>
      </c>
      <c r="V6890" s="18">
        <f t="shared" si="751"/>
        <v>0</v>
      </c>
      <c r="W6890" s="18">
        <f t="shared" si="752"/>
        <v>0</v>
      </c>
      <c r="X6890" s="27"/>
      <c r="Y6890" s="19">
        <f t="shared" si="753"/>
        <v>0</v>
      </c>
      <c r="Z6890" s="18">
        <f t="shared" si="754"/>
        <v>0</v>
      </c>
      <c r="AA6890" s="12">
        <v>65</v>
      </c>
      <c r="AB6890" s="12">
        <v>15340</v>
      </c>
      <c r="AC6890" s="28">
        <f>+I6890+Y6890-Z6890</f>
        <v>-13.86</v>
      </c>
      <c r="AD6890" s="20">
        <f t="shared" si="755"/>
        <v>20</v>
      </c>
      <c r="AE6890">
        <v>20</v>
      </c>
    </row>
    <row r="6891" spans="1:31" x14ac:dyDescent="0.25">
      <c r="A6891" s="9">
        <v>45322</v>
      </c>
      <c r="B6891" s="10" t="s">
        <v>618</v>
      </c>
      <c r="C6891" s="10" t="s">
        <v>603</v>
      </c>
      <c r="D6891" s="10" t="s">
        <v>40</v>
      </c>
      <c r="E6891" s="10" t="s">
        <v>30</v>
      </c>
      <c r="F6891" s="10">
        <v>130</v>
      </c>
      <c r="G6891" s="10">
        <v>142</v>
      </c>
      <c r="H6891" s="11">
        <f>SUMIFS(AA:AA,$A:$A,EOMONTH($A6891,-1),$B:$B,$B6891)</f>
        <v>436</v>
      </c>
      <c r="I6891" s="63">
        <f>ROUND(SUMIFS(AC:AC,$A:$A,EOMONTH($A6891,-1),$B:$B,$B6891),2)</f>
        <v>-17.600000000000001</v>
      </c>
      <c r="J6891" s="11">
        <f>SUMIFS(AB:AB,$A:$A,EOMONTH($A6891,-1),$B:$B,$B6891)</f>
        <v>12260.32</v>
      </c>
      <c r="K6891" s="13">
        <v>0</v>
      </c>
      <c r="L6891" s="25">
        <v>0</v>
      </c>
      <c r="M6891" s="15">
        <v>0</v>
      </c>
      <c r="N6891" s="14">
        <v>0</v>
      </c>
      <c r="O6891" s="16">
        <v>0</v>
      </c>
      <c r="P6891" s="16">
        <v>0</v>
      </c>
      <c r="Q6891" s="16">
        <v>0</v>
      </c>
      <c r="R6891" s="16">
        <f>Q6891*16.876/100</f>
        <v>0</v>
      </c>
      <c r="S6891" s="17">
        <f t="shared" si="749"/>
        <v>0</v>
      </c>
      <c r="T6891" s="16">
        <v>0</v>
      </c>
      <c r="U6891" s="18">
        <f t="shared" si="750"/>
        <v>61.911999999999999</v>
      </c>
      <c r="V6891" s="18">
        <f t="shared" si="751"/>
        <v>0</v>
      </c>
      <c r="W6891" s="18">
        <f t="shared" si="752"/>
        <v>0</v>
      </c>
      <c r="X6891" s="27"/>
      <c r="Y6891" s="19">
        <f t="shared" si="753"/>
        <v>0</v>
      </c>
      <c r="Z6891" s="18">
        <f t="shared" si="754"/>
        <v>0</v>
      </c>
      <c r="AA6891" s="12">
        <v>436</v>
      </c>
      <c r="AB6891" s="12">
        <v>12260.32</v>
      </c>
      <c r="AC6891" s="28">
        <f>+I6891+Y6891-Z6891</f>
        <v>-17.600000000000001</v>
      </c>
      <c r="AD6891" s="20">
        <f t="shared" si="755"/>
        <v>20</v>
      </c>
      <c r="AE6891">
        <v>20</v>
      </c>
    </row>
    <row r="6892" spans="1:31" x14ac:dyDescent="0.25">
      <c r="A6892" s="9">
        <v>45322</v>
      </c>
      <c r="B6892" s="10" t="s">
        <v>619</v>
      </c>
      <c r="C6892" s="10" t="s">
        <v>603</v>
      </c>
      <c r="D6892" s="10" t="s">
        <v>40</v>
      </c>
      <c r="E6892" s="10" t="s">
        <v>30</v>
      </c>
      <c r="F6892" s="10">
        <v>175</v>
      </c>
      <c r="G6892" s="10">
        <v>191</v>
      </c>
      <c r="H6892" s="11">
        <f>SUMIFS(AA:AA,$A:$A,EOMONTH($A6892,-1),$B:$B,$B6892)</f>
        <v>573</v>
      </c>
      <c r="I6892" s="63">
        <f>ROUND(SUMIFS(AC:AC,$A:$A,EOMONTH($A6892,-1),$B:$B,$B6892),2)</f>
        <v>-4.0199999999999996</v>
      </c>
      <c r="J6892" s="11">
        <f>SUMIFS(AB:AB,$A:$A,EOMONTH($A6892,-1),$B:$B,$B6892)</f>
        <v>16960.8</v>
      </c>
      <c r="K6892" s="13">
        <v>0</v>
      </c>
      <c r="L6892" s="25">
        <v>0</v>
      </c>
      <c r="M6892" s="15">
        <v>0</v>
      </c>
      <c r="N6892" s="14">
        <v>0</v>
      </c>
      <c r="O6892" s="16">
        <v>0</v>
      </c>
      <c r="P6892" s="16">
        <v>0</v>
      </c>
      <c r="Q6892" s="16">
        <v>0</v>
      </c>
      <c r="R6892" s="16">
        <f>Q6892*16.876/100</f>
        <v>0</v>
      </c>
      <c r="S6892" s="17">
        <f t="shared" si="749"/>
        <v>0</v>
      </c>
      <c r="T6892" s="16">
        <v>0</v>
      </c>
      <c r="U6892" s="18">
        <f t="shared" si="750"/>
        <v>109.443</v>
      </c>
      <c r="V6892" s="18">
        <f t="shared" si="751"/>
        <v>0</v>
      </c>
      <c r="W6892" s="18">
        <f t="shared" si="752"/>
        <v>0</v>
      </c>
      <c r="X6892" s="27"/>
      <c r="Y6892" s="19">
        <f t="shared" si="753"/>
        <v>0</v>
      </c>
      <c r="Z6892" s="18">
        <f t="shared" si="754"/>
        <v>0</v>
      </c>
      <c r="AA6892" s="12">
        <v>573</v>
      </c>
      <c r="AB6892" s="12">
        <v>16960.8</v>
      </c>
      <c r="AC6892" s="28">
        <f>+I6892+Y6892-Z6892</f>
        <v>-4.0199999999999996</v>
      </c>
      <c r="AD6892" s="20">
        <f t="shared" si="755"/>
        <v>10</v>
      </c>
      <c r="AE6892">
        <v>10</v>
      </c>
    </row>
    <row r="6893" spans="1:31" x14ac:dyDescent="0.25">
      <c r="A6893" s="9">
        <v>45322</v>
      </c>
      <c r="B6893" s="10" t="s">
        <v>620</v>
      </c>
      <c r="C6893" s="10" t="s">
        <v>603</v>
      </c>
      <c r="D6893" s="10" t="s">
        <v>40</v>
      </c>
      <c r="E6893" s="10" t="s">
        <v>30</v>
      </c>
      <c r="F6893" s="10">
        <v>350</v>
      </c>
      <c r="G6893" s="10">
        <v>381</v>
      </c>
      <c r="H6893" s="11">
        <f>SUMIFS(AA:AA,$A:$A,EOMONTH($A6893,-1),$B:$B,$B6893)</f>
        <v>368</v>
      </c>
      <c r="I6893" s="63">
        <f>ROUND(SUMIFS(AC:AC,$A:$A,EOMONTH($A6893,-1),$B:$B,$B6893),2)</f>
        <v>-92.88</v>
      </c>
      <c r="J6893" s="11">
        <f>SUMIFS(AB:AB,$A:$A,EOMONTH($A6893,-1),$B:$B,$B6893)</f>
        <v>39304.36</v>
      </c>
      <c r="K6893" s="13">
        <v>0</v>
      </c>
      <c r="L6893" s="25">
        <v>0</v>
      </c>
      <c r="M6893" s="15">
        <v>0</v>
      </c>
      <c r="N6893" s="14">
        <v>0</v>
      </c>
      <c r="O6893" s="16">
        <v>0</v>
      </c>
      <c r="P6893" s="16">
        <v>0</v>
      </c>
      <c r="Q6893" s="16">
        <v>0</v>
      </c>
      <c r="R6893" s="16">
        <f>Q6893*16.876/100</f>
        <v>0</v>
      </c>
      <c r="S6893" s="17">
        <f t="shared" si="749"/>
        <v>0</v>
      </c>
      <c r="T6893" s="16">
        <v>0</v>
      </c>
      <c r="U6893" s="18">
        <f t="shared" si="750"/>
        <v>140.208</v>
      </c>
      <c r="V6893" s="18">
        <f t="shared" si="751"/>
        <v>0</v>
      </c>
      <c r="W6893" s="18">
        <f t="shared" si="752"/>
        <v>0</v>
      </c>
      <c r="X6893" s="27"/>
      <c r="Y6893" s="19">
        <f t="shared" si="753"/>
        <v>0</v>
      </c>
      <c r="Z6893" s="18">
        <f t="shared" si="754"/>
        <v>0</v>
      </c>
      <c r="AA6893" s="12">
        <v>368</v>
      </c>
      <c r="AB6893" s="12">
        <v>39304.36</v>
      </c>
      <c r="AC6893" s="28">
        <f>+I6893+Y6893-Z6893</f>
        <v>-92.88</v>
      </c>
      <c r="AD6893" s="20">
        <f t="shared" si="755"/>
        <v>100</v>
      </c>
      <c r="AE6893">
        <v>100</v>
      </c>
    </row>
    <row r="6894" spans="1:31" x14ac:dyDescent="0.25">
      <c r="A6894" s="9">
        <v>45322</v>
      </c>
      <c r="B6894" s="10" t="s">
        <v>622</v>
      </c>
      <c r="C6894" s="10" t="s">
        <v>603</v>
      </c>
      <c r="D6894" s="10" t="s">
        <v>29</v>
      </c>
      <c r="E6894" s="10" t="s">
        <v>30</v>
      </c>
      <c r="F6894" s="10"/>
      <c r="G6894" s="10">
        <v>0</v>
      </c>
      <c r="H6894" s="11">
        <f>SUMIFS(AA:AA,$A:$A,EOMONTH($A6894,-1),$B:$B,$B6894)</f>
        <v>515</v>
      </c>
      <c r="I6894" s="63">
        <f>ROUND(SUMIFS(AC:AC,$A:$A,EOMONTH($A6894,-1),$B:$B,$B6894),2)</f>
        <v>23.25</v>
      </c>
      <c r="J6894" s="11">
        <f>SUMIFS(AB:AB,$A:$A,EOMONTH($A6894,-1),$B:$B,$B6894)</f>
        <v>1888.37</v>
      </c>
      <c r="K6894" s="13">
        <v>0</v>
      </c>
      <c r="L6894" s="25">
        <v>0</v>
      </c>
      <c r="M6894" s="15">
        <v>0</v>
      </c>
      <c r="N6894" s="14">
        <v>0</v>
      </c>
      <c r="O6894" s="16">
        <v>0</v>
      </c>
      <c r="P6894" s="16">
        <v>0</v>
      </c>
      <c r="Q6894" s="16">
        <v>0</v>
      </c>
      <c r="R6894" s="16">
        <f>Q6894*16.876/100</f>
        <v>0</v>
      </c>
      <c r="S6894" s="17">
        <f t="shared" si="749"/>
        <v>0</v>
      </c>
      <c r="T6894" s="16">
        <v>0</v>
      </c>
      <c r="U6894" s="18">
        <f t="shared" si="750"/>
        <v>0</v>
      </c>
      <c r="V6894" s="18">
        <f t="shared" si="751"/>
        <v>0</v>
      </c>
      <c r="W6894" s="18">
        <f t="shared" si="752"/>
        <v>0</v>
      </c>
      <c r="X6894" s="27"/>
      <c r="Y6894" s="19">
        <f t="shared" si="753"/>
        <v>0</v>
      </c>
      <c r="Z6894" s="18">
        <f t="shared" si="754"/>
        <v>0</v>
      </c>
      <c r="AA6894" s="12">
        <v>515</v>
      </c>
      <c r="AB6894" s="12">
        <v>1888.37</v>
      </c>
      <c r="AC6894" s="28">
        <f>+I6894+Y6894-Z6894</f>
        <v>23.25</v>
      </c>
      <c r="AD6894" s="20">
        <f t="shared" si="755"/>
        <v>0</v>
      </c>
      <c r="AE6894">
        <v>0</v>
      </c>
    </row>
    <row r="6895" spans="1:31" x14ac:dyDescent="0.25">
      <c r="A6895" s="9">
        <v>45322</v>
      </c>
      <c r="B6895" s="10" t="s">
        <v>623</v>
      </c>
      <c r="C6895" s="10" t="s">
        <v>603</v>
      </c>
      <c r="D6895" s="10" t="s">
        <v>29</v>
      </c>
      <c r="E6895" s="10" t="s">
        <v>30</v>
      </c>
      <c r="F6895" s="10"/>
      <c r="G6895" s="10">
        <v>0</v>
      </c>
      <c r="H6895" s="11">
        <f>SUMIFS(AA:AA,$A:$A,EOMONTH($A6895,-1),$B:$B,$B6895)</f>
        <v>515</v>
      </c>
      <c r="I6895" s="63">
        <f>ROUND(SUMIFS(AC:AC,$A:$A,EOMONTH($A6895,-1),$B:$B,$B6895),2)</f>
        <v>23.25</v>
      </c>
      <c r="J6895" s="11">
        <f>SUMIFS(AB:AB,$A:$A,EOMONTH($A6895,-1),$B:$B,$B6895)</f>
        <v>1802.32</v>
      </c>
      <c r="K6895" s="13">
        <v>0</v>
      </c>
      <c r="L6895" s="25">
        <v>0</v>
      </c>
      <c r="M6895" s="15">
        <v>0</v>
      </c>
      <c r="N6895" s="14">
        <v>0</v>
      </c>
      <c r="O6895" s="16">
        <v>0</v>
      </c>
      <c r="P6895" s="16">
        <v>0</v>
      </c>
      <c r="Q6895" s="16">
        <v>0</v>
      </c>
      <c r="R6895" s="16">
        <f>Q6895*16.876/100</f>
        <v>0</v>
      </c>
      <c r="S6895" s="17">
        <f t="shared" si="749"/>
        <v>0</v>
      </c>
      <c r="T6895" s="16">
        <v>0</v>
      </c>
      <c r="U6895" s="18">
        <f t="shared" si="750"/>
        <v>0</v>
      </c>
      <c r="V6895" s="18">
        <f t="shared" si="751"/>
        <v>0</v>
      </c>
      <c r="W6895" s="18">
        <f t="shared" si="752"/>
        <v>0</v>
      </c>
      <c r="X6895" s="27"/>
      <c r="Y6895" s="19">
        <f t="shared" si="753"/>
        <v>0</v>
      </c>
      <c r="Z6895" s="18">
        <f t="shared" si="754"/>
        <v>0</v>
      </c>
      <c r="AA6895" s="12">
        <v>515</v>
      </c>
      <c r="AB6895" s="12">
        <v>1802.32</v>
      </c>
      <c r="AC6895" s="28">
        <f>+I6895+Y6895-Z6895</f>
        <v>23.25</v>
      </c>
      <c r="AD6895" s="20">
        <f t="shared" si="755"/>
        <v>0</v>
      </c>
      <c r="AE6895">
        <v>0</v>
      </c>
    </row>
    <row r="6896" spans="1:31" x14ac:dyDescent="0.25">
      <c r="A6896" s="9">
        <v>45322</v>
      </c>
      <c r="B6896" s="10" t="s">
        <v>624</v>
      </c>
      <c r="C6896" s="10" t="s">
        <v>603</v>
      </c>
      <c r="D6896" s="10" t="s">
        <v>29</v>
      </c>
      <c r="E6896" s="10" t="s">
        <v>30</v>
      </c>
      <c r="F6896" s="10"/>
      <c r="G6896" s="10">
        <v>0</v>
      </c>
      <c r="H6896" s="11">
        <f>SUMIFS(AA:AA,$A:$A,EOMONTH($A6896,-1),$B:$B,$B6896)</f>
        <v>181</v>
      </c>
      <c r="I6896" s="63">
        <f>ROUND(SUMIFS(AC:AC,$A:$A,EOMONTH($A6896,-1),$B:$B,$B6896),2)</f>
        <v>8.17</v>
      </c>
      <c r="J6896" s="11">
        <f>SUMIFS(AB:AB,$A:$A,EOMONTH($A6896,-1),$B:$B,$B6896)</f>
        <v>0</v>
      </c>
      <c r="K6896" s="13">
        <v>0</v>
      </c>
      <c r="L6896" s="25">
        <v>0</v>
      </c>
      <c r="M6896" s="15">
        <v>0</v>
      </c>
      <c r="N6896" s="14">
        <v>0</v>
      </c>
      <c r="O6896" s="16">
        <v>0</v>
      </c>
      <c r="P6896" s="16">
        <v>0</v>
      </c>
      <c r="Q6896" s="16">
        <v>0</v>
      </c>
      <c r="R6896" s="16">
        <f>Q6896*16.876/100</f>
        <v>0</v>
      </c>
      <c r="S6896" s="17">
        <f t="shared" si="749"/>
        <v>0</v>
      </c>
      <c r="T6896" s="16">
        <v>0</v>
      </c>
      <c r="U6896" s="18">
        <f t="shared" si="750"/>
        <v>0</v>
      </c>
      <c r="V6896" s="18">
        <f t="shared" si="751"/>
        <v>0</v>
      </c>
      <c r="W6896" s="18">
        <f t="shared" si="752"/>
        <v>0</v>
      </c>
      <c r="X6896" s="27"/>
      <c r="Y6896" s="19">
        <f t="shared" si="753"/>
        <v>0</v>
      </c>
      <c r="Z6896" s="18">
        <f t="shared" si="754"/>
        <v>0</v>
      </c>
      <c r="AA6896" s="12">
        <v>181</v>
      </c>
      <c r="AB6896" s="12">
        <v>0</v>
      </c>
      <c r="AC6896" s="28">
        <f>+I6896+Y6896-Z6896</f>
        <v>8.17</v>
      </c>
      <c r="AD6896" s="20">
        <f t="shared" si="755"/>
        <v>0</v>
      </c>
      <c r="AE6896">
        <v>0</v>
      </c>
    </row>
    <row r="6897" spans="1:31" x14ac:dyDescent="0.25">
      <c r="A6897" s="9">
        <v>45322</v>
      </c>
      <c r="B6897" s="10" t="s">
        <v>625</v>
      </c>
      <c r="C6897" s="10" t="s">
        <v>603</v>
      </c>
      <c r="D6897" s="10" t="s">
        <v>29</v>
      </c>
      <c r="E6897" s="10" t="s">
        <v>30</v>
      </c>
      <c r="F6897" s="10"/>
      <c r="G6897" s="10">
        <v>0</v>
      </c>
      <c r="H6897" s="11">
        <f>SUMIFS(AA:AA,$A:$A,EOMONTH($A6897,-1),$B:$B,$B6897)</f>
        <v>29</v>
      </c>
      <c r="I6897" s="63">
        <f>ROUND(SUMIFS(AC:AC,$A:$A,EOMONTH($A6897,-1),$B:$B,$B6897),2)</f>
        <v>1.31</v>
      </c>
      <c r="J6897" s="11">
        <f>SUMIFS(AB:AB,$A:$A,EOMONTH($A6897,-1),$B:$B,$B6897)</f>
        <v>168.69</v>
      </c>
      <c r="K6897" s="13">
        <v>0</v>
      </c>
      <c r="L6897" s="25">
        <v>0</v>
      </c>
      <c r="M6897" s="15">
        <v>0</v>
      </c>
      <c r="N6897" s="14">
        <v>0</v>
      </c>
      <c r="O6897" s="16">
        <v>0</v>
      </c>
      <c r="P6897" s="16">
        <v>0</v>
      </c>
      <c r="Q6897" s="16">
        <v>0</v>
      </c>
      <c r="R6897" s="16">
        <f>Q6897*16.876/100</f>
        <v>0</v>
      </c>
      <c r="S6897" s="17">
        <f t="shared" si="749"/>
        <v>0</v>
      </c>
      <c r="T6897" s="16">
        <v>0</v>
      </c>
      <c r="U6897" s="18">
        <f t="shared" si="750"/>
        <v>0</v>
      </c>
      <c r="V6897" s="18">
        <f t="shared" si="751"/>
        <v>0</v>
      </c>
      <c r="W6897" s="18">
        <f t="shared" si="752"/>
        <v>0</v>
      </c>
      <c r="X6897" s="27"/>
      <c r="Y6897" s="19">
        <f t="shared" si="753"/>
        <v>0</v>
      </c>
      <c r="Z6897" s="18">
        <f t="shared" si="754"/>
        <v>0</v>
      </c>
      <c r="AA6897" s="12">
        <v>29</v>
      </c>
      <c r="AB6897" s="12">
        <v>168.69</v>
      </c>
      <c r="AC6897" s="28">
        <f>+I6897+Y6897-Z6897</f>
        <v>1.31</v>
      </c>
      <c r="AD6897" s="20">
        <f t="shared" si="755"/>
        <v>0</v>
      </c>
      <c r="AE6897">
        <v>0</v>
      </c>
    </row>
    <row r="6898" spans="1:31" x14ac:dyDescent="0.25">
      <c r="A6898" s="9">
        <v>45322</v>
      </c>
      <c r="B6898" s="10" t="s">
        <v>626</v>
      </c>
      <c r="C6898" s="10" t="s">
        <v>603</v>
      </c>
      <c r="D6898" s="10" t="s">
        <v>29</v>
      </c>
      <c r="E6898" s="10" t="s">
        <v>30</v>
      </c>
      <c r="F6898" s="10"/>
      <c r="G6898" s="10">
        <v>0</v>
      </c>
      <c r="H6898" s="11">
        <f>SUMIFS(AA:AA,$A:$A,EOMONTH($A6898,-1),$B:$B,$B6898)</f>
        <v>13</v>
      </c>
      <c r="I6898" s="63">
        <f>ROUND(SUMIFS(AC:AC,$A:$A,EOMONTH($A6898,-1),$B:$B,$B6898),2)</f>
        <v>0.59</v>
      </c>
      <c r="J6898" s="11">
        <f>SUMIFS(AB:AB,$A:$A,EOMONTH($A6898,-1),$B:$B,$B6898)</f>
        <v>70.81</v>
      </c>
      <c r="K6898" s="13">
        <v>0</v>
      </c>
      <c r="L6898" s="25">
        <v>0</v>
      </c>
      <c r="M6898" s="15">
        <v>0</v>
      </c>
      <c r="N6898" s="14">
        <v>0</v>
      </c>
      <c r="O6898" s="16">
        <v>0</v>
      </c>
      <c r="P6898" s="16">
        <v>0</v>
      </c>
      <c r="Q6898" s="16">
        <v>0</v>
      </c>
      <c r="R6898" s="16">
        <f>Q6898*16.876/100</f>
        <v>0</v>
      </c>
      <c r="S6898" s="17">
        <f t="shared" si="749"/>
        <v>0</v>
      </c>
      <c r="T6898" s="16">
        <v>0</v>
      </c>
      <c r="U6898" s="18">
        <f t="shared" si="750"/>
        <v>0</v>
      </c>
      <c r="V6898" s="18">
        <f t="shared" si="751"/>
        <v>0</v>
      </c>
      <c r="W6898" s="18">
        <f t="shared" si="752"/>
        <v>0</v>
      </c>
      <c r="X6898" s="27"/>
      <c r="Y6898" s="19">
        <f t="shared" si="753"/>
        <v>0</v>
      </c>
      <c r="Z6898" s="18">
        <f t="shared" si="754"/>
        <v>0</v>
      </c>
      <c r="AA6898" s="12">
        <v>13</v>
      </c>
      <c r="AB6898" s="12">
        <v>70.81</v>
      </c>
      <c r="AC6898" s="28">
        <f>+I6898+Y6898-Z6898</f>
        <v>0.59</v>
      </c>
      <c r="AD6898" s="20">
        <f t="shared" si="755"/>
        <v>0</v>
      </c>
      <c r="AE6898">
        <v>0</v>
      </c>
    </row>
    <row r="6899" spans="1:31" x14ac:dyDescent="0.25">
      <c r="A6899" s="9">
        <v>45322</v>
      </c>
      <c r="B6899" s="10" t="s">
        <v>627</v>
      </c>
      <c r="C6899" s="10" t="s">
        <v>603</v>
      </c>
      <c r="D6899" s="10" t="s">
        <v>29</v>
      </c>
      <c r="E6899" s="10" t="s">
        <v>30</v>
      </c>
      <c r="F6899" s="10"/>
      <c r="G6899" s="10">
        <v>0</v>
      </c>
      <c r="H6899" s="11">
        <f>SUMIFS(AA:AA,$A:$A,EOMONTH($A6899,-1),$B:$B,$B6899)</f>
        <v>12</v>
      </c>
      <c r="I6899" s="63">
        <f>ROUND(SUMIFS(AC:AC,$A:$A,EOMONTH($A6899,-1),$B:$B,$B6899),2)</f>
        <v>0.54</v>
      </c>
      <c r="J6899" s="11">
        <f>SUMIFS(AB:AB,$A:$A,EOMONTH($A6899,-1),$B:$B,$B6899)</f>
        <v>0</v>
      </c>
      <c r="K6899" s="13">
        <v>0</v>
      </c>
      <c r="L6899" s="25">
        <v>0</v>
      </c>
      <c r="M6899" s="15">
        <v>0</v>
      </c>
      <c r="N6899" s="14">
        <v>0</v>
      </c>
      <c r="O6899" s="16">
        <v>0</v>
      </c>
      <c r="P6899" s="16">
        <v>0</v>
      </c>
      <c r="Q6899" s="16">
        <v>0</v>
      </c>
      <c r="R6899" s="16">
        <f>Q6899*16.876/100</f>
        <v>0</v>
      </c>
      <c r="S6899" s="17">
        <f t="shared" si="749"/>
        <v>0</v>
      </c>
      <c r="T6899" s="16">
        <v>0</v>
      </c>
      <c r="U6899" s="18">
        <f t="shared" si="750"/>
        <v>0</v>
      </c>
      <c r="V6899" s="18">
        <f t="shared" si="751"/>
        <v>0</v>
      </c>
      <c r="W6899" s="18">
        <f t="shared" si="752"/>
        <v>0</v>
      </c>
      <c r="X6899" s="27"/>
      <c r="Y6899" s="19">
        <f t="shared" si="753"/>
        <v>0</v>
      </c>
      <c r="Z6899" s="18">
        <f t="shared" si="754"/>
        <v>0</v>
      </c>
      <c r="AA6899" s="12">
        <v>12</v>
      </c>
      <c r="AB6899" s="12">
        <v>0</v>
      </c>
      <c r="AC6899" s="28">
        <f>+I6899+Y6899-Z6899</f>
        <v>0.54</v>
      </c>
      <c r="AD6899" s="20">
        <f t="shared" si="755"/>
        <v>0</v>
      </c>
      <c r="AE6899">
        <v>0</v>
      </c>
    </row>
    <row r="6900" spans="1:31" x14ac:dyDescent="0.25">
      <c r="A6900" s="9">
        <v>45322</v>
      </c>
      <c r="B6900" s="10" t="s">
        <v>628</v>
      </c>
      <c r="C6900" s="10" t="s">
        <v>603</v>
      </c>
      <c r="D6900" s="10" t="s">
        <v>29</v>
      </c>
      <c r="E6900" s="10" t="s">
        <v>30</v>
      </c>
      <c r="F6900" s="10"/>
      <c r="G6900" s="10">
        <v>0</v>
      </c>
      <c r="H6900" s="11">
        <f>SUMIFS(AA:AA,$A:$A,EOMONTH($A6900,-1),$B:$B,$B6900)</f>
        <v>360</v>
      </c>
      <c r="I6900" s="63">
        <f>ROUND(SUMIFS(AC:AC,$A:$A,EOMONTH($A6900,-1),$B:$B,$B6900),2)</f>
        <v>16.25</v>
      </c>
      <c r="J6900" s="11">
        <f>SUMIFS(AB:AB,$A:$A,EOMONTH($A6900,-1),$B:$B,$B6900)</f>
        <v>0</v>
      </c>
      <c r="K6900" s="13">
        <v>0</v>
      </c>
      <c r="L6900" s="25">
        <v>0</v>
      </c>
      <c r="M6900" s="15">
        <v>0</v>
      </c>
      <c r="N6900" s="14">
        <v>0</v>
      </c>
      <c r="O6900" s="16">
        <v>0</v>
      </c>
      <c r="P6900" s="16">
        <v>0</v>
      </c>
      <c r="Q6900" s="16">
        <v>0</v>
      </c>
      <c r="R6900" s="16">
        <f>Q6900*16.876/100</f>
        <v>0</v>
      </c>
      <c r="S6900" s="17">
        <f t="shared" si="749"/>
        <v>0</v>
      </c>
      <c r="T6900" s="16">
        <v>0</v>
      </c>
      <c r="U6900" s="18">
        <f t="shared" si="750"/>
        <v>0</v>
      </c>
      <c r="V6900" s="18">
        <f t="shared" si="751"/>
        <v>0</v>
      </c>
      <c r="W6900" s="18">
        <f t="shared" si="752"/>
        <v>0</v>
      </c>
      <c r="X6900" s="27"/>
      <c r="Y6900" s="19">
        <f t="shared" si="753"/>
        <v>0</v>
      </c>
      <c r="Z6900" s="18">
        <f t="shared" si="754"/>
        <v>0</v>
      </c>
      <c r="AA6900" s="12">
        <v>360</v>
      </c>
      <c r="AB6900" s="12">
        <v>0</v>
      </c>
      <c r="AC6900" s="28">
        <f>+I6900+Y6900-Z6900</f>
        <v>16.25</v>
      </c>
      <c r="AD6900" s="20">
        <f t="shared" si="755"/>
        <v>0</v>
      </c>
      <c r="AE6900">
        <v>0</v>
      </c>
    </row>
    <row r="6901" spans="1:31" x14ac:dyDescent="0.25">
      <c r="A6901" s="9">
        <v>45322</v>
      </c>
      <c r="B6901" s="10" t="s">
        <v>629</v>
      </c>
      <c r="C6901" s="10" t="s">
        <v>603</v>
      </c>
      <c r="D6901" s="10" t="s">
        <v>40</v>
      </c>
      <c r="E6901" s="10" t="s">
        <v>30</v>
      </c>
      <c r="F6901" s="10">
        <v>410</v>
      </c>
      <c r="G6901" s="10">
        <v>447</v>
      </c>
      <c r="H6901" s="11">
        <f>SUMIFS(AA:AA,$A:$A,EOMONTH($A6901,-1),$B:$B,$B6901)</f>
        <v>856</v>
      </c>
      <c r="I6901" s="63">
        <f>ROUND(SUMIFS(AC:AC,$A:$A,EOMONTH($A6901,-1),$B:$B,$B6901),2)</f>
        <v>6.5</v>
      </c>
      <c r="J6901" s="11">
        <f>SUMIFS(AB:AB,$A:$A,EOMONTH($A6901,-1),$B:$B,$B6901)</f>
        <v>33260.089999999997</v>
      </c>
      <c r="K6901" s="13">
        <v>0</v>
      </c>
      <c r="L6901" s="25">
        <v>0</v>
      </c>
      <c r="M6901" s="15">
        <v>0</v>
      </c>
      <c r="N6901" s="14">
        <v>0</v>
      </c>
      <c r="O6901" s="16">
        <v>0</v>
      </c>
      <c r="P6901" s="16">
        <v>0</v>
      </c>
      <c r="Q6901" s="16">
        <v>0</v>
      </c>
      <c r="R6901" s="16">
        <f>Q6901*16.876/100</f>
        <v>0</v>
      </c>
      <c r="S6901" s="17">
        <f t="shared" si="749"/>
        <v>0</v>
      </c>
      <c r="T6901" s="16">
        <v>0</v>
      </c>
      <c r="U6901" s="18">
        <f t="shared" si="750"/>
        <v>382.63200000000001</v>
      </c>
      <c r="V6901" s="18">
        <f t="shared" si="751"/>
        <v>0</v>
      </c>
      <c r="W6901" s="18">
        <f t="shared" si="752"/>
        <v>0</v>
      </c>
      <c r="X6901" s="27"/>
      <c r="Y6901" s="19">
        <f t="shared" si="753"/>
        <v>0</v>
      </c>
      <c r="Z6901" s="18">
        <f t="shared" si="754"/>
        <v>0</v>
      </c>
      <c r="AA6901" s="12">
        <v>856</v>
      </c>
      <c r="AB6901" s="12">
        <v>33260.089999999997</v>
      </c>
      <c r="AC6901" s="28">
        <f>+I6901+Y6901-Z6901</f>
        <v>6.5</v>
      </c>
      <c r="AD6901" s="20">
        <f t="shared" si="755"/>
        <v>0</v>
      </c>
      <c r="AE6901">
        <v>0</v>
      </c>
    </row>
    <row r="6902" spans="1:31" x14ac:dyDescent="0.25">
      <c r="A6902" s="9">
        <v>45322</v>
      </c>
      <c r="B6902" s="10" t="s">
        <v>630</v>
      </c>
      <c r="C6902" s="10" t="s">
        <v>213</v>
      </c>
      <c r="D6902" s="10" t="s">
        <v>40</v>
      </c>
      <c r="E6902" s="10" t="s">
        <v>30</v>
      </c>
      <c r="F6902" s="10">
        <v>450</v>
      </c>
      <c r="G6902" s="10">
        <v>490</v>
      </c>
      <c r="H6902" s="11">
        <f>SUMIFS(AA:AA,$A:$A,EOMONTH($A6902,-1),$B:$B,$B6902)</f>
        <v>796</v>
      </c>
      <c r="I6902" s="63">
        <f>ROUND(SUMIFS(AC:AC,$A:$A,EOMONTH($A6902,-1),$B:$B,$B6902),2)</f>
        <v>141.63</v>
      </c>
      <c r="J6902" s="11">
        <f>SUMIFS(AB:AB,$A:$A,EOMONTH($A6902,-1),$B:$B,$B6902)</f>
        <v>29390.39</v>
      </c>
      <c r="K6902" s="13">
        <v>0</v>
      </c>
      <c r="L6902" s="25">
        <v>0</v>
      </c>
      <c r="M6902" s="15">
        <v>0</v>
      </c>
      <c r="N6902" s="14">
        <v>0</v>
      </c>
      <c r="O6902" s="16">
        <v>0</v>
      </c>
      <c r="P6902" s="16">
        <v>0</v>
      </c>
      <c r="Q6902" s="16">
        <v>0</v>
      </c>
      <c r="R6902" s="16">
        <f>Q6902*16.876/100</f>
        <v>0</v>
      </c>
      <c r="S6902" s="17">
        <f t="shared" si="749"/>
        <v>0</v>
      </c>
      <c r="T6902" s="16">
        <v>0</v>
      </c>
      <c r="U6902" s="18">
        <f t="shared" si="750"/>
        <v>390.04</v>
      </c>
      <c r="V6902" s="18">
        <f t="shared" si="751"/>
        <v>0</v>
      </c>
      <c r="W6902" s="18">
        <f t="shared" si="752"/>
        <v>0</v>
      </c>
      <c r="X6902" s="27"/>
      <c r="Y6902" s="19">
        <f t="shared" si="753"/>
        <v>0</v>
      </c>
      <c r="Z6902" s="18">
        <f t="shared" si="754"/>
        <v>0</v>
      </c>
      <c r="AA6902" s="12">
        <v>796</v>
      </c>
      <c r="AB6902" s="12">
        <v>29390.39</v>
      </c>
      <c r="AC6902" s="28">
        <f>+I6902+Y6902-Z6902</f>
        <v>141.63</v>
      </c>
      <c r="AD6902" s="20">
        <f t="shared" si="755"/>
        <v>0</v>
      </c>
      <c r="AE6902">
        <v>0</v>
      </c>
    </row>
    <row r="6903" spans="1:31" x14ac:dyDescent="0.25">
      <c r="A6903" s="9">
        <v>45322</v>
      </c>
      <c r="B6903" s="10" t="s">
        <v>812</v>
      </c>
      <c r="C6903" s="10" t="s">
        <v>603</v>
      </c>
      <c r="D6903" s="10" t="s">
        <v>40</v>
      </c>
      <c r="E6903" s="10" t="s">
        <v>30</v>
      </c>
      <c r="F6903" s="10">
        <v>620</v>
      </c>
      <c r="G6903" s="10">
        <v>676</v>
      </c>
      <c r="H6903" s="11">
        <f>SUMIFS(AA:AA,$A:$A,EOMONTH($A6903,-1),$B:$B,$B6903)</f>
        <v>-200</v>
      </c>
      <c r="I6903" s="63">
        <f>ROUND(SUMIFS(AC:AC,$A:$A,EOMONTH($A6903,-1),$B:$B,$B6903),2)</f>
        <v>-135.19999999999999</v>
      </c>
      <c r="J6903" s="11">
        <f>SUMIFS(AB:AB,$A:$A,EOMONTH($A6903,-1),$B:$B,$B6903)</f>
        <v>-5548</v>
      </c>
      <c r="K6903" s="13">
        <v>0</v>
      </c>
      <c r="L6903" s="25">
        <v>0</v>
      </c>
      <c r="M6903" s="15">
        <v>0</v>
      </c>
      <c r="N6903" s="14">
        <v>0</v>
      </c>
      <c r="O6903" s="16">
        <v>0</v>
      </c>
      <c r="P6903" s="16">
        <v>0</v>
      </c>
      <c r="Q6903" s="16">
        <v>0</v>
      </c>
      <c r="R6903" s="16">
        <f>Q6903*16.876/100</f>
        <v>0</v>
      </c>
      <c r="S6903" s="17">
        <f t="shared" si="749"/>
        <v>0</v>
      </c>
      <c r="T6903" s="16">
        <v>0</v>
      </c>
      <c r="U6903" s="18">
        <f t="shared" si="750"/>
        <v>-135.19999999999999</v>
      </c>
      <c r="V6903" s="18">
        <f t="shared" si="751"/>
        <v>0</v>
      </c>
      <c r="W6903" s="18">
        <f t="shared" si="752"/>
        <v>0</v>
      </c>
      <c r="X6903" s="27"/>
      <c r="Y6903" s="19">
        <f t="shared" si="753"/>
        <v>0</v>
      </c>
      <c r="Z6903" s="18">
        <f t="shared" si="754"/>
        <v>0</v>
      </c>
      <c r="AA6903" s="12">
        <v>-200</v>
      </c>
      <c r="AB6903" s="12">
        <v>-5548</v>
      </c>
      <c r="AC6903" s="28">
        <f>+I6903+Y6903-Z6903</f>
        <v>-135.19999999999999</v>
      </c>
      <c r="AD6903" s="20">
        <f t="shared" si="755"/>
        <v>140</v>
      </c>
      <c r="AE6903">
        <v>140</v>
      </c>
    </row>
    <row r="6904" spans="1:31" x14ac:dyDescent="0.25">
      <c r="A6904" s="9">
        <v>45322</v>
      </c>
      <c r="B6904" s="10" t="s">
        <v>631</v>
      </c>
      <c r="C6904" s="10" t="s">
        <v>603</v>
      </c>
      <c r="D6904" s="10" t="s">
        <v>40</v>
      </c>
      <c r="E6904" s="10" t="s">
        <v>30</v>
      </c>
      <c r="F6904" s="10">
        <v>590</v>
      </c>
      <c r="G6904" s="10">
        <v>643</v>
      </c>
      <c r="H6904" s="11">
        <f>SUMIFS(AA:AA,$A:$A,EOMONTH($A6904,-1),$B:$B,$B6904)</f>
        <v>266</v>
      </c>
      <c r="I6904" s="63">
        <f>ROUND(SUMIFS(AC:AC,$A:$A,EOMONTH($A6904,-1),$B:$B,$B6904),2)</f>
        <v>-35.75</v>
      </c>
      <c r="J6904" s="11">
        <f>SUMIFS(AB:AB,$A:$A,EOMONTH($A6904,-1),$B:$B,$B6904)</f>
        <v>8362.9699999999993</v>
      </c>
      <c r="K6904" s="13">
        <v>0</v>
      </c>
      <c r="L6904" s="25">
        <v>0</v>
      </c>
      <c r="M6904" s="15">
        <v>0</v>
      </c>
      <c r="N6904" s="14">
        <v>0</v>
      </c>
      <c r="O6904" s="16">
        <v>0</v>
      </c>
      <c r="P6904" s="16">
        <v>0</v>
      </c>
      <c r="Q6904" s="16">
        <v>0</v>
      </c>
      <c r="R6904" s="16">
        <f>Q6904*16.876/100</f>
        <v>0</v>
      </c>
      <c r="S6904" s="17">
        <f t="shared" si="749"/>
        <v>0</v>
      </c>
      <c r="T6904" s="16">
        <v>0</v>
      </c>
      <c r="U6904" s="18">
        <f t="shared" si="750"/>
        <v>171.03800000000001</v>
      </c>
      <c r="V6904" s="18">
        <f t="shared" si="751"/>
        <v>0</v>
      </c>
      <c r="W6904" s="18">
        <f t="shared" si="752"/>
        <v>0</v>
      </c>
      <c r="X6904" s="27"/>
      <c r="Y6904" s="19">
        <f t="shared" si="753"/>
        <v>0</v>
      </c>
      <c r="Z6904" s="18">
        <f t="shared" si="754"/>
        <v>0</v>
      </c>
      <c r="AA6904" s="12">
        <v>266</v>
      </c>
      <c r="AB6904" s="12">
        <v>8362.9699999999993</v>
      </c>
      <c r="AC6904" s="28">
        <f>+I6904+Y6904-Z6904</f>
        <v>-35.75</v>
      </c>
      <c r="AD6904" s="20">
        <f t="shared" si="755"/>
        <v>40</v>
      </c>
      <c r="AE6904">
        <v>40</v>
      </c>
    </row>
    <row r="6905" spans="1:31" x14ac:dyDescent="0.25">
      <c r="A6905" s="9">
        <v>45322</v>
      </c>
      <c r="B6905" s="10" t="s">
        <v>632</v>
      </c>
      <c r="C6905" s="10" t="s">
        <v>603</v>
      </c>
      <c r="D6905" s="10" t="s">
        <v>40</v>
      </c>
      <c r="E6905" s="10" t="s">
        <v>30</v>
      </c>
      <c r="F6905" s="10">
        <v>730</v>
      </c>
      <c r="G6905" s="10">
        <v>796</v>
      </c>
      <c r="H6905" s="11">
        <f>SUMIFS(AA:AA,$A:$A,EOMONTH($A6905,-1),$B:$B,$B6905)</f>
        <v>11555</v>
      </c>
      <c r="I6905" s="63">
        <f>ROUND(SUMIFS(AC:AC,$A:$A,EOMONTH($A6905,-1),$B:$B,$B6905),2)</f>
        <v>4494.6000000000004</v>
      </c>
      <c r="J6905" s="11">
        <f>SUMIFS(AB:AB,$A:$A,EOMONTH($A6905,-1),$B:$B,$B6905)</f>
        <v>628749.23</v>
      </c>
      <c r="K6905" s="13">
        <v>0</v>
      </c>
      <c r="L6905" s="25">
        <v>0</v>
      </c>
      <c r="M6905" s="15">
        <v>0</v>
      </c>
      <c r="N6905" s="14">
        <v>0</v>
      </c>
      <c r="O6905" s="16">
        <v>0</v>
      </c>
      <c r="P6905" s="16">
        <v>0</v>
      </c>
      <c r="Q6905" s="16">
        <v>0</v>
      </c>
      <c r="R6905" s="16">
        <f>Q6905*16.876/100</f>
        <v>0</v>
      </c>
      <c r="S6905" s="17">
        <f t="shared" si="749"/>
        <v>0</v>
      </c>
      <c r="T6905" s="16">
        <v>0</v>
      </c>
      <c r="U6905" s="18">
        <f t="shared" si="750"/>
        <v>9197.7800000000007</v>
      </c>
      <c r="V6905" s="18">
        <f t="shared" si="751"/>
        <v>0</v>
      </c>
      <c r="W6905" s="18">
        <f t="shared" si="752"/>
        <v>0</v>
      </c>
      <c r="X6905" s="27"/>
      <c r="Y6905" s="19">
        <f t="shared" si="753"/>
        <v>0</v>
      </c>
      <c r="Z6905" s="18">
        <f t="shared" si="754"/>
        <v>0</v>
      </c>
      <c r="AA6905" s="12">
        <v>11555</v>
      </c>
      <c r="AB6905" s="12">
        <v>628749.23</v>
      </c>
      <c r="AC6905" s="28">
        <f>+I6905+Y6905-Z6905</f>
        <v>4494.6000000000004</v>
      </c>
      <c r="AD6905" s="20">
        <f t="shared" si="755"/>
        <v>0</v>
      </c>
      <c r="AE6905">
        <v>0</v>
      </c>
    </row>
    <row r="6906" spans="1:31" x14ac:dyDescent="0.25">
      <c r="A6906" s="9">
        <v>45322</v>
      </c>
      <c r="B6906" s="10" t="s">
        <v>633</v>
      </c>
      <c r="C6906" s="10" t="s">
        <v>603</v>
      </c>
      <c r="D6906" s="10" t="s">
        <v>29</v>
      </c>
      <c r="E6906" s="10" t="s">
        <v>30</v>
      </c>
      <c r="F6906" s="10"/>
      <c r="G6906" s="10">
        <v>0</v>
      </c>
      <c r="H6906" s="11">
        <f>SUMIFS(AA:AA,$A:$A,EOMONTH($A6906,-1),$B:$B,$B6906)</f>
        <v>212</v>
      </c>
      <c r="I6906" s="63">
        <f>ROUND(SUMIFS(AC:AC,$A:$A,EOMONTH($A6906,-1),$B:$B,$B6906),2)</f>
        <v>8.76</v>
      </c>
      <c r="J6906" s="11">
        <f>SUMIFS(AB:AB,$A:$A,EOMONTH($A6906,-1),$B:$B,$B6906)</f>
        <v>9800.5499999999993</v>
      </c>
      <c r="K6906" s="13">
        <v>0</v>
      </c>
      <c r="L6906" s="25">
        <v>0</v>
      </c>
      <c r="M6906" s="15">
        <v>0</v>
      </c>
      <c r="N6906" s="14">
        <v>0</v>
      </c>
      <c r="O6906" s="16">
        <v>0</v>
      </c>
      <c r="P6906" s="16">
        <v>0</v>
      </c>
      <c r="Q6906" s="16">
        <v>0</v>
      </c>
      <c r="R6906" s="16">
        <f>Q6906*16.876/100</f>
        <v>0</v>
      </c>
      <c r="S6906" s="17">
        <f t="shared" si="749"/>
        <v>0</v>
      </c>
      <c r="T6906" s="16">
        <v>0</v>
      </c>
      <c r="U6906" s="18">
        <f t="shared" si="750"/>
        <v>0</v>
      </c>
      <c r="V6906" s="18">
        <f t="shared" si="751"/>
        <v>0</v>
      </c>
      <c r="W6906" s="18">
        <f t="shared" si="752"/>
        <v>0</v>
      </c>
      <c r="X6906" s="27"/>
      <c r="Y6906" s="19">
        <f t="shared" si="753"/>
        <v>0</v>
      </c>
      <c r="Z6906" s="18">
        <f t="shared" si="754"/>
        <v>0</v>
      </c>
      <c r="AA6906" s="12">
        <v>212</v>
      </c>
      <c r="AB6906" s="12">
        <v>9800.5499999999993</v>
      </c>
      <c r="AC6906" s="28">
        <f>+I6906+Y6906-Z6906</f>
        <v>8.76</v>
      </c>
      <c r="AD6906" s="20">
        <f t="shared" si="755"/>
        <v>0</v>
      </c>
      <c r="AE6906">
        <v>0</v>
      </c>
    </row>
    <row r="6907" spans="1:31" x14ac:dyDescent="0.25">
      <c r="A6907" s="9">
        <v>45322</v>
      </c>
      <c r="B6907" s="10" t="s">
        <v>634</v>
      </c>
      <c r="C6907" s="10" t="s">
        <v>603</v>
      </c>
      <c r="D6907" s="10" t="s">
        <v>40</v>
      </c>
      <c r="E6907" s="10" t="s">
        <v>30</v>
      </c>
      <c r="F6907" s="10">
        <v>1150</v>
      </c>
      <c r="G6907" s="10">
        <v>1253</v>
      </c>
      <c r="H6907" s="11">
        <f>SUMIFS(AA:AA,$A:$A,EOMONTH($A6907,-1),$B:$B,$B6907)</f>
        <v>13127</v>
      </c>
      <c r="I6907" s="63">
        <f>ROUND(SUMIFS(AC:AC,$A:$A,EOMONTH($A6907,-1),$B:$B,$B6907),2)</f>
        <v>5114.9799999999996</v>
      </c>
      <c r="J6907" s="11">
        <f>SUMIFS(AB:AB,$A:$A,EOMONTH($A6907,-1),$B:$B,$B6907)</f>
        <v>1192350.68</v>
      </c>
      <c r="K6907" s="13">
        <v>0</v>
      </c>
      <c r="L6907" s="25">
        <v>0</v>
      </c>
      <c r="M6907" s="15">
        <v>0</v>
      </c>
      <c r="N6907" s="14">
        <v>0</v>
      </c>
      <c r="O6907" s="16">
        <v>0</v>
      </c>
      <c r="P6907" s="16">
        <v>0</v>
      </c>
      <c r="Q6907" s="16">
        <v>0</v>
      </c>
      <c r="R6907" s="16">
        <f>Q6907*16.876/100</f>
        <v>0</v>
      </c>
      <c r="S6907" s="17">
        <f t="shared" si="749"/>
        <v>0</v>
      </c>
      <c r="T6907" s="16">
        <v>0</v>
      </c>
      <c r="U6907" s="18">
        <f t="shared" si="750"/>
        <v>16448.131000000001</v>
      </c>
      <c r="V6907" s="18">
        <f t="shared" si="751"/>
        <v>0</v>
      </c>
      <c r="W6907" s="18">
        <f t="shared" si="752"/>
        <v>0</v>
      </c>
      <c r="X6907" s="27"/>
      <c r="Y6907" s="19">
        <f t="shared" si="753"/>
        <v>0</v>
      </c>
      <c r="Z6907" s="18">
        <f t="shared" si="754"/>
        <v>0</v>
      </c>
      <c r="AA6907" s="12">
        <v>13127</v>
      </c>
      <c r="AB6907" s="12">
        <v>1192350.68</v>
      </c>
      <c r="AC6907" s="28">
        <f>+I6907+Y6907-Z6907</f>
        <v>5114.9799999999996</v>
      </c>
      <c r="AD6907" s="20">
        <f t="shared" si="755"/>
        <v>0</v>
      </c>
      <c r="AE6907">
        <v>0</v>
      </c>
    </row>
    <row r="6908" spans="1:31" x14ac:dyDescent="0.25">
      <c r="A6908" s="9">
        <v>45322</v>
      </c>
      <c r="B6908" s="10" t="s">
        <v>635</v>
      </c>
      <c r="C6908" s="10" t="s">
        <v>603</v>
      </c>
      <c r="D6908" s="10" t="s">
        <v>40</v>
      </c>
      <c r="E6908" s="10" t="s">
        <v>30</v>
      </c>
      <c r="F6908" s="10">
        <v>920</v>
      </c>
      <c r="G6908" s="10">
        <v>1003</v>
      </c>
      <c r="H6908" s="11">
        <f>SUMIFS(AA:AA,$A:$A,EOMONTH($A6908,-1),$B:$B,$B6908)</f>
        <v>-313</v>
      </c>
      <c r="I6908" s="63">
        <f>ROUND(SUMIFS(AC:AC,$A:$A,EOMONTH($A6908,-1),$B:$B,$B6908),2)</f>
        <v>-312.32</v>
      </c>
      <c r="J6908" s="11">
        <f>SUMIFS(AB:AB,$A:$A,EOMONTH($A6908,-1),$B:$B,$B6908)</f>
        <v>-25106.02</v>
      </c>
      <c r="K6908" s="13">
        <v>0</v>
      </c>
      <c r="L6908" s="25">
        <v>0</v>
      </c>
      <c r="M6908" s="15">
        <v>0</v>
      </c>
      <c r="N6908" s="14">
        <v>0</v>
      </c>
      <c r="O6908" s="16">
        <v>0</v>
      </c>
      <c r="P6908" s="16">
        <v>0</v>
      </c>
      <c r="Q6908" s="16">
        <v>0</v>
      </c>
      <c r="R6908" s="16">
        <f>Q6908*16.876/100</f>
        <v>0</v>
      </c>
      <c r="S6908" s="17">
        <f t="shared" si="749"/>
        <v>0</v>
      </c>
      <c r="T6908" s="16">
        <v>0</v>
      </c>
      <c r="U6908" s="18">
        <f t="shared" si="750"/>
        <v>-313.93900000000002</v>
      </c>
      <c r="V6908" s="18">
        <f t="shared" si="751"/>
        <v>0</v>
      </c>
      <c r="W6908" s="18">
        <f t="shared" si="752"/>
        <v>0</v>
      </c>
      <c r="X6908" s="27"/>
      <c r="Y6908" s="19">
        <f t="shared" si="753"/>
        <v>0</v>
      </c>
      <c r="Z6908" s="18">
        <f t="shared" si="754"/>
        <v>0</v>
      </c>
      <c r="AA6908" s="12">
        <v>-313</v>
      </c>
      <c r="AB6908" s="12">
        <v>-25106.02</v>
      </c>
      <c r="AC6908" s="28">
        <f>+I6908+Y6908-Z6908</f>
        <v>-312.32</v>
      </c>
      <c r="AD6908" s="20">
        <f t="shared" si="755"/>
        <v>320</v>
      </c>
      <c r="AE6908">
        <v>320</v>
      </c>
    </row>
    <row r="6909" spans="1:31" x14ac:dyDescent="0.25">
      <c r="A6909" s="9">
        <v>45322</v>
      </c>
      <c r="B6909" s="10" t="s">
        <v>636</v>
      </c>
      <c r="C6909" s="10" t="s">
        <v>320</v>
      </c>
      <c r="D6909" s="10" t="s">
        <v>40</v>
      </c>
      <c r="E6909" s="10" t="s">
        <v>30</v>
      </c>
      <c r="F6909" s="10">
        <v>360</v>
      </c>
      <c r="G6909" s="10">
        <v>392</v>
      </c>
      <c r="H6909" s="11">
        <f>SUMIFS(AA:AA,$A:$A,EOMONTH($A6909,-1),$B:$B,$B6909)</f>
        <v>1</v>
      </c>
      <c r="I6909" s="63">
        <f>ROUND(SUMIFS(AC:AC,$A:$A,EOMONTH($A6909,-1),$B:$B,$B6909),2)</f>
        <v>-66.2</v>
      </c>
      <c r="J6909" s="11">
        <f>SUMIFS(AB:AB,$A:$A,EOMONTH($A6909,-1),$B:$B,$B6909)</f>
        <v>38.11</v>
      </c>
      <c r="K6909" s="13">
        <v>0</v>
      </c>
      <c r="L6909" s="25">
        <v>0</v>
      </c>
      <c r="M6909" s="15">
        <v>0</v>
      </c>
      <c r="N6909" s="14">
        <v>0</v>
      </c>
      <c r="O6909" s="16">
        <v>0</v>
      </c>
      <c r="P6909" s="16">
        <v>0</v>
      </c>
      <c r="Q6909" s="16">
        <v>0</v>
      </c>
      <c r="R6909" s="16">
        <f>Q6909*16.876/100</f>
        <v>0</v>
      </c>
      <c r="S6909" s="17">
        <f t="shared" si="749"/>
        <v>0</v>
      </c>
      <c r="T6909" s="16">
        <v>0</v>
      </c>
      <c r="U6909" s="18">
        <f t="shared" si="750"/>
        <v>0.39200000000000002</v>
      </c>
      <c r="V6909" s="18">
        <f t="shared" si="751"/>
        <v>0</v>
      </c>
      <c r="W6909" s="18">
        <f t="shared" si="752"/>
        <v>0</v>
      </c>
      <c r="X6909" s="27"/>
      <c r="Y6909" s="19">
        <f t="shared" si="753"/>
        <v>0</v>
      </c>
      <c r="Z6909" s="18">
        <f t="shared" si="754"/>
        <v>0</v>
      </c>
      <c r="AA6909" s="12">
        <v>1</v>
      </c>
      <c r="AB6909" s="12">
        <v>38.11</v>
      </c>
      <c r="AC6909" s="28">
        <f>+I6909+Y6909-Z6909</f>
        <v>-66.2</v>
      </c>
      <c r="AD6909" s="20">
        <f t="shared" si="755"/>
        <v>70</v>
      </c>
      <c r="AE6909">
        <v>70</v>
      </c>
    </row>
    <row r="6910" spans="1:31" x14ac:dyDescent="0.25">
      <c r="A6910" s="9">
        <v>45322</v>
      </c>
      <c r="B6910" s="10" t="s">
        <v>637</v>
      </c>
      <c r="C6910" s="10" t="s">
        <v>603</v>
      </c>
      <c r="D6910" s="10" t="s">
        <v>40</v>
      </c>
      <c r="E6910" s="10" t="s">
        <v>30</v>
      </c>
      <c r="F6910" s="10">
        <v>620</v>
      </c>
      <c r="G6910" s="10">
        <v>676</v>
      </c>
      <c r="H6910" s="11">
        <f>SUMIFS(AA:AA,$A:$A,EOMONTH($A6910,-1),$B:$B,$B6910)</f>
        <v>50</v>
      </c>
      <c r="I6910" s="63">
        <f>ROUND(SUMIFS(AC:AC,$A:$A,EOMONTH($A6910,-1),$B:$B,$B6910),2)</f>
        <v>26.66</v>
      </c>
      <c r="J6910" s="11">
        <f>SUMIFS(AB:AB,$A:$A,EOMONTH($A6910,-1),$B:$B,$B6910)</f>
        <v>2694.85</v>
      </c>
      <c r="K6910" s="13">
        <v>0</v>
      </c>
      <c r="L6910" s="25">
        <v>0</v>
      </c>
      <c r="M6910" s="15">
        <v>0</v>
      </c>
      <c r="N6910" s="14">
        <v>0</v>
      </c>
      <c r="O6910" s="16">
        <v>0</v>
      </c>
      <c r="P6910" s="16">
        <v>0</v>
      </c>
      <c r="Q6910" s="16">
        <v>0</v>
      </c>
      <c r="R6910" s="16">
        <f>Q6910*16.876/100</f>
        <v>0</v>
      </c>
      <c r="S6910" s="17">
        <f t="shared" si="749"/>
        <v>0</v>
      </c>
      <c r="T6910" s="16">
        <v>0</v>
      </c>
      <c r="U6910" s="18">
        <f t="shared" si="750"/>
        <v>33.799999999999997</v>
      </c>
      <c r="V6910" s="18">
        <f t="shared" si="751"/>
        <v>0</v>
      </c>
      <c r="W6910" s="18">
        <f t="shared" si="752"/>
        <v>0</v>
      </c>
      <c r="X6910" s="27"/>
      <c r="Y6910" s="19">
        <f t="shared" si="753"/>
        <v>0</v>
      </c>
      <c r="Z6910" s="18">
        <f t="shared" si="754"/>
        <v>0</v>
      </c>
      <c r="AA6910" s="12">
        <v>50</v>
      </c>
      <c r="AB6910" s="12">
        <v>2694.85</v>
      </c>
      <c r="AC6910" s="28">
        <f>+I6910+Y6910-Z6910</f>
        <v>26.66</v>
      </c>
      <c r="AD6910" s="20">
        <f t="shared" si="755"/>
        <v>0</v>
      </c>
      <c r="AE6910">
        <v>0</v>
      </c>
    </row>
    <row r="6911" spans="1:31" x14ac:dyDescent="0.25">
      <c r="A6911" s="9">
        <v>45322</v>
      </c>
      <c r="B6911" s="10" t="s">
        <v>638</v>
      </c>
      <c r="C6911" s="10" t="s">
        <v>603</v>
      </c>
      <c r="D6911" s="10" t="s">
        <v>40</v>
      </c>
      <c r="E6911" s="10" t="s">
        <v>30</v>
      </c>
      <c r="F6911" s="10">
        <v>1080</v>
      </c>
      <c r="G6911" s="10">
        <v>1177</v>
      </c>
      <c r="H6911" s="11">
        <f>SUMIFS(AA:AA,$A:$A,EOMONTH($A6911,-1),$B:$B,$B6911)</f>
        <v>-33</v>
      </c>
      <c r="I6911" s="63">
        <f>ROUND(SUMIFS(AC:AC,$A:$A,EOMONTH($A6911,-1),$B:$B,$B6911),2)</f>
        <v>-209.01</v>
      </c>
      <c r="J6911" s="11">
        <f>SUMIFS(AB:AB,$A:$A,EOMONTH($A6911,-1),$B:$B,$B6911)</f>
        <v>-2730.67</v>
      </c>
      <c r="K6911" s="13">
        <v>0</v>
      </c>
      <c r="L6911" s="25">
        <v>0</v>
      </c>
      <c r="M6911" s="15">
        <v>0</v>
      </c>
      <c r="N6911" s="14">
        <v>0</v>
      </c>
      <c r="O6911" s="16">
        <v>0</v>
      </c>
      <c r="P6911" s="16">
        <v>0</v>
      </c>
      <c r="Q6911" s="16">
        <v>0</v>
      </c>
      <c r="R6911" s="16">
        <f>Q6911*16.876/100</f>
        <v>0</v>
      </c>
      <c r="S6911" s="17">
        <f t="shared" si="749"/>
        <v>0</v>
      </c>
      <c r="T6911" s="16">
        <v>0</v>
      </c>
      <c r="U6911" s="18">
        <f t="shared" si="750"/>
        <v>-38.841000000000001</v>
      </c>
      <c r="V6911" s="18">
        <f t="shared" si="751"/>
        <v>0</v>
      </c>
      <c r="W6911" s="18">
        <f t="shared" si="752"/>
        <v>0</v>
      </c>
      <c r="X6911" s="27"/>
      <c r="Y6911" s="19">
        <f t="shared" si="753"/>
        <v>0</v>
      </c>
      <c r="Z6911" s="18">
        <f t="shared" si="754"/>
        <v>0</v>
      </c>
      <c r="AA6911" s="12">
        <v>-33</v>
      </c>
      <c r="AB6911" s="12">
        <v>-2730.67</v>
      </c>
      <c r="AC6911" s="28">
        <f>+I6911+Y6911-Z6911</f>
        <v>-209.01</v>
      </c>
      <c r="AD6911" s="20">
        <f t="shared" si="755"/>
        <v>210</v>
      </c>
      <c r="AE6911">
        <v>210</v>
      </c>
    </row>
    <row r="6912" spans="1:31" x14ac:dyDescent="0.25">
      <c r="A6912" s="9">
        <v>45322</v>
      </c>
      <c r="B6912" s="10" t="s">
        <v>813</v>
      </c>
      <c r="C6912" s="10" t="s">
        <v>603</v>
      </c>
      <c r="D6912" s="10" t="s">
        <v>40</v>
      </c>
      <c r="E6912" s="10" t="s">
        <v>30</v>
      </c>
      <c r="F6912" s="10">
        <v>270</v>
      </c>
      <c r="G6912" s="10">
        <v>294</v>
      </c>
      <c r="H6912" s="11">
        <f>SUMIFS(AA:AA,$A:$A,EOMONTH($A6912,-1),$B:$B,$B6912)</f>
        <v>-360</v>
      </c>
      <c r="I6912" s="63">
        <f>ROUND(SUMIFS(AC:AC,$A:$A,EOMONTH($A6912,-1),$B:$B,$B6912),2)</f>
        <v>-105.84</v>
      </c>
      <c r="J6912" s="11">
        <f>SUMIFS(AB:AB,$A:$A,EOMONTH($A6912,-1),$B:$B,$B6912)</f>
        <v>-9198</v>
      </c>
      <c r="K6912" s="13">
        <v>0</v>
      </c>
      <c r="L6912" s="25">
        <v>0</v>
      </c>
      <c r="M6912" s="15">
        <v>0</v>
      </c>
      <c r="N6912" s="14">
        <v>0</v>
      </c>
      <c r="O6912" s="16">
        <v>0</v>
      </c>
      <c r="P6912" s="16">
        <v>0</v>
      </c>
      <c r="Q6912" s="16">
        <v>0</v>
      </c>
      <c r="R6912" s="16">
        <f>Q6912*16.876/100</f>
        <v>0</v>
      </c>
      <c r="S6912" s="17">
        <f t="shared" si="749"/>
        <v>0</v>
      </c>
      <c r="T6912" s="16">
        <v>0</v>
      </c>
      <c r="U6912" s="18">
        <f t="shared" si="750"/>
        <v>-105.84</v>
      </c>
      <c r="V6912" s="18">
        <f t="shared" si="751"/>
        <v>0</v>
      </c>
      <c r="W6912" s="18">
        <f t="shared" si="752"/>
        <v>0</v>
      </c>
      <c r="X6912" s="27"/>
      <c r="Y6912" s="19">
        <f t="shared" si="753"/>
        <v>0</v>
      </c>
      <c r="Z6912" s="18">
        <f t="shared" si="754"/>
        <v>0</v>
      </c>
      <c r="AA6912" s="12">
        <v>-360</v>
      </c>
      <c r="AB6912" s="12">
        <v>-9198</v>
      </c>
      <c r="AC6912" s="28">
        <f>+I6912+Y6912-Z6912</f>
        <v>-105.84</v>
      </c>
      <c r="AD6912" s="20">
        <f t="shared" si="755"/>
        <v>110</v>
      </c>
      <c r="AE6912">
        <v>110</v>
      </c>
    </row>
    <row r="6913" spans="1:31" x14ac:dyDescent="0.25">
      <c r="A6913" s="9">
        <v>45322</v>
      </c>
      <c r="B6913" s="10" t="s">
        <v>814</v>
      </c>
      <c r="C6913" s="10" t="s">
        <v>603</v>
      </c>
      <c r="D6913" s="10" t="s">
        <v>40</v>
      </c>
      <c r="E6913" s="10" t="s">
        <v>30</v>
      </c>
      <c r="F6913" s="10">
        <v>365</v>
      </c>
      <c r="G6913" s="10">
        <v>398</v>
      </c>
      <c r="H6913" s="11">
        <f>SUMIFS(AA:AA,$A:$A,EOMONTH($A6913,-1),$B:$B,$B6913)</f>
        <v>-300</v>
      </c>
      <c r="I6913" s="63">
        <f>ROUND(SUMIFS(AC:AC,$A:$A,EOMONTH($A6913,-1),$B:$B,$B6913),2)</f>
        <v>-119.4</v>
      </c>
      <c r="J6913" s="11">
        <f>SUMIFS(AB:AB,$A:$A,EOMONTH($A6913,-1),$B:$B,$B6913)</f>
        <v>-9855</v>
      </c>
      <c r="K6913" s="13">
        <v>0</v>
      </c>
      <c r="L6913" s="25">
        <v>0</v>
      </c>
      <c r="M6913" s="15">
        <v>0</v>
      </c>
      <c r="N6913" s="14">
        <v>0</v>
      </c>
      <c r="O6913" s="16">
        <v>0</v>
      </c>
      <c r="P6913" s="16">
        <v>0</v>
      </c>
      <c r="Q6913" s="16">
        <v>0</v>
      </c>
      <c r="R6913" s="16">
        <f>Q6913*16.876/100</f>
        <v>0</v>
      </c>
      <c r="S6913" s="17">
        <f t="shared" si="749"/>
        <v>0</v>
      </c>
      <c r="T6913" s="16">
        <v>0</v>
      </c>
      <c r="U6913" s="18">
        <f t="shared" si="750"/>
        <v>-119.4</v>
      </c>
      <c r="V6913" s="18">
        <f t="shared" si="751"/>
        <v>0</v>
      </c>
      <c r="W6913" s="18">
        <f t="shared" si="752"/>
        <v>0</v>
      </c>
      <c r="X6913" s="27"/>
      <c r="Y6913" s="19">
        <f t="shared" si="753"/>
        <v>0</v>
      </c>
      <c r="Z6913" s="18">
        <f t="shared" si="754"/>
        <v>0</v>
      </c>
      <c r="AA6913" s="12">
        <v>-300</v>
      </c>
      <c r="AB6913" s="12">
        <v>-9855</v>
      </c>
      <c r="AC6913" s="28">
        <f>+I6913+Y6913-Z6913</f>
        <v>-119.4</v>
      </c>
      <c r="AD6913" s="20">
        <f t="shared" si="755"/>
        <v>120</v>
      </c>
      <c r="AE6913">
        <v>120</v>
      </c>
    </row>
    <row r="6914" spans="1:31" x14ac:dyDescent="0.25">
      <c r="A6914" s="9">
        <v>45322</v>
      </c>
      <c r="B6914" s="10" t="s">
        <v>815</v>
      </c>
      <c r="C6914" s="10" t="s">
        <v>603</v>
      </c>
      <c r="D6914" s="10" t="s">
        <v>40</v>
      </c>
      <c r="E6914" s="10" t="s">
        <v>30</v>
      </c>
      <c r="F6914" s="10">
        <v>500</v>
      </c>
      <c r="G6914" s="10">
        <v>545</v>
      </c>
      <c r="H6914" s="11">
        <f>SUMIFS(AA:AA,$A:$A,EOMONTH($A6914,-1),$B:$B,$B6914)</f>
        <v>-240</v>
      </c>
      <c r="I6914" s="63">
        <f>ROUND(SUMIFS(AC:AC,$A:$A,EOMONTH($A6914,-1),$B:$B,$B6914),2)</f>
        <v>-130.80000000000001</v>
      </c>
      <c r="J6914" s="11">
        <f>SUMIFS(AB:AB,$A:$A,EOMONTH($A6914,-1),$B:$B,$B6914)</f>
        <v>-9636</v>
      </c>
      <c r="K6914" s="13">
        <v>0</v>
      </c>
      <c r="L6914" s="25">
        <v>0</v>
      </c>
      <c r="M6914" s="15">
        <v>0</v>
      </c>
      <c r="N6914" s="14">
        <v>0</v>
      </c>
      <c r="O6914" s="16">
        <v>0</v>
      </c>
      <c r="P6914" s="16">
        <v>0</v>
      </c>
      <c r="Q6914" s="16">
        <v>0</v>
      </c>
      <c r="R6914" s="16">
        <f>Q6914*16.876/100</f>
        <v>0</v>
      </c>
      <c r="S6914" s="17">
        <f t="shared" si="749"/>
        <v>0</v>
      </c>
      <c r="T6914" s="16">
        <v>0</v>
      </c>
      <c r="U6914" s="18">
        <f t="shared" si="750"/>
        <v>-130.80000000000001</v>
      </c>
      <c r="V6914" s="18">
        <f t="shared" si="751"/>
        <v>0</v>
      </c>
      <c r="W6914" s="18">
        <f t="shared" si="752"/>
        <v>0</v>
      </c>
      <c r="X6914" s="27"/>
      <c r="Y6914" s="19">
        <f t="shared" si="753"/>
        <v>0</v>
      </c>
      <c r="Z6914" s="18">
        <f t="shared" si="754"/>
        <v>0</v>
      </c>
      <c r="AA6914" s="12">
        <v>-240</v>
      </c>
      <c r="AB6914" s="12">
        <v>-9636</v>
      </c>
      <c r="AC6914" s="28">
        <f>+I6914+Y6914-Z6914</f>
        <v>-130.80000000000001</v>
      </c>
      <c r="AD6914" s="20">
        <f t="shared" si="755"/>
        <v>140</v>
      </c>
      <c r="AE6914">
        <v>140</v>
      </c>
    </row>
    <row r="6915" spans="1:31" x14ac:dyDescent="0.25">
      <c r="A6915" s="9">
        <v>45322</v>
      </c>
      <c r="B6915" s="10" t="s">
        <v>639</v>
      </c>
      <c r="C6915" s="10" t="s">
        <v>603</v>
      </c>
      <c r="D6915" s="10" t="s">
        <v>40</v>
      </c>
      <c r="E6915" s="10" t="s">
        <v>30</v>
      </c>
      <c r="F6915" s="10">
        <v>705</v>
      </c>
      <c r="G6915" s="10">
        <v>768</v>
      </c>
      <c r="H6915" s="11">
        <f>SUMIFS(AA:AA,$A:$A,EOMONTH($A6915,-1),$B:$B,$B6915)</f>
        <v>201</v>
      </c>
      <c r="I6915" s="63">
        <f>ROUND(SUMIFS(AC:AC,$A:$A,EOMONTH($A6915,-1),$B:$B,$B6915),2)</f>
        <v>-149.94999999999999</v>
      </c>
      <c r="J6915" s="11">
        <f>SUMIFS(AB:AB,$A:$A,EOMONTH($A6915,-1),$B:$B,$B6915)</f>
        <v>8388.6200000000008</v>
      </c>
      <c r="K6915" s="13">
        <v>0</v>
      </c>
      <c r="L6915" s="25">
        <v>0</v>
      </c>
      <c r="M6915" s="15">
        <v>0</v>
      </c>
      <c r="N6915" s="14">
        <v>0</v>
      </c>
      <c r="O6915" s="16">
        <v>0</v>
      </c>
      <c r="P6915" s="16">
        <v>0</v>
      </c>
      <c r="Q6915" s="16">
        <v>0</v>
      </c>
      <c r="R6915" s="16">
        <f>Q6915*16.876/100</f>
        <v>0</v>
      </c>
      <c r="S6915" s="17">
        <f t="shared" si="749"/>
        <v>0</v>
      </c>
      <c r="T6915" s="16">
        <v>0</v>
      </c>
      <c r="U6915" s="18">
        <f t="shared" si="750"/>
        <v>154.36799999999999</v>
      </c>
      <c r="V6915" s="18">
        <f t="shared" si="751"/>
        <v>0</v>
      </c>
      <c r="W6915" s="18">
        <f t="shared" si="752"/>
        <v>0</v>
      </c>
      <c r="X6915" s="27"/>
      <c r="Y6915" s="19">
        <f t="shared" si="753"/>
        <v>0</v>
      </c>
      <c r="Z6915" s="18">
        <f t="shared" si="754"/>
        <v>0</v>
      </c>
      <c r="AA6915" s="12">
        <v>201</v>
      </c>
      <c r="AB6915" s="12">
        <v>8388.6200000000008</v>
      </c>
      <c r="AC6915" s="28">
        <f>+I6915+Y6915-Z6915</f>
        <v>-149.94999999999999</v>
      </c>
      <c r="AD6915" s="20">
        <f t="shared" si="755"/>
        <v>150</v>
      </c>
      <c r="AE6915">
        <v>150</v>
      </c>
    </row>
    <row r="6916" spans="1:31" x14ac:dyDescent="0.25">
      <c r="A6916" s="9">
        <v>45322</v>
      </c>
      <c r="B6916" s="10" t="s">
        <v>816</v>
      </c>
      <c r="C6916" s="10" t="s">
        <v>603</v>
      </c>
      <c r="D6916" s="10" t="s">
        <v>40</v>
      </c>
      <c r="E6916" s="10" t="s">
        <v>30</v>
      </c>
      <c r="F6916" s="10">
        <v>745</v>
      </c>
      <c r="G6916" s="10">
        <v>812</v>
      </c>
      <c r="H6916" s="11">
        <f>SUMIFS(AA:AA,$A:$A,EOMONTH($A6916,-1),$B:$B,$B6916)</f>
        <v>-120</v>
      </c>
      <c r="I6916" s="63">
        <f>ROUND(SUMIFS(AC:AC,$A:$A,EOMONTH($A6916,-1),$B:$B,$B6916),2)</f>
        <v>-97.44</v>
      </c>
      <c r="J6916" s="11">
        <f>SUMIFS(AB:AB,$A:$A,EOMONTH($A6916,-1),$B:$B,$B6916)</f>
        <v>-7008</v>
      </c>
      <c r="K6916" s="13">
        <v>0</v>
      </c>
      <c r="L6916" s="25">
        <v>0</v>
      </c>
      <c r="M6916" s="15">
        <v>0</v>
      </c>
      <c r="N6916" s="14">
        <v>0</v>
      </c>
      <c r="O6916" s="16">
        <v>0</v>
      </c>
      <c r="P6916" s="16">
        <v>0</v>
      </c>
      <c r="Q6916" s="16">
        <v>0</v>
      </c>
      <c r="R6916" s="16">
        <f>Q6916*16.876/100</f>
        <v>0</v>
      </c>
      <c r="S6916" s="17">
        <f t="shared" si="749"/>
        <v>0</v>
      </c>
      <c r="T6916" s="16">
        <v>0</v>
      </c>
      <c r="U6916" s="18">
        <f t="shared" si="750"/>
        <v>-97.44</v>
      </c>
      <c r="V6916" s="18">
        <f t="shared" si="751"/>
        <v>0</v>
      </c>
      <c r="W6916" s="18">
        <f t="shared" si="752"/>
        <v>0</v>
      </c>
      <c r="X6916" s="27"/>
      <c r="Y6916" s="19">
        <f t="shared" si="753"/>
        <v>0</v>
      </c>
      <c r="Z6916" s="18">
        <f t="shared" si="754"/>
        <v>0</v>
      </c>
      <c r="AA6916" s="12">
        <v>-120</v>
      </c>
      <c r="AB6916" s="12">
        <v>-7008</v>
      </c>
      <c r="AC6916" s="28">
        <f>+I6916+Y6916-Z6916</f>
        <v>-97.44</v>
      </c>
      <c r="AD6916" s="20">
        <f t="shared" si="755"/>
        <v>100</v>
      </c>
      <c r="AE6916">
        <v>100</v>
      </c>
    </row>
    <row r="6917" spans="1:31" x14ac:dyDescent="0.25">
      <c r="A6917" s="9">
        <v>45322</v>
      </c>
      <c r="B6917" s="10" t="s">
        <v>817</v>
      </c>
      <c r="C6917" s="10" t="s">
        <v>603</v>
      </c>
      <c r="D6917" s="10" t="s">
        <v>40</v>
      </c>
      <c r="E6917" s="10" t="s">
        <v>30</v>
      </c>
      <c r="F6917" s="10">
        <v>840</v>
      </c>
      <c r="G6917" s="10">
        <v>916</v>
      </c>
      <c r="H6917" s="11">
        <f>SUMIFS(AA:AA,$A:$A,EOMONTH($A6917,-1),$B:$B,$B6917)</f>
        <v>-108</v>
      </c>
      <c r="I6917" s="63">
        <f>ROUND(SUMIFS(AC:AC,$A:$A,EOMONTH($A6917,-1),$B:$B,$B6917),2)</f>
        <v>-98.93</v>
      </c>
      <c r="J6917" s="11">
        <f>SUMIFS(AB:AB,$A:$A,EOMONTH($A6917,-1),$B:$B,$B6917)</f>
        <v>-7484.4</v>
      </c>
      <c r="K6917" s="13">
        <v>0</v>
      </c>
      <c r="L6917" s="25">
        <v>0</v>
      </c>
      <c r="M6917" s="15">
        <v>0</v>
      </c>
      <c r="N6917" s="14">
        <v>0</v>
      </c>
      <c r="O6917" s="16">
        <v>0</v>
      </c>
      <c r="P6917" s="16">
        <v>0</v>
      </c>
      <c r="Q6917" s="16">
        <v>0</v>
      </c>
      <c r="R6917" s="16">
        <f>Q6917*16.876/100</f>
        <v>0</v>
      </c>
      <c r="S6917" s="17">
        <f t="shared" ref="S6917:S6980" si="756">Q6917+R6917</f>
        <v>0</v>
      </c>
      <c r="T6917" s="16">
        <v>0</v>
      </c>
      <c r="U6917" s="18">
        <f t="shared" ref="U6917:U6980" si="757">H6917*G6917/1000</f>
        <v>-98.927999999999997</v>
      </c>
      <c r="V6917" s="18">
        <f t="shared" ref="V6917:V6980" si="758">M6917*F6917/1000</f>
        <v>0</v>
      </c>
      <c r="W6917" s="18">
        <f t="shared" ref="W6917:W6980" si="759">V6917*16.789/100</f>
        <v>0</v>
      </c>
      <c r="X6917" s="27"/>
      <c r="Y6917" s="19">
        <f t="shared" ref="Y6917:Y6980" si="760">V6917+W6917+X6917</f>
        <v>0</v>
      </c>
      <c r="Z6917" s="18">
        <f t="shared" ref="Z6917:Z6980" si="761">O6917*G6917/1000</f>
        <v>0</v>
      </c>
      <c r="AA6917" s="12">
        <v>-108</v>
      </c>
      <c r="AB6917" s="12">
        <v>-7484.4</v>
      </c>
      <c r="AC6917" s="28">
        <f>+I6917+Y6917-Z6917</f>
        <v>-98.93</v>
      </c>
      <c r="AD6917" s="20">
        <f t="shared" ref="AD6917:AD6980" si="762">IF(AC6917&lt;0,ROUNDUP(AC6917,-1)*-1,0)</f>
        <v>100</v>
      </c>
      <c r="AE6917">
        <v>100</v>
      </c>
    </row>
    <row r="6918" spans="1:31" x14ac:dyDescent="0.25">
      <c r="A6918" s="9">
        <v>45322</v>
      </c>
      <c r="B6918" s="10" t="s">
        <v>640</v>
      </c>
      <c r="C6918" s="10" t="s">
        <v>603</v>
      </c>
      <c r="D6918" s="10" t="s">
        <v>29</v>
      </c>
      <c r="E6918" s="10" t="s">
        <v>30</v>
      </c>
      <c r="F6918" s="10"/>
      <c r="G6918" s="10">
        <v>0</v>
      </c>
      <c r="H6918" s="11">
        <f>SUMIFS(AA:AA,$A:$A,EOMONTH($A6918,-1),$B:$B,$B6918)</f>
        <v>120</v>
      </c>
      <c r="I6918" s="63">
        <f>ROUND(SUMIFS(AC:AC,$A:$A,EOMONTH($A6918,-1),$B:$B,$B6918),2)</f>
        <v>5.42</v>
      </c>
      <c r="J6918" s="11">
        <f>SUMIFS(AB:AB,$A:$A,EOMONTH($A6918,-1),$B:$B,$B6918)</f>
        <v>0</v>
      </c>
      <c r="K6918" s="13">
        <v>0</v>
      </c>
      <c r="L6918" s="25">
        <v>0</v>
      </c>
      <c r="M6918" s="15">
        <v>0</v>
      </c>
      <c r="N6918" s="14">
        <v>0</v>
      </c>
      <c r="O6918" s="16">
        <v>0</v>
      </c>
      <c r="P6918" s="16">
        <v>0</v>
      </c>
      <c r="Q6918" s="16">
        <v>0</v>
      </c>
      <c r="R6918" s="16">
        <f>Q6918*16.876/100</f>
        <v>0</v>
      </c>
      <c r="S6918" s="17">
        <f t="shared" si="756"/>
        <v>0</v>
      </c>
      <c r="T6918" s="16">
        <v>0</v>
      </c>
      <c r="U6918" s="18">
        <f t="shared" si="757"/>
        <v>0</v>
      </c>
      <c r="V6918" s="18">
        <f t="shared" si="758"/>
        <v>0</v>
      </c>
      <c r="W6918" s="18">
        <f t="shared" si="759"/>
        <v>0</v>
      </c>
      <c r="X6918" s="27"/>
      <c r="Y6918" s="19">
        <f t="shared" si="760"/>
        <v>0</v>
      </c>
      <c r="Z6918" s="18">
        <f t="shared" si="761"/>
        <v>0</v>
      </c>
      <c r="AA6918" s="12">
        <v>120</v>
      </c>
      <c r="AB6918" s="12">
        <v>0</v>
      </c>
      <c r="AC6918" s="28">
        <f>+I6918+Y6918-Z6918</f>
        <v>5.42</v>
      </c>
      <c r="AD6918" s="20">
        <f t="shared" si="762"/>
        <v>0</v>
      </c>
      <c r="AE6918">
        <v>0</v>
      </c>
    </row>
    <row r="6919" spans="1:31" x14ac:dyDescent="0.25">
      <c r="A6919" s="9">
        <v>45322</v>
      </c>
      <c r="B6919" s="10" t="s">
        <v>641</v>
      </c>
      <c r="C6919" s="10" t="s">
        <v>603</v>
      </c>
      <c r="D6919" s="10" t="s">
        <v>40</v>
      </c>
      <c r="E6919" s="10" t="s">
        <v>30</v>
      </c>
      <c r="F6919" s="10">
        <v>100</v>
      </c>
      <c r="G6919" s="10">
        <v>109</v>
      </c>
      <c r="H6919" s="11">
        <f>SUMIFS(AA:AA,$A:$A,EOMONTH($A6919,-1),$B:$B,$B6919)</f>
        <v>1007</v>
      </c>
      <c r="I6919" s="63">
        <f>ROUND(SUMIFS(AC:AC,$A:$A,EOMONTH($A6919,-1),$B:$B,$B6919),2)</f>
        <v>62.91</v>
      </c>
      <c r="J6919" s="11">
        <f>SUMIFS(AB:AB,$A:$A,EOMONTH($A6919,-1),$B:$B,$B6919)</f>
        <v>11034.72</v>
      </c>
      <c r="K6919" s="13">
        <v>0</v>
      </c>
      <c r="L6919" s="25">
        <v>0</v>
      </c>
      <c r="M6919" s="15">
        <v>1480</v>
      </c>
      <c r="N6919" s="14">
        <v>13963.21</v>
      </c>
      <c r="O6919" s="16">
        <v>800</v>
      </c>
      <c r="P6919" s="16">
        <v>8816</v>
      </c>
      <c r="Q6919" s="16">
        <v>0</v>
      </c>
      <c r="R6919" s="16">
        <f>Q6919*16.876/100</f>
        <v>0</v>
      </c>
      <c r="S6919" s="17">
        <f t="shared" si="756"/>
        <v>0</v>
      </c>
      <c r="T6919" s="16">
        <v>0</v>
      </c>
      <c r="U6919" s="18">
        <f t="shared" si="757"/>
        <v>109.76300000000001</v>
      </c>
      <c r="V6919" s="18">
        <f t="shared" si="758"/>
        <v>148</v>
      </c>
      <c r="W6919" s="18">
        <f t="shared" si="759"/>
        <v>24.847720000000002</v>
      </c>
      <c r="X6919" s="27"/>
      <c r="Y6919" s="19">
        <f t="shared" si="760"/>
        <v>172.84772000000001</v>
      </c>
      <c r="Z6919" s="18">
        <f t="shared" si="761"/>
        <v>87.2</v>
      </c>
      <c r="AA6919" s="12">
        <v>1687</v>
      </c>
      <c r="AB6919" s="12">
        <v>17621.47</v>
      </c>
      <c r="AC6919" s="28">
        <f>+I6919+Y6919-Z6919</f>
        <v>148.55772000000002</v>
      </c>
      <c r="AD6919" s="20">
        <f t="shared" si="762"/>
        <v>0</v>
      </c>
      <c r="AE6919">
        <v>0</v>
      </c>
    </row>
    <row r="6920" spans="1:31" x14ac:dyDescent="0.25">
      <c r="A6920" s="9">
        <v>45322</v>
      </c>
      <c r="B6920" s="10" t="s">
        <v>642</v>
      </c>
      <c r="C6920" s="10" t="s">
        <v>603</v>
      </c>
      <c r="D6920" s="10" t="s">
        <v>40</v>
      </c>
      <c r="E6920" s="10" t="s">
        <v>30</v>
      </c>
      <c r="F6920" s="10">
        <v>265</v>
      </c>
      <c r="G6920" s="10">
        <v>289</v>
      </c>
      <c r="H6920" s="11">
        <f>SUMIFS(AA:AA,$A:$A,EOMONTH($A6920,-1),$B:$B,$B6920)</f>
        <v>-126</v>
      </c>
      <c r="I6920" s="63">
        <f>ROUND(SUMIFS(AC:AC,$A:$A,EOMONTH($A6920,-1),$B:$B,$B6920),2)</f>
        <v>-44.92</v>
      </c>
      <c r="J6920" s="11">
        <f>SUMIFS(AB:AB,$A:$A,EOMONTH($A6920,-1),$B:$B,$B6920)</f>
        <v>-1877.03</v>
      </c>
      <c r="K6920" s="13">
        <v>0</v>
      </c>
      <c r="L6920" s="25">
        <v>0</v>
      </c>
      <c r="M6920" s="15">
        <v>420</v>
      </c>
      <c r="N6920" s="14">
        <v>6055.63</v>
      </c>
      <c r="O6920" s="16">
        <v>336</v>
      </c>
      <c r="P6920" s="16">
        <v>7221.6</v>
      </c>
      <c r="Q6920" s="16">
        <v>0</v>
      </c>
      <c r="R6920" s="16">
        <f>Q6920*16.876/100</f>
        <v>0</v>
      </c>
      <c r="S6920" s="17">
        <f t="shared" si="756"/>
        <v>0</v>
      </c>
      <c r="T6920" s="16">
        <v>0</v>
      </c>
      <c r="U6920" s="18">
        <f t="shared" si="757"/>
        <v>-36.414000000000001</v>
      </c>
      <c r="V6920" s="18">
        <f t="shared" si="758"/>
        <v>111.3</v>
      </c>
      <c r="W6920" s="18">
        <f t="shared" si="759"/>
        <v>18.686157000000001</v>
      </c>
      <c r="X6920" s="27"/>
      <c r="Y6920" s="19">
        <f t="shared" si="760"/>
        <v>129.98615699999999</v>
      </c>
      <c r="Z6920" s="18">
        <f t="shared" si="761"/>
        <v>97.103999999999999</v>
      </c>
      <c r="AA6920" s="12">
        <v>-42</v>
      </c>
      <c r="AB6920" s="12">
        <v>-335.8</v>
      </c>
      <c r="AC6920" s="28">
        <f>+I6920+Y6920-Z6920</f>
        <v>-12.037843000000009</v>
      </c>
      <c r="AD6920" s="20">
        <f t="shared" si="762"/>
        <v>20</v>
      </c>
      <c r="AE6920">
        <v>20</v>
      </c>
    </row>
    <row r="6921" spans="1:31" x14ac:dyDescent="0.25">
      <c r="A6921" s="9">
        <v>45322</v>
      </c>
      <c r="B6921" s="10" t="s">
        <v>643</v>
      </c>
      <c r="C6921" s="10" t="s">
        <v>603</v>
      </c>
      <c r="D6921" s="10" t="s">
        <v>40</v>
      </c>
      <c r="E6921" s="10" t="s">
        <v>30</v>
      </c>
      <c r="F6921" s="10">
        <v>265</v>
      </c>
      <c r="G6921" s="10">
        <v>289</v>
      </c>
      <c r="H6921" s="11">
        <f>SUMIFS(AA:AA,$A:$A,EOMONTH($A6921,-1),$B:$B,$B6921)</f>
        <v>4049</v>
      </c>
      <c r="I6921" s="63">
        <f>ROUND(SUMIFS(AC:AC,$A:$A,EOMONTH($A6921,-1),$B:$B,$B6921),2)</f>
        <v>1023.88</v>
      </c>
      <c r="J6921" s="11">
        <f>SUMIFS(AB:AB,$A:$A,EOMONTH($A6921,-1),$B:$B,$B6921)</f>
        <v>99176.960000000006</v>
      </c>
      <c r="K6921" s="13">
        <v>0</v>
      </c>
      <c r="L6921" s="25">
        <v>0</v>
      </c>
      <c r="M6921" s="15">
        <v>1850</v>
      </c>
      <c r="N6921" s="14">
        <v>42584.91</v>
      </c>
      <c r="O6921" s="16">
        <v>960</v>
      </c>
      <c r="P6921" s="16">
        <v>30413.599999999999</v>
      </c>
      <c r="Q6921" s="16">
        <v>0</v>
      </c>
      <c r="R6921" s="16">
        <f>Q6921*16.876/100</f>
        <v>0</v>
      </c>
      <c r="S6921" s="17">
        <f t="shared" si="756"/>
        <v>0</v>
      </c>
      <c r="T6921" s="16">
        <v>0</v>
      </c>
      <c r="U6921" s="18">
        <f t="shared" si="757"/>
        <v>1170.1610000000001</v>
      </c>
      <c r="V6921" s="18">
        <f t="shared" si="758"/>
        <v>490.25</v>
      </c>
      <c r="W6921" s="18">
        <f t="shared" si="759"/>
        <v>82.308072499999994</v>
      </c>
      <c r="X6921" s="27"/>
      <c r="Y6921" s="19">
        <f t="shared" si="760"/>
        <v>572.55807249999998</v>
      </c>
      <c r="Z6921" s="18">
        <f t="shared" si="761"/>
        <v>277.44</v>
      </c>
      <c r="AA6921" s="12">
        <v>4939</v>
      </c>
      <c r="AB6921" s="12">
        <v>119859.72</v>
      </c>
      <c r="AC6921" s="28">
        <f>+I6921+Y6921-Z6921</f>
        <v>1318.9980725</v>
      </c>
      <c r="AD6921" s="20">
        <f t="shared" si="762"/>
        <v>0</v>
      </c>
      <c r="AE6921">
        <v>0</v>
      </c>
    </row>
    <row r="6922" spans="1:31" x14ac:dyDescent="0.25">
      <c r="A6922" s="9">
        <v>45322</v>
      </c>
      <c r="B6922" s="10" t="s">
        <v>644</v>
      </c>
      <c r="C6922" s="10" t="s">
        <v>603</v>
      </c>
      <c r="D6922" s="10" t="s">
        <v>40</v>
      </c>
      <c r="E6922" s="10" t="s">
        <v>30</v>
      </c>
      <c r="F6922" s="10">
        <v>420</v>
      </c>
      <c r="G6922" s="10">
        <v>458</v>
      </c>
      <c r="H6922" s="11">
        <f>SUMIFS(AA:AA,$A:$A,EOMONTH($A6922,-1),$B:$B,$B6922)</f>
        <v>852</v>
      </c>
      <c r="I6922" s="63">
        <f>ROUND(SUMIFS(AC:AC,$A:$A,EOMONTH($A6922,-1),$B:$B,$B6922),2)</f>
        <v>198.46</v>
      </c>
      <c r="J6922" s="11">
        <f>SUMIFS(AB:AB,$A:$A,EOMONTH($A6922,-1),$B:$B,$B6922)</f>
        <v>28322.240000000002</v>
      </c>
      <c r="K6922" s="13">
        <v>0</v>
      </c>
      <c r="L6922" s="25">
        <v>0</v>
      </c>
      <c r="M6922" s="15">
        <v>1040</v>
      </c>
      <c r="N6922" s="14">
        <v>37726.370000000003</v>
      </c>
      <c r="O6922" s="16">
        <v>351</v>
      </c>
      <c r="P6922" s="16">
        <v>17686.86</v>
      </c>
      <c r="Q6922" s="16">
        <v>0</v>
      </c>
      <c r="R6922" s="16">
        <f>Q6922*16.876/100</f>
        <v>0</v>
      </c>
      <c r="S6922" s="17">
        <f t="shared" si="756"/>
        <v>0</v>
      </c>
      <c r="T6922" s="16">
        <v>0</v>
      </c>
      <c r="U6922" s="18">
        <f t="shared" si="757"/>
        <v>390.21600000000001</v>
      </c>
      <c r="V6922" s="18">
        <f t="shared" si="758"/>
        <v>436.8</v>
      </c>
      <c r="W6922" s="18">
        <f t="shared" si="759"/>
        <v>73.33435200000001</v>
      </c>
      <c r="X6922" s="27"/>
      <c r="Y6922" s="19">
        <f t="shared" si="760"/>
        <v>510.13435200000004</v>
      </c>
      <c r="Z6922" s="18">
        <f t="shared" si="761"/>
        <v>160.75800000000001</v>
      </c>
      <c r="AA6922" s="12">
        <v>1541</v>
      </c>
      <c r="AB6922" s="12">
        <v>56000.28</v>
      </c>
      <c r="AC6922" s="28">
        <f>+I6922+Y6922-Z6922</f>
        <v>547.83635200000003</v>
      </c>
      <c r="AD6922" s="20">
        <f t="shared" si="762"/>
        <v>0</v>
      </c>
      <c r="AE6922">
        <v>0</v>
      </c>
    </row>
    <row r="6923" spans="1:31" x14ac:dyDescent="0.25">
      <c r="A6923" s="9">
        <v>45322</v>
      </c>
      <c r="B6923" s="10" t="s">
        <v>645</v>
      </c>
      <c r="C6923" s="10" t="s">
        <v>603</v>
      </c>
      <c r="D6923" s="10" t="s">
        <v>40</v>
      </c>
      <c r="E6923" s="10" t="s">
        <v>30</v>
      </c>
      <c r="F6923" s="10">
        <v>720</v>
      </c>
      <c r="G6923" s="10">
        <v>785</v>
      </c>
      <c r="H6923" s="11">
        <f>SUMIFS(AA:AA,$A:$A,EOMONTH($A6923,-1),$B:$B,$B6923)</f>
        <v>546</v>
      </c>
      <c r="I6923" s="63">
        <f>ROUND(SUMIFS(AC:AC,$A:$A,EOMONTH($A6923,-1),$B:$B,$B6923),2)</f>
        <v>196.45</v>
      </c>
      <c r="J6923" s="11">
        <f>SUMIFS(AB:AB,$A:$A,EOMONTH($A6923,-1),$B:$B,$B6923)</f>
        <v>35732.75</v>
      </c>
      <c r="K6923" s="13">
        <v>0</v>
      </c>
      <c r="L6923" s="25">
        <v>0</v>
      </c>
      <c r="M6923" s="15">
        <v>0</v>
      </c>
      <c r="N6923" s="14">
        <v>0</v>
      </c>
      <c r="O6923" s="16">
        <v>68</v>
      </c>
      <c r="P6923" s="16">
        <v>6860.2</v>
      </c>
      <c r="Q6923" s="16">
        <v>0</v>
      </c>
      <c r="R6923" s="16">
        <f>Q6923*16.876/100</f>
        <v>0</v>
      </c>
      <c r="S6923" s="17">
        <f t="shared" si="756"/>
        <v>0</v>
      </c>
      <c r="T6923" s="16">
        <v>0</v>
      </c>
      <c r="U6923" s="18">
        <f t="shared" si="757"/>
        <v>428.61</v>
      </c>
      <c r="V6923" s="18">
        <f t="shared" si="758"/>
        <v>0</v>
      </c>
      <c r="W6923" s="18">
        <f t="shared" si="759"/>
        <v>0</v>
      </c>
      <c r="X6923" s="27"/>
      <c r="Y6923" s="19">
        <f t="shared" si="760"/>
        <v>0</v>
      </c>
      <c r="Z6923" s="18">
        <f t="shared" si="761"/>
        <v>53.38</v>
      </c>
      <c r="AA6923" s="12">
        <v>478</v>
      </c>
      <c r="AB6923" s="12">
        <v>31286.91</v>
      </c>
      <c r="AC6923" s="28">
        <f>+I6923+Y6923-Z6923</f>
        <v>143.07</v>
      </c>
      <c r="AD6923" s="20">
        <f t="shared" si="762"/>
        <v>0</v>
      </c>
      <c r="AE6923">
        <v>0</v>
      </c>
    </row>
    <row r="6924" spans="1:31" x14ac:dyDescent="0.25">
      <c r="A6924" s="9">
        <v>45322</v>
      </c>
      <c r="B6924" s="10" t="s">
        <v>646</v>
      </c>
      <c r="C6924" s="10" t="s">
        <v>603</v>
      </c>
      <c r="D6924" s="10" t="s">
        <v>40</v>
      </c>
      <c r="E6924" s="10" t="s">
        <v>30</v>
      </c>
      <c r="F6924" s="10">
        <v>20</v>
      </c>
      <c r="G6924" s="10">
        <v>22</v>
      </c>
      <c r="H6924" s="11">
        <f>SUMIFS(AA:AA,$A:$A,EOMONTH($A6924,-1),$B:$B,$B6924)</f>
        <v>186</v>
      </c>
      <c r="I6924" s="63">
        <f>ROUND(SUMIFS(AC:AC,$A:$A,EOMONTH($A6924,-1),$B:$B,$B6924),2)</f>
        <v>8.43</v>
      </c>
      <c r="J6924" s="11">
        <f>SUMIFS(AB:AB,$A:$A,EOMONTH($A6924,-1),$B:$B,$B6924)</f>
        <v>587.76</v>
      </c>
      <c r="K6924" s="13">
        <v>0</v>
      </c>
      <c r="L6924" s="25">
        <v>0</v>
      </c>
      <c r="M6924" s="15">
        <v>0</v>
      </c>
      <c r="N6924" s="14">
        <v>0</v>
      </c>
      <c r="O6924" s="16">
        <v>0</v>
      </c>
      <c r="P6924" s="16">
        <v>0</v>
      </c>
      <c r="Q6924" s="16">
        <v>0</v>
      </c>
      <c r="R6924" s="16">
        <f>Q6924*16.876/100</f>
        <v>0</v>
      </c>
      <c r="S6924" s="17">
        <f t="shared" si="756"/>
        <v>0</v>
      </c>
      <c r="T6924" s="16">
        <v>0</v>
      </c>
      <c r="U6924" s="18">
        <f t="shared" si="757"/>
        <v>4.0919999999999996</v>
      </c>
      <c r="V6924" s="18">
        <f t="shared" si="758"/>
        <v>0</v>
      </c>
      <c r="W6924" s="18">
        <f t="shared" si="759"/>
        <v>0</v>
      </c>
      <c r="X6924" s="27"/>
      <c r="Y6924" s="19">
        <f t="shared" si="760"/>
        <v>0</v>
      </c>
      <c r="Z6924" s="18">
        <f t="shared" si="761"/>
        <v>0</v>
      </c>
      <c r="AA6924" s="12">
        <v>186</v>
      </c>
      <c r="AB6924" s="12">
        <v>587.76</v>
      </c>
      <c r="AC6924" s="28">
        <f>+I6924+Y6924-Z6924</f>
        <v>8.43</v>
      </c>
      <c r="AD6924" s="20">
        <f t="shared" si="762"/>
        <v>0</v>
      </c>
      <c r="AE6924">
        <v>0</v>
      </c>
    </row>
    <row r="6925" spans="1:31" x14ac:dyDescent="0.25">
      <c r="A6925" s="9">
        <v>45322</v>
      </c>
      <c r="B6925" s="10" t="s">
        <v>647</v>
      </c>
      <c r="C6925" s="10" t="s">
        <v>603</v>
      </c>
      <c r="D6925" s="10" t="s">
        <v>40</v>
      </c>
      <c r="E6925" s="10" t="s">
        <v>30</v>
      </c>
      <c r="F6925" s="10">
        <v>35</v>
      </c>
      <c r="G6925" s="10">
        <v>38</v>
      </c>
      <c r="H6925" s="11">
        <f>SUMIFS(AA:AA,$A:$A,EOMONTH($A6925,-1),$B:$B,$B6925)</f>
        <v>769</v>
      </c>
      <c r="I6925" s="63">
        <f>ROUND(SUMIFS(AC:AC,$A:$A,EOMONTH($A6925,-1),$B:$B,$B6925),2)</f>
        <v>37.1</v>
      </c>
      <c r="J6925" s="11">
        <f>SUMIFS(AB:AB,$A:$A,EOMONTH($A6925,-1),$B:$B,$B6925)</f>
        <v>3160.59</v>
      </c>
      <c r="K6925" s="13">
        <v>0</v>
      </c>
      <c r="L6925" s="25">
        <v>0</v>
      </c>
      <c r="M6925" s="15">
        <v>0</v>
      </c>
      <c r="N6925" s="14">
        <v>0</v>
      </c>
      <c r="O6925" s="16">
        <v>90</v>
      </c>
      <c r="P6925" s="16">
        <v>457.2</v>
      </c>
      <c r="Q6925" s="16">
        <v>0</v>
      </c>
      <c r="R6925" s="16">
        <f>Q6925*16.876/100</f>
        <v>0</v>
      </c>
      <c r="S6925" s="17">
        <f t="shared" si="756"/>
        <v>0</v>
      </c>
      <c r="T6925" s="16">
        <v>0</v>
      </c>
      <c r="U6925" s="18">
        <f t="shared" si="757"/>
        <v>29.222000000000001</v>
      </c>
      <c r="V6925" s="18">
        <f t="shared" si="758"/>
        <v>0</v>
      </c>
      <c r="W6925" s="18">
        <f t="shared" si="759"/>
        <v>0</v>
      </c>
      <c r="X6925" s="27"/>
      <c r="Y6925" s="19">
        <f t="shared" si="760"/>
        <v>0</v>
      </c>
      <c r="Z6925" s="18">
        <f t="shared" si="761"/>
        <v>3.42</v>
      </c>
      <c r="AA6925" s="12">
        <v>679</v>
      </c>
      <c r="AB6925" s="12">
        <v>2790.69</v>
      </c>
      <c r="AC6925" s="28">
        <f>+I6925+Y6925-Z6925</f>
        <v>33.68</v>
      </c>
      <c r="AD6925" s="20">
        <f t="shared" si="762"/>
        <v>0</v>
      </c>
      <c r="AE6925">
        <v>0</v>
      </c>
    </row>
    <row r="6926" spans="1:31" x14ac:dyDescent="0.25">
      <c r="A6926" s="9">
        <v>45322</v>
      </c>
      <c r="B6926" s="10" t="s">
        <v>648</v>
      </c>
      <c r="C6926" s="10" t="s">
        <v>603</v>
      </c>
      <c r="D6926" s="10" t="s">
        <v>40</v>
      </c>
      <c r="E6926" s="10" t="s">
        <v>30</v>
      </c>
      <c r="F6926" s="10">
        <v>60</v>
      </c>
      <c r="G6926" s="10">
        <v>65</v>
      </c>
      <c r="H6926" s="11">
        <f>SUMIFS(AA:AA,$A:$A,EOMONTH($A6926,-1),$B:$B,$B6926)</f>
        <v>-270</v>
      </c>
      <c r="I6926" s="63">
        <f>ROUND(SUMIFS(AC:AC,$A:$A,EOMONTH($A6926,-1),$B:$B,$B6926),2)</f>
        <v>-21.41</v>
      </c>
      <c r="J6926" s="11">
        <f>SUMIFS(AB:AB,$A:$A,EOMONTH($A6926,-1),$B:$B,$B6926)</f>
        <v>-2070.4299999999998</v>
      </c>
      <c r="K6926" s="13">
        <v>0</v>
      </c>
      <c r="L6926" s="25">
        <v>0</v>
      </c>
      <c r="M6926" s="15">
        <v>0</v>
      </c>
      <c r="N6926" s="14">
        <v>0</v>
      </c>
      <c r="O6926" s="16">
        <v>36</v>
      </c>
      <c r="P6926" s="16">
        <v>317.16000000000003</v>
      </c>
      <c r="Q6926" s="16">
        <v>0</v>
      </c>
      <c r="R6926" s="16">
        <f>Q6926*16.876/100</f>
        <v>0</v>
      </c>
      <c r="S6926" s="17">
        <f t="shared" si="756"/>
        <v>0</v>
      </c>
      <c r="T6926" s="16">
        <v>0</v>
      </c>
      <c r="U6926" s="18">
        <f t="shared" si="757"/>
        <v>-17.55</v>
      </c>
      <c r="V6926" s="18">
        <f t="shared" si="758"/>
        <v>0</v>
      </c>
      <c r="W6926" s="18">
        <f t="shared" si="759"/>
        <v>0</v>
      </c>
      <c r="X6926" s="27"/>
      <c r="Y6926" s="19">
        <f t="shared" si="760"/>
        <v>0</v>
      </c>
      <c r="Z6926" s="18">
        <f t="shared" si="761"/>
        <v>2.34</v>
      </c>
      <c r="AA6926" s="12">
        <v>-306</v>
      </c>
      <c r="AB6926" s="12">
        <v>-2387.59</v>
      </c>
      <c r="AC6926" s="28">
        <f>+I6926+Y6926-Z6926</f>
        <v>-23.75</v>
      </c>
      <c r="AD6926" s="20">
        <f t="shared" si="762"/>
        <v>30</v>
      </c>
      <c r="AE6926">
        <v>30</v>
      </c>
    </row>
    <row r="6927" spans="1:31" x14ac:dyDescent="0.25">
      <c r="A6927" s="59">
        <v>45322</v>
      </c>
      <c r="B6927" s="60" t="s">
        <v>649</v>
      </c>
      <c r="C6927" s="60" t="s">
        <v>603</v>
      </c>
      <c r="D6927" s="60" t="s">
        <v>40</v>
      </c>
      <c r="E6927" s="60" t="s">
        <v>30</v>
      </c>
      <c r="F6927" s="10"/>
      <c r="G6927" s="10"/>
      <c r="H6927" s="11"/>
      <c r="I6927" s="63">
        <f>ROUND(SUMIFS(AC:AC,$A:$A,EOMONTH($A6927,-1),$B:$B,$B6927),2)</f>
        <v>-13.2</v>
      </c>
      <c r="J6927" s="11"/>
      <c r="K6927" s="13"/>
      <c r="L6927" s="25"/>
      <c r="M6927" s="15"/>
      <c r="N6927" s="14"/>
      <c r="O6927" s="16"/>
      <c r="P6927" s="16"/>
      <c r="Q6927" s="16"/>
      <c r="R6927" s="16"/>
      <c r="S6927" s="17">
        <f t="shared" si="756"/>
        <v>0</v>
      </c>
      <c r="T6927" s="16"/>
      <c r="U6927" s="18">
        <f t="shared" si="757"/>
        <v>0</v>
      </c>
      <c r="V6927" s="18">
        <f t="shared" si="758"/>
        <v>0</v>
      </c>
      <c r="W6927" s="18">
        <f t="shared" si="759"/>
        <v>0</v>
      </c>
      <c r="X6927" s="27"/>
      <c r="Y6927" s="19">
        <f t="shared" si="760"/>
        <v>0</v>
      </c>
      <c r="Z6927" s="18">
        <f t="shared" si="761"/>
        <v>0</v>
      </c>
      <c r="AA6927" s="12"/>
      <c r="AB6927" s="12"/>
      <c r="AC6927" s="28">
        <f>+I6927+Y6927-Z6927</f>
        <v>-13.2</v>
      </c>
      <c r="AD6927" s="20">
        <f t="shared" si="762"/>
        <v>20</v>
      </c>
      <c r="AE6927">
        <v>20</v>
      </c>
    </row>
    <row r="6928" spans="1:31" x14ac:dyDescent="0.25">
      <c r="A6928" s="9">
        <v>45322</v>
      </c>
      <c r="B6928" s="10" t="s">
        <v>650</v>
      </c>
      <c r="C6928" s="10" t="s">
        <v>603</v>
      </c>
      <c r="D6928" s="10" t="s">
        <v>40</v>
      </c>
      <c r="E6928" s="10" t="s">
        <v>30</v>
      </c>
      <c r="F6928" s="10">
        <v>90</v>
      </c>
      <c r="G6928" s="10">
        <v>98</v>
      </c>
      <c r="H6928" s="11">
        <f>SUMIFS(AA:AA,$A:$A,EOMONTH($A6928,-1),$B:$B,$B6928)</f>
        <v>8</v>
      </c>
      <c r="I6928" s="63">
        <f>ROUND(SUMIFS(AC:AC,$A:$A,EOMONTH($A6928,-1),$B:$B,$B6928),2)</f>
        <v>-6.27</v>
      </c>
      <c r="J6928" s="11">
        <f>SUMIFS(AB:AB,$A:$A,EOMONTH($A6928,-1),$B:$B,$B6928)</f>
        <v>67.75</v>
      </c>
      <c r="K6928" s="13">
        <v>0</v>
      </c>
      <c r="L6928" s="25">
        <v>0</v>
      </c>
      <c r="M6928" s="15">
        <v>0</v>
      </c>
      <c r="N6928" s="14">
        <v>0</v>
      </c>
      <c r="O6928" s="16">
        <v>0</v>
      </c>
      <c r="P6928" s="16">
        <v>0</v>
      </c>
      <c r="Q6928" s="16">
        <v>0</v>
      </c>
      <c r="R6928" s="16">
        <f>Q6928*16.876/100</f>
        <v>0</v>
      </c>
      <c r="S6928" s="17">
        <f t="shared" si="756"/>
        <v>0</v>
      </c>
      <c r="T6928" s="16">
        <v>0</v>
      </c>
      <c r="U6928" s="18">
        <f t="shared" si="757"/>
        <v>0.78400000000000003</v>
      </c>
      <c r="V6928" s="18">
        <f t="shared" si="758"/>
        <v>0</v>
      </c>
      <c r="W6928" s="18">
        <f t="shared" si="759"/>
        <v>0</v>
      </c>
      <c r="X6928" s="27"/>
      <c r="Y6928" s="19">
        <f t="shared" si="760"/>
        <v>0</v>
      </c>
      <c r="Z6928" s="18">
        <f t="shared" si="761"/>
        <v>0</v>
      </c>
      <c r="AA6928" s="12">
        <v>8</v>
      </c>
      <c r="AB6928" s="12">
        <v>67.75</v>
      </c>
      <c r="AC6928" s="28">
        <f>+I6928+Y6928-Z6928</f>
        <v>-6.27</v>
      </c>
      <c r="AD6928" s="20">
        <f t="shared" si="762"/>
        <v>10</v>
      </c>
      <c r="AE6928">
        <v>10</v>
      </c>
    </row>
    <row r="6929" spans="1:31" x14ac:dyDescent="0.25">
      <c r="A6929" s="9">
        <v>45322</v>
      </c>
      <c r="B6929" s="10" t="s">
        <v>758</v>
      </c>
      <c r="C6929" s="10" t="s">
        <v>554</v>
      </c>
      <c r="D6929" s="10" t="s">
        <v>29</v>
      </c>
      <c r="E6929" s="10" t="s">
        <v>30</v>
      </c>
      <c r="F6929" s="10"/>
      <c r="G6929" s="10">
        <v>0</v>
      </c>
      <c r="H6929" s="11">
        <f>SUMIFS(AA:AA,$A:$A,EOMONTH($A6929,-1),$B:$B,$B6929)</f>
        <v>19000</v>
      </c>
      <c r="I6929" s="63">
        <f>ROUND(SUMIFS(AC:AC,$A:$A,EOMONTH($A6929,-1),$B:$B,$B6929),2)</f>
        <v>0</v>
      </c>
      <c r="J6929" s="11">
        <f>SUMIFS(AB:AB,$A:$A,EOMONTH($A6929,-1),$B:$B,$B6929)</f>
        <v>6099</v>
      </c>
      <c r="K6929" s="13">
        <v>0</v>
      </c>
      <c r="L6929" s="25">
        <v>0</v>
      </c>
      <c r="M6929" s="15">
        <v>0</v>
      </c>
      <c r="N6929" s="14">
        <v>0</v>
      </c>
      <c r="O6929" s="16">
        <v>0</v>
      </c>
      <c r="P6929" s="16">
        <v>0</v>
      </c>
      <c r="Q6929" s="16">
        <v>0</v>
      </c>
      <c r="R6929" s="16">
        <f>Q6929*16.876/100</f>
        <v>0</v>
      </c>
      <c r="S6929" s="17">
        <f t="shared" si="756"/>
        <v>0</v>
      </c>
      <c r="T6929" s="16">
        <v>0</v>
      </c>
      <c r="U6929" s="18">
        <f t="shared" si="757"/>
        <v>0</v>
      </c>
      <c r="V6929" s="18">
        <f t="shared" si="758"/>
        <v>0</v>
      </c>
      <c r="W6929" s="18">
        <f t="shared" si="759"/>
        <v>0</v>
      </c>
      <c r="X6929" s="27"/>
      <c r="Y6929" s="19">
        <f t="shared" si="760"/>
        <v>0</v>
      </c>
      <c r="Z6929" s="18">
        <f t="shared" si="761"/>
        <v>0</v>
      </c>
      <c r="AA6929" s="12">
        <v>19000</v>
      </c>
      <c r="AB6929" s="12">
        <v>6099</v>
      </c>
      <c r="AC6929" s="28">
        <f>+I6929+Y6929-Z6929</f>
        <v>0</v>
      </c>
      <c r="AD6929" s="20">
        <f t="shared" si="762"/>
        <v>0</v>
      </c>
      <c r="AE6929">
        <v>0</v>
      </c>
    </row>
    <row r="6930" spans="1:31" x14ac:dyDescent="0.25">
      <c r="A6930" s="9">
        <v>45322</v>
      </c>
      <c r="B6930" s="10" t="s">
        <v>653</v>
      </c>
      <c r="C6930" s="10" t="s">
        <v>28</v>
      </c>
      <c r="D6930" s="10" t="s">
        <v>29</v>
      </c>
      <c r="E6930" s="10" t="s">
        <v>30</v>
      </c>
      <c r="F6930" s="10"/>
      <c r="G6930" s="10">
        <v>0</v>
      </c>
      <c r="H6930" s="11">
        <f>SUMIFS(AA:AA,$A:$A,EOMONTH($A6930,-1),$B:$B,$B6930)</f>
        <v>7985.31</v>
      </c>
      <c r="I6930" s="63">
        <f>ROUND(SUMIFS(AC:AC,$A:$A,EOMONTH($A6930,-1),$B:$B,$B6930),2)</f>
        <v>476.81</v>
      </c>
      <c r="J6930" s="11">
        <f>SUMIFS(AB:AB,$A:$A,EOMONTH($A6930,-1),$B:$B,$B6930)</f>
        <v>22223.75</v>
      </c>
      <c r="K6930" s="13">
        <v>0</v>
      </c>
      <c r="L6930" s="25">
        <v>0</v>
      </c>
      <c r="M6930" s="15">
        <v>12540</v>
      </c>
      <c r="N6930" s="14">
        <v>34919.480000000003</v>
      </c>
      <c r="O6930" s="16">
        <v>0</v>
      </c>
      <c r="P6930" s="16">
        <v>0</v>
      </c>
      <c r="Q6930" s="16">
        <v>6540</v>
      </c>
      <c r="R6930" s="16">
        <f>Q6930*16.876/100</f>
        <v>1103.6904000000002</v>
      </c>
      <c r="S6930" s="17">
        <f t="shared" si="756"/>
        <v>7643.6904000000004</v>
      </c>
      <c r="T6930" s="16">
        <v>18181.2</v>
      </c>
      <c r="U6930" s="18">
        <f t="shared" si="757"/>
        <v>0</v>
      </c>
      <c r="V6930" s="18">
        <f t="shared" si="758"/>
        <v>0</v>
      </c>
      <c r="W6930" s="18">
        <f t="shared" si="759"/>
        <v>0</v>
      </c>
      <c r="X6930" s="27"/>
      <c r="Y6930" s="19">
        <f t="shared" si="760"/>
        <v>0</v>
      </c>
      <c r="Z6930" s="18">
        <f t="shared" si="761"/>
        <v>0</v>
      </c>
      <c r="AA6930" s="12">
        <v>13985.31</v>
      </c>
      <c r="AB6930" s="12">
        <v>38935.57</v>
      </c>
      <c r="AC6930" s="28">
        <f>+I6930+Y6930-Z6930</f>
        <v>476.81</v>
      </c>
      <c r="AD6930" s="20">
        <f t="shared" si="762"/>
        <v>0</v>
      </c>
      <c r="AE6930">
        <v>0</v>
      </c>
    </row>
    <row r="6931" spans="1:31" x14ac:dyDescent="0.25">
      <c r="A6931" s="9">
        <v>45322</v>
      </c>
      <c r="B6931" s="10" t="s">
        <v>658</v>
      </c>
      <c r="C6931" s="10" t="s">
        <v>282</v>
      </c>
      <c r="D6931" s="10" t="s">
        <v>29</v>
      </c>
      <c r="E6931" s="10" t="s">
        <v>30</v>
      </c>
      <c r="F6931" s="10"/>
      <c r="G6931" s="10">
        <v>0</v>
      </c>
      <c r="H6931" s="11">
        <f>SUMIFS(AA:AA,$A:$A,EOMONTH($A6931,-1),$B:$B,$B6931)</f>
        <v>605</v>
      </c>
      <c r="I6931" s="63">
        <f>ROUND(SUMIFS(AC:AC,$A:$A,EOMONTH($A6931,-1),$B:$B,$B6931),2)</f>
        <v>110.62</v>
      </c>
      <c r="J6931" s="11">
        <f>SUMIFS(AB:AB,$A:$A,EOMONTH($A6931,-1),$B:$B,$B6931)</f>
        <v>1464.03</v>
      </c>
      <c r="K6931" s="13">
        <v>0</v>
      </c>
      <c r="L6931" s="25">
        <v>0</v>
      </c>
      <c r="M6931" s="15">
        <v>0</v>
      </c>
      <c r="N6931" s="14">
        <v>0</v>
      </c>
      <c r="O6931" s="16">
        <v>0</v>
      </c>
      <c r="P6931" s="16">
        <v>0</v>
      </c>
      <c r="Q6931" s="16">
        <v>0</v>
      </c>
      <c r="R6931" s="16">
        <f>Q6931*16.876/100</f>
        <v>0</v>
      </c>
      <c r="S6931" s="17">
        <f t="shared" si="756"/>
        <v>0</v>
      </c>
      <c r="T6931" s="16">
        <v>0</v>
      </c>
      <c r="U6931" s="18">
        <f t="shared" si="757"/>
        <v>0</v>
      </c>
      <c r="V6931" s="18">
        <f t="shared" si="758"/>
        <v>0</v>
      </c>
      <c r="W6931" s="18">
        <f t="shared" si="759"/>
        <v>0</v>
      </c>
      <c r="X6931" s="27"/>
      <c r="Y6931" s="19">
        <f t="shared" si="760"/>
        <v>0</v>
      </c>
      <c r="Z6931" s="18">
        <f t="shared" si="761"/>
        <v>0</v>
      </c>
      <c r="AA6931" s="12">
        <v>605</v>
      </c>
      <c r="AB6931" s="12">
        <v>1464.03</v>
      </c>
      <c r="AC6931" s="28">
        <f>+I6931+Y6931-Z6931</f>
        <v>110.62</v>
      </c>
      <c r="AD6931" s="20">
        <f t="shared" si="762"/>
        <v>0</v>
      </c>
      <c r="AE6931">
        <v>0</v>
      </c>
    </row>
    <row r="6932" spans="1:31" x14ac:dyDescent="0.25">
      <c r="A6932" s="9">
        <v>45322</v>
      </c>
      <c r="B6932" s="10" t="s">
        <v>819</v>
      </c>
      <c r="C6932" s="10" t="s">
        <v>28</v>
      </c>
      <c r="D6932" s="10" t="s">
        <v>29</v>
      </c>
      <c r="E6932" s="10" t="s">
        <v>30</v>
      </c>
      <c r="F6932" s="10"/>
      <c r="G6932" s="10">
        <v>0</v>
      </c>
      <c r="H6932" s="11">
        <f>SUMIFS(AA:AA,$A:$A,EOMONTH($A6932,-1),$B:$B,$B6932)</f>
        <v>700</v>
      </c>
      <c r="I6932" s="63">
        <f>ROUND(SUMIFS(AC:AC,$A:$A,EOMONTH($A6932,-1),$B:$B,$B6932),2)</f>
        <v>0</v>
      </c>
      <c r="J6932" s="11">
        <f>SUMIFS(AB:AB,$A:$A,EOMONTH($A6932,-1),$B:$B,$B6932)</f>
        <v>11846.08</v>
      </c>
      <c r="K6932" s="13">
        <v>0</v>
      </c>
      <c r="L6932" s="25">
        <v>0</v>
      </c>
      <c r="M6932" s="15">
        <v>1980</v>
      </c>
      <c r="N6932" s="14">
        <v>33508.620000000003</v>
      </c>
      <c r="O6932" s="16">
        <v>0</v>
      </c>
      <c r="P6932" s="16">
        <v>0</v>
      </c>
      <c r="Q6932" s="16">
        <v>1230</v>
      </c>
      <c r="R6932" s="16">
        <f>Q6932*16.876/100</f>
        <v>207.57480000000004</v>
      </c>
      <c r="S6932" s="17">
        <f t="shared" si="756"/>
        <v>1437.5748000000001</v>
      </c>
      <c r="T6932" s="16">
        <v>20811.599999999999</v>
      </c>
      <c r="U6932" s="18">
        <f t="shared" si="757"/>
        <v>0</v>
      </c>
      <c r="V6932" s="18">
        <f t="shared" si="758"/>
        <v>0</v>
      </c>
      <c r="W6932" s="18">
        <f t="shared" si="759"/>
        <v>0</v>
      </c>
      <c r="X6932" s="27"/>
      <c r="Y6932" s="19">
        <f t="shared" si="760"/>
        <v>0</v>
      </c>
      <c r="Z6932" s="18">
        <f t="shared" si="761"/>
        <v>0</v>
      </c>
      <c r="AA6932" s="12">
        <v>1450</v>
      </c>
      <c r="AB6932" s="12">
        <v>24539.15</v>
      </c>
      <c r="AC6932" s="28">
        <f>+I6932+Y6932-Z6932</f>
        <v>0</v>
      </c>
      <c r="AD6932" s="20">
        <f t="shared" si="762"/>
        <v>0</v>
      </c>
      <c r="AE6932">
        <v>0</v>
      </c>
    </row>
    <row r="6933" spans="1:31" x14ac:dyDescent="0.25">
      <c r="A6933" s="9">
        <v>45322</v>
      </c>
      <c r="B6933" s="10" t="s">
        <v>661</v>
      </c>
      <c r="C6933" s="10" t="s">
        <v>554</v>
      </c>
      <c r="D6933" s="10" t="s">
        <v>29</v>
      </c>
      <c r="E6933" s="10" t="s">
        <v>539</v>
      </c>
      <c r="F6933" s="10"/>
      <c r="G6933" s="10">
        <v>0</v>
      </c>
      <c r="H6933" s="11">
        <f>SUMIFS(AA:AA,$A:$A,EOMONTH($A6933,-1),$B:$B,$B6933)</f>
        <v>30</v>
      </c>
      <c r="I6933" s="63">
        <f>ROUND(SUMIFS(AC:AC,$A:$A,EOMONTH($A6933,-1),$B:$B,$B6933),2)</f>
        <v>1.35</v>
      </c>
      <c r="J6933" s="11">
        <f>SUMIFS(AB:AB,$A:$A,EOMONTH($A6933,-1),$B:$B,$B6933)</f>
        <v>4140</v>
      </c>
      <c r="K6933" s="13">
        <v>0</v>
      </c>
      <c r="L6933" s="25">
        <v>0</v>
      </c>
      <c r="M6933" s="15">
        <v>0</v>
      </c>
      <c r="N6933" s="14">
        <v>0</v>
      </c>
      <c r="O6933" s="16">
        <v>0</v>
      </c>
      <c r="P6933" s="16">
        <v>0</v>
      </c>
      <c r="Q6933" s="16">
        <v>0</v>
      </c>
      <c r="R6933" s="16">
        <f>Q6933*16.876/100</f>
        <v>0</v>
      </c>
      <c r="S6933" s="17">
        <f t="shared" si="756"/>
        <v>0</v>
      </c>
      <c r="T6933" s="16">
        <v>0</v>
      </c>
      <c r="U6933" s="18">
        <f t="shared" si="757"/>
        <v>0</v>
      </c>
      <c r="V6933" s="18">
        <f t="shared" si="758"/>
        <v>0</v>
      </c>
      <c r="W6933" s="18">
        <f t="shared" si="759"/>
        <v>0</v>
      </c>
      <c r="X6933" s="27"/>
      <c r="Y6933" s="19">
        <f t="shared" si="760"/>
        <v>0</v>
      </c>
      <c r="Z6933" s="18">
        <f t="shared" si="761"/>
        <v>0</v>
      </c>
      <c r="AA6933" s="12">
        <v>30</v>
      </c>
      <c r="AB6933" s="12">
        <v>4140</v>
      </c>
      <c r="AC6933" s="28">
        <f>+I6933+Y6933-Z6933</f>
        <v>1.35</v>
      </c>
      <c r="AD6933" s="20">
        <f t="shared" si="762"/>
        <v>0</v>
      </c>
      <c r="AE6933">
        <v>0</v>
      </c>
    </row>
    <row r="6934" spans="1:31" x14ac:dyDescent="0.25">
      <c r="A6934" s="9">
        <v>45322</v>
      </c>
      <c r="B6934" s="10" t="s">
        <v>735</v>
      </c>
      <c r="C6934" s="10" t="s">
        <v>711</v>
      </c>
      <c r="D6934" s="10" t="s">
        <v>29</v>
      </c>
      <c r="E6934" s="10" t="s">
        <v>539</v>
      </c>
      <c r="F6934" s="10"/>
      <c r="G6934" s="10">
        <v>0</v>
      </c>
      <c r="H6934" s="11">
        <f>SUMIFS(AA:AA,$A:$A,EOMONTH($A6934,-1),$B:$B,$B6934)</f>
        <v>-363.35</v>
      </c>
      <c r="I6934" s="63">
        <f>ROUND(SUMIFS(AC:AC,$A:$A,EOMONTH($A6934,-1),$B:$B,$B6934),2)</f>
        <v>0</v>
      </c>
      <c r="J6934" s="11">
        <f>SUMIFS(AB:AB,$A:$A,EOMONTH($A6934,-1),$B:$B,$B6934)</f>
        <v>-38274.730000000003</v>
      </c>
      <c r="K6934" s="13">
        <v>0</v>
      </c>
      <c r="L6934" s="25">
        <v>0</v>
      </c>
      <c r="M6934" s="15">
        <v>0</v>
      </c>
      <c r="N6934" s="14">
        <v>0</v>
      </c>
      <c r="O6934" s="16">
        <v>0</v>
      </c>
      <c r="P6934" s="16">
        <v>0</v>
      </c>
      <c r="Q6934" s="16">
        <v>0</v>
      </c>
      <c r="R6934" s="16">
        <f>Q6934*16.876/100</f>
        <v>0</v>
      </c>
      <c r="S6934" s="17">
        <f t="shared" si="756"/>
        <v>0</v>
      </c>
      <c r="T6934" s="16">
        <v>0</v>
      </c>
      <c r="U6934" s="18">
        <f t="shared" si="757"/>
        <v>0</v>
      </c>
      <c r="V6934" s="18">
        <f t="shared" si="758"/>
        <v>0</v>
      </c>
      <c r="W6934" s="18">
        <f t="shared" si="759"/>
        <v>0</v>
      </c>
      <c r="X6934" s="27"/>
      <c r="Y6934" s="19">
        <f t="shared" si="760"/>
        <v>0</v>
      </c>
      <c r="Z6934" s="18">
        <f t="shared" si="761"/>
        <v>0</v>
      </c>
      <c r="AA6934" s="12">
        <v>-363.35</v>
      </c>
      <c r="AB6934" s="12">
        <v>-38274.730000000003</v>
      </c>
      <c r="AC6934" s="28">
        <f>+I6934+Y6934-Z6934</f>
        <v>0</v>
      </c>
      <c r="AD6934" s="20">
        <f t="shared" si="762"/>
        <v>0</v>
      </c>
      <c r="AE6934">
        <v>0</v>
      </c>
    </row>
    <row r="6935" spans="1:31" x14ac:dyDescent="0.25">
      <c r="A6935" s="9">
        <v>45322</v>
      </c>
      <c r="B6935" s="10" t="s">
        <v>668</v>
      </c>
      <c r="C6935" s="10" t="s">
        <v>669</v>
      </c>
      <c r="D6935" s="10" t="s">
        <v>29</v>
      </c>
      <c r="E6935" s="10" t="s">
        <v>30</v>
      </c>
      <c r="F6935" s="10"/>
      <c r="G6935" s="10">
        <v>0</v>
      </c>
      <c r="H6935" s="11">
        <f>SUMIFS(AA:AA,$A:$A,EOMONTH($A6935,-1),$B:$B,$B6935)</f>
        <v>-722</v>
      </c>
      <c r="I6935" s="63">
        <f>ROUND(SUMIFS(AC:AC,$A:$A,EOMONTH($A6935,-1),$B:$B,$B6935),2)</f>
        <v>0</v>
      </c>
      <c r="J6935" s="11">
        <f>SUMIFS(AB:AB,$A:$A,EOMONTH($A6935,-1),$B:$B,$B6935)</f>
        <v>3857.67</v>
      </c>
      <c r="K6935" s="13">
        <v>0</v>
      </c>
      <c r="L6935" s="25">
        <v>0</v>
      </c>
      <c r="M6935" s="15">
        <v>0</v>
      </c>
      <c r="N6935" s="14">
        <v>0</v>
      </c>
      <c r="O6935" s="16">
        <v>0</v>
      </c>
      <c r="P6935" s="16">
        <v>0</v>
      </c>
      <c r="Q6935" s="16">
        <v>0</v>
      </c>
      <c r="R6935" s="16">
        <f>Q6935*16.876/100</f>
        <v>0</v>
      </c>
      <c r="S6935" s="17">
        <f t="shared" si="756"/>
        <v>0</v>
      </c>
      <c r="T6935" s="16">
        <v>0</v>
      </c>
      <c r="U6935" s="18">
        <f t="shared" si="757"/>
        <v>0</v>
      </c>
      <c r="V6935" s="18">
        <f t="shared" si="758"/>
        <v>0</v>
      </c>
      <c r="W6935" s="18">
        <f t="shared" si="759"/>
        <v>0</v>
      </c>
      <c r="X6935" s="27"/>
      <c r="Y6935" s="19">
        <f t="shared" si="760"/>
        <v>0</v>
      </c>
      <c r="Z6935" s="18">
        <f t="shared" si="761"/>
        <v>0</v>
      </c>
      <c r="AA6935" s="12">
        <v>-722</v>
      </c>
      <c r="AB6935" s="12">
        <v>3857.67</v>
      </c>
      <c r="AC6935" s="28">
        <f>+I6935+Y6935-Z6935</f>
        <v>0</v>
      </c>
      <c r="AD6935" s="20">
        <f t="shared" si="762"/>
        <v>0</v>
      </c>
      <c r="AE6935">
        <v>0</v>
      </c>
    </row>
    <row r="6936" spans="1:31" x14ac:dyDescent="0.25">
      <c r="A6936" s="9">
        <v>45322</v>
      </c>
      <c r="B6936" s="10" t="s">
        <v>670</v>
      </c>
      <c r="C6936" s="10" t="s">
        <v>669</v>
      </c>
      <c r="D6936" s="10" t="s">
        <v>29</v>
      </c>
      <c r="E6936" s="10" t="s">
        <v>30</v>
      </c>
      <c r="F6936" s="10"/>
      <c r="G6936" s="10">
        <v>0</v>
      </c>
      <c r="H6936" s="11">
        <f>SUMIFS(AA:AA,$A:$A,EOMONTH($A6936,-1),$B:$B,$B6936)</f>
        <v>11786</v>
      </c>
      <c r="I6936" s="63">
        <f>ROUND(SUMIFS(AC:AC,$A:$A,EOMONTH($A6936,-1),$B:$B,$B6936),2)</f>
        <v>143.76</v>
      </c>
      <c r="J6936" s="11">
        <f>SUMIFS(AB:AB,$A:$A,EOMONTH($A6936,-1),$B:$B,$B6936)</f>
        <v>32792.76</v>
      </c>
      <c r="K6936" s="13">
        <v>0</v>
      </c>
      <c r="L6936" s="25">
        <v>0</v>
      </c>
      <c r="M6936" s="15">
        <v>0</v>
      </c>
      <c r="N6936" s="14">
        <v>0</v>
      </c>
      <c r="O6936" s="16">
        <v>0</v>
      </c>
      <c r="P6936" s="16">
        <v>0</v>
      </c>
      <c r="Q6936" s="16">
        <v>7981</v>
      </c>
      <c r="R6936" s="16">
        <f>Q6936*16.876/100</f>
        <v>1346.87356</v>
      </c>
      <c r="S6936" s="17">
        <f t="shared" si="756"/>
        <v>9327.87356</v>
      </c>
      <c r="T6936" s="16">
        <v>19074.59</v>
      </c>
      <c r="U6936" s="18">
        <f t="shared" si="757"/>
        <v>0</v>
      </c>
      <c r="V6936" s="18">
        <f t="shared" si="758"/>
        <v>0</v>
      </c>
      <c r="W6936" s="18">
        <f t="shared" si="759"/>
        <v>0</v>
      </c>
      <c r="X6936" s="27"/>
      <c r="Y6936" s="19">
        <f t="shared" si="760"/>
        <v>0</v>
      </c>
      <c r="Z6936" s="18">
        <f t="shared" si="761"/>
        <v>0</v>
      </c>
      <c r="AA6936" s="12">
        <v>3805</v>
      </c>
      <c r="AB6936" s="12">
        <v>13678.79</v>
      </c>
      <c r="AC6936" s="28">
        <f>+I6936+Y6936-Z6936</f>
        <v>143.76</v>
      </c>
      <c r="AD6936" s="20">
        <f t="shared" si="762"/>
        <v>0</v>
      </c>
      <c r="AE6936">
        <v>0</v>
      </c>
    </row>
    <row r="6937" spans="1:31" x14ac:dyDescent="0.25">
      <c r="A6937" s="9">
        <v>45322</v>
      </c>
      <c r="B6937" s="10" t="s">
        <v>799</v>
      </c>
      <c r="C6937" s="10" t="s">
        <v>673</v>
      </c>
      <c r="D6937" s="10" t="s">
        <v>40</v>
      </c>
      <c r="E6937" s="10" t="s">
        <v>30</v>
      </c>
      <c r="F6937" s="10">
        <v>170</v>
      </c>
      <c r="G6937" s="10">
        <v>185</v>
      </c>
      <c r="H6937" s="11">
        <f>SUMIFS(AA:AA,$A:$A,EOMONTH($A6937,-1),$B:$B,$B6937)</f>
        <v>66</v>
      </c>
      <c r="I6937" s="63">
        <f>ROUND(SUMIFS(AC:AC,$A:$A,EOMONTH($A6937,-1),$B:$B,$B6937),2)</f>
        <v>61.32</v>
      </c>
      <c r="J6937" s="11">
        <f>SUMIFS(AB:AB,$A:$A,EOMONTH($A6937,-1),$B:$B,$B6937)</f>
        <v>2065.06</v>
      </c>
      <c r="K6937" s="13">
        <v>0</v>
      </c>
      <c r="L6937" s="25">
        <v>0</v>
      </c>
      <c r="M6937" s="15">
        <v>0</v>
      </c>
      <c r="N6937" s="14">
        <v>0</v>
      </c>
      <c r="O6937" s="16">
        <v>0</v>
      </c>
      <c r="P6937" s="16">
        <v>0</v>
      </c>
      <c r="Q6937" s="16">
        <v>0</v>
      </c>
      <c r="R6937" s="16">
        <f>Q6937*16.876/100</f>
        <v>0</v>
      </c>
      <c r="S6937" s="17">
        <f t="shared" si="756"/>
        <v>0</v>
      </c>
      <c r="T6937" s="16">
        <v>0</v>
      </c>
      <c r="U6937" s="18">
        <f t="shared" si="757"/>
        <v>12.21</v>
      </c>
      <c r="V6937" s="18">
        <f t="shared" si="758"/>
        <v>0</v>
      </c>
      <c r="W6937" s="18">
        <f t="shared" si="759"/>
        <v>0</v>
      </c>
      <c r="X6937" s="27"/>
      <c r="Y6937" s="19">
        <f t="shared" si="760"/>
        <v>0</v>
      </c>
      <c r="Z6937" s="18">
        <f t="shared" si="761"/>
        <v>0</v>
      </c>
      <c r="AA6937" s="12">
        <v>66</v>
      </c>
      <c r="AB6937" s="12">
        <v>2065.06</v>
      </c>
      <c r="AC6937" s="28">
        <f>+I6937+Y6937-Z6937</f>
        <v>61.32</v>
      </c>
      <c r="AD6937" s="20">
        <f t="shared" si="762"/>
        <v>0</v>
      </c>
      <c r="AE6937">
        <v>0</v>
      </c>
    </row>
    <row r="6938" spans="1:31" x14ac:dyDescent="0.25">
      <c r="A6938" s="9">
        <v>45322</v>
      </c>
      <c r="B6938" s="10" t="s">
        <v>672</v>
      </c>
      <c r="C6938" s="10" t="s">
        <v>673</v>
      </c>
      <c r="D6938" s="10" t="s">
        <v>29</v>
      </c>
      <c r="E6938" s="10" t="s">
        <v>30</v>
      </c>
      <c r="F6938" s="10"/>
      <c r="G6938" s="10">
        <v>0</v>
      </c>
      <c r="H6938" s="11">
        <f>SUMIFS(AA:AA,$A:$A,EOMONTH($A6938,-1),$B:$B,$B6938)</f>
        <v>-11</v>
      </c>
      <c r="I6938" s="63">
        <f>ROUND(SUMIFS(AC:AC,$A:$A,EOMONTH($A6938,-1),$B:$B,$B6938),2)</f>
        <v>0</v>
      </c>
      <c r="J6938" s="11">
        <f>SUMIFS(AB:AB,$A:$A,EOMONTH($A6938,-1),$B:$B,$B6938)</f>
        <v>-349.87</v>
      </c>
      <c r="K6938" s="13">
        <v>0</v>
      </c>
      <c r="L6938" s="25">
        <v>0</v>
      </c>
      <c r="M6938" s="15">
        <v>0</v>
      </c>
      <c r="N6938" s="14">
        <v>0</v>
      </c>
      <c r="O6938" s="16">
        <v>0</v>
      </c>
      <c r="P6938" s="16">
        <v>0</v>
      </c>
      <c r="Q6938" s="16">
        <v>0</v>
      </c>
      <c r="R6938" s="16">
        <f>Q6938*16.876/100</f>
        <v>0</v>
      </c>
      <c r="S6938" s="17">
        <f t="shared" si="756"/>
        <v>0</v>
      </c>
      <c r="T6938" s="16">
        <v>0</v>
      </c>
      <c r="U6938" s="18">
        <f t="shared" si="757"/>
        <v>0</v>
      </c>
      <c r="V6938" s="18">
        <f t="shared" si="758"/>
        <v>0</v>
      </c>
      <c r="W6938" s="18">
        <f t="shared" si="759"/>
        <v>0</v>
      </c>
      <c r="X6938" s="27"/>
      <c r="Y6938" s="19">
        <f t="shared" si="760"/>
        <v>0</v>
      </c>
      <c r="Z6938" s="18">
        <f t="shared" si="761"/>
        <v>0</v>
      </c>
      <c r="AA6938" s="12">
        <v>-11</v>
      </c>
      <c r="AB6938" s="12">
        <v>-349.87</v>
      </c>
      <c r="AC6938" s="28">
        <f>+I6938+Y6938-Z6938</f>
        <v>0</v>
      </c>
      <c r="AD6938" s="20">
        <f t="shared" si="762"/>
        <v>0</v>
      </c>
      <c r="AE6938">
        <v>0</v>
      </c>
    </row>
    <row r="6939" spans="1:31" x14ac:dyDescent="0.25">
      <c r="A6939" s="9">
        <v>45322</v>
      </c>
      <c r="B6939" s="10" t="s">
        <v>674</v>
      </c>
      <c r="C6939" s="10" t="s">
        <v>673</v>
      </c>
      <c r="D6939" s="10" t="s">
        <v>40</v>
      </c>
      <c r="E6939" s="10" t="s">
        <v>30</v>
      </c>
      <c r="F6939" s="10">
        <v>65</v>
      </c>
      <c r="G6939" s="10">
        <v>71</v>
      </c>
      <c r="H6939" s="11">
        <f>SUMIFS(AA:AA,$A:$A,EOMONTH($A6939,-1),$B:$B,$B6939)</f>
        <v>235</v>
      </c>
      <c r="I6939" s="63">
        <f>ROUND(SUMIFS(AC:AC,$A:$A,EOMONTH($A6939,-1),$B:$B,$B6939),2)</f>
        <v>35.979999999999997</v>
      </c>
      <c r="J6939" s="11">
        <f>SUMIFS(AB:AB,$A:$A,EOMONTH($A6939,-1),$B:$B,$B6939)</f>
        <v>1532.57</v>
      </c>
      <c r="K6939" s="13">
        <v>0</v>
      </c>
      <c r="L6939" s="25">
        <v>0</v>
      </c>
      <c r="M6939" s="15">
        <v>0</v>
      </c>
      <c r="N6939" s="14">
        <v>0</v>
      </c>
      <c r="O6939" s="16">
        <v>0</v>
      </c>
      <c r="P6939" s="16">
        <v>0</v>
      </c>
      <c r="Q6939" s="16">
        <v>0</v>
      </c>
      <c r="R6939" s="16">
        <f>Q6939*16.876/100</f>
        <v>0</v>
      </c>
      <c r="S6939" s="17">
        <f t="shared" si="756"/>
        <v>0</v>
      </c>
      <c r="T6939" s="16">
        <v>0</v>
      </c>
      <c r="U6939" s="18">
        <f t="shared" si="757"/>
        <v>16.684999999999999</v>
      </c>
      <c r="V6939" s="18">
        <f t="shared" si="758"/>
        <v>0</v>
      </c>
      <c r="W6939" s="18">
        <f t="shared" si="759"/>
        <v>0</v>
      </c>
      <c r="X6939" s="27"/>
      <c r="Y6939" s="19">
        <f t="shared" si="760"/>
        <v>0</v>
      </c>
      <c r="Z6939" s="18">
        <f t="shared" si="761"/>
        <v>0</v>
      </c>
      <c r="AA6939" s="12">
        <v>235</v>
      </c>
      <c r="AB6939" s="12">
        <v>1532.57</v>
      </c>
      <c r="AC6939" s="28">
        <f>+I6939+Y6939-Z6939</f>
        <v>35.979999999999997</v>
      </c>
      <c r="AD6939" s="20">
        <f t="shared" si="762"/>
        <v>0</v>
      </c>
      <c r="AE6939">
        <v>0</v>
      </c>
    </row>
    <row r="6940" spans="1:31" x14ac:dyDescent="0.25">
      <c r="A6940" s="9">
        <v>45322</v>
      </c>
      <c r="B6940" s="10" t="s">
        <v>675</v>
      </c>
      <c r="C6940" s="10" t="s">
        <v>673</v>
      </c>
      <c r="D6940" s="10" t="s">
        <v>40</v>
      </c>
      <c r="E6940" s="10" t="s">
        <v>30</v>
      </c>
      <c r="F6940" s="10">
        <v>70</v>
      </c>
      <c r="G6940" s="10">
        <v>76</v>
      </c>
      <c r="H6940" s="11">
        <f>SUMIFS(AA:AA,$A:$A,EOMONTH($A6940,-1),$B:$B,$B6940)</f>
        <v>300</v>
      </c>
      <c r="I6940" s="63">
        <f>ROUND(SUMIFS(AC:AC,$A:$A,EOMONTH($A6940,-1),$B:$B,$B6940),2)</f>
        <v>334.63</v>
      </c>
      <c r="J6940" s="11">
        <f>SUMIFS(AB:AB,$A:$A,EOMONTH($A6940,-1),$B:$B,$B6940)</f>
        <v>2151.83</v>
      </c>
      <c r="K6940" s="13">
        <v>0</v>
      </c>
      <c r="L6940" s="25">
        <v>0</v>
      </c>
      <c r="M6940" s="15">
        <v>0</v>
      </c>
      <c r="N6940" s="14">
        <v>0</v>
      </c>
      <c r="O6940" s="16">
        <v>0</v>
      </c>
      <c r="P6940" s="16">
        <v>0</v>
      </c>
      <c r="Q6940" s="16">
        <v>0</v>
      </c>
      <c r="R6940" s="16">
        <f>Q6940*16.876/100</f>
        <v>0</v>
      </c>
      <c r="S6940" s="17">
        <f t="shared" si="756"/>
        <v>0</v>
      </c>
      <c r="T6940" s="16">
        <v>0</v>
      </c>
      <c r="U6940" s="18">
        <f t="shared" si="757"/>
        <v>22.8</v>
      </c>
      <c r="V6940" s="18">
        <f t="shared" si="758"/>
        <v>0</v>
      </c>
      <c r="W6940" s="18">
        <f t="shared" si="759"/>
        <v>0</v>
      </c>
      <c r="X6940" s="27"/>
      <c r="Y6940" s="19">
        <f t="shared" si="760"/>
        <v>0</v>
      </c>
      <c r="Z6940" s="18">
        <f t="shared" si="761"/>
        <v>0</v>
      </c>
      <c r="AA6940" s="12">
        <v>300</v>
      </c>
      <c r="AB6940" s="12">
        <v>2151.83</v>
      </c>
      <c r="AC6940" s="28">
        <f>+I6940+Y6940-Z6940</f>
        <v>334.63</v>
      </c>
      <c r="AD6940" s="20">
        <f t="shared" si="762"/>
        <v>0</v>
      </c>
      <c r="AE6940">
        <v>0</v>
      </c>
    </row>
    <row r="6941" spans="1:31" x14ac:dyDescent="0.25">
      <c r="A6941" s="9">
        <v>45322</v>
      </c>
      <c r="B6941" s="10" t="s">
        <v>676</v>
      </c>
      <c r="C6941" s="10" t="s">
        <v>673</v>
      </c>
      <c r="D6941" s="10" t="s">
        <v>40</v>
      </c>
      <c r="E6941" s="10" t="s">
        <v>30</v>
      </c>
      <c r="F6941" s="10">
        <v>275</v>
      </c>
      <c r="G6941" s="10">
        <v>300</v>
      </c>
      <c r="H6941" s="11">
        <f>SUMIFS(AA:AA,$A:$A,EOMONTH($A6941,-1),$B:$B,$B6941)</f>
        <v>-5</v>
      </c>
      <c r="I6941" s="63">
        <f>ROUND(SUMIFS(AC:AC,$A:$A,EOMONTH($A6941,-1),$B:$B,$B6941),2)</f>
        <v>9.61</v>
      </c>
      <c r="J6941" s="11">
        <f>SUMIFS(AB:AB,$A:$A,EOMONTH($A6941,-1),$B:$B,$B6941)</f>
        <v>-68.78</v>
      </c>
      <c r="K6941" s="13">
        <v>0</v>
      </c>
      <c r="L6941" s="25">
        <v>0</v>
      </c>
      <c r="M6941" s="15">
        <v>0</v>
      </c>
      <c r="N6941" s="14">
        <v>0</v>
      </c>
      <c r="O6941" s="16">
        <v>0</v>
      </c>
      <c r="P6941" s="16">
        <v>0</v>
      </c>
      <c r="Q6941" s="16">
        <v>0</v>
      </c>
      <c r="R6941" s="16">
        <f>Q6941*16.876/100</f>
        <v>0</v>
      </c>
      <c r="S6941" s="17">
        <f t="shared" si="756"/>
        <v>0</v>
      </c>
      <c r="T6941" s="16">
        <v>0</v>
      </c>
      <c r="U6941" s="18">
        <f t="shared" si="757"/>
        <v>-1.5</v>
      </c>
      <c r="V6941" s="18">
        <f t="shared" si="758"/>
        <v>0</v>
      </c>
      <c r="W6941" s="18">
        <f t="shared" si="759"/>
        <v>0</v>
      </c>
      <c r="X6941" s="27"/>
      <c r="Y6941" s="19">
        <f t="shared" si="760"/>
        <v>0</v>
      </c>
      <c r="Z6941" s="18">
        <f t="shared" si="761"/>
        <v>0</v>
      </c>
      <c r="AA6941" s="12">
        <v>-5</v>
      </c>
      <c r="AB6941" s="12">
        <v>-68.78</v>
      </c>
      <c r="AC6941" s="28">
        <f>+I6941+Y6941-Z6941</f>
        <v>9.61</v>
      </c>
      <c r="AD6941" s="20">
        <f t="shared" si="762"/>
        <v>0</v>
      </c>
      <c r="AE6941">
        <v>0</v>
      </c>
    </row>
    <row r="6942" spans="1:31" x14ac:dyDescent="0.25">
      <c r="A6942" s="9">
        <v>45322</v>
      </c>
      <c r="B6942" s="10" t="s">
        <v>677</v>
      </c>
      <c r="C6942" s="10" t="s">
        <v>673</v>
      </c>
      <c r="D6942" s="10" t="s">
        <v>40</v>
      </c>
      <c r="E6942" s="10" t="s">
        <v>30</v>
      </c>
      <c r="F6942" s="10">
        <v>185</v>
      </c>
      <c r="G6942" s="10">
        <v>202</v>
      </c>
      <c r="H6942" s="11">
        <f>SUMIFS(AA:AA,$A:$A,EOMONTH($A6942,-1),$B:$B,$B6942)</f>
        <v>3954</v>
      </c>
      <c r="I6942" s="63">
        <f>ROUND(SUMIFS(AC:AC,$A:$A,EOMONTH($A6942,-1),$B:$B,$B6942),2)</f>
        <v>1318.1</v>
      </c>
      <c r="J6942" s="11">
        <f>SUMIFS(AB:AB,$A:$A,EOMONTH($A6942,-1),$B:$B,$B6942)</f>
        <v>74450.009999999995</v>
      </c>
      <c r="K6942" s="13">
        <v>0</v>
      </c>
      <c r="L6942" s="25">
        <v>0</v>
      </c>
      <c r="M6942" s="15">
        <v>0</v>
      </c>
      <c r="N6942" s="14">
        <v>0</v>
      </c>
      <c r="O6942" s="16">
        <v>0</v>
      </c>
      <c r="P6942" s="16">
        <v>0</v>
      </c>
      <c r="Q6942" s="16">
        <v>0</v>
      </c>
      <c r="R6942" s="16">
        <f>Q6942*16.876/100</f>
        <v>0</v>
      </c>
      <c r="S6942" s="17">
        <f t="shared" si="756"/>
        <v>0</v>
      </c>
      <c r="T6942" s="16">
        <v>0</v>
      </c>
      <c r="U6942" s="18">
        <f t="shared" si="757"/>
        <v>798.70799999999997</v>
      </c>
      <c r="V6942" s="18">
        <f t="shared" si="758"/>
        <v>0</v>
      </c>
      <c r="W6942" s="18">
        <f t="shared" si="759"/>
        <v>0</v>
      </c>
      <c r="X6942" s="27"/>
      <c r="Y6942" s="19">
        <f t="shared" si="760"/>
        <v>0</v>
      </c>
      <c r="Z6942" s="18">
        <f t="shared" si="761"/>
        <v>0</v>
      </c>
      <c r="AA6942" s="12">
        <v>3954</v>
      </c>
      <c r="AB6942" s="12">
        <v>74450.009999999995</v>
      </c>
      <c r="AC6942" s="28">
        <f>+I6942+Y6942-Z6942</f>
        <v>1318.1</v>
      </c>
      <c r="AD6942" s="20">
        <f t="shared" si="762"/>
        <v>0</v>
      </c>
      <c r="AE6942">
        <v>0</v>
      </c>
    </row>
    <row r="6943" spans="1:31" x14ac:dyDescent="0.25">
      <c r="A6943" s="9">
        <v>45322</v>
      </c>
      <c r="B6943" s="10" t="s">
        <v>680</v>
      </c>
      <c r="C6943" s="10" t="s">
        <v>681</v>
      </c>
      <c r="D6943" s="10" t="s">
        <v>29</v>
      </c>
      <c r="E6943" s="10" t="s">
        <v>539</v>
      </c>
      <c r="F6943" s="10"/>
      <c r="G6943" s="10">
        <v>0</v>
      </c>
      <c r="H6943" s="11">
        <f>SUMIFS(AA:AA,$A:$A,EOMONTH($A6943,-1),$B:$B,$B6943)</f>
        <v>100</v>
      </c>
      <c r="I6943" s="63">
        <f>ROUND(SUMIFS(AC:AC,$A:$A,EOMONTH($A6943,-1),$B:$B,$B6943),2)</f>
        <v>4.51</v>
      </c>
      <c r="J6943" s="11">
        <f>SUMIFS(AB:AB,$A:$A,EOMONTH($A6943,-1),$B:$B,$B6943)</f>
        <v>7900</v>
      </c>
      <c r="K6943" s="13">
        <v>0</v>
      </c>
      <c r="L6943" s="25">
        <v>0</v>
      </c>
      <c r="M6943" s="15">
        <v>0</v>
      </c>
      <c r="N6943" s="14">
        <v>0</v>
      </c>
      <c r="O6943" s="16">
        <v>0</v>
      </c>
      <c r="P6943" s="16">
        <v>0</v>
      </c>
      <c r="Q6943" s="16">
        <v>0</v>
      </c>
      <c r="R6943" s="16">
        <f>Q6943*16.876/100</f>
        <v>0</v>
      </c>
      <c r="S6943" s="17">
        <f t="shared" si="756"/>
        <v>0</v>
      </c>
      <c r="T6943" s="16">
        <v>0</v>
      </c>
      <c r="U6943" s="18">
        <f t="shared" si="757"/>
        <v>0</v>
      </c>
      <c r="V6943" s="18">
        <f t="shared" si="758"/>
        <v>0</v>
      </c>
      <c r="W6943" s="18">
        <f t="shared" si="759"/>
        <v>0</v>
      </c>
      <c r="X6943" s="27"/>
      <c r="Y6943" s="19">
        <f t="shared" si="760"/>
        <v>0</v>
      </c>
      <c r="Z6943" s="18">
        <f t="shared" si="761"/>
        <v>0</v>
      </c>
      <c r="AA6943" s="12">
        <v>100</v>
      </c>
      <c r="AB6943" s="12">
        <v>7900</v>
      </c>
      <c r="AC6943" s="28">
        <f>+I6943+Y6943-Z6943</f>
        <v>4.51</v>
      </c>
      <c r="AD6943" s="20">
        <f t="shared" si="762"/>
        <v>0</v>
      </c>
      <c r="AE6943">
        <v>0</v>
      </c>
    </row>
    <row r="6944" spans="1:31" x14ac:dyDescent="0.25">
      <c r="A6944" s="9">
        <v>45322</v>
      </c>
      <c r="B6944" s="10" t="s">
        <v>736</v>
      </c>
      <c r="C6944" s="10" t="s">
        <v>282</v>
      </c>
      <c r="D6944" s="10" t="s">
        <v>29</v>
      </c>
      <c r="E6944" s="10" t="s">
        <v>30</v>
      </c>
      <c r="F6944" s="10"/>
      <c r="G6944" s="10">
        <v>0</v>
      </c>
      <c r="H6944" s="11">
        <f>SUMIFS(AA:AA,$A:$A,EOMONTH($A6944,-1),$B:$B,$B6944)</f>
        <v>3585</v>
      </c>
      <c r="I6944" s="63">
        <f>ROUND(SUMIFS(AC:AC,$A:$A,EOMONTH($A6944,-1),$B:$B,$B6944),2)</f>
        <v>0</v>
      </c>
      <c r="J6944" s="11">
        <f>SUMIFS(AB:AB,$A:$A,EOMONTH($A6944,-1),$B:$B,$B6944)</f>
        <v>2763.48</v>
      </c>
      <c r="K6944" s="13">
        <v>0</v>
      </c>
      <c r="L6944" s="25">
        <v>0</v>
      </c>
      <c r="M6944" s="15">
        <v>2920</v>
      </c>
      <c r="N6944" s="14">
        <v>2465.5300000000002</v>
      </c>
      <c r="O6944" s="16">
        <v>0</v>
      </c>
      <c r="P6944" s="16">
        <v>0</v>
      </c>
      <c r="Q6944" s="16">
        <v>1230</v>
      </c>
      <c r="R6944" s="16">
        <f>Q6944*16.876/100</f>
        <v>207.57480000000004</v>
      </c>
      <c r="S6944" s="17">
        <f t="shared" si="756"/>
        <v>1437.5748000000001</v>
      </c>
      <c r="T6944" s="16">
        <v>947.1</v>
      </c>
      <c r="U6944" s="18">
        <f t="shared" si="757"/>
        <v>0</v>
      </c>
      <c r="V6944" s="18">
        <f t="shared" si="758"/>
        <v>0</v>
      </c>
      <c r="W6944" s="18">
        <f t="shared" si="759"/>
        <v>0</v>
      </c>
      <c r="X6944" s="27"/>
      <c r="Y6944" s="19">
        <f t="shared" si="760"/>
        <v>0</v>
      </c>
      <c r="Z6944" s="18">
        <f t="shared" si="761"/>
        <v>0</v>
      </c>
      <c r="AA6944" s="12">
        <v>5275</v>
      </c>
      <c r="AB6944" s="12">
        <v>4286.1000000000004</v>
      </c>
      <c r="AC6944" s="28">
        <f>+I6944+Y6944-Z6944</f>
        <v>0</v>
      </c>
      <c r="AD6944" s="20">
        <f t="shared" si="762"/>
        <v>0</v>
      </c>
      <c r="AE6944">
        <v>0</v>
      </c>
    </row>
    <row r="6945" spans="1:31" x14ac:dyDescent="0.25">
      <c r="A6945" s="59">
        <v>45322</v>
      </c>
      <c r="B6945" s="60" t="s">
        <v>683</v>
      </c>
      <c r="C6945" s="60" t="s">
        <v>28</v>
      </c>
      <c r="D6945" s="60" t="s">
        <v>29</v>
      </c>
      <c r="E6945" s="60" t="s">
        <v>30</v>
      </c>
      <c r="F6945" s="10"/>
      <c r="G6945" s="10"/>
      <c r="H6945" s="11"/>
      <c r="I6945" s="63">
        <f>ROUND(SUMIFS(AC:AC,$A:$A,EOMONTH($A6945,-1),$B:$B,$B6945),2)</f>
        <v>71.2</v>
      </c>
      <c r="J6945" s="11"/>
      <c r="K6945" s="13"/>
      <c r="L6945" s="25"/>
      <c r="M6945" s="15"/>
      <c r="N6945" s="14"/>
      <c r="O6945" s="16"/>
      <c r="P6945" s="16"/>
      <c r="Q6945" s="16"/>
      <c r="R6945" s="16"/>
      <c r="S6945" s="17">
        <f t="shared" si="756"/>
        <v>0</v>
      </c>
      <c r="T6945" s="16"/>
      <c r="U6945" s="18">
        <f t="shared" si="757"/>
        <v>0</v>
      </c>
      <c r="V6945" s="18">
        <f t="shared" si="758"/>
        <v>0</v>
      </c>
      <c r="W6945" s="18">
        <f t="shared" si="759"/>
        <v>0</v>
      </c>
      <c r="X6945" s="27"/>
      <c r="Y6945" s="19">
        <f t="shared" si="760"/>
        <v>0</v>
      </c>
      <c r="Z6945" s="18">
        <f t="shared" si="761"/>
        <v>0</v>
      </c>
      <c r="AA6945" s="12"/>
      <c r="AB6945" s="12"/>
      <c r="AC6945" s="28">
        <f>+I6945+Y6945-Z6945</f>
        <v>71.2</v>
      </c>
      <c r="AD6945" s="20">
        <f t="shared" si="762"/>
        <v>0</v>
      </c>
      <c r="AE6945">
        <v>0</v>
      </c>
    </row>
    <row r="6946" spans="1:31" x14ac:dyDescent="0.25">
      <c r="A6946" s="9">
        <v>45322</v>
      </c>
      <c r="B6946" s="10" t="s">
        <v>684</v>
      </c>
      <c r="C6946" s="10" t="s">
        <v>28</v>
      </c>
      <c r="D6946" s="10" t="s">
        <v>29</v>
      </c>
      <c r="E6946" s="10" t="s">
        <v>30</v>
      </c>
      <c r="F6946" s="10"/>
      <c r="G6946" s="10">
        <v>0</v>
      </c>
      <c r="H6946" s="11">
        <f>SUMIFS(AA:AA,$A:$A,EOMONTH($A6946,-1),$B:$B,$B6946)</f>
        <v>-436</v>
      </c>
      <c r="I6946" s="63">
        <f>ROUND(SUMIFS(AC:AC,$A:$A,EOMONTH($A6946,-1),$B:$B,$B6946),2)</f>
        <v>10.52</v>
      </c>
      <c r="J6946" s="11">
        <f>SUMIFS(AB:AB,$A:$A,EOMONTH($A6946,-1),$B:$B,$B6946)</f>
        <v>-6976</v>
      </c>
      <c r="K6946" s="13">
        <v>0</v>
      </c>
      <c r="L6946" s="25">
        <v>0</v>
      </c>
      <c r="M6946" s="15">
        <v>0</v>
      </c>
      <c r="N6946" s="14">
        <v>0</v>
      </c>
      <c r="O6946" s="16">
        <v>0</v>
      </c>
      <c r="P6946" s="16">
        <v>0</v>
      </c>
      <c r="Q6946" s="16">
        <v>0</v>
      </c>
      <c r="R6946" s="16">
        <f>Q6946*16.876/100</f>
        <v>0</v>
      </c>
      <c r="S6946" s="17">
        <f t="shared" si="756"/>
        <v>0</v>
      </c>
      <c r="T6946" s="16">
        <v>0</v>
      </c>
      <c r="U6946" s="18">
        <f t="shared" si="757"/>
        <v>0</v>
      </c>
      <c r="V6946" s="18">
        <f t="shared" si="758"/>
        <v>0</v>
      </c>
      <c r="W6946" s="18">
        <f t="shared" si="759"/>
        <v>0</v>
      </c>
      <c r="X6946" s="27"/>
      <c r="Y6946" s="19">
        <f t="shared" si="760"/>
        <v>0</v>
      </c>
      <c r="Z6946" s="18">
        <f t="shared" si="761"/>
        <v>0</v>
      </c>
      <c r="AA6946" s="12">
        <v>-436</v>
      </c>
      <c r="AB6946" s="12">
        <v>-6976</v>
      </c>
      <c r="AC6946" s="28">
        <f>+I6946+Y6946-Z6946</f>
        <v>10.52</v>
      </c>
      <c r="AD6946" s="20">
        <f t="shared" si="762"/>
        <v>0</v>
      </c>
      <c r="AE6946">
        <v>0</v>
      </c>
    </row>
    <row r="6947" spans="1:31" x14ac:dyDescent="0.25">
      <c r="A6947" s="59">
        <v>45322</v>
      </c>
      <c r="B6947" s="60" t="s">
        <v>759</v>
      </c>
      <c r="C6947" s="60" t="s">
        <v>282</v>
      </c>
      <c r="D6947" s="60" t="s">
        <v>29</v>
      </c>
      <c r="E6947" s="60" t="s">
        <v>30</v>
      </c>
      <c r="F6947" s="10"/>
      <c r="G6947" s="10"/>
      <c r="H6947" s="11"/>
      <c r="I6947" s="63">
        <f>ROUND(SUMIFS(AC:AC,$A:$A,EOMONTH($A6947,-1),$B:$B,$B6947),2)</f>
        <v>0</v>
      </c>
      <c r="J6947" s="11"/>
      <c r="K6947" s="13"/>
      <c r="L6947" s="25"/>
      <c r="M6947" s="15"/>
      <c r="N6947" s="14"/>
      <c r="O6947" s="16"/>
      <c r="P6947" s="16"/>
      <c r="Q6947" s="16"/>
      <c r="R6947" s="16"/>
      <c r="S6947" s="17">
        <f t="shared" si="756"/>
        <v>0</v>
      </c>
      <c r="T6947" s="16"/>
      <c r="U6947" s="18">
        <f t="shared" si="757"/>
        <v>0</v>
      </c>
      <c r="V6947" s="18">
        <f t="shared" si="758"/>
        <v>0</v>
      </c>
      <c r="W6947" s="18">
        <f t="shared" si="759"/>
        <v>0</v>
      </c>
      <c r="X6947" s="27"/>
      <c r="Y6947" s="19">
        <f t="shared" si="760"/>
        <v>0</v>
      </c>
      <c r="Z6947" s="18">
        <f t="shared" si="761"/>
        <v>0</v>
      </c>
      <c r="AA6947" s="12"/>
      <c r="AB6947" s="12"/>
      <c r="AC6947" s="28">
        <f>+I6947+Y6947-Z6947</f>
        <v>0</v>
      </c>
      <c r="AD6947" s="20">
        <f t="shared" si="762"/>
        <v>0</v>
      </c>
      <c r="AE6947">
        <v>0</v>
      </c>
    </row>
    <row r="6948" spans="1:31" x14ac:dyDescent="0.25">
      <c r="A6948" s="59">
        <v>45322</v>
      </c>
      <c r="B6948" s="60" t="s">
        <v>760</v>
      </c>
      <c r="C6948" s="60" t="s">
        <v>282</v>
      </c>
      <c r="D6948" s="60" t="s">
        <v>29</v>
      </c>
      <c r="E6948" s="60" t="s">
        <v>30</v>
      </c>
      <c r="F6948" s="10"/>
      <c r="G6948" s="10"/>
      <c r="H6948" s="11"/>
      <c r="I6948" s="63">
        <f>ROUND(SUMIFS(AC:AC,$A:$A,EOMONTH($A6948,-1),$B:$B,$B6948),2)</f>
        <v>0</v>
      </c>
      <c r="J6948" s="11"/>
      <c r="K6948" s="13"/>
      <c r="L6948" s="25"/>
      <c r="M6948" s="15"/>
      <c r="N6948" s="14"/>
      <c r="O6948" s="16"/>
      <c r="P6948" s="16"/>
      <c r="Q6948" s="16"/>
      <c r="R6948" s="16"/>
      <c r="S6948" s="17">
        <f t="shared" si="756"/>
        <v>0</v>
      </c>
      <c r="T6948" s="16"/>
      <c r="U6948" s="18">
        <f t="shared" si="757"/>
        <v>0</v>
      </c>
      <c r="V6948" s="18">
        <f t="shared" si="758"/>
        <v>0</v>
      </c>
      <c r="W6948" s="18">
        <f t="shared" si="759"/>
        <v>0</v>
      </c>
      <c r="X6948" s="27"/>
      <c r="Y6948" s="19">
        <f t="shared" si="760"/>
        <v>0</v>
      </c>
      <c r="Z6948" s="18">
        <f t="shared" si="761"/>
        <v>0</v>
      </c>
      <c r="AA6948" s="12"/>
      <c r="AB6948" s="12"/>
      <c r="AC6948" s="28">
        <f>+I6948+Y6948-Z6948</f>
        <v>0</v>
      </c>
      <c r="AD6948" s="20">
        <f t="shared" si="762"/>
        <v>0</v>
      </c>
      <c r="AE6948">
        <v>0</v>
      </c>
    </row>
    <row r="6949" spans="1:31" x14ac:dyDescent="0.25">
      <c r="A6949" s="59">
        <v>45322</v>
      </c>
      <c r="B6949" s="60" t="s">
        <v>761</v>
      </c>
      <c r="C6949" s="60" t="s">
        <v>108</v>
      </c>
      <c r="D6949" s="60" t="s">
        <v>29</v>
      </c>
      <c r="E6949" s="60" t="s">
        <v>30</v>
      </c>
      <c r="F6949" s="10"/>
      <c r="G6949" s="10"/>
      <c r="H6949" s="11"/>
      <c r="I6949" s="63">
        <f>ROUND(SUMIFS(AC:AC,$A:$A,EOMONTH($A6949,-1),$B:$B,$B6949),2)</f>
        <v>0</v>
      </c>
      <c r="J6949" s="11"/>
      <c r="K6949" s="13"/>
      <c r="L6949" s="25"/>
      <c r="M6949" s="15"/>
      <c r="N6949" s="14"/>
      <c r="O6949" s="16"/>
      <c r="P6949" s="16"/>
      <c r="Q6949" s="16"/>
      <c r="R6949" s="16"/>
      <c r="S6949" s="17">
        <f t="shared" si="756"/>
        <v>0</v>
      </c>
      <c r="T6949" s="16"/>
      <c r="U6949" s="18">
        <f t="shared" si="757"/>
        <v>0</v>
      </c>
      <c r="V6949" s="18">
        <f t="shared" si="758"/>
        <v>0</v>
      </c>
      <c r="W6949" s="18">
        <f t="shared" si="759"/>
        <v>0</v>
      </c>
      <c r="X6949" s="27"/>
      <c r="Y6949" s="19">
        <f t="shared" si="760"/>
        <v>0</v>
      </c>
      <c r="Z6949" s="18">
        <f t="shared" si="761"/>
        <v>0</v>
      </c>
      <c r="AA6949" s="12"/>
      <c r="AB6949" s="12"/>
      <c r="AC6949" s="28">
        <f>+I6949+Y6949-Z6949</f>
        <v>0</v>
      </c>
      <c r="AD6949" s="20">
        <f t="shared" si="762"/>
        <v>0</v>
      </c>
      <c r="AE6949">
        <v>0</v>
      </c>
    </row>
    <row r="6950" spans="1:31" x14ac:dyDescent="0.25">
      <c r="A6950" s="59">
        <v>45322</v>
      </c>
      <c r="B6950" s="60" t="s">
        <v>762</v>
      </c>
      <c r="C6950" s="60" t="s">
        <v>108</v>
      </c>
      <c r="D6950" s="60" t="s">
        <v>29</v>
      </c>
      <c r="E6950" s="60" t="s">
        <v>30</v>
      </c>
      <c r="F6950" s="10"/>
      <c r="G6950" s="10"/>
      <c r="H6950" s="11"/>
      <c r="I6950" s="63">
        <f>ROUND(SUMIFS(AC:AC,$A:$A,EOMONTH($A6950,-1),$B:$B,$B6950),2)</f>
        <v>0</v>
      </c>
      <c r="J6950" s="11"/>
      <c r="K6950" s="13"/>
      <c r="L6950" s="25"/>
      <c r="M6950" s="15"/>
      <c r="N6950" s="14"/>
      <c r="O6950" s="16"/>
      <c r="P6950" s="16"/>
      <c r="Q6950" s="16"/>
      <c r="R6950" s="16"/>
      <c r="S6950" s="17">
        <f t="shared" si="756"/>
        <v>0</v>
      </c>
      <c r="T6950" s="16"/>
      <c r="U6950" s="18">
        <f t="shared" si="757"/>
        <v>0</v>
      </c>
      <c r="V6950" s="18">
        <f t="shared" si="758"/>
        <v>0</v>
      </c>
      <c r="W6950" s="18">
        <f t="shared" si="759"/>
        <v>0</v>
      </c>
      <c r="X6950" s="27"/>
      <c r="Y6950" s="19">
        <f t="shared" si="760"/>
        <v>0</v>
      </c>
      <c r="Z6950" s="18">
        <f t="shared" si="761"/>
        <v>0</v>
      </c>
      <c r="AA6950" s="12"/>
      <c r="AB6950" s="12"/>
      <c r="AC6950" s="28">
        <f>+I6950+Y6950-Z6950</f>
        <v>0</v>
      </c>
      <c r="AD6950" s="20">
        <f t="shared" si="762"/>
        <v>0</v>
      </c>
      <c r="AE6950">
        <v>0</v>
      </c>
    </row>
    <row r="6951" spans="1:31" x14ac:dyDescent="0.25">
      <c r="A6951" s="9">
        <v>45322</v>
      </c>
      <c r="B6951" s="10" t="s">
        <v>689</v>
      </c>
      <c r="C6951" s="10" t="s">
        <v>28</v>
      </c>
      <c r="D6951" s="10" t="s">
        <v>29</v>
      </c>
      <c r="E6951" s="10" t="s">
        <v>30</v>
      </c>
      <c r="F6951" s="10"/>
      <c r="G6951" s="10">
        <v>0</v>
      </c>
      <c r="H6951" s="11">
        <f>SUMIFS(AA:AA,$A:$A,EOMONTH($A6951,-1),$B:$B,$B6951)</f>
        <v>4263</v>
      </c>
      <c r="I6951" s="63">
        <f>ROUND(SUMIFS(AC:AC,$A:$A,EOMONTH($A6951,-1),$B:$B,$B6951),2)</f>
        <v>357.81</v>
      </c>
      <c r="J6951" s="11">
        <f>SUMIFS(AB:AB,$A:$A,EOMONTH($A6951,-1),$B:$B,$B6951)</f>
        <v>22846.77</v>
      </c>
      <c r="K6951" s="13">
        <v>0</v>
      </c>
      <c r="L6951" s="25">
        <v>0</v>
      </c>
      <c r="M6951" s="15">
        <v>0</v>
      </c>
      <c r="N6951" s="14">
        <v>0</v>
      </c>
      <c r="O6951" s="16">
        <v>0</v>
      </c>
      <c r="P6951" s="16">
        <v>0</v>
      </c>
      <c r="Q6951" s="16">
        <v>0</v>
      </c>
      <c r="R6951" s="16">
        <f>Q6951*16.876/100</f>
        <v>0</v>
      </c>
      <c r="S6951" s="17">
        <f t="shared" si="756"/>
        <v>0</v>
      </c>
      <c r="T6951" s="16">
        <v>0</v>
      </c>
      <c r="U6951" s="18">
        <f t="shared" si="757"/>
        <v>0</v>
      </c>
      <c r="V6951" s="18">
        <f t="shared" si="758"/>
        <v>0</v>
      </c>
      <c r="W6951" s="18">
        <f t="shared" si="759"/>
        <v>0</v>
      </c>
      <c r="X6951" s="27"/>
      <c r="Y6951" s="19">
        <f t="shared" si="760"/>
        <v>0</v>
      </c>
      <c r="Z6951" s="18">
        <f t="shared" si="761"/>
        <v>0</v>
      </c>
      <c r="AA6951" s="12">
        <v>4263</v>
      </c>
      <c r="AB6951" s="12">
        <v>22846.77</v>
      </c>
      <c r="AC6951" s="28">
        <f>+I6951+Y6951-Z6951</f>
        <v>357.81</v>
      </c>
      <c r="AD6951" s="20">
        <f t="shared" si="762"/>
        <v>0</v>
      </c>
      <c r="AE6951">
        <v>0</v>
      </c>
    </row>
    <row r="6952" spans="1:31" x14ac:dyDescent="0.25">
      <c r="A6952" s="9">
        <v>45322</v>
      </c>
      <c r="B6952" s="10" t="s">
        <v>764</v>
      </c>
      <c r="C6952" s="10" t="s">
        <v>282</v>
      </c>
      <c r="D6952" s="10" t="s">
        <v>29</v>
      </c>
      <c r="E6952" s="10" t="s">
        <v>30</v>
      </c>
      <c r="F6952" s="10"/>
      <c r="G6952" s="10">
        <v>0</v>
      </c>
      <c r="H6952" s="11">
        <f>SUMIFS(AA:AA,$A:$A,EOMONTH($A6952,-1),$B:$B,$B6952)</f>
        <v>506</v>
      </c>
      <c r="I6952" s="63">
        <f>ROUND(SUMIFS(AC:AC,$A:$A,EOMONTH($A6952,-1),$B:$B,$B6952),2)</f>
        <v>0</v>
      </c>
      <c r="J6952" s="11">
        <f>SUMIFS(AB:AB,$A:$A,EOMONTH($A6952,-1),$B:$B,$B6952)</f>
        <v>4475.3900000000003</v>
      </c>
      <c r="K6952" s="13">
        <v>0</v>
      </c>
      <c r="L6952" s="25">
        <v>0</v>
      </c>
      <c r="M6952" s="15">
        <v>0</v>
      </c>
      <c r="N6952" s="14">
        <v>0</v>
      </c>
      <c r="O6952" s="16">
        <v>0</v>
      </c>
      <c r="P6952" s="16">
        <v>0</v>
      </c>
      <c r="Q6952" s="16">
        <v>0</v>
      </c>
      <c r="R6952" s="16">
        <f>Q6952*16.876/100</f>
        <v>0</v>
      </c>
      <c r="S6952" s="17">
        <f t="shared" si="756"/>
        <v>0</v>
      </c>
      <c r="T6952" s="16">
        <v>0</v>
      </c>
      <c r="U6952" s="18">
        <f t="shared" si="757"/>
        <v>0</v>
      </c>
      <c r="V6952" s="18">
        <f t="shared" si="758"/>
        <v>0</v>
      </c>
      <c r="W6952" s="18">
        <f t="shared" si="759"/>
        <v>0</v>
      </c>
      <c r="X6952" s="27"/>
      <c r="Y6952" s="19">
        <f t="shared" si="760"/>
        <v>0</v>
      </c>
      <c r="Z6952" s="18">
        <f t="shared" si="761"/>
        <v>0</v>
      </c>
      <c r="AA6952" s="12">
        <v>506</v>
      </c>
      <c r="AB6952" s="12">
        <v>4475.3900000000003</v>
      </c>
      <c r="AC6952" s="28">
        <f>+I6952+Y6952-Z6952</f>
        <v>0</v>
      </c>
      <c r="AD6952" s="20">
        <f t="shared" si="762"/>
        <v>0</v>
      </c>
      <c r="AE6952">
        <v>0</v>
      </c>
    </row>
    <row r="6953" spans="1:31" x14ac:dyDescent="0.25">
      <c r="A6953" s="9">
        <v>45322</v>
      </c>
      <c r="B6953" s="10" t="s">
        <v>765</v>
      </c>
      <c r="C6953" s="10" t="s">
        <v>28</v>
      </c>
      <c r="D6953" s="10" t="s">
        <v>29</v>
      </c>
      <c r="E6953" s="10" t="s">
        <v>30</v>
      </c>
      <c r="F6953" s="10"/>
      <c r="G6953" s="10">
        <v>0</v>
      </c>
      <c r="H6953" s="11">
        <f>SUMIFS(AA:AA,$A:$A,EOMONTH($A6953,-1),$B:$B,$B6953)</f>
        <v>590</v>
      </c>
      <c r="I6953" s="63">
        <f>ROUND(SUMIFS(AC:AC,$A:$A,EOMONTH($A6953,-1),$B:$B,$B6953),2)</f>
        <v>0</v>
      </c>
      <c r="J6953" s="11">
        <f>SUMIFS(AB:AB,$A:$A,EOMONTH($A6953,-1),$B:$B,$B6953)</f>
        <v>5026.97</v>
      </c>
      <c r="K6953" s="13">
        <v>0</v>
      </c>
      <c r="L6953" s="25">
        <v>0</v>
      </c>
      <c r="M6953" s="15">
        <v>0</v>
      </c>
      <c r="N6953" s="14">
        <v>0</v>
      </c>
      <c r="O6953" s="16">
        <v>0</v>
      </c>
      <c r="P6953" s="16">
        <v>0</v>
      </c>
      <c r="Q6953" s="16">
        <v>0</v>
      </c>
      <c r="R6953" s="16">
        <f>Q6953*16.876/100</f>
        <v>0</v>
      </c>
      <c r="S6953" s="17">
        <f t="shared" si="756"/>
        <v>0</v>
      </c>
      <c r="T6953" s="16">
        <v>0</v>
      </c>
      <c r="U6953" s="18">
        <f t="shared" si="757"/>
        <v>0</v>
      </c>
      <c r="V6953" s="18">
        <f t="shared" si="758"/>
        <v>0</v>
      </c>
      <c r="W6953" s="18">
        <f t="shared" si="759"/>
        <v>0</v>
      </c>
      <c r="X6953" s="27"/>
      <c r="Y6953" s="19">
        <f t="shared" si="760"/>
        <v>0</v>
      </c>
      <c r="Z6953" s="18">
        <f t="shared" si="761"/>
        <v>0</v>
      </c>
      <c r="AA6953" s="12">
        <v>590</v>
      </c>
      <c r="AB6953" s="12">
        <v>5026.97</v>
      </c>
      <c r="AC6953" s="28">
        <f>+I6953+Y6953-Z6953</f>
        <v>0</v>
      </c>
      <c r="AD6953" s="20">
        <f t="shared" si="762"/>
        <v>0</v>
      </c>
      <c r="AE6953">
        <v>0</v>
      </c>
    </row>
    <row r="6954" spans="1:31" x14ac:dyDescent="0.25">
      <c r="A6954" s="9">
        <v>45322</v>
      </c>
      <c r="B6954" s="10" t="s">
        <v>766</v>
      </c>
      <c r="C6954" s="10" t="s">
        <v>28</v>
      </c>
      <c r="D6954" s="10" t="s">
        <v>29</v>
      </c>
      <c r="E6954" s="10" t="s">
        <v>30</v>
      </c>
      <c r="F6954" s="10"/>
      <c r="G6954" s="10">
        <v>0</v>
      </c>
      <c r="H6954" s="11">
        <f>SUMIFS(AA:AA,$A:$A,EOMONTH($A6954,-1),$B:$B,$B6954)</f>
        <v>833</v>
      </c>
      <c r="I6954" s="63">
        <f>ROUND(SUMIFS(AC:AC,$A:$A,EOMONTH($A6954,-1),$B:$B,$B6954),2)</f>
        <v>0</v>
      </c>
      <c r="J6954" s="11">
        <f>SUMIFS(AB:AB,$A:$A,EOMONTH($A6954,-1),$B:$B,$B6954)</f>
        <v>6951.45</v>
      </c>
      <c r="K6954" s="13">
        <v>0</v>
      </c>
      <c r="L6954" s="25">
        <v>0</v>
      </c>
      <c r="M6954" s="15">
        <v>0</v>
      </c>
      <c r="N6954" s="14">
        <v>0</v>
      </c>
      <c r="O6954" s="16">
        <v>0</v>
      </c>
      <c r="P6954" s="16">
        <v>0</v>
      </c>
      <c r="Q6954" s="16">
        <v>0</v>
      </c>
      <c r="R6954" s="16">
        <f>Q6954*16.876/100</f>
        <v>0</v>
      </c>
      <c r="S6954" s="17">
        <f t="shared" si="756"/>
        <v>0</v>
      </c>
      <c r="T6954" s="16">
        <v>0</v>
      </c>
      <c r="U6954" s="18">
        <f t="shared" si="757"/>
        <v>0</v>
      </c>
      <c r="V6954" s="18">
        <f t="shared" si="758"/>
        <v>0</v>
      </c>
      <c r="W6954" s="18">
        <f t="shared" si="759"/>
        <v>0</v>
      </c>
      <c r="X6954" s="27"/>
      <c r="Y6954" s="19">
        <f t="shared" si="760"/>
        <v>0</v>
      </c>
      <c r="Z6954" s="18">
        <f t="shared" si="761"/>
        <v>0</v>
      </c>
      <c r="AA6954" s="12">
        <v>833</v>
      </c>
      <c r="AB6954" s="12">
        <v>6951.45</v>
      </c>
      <c r="AC6954" s="28">
        <f>+I6954+Y6954-Z6954</f>
        <v>0</v>
      </c>
      <c r="AD6954" s="20">
        <f t="shared" si="762"/>
        <v>0</v>
      </c>
      <c r="AE6954">
        <v>0</v>
      </c>
    </row>
    <row r="6955" spans="1:31" x14ac:dyDescent="0.25">
      <c r="A6955" s="9">
        <v>45322</v>
      </c>
      <c r="B6955" s="10" t="s">
        <v>767</v>
      </c>
      <c r="C6955" s="10" t="s">
        <v>28</v>
      </c>
      <c r="D6955" s="10" t="s">
        <v>29</v>
      </c>
      <c r="E6955" s="10" t="s">
        <v>30</v>
      </c>
      <c r="F6955" s="10"/>
      <c r="G6955" s="10">
        <v>0</v>
      </c>
      <c r="H6955" s="11">
        <f>SUMIFS(AA:AA,$A:$A,EOMONTH($A6955,-1),$B:$B,$B6955)</f>
        <v>825</v>
      </c>
      <c r="I6955" s="63">
        <f>ROUND(SUMIFS(AC:AC,$A:$A,EOMONTH($A6955,-1),$B:$B,$B6955),2)</f>
        <v>0</v>
      </c>
      <c r="J6955" s="11">
        <f>SUMIFS(AB:AB,$A:$A,EOMONTH($A6955,-1),$B:$B,$B6955)</f>
        <v>6968.55</v>
      </c>
      <c r="K6955" s="13">
        <v>0</v>
      </c>
      <c r="L6955" s="25">
        <v>0</v>
      </c>
      <c r="M6955" s="15">
        <v>0</v>
      </c>
      <c r="N6955" s="14">
        <v>0</v>
      </c>
      <c r="O6955" s="16">
        <v>0</v>
      </c>
      <c r="P6955" s="16">
        <v>0</v>
      </c>
      <c r="Q6955" s="16">
        <v>0</v>
      </c>
      <c r="R6955" s="16">
        <f>Q6955*16.876/100</f>
        <v>0</v>
      </c>
      <c r="S6955" s="17">
        <f t="shared" si="756"/>
        <v>0</v>
      </c>
      <c r="T6955" s="16">
        <v>0</v>
      </c>
      <c r="U6955" s="18">
        <f t="shared" si="757"/>
        <v>0</v>
      </c>
      <c r="V6955" s="18">
        <f t="shared" si="758"/>
        <v>0</v>
      </c>
      <c r="W6955" s="18">
        <f t="shared" si="759"/>
        <v>0</v>
      </c>
      <c r="X6955" s="27"/>
      <c r="Y6955" s="19">
        <f t="shared" si="760"/>
        <v>0</v>
      </c>
      <c r="Z6955" s="18">
        <f t="shared" si="761"/>
        <v>0</v>
      </c>
      <c r="AA6955" s="12">
        <v>825</v>
      </c>
      <c r="AB6955" s="12">
        <v>6968.55</v>
      </c>
      <c r="AC6955" s="28">
        <f>+I6955+Y6955-Z6955</f>
        <v>0</v>
      </c>
      <c r="AD6955" s="20">
        <f t="shared" si="762"/>
        <v>0</v>
      </c>
      <c r="AE6955">
        <v>0</v>
      </c>
    </row>
    <row r="6956" spans="1:31" x14ac:dyDescent="0.25">
      <c r="A6956" s="9">
        <v>45322</v>
      </c>
      <c r="B6956" s="10" t="s">
        <v>768</v>
      </c>
      <c r="C6956" s="10" t="s">
        <v>28</v>
      </c>
      <c r="D6956" s="10" t="s">
        <v>29</v>
      </c>
      <c r="E6956" s="10" t="s">
        <v>30</v>
      </c>
      <c r="F6956" s="10"/>
      <c r="G6956" s="10">
        <v>0</v>
      </c>
      <c r="H6956" s="11">
        <f>SUMIFS(AA:AA,$A:$A,EOMONTH($A6956,-1),$B:$B,$B6956)</f>
        <v>150</v>
      </c>
      <c r="I6956" s="63">
        <f>ROUND(SUMIFS(AC:AC,$A:$A,EOMONTH($A6956,-1),$B:$B,$B6956),2)</f>
        <v>0</v>
      </c>
      <c r="J6956" s="11">
        <f>SUMIFS(AB:AB,$A:$A,EOMONTH($A6956,-1),$B:$B,$B6956)</f>
        <v>1284.25</v>
      </c>
      <c r="K6956" s="13">
        <v>0</v>
      </c>
      <c r="L6956" s="25">
        <v>0</v>
      </c>
      <c r="M6956" s="15">
        <v>0</v>
      </c>
      <c r="N6956" s="14">
        <v>0</v>
      </c>
      <c r="O6956" s="16">
        <v>0</v>
      </c>
      <c r="P6956" s="16">
        <v>0</v>
      </c>
      <c r="Q6956" s="16">
        <v>0</v>
      </c>
      <c r="R6956" s="16">
        <f>Q6956*16.876/100</f>
        <v>0</v>
      </c>
      <c r="S6956" s="17">
        <f t="shared" si="756"/>
        <v>0</v>
      </c>
      <c r="T6956" s="16">
        <v>0</v>
      </c>
      <c r="U6956" s="18">
        <f t="shared" si="757"/>
        <v>0</v>
      </c>
      <c r="V6956" s="18">
        <f t="shared" si="758"/>
        <v>0</v>
      </c>
      <c r="W6956" s="18">
        <f t="shared" si="759"/>
        <v>0</v>
      </c>
      <c r="X6956" s="27"/>
      <c r="Y6956" s="19">
        <f t="shared" si="760"/>
        <v>0</v>
      </c>
      <c r="Z6956" s="18">
        <f t="shared" si="761"/>
        <v>0</v>
      </c>
      <c r="AA6956" s="12">
        <v>150</v>
      </c>
      <c r="AB6956" s="12">
        <v>1284.25</v>
      </c>
      <c r="AC6956" s="28">
        <f>+I6956+Y6956-Z6956</f>
        <v>0</v>
      </c>
      <c r="AD6956" s="20">
        <f t="shared" si="762"/>
        <v>0</v>
      </c>
      <c r="AE6956">
        <v>0</v>
      </c>
    </row>
    <row r="6957" spans="1:31" x14ac:dyDescent="0.25">
      <c r="A6957" s="9">
        <v>45322</v>
      </c>
      <c r="B6957" s="10" t="s">
        <v>769</v>
      </c>
      <c r="C6957" s="10" t="s">
        <v>770</v>
      </c>
      <c r="D6957" s="10" t="s">
        <v>40</v>
      </c>
      <c r="E6957" s="10" t="s">
        <v>539</v>
      </c>
      <c r="F6957" s="10"/>
      <c r="G6957" s="10">
        <v>0</v>
      </c>
      <c r="H6957" s="11">
        <f>SUMIFS(AA:AA,$A:$A,EOMONTH($A6957,-1),$B:$B,$B6957)</f>
        <v>204.2</v>
      </c>
      <c r="I6957" s="63">
        <f>ROUND(SUMIFS(AC:AC,$A:$A,EOMONTH($A6957,-1),$B:$B,$B6957),2)</f>
        <v>0</v>
      </c>
      <c r="J6957" s="11">
        <f>SUMIFS(AB:AB,$A:$A,EOMONTH($A6957,-1),$B:$B,$B6957)</f>
        <v>34305.599999999999</v>
      </c>
      <c r="K6957" s="13">
        <v>159.69999999999999</v>
      </c>
      <c r="L6957" s="25">
        <v>28107.200000000001</v>
      </c>
      <c r="M6957" s="15">
        <v>0</v>
      </c>
      <c r="N6957" s="14">
        <v>0</v>
      </c>
      <c r="O6957" s="16">
        <v>0</v>
      </c>
      <c r="P6957" s="16">
        <v>0</v>
      </c>
      <c r="Q6957" s="16">
        <v>61.5</v>
      </c>
      <c r="R6957" s="16">
        <f>Q6957*16.876/100</f>
        <v>10.378740000000001</v>
      </c>
      <c r="S6957" s="17">
        <f t="shared" si="756"/>
        <v>71.878739999999993</v>
      </c>
      <c r="T6957" s="16">
        <v>3724.5</v>
      </c>
      <c r="U6957" s="18">
        <f t="shared" si="757"/>
        <v>0</v>
      </c>
      <c r="V6957" s="18">
        <f t="shared" si="758"/>
        <v>0</v>
      </c>
      <c r="W6957" s="18">
        <f t="shared" si="759"/>
        <v>0</v>
      </c>
      <c r="X6957" s="27"/>
      <c r="Y6957" s="19">
        <f t="shared" si="760"/>
        <v>0</v>
      </c>
      <c r="Z6957" s="18">
        <f t="shared" si="761"/>
        <v>0</v>
      </c>
      <c r="AA6957" s="12">
        <v>302.39999999999998</v>
      </c>
      <c r="AB6957" s="12">
        <v>58688.35</v>
      </c>
      <c r="AC6957" s="28">
        <f>+I6957+Y6957-Z6957</f>
        <v>0</v>
      </c>
      <c r="AD6957" s="20">
        <f t="shared" si="762"/>
        <v>0</v>
      </c>
      <c r="AE6957">
        <v>0</v>
      </c>
    </row>
    <row r="6958" spans="1:31" x14ac:dyDescent="0.25">
      <c r="A6958" s="9">
        <v>45322</v>
      </c>
      <c r="B6958" s="10" t="s">
        <v>737</v>
      </c>
      <c r="C6958" s="10" t="s">
        <v>28</v>
      </c>
      <c r="D6958" s="10" t="s">
        <v>29</v>
      </c>
      <c r="E6958" s="10" t="s">
        <v>30</v>
      </c>
      <c r="F6958" s="10"/>
      <c r="G6958" s="10">
        <v>0</v>
      </c>
      <c r="H6958" s="11">
        <f>SUMIFS(AA:AA,$A:$A,EOMONTH($A6958,-1),$B:$B,$B6958)</f>
        <v>48</v>
      </c>
      <c r="I6958" s="63">
        <f>ROUND(SUMIFS(AC:AC,$A:$A,EOMONTH($A6958,-1),$B:$B,$B6958),2)</f>
        <v>0</v>
      </c>
      <c r="J6958" s="11">
        <f>SUMIFS(AB:AB,$A:$A,EOMONTH($A6958,-1),$B:$B,$B6958)</f>
        <v>1207.68</v>
      </c>
      <c r="K6958" s="13">
        <v>0</v>
      </c>
      <c r="L6958" s="25">
        <v>0</v>
      </c>
      <c r="M6958" s="15">
        <v>0</v>
      </c>
      <c r="N6958" s="14">
        <v>0</v>
      </c>
      <c r="O6958" s="16">
        <v>0</v>
      </c>
      <c r="P6958" s="16">
        <v>0</v>
      </c>
      <c r="Q6958" s="16">
        <v>0</v>
      </c>
      <c r="R6958" s="16">
        <f>Q6958*16.876/100</f>
        <v>0</v>
      </c>
      <c r="S6958" s="17">
        <f t="shared" si="756"/>
        <v>0</v>
      </c>
      <c r="T6958" s="16">
        <v>0</v>
      </c>
      <c r="U6958" s="18">
        <f t="shared" si="757"/>
        <v>0</v>
      </c>
      <c r="V6958" s="18">
        <f t="shared" si="758"/>
        <v>0</v>
      </c>
      <c r="W6958" s="18">
        <f t="shared" si="759"/>
        <v>0</v>
      </c>
      <c r="X6958" s="27"/>
      <c r="Y6958" s="19">
        <f t="shared" si="760"/>
        <v>0</v>
      </c>
      <c r="Z6958" s="18">
        <f t="shared" si="761"/>
        <v>0</v>
      </c>
      <c r="AA6958" s="12">
        <v>48</v>
      </c>
      <c r="AB6958" s="12">
        <v>1207.68</v>
      </c>
      <c r="AC6958" s="28">
        <f>+I6958+Y6958-Z6958</f>
        <v>0</v>
      </c>
      <c r="AD6958" s="20">
        <f t="shared" si="762"/>
        <v>0</v>
      </c>
      <c r="AE6958">
        <v>0</v>
      </c>
    </row>
    <row r="6959" spans="1:31" x14ac:dyDescent="0.25">
      <c r="A6959" s="9">
        <v>45322</v>
      </c>
      <c r="B6959" s="10" t="s">
        <v>738</v>
      </c>
      <c r="C6959" s="10" t="s">
        <v>28</v>
      </c>
      <c r="D6959" s="10" t="s">
        <v>29</v>
      </c>
      <c r="E6959" s="10" t="s">
        <v>30</v>
      </c>
      <c r="F6959" s="10"/>
      <c r="G6959" s="10">
        <v>0</v>
      </c>
      <c r="H6959" s="11">
        <f>SUMIFS(AA:AA,$A:$A,EOMONTH($A6959,-1),$B:$B,$B6959)</f>
        <v>-144</v>
      </c>
      <c r="I6959" s="63">
        <f>ROUND(SUMIFS(AC:AC,$A:$A,EOMONTH($A6959,-1),$B:$B,$B6959),2)</f>
        <v>0</v>
      </c>
      <c r="J6959" s="11">
        <f>SUMIFS(AB:AB,$A:$A,EOMONTH($A6959,-1),$B:$B,$B6959)</f>
        <v>-4348.8</v>
      </c>
      <c r="K6959" s="13">
        <v>0</v>
      </c>
      <c r="L6959" s="25">
        <v>0</v>
      </c>
      <c r="M6959" s="15">
        <v>0</v>
      </c>
      <c r="N6959" s="14">
        <v>0</v>
      </c>
      <c r="O6959" s="16">
        <v>0</v>
      </c>
      <c r="P6959" s="16">
        <v>0</v>
      </c>
      <c r="Q6959" s="16">
        <v>0</v>
      </c>
      <c r="R6959" s="16">
        <f>Q6959*16.876/100</f>
        <v>0</v>
      </c>
      <c r="S6959" s="17">
        <f t="shared" si="756"/>
        <v>0</v>
      </c>
      <c r="T6959" s="16">
        <v>0</v>
      </c>
      <c r="U6959" s="18">
        <f t="shared" si="757"/>
        <v>0</v>
      </c>
      <c r="V6959" s="18">
        <f t="shared" si="758"/>
        <v>0</v>
      </c>
      <c r="W6959" s="18">
        <f t="shared" si="759"/>
        <v>0</v>
      </c>
      <c r="X6959" s="27"/>
      <c r="Y6959" s="19">
        <f t="shared" si="760"/>
        <v>0</v>
      </c>
      <c r="Z6959" s="18">
        <f t="shared" si="761"/>
        <v>0</v>
      </c>
      <c r="AA6959" s="12">
        <v>-144</v>
      </c>
      <c r="AB6959" s="12">
        <v>-4348.8</v>
      </c>
      <c r="AC6959" s="28">
        <f>+I6959+Y6959-Z6959</f>
        <v>0</v>
      </c>
      <c r="AD6959" s="20">
        <f t="shared" si="762"/>
        <v>0</v>
      </c>
      <c r="AE6959">
        <v>0</v>
      </c>
    </row>
    <row r="6960" spans="1:31" x14ac:dyDescent="0.25">
      <c r="A6960" s="9">
        <v>45322</v>
      </c>
      <c r="B6960" s="10" t="s">
        <v>692</v>
      </c>
      <c r="C6960" s="10" t="s">
        <v>693</v>
      </c>
      <c r="D6960" s="10" t="s">
        <v>29</v>
      </c>
      <c r="E6960" s="10" t="s">
        <v>30</v>
      </c>
      <c r="F6960" s="10"/>
      <c r="G6960" s="10">
        <v>0</v>
      </c>
      <c r="H6960" s="11">
        <f>SUMIFS(AA:AA,$A:$A,EOMONTH($A6960,-1),$B:$B,$B6960)</f>
        <v>12000</v>
      </c>
      <c r="I6960" s="63">
        <f>ROUND(SUMIFS(AC:AC,$A:$A,EOMONTH($A6960,-1),$B:$B,$B6960),2)</f>
        <v>541.79</v>
      </c>
      <c r="J6960" s="11">
        <f>SUMIFS(AB:AB,$A:$A,EOMONTH($A6960,-1),$B:$B,$B6960)</f>
        <v>16200</v>
      </c>
      <c r="K6960" s="13">
        <v>0</v>
      </c>
      <c r="L6960" s="25">
        <v>0</v>
      </c>
      <c r="M6960" s="15">
        <v>0</v>
      </c>
      <c r="N6960" s="14">
        <v>0</v>
      </c>
      <c r="O6960" s="16">
        <v>0</v>
      </c>
      <c r="P6960" s="16">
        <v>0</v>
      </c>
      <c r="Q6960" s="16">
        <v>0</v>
      </c>
      <c r="R6960" s="16">
        <f>Q6960*16.876/100</f>
        <v>0</v>
      </c>
      <c r="S6960" s="17">
        <f t="shared" si="756"/>
        <v>0</v>
      </c>
      <c r="T6960" s="16">
        <v>0</v>
      </c>
      <c r="U6960" s="18">
        <f t="shared" si="757"/>
        <v>0</v>
      </c>
      <c r="V6960" s="18">
        <f t="shared" si="758"/>
        <v>0</v>
      </c>
      <c r="W6960" s="18">
        <f t="shared" si="759"/>
        <v>0</v>
      </c>
      <c r="X6960" s="27"/>
      <c r="Y6960" s="19">
        <f t="shared" si="760"/>
        <v>0</v>
      </c>
      <c r="Z6960" s="18">
        <f t="shared" si="761"/>
        <v>0</v>
      </c>
      <c r="AA6960" s="12">
        <v>12000</v>
      </c>
      <c r="AB6960" s="12">
        <v>16200</v>
      </c>
      <c r="AC6960" s="28">
        <f>+I6960+Y6960-Z6960</f>
        <v>541.79</v>
      </c>
      <c r="AD6960" s="20">
        <f t="shared" si="762"/>
        <v>0</v>
      </c>
      <c r="AE6960">
        <v>0</v>
      </c>
    </row>
    <row r="6961" spans="1:31" x14ac:dyDescent="0.25">
      <c r="A6961" s="9">
        <v>45322</v>
      </c>
      <c r="B6961" s="10" t="s">
        <v>694</v>
      </c>
      <c r="C6961" s="10" t="s">
        <v>554</v>
      </c>
      <c r="D6961" s="10" t="s">
        <v>29</v>
      </c>
      <c r="E6961" s="10" t="s">
        <v>30</v>
      </c>
      <c r="F6961" s="10"/>
      <c r="G6961" s="10">
        <v>0</v>
      </c>
      <c r="H6961" s="11">
        <f>SUMIFS(AA:AA,$A:$A,EOMONTH($A6961,-1),$B:$B,$B6961)</f>
        <v>202</v>
      </c>
      <c r="I6961" s="63">
        <f>ROUND(SUMIFS(AC:AC,$A:$A,EOMONTH($A6961,-1),$B:$B,$B6961),2)</f>
        <v>6.59</v>
      </c>
      <c r="J6961" s="11">
        <f>SUMIFS(AB:AB,$A:$A,EOMONTH($A6961,-1),$B:$B,$B6961)</f>
        <v>79060</v>
      </c>
      <c r="K6961" s="13">
        <v>0</v>
      </c>
      <c r="L6961" s="25">
        <v>0</v>
      </c>
      <c r="M6961" s="15">
        <v>0</v>
      </c>
      <c r="N6961" s="14">
        <v>0</v>
      </c>
      <c r="O6961" s="16">
        <v>0</v>
      </c>
      <c r="P6961" s="16">
        <v>0</v>
      </c>
      <c r="Q6961" s="16">
        <v>0</v>
      </c>
      <c r="R6961" s="16">
        <f>Q6961*16.876/100</f>
        <v>0</v>
      </c>
      <c r="S6961" s="17">
        <f t="shared" si="756"/>
        <v>0</v>
      </c>
      <c r="T6961" s="16">
        <v>0</v>
      </c>
      <c r="U6961" s="18">
        <f t="shared" si="757"/>
        <v>0</v>
      </c>
      <c r="V6961" s="18">
        <f t="shared" si="758"/>
        <v>0</v>
      </c>
      <c r="W6961" s="18">
        <f t="shared" si="759"/>
        <v>0</v>
      </c>
      <c r="X6961" s="27"/>
      <c r="Y6961" s="19">
        <f t="shared" si="760"/>
        <v>0</v>
      </c>
      <c r="Z6961" s="18">
        <f t="shared" si="761"/>
        <v>0</v>
      </c>
      <c r="AA6961" s="12">
        <v>202</v>
      </c>
      <c r="AB6961" s="12">
        <v>79060</v>
      </c>
      <c r="AC6961" s="28">
        <f>+I6961+Y6961-Z6961</f>
        <v>6.59</v>
      </c>
      <c r="AD6961" s="20">
        <f t="shared" si="762"/>
        <v>0</v>
      </c>
      <c r="AE6961">
        <v>0</v>
      </c>
    </row>
    <row r="6962" spans="1:31" x14ac:dyDescent="0.25">
      <c r="A6962" s="9">
        <v>45322</v>
      </c>
      <c r="B6962" s="10" t="s">
        <v>695</v>
      </c>
      <c r="C6962" s="10" t="s">
        <v>554</v>
      </c>
      <c r="D6962" s="10" t="s">
        <v>29</v>
      </c>
      <c r="E6962" s="10" t="s">
        <v>30</v>
      </c>
      <c r="F6962" s="10"/>
      <c r="G6962" s="10">
        <v>0</v>
      </c>
      <c r="H6962" s="11">
        <f>SUMIFS(AA:AA,$A:$A,EOMONTH($A6962,-1),$B:$B,$B6962)</f>
        <v>1700</v>
      </c>
      <c r="I6962" s="63">
        <f>ROUND(SUMIFS(AC:AC,$A:$A,EOMONTH($A6962,-1),$B:$B,$B6962),2)</f>
        <v>76.75</v>
      </c>
      <c r="J6962" s="11">
        <f>SUMIFS(AB:AB,$A:$A,EOMONTH($A6962,-1),$B:$B,$B6962)</f>
        <v>2890</v>
      </c>
      <c r="K6962" s="13">
        <v>0</v>
      </c>
      <c r="L6962" s="25">
        <v>0</v>
      </c>
      <c r="M6962" s="15">
        <v>0</v>
      </c>
      <c r="N6962" s="14">
        <v>0</v>
      </c>
      <c r="O6962" s="16">
        <v>0</v>
      </c>
      <c r="P6962" s="16">
        <v>0</v>
      </c>
      <c r="Q6962" s="16">
        <v>0</v>
      </c>
      <c r="R6962" s="16">
        <f>Q6962*16.876/100</f>
        <v>0</v>
      </c>
      <c r="S6962" s="17">
        <f t="shared" si="756"/>
        <v>0</v>
      </c>
      <c r="T6962" s="16">
        <v>0</v>
      </c>
      <c r="U6962" s="18">
        <f t="shared" si="757"/>
        <v>0</v>
      </c>
      <c r="V6962" s="18">
        <f t="shared" si="758"/>
        <v>0</v>
      </c>
      <c r="W6962" s="18">
        <f t="shared" si="759"/>
        <v>0</v>
      </c>
      <c r="X6962" s="27"/>
      <c r="Y6962" s="19">
        <f t="shared" si="760"/>
        <v>0</v>
      </c>
      <c r="Z6962" s="18">
        <f t="shared" si="761"/>
        <v>0</v>
      </c>
      <c r="AA6962" s="12">
        <v>1700</v>
      </c>
      <c r="AB6962" s="12">
        <v>2890</v>
      </c>
      <c r="AC6962" s="28">
        <f>+I6962+Y6962-Z6962</f>
        <v>76.75</v>
      </c>
      <c r="AD6962" s="20">
        <f t="shared" si="762"/>
        <v>0</v>
      </c>
      <c r="AE6962">
        <v>0</v>
      </c>
    </row>
    <row r="6963" spans="1:31" x14ac:dyDescent="0.25">
      <c r="A6963" s="9">
        <v>45322</v>
      </c>
      <c r="B6963" s="10" t="s">
        <v>696</v>
      </c>
      <c r="C6963" s="10" t="s">
        <v>554</v>
      </c>
      <c r="D6963" s="10" t="s">
        <v>29</v>
      </c>
      <c r="E6963" s="10" t="s">
        <v>30</v>
      </c>
      <c r="F6963" s="10"/>
      <c r="G6963" s="10">
        <v>0</v>
      </c>
      <c r="H6963" s="11">
        <f>SUMIFS(AA:AA,$A:$A,EOMONTH($A6963,-1),$B:$B,$B6963)</f>
        <v>5000</v>
      </c>
      <c r="I6963" s="63">
        <f>ROUND(SUMIFS(AC:AC,$A:$A,EOMONTH($A6963,-1),$B:$B,$B6963),2)</f>
        <v>225.75</v>
      </c>
      <c r="J6963" s="11">
        <f>SUMIFS(AB:AB,$A:$A,EOMONTH($A6963,-1),$B:$B,$B6963)</f>
        <v>750</v>
      </c>
      <c r="K6963" s="13">
        <v>0</v>
      </c>
      <c r="L6963" s="25">
        <v>0</v>
      </c>
      <c r="M6963" s="15">
        <v>0</v>
      </c>
      <c r="N6963" s="14">
        <v>0</v>
      </c>
      <c r="O6963" s="16">
        <v>0</v>
      </c>
      <c r="P6963" s="16">
        <v>0</v>
      </c>
      <c r="Q6963" s="16">
        <v>0</v>
      </c>
      <c r="R6963" s="16">
        <f>Q6963*16.876/100</f>
        <v>0</v>
      </c>
      <c r="S6963" s="17">
        <f t="shared" si="756"/>
        <v>0</v>
      </c>
      <c r="T6963" s="16">
        <v>0</v>
      </c>
      <c r="U6963" s="18">
        <f t="shared" si="757"/>
        <v>0</v>
      </c>
      <c r="V6963" s="18">
        <f t="shared" si="758"/>
        <v>0</v>
      </c>
      <c r="W6963" s="18">
        <f t="shared" si="759"/>
        <v>0</v>
      </c>
      <c r="X6963" s="27"/>
      <c r="Y6963" s="19">
        <f t="shared" si="760"/>
        <v>0</v>
      </c>
      <c r="Z6963" s="18">
        <f t="shared" si="761"/>
        <v>0</v>
      </c>
      <c r="AA6963" s="12">
        <v>5000</v>
      </c>
      <c r="AB6963" s="12">
        <v>750</v>
      </c>
      <c r="AC6963" s="28">
        <f>+I6963+Y6963-Z6963</f>
        <v>225.75</v>
      </c>
      <c r="AD6963" s="20">
        <f t="shared" si="762"/>
        <v>0</v>
      </c>
      <c r="AE6963">
        <v>0</v>
      </c>
    </row>
    <row r="6964" spans="1:31" x14ac:dyDescent="0.25">
      <c r="A6964" s="9">
        <v>45322</v>
      </c>
      <c r="B6964" s="10" t="s">
        <v>697</v>
      </c>
      <c r="C6964" s="10" t="s">
        <v>287</v>
      </c>
      <c r="D6964" s="10" t="s">
        <v>29</v>
      </c>
      <c r="E6964" s="10" t="s">
        <v>30</v>
      </c>
      <c r="F6964" s="10"/>
      <c r="G6964" s="10">
        <v>0</v>
      </c>
      <c r="H6964" s="11">
        <f>SUMIFS(AA:AA,$A:$A,EOMONTH($A6964,-1),$B:$B,$B6964)</f>
        <v>21654</v>
      </c>
      <c r="I6964" s="63">
        <f>ROUND(SUMIFS(AC:AC,$A:$A,EOMONTH($A6964,-1),$B:$B,$B6964),2)</f>
        <v>0</v>
      </c>
      <c r="J6964" s="11">
        <f>SUMIFS(AB:AB,$A:$A,EOMONTH($A6964,-1),$B:$B,$B6964)</f>
        <v>19879.43</v>
      </c>
      <c r="K6964" s="13">
        <v>0</v>
      </c>
      <c r="L6964" s="25">
        <v>0</v>
      </c>
      <c r="M6964" s="15">
        <v>0</v>
      </c>
      <c r="N6964" s="14">
        <v>0</v>
      </c>
      <c r="O6964" s="16">
        <v>0</v>
      </c>
      <c r="P6964" s="16">
        <v>0</v>
      </c>
      <c r="Q6964" s="16">
        <v>7548</v>
      </c>
      <c r="R6964" s="16">
        <f>Q6964*16.876/100</f>
        <v>1273.8004800000001</v>
      </c>
      <c r="S6964" s="17">
        <f t="shared" si="756"/>
        <v>8821.8004799999999</v>
      </c>
      <c r="T6964" s="16">
        <v>6944.16</v>
      </c>
      <c r="U6964" s="18">
        <f t="shared" si="757"/>
        <v>0</v>
      </c>
      <c r="V6964" s="18">
        <f t="shared" si="758"/>
        <v>0</v>
      </c>
      <c r="W6964" s="18">
        <f t="shared" si="759"/>
        <v>0</v>
      </c>
      <c r="X6964" s="27"/>
      <c r="Y6964" s="19">
        <f t="shared" si="760"/>
        <v>0</v>
      </c>
      <c r="Z6964" s="18">
        <f t="shared" si="761"/>
        <v>0</v>
      </c>
      <c r="AA6964" s="12">
        <v>14106</v>
      </c>
      <c r="AB6964" s="12">
        <v>12956.41</v>
      </c>
      <c r="AC6964" s="28">
        <f>+I6964+Y6964-Z6964</f>
        <v>0</v>
      </c>
      <c r="AD6964" s="20">
        <f t="shared" si="762"/>
        <v>0</v>
      </c>
      <c r="AE6964">
        <v>0</v>
      </c>
    </row>
    <row r="6965" spans="1:31" x14ac:dyDescent="0.25">
      <c r="A6965" s="9">
        <v>45322</v>
      </c>
      <c r="B6965" s="10" t="s">
        <v>698</v>
      </c>
      <c r="C6965" s="10" t="s">
        <v>28</v>
      </c>
      <c r="D6965" s="10" t="s">
        <v>29</v>
      </c>
      <c r="E6965" s="10" t="s">
        <v>30</v>
      </c>
      <c r="F6965" s="10"/>
      <c r="G6965" s="10">
        <v>0</v>
      </c>
      <c r="H6965" s="11">
        <f>SUMIFS(AA:AA,$A:$A,EOMONTH($A6965,-1),$B:$B,$B6965)</f>
        <v>9069.02</v>
      </c>
      <c r="I6965" s="63">
        <f>ROUND(SUMIFS(AC:AC,$A:$A,EOMONTH($A6965,-1),$B:$B,$B6965),2)</f>
        <v>1502.07</v>
      </c>
      <c r="J6965" s="11">
        <f>SUMIFS(AB:AB,$A:$A,EOMONTH($A6965,-1),$B:$B,$B6965)</f>
        <v>21384.82</v>
      </c>
      <c r="K6965" s="13">
        <v>0</v>
      </c>
      <c r="L6965" s="25">
        <v>0</v>
      </c>
      <c r="M6965" s="15">
        <v>12200</v>
      </c>
      <c r="N6965" s="14">
        <v>28405.759999999998</v>
      </c>
      <c r="O6965" s="16">
        <v>0</v>
      </c>
      <c r="P6965" s="16">
        <v>0</v>
      </c>
      <c r="Q6965" s="16">
        <v>0</v>
      </c>
      <c r="R6965" s="16">
        <f>Q6965*16.876/100</f>
        <v>0</v>
      </c>
      <c r="S6965" s="17">
        <f t="shared" si="756"/>
        <v>0</v>
      </c>
      <c r="T6965" s="16">
        <v>0</v>
      </c>
      <c r="U6965" s="18">
        <f t="shared" si="757"/>
        <v>0</v>
      </c>
      <c r="V6965" s="18">
        <f t="shared" si="758"/>
        <v>0</v>
      </c>
      <c r="W6965" s="18">
        <f t="shared" si="759"/>
        <v>0</v>
      </c>
      <c r="X6965" s="27"/>
      <c r="Y6965" s="19">
        <f t="shared" si="760"/>
        <v>0</v>
      </c>
      <c r="Z6965" s="18">
        <f t="shared" si="761"/>
        <v>0</v>
      </c>
      <c r="AA6965" s="12">
        <v>21269.02</v>
      </c>
      <c r="AB6965" s="12">
        <v>49801.85</v>
      </c>
      <c r="AC6965" s="28">
        <f>+I6965+Y6965-Z6965</f>
        <v>1502.07</v>
      </c>
      <c r="AD6965" s="20">
        <f t="shared" si="762"/>
        <v>0</v>
      </c>
      <c r="AE6965">
        <v>0</v>
      </c>
    </row>
    <row r="6966" spans="1:31" x14ac:dyDescent="0.25">
      <c r="A6966" s="9">
        <v>45322</v>
      </c>
      <c r="B6966" s="10" t="s">
        <v>771</v>
      </c>
      <c r="C6966" s="10" t="s">
        <v>28</v>
      </c>
      <c r="D6966" s="10" t="s">
        <v>29</v>
      </c>
      <c r="E6966" s="10" t="s">
        <v>30</v>
      </c>
      <c r="F6966" s="10"/>
      <c r="G6966" s="10">
        <v>0</v>
      </c>
      <c r="H6966" s="11">
        <f>SUMIFS(AA:AA,$A:$A,EOMONTH($A6966,-1),$B:$B,$B6966)</f>
        <v>795</v>
      </c>
      <c r="I6966" s="63">
        <f>ROUND(SUMIFS(AC:AC,$A:$A,EOMONTH($A6966,-1),$B:$B,$B6966),2)</f>
        <v>0</v>
      </c>
      <c r="J6966" s="11">
        <f>SUMIFS(AB:AB,$A:$A,EOMONTH($A6966,-1),$B:$B,$B6966)</f>
        <v>7122.8</v>
      </c>
      <c r="K6966" s="13">
        <v>0</v>
      </c>
      <c r="L6966" s="25">
        <v>0</v>
      </c>
      <c r="M6966" s="15">
        <v>0</v>
      </c>
      <c r="N6966" s="14">
        <v>0</v>
      </c>
      <c r="O6966" s="16">
        <v>0</v>
      </c>
      <c r="P6966" s="16">
        <v>0</v>
      </c>
      <c r="Q6966" s="16">
        <v>0</v>
      </c>
      <c r="R6966" s="16">
        <f>Q6966*16.876/100</f>
        <v>0</v>
      </c>
      <c r="S6966" s="17">
        <f t="shared" si="756"/>
        <v>0</v>
      </c>
      <c r="T6966" s="16">
        <v>0</v>
      </c>
      <c r="U6966" s="18">
        <f t="shared" si="757"/>
        <v>0</v>
      </c>
      <c r="V6966" s="18">
        <f t="shared" si="758"/>
        <v>0</v>
      </c>
      <c r="W6966" s="18">
        <f t="shared" si="759"/>
        <v>0</v>
      </c>
      <c r="X6966" s="27"/>
      <c r="Y6966" s="19">
        <f t="shared" si="760"/>
        <v>0</v>
      </c>
      <c r="Z6966" s="18">
        <f t="shared" si="761"/>
        <v>0</v>
      </c>
      <c r="AA6966" s="12">
        <v>795</v>
      </c>
      <c r="AB6966" s="12">
        <v>7122.8</v>
      </c>
      <c r="AC6966" s="28">
        <f>+I6966+Y6966-Z6966</f>
        <v>0</v>
      </c>
      <c r="AD6966" s="20">
        <f t="shared" si="762"/>
        <v>0</v>
      </c>
      <c r="AE6966">
        <v>0</v>
      </c>
    </row>
    <row r="6967" spans="1:31" x14ac:dyDescent="0.25">
      <c r="A6967" s="9">
        <v>45322</v>
      </c>
      <c r="B6967" s="10" t="s">
        <v>772</v>
      </c>
      <c r="C6967" s="10" t="s">
        <v>28</v>
      </c>
      <c r="D6967" s="10" t="s">
        <v>29</v>
      </c>
      <c r="E6967" s="10" t="s">
        <v>30</v>
      </c>
      <c r="F6967" s="10"/>
      <c r="G6967" s="10">
        <v>0</v>
      </c>
      <c r="H6967" s="11">
        <f>SUMIFS(AA:AA,$A:$A,EOMONTH($A6967,-1),$B:$B,$B6967)</f>
        <v>5131</v>
      </c>
      <c r="I6967" s="63">
        <f>ROUND(SUMIFS(AC:AC,$A:$A,EOMONTH($A6967,-1),$B:$B,$B6967),2)</f>
        <v>0</v>
      </c>
      <c r="J6967" s="11">
        <f>SUMIFS(AB:AB,$A:$A,EOMONTH($A6967,-1),$B:$B,$B6967)</f>
        <v>62036.26</v>
      </c>
      <c r="K6967" s="13">
        <v>0</v>
      </c>
      <c r="L6967" s="25">
        <v>0</v>
      </c>
      <c r="M6967" s="15">
        <v>0</v>
      </c>
      <c r="N6967" s="14">
        <v>0</v>
      </c>
      <c r="O6967" s="16">
        <v>0</v>
      </c>
      <c r="P6967" s="16">
        <v>0</v>
      </c>
      <c r="Q6967" s="16">
        <v>0</v>
      </c>
      <c r="R6967" s="16">
        <f>Q6967*16.876/100</f>
        <v>0</v>
      </c>
      <c r="S6967" s="17">
        <f t="shared" si="756"/>
        <v>0</v>
      </c>
      <c r="T6967" s="16">
        <v>0</v>
      </c>
      <c r="U6967" s="18">
        <f t="shared" si="757"/>
        <v>0</v>
      </c>
      <c r="V6967" s="18">
        <f t="shared" si="758"/>
        <v>0</v>
      </c>
      <c r="W6967" s="18">
        <f t="shared" si="759"/>
        <v>0</v>
      </c>
      <c r="X6967" s="27"/>
      <c r="Y6967" s="19">
        <f t="shared" si="760"/>
        <v>0</v>
      </c>
      <c r="Z6967" s="18">
        <f t="shared" si="761"/>
        <v>0</v>
      </c>
      <c r="AA6967" s="12">
        <v>5131</v>
      </c>
      <c r="AB6967" s="12">
        <v>62036.26</v>
      </c>
      <c r="AC6967" s="28">
        <f>+I6967+Y6967-Z6967</f>
        <v>0</v>
      </c>
      <c r="AD6967" s="20">
        <f t="shared" si="762"/>
        <v>0</v>
      </c>
      <c r="AE6967">
        <v>0</v>
      </c>
    </row>
    <row r="6968" spans="1:31" x14ac:dyDescent="0.25">
      <c r="A6968" s="9">
        <v>45322</v>
      </c>
      <c r="B6968" s="10" t="s">
        <v>826</v>
      </c>
      <c r="C6968" s="10" t="s">
        <v>282</v>
      </c>
      <c r="D6968" s="10" t="s">
        <v>29</v>
      </c>
      <c r="E6968" s="10" t="s">
        <v>30</v>
      </c>
      <c r="F6968" s="10"/>
      <c r="G6968" s="10">
        <v>0</v>
      </c>
      <c r="H6968" s="11">
        <f>SUMIFS(AA:AA,$A:$A,EOMONTH($A6968,-1),$B:$B,$B6968)</f>
        <v>0</v>
      </c>
      <c r="I6968" s="63">
        <f>ROUND(SUMIFS(AC:AC,$A:$A,EOMONTH($A6968,-1),$B:$B,$B6968),2)</f>
        <v>0</v>
      </c>
      <c r="J6968" s="11">
        <f>SUMIFS(AB:AB,$A:$A,EOMONTH($A6968,-1),$B:$B,$B6968)</f>
        <v>0</v>
      </c>
      <c r="K6968" s="13">
        <v>1</v>
      </c>
      <c r="L6968" s="25">
        <v>406.8</v>
      </c>
      <c r="M6968" s="15">
        <v>0</v>
      </c>
      <c r="N6968" s="14">
        <v>0</v>
      </c>
      <c r="O6968" s="16">
        <v>0</v>
      </c>
      <c r="P6968" s="16">
        <v>0</v>
      </c>
      <c r="Q6968" s="16">
        <v>0</v>
      </c>
      <c r="R6968" s="16">
        <f>Q6968*16.876/100</f>
        <v>0</v>
      </c>
      <c r="S6968" s="17">
        <f t="shared" si="756"/>
        <v>0</v>
      </c>
      <c r="T6968" s="16">
        <v>0</v>
      </c>
      <c r="U6968" s="18">
        <f t="shared" si="757"/>
        <v>0</v>
      </c>
      <c r="V6968" s="18">
        <f t="shared" si="758"/>
        <v>0</v>
      </c>
      <c r="W6968" s="18">
        <f t="shared" si="759"/>
        <v>0</v>
      </c>
      <c r="X6968" s="27"/>
      <c r="Y6968" s="19">
        <f t="shared" si="760"/>
        <v>0</v>
      </c>
      <c r="Z6968" s="18">
        <f t="shared" si="761"/>
        <v>0</v>
      </c>
      <c r="AA6968" s="12">
        <v>1</v>
      </c>
      <c r="AB6968" s="12">
        <v>406.8</v>
      </c>
      <c r="AC6968" s="28">
        <f>+I6968+Y6968-Z6968</f>
        <v>0</v>
      </c>
      <c r="AD6968" s="20">
        <f t="shared" si="762"/>
        <v>0</v>
      </c>
      <c r="AE6968">
        <v>0</v>
      </c>
    </row>
    <row r="6969" spans="1:31" x14ac:dyDescent="0.25">
      <c r="A6969" s="59">
        <v>45322</v>
      </c>
      <c r="B6969" s="60" t="s">
        <v>773</v>
      </c>
      <c r="C6969" s="60" t="s">
        <v>108</v>
      </c>
      <c r="D6969" s="60" t="s">
        <v>29</v>
      </c>
      <c r="E6969" s="60" t="s">
        <v>30</v>
      </c>
      <c r="F6969" s="10"/>
      <c r="G6969" s="10"/>
      <c r="H6969" s="11"/>
      <c r="I6969" s="63">
        <f>ROUND(SUMIFS(AC:AC,$A:$A,EOMONTH($A6969,-1),$B:$B,$B6969),2)</f>
        <v>0</v>
      </c>
      <c r="J6969" s="11"/>
      <c r="K6969" s="13"/>
      <c r="L6969" s="25"/>
      <c r="M6969" s="15"/>
      <c r="N6969" s="14"/>
      <c r="O6969" s="16"/>
      <c r="P6969" s="16"/>
      <c r="Q6969" s="16"/>
      <c r="R6969" s="16"/>
      <c r="S6969" s="17">
        <f t="shared" si="756"/>
        <v>0</v>
      </c>
      <c r="T6969" s="16"/>
      <c r="U6969" s="18">
        <f t="shared" si="757"/>
        <v>0</v>
      </c>
      <c r="V6969" s="18">
        <f t="shared" si="758"/>
        <v>0</v>
      </c>
      <c r="W6969" s="18">
        <f t="shared" si="759"/>
        <v>0</v>
      </c>
      <c r="X6969" s="27"/>
      <c r="Y6969" s="19">
        <f t="shared" si="760"/>
        <v>0</v>
      </c>
      <c r="Z6969" s="18">
        <f t="shared" si="761"/>
        <v>0</v>
      </c>
      <c r="AA6969" s="12"/>
      <c r="AB6969" s="12"/>
      <c r="AC6969" s="28">
        <f>+I6969+Y6969-Z6969</f>
        <v>0</v>
      </c>
      <c r="AD6969" s="20">
        <f t="shared" si="762"/>
        <v>0</v>
      </c>
      <c r="AE6969">
        <v>0</v>
      </c>
    </row>
    <row r="6970" spans="1:31" x14ac:dyDescent="0.25">
      <c r="A6970" s="9">
        <v>45322</v>
      </c>
      <c r="B6970" s="10" t="s">
        <v>699</v>
      </c>
      <c r="C6970" s="10" t="s">
        <v>28</v>
      </c>
      <c r="D6970" s="10" t="s">
        <v>29</v>
      </c>
      <c r="E6970" s="10" t="s">
        <v>30</v>
      </c>
      <c r="F6970" s="10"/>
      <c r="G6970" s="10">
        <v>0</v>
      </c>
      <c r="H6970" s="11">
        <f>SUMIFS(AA:AA,$A:$A,EOMONTH($A6970,-1),$B:$B,$B6970)</f>
        <v>1374</v>
      </c>
      <c r="I6970" s="63">
        <f>ROUND(SUMIFS(AC:AC,$A:$A,EOMONTH($A6970,-1),$B:$B,$B6970),2)</f>
        <v>70.430000000000007</v>
      </c>
      <c r="J6970" s="11">
        <f>SUMIFS(AB:AB,$A:$A,EOMONTH($A6970,-1),$B:$B,$B6970)</f>
        <v>40412.71</v>
      </c>
      <c r="K6970" s="13">
        <v>0</v>
      </c>
      <c r="L6970" s="25">
        <v>0</v>
      </c>
      <c r="M6970" s="15">
        <v>0</v>
      </c>
      <c r="N6970" s="14">
        <v>0</v>
      </c>
      <c r="O6970" s="16">
        <v>0</v>
      </c>
      <c r="P6970" s="16">
        <v>0</v>
      </c>
      <c r="Q6970" s="16">
        <v>0</v>
      </c>
      <c r="R6970" s="16">
        <f>Q6970*16.876/100</f>
        <v>0</v>
      </c>
      <c r="S6970" s="17">
        <f t="shared" si="756"/>
        <v>0</v>
      </c>
      <c r="T6970" s="16">
        <v>0</v>
      </c>
      <c r="U6970" s="18">
        <f t="shared" si="757"/>
        <v>0</v>
      </c>
      <c r="V6970" s="18">
        <f t="shared" si="758"/>
        <v>0</v>
      </c>
      <c r="W6970" s="18">
        <f t="shared" si="759"/>
        <v>0</v>
      </c>
      <c r="X6970" s="27"/>
      <c r="Y6970" s="19">
        <f t="shared" si="760"/>
        <v>0</v>
      </c>
      <c r="Z6970" s="18">
        <f t="shared" si="761"/>
        <v>0</v>
      </c>
      <c r="AA6970" s="12">
        <v>1374</v>
      </c>
      <c r="AB6970" s="12">
        <v>40412.71</v>
      </c>
      <c r="AC6970" s="28">
        <f>+I6970+Y6970-Z6970</f>
        <v>70.430000000000007</v>
      </c>
      <c r="AD6970" s="20">
        <f t="shared" si="762"/>
        <v>0</v>
      </c>
      <c r="AE6970">
        <v>0</v>
      </c>
    </row>
    <row r="6971" spans="1:31" x14ac:dyDescent="0.25">
      <c r="A6971" s="9">
        <v>45322</v>
      </c>
      <c r="B6971" s="10" t="s">
        <v>700</v>
      </c>
      <c r="C6971" s="10" t="s">
        <v>28</v>
      </c>
      <c r="D6971" s="10" t="s">
        <v>29</v>
      </c>
      <c r="E6971" s="10" t="s">
        <v>30</v>
      </c>
      <c r="F6971" s="10"/>
      <c r="G6971" s="10">
        <v>0</v>
      </c>
      <c r="H6971" s="11">
        <f>SUMIFS(AA:AA,$A:$A,EOMONTH($A6971,-1),$B:$B,$B6971)</f>
        <v>1249</v>
      </c>
      <c r="I6971" s="63">
        <f>ROUND(SUMIFS(AC:AC,$A:$A,EOMONTH($A6971,-1),$B:$B,$B6971),2)</f>
        <v>26.59</v>
      </c>
      <c r="J6971" s="11">
        <f>SUMIFS(AB:AB,$A:$A,EOMONTH($A6971,-1),$B:$B,$B6971)</f>
        <v>51607.77</v>
      </c>
      <c r="K6971" s="13">
        <v>0</v>
      </c>
      <c r="L6971" s="25">
        <v>0</v>
      </c>
      <c r="M6971" s="15">
        <v>0</v>
      </c>
      <c r="N6971" s="14">
        <v>0</v>
      </c>
      <c r="O6971" s="16">
        <v>0</v>
      </c>
      <c r="P6971" s="16">
        <v>0</v>
      </c>
      <c r="Q6971" s="16">
        <v>0</v>
      </c>
      <c r="R6971" s="16">
        <f>Q6971*16.876/100</f>
        <v>0</v>
      </c>
      <c r="S6971" s="17">
        <f t="shared" si="756"/>
        <v>0</v>
      </c>
      <c r="T6971" s="16">
        <v>0</v>
      </c>
      <c r="U6971" s="18">
        <f t="shared" si="757"/>
        <v>0</v>
      </c>
      <c r="V6971" s="18">
        <f t="shared" si="758"/>
        <v>0</v>
      </c>
      <c r="W6971" s="18">
        <f t="shared" si="759"/>
        <v>0</v>
      </c>
      <c r="X6971" s="27"/>
      <c r="Y6971" s="19">
        <f t="shared" si="760"/>
        <v>0</v>
      </c>
      <c r="Z6971" s="18">
        <f t="shared" si="761"/>
        <v>0</v>
      </c>
      <c r="AA6971" s="12">
        <v>1249</v>
      </c>
      <c r="AB6971" s="12">
        <v>51607.77</v>
      </c>
      <c r="AC6971" s="28">
        <f>+I6971+Y6971-Z6971</f>
        <v>26.59</v>
      </c>
      <c r="AD6971" s="20">
        <f t="shared" si="762"/>
        <v>0</v>
      </c>
      <c r="AE6971">
        <v>0</v>
      </c>
    </row>
    <row r="6972" spans="1:31" x14ac:dyDescent="0.25">
      <c r="A6972" s="9">
        <v>45322</v>
      </c>
      <c r="B6972" s="10" t="s">
        <v>706</v>
      </c>
      <c r="C6972" s="10" t="s">
        <v>28</v>
      </c>
      <c r="D6972" s="10" t="s">
        <v>29</v>
      </c>
      <c r="E6972" s="10" t="s">
        <v>30</v>
      </c>
      <c r="F6972" s="10"/>
      <c r="G6972" s="10">
        <v>0</v>
      </c>
      <c r="H6972" s="11">
        <f>SUMIFS(AA:AA,$A:$A,EOMONTH($A6972,-1),$B:$B,$B6972)</f>
        <v>83360</v>
      </c>
      <c r="I6972" s="63">
        <f>ROUND(SUMIFS(AC:AC,$A:$A,EOMONTH($A6972,-1),$B:$B,$B6972),2)</f>
        <v>0</v>
      </c>
      <c r="J6972" s="11">
        <f>SUMIFS(AB:AB,$A:$A,EOMONTH($A6972,-1),$B:$B,$B6972)</f>
        <v>14327.84</v>
      </c>
      <c r="K6972" s="13">
        <v>0</v>
      </c>
      <c r="L6972" s="25">
        <v>0</v>
      </c>
      <c r="M6972" s="15">
        <v>0</v>
      </c>
      <c r="N6972" s="14">
        <v>0</v>
      </c>
      <c r="O6972" s="16">
        <v>0</v>
      </c>
      <c r="P6972" s="16">
        <v>0</v>
      </c>
      <c r="Q6972" s="16">
        <v>0</v>
      </c>
      <c r="R6972" s="16">
        <f>Q6972*16.876/100</f>
        <v>0</v>
      </c>
      <c r="S6972" s="17">
        <f t="shared" si="756"/>
        <v>0</v>
      </c>
      <c r="T6972" s="16">
        <v>0</v>
      </c>
      <c r="U6972" s="18">
        <f t="shared" si="757"/>
        <v>0</v>
      </c>
      <c r="V6972" s="18">
        <f t="shared" si="758"/>
        <v>0</v>
      </c>
      <c r="W6972" s="18">
        <f t="shared" si="759"/>
        <v>0</v>
      </c>
      <c r="X6972" s="27"/>
      <c r="Y6972" s="19">
        <f t="shared" si="760"/>
        <v>0</v>
      </c>
      <c r="Z6972" s="18">
        <f t="shared" si="761"/>
        <v>0</v>
      </c>
      <c r="AA6972" s="12">
        <v>83360</v>
      </c>
      <c r="AB6972" s="12">
        <v>14327.84</v>
      </c>
      <c r="AC6972" s="28">
        <f>+I6972+Y6972-Z6972</f>
        <v>0</v>
      </c>
      <c r="AD6972" s="20">
        <f t="shared" si="762"/>
        <v>0</v>
      </c>
      <c r="AE6972">
        <v>0</v>
      </c>
    </row>
    <row r="6973" spans="1:31" x14ac:dyDescent="0.25">
      <c r="A6973" s="9">
        <v>45322</v>
      </c>
      <c r="B6973" s="10" t="s">
        <v>707</v>
      </c>
      <c r="C6973" s="10" t="s">
        <v>28</v>
      </c>
      <c r="D6973" s="10" t="s">
        <v>29</v>
      </c>
      <c r="E6973" s="10" t="s">
        <v>30</v>
      </c>
      <c r="F6973" s="10"/>
      <c r="G6973" s="10">
        <v>0</v>
      </c>
      <c r="H6973" s="11">
        <f>SUMIFS(AA:AA,$A:$A,EOMONTH($A6973,-1),$B:$B,$B6973)</f>
        <v>9980</v>
      </c>
      <c r="I6973" s="63">
        <f>ROUND(SUMIFS(AC:AC,$A:$A,EOMONTH($A6973,-1),$B:$B,$B6973),2)</f>
        <v>362.05</v>
      </c>
      <c r="J6973" s="11">
        <f>SUMIFS(AB:AB,$A:$A,EOMONTH($A6973,-1),$B:$B,$B6973)</f>
        <v>104509.81</v>
      </c>
      <c r="K6973" s="13">
        <v>0</v>
      </c>
      <c r="L6973" s="25">
        <v>0</v>
      </c>
      <c r="M6973" s="15">
        <v>0</v>
      </c>
      <c r="N6973" s="14">
        <v>0</v>
      </c>
      <c r="O6973" s="16">
        <v>0</v>
      </c>
      <c r="P6973" s="16">
        <v>0</v>
      </c>
      <c r="Q6973" s="16">
        <v>0</v>
      </c>
      <c r="R6973" s="16">
        <f>Q6973*16.876/100</f>
        <v>0</v>
      </c>
      <c r="S6973" s="17">
        <f t="shared" si="756"/>
        <v>0</v>
      </c>
      <c r="T6973" s="16">
        <v>0</v>
      </c>
      <c r="U6973" s="18">
        <f t="shared" si="757"/>
        <v>0</v>
      </c>
      <c r="V6973" s="18">
        <f t="shared" si="758"/>
        <v>0</v>
      </c>
      <c r="W6973" s="18">
        <f t="shared" si="759"/>
        <v>0</v>
      </c>
      <c r="X6973" s="27"/>
      <c r="Y6973" s="19">
        <f t="shared" si="760"/>
        <v>0</v>
      </c>
      <c r="Z6973" s="18">
        <f t="shared" si="761"/>
        <v>0</v>
      </c>
      <c r="AA6973" s="12">
        <v>9980</v>
      </c>
      <c r="AB6973" s="12">
        <v>104509.81</v>
      </c>
      <c r="AC6973" s="28">
        <f>+I6973+Y6973-Z6973</f>
        <v>362.05</v>
      </c>
      <c r="AD6973" s="20">
        <f t="shared" si="762"/>
        <v>0</v>
      </c>
      <c r="AE6973">
        <v>0</v>
      </c>
    </row>
    <row r="6974" spans="1:31" x14ac:dyDescent="0.25">
      <c r="A6974" s="9">
        <v>45351</v>
      </c>
      <c r="B6974" s="10" t="s">
        <v>710</v>
      </c>
      <c r="C6974" s="10" t="s">
        <v>711</v>
      </c>
      <c r="D6974" s="10" t="s">
        <v>29</v>
      </c>
      <c r="E6974" s="10" t="s">
        <v>30</v>
      </c>
      <c r="F6974" s="10"/>
      <c r="G6974" s="10">
        <v>0</v>
      </c>
      <c r="H6974" s="11">
        <f>SUMIFS(AA:AA,$A:$A,EOMONTH($A6974,-1),$B:$B,$B6974)</f>
        <v>-52</v>
      </c>
      <c r="I6974" s="63">
        <f>ROUND(SUMIFS(AC:AC,$A:$A,EOMONTH($A6974,-1),$B:$B,$B6974),2)</f>
        <v>0</v>
      </c>
      <c r="J6974" s="11">
        <f>SUMIFS(AB:AB,$A:$A,EOMONTH($A6974,-1),$B:$B,$B6974)</f>
        <v>-2328.0300000000002</v>
      </c>
      <c r="K6974" s="13">
        <v>0</v>
      </c>
      <c r="L6974" s="25">
        <v>0</v>
      </c>
      <c r="M6974" s="15">
        <v>0</v>
      </c>
      <c r="N6974" s="14">
        <v>0</v>
      </c>
      <c r="O6974" s="16">
        <v>0</v>
      </c>
      <c r="P6974" s="16">
        <v>0</v>
      </c>
      <c r="Q6974" s="16">
        <v>0</v>
      </c>
      <c r="R6974" s="16">
        <f>Q6974*16.876/100</f>
        <v>0</v>
      </c>
      <c r="S6974" s="17">
        <f t="shared" si="756"/>
        <v>0</v>
      </c>
      <c r="T6974" s="16">
        <v>0</v>
      </c>
      <c r="U6974" s="18">
        <f t="shared" si="757"/>
        <v>0</v>
      </c>
      <c r="V6974" s="18">
        <f t="shared" si="758"/>
        <v>0</v>
      </c>
      <c r="W6974" s="18">
        <f t="shared" si="759"/>
        <v>0</v>
      </c>
      <c r="X6974" s="27"/>
      <c r="Y6974" s="19">
        <f t="shared" si="760"/>
        <v>0</v>
      </c>
      <c r="Z6974" s="18">
        <f t="shared" si="761"/>
        <v>0</v>
      </c>
      <c r="AA6974" s="12">
        <v>-52</v>
      </c>
      <c r="AB6974" s="12">
        <v>-2328.0300000000002</v>
      </c>
      <c r="AC6974" s="28">
        <f>+I6974+Y6974-Z6974</f>
        <v>0</v>
      </c>
      <c r="AD6974" s="20">
        <f t="shared" si="762"/>
        <v>0</v>
      </c>
      <c r="AE6974">
        <v>0</v>
      </c>
    </row>
    <row r="6975" spans="1:31" x14ac:dyDescent="0.25">
      <c r="A6975" s="9">
        <v>45351</v>
      </c>
      <c r="B6975" s="10" t="s">
        <v>27</v>
      </c>
      <c r="C6975" s="10" t="s">
        <v>28</v>
      </c>
      <c r="D6975" s="10" t="s">
        <v>29</v>
      </c>
      <c r="E6975" s="10" t="s">
        <v>30</v>
      </c>
      <c r="F6975" s="10"/>
      <c r="G6975" s="10">
        <v>0</v>
      </c>
      <c r="H6975" s="11">
        <f>SUMIFS(AA:AA,$A:$A,EOMONTH($A6975,-1),$B:$B,$B6975)</f>
        <v>-426</v>
      </c>
      <c r="I6975" s="63">
        <f>ROUND(SUMIFS(AC:AC,$A:$A,EOMONTH($A6975,-1),$B:$B,$B6975),2)</f>
        <v>23.52</v>
      </c>
      <c r="J6975" s="11">
        <f>SUMIFS(AB:AB,$A:$A,EOMONTH($A6975,-1),$B:$B,$B6975)</f>
        <v>3488.93</v>
      </c>
      <c r="K6975" s="13">
        <v>0</v>
      </c>
      <c r="L6975" s="25">
        <v>0</v>
      </c>
      <c r="M6975" s="15">
        <v>0</v>
      </c>
      <c r="N6975" s="14">
        <v>0</v>
      </c>
      <c r="O6975" s="16">
        <v>0</v>
      </c>
      <c r="P6975" s="16">
        <v>0</v>
      </c>
      <c r="Q6975" s="16">
        <v>0</v>
      </c>
      <c r="R6975" s="16">
        <f>Q6975*16.876/100</f>
        <v>0</v>
      </c>
      <c r="S6975" s="17">
        <f t="shared" si="756"/>
        <v>0</v>
      </c>
      <c r="T6975" s="16">
        <v>0</v>
      </c>
      <c r="U6975" s="18">
        <f t="shared" si="757"/>
        <v>0</v>
      </c>
      <c r="V6975" s="18">
        <f t="shared" si="758"/>
        <v>0</v>
      </c>
      <c r="W6975" s="18">
        <f t="shared" si="759"/>
        <v>0</v>
      </c>
      <c r="X6975" s="27"/>
      <c r="Y6975" s="19">
        <f t="shared" si="760"/>
        <v>0</v>
      </c>
      <c r="Z6975" s="18">
        <f t="shared" si="761"/>
        <v>0</v>
      </c>
      <c r="AA6975" s="12">
        <v>-426</v>
      </c>
      <c r="AB6975" s="12">
        <v>3488.93</v>
      </c>
      <c r="AC6975" s="28">
        <f>+I6975+Y6975-Z6975</f>
        <v>23.52</v>
      </c>
      <c r="AD6975" s="20">
        <f t="shared" si="762"/>
        <v>0</v>
      </c>
      <c r="AE6975">
        <v>0</v>
      </c>
    </row>
    <row r="6976" spans="1:31" x14ac:dyDescent="0.25">
      <c r="A6976" s="59">
        <v>45351</v>
      </c>
      <c r="B6976" s="60" t="s">
        <v>712</v>
      </c>
      <c r="C6976" s="60" t="s">
        <v>28</v>
      </c>
      <c r="D6976" s="60" t="s">
        <v>29</v>
      </c>
      <c r="E6976" s="60" t="s">
        <v>30</v>
      </c>
      <c r="F6976" s="10"/>
      <c r="G6976" s="10"/>
      <c r="H6976" s="11"/>
      <c r="I6976" s="63">
        <f>ROUND(SUMIFS(AC:AC,$A:$A,EOMONTH($A6976,-1),$B:$B,$B6976),2)</f>
        <v>0</v>
      </c>
      <c r="J6976" s="11"/>
      <c r="K6976" s="13"/>
      <c r="L6976" s="25"/>
      <c r="M6976" s="15"/>
      <c r="N6976" s="14"/>
      <c r="O6976" s="16"/>
      <c r="P6976" s="16"/>
      <c r="Q6976" s="16"/>
      <c r="R6976" s="16"/>
      <c r="S6976" s="17">
        <f t="shared" si="756"/>
        <v>0</v>
      </c>
      <c r="T6976" s="16"/>
      <c r="U6976" s="18">
        <f t="shared" si="757"/>
        <v>0</v>
      </c>
      <c r="V6976" s="18">
        <f t="shared" si="758"/>
        <v>0</v>
      </c>
      <c r="W6976" s="18">
        <f t="shared" si="759"/>
        <v>0</v>
      </c>
      <c r="X6976" s="27"/>
      <c r="Y6976" s="19">
        <f t="shared" si="760"/>
        <v>0</v>
      </c>
      <c r="Z6976" s="18">
        <f t="shared" si="761"/>
        <v>0</v>
      </c>
      <c r="AA6976" s="12"/>
      <c r="AB6976" s="12"/>
      <c r="AC6976" s="28">
        <f>+I6976+Y6976-Z6976</f>
        <v>0</v>
      </c>
      <c r="AD6976" s="20">
        <f t="shared" si="762"/>
        <v>0</v>
      </c>
      <c r="AE6976">
        <v>0</v>
      </c>
    </row>
    <row r="6977" spans="1:31" x14ac:dyDescent="0.25">
      <c r="A6977" s="9">
        <v>45351</v>
      </c>
      <c r="B6977" s="10" t="s">
        <v>31</v>
      </c>
      <c r="C6977" s="10" t="s">
        <v>28</v>
      </c>
      <c r="D6977" s="10" t="s">
        <v>29</v>
      </c>
      <c r="E6977" s="10" t="s">
        <v>30</v>
      </c>
      <c r="F6977" s="10"/>
      <c r="G6977" s="10">
        <v>0</v>
      </c>
      <c r="H6977" s="11">
        <f>SUMIFS(AA:AA,$A:$A,EOMONTH($A6977,-1),$B:$B,$B6977)</f>
        <v>226</v>
      </c>
      <c r="I6977" s="63">
        <f>ROUND(SUMIFS(AC:AC,$A:$A,EOMONTH($A6977,-1),$B:$B,$B6977),2)</f>
        <v>33.64</v>
      </c>
      <c r="J6977" s="11">
        <f>SUMIFS(AB:AB,$A:$A,EOMONTH($A6977,-1),$B:$B,$B6977)</f>
        <v>1960.08</v>
      </c>
      <c r="K6977" s="13">
        <v>0</v>
      </c>
      <c r="L6977" s="25">
        <v>0</v>
      </c>
      <c r="M6977" s="15">
        <v>0</v>
      </c>
      <c r="N6977" s="14">
        <v>0</v>
      </c>
      <c r="O6977" s="16">
        <v>0</v>
      </c>
      <c r="P6977" s="16">
        <v>0</v>
      </c>
      <c r="Q6977" s="16">
        <v>0</v>
      </c>
      <c r="R6977" s="16">
        <f>Q6977*16.876/100</f>
        <v>0</v>
      </c>
      <c r="S6977" s="17">
        <f t="shared" si="756"/>
        <v>0</v>
      </c>
      <c r="T6977" s="16">
        <v>0</v>
      </c>
      <c r="U6977" s="18">
        <f t="shared" si="757"/>
        <v>0</v>
      </c>
      <c r="V6977" s="18">
        <f t="shared" si="758"/>
        <v>0</v>
      </c>
      <c r="W6977" s="18">
        <f t="shared" si="759"/>
        <v>0</v>
      </c>
      <c r="X6977" s="27"/>
      <c r="Y6977" s="19">
        <f t="shared" si="760"/>
        <v>0</v>
      </c>
      <c r="Z6977" s="18">
        <f t="shared" si="761"/>
        <v>0</v>
      </c>
      <c r="AA6977" s="12">
        <v>226</v>
      </c>
      <c r="AB6977" s="12">
        <v>1960.08</v>
      </c>
      <c r="AC6977" s="28">
        <f>+I6977+Y6977-Z6977</f>
        <v>33.64</v>
      </c>
      <c r="AD6977" s="20">
        <f t="shared" si="762"/>
        <v>0</v>
      </c>
      <c r="AE6977">
        <v>0</v>
      </c>
    </row>
    <row r="6978" spans="1:31" x14ac:dyDescent="0.25">
      <c r="A6978" s="9">
        <v>45351</v>
      </c>
      <c r="B6978" s="10" t="s">
        <v>32</v>
      </c>
      <c r="C6978" s="10" t="s">
        <v>28</v>
      </c>
      <c r="D6978" s="10" t="s">
        <v>29</v>
      </c>
      <c r="E6978" s="10" t="s">
        <v>30</v>
      </c>
      <c r="F6978" s="10"/>
      <c r="G6978" s="10">
        <v>0</v>
      </c>
      <c r="H6978" s="11">
        <f>SUMIFS(AA:AA,$A:$A,EOMONTH($A6978,-1),$B:$B,$B6978)</f>
        <v>109</v>
      </c>
      <c r="I6978" s="63">
        <f>ROUND(SUMIFS(AC:AC,$A:$A,EOMONTH($A6978,-1),$B:$B,$B6978),2)</f>
        <v>0</v>
      </c>
      <c r="J6978" s="11">
        <f>SUMIFS(AB:AB,$A:$A,EOMONTH($A6978,-1),$B:$B,$B6978)</f>
        <v>927.89</v>
      </c>
      <c r="K6978" s="13">
        <v>0</v>
      </c>
      <c r="L6978" s="25">
        <v>0</v>
      </c>
      <c r="M6978" s="15">
        <v>0</v>
      </c>
      <c r="N6978" s="14">
        <v>0</v>
      </c>
      <c r="O6978" s="16">
        <v>0</v>
      </c>
      <c r="P6978" s="16">
        <v>0</v>
      </c>
      <c r="Q6978" s="16">
        <v>0</v>
      </c>
      <c r="R6978" s="16">
        <f>Q6978*16.876/100</f>
        <v>0</v>
      </c>
      <c r="S6978" s="17">
        <f t="shared" si="756"/>
        <v>0</v>
      </c>
      <c r="T6978" s="16">
        <v>0</v>
      </c>
      <c r="U6978" s="18">
        <f t="shared" si="757"/>
        <v>0</v>
      </c>
      <c r="V6978" s="18">
        <f t="shared" si="758"/>
        <v>0</v>
      </c>
      <c r="W6978" s="18">
        <f t="shared" si="759"/>
        <v>0</v>
      </c>
      <c r="X6978" s="27"/>
      <c r="Y6978" s="19">
        <f t="shared" si="760"/>
        <v>0</v>
      </c>
      <c r="Z6978" s="18">
        <f t="shared" si="761"/>
        <v>0</v>
      </c>
      <c r="AA6978" s="12">
        <v>109</v>
      </c>
      <c r="AB6978" s="12">
        <v>927.89</v>
      </c>
      <c r="AC6978" s="28">
        <f>+I6978+Y6978-Z6978</f>
        <v>0</v>
      </c>
      <c r="AD6978" s="20">
        <f t="shared" si="762"/>
        <v>0</v>
      </c>
      <c r="AE6978">
        <v>0</v>
      </c>
    </row>
    <row r="6979" spans="1:31" x14ac:dyDescent="0.25">
      <c r="A6979" s="9">
        <v>45351</v>
      </c>
      <c r="B6979" s="10" t="s">
        <v>33</v>
      </c>
      <c r="C6979" s="10" t="s">
        <v>28</v>
      </c>
      <c r="D6979" s="10" t="s">
        <v>29</v>
      </c>
      <c r="E6979" s="10" t="s">
        <v>30</v>
      </c>
      <c r="F6979" s="10"/>
      <c r="G6979" s="10">
        <v>0</v>
      </c>
      <c r="H6979" s="11">
        <f>SUMIFS(AA:AA,$A:$A,EOMONTH($A6979,-1),$B:$B,$B6979)</f>
        <v>289</v>
      </c>
      <c r="I6979" s="63">
        <f>ROUND(SUMIFS(AC:AC,$A:$A,EOMONTH($A6979,-1),$B:$B,$B6979),2)</f>
        <v>28.35</v>
      </c>
      <c r="J6979" s="11">
        <f>SUMIFS(AB:AB,$A:$A,EOMONTH($A6979,-1),$B:$B,$B6979)</f>
        <v>2990.14</v>
      </c>
      <c r="K6979" s="13">
        <v>0</v>
      </c>
      <c r="L6979" s="25">
        <v>0</v>
      </c>
      <c r="M6979" s="15">
        <v>0</v>
      </c>
      <c r="N6979" s="14">
        <v>0</v>
      </c>
      <c r="O6979" s="16">
        <v>0</v>
      </c>
      <c r="P6979" s="16">
        <v>0</v>
      </c>
      <c r="Q6979" s="16">
        <v>0</v>
      </c>
      <c r="R6979" s="16">
        <f>Q6979*16.876/100</f>
        <v>0</v>
      </c>
      <c r="S6979" s="17">
        <f t="shared" si="756"/>
        <v>0</v>
      </c>
      <c r="T6979" s="16">
        <v>0</v>
      </c>
      <c r="U6979" s="18">
        <f t="shared" si="757"/>
        <v>0</v>
      </c>
      <c r="V6979" s="18">
        <f t="shared" si="758"/>
        <v>0</v>
      </c>
      <c r="W6979" s="18">
        <f t="shared" si="759"/>
        <v>0</v>
      </c>
      <c r="X6979" s="27"/>
      <c r="Y6979" s="19">
        <f t="shared" si="760"/>
        <v>0</v>
      </c>
      <c r="Z6979" s="18">
        <f t="shared" si="761"/>
        <v>0</v>
      </c>
      <c r="AA6979" s="12">
        <v>289</v>
      </c>
      <c r="AB6979" s="12">
        <v>2990.14</v>
      </c>
      <c r="AC6979" s="28">
        <f>+I6979+Y6979-Z6979</f>
        <v>28.35</v>
      </c>
      <c r="AD6979" s="20">
        <f t="shared" si="762"/>
        <v>0</v>
      </c>
      <c r="AE6979">
        <v>0</v>
      </c>
    </row>
    <row r="6980" spans="1:31" x14ac:dyDescent="0.25">
      <c r="A6980" s="9">
        <v>45351</v>
      </c>
      <c r="B6980" s="10" t="s">
        <v>34</v>
      </c>
      <c r="C6980" s="10" t="s">
        <v>28</v>
      </c>
      <c r="D6980" s="10" t="s">
        <v>29</v>
      </c>
      <c r="E6980" s="10" t="s">
        <v>30</v>
      </c>
      <c r="F6980" s="10"/>
      <c r="G6980" s="10">
        <v>0</v>
      </c>
      <c r="H6980" s="11">
        <f>SUMIFS(AA:AA,$A:$A,EOMONTH($A6980,-1),$B:$B,$B6980)</f>
        <v>414</v>
      </c>
      <c r="I6980" s="63">
        <f>ROUND(SUMIFS(AC:AC,$A:$A,EOMONTH($A6980,-1),$B:$B,$B6980),2)</f>
        <v>0</v>
      </c>
      <c r="J6980" s="11">
        <f>SUMIFS(AB:AB,$A:$A,EOMONTH($A6980,-1),$B:$B,$B6980)</f>
        <v>3627.5</v>
      </c>
      <c r="K6980" s="13">
        <v>0</v>
      </c>
      <c r="L6980" s="25">
        <v>0</v>
      </c>
      <c r="M6980" s="15">
        <v>0</v>
      </c>
      <c r="N6980" s="14">
        <v>0</v>
      </c>
      <c r="O6980" s="16">
        <v>0</v>
      </c>
      <c r="P6980" s="16">
        <v>0</v>
      </c>
      <c r="Q6980" s="16">
        <v>0</v>
      </c>
      <c r="R6980" s="16">
        <f>Q6980*16.876/100</f>
        <v>0</v>
      </c>
      <c r="S6980" s="17">
        <f t="shared" si="756"/>
        <v>0</v>
      </c>
      <c r="T6980" s="16">
        <v>0</v>
      </c>
      <c r="U6980" s="18">
        <f t="shared" si="757"/>
        <v>0</v>
      </c>
      <c r="V6980" s="18">
        <f t="shared" si="758"/>
        <v>0</v>
      </c>
      <c r="W6980" s="18">
        <f t="shared" si="759"/>
        <v>0</v>
      </c>
      <c r="X6980" s="27"/>
      <c r="Y6980" s="19">
        <f t="shared" si="760"/>
        <v>0</v>
      </c>
      <c r="Z6980" s="18">
        <f t="shared" si="761"/>
        <v>0</v>
      </c>
      <c r="AA6980" s="12">
        <v>414</v>
      </c>
      <c r="AB6980" s="12">
        <v>3627.5</v>
      </c>
      <c r="AC6980" s="28">
        <f>+I6980+Y6980-Z6980</f>
        <v>0</v>
      </c>
      <c r="AD6980" s="20">
        <f t="shared" si="762"/>
        <v>0</v>
      </c>
      <c r="AE6980">
        <v>0</v>
      </c>
    </row>
    <row r="6981" spans="1:31" x14ac:dyDescent="0.25">
      <c r="A6981" s="9">
        <v>45351</v>
      </c>
      <c r="B6981" s="10" t="s">
        <v>35</v>
      </c>
      <c r="C6981" s="10" t="s">
        <v>28</v>
      </c>
      <c r="D6981" s="10" t="s">
        <v>29</v>
      </c>
      <c r="E6981" s="10" t="s">
        <v>30</v>
      </c>
      <c r="F6981" s="10"/>
      <c r="G6981" s="10">
        <v>0</v>
      </c>
      <c r="H6981" s="11">
        <f>SUMIFS(AA:AA,$A:$A,EOMONTH($A6981,-1),$B:$B,$B6981)</f>
        <v>313</v>
      </c>
      <c r="I6981" s="63">
        <f>ROUND(SUMIFS(AC:AC,$A:$A,EOMONTH($A6981,-1),$B:$B,$B6981),2)</f>
        <v>26.59</v>
      </c>
      <c r="J6981" s="11">
        <f>SUMIFS(AB:AB,$A:$A,EOMONTH($A6981,-1),$B:$B,$B6981)</f>
        <v>2647.67</v>
      </c>
      <c r="K6981" s="13">
        <v>0</v>
      </c>
      <c r="L6981" s="25">
        <v>0</v>
      </c>
      <c r="M6981" s="15">
        <v>0</v>
      </c>
      <c r="N6981" s="14">
        <v>0</v>
      </c>
      <c r="O6981" s="16">
        <v>0</v>
      </c>
      <c r="P6981" s="16">
        <v>0</v>
      </c>
      <c r="Q6981" s="16">
        <v>0</v>
      </c>
      <c r="R6981" s="16">
        <f>Q6981*16.876/100</f>
        <v>0</v>
      </c>
      <c r="S6981" s="17">
        <f t="shared" ref="S6981:S7044" si="763">Q6981+R6981</f>
        <v>0</v>
      </c>
      <c r="T6981" s="16">
        <v>0</v>
      </c>
      <c r="U6981" s="18">
        <f t="shared" ref="U6981:U7044" si="764">H6981*G6981/1000</f>
        <v>0</v>
      </c>
      <c r="V6981" s="18">
        <f t="shared" ref="V6981:V7044" si="765">M6981*F6981/1000</f>
        <v>0</v>
      </c>
      <c r="W6981" s="18">
        <f t="shared" ref="W6981:W7044" si="766">V6981*16.789/100</f>
        <v>0</v>
      </c>
      <c r="X6981" s="27"/>
      <c r="Y6981" s="19">
        <f t="shared" ref="Y6981:Y7044" si="767">V6981+W6981+X6981</f>
        <v>0</v>
      </c>
      <c r="Z6981" s="18">
        <f t="shared" ref="Z6981:Z7044" si="768">O6981*G6981/1000</f>
        <v>0</v>
      </c>
      <c r="AA6981" s="12">
        <v>313</v>
      </c>
      <c r="AB6981" s="12">
        <v>2647.67</v>
      </c>
      <c r="AC6981" s="28">
        <f>+I6981+Y6981-Z6981</f>
        <v>26.59</v>
      </c>
      <c r="AD6981" s="20">
        <f t="shared" ref="AD6981:AD7044" si="769">IF(AC6981&lt;0,ROUNDUP(AC6981,-1)*-1,0)</f>
        <v>0</v>
      </c>
      <c r="AE6981">
        <v>0</v>
      </c>
    </row>
    <row r="6982" spans="1:31" x14ac:dyDescent="0.25">
      <c r="A6982" s="9">
        <v>45351</v>
      </c>
      <c r="B6982" s="10" t="s">
        <v>808</v>
      </c>
      <c r="C6982" s="10" t="s">
        <v>28</v>
      </c>
      <c r="D6982" s="10" t="s">
        <v>29</v>
      </c>
      <c r="E6982" s="10" t="s">
        <v>30</v>
      </c>
      <c r="F6982" s="10"/>
      <c r="G6982" s="10">
        <v>0</v>
      </c>
      <c r="H6982" s="11">
        <f>SUMIFS(AA:AA,$A:$A,EOMONTH($A6982,-1),$B:$B,$B6982)</f>
        <v>200</v>
      </c>
      <c r="I6982" s="63">
        <f>ROUND(SUMIFS(AC:AC,$A:$A,EOMONTH($A6982,-1),$B:$B,$B6982),2)</f>
        <v>0</v>
      </c>
      <c r="J6982" s="11">
        <f>SUMIFS(AB:AB,$A:$A,EOMONTH($A6982,-1),$B:$B,$B6982)</f>
        <v>2574.4299999999998</v>
      </c>
      <c r="K6982" s="13">
        <v>0</v>
      </c>
      <c r="L6982" s="25">
        <v>0</v>
      </c>
      <c r="M6982" s="15">
        <v>0</v>
      </c>
      <c r="N6982" s="14">
        <v>0</v>
      </c>
      <c r="O6982" s="16">
        <v>0</v>
      </c>
      <c r="P6982" s="16">
        <v>0</v>
      </c>
      <c r="Q6982" s="16">
        <v>0</v>
      </c>
      <c r="R6982" s="16">
        <f>Q6982*16.876/100</f>
        <v>0</v>
      </c>
      <c r="S6982" s="17">
        <f t="shared" si="763"/>
        <v>0</v>
      </c>
      <c r="T6982" s="16">
        <v>0</v>
      </c>
      <c r="U6982" s="18">
        <f t="shared" si="764"/>
        <v>0</v>
      </c>
      <c r="V6982" s="18">
        <f t="shared" si="765"/>
        <v>0</v>
      </c>
      <c r="W6982" s="18">
        <f t="shared" si="766"/>
        <v>0</v>
      </c>
      <c r="X6982" s="27"/>
      <c r="Y6982" s="19">
        <f t="shared" si="767"/>
        <v>0</v>
      </c>
      <c r="Z6982" s="18">
        <f t="shared" si="768"/>
        <v>0</v>
      </c>
      <c r="AA6982" s="12">
        <v>200</v>
      </c>
      <c r="AB6982" s="12">
        <v>2574.4299999999998</v>
      </c>
      <c r="AC6982" s="28">
        <f>+I6982+Y6982-Z6982</f>
        <v>0</v>
      </c>
      <c r="AD6982" s="20">
        <f t="shared" si="769"/>
        <v>0</v>
      </c>
      <c r="AE6982">
        <v>0</v>
      </c>
    </row>
    <row r="6983" spans="1:31" x14ac:dyDescent="0.25">
      <c r="A6983" s="9">
        <v>45351</v>
      </c>
      <c r="B6983" s="10" t="s">
        <v>36</v>
      </c>
      <c r="C6983" s="10" t="s">
        <v>28</v>
      </c>
      <c r="D6983" s="10" t="s">
        <v>29</v>
      </c>
      <c r="E6983" s="10" t="s">
        <v>30</v>
      </c>
      <c r="F6983" s="10"/>
      <c r="G6983" s="10">
        <v>0</v>
      </c>
      <c r="H6983" s="11">
        <f>SUMIFS(AA:AA,$A:$A,EOMONTH($A6983,-1),$B:$B,$B6983)</f>
        <v>-25</v>
      </c>
      <c r="I6983" s="63">
        <f>ROUND(SUMIFS(AC:AC,$A:$A,EOMONTH($A6983,-1),$B:$B,$B6983),2)</f>
        <v>0</v>
      </c>
      <c r="J6983" s="11">
        <f>SUMIFS(AB:AB,$A:$A,EOMONTH($A6983,-1),$B:$B,$B6983)</f>
        <v>0</v>
      </c>
      <c r="K6983" s="13">
        <v>0</v>
      </c>
      <c r="L6983" s="25">
        <v>0</v>
      </c>
      <c r="M6983" s="15">
        <v>0</v>
      </c>
      <c r="N6983" s="14">
        <v>0</v>
      </c>
      <c r="O6983" s="16">
        <v>0</v>
      </c>
      <c r="P6983" s="16">
        <v>0</v>
      </c>
      <c r="Q6983" s="16">
        <v>0</v>
      </c>
      <c r="R6983" s="16">
        <f>Q6983*16.876/100</f>
        <v>0</v>
      </c>
      <c r="S6983" s="17">
        <f t="shared" si="763"/>
        <v>0</v>
      </c>
      <c r="T6983" s="16">
        <v>0</v>
      </c>
      <c r="U6983" s="18">
        <f t="shared" si="764"/>
        <v>0</v>
      </c>
      <c r="V6983" s="18">
        <f t="shared" si="765"/>
        <v>0</v>
      </c>
      <c r="W6983" s="18">
        <f t="shared" si="766"/>
        <v>0</v>
      </c>
      <c r="X6983" s="27"/>
      <c r="Y6983" s="19">
        <f t="shared" si="767"/>
        <v>0</v>
      </c>
      <c r="Z6983" s="18">
        <f t="shared" si="768"/>
        <v>0</v>
      </c>
      <c r="AA6983" s="12">
        <v>-25</v>
      </c>
      <c r="AB6983" s="12">
        <v>0</v>
      </c>
      <c r="AC6983" s="28">
        <f>+I6983+Y6983-Z6983</f>
        <v>0</v>
      </c>
      <c r="AD6983" s="20">
        <f t="shared" si="769"/>
        <v>0</v>
      </c>
      <c r="AE6983">
        <v>0</v>
      </c>
    </row>
    <row r="6984" spans="1:31" x14ac:dyDescent="0.25">
      <c r="A6984" s="9">
        <v>45351</v>
      </c>
      <c r="B6984" s="10" t="s">
        <v>37</v>
      </c>
      <c r="C6984" s="10" t="s">
        <v>28</v>
      </c>
      <c r="D6984" s="10" t="s">
        <v>29</v>
      </c>
      <c r="E6984" s="10" t="s">
        <v>30</v>
      </c>
      <c r="F6984" s="10"/>
      <c r="G6984" s="10">
        <v>0</v>
      </c>
      <c r="H6984" s="11">
        <f>SUMIFS(AA:AA,$A:$A,EOMONTH($A6984,-1),$B:$B,$B6984)</f>
        <v>-25</v>
      </c>
      <c r="I6984" s="63">
        <f>ROUND(SUMIFS(AC:AC,$A:$A,EOMONTH($A6984,-1),$B:$B,$B6984),2)</f>
        <v>0</v>
      </c>
      <c r="J6984" s="11">
        <f>SUMIFS(AB:AB,$A:$A,EOMONTH($A6984,-1),$B:$B,$B6984)</f>
        <v>0</v>
      </c>
      <c r="K6984" s="13">
        <v>0</v>
      </c>
      <c r="L6984" s="25">
        <v>0</v>
      </c>
      <c r="M6984" s="15">
        <v>0</v>
      </c>
      <c r="N6984" s="14">
        <v>0</v>
      </c>
      <c r="O6984" s="16">
        <v>0</v>
      </c>
      <c r="P6984" s="16">
        <v>0</v>
      </c>
      <c r="Q6984" s="16">
        <v>0</v>
      </c>
      <c r="R6984" s="16">
        <f>Q6984*16.876/100</f>
        <v>0</v>
      </c>
      <c r="S6984" s="17">
        <f t="shared" si="763"/>
        <v>0</v>
      </c>
      <c r="T6984" s="16">
        <v>0</v>
      </c>
      <c r="U6984" s="18">
        <f t="shared" si="764"/>
        <v>0</v>
      </c>
      <c r="V6984" s="18">
        <f t="shared" si="765"/>
        <v>0</v>
      </c>
      <c r="W6984" s="18">
        <f t="shared" si="766"/>
        <v>0</v>
      </c>
      <c r="X6984" s="27"/>
      <c r="Y6984" s="19">
        <f t="shared" si="767"/>
        <v>0</v>
      </c>
      <c r="Z6984" s="18">
        <f t="shared" si="768"/>
        <v>0</v>
      </c>
      <c r="AA6984" s="12">
        <v>-25</v>
      </c>
      <c r="AB6984" s="12">
        <v>0</v>
      </c>
      <c r="AC6984" s="28">
        <f>+I6984+Y6984-Z6984</f>
        <v>0</v>
      </c>
      <c r="AD6984" s="20">
        <f t="shared" si="769"/>
        <v>0</v>
      </c>
      <c r="AE6984">
        <v>0</v>
      </c>
    </row>
    <row r="6985" spans="1:31" x14ac:dyDescent="0.25">
      <c r="A6985" s="9">
        <v>45351</v>
      </c>
      <c r="B6985" s="10" t="s">
        <v>38</v>
      </c>
      <c r="C6985" s="10" t="s">
        <v>39</v>
      </c>
      <c r="D6985" s="10" t="s">
        <v>40</v>
      </c>
      <c r="E6985" s="10" t="s">
        <v>30</v>
      </c>
      <c r="F6985" s="10">
        <v>129</v>
      </c>
      <c r="G6985" s="10">
        <v>141</v>
      </c>
      <c r="H6985" s="11">
        <f>SUMIFS(AA:AA,$A:$A,EOMONTH($A6985,-1),$B:$B,$B6985)</f>
        <v>-17</v>
      </c>
      <c r="I6985" s="63">
        <f>ROUND(SUMIFS(AC:AC,$A:$A,EOMONTH($A6985,-1),$B:$B,$B6985),2)</f>
        <v>-39.31</v>
      </c>
      <c r="J6985" s="11">
        <f>SUMIFS(AB:AB,$A:$A,EOMONTH($A6985,-1),$B:$B,$B6985)</f>
        <v>-445.61</v>
      </c>
      <c r="K6985" s="13">
        <v>0</v>
      </c>
      <c r="L6985" s="25">
        <v>0</v>
      </c>
      <c r="M6985" s="15">
        <v>0</v>
      </c>
      <c r="N6985" s="14">
        <v>0</v>
      </c>
      <c r="O6985" s="16">
        <v>0</v>
      </c>
      <c r="P6985" s="16">
        <v>0</v>
      </c>
      <c r="Q6985" s="16">
        <v>0</v>
      </c>
      <c r="R6985" s="16">
        <f>Q6985*16.876/100</f>
        <v>0</v>
      </c>
      <c r="S6985" s="17">
        <f t="shared" si="763"/>
        <v>0</v>
      </c>
      <c r="T6985" s="16">
        <v>0</v>
      </c>
      <c r="U6985" s="18">
        <f t="shared" si="764"/>
        <v>-2.3969999999999998</v>
      </c>
      <c r="V6985" s="18">
        <f t="shared" si="765"/>
        <v>0</v>
      </c>
      <c r="W6985" s="18">
        <f t="shared" si="766"/>
        <v>0</v>
      </c>
      <c r="X6985" s="27"/>
      <c r="Y6985" s="19">
        <f t="shared" si="767"/>
        <v>0</v>
      </c>
      <c r="Z6985" s="18">
        <f t="shared" si="768"/>
        <v>0</v>
      </c>
      <c r="AA6985" s="12">
        <v>-17</v>
      </c>
      <c r="AB6985" s="12">
        <v>-445.61</v>
      </c>
      <c r="AC6985" s="28">
        <f>+I6985+Y6985-Z6985</f>
        <v>-39.31</v>
      </c>
      <c r="AD6985" s="20">
        <f t="shared" si="769"/>
        <v>40</v>
      </c>
      <c r="AE6985">
        <v>40</v>
      </c>
    </row>
    <row r="6986" spans="1:31" x14ac:dyDescent="0.25">
      <c r="A6986" s="9">
        <v>45351</v>
      </c>
      <c r="B6986" s="10" t="s">
        <v>41</v>
      </c>
      <c r="C6986" s="10" t="s">
        <v>39</v>
      </c>
      <c r="D6986" s="10" t="s">
        <v>40</v>
      </c>
      <c r="E6986" s="10" t="s">
        <v>30</v>
      </c>
      <c r="F6986" s="10">
        <v>129</v>
      </c>
      <c r="G6986" s="10">
        <v>141</v>
      </c>
      <c r="H6986" s="11">
        <f>SUMIFS(AA:AA,$A:$A,EOMONTH($A6986,-1),$B:$B,$B6986)</f>
        <v>473</v>
      </c>
      <c r="I6986" s="63">
        <f>ROUND(SUMIFS(AC:AC,$A:$A,EOMONTH($A6986,-1),$B:$B,$B6986),2)</f>
        <v>77.010000000000005</v>
      </c>
      <c r="J6986" s="11">
        <f>SUMIFS(AB:AB,$A:$A,EOMONTH($A6986,-1),$B:$B,$B6986)</f>
        <v>13300.76</v>
      </c>
      <c r="K6986" s="13">
        <v>0</v>
      </c>
      <c r="L6986" s="25">
        <v>0</v>
      </c>
      <c r="M6986" s="15">
        <v>0</v>
      </c>
      <c r="N6986" s="14">
        <v>0</v>
      </c>
      <c r="O6986" s="16">
        <v>50</v>
      </c>
      <c r="P6986" s="16">
        <v>1405</v>
      </c>
      <c r="Q6986" s="16">
        <v>0</v>
      </c>
      <c r="R6986" s="16">
        <f>Q6986*16.876/100</f>
        <v>0</v>
      </c>
      <c r="S6986" s="17">
        <f t="shared" si="763"/>
        <v>0</v>
      </c>
      <c r="T6986" s="16">
        <v>0</v>
      </c>
      <c r="U6986" s="18">
        <f t="shared" si="764"/>
        <v>66.692999999999998</v>
      </c>
      <c r="V6986" s="18">
        <f t="shared" si="765"/>
        <v>0</v>
      </c>
      <c r="W6986" s="18">
        <f t="shared" si="766"/>
        <v>0</v>
      </c>
      <c r="X6986" s="27"/>
      <c r="Y6986" s="19">
        <f t="shared" si="767"/>
        <v>0</v>
      </c>
      <c r="Z6986" s="18">
        <f t="shared" si="768"/>
        <v>7.05</v>
      </c>
      <c r="AA6986" s="12">
        <v>423</v>
      </c>
      <c r="AB6986" s="12">
        <v>11894.76</v>
      </c>
      <c r="AC6986" s="28">
        <f>+I6986+Y6986-Z6986</f>
        <v>69.960000000000008</v>
      </c>
      <c r="AD6986" s="20">
        <f t="shared" si="769"/>
        <v>0</v>
      </c>
      <c r="AE6986">
        <v>0</v>
      </c>
    </row>
    <row r="6987" spans="1:31" x14ac:dyDescent="0.25">
      <c r="A6987" s="9">
        <v>45351</v>
      </c>
      <c r="B6987" s="10" t="s">
        <v>42</v>
      </c>
      <c r="C6987" s="10" t="s">
        <v>39</v>
      </c>
      <c r="D6987" s="10" t="s">
        <v>40</v>
      </c>
      <c r="E6987" s="10" t="s">
        <v>30</v>
      </c>
      <c r="F6987" s="10">
        <v>129</v>
      </c>
      <c r="G6987" s="10">
        <v>141</v>
      </c>
      <c r="H6987" s="11">
        <f>SUMIFS(AA:AA,$A:$A,EOMONTH($A6987,-1),$B:$B,$B6987)</f>
        <v>680</v>
      </c>
      <c r="I6987" s="63">
        <f>ROUND(SUMIFS(AC:AC,$A:$A,EOMONTH($A6987,-1),$B:$B,$B6987),2)</f>
        <v>75.209999999999994</v>
      </c>
      <c r="J6987" s="11">
        <f>SUMIFS(AB:AB,$A:$A,EOMONTH($A6987,-1),$B:$B,$B6987)</f>
        <v>19638.400000000001</v>
      </c>
      <c r="K6987" s="13">
        <v>0</v>
      </c>
      <c r="L6987" s="25">
        <v>0</v>
      </c>
      <c r="M6987" s="15">
        <v>0</v>
      </c>
      <c r="N6987" s="14">
        <v>0</v>
      </c>
      <c r="O6987" s="16">
        <v>50</v>
      </c>
      <c r="P6987" s="16">
        <v>1405</v>
      </c>
      <c r="Q6987" s="16">
        <v>0</v>
      </c>
      <c r="R6987" s="16">
        <f>Q6987*16.876/100</f>
        <v>0</v>
      </c>
      <c r="S6987" s="17">
        <f t="shared" si="763"/>
        <v>0</v>
      </c>
      <c r="T6987" s="16">
        <v>0</v>
      </c>
      <c r="U6987" s="18">
        <f t="shared" si="764"/>
        <v>95.88</v>
      </c>
      <c r="V6987" s="18">
        <f t="shared" si="765"/>
        <v>0</v>
      </c>
      <c r="W6987" s="18">
        <f t="shared" si="766"/>
        <v>0</v>
      </c>
      <c r="X6987" s="27"/>
      <c r="Y6987" s="19">
        <f t="shared" si="767"/>
        <v>0</v>
      </c>
      <c r="Z6987" s="18">
        <f t="shared" si="768"/>
        <v>7.05</v>
      </c>
      <c r="AA6987" s="12">
        <v>630</v>
      </c>
      <c r="AB6987" s="12">
        <v>18194.400000000001</v>
      </c>
      <c r="AC6987" s="28">
        <f>+I6987+Y6987-Z6987</f>
        <v>68.16</v>
      </c>
      <c r="AD6987" s="20">
        <f t="shared" si="769"/>
        <v>0</v>
      </c>
      <c r="AE6987">
        <v>0</v>
      </c>
    </row>
    <row r="6988" spans="1:31" x14ac:dyDescent="0.25">
      <c r="A6988" s="9">
        <v>45351</v>
      </c>
      <c r="B6988" s="10" t="s">
        <v>43</v>
      </c>
      <c r="C6988" s="10" t="s">
        <v>39</v>
      </c>
      <c r="D6988" s="10" t="s">
        <v>40</v>
      </c>
      <c r="E6988" s="10" t="s">
        <v>30</v>
      </c>
      <c r="F6988" s="10">
        <v>129</v>
      </c>
      <c r="G6988" s="10">
        <v>141</v>
      </c>
      <c r="H6988" s="11">
        <f>SUMIFS(AA:AA,$A:$A,EOMONTH($A6988,-1),$B:$B,$B6988)</f>
        <v>369</v>
      </c>
      <c r="I6988" s="63">
        <f>ROUND(SUMIFS(AC:AC,$A:$A,EOMONTH($A6988,-1),$B:$B,$B6988),2)</f>
        <v>13.62</v>
      </c>
      <c r="J6988" s="11">
        <f>SUMIFS(AB:AB,$A:$A,EOMONTH($A6988,-1),$B:$B,$B6988)</f>
        <v>8309.8799999999992</v>
      </c>
      <c r="K6988" s="13">
        <v>0</v>
      </c>
      <c r="L6988" s="25">
        <v>0</v>
      </c>
      <c r="M6988" s="15">
        <v>0</v>
      </c>
      <c r="N6988" s="14">
        <v>0</v>
      </c>
      <c r="O6988" s="16">
        <v>50</v>
      </c>
      <c r="P6988" s="16">
        <v>1405</v>
      </c>
      <c r="Q6988" s="16">
        <v>0</v>
      </c>
      <c r="R6988" s="16">
        <f>Q6988*16.876/100</f>
        <v>0</v>
      </c>
      <c r="S6988" s="17">
        <f t="shared" si="763"/>
        <v>0</v>
      </c>
      <c r="T6988" s="16">
        <v>0</v>
      </c>
      <c r="U6988" s="18">
        <f t="shared" si="764"/>
        <v>52.029000000000003</v>
      </c>
      <c r="V6988" s="18">
        <f t="shared" si="765"/>
        <v>0</v>
      </c>
      <c r="W6988" s="18">
        <f t="shared" si="766"/>
        <v>0</v>
      </c>
      <c r="X6988" s="27"/>
      <c r="Y6988" s="19">
        <f t="shared" si="767"/>
        <v>0</v>
      </c>
      <c r="Z6988" s="18">
        <f t="shared" si="768"/>
        <v>7.05</v>
      </c>
      <c r="AA6988" s="12">
        <v>319</v>
      </c>
      <c r="AB6988" s="12">
        <v>7183.88</v>
      </c>
      <c r="AC6988" s="28">
        <f>+I6988+Y6988-Z6988</f>
        <v>6.5699999999999994</v>
      </c>
      <c r="AD6988" s="20">
        <f t="shared" si="769"/>
        <v>0</v>
      </c>
      <c r="AE6988">
        <v>0</v>
      </c>
    </row>
    <row r="6989" spans="1:31" x14ac:dyDescent="0.25">
      <c r="A6989" s="9">
        <v>45351</v>
      </c>
      <c r="B6989" s="10" t="s">
        <v>44</v>
      </c>
      <c r="C6989" s="10" t="s">
        <v>39</v>
      </c>
      <c r="D6989" s="10" t="s">
        <v>40</v>
      </c>
      <c r="E6989" s="10" t="s">
        <v>30</v>
      </c>
      <c r="F6989" s="10">
        <v>180</v>
      </c>
      <c r="G6989" s="10">
        <v>196</v>
      </c>
      <c r="H6989" s="11">
        <f>SUMIFS(AA:AA,$A:$A,EOMONTH($A6989,-1),$B:$B,$B6989)</f>
        <v>62</v>
      </c>
      <c r="I6989" s="63">
        <f>ROUND(SUMIFS(AC:AC,$A:$A,EOMONTH($A6989,-1),$B:$B,$B6989),2)</f>
        <v>-72.08</v>
      </c>
      <c r="J6989" s="11">
        <f>SUMIFS(AB:AB,$A:$A,EOMONTH($A6989,-1),$B:$B,$B6989)</f>
        <v>861.8</v>
      </c>
      <c r="K6989" s="13">
        <v>0</v>
      </c>
      <c r="L6989" s="25">
        <v>0</v>
      </c>
      <c r="M6989" s="15">
        <v>0</v>
      </c>
      <c r="N6989" s="14">
        <v>0</v>
      </c>
      <c r="O6989" s="16">
        <v>0</v>
      </c>
      <c r="P6989" s="16">
        <v>0</v>
      </c>
      <c r="Q6989" s="16">
        <v>0</v>
      </c>
      <c r="R6989" s="16">
        <f>Q6989*16.876/100</f>
        <v>0</v>
      </c>
      <c r="S6989" s="17">
        <f t="shared" si="763"/>
        <v>0</v>
      </c>
      <c r="T6989" s="16">
        <v>0</v>
      </c>
      <c r="U6989" s="18">
        <f t="shared" si="764"/>
        <v>12.151999999999999</v>
      </c>
      <c r="V6989" s="18">
        <f t="shared" si="765"/>
        <v>0</v>
      </c>
      <c r="W6989" s="18">
        <f t="shared" si="766"/>
        <v>0</v>
      </c>
      <c r="X6989" s="27"/>
      <c r="Y6989" s="19">
        <f t="shared" si="767"/>
        <v>0</v>
      </c>
      <c r="Z6989" s="18">
        <f t="shared" si="768"/>
        <v>0</v>
      </c>
      <c r="AA6989" s="12">
        <v>62</v>
      </c>
      <c r="AB6989" s="12">
        <v>861.8</v>
      </c>
      <c r="AC6989" s="28">
        <f>+I6989+Y6989-Z6989</f>
        <v>-72.08</v>
      </c>
      <c r="AD6989" s="20">
        <f t="shared" si="769"/>
        <v>80</v>
      </c>
      <c r="AE6989">
        <v>100</v>
      </c>
    </row>
    <row r="6990" spans="1:31" x14ac:dyDescent="0.25">
      <c r="A6990" s="9">
        <v>45351</v>
      </c>
      <c r="B6990" s="10" t="s">
        <v>45</v>
      </c>
      <c r="C6990" s="10" t="s">
        <v>39</v>
      </c>
      <c r="D6990" s="10" t="s">
        <v>40</v>
      </c>
      <c r="E6990" s="10" t="s">
        <v>30</v>
      </c>
      <c r="F6990" s="10">
        <v>180</v>
      </c>
      <c r="G6990" s="10">
        <v>196</v>
      </c>
      <c r="H6990" s="11">
        <f>SUMIFS(AA:AA,$A:$A,EOMONTH($A6990,-1),$B:$B,$B6990)</f>
        <v>319</v>
      </c>
      <c r="I6990" s="63">
        <f>ROUND(SUMIFS(AC:AC,$A:$A,EOMONTH($A6990,-1),$B:$B,$B6990),2)</f>
        <v>73.11</v>
      </c>
      <c r="J6990" s="11">
        <f>SUMIFS(AB:AB,$A:$A,EOMONTH($A6990,-1),$B:$B,$B6990)</f>
        <v>6906.35</v>
      </c>
      <c r="K6990" s="13">
        <v>0</v>
      </c>
      <c r="L6990" s="25">
        <v>0</v>
      </c>
      <c r="M6990" s="15">
        <v>0</v>
      </c>
      <c r="N6990" s="14">
        <v>0</v>
      </c>
      <c r="O6990" s="16">
        <v>50</v>
      </c>
      <c r="P6990" s="16">
        <v>1807</v>
      </c>
      <c r="Q6990" s="16">
        <v>0</v>
      </c>
      <c r="R6990" s="16">
        <f>Q6990*16.876/100</f>
        <v>0</v>
      </c>
      <c r="S6990" s="17">
        <f t="shared" si="763"/>
        <v>0</v>
      </c>
      <c r="T6990" s="16">
        <v>0</v>
      </c>
      <c r="U6990" s="18">
        <f t="shared" si="764"/>
        <v>62.524000000000001</v>
      </c>
      <c r="V6990" s="18">
        <f t="shared" si="765"/>
        <v>0</v>
      </c>
      <c r="W6990" s="18">
        <f t="shared" si="766"/>
        <v>0</v>
      </c>
      <c r="X6990" s="27"/>
      <c r="Y6990" s="19">
        <f t="shared" si="767"/>
        <v>0</v>
      </c>
      <c r="Z6990" s="18">
        <f t="shared" si="768"/>
        <v>9.8000000000000007</v>
      </c>
      <c r="AA6990" s="12">
        <v>269</v>
      </c>
      <c r="AB6990" s="12">
        <v>5823.85</v>
      </c>
      <c r="AC6990" s="28">
        <f>+I6990+Y6990-Z6990</f>
        <v>63.31</v>
      </c>
      <c r="AD6990" s="20">
        <f t="shared" si="769"/>
        <v>0</v>
      </c>
      <c r="AE6990">
        <v>0</v>
      </c>
    </row>
    <row r="6991" spans="1:31" x14ac:dyDescent="0.25">
      <c r="A6991" s="9">
        <v>45351</v>
      </c>
      <c r="B6991" s="10" t="s">
        <v>46</v>
      </c>
      <c r="C6991" s="10" t="s">
        <v>39</v>
      </c>
      <c r="D6991" s="10" t="s">
        <v>40</v>
      </c>
      <c r="E6991" s="10" t="s">
        <v>30</v>
      </c>
      <c r="F6991" s="10">
        <v>180</v>
      </c>
      <c r="G6991" s="10">
        <v>196</v>
      </c>
      <c r="H6991" s="11">
        <f>SUMIFS(AA:AA,$A:$A,EOMONTH($A6991,-1),$B:$B,$B6991)</f>
        <v>689</v>
      </c>
      <c r="I6991" s="63">
        <f>ROUND(SUMIFS(AC:AC,$A:$A,EOMONTH($A6991,-1),$B:$B,$B6991),2)</f>
        <v>80.180000000000007</v>
      </c>
      <c r="J6991" s="11">
        <f>SUMIFS(AB:AB,$A:$A,EOMONTH($A6991,-1),$B:$B,$B6991)</f>
        <v>9942.27</v>
      </c>
      <c r="K6991" s="13">
        <v>0</v>
      </c>
      <c r="L6991" s="25">
        <v>0</v>
      </c>
      <c r="M6991" s="15">
        <v>0</v>
      </c>
      <c r="N6991" s="14">
        <v>0</v>
      </c>
      <c r="O6991" s="16">
        <v>50</v>
      </c>
      <c r="P6991" s="16">
        <v>1807</v>
      </c>
      <c r="Q6991" s="16">
        <v>0</v>
      </c>
      <c r="R6991" s="16">
        <f>Q6991*16.876/100</f>
        <v>0</v>
      </c>
      <c r="S6991" s="17">
        <f t="shared" si="763"/>
        <v>0</v>
      </c>
      <c r="T6991" s="16">
        <v>0</v>
      </c>
      <c r="U6991" s="18">
        <f t="shared" si="764"/>
        <v>135.04400000000001</v>
      </c>
      <c r="V6991" s="18">
        <f t="shared" si="765"/>
        <v>0</v>
      </c>
      <c r="W6991" s="18">
        <f t="shared" si="766"/>
        <v>0</v>
      </c>
      <c r="X6991" s="27"/>
      <c r="Y6991" s="19">
        <f t="shared" si="767"/>
        <v>0</v>
      </c>
      <c r="Z6991" s="18">
        <f t="shared" si="768"/>
        <v>9.8000000000000007</v>
      </c>
      <c r="AA6991" s="12">
        <v>639</v>
      </c>
      <c r="AB6991" s="12">
        <v>9220.77</v>
      </c>
      <c r="AC6991" s="28">
        <f>+I6991+Y6991-Z6991</f>
        <v>70.38000000000001</v>
      </c>
      <c r="AD6991" s="20">
        <f t="shared" si="769"/>
        <v>0</v>
      </c>
      <c r="AE6991">
        <v>0</v>
      </c>
    </row>
    <row r="6992" spans="1:31" x14ac:dyDescent="0.25">
      <c r="A6992" s="9">
        <v>45351</v>
      </c>
      <c r="B6992" s="10" t="s">
        <v>47</v>
      </c>
      <c r="C6992" s="10" t="s">
        <v>39</v>
      </c>
      <c r="D6992" s="10" t="s">
        <v>40</v>
      </c>
      <c r="E6992" s="10" t="s">
        <v>30</v>
      </c>
      <c r="F6992" s="10">
        <v>180</v>
      </c>
      <c r="G6992" s="10">
        <v>196</v>
      </c>
      <c r="H6992" s="11">
        <f>SUMIFS(AA:AA,$A:$A,EOMONTH($A6992,-1),$B:$B,$B6992)</f>
        <v>46</v>
      </c>
      <c r="I6992" s="63">
        <f>ROUND(SUMIFS(AC:AC,$A:$A,EOMONTH($A6992,-1),$B:$B,$B6992),2)</f>
        <v>-45.06</v>
      </c>
      <c r="J6992" s="11">
        <f>SUMIFS(AB:AB,$A:$A,EOMONTH($A6992,-1),$B:$B,$B6992)</f>
        <v>638.94000000000005</v>
      </c>
      <c r="K6992" s="13">
        <v>0</v>
      </c>
      <c r="L6992" s="25">
        <v>0</v>
      </c>
      <c r="M6992" s="15">
        <v>0</v>
      </c>
      <c r="N6992" s="14">
        <v>0</v>
      </c>
      <c r="O6992" s="16">
        <v>0</v>
      </c>
      <c r="P6992" s="16">
        <v>0</v>
      </c>
      <c r="Q6992" s="16">
        <v>0</v>
      </c>
      <c r="R6992" s="16">
        <f>Q6992*16.876/100</f>
        <v>0</v>
      </c>
      <c r="S6992" s="17">
        <f t="shared" si="763"/>
        <v>0</v>
      </c>
      <c r="T6992" s="16">
        <v>0</v>
      </c>
      <c r="U6992" s="18">
        <f t="shared" si="764"/>
        <v>9.016</v>
      </c>
      <c r="V6992" s="18">
        <f t="shared" si="765"/>
        <v>0</v>
      </c>
      <c r="W6992" s="18">
        <f t="shared" si="766"/>
        <v>0</v>
      </c>
      <c r="X6992" s="27"/>
      <c r="Y6992" s="19">
        <f t="shared" si="767"/>
        <v>0</v>
      </c>
      <c r="Z6992" s="18">
        <f t="shared" si="768"/>
        <v>0</v>
      </c>
      <c r="AA6992" s="12">
        <v>46</v>
      </c>
      <c r="AB6992" s="12">
        <v>638.94000000000005</v>
      </c>
      <c r="AC6992" s="28">
        <f>+I6992+Y6992-Z6992</f>
        <v>-45.06</v>
      </c>
      <c r="AD6992" s="20">
        <f t="shared" si="769"/>
        <v>50</v>
      </c>
      <c r="AE6992">
        <v>60</v>
      </c>
    </row>
    <row r="6993" spans="1:31" x14ac:dyDescent="0.25">
      <c r="A6993" s="9">
        <v>45351</v>
      </c>
      <c r="B6993" s="10" t="s">
        <v>48</v>
      </c>
      <c r="C6993" s="10" t="s">
        <v>39</v>
      </c>
      <c r="D6993" s="10" t="s">
        <v>29</v>
      </c>
      <c r="E6993" s="10" t="s">
        <v>30</v>
      </c>
      <c r="F6993" s="10"/>
      <c r="G6993" s="10">
        <v>0</v>
      </c>
      <c r="H6993" s="11">
        <f>SUMIFS(AA:AA,$A:$A,EOMONTH($A6993,-1),$B:$B,$B6993)</f>
        <v>16</v>
      </c>
      <c r="I6993" s="63">
        <f>ROUND(SUMIFS(AC:AC,$A:$A,EOMONTH($A6993,-1),$B:$B,$B6993),2)</f>
        <v>0.72</v>
      </c>
      <c r="J6993" s="11">
        <f>SUMIFS(AB:AB,$A:$A,EOMONTH($A6993,-1),$B:$B,$B6993)</f>
        <v>461.92</v>
      </c>
      <c r="K6993" s="13">
        <v>0</v>
      </c>
      <c r="L6993" s="25">
        <v>0</v>
      </c>
      <c r="M6993" s="15">
        <v>0</v>
      </c>
      <c r="N6993" s="14">
        <v>0</v>
      </c>
      <c r="O6993" s="16">
        <v>0</v>
      </c>
      <c r="P6993" s="16">
        <v>0</v>
      </c>
      <c r="Q6993" s="16">
        <v>0</v>
      </c>
      <c r="R6993" s="16">
        <f>Q6993*16.876/100</f>
        <v>0</v>
      </c>
      <c r="S6993" s="17">
        <f t="shared" si="763"/>
        <v>0</v>
      </c>
      <c r="T6993" s="16">
        <v>0</v>
      </c>
      <c r="U6993" s="18">
        <f t="shared" si="764"/>
        <v>0</v>
      </c>
      <c r="V6993" s="18">
        <f t="shared" si="765"/>
        <v>0</v>
      </c>
      <c r="W6993" s="18">
        <f t="shared" si="766"/>
        <v>0</v>
      </c>
      <c r="X6993" s="27"/>
      <c r="Y6993" s="19">
        <f t="shared" si="767"/>
        <v>0</v>
      </c>
      <c r="Z6993" s="18">
        <f t="shared" si="768"/>
        <v>0</v>
      </c>
      <c r="AA6993" s="12">
        <v>16</v>
      </c>
      <c r="AB6993" s="12">
        <v>461.92</v>
      </c>
      <c r="AC6993" s="28">
        <f>+I6993+Y6993-Z6993</f>
        <v>0.72</v>
      </c>
      <c r="AD6993" s="20">
        <f t="shared" si="769"/>
        <v>0</v>
      </c>
      <c r="AE6993">
        <v>0</v>
      </c>
    </row>
    <row r="6994" spans="1:31" x14ac:dyDescent="0.25">
      <c r="A6994" s="9">
        <v>45351</v>
      </c>
      <c r="B6994" s="10" t="s">
        <v>49</v>
      </c>
      <c r="C6994" s="10" t="s">
        <v>39</v>
      </c>
      <c r="D6994" s="10" t="s">
        <v>40</v>
      </c>
      <c r="E6994" s="10" t="s">
        <v>30</v>
      </c>
      <c r="F6994" s="10">
        <v>240</v>
      </c>
      <c r="G6994" s="10">
        <v>262</v>
      </c>
      <c r="H6994" s="11">
        <f>SUMIFS(AA:AA,$A:$A,EOMONTH($A6994,-1),$B:$B,$B6994)</f>
        <v>354</v>
      </c>
      <c r="I6994" s="63">
        <f>ROUND(SUMIFS(AC:AC,$A:$A,EOMONTH($A6994,-1),$B:$B,$B6994),2)</f>
        <v>-41.53</v>
      </c>
      <c r="J6994" s="11">
        <f>SUMIFS(AB:AB,$A:$A,EOMONTH($A6994,-1),$B:$B,$B6994)</f>
        <v>8796.9</v>
      </c>
      <c r="K6994" s="13">
        <v>0</v>
      </c>
      <c r="L6994" s="25">
        <v>0</v>
      </c>
      <c r="M6994" s="15">
        <v>0</v>
      </c>
      <c r="N6994" s="14">
        <v>0</v>
      </c>
      <c r="O6994" s="16">
        <v>100</v>
      </c>
      <c r="P6994" s="16">
        <v>4617</v>
      </c>
      <c r="Q6994" s="16">
        <v>0</v>
      </c>
      <c r="R6994" s="16">
        <f>Q6994*16.876/100</f>
        <v>0</v>
      </c>
      <c r="S6994" s="17">
        <f t="shared" si="763"/>
        <v>0</v>
      </c>
      <c r="T6994" s="16">
        <v>0</v>
      </c>
      <c r="U6994" s="18">
        <f t="shared" si="764"/>
        <v>92.748000000000005</v>
      </c>
      <c r="V6994" s="18">
        <f t="shared" si="765"/>
        <v>0</v>
      </c>
      <c r="W6994" s="18">
        <f t="shared" si="766"/>
        <v>0</v>
      </c>
      <c r="X6994" s="27"/>
      <c r="Y6994" s="19">
        <f t="shared" si="767"/>
        <v>0</v>
      </c>
      <c r="Z6994" s="18">
        <f t="shared" si="768"/>
        <v>26.2</v>
      </c>
      <c r="AA6994" s="12">
        <v>254</v>
      </c>
      <c r="AB6994" s="12">
        <v>6311.9</v>
      </c>
      <c r="AC6994" s="28">
        <f>+I6994+Y6994-Z6994</f>
        <v>-67.73</v>
      </c>
      <c r="AD6994" s="20">
        <f t="shared" si="769"/>
        <v>70</v>
      </c>
      <c r="AE6994">
        <v>90</v>
      </c>
    </row>
    <row r="6995" spans="1:31" x14ac:dyDescent="0.25">
      <c r="A6995" s="9">
        <v>45351</v>
      </c>
      <c r="B6995" s="10" t="s">
        <v>50</v>
      </c>
      <c r="C6995" s="10" t="s">
        <v>39</v>
      </c>
      <c r="D6995" s="10" t="s">
        <v>40</v>
      </c>
      <c r="E6995" s="10" t="s">
        <v>30</v>
      </c>
      <c r="F6995" s="10">
        <v>240</v>
      </c>
      <c r="G6995" s="10">
        <v>262</v>
      </c>
      <c r="H6995" s="11">
        <f>SUMIFS(AA:AA,$A:$A,EOMONTH($A6995,-1),$B:$B,$B6995)</f>
        <v>638</v>
      </c>
      <c r="I6995" s="63">
        <f>ROUND(SUMIFS(AC:AC,$A:$A,EOMONTH($A6995,-1),$B:$B,$B6995),2)</f>
        <v>93.56</v>
      </c>
      <c r="J6995" s="11">
        <f>SUMIFS(AB:AB,$A:$A,EOMONTH($A6995,-1),$B:$B,$B6995)</f>
        <v>15415.68</v>
      </c>
      <c r="K6995" s="13">
        <v>0</v>
      </c>
      <c r="L6995" s="25">
        <v>0</v>
      </c>
      <c r="M6995" s="15">
        <v>0</v>
      </c>
      <c r="N6995" s="14">
        <v>0</v>
      </c>
      <c r="O6995" s="16">
        <v>50</v>
      </c>
      <c r="P6995" s="16">
        <v>2308.5</v>
      </c>
      <c r="Q6995" s="16">
        <v>0</v>
      </c>
      <c r="R6995" s="16">
        <f>Q6995*16.876/100</f>
        <v>0</v>
      </c>
      <c r="S6995" s="17">
        <f t="shared" si="763"/>
        <v>0</v>
      </c>
      <c r="T6995" s="16">
        <v>0</v>
      </c>
      <c r="U6995" s="18">
        <f t="shared" si="764"/>
        <v>167.15600000000001</v>
      </c>
      <c r="V6995" s="18">
        <f t="shared" si="765"/>
        <v>0</v>
      </c>
      <c r="W6995" s="18">
        <f t="shared" si="766"/>
        <v>0</v>
      </c>
      <c r="X6995" s="27"/>
      <c r="Y6995" s="19">
        <f t="shared" si="767"/>
        <v>0</v>
      </c>
      <c r="Z6995" s="18">
        <f t="shared" si="768"/>
        <v>13.1</v>
      </c>
      <c r="AA6995" s="12">
        <v>588</v>
      </c>
      <c r="AB6995" s="12">
        <v>14207.55</v>
      </c>
      <c r="AC6995" s="28">
        <f>+I6995+Y6995-Z6995</f>
        <v>80.460000000000008</v>
      </c>
      <c r="AD6995" s="20">
        <f t="shared" si="769"/>
        <v>0</v>
      </c>
      <c r="AE6995">
        <v>0</v>
      </c>
    </row>
    <row r="6996" spans="1:31" x14ac:dyDescent="0.25">
      <c r="A6996" s="9">
        <v>45351</v>
      </c>
      <c r="B6996" s="10" t="s">
        <v>51</v>
      </c>
      <c r="C6996" s="10" t="s">
        <v>39</v>
      </c>
      <c r="D6996" s="10" t="s">
        <v>40</v>
      </c>
      <c r="E6996" s="10" t="s">
        <v>30</v>
      </c>
      <c r="F6996" s="10">
        <v>240</v>
      </c>
      <c r="G6996" s="10">
        <v>262</v>
      </c>
      <c r="H6996" s="11">
        <f>SUMIFS(AA:AA,$A:$A,EOMONTH($A6996,-1),$B:$B,$B6996)</f>
        <v>606</v>
      </c>
      <c r="I6996" s="63">
        <f>ROUND(SUMIFS(AC:AC,$A:$A,EOMONTH($A6996,-1),$B:$B,$B6996),2)</f>
        <v>127.89</v>
      </c>
      <c r="J6996" s="11">
        <f>SUMIFS(AB:AB,$A:$A,EOMONTH($A6996,-1),$B:$B,$B6996)</f>
        <v>17163.12</v>
      </c>
      <c r="K6996" s="13">
        <v>0</v>
      </c>
      <c r="L6996" s="25">
        <v>0</v>
      </c>
      <c r="M6996" s="15">
        <v>0</v>
      </c>
      <c r="N6996" s="14">
        <v>0</v>
      </c>
      <c r="O6996" s="16">
        <v>50</v>
      </c>
      <c r="P6996" s="16">
        <v>2308.5</v>
      </c>
      <c r="Q6996" s="16">
        <v>0</v>
      </c>
      <c r="R6996" s="16">
        <f>Q6996*16.876/100</f>
        <v>0</v>
      </c>
      <c r="S6996" s="17">
        <f t="shared" si="763"/>
        <v>0</v>
      </c>
      <c r="T6996" s="16">
        <v>0</v>
      </c>
      <c r="U6996" s="18">
        <f t="shared" si="764"/>
        <v>158.77199999999999</v>
      </c>
      <c r="V6996" s="18">
        <f t="shared" si="765"/>
        <v>0</v>
      </c>
      <c r="W6996" s="18">
        <f t="shared" si="766"/>
        <v>0</v>
      </c>
      <c r="X6996" s="27"/>
      <c r="Y6996" s="19">
        <f t="shared" si="767"/>
        <v>0</v>
      </c>
      <c r="Z6996" s="18">
        <f t="shared" si="768"/>
        <v>13.1</v>
      </c>
      <c r="AA6996" s="12">
        <v>556</v>
      </c>
      <c r="AB6996" s="12">
        <v>15747.02</v>
      </c>
      <c r="AC6996" s="28">
        <f>+I6996+Y6996-Z6996</f>
        <v>114.79</v>
      </c>
      <c r="AD6996" s="20">
        <f t="shared" si="769"/>
        <v>0</v>
      </c>
      <c r="AE6996">
        <v>0</v>
      </c>
    </row>
    <row r="6997" spans="1:31" x14ac:dyDescent="0.25">
      <c r="A6997" s="9">
        <v>45351</v>
      </c>
      <c r="B6997" s="10" t="s">
        <v>52</v>
      </c>
      <c r="C6997" s="10" t="s">
        <v>39</v>
      </c>
      <c r="D6997" s="10" t="s">
        <v>40</v>
      </c>
      <c r="E6997" s="10" t="s">
        <v>30</v>
      </c>
      <c r="F6997" s="10">
        <v>240</v>
      </c>
      <c r="G6997" s="10">
        <v>262</v>
      </c>
      <c r="H6997" s="11">
        <f>SUMIFS(AA:AA,$A:$A,EOMONTH($A6997,-1),$B:$B,$B6997)</f>
        <v>326</v>
      </c>
      <c r="I6997" s="63">
        <f>ROUND(SUMIFS(AC:AC,$A:$A,EOMONTH($A6997,-1),$B:$B,$B6997),2)</f>
        <v>44.29</v>
      </c>
      <c r="J6997" s="11">
        <f>SUMIFS(AB:AB,$A:$A,EOMONTH($A6997,-1),$B:$B,$B6997)</f>
        <v>7882.68</v>
      </c>
      <c r="K6997" s="13">
        <v>0</v>
      </c>
      <c r="L6997" s="25">
        <v>0</v>
      </c>
      <c r="M6997" s="15">
        <v>0</v>
      </c>
      <c r="N6997" s="14">
        <v>0</v>
      </c>
      <c r="O6997" s="16">
        <v>50</v>
      </c>
      <c r="P6997" s="16">
        <v>2308.5</v>
      </c>
      <c r="Q6997" s="16">
        <v>0</v>
      </c>
      <c r="R6997" s="16">
        <f>Q6997*16.876/100</f>
        <v>0</v>
      </c>
      <c r="S6997" s="17">
        <f t="shared" si="763"/>
        <v>0</v>
      </c>
      <c r="T6997" s="16">
        <v>0</v>
      </c>
      <c r="U6997" s="18">
        <f t="shared" si="764"/>
        <v>85.412000000000006</v>
      </c>
      <c r="V6997" s="18">
        <f t="shared" si="765"/>
        <v>0</v>
      </c>
      <c r="W6997" s="18">
        <f t="shared" si="766"/>
        <v>0</v>
      </c>
      <c r="X6997" s="27"/>
      <c r="Y6997" s="19">
        <f t="shared" si="767"/>
        <v>0</v>
      </c>
      <c r="Z6997" s="18">
        <f t="shared" si="768"/>
        <v>13.1</v>
      </c>
      <c r="AA6997" s="12">
        <v>276</v>
      </c>
      <c r="AB6997" s="12">
        <v>6673.68</v>
      </c>
      <c r="AC6997" s="28">
        <f>+I6997+Y6997-Z6997</f>
        <v>31.189999999999998</v>
      </c>
      <c r="AD6997" s="20">
        <f t="shared" si="769"/>
        <v>0</v>
      </c>
      <c r="AE6997">
        <v>0</v>
      </c>
    </row>
    <row r="6998" spans="1:31" x14ac:dyDescent="0.25">
      <c r="A6998" s="9">
        <v>45351</v>
      </c>
      <c r="B6998" s="10" t="s">
        <v>53</v>
      </c>
      <c r="C6998" s="10" t="s">
        <v>39</v>
      </c>
      <c r="D6998" s="10" t="s">
        <v>40</v>
      </c>
      <c r="E6998" s="10" t="s">
        <v>30</v>
      </c>
      <c r="F6998" s="10">
        <v>365</v>
      </c>
      <c r="G6998" s="10">
        <v>398</v>
      </c>
      <c r="H6998" s="11">
        <f>SUMIFS(AA:AA,$A:$A,EOMONTH($A6998,-1),$B:$B,$B6998)</f>
        <v>248</v>
      </c>
      <c r="I6998" s="63">
        <f>ROUND(SUMIFS(AC:AC,$A:$A,EOMONTH($A6998,-1),$B:$B,$B6998),2)</f>
        <v>-204.4</v>
      </c>
      <c r="J6998" s="11">
        <f>SUMIFS(AB:AB,$A:$A,EOMONTH($A6998,-1),$B:$B,$B6998)</f>
        <v>7234.16</v>
      </c>
      <c r="K6998" s="13">
        <v>0</v>
      </c>
      <c r="L6998" s="25">
        <v>0</v>
      </c>
      <c r="M6998" s="15">
        <v>0</v>
      </c>
      <c r="N6998" s="14">
        <v>0</v>
      </c>
      <c r="O6998" s="16">
        <v>50</v>
      </c>
      <c r="P6998" s="16">
        <v>3613.5</v>
      </c>
      <c r="Q6998" s="16">
        <v>0</v>
      </c>
      <c r="R6998" s="16">
        <f>Q6998*16.876/100</f>
        <v>0</v>
      </c>
      <c r="S6998" s="17">
        <f t="shared" si="763"/>
        <v>0</v>
      </c>
      <c r="T6998" s="16">
        <v>0</v>
      </c>
      <c r="U6998" s="18">
        <f t="shared" si="764"/>
        <v>98.703999999999994</v>
      </c>
      <c r="V6998" s="18">
        <f t="shared" si="765"/>
        <v>0</v>
      </c>
      <c r="W6998" s="18">
        <f t="shared" si="766"/>
        <v>0</v>
      </c>
      <c r="X6998" s="27"/>
      <c r="Y6998" s="19">
        <f t="shared" si="767"/>
        <v>0</v>
      </c>
      <c r="Z6998" s="18">
        <f t="shared" si="768"/>
        <v>19.899999999999999</v>
      </c>
      <c r="AA6998" s="12">
        <v>198</v>
      </c>
      <c r="AB6998" s="12">
        <v>5775.66</v>
      </c>
      <c r="AC6998" s="28">
        <f>+I6998+Y6998-Z6998</f>
        <v>-224.3</v>
      </c>
      <c r="AD6998" s="20">
        <f t="shared" si="769"/>
        <v>230</v>
      </c>
      <c r="AE6998">
        <v>260</v>
      </c>
    </row>
    <row r="6999" spans="1:31" x14ac:dyDescent="0.25">
      <c r="A6999" s="9">
        <v>45351</v>
      </c>
      <c r="B6999" s="10" t="s">
        <v>54</v>
      </c>
      <c r="C6999" s="10" t="s">
        <v>39</v>
      </c>
      <c r="D6999" s="10" t="s">
        <v>40</v>
      </c>
      <c r="E6999" s="10" t="s">
        <v>30</v>
      </c>
      <c r="F6999" s="10">
        <v>365</v>
      </c>
      <c r="G6999" s="10">
        <v>398</v>
      </c>
      <c r="H6999" s="11">
        <f>SUMIFS(AA:AA,$A:$A,EOMONTH($A6999,-1),$B:$B,$B6999)</f>
        <v>108</v>
      </c>
      <c r="I6999" s="63">
        <f>ROUND(SUMIFS(AC:AC,$A:$A,EOMONTH($A6999,-1),$B:$B,$B6999),2)</f>
        <v>-190.13</v>
      </c>
      <c r="J6999" s="11">
        <f>SUMIFS(AB:AB,$A:$A,EOMONTH($A6999,-1),$B:$B,$B6999)</f>
        <v>4574.88</v>
      </c>
      <c r="K6999" s="13">
        <v>0</v>
      </c>
      <c r="L6999" s="25">
        <v>0</v>
      </c>
      <c r="M6999" s="15">
        <v>0</v>
      </c>
      <c r="N6999" s="14">
        <v>0</v>
      </c>
      <c r="O6999" s="16">
        <v>0</v>
      </c>
      <c r="P6999" s="16">
        <v>0</v>
      </c>
      <c r="Q6999" s="16">
        <v>0</v>
      </c>
      <c r="R6999" s="16">
        <f>Q6999*16.876/100</f>
        <v>0</v>
      </c>
      <c r="S6999" s="17">
        <f t="shared" si="763"/>
        <v>0</v>
      </c>
      <c r="T6999" s="16">
        <v>0</v>
      </c>
      <c r="U6999" s="18">
        <f t="shared" si="764"/>
        <v>42.984000000000002</v>
      </c>
      <c r="V6999" s="18">
        <f t="shared" si="765"/>
        <v>0</v>
      </c>
      <c r="W6999" s="18">
        <f t="shared" si="766"/>
        <v>0</v>
      </c>
      <c r="X6999" s="27"/>
      <c r="Y6999" s="19">
        <f t="shared" si="767"/>
        <v>0</v>
      </c>
      <c r="Z6999" s="18">
        <f t="shared" si="768"/>
        <v>0</v>
      </c>
      <c r="AA6999" s="12">
        <v>108</v>
      </c>
      <c r="AB6999" s="12">
        <v>4574.88</v>
      </c>
      <c r="AC6999" s="28">
        <f>+I6999+Y6999-Z6999</f>
        <v>-190.13</v>
      </c>
      <c r="AD6999" s="20">
        <f t="shared" si="769"/>
        <v>200</v>
      </c>
      <c r="AE6999">
        <v>210</v>
      </c>
    </row>
    <row r="7000" spans="1:31" x14ac:dyDescent="0.25">
      <c r="A7000" s="9">
        <v>45351</v>
      </c>
      <c r="B7000" s="10" t="s">
        <v>55</v>
      </c>
      <c r="C7000" s="10" t="s">
        <v>39</v>
      </c>
      <c r="D7000" s="10" t="s">
        <v>40</v>
      </c>
      <c r="E7000" s="10" t="s">
        <v>30</v>
      </c>
      <c r="F7000" s="10">
        <v>365</v>
      </c>
      <c r="G7000" s="10">
        <v>398</v>
      </c>
      <c r="H7000" s="11">
        <f>SUMIFS(AA:AA,$A:$A,EOMONTH($A7000,-1),$B:$B,$B7000)</f>
        <v>161</v>
      </c>
      <c r="I7000" s="63">
        <f>ROUND(SUMIFS(AC:AC,$A:$A,EOMONTH($A7000,-1),$B:$B,$B7000),2)</f>
        <v>-30.13</v>
      </c>
      <c r="J7000" s="11">
        <f>SUMIFS(AB:AB,$A:$A,EOMONTH($A7000,-1),$B:$B,$B7000)</f>
        <v>4649.68</v>
      </c>
      <c r="K7000" s="13">
        <v>0</v>
      </c>
      <c r="L7000" s="25">
        <v>0</v>
      </c>
      <c r="M7000" s="15">
        <v>0</v>
      </c>
      <c r="N7000" s="14">
        <v>0</v>
      </c>
      <c r="O7000" s="16">
        <v>50</v>
      </c>
      <c r="P7000" s="16">
        <v>3613.5</v>
      </c>
      <c r="Q7000" s="16">
        <v>0</v>
      </c>
      <c r="R7000" s="16">
        <f>Q7000*16.876/100</f>
        <v>0</v>
      </c>
      <c r="S7000" s="17">
        <f t="shared" si="763"/>
        <v>0</v>
      </c>
      <c r="T7000" s="16">
        <v>0</v>
      </c>
      <c r="U7000" s="18">
        <f t="shared" si="764"/>
        <v>64.078000000000003</v>
      </c>
      <c r="V7000" s="18">
        <f t="shared" si="765"/>
        <v>0</v>
      </c>
      <c r="W7000" s="18">
        <f t="shared" si="766"/>
        <v>0</v>
      </c>
      <c r="X7000" s="27"/>
      <c r="Y7000" s="19">
        <f t="shared" si="767"/>
        <v>0</v>
      </c>
      <c r="Z7000" s="18">
        <f t="shared" si="768"/>
        <v>19.899999999999999</v>
      </c>
      <c r="AA7000" s="12">
        <v>111</v>
      </c>
      <c r="AB7000" s="12">
        <v>3205.68</v>
      </c>
      <c r="AC7000" s="28">
        <f>+I7000+Y7000-Z7000</f>
        <v>-50.03</v>
      </c>
      <c r="AD7000" s="20">
        <f t="shared" si="769"/>
        <v>60</v>
      </c>
      <c r="AE7000">
        <v>110</v>
      </c>
    </row>
    <row r="7001" spans="1:31" x14ac:dyDescent="0.25">
      <c r="A7001" s="9">
        <v>45351</v>
      </c>
      <c r="B7001" s="10" t="s">
        <v>56</v>
      </c>
      <c r="C7001" s="10" t="s">
        <v>39</v>
      </c>
      <c r="D7001" s="10" t="s">
        <v>40</v>
      </c>
      <c r="E7001" s="10" t="s">
        <v>30</v>
      </c>
      <c r="F7001" s="10">
        <v>365</v>
      </c>
      <c r="G7001" s="10">
        <v>398</v>
      </c>
      <c r="H7001" s="11">
        <f>SUMIFS(AA:AA,$A:$A,EOMONTH($A7001,-1),$B:$B,$B7001)</f>
        <v>184</v>
      </c>
      <c r="I7001" s="63">
        <f>ROUND(SUMIFS(AC:AC,$A:$A,EOMONTH($A7001,-1),$B:$B,$B7001),2)</f>
        <v>-51.44</v>
      </c>
      <c r="J7001" s="11">
        <f>SUMIFS(AB:AB,$A:$A,EOMONTH($A7001,-1),$B:$B,$B7001)</f>
        <v>5288.16</v>
      </c>
      <c r="K7001" s="13">
        <v>0</v>
      </c>
      <c r="L7001" s="25">
        <v>0</v>
      </c>
      <c r="M7001" s="15">
        <v>0</v>
      </c>
      <c r="N7001" s="14">
        <v>0</v>
      </c>
      <c r="O7001" s="16">
        <v>0</v>
      </c>
      <c r="P7001" s="16">
        <v>0</v>
      </c>
      <c r="Q7001" s="16">
        <v>0</v>
      </c>
      <c r="R7001" s="16">
        <f>Q7001*16.876/100</f>
        <v>0</v>
      </c>
      <c r="S7001" s="17">
        <f t="shared" si="763"/>
        <v>0</v>
      </c>
      <c r="T7001" s="16">
        <v>0</v>
      </c>
      <c r="U7001" s="18">
        <f t="shared" si="764"/>
        <v>73.231999999999999</v>
      </c>
      <c r="V7001" s="18">
        <f t="shared" si="765"/>
        <v>0</v>
      </c>
      <c r="W7001" s="18">
        <f t="shared" si="766"/>
        <v>0</v>
      </c>
      <c r="X7001" s="27"/>
      <c r="Y7001" s="19">
        <f t="shared" si="767"/>
        <v>0</v>
      </c>
      <c r="Z7001" s="18">
        <f t="shared" si="768"/>
        <v>0</v>
      </c>
      <c r="AA7001" s="12">
        <v>184</v>
      </c>
      <c r="AB7001" s="12">
        <v>5288.16</v>
      </c>
      <c r="AC7001" s="28">
        <f>+I7001+Y7001-Z7001</f>
        <v>-51.44</v>
      </c>
      <c r="AD7001" s="20">
        <f t="shared" si="769"/>
        <v>60</v>
      </c>
      <c r="AE7001">
        <v>100</v>
      </c>
    </row>
    <row r="7002" spans="1:31" x14ac:dyDescent="0.25">
      <c r="A7002" s="9">
        <v>45351</v>
      </c>
      <c r="B7002" s="10" t="s">
        <v>805</v>
      </c>
      <c r="C7002" s="10" t="s">
        <v>39</v>
      </c>
      <c r="D7002" s="10" t="s">
        <v>40</v>
      </c>
      <c r="E7002" s="10" t="s">
        <v>30</v>
      </c>
      <c r="F7002" s="10">
        <v>365</v>
      </c>
      <c r="G7002" s="10">
        <v>398</v>
      </c>
      <c r="H7002" s="11">
        <f>SUMIFS(AA:AA,$A:$A,EOMONTH($A7002,-1),$B:$B,$B7002)</f>
        <v>53</v>
      </c>
      <c r="I7002" s="63">
        <f>ROUND(SUMIFS(AC:AC,$A:$A,EOMONTH($A7002,-1),$B:$B,$B7002),2)</f>
        <v>42.39</v>
      </c>
      <c r="J7002" s="11">
        <f>SUMIFS(AB:AB,$A:$A,EOMONTH($A7002,-1),$B:$B,$B7002)</f>
        <v>1528.52</v>
      </c>
      <c r="K7002" s="13">
        <v>0</v>
      </c>
      <c r="L7002" s="25">
        <v>0</v>
      </c>
      <c r="M7002" s="15">
        <v>0</v>
      </c>
      <c r="N7002" s="14">
        <v>0</v>
      </c>
      <c r="O7002" s="16">
        <v>0</v>
      </c>
      <c r="P7002" s="16">
        <v>0</v>
      </c>
      <c r="Q7002" s="16">
        <v>0</v>
      </c>
      <c r="R7002" s="16">
        <f>Q7002*16.876/100</f>
        <v>0</v>
      </c>
      <c r="S7002" s="17">
        <f t="shared" si="763"/>
        <v>0</v>
      </c>
      <c r="T7002" s="16">
        <v>0</v>
      </c>
      <c r="U7002" s="18">
        <f t="shared" si="764"/>
        <v>21.094000000000001</v>
      </c>
      <c r="V7002" s="18">
        <f t="shared" si="765"/>
        <v>0</v>
      </c>
      <c r="W7002" s="18">
        <f t="shared" si="766"/>
        <v>0</v>
      </c>
      <c r="X7002" s="27"/>
      <c r="Y7002" s="19">
        <f t="shared" si="767"/>
        <v>0</v>
      </c>
      <c r="Z7002" s="18">
        <f t="shared" si="768"/>
        <v>0</v>
      </c>
      <c r="AA7002" s="12">
        <v>53</v>
      </c>
      <c r="AB7002" s="12">
        <v>1528.52</v>
      </c>
      <c r="AC7002" s="28">
        <f>+I7002+Y7002-Z7002</f>
        <v>42.39</v>
      </c>
      <c r="AD7002" s="20">
        <f t="shared" si="769"/>
        <v>0</v>
      </c>
      <c r="AE7002">
        <v>0</v>
      </c>
    </row>
    <row r="7003" spans="1:31" x14ac:dyDescent="0.25">
      <c r="A7003" s="9">
        <v>45351</v>
      </c>
      <c r="B7003" s="10" t="s">
        <v>57</v>
      </c>
      <c r="C7003" s="10" t="s">
        <v>39</v>
      </c>
      <c r="D7003" s="10" t="s">
        <v>40</v>
      </c>
      <c r="E7003" s="10" t="s">
        <v>30</v>
      </c>
      <c r="F7003" s="10">
        <v>448</v>
      </c>
      <c r="G7003" s="10">
        <v>488</v>
      </c>
      <c r="H7003" s="11">
        <f>SUMIFS(AA:AA,$A:$A,EOMONTH($A7003,-1),$B:$B,$B7003)</f>
        <v>619</v>
      </c>
      <c r="I7003" s="63">
        <f>ROUND(SUMIFS(AC:AC,$A:$A,EOMONTH($A7003,-1),$B:$B,$B7003),2)</f>
        <v>52.34</v>
      </c>
      <c r="J7003" s="11">
        <f>SUMIFS(AB:AB,$A:$A,EOMONTH($A7003,-1),$B:$B,$B7003)</f>
        <v>31294.5</v>
      </c>
      <c r="K7003" s="13">
        <v>0</v>
      </c>
      <c r="L7003" s="25">
        <v>0</v>
      </c>
      <c r="M7003" s="15">
        <v>0</v>
      </c>
      <c r="N7003" s="14">
        <v>0</v>
      </c>
      <c r="O7003" s="16">
        <v>0</v>
      </c>
      <c r="P7003" s="16">
        <v>0</v>
      </c>
      <c r="Q7003" s="16">
        <v>0</v>
      </c>
      <c r="R7003" s="16">
        <f>Q7003*16.876/100</f>
        <v>0</v>
      </c>
      <c r="S7003" s="17">
        <f t="shared" si="763"/>
        <v>0</v>
      </c>
      <c r="T7003" s="16">
        <v>0</v>
      </c>
      <c r="U7003" s="18">
        <f t="shared" si="764"/>
        <v>302.072</v>
      </c>
      <c r="V7003" s="18">
        <f t="shared" si="765"/>
        <v>0</v>
      </c>
      <c r="W7003" s="18">
        <f t="shared" si="766"/>
        <v>0</v>
      </c>
      <c r="X7003" s="27"/>
      <c r="Y7003" s="19">
        <f t="shared" si="767"/>
        <v>0</v>
      </c>
      <c r="Z7003" s="18">
        <f t="shared" si="768"/>
        <v>0</v>
      </c>
      <c r="AA7003" s="12">
        <v>619</v>
      </c>
      <c r="AB7003" s="12">
        <v>31294.5</v>
      </c>
      <c r="AC7003" s="28">
        <f>+I7003+Y7003-Z7003</f>
        <v>52.34</v>
      </c>
      <c r="AD7003" s="20">
        <f t="shared" si="769"/>
        <v>0</v>
      </c>
      <c r="AE7003">
        <v>0</v>
      </c>
    </row>
    <row r="7004" spans="1:31" x14ac:dyDescent="0.25">
      <c r="A7004" s="9">
        <v>45351</v>
      </c>
      <c r="B7004" s="10" t="s">
        <v>58</v>
      </c>
      <c r="C7004" s="10" t="s">
        <v>39</v>
      </c>
      <c r="D7004" s="10" t="s">
        <v>40</v>
      </c>
      <c r="E7004" s="10" t="s">
        <v>30</v>
      </c>
      <c r="F7004" s="10">
        <v>448</v>
      </c>
      <c r="G7004" s="10">
        <v>488</v>
      </c>
      <c r="H7004" s="11">
        <f>SUMIFS(AA:AA,$A:$A,EOMONTH($A7004,-1),$B:$B,$B7004)</f>
        <v>570</v>
      </c>
      <c r="I7004" s="63">
        <f>ROUND(SUMIFS(AC:AC,$A:$A,EOMONTH($A7004,-1),$B:$B,$B7004),2)</f>
        <v>5.35</v>
      </c>
      <c r="J7004" s="11">
        <f>SUMIFS(AB:AB,$A:$A,EOMONTH($A7004,-1),$B:$B,$B7004)</f>
        <v>35094.959999999999</v>
      </c>
      <c r="K7004" s="13">
        <v>0</v>
      </c>
      <c r="L7004" s="25">
        <v>0</v>
      </c>
      <c r="M7004" s="15">
        <v>0</v>
      </c>
      <c r="N7004" s="14">
        <v>0</v>
      </c>
      <c r="O7004" s="16">
        <v>50</v>
      </c>
      <c r="P7004" s="16">
        <v>4617</v>
      </c>
      <c r="Q7004" s="16">
        <v>0</v>
      </c>
      <c r="R7004" s="16">
        <f>Q7004*16.876/100</f>
        <v>0</v>
      </c>
      <c r="S7004" s="17">
        <f t="shared" si="763"/>
        <v>0</v>
      </c>
      <c r="T7004" s="16">
        <v>0</v>
      </c>
      <c r="U7004" s="18">
        <f t="shared" si="764"/>
        <v>278.16000000000003</v>
      </c>
      <c r="V7004" s="18">
        <f t="shared" si="765"/>
        <v>0</v>
      </c>
      <c r="W7004" s="18">
        <f t="shared" si="766"/>
        <v>0</v>
      </c>
      <c r="X7004" s="27"/>
      <c r="Y7004" s="19">
        <f t="shared" si="767"/>
        <v>0</v>
      </c>
      <c r="Z7004" s="18">
        <f t="shared" si="768"/>
        <v>24.4</v>
      </c>
      <c r="AA7004" s="12">
        <v>520</v>
      </c>
      <c r="AB7004" s="12">
        <v>32016.45</v>
      </c>
      <c r="AC7004" s="28">
        <f>+I7004+Y7004-Z7004</f>
        <v>-19.049999999999997</v>
      </c>
      <c r="AD7004" s="20">
        <f t="shared" si="769"/>
        <v>20</v>
      </c>
      <c r="AE7004">
        <v>40</v>
      </c>
    </row>
    <row r="7005" spans="1:31" x14ac:dyDescent="0.25">
      <c r="A7005" s="9">
        <v>45351</v>
      </c>
      <c r="B7005" s="10" t="s">
        <v>59</v>
      </c>
      <c r="C7005" s="10" t="s">
        <v>39</v>
      </c>
      <c r="D7005" s="10" t="s">
        <v>40</v>
      </c>
      <c r="E7005" s="10" t="s">
        <v>30</v>
      </c>
      <c r="F7005" s="10">
        <v>448</v>
      </c>
      <c r="G7005" s="10">
        <v>488</v>
      </c>
      <c r="H7005" s="11">
        <f>SUMIFS(AA:AA,$A:$A,EOMONTH($A7005,-1),$B:$B,$B7005)</f>
        <v>548</v>
      </c>
      <c r="I7005" s="63">
        <f>ROUND(SUMIFS(AC:AC,$A:$A,EOMONTH($A7005,-1),$B:$B,$B7005),2)</f>
        <v>254.79</v>
      </c>
      <c r="J7005" s="11">
        <f>SUMIFS(AB:AB,$A:$A,EOMONTH($A7005,-1),$B:$B,$B7005)</f>
        <v>30067.07</v>
      </c>
      <c r="K7005" s="13">
        <v>0</v>
      </c>
      <c r="L7005" s="25">
        <v>0</v>
      </c>
      <c r="M7005" s="15">
        <v>0</v>
      </c>
      <c r="N7005" s="14">
        <v>0</v>
      </c>
      <c r="O7005" s="16">
        <v>0</v>
      </c>
      <c r="P7005" s="16">
        <v>0</v>
      </c>
      <c r="Q7005" s="16">
        <v>0</v>
      </c>
      <c r="R7005" s="16">
        <f>Q7005*16.876/100</f>
        <v>0</v>
      </c>
      <c r="S7005" s="17">
        <f t="shared" si="763"/>
        <v>0</v>
      </c>
      <c r="T7005" s="16">
        <v>0</v>
      </c>
      <c r="U7005" s="18">
        <f t="shared" si="764"/>
        <v>267.42399999999998</v>
      </c>
      <c r="V7005" s="18">
        <f t="shared" si="765"/>
        <v>0</v>
      </c>
      <c r="W7005" s="18">
        <f t="shared" si="766"/>
        <v>0</v>
      </c>
      <c r="X7005" s="27"/>
      <c r="Y7005" s="19">
        <f t="shared" si="767"/>
        <v>0</v>
      </c>
      <c r="Z7005" s="18">
        <f t="shared" si="768"/>
        <v>0</v>
      </c>
      <c r="AA7005" s="12">
        <v>548</v>
      </c>
      <c r="AB7005" s="12">
        <v>30067.07</v>
      </c>
      <c r="AC7005" s="28">
        <f>+I7005+Y7005-Z7005</f>
        <v>254.79</v>
      </c>
      <c r="AD7005" s="20">
        <f t="shared" si="769"/>
        <v>0</v>
      </c>
      <c r="AE7005">
        <v>0</v>
      </c>
    </row>
    <row r="7006" spans="1:31" x14ac:dyDescent="0.25">
      <c r="A7006" s="9">
        <v>45351</v>
      </c>
      <c r="B7006" s="10" t="s">
        <v>60</v>
      </c>
      <c r="C7006" s="10" t="s">
        <v>39</v>
      </c>
      <c r="D7006" s="10" t="s">
        <v>40</v>
      </c>
      <c r="E7006" s="10" t="s">
        <v>30</v>
      </c>
      <c r="F7006" s="10">
        <v>448</v>
      </c>
      <c r="G7006" s="10">
        <v>488</v>
      </c>
      <c r="H7006" s="11">
        <f>SUMIFS(AA:AA,$A:$A,EOMONTH($A7006,-1),$B:$B,$B7006)</f>
        <v>481</v>
      </c>
      <c r="I7006" s="63">
        <f>ROUND(SUMIFS(AC:AC,$A:$A,EOMONTH($A7006,-1),$B:$B,$B7006),2)</f>
        <v>136.33000000000001</v>
      </c>
      <c r="J7006" s="11">
        <f>SUMIFS(AB:AB,$A:$A,EOMONTH($A7006,-1),$B:$B,$B7006)</f>
        <v>22768.41</v>
      </c>
      <c r="K7006" s="13">
        <v>0</v>
      </c>
      <c r="L7006" s="25">
        <v>0</v>
      </c>
      <c r="M7006" s="15">
        <v>0</v>
      </c>
      <c r="N7006" s="14">
        <v>0</v>
      </c>
      <c r="O7006" s="16">
        <v>50</v>
      </c>
      <c r="P7006" s="16">
        <v>4617</v>
      </c>
      <c r="Q7006" s="16">
        <v>0</v>
      </c>
      <c r="R7006" s="16">
        <f>Q7006*16.876/100</f>
        <v>0</v>
      </c>
      <c r="S7006" s="17">
        <f t="shared" si="763"/>
        <v>0</v>
      </c>
      <c r="T7006" s="16">
        <v>0</v>
      </c>
      <c r="U7006" s="18">
        <f t="shared" si="764"/>
        <v>234.72800000000001</v>
      </c>
      <c r="V7006" s="18">
        <f t="shared" si="765"/>
        <v>0</v>
      </c>
      <c r="W7006" s="18">
        <f t="shared" si="766"/>
        <v>0</v>
      </c>
      <c r="X7006" s="27"/>
      <c r="Y7006" s="19">
        <f t="shared" si="767"/>
        <v>0</v>
      </c>
      <c r="Z7006" s="18">
        <f t="shared" si="768"/>
        <v>24.4</v>
      </c>
      <c r="AA7006" s="12">
        <v>431</v>
      </c>
      <c r="AB7006" s="12">
        <v>20401.63</v>
      </c>
      <c r="AC7006" s="28">
        <f>+I7006+Y7006-Z7006</f>
        <v>111.93</v>
      </c>
      <c r="AD7006" s="20">
        <f t="shared" si="769"/>
        <v>0</v>
      </c>
      <c r="AE7006">
        <v>0</v>
      </c>
    </row>
    <row r="7007" spans="1:31" x14ac:dyDescent="0.25">
      <c r="A7007" s="9">
        <v>45351</v>
      </c>
      <c r="B7007" s="10" t="s">
        <v>61</v>
      </c>
      <c r="C7007" s="10" t="s">
        <v>62</v>
      </c>
      <c r="D7007" s="10" t="s">
        <v>40</v>
      </c>
      <c r="E7007" s="10" t="s">
        <v>30</v>
      </c>
      <c r="F7007" s="10">
        <v>20</v>
      </c>
      <c r="G7007" s="10">
        <v>22</v>
      </c>
      <c r="H7007" s="11">
        <f>SUMIFS(AA:AA,$A:$A,EOMONTH($A7007,-1),$B:$B,$B7007)</f>
        <v>46</v>
      </c>
      <c r="I7007" s="63">
        <f>ROUND(SUMIFS(AC:AC,$A:$A,EOMONTH($A7007,-1),$B:$B,$B7007),2)</f>
        <v>8.34</v>
      </c>
      <c r="J7007" s="11">
        <f>SUMIFS(AB:AB,$A:$A,EOMONTH($A7007,-1),$B:$B,$B7007)</f>
        <v>192.37</v>
      </c>
      <c r="K7007" s="13">
        <v>0</v>
      </c>
      <c r="L7007" s="25">
        <v>0</v>
      </c>
      <c r="M7007" s="15">
        <v>0</v>
      </c>
      <c r="N7007" s="14">
        <v>0</v>
      </c>
      <c r="O7007" s="16">
        <v>0</v>
      </c>
      <c r="P7007" s="16">
        <v>0</v>
      </c>
      <c r="Q7007" s="16">
        <v>0</v>
      </c>
      <c r="R7007" s="16">
        <f>Q7007*16.876/100</f>
        <v>0</v>
      </c>
      <c r="S7007" s="17">
        <f t="shared" si="763"/>
        <v>0</v>
      </c>
      <c r="T7007" s="16">
        <v>0</v>
      </c>
      <c r="U7007" s="18">
        <f t="shared" si="764"/>
        <v>1.012</v>
      </c>
      <c r="V7007" s="18">
        <f t="shared" si="765"/>
        <v>0</v>
      </c>
      <c r="W7007" s="18">
        <f t="shared" si="766"/>
        <v>0</v>
      </c>
      <c r="X7007" s="27"/>
      <c r="Y7007" s="19">
        <f t="shared" si="767"/>
        <v>0</v>
      </c>
      <c r="Z7007" s="18">
        <f t="shared" si="768"/>
        <v>0</v>
      </c>
      <c r="AA7007" s="12">
        <v>46</v>
      </c>
      <c r="AB7007" s="12">
        <v>192.37</v>
      </c>
      <c r="AC7007" s="28">
        <f>+I7007+Y7007-Z7007</f>
        <v>8.34</v>
      </c>
      <c r="AD7007" s="20">
        <f t="shared" si="769"/>
        <v>0</v>
      </c>
      <c r="AE7007">
        <v>0</v>
      </c>
    </row>
    <row r="7008" spans="1:31" x14ac:dyDescent="0.25">
      <c r="A7008" s="9">
        <v>45351</v>
      </c>
      <c r="B7008" s="10" t="s">
        <v>63</v>
      </c>
      <c r="C7008" s="10" t="s">
        <v>62</v>
      </c>
      <c r="D7008" s="10" t="s">
        <v>40</v>
      </c>
      <c r="E7008" s="10" t="s">
        <v>30</v>
      </c>
      <c r="F7008" s="10">
        <v>20</v>
      </c>
      <c r="G7008" s="10">
        <v>22</v>
      </c>
      <c r="H7008" s="11">
        <f>SUMIFS(AA:AA,$A:$A,EOMONTH($A7008,-1),$B:$B,$B7008)</f>
        <v>220</v>
      </c>
      <c r="I7008" s="63">
        <f>ROUND(SUMIFS(AC:AC,$A:$A,EOMONTH($A7008,-1),$B:$B,$B7008),2)</f>
        <v>12.3</v>
      </c>
      <c r="J7008" s="11">
        <f>SUMIFS(AB:AB,$A:$A,EOMONTH($A7008,-1),$B:$B,$B7008)</f>
        <v>706.2</v>
      </c>
      <c r="K7008" s="13">
        <v>0</v>
      </c>
      <c r="L7008" s="25">
        <v>0</v>
      </c>
      <c r="M7008" s="15">
        <v>0</v>
      </c>
      <c r="N7008" s="14">
        <v>0</v>
      </c>
      <c r="O7008" s="16">
        <v>0</v>
      </c>
      <c r="P7008" s="16">
        <v>0</v>
      </c>
      <c r="Q7008" s="16">
        <v>0</v>
      </c>
      <c r="R7008" s="16">
        <f>Q7008*16.876/100</f>
        <v>0</v>
      </c>
      <c r="S7008" s="17">
        <f t="shared" si="763"/>
        <v>0</v>
      </c>
      <c r="T7008" s="16">
        <v>0</v>
      </c>
      <c r="U7008" s="18">
        <f t="shared" si="764"/>
        <v>4.84</v>
      </c>
      <c r="V7008" s="18">
        <f t="shared" si="765"/>
        <v>0</v>
      </c>
      <c r="W7008" s="18">
        <f t="shared" si="766"/>
        <v>0</v>
      </c>
      <c r="X7008" s="27"/>
      <c r="Y7008" s="19">
        <f t="shared" si="767"/>
        <v>0</v>
      </c>
      <c r="Z7008" s="18">
        <f t="shared" si="768"/>
        <v>0</v>
      </c>
      <c r="AA7008" s="12">
        <v>220</v>
      </c>
      <c r="AB7008" s="12">
        <v>706.2</v>
      </c>
      <c r="AC7008" s="28">
        <f>+I7008+Y7008-Z7008</f>
        <v>12.3</v>
      </c>
      <c r="AD7008" s="20">
        <f t="shared" si="769"/>
        <v>0</v>
      </c>
      <c r="AE7008">
        <v>0</v>
      </c>
    </row>
    <row r="7009" spans="1:31" x14ac:dyDescent="0.25">
      <c r="A7009" s="9">
        <v>45351</v>
      </c>
      <c r="B7009" s="10" t="s">
        <v>64</v>
      </c>
      <c r="C7009" s="10" t="s">
        <v>39</v>
      </c>
      <c r="D7009" s="10" t="s">
        <v>40</v>
      </c>
      <c r="E7009" s="10" t="s">
        <v>30</v>
      </c>
      <c r="F7009" s="10">
        <v>20</v>
      </c>
      <c r="G7009" s="10">
        <v>22</v>
      </c>
      <c r="H7009" s="11">
        <f>SUMIFS(AA:AA,$A:$A,EOMONTH($A7009,-1),$B:$B,$B7009)</f>
        <v>423</v>
      </c>
      <c r="I7009" s="63">
        <f>ROUND(SUMIFS(AC:AC,$A:$A,EOMONTH($A7009,-1),$B:$B,$B7009),2)</f>
        <v>20.82</v>
      </c>
      <c r="J7009" s="11">
        <f>SUMIFS(AB:AB,$A:$A,EOMONTH($A7009,-1),$B:$B,$B7009)</f>
        <v>1695.12</v>
      </c>
      <c r="K7009" s="13">
        <v>0</v>
      </c>
      <c r="L7009" s="25">
        <v>0</v>
      </c>
      <c r="M7009" s="15">
        <v>0</v>
      </c>
      <c r="N7009" s="14">
        <v>0</v>
      </c>
      <c r="O7009" s="16">
        <v>0</v>
      </c>
      <c r="P7009" s="16">
        <v>0</v>
      </c>
      <c r="Q7009" s="16">
        <v>0</v>
      </c>
      <c r="R7009" s="16">
        <f>Q7009*16.876/100</f>
        <v>0</v>
      </c>
      <c r="S7009" s="17">
        <f t="shared" si="763"/>
        <v>0</v>
      </c>
      <c r="T7009" s="16">
        <v>0</v>
      </c>
      <c r="U7009" s="18">
        <f t="shared" si="764"/>
        <v>9.3059999999999992</v>
      </c>
      <c r="V7009" s="18">
        <f t="shared" si="765"/>
        <v>0</v>
      </c>
      <c r="W7009" s="18">
        <f t="shared" si="766"/>
        <v>0</v>
      </c>
      <c r="X7009" s="27"/>
      <c r="Y7009" s="19">
        <f t="shared" si="767"/>
        <v>0</v>
      </c>
      <c r="Z7009" s="18">
        <f t="shared" si="768"/>
        <v>0</v>
      </c>
      <c r="AA7009" s="12">
        <v>423</v>
      </c>
      <c r="AB7009" s="12">
        <v>1695.12</v>
      </c>
      <c r="AC7009" s="28">
        <f>+I7009+Y7009-Z7009</f>
        <v>20.82</v>
      </c>
      <c r="AD7009" s="20">
        <f t="shared" si="769"/>
        <v>0</v>
      </c>
      <c r="AE7009">
        <v>0</v>
      </c>
    </row>
    <row r="7010" spans="1:31" x14ac:dyDescent="0.25">
      <c r="A7010" s="9">
        <v>45351</v>
      </c>
      <c r="B7010" s="10" t="s">
        <v>65</v>
      </c>
      <c r="C7010" s="10" t="s">
        <v>39</v>
      </c>
      <c r="D7010" s="10" t="s">
        <v>40</v>
      </c>
      <c r="E7010" s="10" t="s">
        <v>30</v>
      </c>
      <c r="F7010" s="10">
        <v>20</v>
      </c>
      <c r="G7010" s="10">
        <v>22</v>
      </c>
      <c r="H7010" s="11">
        <f>SUMIFS(AA:AA,$A:$A,EOMONTH($A7010,-1),$B:$B,$B7010)</f>
        <v>476</v>
      </c>
      <c r="I7010" s="63">
        <f>ROUND(SUMIFS(AC:AC,$A:$A,EOMONTH($A7010,-1),$B:$B,$B7010),2)</f>
        <v>22.33</v>
      </c>
      <c r="J7010" s="11">
        <f>SUMIFS(AB:AB,$A:$A,EOMONTH($A7010,-1),$B:$B,$B7010)</f>
        <v>3074.87</v>
      </c>
      <c r="K7010" s="13">
        <v>0</v>
      </c>
      <c r="L7010" s="25">
        <v>0</v>
      </c>
      <c r="M7010" s="15">
        <v>0</v>
      </c>
      <c r="N7010" s="14">
        <v>0</v>
      </c>
      <c r="O7010" s="16">
        <v>0</v>
      </c>
      <c r="P7010" s="16">
        <v>0</v>
      </c>
      <c r="Q7010" s="16">
        <v>0</v>
      </c>
      <c r="R7010" s="16">
        <f>Q7010*16.876/100</f>
        <v>0</v>
      </c>
      <c r="S7010" s="17">
        <f t="shared" si="763"/>
        <v>0</v>
      </c>
      <c r="T7010" s="16">
        <v>0</v>
      </c>
      <c r="U7010" s="18">
        <f t="shared" si="764"/>
        <v>10.472</v>
      </c>
      <c r="V7010" s="18">
        <f t="shared" si="765"/>
        <v>0</v>
      </c>
      <c r="W7010" s="18">
        <f t="shared" si="766"/>
        <v>0</v>
      </c>
      <c r="X7010" s="27"/>
      <c r="Y7010" s="19">
        <f t="shared" si="767"/>
        <v>0</v>
      </c>
      <c r="Z7010" s="18">
        <f t="shared" si="768"/>
        <v>0</v>
      </c>
      <c r="AA7010" s="12">
        <v>476</v>
      </c>
      <c r="AB7010" s="12">
        <v>3074.87</v>
      </c>
      <c r="AC7010" s="28">
        <f>+I7010+Y7010-Z7010</f>
        <v>22.33</v>
      </c>
      <c r="AD7010" s="20">
        <f t="shared" si="769"/>
        <v>0</v>
      </c>
      <c r="AE7010">
        <v>0</v>
      </c>
    </row>
    <row r="7011" spans="1:31" x14ac:dyDescent="0.25">
      <c r="A7011" s="9">
        <v>45351</v>
      </c>
      <c r="B7011" s="10" t="s">
        <v>66</v>
      </c>
      <c r="C7011" s="10" t="s">
        <v>39</v>
      </c>
      <c r="D7011" s="10" t="s">
        <v>40</v>
      </c>
      <c r="E7011" s="10" t="s">
        <v>30</v>
      </c>
      <c r="F7011" s="10">
        <v>20</v>
      </c>
      <c r="G7011" s="10">
        <v>22</v>
      </c>
      <c r="H7011" s="11">
        <f>SUMIFS(AA:AA,$A:$A,EOMONTH($A7011,-1),$B:$B,$B7011)</f>
        <v>135</v>
      </c>
      <c r="I7011" s="63">
        <f>ROUND(SUMIFS(AC:AC,$A:$A,EOMONTH($A7011,-1),$B:$B,$B7011),2)</f>
        <v>10.66</v>
      </c>
      <c r="J7011" s="11">
        <f>SUMIFS(AB:AB,$A:$A,EOMONTH($A7011,-1),$B:$B,$B7011)</f>
        <v>476.64</v>
      </c>
      <c r="K7011" s="13">
        <v>0</v>
      </c>
      <c r="L7011" s="25">
        <v>0</v>
      </c>
      <c r="M7011" s="15">
        <v>0</v>
      </c>
      <c r="N7011" s="14">
        <v>0</v>
      </c>
      <c r="O7011" s="16">
        <v>0</v>
      </c>
      <c r="P7011" s="16">
        <v>0</v>
      </c>
      <c r="Q7011" s="16">
        <v>0</v>
      </c>
      <c r="R7011" s="16">
        <f>Q7011*16.876/100</f>
        <v>0</v>
      </c>
      <c r="S7011" s="17">
        <f t="shared" si="763"/>
        <v>0</v>
      </c>
      <c r="T7011" s="16">
        <v>0</v>
      </c>
      <c r="U7011" s="18">
        <f t="shared" si="764"/>
        <v>2.97</v>
      </c>
      <c r="V7011" s="18">
        <f t="shared" si="765"/>
        <v>0</v>
      </c>
      <c r="W7011" s="18">
        <f t="shared" si="766"/>
        <v>0</v>
      </c>
      <c r="X7011" s="27"/>
      <c r="Y7011" s="19">
        <f t="shared" si="767"/>
        <v>0</v>
      </c>
      <c r="Z7011" s="18">
        <f t="shared" si="768"/>
        <v>0</v>
      </c>
      <c r="AA7011" s="12">
        <v>135</v>
      </c>
      <c r="AB7011" s="12">
        <v>476.64</v>
      </c>
      <c r="AC7011" s="28">
        <f>+I7011+Y7011-Z7011</f>
        <v>10.66</v>
      </c>
      <c r="AD7011" s="20">
        <f t="shared" si="769"/>
        <v>0</v>
      </c>
      <c r="AE7011">
        <v>0</v>
      </c>
    </row>
    <row r="7012" spans="1:31" x14ac:dyDescent="0.25">
      <c r="A7012" s="9">
        <v>45351</v>
      </c>
      <c r="B7012" s="10" t="s">
        <v>67</v>
      </c>
      <c r="C7012" s="10" t="s">
        <v>39</v>
      </c>
      <c r="D7012" s="10" t="s">
        <v>40</v>
      </c>
      <c r="E7012" s="10" t="s">
        <v>30</v>
      </c>
      <c r="F7012" s="10">
        <v>20</v>
      </c>
      <c r="G7012" s="10">
        <v>22</v>
      </c>
      <c r="H7012" s="11">
        <f>SUMIFS(AA:AA,$A:$A,EOMONTH($A7012,-1),$B:$B,$B7012)</f>
        <v>338</v>
      </c>
      <c r="I7012" s="63">
        <f>ROUND(SUMIFS(AC:AC,$A:$A,EOMONTH($A7012,-1),$B:$B,$B7012),2)</f>
        <v>19.25</v>
      </c>
      <c r="J7012" s="11">
        <f>SUMIFS(AB:AB,$A:$A,EOMONTH($A7012,-1),$B:$B,$B7012)</f>
        <v>1240.3900000000001</v>
      </c>
      <c r="K7012" s="13">
        <v>0</v>
      </c>
      <c r="L7012" s="25">
        <v>0</v>
      </c>
      <c r="M7012" s="15">
        <v>0</v>
      </c>
      <c r="N7012" s="14">
        <v>0</v>
      </c>
      <c r="O7012" s="16">
        <v>0</v>
      </c>
      <c r="P7012" s="16">
        <v>0</v>
      </c>
      <c r="Q7012" s="16">
        <v>0</v>
      </c>
      <c r="R7012" s="16">
        <f>Q7012*16.876/100</f>
        <v>0</v>
      </c>
      <c r="S7012" s="17">
        <f t="shared" si="763"/>
        <v>0</v>
      </c>
      <c r="T7012" s="16">
        <v>0</v>
      </c>
      <c r="U7012" s="18">
        <f t="shared" si="764"/>
        <v>7.4359999999999999</v>
      </c>
      <c r="V7012" s="18">
        <f t="shared" si="765"/>
        <v>0</v>
      </c>
      <c r="W7012" s="18">
        <f t="shared" si="766"/>
        <v>0</v>
      </c>
      <c r="X7012" s="27"/>
      <c r="Y7012" s="19">
        <f t="shared" si="767"/>
        <v>0</v>
      </c>
      <c r="Z7012" s="18">
        <f t="shared" si="768"/>
        <v>0</v>
      </c>
      <c r="AA7012" s="12">
        <v>338</v>
      </c>
      <c r="AB7012" s="12">
        <v>1240.3900000000001</v>
      </c>
      <c r="AC7012" s="28">
        <f>+I7012+Y7012-Z7012</f>
        <v>19.25</v>
      </c>
      <c r="AD7012" s="20">
        <f t="shared" si="769"/>
        <v>0</v>
      </c>
      <c r="AE7012">
        <v>0</v>
      </c>
    </row>
    <row r="7013" spans="1:31" x14ac:dyDescent="0.25">
      <c r="A7013" s="9">
        <v>45351</v>
      </c>
      <c r="B7013" s="10" t="s">
        <v>68</v>
      </c>
      <c r="C7013" s="10" t="s">
        <v>39</v>
      </c>
      <c r="D7013" s="10" t="s">
        <v>40</v>
      </c>
      <c r="E7013" s="10" t="s">
        <v>30</v>
      </c>
      <c r="F7013" s="10">
        <v>20</v>
      </c>
      <c r="G7013" s="10">
        <v>22</v>
      </c>
      <c r="H7013" s="11">
        <f>SUMIFS(AA:AA,$A:$A,EOMONTH($A7013,-1),$B:$B,$B7013)</f>
        <v>327</v>
      </c>
      <c r="I7013" s="63">
        <f>ROUND(SUMIFS(AC:AC,$A:$A,EOMONTH($A7013,-1),$B:$B,$B7013),2)</f>
        <v>17.87</v>
      </c>
      <c r="J7013" s="11">
        <f>SUMIFS(AB:AB,$A:$A,EOMONTH($A7013,-1),$B:$B,$B7013)</f>
        <v>1313.2</v>
      </c>
      <c r="K7013" s="13">
        <v>0</v>
      </c>
      <c r="L7013" s="25">
        <v>0</v>
      </c>
      <c r="M7013" s="15">
        <v>0</v>
      </c>
      <c r="N7013" s="14">
        <v>0</v>
      </c>
      <c r="O7013" s="16">
        <v>0</v>
      </c>
      <c r="P7013" s="16">
        <v>0</v>
      </c>
      <c r="Q7013" s="16">
        <v>0</v>
      </c>
      <c r="R7013" s="16">
        <f>Q7013*16.876/100</f>
        <v>0</v>
      </c>
      <c r="S7013" s="17">
        <f t="shared" si="763"/>
        <v>0</v>
      </c>
      <c r="T7013" s="16">
        <v>0</v>
      </c>
      <c r="U7013" s="18">
        <f t="shared" si="764"/>
        <v>7.194</v>
      </c>
      <c r="V7013" s="18">
        <f t="shared" si="765"/>
        <v>0</v>
      </c>
      <c r="W7013" s="18">
        <f t="shared" si="766"/>
        <v>0</v>
      </c>
      <c r="X7013" s="27"/>
      <c r="Y7013" s="19">
        <f t="shared" si="767"/>
        <v>0</v>
      </c>
      <c r="Z7013" s="18">
        <f t="shared" si="768"/>
        <v>0</v>
      </c>
      <c r="AA7013" s="12">
        <v>327</v>
      </c>
      <c r="AB7013" s="12">
        <v>1313.2</v>
      </c>
      <c r="AC7013" s="28">
        <f>+I7013+Y7013-Z7013</f>
        <v>17.87</v>
      </c>
      <c r="AD7013" s="20">
        <f t="shared" si="769"/>
        <v>0</v>
      </c>
      <c r="AE7013">
        <v>0</v>
      </c>
    </row>
    <row r="7014" spans="1:31" x14ac:dyDescent="0.25">
      <c r="A7014" s="9">
        <v>45351</v>
      </c>
      <c r="B7014" s="10" t="s">
        <v>809</v>
      </c>
      <c r="C7014" s="10" t="s">
        <v>62</v>
      </c>
      <c r="D7014" s="10" t="s">
        <v>40</v>
      </c>
      <c r="E7014" s="10" t="s">
        <v>30</v>
      </c>
      <c r="F7014" s="10">
        <v>35</v>
      </c>
      <c r="G7014" s="10">
        <v>38</v>
      </c>
      <c r="H7014" s="11">
        <f>SUMIFS(AA:AA,$A:$A,EOMONTH($A7014,-1),$B:$B,$B7014)</f>
        <v>-204</v>
      </c>
      <c r="I7014" s="63">
        <f>ROUND(SUMIFS(AC:AC,$A:$A,EOMONTH($A7014,-1),$B:$B,$B7014),2)</f>
        <v>-7.75</v>
      </c>
      <c r="J7014" s="11">
        <f>SUMIFS(AB:AB,$A:$A,EOMONTH($A7014,-1),$B:$B,$B7014)</f>
        <v>-1984.8</v>
      </c>
      <c r="K7014" s="13">
        <v>0</v>
      </c>
      <c r="L7014" s="25">
        <v>0</v>
      </c>
      <c r="M7014" s="15">
        <v>0</v>
      </c>
      <c r="N7014" s="14">
        <v>0</v>
      </c>
      <c r="O7014" s="16">
        <v>0</v>
      </c>
      <c r="P7014" s="16">
        <v>0</v>
      </c>
      <c r="Q7014" s="16">
        <v>0</v>
      </c>
      <c r="R7014" s="16">
        <f>Q7014*16.876/100</f>
        <v>0</v>
      </c>
      <c r="S7014" s="17">
        <f t="shared" si="763"/>
        <v>0</v>
      </c>
      <c r="T7014" s="16">
        <v>0</v>
      </c>
      <c r="U7014" s="18">
        <f t="shared" si="764"/>
        <v>-7.7519999999999998</v>
      </c>
      <c r="V7014" s="18">
        <f t="shared" si="765"/>
        <v>0</v>
      </c>
      <c r="W7014" s="18">
        <f t="shared" si="766"/>
        <v>0</v>
      </c>
      <c r="X7014" s="27"/>
      <c r="Y7014" s="19">
        <f t="shared" si="767"/>
        <v>0</v>
      </c>
      <c r="Z7014" s="18">
        <f t="shared" si="768"/>
        <v>0</v>
      </c>
      <c r="AA7014" s="12">
        <v>-204</v>
      </c>
      <c r="AB7014" s="12">
        <v>-1984.8</v>
      </c>
      <c r="AC7014" s="28">
        <f>+I7014+Y7014-Z7014</f>
        <v>-7.75</v>
      </c>
      <c r="AD7014" s="20">
        <f t="shared" si="769"/>
        <v>10</v>
      </c>
      <c r="AE7014">
        <v>10</v>
      </c>
    </row>
    <row r="7015" spans="1:31" x14ac:dyDescent="0.25">
      <c r="A7015" s="9">
        <v>45351</v>
      </c>
      <c r="B7015" s="10" t="s">
        <v>69</v>
      </c>
      <c r="C7015" s="10" t="s">
        <v>62</v>
      </c>
      <c r="D7015" s="10" t="s">
        <v>40</v>
      </c>
      <c r="E7015" s="10" t="s">
        <v>30</v>
      </c>
      <c r="F7015" s="10">
        <v>35</v>
      </c>
      <c r="G7015" s="10">
        <v>38</v>
      </c>
      <c r="H7015" s="11">
        <f>SUMIFS(AA:AA,$A:$A,EOMONTH($A7015,-1),$B:$B,$B7015)</f>
        <v>1165</v>
      </c>
      <c r="I7015" s="63">
        <f>ROUND(SUMIFS(AC:AC,$A:$A,EOMONTH($A7015,-1),$B:$B,$B7015),2)</f>
        <v>54.14</v>
      </c>
      <c r="J7015" s="11">
        <f>SUMIFS(AB:AB,$A:$A,EOMONTH($A7015,-1),$B:$B,$B7015)</f>
        <v>16399.810000000001</v>
      </c>
      <c r="K7015" s="13">
        <v>0</v>
      </c>
      <c r="L7015" s="25">
        <v>0</v>
      </c>
      <c r="M7015" s="15">
        <v>0</v>
      </c>
      <c r="N7015" s="14">
        <v>0</v>
      </c>
      <c r="O7015" s="16">
        <v>0</v>
      </c>
      <c r="P7015" s="16">
        <v>0</v>
      </c>
      <c r="Q7015" s="16">
        <v>0</v>
      </c>
      <c r="R7015" s="16">
        <f>Q7015*16.876/100</f>
        <v>0</v>
      </c>
      <c r="S7015" s="17">
        <f t="shared" si="763"/>
        <v>0</v>
      </c>
      <c r="T7015" s="16">
        <v>0</v>
      </c>
      <c r="U7015" s="18">
        <f t="shared" si="764"/>
        <v>44.27</v>
      </c>
      <c r="V7015" s="18">
        <f t="shared" si="765"/>
        <v>0</v>
      </c>
      <c r="W7015" s="18">
        <f t="shared" si="766"/>
        <v>0</v>
      </c>
      <c r="X7015" s="27"/>
      <c r="Y7015" s="19">
        <f t="shared" si="767"/>
        <v>0</v>
      </c>
      <c r="Z7015" s="18">
        <f t="shared" si="768"/>
        <v>0</v>
      </c>
      <c r="AA7015" s="12">
        <v>1165</v>
      </c>
      <c r="AB7015" s="12">
        <v>16399.810000000001</v>
      </c>
      <c r="AC7015" s="28">
        <f>+I7015+Y7015-Z7015</f>
        <v>54.14</v>
      </c>
      <c r="AD7015" s="20">
        <f t="shared" si="769"/>
        <v>0</v>
      </c>
      <c r="AE7015">
        <v>0</v>
      </c>
    </row>
    <row r="7016" spans="1:31" x14ac:dyDescent="0.25">
      <c r="A7016" s="9">
        <v>45351</v>
      </c>
      <c r="B7016" s="10" t="s">
        <v>70</v>
      </c>
      <c r="C7016" s="10" t="s">
        <v>62</v>
      </c>
      <c r="D7016" s="10" t="s">
        <v>40</v>
      </c>
      <c r="E7016" s="10" t="s">
        <v>30</v>
      </c>
      <c r="F7016" s="10">
        <v>35</v>
      </c>
      <c r="G7016" s="10">
        <v>38</v>
      </c>
      <c r="H7016" s="11">
        <f>SUMIFS(AA:AA,$A:$A,EOMONTH($A7016,-1),$B:$B,$B7016)</f>
        <v>475</v>
      </c>
      <c r="I7016" s="63">
        <f>ROUND(SUMIFS(AC:AC,$A:$A,EOMONTH($A7016,-1),$B:$B,$B7016),2)</f>
        <v>23.37</v>
      </c>
      <c r="J7016" s="11">
        <f>SUMIFS(AB:AB,$A:$A,EOMONTH($A7016,-1),$B:$B,$B7016)</f>
        <v>6637.33</v>
      </c>
      <c r="K7016" s="13">
        <v>0</v>
      </c>
      <c r="L7016" s="25">
        <v>0</v>
      </c>
      <c r="M7016" s="15">
        <v>0</v>
      </c>
      <c r="N7016" s="14">
        <v>0</v>
      </c>
      <c r="O7016" s="16">
        <v>0</v>
      </c>
      <c r="P7016" s="16">
        <v>0</v>
      </c>
      <c r="Q7016" s="16">
        <v>0</v>
      </c>
      <c r="R7016" s="16">
        <f>Q7016*16.876/100</f>
        <v>0</v>
      </c>
      <c r="S7016" s="17">
        <f t="shared" si="763"/>
        <v>0</v>
      </c>
      <c r="T7016" s="16">
        <v>0</v>
      </c>
      <c r="U7016" s="18">
        <f t="shared" si="764"/>
        <v>18.05</v>
      </c>
      <c r="V7016" s="18">
        <f t="shared" si="765"/>
        <v>0</v>
      </c>
      <c r="W7016" s="18">
        <f t="shared" si="766"/>
        <v>0</v>
      </c>
      <c r="X7016" s="27"/>
      <c r="Y7016" s="19">
        <f t="shared" si="767"/>
        <v>0</v>
      </c>
      <c r="Z7016" s="18">
        <f t="shared" si="768"/>
        <v>0</v>
      </c>
      <c r="AA7016" s="12">
        <v>475</v>
      </c>
      <c r="AB7016" s="12">
        <v>6637.33</v>
      </c>
      <c r="AC7016" s="28">
        <f>+I7016+Y7016-Z7016</f>
        <v>23.37</v>
      </c>
      <c r="AD7016" s="20">
        <f t="shared" si="769"/>
        <v>0</v>
      </c>
      <c r="AE7016">
        <v>0</v>
      </c>
    </row>
    <row r="7017" spans="1:31" x14ac:dyDescent="0.25">
      <c r="A7017" s="9">
        <v>45351</v>
      </c>
      <c r="B7017" s="10" t="s">
        <v>71</v>
      </c>
      <c r="C7017" s="10" t="s">
        <v>62</v>
      </c>
      <c r="D7017" s="10" t="s">
        <v>40</v>
      </c>
      <c r="E7017" s="10" t="s">
        <v>30</v>
      </c>
      <c r="F7017" s="10">
        <v>35</v>
      </c>
      <c r="G7017" s="10">
        <v>38</v>
      </c>
      <c r="H7017" s="11">
        <f>SUMIFS(AA:AA,$A:$A,EOMONTH($A7017,-1),$B:$B,$B7017)</f>
        <v>1536</v>
      </c>
      <c r="I7017" s="63">
        <f>ROUND(SUMIFS(AC:AC,$A:$A,EOMONTH($A7017,-1),$B:$B,$B7017),2)</f>
        <v>70.44</v>
      </c>
      <c r="J7017" s="11">
        <f>SUMIFS(AB:AB,$A:$A,EOMONTH($A7017,-1),$B:$B,$B7017)</f>
        <v>21331.65</v>
      </c>
      <c r="K7017" s="13">
        <v>0</v>
      </c>
      <c r="L7017" s="25">
        <v>0</v>
      </c>
      <c r="M7017" s="15">
        <v>0</v>
      </c>
      <c r="N7017" s="14">
        <v>0</v>
      </c>
      <c r="O7017" s="16">
        <v>0</v>
      </c>
      <c r="P7017" s="16">
        <v>0</v>
      </c>
      <c r="Q7017" s="16">
        <v>0</v>
      </c>
      <c r="R7017" s="16">
        <f>Q7017*16.876/100</f>
        <v>0</v>
      </c>
      <c r="S7017" s="17">
        <f t="shared" si="763"/>
        <v>0</v>
      </c>
      <c r="T7017" s="16">
        <v>0</v>
      </c>
      <c r="U7017" s="18">
        <f t="shared" si="764"/>
        <v>58.368000000000002</v>
      </c>
      <c r="V7017" s="18">
        <f t="shared" si="765"/>
        <v>0</v>
      </c>
      <c r="W7017" s="18">
        <f t="shared" si="766"/>
        <v>0</v>
      </c>
      <c r="X7017" s="27"/>
      <c r="Y7017" s="19">
        <f t="shared" si="767"/>
        <v>0</v>
      </c>
      <c r="Z7017" s="18">
        <f t="shared" si="768"/>
        <v>0</v>
      </c>
      <c r="AA7017" s="12">
        <v>1536</v>
      </c>
      <c r="AB7017" s="12">
        <v>21331.65</v>
      </c>
      <c r="AC7017" s="28">
        <f>+I7017+Y7017-Z7017</f>
        <v>70.44</v>
      </c>
      <c r="AD7017" s="20">
        <f t="shared" si="769"/>
        <v>0</v>
      </c>
      <c r="AE7017">
        <v>0</v>
      </c>
    </row>
    <row r="7018" spans="1:31" x14ac:dyDescent="0.25">
      <c r="A7018" s="9">
        <v>45351</v>
      </c>
      <c r="B7018" s="10" t="s">
        <v>72</v>
      </c>
      <c r="C7018" s="10" t="s">
        <v>62</v>
      </c>
      <c r="D7018" s="10" t="s">
        <v>40</v>
      </c>
      <c r="E7018" s="10" t="s">
        <v>30</v>
      </c>
      <c r="F7018" s="10">
        <v>35</v>
      </c>
      <c r="G7018" s="10">
        <v>38</v>
      </c>
      <c r="H7018" s="11">
        <f>SUMIFS(AA:AA,$A:$A,EOMONTH($A7018,-1),$B:$B,$B7018)</f>
        <v>697</v>
      </c>
      <c r="I7018" s="63">
        <f>ROUND(SUMIFS(AC:AC,$A:$A,EOMONTH($A7018,-1),$B:$B,$B7018),2)</f>
        <v>32.78</v>
      </c>
      <c r="J7018" s="11">
        <f>SUMIFS(AB:AB,$A:$A,EOMONTH($A7018,-1),$B:$B,$B7018)</f>
        <v>9948.9500000000007</v>
      </c>
      <c r="K7018" s="13">
        <v>0</v>
      </c>
      <c r="L7018" s="25">
        <v>0</v>
      </c>
      <c r="M7018" s="15">
        <v>0</v>
      </c>
      <c r="N7018" s="14">
        <v>0</v>
      </c>
      <c r="O7018" s="16">
        <v>0</v>
      </c>
      <c r="P7018" s="16">
        <v>0</v>
      </c>
      <c r="Q7018" s="16">
        <v>0</v>
      </c>
      <c r="R7018" s="16">
        <f>Q7018*16.876/100</f>
        <v>0</v>
      </c>
      <c r="S7018" s="17">
        <f t="shared" si="763"/>
        <v>0</v>
      </c>
      <c r="T7018" s="16">
        <v>0</v>
      </c>
      <c r="U7018" s="18">
        <f t="shared" si="764"/>
        <v>26.486000000000001</v>
      </c>
      <c r="V7018" s="18">
        <f t="shared" si="765"/>
        <v>0</v>
      </c>
      <c r="W7018" s="18">
        <f t="shared" si="766"/>
        <v>0</v>
      </c>
      <c r="X7018" s="27"/>
      <c r="Y7018" s="19">
        <f t="shared" si="767"/>
        <v>0</v>
      </c>
      <c r="Z7018" s="18">
        <f t="shared" si="768"/>
        <v>0</v>
      </c>
      <c r="AA7018" s="12">
        <v>697</v>
      </c>
      <c r="AB7018" s="12">
        <v>9948.9500000000007</v>
      </c>
      <c r="AC7018" s="28">
        <f>+I7018+Y7018-Z7018</f>
        <v>32.78</v>
      </c>
      <c r="AD7018" s="20">
        <f t="shared" si="769"/>
        <v>0</v>
      </c>
      <c r="AE7018">
        <v>0</v>
      </c>
    </row>
    <row r="7019" spans="1:31" x14ac:dyDescent="0.25">
      <c r="A7019" s="9">
        <v>45351</v>
      </c>
      <c r="B7019" s="10" t="s">
        <v>73</v>
      </c>
      <c r="C7019" s="10" t="s">
        <v>62</v>
      </c>
      <c r="D7019" s="10" t="s">
        <v>40</v>
      </c>
      <c r="E7019" s="10" t="s">
        <v>30</v>
      </c>
      <c r="F7019" s="10">
        <v>35</v>
      </c>
      <c r="G7019" s="10">
        <v>38</v>
      </c>
      <c r="H7019" s="11">
        <f>SUMIFS(AA:AA,$A:$A,EOMONTH($A7019,-1),$B:$B,$B7019)</f>
        <v>689</v>
      </c>
      <c r="I7019" s="63">
        <f>ROUND(SUMIFS(AC:AC,$A:$A,EOMONTH($A7019,-1),$B:$B,$B7019),2)</f>
        <v>31.93</v>
      </c>
      <c r="J7019" s="11">
        <f>SUMIFS(AB:AB,$A:$A,EOMONTH($A7019,-1),$B:$B,$B7019)</f>
        <v>9780.48</v>
      </c>
      <c r="K7019" s="13">
        <v>0</v>
      </c>
      <c r="L7019" s="25">
        <v>0</v>
      </c>
      <c r="M7019" s="15">
        <v>0</v>
      </c>
      <c r="N7019" s="14">
        <v>0</v>
      </c>
      <c r="O7019" s="16">
        <v>0</v>
      </c>
      <c r="P7019" s="16">
        <v>0</v>
      </c>
      <c r="Q7019" s="16">
        <v>0</v>
      </c>
      <c r="R7019" s="16">
        <f>Q7019*16.876/100</f>
        <v>0</v>
      </c>
      <c r="S7019" s="17">
        <f t="shared" si="763"/>
        <v>0</v>
      </c>
      <c r="T7019" s="16">
        <v>0</v>
      </c>
      <c r="U7019" s="18">
        <f t="shared" si="764"/>
        <v>26.181999999999999</v>
      </c>
      <c r="V7019" s="18">
        <f t="shared" si="765"/>
        <v>0</v>
      </c>
      <c r="W7019" s="18">
        <f t="shared" si="766"/>
        <v>0</v>
      </c>
      <c r="X7019" s="27"/>
      <c r="Y7019" s="19">
        <f t="shared" si="767"/>
        <v>0</v>
      </c>
      <c r="Z7019" s="18">
        <f t="shared" si="768"/>
        <v>0</v>
      </c>
      <c r="AA7019" s="12">
        <v>689</v>
      </c>
      <c r="AB7019" s="12">
        <v>9780.48</v>
      </c>
      <c r="AC7019" s="28">
        <f>+I7019+Y7019-Z7019</f>
        <v>31.93</v>
      </c>
      <c r="AD7019" s="20">
        <f t="shared" si="769"/>
        <v>0</v>
      </c>
      <c r="AE7019">
        <v>0</v>
      </c>
    </row>
    <row r="7020" spans="1:31" x14ac:dyDescent="0.25">
      <c r="A7020" s="9">
        <v>45351</v>
      </c>
      <c r="B7020" s="10" t="s">
        <v>74</v>
      </c>
      <c r="C7020" s="10" t="s">
        <v>62</v>
      </c>
      <c r="D7020" s="10" t="s">
        <v>40</v>
      </c>
      <c r="E7020" s="10" t="s">
        <v>30</v>
      </c>
      <c r="F7020" s="10">
        <v>35</v>
      </c>
      <c r="G7020" s="10">
        <v>38</v>
      </c>
      <c r="H7020" s="11">
        <f>SUMIFS(AA:AA,$A:$A,EOMONTH($A7020,-1),$B:$B,$B7020)</f>
        <v>550</v>
      </c>
      <c r="I7020" s="63">
        <f>ROUND(SUMIFS(AC:AC,$A:$A,EOMONTH($A7020,-1),$B:$B,$B7020),2)</f>
        <v>25.97</v>
      </c>
      <c r="J7020" s="11">
        <f>SUMIFS(AB:AB,$A:$A,EOMONTH($A7020,-1),$B:$B,$B7020)</f>
        <v>7774.91</v>
      </c>
      <c r="K7020" s="13">
        <v>0</v>
      </c>
      <c r="L7020" s="25">
        <v>0</v>
      </c>
      <c r="M7020" s="15">
        <v>0</v>
      </c>
      <c r="N7020" s="14">
        <v>0</v>
      </c>
      <c r="O7020" s="16">
        <v>0</v>
      </c>
      <c r="P7020" s="16">
        <v>0</v>
      </c>
      <c r="Q7020" s="16">
        <v>0</v>
      </c>
      <c r="R7020" s="16">
        <f>Q7020*16.876/100</f>
        <v>0</v>
      </c>
      <c r="S7020" s="17">
        <f t="shared" si="763"/>
        <v>0</v>
      </c>
      <c r="T7020" s="16">
        <v>0</v>
      </c>
      <c r="U7020" s="18">
        <f t="shared" si="764"/>
        <v>20.9</v>
      </c>
      <c r="V7020" s="18">
        <f t="shared" si="765"/>
        <v>0</v>
      </c>
      <c r="W7020" s="18">
        <f t="shared" si="766"/>
        <v>0</v>
      </c>
      <c r="X7020" s="27"/>
      <c r="Y7020" s="19">
        <f t="shared" si="767"/>
        <v>0</v>
      </c>
      <c r="Z7020" s="18">
        <f t="shared" si="768"/>
        <v>0</v>
      </c>
      <c r="AA7020" s="12">
        <v>550</v>
      </c>
      <c r="AB7020" s="12">
        <v>7774.91</v>
      </c>
      <c r="AC7020" s="28">
        <f>+I7020+Y7020-Z7020</f>
        <v>25.97</v>
      </c>
      <c r="AD7020" s="20">
        <f t="shared" si="769"/>
        <v>0</v>
      </c>
      <c r="AE7020">
        <v>0</v>
      </c>
    </row>
    <row r="7021" spans="1:31" x14ac:dyDescent="0.25">
      <c r="A7021" s="9">
        <v>45351</v>
      </c>
      <c r="B7021" s="10" t="s">
        <v>75</v>
      </c>
      <c r="C7021" s="10" t="s">
        <v>62</v>
      </c>
      <c r="D7021" s="10" t="s">
        <v>40</v>
      </c>
      <c r="E7021" s="10" t="s">
        <v>30</v>
      </c>
      <c r="F7021" s="10">
        <v>35</v>
      </c>
      <c r="G7021" s="10">
        <v>38</v>
      </c>
      <c r="H7021" s="11">
        <f>SUMIFS(AA:AA,$A:$A,EOMONTH($A7021,-1),$B:$B,$B7021)</f>
        <v>458</v>
      </c>
      <c r="I7021" s="63">
        <f>ROUND(SUMIFS(AC:AC,$A:$A,EOMONTH($A7021,-1),$B:$B,$B7021),2)</f>
        <v>21.83</v>
      </c>
      <c r="J7021" s="11">
        <f>SUMIFS(AB:AB,$A:$A,EOMONTH($A7021,-1),$B:$B,$B7021)</f>
        <v>6662.7</v>
      </c>
      <c r="K7021" s="13">
        <v>0</v>
      </c>
      <c r="L7021" s="25">
        <v>0</v>
      </c>
      <c r="M7021" s="15">
        <v>0</v>
      </c>
      <c r="N7021" s="14">
        <v>0</v>
      </c>
      <c r="O7021" s="16">
        <v>0</v>
      </c>
      <c r="P7021" s="16">
        <v>0</v>
      </c>
      <c r="Q7021" s="16">
        <v>0</v>
      </c>
      <c r="R7021" s="16">
        <f>Q7021*16.876/100</f>
        <v>0</v>
      </c>
      <c r="S7021" s="17">
        <f t="shared" si="763"/>
        <v>0</v>
      </c>
      <c r="T7021" s="16">
        <v>0</v>
      </c>
      <c r="U7021" s="18">
        <f t="shared" si="764"/>
        <v>17.404</v>
      </c>
      <c r="V7021" s="18">
        <f t="shared" si="765"/>
        <v>0</v>
      </c>
      <c r="W7021" s="18">
        <f t="shared" si="766"/>
        <v>0</v>
      </c>
      <c r="X7021" s="27"/>
      <c r="Y7021" s="19">
        <f t="shared" si="767"/>
        <v>0</v>
      </c>
      <c r="Z7021" s="18">
        <f t="shared" si="768"/>
        <v>0</v>
      </c>
      <c r="AA7021" s="12">
        <v>458</v>
      </c>
      <c r="AB7021" s="12">
        <v>6662.7</v>
      </c>
      <c r="AC7021" s="28">
        <f>+I7021+Y7021-Z7021</f>
        <v>21.83</v>
      </c>
      <c r="AD7021" s="20">
        <f t="shared" si="769"/>
        <v>0</v>
      </c>
      <c r="AE7021">
        <v>0</v>
      </c>
    </row>
    <row r="7022" spans="1:31" x14ac:dyDescent="0.25">
      <c r="A7022" s="9">
        <v>45351</v>
      </c>
      <c r="B7022" s="10" t="s">
        <v>76</v>
      </c>
      <c r="C7022" s="10" t="s">
        <v>77</v>
      </c>
      <c r="D7022" s="10" t="s">
        <v>40</v>
      </c>
      <c r="E7022" s="10" t="s">
        <v>30</v>
      </c>
      <c r="F7022" s="10">
        <v>45</v>
      </c>
      <c r="G7022" s="10">
        <v>49</v>
      </c>
      <c r="H7022" s="11">
        <f>SUMIFS(AA:AA,$A:$A,EOMONTH($A7022,-1),$B:$B,$B7022)</f>
        <v>6610</v>
      </c>
      <c r="I7022" s="63">
        <f>ROUND(SUMIFS(AC:AC,$A:$A,EOMONTH($A7022,-1),$B:$B,$B7022),2)</f>
        <v>230.05</v>
      </c>
      <c r="J7022" s="11">
        <f>SUMIFS(AB:AB,$A:$A,EOMONTH($A7022,-1),$B:$B,$B7022)</f>
        <v>41596.660000000003</v>
      </c>
      <c r="K7022" s="13">
        <v>0</v>
      </c>
      <c r="L7022" s="25">
        <v>0</v>
      </c>
      <c r="M7022" s="15">
        <v>0</v>
      </c>
      <c r="N7022" s="14">
        <v>0</v>
      </c>
      <c r="O7022" s="16">
        <v>312</v>
      </c>
      <c r="P7022" s="16">
        <v>4099.68</v>
      </c>
      <c r="Q7022" s="16">
        <v>0</v>
      </c>
      <c r="R7022" s="16">
        <f>Q7022*16.876/100</f>
        <v>0</v>
      </c>
      <c r="S7022" s="17">
        <f t="shared" si="763"/>
        <v>0</v>
      </c>
      <c r="T7022" s="16">
        <v>0</v>
      </c>
      <c r="U7022" s="18">
        <f t="shared" si="764"/>
        <v>323.89</v>
      </c>
      <c r="V7022" s="18">
        <f t="shared" si="765"/>
        <v>0</v>
      </c>
      <c r="W7022" s="18">
        <f t="shared" si="766"/>
        <v>0</v>
      </c>
      <c r="X7022" s="27"/>
      <c r="Y7022" s="19">
        <f t="shared" si="767"/>
        <v>0</v>
      </c>
      <c r="Z7022" s="18">
        <f t="shared" si="768"/>
        <v>15.288</v>
      </c>
      <c r="AA7022" s="12">
        <v>6298</v>
      </c>
      <c r="AB7022" s="12">
        <v>39652.15</v>
      </c>
      <c r="AC7022" s="28">
        <f>+I7022+Y7022-Z7022</f>
        <v>214.762</v>
      </c>
      <c r="AD7022" s="20">
        <f t="shared" si="769"/>
        <v>0</v>
      </c>
      <c r="AE7022">
        <v>0</v>
      </c>
    </row>
    <row r="7023" spans="1:31" x14ac:dyDescent="0.25">
      <c r="A7023" s="9">
        <v>45351</v>
      </c>
      <c r="B7023" s="10" t="s">
        <v>78</v>
      </c>
      <c r="C7023" s="10" t="s">
        <v>62</v>
      </c>
      <c r="D7023" s="10" t="s">
        <v>40</v>
      </c>
      <c r="E7023" s="10" t="s">
        <v>30</v>
      </c>
      <c r="F7023" s="10">
        <v>60</v>
      </c>
      <c r="G7023" s="10">
        <v>65</v>
      </c>
      <c r="H7023" s="11">
        <f>SUMIFS(AA:AA,$A:$A,EOMONTH($A7023,-1),$B:$B,$B7023)</f>
        <v>195</v>
      </c>
      <c r="I7023" s="63">
        <f>ROUND(SUMIFS(AC:AC,$A:$A,EOMONTH($A7023,-1),$B:$B,$B7023),2)</f>
        <v>11.65</v>
      </c>
      <c r="J7023" s="11">
        <f>SUMIFS(AB:AB,$A:$A,EOMONTH($A7023,-1),$B:$B,$B7023)</f>
        <v>1210.95</v>
      </c>
      <c r="K7023" s="13">
        <v>0</v>
      </c>
      <c r="L7023" s="25">
        <v>0</v>
      </c>
      <c r="M7023" s="15">
        <v>0</v>
      </c>
      <c r="N7023" s="14">
        <v>0</v>
      </c>
      <c r="O7023" s="16">
        <v>0</v>
      </c>
      <c r="P7023" s="16">
        <v>0</v>
      </c>
      <c r="Q7023" s="16">
        <v>0</v>
      </c>
      <c r="R7023" s="16">
        <f>Q7023*16.876/100</f>
        <v>0</v>
      </c>
      <c r="S7023" s="17">
        <f t="shared" si="763"/>
        <v>0</v>
      </c>
      <c r="T7023" s="16">
        <v>0</v>
      </c>
      <c r="U7023" s="18">
        <f t="shared" si="764"/>
        <v>12.675000000000001</v>
      </c>
      <c r="V7023" s="18">
        <f t="shared" si="765"/>
        <v>0</v>
      </c>
      <c r="W7023" s="18">
        <f t="shared" si="766"/>
        <v>0</v>
      </c>
      <c r="X7023" s="27"/>
      <c r="Y7023" s="19">
        <f t="shared" si="767"/>
        <v>0</v>
      </c>
      <c r="Z7023" s="18">
        <f t="shared" si="768"/>
        <v>0</v>
      </c>
      <c r="AA7023" s="12">
        <v>195</v>
      </c>
      <c r="AB7023" s="12">
        <v>1210.95</v>
      </c>
      <c r="AC7023" s="28">
        <f>+I7023+Y7023-Z7023</f>
        <v>11.65</v>
      </c>
      <c r="AD7023" s="20">
        <f t="shared" si="769"/>
        <v>0</v>
      </c>
      <c r="AE7023">
        <v>0</v>
      </c>
    </row>
    <row r="7024" spans="1:31" x14ac:dyDescent="0.25">
      <c r="A7024" s="9">
        <v>45351</v>
      </c>
      <c r="B7024" s="10" t="s">
        <v>79</v>
      </c>
      <c r="C7024" s="10" t="s">
        <v>62</v>
      </c>
      <c r="D7024" s="10" t="s">
        <v>40</v>
      </c>
      <c r="E7024" s="10" t="s">
        <v>30</v>
      </c>
      <c r="F7024" s="10">
        <v>60</v>
      </c>
      <c r="G7024" s="10">
        <v>65</v>
      </c>
      <c r="H7024" s="11">
        <f>SUMIFS(AA:AA,$A:$A,EOMONTH($A7024,-1),$B:$B,$B7024)</f>
        <v>349</v>
      </c>
      <c r="I7024" s="63">
        <f>ROUND(SUMIFS(AC:AC,$A:$A,EOMONTH($A7024,-1),$B:$B,$B7024),2)</f>
        <v>8.91</v>
      </c>
      <c r="J7024" s="11">
        <f>SUMIFS(AB:AB,$A:$A,EOMONTH($A7024,-1),$B:$B,$B7024)</f>
        <v>2610.52</v>
      </c>
      <c r="K7024" s="13">
        <v>0</v>
      </c>
      <c r="L7024" s="25">
        <v>0</v>
      </c>
      <c r="M7024" s="15">
        <v>0</v>
      </c>
      <c r="N7024" s="14">
        <v>0</v>
      </c>
      <c r="O7024" s="16">
        <v>0</v>
      </c>
      <c r="P7024" s="16">
        <v>0</v>
      </c>
      <c r="Q7024" s="16">
        <v>0</v>
      </c>
      <c r="R7024" s="16">
        <f>Q7024*16.876/100</f>
        <v>0</v>
      </c>
      <c r="S7024" s="17">
        <f t="shared" si="763"/>
        <v>0</v>
      </c>
      <c r="T7024" s="16">
        <v>0</v>
      </c>
      <c r="U7024" s="18">
        <f t="shared" si="764"/>
        <v>22.684999999999999</v>
      </c>
      <c r="V7024" s="18">
        <f t="shared" si="765"/>
        <v>0</v>
      </c>
      <c r="W7024" s="18">
        <f t="shared" si="766"/>
        <v>0</v>
      </c>
      <c r="X7024" s="27"/>
      <c r="Y7024" s="19">
        <f t="shared" si="767"/>
        <v>0</v>
      </c>
      <c r="Z7024" s="18">
        <f t="shared" si="768"/>
        <v>0</v>
      </c>
      <c r="AA7024" s="12">
        <v>349</v>
      </c>
      <c r="AB7024" s="12">
        <v>2610.52</v>
      </c>
      <c r="AC7024" s="28">
        <f>+I7024+Y7024-Z7024</f>
        <v>8.91</v>
      </c>
      <c r="AD7024" s="20">
        <f t="shared" si="769"/>
        <v>0</v>
      </c>
      <c r="AE7024">
        <v>0</v>
      </c>
    </row>
    <row r="7025" spans="1:31" x14ac:dyDescent="0.25">
      <c r="A7025" s="9">
        <v>45351</v>
      </c>
      <c r="B7025" s="10" t="s">
        <v>80</v>
      </c>
      <c r="C7025" s="10" t="s">
        <v>62</v>
      </c>
      <c r="D7025" s="10" t="s">
        <v>40</v>
      </c>
      <c r="E7025" s="10" t="s">
        <v>30</v>
      </c>
      <c r="F7025" s="10">
        <v>60</v>
      </c>
      <c r="G7025" s="10">
        <v>65</v>
      </c>
      <c r="H7025" s="11">
        <f>SUMIFS(AA:AA,$A:$A,EOMONTH($A7025,-1),$B:$B,$B7025)</f>
        <v>297</v>
      </c>
      <c r="I7025" s="63">
        <f>ROUND(SUMIFS(AC:AC,$A:$A,EOMONTH($A7025,-1),$B:$B,$B7025),2)</f>
        <v>10.91</v>
      </c>
      <c r="J7025" s="11">
        <f>SUMIFS(AB:AB,$A:$A,EOMONTH($A7025,-1),$B:$B,$B7025)</f>
        <v>2497.77</v>
      </c>
      <c r="K7025" s="13">
        <v>0</v>
      </c>
      <c r="L7025" s="25">
        <v>0</v>
      </c>
      <c r="M7025" s="15">
        <v>0</v>
      </c>
      <c r="N7025" s="14">
        <v>0</v>
      </c>
      <c r="O7025" s="16">
        <v>0</v>
      </c>
      <c r="P7025" s="16">
        <v>0</v>
      </c>
      <c r="Q7025" s="16">
        <v>0</v>
      </c>
      <c r="R7025" s="16">
        <f>Q7025*16.876/100</f>
        <v>0</v>
      </c>
      <c r="S7025" s="17">
        <f t="shared" si="763"/>
        <v>0</v>
      </c>
      <c r="T7025" s="16">
        <v>0</v>
      </c>
      <c r="U7025" s="18">
        <f t="shared" si="764"/>
        <v>19.305</v>
      </c>
      <c r="V7025" s="18">
        <f t="shared" si="765"/>
        <v>0</v>
      </c>
      <c r="W7025" s="18">
        <f t="shared" si="766"/>
        <v>0</v>
      </c>
      <c r="X7025" s="27"/>
      <c r="Y7025" s="19">
        <f t="shared" si="767"/>
        <v>0</v>
      </c>
      <c r="Z7025" s="18">
        <f t="shared" si="768"/>
        <v>0</v>
      </c>
      <c r="AA7025" s="12">
        <v>297</v>
      </c>
      <c r="AB7025" s="12">
        <v>2497.77</v>
      </c>
      <c r="AC7025" s="28">
        <f>+I7025+Y7025-Z7025</f>
        <v>10.91</v>
      </c>
      <c r="AD7025" s="20">
        <f t="shared" si="769"/>
        <v>0</v>
      </c>
      <c r="AE7025">
        <v>0</v>
      </c>
    </row>
    <row r="7026" spans="1:31" x14ac:dyDescent="0.25">
      <c r="A7026" s="9">
        <v>45351</v>
      </c>
      <c r="B7026" s="10" t="s">
        <v>810</v>
      </c>
      <c r="C7026" s="10" t="s">
        <v>62</v>
      </c>
      <c r="D7026" s="10" t="s">
        <v>40</v>
      </c>
      <c r="E7026" s="10" t="s">
        <v>30</v>
      </c>
      <c r="F7026" s="10">
        <v>60</v>
      </c>
      <c r="G7026" s="10">
        <v>65</v>
      </c>
      <c r="H7026" s="11">
        <f>SUMIFS(AA:AA,$A:$A,EOMONTH($A7026,-1),$B:$B,$B7026)</f>
        <v>-200</v>
      </c>
      <c r="I7026" s="63">
        <f>ROUND(SUMIFS(AC:AC,$A:$A,EOMONTH($A7026,-1),$B:$B,$B7026),2)</f>
        <v>-13</v>
      </c>
      <c r="J7026" s="11">
        <f>SUMIFS(AB:AB,$A:$A,EOMONTH($A7026,-1),$B:$B,$B7026)</f>
        <v>-3040</v>
      </c>
      <c r="K7026" s="13">
        <v>0</v>
      </c>
      <c r="L7026" s="25">
        <v>0</v>
      </c>
      <c r="M7026" s="15">
        <v>0</v>
      </c>
      <c r="N7026" s="14">
        <v>0</v>
      </c>
      <c r="O7026" s="16">
        <v>0</v>
      </c>
      <c r="P7026" s="16">
        <v>0</v>
      </c>
      <c r="Q7026" s="16">
        <v>0</v>
      </c>
      <c r="R7026" s="16">
        <f>Q7026*16.876/100</f>
        <v>0</v>
      </c>
      <c r="S7026" s="17">
        <f t="shared" si="763"/>
        <v>0</v>
      </c>
      <c r="T7026" s="16">
        <v>0</v>
      </c>
      <c r="U7026" s="18">
        <f t="shared" si="764"/>
        <v>-13</v>
      </c>
      <c r="V7026" s="18">
        <f t="shared" si="765"/>
        <v>0</v>
      </c>
      <c r="W7026" s="18">
        <f t="shared" si="766"/>
        <v>0</v>
      </c>
      <c r="X7026" s="27"/>
      <c r="Y7026" s="19">
        <f t="shared" si="767"/>
        <v>0</v>
      </c>
      <c r="Z7026" s="18">
        <f t="shared" si="768"/>
        <v>0</v>
      </c>
      <c r="AA7026" s="12">
        <v>-200</v>
      </c>
      <c r="AB7026" s="12">
        <v>-3040</v>
      </c>
      <c r="AC7026" s="28">
        <f>+I7026+Y7026-Z7026</f>
        <v>-13</v>
      </c>
      <c r="AD7026" s="20">
        <f t="shared" si="769"/>
        <v>20</v>
      </c>
      <c r="AE7026">
        <v>20</v>
      </c>
    </row>
    <row r="7027" spans="1:31" x14ac:dyDescent="0.25">
      <c r="A7027" s="9">
        <v>45351</v>
      </c>
      <c r="B7027" s="10" t="s">
        <v>81</v>
      </c>
      <c r="C7027" s="10" t="s">
        <v>62</v>
      </c>
      <c r="D7027" s="10" t="s">
        <v>40</v>
      </c>
      <c r="E7027" s="10" t="s">
        <v>30</v>
      </c>
      <c r="F7027" s="10">
        <v>60</v>
      </c>
      <c r="G7027" s="10">
        <v>65</v>
      </c>
      <c r="H7027" s="11">
        <f>SUMIFS(AA:AA,$A:$A,EOMONTH($A7027,-1),$B:$B,$B7027)</f>
        <v>292</v>
      </c>
      <c r="I7027" s="63">
        <f>ROUND(SUMIFS(AC:AC,$A:$A,EOMONTH($A7027,-1),$B:$B,$B7027),2)</f>
        <v>13.72</v>
      </c>
      <c r="J7027" s="11">
        <f>SUMIFS(AB:AB,$A:$A,EOMONTH($A7027,-1),$B:$B,$B7027)</f>
        <v>2628</v>
      </c>
      <c r="K7027" s="13">
        <v>0</v>
      </c>
      <c r="L7027" s="25">
        <v>0</v>
      </c>
      <c r="M7027" s="15">
        <v>0</v>
      </c>
      <c r="N7027" s="14">
        <v>0</v>
      </c>
      <c r="O7027" s="16">
        <v>0</v>
      </c>
      <c r="P7027" s="16">
        <v>0</v>
      </c>
      <c r="Q7027" s="16">
        <v>0</v>
      </c>
      <c r="R7027" s="16">
        <f>Q7027*16.876/100</f>
        <v>0</v>
      </c>
      <c r="S7027" s="17">
        <f t="shared" si="763"/>
        <v>0</v>
      </c>
      <c r="T7027" s="16">
        <v>0</v>
      </c>
      <c r="U7027" s="18">
        <f t="shared" si="764"/>
        <v>18.98</v>
      </c>
      <c r="V7027" s="18">
        <f t="shared" si="765"/>
        <v>0</v>
      </c>
      <c r="W7027" s="18">
        <f t="shared" si="766"/>
        <v>0</v>
      </c>
      <c r="X7027" s="27"/>
      <c r="Y7027" s="19">
        <f t="shared" si="767"/>
        <v>0</v>
      </c>
      <c r="Z7027" s="18">
        <f t="shared" si="768"/>
        <v>0</v>
      </c>
      <c r="AA7027" s="12">
        <v>292</v>
      </c>
      <c r="AB7027" s="12">
        <v>2628</v>
      </c>
      <c r="AC7027" s="28">
        <f>+I7027+Y7027-Z7027</f>
        <v>13.72</v>
      </c>
      <c r="AD7027" s="20">
        <f t="shared" si="769"/>
        <v>0</v>
      </c>
      <c r="AE7027">
        <v>0</v>
      </c>
    </row>
    <row r="7028" spans="1:31" x14ac:dyDescent="0.25">
      <c r="A7028" s="9">
        <v>45351</v>
      </c>
      <c r="B7028" s="10" t="s">
        <v>82</v>
      </c>
      <c r="C7028" s="10" t="s">
        <v>62</v>
      </c>
      <c r="D7028" s="10" t="s">
        <v>40</v>
      </c>
      <c r="E7028" s="10" t="s">
        <v>30</v>
      </c>
      <c r="F7028" s="10">
        <v>60</v>
      </c>
      <c r="G7028" s="10">
        <v>65</v>
      </c>
      <c r="H7028" s="11">
        <f>SUMIFS(AA:AA,$A:$A,EOMONTH($A7028,-1),$B:$B,$B7028)</f>
        <v>312</v>
      </c>
      <c r="I7028" s="63">
        <f>ROUND(SUMIFS(AC:AC,$A:$A,EOMONTH($A7028,-1),$B:$B,$B7028),2)</f>
        <v>10.119999999999999</v>
      </c>
      <c r="J7028" s="11">
        <f>SUMIFS(AB:AB,$A:$A,EOMONTH($A7028,-1),$B:$B,$B7028)</f>
        <v>2676.96</v>
      </c>
      <c r="K7028" s="13">
        <v>0</v>
      </c>
      <c r="L7028" s="25">
        <v>0</v>
      </c>
      <c r="M7028" s="15">
        <v>0</v>
      </c>
      <c r="N7028" s="14">
        <v>0</v>
      </c>
      <c r="O7028" s="16">
        <v>0</v>
      </c>
      <c r="P7028" s="16">
        <v>0</v>
      </c>
      <c r="Q7028" s="16">
        <v>0</v>
      </c>
      <c r="R7028" s="16">
        <f>Q7028*16.876/100</f>
        <v>0</v>
      </c>
      <c r="S7028" s="17">
        <f t="shared" si="763"/>
        <v>0</v>
      </c>
      <c r="T7028" s="16">
        <v>0</v>
      </c>
      <c r="U7028" s="18">
        <f t="shared" si="764"/>
        <v>20.28</v>
      </c>
      <c r="V7028" s="18">
        <f t="shared" si="765"/>
        <v>0</v>
      </c>
      <c r="W7028" s="18">
        <f t="shared" si="766"/>
        <v>0</v>
      </c>
      <c r="X7028" s="27"/>
      <c r="Y7028" s="19">
        <f t="shared" si="767"/>
        <v>0</v>
      </c>
      <c r="Z7028" s="18">
        <f t="shared" si="768"/>
        <v>0</v>
      </c>
      <c r="AA7028" s="12">
        <v>312</v>
      </c>
      <c r="AB7028" s="12">
        <v>2676.96</v>
      </c>
      <c r="AC7028" s="28">
        <f>+I7028+Y7028-Z7028</f>
        <v>10.119999999999999</v>
      </c>
      <c r="AD7028" s="20">
        <f t="shared" si="769"/>
        <v>0</v>
      </c>
      <c r="AE7028">
        <v>0</v>
      </c>
    </row>
    <row r="7029" spans="1:31" x14ac:dyDescent="0.25">
      <c r="A7029" s="9">
        <v>45351</v>
      </c>
      <c r="B7029" s="10" t="s">
        <v>83</v>
      </c>
      <c r="C7029" s="10" t="s">
        <v>62</v>
      </c>
      <c r="D7029" s="10" t="s">
        <v>40</v>
      </c>
      <c r="E7029" s="10" t="s">
        <v>30</v>
      </c>
      <c r="F7029" s="10">
        <v>60</v>
      </c>
      <c r="G7029" s="10">
        <v>65</v>
      </c>
      <c r="H7029" s="11">
        <f>SUMIFS(AA:AA,$A:$A,EOMONTH($A7029,-1),$B:$B,$B7029)</f>
        <v>254</v>
      </c>
      <c r="I7029" s="63">
        <f>ROUND(SUMIFS(AC:AC,$A:$A,EOMONTH($A7029,-1),$B:$B,$B7029),2)</f>
        <v>8.67</v>
      </c>
      <c r="J7029" s="11">
        <f>SUMIFS(AB:AB,$A:$A,EOMONTH($A7029,-1),$B:$B,$B7029)</f>
        <v>2860.04</v>
      </c>
      <c r="K7029" s="13">
        <v>0</v>
      </c>
      <c r="L7029" s="25">
        <v>0</v>
      </c>
      <c r="M7029" s="15">
        <v>0</v>
      </c>
      <c r="N7029" s="14">
        <v>0</v>
      </c>
      <c r="O7029" s="16">
        <v>0</v>
      </c>
      <c r="P7029" s="16">
        <v>0</v>
      </c>
      <c r="Q7029" s="16">
        <v>0</v>
      </c>
      <c r="R7029" s="16">
        <f>Q7029*16.876/100</f>
        <v>0</v>
      </c>
      <c r="S7029" s="17">
        <f t="shared" si="763"/>
        <v>0</v>
      </c>
      <c r="T7029" s="16">
        <v>0</v>
      </c>
      <c r="U7029" s="18">
        <f t="shared" si="764"/>
        <v>16.510000000000002</v>
      </c>
      <c r="V7029" s="18">
        <f t="shared" si="765"/>
        <v>0</v>
      </c>
      <c r="W7029" s="18">
        <f t="shared" si="766"/>
        <v>0</v>
      </c>
      <c r="X7029" s="27"/>
      <c r="Y7029" s="19">
        <f t="shared" si="767"/>
        <v>0</v>
      </c>
      <c r="Z7029" s="18">
        <f t="shared" si="768"/>
        <v>0</v>
      </c>
      <c r="AA7029" s="12">
        <v>254</v>
      </c>
      <c r="AB7029" s="12">
        <v>2860.04</v>
      </c>
      <c r="AC7029" s="28">
        <f>+I7029+Y7029-Z7029</f>
        <v>8.67</v>
      </c>
      <c r="AD7029" s="20">
        <f t="shared" si="769"/>
        <v>0</v>
      </c>
      <c r="AE7029">
        <v>0</v>
      </c>
    </row>
    <row r="7030" spans="1:31" x14ac:dyDescent="0.25">
      <c r="A7030" s="9">
        <v>45351</v>
      </c>
      <c r="B7030" s="10" t="s">
        <v>84</v>
      </c>
      <c r="C7030" s="10" t="s">
        <v>62</v>
      </c>
      <c r="D7030" s="10" t="s">
        <v>40</v>
      </c>
      <c r="E7030" s="10" t="s">
        <v>30</v>
      </c>
      <c r="F7030" s="10">
        <v>60</v>
      </c>
      <c r="G7030" s="10">
        <v>65</v>
      </c>
      <c r="H7030" s="11">
        <f>SUMIFS(AA:AA,$A:$A,EOMONTH($A7030,-1),$B:$B,$B7030)</f>
        <v>566</v>
      </c>
      <c r="I7030" s="63">
        <f>ROUND(SUMIFS(AC:AC,$A:$A,EOMONTH($A7030,-1),$B:$B,$B7030),2)</f>
        <v>21.07</v>
      </c>
      <c r="J7030" s="11">
        <f>SUMIFS(AB:AB,$A:$A,EOMONTH($A7030,-1),$B:$B,$B7030)</f>
        <v>4573.28</v>
      </c>
      <c r="K7030" s="13">
        <v>0</v>
      </c>
      <c r="L7030" s="25">
        <v>0</v>
      </c>
      <c r="M7030" s="15">
        <v>0</v>
      </c>
      <c r="N7030" s="14">
        <v>0</v>
      </c>
      <c r="O7030" s="16">
        <v>0</v>
      </c>
      <c r="P7030" s="16">
        <v>0</v>
      </c>
      <c r="Q7030" s="16">
        <v>0</v>
      </c>
      <c r="R7030" s="16">
        <f>Q7030*16.876/100</f>
        <v>0</v>
      </c>
      <c r="S7030" s="17">
        <f t="shared" si="763"/>
        <v>0</v>
      </c>
      <c r="T7030" s="16">
        <v>0</v>
      </c>
      <c r="U7030" s="18">
        <f t="shared" si="764"/>
        <v>36.79</v>
      </c>
      <c r="V7030" s="18">
        <f t="shared" si="765"/>
        <v>0</v>
      </c>
      <c r="W7030" s="18">
        <f t="shared" si="766"/>
        <v>0</v>
      </c>
      <c r="X7030" s="27"/>
      <c r="Y7030" s="19">
        <f t="shared" si="767"/>
        <v>0</v>
      </c>
      <c r="Z7030" s="18">
        <f t="shared" si="768"/>
        <v>0</v>
      </c>
      <c r="AA7030" s="12">
        <v>566</v>
      </c>
      <c r="AB7030" s="12">
        <v>4573.28</v>
      </c>
      <c r="AC7030" s="28">
        <f>+I7030+Y7030-Z7030</f>
        <v>21.07</v>
      </c>
      <c r="AD7030" s="20">
        <f t="shared" si="769"/>
        <v>0</v>
      </c>
      <c r="AE7030">
        <v>0</v>
      </c>
    </row>
    <row r="7031" spans="1:31" x14ac:dyDescent="0.25">
      <c r="A7031" s="9">
        <v>45351</v>
      </c>
      <c r="B7031" s="10" t="s">
        <v>85</v>
      </c>
      <c r="C7031" s="10" t="s">
        <v>39</v>
      </c>
      <c r="D7031" s="10" t="s">
        <v>40</v>
      </c>
      <c r="E7031" s="10" t="s">
        <v>30</v>
      </c>
      <c r="F7031" s="10">
        <v>60</v>
      </c>
      <c r="G7031" s="10">
        <v>65</v>
      </c>
      <c r="H7031" s="11">
        <f>SUMIFS(AA:AA,$A:$A,EOMONTH($A7031,-1),$B:$B,$B7031)</f>
        <v>-64</v>
      </c>
      <c r="I7031" s="63">
        <f>ROUND(SUMIFS(AC:AC,$A:$A,EOMONTH($A7031,-1),$B:$B,$B7031),2)</f>
        <v>6.6</v>
      </c>
      <c r="J7031" s="11">
        <f>SUMIFS(AB:AB,$A:$A,EOMONTH($A7031,-1),$B:$B,$B7031)</f>
        <v>-1600.24</v>
      </c>
      <c r="K7031" s="13">
        <v>0</v>
      </c>
      <c r="L7031" s="25">
        <v>0</v>
      </c>
      <c r="M7031" s="15">
        <v>0</v>
      </c>
      <c r="N7031" s="14">
        <v>0</v>
      </c>
      <c r="O7031" s="16">
        <v>0</v>
      </c>
      <c r="P7031" s="16">
        <v>0</v>
      </c>
      <c r="Q7031" s="16">
        <v>0</v>
      </c>
      <c r="R7031" s="16">
        <f>Q7031*16.876/100</f>
        <v>0</v>
      </c>
      <c r="S7031" s="17">
        <f t="shared" si="763"/>
        <v>0</v>
      </c>
      <c r="T7031" s="16">
        <v>0</v>
      </c>
      <c r="U7031" s="18">
        <f t="shared" si="764"/>
        <v>-4.16</v>
      </c>
      <c r="V7031" s="18">
        <f t="shared" si="765"/>
        <v>0</v>
      </c>
      <c r="W7031" s="18">
        <f t="shared" si="766"/>
        <v>0</v>
      </c>
      <c r="X7031" s="27"/>
      <c r="Y7031" s="19">
        <f t="shared" si="767"/>
        <v>0</v>
      </c>
      <c r="Z7031" s="18">
        <f t="shared" si="768"/>
        <v>0</v>
      </c>
      <c r="AA7031" s="12">
        <v>-64</v>
      </c>
      <c r="AB7031" s="12">
        <v>-1600.24</v>
      </c>
      <c r="AC7031" s="28">
        <f>+I7031+Y7031-Z7031</f>
        <v>6.6</v>
      </c>
      <c r="AD7031" s="20">
        <f t="shared" si="769"/>
        <v>0</v>
      </c>
      <c r="AE7031">
        <v>10</v>
      </c>
    </row>
    <row r="7032" spans="1:31" x14ac:dyDescent="0.25">
      <c r="A7032" s="9">
        <v>45351</v>
      </c>
      <c r="B7032" s="10" t="s">
        <v>792</v>
      </c>
      <c r="C7032" s="10" t="s">
        <v>39</v>
      </c>
      <c r="D7032" s="10" t="s">
        <v>40</v>
      </c>
      <c r="E7032" s="10" t="s">
        <v>30</v>
      </c>
      <c r="F7032" s="10">
        <v>90</v>
      </c>
      <c r="G7032" s="10">
        <v>98</v>
      </c>
      <c r="H7032" s="11">
        <f>SUMIFS(AA:AA,$A:$A,EOMONTH($A7032,-1),$B:$B,$B7032)</f>
        <v>-169</v>
      </c>
      <c r="I7032" s="63">
        <f>ROUND(SUMIFS(AC:AC,$A:$A,EOMONTH($A7032,-1),$B:$B,$B7032),2)</f>
        <v>-16.559999999999999</v>
      </c>
      <c r="J7032" s="11">
        <f>SUMIFS(AB:AB,$A:$A,EOMONTH($A7032,-1),$B:$B,$B7032)</f>
        <v>-3645.12</v>
      </c>
      <c r="K7032" s="13">
        <v>0</v>
      </c>
      <c r="L7032" s="25">
        <v>0</v>
      </c>
      <c r="M7032" s="15">
        <v>0</v>
      </c>
      <c r="N7032" s="14">
        <v>0</v>
      </c>
      <c r="O7032" s="16">
        <v>0</v>
      </c>
      <c r="P7032" s="16">
        <v>0</v>
      </c>
      <c r="Q7032" s="16">
        <v>0</v>
      </c>
      <c r="R7032" s="16">
        <f>Q7032*16.876/100</f>
        <v>0</v>
      </c>
      <c r="S7032" s="17">
        <f t="shared" si="763"/>
        <v>0</v>
      </c>
      <c r="T7032" s="16">
        <v>0</v>
      </c>
      <c r="U7032" s="18">
        <f t="shared" si="764"/>
        <v>-16.562000000000001</v>
      </c>
      <c r="V7032" s="18">
        <f t="shared" si="765"/>
        <v>0</v>
      </c>
      <c r="W7032" s="18">
        <f t="shared" si="766"/>
        <v>0</v>
      </c>
      <c r="X7032" s="27"/>
      <c r="Y7032" s="19">
        <f t="shared" si="767"/>
        <v>0</v>
      </c>
      <c r="Z7032" s="18">
        <f t="shared" si="768"/>
        <v>0</v>
      </c>
      <c r="AA7032" s="12">
        <v>-169</v>
      </c>
      <c r="AB7032" s="12">
        <v>-3645.12</v>
      </c>
      <c r="AC7032" s="28">
        <f>+I7032+Y7032-Z7032</f>
        <v>-16.559999999999999</v>
      </c>
      <c r="AD7032" s="20">
        <f t="shared" si="769"/>
        <v>20</v>
      </c>
      <c r="AE7032">
        <v>20</v>
      </c>
    </row>
    <row r="7033" spans="1:31" x14ac:dyDescent="0.25">
      <c r="A7033" s="9">
        <v>45351</v>
      </c>
      <c r="B7033" s="10" t="s">
        <v>827</v>
      </c>
      <c r="C7033" s="10" t="s">
        <v>62</v>
      </c>
      <c r="D7033" s="10" t="s">
        <v>29</v>
      </c>
      <c r="E7033" s="10" t="s">
        <v>30</v>
      </c>
      <c r="F7033" s="10"/>
      <c r="G7033" s="10">
        <v>0</v>
      </c>
      <c r="H7033" s="11">
        <f>SUMIFS(AA:AA,$A:$A,EOMONTH($A7033,-1),$B:$B,$B7033)</f>
        <v>0</v>
      </c>
      <c r="I7033" s="63">
        <f>ROUND(SUMIFS(AC:AC,$A:$A,EOMONTH($A7033,-1),$B:$B,$B7033),2)</f>
        <v>0</v>
      </c>
      <c r="J7033" s="11">
        <f>SUMIFS(AB:AB,$A:$A,EOMONTH($A7033,-1),$B:$B,$B7033)</f>
        <v>0</v>
      </c>
      <c r="K7033" s="13">
        <v>0</v>
      </c>
      <c r="L7033" s="25">
        <v>0</v>
      </c>
      <c r="M7033" s="15">
        <v>205</v>
      </c>
      <c r="N7033" s="14">
        <v>2341.7199999999998</v>
      </c>
      <c r="O7033" s="16">
        <v>0</v>
      </c>
      <c r="P7033" s="16">
        <v>0</v>
      </c>
      <c r="Q7033" s="16">
        <v>0</v>
      </c>
      <c r="R7033" s="16">
        <f>Q7033*16.876/100</f>
        <v>0</v>
      </c>
      <c r="S7033" s="17">
        <f t="shared" si="763"/>
        <v>0</v>
      </c>
      <c r="T7033" s="16">
        <v>0</v>
      </c>
      <c r="U7033" s="18">
        <f t="shared" si="764"/>
        <v>0</v>
      </c>
      <c r="V7033" s="18">
        <f t="shared" si="765"/>
        <v>0</v>
      </c>
      <c r="W7033" s="18">
        <f t="shared" si="766"/>
        <v>0</v>
      </c>
      <c r="X7033" s="27"/>
      <c r="Y7033" s="19">
        <f t="shared" si="767"/>
        <v>0</v>
      </c>
      <c r="Z7033" s="18">
        <f t="shared" si="768"/>
        <v>0</v>
      </c>
      <c r="AA7033" s="12">
        <v>205</v>
      </c>
      <c r="AB7033" s="12">
        <v>2341.7199999999998</v>
      </c>
      <c r="AC7033" s="28">
        <f>+I7033+Y7033-Z7033</f>
        <v>0</v>
      </c>
      <c r="AD7033" s="20">
        <f t="shared" si="769"/>
        <v>0</v>
      </c>
      <c r="AE7033">
        <v>0</v>
      </c>
    </row>
    <row r="7034" spans="1:31" x14ac:dyDescent="0.25">
      <c r="A7034" s="9">
        <v>45351</v>
      </c>
      <c r="B7034" s="10" t="s">
        <v>86</v>
      </c>
      <c r="C7034" s="10" t="s">
        <v>62</v>
      </c>
      <c r="D7034" s="10" t="s">
        <v>40</v>
      </c>
      <c r="E7034" s="10" t="s">
        <v>30</v>
      </c>
      <c r="F7034" s="10">
        <v>90</v>
      </c>
      <c r="G7034" s="10">
        <v>98</v>
      </c>
      <c r="H7034" s="11">
        <f>SUMIFS(AA:AA,$A:$A,EOMONTH($A7034,-1),$B:$B,$B7034)</f>
        <v>132</v>
      </c>
      <c r="I7034" s="63">
        <f>ROUND(SUMIFS(AC:AC,$A:$A,EOMONTH($A7034,-1),$B:$B,$B7034),2)</f>
        <v>-8.4700000000000006</v>
      </c>
      <c r="J7034" s="11">
        <f>SUMIFS(AB:AB,$A:$A,EOMONTH($A7034,-1),$B:$B,$B7034)</f>
        <v>1314.38</v>
      </c>
      <c r="K7034" s="13">
        <v>0</v>
      </c>
      <c r="L7034" s="25">
        <v>0</v>
      </c>
      <c r="M7034" s="15">
        <v>120</v>
      </c>
      <c r="N7034" s="14">
        <v>1548.68</v>
      </c>
      <c r="O7034" s="16">
        <v>0</v>
      </c>
      <c r="P7034" s="16">
        <v>0</v>
      </c>
      <c r="Q7034" s="16">
        <v>0</v>
      </c>
      <c r="R7034" s="16">
        <f>Q7034*16.876/100</f>
        <v>0</v>
      </c>
      <c r="S7034" s="17">
        <f t="shared" si="763"/>
        <v>0</v>
      </c>
      <c r="T7034" s="16">
        <v>0</v>
      </c>
      <c r="U7034" s="18">
        <f t="shared" si="764"/>
        <v>12.936</v>
      </c>
      <c r="V7034" s="18">
        <f t="shared" si="765"/>
        <v>10.8</v>
      </c>
      <c r="W7034" s="18">
        <f t="shared" si="766"/>
        <v>1.8132120000000003</v>
      </c>
      <c r="X7034" s="27"/>
      <c r="Y7034" s="19">
        <f t="shared" si="767"/>
        <v>12.613212000000001</v>
      </c>
      <c r="Z7034" s="18">
        <f t="shared" si="768"/>
        <v>0</v>
      </c>
      <c r="AA7034" s="12">
        <v>252</v>
      </c>
      <c r="AB7034" s="12">
        <v>2863.06</v>
      </c>
      <c r="AC7034" s="28">
        <f>+I7034+Y7034-Z7034</f>
        <v>4.1432120000000001</v>
      </c>
      <c r="AD7034" s="20">
        <f t="shared" si="769"/>
        <v>0</v>
      </c>
      <c r="AE7034">
        <v>0</v>
      </c>
    </row>
    <row r="7035" spans="1:31" x14ac:dyDescent="0.25">
      <c r="A7035" s="9">
        <v>45351</v>
      </c>
      <c r="B7035" s="10" t="s">
        <v>87</v>
      </c>
      <c r="C7035" s="10" t="s">
        <v>62</v>
      </c>
      <c r="D7035" s="10" t="s">
        <v>40</v>
      </c>
      <c r="E7035" s="10" t="s">
        <v>30</v>
      </c>
      <c r="F7035" s="10">
        <v>90</v>
      </c>
      <c r="G7035" s="10">
        <v>98</v>
      </c>
      <c r="H7035" s="11">
        <f>SUMIFS(AA:AA,$A:$A,EOMONTH($A7035,-1),$B:$B,$B7035)</f>
        <v>370</v>
      </c>
      <c r="I7035" s="63">
        <f>ROUND(SUMIFS(AC:AC,$A:$A,EOMONTH($A7035,-1),$B:$B,$B7035),2)</f>
        <v>11.06</v>
      </c>
      <c r="J7035" s="11">
        <f>SUMIFS(AB:AB,$A:$A,EOMONTH($A7035,-1),$B:$B,$B7035)</f>
        <v>3581.12</v>
      </c>
      <c r="K7035" s="13">
        <v>0</v>
      </c>
      <c r="L7035" s="25">
        <v>0</v>
      </c>
      <c r="M7035" s="15">
        <v>125</v>
      </c>
      <c r="N7035" s="14">
        <v>1421.47</v>
      </c>
      <c r="O7035" s="16">
        <v>0</v>
      </c>
      <c r="P7035" s="16">
        <v>0</v>
      </c>
      <c r="Q7035" s="16">
        <v>0</v>
      </c>
      <c r="R7035" s="16">
        <f>Q7035*16.876/100</f>
        <v>0</v>
      </c>
      <c r="S7035" s="17">
        <f t="shared" si="763"/>
        <v>0</v>
      </c>
      <c r="T7035" s="16">
        <v>0</v>
      </c>
      <c r="U7035" s="18">
        <f t="shared" si="764"/>
        <v>36.26</v>
      </c>
      <c r="V7035" s="18">
        <f t="shared" si="765"/>
        <v>11.25</v>
      </c>
      <c r="W7035" s="18">
        <f t="shared" si="766"/>
        <v>1.8887625000000003</v>
      </c>
      <c r="X7035" s="27"/>
      <c r="Y7035" s="19">
        <f t="shared" si="767"/>
        <v>13.1387625</v>
      </c>
      <c r="Z7035" s="18">
        <f t="shared" si="768"/>
        <v>0</v>
      </c>
      <c r="AA7035" s="12">
        <v>495</v>
      </c>
      <c r="AB7035" s="12">
        <v>5002.59</v>
      </c>
      <c r="AC7035" s="28">
        <f>+I7035+Y7035-Z7035</f>
        <v>24.198762500000001</v>
      </c>
      <c r="AD7035" s="20">
        <f t="shared" si="769"/>
        <v>0</v>
      </c>
      <c r="AE7035">
        <v>0</v>
      </c>
    </row>
    <row r="7036" spans="1:31" x14ac:dyDescent="0.25">
      <c r="A7036" s="9">
        <v>45351</v>
      </c>
      <c r="B7036" s="10" t="s">
        <v>88</v>
      </c>
      <c r="C7036" s="10" t="s">
        <v>62</v>
      </c>
      <c r="D7036" s="10" t="s">
        <v>40</v>
      </c>
      <c r="E7036" s="10" t="s">
        <v>30</v>
      </c>
      <c r="F7036" s="10">
        <v>90</v>
      </c>
      <c r="G7036" s="10">
        <v>98</v>
      </c>
      <c r="H7036" s="11">
        <f>SUMIFS(AA:AA,$A:$A,EOMONTH($A7036,-1),$B:$B,$B7036)</f>
        <v>300</v>
      </c>
      <c r="I7036" s="63">
        <f>ROUND(SUMIFS(AC:AC,$A:$A,EOMONTH($A7036,-1),$B:$B,$B7036),2)</f>
        <v>9</v>
      </c>
      <c r="J7036" s="11">
        <f>SUMIFS(AB:AB,$A:$A,EOMONTH($A7036,-1),$B:$B,$B7036)</f>
        <v>2880</v>
      </c>
      <c r="K7036" s="13">
        <v>0</v>
      </c>
      <c r="L7036" s="25">
        <v>0</v>
      </c>
      <c r="M7036" s="15">
        <v>0</v>
      </c>
      <c r="N7036" s="14">
        <v>0</v>
      </c>
      <c r="O7036" s="16">
        <v>0</v>
      </c>
      <c r="P7036" s="16">
        <v>0</v>
      </c>
      <c r="Q7036" s="16">
        <v>0</v>
      </c>
      <c r="R7036" s="16">
        <f>Q7036*16.876/100</f>
        <v>0</v>
      </c>
      <c r="S7036" s="17">
        <f t="shared" si="763"/>
        <v>0</v>
      </c>
      <c r="T7036" s="16">
        <v>0</v>
      </c>
      <c r="U7036" s="18">
        <f t="shared" si="764"/>
        <v>29.4</v>
      </c>
      <c r="V7036" s="18">
        <f t="shared" si="765"/>
        <v>0</v>
      </c>
      <c r="W7036" s="18">
        <f t="shared" si="766"/>
        <v>0</v>
      </c>
      <c r="X7036" s="27"/>
      <c r="Y7036" s="19">
        <f t="shared" si="767"/>
        <v>0</v>
      </c>
      <c r="Z7036" s="18">
        <f t="shared" si="768"/>
        <v>0</v>
      </c>
      <c r="AA7036" s="12">
        <v>300</v>
      </c>
      <c r="AB7036" s="12">
        <v>2880</v>
      </c>
      <c r="AC7036" s="28">
        <f>+I7036+Y7036-Z7036</f>
        <v>9</v>
      </c>
      <c r="AD7036" s="20">
        <f t="shared" si="769"/>
        <v>0</v>
      </c>
      <c r="AE7036">
        <v>0</v>
      </c>
    </row>
    <row r="7037" spans="1:31" x14ac:dyDescent="0.25">
      <c r="A7037" s="9">
        <v>45351</v>
      </c>
      <c r="B7037" s="10" t="s">
        <v>89</v>
      </c>
      <c r="C7037" s="10" t="s">
        <v>62</v>
      </c>
      <c r="D7037" s="10" t="s">
        <v>40</v>
      </c>
      <c r="E7037" s="10" t="s">
        <v>30</v>
      </c>
      <c r="F7037" s="10">
        <v>90</v>
      </c>
      <c r="G7037" s="10">
        <v>98</v>
      </c>
      <c r="H7037" s="11">
        <f>SUMIFS(AA:AA,$A:$A,EOMONTH($A7037,-1),$B:$B,$B7037)</f>
        <v>123</v>
      </c>
      <c r="I7037" s="63">
        <f>ROUND(SUMIFS(AC:AC,$A:$A,EOMONTH($A7037,-1),$B:$B,$B7037),2)</f>
        <v>4.71</v>
      </c>
      <c r="J7037" s="11">
        <f>SUMIFS(AB:AB,$A:$A,EOMONTH($A7037,-1),$B:$B,$B7037)</f>
        <v>1979.07</v>
      </c>
      <c r="K7037" s="13">
        <v>0</v>
      </c>
      <c r="L7037" s="25">
        <v>0</v>
      </c>
      <c r="M7037" s="15">
        <v>151</v>
      </c>
      <c r="N7037" s="14">
        <v>1624.24</v>
      </c>
      <c r="O7037" s="16">
        <v>0</v>
      </c>
      <c r="P7037" s="16">
        <v>0</v>
      </c>
      <c r="Q7037" s="16">
        <v>0</v>
      </c>
      <c r="R7037" s="16">
        <f>Q7037*16.876/100</f>
        <v>0</v>
      </c>
      <c r="S7037" s="17">
        <f t="shared" si="763"/>
        <v>0</v>
      </c>
      <c r="T7037" s="16">
        <v>0</v>
      </c>
      <c r="U7037" s="18">
        <f t="shared" si="764"/>
        <v>12.054</v>
      </c>
      <c r="V7037" s="18">
        <f t="shared" si="765"/>
        <v>13.59</v>
      </c>
      <c r="W7037" s="18">
        <f t="shared" si="766"/>
        <v>2.2816251000000003</v>
      </c>
      <c r="X7037" s="27"/>
      <c r="Y7037" s="19">
        <f t="shared" si="767"/>
        <v>15.871625099999999</v>
      </c>
      <c r="Z7037" s="18">
        <f t="shared" si="768"/>
        <v>0</v>
      </c>
      <c r="AA7037" s="12">
        <v>274</v>
      </c>
      <c r="AB7037" s="12">
        <v>3603.31</v>
      </c>
      <c r="AC7037" s="28">
        <f>+I7037+Y7037-Z7037</f>
        <v>20.5816251</v>
      </c>
      <c r="AD7037" s="20">
        <f t="shared" si="769"/>
        <v>0</v>
      </c>
      <c r="AE7037">
        <v>0</v>
      </c>
    </row>
    <row r="7038" spans="1:31" x14ac:dyDescent="0.25">
      <c r="A7038" s="9">
        <v>45351</v>
      </c>
      <c r="B7038" s="10" t="s">
        <v>90</v>
      </c>
      <c r="C7038" s="10" t="s">
        <v>62</v>
      </c>
      <c r="D7038" s="10" t="s">
        <v>40</v>
      </c>
      <c r="E7038" s="10" t="s">
        <v>30</v>
      </c>
      <c r="F7038" s="10">
        <v>90</v>
      </c>
      <c r="G7038" s="10">
        <v>98</v>
      </c>
      <c r="H7038" s="11">
        <f>SUMIFS(AA:AA,$A:$A,EOMONTH($A7038,-1),$B:$B,$B7038)</f>
        <v>56</v>
      </c>
      <c r="I7038" s="63">
        <f>ROUND(SUMIFS(AC:AC,$A:$A,EOMONTH($A7038,-1),$B:$B,$B7038),2)</f>
        <v>-2.76</v>
      </c>
      <c r="J7038" s="11">
        <f>SUMIFS(AB:AB,$A:$A,EOMONTH($A7038,-1),$B:$B,$B7038)</f>
        <v>1250.52</v>
      </c>
      <c r="K7038" s="13">
        <v>0</v>
      </c>
      <c r="L7038" s="25">
        <v>0</v>
      </c>
      <c r="M7038" s="15">
        <v>105</v>
      </c>
      <c r="N7038" s="14">
        <v>1101</v>
      </c>
      <c r="O7038" s="16">
        <v>0</v>
      </c>
      <c r="P7038" s="16">
        <v>0</v>
      </c>
      <c r="Q7038" s="16">
        <v>0</v>
      </c>
      <c r="R7038" s="16">
        <f>Q7038*16.876/100</f>
        <v>0</v>
      </c>
      <c r="S7038" s="17">
        <f t="shared" si="763"/>
        <v>0</v>
      </c>
      <c r="T7038" s="16">
        <v>0</v>
      </c>
      <c r="U7038" s="18">
        <f t="shared" si="764"/>
        <v>5.4880000000000004</v>
      </c>
      <c r="V7038" s="18">
        <f t="shared" si="765"/>
        <v>9.4499999999999993</v>
      </c>
      <c r="W7038" s="18">
        <f t="shared" si="766"/>
        <v>1.5865605</v>
      </c>
      <c r="X7038" s="27"/>
      <c r="Y7038" s="19">
        <f t="shared" si="767"/>
        <v>11.0365605</v>
      </c>
      <c r="Z7038" s="18">
        <f t="shared" si="768"/>
        <v>0</v>
      </c>
      <c r="AA7038" s="12">
        <v>161</v>
      </c>
      <c r="AB7038" s="12">
        <v>2696.91</v>
      </c>
      <c r="AC7038" s="28">
        <f>+I7038+Y7038-Z7038</f>
        <v>8.2765605000000004</v>
      </c>
      <c r="AD7038" s="20">
        <f t="shared" si="769"/>
        <v>0</v>
      </c>
      <c r="AE7038">
        <v>0</v>
      </c>
    </row>
    <row r="7039" spans="1:31" x14ac:dyDescent="0.25">
      <c r="A7039" s="9">
        <v>45351</v>
      </c>
      <c r="B7039" s="10" t="s">
        <v>91</v>
      </c>
      <c r="C7039" s="10" t="s">
        <v>62</v>
      </c>
      <c r="D7039" s="10" t="s">
        <v>40</v>
      </c>
      <c r="E7039" s="10" t="s">
        <v>30</v>
      </c>
      <c r="F7039" s="10">
        <v>90</v>
      </c>
      <c r="G7039" s="10">
        <v>98</v>
      </c>
      <c r="H7039" s="11">
        <f>SUMIFS(AA:AA,$A:$A,EOMONTH($A7039,-1),$B:$B,$B7039)</f>
        <v>259</v>
      </c>
      <c r="I7039" s="63">
        <f>ROUND(SUMIFS(AC:AC,$A:$A,EOMONTH($A7039,-1),$B:$B,$B7039),2)</f>
        <v>8.3000000000000007</v>
      </c>
      <c r="J7039" s="11">
        <f>SUMIFS(AB:AB,$A:$A,EOMONTH($A7039,-1),$B:$B,$B7039)</f>
        <v>4274.51</v>
      </c>
      <c r="K7039" s="13">
        <v>0</v>
      </c>
      <c r="L7039" s="25">
        <v>0</v>
      </c>
      <c r="M7039" s="15">
        <v>0</v>
      </c>
      <c r="N7039" s="14">
        <v>0</v>
      </c>
      <c r="O7039" s="16">
        <v>0</v>
      </c>
      <c r="P7039" s="16">
        <v>0</v>
      </c>
      <c r="Q7039" s="16">
        <v>0</v>
      </c>
      <c r="R7039" s="16">
        <f>Q7039*16.876/100</f>
        <v>0</v>
      </c>
      <c r="S7039" s="17">
        <f t="shared" si="763"/>
        <v>0</v>
      </c>
      <c r="T7039" s="16">
        <v>0</v>
      </c>
      <c r="U7039" s="18">
        <f t="shared" si="764"/>
        <v>25.382000000000001</v>
      </c>
      <c r="V7039" s="18">
        <f t="shared" si="765"/>
        <v>0</v>
      </c>
      <c r="W7039" s="18">
        <f t="shared" si="766"/>
        <v>0</v>
      </c>
      <c r="X7039" s="27"/>
      <c r="Y7039" s="19">
        <f t="shared" si="767"/>
        <v>0</v>
      </c>
      <c r="Z7039" s="18">
        <f t="shared" si="768"/>
        <v>0</v>
      </c>
      <c r="AA7039" s="12">
        <v>259</v>
      </c>
      <c r="AB7039" s="12">
        <v>4274.51</v>
      </c>
      <c r="AC7039" s="28">
        <f>+I7039+Y7039-Z7039</f>
        <v>8.3000000000000007</v>
      </c>
      <c r="AD7039" s="20">
        <f t="shared" si="769"/>
        <v>0</v>
      </c>
      <c r="AE7039">
        <v>0</v>
      </c>
    </row>
    <row r="7040" spans="1:31" x14ac:dyDescent="0.25">
      <c r="A7040" s="9">
        <v>45351</v>
      </c>
      <c r="B7040" s="10" t="s">
        <v>92</v>
      </c>
      <c r="C7040" s="10" t="s">
        <v>62</v>
      </c>
      <c r="D7040" s="10" t="s">
        <v>40</v>
      </c>
      <c r="E7040" s="10" t="s">
        <v>30</v>
      </c>
      <c r="F7040" s="10">
        <v>90</v>
      </c>
      <c r="G7040" s="10">
        <v>98</v>
      </c>
      <c r="H7040" s="11">
        <f>SUMIFS(AA:AA,$A:$A,EOMONTH($A7040,-1),$B:$B,$B7040)</f>
        <v>438</v>
      </c>
      <c r="I7040" s="63">
        <f>ROUND(SUMIFS(AC:AC,$A:$A,EOMONTH($A7040,-1),$B:$B,$B7040),2)</f>
        <v>17.29</v>
      </c>
      <c r="J7040" s="11">
        <f>SUMIFS(AB:AB,$A:$A,EOMONTH($A7040,-1),$B:$B,$B7040)</f>
        <v>5426.82</v>
      </c>
      <c r="K7040" s="13">
        <v>0</v>
      </c>
      <c r="L7040" s="25">
        <v>0</v>
      </c>
      <c r="M7040" s="15">
        <v>0</v>
      </c>
      <c r="N7040" s="14">
        <v>0</v>
      </c>
      <c r="O7040" s="16">
        <v>0</v>
      </c>
      <c r="P7040" s="16">
        <v>0</v>
      </c>
      <c r="Q7040" s="16">
        <v>0</v>
      </c>
      <c r="R7040" s="16">
        <f>Q7040*16.876/100</f>
        <v>0</v>
      </c>
      <c r="S7040" s="17">
        <f t="shared" si="763"/>
        <v>0</v>
      </c>
      <c r="T7040" s="16">
        <v>0</v>
      </c>
      <c r="U7040" s="18">
        <f t="shared" si="764"/>
        <v>42.923999999999999</v>
      </c>
      <c r="V7040" s="18">
        <f t="shared" si="765"/>
        <v>0</v>
      </c>
      <c r="W7040" s="18">
        <f t="shared" si="766"/>
        <v>0</v>
      </c>
      <c r="X7040" s="27"/>
      <c r="Y7040" s="19">
        <f t="shared" si="767"/>
        <v>0</v>
      </c>
      <c r="Z7040" s="18">
        <f t="shared" si="768"/>
        <v>0</v>
      </c>
      <c r="AA7040" s="12">
        <v>438</v>
      </c>
      <c r="AB7040" s="12">
        <v>5426.82</v>
      </c>
      <c r="AC7040" s="28">
        <f>+I7040+Y7040-Z7040</f>
        <v>17.29</v>
      </c>
      <c r="AD7040" s="20">
        <f t="shared" si="769"/>
        <v>0</v>
      </c>
      <c r="AE7040">
        <v>0</v>
      </c>
    </row>
    <row r="7041" spans="1:31" x14ac:dyDescent="0.25">
      <c r="A7041" s="9">
        <v>45351</v>
      </c>
      <c r="B7041" s="10" t="s">
        <v>793</v>
      </c>
      <c r="C7041" s="10" t="s">
        <v>39</v>
      </c>
      <c r="D7041" s="10" t="s">
        <v>40</v>
      </c>
      <c r="E7041" s="10" t="s">
        <v>30</v>
      </c>
      <c r="F7041" s="10">
        <v>120</v>
      </c>
      <c r="G7041" s="10">
        <v>131</v>
      </c>
      <c r="H7041" s="11">
        <f>SUMIFS(AA:AA,$A:$A,EOMONTH($A7041,-1),$B:$B,$B7041)</f>
        <v>-137</v>
      </c>
      <c r="I7041" s="63">
        <f>ROUND(SUMIFS(AC:AC,$A:$A,EOMONTH($A7041,-1),$B:$B,$B7041),2)</f>
        <v>-17.95</v>
      </c>
      <c r="J7041" s="11">
        <f>SUMIFS(AB:AB,$A:$A,EOMONTH($A7041,-1),$B:$B,$B7041)</f>
        <v>-3263.79</v>
      </c>
      <c r="K7041" s="13">
        <v>0</v>
      </c>
      <c r="L7041" s="25">
        <v>0</v>
      </c>
      <c r="M7041" s="15">
        <v>0</v>
      </c>
      <c r="N7041" s="14">
        <v>0</v>
      </c>
      <c r="O7041" s="16">
        <v>0</v>
      </c>
      <c r="P7041" s="16">
        <v>0</v>
      </c>
      <c r="Q7041" s="16">
        <v>0</v>
      </c>
      <c r="R7041" s="16">
        <f>Q7041*16.876/100</f>
        <v>0</v>
      </c>
      <c r="S7041" s="17">
        <f t="shared" si="763"/>
        <v>0</v>
      </c>
      <c r="T7041" s="16">
        <v>0</v>
      </c>
      <c r="U7041" s="18">
        <f t="shared" si="764"/>
        <v>-17.946999999999999</v>
      </c>
      <c r="V7041" s="18">
        <f t="shared" si="765"/>
        <v>0</v>
      </c>
      <c r="W7041" s="18">
        <f t="shared" si="766"/>
        <v>0</v>
      </c>
      <c r="X7041" s="27"/>
      <c r="Y7041" s="19">
        <f t="shared" si="767"/>
        <v>0</v>
      </c>
      <c r="Z7041" s="18">
        <f t="shared" si="768"/>
        <v>0</v>
      </c>
      <c r="AA7041" s="12">
        <v>-137</v>
      </c>
      <c r="AB7041" s="12">
        <v>-3263.79</v>
      </c>
      <c r="AC7041" s="28">
        <f>+I7041+Y7041-Z7041</f>
        <v>-17.95</v>
      </c>
      <c r="AD7041" s="20">
        <f t="shared" si="769"/>
        <v>20</v>
      </c>
      <c r="AE7041">
        <v>20</v>
      </c>
    </row>
    <row r="7042" spans="1:31" x14ac:dyDescent="0.25">
      <c r="A7042" s="9">
        <v>45351</v>
      </c>
      <c r="B7042" s="10" t="s">
        <v>93</v>
      </c>
      <c r="C7042" s="10" t="s">
        <v>62</v>
      </c>
      <c r="D7042" s="10" t="s">
        <v>40</v>
      </c>
      <c r="E7042" s="10" t="s">
        <v>30</v>
      </c>
      <c r="F7042" s="10">
        <v>120</v>
      </c>
      <c r="G7042" s="10">
        <v>131</v>
      </c>
      <c r="H7042" s="11">
        <f>SUMIFS(AA:AA,$A:$A,EOMONTH($A7042,-1),$B:$B,$B7042)</f>
        <v>108</v>
      </c>
      <c r="I7042" s="63">
        <f>ROUND(SUMIFS(AC:AC,$A:$A,EOMONTH($A7042,-1),$B:$B,$B7042),2)</f>
        <v>1.37</v>
      </c>
      <c r="J7042" s="11">
        <f>SUMIFS(AB:AB,$A:$A,EOMONTH($A7042,-1),$B:$B,$B7042)</f>
        <v>0</v>
      </c>
      <c r="K7042" s="13">
        <v>0</v>
      </c>
      <c r="L7042" s="25">
        <v>0</v>
      </c>
      <c r="M7042" s="15">
        <v>0</v>
      </c>
      <c r="N7042" s="14">
        <v>0</v>
      </c>
      <c r="O7042" s="16">
        <v>0</v>
      </c>
      <c r="P7042" s="16">
        <v>0</v>
      </c>
      <c r="Q7042" s="16">
        <v>0</v>
      </c>
      <c r="R7042" s="16">
        <f>Q7042*16.876/100</f>
        <v>0</v>
      </c>
      <c r="S7042" s="17">
        <f t="shared" si="763"/>
        <v>0</v>
      </c>
      <c r="T7042" s="16">
        <v>0</v>
      </c>
      <c r="U7042" s="18">
        <f t="shared" si="764"/>
        <v>14.148</v>
      </c>
      <c r="V7042" s="18">
        <f t="shared" si="765"/>
        <v>0</v>
      </c>
      <c r="W7042" s="18">
        <f t="shared" si="766"/>
        <v>0</v>
      </c>
      <c r="X7042" s="27"/>
      <c r="Y7042" s="19">
        <f t="shared" si="767"/>
        <v>0</v>
      </c>
      <c r="Z7042" s="18">
        <f t="shared" si="768"/>
        <v>0</v>
      </c>
      <c r="AA7042" s="12">
        <v>108</v>
      </c>
      <c r="AB7042" s="12">
        <v>0</v>
      </c>
      <c r="AC7042" s="28">
        <f>+I7042+Y7042-Z7042</f>
        <v>1.37</v>
      </c>
      <c r="AD7042" s="20">
        <f t="shared" si="769"/>
        <v>0</v>
      </c>
      <c r="AE7042">
        <v>0</v>
      </c>
    </row>
    <row r="7043" spans="1:31" x14ac:dyDescent="0.25">
      <c r="A7043" s="9">
        <v>45351</v>
      </c>
      <c r="B7043" s="10" t="s">
        <v>94</v>
      </c>
      <c r="C7043" s="10" t="s">
        <v>62</v>
      </c>
      <c r="D7043" s="10" t="s">
        <v>40</v>
      </c>
      <c r="E7043" s="10" t="s">
        <v>30</v>
      </c>
      <c r="F7043" s="10">
        <v>120</v>
      </c>
      <c r="G7043" s="10">
        <v>131</v>
      </c>
      <c r="H7043" s="11">
        <f>SUMIFS(AA:AA,$A:$A,EOMONTH($A7043,-1),$B:$B,$B7043)</f>
        <v>123</v>
      </c>
      <c r="I7043" s="63">
        <f>ROUND(SUMIFS(AC:AC,$A:$A,EOMONTH($A7043,-1),$B:$B,$B7043),2)</f>
        <v>2.54</v>
      </c>
      <c r="J7043" s="11">
        <f>SUMIFS(AB:AB,$A:$A,EOMONTH($A7043,-1),$B:$B,$B7043)</f>
        <v>0</v>
      </c>
      <c r="K7043" s="13">
        <v>0</v>
      </c>
      <c r="L7043" s="25">
        <v>0</v>
      </c>
      <c r="M7043" s="15">
        <v>0</v>
      </c>
      <c r="N7043" s="14">
        <v>0</v>
      </c>
      <c r="O7043" s="16">
        <v>0</v>
      </c>
      <c r="P7043" s="16">
        <v>0</v>
      </c>
      <c r="Q7043" s="16">
        <v>0</v>
      </c>
      <c r="R7043" s="16">
        <f>Q7043*16.876/100</f>
        <v>0</v>
      </c>
      <c r="S7043" s="17">
        <f t="shared" si="763"/>
        <v>0</v>
      </c>
      <c r="T7043" s="16">
        <v>0</v>
      </c>
      <c r="U7043" s="18">
        <f t="shared" si="764"/>
        <v>16.113</v>
      </c>
      <c r="V7043" s="18">
        <f t="shared" si="765"/>
        <v>0</v>
      </c>
      <c r="W7043" s="18">
        <f t="shared" si="766"/>
        <v>0</v>
      </c>
      <c r="X7043" s="27"/>
      <c r="Y7043" s="19">
        <f t="shared" si="767"/>
        <v>0</v>
      </c>
      <c r="Z7043" s="18">
        <f t="shared" si="768"/>
        <v>0</v>
      </c>
      <c r="AA7043" s="12">
        <v>123</v>
      </c>
      <c r="AB7043" s="12">
        <v>0</v>
      </c>
      <c r="AC7043" s="28">
        <f>+I7043+Y7043-Z7043</f>
        <v>2.54</v>
      </c>
      <c r="AD7043" s="20">
        <f t="shared" si="769"/>
        <v>0</v>
      </c>
      <c r="AE7043">
        <v>0</v>
      </c>
    </row>
    <row r="7044" spans="1:31" x14ac:dyDescent="0.25">
      <c r="A7044" s="9">
        <v>45351</v>
      </c>
      <c r="B7044" s="10" t="s">
        <v>95</v>
      </c>
      <c r="C7044" s="10" t="s">
        <v>62</v>
      </c>
      <c r="D7044" s="10" t="s">
        <v>40</v>
      </c>
      <c r="E7044" s="10" t="s">
        <v>30</v>
      </c>
      <c r="F7044" s="10">
        <v>120</v>
      </c>
      <c r="G7044" s="10">
        <v>131</v>
      </c>
      <c r="H7044" s="11">
        <f>SUMIFS(AA:AA,$A:$A,EOMONTH($A7044,-1),$B:$B,$B7044)</f>
        <v>173</v>
      </c>
      <c r="I7044" s="63">
        <f>ROUND(SUMIFS(AC:AC,$A:$A,EOMONTH($A7044,-1),$B:$B,$B7044),2)</f>
        <v>6.44</v>
      </c>
      <c r="J7044" s="11">
        <f>SUMIFS(AB:AB,$A:$A,EOMONTH($A7044,-1),$B:$B,$B7044)</f>
        <v>0</v>
      </c>
      <c r="K7044" s="13">
        <v>0</v>
      </c>
      <c r="L7044" s="25">
        <v>0</v>
      </c>
      <c r="M7044" s="15">
        <v>0</v>
      </c>
      <c r="N7044" s="14">
        <v>0</v>
      </c>
      <c r="O7044" s="16">
        <v>0</v>
      </c>
      <c r="P7044" s="16">
        <v>0</v>
      </c>
      <c r="Q7044" s="16">
        <v>0</v>
      </c>
      <c r="R7044" s="16">
        <f>Q7044*16.876/100</f>
        <v>0</v>
      </c>
      <c r="S7044" s="17">
        <f t="shared" si="763"/>
        <v>0</v>
      </c>
      <c r="T7044" s="16">
        <v>0</v>
      </c>
      <c r="U7044" s="18">
        <f t="shared" si="764"/>
        <v>22.663</v>
      </c>
      <c r="V7044" s="18">
        <f t="shared" si="765"/>
        <v>0</v>
      </c>
      <c r="W7044" s="18">
        <f t="shared" si="766"/>
        <v>0</v>
      </c>
      <c r="X7044" s="27"/>
      <c r="Y7044" s="19">
        <f t="shared" si="767"/>
        <v>0</v>
      </c>
      <c r="Z7044" s="18">
        <f t="shared" si="768"/>
        <v>0</v>
      </c>
      <c r="AA7044" s="12">
        <v>173</v>
      </c>
      <c r="AB7044" s="12">
        <v>0</v>
      </c>
      <c r="AC7044" s="28">
        <f>+I7044+Y7044-Z7044</f>
        <v>6.44</v>
      </c>
      <c r="AD7044" s="20">
        <f t="shared" si="769"/>
        <v>0</v>
      </c>
      <c r="AE7044">
        <v>0</v>
      </c>
    </row>
    <row r="7045" spans="1:31" x14ac:dyDescent="0.25">
      <c r="A7045" s="9">
        <v>45351</v>
      </c>
      <c r="B7045" s="10" t="s">
        <v>96</v>
      </c>
      <c r="C7045" s="10" t="s">
        <v>62</v>
      </c>
      <c r="D7045" s="10" t="s">
        <v>40</v>
      </c>
      <c r="E7045" s="10" t="s">
        <v>30</v>
      </c>
      <c r="F7045" s="10">
        <v>120</v>
      </c>
      <c r="G7045" s="10">
        <v>131</v>
      </c>
      <c r="H7045" s="11">
        <f>SUMIFS(AA:AA,$A:$A,EOMONTH($A7045,-1),$B:$B,$B7045)</f>
        <v>103</v>
      </c>
      <c r="I7045" s="63">
        <f>ROUND(SUMIFS(AC:AC,$A:$A,EOMONTH($A7045,-1),$B:$B,$B7045),2)</f>
        <v>-1.62</v>
      </c>
      <c r="J7045" s="11">
        <f>SUMIFS(AB:AB,$A:$A,EOMONTH($A7045,-1),$B:$B,$B7045)</f>
        <v>0</v>
      </c>
      <c r="K7045" s="13">
        <v>0</v>
      </c>
      <c r="L7045" s="25">
        <v>0</v>
      </c>
      <c r="M7045" s="15">
        <v>0</v>
      </c>
      <c r="N7045" s="14">
        <v>0</v>
      </c>
      <c r="O7045" s="16">
        <v>0</v>
      </c>
      <c r="P7045" s="16">
        <v>0</v>
      </c>
      <c r="Q7045" s="16">
        <v>0</v>
      </c>
      <c r="R7045" s="16">
        <f>Q7045*16.876/100</f>
        <v>0</v>
      </c>
      <c r="S7045" s="17">
        <f t="shared" ref="S7045:S7108" si="770">Q7045+R7045</f>
        <v>0</v>
      </c>
      <c r="T7045" s="16">
        <v>0</v>
      </c>
      <c r="U7045" s="18">
        <f t="shared" ref="U7045:U7108" si="771">H7045*G7045/1000</f>
        <v>13.493</v>
      </c>
      <c r="V7045" s="18">
        <f t="shared" ref="V7045:V7108" si="772">M7045*F7045/1000</f>
        <v>0</v>
      </c>
      <c r="W7045" s="18">
        <f t="shared" ref="W7045:W7108" si="773">V7045*16.789/100</f>
        <v>0</v>
      </c>
      <c r="X7045" s="27"/>
      <c r="Y7045" s="19">
        <f t="shared" ref="Y7045:Y7108" si="774">V7045+W7045+X7045</f>
        <v>0</v>
      </c>
      <c r="Z7045" s="18">
        <f t="shared" ref="Z7045:Z7108" si="775">O7045*G7045/1000</f>
        <v>0</v>
      </c>
      <c r="AA7045" s="12">
        <v>103</v>
      </c>
      <c r="AB7045" s="12">
        <v>0</v>
      </c>
      <c r="AC7045" s="28">
        <f>+I7045+Y7045-Z7045</f>
        <v>-1.62</v>
      </c>
      <c r="AD7045" s="20">
        <f t="shared" ref="AD7045:AD7108" si="776">IF(AC7045&lt;0,ROUNDUP(AC7045,-1)*-1,0)</f>
        <v>10</v>
      </c>
      <c r="AE7045">
        <v>10</v>
      </c>
    </row>
    <row r="7046" spans="1:31" x14ac:dyDescent="0.25">
      <c r="A7046" s="9">
        <v>45351</v>
      </c>
      <c r="B7046" s="10" t="s">
        <v>97</v>
      </c>
      <c r="C7046" s="10" t="s">
        <v>62</v>
      </c>
      <c r="D7046" s="10" t="s">
        <v>40</v>
      </c>
      <c r="E7046" s="10" t="s">
        <v>30</v>
      </c>
      <c r="F7046" s="10">
        <v>120</v>
      </c>
      <c r="G7046" s="10">
        <v>131</v>
      </c>
      <c r="H7046" s="11">
        <f>SUMIFS(AA:AA,$A:$A,EOMONTH($A7046,-1),$B:$B,$B7046)</f>
        <v>179</v>
      </c>
      <c r="I7046" s="63">
        <f>ROUND(SUMIFS(AC:AC,$A:$A,EOMONTH($A7046,-1),$B:$B,$B7046),2)</f>
        <v>4.66</v>
      </c>
      <c r="J7046" s="11">
        <f>SUMIFS(AB:AB,$A:$A,EOMONTH($A7046,-1),$B:$B,$B7046)</f>
        <v>0</v>
      </c>
      <c r="K7046" s="13">
        <v>0</v>
      </c>
      <c r="L7046" s="25">
        <v>0</v>
      </c>
      <c r="M7046" s="15">
        <v>0</v>
      </c>
      <c r="N7046" s="14">
        <v>0</v>
      </c>
      <c r="O7046" s="16">
        <v>0</v>
      </c>
      <c r="P7046" s="16">
        <v>0</v>
      </c>
      <c r="Q7046" s="16">
        <v>0</v>
      </c>
      <c r="R7046" s="16">
        <f>Q7046*16.876/100</f>
        <v>0</v>
      </c>
      <c r="S7046" s="17">
        <f t="shared" si="770"/>
        <v>0</v>
      </c>
      <c r="T7046" s="16">
        <v>0</v>
      </c>
      <c r="U7046" s="18">
        <f t="shared" si="771"/>
        <v>23.449000000000002</v>
      </c>
      <c r="V7046" s="18">
        <f t="shared" si="772"/>
        <v>0</v>
      </c>
      <c r="W7046" s="18">
        <f t="shared" si="773"/>
        <v>0</v>
      </c>
      <c r="X7046" s="27"/>
      <c r="Y7046" s="19">
        <f t="shared" si="774"/>
        <v>0</v>
      </c>
      <c r="Z7046" s="18">
        <f t="shared" si="775"/>
        <v>0</v>
      </c>
      <c r="AA7046" s="12">
        <v>179</v>
      </c>
      <c r="AB7046" s="12">
        <v>0</v>
      </c>
      <c r="AC7046" s="28">
        <f>+I7046+Y7046-Z7046</f>
        <v>4.66</v>
      </c>
      <c r="AD7046" s="20">
        <f t="shared" si="776"/>
        <v>0</v>
      </c>
      <c r="AE7046">
        <v>0</v>
      </c>
    </row>
    <row r="7047" spans="1:31" x14ac:dyDescent="0.25">
      <c r="A7047" s="9">
        <v>45351</v>
      </c>
      <c r="B7047" s="10" t="s">
        <v>98</v>
      </c>
      <c r="C7047" s="10" t="s">
        <v>62</v>
      </c>
      <c r="D7047" s="10" t="s">
        <v>40</v>
      </c>
      <c r="E7047" s="10" t="s">
        <v>30</v>
      </c>
      <c r="F7047" s="10">
        <v>120</v>
      </c>
      <c r="G7047" s="10">
        <v>131</v>
      </c>
      <c r="H7047" s="11">
        <f>SUMIFS(AA:AA,$A:$A,EOMONTH($A7047,-1),$B:$B,$B7047)</f>
        <v>132</v>
      </c>
      <c r="I7047" s="63">
        <f>ROUND(SUMIFS(AC:AC,$A:$A,EOMONTH($A7047,-1),$B:$B,$B7047),2)</f>
        <v>3.98</v>
      </c>
      <c r="J7047" s="11">
        <f>SUMIFS(AB:AB,$A:$A,EOMONTH($A7047,-1),$B:$B,$B7047)</f>
        <v>0</v>
      </c>
      <c r="K7047" s="13">
        <v>0</v>
      </c>
      <c r="L7047" s="25">
        <v>0</v>
      </c>
      <c r="M7047" s="15">
        <v>0</v>
      </c>
      <c r="N7047" s="14">
        <v>0</v>
      </c>
      <c r="O7047" s="16">
        <v>0</v>
      </c>
      <c r="P7047" s="16">
        <v>0</v>
      </c>
      <c r="Q7047" s="16">
        <v>0</v>
      </c>
      <c r="R7047" s="16">
        <f>Q7047*16.876/100</f>
        <v>0</v>
      </c>
      <c r="S7047" s="17">
        <f t="shared" si="770"/>
        <v>0</v>
      </c>
      <c r="T7047" s="16">
        <v>0</v>
      </c>
      <c r="U7047" s="18">
        <f t="shared" si="771"/>
        <v>17.292000000000002</v>
      </c>
      <c r="V7047" s="18">
        <f t="shared" si="772"/>
        <v>0</v>
      </c>
      <c r="W7047" s="18">
        <f t="shared" si="773"/>
        <v>0</v>
      </c>
      <c r="X7047" s="27"/>
      <c r="Y7047" s="19">
        <f t="shared" si="774"/>
        <v>0</v>
      </c>
      <c r="Z7047" s="18">
        <f t="shared" si="775"/>
        <v>0</v>
      </c>
      <c r="AA7047" s="12">
        <v>132</v>
      </c>
      <c r="AB7047" s="12">
        <v>0</v>
      </c>
      <c r="AC7047" s="28">
        <f>+I7047+Y7047-Z7047</f>
        <v>3.98</v>
      </c>
      <c r="AD7047" s="20">
        <f t="shared" si="776"/>
        <v>0</v>
      </c>
      <c r="AE7047">
        <v>0</v>
      </c>
    </row>
    <row r="7048" spans="1:31" x14ac:dyDescent="0.25">
      <c r="A7048" s="9">
        <v>45351</v>
      </c>
      <c r="B7048" s="10" t="s">
        <v>99</v>
      </c>
      <c r="C7048" s="10" t="s">
        <v>62</v>
      </c>
      <c r="D7048" s="10" t="s">
        <v>40</v>
      </c>
      <c r="E7048" s="10" t="s">
        <v>30</v>
      </c>
      <c r="F7048" s="10">
        <v>120</v>
      </c>
      <c r="G7048" s="10">
        <v>131</v>
      </c>
      <c r="H7048" s="11">
        <f>SUMIFS(AA:AA,$A:$A,EOMONTH($A7048,-1),$B:$B,$B7048)</f>
        <v>-16</v>
      </c>
      <c r="I7048" s="63">
        <f>ROUND(SUMIFS(AC:AC,$A:$A,EOMONTH($A7048,-1),$B:$B,$B7048),2)</f>
        <v>0.69</v>
      </c>
      <c r="J7048" s="11">
        <f>SUMIFS(AB:AB,$A:$A,EOMONTH($A7048,-1),$B:$B,$B7048)</f>
        <v>0</v>
      </c>
      <c r="K7048" s="13">
        <v>0</v>
      </c>
      <c r="L7048" s="25">
        <v>0</v>
      </c>
      <c r="M7048" s="15">
        <v>0</v>
      </c>
      <c r="N7048" s="14">
        <v>0</v>
      </c>
      <c r="O7048" s="16">
        <v>0</v>
      </c>
      <c r="P7048" s="16">
        <v>0</v>
      </c>
      <c r="Q7048" s="16">
        <v>0</v>
      </c>
      <c r="R7048" s="16">
        <f>Q7048*16.876/100</f>
        <v>0</v>
      </c>
      <c r="S7048" s="17">
        <f t="shared" si="770"/>
        <v>0</v>
      </c>
      <c r="T7048" s="16">
        <v>0</v>
      </c>
      <c r="U7048" s="18">
        <f t="shared" si="771"/>
        <v>-2.0960000000000001</v>
      </c>
      <c r="V7048" s="18">
        <f t="shared" si="772"/>
        <v>0</v>
      </c>
      <c r="W7048" s="18">
        <f t="shared" si="773"/>
        <v>0</v>
      </c>
      <c r="X7048" s="27"/>
      <c r="Y7048" s="19">
        <f t="shared" si="774"/>
        <v>0</v>
      </c>
      <c r="Z7048" s="18">
        <f t="shared" si="775"/>
        <v>0</v>
      </c>
      <c r="AA7048" s="12">
        <v>-16</v>
      </c>
      <c r="AB7048" s="12">
        <v>0</v>
      </c>
      <c r="AC7048" s="28">
        <f>+I7048+Y7048-Z7048</f>
        <v>0.69</v>
      </c>
      <c r="AD7048" s="20">
        <f t="shared" si="776"/>
        <v>0</v>
      </c>
      <c r="AE7048">
        <v>10</v>
      </c>
    </row>
    <row r="7049" spans="1:31" x14ac:dyDescent="0.25">
      <c r="A7049" s="9">
        <v>45351</v>
      </c>
      <c r="B7049" s="10" t="s">
        <v>100</v>
      </c>
      <c r="C7049" s="10" t="s">
        <v>77</v>
      </c>
      <c r="D7049" s="10" t="s">
        <v>40</v>
      </c>
      <c r="E7049" s="10" t="s">
        <v>30</v>
      </c>
      <c r="F7049" s="10">
        <v>66</v>
      </c>
      <c r="G7049" s="10">
        <v>72</v>
      </c>
      <c r="H7049" s="11">
        <f>SUMIFS(AA:AA,$A:$A,EOMONTH($A7049,-1),$B:$B,$B7049)</f>
        <v>8434</v>
      </c>
      <c r="I7049" s="63">
        <f>ROUND(SUMIFS(AC:AC,$A:$A,EOMONTH($A7049,-1),$B:$B,$B7049),2)</f>
        <v>437.92</v>
      </c>
      <c r="J7049" s="11">
        <f>SUMIFS(AB:AB,$A:$A,EOMONTH($A7049,-1),$B:$B,$B7049)</f>
        <v>60739.17</v>
      </c>
      <c r="K7049" s="13">
        <v>0</v>
      </c>
      <c r="L7049" s="25">
        <v>0</v>
      </c>
      <c r="M7049" s="15">
        <v>0</v>
      </c>
      <c r="N7049" s="14">
        <v>0</v>
      </c>
      <c r="O7049" s="16">
        <v>696</v>
      </c>
      <c r="P7049" s="16">
        <v>11682.96</v>
      </c>
      <c r="Q7049" s="16">
        <v>0</v>
      </c>
      <c r="R7049" s="16">
        <f>Q7049*16.876/100</f>
        <v>0</v>
      </c>
      <c r="S7049" s="17">
        <f t="shared" si="770"/>
        <v>0</v>
      </c>
      <c r="T7049" s="16">
        <v>0</v>
      </c>
      <c r="U7049" s="18">
        <f t="shared" si="771"/>
        <v>607.24800000000005</v>
      </c>
      <c r="V7049" s="18">
        <f t="shared" si="772"/>
        <v>0</v>
      </c>
      <c r="W7049" s="18">
        <f t="shared" si="773"/>
        <v>0</v>
      </c>
      <c r="X7049" s="27"/>
      <c r="Y7049" s="19">
        <f t="shared" si="774"/>
        <v>0</v>
      </c>
      <c r="Z7049" s="18">
        <f t="shared" si="775"/>
        <v>50.112000000000002</v>
      </c>
      <c r="AA7049" s="12">
        <v>7738</v>
      </c>
      <c r="AB7049" s="12">
        <v>55797.86</v>
      </c>
      <c r="AC7049" s="28">
        <f>+I7049+Y7049-Z7049</f>
        <v>387.80799999999999</v>
      </c>
      <c r="AD7049" s="20">
        <f t="shared" si="776"/>
        <v>0</v>
      </c>
      <c r="AE7049">
        <v>0</v>
      </c>
    </row>
    <row r="7050" spans="1:31" x14ac:dyDescent="0.25">
      <c r="A7050" s="9">
        <v>45351</v>
      </c>
      <c r="B7050" s="10" t="s">
        <v>101</v>
      </c>
      <c r="C7050" s="10" t="s">
        <v>77</v>
      </c>
      <c r="D7050" s="10" t="s">
        <v>40</v>
      </c>
      <c r="E7050" s="10" t="s">
        <v>30</v>
      </c>
      <c r="F7050" s="10">
        <v>90</v>
      </c>
      <c r="G7050" s="10">
        <v>98</v>
      </c>
      <c r="H7050" s="11">
        <f>SUMIFS(AA:AA,$A:$A,EOMONTH($A7050,-1),$B:$B,$B7050)</f>
        <v>5760</v>
      </c>
      <c r="I7050" s="63">
        <f>ROUND(SUMIFS(AC:AC,$A:$A,EOMONTH($A7050,-1),$B:$B,$B7050),2)</f>
        <v>497.18</v>
      </c>
      <c r="J7050" s="11">
        <f>SUMIFS(AB:AB,$A:$A,EOMONTH($A7050,-1),$B:$B,$B7050)</f>
        <v>62623.65</v>
      </c>
      <c r="K7050" s="13">
        <v>0</v>
      </c>
      <c r="L7050" s="25">
        <v>0</v>
      </c>
      <c r="M7050" s="15">
        <v>0</v>
      </c>
      <c r="N7050" s="14">
        <v>0</v>
      </c>
      <c r="O7050" s="16">
        <v>0</v>
      </c>
      <c r="P7050" s="16">
        <v>0</v>
      </c>
      <c r="Q7050" s="16">
        <v>0</v>
      </c>
      <c r="R7050" s="16">
        <f>Q7050*16.876/100</f>
        <v>0</v>
      </c>
      <c r="S7050" s="17">
        <f t="shared" si="770"/>
        <v>0</v>
      </c>
      <c r="T7050" s="16">
        <v>0</v>
      </c>
      <c r="U7050" s="18">
        <f t="shared" si="771"/>
        <v>564.48</v>
      </c>
      <c r="V7050" s="18">
        <f t="shared" si="772"/>
        <v>0</v>
      </c>
      <c r="W7050" s="18">
        <f t="shared" si="773"/>
        <v>0</v>
      </c>
      <c r="X7050" s="27"/>
      <c r="Y7050" s="19">
        <f t="shared" si="774"/>
        <v>0</v>
      </c>
      <c r="Z7050" s="18">
        <f t="shared" si="775"/>
        <v>0</v>
      </c>
      <c r="AA7050" s="12">
        <v>5760</v>
      </c>
      <c r="AB7050" s="12">
        <v>62623.65</v>
      </c>
      <c r="AC7050" s="28">
        <f>+I7050+Y7050-Z7050</f>
        <v>497.18</v>
      </c>
      <c r="AD7050" s="20">
        <f t="shared" si="776"/>
        <v>0</v>
      </c>
      <c r="AE7050">
        <v>0</v>
      </c>
    </row>
    <row r="7051" spans="1:31" x14ac:dyDescent="0.25">
      <c r="A7051" s="9">
        <v>45351</v>
      </c>
      <c r="B7051" s="10" t="s">
        <v>102</v>
      </c>
      <c r="C7051" s="10" t="s">
        <v>103</v>
      </c>
      <c r="D7051" s="10" t="s">
        <v>40</v>
      </c>
      <c r="E7051" s="10" t="s">
        <v>30</v>
      </c>
      <c r="F7051" s="10">
        <v>23</v>
      </c>
      <c r="G7051" s="10">
        <v>25</v>
      </c>
      <c r="H7051" s="11">
        <f>SUMIFS(AA:AA,$A:$A,EOMONTH($A7051,-1),$B:$B,$B7051)</f>
        <v>17109</v>
      </c>
      <c r="I7051" s="63">
        <f>ROUND(SUMIFS(AC:AC,$A:$A,EOMONTH($A7051,-1),$B:$B,$B7051),2)</f>
        <v>442.61</v>
      </c>
      <c r="J7051" s="11">
        <f>SUMIFS(AB:AB,$A:$A,EOMONTH($A7051,-1),$B:$B,$B7051)</f>
        <v>45417.88</v>
      </c>
      <c r="K7051" s="13">
        <v>0</v>
      </c>
      <c r="L7051" s="25">
        <v>0</v>
      </c>
      <c r="M7051" s="15">
        <v>0</v>
      </c>
      <c r="N7051" s="14">
        <v>0</v>
      </c>
      <c r="O7051" s="16">
        <v>1550</v>
      </c>
      <c r="P7051" s="16">
        <v>11349</v>
      </c>
      <c r="Q7051" s="16">
        <v>0</v>
      </c>
      <c r="R7051" s="16">
        <f>Q7051*16.876/100</f>
        <v>0</v>
      </c>
      <c r="S7051" s="17">
        <f t="shared" si="770"/>
        <v>0</v>
      </c>
      <c r="T7051" s="16">
        <v>0</v>
      </c>
      <c r="U7051" s="18">
        <f t="shared" si="771"/>
        <v>427.72500000000002</v>
      </c>
      <c r="V7051" s="18">
        <f t="shared" si="772"/>
        <v>0</v>
      </c>
      <c r="W7051" s="18">
        <f t="shared" si="773"/>
        <v>0</v>
      </c>
      <c r="X7051" s="27"/>
      <c r="Y7051" s="19">
        <f t="shared" si="774"/>
        <v>0</v>
      </c>
      <c r="Z7051" s="18">
        <f t="shared" si="775"/>
        <v>38.75</v>
      </c>
      <c r="AA7051" s="12">
        <v>15559</v>
      </c>
      <c r="AB7051" s="12">
        <v>41216.959999999999</v>
      </c>
      <c r="AC7051" s="28">
        <f>+I7051+Y7051-Z7051</f>
        <v>403.86</v>
      </c>
      <c r="AD7051" s="20">
        <f t="shared" si="776"/>
        <v>0</v>
      </c>
      <c r="AE7051">
        <v>0</v>
      </c>
    </row>
    <row r="7052" spans="1:31" x14ac:dyDescent="0.25">
      <c r="A7052" s="59">
        <v>45351</v>
      </c>
      <c r="B7052" s="60" t="s">
        <v>104</v>
      </c>
      <c r="C7052" s="60" t="s">
        <v>105</v>
      </c>
      <c r="D7052" s="60" t="s">
        <v>40</v>
      </c>
      <c r="E7052" s="60" t="s">
        <v>30</v>
      </c>
      <c r="F7052" s="10"/>
      <c r="G7052" s="10"/>
      <c r="H7052" s="11"/>
      <c r="I7052" s="63">
        <f>ROUND(SUMIFS(AC:AC,$A:$A,EOMONTH($A7052,-1),$B:$B,$B7052),2)</f>
        <v>88.86</v>
      </c>
      <c r="J7052" s="11"/>
      <c r="K7052" s="13"/>
      <c r="L7052" s="25"/>
      <c r="M7052" s="15"/>
      <c r="N7052" s="14"/>
      <c r="O7052" s="16"/>
      <c r="P7052" s="16"/>
      <c r="Q7052" s="16"/>
      <c r="R7052" s="16"/>
      <c r="S7052" s="17">
        <f t="shared" si="770"/>
        <v>0</v>
      </c>
      <c r="T7052" s="16"/>
      <c r="U7052" s="18">
        <f t="shared" si="771"/>
        <v>0</v>
      </c>
      <c r="V7052" s="18">
        <f t="shared" si="772"/>
        <v>0</v>
      </c>
      <c r="W7052" s="18">
        <f t="shared" si="773"/>
        <v>0</v>
      </c>
      <c r="X7052" s="27"/>
      <c r="Y7052" s="19">
        <f t="shared" si="774"/>
        <v>0</v>
      </c>
      <c r="Z7052" s="18">
        <f t="shared" si="775"/>
        <v>0</v>
      </c>
      <c r="AA7052" s="12"/>
      <c r="AB7052" s="12"/>
      <c r="AC7052" s="28">
        <f>+I7052+Y7052-Z7052</f>
        <v>88.86</v>
      </c>
      <c r="AD7052" s="20">
        <f t="shared" si="776"/>
        <v>0</v>
      </c>
      <c r="AE7052">
        <v>0</v>
      </c>
    </row>
    <row r="7053" spans="1:31" x14ac:dyDescent="0.25">
      <c r="A7053" s="9">
        <v>45351</v>
      </c>
      <c r="B7053" s="10" t="s">
        <v>106</v>
      </c>
      <c r="C7053" s="10" t="s">
        <v>77</v>
      </c>
      <c r="D7053" s="10" t="s">
        <v>29</v>
      </c>
      <c r="E7053" s="10" t="s">
        <v>30</v>
      </c>
      <c r="F7053" s="10"/>
      <c r="G7053" s="10">
        <v>0</v>
      </c>
      <c r="H7053" s="11">
        <f>SUMIFS(AA:AA,$A:$A,EOMONTH($A7053,-1),$B:$B,$B7053)</f>
        <v>7988</v>
      </c>
      <c r="I7053" s="63">
        <f>ROUND(SUMIFS(AC:AC,$A:$A,EOMONTH($A7053,-1),$B:$B,$B7053),2)</f>
        <v>60.65</v>
      </c>
      <c r="J7053" s="11">
        <f>SUMIFS(AB:AB,$A:$A,EOMONTH($A7053,-1),$B:$B,$B7053)</f>
        <v>95468.97</v>
      </c>
      <c r="K7053" s="13">
        <v>0</v>
      </c>
      <c r="L7053" s="25">
        <v>0</v>
      </c>
      <c r="M7053" s="15">
        <v>0</v>
      </c>
      <c r="N7053" s="14">
        <v>0</v>
      </c>
      <c r="O7053" s="16">
        <v>0</v>
      </c>
      <c r="P7053" s="16">
        <v>0</v>
      </c>
      <c r="Q7053" s="16">
        <v>0</v>
      </c>
      <c r="R7053" s="16">
        <f>Q7053*16.876/100</f>
        <v>0</v>
      </c>
      <c r="S7053" s="17">
        <f t="shared" si="770"/>
        <v>0</v>
      </c>
      <c r="T7053" s="16">
        <v>0</v>
      </c>
      <c r="U7053" s="18">
        <f t="shared" si="771"/>
        <v>0</v>
      </c>
      <c r="V7053" s="18">
        <f t="shared" si="772"/>
        <v>0</v>
      </c>
      <c r="W7053" s="18">
        <f t="shared" si="773"/>
        <v>0</v>
      </c>
      <c r="X7053" s="27"/>
      <c r="Y7053" s="19">
        <f t="shared" si="774"/>
        <v>0</v>
      </c>
      <c r="Z7053" s="18">
        <f t="shared" si="775"/>
        <v>0</v>
      </c>
      <c r="AA7053" s="12">
        <v>7988</v>
      </c>
      <c r="AB7053" s="12">
        <v>95468.97</v>
      </c>
      <c r="AC7053" s="28">
        <f>+I7053+Y7053-Z7053</f>
        <v>60.65</v>
      </c>
      <c r="AD7053" s="20">
        <f t="shared" si="776"/>
        <v>0</v>
      </c>
      <c r="AE7053">
        <v>0</v>
      </c>
    </row>
    <row r="7054" spans="1:31" x14ac:dyDescent="0.25">
      <c r="A7054" s="59">
        <v>45351</v>
      </c>
      <c r="B7054" s="60" t="s">
        <v>107</v>
      </c>
      <c r="C7054" s="60" t="s">
        <v>108</v>
      </c>
      <c r="D7054" s="60" t="s">
        <v>29</v>
      </c>
      <c r="E7054" s="60" t="s">
        <v>30</v>
      </c>
      <c r="F7054" s="10"/>
      <c r="G7054" s="10"/>
      <c r="H7054" s="11"/>
      <c r="I7054" s="63">
        <f>ROUND(SUMIFS(AC:AC,$A:$A,EOMONTH($A7054,-1),$B:$B,$B7054),2)</f>
        <v>6.1</v>
      </c>
      <c r="J7054" s="11"/>
      <c r="K7054" s="13"/>
      <c r="L7054" s="25"/>
      <c r="M7054" s="15"/>
      <c r="N7054" s="14"/>
      <c r="O7054" s="16"/>
      <c r="P7054" s="16"/>
      <c r="Q7054" s="16"/>
      <c r="R7054" s="16"/>
      <c r="S7054" s="17">
        <f t="shared" si="770"/>
        <v>0</v>
      </c>
      <c r="T7054" s="16"/>
      <c r="U7054" s="18">
        <f t="shared" si="771"/>
        <v>0</v>
      </c>
      <c r="V7054" s="18">
        <f t="shared" si="772"/>
        <v>0</v>
      </c>
      <c r="W7054" s="18">
        <f t="shared" si="773"/>
        <v>0</v>
      </c>
      <c r="X7054" s="27"/>
      <c r="Y7054" s="19">
        <f t="shared" si="774"/>
        <v>0</v>
      </c>
      <c r="Z7054" s="18">
        <f t="shared" si="775"/>
        <v>0</v>
      </c>
      <c r="AA7054" s="12"/>
      <c r="AB7054" s="12"/>
      <c r="AC7054" s="28">
        <f>+I7054+Y7054-Z7054</f>
        <v>6.1</v>
      </c>
      <c r="AD7054" s="20">
        <f t="shared" si="776"/>
        <v>0</v>
      </c>
      <c r="AE7054">
        <v>0</v>
      </c>
    </row>
    <row r="7055" spans="1:31" x14ac:dyDescent="0.25">
      <c r="A7055" s="9">
        <v>45351</v>
      </c>
      <c r="B7055" s="10" t="s">
        <v>109</v>
      </c>
      <c r="C7055" s="10" t="s">
        <v>108</v>
      </c>
      <c r="D7055" s="10" t="s">
        <v>29</v>
      </c>
      <c r="E7055" s="10" t="s">
        <v>30</v>
      </c>
      <c r="F7055" s="10">
        <v>0</v>
      </c>
      <c r="G7055" s="10">
        <v>0</v>
      </c>
      <c r="H7055" s="11">
        <f>SUMIFS(AA:AA,$A:$A,EOMONTH($A7055,-1),$B:$B,$B7055)</f>
        <v>3</v>
      </c>
      <c r="I7055" s="63">
        <f>ROUND(SUMIFS(AC:AC,$A:$A,EOMONTH($A7055,-1),$B:$B,$B7055),2)</f>
        <v>0.05</v>
      </c>
      <c r="J7055" s="11">
        <f>SUMIFS(AB:AB,$A:$A,EOMONTH($A7055,-1),$B:$B,$B7055)</f>
        <v>4076.81</v>
      </c>
      <c r="K7055" s="13">
        <v>0</v>
      </c>
      <c r="L7055" s="25">
        <v>0</v>
      </c>
      <c r="M7055" s="15">
        <v>0</v>
      </c>
      <c r="N7055" s="14">
        <v>0</v>
      </c>
      <c r="O7055" s="16">
        <v>0</v>
      </c>
      <c r="P7055" s="16">
        <v>0</v>
      </c>
      <c r="Q7055" s="16">
        <v>0</v>
      </c>
      <c r="R7055" s="16">
        <f>Q7055*16.876/100</f>
        <v>0</v>
      </c>
      <c r="S7055" s="17">
        <f t="shared" si="770"/>
        <v>0</v>
      </c>
      <c r="T7055" s="16">
        <v>0</v>
      </c>
      <c r="U7055" s="18">
        <f t="shared" si="771"/>
        <v>0</v>
      </c>
      <c r="V7055" s="18">
        <f t="shared" si="772"/>
        <v>0</v>
      </c>
      <c r="W7055" s="18">
        <f t="shared" si="773"/>
        <v>0</v>
      </c>
      <c r="X7055" s="27"/>
      <c r="Y7055" s="19">
        <f t="shared" si="774"/>
        <v>0</v>
      </c>
      <c r="Z7055" s="18">
        <f t="shared" si="775"/>
        <v>0</v>
      </c>
      <c r="AA7055" s="12">
        <v>3</v>
      </c>
      <c r="AB7055" s="12">
        <v>4076.81</v>
      </c>
      <c r="AC7055" s="28">
        <f>+I7055+Y7055-Z7055</f>
        <v>0.05</v>
      </c>
      <c r="AD7055" s="20">
        <f t="shared" si="776"/>
        <v>0</v>
      </c>
      <c r="AE7055">
        <v>0</v>
      </c>
    </row>
    <row r="7056" spans="1:31" x14ac:dyDescent="0.25">
      <c r="A7056" s="9">
        <v>45351</v>
      </c>
      <c r="B7056" s="10" t="s">
        <v>739</v>
      </c>
      <c r="C7056" s="10" t="s">
        <v>28</v>
      </c>
      <c r="D7056" s="10" t="s">
        <v>29</v>
      </c>
      <c r="E7056" s="10" t="s">
        <v>30</v>
      </c>
      <c r="F7056" s="10"/>
      <c r="G7056" s="10">
        <v>0</v>
      </c>
      <c r="H7056" s="11">
        <f>SUMIFS(AA:AA,$A:$A,EOMONTH($A7056,-1),$B:$B,$B7056)</f>
        <v>10</v>
      </c>
      <c r="I7056" s="63">
        <f>ROUND(SUMIFS(AC:AC,$A:$A,EOMONTH($A7056,-1),$B:$B,$B7056),2)</f>
        <v>0</v>
      </c>
      <c r="J7056" s="11">
        <f>SUMIFS(AB:AB,$A:$A,EOMONTH($A7056,-1),$B:$B,$B7056)</f>
        <v>95.81</v>
      </c>
      <c r="K7056" s="13">
        <v>0</v>
      </c>
      <c r="L7056" s="25">
        <v>0</v>
      </c>
      <c r="M7056" s="15">
        <v>0</v>
      </c>
      <c r="N7056" s="14">
        <v>0</v>
      </c>
      <c r="O7056" s="16">
        <v>0</v>
      </c>
      <c r="P7056" s="16">
        <v>0</v>
      </c>
      <c r="Q7056" s="16">
        <v>0</v>
      </c>
      <c r="R7056" s="16">
        <f>Q7056*16.876/100</f>
        <v>0</v>
      </c>
      <c r="S7056" s="17">
        <f t="shared" si="770"/>
        <v>0</v>
      </c>
      <c r="T7056" s="16">
        <v>0</v>
      </c>
      <c r="U7056" s="18">
        <f t="shared" si="771"/>
        <v>0</v>
      </c>
      <c r="V7056" s="18">
        <f t="shared" si="772"/>
        <v>0</v>
      </c>
      <c r="W7056" s="18">
        <f t="shared" si="773"/>
        <v>0</v>
      </c>
      <c r="X7056" s="27"/>
      <c r="Y7056" s="19">
        <f t="shared" si="774"/>
        <v>0</v>
      </c>
      <c r="Z7056" s="18">
        <f t="shared" si="775"/>
        <v>0</v>
      </c>
      <c r="AA7056" s="12">
        <v>10</v>
      </c>
      <c r="AB7056" s="12">
        <v>95.81</v>
      </c>
      <c r="AC7056" s="28">
        <f>+I7056+Y7056-Z7056</f>
        <v>0</v>
      </c>
      <c r="AD7056" s="20">
        <f t="shared" si="776"/>
        <v>0</v>
      </c>
      <c r="AE7056">
        <v>0</v>
      </c>
    </row>
    <row r="7057" spans="1:31" x14ac:dyDescent="0.25">
      <c r="A7057" s="9">
        <v>45351</v>
      </c>
      <c r="B7057" s="10" t="s">
        <v>110</v>
      </c>
      <c r="C7057" s="10" t="s">
        <v>28</v>
      </c>
      <c r="D7057" s="10" t="s">
        <v>29</v>
      </c>
      <c r="E7057" s="10" t="s">
        <v>30</v>
      </c>
      <c r="F7057" s="10"/>
      <c r="G7057" s="10">
        <v>0</v>
      </c>
      <c r="H7057" s="11">
        <f>SUMIFS(AA:AA,$A:$A,EOMONTH($A7057,-1),$B:$B,$B7057)</f>
        <v>833.35</v>
      </c>
      <c r="I7057" s="63">
        <f>ROUND(SUMIFS(AC:AC,$A:$A,EOMONTH($A7057,-1),$B:$B,$B7057),2)</f>
        <v>6.56</v>
      </c>
      <c r="J7057" s="11">
        <f>SUMIFS(AB:AB,$A:$A,EOMONTH($A7057,-1),$B:$B,$B7057)</f>
        <v>8411.09</v>
      </c>
      <c r="K7057" s="13">
        <v>0</v>
      </c>
      <c r="L7057" s="25">
        <v>0</v>
      </c>
      <c r="M7057" s="15">
        <v>0</v>
      </c>
      <c r="N7057" s="14">
        <v>0</v>
      </c>
      <c r="O7057" s="16">
        <v>0</v>
      </c>
      <c r="P7057" s="16">
        <v>0</v>
      </c>
      <c r="Q7057" s="16">
        <v>0</v>
      </c>
      <c r="R7057" s="16">
        <f>Q7057*16.876/100</f>
        <v>0</v>
      </c>
      <c r="S7057" s="17">
        <f t="shared" si="770"/>
        <v>0</v>
      </c>
      <c r="T7057" s="16">
        <v>0</v>
      </c>
      <c r="U7057" s="18">
        <f t="shared" si="771"/>
        <v>0</v>
      </c>
      <c r="V7057" s="18">
        <f t="shared" si="772"/>
        <v>0</v>
      </c>
      <c r="W7057" s="18">
        <f t="shared" si="773"/>
        <v>0</v>
      </c>
      <c r="X7057" s="27"/>
      <c r="Y7057" s="19">
        <f t="shared" si="774"/>
        <v>0</v>
      </c>
      <c r="Z7057" s="18">
        <f t="shared" si="775"/>
        <v>0</v>
      </c>
      <c r="AA7057" s="12">
        <v>833.35</v>
      </c>
      <c r="AB7057" s="12">
        <v>8411.09</v>
      </c>
      <c r="AC7057" s="28">
        <f>+I7057+Y7057-Z7057</f>
        <v>6.56</v>
      </c>
      <c r="AD7057" s="20">
        <f t="shared" si="776"/>
        <v>0</v>
      </c>
      <c r="AE7057">
        <v>0</v>
      </c>
    </row>
    <row r="7058" spans="1:31" x14ac:dyDescent="0.25">
      <c r="A7058" s="9">
        <v>45351</v>
      </c>
      <c r="B7058" s="10" t="s">
        <v>111</v>
      </c>
      <c r="C7058" s="10" t="s">
        <v>28</v>
      </c>
      <c r="D7058" s="10" t="s">
        <v>29</v>
      </c>
      <c r="E7058" s="10" t="s">
        <v>30</v>
      </c>
      <c r="F7058" s="10"/>
      <c r="G7058" s="10">
        <v>0</v>
      </c>
      <c r="H7058" s="11">
        <f>SUMIFS(AA:AA,$A:$A,EOMONTH($A7058,-1),$B:$B,$B7058)</f>
        <v>275</v>
      </c>
      <c r="I7058" s="63">
        <f>ROUND(SUMIFS(AC:AC,$A:$A,EOMONTH($A7058,-1),$B:$B,$B7058),2)</f>
        <v>9.84</v>
      </c>
      <c r="J7058" s="11">
        <f>SUMIFS(AB:AB,$A:$A,EOMONTH($A7058,-1),$B:$B,$B7058)</f>
        <v>2685.05</v>
      </c>
      <c r="K7058" s="13">
        <v>0</v>
      </c>
      <c r="L7058" s="25">
        <v>0</v>
      </c>
      <c r="M7058" s="15">
        <v>0</v>
      </c>
      <c r="N7058" s="14">
        <v>0</v>
      </c>
      <c r="O7058" s="16">
        <v>0</v>
      </c>
      <c r="P7058" s="16">
        <v>0</v>
      </c>
      <c r="Q7058" s="16">
        <v>0</v>
      </c>
      <c r="R7058" s="16">
        <f>Q7058*16.876/100</f>
        <v>0</v>
      </c>
      <c r="S7058" s="17">
        <f t="shared" si="770"/>
        <v>0</v>
      </c>
      <c r="T7058" s="16">
        <v>0</v>
      </c>
      <c r="U7058" s="18">
        <f t="shared" si="771"/>
        <v>0</v>
      </c>
      <c r="V7058" s="18">
        <f t="shared" si="772"/>
        <v>0</v>
      </c>
      <c r="W7058" s="18">
        <f t="shared" si="773"/>
        <v>0</v>
      </c>
      <c r="X7058" s="27"/>
      <c r="Y7058" s="19">
        <f t="shared" si="774"/>
        <v>0</v>
      </c>
      <c r="Z7058" s="18">
        <f t="shared" si="775"/>
        <v>0</v>
      </c>
      <c r="AA7058" s="12">
        <v>275</v>
      </c>
      <c r="AB7058" s="12">
        <v>2685.05</v>
      </c>
      <c r="AC7058" s="28">
        <f>+I7058+Y7058-Z7058</f>
        <v>9.84</v>
      </c>
      <c r="AD7058" s="20">
        <f t="shared" si="776"/>
        <v>0</v>
      </c>
      <c r="AE7058">
        <v>0</v>
      </c>
    </row>
    <row r="7059" spans="1:31" x14ac:dyDescent="0.25">
      <c r="A7059" s="9">
        <v>45351</v>
      </c>
      <c r="B7059" s="10" t="s">
        <v>112</v>
      </c>
      <c r="C7059" s="10" t="s">
        <v>28</v>
      </c>
      <c r="D7059" s="10" t="s">
        <v>29</v>
      </c>
      <c r="E7059" s="10" t="s">
        <v>30</v>
      </c>
      <c r="F7059" s="10"/>
      <c r="G7059" s="10">
        <v>0</v>
      </c>
      <c r="H7059" s="11">
        <f>SUMIFS(AA:AA,$A:$A,EOMONTH($A7059,-1),$B:$B,$B7059)</f>
        <v>192</v>
      </c>
      <c r="I7059" s="63">
        <f>ROUND(SUMIFS(AC:AC,$A:$A,EOMONTH($A7059,-1),$B:$B,$B7059),2)</f>
        <v>23.3</v>
      </c>
      <c r="J7059" s="11">
        <f>SUMIFS(AB:AB,$A:$A,EOMONTH($A7059,-1),$B:$B,$B7059)</f>
        <v>1854.66</v>
      </c>
      <c r="K7059" s="13">
        <v>0</v>
      </c>
      <c r="L7059" s="25">
        <v>0</v>
      </c>
      <c r="M7059" s="15">
        <v>0</v>
      </c>
      <c r="N7059" s="14">
        <v>0</v>
      </c>
      <c r="O7059" s="16">
        <v>0</v>
      </c>
      <c r="P7059" s="16">
        <v>0</v>
      </c>
      <c r="Q7059" s="16">
        <v>0</v>
      </c>
      <c r="R7059" s="16">
        <f>Q7059*16.876/100</f>
        <v>0</v>
      </c>
      <c r="S7059" s="17">
        <f t="shared" si="770"/>
        <v>0</v>
      </c>
      <c r="T7059" s="16">
        <v>0</v>
      </c>
      <c r="U7059" s="18">
        <f t="shared" si="771"/>
        <v>0</v>
      </c>
      <c r="V7059" s="18">
        <f t="shared" si="772"/>
        <v>0</v>
      </c>
      <c r="W7059" s="18">
        <f t="shared" si="773"/>
        <v>0</v>
      </c>
      <c r="X7059" s="27"/>
      <c r="Y7059" s="19">
        <f t="shared" si="774"/>
        <v>0</v>
      </c>
      <c r="Z7059" s="18">
        <f t="shared" si="775"/>
        <v>0</v>
      </c>
      <c r="AA7059" s="12">
        <v>192</v>
      </c>
      <c r="AB7059" s="12">
        <v>1854.66</v>
      </c>
      <c r="AC7059" s="28">
        <f>+I7059+Y7059-Z7059</f>
        <v>23.3</v>
      </c>
      <c r="AD7059" s="20">
        <f t="shared" si="776"/>
        <v>0</v>
      </c>
      <c r="AE7059">
        <v>0</v>
      </c>
    </row>
    <row r="7060" spans="1:31" x14ac:dyDescent="0.25">
      <c r="A7060" s="9">
        <v>45351</v>
      </c>
      <c r="B7060" s="10" t="s">
        <v>713</v>
      </c>
      <c r="C7060" s="10" t="s">
        <v>28</v>
      </c>
      <c r="D7060" s="10" t="s">
        <v>29</v>
      </c>
      <c r="E7060" s="10" t="s">
        <v>30</v>
      </c>
      <c r="F7060" s="10"/>
      <c r="G7060" s="10">
        <v>0</v>
      </c>
      <c r="H7060" s="11">
        <f>SUMIFS(AA:AA,$A:$A,EOMONTH($A7060,-1),$B:$B,$B7060)</f>
        <v>522</v>
      </c>
      <c r="I7060" s="63">
        <f>ROUND(SUMIFS(AC:AC,$A:$A,EOMONTH($A7060,-1),$B:$B,$B7060),2)</f>
        <v>0</v>
      </c>
      <c r="J7060" s="11">
        <f>SUMIFS(AB:AB,$A:$A,EOMONTH($A7060,-1),$B:$B,$B7060)</f>
        <v>5188.91</v>
      </c>
      <c r="K7060" s="13">
        <v>0</v>
      </c>
      <c r="L7060" s="25">
        <v>0</v>
      </c>
      <c r="M7060" s="15">
        <v>0</v>
      </c>
      <c r="N7060" s="14">
        <v>0</v>
      </c>
      <c r="O7060" s="16">
        <v>0</v>
      </c>
      <c r="P7060" s="16">
        <v>0</v>
      </c>
      <c r="Q7060" s="16">
        <v>0</v>
      </c>
      <c r="R7060" s="16">
        <f>Q7060*16.876/100</f>
        <v>0</v>
      </c>
      <c r="S7060" s="17">
        <f t="shared" si="770"/>
        <v>0</v>
      </c>
      <c r="T7060" s="16">
        <v>0</v>
      </c>
      <c r="U7060" s="18">
        <f t="shared" si="771"/>
        <v>0</v>
      </c>
      <c r="V7060" s="18">
        <f t="shared" si="772"/>
        <v>0</v>
      </c>
      <c r="W7060" s="18">
        <f t="shared" si="773"/>
        <v>0</v>
      </c>
      <c r="X7060" s="27"/>
      <c r="Y7060" s="19">
        <f t="shared" si="774"/>
        <v>0</v>
      </c>
      <c r="Z7060" s="18">
        <f t="shared" si="775"/>
        <v>0</v>
      </c>
      <c r="AA7060" s="12">
        <v>522</v>
      </c>
      <c r="AB7060" s="12">
        <v>5188.91</v>
      </c>
      <c r="AC7060" s="28">
        <f>+I7060+Y7060-Z7060</f>
        <v>0</v>
      </c>
      <c r="AD7060" s="20">
        <f t="shared" si="776"/>
        <v>0</v>
      </c>
      <c r="AE7060">
        <v>0</v>
      </c>
    </row>
    <row r="7061" spans="1:31" x14ac:dyDescent="0.25">
      <c r="A7061" s="9">
        <v>45351</v>
      </c>
      <c r="B7061" s="10" t="s">
        <v>113</v>
      </c>
      <c r="C7061" s="10" t="s">
        <v>28</v>
      </c>
      <c r="D7061" s="10" t="s">
        <v>29</v>
      </c>
      <c r="E7061" s="10" t="s">
        <v>30</v>
      </c>
      <c r="F7061" s="10"/>
      <c r="G7061" s="10">
        <v>0</v>
      </c>
      <c r="H7061" s="11">
        <f>SUMIFS(AA:AA,$A:$A,EOMONTH($A7061,-1),$B:$B,$B7061)</f>
        <v>-44</v>
      </c>
      <c r="I7061" s="63">
        <f>ROUND(SUMIFS(AC:AC,$A:$A,EOMONTH($A7061,-1),$B:$B,$B7061),2)</f>
        <v>6.64</v>
      </c>
      <c r="J7061" s="11">
        <f>SUMIFS(AB:AB,$A:$A,EOMONTH($A7061,-1),$B:$B,$B7061)</f>
        <v>-141.69</v>
      </c>
      <c r="K7061" s="13">
        <v>0</v>
      </c>
      <c r="L7061" s="25">
        <v>0</v>
      </c>
      <c r="M7061" s="15">
        <v>0</v>
      </c>
      <c r="N7061" s="14">
        <v>0</v>
      </c>
      <c r="O7061" s="16">
        <v>0</v>
      </c>
      <c r="P7061" s="16">
        <v>0</v>
      </c>
      <c r="Q7061" s="16">
        <v>0</v>
      </c>
      <c r="R7061" s="16">
        <f>Q7061*16.876/100</f>
        <v>0</v>
      </c>
      <c r="S7061" s="17">
        <f t="shared" si="770"/>
        <v>0</v>
      </c>
      <c r="T7061" s="16">
        <v>0</v>
      </c>
      <c r="U7061" s="18">
        <f t="shared" si="771"/>
        <v>0</v>
      </c>
      <c r="V7061" s="18">
        <f t="shared" si="772"/>
        <v>0</v>
      </c>
      <c r="W7061" s="18">
        <f t="shared" si="773"/>
        <v>0</v>
      </c>
      <c r="X7061" s="27"/>
      <c r="Y7061" s="19">
        <f t="shared" si="774"/>
        <v>0</v>
      </c>
      <c r="Z7061" s="18">
        <f t="shared" si="775"/>
        <v>0</v>
      </c>
      <c r="AA7061" s="12">
        <v>-44</v>
      </c>
      <c r="AB7061" s="12">
        <v>-141.69</v>
      </c>
      <c r="AC7061" s="28">
        <f>+I7061+Y7061-Z7061</f>
        <v>6.64</v>
      </c>
      <c r="AD7061" s="20">
        <f t="shared" si="776"/>
        <v>0</v>
      </c>
      <c r="AE7061">
        <v>0</v>
      </c>
    </row>
    <row r="7062" spans="1:31" x14ac:dyDescent="0.25">
      <c r="A7062" s="9">
        <v>45351</v>
      </c>
      <c r="B7062" s="10" t="s">
        <v>114</v>
      </c>
      <c r="C7062" s="10" t="s">
        <v>28</v>
      </c>
      <c r="D7062" s="10" t="s">
        <v>29</v>
      </c>
      <c r="E7062" s="10" t="s">
        <v>30</v>
      </c>
      <c r="F7062" s="10"/>
      <c r="G7062" s="10">
        <v>0</v>
      </c>
      <c r="H7062" s="11">
        <f>SUMIFS(AA:AA,$A:$A,EOMONTH($A7062,-1),$B:$B,$B7062)</f>
        <v>1171</v>
      </c>
      <c r="I7062" s="63">
        <f>ROUND(SUMIFS(AC:AC,$A:$A,EOMONTH($A7062,-1),$B:$B,$B7062),2)</f>
        <v>25.42</v>
      </c>
      <c r="J7062" s="11">
        <f>SUMIFS(AB:AB,$A:$A,EOMONTH($A7062,-1),$B:$B,$B7062)</f>
        <v>6880.77</v>
      </c>
      <c r="K7062" s="13">
        <v>0</v>
      </c>
      <c r="L7062" s="25">
        <v>0</v>
      </c>
      <c r="M7062" s="15">
        <v>0</v>
      </c>
      <c r="N7062" s="14">
        <v>0</v>
      </c>
      <c r="O7062" s="16">
        <v>0</v>
      </c>
      <c r="P7062" s="16">
        <v>0</v>
      </c>
      <c r="Q7062" s="16">
        <v>0</v>
      </c>
      <c r="R7062" s="16">
        <f>Q7062*16.876/100</f>
        <v>0</v>
      </c>
      <c r="S7062" s="17">
        <f t="shared" si="770"/>
        <v>0</v>
      </c>
      <c r="T7062" s="16">
        <v>0</v>
      </c>
      <c r="U7062" s="18">
        <f t="shared" si="771"/>
        <v>0</v>
      </c>
      <c r="V7062" s="18">
        <f t="shared" si="772"/>
        <v>0</v>
      </c>
      <c r="W7062" s="18">
        <f t="shared" si="773"/>
        <v>0</v>
      </c>
      <c r="X7062" s="27"/>
      <c r="Y7062" s="19">
        <f t="shared" si="774"/>
        <v>0</v>
      </c>
      <c r="Z7062" s="18">
        <f t="shared" si="775"/>
        <v>0</v>
      </c>
      <c r="AA7062" s="12">
        <v>1171</v>
      </c>
      <c r="AB7062" s="12">
        <v>6880.77</v>
      </c>
      <c r="AC7062" s="28">
        <f>+I7062+Y7062-Z7062</f>
        <v>25.42</v>
      </c>
      <c r="AD7062" s="20">
        <f t="shared" si="776"/>
        <v>0</v>
      </c>
      <c r="AE7062">
        <v>0</v>
      </c>
    </row>
    <row r="7063" spans="1:31" x14ac:dyDescent="0.25">
      <c r="A7063" s="9">
        <v>45351</v>
      </c>
      <c r="B7063" s="10" t="s">
        <v>115</v>
      </c>
      <c r="C7063" s="10" t="s">
        <v>28</v>
      </c>
      <c r="D7063" s="10" t="s">
        <v>29</v>
      </c>
      <c r="E7063" s="10" t="s">
        <v>30</v>
      </c>
      <c r="F7063" s="10"/>
      <c r="G7063" s="10">
        <v>0</v>
      </c>
      <c r="H7063" s="11">
        <f>SUMIFS(AA:AA,$A:$A,EOMONTH($A7063,-1),$B:$B,$B7063)</f>
        <v>133</v>
      </c>
      <c r="I7063" s="63">
        <f>ROUND(SUMIFS(AC:AC,$A:$A,EOMONTH($A7063,-1),$B:$B,$B7063),2)</f>
        <v>29.44</v>
      </c>
      <c r="J7063" s="11">
        <f>SUMIFS(AB:AB,$A:$A,EOMONTH($A7063,-1),$B:$B,$B7063)</f>
        <v>4798.91</v>
      </c>
      <c r="K7063" s="13">
        <v>0</v>
      </c>
      <c r="L7063" s="25">
        <v>0</v>
      </c>
      <c r="M7063" s="15">
        <v>0</v>
      </c>
      <c r="N7063" s="14">
        <v>0</v>
      </c>
      <c r="O7063" s="16">
        <v>0</v>
      </c>
      <c r="P7063" s="16">
        <v>0</v>
      </c>
      <c r="Q7063" s="16">
        <v>0</v>
      </c>
      <c r="R7063" s="16">
        <f>Q7063*16.876/100</f>
        <v>0</v>
      </c>
      <c r="S7063" s="17">
        <f t="shared" si="770"/>
        <v>0</v>
      </c>
      <c r="T7063" s="16">
        <v>0</v>
      </c>
      <c r="U7063" s="18">
        <f t="shared" si="771"/>
        <v>0</v>
      </c>
      <c r="V7063" s="18">
        <f t="shared" si="772"/>
        <v>0</v>
      </c>
      <c r="W7063" s="18">
        <f t="shared" si="773"/>
        <v>0</v>
      </c>
      <c r="X7063" s="27"/>
      <c r="Y7063" s="19">
        <f t="shared" si="774"/>
        <v>0</v>
      </c>
      <c r="Z7063" s="18">
        <f t="shared" si="775"/>
        <v>0</v>
      </c>
      <c r="AA7063" s="12">
        <v>133</v>
      </c>
      <c r="AB7063" s="12">
        <v>4798.91</v>
      </c>
      <c r="AC7063" s="28">
        <f>+I7063+Y7063-Z7063</f>
        <v>29.44</v>
      </c>
      <c r="AD7063" s="20">
        <f t="shared" si="776"/>
        <v>0</v>
      </c>
      <c r="AE7063">
        <v>0</v>
      </c>
    </row>
    <row r="7064" spans="1:31" x14ac:dyDescent="0.25">
      <c r="A7064" s="9">
        <v>45351</v>
      </c>
      <c r="B7064" s="10" t="s">
        <v>116</v>
      </c>
      <c r="C7064" s="10" t="s">
        <v>28</v>
      </c>
      <c r="D7064" s="10" t="s">
        <v>29</v>
      </c>
      <c r="E7064" s="10" t="s">
        <v>30</v>
      </c>
      <c r="F7064" s="10"/>
      <c r="G7064" s="10">
        <v>0</v>
      </c>
      <c r="H7064" s="11">
        <f>SUMIFS(AA:AA,$A:$A,EOMONTH($A7064,-1),$B:$B,$B7064)</f>
        <v>370</v>
      </c>
      <c r="I7064" s="63">
        <f>ROUND(SUMIFS(AC:AC,$A:$A,EOMONTH($A7064,-1),$B:$B,$B7064),2)</f>
        <v>0</v>
      </c>
      <c r="J7064" s="11">
        <f>SUMIFS(AB:AB,$A:$A,EOMONTH($A7064,-1),$B:$B,$B7064)</f>
        <v>2121.6</v>
      </c>
      <c r="K7064" s="13">
        <v>0</v>
      </c>
      <c r="L7064" s="25">
        <v>0</v>
      </c>
      <c r="M7064" s="15">
        <v>0</v>
      </c>
      <c r="N7064" s="14">
        <v>0</v>
      </c>
      <c r="O7064" s="16">
        <v>0</v>
      </c>
      <c r="P7064" s="16">
        <v>0</v>
      </c>
      <c r="Q7064" s="16">
        <v>0</v>
      </c>
      <c r="R7064" s="16">
        <f>Q7064*16.876/100</f>
        <v>0</v>
      </c>
      <c r="S7064" s="17">
        <f t="shared" si="770"/>
        <v>0</v>
      </c>
      <c r="T7064" s="16">
        <v>0</v>
      </c>
      <c r="U7064" s="18">
        <f t="shared" si="771"/>
        <v>0</v>
      </c>
      <c r="V7064" s="18">
        <f t="shared" si="772"/>
        <v>0</v>
      </c>
      <c r="W7064" s="18">
        <f t="shared" si="773"/>
        <v>0</v>
      </c>
      <c r="X7064" s="27"/>
      <c r="Y7064" s="19">
        <f t="shared" si="774"/>
        <v>0</v>
      </c>
      <c r="Z7064" s="18">
        <f t="shared" si="775"/>
        <v>0</v>
      </c>
      <c r="AA7064" s="12">
        <v>370</v>
      </c>
      <c r="AB7064" s="12">
        <v>2121.6</v>
      </c>
      <c r="AC7064" s="28">
        <f>+I7064+Y7064-Z7064</f>
        <v>0</v>
      </c>
      <c r="AD7064" s="20">
        <f t="shared" si="776"/>
        <v>0</v>
      </c>
      <c r="AE7064">
        <v>0</v>
      </c>
    </row>
    <row r="7065" spans="1:31" x14ac:dyDescent="0.25">
      <c r="A7065" s="9">
        <v>45351</v>
      </c>
      <c r="B7065" s="10" t="s">
        <v>117</v>
      </c>
      <c r="C7065" s="10" t="s">
        <v>28</v>
      </c>
      <c r="D7065" s="10" t="s">
        <v>29</v>
      </c>
      <c r="E7065" s="10" t="s">
        <v>30</v>
      </c>
      <c r="F7065" s="10"/>
      <c r="G7065" s="10">
        <v>0</v>
      </c>
      <c r="H7065" s="11">
        <f>SUMIFS(AA:AA,$A:$A,EOMONTH($A7065,-1),$B:$B,$B7065)</f>
        <v>3</v>
      </c>
      <c r="I7065" s="63">
        <f>ROUND(SUMIFS(AC:AC,$A:$A,EOMONTH($A7065,-1),$B:$B,$B7065),2)</f>
        <v>0.05</v>
      </c>
      <c r="J7065" s="11">
        <f>SUMIFS(AB:AB,$A:$A,EOMONTH($A7065,-1),$B:$B,$B7065)</f>
        <v>0</v>
      </c>
      <c r="K7065" s="13">
        <v>0</v>
      </c>
      <c r="L7065" s="25">
        <v>0</v>
      </c>
      <c r="M7065" s="15">
        <v>0</v>
      </c>
      <c r="N7065" s="14">
        <v>0</v>
      </c>
      <c r="O7065" s="16">
        <v>0</v>
      </c>
      <c r="P7065" s="16">
        <v>0</v>
      </c>
      <c r="Q7065" s="16">
        <v>0</v>
      </c>
      <c r="R7065" s="16">
        <f>Q7065*16.876/100</f>
        <v>0</v>
      </c>
      <c r="S7065" s="17">
        <f t="shared" si="770"/>
        <v>0</v>
      </c>
      <c r="T7065" s="16">
        <v>0</v>
      </c>
      <c r="U7065" s="18">
        <f t="shared" si="771"/>
        <v>0</v>
      </c>
      <c r="V7065" s="18">
        <f t="shared" si="772"/>
        <v>0</v>
      </c>
      <c r="W7065" s="18">
        <f t="shared" si="773"/>
        <v>0</v>
      </c>
      <c r="X7065" s="27"/>
      <c r="Y7065" s="19">
        <f t="shared" si="774"/>
        <v>0</v>
      </c>
      <c r="Z7065" s="18">
        <f t="shared" si="775"/>
        <v>0</v>
      </c>
      <c r="AA7065" s="12">
        <v>3</v>
      </c>
      <c r="AB7065" s="12">
        <v>0</v>
      </c>
      <c r="AC7065" s="28">
        <f>+I7065+Y7065-Z7065</f>
        <v>0.05</v>
      </c>
      <c r="AD7065" s="20">
        <f t="shared" si="776"/>
        <v>0</v>
      </c>
      <c r="AE7065">
        <v>0</v>
      </c>
    </row>
    <row r="7066" spans="1:31" x14ac:dyDescent="0.25">
      <c r="A7066" s="9">
        <v>45351</v>
      </c>
      <c r="B7066" s="10" t="s">
        <v>118</v>
      </c>
      <c r="C7066" s="10" t="s">
        <v>28</v>
      </c>
      <c r="D7066" s="10" t="s">
        <v>29</v>
      </c>
      <c r="E7066" s="10" t="s">
        <v>30</v>
      </c>
      <c r="F7066" s="10"/>
      <c r="G7066" s="10">
        <v>0</v>
      </c>
      <c r="H7066" s="11">
        <f>SUMIFS(AA:AA,$A:$A,EOMONTH($A7066,-1),$B:$B,$B7066)</f>
        <v>1472</v>
      </c>
      <c r="I7066" s="63">
        <f>ROUND(SUMIFS(AC:AC,$A:$A,EOMONTH($A7066,-1),$B:$B,$B7066),2)</f>
        <v>90.93</v>
      </c>
      <c r="J7066" s="11">
        <f>SUMIFS(AB:AB,$A:$A,EOMONTH($A7066,-1),$B:$B,$B7066)</f>
        <v>8127.86</v>
      </c>
      <c r="K7066" s="13">
        <v>0</v>
      </c>
      <c r="L7066" s="25">
        <v>0</v>
      </c>
      <c r="M7066" s="15">
        <v>0</v>
      </c>
      <c r="N7066" s="14">
        <v>0</v>
      </c>
      <c r="O7066" s="16">
        <v>0</v>
      </c>
      <c r="P7066" s="16">
        <v>0</v>
      </c>
      <c r="Q7066" s="16">
        <v>0</v>
      </c>
      <c r="R7066" s="16">
        <f>Q7066*16.876/100</f>
        <v>0</v>
      </c>
      <c r="S7066" s="17">
        <f t="shared" si="770"/>
        <v>0</v>
      </c>
      <c r="T7066" s="16">
        <v>0</v>
      </c>
      <c r="U7066" s="18">
        <f t="shared" si="771"/>
        <v>0</v>
      </c>
      <c r="V7066" s="18">
        <f t="shared" si="772"/>
        <v>0</v>
      </c>
      <c r="W7066" s="18">
        <f t="shared" si="773"/>
        <v>0</v>
      </c>
      <c r="X7066" s="27"/>
      <c r="Y7066" s="19">
        <f t="shared" si="774"/>
        <v>0</v>
      </c>
      <c r="Z7066" s="18">
        <f t="shared" si="775"/>
        <v>0</v>
      </c>
      <c r="AA7066" s="12">
        <v>1472</v>
      </c>
      <c r="AB7066" s="12">
        <v>8127.86</v>
      </c>
      <c r="AC7066" s="28">
        <f>+I7066+Y7066-Z7066</f>
        <v>90.93</v>
      </c>
      <c r="AD7066" s="20">
        <f t="shared" si="776"/>
        <v>0</v>
      </c>
      <c r="AE7066">
        <v>0</v>
      </c>
    </row>
    <row r="7067" spans="1:31" x14ac:dyDescent="0.25">
      <c r="A7067" s="9">
        <v>45351</v>
      </c>
      <c r="B7067" s="10" t="s">
        <v>119</v>
      </c>
      <c r="C7067" s="10" t="s">
        <v>28</v>
      </c>
      <c r="D7067" s="10" t="s">
        <v>29</v>
      </c>
      <c r="E7067" s="10" t="s">
        <v>30</v>
      </c>
      <c r="F7067" s="10"/>
      <c r="G7067" s="10">
        <v>0</v>
      </c>
      <c r="H7067" s="11">
        <f>SUMIFS(AA:AA,$A:$A,EOMONTH($A7067,-1),$B:$B,$B7067)</f>
        <v>946</v>
      </c>
      <c r="I7067" s="63">
        <f>ROUND(SUMIFS(AC:AC,$A:$A,EOMONTH($A7067,-1),$B:$B,$B7067),2)</f>
        <v>11.02</v>
      </c>
      <c r="J7067" s="11">
        <f>SUMIFS(AB:AB,$A:$A,EOMONTH($A7067,-1),$B:$B,$B7067)</f>
        <v>5002.38</v>
      </c>
      <c r="K7067" s="13">
        <v>0</v>
      </c>
      <c r="L7067" s="25">
        <v>0</v>
      </c>
      <c r="M7067" s="15">
        <v>0</v>
      </c>
      <c r="N7067" s="14">
        <v>0</v>
      </c>
      <c r="O7067" s="16">
        <v>0</v>
      </c>
      <c r="P7067" s="16">
        <v>0</v>
      </c>
      <c r="Q7067" s="16">
        <v>0</v>
      </c>
      <c r="R7067" s="16">
        <f>Q7067*16.876/100</f>
        <v>0</v>
      </c>
      <c r="S7067" s="17">
        <f t="shared" si="770"/>
        <v>0</v>
      </c>
      <c r="T7067" s="16">
        <v>0</v>
      </c>
      <c r="U7067" s="18">
        <f t="shared" si="771"/>
        <v>0</v>
      </c>
      <c r="V7067" s="18">
        <f t="shared" si="772"/>
        <v>0</v>
      </c>
      <c r="W7067" s="18">
        <f t="shared" si="773"/>
        <v>0</v>
      </c>
      <c r="X7067" s="27"/>
      <c r="Y7067" s="19">
        <f t="shared" si="774"/>
        <v>0</v>
      </c>
      <c r="Z7067" s="18">
        <f t="shared" si="775"/>
        <v>0</v>
      </c>
      <c r="AA7067" s="12">
        <v>946</v>
      </c>
      <c r="AB7067" s="12">
        <v>5002.38</v>
      </c>
      <c r="AC7067" s="28">
        <f>+I7067+Y7067-Z7067</f>
        <v>11.02</v>
      </c>
      <c r="AD7067" s="20">
        <f t="shared" si="776"/>
        <v>0</v>
      </c>
      <c r="AE7067">
        <v>0</v>
      </c>
    </row>
    <row r="7068" spans="1:31" x14ac:dyDescent="0.25">
      <c r="A7068" s="9">
        <v>45351</v>
      </c>
      <c r="B7068" s="10" t="s">
        <v>120</v>
      </c>
      <c r="C7068" s="10" t="s">
        <v>28</v>
      </c>
      <c r="D7068" s="10" t="s">
        <v>29</v>
      </c>
      <c r="E7068" s="10" t="s">
        <v>30</v>
      </c>
      <c r="F7068" s="10"/>
      <c r="G7068" s="10">
        <v>0</v>
      </c>
      <c r="H7068" s="11">
        <f>SUMIFS(AA:AA,$A:$A,EOMONTH($A7068,-1),$B:$B,$B7068)</f>
        <v>810</v>
      </c>
      <c r="I7068" s="63">
        <f>ROUND(SUMIFS(AC:AC,$A:$A,EOMONTH($A7068,-1),$B:$B,$B7068),2)</f>
        <v>2.71</v>
      </c>
      <c r="J7068" s="11">
        <f>SUMIFS(AB:AB,$A:$A,EOMONTH($A7068,-1),$B:$B,$B7068)</f>
        <v>4683.74</v>
      </c>
      <c r="K7068" s="13">
        <v>0</v>
      </c>
      <c r="L7068" s="25">
        <v>0</v>
      </c>
      <c r="M7068" s="15">
        <v>0</v>
      </c>
      <c r="N7068" s="14">
        <v>0</v>
      </c>
      <c r="O7068" s="16">
        <v>0</v>
      </c>
      <c r="P7068" s="16">
        <v>0</v>
      </c>
      <c r="Q7068" s="16">
        <v>0</v>
      </c>
      <c r="R7068" s="16">
        <f>Q7068*16.876/100</f>
        <v>0</v>
      </c>
      <c r="S7068" s="17">
        <f t="shared" si="770"/>
        <v>0</v>
      </c>
      <c r="T7068" s="16">
        <v>0</v>
      </c>
      <c r="U7068" s="18">
        <f t="shared" si="771"/>
        <v>0</v>
      </c>
      <c r="V7068" s="18">
        <f t="shared" si="772"/>
        <v>0</v>
      </c>
      <c r="W7068" s="18">
        <f t="shared" si="773"/>
        <v>0</v>
      </c>
      <c r="X7068" s="27"/>
      <c r="Y7068" s="19">
        <f t="shared" si="774"/>
        <v>0</v>
      </c>
      <c r="Z7068" s="18">
        <f t="shared" si="775"/>
        <v>0</v>
      </c>
      <c r="AA7068" s="12">
        <v>810</v>
      </c>
      <c r="AB7068" s="12">
        <v>4683.74</v>
      </c>
      <c r="AC7068" s="28">
        <f>+I7068+Y7068-Z7068</f>
        <v>2.71</v>
      </c>
      <c r="AD7068" s="20">
        <f t="shared" si="776"/>
        <v>0</v>
      </c>
      <c r="AE7068">
        <v>0</v>
      </c>
    </row>
    <row r="7069" spans="1:31" x14ac:dyDescent="0.25">
      <c r="A7069" s="9">
        <v>45351</v>
      </c>
      <c r="B7069" s="10" t="s">
        <v>121</v>
      </c>
      <c r="C7069" s="10" t="s">
        <v>28</v>
      </c>
      <c r="D7069" s="10" t="s">
        <v>29</v>
      </c>
      <c r="E7069" s="10" t="s">
        <v>30</v>
      </c>
      <c r="F7069" s="10"/>
      <c r="G7069" s="10">
        <v>0</v>
      </c>
      <c r="H7069" s="11">
        <f>SUMIFS(AA:AA,$A:$A,EOMONTH($A7069,-1),$B:$B,$B7069)</f>
        <v>810</v>
      </c>
      <c r="I7069" s="63">
        <f>ROUND(SUMIFS(AC:AC,$A:$A,EOMONTH($A7069,-1),$B:$B,$B7069),2)</f>
        <v>36.57</v>
      </c>
      <c r="J7069" s="11">
        <f>SUMIFS(AB:AB,$A:$A,EOMONTH($A7069,-1),$B:$B,$B7069)</f>
        <v>4226.66</v>
      </c>
      <c r="K7069" s="13">
        <v>0</v>
      </c>
      <c r="L7069" s="25">
        <v>0</v>
      </c>
      <c r="M7069" s="15">
        <v>0</v>
      </c>
      <c r="N7069" s="14">
        <v>0</v>
      </c>
      <c r="O7069" s="16">
        <v>0</v>
      </c>
      <c r="P7069" s="16">
        <v>0</v>
      </c>
      <c r="Q7069" s="16">
        <v>0</v>
      </c>
      <c r="R7069" s="16">
        <f>Q7069*16.876/100</f>
        <v>0</v>
      </c>
      <c r="S7069" s="17">
        <f t="shared" si="770"/>
        <v>0</v>
      </c>
      <c r="T7069" s="16">
        <v>0</v>
      </c>
      <c r="U7069" s="18">
        <f t="shared" si="771"/>
        <v>0</v>
      </c>
      <c r="V7069" s="18">
        <f t="shared" si="772"/>
        <v>0</v>
      </c>
      <c r="W7069" s="18">
        <f t="shared" si="773"/>
        <v>0</v>
      </c>
      <c r="X7069" s="27"/>
      <c r="Y7069" s="19">
        <f t="shared" si="774"/>
        <v>0</v>
      </c>
      <c r="Z7069" s="18">
        <f t="shared" si="775"/>
        <v>0</v>
      </c>
      <c r="AA7069" s="12">
        <v>810</v>
      </c>
      <c r="AB7069" s="12">
        <v>4226.66</v>
      </c>
      <c r="AC7069" s="28">
        <f>+I7069+Y7069-Z7069</f>
        <v>36.57</v>
      </c>
      <c r="AD7069" s="20">
        <f t="shared" si="776"/>
        <v>0</v>
      </c>
      <c r="AE7069">
        <v>0</v>
      </c>
    </row>
    <row r="7070" spans="1:31" x14ac:dyDescent="0.25">
      <c r="A7070" s="9">
        <v>45351</v>
      </c>
      <c r="B7070" s="10" t="s">
        <v>122</v>
      </c>
      <c r="C7070" s="10" t="s">
        <v>28</v>
      </c>
      <c r="D7070" s="10" t="s">
        <v>29</v>
      </c>
      <c r="E7070" s="10" t="s">
        <v>30</v>
      </c>
      <c r="F7070" s="10"/>
      <c r="G7070" s="10">
        <v>0</v>
      </c>
      <c r="H7070" s="11">
        <f>SUMIFS(AA:AA,$A:$A,EOMONTH($A7070,-1),$B:$B,$B7070)</f>
        <v>1739</v>
      </c>
      <c r="I7070" s="63">
        <f>ROUND(SUMIFS(AC:AC,$A:$A,EOMONTH($A7070,-1),$B:$B,$B7070),2)</f>
        <v>65.02</v>
      </c>
      <c r="J7070" s="11">
        <f>SUMIFS(AB:AB,$A:$A,EOMONTH($A7070,-1),$B:$B,$B7070)</f>
        <v>10172.629999999999</v>
      </c>
      <c r="K7070" s="13">
        <v>0</v>
      </c>
      <c r="L7070" s="25">
        <v>0</v>
      </c>
      <c r="M7070" s="15">
        <v>0</v>
      </c>
      <c r="N7070" s="14">
        <v>0</v>
      </c>
      <c r="O7070" s="16">
        <v>0</v>
      </c>
      <c r="P7070" s="16">
        <v>0</v>
      </c>
      <c r="Q7070" s="16">
        <v>0</v>
      </c>
      <c r="R7070" s="16">
        <f>Q7070*16.876/100</f>
        <v>0</v>
      </c>
      <c r="S7070" s="17">
        <f t="shared" si="770"/>
        <v>0</v>
      </c>
      <c r="T7070" s="16">
        <v>0</v>
      </c>
      <c r="U7070" s="18">
        <f t="shared" si="771"/>
        <v>0</v>
      </c>
      <c r="V7070" s="18">
        <f t="shared" si="772"/>
        <v>0</v>
      </c>
      <c r="W7070" s="18">
        <f t="shared" si="773"/>
        <v>0</v>
      </c>
      <c r="X7070" s="27"/>
      <c r="Y7070" s="19">
        <f t="shared" si="774"/>
        <v>0</v>
      </c>
      <c r="Z7070" s="18">
        <f t="shared" si="775"/>
        <v>0</v>
      </c>
      <c r="AA7070" s="12">
        <v>1739</v>
      </c>
      <c r="AB7070" s="12">
        <v>10172.629999999999</v>
      </c>
      <c r="AC7070" s="28">
        <f>+I7070+Y7070-Z7070</f>
        <v>65.02</v>
      </c>
      <c r="AD7070" s="20">
        <f t="shared" si="776"/>
        <v>0</v>
      </c>
      <c r="AE7070">
        <v>0</v>
      </c>
    </row>
    <row r="7071" spans="1:31" x14ac:dyDescent="0.25">
      <c r="A7071" s="9">
        <v>45351</v>
      </c>
      <c r="B7071" s="10" t="s">
        <v>123</v>
      </c>
      <c r="C7071" s="10" t="s">
        <v>28</v>
      </c>
      <c r="D7071" s="10" t="s">
        <v>29</v>
      </c>
      <c r="E7071" s="10" t="s">
        <v>30</v>
      </c>
      <c r="F7071" s="10"/>
      <c r="G7071" s="10">
        <v>0</v>
      </c>
      <c r="H7071" s="11">
        <f>SUMIFS(AA:AA,$A:$A,EOMONTH($A7071,-1),$B:$B,$B7071)</f>
        <v>56</v>
      </c>
      <c r="I7071" s="63">
        <f>ROUND(SUMIFS(AC:AC,$A:$A,EOMONTH($A7071,-1),$B:$B,$B7071),2)</f>
        <v>48.72</v>
      </c>
      <c r="J7071" s="11">
        <f>SUMIFS(AB:AB,$A:$A,EOMONTH($A7071,-1),$B:$B,$B7071)</f>
        <v>828.89</v>
      </c>
      <c r="K7071" s="13">
        <v>0</v>
      </c>
      <c r="L7071" s="25">
        <v>0</v>
      </c>
      <c r="M7071" s="15">
        <v>0</v>
      </c>
      <c r="N7071" s="14">
        <v>0</v>
      </c>
      <c r="O7071" s="16">
        <v>0</v>
      </c>
      <c r="P7071" s="16">
        <v>0</v>
      </c>
      <c r="Q7071" s="16">
        <v>0</v>
      </c>
      <c r="R7071" s="16">
        <f>Q7071*16.876/100</f>
        <v>0</v>
      </c>
      <c r="S7071" s="17">
        <f t="shared" si="770"/>
        <v>0</v>
      </c>
      <c r="T7071" s="16">
        <v>0</v>
      </c>
      <c r="U7071" s="18">
        <f t="shared" si="771"/>
        <v>0</v>
      </c>
      <c r="V7071" s="18">
        <f t="shared" si="772"/>
        <v>0</v>
      </c>
      <c r="W7071" s="18">
        <f t="shared" si="773"/>
        <v>0</v>
      </c>
      <c r="X7071" s="27"/>
      <c r="Y7071" s="19">
        <f t="shared" si="774"/>
        <v>0</v>
      </c>
      <c r="Z7071" s="18">
        <f t="shared" si="775"/>
        <v>0</v>
      </c>
      <c r="AA7071" s="12">
        <v>56</v>
      </c>
      <c r="AB7071" s="12">
        <v>828.89</v>
      </c>
      <c r="AC7071" s="28">
        <f>+I7071+Y7071-Z7071</f>
        <v>48.72</v>
      </c>
      <c r="AD7071" s="20">
        <f t="shared" si="776"/>
        <v>0</v>
      </c>
      <c r="AE7071">
        <v>0</v>
      </c>
    </row>
    <row r="7072" spans="1:31" x14ac:dyDescent="0.25">
      <c r="A7072" s="9">
        <v>45351</v>
      </c>
      <c r="B7072" s="10" t="s">
        <v>714</v>
      </c>
      <c r="C7072" s="10" t="s">
        <v>28</v>
      </c>
      <c r="D7072" s="10" t="s">
        <v>29</v>
      </c>
      <c r="E7072" s="10" t="s">
        <v>30</v>
      </c>
      <c r="F7072" s="10"/>
      <c r="G7072" s="10">
        <v>0</v>
      </c>
      <c r="H7072" s="11">
        <f>SUMIFS(AA:AA,$A:$A,EOMONTH($A7072,-1),$B:$B,$B7072)</f>
        <v>-10</v>
      </c>
      <c r="I7072" s="63">
        <f>ROUND(SUMIFS(AC:AC,$A:$A,EOMONTH($A7072,-1),$B:$B,$B7072),2)</f>
        <v>0</v>
      </c>
      <c r="J7072" s="11">
        <f>SUMIFS(AB:AB,$A:$A,EOMONTH($A7072,-1),$B:$B,$B7072)</f>
        <v>-152.11000000000001</v>
      </c>
      <c r="K7072" s="13">
        <v>0</v>
      </c>
      <c r="L7072" s="25">
        <v>0</v>
      </c>
      <c r="M7072" s="15">
        <v>0</v>
      </c>
      <c r="N7072" s="14">
        <v>0</v>
      </c>
      <c r="O7072" s="16">
        <v>0</v>
      </c>
      <c r="P7072" s="16">
        <v>0</v>
      </c>
      <c r="Q7072" s="16">
        <v>0</v>
      </c>
      <c r="R7072" s="16">
        <f>Q7072*16.876/100</f>
        <v>0</v>
      </c>
      <c r="S7072" s="17">
        <f t="shared" si="770"/>
        <v>0</v>
      </c>
      <c r="T7072" s="16">
        <v>0</v>
      </c>
      <c r="U7072" s="18">
        <f t="shared" si="771"/>
        <v>0</v>
      </c>
      <c r="V7072" s="18">
        <f t="shared" si="772"/>
        <v>0</v>
      </c>
      <c r="W7072" s="18">
        <f t="shared" si="773"/>
        <v>0</v>
      </c>
      <c r="X7072" s="27"/>
      <c r="Y7072" s="19">
        <f t="shared" si="774"/>
        <v>0</v>
      </c>
      <c r="Z7072" s="18">
        <f t="shared" si="775"/>
        <v>0</v>
      </c>
      <c r="AA7072" s="12">
        <v>-10</v>
      </c>
      <c r="AB7072" s="12">
        <v>-152.11000000000001</v>
      </c>
      <c r="AC7072" s="28">
        <f>+I7072+Y7072-Z7072</f>
        <v>0</v>
      </c>
      <c r="AD7072" s="20">
        <f t="shared" si="776"/>
        <v>0</v>
      </c>
      <c r="AE7072">
        <v>0</v>
      </c>
    </row>
    <row r="7073" spans="1:31" x14ac:dyDescent="0.25">
      <c r="A7073" s="9">
        <v>45351</v>
      </c>
      <c r="B7073" s="10" t="s">
        <v>715</v>
      </c>
      <c r="C7073" s="10" t="s">
        <v>28</v>
      </c>
      <c r="D7073" s="10" t="s">
        <v>29</v>
      </c>
      <c r="E7073" s="10" t="s">
        <v>30</v>
      </c>
      <c r="F7073" s="10"/>
      <c r="G7073" s="10">
        <v>0</v>
      </c>
      <c r="H7073" s="11">
        <f>SUMIFS(AA:AA,$A:$A,EOMONTH($A7073,-1),$B:$B,$B7073)</f>
        <v>38</v>
      </c>
      <c r="I7073" s="63">
        <f>ROUND(SUMIFS(AC:AC,$A:$A,EOMONTH($A7073,-1),$B:$B,$B7073),2)</f>
        <v>0</v>
      </c>
      <c r="J7073" s="11">
        <f>SUMIFS(AB:AB,$A:$A,EOMONTH($A7073,-1),$B:$B,$B7073)</f>
        <v>580.41</v>
      </c>
      <c r="K7073" s="13">
        <v>0</v>
      </c>
      <c r="L7073" s="25">
        <v>0</v>
      </c>
      <c r="M7073" s="15">
        <v>0</v>
      </c>
      <c r="N7073" s="14">
        <v>0</v>
      </c>
      <c r="O7073" s="16">
        <v>0</v>
      </c>
      <c r="P7073" s="16">
        <v>0</v>
      </c>
      <c r="Q7073" s="16">
        <v>0</v>
      </c>
      <c r="R7073" s="16">
        <f>Q7073*16.876/100</f>
        <v>0</v>
      </c>
      <c r="S7073" s="17">
        <f t="shared" si="770"/>
        <v>0</v>
      </c>
      <c r="T7073" s="16">
        <v>0</v>
      </c>
      <c r="U7073" s="18">
        <f t="shared" si="771"/>
        <v>0</v>
      </c>
      <c r="V7073" s="18">
        <f t="shared" si="772"/>
        <v>0</v>
      </c>
      <c r="W7073" s="18">
        <f t="shared" si="773"/>
        <v>0</v>
      </c>
      <c r="X7073" s="27"/>
      <c r="Y7073" s="19">
        <f t="shared" si="774"/>
        <v>0</v>
      </c>
      <c r="Z7073" s="18">
        <f t="shared" si="775"/>
        <v>0</v>
      </c>
      <c r="AA7073" s="12">
        <v>38</v>
      </c>
      <c r="AB7073" s="12">
        <v>580.41</v>
      </c>
      <c r="AC7073" s="28">
        <f>+I7073+Y7073-Z7073</f>
        <v>0</v>
      </c>
      <c r="AD7073" s="20">
        <f t="shared" si="776"/>
        <v>0</v>
      </c>
      <c r="AE7073">
        <v>0</v>
      </c>
    </row>
    <row r="7074" spans="1:31" x14ac:dyDescent="0.25">
      <c r="A7074" s="9">
        <v>45351</v>
      </c>
      <c r="B7074" s="10" t="s">
        <v>124</v>
      </c>
      <c r="C7074" s="10" t="s">
        <v>28</v>
      </c>
      <c r="D7074" s="10" t="s">
        <v>29</v>
      </c>
      <c r="E7074" s="10" t="s">
        <v>30</v>
      </c>
      <c r="F7074" s="10"/>
      <c r="G7074" s="10">
        <v>0</v>
      </c>
      <c r="H7074" s="11">
        <f>SUMIFS(AA:AA,$A:$A,EOMONTH($A7074,-1),$B:$B,$B7074)</f>
        <v>372</v>
      </c>
      <c r="I7074" s="63">
        <f>ROUND(SUMIFS(AC:AC,$A:$A,EOMONTH($A7074,-1),$B:$B,$B7074),2)</f>
        <v>6</v>
      </c>
      <c r="J7074" s="11">
        <f>SUMIFS(AB:AB,$A:$A,EOMONTH($A7074,-1),$B:$B,$B7074)</f>
        <v>5471.81</v>
      </c>
      <c r="K7074" s="13">
        <v>0</v>
      </c>
      <c r="L7074" s="25">
        <v>0</v>
      </c>
      <c r="M7074" s="15">
        <v>0</v>
      </c>
      <c r="N7074" s="14">
        <v>0</v>
      </c>
      <c r="O7074" s="16">
        <v>0</v>
      </c>
      <c r="P7074" s="16">
        <v>0</v>
      </c>
      <c r="Q7074" s="16">
        <v>0</v>
      </c>
      <c r="R7074" s="16">
        <f>Q7074*16.876/100</f>
        <v>0</v>
      </c>
      <c r="S7074" s="17">
        <f t="shared" si="770"/>
        <v>0</v>
      </c>
      <c r="T7074" s="16">
        <v>0</v>
      </c>
      <c r="U7074" s="18">
        <f t="shared" si="771"/>
        <v>0</v>
      </c>
      <c r="V7074" s="18">
        <f t="shared" si="772"/>
        <v>0</v>
      </c>
      <c r="W7074" s="18">
        <f t="shared" si="773"/>
        <v>0</v>
      </c>
      <c r="X7074" s="27"/>
      <c r="Y7074" s="19">
        <f t="shared" si="774"/>
        <v>0</v>
      </c>
      <c r="Z7074" s="18">
        <f t="shared" si="775"/>
        <v>0</v>
      </c>
      <c r="AA7074" s="12">
        <v>372</v>
      </c>
      <c r="AB7074" s="12">
        <v>5471.81</v>
      </c>
      <c r="AC7074" s="28">
        <f>+I7074+Y7074-Z7074</f>
        <v>6</v>
      </c>
      <c r="AD7074" s="20">
        <f t="shared" si="776"/>
        <v>0</v>
      </c>
      <c r="AE7074">
        <v>0</v>
      </c>
    </row>
    <row r="7075" spans="1:31" x14ac:dyDescent="0.25">
      <c r="A7075" s="9">
        <v>45351</v>
      </c>
      <c r="B7075" s="10" t="s">
        <v>125</v>
      </c>
      <c r="C7075" s="10" t="s">
        <v>28</v>
      </c>
      <c r="D7075" s="10" t="s">
        <v>29</v>
      </c>
      <c r="E7075" s="10" t="s">
        <v>30</v>
      </c>
      <c r="F7075" s="10"/>
      <c r="G7075" s="10">
        <v>0</v>
      </c>
      <c r="H7075" s="11">
        <f>SUMIFS(AA:AA,$A:$A,EOMONTH($A7075,-1),$B:$B,$B7075)</f>
        <v>326</v>
      </c>
      <c r="I7075" s="63">
        <f>ROUND(SUMIFS(AC:AC,$A:$A,EOMONTH($A7075,-1),$B:$B,$B7075),2)</f>
        <v>3.79</v>
      </c>
      <c r="J7075" s="11">
        <f>SUMIFS(AB:AB,$A:$A,EOMONTH($A7075,-1),$B:$B,$B7075)</f>
        <v>8876.11</v>
      </c>
      <c r="K7075" s="13">
        <v>0</v>
      </c>
      <c r="L7075" s="25">
        <v>0</v>
      </c>
      <c r="M7075" s="15">
        <v>0</v>
      </c>
      <c r="N7075" s="14">
        <v>0</v>
      </c>
      <c r="O7075" s="16">
        <v>0</v>
      </c>
      <c r="P7075" s="16">
        <v>0</v>
      </c>
      <c r="Q7075" s="16">
        <v>0</v>
      </c>
      <c r="R7075" s="16">
        <f>Q7075*16.876/100</f>
        <v>0</v>
      </c>
      <c r="S7075" s="17">
        <f t="shared" si="770"/>
        <v>0</v>
      </c>
      <c r="T7075" s="16">
        <v>0</v>
      </c>
      <c r="U7075" s="18">
        <f t="shared" si="771"/>
        <v>0</v>
      </c>
      <c r="V7075" s="18">
        <f t="shared" si="772"/>
        <v>0</v>
      </c>
      <c r="W7075" s="18">
        <f t="shared" si="773"/>
        <v>0</v>
      </c>
      <c r="X7075" s="27"/>
      <c r="Y7075" s="19">
        <f t="shared" si="774"/>
        <v>0</v>
      </c>
      <c r="Z7075" s="18">
        <f t="shared" si="775"/>
        <v>0</v>
      </c>
      <c r="AA7075" s="12">
        <v>326</v>
      </c>
      <c r="AB7075" s="12">
        <v>8876.11</v>
      </c>
      <c r="AC7075" s="28">
        <f>+I7075+Y7075-Z7075</f>
        <v>3.79</v>
      </c>
      <c r="AD7075" s="20">
        <f t="shared" si="776"/>
        <v>0</v>
      </c>
      <c r="AE7075">
        <v>0</v>
      </c>
    </row>
    <row r="7076" spans="1:31" x14ac:dyDescent="0.25">
      <c r="A7076" s="9">
        <v>45351</v>
      </c>
      <c r="B7076" s="10" t="s">
        <v>740</v>
      </c>
      <c r="C7076" s="10" t="s">
        <v>28</v>
      </c>
      <c r="D7076" s="10" t="s">
        <v>29</v>
      </c>
      <c r="E7076" s="10" t="s">
        <v>30</v>
      </c>
      <c r="F7076" s="10"/>
      <c r="G7076" s="10">
        <v>0</v>
      </c>
      <c r="H7076" s="11">
        <f>SUMIFS(AA:AA,$A:$A,EOMONTH($A7076,-1),$B:$B,$B7076)</f>
        <v>404</v>
      </c>
      <c r="I7076" s="63">
        <f>ROUND(SUMIFS(AC:AC,$A:$A,EOMONTH($A7076,-1),$B:$B,$B7076),2)</f>
        <v>0</v>
      </c>
      <c r="J7076" s="11">
        <f>SUMIFS(AB:AB,$A:$A,EOMONTH($A7076,-1),$B:$B,$B7076)</f>
        <v>5070.8</v>
      </c>
      <c r="K7076" s="13">
        <v>0</v>
      </c>
      <c r="L7076" s="25">
        <v>0</v>
      </c>
      <c r="M7076" s="15">
        <v>0</v>
      </c>
      <c r="N7076" s="14">
        <v>0</v>
      </c>
      <c r="O7076" s="16">
        <v>0</v>
      </c>
      <c r="P7076" s="16">
        <v>0</v>
      </c>
      <c r="Q7076" s="16">
        <v>0</v>
      </c>
      <c r="R7076" s="16">
        <f>Q7076*16.876/100</f>
        <v>0</v>
      </c>
      <c r="S7076" s="17">
        <f t="shared" si="770"/>
        <v>0</v>
      </c>
      <c r="T7076" s="16">
        <v>0</v>
      </c>
      <c r="U7076" s="18">
        <f t="shared" si="771"/>
        <v>0</v>
      </c>
      <c r="V7076" s="18">
        <f t="shared" si="772"/>
        <v>0</v>
      </c>
      <c r="W7076" s="18">
        <f t="shared" si="773"/>
        <v>0</v>
      </c>
      <c r="X7076" s="27"/>
      <c r="Y7076" s="19">
        <f t="shared" si="774"/>
        <v>0</v>
      </c>
      <c r="Z7076" s="18">
        <f t="shared" si="775"/>
        <v>0</v>
      </c>
      <c r="AA7076" s="12">
        <v>404</v>
      </c>
      <c r="AB7076" s="12">
        <v>5070.8</v>
      </c>
      <c r="AC7076" s="28">
        <f>+I7076+Y7076-Z7076</f>
        <v>0</v>
      </c>
      <c r="AD7076" s="20">
        <f t="shared" si="776"/>
        <v>0</v>
      </c>
      <c r="AE7076">
        <v>0</v>
      </c>
    </row>
    <row r="7077" spans="1:31" x14ac:dyDescent="0.25">
      <c r="A7077" s="9">
        <v>45351</v>
      </c>
      <c r="B7077" s="10" t="s">
        <v>126</v>
      </c>
      <c r="C7077" s="10" t="s">
        <v>28</v>
      </c>
      <c r="D7077" s="10" t="s">
        <v>29</v>
      </c>
      <c r="E7077" s="10" t="s">
        <v>30</v>
      </c>
      <c r="F7077" s="10"/>
      <c r="G7077" s="10">
        <v>0</v>
      </c>
      <c r="H7077" s="11">
        <f>SUMIFS(AA:AA,$A:$A,EOMONTH($A7077,-1),$B:$B,$B7077)</f>
        <v>349</v>
      </c>
      <c r="I7077" s="63">
        <f>ROUND(SUMIFS(AC:AC,$A:$A,EOMONTH($A7077,-1),$B:$B,$B7077),2)</f>
        <v>49.12</v>
      </c>
      <c r="J7077" s="11">
        <f>SUMIFS(AB:AB,$A:$A,EOMONTH($A7077,-1),$B:$B,$B7077)</f>
        <v>4980.33</v>
      </c>
      <c r="K7077" s="13">
        <v>0</v>
      </c>
      <c r="L7077" s="25">
        <v>0</v>
      </c>
      <c r="M7077" s="15">
        <v>0</v>
      </c>
      <c r="N7077" s="14">
        <v>0</v>
      </c>
      <c r="O7077" s="16">
        <v>0</v>
      </c>
      <c r="P7077" s="16">
        <v>0</v>
      </c>
      <c r="Q7077" s="16">
        <v>0</v>
      </c>
      <c r="R7077" s="16">
        <f>Q7077*16.876/100</f>
        <v>0</v>
      </c>
      <c r="S7077" s="17">
        <f t="shared" si="770"/>
        <v>0</v>
      </c>
      <c r="T7077" s="16">
        <v>0</v>
      </c>
      <c r="U7077" s="18">
        <f t="shared" si="771"/>
        <v>0</v>
      </c>
      <c r="V7077" s="18">
        <f t="shared" si="772"/>
        <v>0</v>
      </c>
      <c r="W7077" s="18">
        <f t="shared" si="773"/>
        <v>0</v>
      </c>
      <c r="X7077" s="27"/>
      <c r="Y7077" s="19">
        <f t="shared" si="774"/>
        <v>0</v>
      </c>
      <c r="Z7077" s="18">
        <f t="shared" si="775"/>
        <v>0</v>
      </c>
      <c r="AA7077" s="12">
        <v>349</v>
      </c>
      <c r="AB7077" s="12">
        <v>4980.33</v>
      </c>
      <c r="AC7077" s="28">
        <f>+I7077+Y7077-Z7077</f>
        <v>49.12</v>
      </c>
      <c r="AD7077" s="20">
        <f t="shared" si="776"/>
        <v>0</v>
      </c>
      <c r="AE7077">
        <v>0</v>
      </c>
    </row>
    <row r="7078" spans="1:31" x14ac:dyDescent="0.25">
      <c r="A7078" s="9">
        <v>45351</v>
      </c>
      <c r="B7078" s="10" t="s">
        <v>716</v>
      </c>
      <c r="C7078" s="10" t="s">
        <v>28</v>
      </c>
      <c r="D7078" s="10" t="s">
        <v>29</v>
      </c>
      <c r="E7078" s="10" t="s">
        <v>30</v>
      </c>
      <c r="F7078" s="10"/>
      <c r="G7078" s="10">
        <v>0</v>
      </c>
      <c r="H7078" s="11">
        <f>SUMIFS(AA:AA,$A:$A,EOMONTH($A7078,-1),$B:$B,$B7078)</f>
        <v>172</v>
      </c>
      <c r="I7078" s="63">
        <f>ROUND(SUMIFS(AC:AC,$A:$A,EOMONTH($A7078,-1),$B:$B,$B7078),2)</f>
        <v>0</v>
      </c>
      <c r="J7078" s="11">
        <f>SUMIFS(AB:AB,$A:$A,EOMONTH($A7078,-1),$B:$B,$B7078)</f>
        <v>2528.11</v>
      </c>
      <c r="K7078" s="13">
        <v>0</v>
      </c>
      <c r="L7078" s="25">
        <v>0</v>
      </c>
      <c r="M7078" s="15">
        <v>0</v>
      </c>
      <c r="N7078" s="14">
        <v>0</v>
      </c>
      <c r="O7078" s="16">
        <v>0</v>
      </c>
      <c r="P7078" s="16">
        <v>0</v>
      </c>
      <c r="Q7078" s="16">
        <v>0</v>
      </c>
      <c r="R7078" s="16">
        <f>Q7078*16.876/100</f>
        <v>0</v>
      </c>
      <c r="S7078" s="17">
        <f t="shared" si="770"/>
        <v>0</v>
      </c>
      <c r="T7078" s="16">
        <v>0</v>
      </c>
      <c r="U7078" s="18">
        <f t="shared" si="771"/>
        <v>0</v>
      </c>
      <c r="V7078" s="18">
        <f t="shared" si="772"/>
        <v>0</v>
      </c>
      <c r="W7078" s="18">
        <f t="shared" si="773"/>
        <v>0</v>
      </c>
      <c r="X7078" s="27"/>
      <c r="Y7078" s="19">
        <f t="shared" si="774"/>
        <v>0</v>
      </c>
      <c r="Z7078" s="18">
        <f t="shared" si="775"/>
        <v>0</v>
      </c>
      <c r="AA7078" s="12">
        <v>172</v>
      </c>
      <c r="AB7078" s="12">
        <v>2528.11</v>
      </c>
      <c r="AC7078" s="28">
        <f>+I7078+Y7078-Z7078</f>
        <v>0</v>
      </c>
      <c r="AD7078" s="20">
        <f t="shared" si="776"/>
        <v>0</v>
      </c>
      <c r="AE7078">
        <v>0</v>
      </c>
    </row>
    <row r="7079" spans="1:31" x14ac:dyDescent="0.25">
      <c r="A7079" s="9">
        <v>45351</v>
      </c>
      <c r="B7079" s="10" t="s">
        <v>774</v>
      </c>
      <c r="C7079" s="10" t="s">
        <v>105</v>
      </c>
      <c r="D7079" s="10" t="s">
        <v>29</v>
      </c>
      <c r="E7079" s="10" t="s">
        <v>30</v>
      </c>
      <c r="F7079" s="10"/>
      <c r="G7079" s="10">
        <v>0</v>
      </c>
      <c r="H7079" s="11">
        <f>SUMIFS(AA:AA,$A:$A,EOMONTH($A7079,-1),$B:$B,$B7079)</f>
        <v>5</v>
      </c>
      <c r="I7079" s="63">
        <f>ROUND(SUMIFS(AC:AC,$A:$A,EOMONTH($A7079,-1),$B:$B,$B7079),2)</f>
        <v>0</v>
      </c>
      <c r="J7079" s="11">
        <f>SUMIFS(AB:AB,$A:$A,EOMONTH($A7079,-1),$B:$B,$B7079)</f>
        <v>71.64</v>
      </c>
      <c r="K7079" s="13">
        <v>0</v>
      </c>
      <c r="L7079" s="25">
        <v>0</v>
      </c>
      <c r="M7079" s="15">
        <v>0</v>
      </c>
      <c r="N7079" s="14">
        <v>0</v>
      </c>
      <c r="O7079" s="16">
        <v>0</v>
      </c>
      <c r="P7079" s="16">
        <v>0</v>
      </c>
      <c r="Q7079" s="16">
        <v>0</v>
      </c>
      <c r="R7079" s="16">
        <f>Q7079*16.876/100</f>
        <v>0</v>
      </c>
      <c r="S7079" s="17">
        <f t="shared" si="770"/>
        <v>0</v>
      </c>
      <c r="T7079" s="16">
        <v>0</v>
      </c>
      <c r="U7079" s="18">
        <f t="shared" si="771"/>
        <v>0</v>
      </c>
      <c r="V7079" s="18">
        <f t="shared" si="772"/>
        <v>0</v>
      </c>
      <c r="W7079" s="18">
        <f t="shared" si="773"/>
        <v>0</v>
      </c>
      <c r="X7079" s="27"/>
      <c r="Y7079" s="19">
        <f t="shared" si="774"/>
        <v>0</v>
      </c>
      <c r="Z7079" s="18">
        <f t="shared" si="775"/>
        <v>0</v>
      </c>
      <c r="AA7079" s="12">
        <v>5</v>
      </c>
      <c r="AB7079" s="12">
        <v>71.64</v>
      </c>
      <c r="AC7079" s="28">
        <f>+I7079+Y7079-Z7079</f>
        <v>0</v>
      </c>
      <c r="AD7079" s="20">
        <f t="shared" si="776"/>
        <v>0</v>
      </c>
      <c r="AE7079">
        <v>0</v>
      </c>
    </row>
    <row r="7080" spans="1:31" x14ac:dyDescent="0.25">
      <c r="A7080" s="9">
        <v>45351</v>
      </c>
      <c r="B7080" s="10" t="s">
        <v>127</v>
      </c>
      <c r="C7080" s="10" t="s">
        <v>28</v>
      </c>
      <c r="D7080" s="10" t="s">
        <v>29</v>
      </c>
      <c r="E7080" s="10" t="s">
        <v>30</v>
      </c>
      <c r="F7080" s="10"/>
      <c r="G7080" s="10">
        <v>0</v>
      </c>
      <c r="H7080" s="11">
        <f>SUMIFS(AA:AA,$A:$A,EOMONTH($A7080,-1),$B:$B,$B7080)</f>
        <v>530.5</v>
      </c>
      <c r="I7080" s="63">
        <f>ROUND(SUMIFS(AC:AC,$A:$A,EOMONTH($A7080,-1),$B:$B,$B7080),2)</f>
        <v>4.8499999999999996</v>
      </c>
      <c r="J7080" s="11">
        <f>SUMIFS(AB:AB,$A:$A,EOMONTH($A7080,-1),$B:$B,$B7080)</f>
        <v>5788.17</v>
      </c>
      <c r="K7080" s="13">
        <v>0</v>
      </c>
      <c r="L7080" s="25">
        <v>0</v>
      </c>
      <c r="M7080" s="15">
        <v>0</v>
      </c>
      <c r="N7080" s="14">
        <v>0</v>
      </c>
      <c r="O7080" s="16">
        <v>0</v>
      </c>
      <c r="P7080" s="16">
        <v>0</v>
      </c>
      <c r="Q7080" s="16">
        <v>0</v>
      </c>
      <c r="R7080" s="16">
        <f>Q7080*16.876/100</f>
        <v>0</v>
      </c>
      <c r="S7080" s="17">
        <f t="shared" si="770"/>
        <v>0</v>
      </c>
      <c r="T7080" s="16">
        <v>0</v>
      </c>
      <c r="U7080" s="18">
        <f t="shared" si="771"/>
        <v>0</v>
      </c>
      <c r="V7080" s="18">
        <f t="shared" si="772"/>
        <v>0</v>
      </c>
      <c r="W7080" s="18">
        <f t="shared" si="773"/>
        <v>0</v>
      </c>
      <c r="X7080" s="27"/>
      <c r="Y7080" s="19">
        <f t="shared" si="774"/>
        <v>0</v>
      </c>
      <c r="Z7080" s="18">
        <f t="shared" si="775"/>
        <v>0</v>
      </c>
      <c r="AA7080" s="12">
        <v>530.5</v>
      </c>
      <c r="AB7080" s="12">
        <v>5788.17</v>
      </c>
      <c r="AC7080" s="28">
        <f>+I7080+Y7080-Z7080</f>
        <v>4.8499999999999996</v>
      </c>
      <c r="AD7080" s="20">
        <f t="shared" si="776"/>
        <v>0</v>
      </c>
      <c r="AE7080">
        <v>0</v>
      </c>
    </row>
    <row r="7081" spans="1:31" x14ac:dyDescent="0.25">
      <c r="A7081" s="9">
        <v>45351</v>
      </c>
      <c r="B7081" s="10" t="s">
        <v>128</v>
      </c>
      <c r="C7081" s="10" t="s">
        <v>28</v>
      </c>
      <c r="D7081" s="10" t="s">
        <v>29</v>
      </c>
      <c r="E7081" s="10" t="s">
        <v>30</v>
      </c>
      <c r="F7081" s="10"/>
      <c r="G7081" s="10">
        <v>0</v>
      </c>
      <c r="H7081" s="11">
        <f>SUMIFS(AA:AA,$A:$A,EOMONTH($A7081,-1),$B:$B,$B7081)</f>
        <v>1019</v>
      </c>
      <c r="I7081" s="63">
        <f>ROUND(SUMIFS(AC:AC,$A:$A,EOMONTH($A7081,-1),$B:$B,$B7081),2)</f>
        <v>22.94</v>
      </c>
      <c r="J7081" s="11">
        <f>SUMIFS(AB:AB,$A:$A,EOMONTH($A7081,-1),$B:$B,$B7081)</f>
        <v>11237.98</v>
      </c>
      <c r="K7081" s="13">
        <v>0</v>
      </c>
      <c r="L7081" s="25">
        <v>0</v>
      </c>
      <c r="M7081" s="15">
        <v>0</v>
      </c>
      <c r="N7081" s="14">
        <v>0</v>
      </c>
      <c r="O7081" s="16">
        <v>0</v>
      </c>
      <c r="P7081" s="16">
        <v>0</v>
      </c>
      <c r="Q7081" s="16">
        <v>0</v>
      </c>
      <c r="R7081" s="16">
        <f>Q7081*16.876/100</f>
        <v>0</v>
      </c>
      <c r="S7081" s="17">
        <f t="shared" si="770"/>
        <v>0</v>
      </c>
      <c r="T7081" s="16">
        <v>0</v>
      </c>
      <c r="U7081" s="18">
        <f t="shared" si="771"/>
        <v>0</v>
      </c>
      <c r="V7081" s="18">
        <f t="shared" si="772"/>
        <v>0</v>
      </c>
      <c r="W7081" s="18">
        <f t="shared" si="773"/>
        <v>0</v>
      </c>
      <c r="X7081" s="27"/>
      <c r="Y7081" s="19">
        <f t="shared" si="774"/>
        <v>0</v>
      </c>
      <c r="Z7081" s="18">
        <f t="shared" si="775"/>
        <v>0</v>
      </c>
      <c r="AA7081" s="12">
        <v>1019</v>
      </c>
      <c r="AB7081" s="12">
        <v>11237.98</v>
      </c>
      <c r="AC7081" s="28">
        <f>+I7081+Y7081-Z7081</f>
        <v>22.94</v>
      </c>
      <c r="AD7081" s="20">
        <f t="shared" si="776"/>
        <v>0</v>
      </c>
      <c r="AE7081">
        <v>0</v>
      </c>
    </row>
    <row r="7082" spans="1:31" x14ac:dyDescent="0.25">
      <c r="A7082" s="9">
        <v>45351</v>
      </c>
      <c r="B7082" s="10" t="s">
        <v>129</v>
      </c>
      <c r="C7082" s="10" t="s">
        <v>28</v>
      </c>
      <c r="D7082" s="10" t="s">
        <v>29</v>
      </c>
      <c r="E7082" s="10" t="s">
        <v>30</v>
      </c>
      <c r="F7082" s="10"/>
      <c r="G7082" s="10">
        <v>0</v>
      </c>
      <c r="H7082" s="11">
        <f>SUMIFS(AA:AA,$A:$A,EOMONTH($A7082,-1),$B:$B,$B7082)</f>
        <v>921</v>
      </c>
      <c r="I7082" s="63">
        <f>ROUND(SUMIFS(AC:AC,$A:$A,EOMONTH($A7082,-1),$B:$B,$B7082),2)</f>
        <v>16.93</v>
      </c>
      <c r="J7082" s="11">
        <f>SUMIFS(AB:AB,$A:$A,EOMONTH($A7082,-1),$B:$B,$B7082)</f>
        <v>10119.299999999999</v>
      </c>
      <c r="K7082" s="13">
        <v>0</v>
      </c>
      <c r="L7082" s="25">
        <v>0</v>
      </c>
      <c r="M7082" s="15">
        <v>0</v>
      </c>
      <c r="N7082" s="14">
        <v>0</v>
      </c>
      <c r="O7082" s="16">
        <v>0</v>
      </c>
      <c r="P7082" s="16">
        <v>0</v>
      </c>
      <c r="Q7082" s="16">
        <v>0</v>
      </c>
      <c r="R7082" s="16">
        <f>Q7082*16.876/100</f>
        <v>0</v>
      </c>
      <c r="S7082" s="17">
        <f t="shared" si="770"/>
        <v>0</v>
      </c>
      <c r="T7082" s="16">
        <v>0</v>
      </c>
      <c r="U7082" s="18">
        <f t="shared" si="771"/>
        <v>0</v>
      </c>
      <c r="V7082" s="18">
        <f t="shared" si="772"/>
        <v>0</v>
      </c>
      <c r="W7082" s="18">
        <f t="shared" si="773"/>
        <v>0</v>
      </c>
      <c r="X7082" s="27"/>
      <c r="Y7082" s="19">
        <f t="shared" si="774"/>
        <v>0</v>
      </c>
      <c r="Z7082" s="18">
        <f t="shared" si="775"/>
        <v>0</v>
      </c>
      <c r="AA7082" s="12">
        <v>921</v>
      </c>
      <c r="AB7082" s="12">
        <v>10119.299999999999</v>
      </c>
      <c r="AC7082" s="28">
        <f>+I7082+Y7082-Z7082</f>
        <v>16.93</v>
      </c>
      <c r="AD7082" s="20">
        <f t="shared" si="776"/>
        <v>0</v>
      </c>
      <c r="AE7082">
        <v>0</v>
      </c>
    </row>
    <row r="7083" spans="1:31" x14ac:dyDescent="0.25">
      <c r="A7083" s="9">
        <v>45351</v>
      </c>
      <c r="B7083" s="10" t="s">
        <v>130</v>
      </c>
      <c r="C7083" s="10" t="s">
        <v>28</v>
      </c>
      <c r="D7083" s="10" t="s">
        <v>29</v>
      </c>
      <c r="E7083" s="10" t="s">
        <v>30</v>
      </c>
      <c r="F7083" s="10"/>
      <c r="G7083" s="10">
        <v>0</v>
      </c>
      <c r="H7083" s="11">
        <f>SUMIFS(AA:AA,$A:$A,EOMONTH($A7083,-1),$B:$B,$B7083)</f>
        <v>106</v>
      </c>
      <c r="I7083" s="63">
        <f>ROUND(SUMIFS(AC:AC,$A:$A,EOMONTH($A7083,-1),$B:$B,$B7083),2)</f>
        <v>3.79</v>
      </c>
      <c r="J7083" s="11">
        <f>SUMIFS(AB:AB,$A:$A,EOMONTH($A7083,-1),$B:$B,$B7083)</f>
        <v>1162.49</v>
      </c>
      <c r="K7083" s="13">
        <v>0</v>
      </c>
      <c r="L7083" s="25">
        <v>0</v>
      </c>
      <c r="M7083" s="15">
        <v>0</v>
      </c>
      <c r="N7083" s="14">
        <v>0</v>
      </c>
      <c r="O7083" s="16">
        <v>0</v>
      </c>
      <c r="P7083" s="16">
        <v>0</v>
      </c>
      <c r="Q7083" s="16">
        <v>0</v>
      </c>
      <c r="R7083" s="16">
        <f>Q7083*16.876/100</f>
        <v>0</v>
      </c>
      <c r="S7083" s="17">
        <f t="shared" si="770"/>
        <v>0</v>
      </c>
      <c r="T7083" s="16">
        <v>0</v>
      </c>
      <c r="U7083" s="18">
        <f t="shared" si="771"/>
        <v>0</v>
      </c>
      <c r="V7083" s="18">
        <f t="shared" si="772"/>
        <v>0</v>
      </c>
      <c r="W7083" s="18">
        <f t="shared" si="773"/>
        <v>0</v>
      </c>
      <c r="X7083" s="27"/>
      <c r="Y7083" s="19">
        <f t="shared" si="774"/>
        <v>0</v>
      </c>
      <c r="Z7083" s="18">
        <f t="shared" si="775"/>
        <v>0</v>
      </c>
      <c r="AA7083" s="12">
        <v>106</v>
      </c>
      <c r="AB7083" s="12">
        <v>1162.49</v>
      </c>
      <c r="AC7083" s="28">
        <f>+I7083+Y7083-Z7083</f>
        <v>3.79</v>
      </c>
      <c r="AD7083" s="20">
        <f t="shared" si="776"/>
        <v>0</v>
      </c>
      <c r="AE7083">
        <v>0</v>
      </c>
    </row>
    <row r="7084" spans="1:31" x14ac:dyDescent="0.25">
      <c r="A7084" s="9">
        <v>45351</v>
      </c>
      <c r="B7084" s="10" t="s">
        <v>131</v>
      </c>
      <c r="C7084" s="10" t="s">
        <v>28</v>
      </c>
      <c r="D7084" s="10" t="s">
        <v>29</v>
      </c>
      <c r="E7084" s="10" t="s">
        <v>30</v>
      </c>
      <c r="F7084" s="10"/>
      <c r="G7084" s="10">
        <v>0</v>
      </c>
      <c r="H7084" s="11">
        <f>SUMIFS(AA:AA,$A:$A,EOMONTH($A7084,-1),$B:$B,$B7084)</f>
        <v>366</v>
      </c>
      <c r="I7084" s="63">
        <f>ROUND(SUMIFS(AC:AC,$A:$A,EOMONTH($A7084,-1),$B:$B,$B7084),2)</f>
        <v>1.54</v>
      </c>
      <c r="J7084" s="11">
        <f>SUMIFS(AB:AB,$A:$A,EOMONTH($A7084,-1),$B:$B,$B7084)</f>
        <v>3970.69</v>
      </c>
      <c r="K7084" s="13">
        <v>0</v>
      </c>
      <c r="L7084" s="25">
        <v>0</v>
      </c>
      <c r="M7084" s="15">
        <v>0</v>
      </c>
      <c r="N7084" s="14">
        <v>0</v>
      </c>
      <c r="O7084" s="16">
        <v>0</v>
      </c>
      <c r="P7084" s="16">
        <v>0</v>
      </c>
      <c r="Q7084" s="16">
        <v>0</v>
      </c>
      <c r="R7084" s="16">
        <f>Q7084*16.876/100</f>
        <v>0</v>
      </c>
      <c r="S7084" s="17">
        <f t="shared" si="770"/>
        <v>0</v>
      </c>
      <c r="T7084" s="16">
        <v>0</v>
      </c>
      <c r="U7084" s="18">
        <f t="shared" si="771"/>
        <v>0</v>
      </c>
      <c r="V7084" s="18">
        <f t="shared" si="772"/>
        <v>0</v>
      </c>
      <c r="W7084" s="18">
        <f t="shared" si="773"/>
        <v>0</v>
      </c>
      <c r="X7084" s="27"/>
      <c r="Y7084" s="19">
        <f t="shared" si="774"/>
        <v>0</v>
      </c>
      <c r="Z7084" s="18">
        <f t="shared" si="775"/>
        <v>0</v>
      </c>
      <c r="AA7084" s="12">
        <v>366</v>
      </c>
      <c r="AB7084" s="12">
        <v>3970.69</v>
      </c>
      <c r="AC7084" s="28">
        <f>+I7084+Y7084-Z7084</f>
        <v>1.54</v>
      </c>
      <c r="AD7084" s="20">
        <f t="shared" si="776"/>
        <v>0</v>
      </c>
      <c r="AE7084">
        <v>0</v>
      </c>
    </row>
    <row r="7085" spans="1:31" x14ac:dyDescent="0.25">
      <c r="A7085" s="9">
        <v>45351</v>
      </c>
      <c r="B7085" s="10" t="s">
        <v>132</v>
      </c>
      <c r="C7085" s="10" t="s">
        <v>28</v>
      </c>
      <c r="D7085" s="10" t="s">
        <v>29</v>
      </c>
      <c r="E7085" s="10" t="s">
        <v>30</v>
      </c>
      <c r="F7085" s="10"/>
      <c r="G7085" s="10">
        <v>0</v>
      </c>
      <c r="H7085" s="11">
        <f>SUMIFS(AA:AA,$A:$A,EOMONTH($A7085,-1),$B:$B,$B7085)</f>
        <v>743</v>
      </c>
      <c r="I7085" s="63">
        <f>ROUND(SUMIFS(AC:AC,$A:$A,EOMONTH($A7085,-1),$B:$B,$B7085),2)</f>
        <v>2.48</v>
      </c>
      <c r="J7085" s="11">
        <f>SUMIFS(AB:AB,$A:$A,EOMONTH($A7085,-1),$B:$B,$B7085)</f>
        <v>8066.7</v>
      </c>
      <c r="K7085" s="13">
        <v>0</v>
      </c>
      <c r="L7085" s="25">
        <v>0</v>
      </c>
      <c r="M7085" s="15">
        <v>0</v>
      </c>
      <c r="N7085" s="14">
        <v>0</v>
      </c>
      <c r="O7085" s="16">
        <v>0</v>
      </c>
      <c r="P7085" s="16">
        <v>0</v>
      </c>
      <c r="Q7085" s="16">
        <v>0</v>
      </c>
      <c r="R7085" s="16">
        <f>Q7085*16.876/100</f>
        <v>0</v>
      </c>
      <c r="S7085" s="17">
        <f t="shared" si="770"/>
        <v>0</v>
      </c>
      <c r="T7085" s="16">
        <v>0</v>
      </c>
      <c r="U7085" s="18">
        <f t="shared" si="771"/>
        <v>0</v>
      </c>
      <c r="V7085" s="18">
        <f t="shared" si="772"/>
        <v>0</v>
      </c>
      <c r="W7085" s="18">
        <f t="shared" si="773"/>
        <v>0</v>
      </c>
      <c r="X7085" s="27"/>
      <c r="Y7085" s="19">
        <f t="shared" si="774"/>
        <v>0</v>
      </c>
      <c r="Z7085" s="18">
        <f t="shared" si="775"/>
        <v>0</v>
      </c>
      <c r="AA7085" s="12">
        <v>743</v>
      </c>
      <c r="AB7085" s="12">
        <v>8066.7</v>
      </c>
      <c r="AC7085" s="28">
        <f>+I7085+Y7085-Z7085</f>
        <v>2.48</v>
      </c>
      <c r="AD7085" s="20">
        <f t="shared" si="776"/>
        <v>0</v>
      </c>
      <c r="AE7085">
        <v>0</v>
      </c>
    </row>
    <row r="7086" spans="1:31" x14ac:dyDescent="0.25">
      <c r="A7086" s="9">
        <v>45351</v>
      </c>
      <c r="B7086" s="10" t="s">
        <v>806</v>
      </c>
      <c r="C7086" s="10" t="s">
        <v>711</v>
      </c>
      <c r="D7086" s="10" t="s">
        <v>29</v>
      </c>
      <c r="E7086" s="10" t="s">
        <v>539</v>
      </c>
      <c r="F7086" s="10"/>
      <c r="G7086" s="10">
        <v>0</v>
      </c>
      <c r="H7086" s="11">
        <f>SUMIFS(AA:AA,$A:$A,EOMONTH($A7086,-1),$B:$B,$B7086)</f>
        <v>-109</v>
      </c>
      <c r="I7086" s="63">
        <f>ROUND(SUMIFS(AC:AC,$A:$A,EOMONTH($A7086,-1),$B:$B,$B7086),2)</f>
        <v>0</v>
      </c>
      <c r="J7086" s="11">
        <f>SUMIFS(AB:AB,$A:$A,EOMONTH($A7086,-1),$B:$B,$B7086)</f>
        <v>0</v>
      </c>
      <c r="K7086" s="13">
        <v>0</v>
      </c>
      <c r="L7086" s="25">
        <v>0</v>
      </c>
      <c r="M7086" s="15">
        <v>0</v>
      </c>
      <c r="N7086" s="14">
        <v>0</v>
      </c>
      <c r="O7086" s="16">
        <v>0</v>
      </c>
      <c r="P7086" s="16">
        <v>0</v>
      </c>
      <c r="Q7086" s="16">
        <v>0</v>
      </c>
      <c r="R7086" s="16">
        <f>Q7086*16.876/100</f>
        <v>0</v>
      </c>
      <c r="S7086" s="17">
        <f t="shared" si="770"/>
        <v>0</v>
      </c>
      <c r="T7086" s="16">
        <v>0</v>
      </c>
      <c r="U7086" s="18">
        <f t="shared" si="771"/>
        <v>0</v>
      </c>
      <c r="V7086" s="18">
        <f t="shared" si="772"/>
        <v>0</v>
      </c>
      <c r="W7086" s="18">
        <f t="shared" si="773"/>
        <v>0</v>
      </c>
      <c r="X7086" s="27"/>
      <c r="Y7086" s="19">
        <f t="shared" si="774"/>
        <v>0</v>
      </c>
      <c r="Z7086" s="18">
        <f t="shared" si="775"/>
        <v>0</v>
      </c>
      <c r="AA7086" s="12">
        <v>-109</v>
      </c>
      <c r="AB7086" s="12">
        <v>0</v>
      </c>
      <c r="AC7086" s="28">
        <f>+I7086+Y7086-Z7086</f>
        <v>0</v>
      </c>
      <c r="AD7086" s="20">
        <f t="shared" si="776"/>
        <v>0</v>
      </c>
      <c r="AE7086">
        <v>0</v>
      </c>
    </row>
    <row r="7087" spans="1:31" x14ac:dyDescent="0.25">
      <c r="A7087" s="59">
        <v>45351</v>
      </c>
      <c r="B7087" s="60" t="s">
        <v>717</v>
      </c>
      <c r="C7087" s="60" t="s">
        <v>718</v>
      </c>
      <c r="D7087" s="60" t="s">
        <v>29</v>
      </c>
      <c r="E7087" s="60" t="s">
        <v>30</v>
      </c>
      <c r="F7087" s="10"/>
      <c r="G7087" s="10"/>
      <c r="H7087" s="11"/>
      <c r="I7087" s="63">
        <f>ROUND(SUMIFS(AC:AC,$A:$A,EOMONTH($A7087,-1),$B:$B,$B7087),2)</f>
        <v>0</v>
      </c>
      <c r="J7087" s="11"/>
      <c r="K7087" s="13"/>
      <c r="L7087" s="25"/>
      <c r="M7087" s="15"/>
      <c r="N7087" s="14"/>
      <c r="O7087" s="16"/>
      <c r="P7087" s="16"/>
      <c r="Q7087" s="16"/>
      <c r="R7087" s="16"/>
      <c r="S7087" s="17">
        <f t="shared" si="770"/>
        <v>0</v>
      </c>
      <c r="T7087" s="16"/>
      <c r="U7087" s="18">
        <f t="shared" si="771"/>
        <v>0</v>
      </c>
      <c r="V7087" s="18">
        <f t="shared" si="772"/>
        <v>0</v>
      </c>
      <c r="W7087" s="18">
        <f t="shared" si="773"/>
        <v>0</v>
      </c>
      <c r="X7087" s="27"/>
      <c r="Y7087" s="19">
        <f t="shared" si="774"/>
        <v>0</v>
      </c>
      <c r="Z7087" s="18">
        <f t="shared" si="775"/>
        <v>0</v>
      </c>
      <c r="AA7087" s="12"/>
      <c r="AB7087" s="12"/>
      <c r="AC7087" s="28">
        <f>+I7087+Y7087-Z7087</f>
        <v>0</v>
      </c>
      <c r="AD7087" s="20">
        <f t="shared" si="776"/>
        <v>0</v>
      </c>
      <c r="AE7087">
        <v>0</v>
      </c>
    </row>
    <row r="7088" spans="1:31" x14ac:dyDescent="0.25">
      <c r="A7088" s="9">
        <v>45351</v>
      </c>
      <c r="B7088" s="10" t="s">
        <v>133</v>
      </c>
      <c r="C7088" s="10" t="s">
        <v>62</v>
      </c>
      <c r="D7088" s="10" t="s">
        <v>40</v>
      </c>
      <c r="E7088" s="10" t="s">
        <v>30</v>
      </c>
      <c r="F7088" s="10">
        <v>100</v>
      </c>
      <c r="G7088" s="10">
        <v>109</v>
      </c>
      <c r="H7088" s="11">
        <f>SUMIFS(AA:AA,$A:$A,EOMONTH($A7088,-1),$B:$B,$B7088)</f>
        <v>-414</v>
      </c>
      <c r="I7088" s="63">
        <f>ROUND(SUMIFS(AC:AC,$A:$A,EOMONTH($A7088,-1),$B:$B,$B7088),2)</f>
        <v>47.24</v>
      </c>
      <c r="J7088" s="11">
        <f>SUMIFS(AB:AB,$A:$A,EOMONTH($A7088,-1),$B:$B,$B7088)</f>
        <v>-4951.6000000000004</v>
      </c>
      <c r="K7088" s="13">
        <v>0</v>
      </c>
      <c r="L7088" s="25">
        <v>0</v>
      </c>
      <c r="M7088" s="15">
        <v>0</v>
      </c>
      <c r="N7088" s="14">
        <v>0</v>
      </c>
      <c r="O7088" s="16">
        <v>0</v>
      </c>
      <c r="P7088" s="16">
        <v>0</v>
      </c>
      <c r="Q7088" s="16">
        <v>0</v>
      </c>
      <c r="R7088" s="16">
        <f>Q7088*16.876/100</f>
        <v>0</v>
      </c>
      <c r="S7088" s="17">
        <f t="shared" si="770"/>
        <v>0</v>
      </c>
      <c r="T7088" s="16">
        <v>0</v>
      </c>
      <c r="U7088" s="18">
        <f t="shared" si="771"/>
        <v>-45.125999999999998</v>
      </c>
      <c r="V7088" s="18">
        <f t="shared" si="772"/>
        <v>0</v>
      </c>
      <c r="W7088" s="18">
        <f t="shared" si="773"/>
        <v>0</v>
      </c>
      <c r="X7088" s="27"/>
      <c r="Y7088" s="19">
        <f t="shared" si="774"/>
        <v>0</v>
      </c>
      <c r="Z7088" s="18">
        <f t="shared" si="775"/>
        <v>0</v>
      </c>
      <c r="AA7088" s="12">
        <v>-414</v>
      </c>
      <c r="AB7088" s="12">
        <v>-4951.6000000000004</v>
      </c>
      <c r="AC7088" s="28">
        <f>+I7088+Y7088-Z7088</f>
        <v>47.24</v>
      </c>
      <c r="AD7088" s="20">
        <f t="shared" si="776"/>
        <v>0</v>
      </c>
      <c r="AE7088">
        <v>0</v>
      </c>
    </row>
    <row r="7089" spans="1:31" x14ac:dyDescent="0.25">
      <c r="A7089" s="9">
        <v>45351</v>
      </c>
      <c r="B7089" s="10" t="s">
        <v>134</v>
      </c>
      <c r="C7089" s="10" t="s">
        <v>62</v>
      </c>
      <c r="D7089" s="10" t="s">
        <v>40</v>
      </c>
      <c r="E7089" s="10" t="s">
        <v>30</v>
      </c>
      <c r="F7089" s="10">
        <v>100</v>
      </c>
      <c r="G7089" s="10">
        <v>109</v>
      </c>
      <c r="H7089" s="11">
        <f>SUMIFS(AA:AA,$A:$A,EOMONTH($A7089,-1),$B:$B,$B7089)</f>
        <v>-562</v>
      </c>
      <c r="I7089" s="63">
        <f>ROUND(SUMIFS(AC:AC,$A:$A,EOMONTH($A7089,-1),$B:$B,$B7089),2)</f>
        <v>28.52</v>
      </c>
      <c r="J7089" s="11">
        <f>SUMIFS(AB:AB,$A:$A,EOMONTH($A7089,-1),$B:$B,$B7089)</f>
        <v>-6671.5</v>
      </c>
      <c r="K7089" s="13">
        <v>0</v>
      </c>
      <c r="L7089" s="25">
        <v>0</v>
      </c>
      <c r="M7089" s="15">
        <v>0</v>
      </c>
      <c r="N7089" s="14">
        <v>0</v>
      </c>
      <c r="O7089" s="16">
        <v>0</v>
      </c>
      <c r="P7089" s="16">
        <v>0</v>
      </c>
      <c r="Q7089" s="16">
        <v>0</v>
      </c>
      <c r="R7089" s="16">
        <f>Q7089*16.876/100</f>
        <v>0</v>
      </c>
      <c r="S7089" s="17">
        <f t="shared" si="770"/>
        <v>0</v>
      </c>
      <c r="T7089" s="16">
        <v>0</v>
      </c>
      <c r="U7089" s="18">
        <f t="shared" si="771"/>
        <v>-61.258000000000003</v>
      </c>
      <c r="V7089" s="18">
        <f t="shared" si="772"/>
        <v>0</v>
      </c>
      <c r="W7089" s="18">
        <f t="shared" si="773"/>
        <v>0</v>
      </c>
      <c r="X7089" s="27"/>
      <c r="Y7089" s="19">
        <f t="shared" si="774"/>
        <v>0</v>
      </c>
      <c r="Z7089" s="18">
        <f t="shared" si="775"/>
        <v>0</v>
      </c>
      <c r="AA7089" s="12">
        <v>-562</v>
      </c>
      <c r="AB7089" s="12">
        <v>-6671.5</v>
      </c>
      <c r="AC7089" s="28">
        <f>+I7089+Y7089-Z7089</f>
        <v>28.52</v>
      </c>
      <c r="AD7089" s="20">
        <f t="shared" si="776"/>
        <v>0</v>
      </c>
      <c r="AE7089">
        <v>0</v>
      </c>
    </row>
    <row r="7090" spans="1:31" x14ac:dyDescent="0.25">
      <c r="A7090" s="9">
        <v>45351</v>
      </c>
      <c r="B7090" s="10" t="s">
        <v>800</v>
      </c>
      <c r="C7090" s="10" t="s">
        <v>62</v>
      </c>
      <c r="D7090" s="10" t="s">
        <v>40</v>
      </c>
      <c r="E7090" s="10" t="s">
        <v>30</v>
      </c>
      <c r="F7090" s="10">
        <v>100</v>
      </c>
      <c r="G7090" s="10">
        <v>109</v>
      </c>
      <c r="H7090" s="11">
        <f>SUMIFS(AA:AA,$A:$A,EOMONTH($A7090,-1),$B:$B,$B7090)</f>
        <v>527</v>
      </c>
      <c r="I7090" s="63">
        <f>ROUND(SUMIFS(AC:AC,$A:$A,EOMONTH($A7090,-1),$B:$B,$B7090),2)</f>
        <v>61.61</v>
      </c>
      <c r="J7090" s="11">
        <f>SUMIFS(AB:AB,$A:$A,EOMONTH($A7090,-1),$B:$B,$B7090)</f>
        <v>5751.33</v>
      </c>
      <c r="K7090" s="13">
        <v>0</v>
      </c>
      <c r="L7090" s="25">
        <v>0</v>
      </c>
      <c r="M7090" s="15">
        <v>0</v>
      </c>
      <c r="N7090" s="14">
        <v>0</v>
      </c>
      <c r="O7090" s="16">
        <v>0</v>
      </c>
      <c r="P7090" s="16">
        <v>0</v>
      </c>
      <c r="Q7090" s="16">
        <v>0</v>
      </c>
      <c r="R7090" s="16">
        <f>Q7090*16.876/100</f>
        <v>0</v>
      </c>
      <c r="S7090" s="17">
        <f t="shared" si="770"/>
        <v>0</v>
      </c>
      <c r="T7090" s="16">
        <v>0</v>
      </c>
      <c r="U7090" s="18">
        <f t="shared" si="771"/>
        <v>57.442999999999998</v>
      </c>
      <c r="V7090" s="18">
        <f t="shared" si="772"/>
        <v>0</v>
      </c>
      <c r="W7090" s="18">
        <f t="shared" si="773"/>
        <v>0</v>
      </c>
      <c r="X7090" s="27"/>
      <c r="Y7090" s="19">
        <f t="shared" si="774"/>
        <v>0</v>
      </c>
      <c r="Z7090" s="18">
        <f t="shared" si="775"/>
        <v>0</v>
      </c>
      <c r="AA7090" s="12">
        <v>527</v>
      </c>
      <c r="AB7090" s="12">
        <v>5751.33</v>
      </c>
      <c r="AC7090" s="28">
        <f>+I7090+Y7090-Z7090</f>
        <v>61.61</v>
      </c>
      <c r="AD7090" s="20">
        <f t="shared" si="776"/>
        <v>0</v>
      </c>
      <c r="AE7090">
        <v>0</v>
      </c>
    </row>
    <row r="7091" spans="1:31" x14ac:dyDescent="0.25">
      <c r="A7091" s="9">
        <v>45351</v>
      </c>
      <c r="B7091" s="10" t="s">
        <v>135</v>
      </c>
      <c r="C7091" s="10" t="s">
        <v>62</v>
      </c>
      <c r="D7091" s="10" t="s">
        <v>40</v>
      </c>
      <c r="E7091" s="10" t="s">
        <v>30</v>
      </c>
      <c r="F7091" s="10">
        <v>100</v>
      </c>
      <c r="G7091" s="10">
        <v>109</v>
      </c>
      <c r="H7091" s="11">
        <f>SUMIFS(AA:AA,$A:$A,EOMONTH($A7091,-1),$B:$B,$B7091)</f>
        <v>-406</v>
      </c>
      <c r="I7091" s="63">
        <f>ROUND(SUMIFS(AC:AC,$A:$A,EOMONTH($A7091,-1),$B:$B,$B7091),2)</f>
        <v>51.14</v>
      </c>
      <c r="J7091" s="11">
        <f>SUMIFS(AB:AB,$A:$A,EOMONTH($A7091,-1),$B:$B,$B7091)</f>
        <v>-6128.46</v>
      </c>
      <c r="K7091" s="13">
        <v>0</v>
      </c>
      <c r="L7091" s="25">
        <v>0</v>
      </c>
      <c r="M7091" s="15">
        <v>0</v>
      </c>
      <c r="N7091" s="14">
        <v>0</v>
      </c>
      <c r="O7091" s="16">
        <v>0</v>
      </c>
      <c r="P7091" s="16">
        <v>0</v>
      </c>
      <c r="Q7091" s="16">
        <v>0</v>
      </c>
      <c r="R7091" s="16">
        <f>Q7091*16.876/100</f>
        <v>0</v>
      </c>
      <c r="S7091" s="17">
        <f t="shared" si="770"/>
        <v>0</v>
      </c>
      <c r="T7091" s="16">
        <v>0</v>
      </c>
      <c r="U7091" s="18">
        <f t="shared" si="771"/>
        <v>-44.253999999999998</v>
      </c>
      <c r="V7091" s="18">
        <f t="shared" si="772"/>
        <v>0</v>
      </c>
      <c r="W7091" s="18">
        <f t="shared" si="773"/>
        <v>0</v>
      </c>
      <c r="X7091" s="27"/>
      <c r="Y7091" s="19">
        <f t="shared" si="774"/>
        <v>0</v>
      </c>
      <c r="Z7091" s="18">
        <f t="shared" si="775"/>
        <v>0</v>
      </c>
      <c r="AA7091" s="12">
        <v>-406</v>
      </c>
      <c r="AB7091" s="12">
        <v>-6128.46</v>
      </c>
      <c r="AC7091" s="28">
        <f>+I7091+Y7091-Z7091</f>
        <v>51.14</v>
      </c>
      <c r="AD7091" s="20">
        <f t="shared" si="776"/>
        <v>0</v>
      </c>
      <c r="AE7091">
        <v>0</v>
      </c>
    </row>
    <row r="7092" spans="1:31" x14ac:dyDescent="0.25">
      <c r="A7092" s="9">
        <v>45351</v>
      </c>
      <c r="B7092" s="10" t="s">
        <v>136</v>
      </c>
      <c r="C7092" s="10" t="s">
        <v>62</v>
      </c>
      <c r="D7092" s="10" t="s">
        <v>40</v>
      </c>
      <c r="E7092" s="10" t="s">
        <v>30</v>
      </c>
      <c r="F7092" s="10">
        <v>100</v>
      </c>
      <c r="G7092" s="10">
        <v>109</v>
      </c>
      <c r="H7092" s="11">
        <f>SUMIFS(AA:AA,$A:$A,EOMONTH($A7092,-1),$B:$B,$B7092)</f>
        <v>-402</v>
      </c>
      <c r="I7092" s="63">
        <f>ROUND(SUMIFS(AC:AC,$A:$A,EOMONTH($A7092,-1),$B:$B,$B7092),2)</f>
        <v>47.34</v>
      </c>
      <c r="J7092" s="11">
        <f>SUMIFS(AB:AB,$A:$A,EOMONTH($A7092,-1),$B:$B,$B7092)</f>
        <v>-5339.79</v>
      </c>
      <c r="K7092" s="13">
        <v>0</v>
      </c>
      <c r="L7092" s="25">
        <v>0</v>
      </c>
      <c r="M7092" s="15">
        <v>0</v>
      </c>
      <c r="N7092" s="14">
        <v>0</v>
      </c>
      <c r="O7092" s="16">
        <v>0</v>
      </c>
      <c r="P7092" s="16">
        <v>0</v>
      </c>
      <c r="Q7092" s="16">
        <v>0</v>
      </c>
      <c r="R7092" s="16">
        <f>Q7092*16.876/100</f>
        <v>0</v>
      </c>
      <c r="S7092" s="17">
        <f t="shared" si="770"/>
        <v>0</v>
      </c>
      <c r="T7092" s="16">
        <v>0</v>
      </c>
      <c r="U7092" s="18">
        <f t="shared" si="771"/>
        <v>-43.817999999999998</v>
      </c>
      <c r="V7092" s="18">
        <f t="shared" si="772"/>
        <v>0</v>
      </c>
      <c r="W7092" s="18">
        <f t="shared" si="773"/>
        <v>0</v>
      </c>
      <c r="X7092" s="27"/>
      <c r="Y7092" s="19">
        <f t="shared" si="774"/>
        <v>0</v>
      </c>
      <c r="Z7092" s="18">
        <f t="shared" si="775"/>
        <v>0</v>
      </c>
      <c r="AA7092" s="12">
        <v>-402</v>
      </c>
      <c r="AB7092" s="12">
        <v>-5339.79</v>
      </c>
      <c r="AC7092" s="28">
        <f>+I7092+Y7092-Z7092</f>
        <v>47.34</v>
      </c>
      <c r="AD7092" s="20">
        <f t="shared" si="776"/>
        <v>0</v>
      </c>
      <c r="AE7092">
        <v>0</v>
      </c>
    </row>
    <row r="7093" spans="1:31" x14ac:dyDescent="0.25">
      <c r="A7093" s="9">
        <v>45351</v>
      </c>
      <c r="B7093" s="10" t="s">
        <v>137</v>
      </c>
      <c r="C7093" s="10" t="s">
        <v>62</v>
      </c>
      <c r="D7093" s="10" t="s">
        <v>40</v>
      </c>
      <c r="E7093" s="10" t="s">
        <v>30</v>
      </c>
      <c r="F7093" s="10">
        <v>100</v>
      </c>
      <c r="G7093" s="10">
        <v>109</v>
      </c>
      <c r="H7093" s="11">
        <f>SUMIFS(AA:AA,$A:$A,EOMONTH($A7093,-1),$B:$B,$B7093)</f>
        <v>-559</v>
      </c>
      <c r="I7093" s="63">
        <f>ROUND(SUMIFS(AC:AC,$A:$A,EOMONTH($A7093,-1),$B:$B,$B7093),2)</f>
        <v>38.26</v>
      </c>
      <c r="J7093" s="11">
        <f>SUMIFS(AB:AB,$A:$A,EOMONTH($A7093,-1),$B:$B,$B7093)</f>
        <v>-7085.58</v>
      </c>
      <c r="K7093" s="13">
        <v>0</v>
      </c>
      <c r="L7093" s="25">
        <v>0</v>
      </c>
      <c r="M7093" s="15">
        <v>0</v>
      </c>
      <c r="N7093" s="14">
        <v>0</v>
      </c>
      <c r="O7093" s="16">
        <v>0</v>
      </c>
      <c r="P7093" s="16">
        <v>0</v>
      </c>
      <c r="Q7093" s="16">
        <v>0</v>
      </c>
      <c r="R7093" s="16">
        <f>Q7093*16.876/100</f>
        <v>0</v>
      </c>
      <c r="S7093" s="17">
        <f t="shared" si="770"/>
        <v>0</v>
      </c>
      <c r="T7093" s="16">
        <v>0</v>
      </c>
      <c r="U7093" s="18">
        <f t="shared" si="771"/>
        <v>-60.930999999999997</v>
      </c>
      <c r="V7093" s="18">
        <f t="shared" si="772"/>
        <v>0</v>
      </c>
      <c r="W7093" s="18">
        <f t="shared" si="773"/>
        <v>0</v>
      </c>
      <c r="X7093" s="27"/>
      <c r="Y7093" s="19">
        <f t="shared" si="774"/>
        <v>0</v>
      </c>
      <c r="Z7093" s="18">
        <f t="shared" si="775"/>
        <v>0</v>
      </c>
      <c r="AA7093" s="12">
        <v>-559</v>
      </c>
      <c r="AB7093" s="12">
        <v>-7085.58</v>
      </c>
      <c r="AC7093" s="28">
        <f>+I7093+Y7093-Z7093</f>
        <v>38.26</v>
      </c>
      <c r="AD7093" s="20">
        <f t="shared" si="776"/>
        <v>0</v>
      </c>
      <c r="AE7093">
        <v>0</v>
      </c>
    </row>
    <row r="7094" spans="1:31" x14ac:dyDescent="0.25">
      <c r="A7094" s="9">
        <v>45351</v>
      </c>
      <c r="B7094" s="10" t="s">
        <v>138</v>
      </c>
      <c r="C7094" s="10" t="s">
        <v>62</v>
      </c>
      <c r="D7094" s="10" t="s">
        <v>40</v>
      </c>
      <c r="E7094" s="10" t="s">
        <v>30</v>
      </c>
      <c r="F7094" s="10">
        <v>100</v>
      </c>
      <c r="G7094" s="10">
        <v>109</v>
      </c>
      <c r="H7094" s="11">
        <f>SUMIFS(AA:AA,$A:$A,EOMONTH($A7094,-1),$B:$B,$B7094)</f>
        <v>-152</v>
      </c>
      <c r="I7094" s="63">
        <f>ROUND(SUMIFS(AC:AC,$A:$A,EOMONTH($A7094,-1),$B:$B,$B7094),2)</f>
        <v>53.37</v>
      </c>
      <c r="J7094" s="11">
        <f>SUMIFS(AB:AB,$A:$A,EOMONTH($A7094,-1),$B:$B,$B7094)</f>
        <v>-1930.21</v>
      </c>
      <c r="K7094" s="13">
        <v>0</v>
      </c>
      <c r="L7094" s="25">
        <v>0</v>
      </c>
      <c r="M7094" s="15">
        <v>0</v>
      </c>
      <c r="N7094" s="14">
        <v>0</v>
      </c>
      <c r="O7094" s="16">
        <v>0</v>
      </c>
      <c r="P7094" s="16">
        <v>0</v>
      </c>
      <c r="Q7094" s="16">
        <v>0</v>
      </c>
      <c r="R7094" s="16">
        <f>Q7094*16.876/100</f>
        <v>0</v>
      </c>
      <c r="S7094" s="17">
        <f t="shared" si="770"/>
        <v>0</v>
      </c>
      <c r="T7094" s="16">
        <v>0</v>
      </c>
      <c r="U7094" s="18">
        <f t="shared" si="771"/>
        <v>-16.568000000000001</v>
      </c>
      <c r="V7094" s="18">
        <f t="shared" si="772"/>
        <v>0</v>
      </c>
      <c r="W7094" s="18">
        <f t="shared" si="773"/>
        <v>0</v>
      </c>
      <c r="X7094" s="27"/>
      <c r="Y7094" s="19">
        <f t="shared" si="774"/>
        <v>0</v>
      </c>
      <c r="Z7094" s="18">
        <f t="shared" si="775"/>
        <v>0</v>
      </c>
      <c r="AA7094" s="12">
        <v>-152</v>
      </c>
      <c r="AB7094" s="12">
        <v>-1930.21</v>
      </c>
      <c r="AC7094" s="28">
        <f>+I7094+Y7094-Z7094</f>
        <v>53.37</v>
      </c>
      <c r="AD7094" s="20">
        <f t="shared" si="776"/>
        <v>0</v>
      </c>
      <c r="AE7094">
        <v>0</v>
      </c>
    </row>
    <row r="7095" spans="1:31" x14ac:dyDescent="0.25">
      <c r="A7095" s="9">
        <v>45351</v>
      </c>
      <c r="B7095" s="10" t="s">
        <v>139</v>
      </c>
      <c r="C7095" s="10" t="s">
        <v>62</v>
      </c>
      <c r="D7095" s="10" t="s">
        <v>40</v>
      </c>
      <c r="E7095" s="10" t="s">
        <v>30</v>
      </c>
      <c r="F7095" s="10">
        <v>100</v>
      </c>
      <c r="G7095" s="10">
        <v>109</v>
      </c>
      <c r="H7095" s="11">
        <f>SUMIFS(AA:AA,$A:$A,EOMONTH($A7095,-1),$B:$B,$B7095)</f>
        <v>-489</v>
      </c>
      <c r="I7095" s="63">
        <f>ROUND(SUMIFS(AC:AC,$A:$A,EOMONTH($A7095,-1),$B:$B,$B7095),2)</f>
        <v>40.65</v>
      </c>
      <c r="J7095" s="11">
        <f>SUMIFS(AB:AB,$A:$A,EOMONTH($A7095,-1),$B:$B,$B7095)</f>
        <v>-6444.45</v>
      </c>
      <c r="K7095" s="13">
        <v>0</v>
      </c>
      <c r="L7095" s="25">
        <v>0</v>
      </c>
      <c r="M7095" s="15">
        <v>0</v>
      </c>
      <c r="N7095" s="14">
        <v>0</v>
      </c>
      <c r="O7095" s="16">
        <v>0</v>
      </c>
      <c r="P7095" s="16">
        <v>0</v>
      </c>
      <c r="Q7095" s="16">
        <v>0</v>
      </c>
      <c r="R7095" s="16">
        <f>Q7095*16.876/100</f>
        <v>0</v>
      </c>
      <c r="S7095" s="17">
        <f t="shared" si="770"/>
        <v>0</v>
      </c>
      <c r="T7095" s="16">
        <v>0</v>
      </c>
      <c r="U7095" s="18">
        <f t="shared" si="771"/>
        <v>-53.301000000000002</v>
      </c>
      <c r="V7095" s="18">
        <f t="shared" si="772"/>
        <v>0</v>
      </c>
      <c r="W7095" s="18">
        <f t="shared" si="773"/>
        <v>0</v>
      </c>
      <c r="X7095" s="27"/>
      <c r="Y7095" s="19">
        <f t="shared" si="774"/>
        <v>0</v>
      </c>
      <c r="Z7095" s="18">
        <f t="shared" si="775"/>
        <v>0</v>
      </c>
      <c r="AA7095" s="12">
        <v>-489</v>
      </c>
      <c r="AB7095" s="12">
        <v>-6444.45</v>
      </c>
      <c r="AC7095" s="28">
        <f>+I7095+Y7095-Z7095</f>
        <v>40.65</v>
      </c>
      <c r="AD7095" s="20">
        <f t="shared" si="776"/>
        <v>0</v>
      </c>
      <c r="AE7095">
        <v>0</v>
      </c>
    </row>
    <row r="7096" spans="1:31" x14ac:dyDescent="0.25">
      <c r="A7096" s="9">
        <v>45351</v>
      </c>
      <c r="B7096" s="10" t="s">
        <v>140</v>
      </c>
      <c r="C7096" s="10" t="s">
        <v>62</v>
      </c>
      <c r="D7096" s="10" t="s">
        <v>40</v>
      </c>
      <c r="E7096" s="10" t="s">
        <v>30</v>
      </c>
      <c r="F7096" s="10">
        <v>100</v>
      </c>
      <c r="G7096" s="10">
        <v>109</v>
      </c>
      <c r="H7096" s="11">
        <f>SUMIFS(AA:AA,$A:$A,EOMONTH($A7096,-1),$B:$B,$B7096)</f>
        <v>-98</v>
      </c>
      <c r="I7096" s="63">
        <f>ROUND(SUMIFS(AC:AC,$A:$A,EOMONTH($A7096,-1),$B:$B,$B7096),2)</f>
        <v>-5.69</v>
      </c>
      <c r="J7096" s="11">
        <f>SUMIFS(AB:AB,$A:$A,EOMONTH($A7096,-1),$B:$B,$B7096)</f>
        <v>5651.38</v>
      </c>
      <c r="K7096" s="13">
        <v>0</v>
      </c>
      <c r="L7096" s="25">
        <v>0</v>
      </c>
      <c r="M7096" s="15">
        <v>0</v>
      </c>
      <c r="N7096" s="14">
        <v>0</v>
      </c>
      <c r="O7096" s="16">
        <v>84</v>
      </c>
      <c r="P7096" s="16">
        <v>1638</v>
      </c>
      <c r="Q7096" s="16">
        <v>0</v>
      </c>
      <c r="R7096" s="16">
        <f>Q7096*16.876/100</f>
        <v>0</v>
      </c>
      <c r="S7096" s="17">
        <f t="shared" si="770"/>
        <v>0</v>
      </c>
      <c r="T7096" s="16">
        <v>0</v>
      </c>
      <c r="U7096" s="18">
        <f t="shared" si="771"/>
        <v>-10.682</v>
      </c>
      <c r="V7096" s="18">
        <f t="shared" si="772"/>
        <v>0</v>
      </c>
      <c r="W7096" s="18">
        <f t="shared" si="773"/>
        <v>0</v>
      </c>
      <c r="X7096" s="27"/>
      <c r="Y7096" s="19">
        <f t="shared" si="774"/>
        <v>0</v>
      </c>
      <c r="Z7096" s="18">
        <f t="shared" si="775"/>
        <v>9.1560000000000006</v>
      </c>
      <c r="AA7096" s="12">
        <v>-182</v>
      </c>
      <c r="AB7096" s="12">
        <v>-828.38</v>
      </c>
      <c r="AC7096" s="28">
        <f>+I7096+Y7096-Z7096</f>
        <v>-14.846</v>
      </c>
      <c r="AD7096" s="20">
        <f t="shared" si="776"/>
        <v>20</v>
      </c>
      <c r="AE7096">
        <v>20</v>
      </c>
    </row>
    <row r="7097" spans="1:31" x14ac:dyDescent="0.25">
      <c r="A7097" s="9">
        <v>45351</v>
      </c>
      <c r="B7097" s="10" t="s">
        <v>141</v>
      </c>
      <c r="C7097" s="10" t="s">
        <v>62</v>
      </c>
      <c r="D7097" s="10" t="s">
        <v>40</v>
      </c>
      <c r="E7097" s="10" t="s">
        <v>30</v>
      </c>
      <c r="F7097" s="10">
        <v>160</v>
      </c>
      <c r="G7097" s="10">
        <v>174</v>
      </c>
      <c r="H7097" s="11">
        <f>SUMIFS(AA:AA,$A:$A,EOMONTH($A7097,-1),$B:$B,$B7097)</f>
        <v>-239</v>
      </c>
      <c r="I7097" s="63">
        <f>ROUND(SUMIFS(AC:AC,$A:$A,EOMONTH($A7097,-1),$B:$B,$B7097),2)</f>
        <v>-6.94</v>
      </c>
      <c r="J7097" s="11">
        <f>SUMIFS(AB:AB,$A:$A,EOMONTH($A7097,-1),$B:$B,$B7097)</f>
        <v>-10365.280000000001</v>
      </c>
      <c r="K7097" s="13">
        <v>0</v>
      </c>
      <c r="L7097" s="25">
        <v>0</v>
      </c>
      <c r="M7097" s="15">
        <v>0</v>
      </c>
      <c r="N7097" s="14">
        <v>0</v>
      </c>
      <c r="O7097" s="16">
        <v>84</v>
      </c>
      <c r="P7097" s="16">
        <v>2772</v>
      </c>
      <c r="Q7097" s="16">
        <v>0</v>
      </c>
      <c r="R7097" s="16">
        <f>Q7097*16.876/100</f>
        <v>0</v>
      </c>
      <c r="S7097" s="17">
        <f t="shared" si="770"/>
        <v>0</v>
      </c>
      <c r="T7097" s="16">
        <v>0</v>
      </c>
      <c r="U7097" s="18">
        <f t="shared" si="771"/>
        <v>-41.585999999999999</v>
      </c>
      <c r="V7097" s="18">
        <f t="shared" si="772"/>
        <v>0</v>
      </c>
      <c r="W7097" s="18">
        <f t="shared" si="773"/>
        <v>0</v>
      </c>
      <c r="X7097" s="27"/>
      <c r="Y7097" s="19">
        <f t="shared" si="774"/>
        <v>0</v>
      </c>
      <c r="Z7097" s="18">
        <f t="shared" si="775"/>
        <v>14.616</v>
      </c>
      <c r="AA7097" s="12">
        <v>-323</v>
      </c>
      <c r="AB7097" s="12">
        <v>-13137.28</v>
      </c>
      <c r="AC7097" s="28">
        <f>+I7097+Y7097-Z7097</f>
        <v>-21.556000000000001</v>
      </c>
      <c r="AD7097" s="20">
        <f t="shared" si="776"/>
        <v>30</v>
      </c>
      <c r="AE7097">
        <v>30</v>
      </c>
    </row>
    <row r="7098" spans="1:31" x14ac:dyDescent="0.25">
      <c r="A7098" s="9">
        <v>45351</v>
      </c>
      <c r="B7098" s="10" t="s">
        <v>142</v>
      </c>
      <c r="C7098" s="10" t="s">
        <v>62</v>
      </c>
      <c r="D7098" s="10" t="s">
        <v>40</v>
      </c>
      <c r="E7098" s="10" t="s">
        <v>30</v>
      </c>
      <c r="F7098" s="10">
        <v>160</v>
      </c>
      <c r="G7098" s="10">
        <v>174</v>
      </c>
      <c r="H7098" s="11">
        <f>SUMIFS(AA:AA,$A:$A,EOMONTH($A7098,-1),$B:$B,$B7098)</f>
        <v>360</v>
      </c>
      <c r="I7098" s="63">
        <f>ROUND(SUMIFS(AC:AC,$A:$A,EOMONTH($A7098,-1),$B:$B,$B7098),2)</f>
        <v>74.989999999999995</v>
      </c>
      <c r="J7098" s="11">
        <f>SUMIFS(AB:AB,$A:$A,EOMONTH($A7098,-1),$B:$B,$B7098)</f>
        <v>4356.24</v>
      </c>
      <c r="K7098" s="13">
        <v>0</v>
      </c>
      <c r="L7098" s="25">
        <v>0</v>
      </c>
      <c r="M7098" s="15">
        <v>0</v>
      </c>
      <c r="N7098" s="14">
        <v>0</v>
      </c>
      <c r="O7098" s="16">
        <v>0</v>
      </c>
      <c r="P7098" s="16">
        <v>0</v>
      </c>
      <c r="Q7098" s="16">
        <v>0</v>
      </c>
      <c r="R7098" s="16">
        <f>Q7098*16.876/100</f>
        <v>0</v>
      </c>
      <c r="S7098" s="17">
        <f t="shared" si="770"/>
        <v>0</v>
      </c>
      <c r="T7098" s="16">
        <v>0</v>
      </c>
      <c r="U7098" s="18">
        <f t="shared" si="771"/>
        <v>62.64</v>
      </c>
      <c r="V7098" s="18">
        <f t="shared" si="772"/>
        <v>0</v>
      </c>
      <c r="W7098" s="18">
        <f t="shared" si="773"/>
        <v>0</v>
      </c>
      <c r="X7098" s="27"/>
      <c r="Y7098" s="19">
        <f t="shared" si="774"/>
        <v>0</v>
      </c>
      <c r="Z7098" s="18">
        <f t="shared" si="775"/>
        <v>0</v>
      </c>
      <c r="AA7098" s="12">
        <v>360</v>
      </c>
      <c r="AB7098" s="12">
        <v>4356.24</v>
      </c>
      <c r="AC7098" s="28">
        <f>+I7098+Y7098-Z7098</f>
        <v>74.989999999999995</v>
      </c>
      <c r="AD7098" s="20">
        <f t="shared" si="776"/>
        <v>0</v>
      </c>
      <c r="AE7098">
        <v>0</v>
      </c>
    </row>
    <row r="7099" spans="1:31" x14ac:dyDescent="0.25">
      <c r="A7099" s="9">
        <v>45351</v>
      </c>
      <c r="B7099" s="10" t="s">
        <v>143</v>
      </c>
      <c r="C7099" s="10" t="s">
        <v>62</v>
      </c>
      <c r="D7099" s="10" t="s">
        <v>40</v>
      </c>
      <c r="E7099" s="10" t="s">
        <v>30</v>
      </c>
      <c r="F7099" s="10">
        <v>160</v>
      </c>
      <c r="G7099" s="10">
        <v>174</v>
      </c>
      <c r="H7099" s="11">
        <f>SUMIFS(AA:AA,$A:$A,EOMONTH($A7099,-1),$B:$B,$B7099)</f>
        <v>866</v>
      </c>
      <c r="I7099" s="63">
        <f>ROUND(SUMIFS(AC:AC,$A:$A,EOMONTH($A7099,-1),$B:$B,$B7099),2)</f>
        <v>66.91</v>
      </c>
      <c r="J7099" s="11">
        <f>SUMIFS(AB:AB,$A:$A,EOMONTH($A7099,-1),$B:$B,$B7099)</f>
        <v>23522.31</v>
      </c>
      <c r="K7099" s="13">
        <v>0</v>
      </c>
      <c r="L7099" s="25">
        <v>0</v>
      </c>
      <c r="M7099" s="15">
        <v>0</v>
      </c>
      <c r="N7099" s="14">
        <v>0</v>
      </c>
      <c r="O7099" s="16">
        <v>0</v>
      </c>
      <c r="P7099" s="16">
        <v>0</v>
      </c>
      <c r="Q7099" s="16">
        <v>0</v>
      </c>
      <c r="R7099" s="16">
        <f>Q7099*16.876/100</f>
        <v>0</v>
      </c>
      <c r="S7099" s="17">
        <f t="shared" si="770"/>
        <v>0</v>
      </c>
      <c r="T7099" s="16">
        <v>0</v>
      </c>
      <c r="U7099" s="18">
        <f t="shared" si="771"/>
        <v>150.684</v>
      </c>
      <c r="V7099" s="18">
        <f t="shared" si="772"/>
        <v>0</v>
      </c>
      <c r="W7099" s="18">
        <f t="shared" si="773"/>
        <v>0</v>
      </c>
      <c r="X7099" s="27"/>
      <c r="Y7099" s="19">
        <f t="shared" si="774"/>
        <v>0</v>
      </c>
      <c r="Z7099" s="18">
        <f t="shared" si="775"/>
        <v>0</v>
      </c>
      <c r="AA7099" s="12">
        <v>866</v>
      </c>
      <c r="AB7099" s="12">
        <v>23522.31</v>
      </c>
      <c r="AC7099" s="28">
        <f>+I7099+Y7099-Z7099</f>
        <v>66.91</v>
      </c>
      <c r="AD7099" s="20">
        <f t="shared" si="776"/>
        <v>0</v>
      </c>
      <c r="AE7099">
        <v>0</v>
      </c>
    </row>
    <row r="7100" spans="1:31" x14ac:dyDescent="0.25">
      <c r="A7100" s="9">
        <v>45351</v>
      </c>
      <c r="B7100" s="10" t="s">
        <v>775</v>
      </c>
      <c r="C7100" s="10" t="s">
        <v>62</v>
      </c>
      <c r="D7100" s="10" t="s">
        <v>40</v>
      </c>
      <c r="E7100" s="10" t="s">
        <v>30</v>
      </c>
      <c r="F7100" s="10">
        <v>160</v>
      </c>
      <c r="G7100" s="10">
        <v>174</v>
      </c>
      <c r="H7100" s="11">
        <f>SUMIFS(AA:AA,$A:$A,EOMONTH($A7100,-1),$B:$B,$B7100)</f>
        <v>304</v>
      </c>
      <c r="I7100" s="63">
        <f>ROUND(SUMIFS(AC:AC,$A:$A,EOMONTH($A7100,-1),$B:$B,$B7100),2)</f>
        <v>83.46</v>
      </c>
      <c r="J7100" s="11">
        <f>SUMIFS(AB:AB,$A:$A,EOMONTH($A7100,-1),$B:$B,$B7100)</f>
        <v>5141.62</v>
      </c>
      <c r="K7100" s="13">
        <v>0</v>
      </c>
      <c r="L7100" s="25">
        <v>0</v>
      </c>
      <c r="M7100" s="15">
        <v>0</v>
      </c>
      <c r="N7100" s="14">
        <v>0</v>
      </c>
      <c r="O7100" s="16">
        <v>0</v>
      </c>
      <c r="P7100" s="16">
        <v>0</v>
      </c>
      <c r="Q7100" s="16">
        <v>0</v>
      </c>
      <c r="R7100" s="16">
        <f>Q7100*16.876/100</f>
        <v>0</v>
      </c>
      <c r="S7100" s="17">
        <f t="shared" si="770"/>
        <v>0</v>
      </c>
      <c r="T7100" s="16">
        <v>0</v>
      </c>
      <c r="U7100" s="18">
        <f t="shared" si="771"/>
        <v>52.896000000000001</v>
      </c>
      <c r="V7100" s="18">
        <f t="shared" si="772"/>
        <v>0</v>
      </c>
      <c r="W7100" s="18">
        <f t="shared" si="773"/>
        <v>0</v>
      </c>
      <c r="X7100" s="27"/>
      <c r="Y7100" s="19">
        <f t="shared" si="774"/>
        <v>0</v>
      </c>
      <c r="Z7100" s="18">
        <f t="shared" si="775"/>
        <v>0</v>
      </c>
      <c r="AA7100" s="12">
        <v>304</v>
      </c>
      <c r="AB7100" s="12">
        <v>5141.62</v>
      </c>
      <c r="AC7100" s="28">
        <f>+I7100+Y7100-Z7100</f>
        <v>83.46</v>
      </c>
      <c r="AD7100" s="20">
        <f t="shared" si="776"/>
        <v>0</v>
      </c>
      <c r="AE7100">
        <v>0</v>
      </c>
    </row>
    <row r="7101" spans="1:31" x14ac:dyDescent="0.25">
      <c r="A7101" s="9">
        <v>45351</v>
      </c>
      <c r="B7101" s="10" t="s">
        <v>144</v>
      </c>
      <c r="C7101" s="10" t="s">
        <v>62</v>
      </c>
      <c r="D7101" s="10" t="s">
        <v>40</v>
      </c>
      <c r="E7101" s="10" t="s">
        <v>30</v>
      </c>
      <c r="F7101" s="10">
        <v>160</v>
      </c>
      <c r="G7101" s="10">
        <v>174</v>
      </c>
      <c r="H7101" s="11">
        <f>SUMIFS(AA:AA,$A:$A,EOMONTH($A7101,-1),$B:$B,$B7101)</f>
        <v>452</v>
      </c>
      <c r="I7101" s="63">
        <f>ROUND(SUMIFS(AC:AC,$A:$A,EOMONTH($A7101,-1),$B:$B,$B7101),2)</f>
        <v>54.07</v>
      </c>
      <c r="J7101" s="11">
        <f>SUMIFS(AB:AB,$A:$A,EOMONTH($A7101,-1),$B:$B,$B7101)</f>
        <v>9731.49</v>
      </c>
      <c r="K7101" s="13">
        <v>0</v>
      </c>
      <c r="L7101" s="25">
        <v>0</v>
      </c>
      <c r="M7101" s="15">
        <v>0</v>
      </c>
      <c r="N7101" s="14">
        <v>0</v>
      </c>
      <c r="O7101" s="16">
        <v>0</v>
      </c>
      <c r="P7101" s="16">
        <v>0</v>
      </c>
      <c r="Q7101" s="16">
        <v>0</v>
      </c>
      <c r="R7101" s="16">
        <f>Q7101*16.876/100</f>
        <v>0</v>
      </c>
      <c r="S7101" s="17">
        <f t="shared" si="770"/>
        <v>0</v>
      </c>
      <c r="T7101" s="16">
        <v>0</v>
      </c>
      <c r="U7101" s="18">
        <f t="shared" si="771"/>
        <v>78.647999999999996</v>
      </c>
      <c r="V7101" s="18">
        <f t="shared" si="772"/>
        <v>0</v>
      </c>
      <c r="W7101" s="18">
        <f t="shared" si="773"/>
        <v>0</v>
      </c>
      <c r="X7101" s="27"/>
      <c r="Y7101" s="19">
        <f t="shared" si="774"/>
        <v>0</v>
      </c>
      <c r="Z7101" s="18">
        <f t="shared" si="775"/>
        <v>0</v>
      </c>
      <c r="AA7101" s="12">
        <v>452</v>
      </c>
      <c r="AB7101" s="12">
        <v>9731.49</v>
      </c>
      <c r="AC7101" s="28">
        <f>+I7101+Y7101-Z7101</f>
        <v>54.07</v>
      </c>
      <c r="AD7101" s="20">
        <f t="shared" si="776"/>
        <v>0</v>
      </c>
      <c r="AE7101">
        <v>0</v>
      </c>
    </row>
    <row r="7102" spans="1:31" x14ac:dyDescent="0.25">
      <c r="A7102" s="9">
        <v>45351</v>
      </c>
      <c r="B7102" s="10" t="s">
        <v>145</v>
      </c>
      <c r="C7102" s="10" t="s">
        <v>62</v>
      </c>
      <c r="D7102" s="10" t="s">
        <v>40</v>
      </c>
      <c r="E7102" s="10" t="s">
        <v>30</v>
      </c>
      <c r="F7102" s="10">
        <v>160</v>
      </c>
      <c r="G7102" s="10">
        <v>174</v>
      </c>
      <c r="H7102" s="11">
        <f>SUMIFS(AA:AA,$A:$A,EOMONTH($A7102,-1),$B:$B,$B7102)</f>
        <v>350</v>
      </c>
      <c r="I7102" s="63">
        <f>ROUND(SUMIFS(AC:AC,$A:$A,EOMONTH($A7102,-1),$B:$B,$B7102),2)</f>
        <v>70.31</v>
      </c>
      <c r="J7102" s="11">
        <f>SUMIFS(AB:AB,$A:$A,EOMONTH($A7102,-1),$B:$B,$B7102)</f>
        <v>6530.48</v>
      </c>
      <c r="K7102" s="13">
        <v>0</v>
      </c>
      <c r="L7102" s="25">
        <v>0</v>
      </c>
      <c r="M7102" s="15">
        <v>0</v>
      </c>
      <c r="N7102" s="14">
        <v>0</v>
      </c>
      <c r="O7102" s="16">
        <v>0</v>
      </c>
      <c r="P7102" s="16">
        <v>0</v>
      </c>
      <c r="Q7102" s="16">
        <v>0</v>
      </c>
      <c r="R7102" s="16">
        <f>Q7102*16.876/100</f>
        <v>0</v>
      </c>
      <c r="S7102" s="17">
        <f t="shared" si="770"/>
        <v>0</v>
      </c>
      <c r="T7102" s="16">
        <v>0</v>
      </c>
      <c r="U7102" s="18">
        <f t="shared" si="771"/>
        <v>60.9</v>
      </c>
      <c r="V7102" s="18">
        <f t="shared" si="772"/>
        <v>0</v>
      </c>
      <c r="W7102" s="18">
        <f t="shared" si="773"/>
        <v>0</v>
      </c>
      <c r="X7102" s="27"/>
      <c r="Y7102" s="19">
        <f t="shared" si="774"/>
        <v>0</v>
      </c>
      <c r="Z7102" s="18">
        <f t="shared" si="775"/>
        <v>0</v>
      </c>
      <c r="AA7102" s="12">
        <v>350</v>
      </c>
      <c r="AB7102" s="12">
        <v>6530.48</v>
      </c>
      <c r="AC7102" s="28">
        <f>+I7102+Y7102-Z7102</f>
        <v>70.31</v>
      </c>
      <c r="AD7102" s="20">
        <f t="shared" si="776"/>
        <v>0</v>
      </c>
      <c r="AE7102">
        <v>0</v>
      </c>
    </row>
    <row r="7103" spans="1:31" x14ac:dyDescent="0.25">
      <c r="A7103" s="9">
        <v>45351</v>
      </c>
      <c r="B7103" s="10" t="s">
        <v>146</v>
      </c>
      <c r="C7103" s="10" t="s">
        <v>62</v>
      </c>
      <c r="D7103" s="10" t="s">
        <v>40</v>
      </c>
      <c r="E7103" s="10" t="s">
        <v>30</v>
      </c>
      <c r="F7103" s="10">
        <v>160</v>
      </c>
      <c r="G7103" s="10">
        <v>174</v>
      </c>
      <c r="H7103" s="11">
        <f>SUMIFS(AA:AA,$A:$A,EOMONTH($A7103,-1),$B:$B,$B7103)</f>
        <v>345</v>
      </c>
      <c r="I7103" s="63">
        <f>ROUND(SUMIFS(AC:AC,$A:$A,EOMONTH($A7103,-1),$B:$B,$B7103),2)</f>
        <v>83.72</v>
      </c>
      <c r="J7103" s="11">
        <f>SUMIFS(AB:AB,$A:$A,EOMONTH($A7103,-1),$B:$B,$B7103)</f>
        <v>6741.09</v>
      </c>
      <c r="K7103" s="13">
        <v>0</v>
      </c>
      <c r="L7103" s="25">
        <v>0</v>
      </c>
      <c r="M7103" s="15">
        <v>0</v>
      </c>
      <c r="N7103" s="14">
        <v>0</v>
      </c>
      <c r="O7103" s="16">
        <v>0</v>
      </c>
      <c r="P7103" s="16">
        <v>0</v>
      </c>
      <c r="Q7103" s="16">
        <v>0</v>
      </c>
      <c r="R7103" s="16">
        <f>Q7103*16.876/100</f>
        <v>0</v>
      </c>
      <c r="S7103" s="17">
        <f t="shared" si="770"/>
        <v>0</v>
      </c>
      <c r="T7103" s="16">
        <v>0</v>
      </c>
      <c r="U7103" s="18">
        <f t="shared" si="771"/>
        <v>60.03</v>
      </c>
      <c r="V7103" s="18">
        <f t="shared" si="772"/>
        <v>0</v>
      </c>
      <c r="W7103" s="18">
        <f t="shared" si="773"/>
        <v>0</v>
      </c>
      <c r="X7103" s="27"/>
      <c r="Y7103" s="19">
        <f t="shared" si="774"/>
        <v>0</v>
      </c>
      <c r="Z7103" s="18">
        <f t="shared" si="775"/>
        <v>0</v>
      </c>
      <c r="AA7103" s="12">
        <v>345</v>
      </c>
      <c r="AB7103" s="12">
        <v>6741.09</v>
      </c>
      <c r="AC7103" s="28">
        <f>+I7103+Y7103-Z7103</f>
        <v>83.72</v>
      </c>
      <c r="AD7103" s="20">
        <f t="shared" si="776"/>
        <v>0</v>
      </c>
      <c r="AE7103">
        <v>0</v>
      </c>
    </row>
    <row r="7104" spans="1:31" x14ac:dyDescent="0.25">
      <c r="A7104" s="9">
        <v>45351</v>
      </c>
      <c r="B7104" s="10" t="s">
        <v>147</v>
      </c>
      <c r="C7104" s="10" t="s">
        <v>62</v>
      </c>
      <c r="D7104" s="10" t="s">
        <v>40</v>
      </c>
      <c r="E7104" s="10" t="s">
        <v>30</v>
      </c>
      <c r="F7104" s="10">
        <v>160</v>
      </c>
      <c r="G7104" s="10">
        <v>174</v>
      </c>
      <c r="H7104" s="11">
        <f>SUMIFS(AA:AA,$A:$A,EOMONTH($A7104,-1),$B:$B,$B7104)</f>
        <v>579</v>
      </c>
      <c r="I7104" s="63">
        <f>ROUND(SUMIFS(AC:AC,$A:$A,EOMONTH($A7104,-1),$B:$B,$B7104),2)</f>
        <v>58.68</v>
      </c>
      <c r="J7104" s="11">
        <f>SUMIFS(AB:AB,$A:$A,EOMONTH($A7104,-1),$B:$B,$B7104)</f>
        <v>14511.44</v>
      </c>
      <c r="K7104" s="13">
        <v>0</v>
      </c>
      <c r="L7104" s="25">
        <v>0</v>
      </c>
      <c r="M7104" s="15">
        <v>0</v>
      </c>
      <c r="N7104" s="14">
        <v>0</v>
      </c>
      <c r="O7104" s="16">
        <v>0</v>
      </c>
      <c r="P7104" s="16">
        <v>0</v>
      </c>
      <c r="Q7104" s="16">
        <v>0</v>
      </c>
      <c r="R7104" s="16">
        <f>Q7104*16.876/100</f>
        <v>0</v>
      </c>
      <c r="S7104" s="17">
        <f t="shared" si="770"/>
        <v>0</v>
      </c>
      <c r="T7104" s="16">
        <v>0</v>
      </c>
      <c r="U7104" s="18">
        <f t="shared" si="771"/>
        <v>100.746</v>
      </c>
      <c r="V7104" s="18">
        <f t="shared" si="772"/>
        <v>0</v>
      </c>
      <c r="W7104" s="18">
        <f t="shared" si="773"/>
        <v>0</v>
      </c>
      <c r="X7104" s="27"/>
      <c r="Y7104" s="19">
        <f t="shared" si="774"/>
        <v>0</v>
      </c>
      <c r="Z7104" s="18">
        <f t="shared" si="775"/>
        <v>0</v>
      </c>
      <c r="AA7104" s="12">
        <v>579</v>
      </c>
      <c r="AB7104" s="12">
        <v>14511.44</v>
      </c>
      <c r="AC7104" s="28">
        <f>+I7104+Y7104-Z7104</f>
        <v>58.68</v>
      </c>
      <c r="AD7104" s="20">
        <f t="shared" si="776"/>
        <v>0</v>
      </c>
      <c r="AE7104">
        <v>0</v>
      </c>
    </row>
    <row r="7105" spans="1:31" x14ac:dyDescent="0.25">
      <c r="A7105" s="9">
        <v>45351</v>
      </c>
      <c r="B7105" s="10" t="s">
        <v>148</v>
      </c>
      <c r="C7105" s="10" t="s">
        <v>62</v>
      </c>
      <c r="D7105" s="10" t="s">
        <v>40</v>
      </c>
      <c r="E7105" s="10" t="s">
        <v>30</v>
      </c>
      <c r="F7105" s="10">
        <v>160</v>
      </c>
      <c r="G7105" s="10">
        <v>174</v>
      </c>
      <c r="H7105" s="11">
        <f>SUMIFS(AA:AA,$A:$A,EOMONTH($A7105,-1),$B:$B,$B7105)</f>
        <v>555</v>
      </c>
      <c r="I7105" s="63">
        <f>ROUND(SUMIFS(AC:AC,$A:$A,EOMONTH($A7105,-1),$B:$B,$B7105),2)</f>
        <v>56.62</v>
      </c>
      <c r="J7105" s="11">
        <f>SUMIFS(AB:AB,$A:$A,EOMONTH($A7105,-1),$B:$B,$B7105)</f>
        <v>13234.78</v>
      </c>
      <c r="K7105" s="13">
        <v>0</v>
      </c>
      <c r="L7105" s="25">
        <v>0</v>
      </c>
      <c r="M7105" s="15">
        <v>0</v>
      </c>
      <c r="N7105" s="14">
        <v>0</v>
      </c>
      <c r="O7105" s="16">
        <v>0</v>
      </c>
      <c r="P7105" s="16">
        <v>0</v>
      </c>
      <c r="Q7105" s="16">
        <v>0</v>
      </c>
      <c r="R7105" s="16">
        <f>Q7105*16.876/100</f>
        <v>0</v>
      </c>
      <c r="S7105" s="17">
        <f t="shared" si="770"/>
        <v>0</v>
      </c>
      <c r="T7105" s="16">
        <v>0</v>
      </c>
      <c r="U7105" s="18">
        <f t="shared" si="771"/>
        <v>96.57</v>
      </c>
      <c r="V7105" s="18">
        <f t="shared" si="772"/>
        <v>0</v>
      </c>
      <c r="W7105" s="18">
        <f t="shared" si="773"/>
        <v>0</v>
      </c>
      <c r="X7105" s="27"/>
      <c r="Y7105" s="19">
        <f t="shared" si="774"/>
        <v>0</v>
      </c>
      <c r="Z7105" s="18">
        <f t="shared" si="775"/>
        <v>0</v>
      </c>
      <c r="AA7105" s="12">
        <v>555</v>
      </c>
      <c r="AB7105" s="12">
        <v>13234.78</v>
      </c>
      <c r="AC7105" s="28">
        <f>+I7105+Y7105-Z7105</f>
        <v>56.62</v>
      </c>
      <c r="AD7105" s="20">
        <f t="shared" si="776"/>
        <v>0</v>
      </c>
      <c r="AE7105">
        <v>0</v>
      </c>
    </row>
    <row r="7106" spans="1:31" x14ac:dyDescent="0.25">
      <c r="A7106" s="9">
        <v>45351</v>
      </c>
      <c r="B7106" s="10" t="s">
        <v>149</v>
      </c>
      <c r="C7106" s="10" t="s">
        <v>62</v>
      </c>
      <c r="D7106" s="10" t="s">
        <v>40</v>
      </c>
      <c r="E7106" s="10" t="s">
        <v>30</v>
      </c>
      <c r="F7106" s="10">
        <v>265</v>
      </c>
      <c r="G7106" s="10">
        <v>289</v>
      </c>
      <c r="H7106" s="11">
        <f>SUMIFS(AA:AA,$A:$A,EOMONTH($A7106,-1),$B:$B,$B7106)</f>
        <v>350.5</v>
      </c>
      <c r="I7106" s="63">
        <f>ROUND(SUMIFS(AC:AC,$A:$A,EOMONTH($A7106,-1),$B:$B,$B7106),2)</f>
        <v>135.97999999999999</v>
      </c>
      <c r="J7106" s="11">
        <f>SUMIFS(AB:AB,$A:$A,EOMONTH($A7106,-1),$B:$B,$B7106)</f>
        <v>10911.96</v>
      </c>
      <c r="K7106" s="13">
        <v>0</v>
      </c>
      <c r="L7106" s="25">
        <v>0</v>
      </c>
      <c r="M7106" s="15">
        <v>0</v>
      </c>
      <c r="N7106" s="14">
        <v>0</v>
      </c>
      <c r="O7106" s="16">
        <v>0</v>
      </c>
      <c r="P7106" s="16">
        <v>0</v>
      </c>
      <c r="Q7106" s="16">
        <v>0</v>
      </c>
      <c r="R7106" s="16">
        <f>Q7106*16.876/100</f>
        <v>0</v>
      </c>
      <c r="S7106" s="17">
        <f t="shared" si="770"/>
        <v>0</v>
      </c>
      <c r="T7106" s="16">
        <v>0</v>
      </c>
      <c r="U7106" s="18">
        <f t="shared" si="771"/>
        <v>101.2945</v>
      </c>
      <c r="V7106" s="18">
        <f t="shared" si="772"/>
        <v>0</v>
      </c>
      <c r="W7106" s="18">
        <f t="shared" si="773"/>
        <v>0</v>
      </c>
      <c r="X7106" s="27"/>
      <c r="Y7106" s="19">
        <f t="shared" si="774"/>
        <v>0</v>
      </c>
      <c r="Z7106" s="18">
        <f t="shared" si="775"/>
        <v>0</v>
      </c>
      <c r="AA7106" s="12">
        <v>350.5</v>
      </c>
      <c r="AB7106" s="12">
        <v>10911.96</v>
      </c>
      <c r="AC7106" s="28">
        <f>+I7106+Y7106-Z7106</f>
        <v>135.97999999999999</v>
      </c>
      <c r="AD7106" s="20">
        <f t="shared" si="776"/>
        <v>0</v>
      </c>
      <c r="AE7106">
        <v>0</v>
      </c>
    </row>
    <row r="7107" spans="1:31" x14ac:dyDescent="0.25">
      <c r="A7107" s="9">
        <v>45351</v>
      </c>
      <c r="B7107" s="10" t="s">
        <v>150</v>
      </c>
      <c r="C7107" s="10" t="s">
        <v>62</v>
      </c>
      <c r="D7107" s="10" t="s">
        <v>40</v>
      </c>
      <c r="E7107" s="10" t="s">
        <v>30</v>
      </c>
      <c r="F7107" s="10">
        <v>265</v>
      </c>
      <c r="G7107" s="10">
        <v>289</v>
      </c>
      <c r="H7107" s="11">
        <f>SUMIFS(AA:AA,$A:$A,EOMONTH($A7107,-1),$B:$B,$B7107)</f>
        <v>148.5</v>
      </c>
      <c r="I7107" s="63">
        <f>ROUND(SUMIFS(AC:AC,$A:$A,EOMONTH($A7107,-1),$B:$B,$B7107),2)</f>
        <v>60.94</v>
      </c>
      <c r="J7107" s="11">
        <f>SUMIFS(AB:AB,$A:$A,EOMONTH($A7107,-1),$B:$B,$B7107)</f>
        <v>4583.95</v>
      </c>
      <c r="K7107" s="13">
        <v>0</v>
      </c>
      <c r="L7107" s="25">
        <v>0</v>
      </c>
      <c r="M7107" s="15">
        <v>0</v>
      </c>
      <c r="N7107" s="14">
        <v>0</v>
      </c>
      <c r="O7107" s="16">
        <v>0</v>
      </c>
      <c r="P7107" s="16">
        <v>0</v>
      </c>
      <c r="Q7107" s="16">
        <v>0</v>
      </c>
      <c r="R7107" s="16">
        <f>Q7107*16.876/100</f>
        <v>0</v>
      </c>
      <c r="S7107" s="17">
        <f t="shared" si="770"/>
        <v>0</v>
      </c>
      <c r="T7107" s="16">
        <v>0</v>
      </c>
      <c r="U7107" s="18">
        <f t="shared" si="771"/>
        <v>42.916499999999999</v>
      </c>
      <c r="V7107" s="18">
        <f t="shared" si="772"/>
        <v>0</v>
      </c>
      <c r="W7107" s="18">
        <f t="shared" si="773"/>
        <v>0</v>
      </c>
      <c r="X7107" s="27"/>
      <c r="Y7107" s="19">
        <f t="shared" si="774"/>
        <v>0</v>
      </c>
      <c r="Z7107" s="18">
        <f t="shared" si="775"/>
        <v>0</v>
      </c>
      <c r="AA7107" s="12">
        <v>148.5</v>
      </c>
      <c r="AB7107" s="12">
        <v>4583.95</v>
      </c>
      <c r="AC7107" s="28">
        <f>+I7107+Y7107-Z7107</f>
        <v>60.94</v>
      </c>
      <c r="AD7107" s="20">
        <f t="shared" si="776"/>
        <v>0</v>
      </c>
      <c r="AE7107">
        <v>0</v>
      </c>
    </row>
    <row r="7108" spans="1:31" x14ac:dyDescent="0.25">
      <c r="A7108" s="9">
        <v>45351</v>
      </c>
      <c r="B7108" s="10" t="s">
        <v>151</v>
      </c>
      <c r="C7108" s="10" t="s">
        <v>62</v>
      </c>
      <c r="D7108" s="10" t="s">
        <v>40</v>
      </c>
      <c r="E7108" s="10" t="s">
        <v>30</v>
      </c>
      <c r="F7108" s="10">
        <v>265</v>
      </c>
      <c r="G7108" s="10">
        <v>289</v>
      </c>
      <c r="H7108" s="11">
        <f>SUMIFS(AA:AA,$A:$A,EOMONTH($A7108,-1),$B:$B,$B7108)</f>
        <v>181.5</v>
      </c>
      <c r="I7108" s="63">
        <f>ROUND(SUMIFS(AC:AC,$A:$A,EOMONTH($A7108,-1),$B:$B,$B7108),2)</f>
        <v>-51.09</v>
      </c>
      <c r="J7108" s="11">
        <f>SUMIFS(AB:AB,$A:$A,EOMONTH($A7108,-1),$B:$B,$B7108)</f>
        <v>5412.14</v>
      </c>
      <c r="K7108" s="13">
        <v>0</v>
      </c>
      <c r="L7108" s="25">
        <v>0</v>
      </c>
      <c r="M7108" s="15">
        <v>0</v>
      </c>
      <c r="N7108" s="14">
        <v>0</v>
      </c>
      <c r="O7108" s="16">
        <v>0</v>
      </c>
      <c r="P7108" s="16">
        <v>0</v>
      </c>
      <c r="Q7108" s="16">
        <v>0</v>
      </c>
      <c r="R7108" s="16">
        <f>Q7108*16.876/100</f>
        <v>0</v>
      </c>
      <c r="S7108" s="17">
        <f t="shared" si="770"/>
        <v>0</v>
      </c>
      <c r="T7108" s="16">
        <v>0</v>
      </c>
      <c r="U7108" s="18">
        <f t="shared" si="771"/>
        <v>52.453499999999998</v>
      </c>
      <c r="V7108" s="18">
        <f t="shared" si="772"/>
        <v>0</v>
      </c>
      <c r="W7108" s="18">
        <f t="shared" si="773"/>
        <v>0</v>
      </c>
      <c r="X7108" s="27"/>
      <c r="Y7108" s="19">
        <f t="shared" si="774"/>
        <v>0</v>
      </c>
      <c r="Z7108" s="18">
        <f t="shared" si="775"/>
        <v>0</v>
      </c>
      <c r="AA7108" s="12">
        <v>181.5</v>
      </c>
      <c r="AB7108" s="12">
        <v>5412.14</v>
      </c>
      <c r="AC7108" s="28">
        <f>+I7108+Y7108-Z7108</f>
        <v>-51.09</v>
      </c>
      <c r="AD7108" s="20">
        <f t="shared" si="776"/>
        <v>60</v>
      </c>
      <c r="AE7108">
        <v>60</v>
      </c>
    </row>
    <row r="7109" spans="1:31" x14ac:dyDescent="0.25">
      <c r="A7109" s="9">
        <v>45351</v>
      </c>
      <c r="B7109" s="10" t="s">
        <v>152</v>
      </c>
      <c r="C7109" s="10" t="s">
        <v>62</v>
      </c>
      <c r="D7109" s="10" t="s">
        <v>40</v>
      </c>
      <c r="E7109" s="10" t="s">
        <v>30</v>
      </c>
      <c r="F7109" s="10">
        <v>265</v>
      </c>
      <c r="G7109" s="10">
        <v>289</v>
      </c>
      <c r="H7109" s="11">
        <f>SUMIFS(AA:AA,$A:$A,EOMONTH($A7109,-1),$B:$B,$B7109)</f>
        <v>257.5</v>
      </c>
      <c r="I7109" s="63">
        <f>ROUND(SUMIFS(AC:AC,$A:$A,EOMONTH($A7109,-1),$B:$B,$B7109),2)</f>
        <v>71.849999999999994</v>
      </c>
      <c r="J7109" s="11">
        <f>SUMIFS(AB:AB,$A:$A,EOMONTH($A7109,-1),$B:$B,$B7109)</f>
        <v>7389.77</v>
      </c>
      <c r="K7109" s="13">
        <v>0</v>
      </c>
      <c r="L7109" s="25">
        <v>0</v>
      </c>
      <c r="M7109" s="15">
        <v>0</v>
      </c>
      <c r="N7109" s="14">
        <v>0</v>
      </c>
      <c r="O7109" s="16">
        <v>0</v>
      </c>
      <c r="P7109" s="16">
        <v>0</v>
      </c>
      <c r="Q7109" s="16">
        <v>0</v>
      </c>
      <c r="R7109" s="16">
        <f>Q7109*16.876/100</f>
        <v>0</v>
      </c>
      <c r="S7109" s="17">
        <f t="shared" ref="S7109:S7172" si="777">Q7109+R7109</f>
        <v>0</v>
      </c>
      <c r="T7109" s="16">
        <v>0</v>
      </c>
      <c r="U7109" s="18">
        <f t="shared" ref="U7109:U7172" si="778">H7109*G7109/1000</f>
        <v>74.417500000000004</v>
      </c>
      <c r="V7109" s="18">
        <f t="shared" ref="V7109:V7172" si="779">M7109*F7109/1000</f>
        <v>0</v>
      </c>
      <c r="W7109" s="18">
        <f t="shared" ref="W7109:W7172" si="780">V7109*16.789/100</f>
        <v>0</v>
      </c>
      <c r="X7109" s="27"/>
      <c r="Y7109" s="19">
        <f t="shared" ref="Y7109:Y7172" si="781">V7109+W7109+X7109</f>
        <v>0</v>
      </c>
      <c r="Z7109" s="18">
        <f t="shared" ref="Z7109:Z7172" si="782">O7109*G7109/1000</f>
        <v>0</v>
      </c>
      <c r="AA7109" s="12">
        <v>257.5</v>
      </c>
      <c r="AB7109" s="12">
        <v>7389.77</v>
      </c>
      <c r="AC7109" s="28">
        <f>+I7109+Y7109-Z7109</f>
        <v>71.849999999999994</v>
      </c>
      <c r="AD7109" s="20">
        <f t="shared" ref="AD7109:AD7172" si="783">IF(AC7109&lt;0,ROUNDUP(AC7109,-1)*-1,0)</f>
        <v>0</v>
      </c>
      <c r="AE7109">
        <v>0</v>
      </c>
    </row>
    <row r="7110" spans="1:31" x14ac:dyDescent="0.25">
      <c r="A7110" s="9">
        <v>45351</v>
      </c>
      <c r="B7110" s="10" t="s">
        <v>776</v>
      </c>
      <c r="C7110" s="10" t="s">
        <v>62</v>
      </c>
      <c r="D7110" s="10" t="s">
        <v>40</v>
      </c>
      <c r="E7110" s="10" t="s">
        <v>30</v>
      </c>
      <c r="F7110" s="10">
        <v>265</v>
      </c>
      <c r="G7110" s="10">
        <v>289</v>
      </c>
      <c r="H7110" s="11">
        <f>SUMIFS(AA:AA,$A:$A,EOMONTH($A7110,-1),$B:$B,$B7110)</f>
        <v>-30</v>
      </c>
      <c r="I7110" s="63">
        <f>ROUND(SUMIFS(AC:AC,$A:$A,EOMONTH($A7110,-1),$B:$B,$B7110),2)</f>
        <v>26.58</v>
      </c>
      <c r="J7110" s="11">
        <f>SUMIFS(AB:AB,$A:$A,EOMONTH($A7110,-1),$B:$B,$B7110)</f>
        <v>-3428.47</v>
      </c>
      <c r="K7110" s="13">
        <v>0</v>
      </c>
      <c r="L7110" s="25">
        <v>0</v>
      </c>
      <c r="M7110" s="15">
        <v>0</v>
      </c>
      <c r="N7110" s="14">
        <v>0</v>
      </c>
      <c r="O7110" s="16">
        <v>232</v>
      </c>
      <c r="P7110" s="16">
        <v>12794.92</v>
      </c>
      <c r="Q7110" s="16">
        <v>0</v>
      </c>
      <c r="R7110" s="16">
        <f>Q7110*16.876/100</f>
        <v>0</v>
      </c>
      <c r="S7110" s="17">
        <f t="shared" si="777"/>
        <v>0</v>
      </c>
      <c r="T7110" s="16">
        <v>0</v>
      </c>
      <c r="U7110" s="18">
        <f t="shared" si="778"/>
        <v>-8.67</v>
      </c>
      <c r="V7110" s="18">
        <f t="shared" si="779"/>
        <v>0</v>
      </c>
      <c r="W7110" s="18">
        <f t="shared" si="780"/>
        <v>0</v>
      </c>
      <c r="X7110" s="27"/>
      <c r="Y7110" s="19">
        <f t="shared" si="781"/>
        <v>0</v>
      </c>
      <c r="Z7110" s="18">
        <f t="shared" si="782"/>
        <v>67.048000000000002</v>
      </c>
      <c r="AA7110" s="12">
        <v>-262</v>
      </c>
      <c r="AB7110" s="12">
        <v>-13042.29</v>
      </c>
      <c r="AC7110" s="28">
        <f>+I7110+Y7110-Z7110</f>
        <v>-40.468000000000004</v>
      </c>
      <c r="AD7110" s="20">
        <f t="shared" si="783"/>
        <v>50</v>
      </c>
      <c r="AE7110">
        <v>50</v>
      </c>
    </row>
    <row r="7111" spans="1:31" x14ac:dyDescent="0.25">
      <c r="A7111" s="9">
        <v>45351</v>
      </c>
      <c r="B7111" s="10" t="s">
        <v>153</v>
      </c>
      <c r="C7111" s="10" t="s">
        <v>62</v>
      </c>
      <c r="D7111" s="10" t="s">
        <v>40</v>
      </c>
      <c r="E7111" s="10" t="s">
        <v>30</v>
      </c>
      <c r="F7111" s="10">
        <v>265</v>
      </c>
      <c r="G7111" s="10">
        <v>289</v>
      </c>
      <c r="H7111" s="11">
        <f>SUMIFS(AA:AA,$A:$A,EOMONTH($A7111,-1),$B:$B,$B7111)</f>
        <v>172.5</v>
      </c>
      <c r="I7111" s="63">
        <f>ROUND(SUMIFS(AC:AC,$A:$A,EOMONTH($A7111,-1),$B:$B,$B7111),2)</f>
        <v>60.14</v>
      </c>
      <c r="J7111" s="11">
        <f>SUMIFS(AB:AB,$A:$A,EOMONTH($A7111,-1),$B:$B,$B7111)</f>
        <v>5412.17</v>
      </c>
      <c r="K7111" s="13">
        <v>0</v>
      </c>
      <c r="L7111" s="25">
        <v>0</v>
      </c>
      <c r="M7111" s="15">
        <v>0</v>
      </c>
      <c r="N7111" s="14">
        <v>0</v>
      </c>
      <c r="O7111" s="16">
        <v>0</v>
      </c>
      <c r="P7111" s="16">
        <v>0</v>
      </c>
      <c r="Q7111" s="16">
        <v>0</v>
      </c>
      <c r="R7111" s="16">
        <f>Q7111*16.876/100</f>
        <v>0</v>
      </c>
      <c r="S7111" s="17">
        <f t="shared" si="777"/>
        <v>0</v>
      </c>
      <c r="T7111" s="16">
        <v>0</v>
      </c>
      <c r="U7111" s="18">
        <f t="shared" si="778"/>
        <v>49.852499999999999</v>
      </c>
      <c r="V7111" s="18">
        <f t="shared" si="779"/>
        <v>0</v>
      </c>
      <c r="W7111" s="18">
        <f t="shared" si="780"/>
        <v>0</v>
      </c>
      <c r="X7111" s="27"/>
      <c r="Y7111" s="19">
        <f t="shared" si="781"/>
        <v>0</v>
      </c>
      <c r="Z7111" s="18">
        <f t="shared" si="782"/>
        <v>0</v>
      </c>
      <c r="AA7111" s="12">
        <v>172.5</v>
      </c>
      <c r="AB7111" s="12">
        <v>5412.17</v>
      </c>
      <c r="AC7111" s="28">
        <f>+I7111+Y7111-Z7111</f>
        <v>60.14</v>
      </c>
      <c r="AD7111" s="20">
        <f t="shared" si="783"/>
        <v>0</v>
      </c>
      <c r="AE7111">
        <v>0</v>
      </c>
    </row>
    <row r="7112" spans="1:31" x14ac:dyDescent="0.25">
      <c r="A7112" s="9">
        <v>45351</v>
      </c>
      <c r="B7112" s="10" t="s">
        <v>154</v>
      </c>
      <c r="C7112" s="10" t="s">
        <v>62</v>
      </c>
      <c r="D7112" s="10" t="s">
        <v>40</v>
      </c>
      <c r="E7112" s="10" t="s">
        <v>30</v>
      </c>
      <c r="F7112" s="10">
        <v>265</v>
      </c>
      <c r="G7112" s="10">
        <v>289</v>
      </c>
      <c r="H7112" s="11">
        <f>SUMIFS(AA:AA,$A:$A,EOMONTH($A7112,-1),$B:$B,$B7112)</f>
        <v>120.5</v>
      </c>
      <c r="I7112" s="63">
        <f>ROUND(SUMIFS(AC:AC,$A:$A,EOMONTH($A7112,-1),$B:$B,$B7112),2)</f>
        <v>92.85</v>
      </c>
      <c r="J7112" s="11">
        <f>SUMIFS(AB:AB,$A:$A,EOMONTH($A7112,-1),$B:$B,$B7112)</f>
        <v>3716.02</v>
      </c>
      <c r="K7112" s="13">
        <v>0</v>
      </c>
      <c r="L7112" s="25">
        <v>0</v>
      </c>
      <c r="M7112" s="15">
        <v>0</v>
      </c>
      <c r="N7112" s="14">
        <v>0</v>
      </c>
      <c r="O7112" s="16">
        <v>0</v>
      </c>
      <c r="P7112" s="16">
        <v>0</v>
      </c>
      <c r="Q7112" s="16">
        <v>0</v>
      </c>
      <c r="R7112" s="16">
        <f>Q7112*16.876/100</f>
        <v>0</v>
      </c>
      <c r="S7112" s="17">
        <f t="shared" si="777"/>
        <v>0</v>
      </c>
      <c r="T7112" s="16">
        <v>0</v>
      </c>
      <c r="U7112" s="18">
        <f t="shared" si="778"/>
        <v>34.8245</v>
      </c>
      <c r="V7112" s="18">
        <f t="shared" si="779"/>
        <v>0</v>
      </c>
      <c r="W7112" s="18">
        <f t="shared" si="780"/>
        <v>0</v>
      </c>
      <c r="X7112" s="27"/>
      <c r="Y7112" s="19">
        <f t="shared" si="781"/>
        <v>0</v>
      </c>
      <c r="Z7112" s="18">
        <f t="shared" si="782"/>
        <v>0</v>
      </c>
      <c r="AA7112" s="12">
        <v>120.5</v>
      </c>
      <c r="AB7112" s="12">
        <v>3716.02</v>
      </c>
      <c r="AC7112" s="28">
        <f>+I7112+Y7112-Z7112</f>
        <v>92.85</v>
      </c>
      <c r="AD7112" s="20">
        <f t="shared" si="783"/>
        <v>0</v>
      </c>
      <c r="AE7112">
        <v>0</v>
      </c>
    </row>
    <row r="7113" spans="1:31" x14ac:dyDescent="0.25">
      <c r="A7113" s="9">
        <v>45351</v>
      </c>
      <c r="B7113" s="10" t="s">
        <v>155</v>
      </c>
      <c r="C7113" s="10" t="s">
        <v>62</v>
      </c>
      <c r="D7113" s="10" t="s">
        <v>40</v>
      </c>
      <c r="E7113" s="10" t="s">
        <v>30</v>
      </c>
      <c r="F7113" s="10">
        <v>265</v>
      </c>
      <c r="G7113" s="10">
        <v>289</v>
      </c>
      <c r="H7113" s="11">
        <f>SUMIFS(AA:AA,$A:$A,EOMONTH($A7113,-1),$B:$B,$B7113)</f>
        <v>122.5</v>
      </c>
      <c r="I7113" s="63">
        <f>ROUND(SUMIFS(AC:AC,$A:$A,EOMONTH($A7113,-1),$B:$B,$B7113),2)</f>
        <v>68.17</v>
      </c>
      <c r="J7113" s="11">
        <f>SUMIFS(AB:AB,$A:$A,EOMONTH($A7113,-1),$B:$B,$B7113)</f>
        <v>3548.8</v>
      </c>
      <c r="K7113" s="13">
        <v>0</v>
      </c>
      <c r="L7113" s="25">
        <v>0</v>
      </c>
      <c r="M7113" s="15">
        <v>0</v>
      </c>
      <c r="N7113" s="14">
        <v>0</v>
      </c>
      <c r="O7113" s="16">
        <v>0</v>
      </c>
      <c r="P7113" s="16">
        <v>0</v>
      </c>
      <c r="Q7113" s="16">
        <v>0</v>
      </c>
      <c r="R7113" s="16">
        <f>Q7113*16.876/100</f>
        <v>0</v>
      </c>
      <c r="S7113" s="17">
        <f t="shared" si="777"/>
        <v>0</v>
      </c>
      <c r="T7113" s="16">
        <v>0</v>
      </c>
      <c r="U7113" s="18">
        <f t="shared" si="778"/>
        <v>35.402500000000003</v>
      </c>
      <c r="V7113" s="18">
        <f t="shared" si="779"/>
        <v>0</v>
      </c>
      <c r="W7113" s="18">
        <f t="shared" si="780"/>
        <v>0</v>
      </c>
      <c r="X7113" s="27"/>
      <c r="Y7113" s="19">
        <f t="shared" si="781"/>
        <v>0</v>
      </c>
      <c r="Z7113" s="18">
        <f t="shared" si="782"/>
        <v>0</v>
      </c>
      <c r="AA7113" s="12">
        <v>122.5</v>
      </c>
      <c r="AB7113" s="12">
        <v>3548.8</v>
      </c>
      <c r="AC7113" s="28">
        <f>+I7113+Y7113-Z7113</f>
        <v>68.17</v>
      </c>
      <c r="AD7113" s="20">
        <f t="shared" si="783"/>
        <v>0</v>
      </c>
      <c r="AE7113">
        <v>0</v>
      </c>
    </row>
    <row r="7114" spans="1:31" x14ac:dyDescent="0.25">
      <c r="A7114" s="9">
        <v>45351</v>
      </c>
      <c r="B7114" s="10" t="s">
        <v>156</v>
      </c>
      <c r="C7114" s="10" t="s">
        <v>62</v>
      </c>
      <c r="D7114" s="10" t="s">
        <v>40</v>
      </c>
      <c r="E7114" s="10" t="s">
        <v>30</v>
      </c>
      <c r="F7114" s="10">
        <v>265</v>
      </c>
      <c r="G7114" s="10">
        <v>289</v>
      </c>
      <c r="H7114" s="11">
        <f>SUMIFS(AA:AA,$A:$A,EOMONTH($A7114,-1),$B:$B,$B7114)</f>
        <v>198.5</v>
      </c>
      <c r="I7114" s="63">
        <f>ROUND(SUMIFS(AC:AC,$A:$A,EOMONTH($A7114,-1),$B:$B,$B7114),2)</f>
        <v>123.81</v>
      </c>
      <c r="J7114" s="11">
        <f>SUMIFS(AB:AB,$A:$A,EOMONTH($A7114,-1),$B:$B,$B7114)</f>
        <v>5422.86</v>
      </c>
      <c r="K7114" s="13">
        <v>0</v>
      </c>
      <c r="L7114" s="25">
        <v>0</v>
      </c>
      <c r="M7114" s="15">
        <v>0</v>
      </c>
      <c r="N7114" s="14">
        <v>0</v>
      </c>
      <c r="O7114" s="16">
        <v>0</v>
      </c>
      <c r="P7114" s="16">
        <v>0</v>
      </c>
      <c r="Q7114" s="16">
        <v>0</v>
      </c>
      <c r="R7114" s="16">
        <f>Q7114*16.876/100</f>
        <v>0</v>
      </c>
      <c r="S7114" s="17">
        <f t="shared" si="777"/>
        <v>0</v>
      </c>
      <c r="T7114" s="16">
        <v>0</v>
      </c>
      <c r="U7114" s="18">
        <f t="shared" si="778"/>
        <v>57.366500000000002</v>
      </c>
      <c r="V7114" s="18">
        <f t="shared" si="779"/>
        <v>0</v>
      </c>
      <c r="W7114" s="18">
        <f t="shared" si="780"/>
        <v>0</v>
      </c>
      <c r="X7114" s="27"/>
      <c r="Y7114" s="19">
        <f t="shared" si="781"/>
        <v>0</v>
      </c>
      <c r="Z7114" s="18">
        <f t="shared" si="782"/>
        <v>0</v>
      </c>
      <c r="AA7114" s="12">
        <v>198.5</v>
      </c>
      <c r="AB7114" s="12">
        <v>5422.86</v>
      </c>
      <c r="AC7114" s="28">
        <f>+I7114+Y7114-Z7114</f>
        <v>123.81</v>
      </c>
      <c r="AD7114" s="20">
        <f t="shared" si="783"/>
        <v>0</v>
      </c>
      <c r="AE7114">
        <v>0</v>
      </c>
    </row>
    <row r="7115" spans="1:31" x14ac:dyDescent="0.25">
      <c r="A7115" s="9">
        <v>45351</v>
      </c>
      <c r="B7115" s="10" t="s">
        <v>157</v>
      </c>
      <c r="C7115" s="10" t="s">
        <v>62</v>
      </c>
      <c r="D7115" s="10" t="s">
        <v>40</v>
      </c>
      <c r="E7115" s="10" t="s">
        <v>30</v>
      </c>
      <c r="F7115" s="10">
        <v>420</v>
      </c>
      <c r="G7115" s="10">
        <v>458</v>
      </c>
      <c r="H7115" s="11">
        <f>SUMIFS(AA:AA,$A:$A,EOMONTH($A7115,-1),$B:$B,$B7115)</f>
        <v>149.5</v>
      </c>
      <c r="I7115" s="63">
        <f>ROUND(SUMIFS(AC:AC,$A:$A,EOMONTH($A7115,-1),$B:$B,$B7115),2)</f>
        <v>104.66</v>
      </c>
      <c r="J7115" s="11">
        <f>SUMIFS(AB:AB,$A:$A,EOMONTH($A7115,-1),$B:$B,$B7115)</f>
        <v>5077.4399999999996</v>
      </c>
      <c r="K7115" s="13">
        <v>0</v>
      </c>
      <c r="L7115" s="25">
        <v>0</v>
      </c>
      <c r="M7115" s="15">
        <v>0</v>
      </c>
      <c r="N7115" s="14">
        <v>0</v>
      </c>
      <c r="O7115" s="16">
        <v>0</v>
      </c>
      <c r="P7115" s="16">
        <v>0</v>
      </c>
      <c r="Q7115" s="16">
        <v>0</v>
      </c>
      <c r="R7115" s="16">
        <f>Q7115*16.876/100</f>
        <v>0</v>
      </c>
      <c r="S7115" s="17">
        <f t="shared" si="777"/>
        <v>0</v>
      </c>
      <c r="T7115" s="16">
        <v>0</v>
      </c>
      <c r="U7115" s="18">
        <f t="shared" si="778"/>
        <v>68.471000000000004</v>
      </c>
      <c r="V7115" s="18">
        <f t="shared" si="779"/>
        <v>0</v>
      </c>
      <c r="W7115" s="18">
        <f t="shared" si="780"/>
        <v>0</v>
      </c>
      <c r="X7115" s="27"/>
      <c r="Y7115" s="19">
        <f t="shared" si="781"/>
        <v>0</v>
      </c>
      <c r="Z7115" s="18">
        <f t="shared" si="782"/>
        <v>0</v>
      </c>
      <c r="AA7115" s="12">
        <v>149.5</v>
      </c>
      <c r="AB7115" s="12">
        <v>5077.4399999999996</v>
      </c>
      <c r="AC7115" s="28">
        <f>+I7115+Y7115-Z7115</f>
        <v>104.66</v>
      </c>
      <c r="AD7115" s="20">
        <f t="shared" si="783"/>
        <v>0</v>
      </c>
      <c r="AE7115">
        <v>0</v>
      </c>
    </row>
    <row r="7116" spans="1:31" x14ac:dyDescent="0.25">
      <c r="A7116" s="9">
        <v>45351</v>
      </c>
      <c r="B7116" s="10" t="s">
        <v>158</v>
      </c>
      <c r="C7116" s="10" t="s">
        <v>62</v>
      </c>
      <c r="D7116" s="10" t="s">
        <v>40</v>
      </c>
      <c r="E7116" s="10" t="s">
        <v>30</v>
      </c>
      <c r="F7116" s="10">
        <v>420</v>
      </c>
      <c r="G7116" s="10">
        <v>458</v>
      </c>
      <c r="H7116" s="11">
        <f>SUMIFS(AA:AA,$A:$A,EOMONTH($A7116,-1),$B:$B,$B7116)</f>
        <v>103.5</v>
      </c>
      <c r="I7116" s="63">
        <f>ROUND(SUMIFS(AC:AC,$A:$A,EOMONTH($A7116,-1),$B:$B,$B7116),2)</f>
        <v>58.99</v>
      </c>
      <c r="J7116" s="11">
        <f>SUMIFS(AB:AB,$A:$A,EOMONTH($A7116,-1),$B:$B,$B7116)</f>
        <v>4337.32</v>
      </c>
      <c r="K7116" s="13">
        <v>0</v>
      </c>
      <c r="L7116" s="25">
        <v>0</v>
      </c>
      <c r="M7116" s="15">
        <v>0</v>
      </c>
      <c r="N7116" s="14">
        <v>0</v>
      </c>
      <c r="O7116" s="16">
        <v>0</v>
      </c>
      <c r="P7116" s="16">
        <v>0</v>
      </c>
      <c r="Q7116" s="16">
        <v>0</v>
      </c>
      <c r="R7116" s="16">
        <f>Q7116*16.876/100</f>
        <v>0</v>
      </c>
      <c r="S7116" s="17">
        <f t="shared" si="777"/>
        <v>0</v>
      </c>
      <c r="T7116" s="16">
        <v>0</v>
      </c>
      <c r="U7116" s="18">
        <f t="shared" si="778"/>
        <v>47.402999999999999</v>
      </c>
      <c r="V7116" s="18">
        <f t="shared" si="779"/>
        <v>0</v>
      </c>
      <c r="W7116" s="18">
        <f t="shared" si="780"/>
        <v>0</v>
      </c>
      <c r="X7116" s="27"/>
      <c r="Y7116" s="19">
        <f t="shared" si="781"/>
        <v>0</v>
      </c>
      <c r="Z7116" s="18">
        <f t="shared" si="782"/>
        <v>0</v>
      </c>
      <c r="AA7116" s="12">
        <v>103.5</v>
      </c>
      <c r="AB7116" s="12">
        <v>4337.32</v>
      </c>
      <c r="AC7116" s="28">
        <f>+I7116+Y7116-Z7116</f>
        <v>58.99</v>
      </c>
      <c r="AD7116" s="20">
        <f t="shared" si="783"/>
        <v>0</v>
      </c>
      <c r="AE7116">
        <v>0</v>
      </c>
    </row>
    <row r="7117" spans="1:31" x14ac:dyDescent="0.25">
      <c r="A7117" s="9">
        <v>45351</v>
      </c>
      <c r="B7117" s="10" t="s">
        <v>159</v>
      </c>
      <c r="C7117" s="10" t="s">
        <v>62</v>
      </c>
      <c r="D7117" s="10" t="s">
        <v>40</v>
      </c>
      <c r="E7117" s="10" t="s">
        <v>30</v>
      </c>
      <c r="F7117" s="10">
        <v>420</v>
      </c>
      <c r="G7117" s="10">
        <v>458</v>
      </c>
      <c r="H7117" s="11">
        <f>SUMIFS(AA:AA,$A:$A,EOMONTH($A7117,-1),$B:$B,$B7117)</f>
        <v>124.5</v>
      </c>
      <c r="I7117" s="63">
        <f>ROUND(SUMIFS(AC:AC,$A:$A,EOMONTH($A7117,-1),$B:$B,$B7117),2)</f>
        <v>118.51</v>
      </c>
      <c r="J7117" s="11">
        <f>SUMIFS(AB:AB,$A:$A,EOMONTH($A7117,-1),$B:$B,$B7117)</f>
        <v>4415.8999999999996</v>
      </c>
      <c r="K7117" s="13">
        <v>0</v>
      </c>
      <c r="L7117" s="25">
        <v>0</v>
      </c>
      <c r="M7117" s="15">
        <v>0</v>
      </c>
      <c r="N7117" s="14">
        <v>0</v>
      </c>
      <c r="O7117" s="16">
        <v>0</v>
      </c>
      <c r="P7117" s="16">
        <v>0</v>
      </c>
      <c r="Q7117" s="16">
        <v>0</v>
      </c>
      <c r="R7117" s="16">
        <f>Q7117*16.876/100</f>
        <v>0</v>
      </c>
      <c r="S7117" s="17">
        <f t="shared" si="777"/>
        <v>0</v>
      </c>
      <c r="T7117" s="16">
        <v>0</v>
      </c>
      <c r="U7117" s="18">
        <f t="shared" si="778"/>
        <v>57.021000000000001</v>
      </c>
      <c r="V7117" s="18">
        <f t="shared" si="779"/>
        <v>0</v>
      </c>
      <c r="W7117" s="18">
        <f t="shared" si="780"/>
        <v>0</v>
      </c>
      <c r="X7117" s="27"/>
      <c r="Y7117" s="19">
        <f t="shared" si="781"/>
        <v>0</v>
      </c>
      <c r="Z7117" s="18">
        <f t="shared" si="782"/>
        <v>0</v>
      </c>
      <c r="AA7117" s="12">
        <v>124.5</v>
      </c>
      <c r="AB7117" s="12">
        <v>4415.8999999999996</v>
      </c>
      <c r="AC7117" s="28">
        <f>+I7117+Y7117-Z7117</f>
        <v>118.51</v>
      </c>
      <c r="AD7117" s="20">
        <f t="shared" si="783"/>
        <v>0</v>
      </c>
      <c r="AE7117">
        <v>0</v>
      </c>
    </row>
    <row r="7118" spans="1:31" x14ac:dyDescent="0.25">
      <c r="A7118" s="9">
        <v>45351</v>
      </c>
      <c r="B7118" s="10" t="s">
        <v>160</v>
      </c>
      <c r="C7118" s="10" t="s">
        <v>62</v>
      </c>
      <c r="D7118" s="10" t="s">
        <v>40</v>
      </c>
      <c r="E7118" s="10" t="s">
        <v>30</v>
      </c>
      <c r="F7118" s="10">
        <v>420</v>
      </c>
      <c r="G7118" s="10">
        <v>458</v>
      </c>
      <c r="H7118" s="11">
        <f>SUMIFS(AA:AA,$A:$A,EOMONTH($A7118,-1),$B:$B,$B7118)</f>
        <v>204.5</v>
      </c>
      <c r="I7118" s="63">
        <f>ROUND(SUMIFS(AC:AC,$A:$A,EOMONTH($A7118,-1),$B:$B,$B7118),2)</f>
        <v>116.26</v>
      </c>
      <c r="J7118" s="11">
        <f>SUMIFS(AB:AB,$A:$A,EOMONTH($A7118,-1),$B:$B,$B7118)</f>
        <v>7197.55</v>
      </c>
      <c r="K7118" s="13">
        <v>0</v>
      </c>
      <c r="L7118" s="25">
        <v>0</v>
      </c>
      <c r="M7118" s="15">
        <v>0</v>
      </c>
      <c r="N7118" s="14">
        <v>0</v>
      </c>
      <c r="O7118" s="16">
        <v>0</v>
      </c>
      <c r="P7118" s="16">
        <v>0</v>
      </c>
      <c r="Q7118" s="16">
        <v>0</v>
      </c>
      <c r="R7118" s="16">
        <f>Q7118*16.876/100</f>
        <v>0</v>
      </c>
      <c r="S7118" s="17">
        <f t="shared" si="777"/>
        <v>0</v>
      </c>
      <c r="T7118" s="16">
        <v>0</v>
      </c>
      <c r="U7118" s="18">
        <f t="shared" si="778"/>
        <v>93.661000000000001</v>
      </c>
      <c r="V7118" s="18">
        <f t="shared" si="779"/>
        <v>0</v>
      </c>
      <c r="W7118" s="18">
        <f t="shared" si="780"/>
        <v>0</v>
      </c>
      <c r="X7118" s="27"/>
      <c r="Y7118" s="19">
        <f t="shared" si="781"/>
        <v>0</v>
      </c>
      <c r="Z7118" s="18">
        <f t="shared" si="782"/>
        <v>0</v>
      </c>
      <c r="AA7118" s="12">
        <v>204.5</v>
      </c>
      <c r="AB7118" s="12">
        <v>7197.55</v>
      </c>
      <c r="AC7118" s="28">
        <f>+I7118+Y7118-Z7118</f>
        <v>116.26</v>
      </c>
      <c r="AD7118" s="20">
        <f t="shared" si="783"/>
        <v>0</v>
      </c>
      <c r="AE7118">
        <v>0</v>
      </c>
    </row>
    <row r="7119" spans="1:31" x14ac:dyDescent="0.25">
      <c r="A7119" s="9">
        <v>45351</v>
      </c>
      <c r="B7119" s="10" t="s">
        <v>741</v>
      </c>
      <c r="C7119" s="10" t="s">
        <v>62</v>
      </c>
      <c r="D7119" s="10" t="s">
        <v>40</v>
      </c>
      <c r="E7119" s="10" t="s">
        <v>30</v>
      </c>
      <c r="F7119" s="10">
        <v>420</v>
      </c>
      <c r="G7119" s="10">
        <v>458</v>
      </c>
      <c r="H7119" s="11">
        <f>SUMIFS(AA:AA,$A:$A,EOMONTH($A7119,-1),$B:$B,$B7119)</f>
        <v>-172</v>
      </c>
      <c r="I7119" s="63">
        <f>ROUND(SUMIFS(AC:AC,$A:$A,EOMONTH($A7119,-1),$B:$B,$B7119),2)</f>
        <v>-27.8</v>
      </c>
      <c r="J7119" s="11">
        <f>SUMIFS(AB:AB,$A:$A,EOMONTH($A7119,-1),$B:$B,$B7119)</f>
        <v>-12180.86</v>
      </c>
      <c r="K7119" s="13">
        <v>0</v>
      </c>
      <c r="L7119" s="25">
        <v>0</v>
      </c>
      <c r="M7119" s="15">
        <v>0</v>
      </c>
      <c r="N7119" s="14">
        <v>0</v>
      </c>
      <c r="O7119" s="16">
        <v>30</v>
      </c>
      <c r="P7119" s="16">
        <v>2462.6999999999998</v>
      </c>
      <c r="Q7119" s="16">
        <v>0</v>
      </c>
      <c r="R7119" s="16">
        <f>Q7119*16.876/100</f>
        <v>0</v>
      </c>
      <c r="S7119" s="17">
        <f t="shared" si="777"/>
        <v>0</v>
      </c>
      <c r="T7119" s="16">
        <v>0</v>
      </c>
      <c r="U7119" s="18">
        <f t="shared" si="778"/>
        <v>-78.775999999999996</v>
      </c>
      <c r="V7119" s="18">
        <f t="shared" si="779"/>
        <v>0</v>
      </c>
      <c r="W7119" s="18">
        <f t="shared" si="780"/>
        <v>0</v>
      </c>
      <c r="X7119" s="27"/>
      <c r="Y7119" s="19">
        <f t="shared" si="781"/>
        <v>0</v>
      </c>
      <c r="Z7119" s="18">
        <f t="shared" si="782"/>
        <v>13.74</v>
      </c>
      <c r="AA7119" s="12">
        <v>-202</v>
      </c>
      <c r="AB7119" s="12">
        <v>-14643.56</v>
      </c>
      <c r="AC7119" s="28">
        <f>+I7119+Y7119-Z7119</f>
        <v>-41.54</v>
      </c>
      <c r="AD7119" s="20">
        <f t="shared" si="783"/>
        <v>50</v>
      </c>
      <c r="AE7119">
        <v>50</v>
      </c>
    </row>
    <row r="7120" spans="1:31" x14ac:dyDescent="0.25">
      <c r="A7120" s="9">
        <v>45351</v>
      </c>
      <c r="B7120" s="10" t="s">
        <v>161</v>
      </c>
      <c r="C7120" s="10" t="s">
        <v>62</v>
      </c>
      <c r="D7120" s="10" t="s">
        <v>40</v>
      </c>
      <c r="E7120" s="10" t="s">
        <v>30</v>
      </c>
      <c r="F7120" s="10">
        <v>420</v>
      </c>
      <c r="G7120" s="10">
        <v>458</v>
      </c>
      <c r="H7120" s="11">
        <f>SUMIFS(AA:AA,$A:$A,EOMONTH($A7120,-1),$B:$B,$B7120)</f>
        <v>67.5</v>
      </c>
      <c r="I7120" s="63">
        <f>ROUND(SUMIFS(AC:AC,$A:$A,EOMONTH($A7120,-1),$B:$B,$B7120),2)</f>
        <v>-7.95</v>
      </c>
      <c r="J7120" s="11">
        <f>SUMIFS(AB:AB,$A:$A,EOMONTH($A7120,-1),$B:$B,$B7120)</f>
        <v>2369.44</v>
      </c>
      <c r="K7120" s="13">
        <v>0</v>
      </c>
      <c r="L7120" s="25">
        <v>0</v>
      </c>
      <c r="M7120" s="15">
        <v>0</v>
      </c>
      <c r="N7120" s="14">
        <v>0</v>
      </c>
      <c r="O7120" s="16">
        <v>0</v>
      </c>
      <c r="P7120" s="16">
        <v>0</v>
      </c>
      <c r="Q7120" s="16">
        <v>0</v>
      </c>
      <c r="R7120" s="16">
        <f>Q7120*16.876/100</f>
        <v>0</v>
      </c>
      <c r="S7120" s="17">
        <f t="shared" si="777"/>
        <v>0</v>
      </c>
      <c r="T7120" s="16">
        <v>0</v>
      </c>
      <c r="U7120" s="18">
        <f t="shared" si="778"/>
        <v>30.914999999999999</v>
      </c>
      <c r="V7120" s="18">
        <f t="shared" si="779"/>
        <v>0</v>
      </c>
      <c r="W7120" s="18">
        <f t="shared" si="780"/>
        <v>0</v>
      </c>
      <c r="X7120" s="27"/>
      <c r="Y7120" s="19">
        <f t="shared" si="781"/>
        <v>0</v>
      </c>
      <c r="Z7120" s="18">
        <f t="shared" si="782"/>
        <v>0</v>
      </c>
      <c r="AA7120" s="12">
        <v>67.5</v>
      </c>
      <c r="AB7120" s="12">
        <v>2369.44</v>
      </c>
      <c r="AC7120" s="28">
        <f>+I7120+Y7120-Z7120</f>
        <v>-7.95</v>
      </c>
      <c r="AD7120" s="20">
        <f t="shared" si="783"/>
        <v>10</v>
      </c>
      <c r="AE7120">
        <v>10</v>
      </c>
    </row>
    <row r="7121" spans="1:31" x14ac:dyDescent="0.25">
      <c r="A7121" s="9">
        <v>45351</v>
      </c>
      <c r="B7121" s="10" t="s">
        <v>162</v>
      </c>
      <c r="C7121" s="10" t="s">
        <v>62</v>
      </c>
      <c r="D7121" s="10" t="s">
        <v>40</v>
      </c>
      <c r="E7121" s="10" t="s">
        <v>30</v>
      </c>
      <c r="F7121" s="10">
        <v>420</v>
      </c>
      <c r="G7121" s="10">
        <v>458</v>
      </c>
      <c r="H7121" s="11">
        <f>SUMIFS(AA:AA,$A:$A,EOMONTH($A7121,-1),$B:$B,$B7121)</f>
        <v>166.5</v>
      </c>
      <c r="I7121" s="63">
        <f>ROUND(SUMIFS(AC:AC,$A:$A,EOMONTH($A7121,-1),$B:$B,$B7121),2)</f>
        <v>161.9</v>
      </c>
      <c r="J7121" s="11">
        <f>SUMIFS(AB:AB,$A:$A,EOMONTH($A7121,-1),$B:$B,$B7121)</f>
        <v>5792.91</v>
      </c>
      <c r="K7121" s="13">
        <v>0</v>
      </c>
      <c r="L7121" s="25">
        <v>0</v>
      </c>
      <c r="M7121" s="15">
        <v>0</v>
      </c>
      <c r="N7121" s="14">
        <v>0</v>
      </c>
      <c r="O7121" s="16">
        <v>0</v>
      </c>
      <c r="P7121" s="16">
        <v>0</v>
      </c>
      <c r="Q7121" s="16">
        <v>0</v>
      </c>
      <c r="R7121" s="16">
        <f>Q7121*16.876/100</f>
        <v>0</v>
      </c>
      <c r="S7121" s="17">
        <f t="shared" si="777"/>
        <v>0</v>
      </c>
      <c r="T7121" s="16">
        <v>0</v>
      </c>
      <c r="U7121" s="18">
        <f t="shared" si="778"/>
        <v>76.257000000000005</v>
      </c>
      <c r="V7121" s="18">
        <f t="shared" si="779"/>
        <v>0</v>
      </c>
      <c r="W7121" s="18">
        <f t="shared" si="780"/>
        <v>0</v>
      </c>
      <c r="X7121" s="27"/>
      <c r="Y7121" s="19">
        <f t="shared" si="781"/>
        <v>0</v>
      </c>
      <c r="Z7121" s="18">
        <f t="shared" si="782"/>
        <v>0</v>
      </c>
      <c r="AA7121" s="12">
        <v>166.5</v>
      </c>
      <c r="AB7121" s="12">
        <v>5792.91</v>
      </c>
      <c r="AC7121" s="28">
        <f>+I7121+Y7121-Z7121</f>
        <v>161.9</v>
      </c>
      <c r="AD7121" s="20">
        <f t="shared" si="783"/>
        <v>0</v>
      </c>
      <c r="AE7121">
        <v>0</v>
      </c>
    </row>
    <row r="7122" spans="1:31" x14ac:dyDescent="0.25">
      <c r="A7122" s="9">
        <v>45351</v>
      </c>
      <c r="B7122" s="10" t="s">
        <v>163</v>
      </c>
      <c r="C7122" s="10" t="s">
        <v>62</v>
      </c>
      <c r="D7122" s="10" t="s">
        <v>40</v>
      </c>
      <c r="E7122" s="10" t="s">
        <v>30</v>
      </c>
      <c r="F7122" s="10">
        <v>420</v>
      </c>
      <c r="G7122" s="10">
        <v>458</v>
      </c>
      <c r="H7122" s="11">
        <f>SUMIFS(AA:AA,$A:$A,EOMONTH($A7122,-1),$B:$B,$B7122)</f>
        <v>155.5</v>
      </c>
      <c r="I7122" s="63">
        <f>ROUND(SUMIFS(AC:AC,$A:$A,EOMONTH($A7122,-1),$B:$B,$B7122),2)</f>
        <v>168.97</v>
      </c>
      <c r="J7122" s="11">
        <f>SUMIFS(AB:AB,$A:$A,EOMONTH($A7122,-1),$B:$B,$B7122)</f>
        <v>5266.15</v>
      </c>
      <c r="K7122" s="13">
        <v>0</v>
      </c>
      <c r="L7122" s="25">
        <v>0</v>
      </c>
      <c r="M7122" s="15">
        <v>0</v>
      </c>
      <c r="N7122" s="14">
        <v>0</v>
      </c>
      <c r="O7122" s="16">
        <v>0</v>
      </c>
      <c r="P7122" s="16">
        <v>0</v>
      </c>
      <c r="Q7122" s="16">
        <v>0</v>
      </c>
      <c r="R7122" s="16">
        <f>Q7122*16.876/100</f>
        <v>0</v>
      </c>
      <c r="S7122" s="17">
        <f t="shared" si="777"/>
        <v>0</v>
      </c>
      <c r="T7122" s="16">
        <v>0</v>
      </c>
      <c r="U7122" s="18">
        <f t="shared" si="778"/>
        <v>71.218999999999994</v>
      </c>
      <c r="V7122" s="18">
        <f t="shared" si="779"/>
        <v>0</v>
      </c>
      <c r="W7122" s="18">
        <f t="shared" si="780"/>
        <v>0</v>
      </c>
      <c r="X7122" s="27"/>
      <c r="Y7122" s="19">
        <f t="shared" si="781"/>
        <v>0</v>
      </c>
      <c r="Z7122" s="18">
        <f t="shared" si="782"/>
        <v>0</v>
      </c>
      <c r="AA7122" s="12">
        <v>155.5</v>
      </c>
      <c r="AB7122" s="12">
        <v>5266.15</v>
      </c>
      <c r="AC7122" s="28">
        <f>+I7122+Y7122-Z7122</f>
        <v>168.97</v>
      </c>
      <c r="AD7122" s="20">
        <f t="shared" si="783"/>
        <v>0</v>
      </c>
      <c r="AE7122">
        <v>0</v>
      </c>
    </row>
    <row r="7123" spans="1:31" x14ac:dyDescent="0.25">
      <c r="A7123" s="9">
        <v>45351</v>
      </c>
      <c r="B7123" s="10" t="s">
        <v>164</v>
      </c>
      <c r="C7123" s="10" t="s">
        <v>62</v>
      </c>
      <c r="D7123" s="10" t="s">
        <v>40</v>
      </c>
      <c r="E7123" s="10" t="s">
        <v>30</v>
      </c>
      <c r="F7123" s="10">
        <v>420</v>
      </c>
      <c r="G7123" s="10">
        <v>458</v>
      </c>
      <c r="H7123" s="11">
        <f>SUMIFS(AA:AA,$A:$A,EOMONTH($A7123,-1),$B:$B,$B7123)</f>
        <v>189.5</v>
      </c>
      <c r="I7123" s="63">
        <f>ROUND(SUMIFS(AC:AC,$A:$A,EOMONTH($A7123,-1),$B:$B,$B7123),2)</f>
        <v>128.35</v>
      </c>
      <c r="J7123" s="11">
        <f>SUMIFS(AB:AB,$A:$A,EOMONTH($A7123,-1),$B:$B,$B7123)</f>
        <v>6488.49</v>
      </c>
      <c r="K7123" s="13">
        <v>0</v>
      </c>
      <c r="L7123" s="25">
        <v>0</v>
      </c>
      <c r="M7123" s="15">
        <v>0</v>
      </c>
      <c r="N7123" s="14">
        <v>0</v>
      </c>
      <c r="O7123" s="16">
        <v>0</v>
      </c>
      <c r="P7123" s="16">
        <v>0</v>
      </c>
      <c r="Q7123" s="16">
        <v>0</v>
      </c>
      <c r="R7123" s="16">
        <f>Q7123*16.876/100</f>
        <v>0</v>
      </c>
      <c r="S7123" s="17">
        <f t="shared" si="777"/>
        <v>0</v>
      </c>
      <c r="T7123" s="16">
        <v>0</v>
      </c>
      <c r="U7123" s="18">
        <f t="shared" si="778"/>
        <v>86.790999999999997</v>
      </c>
      <c r="V7123" s="18">
        <f t="shared" si="779"/>
        <v>0</v>
      </c>
      <c r="W7123" s="18">
        <f t="shared" si="780"/>
        <v>0</v>
      </c>
      <c r="X7123" s="27"/>
      <c r="Y7123" s="19">
        <f t="shared" si="781"/>
        <v>0</v>
      </c>
      <c r="Z7123" s="18">
        <f t="shared" si="782"/>
        <v>0</v>
      </c>
      <c r="AA7123" s="12">
        <v>189.5</v>
      </c>
      <c r="AB7123" s="12">
        <v>6488.49</v>
      </c>
      <c r="AC7123" s="28">
        <f>+I7123+Y7123-Z7123</f>
        <v>128.35</v>
      </c>
      <c r="AD7123" s="20">
        <f t="shared" si="783"/>
        <v>0</v>
      </c>
      <c r="AE7123">
        <v>0</v>
      </c>
    </row>
    <row r="7124" spans="1:31" x14ac:dyDescent="0.25">
      <c r="A7124" s="9">
        <v>45351</v>
      </c>
      <c r="B7124" s="10" t="s">
        <v>165</v>
      </c>
      <c r="C7124" s="10" t="s">
        <v>62</v>
      </c>
      <c r="D7124" s="10" t="s">
        <v>40</v>
      </c>
      <c r="E7124" s="10" t="s">
        <v>30</v>
      </c>
      <c r="F7124" s="10">
        <v>720</v>
      </c>
      <c r="G7124" s="10">
        <v>785</v>
      </c>
      <c r="H7124" s="11">
        <f>SUMIFS(AA:AA,$A:$A,EOMONTH($A7124,-1),$B:$B,$B7124)</f>
        <v>40</v>
      </c>
      <c r="I7124" s="63">
        <f>ROUND(SUMIFS(AC:AC,$A:$A,EOMONTH($A7124,-1),$B:$B,$B7124),2)</f>
        <v>25.77</v>
      </c>
      <c r="J7124" s="11">
        <f>SUMIFS(AB:AB,$A:$A,EOMONTH($A7124,-1),$B:$B,$B7124)</f>
        <v>2331.6</v>
      </c>
      <c r="K7124" s="13">
        <v>0</v>
      </c>
      <c r="L7124" s="25">
        <v>0</v>
      </c>
      <c r="M7124" s="15">
        <v>0</v>
      </c>
      <c r="N7124" s="14">
        <v>0</v>
      </c>
      <c r="O7124" s="16">
        <v>0</v>
      </c>
      <c r="P7124" s="16">
        <v>0</v>
      </c>
      <c r="Q7124" s="16">
        <v>0</v>
      </c>
      <c r="R7124" s="16">
        <f>Q7124*16.876/100</f>
        <v>0</v>
      </c>
      <c r="S7124" s="17">
        <f t="shared" si="777"/>
        <v>0</v>
      </c>
      <c r="T7124" s="16">
        <v>0</v>
      </c>
      <c r="U7124" s="18">
        <f t="shared" si="778"/>
        <v>31.4</v>
      </c>
      <c r="V7124" s="18">
        <f t="shared" si="779"/>
        <v>0</v>
      </c>
      <c r="W7124" s="18">
        <f t="shared" si="780"/>
        <v>0</v>
      </c>
      <c r="X7124" s="27"/>
      <c r="Y7124" s="19">
        <f t="shared" si="781"/>
        <v>0</v>
      </c>
      <c r="Z7124" s="18">
        <f t="shared" si="782"/>
        <v>0</v>
      </c>
      <c r="AA7124" s="12">
        <v>40</v>
      </c>
      <c r="AB7124" s="12">
        <v>2331.6</v>
      </c>
      <c r="AC7124" s="28">
        <f>+I7124+Y7124-Z7124</f>
        <v>25.77</v>
      </c>
      <c r="AD7124" s="20">
        <f t="shared" si="783"/>
        <v>0</v>
      </c>
      <c r="AE7124">
        <v>0</v>
      </c>
    </row>
    <row r="7125" spans="1:31" x14ac:dyDescent="0.25">
      <c r="A7125" s="9">
        <v>45351</v>
      </c>
      <c r="B7125" s="10" t="s">
        <v>166</v>
      </c>
      <c r="C7125" s="10" t="s">
        <v>62</v>
      </c>
      <c r="D7125" s="10" t="s">
        <v>40</v>
      </c>
      <c r="E7125" s="10" t="s">
        <v>30</v>
      </c>
      <c r="F7125" s="10">
        <v>720</v>
      </c>
      <c r="G7125" s="10">
        <v>785</v>
      </c>
      <c r="H7125" s="11">
        <f>SUMIFS(AA:AA,$A:$A,EOMONTH($A7125,-1),$B:$B,$B7125)</f>
        <v>162</v>
      </c>
      <c r="I7125" s="63">
        <f>ROUND(SUMIFS(AC:AC,$A:$A,EOMONTH($A7125,-1),$B:$B,$B7125),2)</f>
        <v>89.01</v>
      </c>
      <c r="J7125" s="11">
        <f>SUMIFS(AB:AB,$A:$A,EOMONTH($A7125,-1),$B:$B,$B7125)</f>
        <v>10037.52</v>
      </c>
      <c r="K7125" s="13">
        <v>0</v>
      </c>
      <c r="L7125" s="25">
        <v>0</v>
      </c>
      <c r="M7125" s="15">
        <v>0</v>
      </c>
      <c r="N7125" s="14">
        <v>0</v>
      </c>
      <c r="O7125" s="16">
        <v>0</v>
      </c>
      <c r="P7125" s="16">
        <v>0</v>
      </c>
      <c r="Q7125" s="16">
        <v>0</v>
      </c>
      <c r="R7125" s="16">
        <f>Q7125*16.876/100</f>
        <v>0</v>
      </c>
      <c r="S7125" s="17">
        <f t="shared" si="777"/>
        <v>0</v>
      </c>
      <c r="T7125" s="16">
        <v>0</v>
      </c>
      <c r="U7125" s="18">
        <f t="shared" si="778"/>
        <v>127.17</v>
      </c>
      <c r="V7125" s="18">
        <f t="shared" si="779"/>
        <v>0</v>
      </c>
      <c r="W7125" s="18">
        <f t="shared" si="780"/>
        <v>0</v>
      </c>
      <c r="X7125" s="27"/>
      <c r="Y7125" s="19">
        <f t="shared" si="781"/>
        <v>0</v>
      </c>
      <c r="Z7125" s="18">
        <f t="shared" si="782"/>
        <v>0</v>
      </c>
      <c r="AA7125" s="12">
        <v>162</v>
      </c>
      <c r="AB7125" s="12">
        <v>10037.52</v>
      </c>
      <c r="AC7125" s="28">
        <f>+I7125+Y7125-Z7125</f>
        <v>89.01</v>
      </c>
      <c r="AD7125" s="20">
        <f t="shared" si="783"/>
        <v>0</v>
      </c>
      <c r="AE7125">
        <v>0</v>
      </c>
    </row>
    <row r="7126" spans="1:31" x14ac:dyDescent="0.25">
      <c r="A7126" s="9">
        <v>45351</v>
      </c>
      <c r="B7126" s="10" t="s">
        <v>167</v>
      </c>
      <c r="C7126" s="10" t="s">
        <v>62</v>
      </c>
      <c r="D7126" s="10" t="s">
        <v>40</v>
      </c>
      <c r="E7126" s="10" t="s">
        <v>30</v>
      </c>
      <c r="F7126" s="10">
        <v>720</v>
      </c>
      <c r="G7126" s="10">
        <v>785</v>
      </c>
      <c r="H7126" s="11">
        <f>SUMIFS(AA:AA,$A:$A,EOMONTH($A7126,-1),$B:$B,$B7126)</f>
        <v>204</v>
      </c>
      <c r="I7126" s="63">
        <f>ROUND(SUMIFS(AC:AC,$A:$A,EOMONTH($A7126,-1),$B:$B,$B7126),2)</f>
        <v>49.6</v>
      </c>
      <c r="J7126" s="11">
        <f>SUMIFS(AB:AB,$A:$A,EOMONTH($A7126,-1),$B:$B,$B7126)</f>
        <v>12858.12</v>
      </c>
      <c r="K7126" s="13">
        <v>0</v>
      </c>
      <c r="L7126" s="25">
        <v>0</v>
      </c>
      <c r="M7126" s="15">
        <v>0</v>
      </c>
      <c r="N7126" s="14">
        <v>0</v>
      </c>
      <c r="O7126" s="16">
        <v>0</v>
      </c>
      <c r="P7126" s="16">
        <v>0</v>
      </c>
      <c r="Q7126" s="16">
        <v>0</v>
      </c>
      <c r="R7126" s="16">
        <f>Q7126*16.876/100</f>
        <v>0</v>
      </c>
      <c r="S7126" s="17">
        <f t="shared" si="777"/>
        <v>0</v>
      </c>
      <c r="T7126" s="16">
        <v>0</v>
      </c>
      <c r="U7126" s="18">
        <f t="shared" si="778"/>
        <v>160.13999999999999</v>
      </c>
      <c r="V7126" s="18">
        <f t="shared" si="779"/>
        <v>0</v>
      </c>
      <c r="W7126" s="18">
        <f t="shared" si="780"/>
        <v>0</v>
      </c>
      <c r="X7126" s="27"/>
      <c r="Y7126" s="19">
        <f t="shared" si="781"/>
        <v>0</v>
      </c>
      <c r="Z7126" s="18">
        <f t="shared" si="782"/>
        <v>0</v>
      </c>
      <c r="AA7126" s="12">
        <v>204</v>
      </c>
      <c r="AB7126" s="12">
        <v>12858.12</v>
      </c>
      <c r="AC7126" s="28">
        <f>+I7126+Y7126-Z7126</f>
        <v>49.6</v>
      </c>
      <c r="AD7126" s="20">
        <f t="shared" si="783"/>
        <v>0</v>
      </c>
      <c r="AE7126">
        <v>0</v>
      </c>
    </row>
    <row r="7127" spans="1:31" x14ac:dyDescent="0.25">
      <c r="A7127" s="9">
        <v>45351</v>
      </c>
      <c r="B7127" s="10" t="s">
        <v>168</v>
      </c>
      <c r="C7127" s="10" t="s">
        <v>62</v>
      </c>
      <c r="D7127" s="10" t="s">
        <v>40</v>
      </c>
      <c r="E7127" s="10" t="s">
        <v>30</v>
      </c>
      <c r="F7127" s="10">
        <v>720</v>
      </c>
      <c r="G7127" s="10">
        <v>785</v>
      </c>
      <c r="H7127" s="11">
        <f>SUMIFS(AA:AA,$A:$A,EOMONTH($A7127,-1),$B:$B,$B7127)</f>
        <v>155</v>
      </c>
      <c r="I7127" s="63">
        <f>ROUND(SUMIFS(AC:AC,$A:$A,EOMONTH($A7127,-1),$B:$B,$B7127),2)</f>
        <v>110.06</v>
      </c>
      <c r="J7127" s="11">
        <f>SUMIFS(AB:AB,$A:$A,EOMONTH($A7127,-1),$B:$B,$B7127)</f>
        <v>9696.7999999999993</v>
      </c>
      <c r="K7127" s="13">
        <v>0</v>
      </c>
      <c r="L7127" s="25">
        <v>0</v>
      </c>
      <c r="M7127" s="15">
        <v>0</v>
      </c>
      <c r="N7127" s="14">
        <v>0</v>
      </c>
      <c r="O7127" s="16">
        <v>0</v>
      </c>
      <c r="P7127" s="16">
        <v>0</v>
      </c>
      <c r="Q7127" s="16">
        <v>0</v>
      </c>
      <c r="R7127" s="16">
        <f>Q7127*16.876/100</f>
        <v>0</v>
      </c>
      <c r="S7127" s="17">
        <f t="shared" si="777"/>
        <v>0</v>
      </c>
      <c r="T7127" s="16">
        <v>0</v>
      </c>
      <c r="U7127" s="18">
        <f t="shared" si="778"/>
        <v>121.675</v>
      </c>
      <c r="V7127" s="18">
        <f t="shared" si="779"/>
        <v>0</v>
      </c>
      <c r="W7127" s="18">
        <f t="shared" si="780"/>
        <v>0</v>
      </c>
      <c r="X7127" s="27"/>
      <c r="Y7127" s="19">
        <f t="shared" si="781"/>
        <v>0</v>
      </c>
      <c r="Z7127" s="18">
        <f t="shared" si="782"/>
        <v>0</v>
      </c>
      <c r="AA7127" s="12">
        <v>155</v>
      </c>
      <c r="AB7127" s="12">
        <v>9696.7999999999993</v>
      </c>
      <c r="AC7127" s="28">
        <f>+I7127+Y7127-Z7127</f>
        <v>110.06</v>
      </c>
      <c r="AD7127" s="20">
        <f t="shared" si="783"/>
        <v>0</v>
      </c>
      <c r="AE7127">
        <v>0</v>
      </c>
    </row>
    <row r="7128" spans="1:31" x14ac:dyDescent="0.25">
      <c r="A7128" s="9">
        <v>45351</v>
      </c>
      <c r="B7128" s="10" t="s">
        <v>794</v>
      </c>
      <c r="C7128" s="10" t="s">
        <v>62</v>
      </c>
      <c r="D7128" s="10" t="s">
        <v>40</v>
      </c>
      <c r="E7128" s="10" t="s">
        <v>30</v>
      </c>
      <c r="F7128" s="10">
        <v>720</v>
      </c>
      <c r="G7128" s="10">
        <v>785</v>
      </c>
      <c r="H7128" s="11">
        <f>SUMIFS(AA:AA,$A:$A,EOMONTH($A7128,-1),$B:$B,$B7128)</f>
        <v>-8</v>
      </c>
      <c r="I7128" s="63">
        <f>ROUND(SUMIFS(AC:AC,$A:$A,EOMONTH($A7128,-1),$B:$B,$B7128),2)</f>
        <v>10.48</v>
      </c>
      <c r="J7128" s="11">
        <f>SUMIFS(AB:AB,$A:$A,EOMONTH($A7128,-1),$B:$B,$B7128)</f>
        <v>-933.06</v>
      </c>
      <c r="K7128" s="13">
        <v>0</v>
      </c>
      <c r="L7128" s="25">
        <v>0</v>
      </c>
      <c r="M7128" s="15">
        <v>0</v>
      </c>
      <c r="N7128" s="14">
        <v>0</v>
      </c>
      <c r="O7128" s="16">
        <v>0</v>
      </c>
      <c r="P7128" s="16">
        <v>0</v>
      </c>
      <c r="Q7128" s="16">
        <v>0</v>
      </c>
      <c r="R7128" s="16">
        <f>Q7128*16.876/100</f>
        <v>0</v>
      </c>
      <c r="S7128" s="17">
        <f t="shared" si="777"/>
        <v>0</v>
      </c>
      <c r="T7128" s="16">
        <v>0</v>
      </c>
      <c r="U7128" s="18">
        <f t="shared" si="778"/>
        <v>-6.28</v>
      </c>
      <c r="V7128" s="18">
        <f t="shared" si="779"/>
        <v>0</v>
      </c>
      <c r="W7128" s="18">
        <f t="shared" si="780"/>
        <v>0</v>
      </c>
      <c r="X7128" s="27"/>
      <c r="Y7128" s="19">
        <f t="shared" si="781"/>
        <v>0</v>
      </c>
      <c r="Z7128" s="18">
        <f t="shared" si="782"/>
        <v>0</v>
      </c>
      <c r="AA7128" s="12">
        <v>-8</v>
      </c>
      <c r="AB7128" s="12">
        <v>-933.06</v>
      </c>
      <c r="AC7128" s="28">
        <f>+I7128+Y7128-Z7128</f>
        <v>10.48</v>
      </c>
      <c r="AD7128" s="20">
        <f t="shared" si="783"/>
        <v>0</v>
      </c>
      <c r="AE7128">
        <v>0</v>
      </c>
    </row>
    <row r="7129" spans="1:31" x14ac:dyDescent="0.25">
      <c r="A7129" s="9">
        <v>45351</v>
      </c>
      <c r="B7129" s="10" t="s">
        <v>169</v>
      </c>
      <c r="C7129" s="10" t="s">
        <v>62</v>
      </c>
      <c r="D7129" s="10" t="s">
        <v>40</v>
      </c>
      <c r="E7129" s="10" t="s">
        <v>30</v>
      </c>
      <c r="F7129" s="10">
        <v>720</v>
      </c>
      <c r="G7129" s="10">
        <v>785</v>
      </c>
      <c r="H7129" s="11">
        <f>SUMIFS(AA:AA,$A:$A,EOMONTH($A7129,-1),$B:$B,$B7129)</f>
        <v>166</v>
      </c>
      <c r="I7129" s="63">
        <f>ROUND(SUMIFS(AC:AC,$A:$A,EOMONTH($A7129,-1),$B:$B,$B7129),2)</f>
        <v>84.84</v>
      </c>
      <c r="J7129" s="11">
        <f>SUMIFS(AB:AB,$A:$A,EOMONTH($A7129,-1),$B:$B,$B7129)</f>
        <v>11294.64</v>
      </c>
      <c r="K7129" s="13">
        <v>0</v>
      </c>
      <c r="L7129" s="25">
        <v>0</v>
      </c>
      <c r="M7129" s="15">
        <v>0</v>
      </c>
      <c r="N7129" s="14">
        <v>0</v>
      </c>
      <c r="O7129" s="16">
        <v>0</v>
      </c>
      <c r="P7129" s="16">
        <v>0</v>
      </c>
      <c r="Q7129" s="16">
        <v>0</v>
      </c>
      <c r="R7129" s="16">
        <f>Q7129*16.876/100</f>
        <v>0</v>
      </c>
      <c r="S7129" s="17">
        <f t="shared" si="777"/>
        <v>0</v>
      </c>
      <c r="T7129" s="16">
        <v>0</v>
      </c>
      <c r="U7129" s="18">
        <f t="shared" si="778"/>
        <v>130.31</v>
      </c>
      <c r="V7129" s="18">
        <f t="shared" si="779"/>
        <v>0</v>
      </c>
      <c r="W7129" s="18">
        <f t="shared" si="780"/>
        <v>0</v>
      </c>
      <c r="X7129" s="27"/>
      <c r="Y7129" s="19">
        <f t="shared" si="781"/>
        <v>0</v>
      </c>
      <c r="Z7129" s="18">
        <f t="shared" si="782"/>
        <v>0</v>
      </c>
      <c r="AA7129" s="12">
        <v>166</v>
      </c>
      <c r="AB7129" s="12">
        <v>11294.64</v>
      </c>
      <c r="AC7129" s="28">
        <f>+I7129+Y7129-Z7129</f>
        <v>84.84</v>
      </c>
      <c r="AD7129" s="20">
        <f t="shared" si="783"/>
        <v>0</v>
      </c>
      <c r="AE7129">
        <v>0</v>
      </c>
    </row>
    <row r="7130" spans="1:31" x14ac:dyDescent="0.25">
      <c r="A7130" s="9">
        <v>45351</v>
      </c>
      <c r="B7130" s="10" t="s">
        <v>170</v>
      </c>
      <c r="C7130" s="10" t="s">
        <v>62</v>
      </c>
      <c r="D7130" s="10" t="s">
        <v>40</v>
      </c>
      <c r="E7130" s="10" t="s">
        <v>30</v>
      </c>
      <c r="F7130" s="10">
        <v>720</v>
      </c>
      <c r="G7130" s="10">
        <v>785</v>
      </c>
      <c r="H7130" s="11">
        <f>SUMIFS(AA:AA,$A:$A,EOMONTH($A7130,-1),$B:$B,$B7130)</f>
        <v>207</v>
      </c>
      <c r="I7130" s="63">
        <f>ROUND(SUMIFS(AC:AC,$A:$A,EOMONTH($A7130,-1),$B:$B,$B7130),2)</f>
        <v>208.39</v>
      </c>
      <c r="J7130" s="11">
        <f>SUMIFS(AB:AB,$A:$A,EOMONTH($A7130,-1),$B:$B,$B7130)</f>
        <v>12794.67</v>
      </c>
      <c r="K7130" s="13">
        <v>0</v>
      </c>
      <c r="L7130" s="25">
        <v>0</v>
      </c>
      <c r="M7130" s="15">
        <v>0</v>
      </c>
      <c r="N7130" s="14">
        <v>0</v>
      </c>
      <c r="O7130" s="16">
        <v>0</v>
      </c>
      <c r="P7130" s="16">
        <v>0</v>
      </c>
      <c r="Q7130" s="16">
        <v>0</v>
      </c>
      <c r="R7130" s="16">
        <f>Q7130*16.876/100</f>
        <v>0</v>
      </c>
      <c r="S7130" s="17">
        <f t="shared" si="777"/>
        <v>0</v>
      </c>
      <c r="T7130" s="16">
        <v>0</v>
      </c>
      <c r="U7130" s="18">
        <f t="shared" si="778"/>
        <v>162.495</v>
      </c>
      <c r="V7130" s="18">
        <f t="shared" si="779"/>
        <v>0</v>
      </c>
      <c r="W7130" s="18">
        <f t="shared" si="780"/>
        <v>0</v>
      </c>
      <c r="X7130" s="27"/>
      <c r="Y7130" s="19">
        <f t="shared" si="781"/>
        <v>0</v>
      </c>
      <c r="Z7130" s="18">
        <f t="shared" si="782"/>
        <v>0</v>
      </c>
      <c r="AA7130" s="12">
        <v>207</v>
      </c>
      <c r="AB7130" s="12">
        <v>12794.67</v>
      </c>
      <c r="AC7130" s="28">
        <f>+I7130+Y7130-Z7130</f>
        <v>208.39</v>
      </c>
      <c r="AD7130" s="20">
        <f t="shared" si="783"/>
        <v>0</v>
      </c>
      <c r="AE7130">
        <v>0</v>
      </c>
    </row>
    <row r="7131" spans="1:31" x14ac:dyDescent="0.25">
      <c r="A7131" s="9">
        <v>45351</v>
      </c>
      <c r="B7131" s="10" t="s">
        <v>171</v>
      </c>
      <c r="C7131" s="10" t="s">
        <v>62</v>
      </c>
      <c r="D7131" s="10" t="s">
        <v>40</v>
      </c>
      <c r="E7131" s="10" t="s">
        <v>30</v>
      </c>
      <c r="F7131" s="10">
        <v>720</v>
      </c>
      <c r="G7131" s="10">
        <v>785</v>
      </c>
      <c r="H7131" s="11">
        <f>SUMIFS(AA:AA,$A:$A,EOMONTH($A7131,-1),$B:$B,$B7131)</f>
        <v>158</v>
      </c>
      <c r="I7131" s="63">
        <f>ROUND(SUMIFS(AC:AC,$A:$A,EOMONTH($A7131,-1),$B:$B,$B7131),2)</f>
        <v>96.24</v>
      </c>
      <c r="J7131" s="11">
        <f>SUMIFS(AB:AB,$A:$A,EOMONTH($A7131,-1),$B:$B,$B7131)</f>
        <v>9473.68</v>
      </c>
      <c r="K7131" s="13">
        <v>0</v>
      </c>
      <c r="L7131" s="25">
        <v>0</v>
      </c>
      <c r="M7131" s="15">
        <v>0</v>
      </c>
      <c r="N7131" s="14">
        <v>0</v>
      </c>
      <c r="O7131" s="16">
        <v>0</v>
      </c>
      <c r="P7131" s="16">
        <v>0</v>
      </c>
      <c r="Q7131" s="16">
        <v>0</v>
      </c>
      <c r="R7131" s="16">
        <f>Q7131*16.876/100</f>
        <v>0</v>
      </c>
      <c r="S7131" s="17">
        <f t="shared" si="777"/>
        <v>0</v>
      </c>
      <c r="T7131" s="16">
        <v>0</v>
      </c>
      <c r="U7131" s="18">
        <f t="shared" si="778"/>
        <v>124.03</v>
      </c>
      <c r="V7131" s="18">
        <f t="shared" si="779"/>
        <v>0</v>
      </c>
      <c r="W7131" s="18">
        <f t="shared" si="780"/>
        <v>0</v>
      </c>
      <c r="X7131" s="27"/>
      <c r="Y7131" s="19">
        <f t="shared" si="781"/>
        <v>0</v>
      </c>
      <c r="Z7131" s="18">
        <f t="shared" si="782"/>
        <v>0</v>
      </c>
      <c r="AA7131" s="12">
        <v>158</v>
      </c>
      <c r="AB7131" s="12">
        <v>9473.68</v>
      </c>
      <c r="AC7131" s="28">
        <f>+I7131+Y7131-Z7131</f>
        <v>96.24</v>
      </c>
      <c r="AD7131" s="20">
        <f t="shared" si="783"/>
        <v>0</v>
      </c>
      <c r="AE7131">
        <v>0</v>
      </c>
    </row>
    <row r="7132" spans="1:31" x14ac:dyDescent="0.25">
      <c r="A7132" s="9">
        <v>45351</v>
      </c>
      <c r="B7132" s="10" t="s">
        <v>172</v>
      </c>
      <c r="C7132" s="10" t="s">
        <v>62</v>
      </c>
      <c r="D7132" s="10" t="s">
        <v>40</v>
      </c>
      <c r="E7132" s="10" t="s">
        <v>30</v>
      </c>
      <c r="F7132" s="10">
        <v>720</v>
      </c>
      <c r="G7132" s="10">
        <v>785</v>
      </c>
      <c r="H7132" s="11">
        <f>SUMIFS(AA:AA,$A:$A,EOMONTH($A7132,-1),$B:$B,$B7132)</f>
        <v>265</v>
      </c>
      <c r="I7132" s="63">
        <f>ROUND(SUMIFS(AC:AC,$A:$A,EOMONTH($A7132,-1),$B:$B,$B7132),2)</f>
        <v>256.58</v>
      </c>
      <c r="J7132" s="11">
        <f>SUMIFS(AB:AB,$A:$A,EOMONTH($A7132,-1),$B:$B,$B7132)</f>
        <v>16541.3</v>
      </c>
      <c r="K7132" s="13">
        <v>0</v>
      </c>
      <c r="L7132" s="25">
        <v>0</v>
      </c>
      <c r="M7132" s="15">
        <v>0</v>
      </c>
      <c r="N7132" s="14">
        <v>0</v>
      </c>
      <c r="O7132" s="16">
        <v>0</v>
      </c>
      <c r="P7132" s="16">
        <v>0</v>
      </c>
      <c r="Q7132" s="16">
        <v>0</v>
      </c>
      <c r="R7132" s="16">
        <f>Q7132*16.876/100</f>
        <v>0</v>
      </c>
      <c r="S7132" s="17">
        <f t="shared" si="777"/>
        <v>0</v>
      </c>
      <c r="T7132" s="16">
        <v>0</v>
      </c>
      <c r="U7132" s="18">
        <f t="shared" si="778"/>
        <v>208.02500000000001</v>
      </c>
      <c r="V7132" s="18">
        <f t="shared" si="779"/>
        <v>0</v>
      </c>
      <c r="W7132" s="18">
        <f t="shared" si="780"/>
        <v>0</v>
      </c>
      <c r="X7132" s="27"/>
      <c r="Y7132" s="19">
        <f t="shared" si="781"/>
        <v>0</v>
      </c>
      <c r="Z7132" s="18">
        <f t="shared" si="782"/>
        <v>0</v>
      </c>
      <c r="AA7132" s="12">
        <v>265</v>
      </c>
      <c r="AB7132" s="12">
        <v>16541.3</v>
      </c>
      <c r="AC7132" s="28">
        <f>+I7132+Y7132-Z7132</f>
        <v>256.58</v>
      </c>
      <c r="AD7132" s="20">
        <f t="shared" si="783"/>
        <v>0</v>
      </c>
      <c r="AE7132">
        <v>0</v>
      </c>
    </row>
    <row r="7133" spans="1:31" x14ac:dyDescent="0.25">
      <c r="A7133" s="59">
        <v>45351</v>
      </c>
      <c r="B7133" s="60" t="s">
        <v>777</v>
      </c>
      <c r="C7133" s="60" t="s">
        <v>711</v>
      </c>
      <c r="D7133" s="60" t="s">
        <v>29</v>
      </c>
      <c r="E7133" s="60" t="s">
        <v>30</v>
      </c>
      <c r="F7133" s="10"/>
      <c r="G7133" s="10"/>
      <c r="H7133" s="11"/>
      <c r="I7133" s="63">
        <f>ROUND(SUMIFS(AC:AC,$A:$A,EOMONTH($A7133,-1),$B:$B,$B7133),2)</f>
        <v>0</v>
      </c>
      <c r="J7133" s="11"/>
      <c r="K7133" s="13"/>
      <c r="L7133" s="25"/>
      <c r="M7133" s="15"/>
      <c r="N7133" s="14"/>
      <c r="O7133" s="16"/>
      <c r="P7133" s="16"/>
      <c r="Q7133" s="16"/>
      <c r="R7133" s="16"/>
      <c r="S7133" s="17">
        <f t="shared" si="777"/>
        <v>0</v>
      </c>
      <c r="T7133" s="16"/>
      <c r="U7133" s="18">
        <f t="shared" si="778"/>
        <v>0</v>
      </c>
      <c r="V7133" s="18">
        <f t="shared" si="779"/>
        <v>0</v>
      </c>
      <c r="W7133" s="18">
        <f t="shared" si="780"/>
        <v>0</v>
      </c>
      <c r="X7133" s="27"/>
      <c r="Y7133" s="19">
        <f t="shared" si="781"/>
        <v>0</v>
      </c>
      <c r="Z7133" s="18">
        <f t="shared" si="782"/>
        <v>0</v>
      </c>
      <c r="AA7133" s="12"/>
      <c r="AB7133" s="12"/>
      <c r="AC7133" s="28">
        <f>+I7133+Y7133-Z7133</f>
        <v>0</v>
      </c>
      <c r="AD7133" s="20">
        <f t="shared" si="783"/>
        <v>0</v>
      </c>
      <c r="AE7133">
        <v>0</v>
      </c>
    </row>
    <row r="7134" spans="1:31" x14ac:dyDescent="0.25">
      <c r="A7134" s="59">
        <v>45351</v>
      </c>
      <c r="B7134" s="60" t="s">
        <v>778</v>
      </c>
      <c r="C7134" s="60" t="s">
        <v>711</v>
      </c>
      <c r="D7134" s="60" t="s">
        <v>29</v>
      </c>
      <c r="E7134" s="60" t="s">
        <v>30</v>
      </c>
      <c r="F7134" s="10"/>
      <c r="G7134" s="10"/>
      <c r="H7134" s="11"/>
      <c r="I7134" s="63">
        <f>ROUND(SUMIFS(AC:AC,$A:$A,EOMONTH($A7134,-1),$B:$B,$B7134),2)</f>
        <v>0</v>
      </c>
      <c r="J7134" s="11"/>
      <c r="K7134" s="13"/>
      <c r="L7134" s="25"/>
      <c r="M7134" s="15"/>
      <c r="N7134" s="14"/>
      <c r="O7134" s="16"/>
      <c r="P7134" s="16"/>
      <c r="Q7134" s="16"/>
      <c r="R7134" s="16"/>
      <c r="S7134" s="17">
        <f t="shared" si="777"/>
        <v>0</v>
      </c>
      <c r="T7134" s="16"/>
      <c r="U7134" s="18">
        <f t="shared" si="778"/>
        <v>0</v>
      </c>
      <c r="V7134" s="18">
        <f t="shared" si="779"/>
        <v>0</v>
      </c>
      <c r="W7134" s="18">
        <f t="shared" si="780"/>
        <v>0</v>
      </c>
      <c r="X7134" s="27"/>
      <c r="Y7134" s="19">
        <f t="shared" si="781"/>
        <v>0</v>
      </c>
      <c r="Z7134" s="18">
        <f t="shared" si="782"/>
        <v>0</v>
      </c>
      <c r="AA7134" s="12"/>
      <c r="AB7134" s="12"/>
      <c r="AC7134" s="28">
        <f>+I7134+Y7134-Z7134</f>
        <v>0</v>
      </c>
      <c r="AD7134" s="20">
        <f t="shared" si="783"/>
        <v>0</v>
      </c>
      <c r="AE7134">
        <v>0</v>
      </c>
    </row>
    <row r="7135" spans="1:31" x14ac:dyDescent="0.25">
      <c r="A7135" s="59">
        <v>45351</v>
      </c>
      <c r="B7135" s="60" t="s">
        <v>719</v>
      </c>
      <c r="C7135" s="60" t="s">
        <v>711</v>
      </c>
      <c r="D7135" s="60" t="s">
        <v>29</v>
      </c>
      <c r="E7135" s="60" t="s">
        <v>30</v>
      </c>
      <c r="F7135" s="10"/>
      <c r="G7135" s="10"/>
      <c r="H7135" s="11"/>
      <c r="I7135" s="63">
        <f>ROUND(SUMIFS(AC:AC,$A:$A,EOMONTH($A7135,-1),$B:$B,$B7135),2)</f>
        <v>0</v>
      </c>
      <c r="J7135" s="11"/>
      <c r="K7135" s="13"/>
      <c r="L7135" s="25"/>
      <c r="M7135" s="15"/>
      <c r="N7135" s="14"/>
      <c r="O7135" s="16"/>
      <c r="P7135" s="16"/>
      <c r="Q7135" s="16"/>
      <c r="R7135" s="16"/>
      <c r="S7135" s="17">
        <f t="shared" si="777"/>
        <v>0</v>
      </c>
      <c r="T7135" s="16"/>
      <c r="U7135" s="18">
        <f t="shared" si="778"/>
        <v>0</v>
      </c>
      <c r="V7135" s="18">
        <f t="shared" si="779"/>
        <v>0</v>
      </c>
      <c r="W7135" s="18">
        <f t="shared" si="780"/>
        <v>0</v>
      </c>
      <c r="X7135" s="27"/>
      <c r="Y7135" s="19">
        <f t="shared" si="781"/>
        <v>0</v>
      </c>
      <c r="Z7135" s="18">
        <f t="shared" si="782"/>
        <v>0</v>
      </c>
      <c r="AA7135" s="12"/>
      <c r="AB7135" s="12"/>
      <c r="AC7135" s="28">
        <f>+I7135+Y7135-Z7135</f>
        <v>0</v>
      </c>
      <c r="AD7135" s="20">
        <f t="shared" si="783"/>
        <v>0</v>
      </c>
      <c r="AE7135">
        <v>0</v>
      </c>
    </row>
    <row r="7136" spans="1:31" x14ac:dyDescent="0.25">
      <c r="A7136" s="9">
        <v>45351</v>
      </c>
      <c r="B7136" s="10" t="s">
        <v>173</v>
      </c>
      <c r="C7136" s="10" t="s">
        <v>62</v>
      </c>
      <c r="D7136" s="10" t="s">
        <v>29</v>
      </c>
      <c r="E7136" s="10" t="s">
        <v>30</v>
      </c>
      <c r="F7136" s="10"/>
      <c r="G7136" s="10">
        <v>0</v>
      </c>
      <c r="H7136" s="11">
        <f>SUMIFS(AA:AA,$A:$A,EOMONTH($A7136,-1),$B:$B,$B7136)</f>
        <v>0.87</v>
      </c>
      <c r="I7136" s="63">
        <f>ROUND(SUMIFS(AC:AC,$A:$A,EOMONTH($A7136,-1),$B:$B,$B7136),2)</f>
        <v>0.04</v>
      </c>
      <c r="J7136" s="11">
        <f>SUMIFS(AB:AB,$A:$A,EOMONTH($A7136,-1),$B:$B,$B7136)</f>
        <v>8.0399999999999991</v>
      </c>
      <c r="K7136" s="13">
        <v>0</v>
      </c>
      <c r="L7136" s="25">
        <v>0</v>
      </c>
      <c r="M7136" s="15">
        <v>0</v>
      </c>
      <c r="N7136" s="14">
        <v>0</v>
      </c>
      <c r="O7136" s="16">
        <v>0</v>
      </c>
      <c r="P7136" s="16">
        <v>0</v>
      </c>
      <c r="Q7136" s="16">
        <v>0</v>
      </c>
      <c r="R7136" s="16">
        <f>Q7136*16.876/100</f>
        <v>0</v>
      </c>
      <c r="S7136" s="17">
        <f t="shared" si="777"/>
        <v>0</v>
      </c>
      <c r="T7136" s="16">
        <v>0</v>
      </c>
      <c r="U7136" s="18">
        <f t="shared" si="778"/>
        <v>0</v>
      </c>
      <c r="V7136" s="18">
        <f t="shared" si="779"/>
        <v>0</v>
      </c>
      <c r="W7136" s="18">
        <f t="shared" si="780"/>
        <v>0</v>
      </c>
      <c r="X7136" s="27"/>
      <c r="Y7136" s="19">
        <f t="shared" si="781"/>
        <v>0</v>
      </c>
      <c r="Z7136" s="18">
        <f t="shared" si="782"/>
        <v>0</v>
      </c>
      <c r="AA7136" s="12">
        <v>0.87</v>
      </c>
      <c r="AB7136" s="12">
        <v>8.0399999999999991</v>
      </c>
      <c r="AC7136" s="28">
        <f>+I7136+Y7136-Z7136</f>
        <v>0.04</v>
      </c>
      <c r="AD7136" s="20">
        <f t="shared" si="783"/>
        <v>0</v>
      </c>
      <c r="AE7136">
        <v>0</v>
      </c>
    </row>
    <row r="7137" spans="1:31" x14ac:dyDescent="0.25">
      <c r="A7137" s="9">
        <v>45351</v>
      </c>
      <c r="B7137" s="10" t="s">
        <v>174</v>
      </c>
      <c r="C7137" s="10" t="s">
        <v>62</v>
      </c>
      <c r="D7137" s="10" t="s">
        <v>29</v>
      </c>
      <c r="E7137" s="10" t="s">
        <v>30</v>
      </c>
      <c r="F7137" s="10"/>
      <c r="G7137" s="10">
        <v>0</v>
      </c>
      <c r="H7137" s="11">
        <f>SUMIFS(AA:AA,$A:$A,EOMONTH($A7137,-1),$B:$B,$B7137)</f>
        <v>0.21</v>
      </c>
      <c r="I7137" s="63">
        <f>ROUND(SUMIFS(AC:AC,$A:$A,EOMONTH($A7137,-1),$B:$B,$B7137),2)</f>
        <v>0.01</v>
      </c>
      <c r="J7137" s="11">
        <f>SUMIFS(AB:AB,$A:$A,EOMONTH($A7137,-1),$B:$B,$B7137)</f>
        <v>2.11</v>
      </c>
      <c r="K7137" s="13">
        <v>0</v>
      </c>
      <c r="L7137" s="25">
        <v>0</v>
      </c>
      <c r="M7137" s="15">
        <v>0</v>
      </c>
      <c r="N7137" s="14">
        <v>0</v>
      </c>
      <c r="O7137" s="16">
        <v>0</v>
      </c>
      <c r="P7137" s="16">
        <v>0</v>
      </c>
      <c r="Q7137" s="16">
        <v>0</v>
      </c>
      <c r="R7137" s="16">
        <f>Q7137*16.876/100</f>
        <v>0</v>
      </c>
      <c r="S7137" s="17">
        <f t="shared" si="777"/>
        <v>0</v>
      </c>
      <c r="T7137" s="16">
        <v>0</v>
      </c>
      <c r="U7137" s="18">
        <f t="shared" si="778"/>
        <v>0</v>
      </c>
      <c r="V7137" s="18">
        <f t="shared" si="779"/>
        <v>0</v>
      </c>
      <c r="W7137" s="18">
        <f t="shared" si="780"/>
        <v>0</v>
      </c>
      <c r="X7137" s="27"/>
      <c r="Y7137" s="19">
        <f t="shared" si="781"/>
        <v>0</v>
      </c>
      <c r="Z7137" s="18">
        <f t="shared" si="782"/>
        <v>0</v>
      </c>
      <c r="AA7137" s="12">
        <v>0.21</v>
      </c>
      <c r="AB7137" s="12">
        <v>2.11</v>
      </c>
      <c r="AC7137" s="28">
        <f>+I7137+Y7137-Z7137</f>
        <v>0.01</v>
      </c>
      <c r="AD7137" s="20">
        <f t="shared" si="783"/>
        <v>0</v>
      </c>
      <c r="AE7137">
        <v>0</v>
      </c>
    </row>
    <row r="7138" spans="1:31" x14ac:dyDescent="0.25">
      <c r="A7138" s="9">
        <v>45351</v>
      </c>
      <c r="B7138" s="10" t="s">
        <v>175</v>
      </c>
      <c r="C7138" s="10" t="s">
        <v>62</v>
      </c>
      <c r="D7138" s="10" t="s">
        <v>29</v>
      </c>
      <c r="E7138" s="10" t="s">
        <v>30</v>
      </c>
      <c r="F7138" s="10"/>
      <c r="G7138" s="10">
        <v>0</v>
      </c>
      <c r="H7138" s="11">
        <f>SUMIFS(AA:AA,$A:$A,EOMONTH($A7138,-1),$B:$B,$B7138)</f>
        <v>0.87</v>
      </c>
      <c r="I7138" s="63">
        <f>ROUND(SUMIFS(AC:AC,$A:$A,EOMONTH($A7138,-1),$B:$B,$B7138),2)</f>
        <v>0.04</v>
      </c>
      <c r="J7138" s="11">
        <f>SUMIFS(AB:AB,$A:$A,EOMONTH($A7138,-1),$B:$B,$B7138)</f>
        <v>8.0399999999999991</v>
      </c>
      <c r="K7138" s="13">
        <v>0</v>
      </c>
      <c r="L7138" s="25">
        <v>0</v>
      </c>
      <c r="M7138" s="15">
        <v>0</v>
      </c>
      <c r="N7138" s="14">
        <v>0</v>
      </c>
      <c r="O7138" s="16">
        <v>0</v>
      </c>
      <c r="P7138" s="16">
        <v>0</v>
      </c>
      <c r="Q7138" s="16">
        <v>0</v>
      </c>
      <c r="R7138" s="16">
        <f>Q7138*16.876/100</f>
        <v>0</v>
      </c>
      <c r="S7138" s="17">
        <f t="shared" si="777"/>
        <v>0</v>
      </c>
      <c r="T7138" s="16">
        <v>0</v>
      </c>
      <c r="U7138" s="18">
        <f t="shared" si="778"/>
        <v>0</v>
      </c>
      <c r="V7138" s="18">
        <f t="shared" si="779"/>
        <v>0</v>
      </c>
      <c r="W7138" s="18">
        <f t="shared" si="780"/>
        <v>0</v>
      </c>
      <c r="X7138" s="27"/>
      <c r="Y7138" s="19">
        <f t="shared" si="781"/>
        <v>0</v>
      </c>
      <c r="Z7138" s="18">
        <f t="shared" si="782"/>
        <v>0</v>
      </c>
      <c r="AA7138" s="12">
        <v>0.87</v>
      </c>
      <c r="AB7138" s="12">
        <v>8.0399999999999991</v>
      </c>
      <c r="AC7138" s="28">
        <f>+I7138+Y7138-Z7138</f>
        <v>0.04</v>
      </c>
      <c r="AD7138" s="20">
        <f t="shared" si="783"/>
        <v>0</v>
      </c>
      <c r="AE7138">
        <v>0</v>
      </c>
    </row>
    <row r="7139" spans="1:31" x14ac:dyDescent="0.25">
      <c r="A7139" s="9">
        <v>45351</v>
      </c>
      <c r="B7139" s="10" t="s">
        <v>176</v>
      </c>
      <c r="C7139" s="10" t="s">
        <v>62</v>
      </c>
      <c r="D7139" s="10" t="s">
        <v>40</v>
      </c>
      <c r="E7139" s="10" t="s">
        <v>30</v>
      </c>
      <c r="F7139" s="10">
        <v>85</v>
      </c>
      <c r="G7139" s="10">
        <v>93</v>
      </c>
      <c r="H7139" s="11">
        <f>SUMIFS(AA:AA,$A:$A,EOMONTH($A7139,-1),$B:$B,$B7139)</f>
        <v>1650</v>
      </c>
      <c r="I7139" s="63">
        <f>ROUND(SUMIFS(AC:AC,$A:$A,EOMONTH($A7139,-1),$B:$B,$B7139),2)</f>
        <v>78.400000000000006</v>
      </c>
      <c r="J7139" s="11">
        <f>SUMIFS(AB:AB,$A:$A,EOMONTH($A7139,-1),$B:$B,$B7139)</f>
        <v>22265.34</v>
      </c>
      <c r="K7139" s="13">
        <v>0</v>
      </c>
      <c r="L7139" s="25">
        <v>0</v>
      </c>
      <c r="M7139" s="15">
        <v>0</v>
      </c>
      <c r="N7139" s="14">
        <v>0</v>
      </c>
      <c r="O7139" s="16">
        <v>0</v>
      </c>
      <c r="P7139" s="16">
        <v>0</v>
      </c>
      <c r="Q7139" s="16">
        <v>0</v>
      </c>
      <c r="R7139" s="16">
        <f>Q7139*16.876/100</f>
        <v>0</v>
      </c>
      <c r="S7139" s="17">
        <f t="shared" si="777"/>
        <v>0</v>
      </c>
      <c r="T7139" s="16">
        <v>0</v>
      </c>
      <c r="U7139" s="18">
        <f t="shared" si="778"/>
        <v>153.44999999999999</v>
      </c>
      <c r="V7139" s="18">
        <f t="shared" si="779"/>
        <v>0</v>
      </c>
      <c r="W7139" s="18">
        <f t="shared" si="780"/>
        <v>0</v>
      </c>
      <c r="X7139" s="27"/>
      <c r="Y7139" s="19">
        <f t="shared" si="781"/>
        <v>0</v>
      </c>
      <c r="Z7139" s="18">
        <f t="shared" si="782"/>
        <v>0</v>
      </c>
      <c r="AA7139" s="12">
        <v>1650</v>
      </c>
      <c r="AB7139" s="12">
        <v>22265.34</v>
      </c>
      <c r="AC7139" s="28">
        <f>+I7139+Y7139-Z7139</f>
        <v>78.400000000000006</v>
      </c>
      <c r="AD7139" s="20">
        <f t="shared" si="783"/>
        <v>0</v>
      </c>
      <c r="AE7139">
        <v>0</v>
      </c>
    </row>
    <row r="7140" spans="1:31" x14ac:dyDescent="0.25">
      <c r="A7140" s="9">
        <v>45351</v>
      </c>
      <c r="B7140" s="10" t="s">
        <v>177</v>
      </c>
      <c r="C7140" s="10" t="s">
        <v>62</v>
      </c>
      <c r="D7140" s="10" t="s">
        <v>29</v>
      </c>
      <c r="E7140" s="10" t="s">
        <v>30</v>
      </c>
      <c r="F7140" s="10"/>
      <c r="G7140" s="10">
        <v>0</v>
      </c>
      <c r="H7140" s="11">
        <f>SUMIFS(AA:AA,$A:$A,EOMONTH($A7140,-1),$B:$B,$B7140)</f>
        <v>0.21</v>
      </c>
      <c r="I7140" s="63">
        <f>ROUND(SUMIFS(AC:AC,$A:$A,EOMONTH($A7140,-1),$B:$B,$B7140),2)</f>
        <v>0.01</v>
      </c>
      <c r="J7140" s="11">
        <f>SUMIFS(AB:AB,$A:$A,EOMONTH($A7140,-1),$B:$B,$B7140)</f>
        <v>1.94</v>
      </c>
      <c r="K7140" s="13">
        <v>0</v>
      </c>
      <c r="L7140" s="25">
        <v>0</v>
      </c>
      <c r="M7140" s="15">
        <v>0</v>
      </c>
      <c r="N7140" s="14">
        <v>0</v>
      </c>
      <c r="O7140" s="16">
        <v>0</v>
      </c>
      <c r="P7140" s="16">
        <v>0</v>
      </c>
      <c r="Q7140" s="16">
        <v>0</v>
      </c>
      <c r="R7140" s="16">
        <f>Q7140*16.876/100</f>
        <v>0</v>
      </c>
      <c r="S7140" s="17">
        <f t="shared" si="777"/>
        <v>0</v>
      </c>
      <c r="T7140" s="16">
        <v>0</v>
      </c>
      <c r="U7140" s="18">
        <f t="shared" si="778"/>
        <v>0</v>
      </c>
      <c r="V7140" s="18">
        <f t="shared" si="779"/>
        <v>0</v>
      </c>
      <c r="W7140" s="18">
        <f t="shared" si="780"/>
        <v>0</v>
      </c>
      <c r="X7140" s="27"/>
      <c r="Y7140" s="19">
        <f t="shared" si="781"/>
        <v>0</v>
      </c>
      <c r="Z7140" s="18">
        <f t="shared" si="782"/>
        <v>0</v>
      </c>
      <c r="AA7140" s="12">
        <v>0.21</v>
      </c>
      <c r="AB7140" s="12">
        <v>1.94</v>
      </c>
      <c r="AC7140" s="28">
        <f>+I7140+Y7140-Z7140</f>
        <v>0.01</v>
      </c>
      <c r="AD7140" s="20">
        <f t="shared" si="783"/>
        <v>0</v>
      </c>
      <c r="AE7140">
        <v>0</v>
      </c>
    </row>
    <row r="7141" spans="1:31" x14ac:dyDescent="0.25">
      <c r="A7141" s="9">
        <v>45351</v>
      </c>
      <c r="B7141" s="10" t="s">
        <v>178</v>
      </c>
      <c r="C7141" s="10" t="s">
        <v>62</v>
      </c>
      <c r="D7141" s="10" t="s">
        <v>29</v>
      </c>
      <c r="E7141" s="10" t="s">
        <v>30</v>
      </c>
      <c r="F7141" s="10"/>
      <c r="G7141" s="10">
        <v>0</v>
      </c>
      <c r="H7141" s="11">
        <f>SUMIFS(AA:AA,$A:$A,EOMONTH($A7141,-1),$B:$B,$B7141)</f>
        <v>0.54</v>
      </c>
      <c r="I7141" s="63">
        <f>ROUND(SUMIFS(AC:AC,$A:$A,EOMONTH($A7141,-1),$B:$B,$B7141),2)</f>
        <v>0.02</v>
      </c>
      <c r="J7141" s="11">
        <f>SUMIFS(AB:AB,$A:$A,EOMONTH($A7141,-1),$B:$B,$B7141)</f>
        <v>4.99</v>
      </c>
      <c r="K7141" s="13">
        <v>0</v>
      </c>
      <c r="L7141" s="25">
        <v>0</v>
      </c>
      <c r="M7141" s="15">
        <v>0</v>
      </c>
      <c r="N7141" s="14">
        <v>0</v>
      </c>
      <c r="O7141" s="16">
        <v>0</v>
      </c>
      <c r="P7141" s="16">
        <v>0</v>
      </c>
      <c r="Q7141" s="16">
        <v>0</v>
      </c>
      <c r="R7141" s="16">
        <f>Q7141*16.876/100</f>
        <v>0</v>
      </c>
      <c r="S7141" s="17">
        <f t="shared" si="777"/>
        <v>0</v>
      </c>
      <c r="T7141" s="16">
        <v>0</v>
      </c>
      <c r="U7141" s="18">
        <f t="shared" si="778"/>
        <v>0</v>
      </c>
      <c r="V7141" s="18">
        <f t="shared" si="779"/>
        <v>0</v>
      </c>
      <c r="W7141" s="18">
        <f t="shared" si="780"/>
        <v>0</v>
      </c>
      <c r="X7141" s="27"/>
      <c r="Y7141" s="19">
        <f t="shared" si="781"/>
        <v>0</v>
      </c>
      <c r="Z7141" s="18">
        <f t="shared" si="782"/>
        <v>0</v>
      </c>
      <c r="AA7141" s="12">
        <v>0.54</v>
      </c>
      <c r="AB7141" s="12">
        <v>4.99</v>
      </c>
      <c r="AC7141" s="28">
        <f>+I7141+Y7141-Z7141</f>
        <v>0.02</v>
      </c>
      <c r="AD7141" s="20">
        <f t="shared" si="783"/>
        <v>0</v>
      </c>
      <c r="AE7141">
        <v>0</v>
      </c>
    </row>
    <row r="7142" spans="1:31" x14ac:dyDescent="0.25">
      <c r="A7142" s="9">
        <v>45351</v>
      </c>
      <c r="B7142" s="10" t="s">
        <v>179</v>
      </c>
      <c r="C7142" s="10" t="s">
        <v>62</v>
      </c>
      <c r="D7142" s="10" t="s">
        <v>29</v>
      </c>
      <c r="E7142" s="10" t="s">
        <v>30</v>
      </c>
      <c r="F7142" s="10"/>
      <c r="G7142" s="10">
        <v>0</v>
      </c>
      <c r="H7142" s="11">
        <f>SUMIFS(AA:AA,$A:$A,EOMONTH($A7142,-1),$B:$B,$B7142)</f>
        <v>0.87</v>
      </c>
      <c r="I7142" s="63">
        <f>ROUND(SUMIFS(AC:AC,$A:$A,EOMONTH($A7142,-1),$B:$B,$B7142),2)</f>
        <v>0.04</v>
      </c>
      <c r="J7142" s="11">
        <f>SUMIFS(AB:AB,$A:$A,EOMONTH($A7142,-1),$B:$B,$B7142)</f>
        <v>8.25</v>
      </c>
      <c r="K7142" s="13">
        <v>0</v>
      </c>
      <c r="L7142" s="25">
        <v>0</v>
      </c>
      <c r="M7142" s="15">
        <v>0</v>
      </c>
      <c r="N7142" s="14">
        <v>0</v>
      </c>
      <c r="O7142" s="16">
        <v>0</v>
      </c>
      <c r="P7142" s="16">
        <v>0</v>
      </c>
      <c r="Q7142" s="16">
        <v>0</v>
      </c>
      <c r="R7142" s="16">
        <f>Q7142*16.876/100</f>
        <v>0</v>
      </c>
      <c r="S7142" s="17">
        <f t="shared" si="777"/>
        <v>0</v>
      </c>
      <c r="T7142" s="16">
        <v>0</v>
      </c>
      <c r="U7142" s="18">
        <f t="shared" si="778"/>
        <v>0</v>
      </c>
      <c r="V7142" s="18">
        <f t="shared" si="779"/>
        <v>0</v>
      </c>
      <c r="W7142" s="18">
        <f t="shared" si="780"/>
        <v>0</v>
      </c>
      <c r="X7142" s="27"/>
      <c r="Y7142" s="19">
        <f t="shared" si="781"/>
        <v>0</v>
      </c>
      <c r="Z7142" s="18">
        <f t="shared" si="782"/>
        <v>0</v>
      </c>
      <c r="AA7142" s="12">
        <v>0.87</v>
      </c>
      <c r="AB7142" s="12">
        <v>8.25</v>
      </c>
      <c r="AC7142" s="28">
        <f>+I7142+Y7142-Z7142</f>
        <v>0.04</v>
      </c>
      <c r="AD7142" s="20">
        <f t="shared" si="783"/>
        <v>0</v>
      </c>
      <c r="AE7142">
        <v>0</v>
      </c>
    </row>
    <row r="7143" spans="1:31" x14ac:dyDescent="0.25">
      <c r="A7143" s="9">
        <v>45351</v>
      </c>
      <c r="B7143" s="10" t="s">
        <v>180</v>
      </c>
      <c r="C7143" s="10" t="s">
        <v>62</v>
      </c>
      <c r="D7143" s="10" t="s">
        <v>29</v>
      </c>
      <c r="E7143" s="10" t="s">
        <v>30</v>
      </c>
      <c r="F7143" s="10"/>
      <c r="G7143" s="10">
        <v>0</v>
      </c>
      <c r="H7143" s="11">
        <f>SUMIFS(AA:AA,$A:$A,EOMONTH($A7143,-1),$B:$B,$B7143)</f>
        <v>0.54</v>
      </c>
      <c r="I7143" s="63">
        <f>ROUND(SUMIFS(AC:AC,$A:$A,EOMONTH($A7143,-1),$B:$B,$B7143),2)</f>
        <v>0.02</v>
      </c>
      <c r="J7143" s="11">
        <f>SUMIFS(AB:AB,$A:$A,EOMONTH($A7143,-1),$B:$B,$B7143)</f>
        <v>7.56</v>
      </c>
      <c r="K7143" s="13">
        <v>0</v>
      </c>
      <c r="L7143" s="25">
        <v>0</v>
      </c>
      <c r="M7143" s="15">
        <v>0</v>
      </c>
      <c r="N7143" s="14">
        <v>0</v>
      </c>
      <c r="O7143" s="16">
        <v>0</v>
      </c>
      <c r="P7143" s="16">
        <v>0</v>
      </c>
      <c r="Q7143" s="16">
        <v>0</v>
      </c>
      <c r="R7143" s="16">
        <f>Q7143*16.876/100</f>
        <v>0</v>
      </c>
      <c r="S7143" s="17">
        <f t="shared" si="777"/>
        <v>0</v>
      </c>
      <c r="T7143" s="16">
        <v>0</v>
      </c>
      <c r="U7143" s="18">
        <f t="shared" si="778"/>
        <v>0</v>
      </c>
      <c r="V7143" s="18">
        <f t="shared" si="779"/>
        <v>0</v>
      </c>
      <c r="W7143" s="18">
        <f t="shared" si="780"/>
        <v>0</v>
      </c>
      <c r="X7143" s="27"/>
      <c r="Y7143" s="19">
        <f t="shared" si="781"/>
        <v>0</v>
      </c>
      <c r="Z7143" s="18">
        <f t="shared" si="782"/>
        <v>0</v>
      </c>
      <c r="AA7143" s="12">
        <v>0.54</v>
      </c>
      <c r="AB7143" s="12">
        <v>7.56</v>
      </c>
      <c r="AC7143" s="28">
        <f>+I7143+Y7143-Z7143</f>
        <v>0.02</v>
      </c>
      <c r="AD7143" s="20">
        <f t="shared" si="783"/>
        <v>0</v>
      </c>
      <c r="AE7143">
        <v>0</v>
      </c>
    </row>
    <row r="7144" spans="1:31" x14ac:dyDescent="0.25">
      <c r="A7144" s="9">
        <v>45351</v>
      </c>
      <c r="B7144" s="10" t="s">
        <v>181</v>
      </c>
      <c r="C7144" s="10" t="s">
        <v>62</v>
      </c>
      <c r="D7144" s="10" t="s">
        <v>29</v>
      </c>
      <c r="E7144" s="10" t="s">
        <v>30</v>
      </c>
      <c r="F7144" s="10"/>
      <c r="G7144" s="10">
        <v>0</v>
      </c>
      <c r="H7144" s="11">
        <f>SUMIFS(AA:AA,$A:$A,EOMONTH($A7144,-1),$B:$B,$B7144)</f>
        <v>0.54</v>
      </c>
      <c r="I7144" s="63">
        <f>ROUND(SUMIFS(AC:AC,$A:$A,EOMONTH($A7144,-1),$B:$B,$B7144),2)</f>
        <v>0.02</v>
      </c>
      <c r="J7144" s="11">
        <f>SUMIFS(AB:AB,$A:$A,EOMONTH($A7144,-1),$B:$B,$B7144)</f>
        <v>4.93</v>
      </c>
      <c r="K7144" s="13">
        <v>0</v>
      </c>
      <c r="L7144" s="25">
        <v>0</v>
      </c>
      <c r="M7144" s="15">
        <v>0</v>
      </c>
      <c r="N7144" s="14">
        <v>0</v>
      </c>
      <c r="O7144" s="16">
        <v>0</v>
      </c>
      <c r="P7144" s="16">
        <v>0</v>
      </c>
      <c r="Q7144" s="16">
        <v>0</v>
      </c>
      <c r="R7144" s="16">
        <f>Q7144*16.876/100</f>
        <v>0</v>
      </c>
      <c r="S7144" s="17">
        <f t="shared" si="777"/>
        <v>0</v>
      </c>
      <c r="T7144" s="16">
        <v>0</v>
      </c>
      <c r="U7144" s="18">
        <f t="shared" si="778"/>
        <v>0</v>
      </c>
      <c r="V7144" s="18">
        <f t="shared" si="779"/>
        <v>0</v>
      </c>
      <c r="W7144" s="18">
        <f t="shared" si="780"/>
        <v>0</v>
      </c>
      <c r="X7144" s="27"/>
      <c r="Y7144" s="19">
        <f t="shared" si="781"/>
        <v>0</v>
      </c>
      <c r="Z7144" s="18">
        <f t="shared" si="782"/>
        <v>0</v>
      </c>
      <c r="AA7144" s="12">
        <v>0.54</v>
      </c>
      <c r="AB7144" s="12">
        <v>4.93</v>
      </c>
      <c r="AC7144" s="28">
        <f>+I7144+Y7144-Z7144</f>
        <v>0.02</v>
      </c>
      <c r="AD7144" s="20">
        <f t="shared" si="783"/>
        <v>0</v>
      </c>
      <c r="AE7144">
        <v>0</v>
      </c>
    </row>
    <row r="7145" spans="1:31" x14ac:dyDescent="0.25">
      <c r="A7145" s="9">
        <v>45351</v>
      </c>
      <c r="B7145" s="10" t="s">
        <v>182</v>
      </c>
      <c r="C7145" s="10" t="s">
        <v>62</v>
      </c>
      <c r="D7145" s="10" t="s">
        <v>40</v>
      </c>
      <c r="E7145" s="10" t="s">
        <v>30</v>
      </c>
      <c r="F7145" s="10">
        <v>170</v>
      </c>
      <c r="G7145" s="10">
        <v>185</v>
      </c>
      <c r="H7145" s="11">
        <f>SUMIFS(AA:AA,$A:$A,EOMONTH($A7145,-1),$B:$B,$B7145)</f>
        <v>2120</v>
      </c>
      <c r="I7145" s="63">
        <f>ROUND(SUMIFS(AC:AC,$A:$A,EOMONTH($A7145,-1),$B:$B,$B7145),2)</f>
        <v>-236.71</v>
      </c>
      <c r="J7145" s="11">
        <f>SUMIFS(AB:AB,$A:$A,EOMONTH($A7145,-1),$B:$B,$B7145)</f>
        <v>42902.84</v>
      </c>
      <c r="K7145" s="13">
        <v>0</v>
      </c>
      <c r="L7145" s="25">
        <v>0</v>
      </c>
      <c r="M7145" s="15">
        <v>0</v>
      </c>
      <c r="N7145" s="14">
        <v>0</v>
      </c>
      <c r="O7145" s="16">
        <v>268</v>
      </c>
      <c r="P7145" s="16">
        <v>10704.28</v>
      </c>
      <c r="Q7145" s="16">
        <v>0</v>
      </c>
      <c r="R7145" s="16">
        <f>Q7145*16.876/100</f>
        <v>0</v>
      </c>
      <c r="S7145" s="17">
        <f t="shared" si="777"/>
        <v>0</v>
      </c>
      <c r="T7145" s="16">
        <v>0</v>
      </c>
      <c r="U7145" s="18">
        <f t="shared" si="778"/>
        <v>392.2</v>
      </c>
      <c r="V7145" s="18">
        <f t="shared" si="779"/>
        <v>0</v>
      </c>
      <c r="W7145" s="18">
        <f t="shared" si="780"/>
        <v>0</v>
      </c>
      <c r="X7145" s="27"/>
      <c r="Y7145" s="19">
        <f t="shared" si="781"/>
        <v>0</v>
      </c>
      <c r="Z7145" s="18">
        <f t="shared" si="782"/>
        <v>49.58</v>
      </c>
      <c r="AA7145" s="12">
        <v>1852</v>
      </c>
      <c r="AB7145" s="12">
        <v>37619.81</v>
      </c>
      <c r="AC7145" s="28">
        <f>+I7145+Y7145-Z7145</f>
        <v>-286.29000000000002</v>
      </c>
      <c r="AD7145" s="20">
        <f t="shared" si="783"/>
        <v>290</v>
      </c>
      <c r="AE7145">
        <v>190</v>
      </c>
    </row>
    <row r="7146" spans="1:31" x14ac:dyDescent="0.25">
      <c r="A7146" s="9">
        <v>45351</v>
      </c>
      <c r="B7146" s="10" t="s">
        <v>183</v>
      </c>
      <c r="C7146" s="10" t="s">
        <v>62</v>
      </c>
      <c r="D7146" s="10" t="s">
        <v>40</v>
      </c>
      <c r="E7146" s="10" t="s">
        <v>30</v>
      </c>
      <c r="F7146" s="10">
        <v>185</v>
      </c>
      <c r="G7146" s="10">
        <v>202</v>
      </c>
      <c r="H7146" s="11">
        <f>SUMIFS(AA:AA,$A:$A,EOMONTH($A7146,-1),$B:$B,$B7146)</f>
        <v>1458</v>
      </c>
      <c r="I7146" s="63">
        <f>ROUND(SUMIFS(AC:AC,$A:$A,EOMONTH($A7146,-1),$B:$B,$B7146),2)</f>
        <v>-113.35</v>
      </c>
      <c r="J7146" s="11">
        <f>SUMIFS(AB:AB,$A:$A,EOMONTH($A7146,-1),$B:$B,$B7146)</f>
        <v>23799.98</v>
      </c>
      <c r="K7146" s="13">
        <v>0</v>
      </c>
      <c r="L7146" s="25">
        <v>0</v>
      </c>
      <c r="M7146" s="15">
        <v>3249</v>
      </c>
      <c r="N7146" s="14">
        <v>68764.44</v>
      </c>
      <c r="O7146" s="16">
        <v>276</v>
      </c>
      <c r="P7146" s="16">
        <v>10526.64</v>
      </c>
      <c r="Q7146" s="16">
        <v>0</v>
      </c>
      <c r="R7146" s="16">
        <f>Q7146*16.876/100</f>
        <v>0</v>
      </c>
      <c r="S7146" s="17">
        <f t="shared" si="777"/>
        <v>0</v>
      </c>
      <c r="T7146" s="16">
        <v>0</v>
      </c>
      <c r="U7146" s="18">
        <f t="shared" si="778"/>
        <v>294.51600000000002</v>
      </c>
      <c r="V7146" s="18">
        <f t="shared" si="779"/>
        <v>601.06500000000005</v>
      </c>
      <c r="W7146" s="18">
        <f t="shared" si="780"/>
        <v>100.91280285000002</v>
      </c>
      <c r="X7146" s="27"/>
      <c r="Y7146" s="19">
        <f t="shared" si="781"/>
        <v>701.9778028500001</v>
      </c>
      <c r="Z7146" s="18">
        <f t="shared" si="782"/>
        <v>55.752000000000002</v>
      </c>
      <c r="AA7146" s="12">
        <v>4431</v>
      </c>
      <c r="AB7146" s="12">
        <v>98065</v>
      </c>
      <c r="AC7146" s="28">
        <f>+I7146+Y7146-Z7146</f>
        <v>532.87580285000013</v>
      </c>
      <c r="AD7146" s="20">
        <f t="shared" si="783"/>
        <v>0</v>
      </c>
      <c r="AE7146">
        <v>0</v>
      </c>
    </row>
    <row r="7147" spans="1:31" x14ac:dyDescent="0.25">
      <c r="A7147" s="9">
        <v>45351</v>
      </c>
      <c r="B7147" s="10" t="s">
        <v>184</v>
      </c>
      <c r="C7147" s="10" t="s">
        <v>185</v>
      </c>
      <c r="D7147" s="10" t="s">
        <v>40</v>
      </c>
      <c r="E7147" s="10" t="s">
        <v>30</v>
      </c>
      <c r="F7147" s="10">
        <v>750</v>
      </c>
      <c r="G7147" s="10">
        <v>817</v>
      </c>
      <c r="H7147" s="11">
        <f>SUMIFS(AA:AA,$A:$A,EOMONTH($A7147,-1),$B:$B,$B7147)</f>
        <v>-7</v>
      </c>
      <c r="I7147" s="63">
        <f>ROUND(SUMIFS(AC:AC,$A:$A,EOMONTH($A7147,-1),$B:$B,$B7147),2)</f>
        <v>115.75</v>
      </c>
      <c r="J7147" s="11">
        <f>SUMIFS(AB:AB,$A:$A,EOMONTH($A7147,-1),$B:$B,$B7147)</f>
        <v>-610.91999999999996</v>
      </c>
      <c r="K7147" s="13">
        <v>0</v>
      </c>
      <c r="L7147" s="25">
        <v>0</v>
      </c>
      <c r="M7147" s="15">
        <v>0</v>
      </c>
      <c r="N7147" s="14">
        <v>0</v>
      </c>
      <c r="O7147" s="16">
        <v>60</v>
      </c>
      <c r="P7147" s="16">
        <v>8090.8</v>
      </c>
      <c r="Q7147" s="16">
        <v>0</v>
      </c>
      <c r="R7147" s="16">
        <f>Q7147*16.876/100</f>
        <v>0</v>
      </c>
      <c r="S7147" s="17">
        <f t="shared" si="777"/>
        <v>0</v>
      </c>
      <c r="T7147" s="16">
        <v>0</v>
      </c>
      <c r="U7147" s="18">
        <f t="shared" si="778"/>
        <v>-5.7190000000000003</v>
      </c>
      <c r="V7147" s="18">
        <f t="shared" si="779"/>
        <v>0</v>
      </c>
      <c r="W7147" s="18">
        <f t="shared" si="780"/>
        <v>0</v>
      </c>
      <c r="X7147" s="27"/>
      <c r="Y7147" s="19">
        <f t="shared" si="781"/>
        <v>0</v>
      </c>
      <c r="Z7147" s="18">
        <f t="shared" si="782"/>
        <v>49.02</v>
      </c>
      <c r="AA7147" s="12">
        <v>-67</v>
      </c>
      <c r="AB7147" s="12">
        <v>-8701.7199999999993</v>
      </c>
      <c r="AC7147" s="28">
        <f>+I7147+Y7147-Z7147</f>
        <v>66.72999999999999</v>
      </c>
      <c r="AD7147" s="20">
        <f t="shared" si="783"/>
        <v>0</v>
      </c>
      <c r="AE7147">
        <v>190</v>
      </c>
    </row>
    <row r="7148" spans="1:31" x14ac:dyDescent="0.25">
      <c r="A7148" s="9">
        <v>45351</v>
      </c>
      <c r="B7148" s="10" t="s">
        <v>186</v>
      </c>
      <c r="C7148" s="10" t="s">
        <v>185</v>
      </c>
      <c r="D7148" s="10" t="s">
        <v>40</v>
      </c>
      <c r="E7148" s="10" t="s">
        <v>30</v>
      </c>
      <c r="F7148" s="10">
        <v>750</v>
      </c>
      <c r="G7148" s="10">
        <v>817</v>
      </c>
      <c r="H7148" s="11">
        <f>SUMIFS(AA:AA,$A:$A,EOMONTH($A7148,-1),$B:$B,$B7148)</f>
        <v>99</v>
      </c>
      <c r="I7148" s="63">
        <f>ROUND(SUMIFS(AC:AC,$A:$A,EOMONTH($A7148,-1),$B:$B,$B7148),2)</f>
        <v>-56.75</v>
      </c>
      <c r="J7148" s="11">
        <f>SUMIFS(AB:AB,$A:$A,EOMONTH($A7148,-1),$B:$B,$B7148)</f>
        <v>8573.7099999999991</v>
      </c>
      <c r="K7148" s="13">
        <v>0</v>
      </c>
      <c r="L7148" s="25">
        <v>0</v>
      </c>
      <c r="M7148" s="15">
        <v>0</v>
      </c>
      <c r="N7148" s="14">
        <v>0</v>
      </c>
      <c r="O7148" s="16">
        <v>0</v>
      </c>
      <c r="P7148" s="16">
        <v>0</v>
      </c>
      <c r="Q7148" s="16">
        <v>0</v>
      </c>
      <c r="R7148" s="16">
        <f>Q7148*16.876/100</f>
        <v>0</v>
      </c>
      <c r="S7148" s="17">
        <f t="shared" si="777"/>
        <v>0</v>
      </c>
      <c r="T7148" s="16">
        <v>0</v>
      </c>
      <c r="U7148" s="18">
        <f t="shared" si="778"/>
        <v>80.882999999999996</v>
      </c>
      <c r="V7148" s="18">
        <f t="shared" si="779"/>
        <v>0</v>
      </c>
      <c r="W7148" s="18">
        <f t="shared" si="780"/>
        <v>0</v>
      </c>
      <c r="X7148" s="27"/>
      <c r="Y7148" s="19">
        <f t="shared" si="781"/>
        <v>0</v>
      </c>
      <c r="Z7148" s="18">
        <f t="shared" si="782"/>
        <v>0</v>
      </c>
      <c r="AA7148" s="12">
        <v>99</v>
      </c>
      <c r="AB7148" s="12">
        <v>8573.7099999999991</v>
      </c>
      <c r="AC7148" s="28">
        <f>+I7148+Y7148-Z7148</f>
        <v>-56.75</v>
      </c>
      <c r="AD7148" s="20">
        <f t="shared" si="783"/>
        <v>60</v>
      </c>
      <c r="AE7148">
        <v>110</v>
      </c>
    </row>
    <row r="7149" spans="1:31" x14ac:dyDescent="0.25">
      <c r="A7149" s="9">
        <v>45351</v>
      </c>
      <c r="B7149" s="10" t="s">
        <v>187</v>
      </c>
      <c r="C7149" s="10" t="s">
        <v>185</v>
      </c>
      <c r="D7149" s="10" t="s">
        <v>40</v>
      </c>
      <c r="E7149" s="10" t="s">
        <v>30</v>
      </c>
      <c r="F7149" s="10">
        <v>750</v>
      </c>
      <c r="G7149" s="10">
        <v>817</v>
      </c>
      <c r="H7149" s="11">
        <f>SUMIFS(AA:AA,$A:$A,EOMONTH($A7149,-1),$B:$B,$B7149)</f>
        <v>154</v>
      </c>
      <c r="I7149" s="63">
        <f>ROUND(SUMIFS(AC:AC,$A:$A,EOMONTH($A7149,-1),$B:$B,$B7149),2)</f>
        <v>72.599999999999994</v>
      </c>
      <c r="J7149" s="11">
        <f>SUMIFS(AB:AB,$A:$A,EOMONTH($A7149,-1),$B:$B,$B7149)</f>
        <v>13184.78</v>
      </c>
      <c r="K7149" s="13">
        <v>0</v>
      </c>
      <c r="L7149" s="25">
        <v>0</v>
      </c>
      <c r="M7149" s="15">
        <v>0</v>
      </c>
      <c r="N7149" s="14">
        <v>0</v>
      </c>
      <c r="O7149" s="16">
        <v>20</v>
      </c>
      <c r="P7149" s="16">
        <v>2846.2</v>
      </c>
      <c r="Q7149" s="16">
        <v>0</v>
      </c>
      <c r="R7149" s="16">
        <f>Q7149*16.876/100</f>
        <v>0</v>
      </c>
      <c r="S7149" s="17">
        <f t="shared" si="777"/>
        <v>0</v>
      </c>
      <c r="T7149" s="16">
        <v>0</v>
      </c>
      <c r="U7149" s="18">
        <f t="shared" si="778"/>
        <v>125.818</v>
      </c>
      <c r="V7149" s="18">
        <f t="shared" si="779"/>
        <v>0</v>
      </c>
      <c r="W7149" s="18">
        <f t="shared" si="780"/>
        <v>0</v>
      </c>
      <c r="X7149" s="27"/>
      <c r="Y7149" s="19">
        <f t="shared" si="781"/>
        <v>0</v>
      </c>
      <c r="Z7149" s="18">
        <f t="shared" si="782"/>
        <v>16.34</v>
      </c>
      <c r="AA7149" s="12">
        <v>134</v>
      </c>
      <c r="AB7149" s="12">
        <v>11472.47</v>
      </c>
      <c r="AC7149" s="28">
        <f>+I7149+Y7149-Z7149</f>
        <v>56.259999999999991</v>
      </c>
      <c r="AD7149" s="20">
        <f t="shared" si="783"/>
        <v>0</v>
      </c>
      <c r="AE7149">
        <v>0</v>
      </c>
    </row>
    <row r="7150" spans="1:31" x14ac:dyDescent="0.25">
      <c r="A7150" s="9">
        <v>45351</v>
      </c>
      <c r="B7150" s="10" t="s">
        <v>188</v>
      </c>
      <c r="C7150" s="10" t="s">
        <v>185</v>
      </c>
      <c r="D7150" s="10" t="s">
        <v>40</v>
      </c>
      <c r="E7150" s="10" t="s">
        <v>30</v>
      </c>
      <c r="F7150" s="10">
        <v>750</v>
      </c>
      <c r="G7150" s="10">
        <v>817</v>
      </c>
      <c r="H7150" s="11">
        <f>SUMIFS(AA:AA,$A:$A,EOMONTH($A7150,-1),$B:$B,$B7150)</f>
        <v>206</v>
      </c>
      <c r="I7150" s="63">
        <f>ROUND(SUMIFS(AC:AC,$A:$A,EOMONTH($A7150,-1),$B:$B,$B7150),2)</f>
        <v>129.9</v>
      </c>
      <c r="J7150" s="11">
        <f>SUMIFS(AB:AB,$A:$A,EOMONTH($A7150,-1),$B:$B,$B7150)</f>
        <v>17587.060000000001</v>
      </c>
      <c r="K7150" s="13">
        <v>0</v>
      </c>
      <c r="L7150" s="25">
        <v>0</v>
      </c>
      <c r="M7150" s="15">
        <v>0</v>
      </c>
      <c r="N7150" s="14">
        <v>0</v>
      </c>
      <c r="O7150" s="16">
        <v>20</v>
      </c>
      <c r="P7150" s="16">
        <v>2550</v>
      </c>
      <c r="Q7150" s="16">
        <v>0</v>
      </c>
      <c r="R7150" s="16">
        <f>Q7150*16.876/100</f>
        <v>0</v>
      </c>
      <c r="S7150" s="17">
        <f t="shared" si="777"/>
        <v>0</v>
      </c>
      <c r="T7150" s="16">
        <v>0</v>
      </c>
      <c r="U7150" s="18">
        <f t="shared" si="778"/>
        <v>168.30199999999999</v>
      </c>
      <c r="V7150" s="18">
        <f t="shared" si="779"/>
        <v>0</v>
      </c>
      <c r="W7150" s="18">
        <f t="shared" si="780"/>
        <v>0</v>
      </c>
      <c r="X7150" s="27"/>
      <c r="Y7150" s="19">
        <f t="shared" si="781"/>
        <v>0</v>
      </c>
      <c r="Z7150" s="18">
        <f t="shared" si="782"/>
        <v>16.34</v>
      </c>
      <c r="AA7150" s="12">
        <v>186</v>
      </c>
      <c r="AB7150" s="12">
        <v>15879.58</v>
      </c>
      <c r="AC7150" s="28">
        <f>+I7150+Y7150-Z7150</f>
        <v>113.56</v>
      </c>
      <c r="AD7150" s="20">
        <f t="shared" si="783"/>
        <v>0</v>
      </c>
      <c r="AE7150">
        <v>0</v>
      </c>
    </row>
    <row r="7151" spans="1:31" x14ac:dyDescent="0.25">
      <c r="A7151" s="9">
        <v>45351</v>
      </c>
      <c r="B7151" s="10" t="s">
        <v>189</v>
      </c>
      <c r="C7151" s="10" t="s">
        <v>185</v>
      </c>
      <c r="D7151" s="10" t="s">
        <v>40</v>
      </c>
      <c r="E7151" s="10" t="s">
        <v>30</v>
      </c>
      <c r="F7151" s="10">
        <v>750</v>
      </c>
      <c r="G7151" s="10">
        <v>817</v>
      </c>
      <c r="H7151" s="11">
        <f>SUMIFS(AA:AA,$A:$A,EOMONTH($A7151,-1),$B:$B,$B7151)</f>
        <v>180</v>
      </c>
      <c r="I7151" s="63">
        <f>ROUND(SUMIFS(AC:AC,$A:$A,EOMONTH($A7151,-1),$B:$B,$B7151),2)</f>
        <v>128.93</v>
      </c>
      <c r="J7151" s="11">
        <f>SUMIFS(AB:AB,$A:$A,EOMONTH($A7151,-1),$B:$B,$B7151)</f>
        <v>15210.64</v>
      </c>
      <c r="K7151" s="13">
        <v>0</v>
      </c>
      <c r="L7151" s="25">
        <v>0</v>
      </c>
      <c r="M7151" s="15">
        <v>0</v>
      </c>
      <c r="N7151" s="14">
        <v>0</v>
      </c>
      <c r="O7151" s="16">
        <v>0</v>
      </c>
      <c r="P7151" s="16">
        <v>0</v>
      </c>
      <c r="Q7151" s="16">
        <v>0</v>
      </c>
      <c r="R7151" s="16">
        <f>Q7151*16.876/100</f>
        <v>0</v>
      </c>
      <c r="S7151" s="17">
        <f t="shared" si="777"/>
        <v>0</v>
      </c>
      <c r="T7151" s="16">
        <v>0</v>
      </c>
      <c r="U7151" s="18">
        <f t="shared" si="778"/>
        <v>147.06</v>
      </c>
      <c r="V7151" s="18">
        <f t="shared" si="779"/>
        <v>0</v>
      </c>
      <c r="W7151" s="18">
        <f t="shared" si="780"/>
        <v>0</v>
      </c>
      <c r="X7151" s="27"/>
      <c r="Y7151" s="19">
        <f t="shared" si="781"/>
        <v>0</v>
      </c>
      <c r="Z7151" s="18">
        <f t="shared" si="782"/>
        <v>0</v>
      </c>
      <c r="AA7151" s="12">
        <v>180</v>
      </c>
      <c r="AB7151" s="12">
        <v>15210.64</v>
      </c>
      <c r="AC7151" s="28">
        <f>+I7151+Y7151-Z7151</f>
        <v>128.93</v>
      </c>
      <c r="AD7151" s="20">
        <f t="shared" si="783"/>
        <v>0</v>
      </c>
      <c r="AE7151">
        <v>0</v>
      </c>
    </row>
    <row r="7152" spans="1:31" x14ac:dyDescent="0.25">
      <c r="A7152" s="9">
        <v>45351</v>
      </c>
      <c r="B7152" s="10" t="s">
        <v>190</v>
      </c>
      <c r="C7152" s="10" t="s">
        <v>185</v>
      </c>
      <c r="D7152" s="10" t="s">
        <v>40</v>
      </c>
      <c r="E7152" s="10" t="s">
        <v>30</v>
      </c>
      <c r="F7152" s="10">
        <v>750</v>
      </c>
      <c r="G7152" s="10">
        <v>817</v>
      </c>
      <c r="H7152" s="11">
        <f>SUMIFS(AA:AA,$A:$A,EOMONTH($A7152,-1),$B:$B,$B7152)</f>
        <v>61</v>
      </c>
      <c r="I7152" s="63">
        <f>ROUND(SUMIFS(AC:AC,$A:$A,EOMONTH($A7152,-1),$B:$B,$B7152),2)</f>
        <v>0.19</v>
      </c>
      <c r="J7152" s="11">
        <f>SUMIFS(AB:AB,$A:$A,EOMONTH($A7152,-1),$B:$B,$B7152)</f>
        <v>5254.02</v>
      </c>
      <c r="K7152" s="13">
        <v>0</v>
      </c>
      <c r="L7152" s="25">
        <v>0</v>
      </c>
      <c r="M7152" s="15">
        <v>0</v>
      </c>
      <c r="N7152" s="14">
        <v>0</v>
      </c>
      <c r="O7152" s="16">
        <v>60</v>
      </c>
      <c r="P7152" s="16">
        <v>8387</v>
      </c>
      <c r="Q7152" s="16">
        <v>0</v>
      </c>
      <c r="R7152" s="16">
        <f>Q7152*16.876/100</f>
        <v>0</v>
      </c>
      <c r="S7152" s="17">
        <f t="shared" si="777"/>
        <v>0</v>
      </c>
      <c r="T7152" s="16">
        <v>0</v>
      </c>
      <c r="U7152" s="18">
        <f t="shared" si="778"/>
        <v>49.837000000000003</v>
      </c>
      <c r="V7152" s="18">
        <f t="shared" si="779"/>
        <v>0</v>
      </c>
      <c r="W7152" s="18">
        <f t="shared" si="780"/>
        <v>0</v>
      </c>
      <c r="X7152" s="27"/>
      <c r="Y7152" s="19">
        <f t="shared" si="781"/>
        <v>0</v>
      </c>
      <c r="Z7152" s="18">
        <f t="shared" si="782"/>
        <v>49.02</v>
      </c>
      <c r="AA7152" s="12">
        <v>1</v>
      </c>
      <c r="AB7152" s="12">
        <v>86.13</v>
      </c>
      <c r="AC7152" s="28">
        <f>+I7152+Y7152-Z7152</f>
        <v>-48.830000000000005</v>
      </c>
      <c r="AD7152" s="20">
        <f t="shared" si="783"/>
        <v>50</v>
      </c>
      <c r="AE7152">
        <v>150</v>
      </c>
    </row>
    <row r="7153" spans="1:31" x14ac:dyDescent="0.25">
      <c r="A7153" s="9">
        <v>45351</v>
      </c>
      <c r="B7153" s="10" t="s">
        <v>191</v>
      </c>
      <c r="C7153" s="10" t="s">
        <v>185</v>
      </c>
      <c r="D7153" s="10" t="s">
        <v>40</v>
      </c>
      <c r="E7153" s="10" t="s">
        <v>30</v>
      </c>
      <c r="F7153" s="10">
        <v>905</v>
      </c>
      <c r="G7153" s="10">
        <v>986</v>
      </c>
      <c r="H7153" s="11">
        <f>SUMIFS(AA:AA,$A:$A,EOMONTH($A7153,-1),$B:$B,$B7153)</f>
        <v>149</v>
      </c>
      <c r="I7153" s="63">
        <f>ROUND(SUMIFS(AC:AC,$A:$A,EOMONTH($A7153,-1),$B:$B,$B7153),2)</f>
        <v>145.46</v>
      </c>
      <c r="J7153" s="11">
        <f>SUMIFS(AB:AB,$A:$A,EOMONTH($A7153,-1),$B:$B,$B7153)</f>
        <v>13944.44</v>
      </c>
      <c r="K7153" s="13">
        <v>0</v>
      </c>
      <c r="L7153" s="25">
        <v>0</v>
      </c>
      <c r="M7153" s="15">
        <v>0</v>
      </c>
      <c r="N7153" s="14">
        <v>0</v>
      </c>
      <c r="O7153" s="16">
        <v>15</v>
      </c>
      <c r="P7153" s="16">
        <v>2351.25</v>
      </c>
      <c r="Q7153" s="16">
        <v>0</v>
      </c>
      <c r="R7153" s="16">
        <f>Q7153*16.876/100</f>
        <v>0</v>
      </c>
      <c r="S7153" s="17">
        <f t="shared" si="777"/>
        <v>0</v>
      </c>
      <c r="T7153" s="16">
        <v>0</v>
      </c>
      <c r="U7153" s="18">
        <f t="shared" si="778"/>
        <v>146.91399999999999</v>
      </c>
      <c r="V7153" s="18">
        <f t="shared" si="779"/>
        <v>0</v>
      </c>
      <c r="W7153" s="18">
        <f t="shared" si="780"/>
        <v>0</v>
      </c>
      <c r="X7153" s="27"/>
      <c r="Y7153" s="19">
        <f t="shared" si="781"/>
        <v>0</v>
      </c>
      <c r="Z7153" s="18">
        <f t="shared" si="782"/>
        <v>14.79</v>
      </c>
      <c r="AA7153" s="12">
        <v>134</v>
      </c>
      <c r="AB7153" s="12">
        <v>12540.64</v>
      </c>
      <c r="AC7153" s="28">
        <f>+I7153+Y7153-Z7153</f>
        <v>130.67000000000002</v>
      </c>
      <c r="AD7153" s="20">
        <f t="shared" si="783"/>
        <v>0</v>
      </c>
      <c r="AE7153">
        <v>120</v>
      </c>
    </row>
    <row r="7154" spans="1:31" x14ac:dyDescent="0.25">
      <c r="A7154" s="9">
        <v>45351</v>
      </c>
      <c r="B7154" s="10" t="s">
        <v>192</v>
      </c>
      <c r="C7154" s="10" t="s">
        <v>185</v>
      </c>
      <c r="D7154" s="10" t="s">
        <v>40</v>
      </c>
      <c r="E7154" s="10" t="s">
        <v>30</v>
      </c>
      <c r="F7154" s="10">
        <v>905</v>
      </c>
      <c r="G7154" s="10">
        <v>986</v>
      </c>
      <c r="H7154" s="11">
        <f>SUMIFS(AA:AA,$A:$A,EOMONTH($A7154,-1),$B:$B,$B7154)</f>
        <v>222</v>
      </c>
      <c r="I7154" s="63">
        <f>ROUND(SUMIFS(AC:AC,$A:$A,EOMONTH($A7154,-1),$B:$B,$B7154),2)</f>
        <v>123.3</v>
      </c>
      <c r="J7154" s="11">
        <f>SUMIFS(AB:AB,$A:$A,EOMONTH($A7154,-1),$B:$B,$B7154)</f>
        <v>17249.82</v>
      </c>
      <c r="K7154" s="13">
        <v>0</v>
      </c>
      <c r="L7154" s="25">
        <v>0</v>
      </c>
      <c r="M7154" s="15">
        <v>0</v>
      </c>
      <c r="N7154" s="14">
        <v>0</v>
      </c>
      <c r="O7154" s="16">
        <v>0</v>
      </c>
      <c r="P7154" s="16">
        <v>0</v>
      </c>
      <c r="Q7154" s="16">
        <v>0</v>
      </c>
      <c r="R7154" s="16">
        <f>Q7154*16.876/100</f>
        <v>0</v>
      </c>
      <c r="S7154" s="17">
        <f t="shared" si="777"/>
        <v>0</v>
      </c>
      <c r="T7154" s="16">
        <v>0</v>
      </c>
      <c r="U7154" s="18">
        <f t="shared" si="778"/>
        <v>218.892</v>
      </c>
      <c r="V7154" s="18">
        <f t="shared" si="779"/>
        <v>0</v>
      </c>
      <c r="W7154" s="18">
        <f t="shared" si="780"/>
        <v>0</v>
      </c>
      <c r="X7154" s="27"/>
      <c r="Y7154" s="19">
        <f t="shared" si="781"/>
        <v>0</v>
      </c>
      <c r="Z7154" s="18">
        <f t="shared" si="782"/>
        <v>0</v>
      </c>
      <c r="AA7154" s="12">
        <v>222</v>
      </c>
      <c r="AB7154" s="12">
        <v>17249.82</v>
      </c>
      <c r="AC7154" s="28">
        <f>+I7154+Y7154-Z7154</f>
        <v>123.3</v>
      </c>
      <c r="AD7154" s="20">
        <f t="shared" si="783"/>
        <v>0</v>
      </c>
      <c r="AE7154">
        <v>0</v>
      </c>
    </row>
    <row r="7155" spans="1:31" x14ac:dyDescent="0.25">
      <c r="A7155" s="9">
        <v>45351</v>
      </c>
      <c r="B7155" s="10" t="s">
        <v>193</v>
      </c>
      <c r="C7155" s="10" t="s">
        <v>185</v>
      </c>
      <c r="D7155" s="10" t="s">
        <v>40</v>
      </c>
      <c r="E7155" s="10" t="s">
        <v>30</v>
      </c>
      <c r="F7155" s="10">
        <v>905</v>
      </c>
      <c r="G7155" s="10">
        <v>986</v>
      </c>
      <c r="H7155" s="11">
        <f>SUMIFS(AA:AA,$A:$A,EOMONTH($A7155,-1),$B:$B,$B7155)</f>
        <v>255</v>
      </c>
      <c r="I7155" s="63">
        <f>ROUND(SUMIFS(AC:AC,$A:$A,EOMONTH($A7155,-1),$B:$B,$B7155),2)</f>
        <v>125.46</v>
      </c>
      <c r="J7155" s="11">
        <f>SUMIFS(AB:AB,$A:$A,EOMONTH($A7155,-1),$B:$B,$B7155)</f>
        <v>22960.89</v>
      </c>
      <c r="K7155" s="13">
        <v>0</v>
      </c>
      <c r="L7155" s="25">
        <v>0</v>
      </c>
      <c r="M7155" s="15">
        <v>0</v>
      </c>
      <c r="N7155" s="14">
        <v>0</v>
      </c>
      <c r="O7155" s="16">
        <v>0</v>
      </c>
      <c r="P7155" s="16">
        <v>0</v>
      </c>
      <c r="Q7155" s="16">
        <v>0</v>
      </c>
      <c r="R7155" s="16">
        <f>Q7155*16.876/100</f>
        <v>0</v>
      </c>
      <c r="S7155" s="17">
        <f t="shared" si="777"/>
        <v>0</v>
      </c>
      <c r="T7155" s="16">
        <v>0</v>
      </c>
      <c r="U7155" s="18">
        <f t="shared" si="778"/>
        <v>251.43</v>
      </c>
      <c r="V7155" s="18">
        <f t="shared" si="779"/>
        <v>0</v>
      </c>
      <c r="W7155" s="18">
        <f t="shared" si="780"/>
        <v>0</v>
      </c>
      <c r="X7155" s="27"/>
      <c r="Y7155" s="19">
        <f t="shared" si="781"/>
        <v>0</v>
      </c>
      <c r="Z7155" s="18">
        <f t="shared" si="782"/>
        <v>0</v>
      </c>
      <c r="AA7155" s="12">
        <v>255</v>
      </c>
      <c r="AB7155" s="12">
        <v>22960.89</v>
      </c>
      <c r="AC7155" s="28">
        <f>+I7155+Y7155-Z7155</f>
        <v>125.46</v>
      </c>
      <c r="AD7155" s="20">
        <f t="shared" si="783"/>
        <v>0</v>
      </c>
      <c r="AE7155">
        <v>0</v>
      </c>
    </row>
    <row r="7156" spans="1:31" x14ac:dyDescent="0.25">
      <c r="A7156" s="9">
        <v>45351</v>
      </c>
      <c r="B7156" s="10" t="s">
        <v>194</v>
      </c>
      <c r="C7156" s="10" t="s">
        <v>185</v>
      </c>
      <c r="D7156" s="10" t="s">
        <v>40</v>
      </c>
      <c r="E7156" s="10" t="s">
        <v>30</v>
      </c>
      <c r="F7156" s="10">
        <v>905</v>
      </c>
      <c r="G7156" s="10">
        <v>986</v>
      </c>
      <c r="H7156" s="11">
        <f>SUMIFS(AA:AA,$A:$A,EOMONTH($A7156,-1),$B:$B,$B7156)</f>
        <v>147</v>
      </c>
      <c r="I7156" s="63">
        <f>ROUND(SUMIFS(AC:AC,$A:$A,EOMONTH($A7156,-1),$B:$B,$B7156),2)</f>
        <v>175.45</v>
      </c>
      <c r="J7156" s="11">
        <f>SUMIFS(AB:AB,$A:$A,EOMONTH($A7156,-1),$B:$B,$B7156)</f>
        <v>13277.58</v>
      </c>
      <c r="K7156" s="13">
        <v>0</v>
      </c>
      <c r="L7156" s="25">
        <v>0</v>
      </c>
      <c r="M7156" s="15">
        <v>0</v>
      </c>
      <c r="N7156" s="14">
        <v>0</v>
      </c>
      <c r="O7156" s="16">
        <v>15</v>
      </c>
      <c r="P7156" s="16">
        <v>2351.25</v>
      </c>
      <c r="Q7156" s="16">
        <v>0</v>
      </c>
      <c r="R7156" s="16">
        <f>Q7156*16.876/100</f>
        <v>0</v>
      </c>
      <c r="S7156" s="17">
        <f t="shared" si="777"/>
        <v>0</v>
      </c>
      <c r="T7156" s="16">
        <v>0</v>
      </c>
      <c r="U7156" s="18">
        <f t="shared" si="778"/>
        <v>144.94200000000001</v>
      </c>
      <c r="V7156" s="18">
        <f t="shared" si="779"/>
        <v>0</v>
      </c>
      <c r="W7156" s="18">
        <f t="shared" si="780"/>
        <v>0</v>
      </c>
      <c r="X7156" s="27"/>
      <c r="Y7156" s="19">
        <f t="shared" si="781"/>
        <v>0</v>
      </c>
      <c r="Z7156" s="18">
        <f t="shared" si="782"/>
        <v>14.79</v>
      </c>
      <c r="AA7156" s="12">
        <v>132</v>
      </c>
      <c r="AB7156" s="12">
        <v>11922.72</v>
      </c>
      <c r="AC7156" s="28">
        <f>+I7156+Y7156-Z7156</f>
        <v>160.66</v>
      </c>
      <c r="AD7156" s="20">
        <f t="shared" si="783"/>
        <v>0</v>
      </c>
      <c r="AE7156">
        <v>0</v>
      </c>
    </row>
    <row r="7157" spans="1:31" x14ac:dyDescent="0.25">
      <c r="A7157" s="9">
        <v>45351</v>
      </c>
      <c r="B7157" s="10" t="s">
        <v>195</v>
      </c>
      <c r="C7157" s="10" t="s">
        <v>185</v>
      </c>
      <c r="D7157" s="10" t="s">
        <v>40</v>
      </c>
      <c r="E7157" s="10" t="s">
        <v>30</v>
      </c>
      <c r="F7157" s="10">
        <v>905</v>
      </c>
      <c r="G7157" s="10">
        <v>986</v>
      </c>
      <c r="H7157" s="11">
        <f>SUMIFS(AA:AA,$A:$A,EOMONTH($A7157,-1),$B:$B,$B7157)</f>
        <v>130</v>
      </c>
      <c r="I7157" s="63">
        <f>ROUND(SUMIFS(AC:AC,$A:$A,EOMONTH($A7157,-1),$B:$B,$B7157),2)</f>
        <v>-49.09</v>
      </c>
      <c r="J7157" s="11">
        <f>SUMIFS(AB:AB,$A:$A,EOMONTH($A7157,-1),$B:$B,$B7157)</f>
        <v>10636.31</v>
      </c>
      <c r="K7157" s="13">
        <v>0</v>
      </c>
      <c r="L7157" s="25">
        <v>0</v>
      </c>
      <c r="M7157" s="15">
        <v>0</v>
      </c>
      <c r="N7157" s="14">
        <v>0</v>
      </c>
      <c r="O7157" s="16">
        <v>0</v>
      </c>
      <c r="P7157" s="16">
        <v>0</v>
      </c>
      <c r="Q7157" s="16">
        <v>0</v>
      </c>
      <c r="R7157" s="16">
        <f>Q7157*16.876/100</f>
        <v>0</v>
      </c>
      <c r="S7157" s="17">
        <f t="shared" si="777"/>
        <v>0</v>
      </c>
      <c r="T7157" s="16">
        <v>0</v>
      </c>
      <c r="U7157" s="18">
        <f t="shared" si="778"/>
        <v>128.18</v>
      </c>
      <c r="V7157" s="18">
        <f t="shared" si="779"/>
        <v>0</v>
      </c>
      <c r="W7157" s="18">
        <f t="shared" si="780"/>
        <v>0</v>
      </c>
      <c r="X7157" s="27"/>
      <c r="Y7157" s="19">
        <f t="shared" si="781"/>
        <v>0</v>
      </c>
      <c r="Z7157" s="18">
        <f t="shared" si="782"/>
        <v>0</v>
      </c>
      <c r="AA7157" s="12">
        <v>130</v>
      </c>
      <c r="AB7157" s="12">
        <v>10636.31</v>
      </c>
      <c r="AC7157" s="28">
        <f>+I7157+Y7157-Z7157</f>
        <v>-49.09</v>
      </c>
      <c r="AD7157" s="20">
        <f t="shared" si="783"/>
        <v>50</v>
      </c>
      <c r="AE7157">
        <v>70</v>
      </c>
    </row>
    <row r="7158" spans="1:31" x14ac:dyDescent="0.25">
      <c r="A7158" s="9">
        <v>45351</v>
      </c>
      <c r="B7158" s="10" t="s">
        <v>196</v>
      </c>
      <c r="C7158" s="10" t="s">
        <v>185</v>
      </c>
      <c r="D7158" s="10" t="s">
        <v>40</v>
      </c>
      <c r="E7158" s="10" t="s">
        <v>30</v>
      </c>
      <c r="F7158" s="10">
        <v>905</v>
      </c>
      <c r="G7158" s="10">
        <v>986</v>
      </c>
      <c r="H7158" s="11">
        <f>SUMIFS(AA:AA,$A:$A,EOMONTH($A7158,-1),$B:$B,$B7158)</f>
        <v>246</v>
      </c>
      <c r="I7158" s="63">
        <f>ROUND(SUMIFS(AC:AC,$A:$A,EOMONTH($A7158,-1),$B:$B,$B7158),2)</f>
        <v>235.95</v>
      </c>
      <c r="J7158" s="11">
        <f>SUMIFS(AB:AB,$A:$A,EOMONTH($A7158,-1),$B:$B,$B7158)</f>
        <v>21239.79</v>
      </c>
      <c r="K7158" s="13">
        <v>0</v>
      </c>
      <c r="L7158" s="25">
        <v>0</v>
      </c>
      <c r="M7158" s="15">
        <v>0</v>
      </c>
      <c r="N7158" s="14">
        <v>0</v>
      </c>
      <c r="O7158" s="16">
        <v>30</v>
      </c>
      <c r="P7158" s="16">
        <v>4826.3999999999996</v>
      </c>
      <c r="Q7158" s="16">
        <v>0</v>
      </c>
      <c r="R7158" s="16">
        <f>Q7158*16.876/100</f>
        <v>0</v>
      </c>
      <c r="S7158" s="17">
        <f t="shared" si="777"/>
        <v>0</v>
      </c>
      <c r="T7158" s="16">
        <v>0</v>
      </c>
      <c r="U7158" s="18">
        <f t="shared" si="778"/>
        <v>242.55600000000001</v>
      </c>
      <c r="V7158" s="18">
        <f t="shared" si="779"/>
        <v>0</v>
      </c>
      <c r="W7158" s="18">
        <f t="shared" si="780"/>
        <v>0</v>
      </c>
      <c r="X7158" s="27"/>
      <c r="Y7158" s="19">
        <f t="shared" si="781"/>
        <v>0</v>
      </c>
      <c r="Z7158" s="18">
        <f t="shared" si="782"/>
        <v>29.58</v>
      </c>
      <c r="AA7158" s="12">
        <v>216</v>
      </c>
      <c r="AB7158" s="12">
        <v>18649.57</v>
      </c>
      <c r="AC7158" s="28">
        <f>+I7158+Y7158-Z7158</f>
        <v>206.37</v>
      </c>
      <c r="AD7158" s="20">
        <f t="shared" si="783"/>
        <v>0</v>
      </c>
      <c r="AE7158">
        <v>0</v>
      </c>
    </row>
    <row r="7159" spans="1:31" x14ac:dyDescent="0.25">
      <c r="A7159" s="9">
        <v>45351</v>
      </c>
      <c r="B7159" s="10" t="s">
        <v>720</v>
      </c>
      <c r="C7159" s="10" t="s">
        <v>282</v>
      </c>
      <c r="D7159" s="10" t="s">
        <v>40</v>
      </c>
      <c r="E7159" s="10" t="s">
        <v>30</v>
      </c>
      <c r="F7159" s="10">
        <v>52</v>
      </c>
      <c r="G7159" s="10">
        <v>57</v>
      </c>
      <c r="H7159" s="11">
        <f>SUMIFS(AA:AA,$A:$A,EOMONTH($A7159,-1),$B:$B,$B7159)</f>
        <v>-1729</v>
      </c>
      <c r="I7159" s="63">
        <f>ROUND(SUMIFS(AC:AC,$A:$A,EOMONTH($A7159,-1),$B:$B,$B7159),2)</f>
        <v>642.6</v>
      </c>
      <c r="J7159" s="11">
        <f>SUMIFS(AB:AB,$A:$A,EOMONTH($A7159,-1),$B:$B,$B7159)</f>
        <v>-1812.39</v>
      </c>
      <c r="K7159" s="13">
        <v>0</v>
      </c>
      <c r="L7159" s="25">
        <v>0</v>
      </c>
      <c r="M7159" s="15">
        <v>0</v>
      </c>
      <c r="N7159" s="14">
        <v>0</v>
      </c>
      <c r="O7159" s="16">
        <v>0</v>
      </c>
      <c r="P7159" s="16">
        <v>0</v>
      </c>
      <c r="Q7159" s="16">
        <v>0</v>
      </c>
      <c r="R7159" s="16">
        <f>Q7159*16.876/100</f>
        <v>0</v>
      </c>
      <c r="S7159" s="17">
        <f t="shared" si="777"/>
        <v>0</v>
      </c>
      <c r="T7159" s="16">
        <v>0</v>
      </c>
      <c r="U7159" s="18">
        <f t="shared" si="778"/>
        <v>-98.552999999999997</v>
      </c>
      <c r="V7159" s="18">
        <f t="shared" si="779"/>
        <v>0</v>
      </c>
      <c r="W7159" s="18">
        <f t="shared" si="780"/>
        <v>0</v>
      </c>
      <c r="X7159" s="27"/>
      <c r="Y7159" s="19">
        <f t="shared" si="781"/>
        <v>0</v>
      </c>
      <c r="Z7159" s="18">
        <f t="shared" si="782"/>
        <v>0</v>
      </c>
      <c r="AA7159" s="12">
        <v>-1729</v>
      </c>
      <c r="AB7159" s="12">
        <v>-1812.39</v>
      </c>
      <c r="AC7159" s="28">
        <f>+I7159+Y7159-Z7159</f>
        <v>642.6</v>
      </c>
      <c r="AD7159" s="20">
        <f t="shared" si="783"/>
        <v>0</v>
      </c>
      <c r="AE7159">
        <v>0</v>
      </c>
    </row>
    <row r="7160" spans="1:31" x14ac:dyDescent="0.25">
      <c r="A7160" s="9">
        <v>45351</v>
      </c>
      <c r="B7160" s="10" t="s">
        <v>197</v>
      </c>
      <c r="C7160" s="10" t="s">
        <v>185</v>
      </c>
      <c r="D7160" s="10" t="s">
        <v>40</v>
      </c>
      <c r="E7160" s="10" t="s">
        <v>30</v>
      </c>
      <c r="F7160" s="10">
        <v>1010</v>
      </c>
      <c r="G7160" s="10">
        <v>1101</v>
      </c>
      <c r="H7160" s="11">
        <f>SUMIFS(AA:AA,$A:$A,EOMONTH($A7160,-1),$B:$B,$B7160)</f>
        <v>160</v>
      </c>
      <c r="I7160" s="63">
        <f>ROUND(SUMIFS(AC:AC,$A:$A,EOMONTH($A7160,-1),$B:$B,$B7160),2)</f>
        <v>-162.72</v>
      </c>
      <c r="J7160" s="11">
        <f>SUMIFS(AB:AB,$A:$A,EOMONTH($A7160,-1),$B:$B,$B7160)</f>
        <v>19549.47</v>
      </c>
      <c r="K7160" s="13">
        <v>0</v>
      </c>
      <c r="L7160" s="25">
        <v>0</v>
      </c>
      <c r="M7160" s="15">
        <v>0</v>
      </c>
      <c r="N7160" s="14">
        <v>0</v>
      </c>
      <c r="O7160" s="16">
        <v>0</v>
      </c>
      <c r="P7160" s="16">
        <v>0</v>
      </c>
      <c r="Q7160" s="16">
        <v>0</v>
      </c>
      <c r="R7160" s="16">
        <f>Q7160*16.876/100</f>
        <v>0</v>
      </c>
      <c r="S7160" s="17">
        <f t="shared" si="777"/>
        <v>0</v>
      </c>
      <c r="T7160" s="16">
        <v>0</v>
      </c>
      <c r="U7160" s="18">
        <f t="shared" si="778"/>
        <v>176.16</v>
      </c>
      <c r="V7160" s="18">
        <f t="shared" si="779"/>
        <v>0</v>
      </c>
      <c r="W7160" s="18">
        <f t="shared" si="780"/>
        <v>0</v>
      </c>
      <c r="X7160" s="27"/>
      <c r="Y7160" s="19">
        <f t="shared" si="781"/>
        <v>0</v>
      </c>
      <c r="Z7160" s="18">
        <f t="shared" si="782"/>
        <v>0</v>
      </c>
      <c r="AA7160" s="12">
        <v>160</v>
      </c>
      <c r="AB7160" s="12">
        <v>19549.47</v>
      </c>
      <c r="AC7160" s="28">
        <f>+I7160+Y7160-Z7160</f>
        <v>-162.72</v>
      </c>
      <c r="AD7160" s="20">
        <f t="shared" si="783"/>
        <v>170</v>
      </c>
      <c r="AE7160">
        <v>0</v>
      </c>
    </row>
    <row r="7161" spans="1:31" x14ac:dyDescent="0.25">
      <c r="A7161" s="9">
        <v>45351</v>
      </c>
      <c r="B7161" s="10" t="s">
        <v>198</v>
      </c>
      <c r="C7161" s="10" t="s">
        <v>185</v>
      </c>
      <c r="D7161" s="10" t="s">
        <v>40</v>
      </c>
      <c r="E7161" s="10" t="s">
        <v>30</v>
      </c>
      <c r="F7161" s="10">
        <v>1010</v>
      </c>
      <c r="G7161" s="10">
        <v>1101</v>
      </c>
      <c r="H7161" s="11">
        <f>SUMIFS(AA:AA,$A:$A,EOMONTH($A7161,-1),$B:$B,$B7161)</f>
        <v>231</v>
      </c>
      <c r="I7161" s="63">
        <f>ROUND(SUMIFS(AC:AC,$A:$A,EOMONTH($A7161,-1),$B:$B,$B7161),2)</f>
        <v>91.16</v>
      </c>
      <c r="J7161" s="11">
        <f>SUMIFS(AB:AB,$A:$A,EOMONTH($A7161,-1),$B:$B,$B7161)</f>
        <v>21232.17</v>
      </c>
      <c r="K7161" s="13">
        <v>0</v>
      </c>
      <c r="L7161" s="25">
        <v>0</v>
      </c>
      <c r="M7161" s="15">
        <v>0</v>
      </c>
      <c r="N7161" s="14">
        <v>0</v>
      </c>
      <c r="O7161" s="16">
        <v>0</v>
      </c>
      <c r="P7161" s="16">
        <v>0</v>
      </c>
      <c r="Q7161" s="16">
        <v>0</v>
      </c>
      <c r="R7161" s="16">
        <f>Q7161*16.876/100</f>
        <v>0</v>
      </c>
      <c r="S7161" s="17">
        <f t="shared" si="777"/>
        <v>0</v>
      </c>
      <c r="T7161" s="16">
        <v>0</v>
      </c>
      <c r="U7161" s="18">
        <f t="shared" si="778"/>
        <v>254.33099999999999</v>
      </c>
      <c r="V7161" s="18">
        <f t="shared" si="779"/>
        <v>0</v>
      </c>
      <c r="W7161" s="18">
        <f t="shared" si="780"/>
        <v>0</v>
      </c>
      <c r="X7161" s="27"/>
      <c r="Y7161" s="19">
        <f t="shared" si="781"/>
        <v>0</v>
      </c>
      <c r="Z7161" s="18">
        <f t="shared" si="782"/>
        <v>0</v>
      </c>
      <c r="AA7161" s="12">
        <v>231</v>
      </c>
      <c r="AB7161" s="12">
        <v>21232.17</v>
      </c>
      <c r="AC7161" s="28">
        <f>+I7161+Y7161-Z7161</f>
        <v>91.16</v>
      </c>
      <c r="AD7161" s="20">
        <f t="shared" si="783"/>
        <v>0</v>
      </c>
      <c r="AE7161">
        <v>0</v>
      </c>
    </row>
    <row r="7162" spans="1:31" x14ac:dyDescent="0.25">
      <c r="A7162" s="9">
        <v>45351</v>
      </c>
      <c r="B7162" s="10" t="s">
        <v>199</v>
      </c>
      <c r="C7162" s="10" t="s">
        <v>185</v>
      </c>
      <c r="D7162" s="10" t="s">
        <v>40</v>
      </c>
      <c r="E7162" s="10" t="s">
        <v>30</v>
      </c>
      <c r="F7162" s="10">
        <v>1010</v>
      </c>
      <c r="G7162" s="10">
        <v>1101</v>
      </c>
      <c r="H7162" s="11">
        <f>SUMIFS(AA:AA,$A:$A,EOMONTH($A7162,-1),$B:$B,$B7162)</f>
        <v>84</v>
      </c>
      <c r="I7162" s="63">
        <f>ROUND(SUMIFS(AC:AC,$A:$A,EOMONTH($A7162,-1),$B:$B,$B7162),2)</f>
        <v>-152.63</v>
      </c>
      <c r="J7162" s="11">
        <f>SUMIFS(AB:AB,$A:$A,EOMONTH($A7162,-1),$B:$B,$B7162)</f>
        <v>7617.96</v>
      </c>
      <c r="K7162" s="13">
        <v>0</v>
      </c>
      <c r="L7162" s="25">
        <v>0</v>
      </c>
      <c r="M7162" s="15">
        <v>0</v>
      </c>
      <c r="N7162" s="14">
        <v>0</v>
      </c>
      <c r="O7162" s="16">
        <v>0</v>
      </c>
      <c r="P7162" s="16">
        <v>0</v>
      </c>
      <c r="Q7162" s="16">
        <v>0</v>
      </c>
      <c r="R7162" s="16">
        <f>Q7162*16.876/100</f>
        <v>0</v>
      </c>
      <c r="S7162" s="17">
        <f t="shared" si="777"/>
        <v>0</v>
      </c>
      <c r="T7162" s="16">
        <v>0</v>
      </c>
      <c r="U7162" s="18">
        <f t="shared" si="778"/>
        <v>92.483999999999995</v>
      </c>
      <c r="V7162" s="18">
        <f t="shared" si="779"/>
        <v>0</v>
      </c>
      <c r="W7162" s="18">
        <f t="shared" si="780"/>
        <v>0</v>
      </c>
      <c r="X7162" s="27"/>
      <c r="Y7162" s="19">
        <f t="shared" si="781"/>
        <v>0</v>
      </c>
      <c r="Z7162" s="18">
        <f t="shared" si="782"/>
        <v>0</v>
      </c>
      <c r="AA7162" s="12">
        <v>84</v>
      </c>
      <c r="AB7162" s="12">
        <v>7617.96</v>
      </c>
      <c r="AC7162" s="28">
        <f>+I7162+Y7162-Z7162</f>
        <v>-152.63</v>
      </c>
      <c r="AD7162" s="20">
        <f t="shared" si="783"/>
        <v>160</v>
      </c>
      <c r="AE7162">
        <v>160</v>
      </c>
    </row>
    <row r="7163" spans="1:31" x14ac:dyDescent="0.25">
      <c r="A7163" s="9">
        <v>45351</v>
      </c>
      <c r="B7163" s="10" t="s">
        <v>200</v>
      </c>
      <c r="C7163" s="10" t="s">
        <v>185</v>
      </c>
      <c r="D7163" s="10" t="s">
        <v>40</v>
      </c>
      <c r="E7163" s="10" t="s">
        <v>30</v>
      </c>
      <c r="F7163" s="10">
        <v>1010</v>
      </c>
      <c r="G7163" s="10">
        <v>1101</v>
      </c>
      <c r="H7163" s="11">
        <f>SUMIFS(AA:AA,$A:$A,EOMONTH($A7163,-1),$B:$B,$B7163)</f>
        <v>153</v>
      </c>
      <c r="I7163" s="63">
        <f>ROUND(SUMIFS(AC:AC,$A:$A,EOMONTH($A7163,-1),$B:$B,$B7163),2)</f>
        <v>211.44</v>
      </c>
      <c r="J7163" s="11">
        <f>SUMIFS(AB:AB,$A:$A,EOMONTH($A7163,-1),$B:$B,$B7163)</f>
        <v>17429.53</v>
      </c>
      <c r="K7163" s="13">
        <v>0</v>
      </c>
      <c r="L7163" s="25">
        <v>0</v>
      </c>
      <c r="M7163" s="15">
        <v>0</v>
      </c>
      <c r="N7163" s="14">
        <v>0</v>
      </c>
      <c r="O7163" s="16">
        <v>0</v>
      </c>
      <c r="P7163" s="16">
        <v>0</v>
      </c>
      <c r="Q7163" s="16">
        <v>0</v>
      </c>
      <c r="R7163" s="16">
        <f>Q7163*16.876/100</f>
        <v>0</v>
      </c>
      <c r="S7163" s="17">
        <f t="shared" si="777"/>
        <v>0</v>
      </c>
      <c r="T7163" s="16">
        <v>0</v>
      </c>
      <c r="U7163" s="18">
        <f t="shared" si="778"/>
        <v>168.453</v>
      </c>
      <c r="V7163" s="18">
        <f t="shared" si="779"/>
        <v>0</v>
      </c>
      <c r="W7163" s="18">
        <f t="shared" si="780"/>
        <v>0</v>
      </c>
      <c r="X7163" s="27"/>
      <c r="Y7163" s="19">
        <f t="shared" si="781"/>
        <v>0</v>
      </c>
      <c r="Z7163" s="18">
        <f t="shared" si="782"/>
        <v>0</v>
      </c>
      <c r="AA7163" s="12">
        <v>153</v>
      </c>
      <c r="AB7163" s="12">
        <v>17429.53</v>
      </c>
      <c r="AC7163" s="28">
        <f>+I7163+Y7163-Z7163</f>
        <v>211.44</v>
      </c>
      <c r="AD7163" s="20">
        <f t="shared" si="783"/>
        <v>0</v>
      </c>
      <c r="AE7163">
        <v>0</v>
      </c>
    </row>
    <row r="7164" spans="1:31" x14ac:dyDescent="0.25">
      <c r="A7164" s="9">
        <v>45351</v>
      </c>
      <c r="B7164" s="10" t="s">
        <v>201</v>
      </c>
      <c r="C7164" s="10" t="s">
        <v>185</v>
      </c>
      <c r="D7164" s="10" t="s">
        <v>40</v>
      </c>
      <c r="E7164" s="10" t="s">
        <v>30</v>
      </c>
      <c r="F7164" s="10">
        <v>1010</v>
      </c>
      <c r="G7164" s="10">
        <v>1101</v>
      </c>
      <c r="H7164" s="11">
        <f>SUMIFS(AA:AA,$A:$A,EOMONTH($A7164,-1),$B:$B,$B7164)</f>
        <v>268</v>
      </c>
      <c r="I7164" s="63">
        <f>ROUND(SUMIFS(AC:AC,$A:$A,EOMONTH($A7164,-1),$B:$B,$B7164),2)</f>
        <v>9.43</v>
      </c>
      <c r="J7164" s="11">
        <f>SUMIFS(AB:AB,$A:$A,EOMONTH($A7164,-1),$B:$B,$B7164)</f>
        <v>29498.71</v>
      </c>
      <c r="K7164" s="13">
        <v>0</v>
      </c>
      <c r="L7164" s="25">
        <v>0</v>
      </c>
      <c r="M7164" s="15">
        <v>0</v>
      </c>
      <c r="N7164" s="14">
        <v>0</v>
      </c>
      <c r="O7164" s="16">
        <v>0</v>
      </c>
      <c r="P7164" s="16">
        <v>0</v>
      </c>
      <c r="Q7164" s="16">
        <v>0</v>
      </c>
      <c r="R7164" s="16">
        <f>Q7164*16.876/100</f>
        <v>0</v>
      </c>
      <c r="S7164" s="17">
        <f t="shared" si="777"/>
        <v>0</v>
      </c>
      <c r="T7164" s="16">
        <v>0</v>
      </c>
      <c r="U7164" s="18">
        <f t="shared" si="778"/>
        <v>295.06799999999998</v>
      </c>
      <c r="V7164" s="18">
        <f t="shared" si="779"/>
        <v>0</v>
      </c>
      <c r="W7164" s="18">
        <f t="shared" si="780"/>
        <v>0</v>
      </c>
      <c r="X7164" s="27"/>
      <c r="Y7164" s="19">
        <f t="shared" si="781"/>
        <v>0</v>
      </c>
      <c r="Z7164" s="18">
        <f t="shared" si="782"/>
        <v>0</v>
      </c>
      <c r="AA7164" s="12">
        <v>268</v>
      </c>
      <c r="AB7164" s="12">
        <v>29498.71</v>
      </c>
      <c r="AC7164" s="28">
        <f>+I7164+Y7164-Z7164</f>
        <v>9.43</v>
      </c>
      <c r="AD7164" s="20">
        <f t="shared" si="783"/>
        <v>0</v>
      </c>
      <c r="AE7164">
        <v>0</v>
      </c>
    </row>
    <row r="7165" spans="1:31" x14ac:dyDescent="0.25">
      <c r="A7165" s="9">
        <v>45351</v>
      </c>
      <c r="B7165" s="10" t="s">
        <v>202</v>
      </c>
      <c r="C7165" s="10" t="s">
        <v>185</v>
      </c>
      <c r="D7165" s="10" t="s">
        <v>40</v>
      </c>
      <c r="E7165" s="10" t="s">
        <v>30</v>
      </c>
      <c r="F7165" s="10">
        <v>1010</v>
      </c>
      <c r="G7165" s="10">
        <v>1101</v>
      </c>
      <c r="H7165" s="11">
        <f>SUMIFS(AA:AA,$A:$A,EOMONTH($A7165,-1),$B:$B,$B7165)</f>
        <v>84</v>
      </c>
      <c r="I7165" s="63">
        <f>ROUND(SUMIFS(AC:AC,$A:$A,EOMONTH($A7165,-1),$B:$B,$B7165),2)</f>
        <v>-208.89</v>
      </c>
      <c r="J7165" s="11">
        <f>SUMIFS(AB:AB,$A:$A,EOMONTH($A7165,-1),$B:$B,$B7165)</f>
        <v>6987.12</v>
      </c>
      <c r="K7165" s="13">
        <v>0</v>
      </c>
      <c r="L7165" s="25">
        <v>0</v>
      </c>
      <c r="M7165" s="15">
        <v>0</v>
      </c>
      <c r="N7165" s="14">
        <v>0</v>
      </c>
      <c r="O7165" s="16">
        <v>0</v>
      </c>
      <c r="P7165" s="16">
        <v>0</v>
      </c>
      <c r="Q7165" s="16">
        <v>0</v>
      </c>
      <c r="R7165" s="16">
        <f>Q7165*16.876/100</f>
        <v>0</v>
      </c>
      <c r="S7165" s="17">
        <f t="shared" si="777"/>
        <v>0</v>
      </c>
      <c r="T7165" s="16">
        <v>0</v>
      </c>
      <c r="U7165" s="18">
        <f t="shared" si="778"/>
        <v>92.483999999999995</v>
      </c>
      <c r="V7165" s="18">
        <f t="shared" si="779"/>
        <v>0</v>
      </c>
      <c r="W7165" s="18">
        <f t="shared" si="780"/>
        <v>0</v>
      </c>
      <c r="X7165" s="27"/>
      <c r="Y7165" s="19">
        <f t="shared" si="781"/>
        <v>0</v>
      </c>
      <c r="Z7165" s="18">
        <f t="shared" si="782"/>
        <v>0</v>
      </c>
      <c r="AA7165" s="12">
        <v>84</v>
      </c>
      <c r="AB7165" s="12">
        <v>6987.12</v>
      </c>
      <c r="AC7165" s="28">
        <f>+I7165+Y7165-Z7165</f>
        <v>-208.89</v>
      </c>
      <c r="AD7165" s="20">
        <f t="shared" si="783"/>
        <v>210</v>
      </c>
      <c r="AE7165">
        <v>0</v>
      </c>
    </row>
    <row r="7166" spans="1:31" x14ac:dyDescent="0.25">
      <c r="A7166" s="9">
        <v>45351</v>
      </c>
      <c r="B7166" s="10" t="s">
        <v>203</v>
      </c>
      <c r="C7166" s="10" t="s">
        <v>185</v>
      </c>
      <c r="D7166" s="10" t="s">
        <v>40</v>
      </c>
      <c r="E7166" s="10" t="s">
        <v>30</v>
      </c>
      <c r="F7166" s="10">
        <v>2000</v>
      </c>
      <c r="G7166" s="10">
        <v>2180</v>
      </c>
      <c r="H7166" s="11">
        <f>SUMIFS(AA:AA,$A:$A,EOMONTH($A7166,-1),$B:$B,$B7166)</f>
        <v>609</v>
      </c>
      <c r="I7166" s="63">
        <f>ROUND(SUMIFS(AC:AC,$A:$A,EOMONTH($A7166,-1),$B:$B,$B7166),2)</f>
        <v>1570.06</v>
      </c>
      <c r="J7166" s="11">
        <f>SUMIFS(AB:AB,$A:$A,EOMONTH($A7166,-1),$B:$B,$B7166)</f>
        <v>122050.32</v>
      </c>
      <c r="K7166" s="13">
        <v>0</v>
      </c>
      <c r="L7166" s="25">
        <v>0</v>
      </c>
      <c r="M7166" s="15">
        <v>0</v>
      </c>
      <c r="N7166" s="14">
        <v>0</v>
      </c>
      <c r="O7166" s="16">
        <v>0</v>
      </c>
      <c r="P7166" s="16">
        <v>0</v>
      </c>
      <c r="Q7166" s="16">
        <v>0</v>
      </c>
      <c r="R7166" s="16">
        <f>Q7166*16.876/100</f>
        <v>0</v>
      </c>
      <c r="S7166" s="17">
        <f t="shared" si="777"/>
        <v>0</v>
      </c>
      <c r="T7166" s="16">
        <v>0</v>
      </c>
      <c r="U7166" s="18">
        <f t="shared" si="778"/>
        <v>1327.62</v>
      </c>
      <c r="V7166" s="18">
        <f t="shared" si="779"/>
        <v>0</v>
      </c>
      <c r="W7166" s="18">
        <f t="shared" si="780"/>
        <v>0</v>
      </c>
      <c r="X7166" s="27"/>
      <c r="Y7166" s="19">
        <f t="shared" si="781"/>
        <v>0</v>
      </c>
      <c r="Z7166" s="18">
        <f t="shared" si="782"/>
        <v>0</v>
      </c>
      <c r="AA7166" s="12">
        <v>609</v>
      </c>
      <c r="AB7166" s="12">
        <v>122050.32</v>
      </c>
      <c r="AC7166" s="28">
        <f>+I7166+Y7166-Z7166</f>
        <v>1570.06</v>
      </c>
      <c r="AD7166" s="20">
        <f t="shared" si="783"/>
        <v>0</v>
      </c>
      <c r="AE7166">
        <v>0</v>
      </c>
    </row>
    <row r="7167" spans="1:31" x14ac:dyDescent="0.25">
      <c r="A7167" s="9">
        <v>45351</v>
      </c>
      <c r="B7167" s="10" t="s">
        <v>204</v>
      </c>
      <c r="C7167" s="10" t="s">
        <v>185</v>
      </c>
      <c r="D7167" s="10" t="s">
        <v>40</v>
      </c>
      <c r="E7167" s="10" t="s">
        <v>30</v>
      </c>
      <c r="F7167" s="10">
        <v>2000</v>
      </c>
      <c r="G7167" s="10">
        <v>2180</v>
      </c>
      <c r="H7167" s="11">
        <f>SUMIFS(AA:AA,$A:$A,EOMONTH($A7167,-1),$B:$B,$B7167)</f>
        <v>86</v>
      </c>
      <c r="I7167" s="63">
        <f>ROUND(SUMIFS(AC:AC,$A:$A,EOMONTH($A7167,-1),$B:$B,$B7167),2)</f>
        <v>471.06</v>
      </c>
      <c r="J7167" s="11">
        <f>SUMIFS(AB:AB,$A:$A,EOMONTH($A7167,-1),$B:$B,$B7167)</f>
        <v>17834.990000000002</v>
      </c>
      <c r="K7167" s="13">
        <v>0</v>
      </c>
      <c r="L7167" s="25">
        <v>0</v>
      </c>
      <c r="M7167" s="15">
        <v>0</v>
      </c>
      <c r="N7167" s="14">
        <v>0</v>
      </c>
      <c r="O7167" s="16">
        <v>10</v>
      </c>
      <c r="P7167" s="16">
        <v>3506.2</v>
      </c>
      <c r="Q7167" s="16">
        <v>0</v>
      </c>
      <c r="R7167" s="16">
        <f>Q7167*16.876/100</f>
        <v>0</v>
      </c>
      <c r="S7167" s="17">
        <f t="shared" si="777"/>
        <v>0</v>
      </c>
      <c r="T7167" s="16">
        <v>0</v>
      </c>
      <c r="U7167" s="18">
        <f t="shared" si="778"/>
        <v>187.48</v>
      </c>
      <c r="V7167" s="18">
        <f t="shared" si="779"/>
        <v>0</v>
      </c>
      <c r="W7167" s="18">
        <f t="shared" si="780"/>
        <v>0</v>
      </c>
      <c r="X7167" s="27"/>
      <c r="Y7167" s="19">
        <f t="shared" si="781"/>
        <v>0</v>
      </c>
      <c r="Z7167" s="18">
        <f t="shared" si="782"/>
        <v>21.8</v>
      </c>
      <c r="AA7167" s="12">
        <v>76</v>
      </c>
      <c r="AB7167" s="12">
        <v>15776.39</v>
      </c>
      <c r="AC7167" s="28">
        <f>+I7167+Y7167-Z7167</f>
        <v>449.26</v>
      </c>
      <c r="AD7167" s="20">
        <f t="shared" si="783"/>
        <v>0</v>
      </c>
      <c r="AE7167">
        <v>0</v>
      </c>
    </row>
    <row r="7168" spans="1:31" x14ac:dyDescent="0.25">
      <c r="A7168" s="9">
        <v>45351</v>
      </c>
      <c r="B7168" s="10" t="s">
        <v>205</v>
      </c>
      <c r="C7168" s="10" t="s">
        <v>185</v>
      </c>
      <c r="D7168" s="10" t="s">
        <v>40</v>
      </c>
      <c r="E7168" s="10" t="s">
        <v>30</v>
      </c>
      <c r="F7168" s="10">
        <v>2000</v>
      </c>
      <c r="G7168" s="10">
        <v>2180</v>
      </c>
      <c r="H7168" s="11">
        <f>SUMIFS(AA:AA,$A:$A,EOMONTH($A7168,-1),$B:$B,$B7168)</f>
        <v>95</v>
      </c>
      <c r="I7168" s="63">
        <f>ROUND(SUMIFS(AC:AC,$A:$A,EOMONTH($A7168,-1),$B:$B,$B7168),2)</f>
        <v>15.78</v>
      </c>
      <c r="J7168" s="11">
        <f>SUMIFS(AB:AB,$A:$A,EOMONTH($A7168,-1),$B:$B,$B7168)</f>
        <v>23005.9</v>
      </c>
      <c r="K7168" s="13">
        <v>0</v>
      </c>
      <c r="L7168" s="25">
        <v>0</v>
      </c>
      <c r="M7168" s="15">
        <v>0</v>
      </c>
      <c r="N7168" s="14">
        <v>0</v>
      </c>
      <c r="O7168" s="16">
        <v>5</v>
      </c>
      <c r="P7168" s="16">
        <v>1753.1</v>
      </c>
      <c r="Q7168" s="16">
        <v>0</v>
      </c>
      <c r="R7168" s="16">
        <f>Q7168*16.876/100</f>
        <v>0</v>
      </c>
      <c r="S7168" s="17">
        <f t="shared" si="777"/>
        <v>0</v>
      </c>
      <c r="T7168" s="16">
        <v>0</v>
      </c>
      <c r="U7168" s="18">
        <f t="shared" si="778"/>
        <v>207.1</v>
      </c>
      <c r="V7168" s="18">
        <f t="shared" si="779"/>
        <v>0</v>
      </c>
      <c r="W7168" s="18">
        <f t="shared" si="780"/>
        <v>0</v>
      </c>
      <c r="X7168" s="27"/>
      <c r="Y7168" s="19">
        <f t="shared" si="781"/>
        <v>0</v>
      </c>
      <c r="Z7168" s="18">
        <f t="shared" si="782"/>
        <v>10.9</v>
      </c>
      <c r="AA7168" s="12">
        <v>90</v>
      </c>
      <c r="AB7168" s="12">
        <v>21753.95</v>
      </c>
      <c r="AC7168" s="28">
        <f>+I7168+Y7168-Z7168</f>
        <v>4.879999999999999</v>
      </c>
      <c r="AD7168" s="20">
        <f t="shared" si="783"/>
        <v>0</v>
      </c>
      <c r="AE7168">
        <v>300</v>
      </c>
    </row>
    <row r="7169" spans="1:31" x14ac:dyDescent="0.25">
      <c r="A7169" s="9">
        <v>45351</v>
      </c>
      <c r="B7169" s="10" t="s">
        <v>206</v>
      </c>
      <c r="C7169" s="10" t="s">
        <v>185</v>
      </c>
      <c r="D7169" s="10" t="s">
        <v>29</v>
      </c>
      <c r="E7169" s="10" t="s">
        <v>30</v>
      </c>
      <c r="F7169" s="10"/>
      <c r="G7169" s="10">
        <v>0</v>
      </c>
      <c r="H7169" s="11">
        <f>SUMIFS(AA:AA,$A:$A,EOMONTH($A7169,-1),$B:$B,$B7169)</f>
        <v>47</v>
      </c>
      <c r="I7169" s="63">
        <f>ROUND(SUMIFS(AC:AC,$A:$A,EOMONTH($A7169,-1),$B:$B,$B7169),2)</f>
        <v>2.12</v>
      </c>
      <c r="J7169" s="11">
        <f>SUMIFS(AB:AB,$A:$A,EOMONTH($A7169,-1),$B:$B,$B7169)</f>
        <v>0</v>
      </c>
      <c r="K7169" s="13">
        <v>0</v>
      </c>
      <c r="L7169" s="25">
        <v>0</v>
      </c>
      <c r="M7169" s="15">
        <v>0</v>
      </c>
      <c r="N7169" s="14">
        <v>0</v>
      </c>
      <c r="O7169" s="16">
        <v>0</v>
      </c>
      <c r="P7169" s="16">
        <v>0</v>
      </c>
      <c r="Q7169" s="16">
        <v>0</v>
      </c>
      <c r="R7169" s="16">
        <f>Q7169*16.876/100</f>
        <v>0</v>
      </c>
      <c r="S7169" s="17">
        <f t="shared" si="777"/>
        <v>0</v>
      </c>
      <c r="T7169" s="16">
        <v>0</v>
      </c>
      <c r="U7169" s="18">
        <f t="shared" si="778"/>
        <v>0</v>
      </c>
      <c r="V7169" s="18">
        <f t="shared" si="779"/>
        <v>0</v>
      </c>
      <c r="W7169" s="18">
        <f t="shared" si="780"/>
        <v>0</v>
      </c>
      <c r="X7169" s="27"/>
      <c r="Y7169" s="19">
        <f t="shared" si="781"/>
        <v>0</v>
      </c>
      <c r="Z7169" s="18">
        <f t="shared" si="782"/>
        <v>0</v>
      </c>
      <c r="AA7169" s="12">
        <v>47</v>
      </c>
      <c r="AB7169" s="12">
        <v>0</v>
      </c>
      <c r="AC7169" s="28">
        <f>+I7169+Y7169-Z7169</f>
        <v>2.12</v>
      </c>
      <c r="AD7169" s="20">
        <f t="shared" si="783"/>
        <v>0</v>
      </c>
      <c r="AE7169">
        <v>0</v>
      </c>
    </row>
    <row r="7170" spans="1:31" x14ac:dyDescent="0.25">
      <c r="A7170" s="9">
        <v>45351</v>
      </c>
      <c r="B7170" s="10" t="s">
        <v>207</v>
      </c>
      <c r="C7170" s="10" t="s">
        <v>28</v>
      </c>
      <c r="D7170" s="10" t="s">
        <v>29</v>
      </c>
      <c r="E7170" s="10" t="s">
        <v>30</v>
      </c>
      <c r="F7170" s="10"/>
      <c r="G7170" s="10">
        <v>0</v>
      </c>
      <c r="H7170" s="11">
        <f>SUMIFS(AA:AA,$A:$A,EOMONTH($A7170,-1),$B:$B,$B7170)</f>
        <v>16</v>
      </c>
      <c r="I7170" s="63">
        <f>ROUND(SUMIFS(AC:AC,$A:$A,EOMONTH($A7170,-1),$B:$B,$B7170),2)</f>
        <v>3.7</v>
      </c>
      <c r="J7170" s="11">
        <f>SUMIFS(AB:AB,$A:$A,EOMONTH($A7170,-1),$B:$B,$B7170)</f>
        <v>56.9</v>
      </c>
      <c r="K7170" s="13">
        <v>0</v>
      </c>
      <c r="L7170" s="25">
        <v>0</v>
      </c>
      <c r="M7170" s="15">
        <v>0</v>
      </c>
      <c r="N7170" s="14">
        <v>0</v>
      </c>
      <c r="O7170" s="16">
        <v>0</v>
      </c>
      <c r="P7170" s="16">
        <v>0</v>
      </c>
      <c r="Q7170" s="16">
        <v>0</v>
      </c>
      <c r="R7170" s="16">
        <f>Q7170*16.876/100</f>
        <v>0</v>
      </c>
      <c r="S7170" s="17">
        <f t="shared" si="777"/>
        <v>0</v>
      </c>
      <c r="T7170" s="16">
        <v>0</v>
      </c>
      <c r="U7170" s="18">
        <f t="shared" si="778"/>
        <v>0</v>
      </c>
      <c r="V7170" s="18">
        <f t="shared" si="779"/>
        <v>0</v>
      </c>
      <c r="W7170" s="18">
        <f t="shared" si="780"/>
        <v>0</v>
      </c>
      <c r="X7170" s="27"/>
      <c r="Y7170" s="19">
        <f t="shared" si="781"/>
        <v>0</v>
      </c>
      <c r="Z7170" s="18">
        <f t="shared" si="782"/>
        <v>0</v>
      </c>
      <c r="AA7170" s="12">
        <v>16</v>
      </c>
      <c r="AB7170" s="12">
        <v>56.9</v>
      </c>
      <c r="AC7170" s="28">
        <f>+I7170+Y7170-Z7170</f>
        <v>3.7</v>
      </c>
      <c r="AD7170" s="20">
        <f t="shared" si="783"/>
        <v>0</v>
      </c>
      <c r="AE7170">
        <v>0</v>
      </c>
    </row>
    <row r="7171" spans="1:31" x14ac:dyDescent="0.25">
      <c r="A7171" s="9">
        <v>45351</v>
      </c>
      <c r="B7171" s="10" t="s">
        <v>721</v>
      </c>
      <c r="C7171" s="10" t="s">
        <v>28</v>
      </c>
      <c r="D7171" s="10" t="s">
        <v>29</v>
      </c>
      <c r="E7171" s="10" t="s">
        <v>30</v>
      </c>
      <c r="F7171" s="10"/>
      <c r="G7171" s="10">
        <v>0</v>
      </c>
      <c r="H7171" s="11">
        <f>SUMIFS(AA:AA,$A:$A,EOMONTH($A7171,-1),$B:$B,$B7171)</f>
        <v>222</v>
      </c>
      <c r="I7171" s="63">
        <f>ROUND(SUMIFS(AC:AC,$A:$A,EOMONTH($A7171,-1),$B:$B,$B7171),2)</f>
        <v>0</v>
      </c>
      <c r="J7171" s="11">
        <f>SUMIFS(AB:AB,$A:$A,EOMONTH($A7171,-1),$B:$B,$B7171)</f>
        <v>763.81</v>
      </c>
      <c r="K7171" s="13">
        <v>0</v>
      </c>
      <c r="L7171" s="25">
        <v>0</v>
      </c>
      <c r="M7171" s="15">
        <v>0</v>
      </c>
      <c r="N7171" s="14">
        <v>0</v>
      </c>
      <c r="O7171" s="16">
        <v>0</v>
      </c>
      <c r="P7171" s="16">
        <v>0</v>
      </c>
      <c r="Q7171" s="16">
        <v>0</v>
      </c>
      <c r="R7171" s="16">
        <f>Q7171*16.876/100</f>
        <v>0</v>
      </c>
      <c r="S7171" s="17">
        <f t="shared" si="777"/>
        <v>0</v>
      </c>
      <c r="T7171" s="16">
        <v>0</v>
      </c>
      <c r="U7171" s="18">
        <f t="shared" si="778"/>
        <v>0</v>
      </c>
      <c r="V7171" s="18">
        <f t="shared" si="779"/>
        <v>0</v>
      </c>
      <c r="W7171" s="18">
        <f t="shared" si="780"/>
        <v>0</v>
      </c>
      <c r="X7171" s="27"/>
      <c r="Y7171" s="19">
        <f t="shared" si="781"/>
        <v>0</v>
      </c>
      <c r="Z7171" s="18">
        <f t="shared" si="782"/>
        <v>0</v>
      </c>
      <c r="AA7171" s="12">
        <v>222</v>
      </c>
      <c r="AB7171" s="12">
        <v>763.81</v>
      </c>
      <c r="AC7171" s="28">
        <f>+I7171+Y7171-Z7171</f>
        <v>0</v>
      </c>
      <c r="AD7171" s="20">
        <f t="shared" si="783"/>
        <v>0</v>
      </c>
      <c r="AE7171">
        <v>0</v>
      </c>
    </row>
    <row r="7172" spans="1:31" x14ac:dyDescent="0.25">
      <c r="A7172" s="9">
        <v>45351</v>
      </c>
      <c r="B7172" s="10" t="s">
        <v>208</v>
      </c>
      <c r="C7172" s="10" t="s">
        <v>28</v>
      </c>
      <c r="D7172" s="10" t="s">
        <v>29</v>
      </c>
      <c r="E7172" s="10" t="s">
        <v>30</v>
      </c>
      <c r="F7172" s="10"/>
      <c r="G7172" s="10">
        <v>0</v>
      </c>
      <c r="H7172" s="11">
        <f>SUMIFS(AA:AA,$A:$A,EOMONTH($A7172,-1),$B:$B,$B7172)</f>
        <v>15</v>
      </c>
      <c r="I7172" s="63">
        <f>ROUND(SUMIFS(AC:AC,$A:$A,EOMONTH($A7172,-1),$B:$B,$B7172),2)</f>
        <v>19.46</v>
      </c>
      <c r="J7172" s="11">
        <f>SUMIFS(AB:AB,$A:$A,EOMONTH($A7172,-1),$B:$B,$B7172)</f>
        <v>50.79</v>
      </c>
      <c r="K7172" s="13">
        <v>0</v>
      </c>
      <c r="L7172" s="25">
        <v>0</v>
      </c>
      <c r="M7172" s="15">
        <v>0</v>
      </c>
      <c r="N7172" s="14">
        <v>0</v>
      </c>
      <c r="O7172" s="16">
        <v>0</v>
      </c>
      <c r="P7172" s="16">
        <v>0</v>
      </c>
      <c r="Q7172" s="16">
        <v>0</v>
      </c>
      <c r="R7172" s="16">
        <f>Q7172*16.876/100</f>
        <v>0</v>
      </c>
      <c r="S7172" s="17">
        <f t="shared" si="777"/>
        <v>0</v>
      </c>
      <c r="T7172" s="16">
        <v>0</v>
      </c>
      <c r="U7172" s="18">
        <f t="shared" si="778"/>
        <v>0</v>
      </c>
      <c r="V7172" s="18">
        <f t="shared" si="779"/>
        <v>0</v>
      </c>
      <c r="W7172" s="18">
        <f t="shared" si="780"/>
        <v>0</v>
      </c>
      <c r="X7172" s="27"/>
      <c r="Y7172" s="19">
        <f t="shared" si="781"/>
        <v>0</v>
      </c>
      <c r="Z7172" s="18">
        <f t="shared" si="782"/>
        <v>0</v>
      </c>
      <c r="AA7172" s="12">
        <v>15</v>
      </c>
      <c r="AB7172" s="12">
        <v>50.79</v>
      </c>
      <c r="AC7172" s="28">
        <f>+I7172+Y7172-Z7172</f>
        <v>19.46</v>
      </c>
      <c r="AD7172" s="20">
        <f t="shared" si="783"/>
        <v>0</v>
      </c>
      <c r="AE7172">
        <v>0</v>
      </c>
    </row>
    <row r="7173" spans="1:31" x14ac:dyDescent="0.25">
      <c r="A7173" s="9">
        <v>45351</v>
      </c>
      <c r="B7173" s="10" t="s">
        <v>209</v>
      </c>
      <c r="C7173" s="10" t="s">
        <v>28</v>
      </c>
      <c r="D7173" s="10" t="s">
        <v>29</v>
      </c>
      <c r="E7173" s="10" t="s">
        <v>30</v>
      </c>
      <c r="F7173" s="10"/>
      <c r="G7173" s="10">
        <v>0</v>
      </c>
      <c r="H7173" s="11">
        <f>SUMIFS(AA:AA,$A:$A,EOMONTH($A7173,-1),$B:$B,$B7173)</f>
        <v>252</v>
      </c>
      <c r="I7173" s="63">
        <f>ROUND(SUMIFS(AC:AC,$A:$A,EOMONTH($A7173,-1),$B:$B,$B7173),2)</f>
        <v>41.99</v>
      </c>
      <c r="J7173" s="11">
        <f>SUMIFS(AB:AB,$A:$A,EOMONTH($A7173,-1),$B:$B,$B7173)</f>
        <v>887.33</v>
      </c>
      <c r="K7173" s="13">
        <v>0</v>
      </c>
      <c r="L7173" s="25">
        <v>0</v>
      </c>
      <c r="M7173" s="15">
        <v>0</v>
      </c>
      <c r="N7173" s="14">
        <v>0</v>
      </c>
      <c r="O7173" s="16">
        <v>0</v>
      </c>
      <c r="P7173" s="16">
        <v>0</v>
      </c>
      <c r="Q7173" s="16">
        <v>0</v>
      </c>
      <c r="R7173" s="16">
        <f>Q7173*16.876/100</f>
        <v>0</v>
      </c>
      <c r="S7173" s="17">
        <f t="shared" ref="S7173:S7236" si="784">Q7173+R7173</f>
        <v>0</v>
      </c>
      <c r="T7173" s="16">
        <v>0</v>
      </c>
      <c r="U7173" s="18">
        <f t="shared" ref="U7173:U7236" si="785">H7173*G7173/1000</f>
        <v>0</v>
      </c>
      <c r="V7173" s="18">
        <f t="shared" ref="V7173:V7236" si="786">M7173*F7173/1000</f>
        <v>0</v>
      </c>
      <c r="W7173" s="18">
        <f t="shared" ref="W7173:W7236" si="787">V7173*16.789/100</f>
        <v>0</v>
      </c>
      <c r="X7173" s="27"/>
      <c r="Y7173" s="19">
        <f t="shared" ref="Y7173:Y7236" si="788">V7173+W7173+X7173</f>
        <v>0</v>
      </c>
      <c r="Z7173" s="18">
        <f t="shared" ref="Z7173:Z7236" si="789">O7173*G7173/1000</f>
        <v>0</v>
      </c>
      <c r="AA7173" s="12">
        <v>252</v>
      </c>
      <c r="AB7173" s="12">
        <v>887.33</v>
      </c>
      <c r="AC7173" s="28">
        <f>+I7173+Y7173-Z7173</f>
        <v>41.99</v>
      </c>
      <c r="AD7173" s="20">
        <f t="shared" ref="AD7173:AD7236" si="790">IF(AC7173&lt;0,ROUNDUP(AC7173,-1)*-1,0)</f>
        <v>0</v>
      </c>
      <c r="AE7173">
        <v>0</v>
      </c>
    </row>
    <row r="7174" spans="1:31" x14ac:dyDescent="0.25">
      <c r="A7174" s="9">
        <v>45351</v>
      </c>
      <c r="B7174" s="10" t="s">
        <v>210</v>
      </c>
      <c r="C7174" s="10" t="s">
        <v>28</v>
      </c>
      <c r="D7174" s="10" t="s">
        <v>29</v>
      </c>
      <c r="E7174" s="10" t="s">
        <v>30</v>
      </c>
      <c r="F7174" s="10"/>
      <c r="G7174" s="10">
        <v>0</v>
      </c>
      <c r="H7174" s="11">
        <f>SUMIFS(AA:AA,$A:$A,EOMONTH($A7174,-1),$B:$B,$B7174)</f>
        <v>234</v>
      </c>
      <c r="I7174" s="63">
        <f>ROUND(SUMIFS(AC:AC,$A:$A,EOMONTH($A7174,-1),$B:$B,$B7174),2)</f>
        <v>19.59</v>
      </c>
      <c r="J7174" s="11">
        <f>SUMIFS(AB:AB,$A:$A,EOMONTH($A7174,-1),$B:$B,$B7174)</f>
        <v>812.88</v>
      </c>
      <c r="K7174" s="13">
        <v>0</v>
      </c>
      <c r="L7174" s="25">
        <v>0</v>
      </c>
      <c r="M7174" s="15">
        <v>0</v>
      </c>
      <c r="N7174" s="14">
        <v>0</v>
      </c>
      <c r="O7174" s="16">
        <v>0</v>
      </c>
      <c r="P7174" s="16">
        <v>0</v>
      </c>
      <c r="Q7174" s="16">
        <v>0</v>
      </c>
      <c r="R7174" s="16">
        <f>Q7174*16.876/100</f>
        <v>0</v>
      </c>
      <c r="S7174" s="17">
        <f t="shared" si="784"/>
        <v>0</v>
      </c>
      <c r="T7174" s="16">
        <v>0</v>
      </c>
      <c r="U7174" s="18">
        <f t="shared" si="785"/>
        <v>0</v>
      </c>
      <c r="V7174" s="18">
        <f t="shared" si="786"/>
        <v>0</v>
      </c>
      <c r="W7174" s="18">
        <f t="shared" si="787"/>
        <v>0</v>
      </c>
      <c r="X7174" s="27"/>
      <c r="Y7174" s="19">
        <f t="shared" si="788"/>
        <v>0</v>
      </c>
      <c r="Z7174" s="18">
        <f t="shared" si="789"/>
        <v>0</v>
      </c>
      <c r="AA7174" s="12">
        <v>234</v>
      </c>
      <c r="AB7174" s="12">
        <v>812.88</v>
      </c>
      <c r="AC7174" s="28">
        <f>+I7174+Y7174-Z7174</f>
        <v>19.59</v>
      </c>
      <c r="AD7174" s="20">
        <f t="shared" si="790"/>
        <v>0</v>
      </c>
      <c r="AE7174">
        <v>0</v>
      </c>
    </row>
    <row r="7175" spans="1:31" x14ac:dyDescent="0.25">
      <c r="A7175" s="9">
        <v>45351</v>
      </c>
      <c r="B7175" s="10" t="s">
        <v>211</v>
      </c>
      <c r="C7175" s="10" t="s">
        <v>28</v>
      </c>
      <c r="D7175" s="10" t="s">
        <v>29</v>
      </c>
      <c r="E7175" s="10" t="s">
        <v>30</v>
      </c>
      <c r="F7175" s="10"/>
      <c r="G7175" s="10">
        <v>0</v>
      </c>
      <c r="H7175" s="11">
        <f>SUMIFS(AA:AA,$A:$A,EOMONTH($A7175,-1),$B:$B,$B7175)</f>
        <v>714</v>
      </c>
      <c r="I7175" s="63">
        <f>ROUND(SUMIFS(AC:AC,$A:$A,EOMONTH($A7175,-1),$B:$B,$B7175),2)</f>
        <v>27.27</v>
      </c>
      <c r="J7175" s="11">
        <f>SUMIFS(AB:AB,$A:$A,EOMONTH($A7175,-1),$B:$B,$B7175)</f>
        <v>2477.5</v>
      </c>
      <c r="K7175" s="13">
        <v>0</v>
      </c>
      <c r="L7175" s="25">
        <v>0</v>
      </c>
      <c r="M7175" s="15">
        <v>0</v>
      </c>
      <c r="N7175" s="14">
        <v>0</v>
      </c>
      <c r="O7175" s="16">
        <v>0</v>
      </c>
      <c r="P7175" s="16">
        <v>0</v>
      </c>
      <c r="Q7175" s="16">
        <v>0</v>
      </c>
      <c r="R7175" s="16">
        <f>Q7175*16.876/100</f>
        <v>0</v>
      </c>
      <c r="S7175" s="17">
        <f t="shared" si="784"/>
        <v>0</v>
      </c>
      <c r="T7175" s="16">
        <v>0</v>
      </c>
      <c r="U7175" s="18">
        <f t="shared" si="785"/>
        <v>0</v>
      </c>
      <c r="V7175" s="18">
        <f t="shared" si="786"/>
        <v>0</v>
      </c>
      <c r="W7175" s="18">
        <f t="shared" si="787"/>
        <v>0</v>
      </c>
      <c r="X7175" s="27"/>
      <c r="Y7175" s="19">
        <f t="shared" si="788"/>
        <v>0</v>
      </c>
      <c r="Z7175" s="18">
        <f t="shared" si="789"/>
        <v>0</v>
      </c>
      <c r="AA7175" s="12">
        <v>714</v>
      </c>
      <c r="AB7175" s="12">
        <v>2477.5</v>
      </c>
      <c r="AC7175" s="28">
        <f>+I7175+Y7175-Z7175</f>
        <v>27.27</v>
      </c>
      <c r="AD7175" s="20">
        <f t="shared" si="790"/>
        <v>0</v>
      </c>
      <c r="AE7175">
        <v>0</v>
      </c>
    </row>
    <row r="7176" spans="1:31" x14ac:dyDescent="0.25">
      <c r="A7176" s="9">
        <v>45351</v>
      </c>
      <c r="B7176" s="10" t="s">
        <v>212</v>
      </c>
      <c r="C7176" s="10" t="s">
        <v>213</v>
      </c>
      <c r="D7176" s="10" t="s">
        <v>40</v>
      </c>
      <c r="E7176" s="10" t="s">
        <v>30</v>
      </c>
      <c r="F7176" s="10">
        <v>360</v>
      </c>
      <c r="G7176" s="10">
        <v>392</v>
      </c>
      <c r="H7176" s="11">
        <f>SUMIFS(AA:AA,$A:$A,EOMONTH($A7176,-1),$B:$B,$B7176)</f>
        <v>1314</v>
      </c>
      <c r="I7176" s="63">
        <f>ROUND(SUMIFS(AC:AC,$A:$A,EOMONTH($A7176,-1),$B:$B,$B7176),2)</f>
        <v>314.43</v>
      </c>
      <c r="J7176" s="11">
        <f>SUMIFS(AB:AB,$A:$A,EOMONTH($A7176,-1),$B:$B,$B7176)</f>
        <v>52629.67</v>
      </c>
      <c r="K7176" s="13">
        <v>0</v>
      </c>
      <c r="L7176" s="25">
        <v>0</v>
      </c>
      <c r="M7176" s="15">
        <v>0</v>
      </c>
      <c r="N7176" s="14">
        <v>0</v>
      </c>
      <c r="O7176" s="16">
        <v>168</v>
      </c>
      <c r="P7176" s="16">
        <v>9450</v>
      </c>
      <c r="Q7176" s="16">
        <v>0</v>
      </c>
      <c r="R7176" s="16">
        <f>Q7176*16.876/100</f>
        <v>0</v>
      </c>
      <c r="S7176" s="17">
        <f t="shared" si="784"/>
        <v>0</v>
      </c>
      <c r="T7176" s="16">
        <v>0</v>
      </c>
      <c r="U7176" s="18">
        <f t="shared" si="785"/>
        <v>515.08799999999997</v>
      </c>
      <c r="V7176" s="18">
        <f t="shared" si="786"/>
        <v>0</v>
      </c>
      <c r="W7176" s="18">
        <f t="shared" si="787"/>
        <v>0</v>
      </c>
      <c r="X7176" s="27"/>
      <c r="Y7176" s="19">
        <f t="shared" si="788"/>
        <v>0</v>
      </c>
      <c r="Z7176" s="18">
        <f t="shared" si="789"/>
        <v>65.855999999999995</v>
      </c>
      <c r="AA7176" s="12">
        <v>1146</v>
      </c>
      <c r="AB7176" s="12">
        <v>45900.71</v>
      </c>
      <c r="AC7176" s="28">
        <f>+I7176+Y7176-Z7176</f>
        <v>248.57400000000001</v>
      </c>
      <c r="AD7176" s="20">
        <f t="shared" si="790"/>
        <v>0</v>
      </c>
      <c r="AE7176">
        <v>0</v>
      </c>
    </row>
    <row r="7177" spans="1:31" x14ac:dyDescent="0.25">
      <c r="A7177" s="9">
        <v>45351</v>
      </c>
      <c r="B7177" s="10" t="s">
        <v>214</v>
      </c>
      <c r="C7177" s="10" t="s">
        <v>213</v>
      </c>
      <c r="D7177" s="10" t="s">
        <v>40</v>
      </c>
      <c r="E7177" s="10" t="s">
        <v>30</v>
      </c>
      <c r="F7177" s="10">
        <v>360</v>
      </c>
      <c r="G7177" s="10">
        <v>392</v>
      </c>
      <c r="H7177" s="11">
        <f>SUMIFS(AA:AA,$A:$A,EOMONTH($A7177,-1),$B:$B,$B7177)</f>
        <v>1288</v>
      </c>
      <c r="I7177" s="63">
        <f>ROUND(SUMIFS(AC:AC,$A:$A,EOMONTH($A7177,-1),$B:$B,$B7177),2)</f>
        <v>471.25</v>
      </c>
      <c r="J7177" s="11">
        <f>SUMIFS(AB:AB,$A:$A,EOMONTH($A7177,-1),$B:$B,$B7177)</f>
        <v>51595.55</v>
      </c>
      <c r="K7177" s="13">
        <v>0</v>
      </c>
      <c r="L7177" s="25">
        <v>0</v>
      </c>
      <c r="M7177" s="15">
        <v>0</v>
      </c>
      <c r="N7177" s="14">
        <v>0</v>
      </c>
      <c r="O7177" s="16">
        <v>336</v>
      </c>
      <c r="P7177" s="16">
        <v>19131.84</v>
      </c>
      <c r="Q7177" s="16">
        <v>0</v>
      </c>
      <c r="R7177" s="16">
        <f>Q7177*16.876/100</f>
        <v>0</v>
      </c>
      <c r="S7177" s="17">
        <f t="shared" si="784"/>
        <v>0</v>
      </c>
      <c r="T7177" s="16">
        <v>0</v>
      </c>
      <c r="U7177" s="18">
        <f t="shared" si="785"/>
        <v>504.89600000000002</v>
      </c>
      <c r="V7177" s="18">
        <f t="shared" si="786"/>
        <v>0</v>
      </c>
      <c r="W7177" s="18">
        <f t="shared" si="787"/>
        <v>0</v>
      </c>
      <c r="X7177" s="27"/>
      <c r="Y7177" s="19">
        <f t="shared" si="788"/>
        <v>0</v>
      </c>
      <c r="Z7177" s="18">
        <f t="shared" si="789"/>
        <v>131.71199999999999</v>
      </c>
      <c r="AA7177" s="12">
        <v>952</v>
      </c>
      <c r="AB7177" s="12">
        <v>38076.120000000003</v>
      </c>
      <c r="AC7177" s="28">
        <f>+I7177+Y7177-Z7177</f>
        <v>339.53800000000001</v>
      </c>
      <c r="AD7177" s="20">
        <f t="shared" si="790"/>
        <v>0</v>
      </c>
      <c r="AE7177">
        <v>0</v>
      </c>
    </row>
    <row r="7178" spans="1:31" x14ac:dyDescent="0.25">
      <c r="A7178" s="9">
        <v>45351</v>
      </c>
      <c r="B7178" s="10" t="s">
        <v>215</v>
      </c>
      <c r="C7178" s="10" t="s">
        <v>213</v>
      </c>
      <c r="D7178" s="10" t="s">
        <v>40</v>
      </c>
      <c r="E7178" s="10" t="s">
        <v>30</v>
      </c>
      <c r="F7178" s="10">
        <v>360</v>
      </c>
      <c r="G7178" s="10">
        <v>392</v>
      </c>
      <c r="H7178" s="11">
        <f>SUMIFS(AA:AA,$A:$A,EOMONTH($A7178,-1),$B:$B,$B7178)</f>
        <v>270</v>
      </c>
      <c r="I7178" s="63">
        <f>ROUND(SUMIFS(AC:AC,$A:$A,EOMONTH($A7178,-1),$B:$B,$B7178),2)</f>
        <v>-286.35000000000002</v>
      </c>
      <c r="J7178" s="11">
        <f>SUMIFS(AB:AB,$A:$A,EOMONTH($A7178,-1),$B:$B,$B7178)</f>
        <v>10625.49</v>
      </c>
      <c r="K7178" s="13">
        <v>0</v>
      </c>
      <c r="L7178" s="25">
        <v>0</v>
      </c>
      <c r="M7178" s="15">
        <v>0</v>
      </c>
      <c r="N7178" s="14">
        <v>0</v>
      </c>
      <c r="O7178" s="16">
        <v>0</v>
      </c>
      <c r="P7178" s="16">
        <v>0</v>
      </c>
      <c r="Q7178" s="16">
        <v>0</v>
      </c>
      <c r="R7178" s="16">
        <f>Q7178*16.876/100</f>
        <v>0</v>
      </c>
      <c r="S7178" s="17">
        <f t="shared" si="784"/>
        <v>0</v>
      </c>
      <c r="T7178" s="16">
        <v>0</v>
      </c>
      <c r="U7178" s="18">
        <f t="shared" si="785"/>
        <v>105.84</v>
      </c>
      <c r="V7178" s="18">
        <f t="shared" si="786"/>
        <v>0</v>
      </c>
      <c r="W7178" s="18">
        <f t="shared" si="787"/>
        <v>0</v>
      </c>
      <c r="X7178" s="27"/>
      <c r="Y7178" s="19">
        <f t="shared" si="788"/>
        <v>0</v>
      </c>
      <c r="Z7178" s="18">
        <f t="shared" si="789"/>
        <v>0</v>
      </c>
      <c r="AA7178" s="12">
        <v>270</v>
      </c>
      <c r="AB7178" s="12">
        <v>10625.49</v>
      </c>
      <c r="AC7178" s="28">
        <f>+I7178+Y7178-Z7178</f>
        <v>-286.35000000000002</v>
      </c>
      <c r="AD7178" s="20">
        <f t="shared" si="790"/>
        <v>290</v>
      </c>
      <c r="AE7178">
        <v>90</v>
      </c>
    </row>
    <row r="7179" spans="1:31" x14ac:dyDescent="0.25">
      <c r="A7179" s="9">
        <v>45351</v>
      </c>
      <c r="B7179" s="10" t="s">
        <v>216</v>
      </c>
      <c r="C7179" s="10" t="s">
        <v>213</v>
      </c>
      <c r="D7179" s="10" t="s">
        <v>40</v>
      </c>
      <c r="E7179" s="10" t="s">
        <v>30</v>
      </c>
      <c r="F7179" s="10">
        <v>500</v>
      </c>
      <c r="G7179" s="10">
        <v>545</v>
      </c>
      <c r="H7179" s="11">
        <f>SUMIFS(AA:AA,$A:$A,EOMONTH($A7179,-1),$B:$B,$B7179)</f>
        <v>308</v>
      </c>
      <c r="I7179" s="63">
        <f>ROUND(SUMIFS(AC:AC,$A:$A,EOMONTH($A7179,-1),$B:$B,$B7179),2)</f>
        <v>-21.02</v>
      </c>
      <c r="J7179" s="11">
        <f>SUMIFS(AB:AB,$A:$A,EOMONTH($A7179,-1),$B:$B,$B7179)</f>
        <v>16897.12</v>
      </c>
      <c r="K7179" s="13">
        <v>0</v>
      </c>
      <c r="L7179" s="25">
        <v>0</v>
      </c>
      <c r="M7179" s="15">
        <v>0</v>
      </c>
      <c r="N7179" s="14">
        <v>0</v>
      </c>
      <c r="O7179" s="16">
        <v>0</v>
      </c>
      <c r="P7179" s="16">
        <v>0</v>
      </c>
      <c r="Q7179" s="16">
        <v>0</v>
      </c>
      <c r="R7179" s="16">
        <f>Q7179*16.876/100</f>
        <v>0</v>
      </c>
      <c r="S7179" s="17">
        <f t="shared" si="784"/>
        <v>0</v>
      </c>
      <c r="T7179" s="16">
        <v>0</v>
      </c>
      <c r="U7179" s="18">
        <f t="shared" si="785"/>
        <v>167.86</v>
      </c>
      <c r="V7179" s="18">
        <f t="shared" si="786"/>
        <v>0</v>
      </c>
      <c r="W7179" s="18">
        <f t="shared" si="787"/>
        <v>0</v>
      </c>
      <c r="X7179" s="27"/>
      <c r="Y7179" s="19">
        <f t="shared" si="788"/>
        <v>0</v>
      </c>
      <c r="Z7179" s="18">
        <f t="shared" si="789"/>
        <v>0</v>
      </c>
      <c r="AA7179" s="12">
        <v>308</v>
      </c>
      <c r="AB7179" s="12">
        <v>16897.12</v>
      </c>
      <c r="AC7179" s="28">
        <f>+I7179+Y7179-Z7179</f>
        <v>-21.02</v>
      </c>
      <c r="AD7179" s="20">
        <f t="shared" si="790"/>
        <v>30</v>
      </c>
      <c r="AE7179">
        <v>0</v>
      </c>
    </row>
    <row r="7180" spans="1:31" x14ac:dyDescent="0.25">
      <c r="A7180" s="9">
        <v>45351</v>
      </c>
      <c r="B7180" s="10" t="s">
        <v>217</v>
      </c>
      <c r="C7180" s="10" t="s">
        <v>213</v>
      </c>
      <c r="D7180" s="10" t="s">
        <v>40</v>
      </c>
      <c r="E7180" s="10" t="s">
        <v>30</v>
      </c>
      <c r="F7180" s="10">
        <v>500</v>
      </c>
      <c r="G7180" s="10">
        <v>545</v>
      </c>
      <c r="H7180" s="11">
        <f>SUMIFS(AA:AA,$A:$A,EOMONTH($A7180,-1),$B:$B,$B7180)</f>
        <v>832</v>
      </c>
      <c r="I7180" s="63">
        <f>ROUND(SUMIFS(AC:AC,$A:$A,EOMONTH($A7180,-1),$B:$B,$B7180),2)</f>
        <v>940.1</v>
      </c>
      <c r="J7180" s="11">
        <f>SUMIFS(AB:AB,$A:$A,EOMONTH($A7180,-1),$B:$B,$B7180)</f>
        <v>45425.4</v>
      </c>
      <c r="K7180" s="13">
        <v>0</v>
      </c>
      <c r="L7180" s="25">
        <v>0</v>
      </c>
      <c r="M7180" s="15">
        <v>0</v>
      </c>
      <c r="N7180" s="14">
        <v>0</v>
      </c>
      <c r="O7180" s="16">
        <v>0</v>
      </c>
      <c r="P7180" s="16">
        <v>0</v>
      </c>
      <c r="Q7180" s="16">
        <v>0</v>
      </c>
      <c r="R7180" s="16">
        <f>Q7180*16.876/100</f>
        <v>0</v>
      </c>
      <c r="S7180" s="17">
        <f t="shared" si="784"/>
        <v>0</v>
      </c>
      <c r="T7180" s="16">
        <v>0</v>
      </c>
      <c r="U7180" s="18">
        <f t="shared" si="785"/>
        <v>453.44</v>
      </c>
      <c r="V7180" s="18">
        <f t="shared" si="786"/>
        <v>0</v>
      </c>
      <c r="W7180" s="18">
        <f t="shared" si="787"/>
        <v>0</v>
      </c>
      <c r="X7180" s="27"/>
      <c r="Y7180" s="19">
        <f t="shared" si="788"/>
        <v>0</v>
      </c>
      <c r="Z7180" s="18">
        <f t="shared" si="789"/>
        <v>0</v>
      </c>
      <c r="AA7180" s="12">
        <v>832</v>
      </c>
      <c r="AB7180" s="12">
        <v>45425.4</v>
      </c>
      <c r="AC7180" s="28">
        <f>+I7180+Y7180-Z7180</f>
        <v>940.1</v>
      </c>
      <c r="AD7180" s="20">
        <f t="shared" si="790"/>
        <v>0</v>
      </c>
      <c r="AE7180">
        <v>0</v>
      </c>
    </row>
    <row r="7181" spans="1:31" x14ac:dyDescent="0.25">
      <c r="A7181" s="59">
        <v>45351</v>
      </c>
      <c r="B7181" s="60" t="s">
        <v>218</v>
      </c>
      <c r="C7181" s="60" t="s">
        <v>213</v>
      </c>
      <c r="D7181" s="60" t="s">
        <v>40</v>
      </c>
      <c r="E7181" s="60" t="s">
        <v>30</v>
      </c>
      <c r="F7181" s="10"/>
      <c r="G7181" s="10"/>
      <c r="H7181" s="11"/>
      <c r="I7181" s="63">
        <f>ROUND(SUMIFS(AC:AC,$A:$A,EOMONTH($A7181,-1),$B:$B,$B7181),2)</f>
        <v>-79.16</v>
      </c>
      <c r="J7181" s="11"/>
      <c r="K7181" s="13"/>
      <c r="L7181" s="25"/>
      <c r="M7181" s="15"/>
      <c r="N7181" s="14"/>
      <c r="O7181" s="16"/>
      <c r="P7181" s="16"/>
      <c r="Q7181" s="16"/>
      <c r="R7181" s="16"/>
      <c r="S7181" s="17">
        <f t="shared" si="784"/>
        <v>0</v>
      </c>
      <c r="T7181" s="16"/>
      <c r="U7181" s="18">
        <f t="shared" si="785"/>
        <v>0</v>
      </c>
      <c r="V7181" s="18">
        <f t="shared" si="786"/>
        <v>0</v>
      </c>
      <c r="W7181" s="18">
        <f t="shared" si="787"/>
        <v>0</v>
      </c>
      <c r="X7181" s="27"/>
      <c r="Y7181" s="19">
        <f t="shared" si="788"/>
        <v>0</v>
      </c>
      <c r="Z7181" s="18">
        <f t="shared" si="789"/>
        <v>0</v>
      </c>
      <c r="AA7181" s="12"/>
      <c r="AB7181" s="12"/>
      <c r="AC7181" s="28">
        <f>+I7181+Y7181-Z7181</f>
        <v>-79.16</v>
      </c>
      <c r="AD7181" s="20">
        <f t="shared" si="790"/>
        <v>80</v>
      </c>
      <c r="AE7181">
        <v>0</v>
      </c>
    </row>
    <row r="7182" spans="1:31" x14ac:dyDescent="0.25">
      <c r="A7182" s="9">
        <v>45351</v>
      </c>
      <c r="B7182" s="10" t="s">
        <v>219</v>
      </c>
      <c r="C7182" s="10" t="s">
        <v>185</v>
      </c>
      <c r="D7182" s="10" t="s">
        <v>40</v>
      </c>
      <c r="E7182" s="10" t="s">
        <v>30</v>
      </c>
      <c r="F7182" s="10">
        <v>85</v>
      </c>
      <c r="G7182" s="10">
        <v>93</v>
      </c>
      <c r="H7182" s="11">
        <f>SUMIFS(AA:AA,$A:$A,EOMONTH($A7182,-1),$B:$B,$B7182)</f>
        <v>364</v>
      </c>
      <c r="I7182" s="63">
        <f>ROUND(SUMIFS(AC:AC,$A:$A,EOMONTH($A7182,-1),$B:$B,$B7182),2)</f>
        <v>51.55</v>
      </c>
      <c r="J7182" s="11">
        <f>SUMIFS(AB:AB,$A:$A,EOMONTH($A7182,-1),$B:$B,$B7182)</f>
        <v>-5130.21</v>
      </c>
      <c r="K7182" s="13">
        <v>0</v>
      </c>
      <c r="L7182" s="25">
        <v>0</v>
      </c>
      <c r="M7182" s="15">
        <v>0</v>
      </c>
      <c r="N7182" s="14">
        <v>0</v>
      </c>
      <c r="O7182" s="16">
        <v>0</v>
      </c>
      <c r="P7182" s="16">
        <v>0</v>
      </c>
      <c r="Q7182" s="16">
        <v>0</v>
      </c>
      <c r="R7182" s="16">
        <f>Q7182*16.876/100</f>
        <v>0</v>
      </c>
      <c r="S7182" s="17">
        <f t="shared" si="784"/>
        <v>0</v>
      </c>
      <c r="T7182" s="16">
        <v>0</v>
      </c>
      <c r="U7182" s="18">
        <f t="shared" si="785"/>
        <v>33.851999999999997</v>
      </c>
      <c r="V7182" s="18">
        <f t="shared" si="786"/>
        <v>0</v>
      </c>
      <c r="W7182" s="18">
        <f t="shared" si="787"/>
        <v>0</v>
      </c>
      <c r="X7182" s="27"/>
      <c r="Y7182" s="19">
        <f t="shared" si="788"/>
        <v>0</v>
      </c>
      <c r="Z7182" s="18">
        <f t="shared" si="789"/>
        <v>0</v>
      </c>
      <c r="AA7182" s="12">
        <v>364</v>
      </c>
      <c r="AB7182" s="12">
        <v>-5130.21</v>
      </c>
      <c r="AC7182" s="28">
        <f>+I7182+Y7182-Z7182</f>
        <v>51.55</v>
      </c>
      <c r="AD7182" s="20">
        <f t="shared" si="790"/>
        <v>0</v>
      </c>
      <c r="AE7182">
        <v>0</v>
      </c>
    </row>
    <row r="7183" spans="1:31" x14ac:dyDescent="0.25">
      <c r="A7183" s="9">
        <v>45351</v>
      </c>
      <c r="B7183" s="10" t="s">
        <v>220</v>
      </c>
      <c r="C7183" s="10" t="s">
        <v>185</v>
      </c>
      <c r="D7183" s="10" t="s">
        <v>40</v>
      </c>
      <c r="E7183" s="10" t="s">
        <v>30</v>
      </c>
      <c r="F7183" s="10">
        <v>85</v>
      </c>
      <c r="G7183" s="10">
        <v>93</v>
      </c>
      <c r="H7183" s="11">
        <f>SUMIFS(AA:AA,$A:$A,EOMONTH($A7183,-1),$B:$B,$B7183)</f>
        <v>668</v>
      </c>
      <c r="I7183" s="63">
        <f>ROUND(SUMIFS(AC:AC,$A:$A,EOMONTH($A7183,-1),$B:$B,$B7183),2)</f>
        <v>12.46</v>
      </c>
      <c r="J7183" s="11">
        <f>SUMIFS(AB:AB,$A:$A,EOMONTH($A7183,-1),$B:$B,$B7183)</f>
        <v>18518.5</v>
      </c>
      <c r="K7183" s="13">
        <v>0</v>
      </c>
      <c r="L7183" s="25">
        <v>0</v>
      </c>
      <c r="M7183" s="15">
        <v>0</v>
      </c>
      <c r="N7183" s="14">
        <v>0</v>
      </c>
      <c r="O7183" s="16">
        <v>0</v>
      </c>
      <c r="P7183" s="16">
        <v>0</v>
      </c>
      <c r="Q7183" s="16">
        <v>0</v>
      </c>
      <c r="R7183" s="16">
        <f>Q7183*16.876/100</f>
        <v>0</v>
      </c>
      <c r="S7183" s="17">
        <f t="shared" si="784"/>
        <v>0</v>
      </c>
      <c r="T7183" s="16">
        <v>0</v>
      </c>
      <c r="U7183" s="18">
        <f t="shared" si="785"/>
        <v>62.124000000000002</v>
      </c>
      <c r="V7183" s="18">
        <f t="shared" si="786"/>
        <v>0</v>
      </c>
      <c r="W7183" s="18">
        <f t="shared" si="787"/>
        <v>0</v>
      </c>
      <c r="X7183" s="27"/>
      <c r="Y7183" s="19">
        <f t="shared" si="788"/>
        <v>0</v>
      </c>
      <c r="Z7183" s="18">
        <f t="shared" si="789"/>
        <v>0</v>
      </c>
      <c r="AA7183" s="12">
        <v>668</v>
      </c>
      <c r="AB7183" s="12">
        <v>18518.5</v>
      </c>
      <c r="AC7183" s="28">
        <f>+I7183+Y7183-Z7183</f>
        <v>12.46</v>
      </c>
      <c r="AD7183" s="20">
        <f t="shared" si="790"/>
        <v>0</v>
      </c>
      <c r="AE7183">
        <v>0</v>
      </c>
    </row>
    <row r="7184" spans="1:31" x14ac:dyDescent="0.25">
      <c r="A7184" s="9">
        <v>45351</v>
      </c>
      <c r="B7184" s="10" t="s">
        <v>221</v>
      </c>
      <c r="C7184" s="10" t="s">
        <v>185</v>
      </c>
      <c r="D7184" s="10" t="s">
        <v>40</v>
      </c>
      <c r="E7184" s="10" t="s">
        <v>30</v>
      </c>
      <c r="F7184" s="10">
        <v>85</v>
      </c>
      <c r="G7184" s="10">
        <v>93</v>
      </c>
      <c r="H7184" s="11">
        <f>SUMIFS(AA:AA,$A:$A,EOMONTH($A7184,-1),$B:$B,$B7184)</f>
        <v>2040</v>
      </c>
      <c r="I7184" s="63">
        <f>ROUND(SUMIFS(AC:AC,$A:$A,EOMONTH($A7184,-1),$B:$B,$B7184),2)</f>
        <v>72.010000000000005</v>
      </c>
      <c r="J7184" s="11">
        <f>SUMIFS(AB:AB,$A:$A,EOMONTH($A7184,-1),$B:$B,$B7184)</f>
        <v>56512.800000000003</v>
      </c>
      <c r="K7184" s="13">
        <v>0</v>
      </c>
      <c r="L7184" s="25">
        <v>0</v>
      </c>
      <c r="M7184" s="15">
        <v>0</v>
      </c>
      <c r="N7184" s="14">
        <v>0</v>
      </c>
      <c r="O7184" s="16">
        <v>0</v>
      </c>
      <c r="P7184" s="16">
        <v>0</v>
      </c>
      <c r="Q7184" s="16">
        <v>0</v>
      </c>
      <c r="R7184" s="16">
        <f>Q7184*16.876/100</f>
        <v>0</v>
      </c>
      <c r="S7184" s="17">
        <f t="shared" si="784"/>
        <v>0</v>
      </c>
      <c r="T7184" s="16">
        <v>0</v>
      </c>
      <c r="U7184" s="18">
        <f t="shared" si="785"/>
        <v>189.72</v>
      </c>
      <c r="V7184" s="18">
        <f t="shared" si="786"/>
        <v>0</v>
      </c>
      <c r="W7184" s="18">
        <f t="shared" si="787"/>
        <v>0</v>
      </c>
      <c r="X7184" s="27"/>
      <c r="Y7184" s="19">
        <f t="shared" si="788"/>
        <v>0</v>
      </c>
      <c r="Z7184" s="18">
        <f t="shared" si="789"/>
        <v>0</v>
      </c>
      <c r="AA7184" s="12">
        <v>2040</v>
      </c>
      <c r="AB7184" s="12">
        <v>56512.800000000003</v>
      </c>
      <c r="AC7184" s="28">
        <f>+I7184+Y7184-Z7184</f>
        <v>72.010000000000005</v>
      </c>
      <c r="AD7184" s="20">
        <f t="shared" si="790"/>
        <v>0</v>
      </c>
      <c r="AE7184">
        <v>0</v>
      </c>
    </row>
    <row r="7185" spans="1:31" x14ac:dyDescent="0.25">
      <c r="A7185" s="9">
        <v>45351</v>
      </c>
      <c r="B7185" s="10" t="s">
        <v>222</v>
      </c>
      <c r="C7185" s="10" t="s">
        <v>185</v>
      </c>
      <c r="D7185" s="10" t="s">
        <v>40</v>
      </c>
      <c r="E7185" s="10" t="s">
        <v>30</v>
      </c>
      <c r="F7185" s="10">
        <v>85</v>
      </c>
      <c r="G7185" s="10">
        <v>93</v>
      </c>
      <c r="H7185" s="11">
        <f>SUMIFS(AA:AA,$A:$A,EOMONTH($A7185,-1),$B:$B,$B7185)</f>
        <v>239</v>
      </c>
      <c r="I7185" s="63">
        <f>ROUND(SUMIFS(AC:AC,$A:$A,EOMONTH($A7185,-1),$B:$B,$B7185),2)</f>
        <v>-0.97</v>
      </c>
      <c r="J7185" s="11">
        <f>SUMIFS(AB:AB,$A:$A,EOMONTH($A7185,-1),$B:$B,$B7185)</f>
        <v>-1514.87</v>
      </c>
      <c r="K7185" s="13">
        <v>0</v>
      </c>
      <c r="L7185" s="25">
        <v>0</v>
      </c>
      <c r="M7185" s="15">
        <v>0</v>
      </c>
      <c r="N7185" s="14">
        <v>0</v>
      </c>
      <c r="O7185" s="16">
        <v>0</v>
      </c>
      <c r="P7185" s="16">
        <v>0</v>
      </c>
      <c r="Q7185" s="16">
        <v>0</v>
      </c>
      <c r="R7185" s="16">
        <f>Q7185*16.876/100</f>
        <v>0</v>
      </c>
      <c r="S7185" s="17">
        <f t="shared" si="784"/>
        <v>0</v>
      </c>
      <c r="T7185" s="16">
        <v>0</v>
      </c>
      <c r="U7185" s="18">
        <f t="shared" si="785"/>
        <v>22.227</v>
      </c>
      <c r="V7185" s="18">
        <f t="shared" si="786"/>
        <v>0</v>
      </c>
      <c r="W7185" s="18">
        <f t="shared" si="787"/>
        <v>0</v>
      </c>
      <c r="X7185" s="27"/>
      <c r="Y7185" s="19">
        <f t="shared" si="788"/>
        <v>0</v>
      </c>
      <c r="Z7185" s="18">
        <f t="shared" si="789"/>
        <v>0</v>
      </c>
      <c r="AA7185" s="12">
        <v>239</v>
      </c>
      <c r="AB7185" s="12">
        <v>-1514.87</v>
      </c>
      <c r="AC7185" s="28">
        <f>+I7185+Y7185-Z7185</f>
        <v>-0.97</v>
      </c>
      <c r="AD7185" s="20">
        <f t="shared" si="790"/>
        <v>10</v>
      </c>
      <c r="AE7185">
        <v>10</v>
      </c>
    </row>
    <row r="7186" spans="1:31" x14ac:dyDescent="0.25">
      <c r="A7186" s="9">
        <v>45351</v>
      </c>
      <c r="B7186" s="10" t="s">
        <v>223</v>
      </c>
      <c r="C7186" s="10" t="s">
        <v>185</v>
      </c>
      <c r="D7186" s="10" t="s">
        <v>40</v>
      </c>
      <c r="E7186" s="10" t="s">
        <v>30</v>
      </c>
      <c r="F7186" s="10">
        <v>85</v>
      </c>
      <c r="G7186" s="10">
        <v>93</v>
      </c>
      <c r="H7186" s="11">
        <f>SUMIFS(AA:AA,$A:$A,EOMONTH($A7186,-1),$B:$B,$B7186)</f>
        <v>190</v>
      </c>
      <c r="I7186" s="63">
        <f>ROUND(SUMIFS(AC:AC,$A:$A,EOMONTH($A7186,-1),$B:$B,$B7186),2)</f>
        <v>-3.49</v>
      </c>
      <c r="J7186" s="11">
        <f>SUMIFS(AB:AB,$A:$A,EOMONTH($A7186,-1),$B:$B,$B7186)</f>
        <v>-4039.9</v>
      </c>
      <c r="K7186" s="13">
        <v>0</v>
      </c>
      <c r="L7186" s="25">
        <v>0</v>
      </c>
      <c r="M7186" s="15">
        <v>0</v>
      </c>
      <c r="N7186" s="14">
        <v>0</v>
      </c>
      <c r="O7186" s="16">
        <v>0</v>
      </c>
      <c r="P7186" s="16">
        <v>0</v>
      </c>
      <c r="Q7186" s="16">
        <v>0</v>
      </c>
      <c r="R7186" s="16">
        <f>Q7186*16.876/100</f>
        <v>0</v>
      </c>
      <c r="S7186" s="17">
        <f t="shared" si="784"/>
        <v>0</v>
      </c>
      <c r="T7186" s="16">
        <v>0</v>
      </c>
      <c r="U7186" s="18">
        <f t="shared" si="785"/>
        <v>17.670000000000002</v>
      </c>
      <c r="V7186" s="18">
        <f t="shared" si="786"/>
        <v>0</v>
      </c>
      <c r="W7186" s="18">
        <f t="shared" si="787"/>
        <v>0</v>
      </c>
      <c r="X7186" s="27"/>
      <c r="Y7186" s="19">
        <f t="shared" si="788"/>
        <v>0</v>
      </c>
      <c r="Z7186" s="18">
        <f t="shared" si="789"/>
        <v>0</v>
      </c>
      <c r="AA7186" s="12">
        <v>190</v>
      </c>
      <c r="AB7186" s="12">
        <v>-4039.9</v>
      </c>
      <c r="AC7186" s="28">
        <f>+I7186+Y7186-Z7186</f>
        <v>-3.49</v>
      </c>
      <c r="AD7186" s="20">
        <f t="shared" si="790"/>
        <v>10</v>
      </c>
      <c r="AE7186">
        <v>10</v>
      </c>
    </row>
    <row r="7187" spans="1:31" x14ac:dyDescent="0.25">
      <c r="A7187" s="9">
        <v>45351</v>
      </c>
      <c r="B7187" s="10" t="s">
        <v>224</v>
      </c>
      <c r="C7187" s="10" t="s">
        <v>185</v>
      </c>
      <c r="D7187" s="10" t="s">
        <v>40</v>
      </c>
      <c r="E7187" s="10" t="s">
        <v>30</v>
      </c>
      <c r="F7187" s="10">
        <v>85</v>
      </c>
      <c r="G7187" s="10">
        <v>93</v>
      </c>
      <c r="H7187" s="11">
        <f>SUMIFS(AA:AA,$A:$A,EOMONTH($A7187,-1),$B:$B,$B7187)</f>
        <v>519</v>
      </c>
      <c r="I7187" s="63">
        <f>ROUND(SUMIFS(AC:AC,$A:$A,EOMONTH($A7187,-1),$B:$B,$B7187),2)</f>
        <v>1.42</v>
      </c>
      <c r="J7187" s="11">
        <f>SUMIFS(AB:AB,$A:$A,EOMONTH($A7187,-1),$B:$B,$B7187)</f>
        <v>15014.5</v>
      </c>
      <c r="K7187" s="13">
        <v>0</v>
      </c>
      <c r="L7187" s="25">
        <v>0</v>
      </c>
      <c r="M7187" s="15">
        <v>0</v>
      </c>
      <c r="N7187" s="14">
        <v>0</v>
      </c>
      <c r="O7187" s="16">
        <v>0</v>
      </c>
      <c r="P7187" s="16">
        <v>0</v>
      </c>
      <c r="Q7187" s="16">
        <v>0</v>
      </c>
      <c r="R7187" s="16">
        <f>Q7187*16.876/100</f>
        <v>0</v>
      </c>
      <c r="S7187" s="17">
        <f t="shared" si="784"/>
        <v>0</v>
      </c>
      <c r="T7187" s="16">
        <v>0</v>
      </c>
      <c r="U7187" s="18">
        <f t="shared" si="785"/>
        <v>48.267000000000003</v>
      </c>
      <c r="V7187" s="18">
        <f t="shared" si="786"/>
        <v>0</v>
      </c>
      <c r="W7187" s="18">
        <f t="shared" si="787"/>
        <v>0</v>
      </c>
      <c r="X7187" s="27"/>
      <c r="Y7187" s="19">
        <f t="shared" si="788"/>
        <v>0</v>
      </c>
      <c r="Z7187" s="18">
        <f t="shared" si="789"/>
        <v>0</v>
      </c>
      <c r="AA7187" s="12">
        <v>519</v>
      </c>
      <c r="AB7187" s="12">
        <v>15014.5</v>
      </c>
      <c r="AC7187" s="28">
        <f>+I7187+Y7187-Z7187</f>
        <v>1.42</v>
      </c>
      <c r="AD7187" s="20">
        <f t="shared" si="790"/>
        <v>0</v>
      </c>
      <c r="AE7187">
        <v>0</v>
      </c>
    </row>
    <row r="7188" spans="1:31" x14ac:dyDescent="0.25">
      <c r="A7188" s="9">
        <v>45351</v>
      </c>
      <c r="B7188" s="10" t="s">
        <v>225</v>
      </c>
      <c r="C7188" s="10" t="s">
        <v>185</v>
      </c>
      <c r="D7188" s="10" t="s">
        <v>40</v>
      </c>
      <c r="E7188" s="10" t="s">
        <v>30</v>
      </c>
      <c r="F7188" s="10">
        <v>160</v>
      </c>
      <c r="G7188" s="10">
        <v>174</v>
      </c>
      <c r="H7188" s="11">
        <f>SUMIFS(AA:AA,$A:$A,EOMONTH($A7188,-1),$B:$B,$B7188)</f>
        <v>771</v>
      </c>
      <c r="I7188" s="63">
        <f>ROUND(SUMIFS(AC:AC,$A:$A,EOMONTH($A7188,-1),$B:$B,$B7188),2)</f>
        <v>149.6</v>
      </c>
      <c r="J7188" s="11">
        <f>SUMIFS(AB:AB,$A:$A,EOMONTH($A7188,-1),$B:$B,$B7188)</f>
        <v>13006.66</v>
      </c>
      <c r="K7188" s="13">
        <v>0</v>
      </c>
      <c r="L7188" s="25">
        <v>0</v>
      </c>
      <c r="M7188" s="15">
        <v>0</v>
      </c>
      <c r="N7188" s="14">
        <v>0</v>
      </c>
      <c r="O7188" s="16">
        <v>0</v>
      </c>
      <c r="P7188" s="16">
        <v>0</v>
      </c>
      <c r="Q7188" s="16">
        <v>0</v>
      </c>
      <c r="R7188" s="16">
        <f>Q7188*16.876/100</f>
        <v>0</v>
      </c>
      <c r="S7188" s="17">
        <f t="shared" si="784"/>
        <v>0</v>
      </c>
      <c r="T7188" s="16">
        <v>0</v>
      </c>
      <c r="U7188" s="18">
        <f t="shared" si="785"/>
        <v>134.154</v>
      </c>
      <c r="V7188" s="18">
        <f t="shared" si="786"/>
        <v>0</v>
      </c>
      <c r="W7188" s="18">
        <f t="shared" si="787"/>
        <v>0</v>
      </c>
      <c r="X7188" s="27"/>
      <c r="Y7188" s="19">
        <f t="shared" si="788"/>
        <v>0</v>
      </c>
      <c r="Z7188" s="18">
        <f t="shared" si="789"/>
        <v>0</v>
      </c>
      <c r="AA7188" s="12">
        <v>771</v>
      </c>
      <c r="AB7188" s="12">
        <v>13006.66</v>
      </c>
      <c r="AC7188" s="28">
        <f>+I7188+Y7188-Z7188</f>
        <v>149.6</v>
      </c>
      <c r="AD7188" s="20">
        <f t="shared" si="790"/>
        <v>0</v>
      </c>
      <c r="AE7188">
        <v>0</v>
      </c>
    </row>
    <row r="7189" spans="1:31" x14ac:dyDescent="0.25">
      <c r="A7189" s="9">
        <v>45351</v>
      </c>
      <c r="B7189" s="10" t="s">
        <v>226</v>
      </c>
      <c r="C7189" s="10" t="s">
        <v>185</v>
      </c>
      <c r="D7189" s="10" t="s">
        <v>40</v>
      </c>
      <c r="E7189" s="10" t="s">
        <v>30</v>
      </c>
      <c r="F7189" s="10">
        <v>160</v>
      </c>
      <c r="G7189" s="10">
        <v>174</v>
      </c>
      <c r="H7189" s="11">
        <f>SUMIFS(AA:AA,$A:$A,EOMONTH($A7189,-1),$B:$B,$B7189)</f>
        <v>455</v>
      </c>
      <c r="I7189" s="63">
        <f>ROUND(SUMIFS(AC:AC,$A:$A,EOMONTH($A7189,-1),$B:$B,$B7189),2)</f>
        <v>-2.4700000000000002</v>
      </c>
      <c r="J7189" s="11">
        <f>SUMIFS(AB:AB,$A:$A,EOMONTH($A7189,-1),$B:$B,$B7189)</f>
        <v>11659.63</v>
      </c>
      <c r="K7189" s="13">
        <v>0</v>
      </c>
      <c r="L7189" s="25">
        <v>0</v>
      </c>
      <c r="M7189" s="15">
        <v>0</v>
      </c>
      <c r="N7189" s="14">
        <v>0</v>
      </c>
      <c r="O7189" s="16">
        <v>0</v>
      </c>
      <c r="P7189" s="16">
        <v>0</v>
      </c>
      <c r="Q7189" s="16">
        <v>0</v>
      </c>
      <c r="R7189" s="16">
        <f>Q7189*16.876/100</f>
        <v>0</v>
      </c>
      <c r="S7189" s="17">
        <f t="shared" si="784"/>
        <v>0</v>
      </c>
      <c r="T7189" s="16">
        <v>0</v>
      </c>
      <c r="U7189" s="18">
        <f t="shared" si="785"/>
        <v>79.17</v>
      </c>
      <c r="V7189" s="18">
        <f t="shared" si="786"/>
        <v>0</v>
      </c>
      <c r="W7189" s="18">
        <f t="shared" si="787"/>
        <v>0</v>
      </c>
      <c r="X7189" s="27"/>
      <c r="Y7189" s="19">
        <f t="shared" si="788"/>
        <v>0</v>
      </c>
      <c r="Z7189" s="18">
        <f t="shared" si="789"/>
        <v>0</v>
      </c>
      <c r="AA7189" s="12">
        <v>455</v>
      </c>
      <c r="AB7189" s="12">
        <v>11659.63</v>
      </c>
      <c r="AC7189" s="28">
        <f>+I7189+Y7189-Z7189</f>
        <v>-2.4700000000000002</v>
      </c>
      <c r="AD7189" s="20">
        <f t="shared" si="790"/>
        <v>10</v>
      </c>
      <c r="AE7189">
        <v>10</v>
      </c>
    </row>
    <row r="7190" spans="1:31" x14ac:dyDescent="0.25">
      <c r="A7190" s="9">
        <v>45351</v>
      </c>
      <c r="B7190" s="10" t="s">
        <v>227</v>
      </c>
      <c r="C7190" s="10" t="s">
        <v>185</v>
      </c>
      <c r="D7190" s="10" t="s">
        <v>40</v>
      </c>
      <c r="E7190" s="10" t="s">
        <v>30</v>
      </c>
      <c r="F7190" s="10">
        <v>160</v>
      </c>
      <c r="G7190" s="10">
        <v>174</v>
      </c>
      <c r="H7190" s="11">
        <f>SUMIFS(AA:AA,$A:$A,EOMONTH($A7190,-1),$B:$B,$B7190)</f>
        <v>370</v>
      </c>
      <c r="I7190" s="63">
        <f>ROUND(SUMIFS(AC:AC,$A:$A,EOMONTH($A7190,-1),$B:$B,$B7190),2)</f>
        <v>-6.49</v>
      </c>
      <c r="J7190" s="11">
        <f>SUMIFS(AB:AB,$A:$A,EOMONTH($A7190,-1),$B:$B,$B7190)</f>
        <v>12210</v>
      </c>
      <c r="K7190" s="13">
        <v>0</v>
      </c>
      <c r="L7190" s="25">
        <v>0</v>
      </c>
      <c r="M7190" s="15">
        <v>0</v>
      </c>
      <c r="N7190" s="14">
        <v>0</v>
      </c>
      <c r="O7190" s="16">
        <v>0</v>
      </c>
      <c r="P7190" s="16">
        <v>0</v>
      </c>
      <c r="Q7190" s="16">
        <v>0</v>
      </c>
      <c r="R7190" s="16">
        <f>Q7190*16.876/100</f>
        <v>0</v>
      </c>
      <c r="S7190" s="17">
        <f t="shared" si="784"/>
        <v>0</v>
      </c>
      <c r="T7190" s="16">
        <v>0</v>
      </c>
      <c r="U7190" s="18">
        <f t="shared" si="785"/>
        <v>64.38</v>
      </c>
      <c r="V7190" s="18">
        <f t="shared" si="786"/>
        <v>0</v>
      </c>
      <c r="W7190" s="18">
        <f t="shared" si="787"/>
        <v>0</v>
      </c>
      <c r="X7190" s="27"/>
      <c r="Y7190" s="19">
        <f t="shared" si="788"/>
        <v>0</v>
      </c>
      <c r="Z7190" s="18">
        <f t="shared" si="789"/>
        <v>0</v>
      </c>
      <c r="AA7190" s="12">
        <v>370</v>
      </c>
      <c r="AB7190" s="12">
        <v>12210</v>
      </c>
      <c r="AC7190" s="28">
        <f>+I7190+Y7190-Z7190</f>
        <v>-6.49</v>
      </c>
      <c r="AD7190" s="20">
        <f t="shared" si="790"/>
        <v>10</v>
      </c>
      <c r="AE7190">
        <v>10</v>
      </c>
    </row>
    <row r="7191" spans="1:31" x14ac:dyDescent="0.25">
      <c r="A7191" s="9">
        <v>45351</v>
      </c>
      <c r="B7191" s="10" t="s">
        <v>228</v>
      </c>
      <c r="C7191" s="10" t="s">
        <v>185</v>
      </c>
      <c r="D7191" s="10" t="s">
        <v>40</v>
      </c>
      <c r="E7191" s="10" t="s">
        <v>30</v>
      </c>
      <c r="F7191" s="10">
        <v>160</v>
      </c>
      <c r="G7191" s="10">
        <v>174</v>
      </c>
      <c r="H7191" s="11">
        <f>SUMIFS(AA:AA,$A:$A,EOMONTH($A7191,-1),$B:$B,$B7191)</f>
        <v>581</v>
      </c>
      <c r="I7191" s="63">
        <f>ROUND(SUMIFS(AC:AC,$A:$A,EOMONTH($A7191,-1),$B:$B,$B7191),2)</f>
        <v>-11.99</v>
      </c>
      <c r="J7191" s="11">
        <f>SUMIFS(AB:AB,$A:$A,EOMONTH($A7191,-1),$B:$B,$B7191)</f>
        <v>10380.129999999999</v>
      </c>
      <c r="K7191" s="13">
        <v>0</v>
      </c>
      <c r="L7191" s="25">
        <v>0</v>
      </c>
      <c r="M7191" s="15">
        <v>0</v>
      </c>
      <c r="N7191" s="14">
        <v>0</v>
      </c>
      <c r="O7191" s="16">
        <v>0</v>
      </c>
      <c r="P7191" s="16">
        <v>0</v>
      </c>
      <c r="Q7191" s="16">
        <v>0</v>
      </c>
      <c r="R7191" s="16">
        <f>Q7191*16.876/100</f>
        <v>0</v>
      </c>
      <c r="S7191" s="17">
        <f t="shared" si="784"/>
        <v>0</v>
      </c>
      <c r="T7191" s="16">
        <v>0</v>
      </c>
      <c r="U7191" s="18">
        <f t="shared" si="785"/>
        <v>101.09399999999999</v>
      </c>
      <c r="V7191" s="18">
        <f t="shared" si="786"/>
        <v>0</v>
      </c>
      <c r="W7191" s="18">
        <f t="shared" si="787"/>
        <v>0</v>
      </c>
      <c r="X7191" s="27"/>
      <c r="Y7191" s="19">
        <f t="shared" si="788"/>
        <v>0</v>
      </c>
      <c r="Z7191" s="18">
        <f t="shared" si="789"/>
        <v>0</v>
      </c>
      <c r="AA7191" s="12">
        <v>581</v>
      </c>
      <c r="AB7191" s="12">
        <v>10380.129999999999</v>
      </c>
      <c r="AC7191" s="28">
        <f>+I7191+Y7191-Z7191</f>
        <v>-11.99</v>
      </c>
      <c r="AD7191" s="20">
        <f t="shared" si="790"/>
        <v>20</v>
      </c>
      <c r="AE7191">
        <v>20</v>
      </c>
    </row>
    <row r="7192" spans="1:31" x14ac:dyDescent="0.25">
      <c r="A7192" s="9">
        <v>45351</v>
      </c>
      <c r="B7192" s="10" t="s">
        <v>229</v>
      </c>
      <c r="C7192" s="10" t="s">
        <v>185</v>
      </c>
      <c r="D7192" s="10" t="s">
        <v>40</v>
      </c>
      <c r="E7192" s="10" t="s">
        <v>30</v>
      </c>
      <c r="F7192" s="10">
        <v>160</v>
      </c>
      <c r="G7192" s="10">
        <v>174</v>
      </c>
      <c r="H7192" s="11">
        <f>SUMIFS(AA:AA,$A:$A,EOMONTH($A7192,-1),$B:$B,$B7192)</f>
        <v>784</v>
      </c>
      <c r="I7192" s="63">
        <f>ROUND(SUMIFS(AC:AC,$A:$A,EOMONTH($A7192,-1),$B:$B,$B7192),2)</f>
        <v>164.51</v>
      </c>
      <c r="J7192" s="11">
        <f>SUMIFS(AB:AB,$A:$A,EOMONTH($A7192,-1),$B:$B,$B7192)</f>
        <v>13149.21</v>
      </c>
      <c r="K7192" s="13">
        <v>0</v>
      </c>
      <c r="L7192" s="25">
        <v>0</v>
      </c>
      <c r="M7192" s="15">
        <v>0</v>
      </c>
      <c r="N7192" s="14">
        <v>0</v>
      </c>
      <c r="O7192" s="16">
        <v>0</v>
      </c>
      <c r="P7192" s="16">
        <v>0</v>
      </c>
      <c r="Q7192" s="16">
        <v>0</v>
      </c>
      <c r="R7192" s="16">
        <f>Q7192*16.876/100</f>
        <v>0</v>
      </c>
      <c r="S7192" s="17">
        <f t="shared" si="784"/>
        <v>0</v>
      </c>
      <c r="T7192" s="16">
        <v>0</v>
      </c>
      <c r="U7192" s="18">
        <f t="shared" si="785"/>
        <v>136.416</v>
      </c>
      <c r="V7192" s="18">
        <f t="shared" si="786"/>
        <v>0</v>
      </c>
      <c r="W7192" s="18">
        <f t="shared" si="787"/>
        <v>0</v>
      </c>
      <c r="X7192" s="27"/>
      <c r="Y7192" s="19">
        <f t="shared" si="788"/>
        <v>0</v>
      </c>
      <c r="Z7192" s="18">
        <f t="shared" si="789"/>
        <v>0</v>
      </c>
      <c r="AA7192" s="12">
        <v>784</v>
      </c>
      <c r="AB7192" s="12">
        <v>13149.21</v>
      </c>
      <c r="AC7192" s="28">
        <f>+I7192+Y7192-Z7192</f>
        <v>164.51</v>
      </c>
      <c r="AD7192" s="20">
        <f t="shared" si="790"/>
        <v>0</v>
      </c>
      <c r="AE7192">
        <v>0</v>
      </c>
    </row>
    <row r="7193" spans="1:31" x14ac:dyDescent="0.25">
      <c r="A7193" s="9">
        <v>45351</v>
      </c>
      <c r="B7193" s="10" t="s">
        <v>230</v>
      </c>
      <c r="C7193" s="10" t="s">
        <v>185</v>
      </c>
      <c r="D7193" s="10" t="s">
        <v>40</v>
      </c>
      <c r="E7193" s="10" t="s">
        <v>30</v>
      </c>
      <c r="F7193" s="10">
        <v>160</v>
      </c>
      <c r="G7193" s="10">
        <v>174</v>
      </c>
      <c r="H7193" s="11">
        <f>SUMIFS(AA:AA,$A:$A,EOMONTH($A7193,-1),$B:$B,$B7193)</f>
        <v>367</v>
      </c>
      <c r="I7193" s="63">
        <f>ROUND(SUMIFS(AC:AC,$A:$A,EOMONTH($A7193,-1),$B:$B,$B7193),2)</f>
        <v>30.99</v>
      </c>
      <c r="J7193" s="11">
        <f>SUMIFS(AB:AB,$A:$A,EOMONTH($A7193,-1),$B:$B,$B7193)</f>
        <v>5497.66</v>
      </c>
      <c r="K7193" s="13">
        <v>0</v>
      </c>
      <c r="L7193" s="25">
        <v>0</v>
      </c>
      <c r="M7193" s="15">
        <v>0</v>
      </c>
      <c r="N7193" s="14">
        <v>0</v>
      </c>
      <c r="O7193" s="16">
        <v>0</v>
      </c>
      <c r="P7193" s="16">
        <v>0</v>
      </c>
      <c r="Q7193" s="16">
        <v>0</v>
      </c>
      <c r="R7193" s="16">
        <f>Q7193*16.876/100</f>
        <v>0</v>
      </c>
      <c r="S7193" s="17">
        <f t="shared" si="784"/>
        <v>0</v>
      </c>
      <c r="T7193" s="16">
        <v>0</v>
      </c>
      <c r="U7193" s="18">
        <f t="shared" si="785"/>
        <v>63.857999999999997</v>
      </c>
      <c r="V7193" s="18">
        <f t="shared" si="786"/>
        <v>0</v>
      </c>
      <c r="W7193" s="18">
        <f t="shared" si="787"/>
        <v>0</v>
      </c>
      <c r="X7193" s="27"/>
      <c r="Y7193" s="19">
        <f t="shared" si="788"/>
        <v>0</v>
      </c>
      <c r="Z7193" s="18">
        <f t="shared" si="789"/>
        <v>0</v>
      </c>
      <c r="AA7193" s="12">
        <v>367</v>
      </c>
      <c r="AB7193" s="12">
        <v>5497.66</v>
      </c>
      <c r="AC7193" s="28">
        <f>+I7193+Y7193-Z7193</f>
        <v>30.99</v>
      </c>
      <c r="AD7193" s="20">
        <f t="shared" si="790"/>
        <v>0</v>
      </c>
      <c r="AE7193">
        <v>0</v>
      </c>
    </row>
    <row r="7194" spans="1:31" x14ac:dyDescent="0.25">
      <c r="A7194" s="9">
        <v>45351</v>
      </c>
      <c r="B7194" s="10" t="s">
        <v>231</v>
      </c>
      <c r="C7194" s="10" t="s">
        <v>185</v>
      </c>
      <c r="D7194" s="10" t="s">
        <v>40</v>
      </c>
      <c r="E7194" s="10" t="s">
        <v>30</v>
      </c>
      <c r="F7194" s="10">
        <v>228</v>
      </c>
      <c r="G7194" s="10">
        <v>248</v>
      </c>
      <c r="H7194" s="11">
        <f>SUMIFS(AA:AA,$A:$A,EOMONTH($A7194,-1),$B:$B,$B7194)</f>
        <v>252</v>
      </c>
      <c r="I7194" s="63">
        <f>ROUND(SUMIFS(AC:AC,$A:$A,EOMONTH($A7194,-1),$B:$B,$B7194),2)</f>
        <v>26.02</v>
      </c>
      <c r="J7194" s="11">
        <f>SUMIFS(AB:AB,$A:$A,EOMONTH($A7194,-1),$B:$B,$B7194)</f>
        <v>6366.34</v>
      </c>
      <c r="K7194" s="13">
        <v>0</v>
      </c>
      <c r="L7194" s="25">
        <v>0</v>
      </c>
      <c r="M7194" s="15">
        <v>0</v>
      </c>
      <c r="N7194" s="14">
        <v>0</v>
      </c>
      <c r="O7194" s="16">
        <v>0</v>
      </c>
      <c r="P7194" s="16">
        <v>0</v>
      </c>
      <c r="Q7194" s="16">
        <v>0</v>
      </c>
      <c r="R7194" s="16">
        <f>Q7194*16.876/100</f>
        <v>0</v>
      </c>
      <c r="S7194" s="17">
        <f t="shared" si="784"/>
        <v>0</v>
      </c>
      <c r="T7194" s="16">
        <v>0</v>
      </c>
      <c r="U7194" s="18">
        <f t="shared" si="785"/>
        <v>62.496000000000002</v>
      </c>
      <c r="V7194" s="18">
        <f t="shared" si="786"/>
        <v>0</v>
      </c>
      <c r="W7194" s="18">
        <f t="shared" si="787"/>
        <v>0</v>
      </c>
      <c r="X7194" s="27"/>
      <c r="Y7194" s="19">
        <f t="shared" si="788"/>
        <v>0</v>
      </c>
      <c r="Z7194" s="18">
        <f t="shared" si="789"/>
        <v>0</v>
      </c>
      <c r="AA7194" s="12">
        <v>252</v>
      </c>
      <c r="AB7194" s="12">
        <v>6366.34</v>
      </c>
      <c r="AC7194" s="28">
        <f>+I7194+Y7194-Z7194</f>
        <v>26.02</v>
      </c>
      <c r="AD7194" s="20">
        <f t="shared" si="790"/>
        <v>0</v>
      </c>
      <c r="AE7194">
        <v>0</v>
      </c>
    </row>
    <row r="7195" spans="1:31" x14ac:dyDescent="0.25">
      <c r="A7195" s="9">
        <v>45351</v>
      </c>
      <c r="B7195" s="10" t="s">
        <v>232</v>
      </c>
      <c r="C7195" s="10" t="s">
        <v>185</v>
      </c>
      <c r="D7195" s="10" t="s">
        <v>40</v>
      </c>
      <c r="E7195" s="10" t="s">
        <v>30</v>
      </c>
      <c r="F7195" s="10">
        <v>228</v>
      </c>
      <c r="G7195" s="10">
        <v>248</v>
      </c>
      <c r="H7195" s="11">
        <f>SUMIFS(AA:AA,$A:$A,EOMONTH($A7195,-1),$B:$B,$B7195)</f>
        <v>352</v>
      </c>
      <c r="I7195" s="63">
        <f>ROUND(SUMIFS(AC:AC,$A:$A,EOMONTH($A7195,-1),$B:$B,$B7195),2)</f>
        <v>55.14</v>
      </c>
      <c r="J7195" s="11">
        <f>SUMIFS(AB:AB,$A:$A,EOMONTH($A7195,-1),$B:$B,$B7195)</f>
        <v>8909.5499999999993</v>
      </c>
      <c r="K7195" s="13">
        <v>0</v>
      </c>
      <c r="L7195" s="25">
        <v>0</v>
      </c>
      <c r="M7195" s="15">
        <v>0</v>
      </c>
      <c r="N7195" s="14">
        <v>0</v>
      </c>
      <c r="O7195" s="16">
        <v>0</v>
      </c>
      <c r="P7195" s="16">
        <v>0</v>
      </c>
      <c r="Q7195" s="16">
        <v>0</v>
      </c>
      <c r="R7195" s="16">
        <f>Q7195*16.876/100</f>
        <v>0</v>
      </c>
      <c r="S7195" s="17">
        <f t="shared" si="784"/>
        <v>0</v>
      </c>
      <c r="T7195" s="16">
        <v>0</v>
      </c>
      <c r="U7195" s="18">
        <f t="shared" si="785"/>
        <v>87.296000000000006</v>
      </c>
      <c r="V7195" s="18">
        <f t="shared" si="786"/>
        <v>0</v>
      </c>
      <c r="W7195" s="18">
        <f t="shared" si="787"/>
        <v>0</v>
      </c>
      <c r="X7195" s="27"/>
      <c r="Y7195" s="19">
        <f t="shared" si="788"/>
        <v>0</v>
      </c>
      <c r="Z7195" s="18">
        <f t="shared" si="789"/>
        <v>0</v>
      </c>
      <c r="AA7195" s="12">
        <v>352</v>
      </c>
      <c r="AB7195" s="12">
        <v>8909.5499999999993</v>
      </c>
      <c r="AC7195" s="28">
        <f>+I7195+Y7195-Z7195</f>
        <v>55.14</v>
      </c>
      <c r="AD7195" s="20">
        <f t="shared" si="790"/>
        <v>0</v>
      </c>
      <c r="AE7195">
        <v>0</v>
      </c>
    </row>
    <row r="7196" spans="1:31" x14ac:dyDescent="0.25">
      <c r="A7196" s="9">
        <v>45351</v>
      </c>
      <c r="B7196" s="10" t="s">
        <v>233</v>
      </c>
      <c r="C7196" s="10" t="s">
        <v>185</v>
      </c>
      <c r="D7196" s="10" t="s">
        <v>40</v>
      </c>
      <c r="E7196" s="10" t="s">
        <v>30</v>
      </c>
      <c r="F7196" s="10">
        <v>228</v>
      </c>
      <c r="G7196" s="10">
        <v>248</v>
      </c>
      <c r="H7196" s="11">
        <f>SUMIFS(AA:AA,$A:$A,EOMONTH($A7196,-1),$B:$B,$B7196)</f>
        <v>1183</v>
      </c>
      <c r="I7196" s="63">
        <f>ROUND(SUMIFS(AC:AC,$A:$A,EOMONTH($A7196,-1),$B:$B,$B7196),2)</f>
        <v>240.56</v>
      </c>
      <c r="J7196" s="11">
        <f>SUMIFS(AB:AB,$A:$A,EOMONTH($A7196,-1),$B:$B,$B7196)</f>
        <v>32908.76</v>
      </c>
      <c r="K7196" s="13">
        <v>0</v>
      </c>
      <c r="L7196" s="25">
        <v>0</v>
      </c>
      <c r="M7196" s="15">
        <v>0</v>
      </c>
      <c r="N7196" s="14">
        <v>0</v>
      </c>
      <c r="O7196" s="16">
        <v>0</v>
      </c>
      <c r="P7196" s="16">
        <v>0</v>
      </c>
      <c r="Q7196" s="16">
        <v>0</v>
      </c>
      <c r="R7196" s="16">
        <f>Q7196*16.876/100</f>
        <v>0</v>
      </c>
      <c r="S7196" s="17">
        <f t="shared" si="784"/>
        <v>0</v>
      </c>
      <c r="T7196" s="16">
        <v>0</v>
      </c>
      <c r="U7196" s="18">
        <f t="shared" si="785"/>
        <v>293.38400000000001</v>
      </c>
      <c r="V7196" s="18">
        <f t="shared" si="786"/>
        <v>0</v>
      </c>
      <c r="W7196" s="18">
        <f t="shared" si="787"/>
        <v>0</v>
      </c>
      <c r="X7196" s="27"/>
      <c r="Y7196" s="19">
        <f t="shared" si="788"/>
        <v>0</v>
      </c>
      <c r="Z7196" s="18">
        <f t="shared" si="789"/>
        <v>0</v>
      </c>
      <c r="AA7196" s="12">
        <v>1183</v>
      </c>
      <c r="AB7196" s="12">
        <v>32908.76</v>
      </c>
      <c r="AC7196" s="28">
        <f>+I7196+Y7196-Z7196</f>
        <v>240.56</v>
      </c>
      <c r="AD7196" s="20">
        <f t="shared" si="790"/>
        <v>0</v>
      </c>
      <c r="AE7196">
        <v>0</v>
      </c>
    </row>
    <row r="7197" spans="1:31" x14ac:dyDescent="0.25">
      <c r="A7197" s="9">
        <v>45351</v>
      </c>
      <c r="B7197" s="10" t="s">
        <v>234</v>
      </c>
      <c r="C7197" s="10" t="s">
        <v>185</v>
      </c>
      <c r="D7197" s="10" t="s">
        <v>40</v>
      </c>
      <c r="E7197" s="10" t="s">
        <v>30</v>
      </c>
      <c r="F7197" s="10">
        <v>228</v>
      </c>
      <c r="G7197" s="10">
        <v>248</v>
      </c>
      <c r="H7197" s="11">
        <f>SUMIFS(AA:AA,$A:$A,EOMONTH($A7197,-1),$B:$B,$B7197)</f>
        <v>319</v>
      </c>
      <c r="I7197" s="63">
        <f>ROUND(SUMIFS(AC:AC,$A:$A,EOMONTH($A7197,-1),$B:$B,$B7197),2)</f>
        <v>-19.68</v>
      </c>
      <c r="J7197" s="11">
        <f>SUMIFS(AB:AB,$A:$A,EOMONTH($A7197,-1),$B:$B,$B7197)</f>
        <v>19843.82</v>
      </c>
      <c r="K7197" s="13">
        <v>0</v>
      </c>
      <c r="L7197" s="25">
        <v>0</v>
      </c>
      <c r="M7197" s="15">
        <v>0</v>
      </c>
      <c r="N7197" s="14">
        <v>0</v>
      </c>
      <c r="O7197" s="16">
        <v>0</v>
      </c>
      <c r="P7197" s="16">
        <v>0</v>
      </c>
      <c r="Q7197" s="16">
        <v>0</v>
      </c>
      <c r="R7197" s="16">
        <f>Q7197*16.876/100</f>
        <v>0</v>
      </c>
      <c r="S7197" s="17">
        <f t="shared" si="784"/>
        <v>0</v>
      </c>
      <c r="T7197" s="16">
        <v>0</v>
      </c>
      <c r="U7197" s="18">
        <f t="shared" si="785"/>
        <v>79.111999999999995</v>
      </c>
      <c r="V7197" s="18">
        <f t="shared" si="786"/>
        <v>0</v>
      </c>
      <c r="W7197" s="18">
        <f t="shared" si="787"/>
        <v>0</v>
      </c>
      <c r="X7197" s="27"/>
      <c r="Y7197" s="19">
        <f t="shared" si="788"/>
        <v>0</v>
      </c>
      <c r="Z7197" s="18">
        <f t="shared" si="789"/>
        <v>0</v>
      </c>
      <c r="AA7197" s="12">
        <v>319</v>
      </c>
      <c r="AB7197" s="12">
        <v>19843.82</v>
      </c>
      <c r="AC7197" s="28">
        <f>+I7197+Y7197-Z7197</f>
        <v>-19.68</v>
      </c>
      <c r="AD7197" s="20">
        <f t="shared" si="790"/>
        <v>20</v>
      </c>
      <c r="AE7197">
        <v>20</v>
      </c>
    </row>
    <row r="7198" spans="1:31" x14ac:dyDescent="0.25">
      <c r="A7198" s="9">
        <v>45351</v>
      </c>
      <c r="B7198" s="10" t="s">
        <v>235</v>
      </c>
      <c r="C7198" s="10" t="s">
        <v>185</v>
      </c>
      <c r="D7198" s="10" t="s">
        <v>40</v>
      </c>
      <c r="E7198" s="10" t="s">
        <v>30</v>
      </c>
      <c r="F7198" s="10">
        <v>228</v>
      </c>
      <c r="G7198" s="10">
        <v>248</v>
      </c>
      <c r="H7198" s="11">
        <f>SUMIFS(AA:AA,$A:$A,EOMONTH($A7198,-1),$B:$B,$B7198)</f>
        <v>281</v>
      </c>
      <c r="I7198" s="63">
        <f>ROUND(SUMIFS(AC:AC,$A:$A,EOMONTH($A7198,-1),$B:$B,$B7198),2)</f>
        <v>-24.3</v>
      </c>
      <c r="J7198" s="11">
        <f>SUMIFS(AB:AB,$A:$A,EOMONTH($A7198,-1),$B:$B,$B7198)</f>
        <v>7833.42</v>
      </c>
      <c r="K7198" s="13">
        <v>0</v>
      </c>
      <c r="L7198" s="25">
        <v>0</v>
      </c>
      <c r="M7198" s="15">
        <v>0</v>
      </c>
      <c r="N7198" s="14">
        <v>0</v>
      </c>
      <c r="O7198" s="16">
        <v>0</v>
      </c>
      <c r="P7198" s="16">
        <v>0</v>
      </c>
      <c r="Q7198" s="16">
        <v>0</v>
      </c>
      <c r="R7198" s="16">
        <f>Q7198*16.876/100</f>
        <v>0</v>
      </c>
      <c r="S7198" s="17">
        <f t="shared" si="784"/>
        <v>0</v>
      </c>
      <c r="T7198" s="16">
        <v>0</v>
      </c>
      <c r="U7198" s="18">
        <f t="shared" si="785"/>
        <v>69.688000000000002</v>
      </c>
      <c r="V7198" s="18">
        <f t="shared" si="786"/>
        <v>0</v>
      </c>
      <c r="W7198" s="18">
        <f t="shared" si="787"/>
        <v>0</v>
      </c>
      <c r="X7198" s="27"/>
      <c r="Y7198" s="19">
        <f t="shared" si="788"/>
        <v>0</v>
      </c>
      <c r="Z7198" s="18">
        <f t="shared" si="789"/>
        <v>0</v>
      </c>
      <c r="AA7198" s="12">
        <v>281</v>
      </c>
      <c r="AB7198" s="12">
        <v>7833.42</v>
      </c>
      <c r="AC7198" s="28">
        <f>+I7198+Y7198-Z7198</f>
        <v>-24.3</v>
      </c>
      <c r="AD7198" s="20">
        <f t="shared" si="790"/>
        <v>30</v>
      </c>
      <c r="AE7198">
        <v>30</v>
      </c>
    </row>
    <row r="7199" spans="1:31" x14ac:dyDescent="0.25">
      <c r="A7199" s="9">
        <v>45351</v>
      </c>
      <c r="B7199" s="10" t="s">
        <v>236</v>
      </c>
      <c r="C7199" s="10" t="s">
        <v>185</v>
      </c>
      <c r="D7199" s="10" t="s">
        <v>40</v>
      </c>
      <c r="E7199" s="10" t="s">
        <v>30</v>
      </c>
      <c r="F7199" s="10">
        <v>228</v>
      </c>
      <c r="G7199" s="10">
        <v>248</v>
      </c>
      <c r="H7199" s="11">
        <f>SUMIFS(AA:AA,$A:$A,EOMONTH($A7199,-1),$B:$B,$B7199)</f>
        <v>322</v>
      </c>
      <c r="I7199" s="63">
        <f>ROUND(SUMIFS(AC:AC,$A:$A,EOMONTH($A7199,-1),$B:$B,$B7199),2)</f>
        <v>-55.09</v>
      </c>
      <c r="J7199" s="11">
        <f>SUMIFS(AB:AB,$A:$A,EOMONTH($A7199,-1),$B:$B,$B7199)</f>
        <v>16297.51</v>
      </c>
      <c r="K7199" s="13">
        <v>0</v>
      </c>
      <c r="L7199" s="25">
        <v>0</v>
      </c>
      <c r="M7199" s="15">
        <v>0</v>
      </c>
      <c r="N7199" s="14">
        <v>0</v>
      </c>
      <c r="O7199" s="16">
        <v>0</v>
      </c>
      <c r="P7199" s="16">
        <v>0</v>
      </c>
      <c r="Q7199" s="16">
        <v>0</v>
      </c>
      <c r="R7199" s="16">
        <f>Q7199*16.876/100</f>
        <v>0</v>
      </c>
      <c r="S7199" s="17">
        <f t="shared" si="784"/>
        <v>0</v>
      </c>
      <c r="T7199" s="16">
        <v>0</v>
      </c>
      <c r="U7199" s="18">
        <f t="shared" si="785"/>
        <v>79.855999999999995</v>
      </c>
      <c r="V7199" s="18">
        <f t="shared" si="786"/>
        <v>0</v>
      </c>
      <c r="W7199" s="18">
        <f t="shared" si="787"/>
        <v>0</v>
      </c>
      <c r="X7199" s="27"/>
      <c r="Y7199" s="19">
        <f t="shared" si="788"/>
        <v>0</v>
      </c>
      <c r="Z7199" s="18">
        <f t="shared" si="789"/>
        <v>0</v>
      </c>
      <c r="AA7199" s="12">
        <v>322</v>
      </c>
      <c r="AB7199" s="12">
        <v>16297.51</v>
      </c>
      <c r="AC7199" s="28">
        <f>+I7199+Y7199-Z7199</f>
        <v>-55.09</v>
      </c>
      <c r="AD7199" s="20">
        <f t="shared" si="790"/>
        <v>60</v>
      </c>
      <c r="AE7199">
        <v>60</v>
      </c>
    </row>
    <row r="7200" spans="1:31" x14ac:dyDescent="0.25">
      <c r="A7200" s="9">
        <v>45351</v>
      </c>
      <c r="B7200" s="10" t="s">
        <v>237</v>
      </c>
      <c r="C7200" s="10" t="s">
        <v>213</v>
      </c>
      <c r="D7200" s="10" t="s">
        <v>40</v>
      </c>
      <c r="E7200" s="10" t="s">
        <v>30</v>
      </c>
      <c r="F7200" s="10">
        <v>410</v>
      </c>
      <c r="G7200" s="10">
        <v>447</v>
      </c>
      <c r="H7200" s="11">
        <f>SUMIFS(AA:AA,$A:$A,EOMONTH($A7200,-1),$B:$B,$B7200)</f>
        <v>371</v>
      </c>
      <c r="I7200" s="63">
        <f>ROUND(SUMIFS(AC:AC,$A:$A,EOMONTH($A7200,-1),$B:$B,$B7200),2)</f>
        <v>280.39999999999998</v>
      </c>
      <c r="J7200" s="11">
        <f>SUMIFS(AB:AB,$A:$A,EOMONTH($A7200,-1),$B:$B,$B7200)</f>
        <v>18506.830000000002</v>
      </c>
      <c r="K7200" s="13">
        <v>0</v>
      </c>
      <c r="L7200" s="25">
        <v>0</v>
      </c>
      <c r="M7200" s="15">
        <v>0</v>
      </c>
      <c r="N7200" s="14">
        <v>0</v>
      </c>
      <c r="O7200" s="16">
        <v>154</v>
      </c>
      <c r="P7200" s="16">
        <v>10322.799999999999</v>
      </c>
      <c r="Q7200" s="16">
        <v>0</v>
      </c>
      <c r="R7200" s="16">
        <f>Q7200*16.876/100</f>
        <v>0</v>
      </c>
      <c r="S7200" s="17">
        <f t="shared" si="784"/>
        <v>0</v>
      </c>
      <c r="T7200" s="16">
        <v>0</v>
      </c>
      <c r="U7200" s="18">
        <f t="shared" si="785"/>
        <v>165.83699999999999</v>
      </c>
      <c r="V7200" s="18">
        <f t="shared" si="786"/>
        <v>0</v>
      </c>
      <c r="W7200" s="18">
        <f t="shared" si="787"/>
        <v>0</v>
      </c>
      <c r="X7200" s="27"/>
      <c r="Y7200" s="19">
        <f t="shared" si="788"/>
        <v>0</v>
      </c>
      <c r="Z7200" s="18">
        <f t="shared" si="789"/>
        <v>68.837999999999994</v>
      </c>
      <c r="AA7200" s="12">
        <v>217</v>
      </c>
      <c r="AB7200" s="12">
        <v>10801.97</v>
      </c>
      <c r="AC7200" s="28">
        <f>+I7200+Y7200-Z7200</f>
        <v>211.56199999999998</v>
      </c>
      <c r="AD7200" s="20">
        <f t="shared" si="790"/>
        <v>0</v>
      </c>
      <c r="AE7200">
        <v>0</v>
      </c>
    </row>
    <row r="7201" spans="1:31" x14ac:dyDescent="0.25">
      <c r="A7201" s="9">
        <v>45351</v>
      </c>
      <c r="B7201" s="10" t="s">
        <v>238</v>
      </c>
      <c r="C7201" s="10" t="s">
        <v>213</v>
      </c>
      <c r="D7201" s="10" t="s">
        <v>40</v>
      </c>
      <c r="E7201" s="10" t="s">
        <v>30</v>
      </c>
      <c r="F7201" s="10">
        <v>410</v>
      </c>
      <c r="G7201" s="10">
        <v>447</v>
      </c>
      <c r="H7201" s="11">
        <f>SUMIFS(AA:AA,$A:$A,EOMONTH($A7201,-1),$B:$B,$B7201)</f>
        <v>280</v>
      </c>
      <c r="I7201" s="63">
        <f>ROUND(SUMIFS(AC:AC,$A:$A,EOMONTH($A7201,-1),$B:$B,$B7201),2)</f>
        <v>135.83000000000001</v>
      </c>
      <c r="J7201" s="11">
        <f>SUMIFS(AB:AB,$A:$A,EOMONTH($A7201,-1),$B:$B,$B7201)</f>
        <v>13163.6</v>
      </c>
      <c r="K7201" s="13">
        <v>0</v>
      </c>
      <c r="L7201" s="25">
        <v>0</v>
      </c>
      <c r="M7201" s="15">
        <v>0</v>
      </c>
      <c r="N7201" s="14">
        <v>0</v>
      </c>
      <c r="O7201" s="16">
        <v>126</v>
      </c>
      <c r="P7201" s="16">
        <v>8338</v>
      </c>
      <c r="Q7201" s="16">
        <v>0</v>
      </c>
      <c r="R7201" s="16">
        <f>Q7201*16.876/100</f>
        <v>0</v>
      </c>
      <c r="S7201" s="17">
        <f t="shared" si="784"/>
        <v>0</v>
      </c>
      <c r="T7201" s="16">
        <v>0</v>
      </c>
      <c r="U7201" s="18">
        <f t="shared" si="785"/>
        <v>125.16</v>
      </c>
      <c r="V7201" s="18">
        <f t="shared" si="786"/>
        <v>0</v>
      </c>
      <c r="W7201" s="18">
        <f t="shared" si="787"/>
        <v>0</v>
      </c>
      <c r="X7201" s="27"/>
      <c r="Y7201" s="19">
        <f t="shared" si="788"/>
        <v>0</v>
      </c>
      <c r="Z7201" s="18">
        <f t="shared" si="789"/>
        <v>56.322000000000003</v>
      </c>
      <c r="AA7201" s="12">
        <v>154</v>
      </c>
      <c r="AB7201" s="12">
        <v>7029.3</v>
      </c>
      <c r="AC7201" s="28">
        <f>+I7201+Y7201-Z7201</f>
        <v>79.50800000000001</v>
      </c>
      <c r="AD7201" s="20">
        <f t="shared" si="790"/>
        <v>0</v>
      </c>
      <c r="AE7201">
        <v>0</v>
      </c>
    </row>
    <row r="7202" spans="1:31" x14ac:dyDescent="0.25">
      <c r="A7202" s="9">
        <v>45351</v>
      </c>
      <c r="B7202" s="10" t="s">
        <v>239</v>
      </c>
      <c r="C7202" s="10" t="s">
        <v>213</v>
      </c>
      <c r="D7202" s="10" t="s">
        <v>40</v>
      </c>
      <c r="E7202" s="10" t="s">
        <v>30</v>
      </c>
      <c r="F7202" s="10">
        <v>410</v>
      </c>
      <c r="G7202" s="10">
        <v>447</v>
      </c>
      <c r="H7202" s="11">
        <f>SUMIFS(AA:AA,$A:$A,EOMONTH($A7202,-1),$B:$B,$B7202)</f>
        <v>351</v>
      </c>
      <c r="I7202" s="63">
        <f>ROUND(SUMIFS(AC:AC,$A:$A,EOMONTH($A7202,-1),$B:$B,$B7202),2)</f>
        <v>115.73</v>
      </c>
      <c r="J7202" s="11">
        <f>SUMIFS(AB:AB,$A:$A,EOMONTH($A7202,-1),$B:$B,$B7202)</f>
        <v>15941.26</v>
      </c>
      <c r="K7202" s="13">
        <v>0</v>
      </c>
      <c r="L7202" s="25">
        <v>0</v>
      </c>
      <c r="M7202" s="15">
        <v>0</v>
      </c>
      <c r="N7202" s="14">
        <v>0</v>
      </c>
      <c r="O7202" s="16">
        <v>80</v>
      </c>
      <c r="P7202" s="16">
        <v>5450.4</v>
      </c>
      <c r="Q7202" s="16">
        <v>0</v>
      </c>
      <c r="R7202" s="16">
        <f>Q7202*16.876/100</f>
        <v>0</v>
      </c>
      <c r="S7202" s="17">
        <f t="shared" si="784"/>
        <v>0</v>
      </c>
      <c r="T7202" s="16">
        <v>0</v>
      </c>
      <c r="U7202" s="18">
        <f t="shared" si="785"/>
        <v>156.89699999999999</v>
      </c>
      <c r="V7202" s="18">
        <f t="shared" si="786"/>
        <v>0</v>
      </c>
      <c r="W7202" s="18">
        <f t="shared" si="787"/>
        <v>0</v>
      </c>
      <c r="X7202" s="27"/>
      <c r="Y7202" s="19">
        <f t="shared" si="788"/>
        <v>0</v>
      </c>
      <c r="Z7202" s="18">
        <f t="shared" si="789"/>
        <v>35.76</v>
      </c>
      <c r="AA7202" s="12">
        <v>271</v>
      </c>
      <c r="AB7202" s="12">
        <v>12297.74</v>
      </c>
      <c r="AC7202" s="28">
        <f>+I7202+Y7202-Z7202</f>
        <v>79.97</v>
      </c>
      <c r="AD7202" s="20">
        <f t="shared" si="790"/>
        <v>0</v>
      </c>
      <c r="AE7202">
        <v>0</v>
      </c>
    </row>
    <row r="7203" spans="1:31" x14ac:dyDescent="0.25">
      <c r="A7203" s="9">
        <v>45351</v>
      </c>
      <c r="B7203" s="10" t="s">
        <v>240</v>
      </c>
      <c r="C7203" s="10" t="s">
        <v>213</v>
      </c>
      <c r="D7203" s="10" t="s">
        <v>29</v>
      </c>
      <c r="E7203" s="10" t="s">
        <v>30</v>
      </c>
      <c r="F7203" s="10"/>
      <c r="G7203" s="10">
        <v>0</v>
      </c>
      <c r="H7203" s="11">
        <f>SUMIFS(AA:AA,$A:$A,EOMONTH($A7203,-1),$B:$B,$B7203)</f>
        <v>36</v>
      </c>
      <c r="I7203" s="63">
        <f>ROUND(SUMIFS(AC:AC,$A:$A,EOMONTH($A7203,-1),$B:$B,$B7203),2)</f>
        <v>1.63</v>
      </c>
      <c r="J7203" s="11">
        <f>SUMIFS(AB:AB,$A:$A,EOMONTH($A7203,-1),$B:$B,$B7203)</f>
        <v>1848.6</v>
      </c>
      <c r="K7203" s="13">
        <v>0</v>
      </c>
      <c r="L7203" s="25">
        <v>0</v>
      </c>
      <c r="M7203" s="15">
        <v>0</v>
      </c>
      <c r="N7203" s="14">
        <v>0</v>
      </c>
      <c r="O7203" s="16">
        <v>0</v>
      </c>
      <c r="P7203" s="16">
        <v>0</v>
      </c>
      <c r="Q7203" s="16">
        <v>0</v>
      </c>
      <c r="R7203" s="16">
        <f>Q7203*16.876/100</f>
        <v>0</v>
      </c>
      <c r="S7203" s="17">
        <f t="shared" si="784"/>
        <v>0</v>
      </c>
      <c r="T7203" s="16">
        <v>0</v>
      </c>
      <c r="U7203" s="18">
        <f t="shared" si="785"/>
        <v>0</v>
      </c>
      <c r="V7203" s="18">
        <f t="shared" si="786"/>
        <v>0</v>
      </c>
      <c r="W7203" s="18">
        <f t="shared" si="787"/>
        <v>0</v>
      </c>
      <c r="X7203" s="27"/>
      <c r="Y7203" s="19">
        <f t="shared" si="788"/>
        <v>0</v>
      </c>
      <c r="Z7203" s="18">
        <f t="shared" si="789"/>
        <v>0</v>
      </c>
      <c r="AA7203" s="12">
        <v>36</v>
      </c>
      <c r="AB7203" s="12">
        <v>1848.6</v>
      </c>
      <c r="AC7203" s="28">
        <f>+I7203+Y7203-Z7203</f>
        <v>1.63</v>
      </c>
      <c r="AD7203" s="20">
        <f t="shared" si="790"/>
        <v>0</v>
      </c>
      <c r="AE7203">
        <v>0</v>
      </c>
    </row>
    <row r="7204" spans="1:31" x14ac:dyDescent="0.25">
      <c r="A7204" s="9">
        <v>45351</v>
      </c>
      <c r="B7204" s="10" t="s">
        <v>241</v>
      </c>
      <c r="C7204" s="10" t="s">
        <v>213</v>
      </c>
      <c r="D7204" s="10" t="s">
        <v>40</v>
      </c>
      <c r="E7204" s="10" t="s">
        <v>30</v>
      </c>
      <c r="F7204" s="10">
        <v>450</v>
      </c>
      <c r="G7204" s="10">
        <v>490</v>
      </c>
      <c r="H7204" s="11">
        <f>SUMIFS(AA:AA,$A:$A,EOMONTH($A7204,-1),$B:$B,$B7204)</f>
        <v>1686</v>
      </c>
      <c r="I7204" s="63">
        <f>ROUND(SUMIFS(AC:AC,$A:$A,EOMONTH($A7204,-1),$B:$B,$B7204),2)</f>
        <v>898.67</v>
      </c>
      <c r="J7204" s="11">
        <f>SUMIFS(AB:AB,$A:$A,EOMONTH($A7204,-1),$B:$B,$B7204)</f>
        <v>80517.14</v>
      </c>
      <c r="K7204" s="13">
        <v>0</v>
      </c>
      <c r="L7204" s="25">
        <v>0</v>
      </c>
      <c r="M7204" s="15">
        <v>0</v>
      </c>
      <c r="N7204" s="14">
        <v>0</v>
      </c>
      <c r="O7204" s="16">
        <v>440</v>
      </c>
      <c r="P7204" s="16">
        <v>32679.599999999999</v>
      </c>
      <c r="Q7204" s="16">
        <v>0</v>
      </c>
      <c r="R7204" s="16">
        <f>Q7204*16.876/100</f>
        <v>0</v>
      </c>
      <c r="S7204" s="17">
        <f t="shared" si="784"/>
        <v>0</v>
      </c>
      <c r="T7204" s="16">
        <v>0</v>
      </c>
      <c r="U7204" s="18">
        <f t="shared" si="785"/>
        <v>826.14</v>
      </c>
      <c r="V7204" s="18">
        <f t="shared" si="786"/>
        <v>0</v>
      </c>
      <c r="W7204" s="18">
        <f t="shared" si="787"/>
        <v>0</v>
      </c>
      <c r="X7204" s="27"/>
      <c r="Y7204" s="19">
        <f t="shared" si="788"/>
        <v>0</v>
      </c>
      <c r="Z7204" s="18">
        <f t="shared" si="789"/>
        <v>215.6</v>
      </c>
      <c r="AA7204" s="12">
        <v>1246</v>
      </c>
      <c r="AB7204" s="12">
        <v>59504.37</v>
      </c>
      <c r="AC7204" s="28">
        <f>+I7204+Y7204-Z7204</f>
        <v>683.06999999999994</v>
      </c>
      <c r="AD7204" s="20">
        <f t="shared" si="790"/>
        <v>0</v>
      </c>
      <c r="AE7204">
        <v>0</v>
      </c>
    </row>
    <row r="7205" spans="1:31" x14ac:dyDescent="0.25">
      <c r="A7205" s="9">
        <v>45351</v>
      </c>
      <c r="B7205" s="10" t="s">
        <v>242</v>
      </c>
      <c r="C7205" s="10" t="s">
        <v>213</v>
      </c>
      <c r="D7205" s="10" t="s">
        <v>40</v>
      </c>
      <c r="E7205" s="10" t="s">
        <v>30</v>
      </c>
      <c r="F7205" s="10">
        <v>450</v>
      </c>
      <c r="G7205" s="10">
        <v>490</v>
      </c>
      <c r="H7205" s="11">
        <f>SUMIFS(AA:AA,$A:$A,EOMONTH($A7205,-1),$B:$B,$B7205)</f>
        <v>-76</v>
      </c>
      <c r="I7205" s="63">
        <f>ROUND(SUMIFS(AC:AC,$A:$A,EOMONTH($A7205,-1),$B:$B,$B7205),2)</f>
        <v>-182.25</v>
      </c>
      <c r="J7205" s="11">
        <f>SUMIFS(AB:AB,$A:$A,EOMONTH($A7205,-1),$B:$B,$B7205)</f>
        <v>-3583.57</v>
      </c>
      <c r="K7205" s="13">
        <v>0</v>
      </c>
      <c r="L7205" s="25">
        <v>0</v>
      </c>
      <c r="M7205" s="15">
        <v>431</v>
      </c>
      <c r="N7205" s="14">
        <v>20337.72</v>
      </c>
      <c r="O7205" s="16">
        <v>40</v>
      </c>
      <c r="P7205" s="16">
        <v>2967.6</v>
      </c>
      <c r="Q7205" s="16">
        <v>0</v>
      </c>
      <c r="R7205" s="16">
        <f>Q7205*16.876/100</f>
        <v>0</v>
      </c>
      <c r="S7205" s="17">
        <f t="shared" si="784"/>
        <v>0</v>
      </c>
      <c r="T7205" s="16">
        <v>0</v>
      </c>
      <c r="U7205" s="18">
        <f t="shared" si="785"/>
        <v>-37.24</v>
      </c>
      <c r="V7205" s="18">
        <f t="shared" si="786"/>
        <v>193.95</v>
      </c>
      <c r="W7205" s="18">
        <f t="shared" si="787"/>
        <v>32.562265500000002</v>
      </c>
      <c r="X7205" s="27"/>
      <c r="Y7205" s="19">
        <f t="shared" si="788"/>
        <v>226.51226549999998</v>
      </c>
      <c r="Z7205" s="18">
        <f t="shared" si="789"/>
        <v>19.600000000000001</v>
      </c>
      <c r="AA7205" s="12">
        <v>315</v>
      </c>
      <c r="AB7205" s="12">
        <v>14786.38</v>
      </c>
      <c r="AC7205" s="28">
        <f>+I7205+Y7205-Z7205</f>
        <v>24.662265499999982</v>
      </c>
      <c r="AD7205" s="20">
        <f t="shared" si="790"/>
        <v>0</v>
      </c>
      <c r="AE7205">
        <v>0</v>
      </c>
    </row>
    <row r="7206" spans="1:31" x14ac:dyDescent="0.25">
      <c r="A7206" s="9">
        <v>45351</v>
      </c>
      <c r="B7206" s="10" t="s">
        <v>243</v>
      </c>
      <c r="C7206" s="10" t="s">
        <v>213</v>
      </c>
      <c r="D7206" s="10" t="s">
        <v>40</v>
      </c>
      <c r="E7206" s="10" t="s">
        <v>30</v>
      </c>
      <c r="F7206" s="10">
        <v>450</v>
      </c>
      <c r="G7206" s="10">
        <v>490</v>
      </c>
      <c r="H7206" s="11">
        <f>SUMIFS(AA:AA,$A:$A,EOMONTH($A7206,-1),$B:$B,$B7206)</f>
        <v>616</v>
      </c>
      <c r="I7206" s="63">
        <f>ROUND(SUMIFS(AC:AC,$A:$A,EOMONTH($A7206,-1),$B:$B,$B7206),2)</f>
        <v>248.95</v>
      </c>
      <c r="J7206" s="11">
        <f>SUMIFS(AB:AB,$A:$A,EOMONTH($A7206,-1),$B:$B,$B7206)</f>
        <v>29785.1</v>
      </c>
      <c r="K7206" s="13">
        <v>0</v>
      </c>
      <c r="L7206" s="25">
        <v>0</v>
      </c>
      <c r="M7206" s="15">
        <v>0</v>
      </c>
      <c r="N7206" s="14">
        <v>0</v>
      </c>
      <c r="O7206" s="16">
        <v>120</v>
      </c>
      <c r="P7206" s="16">
        <v>8913.6</v>
      </c>
      <c r="Q7206" s="16">
        <v>0</v>
      </c>
      <c r="R7206" s="16">
        <f>Q7206*16.876/100</f>
        <v>0</v>
      </c>
      <c r="S7206" s="17">
        <f t="shared" si="784"/>
        <v>0</v>
      </c>
      <c r="T7206" s="16">
        <v>0</v>
      </c>
      <c r="U7206" s="18">
        <f t="shared" si="785"/>
        <v>301.83999999999997</v>
      </c>
      <c r="V7206" s="18">
        <f t="shared" si="786"/>
        <v>0</v>
      </c>
      <c r="W7206" s="18">
        <f t="shared" si="787"/>
        <v>0</v>
      </c>
      <c r="X7206" s="27"/>
      <c r="Y7206" s="19">
        <f t="shared" si="788"/>
        <v>0</v>
      </c>
      <c r="Z7206" s="18">
        <f t="shared" si="789"/>
        <v>58.8</v>
      </c>
      <c r="AA7206" s="12">
        <v>496</v>
      </c>
      <c r="AB7206" s="12">
        <v>23982.81</v>
      </c>
      <c r="AC7206" s="28">
        <f>+I7206+Y7206-Z7206</f>
        <v>190.14999999999998</v>
      </c>
      <c r="AD7206" s="20">
        <f t="shared" si="790"/>
        <v>0</v>
      </c>
      <c r="AE7206">
        <v>0</v>
      </c>
    </row>
    <row r="7207" spans="1:31" x14ac:dyDescent="0.25">
      <c r="A7207" s="9">
        <v>45351</v>
      </c>
      <c r="B7207" s="10" t="s">
        <v>779</v>
      </c>
      <c r="C7207" s="10" t="s">
        <v>213</v>
      </c>
      <c r="D7207" s="10" t="s">
        <v>29</v>
      </c>
      <c r="E7207" s="10" t="s">
        <v>30</v>
      </c>
      <c r="F7207" s="10"/>
      <c r="G7207" s="10">
        <v>0</v>
      </c>
      <c r="H7207" s="11">
        <f>SUMIFS(AA:AA,$A:$A,EOMONTH($A7207,-1),$B:$B,$B7207)</f>
        <v>31</v>
      </c>
      <c r="I7207" s="63">
        <f>ROUND(SUMIFS(AC:AC,$A:$A,EOMONTH($A7207,-1),$B:$B,$B7207),2)</f>
        <v>0</v>
      </c>
      <c r="J7207" s="11">
        <f>SUMIFS(AB:AB,$A:$A,EOMONTH($A7207,-1),$B:$B,$B7207)</f>
        <v>1972.71</v>
      </c>
      <c r="K7207" s="13">
        <v>0</v>
      </c>
      <c r="L7207" s="25">
        <v>0</v>
      </c>
      <c r="M7207" s="15">
        <v>0</v>
      </c>
      <c r="N7207" s="14">
        <v>0</v>
      </c>
      <c r="O7207" s="16">
        <v>0</v>
      </c>
      <c r="P7207" s="16">
        <v>0</v>
      </c>
      <c r="Q7207" s="16">
        <v>0</v>
      </c>
      <c r="R7207" s="16">
        <f>Q7207*16.876/100</f>
        <v>0</v>
      </c>
      <c r="S7207" s="17">
        <f t="shared" si="784"/>
        <v>0</v>
      </c>
      <c r="T7207" s="16">
        <v>0</v>
      </c>
      <c r="U7207" s="18">
        <f t="shared" si="785"/>
        <v>0</v>
      </c>
      <c r="V7207" s="18">
        <f t="shared" si="786"/>
        <v>0</v>
      </c>
      <c r="W7207" s="18">
        <f t="shared" si="787"/>
        <v>0</v>
      </c>
      <c r="X7207" s="27"/>
      <c r="Y7207" s="19">
        <f t="shared" si="788"/>
        <v>0</v>
      </c>
      <c r="Z7207" s="18">
        <f t="shared" si="789"/>
        <v>0</v>
      </c>
      <c r="AA7207" s="12">
        <v>31</v>
      </c>
      <c r="AB7207" s="12">
        <v>1972.71</v>
      </c>
      <c r="AC7207" s="28">
        <f>+I7207+Y7207-Z7207</f>
        <v>0</v>
      </c>
      <c r="AD7207" s="20">
        <f t="shared" si="790"/>
        <v>0</v>
      </c>
      <c r="AE7207">
        <v>0</v>
      </c>
    </row>
    <row r="7208" spans="1:31" x14ac:dyDescent="0.25">
      <c r="A7208" s="9">
        <v>45351</v>
      </c>
      <c r="B7208" s="10" t="s">
        <v>244</v>
      </c>
      <c r="C7208" s="10" t="s">
        <v>213</v>
      </c>
      <c r="D7208" s="10" t="s">
        <v>40</v>
      </c>
      <c r="E7208" s="10" t="s">
        <v>30</v>
      </c>
      <c r="F7208" s="10">
        <v>620</v>
      </c>
      <c r="G7208" s="10">
        <v>676</v>
      </c>
      <c r="H7208" s="11">
        <f>SUMIFS(AA:AA,$A:$A,EOMONTH($A7208,-1),$B:$B,$B7208)</f>
        <v>1100</v>
      </c>
      <c r="I7208" s="63">
        <f>ROUND(SUMIFS(AC:AC,$A:$A,EOMONTH($A7208,-1),$B:$B,$B7208),2)</f>
        <v>811.72</v>
      </c>
      <c r="J7208" s="11">
        <f>SUMIFS(AB:AB,$A:$A,EOMONTH($A7208,-1),$B:$B,$B7208)</f>
        <v>72433.710000000006</v>
      </c>
      <c r="K7208" s="13">
        <v>0</v>
      </c>
      <c r="L7208" s="25">
        <v>0</v>
      </c>
      <c r="M7208" s="15">
        <v>0</v>
      </c>
      <c r="N7208" s="14">
        <v>0</v>
      </c>
      <c r="O7208" s="16">
        <v>100</v>
      </c>
      <c r="P7208" s="16">
        <v>9417</v>
      </c>
      <c r="Q7208" s="16">
        <v>0</v>
      </c>
      <c r="R7208" s="16">
        <f>Q7208*16.876/100</f>
        <v>0</v>
      </c>
      <c r="S7208" s="17">
        <f t="shared" si="784"/>
        <v>0</v>
      </c>
      <c r="T7208" s="16">
        <v>0</v>
      </c>
      <c r="U7208" s="18">
        <f t="shared" si="785"/>
        <v>743.6</v>
      </c>
      <c r="V7208" s="18">
        <f t="shared" si="786"/>
        <v>0</v>
      </c>
      <c r="W7208" s="18">
        <f t="shared" si="787"/>
        <v>0</v>
      </c>
      <c r="X7208" s="27"/>
      <c r="Y7208" s="19">
        <f t="shared" si="788"/>
        <v>0</v>
      </c>
      <c r="Z7208" s="18">
        <f t="shared" si="789"/>
        <v>67.599999999999994</v>
      </c>
      <c r="AA7208" s="12">
        <v>1000</v>
      </c>
      <c r="AB7208" s="12">
        <v>65848.83</v>
      </c>
      <c r="AC7208" s="28">
        <f>+I7208+Y7208-Z7208</f>
        <v>744.12</v>
      </c>
      <c r="AD7208" s="20">
        <f t="shared" si="790"/>
        <v>0</v>
      </c>
      <c r="AE7208">
        <v>0</v>
      </c>
    </row>
    <row r="7209" spans="1:31" x14ac:dyDescent="0.25">
      <c r="A7209" s="9">
        <v>45351</v>
      </c>
      <c r="B7209" s="10" t="s">
        <v>245</v>
      </c>
      <c r="C7209" s="10" t="s">
        <v>213</v>
      </c>
      <c r="D7209" s="10" t="s">
        <v>40</v>
      </c>
      <c r="E7209" s="10" t="s">
        <v>30</v>
      </c>
      <c r="F7209" s="10">
        <v>620</v>
      </c>
      <c r="G7209" s="10">
        <v>676</v>
      </c>
      <c r="H7209" s="11">
        <f>SUMIFS(AA:AA,$A:$A,EOMONTH($A7209,-1),$B:$B,$B7209)</f>
        <v>1263</v>
      </c>
      <c r="I7209" s="63">
        <f>ROUND(SUMIFS(AC:AC,$A:$A,EOMONTH($A7209,-1),$B:$B,$B7209),2)</f>
        <v>700.63</v>
      </c>
      <c r="J7209" s="11">
        <f>SUMIFS(AB:AB,$A:$A,EOMONTH($A7209,-1),$B:$B,$B7209)</f>
        <v>82810.649999999994</v>
      </c>
      <c r="K7209" s="13">
        <v>0</v>
      </c>
      <c r="L7209" s="25">
        <v>0</v>
      </c>
      <c r="M7209" s="15">
        <v>0</v>
      </c>
      <c r="N7209" s="14">
        <v>0</v>
      </c>
      <c r="O7209" s="16">
        <v>50</v>
      </c>
      <c r="P7209" s="16">
        <v>4708.5</v>
      </c>
      <c r="Q7209" s="16">
        <v>0</v>
      </c>
      <c r="R7209" s="16">
        <f>Q7209*16.876/100</f>
        <v>0</v>
      </c>
      <c r="S7209" s="17">
        <f t="shared" si="784"/>
        <v>0</v>
      </c>
      <c r="T7209" s="16">
        <v>0</v>
      </c>
      <c r="U7209" s="18">
        <f t="shared" si="785"/>
        <v>853.78800000000001</v>
      </c>
      <c r="V7209" s="18">
        <f t="shared" si="786"/>
        <v>0</v>
      </c>
      <c r="W7209" s="18">
        <f t="shared" si="787"/>
        <v>0</v>
      </c>
      <c r="X7209" s="27"/>
      <c r="Y7209" s="19">
        <f t="shared" si="788"/>
        <v>0</v>
      </c>
      <c r="Z7209" s="18">
        <f t="shared" si="789"/>
        <v>33.799999999999997</v>
      </c>
      <c r="AA7209" s="12">
        <v>1213</v>
      </c>
      <c r="AB7209" s="12">
        <v>79532.320000000007</v>
      </c>
      <c r="AC7209" s="28">
        <f>+I7209+Y7209-Z7209</f>
        <v>666.83</v>
      </c>
      <c r="AD7209" s="20">
        <f t="shared" si="790"/>
        <v>0</v>
      </c>
      <c r="AE7209">
        <v>0</v>
      </c>
    </row>
    <row r="7210" spans="1:31" x14ac:dyDescent="0.25">
      <c r="A7210" s="9">
        <v>45351</v>
      </c>
      <c r="B7210" s="10" t="s">
        <v>246</v>
      </c>
      <c r="C7210" s="10" t="s">
        <v>213</v>
      </c>
      <c r="D7210" s="10" t="s">
        <v>40</v>
      </c>
      <c r="E7210" s="10" t="s">
        <v>30</v>
      </c>
      <c r="F7210" s="10">
        <v>620</v>
      </c>
      <c r="G7210" s="10">
        <v>676</v>
      </c>
      <c r="H7210" s="11">
        <f>SUMIFS(AA:AA,$A:$A,EOMONTH($A7210,-1),$B:$B,$B7210)</f>
        <v>1329</v>
      </c>
      <c r="I7210" s="63">
        <f>ROUND(SUMIFS(AC:AC,$A:$A,EOMONTH($A7210,-1),$B:$B,$B7210),2)</f>
        <v>790.42</v>
      </c>
      <c r="J7210" s="11">
        <f>SUMIFS(AB:AB,$A:$A,EOMONTH($A7210,-1),$B:$B,$B7210)</f>
        <v>83534.52</v>
      </c>
      <c r="K7210" s="13">
        <v>0</v>
      </c>
      <c r="L7210" s="25">
        <v>0</v>
      </c>
      <c r="M7210" s="15">
        <v>0</v>
      </c>
      <c r="N7210" s="14">
        <v>0</v>
      </c>
      <c r="O7210" s="16">
        <v>0</v>
      </c>
      <c r="P7210" s="16">
        <v>0</v>
      </c>
      <c r="Q7210" s="16">
        <v>0</v>
      </c>
      <c r="R7210" s="16">
        <f>Q7210*16.876/100</f>
        <v>0</v>
      </c>
      <c r="S7210" s="17">
        <f t="shared" si="784"/>
        <v>0</v>
      </c>
      <c r="T7210" s="16">
        <v>0</v>
      </c>
      <c r="U7210" s="18">
        <f t="shared" si="785"/>
        <v>898.404</v>
      </c>
      <c r="V7210" s="18">
        <f t="shared" si="786"/>
        <v>0</v>
      </c>
      <c r="W7210" s="18">
        <f t="shared" si="787"/>
        <v>0</v>
      </c>
      <c r="X7210" s="27"/>
      <c r="Y7210" s="19">
        <f t="shared" si="788"/>
        <v>0</v>
      </c>
      <c r="Z7210" s="18">
        <f t="shared" si="789"/>
        <v>0</v>
      </c>
      <c r="AA7210" s="12">
        <v>1329</v>
      </c>
      <c r="AB7210" s="12">
        <v>83534.52</v>
      </c>
      <c r="AC7210" s="28">
        <f>+I7210+Y7210-Z7210</f>
        <v>790.42</v>
      </c>
      <c r="AD7210" s="20">
        <f t="shared" si="790"/>
        <v>0</v>
      </c>
      <c r="AE7210">
        <v>0</v>
      </c>
    </row>
    <row r="7211" spans="1:31" x14ac:dyDescent="0.25">
      <c r="A7211" s="9">
        <v>45351</v>
      </c>
      <c r="B7211" s="10" t="s">
        <v>247</v>
      </c>
      <c r="C7211" s="10" t="s">
        <v>213</v>
      </c>
      <c r="D7211" s="10" t="s">
        <v>40</v>
      </c>
      <c r="E7211" s="10" t="s">
        <v>30</v>
      </c>
      <c r="F7211" s="10">
        <v>585</v>
      </c>
      <c r="G7211" s="10">
        <v>638</v>
      </c>
      <c r="H7211" s="11">
        <f>SUMIFS(AA:AA,$A:$A,EOMONTH($A7211,-1),$B:$B,$B7211)</f>
        <v>1712</v>
      </c>
      <c r="I7211" s="63">
        <f>ROUND(SUMIFS(AC:AC,$A:$A,EOMONTH($A7211,-1),$B:$B,$B7211),2)</f>
        <v>315.14</v>
      </c>
      <c r="J7211" s="11">
        <f>SUMIFS(AB:AB,$A:$A,EOMONTH($A7211,-1),$B:$B,$B7211)</f>
        <v>115425.66</v>
      </c>
      <c r="K7211" s="13">
        <v>0</v>
      </c>
      <c r="L7211" s="25">
        <v>0</v>
      </c>
      <c r="M7211" s="15">
        <v>0</v>
      </c>
      <c r="N7211" s="14">
        <v>0</v>
      </c>
      <c r="O7211" s="16">
        <v>300</v>
      </c>
      <c r="P7211" s="16">
        <v>26524.5</v>
      </c>
      <c r="Q7211" s="16">
        <v>0</v>
      </c>
      <c r="R7211" s="16">
        <f>Q7211*16.876/100</f>
        <v>0</v>
      </c>
      <c r="S7211" s="17">
        <f t="shared" si="784"/>
        <v>0</v>
      </c>
      <c r="T7211" s="16">
        <v>0</v>
      </c>
      <c r="U7211" s="18">
        <f t="shared" si="785"/>
        <v>1092.2560000000001</v>
      </c>
      <c r="V7211" s="18">
        <f t="shared" si="786"/>
        <v>0</v>
      </c>
      <c r="W7211" s="18">
        <f t="shared" si="787"/>
        <v>0</v>
      </c>
      <c r="X7211" s="27"/>
      <c r="Y7211" s="19">
        <f t="shared" si="788"/>
        <v>0</v>
      </c>
      <c r="Z7211" s="18">
        <f t="shared" si="789"/>
        <v>191.4</v>
      </c>
      <c r="AA7211" s="12">
        <v>1412</v>
      </c>
      <c r="AB7211" s="12">
        <v>95199.2</v>
      </c>
      <c r="AC7211" s="28">
        <f>+I7211+Y7211-Z7211</f>
        <v>123.73999999999998</v>
      </c>
      <c r="AD7211" s="20">
        <f t="shared" si="790"/>
        <v>0</v>
      </c>
      <c r="AE7211">
        <v>0</v>
      </c>
    </row>
    <row r="7212" spans="1:31" x14ac:dyDescent="0.25">
      <c r="A7212" s="9">
        <v>45351</v>
      </c>
      <c r="B7212" s="10" t="s">
        <v>248</v>
      </c>
      <c r="C7212" s="10" t="s">
        <v>213</v>
      </c>
      <c r="D7212" s="10" t="s">
        <v>40</v>
      </c>
      <c r="E7212" s="10" t="s">
        <v>30</v>
      </c>
      <c r="F7212" s="10">
        <v>585</v>
      </c>
      <c r="G7212" s="10">
        <v>638</v>
      </c>
      <c r="H7212" s="11">
        <f>SUMIFS(AA:AA,$A:$A,EOMONTH($A7212,-1),$B:$B,$B7212)</f>
        <v>33</v>
      </c>
      <c r="I7212" s="63">
        <f>ROUND(SUMIFS(AC:AC,$A:$A,EOMONTH($A7212,-1),$B:$B,$B7212),2)</f>
        <v>-103.56</v>
      </c>
      <c r="J7212" s="11">
        <f>SUMIFS(AB:AB,$A:$A,EOMONTH($A7212,-1),$B:$B,$B7212)</f>
        <v>1645.71</v>
      </c>
      <c r="K7212" s="13">
        <v>0</v>
      </c>
      <c r="L7212" s="25">
        <v>0</v>
      </c>
      <c r="M7212" s="15">
        <v>0</v>
      </c>
      <c r="N7212" s="14">
        <v>0</v>
      </c>
      <c r="O7212" s="16">
        <v>0</v>
      </c>
      <c r="P7212" s="16">
        <v>0</v>
      </c>
      <c r="Q7212" s="16">
        <v>0</v>
      </c>
      <c r="R7212" s="16">
        <f>Q7212*16.876/100</f>
        <v>0</v>
      </c>
      <c r="S7212" s="17">
        <f t="shared" si="784"/>
        <v>0</v>
      </c>
      <c r="T7212" s="16">
        <v>0</v>
      </c>
      <c r="U7212" s="18">
        <f t="shared" si="785"/>
        <v>21.053999999999998</v>
      </c>
      <c r="V7212" s="18">
        <f t="shared" si="786"/>
        <v>0</v>
      </c>
      <c r="W7212" s="18">
        <f t="shared" si="787"/>
        <v>0</v>
      </c>
      <c r="X7212" s="27"/>
      <c r="Y7212" s="19">
        <f t="shared" si="788"/>
        <v>0</v>
      </c>
      <c r="Z7212" s="18">
        <f t="shared" si="789"/>
        <v>0</v>
      </c>
      <c r="AA7212" s="12">
        <v>33</v>
      </c>
      <c r="AB7212" s="12">
        <v>1645.71</v>
      </c>
      <c r="AC7212" s="28">
        <f>+I7212+Y7212-Z7212</f>
        <v>-103.56</v>
      </c>
      <c r="AD7212" s="20">
        <f t="shared" si="790"/>
        <v>110</v>
      </c>
      <c r="AE7212">
        <v>120</v>
      </c>
    </row>
    <row r="7213" spans="1:31" x14ac:dyDescent="0.25">
      <c r="A7213" s="9">
        <v>45351</v>
      </c>
      <c r="B7213" s="10" t="s">
        <v>249</v>
      </c>
      <c r="C7213" s="10" t="s">
        <v>213</v>
      </c>
      <c r="D7213" s="10" t="s">
        <v>40</v>
      </c>
      <c r="E7213" s="10" t="s">
        <v>30</v>
      </c>
      <c r="F7213" s="10">
        <v>585</v>
      </c>
      <c r="G7213" s="10">
        <v>638</v>
      </c>
      <c r="H7213" s="11">
        <f>SUMIFS(AA:AA,$A:$A,EOMONTH($A7213,-1),$B:$B,$B7213)</f>
        <v>-2</v>
      </c>
      <c r="I7213" s="63">
        <f>ROUND(SUMIFS(AC:AC,$A:$A,EOMONTH($A7213,-1),$B:$B,$B7213),2)</f>
        <v>-8.11</v>
      </c>
      <c r="J7213" s="11">
        <f>SUMIFS(AB:AB,$A:$A,EOMONTH($A7213,-1),$B:$B,$B7213)</f>
        <v>-103</v>
      </c>
      <c r="K7213" s="13">
        <v>0</v>
      </c>
      <c r="L7213" s="25">
        <v>0</v>
      </c>
      <c r="M7213" s="15">
        <v>0</v>
      </c>
      <c r="N7213" s="14">
        <v>0</v>
      </c>
      <c r="O7213" s="16">
        <v>0</v>
      </c>
      <c r="P7213" s="16">
        <v>0</v>
      </c>
      <c r="Q7213" s="16">
        <v>0</v>
      </c>
      <c r="R7213" s="16">
        <f>Q7213*16.876/100</f>
        <v>0</v>
      </c>
      <c r="S7213" s="17">
        <f t="shared" si="784"/>
        <v>0</v>
      </c>
      <c r="T7213" s="16">
        <v>0</v>
      </c>
      <c r="U7213" s="18">
        <f t="shared" si="785"/>
        <v>-1.276</v>
      </c>
      <c r="V7213" s="18">
        <f t="shared" si="786"/>
        <v>0</v>
      </c>
      <c r="W7213" s="18">
        <f t="shared" si="787"/>
        <v>0</v>
      </c>
      <c r="X7213" s="27"/>
      <c r="Y7213" s="19">
        <f t="shared" si="788"/>
        <v>0</v>
      </c>
      <c r="Z7213" s="18">
        <f t="shared" si="789"/>
        <v>0</v>
      </c>
      <c r="AA7213" s="12">
        <v>-2</v>
      </c>
      <c r="AB7213" s="12">
        <v>-103</v>
      </c>
      <c r="AC7213" s="28">
        <f>+I7213+Y7213-Z7213</f>
        <v>-8.11</v>
      </c>
      <c r="AD7213" s="20">
        <f t="shared" si="790"/>
        <v>10</v>
      </c>
      <c r="AE7213">
        <v>110</v>
      </c>
    </row>
    <row r="7214" spans="1:31" x14ac:dyDescent="0.25">
      <c r="A7214" s="9">
        <v>45351</v>
      </c>
      <c r="B7214" s="10" t="s">
        <v>250</v>
      </c>
      <c r="C7214" s="10" t="s">
        <v>213</v>
      </c>
      <c r="D7214" s="10" t="s">
        <v>40</v>
      </c>
      <c r="E7214" s="10" t="s">
        <v>30</v>
      </c>
      <c r="F7214" s="10">
        <v>585</v>
      </c>
      <c r="G7214" s="10">
        <v>638</v>
      </c>
      <c r="H7214" s="11">
        <f>SUMIFS(AA:AA,$A:$A,EOMONTH($A7214,-1),$B:$B,$B7214)</f>
        <v>548</v>
      </c>
      <c r="I7214" s="63">
        <f>ROUND(SUMIFS(AC:AC,$A:$A,EOMONTH($A7214,-1),$B:$B,$B7214),2)</f>
        <v>-211.67</v>
      </c>
      <c r="J7214" s="11">
        <f>SUMIFS(AB:AB,$A:$A,EOMONTH($A7214,-1),$B:$B,$B7214)</f>
        <v>34733.85</v>
      </c>
      <c r="K7214" s="13">
        <v>0</v>
      </c>
      <c r="L7214" s="25">
        <v>0</v>
      </c>
      <c r="M7214" s="15">
        <v>0</v>
      </c>
      <c r="N7214" s="14">
        <v>0</v>
      </c>
      <c r="O7214" s="16">
        <v>200</v>
      </c>
      <c r="P7214" s="16">
        <v>17691.5</v>
      </c>
      <c r="Q7214" s="16">
        <v>0</v>
      </c>
      <c r="R7214" s="16">
        <f>Q7214*16.876/100</f>
        <v>0</v>
      </c>
      <c r="S7214" s="17">
        <f t="shared" si="784"/>
        <v>0</v>
      </c>
      <c r="T7214" s="16">
        <v>0</v>
      </c>
      <c r="U7214" s="18">
        <f t="shared" si="785"/>
        <v>349.62400000000002</v>
      </c>
      <c r="V7214" s="18">
        <f t="shared" si="786"/>
        <v>0</v>
      </c>
      <c r="W7214" s="18">
        <f t="shared" si="787"/>
        <v>0</v>
      </c>
      <c r="X7214" s="27"/>
      <c r="Y7214" s="19">
        <f t="shared" si="788"/>
        <v>0</v>
      </c>
      <c r="Z7214" s="18">
        <f t="shared" si="789"/>
        <v>127.6</v>
      </c>
      <c r="AA7214" s="12">
        <v>348</v>
      </c>
      <c r="AB7214" s="12">
        <v>22057.26</v>
      </c>
      <c r="AC7214" s="28">
        <f>+I7214+Y7214-Z7214</f>
        <v>-339.27</v>
      </c>
      <c r="AD7214" s="20">
        <f t="shared" si="790"/>
        <v>340</v>
      </c>
      <c r="AE7214">
        <v>0</v>
      </c>
    </row>
    <row r="7215" spans="1:31" x14ac:dyDescent="0.25">
      <c r="A7215" s="9">
        <v>45351</v>
      </c>
      <c r="B7215" s="10" t="s">
        <v>251</v>
      </c>
      <c r="C7215" s="10" t="s">
        <v>213</v>
      </c>
      <c r="D7215" s="10" t="s">
        <v>40</v>
      </c>
      <c r="E7215" s="10" t="s">
        <v>30</v>
      </c>
      <c r="F7215" s="10">
        <v>585</v>
      </c>
      <c r="G7215" s="10">
        <v>638</v>
      </c>
      <c r="H7215" s="11">
        <f>SUMIFS(AA:AA,$A:$A,EOMONTH($A7215,-1),$B:$B,$B7215)</f>
        <v>1073</v>
      </c>
      <c r="I7215" s="63">
        <f>ROUND(SUMIFS(AC:AC,$A:$A,EOMONTH($A7215,-1),$B:$B,$B7215),2)</f>
        <v>494.94</v>
      </c>
      <c r="J7215" s="11">
        <f>SUMIFS(AB:AB,$A:$A,EOMONTH($A7215,-1),$B:$B,$B7215)</f>
        <v>69708.28</v>
      </c>
      <c r="K7215" s="13">
        <v>0</v>
      </c>
      <c r="L7215" s="25">
        <v>0</v>
      </c>
      <c r="M7215" s="15">
        <v>0</v>
      </c>
      <c r="N7215" s="14">
        <v>0</v>
      </c>
      <c r="O7215" s="16">
        <v>150</v>
      </c>
      <c r="P7215" s="16">
        <v>13249.5</v>
      </c>
      <c r="Q7215" s="16">
        <v>0</v>
      </c>
      <c r="R7215" s="16">
        <f>Q7215*16.876/100</f>
        <v>0</v>
      </c>
      <c r="S7215" s="17">
        <f t="shared" si="784"/>
        <v>0</v>
      </c>
      <c r="T7215" s="16">
        <v>0</v>
      </c>
      <c r="U7215" s="18">
        <f t="shared" si="785"/>
        <v>684.57399999999996</v>
      </c>
      <c r="V7215" s="18">
        <f t="shared" si="786"/>
        <v>0</v>
      </c>
      <c r="W7215" s="18">
        <f t="shared" si="787"/>
        <v>0</v>
      </c>
      <c r="X7215" s="27"/>
      <c r="Y7215" s="19">
        <f t="shared" si="788"/>
        <v>0</v>
      </c>
      <c r="Z7215" s="18">
        <f t="shared" si="789"/>
        <v>95.7</v>
      </c>
      <c r="AA7215" s="12">
        <v>923</v>
      </c>
      <c r="AB7215" s="12">
        <v>59964.02</v>
      </c>
      <c r="AC7215" s="28">
        <f>+I7215+Y7215-Z7215</f>
        <v>399.24</v>
      </c>
      <c r="AD7215" s="20">
        <f t="shared" si="790"/>
        <v>0</v>
      </c>
      <c r="AE7215">
        <v>0</v>
      </c>
    </row>
    <row r="7216" spans="1:31" x14ac:dyDescent="0.25">
      <c r="A7216" s="9">
        <v>45351</v>
      </c>
      <c r="B7216" s="10" t="s">
        <v>252</v>
      </c>
      <c r="C7216" s="10" t="s">
        <v>213</v>
      </c>
      <c r="D7216" s="10" t="s">
        <v>40</v>
      </c>
      <c r="E7216" s="10" t="s">
        <v>30</v>
      </c>
      <c r="F7216" s="10">
        <v>585</v>
      </c>
      <c r="G7216" s="10">
        <v>638</v>
      </c>
      <c r="H7216" s="11">
        <f>SUMIFS(AA:AA,$A:$A,EOMONTH($A7216,-1),$B:$B,$B7216)</f>
        <v>212</v>
      </c>
      <c r="I7216" s="63">
        <f>ROUND(SUMIFS(AC:AC,$A:$A,EOMONTH($A7216,-1),$B:$B,$B7216),2)</f>
        <v>94.69</v>
      </c>
      <c r="J7216" s="11">
        <f>SUMIFS(AB:AB,$A:$A,EOMONTH($A7216,-1),$B:$B,$B7216)</f>
        <v>11374.9</v>
      </c>
      <c r="K7216" s="13">
        <v>0</v>
      </c>
      <c r="L7216" s="25">
        <v>0</v>
      </c>
      <c r="M7216" s="15">
        <v>0</v>
      </c>
      <c r="N7216" s="14">
        <v>0</v>
      </c>
      <c r="O7216" s="16">
        <v>50</v>
      </c>
      <c r="P7216" s="16">
        <v>4537.5</v>
      </c>
      <c r="Q7216" s="16">
        <v>0</v>
      </c>
      <c r="R7216" s="16">
        <f>Q7216*16.876/100</f>
        <v>0</v>
      </c>
      <c r="S7216" s="17">
        <f t="shared" si="784"/>
        <v>0</v>
      </c>
      <c r="T7216" s="16">
        <v>0</v>
      </c>
      <c r="U7216" s="18">
        <f t="shared" si="785"/>
        <v>135.256</v>
      </c>
      <c r="V7216" s="18">
        <f t="shared" si="786"/>
        <v>0</v>
      </c>
      <c r="W7216" s="18">
        <f t="shared" si="787"/>
        <v>0</v>
      </c>
      <c r="X7216" s="27"/>
      <c r="Y7216" s="19">
        <f t="shared" si="788"/>
        <v>0</v>
      </c>
      <c r="Z7216" s="18">
        <f t="shared" si="789"/>
        <v>31.9</v>
      </c>
      <c r="AA7216" s="12">
        <v>162</v>
      </c>
      <c r="AB7216" s="12">
        <v>8692.14</v>
      </c>
      <c r="AC7216" s="28">
        <f>+I7216+Y7216-Z7216</f>
        <v>62.79</v>
      </c>
      <c r="AD7216" s="20">
        <f t="shared" si="790"/>
        <v>0</v>
      </c>
      <c r="AE7216">
        <v>0</v>
      </c>
    </row>
    <row r="7217" spans="1:31" x14ac:dyDescent="0.25">
      <c r="A7217" s="9">
        <v>45351</v>
      </c>
      <c r="B7217" s="10" t="s">
        <v>253</v>
      </c>
      <c r="C7217" s="10" t="s">
        <v>213</v>
      </c>
      <c r="D7217" s="10" t="s">
        <v>40</v>
      </c>
      <c r="E7217" s="10" t="s">
        <v>30</v>
      </c>
      <c r="F7217" s="10">
        <v>720</v>
      </c>
      <c r="G7217" s="10">
        <v>785</v>
      </c>
      <c r="H7217" s="11">
        <f>SUMIFS(AA:AA,$A:$A,EOMONTH($A7217,-1),$B:$B,$B7217)</f>
        <v>523</v>
      </c>
      <c r="I7217" s="63">
        <f>ROUND(SUMIFS(AC:AC,$A:$A,EOMONTH($A7217,-1),$B:$B,$B7217),2)</f>
        <v>846.49</v>
      </c>
      <c r="J7217" s="11">
        <f>SUMIFS(AB:AB,$A:$A,EOMONTH($A7217,-1),$B:$B,$B7217)</f>
        <v>40655.17</v>
      </c>
      <c r="K7217" s="13">
        <v>0</v>
      </c>
      <c r="L7217" s="25">
        <v>0</v>
      </c>
      <c r="M7217" s="15">
        <v>0</v>
      </c>
      <c r="N7217" s="14">
        <v>0</v>
      </c>
      <c r="O7217" s="16">
        <v>160</v>
      </c>
      <c r="P7217" s="16">
        <v>17513.599999999999</v>
      </c>
      <c r="Q7217" s="16">
        <v>0</v>
      </c>
      <c r="R7217" s="16">
        <f>Q7217*16.876/100</f>
        <v>0</v>
      </c>
      <c r="S7217" s="17">
        <f t="shared" si="784"/>
        <v>0</v>
      </c>
      <c r="T7217" s="16">
        <v>0</v>
      </c>
      <c r="U7217" s="18">
        <f t="shared" si="785"/>
        <v>410.55500000000001</v>
      </c>
      <c r="V7217" s="18">
        <f t="shared" si="786"/>
        <v>0</v>
      </c>
      <c r="W7217" s="18">
        <f t="shared" si="787"/>
        <v>0</v>
      </c>
      <c r="X7217" s="27"/>
      <c r="Y7217" s="19">
        <f t="shared" si="788"/>
        <v>0</v>
      </c>
      <c r="Z7217" s="18">
        <f t="shared" si="789"/>
        <v>125.6</v>
      </c>
      <c r="AA7217" s="12">
        <v>363</v>
      </c>
      <c r="AB7217" s="12">
        <v>28217.64</v>
      </c>
      <c r="AC7217" s="28">
        <f>+I7217+Y7217-Z7217</f>
        <v>720.89</v>
      </c>
      <c r="AD7217" s="20">
        <f t="shared" si="790"/>
        <v>0</v>
      </c>
      <c r="AE7217">
        <v>0</v>
      </c>
    </row>
    <row r="7218" spans="1:31" x14ac:dyDescent="0.25">
      <c r="A7218" s="9">
        <v>45351</v>
      </c>
      <c r="B7218" s="10" t="s">
        <v>254</v>
      </c>
      <c r="C7218" s="10" t="s">
        <v>213</v>
      </c>
      <c r="D7218" s="10" t="s">
        <v>40</v>
      </c>
      <c r="E7218" s="10" t="s">
        <v>30</v>
      </c>
      <c r="F7218" s="10">
        <v>720</v>
      </c>
      <c r="G7218" s="10">
        <v>785</v>
      </c>
      <c r="H7218" s="11">
        <f>SUMIFS(AA:AA,$A:$A,EOMONTH($A7218,-1),$B:$B,$B7218)</f>
        <v>502</v>
      </c>
      <c r="I7218" s="63">
        <f>ROUND(SUMIFS(AC:AC,$A:$A,EOMONTH($A7218,-1),$B:$B,$B7218),2)</f>
        <v>438.5</v>
      </c>
      <c r="J7218" s="11">
        <f>SUMIFS(AB:AB,$A:$A,EOMONTH($A7218,-1),$B:$B,$B7218)</f>
        <v>35005.410000000003</v>
      </c>
      <c r="K7218" s="13">
        <v>0</v>
      </c>
      <c r="L7218" s="25">
        <v>0</v>
      </c>
      <c r="M7218" s="15">
        <v>0</v>
      </c>
      <c r="N7218" s="14">
        <v>0</v>
      </c>
      <c r="O7218" s="16">
        <v>160</v>
      </c>
      <c r="P7218" s="16">
        <v>17513.599999999999</v>
      </c>
      <c r="Q7218" s="16">
        <v>0</v>
      </c>
      <c r="R7218" s="16">
        <f>Q7218*16.876/100</f>
        <v>0</v>
      </c>
      <c r="S7218" s="17">
        <f t="shared" si="784"/>
        <v>0</v>
      </c>
      <c r="T7218" s="16">
        <v>0</v>
      </c>
      <c r="U7218" s="18">
        <f t="shared" si="785"/>
        <v>394.07</v>
      </c>
      <c r="V7218" s="18">
        <f t="shared" si="786"/>
        <v>0</v>
      </c>
      <c r="W7218" s="18">
        <f t="shared" si="787"/>
        <v>0</v>
      </c>
      <c r="X7218" s="27"/>
      <c r="Y7218" s="19">
        <f t="shared" si="788"/>
        <v>0</v>
      </c>
      <c r="Z7218" s="18">
        <f t="shared" si="789"/>
        <v>125.6</v>
      </c>
      <c r="AA7218" s="12">
        <v>342</v>
      </c>
      <c r="AB7218" s="12">
        <v>23965.91</v>
      </c>
      <c r="AC7218" s="28">
        <f>+I7218+Y7218-Z7218</f>
        <v>312.89999999999998</v>
      </c>
      <c r="AD7218" s="20">
        <f t="shared" si="790"/>
        <v>0</v>
      </c>
      <c r="AE7218">
        <v>0</v>
      </c>
    </row>
    <row r="7219" spans="1:31" x14ac:dyDescent="0.25">
      <c r="A7219" s="9">
        <v>45351</v>
      </c>
      <c r="B7219" s="10" t="s">
        <v>255</v>
      </c>
      <c r="C7219" s="10" t="s">
        <v>213</v>
      </c>
      <c r="D7219" s="10" t="s">
        <v>40</v>
      </c>
      <c r="E7219" s="10" t="s">
        <v>30</v>
      </c>
      <c r="F7219" s="10">
        <v>720</v>
      </c>
      <c r="G7219" s="10">
        <v>785</v>
      </c>
      <c r="H7219" s="11">
        <f>SUMIFS(AA:AA,$A:$A,EOMONTH($A7219,-1),$B:$B,$B7219)</f>
        <v>353</v>
      </c>
      <c r="I7219" s="63">
        <f>ROUND(SUMIFS(AC:AC,$A:$A,EOMONTH($A7219,-1),$B:$B,$B7219),2)</f>
        <v>764.5</v>
      </c>
      <c r="J7219" s="11">
        <f>SUMIFS(AB:AB,$A:$A,EOMONTH($A7219,-1),$B:$B,$B7219)</f>
        <v>24855.37</v>
      </c>
      <c r="K7219" s="13">
        <v>0</v>
      </c>
      <c r="L7219" s="25">
        <v>0</v>
      </c>
      <c r="M7219" s="15">
        <v>0</v>
      </c>
      <c r="N7219" s="14">
        <v>0</v>
      </c>
      <c r="O7219" s="16">
        <v>40</v>
      </c>
      <c r="P7219" s="16">
        <v>4643.6000000000004</v>
      </c>
      <c r="Q7219" s="16">
        <v>0</v>
      </c>
      <c r="R7219" s="16">
        <f>Q7219*16.876/100</f>
        <v>0</v>
      </c>
      <c r="S7219" s="17">
        <f t="shared" si="784"/>
        <v>0</v>
      </c>
      <c r="T7219" s="16">
        <v>0</v>
      </c>
      <c r="U7219" s="18">
        <f t="shared" si="785"/>
        <v>277.10500000000002</v>
      </c>
      <c r="V7219" s="18">
        <f t="shared" si="786"/>
        <v>0</v>
      </c>
      <c r="W7219" s="18">
        <f t="shared" si="787"/>
        <v>0</v>
      </c>
      <c r="X7219" s="27"/>
      <c r="Y7219" s="19">
        <f t="shared" si="788"/>
        <v>0</v>
      </c>
      <c r="Z7219" s="18">
        <f t="shared" si="789"/>
        <v>31.4</v>
      </c>
      <c r="AA7219" s="12">
        <v>313</v>
      </c>
      <c r="AB7219" s="12">
        <v>22040.49</v>
      </c>
      <c r="AC7219" s="28">
        <f>+I7219+Y7219-Z7219</f>
        <v>733.1</v>
      </c>
      <c r="AD7219" s="20">
        <f t="shared" si="790"/>
        <v>0</v>
      </c>
      <c r="AE7219">
        <v>0</v>
      </c>
    </row>
    <row r="7220" spans="1:31" x14ac:dyDescent="0.25">
      <c r="A7220" s="9">
        <v>45351</v>
      </c>
      <c r="B7220" s="10" t="s">
        <v>256</v>
      </c>
      <c r="C7220" s="10" t="s">
        <v>213</v>
      </c>
      <c r="D7220" s="10" t="s">
        <v>40</v>
      </c>
      <c r="E7220" s="10" t="s">
        <v>30</v>
      </c>
      <c r="F7220" s="10">
        <v>720</v>
      </c>
      <c r="G7220" s="10">
        <v>785</v>
      </c>
      <c r="H7220" s="11">
        <f>SUMIFS(AA:AA,$A:$A,EOMONTH($A7220,-1),$B:$B,$B7220)</f>
        <v>128</v>
      </c>
      <c r="I7220" s="63">
        <f>ROUND(SUMIFS(AC:AC,$A:$A,EOMONTH($A7220,-1),$B:$B,$B7220),2)</f>
        <v>147.19999999999999</v>
      </c>
      <c r="J7220" s="11">
        <f>SUMIFS(AB:AB,$A:$A,EOMONTH($A7220,-1),$B:$B,$B7220)</f>
        <v>9225.4599999999991</v>
      </c>
      <c r="K7220" s="13">
        <v>0</v>
      </c>
      <c r="L7220" s="25">
        <v>0</v>
      </c>
      <c r="M7220" s="15">
        <v>0</v>
      </c>
      <c r="N7220" s="14">
        <v>0</v>
      </c>
      <c r="O7220" s="16">
        <v>0</v>
      </c>
      <c r="P7220" s="16">
        <v>0</v>
      </c>
      <c r="Q7220" s="16">
        <v>0</v>
      </c>
      <c r="R7220" s="16">
        <f>Q7220*16.876/100</f>
        <v>0</v>
      </c>
      <c r="S7220" s="17">
        <f t="shared" si="784"/>
        <v>0</v>
      </c>
      <c r="T7220" s="16">
        <v>0</v>
      </c>
      <c r="U7220" s="18">
        <f t="shared" si="785"/>
        <v>100.48</v>
      </c>
      <c r="V7220" s="18">
        <f t="shared" si="786"/>
        <v>0</v>
      </c>
      <c r="W7220" s="18">
        <f t="shared" si="787"/>
        <v>0</v>
      </c>
      <c r="X7220" s="27"/>
      <c r="Y7220" s="19">
        <f t="shared" si="788"/>
        <v>0</v>
      </c>
      <c r="Z7220" s="18">
        <f t="shared" si="789"/>
        <v>0</v>
      </c>
      <c r="AA7220" s="12">
        <v>128</v>
      </c>
      <c r="AB7220" s="12">
        <v>9225.4599999999991</v>
      </c>
      <c r="AC7220" s="28">
        <f>+I7220+Y7220-Z7220</f>
        <v>147.19999999999999</v>
      </c>
      <c r="AD7220" s="20">
        <f t="shared" si="790"/>
        <v>0</v>
      </c>
      <c r="AE7220">
        <v>0</v>
      </c>
    </row>
    <row r="7221" spans="1:31" x14ac:dyDescent="0.25">
      <c r="A7221" s="9">
        <v>45351</v>
      </c>
      <c r="B7221" s="10" t="s">
        <v>257</v>
      </c>
      <c r="C7221" s="10" t="s">
        <v>213</v>
      </c>
      <c r="D7221" s="10" t="s">
        <v>40</v>
      </c>
      <c r="E7221" s="10" t="s">
        <v>30</v>
      </c>
      <c r="F7221" s="10">
        <v>720</v>
      </c>
      <c r="G7221" s="10">
        <v>785</v>
      </c>
      <c r="H7221" s="11">
        <f>SUMIFS(AA:AA,$A:$A,EOMONTH($A7221,-1),$B:$B,$B7221)</f>
        <v>101</v>
      </c>
      <c r="I7221" s="63">
        <f>ROUND(SUMIFS(AC:AC,$A:$A,EOMONTH($A7221,-1),$B:$B,$B7221),2)</f>
        <v>96.3</v>
      </c>
      <c r="J7221" s="11">
        <f>SUMIFS(AB:AB,$A:$A,EOMONTH($A7221,-1),$B:$B,$B7221)</f>
        <v>7110.11</v>
      </c>
      <c r="K7221" s="13">
        <v>0</v>
      </c>
      <c r="L7221" s="25">
        <v>0</v>
      </c>
      <c r="M7221" s="15">
        <v>0</v>
      </c>
      <c r="N7221" s="14">
        <v>0</v>
      </c>
      <c r="O7221" s="16">
        <v>0</v>
      </c>
      <c r="P7221" s="16">
        <v>0</v>
      </c>
      <c r="Q7221" s="16">
        <v>0</v>
      </c>
      <c r="R7221" s="16">
        <f>Q7221*16.876/100</f>
        <v>0</v>
      </c>
      <c r="S7221" s="17">
        <f t="shared" si="784"/>
        <v>0</v>
      </c>
      <c r="T7221" s="16">
        <v>0</v>
      </c>
      <c r="U7221" s="18">
        <f t="shared" si="785"/>
        <v>79.284999999999997</v>
      </c>
      <c r="V7221" s="18">
        <f t="shared" si="786"/>
        <v>0</v>
      </c>
      <c r="W7221" s="18">
        <f t="shared" si="787"/>
        <v>0</v>
      </c>
      <c r="X7221" s="27"/>
      <c r="Y7221" s="19">
        <f t="shared" si="788"/>
        <v>0</v>
      </c>
      <c r="Z7221" s="18">
        <f t="shared" si="789"/>
        <v>0</v>
      </c>
      <c r="AA7221" s="12">
        <v>101</v>
      </c>
      <c r="AB7221" s="12">
        <v>7110.11</v>
      </c>
      <c r="AC7221" s="28">
        <f>+I7221+Y7221-Z7221</f>
        <v>96.3</v>
      </c>
      <c r="AD7221" s="20">
        <f t="shared" si="790"/>
        <v>0</v>
      </c>
      <c r="AE7221">
        <v>0</v>
      </c>
    </row>
    <row r="7222" spans="1:31" x14ac:dyDescent="0.25">
      <c r="A7222" s="9">
        <v>45351</v>
      </c>
      <c r="B7222" s="10" t="s">
        <v>258</v>
      </c>
      <c r="C7222" s="10" t="s">
        <v>213</v>
      </c>
      <c r="D7222" s="10" t="s">
        <v>40</v>
      </c>
      <c r="E7222" s="10" t="s">
        <v>30</v>
      </c>
      <c r="F7222" s="10">
        <v>720</v>
      </c>
      <c r="G7222" s="10">
        <v>785</v>
      </c>
      <c r="H7222" s="11">
        <f>SUMIFS(AA:AA,$A:$A,EOMONTH($A7222,-1),$B:$B,$B7222)</f>
        <v>73</v>
      </c>
      <c r="I7222" s="63">
        <f>ROUND(SUMIFS(AC:AC,$A:$A,EOMONTH($A7222,-1),$B:$B,$B7222),2)</f>
        <v>99.88</v>
      </c>
      <c r="J7222" s="11">
        <f>SUMIFS(AB:AB,$A:$A,EOMONTH($A7222,-1),$B:$B,$B7222)</f>
        <v>5520.94</v>
      </c>
      <c r="K7222" s="13">
        <v>0</v>
      </c>
      <c r="L7222" s="25">
        <v>0</v>
      </c>
      <c r="M7222" s="15">
        <v>0</v>
      </c>
      <c r="N7222" s="14">
        <v>0</v>
      </c>
      <c r="O7222" s="16">
        <v>40</v>
      </c>
      <c r="P7222" s="16">
        <v>4784.8</v>
      </c>
      <c r="Q7222" s="16">
        <v>0</v>
      </c>
      <c r="R7222" s="16">
        <f>Q7222*16.876/100</f>
        <v>0</v>
      </c>
      <c r="S7222" s="17">
        <f t="shared" si="784"/>
        <v>0</v>
      </c>
      <c r="T7222" s="16">
        <v>0</v>
      </c>
      <c r="U7222" s="18">
        <f t="shared" si="785"/>
        <v>57.305</v>
      </c>
      <c r="V7222" s="18">
        <f t="shared" si="786"/>
        <v>0</v>
      </c>
      <c r="W7222" s="18">
        <f t="shared" si="787"/>
        <v>0</v>
      </c>
      <c r="X7222" s="27"/>
      <c r="Y7222" s="19">
        <f t="shared" si="788"/>
        <v>0</v>
      </c>
      <c r="Z7222" s="18">
        <f t="shared" si="789"/>
        <v>31.4</v>
      </c>
      <c r="AA7222" s="12">
        <v>33</v>
      </c>
      <c r="AB7222" s="12">
        <v>2500.65</v>
      </c>
      <c r="AC7222" s="28">
        <f>+I7222+Y7222-Z7222</f>
        <v>68.47999999999999</v>
      </c>
      <c r="AD7222" s="20">
        <f t="shared" si="790"/>
        <v>0</v>
      </c>
      <c r="AE7222">
        <v>40</v>
      </c>
    </row>
    <row r="7223" spans="1:31" x14ac:dyDescent="0.25">
      <c r="A7223" s="9">
        <v>45351</v>
      </c>
      <c r="B7223" s="10" t="s">
        <v>259</v>
      </c>
      <c r="C7223" s="10" t="s">
        <v>213</v>
      </c>
      <c r="D7223" s="10" t="s">
        <v>40</v>
      </c>
      <c r="E7223" s="10" t="s">
        <v>30</v>
      </c>
      <c r="F7223" s="10">
        <v>800</v>
      </c>
      <c r="G7223" s="10">
        <v>872</v>
      </c>
      <c r="H7223" s="11">
        <f>SUMIFS(AA:AA,$A:$A,EOMONTH($A7223,-1),$B:$B,$B7223)</f>
        <v>673</v>
      </c>
      <c r="I7223" s="63">
        <f>ROUND(SUMIFS(AC:AC,$A:$A,EOMONTH($A7223,-1),$B:$B,$B7223),2)</f>
        <v>653.16</v>
      </c>
      <c r="J7223" s="11">
        <f>SUMIFS(AB:AB,$A:$A,EOMONTH($A7223,-1),$B:$B,$B7223)</f>
        <v>61162.32</v>
      </c>
      <c r="K7223" s="13">
        <v>0</v>
      </c>
      <c r="L7223" s="25">
        <v>0</v>
      </c>
      <c r="M7223" s="15">
        <v>0</v>
      </c>
      <c r="N7223" s="14">
        <v>0</v>
      </c>
      <c r="O7223" s="16">
        <v>200</v>
      </c>
      <c r="P7223" s="16">
        <v>26218</v>
      </c>
      <c r="Q7223" s="16">
        <v>0</v>
      </c>
      <c r="R7223" s="16">
        <f>Q7223*16.876/100</f>
        <v>0</v>
      </c>
      <c r="S7223" s="17">
        <f t="shared" si="784"/>
        <v>0</v>
      </c>
      <c r="T7223" s="16">
        <v>0</v>
      </c>
      <c r="U7223" s="18">
        <f t="shared" si="785"/>
        <v>586.85599999999999</v>
      </c>
      <c r="V7223" s="18">
        <f t="shared" si="786"/>
        <v>0</v>
      </c>
      <c r="W7223" s="18">
        <f t="shared" si="787"/>
        <v>0</v>
      </c>
      <c r="X7223" s="27"/>
      <c r="Y7223" s="19">
        <f t="shared" si="788"/>
        <v>0</v>
      </c>
      <c r="Z7223" s="18">
        <f t="shared" si="789"/>
        <v>174.4</v>
      </c>
      <c r="AA7223" s="12">
        <v>473</v>
      </c>
      <c r="AB7223" s="12">
        <v>43014.400000000001</v>
      </c>
      <c r="AC7223" s="28">
        <f>+I7223+Y7223-Z7223</f>
        <v>478.76</v>
      </c>
      <c r="AD7223" s="20">
        <f t="shared" si="790"/>
        <v>0</v>
      </c>
      <c r="AE7223">
        <v>0</v>
      </c>
    </row>
    <row r="7224" spans="1:31" x14ac:dyDescent="0.25">
      <c r="A7224" s="9">
        <v>45351</v>
      </c>
      <c r="B7224" s="10" t="s">
        <v>260</v>
      </c>
      <c r="C7224" s="10" t="s">
        <v>213</v>
      </c>
      <c r="D7224" s="10" t="s">
        <v>40</v>
      </c>
      <c r="E7224" s="10" t="s">
        <v>30</v>
      </c>
      <c r="F7224" s="10">
        <v>800</v>
      </c>
      <c r="G7224" s="10">
        <v>872</v>
      </c>
      <c r="H7224" s="11">
        <f>SUMIFS(AA:AA,$A:$A,EOMONTH($A7224,-1),$B:$B,$B7224)</f>
        <v>117</v>
      </c>
      <c r="I7224" s="63">
        <f>ROUND(SUMIFS(AC:AC,$A:$A,EOMONTH($A7224,-1),$B:$B,$B7224),2)</f>
        <v>108.79</v>
      </c>
      <c r="J7224" s="11">
        <f>SUMIFS(AB:AB,$A:$A,EOMONTH($A7224,-1),$B:$B,$B7224)</f>
        <v>9042.7999999999993</v>
      </c>
      <c r="K7224" s="13">
        <v>0</v>
      </c>
      <c r="L7224" s="25">
        <v>0</v>
      </c>
      <c r="M7224" s="15">
        <v>0</v>
      </c>
      <c r="N7224" s="14">
        <v>0</v>
      </c>
      <c r="O7224" s="16">
        <v>0</v>
      </c>
      <c r="P7224" s="16">
        <v>0</v>
      </c>
      <c r="Q7224" s="16">
        <v>0</v>
      </c>
      <c r="R7224" s="16">
        <f>Q7224*16.876/100</f>
        <v>0</v>
      </c>
      <c r="S7224" s="17">
        <f t="shared" si="784"/>
        <v>0</v>
      </c>
      <c r="T7224" s="16">
        <v>0</v>
      </c>
      <c r="U7224" s="18">
        <f t="shared" si="785"/>
        <v>102.024</v>
      </c>
      <c r="V7224" s="18">
        <f t="shared" si="786"/>
        <v>0</v>
      </c>
      <c r="W7224" s="18">
        <f t="shared" si="787"/>
        <v>0</v>
      </c>
      <c r="X7224" s="27"/>
      <c r="Y7224" s="19">
        <f t="shared" si="788"/>
        <v>0</v>
      </c>
      <c r="Z7224" s="18">
        <f t="shared" si="789"/>
        <v>0</v>
      </c>
      <c r="AA7224" s="12">
        <v>117</v>
      </c>
      <c r="AB7224" s="12">
        <v>9042.7999999999993</v>
      </c>
      <c r="AC7224" s="28">
        <f>+I7224+Y7224-Z7224</f>
        <v>108.79</v>
      </c>
      <c r="AD7224" s="20">
        <f t="shared" si="790"/>
        <v>0</v>
      </c>
      <c r="AE7224">
        <v>0</v>
      </c>
    </row>
    <row r="7225" spans="1:31" x14ac:dyDescent="0.25">
      <c r="A7225" s="9">
        <v>45351</v>
      </c>
      <c r="B7225" s="10" t="s">
        <v>261</v>
      </c>
      <c r="C7225" s="10" t="s">
        <v>213</v>
      </c>
      <c r="D7225" s="10" t="s">
        <v>40</v>
      </c>
      <c r="E7225" s="10" t="s">
        <v>30</v>
      </c>
      <c r="F7225" s="10">
        <v>800</v>
      </c>
      <c r="G7225" s="10">
        <v>872</v>
      </c>
      <c r="H7225" s="11">
        <f>SUMIFS(AA:AA,$A:$A,EOMONTH($A7225,-1),$B:$B,$B7225)</f>
        <v>69</v>
      </c>
      <c r="I7225" s="63">
        <f>ROUND(SUMIFS(AC:AC,$A:$A,EOMONTH($A7225,-1),$B:$B,$B7225),2)</f>
        <v>37.54</v>
      </c>
      <c r="J7225" s="11">
        <f>SUMIFS(AB:AB,$A:$A,EOMONTH($A7225,-1),$B:$B,$B7225)</f>
        <v>5590.18</v>
      </c>
      <c r="K7225" s="13">
        <v>0</v>
      </c>
      <c r="L7225" s="25">
        <v>0</v>
      </c>
      <c r="M7225" s="15">
        <v>0</v>
      </c>
      <c r="N7225" s="14">
        <v>0</v>
      </c>
      <c r="O7225" s="16">
        <v>0</v>
      </c>
      <c r="P7225" s="16">
        <v>0</v>
      </c>
      <c r="Q7225" s="16">
        <v>0</v>
      </c>
      <c r="R7225" s="16">
        <f>Q7225*16.876/100</f>
        <v>0</v>
      </c>
      <c r="S7225" s="17">
        <f t="shared" si="784"/>
        <v>0</v>
      </c>
      <c r="T7225" s="16">
        <v>0</v>
      </c>
      <c r="U7225" s="18">
        <f t="shared" si="785"/>
        <v>60.167999999999999</v>
      </c>
      <c r="V7225" s="18">
        <f t="shared" si="786"/>
        <v>0</v>
      </c>
      <c r="W7225" s="18">
        <f t="shared" si="787"/>
        <v>0</v>
      </c>
      <c r="X7225" s="27"/>
      <c r="Y7225" s="19">
        <f t="shared" si="788"/>
        <v>0</v>
      </c>
      <c r="Z7225" s="18">
        <f t="shared" si="789"/>
        <v>0</v>
      </c>
      <c r="AA7225" s="12">
        <v>69</v>
      </c>
      <c r="AB7225" s="12">
        <v>5590.18</v>
      </c>
      <c r="AC7225" s="28">
        <f>+I7225+Y7225-Z7225</f>
        <v>37.54</v>
      </c>
      <c r="AD7225" s="20">
        <f t="shared" si="790"/>
        <v>0</v>
      </c>
      <c r="AE7225">
        <v>0</v>
      </c>
    </row>
    <row r="7226" spans="1:31" x14ac:dyDescent="0.25">
      <c r="A7226" s="9">
        <v>45351</v>
      </c>
      <c r="B7226" s="10" t="s">
        <v>262</v>
      </c>
      <c r="C7226" s="10" t="s">
        <v>213</v>
      </c>
      <c r="D7226" s="10" t="s">
        <v>40</v>
      </c>
      <c r="E7226" s="10" t="s">
        <v>30</v>
      </c>
      <c r="F7226" s="10">
        <v>800</v>
      </c>
      <c r="G7226" s="10">
        <v>872</v>
      </c>
      <c r="H7226" s="11">
        <f>SUMIFS(AA:AA,$A:$A,EOMONTH($A7226,-1),$B:$B,$B7226)</f>
        <v>204</v>
      </c>
      <c r="I7226" s="63">
        <f>ROUND(SUMIFS(AC:AC,$A:$A,EOMONTH($A7226,-1),$B:$B,$B7226),2)</f>
        <v>672.99</v>
      </c>
      <c r="J7226" s="11">
        <f>SUMIFS(AB:AB,$A:$A,EOMONTH($A7226,-1),$B:$B,$B7226)</f>
        <v>15751.32</v>
      </c>
      <c r="K7226" s="13">
        <v>0</v>
      </c>
      <c r="L7226" s="25">
        <v>0</v>
      </c>
      <c r="M7226" s="15">
        <v>0</v>
      </c>
      <c r="N7226" s="14">
        <v>0</v>
      </c>
      <c r="O7226" s="16">
        <v>100</v>
      </c>
      <c r="P7226" s="16">
        <v>13310.4</v>
      </c>
      <c r="Q7226" s="16">
        <v>0</v>
      </c>
      <c r="R7226" s="16">
        <f>Q7226*16.876/100</f>
        <v>0</v>
      </c>
      <c r="S7226" s="17">
        <f t="shared" si="784"/>
        <v>0</v>
      </c>
      <c r="T7226" s="16">
        <v>0</v>
      </c>
      <c r="U7226" s="18">
        <f t="shared" si="785"/>
        <v>177.88800000000001</v>
      </c>
      <c r="V7226" s="18">
        <f t="shared" si="786"/>
        <v>0</v>
      </c>
      <c r="W7226" s="18">
        <f t="shared" si="787"/>
        <v>0</v>
      </c>
      <c r="X7226" s="27"/>
      <c r="Y7226" s="19">
        <f t="shared" si="788"/>
        <v>0</v>
      </c>
      <c r="Z7226" s="18">
        <f t="shared" si="789"/>
        <v>87.2</v>
      </c>
      <c r="AA7226" s="12">
        <v>104</v>
      </c>
      <c r="AB7226" s="12">
        <v>8231.36</v>
      </c>
      <c r="AC7226" s="28">
        <f>+I7226+Y7226-Z7226</f>
        <v>585.79</v>
      </c>
      <c r="AD7226" s="20">
        <f t="shared" si="790"/>
        <v>0</v>
      </c>
      <c r="AE7226">
        <v>0</v>
      </c>
    </row>
    <row r="7227" spans="1:31" x14ac:dyDescent="0.25">
      <c r="A7227" s="9">
        <v>45351</v>
      </c>
      <c r="B7227" s="10" t="s">
        <v>263</v>
      </c>
      <c r="C7227" s="10" t="s">
        <v>213</v>
      </c>
      <c r="D7227" s="10" t="s">
        <v>40</v>
      </c>
      <c r="E7227" s="10" t="s">
        <v>30</v>
      </c>
      <c r="F7227" s="10">
        <v>800</v>
      </c>
      <c r="G7227" s="10">
        <v>872</v>
      </c>
      <c r="H7227" s="11">
        <f>SUMIFS(AA:AA,$A:$A,EOMONTH($A7227,-1),$B:$B,$B7227)</f>
        <v>320.67</v>
      </c>
      <c r="I7227" s="63">
        <f>ROUND(SUMIFS(AC:AC,$A:$A,EOMONTH($A7227,-1),$B:$B,$B7227),2)</f>
        <v>214.93</v>
      </c>
      <c r="J7227" s="11">
        <f>SUMIFS(AB:AB,$A:$A,EOMONTH($A7227,-1),$B:$B,$B7227)</f>
        <v>28263.18</v>
      </c>
      <c r="K7227" s="13">
        <v>0</v>
      </c>
      <c r="L7227" s="25">
        <v>0</v>
      </c>
      <c r="M7227" s="15">
        <v>0</v>
      </c>
      <c r="N7227" s="14">
        <v>0</v>
      </c>
      <c r="O7227" s="16">
        <v>111</v>
      </c>
      <c r="P7227" s="16">
        <v>15621.32</v>
      </c>
      <c r="Q7227" s="16">
        <v>0</v>
      </c>
      <c r="R7227" s="16">
        <f>Q7227*16.876/100</f>
        <v>0</v>
      </c>
      <c r="S7227" s="17">
        <f t="shared" si="784"/>
        <v>0</v>
      </c>
      <c r="T7227" s="16">
        <v>0</v>
      </c>
      <c r="U7227" s="18">
        <f t="shared" si="785"/>
        <v>279.62423999999999</v>
      </c>
      <c r="V7227" s="18">
        <f t="shared" si="786"/>
        <v>0</v>
      </c>
      <c r="W7227" s="18">
        <f t="shared" si="787"/>
        <v>0</v>
      </c>
      <c r="X7227" s="27"/>
      <c r="Y7227" s="19">
        <f t="shared" si="788"/>
        <v>0</v>
      </c>
      <c r="Z7227" s="18">
        <f t="shared" si="789"/>
        <v>96.792000000000002</v>
      </c>
      <c r="AA7227" s="12">
        <v>209.67</v>
      </c>
      <c r="AB7227" s="12">
        <v>18456.23</v>
      </c>
      <c r="AC7227" s="28">
        <f>+I7227+Y7227-Z7227</f>
        <v>118.13800000000001</v>
      </c>
      <c r="AD7227" s="20">
        <f t="shared" si="790"/>
        <v>0</v>
      </c>
      <c r="AE7227">
        <v>0</v>
      </c>
    </row>
    <row r="7228" spans="1:31" x14ac:dyDescent="0.25">
      <c r="A7228" s="9">
        <v>45351</v>
      </c>
      <c r="B7228" s="10" t="s">
        <v>264</v>
      </c>
      <c r="C7228" s="10" t="s">
        <v>213</v>
      </c>
      <c r="D7228" s="10" t="s">
        <v>40</v>
      </c>
      <c r="E7228" s="10" t="s">
        <v>30</v>
      </c>
      <c r="F7228" s="10">
        <v>800</v>
      </c>
      <c r="G7228" s="10">
        <v>872</v>
      </c>
      <c r="H7228" s="11">
        <f>SUMIFS(AA:AA,$A:$A,EOMONTH($A7228,-1),$B:$B,$B7228)</f>
        <v>35</v>
      </c>
      <c r="I7228" s="63">
        <f>ROUND(SUMIFS(AC:AC,$A:$A,EOMONTH($A7228,-1),$B:$B,$B7228),2)</f>
        <v>35.619999999999997</v>
      </c>
      <c r="J7228" s="11">
        <f>SUMIFS(AB:AB,$A:$A,EOMONTH($A7228,-1),$B:$B,$B7228)</f>
        <v>2858.26</v>
      </c>
      <c r="K7228" s="13">
        <v>0</v>
      </c>
      <c r="L7228" s="25">
        <v>0</v>
      </c>
      <c r="M7228" s="15">
        <v>0</v>
      </c>
      <c r="N7228" s="14">
        <v>0</v>
      </c>
      <c r="O7228" s="16">
        <v>0</v>
      </c>
      <c r="P7228" s="16">
        <v>0</v>
      </c>
      <c r="Q7228" s="16">
        <v>0</v>
      </c>
      <c r="R7228" s="16">
        <f>Q7228*16.876/100</f>
        <v>0</v>
      </c>
      <c r="S7228" s="17">
        <f t="shared" si="784"/>
        <v>0</v>
      </c>
      <c r="T7228" s="16">
        <v>0</v>
      </c>
      <c r="U7228" s="18">
        <f t="shared" si="785"/>
        <v>30.52</v>
      </c>
      <c r="V7228" s="18">
        <f t="shared" si="786"/>
        <v>0</v>
      </c>
      <c r="W7228" s="18">
        <f t="shared" si="787"/>
        <v>0</v>
      </c>
      <c r="X7228" s="27"/>
      <c r="Y7228" s="19">
        <f t="shared" si="788"/>
        <v>0</v>
      </c>
      <c r="Z7228" s="18">
        <f t="shared" si="789"/>
        <v>0</v>
      </c>
      <c r="AA7228" s="12">
        <v>35</v>
      </c>
      <c r="AB7228" s="12">
        <v>2858.26</v>
      </c>
      <c r="AC7228" s="28">
        <f>+I7228+Y7228-Z7228</f>
        <v>35.619999999999997</v>
      </c>
      <c r="AD7228" s="20">
        <f t="shared" si="790"/>
        <v>0</v>
      </c>
      <c r="AE7228">
        <v>0</v>
      </c>
    </row>
    <row r="7229" spans="1:31" x14ac:dyDescent="0.25">
      <c r="A7229" s="9">
        <v>45351</v>
      </c>
      <c r="B7229" s="10" t="s">
        <v>265</v>
      </c>
      <c r="C7229" s="10" t="s">
        <v>213</v>
      </c>
      <c r="D7229" s="10" t="s">
        <v>40</v>
      </c>
      <c r="E7229" s="10" t="s">
        <v>30</v>
      </c>
      <c r="F7229" s="10">
        <v>1200</v>
      </c>
      <c r="G7229" s="10">
        <v>1308</v>
      </c>
      <c r="H7229" s="11">
        <f>SUMIFS(AA:AA,$A:$A,EOMONTH($A7229,-1),$B:$B,$B7229)</f>
        <v>1392</v>
      </c>
      <c r="I7229" s="63">
        <f>ROUND(SUMIFS(AC:AC,$A:$A,EOMONTH($A7229,-1),$B:$B,$B7229),2)</f>
        <v>2153.29</v>
      </c>
      <c r="J7229" s="11">
        <f>SUMIFS(AB:AB,$A:$A,EOMONTH($A7229,-1),$B:$B,$B7229)</f>
        <v>186024.83</v>
      </c>
      <c r="K7229" s="13">
        <v>0</v>
      </c>
      <c r="L7229" s="25">
        <v>0</v>
      </c>
      <c r="M7229" s="15">
        <v>0</v>
      </c>
      <c r="N7229" s="14">
        <v>0</v>
      </c>
      <c r="O7229" s="16">
        <v>0</v>
      </c>
      <c r="P7229" s="16">
        <v>0</v>
      </c>
      <c r="Q7229" s="16">
        <v>0</v>
      </c>
      <c r="R7229" s="16">
        <f>Q7229*16.876/100</f>
        <v>0</v>
      </c>
      <c r="S7229" s="17">
        <f t="shared" si="784"/>
        <v>0</v>
      </c>
      <c r="T7229" s="16">
        <v>0</v>
      </c>
      <c r="U7229" s="18">
        <f t="shared" si="785"/>
        <v>1820.7360000000001</v>
      </c>
      <c r="V7229" s="18">
        <f t="shared" si="786"/>
        <v>0</v>
      </c>
      <c r="W7229" s="18">
        <f t="shared" si="787"/>
        <v>0</v>
      </c>
      <c r="X7229" s="27"/>
      <c r="Y7229" s="19">
        <f t="shared" si="788"/>
        <v>0</v>
      </c>
      <c r="Z7229" s="18">
        <f t="shared" si="789"/>
        <v>0</v>
      </c>
      <c r="AA7229" s="12">
        <v>1392</v>
      </c>
      <c r="AB7229" s="12">
        <v>186024.83</v>
      </c>
      <c r="AC7229" s="28">
        <f>+I7229+Y7229-Z7229</f>
        <v>2153.29</v>
      </c>
      <c r="AD7229" s="20">
        <f t="shared" si="790"/>
        <v>0</v>
      </c>
      <c r="AE7229">
        <v>0</v>
      </c>
    </row>
    <row r="7230" spans="1:31" x14ac:dyDescent="0.25">
      <c r="A7230" s="9">
        <v>45351</v>
      </c>
      <c r="B7230" s="10" t="s">
        <v>266</v>
      </c>
      <c r="C7230" s="10" t="s">
        <v>213</v>
      </c>
      <c r="D7230" s="10" t="s">
        <v>40</v>
      </c>
      <c r="E7230" s="10" t="s">
        <v>30</v>
      </c>
      <c r="F7230" s="10">
        <v>1200</v>
      </c>
      <c r="G7230" s="10">
        <v>1308</v>
      </c>
      <c r="H7230" s="11">
        <f>SUMIFS(AA:AA,$A:$A,EOMONTH($A7230,-1),$B:$B,$B7230)</f>
        <v>557</v>
      </c>
      <c r="I7230" s="63">
        <f>ROUND(SUMIFS(AC:AC,$A:$A,EOMONTH($A7230,-1),$B:$B,$B7230),2)</f>
        <v>1060.32</v>
      </c>
      <c r="J7230" s="11">
        <f>SUMIFS(AB:AB,$A:$A,EOMONTH($A7230,-1),$B:$B,$B7230)</f>
        <v>70701.45</v>
      </c>
      <c r="K7230" s="13">
        <v>0</v>
      </c>
      <c r="L7230" s="25">
        <v>0</v>
      </c>
      <c r="M7230" s="15">
        <v>0</v>
      </c>
      <c r="N7230" s="14">
        <v>0</v>
      </c>
      <c r="O7230" s="16">
        <v>0</v>
      </c>
      <c r="P7230" s="16">
        <v>0</v>
      </c>
      <c r="Q7230" s="16">
        <v>0</v>
      </c>
      <c r="R7230" s="16">
        <f>Q7230*16.876/100</f>
        <v>0</v>
      </c>
      <c r="S7230" s="17">
        <f t="shared" si="784"/>
        <v>0</v>
      </c>
      <c r="T7230" s="16">
        <v>0</v>
      </c>
      <c r="U7230" s="18">
        <f t="shared" si="785"/>
        <v>728.55600000000004</v>
      </c>
      <c r="V7230" s="18">
        <f t="shared" si="786"/>
        <v>0</v>
      </c>
      <c r="W7230" s="18">
        <f t="shared" si="787"/>
        <v>0</v>
      </c>
      <c r="X7230" s="27"/>
      <c r="Y7230" s="19">
        <f t="shared" si="788"/>
        <v>0</v>
      </c>
      <c r="Z7230" s="18">
        <f t="shared" si="789"/>
        <v>0</v>
      </c>
      <c r="AA7230" s="12">
        <v>557</v>
      </c>
      <c r="AB7230" s="12">
        <v>70701.45</v>
      </c>
      <c r="AC7230" s="28">
        <f>+I7230+Y7230-Z7230</f>
        <v>1060.32</v>
      </c>
      <c r="AD7230" s="20">
        <f t="shared" si="790"/>
        <v>0</v>
      </c>
      <c r="AE7230">
        <v>0</v>
      </c>
    </row>
    <row r="7231" spans="1:31" x14ac:dyDescent="0.25">
      <c r="A7231" s="9">
        <v>45351</v>
      </c>
      <c r="B7231" s="10" t="s">
        <v>267</v>
      </c>
      <c r="C7231" s="10" t="s">
        <v>213</v>
      </c>
      <c r="D7231" s="10" t="s">
        <v>40</v>
      </c>
      <c r="E7231" s="10" t="s">
        <v>30</v>
      </c>
      <c r="F7231" s="10">
        <v>1200</v>
      </c>
      <c r="G7231" s="10">
        <v>1308</v>
      </c>
      <c r="H7231" s="11">
        <f>SUMIFS(AA:AA,$A:$A,EOMONTH($A7231,-1),$B:$B,$B7231)</f>
        <v>1009</v>
      </c>
      <c r="I7231" s="63">
        <f>ROUND(SUMIFS(AC:AC,$A:$A,EOMONTH($A7231,-1),$B:$B,$B7231),2)</f>
        <v>1366.33</v>
      </c>
      <c r="J7231" s="11">
        <f>SUMIFS(AB:AB,$A:$A,EOMONTH($A7231,-1),$B:$B,$B7231)</f>
        <v>128599.8</v>
      </c>
      <c r="K7231" s="13">
        <v>0</v>
      </c>
      <c r="L7231" s="25">
        <v>0</v>
      </c>
      <c r="M7231" s="15">
        <v>0</v>
      </c>
      <c r="N7231" s="14">
        <v>0</v>
      </c>
      <c r="O7231" s="16">
        <v>0</v>
      </c>
      <c r="P7231" s="16">
        <v>0</v>
      </c>
      <c r="Q7231" s="16">
        <v>0</v>
      </c>
      <c r="R7231" s="16">
        <f>Q7231*16.876/100</f>
        <v>0</v>
      </c>
      <c r="S7231" s="17">
        <f t="shared" si="784"/>
        <v>0</v>
      </c>
      <c r="T7231" s="16">
        <v>0</v>
      </c>
      <c r="U7231" s="18">
        <f t="shared" si="785"/>
        <v>1319.7719999999999</v>
      </c>
      <c r="V7231" s="18">
        <f t="shared" si="786"/>
        <v>0</v>
      </c>
      <c r="W7231" s="18">
        <f t="shared" si="787"/>
        <v>0</v>
      </c>
      <c r="X7231" s="27"/>
      <c r="Y7231" s="19">
        <f t="shared" si="788"/>
        <v>0</v>
      </c>
      <c r="Z7231" s="18">
        <f t="shared" si="789"/>
        <v>0</v>
      </c>
      <c r="AA7231" s="12">
        <v>1009</v>
      </c>
      <c r="AB7231" s="12">
        <v>128599.8</v>
      </c>
      <c r="AC7231" s="28">
        <f>+I7231+Y7231-Z7231</f>
        <v>1366.33</v>
      </c>
      <c r="AD7231" s="20">
        <f t="shared" si="790"/>
        <v>0</v>
      </c>
      <c r="AE7231">
        <v>0</v>
      </c>
    </row>
    <row r="7232" spans="1:31" x14ac:dyDescent="0.25">
      <c r="A7232" s="9">
        <v>45351</v>
      </c>
      <c r="B7232" s="10" t="s">
        <v>268</v>
      </c>
      <c r="C7232" s="10" t="s">
        <v>213</v>
      </c>
      <c r="D7232" s="10" t="s">
        <v>40</v>
      </c>
      <c r="E7232" s="10" t="s">
        <v>30</v>
      </c>
      <c r="F7232" s="10">
        <v>1150</v>
      </c>
      <c r="G7232" s="10">
        <v>1253</v>
      </c>
      <c r="H7232" s="11">
        <f>SUMIFS(AA:AA,$A:$A,EOMONTH($A7232,-1),$B:$B,$B7232)</f>
        <v>162</v>
      </c>
      <c r="I7232" s="63">
        <f>ROUND(SUMIFS(AC:AC,$A:$A,EOMONTH($A7232,-1),$B:$B,$B7232),2)</f>
        <v>202.32</v>
      </c>
      <c r="J7232" s="11">
        <f>SUMIFS(AB:AB,$A:$A,EOMONTH($A7232,-1),$B:$B,$B7232)</f>
        <v>18880.71</v>
      </c>
      <c r="K7232" s="13">
        <v>0</v>
      </c>
      <c r="L7232" s="25">
        <v>0</v>
      </c>
      <c r="M7232" s="15">
        <v>0</v>
      </c>
      <c r="N7232" s="14">
        <v>0</v>
      </c>
      <c r="O7232" s="16">
        <v>30</v>
      </c>
      <c r="P7232" s="16">
        <v>6175.2</v>
      </c>
      <c r="Q7232" s="16">
        <v>0</v>
      </c>
      <c r="R7232" s="16">
        <f>Q7232*16.876/100</f>
        <v>0</v>
      </c>
      <c r="S7232" s="17">
        <f t="shared" si="784"/>
        <v>0</v>
      </c>
      <c r="T7232" s="16">
        <v>0</v>
      </c>
      <c r="U7232" s="18">
        <f t="shared" si="785"/>
        <v>202.98599999999999</v>
      </c>
      <c r="V7232" s="18">
        <f t="shared" si="786"/>
        <v>0</v>
      </c>
      <c r="W7232" s="18">
        <f t="shared" si="787"/>
        <v>0</v>
      </c>
      <c r="X7232" s="27"/>
      <c r="Y7232" s="19">
        <f t="shared" si="788"/>
        <v>0</v>
      </c>
      <c r="Z7232" s="18">
        <f t="shared" si="789"/>
        <v>37.590000000000003</v>
      </c>
      <c r="AA7232" s="12">
        <v>132</v>
      </c>
      <c r="AB7232" s="12">
        <v>15384.28</v>
      </c>
      <c r="AC7232" s="28">
        <f>+I7232+Y7232-Z7232</f>
        <v>164.73</v>
      </c>
      <c r="AD7232" s="20">
        <f t="shared" si="790"/>
        <v>0</v>
      </c>
      <c r="AE7232">
        <v>0</v>
      </c>
    </row>
    <row r="7233" spans="1:31" x14ac:dyDescent="0.25">
      <c r="A7233" s="9">
        <v>45351</v>
      </c>
      <c r="B7233" s="10" t="s">
        <v>269</v>
      </c>
      <c r="C7233" s="10" t="s">
        <v>213</v>
      </c>
      <c r="D7233" s="10" t="s">
        <v>40</v>
      </c>
      <c r="E7233" s="10" t="s">
        <v>30</v>
      </c>
      <c r="F7233" s="10">
        <v>1150</v>
      </c>
      <c r="G7233" s="10">
        <v>1253</v>
      </c>
      <c r="H7233" s="11">
        <f>SUMIFS(AA:AA,$A:$A,EOMONTH($A7233,-1),$B:$B,$B7233)</f>
        <v>392</v>
      </c>
      <c r="I7233" s="63">
        <f>ROUND(SUMIFS(AC:AC,$A:$A,EOMONTH($A7233,-1),$B:$B,$B7233),2)</f>
        <v>225.72</v>
      </c>
      <c r="J7233" s="11">
        <f>SUMIFS(AB:AB,$A:$A,EOMONTH($A7233,-1),$B:$B,$B7233)</f>
        <v>52982.13</v>
      </c>
      <c r="K7233" s="13">
        <v>0</v>
      </c>
      <c r="L7233" s="25">
        <v>0</v>
      </c>
      <c r="M7233" s="15">
        <v>0</v>
      </c>
      <c r="N7233" s="14">
        <v>0</v>
      </c>
      <c r="O7233" s="16">
        <v>30</v>
      </c>
      <c r="P7233" s="16">
        <v>6175.2</v>
      </c>
      <c r="Q7233" s="16">
        <v>0</v>
      </c>
      <c r="R7233" s="16">
        <f>Q7233*16.876/100</f>
        <v>0</v>
      </c>
      <c r="S7233" s="17">
        <f t="shared" si="784"/>
        <v>0</v>
      </c>
      <c r="T7233" s="16">
        <v>0</v>
      </c>
      <c r="U7233" s="18">
        <f t="shared" si="785"/>
        <v>491.17599999999999</v>
      </c>
      <c r="V7233" s="18">
        <f t="shared" si="786"/>
        <v>0</v>
      </c>
      <c r="W7233" s="18">
        <f t="shared" si="787"/>
        <v>0</v>
      </c>
      <c r="X7233" s="27"/>
      <c r="Y7233" s="19">
        <f t="shared" si="788"/>
        <v>0</v>
      </c>
      <c r="Z7233" s="18">
        <f t="shared" si="789"/>
        <v>37.590000000000003</v>
      </c>
      <c r="AA7233" s="12">
        <v>362</v>
      </c>
      <c r="AB7233" s="12">
        <v>48927.38</v>
      </c>
      <c r="AC7233" s="28">
        <f>+I7233+Y7233-Z7233</f>
        <v>188.13</v>
      </c>
      <c r="AD7233" s="20">
        <f t="shared" si="790"/>
        <v>0</v>
      </c>
      <c r="AE7233">
        <v>0</v>
      </c>
    </row>
    <row r="7234" spans="1:31" x14ac:dyDescent="0.25">
      <c r="A7234" s="9">
        <v>45351</v>
      </c>
      <c r="B7234" s="10" t="s">
        <v>270</v>
      </c>
      <c r="C7234" s="10" t="s">
        <v>213</v>
      </c>
      <c r="D7234" s="10" t="s">
        <v>40</v>
      </c>
      <c r="E7234" s="10" t="s">
        <v>30</v>
      </c>
      <c r="F7234" s="10">
        <v>1150</v>
      </c>
      <c r="G7234" s="10">
        <v>1253</v>
      </c>
      <c r="H7234" s="11">
        <f>SUMIFS(AA:AA,$A:$A,EOMONTH($A7234,-1),$B:$B,$B7234)</f>
        <v>132</v>
      </c>
      <c r="I7234" s="63">
        <f>ROUND(SUMIFS(AC:AC,$A:$A,EOMONTH($A7234,-1),$B:$B,$B7234),2)</f>
        <v>96.66</v>
      </c>
      <c r="J7234" s="11">
        <f>SUMIFS(AB:AB,$A:$A,EOMONTH($A7234,-1),$B:$B,$B7234)</f>
        <v>17052.48</v>
      </c>
      <c r="K7234" s="13">
        <v>0</v>
      </c>
      <c r="L7234" s="25">
        <v>0</v>
      </c>
      <c r="M7234" s="15">
        <v>0</v>
      </c>
      <c r="N7234" s="14">
        <v>0</v>
      </c>
      <c r="O7234" s="16">
        <v>30</v>
      </c>
      <c r="P7234" s="16">
        <v>6175.2</v>
      </c>
      <c r="Q7234" s="16">
        <v>0</v>
      </c>
      <c r="R7234" s="16">
        <f>Q7234*16.876/100</f>
        <v>0</v>
      </c>
      <c r="S7234" s="17">
        <f t="shared" si="784"/>
        <v>0</v>
      </c>
      <c r="T7234" s="16">
        <v>0</v>
      </c>
      <c r="U7234" s="18">
        <f t="shared" si="785"/>
        <v>165.39599999999999</v>
      </c>
      <c r="V7234" s="18">
        <f t="shared" si="786"/>
        <v>0</v>
      </c>
      <c r="W7234" s="18">
        <f t="shared" si="787"/>
        <v>0</v>
      </c>
      <c r="X7234" s="27"/>
      <c r="Y7234" s="19">
        <f t="shared" si="788"/>
        <v>0</v>
      </c>
      <c r="Z7234" s="18">
        <f t="shared" si="789"/>
        <v>37.590000000000003</v>
      </c>
      <c r="AA7234" s="12">
        <v>102</v>
      </c>
      <c r="AB7234" s="12">
        <v>13175.87</v>
      </c>
      <c r="AC7234" s="28">
        <f>+I7234+Y7234-Z7234</f>
        <v>59.069999999999993</v>
      </c>
      <c r="AD7234" s="20">
        <f t="shared" si="790"/>
        <v>0</v>
      </c>
      <c r="AE7234">
        <v>0</v>
      </c>
    </row>
    <row r="7235" spans="1:31" x14ac:dyDescent="0.25">
      <c r="A7235" s="9">
        <v>45351</v>
      </c>
      <c r="B7235" s="10" t="s">
        <v>271</v>
      </c>
      <c r="C7235" s="10" t="s">
        <v>213</v>
      </c>
      <c r="D7235" s="10" t="s">
        <v>40</v>
      </c>
      <c r="E7235" s="10" t="s">
        <v>30</v>
      </c>
      <c r="F7235" s="10">
        <v>1150</v>
      </c>
      <c r="G7235" s="10">
        <v>1253</v>
      </c>
      <c r="H7235" s="11">
        <f>SUMIFS(AA:AA,$A:$A,EOMONTH($A7235,-1),$B:$B,$B7235)</f>
        <v>300</v>
      </c>
      <c r="I7235" s="63">
        <f>ROUND(SUMIFS(AC:AC,$A:$A,EOMONTH($A7235,-1),$B:$B,$B7235),2)</f>
        <v>159.09</v>
      </c>
      <c r="J7235" s="11">
        <f>SUMIFS(AB:AB,$A:$A,EOMONTH($A7235,-1),$B:$B,$B7235)</f>
        <v>33682.25</v>
      </c>
      <c r="K7235" s="13">
        <v>0</v>
      </c>
      <c r="L7235" s="25">
        <v>0</v>
      </c>
      <c r="M7235" s="15">
        <v>0</v>
      </c>
      <c r="N7235" s="14">
        <v>0</v>
      </c>
      <c r="O7235" s="16">
        <v>15</v>
      </c>
      <c r="P7235" s="16">
        <v>3087.6</v>
      </c>
      <c r="Q7235" s="16">
        <v>0</v>
      </c>
      <c r="R7235" s="16">
        <f>Q7235*16.876/100</f>
        <v>0</v>
      </c>
      <c r="S7235" s="17">
        <f t="shared" si="784"/>
        <v>0</v>
      </c>
      <c r="T7235" s="16">
        <v>0</v>
      </c>
      <c r="U7235" s="18">
        <f t="shared" si="785"/>
        <v>375.9</v>
      </c>
      <c r="V7235" s="18">
        <f t="shared" si="786"/>
        <v>0</v>
      </c>
      <c r="W7235" s="18">
        <f t="shared" si="787"/>
        <v>0</v>
      </c>
      <c r="X7235" s="27"/>
      <c r="Y7235" s="19">
        <f t="shared" si="788"/>
        <v>0</v>
      </c>
      <c r="Z7235" s="18">
        <f t="shared" si="789"/>
        <v>18.795000000000002</v>
      </c>
      <c r="AA7235" s="12">
        <v>285</v>
      </c>
      <c r="AB7235" s="12">
        <v>31998.14</v>
      </c>
      <c r="AC7235" s="28">
        <f>+I7235+Y7235-Z7235</f>
        <v>140.29500000000002</v>
      </c>
      <c r="AD7235" s="20">
        <f t="shared" si="790"/>
        <v>0</v>
      </c>
      <c r="AE7235">
        <v>0</v>
      </c>
    </row>
    <row r="7236" spans="1:31" x14ac:dyDescent="0.25">
      <c r="A7236" s="9">
        <v>45351</v>
      </c>
      <c r="B7236" s="10" t="s">
        <v>272</v>
      </c>
      <c r="C7236" s="10" t="s">
        <v>213</v>
      </c>
      <c r="D7236" s="10" t="s">
        <v>40</v>
      </c>
      <c r="E7236" s="10" t="s">
        <v>30</v>
      </c>
      <c r="F7236" s="10">
        <v>1150</v>
      </c>
      <c r="G7236" s="10">
        <v>1253</v>
      </c>
      <c r="H7236" s="11">
        <f>SUMIFS(AA:AA,$A:$A,EOMONTH($A7236,-1),$B:$B,$B7236)</f>
        <v>528</v>
      </c>
      <c r="I7236" s="63">
        <f>ROUND(SUMIFS(AC:AC,$A:$A,EOMONTH($A7236,-1),$B:$B,$B7236),2)</f>
        <v>567.88</v>
      </c>
      <c r="J7236" s="11">
        <f>SUMIFS(AB:AB,$A:$A,EOMONTH($A7236,-1),$B:$B,$B7236)</f>
        <v>65630.3</v>
      </c>
      <c r="K7236" s="13">
        <v>0</v>
      </c>
      <c r="L7236" s="25">
        <v>0</v>
      </c>
      <c r="M7236" s="15">
        <v>0</v>
      </c>
      <c r="N7236" s="14">
        <v>0</v>
      </c>
      <c r="O7236" s="16">
        <v>45</v>
      </c>
      <c r="P7236" s="16">
        <v>9262.7999999999993</v>
      </c>
      <c r="Q7236" s="16">
        <v>0</v>
      </c>
      <c r="R7236" s="16">
        <f>Q7236*16.876/100</f>
        <v>0</v>
      </c>
      <c r="S7236" s="17">
        <f t="shared" si="784"/>
        <v>0</v>
      </c>
      <c r="T7236" s="16">
        <v>0</v>
      </c>
      <c r="U7236" s="18">
        <f t="shared" si="785"/>
        <v>661.58399999999995</v>
      </c>
      <c r="V7236" s="18">
        <f t="shared" si="786"/>
        <v>0</v>
      </c>
      <c r="W7236" s="18">
        <f t="shared" si="787"/>
        <v>0</v>
      </c>
      <c r="X7236" s="27"/>
      <c r="Y7236" s="19">
        <f t="shared" si="788"/>
        <v>0</v>
      </c>
      <c r="Z7236" s="18">
        <f t="shared" si="789"/>
        <v>56.384999999999998</v>
      </c>
      <c r="AA7236" s="12">
        <v>483</v>
      </c>
      <c r="AB7236" s="12">
        <v>60036.81</v>
      </c>
      <c r="AC7236" s="28">
        <f>+I7236+Y7236-Z7236</f>
        <v>511.495</v>
      </c>
      <c r="AD7236" s="20">
        <f t="shared" si="790"/>
        <v>0</v>
      </c>
      <c r="AE7236">
        <v>0</v>
      </c>
    </row>
    <row r="7237" spans="1:31" x14ac:dyDescent="0.25">
      <c r="A7237" s="9">
        <v>45351</v>
      </c>
      <c r="B7237" s="10" t="s">
        <v>273</v>
      </c>
      <c r="C7237" s="10" t="s">
        <v>213</v>
      </c>
      <c r="D7237" s="10" t="s">
        <v>40</v>
      </c>
      <c r="E7237" s="10" t="s">
        <v>30</v>
      </c>
      <c r="F7237" s="10">
        <v>1150</v>
      </c>
      <c r="G7237" s="10">
        <v>1253</v>
      </c>
      <c r="H7237" s="11">
        <f>SUMIFS(AA:AA,$A:$A,EOMONTH($A7237,-1),$B:$B,$B7237)</f>
        <v>292</v>
      </c>
      <c r="I7237" s="63">
        <f>ROUND(SUMIFS(AC:AC,$A:$A,EOMONTH($A7237,-1),$B:$B,$B7237),2)</f>
        <v>372.59</v>
      </c>
      <c r="J7237" s="11">
        <f>SUMIFS(AB:AB,$A:$A,EOMONTH($A7237,-1),$B:$B,$B7237)</f>
        <v>36442.29</v>
      </c>
      <c r="K7237" s="13">
        <v>0</v>
      </c>
      <c r="L7237" s="25">
        <v>0</v>
      </c>
      <c r="M7237" s="15">
        <v>0</v>
      </c>
      <c r="N7237" s="14">
        <v>0</v>
      </c>
      <c r="O7237" s="16">
        <v>30</v>
      </c>
      <c r="P7237" s="16">
        <v>6175.2</v>
      </c>
      <c r="Q7237" s="16">
        <v>0</v>
      </c>
      <c r="R7237" s="16">
        <f>Q7237*16.876/100</f>
        <v>0</v>
      </c>
      <c r="S7237" s="17">
        <f t="shared" ref="S7237:S7300" si="791">Q7237+R7237</f>
        <v>0</v>
      </c>
      <c r="T7237" s="16">
        <v>0</v>
      </c>
      <c r="U7237" s="18">
        <f t="shared" ref="U7237:U7300" si="792">H7237*G7237/1000</f>
        <v>365.87599999999998</v>
      </c>
      <c r="V7237" s="18">
        <f t="shared" ref="V7237:V7300" si="793">M7237*F7237/1000</f>
        <v>0</v>
      </c>
      <c r="W7237" s="18">
        <f t="shared" ref="W7237:W7300" si="794">V7237*16.789/100</f>
        <v>0</v>
      </c>
      <c r="X7237" s="27"/>
      <c r="Y7237" s="19">
        <f t="shared" ref="Y7237:Y7300" si="795">V7237+W7237+X7237</f>
        <v>0</v>
      </c>
      <c r="Z7237" s="18">
        <f t="shared" ref="Z7237:Z7300" si="796">O7237*G7237/1000</f>
        <v>37.590000000000003</v>
      </c>
      <c r="AA7237" s="12">
        <v>262</v>
      </c>
      <c r="AB7237" s="12">
        <v>32698.22</v>
      </c>
      <c r="AC7237" s="28">
        <f>+I7237+Y7237-Z7237</f>
        <v>335</v>
      </c>
      <c r="AD7237" s="20">
        <f t="shared" ref="AD7237:AD7300" si="797">IF(AC7237&lt;0,ROUNDUP(AC7237,-1)*-1,0)</f>
        <v>0</v>
      </c>
      <c r="AE7237">
        <v>0</v>
      </c>
    </row>
    <row r="7238" spans="1:31" x14ac:dyDescent="0.25">
      <c r="A7238" s="9">
        <v>45351</v>
      </c>
      <c r="B7238" s="10" t="s">
        <v>274</v>
      </c>
      <c r="C7238" s="10" t="s">
        <v>213</v>
      </c>
      <c r="D7238" s="10" t="s">
        <v>40</v>
      </c>
      <c r="E7238" s="10" t="s">
        <v>30</v>
      </c>
      <c r="F7238" s="10">
        <v>1500</v>
      </c>
      <c r="G7238" s="10">
        <v>1635</v>
      </c>
      <c r="H7238" s="11">
        <f>SUMIFS(AA:AA,$A:$A,EOMONTH($A7238,-1),$B:$B,$B7238)</f>
        <v>308</v>
      </c>
      <c r="I7238" s="63">
        <f>ROUND(SUMIFS(AC:AC,$A:$A,EOMONTH($A7238,-1),$B:$B,$B7238),2)</f>
        <v>118.67</v>
      </c>
      <c r="J7238" s="11">
        <f>SUMIFS(AB:AB,$A:$A,EOMONTH($A7238,-1),$B:$B,$B7238)</f>
        <v>32506.76</v>
      </c>
      <c r="K7238" s="13">
        <v>0</v>
      </c>
      <c r="L7238" s="25">
        <v>0</v>
      </c>
      <c r="M7238" s="15">
        <v>0</v>
      </c>
      <c r="N7238" s="14">
        <v>0</v>
      </c>
      <c r="O7238" s="16">
        <v>0</v>
      </c>
      <c r="P7238" s="16">
        <v>0</v>
      </c>
      <c r="Q7238" s="16">
        <v>0</v>
      </c>
      <c r="R7238" s="16">
        <f>Q7238*16.876/100</f>
        <v>0</v>
      </c>
      <c r="S7238" s="17">
        <f t="shared" si="791"/>
        <v>0</v>
      </c>
      <c r="T7238" s="16">
        <v>0</v>
      </c>
      <c r="U7238" s="18">
        <f t="shared" si="792"/>
        <v>503.58</v>
      </c>
      <c r="V7238" s="18">
        <f t="shared" si="793"/>
        <v>0</v>
      </c>
      <c r="W7238" s="18">
        <f t="shared" si="794"/>
        <v>0</v>
      </c>
      <c r="X7238" s="27"/>
      <c r="Y7238" s="19">
        <f t="shared" si="795"/>
        <v>0</v>
      </c>
      <c r="Z7238" s="18">
        <f t="shared" si="796"/>
        <v>0</v>
      </c>
      <c r="AA7238" s="12">
        <v>308</v>
      </c>
      <c r="AB7238" s="12">
        <v>32506.76</v>
      </c>
      <c r="AC7238" s="28">
        <f>+I7238+Y7238-Z7238</f>
        <v>118.67</v>
      </c>
      <c r="AD7238" s="20">
        <f t="shared" si="797"/>
        <v>0</v>
      </c>
      <c r="AE7238">
        <v>390</v>
      </c>
    </row>
    <row r="7239" spans="1:31" x14ac:dyDescent="0.25">
      <c r="A7239" s="9">
        <v>45351</v>
      </c>
      <c r="B7239" s="10" t="s">
        <v>275</v>
      </c>
      <c r="C7239" s="10" t="s">
        <v>213</v>
      </c>
      <c r="D7239" s="10" t="s">
        <v>40</v>
      </c>
      <c r="E7239" s="10" t="s">
        <v>30</v>
      </c>
      <c r="F7239" s="10">
        <v>1500</v>
      </c>
      <c r="G7239" s="10">
        <v>1635</v>
      </c>
      <c r="H7239" s="11">
        <f>SUMIFS(AA:AA,$A:$A,EOMONTH($A7239,-1),$B:$B,$B7239)</f>
        <v>422</v>
      </c>
      <c r="I7239" s="63">
        <f>ROUND(SUMIFS(AC:AC,$A:$A,EOMONTH($A7239,-1),$B:$B,$B7239),2)</f>
        <v>471.27</v>
      </c>
      <c r="J7239" s="11">
        <f>SUMIFS(AB:AB,$A:$A,EOMONTH($A7239,-1),$B:$B,$B7239)</f>
        <v>64647.7</v>
      </c>
      <c r="K7239" s="13">
        <v>0</v>
      </c>
      <c r="L7239" s="25">
        <v>0</v>
      </c>
      <c r="M7239" s="15">
        <v>0</v>
      </c>
      <c r="N7239" s="14">
        <v>0</v>
      </c>
      <c r="O7239" s="16">
        <v>15</v>
      </c>
      <c r="P7239" s="16">
        <v>4021.8</v>
      </c>
      <c r="Q7239" s="16">
        <v>0</v>
      </c>
      <c r="R7239" s="16">
        <f>Q7239*16.876/100</f>
        <v>0</v>
      </c>
      <c r="S7239" s="17">
        <f t="shared" si="791"/>
        <v>0</v>
      </c>
      <c r="T7239" s="16">
        <v>0</v>
      </c>
      <c r="U7239" s="18">
        <f t="shared" si="792"/>
        <v>689.97</v>
      </c>
      <c r="V7239" s="18">
        <f t="shared" si="793"/>
        <v>0</v>
      </c>
      <c r="W7239" s="18">
        <f t="shared" si="794"/>
        <v>0</v>
      </c>
      <c r="X7239" s="27"/>
      <c r="Y7239" s="19">
        <f t="shared" si="795"/>
        <v>0</v>
      </c>
      <c r="Z7239" s="18">
        <f t="shared" si="796"/>
        <v>24.524999999999999</v>
      </c>
      <c r="AA7239" s="12">
        <v>407</v>
      </c>
      <c r="AB7239" s="12">
        <v>62349.8</v>
      </c>
      <c r="AC7239" s="28">
        <f>+I7239+Y7239-Z7239</f>
        <v>446.745</v>
      </c>
      <c r="AD7239" s="20">
        <f t="shared" si="797"/>
        <v>0</v>
      </c>
      <c r="AE7239">
        <v>0</v>
      </c>
    </row>
    <row r="7240" spans="1:31" x14ac:dyDescent="0.25">
      <c r="A7240" s="9">
        <v>45351</v>
      </c>
      <c r="B7240" s="10" t="s">
        <v>276</v>
      </c>
      <c r="C7240" s="10" t="s">
        <v>213</v>
      </c>
      <c r="D7240" s="10" t="s">
        <v>40</v>
      </c>
      <c r="E7240" s="10" t="s">
        <v>30</v>
      </c>
      <c r="F7240" s="10">
        <v>1500</v>
      </c>
      <c r="G7240" s="10">
        <v>1635</v>
      </c>
      <c r="H7240" s="11">
        <f>SUMIFS(AA:AA,$A:$A,EOMONTH($A7240,-1),$B:$B,$B7240)</f>
        <v>262</v>
      </c>
      <c r="I7240" s="63">
        <f>ROUND(SUMIFS(AC:AC,$A:$A,EOMONTH($A7240,-1),$B:$B,$B7240),2)</f>
        <v>-40.270000000000003</v>
      </c>
      <c r="J7240" s="11">
        <f>SUMIFS(AB:AB,$A:$A,EOMONTH($A7240,-1),$B:$B,$B7240)</f>
        <v>64112.37</v>
      </c>
      <c r="K7240" s="13">
        <v>0</v>
      </c>
      <c r="L7240" s="25">
        <v>0</v>
      </c>
      <c r="M7240" s="15">
        <v>0</v>
      </c>
      <c r="N7240" s="14">
        <v>0</v>
      </c>
      <c r="O7240" s="16">
        <v>15</v>
      </c>
      <c r="P7240" s="16">
        <v>4021.8</v>
      </c>
      <c r="Q7240" s="16">
        <v>0</v>
      </c>
      <c r="R7240" s="16">
        <f>Q7240*16.876/100</f>
        <v>0</v>
      </c>
      <c r="S7240" s="17">
        <f t="shared" si="791"/>
        <v>0</v>
      </c>
      <c r="T7240" s="16">
        <v>0</v>
      </c>
      <c r="U7240" s="18">
        <f t="shared" si="792"/>
        <v>428.37</v>
      </c>
      <c r="V7240" s="18">
        <f t="shared" si="793"/>
        <v>0</v>
      </c>
      <c r="W7240" s="18">
        <f t="shared" si="794"/>
        <v>0</v>
      </c>
      <c r="X7240" s="27"/>
      <c r="Y7240" s="19">
        <f t="shared" si="795"/>
        <v>0</v>
      </c>
      <c r="Z7240" s="18">
        <f t="shared" si="796"/>
        <v>24.524999999999999</v>
      </c>
      <c r="AA7240" s="12">
        <v>247</v>
      </c>
      <c r="AB7240" s="12">
        <v>60441.81</v>
      </c>
      <c r="AC7240" s="28">
        <f>+I7240+Y7240-Z7240</f>
        <v>-64.795000000000002</v>
      </c>
      <c r="AD7240" s="20">
        <f t="shared" si="797"/>
        <v>70</v>
      </c>
      <c r="AE7240">
        <v>370</v>
      </c>
    </row>
    <row r="7241" spans="1:31" x14ac:dyDescent="0.25">
      <c r="A7241" s="9">
        <v>45351</v>
      </c>
      <c r="B7241" s="10" t="s">
        <v>277</v>
      </c>
      <c r="C7241" s="10" t="s">
        <v>278</v>
      </c>
      <c r="D7241" s="10" t="s">
        <v>29</v>
      </c>
      <c r="E7241" s="10" t="s">
        <v>30</v>
      </c>
      <c r="F7241" s="10"/>
      <c r="G7241" s="10">
        <v>0</v>
      </c>
      <c r="H7241" s="11">
        <f>SUMIFS(AA:AA,$A:$A,EOMONTH($A7241,-1),$B:$B,$B7241)</f>
        <v>182</v>
      </c>
      <c r="I7241" s="63">
        <f>ROUND(SUMIFS(AC:AC,$A:$A,EOMONTH($A7241,-1),$B:$B,$B7241),2)</f>
        <v>8.2200000000000006</v>
      </c>
      <c r="J7241" s="11">
        <f>SUMIFS(AB:AB,$A:$A,EOMONTH($A7241,-1),$B:$B,$B7241)</f>
        <v>7972.75</v>
      </c>
      <c r="K7241" s="13">
        <v>0</v>
      </c>
      <c r="L7241" s="25">
        <v>0</v>
      </c>
      <c r="M7241" s="15">
        <v>0</v>
      </c>
      <c r="N7241" s="14">
        <v>0</v>
      </c>
      <c r="O7241" s="16">
        <v>0</v>
      </c>
      <c r="P7241" s="16">
        <v>0</v>
      </c>
      <c r="Q7241" s="16">
        <v>0</v>
      </c>
      <c r="R7241" s="16">
        <f>Q7241*16.876/100</f>
        <v>0</v>
      </c>
      <c r="S7241" s="17">
        <f t="shared" si="791"/>
        <v>0</v>
      </c>
      <c r="T7241" s="16">
        <v>0</v>
      </c>
      <c r="U7241" s="18">
        <f t="shared" si="792"/>
        <v>0</v>
      </c>
      <c r="V7241" s="18">
        <f t="shared" si="793"/>
        <v>0</v>
      </c>
      <c r="W7241" s="18">
        <f t="shared" si="794"/>
        <v>0</v>
      </c>
      <c r="X7241" s="27"/>
      <c r="Y7241" s="19">
        <f t="shared" si="795"/>
        <v>0</v>
      </c>
      <c r="Z7241" s="18">
        <f t="shared" si="796"/>
        <v>0</v>
      </c>
      <c r="AA7241" s="12">
        <v>182</v>
      </c>
      <c r="AB7241" s="12">
        <v>7972.75</v>
      </c>
      <c r="AC7241" s="28">
        <f>+I7241+Y7241-Z7241</f>
        <v>8.2200000000000006</v>
      </c>
      <c r="AD7241" s="20">
        <f t="shared" si="797"/>
        <v>0</v>
      </c>
      <c r="AE7241">
        <v>0</v>
      </c>
    </row>
    <row r="7242" spans="1:31" x14ac:dyDescent="0.25">
      <c r="A7242" s="9">
        <v>45351</v>
      </c>
      <c r="B7242" s="10" t="s">
        <v>279</v>
      </c>
      <c r="C7242" s="10" t="s">
        <v>278</v>
      </c>
      <c r="D7242" s="10" t="s">
        <v>29</v>
      </c>
      <c r="E7242" s="10" t="s">
        <v>30</v>
      </c>
      <c r="F7242" s="10"/>
      <c r="G7242" s="10">
        <v>0</v>
      </c>
      <c r="H7242" s="11">
        <f>SUMIFS(AA:AA,$A:$A,EOMONTH($A7242,-1),$B:$B,$B7242)</f>
        <v>116</v>
      </c>
      <c r="I7242" s="63">
        <f>ROUND(SUMIFS(AC:AC,$A:$A,EOMONTH($A7242,-1),$B:$B,$B7242),2)</f>
        <v>5.24</v>
      </c>
      <c r="J7242" s="11">
        <f>SUMIFS(AB:AB,$A:$A,EOMONTH($A7242,-1),$B:$B,$B7242)</f>
        <v>5265.28</v>
      </c>
      <c r="K7242" s="13">
        <v>0</v>
      </c>
      <c r="L7242" s="25">
        <v>0</v>
      </c>
      <c r="M7242" s="15">
        <v>0</v>
      </c>
      <c r="N7242" s="14">
        <v>0</v>
      </c>
      <c r="O7242" s="16">
        <v>0</v>
      </c>
      <c r="P7242" s="16">
        <v>0</v>
      </c>
      <c r="Q7242" s="16">
        <v>0</v>
      </c>
      <c r="R7242" s="16">
        <f>Q7242*16.876/100</f>
        <v>0</v>
      </c>
      <c r="S7242" s="17">
        <f t="shared" si="791"/>
        <v>0</v>
      </c>
      <c r="T7242" s="16">
        <v>0</v>
      </c>
      <c r="U7242" s="18">
        <f t="shared" si="792"/>
        <v>0</v>
      </c>
      <c r="V7242" s="18">
        <f t="shared" si="793"/>
        <v>0</v>
      </c>
      <c r="W7242" s="18">
        <f t="shared" si="794"/>
        <v>0</v>
      </c>
      <c r="X7242" s="27"/>
      <c r="Y7242" s="19">
        <f t="shared" si="795"/>
        <v>0</v>
      </c>
      <c r="Z7242" s="18">
        <f t="shared" si="796"/>
        <v>0</v>
      </c>
      <c r="AA7242" s="12">
        <v>116</v>
      </c>
      <c r="AB7242" s="12">
        <v>5265.28</v>
      </c>
      <c r="AC7242" s="28">
        <f>+I7242+Y7242-Z7242</f>
        <v>5.24</v>
      </c>
      <c r="AD7242" s="20">
        <f t="shared" si="797"/>
        <v>0</v>
      </c>
      <c r="AE7242">
        <v>0</v>
      </c>
    </row>
    <row r="7243" spans="1:31" x14ac:dyDescent="0.25">
      <c r="A7243" s="9">
        <v>45351</v>
      </c>
      <c r="B7243" s="10" t="s">
        <v>280</v>
      </c>
      <c r="C7243" s="10" t="s">
        <v>278</v>
      </c>
      <c r="D7243" s="10" t="s">
        <v>29</v>
      </c>
      <c r="E7243" s="10" t="s">
        <v>30</v>
      </c>
      <c r="F7243" s="10"/>
      <c r="G7243" s="10">
        <v>0</v>
      </c>
      <c r="H7243" s="11">
        <f>SUMIFS(AA:AA,$A:$A,EOMONTH($A7243,-1),$B:$B,$B7243)</f>
        <v>52</v>
      </c>
      <c r="I7243" s="63">
        <f>ROUND(SUMIFS(AC:AC,$A:$A,EOMONTH($A7243,-1),$B:$B,$B7243),2)</f>
        <v>2.35</v>
      </c>
      <c r="J7243" s="11">
        <f>SUMIFS(AB:AB,$A:$A,EOMONTH($A7243,-1),$B:$B,$B7243)</f>
        <v>2633.19</v>
      </c>
      <c r="K7243" s="13">
        <v>0</v>
      </c>
      <c r="L7243" s="25">
        <v>0</v>
      </c>
      <c r="M7243" s="15">
        <v>0</v>
      </c>
      <c r="N7243" s="14">
        <v>0</v>
      </c>
      <c r="O7243" s="16">
        <v>0</v>
      </c>
      <c r="P7243" s="16">
        <v>0</v>
      </c>
      <c r="Q7243" s="16">
        <v>0</v>
      </c>
      <c r="R7243" s="16">
        <f>Q7243*16.876/100</f>
        <v>0</v>
      </c>
      <c r="S7243" s="17">
        <f t="shared" si="791"/>
        <v>0</v>
      </c>
      <c r="T7243" s="16">
        <v>0</v>
      </c>
      <c r="U7243" s="18">
        <f t="shared" si="792"/>
        <v>0</v>
      </c>
      <c r="V7243" s="18">
        <f t="shared" si="793"/>
        <v>0</v>
      </c>
      <c r="W7243" s="18">
        <f t="shared" si="794"/>
        <v>0</v>
      </c>
      <c r="X7243" s="27"/>
      <c r="Y7243" s="19">
        <f t="shared" si="795"/>
        <v>0</v>
      </c>
      <c r="Z7243" s="18">
        <f t="shared" si="796"/>
        <v>0</v>
      </c>
      <c r="AA7243" s="12">
        <v>52</v>
      </c>
      <c r="AB7243" s="12">
        <v>2633.19</v>
      </c>
      <c r="AC7243" s="28">
        <f>+I7243+Y7243-Z7243</f>
        <v>2.35</v>
      </c>
      <c r="AD7243" s="20">
        <f t="shared" si="797"/>
        <v>0</v>
      </c>
      <c r="AE7243">
        <v>0</v>
      </c>
    </row>
    <row r="7244" spans="1:31" x14ac:dyDescent="0.25">
      <c r="A7244" s="9">
        <v>45351</v>
      </c>
      <c r="B7244" s="10" t="s">
        <v>281</v>
      </c>
      <c r="C7244" s="10" t="s">
        <v>282</v>
      </c>
      <c r="D7244" s="10" t="s">
        <v>29</v>
      </c>
      <c r="E7244" s="10" t="s">
        <v>30</v>
      </c>
      <c r="F7244" s="10"/>
      <c r="G7244" s="10">
        <v>0</v>
      </c>
      <c r="H7244" s="11">
        <f>SUMIFS(AA:AA,$A:$A,EOMONTH($A7244,-1),$B:$B,$B7244)</f>
        <v>537</v>
      </c>
      <c r="I7244" s="63">
        <f>ROUND(SUMIFS(AC:AC,$A:$A,EOMONTH($A7244,-1),$B:$B,$B7244),2)</f>
        <v>24.25</v>
      </c>
      <c r="J7244" s="11">
        <f>SUMIFS(AB:AB,$A:$A,EOMONTH($A7244,-1),$B:$B,$B7244)</f>
        <v>246140.19</v>
      </c>
      <c r="K7244" s="13">
        <v>0</v>
      </c>
      <c r="L7244" s="25">
        <v>0</v>
      </c>
      <c r="M7244" s="15">
        <v>0</v>
      </c>
      <c r="N7244" s="14">
        <v>0</v>
      </c>
      <c r="O7244" s="16">
        <v>0</v>
      </c>
      <c r="P7244" s="16">
        <v>0</v>
      </c>
      <c r="Q7244" s="16">
        <v>0</v>
      </c>
      <c r="R7244" s="16">
        <f>Q7244*16.876/100</f>
        <v>0</v>
      </c>
      <c r="S7244" s="17">
        <f t="shared" si="791"/>
        <v>0</v>
      </c>
      <c r="T7244" s="16">
        <v>0</v>
      </c>
      <c r="U7244" s="18">
        <f t="shared" si="792"/>
        <v>0</v>
      </c>
      <c r="V7244" s="18">
        <f t="shared" si="793"/>
        <v>0</v>
      </c>
      <c r="W7244" s="18">
        <f t="shared" si="794"/>
        <v>0</v>
      </c>
      <c r="X7244" s="27"/>
      <c r="Y7244" s="19">
        <f t="shared" si="795"/>
        <v>0</v>
      </c>
      <c r="Z7244" s="18">
        <f t="shared" si="796"/>
        <v>0</v>
      </c>
      <c r="AA7244" s="12">
        <v>537</v>
      </c>
      <c r="AB7244" s="12">
        <v>246140.19</v>
      </c>
      <c r="AC7244" s="28">
        <f>+I7244+Y7244-Z7244</f>
        <v>24.25</v>
      </c>
      <c r="AD7244" s="20">
        <f t="shared" si="797"/>
        <v>0</v>
      </c>
      <c r="AE7244">
        <v>0</v>
      </c>
    </row>
    <row r="7245" spans="1:31" x14ac:dyDescent="0.25">
      <c r="A7245" s="9">
        <v>45351</v>
      </c>
      <c r="B7245" s="10" t="s">
        <v>283</v>
      </c>
      <c r="C7245" s="10" t="s">
        <v>282</v>
      </c>
      <c r="D7245" s="10" t="s">
        <v>29</v>
      </c>
      <c r="E7245" s="10" t="s">
        <v>30</v>
      </c>
      <c r="F7245" s="10"/>
      <c r="G7245" s="10">
        <v>0</v>
      </c>
      <c r="H7245" s="11">
        <f>SUMIFS(AA:AA,$A:$A,EOMONTH($A7245,-1),$B:$B,$B7245)</f>
        <v>947</v>
      </c>
      <c r="I7245" s="63">
        <f>ROUND(SUMIFS(AC:AC,$A:$A,EOMONTH($A7245,-1),$B:$B,$B7245),2)</f>
        <v>42.76</v>
      </c>
      <c r="J7245" s="11">
        <f>SUMIFS(AB:AB,$A:$A,EOMONTH($A7245,-1),$B:$B,$B7245)</f>
        <v>271379.26</v>
      </c>
      <c r="K7245" s="13">
        <v>0</v>
      </c>
      <c r="L7245" s="25">
        <v>0</v>
      </c>
      <c r="M7245" s="15">
        <v>0</v>
      </c>
      <c r="N7245" s="14">
        <v>0</v>
      </c>
      <c r="O7245" s="16">
        <v>0</v>
      </c>
      <c r="P7245" s="16">
        <v>0</v>
      </c>
      <c r="Q7245" s="16">
        <v>0</v>
      </c>
      <c r="R7245" s="16">
        <f>Q7245*16.876/100</f>
        <v>0</v>
      </c>
      <c r="S7245" s="17">
        <f t="shared" si="791"/>
        <v>0</v>
      </c>
      <c r="T7245" s="16">
        <v>0</v>
      </c>
      <c r="U7245" s="18">
        <f t="shared" si="792"/>
        <v>0</v>
      </c>
      <c r="V7245" s="18">
        <f t="shared" si="793"/>
        <v>0</v>
      </c>
      <c r="W7245" s="18">
        <f t="shared" si="794"/>
        <v>0</v>
      </c>
      <c r="X7245" s="27"/>
      <c r="Y7245" s="19">
        <f t="shared" si="795"/>
        <v>0</v>
      </c>
      <c r="Z7245" s="18">
        <f t="shared" si="796"/>
        <v>0</v>
      </c>
      <c r="AA7245" s="12">
        <v>947</v>
      </c>
      <c r="AB7245" s="12">
        <v>271379.26</v>
      </c>
      <c r="AC7245" s="28">
        <f>+I7245+Y7245-Z7245</f>
        <v>42.76</v>
      </c>
      <c r="AD7245" s="20">
        <f t="shared" si="797"/>
        <v>0</v>
      </c>
      <c r="AE7245">
        <v>0</v>
      </c>
    </row>
    <row r="7246" spans="1:31" x14ac:dyDescent="0.25">
      <c r="A7246" s="9">
        <v>45351</v>
      </c>
      <c r="B7246" s="10" t="s">
        <v>284</v>
      </c>
      <c r="C7246" s="10" t="s">
        <v>282</v>
      </c>
      <c r="D7246" s="10" t="s">
        <v>29</v>
      </c>
      <c r="E7246" s="10" t="s">
        <v>30</v>
      </c>
      <c r="F7246" s="10"/>
      <c r="G7246" s="10">
        <v>0</v>
      </c>
      <c r="H7246" s="11">
        <f>SUMIFS(AA:AA,$A:$A,EOMONTH($A7246,-1),$B:$B,$B7246)</f>
        <v>447</v>
      </c>
      <c r="I7246" s="63">
        <f>ROUND(SUMIFS(AC:AC,$A:$A,EOMONTH($A7246,-1),$B:$B,$B7246),2)</f>
        <v>20.18</v>
      </c>
      <c r="J7246" s="11">
        <f>SUMIFS(AB:AB,$A:$A,EOMONTH($A7246,-1),$B:$B,$B7246)</f>
        <v>244817.96</v>
      </c>
      <c r="K7246" s="13">
        <v>0</v>
      </c>
      <c r="L7246" s="25">
        <v>0</v>
      </c>
      <c r="M7246" s="15">
        <v>0</v>
      </c>
      <c r="N7246" s="14">
        <v>0</v>
      </c>
      <c r="O7246" s="16">
        <v>0</v>
      </c>
      <c r="P7246" s="16">
        <v>0</v>
      </c>
      <c r="Q7246" s="16">
        <v>0</v>
      </c>
      <c r="R7246" s="16">
        <f>Q7246*16.876/100</f>
        <v>0</v>
      </c>
      <c r="S7246" s="17">
        <f t="shared" si="791"/>
        <v>0</v>
      </c>
      <c r="T7246" s="16">
        <v>0</v>
      </c>
      <c r="U7246" s="18">
        <f t="shared" si="792"/>
        <v>0</v>
      </c>
      <c r="V7246" s="18">
        <f t="shared" si="793"/>
        <v>0</v>
      </c>
      <c r="W7246" s="18">
        <f t="shared" si="794"/>
        <v>0</v>
      </c>
      <c r="X7246" s="27"/>
      <c r="Y7246" s="19">
        <f t="shared" si="795"/>
        <v>0</v>
      </c>
      <c r="Z7246" s="18">
        <f t="shared" si="796"/>
        <v>0</v>
      </c>
      <c r="AA7246" s="12">
        <v>447</v>
      </c>
      <c r="AB7246" s="12">
        <v>244817.96</v>
      </c>
      <c r="AC7246" s="28">
        <f>+I7246+Y7246-Z7246</f>
        <v>20.18</v>
      </c>
      <c r="AD7246" s="20">
        <f t="shared" si="797"/>
        <v>0</v>
      </c>
      <c r="AE7246">
        <v>0</v>
      </c>
    </row>
    <row r="7247" spans="1:31" x14ac:dyDescent="0.25">
      <c r="A7247" s="9">
        <v>45351</v>
      </c>
      <c r="B7247" s="10" t="s">
        <v>285</v>
      </c>
      <c r="C7247" s="10" t="s">
        <v>282</v>
      </c>
      <c r="D7247" s="10" t="s">
        <v>29</v>
      </c>
      <c r="E7247" s="10" t="s">
        <v>30</v>
      </c>
      <c r="F7247" s="10"/>
      <c r="G7247" s="10">
        <v>0</v>
      </c>
      <c r="H7247" s="11">
        <f>SUMIFS(AA:AA,$A:$A,EOMONTH($A7247,-1),$B:$B,$B7247)</f>
        <v>26</v>
      </c>
      <c r="I7247" s="63">
        <f>ROUND(SUMIFS(AC:AC,$A:$A,EOMONTH($A7247,-1),$B:$B,$B7247),2)</f>
        <v>1.17</v>
      </c>
      <c r="J7247" s="11">
        <f>SUMIFS(AB:AB,$A:$A,EOMONTH($A7247,-1),$B:$B,$B7247)</f>
        <v>0</v>
      </c>
      <c r="K7247" s="13">
        <v>0</v>
      </c>
      <c r="L7247" s="25">
        <v>0</v>
      </c>
      <c r="M7247" s="15">
        <v>0</v>
      </c>
      <c r="N7247" s="14">
        <v>0</v>
      </c>
      <c r="O7247" s="16">
        <v>0</v>
      </c>
      <c r="P7247" s="16">
        <v>0</v>
      </c>
      <c r="Q7247" s="16">
        <v>0</v>
      </c>
      <c r="R7247" s="16">
        <f>Q7247*16.876/100</f>
        <v>0</v>
      </c>
      <c r="S7247" s="17">
        <f t="shared" si="791"/>
        <v>0</v>
      </c>
      <c r="T7247" s="16">
        <v>0</v>
      </c>
      <c r="U7247" s="18">
        <f t="shared" si="792"/>
        <v>0</v>
      </c>
      <c r="V7247" s="18">
        <f t="shared" si="793"/>
        <v>0</v>
      </c>
      <c r="W7247" s="18">
        <f t="shared" si="794"/>
        <v>0</v>
      </c>
      <c r="X7247" s="27"/>
      <c r="Y7247" s="19">
        <f t="shared" si="795"/>
        <v>0</v>
      </c>
      <c r="Z7247" s="18">
        <f t="shared" si="796"/>
        <v>0</v>
      </c>
      <c r="AA7247" s="12">
        <v>26</v>
      </c>
      <c r="AB7247" s="12">
        <v>0</v>
      </c>
      <c r="AC7247" s="28">
        <f>+I7247+Y7247-Z7247</f>
        <v>1.17</v>
      </c>
      <c r="AD7247" s="20">
        <f t="shared" si="797"/>
        <v>0</v>
      </c>
      <c r="AE7247">
        <v>0</v>
      </c>
    </row>
    <row r="7248" spans="1:31" x14ac:dyDescent="0.25">
      <c r="A7248" s="9">
        <v>45351</v>
      </c>
      <c r="B7248" s="10" t="s">
        <v>286</v>
      </c>
      <c r="C7248" s="10" t="s">
        <v>287</v>
      </c>
      <c r="D7248" s="10" t="s">
        <v>40</v>
      </c>
      <c r="E7248" s="10" t="s">
        <v>30</v>
      </c>
      <c r="F7248" s="10">
        <v>475</v>
      </c>
      <c r="G7248" s="10">
        <v>518</v>
      </c>
      <c r="H7248" s="11">
        <f>SUMIFS(AA:AA,$A:$A,EOMONTH($A7248,-1),$B:$B,$B7248)</f>
        <v>229</v>
      </c>
      <c r="I7248" s="63">
        <f>ROUND(SUMIFS(AC:AC,$A:$A,EOMONTH($A7248,-1),$B:$B,$B7248),2)</f>
        <v>116.94</v>
      </c>
      <c r="J7248" s="11">
        <f>SUMIFS(AB:AB,$A:$A,EOMONTH($A7248,-1),$B:$B,$B7248)</f>
        <v>15008.99</v>
      </c>
      <c r="K7248" s="13">
        <v>0</v>
      </c>
      <c r="L7248" s="25">
        <v>0</v>
      </c>
      <c r="M7248" s="15">
        <v>0</v>
      </c>
      <c r="N7248" s="14">
        <v>0</v>
      </c>
      <c r="O7248" s="16">
        <v>0</v>
      </c>
      <c r="P7248" s="16">
        <v>0</v>
      </c>
      <c r="Q7248" s="16">
        <v>0</v>
      </c>
      <c r="R7248" s="16">
        <f>Q7248*16.876/100</f>
        <v>0</v>
      </c>
      <c r="S7248" s="17">
        <f t="shared" si="791"/>
        <v>0</v>
      </c>
      <c r="T7248" s="16">
        <v>0</v>
      </c>
      <c r="U7248" s="18">
        <f t="shared" si="792"/>
        <v>118.622</v>
      </c>
      <c r="V7248" s="18">
        <f t="shared" si="793"/>
        <v>0</v>
      </c>
      <c r="W7248" s="18">
        <f t="shared" si="794"/>
        <v>0</v>
      </c>
      <c r="X7248" s="27"/>
      <c r="Y7248" s="19">
        <f t="shared" si="795"/>
        <v>0</v>
      </c>
      <c r="Z7248" s="18">
        <f t="shared" si="796"/>
        <v>0</v>
      </c>
      <c r="AA7248" s="12">
        <v>229</v>
      </c>
      <c r="AB7248" s="12">
        <v>15008.99</v>
      </c>
      <c r="AC7248" s="28">
        <f>+I7248+Y7248-Z7248</f>
        <v>116.94</v>
      </c>
      <c r="AD7248" s="20">
        <f t="shared" si="797"/>
        <v>0</v>
      </c>
      <c r="AE7248">
        <v>0</v>
      </c>
    </row>
    <row r="7249" spans="1:31" x14ac:dyDescent="0.25">
      <c r="A7249" s="9">
        <v>45351</v>
      </c>
      <c r="B7249" s="10" t="s">
        <v>288</v>
      </c>
      <c r="C7249" s="10" t="s">
        <v>287</v>
      </c>
      <c r="D7249" s="10" t="s">
        <v>40</v>
      </c>
      <c r="E7249" s="10" t="s">
        <v>30</v>
      </c>
      <c r="F7249" s="10">
        <v>475</v>
      </c>
      <c r="G7249" s="10">
        <v>518</v>
      </c>
      <c r="H7249" s="11">
        <f>SUMIFS(AA:AA,$A:$A,EOMONTH($A7249,-1),$B:$B,$B7249)</f>
        <v>185</v>
      </c>
      <c r="I7249" s="63">
        <f>ROUND(SUMIFS(AC:AC,$A:$A,EOMONTH($A7249,-1),$B:$B,$B7249),2)</f>
        <v>78.5</v>
      </c>
      <c r="J7249" s="11">
        <f>SUMIFS(AB:AB,$A:$A,EOMONTH($A7249,-1),$B:$B,$B7249)</f>
        <v>12849.33</v>
      </c>
      <c r="K7249" s="13">
        <v>0</v>
      </c>
      <c r="L7249" s="25">
        <v>0</v>
      </c>
      <c r="M7249" s="15">
        <v>0</v>
      </c>
      <c r="N7249" s="14">
        <v>0</v>
      </c>
      <c r="O7249" s="16">
        <v>72</v>
      </c>
      <c r="P7249" s="16">
        <v>7614</v>
      </c>
      <c r="Q7249" s="16">
        <v>0</v>
      </c>
      <c r="R7249" s="16">
        <f>Q7249*16.876/100</f>
        <v>0</v>
      </c>
      <c r="S7249" s="17">
        <f t="shared" si="791"/>
        <v>0</v>
      </c>
      <c r="T7249" s="16">
        <v>0</v>
      </c>
      <c r="U7249" s="18">
        <f t="shared" si="792"/>
        <v>95.83</v>
      </c>
      <c r="V7249" s="18">
        <f t="shared" si="793"/>
        <v>0</v>
      </c>
      <c r="W7249" s="18">
        <f t="shared" si="794"/>
        <v>0</v>
      </c>
      <c r="X7249" s="27"/>
      <c r="Y7249" s="19">
        <f t="shared" si="795"/>
        <v>0</v>
      </c>
      <c r="Z7249" s="18">
        <f t="shared" si="796"/>
        <v>37.295999999999999</v>
      </c>
      <c r="AA7249" s="12">
        <v>113</v>
      </c>
      <c r="AB7249" s="12">
        <v>7848.51</v>
      </c>
      <c r="AC7249" s="28">
        <f>+I7249+Y7249-Z7249</f>
        <v>41.204000000000001</v>
      </c>
      <c r="AD7249" s="20">
        <f t="shared" si="797"/>
        <v>0</v>
      </c>
      <c r="AE7249">
        <v>0</v>
      </c>
    </row>
    <row r="7250" spans="1:31" x14ac:dyDescent="0.25">
      <c r="A7250" s="9">
        <v>45351</v>
      </c>
      <c r="B7250" s="10" t="s">
        <v>289</v>
      </c>
      <c r="C7250" s="10" t="s">
        <v>287</v>
      </c>
      <c r="D7250" s="10" t="s">
        <v>40</v>
      </c>
      <c r="E7250" s="10" t="s">
        <v>30</v>
      </c>
      <c r="F7250" s="10">
        <v>475</v>
      </c>
      <c r="G7250" s="10">
        <v>518</v>
      </c>
      <c r="H7250" s="11">
        <f>SUMIFS(AA:AA,$A:$A,EOMONTH($A7250,-1),$B:$B,$B7250)</f>
        <v>347</v>
      </c>
      <c r="I7250" s="63">
        <f>ROUND(SUMIFS(AC:AC,$A:$A,EOMONTH($A7250,-1),$B:$B,$B7250),2)</f>
        <v>143.88999999999999</v>
      </c>
      <c r="J7250" s="11">
        <f>SUMIFS(AB:AB,$A:$A,EOMONTH($A7250,-1),$B:$B,$B7250)</f>
        <v>21981.27</v>
      </c>
      <c r="K7250" s="13">
        <v>0</v>
      </c>
      <c r="L7250" s="25">
        <v>0</v>
      </c>
      <c r="M7250" s="15">
        <v>0</v>
      </c>
      <c r="N7250" s="14">
        <v>0</v>
      </c>
      <c r="O7250" s="16">
        <v>0</v>
      </c>
      <c r="P7250" s="16">
        <v>0</v>
      </c>
      <c r="Q7250" s="16">
        <v>0</v>
      </c>
      <c r="R7250" s="16">
        <f>Q7250*16.876/100</f>
        <v>0</v>
      </c>
      <c r="S7250" s="17">
        <f t="shared" si="791"/>
        <v>0</v>
      </c>
      <c r="T7250" s="16">
        <v>0</v>
      </c>
      <c r="U7250" s="18">
        <f t="shared" si="792"/>
        <v>179.74600000000001</v>
      </c>
      <c r="V7250" s="18">
        <f t="shared" si="793"/>
        <v>0</v>
      </c>
      <c r="W7250" s="18">
        <f t="shared" si="794"/>
        <v>0</v>
      </c>
      <c r="X7250" s="27"/>
      <c r="Y7250" s="19">
        <f t="shared" si="795"/>
        <v>0</v>
      </c>
      <c r="Z7250" s="18">
        <f t="shared" si="796"/>
        <v>0</v>
      </c>
      <c r="AA7250" s="12">
        <v>347</v>
      </c>
      <c r="AB7250" s="12">
        <v>21981.27</v>
      </c>
      <c r="AC7250" s="28">
        <f>+I7250+Y7250-Z7250</f>
        <v>143.88999999999999</v>
      </c>
      <c r="AD7250" s="20">
        <f t="shared" si="797"/>
        <v>0</v>
      </c>
      <c r="AE7250">
        <v>0</v>
      </c>
    </row>
    <row r="7251" spans="1:31" x14ac:dyDescent="0.25">
      <c r="A7251" s="9">
        <v>45351</v>
      </c>
      <c r="B7251" s="10" t="s">
        <v>290</v>
      </c>
      <c r="C7251" s="10" t="s">
        <v>287</v>
      </c>
      <c r="D7251" s="10" t="s">
        <v>40</v>
      </c>
      <c r="E7251" s="10" t="s">
        <v>30</v>
      </c>
      <c r="F7251" s="10">
        <v>475</v>
      </c>
      <c r="G7251" s="10">
        <v>518</v>
      </c>
      <c r="H7251" s="11">
        <f>SUMIFS(AA:AA,$A:$A,EOMONTH($A7251,-1),$B:$B,$B7251)</f>
        <v>313</v>
      </c>
      <c r="I7251" s="63">
        <f>ROUND(SUMIFS(AC:AC,$A:$A,EOMONTH($A7251,-1),$B:$B,$B7251),2)</f>
        <v>121.22</v>
      </c>
      <c r="J7251" s="11">
        <f>SUMIFS(AB:AB,$A:$A,EOMONTH($A7251,-1),$B:$B,$B7251)</f>
        <v>21981.71</v>
      </c>
      <c r="K7251" s="13">
        <v>0</v>
      </c>
      <c r="L7251" s="25">
        <v>0</v>
      </c>
      <c r="M7251" s="15">
        <v>0</v>
      </c>
      <c r="N7251" s="14">
        <v>0</v>
      </c>
      <c r="O7251" s="16">
        <v>20</v>
      </c>
      <c r="P7251" s="16">
        <v>2168</v>
      </c>
      <c r="Q7251" s="16">
        <v>0</v>
      </c>
      <c r="R7251" s="16">
        <f>Q7251*16.876/100</f>
        <v>0</v>
      </c>
      <c r="S7251" s="17">
        <f t="shared" si="791"/>
        <v>0</v>
      </c>
      <c r="T7251" s="16">
        <v>0</v>
      </c>
      <c r="U7251" s="18">
        <f t="shared" si="792"/>
        <v>162.13399999999999</v>
      </c>
      <c r="V7251" s="18">
        <f t="shared" si="793"/>
        <v>0</v>
      </c>
      <c r="W7251" s="18">
        <f t="shared" si="794"/>
        <v>0</v>
      </c>
      <c r="X7251" s="27"/>
      <c r="Y7251" s="19">
        <f t="shared" si="795"/>
        <v>0</v>
      </c>
      <c r="Z7251" s="18">
        <f t="shared" si="796"/>
        <v>10.36</v>
      </c>
      <c r="AA7251" s="12">
        <v>293</v>
      </c>
      <c r="AB7251" s="12">
        <v>20577.13</v>
      </c>
      <c r="AC7251" s="28">
        <f>+I7251+Y7251-Z7251</f>
        <v>110.86</v>
      </c>
      <c r="AD7251" s="20">
        <f t="shared" si="797"/>
        <v>0</v>
      </c>
      <c r="AE7251">
        <v>0</v>
      </c>
    </row>
    <row r="7252" spans="1:31" x14ac:dyDescent="0.25">
      <c r="A7252" s="9">
        <v>45351</v>
      </c>
      <c r="B7252" s="10" t="s">
        <v>291</v>
      </c>
      <c r="C7252" s="10" t="s">
        <v>287</v>
      </c>
      <c r="D7252" s="10" t="s">
        <v>40</v>
      </c>
      <c r="E7252" s="10" t="s">
        <v>30</v>
      </c>
      <c r="F7252" s="10">
        <v>475</v>
      </c>
      <c r="G7252" s="10">
        <v>518</v>
      </c>
      <c r="H7252" s="11">
        <f>SUMIFS(AA:AA,$A:$A,EOMONTH($A7252,-1),$B:$B,$B7252)</f>
        <v>365</v>
      </c>
      <c r="I7252" s="63">
        <f>ROUND(SUMIFS(AC:AC,$A:$A,EOMONTH($A7252,-1),$B:$B,$B7252),2)</f>
        <v>292.20999999999998</v>
      </c>
      <c r="J7252" s="11">
        <f>SUMIFS(AB:AB,$A:$A,EOMONTH($A7252,-1),$B:$B,$B7252)</f>
        <v>26341.51</v>
      </c>
      <c r="K7252" s="13">
        <v>0</v>
      </c>
      <c r="L7252" s="25">
        <v>0</v>
      </c>
      <c r="M7252" s="15">
        <v>0</v>
      </c>
      <c r="N7252" s="14">
        <v>0</v>
      </c>
      <c r="O7252" s="16">
        <v>138</v>
      </c>
      <c r="P7252" s="16">
        <v>14875.68</v>
      </c>
      <c r="Q7252" s="16">
        <v>0</v>
      </c>
      <c r="R7252" s="16">
        <f>Q7252*16.876/100</f>
        <v>0</v>
      </c>
      <c r="S7252" s="17">
        <f t="shared" si="791"/>
        <v>0</v>
      </c>
      <c r="T7252" s="16">
        <v>0</v>
      </c>
      <c r="U7252" s="18">
        <f t="shared" si="792"/>
        <v>189.07</v>
      </c>
      <c r="V7252" s="18">
        <f t="shared" si="793"/>
        <v>0</v>
      </c>
      <c r="W7252" s="18">
        <f t="shared" si="794"/>
        <v>0</v>
      </c>
      <c r="X7252" s="27"/>
      <c r="Y7252" s="19">
        <f t="shared" si="795"/>
        <v>0</v>
      </c>
      <c r="Z7252" s="18">
        <f t="shared" si="796"/>
        <v>71.483999999999995</v>
      </c>
      <c r="AA7252" s="12">
        <v>227</v>
      </c>
      <c r="AB7252" s="12">
        <v>16382.25</v>
      </c>
      <c r="AC7252" s="28">
        <f>+I7252+Y7252-Z7252</f>
        <v>220.726</v>
      </c>
      <c r="AD7252" s="20">
        <f t="shared" si="797"/>
        <v>0</v>
      </c>
      <c r="AE7252">
        <v>0</v>
      </c>
    </row>
    <row r="7253" spans="1:31" x14ac:dyDescent="0.25">
      <c r="A7253" s="9">
        <v>45351</v>
      </c>
      <c r="B7253" s="10" t="s">
        <v>292</v>
      </c>
      <c r="C7253" s="10" t="s">
        <v>287</v>
      </c>
      <c r="D7253" s="10" t="s">
        <v>40</v>
      </c>
      <c r="E7253" s="10" t="s">
        <v>30</v>
      </c>
      <c r="F7253" s="10">
        <v>475</v>
      </c>
      <c r="G7253" s="10">
        <v>518</v>
      </c>
      <c r="H7253" s="11">
        <f>SUMIFS(AA:AA,$A:$A,EOMONTH($A7253,-1),$B:$B,$B7253)</f>
        <v>460</v>
      </c>
      <c r="I7253" s="63">
        <f>ROUND(SUMIFS(AC:AC,$A:$A,EOMONTH($A7253,-1),$B:$B,$B7253),2)</f>
        <v>275.08</v>
      </c>
      <c r="J7253" s="11">
        <f>SUMIFS(AB:AB,$A:$A,EOMONTH($A7253,-1),$B:$B,$B7253)</f>
        <v>31592.11</v>
      </c>
      <c r="K7253" s="13">
        <v>0</v>
      </c>
      <c r="L7253" s="25">
        <v>0</v>
      </c>
      <c r="M7253" s="15">
        <v>0</v>
      </c>
      <c r="N7253" s="14">
        <v>0</v>
      </c>
      <c r="O7253" s="16">
        <v>108</v>
      </c>
      <c r="P7253" s="16">
        <v>11623.68</v>
      </c>
      <c r="Q7253" s="16">
        <v>0</v>
      </c>
      <c r="R7253" s="16">
        <f>Q7253*16.876/100</f>
        <v>0</v>
      </c>
      <c r="S7253" s="17">
        <f t="shared" si="791"/>
        <v>0</v>
      </c>
      <c r="T7253" s="16">
        <v>0</v>
      </c>
      <c r="U7253" s="18">
        <f t="shared" si="792"/>
        <v>238.28</v>
      </c>
      <c r="V7253" s="18">
        <f t="shared" si="793"/>
        <v>0</v>
      </c>
      <c r="W7253" s="18">
        <f t="shared" si="794"/>
        <v>0</v>
      </c>
      <c r="X7253" s="27"/>
      <c r="Y7253" s="19">
        <f t="shared" si="795"/>
        <v>0</v>
      </c>
      <c r="Z7253" s="18">
        <f t="shared" si="796"/>
        <v>55.944000000000003</v>
      </c>
      <c r="AA7253" s="12">
        <v>352</v>
      </c>
      <c r="AB7253" s="12">
        <v>24174.83</v>
      </c>
      <c r="AC7253" s="28">
        <f>+I7253+Y7253-Z7253</f>
        <v>219.13599999999997</v>
      </c>
      <c r="AD7253" s="20">
        <f t="shared" si="797"/>
        <v>0</v>
      </c>
      <c r="AE7253">
        <v>0</v>
      </c>
    </row>
    <row r="7254" spans="1:31" x14ac:dyDescent="0.25">
      <c r="A7254" s="9">
        <v>45351</v>
      </c>
      <c r="B7254" s="10" t="s">
        <v>293</v>
      </c>
      <c r="C7254" s="10" t="s">
        <v>287</v>
      </c>
      <c r="D7254" s="10" t="s">
        <v>40</v>
      </c>
      <c r="E7254" s="10" t="s">
        <v>30</v>
      </c>
      <c r="F7254" s="10">
        <v>580</v>
      </c>
      <c r="G7254" s="10">
        <v>632</v>
      </c>
      <c r="H7254" s="11">
        <f>SUMIFS(AA:AA,$A:$A,EOMONTH($A7254,-1),$B:$B,$B7254)</f>
        <v>133</v>
      </c>
      <c r="I7254" s="63">
        <f>ROUND(SUMIFS(AC:AC,$A:$A,EOMONTH($A7254,-1),$B:$B,$B7254),2)</f>
        <v>43.95</v>
      </c>
      <c r="J7254" s="11">
        <f>SUMIFS(AB:AB,$A:$A,EOMONTH($A7254,-1),$B:$B,$B7254)</f>
        <v>10525.67</v>
      </c>
      <c r="K7254" s="13">
        <v>0</v>
      </c>
      <c r="L7254" s="25">
        <v>0</v>
      </c>
      <c r="M7254" s="15">
        <v>0</v>
      </c>
      <c r="N7254" s="14">
        <v>0</v>
      </c>
      <c r="O7254" s="16">
        <v>0</v>
      </c>
      <c r="P7254" s="16">
        <v>0</v>
      </c>
      <c r="Q7254" s="16">
        <v>0</v>
      </c>
      <c r="R7254" s="16">
        <f>Q7254*16.876/100</f>
        <v>0</v>
      </c>
      <c r="S7254" s="17">
        <f t="shared" si="791"/>
        <v>0</v>
      </c>
      <c r="T7254" s="16">
        <v>0</v>
      </c>
      <c r="U7254" s="18">
        <f t="shared" si="792"/>
        <v>84.055999999999997</v>
      </c>
      <c r="V7254" s="18">
        <f t="shared" si="793"/>
        <v>0</v>
      </c>
      <c r="W7254" s="18">
        <f t="shared" si="794"/>
        <v>0</v>
      </c>
      <c r="X7254" s="27"/>
      <c r="Y7254" s="19">
        <f t="shared" si="795"/>
        <v>0</v>
      </c>
      <c r="Z7254" s="18">
        <f t="shared" si="796"/>
        <v>0</v>
      </c>
      <c r="AA7254" s="12">
        <v>133</v>
      </c>
      <c r="AB7254" s="12">
        <v>10525.67</v>
      </c>
      <c r="AC7254" s="28">
        <f>+I7254+Y7254-Z7254</f>
        <v>43.95</v>
      </c>
      <c r="AD7254" s="20">
        <f t="shared" si="797"/>
        <v>0</v>
      </c>
      <c r="AE7254">
        <v>10</v>
      </c>
    </row>
    <row r="7255" spans="1:31" x14ac:dyDescent="0.25">
      <c r="A7255" s="9">
        <v>45351</v>
      </c>
      <c r="B7255" s="10" t="s">
        <v>294</v>
      </c>
      <c r="C7255" s="10" t="s">
        <v>287</v>
      </c>
      <c r="D7255" s="10" t="s">
        <v>40</v>
      </c>
      <c r="E7255" s="10" t="s">
        <v>30</v>
      </c>
      <c r="F7255" s="10">
        <v>580</v>
      </c>
      <c r="G7255" s="10">
        <v>632</v>
      </c>
      <c r="H7255" s="11">
        <f>SUMIFS(AA:AA,$A:$A,EOMONTH($A7255,-1),$B:$B,$B7255)</f>
        <v>471</v>
      </c>
      <c r="I7255" s="63">
        <f>ROUND(SUMIFS(AC:AC,$A:$A,EOMONTH($A7255,-1),$B:$B,$B7255),2)</f>
        <v>160.21</v>
      </c>
      <c r="J7255" s="11">
        <f>SUMIFS(AB:AB,$A:$A,EOMONTH($A7255,-1),$B:$B,$B7255)</f>
        <v>33213.410000000003</v>
      </c>
      <c r="K7255" s="13">
        <v>0</v>
      </c>
      <c r="L7255" s="25">
        <v>0</v>
      </c>
      <c r="M7255" s="15">
        <v>0</v>
      </c>
      <c r="N7255" s="14">
        <v>0</v>
      </c>
      <c r="O7255" s="16">
        <v>0</v>
      </c>
      <c r="P7255" s="16">
        <v>0</v>
      </c>
      <c r="Q7255" s="16">
        <v>0</v>
      </c>
      <c r="R7255" s="16">
        <f>Q7255*16.876/100</f>
        <v>0</v>
      </c>
      <c r="S7255" s="17">
        <f t="shared" si="791"/>
        <v>0</v>
      </c>
      <c r="T7255" s="16">
        <v>0</v>
      </c>
      <c r="U7255" s="18">
        <f t="shared" si="792"/>
        <v>297.67200000000003</v>
      </c>
      <c r="V7255" s="18">
        <f t="shared" si="793"/>
        <v>0</v>
      </c>
      <c r="W7255" s="18">
        <f t="shared" si="794"/>
        <v>0</v>
      </c>
      <c r="X7255" s="27"/>
      <c r="Y7255" s="19">
        <f t="shared" si="795"/>
        <v>0</v>
      </c>
      <c r="Z7255" s="18">
        <f t="shared" si="796"/>
        <v>0</v>
      </c>
      <c r="AA7255" s="12">
        <v>471</v>
      </c>
      <c r="AB7255" s="12">
        <v>33213.410000000003</v>
      </c>
      <c r="AC7255" s="28">
        <f>+I7255+Y7255-Z7255</f>
        <v>160.21</v>
      </c>
      <c r="AD7255" s="20">
        <f t="shared" si="797"/>
        <v>0</v>
      </c>
      <c r="AE7255">
        <v>0</v>
      </c>
    </row>
    <row r="7256" spans="1:31" x14ac:dyDescent="0.25">
      <c r="A7256" s="9">
        <v>45351</v>
      </c>
      <c r="B7256" s="10" t="s">
        <v>295</v>
      </c>
      <c r="C7256" s="10" t="s">
        <v>287</v>
      </c>
      <c r="D7256" s="10" t="s">
        <v>40</v>
      </c>
      <c r="E7256" s="10" t="s">
        <v>30</v>
      </c>
      <c r="F7256" s="10">
        <v>580</v>
      </c>
      <c r="G7256" s="10">
        <v>632</v>
      </c>
      <c r="H7256" s="11">
        <f>SUMIFS(AA:AA,$A:$A,EOMONTH($A7256,-1),$B:$B,$B7256)</f>
        <v>594</v>
      </c>
      <c r="I7256" s="63">
        <f>ROUND(SUMIFS(AC:AC,$A:$A,EOMONTH($A7256,-1),$B:$B,$B7256),2)</f>
        <v>224.63</v>
      </c>
      <c r="J7256" s="11">
        <f>SUMIFS(AB:AB,$A:$A,EOMONTH($A7256,-1),$B:$B,$B7256)</f>
        <v>41099</v>
      </c>
      <c r="K7256" s="13">
        <v>0</v>
      </c>
      <c r="L7256" s="25">
        <v>0</v>
      </c>
      <c r="M7256" s="15">
        <v>0</v>
      </c>
      <c r="N7256" s="14">
        <v>0</v>
      </c>
      <c r="O7256" s="16">
        <v>40</v>
      </c>
      <c r="P7256" s="16">
        <v>4770</v>
      </c>
      <c r="Q7256" s="16">
        <v>0</v>
      </c>
      <c r="R7256" s="16">
        <f>Q7256*16.876/100</f>
        <v>0</v>
      </c>
      <c r="S7256" s="17">
        <f t="shared" si="791"/>
        <v>0</v>
      </c>
      <c r="T7256" s="16">
        <v>0</v>
      </c>
      <c r="U7256" s="18">
        <f t="shared" si="792"/>
        <v>375.40800000000002</v>
      </c>
      <c r="V7256" s="18">
        <f t="shared" si="793"/>
        <v>0</v>
      </c>
      <c r="W7256" s="18">
        <f t="shared" si="794"/>
        <v>0</v>
      </c>
      <c r="X7256" s="27"/>
      <c r="Y7256" s="19">
        <f t="shared" si="795"/>
        <v>0</v>
      </c>
      <c r="Z7256" s="18">
        <f t="shared" si="796"/>
        <v>25.28</v>
      </c>
      <c r="AA7256" s="12">
        <v>554</v>
      </c>
      <c r="AB7256" s="12">
        <v>38348.800000000003</v>
      </c>
      <c r="AC7256" s="28">
        <f>+I7256+Y7256-Z7256</f>
        <v>199.35</v>
      </c>
      <c r="AD7256" s="20">
        <f t="shared" si="797"/>
        <v>0</v>
      </c>
      <c r="AE7256">
        <v>0</v>
      </c>
    </row>
    <row r="7257" spans="1:31" x14ac:dyDescent="0.25">
      <c r="A7257" s="9">
        <v>45351</v>
      </c>
      <c r="B7257" s="10" t="s">
        <v>296</v>
      </c>
      <c r="C7257" s="10" t="s">
        <v>287</v>
      </c>
      <c r="D7257" s="10" t="s">
        <v>40</v>
      </c>
      <c r="E7257" s="10" t="s">
        <v>30</v>
      </c>
      <c r="F7257" s="10">
        <v>580</v>
      </c>
      <c r="G7257" s="10">
        <v>632</v>
      </c>
      <c r="H7257" s="11">
        <f>SUMIFS(AA:AA,$A:$A,EOMONTH($A7257,-1),$B:$B,$B7257)</f>
        <v>198</v>
      </c>
      <c r="I7257" s="63">
        <f>ROUND(SUMIFS(AC:AC,$A:$A,EOMONTH($A7257,-1),$B:$B,$B7257),2)</f>
        <v>-64.53</v>
      </c>
      <c r="J7257" s="11">
        <f>SUMIFS(AB:AB,$A:$A,EOMONTH($A7257,-1),$B:$B,$B7257)</f>
        <v>21751.27</v>
      </c>
      <c r="K7257" s="13">
        <v>0</v>
      </c>
      <c r="L7257" s="25">
        <v>0</v>
      </c>
      <c r="M7257" s="15">
        <v>0</v>
      </c>
      <c r="N7257" s="14">
        <v>0</v>
      </c>
      <c r="O7257" s="16">
        <v>0</v>
      </c>
      <c r="P7257" s="16">
        <v>0</v>
      </c>
      <c r="Q7257" s="16">
        <v>0</v>
      </c>
      <c r="R7257" s="16">
        <f>Q7257*16.876/100</f>
        <v>0</v>
      </c>
      <c r="S7257" s="17">
        <f t="shared" si="791"/>
        <v>0</v>
      </c>
      <c r="T7257" s="16">
        <v>0</v>
      </c>
      <c r="U7257" s="18">
        <f t="shared" si="792"/>
        <v>125.136</v>
      </c>
      <c r="V7257" s="18">
        <f t="shared" si="793"/>
        <v>0</v>
      </c>
      <c r="W7257" s="18">
        <f t="shared" si="794"/>
        <v>0</v>
      </c>
      <c r="X7257" s="27"/>
      <c r="Y7257" s="19">
        <f t="shared" si="795"/>
        <v>0</v>
      </c>
      <c r="Z7257" s="18">
        <f t="shared" si="796"/>
        <v>0</v>
      </c>
      <c r="AA7257" s="12">
        <v>198</v>
      </c>
      <c r="AB7257" s="12">
        <v>21751.27</v>
      </c>
      <c r="AC7257" s="28">
        <f>+I7257+Y7257-Z7257</f>
        <v>-64.53</v>
      </c>
      <c r="AD7257" s="20">
        <f t="shared" si="797"/>
        <v>70</v>
      </c>
      <c r="AE7257">
        <v>70</v>
      </c>
    </row>
    <row r="7258" spans="1:31" x14ac:dyDescent="0.25">
      <c r="A7258" s="9">
        <v>45351</v>
      </c>
      <c r="B7258" s="10" t="s">
        <v>297</v>
      </c>
      <c r="C7258" s="10" t="s">
        <v>287</v>
      </c>
      <c r="D7258" s="10" t="s">
        <v>40</v>
      </c>
      <c r="E7258" s="10" t="s">
        <v>30</v>
      </c>
      <c r="F7258" s="10">
        <v>580</v>
      </c>
      <c r="G7258" s="10">
        <v>632</v>
      </c>
      <c r="H7258" s="11">
        <f>SUMIFS(AA:AA,$A:$A,EOMONTH($A7258,-1),$B:$B,$B7258)</f>
        <v>212</v>
      </c>
      <c r="I7258" s="63">
        <f>ROUND(SUMIFS(AC:AC,$A:$A,EOMONTH($A7258,-1),$B:$B,$B7258),2)</f>
        <v>6.71</v>
      </c>
      <c r="J7258" s="11">
        <f>SUMIFS(AB:AB,$A:$A,EOMONTH($A7258,-1),$B:$B,$B7258)</f>
        <v>17226.84</v>
      </c>
      <c r="K7258" s="13">
        <v>0</v>
      </c>
      <c r="L7258" s="25">
        <v>0</v>
      </c>
      <c r="M7258" s="15">
        <v>0</v>
      </c>
      <c r="N7258" s="14">
        <v>0</v>
      </c>
      <c r="O7258" s="16">
        <v>40</v>
      </c>
      <c r="P7258" s="16">
        <v>4770</v>
      </c>
      <c r="Q7258" s="16">
        <v>0</v>
      </c>
      <c r="R7258" s="16">
        <f>Q7258*16.876/100</f>
        <v>0</v>
      </c>
      <c r="S7258" s="17">
        <f t="shared" si="791"/>
        <v>0</v>
      </c>
      <c r="T7258" s="16">
        <v>0</v>
      </c>
      <c r="U7258" s="18">
        <f t="shared" si="792"/>
        <v>133.98400000000001</v>
      </c>
      <c r="V7258" s="18">
        <f t="shared" si="793"/>
        <v>0</v>
      </c>
      <c r="W7258" s="18">
        <f t="shared" si="794"/>
        <v>0</v>
      </c>
      <c r="X7258" s="27"/>
      <c r="Y7258" s="19">
        <f t="shared" si="795"/>
        <v>0</v>
      </c>
      <c r="Z7258" s="18">
        <f t="shared" si="796"/>
        <v>25.28</v>
      </c>
      <c r="AA7258" s="12">
        <v>172</v>
      </c>
      <c r="AB7258" s="12">
        <v>14190.27</v>
      </c>
      <c r="AC7258" s="28">
        <f>+I7258+Y7258-Z7258</f>
        <v>-18.57</v>
      </c>
      <c r="AD7258" s="20">
        <f t="shared" si="797"/>
        <v>20</v>
      </c>
      <c r="AE7258">
        <v>30</v>
      </c>
    </row>
    <row r="7259" spans="1:31" x14ac:dyDescent="0.25">
      <c r="A7259" s="9">
        <v>45351</v>
      </c>
      <c r="B7259" s="10" t="s">
        <v>298</v>
      </c>
      <c r="C7259" s="10" t="s">
        <v>287</v>
      </c>
      <c r="D7259" s="10" t="s">
        <v>40</v>
      </c>
      <c r="E7259" s="10" t="s">
        <v>30</v>
      </c>
      <c r="F7259" s="10">
        <v>580</v>
      </c>
      <c r="G7259" s="10">
        <v>632</v>
      </c>
      <c r="H7259" s="11">
        <f>SUMIFS(AA:AA,$A:$A,EOMONTH($A7259,-1),$B:$B,$B7259)</f>
        <v>267</v>
      </c>
      <c r="I7259" s="63">
        <f>ROUND(SUMIFS(AC:AC,$A:$A,EOMONTH($A7259,-1),$B:$B,$B7259),2)</f>
        <v>189</v>
      </c>
      <c r="J7259" s="11">
        <f>SUMIFS(AB:AB,$A:$A,EOMONTH($A7259,-1),$B:$B,$B7259)</f>
        <v>19189.03</v>
      </c>
      <c r="K7259" s="13">
        <v>0</v>
      </c>
      <c r="L7259" s="25">
        <v>0</v>
      </c>
      <c r="M7259" s="15">
        <v>0</v>
      </c>
      <c r="N7259" s="14">
        <v>0</v>
      </c>
      <c r="O7259" s="16">
        <v>30</v>
      </c>
      <c r="P7259" s="16">
        <v>3733.8</v>
      </c>
      <c r="Q7259" s="16">
        <v>0</v>
      </c>
      <c r="R7259" s="16">
        <f>Q7259*16.876/100</f>
        <v>0</v>
      </c>
      <c r="S7259" s="17">
        <f t="shared" si="791"/>
        <v>0</v>
      </c>
      <c r="T7259" s="16">
        <v>0</v>
      </c>
      <c r="U7259" s="18">
        <f t="shared" si="792"/>
        <v>168.744</v>
      </c>
      <c r="V7259" s="18">
        <f t="shared" si="793"/>
        <v>0</v>
      </c>
      <c r="W7259" s="18">
        <f t="shared" si="794"/>
        <v>0</v>
      </c>
      <c r="X7259" s="27"/>
      <c r="Y7259" s="19">
        <f t="shared" si="795"/>
        <v>0</v>
      </c>
      <c r="Z7259" s="18">
        <f t="shared" si="796"/>
        <v>18.96</v>
      </c>
      <c r="AA7259" s="12">
        <v>237</v>
      </c>
      <c r="AB7259" s="12">
        <v>17032.55</v>
      </c>
      <c r="AC7259" s="28">
        <f>+I7259+Y7259-Z7259</f>
        <v>170.04</v>
      </c>
      <c r="AD7259" s="20">
        <f t="shared" si="797"/>
        <v>0</v>
      </c>
      <c r="AE7259">
        <v>0</v>
      </c>
    </row>
    <row r="7260" spans="1:31" x14ac:dyDescent="0.25">
      <c r="A7260" s="9">
        <v>45351</v>
      </c>
      <c r="B7260" s="10" t="s">
        <v>299</v>
      </c>
      <c r="C7260" s="10" t="s">
        <v>287</v>
      </c>
      <c r="D7260" s="10" t="s">
        <v>29</v>
      </c>
      <c r="E7260" s="10" t="s">
        <v>30</v>
      </c>
      <c r="F7260" s="10"/>
      <c r="G7260" s="10">
        <v>0</v>
      </c>
      <c r="H7260" s="11">
        <f>SUMIFS(AA:AA,$A:$A,EOMONTH($A7260,-1),$B:$B,$B7260)</f>
        <v>5</v>
      </c>
      <c r="I7260" s="63">
        <f>ROUND(SUMIFS(AC:AC,$A:$A,EOMONTH($A7260,-1),$B:$B,$B7260),2)</f>
        <v>0.23</v>
      </c>
      <c r="J7260" s="11">
        <f>SUMIFS(AB:AB,$A:$A,EOMONTH($A7260,-1),$B:$B,$B7260)</f>
        <v>986.7</v>
      </c>
      <c r="K7260" s="13">
        <v>0</v>
      </c>
      <c r="L7260" s="25">
        <v>0</v>
      </c>
      <c r="M7260" s="15">
        <v>0</v>
      </c>
      <c r="N7260" s="14">
        <v>0</v>
      </c>
      <c r="O7260" s="16">
        <v>0</v>
      </c>
      <c r="P7260" s="16">
        <v>0</v>
      </c>
      <c r="Q7260" s="16">
        <v>0</v>
      </c>
      <c r="R7260" s="16">
        <f>Q7260*16.876/100</f>
        <v>0</v>
      </c>
      <c r="S7260" s="17">
        <f t="shared" si="791"/>
        <v>0</v>
      </c>
      <c r="T7260" s="16">
        <v>0</v>
      </c>
      <c r="U7260" s="18">
        <f t="shared" si="792"/>
        <v>0</v>
      </c>
      <c r="V7260" s="18">
        <f t="shared" si="793"/>
        <v>0</v>
      </c>
      <c r="W7260" s="18">
        <f t="shared" si="794"/>
        <v>0</v>
      </c>
      <c r="X7260" s="27"/>
      <c r="Y7260" s="19">
        <f t="shared" si="795"/>
        <v>0</v>
      </c>
      <c r="Z7260" s="18">
        <f t="shared" si="796"/>
        <v>0</v>
      </c>
      <c r="AA7260" s="12">
        <v>5</v>
      </c>
      <c r="AB7260" s="12">
        <v>986.7</v>
      </c>
      <c r="AC7260" s="28">
        <f>+I7260+Y7260-Z7260</f>
        <v>0.23</v>
      </c>
      <c r="AD7260" s="20">
        <f t="shared" si="797"/>
        <v>0</v>
      </c>
      <c r="AE7260">
        <v>0</v>
      </c>
    </row>
    <row r="7261" spans="1:31" x14ac:dyDescent="0.25">
      <c r="A7261" s="9">
        <v>45351</v>
      </c>
      <c r="B7261" s="10" t="s">
        <v>300</v>
      </c>
      <c r="C7261" s="10" t="s">
        <v>287</v>
      </c>
      <c r="D7261" s="10" t="s">
        <v>40</v>
      </c>
      <c r="E7261" s="10" t="s">
        <v>30</v>
      </c>
      <c r="F7261" s="10">
        <v>920</v>
      </c>
      <c r="G7261" s="10">
        <v>1003</v>
      </c>
      <c r="H7261" s="11">
        <f>SUMIFS(AA:AA,$A:$A,EOMONTH($A7261,-1),$B:$B,$B7261)</f>
        <v>98</v>
      </c>
      <c r="I7261" s="63">
        <f>ROUND(SUMIFS(AC:AC,$A:$A,EOMONTH($A7261,-1),$B:$B,$B7261),2)</f>
        <v>25.5</v>
      </c>
      <c r="J7261" s="11">
        <f>SUMIFS(AB:AB,$A:$A,EOMONTH($A7261,-1),$B:$B,$B7261)</f>
        <v>24794</v>
      </c>
      <c r="K7261" s="13">
        <v>0</v>
      </c>
      <c r="L7261" s="25">
        <v>0</v>
      </c>
      <c r="M7261" s="15">
        <v>0</v>
      </c>
      <c r="N7261" s="14">
        <v>0</v>
      </c>
      <c r="O7261" s="16">
        <v>0</v>
      </c>
      <c r="P7261" s="16">
        <v>0</v>
      </c>
      <c r="Q7261" s="16">
        <v>0</v>
      </c>
      <c r="R7261" s="16">
        <f>Q7261*16.876/100</f>
        <v>0</v>
      </c>
      <c r="S7261" s="17">
        <f t="shared" si="791"/>
        <v>0</v>
      </c>
      <c r="T7261" s="16">
        <v>0</v>
      </c>
      <c r="U7261" s="18">
        <f t="shared" si="792"/>
        <v>98.293999999999997</v>
      </c>
      <c r="V7261" s="18">
        <f t="shared" si="793"/>
        <v>0</v>
      </c>
      <c r="W7261" s="18">
        <f t="shared" si="794"/>
        <v>0</v>
      </c>
      <c r="X7261" s="27"/>
      <c r="Y7261" s="19">
        <f t="shared" si="795"/>
        <v>0</v>
      </c>
      <c r="Z7261" s="18">
        <f t="shared" si="796"/>
        <v>0</v>
      </c>
      <c r="AA7261" s="12">
        <v>98</v>
      </c>
      <c r="AB7261" s="12">
        <v>24794</v>
      </c>
      <c r="AC7261" s="28">
        <f>+I7261+Y7261-Z7261</f>
        <v>25.5</v>
      </c>
      <c r="AD7261" s="20">
        <f t="shared" si="797"/>
        <v>0</v>
      </c>
      <c r="AE7261">
        <v>0</v>
      </c>
    </row>
    <row r="7262" spans="1:31" x14ac:dyDescent="0.25">
      <c r="A7262" s="9">
        <v>45351</v>
      </c>
      <c r="B7262" s="10" t="s">
        <v>301</v>
      </c>
      <c r="C7262" s="10" t="s">
        <v>287</v>
      </c>
      <c r="D7262" s="10" t="s">
        <v>40</v>
      </c>
      <c r="E7262" s="10" t="s">
        <v>30</v>
      </c>
      <c r="F7262" s="10">
        <v>920</v>
      </c>
      <c r="G7262" s="10">
        <v>1003</v>
      </c>
      <c r="H7262" s="11">
        <f>SUMIFS(AA:AA,$A:$A,EOMONTH($A7262,-1),$B:$B,$B7262)</f>
        <v>39</v>
      </c>
      <c r="I7262" s="63">
        <f>ROUND(SUMIFS(AC:AC,$A:$A,EOMONTH($A7262,-1),$B:$B,$B7262),2)</f>
        <v>2.4700000000000002</v>
      </c>
      <c r="J7262" s="11">
        <f>SUMIFS(AB:AB,$A:$A,EOMONTH($A7262,-1),$B:$B,$B7262)</f>
        <v>3884.18</v>
      </c>
      <c r="K7262" s="13">
        <v>0</v>
      </c>
      <c r="L7262" s="25">
        <v>0</v>
      </c>
      <c r="M7262" s="15">
        <v>51</v>
      </c>
      <c r="N7262" s="14">
        <v>5595.92</v>
      </c>
      <c r="O7262" s="16">
        <v>40</v>
      </c>
      <c r="P7262" s="16">
        <v>7488.8</v>
      </c>
      <c r="Q7262" s="16">
        <v>0</v>
      </c>
      <c r="R7262" s="16">
        <f>Q7262*16.876/100</f>
        <v>0</v>
      </c>
      <c r="S7262" s="17">
        <f t="shared" si="791"/>
        <v>0</v>
      </c>
      <c r="T7262" s="16">
        <v>0</v>
      </c>
      <c r="U7262" s="18">
        <f t="shared" si="792"/>
        <v>39.116999999999997</v>
      </c>
      <c r="V7262" s="18">
        <f t="shared" si="793"/>
        <v>46.92</v>
      </c>
      <c r="W7262" s="18">
        <f t="shared" si="794"/>
        <v>7.8773988000000008</v>
      </c>
      <c r="X7262" s="27"/>
      <c r="Y7262" s="19">
        <f t="shared" si="795"/>
        <v>54.797398800000003</v>
      </c>
      <c r="Z7262" s="18">
        <f t="shared" si="796"/>
        <v>40.119999999999997</v>
      </c>
      <c r="AA7262" s="12">
        <v>50</v>
      </c>
      <c r="AB7262" s="12">
        <v>5266.72</v>
      </c>
      <c r="AC7262" s="28">
        <f>+I7262+Y7262-Z7262</f>
        <v>17.147398800000005</v>
      </c>
      <c r="AD7262" s="20">
        <f t="shared" si="797"/>
        <v>0</v>
      </c>
      <c r="AE7262">
        <v>0</v>
      </c>
    </row>
    <row r="7263" spans="1:31" x14ac:dyDescent="0.25">
      <c r="A7263" s="9">
        <v>45351</v>
      </c>
      <c r="B7263" s="10" t="s">
        <v>302</v>
      </c>
      <c r="C7263" s="10" t="s">
        <v>287</v>
      </c>
      <c r="D7263" s="10" t="s">
        <v>40</v>
      </c>
      <c r="E7263" s="10" t="s">
        <v>30</v>
      </c>
      <c r="F7263" s="10">
        <v>920</v>
      </c>
      <c r="G7263" s="10">
        <v>1003</v>
      </c>
      <c r="H7263" s="11">
        <f>SUMIFS(AA:AA,$A:$A,EOMONTH($A7263,-1),$B:$B,$B7263)</f>
        <v>105</v>
      </c>
      <c r="I7263" s="63">
        <f>ROUND(SUMIFS(AC:AC,$A:$A,EOMONTH($A7263,-1),$B:$B,$B7263),2)</f>
        <v>25.33</v>
      </c>
      <c r="J7263" s="11">
        <f>SUMIFS(AB:AB,$A:$A,EOMONTH($A7263,-1),$B:$B,$B7263)</f>
        <v>11295.05</v>
      </c>
      <c r="K7263" s="13">
        <v>0</v>
      </c>
      <c r="L7263" s="25">
        <v>0</v>
      </c>
      <c r="M7263" s="15">
        <v>0</v>
      </c>
      <c r="N7263" s="14">
        <v>0</v>
      </c>
      <c r="O7263" s="16">
        <v>0</v>
      </c>
      <c r="P7263" s="16">
        <v>0</v>
      </c>
      <c r="Q7263" s="16">
        <v>0</v>
      </c>
      <c r="R7263" s="16">
        <f>Q7263*16.876/100</f>
        <v>0</v>
      </c>
      <c r="S7263" s="17">
        <f t="shared" si="791"/>
        <v>0</v>
      </c>
      <c r="T7263" s="16">
        <v>0</v>
      </c>
      <c r="U7263" s="18">
        <f t="shared" si="792"/>
        <v>105.315</v>
      </c>
      <c r="V7263" s="18">
        <f t="shared" si="793"/>
        <v>0</v>
      </c>
      <c r="W7263" s="18">
        <f t="shared" si="794"/>
        <v>0</v>
      </c>
      <c r="X7263" s="27"/>
      <c r="Y7263" s="19">
        <f t="shared" si="795"/>
        <v>0</v>
      </c>
      <c r="Z7263" s="18">
        <f t="shared" si="796"/>
        <v>0</v>
      </c>
      <c r="AA7263" s="12">
        <v>105</v>
      </c>
      <c r="AB7263" s="12">
        <v>11295.05</v>
      </c>
      <c r="AC7263" s="28">
        <f>+I7263+Y7263-Z7263</f>
        <v>25.33</v>
      </c>
      <c r="AD7263" s="20">
        <f t="shared" si="797"/>
        <v>0</v>
      </c>
      <c r="AE7263">
        <v>0</v>
      </c>
    </row>
    <row r="7264" spans="1:31" x14ac:dyDescent="0.25">
      <c r="A7264" s="9">
        <v>45351</v>
      </c>
      <c r="B7264" s="10" t="s">
        <v>303</v>
      </c>
      <c r="C7264" s="10" t="s">
        <v>287</v>
      </c>
      <c r="D7264" s="10" t="s">
        <v>40</v>
      </c>
      <c r="E7264" s="10" t="s">
        <v>30</v>
      </c>
      <c r="F7264" s="10">
        <v>920</v>
      </c>
      <c r="G7264" s="10">
        <v>1003</v>
      </c>
      <c r="H7264" s="11">
        <f>SUMIFS(AA:AA,$A:$A,EOMONTH($A7264,-1),$B:$B,$B7264)</f>
        <v>128</v>
      </c>
      <c r="I7264" s="63">
        <f>ROUND(SUMIFS(AC:AC,$A:$A,EOMONTH($A7264,-1),$B:$B,$B7264),2)</f>
        <v>117.8</v>
      </c>
      <c r="J7264" s="11">
        <f>SUMIFS(AB:AB,$A:$A,EOMONTH($A7264,-1),$B:$B,$B7264)</f>
        <v>14189.3</v>
      </c>
      <c r="K7264" s="13">
        <v>0</v>
      </c>
      <c r="L7264" s="25">
        <v>0</v>
      </c>
      <c r="M7264" s="15">
        <v>205</v>
      </c>
      <c r="N7264" s="14">
        <v>22550.53</v>
      </c>
      <c r="O7264" s="16">
        <v>40</v>
      </c>
      <c r="P7264" s="16">
        <v>7590</v>
      </c>
      <c r="Q7264" s="16">
        <v>0</v>
      </c>
      <c r="R7264" s="16">
        <f>Q7264*16.876/100</f>
        <v>0</v>
      </c>
      <c r="S7264" s="17">
        <f t="shared" si="791"/>
        <v>0</v>
      </c>
      <c r="T7264" s="16">
        <v>0</v>
      </c>
      <c r="U7264" s="18">
        <f t="shared" si="792"/>
        <v>128.38399999999999</v>
      </c>
      <c r="V7264" s="18">
        <f t="shared" si="793"/>
        <v>188.6</v>
      </c>
      <c r="W7264" s="18">
        <f t="shared" si="794"/>
        <v>31.664054</v>
      </c>
      <c r="X7264" s="27"/>
      <c r="Y7264" s="19">
        <f t="shared" si="795"/>
        <v>220.26405399999999</v>
      </c>
      <c r="Z7264" s="18">
        <f t="shared" si="796"/>
        <v>40.119999999999997</v>
      </c>
      <c r="AA7264" s="12">
        <v>293</v>
      </c>
      <c r="AB7264" s="12">
        <v>32326.639999999999</v>
      </c>
      <c r="AC7264" s="28">
        <f>+I7264+Y7264-Z7264</f>
        <v>297.94405399999999</v>
      </c>
      <c r="AD7264" s="20">
        <f t="shared" si="797"/>
        <v>0</v>
      </c>
      <c r="AE7264">
        <v>0</v>
      </c>
    </row>
    <row r="7265" spans="1:31" x14ac:dyDescent="0.25">
      <c r="A7265" s="9">
        <v>45351</v>
      </c>
      <c r="B7265" s="10" t="s">
        <v>304</v>
      </c>
      <c r="C7265" s="10" t="s">
        <v>287</v>
      </c>
      <c r="D7265" s="10" t="s">
        <v>40</v>
      </c>
      <c r="E7265" s="10" t="s">
        <v>30</v>
      </c>
      <c r="F7265" s="10">
        <v>920</v>
      </c>
      <c r="G7265" s="10">
        <v>1003</v>
      </c>
      <c r="H7265" s="11">
        <f>SUMIFS(AA:AA,$A:$A,EOMONTH($A7265,-1),$B:$B,$B7265)</f>
        <v>141</v>
      </c>
      <c r="I7265" s="63">
        <f>ROUND(SUMIFS(AC:AC,$A:$A,EOMONTH($A7265,-1),$B:$B,$B7265),2)</f>
        <v>-41.64</v>
      </c>
      <c r="J7265" s="11">
        <f>SUMIFS(AB:AB,$A:$A,EOMONTH($A7265,-1),$B:$B,$B7265)</f>
        <v>15819.05</v>
      </c>
      <c r="K7265" s="13">
        <v>0</v>
      </c>
      <c r="L7265" s="25">
        <v>0</v>
      </c>
      <c r="M7265" s="15">
        <v>260</v>
      </c>
      <c r="N7265" s="14">
        <v>29448.25</v>
      </c>
      <c r="O7265" s="16">
        <v>60</v>
      </c>
      <c r="P7265" s="16">
        <v>11385</v>
      </c>
      <c r="Q7265" s="16">
        <v>0</v>
      </c>
      <c r="R7265" s="16">
        <f>Q7265*16.876/100</f>
        <v>0</v>
      </c>
      <c r="S7265" s="17">
        <f t="shared" si="791"/>
        <v>0</v>
      </c>
      <c r="T7265" s="16">
        <v>0</v>
      </c>
      <c r="U7265" s="18">
        <f t="shared" si="792"/>
        <v>141.423</v>
      </c>
      <c r="V7265" s="18">
        <f t="shared" si="793"/>
        <v>239.2</v>
      </c>
      <c r="W7265" s="18">
        <f t="shared" si="794"/>
        <v>40.159288000000004</v>
      </c>
      <c r="X7265" s="27"/>
      <c r="Y7265" s="19">
        <f t="shared" si="795"/>
        <v>279.35928799999999</v>
      </c>
      <c r="Z7265" s="18">
        <f t="shared" si="796"/>
        <v>60.18</v>
      </c>
      <c r="AA7265" s="12">
        <v>341</v>
      </c>
      <c r="AB7265" s="12">
        <v>38494.14</v>
      </c>
      <c r="AC7265" s="28">
        <f>+I7265+Y7265-Z7265</f>
        <v>177.539288</v>
      </c>
      <c r="AD7265" s="20">
        <f t="shared" si="797"/>
        <v>0</v>
      </c>
      <c r="AE7265">
        <v>0</v>
      </c>
    </row>
    <row r="7266" spans="1:31" x14ac:dyDescent="0.25">
      <c r="A7266" s="9">
        <v>45351</v>
      </c>
      <c r="B7266" s="10" t="s">
        <v>305</v>
      </c>
      <c r="C7266" s="10" t="s">
        <v>287</v>
      </c>
      <c r="D7266" s="10" t="s">
        <v>40</v>
      </c>
      <c r="E7266" s="10" t="s">
        <v>30</v>
      </c>
      <c r="F7266" s="10">
        <v>920</v>
      </c>
      <c r="G7266" s="10">
        <v>1003</v>
      </c>
      <c r="H7266" s="11">
        <f>SUMIFS(AA:AA,$A:$A,EOMONTH($A7266,-1),$B:$B,$B7266)</f>
        <v>37</v>
      </c>
      <c r="I7266" s="63">
        <f>ROUND(SUMIFS(AC:AC,$A:$A,EOMONTH($A7266,-1),$B:$B,$B7266),2)</f>
        <v>-106.81</v>
      </c>
      <c r="J7266" s="11">
        <f>SUMIFS(AB:AB,$A:$A,EOMONTH($A7266,-1),$B:$B,$B7266)</f>
        <v>4019.93</v>
      </c>
      <c r="K7266" s="13">
        <v>0</v>
      </c>
      <c r="L7266" s="25">
        <v>0</v>
      </c>
      <c r="M7266" s="15">
        <v>349</v>
      </c>
      <c r="N7266" s="14">
        <v>39334.550000000003</v>
      </c>
      <c r="O7266" s="16">
        <v>3</v>
      </c>
      <c r="P7266" s="16">
        <v>554.07000000000005</v>
      </c>
      <c r="Q7266" s="16">
        <v>0</v>
      </c>
      <c r="R7266" s="16">
        <f>Q7266*16.876/100</f>
        <v>0</v>
      </c>
      <c r="S7266" s="17">
        <f t="shared" si="791"/>
        <v>0</v>
      </c>
      <c r="T7266" s="16">
        <v>0</v>
      </c>
      <c r="U7266" s="18">
        <f t="shared" si="792"/>
        <v>37.110999999999997</v>
      </c>
      <c r="V7266" s="18">
        <f t="shared" si="793"/>
        <v>321.08</v>
      </c>
      <c r="W7266" s="18">
        <f t="shared" si="794"/>
        <v>53.906121200000001</v>
      </c>
      <c r="X7266" s="27"/>
      <c r="Y7266" s="19">
        <f t="shared" si="795"/>
        <v>374.98612119999996</v>
      </c>
      <c r="Z7266" s="18">
        <f t="shared" si="796"/>
        <v>3.0089999999999999</v>
      </c>
      <c r="AA7266" s="12">
        <v>383</v>
      </c>
      <c r="AB7266" s="12">
        <v>43017.53</v>
      </c>
      <c r="AC7266" s="28">
        <f>+I7266+Y7266-Z7266</f>
        <v>265.16712119999994</v>
      </c>
      <c r="AD7266" s="20">
        <f t="shared" si="797"/>
        <v>0</v>
      </c>
      <c r="AE7266">
        <v>0</v>
      </c>
    </row>
    <row r="7267" spans="1:31" x14ac:dyDescent="0.25">
      <c r="A7267" s="9">
        <v>45351</v>
      </c>
      <c r="B7267" s="10" t="s">
        <v>306</v>
      </c>
      <c r="C7267" s="10" t="s">
        <v>287</v>
      </c>
      <c r="D7267" s="10" t="s">
        <v>40</v>
      </c>
      <c r="E7267" s="10" t="s">
        <v>30</v>
      </c>
      <c r="F7267" s="10">
        <v>920</v>
      </c>
      <c r="G7267" s="10">
        <v>1003</v>
      </c>
      <c r="H7267" s="11">
        <f>SUMIFS(AA:AA,$A:$A,EOMONTH($A7267,-1),$B:$B,$B7267)</f>
        <v>192</v>
      </c>
      <c r="I7267" s="63">
        <f>ROUND(SUMIFS(AC:AC,$A:$A,EOMONTH($A7267,-1),$B:$B,$B7267),2)</f>
        <v>386.25</v>
      </c>
      <c r="J7267" s="11">
        <f>SUMIFS(AB:AB,$A:$A,EOMONTH($A7267,-1),$B:$B,$B7267)</f>
        <v>21236.400000000001</v>
      </c>
      <c r="K7267" s="13">
        <v>0</v>
      </c>
      <c r="L7267" s="25">
        <v>0</v>
      </c>
      <c r="M7267" s="15">
        <v>478</v>
      </c>
      <c r="N7267" s="14">
        <v>55083.92</v>
      </c>
      <c r="O7267" s="16">
        <v>110</v>
      </c>
      <c r="P7267" s="16">
        <v>20720.7</v>
      </c>
      <c r="Q7267" s="16">
        <v>0</v>
      </c>
      <c r="R7267" s="16">
        <f>Q7267*16.876/100</f>
        <v>0</v>
      </c>
      <c r="S7267" s="17">
        <f t="shared" si="791"/>
        <v>0</v>
      </c>
      <c r="T7267" s="16">
        <v>0</v>
      </c>
      <c r="U7267" s="18">
        <f t="shared" si="792"/>
        <v>192.57599999999999</v>
      </c>
      <c r="V7267" s="18">
        <f t="shared" si="793"/>
        <v>439.76</v>
      </c>
      <c r="W7267" s="18">
        <f t="shared" si="794"/>
        <v>73.831306400000003</v>
      </c>
      <c r="X7267" s="27"/>
      <c r="Y7267" s="19">
        <f t="shared" si="795"/>
        <v>513.59130640000001</v>
      </c>
      <c r="Z7267" s="18">
        <f t="shared" si="796"/>
        <v>110.33</v>
      </c>
      <c r="AA7267" s="12">
        <v>560</v>
      </c>
      <c r="AB7267" s="12">
        <v>63790.11</v>
      </c>
      <c r="AC7267" s="28">
        <f>+I7267+Y7267-Z7267</f>
        <v>789.51130639999997</v>
      </c>
      <c r="AD7267" s="20">
        <f t="shared" si="797"/>
        <v>0</v>
      </c>
      <c r="AE7267">
        <v>0</v>
      </c>
    </row>
    <row r="7268" spans="1:31" x14ac:dyDescent="0.25">
      <c r="A7268" s="9">
        <v>45351</v>
      </c>
      <c r="B7268" s="10" t="s">
        <v>307</v>
      </c>
      <c r="C7268" s="10" t="s">
        <v>287</v>
      </c>
      <c r="D7268" s="10" t="s">
        <v>40</v>
      </c>
      <c r="E7268" s="10" t="s">
        <v>30</v>
      </c>
      <c r="F7268" s="10">
        <v>1100</v>
      </c>
      <c r="G7268" s="10">
        <v>1199</v>
      </c>
      <c r="H7268" s="11">
        <f>SUMIFS(AA:AA,$A:$A,EOMONTH($A7268,-1),$B:$B,$B7268)</f>
        <v>2</v>
      </c>
      <c r="I7268" s="63">
        <f>ROUND(SUMIFS(AC:AC,$A:$A,EOMONTH($A7268,-1),$B:$B,$B7268),2)</f>
        <v>-76.819999999999993</v>
      </c>
      <c r="J7268" s="11">
        <f>SUMIFS(AB:AB,$A:$A,EOMONTH($A7268,-1),$B:$B,$B7268)</f>
        <v>484.02</v>
      </c>
      <c r="K7268" s="13">
        <v>0</v>
      </c>
      <c r="L7268" s="25">
        <v>0</v>
      </c>
      <c r="M7268" s="15">
        <v>0</v>
      </c>
      <c r="N7268" s="14">
        <v>0</v>
      </c>
      <c r="O7268" s="16">
        <v>0</v>
      </c>
      <c r="P7268" s="16">
        <v>0</v>
      </c>
      <c r="Q7268" s="16">
        <v>0</v>
      </c>
      <c r="R7268" s="16">
        <f>Q7268*16.876/100</f>
        <v>0</v>
      </c>
      <c r="S7268" s="17">
        <f t="shared" si="791"/>
        <v>0</v>
      </c>
      <c r="T7268" s="16">
        <v>0</v>
      </c>
      <c r="U7268" s="18">
        <f t="shared" si="792"/>
        <v>2.3980000000000001</v>
      </c>
      <c r="V7268" s="18">
        <f t="shared" si="793"/>
        <v>0</v>
      </c>
      <c r="W7268" s="18">
        <f t="shared" si="794"/>
        <v>0</v>
      </c>
      <c r="X7268" s="27"/>
      <c r="Y7268" s="19">
        <f t="shared" si="795"/>
        <v>0</v>
      </c>
      <c r="Z7268" s="18">
        <f t="shared" si="796"/>
        <v>0</v>
      </c>
      <c r="AA7268" s="12">
        <v>2</v>
      </c>
      <c r="AB7268" s="12">
        <v>484.02</v>
      </c>
      <c r="AC7268" s="28">
        <f>+I7268+Y7268-Z7268</f>
        <v>-76.819999999999993</v>
      </c>
      <c r="AD7268" s="20">
        <f t="shared" si="797"/>
        <v>80</v>
      </c>
      <c r="AE7268">
        <v>130</v>
      </c>
    </row>
    <row r="7269" spans="1:31" x14ac:dyDescent="0.25">
      <c r="A7269" s="9">
        <v>45351</v>
      </c>
      <c r="B7269" s="10" t="s">
        <v>308</v>
      </c>
      <c r="C7269" s="10" t="s">
        <v>287</v>
      </c>
      <c r="D7269" s="10" t="s">
        <v>40</v>
      </c>
      <c r="E7269" s="10" t="s">
        <v>30</v>
      </c>
      <c r="F7269" s="10">
        <v>1100</v>
      </c>
      <c r="G7269" s="10">
        <v>1199</v>
      </c>
      <c r="H7269" s="11">
        <f>SUMIFS(AA:AA,$A:$A,EOMONTH($A7269,-1),$B:$B,$B7269)</f>
        <v>16</v>
      </c>
      <c r="I7269" s="63">
        <f>ROUND(SUMIFS(AC:AC,$A:$A,EOMONTH($A7269,-1),$B:$B,$B7269),2)</f>
        <v>2.27</v>
      </c>
      <c r="J7269" s="11">
        <f>SUMIFS(AB:AB,$A:$A,EOMONTH($A7269,-1),$B:$B,$B7269)</f>
        <v>2295.16</v>
      </c>
      <c r="K7269" s="13">
        <v>0</v>
      </c>
      <c r="L7269" s="25">
        <v>0</v>
      </c>
      <c r="M7269" s="15">
        <v>0</v>
      </c>
      <c r="N7269" s="14">
        <v>0</v>
      </c>
      <c r="O7269" s="16">
        <v>0</v>
      </c>
      <c r="P7269" s="16">
        <v>0</v>
      </c>
      <c r="Q7269" s="16">
        <v>0</v>
      </c>
      <c r="R7269" s="16">
        <f>Q7269*16.876/100</f>
        <v>0</v>
      </c>
      <c r="S7269" s="17">
        <f t="shared" si="791"/>
        <v>0</v>
      </c>
      <c r="T7269" s="16">
        <v>0</v>
      </c>
      <c r="U7269" s="18">
        <f t="shared" si="792"/>
        <v>19.184000000000001</v>
      </c>
      <c r="V7269" s="18">
        <f t="shared" si="793"/>
        <v>0</v>
      </c>
      <c r="W7269" s="18">
        <f t="shared" si="794"/>
        <v>0</v>
      </c>
      <c r="X7269" s="27"/>
      <c r="Y7269" s="19">
        <f t="shared" si="795"/>
        <v>0</v>
      </c>
      <c r="Z7269" s="18">
        <f t="shared" si="796"/>
        <v>0</v>
      </c>
      <c r="AA7269" s="12">
        <v>16</v>
      </c>
      <c r="AB7269" s="12">
        <v>2295.16</v>
      </c>
      <c r="AC7269" s="28">
        <f>+I7269+Y7269-Z7269</f>
        <v>2.27</v>
      </c>
      <c r="AD7269" s="20">
        <f t="shared" si="797"/>
        <v>0</v>
      </c>
      <c r="AE7269">
        <v>50</v>
      </c>
    </row>
    <row r="7270" spans="1:31" x14ac:dyDescent="0.25">
      <c r="A7270" s="59">
        <v>45351</v>
      </c>
      <c r="B7270" s="60" t="s">
        <v>309</v>
      </c>
      <c r="C7270" s="60" t="s">
        <v>287</v>
      </c>
      <c r="D7270" s="60" t="s">
        <v>40</v>
      </c>
      <c r="E7270" s="60" t="s">
        <v>30</v>
      </c>
      <c r="F7270" s="10"/>
      <c r="G7270" s="10"/>
      <c r="H7270" s="11"/>
      <c r="I7270" s="63">
        <f>ROUND(SUMIFS(AC:AC,$A:$A,EOMONTH($A7270,-1),$B:$B,$B7270),2)</f>
        <v>33.85</v>
      </c>
      <c r="J7270" s="11"/>
      <c r="K7270" s="13"/>
      <c r="L7270" s="25"/>
      <c r="M7270" s="15"/>
      <c r="N7270" s="14"/>
      <c r="O7270" s="16"/>
      <c r="P7270" s="16"/>
      <c r="Q7270" s="16"/>
      <c r="R7270" s="16"/>
      <c r="S7270" s="17">
        <f t="shared" si="791"/>
        <v>0</v>
      </c>
      <c r="T7270" s="16"/>
      <c r="U7270" s="18">
        <f t="shared" si="792"/>
        <v>0</v>
      </c>
      <c r="V7270" s="18">
        <f t="shared" si="793"/>
        <v>0</v>
      </c>
      <c r="W7270" s="18">
        <f t="shared" si="794"/>
        <v>0</v>
      </c>
      <c r="X7270" s="27"/>
      <c r="Y7270" s="19">
        <f t="shared" si="795"/>
        <v>0</v>
      </c>
      <c r="Z7270" s="18">
        <f t="shared" si="796"/>
        <v>0</v>
      </c>
      <c r="AA7270" s="12"/>
      <c r="AB7270" s="12"/>
      <c r="AC7270" s="28">
        <f>+I7270+Y7270-Z7270</f>
        <v>33.85</v>
      </c>
      <c r="AD7270" s="20">
        <f t="shared" si="797"/>
        <v>0</v>
      </c>
      <c r="AE7270">
        <v>20</v>
      </c>
    </row>
    <row r="7271" spans="1:31" x14ac:dyDescent="0.25">
      <c r="A7271" s="9">
        <v>45351</v>
      </c>
      <c r="B7271" s="10" t="s">
        <v>310</v>
      </c>
      <c r="C7271" s="10" t="s">
        <v>287</v>
      </c>
      <c r="D7271" s="10" t="s">
        <v>40</v>
      </c>
      <c r="E7271" s="10" t="s">
        <v>30</v>
      </c>
      <c r="F7271" s="10">
        <v>1100</v>
      </c>
      <c r="G7271" s="10">
        <v>1199</v>
      </c>
      <c r="H7271" s="11">
        <f>SUMIFS(AA:AA,$A:$A,EOMONTH($A7271,-1),$B:$B,$B7271)</f>
        <v>8</v>
      </c>
      <c r="I7271" s="63">
        <f>ROUND(SUMIFS(AC:AC,$A:$A,EOMONTH($A7271,-1),$B:$B,$B7271),2)</f>
        <v>31.9</v>
      </c>
      <c r="J7271" s="11">
        <f>SUMIFS(AB:AB,$A:$A,EOMONTH($A7271,-1),$B:$B,$B7271)</f>
        <v>1155.32</v>
      </c>
      <c r="K7271" s="13">
        <v>0</v>
      </c>
      <c r="L7271" s="25">
        <v>0</v>
      </c>
      <c r="M7271" s="15">
        <v>0</v>
      </c>
      <c r="N7271" s="14">
        <v>0</v>
      </c>
      <c r="O7271" s="16">
        <v>0</v>
      </c>
      <c r="P7271" s="16">
        <v>0</v>
      </c>
      <c r="Q7271" s="16">
        <v>0</v>
      </c>
      <c r="R7271" s="16">
        <f>Q7271*16.876/100</f>
        <v>0</v>
      </c>
      <c r="S7271" s="17">
        <f t="shared" si="791"/>
        <v>0</v>
      </c>
      <c r="T7271" s="16">
        <v>0</v>
      </c>
      <c r="U7271" s="18">
        <f t="shared" si="792"/>
        <v>9.5920000000000005</v>
      </c>
      <c r="V7271" s="18">
        <f t="shared" si="793"/>
        <v>0</v>
      </c>
      <c r="W7271" s="18">
        <f t="shared" si="794"/>
        <v>0</v>
      </c>
      <c r="X7271" s="27"/>
      <c r="Y7271" s="19">
        <f t="shared" si="795"/>
        <v>0</v>
      </c>
      <c r="Z7271" s="18">
        <f t="shared" si="796"/>
        <v>0</v>
      </c>
      <c r="AA7271" s="12">
        <v>8</v>
      </c>
      <c r="AB7271" s="12">
        <v>1155.32</v>
      </c>
      <c r="AC7271" s="28">
        <f>+I7271+Y7271-Z7271</f>
        <v>31.9</v>
      </c>
      <c r="AD7271" s="20">
        <f t="shared" si="797"/>
        <v>0</v>
      </c>
      <c r="AE7271">
        <v>20</v>
      </c>
    </row>
    <row r="7272" spans="1:31" x14ac:dyDescent="0.25">
      <c r="A7272" s="9">
        <v>45351</v>
      </c>
      <c r="B7272" s="10" t="s">
        <v>311</v>
      </c>
      <c r="C7272" s="10" t="s">
        <v>287</v>
      </c>
      <c r="D7272" s="10" t="s">
        <v>40</v>
      </c>
      <c r="E7272" s="10" t="s">
        <v>30</v>
      </c>
      <c r="F7272" s="10">
        <v>1100</v>
      </c>
      <c r="G7272" s="10">
        <v>1199</v>
      </c>
      <c r="H7272" s="11">
        <f>SUMIFS(AA:AA,$A:$A,EOMONTH($A7272,-1),$B:$B,$B7272)</f>
        <v>2</v>
      </c>
      <c r="I7272" s="63">
        <f>ROUND(SUMIFS(AC:AC,$A:$A,EOMONTH($A7272,-1),$B:$B,$B7272),2)</f>
        <v>-29.52</v>
      </c>
      <c r="J7272" s="11">
        <f>SUMIFS(AB:AB,$A:$A,EOMONTH($A7272,-1),$B:$B,$B7272)</f>
        <v>348.45</v>
      </c>
      <c r="K7272" s="13">
        <v>0</v>
      </c>
      <c r="L7272" s="25">
        <v>0</v>
      </c>
      <c r="M7272" s="15">
        <v>0</v>
      </c>
      <c r="N7272" s="14">
        <v>0</v>
      </c>
      <c r="O7272" s="16">
        <v>0</v>
      </c>
      <c r="P7272" s="16">
        <v>0</v>
      </c>
      <c r="Q7272" s="16">
        <v>0</v>
      </c>
      <c r="R7272" s="16">
        <f>Q7272*16.876/100</f>
        <v>0</v>
      </c>
      <c r="S7272" s="17">
        <f t="shared" si="791"/>
        <v>0</v>
      </c>
      <c r="T7272" s="16">
        <v>0</v>
      </c>
      <c r="U7272" s="18">
        <f t="shared" si="792"/>
        <v>2.3980000000000001</v>
      </c>
      <c r="V7272" s="18">
        <f t="shared" si="793"/>
        <v>0</v>
      </c>
      <c r="W7272" s="18">
        <f t="shared" si="794"/>
        <v>0</v>
      </c>
      <c r="X7272" s="27"/>
      <c r="Y7272" s="19">
        <f t="shared" si="795"/>
        <v>0</v>
      </c>
      <c r="Z7272" s="18">
        <f t="shared" si="796"/>
        <v>0</v>
      </c>
      <c r="AA7272" s="12">
        <v>2</v>
      </c>
      <c r="AB7272" s="12">
        <v>348.45</v>
      </c>
      <c r="AC7272" s="28">
        <f>+I7272+Y7272-Z7272</f>
        <v>-29.52</v>
      </c>
      <c r="AD7272" s="20">
        <f t="shared" si="797"/>
        <v>30</v>
      </c>
      <c r="AE7272">
        <v>80</v>
      </c>
    </row>
    <row r="7273" spans="1:31" x14ac:dyDescent="0.25">
      <c r="A7273" s="9">
        <v>45351</v>
      </c>
      <c r="B7273" s="10" t="s">
        <v>312</v>
      </c>
      <c r="C7273" s="10" t="s">
        <v>287</v>
      </c>
      <c r="D7273" s="10" t="s">
        <v>40</v>
      </c>
      <c r="E7273" s="10" t="s">
        <v>30</v>
      </c>
      <c r="F7273" s="10">
        <v>1100</v>
      </c>
      <c r="G7273" s="10">
        <v>1199</v>
      </c>
      <c r="H7273" s="11">
        <f>SUMIFS(AA:AA,$A:$A,EOMONTH($A7273,-1),$B:$B,$B7273)</f>
        <v>-1</v>
      </c>
      <c r="I7273" s="63">
        <f>ROUND(SUMIFS(AC:AC,$A:$A,EOMONTH($A7273,-1),$B:$B,$B7273),2)</f>
        <v>-1.97</v>
      </c>
      <c r="J7273" s="11">
        <f>SUMIFS(AB:AB,$A:$A,EOMONTH($A7273,-1),$B:$B,$B7273)</f>
        <v>-251.16</v>
      </c>
      <c r="K7273" s="13">
        <v>0</v>
      </c>
      <c r="L7273" s="25">
        <v>0</v>
      </c>
      <c r="M7273" s="15">
        <v>0</v>
      </c>
      <c r="N7273" s="14">
        <v>0</v>
      </c>
      <c r="O7273" s="16">
        <v>0</v>
      </c>
      <c r="P7273" s="16">
        <v>0</v>
      </c>
      <c r="Q7273" s="16">
        <v>0</v>
      </c>
      <c r="R7273" s="16">
        <f>Q7273*16.876/100</f>
        <v>0</v>
      </c>
      <c r="S7273" s="17">
        <f t="shared" si="791"/>
        <v>0</v>
      </c>
      <c r="T7273" s="16">
        <v>0</v>
      </c>
      <c r="U7273" s="18">
        <f t="shared" si="792"/>
        <v>-1.1990000000000001</v>
      </c>
      <c r="V7273" s="18">
        <f t="shared" si="793"/>
        <v>0</v>
      </c>
      <c r="W7273" s="18">
        <f t="shared" si="794"/>
        <v>0</v>
      </c>
      <c r="X7273" s="27"/>
      <c r="Y7273" s="19">
        <f t="shared" si="795"/>
        <v>0</v>
      </c>
      <c r="Z7273" s="18">
        <f t="shared" si="796"/>
        <v>0</v>
      </c>
      <c r="AA7273" s="12">
        <v>-1</v>
      </c>
      <c r="AB7273" s="12">
        <v>-251.16</v>
      </c>
      <c r="AC7273" s="28">
        <f>+I7273+Y7273-Z7273</f>
        <v>-1.97</v>
      </c>
      <c r="AD7273" s="20">
        <f t="shared" si="797"/>
        <v>10</v>
      </c>
      <c r="AE7273">
        <v>60</v>
      </c>
    </row>
    <row r="7274" spans="1:31" x14ac:dyDescent="0.25">
      <c r="A7274" s="9">
        <v>45351</v>
      </c>
      <c r="B7274" s="10" t="s">
        <v>313</v>
      </c>
      <c r="C7274" s="10" t="s">
        <v>287</v>
      </c>
      <c r="D7274" s="10" t="s">
        <v>40</v>
      </c>
      <c r="E7274" s="10" t="s">
        <v>30</v>
      </c>
      <c r="F7274" s="10">
        <v>1025</v>
      </c>
      <c r="G7274" s="10">
        <v>1117</v>
      </c>
      <c r="H7274" s="11">
        <f>SUMIFS(AA:AA,$A:$A,EOMONTH($A7274,-1),$B:$B,$B7274)</f>
        <v>155</v>
      </c>
      <c r="I7274" s="63">
        <f>ROUND(SUMIFS(AC:AC,$A:$A,EOMONTH($A7274,-1),$B:$B,$B7274),2)</f>
        <v>120.04</v>
      </c>
      <c r="J7274" s="11">
        <f>SUMIFS(AB:AB,$A:$A,EOMONTH($A7274,-1),$B:$B,$B7274)</f>
        <v>15045.7</v>
      </c>
      <c r="K7274" s="13">
        <v>0</v>
      </c>
      <c r="L7274" s="25">
        <v>0</v>
      </c>
      <c r="M7274" s="15">
        <v>0</v>
      </c>
      <c r="N7274" s="14">
        <v>0</v>
      </c>
      <c r="O7274" s="16">
        <v>0</v>
      </c>
      <c r="P7274" s="16">
        <v>0</v>
      </c>
      <c r="Q7274" s="16">
        <v>0</v>
      </c>
      <c r="R7274" s="16">
        <f>Q7274*16.876/100</f>
        <v>0</v>
      </c>
      <c r="S7274" s="17">
        <f t="shared" si="791"/>
        <v>0</v>
      </c>
      <c r="T7274" s="16">
        <v>0</v>
      </c>
      <c r="U7274" s="18">
        <f t="shared" si="792"/>
        <v>173.13499999999999</v>
      </c>
      <c r="V7274" s="18">
        <f t="shared" si="793"/>
        <v>0</v>
      </c>
      <c r="W7274" s="18">
        <f t="shared" si="794"/>
        <v>0</v>
      </c>
      <c r="X7274" s="27"/>
      <c r="Y7274" s="19">
        <f t="shared" si="795"/>
        <v>0</v>
      </c>
      <c r="Z7274" s="18">
        <f t="shared" si="796"/>
        <v>0</v>
      </c>
      <c r="AA7274" s="12">
        <v>155</v>
      </c>
      <c r="AB7274" s="12">
        <v>15045.7</v>
      </c>
      <c r="AC7274" s="28">
        <f>+I7274+Y7274-Z7274</f>
        <v>120.04</v>
      </c>
      <c r="AD7274" s="20">
        <f t="shared" si="797"/>
        <v>0</v>
      </c>
      <c r="AE7274">
        <v>0</v>
      </c>
    </row>
    <row r="7275" spans="1:31" x14ac:dyDescent="0.25">
      <c r="A7275" s="9">
        <v>45351</v>
      </c>
      <c r="B7275" s="10" t="s">
        <v>314</v>
      </c>
      <c r="C7275" s="10" t="s">
        <v>287</v>
      </c>
      <c r="D7275" s="10" t="s">
        <v>40</v>
      </c>
      <c r="E7275" s="10" t="s">
        <v>30</v>
      </c>
      <c r="F7275" s="10">
        <v>1025</v>
      </c>
      <c r="G7275" s="10">
        <v>1117</v>
      </c>
      <c r="H7275" s="11">
        <f>SUMIFS(AA:AA,$A:$A,EOMONTH($A7275,-1),$B:$B,$B7275)</f>
        <v>724</v>
      </c>
      <c r="I7275" s="63">
        <f>ROUND(SUMIFS(AC:AC,$A:$A,EOMONTH($A7275,-1),$B:$B,$B7275),2)</f>
        <v>785.85</v>
      </c>
      <c r="J7275" s="11">
        <f>SUMIFS(AB:AB,$A:$A,EOMONTH($A7275,-1),$B:$B,$B7275)</f>
        <v>79261.47</v>
      </c>
      <c r="K7275" s="13">
        <v>0</v>
      </c>
      <c r="L7275" s="25">
        <v>0</v>
      </c>
      <c r="M7275" s="15">
        <v>0</v>
      </c>
      <c r="N7275" s="14">
        <v>0</v>
      </c>
      <c r="O7275" s="16">
        <v>30</v>
      </c>
      <c r="P7275" s="16">
        <v>5630.7</v>
      </c>
      <c r="Q7275" s="16">
        <v>0</v>
      </c>
      <c r="R7275" s="16">
        <f>Q7275*16.876/100</f>
        <v>0</v>
      </c>
      <c r="S7275" s="17">
        <f t="shared" si="791"/>
        <v>0</v>
      </c>
      <c r="T7275" s="16">
        <v>0</v>
      </c>
      <c r="U7275" s="18">
        <f t="shared" si="792"/>
        <v>808.70799999999997</v>
      </c>
      <c r="V7275" s="18">
        <f t="shared" si="793"/>
        <v>0</v>
      </c>
      <c r="W7275" s="18">
        <f t="shared" si="794"/>
        <v>0</v>
      </c>
      <c r="X7275" s="27"/>
      <c r="Y7275" s="19">
        <f t="shared" si="795"/>
        <v>0</v>
      </c>
      <c r="Z7275" s="18">
        <f t="shared" si="796"/>
        <v>33.51</v>
      </c>
      <c r="AA7275" s="12">
        <v>694</v>
      </c>
      <c r="AB7275" s="12">
        <v>75977.149999999994</v>
      </c>
      <c r="AC7275" s="28">
        <f>+I7275+Y7275-Z7275</f>
        <v>752.34</v>
      </c>
      <c r="AD7275" s="20">
        <f t="shared" si="797"/>
        <v>0</v>
      </c>
      <c r="AE7275">
        <v>0</v>
      </c>
    </row>
    <row r="7276" spans="1:31" x14ac:dyDescent="0.25">
      <c r="A7276" s="9">
        <v>45351</v>
      </c>
      <c r="B7276" s="10" t="s">
        <v>315</v>
      </c>
      <c r="C7276" s="10" t="s">
        <v>287</v>
      </c>
      <c r="D7276" s="10" t="s">
        <v>40</v>
      </c>
      <c r="E7276" s="10" t="s">
        <v>30</v>
      </c>
      <c r="F7276" s="10">
        <v>1025</v>
      </c>
      <c r="G7276" s="10">
        <v>1117</v>
      </c>
      <c r="H7276" s="11">
        <f>SUMIFS(AA:AA,$A:$A,EOMONTH($A7276,-1),$B:$B,$B7276)</f>
        <v>188</v>
      </c>
      <c r="I7276" s="63">
        <f>ROUND(SUMIFS(AC:AC,$A:$A,EOMONTH($A7276,-1),$B:$B,$B7276),2)</f>
        <v>278.95999999999998</v>
      </c>
      <c r="J7276" s="11">
        <f>SUMIFS(AB:AB,$A:$A,EOMONTH($A7276,-1),$B:$B,$B7276)</f>
        <v>18006.330000000002</v>
      </c>
      <c r="K7276" s="13">
        <v>0</v>
      </c>
      <c r="L7276" s="25">
        <v>0</v>
      </c>
      <c r="M7276" s="15">
        <v>0</v>
      </c>
      <c r="N7276" s="14">
        <v>0</v>
      </c>
      <c r="O7276" s="16">
        <v>30</v>
      </c>
      <c r="P7276" s="16">
        <v>5630.7</v>
      </c>
      <c r="Q7276" s="16">
        <v>0</v>
      </c>
      <c r="R7276" s="16">
        <f>Q7276*16.876/100</f>
        <v>0</v>
      </c>
      <c r="S7276" s="17">
        <f t="shared" si="791"/>
        <v>0</v>
      </c>
      <c r="T7276" s="16">
        <v>0</v>
      </c>
      <c r="U7276" s="18">
        <f t="shared" si="792"/>
        <v>209.99600000000001</v>
      </c>
      <c r="V7276" s="18">
        <f t="shared" si="793"/>
        <v>0</v>
      </c>
      <c r="W7276" s="18">
        <f t="shared" si="794"/>
        <v>0</v>
      </c>
      <c r="X7276" s="27"/>
      <c r="Y7276" s="19">
        <f t="shared" si="795"/>
        <v>0</v>
      </c>
      <c r="Z7276" s="18">
        <f t="shared" si="796"/>
        <v>33.51</v>
      </c>
      <c r="AA7276" s="12">
        <v>158</v>
      </c>
      <c r="AB7276" s="12">
        <v>15132.98</v>
      </c>
      <c r="AC7276" s="28">
        <f>+I7276+Y7276-Z7276</f>
        <v>245.45</v>
      </c>
      <c r="AD7276" s="20">
        <f t="shared" si="797"/>
        <v>0</v>
      </c>
      <c r="AE7276">
        <v>0</v>
      </c>
    </row>
    <row r="7277" spans="1:31" x14ac:dyDescent="0.25">
      <c r="A7277" s="9">
        <v>45351</v>
      </c>
      <c r="B7277" s="10" t="s">
        <v>316</v>
      </c>
      <c r="C7277" s="10" t="s">
        <v>287</v>
      </c>
      <c r="D7277" s="10" t="s">
        <v>40</v>
      </c>
      <c r="E7277" s="10" t="s">
        <v>30</v>
      </c>
      <c r="F7277" s="10">
        <v>1025</v>
      </c>
      <c r="G7277" s="10">
        <v>1117</v>
      </c>
      <c r="H7277" s="11">
        <f>SUMIFS(AA:AA,$A:$A,EOMONTH($A7277,-1),$B:$B,$B7277)</f>
        <v>234</v>
      </c>
      <c r="I7277" s="63">
        <f>ROUND(SUMIFS(AC:AC,$A:$A,EOMONTH($A7277,-1),$B:$B,$B7277),2)</f>
        <v>278.77</v>
      </c>
      <c r="J7277" s="11">
        <f>SUMIFS(AB:AB,$A:$A,EOMONTH($A7277,-1),$B:$B,$B7277)</f>
        <v>21877.11</v>
      </c>
      <c r="K7277" s="13">
        <v>0</v>
      </c>
      <c r="L7277" s="25">
        <v>0</v>
      </c>
      <c r="M7277" s="15">
        <v>0</v>
      </c>
      <c r="N7277" s="14">
        <v>0</v>
      </c>
      <c r="O7277" s="16">
        <v>30</v>
      </c>
      <c r="P7277" s="16">
        <v>5630.7</v>
      </c>
      <c r="Q7277" s="16">
        <v>0</v>
      </c>
      <c r="R7277" s="16">
        <f>Q7277*16.876/100</f>
        <v>0</v>
      </c>
      <c r="S7277" s="17">
        <f t="shared" si="791"/>
        <v>0</v>
      </c>
      <c r="T7277" s="16">
        <v>0</v>
      </c>
      <c r="U7277" s="18">
        <f t="shared" si="792"/>
        <v>261.37799999999999</v>
      </c>
      <c r="V7277" s="18">
        <f t="shared" si="793"/>
        <v>0</v>
      </c>
      <c r="W7277" s="18">
        <f t="shared" si="794"/>
        <v>0</v>
      </c>
      <c r="X7277" s="27"/>
      <c r="Y7277" s="19">
        <f t="shared" si="795"/>
        <v>0</v>
      </c>
      <c r="Z7277" s="18">
        <f t="shared" si="796"/>
        <v>33.51</v>
      </c>
      <c r="AA7277" s="12">
        <v>204</v>
      </c>
      <c r="AB7277" s="12">
        <v>19072.349999999999</v>
      </c>
      <c r="AC7277" s="28">
        <f>+I7277+Y7277-Z7277</f>
        <v>245.26</v>
      </c>
      <c r="AD7277" s="20">
        <f t="shared" si="797"/>
        <v>0</v>
      </c>
      <c r="AE7277">
        <v>0</v>
      </c>
    </row>
    <row r="7278" spans="1:31" x14ac:dyDescent="0.25">
      <c r="A7278" s="9">
        <v>45351</v>
      </c>
      <c r="B7278" s="10" t="s">
        <v>317</v>
      </c>
      <c r="C7278" s="10" t="s">
        <v>287</v>
      </c>
      <c r="D7278" s="10" t="s">
        <v>40</v>
      </c>
      <c r="E7278" s="10" t="s">
        <v>30</v>
      </c>
      <c r="F7278" s="10">
        <v>1025</v>
      </c>
      <c r="G7278" s="10">
        <v>1117</v>
      </c>
      <c r="H7278" s="11">
        <f>SUMIFS(AA:AA,$A:$A,EOMONTH($A7278,-1),$B:$B,$B7278)</f>
        <v>356</v>
      </c>
      <c r="I7278" s="63">
        <f>ROUND(SUMIFS(AC:AC,$A:$A,EOMONTH($A7278,-1),$B:$B,$B7278),2)</f>
        <v>553.30999999999995</v>
      </c>
      <c r="J7278" s="11">
        <f>SUMIFS(AB:AB,$A:$A,EOMONTH($A7278,-1),$B:$B,$B7278)</f>
        <v>36053.25</v>
      </c>
      <c r="K7278" s="13">
        <v>0</v>
      </c>
      <c r="L7278" s="25">
        <v>0</v>
      </c>
      <c r="M7278" s="15">
        <v>0</v>
      </c>
      <c r="N7278" s="14">
        <v>0</v>
      </c>
      <c r="O7278" s="16">
        <v>0</v>
      </c>
      <c r="P7278" s="16">
        <v>0</v>
      </c>
      <c r="Q7278" s="16">
        <v>0</v>
      </c>
      <c r="R7278" s="16">
        <f>Q7278*16.876/100</f>
        <v>0</v>
      </c>
      <c r="S7278" s="17">
        <f t="shared" si="791"/>
        <v>0</v>
      </c>
      <c r="T7278" s="16">
        <v>0</v>
      </c>
      <c r="U7278" s="18">
        <f t="shared" si="792"/>
        <v>397.65199999999999</v>
      </c>
      <c r="V7278" s="18">
        <f t="shared" si="793"/>
        <v>0</v>
      </c>
      <c r="W7278" s="18">
        <f t="shared" si="794"/>
        <v>0</v>
      </c>
      <c r="X7278" s="27"/>
      <c r="Y7278" s="19">
        <f t="shared" si="795"/>
        <v>0</v>
      </c>
      <c r="Z7278" s="18">
        <f t="shared" si="796"/>
        <v>0</v>
      </c>
      <c r="AA7278" s="12">
        <v>356</v>
      </c>
      <c r="AB7278" s="12">
        <v>36053.25</v>
      </c>
      <c r="AC7278" s="28">
        <f>+I7278+Y7278-Z7278</f>
        <v>553.30999999999995</v>
      </c>
      <c r="AD7278" s="20">
        <f t="shared" si="797"/>
        <v>0</v>
      </c>
      <c r="AE7278">
        <v>0</v>
      </c>
    </row>
    <row r="7279" spans="1:31" x14ac:dyDescent="0.25">
      <c r="A7279" s="9">
        <v>45351</v>
      </c>
      <c r="B7279" s="10" t="s">
        <v>318</v>
      </c>
      <c r="C7279" s="10" t="s">
        <v>287</v>
      </c>
      <c r="D7279" s="10" t="s">
        <v>40</v>
      </c>
      <c r="E7279" s="10" t="s">
        <v>30</v>
      </c>
      <c r="F7279" s="10">
        <v>1025</v>
      </c>
      <c r="G7279" s="10">
        <v>1117</v>
      </c>
      <c r="H7279" s="11">
        <f>SUMIFS(AA:AA,$A:$A,EOMONTH($A7279,-1),$B:$B,$B7279)</f>
        <v>206</v>
      </c>
      <c r="I7279" s="63">
        <f>ROUND(SUMIFS(AC:AC,$A:$A,EOMONTH($A7279,-1),$B:$B,$B7279),2)</f>
        <v>283.73</v>
      </c>
      <c r="J7279" s="11">
        <f>SUMIFS(AB:AB,$A:$A,EOMONTH($A7279,-1),$B:$B,$B7279)</f>
        <v>22010.86</v>
      </c>
      <c r="K7279" s="13">
        <v>0</v>
      </c>
      <c r="L7279" s="25">
        <v>0</v>
      </c>
      <c r="M7279" s="15">
        <v>0</v>
      </c>
      <c r="N7279" s="14">
        <v>0</v>
      </c>
      <c r="O7279" s="16">
        <v>0</v>
      </c>
      <c r="P7279" s="16">
        <v>0</v>
      </c>
      <c r="Q7279" s="16">
        <v>0</v>
      </c>
      <c r="R7279" s="16">
        <f>Q7279*16.876/100</f>
        <v>0</v>
      </c>
      <c r="S7279" s="17">
        <f t="shared" si="791"/>
        <v>0</v>
      </c>
      <c r="T7279" s="16">
        <v>0</v>
      </c>
      <c r="U7279" s="18">
        <f t="shared" si="792"/>
        <v>230.102</v>
      </c>
      <c r="V7279" s="18">
        <f t="shared" si="793"/>
        <v>0</v>
      </c>
      <c r="W7279" s="18">
        <f t="shared" si="794"/>
        <v>0</v>
      </c>
      <c r="X7279" s="27"/>
      <c r="Y7279" s="19">
        <f t="shared" si="795"/>
        <v>0</v>
      </c>
      <c r="Z7279" s="18">
        <f t="shared" si="796"/>
        <v>0</v>
      </c>
      <c r="AA7279" s="12">
        <v>206</v>
      </c>
      <c r="AB7279" s="12">
        <v>22010.86</v>
      </c>
      <c r="AC7279" s="28">
        <f>+I7279+Y7279-Z7279</f>
        <v>283.73</v>
      </c>
      <c r="AD7279" s="20">
        <f t="shared" si="797"/>
        <v>0</v>
      </c>
      <c r="AE7279">
        <v>0</v>
      </c>
    </row>
    <row r="7280" spans="1:31" x14ac:dyDescent="0.25">
      <c r="A7280" s="9">
        <v>45351</v>
      </c>
      <c r="B7280" s="10" t="s">
        <v>319</v>
      </c>
      <c r="C7280" s="10" t="s">
        <v>320</v>
      </c>
      <c r="D7280" s="10" t="s">
        <v>40</v>
      </c>
      <c r="E7280" s="10" t="s">
        <v>30</v>
      </c>
      <c r="F7280" s="10">
        <v>360</v>
      </c>
      <c r="G7280" s="10">
        <v>392</v>
      </c>
      <c r="H7280" s="11">
        <f>SUMIFS(AA:AA,$A:$A,EOMONTH($A7280,-1),$B:$B,$B7280)</f>
        <v>523</v>
      </c>
      <c r="I7280" s="63">
        <f>ROUND(SUMIFS(AC:AC,$A:$A,EOMONTH($A7280,-1),$B:$B,$B7280),2)</f>
        <v>205.77</v>
      </c>
      <c r="J7280" s="11">
        <f>SUMIFS(AB:AB,$A:$A,EOMONTH($A7280,-1),$B:$B,$B7280)</f>
        <v>19178.580000000002</v>
      </c>
      <c r="K7280" s="13">
        <v>0</v>
      </c>
      <c r="L7280" s="25">
        <v>0</v>
      </c>
      <c r="M7280" s="15">
        <v>0</v>
      </c>
      <c r="N7280" s="14">
        <v>0</v>
      </c>
      <c r="O7280" s="16">
        <v>0</v>
      </c>
      <c r="P7280" s="16">
        <v>0</v>
      </c>
      <c r="Q7280" s="16">
        <v>0</v>
      </c>
      <c r="R7280" s="16">
        <f>Q7280*16.876/100</f>
        <v>0</v>
      </c>
      <c r="S7280" s="17">
        <f t="shared" si="791"/>
        <v>0</v>
      </c>
      <c r="T7280" s="16">
        <v>0</v>
      </c>
      <c r="U7280" s="18">
        <f t="shared" si="792"/>
        <v>205.01599999999999</v>
      </c>
      <c r="V7280" s="18">
        <f t="shared" si="793"/>
        <v>0</v>
      </c>
      <c r="W7280" s="18">
        <f t="shared" si="794"/>
        <v>0</v>
      </c>
      <c r="X7280" s="27"/>
      <c r="Y7280" s="19">
        <f t="shared" si="795"/>
        <v>0</v>
      </c>
      <c r="Z7280" s="18">
        <f t="shared" si="796"/>
        <v>0</v>
      </c>
      <c r="AA7280" s="12">
        <v>523</v>
      </c>
      <c r="AB7280" s="12">
        <v>19178.580000000002</v>
      </c>
      <c r="AC7280" s="28">
        <f>+I7280+Y7280-Z7280</f>
        <v>205.77</v>
      </c>
      <c r="AD7280" s="20">
        <f t="shared" si="797"/>
        <v>0</v>
      </c>
      <c r="AE7280">
        <v>0</v>
      </c>
    </row>
    <row r="7281" spans="1:31" x14ac:dyDescent="0.25">
      <c r="A7281" s="9">
        <v>45351</v>
      </c>
      <c r="B7281" s="10" t="s">
        <v>321</v>
      </c>
      <c r="C7281" s="10" t="s">
        <v>320</v>
      </c>
      <c r="D7281" s="10" t="s">
        <v>40</v>
      </c>
      <c r="E7281" s="10" t="s">
        <v>30</v>
      </c>
      <c r="F7281" s="10">
        <v>360</v>
      </c>
      <c r="G7281" s="10">
        <v>392</v>
      </c>
      <c r="H7281" s="11">
        <f>SUMIFS(AA:AA,$A:$A,EOMONTH($A7281,-1),$B:$B,$B7281)</f>
        <v>904</v>
      </c>
      <c r="I7281" s="63">
        <f>ROUND(SUMIFS(AC:AC,$A:$A,EOMONTH($A7281,-1),$B:$B,$B7281),2)</f>
        <v>256.38</v>
      </c>
      <c r="J7281" s="11">
        <f>SUMIFS(AB:AB,$A:$A,EOMONTH($A7281,-1),$B:$B,$B7281)</f>
        <v>35108.06</v>
      </c>
      <c r="K7281" s="13">
        <v>0</v>
      </c>
      <c r="L7281" s="25">
        <v>0</v>
      </c>
      <c r="M7281" s="15">
        <v>0</v>
      </c>
      <c r="N7281" s="14">
        <v>0</v>
      </c>
      <c r="O7281" s="16">
        <v>100</v>
      </c>
      <c r="P7281" s="16">
        <v>7050</v>
      </c>
      <c r="Q7281" s="16">
        <v>0</v>
      </c>
      <c r="R7281" s="16">
        <f>Q7281*16.876/100</f>
        <v>0</v>
      </c>
      <c r="S7281" s="17">
        <f t="shared" si="791"/>
        <v>0</v>
      </c>
      <c r="T7281" s="16">
        <v>0</v>
      </c>
      <c r="U7281" s="18">
        <f t="shared" si="792"/>
        <v>354.36799999999999</v>
      </c>
      <c r="V7281" s="18">
        <f t="shared" si="793"/>
        <v>0</v>
      </c>
      <c r="W7281" s="18">
        <f t="shared" si="794"/>
        <v>0</v>
      </c>
      <c r="X7281" s="27"/>
      <c r="Y7281" s="19">
        <f t="shared" si="795"/>
        <v>0</v>
      </c>
      <c r="Z7281" s="18">
        <f t="shared" si="796"/>
        <v>39.200000000000003</v>
      </c>
      <c r="AA7281" s="12">
        <v>804</v>
      </c>
      <c r="AB7281" s="12">
        <v>31225</v>
      </c>
      <c r="AC7281" s="28">
        <f>+I7281+Y7281-Z7281</f>
        <v>217.18</v>
      </c>
      <c r="AD7281" s="20">
        <f t="shared" si="797"/>
        <v>0</v>
      </c>
      <c r="AE7281">
        <v>0</v>
      </c>
    </row>
    <row r="7282" spans="1:31" x14ac:dyDescent="0.25">
      <c r="A7282" s="9">
        <v>45351</v>
      </c>
      <c r="B7282" s="10" t="s">
        <v>322</v>
      </c>
      <c r="C7282" s="10" t="s">
        <v>320</v>
      </c>
      <c r="D7282" s="10" t="s">
        <v>40</v>
      </c>
      <c r="E7282" s="10" t="s">
        <v>30</v>
      </c>
      <c r="F7282" s="10">
        <v>360</v>
      </c>
      <c r="G7282" s="10">
        <v>392</v>
      </c>
      <c r="H7282" s="11">
        <f>SUMIFS(AA:AA,$A:$A,EOMONTH($A7282,-1),$B:$B,$B7282)</f>
        <v>497</v>
      </c>
      <c r="I7282" s="63">
        <f>ROUND(SUMIFS(AC:AC,$A:$A,EOMONTH($A7282,-1),$B:$B,$B7282),2)</f>
        <v>118</v>
      </c>
      <c r="J7282" s="11">
        <f>SUMIFS(AB:AB,$A:$A,EOMONTH($A7282,-1),$B:$B,$B7282)</f>
        <v>17846.080000000002</v>
      </c>
      <c r="K7282" s="13">
        <v>0</v>
      </c>
      <c r="L7282" s="25">
        <v>0</v>
      </c>
      <c r="M7282" s="15">
        <v>0</v>
      </c>
      <c r="N7282" s="14">
        <v>0</v>
      </c>
      <c r="O7282" s="16">
        <v>0</v>
      </c>
      <c r="P7282" s="16">
        <v>0</v>
      </c>
      <c r="Q7282" s="16">
        <v>0</v>
      </c>
      <c r="R7282" s="16">
        <f>Q7282*16.876/100</f>
        <v>0</v>
      </c>
      <c r="S7282" s="17">
        <f t="shared" si="791"/>
        <v>0</v>
      </c>
      <c r="T7282" s="16">
        <v>0</v>
      </c>
      <c r="U7282" s="18">
        <f t="shared" si="792"/>
        <v>194.82400000000001</v>
      </c>
      <c r="V7282" s="18">
        <f t="shared" si="793"/>
        <v>0</v>
      </c>
      <c r="W7282" s="18">
        <f t="shared" si="794"/>
        <v>0</v>
      </c>
      <c r="X7282" s="27"/>
      <c r="Y7282" s="19">
        <f t="shared" si="795"/>
        <v>0</v>
      </c>
      <c r="Z7282" s="18">
        <f t="shared" si="796"/>
        <v>0</v>
      </c>
      <c r="AA7282" s="12">
        <v>497</v>
      </c>
      <c r="AB7282" s="12">
        <v>17846.080000000002</v>
      </c>
      <c r="AC7282" s="28">
        <f>+I7282+Y7282-Z7282</f>
        <v>118</v>
      </c>
      <c r="AD7282" s="20">
        <f t="shared" si="797"/>
        <v>0</v>
      </c>
      <c r="AE7282">
        <v>0</v>
      </c>
    </row>
    <row r="7283" spans="1:31" x14ac:dyDescent="0.25">
      <c r="A7283" s="9">
        <v>45351</v>
      </c>
      <c r="B7283" s="10" t="s">
        <v>323</v>
      </c>
      <c r="C7283" s="10" t="s">
        <v>320</v>
      </c>
      <c r="D7283" s="10" t="s">
        <v>40</v>
      </c>
      <c r="E7283" s="10" t="s">
        <v>30</v>
      </c>
      <c r="F7283" s="10">
        <v>360</v>
      </c>
      <c r="G7283" s="10">
        <v>392</v>
      </c>
      <c r="H7283" s="11">
        <f>SUMIFS(AA:AA,$A:$A,EOMONTH($A7283,-1),$B:$B,$B7283)</f>
        <v>455</v>
      </c>
      <c r="I7283" s="63">
        <f>ROUND(SUMIFS(AC:AC,$A:$A,EOMONTH($A7283,-1),$B:$B,$B7283),2)</f>
        <v>126.57</v>
      </c>
      <c r="J7283" s="11">
        <f>SUMIFS(AB:AB,$A:$A,EOMONTH($A7283,-1),$B:$B,$B7283)</f>
        <v>16443.53</v>
      </c>
      <c r="K7283" s="13">
        <v>0</v>
      </c>
      <c r="L7283" s="25">
        <v>0</v>
      </c>
      <c r="M7283" s="15">
        <v>0</v>
      </c>
      <c r="N7283" s="14">
        <v>0</v>
      </c>
      <c r="O7283" s="16">
        <v>50</v>
      </c>
      <c r="P7283" s="16">
        <v>3712.5</v>
      </c>
      <c r="Q7283" s="16">
        <v>0</v>
      </c>
      <c r="R7283" s="16">
        <f>Q7283*16.876/100</f>
        <v>0</v>
      </c>
      <c r="S7283" s="17">
        <f t="shared" si="791"/>
        <v>0</v>
      </c>
      <c r="T7283" s="16">
        <v>0</v>
      </c>
      <c r="U7283" s="18">
        <f t="shared" si="792"/>
        <v>178.36</v>
      </c>
      <c r="V7283" s="18">
        <f t="shared" si="793"/>
        <v>0</v>
      </c>
      <c r="W7283" s="18">
        <f t="shared" si="794"/>
        <v>0</v>
      </c>
      <c r="X7283" s="27"/>
      <c r="Y7283" s="19">
        <f t="shared" si="795"/>
        <v>0</v>
      </c>
      <c r="Z7283" s="18">
        <f t="shared" si="796"/>
        <v>19.600000000000001</v>
      </c>
      <c r="AA7283" s="12">
        <v>405</v>
      </c>
      <c r="AB7283" s="12">
        <v>14636.55</v>
      </c>
      <c r="AC7283" s="28">
        <f>+I7283+Y7283-Z7283</f>
        <v>106.97</v>
      </c>
      <c r="AD7283" s="20">
        <f t="shared" si="797"/>
        <v>0</v>
      </c>
      <c r="AE7283">
        <v>0</v>
      </c>
    </row>
    <row r="7284" spans="1:31" x14ac:dyDescent="0.25">
      <c r="A7284" s="9">
        <v>45351</v>
      </c>
      <c r="B7284" s="10" t="s">
        <v>324</v>
      </c>
      <c r="C7284" s="10" t="s">
        <v>320</v>
      </c>
      <c r="D7284" s="10" t="s">
        <v>40</v>
      </c>
      <c r="E7284" s="10" t="s">
        <v>30</v>
      </c>
      <c r="F7284" s="10">
        <v>360</v>
      </c>
      <c r="G7284" s="10">
        <v>392</v>
      </c>
      <c r="H7284" s="11">
        <f>SUMIFS(AA:AA,$A:$A,EOMONTH($A7284,-1),$B:$B,$B7284)</f>
        <v>375</v>
      </c>
      <c r="I7284" s="63">
        <f>ROUND(SUMIFS(AC:AC,$A:$A,EOMONTH($A7284,-1),$B:$B,$B7284),2)</f>
        <v>122.94</v>
      </c>
      <c r="J7284" s="11">
        <f>SUMIFS(AB:AB,$A:$A,EOMONTH($A7284,-1),$B:$B,$B7284)</f>
        <v>14129.45</v>
      </c>
      <c r="K7284" s="13">
        <v>0</v>
      </c>
      <c r="L7284" s="25">
        <v>0</v>
      </c>
      <c r="M7284" s="15">
        <v>0</v>
      </c>
      <c r="N7284" s="14">
        <v>0</v>
      </c>
      <c r="O7284" s="16">
        <v>0</v>
      </c>
      <c r="P7284" s="16">
        <v>0</v>
      </c>
      <c r="Q7284" s="16">
        <v>0</v>
      </c>
      <c r="R7284" s="16">
        <f>Q7284*16.876/100</f>
        <v>0</v>
      </c>
      <c r="S7284" s="17">
        <f t="shared" si="791"/>
        <v>0</v>
      </c>
      <c r="T7284" s="16">
        <v>0</v>
      </c>
      <c r="U7284" s="18">
        <f t="shared" si="792"/>
        <v>147</v>
      </c>
      <c r="V7284" s="18">
        <f t="shared" si="793"/>
        <v>0</v>
      </c>
      <c r="W7284" s="18">
        <f t="shared" si="794"/>
        <v>0</v>
      </c>
      <c r="X7284" s="27"/>
      <c r="Y7284" s="19">
        <f t="shared" si="795"/>
        <v>0</v>
      </c>
      <c r="Z7284" s="18">
        <f t="shared" si="796"/>
        <v>0</v>
      </c>
      <c r="AA7284" s="12">
        <v>375</v>
      </c>
      <c r="AB7284" s="12">
        <v>14129.45</v>
      </c>
      <c r="AC7284" s="28">
        <f>+I7284+Y7284-Z7284</f>
        <v>122.94</v>
      </c>
      <c r="AD7284" s="20">
        <f t="shared" si="797"/>
        <v>0</v>
      </c>
      <c r="AE7284">
        <v>0</v>
      </c>
    </row>
    <row r="7285" spans="1:31" x14ac:dyDescent="0.25">
      <c r="A7285" s="9">
        <v>45351</v>
      </c>
      <c r="B7285" s="10" t="s">
        <v>325</v>
      </c>
      <c r="C7285" s="10" t="s">
        <v>320</v>
      </c>
      <c r="D7285" s="10" t="s">
        <v>40</v>
      </c>
      <c r="E7285" s="10" t="s">
        <v>30</v>
      </c>
      <c r="F7285" s="10">
        <v>360</v>
      </c>
      <c r="G7285" s="10">
        <v>392</v>
      </c>
      <c r="H7285" s="11">
        <f>SUMIFS(AA:AA,$A:$A,EOMONTH($A7285,-1),$B:$B,$B7285)</f>
        <v>561</v>
      </c>
      <c r="I7285" s="63">
        <f>ROUND(SUMIFS(AC:AC,$A:$A,EOMONTH($A7285,-1),$B:$B,$B7285),2)</f>
        <v>102.47</v>
      </c>
      <c r="J7285" s="11">
        <f>SUMIFS(AB:AB,$A:$A,EOMONTH($A7285,-1),$B:$B,$B7285)</f>
        <v>19537.82</v>
      </c>
      <c r="K7285" s="13">
        <v>0</v>
      </c>
      <c r="L7285" s="25">
        <v>0</v>
      </c>
      <c r="M7285" s="15">
        <v>0</v>
      </c>
      <c r="N7285" s="14">
        <v>0</v>
      </c>
      <c r="O7285" s="16">
        <v>50</v>
      </c>
      <c r="P7285" s="16">
        <v>3337.5</v>
      </c>
      <c r="Q7285" s="16">
        <v>0</v>
      </c>
      <c r="R7285" s="16">
        <f>Q7285*16.876/100</f>
        <v>0</v>
      </c>
      <c r="S7285" s="17">
        <f t="shared" si="791"/>
        <v>0</v>
      </c>
      <c r="T7285" s="16">
        <v>0</v>
      </c>
      <c r="U7285" s="18">
        <f t="shared" si="792"/>
        <v>219.91200000000001</v>
      </c>
      <c r="V7285" s="18">
        <f t="shared" si="793"/>
        <v>0</v>
      </c>
      <c r="W7285" s="18">
        <f t="shared" si="794"/>
        <v>0</v>
      </c>
      <c r="X7285" s="27"/>
      <c r="Y7285" s="19">
        <f t="shared" si="795"/>
        <v>0</v>
      </c>
      <c r="Z7285" s="18">
        <f t="shared" si="796"/>
        <v>19.600000000000001</v>
      </c>
      <c r="AA7285" s="12">
        <v>511</v>
      </c>
      <c r="AB7285" s="12">
        <v>17799.46</v>
      </c>
      <c r="AC7285" s="28">
        <f>+I7285+Y7285-Z7285</f>
        <v>82.87</v>
      </c>
      <c r="AD7285" s="20">
        <f t="shared" si="797"/>
        <v>0</v>
      </c>
      <c r="AE7285">
        <v>0</v>
      </c>
    </row>
    <row r="7286" spans="1:31" x14ac:dyDescent="0.25">
      <c r="A7286" s="9">
        <v>45351</v>
      </c>
      <c r="B7286" s="10" t="s">
        <v>326</v>
      </c>
      <c r="C7286" s="10" t="s">
        <v>320</v>
      </c>
      <c r="D7286" s="10" t="s">
        <v>40</v>
      </c>
      <c r="E7286" s="10" t="s">
        <v>30</v>
      </c>
      <c r="F7286" s="10">
        <v>610</v>
      </c>
      <c r="G7286" s="10">
        <v>665</v>
      </c>
      <c r="H7286" s="11">
        <f>SUMIFS(AA:AA,$A:$A,EOMONTH($A7286,-1),$B:$B,$B7286)</f>
        <v>320</v>
      </c>
      <c r="I7286" s="63">
        <f>ROUND(SUMIFS(AC:AC,$A:$A,EOMONTH($A7286,-1),$B:$B,$B7286),2)</f>
        <v>338.52</v>
      </c>
      <c r="J7286" s="11">
        <f>SUMIFS(AB:AB,$A:$A,EOMONTH($A7286,-1),$B:$B,$B7286)</f>
        <v>22350.35</v>
      </c>
      <c r="K7286" s="13">
        <v>0</v>
      </c>
      <c r="L7286" s="25">
        <v>0</v>
      </c>
      <c r="M7286" s="15">
        <v>0</v>
      </c>
      <c r="N7286" s="14">
        <v>0</v>
      </c>
      <c r="O7286" s="16">
        <v>25</v>
      </c>
      <c r="P7286" s="16">
        <v>2737.5</v>
      </c>
      <c r="Q7286" s="16">
        <v>0</v>
      </c>
      <c r="R7286" s="16">
        <f>Q7286*16.876/100</f>
        <v>0</v>
      </c>
      <c r="S7286" s="17">
        <f t="shared" si="791"/>
        <v>0</v>
      </c>
      <c r="T7286" s="16">
        <v>0</v>
      </c>
      <c r="U7286" s="18">
        <f t="shared" si="792"/>
        <v>212.8</v>
      </c>
      <c r="V7286" s="18">
        <f t="shared" si="793"/>
        <v>0</v>
      </c>
      <c r="W7286" s="18">
        <f t="shared" si="794"/>
        <v>0</v>
      </c>
      <c r="X7286" s="27"/>
      <c r="Y7286" s="19">
        <f t="shared" si="795"/>
        <v>0</v>
      </c>
      <c r="Z7286" s="18">
        <f t="shared" si="796"/>
        <v>16.625</v>
      </c>
      <c r="AA7286" s="12">
        <v>295</v>
      </c>
      <c r="AB7286" s="12">
        <v>20598.43</v>
      </c>
      <c r="AC7286" s="28">
        <f>+I7286+Y7286-Z7286</f>
        <v>321.89499999999998</v>
      </c>
      <c r="AD7286" s="20">
        <f t="shared" si="797"/>
        <v>0</v>
      </c>
      <c r="AE7286">
        <v>0</v>
      </c>
    </row>
    <row r="7287" spans="1:31" x14ac:dyDescent="0.25">
      <c r="A7287" s="9">
        <v>45351</v>
      </c>
      <c r="B7287" s="10" t="s">
        <v>327</v>
      </c>
      <c r="C7287" s="10" t="s">
        <v>320</v>
      </c>
      <c r="D7287" s="10" t="s">
        <v>40</v>
      </c>
      <c r="E7287" s="10" t="s">
        <v>30</v>
      </c>
      <c r="F7287" s="10">
        <v>610</v>
      </c>
      <c r="G7287" s="10">
        <v>665</v>
      </c>
      <c r="H7287" s="11">
        <f>SUMIFS(AA:AA,$A:$A,EOMONTH($A7287,-1),$B:$B,$B7287)</f>
        <v>234</v>
      </c>
      <c r="I7287" s="63">
        <f>ROUND(SUMIFS(AC:AC,$A:$A,EOMONTH($A7287,-1),$B:$B,$B7287),2)</f>
        <v>91.91</v>
      </c>
      <c r="J7287" s="11">
        <f>SUMIFS(AB:AB,$A:$A,EOMONTH($A7287,-1),$B:$B,$B7287)</f>
        <v>15529.53</v>
      </c>
      <c r="K7287" s="13">
        <v>0</v>
      </c>
      <c r="L7287" s="25">
        <v>0</v>
      </c>
      <c r="M7287" s="15">
        <v>0</v>
      </c>
      <c r="N7287" s="14">
        <v>0</v>
      </c>
      <c r="O7287" s="16">
        <v>50</v>
      </c>
      <c r="P7287" s="16">
        <v>6187.5</v>
      </c>
      <c r="Q7287" s="16">
        <v>0</v>
      </c>
      <c r="R7287" s="16">
        <f>Q7287*16.876/100</f>
        <v>0</v>
      </c>
      <c r="S7287" s="17">
        <f t="shared" si="791"/>
        <v>0</v>
      </c>
      <c r="T7287" s="16">
        <v>0</v>
      </c>
      <c r="U7287" s="18">
        <f t="shared" si="792"/>
        <v>155.61000000000001</v>
      </c>
      <c r="V7287" s="18">
        <f t="shared" si="793"/>
        <v>0</v>
      </c>
      <c r="W7287" s="18">
        <f t="shared" si="794"/>
        <v>0</v>
      </c>
      <c r="X7287" s="27"/>
      <c r="Y7287" s="19">
        <f t="shared" si="795"/>
        <v>0</v>
      </c>
      <c r="Z7287" s="18">
        <f t="shared" si="796"/>
        <v>33.25</v>
      </c>
      <c r="AA7287" s="12">
        <v>184</v>
      </c>
      <c r="AB7287" s="12">
        <v>12209.18</v>
      </c>
      <c r="AC7287" s="28">
        <f>+I7287+Y7287-Z7287</f>
        <v>58.66</v>
      </c>
      <c r="AD7287" s="20">
        <f t="shared" si="797"/>
        <v>0</v>
      </c>
      <c r="AE7287">
        <v>0</v>
      </c>
    </row>
    <row r="7288" spans="1:31" x14ac:dyDescent="0.25">
      <c r="A7288" s="9">
        <v>45351</v>
      </c>
      <c r="B7288" s="10" t="s">
        <v>328</v>
      </c>
      <c r="C7288" s="10" t="s">
        <v>320</v>
      </c>
      <c r="D7288" s="10" t="s">
        <v>40</v>
      </c>
      <c r="E7288" s="10" t="s">
        <v>30</v>
      </c>
      <c r="F7288" s="10">
        <v>610</v>
      </c>
      <c r="G7288" s="10">
        <v>665</v>
      </c>
      <c r="H7288" s="11">
        <f>SUMIFS(AA:AA,$A:$A,EOMONTH($A7288,-1),$B:$B,$B7288)</f>
        <v>383</v>
      </c>
      <c r="I7288" s="63">
        <f>ROUND(SUMIFS(AC:AC,$A:$A,EOMONTH($A7288,-1),$B:$B,$B7288),2)</f>
        <v>193.38</v>
      </c>
      <c r="J7288" s="11">
        <f>SUMIFS(AB:AB,$A:$A,EOMONTH($A7288,-1),$B:$B,$B7288)</f>
        <v>24494.42</v>
      </c>
      <c r="K7288" s="13">
        <v>0</v>
      </c>
      <c r="L7288" s="25">
        <v>0</v>
      </c>
      <c r="M7288" s="15">
        <v>0</v>
      </c>
      <c r="N7288" s="14">
        <v>0</v>
      </c>
      <c r="O7288" s="16">
        <v>25</v>
      </c>
      <c r="P7288" s="16">
        <v>2737.5</v>
      </c>
      <c r="Q7288" s="16">
        <v>0</v>
      </c>
      <c r="R7288" s="16">
        <f>Q7288*16.876/100</f>
        <v>0</v>
      </c>
      <c r="S7288" s="17">
        <f t="shared" si="791"/>
        <v>0</v>
      </c>
      <c r="T7288" s="16">
        <v>0</v>
      </c>
      <c r="U7288" s="18">
        <f t="shared" si="792"/>
        <v>254.69499999999999</v>
      </c>
      <c r="V7288" s="18">
        <f t="shared" si="793"/>
        <v>0</v>
      </c>
      <c r="W7288" s="18">
        <f t="shared" si="794"/>
        <v>0</v>
      </c>
      <c r="X7288" s="27"/>
      <c r="Y7288" s="19">
        <f t="shared" si="795"/>
        <v>0</v>
      </c>
      <c r="Z7288" s="18">
        <f t="shared" si="796"/>
        <v>16.625</v>
      </c>
      <c r="AA7288" s="12">
        <v>358</v>
      </c>
      <c r="AB7288" s="12">
        <v>22916.29</v>
      </c>
      <c r="AC7288" s="28">
        <f>+I7288+Y7288-Z7288</f>
        <v>176.755</v>
      </c>
      <c r="AD7288" s="20">
        <f t="shared" si="797"/>
        <v>0</v>
      </c>
      <c r="AE7288">
        <v>0</v>
      </c>
    </row>
    <row r="7289" spans="1:31" x14ac:dyDescent="0.25">
      <c r="A7289" s="9">
        <v>45351</v>
      </c>
      <c r="B7289" s="10" t="s">
        <v>329</v>
      </c>
      <c r="C7289" s="10" t="s">
        <v>320</v>
      </c>
      <c r="D7289" s="10" t="s">
        <v>40</v>
      </c>
      <c r="E7289" s="10" t="s">
        <v>30</v>
      </c>
      <c r="F7289" s="10">
        <v>610</v>
      </c>
      <c r="G7289" s="10">
        <v>665</v>
      </c>
      <c r="H7289" s="11">
        <f>SUMIFS(AA:AA,$A:$A,EOMONTH($A7289,-1),$B:$B,$B7289)</f>
        <v>731</v>
      </c>
      <c r="I7289" s="63">
        <f>ROUND(SUMIFS(AC:AC,$A:$A,EOMONTH($A7289,-1),$B:$B,$B7289),2)</f>
        <v>247.94</v>
      </c>
      <c r="J7289" s="11">
        <f>SUMIFS(AB:AB,$A:$A,EOMONTH($A7289,-1),$B:$B,$B7289)</f>
        <v>45587.55</v>
      </c>
      <c r="K7289" s="13">
        <v>0</v>
      </c>
      <c r="L7289" s="25">
        <v>0</v>
      </c>
      <c r="M7289" s="15">
        <v>0</v>
      </c>
      <c r="N7289" s="14">
        <v>0</v>
      </c>
      <c r="O7289" s="16">
        <v>0</v>
      </c>
      <c r="P7289" s="16">
        <v>0</v>
      </c>
      <c r="Q7289" s="16">
        <v>0</v>
      </c>
      <c r="R7289" s="16">
        <f>Q7289*16.876/100</f>
        <v>0</v>
      </c>
      <c r="S7289" s="17">
        <f t="shared" si="791"/>
        <v>0</v>
      </c>
      <c r="T7289" s="16">
        <v>0</v>
      </c>
      <c r="U7289" s="18">
        <f t="shared" si="792"/>
        <v>486.11500000000001</v>
      </c>
      <c r="V7289" s="18">
        <f t="shared" si="793"/>
        <v>0</v>
      </c>
      <c r="W7289" s="18">
        <f t="shared" si="794"/>
        <v>0</v>
      </c>
      <c r="X7289" s="27"/>
      <c r="Y7289" s="19">
        <f t="shared" si="795"/>
        <v>0</v>
      </c>
      <c r="Z7289" s="18">
        <f t="shared" si="796"/>
        <v>0</v>
      </c>
      <c r="AA7289" s="12">
        <v>731</v>
      </c>
      <c r="AB7289" s="12">
        <v>45587.55</v>
      </c>
      <c r="AC7289" s="28">
        <f>+I7289+Y7289-Z7289</f>
        <v>247.94</v>
      </c>
      <c r="AD7289" s="20">
        <f t="shared" si="797"/>
        <v>0</v>
      </c>
      <c r="AE7289">
        <v>0</v>
      </c>
    </row>
    <row r="7290" spans="1:31" x14ac:dyDescent="0.25">
      <c r="A7290" s="9">
        <v>45351</v>
      </c>
      <c r="B7290" s="10" t="s">
        <v>330</v>
      </c>
      <c r="C7290" s="10" t="s">
        <v>320</v>
      </c>
      <c r="D7290" s="10" t="s">
        <v>40</v>
      </c>
      <c r="E7290" s="10" t="s">
        <v>30</v>
      </c>
      <c r="F7290" s="10">
        <v>610</v>
      </c>
      <c r="G7290" s="10">
        <v>665</v>
      </c>
      <c r="H7290" s="11">
        <f>SUMIFS(AA:AA,$A:$A,EOMONTH($A7290,-1),$B:$B,$B7290)</f>
        <v>436</v>
      </c>
      <c r="I7290" s="63">
        <f>ROUND(SUMIFS(AC:AC,$A:$A,EOMONTH($A7290,-1),$B:$B,$B7290),2)</f>
        <v>256.04000000000002</v>
      </c>
      <c r="J7290" s="11">
        <f>SUMIFS(AB:AB,$A:$A,EOMONTH($A7290,-1),$B:$B,$B7290)</f>
        <v>25883.79</v>
      </c>
      <c r="K7290" s="13">
        <v>0</v>
      </c>
      <c r="L7290" s="25">
        <v>0</v>
      </c>
      <c r="M7290" s="15">
        <v>0</v>
      </c>
      <c r="N7290" s="14">
        <v>0</v>
      </c>
      <c r="O7290" s="16">
        <v>0</v>
      </c>
      <c r="P7290" s="16">
        <v>0</v>
      </c>
      <c r="Q7290" s="16">
        <v>0</v>
      </c>
      <c r="R7290" s="16">
        <f>Q7290*16.876/100</f>
        <v>0</v>
      </c>
      <c r="S7290" s="17">
        <f t="shared" si="791"/>
        <v>0</v>
      </c>
      <c r="T7290" s="16">
        <v>0</v>
      </c>
      <c r="U7290" s="18">
        <f t="shared" si="792"/>
        <v>289.94</v>
      </c>
      <c r="V7290" s="18">
        <f t="shared" si="793"/>
        <v>0</v>
      </c>
      <c r="W7290" s="18">
        <f t="shared" si="794"/>
        <v>0</v>
      </c>
      <c r="X7290" s="27"/>
      <c r="Y7290" s="19">
        <f t="shared" si="795"/>
        <v>0</v>
      </c>
      <c r="Z7290" s="18">
        <f t="shared" si="796"/>
        <v>0</v>
      </c>
      <c r="AA7290" s="12">
        <v>436</v>
      </c>
      <c r="AB7290" s="12">
        <v>25883.79</v>
      </c>
      <c r="AC7290" s="28">
        <f>+I7290+Y7290-Z7290</f>
        <v>256.04000000000002</v>
      </c>
      <c r="AD7290" s="20">
        <f t="shared" si="797"/>
        <v>0</v>
      </c>
      <c r="AE7290">
        <v>0</v>
      </c>
    </row>
    <row r="7291" spans="1:31" x14ac:dyDescent="0.25">
      <c r="A7291" s="9">
        <v>45351</v>
      </c>
      <c r="B7291" s="10" t="s">
        <v>331</v>
      </c>
      <c r="C7291" s="10" t="s">
        <v>320</v>
      </c>
      <c r="D7291" s="10" t="s">
        <v>40</v>
      </c>
      <c r="E7291" s="10" t="s">
        <v>30</v>
      </c>
      <c r="F7291" s="10">
        <v>610</v>
      </c>
      <c r="G7291" s="10">
        <v>665</v>
      </c>
      <c r="H7291" s="11">
        <f>SUMIFS(AA:AA,$A:$A,EOMONTH($A7291,-1),$B:$B,$B7291)</f>
        <v>232</v>
      </c>
      <c r="I7291" s="63">
        <f>ROUND(SUMIFS(AC:AC,$A:$A,EOMONTH($A7291,-1),$B:$B,$B7291),2)</f>
        <v>-126.38</v>
      </c>
      <c r="J7291" s="11">
        <f>SUMIFS(AB:AB,$A:$A,EOMONTH($A7291,-1),$B:$B,$B7291)</f>
        <v>21860.58</v>
      </c>
      <c r="K7291" s="13">
        <v>0</v>
      </c>
      <c r="L7291" s="25">
        <v>0</v>
      </c>
      <c r="M7291" s="15">
        <v>0</v>
      </c>
      <c r="N7291" s="14">
        <v>0</v>
      </c>
      <c r="O7291" s="16">
        <v>0</v>
      </c>
      <c r="P7291" s="16">
        <v>0</v>
      </c>
      <c r="Q7291" s="16">
        <v>0</v>
      </c>
      <c r="R7291" s="16">
        <f>Q7291*16.876/100</f>
        <v>0</v>
      </c>
      <c r="S7291" s="17">
        <f t="shared" si="791"/>
        <v>0</v>
      </c>
      <c r="T7291" s="16">
        <v>0</v>
      </c>
      <c r="U7291" s="18">
        <f t="shared" si="792"/>
        <v>154.28</v>
      </c>
      <c r="V7291" s="18">
        <f t="shared" si="793"/>
        <v>0</v>
      </c>
      <c r="W7291" s="18">
        <f t="shared" si="794"/>
        <v>0</v>
      </c>
      <c r="X7291" s="27"/>
      <c r="Y7291" s="19">
        <f t="shared" si="795"/>
        <v>0</v>
      </c>
      <c r="Z7291" s="18">
        <f t="shared" si="796"/>
        <v>0</v>
      </c>
      <c r="AA7291" s="12">
        <v>232</v>
      </c>
      <c r="AB7291" s="12">
        <v>21860.58</v>
      </c>
      <c r="AC7291" s="28">
        <f>+I7291+Y7291-Z7291</f>
        <v>-126.38</v>
      </c>
      <c r="AD7291" s="20">
        <f t="shared" si="797"/>
        <v>130</v>
      </c>
      <c r="AE7291">
        <v>130</v>
      </c>
    </row>
    <row r="7292" spans="1:31" x14ac:dyDescent="0.25">
      <c r="A7292" s="9">
        <v>45351</v>
      </c>
      <c r="B7292" s="10" t="s">
        <v>332</v>
      </c>
      <c r="C7292" s="10" t="s">
        <v>320</v>
      </c>
      <c r="D7292" s="10" t="s">
        <v>40</v>
      </c>
      <c r="E7292" s="10" t="s">
        <v>30</v>
      </c>
      <c r="F7292" s="10">
        <v>700</v>
      </c>
      <c r="G7292" s="10">
        <v>763</v>
      </c>
      <c r="H7292" s="11">
        <f>SUMIFS(AA:AA,$A:$A,EOMONTH($A7292,-1),$B:$B,$B7292)</f>
        <v>794</v>
      </c>
      <c r="I7292" s="63">
        <f>ROUND(SUMIFS(AC:AC,$A:$A,EOMONTH($A7292,-1),$B:$B,$B7292),2)</f>
        <v>-44.03</v>
      </c>
      <c r="J7292" s="11">
        <f>SUMIFS(AB:AB,$A:$A,EOMONTH($A7292,-1),$B:$B,$B7292)</f>
        <v>53669.86</v>
      </c>
      <c r="K7292" s="13">
        <v>0</v>
      </c>
      <c r="L7292" s="25">
        <v>0</v>
      </c>
      <c r="M7292" s="15">
        <v>0</v>
      </c>
      <c r="N7292" s="14">
        <v>0</v>
      </c>
      <c r="O7292" s="16">
        <v>60</v>
      </c>
      <c r="P7292" s="16">
        <v>6755.7</v>
      </c>
      <c r="Q7292" s="16">
        <v>0</v>
      </c>
      <c r="R7292" s="16">
        <f>Q7292*16.876/100</f>
        <v>0</v>
      </c>
      <c r="S7292" s="17">
        <f t="shared" si="791"/>
        <v>0</v>
      </c>
      <c r="T7292" s="16">
        <v>0</v>
      </c>
      <c r="U7292" s="18">
        <f t="shared" si="792"/>
        <v>605.822</v>
      </c>
      <c r="V7292" s="18">
        <f t="shared" si="793"/>
        <v>0</v>
      </c>
      <c r="W7292" s="18">
        <f t="shared" si="794"/>
        <v>0</v>
      </c>
      <c r="X7292" s="27"/>
      <c r="Y7292" s="19">
        <f t="shared" si="795"/>
        <v>0</v>
      </c>
      <c r="Z7292" s="18">
        <f t="shared" si="796"/>
        <v>45.78</v>
      </c>
      <c r="AA7292" s="12">
        <v>734</v>
      </c>
      <c r="AB7292" s="12">
        <v>49467.360000000001</v>
      </c>
      <c r="AC7292" s="28">
        <f>+I7292+Y7292-Z7292</f>
        <v>-89.81</v>
      </c>
      <c r="AD7292" s="20">
        <f t="shared" si="797"/>
        <v>90</v>
      </c>
      <c r="AE7292">
        <v>90</v>
      </c>
    </row>
    <row r="7293" spans="1:31" x14ac:dyDescent="0.25">
      <c r="A7293" s="9">
        <v>45351</v>
      </c>
      <c r="B7293" s="10" t="s">
        <v>333</v>
      </c>
      <c r="C7293" s="10" t="s">
        <v>320</v>
      </c>
      <c r="D7293" s="10" t="s">
        <v>40</v>
      </c>
      <c r="E7293" s="10" t="s">
        <v>30</v>
      </c>
      <c r="F7293" s="10">
        <v>700</v>
      </c>
      <c r="G7293" s="10">
        <v>763</v>
      </c>
      <c r="H7293" s="11">
        <f>SUMIFS(AA:AA,$A:$A,EOMONTH($A7293,-1),$B:$B,$B7293)</f>
        <v>748</v>
      </c>
      <c r="I7293" s="63">
        <f>ROUND(SUMIFS(AC:AC,$A:$A,EOMONTH($A7293,-1),$B:$B,$B7293),2)</f>
        <v>609.08000000000004</v>
      </c>
      <c r="J7293" s="11">
        <f>SUMIFS(AB:AB,$A:$A,EOMONTH($A7293,-1),$B:$B,$B7293)</f>
        <v>48761.07</v>
      </c>
      <c r="K7293" s="13">
        <v>0</v>
      </c>
      <c r="L7293" s="25">
        <v>0</v>
      </c>
      <c r="M7293" s="15">
        <v>0</v>
      </c>
      <c r="N7293" s="14">
        <v>0</v>
      </c>
      <c r="O7293" s="16">
        <v>45</v>
      </c>
      <c r="P7293" s="16">
        <v>5056.8</v>
      </c>
      <c r="Q7293" s="16">
        <v>0</v>
      </c>
      <c r="R7293" s="16">
        <f>Q7293*16.876/100</f>
        <v>0</v>
      </c>
      <c r="S7293" s="17">
        <f t="shared" si="791"/>
        <v>0</v>
      </c>
      <c r="T7293" s="16">
        <v>0</v>
      </c>
      <c r="U7293" s="18">
        <f t="shared" si="792"/>
        <v>570.72400000000005</v>
      </c>
      <c r="V7293" s="18">
        <f t="shared" si="793"/>
        <v>0</v>
      </c>
      <c r="W7293" s="18">
        <f t="shared" si="794"/>
        <v>0</v>
      </c>
      <c r="X7293" s="27"/>
      <c r="Y7293" s="19">
        <f t="shared" si="795"/>
        <v>0</v>
      </c>
      <c r="Z7293" s="18">
        <f t="shared" si="796"/>
        <v>34.335000000000001</v>
      </c>
      <c r="AA7293" s="12">
        <v>703</v>
      </c>
      <c r="AB7293" s="12">
        <v>45832.71</v>
      </c>
      <c r="AC7293" s="28">
        <f>+I7293+Y7293-Z7293</f>
        <v>574.745</v>
      </c>
      <c r="AD7293" s="20">
        <f t="shared" si="797"/>
        <v>0</v>
      </c>
      <c r="AE7293">
        <v>0</v>
      </c>
    </row>
    <row r="7294" spans="1:31" x14ac:dyDescent="0.25">
      <c r="A7294" s="9">
        <v>45351</v>
      </c>
      <c r="B7294" s="10" t="s">
        <v>334</v>
      </c>
      <c r="C7294" s="10" t="s">
        <v>320</v>
      </c>
      <c r="D7294" s="10" t="s">
        <v>40</v>
      </c>
      <c r="E7294" s="10" t="s">
        <v>30</v>
      </c>
      <c r="F7294" s="10">
        <v>700</v>
      </c>
      <c r="G7294" s="10">
        <v>763</v>
      </c>
      <c r="H7294" s="11">
        <f>SUMIFS(AA:AA,$A:$A,EOMONTH($A7294,-1),$B:$B,$B7294)</f>
        <v>536</v>
      </c>
      <c r="I7294" s="63">
        <f>ROUND(SUMIFS(AC:AC,$A:$A,EOMONTH($A7294,-1),$B:$B,$B7294),2)</f>
        <v>258.66000000000003</v>
      </c>
      <c r="J7294" s="11">
        <f>SUMIFS(AB:AB,$A:$A,EOMONTH($A7294,-1),$B:$B,$B7294)</f>
        <v>36076.620000000003</v>
      </c>
      <c r="K7294" s="13">
        <v>0</v>
      </c>
      <c r="L7294" s="25">
        <v>0</v>
      </c>
      <c r="M7294" s="15">
        <v>0</v>
      </c>
      <c r="N7294" s="14">
        <v>0</v>
      </c>
      <c r="O7294" s="16">
        <v>45</v>
      </c>
      <c r="P7294" s="16">
        <v>5287.5</v>
      </c>
      <c r="Q7294" s="16">
        <v>0</v>
      </c>
      <c r="R7294" s="16">
        <f>Q7294*16.876/100</f>
        <v>0</v>
      </c>
      <c r="S7294" s="17">
        <f t="shared" si="791"/>
        <v>0</v>
      </c>
      <c r="T7294" s="16">
        <v>0</v>
      </c>
      <c r="U7294" s="18">
        <f t="shared" si="792"/>
        <v>408.96800000000002</v>
      </c>
      <c r="V7294" s="18">
        <f t="shared" si="793"/>
        <v>0</v>
      </c>
      <c r="W7294" s="18">
        <f t="shared" si="794"/>
        <v>0</v>
      </c>
      <c r="X7294" s="27"/>
      <c r="Y7294" s="19">
        <f t="shared" si="795"/>
        <v>0</v>
      </c>
      <c r="Z7294" s="18">
        <f t="shared" si="796"/>
        <v>34.335000000000001</v>
      </c>
      <c r="AA7294" s="12">
        <v>491</v>
      </c>
      <c r="AB7294" s="12">
        <v>32935.980000000003</v>
      </c>
      <c r="AC7294" s="28">
        <f>+I7294+Y7294-Z7294</f>
        <v>224.32500000000002</v>
      </c>
      <c r="AD7294" s="20">
        <f t="shared" si="797"/>
        <v>0</v>
      </c>
      <c r="AE7294">
        <v>0</v>
      </c>
    </row>
    <row r="7295" spans="1:31" x14ac:dyDescent="0.25">
      <c r="A7295" s="9">
        <v>45351</v>
      </c>
      <c r="B7295" s="10" t="s">
        <v>335</v>
      </c>
      <c r="C7295" s="10" t="s">
        <v>320</v>
      </c>
      <c r="D7295" s="10" t="s">
        <v>40</v>
      </c>
      <c r="E7295" s="10" t="s">
        <v>30</v>
      </c>
      <c r="F7295" s="10">
        <v>1050</v>
      </c>
      <c r="G7295" s="10">
        <v>1144</v>
      </c>
      <c r="H7295" s="11">
        <f>SUMIFS(AA:AA,$A:$A,EOMONTH($A7295,-1),$B:$B,$B7295)</f>
        <v>183</v>
      </c>
      <c r="I7295" s="63">
        <f>ROUND(SUMIFS(AC:AC,$A:$A,EOMONTH($A7295,-1),$B:$B,$B7295),2)</f>
        <v>97.3</v>
      </c>
      <c r="J7295" s="11">
        <f>SUMIFS(AB:AB,$A:$A,EOMONTH($A7295,-1),$B:$B,$B7295)</f>
        <v>20488.849999999999</v>
      </c>
      <c r="K7295" s="13">
        <v>0</v>
      </c>
      <c r="L7295" s="25">
        <v>0</v>
      </c>
      <c r="M7295" s="15">
        <v>0</v>
      </c>
      <c r="N7295" s="14">
        <v>0</v>
      </c>
      <c r="O7295" s="16">
        <v>0</v>
      </c>
      <c r="P7295" s="16">
        <v>0</v>
      </c>
      <c r="Q7295" s="16">
        <v>0</v>
      </c>
      <c r="R7295" s="16">
        <f>Q7295*16.876/100</f>
        <v>0</v>
      </c>
      <c r="S7295" s="17">
        <f t="shared" si="791"/>
        <v>0</v>
      </c>
      <c r="T7295" s="16">
        <v>0</v>
      </c>
      <c r="U7295" s="18">
        <f t="shared" si="792"/>
        <v>209.352</v>
      </c>
      <c r="V7295" s="18">
        <f t="shared" si="793"/>
        <v>0</v>
      </c>
      <c r="W7295" s="18">
        <f t="shared" si="794"/>
        <v>0</v>
      </c>
      <c r="X7295" s="27"/>
      <c r="Y7295" s="19">
        <f t="shared" si="795"/>
        <v>0</v>
      </c>
      <c r="Z7295" s="18">
        <f t="shared" si="796"/>
        <v>0</v>
      </c>
      <c r="AA7295" s="12">
        <v>183</v>
      </c>
      <c r="AB7295" s="12">
        <v>20488.849999999999</v>
      </c>
      <c r="AC7295" s="28">
        <f>+I7295+Y7295-Z7295</f>
        <v>97.3</v>
      </c>
      <c r="AD7295" s="20">
        <f t="shared" si="797"/>
        <v>0</v>
      </c>
      <c r="AE7295">
        <v>0</v>
      </c>
    </row>
    <row r="7296" spans="1:31" x14ac:dyDescent="0.25">
      <c r="A7296" s="9">
        <v>45351</v>
      </c>
      <c r="B7296" s="10" t="s">
        <v>336</v>
      </c>
      <c r="C7296" s="10" t="s">
        <v>320</v>
      </c>
      <c r="D7296" s="10" t="s">
        <v>40</v>
      </c>
      <c r="E7296" s="10" t="s">
        <v>30</v>
      </c>
      <c r="F7296" s="10">
        <v>1050</v>
      </c>
      <c r="G7296" s="10">
        <v>1144</v>
      </c>
      <c r="H7296" s="11">
        <f>SUMIFS(AA:AA,$A:$A,EOMONTH($A7296,-1),$B:$B,$B7296)</f>
        <v>251</v>
      </c>
      <c r="I7296" s="63">
        <f>ROUND(SUMIFS(AC:AC,$A:$A,EOMONTH($A7296,-1),$B:$B,$B7296),2)</f>
        <v>-89.08</v>
      </c>
      <c r="J7296" s="11">
        <f>SUMIFS(AB:AB,$A:$A,EOMONTH($A7296,-1),$B:$B,$B7296)</f>
        <v>28805.57</v>
      </c>
      <c r="K7296" s="13">
        <v>0</v>
      </c>
      <c r="L7296" s="25">
        <v>0</v>
      </c>
      <c r="M7296" s="15">
        <v>0</v>
      </c>
      <c r="N7296" s="14">
        <v>0</v>
      </c>
      <c r="O7296" s="16">
        <v>0</v>
      </c>
      <c r="P7296" s="16">
        <v>0</v>
      </c>
      <c r="Q7296" s="16">
        <v>0</v>
      </c>
      <c r="R7296" s="16">
        <f>Q7296*16.876/100</f>
        <v>0</v>
      </c>
      <c r="S7296" s="17">
        <f t="shared" si="791"/>
        <v>0</v>
      </c>
      <c r="T7296" s="16">
        <v>0</v>
      </c>
      <c r="U7296" s="18">
        <f t="shared" si="792"/>
        <v>287.14400000000001</v>
      </c>
      <c r="V7296" s="18">
        <f t="shared" si="793"/>
        <v>0</v>
      </c>
      <c r="W7296" s="18">
        <f t="shared" si="794"/>
        <v>0</v>
      </c>
      <c r="X7296" s="27"/>
      <c r="Y7296" s="19">
        <f t="shared" si="795"/>
        <v>0</v>
      </c>
      <c r="Z7296" s="18">
        <f t="shared" si="796"/>
        <v>0</v>
      </c>
      <c r="AA7296" s="12">
        <v>251</v>
      </c>
      <c r="AB7296" s="12">
        <v>28805.57</v>
      </c>
      <c r="AC7296" s="28">
        <f>+I7296+Y7296-Z7296</f>
        <v>-89.08</v>
      </c>
      <c r="AD7296" s="20">
        <f t="shared" si="797"/>
        <v>90</v>
      </c>
      <c r="AE7296">
        <v>90</v>
      </c>
    </row>
    <row r="7297" spans="1:31" x14ac:dyDescent="0.25">
      <c r="A7297" s="9">
        <v>45351</v>
      </c>
      <c r="B7297" s="10" t="s">
        <v>337</v>
      </c>
      <c r="C7297" s="10" t="s">
        <v>320</v>
      </c>
      <c r="D7297" s="10" t="s">
        <v>40</v>
      </c>
      <c r="E7297" s="10" t="s">
        <v>30</v>
      </c>
      <c r="F7297" s="10">
        <v>1050</v>
      </c>
      <c r="G7297" s="10">
        <v>1144</v>
      </c>
      <c r="H7297" s="11">
        <f>SUMIFS(AA:AA,$A:$A,EOMONTH($A7297,-1),$B:$B,$B7297)</f>
        <v>137</v>
      </c>
      <c r="I7297" s="63">
        <f>ROUND(SUMIFS(AC:AC,$A:$A,EOMONTH($A7297,-1),$B:$B,$B7297),2)</f>
        <v>-51.18</v>
      </c>
      <c r="J7297" s="11">
        <f>SUMIFS(AB:AB,$A:$A,EOMONTH($A7297,-1),$B:$B,$B7297)</f>
        <v>15317.59</v>
      </c>
      <c r="K7297" s="13">
        <v>0</v>
      </c>
      <c r="L7297" s="25">
        <v>0</v>
      </c>
      <c r="M7297" s="15">
        <v>0</v>
      </c>
      <c r="N7297" s="14">
        <v>0</v>
      </c>
      <c r="O7297" s="16">
        <v>15</v>
      </c>
      <c r="P7297" s="16">
        <v>2908.2</v>
      </c>
      <c r="Q7297" s="16">
        <v>0</v>
      </c>
      <c r="R7297" s="16">
        <f>Q7297*16.876/100</f>
        <v>0</v>
      </c>
      <c r="S7297" s="17">
        <f t="shared" si="791"/>
        <v>0</v>
      </c>
      <c r="T7297" s="16">
        <v>0</v>
      </c>
      <c r="U7297" s="18">
        <f t="shared" si="792"/>
        <v>156.72800000000001</v>
      </c>
      <c r="V7297" s="18">
        <f t="shared" si="793"/>
        <v>0</v>
      </c>
      <c r="W7297" s="18">
        <f t="shared" si="794"/>
        <v>0</v>
      </c>
      <c r="X7297" s="27"/>
      <c r="Y7297" s="19">
        <f t="shared" si="795"/>
        <v>0</v>
      </c>
      <c r="Z7297" s="18">
        <f t="shared" si="796"/>
        <v>17.16</v>
      </c>
      <c r="AA7297" s="12">
        <v>122</v>
      </c>
      <c r="AB7297" s="12">
        <v>13607.53</v>
      </c>
      <c r="AC7297" s="28">
        <f>+I7297+Y7297-Z7297</f>
        <v>-68.34</v>
      </c>
      <c r="AD7297" s="20">
        <f t="shared" si="797"/>
        <v>70</v>
      </c>
      <c r="AE7297">
        <v>70</v>
      </c>
    </row>
    <row r="7298" spans="1:31" x14ac:dyDescent="0.25">
      <c r="A7298" s="9">
        <v>45351</v>
      </c>
      <c r="B7298" s="10" t="s">
        <v>338</v>
      </c>
      <c r="C7298" s="10" t="s">
        <v>320</v>
      </c>
      <c r="D7298" s="10" t="s">
        <v>40</v>
      </c>
      <c r="E7298" s="10" t="s">
        <v>30</v>
      </c>
      <c r="F7298" s="10">
        <v>1050</v>
      </c>
      <c r="G7298" s="10">
        <v>1144</v>
      </c>
      <c r="H7298" s="11">
        <f>SUMIFS(AA:AA,$A:$A,EOMONTH($A7298,-1),$B:$B,$B7298)</f>
        <v>226</v>
      </c>
      <c r="I7298" s="63">
        <f>ROUND(SUMIFS(AC:AC,$A:$A,EOMONTH($A7298,-1),$B:$B,$B7298),2)</f>
        <v>-182.15</v>
      </c>
      <c r="J7298" s="11">
        <f>SUMIFS(AB:AB,$A:$A,EOMONTH($A7298,-1),$B:$B,$B7298)</f>
        <v>25880.58</v>
      </c>
      <c r="K7298" s="13">
        <v>0</v>
      </c>
      <c r="L7298" s="25">
        <v>0</v>
      </c>
      <c r="M7298" s="15">
        <v>0</v>
      </c>
      <c r="N7298" s="14">
        <v>0</v>
      </c>
      <c r="O7298" s="16">
        <v>0</v>
      </c>
      <c r="P7298" s="16">
        <v>0</v>
      </c>
      <c r="Q7298" s="16">
        <v>0</v>
      </c>
      <c r="R7298" s="16">
        <f>Q7298*16.876/100</f>
        <v>0</v>
      </c>
      <c r="S7298" s="17">
        <f t="shared" si="791"/>
        <v>0</v>
      </c>
      <c r="T7298" s="16">
        <v>0</v>
      </c>
      <c r="U7298" s="18">
        <f t="shared" si="792"/>
        <v>258.54399999999998</v>
      </c>
      <c r="V7298" s="18">
        <f t="shared" si="793"/>
        <v>0</v>
      </c>
      <c r="W7298" s="18">
        <f t="shared" si="794"/>
        <v>0</v>
      </c>
      <c r="X7298" s="27"/>
      <c r="Y7298" s="19">
        <f t="shared" si="795"/>
        <v>0</v>
      </c>
      <c r="Z7298" s="18">
        <f t="shared" si="796"/>
        <v>0</v>
      </c>
      <c r="AA7298" s="12">
        <v>226</v>
      </c>
      <c r="AB7298" s="12">
        <v>25880.58</v>
      </c>
      <c r="AC7298" s="28">
        <f>+I7298+Y7298-Z7298</f>
        <v>-182.15</v>
      </c>
      <c r="AD7298" s="20">
        <f t="shared" si="797"/>
        <v>190</v>
      </c>
      <c r="AE7298">
        <v>190</v>
      </c>
    </row>
    <row r="7299" spans="1:31" x14ac:dyDescent="0.25">
      <c r="A7299" s="9">
        <v>45351</v>
      </c>
      <c r="B7299" s="10" t="s">
        <v>339</v>
      </c>
      <c r="C7299" s="10" t="s">
        <v>320</v>
      </c>
      <c r="D7299" s="10" t="s">
        <v>40</v>
      </c>
      <c r="E7299" s="10" t="s">
        <v>30</v>
      </c>
      <c r="F7299" s="10">
        <v>1050</v>
      </c>
      <c r="G7299" s="10">
        <v>1144</v>
      </c>
      <c r="H7299" s="11">
        <f>SUMIFS(AA:AA,$A:$A,EOMONTH($A7299,-1),$B:$B,$B7299)</f>
        <v>112</v>
      </c>
      <c r="I7299" s="63">
        <f>ROUND(SUMIFS(AC:AC,$A:$A,EOMONTH($A7299,-1),$B:$B,$B7299),2)</f>
        <v>-185.93</v>
      </c>
      <c r="J7299" s="11">
        <f>SUMIFS(AB:AB,$A:$A,EOMONTH($A7299,-1),$B:$B,$B7299)</f>
        <v>11752.4</v>
      </c>
      <c r="K7299" s="13">
        <v>0</v>
      </c>
      <c r="L7299" s="25">
        <v>0</v>
      </c>
      <c r="M7299" s="15">
        <v>0</v>
      </c>
      <c r="N7299" s="14">
        <v>0</v>
      </c>
      <c r="O7299" s="16">
        <v>15</v>
      </c>
      <c r="P7299" s="16">
        <v>2908.2</v>
      </c>
      <c r="Q7299" s="16">
        <v>0</v>
      </c>
      <c r="R7299" s="16">
        <f>Q7299*16.876/100</f>
        <v>0</v>
      </c>
      <c r="S7299" s="17">
        <f t="shared" si="791"/>
        <v>0</v>
      </c>
      <c r="T7299" s="16">
        <v>0</v>
      </c>
      <c r="U7299" s="18">
        <f t="shared" si="792"/>
        <v>128.12799999999999</v>
      </c>
      <c r="V7299" s="18">
        <f t="shared" si="793"/>
        <v>0</v>
      </c>
      <c r="W7299" s="18">
        <f t="shared" si="794"/>
        <v>0</v>
      </c>
      <c r="X7299" s="27"/>
      <c r="Y7299" s="19">
        <f t="shared" si="795"/>
        <v>0</v>
      </c>
      <c r="Z7299" s="18">
        <f t="shared" si="796"/>
        <v>17.16</v>
      </c>
      <c r="AA7299" s="12">
        <v>97</v>
      </c>
      <c r="AB7299" s="12">
        <v>10178.42</v>
      </c>
      <c r="AC7299" s="28">
        <f>+I7299+Y7299-Z7299</f>
        <v>-203.09</v>
      </c>
      <c r="AD7299" s="20">
        <f t="shared" si="797"/>
        <v>210</v>
      </c>
      <c r="AE7299">
        <v>210</v>
      </c>
    </row>
    <row r="7300" spans="1:31" x14ac:dyDescent="0.25">
      <c r="A7300" s="9">
        <v>45351</v>
      </c>
      <c r="B7300" s="10" t="s">
        <v>340</v>
      </c>
      <c r="C7300" s="10" t="s">
        <v>320</v>
      </c>
      <c r="D7300" s="10" t="s">
        <v>40</v>
      </c>
      <c r="E7300" s="10" t="s">
        <v>30</v>
      </c>
      <c r="F7300" s="10">
        <v>1050</v>
      </c>
      <c r="G7300" s="10">
        <v>1144</v>
      </c>
      <c r="H7300" s="11">
        <f>SUMIFS(AA:AA,$A:$A,EOMONTH($A7300,-1),$B:$B,$B7300)</f>
        <v>191</v>
      </c>
      <c r="I7300" s="63">
        <f>ROUND(SUMIFS(AC:AC,$A:$A,EOMONTH($A7300,-1),$B:$B,$B7300),2)</f>
        <v>-80.430000000000007</v>
      </c>
      <c r="J7300" s="11">
        <f>SUMIFS(AB:AB,$A:$A,EOMONTH($A7300,-1),$B:$B,$B7300)</f>
        <v>21702.77</v>
      </c>
      <c r="K7300" s="13">
        <v>0</v>
      </c>
      <c r="L7300" s="25">
        <v>0</v>
      </c>
      <c r="M7300" s="15">
        <v>0</v>
      </c>
      <c r="N7300" s="14">
        <v>0</v>
      </c>
      <c r="O7300" s="16">
        <v>30</v>
      </c>
      <c r="P7300" s="16">
        <v>5816.4</v>
      </c>
      <c r="Q7300" s="16">
        <v>0</v>
      </c>
      <c r="R7300" s="16">
        <f>Q7300*16.876/100</f>
        <v>0</v>
      </c>
      <c r="S7300" s="17">
        <f t="shared" si="791"/>
        <v>0</v>
      </c>
      <c r="T7300" s="16">
        <v>0</v>
      </c>
      <c r="U7300" s="18">
        <f t="shared" si="792"/>
        <v>218.50399999999999</v>
      </c>
      <c r="V7300" s="18">
        <f t="shared" si="793"/>
        <v>0</v>
      </c>
      <c r="W7300" s="18">
        <f t="shared" si="794"/>
        <v>0</v>
      </c>
      <c r="X7300" s="27"/>
      <c r="Y7300" s="19">
        <f t="shared" si="795"/>
        <v>0</v>
      </c>
      <c r="Z7300" s="18">
        <f t="shared" si="796"/>
        <v>34.32</v>
      </c>
      <c r="AA7300" s="12">
        <v>161</v>
      </c>
      <c r="AB7300" s="12">
        <v>18295.689999999999</v>
      </c>
      <c r="AC7300" s="28">
        <f>+I7300+Y7300-Z7300</f>
        <v>-114.75</v>
      </c>
      <c r="AD7300" s="20">
        <f t="shared" si="797"/>
        <v>120</v>
      </c>
      <c r="AE7300">
        <v>120</v>
      </c>
    </row>
    <row r="7301" spans="1:31" x14ac:dyDescent="0.25">
      <c r="A7301" s="9">
        <v>45351</v>
      </c>
      <c r="B7301" s="10" t="s">
        <v>341</v>
      </c>
      <c r="C7301" s="10" t="s">
        <v>320</v>
      </c>
      <c r="D7301" s="10" t="s">
        <v>40</v>
      </c>
      <c r="E7301" s="10" t="s">
        <v>30</v>
      </c>
      <c r="F7301" s="10">
        <v>970</v>
      </c>
      <c r="G7301" s="10">
        <v>1057</v>
      </c>
      <c r="H7301" s="11">
        <f>SUMIFS(AA:AA,$A:$A,EOMONTH($A7301,-1),$B:$B,$B7301)</f>
        <v>461</v>
      </c>
      <c r="I7301" s="63">
        <f>ROUND(SUMIFS(AC:AC,$A:$A,EOMONTH($A7301,-1),$B:$B,$B7301),2)</f>
        <v>3.82</v>
      </c>
      <c r="J7301" s="11">
        <f>SUMIFS(AB:AB,$A:$A,EOMONTH($A7301,-1),$B:$B,$B7301)</f>
        <v>44215.14</v>
      </c>
      <c r="K7301" s="13">
        <v>0</v>
      </c>
      <c r="L7301" s="25">
        <v>0</v>
      </c>
      <c r="M7301" s="15">
        <v>0</v>
      </c>
      <c r="N7301" s="14">
        <v>0</v>
      </c>
      <c r="O7301" s="16">
        <v>35</v>
      </c>
      <c r="P7301" s="16">
        <v>5480.3</v>
      </c>
      <c r="Q7301" s="16">
        <v>0</v>
      </c>
      <c r="R7301" s="16">
        <f>Q7301*16.876/100</f>
        <v>0</v>
      </c>
      <c r="S7301" s="17">
        <f t="shared" ref="S7301:S7364" si="798">Q7301+R7301</f>
        <v>0</v>
      </c>
      <c r="T7301" s="16">
        <v>0</v>
      </c>
      <c r="U7301" s="18">
        <f t="shared" ref="U7301:U7364" si="799">H7301*G7301/1000</f>
        <v>487.27699999999999</v>
      </c>
      <c r="V7301" s="18">
        <f t="shared" ref="V7301:V7364" si="800">M7301*F7301/1000</f>
        <v>0</v>
      </c>
      <c r="W7301" s="18">
        <f t="shared" ref="W7301:W7364" si="801">V7301*16.789/100</f>
        <v>0</v>
      </c>
      <c r="X7301" s="27"/>
      <c r="Y7301" s="19">
        <f t="shared" ref="Y7301:Y7364" si="802">V7301+W7301+X7301</f>
        <v>0</v>
      </c>
      <c r="Z7301" s="18">
        <f t="shared" ref="Z7301:Z7364" si="803">O7301*G7301/1000</f>
        <v>36.994999999999997</v>
      </c>
      <c r="AA7301" s="12">
        <v>426</v>
      </c>
      <c r="AB7301" s="12">
        <v>40858.239999999998</v>
      </c>
      <c r="AC7301" s="28">
        <f>+I7301+Y7301-Z7301</f>
        <v>-33.174999999999997</v>
      </c>
      <c r="AD7301" s="20">
        <f t="shared" ref="AD7301:AD7364" si="804">IF(AC7301&lt;0,ROUNDUP(AC7301,-1)*-1,0)</f>
        <v>40</v>
      </c>
      <c r="AE7301">
        <v>40</v>
      </c>
    </row>
    <row r="7302" spans="1:31" x14ac:dyDescent="0.25">
      <c r="A7302" s="9">
        <v>45351</v>
      </c>
      <c r="B7302" s="10" t="s">
        <v>342</v>
      </c>
      <c r="C7302" s="10" t="s">
        <v>320</v>
      </c>
      <c r="D7302" s="10" t="s">
        <v>40</v>
      </c>
      <c r="E7302" s="10" t="s">
        <v>30</v>
      </c>
      <c r="F7302" s="10">
        <v>970</v>
      </c>
      <c r="G7302" s="10">
        <v>1057</v>
      </c>
      <c r="H7302" s="11">
        <f>SUMIFS(AA:AA,$A:$A,EOMONTH($A7302,-1),$B:$B,$B7302)</f>
        <v>552</v>
      </c>
      <c r="I7302" s="63">
        <f>ROUND(SUMIFS(AC:AC,$A:$A,EOMONTH($A7302,-1),$B:$B,$B7302),2)</f>
        <v>640.6</v>
      </c>
      <c r="J7302" s="11">
        <f>SUMIFS(AB:AB,$A:$A,EOMONTH($A7302,-1),$B:$B,$B7302)</f>
        <v>52408.87</v>
      </c>
      <c r="K7302" s="13">
        <v>0</v>
      </c>
      <c r="L7302" s="25">
        <v>0</v>
      </c>
      <c r="M7302" s="15">
        <v>0</v>
      </c>
      <c r="N7302" s="14">
        <v>0</v>
      </c>
      <c r="O7302" s="16">
        <v>0</v>
      </c>
      <c r="P7302" s="16">
        <v>0</v>
      </c>
      <c r="Q7302" s="16">
        <v>0</v>
      </c>
      <c r="R7302" s="16">
        <f>Q7302*16.876/100</f>
        <v>0</v>
      </c>
      <c r="S7302" s="17">
        <f t="shared" si="798"/>
        <v>0</v>
      </c>
      <c r="T7302" s="16">
        <v>0</v>
      </c>
      <c r="U7302" s="18">
        <f t="shared" si="799"/>
        <v>583.46400000000006</v>
      </c>
      <c r="V7302" s="18">
        <f t="shared" si="800"/>
        <v>0</v>
      </c>
      <c r="W7302" s="18">
        <f t="shared" si="801"/>
        <v>0</v>
      </c>
      <c r="X7302" s="27"/>
      <c r="Y7302" s="19">
        <f t="shared" si="802"/>
        <v>0</v>
      </c>
      <c r="Z7302" s="18">
        <f t="shared" si="803"/>
        <v>0</v>
      </c>
      <c r="AA7302" s="12">
        <v>552</v>
      </c>
      <c r="AB7302" s="12">
        <v>52408.87</v>
      </c>
      <c r="AC7302" s="28">
        <f>+I7302+Y7302-Z7302</f>
        <v>640.6</v>
      </c>
      <c r="AD7302" s="20">
        <f t="shared" si="804"/>
        <v>0</v>
      </c>
      <c r="AE7302">
        <v>0</v>
      </c>
    </row>
    <row r="7303" spans="1:31" x14ac:dyDescent="0.25">
      <c r="A7303" s="9">
        <v>45351</v>
      </c>
      <c r="B7303" s="10" t="s">
        <v>343</v>
      </c>
      <c r="C7303" s="10" t="s">
        <v>320</v>
      </c>
      <c r="D7303" s="10" t="s">
        <v>40</v>
      </c>
      <c r="E7303" s="10" t="s">
        <v>30</v>
      </c>
      <c r="F7303" s="10">
        <v>970</v>
      </c>
      <c r="G7303" s="10">
        <v>1057</v>
      </c>
      <c r="H7303" s="11">
        <f>SUMIFS(AA:AA,$A:$A,EOMONTH($A7303,-1),$B:$B,$B7303)</f>
        <v>363</v>
      </c>
      <c r="I7303" s="63">
        <f>ROUND(SUMIFS(AC:AC,$A:$A,EOMONTH($A7303,-1),$B:$B,$B7303),2)</f>
        <v>171.93</v>
      </c>
      <c r="J7303" s="11">
        <f>SUMIFS(AB:AB,$A:$A,EOMONTH($A7303,-1),$B:$B,$B7303)</f>
        <v>33827.53</v>
      </c>
      <c r="K7303" s="13">
        <v>0</v>
      </c>
      <c r="L7303" s="25">
        <v>0</v>
      </c>
      <c r="M7303" s="15">
        <v>0</v>
      </c>
      <c r="N7303" s="14">
        <v>0</v>
      </c>
      <c r="O7303" s="16">
        <v>35</v>
      </c>
      <c r="P7303" s="16">
        <v>5480.3</v>
      </c>
      <c r="Q7303" s="16">
        <v>0</v>
      </c>
      <c r="R7303" s="16">
        <f>Q7303*16.876/100</f>
        <v>0</v>
      </c>
      <c r="S7303" s="17">
        <f t="shared" si="798"/>
        <v>0</v>
      </c>
      <c r="T7303" s="16">
        <v>0</v>
      </c>
      <c r="U7303" s="18">
        <f t="shared" si="799"/>
        <v>383.69099999999997</v>
      </c>
      <c r="V7303" s="18">
        <f t="shared" si="800"/>
        <v>0</v>
      </c>
      <c r="W7303" s="18">
        <f t="shared" si="801"/>
        <v>0</v>
      </c>
      <c r="X7303" s="27"/>
      <c r="Y7303" s="19">
        <f t="shared" si="802"/>
        <v>0</v>
      </c>
      <c r="Z7303" s="18">
        <f t="shared" si="803"/>
        <v>36.994999999999997</v>
      </c>
      <c r="AA7303" s="12">
        <v>328</v>
      </c>
      <c r="AB7303" s="12">
        <v>30565.919999999998</v>
      </c>
      <c r="AC7303" s="28">
        <f>+I7303+Y7303-Z7303</f>
        <v>134.935</v>
      </c>
      <c r="AD7303" s="20">
        <f t="shared" si="804"/>
        <v>0</v>
      </c>
      <c r="AE7303">
        <v>0</v>
      </c>
    </row>
    <row r="7304" spans="1:31" x14ac:dyDescent="0.25">
      <c r="A7304" s="9">
        <v>45351</v>
      </c>
      <c r="B7304" s="10" t="s">
        <v>344</v>
      </c>
      <c r="C7304" s="10" t="s">
        <v>28</v>
      </c>
      <c r="D7304" s="10" t="s">
        <v>29</v>
      </c>
      <c r="E7304" s="10" t="s">
        <v>30</v>
      </c>
      <c r="F7304" s="10"/>
      <c r="G7304" s="10">
        <v>0</v>
      </c>
      <c r="H7304" s="11">
        <f>SUMIFS(AA:AA,$A:$A,EOMONTH($A7304,-1),$B:$B,$B7304)</f>
        <v>618</v>
      </c>
      <c r="I7304" s="63">
        <f>ROUND(SUMIFS(AC:AC,$A:$A,EOMONTH($A7304,-1),$B:$B,$B7304),2)</f>
        <v>1.63</v>
      </c>
      <c r="J7304" s="11">
        <f>SUMIFS(AB:AB,$A:$A,EOMONTH($A7304,-1),$B:$B,$B7304)</f>
        <v>2841.42</v>
      </c>
      <c r="K7304" s="13">
        <v>0</v>
      </c>
      <c r="L7304" s="25">
        <v>0</v>
      </c>
      <c r="M7304" s="15">
        <v>0</v>
      </c>
      <c r="N7304" s="14">
        <v>0</v>
      </c>
      <c r="O7304" s="16">
        <v>0</v>
      </c>
      <c r="P7304" s="16">
        <v>0</v>
      </c>
      <c r="Q7304" s="16">
        <v>0</v>
      </c>
      <c r="R7304" s="16">
        <f>Q7304*16.876/100</f>
        <v>0</v>
      </c>
      <c r="S7304" s="17">
        <f t="shared" si="798"/>
        <v>0</v>
      </c>
      <c r="T7304" s="16">
        <v>0</v>
      </c>
      <c r="U7304" s="18">
        <f t="shared" si="799"/>
        <v>0</v>
      </c>
      <c r="V7304" s="18">
        <f t="shared" si="800"/>
        <v>0</v>
      </c>
      <c r="W7304" s="18">
        <f t="shared" si="801"/>
        <v>0</v>
      </c>
      <c r="X7304" s="27"/>
      <c r="Y7304" s="19">
        <f t="shared" si="802"/>
        <v>0</v>
      </c>
      <c r="Z7304" s="18">
        <f t="shared" si="803"/>
        <v>0</v>
      </c>
      <c r="AA7304" s="12">
        <v>618</v>
      </c>
      <c r="AB7304" s="12">
        <v>2841.42</v>
      </c>
      <c r="AC7304" s="28">
        <f>+I7304+Y7304-Z7304</f>
        <v>1.63</v>
      </c>
      <c r="AD7304" s="20">
        <f t="shared" si="804"/>
        <v>0</v>
      </c>
      <c r="AE7304">
        <v>0</v>
      </c>
    </row>
    <row r="7305" spans="1:31" x14ac:dyDescent="0.25">
      <c r="A7305" s="9">
        <v>45351</v>
      </c>
      <c r="B7305" s="10" t="s">
        <v>345</v>
      </c>
      <c r="C7305" s="10" t="s">
        <v>28</v>
      </c>
      <c r="D7305" s="10" t="s">
        <v>29</v>
      </c>
      <c r="E7305" s="10" t="s">
        <v>30</v>
      </c>
      <c r="F7305" s="10"/>
      <c r="G7305" s="10">
        <v>0</v>
      </c>
      <c r="H7305" s="11">
        <f>SUMIFS(AA:AA,$A:$A,EOMONTH($A7305,-1),$B:$B,$B7305)</f>
        <v>287</v>
      </c>
      <c r="I7305" s="63">
        <f>ROUND(SUMIFS(AC:AC,$A:$A,EOMONTH($A7305,-1),$B:$B,$B7305),2)</f>
        <v>15.76</v>
      </c>
      <c r="J7305" s="11">
        <f>SUMIFS(AB:AB,$A:$A,EOMONTH($A7305,-1),$B:$B,$B7305)</f>
        <v>1048.72</v>
      </c>
      <c r="K7305" s="13">
        <v>0</v>
      </c>
      <c r="L7305" s="25">
        <v>0</v>
      </c>
      <c r="M7305" s="15">
        <v>0</v>
      </c>
      <c r="N7305" s="14">
        <v>0</v>
      </c>
      <c r="O7305" s="16">
        <v>0</v>
      </c>
      <c r="P7305" s="16">
        <v>0</v>
      </c>
      <c r="Q7305" s="16">
        <v>0</v>
      </c>
      <c r="R7305" s="16">
        <f>Q7305*16.876/100</f>
        <v>0</v>
      </c>
      <c r="S7305" s="17">
        <f t="shared" si="798"/>
        <v>0</v>
      </c>
      <c r="T7305" s="16">
        <v>0</v>
      </c>
      <c r="U7305" s="18">
        <f t="shared" si="799"/>
        <v>0</v>
      </c>
      <c r="V7305" s="18">
        <f t="shared" si="800"/>
        <v>0</v>
      </c>
      <c r="W7305" s="18">
        <f t="shared" si="801"/>
        <v>0</v>
      </c>
      <c r="X7305" s="27"/>
      <c r="Y7305" s="19">
        <f t="shared" si="802"/>
        <v>0</v>
      </c>
      <c r="Z7305" s="18">
        <f t="shared" si="803"/>
        <v>0</v>
      </c>
      <c r="AA7305" s="12">
        <v>287</v>
      </c>
      <c r="AB7305" s="12">
        <v>1048.72</v>
      </c>
      <c r="AC7305" s="28">
        <f>+I7305+Y7305-Z7305</f>
        <v>15.76</v>
      </c>
      <c r="AD7305" s="20">
        <f t="shared" si="804"/>
        <v>0</v>
      </c>
      <c r="AE7305">
        <v>0</v>
      </c>
    </row>
    <row r="7306" spans="1:31" x14ac:dyDescent="0.25">
      <c r="A7306" s="9">
        <v>45351</v>
      </c>
      <c r="B7306" s="10" t="s">
        <v>346</v>
      </c>
      <c r="C7306" s="10" t="s">
        <v>28</v>
      </c>
      <c r="D7306" s="10" t="s">
        <v>29</v>
      </c>
      <c r="E7306" s="10" t="s">
        <v>30</v>
      </c>
      <c r="F7306" s="10"/>
      <c r="G7306" s="10">
        <v>0</v>
      </c>
      <c r="H7306" s="11">
        <f>SUMIFS(AA:AA,$A:$A,EOMONTH($A7306,-1),$B:$B,$B7306)</f>
        <v>327</v>
      </c>
      <c r="I7306" s="63">
        <f>ROUND(SUMIFS(AC:AC,$A:$A,EOMONTH($A7306,-1),$B:$B,$B7306),2)</f>
        <v>2.75</v>
      </c>
      <c r="J7306" s="11">
        <f>SUMIFS(AB:AB,$A:$A,EOMONTH($A7306,-1),$B:$B,$B7306)</f>
        <v>1214.1400000000001</v>
      </c>
      <c r="K7306" s="13">
        <v>0</v>
      </c>
      <c r="L7306" s="25">
        <v>0</v>
      </c>
      <c r="M7306" s="15">
        <v>0</v>
      </c>
      <c r="N7306" s="14">
        <v>0</v>
      </c>
      <c r="O7306" s="16">
        <v>0</v>
      </c>
      <c r="P7306" s="16">
        <v>0</v>
      </c>
      <c r="Q7306" s="16">
        <v>0</v>
      </c>
      <c r="R7306" s="16">
        <f>Q7306*16.876/100</f>
        <v>0</v>
      </c>
      <c r="S7306" s="17">
        <f t="shared" si="798"/>
        <v>0</v>
      </c>
      <c r="T7306" s="16">
        <v>0</v>
      </c>
      <c r="U7306" s="18">
        <f t="shared" si="799"/>
        <v>0</v>
      </c>
      <c r="V7306" s="18">
        <f t="shared" si="800"/>
        <v>0</v>
      </c>
      <c r="W7306" s="18">
        <f t="shared" si="801"/>
        <v>0</v>
      </c>
      <c r="X7306" s="27"/>
      <c r="Y7306" s="19">
        <f t="shared" si="802"/>
        <v>0</v>
      </c>
      <c r="Z7306" s="18">
        <f t="shared" si="803"/>
        <v>0</v>
      </c>
      <c r="AA7306" s="12">
        <v>327</v>
      </c>
      <c r="AB7306" s="12">
        <v>1214.1400000000001</v>
      </c>
      <c r="AC7306" s="28">
        <f>+I7306+Y7306-Z7306</f>
        <v>2.75</v>
      </c>
      <c r="AD7306" s="20">
        <f t="shared" si="804"/>
        <v>0</v>
      </c>
      <c r="AE7306">
        <v>0</v>
      </c>
    </row>
    <row r="7307" spans="1:31" x14ac:dyDescent="0.25">
      <c r="A7307" s="9">
        <v>45351</v>
      </c>
      <c r="B7307" s="10" t="s">
        <v>347</v>
      </c>
      <c r="C7307" s="10" t="s">
        <v>28</v>
      </c>
      <c r="D7307" s="10" t="s">
        <v>29</v>
      </c>
      <c r="E7307" s="10" t="s">
        <v>30</v>
      </c>
      <c r="F7307" s="10"/>
      <c r="G7307" s="10">
        <v>0</v>
      </c>
      <c r="H7307" s="11">
        <f>SUMIFS(AA:AA,$A:$A,EOMONTH($A7307,-1),$B:$B,$B7307)</f>
        <v>64</v>
      </c>
      <c r="I7307" s="63">
        <f>ROUND(SUMIFS(AC:AC,$A:$A,EOMONTH($A7307,-1),$B:$B,$B7307),2)</f>
        <v>105.69</v>
      </c>
      <c r="J7307" s="11">
        <f>SUMIFS(AB:AB,$A:$A,EOMONTH($A7307,-1),$B:$B,$B7307)</f>
        <v>241.52</v>
      </c>
      <c r="K7307" s="13">
        <v>0</v>
      </c>
      <c r="L7307" s="25">
        <v>0</v>
      </c>
      <c r="M7307" s="15">
        <v>0</v>
      </c>
      <c r="N7307" s="14">
        <v>0</v>
      </c>
      <c r="O7307" s="16">
        <v>0</v>
      </c>
      <c r="P7307" s="16">
        <v>0</v>
      </c>
      <c r="Q7307" s="16">
        <v>0</v>
      </c>
      <c r="R7307" s="16">
        <f>Q7307*16.876/100</f>
        <v>0</v>
      </c>
      <c r="S7307" s="17">
        <f t="shared" si="798"/>
        <v>0</v>
      </c>
      <c r="T7307" s="16">
        <v>0</v>
      </c>
      <c r="U7307" s="18">
        <f t="shared" si="799"/>
        <v>0</v>
      </c>
      <c r="V7307" s="18">
        <f t="shared" si="800"/>
        <v>0</v>
      </c>
      <c r="W7307" s="18">
        <f t="shared" si="801"/>
        <v>0</v>
      </c>
      <c r="X7307" s="27"/>
      <c r="Y7307" s="19">
        <f t="shared" si="802"/>
        <v>0</v>
      </c>
      <c r="Z7307" s="18">
        <f t="shared" si="803"/>
        <v>0</v>
      </c>
      <c r="AA7307" s="12">
        <v>64</v>
      </c>
      <c r="AB7307" s="12">
        <v>241.52</v>
      </c>
      <c r="AC7307" s="28">
        <f>+I7307+Y7307-Z7307</f>
        <v>105.69</v>
      </c>
      <c r="AD7307" s="20">
        <f t="shared" si="804"/>
        <v>0</v>
      </c>
      <c r="AE7307">
        <v>0</v>
      </c>
    </row>
    <row r="7308" spans="1:31" x14ac:dyDescent="0.25">
      <c r="A7308" s="9">
        <v>45351</v>
      </c>
      <c r="B7308" s="10" t="s">
        <v>348</v>
      </c>
      <c r="C7308" s="10" t="s">
        <v>28</v>
      </c>
      <c r="D7308" s="10" t="s">
        <v>29</v>
      </c>
      <c r="E7308" s="10" t="s">
        <v>30</v>
      </c>
      <c r="F7308" s="10"/>
      <c r="G7308" s="10">
        <v>0</v>
      </c>
      <c r="H7308" s="11">
        <f>SUMIFS(AA:AA,$A:$A,EOMONTH($A7308,-1),$B:$B,$B7308)</f>
        <v>498</v>
      </c>
      <c r="I7308" s="63">
        <f>ROUND(SUMIFS(AC:AC,$A:$A,EOMONTH($A7308,-1),$B:$B,$B7308),2)</f>
        <v>37.47</v>
      </c>
      <c r="J7308" s="11">
        <f>SUMIFS(AB:AB,$A:$A,EOMONTH($A7308,-1),$B:$B,$B7308)</f>
        <v>1851.21</v>
      </c>
      <c r="K7308" s="13">
        <v>0</v>
      </c>
      <c r="L7308" s="25">
        <v>0</v>
      </c>
      <c r="M7308" s="15">
        <v>0</v>
      </c>
      <c r="N7308" s="14">
        <v>0</v>
      </c>
      <c r="O7308" s="16">
        <v>0</v>
      </c>
      <c r="P7308" s="16">
        <v>0</v>
      </c>
      <c r="Q7308" s="16">
        <v>0</v>
      </c>
      <c r="R7308" s="16">
        <f>Q7308*16.876/100</f>
        <v>0</v>
      </c>
      <c r="S7308" s="17">
        <f t="shared" si="798"/>
        <v>0</v>
      </c>
      <c r="T7308" s="16">
        <v>0</v>
      </c>
      <c r="U7308" s="18">
        <f t="shared" si="799"/>
        <v>0</v>
      </c>
      <c r="V7308" s="18">
        <f t="shared" si="800"/>
        <v>0</v>
      </c>
      <c r="W7308" s="18">
        <f t="shared" si="801"/>
        <v>0</v>
      </c>
      <c r="X7308" s="27"/>
      <c r="Y7308" s="19">
        <f t="shared" si="802"/>
        <v>0</v>
      </c>
      <c r="Z7308" s="18">
        <f t="shared" si="803"/>
        <v>0</v>
      </c>
      <c r="AA7308" s="12">
        <v>498</v>
      </c>
      <c r="AB7308" s="12">
        <v>1851.21</v>
      </c>
      <c r="AC7308" s="28">
        <f>+I7308+Y7308-Z7308</f>
        <v>37.47</v>
      </c>
      <c r="AD7308" s="20">
        <f t="shared" si="804"/>
        <v>0</v>
      </c>
      <c r="AE7308">
        <v>0</v>
      </c>
    </row>
    <row r="7309" spans="1:31" x14ac:dyDescent="0.25">
      <c r="A7309" s="9">
        <v>45351</v>
      </c>
      <c r="B7309" s="10" t="s">
        <v>349</v>
      </c>
      <c r="C7309" s="10" t="s">
        <v>28</v>
      </c>
      <c r="D7309" s="10" t="s">
        <v>29</v>
      </c>
      <c r="E7309" s="10" t="s">
        <v>30</v>
      </c>
      <c r="F7309" s="10"/>
      <c r="G7309" s="10">
        <v>0</v>
      </c>
      <c r="H7309" s="11">
        <f>SUMIFS(AA:AA,$A:$A,EOMONTH($A7309,-1),$B:$B,$B7309)</f>
        <v>332</v>
      </c>
      <c r="I7309" s="63">
        <f>ROUND(SUMIFS(AC:AC,$A:$A,EOMONTH($A7309,-1),$B:$B,$B7309),2)</f>
        <v>1.54</v>
      </c>
      <c r="J7309" s="11">
        <f>SUMIFS(AB:AB,$A:$A,EOMONTH($A7309,-1),$B:$B,$B7309)</f>
        <v>1249.1199999999999</v>
      </c>
      <c r="K7309" s="13">
        <v>0</v>
      </c>
      <c r="L7309" s="25">
        <v>0</v>
      </c>
      <c r="M7309" s="15">
        <v>0</v>
      </c>
      <c r="N7309" s="14">
        <v>0</v>
      </c>
      <c r="O7309" s="16">
        <v>0</v>
      </c>
      <c r="P7309" s="16">
        <v>0</v>
      </c>
      <c r="Q7309" s="16">
        <v>0</v>
      </c>
      <c r="R7309" s="16">
        <f>Q7309*16.876/100</f>
        <v>0</v>
      </c>
      <c r="S7309" s="17">
        <f t="shared" si="798"/>
        <v>0</v>
      </c>
      <c r="T7309" s="16">
        <v>0</v>
      </c>
      <c r="U7309" s="18">
        <f t="shared" si="799"/>
        <v>0</v>
      </c>
      <c r="V7309" s="18">
        <f t="shared" si="800"/>
        <v>0</v>
      </c>
      <c r="W7309" s="18">
        <f t="shared" si="801"/>
        <v>0</v>
      </c>
      <c r="X7309" s="27"/>
      <c r="Y7309" s="19">
        <f t="shared" si="802"/>
        <v>0</v>
      </c>
      <c r="Z7309" s="18">
        <f t="shared" si="803"/>
        <v>0</v>
      </c>
      <c r="AA7309" s="12">
        <v>332</v>
      </c>
      <c r="AB7309" s="12">
        <v>1249.1199999999999</v>
      </c>
      <c r="AC7309" s="28">
        <f>+I7309+Y7309-Z7309</f>
        <v>1.54</v>
      </c>
      <c r="AD7309" s="20">
        <f t="shared" si="804"/>
        <v>0</v>
      </c>
      <c r="AE7309">
        <v>0</v>
      </c>
    </row>
    <row r="7310" spans="1:31" x14ac:dyDescent="0.25">
      <c r="A7310" s="9">
        <v>45351</v>
      </c>
      <c r="B7310" s="10" t="s">
        <v>350</v>
      </c>
      <c r="C7310" s="10" t="s">
        <v>278</v>
      </c>
      <c r="D7310" s="10" t="s">
        <v>40</v>
      </c>
      <c r="E7310" s="10" t="s">
        <v>30</v>
      </c>
      <c r="F7310" s="10">
        <v>205</v>
      </c>
      <c r="G7310" s="10">
        <v>223</v>
      </c>
      <c r="H7310" s="11">
        <f>SUMIFS(AA:AA,$A:$A,EOMONTH($A7310,-1),$B:$B,$B7310)</f>
        <v>1097</v>
      </c>
      <c r="I7310" s="63">
        <f>ROUND(SUMIFS(AC:AC,$A:$A,EOMONTH($A7310,-1),$B:$B,$B7310),2)</f>
        <v>256.66000000000003</v>
      </c>
      <c r="J7310" s="11">
        <f>SUMIFS(AB:AB,$A:$A,EOMONTH($A7310,-1),$B:$B,$B7310)</f>
        <v>28320.39</v>
      </c>
      <c r="K7310" s="13">
        <v>0</v>
      </c>
      <c r="L7310" s="25">
        <v>0</v>
      </c>
      <c r="M7310" s="15">
        <v>0</v>
      </c>
      <c r="N7310" s="14">
        <v>0</v>
      </c>
      <c r="O7310" s="16">
        <v>30</v>
      </c>
      <c r="P7310" s="16">
        <v>1144.2</v>
      </c>
      <c r="Q7310" s="16">
        <v>0</v>
      </c>
      <c r="R7310" s="16">
        <f>Q7310*16.876/100</f>
        <v>0</v>
      </c>
      <c r="S7310" s="17">
        <f t="shared" si="798"/>
        <v>0</v>
      </c>
      <c r="T7310" s="16">
        <v>0</v>
      </c>
      <c r="U7310" s="18">
        <f t="shared" si="799"/>
        <v>244.631</v>
      </c>
      <c r="V7310" s="18">
        <f t="shared" si="800"/>
        <v>0</v>
      </c>
      <c r="W7310" s="18">
        <f t="shared" si="801"/>
        <v>0</v>
      </c>
      <c r="X7310" s="27"/>
      <c r="Y7310" s="19">
        <f t="shared" si="802"/>
        <v>0</v>
      </c>
      <c r="Z7310" s="18">
        <f t="shared" si="803"/>
        <v>6.69</v>
      </c>
      <c r="AA7310" s="12">
        <v>1067</v>
      </c>
      <c r="AB7310" s="12">
        <v>27545.9</v>
      </c>
      <c r="AC7310" s="28">
        <f>+I7310+Y7310-Z7310</f>
        <v>249.97000000000003</v>
      </c>
      <c r="AD7310" s="20">
        <f t="shared" si="804"/>
        <v>0</v>
      </c>
      <c r="AE7310">
        <v>0</v>
      </c>
    </row>
    <row r="7311" spans="1:31" x14ac:dyDescent="0.25">
      <c r="A7311" s="9">
        <v>45351</v>
      </c>
      <c r="B7311" s="10" t="s">
        <v>351</v>
      </c>
      <c r="C7311" s="10" t="s">
        <v>278</v>
      </c>
      <c r="D7311" s="10" t="s">
        <v>40</v>
      </c>
      <c r="E7311" s="10" t="s">
        <v>30</v>
      </c>
      <c r="F7311" s="10">
        <v>205</v>
      </c>
      <c r="G7311" s="10">
        <v>223</v>
      </c>
      <c r="H7311" s="11">
        <f>SUMIFS(AA:AA,$A:$A,EOMONTH($A7311,-1),$B:$B,$B7311)</f>
        <v>679</v>
      </c>
      <c r="I7311" s="63">
        <f>ROUND(SUMIFS(AC:AC,$A:$A,EOMONTH($A7311,-1),$B:$B,$B7311),2)</f>
        <v>118.55</v>
      </c>
      <c r="J7311" s="11">
        <f>SUMIFS(AB:AB,$A:$A,EOMONTH($A7311,-1),$B:$B,$B7311)</f>
        <v>16031.19</v>
      </c>
      <c r="K7311" s="13">
        <v>0</v>
      </c>
      <c r="L7311" s="25">
        <v>0</v>
      </c>
      <c r="M7311" s="15">
        <v>0</v>
      </c>
      <c r="N7311" s="14">
        <v>0</v>
      </c>
      <c r="O7311" s="16">
        <v>90</v>
      </c>
      <c r="P7311" s="16">
        <v>3527.1</v>
      </c>
      <c r="Q7311" s="16">
        <v>0</v>
      </c>
      <c r="R7311" s="16">
        <f>Q7311*16.876/100</f>
        <v>0</v>
      </c>
      <c r="S7311" s="17">
        <f t="shared" si="798"/>
        <v>0</v>
      </c>
      <c r="T7311" s="16">
        <v>0</v>
      </c>
      <c r="U7311" s="18">
        <f t="shared" si="799"/>
        <v>151.417</v>
      </c>
      <c r="V7311" s="18">
        <f t="shared" si="800"/>
        <v>0</v>
      </c>
      <c r="W7311" s="18">
        <f t="shared" si="801"/>
        <v>0</v>
      </c>
      <c r="X7311" s="27"/>
      <c r="Y7311" s="19">
        <f t="shared" si="802"/>
        <v>0</v>
      </c>
      <c r="Z7311" s="18">
        <f t="shared" si="803"/>
        <v>20.07</v>
      </c>
      <c r="AA7311" s="12">
        <v>589</v>
      </c>
      <c r="AB7311" s="12">
        <v>13906.29</v>
      </c>
      <c r="AC7311" s="28">
        <f>+I7311+Y7311-Z7311</f>
        <v>98.47999999999999</v>
      </c>
      <c r="AD7311" s="20">
        <f t="shared" si="804"/>
        <v>0</v>
      </c>
      <c r="AE7311">
        <v>0</v>
      </c>
    </row>
    <row r="7312" spans="1:31" x14ac:dyDescent="0.25">
      <c r="A7312" s="9">
        <v>45351</v>
      </c>
      <c r="B7312" s="10" t="s">
        <v>352</v>
      </c>
      <c r="C7312" s="10" t="s">
        <v>278</v>
      </c>
      <c r="D7312" s="10" t="s">
        <v>40</v>
      </c>
      <c r="E7312" s="10" t="s">
        <v>30</v>
      </c>
      <c r="F7312" s="10">
        <v>205</v>
      </c>
      <c r="G7312" s="10">
        <v>223</v>
      </c>
      <c r="H7312" s="11">
        <f>SUMIFS(AA:AA,$A:$A,EOMONTH($A7312,-1),$B:$B,$B7312)</f>
        <v>473</v>
      </c>
      <c r="I7312" s="63">
        <f>ROUND(SUMIFS(AC:AC,$A:$A,EOMONTH($A7312,-1),$B:$B,$B7312),2)</f>
        <v>93.74</v>
      </c>
      <c r="J7312" s="11">
        <f>SUMIFS(AB:AB,$A:$A,EOMONTH($A7312,-1),$B:$B,$B7312)</f>
        <v>11267.1</v>
      </c>
      <c r="K7312" s="13">
        <v>0</v>
      </c>
      <c r="L7312" s="25">
        <v>0</v>
      </c>
      <c r="M7312" s="15">
        <v>0</v>
      </c>
      <c r="N7312" s="14">
        <v>0</v>
      </c>
      <c r="O7312" s="16">
        <v>30</v>
      </c>
      <c r="P7312" s="16">
        <v>1175.7</v>
      </c>
      <c r="Q7312" s="16">
        <v>0</v>
      </c>
      <c r="R7312" s="16">
        <f>Q7312*16.876/100</f>
        <v>0</v>
      </c>
      <c r="S7312" s="17">
        <f t="shared" si="798"/>
        <v>0</v>
      </c>
      <c r="T7312" s="16">
        <v>0</v>
      </c>
      <c r="U7312" s="18">
        <f t="shared" si="799"/>
        <v>105.479</v>
      </c>
      <c r="V7312" s="18">
        <f t="shared" si="800"/>
        <v>0</v>
      </c>
      <c r="W7312" s="18">
        <f t="shared" si="801"/>
        <v>0</v>
      </c>
      <c r="X7312" s="27"/>
      <c r="Y7312" s="19">
        <f t="shared" si="802"/>
        <v>0</v>
      </c>
      <c r="Z7312" s="18">
        <f t="shared" si="803"/>
        <v>6.69</v>
      </c>
      <c r="AA7312" s="12">
        <v>443</v>
      </c>
      <c r="AB7312" s="12">
        <v>10552.48</v>
      </c>
      <c r="AC7312" s="28">
        <f>+I7312+Y7312-Z7312</f>
        <v>87.05</v>
      </c>
      <c r="AD7312" s="20">
        <f t="shared" si="804"/>
        <v>0</v>
      </c>
      <c r="AE7312">
        <v>0</v>
      </c>
    </row>
    <row r="7313" spans="1:31" x14ac:dyDescent="0.25">
      <c r="A7313" s="9">
        <v>45351</v>
      </c>
      <c r="B7313" s="10" t="s">
        <v>353</v>
      </c>
      <c r="C7313" s="10" t="s">
        <v>278</v>
      </c>
      <c r="D7313" s="10" t="s">
        <v>40</v>
      </c>
      <c r="E7313" s="10" t="s">
        <v>30</v>
      </c>
      <c r="F7313" s="10">
        <v>205</v>
      </c>
      <c r="G7313" s="10">
        <v>223</v>
      </c>
      <c r="H7313" s="11">
        <f>SUMIFS(AA:AA,$A:$A,EOMONTH($A7313,-1),$B:$B,$B7313)</f>
        <v>534</v>
      </c>
      <c r="I7313" s="63">
        <f>ROUND(SUMIFS(AC:AC,$A:$A,EOMONTH($A7313,-1),$B:$B,$B7313),2)</f>
        <v>94.24</v>
      </c>
      <c r="J7313" s="11">
        <f>SUMIFS(AB:AB,$A:$A,EOMONTH($A7313,-1),$B:$B,$B7313)</f>
        <v>14090.06</v>
      </c>
      <c r="K7313" s="13">
        <v>0</v>
      </c>
      <c r="L7313" s="25">
        <v>0</v>
      </c>
      <c r="M7313" s="15">
        <v>0</v>
      </c>
      <c r="N7313" s="14">
        <v>0</v>
      </c>
      <c r="O7313" s="16">
        <v>0</v>
      </c>
      <c r="P7313" s="16">
        <v>0</v>
      </c>
      <c r="Q7313" s="16">
        <v>0</v>
      </c>
      <c r="R7313" s="16">
        <f>Q7313*16.876/100</f>
        <v>0</v>
      </c>
      <c r="S7313" s="17">
        <f t="shared" si="798"/>
        <v>0</v>
      </c>
      <c r="T7313" s="16">
        <v>0</v>
      </c>
      <c r="U7313" s="18">
        <f t="shared" si="799"/>
        <v>119.08199999999999</v>
      </c>
      <c r="V7313" s="18">
        <f t="shared" si="800"/>
        <v>0</v>
      </c>
      <c r="W7313" s="18">
        <f t="shared" si="801"/>
        <v>0</v>
      </c>
      <c r="X7313" s="27"/>
      <c r="Y7313" s="19">
        <f t="shared" si="802"/>
        <v>0</v>
      </c>
      <c r="Z7313" s="18">
        <f t="shared" si="803"/>
        <v>0</v>
      </c>
      <c r="AA7313" s="12">
        <v>534</v>
      </c>
      <c r="AB7313" s="12">
        <v>14090.06</v>
      </c>
      <c r="AC7313" s="28">
        <f>+I7313+Y7313-Z7313</f>
        <v>94.24</v>
      </c>
      <c r="AD7313" s="20">
        <f t="shared" si="804"/>
        <v>0</v>
      </c>
      <c r="AE7313">
        <v>0</v>
      </c>
    </row>
    <row r="7314" spans="1:31" x14ac:dyDescent="0.25">
      <c r="A7314" s="9">
        <v>45351</v>
      </c>
      <c r="B7314" s="10" t="s">
        <v>354</v>
      </c>
      <c r="C7314" s="10" t="s">
        <v>278</v>
      </c>
      <c r="D7314" s="10" t="s">
        <v>40</v>
      </c>
      <c r="E7314" s="10" t="s">
        <v>30</v>
      </c>
      <c r="F7314" s="10">
        <v>205</v>
      </c>
      <c r="G7314" s="10">
        <v>223</v>
      </c>
      <c r="H7314" s="11">
        <f>SUMIFS(AA:AA,$A:$A,EOMONTH($A7314,-1),$B:$B,$B7314)</f>
        <v>1109</v>
      </c>
      <c r="I7314" s="63">
        <f>ROUND(SUMIFS(AC:AC,$A:$A,EOMONTH($A7314,-1),$B:$B,$B7314),2)</f>
        <v>214.34</v>
      </c>
      <c r="J7314" s="11">
        <f>SUMIFS(AB:AB,$A:$A,EOMONTH($A7314,-1),$B:$B,$B7314)</f>
        <v>29392.48</v>
      </c>
      <c r="K7314" s="13">
        <v>0</v>
      </c>
      <c r="L7314" s="25">
        <v>0</v>
      </c>
      <c r="M7314" s="15">
        <v>0</v>
      </c>
      <c r="N7314" s="14">
        <v>0</v>
      </c>
      <c r="O7314" s="16">
        <v>0</v>
      </c>
      <c r="P7314" s="16">
        <v>0</v>
      </c>
      <c r="Q7314" s="16">
        <v>0</v>
      </c>
      <c r="R7314" s="16">
        <f>Q7314*16.876/100</f>
        <v>0</v>
      </c>
      <c r="S7314" s="17">
        <f t="shared" si="798"/>
        <v>0</v>
      </c>
      <c r="T7314" s="16">
        <v>0</v>
      </c>
      <c r="U7314" s="18">
        <f t="shared" si="799"/>
        <v>247.30699999999999</v>
      </c>
      <c r="V7314" s="18">
        <f t="shared" si="800"/>
        <v>0</v>
      </c>
      <c r="W7314" s="18">
        <f t="shared" si="801"/>
        <v>0</v>
      </c>
      <c r="X7314" s="27"/>
      <c r="Y7314" s="19">
        <f t="shared" si="802"/>
        <v>0</v>
      </c>
      <c r="Z7314" s="18">
        <f t="shared" si="803"/>
        <v>0</v>
      </c>
      <c r="AA7314" s="12">
        <v>1109</v>
      </c>
      <c r="AB7314" s="12">
        <v>29392.48</v>
      </c>
      <c r="AC7314" s="28">
        <f>+I7314+Y7314-Z7314</f>
        <v>214.34</v>
      </c>
      <c r="AD7314" s="20">
        <f t="shared" si="804"/>
        <v>0</v>
      </c>
      <c r="AE7314">
        <v>0</v>
      </c>
    </row>
    <row r="7315" spans="1:31" x14ac:dyDescent="0.25">
      <c r="A7315" s="9">
        <v>45351</v>
      </c>
      <c r="B7315" s="10" t="s">
        <v>355</v>
      </c>
      <c r="C7315" s="10" t="s">
        <v>278</v>
      </c>
      <c r="D7315" s="10" t="s">
        <v>40</v>
      </c>
      <c r="E7315" s="10" t="s">
        <v>30</v>
      </c>
      <c r="F7315" s="10">
        <v>205</v>
      </c>
      <c r="G7315" s="10">
        <v>223</v>
      </c>
      <c r="H7315" s="11">
        <f>SUMIFS(AA:AA,$A:$A,EOMONTH($A7315,-1),$B:$B,$B7315)</f>
        <v>916</v>
      </c>
      <c r="I7315" s="63">
        <f>ROUND(SUMIFS(AC:AC,$A:$A,EOMONTH($A7315,-1),$B:$B,$B7315),2)</f>
        <v>207.05</v>
      </c>
      <c r="J7315" s="11">
        <f>SUMIFS(AB:AB,$A:$A,EOMONTH($A7315,-1),$B:$B,$B7315)</f>
        <v>22277.29</v>
      </c>
      <c r="K7315" s="13">
        <v>0</v>
      </c>
      <c r="L7315" s="25">
        <v>0</v>
      </c>
      <c r="M7315" s="15">
        <v>0</v>
      </c>
      <c r="N7315" s="14">
        <v>0</v>
      </c>
      <c r="O7315" s="16">
        <v>60</v>
      </c>
      <c r="P7315" s="16">
        <v>2319.9</v>
      </c>
      <c r="Q7315" s="16">
        <v>0</v>
      </c>
      <c r="R7315" s="16">
        <f>Q7315*16.876/100</f>
        <v>0</v>
      </c>
      <c r="S7315" s="17">
        <f t="shared" si="798"/>
        <v>0</v>
      </c>
      <c r="T7315" s="16">
        <v>0</v>
      </c>
      <c r="U7315" s="18">
        <f t="shared" si="799"/>
        <v>204.268</v>
      </c>
      <c r="V7315" s="18">
        <f t="shared" si="800"/>
        <v>0</v>
      </c>
      <c r="W7315" s="18">
        <f t="shared" si="801"/>
        <v>0</v>
      </c>
      <c r="X7315" s="27"/>
      <c r="Y7315" s="19">
        <f t="shared" si="802"/>
        <v>0</v>
      </c>
      <c r="Z7315" s="18">
        <f t="shared" si="803"/>
        <v>13.38</v>
      </c>
      <c r="AA7315" s="12">
        <v>856</v>
      </c>
      <c r="AB7315" s="12">
        <v>20818.07</v>
      </c>
      <c r="AC7315" s="28">
        <f>+I7315+Y7315-Z7315</f>
        <v>193.67000000000002</v>
      </c>
      <c r="AD7315" s="20">
        <f t="shared" si="804"/>
        <v>0</v>
      </c>
      <c r="AE7315">
        <v>0</v>
      </c>
    </row>
    <row r="7316" spans="1:31" x14ac:dyDescent="0.25">
      <c r="A7316" s="9">
        <v>45351</v>
      </c>
      <c r="B7316" s="10" t="s">
        <v>356</v>
      </c>
      <c r="C7316" s="10" t="s">
        <v>278</v>
      </c>
      <c r="D7316" s="10" t="s">
        <v>40</v>
      </c>
      <c r="E7316" s="10" t="s">
        <v>30</v>
      </c>
      <c r="F7316" s="10">
        <v>270</v>
      </c>
      <c r="G7316" s="10">
        <v>294</v>
      </c>
      <c r="H7316" s="11">
        <f>SUMIFS(AA:AA,$A:$A,EOMONTH($A7316,-1),$B:$B,$B7316)</f>
        <v>1146</v>
      </c>
      <c r="I7316" s="63">
        <f>ROUND(SUMIFS(AC:AC,$A:$A,EOMONTH($A7316,-1),$B:$B,$B7316),2)</f>
        <v>600.51</v>
      </c>
      <c r="J7316" s="11">
        <f>SUMIFS(AB:AB,$A:$A,EOMONTH($A7316,-1),$B:$B,$B7316)</f>
        <v>32356.49</v>
      </c>
      <c r="K7316" s="13">
        <v>0</v>
      </c>
      <c r="L7316" s="25">
        <v>0</v>
      </c>
      <c r="M7316" s="15">
        <v>0</v>
      </c>
      <c r="N7316" s="14">
        <v>0</v>
      </c>
      <c r="O7316" s="16">
        <v>60</v>
      </c>
      <c r="P7316" s="16">
        <v>2770.2</v>
      </c>
      <c r="Q7316" s="16">
        <v>0</v>
      </c>
      <c r="R7316" s="16">
        <f>Q7316*16.876/100</f>
        <v>0</v>
      </c>
      <c r="S7316" s="17">
        <f t="shared" si="798"/>
        <v>0</v>
      </c>
      <c r="T7316" s="16">
        <v>0</v>
      </c>
      <c r="U7316" s="18">
        <f t="shared" si="799"/>
        <v>336.92399999999998</v>
      </c>
      <c r="V7316" s="18">
        <f t="shared" si="800"/>
        <v>0</v>
      </c>
      <c r="W7316" s="18">
        <f t="shared" si="801"/>
        <v>0</v>
      </c>
      <c r="X7316" s="27"/>
      <c r="Y7316" s="19">
        <f t="shared" si="802"/>
        <v>0</v>
      </c>
      <c r="Z7316" s="18">
        <f t="shared" si="803"/>
        <v>17.64</v>
      </c>
      <c r="AA7316" s="12">
        <v>1086</v>
      </c>
      <c r="AB7316" s="12">
        <v>30662.43</v>
      </c>
      <c r="AC7316" s="28">
        <f>+I7316+Y7316-Z7316</f>
        <v>582.87</v>
      </c>
      <c r="AD7316" s="20">
        <f t="shared" si="804"/>
        <v>0</v>
      </c>
      <c r="AE7316">
        <v>0</v>
      </c>
    </row>
    <row r="7317" spans="1:31" x14ac:dyDescent="0.25">
      <c r="A7317" s="9">
        <v>45351</v>
      </c>
      <c r="B7317" s="10" t="s">
        <v>357</v>
      </c>
      <c r="C7317" s="10" t="s">
        <v>278</v>
      </c>
      <c r="D7317" s="10" t="s">
        <v>40</v>
      </c>
      <c r="E7317" s="10" t="s">
        <v>30</v>
      </c>
      <c r="F7317" s="10">
        <v>270</v>
      </c>
      <c r="G7317" s="10">
        <v>294</v>
      </c>
      <c r="H7317" s="11">
        <f>SUMIFS(AA:AA,$A:$A,EOMONTH($A7317,-1),$B:$B,$B7317)</f>
        <v>168</v>
      </c>
      <c r="I7317" s="63">
        <f>ROUND(SUMIFS(AC:AC,$A:$A,EOMONTH($A7317,-1),$B:$B,$B7317),2)</f>
        <v>74.209999999999994</v>
      </c>
      <c r="J7317" s="11">
        <f>SUMIFS(AB:AB,$A:$A,EOMONTH($A7317,-1),$B:$B,$B7317)</f>
        <v>4269.0200000000004</v>
      </c>
      <c r="K7317" s="13">
        <v>0</v>
      </c>
      <c r="L7317" s="25">
        <v>0</v>
      </c>
      <c r="M7317" s="15">
        <v>0</v>
      </c>
      <c r="N7317" s="14">
        <v>0</v>
      </c>
      <c r="O7317" s="16">
        <v>30</v>
      </c>
      <c r="P7317" s="16">
        <v>1423.2</v>
      </c>
      <c r="Q7317" s="16">
        <v>0</v>
      </c>
      <c r="R7317" s="16">
        <f>Q7317*16.876/100</f>
        <v>0</v>
      </c>
      <c r="S7317" s="17">
        <f t="shared" si="798"/>
        <v>0</v>
      </c>
      <c r="T7317" s="16">
        <v>0</v>
      </c>
      <c r="U7317" s="18">
        <f t="shared" si="799"/>
        <v>49.392000000000003</v>
      </c>
      <c r="V7317" s="18">
        <f t="shared" si="800"/>
        <v>0</v>
      </c>
      <c r="W7317" s="18">
        <f t="shared" si="801"/>
        <v>0</v>
      </c>
      <c r="X7317" s="27"/>
      <c r="Y7317" s="19">
        <f t="shared" si="802"/>
        <v>0</v>
      </c>
      <c r="Z7317" s="18">
        <f t="shared" si="803"/>
        <v>8.82</v>
      </c>
      <c r="AA7317" s="12">
        <v>138</v>
      </c>
      <c r="AB7317" s="12">
        <v>3506.7</v>
      </c>
      <c r="AC7317" s="28">
        <f>+I7317+Y7317-Z7317</f>
        <v>65.389999999999986</v>
      </c>
      <c r="AD7317" s="20">
        <f t="shared" si="804"/>
        <v>0</v>
      </c>
      <c r="AE7317">
        <v>0</v>
      </c>
    </row>
    <row r="7318" spans="1:31" x14ac:dyDescent="0.25">
      <c r="A7318" s="9">
        <v>45351</v>
      </c>
      <c r="B7318" s="10" t="s">
        <v>358</v>
      </c>
      <c r="C7318" s="10" t="s">
        <v>278</v>
      </c>
      <c r="D7318" s="10" t="s">
        <v>40</v>
      </c>
      <c r="E7318" s="10" t="s">
        <v>30</v>
      </c>
      <c r="F7318" s="10">
        <v>270</v>
      </c>
      <c r="G7318" s="10">
        <v>294</v>
      </c>
      <c r="H7318" s="11">
        <f>SUMIFS(AA:AA,$A:$A,EOMONTH($A7318,-1),$B:$B,$B7318)</f>
        <v>283</v>
      </c>
      <c r="I7318" s="63">
        <f>ROUND(SUMIFS(AC:AC,$A:$A,EOMONTH($A7318,-1),$B:$B,$B7318),2)</f>
        <v>99.91</v>
      </c>
      <c r="J7318" s="11">
        <f>SUMIFS(AB:AB,$A:$A,EOMONTH($A7318,-1),$B:$B,$B7318)</f>
        <v>7522.4</v>
      </c>
      <c r="K7318" s="13">
        <v>0</v>
      </c>
      <c r="L7318" s="25">
        <v>0</v>
      </c>
      <c r="M7318" s="15">
        <v>0</v>
      </c>
      <c r="N7318" s="14">
        <v>0</v>
      </c>
      <c r="O7318" s="16">
        <v>30</v>
      </c>
      <c r="P7318" s="16">
        <v>1423.2</v>
      </c>
      <c r="Q7318" s="16">
        <v>0</v>
      </c>
      <c r="R7318" s="16">
        <f>Q7318*16.876/100</f>
        <v>0</v>
      </c>
      <c r="S7318" s="17">
        <f t="shared" si="798"/>
        <v>0</v>
      </c>
      <c r="T7318" s="16">
        <v>0</v>
      </c>
      <c r="U7318" s="18">
        <f t="shared" si="799"/>
        <v>83.201999999999998</v>
      </c>
      <c r="V7318" s="18">
        <f t="shared" si="800"/>
        <v>0</v>
      </c>
      <c r="W7318" s="18">
        <f t="shared" si="801"/>
        <v>0</v>
      </c>
      <c r="X7318" s="27"/>
      <c r="Y7318" s="19">
        <f t="shared" si="802"/>
        <v>0</v>
      </c>
      <c r="Z7318" s="18">
        <f t="shared" si="803"/>
        <v>8.82</v>
      </c>
      <c r="AA7318" s="12">
        <v>253</v>
      </c>
      <c r="AB7318" s="12">
        <v>6724.97</v>
      </c>
      <c r="AC7318" s="28">
        <f>+I7318+Y7318-Z7318</f>
        <v>91.09</v>
      </c>
      <c r="AD7318" s="20">
        <f t="shared" si="804"/>
        <v>0</v>
      </c>
      <c r="AE7318">
        <v>0</v>
      </c>
    </row>
    <row r="7319" spans="1:31" x14ac:dyDescent="0.25">
      <c r="A7319" s="9">
        <v>45351</v>
      </c>
      <c r="B7319" s="10" t="s">
        <v>359</v>
      </c>
      <c r="C7319" s="10" t="s">
        <v>278</v>
      </c>
      <c r="D7319" s="10" t="s">
        <v>40</v>
      </c>
      <c r="E7319" s="10" t="s">
        <v>30</v>
      </c>
      <c r="F7319" s="10">
        <v>270</v>
      </c>
      <c r="G7319" s="10">
        <v>294</v>
      </c>
      <c r="H7319" s="11">
        <f>SUMIFS(AA:AA,$A:$A,EOMONTH($A7319,-1),$B:$B,$B7319)</f>
        <v>378</v>
      </c>
      <c r="I7319" s="63">
        <f>ROUND(SUMIFS(AC:AC,$A:$A,EOMONTH($A7319,-1),$B:$B,$B7319),2)</f>
        <v>187.44</v>
      </c>
      <c r="J7319" s="11">
        <f>SUMIFS(AB:AB,$A:$A,EOMONTH($A7319,-1),$B:$B,$B7319)</f>
        <v>10583.86</v>
      </c>
      <c r="K7319" s="13">
        <v>0</v>
      </c>
      <c r="L7319" s="25">
        <v>0</v>
      </c>
      <c r="M7319" s="15">
        <v>0</v>
      </c>
      <c r="N7319" s="14">
        <v>0</v>
      </c>
      <c r="O7319" s="16">
        <v>0</v>
      </c>
      <c r="P7319" s="16">
        <v>0</v>
      </c>
      <c r="Q7319" s="16">
        <v>0</v>
      </c>
      <c r="R7319" s="16">
        <f>Q7319*16.876/100</f>
        <v>0</v>
      </c>
      <c r="S7319" s="17">
        <f t="shared" si="798"/>
        <v>0</v>
      </c>
      <c r="T7319" s="16">
        <v>0</v>
      </c>
      <c r="U7319" s="18">
        <f t="shared" si="799"/>
        <v>111.13200000000001</v>
      </c>
      <c r="V7319" s="18">
        <f t="shared" si="800"/>
        <v>0</v>
      </c>
      <c r="W7319" s="18">
        <f t="shared" si="801"/>
        <v>0</v>
      </c>
      <c r="X7319" s="27"/>
      <c r="Y7319" s="19">
        <f t="shared" si="802"/>
        <v>0</v>
      </c>
      <c r="Z7319" s="18">
        <f t="shared" si="803"/>
        <v>0</v>
      </c>
      <c r="AA7319" s="12">
        <v>378</v>
      </c>
      <c r="AB7319" s="12">
        <v>10583.86</v>
      </c>
      <c r="AC7319" s="28">
        <f>+I7319+Y7319-Z7319</f>
        <v>187.44</v>
      </c>
      <c r="AD7319" s="20">
        <f t="shared" si="804"/>
        <v>0</v>
      </c>
      <c r="AE7319">
        <v>0</v>
      </c>
    </row>
    <row r="7320" spans="1:31" x14ac:dyDescent="0.25">
      <c r="A7320" s="9">
        <v>45351</v>
      </c>
      <c r="B7320" s="10" t="s">
        <v>360</v>
      </c>
      <c r="C7320" s="10" t="s">
        <v>278</v>
      </c>
      <c r="D7320" s="10" t="s">
        <v>40</v>
      </c>
      <c r="E7320" s="10" t="s">
        <v>30</v>
      </c>
      <c r="F7320" s="10">
        <v>270</v>
      </c>
      <c r="G7320" s="10">
        <v>294</v>
      </c>
      <c r="H7320" s="11">
        <f>SUMIFS(AA:AA,$A:$A,EOMONTH($A7320,-1),$B:$B,$B7320)</f>
        <v>790</v>
      </c>
      <c r="I7320" s="63">
        <f>ROUND(SUMIFS(AC:AC,$A:$A,EOMONTH($A7320,-1),$B:$B,$B7320),2)</f>
        <v>276.16000000000003</v>
      </c>
      <c r="J7320" s="11">
        <f>SUMIFS(AB:AB,$A:$A,EOMONTH($A7320,-1),$B:$B,$B7320)</f>
        <v>21901.15</v>
      </c>
      <c r="K7320" s="13">
        <v>0</v>
      </c>
      <c r="L7320" s="25">
        <v>0</v>
      </c>
      <c r="M7320" s="15">
        <v>0</v>
      </c>
      <c r="N7320" s="14">
        <v>0</v>
      </c>
      <c r="O7320" s="16">
        <v>60</v>
      </c>
      <c r="P7320" s="16">
        <v>2770.2</v>
      </c>
      <c r="Q7320" s="16">
        <v>0</v>
      </c>
      <c r="R7320" s="16">
        <f>Q7320*16.876/100</f>
        <v>0</v>
      </c>
      <c r="S7320" s="17">
        <f t="shared" si="798"/>
        <v>0</v>
      </c>
      <c r="T7320" s="16">
        <v>0</v>
      </c>
      <c r="U7320" s="18">
        <f t="shared" si="799"/>
        <v>232.26</v>
      </c>
      <c r="V7320" s="18">
        <f t="shared" si="800"/>
        <v>0</v>
      </c>
      <c r="W7320" s="18">
        <f t="shared" si="801"/>
        <v>0</v>
      </c>
      <c r="X7320" s="27"/>
      <c r="Y7320" s="19">
        <f t="shared" si="802"/>
        <v>0</v>
      </c>
      <c r="Z7320" s="18">
        <f t="shared" si="803"/>
        <v>17.64</v>
      </c>
      <c r="AA7320" s="12">
        <v>730</v>
      </c>
      <c r="AB7320" s="12">
        <v>20237.77</v>
      </c>
      <c r="AC7320" s="28">
        <f>+I7320+Y7320-Z7320</f>
        <v>258.52000000000004</v>
      </c>
      <c r="AD7320" s="20">
        <f t="shared" si="804"/>
        <v>0</v>
      </c>
      <c r="AE7320">
        <v>0</v>
      </c>
    </row>
    <row r="7321" spans="1:31" x14ac:dyDescent="0.25">
      <c r="A7321" s="9">
        <v>45351</v>
      </c>
      <c r="B7321" s="10" t="s">
        <v>361</v>
      </c>
      <c r="C7321" s="10" t="s">
        <v>278</v>
      </c>
      <c r="D7321" s="10" t="s">
        <v>40</v>
      </c>
      <c r="E7321" s="10" t="s">
        <v>30</v>
      </c>
      <c r="F7321" s="10">
        <v>270</v>
      </c>
      <c r="G7321" s="10">
        <v>294</v>
      </c>
      <c r="H7321" s="11">
        <f>SUMIFS(AA:AA,$A:$A,EOMONTH($A7321,-1),$B:$B,$B7321)</f>
        <v>862</v>
      </c>
      <c r="I7321" s="63">
        <f>ROUND(SUMIFS(AC:AC,$A:$A,EOMONTH($A7321,-1),$B:$B,$B7321),2)</f>
        <v>279.05</v>
      </c>
      <c r="J7321" s="11">
        <f>SUMIFS(AB:AB,$A:$A,EOMONTH($A7321,-1),$B:$B,$B7321)</f>
        <v>24049.59</v>
      </c>
      <c r="K7321" s="13">
        <v>0</v>
      </c>
      <c r="L7321" s="25">
        <v>0</v>
      </c>
      <c r="M7321" s="15">
        <v>0</v>
      </c>
      <c r="N7321" s="14">
        <v>0</v>
      </c>
      <c r="O7321" s="16">
        <v>90</v>
      </c>
      <c r="P7321" s="16">
        <v>4231.5</v>
      </c>
      <c r="Q7321" s="16">
        <v>0</v>
      </c>
      <c r="R7321" s="16">
        <f>Q7321*16.876/100</f>
        <v>0</v>
      </c>
      <c r="S7321" s="17">
        <f t="shared" si="798"/>
        <v>0</v>
      </c>
      <c r="T7321" s="16">
        <v>0</v>
      </c>
      <c r="U7321" s="18">
        <f t="shared" si="799"/>
        <v>253.428</v>
      </c>
      <c r="V7321" s="18">
        <f t="shared" si="800"/>
        <v>0</v>
      </c>
      <c r="W7321" s="18">
        <f t="shared" si="801"/>
        <v>0</v>
      </c>
      <c r="X7321" s="27"/>
      <c r="Y7321" s="19">
        <f t="shared" si="802"/>
        <v>0</v>
      </c>
      <c r="Z7321" s="18">
        <f t="shared" si="803"/>
        <v>26.46</v>
      </c>
      <c r="AA7321" s="12">
        <v>772</v>
      </c>
      <c r="AB7321" s="12">
        <v>21538.61</v>
      </c>
      <c r="AC7321" s="28">
        <f>+I7321+Y7321-Z7321</f>
        <v>252.59</v>
      </c>
      <c r="AD7321" s="20">
        <f t="shared" si="804"/>
        <v>0</v>
      </c>
      <c r="AE7321">
        <v>0</v>
      </c>
    </row>
    <row r="7322" spans="1:31" x14ac:dyDescent="0.25">
      <c r="A7322" s="9">
        <v>45351</v>
      </c>
      <c r="B7322" s="10" t="s">
        <v>362</v>
      </c>
      <c r="C7322" s="10" t="s">
        <v>282</v>
      </c>
      <c r="D7322" s="10" t="s">
        <v>40</v>
      </c>
      <c r="E7322" s="10" t="s">
        <v>30</v>
      </c>
      <c r="F7322" s="10">
        <v>520</v>
      </c>
      <c r="G7322" s="10">
        <v>567</v>
      </c>
      <c r="H7322" s="11">
        <f>SUMIFS(AA:AA,$A:$A,EOMONTH($A7322,-1),$B:$B,$B7322)</f>
        <v>60</v>
      </c>
      <c r="I7322" s="63">
        <f>ROUND(SUMIFS(AC:AC,$A:$A,EOMONTH($A7322,-1),$B:$B,$B7322),2)</f>
        <v>63.69</v>
      </c>
      <c r="J7322" s="11">
        <f>SUMIFS(AB:AB,$A:$A,EOMONTH($A7322,-1),$B:$B,$B7322)</f>
        <v>4229.1000000000004</v>
      </c>
      <c r="K7322" s="13">
        <v>0</v>
      </c>
      <c r="L7322" s="25">
        <v>0</v>
      </c>
      <c r="M7322" s="15">
        <v>0</v>
      </c>
      <c r="N7322" s="14">
        <v>0</v>
      </c>
      <c r="O7322" s="16">
        <v>40</v>
      </c>
      <c r="P7322" s="16">
        <v>3729.2</v>
      </c>
      <c r="Q7322" s="16">
        <v>0</v>
      </c>
      <c r="R7322" s="16">
        <f>Q7322*16.876/100</f>
        <v>0</v>
      </c>
      <c r="S7322" s="17">
        <f t="shared" si="798"/>
        <v>0</v>
      </c>
      <c r="T7322" s="16">
        <v>0</v>
      </c>
      <c r="U7322" s="18">
        <f t="shared" si="799"/>
        <v>34.020000000000003</v>
      </c>
      <c r="V7322" s="18">
        <f t="shared" si="800"/>
        <v>0</v>
      </c>
      <c r="W7322" s="18">
        <f t="shared" si="801"/>
        <v>0</v>
      </c>
      <c r="X7322" s="27"/>
      <c r="Y7322" s="19">
        <f t="shared" si="802"/>
        <v>0</v>
      </c>
      <c r="Z7322" s="18">
        <f t="shared" si="803"/>
        <v>22.68</v>
      </c>
      <c r="AA7322" s="12">
        <v>20</v>
      </c>
      <c r="AB7322" s="12">
        <v>879.9</v>
      </c>
      <c r="AC7322" s="28">
        <f>+I7322+Y7322-Z7322</f>
        <v>41.01</v>
      </c>
      <c r="AD7322" s="20">
        <f t="shared" si="804"/>
        <v>0</v>
      </c>
      <c r="AE7322">
        <v>0</v>
      </c>
    </row>
    <row r="7323" spans="1:31" x14ac:dyDescent="0.25">
      <c r="A7323" s="9">
        <v>45351</v>
      </c>
      <c r="B7323" s="10" t="s">
        <v>363</v>
      </c>
      <c r="C7323" s="10" t="s">
        <v>282</v>
      </c>
      <c r="D7323" s="10" t="s">
        <v>40</v>
      </c>
      <c r="E7323" s="10" t="s">
        <v>30</v>
      </c>
      <c r="F7323" s="10">
        <v>520</v>
      </c>
      <c r="G7323" s="10">
        <v>567</v>
      </c>
      <c r="H7323" s="11">
        <f>SUMIFS(AA:AA,$A:$A,EOMONTH($A7323,-1),$B:$B,$B7323)</f>
        <v>76</v>
      </c>
      <c r="I7323" s="63">
        <f>ROUND(SUMIFS(AC:AC,$A:$A,EOMONTH($A7323,-1),$B:$B,$B7323),2)</f>
        <v>133.33000000000001</v>
      </c>
      <c r="J7323" s="11">
        <f>SUMIFS(AB:AB,$A:$A,EOMONTH($A7323,-1),$B:$B,$B7323)</f>
        <v>3331.68</v>
      </c>
      <c r="K7323" s="13">
        <v>0</v>
      </c>
      <c r="L7323" s="25">
        <v>0</v>
      </c>
      <c r="M7323" s="15">
        <v>0</v>
      </c>
      <c r="N7323" s="14">
        <v>0</v>
      </c>
      <c r="O7323" s="16">
        <v>40</v>
      </c>
      <c r="P7323" s="16">
        <v>3729.2</v>
      </c>
      <c r="Q7323" s="16">
        <v>0</v>
      </c>
      <c r="R7323" s="16">
        <f>Q7323*16.876/100</f>
        <v>0</v>
      </c>
      <c r="S7323" s="17">
        <f t="shared" si="798"/>
        <v>0</v>
      </c>
      <c r="T7323" s="16">
        <v>0</v>
      </c>
      <c r="U7323" s="18">
        <f t="shared" si="799"/>
        <v>43.091999999999999</v>
      </c>
      <c r="V7323" s="18">
        <f t="shared" si="800"/>
        <v>0</v>
      </c>
      <c r="W7323" s="18">
        <f t="shared" si="801"/>
        <v>0</v>
      </c>
      <c r="X7323" s="27"/>
      <c r="Y7323" s="19">
        <f t="shared" si="802"/>
        <v>0</v>
      </c>
      <c r="Z7323" s="18">
        <f t="shared" si="803"/>
        <v>22.68</v>
      </c>
      <c r="AA7323" s="12">
        <v>36</v>
      </c>
      <c r="AB7323" s="12">
        <v>623.28</v>
      </c>
      <c r="AC7323" s="28">
        <f>+I7323+Y7323-Z7323</f>
        <v>110.65</v>
      </c>
      <c r="AD7323" s="20">
        <f t="shared" si="804"/>
        <v>0</v>
      </c>
      <c r="AE7323">
        <v>0</v>
      </c>
    </row>
    <row r="7324" spans="1:31" x14ac:dyDescent="0.25">
      <c r="A7324" s="9">
        <v>45351</v>
      </c>
      <c r="B7324" s="10" t="s">
        <v>364</v>
      </c>
      <c r="C7324" s="10" t="s">
        <v>282</v>
      </c>
      <c r="D7324" s="10" t="s">
        <v>29</v>
      </c>
      <c r="E7324" s="10" t="s">
        <v>30</v>
      </c>
      <c r="F7324" s="10"/>
      <c r="G7324" s="10">
        <v>0</v>
      </c>
      <c r="H7324" s="11">
        <f>SUMIFS(AA:AA,$A:$A,EOMONTH($A7324,-1),$B:$B,$B7324)</f>
        <v>7</v>
      </c>
      <c r="I7324" s="63">
        <f>ROUND(SUMIFS(AC:AC,$A:$A,EOMONTH($A7324,-1),$B:$B,$B7324),2)</f>
        <v>0.32</v>
      </c>
      <c r="J7324" s="11">
        <f>SUMIFS(AB:AB,$A:$A,EOMONTH($A7324,-1),$B:$B,$B7324)</f>
        <v>619.01</v>
      </c>
      <c r="K7324" s="13">
        <v>0</v>
      </c>
      <c r="L7324" s="25">
        <v>0</v>
      </c>
      <c r="M7324" s="15">
        <v>0</v>
      </c>
      <c r="N7324" s="14">
        <v>0</v>
      </c>
      <c r="O7324" s="16">
        <v>0</v>
      </c>
      <c r="P7324" s="16">
        <v>0</v>
      </c>
      <c r="Q7324" s="16">
        <v>0</v>
      </c>
      <c r="R7324" s="16">
        <f>Q7324*16.876/100</f>
        <v>0</v>
      </c>
      <c r="S7324" s="17">
        <f t="shared" si="798"/>
        <v>0</v>
      </c>
      <c r="T7324" s="16">
        <v>0</v>
      </c>
      <c r="U7324" s="18">
        <f t="shared" si="799"/>
        <v>0</v>
      </c>
      <c r="V7324" s="18">
        <f t="shared" si="800"/>
        <v>0</v>
      </c>
      <c r="W7324" s="18">
        <f t="shared" si="801"/>
        <v>0</v>
      </c>
      <c r="X7324" s="27"/>
      <c r="Y7324" s="19">
        <f t="shared" si="802"/>
        <v>0</v>
      </c>
      <c r="Z7324" s="18">
        <f t="shared" si="803"/>
        <v>0</v>
      </c>
      <c r="AA7324" s="12">
        <v>7</v>
      </c>
      <c r="AB7324" s="12">
        <v>619.01</v>
      </c>
      <c r="AC7324" s="28">
        <f>+I7324+Y7324-Z7324</f>
        <v>0.32</v>
      </c>
      <c r="AD7324" s="20">
        <f t="shared" si="804"/>
        <v>0</v>
      </c>
      <c r="AE7324">
        <v>0</v>
      </c>
    </row>
    <row r="7325" spans="1:31" x14ac:dyDescent="0.25">
      <c r="A7325" s="9">
        <v>45351</v>
      </c>
      <c r="B7325" s="10" t="s">
        <v>365</v>
      </c>
      <c r="C7325" s="10" t="s">
        <v>282</v>
      </c>
      <c r="D7325" s="10" t="s">
        <v>40</v>
      </c>
      <c r="E7325" s="10" t="s">
        <v>30</v>
      </c>
      <c r="F7325" s="10">
        <v>520</v>
      </c>
      <c r="G7325" s="10">
        <v>567</v>
      </c>
      <c r="H7325" s="11">
        <f>SUMIFS(AA:AA,$A:$A,EOMONTH($A7325,-1),$B:$B,$B7325)</f>
        <v>-73</v>
      </c>
      <c r="I7325" s="63">
        <f>ROUND(SUMIFS(AC:AC,$A:$A,EOMONTH($A7325,-1),$B:$B,$B7325),2)</f>
        <v>130.5</v>
      </c>
      <c r="J7325" s="11">
        <f>SUMIFS(AB:AB,$A:$A,EOMONTH($A7325,-1),$B:$B,$B7325)</f>
        <v>-7183.77</v>
      </c>
      <c r="K7325" s="13">
        <v>0</v>
      </c>
      <c r="L7325" s="25">
        <v>0</v>
      </c>
      <c r="M7325" s="15">
        <v>0</v>
      </c>
      <c r="N7325" s="14">
        <v>0</v>
      </c>
      <c r="O7325" s="16">
        <v>40</v>
      </c>
      <c r="P7325" s="16">
        <v>3729.2</v>
      </c>
      <c r="Q7325" s="16">
        <v>0</v>
      </c>
      <c r="R7325" s="16">
        <f>Q7325*16.876/100</f>
        <v>0</v>
      </c>
      <c r="S7325" s="17">
        <f t="shared" si="798"/>
        <v>0</v>
      </c>
      <c r="T7325" s="16">
        <v>0</v>
      </c>
      <c r="U7325" s="18">
        <f t="shared" si="799"/>
        <v>-41.390999999999998</v>
      </c>
      <c r="V7325" s="18">
        <f t="shared" si="800"/>
        <v>0</v>
      </c>
      <c r="W7325" s="18">
        <f t="shared" si="801"/>
        <v>0</v>
      </c>
      <c r="X7325" s="27"/>
      <c r="Y7325" s="19">
        <f t="shared" si="802"/>
        <v>0</v>
      </c>
      <c r="Z7325" s="18">
        <f t="shared" si="803"/>
        <v>22.68</v>
      </c>
      <c r="AA7325" s="12">
        <v>-113</v>
      </c>
      <c r="AB7325" s="12">
        <v>-9927.3700000000008</v>
      </c>
      <c r="AC7325" s="28">
        <f>+I7325+Y7325-Z7325</f>
        <v>107.82</v>
      </c>
      <c r="AD7325" s="20">
        <f t="shared" si="804"/>
        <v>0</v>
      </c>
      <c r="AE7325">
        <v>0</v>
      </c>
    </row>
    <row r="7326" spans="1:31" x14ac:dyDescent="0.25">
      <c r="A7326" s="9">
        <v>45351</v>
      </c>
      <c r="B7326" s="10" t="s">
        <v>366</v>
      </c>
      <c r="C7326" s="10" t="s">
        <v>282</v>
      </c>
      <c r="D7326" s="10" t="s">
        <v>40</v>
      </c>
      <c r="E7326" s="10" t="s">
        <v>30</v>
      </c>
      <c r="F7326" s="10">
        <v>520</v>
      </c>
      <c r="G7326" s="10">
        <v>567</v>
      </c>
      <c r="H7326" s="11">
        <f>SUMIFS(AA:AA,$A:$A,EOMONTH($A7326,-1),$B:$B,$B7326)</f>
        <v>-72</v>
      </c>
      <c r="I7326" s="63">
        <f>ROUND(SUMIFS(AC:AC,$A:$A,EOMONTH($A7326,-1),$B:$B,$B7326),2)</f>
        <v>-88.86</v>
      </c>
      <c r="J7326" s="11">
        <f>SUMIFS(AB:AB,$A:$A,EOMONTH($A7326,-1),$B:$B,$B7326)</f>
        <v>-7625.75</v>
      </c>
      <c r="K7326" s="13">
        <v>0</v>
      </c>
      <c r="L7326" s="25">
        <v>0</v>
      </c>
      <c r="M7326" s="15">
        <v>0</v>
      </c>
      <c r="N7326" s="14">
        <v>0</v>
      </c>
      <c r="O7326" s="16">
        <v>0</v>
      </c>
      <c r="P7326" s="16">
        <v>0</v>
      </c>
      <c r="Q7326" s="16">
        <v>0</v>
      </c>
      <c r="R7326" s="16">
        <f>Q7326*16.876/100</f>
        <v>0</v>
      </c>
      <c r="S7326" s="17">
        <f t="shared" si="798"/>
        <v>0</v>
      </c>
      <c r="T7326" s="16">
        <v>0</v>
      </c>
      <c r="U7326" s="18">
        <f t="shared" si="799"/>
        <v>-40.823999999999998</v>
      </c>
      <c r="V7326" s="18">
        <f t="shared" si="800"/>
        <v>0</v>
      </c>
      <c r="W7326" s="18">
        <f t="shared" si="801"/>
        <v>0</v>
      </c>
      <c r="X7326" s="27"/>
      <c r="Y7326" s="19">
        <f t="shared" si="802"/>
        <v>0</v>
      </c>
      <c r="Z7326" s="18">
        <f t="shared" si="803"/>
        <v>0</v>
      </c>
      <c r="AA7326" s="12">
        <v>-72</v>
      </c>
      <c r="AB7326" s="12">
        <v>-7625.75</v>
      </c>
      <c r="AC7326" s="28">
        <f>+I7326+Y7326-Z7326</f>
        <v>-88.86</v>
      </c>
      <c r="AD7326" s="20">
        <f t="shared" si="804"/>
        <v>90</v>
      </c>
      <c r="AE7326">
        <v>90</v>
      </c>
    </row>
    <row r="7327" spans="1:31" x14ac:dyDescent="0.25">
      <c r="A7327" s="9">
        <v>45351</v>
      </c>
      <c r="B7327" s="10" t="s">
        <v>367</v>
      </c>
      <c r="C7327" s="10" t="s">
        <v>282</v>
      </c>
      <c r="D7327" s="10" t="s">
        <v>40</v>
      </c>
      <c r="E7327" s="10" t="s">
        <v>30</v>
      </c>
      <c r="F7327" s="10">
        <v>520</v>
      </c>
      <c r="G7327" s="10">
        <v>567</v>
      </c>
      <c r="H7327" s="11">
        <f>SUMIFS(AA:AA,$A:$A,EOMONTH($A7327,-1),$B:$B,$B7327)</f>
        <v>91</v>
      </c>
      <c r="I7327" s="63">
        <f>ROUND(SUMIFS(AC:AC,$A:$A,EOMONTH($A7327,-1),$B:$B,$B7327),2)</f>
        <v>6.2</v>
      </c>
      <c r="J7327" s="11">
        <f>SUMIFS(AB:AB,$A:$A,EOMONTH($A7327,-1),$B:$B,$B7327)</f>
        <v>8531.77</v>
      </c>
      <c r="K7327" s="13">
        <v>0</v>
      </c>
      <c r="L7327" s="25">
        <v>0</v>
      </c>
      <c r="M7327" s="15">
        <v>0</v>
      </c>
      <c r="N7327" s="14">
        <v>0</v>
      </c>
      <c r="O7327" s="16">
        <v>0</v>
      </c>
      <c r="P7327" s="16">
        <v>0</v>
      </c>
      <c r="Q7327" s="16">
        <v>0</v>
      </c>
      <c r="R7327" s="16">
        <f>Q7327*16.876/100</f>
        <v>0</v>
      </c>
      <c r="S7327" s="17">
        <f t="shared" si="798"/>
        <v>0</v>
      </c>
      <c r="T7327" s="16">
        <v>0</v>
      </c>
      <c r="U7327" s="18">
        <f t="shared" si="799"/>
        <v>51.597000000000001</v>
      </c>
      <c r="V7327" s="18">
        <f t="shared" si="800"/>
        <v>0</v>
      </c>
      <c r="W7327" s="18">
        <f t="shared" si="801"/>
        <v>0</v>
      </c>
      <c r="X7327" s="27"/>
      <c r="Y7327" s="19">
        <f t="shared" si="802"/>
        <v>0</v>
      </c>
      <c r="Z7327" s="18">
        <f t="shared" si="803"/>
        <v>0</v>
      </c>
      <c r="AA7327" s="12">
        <v>91</v>
      </c>
      <c r="AB7327" s="12">
        <v>8531.77</v>
      </c>
      <c r="AC7327" s="28">
        <f>+I7327+Y7327-Z7327</f>
        <v>6.2</v>
      </c>
      <c r="AD7327" s="20">
        <f t="shared" si="804"/>
        <v>0</v>
      </c>
      <c r="AE7327">
        <v>0</v>
      </c>
    </row>
    <row r="7328" spans="1:31" x14ac:dyDescent="0.25">
      <c r="A7328" s="9">
        <v>45351</v>
      </c>
      <c r="B7328" s="10" t="s">
        <v>368</v>
      </c>
      <c r="C7328" s="10" t="s">
        <v>282</v>
      </c>
      <c r="D7328" s="10" t="s">
        <v>40</v>
      </c>
      <c r="E7328" s="10" t="s">
        <v>30</v>
      </c>
      <c r="F7328" s="10">
        <v>520</v>
      </c>
      <c r="G7328" s="10">
        <v>567</v>
      </c>
      <c r="H7328" s="11">
        <f>SUMIFS(AA:AA,$A:$A,EOMONTH($A7328,-1),$B:$B,$B7328)</f>
        <v>133</v>
      </c>
      <c r="I7328" s="63">
        <f>ROUND(SUMIFS(AC:AC,$A:$A,EOMONTH($A7328,-1),$B:$B,$B7328),2)</f>
        <v>12.26</v>
      </c>
      <c r="J7328" s="11">
        <f>SUMIFS(AB:AB,$A:$A,EOMONTH($A7328,-1),$B:$B,$B7328)</f>
        <v>9862.94</v>
      </c>
      <c r="K7328" s="13">
        <v>0</v>
      </c>
      <c r="L7328" s="25">
        <v>0</v>
      </c>
      <c r="M7328" s="15">
        <v>0</v>
      </c>
      <c r="N7328" s="14">
        <v>0</v>
      </c>
      <c r="O7328" s="16">
        <v>0</v>
      </c>
      <c r="P7328" s="16">
        <v>0</v>
      </c>
      <c r="Q7328" s="16">
        <v>0</v>
      </c>
      <c r="R7328" s="16">
        <f>Q7328*16.876/100</f>
        <v>0</v>
      </c>
      <c r="S7328" s="17">
        <f t="shared" si="798"/>
        <v>0</v>
      </c>
      <c r="T7328" s="16">
        <v>0</v>
      </c>
      <c r="U7328" s="18">
        <f t="shared" si="799"/>
        <v>75.411000000000001</v>
      </c>
      <c r="V7328" s="18">
        <f t="shared" si="800"/>
        <v>0</v>
      </c>
      <c r="W7328" s="18">
        <f t="shared" si="801"/>
        <v>0</v>
      </c>
      <c r="X7328" s="27"/>
      <c r="Y7328" s="19">
        <f t="shared" si="802"/>
        <v>0</v>
      </c>
      <c r="Z7328" s="18">
        <f t="shared" si="803"/>
        <v>0</v>
      </c>
      <c r="AA7328" s="12">
        <v>133</v>
      </c>
      <c r="AB7328" s="12">
        <v>9862.94</v>
      </c>
      <c r="AC7328" s="28">
        <f>+I7328+Y7328-Z7328</f>
        <v>12.26</v>
      </c>
      <c r="AD7328" s="20">
        <f t="shared" si="804"/>
        <v>0</v>
      </c>
      <c r="AE7328">
        <v>0</v>
      </c>
    </row>
    <row r="7329" spans="1:31" x14ac:dyDescent="0.25">
      <c r="A7329" s="59">
        <v>45351</v>
      </c>
      <c r="B7329" s="60" t="s">
        <v>369</v>
      </c>
      <c r="C7329" s="60" t="s">
        <v>282</v>
      </c>
      <c r="D7329" s="60" t="s">
        <v>40</v>
      </c>
      <c r="E7329" s="60" t="s">
        <v>30</v>
      </c>
      <c r="F7329" s="10"/>
      <c r="G7329" s="10"/>
      <c r="H7329" s="11"/>
      <c r="I7329" s="63">
        <f>ROUND(SUMIFS(AC:AC,$A:$A,EOMONTH($A7329,-1),$B:$B,$B7329),2)</f>
        <v>0.6</v>
      </c>
      <c r="J7329" s="11"/>
      <c r="K7329" s="13"/>
      <c r="L7329" s="25"/>
      <c r="M7329" s="15"/>
      <c r="N7329" s="14"/>
      <c r="O7329" s="16"/>
      <c r="P7329" s="16"/>
      <c r="Q7329" s="16"/>
      <c r="R7329" s="16"/>
      <c r="S7329" s="17">
        <f t="shared" si="798"/>
        <v>0</v>
      </c>
      <c r="T7329" s="16"/>
      <c r="U7329" s="18">
        <f t="shared" si="799"/>
        <v>0</v>
      </c>
      <c r="V7329" s="18">
        <f t="shared" si="800"/>
        <v>0</v>
      </c>
      <c r="W7329" s="18">
        <f t="shared" si="801"/>
        <v>0</v>
      </c>
      <c r="X7329" s="27"/>
      <c r="Y7329" s="19">
        <f t="shared" si="802"/>
        <v>0</v>
      </c>
      <c r="Z7329" s="18">
        <f t="shared" si="803"/>
        <v>0</v>
      </c>
      <c r="AA7329" s="12"/>
      <c r="AB7329" s="12"/>
      <c r="AC7329" s="28">
        <f>+I7329+Y7329-Z7329</f>
        <v>0.6</v>
      </c>
      <c r="AD7329" s="20">
        <f t="shared" si="804"/>
        <v>0</v>
      </c>
      <c r="AE7329">
        <v>0</v>
      </c>
    </row>
    <row r="7330" spans="1:31" x14ac:dyDescent="0.25">
      <c r="A7330" s="9">
        <v>45351</v>
      </c>
      <c r="B7330" s="10" t="s">
        <v>370</v>
      </c>
      <c r="C7330" s="10" t="s">
        <v>282</v>
      </c>
      <c r="D7330" s="10" t="s">
        <v>40</v>
      </c>
      <c r="E7330" s="10" t="s">
        <v>30</v>
      </c>
      <c r="F7330" s="10">
        <v>520</v>
      </c>
      <c r="G7330" s="10">
        <v>567</v>
      </c>
      <c r="H7330" s="11">
        <f>SUMIFS(AA:AA,$A:$A,EOMONTH($A7330,-1),$B:$B,$B7330)</f>
        <v>67</v>
      </c>
      <c r="I7330" s="63">
        <f>ROUND(SUMIFS(AC:AC,$A:$A,EOMONTH($A7330,-1),$B:$B,$B7330),2)</f>
        <v>-7.41</v>
      </c>
      <c r="J7330" s="11">
        <f>SUMIFS(AB:AB,$A:$A,EOMONTH($A7330,-1),$B:$B,$B7330)</f>
        <v>4735.96</v>
      </c>
      <c r="K7330" s="13">
        <v>0</v>
      </c>
      <c r="L7330" s="25">
        <v>0</v>
      </c>
      <c r="M7330" s="15">
        <v>0</v>
      </c>
      <c r="N7330" s="14">
        <v>0</v>
      </c>
      <c r="O7330" s="16">
        <v>0</v>
      </c>
      <c r="P7330" s="16">
        <v>0</v>
      </c>
      <c r="Q7330" s="16">
        <v>0</v>
      </c>
      <c r="R7330" s="16">
        <f>Q7330*16.876/100</f>
        <v>0</v>
      </c>
      <c r="S7330" s="17">
        <f t="shared" si="798"/>
        <v>0</v>
      </c>
      <c r="T7330" s="16">
        <v>0</v>
      </c>
      <c r="U7330" s="18">
        <f t="shared" si="799"/>
        <v>37.988999999999997</v>
      </c>
      <c r="V7330" s="18">
        <f t="shared" si="800"/>
        <v>0</v>
      </c>
      <c r="W7330" s="18">
        <f t="shared" si="801"/>
        <v>0</v>
      </c>
      <c r="X7330" s="27"/>
      <c r="Y7330" s="19">
        <f t="shared" si="802"/>
        <v>0</v>
      </c>
      <c r="Z7330" s="18">
        <f t="shared" si="803"/>
        <v>0</v>
      </c>
      <c r="AA7330" s="12">
        <v>67</v>
      </c>
      <c r="AB7330" s="12">
        <v>4735.96</v>
      </c>
      <c r="AC7330" s="28">
        <f>+I7330+Y7330-Z7330</f>
        <v>-7.41</v>
      </c>
      <c r="AD7330" s="20">
        <f t="shared" si="804"/>
        <v>10</v>
      </c>
      <c r="AE7330">
        <v>10</v>
      </c>
    </row>
    <row r="7331" spans="1:31" x14ac:dyDescent="0.25">
      <c r="A7331" s="9">
        <v>45351</v>
      </c>
      <c r="B7331" s="10" t="s">
        <v>371</v>
      </c>
      <c r="C7331" s="10" t="s">
        <v>282</v>
      </c>
      <c r="D7331" s="10" t="s">
        <v>40</v>
      </c>
      <c r="E7331" s="10" t="s">
        <v>30</v>
      </c>
      <c r="F7331" s="10">
        <v>520</v>
      </c>
      <c r="G7331" s="10">
        <v>567</v>
      </c>
      <c r="H7331" s="11">
        <f>SUMIFS(AA:AA,$A:$A,EOMONTH($A7331,-1),$B:$B,$B7331)</f>
        <v>-138</v>
      </c>
      <c r="I7331" s="63">
        <f>ROUND(SUMIFS(AC:AC,$A:$A,EOMONTH($A7331,-1),$B:$B,$B7331),2)</f>
        <v>-70.09</v>
      </c>
      <c r="J7331" s="11">
        <f>SUMIFS(AB:AB,$A:$A,EOMONTH($A7331,-1),$B:$B,$B7331)</f>
        <v>-13810.15</v>
      </c>
      <c r="K7331" s="13">
        <v>0</v>
      </c>
      <c r="L7331" s="25">
        <v>0</v>
      </c>
      <c r="M7331" s="15">
        <v>0</v>
      </c>
      <c r="N7331" s="14">
        <v>0</v>
      </c>
      <c r="O7331" s="16">
        <v>0</v>
      </c>
      <c r="P7331" s="16">
        <v>0</v>
      </c>
      <c r="Q7331" s="16">
        <v>0</v>
      </c>
      <c r="R7331" s="16">
        <f>Q7331*16.876/100</f>
        <v>0</v>
      </c>
      <c r="S7331" s="17">
        <f t="shared" si="798"/>
        <v>0</v>
      </c>
      <c r="T7331" s="16">
        <v>0</v>
      </c>
      <c r="U7331" s="18">
        <f t="shared" si="799"/>
        <v>-78.245999999999995</v>
      </c>
      <c r="V7331" s="18">
        <f t="shared" si="800"/>
        <v>0</v>
      </c>
      <c r="W7331" s="18">
        <f t="shared" si="801"/>
        <v>0</v>
      </c>
      <c r="X7331" s="27"/>
      <c r="Y7331" s="19">
        <f t="shared" si="802"/>
        <v>0</v>
      </c>
      <c r="Z7331" s="18">
        <f t="shared" si="803"/>
        <v>0</v>
      </c>
      <c r="AA7331" s="12">
        <v>-138</v>
      </c>
      <c r="AB7331" s="12">
        <v>-13810.15</v>
      </c>
      <c r="AC7331" s="28">
        <f>+I7331+Y7331-Z7331</f>
        <v>-70.09</v>
      </c>
      <c r="AD7331" s="20">
        <f t="shared" si="804"/>
        <v>80</v>
      </c>
      <c r="AE7331">
        <v>80</v>
      </c>
    </row>
    <row r="7332" spans="1:31" x14ac:dyDescent="0.25">
      <c r="A7332" s="9">
        <v>45351</v>
      </c>
      <c r="B7332" s="10" t="s">
        <v>372</v>
      </c>
      <c r="C7332" s="10" t="s">
        <v>278</v>
      </c>
      <c r="D7332" s="10" t="s">
        <v>40</v>
      </c>
      <c r="E7332" s="10" t="s">
        <v>30</v>
      </c>
      <c r="F7332" s="10">
        <v>365</v>
      </c>
      <c r="G7332" s="10">
        <v>398</v>
      </c>
      <c r="H7332" s="11">
        <f>SUMIFS(AA:AA,$A:$A,EOMONTH($A7332,-1),$B:$B,$B7332)</f>
        <v>861</v>
      </c>
      <c r="I7332" s="63">
        <f>ROUND(SUMIFS(AC:AC,$A:$A,EOMONTH($A7332,-1),$B:$B,$B7332),2)</f>
        <v>382.6</v>
      </c>
      <c r="J7332" s="11">
        <f>SUMIFS(AB:AB,$A:$A,EOMONTH($A7332,-1),$B:$B,$B7332)</f>
        <v>34434.129999999997</v>
      </c>
      <c r="K7332" s="13">
        <v>0</v>
      </c>
      <c r="L7332" s="25">
        <v>0</v>
      </c>
      <c r="M7332" s="15">
        <v>0</v>
      </c>
      <c r="N7332" s="14">
        <v>0</v>
      </c>
      <c r="O7332" s="16">
        <v>80</v>
      </c>
      <c r="P7332" s="16">
        <v>5582.4</v>
      </c>
      <c r="Q7332" s="16">
        <v>0</v>
      </c>
      <c r="R7332" s="16">
        <f>Q7332*16.876/100</f>
        <v>0</v>
      </c>
      <c r="S7332" s="17">
        <f t="shared" si="798"/>
        <v>0</v>
      </c>
      <c r="T7332" s="16">
        <v>0</v>
      </c>
      <c r="U7332" s="18">
        <f t="shared" si="799"/>
        <v>342.678</v>
      </c>
      <c r="V7332" s="18">
        <f t="shared" si="800"/>
        <v>0</v>
      </c>
      <c r="W7332" s="18">
        <f t="shared" si="801"/>
        <v>0</v>
      </c>
      <c r="X7332" s="27"/>
      <c r="Y7332" s="19">
        <f t="shared" si="802"/>
        <v>0</v>
      </c>
      <c r="Z7332" s="18">
        <f t="shared" si="803"/>
        <v>31.84</v>
      </c>
      <c r="AA7332" s="12">
        <v>781</v>
      </c>
      <c r="AB7332" s="12">
        <v>31234.67</v>
      </c>
      <c r="AC7332" s="28">
        <f>+I7332+Y7332-Z7332</f>
        <v>350.76000000000005</v>
      </c>
      <c r="AD7332" s="20">
        <f t="shared" si="804"/>
        <v>0</v>
      </c>
      <c r="AE7332">
        <v>0</v>
      </c>
    </row>
    <row r="7333" spans="1:31" x14ac:dyDescent="0.25">
      <c r="A7333" s="9">
        <v>45351</v>
      </c>
      <c r="B7333" s="10" t="s">
        <v>373</v>
      </c>
      <c r="C7333" s="10" t="s">
        <v>278</v>
      </c>
      <c r="D7333" s="10" t="s">
        <v>40</v>
      </c>
      <c r="E7333" s="10" t="s">
        <v>30</v>
      </c>
      <c r="F7333" s="10">
        <v>365</v>
      </c>
      <c r="G7333" s="10">
        <v>398</v>
      </c>
      <c r="H7333" s="11">
        <f>SUMIFS(AA:AA,$A:$A,EOMONTH($A7333,-1),$B:$B,$B7333)</f>
        <v>838</v>
      </c>
      <c r="I7333" s="63">
        <f>ROUND(SUMIFS(AC:AC,$A:$A,EOMONTH($A7333,-1),$B:$B,$B7333),2)</f>
        <v>215.36</v>
      </c>
      <c r="J7333" s="11">
        <f>SUMIFS(AB:AB,$A:$A,EOMONTH($A7333,-1),$B:$B,$B7333)</f>
        <v>28100.92</v>
      </c>
      <c r="K7333" s="13">
        <v>0</v>
      </c>
      <c r="L7333" s="25">
        <v>0</v>
      </c>
      <c r="M7333" s="15">
        <v>0</v>
      </c>
      <c r="N7333" s="14">
        <v>0</v>
      </c>
      <c r="O7333" s="16">
        <v>20</v>
      </c>
      <c r="P7333" s="16">
        <v>1402.4</v>
      </c>
      <c r="Q7333" s="16">
        <v>0</v>
      </c>
      <c r="R7333" s="16">
        <f>Q7333*16.876/100</f>
        <v>0</v>
      </c>
      <c r="S7333" s="17">
        <f t="shared" si="798"/>
        <v>0</v>
      </c>
      <c r="T7333" s="16">
        <v>0</v>
      </c>
      <c r="U7333" s="18">
        <f t="shared" si="799"/>
        <v>333.524</v>
      </c>
      <c r="V7333" s="18">
        <f t="shared" si="800"/>
        <v>0</v>
      </c>
      <c r="W7333" s="18">
        <f t="shared" si="801"/>
        <v>0</v>
      </c>
      <c r="X7333" s="27"/>
      <c r="Y7333" s="19">
        <f t="shared" si="802"/>
        <v>0</v>
      </c>
      <c r="Z7333" s="18">
        <f t="shared" si="803"/>
        <v>7.96</v>
      </c>
      <c r="AA7333" s="12">
        <v>818</v>
      </c>
      <c r="AB7333" s="12">
        <v>27430.25</v>
      </c>
      <c r="AC7333" s="28">
        <f>+I7333+Y7333-Z7333</f>
        <v>207.4</v>
      </c>
      <c r="AD7333" s="20">
        <f t="shared" si="804"/>
        <v>0</v>
      </c>
      <c r="AE7333">
        <v>0</v>
      </c>
    </row>
    <row r="7334" spans="1:31" x14ac:dyDescent="0.25">
      <c r="A7334" s="9">
        <v>45351</v>
      </c>
      <c r="B7334" s="10" t="s">
        <v>374</v>
      </c>
      <c r="C7334" s="10" t="s">
        <v>278</v>
      </c>
      <c r="D7334" s="10" t="s">
        <v>40</v>
      </c>
      <c r="E7334" s="10" t="s">
        <v>30</v>
      </c>
      <c r="F7334" s="10">
        <v>365</v>
      </c>
      <c r="G7334" s="10">
        <v>398</v>
      </c>
      <c r="H7334" s="11">
        <f>SUMIFS(AA:AA,$A:$A,EOMONTH($A7334,-1),$B:$B,$B7334)</f>
        <v>508</v>
      </c>
      <c r="I7334" s="63">
        <f>ROUND(SUMIFS(AC:AC,$A:$A,EOMONTH($A7334,-1),$B:$B,$B7334),2)</f>
        <v>131.02000000000001</v>
      </c>
      <c r="J7334" s="11">
        <f>SUMIFS(AB:AB,$A:$A,EOMONTH($A7334,-1),$B:$B,$B7334)</f>
        <v>19545.93</v>
      </c>
      <c r="K7334" s="13">
        <v>0</v>
      </c>
      <c r="L7334" s="25">
        <v>0</v>
      </c>
      <c r="M7334" s="15">
        <v>0</v>
      </c>
      <c r="N7334" s="14">
        <v>0</v>
      </c>
      <c r="O7334" s="16">
        <v>40</v>
      </c>
      <c r="P7334" s="16">
        <v>2804.8</v>
      </c>
      <c r="Q7334" s="16">
        <v>0</v>
      </c>
      <c r="R7334" s="16">
        <f>Q7334*16.876/100</f>
        <v>0</v>
      </c>
      <c r="S7334" s="17">
        <f t="shared" si="798"/>
        <v>0</v>
      </c>
      <c r="T7334" s="16">
        <v>0</v>
      </c>
      <c r="U7334" s="18">
        <f t="shared" si="799"/>
        <v>202.184</v>
      </c>
      <c r="V7334" s="18">
        <f t="shared" si="800"/>
        <v>0</v>
      </c>
      <c r="W7334" s="18">
        <f t="shared" si="801"/>
        <v>0</v>
      </c>
      <c r="X7334" s="27"/>
      <c r="Y7334" s="19">
        <f t="shared" si="802"/>
        <v>0</v>
      </c>
      <c r="Z7334" s="18">
        <f t="shared" si="803"/>
        <v>15.92</v>
      </c>
      <c r="AA7334" s="12">
        <v>468</v>
      </c>
      <c r="AB7334" s="12">
        <v>18002.46</v>
      </c>
      <c r="AC7334" s="28">
        <f>+I7334+Y7334-Z7334</f>
        <v>115.10000000000001</v>
      </c>
      <c r="AD7334" s="20">
        <f t="shared" si="804"/>
        <v>0</v>
      </c>
      <c r="AE7334">
        <v>0</v>
      </c>
    </row>
    <row r="7335" spans="1:31" x14ac:dyDescent="0.25">
      <c r="A7335" s="9">
        <v>45351</v>
      </c>
      <c r="B7335" s="10" t="s">
        <v>375</v>
      </c>
      <c r="C7335" s="10" t="s">
        <v>278</v>
      </c>
      <c r="D7335" s="10" t="s">
        <v>40</v>
      </c>
      <c r="E7335" s="10" t="s">
        <v>30</v>
      </c>
      <c r="F7335" s="10">
        <v>365</v>
      </c>
      <c r="G7335" s="10">
        <v>398</v>
      </c>
      <c r="H7335" s="11">
        <f>SUMIFS(AA:AA,$A:$A,EOMONTH($A7335,-1),$B:$B,$B7335)</f>
        <v>85</v>
      </c>
      <c r="I7335" s="63">
        <f>ROUND(SUMIFS(AC:AC,$A:$A,EOMONTH($A7335,-1),$B:$B,$B7335),2)</f>
        <v>-64.13</v>
      </c>
      <c r="J7335" s="11">
        <f>SUMIFS(AB:AB,$A:$A,EOMONTH($A7335,-1),$B:$B,$B7335)</f>
        <v>3287.81</v>
      </c>
      <c r="K7335" s="13">
        <v>0</v>
      </c>
      <c r="L7335" s="25">
        <v>0</v>
      </c>
      <c r="M7335" s="15">
        <v>0</v>
      </c>
      <c r="N7335" s="14">
        <v>0</v>
      </c>
      <c r="O7335" s="16">
        <v>80</v>
      </c>
      <c r="P7335" s="16">
        <v>5582.4</v>
      </c>
      <c r="Q7335" s="16">
        <v>0</v>
      </c>
      <c r="R7335" s="16">
        <f>Q7335*16.876/100</f>
        <v>0</v>
      </c>
      <c r="S7335" s="17">
        <f t="shared" si="798"/>
        <v>0</v>
      </c>
      <c r="T7335" s="16">
        <v>0</v>
      </c>
      <c r="U7335" s="18">
        <f t="shared" si="799"/>
        <v>33.83</v>
      </c>
      <c r="V7335" s="18">
        <f t="shared" si="800"/>
        <v>0</v>
      </c>
      <c r="W7335" s="18">
        <f t="shared" si="801"/>
        <v>0</v>
      </c>
      <c r="X7335" s="27"/>
      <c r="Y7335" s="19">
        <f t="shared" si="802"/>
        <v>0</v>
      </c>
      <c r="Z7335" s="18">
        <f t="shared" si="803"/>
        <v>31.84</v>
      </c>
      <c r="AA7335" s="12">
        <v>5</v>
      </c>
      <c r="AB7335" s="12">
        <v>247.85</v>
      </c>
      <c r="AC7335" s="28">
        <f>+I7335+Y7335-Z7335</f>
        <v>-95.97</v>
      </c>
      <c r="AD7335" s="20">
        <f t="shared" si="804"/>
        <v>100</v>
      </c>
      <c r="AE7335">
        <v>100</v>
      </c>
    </row>
    <row r="7336" spans="1:31" x14ac:dyDescent="0.25">
      <c r="A7336" s="9">
        <v>45351</v>
      </c>
      <c r="B7336" s="10" t="s">
        <v>376</v>
      </c>
      <c r="C7336" s="10" t="s">
        <v>278</v>
      </c>
      <c r="D7336" s="10" t="s">
        <v>40</v>
      </c>
      <c r="E7336" s="10" t="s">
        <v>30</v>
      </c>
      <c r="F7336" s="10">
        <v>365</v>
      </c>
      <c r="G7336" s="10">
        <v>398</v>
      </c>
      <c r="H7336" s="11">
        <f>SUMIFS(AA:AA,$A:$A,EOMONTH($A7336,-1),$B:$B,$B7336)</f>
        <v>638</v>
      </c>
      <c r="I7336" s="63">
        <f>ROUND(SUMIFS(AC:AC,$A:$A,EOMONTH($A7336,-1),$B:$B,$B7336),2)</f>
        <v>202.67</v>
      </c>
      <c r="J7336" s="11">
        <f>SUMIFS(AB:AB,$A:$A,EOMONTH($A7336,-1),$B:$B,$B7336)</f>
        <v>25643.09</v>
      </c>
      <c r="K7336" s="13">
        <v>0</v>
      </c>
      <c r="L7336" s="25">
        <v>0</v>
      </c>
      <c r="M7336" s="15">
        <v>0</v>
      </c>
      <c r="N7336" s="14">
        <v>0</v>
      </c>
      <c r="O7336" s="16">
        <v>40</v>
      </c>
      <c r="P7336" s="16">
        <v>2791.2</v>
      </c>
      <c r="Q7336" s="16">
        <v>0</v>
      </c>
      <c r="R7336" s="16">
        <f>Q7336*16.876/100</f>
        <v>0</v>
      </c>
      <c r="S7336" s="17">
        <f t="shared" si="798"/>
        <v>0</v>
      </c>
      <c r="T7336" s="16">
        <v>0</v>
      </c>
      <c r="U7336" s="18">
        <f t="shared" si="799"/>
        <v>253.92400000000001</v>
      </c>
      <c r="V7336" s="18">
        <f t="shared" si="800"/>
        <v>0</v>
      </c>
      <c r="W7336" s="18">
        <f t="shared" si="801"/>
        <v>0</v>
      </c>
      <c r="X7336" s="27"/>
      <c r="Y7336" s="19">
        <f t="shared" si="802"/>
        <v>0</v>
      </c>
      <c r="Z7336" s="18">
        <f t="shared" si="803"/>
        <v>15.92</v>
      </c>
      <c r="AA7336" s="12">
        <v>598</v>
      </c>
      <c r="AB7336" s="12">
        <v>24035.37</v>
      </c>
      <c r="AC7336" s="28">
        <f>+I7336+Y7336-Z7336</f>
        <v>186.75</v>
      </c>
      <c r="AD7336" s="20">
        <f t="shared" si="804"/>
        <v>0</v>
      </c>
      <c r="AE7336">
        <v>0</v>
      </c>
    </row>
    <row r="7337" spans="1:31" x14ac:dyDescent="0.25">
      <c r="A7337" s="9">
        <v>45351</v>
      </c>
      <c r="B7337" s="10" t="s">
        <v>377</v>
      </c>
      <c r="C7337" s="10" t="s">
        <v>278</v>
      </c>
      <c r="D7337" s="10" t="s">
        <v>40</v>
      </c>
      <c r="E7337" s="10" t="s">
        <v>30</v>
      </c>
      <c r="F7337" s="10">
        <v>365</v>
      </c>
      <c r="G7337" s="10">
        <v>398</v>
      </c>
      <c r="H7337" s="11">
        <f>SUMIFS(AA:AA,$A:$A,EOMONTH($A7337,-1),$B:$B,$B7337)</f>
        <v>495</v>
      </c>
      <c r="I7337" s="63">
        <f>ROUND(SUMIFS(AC:AC,$A:$A,EOMONTH($A7337,-1),$B:$B,$B7337),2)</f>
        <v>252.95</v>
      </c>
      <c r="J7337" s="11">
        <f>SUMIFS(AB:AB,$A:$A,EOMONTH($A7337,-1),$B:$B,$B7337)</f>
        <v>19002.3</v>
      </c>
      <c r="K7337" s="13">
        <v>0</v>
      </c>
      <c r="L7337" s="25">
        <v>0</v>
      </c>
      <c r="M7337" s="15">
        <v>0</v>
      </c>
      <c r="N7337" s="14">
        <v>0</v>
      </c>
      <c r="O7337" s="16">
        <v>40</v>
      </c>
      <c r="P7337" s="16">
        <v>2804.8</v>
      </c>
      <c r="Q7337" s="16">
        <v>0</v>
      </c>
      <c r="R7337" s="16">
        <f>Q7337*16.876/100</f>
        <v>0</v>
      </c>
      <c r="S7337" s="17">
        <f t="shared" si="798"/>
        <v>0</v>
      </c>
      <c r="T7337" s="16">
        <v>0</v>
      </c>
      <c r="U7337" s="18">
        <f t="shared" si="799"/>
        <v>197.01</v>
      </c>
      <c r="V7337" s="18">
        <f t="shared" si="800"/>
        <v>0</v>
      </c>
      <c r="W7337" s="18">
        <f t="shared" si="801"/>
        <v>0</v>
      </c>
      <c r="X7337" s="27"/>
      <c r="Y7337" s="19">
        <f t="shared" si="802"/>
        <v>0</v>
      </c>
      <c r="Z7337" s="18">
        <f t="shared" si="803"/>
        <v>15.92</v>
      </c>
      <c r="AA7337" s="12">
        <v>455</v>
      </c>
      <c r="AB7337" s="12">
        <v>17466.759999999998</v>
      </c>
      <c r="AC7337" s="28">
        <f>+I7337+Y7337-Z7337</f>
        <v>237.03</v>
      </c>
      <c r="AD7337" s="20">
        <f t="shared" si="804"/>
        <v>0</v>
      </c>
      <c r="AE7337">
        <v>0</v>
      </c>
    </row>
    <row r="7338" spans="1:31" x14ac:dyDescent="0.25">
      <c r="A7338" s="9">
        <v>45351</v>
      </c>
      <c r="B7338" s="10" t="s">
        <v>378</v>
      </c>
      <c r="C7338" s="10" t="s">
        <v>282</v>
      </c>
      <c r="D7338" s="10" t="s">
        <v>29</v>
      </c>
      <c r="E7338" s="10" t="s">
        <v>30</v>
      </c>
      <c r="F7338" s="10"/>
      <c r="G7338" s="10">
        <v>0</v>
      </c>
      <c r="H7338" s="11">
        <f>SUMIFS(AA:AA,$A:$A,EOMONTH($A7338,-1),$B:$B,$B7338)</f>
        <v>1</v>
      </c>
      <c r="I7338" s="63">
        <f>ROUND(SUMIFS(AC:AC,$A:$A,EOMONTH($A7338,-1),$B:$B,$B7338),2)</f>
        <v>0.05</v>
      </c>
      <c r="J7338" s="11">
        <f>SUMIFS(AB:AB,$A:$A,EOMONTH($A7338,-1),$B:$B,$B7338)</f>
        <v>111.02</v>
      </c>
      <c r="K7338" s="13">
        <v>0</v>
      </c>
      <c r="L7338" s="25">
        <v>0</v>
      </c>
      <c r="M7338" s="15">
        <v>0</v>
      </c>
      <c r="N7338" s="14">
        <v>0</v>
      </c>
      <c r="O7338" s="16">
        <v>0</v>
      </c>
      <c r="P7338" s="16">
        <v>0</v>
      </c>
      <c r="Q7338" s="16">
        <v>0</v>
      </c>
      <c r="R7338" s="16">
        <f>Q7338*16.876/100</f>
        <v>0</v>
      </c>
      <c r="S7338" s="17">
        <f t="shared" si="798"/>
        <v>0</v>
      </c>
      <c r="T7338" s="16">
        <v>0</v>
      </c>
      <c r="U7338" s="18">
        <f t="shared" si="799"/>
        <v>0</v>
      </c>
      <c r="V7338" s="18">
        <f t="shared" si="800"/>
        <v>0</v>
      </c>
      <c r="W7338" s="18">
        <f t="shared" si="801"/>
        <v>0</v>
      </c>
      <c r="X7338" s="27"/>
      <c r="Y7338" s="19">
        <f t="shared" si="802"/>
        <v>0</v>
      </c>
      <c r="Z7338" s="18">
        <f t="shared" si="803"/>
        <v>0</v>
      </c>
      <c r="AA7338" s="12">
        <v>1</v>
      </c>
      <c r="AB7338" s="12">
        <v>111.02</v>
      </c>
      <c r="AC7338" s="28">
        <f>+I7338+Y7338-Z7338</f>
        <v>0.05</v>
      </c>
      <c r="AD7338" s="20">
        <f t="shared" si="804"/>
        <v>0</v>
      </c>
      <c r="AE7338">
        <v>0</v>
      </c>
    </row>
    <row r="7339" spans="1:31" x14ac:dyDescent="0.25">
      <c r="A7339" s="9">
        <v>45351</v>
      </c>
      <c r="B7339" s="10" t="s">
        <v>379</v>
      </c>
      <c r="C7339" s="10" t="s">
        <v>282</v>
      </c>
      <c r="D7339" s="10" t="s">
        <v>40</v>
      </c>
      <c r="E7339" s="10" t="s">
        <v>30</v>
      </c>
      <c r="F7339" s="10">
        <v>590</v>
      </c>
      <c r="G7339" s="10">
        <v>643</v>
      </c>
      <c r="H7339" s="11">
        <f>SUMIFS(AA:AA,$A:$A,EOMONTH($A7339,-1),$B:$B,$B7339)</f>
        <v>181</v>
      </c>
      <c r="I7339" s="63">
        <f>ROUND(SUMIFS(AC:AC,$A:$A,EOMONTH($A7339,-1),$B:$B,$B7339),2)</f>
        <v>171.81</v>
      </c>
      <c r="J7339" s="11">
        <f>SUMIFS(AB:AB,$A:$A,EOMONTH($A7339,-1),$B:$B,$B7339)</f>
        <v>11762.8</v>
      </c>
      <c r="K7339" s="13">
        <v>0</v>
      </c>
      <c r="L7339" s="25">
        <v>0</v>
      </c>
      <c r="M7339" s="15">
        <v>0</v>
      </c>
      <c r="N7339" s="14">
        <v>0</v>
      </c>
      <c r="O7339" s="16">
        <v>40</v>
      </c>
      <c r="P7339" s="16">
        <v>4440.8</v>
      </c>
      <c r="Q7339" s="16">
        <v>0</v>
      </c>
      <c r="R7339" s="16">
        <f>Q7339*16.876/100</f>
        <v>0</v>
      </c>
      <c r="S7339" s="17">
        <f t="shared" si="798"/>
        <v>0</v>
      </c>
      <c r="T7339" s="16">
        <v>0</v>
      </c>
      <c r="U7339" s="18">
        <f t="shared" si="799"/>
        <v>116.383</v>
      </c>
      <c r="V7339" s="18">
        <f t="shared" si="800"/>
        <v>0</v>
      </c>
      <c r="W7339" s="18">
        <f t="shared" si="801"/>
        <v>0</v>
      </c>
      <c r="X7339" s="27"/>
      <c r="Y7339" s="19">
        <f t="shared" si="802"/>
        <v>0</v>
      </c>
      <c r="Z7339" s="18">
        <f t="shared" si="803"/>
        <v>25.72</v>
      </c>
      <c r="AA7339" s="12">
        <v>141</v>
      </c>
      <c r="AB7339" s="12">
        <v>8914.7999999999993</v>
      </c>
      <c r="AC7339" s="28">
        <f>+I7339+Y7339-Z7339</f>
        <v>146.09</v>
      </c>
      <c r="AD7339" s="20">
        <f t="shared" si="804"/>
        <v>0</v>
      </c>
      <c r="AE7339">
        <v>0</v>
      </c>
    </row>
    <row r="7340" spans="1:31" x14ac:dyDescent="0.25">
      <c r="A7340" s="9">
        <v>45351</v>
      </c>
      <c r="B7340" s="10" t="s">
        <v>380</v>
      </c>
      <c r="C7340" s="10" t="s">
        <v>282</v>
      </c>
      <c r="D7340" s="10" t="s">
        <v>40</v>
      </c>
      <c r="E7340" s="10" t="s">
        <v>30</v>
      </c>
      <c r="F7340" s="10">
        <v>590</v>
      </c>
      <c r="G7340" s="10">
        <v>643</v>
      </c>
      <c r="H7340" s="11">
        <f>SUMIFS(AA:AA,$A:$A,EOMONTH($A7340,-1),$B:$B,$B7340)</f>
        <v>128</v>
      </c>
      <c r="I7340" s="63">
        <f>ROUND(SUMIFS(AC:AC,$A:$A,EOMONTH($A7340,-1),$B:$B,$B7340),2)</f>
        <v>126.64</v>
      </c>
      <c r="J7340" s="11">
        <f>SUMIFS(AB:AB,$A:$A,EOMONTH($A7340,-1),$B:$B,$B7340)</f>
        <v>8513.44</v>
      </c>
      <c r="K7340" s="13">
        <v>0</v>
      </c>
      <c r="L7340" s="25">
        <v>0</v>
      </c>
      <c r="M7340" s="15">
        <v>0</v>
      </c>
      <c r="N7340" s="14">
        <v>0</v>
      </c>
      <c r="O7340" s="16">
        <v>0</v>
      </c>
      <c r="P7340" s="16">
        <v>0</v>
      </c>
      <c r="Q7340" s="16">
        <v>0</v>
      </c>
      <c r="R7340" s="16">
        <f>Q7340*16.876/100</f>
        <v>0</v>
      </c>
      <c r="S7340" s="17">
        <f t="shared" si="798"/>
        <v>0</v>
      </c>
      <c r="T7340" s="16">
        <v>0</v>
      </c>
      <c r="U7340" s="18">
        <f t="shared" si="799"/>
        <v>82.304000000000002</v>
      </c>
      <c r="V7340" s="18">
        <f t="shared" si="800"/>
        <v>0</v>
      </c>
      <c r="W7340" s="18">
        <f t="shared" si="801"/>
        <v>0</v>
      </c>
      <c r="X7340" s="27"/>
      <c r="Y7340" s="19">
        <f t="shared" si="802"/>
        <v>0</v>
      </c>
      <c r="Z7340" s="18">
        <f t="shared" si="803"/>
        <v>0</v>
      </c>
      <c r="AA7340" s="12">
        <v>128</v>
      </c>
      <c r="AB7340" s="12">
        <v>8513.44</v>
      </c>
      <c r="AC7340" s="28">
        <f>+I7340+Y7340-Z7340</f>
        <v>126.64</v>
      </c>
      <c r="AD7340" s="20">
        <f t="shared" si="804"/>
        <v>0</v>
      </c>
      <c r="AE7340">
        <v>0</v>
      </c>
    </row>
    <row r="7341" spans="1:31" x14ac:dyDescent="0.25">
      <c r="A7341" s="9">
        <v>45351</v>
      </c>
      <c r="B7341" s="10" t="s">
        <v>381</v>
      </c>
      <c r="C7341" s="10" t="s">
        <v>282</v>
      </c>
      <c r="D7341" s="10" t="s">
        <v>40</v>
      </c>
      <c r="E7341" s="10" t="s">
        <v>30</v>
      </c>
      <c r="F7341" s="10">
        <v>590</v>
      </c>
      <c r="G7341" s="10">
        <v>643</v>
      </c>
      <c r="H7341" s="11">
        <f>SUMIFS(AA:AA,$A:$A,EOMONTH($A7341,-1),$B:$B,$B7341)</f>
        <v>225</v>
      </c>
      <c r="I7341" s="63">
        <f>ROUND(SUMIFS(AC:AC,$A:$A,EOMONTH($A7341,-1),$B:$B,$B7341),2)</f>
        <v>262.3</v>
      </c>
      <c r="J7341" s="11">
        <f>SUMIFS(AB:AB,$A:$A,EOMONTH($A7341,-1),$B:$B,$B7341)</f>
        <v>15452.95</v>
      </c>
      <c r="K7341" s="13">
        <v>0</v>
      </c>
      <c r="L7341" s="25">
        <v>0</v>
      </c>
      <c r="M7341" s="15">
        <v>0</v>
      </c>
      <c r="N7341" s="14">
        <v>0</v>
      </c>
      <c r="O7341" s="16">
        <v>40</v>
      </c>
      <c r="P7341" s="16">
        <v>4440.8</v>
      </c>
      <c r="Q7341" s="16">
        <v>0</v>
      </c>
      <c r="R7341" s="16">
        <f>Q7341*16.876/100</f>
        <v>0</v>
      </c>
      <c r="S7341" s="17">
        <f t="shared" si="798"/>
        <v>0</v>
      </c>
      <c r="T7341" s="16">
        <v>0</v>
      </c>
      <c r="U7341" s="18">
        <f t="shared" si="799"/>
        <v>144.67500000000001</v>
      </c>
      <c r="V7341" s="18">
        <f t="shared" si="800"/>
        <v>0</v>
      </c>
      <c r="W7341" s="18">
        <f t="shared" si="801"/>
        <v>0</v>
      </c>
      <c r="X7341" s="27"/>
      <c r="Y7341" s="19">
        <f t="shared" si="802"/>
        <v>0</v>
      </c>
      <c r="Z7341" s="18">
        <f t="shared" si="803"/>
        <v>25.72</v>
      </c>
      <c r="AA7341" s="12">
        <v>185</v>
      </c>
      <c r="AB7341" s="12">
        <v>12611.75</v>
      </c>
      <c r="AC7341" s="28">
        <f>+I7341+Y7341-Z7341</f>
        <v>236.58</v>
      </c>
      <c r="AD7341" s="20">
        <f t="shared" si="804"/>
        <v>0</v>
      </c>
      <c r="AE7341">
        <v>0</v>
      </c>
    </row>
    <row r="7342" spans="1:31" x14ac:dyDescent="0.25">
      <c r="A7342" s="9">
        <v>45351</v>
      </c>
      <c r="B7342" s="10" t="s">
        <v>382</v>
      </c>
      <c r="C7342" s="10" t="s">
        <v>282</v>
      </c>
      <c r="D7342" s="10" t="s">
        <v>40</v>
      </c>
      <c r="E7342" s="10" t="s">
        <v>30</v>
      </c>
      <c r="F7342" s="10">
        <v>590</v>
      </c>
      <c r="G7342" s="10">
        <v>643</v>
      </c>
      <c r="H7342" s="11">
        <f>SUMIFS(AA:AA,$A:$A,EOMONTH($A7342,-1),$B:$B,$B7342)</f>
        <v>210</v>
      </c>
      <c r="I7342" s="63">
        <f>ROUND(SUMIFS(AC:AC,$A:$A,EOMONTH($A7342,-1),$B:$B,$B7342),2)</f>
        <v>187.21</v>
      </c>
      <c r="J7342" s="11">
        <f>SUMIFS(AB:AB,$A:$A,EOMONTH($A7342,-1),$B:$B,$B7342)</f>
        <v>12155.05</v>
      </c>
      <c r="K7342" s="13">
        <v>0</v>
      </c>
      <c r="L7342" s="25">
        <v>0</v>
      </c>
      <c r="M7342" s="15">
        <v>0</v>
      </c>
      <c r="N7342" s="14">
        <v>0</v>
      </c>
      <c r="O7342" s="16">
        <v>40</v>
      </c>
      <c r="P7342" s="16">
        <v>4440.8</v>
      </c>
      <c r="Q7342" s="16">
        <v>0</v>
      </c>
      <c r="R7342" s="16">
        <f>Q7342*16.876/100</f>
        <v>0</v>
      </c>
      <c r="S7342" s="17">
        <f t="shared" si="798"/>
        <v>0</v>
      </c>
      <c r="T7342" s="16">
        <v>0</v>
      </c>
      <c r="U7342" s="18">
        <f t="shared" si="799"/>
        <v>135.03</v>
      </c>
      <c r="V7342" s="18">
        <f t="shared" si="800"/>
        <v>0</v>
      </c>
      <c r="W7342" s="18">
        <f t="shared" si="801"/>
        <v>0</v>
      </c>
      <c r="X7342" s="27"/>
      <c r="Y7342" s="19">
        <f t="shared" si="802"/>
        <v>0</v>
      </c>
      <c r="Z7342" s="18">
        <f t="shared" si="803"/>
        <v>25.72</v>
      </c>
      <c r="AA7342" s="12">
        <v>170</v>
      </c>
      <c r="AB7342" s="12">
        <v>9318.65</v>
      </c>
      <c r="AC7342" s="28">
        <f>+I7342+Y7342-Z7342</f>
        <v>161.49</v>
      </c>
      <c r="AD7342" s="20">
        <f t="shared" si="804"/>
        <v>0</v>
      </c>
      <c r="AE7342">
        <v>0</v>
      </c>
    </row>
    <row r="7343" spans="1:31" x14ac:dyDescent="0.25">
      <c r="A7343" s="9">
        <v>45351</v>
      </c>
      <c r="B7343" s="10" t="s">
        <v>383</v>
      </c>
      <c r="C7343" s="10" t="s">
        <v>282</v>
      </c>
      <c r="D7343" s="10" t="s">
        <v>40</v>
      </c>
      <c r="E7343" s="10" t="s">
        <v>30</v>
      </c>
      <c r="F7343" s="10">
        <v>590</v>
      </c>
      <c r="G7343" s="10">
        <v>643</v>
      </c>
      <c r="H7343" s="11">
        <f>SUMIFS(AA:AA,$A:$A,EOMONTH($A7343,-1),$B:$B,$B7343)</f>
        <v>-4</v>
      </c>
      <c r="I7343" s="63">
        <f>ROUND(SUMIFS(AC:AC,$A:$A,EOMONTH($A7343,-1),$B:$B,$B7343),2)</f>
        <v>10.53</v>
      </c>
      <c r="J7343" s="11">
        <f>SUMIFS(AB:AB,$A:$A,EOMONTH($A7343,-1),$B:$B,$B7343)</f>
        <v>-485.04</v>
      </c>
      <c r="K7343" s="13">
        <v>0</v>
      </c>
      <c r="L7343" s="25">
        <v>0</v>
      </c>
      <c r="M7343" s="15">
        <v>0</v>
      </c>
      <c r="N7343" s="14">
        <v>0</v>
      </c>
      <c r="O7343" s="16">
        <v>0</v>
      </c>
      <c r="P7343" s="16">
        <v>0</v>
      </c>
      <c r="Q7343" s="16">
        <v>0</v>
      </c>
      <c r="R7343" s="16">
        <f>Q7343*16.876/100</f>
        <v>0</v>
      </c>
      <c r="S7343" s="17">
        <f t="shared" si="798"/>
        <v>0</v>
      </c>
      <c r="T7343" s="16">
        <v>0</v>
      </c>
      <c r="U7343" s="18">
        <f t="shared" si="799"/>
        <v>-2.5720000000000001</v>
      </c>
      <c r="V7343" s="18">
        <f t="shared" si="800"/>
        <v>0</v>
      </c>
      <c r="W7343" s="18">
        <f t="shared" si="801"/>
        <v>0</v>
      </c>
      <c r="X7343" s="27"/>
      <c r="Y7343" s="19">
        <f t="shared" si="802"/>
        <v>0</v>
      </c>
      <c r="Z7343" s="18">
        <f t="shared" si="803"/>
        <v>0</v>
      </c>
      <c r="AA7343" s="12">
        <v>-4</v>
      </c>
      <c r="AB7343" s="12">
        <v>-485.04</v>
      </c>
      <c r="AC7343" s="28">
        <f>+I7343+Y7343-Z7343</f>
        <v>10.53</v>
      </c>
      <c r="AD7343" s="20">
        <f t="shared" si="804"/>
        <v>0</v>
      </c>
      <c r="AE7343">
        <v>0</v>
      </c>
    </row>
    <row r="7344" spans="1:31" x14ac:dyDescent="0.25">
      <c r="A7344" s="9">
        <v>45351</v>
      </c>
      <c r="B7344" s="10" t="s">
        <v>384</v>
      </c>
      <c r="C7344" s="10" t="s">
        <v>282</v>
      </c>
      <c r="D7344" s="10" t="s">
        <v>40</v>
      </c>
      <c r="E7344" s="10" t="s">
        <v>30</v>
      </c>
      <c r="F7344" s="10">
        <v>590</v>
      </c>
      <c r="G7344" s="10">
        <v>643</v>
      </c>
      <c r="H7344" s="11">
        <f>SUMIFS(AA:AA,$A:$A,EOMONTH($A7344,-1),$B:$B,$B7344)</f>
        <v>-18</v>
      </c>
      <c r="I7344" s="63">
        <f>ROUND(SUMIFS(AC:AC,$A:$A,EOMONTH($A7344,-1),$B:$B,$B7344),2)</f>
        <v>-3.58</v>
      </c>
      <c r="J7344" s="11">
        <f>SUMIFS(AB:AB,$A:$A,EOMONTH($A7344,-1),$B:$B,$B7344)</f>
        <v>-2029.08</v>
      </c>
      <c r="K7344" s="13">
        <v>0</v>
      </c>
      <c r="L7344" s="25">
        <v>0</v>
      </c>
      <c r="M7344" s="15">
        <v>0</v>
      </c>
      <c r="N7344" s="14">
        <v>0</v>
      </c>
      <c r="O7344" s="16">
        <v>0</v>
      </c>
      <c r="P7344" s="16">
        <v>0</v>
      </c>
      <c r="Q7344" s="16">
        <v>0</v>
      </c>
      <c r="R7344" s="16">
        <f>Q7344*16.876/100</f>
        <v>0</v>
      </c>
      <c r="S7344" s="17">
        <f t="shared" si="798"/>
        <v>0</v>
      </c>
      <c r="T7344" s="16">
        <v>0</v>
      </c>
      <c r="U7344" s="18">
        <f t="shared" si="799"/>
        <v>-11.574</v>
      </c>
      <c r="V7344" s="18">
        <f t="shared" si="800"/>
        <v>0</v>
      </c>
      <c r="W7344" s="18">
        <f t="shared" si="801"/>
        <v>0</v>
      </c>
      <c r="X7344" s="27"/>
      <c r="Y7344" s="19">
        <f t="shared" si="802"/>
        <v>0</v>
      </c>
      <c r="Z7344" s="18">
        <f t="shared" si="803"/>
        <v>0</v>
      </c>
      <c r="AA7344" s="12">
        <v>-18</v>
      </c>
      <c r="AB7344" s="12">
        <v>-2029.08</v>
      </c>
      <c r="AC7344" s="28">
        <f>+I7344+Y7344-Z7344</f>
        <v>-3.58</v>
      </c>
      <c r="AD7344" s="20">
        <f t="shared" si="804"/>
        <v>10</v>
      </c>
      <c r="AE7344">
        <v>10</v>
      </c>
    </row>
    <row r="7345" spans="1:31" x14ac:dyDescent="0.25">
      <c r="A7345" s="9">
        <v>45351</v>
      </c>
      <c r="B7345" s="10" t="s">
        <v>385</v>
      </c>
      <c r="C7345" s="10" t="s">
        <v>278</v>
      </c>
      <c r="D7345" s="10" t="s">
        <v>40</v>
      </c>
      <c r="E7345" s="10" t="s">
        <v>30</v>
      </c>
      <c r="F7345" s="10">
        <v>500</v>
      </c>
      <c r="G7345" s="10">
        <v>545</v>
      </c>
      <c r="H7345" s="11">
        <f>SUMIFS(AA:AA,$A:$A,EOMONTH($A7345,-1),$B:$B,$B7345)</f>
        <v>528</v>
      </c>
      <c r="I7345" s="63">
        <f>ROUND(SUMIFS(AC:AC,$A:$A,EOMONTH($A7345,-1),$B:$B,$B7345),2)</f>
        <v>287.64999999999998</v>
      </c>
      <c r="J7345" s="11">
        <f>SUMIFS(AB:AB,$A:$A,EOMONTH($A7345,-1),$B:$B,$B7345)</f>
        <v>29296.81</v>
      </c>
      <c r="K7345" s="13">
        <v>0</v>
      </c>
      <c r="L7345" s="25">
        <v>0</v>
      </c>
      <c r="M7345" s="15">
        <v>0</v>
      </c>
      <c r="N7345" s="14">
        <v>0</v>
      </c>
      <c r="O7345" s="16">
        <v>60</v>
      </c>
      <c r="P7345" s="16">
        <v>5445</v>
      </c>
      <c r="Q7345" s="16">
        <v>0</v>
      </c>
      <c r="R7345" s="16">
        <f>Q7345*16.876/100</f>
        <v>0</v>
      </c>
      <c r="S7345" s="17">
        <f t="shared" si="798"/>
        <v>0</v>
      </c>
      <c r="T7345" s="16">
        <v>0</v>
      </c>
      <c r="U7345" s="18">
        <f t="shared" si="799"/>
        <v>287.76</v>
      </c>
      <c r="V7345" s="18">
        <f t="shared" si="800"/>
        <v>0</v>
      </c>
      <c r="W7345" s="18">
        <f t="shared" si="801"/>
        <v>0</v>
      </c>
      <c r="X7345" s="27"/>
      <c r="Y7345" s="19">
        <f t="shared" si="802"/>
        <v>0</v>
      </c>
      <c r="Z7345" s="18">
        <f t="shared" si="803"/>
        <v>32.700000000000003</v>
      </c>
      <c r="AA7345" s="12">
        <v>468</v>
      </c>
      <c r="AB7345" s="12">
        <v>25967.63</v>
      </c>
      <c r="AC7345" s="28">
        <f>+I7345+Y7345-Z7345</f>
        <v>254.95</v>
      </c>
      <c r="AD7345" s="20">
        <f t="shared" si="804"/>
        <v>0</v>
      </c>
      <c r="AE7345">
        <v>0</v>
      </c>
    </row>
    <row r="7346" spans="1:31" x14ac:dyDescent="0.25">
      <c r="A7346" s="9">
        <v>45351</v>
      </c>
      <c r="B7346" s="10" t="s">
        <v>386</v>
      </c>
      <c r="C7346" s="10" t="s">
        <v>278</v>
      </c>
      <c r="D7346" s="10" t="s">
        <v>40</v>
      </c>
      <c r="E7346" s="10" t="s">
        <v>30</v>
      </c>
      <c r="F7346" s="10">
        <v>500</v>
      </c>
      <c r="G7346" s="10">
        <v>545</v>
      </c>
      <c r="H7346" s="11">
        <f>SUMIFS(AA:AA,$A:$A,EOMONTH($A7346,-1),$B:$B,$B7346)</f>
        <v>561</v>
      </c>
      <c r="I7346" s="63">
        <f>ROUND(SUMIFS(AC:AC,$A:$A,EOMONTH($A7346,-1),$B:$B,$B7346),2)</f>
        <v>551.85</v>
      </c>
      <c r="J7346" s="11">
        <f>SUMIFS(AB:AB,$A:$A,EOMONTH($A7346,-1),$B:$B,$B7346)</f>
        <v>28290.32</v>
      </c>
      <c r="K7346" s="13">
        <v>0</v>
      </c>
      <c r="L7346" s="25">
        <v>0</v>
      </c>
      <c r="M7346" s="15">
        <v>0</v>
      </c>
      <c r="N7346" s="14">
        <v>0</v>
      </c>
      <c r="O7346" s="16">
        <v>120</v>
      </c>
      <c r="P7346" s="16">
        <v>9934.7999999999993</v>
      </c>
      <c r="Q7346" s="16">
        <v>0</v>
      </c>
      <c r="R7346" s="16">
        <f>Q7346*16.876/100</f>
        <v>0</v>
      </c>
      <c r="S7346" s="17">
        <f t="shared" si="798"/>
        <v>0</v>
      </c>
      <c r="T7346" s="16">
        <v>0</v>
      </c>
      <c r="U7346" s="18">
        <f t="shared" si="799"/>
        <v>305.745</v>
      </c>
      <c r="V7346" s="18">
        <f t="shared" si="800"/>
        <v>0</v>
      </c>
      <c r="W7346" s="18">
        <f t="shared" si="801"/>
        <v>0</v>
      </c>
      <c r="X7346" s="27"/>
      <c r="Y7346" s="19">
        <f t="shared" si="802"/>
        <v>0</v>
      </c>
      <c r="Z7346" s="18">
        <f t="shared" si="803"/>
        <v>65.400000000000006</v>
      </c>
      <c r="AA7346" s="12">
        <v>441</v>
      </c>
      <c r="AB7346" s="12">
        <v>22449.68</v>
      </c>
      <c r="AC7346" s="28">
        <f>+I7346+Y7346-Z7346</f>
        <v>486.45000000000005</v>
      </c>
      <c r="AD7346" s="20">
        <f t="shared" si="804"/>
        <v>0</v>
      </c>
      <c r="AE7346">
        <v>0</v>
      </c>
    </row>
    <row r="7347" spans="1:31" x14ac:dyDescent="0.25">
      <c r="A7347" s="9">
        <v>45351</v>
      </c>
      <c r="B7347" s="10" t="s">
        <v>387</v>
      </c>
      <c r="C7347" s="10" t="s">
        <v>278</v>
      </c>
      <c r="D7347" s="10" t="s">
        <v>40</v>
      </c>
      <c r="E7347" s="10" t="s">
        <v>30</v>
      </c>
      <c r="F7347" s="10">
        <v>500</v>
      </c>
      <c r="G7347" s="10">
        <v>545</v>
      </c>
      <c r="H7347" s="11">
        <f>SUMIFS(AA:AA,$A:$A,EOMONTH($A7347,-1),$B:$B,$B7347)</f>
        <v>437</v>
      </c>
      <c r="I7347" s="63">
        <f>ROUND(SUMIFS(AC:AC,$A:$A,EOMONTH($A7347,-1),$B:$B,$B7347),2)</f>
        <v>272.01</v>
      </c>
      <c r="J7347" s="11">
        <f>SUMIFS(AB:AB,$A:$A,EOMONTH($A7347,-1),$B:$B,$B7347)</f>
        <v>26656.6</v>
      </c>
      <c r="K7347" s="13">
        <v>0</v>
      </c>
      <c r="L7347" s="25">
        <v>0</v>
      </c>
      <c r="M7347" s="15">
        <v>0</v>
      </c>
      <c r="N7347" s="14">
        <v>0</v>
      </c>
      <c r="O7347" s="16">
        <v>60</v>
      </c>
      <c r="P7347" s="16">
        <v>5445</v>
      </c>
      <c r="Q7347" s="16">
        <v>0</v>
      </c>
      <c r="R7347" s="16">
        <f>Q7347*16.876/100</f>
        <v>0</v>
      </c>
      <c r="S7347" s="17">
        <f t="shared" si="798"/>
        <v>0</v>
      </c>
      <c r="T7347" s="16">
        <v>0</v>
      </c>
      <c r="U7347" s="18">
        <f t="shared" si="799"/>
        <v>238.16499999999999</v>
      </c>
      <c r="V7347" s="18">
        <f t="shared" si="800"/>
        <v>0</v>
      </c>
      <c r="W7347" s="18">
        <f t="shared" si="801"/>
        <v>0</v>
      </c>
      <c r="X7347" s="27"/>
      <c r="Y7347" s="19">
        <f t="shared" si="802"/>
        <v>0</v>
      </c>
      <c r="Z7347" s="18">
        <f t="shared" si="803"/>
        <v>32.700000000000003</v>
      </c>
      <c r="AA7347" s="12">
        <v>377</v>
      </c>
      <c r="AB7347" s="12">
        <v>22989.61</v>
      </c>
      <c r="AC7347" s="28">
        <f>+I7347+Y7347-Z7347</f>
        <v>239.31</v>
      </c>
      <c r="AD7347" s="20">
        <f t="shared" si="804"/>
        <v>0</v>
      </c>
      <c r="AE7347">
        <v>0</v>
      </c>
    </row>
    <row r="7348" spans="1:31" x14ac:dyDescent="0.25">
      <c r="A7348" s="9">
        <v>45351</v>
      </c>
      <c r="B7348" s="10" t="s">
        <v>388</v>
      </c>
      <c r="C7348" s="10" t="s">
        <v>278</v>
      </c>
      <c r="D7348" s="10" t="s">
        <v>40</v>
      </c>
      <c r="E7348" s="10" t="s">
        <v>30</v>
      </c>
      <c r="F7348" s="10">
        <v>500</v>
      </c>
      <c r="G7348" s="10">
        <v>545</v>
      </c>
      <c r="H7348" s="11">
        <f>SUMIFS(AA:AA,$A:$A,EOMONTH($A7348,-1),$B:$B,$B7348)</f>
        <v>576</v>
      </c>
      <c r="I7348" s="63">
        <f>ROUND(SUMIFS(AC:AC,$A:$A,EOMONTH($A7348,-1),$B:$B,$B7348),2)</f>
        <v>284.26</v>
      </c>
      <c r="J7348" s="11">
        <f>SUMIFS(AB:AB,$A:$A,EOMONTH($A7348,-1),$B:$B,$B7348)</f>
        <v>33439.879999999997</v>
      </c>
      <c r="K7348" s="13">
        <v>0</v>
      </c>
      <c r="L7348" s="25">
        <v>0</v>
      </c>
      <c r="M7348" s="15">
        <v>0</v>
      </c>
      <c r="N7348" s="14">
        <v>0</v>
      </c>
      <c r="O7348" s="16">
        <v>60</v>
      </c>
      <c r="P7348" s="16">
        <v>4635</v>
      </c>
      <c r="Q7348" s="16">
        <v>0</v>
      </c>
      <c r="R7348" s="16">
        <f>Q7348*16.876/100</f>
        <v>0</v>
      </c>
      <c r="S7348" s="17">
        <f t="shared" si="798"/>
        <v>0</v>
      </c>
      <c r="T7348" s="16">
        <v>0</v>
      </c>
      <c r="U7348" s="18">
        <f t="shared" si="799"/>
        <v>313.92</v>
      </c>
      <c r="V7348" s="18">
        <f t="shared" si="800"/>
        <v>0</v>
      </c>
      <c r="W7348" s="18">
        <f t="shared" si="801"/>
        <v>0</v>
      </c>
      <c r="X7348" s="27"/>
      <c r="Y7348" s="19">
        <f t="shared" si="802"/>
        <v>0</v>
      </c>
      <c r="Z7348" s="18">
        <f t="shared" si="803"/>
        <v>32.700000000000003</v>
      </c>
      <c r="AA7348" s="12">
        <v>516</v>
      </c>
      <c r="AB7348" s="12">
        <v>29960.6</v>
      </c>
      <c r="AC7348" s="28">
        <f>+I7348+Y7348-Z7348</f>
        <v>251.56</v>
      </c>
      <c r="AD7348" s="20">
        <f t="shared" si="804"/>
        <v>0</v>
      </c>
      <c r="AE7348">
        <v>0</v>
      </c>
    </row>
    <row r="7349" spans="1:31" x14ac:dyDescent="0.25">
      <c r="A7349" s="9">
        <v>45351</v>
      </c>
      <c r="B7349" s="10" t="s">
        <v>389</v>
      </c>
      <c r="C7349" s="10" t="s">
        <v>278</v>
      </c>
      <c r="D7349" s="10" t="s">
        <v>40</v>
      </c>
      <c r="E7349" s="10" t="s">
        <v>30</v>
      </c>
      <c r="F7349" s="10">
        <v>500</v>
      </c>
      <c r="G7349" s="10">
        <v>545</v>
      </c>
      <c r="H7349" s="11">
        <f>SUMIFS(AA:AA,$A:$A,EOMONTH($A7349,-1),$B:$B,$B7349)</f>
        <v>590</v>
      </c>
      <c r="I7349" s="63">
        <f>ROUND(SUMIFS(AC:AC,$A:$A,EOMONTH($A7349,-1),$B:$B,$B7349),2)</f>
        <v>464.36</v>
      </c>
      <c r="J7349" s="11">
        <f>SUMIFS(AB:AB,$A:$A,EOMONTH($A7349,-1),$B:$B,$B7349)</f>
        <v>35216.22</v>
      </c>
      <c r="K7349" s="13">
        <v>0</v>
      </c>
      <c r="L7349" s="25">
        <v>0</v>
      </c>
      <c r="M7349" s="15">
        <v>0</v>
      </c>
      <c r="N7349" s="14">
        <v>0</v>
      </c>
      <c r="O7349" s="16">
        <v>60</v>
      </c>
      <c r="P7349" s="16">
        <v>5299.8</v>
      </c>
      <c r="Q7349" s="16">
        <v>0</v>
      </c>
      <c r="R7349" s="16">
        <f>Q7349*16.876/100</f>
        <v>0</v>
      </c>
      <c r="S7349" s="17">
        <f t="shared" si="798"/>
        <v>0</v>
      </c>
      <c r="T7349" s="16">
        <v>0</v>
      </c>
      <c r="U7349" s="18">
        <f t="shared" si="799"/>
        <v>321.55</v>
      </c>
      <c r="V7349" s="18">
        <f t="shared" si="800"/>
        <v>0</v>
      </c>
      <c r="W7349" s="18">
        <f t="shared" si="801"/>
        <v>0</v>
      </c>
      <c r="X7349" s="27"/>
      <c r="Y7349" s="19">
        <f t="shared" si="802"/>
        <v>0</v>
      </c>
      <c r="Z7349" s="18">
        <f t="shared" si="803"/>
        <v>32.700000000000003</v>
      </c>
      <c r="AA7349" s="12">
        <v>530</v>
      </c>
      <c r="AB7349" s="12">
        <v>31595.1</v>
      </c>
      <c r="AC7349" s="28">
        <f>+I7349+Y7349-Z7349</f>
        <v>431.66</v>
      </c>
      <c r="AD7349" s="20">
        <f t="shared" si="804"/>
        <v>0</v>
      </c>
      <c r="AE7349">
        <v>0</v>
      </c>
    </row>
    <row r="7350" spans="1:31" x14ac:dyDescent="0.25">
      <c r="A7350" s="9">
        <v>45351</v>
      </c>
      <c r="B7350" s="10" t="s">
        <v>390</v>
      </c>
      <c r="C7350" s="10" t="s">
        <v>278</v>
      </c>
      <c r="D7350" s="10" t="s">
        <v>40</v>
      </c>
      <c r="E7350" s="10" t="s">
        <v>30</v>
      </c>
      <c r="F7350" s="10">
        <v>500</v>
      </c>
      <c r="G7350" s="10">
        <v>545</v>
      </c>
      <c r="H7350" s="11">
        <f>SUMIFS(AA:AA,$A:$A,EOMONTH($A7350,-1),$B:$B,$B7350)</f>
        <v>188</v>
      </c>
      <c r="I7350" s="63">
        <f>ROUND(SUMIFS(AC:AC,$A:$A,EOMONTH($A7350,-1),$B:$B,$B7350),2)</f>
        <v>201.18</v>
      </c>
      <c r="J7350" s="11">
        <f>SUMIFS(AB:AB,$A:$A,EOMONTH($A7350,-1),$B:$B,$B7350)</f>
        <v>11767.81</v>
      </c>
      <c r="K7350" s="13">
        <v>0</v>
      </c>
      <c r="L7350" s="25">
        <v>0</v>
      </c>
      <c r="M7350" s="15">
        <v>0</v>
      </c>
      <c r="N7350" s="14">
        <v>0</v>
      </c>
      <c r="O7350" s="16">
        <v>60</v>
      </c>
      <c r="P7350" s="16">
        <v>5299.8</v>
      </c>
      <c r="Q7350" s="16">
        <v>0</v>
      </c>
      <c r="R7350" s="16">
        <f>Q7350*16.876/100</f>
        <v>0</v>
      </c>
      <c r="S7350" s="17">
        <f t="shared" si="798"/>
        <v>0</v>
      </c>
      <c r="T7350" s="16">
        <v>0</v>
      </c>
      <c r="U7350" s="18">
        <f t="shared" si="799"/>
        <v>102.46</v>
      </c>
      <c r="V7350" s="18">
        <f t="shared" si="800"/>
        <v>0</v>
      </c>
      <c r="W7350" s="18">
        <f t="shared" si="801"/>
        <v>0</v>
      </c>
      <c r="X7350" s="27"/>
      <c r="Y7350" s="19">
        <f t="shared" si="802"/>
        <v>0</v>
      </c>
      <c r="Z7350" s="18">
        <f t="shared" si="803"/>
        <v>32.700000000000003</v>
      </c>
      <c r="AA7350" s="12">
        <v>128</v>
      </c>
      <c r="AB7350" s="12">
        <v>8000.41</v>
      </c>
      <c r="AC7350" s="28">
        <f>+I7350+Y7350-Z7350</f>
        <v>168.48000000000002</v>
      </c>
      <c r="AD7350" s="20">
        <f t="shared" si="804"/>
        <v>0</v>
      </c>
      <c r="AE7350">
        <v>0</v>
      </c>
    </row>
    <row r="7351" spans="1:31" x14ac:dyDescent="0.25">
      <c r="A7351" s="9">
        <v>45351</v>
      </c>
      <c r="B7351" s="10" t="s">
        <v>391</v>
      </c>
      <c r="C7351" s="10" t="s">
        <v>278</v>
      </c>
      <c r="D7351" s="10" t="s">
        <v>40</v>
      </c>
      <c r="E7351" s="10" t="s">
        <v>30</v>
      </c>
      <c r="F7351" s="10">
        <v>705</v>
      </c>
      <c r="G7351" s="10">
        <v>768</v>
      </c>
      <c r="H7351" s="11">
        <f>SUMIFS(AA:AA,$A:$A,EOMONTH($A7351,-1),$B:$B,$B7351)</f>
        <v>790</v>
      </c>
      <c r="I7351" s="63">
        <f>ROUND(SUMIFS(AC:AC,$A:$A,EOMONTH($A7351,-1),$B:$B,$B7351),2)</f>
        <v>320.69</v>
      </c>
      <c r="J7351" s="11">
        <f>SUMIFS(AB:AB,$A:$A,EOMONTH($A7351,-1),$B:$B,$B7351)</f>
        <v>66316.05</v>
      </c>
      <c r="K7351" s="13">
        <v>0</v>
      </c>
      <c r="L7351" s="25">
        <v>0</v>
      </c>
      <c r="M7351" s="15">
        <v>0</v>
      </c>
      <c r="N7351" s="14">
        <v>0</v>
      </c>
      <c r="O7351" s="16">
        <v>120</v>
      </c>
      <c r="P7351" s="16">
        <v>12991.2</v>
      </c>
      <c r="Q7351" s="16">
        <v>0</v>
      </c>
      <c r="R7351" s="16">
        <f>Q7351*16.876/100</f>
        <v>0</v>
      </c>
      <c r="S7351" s="17">
        <f t="shared" si="798"/>
        <v>0</v>
      </c>
      <c r="T7351" s="16">
        <v>0</v>
      </c>
      <c r="U7351" s="18">
        <f t="shared" si="799"/>
        <v>606.72</v>
      </c>
      <c r="V7351" s="18">
        <f t="shared" si="800"/>
        <v>0</v>
      </c>
      <c r="W7351" s="18">
        <f t="shared" si="801"/>
        <v>0</v>
      </c>
      <c r="X7351" s="27"/>
      <c r="Y7351" s="19">
        <f t="shared" si="802"/>
        <v>0</v>
      </c>
      <c r="Z7351" s="18">
        <f t="shared" si="803"/>
        <v>92.16</v>
      </c>
      <c r="AA7351" s="12">
        <v>670</v>
      </c>
      <c r="AB7351" s="12">
        <v>56232.02</v>
      </c>
      <c r="AC7351" s="28">
        <f>+I7351+Y7351-Z7351</f>
        <v>228.53</v>
      </c>
      <c r="AD7351" s="20">
        <f t="shared" si="804"/>
        <v>0</v>
      </c>
      <c r="AE7351">
        <v>0</v>
      </c>
    </row>
    <row r="7352" spans="1:31" x14ac:dyDescent="0.25">
      <c r="A7352" s="9">
        <v>45351</v>
      </c>
      <c r="B7352" s="10" t="s">
        <v>392</v>
      </c>
      <c r="C7352" s="10" t="s">
        <v>278</v>
      </c>
      <c r="D7352" s="10" t="s">
        <v>40</v>
      </c>
      <c r="E7352" s="10" t="s">
        <v>30</v>
      </c>
      <c r="F7352" s="10">
        <v>705</v>
      </c>
      <c r="G7352" s="10">
        <v>768</v>
      </c>
      <c r="H7352" s="11">
        <f>SUMIFS(AA:AA,$A:$A,EOMONTH($A7352,-1),$B:$B,$B7352)</f>
        <v>215</v>
      </c>
      <c r="I7352" s="63">
        <f>ROUND(SUMIFS(AC:AC,$A:$A,EOMONTH($A7352,-1),$B:$B,$B7352),2)</f>
        <v>-127.87</v>
      </c>
      <c r="J7352" s="11">
        <f>SUMIFS(AB:AB,$A:$A,EOMONTH($A7352,-1),$B:$B,$B7352)</f>
        <v>16065.51</v>
      </c>
      <c r="K7352" s="13">
        <v>0</v>
      </c>
      <c r="L7352" s="25">
        <v>0</v>
      </c>
      <c r="M7352" s="15">
        <v>0</v>
      </c>
      <c r="N7352" s="14">
        <v>0</v>
      </c>
      <c r="O7352" s="16">
        <v>40</v>
      </c>
      <c r="P7352" s="16">
        <v>4455.2</v>
      </c>
      <c r="Q7352" s="16">
        <v>0</v>
      </c>
      <c r="R7352" s="16">
        <f>Q7352*16.876/100</f>
        <v>0</v>
      </c>
      <c r="S7352" s="17">
        <f t="shared" si="798"/>
        <v>0</v>
      </c>
      <c r="T7352" s="16">
        <v>0</v>
      </c>
      <c r="U7352" s="18">
        <f t="shared" si="799"/>
        <v>165.12</v>
      </c>
      <c r="V7352" s="18">
        <f t="shared" si="800"/>
        <v>0</v>
      </c>
      <c r="W7352" s="18">
        <f t="shared" si="801"/>
        <v>0</v>
      </c>
      <c r="X7352" s="27"/>
      <c r="Y7352" s="19">
        <f t="shared" si="802"/>
        <v>0</v>
      </c>
      <c r="Z7352" s="18">
        <f t="shared" si="803"/>
        <v>30.72</v>
      </c>
      <c r="AA7352" s="12">
        <v>175</v>
      </c>
      <c r="AB7352" s="12">
        <v>13076.58</v>
      </c>
      <c r="AC7352" s="28">
        <f>+I7352+Y7352-Z7352</f>
        <v>-158.59</v>
      </c>
      <c r="AD7352" s="20">
        <f t="shared" si="804"/>
        <v>160</v>
      </c>
      <c r="AE7352">
        <v>160</v>
      </c>
    </row>
    <row r="7353" spans="1:31" x14ac:dyDescent="0.25">
      <c r="A7353" s="9">
        <v>45351</v>
      </c>
      <c r="B7353" s="10" t="s">
        <v>393</v>
      </c>
      <c r="C7353" s="10" t="s">
        <v>278</v>
      </c>
      <c r="D7353" s="10" t="s">
        <v>40</v>
      </c>
      <c r="E7353" s="10" t="s">
        <v>30</v>
      </c>
      <c r="F7353" s="10">
        <v>705</v>
      </c>
      <c r="G7353" s="10">
        <v>768</v>
      </c>
      <c r="H7353" s="11">
        <f>SUMIFS(AA:AA,$A:$A,EOMONTH($A7353,-1),$B:$B,$B7353)</f>
        <v>411</v>
      </c>
      <c r="I7353" s="63">
        <f>ROUND(SUMIFS(AC:AC,$A:$A,EOMONTH($A7353,-1),$B:$B,$B7353),2)</f>
        <v>111.38</v>
      </c>
      <c r="J7353" s="11">
        <f>SUMIFS(AB:AB,$A:$A,EOMONTH($A7353,-1),$B:$B,$B7353)</f>
        <v>31104.04</v>
      </c>
      <c r="K7353" s="13">
        <v>0</v>
      </c>
      <c r="L7353" s="25">
        <v>0</v>
      </c>
      <c r="M7353" s="15">
        <v>0</v>
      </c>
      <c r="N7353" s="14">
        <v>0</v>
      </c>
      <c r="O7353" s="16">
        <v>40</v>
      </c>
      <c r="P7353" s="16">
        <v>4455.2</v>
      </c>
      <c r="Q7353" s="16">
        <v>0</v>
      </c>
      <c r="R7353" s="16">
        <f>Q7353*16.876/100</f>
        <v>0</v>
      </c>
      <c r="S7353" s="17">
        <f t="shared" si="798"/>
        <v>0</v>
      </c>
      <c r="T7353" s="16">
        <v>0</v>
      </c>
      <c r="U7353" s="18">
        <f t="shared" si="799"/>
        <v>315.64800000000002</v>
      </c>
      <c r="V7353" s="18">
        <f t="shared" si="800"/>
        <v>0</v>
      </c>
      <c r="W7353" s="18">
        <f t="shared" si="801"/>
        <v>0</v>
      </c>
      <c r="X7353" s="27"/>
      <c r="Y7353" s="19">
        <f t="shared" si="802"/>
        <v>0</v>
      </c>
      <c r="Z7353" s="18">
        <f t="shared" si="803"/>
        <v>30.72</v>
      </c>
      <c r="AA7353" s="12">
        <v>371</v>
      </c>
      <c r="AB7353" s="12">
        <v>28076.880000000001</v>
      </c>
      <c r="AC7353" s="28">
        <f>+I7353+Y7353-Z7353</f>
        <v>80.66</v>
      </c>
      <c r="AD7353" s="20">
        <f t="shared" si="804"/>
        <v>0</v>
      </c>
      <c r="AE7353">
        <v>0</v>
      </c>
    </row>
    <row r="7354" spans="1:31" x14ac:dyDescent="0.25">
      <c r="A7354" s="9">
        <v>45351</v>
      </c>
      <c r="B7354" s="10" t="s">
        <v>394</v>
      </c>
      <c r="C7354" s="10" t="s">
        <v>278</v>
      </c>
      <c r="D7354" s="10" t="s">
        <v>40</v>
      </c>
      <c r="E7354" s="10" t="s">
        <v>30</v>
      </c>
      <c r="F7354" s="10">
        <v>705</v>
      </c>
      <c r="G7354" s="10">
        <v>768</v>
      </c>
      <c r="H7354" s="11">
        <f>SUMIFS(AA:AA,$A:$A,EOMONTH($A7354,-1),$B:$B,$B7354)</f>
        <v>355</v>
      </c>
      <c r="I7354" s="63">
        <f>ROUND(SUMIFS(AC:AC,$A:$A,EOMONTH($A7354,-1),$B:$B,$B7354),2)</f>
        <v>202.36</v>
      </c>
      <c r="J7354" s="11">
        <f>SUMIFS(AB:AB,$A:$A,EOMONTH($A7354,-1),$B:$B,$B7354)</f>
        <v>25137.33</v>
      </c>
      <c r="K7354" s="13">
        <v>0</v>
      </c>
      <c r="L7354" s="25">
        <v>0</v>
      </c>
      <c r="M7354" s="15">
        <v>0</v>
      </c>
      <c r="N7354" s="14">
        <v>0</v>
      </c>
      <c r="O7354" s="16">
        <v>0</v>
      </c>
      <c r="P7354" s="16">
        <v>0</v>
      </c>
      <c r="Q7354" s="16">
        <v>0</v>
      </c>
      <c r="R7354" s="16">
        <f>Q7354*16.876/100</f>
        <v>0</v>
      </c>
      <c r="S7354" s="17">
        <f t="shared" si="798"/>
        <v>0</v>
      </c>
      <c r="T7354" s="16">
        <v>0</v>
      </c>
      <c r="U7354" s="18">
        <f t="shared" si="799"/>
        <v>272.64</v>
      </c>
      <c r="V7354" s="18">
        <f t="shared" si="800"/>
        <v>0</v>
      </c>
      <c r="W7354" s="18">
        <f t="shared" si="801"/>
        <v>0</v>
      </c>
      <c r="X7354" s="27"/>
      <c r="Y7354" s="19">
        <f t="shared" si="802"/>
        <v>0</v>
      </c>
      <c r="Z7354" s="18">
        <f t="shared" si="803"/>
        <v>0</v>
      </c>
      <c r="AA7354" s="12">
        <v>355</v>
      </c>
      <c r="AB7354" s="12">
        <v>25137.33</v>
      </c>
      <c r="AC7354" s="28">
        <f>+I7354+Y7354-Z7354</f>
        <v>202.36</v>
      </c>
      <c r="AD7354" s="20">
        <f t="shared" si="804"/>
        <v>0</v>
      </c>
      <c r="AE7354">
        <v>0</v>
      </c>
    </row>
    <row r="7355" spans="1:31" x14ac:dyDescent="0.25">
      <c r="A7355" s="9">
        <v>45351</v>
      </c>
      <c r="B7355" s="10" t="s">
        <v>395</v>
      </c>
      <c r="C7355" s="10" t="s">
        <v>278</v>
      </c>
      <c r="D7355" s="10" t="s">
        <v>40</v>
      </c>
      <c r="E7355" s="10" t="s">
        <v>30</v>
      </c>
      <c r="F7355" s="10">
        <v>705</v>
      </c>
      <c r="G7355" s="10">
        <v>768</v>
      </c>
      <c r="H7355" s="11">
        <f>SUMIFS(AA:AA,$A:$A,EOMONTH($A7355,-1),$B:$B,$B7355)</f>
        <v>679</v>
      </c>
      <c r="I7355" s="63">
        <f>ROUND(SUMIFS(AC:AC,$A:$A,EOMONTH($A7355,-1),$B:$B,$B7355),2)</f>
        <v>343.45</v>
      </c>
      <c r="J7355" s="11">
        <f>SUMIFS(AB:AB,$A:$A,EOMONTH($A7355,-1),$B:$B,$B7355)</f>
        <v>55633.61</v>
      </c>
      <c r="K7355" s="13">
        <v>0</v>
      </c>
      <c r="L7355" s="25">
        <v>0</v>
      </c>
      <c r="M7355" s="15">
        <v>0</v>
      </c>
      <c r="N7355" s="14">
        <v>0</v>
      </c>
      <c r="O7355" s="16">
        <v>0</v>
      </c>
      <c r="P7355" s="16">
        <v>0</v>
      </c>
      <c r="Q7355" s="16">
        <v>0</v>
      </c>
      <c r="R7355" s="16">
        <f>Q7355*16.876/100</f>
        <v>0</v>
      </c>
      <c r="S7355" s="17">
        <f t="shared" si="798"/>
        <v>0</v>
      </c>
      <c r="T7355" s="16">
        <v>0</v>
      </c>
      <c r="U7355" s="18">
        <f t="shared" si="799"/>
        <v>521.47199999999998</v>
      </c>
      <c r="V7355" s="18">
        <f t="shared" si="800"/>
        <v>0</v>
      </c>
      <c r="W7355" s="18">
        <f t="shared" si="801"/>
        <v>0</v>
      </c>
      <c r="X7355" s="27"/>
      <c r="Y7355" s="19">
        <f t="shared" si="802"/>
        <v>0</v>
      </c>
      <c r="Z7355" s="18">
        <f t="shared" si="803"/>
        <v>0</v>
      </c>
      <c r="AA7355" s="12">
        <v>679</v>
      </c>
      <c r="AB7355" s="12">
        <v>55633.61</v>
      </c>
      <c r="AC7355" s="28">
        <f>+I7355+Y7355-Z7355</f>
        <v>343.45</v>
      </c>
      <c r="AD7355" s="20">
        <f t="shared" si="804"/>
        <v>0</v>
      </c>
      <c r="AE7355">
        <v>0</v>
      </c>
    </row>
    <row r="7356" spans="1:31" x14ac:dyDescent="0.25">
      <c r="A7356" s="9">
        <v>45351</v>
      </c>
      <c r="B7356" s="10" t="s">
        <v>396</v>
      </c>
      <c r="C7356" s="10" t="s">
        <v>278</v>
      </c>
      <c r="D7356" s="10" t="s">
        <v>40</v>
      </c>
      <c r="E7356" s="10" t="s">
        <v>30</v>
      </c>
      <c r="F7356" s="10">
        <v>705</v>
      </c>
      <c r="G7356" s="10">
        <v>768</v>
      </c>
      <c r="H7356" s="11">
        <f>SUMIFS(AA:AA,$A:$A,EOMONTH($A7356,-1),$B:$B,$B7356)</f>
        <v>419</v>
      </c>
      <c r="I7356" s="63">
        <f>ROUND(SUMIFS(AC:AC,$A:$A,EOMONTH($A7356,-1),$B:$B,$B7356),2)</f>
        <v>192.78</v>
      </c>
      <c r="J7356" s="11">
        <f>SUMIFS(AB:AB,$A:$A,EOMONTH($A7356,-1),$B:$B,$B7356)</f>
        <v>33979.4</v>
      </c>
      <c r="K7356" s="13">
        <v>0</v>
      </c>
      <c r="L7356" s="25">
        <v>0</v>
      </c>
      <c r="M7356" s="15">
        <v>0</v>
      </c>
      <c r="N7356" s="14">
        <v>0</v>
      </c>
      <c r="O7356" s="16">
        <v>80</v>
      </c>
      <c r="P7356" s="16">
        <v>8791.2000000000007</v>
      </c>
      <c r="Q7356" s="16">
        <v>0</v>
      </c>
      <c r="R7356" s="16">
        <f>Q7356*16.876/100</f>
        <v>0</v>
      </c>
      <c r="S7356" s="17">
        <f t="shared" si="798"/>
        <v>0</v>
      </c>
      <c r="T7356" s="16">
        <v>0</v>
      </c>
      <c r="U7356" s="18">
        <f t="shared" si="799"/>
        <v>321.79199999999997</v>
      </c>
      <c r="V7356" s="18">
        <f t="shared" si="800"/>
        <v>0</v>
      </c>
      <c r="W7356" s="18">
        <f t="shared" si="801"/>
        <v>0</v>
      </c>
      <c r="X7356" s="27"/>
      <c r="Y7356" s="19">
        <f t="shared" si="802"/>
        <v>0</v>
      </c>
      <c r="Z7356" s="18">
        <f t="shared" si="803"/>
        <v>61.44</v>
      </c>
      <c r="AA7356" s="12">
        <v>339</v>
      </c>
      <c r="AB7356" s="12">
        <v>27491.68</v>
      </c>
      <c r="AC7356" s="28">
        <f>+I7356+Y7356-Z7356</f>
        <v>131.34</v>
      </c>
      <c r="AD7356" s="20">
        <f t="shared" si="804"/>
        <v>0</v>
      </c>
      <c r="AE7356">
        <v>0</v>
      </c>
    </row>
    <row r="7357" spans="1:31" x14ac:dyDescent="0.25">
      <c r="A7357" s="9">
        <v>45351</v>
      </c>
      <c r="B7357" s="10" t="s">
        <v>795</v>
      </c>
      <c r="C7357" s="10" t="s">
        <v>278</v>
      </c>
      <c r="D7357" s="10" t="s">
        <v>40</v>
      </c>
      <c r="E7357" s="10" t="s">
        <v>30</v>
      </c>
      <c r="F7357" s="10">
        <v>450</v>
      </c>
      <c r="G7357" s="10">
        <v>490</v>
      </c>
      <c r="H7357" s="11">
        <f>SUMIFS(AA:AA,$A:$A,EOMONTH($A7357,-1),$B:$B,$B7357)</f>
        <v>195</v>
      </c>
      <c r="I7357" s="63">
        <f>ROUND(SUMIFS(AC:AC,$A:$A,EOMONTH($A7357,-1),$B:$B,$B7357),2)</f>
        <v>102.66</v>
      </c>
      <c r="J7357" s="11">
        <f>SUMIFS(AB:AB,$A:$A,EOMONTH($A7357,-1),$B:$B,$B7357)</f>
        <v>7392.45</v>
      </c>
      <c r="K7357" s="13">
        <v>0</v>
      </c>
      <c r="L7357" s="25">
        <v>0</v>
      </c>
      <c r="M7357" s="15">
        <v>0</v>
      </c>
      <c r="N7357" s="14">
        <v>0</v>
      </c>
      <c r="O7357" s="16">
        <v>0</v>
      </c>
      <c r="P7357" s="16">
        <v>0</v>
      </c>
      <c r="Q7357" s="16">
        <v>0</v>
      </c>
      <c r="R7357" s="16">
        <f>Q7357*16.876/100</f>
        <v>0</v>
      </c>
      <c r="S7357" s="17">
        <f t="shared" si="798"/>
        <v>0</v>
      </c>
      <c r="T7357" s="16">
        <v>0</v>
      </c>
      <c r="U7357" s="18">
        <f t="shared" si="799"/>
        <v>95.55</v>
      </c>
      <c r="V7357" s="18">
        <f t="shared" si="800"/>
        <v>0</v>
      </c>
      <c r="W7357" s="18">
        <f t="shared" si="801"/>
        <v>0</v>
      </c>
      <c r="X7357" s="27"/>
      <c r="Y7357" s="19">
        <f t="shared" si="802"/>
        <v>0</v>
      </c>
      <c r="Z7357" s="18">
        <f t="shared" si="803"/>
        <v>0</v>
      </c>
      <c r="AA7357" s="12">
        <v>195</v>
      </c>
      <c r="AB7357" s="12">
        <v>7392.45</v>
      </c>
      <c r="AC7357" s="28">
        <f>+I7357+Y7357-Z7357</f>
        <v>102.66</v>
      </c>
      <c r="AD7357" s="20">
        <f t="shared" si="804"/>
        <v>0</v>
      </c>
      <c r="AE7357">
        <v>0</v>
      </c>
    </row>
    <row r="7358" spans="1:31" x14ac:dyDescent="0.25">
      <c r="A7358" s="9">
        <v>45351</v>
      </c>
      <c r="B7358" s="10" t="s">
        <v>397</v>
      </c>
      <c r="C7358" s="10" t="s">
        <v>278</v>
      </c>
      <c r="D7358" s="10" t="s">
        <v>40</v>
      </c>
      <c r="E7358" s="10" t="s">
        <v>30</v>
      </c>
      <c r="F7358" s="10">
        <v>450</v>
      </c>
      <c r="G7358" s="10">
        <v>490</v>
      </c>
      <c r="H7358" s="11">
        <f>SUMIFS(AA:AA,$A:$A,EOMONTH($A7358,-1),$B:$B,$B7358)</f>
        <v>-50</v>
      </c>
      <c r="I7358" s="63">
        <f>ROUND(SUMIFS(AC:AC,$A:$A,EOMONTH($A7358,-1),$B:$B,$B7358),2)</f>
        <v>-45.45</v>
      </c>
      <c r="J7358" s="11">
        <f>SUMIFS(AB:AB,$A:$A,EOMONTH($A7358,-1),$B:$B,$B7358)</f>
        <v>-7855.53</v>
      </c>
      <c r="K7358" s="13">
        <v>0</v>
      </c>
      <c r="L7358" s="25">
        <v>0</v>
      </c>
      <c r="M7358" s="15">
        <v>0</v>
      </c>
      <c r="N7358" s="14">
        <v>0</v>
      </c>
      <c r="O7358" s="16">
        <v>0</v>
      </c>
      <c r="P7358" s="16">
        <v>0</v>
      </c>
      <c r="Q7358" s="16">
        <v>0</v>
      </c>
      <c r="R7358" s="16">
        <f>Q7358*16.876/100</f>
        <v>0</v>
      </c>
      <c r="S7358" s="17">
        <f t="shared" si="798"/>
        <v>0</v>
      </c>
      <c r="T7358" s="16">
        <v>0</v>
      </c>
      <c r="U7358" s="18">
        <f t="shared" si="799"/>
        <v>-24.5</v>
      </c>
      <c r="V7358" s="18">
        <f t="shared" si="800"/>
        <v>0</v>
      </c>
      <c r="W7358" s="18">
        <f t="shared" si="801"/>
        <v>0</v>
      </c>
      <c r="X7358" s="27"/>
      <c r="Y7358" s="19">
        <f t="shared" si="802"/>
        <v>0</v>
      </c>
      <c r="Z7358" s="18">
        <f t="shared" si="803"/>
        <v>0</v>
      </c>
      <c r="AA7358" s="12">
        <v>-50</v>
      </c>
      <c r="AB7358" s="12">
        <v>-7855.53</v>
      </c>
      <c r="AC7358" s="28">
        <f>+I7358+Y7358-Z7358</f>
        <v>-45.45</v>
      </c>
      <c r="AD7358" s="20">
        <f t="shared" si="804"/>
        <v>50</v>
      </c>
      <c r="AE7358">
        <v>50</v>
      </c>
    </row>
    <row r="7359" spans="1:31" x14ac:dyDescent="0.25">
      <c r="A7359" s="9">
        <v>45351</v>
      </c>
      <c r="B7359" s="10" t="s">
        <v>398</v>
      </c>
      <c r="C7359" s="10" t="s">
        <v>278</v>
      </c>
      <c r="D7359" s="10" t="s">
        <v>40</v>
      </c>
      <c r="E7359" s="10" t="s">
        <v>30</v>
      </c>
      <c r="F7359" s="10">
        <v>450</v>
      </c>
      <c r="G7359" s="10">
        <v>490</v>
      </c>
      <c r="H7359" s="11">
        <f>SUMIFS(AA:AA,$A:$A,EOMONTH($A7359,-1),$B:$B,$B7359)</f>
        <v>723</v>
      </c>
      <c r="I7359" s="63">
        <f>ROUND(SUMIFS(AC:AC,$A:$A,EOMONTH($A7359,-1),$B:$B,$B7359),2)</f>
        <v>437.51</v>
      </c>
      <c r="J7359" s="11">
        <f>SUMIFS(AB:AB,$A:$A,EOMONTH($A7359,-1),$B:$B,$B7359)</f>
        <v>39828.22</v>
      </c>
      <c r="K7359" s="13">
        <v>0</v>
      </c>
      <c r="L7359" s="25">
        <v>0</v>
      </c>
      <c r="M7359" s="15">
        <v>0</v>
      </c>
      <c r="N7359" s="14">
        <v>0</v>
      </c>
      <c r="O7359" s="16">
        <v>30</v>
      </c>
      <c r="P7359" s="16">
        <v>2462.6999999999998</v>
      </c>
      <c r="Q7359" s="16">
        <v>0</v>
      </c>
      <c r="R7359" s="16">
        <f>Q7359*16.876/100</f>
        <v>0</v>
      </c>
      <c r="S7359" s="17">
        <f t="shared" si="798"/>
        <v>0</v>
      </c>
      <c r="T7359" s="16">
        <v>0</v>
      </c>
      <c r="U7359" s="18">
        <f t="shared" si="799"/>
        <v>354.27</v>
      </c>
      <c r="V7359" s="18">
        <f t="shared" si="800"/>
        <v>0</v>
      </c>
      <c r="W7359" s="18">
        <f t="shared" si="801"/>
        <v>0</v>
      </c>
      <c r="X7359" s="27"/>
      <c r="Y7359" s="19">
        <f t="shared" si="802"/>
        <v>0</v>
      </c>
      <c r="Z7359" s="18">
        <f t="shared" si="803"/>
        <v>14.7</v>
      </c>
      <c r="AA7359" s="12">
        <v>693</v>
      </c>
      <c r="AB7359" s="12">
        <v>38120.410000000003</v>
      </c>
      <c r="AC7359" s="28">
        <f>+I7359+Y7359-Z7359</f>
        <v>422.81</v>
      </c>
      <c r="AD7359" s="20">
        <f t="shared" si="804"/>
        <v>0</v>
      </c>
      <c r="AE7359">
        <v>0</v>
      </c>
    </row>
    <row r="7360" spans="1:31" x14ac:dyDescent="0.25">
      <c r="A7360" s="9">
        <v>45351</v>
      </c>
      <c r="B7360" s="10" t="s">
        <v>399</v>
      </c>
      <c r="C7360" s="10" t="s">
        <v>278</v>
      </c>
      <c r="D7360" s="10" t="s">
        <v>40</v>
      </c>
      <c r="E7360" s="10" t="s">
        <v>30</v>
      </c>
      <c r="F7360" s="10">
        <v>450</v>
      </c>
      <c r="G7360" s="10">
        <v>490</v>
      </c>
      <c r="H7360" s="11">
        <f>SUMIFS(AA:AA,$A:$A,EOMONTH($A7360,-1),$B:$B,$B7360)</f>
        <v>-32</v>
      </c>
      <c r="I7360" s="63">
        <f>ROUND(SUMIFS(AC:AC,$A:$A,EOMONTH($A7360,-1),$B:$B,$B7360),2)</f>
        <v>-13.55</v>
      </c>
      <c r="J7360" s="11">
        <f>SUMIFS(AB:AB,$A:$A,EOMONTH($A7360,-1),$B:$B,$B7360)</f>
        <v>-1559.04</v>
      </c>
      <c r="K7360" s="13">
        <v>0</v>
      </c>
      <c r="L7360" s="25">
        <v>0</v>
      </c>
      <c r="M7360" s="15">
        <v>0</v>
      </c>
      <c r="N7360" s="14">
        <v>0</v>
      </c>
      <c r="O7360" s="16">
        <v>0</v>
      </c>
      <c r="P7360" s="16">
        <v>0</v>
      </c>
      <c r="Q7360" s="16">
        <v>0</v>
      </c>
      <c r="R7360" s="16">
        <f>Q7360*16.876/100</f>
        <v>0</v>
      </c>
      <c r="S7360" s="17">
        <f t="shared" si="798"/>
        <v>0</v>
      </c>
      <c r="T7360" s="16">
        <v>0</v>
      </c>
      <c r="U7360" s="18">
        <f t="shared" si="799"/>
        <v>-15.68</v>
      </c>
      <c r="V7360" s="18">
        <f t="shared" si="800"/>
        <v>0</v>
      </c>
      <c r="W7360" s="18">
        <f t="shared" si="801"/>
        <v>0</v>
      </c>
      <c r="X7360" s="27"/>
      <c r="Y7360" s="19">
        <f t="shared" si="802"/>
        <v>0</v>
      </c>
      <c r="Z7360" s="18">
        <f t="shared" si="803"/>
        <v>0</v>
      </c>
      <c r="AA7360" s="12">
        <v>-32</v>
      </c>
      <c r="AB7360" s="12">
        <v>-1559.04</v>
      </c>
      <c r="AC7360" s="28">
        <f>+I7360+Y7360-Z7360</f>
        <v>-13.55</v>
      </c>
      <c r="AD7360" s="20">
        <f t="shared" si="804"/>
        <v>20</v>
      </c>
      <c r="AE7360">
        <v>20</v>
      </c>
    </row>
    <row r="7361" spans="1:31" x14ac:dyDescent="0.25">
      <c r="A7361" s="9">
        <v>45351</v>
      </c>
      <c r="B7361" s="10" t="s">
        <v>400</v>
      </c>
      <c r="C7361" s="10" t="s">
        <v>278</v>
      </c>
      <c r="D7361" s="10" t="s">
        <v>40</v>
      </c>
      <c r="E7361" s="10" t="s">
        <v>30</v>
      </c>
      <c r="F7361" s="10">
        <v>450</v>
      </c>
      <c r="G7361" s="10">
        <v>490</v>
      </c>
      <c r="H7361" s="11">
        <f>SUMIFS(AA:AA,$A:$A,EOMONTH($A7361,-1),$B:$B,$B7361)</f>
        <v>319</v>
      </c>
      <c r="I7361" s="63">
        <f>ROUND(SUMIFS(AC:AC,$A:$A,EOMONTH($A7361,-1),$B:$B,$B7361),2)</f>
        <v>139.80000000000001</v>
      </c>
      <c r="J7361" s="11">
        <f>SUMIFS(AB:AB,$A:$A,EOMONTH($A7361,-1),$B:$B,$B7361)</f>
        <v>16595.71</v>
      </c>
      <c r="K7361" s="13">
        <v>0</v>
      </c>
      <c r="L7361" s="25">
        <v>0</v>
      </c>
      <c r="M7361" s="15">
        <v>0</v>
      </c>
      <c r="N7361" s="14">
        <v>0</v>
      </c>
      <c r="O7361" s="16">
        <v>0</v>
      </c>
      <c r="P7361" s="16">
        <v>0</v>
      </c>
      <c r="Q7361" s="16">
        <v>0</v>
      </c>
      <c r="R7361" s="16">
        <f>Q7361*16.876/100</f>
        <v>0</v>
      </c>
      <c r="S7361" s="17">
        <f t="shared" si="798"/>
        <v>0</v>
      </c>
      <c r="T7361" s="16">
        <v>0</v>
      </c>
      <c r="U7361" s="18">
        <f t="shared" si="799"/>
        <v>156.31</v>
      </c>
      <c r="V7361" s="18">
        <f t="shared" si="800"/>
        <v>0</v>
      </c>
      <c r="W7361" s="18">
        <f t="shared" si="801"/>
        <v>0</v>
      </c>
      <c r="X7361" s="27"/>
      <c r="Y7361" s="19">
        <f t="shared" si="802"/>
        <v>0</v>
      </c>
      <c r="Z7361" s="18">
        <f t="shared" si="803"/>
        <v>0</v>
      </c>
      <c r="AA7361" s="12">
        <v>319</v>
      </c>
      <c r="AB7361" s="12">
        <v>16595.71</v>
      </c>
      <c r="AC7361" s="28">
        <f>+I7361+Y7361-Z7361</f>
        <v>139.80000000000001</v>
      </c>
      <c r="AD7361" s="20">
        <f t="shared" si="804"/>
        <v>0</v>
      </c>
      <c r="AE7361">
        <v>0</v>
      </c>
    </row>
    <row r="7362" spans="1:31" x14ac:dyDescent="0.25">
      <c r="A7362" s="9">
        <v>45351</v>
      </c>
      <c r="B7362" s="10" t="s">
        <v>401</v>
      </c>
      <c r="C7362" s="10" t="s">
        <v>278</v>
      </c>
      <c r="D7362" s="10" t="s">
        <v>40</v>
      </c>
      <c r="E7362" s="10" t="s">
        <v>30</v>
      </c>
      <c r="F7362" s="10">
        <v>450</v>
      </c>
      <c r="G7362" s="10">
        <v>490</v>
      </c>
      <c r="H7362" s="11">
        <f>SUMIFS(AA:AA,$A:$A,EOMONTH($A7362,-1),$B:$B,$B7362)</f>
        <v>512</v>
      </c>
      <c r="I7362" s="63">
        <f>ROUND(SUMIFS(AC:AC,$A:$A,EOMONTH($A7362,-1),$B:$B,$B7362),2)</f>
        <v>331.96</v>
      </c>
      <c r="J7362" s="11">
        <f>SUMIFS(AB:AB,$A:$A,EOMONTH($A7362,-1),$B:$B,$B7362)</f>
        <v>26849.47</v>
      </c>
      <c r="K7362" s="13">
        <v>0</v>
      </c>
      <c r="L7362" s="25">
        <v>0</v>
      </c>
      <c r="M7362" s="15">
        <v>0</v>
      </c>
      <c r="N7362" s="14">
        <v>0</v>
      </c>
      <c r="O7362" s="16">
        <v>30</v>
      </c>
      <c r="P7362" s="16">
        <v>2462.6999999999998</v>
      </c>
      <c r="Q7362" s="16">
        <v>0</v>
      </c>
      <c r="R7362" s="16">
        <f>Q7362*16.876/100</f>
        <v>0</v>
      </c>
      <c r="S7362" s="17">
        <f t="shared" si="798"/>
        <v>0</v>
      </c>
      <c r="T7362" s="16">
        <v>0</v>
      </c>
      <c r="U7362" s="18">
        <f t="shared" si="799"/>
        <v>250.88</v>
      </c>
      <c r="V7362" s="18">
        <f t="shared" si="800"/>
        <v>0</v>
      </c>
      <c r="W7362" s="18">
        <f t="shared" si="801"/>
        <v>0</v>
      </c>
      <c r="X7362" s="27"/>
      <c r="Y7362" s="19">
        <f t="shared" si="802"/>
        <v>0</v>
      </c>
      <c r="Z7362" s="18">
        <f t="shared" si="803"/>
        <v>14.7</v>
      </c>
      <c r="AA7362" s="12">
        <v>482</v>
      </c>
      <c r="AB7362" s="12">
        <v>25276.26</v>
      </c>
      <c r="AC7362" s="28">
        <f>+I7362+Y7362-Z7362</f>
        <v>317.26</v>
      </c>
      <c r="AD7362" s="20">
        <f t="shared" si="804"/>
        <v>0</v>
      </c>
      <c r="AE7362">
        <v>0</v>
      </c>
    </row>
    <row r="7363" spans="1:31" x14ac:dyDescent="0.25">
      <c r="A7363" s="9">
        <v>45351</v>
      </c>
      <c r="B7363" s="10" t="s">
        <v>402</v>
      </c>
      <c r="C7363" s="10" t="s">
        <v>278</v>
      </c>
      <c r="D7363" s="10" t="s">
        <v>40</v>
      </c>
      <c r="E7363" s="10" t="s">
        <v>30</v>
      </c>
      <c r="F7363" s="10">
        <v>450</v>
      </c>
      <c r="G7363" s="10">
        <v>490</v>
      </c>
      <c r="H7363" s="11">
        <f>SUMIFS(AA:AA,$A:$A,EOMONTH($A7363,-1),$B:$B,$B7363)</f>
        <v>683</v>
      </c>
      <c r="I7363" s="63">
        <f>ROUND(SUMIFS(AC:AC,$A:$A,EOMONTH($A7363,-1),$B:$B,$B7363),2)</f>
        <v>135.01</v>
      </c>
      <c r="J7363" s="11">
        <f>SUMIFS(AB:AB,$A:$A,EOMONTH($A7363,-1),$B:$B,$B7363)</f>
        <v>30366.91</v>
      </c>
      <c r="K7363" s="13">
        <v>0</v>
      </c>
      <c r="L7363" s="25">
        <v>0</v>
      </c>
      <c r="M7363" s="15">
        <v>0</v>
      </c>
      <c r="N7363" s="14">
        <v>0</v>
      </c>
      <c r="O7363" s="16">
        <v>0</v>
      </c>
      <c r="P7363" s="16">
        <v>0</v>
      </c>
      <c r="Q7363" s="16">
        <v>0</v>
      </c>
      <c r="R7363" s="16">
        <f>Q7363*16.876/100</f>
        <v>0</v>
      </c>
      <c r="S7363" s="17">
        <f t="shared" si="798"/>
        <v>0</v>
      </c>
      <c r="T7363" s="16">
        <v>0</v>
      </c>
      <c r="U7363" s="18">
        <f t="shared" si="799"/>
        <v>334.67</v>
      </c>
      <c r="V7363" s="18">
        <f t="shared" si="800"/>
        <v>0</v>
      </c>
      <c r="W7363" s="18">
        <f t="shared" si="801"/>
        <v>0</v>
      </c>
      <c r="X7363" s="27"/>
      <c r="Y7363" s="19">
        <f t="shared" si="802"/>
        <v>0</v>
      </c>
      <c r="Z7363" s="18">
        <f t="shared" si="803"/>
        <v>0</v>
      </c>
      <c r="AA7363" s="12">
        <v>683</v>
      </c>
      <c r="AB7363" s="12">
        <v>30366.91</v>
      </c>
      <c r="AC7363" s="28">
        <f>+I7363+Y7363-Z7363</f>
        <v>135.01</v>
      </c>
      <c r="AD7363" s="20">
        <f t="shared" si="804"/>
        <v>0</v>
      </c>
      <c r="AE7363">
        <v>0</v>
      </c>
    </row>
    <row r="7364" spans="1:31" x14ac:dyDescent="0.25">
      <c r="A7364" s="9">
        <v>45351</v>
      </c>
      <c r="B7364" s="10" t="s">
        <v>403</v>
      </c>
      <c r="C7364" s="10" t="s">
        <v>278</v>
      </c>
      <c r="D7364" s="10" t="s">
        <v>40</v>
      </c>
      <c r="E7364" s="10" t="s">
        <v>30</v>
      </c>
      <c r="F7364" s="10">
        <v>450</v>
      </c>
      <c r="G7364" s="10">
        <v>490</v>
      </c>
      <c r="H7364" s="11">
        <f>SUMIFS(AA:AA,$A:$A,EOMONTH($A7364,-1),$B:$B,$B7364)</f>
        <v>43</v>
      </c>
      <c r="I7364" s="63">
        <f>ROUND(SUMIFS(AC:AC,$A:$A,EOMONTH($A7364,-1),$B:$B,$B7364),2)</f>
        <v>2.92</v>
      </c>
      <c r="J7364" s="11">
        <f>SUMIFS(AB:AB,$A:$A,EOMONTH($A7364,-1),$B:$B,$B7364)</f>
        <v>4706.3500000000004</v>
      </c>
      <c r="K7364" s="13">
        <v>0</v>
      </c>
      <c r="L7364" s="25">
        <v>0</v>
      </c>
      <c r="M7364" s="15">
        <v>0</v>
      </c>
      <c r="N7364" s="14">
        <v>0</v>
      </c>
      <c r="O7364" s="16">
        <v>0</v>
      </c>
      <c r="P7364" s="16">
        <v>0</v>
      </c>
      <c r="Q7364" s="16">
        <v>0</v>
      </c>
      <c r="R7364" s="16">
        <f>Q7364*16.876/100</f>
        <v>0</v>
      </c>
      <c r="S7364" s="17">
        <f t="shared" si="798"/>
        <v>0</v>
      </c>
      <c r="T7364" s="16">
        <v>0</v>
      </c>
      <c r="U7364" s="18">
        <f t="shared" si="799"/>
        <v>21.07</v>
      </c>
      <c r="V7364" s="18">
        <f t="shared" si="800"/>
        <v>0</v>
      </c>
      <c r="W7364" s="18">
        <f t="shared" si="801"/>
        <v>0</v>
      </c>
      <c r="X7364" s="27"/>
      <c r="Y7364" s="19">
        <f t="shared" si="802"/>
        <v>0</v>
      </c>
      <c r="Z7364" s="18">
        <f t="shared" si="803"/>
        <v>0</v>
      </c>
      <c r="AA7364" s="12">
        <v>43</v>
      </c>
      <c r="AB7364" s="12">
        <v>4706.3500000000004</v>
      </c>
      <c r="AC7364" s="28">
        <f>+I7364+Y7364-Z7364</f>
        <v>2.92</v>
      </c>
      <c r="AD7364" s="20">
        <f t="shared" si="804"/>
        <v>0</v>
      </c>
      <c r="AE7364">
        <v>0</v>
      </c>
    </row>
    <row r="7365" spans="1:31" x14ac:dyDescent="0.25">
      <c r="A7365" s="9">
        <v>45351</v>
      </c>
      <c r="B7365" s="10" t="s">
        <v>404</v>
      </c>
      <c r="C7365" s="10" t="s">
        <v>278</v>
      </c>
      <c r="D7365" s="10" t="s">
        <v>40</v>
      </c>
      <c r="E7365" s="10" t="s">
        <v>30</v>
      </c>
      <c r="F7365" s="10">
        <v>450</v>
      </c>
      <c r="G7365" s="10">
        <v>490</v>
      </c>
      <c r="H7365" s="11">
        <f>SUMIFS(AA:AA,$A:$A,EOMONTH($A7365,-1),$B:$B,$B7365)</f>
        <v>681</v>
      </c>
      <c r="I7365" s="63">
        <f>ROUND(SUMIFS(AC:AC,$A:$A,EOMONTH($A7365,-1),$B:$B,$B7365),2)</f>
        <v>302.64</v>
      </c>
      <c r="J7365" s="11">
        <f>SUMIFS(AB:AB,$A:$A,EOMONTH($A7365,-1),$B:$B,$B7365)</f>
        <v>30372.45</v>
      </c>
      <c r="K7365" s="13">
        <v>0</v>
      </c>
      <c r="L7365" s="25">
        <v>0</v>
      </c>
      <c r="M7365" s="15">
        <v>0</v>
      </c>
      <c r="N7365" s="14">
        <v>0</v>
      </c>
      <c r="O7365" s="16">
        <v>0</v>
      </c>
      <c r="P7365" s="16">
        <v>0</v>
      </c>
      <c r="Q7365" s="16">
        <v>0</v>
      </c>
      <c r="R7365" s="16">
        <f>Q7365*16.876/100</f>
        <v>0</v>
      </c>
      <c r="S7365" s="17">
        <f t="shared" ref="S7365:S7428" si="805">Q7365+R7365</f>
        <v>0</v>
      </c>
      <c r="T7365" s="16">
        <v>0</v>
      </c>
      <c r="U7365" s="18">
        <f t="shared" ref="U7365:U7428" si="806">H7365*G7365/1000</f>
        <v>333.69</v>
      </c>
      <c r="V7365" s="18">
        <f t="shared" ref="V7365:V7428" si="807">M7365*F7365/1000</f>
        <v>0</v>
      </c>
      <c r="W7365" s="18">
        <f t="shared" ref="W7365:W7428" si="808">V7365*16.789/100</f>
        <v>0</v>
      </c>
      <c r="X7365" s="27"/>
      <c r="Y7365" s="19">
        <f t="shared" ref="Y7365:Y7428" si="809">V7365+W7365+X7365</f>
        <v>0</v>
      </c>
      <c r="Z7365" s="18">
        <f t="shared" ref="Z7365:Z7428" si="810">O7365*G7365/1000</f>
        <v>0</v>
      </c>
      <c r="AA7365" s="12">
        <v>681</v>
      </c>
      <c r="AB7365" s="12">
        <v>30372.45</v>
      </c>
      <c r="AC7365" s="28">
        <f>+I7365+Y7365-Z7365</f>
        <v>302.64</v>
      </c>
      <c r="AD7365" s="20">
        <f t="shared" ref="AD7365:AD7428" si="811">IF(AC7365&lt;0,ROUNDUP(AC7365,-1)*-1,0)</f>
        <v>0</v>
      </c>
      <c r="AE7365">
        <v>0</v>
      </c>
    </row>
    <row r="7366" spans="1:31" x14ac:dyDescent="0.25">
      <c r="A7366" s="9">
        <v>45351</v>
      </c>
      <c r="B7366" s="10" t="s">
        <v>405</v>
      </c>
      <c r="C7366" s="10" t="s">
        <v>278</v>
      </c>
      <c r="D7366" s="10" t="s">
        <v>40</v>
      </c>
      <c r="E7366" s="10" t="s">
        <v>30</v>
      </c>
      <c r="F7366" s="10">
        <v>745</v>
      </c>
      <c r="G7366" s="10">
        <v>812</v>
      </c>
      <c r="H7366" s="11">
        <f>SUMIFS(AA:AA,$A:$A,EOMONTH($A7366,-1),$B:$B,$B7366)</f>
        <v>523</v>
      </c>
      <c r="I7366" s="63">
        <f>ROUND(SUMIFS(AC:AC,$A:$A,EOMONTH($A7366,-1),$B:$B,$B7366),2)</f>
        <v>328.66</v>
      </c>
      <c r="J7366" s="11">
        <f>SUMIFS(AB:AB,$A:$A,EOMONTH($A7366,-1),$B:$B,$B7366)</f>
        <v>42204.73</v>
      </c>
      <c r="K7366" s="13">
        <v>0</v>
      </c>
      <c r="L7366" s="25">
        <v>0</v>
      </c>
      <c r="M7366" s="15">
        <v>0</v>
      </c>
      <c r="N7366" s="14">
        <v>0</v>
      </c>
      <c r="O7366" s="16">
        <v>80</v>
      </c>
      <c r="P7366" s="16">
        <v>10905.2</v>
      </c>
      <c r="Q7366" s="16">
        <v>0</v>
      </c>
      <c r="R7366" s="16">
        <f>Q7366*16.876/100</f>
        <v>0</v>
      </c>
      <c r="S7366" s="17">
        <f t="shared" si="805"/>
        <v>0</v>
      </c>
      <c r="T7366" s="16">
        <v>0</v>
      </c>
      <c r="U7366" s="18">
        <f t="shared" si="806"/>
        <v>424.67599999999999</v>
      </c>
      <c r="V7366" s="18">
        <f t="shared" si="807"/>
        <v>0</v>
      </c>
      <c r="W7366" s="18">
        <f t="shared" si="808"/>
        <v>0</v>
      </c>
      <c r="X7366" s="27"/>
      <c r="Y7366" s="19">
        <f t="shared" si="809"/>
        <v>0</v>
      </c>
      <c r="Z7366" s="18">
        <f t="shared" si="810"/>
        <v>64.959999999999994</v>
      </c>
      <c r="AA7366" s="12">
        <v>443</v>
      </c>
      <c r="AB7366" s="12">
        <v>35748.94</v>
      </c>
      <c r="AC7366" s="28">
        <f>+I7366+Y7366-Z7366</f>
        <v>263.70000000000005</v>
      </c>
      <c r="AD7366" s="20">
        <f t="shared" si="811"/>
        <v>0</v>
      </c>
      <c r="AE7366">
        <v>0</v>
      </c>
    </row>
    <row r="7367" spans="1:31" x14ac:dyDescent="0.25">
      <c r="A7367" s="9">
        <v>45351</v>
      </c>
      <c r="B7367" s="10" t="s">
        <v>722</v>
      </c>
      <c r="C7367" s="10" t="s">
        <v>278</v>
      </c>
      <c r="D7367" s="10" t="s">
        <v>40</v>
      </c>
      <c r="E7367" s="10" t="s">
        <v>30</v>
      </c>
      <c r="F7367" s="10">
        <v>745</v>
      </c>
      <c r="G7367" s="10">
        <v>812</v>
      </c>
      <c r="H7367" s="11">
        <f>SUMIFS(AA:AA,$A:$A,EOMONTH($A7367,-1),$B:$B,$B7367)</f>
        <v>70</v>
      </c>
      <c r="I7367" s="63">
        <f>ROUND(SUMIFS(AC:AC,$A:$A,EOMONTH($A7367,-1),$B:$B,$B7367),2)</f>
        <v>63.23</v>
      </c>
      <c r="J7367" s="11">
        <f>SUMIFS(AB:AB,$A:$A,EOMONTH($A7367,-1),$B:$B,$B7367)</f>
        <v>4860.8</v>
      </c>
      <c r="K7367" s="13">
        <v>0</v>
      </c>
      <c r="L7367" s="25">
        <v>0</v>
      </c>
      <c r="M7367" s="15">
        <v>0</v>
      </c>
      <c r="N7367" s="14">
        <v>0</v>
      </c>
      <c r="O7367" s="16">
        <v>0</v>
      </c>
      <c r="P7367" s="16">
        <v>0</v>
      </c>
      <c r="Q7367" s="16">
        <v>0</v>
      </c>
      <c r="R7367" s="16">
        <f>Q7367*16.876/100</f>
        <v>0</v>
      </c>
      <c r="S7367" s="17">
        <f t="shared" si="805"/>
        <v>0</v>
      </c>
      <c r="T7367" s="16">
        <v>0</v>
      </c>
      <c r="U7367" s="18">
        <f t="shared" si="806"/>
        <v>56.84</v>
      </c>
      <c r="V7367" s="18">
        <f t="shared" si="807"/>
        <v>0</v>
      </c>
      <c r="W7367" s="18">
        <f t="shared" si="808"/>
        <v>0</v>
      </c>
      <c r="X7367" s="27"/>
      <c r="Y7367" s="19">
        <f t="shared" si="809"/>
        <v>0</v>
      </c>
      <c r="Z7367" s="18">
        <f t="shared" si="810"/>
        <v>0</v>
      </c>
      <c r="AA7367" s="12">
        <v>70</v>
      </c>
      <c r="AB7367" s="12">
        <v>4860.8</v>
      </c>
      <c r="AC7367" s="28">
        <f>+I7367+Y7367-Z7367</f>
        <v>63.23</v>
      </c>
      <c r="AD7367" s="20">
        <f t="shared" si="811"/>
        <v>0</v>
      </c>
      <c r="AE7367">
        <v>0</v>
      </c>
    </row>
    <row r="7368" spans="1:31" x14ac:dyDescent="0.25">
      <c r="A7368" s="9">
        <v>45351</v>
      </c>
      <c r="B7368" s="10" t="s">
        <v>723</v>
      </c>
      <c r="C7368" s="10" t="s">
        <v>278</v>
      </c>
      <c r="D7368" s="10" t="s">
        <v>40</v>
      </c>
      <c r="E7368" s="10" t="s">
        <v>30</v>
      </c>
      <c r="F7368" s="10">
        <v>745</v>
      </c>
      <c r="G7368" s="10">
        <v>812</v>
      </c>
      <c r="H7368" s="11">
        <f>SUMIFS(AA:AA,$A:$A,EOMONTH($A7368,-1),$B:$B,$B7368)</f>
        <v>28</v>
      </c>
      <c r="I7368" s="63">
        <f>ROUND(SUMIFS(AC:AC,$A:$A,EOMONTH($A7368,-1),$B:$B,$B7368),2)</f>
        <v>26.69</v>
      </c>
      <c r="J7368" s="11">
        <f>SUMIFS(AB:AB,$A:$A,EOMONTH($A7368,-1),$B:$B,$B7368)</f>
        <v>2605.98</v>
      </c>
      <c r="K7368" s="13">
        <v>0</v>
      </c>
      <c r="L7368" s="25">
        <v>0</v>
      </c>
      <c r="M7368" s="15">
        <v>0</v>
      </c>
      <c r="N7368" s="14">
        <v>0</v>
      </c>
      <c r="O7368" s="16">
        <v>0</v>
      </c>
      <c r="P7368" s="16">
        <v>0</v>
      </c>
      <c r="Q7368" s="16">
        <v>0</v>
      </c>
      <c r="R7368" s="16">
        <f>Q7368*16.876/100</f>
        <v>0</v>
      </c>
      <c r="S7368" s="17">
        <f t="shared" si="805"/>
        <v>0</v>
      </c>
      <c r="T7368" s="16">
        <v>0</v>
      </c>
      <c r="U7368" s="18">
        <f t="shared" si="806"/>
        <v>22.736000000000001</v>
      </c>
      <c r="V7368" s="18">
        <f t="shared" si="807"/>
        <v>0</v>
      </c>
      <c r="W7368" s="18">
        <f t="shared" si="808"/>
        <v>0</v>
      </c>
      <c r="X7368" s="27"/>
      <c r="Y7368" s="19">
        <f t="shared" si="809"/>
        <v>0</v>
      </c>
      <c r="Z7368" s="18">
        <f t="shared" si="810"/>
        <v>0</v>
      </c>
      <c r="AA7368" s="12">
        <v>28</v>
      </c>
      <c r="AB7368" s="12">
        <v>2605.98</v>
      </c>
      <c r="AC7368" s="28">
        <f>+I7368+Y7368-Z7368</f>
        <v>26.69</v>
      </c>
      <c r="AD7368" s="20">
        <f t="shared" si="811"/>
        <v>0</v>
      </c>
      <c r="AE7368">
        <v>0</v>
      </c>
    </row>
    <row r="7369" spans="1:31" x14ac:dyDescent="0.25">
      <c r="A7369" s="9">
        <v>45351</v>
      </c>
      <c r="B7369" s="10" t="s">
        <v>406</v>
      </c>
      <c r="C7369" s="10" t="s">
        <v>278</v>
      </c>
      <c r="D7369" s="10" t="s">
        <v>40</v>
      </c>
      <c r="E7369" s="10" t="s">
        <v>30</v>
      </c>
      <c r="F7369" s="10">
        <v>745</v>
      </c>
      <c r="G7369" s="10">
        <v>812</v>
      </c>
      <c r="H7369" s="11">
        <f>SUMIFS(AA:AA,$A:$A,EOMONTH($A7369,-1),$B:$B,$B7369)</f>
        <v>294</v>
      </c>
      <c r="I7369" s="63">
        <f>ROUND(SUMIFS(AC:AC,$A:$A,EOMONTH($A7369,-1),$B:$B,$B7369),2)</f>
        <v>216.38</v>
      </c>
      <c r="J7369" s="11">
        <f>SUMIFS(AB:AB,$A:$A,EOMONTH($A7369,-1),$B:$B,$B7369)</f>
        <v>25096.73</v>
      </c>
      <c r="K7369" s="13">
        <v>0</v>
      </c>
      <c r="L7369" s="25">
        <v>0</v>
      </c>
      <c r="M7369" s="15">
        <v>0</v>
      </c>
      <c r="N7369" s="14">
        <v>0</v>
      </c>
      <c r="O7369" s="16">
        <v>20</v>
      </c>
      <c r="P7369" s="16">
        <v>2887.6</v>
      </c>
      <c r="Q7369" s="16">
        <v>0</v>
      </c>
      <c r="R7369" s="16">
        <f>Q7369*16.876/100</f>
        <v>0</v>
      </c>
      <c r="S7369" s="17">
        <f t="shared" si="805"/>
        <v>0</v>
      </c>
      <c r="T7369" s="16">
        <v>0</v>
      </c>
      <c r="U7369" s="18">
        <f t="shared" si="806"/>
        <v>238.72800000000001</v>
      </c>
      <c r="V7369" s="18">
        <f t="shared" si="807"/>
        <v>0</v>
      </c>
      <c r="W7369" s="18">
        <f t="shared" si="808"/>
        <v>0</v>
      </c>
      <c r="X7369" s="27"/>
      <c r="Y7369" s="19">
        <f t="shared" si="809"/>
        <v>0</v>
      </c>
      <c r="Z7369" s="18">
        <f t="shared" si="810"/>
        <v>16.239999999999998</v>
      </c>
      <c r="AA7369" s="12">
        <v>274</v>
      </c>
      <c r="AB7369" s="12">
        <v>23389.47</v>
      </c>
      <c r="AC7369" s="28">
        <f>+I7369+Y7369-Z7369</f>
        <v>200.14</v>
      </c>
      <c r="AD7369" s="20">
        <f t="shared" si="811"/>
        <v>0</v>
      </c>
      <c r="AE7369">
        <v>0</v>
      </c>
    </row>
    <row r="7370" spans="1:31" x14ac:dyDescent="0.25">
      <c r="A7370" s="9">
        <v>45351</v>
      </c>
      <c r="B7370" s="10" t="s">
        <v>407</v>
      </c>
      <c r="C7370" s="10" t="s">
        <v>278</v>
      </c>
      <c r="D7370" s="10" t="s">
        <v>40</v>
      </c>
      <c r="E7370" s="10" t="s">
        <v>30</v>
      </c>
      <c r="F7370" s="10">
        <v>745</v>
      </c>
      <c r="G7370" s="10">
        <v>812</v>
      </c>
      <c r="H7370" s="11">
        <f>SUMIFS(AA:AA,$A:$A,EOMONTH($A7370,-1),$B:$B,$B7370)</f>
        <v>35</v>
      </c>
      <c r="I7370" s="63">
        <f>ROUND(SUMIFS(AC:AC,$A:$A,EOMONTH($A7370,-1),$B:$B,$B7370),2)</f>
        <v>-88.03</v>
      </c>
      <c r="J7370" s="11">
        <f>SUMIFS(AB:AB,$A:$A,EOMONTH($A7370,-1),$B:$B,$B7370)</f>
        <v>-2074.6999999999998</v>
      </c>
      <c r="K7370" s="13">
        <v>0</v>
      </c>
      <c r="L7370" s="25">
        <v>0</v>
      </c>
      <c r="M7370" s="15">
        <v>0</v>
      </c>
      <c r="N7370" s="14">
        <v>0</v>
      </c>
      <c r="O7370" s="16">
        <v>20</v>
      </c>
      <c r="P7370" s="16">
        <v>2887.6</v>
      </c>
      <c r="Q7370" s="16">
        <v>0</v>
      </c>
      <c r="R7370" s="16">
        <f>Q7370*16.876/100</f>
        <v>0</v>
      </c>
      <c r="S7370" s="17">
        <f t="shared" si="805"/>
        <v>0</v>
      </c>
      <c r="T7370" s="16">
        <v>0</v>
      </c>
      <c r="U7370" s="18">
        <f t="shared" si="806"/>
        <v>28.42</v>
      </c>
      <c r="V7370" s="18">
        <f t="shared" si="807"/>
        <v>0</v>
      </c>
      <c r="W7370" s="18">
        <f t="shared" si="808"/>
        <v>0</v>
      </c>
      <c r="X7370" s="27"/>
      <c r="Y7370" s="19">
        <f t="shared" si="809"/>
        <v>0</v>
      </c>
      <c r="Z7370" s="18">
        <f t="shared" si="810"/>
        <v>16.239999999999998</v>
      </c>
      <c r="AA7370" s="12">
        <v>15</v>
      </c>
      <c r="AB7370" s="12">
        <v>-3499.17</v>
      </c>
      <c r="AC7370" s="28">
        <f>+I7370+Y7370-Z7370</f>
        <v>-104.27</v>
      </c>
      <c r="AD7370" s="20">
        <f t="shared" si="811"/>
        <v>110</v>
      </c>
      <c r="AE7370">
        <v>110</v>
      </c>
    </row>
    <row r="7371" spans="1:31" x14ac:dyDescent="0.25">
      <c r="A7371" s="9">
        <v>45351</v>
      </c>
      <c r="B7371" s="10" t="s">
        <v>408</v>
      </c>
      <c r="C7371" s="10" t="s">
        <v>278</v>
      </c>
      <c r="D7371" s="10" t="s">
        <v>40</v>
      </c>
      <c r="E7371" s="10" t="s">
        <v>30</v>
      </c>
      <c r="F7371" s="10">
        <v>745</v>
      </c>
      <c r="G7371" s="10">
        <v>812</v>
      </c>
      <c r="H7371" s="11">
        <f>SUMIFS(AA:AA,$A:$A,EOMONTH($A7371,-1),$B:$B,$B7371)</f>
        <v>223</v>
      </c>
      <c r="I7371" s="63">
        <f>ROUND(SUMIFS(AC:AC,$A:$A,EOMONTH($A7371,-1),$B:$B,$B7371),2)</f>
        <v>-114.28</v>
      </c>
      <c r="J7371" s="11">
        <f>SUMIFS(AB:AB,$A:$A,EOMONTH($A7371,-1),$B:$B,$B7371)</f>
        <v>18382.580000000002</v>
      </c>
      <c r="K7371" s="13">
        <v>0</v>
      </c>
      <c r="L7371" s="25">
        <v>0</v>
      </c>
      <c r="M7371" s="15">
        <v>0</v>
      </c>
      <c r="N7371" s="14">
        <v>0</v>
      </c>
      <c r="O7371" s="16">
        <v>40</v>
      </c>
      <c r="P7371" s="16">
        <v>5130</v>
      </c>
      <c r="Q7371" s="16">
        <v>0</v>
      </c>
      <c r="R7371" s="16">
        <f>Q7371*16.876/100</f>
        <v>0</v>
      </c>
      <c r="S7371" s="17">
        <f t="shared" si="805"/>
        <v>0</v>
      </c>
      <c r="T7371" s="16">
        <v>0</v>
      </c>
      <c r="U7371" s="18">
        <f t="shared" si="806"/>
        <v>181.07599999999999</v>
      </c>
      <c r="V7371" s="18">
        <f t="shared" si="807"/>
        <v>0</v>
      </c>
      <c r="W7371" s="18">
        <f t="shared" si="808"/>
        <v>0</v>
      </c>
      <c r="X7371" s="27"/>
      <c r="Y7371" s="19">
        <f t="shared" si="809"/>
        <v>0</v>
      </c>
      <c r="Z7371" s="18">
        <f t="shared" si="810"/>
        <v>32.479999999999997</v>
      </c>
      <c r="AA7371" s="12">
        <v>183</v>
      </c>
      <c r="AB7371" s="12">
        <v>15085.26</v>
      </c>
      <c r="AC7371" s="28">
        <f>+I7371+Y7371-Z7371</f>
        <v>-146.76</v>
      </c>
      <c r="AD7371" s="20">
        <f t="shared" si="811"/>
        <v>150</v>
      </c>
      <c r="AE7371">
        <v>150</v>
      </c>
    </row>
    <row r="7372" spans="1:31" x14ac:dyDescent="0.25">
      <c r="A7372" s="9">
        <v>45351</v>
      </c>
      <c r="B7372" s="10" t="s">
        <v>409</v>
      </c>
      <c r="C7372" s="10" t="s">
        <v>278</v>
      </c>
      <c r="D7372" s="10" t="s">
        <v>40</v>
      </c>
      <c r="E7372" s="10" t="s">
        <v>30</v>
      </c>
      <c r="F7372" s="10">
        <v>745</v>
      </c>
      <c r="G7372" s="10">
        <v>812</v>
      </c>
      <c r="H7372" s="11">
        <f>SUMIFS(AA:AA,$A:$A,EOMONTH($A7372,-1),$B:$B,$B7372)</f>
        <v>280</v>
      </c>
      <c r="I7372" s="63">
        <f>ROUND(SUMIFS(AC:AC,$A:$A,EOMONTH($A7372,-1),$B:$B,$B7372),2)</f>
        <v>75.44</v>
      </c>
      <c r="J7372" s="11">
        <f>SUMIFS(AB:AB,$A:$A,EOMONTH($A7372,-1),$B:$B,$B7372)</f>
        <v>23741.55</v>
      </c>
      <c r="K7372" s="13">
        <v>0</v>
      </c>
      <c r="L7372" s="25">
        <v>0</v>
      </c>
      <c r="M7372" s="15">
        <v>0</v>
      </c>
      <c r="N7372" s="14">
        <v>0</v>
      </c>
      <c r="O7372" s="16">
        <v>40</v>
      </c>
      <c r="P7372" s="16">
        <v>5130</v>
      </c>
      <c r="Q7372" s="16">
        <v>0</v>
      </c>
      <c r="R7372" s="16">
        <f>Q7372*16.876/100</f>
        <v>0</v>
      </c>
      <c r="S7372" s="17">
        <f t="shared" si="805"/>
        <v>0</v>
      </c>
      <c r="T7372" s="16">
        <v>0</v>
      </c>
      <c r="U7372" s="18">
        <f t="shared" si="806"/>
        <v>227.36</v>
      </c>
      <c r="V7372" s="18">
        <f t="shared" si="807"/>
        <v>0</v>
      </c>
      <c r="W7372" s="18">
        <f t="shared" si="808"/>
        <v>0</v>
      </c>
      <c r="X7372" s="27"/>
      <c r="Y7372" s="19">
        <f t="shared" si="809"/>
        <v>0</v>
      </c>
      <c r="Z7372" s="18">
        <f t="shared" si="810"/>
        <v>32.479999999999997</v>
      </c>
      <c r="AA7372" s="12">
        <v>240</v>
      </c>
      <c r="AB7372" s="12">
        <v>20349.900000000001</v>
      </c>
      <c r="AC7372" s="28">
        <f>+I7372+Y7372-Z7372</f>
        <v>42.96</v>
      </c>
      <c r="AD7372" s="20">
        <f t="shared" si="811"/>
        <v>0</v>
      </c>
      <c r="AE7372">
        <v>0</v>
      </c>
    </row>
    <row r="7373" spans="1:31" x14ac:dyDescent="0.25">
      <c r="A7373" s="9">
        <v>45351</v>
      </c>
      <c r="B7373" s="10" t="s">
        <v>410</v>
      </c>
      <c r="C7373" s="10" t="s">
        <v>278</v>
      </c>
      <c r="D7373" s="10" t="s">
        <v>40</v>
      </c>
      <c r="E7373" s="10" t="s">
        <v>30</v>
      </c>
      <c r="F7373" s="10">
        <v>745</v>
      </c>
      <c r="G7373" s="10">
        <v>812</v>
      </c>
      <c r="H7373" s="11">
        <f>SUMIFS(AA:AA,$A:$A,EOMONTH($A7373,-1),$B:$B,$B7373)</f>
        <v>282</v>
      </c>
      <c r="I7373" s="63">
        <f>ROUND(SUMIFS(AC:AC,$A:$A,EOMONTH($A7373,-1),$B:$B,$B7373),2)</f>
        <v>219.99</v>
      </c>
      <c r="J7373" s="11">
        <f>SUMIFS(AB:AB,$A:$A,EOMONTH($A7373,-1),$B:$B,$B7373)</f>
        <v>24088.83</v>
      </c>
      <c r="K7373" s="13">
        <v>0</v>
      </c>
      <c r="L7373" s="25">
        <v>0</v>
      </c>
      <c r="M7373" s="15">
        <v>0</v>
      </c>
      <c r="N7373" s="14">
        <v>0</v>
      </c>
      <c r="O7373" s="16">
        <v>80</v>
      </c>
      <c r="P7373" s="16">
        <v>11396</v>
      </c>
      <c r="Q7373" s="16">
        <v>0</v>
      </c>
      <c r="R7373" s="16">
        <f>Q7373*16.876/100</f>
        <v>0</v>
      </c>
      <c r="S7373" s="17">
        <f t="shared" si="805"/>
        <v>0</v>
      </c>
      <c r="T7373" s="16">
        <v>0</v>
      </c>
      <c r="U7373" s="18">
        <f t="shared" si="806"/>
        <v>228.98400000000001</v>
      </c>
      <c r="V7373" s="18">
        <f t="shared" si="807"/>
        <v>0</v>
      </c>
      <c r="W7373" s="18">
        <f t="shared" si="808"/>
        <v>0</v>
      </c>
      <c r="X7373" s="27"/>
      <c r="Y7373" s="19">
        <f t="shared" si="809"/>
        <v>0</v>
      </c>
      <c r="Z7373" s="18">
        <f t="shared" si="810"/>
        <v>64.959999999999994</v>
      </c>
      <c r="AA7373" s="12">
        <v>202</v>
      </c>
      <c r="AB7373" s="12">
        <v>17255.12</v>
      </c>
      <c r="AC7373" s="28">
        <f>+I7373+Y7373-Z7373</f>
        <v>155.03000000000003</v>
      </c>
      <c r="AD7373" s="20">
        <f t="shared" si="811"/>
        <v>0</v>
      </c>
      <c r="AE7373">
        <v>0</v>
      </c>
    </row>
    <row r="7374" spans="1:31" x14ac:dyDescent="0.25">
      <c r="A7374" s="9">
        <v>45351</v>
      </c>
      <c r="B7374" s="10" t="s">
        <v>411</v>
      </c>
      <c r="C7374" s="10" t="s">
        <v>278</v>
      </c>
      <c r="D7374" s="10" t="s">
        <v>40</v>
      </c>
      <c r="E7374" s="10" t="s">
        <v>30</v>
      </c>
      <c r="F7374" s="10">
        <v>840</v>
      </c>
      <c r="G7374" s="10">
        <v>916</v>
      </c>
      <c r="H7374" s="11">
        <f>SUMIFS(AA:AA,$A:$A,EOMONTH($A7374,-1),$B:$B,$B7374)</f>
        <v>180</v>
      </c>
      <c r="I7374" s="63">
        <f>ROUND(SUMIFS(AC:AC,$A:$A,EOMONTH($A7374,-1),$B:$B,$B7374),2)</f>
        <v>-7.78</v>
      </c>
      <c r="J7374" s="11">
        <f>SUMIFS(AB:AB,$A:$A,EOMONTH($A7374,-1),$B:$B,$B7374)</f>
        <v>16277.83</v>
      </c>
      <c r="K7374" s="13">
        <v>0</v>
      </c>
      <c r="L7374" s="25">
        <v>0</v>
      </c>
      <c r="M7374" s="15">
        <v>0</v>
      </c>
      <c r="N7374" s="14">
        <v>0</v>
      </c>
      <c r="O7374" s="16">
        <v>0</v>
      </c>
      <c r="P7374" s="16">
        <v>0</v>
      </c>
      <c r="Q7374" s="16">
        <v>0</v>
      </c>
      <c r="R7374" s="16">
        <f>Q7374*16.876/100</f>
        <v>0</v>
      </c>
      <c r="S7374" s="17">
        <f t="shared" si="805"/>
        <v>0</v>
      </c>
      <c r="T7374" s="16">
        <v>0</v>
      </c>
      <c r="U7374" s="18">
        <f t="shared" si="806"/>
        <v>164.88</v>
      </c>
      <c r="V7374" s="18">
        <f t="shared" si="807"/>
        <v>0</v>
      </c>
      <c r="W7374" s="18">
        <f t="shared" si="808"/>
        <v>0</v>
      </c>
      <c r="X7374" s="27"/>
      <c r="Y7374" s="19">
        <f t="shared" si="809"/>
        <v>0</v>
      </c>
      <c r="Z7374" s="18">
        <f t="shared" si="810"/>
        <v>0</v>
      </c>
      <c r="AA7374" s="12">
        <v>180</v>
      </c>
      <c r="AB7374" s="12">
        <v>16277.83</v>
      </c>
      <c r="AC7374" s="28">
        <f>+I7374+Y7374-Z7374</f>
        <v>-7.78</v>
      </c>
      <c r="AD7374" s="20">
        <f t="shared" si="811"/>
        <v>10</v>
      </c>
      <c r="AE7374">
        <v>10</v>
      </c>
    </row>
    <row r="7375" spans="1:31" x14ac:dyDescent="0.25">
      <c r="A7375" s="9">
        <v>45351</v>
      </c>
      <c r="B7375" s="10" t="s">
        <v>412</v>
      </c>
      <c r="C7375" s="10" t="s">
        <v>278</v>
      </c>
      <c r="D7375" s="10" t="s">
        <v>29</v>
      </c>
      <c r="E7375" s="10" t="s">
        <v>30</v>
      </c>
      <c r="F7375" s="10"/>
      <c r="G7375" s="10">
        <v>0</v>
      </c>
      <c r="H7375" s="11">
        <f>SUMIFS(AA:AA,$A:$A,EOMONTH($A7375,-1),$B:$B,$B7375)</f>
        <v>108</v>
      </c>
      <c r="I7375" s="63">
        <f>ROUND(SUMIFS(AC:AC,$A:$A,EOMONTH($A7375,-1),$B:$B,$B7375),2)</f>
        <v>4.88</v>
      </c>
      <c r="J7375" s="11">
        <f>SUMIFS(AB:AB,$A:$A,EOMONTH($A7375,-1),$B:$B,$B7375)</f>
        <v>22572</v>
      </c>
      <c r="K7375" s="13">
        <v>0</v>
      </c>
      <c r="L7375" s="25">
        <v>0</v>
      </c>
      <c r="M7375" s="15">
        <v>0</v>
      </c>
      <c r="N7375" s="14">
        <v>0</v>
      </c>
      <c r="O7375" s="16">
        <v>0</v>
      </c>
      <c r="P7375" s="16">
        <v>0</v>
      </c>
      <c r="Q7375" s="16">
        <v>0</v>
      </c>
      <c r="R7375" s="16">
        <f>Q7375*16.876/100</f>
        <v>0</v>
      </c>
      <c r="S7375" s="17">
        <f t="shared" si="805"/>
        <v>0</v>
      </c>
      <c r="T7375" s="16">
        <v>0</v>
      </c>
      <c r="U7375" s="18">
        <f t="shared" si="806"/>
        <v>0</v>
      </c>
      <c r="V7375" s="18">
        <f t="shared" si="807"/>
        <v>0</v>
      </c>
      <c r="W7375" s="18">
        <f t="shared" si="808"/>
        <v>0</v>
      </c>
      <c r="X7375" s="27"/>
      <c r="Y7375" s="19">
        <f t="shared" si="809"/>
        <v>0</v>
      </c>
      <c r="Z7375" s="18">
        <f t="shared" si="810"/>
        <v>0</v>
      </c>
      <c r="AA7375" s="12">
        <v>108</v>
      </c>
      <c r="AB7375" s="12">
        <v>22572</v>
      </c>
      <c r="AC7375" s="28">
        <f>+I7375+Y7375-Z7375</f>
        <v>4.88</v>
      </c>
      <c r="AD7375" s="20">
        <f t="shared" si="811"/>
        <v>0</v>
      </c>
      <c r="AE7375">
        <v>0</v>
      </c>
    </row>
    <row r="7376" spans="1:31" x14ac:dyDescent="0.25">
      <c r="A7376" s="9">
        <v>45351</v>
      </c>
      <c r="B7376" s="10" t="s">
        <v>413</v>
      </c>
      <c r="C7376" s="10" t="s">
        <v>278</v>
      </c>
      <c r="D7376" s="10" t="s">
        <v>40</v>
      </c>
      <c r="E7376" s="10" t="s">
        <v>30</v>
      </c>
      <c r="F7376" s="10">
        <v>840</v>
      </c>
      <c r="G7376" s="10">
        <v>916</v>
      </c>
      <c r="H7376" s="11">
        <f>SUMIFS(AA:AA,$A:$A,EOMONTH($A7376,-1),$B:$B,$B7376)</f>
        <v>168</v>
      </c>
      <c r="I7376" s="63">
        <f>ROUND(SUMIFS(AC:AC,$A:$A,EOMONTH($A7376,-1),$B:$B,$B7376),2)</f>
        <v>-136.71</v>
      </c>
      <c r="J7376" s="11">
        <f>SUMIFS(AB:AB,$A:$A,EOMONTH($A7376,-1),$B:$B,$B7376)</f>
        <v>14223.77</v>
      </c>
      <c r="K7376" s="13">
        <v>0</v>
      </c>
      <c r="L7376" s="25">
        <v>0</v>
      </c>
      <c r="M7376" s="15">
        <v>0</v>
      </c>
      <c r="N7376" s="14">
        <v>0</v>
      </c>
      <c r="O7376" s="16">
        <v>36</v>
      </c>
      <c r="P7376" s="16">
        <v>5643</v>
      </c>
      <c r="Q7376" s="16">
        <v>0</v>
      </c>
      <c r="R7376" s="16">
        <f>Q7376*16.876/100</f>
        <v>0</v>
      </c>
      <c r="S7376" s="17">
        <f t="shared" si="805"/>
        <v>0</v>
      </c>
      <c r="T7376" s="16">
        <v>0</v>
      </c>
      <c r="U7376" s="18">
        <f t="shared" si="806"/>
        <v>153.88800000000001</v>
      </c>
      <c r="V7376" s="18">
        <f t="shared" si="807"/>
        <v>0</v>
      </c>
      <c r="W7376" s="18">
        <f t="shared" si="808"/>
        <v>0</v>
      </c>
      <c r="X7376" s="27"/>
      <c r="Y7376" s="19">
        <f t="shared" si="809"/>
        <v>0</v>
      </c>
      <c r="Z7376" s="18">
        <f t="shared" si="810"/>
        <v>32.975999999999999</v>
      </c>
      <c r="AA7376" s="12">
        <v>132</v>
      </c>
      <c r="AB7376" s="12">
        <v>11175.82</v>
      </c>
      <c r="AC7376" s="28">
        <f>+I7376+Y7376-Z7376</f>
        <v>-169.68600000000001</v>
      </c>
      <c r="AD7376" s="20">
        <f t="shared" si="811"/>
        <v>170</v>
      </c>
      <c r="AE7376">
        <v>170</v>
      </c>
    </row>
    <row r="7377" spans="1:31" x14ac:dyDescent="0.25">
      <c r="A7377" s="9">
        <v>45351</v>
      </c>
      <c r="B7377" s="10" t="s">
        <v>414</v>
      </c>
      <c r="C7377" s="10" t="s">
        <v>278</v>
      </c>
      <c r="D7377" s="10" t="s">
        <v>40</v>
      </c>
      <c r="E7377" s="10" t="s">
        <v>30</v>
      </c>
      <c r="F7377" s="10">
        <v>840</v>
      </c>
      <c r="G7377" s="10">
        <v>916</v>
      </c>
      <c r="H7377" s="11">
        <f>SUMIFS(AA:AA,$A:$A,EOMONTH($A7377,-1),$B:$B,$B7377)</f>
        <v>82</v>
      </c>
      <c r="I7377" s="63">
        <f>ROUND(SUMIFS(AC:AC,$A:$A,EOMONTH($A7377,-1),$B:$B,$B7377),2)</f>
        <v>-246.73</v>
      </c>
      <c r="J7377" s="11">
        <f>SUMIFS(AB:AB,$A:$A,EOMONTH($A7377,-1),$B:$B,$B7377)</f>
        <v>6807.32</v>
      </c>
      <c r="K7377" s="13">
        <v>0</v>
      </c>
      <c r="L7377" s="25">
        <v>0</v>
      </c>
      <c r="M7377" s="15">
        <v>0</v>
      </c>
      <c r="N7377" s="14">
        <v>0</v>
      </c>
      <c r="O7377" s="16">
        <v>72</v>
      </c>
      <c r="P7377" s="16">
        <v>11286</v>
      </c>
      <c r="Q7377" s="16">
        <v>0</v>
      </c>
      <c r="R7377" s="16">
        <f>Q7377*16.876/100</f>
        <v>0</v>
      </c>
      <c r="S7377" s="17">
        <f t="shared" si="805"/>
        <v>0</v>
      </c>
      <c r="T7377" s="16">
        <v>0</v>
      </c>
      <c r="U7377" s="18">
        <f t="shared" si="806"/>
        <v>75.111999999999995</v>
      </c>
      <c r="V7377" s="18">
        <f t="shared" si="807"/>
        <v>0</v>
      </c>
      <c r="W7377" s="18">
        <f t="shared" si="808"/>
        <v>0</v>
      </c>
      <c r="X7377" s="27"/>
      <c r="Y7377" s="19">
        <f t="shared" si="809"/>
        <v>0</v>
      </c>
      <c r="Z7377" s="18">
        <f t="shared" si="810"/>
        <v>65.951999999999998</v>
      </c>
      <c r="AA7377" s="12">
        <v>10</v>
      </c>
      <c r="AB7377" s="12">
        <v>830.16</v>
      </c>
      <c r="AC7377" s="28">
        <f>+I7377+Y7377-Z7377</f>
        <v>-312.68200000000002</v>
      </c>
      <c r="AD7377" s="20">
        <f t="shared" si="811"/>
        <v>320</v>
      </c>
      <c r="AE7377">
        <v>320</v>
      </c>
    </row>
    <row r="7378" spans="1:31" x14ac:dyDescent="0.25">
      <c r="A7378" s="9">
        <v>45351</v>
      </c>
      <c r="B7378" s="10" t="s">
        <v>415</v>
      </c>
      <c r="C7378" s="10" t="s">
        <v>278</v>
      </c>
      <c r="D7378" s="10" t="s">
        <v>40</v>
      </c>
      <c r="E7378" s="10" t="s">
        <v>30</v>
      </c>
      <c r="F7378" s="10">
        <v>840</v>
      </c>
      <c r="G7378" s="10">
        <v>916</v>
      </c>
      <c r="H7378" s="11">
        <f>SUMIFS(AA:AA,$A:$A,EOMONTH($A7378,-1),$B:$B,$B7378)</f>
        <v>174</v>
      </c>
      <c r="I7378" s="63">
        <f>ROUND(SUMIFS(AC:AC,$A:$A,EOMONTH($A7378,-1),$B:$B,$B7378),2)</f>
        <v>92.05</v>
      </c>
      <c r="J7378" s="11">
        <f>SUMIFS(AB:AB,$A:$A,EOMONTH($A7378,-1),$B:$B,$B7378)</f>
        <v>15688.74</v>
      </c>
      <c r="K7378" s="13">
        <v>0</v>
      </c>
      <c r="L7378" s="25">
        <v>0</v>
      </c>
      <c r="M7378" s="15">
        <v>0</v>
      </c>
      <c r="N7378" s="14">
        <v>0</v>
      </c>
      <c r="O7378" s="16">
        <v>0</v>
      </c>
      <c r="P7378" s="16">
        <v>0</v>
      </c>
      <c r="Q7378" s="16">
        <v>0</v>
      </c>
      <c r="R7378" s="16">
        <f>Q7378*16.876/100</f>
        <v>0</v>
      </c>
      <c r="S7378" s="17">
        <f t="shared" si="805"/>
        <v>0</v>
      </c>
      <c r="T7378" s="16">
        <v>0</v>
      </c>
      <c r="U7378" s="18">
        <f t="shared" si="806"/>
        <v>159.38399999999999</v>
      </c>
      <c r="V7378" s="18">
        <f t="shared" si="807"/>
        <v>0</v>
      </c>
      <c r="W7378" s="18">
        <f t="shared" si="808"/>
        <v>0</v>
      </c>
      <c r="X7378" s="27"/>
      <c r="Y7378" s="19">
        <f t="shared" si="809"/>
        <v>0</v>
      </c>
      <c r="Z7378" s="18">
        <f t="shared" si="810"/>
        <v>0</v>
      </c>
      <c r="AA7378" s="12">
        <v>174</v>
      </c>
      <c r="AB7378" s="12">
        <v>15688.74</v>
      </c>
      <c r="AC7378" s="28">
        <f>+I7378+Y7378-Z7378</f>
        <v>92.05</v>
      </c>
      <c r="AD7378" s="20">
        <f t="shared" si="811"/>
        <v>0</v>
      </c>
      <c r="AE7378">
        <v>0</v>
      </c>
    </row>
    <row r="7379" spans="1:31" x14ac:dyDescent="0.25">
      <c r="A7379" s="9">
        <v>45351</v>
      </c>
      <c r="B7379" s="10" t="s">
        <v>416</v>
      </c>
      <c r="C7379" s="10" t="s">
        <v>278</v>
      </c>
      <c r="D7379" s="10" t="s">
        <v>40</v>
      </c>
      <c r="E7379" s="10" t="s">
        <v>30</v>
      </c>
      <c r="F7379" s="10">
        <v>840</v>
      </c>
      <c r="G7379" s="10">
        <v>916</v>
      </c>
      <c r="H7379" s="11">
        <f>SUMIFS(AA:AA,$A:$A,EOMONTH($A7379,-1),$B:$B,$B7379)</f>
        <v>210</v>
      </c>
      <c r="I7379" s="63">
        <f>ROUND(SUMIFS(AC:AC,$A:$A,EOMONTH($A7379,-1),$B:$B,$B7379),2)</f>
        <v>19.36</v>
      </c>
      <c r="J7379" s="11">
        <f>SUMIFS(AB:AB,$A:$A,EOMONTH($A7379,-1),$B:$B,$B7379)</f>
        <v>18907.39</v>
      </c>
      <c r="K7379" s="13">
        <v>0</v>
      </c>
      <c r="L7379" s="25">
        <v>0</v>
      </c>
      <c r="M7379" s="15">
        <v>0</v>
      </c>
      <c r="N7379" s="14">
        <v>0</v>
      </c>
      <c r="O7379" s="16">
        <v>0</v>
      </c>
      <c r="P7379" s="16">
        <v>0</v>
      </c>
      <c r="Q7379" s="16">
        <v>0</v>
      </c>
      <c r="R7379" s="16">
        <f>Q7379*16.876/100</f>
        <v>0</v>
      </c>
      <c r="S7379" s="17">
        <f t="shared" si="805"/>
        <v>0</v>
      </c>
      <c r="T7379" s="16">
        <v>0</v>
      </c>
      <c r="U7379" s="18">
        <f t="shared" si="806"/>
        <v>192.36</v>
      </c>
      <c r="V7379" s="18">
        <f t="shared" si="807"/>
        <v>0</v>
      </c>
      <c r="W7379" s="18">
        <f t="shared" si="808"/>
        <v>0</v>
      </c>
      <c r="X7379" s="27"/>
      <c r="Y7379" s="19">
        <f t="shared" si="809"/>
        <v>0</v>
      </c>
      <c r="Z7379" s="18">
        <f t="shared" si="810"/>
        <v>0</v>
      </c>
      <c r="AA7379" s="12">
        <v>210</v>
      </c>
      <c r="AB7379" s="12">
        <v>18907.39</v>
      </c>
      <c r="AC7379" s="28">
        <f>+I7379+Y7379-Z7379</f>
        <v>19.36</v>
      </c>
      <c r="AD7379" s="20">
        <f t="shared" si="811"/>
        <v>0</v>
      </c>
      <c r="AE7379">
        <v>0</v>
      </c>
    </row>
    <row r="7380" spans="1:31" x14ac:dyDescent="0.25">
      <c r="A7380" s="9">
        <v>45351</v>
      </c>
      <c r="B7380" s="10" t="s">
        <v>417</v>
      </c>
      <c r="C7380" s="10" t="s">
        <v>278</v>
      </c>
      <c r="D7380" s="10" t="s">
        <v>40</v>
      </c>
      <c r="E7380" s="10" t="s">
        <v>30</v>
      </c>
      <c r="F7380" s="10">
        <v>840</v>
      </c>
      <c r="G7380" s="10">
        <v>916</v>
      </c>
      <c r="H7380" s="11">
        <f>SUMIFS(AA:AA,$A:$A,EOMONTH($A7380,-1),$B:$B,$B7380)</f>
        <v>199</v>
      </c>
      <c r="I7380" s="63">
        <f>ROUND(SUMIFS(AC:AC,$A:$A,EOMONTH($A7380,-1),$B:$B,$B7380),2)</f>
        <v>-82.41</v>
      </c>
      <c r="J7380" s="11">
        <f>SUMIFS(AB:AB,$A:$A,EOMONTH($A7380,-1),$B:$B,$B7380)</f>
        <v>12189.03</v>
      </c>
      <c r="K7380" s="13">
        <v>0</v>
      </c>
      <c r="L7380" s="25">
        <v>0</v>
      </c>
      <c r="M7380" s="15">
        <v>0</v>
      </c>
      <c r="N7380" s="14">
        <v>0</v>
      </c>
      <c r="O7380" s="16">
        <v>18</v>
      </c>
      <c r="P7380" s="16">
        <v>2746.26</v>
      </c>
      <c r="Q7380" s="16">
        <v>0</v>
      </c>
      <c r="R7380" s="16">
        <f>Q7380*16.876/100</f>
        <v>0</v>
      </c>
      <c r="S7380" s="17">
        <f t="shared" si="805"/>
        <v>0</v>
      </c>
      <c r="T7380" s="16">
        <v>0</v>
      </c>
      <c r="U7380" s="18">
        <f t="shared" si="806"/>
        <v>182.28399999999999</v>
      </c>
      <c r="V7380" s="18">
        <f t="shared" si="807"/>
        <v>0</v>
      </c>
      <c r="W7380" s="18">
        <f t="shared" si="808"/>
        <v>0</v>
      </c>
      <c r="X7380" s="27"/>
      <c r="Y7380" s="19">
        <f t="shared" si="809"/>
        <v>0</v>
      </c>
      <c r="Z7380" s="18">
        <f t="shared" si="810"/>
        <v>16.488</v>
      </c>
      <c r="AA7380" s="12">
        <v>181</v>
      </c>
      <c r="AB7380" s="12">
        <v>11148.14</v>
      </c>
      <c r="AC7380" s="28">
        <f>+I7380+Y7380-Z7380</f>
        <v>-98.897999999999996</v>
      </c>
      <c r="AD7380" s="20">
        <f t="shared" si="811"/>
        <v>100</v>
      </c>
      <c r="AE7380">
        <v>100</v>
      </c>
    </row>
    <row r="7381" spans="1:31" x14ac:dyDescent="0.25">
      <c r="A7381" s="9">
        <v>45351</v>
      </c>
      <c r="B7381" s="10" t="s">
        <v>418</v>
      </c>
      <c r="C7381" s="10" t="s">
        <v>419</v>
      </c>
      <c r="D7381" s="10" t="s">
        <v>40</v>
      </c>
      <c r="E7381" s="10" t="s">
        <v>30</v>
      </c>
      <c r="F7381" s="10">
        <v>110</v>
      </c>
      <c r="G7381" s="10">
        <v>120</v>
      </c>
      <c r="H7381" s="11">
        <f>SUMIFS(AA:AA,$A:$A,EOMONTH($A7381,-1),$B:$B,$B7381)</f>
        <v>162</v>
      </c>
      <c r="I7381" s="63">
        <f>ROUND(SUMIFS(AC:AC,$A:$A,EOMONTH($A7381,-1),$B:$B,$B7381),2)</f>
        <v>90.87</v>
      </c>
      <c r="J7381" s="11">
        <f>SUMIFS(AB:AB,$A:$A,EOMONTH($A7381,-1),$B:$B,$B7381)</f>
        <v>2521.35</v>
      </c>
      <c r="K7381" s="13">
        <v>0</v>
      </c>
      <c r="L7381" s="25">
        <v>0</v>
      </c>
      <c r="M7381" s="15">
        <v>0</v>
      </c>
      <c r="N7381" s="14">
        <v>0</v>
      </c>
      <c r="O7381" s="16">
        <v>0</v>
      </c>
      <c r="P7381" s="16">
        <v>0</v>
      </c>
      <c r="Q7381" s="16">
        <v>0</v>
      </c>
      <c r="R7381" s="16">
        <f>Q7381*16.876/100</f>
        <v>0</v>
      </c>
      <c r="S7381" s="17">
        <f t="shared" si="805"/>
        <v>0</v>
      </c>
      <c r="T7381" s="16">
        <v>0</v>
      </c>
      <c r="U7381" s="18">
        <f t="shared" si="806"/>
        <v>19.440000000000001</v>
      </c>
      <c r="V7381" s="18">
        <f t="shared" si="807"/>
        <v>0</v>
      </c>
      <c r="W7381" s="18">
        <f t="shared" si="808"/>
        <v>0</v>
      </c>
      <c r="X7381" s="27"/>
      <c r="Y7381" s="19">
        <f t="shared" si="809"/>
        <v>0</v>
      </c>
      <c r="Z7381" s="18">
        <f t="shared" si="810"/>
        <v>0</v>
      </c>
      <c r="AA7381" s="12">
        <v>162</v>
      </c>
      <c r="AB7381" s="12">
        <v>2521.35</v>
      </c>
      <c r="AC7381" s="28">
        <f>+I7381+Y7381-Z7381</f>
        <v>90.87</v>
      </c>
      <c r="AD7381" s="20">
        <f t="shared" si="811"/>
        <v>0</v>
      </c>
      <c r="AE7381">
        <v>0</v>
      </c>
    </row>
    <row r="7382" spans="1:31" x14ac:dyDescent="0.25">
      <c r="A7382" s="9">
        <v>45351</v>
      </c>
      <c r="B7382" s="10" t="s">
        <v>420</v>
      </c>
      <c r="C7382" s="10" t="s">
        <v>282</v>
      </c>
      <c r="D7382" s="10" t="s">
        <v>40</v>
      </c>
      <c r="E7382" s="10" t="s">
        <v>30</v>
      </c>
      <c r="F7382" s="10">
        <v>80</v>
      </c>
      <c r="G7382" s="10">
        <v>87</v>
      </c>
      <c r="H7382" s="11">
        <f>SUMIFS(AA:AA,$A:$A,EOMONTH($A7382,-1),$B:$B,$B7382)</f>
        <v>3380</v>
      </c>
      <c r="I7382" s="63">
        <f>ROUND(SUMIFS(AC:AC,$A:$A,EOMONTH($A7382,-1),$B:$B,$B7382),2)</f>
        <v>235.26</v>
      </c>
      <c r="J7382" s="11">
        <f>SUMIFS(AB:AB,$A:$A,EOMONTH($A7382,-1),$B:$B,$B7382)</f>
        <v>38284.910000000003</v>
      </c>
      <c r="K7382" s="13">
        <v>0</v>
      </c>
      <c r="L7382" s="25">
        <v>0</v>
      </c>
      <c r="M7382" s="15">
        <v>0</v>
      </c>
      <c r="N7382" s="14">
        <v>0</v>
      </c>
      <c r="O7382" s="16">
        <v>360</v>
      </c>
      <c r="P7382" s="16">
        <v>7358.4</v>
      </c>
      <c r="Q7382" s="16">
        <v>0</v>
      </c>
      <c r="R7382" s="16">
        <f>Q7382*16.876/100</f>
        <v>0</v>
      </c>
      <c r="S7382" s="17">
        <f t="shared" si="805"/>
        <v>0</v>
      </c>
      <c r="T7382" s="16">
        <v>0</v>
      </c>
      <c r="U7382" s="18">
        <f t="shared" si="806"/>
        <v>294.06</v>
      </c>
      <c r="V7382" s="18">
        <f t="shared" si="807"/>
        <v>0</v>
      </c>
      <c r="W7382" s="18">
        <f t="shared" si="808"/>
        <v>0</v>
      </c>
      <c r="X7382" s="27"/>
      <c r="Y7382" s="19">
        <f t="shared" si="809"/>
        <v>0</v>
      </c>
      <c r="Z7382" s="18">
        <f t="shared" si="810"/>
        <v>31.32</v>
      </c>
      <c r="AA7382" s="12">
        <v>3020</v>
      </c>
      <c r="AB7382" s="12">
        <v>34218.959999999999</v>
      </c>
      <c r="AC7382" s="28">
        <f>+I7382+Y7382-Z7382</f>
        <v>203.94</v>
      </c>
      <c r="AD7382" s="20">
        <f t="shared" si="811"/>
        <v>0</v>
      </c>
      <c r="AE7382">
        <v>0</v>
      </c>
    </row>
    <row r="7383" spans="1:31" x14ac:dyDescent="0.25">
      <c r="A7383" s="9">
        <v>45351</v>
      </c>
      <c r="B7383" s="10" t="s">
        <v>820</v>
      </c>
      <c r="C7383" s="10" t="s">
        <v>282</v>
      </c>
      <c r="D7383" s="10" t="s">
        <v>40</v>
      </c>
      <c r="E7383" s="10" t="s">
        <v>30</v>
      </c>
      <c r="F7383" s="10">
        <v>110</v>
      </c>
      <c r="G7383" s="10">
        <v>120</v>
      </c>
      <c r="H7383" s="11">
        <f>SUMIFS(AA:AA,$A:$A,EOMONTH($A7383,-1),$B:$B,$B7383)</f>
        <v>1</v>
      </c>
      <c r="I7383" s="63">
        <f>ROUND(SUMIFS(AC:AC,$A:$A,EOMONTH($A7383,-1),$B:$B,$B7383),2)</f>
        <v>0.12</v>
      </c>
      <c r="J7383" s="11">
        <f>SUMIFS(AB:AB,$A:$A,EOMONTH($A7383,-1),$B:$B,$B7383)</f>
        <v>24.75</v>
      </c>
      <c r="K7383" s="13">
        <v>0</v>
      </c>
      <c r="L7383" s="25">
        <v>0</v>
      </c>
      <c r="M7383" s="15">
        <v>0</v>
      </c>
      <c r="N7383" s="14">
        <v>0</v>
      </c>
      <c r="O7383" s="16">
        <v>0</v>
      </c>
      <c r="P7383" s="16">
        <v>0</v>
      </c>
      <c r="Q7383" s="16">
        <v>0</v>
      </c>
      <c r="R7383" s="16">
        <f>Q7383*16.876/100</f>
        <v>0</v>
      </c>
      <c r="S7383" s="17">
        <f t="shared" si="805"/>
        <v>0</v>
      </c>
      <c r="T7383" s="16">
        <v>0</v>
      </c>
      <c r="U7383" s="18">
        <f t="shared" si="806"/>
        <v>0.12</v>
      </c>
      <c r="V7383" s="18">
        <f t="shared" si="807"/>
        <v>0</v>
      </c>
      <c r="W7383" s="18">
        <f t="shared" si="808"/>
        <v>0</v>
      </c>
      <c r="X7383" s="27"/>
      <c r="Y7383" s="19">
        <f t="shared" si="809"/>
        <v>0</v>
      </c>
      <c r="Z7383" s="18">
        <f t="shared" si="810"/>
        <v>0</v>
      </c>
      <c r="AA7383" s="12">
        <v>1</v>
      </c>
      <c r="AB7383" s="12">
        <v>24.75</v>
      </c>
      <c r="AC7383" s="28">
        <f>+I7383+Y7383-Z7383</f>
        <v>0.12</v>
      </c>
      <c r="AD7383" s="20">
        <f t="shared" si="811"/>
        <v>0</v>
      </c>
      <c r="AE7383">
        <v>0</v>
      </c>
    </row>
    <row r="7384" spans="1:31" x14ac:dyDescent="0.25">
      <c r="A7384" s="9">
        <v>45351</v>
      </c>
      <c r="B7384" s="10" t="s">
        <v>421</v>
      </c>
      <c r="C7384" s="10" t="s">
        <v>282</v>
      </c>
      <c r="D7384" s="10" t="s">
        <v>40</v>
      </c>
      <c r="E7384" s="10" t="s">
        <v>30</v>
      </c>
      <c r="F7384" s="10">
        <v>110</v>
      </c>
      <c r="G7384" s="10">
        <v>120</v>
      </c>
      <c r="H7384" s="11">
        <f>SUMIFS(AA:AA,$A:$A,EOMONTH($A7384,-1),$B:$B,$B7384)</f>
        <v>7049</v>
      </c>
      <c r="I7384" s="63">
        <f>ROUND(SUMIFS(AC:AC,$A:$A,EOMONTH($A7384,-1),$B:$B,$B7384),2)</f>
        <v>896.55</v>
      </c>
      <c r="J7384" s="11">
        <f>SUMIFS(AB:AB,$A:$A,EOMONTH($A7384,-1),$B:$B,$B7384)</f>
        <v>106651.15</v>
      </c>
      <c r="K7384" s="13">
        <v>0</v>
      </c>
      <c r="L7384" s="25">
        <v>0</v>
      </c>
      <c r="M7384" s="15">
        <v>0</v>
      </c>
      <c r="N7384" s="14">
        <v>0</v>
      </c>
      <c r="O7384" s="16">
        <v>384</v>
      </c>
      <c r="P7384" s="16">
        <v>9377.2800000000007</v>
      </c>
      <c r="Q7384" s="16">
        <v>0</v>
      </c>
      <c r="R7384" s="16">
        <f>Q7384*16.876/100</f>
        <v>0</v>
      </c>
      <c r="S7384" s="17">
        <f t="shared" si="805"/>
        <v>0</v>
      </c>
      <c r="T7384" s="16">
        <v>0</v>
      </c>
      <c r="U7384" s="18">
        <f t="shared" si="806"/>
        <v>845.88</v>
      </c>
      <c r="V7384" s="18">
        <f t="shared" si="807"/>
        <v>0</v>
      </c>
      <c r="W7384" s="18">
        <f t="shared" si="808"/>
        <v>0</v>
      </c>
      <c r="X7384" s="27"/>
      <c r="Y7384" s="19">
        <f t="shared" si="809"/>
        <v>0</v>
      </c>
      <c r="Z7384" s="18">
        <f t="shared" si="810"/>
        <v>46.08</v>
      </c>
      <c r="AA7384" s="12">
        <v>6665</v>
      </c>
      <c r="AB7384" s="12">
        <v>100855.81</v>
      </c>
      <c r="AC7384" s="28">
        <f>+I7384+Y7384-Z7384</f>
        <v>850.46999999999991</v>
      </c>
      <c r="AD7384" s="20">
        <f t="shared" si="811"/>
        <v>0</v>
      </c>
      <c r="AE7384">
        <v>0</v>
      </c>
    </row>
    <row r="7385" spans="1:31" x14ac:dyDescent="0.25">
      <c r="A7385" s="9">
        <v>45351</v>
      </c>
      <c r="B7385" s="10" t="s">
        <v>811</v>
      </c>
      <c r="C7385" s="10" t="s">
        <v>282</v>
      </c>
      <c r="D7385" s="10" t="s">
        <v>40</v>
      </c>
      <c r="E7385" s="10" t="s">
        <v>30</v>
      </c>
      <c r="F7385" s="10">
        <v>110</v>
      </c>
      <c r="G7385" s="10">
        <v>120</v>
      </c>
      <c r="H7385" s="11">
        <f>SUMIFS(AA:AA,$A:$A,EOMONTH($A7385,-1),$B:$B,$B7385)</f>
        <v>-234</v>
      </c>
      <c r="I7385" s="63">
        <f>ROUND(SUMIFS(AC:AC,$A:$A,EOMONTH($A7385,-1),$B:$B,$B7385),2)</f>
        <v>-28.08</v>
      </c>
      <c r="J7385" s="11">
        <f>SUMIFS(AB:AB,$A:$A,EOMONTH($A7385,-1),$B:$B,$B7385)</f>
        <v>-5370.3</v>
      </c>
      <c r="K7385" s="13">
        <v>0</v>
      </c>
      <c r="L7385" s="25">
        <v>0</v>
      </c>
      <c r="M7385" s="15">
        <v>0</v>
      </c>
      <c r="N7385" s="14">
        <v>0</v>
      </c>
      <c r="O7385" s="16">
        <v>0</v>
      </c>
      <c r="P7385" s="16">
        <v>0</v>
      </c>
      <c r="Q7385" s="16">
        <v>0</v>
      </c>
      <c r="R7385" s="16">
        <f>Q7385*16.876/100</f>
        <v>0</v>
      </c>
      <c r="S7385" s="17">
        <f t="shared" si="805"/>
        <v>0</v>
      </c>
      <c r="T7385" s="16">
        <v>0</v>
      </c>
      <c r="U7385" s="18">
        <f t="shared" si="806"/>
        <v>-28.08</v>
      </c>
      <c r="V7385" s="18">
        <f t="shared" si="807"/>
        <v>0</v>
      </c>
      <c r="W7385" s="18">
        <f t="shared" si="808"/>
        <v>0</v>
      </c>
      <c r="X7385" s="27"/>
      <c r="Y7385" s="19">
        <f t="shared" si="809"/>
        <v>0</v>
      </c>
      <c r="Z7385" s="18">
        <f t="shared" si="810"/>
        <v>0</v>
      </c>
      <c r="AA7385" s="12">
        <v>-234</v>
      </c>
      <c r="AB7385" s="12">
        <v>-5370.3</v>
      </c>
      <c r="AC7385" s="28">
        <f>+I7385+Y7385-Z7385</f>
        <v>-28.08</v>
      </c>
      <c r="AD7385" s="20">
        <f t="shared" si="811"/>
        <v>30</v>
      </c>
      <c r="AE7385">
        <v>30</v>
      </c>
    </row>
    <row r="7386" spans="1:31" x14ac:dyDescent="0.25">
      <c r="A7386" s="9">
        <v>45351</v>
      </c>
      <c r="B7386" s="10" t="s">
        <v>422</v>
      </c>
      <c r="C7386" s="10" t="s">
        <v>28</v>
      </c>
      <c r="D7386" s="10" t="s">
        <v>29</v>
      </c>
      <c r="E7386" s="10" t="s">
        <v>30</v>
      </c>
      <c r="F7386" s="10"/>
      <c r="G7386" s="10">
        <v>0</v>
      </c>
      <c r="H7386" s="11">
        <f>SUMIFS(AA:AA,$A:$A,EOMONTH($A7386,-1),$B:$B,$B7386)</f>
        <v>247</v>
      </c>
      <c r="I7386" s="63">
        <f>ROUND(SUMIFS(AC:AC,$A:$A,EOMONTH($A7386,-1),$B:$B,$B7386),2)</f>
        <v>7.18</v>
      </c>
      <c r="J7386" s="11">
        <f>SUMIFS(AB:AB,$A:$A,EOMONTH($A7386,-1),$B:$B,$B7386)</f>
        <v>1170.8399999999999</v>
      </c>
      <c r="K7386" s="13">
        <v>0</v>
      </c>
      <c r="L7386" s="25">
        <v>0</v>
      </c>
      <c r="M7386" s="15">
        <v>0</v>
      </c>
      <c r="N7386" s="14">
        <v>0</v>
      </c>
      <c r="O7386" s="16">
        <v>0</v>
      </c>
      <c r="P7386" s="16">
        <v>0</v>
      </c>
      <c r="Q7386" s="16">
        <v>0</v>
      </c>
      <c r="R7386" s="16">
        <f>Q7386*16.876/100</f>
        <v>0</v>
      </c>
      <c r="S7386" s="17">
        <f t="shared" si="805"/>
        <v>0</v>
      </c>
      <c r="T7386" s="16">
        <v>0</v>
      </c>
      <c r="U7386" s="18">
        <f t="shared" si="806"/>
        <v>0</v>
      </c>
      <c r="V7386" s="18">
        <f t="shared" si="807"/>
        <v>0</v>
      </c>
      <c r="W7386" s="18">
        <f t="shared" si="808"/>
        <v>0</v>
      </c>
      <c r="X7386" s="27"/>
      <c r="Y7386" s="19">
        <f t="shared" si="809"/>
        <v>0</v>
      </c>
      <c r="Z7386" s="18">
        <f t="shared" si="810"/>
        <v>0</v>
      </c>
      <c r="AA7386" s="12">
        <v>247</v>
      </c>
      <c r="AB7386" s="12">
        <v>1170.8399999999999</v>
      </c>
      <c r="AC7386" s="28">
        <f>+I7386+Y7386-Z7386</f>
        <v>7.18</v>
      </c>
      <c r="AD7386" s="20">
        <f t="shared" si="811"/>
        <v>0</v>
      </c>
      <c r="AE7386">
        <v>0</v>
      </c>
    </row>
    <row r="7387" spans="1:31" x14ac:dyDescent="0.25">
      <c r="A7387" s="9">
        <v>45351</v>
      </c>
      <c r="B7387" s="10" t="s">
        <v>423</v>
      </c>
      <c r="C7387" s="10" t="s">
        <v>28</v>
      </c>
      <c r="D7387" s="10" t="s">
        <v>29</v>
      </c>
      <c r="E7387" s="10" t="s">
        <v>30</v>
      </c>
      <c r="F7387" s="10"/>
      <c r="G7387" s="10">
        <v>0</v>
      </c>
      <c r="H7387" s="11">
        <f>SUMIFS(AA:AA,$A:$A,EOMONTH($A7387,-1),$B:$B,$B7387)</f>
        <v>59</v>
      </c>
      <c r="I7387" s="63">
        <f>ROUND(SUMIFS(AC:AC,$A:$A,EOMONTH($A7387,-1),$B:$B,$B7387),2)</f>
        <v>30.11</v>
      </c>
      <c r="J7387" s="11">
        <f>SUMIFS(AB:AB,$A:$A,EOMONTH($A7387,-1),$B:$B,$B7387)</f>
        <v>250</v>
      </c>
      <c r="K7387" s="13">
        <v>0</v>
      </c>
      <c r="L7387" s="25">
        <v>0</v>
      </c>
      <c r="M7387" s="15">
        <v>0</v>
      </c>
      <c r="N7387" s="14">
        <v>0</v>
      </c>
      <c r="O7387" s="16">
        <v>0</v>
      </c>
      <c r="P7387" s="16">
        <v>0</v>
      </c>
      <c r="Q7387" s="16">
        <v>0</v>
      </c>
      <c r="R7387" s="16">
        <f>Q7387*16.876/100</f>
        <v>0</v>
      </c>
      <c r="S7387" s="17">
        <f t="shared" si="805"/>
        <v>0</v>
      </c>
      <c r="T7387" s="16">
        <v>0</v>
      </c>
      <c r="U7387" s="18">
        <f t="shared" si="806"/>
        <v>0</v>
      </c>
      <c r="V7387" s="18">
        <f t="shared" si="807"/>
        <v>0</v>
      </c>
      <c r="W7387" s="18">
        <f t="shared" si="808"/>
        <v>0</v>
      </c>
      <c r="X7387" s="27"/>
      <c r="Y7387" s="19">
        <f t="shared" si="809"/>
        <v>0</v>
      </c>
      <c r="Z7387" s="18">
        <f t="shared" si="810"/>
        <v>0</v>
      </c>
      <c r="AA7387" s="12">
        <v>59</v>
      </c>
      <c r="AB7387" s="12">
        <v>250</v>
      </c>
      <c r="AC7387" s="28">
        <f>+I7387+Y7387-Z7387</f>
        <v>30.11</v>
      </c>
      <c r="AD7387" s="20">
        <f t="shared" si="811"/>
        <v>0</v>
      </c>
      <c r="AE7387">
        <v>0</v>
      </c>
    </row>
    <row r="7388" spans="1:31" x14ac:dyDescent="0.25">
      <c r="A7388" s="9">
        <v>45351</v>
      </c>
      <c r="B7388" s="10" t="s">
        <v>424</v>
      </c>
      <c r="C7388" s="10" t="s">
        <v>28</v>
      </c>
      <c r="D7388" s="10" t="s">
        <v>29</v>
      </c>
      <c r="E7388" s="10" t="s">
        <v>30</v>
      </c>
      <c r="F7388" s="10"/>
      <c r="G7388" s="10">
        <v>0</v>
      </c>
      <c r="H7388" s="11">
        <f>SUMIFS(AA:AA,$A:$A,EOMONTH($A7388,-1),$B:$B,$B7388)</f>
        <v>753</v>
      </c>
      <c r="I7388" s="63">
        <f>ROUND(SUMIFS(AC:AC,$A:$A,EOMONTH($A7388,-1),$B:$B,$B7388),2)</f>
        <v>13.05</v>
      </c>
      <c r="J7388" s="11">
        <f>SUMIFS(AB:AB,$A:$A,EOMONTH($A7388,-1),$B:$B,$B7388)</f>
        <v>2821.56</v>
      </c>
      <c r="K7388" s="13">
        <v>0</v>
      </c>
      <c r="L7388" s="25">
        <v>0</v>
      </c>
      <c r="M7388" s="15">
        <v>0</v>
      </c>
      <c r="N7388" s="14">
        <v>0</v>
      </c>
      <c r="O7388" s="16">
        <v>0</v>
      </c>
      <c r="P7388" s="16">
        <v>0</v>
      </c>
      <c r="Q7388" s="16">
        <v>0</v>
      </c>
      <c r="R7388" s="16">
        <f>Q7388*16.876/100</f>
        <v>0</v>
      </c>
      <c r="S7388" s="17">
        <f t="shared" si="805"/>
        <v>0</v>
      </c>
      <c r="T7388" s="16">
        <v>0</v>
      </c>
      <c r="U7388" s="18">
        <f t="shared" si="806"/>
        <v>0</v>
      </c>
      <c r="V7388" s="18">
        <f t="shared" si="807"/>
        <v>0</v>
      </c>
      <c r="W7388" s="18">
        <f t="shared" si="808"/>
        <v>0</v>
      </c>
      <c r="X7388" s="27"/>
      <c r="Y7388" s="19">
        <f t="shared" si="809"/>
        <v>0</v>
      </c>
      <c r="Z7388" s="18">
        <f t="shared" si="810"/>
        <v>0</v>
      </c>
      <c r="AA7388" s="12">
        <v>753</v>
      </c>
      <c r="AB7388" s="12">
        <v>2821.56</v>
      </c>
      <c r="AC7388" s="28">
        <f>+I7388+Y7388-Z7388</f>
        <v>13.05</v>
      </c>
      <c r="AD7388" s="20">
        <f t="shared" si="811"/>
        <v>0</v>
      </c>
      <c r="AE7388">
        <v>0</v>
      </c>
    </row>
    <row r="7389" spans="1:31" x14ac:dyDescent="0.25">
      <c r="A7389" s="9">
        <v>45351</v>
      </c>
      <c r="B7389" s="10" t="s">
        <v>425</v>
      </c>
      <c r="C7389" s="10" t="s">
        <v>28</v>
      </c>
      <c r="D7389" s="10" t="s">
        <v>29</v>
      </c>
      <c r="E7389" s="10" t="s">
        <v>30</v>
      </c>
      <c r="F7389" s="10"/>
      <c r="G7389" s="10">
        <v>0</v>
      </c>
      <c r="H7389" s="11">
        <f>SUMIFS(AA:AA,$A:$A,EOMONTH($A7389,-1),$B:$B,$B7389)</f>
        <v>920</v>
      </c>
      <c r="I7389" s="63">
        <f>ROUND(SUMIFS(AC:AC,$A:$A,EOMONTH($A7389,-1),$B:$B,$B7389),2)</f>
        <v>30.93</v>
      </c>
      <c r="J7389" s="11">
        <f>SUMIFS(AB:AB,$A:$A,EOMONTH($A7389,-1),$B:$B,$B7389)</f>
        <v>4336.7</v>
      </c>
      <c r="K7389" s="13">
        <v>0</v>
      </c>
      <c r="L7389" s="25">
        <v>0</v>
      </c>
      <c r="M7389" s="15">
        <v>0</v>
      </c>
      <c r="N7389" s="14">
        <v>0</v>
      </c>
      <c r="O7389" s="16">
        <v>0</v>
      </c>
      <c r="P7389" s="16">
        <v>0</v>
      </c>
      <c r="Q7389" s="16">
        <v>0</v>
      </c>
      <c r="R7389" s="16">
        <f>Q7389*16.876/100</f>
        <v>0</v>
      </c>
      <c r="S7389" s="17">
        <f t="shared" si="805"/>
        <v>0</v>
      </c>
      <c r="T7389" s="16">
        <v>0</v>
      </c>
      <c r="U7389" s="18">
        <f t="shared" si="806"/>
        <v>0</v>
      </c>
      <c r="V7389" s="18">
        <f t="shared" si="807"/>
        <v>0</v>
      </c>
      <c r="W7389" s="18">
        <f t="shared" si="808"/>
        <v>0</v>
      </c>
      <c r="X7389" s="27"/>
      <c r="Y7389" s="19">
        <f t="shared" si="809"/>
        <v>0</v>
      </c>
      <c r="Z7389" s="18">
        <f t="shared" si="810"/>
        <v>0</v>
      </c>
      <c r="AA7389" s="12">
        <v>920</v>
      </c>
      <c r="AB7389" s="12">
        <v>4336.7</v>
      </c>
      <c r="AC7389" s="28">
        <f>+I7389+Y7389-Z7389</f>
        <v>30.93</v>
      </c>
      <c r="AD7389" s="20">
        <f t="shared" si="811"/>
        <v>0</v>
      </c>
      <c r="AE7389">
        <v>0</v>
      </c>
    </row>
    <row r="7390" spans="1:31" x14ac:dyDescent="0.25">
      <c r="A7390" s="9">
        <v>45351</v>
      </c>
      <c r="B7390" s="10" t="s">
        <v>426</v>
      </c>
      <c r="C7390" s="10" t="s">
        <v>28</v>
      </c>
      <c r="D7390" s="10" t="s">
        <v>29</v>
      </c>
      <c r="E7390" s="10" t="s">
        <v>30</v>
      </c>
      <c r="F7390" s="10"/>
      <c r="G7390" s="10">
        <v>0</v>
      </c>
      <c r="H7390" s="11">
        <f>SUMIFS(AA:AA,$A:$A,EOMONTH($A7390,-1),$B:$B,$B7390)</f>
        <v>555</v>
      </c>
      <c r="I7390" s="63">
        <f>ROUND(SUMIFS(AC:AC,$A:$A,EOMONTH($A7390,-1),$B:$B,$B7390),2)</f>
        <v>10.16</v>
      </c>
      <c r="J7390" s="11">
        <f>SUMIFS(AB:AB,$A:$A,EOMONTH($A7390,-1),$B:$B,$B7390)</f>
        <v>2651.93</v>
      </c>
      <c r="K7390" s="13">
        <v>0</v>
      </c>
      <c r="L7390" s="25">
        <v>0</v>
      </c>
      <c r="M7390" s="15">
        <v>0</v>
      </c>
      <c r="N7390" s="14">
        <v>0</v>
      </c>
      <c r="O7390" s="16">
        <v>0</v>
      </c>
      <c r="P7390" s="16">
        <v>0</v>
      </c>
      <c r="Q7390" s="16">
        <v>0</v>
      </c>
      <c r="R7390" s="16">
        <f>Q7390*16.876/100</f>
        <v>0</v>
      </c>
      <c r="S7390" s="17">
        <f t="shared" si="805"/>
        <v>0</v>
      </c>
      <c r="T7390" s="16">
        <v>0</v>
      </c>
      <c r="U7390" s="18">
        <f t="shared" si="806"/>
        <v>0</v>
      </c>
      <c r="V7390" s="18">
        <f t="shared" si="807"/>
        <v>0</v>
      </c>
      <c r="W7390" s="18">
        <f t="shared" si="808"/>
        <v>0</v>
      </c>
      <c r="X7390" s="27"/>
      <c r="Y7390" s="19">
        <f t="shared" si="809"/>
        <v>0</v>
      </c>
      <c r="Z7390" s="18">
        <f t="shared" si="810"/>
        <v>0</v>
      </c>
      <c r="AA7390" s="12">
        <v>555</v>
      </c>
      <c r="AB7390" s="12">
        <v>2651.93</v>
      </c>
      <c r="AC7390" s="28">
        <f>+I7390+Y7390-Z7390</f>
        <v>10.16</v>
      </c>
      <c r="AD7390" s="20">
        <f t="shared" si="811"/>
        <v>0</v>
      </c>
      <c r="AE7390">
        <v>0</v>
      </c>
    </row>
    <row r="7391" spans="1:31" x14ac:dyDescent="0.25">
      <c r="A7391" s="9">
        <v>45351</v>
      </c>
      <c r="B7391" s="10" t="s">
        <v>427</v>
      </c>
      <c r="C7391" s="10" t="s">
        <v>28</v>
      </c>
      <c r="D7391" s="10" t="s">
        <v>29</v>
      </c>
      <c r="E7391" s="10" t="s">
        <v>30</v>
      </c>
      <c r="F7391" s="10"/>
      <c r="G7391" s="10">
        <v>0</v>
      </c>
      <c r="H7391" s="11">
        <f>SUMIFS(AA:AA,$A:$A,EOMONTH($A7391,-1),$B:$B,$B7391)</f>
        <v>910</v>
      </c>
      <c r="I7391" s="63">
        <f>ROUND(SUMIFS(AC:AC,$A:$A,EOMONTH($A7391,-1),$B:$B,$B7391),2)</f>
        <v>20.41</v>
      </c>
      <c r="J7391" s="11">
        <f>SUMIFS(AB:AB,$A:$A,EOMONTH($A7391,-1),$B:$B,$B7391)</f>
        <v>3211.79</v>
      </c>
      <c r="K7391" s="13">
        <v>0</v>
      </c>
      <c r="L7391" s="25">
        <v>0</v>
      </c>
      <c r="M7391" s="15">
        <v>0</v>
      </c>
      <c r="N7391" s="14">
        <v>0</v>
      </c>
      <c r="O7391" s="16">
        <v>0</v>
      </c>
      <c r="P7391" s="16">
        <v>0</v>
      </c>
      <c r="Q7391" s="16">
        <v>0</v>
      </c>
      <c r="R7391" s="16">
        <f>Q7391*16.876/100</f>
        <v>0</v>
      </c>
      <c r="S7391" s="17">
        <f t="shared" si="805"/>
        <v>0</v>
      </c>
      <c r="T7391" s="16">
        <v>0</v>
      </c>
      <c r="U7391" s="18">
        <f t="shared" si="806"/>
        <v>0</v>
      </c>
      <c r="V7391" s="18">
        <f t="shared" si="807"/>
        <v>0</v>
      </c>
      <c r="W7391" s="18">
        <f t="shared" si="808"/>
        <v>0</v>
      </c>
      <c r="X7391" s="27"/>
      <c r="Y7391" s="19">
        <f t="shared" si="809"/>
        <v>0</v>
      </c>
      <c r="Z7391" s="18">
        <f t="shared" si="810"/>
        <v>0</v>
      </c>
      <c r="AA7391" s="12">
        <v>910</v>
      </c>
      <c r="AB7391" s="12">
        <v>3211.79</v>
      </c>
      <c r="AC7391" s="28">
        <f>+I7391+Y7391-Z7391</f>
        <v>20.41</v>
      </c>
      <c r="AD7391" s="20">
        <f t="shared" si="811"/>
        <v>0</v>
      </c>
      <c r="AE7391">
        <v>0</v>
      </c>
    </row>
    <row r="7392" spans="1:31" x14ac:dyDescent="0.25">
      <c r="A7392" s="9">
        <v>45351</v>
      </c>
      <c r="B7392" s="10" t="s">
        <v>428</v>
      </c>
      <c r="C7392" s="10" t="s">
        <v>429</v>
      </c>
      <c r="D7392" s="10" t="s">
        <v>40</v>
      </c>
      <c r="E7392" s="10" t="s">
        <v>30</v>
      </c>
      <c r="F7392" s="10">
        <v>190</v>
      </c>
      <c r="G7392" s="10">
        <v>207</v>
      </c>
      <c r="H7392" s="11">
        <f>SUMIFS(AA:AA,$A:$A,EOMONTH($A7392,-1),$B:$B,$B7392)</f>
        <v>139</v>
      </c>
      <c r="I7392" s="63">
        <f>ROUND(SUMIFS(AC:AC,$A:$A,EOMONTH($A7392,-1),$B:$B,$B7392),2)</f>
        <v>-52.62</v>
      </c>
      <c r="J7392" s="11">
        <f>SUMIFS(AB:AB,$A:$A,EOMONTH($A7392,-1),$B:$B,$B7392)</f>
        <v>6707.79</v>
      </c>
      <c r="K7392" s="13">
        <v>0</v>
      </c>
      <c r="L7392" s="25">
        <v>0</v>
      </c>
      <c r="M7392" s="15">
        <v>0</v>
      </c>
      <c r="N7392" s="14">
        <v>0</v>
      </c>
      <c r="O7392" s="16">
        <v>96</v>
      </c>
      <c r="P7392" s="16">
        <v>6120</v>
      </c>
      <c r="Q7392" s="16">
        <v>0</v>
      </c>
      <c r="R7392" s="16">
        <f>Q7392*16.876/100</f>
        <v>0</v>
      </c>
      <c r="S7392" s="17">
        <f t="shared" si="805"/>
        <v>0</v>
      </c>
      <c r="T7392" s="16">
        <v>0</v>
      </c>
      <c r="U7392" s="18">
        <f t="shared" si="806"/>
        <v>28.773</v>
      </c>
      <c r="V7392" s="18">
        <f t="shared" si="807"/>
        <v>0</v>
      </c>
      <c r="W7392" s="18">
        <f t="shared" si="808"/>
        <v>0</v>
      </c>
      <c r="X7392" s="27"/>
      <c r="Y7392" s="19">
        <f t="shared" si="809"/>
        <v>0</v>
      </c>
      <c r="Z7392" s="18">
        <f t="shared" si="810"/>
        <v>19.872</v>
      </c>
      <c r="AA7392" s="12">
        <v>43</v>
      </c>
      <c r="AB7392" s="12">
        <v>587.79</v>
      </c>
      <c r="AC7392" s="28">
        <f>+I7392+Y7392-Z7392</f>
        <v>-72.49199999999999</v>
      </c>
      <c r="AD7392" s="20">
        <f t="shared" si="811"/>
        <v>80</v>
      </c>
      <c r="AE7392">
        <v>80</v>
      </c>
    </row>
    <row r="7393" spans="1:31" x14ac:dyDescent="0.25">
      <c r="A7393" s="9">
        <v>45351</v>
      </c>
      <c r="B7393" s="10" t="s">
        <v>430</v>
      </c>
      <c r="C7393" s="10" t="s">
        <v>429</v>
      </c>
      <c r="D7393" s="10" t="s">
        <v>40</v>
      </c>
      <c r="E7393" s="10" t="s">
        <v>30</v>
      </c>
      <c r="F7393" s="10">
        <v>20</v>
      </c>
      <c r="G7393" s="10">
        <v>22</v>
      </c>
      <c r="H7393" s="11">
        <f>SUMIFS(AA:AA,$A:$A,EOMONTH($A7393,-1),$B:$B,$B7393)</f>
        <v>1520</v>
      </c>
      <c r="I7393" s="63">
        <f>ROUND(SUMIFS(AC:AC,$A:$A,EOMONTH($A7393,-1),$B:$B,$B7393),2)</f>
        <v>90.99</v>
      </c>
      <c r="J7393" s="11">
        <f>SUMIFS(AB:AB,$A:$A,EOMONTH($A7393,-1),$B:$B,$B7393)</f>
        <v>6508.4</v>
      </c>
      <c r="K7393" s="13">
        <v>0</v>
      </c>
      <c r="L7393" s="25">
        <v>0</v>
      </c>
      <c r="M7393" s="15">
        <v>0</v>
      </c>
      <c r="N7393" s="14">
        <v>0</v>
      </c>
      <c r="O7393" s="16">
        <v>0</v>
      </c>
      <c r="P7393" s="16">
        <v>0</v>
      </c>
      <c r="Q7393" s="16">
        <v>0</v>
      </c>
      <c r="R7393" s="16">
        <f>Q7393*16.876/100</f>
        <v>0</v>
      </c>
      <c r="S7393" s="17">
        <f t="shared" si="805"/>
        <v>0</v>
      </c>
      <c r="T7393" s="16">
        <v>0</v>
      </c>
      <c r="U7393" s="18">
        <f t="shared" si="806"/>
        <v>33.44</v>
      </c>
      <c r="V7393" s="18">
        <f t="shared" si="807"/>
        <v>0</v>
      </c>
      <c r="W7393" s="18">
        <f t="shared" si="808"/>
        <v>0</v>
      </c>
      <c r="X7393" s="27"/>
      <c r="Y7393" s="19">
        <f t="shared" si="809"/>
        <v>0</v>
      </c>
      <c r="Z7393" s="18">
        <f t="shared" si="810"/>
        <v>0</v>
      </c>
      <c r="AA7393" s="12">
        <v>1520</v>
      </c>
      <c r="AB7393" s="12">
        <v>6508.4</v>
      </c>
      <c r="AC7393" s="28">
        <f>+I7393+Y7393-Z7393</f>
        <v>90.99</v>
      </c>
      <c r="AD7393" s="20">
        <f t="shared" si="811"/>
        <v>0</v>
      </c>
      <c r="AE7393">
        <v>0</v>
      </c>
    </row>
    <row r="7394" spans="1:31" x14ac:dyDescent="0.25">
      <c r="A7394" s="9">
        <v>45351</v>
      </c>
      <c r="B7394" s="10" t="s">
        <v>431</v>
      </c>
      <c r="C7394" s="10" t="s">
        <v>429</v>
      </c>
      <c r="D7394" s="10" t="s">
        <v>40</v>
      </c>
      <c r="E7394" s="10" t="s">
        <v>30</v>
      </c>
      <c r="F7394" s="10">
        <v>20</v>
      </c>
      <c r="G7394" s="10">
        <v>22</v>
      </c>
      <c r="H7394" s="11">
        <f>SUMIFS(AA:AA,$A:$A,EOMONTH($A7394,-1),$B:$B,$B7394)</f>
        <v>1189</v>
      </c>
      <c r="I7394" s="63">
        <f>ROUND(SUMIFS(AC:AC,$A:$A,EOMONTH($A7394,-1),$B:$B,$B7394),2)</f>
        <v>86.32</v>
      </c>
      <c r="J7394" s="11">
        <f>SUMIFS(AB:AB,$A:$A,EOMONTH($A7394,-1),$B:$B,$B7394)</f>
        <v>-531.5</v>
      </c>
      <c r="K7394" s="13">
        <v>0</v>
      </c>
      <c r="L7394" s="25">
        <v>0</v>
      </c>
      <c r="M7394" s="15">
        <v>0</v>
      </c>
      <c r="N7394" s="14">
        <v>0</v>
      </c>
      <c r="O7394" s="16">
        <v>0</v>
      </c>
      <c r="P7394" s="16">
        <v>0</v>
      </c>
      <c r="Q7394" s="16">
        <v>0</v>
      </c>
      <c r="R7394" s="16">
        <f>Q7394*16.876/100</f>
        <v>0</v>
      </c>
      <c r="S7394" s="17">
        <f t="shared" si="805"/>
        <v>0</v>
      </c>
      <c r="T7394" s="16">
        <v>0</v>
      </c>
      <c r="U7394" s="18">
        <f t="shared" si="806"/>
        <v>26.158000000000001</v>
      </c>
      <c r="V7394" s="18">
        <f t="shared" si="807"/>
        <v>0</v>
      </c>
      <c r="W7394" s="18">
        <f t="shared" si="808"/>
        <v>0</v>
      </c>
      <c r="X7394" s="27"/>
      <c r="Y7394" s="19">
        <f t="shared" si="809"/>
        <v>0</v>
      </c>
      <c r="Z7394" s="18">
        <f t="shared" si="810"/>
        <v>0</v>
      </c>
      <c r="AA7394" s="12">
        <v>1189</v>
      </c>
      <c r="AB7394" s="12">
        <v>-531.5</v>
      </c>
      <c r="AC7394" s="28">
        <f>+I7394+Y7394-Z7394</f>
        <v>86.32</v>
      </c>
      <c r="AD7394" s="20">
        <f t="shared" si="811"/>
        <v>0</v>
      </c>
      <c r="AE7394">
        <v>0</v>
      </c>
    </row>
    <row r="7395" spans="1:31" x14ac:dyDescent="0.25">
      <c r="A7395" s="9">
        <v>45351</v>
      </c>
      <c r="B7395" s="10" t="s">
        <v>432</v>
      </c>
      <c r="C7395" s="10" t="s">
        <v>429</v>
      </c>
      <c r="D7395" s="10" t="s">
        <v>40</v>
      </c>
      <c r="E7395" s="10" t="s">
        <v>30</v>
      </c>
      <c r="F7395" s="10">
        <v>20</v>
      </c>
      <c r="G7395" s="10">
        <v>22</v>
      </c>
      <c r="H7395" s="11">
        <f>SUMIFS(AA:AA,$A:$A,EOMONTH($A7395,-1),$B:$B,$B7395)</f>
        <v>1150</v>
      </c>
      <c r="I7395" s="63">
        <f>ROUND(SUMIFS(AC:AC,$A:$A,EOMONTH($A7395,-1),$B:$B,$B7395),2)</f>
        <v>71.599999999999994</v>
      </c>
      <c r="J7395" s="11">
        <f>SUMIFS(AB:AB,$A:$A,EOMONTH($A7395,-1),$B:$B,$B7395)</f>
        <v>-122.75</v>
      </c>
      <c r="K7395" s="13">
        <v>0</v>
      </c>
      <c r="L7395" s="25">
        <v>0</v>
      </c>
      <c r="M7395" s="15">
        <v>0</v>
      </c>
      <c r="N7395" s="14">
        <v>0</v>
      </c>
      <c r="O7395" s="16">
        <v>0</v>
      </c>
      <c r="P7395" s="16">
        <v>0</v>
      </c>
      <c r="Q7395" s="16">
        <v>0</v>
      </c>
      <c r="R7395" s="16">
        <f>Q7395*16.876/100</f>
        <v>0</v>
      </c>
      <c r="S7395" s="17">
        <f t="shared" si="805"/>
        <v>0</v>
      </c>
      <c r="T7395" s="16">
        <v>0</v>
      </c>
      <c r="U7395" s="18">
        <f t="shared" si="806"/>
        <v>25.3</v>
      </c>
      <c r="V7395" s="18">
        <f t="shared" si="807"/>
        <v>0</v>
      </c>
      <c r="W7395" s="18">
        <f t="shared" si="808"/>
        <v>0</v>
      </c>
      <c r="X7395" s="27"/>
      <c r="Y7395" s="19">
        <f t="shared" si="809"/>
        <v>0</v>
      </c>
      <c r="Z7395" s="18">
        <f t="shared" si="810"/>
        <v>0</v>
      </c>
      <c r="AA7395" s="12">
        <v>1150</v>
      </c>
      <c r="AB7395" s="12">
        <v>-122.75</v>
      </c>
      <c r="AC7395" s="28">
        <f>+I7395+Y7395-Z7395</f>
        <v>71.599999999999994</v>
      </c>
      <c r="AD7395" s="20">
        <f t="shared" si="811"/>
        <v>0</v>
      </c>
      <c r="AE7395">
        <v>0</v>
      </c>
    </row>
    <row r="7396" spans="1:31" x14ac:dyDescent="0.25">
      <c r="A7396" s="9">
        <v>45351</v>
      </c>
      <c r="B7396" s="10" t="s">
        <v>433</v>
      </c>
      <c r="C7396" s="10" t="s">
        <v>429</v>
      </c>
      <c r="D7396" s="10" t="s">
        <v>40</v>
      </c>
      <c r="E7396" s="10" t="s">
        <v>30</v>
      </c>
      <c r="F7396" s="10">
        <v>135</v>
      </c>
      <c r="G7396" s="10">
        <v>147</v>
      </c>
      <c r="H7396" s="11">
        <f>SUMIFS(AA:AA,$A:$A,EOMONTH($A7396,-1),$B:$B,$B7396)</f>
        <v>687</v>
      </c>
      <c r="I7396" s="63">
        <f>ROUND(SUMIFS(AC:AC,$A:$A,EOMONTH($A7396,-1),$B:$B,$B7396),2)</f>
        <v>89.83</v>
      </c>
      <c r="J7396" s="11">
        <f>SUMIFS(AB:AB,$A:$A,EOMONTH($A7396,-1),$B:$B,$B7396)</f>
        <v>11342.58</v>
      </c>
      <c r="K7396" s="13">
        <v>0</v>
      </c>
      <c r="L7396" s="25">
        <v>0</v>
      </c>
      <c r="M7396" s="15">
        <v>0</v>
      </c>
      <c r="N7396" s="14">
        <v>0</v>
      </c>
      <c r="O7396" s="16">
        <v>104</v>
      </c>
      <c r="P7396" s="16">
        <v>3340.48</v>
      </c>
      <c r="Q7396" s="16">
        <v>0</v>
      </c>
      <c r="R7396" s="16">
        <f>Q7396*16.876/100</f>
        <v>0</v>
      </c>
      <c r="S7396" s="17">
        <f t="shared" si="805"/>
        <v>0</v>
      </c>
      <c r="T7396" s="16">
        <v>0</v>
      </c>
      <c r="U7396" s="18">
        <f t="shared" si="806"/>
        <v>100.989</v>
      </c>
      <c r="V7396" s="18">
        <f t="shared" si="807"/>
        <v>0</v>
      </c>
      <c r="W7396" s="18">
        <f t="shared" si="808"/>
        <v>0</v>
      </c>
      <c r="X7396" s="27"/>
      <c r="Y7396" s="19">
        <f t="shared" si="809"/>
        <v>0</v>
      </c>
      <c r="Z7396" s="18">
        <f t="shared" si="810"/>
        <v>15.288</v>
      </c>
      <c r="AA7396" s="12">
        <v>583</v>
      </c>
      <c r="AB7396" s="12">
        <v>9669.31</v>
      </c>
      <c r="AC7396" s="28">
        <f>+I7396+Y7396-Z7396</f>
        <v>74.542000000000002</v>
      </c>
      <c r="AD7396" s="20">
        <f t="shared" si="811"/>
        <v>0</v>
      </c>
      <c r="AE7396">
        <v>0</v>
      </c>
    </row>
    <row r="7397" spans="1:31" x14ac:dyDescent="0.25">
      <c r="A7397" s="9">
        <v>45351</v>
      </c>
      <c r="B7397" s="10" t="s">
        <v>434</v>
      </c>
      <c r="C7397" s="10" t="s">
        <v>429</v>
      </c>
      <c r="D7397" s="10" t="s">
        <v>40</v>
      </c>
      <c r="E7397" s="10" t="s">
        <v>30</v>
      </c>
      <c r="F7397" s="10">
        <v>135</v>
      </c>
      <c r="G7397" s="10">
        <v>147</v>
      </c>
      <c r="H7397" s="11">
        <f>SUMIFS(AA:AA,$A:$A,EOMONTH($A7397,-1),$B:$B,$B7397)</f>
        <v>335</v>
      </c>
      <c r="I7397" s="63">
        <f>ROUND(SUMIFS(AC:AC,$A:$A,EOMONTH($A7397,-1),$B:$B,$B7397),2)</f>
        <v>58.9</v>
      </c>
      <c r="J7397" s="11">
        <f>SUMIFS(AB:AB,$A:$A,EOMONTH($A7397,-1),$B:$B,$B7397)</f>
        <v>5695.15</v>
      </c>
      <c r="K7397" s="13">
        <v>0</v>
      </c>
      <c r="L7397" s="25">
        <v>0</v>
      </c>
      <c r="M7397" s="15">
        <v>0</v>
      </c>
      <c r="N7397" s="14">
        <v>0</v>
      </c>
      <c r="O7397" s="16">
        <v>0</v>
      </c>
      <c r="P7397" s="16">
        <v>0</v>
      </c>
      <c r="Q7397" s="16">
        <v>0</v>
      </c>
      <c r="R7397" s="16">
        <f>Q7397*16.876/100</f>
        <v>0</v>
      </c>
      <c r="S7397" s="17">
        <f t="shared" si="805"/>
        <v>0</v>
      </c>
      <c r="T7397" s="16">
        <v>0</v>
      </c>
      <c r="U7397" s="18">
        <f t="shared" si="806"/>
        <v>49.244999999999997</v>
      </c>
      <c r="V7397" s="18">
        <f t="shared" si="807"/>
        <v>0</v>
      </c>
      <c r="W7397" s="18">
        <f t="shared" si="808"/>
        <v>0</v>
      </c>
      <c r="X7397" s="27"/>
      <c r="Y7397" s="19">
        <f t="shared" si="809"/>
        <v>0</v>
      </c>
      <c r="Z7397" s="18">
        <f t="shared" si="810"/>
        <v>0</v>
      </c>
      <c r="AA7397" s="12">
        <v>335</v>
      </c>
      <c r="AB7397" s="12">
        <v>5695.15</v>
      </c>
      <c r="AC7397" s="28">
        <f>+I7397+Y7397-Z7397</f>
        <v>58.9</v>
      </c>
      <c r="AD7397" s="20">
        <f t="shared" si="811"/>
        <v>0</v>
      </c>
      <c r="AE7397">
        <v>0</v>
      </c>
    </row>
    <row r="7398" spans="1:31" x14ac:dyDescent="0.25">
      <c r="A7398" s="9">
        <v>45351</v>
      </c>
      <c r="B7398" s="10" t="s">
        <v>435</v>
      </c>
      <c r="C7398" s="10" t="s">
        <v>429</v>
      </c>
      <c r="D7398" s="10" t="s">
        <v>40</v>
      </c>
      <c r="E7398" s="10" t="s">
        <v>30</v>
      </c>
      <c r="F7398" s="10">
        <v>135</v>
      </c>
      <c r="G7398" s="10">
        <v>147</v>
      </c>
      <c r="H7398" s="11">
        <f>SUMIFS(AA:AA,$A:$A,EOMONTH($A7398,-1),$B:$B,$B7398)</f>
        <v>499</v>
      </c>
      <c r="I7398" s="63">
        <f>ROUND(SUMIFS(AC:AC,$A:$A,EOMONTH($A7398,-1),$B:$B,$B7398),2)</f>
        <v>30.96</v>
      </c>
      <c r="J7398" s="11">
        <f>SUMIFS(AB:AB,$A:$A,EOMONTH($A7398,-1),$B:$B,$B7398)</f>
        <v>8062.45</v>
      </c>
      <c r="K7398" s="13">
        <v>0</v>
      </c>
      <c r="L7398" s="25">
        <v>0</v>
      </c>
      <c r="M7398" s="15">
        <v>0</v>
      </c>
      <c r="N7398" s="14">
        <v>0</v>
      </c>
      <c r="O7398" s="16">
        <v>0</v>
      </c>
      <c r="P7398" s="16">
        <v>0</v>
      </c>
      <c r="Q7398" s="16">
        <v>0</v>
      </c>
      <c r="R7398" s="16">
        <f>Q7398*16.876/100</f>
        <v>0</v>
      </c>
      <c r="S7398" s="17">
        <f t="shared" si="805"/>
        <v>0</v>
      </c>
      <c r="T7398" s="16">
        <v>0</v>
      </c>
      <c r="U7398" s="18">
        <f t="shared" si="806"/>
        <v>73.352999999999994</v>
      </c>
      <c r="V7398" s="18">
        <f t="shared" si="807"/>
        <v>0</v>
      </c>
      <c r="W7398" s="18">
        <f t="shared" si="808"/>
        <v>0</v>
      </c>
      <c r="X7398" s="27"/>
      <c r="Y7398" s="19">
        <f t="shared" si="809"/>
        <v>0</v>
      </c>
      <c r="Z7398" s="18">
        <f t="shared" si="810"/>
        <v>0</v>
      </c>
      <c r="AA7398" s="12">
        <v>499</v>
      </c>
      <c r="AB7398" s="12">
        <v>8062.45</v>
      </c>
      <c r="AC7398" s="28">
        <f>+I7398+Y7398-Z7398</f>
        <v>30.96</v>
      </c>
      <c r="AD7398" s="20">
        <f t="shared" si="811"/>
        <v>0</v>
      </c>
      <c r="AE7398">
        <v>0</v>
      </c>
    </row>
    <row r="7399" spans="1:31" x14ac:dyDescent="0.25">
      <c r="A7399" s="9">
        <v>45351</v>
      </c>
      <c r="B7399" s="10" t="s">
        <v>436</v>
      </c>
      <c r="C7399" s="10" t="s">
        <v>429</v>
      </c>
      <c r="D7399" s="10" t="s">
        <v>40</v>
      </c>
      <c r="E7399" s="10" t="s">
        <v>30</v>
      </c>
      <c r="F7399" s="10">
        <v>135</v>
      </c>
      <c r="G7399" s="10">
        <v>147</v>
      </c>
      <c r="H7399" s="11">
        <f>SUMIFS(AA:AA,$A:$A,EOMONTH($A7399,-1),$B:$B,$B7399)</f>
        <v>487</v>
      </c>
      <c r="I7399" s="63">
        <f>ROUND(SUMIFS(AC:AC,$A:$A,EOMONTH($A7399,-1),$B:$B,$B7399),2)</f>
        <v>48.87</v>
      </c>
      <c r="J7399" s="11">
        <f>SUMIFS(AB:AB,$A:$A,EOMONTH($A7399,-1),$B:$B,$B7399)</f>
        <v>6724.29</v>
      </c>
      <c r="K7399" s="13">
        <v>0</v>
      </c>
      <c r="L7399" s="25">
        <v>0</v>
      </c>
      <c r="M7399" s="15">
        <v>0</v>
      </c>
      <c r="N7399" s="14">
        <v>0</v>
      </c>
      <c r="O7399" s="16">
        <v>94</v>
      </c>
      <c r="P7399" s="16">
        <v>3019.28</v>
      </c>
      <c r="Q7399" s="16">
        <v>0</v>
      </c>
      <c r="R7399" s="16">
        <f>Q7399*16.876/100</f>
        <v>0</v>
      </c>
      <c r="S7399" s="17">
        <f t="shared" si="805"/>
        <v>0</v>
      </c>
      <c r="T7399" s="16">
        <v>0</v>
      </c>
      <c r="U7399" s="18">
        <f t="shared" si="806"/>
        <v>71.588999999999999</v>
      </c>
      <c r="V7399" s="18">
        <f t="shared" si="807"/>
        <v>0</v>
      </c>
      <c r="W7399" s="18">
        <f t="shared" si="808"/>
        <v>0</v>
      </c>
      <c r="X7399" s="27"/>
      <c r="Y7399" s="19">
        <f t="shared" si="809"/>
        <v>0</v>
      </c>
      <c r="Z7399" s="18">
        <f t="shared" si="810"/>
        <v>13.818</v>
      </c>
      <c r="AA7399" s="12">
        <v>393</v>
      </c>
      <c r="AB7399" s="12">
        <v>5153.3900000000003</v>
      </c>
      <c r="AC7399" s="28">
        <f>+I7399+Y7399-Z7399</f>
        <v>35.052</v>
      </c>
      <c r="AD7399" s="20">
        <f t="shared" si="811"/>
        <v>0</v>
      </c>
      <c r="AE7399">
        <v>0</v>
      </c>
    </row>
    <row r="7400" spans="1:31" x14ac:dyDescent="0.25">
      <c r="A7400" s="9">
        <v>45351</v>
      </c>
      <c r="B7400" s="10" t="s">
        <v>437</v>
      </c>
      <c r="C7400" s="10" t="s">
        <v>429</v>
      </c>
      <c r="D7400" s="10" t="s">
        <v>40</v>
      </c>
      <c r="E7400" s="10" t="s">
        <v>30</v>
      </c>
      <c r="F7400" s="10">
        <v>135</v>
      </c>
      <c r="G7400" s="10">
        <v>147</v>
      </c>
      <c r="H7400" s="11">
        <f>SUMIFS(AA:AA,$A:$A,EOMONTH($A7400,-1),$B:$B,$B7400)</f>
        <v>542</v>
      </c>
      <c r="I7400" s="63">
        <f>ROUND(SUMIFS(AC:AC,$A:$A,EOMONTH($A7400,-1),$B:$B,$B7400),2)</f>
        <v>44.72</v>
      </c>
      <c r="J7400" s="11">
        <f>SUMIFS(AB:AB,$A:$A,EOMONTH($A7400,-1),$B:$B,$B7400)</f>
        <v>9018.35</v>
      </c>
      <c r="K7400" s="13">
        <v>0</v>
      </c>
      <c r="L7400" s="25">
        <v>0</v>
      </c>
      <c r="M7400" s="15">
        <v>0</v>
      </c>
      <c r="N7400" s="14">
        <v>0</v>
      </c>
      <c r="O7400" s="16">
        <v>98</v>
      </c>
      <c r="P7400" s="16">
        <v>3147.76</v>
      </c>
      <c r="Q7400" s="16">
        <v>0</v>
      </c>
      <c r="R7400" s="16">
        <f>Q7400*16.876/100</f>
        <v>0</v>
      </c>
      <c r="S7400" s="17">
        <f t="shared" si="805"/>
        <v>0</v>
      </c>
      <c r="T7400" s="16">
        <v>0</v>
      </c>
      <c r="U7400" s="18">
        <f t="shared" si="806"/>
        <v>79.674000000000007</v>
      </c>
      <c r="V7400" s="18">
        <f t="shared" si="807"/>
        <v>0</v>
      </c>
      <c r="W7400" s="18">
        <f t="shared" si="808"/>
        <v>0</v>
      </c>
      <c r="X7400" s="27"/>
      <c r="Y7400" s="19">
        <f t="shared" si="809"/>
        <v>0</v>
      </c>
      <c r="Z7400" s="18">
        <f t="shared" si="810"/>
        <v>14.406000000000001</v>
      </c>
      <c r="AA7400" s="12">
        <v>444</v>
      </c>
      <c r="AB7400" s="12">
        <v>7385.06</v>
      </c>
      <c r="AC7400" s="28">
        <f>+I7400+Y7400-Z7400</f>
        <v>30.314</v>
      </c>
      <c r="AD7400" s="20">
        <f t="shared" si="811"/>
        <v>0</v>
      </c>
      <c r="AE7400">
        <v>0</v>
      </c>
    </row>
    <row r="7401" spans="1:31" x14ac:dyDescent="0.25">
      <c r="A7401" s="9">
        <v>45351</v>
      </c>
      <c r="B7401" s="10" t="s">
        <v>438</v>
      </c>
      <c r="C7401" s="10" t="s">
        <v>429</v>
      </c>
      <c r="D7401" s="10" t="s">
        <v>40</v>
      </c>
      <c r="E7401" s="10" t="s">
        <v>30</v>
      </c>
      <c r="F7401" s="10">
        <v>260</v>
      </c>
      <c r="G7401" s="10">
        <v>283</v>
      </c>
      <c r="H7401" s="11">
        <f>SUMIFS(AA:AA,$A:$A,EOMONTH($A7401,-1),$B:$B,$B7401)</f>
        <v>459</v>
      </c>
      <c r="I7401" s="63">
        <f>ROUND(SUMIFS(AC:AC,$A:$A,EOMONTH($A7401,-1),$B:$B,$B7401),2)</f>
        <v>135.25</v>
      </c>
      <c r="J7401" s="11">
        <f>SUMIFS(AB:AB,$A:$A,EOMONTH($A7401,-1),$B:$B,$B7401)</f>
        <v>13025.69</v>
      </c>
      <c r="K7401" s="13">
        <v>0</v>
      </c>
      <c r="L7401" s="25">
        <v>0</v>
      </c>
      <c r="M7401" s="15">
        <v>0</v>
      </c>
      <c r="N7401" s="14">
        <v>0</v>
      </c>
      <c r="O7401" s="16">
        <v>60</v>
      </c>
      <c r="P7401" s="16">
        <v>3252</v>
      </c>
      <c r="Q7401" s="16">
        <v>0</v>
      </c>
      <c r="R7401" s="16">
        <f>Q7401*16.876/100</f>
        <v>0</v>
      </c>
      <c r="S7401" s="17">
        <f t="shared" si="805"/>
        <v>0</v>
      </c>
      <c r="T7401" s="16">
        <v>0</v>
      </c>
      <c r="U7401" s="18">
        <f t="shared" si="806"/>
        <v>129.89699999999999</v>
      </c>
      <c r="V7401" s="18">
        <f t="shared" si="807"/>
        <v>0</v>
      </c>
      <c r="W7401" s="18">
        <f t="shared" si="808"/>
        <v>0</v>
      </c>
      <c r="X7401" s="27"/>
      <c r="Y7401" s="19">
        <f t="shared" si="809"/>
        <v>0</v>
      </c>
      <c r="Z7401" s="18">
        <f t="shared" si="810"/>
        <v>16.98</v>
      </c>
      <c r="AA7401" s="12">
        <v>399</v>
      </c>
      <c r="AB7401" s="12">
        <v>11322.99</v>
      </c>
      <c r="AC7401" s="28">
        <f>+I7401+Y7401-Z7401</f>
        <v>118.27</v>
      </c>
      <c r="AD7401" s="20">
        <f t="shared" si="811"/>
        <v>0</v>
      </c>
      <c r="AE7401">
        <v>0</v>
      </c>
    </row>
    <row r="7402" spans="1:31" x14ac:dyDescent="0.25">
      <c r="A7402" s="9">
        <v>45351</v>
      </c>
      <c r="B7402" s="10" t="s">
        <v>439</v>
      </c>
      <c r="C7402" s="10" t="s">
        <v>429</v>
      </c>
      <c r="D7402" s="10" t="s">
        <v>40</v>
      </c>
      <c r="E7402" s="10" t="s">
        <v>30</v>
      </c>
      <c r="F7402" s="10">
        <v>260</v>
      </c>
      <c r="G7402" s="10">
        <v>283</v>
      </c>
      <c r="H7402" s="11">
        <f>SUMIFS(AA:AA,$A:$A,EOMONTH($A7402,-1),$B:$B,$B7402)</f>
        <v>262</v>
      </c>
      <c r="I7402" s="63">
        <f>ROUND(SUMIFS(AC:AC,$A:$A,EOMONTH($A7402,-1),$B:$B,$B7402),2)</f>
        <v>21.76</v>
      </c>
      <c r="J7402" s="11">
        <f>SUMIFS(AB:AB,$A:$A,EOMONTH($A7402,-1),$B:$B,$B7402)</f>
        <v>7481.74</v>
      </c>
      <c r="K7402" s="13">
        <v>0</v>
      </c>
      <c r="L7402" s="25">
        <v>0</v>
      </c>
      <c r="M7402" s="15">
        <v>0</v>
      </c>
      <c r="N7402" s="14">
        <v>0</v>
      </c>
      <c r="O7402" s="16">
        <v>132</v>
      </c>
      <c r="P7402" s="16">
        <v>7261.68</v>
      </c>
      <c r="Q7402" s="16">
        <v>0</v>
      </c>
      <c r="R7402" s="16">
        <f>Q7402*16.876/100</f>
        <v>0</v>
      </c>
      <c r="S7402" s="17">
        <f t="shared" si="805"/>
        <v>0</v>
      </c>
      <c r="T7402" s="16">
        <v>0</v>
      </c>
      <c r="U7402" s="18">
        <f t="shared" si="806"/>
        <v>74.146000000000001</v>
      </c>
      <c r="V7402" s="18">
        <f t="shared" si="807"/>
        <v>0</v>
      </c>
      <c r="W7402" s="18">
        <f t="shared" si="808"/>
        <v>0</v>
      </c>
      <c r="X7402" s="27"/>
      <c r="Y7402" s="19">
        <f t="shared" si="809"/>
        <v>0</v>
      </c>
      <c r="Z7402" s="18">
        <f t="shared" si="810"/>
        <v>37.356000000000002</v>
      </c>
      <c r="AA7402" s="12">
        <v>130</v>
      </c>
      <c r="AB7402" s="12">
        <v>3712.31</v>
      </c>
      <c r="AC7402" s="28">
        <f>+I7402+Y7402-Z7402</f>
        <v>-15.596</v>
      </c>
      <c r="AD7402" s="20">
        <f t="shared" si="811"/>
        <v>20</v>
      </c>
      <c r="AE7402">
        <v>20</v>
      </c>
    </row>
    <row r="7403" spans="1:31" x14ac:dyDescent="0.25">
      <c r="A7403" s="9">
        <v>45351</v>
      </c>
      <c r="B7403" s="10" t="s">
        <v>440</v>
      </c>
      <c r="C7403" s="10" t="s">
        <v>429</v>
      </c>
      <c r="D7403" s="10" t="s">
        <v>40</v>
      </c>
      <c r="E7403" s="10" t="s">
        <v>30</v>
      </c>
      <c r="F7403" s="10">
        <v>260</v>
      </c>
      <c r="G7403" s="10">
        <v>283</v>
      </c>
      <c r="H7403" s="11">
        <f>SUMIFS(AA:AA,$A:$A,EOMONTH($A7403,-1),$B:$B,$B7403)</f>
        <v>215</v>
      </c>
      <c r="I7403" s="63">
        <f>ROUND(SUMIFS(AC:AC,$A:$A,EOMONTH($A7403,-1),$B:$B,$B7403),2)</f>
        <v>-7.89</v>
      </c>
      <c r="J7403" s="11">
        <f>SUMIFS(AB:AB,$A:$A,EOMONTH($A7403,-1),$B:$B,$B7403)</f>
        <v>6154.4</v>
      </c>
      <c r="K7403" s="13">
        <v>0</v>
      </c>
      <c r="L7403" s="25">
        <v>0</v>
      </c>
      <c r="M7403" s="15">
        <v>0</v>
      </c>
      <c r="N7403" s="14">
        <v>0</v>
      </c>
      <c r="O7403" s="16">
        <v>0</v>
      </c>
      <c r="P7403" s="16">
        <v>0</v>
      </c>
      <c r="Q7403" s="16">
        <v>0</v>
      </c>
      <c r="R7403" s="16">
        <f>Q7403*16.876/100</f>
        <v>0</v>
      </c>
      <c r="S7403" s="17">
        <f t="shared" si="805"/>
        <v>0</v>
      </c>
      <c r="T7403" s="16">
        <v>0</v>
      </c>
      <c r="U7403" s="18">
        <f t="shared" si="806"/>
        <v>60.844999999999999</v>
      </c>
      <c r="V7403" s="18">
        <f t="shared" si="807"/>
        <v>0</v>
      </c>
      <c r="W7403" s="18">
        <f t="shared" si="808"/>
        <v>0</v>
      </c>
      <c r="X7403" s="27"/>
      <c r="Y7403" s="19">
        <f t="shared" si="809"/>
        <v>0</v>
      </c>
      <c r="Z7403" s="18">
        <f t="shared" si="810"/>
        <v>0</v>
      </c>
      <c r="AA7403" s="12">
        <v>215</v>
      </c>
      <c r="AB7403" s="12">
        <v>6154.4</v>
      </c>
      <c r="AC7403" s="28">
        <f>+I7403+Y7403-Z7403</f>
        <v>-7.89</v>
      </c>
      <c r="AD7403" s="20">
        <f t="shared" si="811"/>
        <v>10</v>
      </c>
      <c r="AE7403">
        <v>10</v>
      </c>
    </row>
    <row r="7404" spans="1:31" x14ac:dyDescent="0.25">
      <c r="A7404" s="9">
        <v>45351</v>
      </c>
      <c r="B7404" s="10" t="s">
        <v>441</v>
      </c>
      <c r="C7404" s="10" t="s">
        <v>429</v>
      </c>
      <c r="D7404" s="10" t="s">
        <v>40</v>
      </c>
      <c r="E7404" s="10" t="s">
        <v>30</v>
      </c>
      <c r="F7404" s="10">
        <v>260</v>
      </c>
      <c r="G7404" s="10">
        <v>283</v>
      </c>
      <c r="H7404" s="11">
        <f>SUMIFS(AA:AA,$A:$A,EOMONTH($A7404,-1),$B:$B,$B7404)</f>
        <v>222</v>
      </c>
      <c r="I7404" s="63">
        <f>ROUND(SUMIFS(AC:AC,$A:$A,EOMONTH($A7404,-1),$B:$B,$B7404),2)</f>
        <v>1.92</v>
      </c>
      <c r="J7404" s="11">
        <f>SUMIFS(AB:AB,$A:$A,EOMONTH($A7404,-1),$B:$B,$B7404)</f>
        <v>6048.38</v>
      </c>
      <c r="K7404" s="13">
        <v>0</v>
      </c>
      <c r="L7404" s="25">
        <v>0</v>
      </c>
      <c r="M7404" s="15">
        <v>0</v>
      </c>
      <c r="N7404" s="14">
        <v>0</v>
      </c>
      <c r="O7404" s="16">
        <v>0</v>
      </c>
      <c r="P7404" s="16">
        <v>0</v>
      </c>
      <c r="Q7404" s="16">
        <v>0</v>
      </c>
      <c r="R7404" s="16">
        <f>Q7404*16.876/100</f>
        <v>0</v>
      </c>
      <c r="S7404" s="17">
        <f t="shared" si="805"/>
        <v>0</v>
      </c>
      <c r="T7404" s="16">
        <v>0</v>
      </c>
      <c r="U7404" s="18">
        <f t="shared" si="806"/>
        <v>62.826000000000001</v>
      </c>
      <c r="V7404" s="18">
        <f t="shared" si="807"/>
        <v>0</v>
      </c>
      <c r="W7404" s="18">
        <f t="shared" si="808"/>
        <v>0</v>
      </c>
      <c r="X7404" s="27"/>
      <c r="Y7404" s="19">
        <f t="shared" si="809"/>
        <v>0</v>
      </c>
      <c r="Z7404" s="18">
        <f t="shared" si="810"/>
        <v>0</v>
      </c>
      <c r="AA7404" s="12">
        <v>222</v>
      </c>
      <c r="AB7404" s="12">
        <v>6048.38</v>
      </c>
      <c r="AC7404" s="28">
        <f>+I7404+Y7404-Z7404</f>
        <v>1.92</v>
      </c>
      <c r="AD7404" s="20">
        <f t="shared" si="811"/>
        <v>0</v>
      </c>
      <c r="AE7404">
        <v>0</v>
      </c>
    </row>
    <row r="7405" spans="1:31" x14ac:dyDescent="0.25">
      <c r="A7405" s="9">
        <v>45351</v>
      </c>
      <c r="B7405" s="10" t="s">
        <v>442</v>
      </c>
      <c r="C7405" s="10" t="s">
        <v>429</v>
      </c>
      <c r="D7405" s="10" t="s">
        <v>40</v>
      </c>
      <c r="E7405" s="10" t="s">
        <v>30</v>
      </c>
      <c r="F7405" s="10">
        <v>260</v>
      </c>
      <c r="G7405" s="10">
        <v>283</v>
      </c>
      <c r="H7405" s="11">
        <f>SUMIFS(AA:AA,$A:$A,EOMONTH($A7405,-1),$B:$B,$B7405)</f>
        <v>271</v>
      </c>
      <c r="I7405" s="63">
        <f>ROUND(SUMIFS(AC:AC,$A:$A,EOMONTH($A7405,-1),$B:$B,$B7405),2)</f>
        <v>45.51</v>
      </c>
      <c r="J7405" s="11">
        <f>SUMIFS(AB:AB,$A:$A,EOMONTH($A7405,-1),$B:$B,$B7405)</f>
        <v>7937.93</v>
      </c>
      <c r="K7405" s="13">
        <v>0</v>
      </c>
      <c r="L7405" s="25">
        <v>0</v>
      </c>
      <c r="M7405" s="15">
        <v>0</v>
      </c>
      <c r="N7405" s="14">
        <v>0</v>
      </c>
      <c r="O7405" s="16">
        <v>60</v>
      </c>
      <c r="P7405" s="16">
        <v>3252</v>
      </c>
      <c r="Q7405" s="16">
        <v>0</v>
      </c>
      <c r="R7405" s="16">
        <f>Q7405*16.876/100</f>
        <v>0</v>
      </c>
      <c r="S7405" s="17">
        <f t="shared" si="805"/>
        <v>0</v>
      </c>
      <c r="T7405" s="16">
        <v>0</v>
      </c>
      <c r="U7405" s="18">
        <f t="shared" si="806"/>
        <v>76.692999999999998</v>
      </c>
      <c r="V7405" s="18">
        <f t="shared" si="807"/>
        <v>0</v>
      </c>
      <c r="W7405" s="18">
        <f t="shared" si="808"/>
        <v>0</v>
      </c>
      <c r="X7405" s="27"/>
      <c r="Y7405" s="19">
        <f t="shared" si="809"/>
        <v>0</v>
      </c>
      <c r="Z7405" s="18">
        <f t="shared" si="810"/>
        <v>16.98</v>
      </c>
      <c r="AA7405" s="12">
        <v>211</v>
      </c>
      <c r="AB7405" s="12">
        <v>6180.45</v>
      </c>
      <c r="AC7405" s="28">
        <f>+I7405+Y7405-Z7405</f>
        <v>28.529999999999998</v>
      </c>
      <c r="AD7405" s="20">
        <f t="shared" si="811"/>
        <v>0</v>
      </c>
      <c r="AE7405">
        <v>0</v>
      </c>
    </row>
    <row r="7406" spans="1:31" x14ac:dyDescent="0.25">
      <c r="A7406" s="9">
        <v>45351</v>
      </c>
      <c r="B7406" s="10" t="s">
        <v>443</v>
      </c>
      <c r="C7406" s="10" t="s">
        <v>429</v>
      </c>
      <c r="D7406" s="10" t="s">
        <v>40</v>
      </c>
      <c r="E7406" s="10" t="s">
        <v>30</v>
      </c>
      <c r="F7406" s="10">
        <v>95</v>
      </c>
      <c r="G7406" s="10">
        <v>104</v>
      </c>
      <c r="H7406" s="11">
        <f>SUMIFS(AA:AA,$A:$A,EOMONTH($A7406,-1),$B:$B,$B7406)</f>
        <v>8030</v>
      </c>
      <c r="I7406" s="63">
        <f>ROUND(SUMIFS(AC:AC,$A:$A,EOMONTH($A7406,-1),$B:$B,$B7406),2)</f>
        <v>679.03</v>
      </c>
      <c r="J7406" s="11">
        <f>SUMIFS(AB:AB,$A:$A,EOMONTH($A7406,-1),$B:$B,$B7406)</f>
        <v>94444.64</v>
      </c>
      <c r="K7406" s="13">
        <v>0</v>
      </c>
      <c r="L7406" s="25">
        <v>0</v>
      </c>
      <c r="M7406" s="15">
        <v>0</v>
      </c>
      <c r="N7406" s="14">
        <v>0</v>
      </c>
      <c r="O7406" s="16">
        <v>432</v>
      </c>
      <c r="P7406" s="16">
        <v>8199.36</v>
      </c>
      <c r="Q7406" s="16">
        <v>0</v>
      </c>
      <c r="R7406" s="16">
        <f>Q7406*16.876/100</f>
        <v>0</v>
      </c>
      <c r="S7406" s="17">
        <f t="shared" si="805"/>
        <v>0</v>
      </c>
      <c r="T7406" s="16">
        <v>0</v>
      </c>
      <c r="U7406" s="18">
        <f t="shared" si="806"/>
        <v>835.12</v>
      </c>
      <c r="V7406" s="18">
        <f t="shared" si="807"/>
        <v>0</v>
      </c>
      <c r="W7406" s="18">
        <f t="shared" si="808"/>
        <v>0</v>
      </c>
      <c r="X7406" s="27"/>
      <c r="Y7406" s="19">
        <f t="shared" si="809"/>
        <v>0</v>
      </c>
      <c r="Z7406" s="18">
        <f t="shared" si="810"/>
        <v>44.927999999999997</v>
      </c>
      <c r="AA7406" s="12">
        <v>7598</v>
      </c>
      <c r="AB7406" s="12">
        <v>89313.06</v>
      </c>
      <c r="AC7406" s="28">
        <f>+I7406+Y7406-Z7406</f>
        <v>634.10199999999998</v>
      </c>
      <c r="AD7406" s="20">
        <f t="shared" si="811"/>
        <v>0</v>
      </c>
      <c r="AE7406">
        <v>0</v>
      </c>
    </row>
    <row r="7407" spans="1:31" x14ac:dyDescent="0.25">
      <c r="A7407" s="9">
        <v>45351</v>
      </c>
      <c r="B7407" s="10" t="s">
        <v>444</v>
      </c>
      <c r="C7407" s="10" t="s">
        <v>429</v>
      </c>
      <c r="D7407" s="10" t="s">
        <v>40</v>
      </c>
      <c r="E7407" s="10" t="s">
        <v>30</v>
      </c>
      <c r="F7407" s="10">
        <v>254</v>
      </c>
      <c r="G7407" s="10">
        <v>277</v>
      </c>
      <c r="H7407" s="11">
        <f>SUMIFS(AA:AA,$A:$A,EOMONTH($A7407,-1),$B:$B,$B7407)</f>
        <v>254</v>
      </c>
      <c r="I7407" s="63">
        <f>ROUND(SUMIFS(AC:AC,$A:$A,EOMONTH($A7407,-1),$B:$B,$B7407),2)</f>
        <v>-54.72</v>
      </c>
      <c r="J7407" s="11">
        <f>SUMIFS(AB:AB,$A:$A,EOMONTH($A7407,-1),$B:$B,$B7407)</f>
        <v>3852.65</v>
      </c>
      <c r="K7407" s="13">
        <v>0</v>
      </c>
      <c r="L7407" s="25">
        <v>0</v>
      </c>
      <c r="M7407" s="15">
        <v>0</v>
      </c>
      <c r="N7407" s="14">
        <v>0</v>
      </c>
      <c r="O7407" s="16">
        <v>0</v>
      </c>
      <c r="P7407" s="16">
        <v>0</v>
      </c>
      <c r="Q7407" s="16">
        <v>0</v>
      </c>
      <c r="R7407" s="16">
        <f>Q7407*16.876/100</f>
        <v>0</v>
      </c>
      <c r="S7407" s="17">
        <f t="shared" si="805"/>
        <v>0</v>
      </c>
      <c r="T7407" s="16">
        <v>0</v>
      </c>
      <c r="U7407" s="18">
        <f t="shared" si="806"/>
        <v>70.358000000000004</v>
      </c>
      <c r="V7407" s="18">
        <f t="shared" si="807"/>
        <v>0</v>
      </c>
      <c r="W7407" s="18">
        <f t="shared" si="808"/>
        <v>0</v>
      </c>
      <c r="X7407" s="27"/>
      <c r="Y7407" s="19">
        <f t="shared" si="809"/>
        <v>0</v>
      </c>
      <c r="Z7407" s="18">
        <f t="shared" si="810"/>
        <v>0</v>
      </c>
      <c r="AA7407" s="12">
        <v>254</v>
      </c>
      <c r="AB7407" s="12">
        <v>3852.65</v>
      </c>
      <c r="AC7407" s="28">
        <f>+I7407+Y7407-Z7407</f>
        <v>-54.72</v>
      </c>
      <c r="AD7407" s="20">
        <f t="shared" si="811"/>
        <v>60</v>
      </c>
      <c r="AE7407">
        <v>60</v>
      </c>
    </row>
    <row r="7408" spans="1:31" x14ac:dyDescent="0.25">
      <c r="A7408" s="9">
        <v>45351</v>
      </c>
      <c r="B7408" s="10" t="s">
        <v>445</v>
      </c>
      <c r="C7408" s="10" t="s">
        <v>429</v>
      </c>
      <c r="D7408" s="10" t="s">
        <v>40</v>
      </c>
      <c r="E7408" s="10" t="s">
        <v>30</v>
      </c>
      <c r="F7408" s="10">
        <v>254</v>
      </c>
      <c r="G7408" s="10">
        <v>277</v>
      </c>
      <c r="H7408" s="11">
        <f>SUMIFS(AA:AA,$A:$A,EOMONTH($A7408,-1),$B:$B,$B7408)</f>
        <v>1016</v>
      </c>
      <c r="I7408" s="63">
        <f>ROUND(SUMIFS(AC:AC,$A:$A,EOMONTH($A7408,-1),$B:$B,$B7408),2)</f>
        <v>-244.4</v>
      </c>
      <c r="J7408" s="11">
        <f>SUMIFS(AB:AB,$A:$A,EOMONTH($A7408,-1),$B:$B,$B7408)</f>
        <v>-4848.12</v>
      </c>
      <c r="K7408" s="13">
        <v>0</v>
      </c>
      <c r="L7408" s="25">
        <v>0</v>
      </c>
      <c r="M7408" s="15">
        <v>0</v>
      </c>
      <c r="N7408" s="14">
        <v>0</v>
      </c>
      <c r="O7408" s="16">
        <v>0</v>
      </c>
      <c r="P7408" s="16">
        <v>0</v>
      </c>
      <c r="Q7408" s="16">
        <v>0</v>
      </c>
      <c r="R7408" s="16">
        <f>Q7408*16.876/100</f>
        <v>0</v>
      </c>
      <c r="S7408" s="17">
        <f t="shared" si="805"/>
        <v>0</v>
      </c>
      <c r="T7408" s="16">
        <v>0</v>
      </c>
      <c r="U7408" s="18">
        <f t="shared" si="806"/>
        <v>281.43200000000002</v>
      </c>
      <c r="V7408" s="18">
        <f t="shared" si="807"/>
        <v>0</v>
      </c>
      <c r="W7408" s="18">
        <f t="shared" si="808"/>
        <v>0</v>
      </c>
      <c r="X7408" s="27"/>
      <c r="Y7408" s="19">
        <f t="shared" si="809"/>
        <v>0</v>
      </c>
      <c r="Z7408" s="18">
        <f t="shared" si="810"/>
        <v>0</v>
      </c>
      <c r="AA7408" s="12">
        <v>1016</v>
      </c>
      <c r="AB7408" s="12">
        <v>-4848.12</v>
      </c>
      <c r="AC7408" s="28">
        <f>+I7408+Y7408-Z7408</f>
        <v>-244.4</v>
      </c>
      <c r="AD7408" s="20">
        <f t="shared" si="811"/>
        <v>250</v>
      </c>
      <c r="AE7408">
        <v>250</v>
      </c>
    </row>
    <row r="7409" spans="1:31" x14ac:dyDescent="0.25">
      <c r="A7409" s="9">
        <v>45351</v>
      </c>
      <c r="B7409" s="10" t="s">
        <v>446</v>
      </c>
      <c r="C7409" s="10" t="s">
        <v>429</v>
      </c>
      <c r="D7409" s="10" t="s">
        <v>40</v>
      </c>
      <c r="E7409" s="10" t="s">
        <v>30</v>
      </c>
      <c r="F7409" s="10">
        <v>254</v>
      </c>
      <c r="G7409" s="10">
        <v>277</v>
      </c>
      <c r="H7409" s="11">
        <f>SUMIFS(AA:AA,$A:$A,EOMONTH($A7409,-1),$B:$B,$B7409)</f>
        <v>1683</v>
      </c>
      <c r="I7409" s="63">
        <f>ROUND(SUMIFS(AC:AC,$A:$A,EOMONTH($A7409,-1),$B:$B,$B7409),2)</f>
        <v>-50.84</v>
      </c>
      <c r="J7409" s="11">
        <f>SUMIFS(AB:AB,$A:$A,EOMONTH($A7409,-1),$B:$B,$B7409)</f>
        <v>-3415.02</v>
      </c>
      <c r="K7409" s="13">
        <v>0</v>
      </c>
      <c r="L7409" s="25">
        <v>0</v>
      </c>
      <c r="M7409" s="15">
        <v>0</v>
      </c>
      <c r="N7409" s="14">
        <v>0</v>
      </c>
      <c r="O7409" s="16">
        <v>0</v>
      </c>
      <c r="P7409" s="16">
        <v>0</v>
      </c>
      <c r="Q7409" s="16">
        <v>0</v>
      </c>
      <c r="R7409" s="16">
        <f>Q7409*16.876/100</f>
        <v>0</v>
      </c>
      <c r="S7409" s="17">
        <f t="shared" si="805"/>
        <v>0</v>
      </c>
      <c r="T7409" s="16">
        <v>0</v>
      </c>
      <c r="U7409" s="18">
        <f t="shared" si="806"/>
        <v>466.19099999999997</v>
      </c>
      <c r="V7409" s="18">
        <f t="shared" si="807"/>
        <v>0</v>
      </c>
      <c r="W7409" s="18">
        <f t="shared" si="808"/>
        <v>0</v>
      </c>
      <c r="X7409" s="27"/>
      <c r="Y7409" s="19">
        <f t="shared" si="809"/>
        <v>0</v>
      </c>
      <c r="Z7409" s="18">
        <f t="shared" si="810"/>
        <v>0</v>
      </c>
      <c r="AA7409" s="12">
        <v>1683</v>
      </c>
      <c r="AB7409" s="12">
        <v>-3415.02</v>
      </c>
      <c r="AC7409" s="28">
        <f>+I7409+Y7409-Z7409</f>
        <v>-50.84</v>
      </c>
      <c r="AD7409" s="20">
        <f t="shared" si="811"/>
        <v>60</v>
      </c>
      <c r="AE7409">
        <v>60</v>
      </c>
    </row>
    <row r="7410" spans="1:31" x14ac:dyDescent="0.25">
      <c r="A7410" s="9">
        <v>45351</v>
      </c>
      <c r="B7410" s="10" t="s">
        <v>447</v>
      </c>
      <c r="C7410" s="10" t="s">
        <v>28</v>
      </c>
      <c r="D7410" s="10" t="s">
        <v>29</v>
      </c>
      <c r="E7410" s="10" t="s">
        <v>30</v>
      </c>
      <c r="F7410" s="10"/>
      <c r="G7410" s="10">
        <v>0</v>
      </c>
      <c r="H7410" s="11">
        <f>SUMIFS(AA:AA,$A:$A,EOMONTH($A7410,-1),$B:$B,$B7410)</f>
        <v>106</v>
      </c>
      <c r="I7410" s="63">
        <f>ROUND(SUMIFS(AC:AC,$A:$A,EOMONTH($A7410,-1),$B:$B,$B7410),2)</f>
        <v>5.0599999999999996</v>
      </c>
      <c r="J7410" s="11">
        <f>SUMIFS(AB:AB,$A:$A,EOMONTH($A7410,-1),$B:$B,$B7410)</f>
        <v>1338.54</v>
      </c>
      <c r="K7410" s="13">
        <v>0</v>
      </c>
      <c r="L7410" s="25">
        <v>0</v>
      </c>
      <c r="M7410" s="15">
        <v>0</v>
      </c>
      <c r="N7410" s="14">
        <v>0</v>
      </c>
      <c r="O7410" s="16">
        <v>0</v>
      </c>
      <c r="P7410" s="16">
        <v>0</v>
      </c>
      <c r="Q7410" s="16">
        <v>0</v>
      </c>
      <c r="R7410" s="16">
        <f>Q7410*16.876/100</f>
        <v>0</v>
      </c>
      <c r="S7410" s="17">
        <f t="shared" si="805"/>
        <v>0</v>
      </c>
      <c r="T7410" s="16">
        <v>0</v>
      </c>
      <c r="U7410" s="18">
        <f t="shared" si="806"/>
        <v>0</v>
      </c>
      <c r="V7410" s="18">
        <f t="shared" si="807"/>
        <v>0</v>
      </c>
      <c r="W7410" s="18">
        <f t="shared" si="808"/>
        <v>0</v>
      </c>
      <c r="X7410" s="27"/>
      <c r="Y7410" s="19">
        <f t="shared" si="809"/>
        <v>0</v>
      </c>
      <c r="Z7410" s="18">
        <f t="shared" si="810"/>
        <v>0</v>
      </c>
      <c r="AA7410" s="12">
        <v>106</v>
      </c>
      <c r="AB7410" s="12">
        <v>1338.54</v>
      </c>
      <c r="AC7410" s="28">
        <f>+I7410+Y7410-Z7410</f>
        <v>5.0599999999999996</v>
      </c>
      <c r="AD7410" s="20">
        <f t="shared" si="811"/>
        <v>0</v>
      </c>
      <c r="AE7410">
        <v>0</v>
      </c>
    </row>
    <row r="7411" spans="1:31" x14ac:dyDescent="0.25">
      <c r="A7411" s="9">
        <v>45351</v>
      </c>
      <c r="B7411" s="10" t="s">
        <v>448</v>
      </c>
      <c r="C7411" s="10" t="s">
        <v>28</v>
      </c>
      <c r="D7411" s="10" t="s">
        <v>29</v>
      </c>
      <c r="E7411" s="10" t="s">
        <v>30</v>
      </c>
      <c r="F7411" s="10"/>
      <c r="G7411" s="10">
        <v>0</v>
      </c>
      <c r="H7411" s="11">
        <f>SUMIFS(AA:AA,$A:$A,EOMONTH($A7411,-1),$B:$B,$B7411)</f>
        <v>25</v>
      </c>
      <c r="I7411" s="63">
        <f>ROUND(SUMIFS(AC:AC,$A:$A,EOMONTH($A7411,-1),$B:$B,$B7411),2)</f>
        <v>1.81</v>
      </c>
      <c r="J7411" s="11">
        <f>SUMIFS(AB:AB,$A:$A,EOMONTH($A7411,-1),$B:$B,$B7411)</f>
        <v>500</v>
      </c>
      <c r="K7411" s="13">
        <v>0</v>
      </c>
      <c r="L7411" s="25">
        <v>0</v>
      </c>
      <c r="M7411" s="15">
        <v>0</v>
      </c>
      <c r="N7411" s="14">
        <v>0</v>
      </c>
      <c r="O7411" s="16">
        <v>0</v>
      </c>
      <c r="P7411" s="16">
        <v>0</v>
      </c>
      <c r="Q7411" s="16">
        <v>0</v>
      </c>
      <c r="R7411" s="16">
        <f>Q7411*16.876/100</f>
        <v>0</v>
      </c>
      <c r="S7411" s="17">
        <f t="shared" si="805"/>
        <v>0</v>
      </c>
      <c r="T7411" s="16">
        <v>0</v>
      </c>
      <c r="U7411" s="18">
        <f t="shared" si="806"/>
        <v>0</v>
      </c>
      <c r="V7411" s="18">
        <f t="shared" si="807"/>
        <v>0</v>
      </c>
      <c r="W7411" s="18">
        <f t="shared" si="808"/>
        <v>0</v>
      </c>
      <c r="X7411" s="27"/>
      <c r="Y7411" s="19">
        <f t="shared" si="809"/>
        <v>0</v>
      </c>
      <c r="Z7411" s="18">
        <f t="shared" si="810"/>
        <v>0</v>
      </c>
      <c r="AA7411" s="12">
        <v>25</v>
      </c>
      <c r="AB7411" s="12">
        <v>500</v>
      </c>
      <c r="AC7411" s="28">
        <f>+I7411+Y7411-Z7411</f>
        <v>1.81</v>
      </c>
      <c r="AD7411" s="20">
        <f t="shared" si="811"/>
        <v>0</v>
      </c>
      <c r="AE7411">
        <v>0</v>
      </c>
    </row>
    <row r="7412" spans="1:31" x14ac:dyDescent="0.25">
      <c r="A7412" s="9">
        <v>45351</v>
      </c>
      <c r="B7412" s="10" t="s">
        <v>449</v>
      </c>
      <c r="C7412" s="10" t="s">
        <v>28</v>
      </c>
      <c r="D7412" s="10" t="s">
        <v>29</v>
      </c>
      <c r="E7412" s="10" t="s">
        <v>30</v>
      </c>
      <c r="F7412" s="10"/>
      <c r="G7412" s="10">
        <v>0</v>
      </c>
      <c r="H7412" s="11">
        <f>SUMIFS(AA:AA,$A:$A,EOMONTH($A7412,-1),$B:$B,$B7412)</f>
        <v>40</v>
      </c>
      <c r="I7412" s="63">
        <f>ROUND(SUMIFS(AC:AC,$A:$A,EOMONTH($A7412,-1),$B:$B,$B7412),2)</f>
        <v>1.81</v>
      </c>
      <c r="J7412" s="11">
        <f>SUMIFS(AB:AB,$A:$A,EOMONTH($A7412,-1),$B:$B,$B7412)</f>
        <v>800</v>
      </c>
      <c r="K7412" s="13">
        <v>0</v>
      </c>
      <c r="L7412" s="25">
        <v>0</v>
      </c>
      <c r="M7412" s="15">
        <v>0</v>
      </c>
      <c r="N7412" s="14">
        <v>0</v>
      </c>
      <c r="O7412" s="16">
        <v>0</v>
      </c>
      <c r="P7412" s="16">
        <v>0</v>
      </c>
      <c r="Q7412" s="16">
        <v>0</v>
      </c>
      <c r="R7412" s="16">
        <f>Q7412*16.876/100</f>
        <v>0</v>
      </c>
      <c r="S7412" s="17">
        <f t="shared" si="805"/>
        <v>0</v>
      </c>
      <c r="T7412" s="16">
        <v>0</v>
      </c>
      <c r="U7412" s="18">
        <f t="shared" si="806"/>
        <v>0</v>
      </c>
      <c r="V7412" s="18">
        <f t="shared" si="807"/>
        <v>0</v>
      </c>
      <c r="W7412" s="18">
        <f t="shared" si="808"/>
        <v>0</v>
      </c>
      <c r="X7412" s="27"/>
      <c r="Y7412" s="19">
        <f t="shared" si="809"/>
        <v>0</v>
      </c>
      <c r="Z7412" s="18">
        <f t="shared" si="810"/>
        <v>0</v>
      </c>
      <c r="AA7412" s="12">
        <v>40</v>
      </c>
      <c r="AB7412" s="12">
        <v>800</v>
      </c>
      <c r="AC7412" s="28">
        <f>+I7412+Y7412-Z7412</f>
        <v>1.81</v>
      </c>
      <c r="AD7412" s="20">
        <f t="shared" si="811"/>
        <v>0</v>
      </c>
      <c r="AE7412">
        <v>0</v>
      </c>
    </row>
    <row r="7413" spans="1:31" x14ac:dyDescent="0.25">
      <c r="A7413" s="9">
        <v>45351</v>
      </c>
      <c r="B7413" s="10" t="s">
        <v>450</v>
      </c>
      <c r="C7413" s="10" t="s">
        <v>28</v>
      </c>
      <c r="D7413" s="10" t="s">
        <v>40</v>
      </c>
      <c r="E7413" s="10" t="s">
        <v>30</v>
      </c>
      <c r="F7413" s="10">
        <v>125</v>
      </c>
      <c r="G7413" s="10">
        <v>136</v>
      </c>
      <c r="H7413" s="11">
        <f>SUMIFS(AA:AA,$A:$A,EOMONTH($A7413,-1),$B:$B,$B7413)</f>
        <v>719</v>
      </c>
      <c r="I7413" s="63">
        <f>ROUND(SUMIFS(AC:AC,$A:$A,EOMONTH($A7413,-1),$B:$B,$B7413),2)</f>
        <v>32.369999999999997</v>
      </c>
      <c r="J7413" s="11">
        <f>SUMIFS(AB:AB,$A:$A,EOMONTH($A7413,-1),$B:$B,$B7413)</f>
        <v>14380</v>
      </c>
      <c r="K7413" s="13">
        <v>0</v>
      </c>
      <c r="L7413" s="25">
        <v>0</v>
      </c>
      <c r="M7413" s="15">
        <v>0</v>
      </c>
      <c r="N7413" s="14">
        <v>0</v>
      </c>
      <c r="O7413" s="16">
        <v>0</v>
      </c>
      <c r="P7413" s="16">
        <v>0</v>
      </c>
      <c r="Q7413" s="16">
        <v>0</v>
      </c>
      <c r="R7413" s="16">
        <f>Q7413*16.876/100</f>
        <v>0</v>
      </c>
      <c r="S7413" s="17">
        <f t="shared" si="805"/>
        <v>0</v>
      </c>
      <c r="T7413" s="16">
        <v>0</v>
      </c>
      <c r="U7413" s="18">
        <f t="shared" si="806"/>
        <v>97.784000000000006</v>
      </c>
      <c r="V7413" s="18">
        <f t="shared" si="807"/>
        <v>0</v>
      </c>
      <c r="W7413" s="18">
        <f t="shared" si="808"/>
        <v>0</v>
      </c>
      <c r="X7413" s="27"/>
      <c r="Y7413" s="19">
        <f t="shared" si="809"/>
        <v>0</v>
      </c>
      <c r="Z7413" s="18">
        <f t="shared" si="810"/>
        <v>0</v>
      </c>
      <c r="AA7413" s="12">
        <v>719</v>
      </c>
      <c r="AB7413" s="12">
        <v>14380</v>
      </c>
      <c r="AC7413" s="28">
        <f>+I7413+Y7413-Z7413</f>
        <v>32.369999999999997</v>
      </c>
      <c r="AD7413" s="20">
        <f t="shared" si="811"/>
        <v>0</v>
      </c>
      <c r="AE7413">
        <v>0</v>
      </c>
    </row>
    <row r="7414" spans="1:31" x14ac:dyDescent="0.25">
      <c r="A7414" s="9">
        <v>45351</v>
      </c>
      <c r="B7414" s="10" t="s">
        <v>451</v>
      </c>
      <c r="C7414" s="10" t="s">
        <v>28</v>
      </c>
      <c r="D7414" s="10" t="s">
        <v>29</v>
      </c>
      <c r="E7414" s="10" t="s">
        <v>30</v>
      </c>
      <c r="F7414" s="10"/>
      <c r="G7414" s="10">
        <v>0</v>
      </c>
      <c r="H7414" s="11">
        <f>SUMIFS(AA:AA,$A:$A,EOMONTH($A7414,-1),$B:$B,$B7414)</f>
        <v>2160</v>
      </c>
      <c r="I7414" s="63">
        <f>ROUND(SUMIFS(AC:AC,$A:$A,EOMONTH($A7414,-1),$B:$B,$B7414),2)</f>
        <v>36.159999999999997</v>
      </c>
      <c r="J7414" s="11">
        <f>SUMIFS(AB:AB,$A:$A,EOMONTH($A7414,-1),$B:$B,$B7414)</f>
        <v>34525.61</v>
      </c>
      <c r="K7414" s="13">
        <v>0</v>
      </c>
      <c r="L7414" s="25">
        <v>0</v>
      </c>
      <c r="M7414" s="15">
        <v>0</v>
      </c>
      <c r="N7414" s="14">
        <v>0</v>
      </c>
      <c r="O7414" s="16">
        <v>0</v>
      </c>
      <c r="P7414" s="16">
        <v>0</v>
      </c>
      <c r="Q7414" s="16">
        <v>0</v>
      </c>
      <c r="R7414" s="16">
        <f>Q7414*16.876/100</f>
        <v>0</v>
      </c>
      <c r="S7414" s="17">
        <f t="shared" si="805"/>
        <v>0</v>
      </c>
      <c r="T7414" s="16">
        <v>0</v>
      </c>
      <c r="U7414" s="18">
        <f t="shared" si="806"/>
        <v>0</v>
      </c>
      <c r="V7414" s="18">
        <f t="shared" si="807"/>
        <v>0</v>
      </c>
      <c r="W7414" s="18">
        <f t="shared" si="808"/>
        <v>0</v>
      </c>
      <c r="X7414" s="27"/>
      <c r="Y7414" s="19">
        <f t="shared" si="809"/>
        <v>0</v>
      </c>
      <c r="Z7414" s="18">
        <f t="shared" si="810"/>
        <v>0</v>
      </c>
      <c r="AA7414" s="12">
        <v>2160</v>
      </c>
      <c r="AB7414" s="12">
        <v>34525.61</v>
      </c>
      <c r="AC7414" s="28">
        <f>+I7414+Y7414-Z7414</f>
        <v>36.159999999999997</v>
      </c>
      <c r="AD7414" s="20">
        <f t="shared" si="811"/>
        <v>0</v>
      </c>
      <c r="AE7414">
        <v>0</v>
      </c>
    </row>
    <row r="7415" spans="1:31" x14ac:dyDescent="0.25">
      <c r="A7415" s="9">
        <v>45351</v>
      </c>
      <c r="B7415" s="10" t="s">
        <v>452</v>
      </c>
      <c r="C7415" s="10" t="s">
        <v>28</v>
      </c>
      <c r="D7415" s="10" t="s">
        <v>29</v>
      </c>
      <c r="E7415" s="10" t="s">
        <v>30</v>
      </c>
      <c r="F7415" s="10"/>
      <c r="G7415" s="10">
        <v>0</v>
      </c>
      <c r="H7415" s="11">
        <f>SUMIFS(AA:AA,$A:$A,EOMONTH($A7415,-1),$B:$B,$B7415)</f>
        <v>852</v>
      </c>
      <c r="I7415" s="63">
        <f>ROUND(SUMIFS(AC:AC,$A:$A,EOMONTH($A7415,-1),$B:$B,$B7415),2)</f>
        <v>38.47</v>
      </c>
      <c r="J7415" s="11">
        <f>SUMIFS(AB:AB,$A:$A,EOMONTH($A7415,-1),$B:$B,$B7415)</f>
        <v>13699.85</v>
      </c>
      <c r="K7415" s="13">
        <v>0</v>
      </c>
      <c r="L7415" s="25">
        <v>0</v>
      </c>
      <c r="M7415" s="15">
        <v>0</v>
      </c>
      <c r="N7415" s="14">
        <v>0</v>
      </c>
      <c r="O7415" s="16">
        <v>0</v>
      </c>
      <c r="P7415" s="16">
        <v>0</v>
      </c>
      <c r="Q7415" s="16">
        <v>0</v>
      </c>
      <c r="R7415" s="16">
        <f>Q7415*16.876/100</f>
        <v>0</v>
      </c>
      <c r="S7415" s="17">
        <f t="shared" si="805"/>
        <v>0</v>
      </c>
      <c r="T7415" s="16">
        <v>0</v>
      </c>
      <c r="U7415" s="18">
        <f t="shared" si="806"/>
        <v>0</v>
      </c>
      <c r="V7415" s="18">
        <f t="shared" si="807"/>
        <v>0</v>
      </c>
      <c r="W7415" s="18">
        <f t="shared" si="808"/>
        <v>0</v>
      </c>
      <c r="X7415" s="27"/>
      <c r="Y7415" s="19">
        <f t="shared" si="809"/>
        <v>0</v>
      </c>
      <c r="Z7415" s="18">
        <f t="shared" si="810"/>
        <v>0</v>
      </c>
      <c r="AA7415" s="12">
        <v>852</v>
      </c>
      <c r="AB7415" s="12">
        <v>13699.85</v>
      </c>
      <c r="AC7415" s="28">
        <f>+I7415+Y7415-Z7415</f>
        <v>38.47</v>
      </c>
      <c r="AD7415" s="20">
        <f t="shared" si="811"/>
        <v>0</v>
      </c>
      <c r="AE7415">
        <v>0</v>
      </c>
    </row>
    <row r="7416" spans="1:31" x14ac:dyDescent="0.25">
      <c r="A7416" s="9">
        <v>45351</v>
      </c>
      <c r="B7416" s="10" t="s">
        <v>453</v>
      </c>
      <c r="C7416" s="10" t="s">
        <v>28</v>
      </c>
      <c r="D7416" s="10" t="s">
        <v>29</v>
      </c>
      <c r="E7416" s="10" t="s">
        <v>30</v>
      </c>
      <c r="F7416" s="10"/>
      <c r="G7416" s="10">
        <v>0</v>
      </c>
      <c r="H7416" s="11">
        <f>SUMIFS(AA:AA,$A:$A,EOMONTH($A7416,-1),$B:$B,$B7416)</f>
        <v>1101</v>
      </c>
      <c r="I7416" s="63">
        <f>ROUND(SUMIFS(AC:AC,$A:$A,EOMONTH($A7416,-1),$B:$B,$B7416),2)</f>
        <v>47.18</v>
      </c>
      <c r="J7416" s="11">
        <f>SUMIFS(AB:AB,$A:$A,EOMONTH($A7416,-1),$B:$B,$B7416)</f>
        <v>17012.63</v>
      </c>
      <c r="K7416" s="13">
        <v>0</v>
      </c>
      <c r="L7416" s="25">
        <v>0</v>
      </c>
      <c r="M7416" s="15">
        <v>0</v>
      </c>
      <c r="N7416" s="14">
        <v>0</v>
      </c>
      <c r="O7416" s="16">
        <v>0</v>
      </c>
      <c r="P7416" s="16">
        <v>0</v>
      </c>
      <c r="Q7416" s="16">
        <v>0</v>
      </c>
      <c r="R7416" s="16">
        <f>Q7416*16.876/100</f>
        <v>0</v>
      </c>
      <c r="S7416" s="17">
        <f t="shared" si="805"/>
        <v>0</v>
      </c>
      <c r="T7416" s="16">
        <v>0</v>
      </c>
      <c r="U7416" s="18">
        <f t="shared" si="806"/>
        <v>0</v>
      </c>
      <c r="V7416" s="18">
        <f t="shared" si="807"/>
        <v>0</v>
      </c>
      <c r="W7416" s="18">
        <f t="shared" si="808"/>
        <v>0</v>
      </c>
      <c r="X7416" s="27"/>
      <c r="Y7416" s="19">
        <f t="shared" si="809"/>
        <v>0</v>
      </c>
      <c r="Z7416" s="18">
        <f t="shared" si="810"/>
        <v>0</v>
      </c>
      <c r="AA7416" s="12">
        <v>1101</v>
      </c>
      <c r="AB7416" s="12">
        <v>17012.63</v>
      </c>
      <c r="AC7416" s="28">
        <f>+I7416+Y7416-Z7416</f>
        <v>47.18</v>
      </c>
      <c r="AD7416" s="20">
        <f t="shared" si="811"/>
        <v>0</v>
      </c>
      <c r="AE7416">
        <v>0</v>
      </c>
    </row>
    <row r="7417" spans="1:31" x14ac:dyDescent="0.25">
      <c r="A7417" s="9">
        <v>45351</v>
      </c>
      <c r="B7417" s="10" t="s">
        <v>454</v>
      </c>
      <c r="C7417" s="10" t="s">
        <v>28</v>
      </c>
      <c r="D7417" s="10" t="s">
        <v>29</v>
      </c>
      <c r="E7417" s="10" t="s">
        <v>30</v>
      </c>
      <c r="F7417" s="10"/>
      <c r="G7417" s="10">
        <v>0</v>
      </c>
      <c r="H7417" s="11">
        <f>SUMIFS(AA:AA,$A:$A,EOMONTH($A7417,-1),$B:$B,$B7417)</f>
        <v>663</v>
      </c>
      <c r="I7417" s="63">
        <f>ROUND(SUMIFS(AC:AC,$A:$A,EOMONTH($A7417,-1),$B:$B,$B7417),2)</f>
        <v>29.93</v>
      </c>
      <c r="J7417" s="11">
        <f>SUMIFS(AB:AB,$A:$A,EOMONTH($A7417,-1),$B:$B,$B7417)</f>
        <v>12490.08</v>
      </c>
      <c r="K7417" s="13">
        <v>0</v>
      </c>
      <c r="L7417" s="25">
        <v>0</v>
      </c>
      <c r="M7417" s="15">
        <v>0</v>
      </c>
      <c r="N7417" s="14">
        <v>0</v>
      </c>
      <c r="O7417" s="16">
        <v>0</v>
      </c>
      <c r="P7417" s="16">
        <v>0</v>
      </c>
      <c r="Q7417" s="16">
        <v>0</v>
      </c>
      <c r="R7417" s="16">
        <f>Q7417*16.876/100</f>
        <v>0</v>
      </c>
      <c r="S7417" s="17">
        <f t="shared" si="805"/>
        <v>0</v>
      </c>
      <c r="T7417" s="16">
        <v>0</v>
      </c>
      <c r="U7417" s="18">
        <f t="shared" si="806"/>
        <v>0</v>
      </c>
      <c r="V7417" s="18">
        <f t="shared" si="807"/>
        <v>0</v>
      </c>
      <c r="W7417" s="18">
        <f t="shared" si="808"/>
        <v>0</v>
      </c>
      <c r="X7417" s="27"/>
      <c r="Y7417" s="19">
        <f t="shared" si="809"/>
        <v>0</v>
      </c>
      <c r="Z7417" s="18">
        <f t="shared" si="810"/>
        <v>0</v>
      </c>
      <c r="AA7417" s="12">
        <v>663</v>
      </c>
      <c r="AB7417" s="12">
        <v>12490.08</v>
      </c>
      <c r="AC7417" s="28">
        <f>+I7417+Y7417-Z7417</f>
        <v>29.93</v>
      </c>
      <c r="AD7417" s="20">
        <f t="shared" si="811"/>
        <v>0</v>
      </c>
      <c r="AE7417">
        <v>0</v>
      </c>
    </row>
    <row r="7418" spans="1:31" x14ac:dyDescent="0.25">
      <c r="A7418" s="9">
        <v>45351</v>
      </c>
      <c r="B7418" s="10" t="s">
        <v>455</v>
      </c>
      <c r="C7418" s="10" t="s">
        <v>28</v>
      </c>
      <c r="D7418" s="10" t="s">
        <v>40</v>
      </c>
      <c r="E7418" s="10" t="s">
        <v>30</v>
      </c>
      <c r="F7418" s="10">
        <v>125</v>
      </c>
      <c r="G7418" s="10">
        <v>136</v>
      </c>
      <c r="H7418" s="11">
        <f>SUMIFS(AA:AA,$A:$A,EOMONTH($A7418,-1),$B:$B,$B7418)</f>
        <v>717</v>
      </c>
      <c r="I7418" s="63">
        <f>ROUND(SUMIFS(AC:AC,$A:$A,EOMONTH($A7418,-1),$B:$B,$B7418),2)</f>
        <v>338.28</v>
      </c>
      <c r="J7418" s="11">
        <f>SUMIFS(AB:AB,$A:$A,EOMONTH($A7418,-1),$B:$B,$B7418)</f>
        <v>11083.68</v>
      </c>
      <c r="K7418" s="13">
        <v>0</v>
      </c>
      <c r="L7418" s="25">
        <v>0</v>
      </c>
      <c r="M7418" s="15">
        <v>0</v>
      </c>
      <c r="N7418" s="14">
        <v>0</v>
      </c>
      <c r="O7418" s="16">
        <v>0</v>
      </c>
      <c r="P7418" s="16">
        <v>0</v>
      </c>
      <c r="Q7418" s="16">
        <v>0</v>
      </c>
      <c r="R7418" s="16">
        <f>Q7418*16.876/100</f>
        <v>0</v>
      </c>
      <c r="S7418" s="17">
        <f t="shared" si="805"/>
        <v>0</v>
      </c>
      <c r="T7418" s="16">
        <v>0</v>
      </c>
      <c r="U7418" s="18">
        <f t="shared" si="806"/>
        <v>97.512</v>
      </c>
      <c r="V7418" s="18">
        <f t="shared" si="807"/>
        <v>0</v>
      </c>
      <c r="W7418" s="18">
        <f t="shared" si="808"/>
        <v>0</v>
      </c>
      <c r="X7418" s="27"/>
      <c r="Y7418" s="19">
        <f t="shared" si="809"/>
        <v>0</v>
      </c>
      <c r="Z7418" s="18">
        <f t="shared" si="810"/>
        <v>0</v>
      </c>
      <c r="AA7418" s="12">
        <v>717</v>
      </c>
      <c r="AB7418" s="12">
        <v>11083.68</v>
      </c>
      <c r="AC7418" s="28">
        <f>+I7418+Y7418-Z7418</f>
        <v>338.28</v>
      </c>
      <c r="AD7418" s="20">
        <f t="shared" si="811"/>
        <v>0</v>
      </c>
      <c r="AE7418">
        <v>0</v>
      </c>
    </row>
    <row r="7419" spans="1:31" x14ac:dyDescent="0.25">
      <c r="A7419" s="9">
        <v>45351</v>
      </c>
      <c r="B7419" s="10" t="s">
        <v>456</v>
      </c>
      <c r="C7419" s="10" t="s">
        <v>28</v>
      </c>
      <c r="D7419" s="10" t="s">
        <v>40</v>
      </c>
      <c r="E7419" s="10" t="s">
        <v>30</v>
      </c>
      <c r="F7419" s="10">
        <v>125</v>
      </c>
      <c r="G7419" s="10">
        <v>136</v>
      </c>
      <c r="H7419" s="11">
        <f>SUMIFS(AA:AA,$A:$A,EOMONTH($A7419,-1),$B:$B,$B7419)</f>
        <v>2225</v>
      </c>
      <c r="I7419" s="63">
        <f>ROUND(SUMIFS(AC:AC,$A:$A,EOMONTH($A7419,-1),$B:$B,$B7419),2)</f>
        <v>206.48</v>
      </c>
      <c r="J7419" s="11">
        <f>SUMIFS(AB:AB,$A:$A,EOMONTH($A7419,-1),$B:$B,$B7419)</f>
        <v>35029.08</v>
      </c>
      <c r="K7419" s="13">
        <v>0</v>
      </c>
      <c r="L7419" s="25">
        <v>0</v>
      </c>
      <c r="M7419" s="15">
        <v>0</v>
      </c>
      <c r="N7419" s="14">
        <v>0</v>
      </c>
      <c r="O7419" s="16">
        <v>0</v>
      </c>
      <c r="P7419" s="16">
        <v>0</v>
      </c>
      <c r="Q7419" s="16">
        <v>0</v>
      </c>
      <c r="R7419" s="16">
        <f>Q7419*16.876/100</f>
        <v>0</v>
      </c>
      <c r="S7419" s="17">
        <f t="shared" si="805"/>
        <v>0</v>
      </c>
      <c r="T7419" s="16">
        <v>0</v>
      </c>
      <c r="U7419" s="18">
        <f t="shared" si="806"/>
        <v>302.60000000000002</v>
      </c>
      <c r="V7419" s="18">
        <f t="shared" si="807"/>
        <v>0</v>
      </c>
      <c r="W7419" s="18">
        <f t="shared" si="808"/>
        <v>0</v>
      </c>
      <c r="X7419" s="27"/>
      <c r="Y7419" s="19">
        <f t="shared" si="809"/>
        <v>0</v>
      </c>
      <c r="Z7419" s="18">
        <f t="shared" si="810"/>
        <v>0</v>
      </c>
      <c r="AA7419" s="12">
        <v>2225</v>
      </c>
      <c r="AB7419" s="12">
        <v>35029.08</v>
      </c>
      <c r="AC7419" s="28">
        <f>+I7419+Y7419-Z7419</f>
        <v>206.48</v>
      </c>
      <c r="AD7419" s="20">
        <f t="shared" si="811"/>
        <v>0</v>
      </c>
      <c r="AE7419">
        <v>0</v>
      </c>
    </row>
    <row r="7420" spans="1:31" x14ac:dyDescent="0.25">
      <c r="A7420" s="9">
        <v>45351</v>
      </c>
      <c r="B7420" s="10" t="s">
        <v>821</v>
      </c>
      <c r="C7420" s="10" t="s">
        <v>105</v>
      </c>
      <c r="D7420" s="10" t="s">
        <v>29</v>
      </c>
      <c r="E7420" s="10" t="s">
        <v>30</v>
      </c>
      <c r="F7420" s="10"/>
      <c r="G7420" s="10">
        <v>0</v>
      </c>
      <c r="H7420" s="11">
        <f>SUMIFS(AA:AA,$A:$A,EOMONTH($A7420,-1),$B:$B,$B7420)</f>
        <v>78</v>
      </c>
      <c r="I7420" s="63">
        <f>ROUND(SUMIFS(AC:AC,$A:$A,EOMONTH($A7420,-1),$B:$B,$B7420),2)</f>
        <v>0</v>
      </c>
      <c r="J7420" s="11">
        <f>SUMIFS(AB:AB,$A:$A,EOMONTH($A7420,-1),$B:$B,$B7420)</f>
        <v>1356.46</v>
      </c>
      <c r="K7420" s="13">
        <v>0</v>
      </c>
      <c r="L7420" s="25">
        <v>0</v>
      </c>
      <c r="M7420" s="15">
        <v>0</v>
      </c>
      <c r="N7420" s="14">
        <v>0</v>
      </c>
      <c r="O7420" s="16">
        <v>0</v>
      </c>
      <c r="P7420" s="16">
        <v>0</v>
      </c>
      <c r="Q7420" s="16">
        <v>0</v>
      </c>
      <c r="R7420" s="16">
        <f>Q7420*16.876/100</f>
        <v>0</v>
      </c>
      <c r="S7420" s="17">
        <f t="shared" si="805"/>
        <v>0</v>
      </c>
      <c r="T7420" s="16">
        <v>0</v>
      </c>
      <c r="U7420" s="18">
        <f t="shared" si="806"/>
        <v>0</v>
      </c>
      <c r="V7420" s="18">
        <f t="shared" si="807"/>
        <v>0</v>
      </c>
      <c r="W7420" s="18">
        <f t="shared" si="808"/>
        <v>0</v>
      </c>
      <c r="X7420" s="27"/>
      <c r="Y7420" s="19">
        <f t="shared" si="809"/>
        <v>0</v>
      </c>
      <c r="Z7420" s="18">
        <f t="shared" si="810"/>
        <v>0</v>
      </c>
      <c r="AA7420" s="12">
        <v>78</v>
      </c>
      <c r="AB7420" s="12">
        <v>1356.46</v>
      </c>
      <c r="AC7420" s="28">
        <f>+I7420+Y7420-Z7420</f>
        <v>0</v>
      </c>
      <c r="AD7420" s="20">
        <f t="shared" si="811"/>
        <v>0</v>
      </c>
      <c r="AE7420">
        <v>0</v>
      </c>
    </row>
    <row r="7421" spans="1:31" x14ac:dyDescent="0.25">
      <c r="A7421" s="9">
        <v>45351</v>
      </c>
      <c r="B7421" s="10" t="s">
        <v>457</v>
      </c>
      <c r="C7421" s="10" t="s">
        <v>28</v>
      </c>
      <c r="D7421" s="10" t="s">
        <v>29</v>
      </c>
      <c r="E7421" s="10" t="s">
        <v>30</v>
      </c>
      <c r="F7421" s="10"/>
      <c r="G7421" s="10">
        <v>0</v>
      </c>
      <c r="H7421" s="11">
        <f>SUMIFS(AA:AA,$A:$A,EOMONTH($A7421,-1),$B:$B,$B7421)</f>
        <v>377</v>
      </c>
      <c r="I7421" s="63">
        <f>ROUND(SUMIFS(AC:AC,$A:$A,EOMONTH($A7421,-1),$B:$B,$B7421),2)</f>
        <v>14.27</v>
      </c>
      <c r="J7421" s="11">
        <f>SUMIFS(AB:AB,$A:$A,EOMONTH($A7421,-1),$B:$B,$B7421)</f>
        <v>6217.63</v>
      </c>
      <c r="K7421" s="13">
        <v>0</v>
      </c>
      <c r="L7421" s="25">
        <v>0</v>
      </c>
      <c r="M7421" s="15">
        <v>0</v>
      </c>
      <c r="N7421" s="14">
        <v>0</v>
      </c>
      <c r="O7421" s="16">
        <v>0</v>
      </c>
      <c r="P7421" s="16">
        <v>0</v>
      </c>
      <c r="Q7421" s="16">
        <v>0</v>
      </c>
      <c r="R7421" s="16">
        <f>Q7421*16.876/100</f>
        <v>0</v>
      </c>
      <c r="S7421" s="17">
        <f t="shared" si="805"/>
        <v>0</v>
      </c>
      <c r="T7421" s="16">
        <v>0</v>
      </c>
      <c r="U7421" s="18">
        <f t="shared" si="806"/>
        <v>0</v>
      </c>
      <c r="V7421" s="18">
        <f t="shared" si="807"/>
        <v>0</v>
      </c>
      <c r="W7421" s="18">
        <f t="shared" si="808"/>
        <v>0</v>
      </c>
      <c r="X7421" s="27"/>
      <c r="Y7421" s="19">
        <f t="shared" si="809"/>
        <v>0</v>
      </c>
      <c r="Z7421" s="18">
        <f t="shared" si="810"/>
        <v>0</v>
      </c>
      <c r="AA7421" s="12">
        <v>377</v>
      </c>
      <c r="AB7421" s="12">
        <v>6217.63</v>
      </c>
      <c r="AC7421" s="28">
        <f>+I7421+Y7421-Z7421</f>
        <v>14.27</v>
      </c>
      <c r="AD7421" s="20">
        <f t="shared" si="811"/>
        <v>0</v>
      </c>
      <c r="AE7421">
        <v>0</v>
      </c>
    </row>
    <row r="7422" spans="1:31" x14ac:dyDescent="0.25">
      <c r="A7422" s="9">
        <v>45351</v>
      </c>
      <c r="B7422" s="10" t="s">
        <v>458</v>
      </c>
      <c r="C7422" s="10" t="s">
        <v>28</v>
      </c>
      <c r="D7422" s="10" t="s">
        <v>29</v>
      </c>
      <c r="E7422" s="10" t="s">
        <v>30</v>
      </c>
      <c r="F7422" s="10"/>
      <c r="G7422" s="10">
        <v>0</v>
      </c>
      <c r="H7422" s="11">
        <f>SUMIFS(AA:AA,$A:$A,EOMONTH($A7422,-1),$B:$B,$B7422)</f>
        <v>120</v>
      </c>
      <c r="I7422" s="63">
        <f>ROUND(SUMIFS(AC:AC,$A:$A,EOMONTH($A7422,-1),$B:$B,$B7422),2)</f>
        <v>5.42</v>
      </c>
      <c r="J7422" s="11">
        <f>SUMIFS(AB:AB,$A:$A,EOMONTH($A7422,-1),$B:$B,$B7422)</f>
        <v>0</v>
      </c>
      <c r="K7422" s="13">
        <v>0</v>
      </c>
      <c r="L7422" s="25">
        <v>0</v>
      </c>
      <c r="M7422" s="15">
        <v>0</v>
      </c>
      <c r="N7422" s="14">
        <v>0</v>
      </c>
      <c r="O7422" s="16">
        <v>0</v>
      </c>
      <c r="P7422" s="16">
        <v>0</v>
      </c>
      <c r="Q7422" s="16">
        <v>0</v>
      </c>
      <c r="R7422" s="16">
        <f>Q7422*16.876/100</f>
        <v>0</v>
      </c>
      <c r="S7422" s="17">
        <f t="shared" si="805"/>
        <v>0</v>
      </c>
      <c r="T7422" s="16">
        <v>0</v>
      </c>
      <c r="U7422" s="18">
        <f t="shared" si="806"/>
        <v>0</v>
      </c>
      <c r="V7422" s="18">
        <f t="shared" si="807"/>
        <v>0</v>
      </c>
      <c r="W7422" s="18">
        <f t="shared" si="808"/>
        <v>0</v>
      </c>
      <c r="X7422" s="27"/>
      <c r="Y7422" s="19">
        <f t="shared" si="809"/>
        <v>0</v>
      </c>
      <c r="Z7422" s="18">
        <f t="shared" si="810"/>
        <v>0</v>
      </c>
      <c r="AA7422" s="12">
        <v>120</v>
      </c>
      <c r="AB7422" s="12">
        <v>0</v>
      </c>
      <c r="AC7422" s="28">
        <f>+I7422+Y7422-Z7422</f>
        <v>5.42</v>
      </c>
      <c r="AD7422" s="20">
        <f t="shared" si="811"/>
        <v>0</v>
      </c>
      <c r="AE7422">
        <v>0</v>
      </c>
    </row>
    <row r="7423" spans="1:31" x14ac:dyDescent="0.25">
      <c r="A7423" s="9">
        <v>45351</v>
      </c>
      <c r="B7423" s="10" t="s">
        <v>459</v>
      </c>
      <c r="C7423" s="10" t="s">
        <v>28</v>
      </c>
      <c r="D7423" s="10" t="s">
        <v>29</v>
      </c>
      <c r="E7423" s="10" t="s">
        <v>30</v>
      </c>
      <c r="F7423" s="10"/>
      <c r="G7423" s="10">
        <v>0</v>
      </c>
      <c r="H7423" s="11">
        <f>SUMIFS(AA:AA,$A:$A,EOMONTH($A7423,-1),$B:$B,$B7423)</f>
        <v>1</v>
      </c>
      <c r="I7423" s="63">
        <f>ROUND(SUMIFS(AC:AC,$A:$A,EOMONTH($A7423,-1),$B:$B,$B7423),2)</f>
        <v>0.05</v>
      </c>
      <c r="J7423" s="11">
        <f>SUMIFS(AB:AB,$A:$A,EOMONTH($A7423,-1),$B:$B,$B7423)</f>
        <v>22.04</v>
      </c>
      <c r="K7423" s="13">
        <v>0</v>
      </c>
      <c r="L7423" s="25">
        <v>0</v>
      </c>
      <c r="M7423" s="15">
        <v>0</v>
      </c>
      <c r="N7423" s="14">
        <v>0</v>
      </c>
      <c r="O7423" s="16">
        <v>0</v>
      </c>
      <c r="P7423" s="16">
        <v>0</v>
      </c>
      <c r="Q7423" s="16">
        <v>0</v>
      </c>
      <c r="R7423" s="16">
        <f>Q7423*16.876/100</f>
        <v>0</v>
      </c>
      <c r="S7423" s="17">
        <f t="shared" si="805"/>
        <v>0</v>
      </c>
      <c r="T7423" s="16">
        <v>0</v>
      </c>
      <c r="U7423" s="18">
        <f t="shared" si="806"/>
        <v>0</v>
      </c>
      <c r="V7423" s="18">
        <f t="shared" si="807"/>
        <v>0</v>
      </c>
      <c r="W7423" s="18">
        <f t="shared" si="808"/>
        <v>0</v>
      </c>
      <c r="X7423" s="27"/>
      <c r="Y7423" s="19">
        <f t="shared" si="809"/>
        <v>0</v>
      </c>
      <c r="Z7423" s="18">
        <f t="shared" si="810"/>
        <v>0</v>
      </c>
      <c r="AA7423" s="12">
        <v>1</v>
      </c>
      <c r="AB7423" s="12">
        <v>22.04</v>
      </c>
      <c r="AC7423" s="28">
        <f>+I7423+Y7423-Z7423</f>
        <v>0.05</v>
      </c>
      <c r="AD7423" s="20">
        <f t="shared" si="811"/>
        <v>0</v>
      </c>
      <c r="AE7423">
        <v>0</v>
      </c>
    </row>
    <row r="7424" spans="1:31" x14ac:dyDescent="0.25">
      <c r="A7424" s="9">
        <v>45351</v>
      </c>
      <c r="B7424" s="10" t="s">
        <v>460</v>
      </c>
      <c r="C7424" s="10" t="s">
        <v>28</v>
      </c>
      <c r="D7424" s="10" t="s">
        <v>29</v>
      </c>
      <c r="E7424" s="10" t="s">
        <v>30</v>
      </c>
      <c r="F7424" s="10"/>
      <c r="G7424" s="10">
        <v>0</v>
      </c>
      <c r="H7424" s="11">
        <f>SUMIFS(AA:AA,$A:$A,EOMONTH($A7424,-1),$B:$B,$B7424)</f>
        <v>500</v>
      </c>
      <c r="I7424" s="63">
        <f>ROUND(SUMIFS(AC:AC,$A:$A,EOMONTH($A7424,-1),$B:$B,$B7424),2)</f>
        <v>22.57</v>
      </c>
      <c r="J7424" s="11">
        <f>SUMIFS(AB:AB,$A:$A,EOMONTH($A7424,-1),$B:$B,$B7424)</f>
        <v>0</v>
      </c>
      <c r="K7424" s="13">
        <v>0</v>
      </c>
      <c r="L7424" s="25">
        <v>0</v>
      </c>
      <c r="M7424" s="15">
        <v>0</v>
      </c>
      <c r="N7424" s="14">
        <v>0</v>
      </c>
      <c r="O7424" s="16">
        <v>0</v>
      </c>
      <c r="P7424" s="16">
        <v>0</v>
      </c>
      <c r="Q7424" s="16">
        <v>0</v>
      </c>
      <c r="R7424" s="16">
        <f>Q7424*16.876/100</f>
        <v>0</v>
      </c>
      <c r="S7424" s="17">
        <f t="shared" si="805"/>
        <v>0</v>
      </c>
      <c r="T7424" s="16">
        <v>0</v>
      </c>
      <c r="U7424" s="18">
        <f t="shared" si="806"/>
        <v>0</v>
      </c>
      <c r="V7424" s="18">
        <f t="shared" si="807"/>
        <v>0</v>
      </c>
      <c r="W7424" s="18">
        <f t="shared" si="808"/>
        <v>0</v>
      </c>
      <c r="X7424" s="27"/>
      <c r="Y7424" s="19">
        <f t="shared" si="809"/>
        <v>0</v>
      </c>
      <c r="Z7424" s="18">
        <f t="shared" si="810"/>
        <v>0</v>
      </c>
      <c r="AA7424" s="12">
        <v>500</v>
      </c>
      <c r="AB7424" s="12">
        <v>0</v>
      </c>
      <c r="AC7424" s="28">
        <f>+I7424+Y7424-Z7424</f>
        <v>22.57</v>
      </c>
      <c r="AD7424" s="20">
        <f t="shared" si="811"/>
        <v>0</v>
      </c>
      <c r="AE7424">
        <v>0</v>
      </c>
    </row>
    <row r="7425" spans="1:31" x14ac:dyDescent="0.25">
      <c r="A7425" s="9">
        <v>45351</v>
      </c>
      <c r="B7425" s="10" t="s">
        <v>461</v>
      </c>
      <c r="C7425" s="10" t="s">
        <v>28</v>
      </c>
      <c r="D7425" s="10" t="s">
        <v>29</v>
      </c>
      <c r="E7425" s="10" t="s">
        <v>30</v>
      </c>
      <c r="F7425" s="10"/>
      <c r="G7425" s="10">
        <v>0</v>
      </c>
      <c r="H7425" s="11">
        <f>SUMIFS(AA:AA,$A:$A,EOMONTH($A7425,-1),$B:$B,$B7425)</f>
        <v>267</v>
      </c>
      <c r="I7425" s="63">
        <f>ROUND(SUMIFS(AC:AC,$A:$A,EOMONTH($A7425,-1),$B:$B,$B7425),2)</f>
        <v>5.01</v>
      </c>
      <c r="J7425" s="11">
        <f>SUMIFS(AB:AB,$A:$A,EOMONTH($A7425,-1),$B:$B,$B7425)</f>
        <v>4238.97</v>
      </c>
      <c r="K7425" s="13">
        <v>0</v>
      </c>
      <c r="L7425" s="25">
        <v>0</v>
      </c>
      <c r="M7425" s="15">
        <v>0</v>
      </c>
      <c r="N7425" s="14">
        <v>0</v>
      </c>
      <c r="O7425" s="16">
        <v>0</v>
      </c>
      <c r="P7425" s="16">
        <v>0</v>
      </c>
      <c r="Q7425" s="16">
        <v>0</v>
      </c>
      <c r="R7425" s="16">
        <f>Q7425*16.876/100</f>
        <v>0</v>
      </c>
      <c r="S7425" s="17">
        <f t="shared" si="805"/>
        <v>0</v>
      </c>
      <c r="T7425" s="16">
        <v>0</v>
      </c>
      <c r="U7425" s="18">
        <f t="shared" si="806"/>
        <v>0</v>
      </c>
      <c r="V7425" s="18">
        <f t="shared" si="807"/>
        <v>0</v>
      </c>
      <c r="W7425" s="18">
        <f t="shared" si="808"/>
        <v>0</v>
      </c>
      <c r="X7425" s="27"/>
      <c r="Y7425" s="19">
        <f t="shared" si="809"/>
        <v>0</v>
      </c>
      <c r="Z7425" s="18">
        <f t="shared" si="810"/>
        <v>0</v>
      </c>
      <c r="AA7425" s="12">
        <v>267</v>
      </c>
      <c r="AB7425" s="12">
        <v>4238.97</v>
      </c>
      <c r="AC7425" s="28">
        <f>+I7425+Y7425-Z7425</f>
        <v>5.01</v>
      </c>
      <c r="AD7425" s="20">
        <f t="shared" si="811"/>
        <v>0</v>
      </c>
      <c r="AE7425">
        <v>0</v>
      </c>
    </row>
    <row r="7426" spans="1:31" x14ac:dyDescent="0.25">
      <c r="A7426" s="9">
        <v>45351</v>
      </c>
      <c r="B7426" s="10" t="s">
        <v>462</v>
      </c>
      <c r="C7426" s="10" t="s">
        <v>28</v>
      </c>
      <c r="D7426" s="10" t="s">
        <v>29</v>
      </c>
      <c r="E7426" s="10" t="s">
        <v>30</v>
      </c>
      <c r="F7426" s="10"/>
      <c r="G7426" s="10">
        <v>0</v>
      </c>
      <c r="H7426" s="11">
        <f>SUMIFS(AA:AA,$A:$A,EOMONTH($A7426,-1),$B:$B,$B7426)</f>
        <v>516</v>
      </c>
      <c r="I7426" s="63">
        <f>ROUND(SUMIFS(AC:AC,$A:$A,EOMONTH($A7426,-1),$B:$B,$B7426),2)</f>
        <v>35.31</v>
      </c>
      <c r="J7426" s="11">
        <f>SUMIFS(AB:AB,$A:$A,EOMONTH($A7426,-1),$B:$B,$B7426)</f>
        <v>8868.76</v>
      </c>
      <c r="K7426" s="13">
        <v>0</v>
      </c>
      <c r="L7426" s="25">
        <v>0</v>
      </c>
      <c r="M7426" s="15">
        <v>0</v>
      </c>
      <c r="N7426" s="14">
        <v>0</v>
      </c>
      <c r="O7426" s="16">
        <v>0</v>
      </c>
      <c r="P7426" s="16">
        <v>0</v>
      </c>
      <c r="Q7426" s="16">
        <v>0</v>
      </c>
      <c r="R7426" s="16">
        <f>Q7426*16.876/100</f>
        <v>0</v>
      </c>
      <c r="S7426" s="17">
        <f t="shared" si="805"/>
        <v>0</v>
      </c>
      <c r="T7426" s="16">
        <v>0</v>
      </c>
      <c r="U7426" s="18">
        <f t="shared" si="806"/>
        <v>0</v>
      </c>
      <c r="V7426" s="18">
        <f t="shared" si="807"/>
        <v>0</v>
      </c>
      <c r="W7426" s="18">
        <f t="shared" si="808"/>
        <v>0</v>
      </c>
      <c r="X7426" s="27"/>
      <c r="Y7426" s="19">
        <f t="shared" si="809"/>
        <v>0</v>
      </c>
      <c r="Z7426" s="18">
        <f t="shared" si="810"/>
        <v>0</v>
      </c>
      <c r="AA7426" s="12">
        <v>516</v>
      </c>
      <c r="AB7426" s="12">
        <v>8868.76</v>
      </c>
      <c r="AC7426" s="28">
        <f>+I7426+Y7426-Z7426</f>
        <v>35.31</v>
      </c>
      <c r="AD7426" s="20">
        <f t="shared" si="811"/>
        <v>0</v>
      </c>
      <c r="AE7426">
        <v>0</v>
      </c>
    </row>
    <row r="7427" spans="1:31" x14ac:dyDescent="0.25">
      <c r="A7427" s="9">
        <v>45351</v>
      </c>
      <c r="B7427" s="10" t="s">
        <v>463</v>
      </c>
      <c r="C7427" s="10" t="s">
        <v>28</v>
      </c>
      <c r="D7427" s="10" t="s">
        <v>29</v>
      </c>
      <c r="E7427" s="10" t="s">
        <v>30</v>
      </c>
      <c r="F7427" s="10"/>
      <c r="G7427" s="10">
        <v>0</v>
      </c>
      <c r="H7427" s="11">
        <f>SUMIFS(AA:AA,$A:$A,EOMONTH($A7427,-1),$B:$B,$B7427)</f>
        <v>773</v>
      </c>
      <c r="I7427" s="63">
        <f>ROUND(SUMIFS(AC:AC,$A:$A,EOMONTH($A7427,-1),$B:$B,$B7427),2)</f>
        <v>31.56</v>
      </c>
      <c r="J7427" s="11">
        <f>SUMIFS(AB:AB,$A:$A,EOMONTH($A7427,-1),$B:$B,$B7427)</f>
        <v>7336.17</v>
      </c>
      <c r="K7427" s="13">
        <v>0</v>
      </c>
      <c r="L7427" s="25">
        <v>0</v>
      </c>
      <c r="M7427" s="15">
        <v>0</v>
      </c>
      <c r="N7427" s="14">
        <v>0</v>
      </c>
      <c r="O7427" s="16">
        <v>0</v>
      </c>
      <c r="P7427" s="16">
        <v>0</v>
      </c>
      <c r="Q7427" s="16">
        <v>0</v>
      </c>
      <c r="R7427" s="16">
        <f>Q7427*16.876/100</f>
        <v>0</v>
      </c>
      <c r="S7427" s="17">
        <f t="shared" si="805"/>
        <v>0</v>
      </c>
      <c r="T7427" s="16">
        <v>0</v>
      </c>
      <c r="U7427" s="18">
        <f t="shared" si="806"/>
        <v>0</v>
      </c>
      <c r="V7427" s="18">
        <f t="shared" si="807"/>
        <v>0</v>
      </c>
      <c r="W7427" s="18">
        <f t="shared" si="808"/>
        <v>0</v>
      </c>
      <c r="X7427" s="27"/>
      <c r="Y7427" s="19">
        <f t="shared" si="809"/>
        <v>0</v>
      </c>
      <c r="Z7427" s="18">
        <f t="shared" si="810"/>
        <v>0</v>
      </c>
      <c r="AA7427" s="12">
        <v>773</v>
      </c>
      <c r="AB7427" s="12">
        <v>7336.17</v>
      </c>
      <c r="AC7427" s="28">
        <f>+I7427+Y7427-Z7427</f>
        <v>31.56</v>
      </c>
      <c r="AD7427" s="20">
        <f t="shared" si="811"/>
        <v>0</v>
      </c>
      <c r="AE7427">
        <v>0</v>
      </c>
    </row>
    <row r="7428" spans="1:31" x14ac:dyDescent="0.25">
      <c r="A7428" s="9">
        <v>45351</v>
      </c>
      <c r="B7428" s="10" t="s">
        <v>464</v>
      </c>
      <c r="C7428" s="10" t="s">
        <v>28</v>
      </c>
      <c r="D7428" s="10" t="s">
        <v>29</v>
      </c>
      <c r="E7428" s="10" t="s">
        <v>30</v>
      </c>
      <c r="F7428" s="10"/>
      <c r="G7428" s="10">
        <v>0</v>
      </c>
      <c r="H7428" s="11">
        <f>SUMIFS(AA:AA,$A:$A,EOMONTH($A7428,-1),$B:$B,$B7428)</f>
        <v>723</v>
      </c>
      <c r="I7428" s="63">
        <f>ROUND(SUMIFS(AC:AC,$A:$A,EOMONTH($A7428,-1),$B:$B,$B7428),2)</f>
        <v>46.87</v>
      </c>
      <c r="J7428" s="11">
        <f>SUMIFS(AB:AB,$A:$A,EOMONTH($A7428,-1),$B:$B,$B7428)</f>
        <v>1943.47</v>
      </c>
      <c r="K7428" s="13">
        <v>0</v>
      </c>
      <c r="L7428" s="25">
        <v>0</v>
      </c>
      <c r="M7428" s="15">
        <v>0</v>
      </c>
      <c r="N7428" s="14">
        <v>0</v>
      </c>
      <c r="O7428" s="16">
        <v>0</v>
      </c>
      <c r="P7428" s="16">
        <v>0</v>
      </c>
      <c r="Q7428" s="16">
        <v>0</v>
      </c>
      <c r="R7428" s="16">
        <f>Q7428*16.876/100</f>
        <v>0</v>
      </c>
      <c r="S7428" s="17">
        <f t="shared" si="805"/>
        <v>0</v>
      </c>
      <c r="T7428" s="16">
        <v>0</v>
      </c>
      <c r="U7428" s="18">
        <f t="shared" si="806"/>
        <v>0</v>
      </c>
      <c r="V7428" s="18">
        <f t="shared" si="807"/>
        <v>0</v>
      </c>
      <c r="W7428" s="18">
        <f t="shared" si="808"/>
        <v>0</v>
      </c>
      <c r="X7428" s="27"/>
      <c r="Y7428" s="19">
        <f t="shared" si="809"/>
        <v>0</v>
      </c>
      <c r="Z7428" s="18">
        <f t="shared" si="810"/>
        <v>0</v>
      </c>
      <c r="AA7428" s="12">
        <v>723</v>
      </c>
      <c r="AB7428" s="12">
        <v>1943.47</v>
      </c>
      <c r="AC7428" s="28">
        <f>+I7428+Y7428-Z7428</f>
        <v>46.87</v>
      </c>
      <c r="AD7428" s="20">
        <f t="shared" si="811"/>
        <v>0</v>
      </c>
      <c r="AE7428">
        <v>0</v>
      </c>
    </row>
    <row r="7429" spans="1:31" x14ac:dyDescent="0.25">
      <c r="A7429" s="9">
        <v>45351</v>
      </c>
      <c r="B7429" s="10" t="s">
        <v>465</v>
      </c>
      <c r="C7429" s="10" t="s">
        <v>28</v>
      </c>
      <c r="D7429" s="10" t="s">
        <v>29</v>
      </c>
      <c r="E7429" s="10" t="s">
        <v>30</v>
      </c>
      <c r="F7429" s="10"/>
      <c r="G7429" s="10">
        <v>0</v>
      </c>
      <c r="H7429" s="11">
        <f>SUMIFS(AA:AA,$A:$A,EOMONTH($A7429,-1),$B:$B,$B7429)</f>
        <v>862</v>
      </c>
      <c r="I7429" s="63">
        <f>ROUND(SUMIFS(AC:AC,$A:$A,EOMONTH($A7429,-1),$B:$B,$B7429),2)</f>
        <v>32.549999999999997</v>
      </c>
      <c r="J7429" s="11">
        <f>SUMIFS(AB:AB,$A:$A,EOMONTH($A7429,-1),$B:$B,$B7429)</f>
        <v>3679.98</v>
      </c>
      <c r="K7429" s="13">
        <v>0</v>
      </c>
      <c r="L7429" s="25">
        <v>0</v>
      </c>
      <c r="M7429" s="15">
        <v>0</v>
      </c>
      <c r="N7429" s="14">
        <v>0</v>
      </c>
      <c r="O7429" s="16">
        <v>0</v>
      </c>
      <c r="P7429" s="16">
        <v>0</v>
      </c>
      <c r="Q7429" s="16">
        <v>0</v>
      </c>
      <c r="R7429" s="16">
        <f>Q7429*16.876/100</f>
        <v>0</v>
      </c>
      <c r="S7429" s="17">
        <f t="shared" ref="S7429:S7492" si="812">Q7429+R7429</f>
        <v>0</v>
      </c>
      <c r="T7429" s="16">
        <v>0</v>
      </c>
      <c r="U7429" s="18">
        <f t="shared" ref="U7429:U7492" si="813">H7429*G7429/1000</f>
        <v>0</v>
      </c>
      <c r="V7429" s="18">
        <f t="shared" ref="V7429:V7492" si="814">M7429*F7429/1000</f>
        <v>0</v>
      </c>
      <c r="W7429" s="18">
        <f t="shared" ref="W7429:W7492" si="815">V7429*16.789/100</f>
        <v>0</v>
      </c>
      <c r="X7429" s="27"/>
      <c r="Y7429" s="19">
        <f t="shared" ref="Y7429:Y7492" si="816">V7429+W7429+X7429</f>
        <v>0</v>
      </c>
      <c r="Z7429" s="18">
        <f t="shared" ref="Z7429:Z7492" si="817">O7429*G7429/1000</f>
        <v>0</v>
      </c>
      <c r="AA7429" s="12">
        <v>862</v>
      </c>
      <c r="AB7429" s="12">
        <v>3679.98</v>
      </c>
      <c r="AC7429" s="28">
        <f>+I7429+Y7429-Z7429</f>
        <v>32.549999999999997</v>
      </c>
      <c r="AD7429" s="20">
        <f t="shared" ref="AD7429:AD7492" si="818">IF(AC7429&lt;0,ROUNDUP(AC7429,-1)*-1,0)</f>
        <v>0</v>
      </c>
      <c r="AE7429">
        <v>0</v>
      </c>
    </row>
    <row r="7430" spans="1:31" x14ac:dyDescent="0.25">
      <c r="A7430" s="9">
        <v>45351</v>
      </c>
      <c r="B7430" s="10" t="s">
        <v>466</v>
      </c>
      <c r="C7430" s="10" t="s">
        <v>28</v>
      </c>
      <c r="D7430" s="10" t="s">
        <v>29</v>
      </c>
      <c r="E7430" s="10" t="s">
        <v>30</v>
      </c>
      <c r="F7430" s="10"/>
      <c r="G7430" s="10">
        <v>0</v>
      </c>
      <c r="H7430" s="11">
        <f>SUMIFS(AA:AA,$A:$A,EOMONTH($A7430,-1),$B:$B,$B7430)</f>
        <v>4</v>
      </c>
      <c r="I7430" s="63">
        <f>ROUND(SUMIFS(AC:AC,$A:$A,EOMONTH($A7430,-1),$B:$B,$B7430),2)</f>
        <v>0.18</v>
      </c>
      <c r="J7430" s="11">
        <f>SUMIFS(AB:AB,$A:$A,EOMONTH($A7430,-1),$B:$B,$B7430)</f>
        <v>118.64</v>
      </c>
      <c r="K7430" s="13">
        <v>0</v>
      </c>
      <c r="L7430" s="25">
        <v>0</v>
      </c>
      <c r="M7430" s="15">
        <v>0</v>
      </c>
      <c r="N7430" s="14">
        <v>0</v>
      </c>
      <c r="O7430" s="16">
        <v>0</v>
      </c>
      <c r="P7430" s="16">
        <v>0</v>
      </c>
      <c r="Q7430" s="16">
        <v>0</v>
      </c>
      <c r="R7430" s="16">
        <f>Q7430*16.876/100</f>
        <v>0</v>
      </c>
      <c r="S7430" s="17">
        <f t="shared" si="812"/>
        <v>0</v>
      </c>
      <c r="T7430" s="16">
        <v>0</v>
      </c>
      <c r="U7430" s="18">
        <f t="shared" si="813"/>
        <v>0</v>
      </c>
      <c r="V7430" s="18">
        <f t="shared" si="814"/>
        <v>0</v>
      </c>
      <c r="W7430" s="18">
        <f t="shared" si="815"/>
        <v>0</v>
      </c>
      <c r="X7430" s="27"/>
      <c r="Y7430" s="19">
        <f t="shared" si="816"/>
        <v>0</v>
      </c>
      <c r="Z7430" s="18">
        <f t="shared" si="817"/>
        <v>0</v>
      </c>
      <c r="AA7430" s="12">
        <v>4</v>
      </c>
      <c r="AB7430" s="12">
        <v>118.64</v>
      </c>
      <c r="AC7430" s="28">
        <f>+I7430+Y7430-Z7430</f>
        <v>0.18</v>
      </c>
      <c r="AD7430" s="20">
        <f t="shared" si="818"/>
        <v>0</v>
      </c>
      <c r="AE7430">
        <v>0</v>
      </c>
    </row>
    <row r="7431" spans="1:31" x14ac:dyDescent="0.25">
      <c r="A7431" s="9">
        <v>45351</v>
      </c>
      <c r="B7431" s="10" t="s">
        <v>467</v>
      </c>
      <c r="C7431" s="10" t="s">
        <v>28</v>
      </c>
      <c r="D7431" s="10" t="s">
        <v>29</v>
      </c>
      <c r="E7431" s="10" t="s">
        <v>30</v>
      </c>
      <c r="F7431" s="10"/>
      <c r="G7431" s="10">
        <v>0</v>
      </c>
      <c r="H7431" s="11">
        <f>SUMIFS(AA:AA,$A:$A,EOMONTH($A7431,-1),$B:$B,$B7431)</f>
        <v>1</v>
      </c>
      <c r="I7431" s="63">
        <f>ROUND(SUMIFS(AC:AC,$A:$A,EOMONTH($A7431,-1),$B:$B,$B7431),2)</f>
        <v>0.05</v>
      </c>
      <c r="J7431" s="11">
        <f>SUMIFS(AB:AB,$A:$A,EOMONTH($A7431,-1),$B:$B,$B7431)</f>
        <v>29.66</v>
      </c>
      <c r="K7431" s="13">
        <v>0</v>
      </c>
      <c r="L7431" s="25">
        <v>0</v>
      </c>
      <c r="M7431" s="15">
        <v>0</v>
      </c>
      <c r="N7431" s="14">
        <v>0</v>
      </c>
      <c r="O7431" s="16">
        <v>0</v>
      </c>
      <c r="P7431" s="16">
        <v>0</v>
      </c>
      <c r="Q7431" s="16">
        <v>0</v>
      </c>
      <c r="R7431" s="16">
        <f>Q7431*16.876/100</f>
        <v>0</v>
      </c>
      <c r="S7431" s="17">
        <f t="shared" si="812"/>
        <v>0</v>
      </c>
      <c r="T7431" s="16">
        <v>0</v>
      </c>
      <c r="U7431" s="18">
        <f t="shared" si="813"/>
        <v>0</v>
      </c>
      <c r="V7431" s="18">
        <f t="shared" si="814"/>
        <v>0</v>
      </c>
      <c r="W7431" s="18">
        <f t="shared" si="815"/>
        <v>0</v>
      </c>
      <c r="X7431" s="27"/>
      <c r="Y7431" s="19">
        <f t="shared" si="816"/>
        <v>0</v>
      </c>
      <c r="Z7431" s="18">
        <f t="shared" si="817"/>
        <v>0</v>
      </c>
      <c r="AA7431" s="12">
        <v>1</v>
      </c>
      <c r="AB7431" s="12">
        <v>29.66</v>
      </c>
      <c r="AC7431" s="28">
        <f>+I7431+Y7431-Z7431</f>
        <v>0.05</v>
      </c>
      <c r="AD7431" s="20">
        <f t="shared" si="818"/>
        <v>0</v>
      </c>
      <c r="AE7431">
        <v>0</v>
      </c>
    </row>
    <row r="7432" spans="1:31" x14ac:dyDescent="0.25">
      <c r="A7432" s="9">
        <v>45351</v>
      </c>
      <c r="B7432" s="10" t="s">
        <v>468</v>
      </c>
      <c r="C7432" s="10" t="s">
        <v>28</v>
      </c>
      <c r="D7432" s="10" t="s">
        <v>29</v>
      </c>
      <c r="E7432" s="10" t="s">
        <v>30</v>
      </c>
      <c r="F7432" s="10"/>
      <c r="G7432" s="10">
        <v>0</v>
      </c>
      <c r="H7432" s="11">
        <f>SUMIFS(AA:AA,$A:$A,EOMONTH($A7432,-1),$B:$B,$B7432)</f>
        <v>1</v>
      </c>
      <c r="I7432" s="63">
        <f>ROUND(SUMIFS(AC:AC,$A:$A,EOMONTH($A7432,-1),$B:$B,$B7432),2)</f>
        <v>0.05</v>
      </c>
      <c r="J7432" s="11">
        <f>SUMIFS(AB:AB,$A:$A,EOMONTH($A7432,-1),$B:$B,$B7432)</f>
        <v>29.66</v>
      </c>
      <c r="K7432" s="13">
        <v>0</v>
      </c>
      <c r="L7432" s="25">
        <v>0</v>
      </c>
      <c r="M7432" s="15">
        <v>0</v>
      </c>
      <c r="N7432" s="14">
        <v>0</v>
      </c>
      <c r="O7432" s="16">
        <v>0</v>
      </c>
      <c r="P7432" s="16">
        <v>0</v>
      </c>
      <c r="Q7432" s="16">
        <v>0</v>
      </c>
      <c r="R7432" s="16">
        <f>Q7432*16.876/100</f>
        <v>0</v>
      </c>
      <c r="S7432" s="17">
        <f t="shared" si="812"/>
        <v>0</v>
      </c>
      <c r="T7432" s="16">
        <v>0</v>
      </c>
      <c r="U7432" s="18">
        <f t="shared" si="813"/>
        <v>0</v>
      </c>
      <c r="V7432" s="18">
        <f t="shared" si="814"/>
        <v>0</v>
      </c>
      <c r="W7432" s="18">
        <f t="shared" si="815"/>
        <v>0</v>
      </c>
      <c r="X7432" s="27"/>
      <c r="Y7432" s="19">
        <f t="shared" si="816"/>
        <v>0</v>
      </c>
      <c r="Z7432" s="18">
        <f t="shared" si="817"/>
        <v>0</v>
      </c>
      <c r="AA7432" s="12">
        <v>1</v>
      </c>
      <c r="AB7432" s="12">
        <v>29.66</v>
      </c>
      <c r="AC7432" s="28">
        <f>+I7432+Y7432-Z7432</f>
        <v>0.05</v>
      </c>
      <c r="AD7432" s="20">
        <f t="shared" si="818"/>
        <v>0</v>
      </c>
      <c r="AE7432">
        <v>0</v>
      </c>
    </row>
    <row r="7433" spans="1:31" x14ac:dyDescent="0.25">
      <c r="A7433" s="9">
        <v>45351</v>
      </c>
      <c r="B7433" s="10" t="s">
        <v>469</v>
      </c>
      <c r="C7433" s="10" t="s">
        <v>28</v>
      </c>
      <c r="D7433" s="10" t="s">
        <v>29</v>
      </c>
      <c r="E7433" s="10" t="s">
        <v>30</v>
      </c>
      <c r="F7433" s="10"/>
      <c r="G7433" s="10">
        <v>0</v>
      </c>
      <c r="H7433" s="11">
        <f>SUMIFS(AA:AA,$A:$A,EOMONTH($A7433,-1),$B:$B,$B7433)</f>
        <v>25</v>
      </c>
      <c r="I7433" s="63">
        <f>ROUND(SUMIFS(AC:AC,$A:$A,EOMONTH($A7433,-1),$B:$B,$B7433),2)</f>
        <v>1.1299999999999999</v>
      </c>
      <c r="J7433" s="11">
        <f>SUMIFS(AB:AB,$A:$A,EOMONTH($A7433,-1),$B:$B,$B7433)</f>
        <v>750</v>
      </c>
      <c r="K7433" s="13">
        <v>0</v>
      </c>
      <c r="L7433" s="25">
        <v>0</v>
      </c>
      <c r="M7433" s="15">
        <v>0</v>
      </c>
      <c r="N7433" s="14">
        <v>0</v>
      </c>
      <c r="O7433" s="16">
        <v>0</v>
      </c>
      <c r="P7433" s="16">
        <v>0</v>
      </c>
      <c r="Q7433" s="16">
        <v>0</v>
      </c>
      <c r="R7433" s="16">
        <f>Q7433*16.876/100</f>
        <v>0</v>
      </c>
      <c r="S7433" s="17">
        <f t="shared" si="812"/>
        <v>0</v>
      </c>
      <c r="T7433" s="16">
        <v>0</v>
      </c>
      <c r="U7433" s="18">
        <f t="shared" si="813"/>
        <v>0</v>
      </c>
      <c r="V7433" s="18">
        <f t="shared" si="814"/>
        <v>0</v>
      </c>
      <c r="W7433" s="18">
        <f t="shared" si="815"/>
        <v>0</v>
      </c>
      <c r="X7433" s="27"/>
      <c r="Y7433" s="19">
        <f t="shared" si="816"/>
        <v>0</v>
      </c>
      <c r="Z7433" s="18">
        <f t="shared" si="817"/>
        <v>0</v>
      </c>
      <c r="AA7433" s="12">
        <v>25</v>
      </c>
      <c r="AB7433" s="12">
        <v>750</v>
      </c>
      <c r="AC7433" s="28">
        <f>+I7433+Y7433-Z7433</f>
        <v>1.1299999999999999</v>
      </c>
      <c r="AD7433" s="20">
        <f t="shared" si="818"/>
        <v>0</v>
      </c>
      <c r="AE7433">
        <v>0</v>
      </c>
    </row>
    <row r="7434" spans="1:31" x14ac:dyDescent="0.25">
      <c r="A7434" s="9">
        <v>45351</v>
      </c>
      <c r="B7434" s="10" t="s">
        <v>470</v>
      </c>
      <c r="C7434" s="10" t="s">
        <v>28</v>
      </c>
      <c r="D7434" s="10" t="s">
        <v>29</v>
      </c>
      <c r="E7434" s="10" t="s">
        <v>30</v>
      </c>
      <c r="F7434" s="10"/>
      <c r="G7434" s="10">
        <v>0</v>
      </c>
      <c r="H7434" s="11">
        <f>SUMIFS(AA:AA,$A:$A,EOMONTH($A7434,-1),$B:$B,$B7434)</f>
        <v>1</v>
      </c>
      <c r="I7434" s="63">
        <f>ROUND(SUMIFS(AC:AC,$A:$A,EOMONTH($A7434,-1),$B:$B,$B7434),2)</f>
        <v>0.05</v>
      </c>
      <c r="J7434" s="11">
        <f>SUMIFS(AB:AB,$A:$A,EOMONTH($A7434,-1),$B:$B,$B7434)</f>
        <v>48.14</v>
      </c>
      <c r="K7434" s="13">
        <v>0</v>
      </c>
      <c r="L7434" s="25">
        <v>0</v>
      </c>
      <c r="M7434" s="15">
        <v>0</v>
      </c>
      <c r="N7434" s="14">
        <v>0</v>
      </c>
      <c r="O7434" s="16">
        <v>0</v>
      </c>
      <c r="P7434" s="16">
        <v>0</v>
      </c>
      <c r="Q7434" s="16">
        <v>0</v>
      </c>
      <c r="R7434" s="16">
        <f>Q7434*16.876/100</f>
        <v>0</v>
      </c>
      <c r="S7434" s="17">
        <f t="shared" si="812"/>
        <v>0</v>
      </c>
      <c r="T7434" s="16">
        <v>0</v>
      </c>
      <c r="U7434" s="18">
        <f t="shared" si="813"/>
        <v>0</v>
      </c>
      <c r="V7434" s="18">
        <f t="shared" si="814"/>
        <v>0</v>
      </c>
      <c r="W7434" s="18">
        <f t="shared" si="815"/>
        <v>0</v>
      </c>
      <c r="X7434" s="27"/>
      <c r="Y7434" s="19">
        <f t="shared" si="816"/>
        <v>0</v>
      </c>
      <c r="Z7434" s="18">
        <f t="shared" si="817"/>
        <v>0</v>
      </c>
      <c r="AA7434" s="12">
        <v>1</v>
      </c>
      <c r="AB7434" s="12">
        <v>48.14</v>
      </c>
      <c r="AC7434" s="28">
        <f>+I7434+Y7434-Z7434</f>
        <v>0.05</v>
      </c>
      <c r="AD7434" s="20">
        <f t="shared" si="818"/>
        <v>0</v>
      </c>
      <c r="AE7434">
        <v>0</v>
      </c>
    </row>
    <row r="7435" spans="1:31" x14ac:dyDescent="0.25">
      <c r="A7435" s="9">
        <v>45351</v>
      </c>
      <c r="B7435" s="10" t="s">
        <v>471</v>
      </c>
      <c r="C7435" s="10" t="s">
        <v>28</v>
      </c>
      <c r="D7435" s="10" t="s">
        <v>29</v>
      </c>
      <c r="E7435" s="10" t="s">
        <v>30</v>
      </c>
      <c r="F7435" s="10"/>
      <c r="G7435" s="10">
        <v>0</v>
      </c>
      <c r="H7435" s="11">
        <f>SUMIFS(AA:AA,$A:$A,EOMONTH($A7435,-1),$B:$B,$B7435)</f>
        <v>3</v>
      </c>
      <c r="I7435" s="63">
        <f>ROUND(SUMIFS(AC:AC,$A:$A,EOMONTH($A7435,-1),$B:$B,$B7435),2)</f>
        <v>0.14000000000000001</v>
      </c>
      <c r="J7435" s="11">
        <f>SUMIFS(AB:AB,$A:$A,EOMONTH($A7435,-1),$B:$B,$B7435)</f>
        <v>144.41999999999999</v>
      </c>
      <c r="K7435" s="13">
        <v>0</v>
      </c>
      <c r="L7435" s="25">
        <v>0</v>
      </c>
      <c r="M7435" s="15">
        <v>0</v>
      </c>
      <c r="N7435" s="14">
        <v>0</v>
      </c>
      <c r="O7435" s="16">
        <v>0</v>
      </c>
      <c r="P7435" s="16">
        <v>0</v>
      </c>
      <c r="Q7435" s="16">
        <v>0</v>
      </c>
      <c r="R7435" s="16">
        <f>Q7435*16.876/100</f>
        <v>0</v>
      </c>
      <c r="S7435" s="17">
        <f t="shared" si="812"/>
        <v>0</v>
      </c>
      <c r="T7435" s="16">
        <v>0</v>
      </c>
      <c r="U7435" s="18">
        <f t="shared" si="813"/>
        <v>0</v>
      </c>
      <c r="V7435" s="18">
        <f t="shared" si="814"/>
        <v>0</v>
      </c>
      <c r="W7435" s="18">
        <f t="shared" si="815"/>
        <v>0</v>
      </c>
      <c r="X7435" s="27"/>
      <c r="Y7435" s="19">
        <f t="shared" si="816"/>
        <v>0</v>
      </c>
      <c r="Z7435" s="18">
        <f t="shared" si="817"/>
        <v>0</v>
      </c>
      <c r="AA7435" s="12">
        <v>3</v>
      </c>
      <c r="AB7435" s="12">
        <v>144.41999999999999</v>
      </c>
      <c r="AC7435" s="28">
        <f>+I7435+Y7435-Z7435</f>
        <v>0.14000000000000001</v>
      </c>
      <c r="AD7435" s="20">
        <f t="shared" si="818"/>
        <v>0</v>
      </c>
      <c r="AE7435">
        <v>0</v>
      </c>
    </row>
    <row r="7436" spans="1:31" x14ac:dyDescent="0.25">
      <c r="A7436" s="9">
        <v>45351</v>
      </c>
      <c r="B7436" s="10" t="s">
        <v>472</v>
      </c>
      <c r="C7436" s="10" t="s">
        <v>28</v>
      </c>
      <c r="D7436" s="10" t="s">
        <v>29</v>
      </c>
      <c r="E7436" s="10" t="s">
        <v>30</v>
      </c>
      <c r="F7436" s="10"/>
      <c r="G7436" s="10">
        <v>0</v>
      </c>
      <c r="H7436" s="11">
        <f>SUMIFS(AA:AA,$A:$A,EOMONTH($A7436,-1),$B:$B,$B7436)</f>
        <v>1</v>
      </c>
      <c r="I7436" s="63">
        <f>ROUND(SUMIFS(AC:AC,$A:$A,EOMONTH($A7436,-1),$B:$B,$B7436),2)</f>
        <v>0.05</v>
      </c>
      <c r="J7436" s="11">
        <f>SUMIFS(AB:AB,$A:$A,EOMONTH($A7436,-1),$B:$B,$B7436)</f>
        <v>38.14</v>
      </c>
      <c r="K7436" s="13">
        <v>0</v>
      </c>
      <c r="L7436" s="25">
        <v>0</v>
      </c>
      <c r="M7436" s="15">
        <v>0</v>
      </c>
      <c r="N7436" s="14">
        <v>0</v>
      </c>
      <c r="O7436" s="16">
        <v>0</v>
      </c>
      <c r="P7436" s="16">
        <v>0</v>
      </c>
      <c r="Q7436" s="16">
        <v>0</v>
      </c>
      <c r="R7436" s="16">
        <f>Q7436*16.876/100</f>
        <v>0</v>
      </c>
      <c r="S7436" s="17">
        <f t="shared" si="812"/>
        <v>0</v>
      </c>
      <c r="T7436" s="16">
        <v>0</v>
      </c>
      <c r="U7436" s="18">
        <f t="shared" si="813"/>
        <v>0</v>
      </c>
      <c r="V7436" s="18">
        <f t="shared" si="814"/>
        <v>0</v>
      </c>
      <c r="W7436" s="18">
        <f t="shared" si="815"/>
        <v>0</v>
      </c>
      <c r="X7436" s="27"/>
      <c r="Y7436" s="19">
        <f t="shared" si="816"/>
        <v>0</v>
      </c>
      <c r="Z7436" s="18">
        <f t="shared" si="817"/>
        <v>0</v>
      </c>
      <c r="AA7436" s="12">
        <v>1</v>
      </c>
      <c r="AB7436" s="12">
        <v>38.14</v>
      </c>
      <c r="AC7436" s="28">
        <f>+I7436+Y7436-Z7436</f>
        <v>0.05</v>
      </c>
      <c r="AD7436" s="20">
        <f t="shared" si="818"/>
        <v>0</v>
      </c>
      <c r="AE7436">
        <v>0</v>
      </c>
    </row>
    <row r="7437" spans="1:31" x14ac:dyDescent="0.25">
      <c r="A7437" s="9">
        <v>45351</v>
      </c>
      <c r="B7437" s="10" t="s">
        <v>473</v>
      </c>
      <c r="C7437" s="10" t="s">
        <v>282</v>
      </c>
      <c r="D7437" s="10" t="s">
        <v>40</v>
      </c>
      <c r="E7437" s="10" t="s">
        <v>30</v>
      </c>
      <c r="F7437" s="10">
        <v>395</v>
      </c>
      <c r="G7437" s="10">
        <v>431</v>
      </c>
      <c r="H7437" s="11">
        <f>SUMIFS(AA:AA,$A:$A,EOMONTH($A7437,-1),$B:$B,$B7437)</f>
        <v>166</v>
      </c>
      <c r="I7437" s="63">
        <f>ROUND(SUMIFS(AC:AC,$A:$A,EOMONTH($A7437,-1),$B:$B,$B7437),2)</f>
        <v>-15.39</v>
      </c>
      <c r="J7437" s="11">
        <f>SUMIFS(AB:AB,$A:$A,EOMONTH($A7437,-1),$B:$B,$B7437)</f>
        <v>10383.299999999999</v>
      </c>
      <c r="K7437" s="13">
        <v>0</v>
      </c>
      <c r="L7437" s="25">
        <v>0</v>
      </c>
      <c r="M7437" s="15">
        <v>0</v>
      </c>
      <c r="N7437" s="14">
        <v>0</v>
      </c>
      <c r="O7437" s="16">
        <v>0</v>
      </c>
      <c r="P7437" s="16">
        <v>0</v>
      </c>
      <c r="Q7437" s="16">
        <v>0</v>
      </c>
      <c r="R7437" s="16">
        <f>Q7437*16.876/100</f>
        <v>0</v>
      </c>
      <c r="S7437" s="17">
        <f t="shared" si="812"/>
        <v>0</v>
      </c>
      <c r="T7437" s="16">
        <v>0</v>
      </c>
      <c r="U7437" s="18">
        <f t="shared" si="813"/>
        <v>71.546000000000006</v>
      </c>
      <c r="V7437" s="18">
        <f t="shared" si="814"/>
        <v>0</v>
      </c>
      <c r="W7437" s="18">
        <f t="shared" si="815"/>
        <v>0</v>
      </c>
      <c r="X7437" s="27"/>
      <c r="Y7437" s="19">
        <f t="shared" si="816"/>
        <v>0</v>
      </c>
      <c r="Z7437" s="18">
        <f t="shared" si="817"/>
        <v>0</v>
      </c>
      <c r="AA7437" s="12">
        <v>166</v>
      </c>
      <c r="AB7437" s="12">
        <v>10383.299999999999</v>
      </c>
      <c r="AC7437" s="28">
        <f>+I7437+Y7437-Z7437</f>
        <v>-15.39</v>
      </c>
      <c r="AD7437" s="20">
        <f t="shared" si="818"/>
        <v>20</v>
      </c>
      <c r="AE7437">
        <v>20</v>
      </c>
    </row>
    <row r="7438" spans="1:31" x14ac:dyDescent="0.25">
      <c r="A7438" s="9">
        <v>45351</v>
      </c>
      <c r="B7438" s="10" t="s">
        <v>474</v>
      </c>
      <c r="C7438" s="10" t="s">
        <v>282</v>
      </c>
      <c r="D7438" s="10" t="s">
        <v>29</v>
      </c>
      <c r="E7438" s="10" t="s">
        <v>30</v>
      </c>
      <c r="F7438" s="10"/>
      <c r="G7438" s="10">
        <v>0</v>
      </c>
      <c r="H7438" s="11">
        <f>SUMIFS(AA:AA,$A:$A,EOMONTH($A7438,-1),$B:$B,$B7438)</f>
        <v>463</v>
      </c>
      <c r="I7438" s="63">
        <f>ROUND(SUMIFS(AC:AC,$A:$A,EOMONTH($A7438,-1),$B:$B,$B7438),2)</f>
        <v>20.9</v>
      </c>
      <c r="J7438" s="11">
        <f>SUMIFS(AB:AB,$A:$A,EOMONTH($A7438,-1),$B:$B,$B7438)</f>
        <v>28960.65</v>
      </c>
      <c r="K7438" s="13">
        <v>0</v>
      </c>
      <c r="L7438" s="25">
        <v>0</v>
      </c>
      <c r="M7438" s="15">
        <v>0</v>
      </c>
      <c r="N7438" s="14">
        <v>0</v>
      </c>
      <c r="O7438" s="16">
        <v>0</v>
      </c>
      <c r="P7438" s="16">
        <v>0</v>
      </c>
      <c r="Q7438" s="16">
        <v>0</v>
      </c>
      <c r="R7438" s="16">
        <f>Q7438*16.876/100</f>
        <v>0</v>
      </c>
      <c r="S7438" s="17">
        <f t="shared" si="812"/>
        <v>0</v>
      </c>
      <c r="T7438" s="16">
        <v>0</v>
      </c>
      <c r="U7438" s="18">
        <f t="shared" si="813"/>
        <v>0</v>
      </c>
      <c r="V7438" s="18">
        <f t="shared" si="814"/>
        <v>0</v>
      </c>
      <c r="W7438" s="18">
        <f t="shared" si="815"/>
        <v>0</v>
      </c>
      <c r="X7438" s="27"/>
      <c r="Y7438" s="19">
        <f t="shared" si="816"/>
        <v>0</v>
      </c>
      <c r="Z7438" s="18">
        <f t="shared" si="817"/>
        <v>0</v>
      </c>
      <c r="AA7438" s="12">
        <v>463</v>
      </c>
      <c r="AB7438" s="12">
        <v>28960.65</v>
      </c>
      <c r="AC7438" s="28">
        <f>+I7438+Y7438-Z7438</f>
        <v>20.9</v>
      </c>
      <c r="AD7438" s="20">
        <f t="shared" si="818"/>
        <v>0</v>
      </c>
      <c r="AE7438">
        <v>0</v>
      </c>
    </row>
    <row r="7439" spans="1:31" x14ac:dyDescent="0.25">
      <c r="A7439" s="9">
        <v>45351</v>
      </c>
      <c r="B7439" s="10" t="s">
        <v>475</v>
      </c>
      <c r="C7439" s="10" t="s">
        <v>282</v>
      </c>
      <c r="D7439" s="10" t="s">
        <v>29</v>
      </c>
      <c r="E7439" s="10" t="s">
        <v>30</v>
      </c>
      <c r="F7439" s="10"/>
      <c r="G7439" s="10">
        <v>0</v>
      </c>
      <c r="H7439" s="11">
        <f>SUMIFS(AA:AA,$A:$A,EOMONTH($A7439,-1),$B:$B,$B7439)</f>
        <v>406</v>
      </c>
      <c r="I7439" s="63">
        <f>ROUND(SUMIFS(AC:AC,$A:$A,EOMONTH($A7439,-1),$B:$B,$B7439),2)</f>
        <v>12.42</v>
      </c>
      <c r="J7439" s="11">
        <f>SUMIFS(AB:AB,$A:$A,EOMONTH($A7439,-1),$B:$B,$B7439)</f>
        <v>21340.65</v>
      </c>
      <c r="K7439" s="13">
        <v>0</v>
      </c>
      <c r="L7439" s="25">
        <v>0</v>
      </c>
      <c r="M7439" s="15">
        <v>0</v>
      </c>
      <c r="N7439" s="14">
        <v>0</v>
      </c>
      <c r="O7439" s="16">
        <v>0</v>
      </c>
      <c r="P7439" s="16">
        <v>0</v>
      </c>
      <c r="Q7439" s="16">
        <v>0</v>
      </c>
      <c r="R7439" s="16">
        <f>Q7439*16.876/100</f>
        <v>0</v>
      </c>
      <c r="S7439" s="17">
        <f t="shared" si="812"/>
        <v>0</v>
      </c>
      <c r="T7439" s="16">
        <v>0</v>
      </c>
      <c r="U7439" s="18">
        <f t="shared" si="813"/>
        <v>0</v>
      </c>
      <c r="V7439" s="18">
        <f t="shared" si="814"/>
        <v>0</v>
      </c>
      <c r="W7439" s="18">
        <f t="shared" si="815"/>
        <v>0</v>
      </c>
      <c r="X7439" s="27"/>
      <c r="Y7439" s="19">
        <f t="shared" si="816"/>
        <v>0</v>
      </c>
      <c r="Z7439" s="18">
        <f t="shared" si="817"/>
        <v>0</v>
      </c>
      <c r="AA7439" s="12">
        <v>406</v>
      </c>
      <c r="AB7439" s="12">
        <v>21340.65</v>
      </c>
      <c r="AC7439" s="28">
        <f>+I7439+Y7439-Z7439</f>
        <v>12.42</v>
      </c>
      <c r="AD7439" s="20">
        <f t="shared" si="818"/>
        <v>0</v>
      </c>
      <c r="AE7439">
        <v>0</v>
      </c>
    </row>
    <row r="7440" spans="1:31" x14ac:dyDescent="0.25">
      <c r="A7440" s="9">
        <v>45351</v>
      </c>
      <c r="B7440" s="10" t="s">
        <v>476</v>
      </c>
      <c r="C7440" s="10" t="s">
        <v>282</v>
      </c>
      <c r="D7440" s="10" t="s">
        <v>40</v>
      </c>
      <c r="E7440" s="10" t="s">
        <v>30</v>
      </c>
      <c r="F7440" s="10">
        <v>395</v>
      </c>
      <c r="G7440" s="10">
        <v>431</v>
      </c>
      <c r="H7440" s="11">
        <f>SUMIFS(AA:AA,$A:$A,EOMONTH($A7440,-1),$B:$B,$B7440)</f>
        <v>64</v>
      </c>
      <c r="I7440" s="63">
        <f>ROUND(SUMIFS(AC:AC,$A:$A,EOMONTH($A7440,-1),$B:$B,$B7440),2)</f>
        <v>-19.97</v>
      </c>
      <c r="J7440" s="11">
        <f>SUMIFS(AB:AB,$A:$A,EOMONTH($A7440,-1),$B:$B,$B7440)</f>
        <v>4512.75</v>
      </c>
      <c r="K7440" s="13">
        <v>0</v>
      </c>
      <c r="L7440" s="25">
        <v>0</v>
      </c>
      <c r="M7440" s="15">
        <v>0</v>
      </c>
      <c r="N7440" s="14">
        <v>0</v>
      </c>
      <c r="O7440" s="16">
        <v>0</v>
      </c>
      <c r="P7440" s="16">
        <v>0</v>
      </c>
      <c r="Q7440" s="16">
        <v>0</v>
      </c>
      <c r="R7440" s="16">
        <f>Q7440*16.876/100</f>
        <v>0</v>
      </c>
      <c r="S7440" s="17">
        <f t="shared" si="812"/>
        <v>0</v>
      </c>
      <c r="T7440" s="16">
        <v>0</v>
      </c>
      <c r="U7440" s="18">
        <f t="shared" si="813"/>
        <v>27.584</v>
      </c>
      <c r="V7440" s="18">
        <f t="shared" si="814"/>
        <v>0</v>
      </c>
      <c r="W7440" s="18">
        <f t="shared" si="815"/>
        <v>0</v>
      </c>
      <c r="X7440" s="27"/>
      <c r="Y7440" s="19">
        <f t="shared" si="816"/>
        <v>0</v>
      </c>
      <c r="Z7440" s="18">
        <f t="shared" si="817"/>
        <v>0</v>
      </c>
      <c r="AA7440" s="12">
        <v>64</v>
      </c>
      <c r="AB7440" s="12">
        <v>4512.75</v>
      </c>
      <c r="AC7440" s="28">
        <f>+I7440+Y7440-Z7440</f>
        <v>-19.97</v>
      </c>
      <c r="AD7440" s="20">
        <f t="shared" si="818"/>
        <v>20</v>
      </c>
      <c r="AE7440">
        <v>20</v>
      </c>
    </row>
    <row r="7441" spans="1:31" x14ac:dyDescent="0.25">
      <c r="A7441" s="9">
        <v>45351</v>
      </c>
      <c r="B7441" s="10" t="s">
        <v>477</v>
      </c>
      <c r="C7441" s="10" t="s">
        <v>282</v>
      </c>
      <c r="D7441" s="10" t="s">
        <v>29</v>
      </c>
      <c r="E7441" s="10" t="s">
        <v>30</v>
      </c>
      <c r="F7441" s="10"/>
      <c r="G7441" s="10">
        <v>0</v>
      </c>
      <c r="H7441" s="11">
        <f>SUMIFS(AA:AA,$A:$A,EOMONTH($A7441,-1),$B:$B,$B7441)</f>
        <v>250</v>
      </c>
      <c r="I7441" s="63">
        <f>ROUND(SUMIFS(AC:AC,$A:$A,EOMONTH($A7441,-1),$B:$B,$B7441),2)</f>
        <v>4.5599999999999996</v>
      </c>
      <c r="J7441" s="11">
        <f>SUMIFS(AB:AB,$A:$A,EOMONTH($A7441,-1),$B:$B,$B7441)</f>
        <v>11228.65</v>
      </c>
      <c r="K7441" s="13">
        <v>0</v>
      </c>
      <c r="L7441" s="25">
        <v>0</v>
      </c>
      <c r="M7441" s="15">
        <v>0</v>
      </c>
      <c r="N7441" s="14">
        <v>0</v>
      </c>
      <c r="O7441" s="16">
        <v>0</v>
      </c>
      <c r="P7441" s="16">
        <v>0</v>
      </c>
      <c r="Q7441" s="16">
        <v>0</v>
      </c>
      <c r="R7441" s="16">
        <f>Q7441*16.876/100</f>
        <v>0</v>
      </c>
      <c r="S7441" s="17">
        <f t="shared" si="812"/>
        <v>0</v>
      </c>
      <c r="T7441" s="16">
        <v>0</v>
      </c>
      <c r="U7441" s="18">
        <f t="shared" si="813"/>
        <v>0</v>
      </c>
      <c r="V7441" s="18">
        <f t="shared" si="814"/>
        <v>0</v>
      </c>
      <c r="W7441" s="18">
        <f t="shared" si="815"/>
        <v>0</v>
      </c>
      <c r="X7441" s="27"/>
      <c r="Y7441" s="19">
        <f t="shared" si="816"/>
        <v>0</v>
      </c>
      <c r="Z7441" s="18">
        <f t="shared" si="817"/>
        <v>0</v>
      </c>
      <c r="AA7441" s="12">
        <v>250</v>
      </c>
      <c r="AB7441" s="12">
        <v>11228.65</v>
      </c>
      <c r="AC7441" s="28">
        <f>+I7441+Y7441-Z7441</f>
        <v>4.5599999999999996</v>
      </c>
      <c r="AD7441" s="20">
        <f t="shared" si="818"/>
        <v>0</v>
      </c>
      <c r="AE7441">
        <v>0</v>
      </c>
    </row>
    <row r="7442" spans="1:31" x14ac:dyDescent="0.25">
      <c r="A7442" s="9">
        <v>45351</v>
      </c>
      <c r="B7442" s="10" t="s">
        <v>478</v>
      </c>
      <c r="C7442" s="10" t="s">
        <v>282</v>
      </c>
      <c r="D7442" s="10" t="s">
        <v>40</v>
      </c>
      <c r="E7442" s="10" t="s">
        <v>30</v>
      </c>
      <c r="F7442" s="10">
        <v>395</v>
      </c>
      <c r="G7442" s="10">
        <v>431</v>
      </c>
      <c r="H7442" s="11">
        <f>SUMIFS(AA:AA,$A:$A,EOMONTH($A7442,-1),$B:$B,$B7442)</f>
        <v>87</v>
      </c>
      <c r="I7442" s="63">
        <f>ROUND(SUMIFS(AC:AC,$A:$A,EOMONTH($A7442,-1),$B:$B,$B7442),2)</f>
        <v>2284.59</v>
      </c>
      <c r="J7442" s="11">
        <f>SUMIFS(AB:AB,$A:$A,EOMONTH($A7442,-1),$B:$B,$B7442)</f>
        <v>3475.65</v>
      </c>
      <c r="K7442" s="13">
        <v>0</v>
      </c>
      <c r="L7442" s="25">
        <v>0</v>
      </c>
      <c r="M7442" s="15">
        <v>0</v>
      </c>
      <c r="N7442" s="14">
        <v>0</v>
      </c>
      <c r="O7442" s="16">
        <v>0</v>
      </c>
      <c r="P7442" s="16">
        <v>0</v>
      </c>
      <c r="Q7442" s="16">
        <v>0</v>
      </c>
      <c r="R7442" s="16">
        <f>Q7442*16.876/100</f>
        <v>0</v>
      </c>
      <c r="S7442" s="17">
        <f t="shared" si="812"/>
        <v>0</v>
      </c>
      <c r="T7442" s="16">
        <v>0</v>
      </c>
      <c r="U7442" s="18">
        <f t="shared" si="813"/>
        <v>37.497</v>
      </c>
      <c r="V7442" s="18">
        <f t="shared" si="814"/>
        <v>0</v>
      </c>
      <c r="W7442" s="18">
        <f t="shared" si="815"/>
        <v>0</v>
      </c>
      <c r="X7442" s="27"/>
      <c r="Y7442" s="19">
        <f t="shared" si="816"/>
        <v>0</v>
      </c>
      <c r="Z7442" s="18">
        <f t="shared" si="817"/>
        <v>0</v>
      </c>
      <c r="AA7442" s="12">
        <v>87</v>
      </c>
      <c r="AB7442" s="12">
        <v>3475.65</v>
      </c>
      <c r="AC7442" s="28">
        <f>+I7442+Y7442-Z7442</f>
        <v>2284.59</v>
      </c>
      <c r="AD7442" s="20">
        <f t="shared" si="818"/>
        <v>0</v>
      </c>
      <c r="AE7442">
        <v>0</v>
      </c>
    </row>
    <row r="7443" spans="1:31" x14ac:dyDescent="0.25">
      <c r="A7443" s="9">
        <v>45351</v>
      </c>
      <c r="B7443" s="10" t="s">
        <v>479</v>
      </c>
      <c r="C7443" s="10" t="s">
        <v>282</v>
      </c>
      <c r="D7443" s="10" t="s">
        <v>29</v>
      </c>
      <c r="E7443" s="10" t="s">
        <v>30</v>
      </c>
      <c r="F7443" s="10"/>
      <c r="G7443" s="10">
        <v>0</v>
      </c>
      <c r="H7443" s="11">
        <f>SUMIFS(AA:AA,$A:$A,EOMONTH($A7443,-1),$B:$B,$B7443)</f>
        <v>522</v>
      </c>
      <c r="I7443" s="63">
        <f>ROUND(SUMIFS(AC:AC,$A:$A,EOMONTH($A7443,-1),$B:$B,$B7443),2)</f>
        <v>18.600000000000001</v>
      </c>
      <c r="J7443" s="11">
        <f>SUMIFS(AB:AB,$A:$A,EOMONTH($A7443,-1),$B:$B,$B7443)</f>
        <v>23815.119999999999</v>
      </c>
      <c r="K7443" s="13">
        <v>0</v>
      </c>
      <c r="L7443" s="25">
        <v>0</v>
      </c>
      <c r="M7443" s="15">
        <v>0</v>
      </c>
      <c r="N7443" s="14">
        <v>0</v>
      </c>
      <c r="O7443" s="16">
        <v>0</v>
      </c>
      <c r="P7443" s="16">
        <v>0</v>
      </c>
      <c r="Q7443" s="16">
        <v>0</v>
      </c>
      <c r="R7443" s="16">
        <f>Q7443*16.876/100</f>
        <v>0</v>
      </c>
      <c r="S7443" s="17">
        <f t="shared" si="812"/>
        <v>0</v>
      </c>
      <c r="T7443" s="16">
        <v>0</v>
      </c>
      <c r="U7443" s="18">
        <f t="shared" si="813"/>
        <v>0</v>
      </c>
      <c r="V7443" s="18">
        <f t="shared" si="814"/>
        <v>0</v>
      </c>
      <c r="W7443" s="18">
        <f t="shared" si="815"/>
        <v>0</v>
      </c>
      <c r="X7443" s="27"/>
      <c r="Y7443" s="19">
        <f t="shared" si="816"/>
        <v>0</v>
      </c>
      <c r="Z7443" s="18">
        <f t="shared" si="817"/>
        <v>0</v>
      </c>
      <c r="AA7443" s="12">
        <v>522</v>
      </c>
      <c r="AB7443" s="12">
        <v>23815.119999999999</v>
      </c>
      <c r="AC7443" s="28">
        <f>+I7443+Y7443-Z7443</f>
        <v>18.600000000000001</v>
      </c>
      <c r="AD7443" s="20">
        <f t="shared" si="818"/>
        <v>0</v>
      </c>
      <c r="AE7443">
        <v>0</v>
      </c>
    </row>
    <row r="7444" spans="1:31" x14ac:dyDescent="0.25">
      <c r="A7444" s="9">
        <v>45351</v>
      </c>
      <c r="B7444" s="10" t="s">
        <v>480</v>
      </c>
      <c r="C7444" s="10" t="s">
        <v>282</v>
      </c>
      <c r="D7444" s="10" t="s">
        <v>40</v>
      </c>
      <c r="E7444" s="10" t="s">
        <v>30</v>
      </c>
      <c r="F7444" s="10">
        <v>395</v>
      </c>
      <c r="G7444" s="10">
        <v>431</v>
      </c>
      <c r="H7444" s="11">
        <f>SUMIFS(AA:AA,$A:$A,EOMONTH($A7444,-1),$B:$B,$B7444)</f>
        <v>5</v>
      </c>
      <c r="I7444" s="63">
        <f>ROUND(SUMIFS(AC:AC,$A:$A,EOMONTH($A7444,-1),$B:$B,$B7444),2)</f>
        <v>-22.54</v>
      </c>
      <c r="J7444" s="11">
        <f>SUMIFS(AB:AB,$A:$A,EOMONTH($A7444,-1),$B:$B,$B7444)</f>
        <v>165.45</v>
      </c>
      <c r="K7444" s="13">
        <v>0</v>
      </c>
      <c r="L7444" s="25">
        <v>0</v>
      </c>
      <c r="M7444" s="15">
        <v>0</v>
      </c>
      <c r="N7444" s="14">
        <v>0</v>
      </c>
      <c r="O7444" s="16">
        <v>0</v>
      </c>
      <c r="P7444" s="16">
        <v>0</v>
      </c>
      <c r="Q7444" s="16">
        <v>0</v>
      </c>
      <c r="R7444" s="16">
        <f>Q7444*16.876/100</f>
        <v>0</v>
      </c>
      <c r="S7444" s="17">
        <f t="shared" si="812"/>
        <v>0</v>
      </c>
      <c r="T7444" s="16">
        <v>0</v>
      </c>
      <c r="U7444" s="18">
        <f t="shared" si="813"/>
        <v>2.1549999999999998</v>
      </c>
      <c r="V7444" s="18">
        <f t="shared" si="814"/>
        <v>0</v>
      </c>
      <c r="W7444" s="18">
        <f t="shared" si="815"/>
        <v>0</v>
      </c>
      <c r="X7444" s="27"/>
      <c r="Y7444" s="19">
        <f t="shared" si="816"/>
        <v>0</v>
      </c>
      <c r="Z7444" s="18">
        <f t="shared" si="817"/>
        <v>0</v>
      </c>
      <c r="AA7444" s="12">
        <v>5</v>
      </c>
      <c r="AB7444" s="12">
        <v>165.45</v>
      </c>
      <c r="AC7444" s="28">
        <f>+I7444+Y7444-Z7444</f>
        <v>-22.54</v>
      </c>
      <c r="AD7444" s="20">
        <f t="shared" si="818"/>
        <v>30</v>
      </c>
      <c r="AE7444">
        <v>30</v>
      </c>
    </row>
    <row r="7445" spans="1:31" x14ac:dyDescent="0.25">
      <c r="A7445" s="9">
        <v>45351</v>
      </c>
      <c r="B7445" s="10" t="s">
        <v>481</v>
      </c>
      <c r="C7445" s="10" t="s">
        <v>282</v>
      </c>
      <c r="D7445" s="10" t="s">
        <v>29</v>
      </c>
      <c r="E7445" s="10" t="s">
        <v>30</v>
      </c>
      <c r="F7445" s="10"/>
      <c r="G7445" s="10">
        <v>0</v>
      </c>
      <c r="H7445" s="11">
        <f>SUMIFS(AA:AA,$A:$A,EOMONTH($A7445,-1),$B:$B,$B7445)</f>
        <v>375</v>
      </c>
      <c r="I7445" s="63">
        <f>ROUND(SUMIFS(AC:AC,$A:$A,EOMONTH($A7445,-1),$B:$B,$B7445),2)</f>
        <v>28.62</v>
      </c>
      <c r="J7445" s="11">
        <f>SUMIFS(AB:AB,$A:$A,EOMONTH($A7445,-1),$B:$B,$B7445)</f>
        <v>18069.599999999999</v>
      </c>
      <c r="K7445" s="13">
        <v>0</v>
      </c>
      <c r="L7445" s="25">
        <v>0</v>
      </c>
      <c r="M7445" s="15">
        <v>0</v>
      </c>
      <c r="N7445" s="14">
        <v>0</v>
      </c>
      <c r="O7445" s="16">
        <v>0</v>
      </c>
      <c r="P7445" s="16">
        <v>0</v>
      </c>
      <c r="Q7445" s="16">
        <v>0</v>
      </c>
      <c r="R7445" s="16">
        <f>Q7445*16.876/100</f>
        <v>0</v>
      </c>
      <c r="S7445" s="17">
        <f t="shared" si="812"/>
        <v>0</v>
      </c>
      <c r="T7445" s="16">
        <v>0</v>
      </c>
      <c r="U7445" s="18">
        <f t="shared" si="813"/>
        <v>0</v>
      </c>
      <c r="V7445" s="18">
        <f t="shared" si="814"/>
        <v>0</v>
      </c>
      <c r="W7445" s="18">
        <f t="shared" si="815"/>
        <v>0</v>
      </c>
      <c r="X7445" s="27"/>
      <c r="Y7445" s="19">
        <f t="shared" si="816"/>
        <v>0</v>
      </c>
      <c r="Z7445" s="18">
        <f t="shared" si="817"/>
        <v>0</v>
      </c>
      <c r="AA7445" s="12">
        <v>375</v>
      </c>
      <c r="AB7445" s="12">
        <v>18069.599999999999</v>
      </c>
      <c r="AC7445" s="28">
        <f>+I7445+Y7445-Z7445</f>
        <v>28.62</v>
      </c>
      <c r="AD7445" s="20">
        <f t="shared" si="818"/>
        <v>0</v>
      </c>
      <c r="AE7445">
        <v>0</v>
      </c>
    </row>
    <row r="7446" spans="1:31" x14ac:dyDescent="0.25">
      <c r="A7446" s="9">
        <v>45351</v>
      </c>
      <c r="B7446" s="10" t="s">
        <v>482</v>
      </c>
      <c r="C7446" s="10" t="s">
        <v>282</v>
      </c>
      <c r="D7446" s="10" t="s">
        <v>40</v>
      </c>
      <c r="E7446" s="10" t="s">
        <v>30</v>
      </c>
      <c r="F7446" s="10">
        <v>550</v>
      </c>
      <c r="G7446" s="10">
        <v>599</v>
      </c>
      <c r="H7446" s="11">
        <f>SUMIFS(AA:AA,$A:$A,EOMONTH($A7446,-1),$B:$B,$B7446)</f>
        <v>-20</v>
      </c>
      <c r="I7446" s="63">
        <f>ROUND(SUMIFS(AC:AC,$A:$A,EOMONTH($A7446,-1),$B:$B,$B7446),2)</f>
        <v>-11.98</v>
      </c>
      <c r="J7446" s="11">
        <f>SUMIFS(AB:AB,$A:$A,EOMONTH($A7446,-1),$B:$B,$B7446)</f>
        <v>-2304</v>
      </c>
      <c r="K7446" s="13">
        <v>0</v>
      </c>
      <c r="L7446" s="25">
        <v>0</v>
      </c>
      <c r="M7446" s="15">
        <v>0</v>
      </c>
      <c r="N7446" s="14">
        <v>0</v>
      </c>
      <c r="O7446" s="16">
        <v>0</v>
      </c>
      <c r="P7446" s="16">
        <v>0</v>
      </c>
      <c r="Q7446" s="16">
        <v>0</v>
      </c>
      <c r="R7446" s="16">
        <f>Q7446*16.876/100</f>
        <v>0</v>
      </c>
      <c r="S7446" s="17">
        <f t="shared" si="812"/>
        <v>0</v>
      </c>
      <c r="T7446" s="16">
        <v>0</v>
      </c>
      <c r="U7446" s="18">
        <f t="shared" si="813"/>
        <v>-11.98</v>
      </c>
      <c r="V7446" s="18">
        <f t="shared" si="814"/>
        <v>0</v>
      </c>
      <c r="W7446" s="18">
        <f t="shared" si="815"/>
        <v>0</v>
      </c>
      <c r="X7446" s="27"/>
      <c r="Y7446" s="19">
        <f t="shared" si="816"/>
        <v>0</v>
      </c>
      <c r="Z7446" s="18">
        <f t="shared" si="817"/>
        <v>0</v>
      </c>
      <c r="AA7446" s="12">
        <v>-20</v>
      </c>
      <c r="AB7446" s="12">
        <v>-2304</v>
      </c>
      <c r="AC7446" s="28">
        <f>+I7446+Y7446-Z7446</f>
        <v>-11.98</v>
      </c>
      <c r="AD7446" s="20">
        <f t="shared" si="818"/>
        <v>20</v>
      </c>
      <c r="AE7446">
        <v>20</v>
      </c>
    </row>
    <row r="7447" spans="1:31" x14ac:dyDescent="0.25">
      <c r="A7447" s="9">
        <v>45351</v>
      </c>
      <c r="B7447" s="10" t="s">
        <v>483</v>
      </c>
      <c r="C7447" s="10" t="s">
        <v>282</v>
      </c>
      <c r="D7447" s="10" t="s">
        <v>29</v>
      </c>
      <c r="E7447" s="10" t="s">
        <v>30</v>
      </c>
      <c r="F7447" s="10"/>
      <c r="G7447" s="10">
        <v>0</v>
      </c>
      <c r="H7447" s="11">
        <f>SUMIFS(AA:AA,$A:$A,EOMONTH($A7447,-1),$B:$B,$B7447)</f>
        <v>14</v>
      </c>
      <c r="I7447" s="63">
        <f>ROUND(SUMIFS(AC:AC,$A:$A,EOMONTH($A7447,-1),$B:$B,$B7447),2)</f>
        <v>0.63</v>
      </c>
      <c r="J7447" s="11">
        <f>SUMIFS(AB:AB,$A:$A,EOMONTH($A7447,-1),$B:$B,$B7447)</f>
        <v>1885.38</v>
      </c>
      <c r="K7447" s="13">
        <v>0</v>
      </c>
      <c r="L7447" s="25">
        <v>0</v>
      </c>
      <c r="M7447" s="15">
        <v>0</v>
      </c>
      <c r="N7447" s="14">
        <v>0</v>
      </c>
      <c r="O7447" s="16">
        <v>0</v>
      </c>
      <c r="P7447" s="16">
        <v>0</v>
      </c>
      <c r="Q7447" s="16">
        <v>0</v>
      </c>
      <c r="R7447" s="16">
        <f>Q7447*16.876/100</f>
        <v>0</v>
      </c>
      <c r="S7447" s="17">
        <f t="shared" si="812"/>
        <v>0</v>
      </c>
      <c r="T7447" s="16">
        <v>0</v>
      </c>
      <c r="U7447" s="18">
        <f t="shared" si="813"/>
        <v>0</v>
      </c>
      <c r="V7447" s="18">
        <f t="shared" si="814"/>
        <v>0</v>
      </c>
      <c r="W7447" s="18">
        <f t="shared" si="815"/>
        <v>0</v>
      </c>
      <c r="X7447" s="27"/>
      <c r="Y7447" s="19">
        <f t="shared" si="816"/>
        <v>0</v>
      </c>
      <c r="Z7447" s="18">
        <f t="shared" si="817"/>
        <v>0</v>
      </c>
      <c r="AA7447" s="12">
        <v>14</v>
      </c>
      <c r="AB7447" s="12">
        <v>1885.38</v>
      </c>
      <c r="AC7447" s="28">
        <f>+I7447+Y7447-Z7447</f>
        <v>0.63</v>
      </c>
      <c r="AD7447" s="20">
        <f t="shared" si="818"/>
        <v>0</v>
      </c>
      <c r="AE7447">
        <v>0</v>
      </c>
    </row>
    <row r="7448" spans="1:31" x14ac:dyDescent="0.25">
      <c r="A7448" s="9">
        <v>45351</v>
      </c>
      <c r="B7448" s="10" t="s">
        <v>484</v>
      </c>
      <c r="C7448" s="10" t="s">
        <v>282</v>
      </c>
      <c r="D7448" s="10" t="s">
        <v>40</v>
      </c>
      <c r="E7448" s="10" t="s">
        <v>30</v>
      </c>
      <c r="F7448" s="10">
        <v>550</v>
      </c>
      <c r="G7448" s="10">
        <v>599</v>
      </c>
      <c r="H7448" s="11">
        <f>SUMIFS(AA:AA,$A:$A,EOMONTH($A7448,-1),$B:$B,$B7448)</f>
        <v>-20</v>
      </c>
      <c r="I7448" s="63">
        <f>ROUND(SUMIFS(AC:AC,$A:$A,EOMONTH($A7448,-1),$B:$B,$B7448),2)</f>
        <v>-11.98</v>
      </c>
      <c r="J7448" s="11">
        <f>SUMIFS(AB:AB,$A:$A,EOMONTH($A7448,-1),$B:$B,$B7448)</f>
        <v>-2304</v>
      </c>
      <c r="K7448" s="13">
        <v>0</v>
      </c>
      <c r="L7448" s="25">
        <v>0</v>
      </c>
      <c r="M7448" s="15">
        <v>0</v>
      </c>
      <c r="N7448" s="14">
        <v>0</v>
      </c>
      <c r="O7448" s="16">
        <v>0</v>
      </c>
      <c r="P7448" s="16">
        <v>0</v>
      </c>
      <c r="Q7448" s="16">
        <v>0</v>
      </c>
      <c r="R7448" s="16">
        <f>Q7448*16.876/100</f>
        <v>0</v>
      </c>
      <c r="S7448" s="17">
        <f t="shared" si="812"/>
        <v>0</v>
      </c>
      <c r="T7448" s="16">
        <v>0</v>
      </c>
      <c r="U7448" s="18">
        <f t="shared" si="813"/>
        <v>-11.98</v>
      </c>
      <c r="V7448" s="18">
        <f t="shared" si="814"/>
        <v>0</v>
      </c>
      <c r="W7448" s="18">
        <f t="shared" si="815"/>
        <v>0</v>
      </c>
      <c r="X7448" s="27"/>
      <c r="Y7448" s="19">
        <f t="shared" si="816"/>
        <v>0</v>
      </c>
      <c r="Z7448" s="18">
        <f t="shared" si="817"/>
        <v>0</v>
      </c>
      <c r="AA7448" s="12">
        <v>-20</v>
      </c>
      <c r="AB7448" s="12">
        <v>-2304</v>
      </c>
      <c r="AC7448" s="28">
        <f>+I7448+Y7448-Z7448</f>
        <v>-11.98</v>
      </c>
      <c r="AD7448" s="20">
        <f t="shared" si="818"/>
        <v>20</v>
      </c>
      <c r="AE7448">
        <v>20</v>
      </c>
    </row>
    <row r="7449" spans="1:31" x14ac:dyDescent="0.25">
      <c r="A7449" s="9">
        <v>45351</v>
      </c>
      <c r="B7449" s="10" t="s">
        <v>485</v>
      </c>
      <c r="C7449" s="10" t="s">
        <v>282</v>
      </c>
      <c r="D7449" s="10" t="s">
        <v>29</v>
      </c>
      <c r="E7449" s="10" t="s">
        <v>30</v>
      </c>
      <c r="F7449" s="10"/>
      <c r="G7449" s="10">
        <v>0</v>
      </c>
      <c r="H7449" s="11">
        <f>SUMIFS(AA:AA,$A:$A,EOMONTH($A7449,-1),$B:$B,$B7449)</f>
        <v>8</v>
      </c>
      <c r="I7449" s="63">
        <f>ROUND(SUMIFS(AC:AC,$A:$A,EOMONTH($A7449,-1),$B:$B,$B7449),2)</f>
        <v>0.36</v>
      </c>
      <c r="J7449" s="11">
        <f>SUMIFS(AB:AB,$A:$A,EOMONTH($A7449,-1),$B:$B,$B7449)</f>
        <v>1077.3599999999999</v>
      </c>
      <c r="K7449" s="13">
        <v>0</v>
      </c>
      <c r="L7449" s="25">
        <v>0</v>
      </c>
      <c r="M7449" s="15">
        <v>0</v>
      </c>
      <c r="N7449" s="14">
        <v>0</v>
      </c>
      <c r="O7449" s="16">
        <v>0</v>
      </c>
      <c r="P7449" s="16">
        <v>0</v>
      </c>
      <c r="Q7449" s="16">
        <v>0</v>
      </c>
      <c r="R7449" s="16">
        <f>Q7449*16.876/100</f>
        <v>0</v>
      </c>
      <c r="S7449" s="17">
        <f t="shared" si="812"/>
        <v>0</v>
      </c>
      <c r="T7449" s="16">
        <v>0</v>
      </c>
      <c r="U7449" s="18">
        <f t="shared" si="813"/>
        <v>0</v>
      </c>
      <c r="V7449" s="18">
        <f t="shared" si="814"/>
        <v>0</v>
      </c>
      <c r="W7449" s="18">
        <f t="shared" si="815"/>
        <v>0</v>
      </c>
      <c r="X7449" s="27"/>
      <c r="Y7449" s="19">
        <f t="shared" si="816"/>
        <v>0</v>
      </c>
      <c r="Z7449" s="18">
        <f t="shared" si="817"/>
        <v>0</v>
      </c>
      <c r="AA7449" s="12">
        <v>8</v>
      </c>
      <c r="AB7449" s="12">
        <v>1077.3599999999999</v>
      </c>
      <c r="AC7449" s="28">
        <f>+I7449+Y7449-Z7449</f>
        <v>0.36</v>
      </c>
      <c r="AD7449" s="20">
        <f t="shared" si="818"/>
        <v>0</v>
      </c>
      <c r="AE7449">
        <v>0</v>
      </c>
    </row>
    <row r="7450" spans="1:31" x14ac:dyDescent="0.25">
      <c r="A7450" s="9">
        <v>45351</v>
      </c>
      <c r="B7450" s="10" t="s">
        <v>486</v>
      </c>
      <c r="C7450" s="10" t="s">
        <v>282</v>
      </c>
      <c r="D7450" s="10" t="s">
        <v>40</v>
      </c>
      <c r="E7450" s="10" t="s">
        <v>30</v>
      </c>
      <c r="F7450" s="10">
        <v>550</v>
      </c>
      <c r="G7450" s="10">
        <v>599</v>
      </c>
      <c r="H7450" s="11">
        <f>SUMIFS(AA:AA,$A:$A,EOMONTH($A7450,-1),$B:$B,$B7450)</f>
        <v>-20</v>
      </c>
      <c r="I7450" s="63">
        <f>ROUND(SUMIFS(AC:AC,$A:$A,EOMONTH($A7450,-1),$B:$B,$B7450),2)</f>
        <v>-11.98</v>
      </c>
      <c r="J7450" s="11">
        <f>SUMIFS(AB:AB,$A:$A,EOMONTH($A7450,-1),$B:$B,$B7450)</f>
        <v>-2304</v>
      </c>
      <c r="K7450" s="13">
        <v>0</v>
      </c>
      <c r="L7450" s="25">
        <v>0</v>
      </c>
      <c r="M7450" s="15">
        <v>0</v>
      </c>
      <c r="N7450" s="14">
        <v>0</v>
      </c>
      <c r="O7450" s="16">
        <v>0</v>
      </c>
      <c r="P7450" s="16">
        <v>0</v>
      </c>
      <c r="Q7450" s="16">
        <v>0</v>
      </c>
      <c r="R7450" s="16">
        <f>Q7450*16.876/100</f>
        <v>0</v>
      </c>
      <c r="S7450" s="17">
        <f t="shared" si="812"/>
        <v>0</v>
      </c>
      <c r="T7450" s="16">
        <v>0</v>
      </c>
      <c r="U7450" s="18">
        <f t="shared" si="813"/>
        <v>-11.98</v>
      </c>
      <c r="V7450" s="18">
        <f t="shared" si="814"/>
        <v>0</v>
      </c>
      <c r="W7450" s="18">
        <f t="shared" si="815"/>
        <v>0</v>
      </c>
      <c r="X7450" s="27"/>
      <c r="Y7450" s="19">
        <f t="shared" si="816"/>
        <v>0</v>
      </c>
      <c r="Z7450" s="18">
        <f t="shared" si="817"/>
        <v>0</v>
      </c>
      <c r="AA7450" s="12">
        <v>-20</v>
      </c>
      <c r="AB7450" s="12">
        <v>-2304</v>
      </c>
      <c r="AC7450" s="28">
        <f>+I7450+Y7450-Z7450</f>
        <v>-11.98</v>
      </c>
      <c r="AD7450" s="20">
        <f t="shared" si="818"/>
        <v>20</v>
      </c>
      <c r="AE7450">
        <v>20</v>
      </c>
    </row>
    <row r="7451" spans="1:31" x14ac:dyDescent="0.25">
      <c r="A7451" s="59">
        <v>45351</v>
      </c>
      <c r="B7451" s="60" t="s">
        <v>822</v>
      </c>
      <c r="C7451" s="60" t="s">
        <v>282</v>
      </c>
      <c r="D7451" s="60" t="s">
        <v>29</v>
      </c>
      <c r="E7451" s="60" t="s">
        <v>30</v>
      </c>
      <c r="F7451" s="10"/>
      <c r="G7451" s="10"/>
      <c r="H7451" s="11"/>
      <c r="I7451" s="63">
        <f>ROUND(SUMIFS(AC:AC,$A:$A,EOMONTH($A7451,-1),$B:$B,$B7451),2)</f>
        <v>0</v>
      </c>
      <c r="J7451" s="11"/>
      <c r="K7451" s="13"/>
      <c r="L7451" s="25"/>
      <c r="M7451" s="15"/>
      <c r="N7451" s="14"/>
      <c r="O7451" s="16"/>
      <c r="P7451" s="16"/>
      <c r="Q7451" s="16"/>
      <c r="R7451" s="16"/>
      <c r="S7451" s="17">
        <f t="shared" si="812"/>
        <v>0</v>
      </c>
      <c r="T7451" s="16"/>
      <c r="U7451" s="18">
        <f t="shared" si="813"/>
        <v>0</v>
      </c>
      <c r="V7451" s="18">
        <f t="shared" si="814"/>
        <v>0</v>
      </c>
      <c r="W7451" s="18">
        <f t="shared" si="815"/>
        <v>0</v>
      </c>
      <c r="X7451" s="27"/>
      <c r="Y7451" s="19">
        <f t="shared" si="816"/>
        <v>0</v>
      </c>
      <c r="Z7451" s="18">
        <f t="shared" si="817"/>
        <v>0</v>
      </c>
      <c r="AA7451" s="12"/>
      <c r="AB7451" s="12"/>
      <c r="AC7451" s="28">
        <f>+I7451+Y7451-Z7451</f>
        <v>0</v>
      </c>
      <c r="AD7451" s="20">
        <f t="shared" si="818"/>
        <v>0</v>
      </c>
      <c r="AE7451">
        <v>0</v>
      </c>
    </row>
    <row r="7452" spans="1:31" x14ac:dyDescent="0.25">
      <c r="A7452" s="9">
        <v>45351</v>
      </c>
      <c r="B7452" s="10" t="s">
        <v>487</v>
      </c>
      <c r="C7452" s="10" t="s">
        <v>282</v>
      </c>
      <c r="D7452" s="10" t="s">
        <v>40</v>
      </c>
      <c r="E7452" s="10" t="s">
        <v>30</v>
      </c>
      <c r="F7452" s="10">
        <v>450</v>
      </c>
      <c r="G7452" s="10">
        <v>490</v>
      </c>
      <c r="H7452" s="11">
        <f>SUMIFS(AA:AA,$A:$A,EOMONTH($A7452,-1),$B:$B,$B7452)</f>
        <v>-2</v>
      </c>
      <c r="I7452" s="63">
        <f>ROUND(SUMIFS(AC:AC,$A:$A,EOMONTH($A7452,-1),$B:$B,$B7452),2)</f>
        <v>-21.44</v>
      </c>
      <c r="J7452" s="11">
        <f>SUMIFS(AB:AB,$A:$A,EOMONTH($A7452,-1),$B:$B,$B7452)</f>
        <v>-4356</v>
      </c>
      <c r="K7452" s="13">
        <v>0</v>
      </c>
      <c r="L7452" s="25">
        <v>0</v>
      </c>
      <c r="M7452" s="15">
        <v>0</v>
      </c>
      <c r="N7452" s="14">
        <v>0</v>
      </c>
      <c r="O7452" s="16">
        <v>0</v>
      </c>
      <c r="P7452" s="16">
        <v>0</v>
      </c>
      <c r="Q7452" s="16">
        <v>0</v>
      </c>
      <c r="R7452" s="16">
        <f>Q7452*16.876/100</f>
        <v>0</v>
      </c>
      <c r="S7452" s="17">
        <f t="shared" si="812"/>
        <v>0</v>
      </c>
      <c r="T7452" s="16">
        <v>0</v>
      </c>
      <c r="U7452" s="18">
        <f t="shared" si="813"/>
        <v>-0.98</v>
      </c>
      <c r="V7452" s="18">
        <f t="shared" si="814"/>
        <v>0</v>
      </c>
      <c r="W7452" s="18">
        <f t="shared" si="815"/>
        <v>0</v>
      </c>
      <c r="X7452" s="27"/>
      <c r="Y7452" s="19">
        <f t="shared" si="816"/>
        <v>0</v>
      </c>
      <c r="Z7452" s="18">
        <f t="shared" si="817"/>
        <v>0</v>
      </c>
      <c r="AA7452" s="12">
        <v>-2</v>
      </c>
      <c r="AB7452" s="12">
        <v>-4356</v>
      </c>
      <c r="AC7452" s="28">
        <f>+I7452+Y7452-Z7452</f>
        <v>-21.44</v>
      </c>
      <c r="AD7452" s="20">
        <f t="shared" si="818"/>
        <v>30</v>
      </c>
      <c r="AE7452">
        <v>30</v>
      </c>
    </row>
    <row r="7453" spans="1:31" x14ac:dyDescent="0.25">
      <c r="A7453" s="9">
        <v>45351</v>
      </c>
      <c r="B7453" s="10" t="s">
        <v>488</v>
      </c>
      <c r="C7453" s="10" t="s">
        <v>282</v>
      </c>
      <c r="D7453" s="10" t="s">
        <v>40</v>
      </c>
      <c r="E7453" s="10" t="s">
        <v>30</v>
      </c>
      <c r="F7453" s="10">
        <v>450</v>
      </c>
      <c r="G7453" s="10">
        <v>490</v>
      </c>
      <c r="H7453" s="11">
        <f>SUMIFS(AA:AA,$A:$A,EOMONTH($A7453,-1),$B:$B,$B7453)</f>
        <v>158</v>
      </c>
      <c r="I7453" s="63">
        <f>ROUND(SUMIFS(AC:AC,$A:$A,EOMONTH($A7453,-1),$B:$B,$B7453),2)</f>
        <v>-21.78</v>
      </c>
      <c r="J7453" s="11">
        <f>SUMIFS(AB:AB,$A:$A,EOMONTH($A7453,-1),$B:$B,$B7453)</f>
        <v>18631.25</v>
      </c>
      <c r="K7453" s="13">
        <v>0</v>
      </c>
      <c r="L7453" s="25">
        <v>0</v>
      </c>
      <c r="M7453" s="15">
        <v>0</v>
      </c>
      <c r="N7453" s="14">
        <v>0</v>
      </c>
      <c r="O7453" s="16">
        <v>0</v>
      </c>
      <c r="P7453" s="16">
        <v>0</v>
      </c>
      <c r="Q7453" s="16">
        <v>0</v>
      </c>
      <c r="R7453" s="16">
        <f>Q7453*16.876/100</f>
        <v>0</v>
      </c>
      <c r="S7453" s="17">
        <f t="shared" si="812"/>
        <v>0</v>
      </c>
      <c r="T7453" s="16">
        <v>0</v>
      </c>
      <c r="U7453" s="18">
        <f t="shared" si="813"/>
        <v>77.42</v>
      </c>
      <c r="V7453" s="18">
        <f t="shared" si="814"/>
        <v>0</v>
      </c>
      <c r="W7453" s="18">
        <f t="shared" si="815"/>
        <v>0</v>
      </c>
      <c r="X7453" s="27"/>
      <c r="Y7453" s="19">
        <f t="shared" si="816"/>
        <v>0</v>
      </c>
      <c r="Z7453" s="18">
        <f t="shared" si="817"/>
        <v>0</v>
      </c>
      <c r="AA7453" s="12">
        <v>158</v>
      </c>
      <c r="AB7453" s="12">
        <v>18631.25</v>
      </c>
      <c r="AC7453" s="28">
        <f>+I7453+Y7453-Z7453</f>
        <v>-21.78</v>
      </c>
      <c r="AD7453" s="20">
        <f t="shared" si="818"/>
        <v>30</v>
      </c>
      <c r="AE7453">
        <v>30</v>
      </c>
    </row>
    <row r="7454" spans="1:31" x14ac:dyDescent="0.25">
      <c r="A7454" s="9">
        <v>45351</v>
      </c>
      <c r="B7454" s="10" t="s">
        <v>489</v>
      </c>
      <c r="C7454" s="10" t="s">
        <v>282</v>
      </c>
      <c r="D7454" s="10" t="s">
        <v>29</v>
      </c>
      <c r="E7454" s="10" t="s">
        <v>30</v>
      </c>
      <c r="F7454" s="10"/>
      <c r="G7454" s="10">
        <v>0</v>
      </c>
      <c r="H7454" s="11">
        <f>SUMIFS(AA:AA,$A:$A,EOMONTH($A7454,-1),$B:$B,$B7454)</f>
        <v>243</v>
      </c>
      <c r="I7454" s="63">
        <f>ROUND(SUMIFS(AC:AC,$A:$A,EOMONTH($A7454,-1),$B:$B,$B7454),2)</f>
        <v>14.76</v>
      </c>
      <c r="J7454" s="11">
        <f>SUMIFS(AB:AB,$A:$A,EOMONTH($A7454,-1),$B:$B,$B7454)</f>
        <v>26730</v>
      </c>
      <c r="K7454" s="13">
        <v>0</v>
      </c>
      <c r="L7454" s="25">
        <v>0</v>
      </c>
      <c r="M7454" s="15">
        <v>0</v>
      </c>
      <c r="N7454" s="14">
        <v>0</v>
      </c>
      <c r="O7454" s="16">
        <v>0</v>
      </c>
      <c r="P7454" s="16">
        <v>0</v>
      </c>
      <c r="Q7454" s="16">
        <v>0</v>
      </c>
      <c r="R7454" s="16">
        <f>Q7454*16.876/100</f>
        <v>0</v>
      </c>
      <c r="S7454" s="17">
        <f t="shared" si="812"/>
        <v>0</v>
      </c>
      <c r="T7454" s="16">
        <v>0</v>
      </c>
      <c r="U7454" s="18">
        <f t="shared" si="813"/>
        <v>0</v>
      </c>
      <c r="V7454" s="18">
        <f t="shared" si="814"/>
        <v>0</v>
      </c>
      <c r="W7454" s="18">
        <f t="shared" si="815"/>
        <v>0</v>
      </c>
      <c r="X7454" s="27"/>
      <c r="Y7454" s="19">
        <f t="shared" si="816"/>
        <v>0</v>
      </c>
      <c r="Z7454" s="18">
        <f t="shared" si="817"/>
        <v>0</v>
      </c>
      <c r="AA7454" s="12">
        <v>243</v>
      </c>
      <c r="AB7454" s="12">
        <v>26730</v>
      </c>
      <c r="AC7454" s="28">
        <f>+I7454+Y7454-Z7454</f>
        <v>14.76</v>
      </c>
      <c r="AD7454" s="20">
        <f t="shared" si="818"/>
        <v>0</v>
      </c>
      <c r="AE7454">
        <v>0</v>
      </c>
    </row>
    <row r="7455" spans="1:31" x14ac:dyDescent="0.25">
      <c r="A7455" s="9">
        <v>45351</v>
      </c>
      <c r="B7455" s="10" t="s">
        <v>490</v>
      </c>
      <c r="C7455" s="10" t="s">
        <v>282</v>
      </c>
      <c r="D7455" s="10" t="s">
        <v>40</v>
      </c>
      <c r="E7455" s="10" t="s">
        <v>30</v>
      </c>
      <c r="F7455" s="10">
        <v>450</v>
      </c>
      <c r="G7455" s="10">
        <v>490</v>
      </c>
      <c r="H7455" s="11">
        <f>SUMIFS(AA:AA,$A:$A,EOMONTH($A7455,-1),$B:$B,$B7455)</f>
        <v>14</v>
      </c>
      <c r="I7455" s="63">
        <f>ROUND(SUMIFS(AC:AC,$A:$A,EOMONTH($A7455,-1),$B:$B,$B7455),2)</f>
        <v>-11.82</v>
      </c>
      <c r="J7455" s="11">
        <f>SUMIFS(AB:AB,$A:$A,EOMONTH($A7455,-1),$B:$B,$B7455)</f>
        <v>-2541</v>
      </c>
      <c r="K7455" s="13">
        <v>0</v>
      </c>
      <c r="L7455" s="25">
        <v>0</v>
      </c>
      <c r="M7455" s="15">
        <v>0</v>
      </c>
      <c r="N7455" s="14">
        <v>0</v>
      </c>
      <c r="O7455" s="16">
        <v>0</v>
      </c>
      <c r="P7455" s="16">
        <v>0</v>
      </c>
      <c r="Q7455" s="16">
        <v>0</v>
      </c>
      <c r="R7455" s="16">
        <f>Q7455*16.876/100</f>
        <v>0</v>
      </c>
      <c r="S7455" s="17">
        <f t="shared" si="812"/>
        <v>0</v>
      </c>
      <c r="T7455" s="16">
        <v>0</v>
      </c>
      <c r="U7455" s="18">
        <f t="shared" si="813"/>
        <v>6.86</v>
      </c>
      <c r="V7455" s="18">
        <f t="shared" si="814"/>
        <v>0</v>
      </c>
      <c r="W7455" s="18">
        <f t="shared" si="815"/>
        <v>0</v>
      </c>
      <c r="X7455" s="27"/>
      <c r="Y7455" s="19">
        <f t="shared" si="816"/>
        <v>0</v>
      </c>
      <c r="Z7455" s="18">
        <f t="shared" si="817"/>
        <v>0</v>
      </c>
      <c r="AA7455" s="12">
        <v>14</v>
      </c>
      <c r="AB7455" s="12">
        <v>-2541</v>
      </c>
      <c r="AC7455" s="28">
        <f>+I7455+Y7455-Z7455</f>
        <v>-11.82</v>
      </c>
      <c r="AD7455" s="20">
        <f t="shared" si="818"/>
        <v>20</v>
      </c>
      <c r="AE7455">
        <v>20</v>
      </c>
    </row>
    <row r="7456" spans="1:31" x14ac:dyDescent="0.25">
      <c r="A7456" s="9">
        <v>45351</v>
      </c>
      <c r="B7456" s="10" t="s">
        <v>491</v>
      </c>
      <c r="C7456" s="10" t="s">
        <v>282</v>
      </c>
      <c r="D7456" s="10" t="s">
        <v>29</v>
      </c>
      <c r="E7456" s="10" t="s">
        <v>30</v>
      </c>
      <c r="F7456" s="10"/>
      <c r="G7456" s="10">
        <v>0</v>
      </c>
      <c r="H7456" s="11">
        <f>SUMIFS(AA:AA,$A:$A,EOMONTH($A7456,-1),$B:$B,$B7456)</f>
        <v>403</v>
      </c>
      <c r="I7456" s="63">
        <f>ROUND(SUMIFS(AC:AC,$A:$A,EOMONTH($A7456,-1),$B:$B,$B7456),2)</f>
        <v>10.7</v>
      </c>
      <c r="J7456" s="11">
        <f>SUMIFS(AB:AB,$A:$A,EOMONTH($A7456,-1),$B:$B,$B7456)</f>
        <v>28659.81</v>
      </c>
      <c r="K7456" s="13">
        <v>0</v>
      </c>
      <c r="L7456" s="25">
        <v>0</v>
      </c>
      <c r="M7456" s="15">
        <v>0</v>
      </c>
      <c r="N7456" s="14">
        <v>0</v>
      </c>
      <c r="O7456" s="16">
        <v>0</v>
      </c>
      <c r="P7456" s="16">
        <v>0</v>
      </c>
      <c r="Q7456" s="16">
        <v>0</v>
      </c>
      <c r="R7456" s="16">
        <f>Q7456*16.876/100</f>
        <v>0</v>
      </c>
      <c r="S7456" s="17">
        <f t="shared" si="812"/>
        <v>0</v>
      </c>
      <c r="T7456" s="16">
        <v>0</v>
      </c>
      <c r="U7456" s="18">
        <f t="shared" si="813"/>
        <v>0</v>
      </c>
      <c r="V7456" s="18">
        <f t="shared" si="814"/>
        <v>0</v>
      </c>
      <c r="W7456" s="18">
        <f t="shared" si="815"/>
        <v>0</v>
      </c>
      <c r="X7456" s="27"/>
      <c r="Y7456" s="19">
        <f t="shared" si="816"/>
        <v>0</v>
      </c>
      <c r="Z7456" s="18">
        <f t="shared" si="817"/>
        <v>0</v>
      </c>
      <c r="AA7456" s="12">
        <v>403</v>
      </c>
      <c r="AB7456" s="12">
        <v>28659.81</v>
      </c>
      <c r="AC7456" s="28">
        <f>+I7456+Y7456-Z7456</f>
        <v>10.7</v>
      </c>
      <c r="AD7456" s="20">
        <f t="shared" si="818"/>
        <v>0</v>
      </c>
      <c r="AE7456">
        <v>0</v>
      </c>
    </row>
    <row r="7457" spans="1:31" x14ac:dyDescent="0.25">
      <c r="A7457" s="9">
        <v>45351</v>
      </c>
      <c r="B7457" s="10" t="s">
        <v>492</v>
      </c>
      <c r="C7457" s="10" t="s">
        <v>282</v>
      </c>
      <c r="D7457" s="10" t="s">
        <v>40</v>
      </c>
      <c r="E7457" s="10" t="s">
        <v>30</v>
      </c>
      <c r="F7457" s="10">
        <v>450</v>
      </c>
      <c r="G7457" s="10">
        <v>490</v>
      </c>
      <c r="H7457" s="11">
        <f>SUMIFS(AA:AA,$A:$A,EOMONTH($A7457,-1),$B:$B,$B7457)</f>
        <v>9</v>
      </c>
      <c r="I7457" s="63">
        <f>ROUND(SUMIFS(AC:AC,$A:$A,EOMONTH($A7457,-1),$B:$B,$B7457),2)</f>
        <v>152.16999999999999</v>
      </c>
      <c r="J7457" s="11">
        <f>SUMIFS(AB:AB,$A:$A,EOMONTH($A7457,-1),$B:$B,$B7457)</f>
        <v>112.72</v>
      </c>
      <c r="K7457" s="13">
        <v>0</v>
      </c>
      <c r="L7457" s="25">
        <v>0</v>
      </c>
      <c r="M7457" s="15">
        <v>0</v>
      </c>
      <c r="N7457" s="14">
        <v>0</v>
      </c>
      <c r="O7457" s="16">
        <v>0</v>
      </c>
      <c r="P7457" s="16">
        <v>0</v>
      </c>
      <c r="Q7457" s="16">
        <v>0</v>
      </c>
      <c r="R7457" s="16">
        <f>Q7457*16.876/100</f>
        <v>0</v>
      </c>
      <c r="S7457" s="17">
        <f t="shared" si="812"/>
        <v>0</v>
      </c>
      <c r="T7457" s="16">
        <v>0</v>
      </c>
      <c r="U7457" s="18">
        <f t="shared" si="813"/>
        <v>4.41</v>
      </c>
      <c r="V7457" s="18">
        <f t="shared" si="814"/>
        <v>0</v>
      </c>
      <c r="W7457" s="18">
        <f t="shared" si="815"/>
        <v>0</v>
      </c>
      <c r="X7457" s="27"/>
      <c r="Y7457" s="19">
        <f t="shared" si="816"/>
        <v>0</v>
      </c>
      <c r="Z7457" s="18">
        <f t="shared" si="817"/>
        <v>0</v>
      </c>
      <c r="AA7457" s="12">
        <v>9</v>
      </c>
      <c r="AB7457" s="12">
        <v>112.72</v>
      </c>
      <c r="AC7457" s="28">
        <f>+I7457+Y7457-Z7457</f>
        <v>152.16999999999999</v>
      </c>
      <c r="AD7457" s="20">
        <f t="shared" si="818"/>
        <v>0</v>
      </c>
      <c r="AE7457">
        <v>0</v>
      </c>
    </row>
    <row r="7458" spans="1:31" x14ac:dyDescent="0.25">
      <c r="A7458" s="9">
        <v>45351</v>
      </c>
      <c r="B7458" s="10" t="s">
        <v>493</v>
      </c>
      <c r="C7458" s="10" t="s">
        <v>282</v>
      </c>
      <c r="D7458" s="10" t="s">
        <v>29</v>
      </c>
      <c r="E7458" s="10" t="s">
        <v>30</v>
      </c>
      <c r="F7458" s="10"/>
      <c r="G7458" s="10">
        <v>0</v>
      </c>
      <c r="H7458" s="11">
        <f>SUMIFS(AA:AA,$A:$A,EOMONTH($A7458,-1),$B:$B,$B7458)</f>
        <v>422</v>
      </c>
      <c r="I7458" s="63">
        <f>ROUND(SUMIFS(AC:AC,$A:$A,EOMONTH($A7458,-1),$B:$B,$B7458),2)</f>
        <v>23.84</v>
      </c>
      <c r="J7458" s="11">
        <f>SUMIFS(AB:AB,$A:$A,EOMONTH($A7458,-1),$B:$B,$B7458)</f>
        <v>30225.31</v>
      </c>
      <c r="K7458" s="13">
        <v>0</v>
      </c>
      <c r="L7458" s="25">
        <v>0</v>
      </c>
      <c r="M7458" s="15">
        <v>0</v>
      </c>
      <c r="N7458" s="14">
        <v>0</v>
      </c>
      <c r="O7458" s="16">
        <v>0</v>
      </c>
      <c r="P7458" s="16">
        <v>0</v>
      </c>
      <c r="Q7458" s="16">
        <v>0</v>
      </c>
      <c r="R7458" s="16">
        <f>Q7458*16.876/100</f>
        <v>0</v>
      </c>
      <c r="S7458" s="17">
        <f t="shared" si="812"/>
        <v>0</v>
      </c>
      <c r="T7458" s="16">
        <v>0</v>
      </c>
      <c r="U7458" s="18">
        <f t="shared" si="813"/>
        <v>0</v>
      </c>
      <c r="V7458" s="18">
        <f t="shared" si="814"/>
        <v>0</v>
      </c>
      <c r="W7458" s="18">
        <f t="shared" si="815"/>
        <v>0</v>
      </c>
      <c r="X7458" s="27"/>
      <c r="Y7458" s="19">
        <f t="shared" si="816"/>
        <v>0</v>
      </c>
      <c r="Z7458" s="18">
        <f t="shared" si="817"/>
        <v>0</v>
      </c>
      <c r="AA7458" s="12">
        <v>422</v>
      </c>
      <c r="AB7458" s="12">
        <v>30225.31</v>
      </c>
      <c r="AC7458" s="28">
        <f>+I7458+Y7458-Z7458</f>
        <v>23.84</v>
      </c>
      <c r="AD7458" s="20">
        <f t="shared" si="818"/>
        <v>0</v>
      </c>
      <c r="AE7458">
        <v>0</v>
      </c>
    </row>
    <row r="7459" spans="1:31" x14ac:dyDescent="0.25">
      <c r="A7459" s="9">
        <v>45351</v>
      </c>
      <c r="B7459" s="10" t="s">
        <v>494</v>
      </c>
      <c r="C7459" s="10" t="s">
        <v>282</v>
      </c>
      <c r="D7459" s="10" t="s">
        <v>29</v>
      </c>
      <c r="E7459" s="10" t="s">
        <v>30</v>
      </c>
      <c r="F7459" s="10"/>
      <c r="G7459" s="10">
        <v>0</v>
      </c>
      <c r="H7459" s="11">
        <f>SUMIFS(AA:AA,$A:$A,EOMONTH($A7459,-1),$B:$B,$B7459)</f>
        <v>272</v>
      </c>
      <c r="I7459" s="63">
        <f>ROUND(SUMIFS(AC:AC,$A:$A,EOMONTH($A7459,-1),$B:$B,$B7459),2)</f>
        <v>1.1299999999999999</v>
      </c>
      <c r="J7459" s="11">
        <f>SUMIFS(AB:AB,$A:$A,EOMONTH($A7459,-1),$B:$B,$B7459)</f>
        <v>14119.21</v>
      </c>
      <c r="K7459" s="13">
        <v>0</v>
      </c>
      <c r="L7459" s="25">
        <v>0</v>
      </c>
      <c r="M7459" s="15">
        <v>0</v>
      </c>
      <c r="N7459" s="14">
        <v>0</v>
      </c>
      <c r="O7459" s="16">
        <v>0</v>
      </c>
      <c r="P7459" s="16">
        <v>0</v>
      </c>
      <c r="Q7459" s="16">
        <v>0</v>
      </c>
      <c r="R7459" s="16">
        <f>Q7459*16.876/100</f>
        <v>0</v>
      </c>
      <c r="S7459" s="17">
        <f t="shared" si="812"/>
        <v>0</v>
      </c>
      <c r="T7459" s="16">
        <v>0</v>
      </c>
      <c r="U7459" s="18">
        <f t="shared" si="813"/>
        <v>0</v>
      </c>
      <c r="V7459" s="18">
        <f t="shared" si="814"/>
        <v>0</v>
      </c>
      <c r="W7459" s="18">
        <f t="shared" si="815"/>
        <v>0</v>
      </c>
      <c r="X7459" s="27"/>
      <c r="Y7459" s="19">
        <f t="shared" si="816"/>
        <v>0</v>
      </c>
      <c r="Z7459" s="18">
        <f t="shared" si="817"/>
        <v>0</v>
      </c>
      <c r="AA7459" s="12">
        <v>272</v>
      </c>
      <c r="AB7459" s="12">
        <v>14119.21</v>
      </c>
      <c r="AC7459" s="28">
        <f>+I7459+Y7459-Z7459</f>
        <v>1.1299999999999999</v>
      </c>
      <c r="AD7459" s="20">
        <f t="shared" si="818"/>
        <v>0</v>
      </c>
      <c r="AE7459">
        <v>0</v>
      </c>
    </row>
    <row r="7460" spans="1:31" x14ac:dyDescent="0.25">
      <c r="A7460" s="9">
        <v>45351</v>
      </c>
      <c r="B7460" s="10" t="s">
        <v>495</v>
      </c>
      <c r="C7460" s="10" t="s">
        <v>282</v>
      </c>
      <c r="D7460" s="10" t="s">
        <v>40</v>
      </c>
      <c r="E7460" s="10" t="s">
        <v>30</v>
      </c>
      <c r="F7460" s="10">
        <v>450</v>
      </c>
      <c r="G7460" s="10">
        <v>490</v>
      </c>
      <c r="H7460" s="11">
        <f>SUMIFS(AA:AA,$A:$A,EOMONTH($A7460,-1),$B:$B,$B7460)</f>
        <v>1063</v>
      </c>
      <c r="I7460" s="63">
        <f>ROUND(SUMIFS(AC:AC,$A:$A,EOMONTH($A7460,-1),$B:$B,$B7460),2)</f>
        <v>790.02</v>
      </c>
      <c r="J7460" s="11">
        <f>SUMIFS(AB:AB,$A:$A,EOMONTH($A7460,-1),$B:$B,$B7460)</f>
        <v>58604.93</v>
      </c>
      <c r="K7460" s="13">
        <v>0</v>
      </c>
      <c r="L7460" s="25">
        <v>0</v>
      </c>
      <c r="M7460" s="15">
        <v>0</v>
      </c>
      <c r="N7460" s="14">
        <v>0</v>
      </c>
      <c r="O7460" s="16">
        <v>0</v>
      </c>
      <c r="P7460" s="16">
        <v>0</v>
      </c>
      <c r="Q7460" s="16">
        <v>0</v>
      </c>
      <c r="R7460" s="16">
        <f>Q7460*16.876/100</f>
        <v>0</v>
      </c>
      <c r="S7460" s="17">
        <f t="shared" si="812"/>
        <v>0</v>
      </c>
      <c r="T7460" s="16">
        <v>0</v>
      </c>
      <c r="U7460" s="18">
        <f t="shared" si="813"/>
        <v>520.87</v>
      </c>
      <c r="V7460" s="18">
        <f t="shared" si="814"/>
        <v>0</v>
      </c>
      <c r="W7460" s="18">
        <f t="shared" si="815"/>
        <v>0</v>
      </c>
      <c r="X7460" s="27"/>
      <c r="Y7460" s="19">
        <f t="shared" si="816"/>
        <v>0</v>
      </c>
      <c r="Z7460" s="18">
        <f t="shared" si="817"/>
        <v>0</v>
      </c>
      <c r="AA7460" s="12">
        <v>1063</v>
      </c>
      <c r="AB7460" s="12">
        <v>58604.93</v>
      </c>
      <c r="AC7460" s="28">
        <f>+I7460+Y7460-Z7460</f>
        <v>790.02</v>
      </c>
      <c r="AD7460" s="20">
        <f t="shared" si="818"/>
        <v>0</v>
      </c>
      <c r="AE7460">
        <v>0</v>
      </c>
    </row>
    <row r="7461" spans="1:31" x14ac:dyDescent="0.25">
      <c r="A7461" s="9">
        <v>45351</v>
      </c>
      <c r="B7461" s="10" t="s">
        <v>496</v>
      </c>
      <c r="C7461" s="10" t="s">
        <v>282</v>
      </c>
      <c r="D7461" s="10" t="s">
        <v>40</v>
      </c>
      <c r="E7461" s="10" t="s">
        <v>30</v>
      </c>
      <c r="F7461" s="10">
        <v>450</v>
      </c>
      <c r="G7461" s="10">
        <v>490</v>
      </c>
      <c r="H7461" s="11">
        <f>SUMIFS(AA:AA,$A:$A,EOMONTH($A7461,-1),$B:$B,$B7461)</f>
        <v>154</v>
      </c>
      <c r="I7461" s="63">
        <f>ROUND(SUMIFS(AC:AC,$A:$A,EOMONTH($A7461,-1),$B:$B,$B7461),2)</f>
        <v>-23.3</v>
      </c>
      <c r="J7461" s="11">
        <f>SUMIFS(AB:AB,$A:$A,EOMONTH($A7461,-1),$B:$B,$B7461)</f>
        <v>18249</v>
      </c>
      <c r="K7461" s="13">
        <v>0</v>
      </c>
      <c r="L7461" s="25">
        <v>0</v>
      </c>
      <c r="M7461" s="15">
        <v>0</v>
      </c>
      <c r="N7461" s="14">
        <v>0</v>
      </c>
      <c r="O7461" s="16">
        <v>0</v>
      </c>
      <c r="P7461" s="16">
        <v>0</v>
      </c>
      <c r="Q7461" s="16">
        <v>0</v>
      </c>
      <c r="R7461" s="16">
        <f>Q7461*16.876/100</f>
        <v>0</v>
      </c>
      <c r="S7461" s="17">
        <f t="shared" si="812"/>
        <v>0</v>
      </c>
      <c r="T7461" s="16">
        <v>0</v>
      </c>
      <c r="U7461" s="18">
        <f t="shared" si="813"/>
        <v>75.459999999999994</v>
      </c>
      <c r="V7461" s="18">
        <f t="shared" si="814"/>
        <v>0</v>
      </c>
      <c r="W7461" s="18">
        <f t="shared" si="815"/>
        <v>0</v>
      </c>
      <c r="X7461" s="27"/>
      <c r="Y7461" s="19">
        <f t="shared" si="816"/>
        <v>0</v>
      </c>
      <c r="Z7461" s="18">
        <f t="shared" si="817"/>
        <v>0</v>
      </c>
      <c r="AA7461" s="12">
        <v>154</v>
      </c>
      <c r="AB7461" s="12">
        <v>18249</v>
      </c>
      <c r="AC7461" s="28">
        <f>+I7461+Y7461-Z7461</f>
        <v>-23.3</v>
      </c>
      <c r="AD7461" s="20">
        <f t="shared" si="818"/>
        <v>30</v>
      </c>
      <c r="AE7461">
        <v>30</v>
      </c>
    </row>
    <row r="7462" spans="1:31" x14ac:dyDescent="0.25">
      <c r="A7462" s="9">
        <v>45351</v>
      </c>
      <c r="B7462" s="10" t="s">
        <v>497</v>
      </c>
      <c r="C7462" s="10" t="s">
        <v>282</v>
      </c>
      <c r="D7462" s="10" t="s">
        <v>29</v>
      </c>
      <c r="E7462" s="10" t="s">
        <v>30</v>
      </c>
      <c r="F7462" s="10"/>
      <c r="G7462" s="10">
        <v>0</v>
      </c>
      <c r="H7462" s="11">
        <f>SUMIFS(AA:AA,$A:$A,EOMONTH($A7462,-1),$B:$B,$B7462)</f>
        <v>-30</v>
      </c>
      <c r="I7462" s="63">
        <f>ROUND(SUMIFS(AC:AC,$A:$A,EOMONTH($A7462,-1),$B:$B,$B7462),2)</f>
        <v>0</v>
      </c>
      <c r="J7462" s="11">
        <f>SUMIFS(AB:AB,$A:$A,EOMONTH($A7462,-1),$B:$B,$B7462)</f>
        <v>-4083.6</v>
      </c>
      <c r="K7462" s="13">
        <v>0</v>
      </c>
      <c r="L7462" s="25">
        <v>0</v>
      </c>
      <c r="M7462" s="15">
        <v>0</v>
      </c>
      <c r="N7462" s="14">
        <v>0</v>
      </c>
      <c r="O7462" s="16">
        <v>0</v>
      </c>
      <c r="P7462" s="16">
        <v>0</v>
      </c>
      <c r="Q7462" s="16">
        <v>0</v>
      </c>
      <c r="R7462" s="16">
        <f>Q7462*16.876/100</f>
        <v>0</v>
      </c>
      <c r="S7462" s="17">
        <f t="shared" si="812"/>
        <v>0</v>
      </c>
      <c r="T7462" s="16">
        <v>0</v>
      </c>
      <c r="U7462" s="18">
        <f t="shared" si="813"/>
        <v>0</v>
      </c>
      <c r="V7462" s="18">
        <f t="shared" si="814"/>
        <v>0</v>
      </c>
      <c r="W7462" s="18">
        <f t="shared" si="815"/>
        <v>0</v>
      </c>
      <c r="X7462" s="27"/>
      <c r="Y7462" s="19">
        <f t="shared" si="816"/>
        <v>0</v>
      </c>
      <c r="Z7462" s="18">
        <f t="shared" si="817"/>
        <v>0</v>
      </c>
      <c r="AA7462" s="12">
        <v>-30</v>
      </c>
      <c r="AB7462" s="12">
        <v>-4083.6</v>
      </c>
      <c r="AC7462" s="28">
        <f>+I7462+Y7462-Z7462</f>
        <v>0</v>
      </c>
      <c r="AD7462" s="20">
        <f t="shared" si="818"/>
        <v>0</v>
      </c>
      <c r="AE7462">
        <v>0</v>
      </c>
    </row>
    <row r="7463" spans="1:31" x14ac:dyDescent="0.25">
      <c r="A7463" s="9">
        <v>45351</v>
      </c>
      <c r="B7463" s="10" t="s">
        <v>498</v>
      </c>
      <c r="C7463" s="10" t="s">
        <v>282</v>
      </c>
      <c r="D7463" s="10" t="s">
        <v>40</v>
      </c>
      <c r="E7463" s="10" t="s">
        <v>30</v>
      </c>
      <c r="F7463" s="10">
        <v>605</v>
      </c>
      <c r="G7463" s="10">
        <v>659</v>
      </c>
      <c r="H7463" s="11">
        <f>SUMIFS(AA:AA,$A:$A,EOMONTH($A7463,-1),$B:$B,$B7463)</f>
        <v>-20</v>
      </c>
      <c r="I7463" s="63">
        <f>ROUND(SUMIFS(AC:AC,$A:$A,EOMONTH($A7463,-1),$B:$B,$B7463),2)</f>
        <v>-16.25</v>
      </c>
      <c r="J7463" s="11">
        <f>SUMIFS(AB:AB,$A:$A,EOMONTH($A7463,-1),$B:$B,$B7463)</f>
        <v>-2951.6</v>
      </c>
      <c r="K7463" s="13">
        <v>0</v>
      </c>
      <c r="L7463" s="25">
        <v>0</v>
      </c>
      <c r="M7463" s="15">
        <v>0</v>
      </c>
      <c r="N7463" s="14">
        <v>0</v>
      </c>
      <c r="O7463" s="16">
        <v>0</v>
      </c>
      <c r="P7463" s="16">
        <v>0</v>
      </c>
      <c r="Q7463" s="16">
        <v>0</v>
      </c>
      <c r="R7463" s="16">
        <f>Q7463*16.876/100</f>
        <v>0</v>
      </c>
      <c r="S7463" s="17">
        <f t="shared" si="812"/>
        <v>0</v>
      </c>
      <c r="T7463" s="16">
        <v>0</v>
      </c>
      <c r="U7463" s="18">
        <f t="shared" si="813"/>
        <v>-13.18</v>
      </c>
      <c r="V7463" s="18">
        <f t="shared" si="814"/>
        <v>0</v>
      </c>
      <c r="W7463" s="18">
        <f t="shared" si="815"/>
        <v>0</v>
      </c>
      <c r="X7463" s="27"/>
      <c r="Y7463" s="19">
        <f t="shared" si="816"/>
        <v>0</v>
      </c>
      <c r="Z7463" s="18">
        <f t="shared" si="817"/>
        <v>0</v>
      </c>
      <c r="AA7463" s="12">
        <v>-20</v>
      </c>
      <c r="AB7463" s="12">
        <v>-2951.6</v>
      </c>
      <c r="AC7463" s="28">
        <f>+I7463+Y7463-Z7463</f>
        <v>-16.25</v>
      </c>
      <c r="AD7463" s="20">
        <f t="shared" si="818"/>
        <v>20</v>
      </c>
      <c r="AE7463">
        <v>20</v>
      </c>
    </row>
    <row r="7464" spans="1:31" x14ac:dyDescent="0.25">
      <c r="A7464" s="9">
        <v>45351</v>
      </c>
      <c r="B7464" s="10" t="s">
        <v>499</v>
      </c>
      <c r="C7464" s="10" t="s">
        <v>282</v>
      </c>
      <c r="D7464" s="10" t="s">
        <v>40</v>
      </c>
      <c r="E7464" s="10" t="s">
        <v>30</v>
      </c>
      <c r="F7464" s="10">
        <v>605</v>
      </c>
      <c r="G7464" s="10">
        <v>659</v>
      </c>
      <c r="H7464" s="11">
        <f>SUMIFS(AA:AA,$A:$A,EOMONTH($A7464,-1),$B:$B,$B7464)</f>
        <v>-25</v>
      </c>
      <c r="I7464" s="63">
        <f>ROUND(SUMIFS(AC:AC,$A:$A,EOMONTH($A7464,-1),$B:$B,$B7464),2)</f>
        <v>-16.48</v>
      </c>
      <c r="J7464" s="11">
        <f>SUMIFS(AB:AB,$A:$A,EOMONTH($A7464,-1),$B:$B,$B7464)</f>
        <v>-3280</v>
      </c>
      <c r="K7464" s="13">
        <v>0</v>
      </c>
      <c r="L7464" s="25">
        <v>0</v>
      </c>
      <c r="M7464" s="15">
        <v>0</v>
      </c>
      <c r="N7464" s="14">
        <v>0</v>
      </c>
      <c r="O7464" s="16">
        <v>0</v>
      </c>
      <c r="P7464" s="16">
        <v>0</v>
      </c>
      <c r="Q7464" s="16">
        <v>0</v>
      </c>
      <c r="R7464" s="16">
        <f>Q7464*16.876/100</f>
        <v>0</v>
      </c>
      <c r="S7464" s="17">
        <f t="shared" si="812"/>
        <v>0</v>
      </c>
      <c r="T7464" s="16">
        <v>0</v>
      </c>
      <c r="U7464" s="18">
        <f t="shared" si="813"/>
        <v>-16.475000000000001</v>
      </c>
      <c r="V7464" s="18">
        <f t="shared" si="814"/>
        <v>0</v>
      </c>
      <c r="W7464" s="18">
        <f t="shared" si="815"/>
        <v>0</v>
      </c>
      <c r="X7464" s="27"/>
      <c r="Y7464" s="19">
        <f t="shared" si="816"/>
        <v>0</v>
      </c>
      <c r="Z7464" s="18">
        <f t="shared" si="817"/>
        <v>0</v>
      </c>
      <c r="AA7464" s="12">
        <v>-25</v>
      </c>
      <c r="AB7464" s="12">
        <v>-3280</v>
      </c>
      <c r="AC7464" s="28">
        <f>+I7464+Y7464-Z7464</f>
        <v>-16.48</v>
      </c>
      <c r="AD7464" s="20">
        <f t="shared" si="818"/>
        <v>20</v>
      </c>
      <c r="AE7464">
        <v>20</v>
      </c>
    </row>
    <row r="7465" spans="1:31" x14ac:dyDescent="0.25">
      <c r="A7465" s="9">
        <v>45351</v>
      </c>
      <c r="B7465" s="10" t="s">
        <v>500</v>
      </c>
      <c r="C7465" s="10" t="s">
        <v>282</v>
      </c>
      <c r="D7465" s="10" t="s">
        <v>29</v>
      </c>
      <c r="E7465" s="10" t="s">
        <v>30</v>
      </c>
      <c r="F7465" s="10"/>
      <c r="G7465" s="10">
        <v>0</v>
      </c>
      <c r="H7465" s="11">
        <f>SUMIFS(AA:AA,$A:$A,EOMONTH($A7465,-1),$B:$B,$B7465)</f>
        <v>-57</v>
      </c>
      <c r="I7465" s="63">
        <f>ROUND(SUMIFS(AC:AC,$A:$A,EOMONTH($A7465,-1),$B:$B,$B7465),2)</f>
        <v>0</v>
      </c>
      <c r="J7465" s="11">
        <f>SUMIFS(AB:AB,$A:$A,EOMONTH($A7465,-1),$B:$B,$B7465)</f>
        <v>-8217.24</v>
      </c>
      <c r="K7465" s="13">
        <v>0</v>
      </c>
      <c r="L7465" s="25">
        <v>0</v>
      </c>
      <c r="M7465" s="15">
        <v>0</v>
      </c>
      <c r="N7465" s="14">
        <v>0</v>
      </c>
      <c r="O7465" s="16">
        <v>0</v>
      </c>
      <c r="P7465" s="16">
        <v>0</v>
      </c>
      <c r="Q7465" s="16">
        <v>0</v>
      </c>
      <c r="R7465" s="16">
        <f>Q7465*16.876/100</f>
        <v>0</v>
      </c>
      <c r="S7465" s="17">
        <f t="shared" si="812"/>
        <v>0</v>
      </c>
      <c r="T7465" s="16">
        <v>0</v>
      </c>
      <c r="U7465" s="18">
        <f t="shared" si="813"/>
        <v>0</v>
      </c>
      <c r="V7465" s="18">
        <f t="shared" si="814"/>
        <v>0</v>
      </c>
      <c r="W7465" s="18">
        <f t="shared" si="815"/>
        <v>0</v>
      </c>
      <c r="X7465" s="27"/>
      <c r="Y7465" s="19">
        <f t="shared" si="816"/>
        <v>0</v>
      </c>
      <c r="Z7465" s="18">
        <f t="shared" si="817"/>
        <v>0</v>
      </c>
      <c r="AA7465" s="12">
        <v>-57</v>
      </c>
      <c r="AB7465" s="12">
        <v>-8217.24</v>
      </c>
      <c r="AC7465" s="28">
        <f>+I7465+Y7465-Z7465</f>
        <v>0</v>
      </c>
      <c r="AD7465" s="20">
        <f t="shared" si="818"/>
        <v>0</v>
      </c>
      <c r="AE7465">
        <v>0</v>
      </c>
    </row>
    <row r="7466" spans="1:31" x14ac:dyDescent="0.25">
      <c r="A7466" s="9">
        <v>45351</v>
      </c>
      <c r="B7466" s="10" t="s">
        <v>501</v>
      </c>
      <c r="C7466" s="10" t="s">
        <v>282</v>
      </c>
      <c r="D7466" s="10" t="s">
        <v>40</v>
      </c>
      <c r="E7466" s="10" t="s">
        <v>30</v>
      </c>
      <c r="F7466" s="10">
        <v>605</v>
      </c>
      <c r="G7466" s="10">
        <v>659</v>
      </c>
      <c r="H7466" s="11">
        <f>SUMIFS(AA:AA,$A:$A,EOMONTH($A7466,-1),$B:$B,$B7466)</f>
        <v>-25</v>
      </c>
      <c r="I7466" s="63">
        <f>ROUND(SUMIFS(AC:AC,$A:$A,EOMONTH($A7466,-1),$B:$B,$B7466),2)</f>
        <v>-13.18</v>
      </c>
      <c r="J7466" s="11">
        <f>SUMIFS(AB:AB,$A:$A,EOMONTH($A7466,-1),$B:$B,$B7466)</f>
        <v>-3304.6</v>
      </c>
      <c r="K7466" s="13">
        <v>0</v>
      </c>
      <c r="L7466" s="25">
        <v>0</v>
      </c>
      <c r="M7466" s="15">
        <v>0</v>
      </c>
      <c r="N7466" s="14">
        <v>0</v>
      </c>
      <c r="O7466" s="16">
        <v>0</v>
      </c>
      <c r="P7466" s="16">
        <v>0</v>
      </c>
      <c r="Q7466" s="16">
        <v>0</v>
      </c>
      <c r="R7466" s="16">
        <f>Q7466*16.876/100</f>
        <v>0</v>
      </c>
      <c r="S7466" s="17">
        <f t="shared" si="812"/>
        <v>0</v>
      </c>
      <c r="T7466" s="16">
        <v>0</v>
      </c>
      <c r="U7466" s="18">
        <f t="shared" si="813"/>
        <v>-16.475000000000001</v>
      </c>
      <c r="V7466" s="18">
        <f t="shared" si="814"/>
        <v>0</v>
      </c>
      <c r="W7466" s="18">
        <f t="shared" si="815"/>
        <v>0</v>
      </c>
      <c r="X7466" s="27"/>
      <c r="Y7466" s="19">
        <f t="shared" si="816"/>
        <v>0</v>
      </c>
      <c r="Z7466" s="18">
        <f t="shared" si="817"/>
        <v>0</v>
      </c>
      <c r="AA7466" s="12">
        <v>-25</v>
      </c>
      <c r="AB7466" s="12">
        <v>-3304.6</v>
      </c>
      <c r="AC7466" s="28">
        <f>+I7466+Y7466-Z7466</f>
        <v>-13.18</v>
      </c>
      <c r="AD7466" s="20">
        <f t="shared" si="818"/>
        <v>20</v>
      </c>
      <c r="AE7466">
        <v>20</v>
      </c>
    </row>
    <row r="7467" spans="1:31" x14ac:dyDescent="0.25">
      <c r="A7467" s="9">
        <v>45351</v>
      </c>
      <c r="B7467" s="10" t="s">
        <v>502</v>
      </c>
      <c r="C7467" s="10" t="s">
        <v>282</v>
      </c>
      <c r="D7467" s="10" t="s">
        <v>40</v>
      </c>
      <c r="E7467" s="10" t="s">
        <v>30</v>
      </c>
      <c r="F7467" s="10">
        <v>605</v>
      </c>
      <c r="G7467" s="10">
        <v>659</v>
      </c>
      <c r="H7467" s="11">
        <f>SUMIFS(AA:AA,$A:$A,EOMONTH($A7467,-1),$B:$B,$B7467)</f>
        <v>-35</v>
      </c>
      <c r="I7467" s="63">
        <f>ROUND(SUMIFS(AC:AC,$A:$A,EOMONTH($A7467,-1),$B:$B,$B7467),2)</f>
        <v>-16.48</v>
      </c>
      <c r="J7467" s="11">
        <f>SUMIFS(AB:AB,$A:$A,EOMONTH($A7467,-1),$B:$B,$B7467)</f>
        <v>-4641.2</v>
      </c>
      <c r="K7467" s="13">
        <v>0</v>
      </c>
      <c r="L7467" s="25">
        <v>0</v>
      </c>
      <c r="M7467" s="15">
        <v>0</v>
      </c>
      <c r="N7467" s="14">
        <v>0</v>
      </c>
      <c r="O7467" s="16">
        <v>0</v>
      </c>
      <c r="P7467" s="16">
        <v>0</v>
      </c>
      <c r="Q7467" s="16">
        <v>0</v>
      </c>
      <c r="R7467" s="16">
        <f>Q7467*16.876/100</f>
        <v>0</v>
      </c>
      <c r="S7467" s="17">
        <f t="shared" si="812"/>
        <v>0</v>
      </c>
      <c r="T7467" s="16">
        <v>0</v>
      </c>
      <c r="U7467" s="18">
        <f t="shared" si="813"/>
        <v>-23.065000000000001</v>
      </c>
      <c r="V7467" s="18">
        <f t="shared" si="814"/>
        <v>0</v>
      </c>
      <c r="W7467" s="18">
        <f t="shared" si="815"/>
        <v>0</v>
      </c>
      <c r="X7467" s="27"/>
      <c r="Y7467" s="19">
        <f t="shared" si="816"/>
        <v>0</v>
      </c>
      <c r="Z7467" s="18">
        <f t="shared" si="817"/>
        <v>0</v>
      </c>
      <c r="AA7467" s="12">
        <v>-35</v>
      </c>
      <c r="AB7467" s="12">
        <v>-4641.2</v>
      </c>
      <c r="AC7467" s="28">
        <f>+I7467+Y7467-Z7467</f>
        <v>-16.48</v>
      </c>
      <c r="AD7467" s="20">
        <f t="shared" si="818"/>
        <v>20</v>
      </c>
      <c r="AE7467">
        <v>20</v>
      </c>
    </row>
    <row r="7468" spans="1:31" x14ac:dyDescent="0.25">
      <c r="A7468" s="9">
        <v>45351</v>
      </c>
      <c r="B7468" s="10" t="s">
        <v>503</v>
      </c>
      <c r="C7468" s="10" t="s">
        <v>282</v>
      </c>
      <c r="D7468" s="10" t="s">
        <v>40</v>
      </c>
      <c r="E7468" s="10" t="s">
        <v>30</v>
      </c>
      <c r="F7468" s="10">
        <v>605</v>
      </c>
      <c r="G7468" s="10">
        <v>659</v>
      </c>
      <c r="H7468" s="11">
        <f>SUMIFS(AA:AA,$A:$A,EOMONTH($A7468,-1),$B:$B,$B7468)</f>
        <v>-35</v>
      </c>
      <c r="I7468" s="63">
        <f>ROUND(SUMIFS(AC:AC,$A:$A,EOMONTH($A7468,-1),$B:$B,$B7468),2)</f>
        <v>-16.48</v>
      </c>
      <c r="J7468" s="11">
        <f>SUMIFS(AB:AB,$A:$A,EOMONTH($A7468,-1),$B:$B,$B7468)</f>
        <v>-4641.2</v>
      </c>
      <c r="K7468" s="13">
        <v>0</v>
      </c>
      <c r="L7468" s="25">
        <v>0</v>
      </c>
      <c r="M7468" s="15">
        <v>0</v>
      </c>
      <c r="N7468" s="14">
        <v>0</v>
      </c>
      <c r="O7468" s="16">
        <v>0</v>
      </c>
      <c r="P7468" s="16">
        <v>0</v>
      </c>
      <c r="Q7468" s="16">
        <v>0</v>
      </c>
      <c r="R7468" s="16">
        <f>Q7468*16.876/100</f>
        <v>0</v>
      </c>
      <c r="S7468" s="17">
        <f t="shared" si="812"/>
        <v>0</v>
      </c>
      <c r="T7468" s="16">
        <v>0</v>
      </c>
      <c r="U7468" s="18">
        <f t="shared" si="813"/>
        <v>-23.065000000000001</v>
      </c>
      <c r="V7468" s="18">
        <f t="shared" si="814"/>
        <v>0</v>
      </c>
      <c r="W7468" s="18">
        <f t="shared" si="815"/>
        <v>0</v>
      </c>
      <c r="X7468" s="27"/>
      <c r="Y7468" s="19">
        <f t="shared" si="816"/>
        <v>0</v>
      </c>
      <c r="Z7468" s="18">
        <f t="shared" si="817"/>
        <v>0</v>
      </c>
      <c r="AA7468" s="12">
        <v>-35</v>
      </c>
      <c r="AB7468" s="12">
        <v>-4641.2</v>
      </c>
      <c r="AC7468" s="28">
        <f>+I7468+Y7468-Z7468</f>
        <v>-16.48</v>
      </c>
      <c r="AD7468" s="20">
        <f t="shared" si="818"/>
        <v>20</v>
      </c>
      <c r="AE7468">
        <v>20</v>
      </c>
    </row>
    <row r="7469" spans="1:31" x14ac:dyDescent="0.25">
      <c r="A7469" s="9">
        <v>45351</v>
      </c>
      <c r="B7469" s="10" t="s">
        <v>504</v>
      </c>
      <c r="C7469" s="10" t="s">
        <v>282</v>
      </c>
      <c r="D7469" s="10" t="s">
        <v>40</v>
      </c>
      <c r="E7469" s="10" t="s">
        <v>30</v>
      </c>
      <c r="F7469" s="10">
        <v>1100</v>
      </c>
      <c r="G7469" s="10">
        <v>1199</v>
      </c>
      <c r="H7469" s="11">
        <f>SUMIFS(AA:AA,$A:$A,EOMONTH($A7469,-1),$B:$B,$B7469)</f>
        <v>2</v>
      </c>
      <c r="I7469" s="63">
        <f>ROUND(SUMIFS(AC:AC,$A:$A,EOMONTH($A7469,-1),$B:$B,$B7469),2)</f>
        <v>1.25</v>
      </c>
      <c r="J7469" s="11">
        <f>SUMIFS(AB:AB,$A:$A,EOMONTH($A7469,-1),$B:$B,$B7469)</f>
        <v>830.5</v>
      </c>
      <c r="K7469" s="13">
        <v>0</v>
      </c>
      <c r="L7469" s="25">
        <v>0</v>
      </c>
      <c r="M7469" s="15">
        <v>0</v>
      </c>
      <c r="N7469" s="14">
        <v>0</v>
      </c>
      <c r="O7469" s="16">
        <v>0</v>
      </c>
      <c r="P7469" s="16">
        <v>0</v>
      </c>
      <c r="Q7469" s="16">
        <v>0</v>
      </c>
      <c r="R7469" s="16">
        <f>Q7469*16.876/100</f>
        <v>0</v>
      </c>
      <c r="S7469" s="17">
        <f t="shared" si="812"/>
        <v>0</v>
      </c>
      <c r="T7469" s="16">
        <v>0</v>
      </c>
      <c r="U7469" s="18">
        <f t="shared" si="813"/>
        <v>2.3980000000000001</v>
      </c>
      <c r="V7469" s="18">
        <f t="shared" si="814"/>
        <v>0</v>
      </c>
      <c r="W7469" s="18">
        <f t="shared" si="815"/>
        <v>0</v>
      </c>
      <c r="X7469" s="27"/>
      <c r="Y7469" s="19">
        <f t="shared" si="816"/>
        <v>0</v>
      </c>
      <c r="Z7469" s="18">
        <f t="shared" si="817"/>
        <v>0</v>
      </c>
      <c r="AA7469" s="12">
        <v>2</v>
      </c>
      <c r="AB7469" s="12">
        <v>830.5</v>
      </c>
      <c r="AC7469" s="28">
        <f>+I7469+Y7469-Z7469</f>
        <v>1.25</v>
      </c>
      <c r="AD7469" s="20">
        <f t="shared" si="818"/>
        <v>0</v>
      </c>
      <c r="AE7469">
        <v>0</v>
      </c>
    </row>
    <row r="7470" spans="1:31" x14ac:dyDescent="0.25">
      <c r="A7470" s="9">
        <v>45351</v>
      </c>
      <c r="B7470" s="10" t="s">
        <v>505</v>
      </c>
      <c r="C7470" s="10" t="s">
        <v>282</v>
      </c>
      <c r="D7470" s="10" t="s">
        <v>40</v>
      </c>
      <c r="E7470" s="10" t="s">
        <v>30</v>
      </c>
      <c r="F7470" s="10">
        <v>1100</v>
      </c>
      <c r="G7470" s="10">
        <v>1199</v>
      </c>
      <c r="H7470" s="11">
        <f>SUMIFS(AA:AA,$A:$A,EOMONTH($A7470,-1),$B:$B,$B7470)</f>
        <v>37</v>
      </c>
      <c r="I7470" s="63">
        <f>ROUND(SUMIFS(AC:AC,$A:$A,EOMONTH($A7470,-1),$B:$B,$B7470),2)</f>
        <v>-74.489999999999995</v>
      </c>
      <c r="J7470" s="11">
        <f>SUMIFS(AB:AB,$A:$A,EOMONTH($A7470,-1),$B:$B,$B7470)</f>
        <v>8619.15</v>
      </c>
      <c r="K7470" s="13">
        <v>0</v>
      </c>
      <c r="L7470" s="25">
        <v>0</v>
      </c>
      <c r="M7470" s="15">
        <v>0</v>
      </c>
      <c r="N7470" s="14">
        <v>0</v>
      </c>
      <c r="O7470" s="16">
        <v>0</v>
      </c>
      <c r="P7470" s="16">
        <v>0</v>
      </c>
      <c r="Q7470" s="16">
        <v>0</v>
      </c>
      <c r="R7470" s="16">
        <f>Q7470*16.876/100</f>
        <v>0</v>
      </c>
      <c r="S7470" s="17">
        <f t="shared" si="812"/>
        <v>0</v>
      </c>
      <c r="T7470" s="16">
        <v>0</v>
      </c>
      <c r="U7470" s="18">
        <f t="shared" si="813"/>
        <v>44.363</v>
      </c>
      <c r="V7470" s="18">
        <f t="shared" si="814"/>
        <v>0</v>
      </c>
      <c r="W7470" s="18">
        <f t="shared" si="815"/>
        <v>0</v>
      </c>
      <c r="X7470" s="27"/>
      <c r="Y7470" s="19">
        <f t="shared" si="816"/>
        <v>0</v>
      </c>
      <c r="Z7470" s="18">
        <f t="shared" si="817"/>
        <v>0</v>
      </c>
      <c r="AA7470" s="12">
        <v>37</v>
      </c>
      <c r="AB7470" s="12">
        <v>8619.15</v>
      </c>
      <c r="AC7470" s="28">
        <f>+I7470+Y7470-Z7470</f>
        <v>-74.489999999999995</v>
      </c>
      <c r="AD7470" s="20">
        <f t="shared" si="818"/>
        <v>80</v>
      </c>
      <c r="AE7470">
        <v>80</v>
      </c>
    </row>
    <row r="7471" spans="1:31" x14ac:dyDescent="0.25">
      <c r="A7471" s="9">
        <v>45351</v>
      </c>
      <c r="B7471" s="10" t="s">
        <v>506</v>
      </c>
      <c r="C7471" s="10" t="s">
        <v>282</v>
      </c>
      <c r="D7471" s="10" t="s">
        <v>40</v>
      </c>
      <c r="E7471" s="10" t="s">
        <v>30</v>
      </c>
      <c r="F7471" s="10">
        <v>1100</v>
      </c>
      <c r="G7471" s="10">
        <v>1199</v>
      </c>
      <c r="H7471" s="11">
        <f>SUMIFS(AA:AA,$A:$A,EOMONTH($A7471,-1),$B:$B,$B7471)</f>
        <v>-8</v>
      </c>
      <c r="I7471" s="63">
        <f>ROUND(SUMIFS(AC:AC,$A:$A,EOMONTH($A7471,-1),$B:$B,$B7471),2)</f>
        <v>-216.13</v>
      </c>
      <c r="J7471" s="11">
        <f>SUMIFS(AB:AB,$A:$A,EOMONTH($A7471,-1),$B:$B,$B7471)</f>
        <v>-2499.12</v>
      </c>
      <c r="K7471" s="13">
        <v>0</v>
      </c>
      <c r="L7471" s="25">
        <v>0</v>
      </c>
      <c r="M7471" s="15">
        <v>0</v>
      </c>
      <c r="N7471" s="14">
        <v>0</v>
      </c>
      <c r="O7471" s="16">
        <v>0</v>
      </c>
      <c r="P7471" s="16">
        <v>0</v>
      </c>
      <c r="Q7471" s="16">
        <v>0</v>
      </c>
      <c r="R7471" s="16">
        <f>Q7471*16.876/100</f>
        <v>0</v>
      </c>
      <c r="S7471" s="17">
        <f t="shared" si="812"/>
        <v>0</v>
      </c>
      <c r="T7471" s="16">
        <v>0</v>
      </c>
      <c r="U7471" s="18">
        <f t="shared" si="813"/>
        <v>-9.5920000000000005</v>
      </c>
      <c r="V7471" s="18">
        <f t="shared" si="814"/>
        <v>0</v>
      </c>
      <c r="W7471" s="18">
        <f t="shared" si="815"/>
        <v>0</v>
      </c>
      <c r="X7471" s="27"/>
      <c r="Y7471" s="19">
        <f t="shared" si="816"/>
        <v>0</v>
      </c>
      <c r="Z7471" s="18">
        <f t="shared" si="817"/>
        <v>0</v>
      </c>
      <c r="AA7471" s="12">
        <v>-8</v>
      </c>
      <c r="AB7471" s="12">
        <v>-2499.12</v>
      </c>
      <c r="AC7471" s="28">
        <f>+I7471+Y7471-Z7471</f>
        <v>-216.13</v>
      </c>
      <c r="AD7471" s="20">
        <f t="shared" si="818"/>
        <v>220</v>
      </c>
      <c r="AE7471">
        <v>220</v>
      </c>
    </row>
    <row r="7472" spans="1:31" x14ac:dyDescent="0.25">
      <c r="A7472" s="9">
        <v>45351</v>
      </c>
      <c r="B7472" s="10" t="s">
        <v>507</v>
      </c>
      <c r="C7472" s="10" t="s">
        <v>282</v>
      </c>
      <c r="D7472" s="10" t="s">
        <v>40</v>
      </c>
      <c r="E7472" s="10" t="s">
        <v>30</v>
      </c>
      <c r="F7472" s="10">
        <v>1100</v>
      </c>
      <c r="G7472" s="10">
        <v>1199</v>
      </c>
      <c r="H7472" s="11">
        <f>SUMIFS(AA:AA,$A:$A,EOMONTH($A7472,-1),$B:$B,$B7472)</f>
        <v>99</v>
      </c>
      <c r="I7472" s="63">
        <f>ROUND(SUMIFS(AC:AC,$A:$A,EOMONTH($A7472,-1),$B:$B,$B7472),2)</f>
        <v>-47.46</v>
      </c>
      <c r="J7472" s="11">
        <f>SUMIFS(AB:AB,$A:$A,EOMONTH($A7472,-1),$B:$B,$B7472)</f>
        <v>30832.560000000001</v>
      </c>
      <c r="K7472" s="13">
        <v>0</v>
      </c>
      <c r="L7472" s="25">
        <v>0</v>
      </c>
      <c r="M7472" s="15">
        <v>0</v>
      </c>
      <c r="N7472" s="14">
        <v>0</v>
      </c>
      <c r="O7472" s="16">
        <v>0</v>
      </c>
      <c r="P7472" s="16">
        <v>0</v>
      </c>
      <c r="Q7472" s="16">
        <v>0</v>
      </c>
      <c r="R7472" s="16">
        <f>Q7472*16.876/100</f>
        <v>0</v>
      </c>
      <c r="S7472" s="17">
        <f t="shared" si="812"/>
        <v>0</v>
      </c>
      <c r="T7472" s="16">
        <v>0</v>
      </c>
      <c r="U7472" s="18">
        <f t="shared" si="813"/>
        <v>118.70099999999999</v>
      </c>
      <c r="V7472" s="18">
        <f t="shared" si="814"/>
        <v>0</v>
      </c>
      <c r="W7472" s="18">
        <f t="shared" si="815"/>
        <v>0</v>
      </c>
      <c r="X7472" s="27"/>
      <c r="Y7472" s="19">
        <f t="shared" si="816"/>
        <v>0</v>
      </c>
      <c r="Z7472" s="18">
        <f t="shared" si="817"/>
        <v>0</v>
      </c>
      <c r="AA7472" s="12">
        <v>99</v>
      </c>
      <c r="AB7472" s="12">
        <v>30832.560000000001</v>
      </c>
      <c r="AC7472" s="28">
        <f>+I7472+Y7472-Z7472</f>
        <v>-47.46</v>
      </c>
      <c r="AD7472" s="20">
        <f t="shared" si="818"/>
        <v>50</v>
      </c>
      <c r="AE7472">
        <v>50</v>
      </c>
    </row>
    <row r="7473" spans="1:31" x14ac:dyDescent="0.25">
      <c r="A7473" s="9">
        <v>45351</v>
      </c>
      <c r="B7473" s="10" t="s">
        <v>508</v>
      </c>
      <c r="C7473" s="10" t="s">
        <v>282</v>
      </c>
      <c r="D7473" s="10" t="s">
        <v>40</v>
      </c>
      <c r="E7473" s="10" t="s">
        <v>30</v>
      </c>
      <c r="F7473" s="10">
        <v>1100</v>
      </c>
      <c r="G7473" s="10">
        <v>1199</v>
      </c>
      <c r="H7473" s="11">
        <f>SUMIFS(AA:AA,$A:$A,EOMONTH($A7473,-1),$B:$B,$B7473)</f>
        <v>109</v>
      </c>
      <c r="I7473" s="63">
        <f>ROUND(SUMIFS(AC:AC,$A:$A,EOMONTH($A7473,-1),$B:$B,$B7473),2)</f>
        <v>-22.78</v>
      </c>
      <c r="J7473" s="11">
        <f>SUMIFS(AB:AB,$A:$A,EOMONTH($A7473,-1),$B:$B,$B7473)</f>
        <v>33946.959999999999</v>
      </c>
      <c r="K7473" s="13">
        <v>0</v>
      </c>
      <c r="L7473" s="25">
        <v>0</v>
      </c>
      <c r="M7473" s="15">
        <v>0</v>
      </c>
      <c r="N7473" s="14">
        <v>0</v>
      </c>
      <c r="O7473" s="16">
        <v>0</v>
      </c>
      <c r="P7473" s="16">
        <v>0</v>
      </c>
      <c r="Q7473" s="16">
        <v>0</v>
      </c>
      <c r="R7473" s="16">
        <f>Q7473*16.876/100</f>
        <v>0</v>
      </c>
      <c r="S7473" s="17">
        <f t="shared" si="812"/>
        <v>0</v>
      </c>
      <c r="T7473" s="16">
        <v>0</v>
      </c>
      <c r="U7473" s="18">
        <f t="shared" si="813"/>
        <v>130.691</v>
      </c>
      <c r="V7473" s="18">
        <f t="shared" si="814"/>
        <v>0</v>
      </c>
      <c r="W7473" s="18">
        <f t="shared" si="815"/>
        <v>0</v>
      </c>
      <c r="X7473" s="27"/>
      <c r="Y7473" s="19">
        <f t="shared" si="816"/>
        <v>0</v>
      </c>
      <c r="Z7473" s="18">
        <f t="shared" si="817"/>
        <v>0</v>
      </c>
      <c r="AA7473" s="12">
        <v>109</v>
      </c>
      <c r="AB7473" s="12">
        <v>33946.959999999999</v>
      </c>
      <c r="AC7473" s="28">
        <f>+I7473+Y7473-Z7473</f>
        <v>-22.78</v>
      </c>
      <c r="AD7473" s="20">
        <f t="shared" si="818"/>
        <v>30</v>
      </c>
      <c r="AE7473">
        <v>30</v>
      </c>
    </row>
    <row r="7474" spans="1:31" x14ac:dyDescent="0.25">
      <c r="A7474" s="9">
        <v>45351</v>
      </c>
      <c r="B7474" s="10" t="s">
        <v>509</v>
      </c>
      <c r="C7474" s="10" t="s">
        <v>282</v>
      </c>
      <c r="D7474" s="10" t="s">
        <v>40</v>
      </c>
      <c r="E7474" s="10" t="s">
        <v>30</v>
      </c>
      <c r="F7474" s="10">
        <v>1100</v>
      </c>
      <c r="G7474" s="10">
        <v>1199</v>
      </c>
      <c r="H7474" s="11">
        <f>SUMIFS(AA:AA,$A:$A,EOMONTH($A7474,-1),$B:$B,$B7474)</f>
        <v>-13</v>
      </c>
      <c r="I7474" s="63">
        <f>ROUND(SUMIFS(AC:AC,$A:$A,EOMONTH($A7474,-1),$B:$B,$B7474),2)</f>
        <v>-82.52</v>
      </c>
      <c r="J7474" s="11">
        <f>SUMIFS(AB:AB,$A:$A,EOMONTH($A7474,-1),$B:$B,$B7474)</f>
        <v>-3680.95</v>
      </c>
      <c r="K7474" s="13">
        <v>0</v>
      </c>
      <c r="L7474" s="25">
        <v>0</v>
      </c>
      <c r="M7474" s="15">
        <v>0</v>
      </c>
      <c r="N7474" s="14">
        <v>0</v>
      </c>
      <c r="O7474" s="16">
        <v>0</v>
      </c>
      <c r="P7474" s="16">
        <v>0</v>
      </c>
      <c r="Q7474" s="16">
        <v>0</v>
      </c>
      <c r="R7474" s="16">
        <f>Q7474*16.876/100</f>
        <v>0</v>
      </c>
      <c r="S7474" s="17">
        <f t="shared" si="812"/>
        <v>0</v>
      </c>
      <c r="T7474" s="16">
        <v>0</v>
      </c>
      <c r="U7474" s="18">
        <f t="shared" si="813"/>
        <v>-15.587</v>
      </c>
      <c r="V7474" s="18">
        <f t="shared" si="814"/>
        <v>0</v>
      </c>
      <c r="W7474" s="18">
        <f t="shared" si="815"/>
        <v>0</v>
      </c>
      <c r="X7474" s="27"/>
      <c r="Y7474" s="19">
        <f t="shared" si="816"/>
        <v>0</v>
      </c>
      <c r="Z7474" s="18">
        <f t="shared" si="817"/>
        <v>0</v>
      </c>
      <c r="AA7474" s="12">
        <v>-13</v>
      </c>
      <c r="AB7474" s="12">
        <v>-3680.95</v>
      </c>
      <c r="AC7474" s="28">
        <f>+I7474+Y7474-Z7474</f>
        <v>-82.52</v>
      </c>
      <c r="AD7474" s="20">
        <f t="shared" si="818"/>
        <v>90</v>
      </c>
      <c r="AE7474">
        <v>90</v>
      </c>
    </row>
    <row r="7475" spans="1:31" x14ac:dyDescent="0.25">
      <c r="A7475" s="9">
        <v>45351</v>
      </c>
      <c r="B7475" s="10" t="s">
        <v>510</v>
      </c>
      <c r="C7475" s="10" t="s">
        <v>282</v>
      </c>
      <c r="D7475" s="10" t="s">
        <v>40</v>
      </c>
      <c r="E7475" s="10" t="s">
        <v>30</v>
      </c>
      <c r="F7475" s="10">
        <v>1100</v>
      </c>
      <c r="G7475" s="10">
        <v>1199</v>
      </c>
      <c r="H7475" s="11">
        <f>SUMIFS(AA:AA,$A:$A,EOMONTH($A7475,-1),$B:$B,$B7475)</f>
        <v>57</v>
      </c>
      <c r="I7475" s="63">
        <f>ROUND(SUMIFS(AC:AC,$A:$A,EOMONTH($A7475,-1),$B:$B,$B7475),2)</f>
        <v>-14.74</v>
      </c>
      <c r="J7475" s="11">
        <f>SUMIFS(AB:AB,$A:$A,EOMONTH($A7475,-1),$B:$B,$B7475)</f>
        <v>17752.080000000002</v>
      </c>
      <c r="K7475" s="13">
        <v>0</v>
      </c>
      <c r="L7475" s="25">
        <v>0</v>
      </c>
      <c r="M7475" s="15">
        <v>0</v>
      </c>
      <c r="N7475" s="14">
        <v>0</v>
      </c>
      <c r="O7475" s="16">
        <v>0</v>
      </c>
      <c r="P7475" s="16">
        <v>0</v>
      </c>
      <c r="Q7475" s="16">
        <v>0</v>
      </c>
      <c r="R7475" s="16">
        <f>Q7475*16.876/100</f>
        <v>0</v>
      </c>
      <c r="S7475" s="17">
        <f t="shared" si="812"/>
        <v>0</v>
      </c>
      <c r="T7475" s="16">
        <v>0</v>
      </c>
      <c r="U7475" s="18">
        <f t="shared" si="813"/>
        <v>68.343000000000004</v>
      </c>
      <c r="V7475" s="18">
        <f t="shared" si="814"/>
        <v>0</v>
      </c>
      <c r="W7475" s="18">
        <f t="shared" si="815"/>
        <v>0</v>
      </c>
      <c r="X7475" s="27"/>
      <c r="Y7475" s="19">
        <f t="shared" si="816"/>
        <v>0</v>
      </c>
      <c r="Z7475" s="18">
        <f t="shared" si="817"/>
        <v>0</v>
      </c>
      <c r="AA7475" s="12">
        <v>57</v>
      </c>
      <c r="AB7475" s="12">
        <v>17752.080000000002</v>
      </c>
      <c r="AC7475" s="28">
        <f>+I7475+Y7475-Z7475</f>
        <v>-14.74</v>
      </c>
      <c r="AD7475" s="20">
        <f t="shared" si="818"/>
        <v>20</v>
      </c>
      <c r="AE7475">
        <v>20</v>
      </c>
    </row>
    <row r="7476" spans="1:31" x14ac:dyDescent="0.25">
      <c r="A7476" s="9">
        <v>45351</v>
      </c>
      <c r="B7476" s="10" t="s">
        <v>511</v>
      </c>
      <c r="C7476" s="10" t="s">
        <v>282</v>
      </c>
      <c r="D7476" s="10" t="s">
        <v>40</v>
      </c>
      <c r="E7476" s="10" t="s">
        <v>30</v>
      </c>
      <c r="F7476" s="10">
        <v>384</v>
      </c>
      <c r="G7476" s="10">
        <v>419</v>
      </c>
      <c r="H7476" s="11">
        <f>SUMIFS(AA:AA,$A:$A,EOMONTH($A7476,-1),$B:$B,$B7476)</f>
        <v>18</v>
      </c>
      <c r="I7476" s="63">
        <f>ROUND(SUMIFS(AC:AC,$A:$A,EOMONTH($A7476,-1),$B:$B,$B7476),2)</f>
        <v>-45.92</v>
      </c>
      <c r="J7476" s="11">
        <f>SUMIFS(AB:AB,$A:$A,EOMONTH($A7476,-1),$B:$B,$B7476)</f>
        <v>1881</v>
      </c>
      <c r="K7476" s="13">
        <v>0</v>
      </c>
      <c r="L7476" s="25">
        <v>0</v>
      </c>
      <c r="M7476" s="15">
        <v>0</v>
      </c>
      <c r="N7476" s="14">
        <v>0</v>
      </c>
      <c r="O7476" s="16">
        <v>0</v>
      </c>
      <c r="P7476" s="16">
        <v>0</v>
      </c>
      <c r="Q7476" s="16">
        <v>0</v>
      </c>
      <c r="R7476" s="16">
        <f>Q7476*16.876/100</f>
        <v>0</v>
      </c>
      <c r="S7476" s="17">
        <f t="shared" si="812"/>
        <v>0</v>
      </c>
      <c r="T7476" s="16">
        <v>0</v>
      </c>
      <c r="U7476" s="18">
        <f t="shared" si="813"/>
        <v>7.5419999999999998</v>
      </c>
      <c r="V7476" s="18">
        <f t="shared" si="814"/>
        <v>0</v>
      </c>
      <c r="W7476" s="18">
        <f t="shared" si="815"/>
        <v>0</v>
      </c>
      <c r="X7476" s="27"/>
      <c r="Y7476" s="19">
        <f t="shared" si="816"/>
        <v>0</v>
      </c>
      <c r="Z7476" s="18">
        <f t="shared" si="817"/>
        <v>0</v>
      </c>
      <c r="AA7476" s="12">
        <v>18</v>
      </c>
      <c r="AB7476" s="12">
        <v>1881</v>
      </c>
      <c r="AC7476" s="28">
        <f>+I7476+Y7476-Z7476</f>
        <v>-45.92</v>
      </c>
      <c r="AD7476" s="20">
        <f t="shared" si="818"/>
        <v>50</v>
      </c>
      <c r="AE7476">
        <v>50</v>
      </c>
    </row>
    <row r="7477" spans="1:31" x14ac:dyDescent="0.25">
      <c r="A7477" s="9">
        <v>45351</v>
      </c>
      <c r="B7477" s="10" t="s">
        <v>512</v>
      </c>
      <c r="C7477" s="10" t="s">
        <v>282</v>
      </c>
      <c r="D7477" s="10" t="s">
        <v>29</v>
      </c>
      <c r="E7477" s="10" t="s">
        <v>30</v>
      </c>
      <c r="F7477" s="10"/>
      <c r="G7477" s="10">
        <v>0</v>
      </c>
      <c r="H7477" s="11">
        <f>SUMIFS(AA:AA,$A:$A,EOMONTH($A7477,-1),$B:$B,$B7477)</f>
        <v>135</v>
      </c>
      <c r="I7477" s="63">
        <f>ROUND(SUMIFS(AC:AC,$A:$A,EOMONTH($A7477,-1),$B:$B,$B7477),2)</f>
        <v>6.1</v>
      </c>
      <c r="J7477" s="11">
        <f>SUMIFS(AB:AB,$A:$A,EOMONTH($A7477,-1),$B:$B,$B7477)</f>
        <v>0</v>
      </c>
      <c r="K7477" s="13">
        <v>0</v>
      </c>
      <c r="L7477" s="25">
        <v>0</v>
      </c>
      <c r="M7477" s="15">
        <v>0</v>
      </c>
      <c r="N7477" s="14">
        <v>0</v>
      </c>
      <c r="O7477" s="16">
        <v>0</v>
      </c>
      <c r="P7477" s="16">
        <v>0</v>
      </c>
      <c r="Q7477" s="16">
        <v>0</v>
      </c>
      <c r="R7477" s="16">
        <f>Q7477*16.876/100</f>
        <v>0</v>
      </c>
      <c r="S7477" s="17">
        <f t="shared" si="812"/>
        <v>0</v>
      </c>
      <c r="T7477" s="16">
        <v>0</v>
      </c>
      <c r="U7477" s="18">
        <f t="shared" si="813"/>
        <v>0</v>
      </c>
      <c r="V7477" s="18">
        <f t="shared" si="814"/>
        <v>0</v>
      </c>
      <c r="W7477" s="18">
        <f t="shared" si="815"/>
        <v>0</v>
      </c>
      <c r="X7477" s="27"/>
      <c r="Y7477" s="19">
        <f t="shared" si="816"/>
        <v>0</v>
      </c>
      <c r="Z7477" s="18">
        <f t="shared" si="817"/>
        <v>0</v>
      </c>
      <c r="AA7477" s="12">
        <v>135</v>
      </c>
      <c r="AB7477" s="12">
        <v>0</v>
      </c>
      <c r="AC7477" s="28">
        <f>+I7477+Y7477-Z7477</f>
        <v>6.1</v>
      </c>
      <c r="AD7477" s="20">
        <f t="shared" si="818"/>
        <v>0</v>
      </c>
      <c r="AE7477">
        <v>0</v>
      </c>
    </row>
    <row r="7478" spans="1:31" x14ac:dyDescent="0.25">
      <c r="A7478" s="9">
        <v>45351</v>
      </c>
      <c r="B7478" s="10" t="s">
        <v>513</v>
      </c>
      <c r="C7478" s="10" t="s">
        <v>282</v>
      </c>
      <c r="D7478" s="10" t="s">
        <v>40</v>
      </c>
      <c r="E7478" s="10" t="s">
        <v>30</v>
      </c>
      <c r="F7478" s="10">
        <v>384</v>
      </c>
      <c r="G7478" s="10">
        <v>419</v>
      </c>
      <c r="H7478" s="11">
        <f>SUMIFS(AA:AA,$A:$A,EOMONTH($A7478,-1),$B:$B,$B7478)</f>
        <v>256</v>
      </c>
      <c r="I7478" s="63">
        <f>ROUND(SUMIFS(AC:AC,$A:$A,EOMONTH($A7478,-1),$B:$B,$B7478),2)</f>
        <v>2.59</v>
      </c>
      <c r="J7478" s="11">
        <f>SUMIFS(AB:AB,$A:$A,EOMONTH($A7478,-1),$B:$B,$B7478)</f>
        <v>27047.21</v>
      </c>
      <c r="K7478" s="13">
        <v>0</v>
      </c>
      <c r="L7478" s="25">
        <v>0</v>
      </c>
      <c r="M7478" s="15">
        <v>0</v>
      </c>
      <c r="N7478" s="14">
        <v>0</v>
      </c>
      <c r="O7478" s="16">
        <v>0</v>
      </c>
      <c r="P7478" s="16">
        <v>0</v>
      </c>
      <c r="Q7478" s="16">
        <v>0</v>
      </c>
      <c r="R7478" s="16">
        <f>Q7478*16.876/100</f>
        <v>0</v>
      </c>
      <c r="S7478" s="17">
        <f t="shared" si="812"/>
        <v>0</v>
      </c>
      <c r="T7478" s="16">
        <v>0</v>
      </c>
      <c r="U7478" s="18">
        <f t="shared" si="813"/>
        <v>107.264</v>
      </c>
      <c r="V7478" s="18">
        <f t="shared" si="814"/>
        <v>0</v>
      </c>
      <c r="W7478" s="18">
        <f t="shared" si="815"/>
        <v>0</v>
      </c>
      <c r="X7478" s="27"/>
      <c r="Y7478" s="19">
        <f t="shared" si="816"/>
        <v>0</v>
      </c>
      <c r="Z7478" s="18">
        <f t="shared" si="817"/>
        <v>0</v>
      </c>
      <c r="AA7478" s="12">
        <v>256</v>
      </c>
      <c r="AB7478" s="12">
        <v>27047.21</v>
      </c>
      <c r="AC7478" s="28">
        <f>+I7478+Y7478-Z7478</f>
        <v>2.59</v>
      </c>
      <c r="AD7478" s="20">
        <f t="shared" si="818"/>
        <v>0</v>
      </c>
      <c r="AE7478">
        <v>0</v>
      </c>
    </row>
    <row r="7479" spans="1:31" x14ac:dyDescent="0.25">
      <c r="A7479" s="9">
        <v>45351</v>
      </c>
      <c r="B7479" s="10" t="s">
        <v>514</v>
      </c>
      <c r="C7479" s="10" t="s">
        <v>282</v>
      </c>
      <c r="D7479" s="10" t="s">
        <v>40</v>
      </c>
      <c r="E7479" s="10" t="s">
        <v>30</v>
      </c>
      <c r="F7479" s="10">
        <v>384</v>
      </c>
      <c r="G7479" s="10">
        <v>419</v>
      </c>
      <c r="H7479" s="11">
        <f>SUMIFS(AA:AA,$A:$A,EOMONTH($A7479,-1),$B:$B,$B7479)</f>
        <v>389</v>
      </c>
      <c r="I7479" s="63">
        <f>ROUND(SUMIFS(AC:AC,$A:$A,EOMONTH($A7479,-1),$B:$B,$B7479),2)</f>
        <v>-1.48</v>
      </c>
      <c r="J7479" s="11">
        <f>SUMIFS(AB:AB,$A:$A,EOMONTH($A7479,-1),$B:$B,$B7479)</f>
        <v>41018.870000000003</v>
      </c>
      <c r="K7479" s="13">
        <v>0</v>
      </c>
      <c r="L7479" s="25">
        <v>0</v>
      </c>
      <c r="M7479" s="15">
        <v>0</v>
      </c>
      <c r="N7479" s="14">
        <v>0</v>
      </c>
      <c r="O7479" s="16">
        <v>0</v>
      </c>
      <c r="P7479" s="16">
        <v>0</v>
      </c>
      <c r="Q7479" s="16">
        <v>0</v>
      </c>
      <c r="R7479" s="16">
        <f>Q7479*16.876/100</f>
        <v>0</v>
      </c>
      <c r="S7479" s="17">
        <f t="shared" si="812"/>
        <v>0</v>
      </c>
      <c r="T7479" s="16">
        <v>0</v>
      </c>
      <c r="U7479" s="18">
        <f t="shared" si="813"/>
        <v>162.99100000000001</v>
      </c>
      <c r="V7479" s="18">
        <f t="shared" si="814"/>
        <v>0</v>
      </c>
      <c r="W7479" s="18">
        <f t="shared" si="815"/>
        <v>0</v>
      </c>
      <c r="X7479" s="27"/>
      <c r="Y7479" s="19">
        <f t="shared" si="816"/>
        <v>0</v>
      </c>
      <c r="Z7479" s="18">
        <f t="shared" si="817"/>
        <v>0</v>
      </c>
      <c r="AA7479" s="12">
        <v>389</v>
      </c>
      <c r="AB7479" s="12">
        <v>41018.870000000003</v>
      </c>
      <c r="AC7479" s="28">
        <f>+I7479+Y7479-Z7479</f>
        <v>-1.48</v>
      </c>
      <c r="AD7479" s="20">
        <f t="shared" si="818"/>
        <v>10</v>
      </c>
      <c r="AE7479">
        <v>10</v>
      </c>
    </row>
    <row r="7480" spans="1:31" x14ac:dyDescent="0.25">
      <c r="A7480" s="9">
        <v>45351</v>
      </c>
      <c r="B7480" s="10" t="s">
        <v>515</v>
      </c>
      <c r="C7480" s="10" t="s">
        <v>28</v>
      </c>
      <c r="D7480" s="10" t="s">
        <v>40</v>
      </c>
      <c r="E7480" s="10" t="s">
        <v>30</v>
      </c>
      <c r="F7480" s="10">
        <v>384</v>
      </c>
      <c r="G7480" s="10">
        <v>419</v>
      </c>
      <c r="H7480" s="11">
        <f>SUMIFS(AA:AA,$A:$A,EOMONTH($A7480,-1),$B:$B,$B7480)</f>
        <v>171</v>
      </c>
      <c r="I7480" s="63">
        <f>ROUND(SUMIFS(AC:AC,$A:$A,EOMONTH($A7480,-1),$B:$B,$B7480),2)</f>
        <v>-1.26</v>
      </c>
      <c r="J7480" s="11">
        <f>SUMIFS(AB:AB,$A:$A,EOMONTH($A7480,-1),$B:$B,$B7480)</f>
        <v>18224.86</v>
      </c>
      <c r="K7480" s="13">
        <v>0</v>
      </c>
      <c r="L7480" s="25">
        <v>0</v>
      </c>
      <c r="M7480" s="15">
        <v>0</v>
      </c>
      <c r="N7480" s="14">
        <v>0</v>
      </c>
      <c r="O7480" s="16">
        <v>0</v>
      </c>
      <c r="P7480" s="16">
        <v>0</v>
      </c>
      <c r="Q7480" s="16">
        <v>0</v>
      </c>
      <c r="R7480" s="16">
        <f>Q7480*16.876/100</f>
        <v>0</v>
      </c>
      <c r="S7480" s="17">
        <f t="shared" si="812"/>
        <v>0</v>
      </c>
      <c r="T7480" s="16">
        <v>0</v>
      </c>
      <c r="U7480" s="18">
        <f t="shared" si="813"/>
        <v>71.649000000000001</v>
      </c>
      <c r="V7480" s="18">
        <f t="shared" si="814"/>
        <v>0</v>
      </c>
      <c r="W7480" s="18">
        <f t="shared" si="815"/>
        <v>0</v>
      </c>
      <c r="X7480" s="27"/>
      <c r="Y7480" s="19">
        <f t="shared" si="816"/>
        <v>0</v>
      </c>
      <c r="Z7480" s="18">
        <f t="shared" si="817"/>
        <v>0</v>
      </c>
      <c r="AA7480" s="12">
        <v>171</v>
      </c>
      <c r="AB7480" s="12">
        <v>18224.86</v>
      </c>
      <c r="AC7480" s="28">
        <f>+I7480+Y7480-Z7480</f>
        <v>-1.26</v>
      </c>
      <c r="AD7480" s="20">
        <f t="shared" si="818"/>
        <v>10</v>
      </c>
      <c r="AE7480">
        <v>10</v>
      </c>
    </row>
    <row r="7481" spans="1:31" x14ac:dyDescent="0.25">
      <c r="A7481" s="9">
        <v>45351</v>
      </c>
      <c r="B7481" s="10" t="s">
        <v>516</v>
      </c>
      <c r="C7481" s="10" t="s">
        <v>282</v>
      </c>
      <c r="D7481" s="10" t="s">
        <v>40</v>
      </c>
      <c r="E7481" s="10" t="s">
        <v>30</v>
      </c>
      <c r="F7481" s="10">
        <v>384</v>
      </c>
      <c r="G7481" s="10">
        <v>419</v>
      </c>
      <c r="H7481" s="11">
        <f>SUMIFS(AA:AA,$A:$A,EOMONTH($A7481,-1),$B:$B,$B7481)</f>
        <v>152</v>
      </c>
      <c r="I7481" s="63">
        <f>ROUND(SUMIFS(AC:AC,$A:$A,EOMONTH($A7481,-1),$B:$B,$B7481),2)</f>
        <v>-6.6</v>
      </c>
      <c r="J7481" s="11">
        <f>SUMIFS(AB:AB,$A:$A,EOMONTH($A7481,-1),$B:$B,$B7481)</f>
        <v>15957.16</v>
      </c>
      <c r="K7481" s="13">
        <v>0</v>
      </c>
      <c r="L7481" s="25">
        <v>0</v>
      </c>
      <c r="M7481" s="15">
        <v>0</v>
      </c>
      <c r="N7481" s="14">
        <v>0</v>
      </c>
      <c r="O7481" s="16">
        <v>0</v>
      </c>
      <c r="P7481" s="16">
        <v>0</v>
      </c>
      <c r="Q7481" s="16">
        <v>0</v>
      </c>
      <c r="R7481" s="16">
        <f>Q7481*16.876/100</f>
        <v>0</v>
      </c>
      <c r="S7481" s="17">
        <f t="shared" si="812"/>
        <v>0</v>
      </c>
      <c r="T7481" s="16">
        <v>0</v>
      </c>
      <c r="U7481" s="18">
        <f t="shared" si="813"/>
        <v>63.688000000000002</v>
      </c>
      <c r="V7481" s="18">
        <f t="shared" si="814"/>
        <v>0</v>
      </c>
      <c r="W7481" s="18">
        <f t="shared" si="815"/>
        <v>0</v>
      </c>
      <c r="X7481" s="27"/>
      <c r="Y7481" s="19">
        <f t="shared" si="816"/>
        <v>0</v>
      </c>
      <c r="Z7481" s="18">
        <f t="shared" si="817"/>
        <v>0</v>
      </c>
      <c r="AA7481" s="12">
        <v>152</v>
      </c>
      <c r="AB7481" s="12">
        <v>15957.16</v>
      </c>
      <c r="AC7481" s="28">
        <f>+I7481+Y7481-Z7481</f>
        <v>-6.6</v>
      </c>
      <c r="AD7481" s="20">
        <f t="shared" si="818"/>
        <v>10</v>
      </c>
      <c r="AE7481">
        <v>10</v>
      </c>
    </row>
    <row r="7482" spans="1:31" x14ac:dyDescent="0.25">
      <c r="A7482" s="9">
        <v>45351</v>
      </c>
      <c r="B7482" s="10" t="s">
        <v>517</v>
      </c>
      <c r="C7482" s="10" t="s">
        <v>282</v>
      </c>
      <c r="D7482" s="10" t="s">
        <v>40</v>
      </c>
      <c r="E7482" s="10" t="s">
        <v>30</v>
      </c>
      <c r="F7482" s="10">
        <v>384</v>
      </c>
      <c r="G7482" s="10">
        <v>419</v>
      </c>
      <c r="H7482" s="11">
        <f>SUMIFS(AA:AA,$A:$A,EOMONTH($A7482,-1),$B:$B,$B7482)</f>
        <v>201</v>
      </c>
      <c r="I7482" s="63">
        <f>ROUND(SUMIFS(AC:AC,$A:$A,EOMONTH($A7482,-1),$B:$B,$B7482),2)</f>
        <v>3.85</v>
      </c>
      <c r="J7482" s="11">
        <f>SUMIFS(AB:AB,$A:$A,EOMONTH($A7482,-1),$B:$B,$B7482)</f>
        <v>21260.560000000001</v>
      </c>
      <c r="K7482" s="13">
        <v>0</v>
      </c>
      <c r="L7482" s="25">
        <v>0</v>
      </c>
      <c r="M7482" s="15">
        <v>0</v>
      </c>
      <c r="N7482" s="14">
        <v>0</v>
      </c>
      <c r="O7482" s="16">
        <v>0</v>
      </c>
      <c r="P7482" s="16">
        <v>0</v>
      </c>
      <c r="Q7482" s="16">
        <v>0</v>
      </c>
      <c r="R7482" s="16">
        <f>Q7482*16.876/100</f>
        <v>0</v>
      </c>
      <c r="S7482" s="17">
        <f t="shared" si="812"/>
        <v>0</v>
      </c>
      <c r="T7482" s="16">
        <v>0</v>
      </c>
      <c r="U7482" s="18">
        <f t="shared" si="813"/>
        <v>84.218999999999994</v>
      </c>
      <c r="V7482" s="18">
        <f t="shared" si="814"/>
        <v>0</v>
      </c>
      <c r="W7482" s="18">
        <f t="shared" si="815"/>
        <v>0</v>
      </c>
      <c r="X7482" s="27"/>
      <c r="Y7482" s="19">
        <f t="shared" si="816"/>
        <v>0</v>
      </c>
      <c r="Z7482" s="18">
        <f t="shared" si="817"/>
        <v>0</v>
      </c>
      <c r="AA7482" s="12">
        <v>201</v>
      </c>
      <c r="AB7482" s="12">
        <v>21260.560000000001</v>
      </c>
      <c r="AC7482" s="28">
        <f>+I7482+Y7482-Z7482</f>
        <v>3.85</v>
      </c>
      <c r="AD7482" s="20">
        <f t="shared" si="818"/>
        <v>0</v>
      </c>
      <c r="AE7482">
        <v>0</v>
      </c>
    </row>
    <row r="7483" spans="1:31" x14ac:dyDescent="0.25">
      <c r="A7483" s="9">
        <v>45351</v>
      </c>
      <c r="B7483" s="10" t="s">
        <v>518</v>
      </c>
      <c r="C7483" s="10" t="s">
        <v>282</v>
      </c>
      <c r="D7483" s="10" t="s">
        <v>40</v>
      </c>
      <c r="E7483" s="10" t="s">
        <v>30</v>
      </c>
      <c r="F7483" s="10">
        <v>620</v>
      </c>
      <c r="G7483" s="10">
        <v>676</v>
      </c>
      <c r="H7483" s="11">
        <f>SUMIFS(AA:AA,$A:$A,EOMONTH($A7483,-1),$B:$B,$B7483)</f>
        <v>10</v>
      </c>
      <c r="I7483" s="63">
        <f>ROUND(SUMIFS(AC:AC,$A:$A,EOMONTH($A7483,-1),$B:$B,$B7483),2)</f>
        <v>-5.86</v>
      </c>
      <c r="J7483" s="11">
        <f>SUMIFS(AB:AB,$A:$A,EOMONTH($A7483,-1),$B:$B,$B7483)</f>
        <v>1980</v>
      </c>
      <c r="K7483" s="13">
        <v>0</v>
      </c>
      <c r="L7483" s="25">
        <v>0</v>
      </c>
      <c r="M7483" s="15">
        <v>0</v>
      </c>
      <c r="N7483" s="14">
        <v>0</v>
      </c>
      <c r="O7483" s="16">
        <v>0</v>
      </c>
      <c r="P7483" s="16">
        <v>0</v>
      </c>
      <c r="Q7483" s="16">
        <v>0</v>
      </c>
      <c r="R7483" s="16">
        <f>Q7483*16.876/100</f>
        <v>0</v>
      </c>
      <c r="S7483" s="17">
        <f t="shared" si="812"/>
        <v>0</v>
      </c>
      <c r="T7483" s="16">
        <v>0</v>
      </c>
      <c r="U7483" s="18">
        <f t="shared" si="813"/>
        <v>6.76</v>
      </c>
      <c r="V7483" s="18">
        <f t="shared" si="814"/>
        <v>0</v>
      </c>
      <c r="W7483" s="18">
        <f t="shared" si="815"/>
        <v>0</v>
      </c>
      <c r="X7483" s="27"/>
      <c r="Y7483" s="19">
        <f t="shared" si="816"/>
        <v>0</v>
      </c>
      <c r="Z7483" s="18">
        <f t="shared" si="817"/>
        <v>0</v>
      </c>
      <c r="AA7483" s="12">
        <v>10</v>
      </c>
      <c r="AB7483" s="12">
        <v>1980</v>
      </c>
      <c r="AC7483" s="28">
        <f>+I7483+Y7483-Z7483</f>
        <v>-5.86</v>
      </c>
      <c r="AD7483" s="20">
        <f t="shared" si="818"/>
        <v>10</v>
      </c>
      <c r="AE7483">
        <v>10</v>
      </c>
    </row>
    <row r="7484" spans="1:31" x14ac:dyDescent="0.25">
      <c r="A7484" s="9">
        <v>45351</v>
      </c>
      <c r="B7484" s="10" t="s">
        <v>519</v>
      </c>
      <c r="C7484" s="10" t="s">
        <v>282</v>
      </c>
      <c r="D7484" s="10" t="s">
        <v>40</v>
      </c>
      <c r="E7484" s="10" t="s">
        <v>30</v>
      </c>
      <c r="F7484" s="10">
        <v>620</v>
      </c>
      <c r="G7484" s="10">
        <v>676</v>
      </c>
      <c r="H7484" s="11">
        <f>SUMIFS(AA:AA,$A:$A,EOMONTH($A7484,-1),$B:$B,$B7484)</f>
        <v>-20</v>
      </c>
      <c r="I7484" s="63">
        <f>ROUND(SUMIFS(AC:AC,$A:$A,EOMONTH($A7484,-1),$B:$B,$B7484),2)</f>
        <v>-13.52</v>
      </c>
      <c r="J7484" s="11">
        <f>SUMIFS(AB:AB,$A:$A,EOMONTH($A7484,-1),$B:$B,$B7484)</f>
        <v>-2768.4</v>
      </c>
      <c r="K7484" s="13">
        <v>0</v>
      </c>
      <c r="L7484" s="25">
        <v>0</v>
      </c>
      <c r="M7484" s="15">
        <v>0</v>
      </c>
      <c r="N7484" s="14">
        <v>0</v>
      </c>
      <c r="O7484" s="16">
        <v>0</v>
      </c>
      <c r="P7484" s="16">
        <v>0</v>
      </c>
      <c r="Q7484" s="16">
        <v>0</v>
      </c>
      <c r="R7484" s="16">
        <f>Q7484*16.876/100</f>
        <v>0</v>
      </c>
      <c r="S7484" s="17">
        <f t="shared" si="812"/>
        <v>0</v>
      </c>
      <c r="T7484" s="16">
        <v>0</v>
      </c>
      <c r="U7484" s="18">
        <f t="shared" si="813"/>
        <v>-13.52</v>
      </c>
      <c r="V7484" s="18">
        <f t="shared" si="814"/>
        <v>0</v>
      </c>
      <c r="W7484" s="18">
        <f t="shared" si="815"/>
        <v>0</v>
      </c>
      <c r="X7484" s="27"/>
      <c r="Y7484" s="19">
        <f t="shared" si="816"/>
        <v>0</v>
      </c>
      <c r="Z7484" s="18">
        <f t="shared" si="817"/>
        <v>0</v>
      </c>
      <c r="AA7484" s="12">
        <v>-20</v>
      </c>
      <c r="AB7484" s="12">
        <v>-2768.4</v>
      </c>
      <c r="AC7484" s="28">
        <f>+I7484+Y7484-Z7484</f>
        <v>-13.52</v>
      </c>
      <c r="AD7484" s="20">
        <f t="shared" si="818"/>
        <v>20</v>
      </c>
      <c r="AE7484">
        <v>20</v>
      </c>
    </row>
    <row r="7485" spans="1:31" x14ac:dyDescent="0.25">
      <c r="A7485" s="9">
        <v>45351</v>
      </c>
      <c r="B7485" s="10" t="s">
        <v>520</v>
      </c>
      <c r="C7485" s="10" t="s">
        <v>282</v>
      </c>
      <c r="D7485" s="10" t="s">
        <v>40</v>
      </c>
      <c r="E7485" s="10" t="s">
        <v>30</v>
      </c>
      <c r="F7485" s="10">
        <v>620</v>
      </c>
      <c r="G7485" s="10">
        <v>676</v>
      </c>
      <c r="H7485" s="11">
        <f>SUMIFS(AA:AA,$A:$A,EOMONTH($A7485,-1),$B:$B,$B7485)</f>
        <v>188</v>
      </c>
      <c r="I7485" s="63">
        <f>ROUND(SUMIFS(AC:AC,$A:$A,EOMONTH($A7485,-1),$B:$B,$B7485),2)</f>
        <v>-2.23</v>
      </c>
      <c r="J7485" s="11">
        <f>SUMIFS(AB:AB,$A:$A,EOMONTH($A7485,-1),$B:$B,$B7485)</f>
        <v>37366.28</v>
      </c>
      <c r="K7485" s="13">
        <v>0</v>
      </c>
      <c r="L7485" s="25">
        <v>0</v>
      </c>
      <c r="M7485" s="15">
        <v>0</v>
      </c>
      <c r="N7485" s="14">
        <v>0</v>
      </c>
      <c r="O7485" s="16">
        <v>0</v>
      </c>
      <c r="P7485" s="16">
        <v>0</v>
      </c>
      <c r="Q7485" s="16">
        <v>0</v>
      </c>
      <c r="R7485" s="16">
        <f>Q7485*16.876/100</f>
        <v>0</v>
      </c>
      <c r="S7485" s="17">
        <f t="shared" si="812"/>
        <v>0</v>
      </c>
      <c r="T7485" s="16">
        <v>0</v>
      </c>
      <c r="U7485" s="18">
        <f t="shared" si="813"/>
        <v>127.08799999999999</v>
      </c>
      <c r="V7485" s="18">
        <f t="shared" si="814"/>
        <v>0</v>
      </c>
      <c r="W7485" s="18">
        <f t="shared" si="815"/>
        <v>0</v>
      </c>
      <c r="X7485" s="27"/>
      <c r="Y7485" s="19">
        <f t="shared" si="816"/>
        <v>0</v>
      </c>
      <c r="Z7485" s="18">
        <f t="shared" si="817"/>
        <v>0</v>
      </c>
      <c r="AA7485" s="12">
        <v>188</v>
      </c>
      <c r="AB7485" s="12">
        <v>37366.28</v>
      </c>
      <c r="AC7485" s="28">
        <f>+I7485+Y7485-Z7485</f>
        <v>-2.23</v>
      </c>
      <c r="AD7485" s="20">
        <f t="shared" si="818"/>
        <v>10</v>
      </c>
      <c r="AE7485">
        <v>10</v>
      </c>
    </row>
    <row r="7486" spans="1:31" x14ac:dyDescent="0.25">
      <c r="A7486" s="9">
        <v>45351</v>
      </c>
      <c r="B7486" s="10" t="s">
        <v>521</v>
      </c>
      <c r="C7486" s="10" t="s">
        <v>282</v>
      </c>
      <c r="D7486" s="10" t="s">
        <v>29</v>
      </c>
      <c r="E7486" s="10" t="s">
        <v>30</v>
      </c>
      <c r="F7486" s="10"/>
      <c r="G7486" s="10">
        <v>0</v>
      </c>
      <c r="H7486" s="11">
        <f>SUMIFS(AA:AA,$A:$A,EOMONTH($A7486,-1),$B:$B,$B7486)</f>
        <v>23</v>
      </c>
      <c r="I7486" s="63">
        <f>ROUND(SUMIFS(AC:AC,$A:$A,EOMONTH($A7486,-1),$B:$B,$B7486),2)</f>
        <v>1.04</v>
      </c>
      <c r="J7486" s="11">
        <f>SUMIFS(AB:AB,$A:$A,EOMONTH($A7486,-1),$B:$B,$B7486)</f>
        <v>2470.66</v>
      </c>
      <c r="K7486" s="13">
        <v>0</v>
      </c>
      <c r="L7486" s="25">
        <v>0</v>
      </c>
      <c r="M7486" s="15">
        <v>0</v>
      </c>
      <c r="N7486" s="14">
        <v>0</v>
      </c>
      <c r="O7486" s="16">
        <v>0</v>
      </c>
      <c r="P7486" s="16">
        <v>0</v>
      </c>
      <c r="Q7486" s="16">
        <v>0</v>
      </c>
      <c r="R7486" s="16">
        <f>Q7486*16.876/100</f>
        <v>0</v>
      </c>
      <c r="S7486" s="17">
        <f t="shared" si="812"/>
        <v>0</v>
      </c>
      <c r="T7486" s="16">
        <v>0</v>
      </c>
      <c r="U7486" s="18">
        <f t="shared" si="813"/>
        <v>0</v>
      </c>
      <c r="V7486" s="18">
        <f t="shared" si="814"/>
        <v>0</v>
      </c>
      <c r="W7486" s="18">
        <f t="shared" si="815"/>
        <v>0</v>
      </c>
      <c r="X7486" s="27"/>
      <c r="Y7486" s="19">
        <f t="shared" si="816"/>
        <v>0</v>
      </c>
      <c r="Z7486" s="18">
        <f t="shared" si="817"/>
        <v>0</v>
      </c>
      <c r="AA7486" s="12">
        <v>23</v>
      </c>
      <c r="AB7486" s="12">
        <v>2470.66</v>
      </c>
      <c r="AC7486" s="28">
        <f>+I7486+Y7486-Z7486</f>
        <v>1.04</v>
      </c>
      <c r="AD7486" s="20">
        <f t="shared" si="818"/>
        <v>0</v>
      </c>
      <c r="AE7486">
        <v>0</v>
      </c>
    </row>
    <row r="7487" spans="1:31" x14ac:dyDescent="0.25">
      <c r="A7487" s="9">
        <v>45351</v>
      </c>
      <c r="B7487" s="10" t="s">
        <v>522</v>
      </c>
      <c r="C7487" s="10" t="s">
        <v>282</v>
      </c>
      <c r="D7487" s="10" t="s">
        <v>40</v>
      </c>
      <c r="E7487" s="10" t="s">
        <v>30</v>
      </c>
      <c r="F7487" s="10">
        <v>620</v>
      </c>
      <c r="G7487" s="10">
        <v>676</v>
      </c>
      <c r="H7487" s="11">
        <f>SUMIFS(AA:AA,$A:$A,EOMONTH($A7487,-1),$B:$B,$B7487)</f>
        <v>51</v>
      </c>
      <c r="I7487" s="63">
        <f>ROUND(SUMIFS(AC:AC,$A:$A,EOMONTH($A7487,-1),$B:$B,$B7487),2)</f>
        <v>-10.31</v>
      </c>
      <c r="J7487" s="11">
        <f>SUMIFS(AB:AB,$A:$A,EOMONTH($A7487,-1),$B:$B,$B7487)</f>
        <v>5366.22</v>
      </c>
      <c r="K7487" s="13">
        <v>0</v>
      </c>
      <c r="L7487" s="25">
        <v>0</v>
      </c>
      <c r="M7487" s="15">
        <v>0</v>
      </c>
      <c r="N7487" s="14">
        <v>0</v>
      </c>
      <c r="O7487" s="16">
        <v>0</v>
      </c>
      <c r="P7487" s="16">
        <v>0</v>
      </c>
      <c r="Q7487" s="16">
        <v>0</v>
      </c>
      <c r="R7487" s="16">
        <f>Q7487*16.876/100</f>
        <v>0</v>
      </c>
      <c r="S7487" s="17">
        <f t="shared" si="812"/>
        <v>0</v>
      </c>
      <c r="T7487" s="16">
        <v>0</v>
      </c>
      <c r="U7487" s="18">
        <f t="shared" si="813"/>
        <v>34.475999999999999</v>
      </c>
      <c r="V7487" s="18">
        <f t="shared" si="814"/>
        <v>0</v>
      </c>
      <c r="W7487" s="18">
        <f t="shared" si="815"/>
        <v>0</v>
      </c>
      <c r="X7487" s="27"/>
      <c r="Y7487" s="19">
        <f t="shared" si="816"/>
        <v>0</v>
      </c>
      <c r="Z7487" s="18">
        <f t="shared" si="817"/>
        <v>0</v>
      </c>
      <c r="AA7487" s="12">
        <v>51</v>
      </c>
      <c r="AB7487" s="12">
        <v>5366.22</v>
      </c>
      <c r="AC7487" s="28">
        <f>+I7487+Y7487-Z7487</f>
        <v>-10.31</v>
      </c>
      <c r="AD7487" s="20">
        <f t="shared" si="818"/>
        <v>20</v>
      </c>
      <c r="AE7487">
        <v>20</v>
      </c>
    </row>
    <row r="7488" spans="1:31" x14ac:dyDescent="0.25">
      <c r="A7488" s="9">
        <v>45351</v>
      </c>
      <c r="B7488" s="10" t="s">
        <v>523</v>
      </c>
      <c r="C7488" s="10" t="s">
        <v>282</v>
      </c>
      <c r="D7488" s="10" t="s">
        <v>29</v>
      </c>
      <c r="E7488" s="10" t="s">
        <v>30</v>
      </c>
      <c r="F7488" s="10"/>
      <c r="G7488" s="10">
        <v>0</v>
      </c>
      <c r="H7488" s="11">
        <f>SUMIFS(AA:AA,$A:$A,EOMONTH($A7488,-1),$B:$B,$B7488)</f>
        <v>42</v>
      </c>
      <c r="I7488" s="63">
        <f>ROUND(SUMIFS(AC:AC,$A:$A,EOMONTH($A7488,-1),$B:$B,$B7488),2)</f>
        <v>1.9</v>
      </c>
      <c r="J7488" s="11">
        <f>SUMIFS(AB:AB,$A:$A,EOMONTH($A7488,-1),$B:$B,$B7488)</f>
        <v>8316</v>
      </c>
      <c r="K7488" s="13">
        <v>0</v>
      </c>
      <c r="L7488" s="25">
        <v>0</v>
      </c>
      <c r="M7488" s="15">
        <v>0</v>
      </c>
      <c r="N7488" s="14">
        <v>0</v>
      </c>
      <c r="O7488" s="16">
        <v>0</v>
      </c>
      <c r="P7488" s="16">
        <v>0</v>
      </c>
      <c r="Q7488" s="16">
        <v>0</v>
      </c>
      <c r="R7488" s="16">
        <f>Q7488*16.876/100</f>
        <v>0</v>
      </c>
      <c r="S7488" s="17">
        <f t="shared" si="812"/>
        <v>0</v>
      </c>
      <c r="T7488" s="16">
        <v>0</v>
      </c>
      <c r="U7488" s="18">
        <f t="shared" si="813"/>
        <v>0</v>
      </c>
      <c r="V7488" s="18">
        <f t="shared" si="814"/>
        <v>0</v>
      </c>
      <c r="W7488" s="18">
        <f t="shared" si="815"/>
        <v>0</v>
      </c>
      <c r="X7488" s="27"/>
      <c r="Y7488" s="19">
        <f t="shared" si="816"/>
        <v>0</v>
      </c>
      <c r="Z7488" s="18">
        <f t="shared" si="817"/>
        <v>0</v>
      </c>
      <c r="AA7488" s="12">
        <v>42</v>
      </c>
      <c r="AB7488" s="12">
        <v>8316</v>
      </c>
      <c r="AC7488" s="28">
        <f>+I7488+Y7488-Z7488</f>
        <v>1.9</v>
      </c>
      <c r="AD7488" s="20">
        <f t="shared" si="818"/>
        <v>0</v>
      </c>
      <c r="AE7488">
        <v>0</v>
      </c>
    </row>
    <row r="7489" spans="1:31" x14ac:dyDescent="0.25">
      <c r="A7489" s="59">
        <v>45351</v>
      </c>
      <c r="B7489" s="60" t="s">
        <v>524</v>
      </c>
      <c r="C7489" s="60" t="s">
        <v>282</v>
      </c>
      <c r="D7489" s="60" t="s">
        <v>40</v>
      </c>
      <c r="E7489" s="60" t="s">
        <v>30</v>
      </c>
      <c r="F7489" s="10"/>
      <c r="G7489" s="10"/>
      <c r="H7489" s="11"/>
      <c r="I7489" s="63">
        <f>ROUND(SUMIFS(AC:AC,$A:$A,EOMONTH($A7489,-1),$B:$B,$B7489),2)</f>
        <v>49.97</v>
      </c>
      <c r="J7489" s="11"/>
      <c r="K7489" s="13"/>
      <c r="L7489" s="25"/>
      <c r="M7489" s="15"/>
      <c r="N7489" s="14"/>
      <c r="O7489" s="16"/>
      <c r="P7489" s="16"/>
      <c r="Q7489" s="16"/>
      <c r="R7489" s="16"/>
      <c r="S7489" s="17">
        <f t="shared" si="812"/>
        <v>0</v>
      </c>
      <c r="T7489" s="16"/>
      <c r="U7489" s="18">
        <f t="shared" si="813"/>
        <v>0</v>
      </c>
      <c r="V7489" s="18">
        <f t="shared" si="814"/>
        <v>0</v>
      </c>
      <c r="W7489" s="18">
        <f t="shared" si="815"/>
        <v>0</v>
      </c>
      <c r="X7489" s="27"/>
      <c r="Y7489" s="19">
        <f t="shared" si="816"/>
        <v>0</v>
      </c>
      <c r="Z7489" s="18">
        <f t="shared" si="817"/>
        <v>0</v>
      </c>
      <c r="AA7489" s="12"/>
      <c r="AB7489" s="12"/>
      <c r="AC7489" s="28">
        <f>+I7489+Y7489-Z7489</f>
        <v>49.97</v>
      </c>
      <c r="AD7489" s="20">
        <f t="shared" si="818"/>
        <v>0</v>
      </c>
      <c r="AE7489">
        <v>0</v>
      </c>
    </row>
    <row r="7490" spans="1:31" x14ac:dyDescent="0.25">
      <c r="A7490" s="59">
        <v>45351</v>
      </c>
      <c r="B7490" s="60" t="s">
        <v>525</v>
      </c>
      <c r="C7490" s="60" t="s">
        <v>282</v>
      </c>
      <c r="D7490" s="60" t="s">
        <v>29</v>
      </c>
      <c r="E7490" s="60" t="s">
        <v>30</v>
      </c>
      <c r="F7490" s="10"/>
      <c r="G7490" s="10"/>
      <c r="H7490" s="11"/>
      <c r="I7490" s="63">
        <f>ROUND(SUMIFS(AC:AC,$A:$A,EOMONTH($A7490,-1),$B:$B,$B7490),2)</f>
        <v>0</v>
      </c>
      <c r="J7490" s="11"/>
      <c r="K7490" s="13"/>
      <c r="L7490" s="25"/>
      <c r="M7490" s="15"/>
      <c r="N7490" s="14"/>
      <c r="O7490" s="16"/>
      <c r="P7490" s="16"/>
      <c r="Q7490" s="16"/>
      <c r="R7490" s="16"/>
      <c r="S7490" s="17">
        <f t="shared" si="812"/>
        <v>0</v>
      </c>
      <c r="T7490" s="16"/>
      <c r="U7490" s="18">
        <f t="shared" si="813"/>
        <v>0</v>
      </c>
      <c r="V7490" s="18">
        <f t="shared" si="814"/>
        <v>0</v>
      </c>
      <c r="W7490" s="18">
        <f t="shared" si="815"/>
        <v>0</v>
      </c>
      <c r="X7490" s="27"/>
      <c r="Y7490" s="19">
        <f t="shared" si="816"/>
        <v>0</v>
      </c>
      <c r="Z7490" s="18">
        <f t="shared" si="817"/>
        <v>0</v>
      </c>
      <c r="AA7490" s="12"/>
      <c r="AB7490" s="12"/>
      <c r="AC7490" s="28">
        <f>+I7490+Y7490-Z7490</f>
        <v>0</v>
      </c>
      <c r="AD7490" s="20">
        <f t="shared" si="818"/>
        <v>0</v>
      </c>
      <c r="AE7490">
        <v>0</v>
      </c>
    </row>
    <row r="7491" spans="1:31" x14ac:dyDescent="0.25">
      <c r="A7491" s="59">
        <v>45351</v>
      </c>
      <c r="B7491" s="60" t="s">
        <v>526</v>
      </c>
      <c r="C7491" s="60" t="s">
        <v>282</v>
      </c>
      <c r="D7491" s="60" t="s">
        <v>29</v>
      </c>
      <c r="E7491" s="60" t="s">
        <v>30</v>
      </c>
      <c r="F7491" s="10"/>
      <c r="G7491" s="10"/>
      <c r="H7491" s="11"/>
      <c r="I7491" s="63">
        <f>ROUND(SUMIFS(AC:AC,$A:$A,EOMONTH($A7491,-1),$B:$B,$B7491),2)</f>
        <v>225.48</v>
      </c>
      <c r="J7491" s="11"/>
      <c r="K7491" s="13"/>
      <c r="L7491" s="25"/>
      <c r="M7491" s="15"/>
      <c r="N7491" s="14"/>
      <c r="O7491" s="16"/>
      <c r="P7491" s="16"/>
      <c r="Q7491" s="16"/>
      <c r="R7491" s="16"/>
      <c r="S7491" s="17">
        <f t="shared" si="812"/>
        <v>0</v>
      </c>
      <c r="T7491" s="16"/>
      <c r="U7491" s="18">
        <f t="shared" si="813"/>
        <v>0</v>
      </c>
      <c r="V7491" s="18">
        <f t="shared" si="814"/>
        <v>0</v>
      </c>
      <c r="W7491" s="18">
        <f t="shared" si="815"/>
        <v>0</v>
      </c>
      <c r="X7491" s="27"/>
      <c r="Y7491" s="19">
        <f t="shared" si="816"/>
        <v>0</v>
      </c>
      <c r="Z7491" s="18">
        <f t="shared" si="817"/>
        <v>0</v>
      </c>
      <c r="AA7491" s="12"/>
      <c r="AB7491" s="12"/>
      <c r="AC7491" s="28">
        <f>+I7491+Y7491-Z7491</f>
        <v>225.48</v>
      </c>
      <c r="AD7491" s="20">
        <f t="shared" si="818"/>
        <v>0</v>
      </c>
      <c r="AE7491">
        <v>0</v>
      </c>
    </row>
    <row r="7492" spans="1:31" x14ac:dyDescent="0.25">
      <c r="A7492" s="59">
        <v>45351</v>
      </c>
      <c r="B7492" s="60" t="s">
        <v>780</v>
      </c>
      <c r="C7492" s="60" t="s">
        <v>105</v>
      </c>
      <c r="D7492" s="60" t="s">
        <v>40</v>
      </c>
      <c r="E7492" s="60" t="s">
        <v>30</v>
      </c>
      <c r="F7492" s="10"/>
      <c r="G7492" s="10"/>
      <c r="H7492" s="11"/>
      <c r="I7492" s="63">
        <f>ROUND(SUMIFS(AC:AC,$A:$A,EOMONTH($A7492,-1),$B:$B,$B7492),2)</f>
        <v>122.03</v>
      </c>
      <c r="J7492" s="11"/>
      <c r="K7492" s="13"/>
      <c r="L7492" s="25"/>
      <c r="M7492" s="15"/>
      <c r="N7492" s="14"/>
      <c r="O7492" s="16"/>
      <c r="P7492" s="16"/>
      <c r="Q7492" s="16"/>
      <c r="R7492" s="16"/>
      <c r="S7492" s="17">
        <f t="shared" si="812"/>
        <v>0</v>
      </c>
      <c r="T7492" s="16"/>
      <c r="U7492" s="18">
        <f t="shared" si="813"/>
        <v>0</v>
      </c>
      <c r="V7492" s="18">
        <f t="shared" si="814"/>
        <v>0</v>
      </c>
      <c r="W7492" s="18">
        <f t="shared" si="815"/>
        <v>0</v>
      </c>
      <c r="X7492" s="27"/>
      <c r="Y7492" s="19">
        <f t="shared" si="816"/>
        <v>0</v>
      </c>
      <c r="Z7492" s="18">
        <f t="shared" si="817"/>
        <v>0</v>
      </c>
      <c r="AA7492" s="12"/>
      <c r="AB7492" s="12"/>
      <c r="AC7492" s="28">
        <f>+I7492+Y7492-Z7492</f>
        <v>122.03</v>
      </c>
      <c r="AD7492" s="20">
        <f t="shared" si="818"/>
        <v>0</v>
      </c>
      <c r="AE7492">
        <v>0</v>
      </c>
    </row>
    <row r="7493" spans="1:31" x14ac:dyDescent="0.25">
      <c r="A7493" s="9">
        <v>45351</v>
      </c>
      <c r="B7493" s="10" t="s">
        <v>527</v>
      </c>
      <c r="C7493" s="10" t="s">
        <v>282</v>
      </c>
      <c r="D7493" s="10" t="s">
        <v>40</v>
      </c>
      <c r="E7493" s="10" t="s">
        <v>30</v>
      </c>
      <c r="F7493" s="10">
        <v>100</v>
      </c>
      <c r="G7493" s="10">
        <v>109</v>
      </c>
      <c r="H7493" s="11">
        <f>SUMIFS(AA:AA,$A:$A,EOMONTH($A7493,-1),$B:$B,$B7493)</f>
        <v>107</v>
      </c>
      <c r="I7493" s="63">
        <f>ROUND(SUMIFS(AC:AC,$A:$A,EOMONTH($A7493,-1),$B:$B,$B7493),2)</f>
        <v>31.59</v>
      </c>
      <c r="J7493" s="11">
        <f>SUMIFS(AB:AB,$A:$A,EOMONTH($A7493,-1),$B:$B,$B7493)</f>
        <v>2723.9</v>
      </c>
      <c r="K7493" s="13">
        <v>0</v>
      </c>
      <c r="L7493" s="25">
        <v>0</v>
      </c>
      <c r="M7493" s="15">
        <v>0</v>
      </c>
      <c r="N7493" s="14">
        <v>0</v>
      </c>
      <c r="O7493" s="16">
        <v>0</v>
      </c>
      <c r="P7493" s="16">
        <v>0</v>
      </c>
      <c r="Q7493" s="16">
        <v>0</v>
      </c>
      <c r="R7493" s="16">
        <f>Q7493*16.876/100</f>
        <v>0</v>
      </c>
      <c r="S7493" s="17">
        <f t="shared" ref="S7493:S7556" si="819">Q7493+R7493</f>
        <v>0</v>
      </c>
      <c r="T7493" s="16">
        <v>0</v>
      </c>
      <c r="U7493" s="18">
        <f t="shared" ref="U7493:U7556" si="820">H7493*G7493/1000</f>
        <v>11.663</v>
      </c>
      <c r="V7493" s="18">
        <f t="shared" ref="V7493:V7556" si="821">M7493*F7493/1000</f>
        <v>0</v>
      </c>
      <c r="W7493" s="18">
        <f t="shared" ref="W7493:W7556" si="822">V7493*16.789/100</f>
        <v>0</v>
      </c>
      <c r="X7493" s="27"/>
      <c r="Y7493" s="19">
        <f t="shared" ref="Y7493:Y7556" si="823">V7493+W7493+X7493</f>
        <v>0</v>
      </c>
      <c r="Z7493" s="18">
        <f t="shared" ref="Z7493:Z7556" si="824">O7493*G7493/1000</f>
        <v>0</v>
      </c>
      <c r="AA7493" s="12">
        <v>107</v>
      </c>
      <c r="AB7493" s="12">
        <v>2723.9</v>
      </c>
      <c r="AC7493" s="28">
        <f>+I7493+Y7493-Z7493</f>
        <v>31.59</v>
      </c>
      <c r="AD7493" s="20">
        <f t="shared" ref="AD7493:AD7556" si="825">IF(AC7493&lt;0,ROUNDUP(AC7493,-1)*-1,0)</f>
        <v>0</v>
      </c>
      <c r="AE7493">
        <v>0</v>
      </c>
    </row>
    <row r="7494" spans="1:31" x14ac:dyDescent="0.25">
      <c r="A7494" s="9">
        <v>45351</v>
      </c>
      <c r="B7494" s="10" t="s">
        <v>742</v>
      </c>
      <c r="C7494" s="10" t="s">
        <v>282</v>
      </c>
      <c r="D7494" s="10" t="s">
        <v>40</v>
      </c>
      <c r="E7494" s="10" t="s">
        <v>30</v>
      </c>
      <c r="F7494" s="10">
        <v>90</v>
      </c>
      <c r="G7494" s="10">
        <v>98</v>
      </c>
      <c r="H7494" s="11">
        <f>SUMIFS(AA:AA,$A:$A,EOMONTH($A7494,-1),$B:$B,$B7494)</f>
        <v>34</v>
      </c>
      <c r="I7494" s="63">
        <f>ROUND(SUMIFS(AC:AC,$A:$A,EOMONTH($A7494,-1),$B:$B,$B7494),2)</f>
        <v>9.2200000000000006</v>
      </c>
      <c r="J7494" s="11">
        <f>SUMIFS(AB:AB,$A:$A,EOMONTH($A7494,-1),$B:$B,$B7494)</f>
        <v>775.58</v>
      </c>
      <c r="K7494" s="13">
        <v>0</v>
      </c>
      <c r="L7494" s="25">
        <v>0</v>
      </c>
      <c r="M7494" s="15">
        <v>0</v>
      </c>
      <c r="N7494" s="14">
        <v>0</v>
      </c>
      <c r="O7494" s="16">
        <v>0</v>
      </c>
      <c r="P7494" s="16">
        <v>0</v>
      </c>
      <c r="Q7494" s="16">
        <v>0</v>
      </c>
      <c r="R7494" s="16">
        <f>Q7494*16.876/100</f>
        <v>0</v>
      </c>
      <c r="S7494" s="17">
        <f t="shared" si="819"/>
        <v>0</v>
      </c>
      <c r="T7494" s="16">
        <v>0</v>
      </c>
      <c r="U7494" s="18">
        <f t="shared" si="820"/>
        <v>3.3319999999999999</v>
      </c>
      <c r="V7494" s="18">
        <f t="shared" si="821"/>
        <v>0</v>
      </c>
      <c r="W7494" s="18">
        <f t="shared" si="822"/>
        <v>0</v>
      </c>
      <c r="X7494" s="27"/>
      <c r="Y7494" s="19">
        <f t="shared" si="823"/>
        <v>0</v>
      </c>
      <c r="Z7494" s="18">
        <f t="shared" si="824"/>
        <v>0</v>
      </c>
      <c r="AA7494" s="12">
        <v>34</v>
      </c>
      <c r="AB7494" s="12">
        <v>775.58</v>
      </c>
      <c r="AC7494" s="28">
        <f>+I7494+Y7494-Z7494</f>
        <v>9.2200000000000006</v>
      </c>
      <c r="AD7494" s="20">
        <f t="shared" si="825"/>
        <v>0</v>
      </c>
      <c r="AE7494">
        <v>0</v>
      </c>
    </row>
    <row r="7495" spans="1:31" x14ac:dyDescent="0.25">
      <c r="A7495" s="9">
        <v>45351</v>
      </c>
      <c r="B7495" s="10" t="s">
        <v>528</v>
      </c>
      <c r="C7495" s="10" t="s">
        <v>282</v>
      </c>
      <c r="D7495" s="10" t="s">
        <v>40</v>
      </c>
      <c r="E7495" s="10" t="s">
        <v>30</v>
      </c>
      <c r="F7495" s="10">
        <v>70</v>
      </c>
      <c r="G7495" s="10">
        <v>76</v>
      </c>
      <c r="H7495" s="11">
        <f>SUMIFS(AA:AA,$A:$A,EOMONTH($A7495,-1),$B:$B,$B7495)</f>
        <v>48</v>
      </c>
      <c r="I7495" s="63">
        <f>ROUND(SUMIFS(AC:AC,$A:$A,EOMONTH($A7495,-1),$B:$B,$B7495),2)</f>
        <v>55.51</v>
      </c>
      <c r="J7495" s="11">
        <f>SUMIFS(AB:AB,$A:$A,EOMONTH($A7495,-1),$B:$B,$B7495)</f>
        <v>120</v>
      </c>
      <c r="K7495" s="13">
        <v>0</v>
      </c>
      <c r="L7495" s="25">
        <v>0</v>
      </c>
      <c r="M7495" s="15">
        <v>0</v>
      </c>
      <c r="N7495" s="14">
        <v>0</v>
      </c>
      <c r="O7495" s="16">
        <v>0</v>
      </c>
      <c r="P7495" s="16">
        <v>0</v>
      </c>
      <c r="Q7495" s="16">
        <v>0</v>
      </c>
      <c r="R7495" s="16">
        <f>Q7495*16.876/100</f>
        <v>0</v>
      </c>
      <c r="S7495" s="17">
        <f t="shared" si="819"/>
        <v>0</v>
      </c>
      <c r="T7495" s="16">
        <v>0</v>
      </c>
      <c r="U7495" s="18">
        <f t="shared" si="820"/>
        <v>3.6480000000000001</v>
      </c>
      <c r="V7495" s="18">
        <f t="shared" si="821"/>
        <v>0</v>
      </c>
      <c r="W7495" s="18">
        <f t="shared" si="822"/>
        <v>0</v>
      </c>
      <c r="X7495" s="27"/>
      <c r="Y7495" s="19">
        <f t="shared" si="823"/>
        <v>0</v>
      </c>
      <c r="Z7495" s="18">
        <f t="shared" si="824"/>
        <v>0</v>
      </c>
      <c r="AA7495" s="12">
        <v>48</v>
      </c>
      <c r="AB7495" s="12">
        <v>120</v>
      </c>
      <c r="AC7495" s="28">
        <f>+I7495+Y7495-Z7495</f>
        <v>55.51</v>
      </c>
      <c r="AD7495" s="20">
        <f t="shared" si="825"/>
        <v>0</v>
      </c>
      <c r="AE7495">
        <v>0</v>
      </c>
    </row>
    <row r="7496" spans="1:31" x14ac:dyDescent="0.25">
      <c r="A7496" s="9">
        <v>45351</v>
      </c>
      <c r="B7496" s="10" t="s">
        <v>529</v>
      </c>
      <c r="C7496" s="10" t="s">
        <v>282</v>
      </c>
      <c r="D7496" s="10" t="s">
        <v>40</v>
      </c>
      <c r="E7496" s="10" t="s">
        <v>30</v>
      </c>
      <c r="F7496" s="10">
        <v>140</v>
      </c>
      <c r="G7496" s="10">
        <v>153</v>
      </c>
      <c r="H7496" s="11">
        <f>SUMIFS(AA:AA,$A:$A,EOMONTH($A7496,-1),$B:$B,$B7496)</f>
        <v>-1</v>
      </c>
      <c r="I7496" s="63">
        <f>ROUND(SUMIFS(AC:AC,$A:$A,EOMONTH($A7496,-1),$B:$B,$B7496),2)</f>
        <v>47.04</v>
      </c>
      <c r="J7496" s="11">
        <f>SUMIFS(AB:AB,$A:$A,EOMONTH($A7496,-1),$B:$B,$B7496)</f>
        <v>-1093.3900000000001</v>
      </c>
      <c r="K7496" s="13">
        <v>0</v>
      </c>
      <c r="L7496" s="25">
        <v>0</v>
      </c>
      <c r="M7496" s="15">
        <v>0</v>
      </c>
      <c r="N7496" s="14">
        <v>0</v>
      </c>
      <c r="O7496" s="16">
        <v>48</v>
      </c>
      <c r="P7496" s="16">
        <v>4271.5200000000004</v>
      </c>
      <c r="Q7496" s="16">
        <v>0</v>
      </c>
      <c r="R7496" s="16">
        <f>Q7496*16.876/100</f>
        <v>0</v>
      </c>
      <c r="S7496" s="17">
        <f t="shared" si="819"/>
        <v>0</v>
      </c>
      <c r="T7496" s="16">
        <v>0</v>
      </c>
      <c r="U7496" s="18">
        <f t="shared" si="820"/>
        <v>-0.153</v>
      </c>
      <c r="V7496" s="18">
        <f t="shared" si="821"/>
        <v>0</v>
      </c>
      <c r="W7496" s="18">
        <f t="shared" si="822"/>
        <v>0</v>
      </c>
      <c r="X7496" s="27"/>
      <c r="Y7496" s="19">
        <f t="shared" si="823"/>
        <v>0</v>
      </c>
      <c r="Z7496" s="18">
        <f t="shared" si="824"/>
        <v>7.3440000000000003</v>
      </c>
      <c r="AA7496" s="12">
        <v>-49</v>
      </c>
      <c r="AB7496" s="12">
        <v>-5364.91</v>
      </c>
      <c r="AC7496" s="28">
        <f>+I7496+Y7496-Z7496</f>
        <v>39.695999999999998</v>
      </c>
      <c r="AD7496" s="20">
        <f t="shared" si="825"/>
        <v>0</v>
      </c>
      <c r="AE7496">
        <v>0</v>
      </c>
    </row>
    <row r="7497" spans="1:31" x14ac:dyDescent="0.25">
      <c r="A7497" s="9">
        <v>45351</v>
      </c>
      <c r="B7497" s="10" t="s">
        <v>743</v>
      </c>
      <c r="C7497" s="10" t="s">
        <v>282</v>
      </c>
      <c r="D7497" s="10" t="s">
        <v>40</v>
      </c>
      <c r="E7497" s="10" t="s">
        <v>30</v>
      </c>
      <c r="F7497" s="10">
        <v>150</v>
      </c>
      <c r="G7497" s="10">
        <v>163</v>
      </c>
      <c r="H7497" s="11">
        <f>SUMIFS(AA:AA,$A:$A,EOMONTH($A7497,-1),$B:$B,$B7497)</f>
        <v>23</v>
      </c>
      <c r="I7497" s="63">
        <f>ROUND(SUMIFS(AC:AC,$A:$A,EOMONTH($A7497,-1),$B:$B,$B7497),2)</f>
        <v>30.11</v>
      </c>
      <c r="J7497" s="11">
        <f>SUMIFS(AB:AB,$A:$A,EOMONTH($A7497,-1),$B:$B,$B7497)</f>
        <v>-742.91</v>
      </c>
      <c r="K7497" s="13">
        <v>0</v>
      </c>
      <c r="L7497" s="25">
        <v>0</v>
      </c>
      <c r="M7497" s="15">
        <v>0</v>
      </c>
      <c r="N7497" s="14">
        <v>0</v>
      </c>
      <c r="O7497" s="16">
        <v>48</v>
      </c>
      <c r="P7497" s="16">
        <v>4881.6000000000004</v>
      </c>
      <c r="Q7497" s="16">
        <v>0</v>
      </c>
      <c r="R7497" s="16">
        <f>Q7497*16.876/100</f>
        <v>0</v>
      </c>
      <c r="S7497" s="17">
        <f t="shared" si="819"/>
        <v>0</v>
      </c>
      <c r="T7497" s="16">
        <v>0</v>
      </c>
      <c r="U7497" s="18">
        <f t="shared" si="820"/>
        <v>3.7490000000000001</v>
      </c>
      <c r="V7497" s="18">
        <f t="shared" si="821"/>
        <v>0</v>
      </c>
      <c r="W7497" s="18">
        <f t="shared" si="822"/>
        <v>0</v>
      </c>
      <c r="X7497" s="27"/>
      <c r="Y7497" s="19">
        <f t="shared" si="823"/>
        <v>0</v>
      </c>
      <c r="Z7497" s="18">
        <f t="shared" si="824"/>
        <v>7.8239999999999998</v>
      </c>
      <c r="AA7497" s="12">
        <v>-25</v>
      </c>
      <c r="AB7497" s="12">
        <v>-5624.51</v>
      </c>
      <c r="AC7497" s="28">
        <f>+I7497+Y7497-Z7497</f>
        <v>22.286000000000001</v>
      </c>
      <c r="AD7497" s="20">
        <f t="shared" si="825"/>
        <v>0</v>
      </c>
      <c r="AE7497">
        <v>0</v>
      </c>
    </row>
    <row r="7498" spans="1:31" x14ac:dyDescent="0.25">
      <c r="A7498" s="9">
        <v>45351</v>
      </c>
      <c r="B7498" s="10" t="s">
        <v>530</v>
      </c>
      <c r="C7498" s="10" t="s">
        <v>282</v>
      </c>
      <c r="D7498" s="10" t="s">
        <v>40</v>
      </c>
      <c r="E7498" s="10" t="s">
        <v>30</v>
      </c>
      <c r="F7498" s="10">
        <v>135</v>
      </c>
      <c r="G7498" s="10">
        <v>147</v>
      </c>
      <c r="H7498" s="11">
        <f>SUMIFS(AA:AA,$A:$A,EOMONTH($A7498,-1),$B:$B,$B7498)</f>
        <v>3080</v>
      </c>
      <c r="I7498" s="63">
        <f>ROUND(SUMIFS(AC:AC,$A:$A,EOMONTH($A7498,-1),$B:$B,$B7498),2)</f>
        <v>128.19999999999999</v>
      </c>
      <c r="J7498" s="11">
        <f>SUMIFS(AB:AB,$A:$A,EOMONTH($A7498,-1),$B:$B,$B7498)</f>
        <v>27052.76</v>
      </c>
      <c r="K7498" s="13">
        <v>0</v>
      </c>
      <c r="L7498" s="25">
        <v>0</v>
      </c>
      <c r="M7498" s="15">
        <v>0</v>
      </c>
      <c r="N7498" s="14">
        <v>0</v>
      </c>
      <c r="O7498" s="16">
        <v>0</v>
      </c>
      <c r="P7498" s="16">
        <v>0</v>
      </c>
      <c r="Q7498" s="16">
        <v>0</v>
      </c>
      <c r="R7498" s="16">
        <f>Q7498*16.876/100</f>
        <v>0</v>
      </c>
      <c r="S7498" s="17">
        <f t="shared" si="819"/>
        <v>0</v>
      </c>
      <c r="T7498" s="16">
        <v>0</v>
      </c>
      <c r="U7498" s="18">
        <f t="shared" si="820"/>
        <v>452.76</v>
      </c>
      <c r="V7498" s="18">
        <f t="shared" si="821"/>
        <v>0</v>
      </c>
      <c r="W7498" s="18">
        <f t="shared" si="822"/>
        <v>0</v>
      </c>
      <c r="X7498" s="27"/>
      <c r="Y7498" s="19">
        <f t="shared" si="823"/>
        <v>0</v>
      </c>
      <c r="Z7498" s="18">
        <f t="shared" si="824"/>
        <v>0</v>
      </c>
      <c r="AA7498" s="12">
        <v>3080</v>
      </c>
      <c r="AB7498" s="12">
        <v>27052.76</v>
      </c>
      <c r="AC7498" s="28">
        <f>+I7498+Y7498-Z7498</f>
        <v>128.19999999999999</v>
      </c>
      <c r="AD7498" s="20">
        <f t="shared" si="825"/>
        <v>0</v>
      </c>
      <c r="AE7498">
        <v>0</v>
      </c>
    </row>
    <row r="7499" spans="1:31" x14ac:dyDescent="0.25">
      <c r="A7499" s="9">
        <v>45351</v>
      </c>
      <c r="B7499" s="10" t="s">
        <v>531</v>
      </c>
      <c r="C7499" s="10" t="s">
        <v>282</v>
      </c>
      <c r="D7499" s="10" t="s">
        <v>29</v>
      </c>
      <c r="E7499" s="10" t="s">
        <v>30</v>
      </c>
      <c r="F7499" s="10"/>
      <c r="G7499" s="10">
        <v>0</v>
      </c>
      <c r="H7499" s="11">
        <f>SUMIFS(AA:AA,$A:$A,EOMONTH($A7499,-1),$B:$B,$B7499)</f>
        <v>240</v>
      </c>
      <c r="I7499" s="63">
        <f>ROUND(SUMIFS(AC:AC,$A:$A,EOMONTH($A7499,-1),$B:$B,$B7499),2)</f>
        <v>10.84</v>
      </c>
      <c r="J7499" s="11">
        <f>SUMIFS(AB:AB,$A:$A,EOMONTH($A7499,-1),$B:$B,$B7499)</f>
        <v>0</v>
      </c>
      <c r="K7499" s="13">
        <v>0</v>
      </c>
      <c r="L7499" s="25">
        <v>0</v>
      </c>
      <c r="M7499" s="15">
        <v>0</v>
      </c>
      <c r="N7499" s="14">
        <v>0</v>
      </c>
      <c r="O7499" s="16">
        <v>0</v>
      </c>
      <c r="P7499" s="16">
        <v>0</v>
      </c>
      <c r="Q7499" s="16">
        <v>0</v>
      </c>
      <c r="R7499" s="16">
        <f>Q7499*16.876/100</f>
        <v>0</v>
      </c>
      <c r="S7499" s="17">
        <f t="shared" si="819"/>
        <v>0</v>
      </c>
      <c r="T7499" s="16">
        <v>0</v>
      </c>
      <c r="U7499" s="18">
        <f t="shared" si="820"/>
        <v>0</v>
      </c>
      <c r="V7499" s="18">
        <f t="shared" si="821"/>
        <v>0</v>
      </c>
      <c r="W7499" s="18">
        <f t="shared" si="822"/>
        <v>0</v>
      </c>
      <c r="X7499" s="27"/>
      <c r="Y7499" s="19">
        <f t="shared" si="823"/>
        <v>0</v>
      </c>
      <c r="Z7499" s="18">
        <f t="shared" si="824"/>
        <v>0</v>
      </c>
      <c r="AA7499" s="12">
        <v>240</v>
      </c>
      <c r="AB7499" s="12">
        <v>0</v>
      </c>
      <c r="AC7499" s="28">
        <f>+I7499+Y7499-Z7499</f>
        <v>10.84</v>
      </c>
      <c r="AD7499" s="20">
        <f t="shared" si="825"/>
        <v>0</v>
      </c>
      <c r="AE7499">
        <v>0</v>
      </c>
    </row>
    <row r="7500" spans="1:31" x14ac:dyDescent="0.25">
      <c r="A7500" s="9">
        <v>45351</v>
      </c>
      <c r="B7500" s="10" t="s">
        <v>532</v>
      </c>
      <c r="C7500" s="10" t="s">
        <v>282</v>
      </c>
      <c r="D7500" s="10" t="s">
        <v>29</v>
      </c>
      <c r="E7500" s="10" t="s">
        <v>30</v>
      </c>
      <c r="F7500" s="10">
        <v>0</v>
      </c>
      <c r="G7500" s="10">
        <v>0</v>
      </c>
      <c r="H7500" s="11">
        <f>SUMIFS(AA:AA,$A:$A,EOMONTH($A7500,-1),$B:$B,$B7500)</f>
        <v>242</v>
      </c>
      <c r="I7500" s="63">
        <f>ROUND(SUMIFS(AC:AC,$A:$A,EOMONTH($A7500,-1),$B:$B,$B7500),2)</f>
        <v>43.75</v>
      </c>
      <c r="J7500" s="11">
        <f>SUMIFS(AB:AB,$A:$A,EOMONTH($A7500,-1),$B:$B,$B7500)</f>
        <v>4729.26</v>
      </c>
      <c r="K7500" s="13">
        <v>0</v>
      </c>
      <c r="L7500" s="25">
        <v>0</v>
      </c>
      <c r="M7500" s="15">
        <v>0</v>
      </c>
      <c r="N7500" s="14">
        <v>0</v>
      </c>
      <c r="O7500" s="16">
        <v>0</v>
      </c>
      <c r="P7500" s="16">
        <v>0</v>
      </c>
      <c r="Q7500" s="16">
        <v>0</v>
      </c>
      <c r="R7500" s="16">
        <f>Q7500*16.876/100</f>
        <v>0</v>
      </c>
      <c r="S7500" s="17">
        <f t="shared" si="819"/>
        <v>0</v>
      </c>
      <c r="T7500" s="16">
        <v>0</v>
      </c>
      <c r="U7500" s="18">
        <f t="shared" si="820"/>
        <v>0</v>
      </c>
      <c r="V7500" s="18">
        <f t="shared" si="821"/>
        <v>0</v>
      </c>
      <c r="W7500" s="18">
        <f t="shared" si="822"/>
        <v>0</v>
      </c>
      <c r="X7500" s="27"/>
      <c r="Y7500" s="19">
        <f t="shared" si="823"/>
        <v>0</v>
      </c>
      <c r="Z7500" s="18">
        <f t="shared" si="824"/>
        <v>0</v>
      </c>
      <c r="AA7500" s="12">
        <v>242</v>
      </c>
      <c r="AB7500" s="12">
        <v>4729.26</v>
      </c>
      <c r="AC7500" s="28">
        <f>+I7500+Y7500-Z7500</f>
        <v>43.75</v>
      </c>
      <c r="AD7500" s="20">
        <f t="shared" si="825"/>
        <v>0</v>
      </c>
      <c r="AE7500">
        <v>0</v>
      </c>
    </row>
    <row r="7501" spans="1:31" x14ac:dyDescent="0.25">
      <c r="A7501" s="9">
        <v>45351</v>
      </c>
      <c r="B7501" s="10" t="s">
        <v>533</v>
      </c>
      <c r="C7501" s="10" t="s">
        <v>282</v>
      </c>
      <c r="D7501" s="10" t="s">
        <v>40</v>
      </c>
      <c r="E7501" s="10" t="s">
        <v>30</v>
      </c>
      <c r="F7501" s="10">
        <v>80</v>
      </c>
      <c r="G7501" s="10">
        <v>87</v>
      </c>
      <c r="H7501" s="11">
        <f>SUMIFS(AA:AA,$A:$A,EOMONTH($A7501,-1),$B:$B,$B7501)</f>
        <v>-373</v>
      </c>
      <c r="I7501" s="63">
        <f>ROUND(SUMIFS(AC:AC,$A:$A,EOMONTH($A7501,-1),$B:$B,$B7501),2)</f>
        <v>-22.56</v>
      </c>
      <c r="J7501" s="11">
        <f>SUMIFS(AB:AB,$A:$A,EOMONTH($A7501,-1),$B:$B,$B7501)</f>
        <v>-24397.68</v>
      </c>
      <c r="K7501" s="13">
        <v>0</v>
      </c>
      <c r="L7501" s="25">
        <v>0</v>
      </c>
      <c r="M7501" s="15">
        <v>0</v>
      </c>
      <c r="N7501" s="14">
        <v>0</v>
      </c>
      <c r="O7501" s="16">
        <v>0</v>
      </c>
      <c r="P7501" s="16">
        <v>0</v>
      </c>
      <c r="Q7501" s="16">
        <v>0</v>
      </c>
      <c r="R7501" s="16">
        <f>Q7501*16.876/100</f>
        <v>0</v>
      </c>
      <c r="S7501" s="17">
        <f t="shared" si="819"/>
        <v>0</v>
      </c>
      <c r="T7501" s="16">
        <v>0</v>
      </c>
      <c r="U7501" s="18">
        <f t="shared" si="820"/>
        <v>-32.451000000000001</v>
      </c>
      <c r="V7501" s="18">
        <f t="shared" si="821"/>
        <v>0</v>
      </c>
      <c r="W7501" s="18">
        <f t="shared" si="822"/>
        <v>0</v>
      </c>
      <c r="X7501" s="27"/>
      <c r="Y7501" s="19">
        <f t="shared" si="823"/>
        <v>0</v>
      </c>
      <c r="Z7501" s="18">
        <f t="shared" si="824"/>
        <v>0</v>
      </c>
      <c r="AA7501" s="12">
        <v>-373</v>
      </c>
      <c r="AB7501" s="12">
        <v>-24397.68</v>
      </c>
      <c r="AC7501" s="28">
        <f>+I7501+Y7501-Z7501</f>
        <v>-22.56</v>
      </c>
      <c r="AD7501" s="20">
        <f t="shared" si="825"/>
        <v>30</v>
      </c>
      <c r="AE7501">
        <v>30</v>
      </c>
    </row>
    <row r="7502" spans="1:31" x14ac:dyDescent="0.25">
      <c r="A7502" s="9">
        <v>45351</v>
      </c>
      <c r="B7502" s="10" t="s">
        <v>796</v>
      </c>
      <c r="C7502" s="10" t="s">
        <v>105</v>
      </c>
      <c r="D7502" s="10" t="s">
        <v>29</v>
      </c>
      <c r="E7502" s="10" t="s">
        <v>30</v>
      </c>
      <c r="F7502" s="10"/>
      <c r="G7502" s="10">
        <v>0</v>
      </c>
      <c r="H7502" s="11">
        <f>SUMIFS(AA:AA,$A:$A,EOMONTH($A7502,-1),$B:$B,$B7502)</f>
        <v>6960</v>
      </c>
      <c r="I7502" s="63">
        <f>ROUND(SUMIFS(AC:AC,$A:$A,EOMONTH($A7502,-1),$B:$B,$B7502),2)</f>
        <v>0</v>
      </c>
      <c r="J7502" s="11">
        <f>SUMIFS(AB:AB,$A:$A,EOMONTH($A7502,-1),$B:$B,$B7502)</f>
        <v>21630.15</v>
      </c>
      <c r="K7502" s="13">
        <v>0</v>
      </c>
      <c r="L7502" s="25">
        <v>0</v>
      </c>
      <c r="M7502" s="15">
        <v>0</v>
      </c>
      <c r="N7502" s="14">
        <v>0</v>
      </c>
      <c r="O7502" s="16">
        <v>0</v>
      </c>
      <c r="P7502" s="16">
        <v>0</v>
      </c>
      <c r="Q7502" s="16">
        <v>0</v>
      </c>
      <c r="R7502" s="16">
        <f>Q7502*16.876/100</f>
        <v>0</v>
      </c>
      <c r="S7502" s="17">
        <f t="shared" si="819"/>
        <v>0</v>
      </c>
      <c r="T7502" s="16">
        <v>0</v>
      </c>
      <c r="U7502" s="18">
        <f t="shared" si="820"/>
        <v>0</v>
      </c>
      <c r="V7502" s="18">
        <f t="shared" si="821"/>
        <v>0</v>
      </c>
      <c r="W7502" s="18">
        <f t="shared" si="822"/>
        <v>0</v>
      </c>
      <c r="X7502" s="27"/>
      <c r="Y7502" s="19">
        <f t="shared" si="823"/>
        <v>0</v>
      </c>
      <c r="Z7502" s="18">
        <f t="shared" si="824"/>
        <v>0</v>
      </c>
      <c r="AA7502" s="12">
        <v>6960</v>
      </c>
      <c r="AB7502" s="12">
        <v>21630.15</v>
      </c>
      <c r="AC7502" s="28">
        <f>+I7502+Y7502-Z7502</f>
        <v>0</v>
      </c>
      <c r="AD7502" s="20">
        <f t="shared" si="825"/>
        <v>0</v>
      </c>
      <c r="AE7502">
        <v>0</v>
      </c>
    </row>
    <row r="7503" spans="1:31" x14ac:dyDescent="0.25">
      <c r="A7503" s="9">
        <v>45351</v>
      </c>
      <c r="B7503" s="10" t="s">
        <v>534</v>
      </c>
      <c r="C7503" s="10" t="s">
        <v>282</v>
      </c>
      <c r="D7503" s="10" t="s">
        <v>40</v>
      </c>
      <c r="E7503" s="10" t="s">
        <v>30</v>
      </c>
      <c r="F7503" s="10">
        <v>100</v>
      </c>
      <c r="G7503" s="10">
        <v>109</v>
      </c>
      <c r="H7503" s="11">
        <f>SUMIFS(AA:AA,$A:$A,EOMONTH($A7503,-1),$B:$B,$B7503)</f>
        <v>-145</v>
      </c>
      <c r="I7503" s="63">
        <f>ROUND(SUMIFS(AC:AC,$A:$A,EOMONTH($A7503,-1),$B:$B,$B7503),2)</f>
        <v>-37.79</v>
      </c>
      <c r="J7503" s="11">
        <f>SUMIFS(AB:AB,$A:$A,EOMONTH($A7503,-1),$B:$B,$B7503)</f>
        <v>-12674.62</v>
      </c>
      <c r="K7503" s="13">
        <v>0</v>
      </c>
      <c r="L7503" s="25">
        <v>0</v>
      </c>
      <c r="M7503" s="15">
        <v>0</v>
      </c>
      <c r="N7503" s="14">
        <v>0</v>
      </c>
      <c r="O7503" s="16">
        <v>0</v>
      </c>
      <c r="P7503" s="16">
        <v>0</v>
      </c>
      <c r="Q7503" s="16">
        <v>0</v>
      </c>
      <c r="R7503" s="16">
        <f>Q7503*16.876/100</f>
        <v>0</v>
      </c>
      <c r="S7503" s="17">
        <f t="shared" si="819"/>
        <v>0</v>
      </c>
      <c r="T7503" s="16">
        <v>0</v>
      </c>
      <c r="U7503" s="18">
        <f t="shared" si="820"/>
        <v>-15.805</v>
      </c>
      <c r="V7503" s="18">
        <f t="shared" si="821"/>
        <v>0</v>
      </c>
      <c r="W7503" s="18">
        <f t="shared" si="822"/>
        <v>0</v>
      </c>
      <c r="X7503" s="27"/>
      <c r="Y7503" s="19">
        <f t="shared" si="823"/>
        <v>0</v>
      </c>
      <c r="Z7503" s="18">
        <f t="shared" si="824"/>
        <v>0</v>
      </c>
      <c r="AA7503" s="12">
        <v>-145</v>
      </c>
      <c r="AB7503" s="12">
        <v>-12674.62</v>
      </c>
      <c r="AC7503" s="28">
        <f>+I7503+Y7503-Z7503</f>
        <v>-37.79</v>
      </c>
      <c r="AD7503" s="20">
        <f t="shared" si="825"/>
        <v>40</v>
      </c>
      <c r="AE7503">
        <v>40</v>
      </c>
    </row>
    <row r="7504" spans="1:31" x14ac:dyDescent="0.25">
      <c r="A7504" s="9">
        <v>45351</v>
      </c>
      <c r="B7504" s="10" t="s">
        <v>823</v>
      </c>
      <c r="C7504" s="10" t="s">
        <v>282</v>
      </c>
      <c r="D7504" s="10" t="s">
        <v>40</v>
      </c>
      <c r="E7504" s="10" t="s">
        <v>30</v>
      </c>
      <c r="F7504" s="10">
        <v>75</v>
      </c>
      <c r="G7504" s="10">
        <v>82</v>
      </c>
      <c r="H7504" s="11">
        <f>SUMIFS(AA:AA,$A:$A,EOMONTH($A7504,-1),$B:$B,$B7504)</f>
        <v>135</v>
      </c>
      <c r="I7504" s="63">
        <f>ROUND(SUMIFS(AC:AC,$A:$A,EOMONTH($A7504,-1),$B:$B,$B7504),2)</f>
        <v>17.95</v>
      </c>
      <c r="J7504" s="11">
        <f>SUMIFS(AB:AB,$A:$A,EOMONTH($A7504,-1),$B:$B,$B7504)</f>
        <v>3728.97</v>
      </c>
      <c r="K7504" s="13">
        <v>0</v>
      </c>
      <c r="L7504" s="25">
        <v>0</v>
      </c>
      <c r="M7504" s="15">
        <v>0</v>
      </c>
      <c r="N7504" s="14">
        <v>0</v>
      </c>
      <c r="O7504" s="16">
        <v>0</v>
      </c>
      <c r="P7504" s="16">
        <v>0</v>
      </c>
      <c r="Q7504" s="16">
        <v>0</v>
      </c>
      <c r="R7504" s="16">
        <f>Q7504*16.876/100</f>
        <v>0</v>
      </c>
      <c r="S7504" s="17">
        <f t="shared" si="819"/>
        <v>0</v>
      </c>
      <c r="T7504" s="16">
        <v>0</v>
      </c>
      <c r="U7504" s="18">
        <f t="shared" si="820"/>
        <v>11.07</v>
      </c>
      <c r="V7504" s="18">
        <f t="shared" si="821"/>
        <v>0</v>
      </c>
      <c r="W7504" s="18">
        <f t="shared" si="822"/>
        <v>0</v>
      </c>
      <c r="X7504" s="27"/>
      <c r="Y7504" s="19">
        <f t="shared" si="823"/>
        <v>0</v>
      </c>
      <c r="Z7504" s="18">
        <f t="shared" si="824"/>
        <v>0</v>
      </c>
      <c r="AA7504" s="12">
        <v>135</v>
      </c>
      <c r="AB7504" s="12">
        <v>3728.97</v>
      </c>
      <c r="AC7504" s="28">
        <f>+I7504+Y7504-Z7504</f>
        <v>17.95</v>
      </c>
      <c r="AD7504" s="20">
        <f t="shared" si="825"/>
        <v>0</v>
      </c>
      <c r="AE7504">
        <v>0</v>
      </c>
    </row>
    <row r="7505" spans="1:31" x14ac:dyDescent="0.25">
      <c r="A7505" s="9">
        <v>45351</v>
      </c>
      <c r="B7505" s="10" t="s">
        <v>807</v>
      </c>
      <c r="C7505" s="10" t="s">
        <v>282</v>
      </c>
      <c r="D7505" s="10" t="s">
        <v>29</v>
      </c>
      <c r="E7505" s="10" t="s">
        <v>30</v>
      </c>
      <c r="F7505" s="10">
        <v>0</v>
      </c>
      <c r="G7505" s="10">
        <v>0</v>
      </c>
      <c r="H7505" s="11">
        <f>SUMIFS(AA:AA,$A:$A,EOMONTH($A7505,-1),$B:$B,$B7505)</f>
        <v>3175</v>
      </c>
      <c r="I7505" s="63">
        <f>ROUND(SUMIFS(AC:AC,$A:$A,EOMONTH($A7505,-1),$B:$B,$B7505),2)</f>
        <v>0</v>
      </c>
      <c r="J7505" s="11">
        <f>SUMIFS(AB:AB,$A:$A,EOMONTH($A7505,-1),$B:$B,$B7505)</f>
        <v>109537.5</v>
      </c>
      <c r="K7505" s="13">
        <v>0</v>
      </c>
      <c r="L7505" s="25">
        <v>0</v>
      </c>
      <c r="M7505" s="15">
        <v>0</v>
      </c>
      <c r="N7505" s="14">
        <v>0</v>
      </c>
      <c r="O7505" s="16">
        <v>350</v>
      </c>
      <c r="P7505" s="16">
        <v>19646</v>
      </c>
      <c r="Q7505" s="16">
        <v>0</v>
      </c>
      <c r="R7505" s="16">
        <f>Q7505*16.876/100</f>
        <v>0</v>
      </c>
      <c r="S7505" s="17">
        <f t="shared" si="819"/>
        <v>0</v>
      </c>
      <c r="T7505" s="16">
        <v>0</v>
      </c>
      <c r="U7505" s="18">
        <f t="shared" si="820"/>
        <v>0</v>
      </c>
      <c r="V7505" s="18">
        <f t="shared" si="821"/>
        <v>0</v>
      </c>
      <c r="W7505" s="18">
        <f t="shared" si="822"/>
        <v>0</v>
      </c>
      <c r="X7505" s="27"/>
      <c r="Y7505" s="19">
        <f t="shared" si="823"/>
        <v>0</v>
      </c>
      <c r="Z7505" s="18">
        <f t="shared" si="824"/>
        <v>0</v>
      </c>
      <c r="AA7505" s="12">
        <v>2825</v>
      </c>
      <c r="AB7505" s="12">
        <v>97462.5</v>
      </c>
      <c r="AC7505" s="28">
        <f>+I7505+Y7505-Z7505</f>
        <v>0</v>
      </c>
      <c r="AD7505" s="20">
        <f t="shared" si="825"/>
        <v>0</v>
      </c>
      <c r="AE7505">
        <v>0</v>
      </c>
    </row>
    <row r="7506" spans="1:31" x14ac:dyDescent="0.25">
      <c r="A7506" s="9">
        <v>45351</v>
      </c>
      <c r="B7506" s="10" t="s">
        <v>535</v>
      </c>
      <c r="C7506" s="10" t="s">
        <v>282</v>
      </c>
      <c r="D7506" s="10" t="s">
        <v>29</v>
      </c>
      <c r="E7506" s="10" t="s">
        <v>30</v>
      </c>
      <c r="F7506" s="10">
        <v>0</v>
      </c>
      <c r="G7506" s="10">
        <v>0</v>
      </c>
      <c r="H7506" s="11">
        <f>SUMIFS(AA:AA,$A:$A,EOMONTH($A7506,-1),$B:$B,$B7506)</f>
        <v>1052</v>
      </c>
      <c r="I7506" s="63">
        <f>ROUND(SUMIFS(AC:AC,$A:$A,EOMONTH($A7506,-1),$B:$B,$B7506),2)</f>
        <v>60.95</v>
      </c>
      <c r="J7506" s="11">
        <f>SUMIFS(AB:AB,$A:$A,EOMONTH($A7506,-1),$B:$B,$B7506)</f>
        <v>84159.56</v>
      </c>
      <c r="K7506" s="13">
        <v>0</v>
      </c>
      <c r="L7506" s="25">
        <v>0</v>
      </c>
      <c r="M7506" s="15">
        <v>0</v>
      </c>
      <c r="N7506" s="14">
        <v>0</v>
      </c>
      <c r="O7506" s="16">
        <v>450</v>
      </c>
      <c r="P7506" s="16">
        <v>43050</v>
      </c>
      <c r="Q7506" s="16">
        <v>0</v>
      </c>
      <c r="R7506" s="16">
        <f>Q7506*16.876/100</f>
        <v>0</v>
      </c>
      <c r="S7506" s="17">
        <f t="shared" si="819"/>
        <v>0</v>
      </c>
      <c r="T7506" s="16">
        <v>0</v>
      </c>
      <c r="U7506" s="18">
        <f t="shared" si="820"/>
        <v>0</v>
      </c>
      <c r="V7506" s="18">
        <f t="shared" si="821"/>
        <v>0</v>
      </c>
      <c r="W7506" s="18">
        <f t="shared" si="822"/>
        <v>0</v>
      </c>
      <c r="X7506" s="27"/>
      <c r="Y7506" s="19">
        <f t="shared" si="823"/>
        <v>0</v>
      </c>
      <c r="Z7506" s="18">
        <f t="shared" si="824"/>
        <v>0</v>
      </c>
      <c r="AA7506" s="12">
        <v>602</v>
      </c>
      <c r="AB7506" s="12">
        <v>48159.75</v>
      </c>
      <c r="AC7506" s="28">
        <f>+I7506+Y7506-Z7506</f>
        <v>60.95</v>
      </c>
      <c r="AD7506" s="20">
        <f t="shared" si="825"/>
        <v>0</v>
      </c>
      <c r="AE7506">
        <v>0</v>
      </c>
    </row>
    <row r="7507" spans="1:31" x14ac:dyDescent="0.25">
      <c r="A7507" s="9">
        <v>45351</v>
      </c>
      <c r="B7507" s="10" t="s">
        <v>540</v>
      </c>
      <c r="C7507" s="10" t="s">
        <v>541</v>
      </c>
      <c r="D7507" s="10" t="s">
        <v>29</v>
      </c>
      <c r="E7507" s="10" t="s">
        <v>30</v>
      </c>
      <c r="F7507" s="10"/>
      <c r="G7507" s="10">
        <v>0</v>
      </c>
      <c r="H7507" s="11">
        <f>SUMIFS(AA:AA,$A:$A,EOMONTH($A7507,-1),$B:$B,$B7507)</f>
        <v>-2424</v>
      </c>
      <c r="I7507" s="63">
        <f>ROUND(SUMIFS(AC:AC,$A:$A,EOMONTH($A7507,-1),$B:$B,$B7507),2)</f>
        <v>0</v>
      </c>
      <c r="J7507" s="11">
        <f>SUMIFS(AB:AB,$A:$A,EOMONTH($A7507,-1),$B:$B,$B7507)</f>
        <v>-36456.959999999999</v>
      </c>
      <c r="K7507" s="13">
        <v>0</v>
      </c>
      <c r="L7507" s="25">
        <v>0</v>
      </c>
      <c r="M7507" s="15">
        <v>0</v>
      </c>
      <c r="N7507" s="14">
        <v>0</v>
      </c>
      <c r="O7507" s="16">
        <v>0</v>
      </c>
      <c r="P7507" s="16">
        <v>0</v>
      </c>
      <c r="Q7507" s="16">
        <v>0</v>
      </c>
      <c r="R7507" s="16">
        <f>Q7507*16.876/100</f>
        <v>0</v>
      </c>
      <c r="S7507" s="17">
        <f t="shared" si="819"/>
        <v>0</v>
      </c>
      <c r="T7507" s="16">
        <v>0</v>
      </c>
      <c r="U7507" s="18">
        <f t="shared" si="820"/>
        <v>0</v>
      </c>
      <c r="V7507" s="18">
        <f t="shared" si="821"/>
        <v>0</v>
      </c>
      <c r="W7507" s="18">
        <f t="shared" si="822"/>
        <v>0</v>
      </c>
      <c r="X7507" s="27"/>
      <c r="Y7507" s="19">
        <f t="shared" si="823"/>
        <v>0</v>
      </c>
      <c r="Z7507" s="18">
        <f t="shared" si="824"/>
        <v>0</v>
      </c>
      <c r="AA7507" s="12">
        <v>-2424</v>
      </c>
      <c r="AB7507" s="12">
        <v>-36456.959999999999</v>
      </c>
      <c r="AC7507" s="28">
        <f>+I7507+Y7507-Z7507</f>
        <v>0</v>
      </c>
      <c r="AD7507" s="20">
        <f t="shared" si="825"/>
        <v>0</v>
      </c>
      <c r="AE7507">
        <v>0</v>
      </c>
    </row>
    <row r="7508" spans="1:31" x14ac:dyDescent="0.25">
      <c r="A7508" s="9">
        <v>45351</v>
      </c>
      <c r="B7508" s="10" t="s">
        <v>547</v>
      </c>
      <c r="C7508" s="10" t="s">
        <v>282</v>
      </c>
      <c r="D7508" s="10" t="s">
        <v>29</v>
      </c>
      <c r="E7508" s="10" t="s">
        <v>30</v>
      </c>
      <c r="F7508" s="10"/>
      <c r="G7508" s="10">
        <v>0</v>
      </c>
      <c r="H7508" s="11">
        <f>SUMIFS(AA:AA,$A:$A,EOMONTH($A7508,-1),$B:$B,$B7508)</f>
        <v>4097</v>
      </c>
      <c r="I7508" s="63">
        <f>ROUND(SUMIFS(AC:AC,$A:$A,EOMONTH($A7508,-1),$B:$B,$B7508),2)</f>
        <v>80.19</v>
      </c>
      <c r="J7508" s="11">
        <f>SUMIFS(AB:AB,$A:$A,EOMONTH($A7508,-1),$B:$B,$B7508)</f>
        <v>34127.32</v>
      </c>
      <c r="K7508" s="13">
        <v>0</v>
      </c>
      <c r="L7508" s="25">
        <v>0</v>
      </c>
      <c r="M7508" s="15">
        <v>0</v>
      </c>
      <c r="N7508" s="14">
        <v>0</v>
      </c>
      <c r="O7508" s="16">
        <v>0</v>
      </c>
      <c r="P7508" s="16">
        <v>0</v>
      </c>
      <c r="Q7508" s="16">
        <v>0</v>
      </c>
      <c r="R7508" s="16">
        <f>Q7508*16.876/100</f>
        <v>0</v>
      </c>
      <c r="S7508" s="17">
        <f t="shared" si="819"/>
        <v>0</v>
      </c>
      <c r="T7508" s="16">
        <v>0</v>
      </c>
      <c r="U7508" s="18">
        <f t="shared" si="820"/>
        <v>0</v>
      </c>
      <c r="V7508" s="18">
        <f t="shared" si="821"/>
        <v>0</v>
      </c>
      <c r="W7508" s="18">
        <f t="shared" si="822"/>
        <v>0</v>
      </c>
      <c r="X7508" s="27"/>
      <c r="Y7508" s="19">
        <f t="shared" si="823"/>
        <v>0</v>
      </c>
      <c r="Z7508" s="18">
        <f t="shared" si="824"/>
        <v>0</v>
      </c>
      <c r="AA7508" s="12">
        <v>4097</v>
      </c>
      <c r="AB7508" s="12">
        <v>34127.32</v>
      </c>
      <c r="AC7508" s="28">
        <f>+I7508+Y7508-Z7508</f>
        <v>80.19</v>
      </c>
      <c r="AD7508" s="20">
        <f t="shared" si="825"/>
        <v>0</v>
      </c>
      <c r="AE7508">
        <v>0</v>
      </c>
    </row>
    <row r="7509" spans="1:31" x14ac:dyDescent="0.25">
      <c r="A7509" s="9">
        <v>45351</v>
      </c>
      <c r="B7509" s="10" t="s">
        <v>744</v>
      </c>
      <c r="C7509" s="10" t="s">
        <v>28</v>
      </c>
      <c r="D7509" s="10" t="s">
        <v>29</v>
      </c>
      <c r="E7509" s="10" t="s">
        <v>30</v>
      </c>
      <c r="F7509" s="10"/>
      <c r="G7509" s="10">
        <v>0</v>
      </c>
      <c r="H7509" s="11">
        <f>SUMIFS(AA:AA,$A:$A,EOMONTH($A7509,-1),$B:$B,$B7509)</f>
        <v>222</v>
      </c>
      <c r="I7509" s="63">
        <f>ROUND(SUMIFS(AC:AC,$A:$A,EOMONTH($A7509,-1),$B:$B,$B7509),2)</f>
        <v>0</v>
      </c>
      <c r="J7509" s="11">
        <f>SUMIFS(AB:AB,$A:$A,EOMONTH($A7509,-1),$B:$B,$B7509)</f>
        <v>1630.4</v>
      </c>
      <c r="K7509" s="13">
        <v>0</v>
      </c>
      <c r="L7509" s="25">
        <v>0</v>
      </c>
      <c r="M7509" s="15">
        <v>0</v>
      </c>
      <c r="N7509" s="14">
        <v>0</v>
      </c>
      <c r="O7509" s="16">
        <v>0</v>
      </c>
      <c r="P7509" s="16">
        <v>0</v>
      </c>
      <c r="Q7509" s="16">
        <v>0</v>
      </c>
      <c r="R7509" s="16">
        <f>Q7509*16.876/100</f>
        <v>0</v>
      </c>
      <c r="S7509" s="17">
        <f t="shared" si="819"/>
        <v>0</v>
      </c>
      <c r="T7509" s="16">
        <v>0</v>
      </c>
      <c r="U7509" s="18">
        <f t="shared" si="820"/>
        <v>0</v>
      </c>
      <c r="V7509" s="18">
        <f t="shared" si="821"/>
        <v>0</v>
      </c>
      <c r="W7509" s="18">
        <f t="shared" si="822"/>
        <v>0</v>
      </c>
      <c r="X7509" s="27"/>
      <c r="Y7509" s="19">
        <f t="shared" si="823"/>
        <v>0</v>
      </c>
      <c r="Z7509" s="18">
        <f t="shared" si="824"/>
        <v>0</v>
      </c>
      <c r="AA7509" s="12">
        <v>222</v>
      </c>
      <c r="AB7509" s="12">
        <v>1630.4</v>
      </c>
      <c r="AC7509" s="28">
        <f>+I7509+Y7509-Z7509</f>
        <v>0</v>
      </c>
      <c r="AD7509" s="20">
        <f t="shared" si="825"/>
        <v>0</v>
      </c>
      <c r="AE7509">
        <v>0</v>
      </c>
    </row>
    <row r="7510" spans="1:31" x14ac:dyDescent="0.25">
      <c r="A7510" s="9">
        <v>45351</v>
      </c>
      <c r="B7510" s="10" t="s">
        <v>745</v>
      </c>
      <c r="C7510" s="10" t="s">
        <v>28</v>
      </c>
      <c r="D7510" s="10" t="s">
        <v>29</v>
      </c>
      <c r="E7510" s="10" t="s">
        <v>30</v>
      </c>
      <c r="F7510" s="10"/>
      <c r="G7510" s="10">
        <v>0</v>
      </c>
      <c r="H7510" s="11">
        <f>SUMIFS(AA:AA,$A:$A,EOMONTH($A7510,-1),$B:$B,$B7510)</f>
        <v>322</v>
      </c>
      <c r="I7510" s="63">
        <f>ROUND(SUMIFS(AC:AC,$A:$A,EOMONTH($A7510,-1),$B:$B,$B7510),2)</f>
        <v>0</v>
      </c>
      <c r="J7510" s="11">
        <f>SUMIFS(AB:AB,$A:$A,EOMONTH($A7510,-1),$B:$B,$B7510)</f>
        <v>2344.65</v>
      </c>
      <c r="K7510" s="13">
        <v>0</v>
      </c>
      <c r="L7510" s="25">
        <v>0</v>
      </c>
      <c r="M7510" s="15">
        <v>0</v>
      </c>
      <c r="N7510" s="14">
        <v>0</v>
      </c>
      <c r="O7510" s="16">
        <v>0</v>
      </c>
      <c r="P7510" s="16">
        <v>0</v>
      </c>
      <c r="Q7510" s="16">
        <v>0</v>
      </c>
      <c r="R7510" s="16">
        <f>Q7510*16.876/100</f>
        <v>0</v>
      </c>
      <c r="S7510" s="17">
        <f t="shared" si="819"/>
        <v>0</v>
      </c>
      <c r="T7510" s="16">
        <v>0</v>
      </c>
      <c r="U7510" s="18">
        <f t="shared" si="820"/>
        <v>0</v>
      </c>
      <c r="V7510" s="18">
        <f t="shared" si="821"/>
        <v>0</v>
      </c>
      <c r="W7510" s="18">
        <f t="shared" si="822"/>
        <v>0</v>
      </c>
      <c r="X7510" s="27"/>
      <c r="Y7510" s="19">
        <f t="shared" si="823"/>
        <v>0</v>
      </c>
      <c r="Z7510" s="18">
        <f t="shared" si="824"/>
        <v>0</v>
      </c>
      <c r="AA7510" s="12">
        <v>322</v>
      </c>
      <c r="AB7510" s="12">
        <v>2344.65</v>
      </c>
      <c r="AC7510" s="28">
        <f>+I7510+Y7510-Z7510</f>
        <v>0</v>
      </c>
      <c r="AD7510" s="20">
        <f t="shared" si="825"/>
        <v>0</v>
      </c>
      <c r="AE7510">
        <v>0</v>
      </c>
    </row>
    <row r="7511" spans="1:31" x14ac:dyDescent="0.25">
      <c r="A7511" s="9">
        <v>45351</v>
      </c>
      <c r="B7511" s="10" t="s">
        <v>746</v>
      </c>
      <c r="C7511" s="10" t="s">
        <v>28</v>
      </c>
      <c r="D7511" s="10" t="s">
        <v>29</v>
      </c>
      <c r="E7511" s="10" t="s">
        <v>30</v>
      </c>
      <c r="F7511" s="10"/>
      <c r="G7511" s="10">
        <v>0</v>
      </c>
      <c r="H7511" s="11">
        <f>SUMIFS(AA:AA,$A:$A,EOMONTH($A7511,-1),$B:$B,$B7511)</f>
        <v>257</v>
      </c>
      <c r="I7511" s="63">
        <f>ROUND(SUMIFS(AC:AC,$A:$A,EOMONTH($A7511,-1),$B:$B,$B7511),2)</f>
        <v>0</v>
      </c>
      <c r="J7511" s="11">
        <f>SUMIFS(AB:AB,$A:$A,EOMONTH($A7511,-1),$B:$B,$B7511)</f>
        <v>1860.21</v>
      </c>
      <c r="K7511" s="13">
        <v>0</v>
      </c>
      <c r="L7511" s="25">
        <v>0</v>
      </c>
      <c r="M7511" s="15">
        <v>0</v>
      </c>
      <c r="N7511" s="14">
        <v>0</v>
      </c>
      <c r="O7511" s="16">
        <v>0</v>
      </c>
      <c r="P7511" s="16">
        <v>0</v>
      </c>
      <c r="Q7511" s="16">
        <v>0</v>
      </c>
      <c r="R7511" s="16">
        <f>Q7511*16.876/100</f>
        <v>0</v>
      </c>
      <c r="S7511" s="17">
        <f t="shared" si="819"/>
        <v>0</v>
      </c>
      <c r="T7511" s="16">
        <v>0</v>
      </c>
      <c r="U7511" s="18">
        <f t="shared" si="820"/>
        <v>0</v>
      </c>
      <c r="V7511" s="18">
        <f t="shared" si="821"/>
        <v>0</v>
      </c>
      <c r="W7511" s="18">
        <f t="shared" si="822"/>
        <v>0</v>
      </c>
      <c r="X7511" s="27"/>
      <c r="Y7511" s="19">
        <f t="shared" si="823"/>
        <v>0</v>
      </c>
      <c r="Z7511" s="18">
        <f t="shared" si="824"/>
        <v>0</v>
      </c>
      <c r="AA7511" s="12">
        <v>257</v>
      </c>
      <c r="AB7511" s="12">
        <v>1860.21</v>
      </c>
      <c r="AC7511" s="28">
        <f>+I7511+Y7511-Z7511</f>
        <v>0</v>
      </c>
      <c r="AD7511" s="20">
        <f t="shared" si="825"/>
        <v>0</v>
      </c>
      <c r="AE7511">
        <v>0</v>
      </c>
    </row>
    <row r="7512" spans="1:31" x14ac:dyDescent="0.25">
      <c r="A7512" s="9">
        <v>45351</v>
      </c>
      <c r="B7512" s="10" t="s">
        <v>747</v>
      </c>
      <c r="C7512" s="10" t="s">
        <v>28</v>
      </c>
      <c r="D7512" s="10" t="s">
        <v>29</v>
      </c>
      <c r="E7512" s="10" t="s">
        <v>30</v>
      </c>
      <c r="F7512" s="10"/>
      <c r="G7512" s="10">
        <v>0</v>
      </c>
      <c r="H7512" s="11">
        <f>SUMIFS(AA:AA,$A:$A,EOMONTH($A7512,-1),$B:$B,$B7512)</f>
        <v>681</v>
      </c>
      <c r="I7512" s="63">
        <f>ROUND(SUMIFS(AC:AC,$A:$A,EOMONTH($A7512,-1),$B:$B,$B7512),2)</f>
        <v>0</v>
      </c>
      <c r="J7512" s="11">
        <f>SUMIFS(AB:AB,$A:$A,EOMONTH($A7512,-1),$B:$B,$B7512)</f>
        <v>4960.4399999999996</v>
      </c>
      <c r="K7512" s="13">
        <v>0</v>
      </c>
      <c r="L7512" s="25">
        <v>0</v>
      </c>
      <c r="M7512" s="15">
        <v>0</v>
      </c>
      <c r="N7512" s="14">
        <v>0</v>
      </c>
      <c r="O7512" s="16">
        <v>0</v>
      </c>
      <c r="P7512" s="16">
        <v>0</v>
      </c>
      <c r="Q7512" s="16">
        <v>0</v>
      </c>
      <c r="R7512" s="16">
        <f>Q7512*16.876/100</f>
        <v>0</v>
      </c>
      <c r="S7512" s="17">
        <f t="shared" si="819"/>
        <v>0</v>
      </c>
      <c r="T7512" s="16">
        <v>0</v>
      </c>
      <c r="U7512" s="18">
        <f t="shared" si="820"/>
        <v>0</v>
      </c>
      <c r="V7512" s="18">
        <f t="shared" si="821"/>
        <v>0</v>
      </c>
      <c r="W7512" s="18">
        <f t="shared" si="822"/>
        <v>0</v>
      </c>
      <c r="X7512" s="27"/>
      <c r="Y7512" s="19">
        <f t="shared" si="823"/>
        <v>0</v>
      </c>
      <c r="Z7512" s="18">
        <f t="shared" si="824"/>
        <v>0</v>
      </c>
      <c r="AA7512" s="12">
        <v>681</v>
      </c>
      <c r="AB7512" s="12">
        <v>4960.4399999999996</v>
      </c>
      <c r="AC7512" s="28">
        <f>+I7512+Y7512-Z7512</f>
        <v>0</v>
      </c>
      <c r="AD7512" s="20">
        <f t="shared" si="825"/>
        <v>0</v>
      </c>
      <c r="AE7512">
        <v>0</v>
      </c>
    </row>
    <row r="7513" spans="1:31" x14ac:dyDescent="0.25">
      <c r="A7513" s="9">
        <v>45351</v>
      </c>
      <c r="B7513" s="10" t="s">
        <v>724</v>
      </c>
      <c r="C7513" s="10" t="s">
        <v>213</v>
      </c>
      <c r="D7513" s="10" t="s">
        <v>40</v>
      </c>
      <c r="E7513" s="10" t="s">
        <v>30</v>
      </c>
      <c r="F7513" s="10">
        <v>465</v>
      </c>
      <c r="G7513" s="10">
        <v>507</v>
      </c>
      <c r="H7513" s="11">
        <f>SUMIFS(AA:AA,$A:$A,EOMONTH($A7513,-1),$B:$B,$B7513)</f>
        <v>1317</v>
      </c>
      <c r="I7513" s="63">
        <f>ROUND(SUMIFS(AC:AC,$A:$A,EOMONTH($A7513,-1),$B:$B,$B7513),2)</f>
        <v>1047.22</v>
      </c>
      <c r="J7513" s="11">
        <f>SUMIFS(AB:AB,$A:$A,EOMONTH($A7513,-1),$B:$B,$B7513)</f>
        <v>72479.070000000007</v>
      </c>
      <c r="K7513" s="13">
        <v>0</v>
      </c>
      <c r="L7513" s="25">
        <v>0</v>
      </c>
      <c r="M7513" s="15">
        <v>0</v>
      </c>
      <c r="N7513" s="14">
        <v>0</v>
      </c>
      <c r="O7513" s="16">
        <v>0</v>
      </c>
      <c r="P7513" s="16">
        <v>0</v>
      </c>
      <c r="Q7513" s="16">
        <v>0</v>
      </c>
      <c r="R7513" s="16">
        <f>Q7513*16.876/100</f>
        <v>0</v>
      </c>
      <c r="S7513" s="17">
        <f t="shared" si="819"/>
        <v>0</v>
      </c>
      <c r="T7513" s="16">
        <v>0</v>
      </c>
      <c r="U7513" s="18">
        <f t="shared" si="820"/>
        <v>667.71900000000005</v>
      </c>
      <c r="V7513" s="18">
        <f t="shared" si="821"/>
        <v>0</v>
      </c>
      <c r="W7513" s="18">
        <f t="shared" si="822"/>
        <v>0</v>
      </c>
      <c r="X7513" s="27"/>
      <c r="Y7513" s="19">
        <f t="shared" si="823"/>
        <v>0</v>
      </c>
      <c r="Z7513" s="18">
        <f t="shared" si="824"/>
        <v>0</v>
      </c>
      <c r="AA7513" s="12">
        <v>1317</v>
      </c>
      <c r="AB7513" s="12">
        <v>72479.070000000007</v>
      </c>
      <c r="AC7513" s="28">
        <f>+I7513+Y7513-Z7513</f>
        <v>1047.22</v>
      </c>
      <c r="AD7513" s="20">
        <f t="shared" si="825"/>
        <v>0</v>
      </c>
      <c r="AE7513">
        <v>0</v>
      </c>
    </row>
    <row r="7514" spans="1:31" x14ac:dyDescent="0.25">
      <c r="A7514" s="9">
        <v>45351</v>
      </c>
      <c r="B7514" s="10" t="s">
        <v>725</v>
      </c>
      <c r="C7514" s="10" t="s">
        <v>213</v>
      </c>
      <c r="D7514" s="10" t="s">
        <v>40</v>
      </c>
      <c r="E7514" s="10" t="s">
        <v>30</v>
      </c>
      <c r="F7514" s="10">
        <v>465</v>
      </c>
      <c r="G7514" s="10">
        <v>507</v>
      </c>
      <c r="H7514" s="11">
        <f>SUMIFS(AA:AA,$A:$A,EOMONTH($A7514,-1),$B:$B,$B7514)</f>
        <v>1444</v>
      </c>
      <c r="I7514" s="63">
        <f>ROUND(SUMIFS(AC:AC,$A:$A,EOMONTH($A7514,-1),$B:$B,$B7514),2)</f>
        <v>1127.4100000000001</v>
      </c>
      <c r="J7514" s="11">
        <f>SUMIFS(AB:AB,$A:$A,EOMONTH($A7514,-1),$B:$B,$B7514)</f>
        <v>77939.31</v>
      </c>
      <c r="K7514" s="13">
        <v>0</v>
      </c>
      <c r="L7514" s="25">
        <v>0</v>
      </c>
      <c r="M7514" s="15">
        <v>0</v>
      </c>
      <c r="N7514" s="14">
        <v>0</v>
      </c>
      <c r="O7514" s="16">
        <v>80</v>
      </c>
      <c r="P7514" s="16">
        <v>5631.76</v>
      </c>
      <c r="Q7514" s="16">
        <v>0</v>
      </c>
      <c r="R7514" s="16">
        <f>Q7514*16.876/100</f>
        <v>0</v>
      </c>
      <c r="S7514" s="17">
        <f t="shared" si="819"/>
        <v>0</v>
      </c>
      <c r="T7514" s="16">
        <v>0</v>
      </c>
      <c r="U7514" s="18">
        <f t="shared" si="820"/>
        <v>732.10799999999995</v>
      </c>
      <c r="V7514" s="18">
        <f t="shared" si="821"/>
        <v>0</v>
      </c>
      <c r="W7514" s="18">
        <f t="shared" si="822"/>
        <v>0</v>
      </c>
      <c r="X7514" s="27"/>
      <c r="Y7514" s="19">
        <f t="shared" si="823"/>
        <v>0</v>
      </c>
      <c r="Z7514" s="18">
        <f t="shared" si="824"/>
        <v>40.56</v>
      </c>
      <c r="AA7514" s="12">
        <v>1364</v>
      </c>
      <c r="AB7514" s="12">
        <v>73622.25</v>
      </c>
      <c r="AC7514" s="28">
        <f>+I7514+Y7514-Z7514</f>
        <v>1086.8500000000001</v>
      </c>
      <c r="AD7514" s="20">
        <f t="shared" si="825"/>
        <v>0</v>
      </c>
      <c r="AE7514">
        <v>0</v>
      </c>
    </row>
    <row r="7515" spans="1:31" x14ac:dyDescent="0.25">
      <c r="A7515" s="9">
        <v>45351</v>
      </c>
      <c r="B7515" s="10" t="s">
        <v>726</v>
      </c>
      <c r="C7515" s="10" t="s">
        <v>213</v>
      </c>
      <c r="D7515" s="10" t="s">
        <v>40</v>
      </c>
      <c r="E7515" s="10" t="s">
        <v>30</v>
      </c>
      <c r="F7515" s="10">
        <v>465</v>
      </c>
      <c r="G7515" s="10">
        <v>507</v>
      </c>
      <c r="H7515" s="11">
        <f>SUMIFS(AA:AA,$A:$A,EOMONTH($A7515,-1),$B:$B,$B7515)</f>
        <v>1173</v>
      </c>
      <c r="I7515" s="63">
        <f>ROUND(SUMIFS(AC:AC,$A:$A,EOMONTH($A7515,-1),$B:$B,$B7515),2)</f>
        <v>694.11</v>
      </c>
      <c r="J7515" s="11">
        <f>SUMIFS(AB:AB,$A:$A,EOMONTH($A7515,-1),$B:$B,$B7515)</f>
        <v>64211.91</v>
      </c>
      <c r="K7515" s="13">
        <v>0</v>
      </c>
      <c r="L7515" s="25">
        <v>0</v>
      </c>
      <c r="M7515" s="15">
        <v>0</v>
      </c>
      <c r="N7515" s="14">
        <v>0</v>
      </c>
      <c r="O7515" s="16">
        <v>0</v>
      </c>
      <c r="P7515" s="16">
        <v>0</v>
      </c>
      <c r="Q7515" s="16">
        <v>0</v>
      </c>
      <c r="R7515" s="16">
        <f>Q7515*16.876/100</f>
        <v>0</v>
      </c>
      <c r="S7515" s="17">
        <f t="shared" si="819"/>
        <v>0</v>
      </c>
      <c r="T7515" s="16">
        <v>0</v>
      </c>
      <c r="U7515" s="18">
        <f t="shared" si="820"/>
        <v>594.71100000000001</v>
      </c>
      <c r="V7515" s="18">
        <f t="shared" si="821"/>
        <v>0</v>
      </c>
      <c r="W7515" s="18">
        <f t="shared" si="822"/>
        <v>0</v>
      </c>
      <c r="X7515" s="27"/>
      <c r="Y7515" s="19">
        <f t="shared" si="823"/>
        <v>0</v>
      </c>
      <c r="Z7515" s="18">
        <f t="shared" si="824"/>
        <v>0</v>
      </c>
      <c r="AA7515" s="12">
        <v>1173</v>
      </c>
      <c r="AB7515" s="12">
        <v>64211.91</v>
      </c>
      <c r="AC7515" s="28">
        <f>+I7515+Y7515-Z7515</f>
        <v>694.11</v>
      </c>
      <c r="AD7515" s="20">
        <f t="shared" si="825"/>
        <v>0</v>
      </c>
      <c r="AE7515">
        <v>0</v>
      </c>
    </row>
    <row r="7516" spans="1:31" x14ac:dyDescent="0.25">
      <c r="A7516" s="9">
        <v>45351</v>
      </c>
      <c r="B7516" s="10" t="s">
        <v>727</v>
      </c>
      <c r="C7516" s="10" t="s">
        <v>213</v>
      </c>
      <c r="D7516" s="10" t="s">
        <v>40</v>
      </c>
      <c r="E7516" s="10" t="s">
        <v>30</v>
      </c>
      <c r="F7516" s="10">
        <v>415</v>
      </c>
      <c r="G7516" s="10">
        <v>452</v>
      </c>
      <c r="H7516" s="11">
        <f>SUMIFS(AA:AA,$A:$A,EOMONTH($A7516,-1),$B:$B,$B7516)</f>
        <v>366</v>
      </c>
      <c r="I7516" s="63">
        <f>ROUND(SUMIFS(AC:AC,$A:$A,EOMONTH($A7516,-1),$B:$B,$B7516),2)</f>
        <v>1120.17</v>
      </c>
      <c r="J7516" s="11">
        <f>SUMIFS(AB:AB,$A:$A,EOMONTH($A7516,-1),$B:$B,$B7516)</f>
        <v>18578.61</v>
      </c>
      <c r="K7516" s="13">
        <v>0</v>
      </c>
      <c r="L7516" s="25">
        <v>0</v>
      </c>
      <c r="M7516" s="15">
        <v>0</v>
      </c>
      <c r="N7516" s="14">
        <v>0</v>
      </c>
      <c r="O7516" s="16">
        <v>0</v>
      </c>
      <c r="P7516" s="16">
        <v>0</v>
      </c>
      <c r="Q7516" s="16">
        <v>0</v>
      </c>
      <c r="R7516" s="16">
        <f>Q7516*16.876/100</f>
        <v>0</v>
      </c>
      <c r="S7516" s="17">
        <f t="shared" si="819"/>
        <v>0</v>
      </c>
      <c r="T7516" s="16">
        <v>0</v>
      </c>
      <c r="U7516" s="18">
        <f t="shared" si="820"/>
        <v>165.43199999999999</v>
      </c>
      <c r="V7516" s="18">
        <f t="shared" si="821"/>
        <v>0</v>
      </c>
      <c r="W7516" s="18">
        <f t="shared" si="822"/>
        <v>0</v>
      </c>
      <c r="X7516" s="27"/>
      <c r="Y7516" s="19">
        <f t="shared" si="823"/>
        <v>0</v>
      </c>
      <c r="Z7516" s="18">
        <f t="shared" si="824"/>
        <v>0</v>
      </c>
      <c r="AA7516" s="12">
        <v>366</v>
      </c>
      <c r="AB7516" s="12">
        <v>18578.61</v>
      </c>
      <c r="AC7516" s="28">
        <f>+I7516+Y7516-Z7516</f>
        <v>1120.17</v>
      </c>
      <c r="AD7516" s="20">
        <f t="shared" si="825"/>
        <v>0</v>
      </c>
      <c r="AE7516">
        <v>0</v>
      </c>
    </row>
    <row r="7517" spans="1:31" x14ac:dyDescent="0.25">
      <c r="A7517" s="9">
        <v>45351</v>
      </c>
      <c r="B7517" s="10" t="s">
        <v>728</v>
      </c>
      <c r="C7517" s="10" t="s">
        <v>213</v>
      </c>
      <c r="D7517" s="10" t="s">
        <v>40</v>
      </c>
      <c r="E7517" s="10" t="s">
        <v>30</v>
      </c>
      <c r="F7517" s="10">
        <v>415</v>
      </c>
      <c r="G7517" s="10">
        <v>452</v>
      </c>
      <c r="H7517" s="11">
        <f>SUMIFS(AA:AA,$A:$A,EOMONTH($A7517,-1),$B:$B,$B7517)</f>
        <v>1104</v>
      </c>
      <c r="I7517" s="63">
        <f>ROUND(SUMIFS(AC:AC,$A:$A,EOMONTH($A7517,-1),$B:$B,$B7517),2)</f>
        <v>539.95000000000005</v>
      </c>
      <c r="J7517" s="11">
        <f>SUMIFS(AB:AB,$A:$A,EOMONTH($A7517,-1),$B:$B,$B7517)</f>
        <v>49080.04</v>
      </c>
      <c r="K7517" s="13">
        <v>0</v>
      </c>
      <c r="L7517" s="25">
        <v>0</v>
      </c>
      <c r="M7517" s="15">
        <v>0</v>
      </c>
      <c r="N7517" s="14">
        <v>0</v>
      </c>
      <c r="O7517" s="16">
        <v>0</v>
      </c>
      <c r="P7517" s="16">
        <v>0</v>
      </c>
      <c r="Q7517" s="16">
        <v>0</v>
      </c>
      <c r="R7517" s="16">
        <f>Q7517*16.876/100</f>
        <v>0</v>
      </c>
      <c r="S7517" s="17">
        <f t="shared" si="819"/>
        <v>0</v>
      </c>
      <c r="T7517" s="16">
        <v>0</v>
      </c>
      <c r="U7517" s="18">
        <f t="shared" si="820"/>
        <v>499.00799999999998</v>
      </c>
      <c r="V7517" s="18">
        <f t="shared" si="821"/>
        <v>0</v>
      </c>
      <c r="W7517" s="18">
        <f t="shared" si="822"/>
        <v>0</v>
      </c>
      <c r="X7517" s="27"/>
      <c r="Y7517" s="19">
        <f t="shared" si="823"/>
        <v>0</v>
      </c>
      <c r="Z7517" s="18">
        <f t="shared" si="824"/>
        <v>0</v>
      </c>
      <c r="AA7517" s="12">
        <v>1104</v>
      </c>
      <c r="AB7517" s="12">
        <v>49080.04</v>
      </c>
      <c r="AC7517" s="28">
        <f>+I7517+Y7517-Z7517</f>
        <v>539.95000000000005</v>
      </c>
      <c r="AD7517" s="20">
        <f t="shared" si="825"/>
        <v>0</v>
      </c>
      <c r="AE7517">
        <v>0</v>
      </c>
    </row>
    <row r="7518" spans="1:31" x14ac:dyDescent="0.25">
      <c r="A7518" s="9">
        <v>45351</v>
      </c>
      <c r="B7518" s="10" t="s">
        <v>729</v>
      </c>
      <c r="C7518" s="10" t="s">
        <v>213</v>
      </c>
      <c r="D7518" s="10" t="s">
        <v>40</v>
      </c>
      <c r="E7518" s="10" t="s">
        <v>30</v>
      </c>
      <c r="F7518" s="10">
        <v>415</v>
      </c>
      <c r="G7518" s="10">
        <v>452</v>
      </c>
      <c r="H7518" s="11">
        <f>SUMIFS(AA:AA,$A:$A,EOMONTH($A7518,-1),$B:$B,$B7518)</f>
        <v>916</v>
      </c>
      <c r="I7518" s="63">
        <f>ROUND(SUMIFS(AC:AC,$A:$A,EOMONTH($A7518,-1),$B:$B,$B7518),2)</f>
        <v>457.75</v>
      </c>
      <c r="J7518" s="11">
        <f>SUMIFS(AB:AB,$A:$A,EOMONTH($A7518,-1),$B:$B,$B7518)</f>
        <v>45580.93</v>
      </c>
      <c r="K7518" s="13">
        <v>0</v>
      </c>
      <c r="L7518" s="25">
        <v>0</v>
      </c>
      <c r="M7518" s="15">
        <v>0</v>
      </c>
      <c r="N7518" s="14">
        <v>0</v>
      </c>
      <c r="O7518" s="16">
        <v>0</v>
      </c>
      <c r="P7518" s="16">
        <v>0</v>
      </c>
      <c r="Q7518" s="16">
        <v>0</v>
      </c>
      <c r="R7518" s="16">
        <f>Q7518*16.876/100</f>
        <v>0</v>
      </c>
      <c r="S7518" s="17">
        <f t="shared" si="819"/>
        <v>0</v>
      </c>
      <c r="T7518" s="16">
        <v>0</v>
      </c>
      <c r="U7518" s="18">
        <f t="shared" si="820"/>
        <v>414.03199999999998</v>
      </c>
      <c r="V7518" s="18">
        <f t="shared" si="821"/>
        <v>0</v>
      </c>
      <c r="W7518" s="18">
        <f t="shared" si="822"/>
        <v>0</v>
      </c>
      <c r="X7518" s="27"/>
      <c r="Y7518" s="19">
        <f t="shared" si="823"/>
        <v>0</v>
      </c>
      <c r="Z7518" s="18">
        <f t="shared" si="824"/>
        <v>0</v>
      </c>
      <c r="AA7518" s="12">
        <v>916</v>
      </c>
      <c r="AB7518" s="12">
        <v>45580.93</v>
      </c>
      <c r="AC7518" s="28">
        <f>+I7518+Y7518-Z7518</f>
        <v>457.75</v>
      </c>
      <c r="AD7518" s="20">
        <f t="shared" si="825"/>
        <v>0</v>
      </c>
      <c r="AE7518">
        <v>0</v>
      </c>
    </row>
    <row r="7519" spans="1:31" x14ac:dyDescent="0.25">
      <c r="A7519" s="9">
        <v>45351</v>
      </c>
      <c r="B7519" s="10" t="s">
        <v>553</v>
      </c>
      <c r="C7519" s="10" t="s">
        <v>554</v>
      </c>
      <c r="D7519" s="10" t="s">
        <v>29</v>
      </c>
      <c r="E7519" s="10" t="s">
        <v>30</v>
      </c>
      <c r="F7519" s="10"/>
      <c r="G7519" s="10">
        <v>0</v>
      </c>
      <c r="H7519" s="11">
        <f>SUMIFS(AA:AA,$A:$A,EOMONTH($A7519,-1),$B:$B,$B7519)</f>
        <v>24</v>
      </c>
      <c r="I7519" s="63">
        <f>ROUND(SUMIFS(AC:AC,$A:$A,EOMONTH($A7519,-1),$B:$B,$B7519),2)</f>
        <v>1.08</v>
      </c>
      <c r="J7519" s="11">
        <f>SUMIFS(AB:AB,$A:$A,EOMONTH($A7519,-1),$B:$B,$B7519)</f>
        <v>3050.64</v>
      </c>
      <c r="K7519" s="13">
        <v>0</v>
      </c>
      <c r="L7519" s="25">
        <v>0</v>
      </c>
      <c r="M7519" s="15">
        <v>0</v>
      </c>
      <c r="N7519" s="14">
        <v>0</v>
      </c>
      <c r="O7519" s="16">
        <v>0</v>
      </c>
      <c r="P7519" s="16">
        <v>0</v>
      </c>
      <c r="Q7519" s="16">
        <v>0</v>
      </c>
      <c r="R7519" s="16">
        <f>Q7519*16.876/100</f>
        <v>0</v>
      </c>
      <c r="S7519" s="17">
        <f t="shared" si="819"/>
        <v>0</v>
      </c>
      <c r="T7519" s="16">
        <v>0</v>
      </c>
      <c r="U7519" s="18">
        <f t="shared" si="820"/>
        <v>0</v>
      </c>
      <c r="V7519" s="18">
        <f t="shared" si="821"/>
        <v>0</v>
      </c>
      <c r="W7519" s="18">
        <f t="shared" si="822"/>
        <v>0</v>
      </c>
      <c r="X7519" s="27"/>
      <c r="Y7519" s="19">
        <f t="shared" si="823"/>
        <v>0</v>
      </c>
      <c r="Z7519" s="18">
        <f t="shared" si="824"/>
        <v>0</v>
      </c>
      <c r="AA7519" s="12">
        <v>24</v>
      </c>
      <c r="AB7519" s="12">
        <v>3050.64</v>
      </c>
      <c r="AC7519" s="28">
        <f>+I7519+Y7519-Z7519</f>
        <v>1.08</v>
      </c>
      <c r="AD7519" s="20">
        <f t="shared" si="825"/>
        <v>0</v>
      </c>
      <c r="AE7519">
        <v>0</v>
      </c>
    </row>
    <row r="7520" spans="1:31" x14ac:dyDescent="0.25">
      <c r="A7520" s="9">
        <v>45351</v>
      </c>
      <c r="B7520" s="10" t="s">
        <v>555</v>
      </c>
      <c r="C7520" s="10" t="s">
        <v>554</v>
      </c>
      <c r="D7520" s="10" t="s">
        <v>29</v>
      </c>
      <c r="E7520" s="10" t="s">
        <v>30</v>
      </c>
      <c r="F7520" s="10"/>
      <c r="G7520" s="10">
        <v>0</v>
      </c>
      <c r="H7520" s="11">
        <f>SUMIFS(AA:AA,$A:$A,EOMONTH($A7520,-1),$B:$B,$B7520)</f>
        <v>24</v>
      </c>
      <c r="I7520" s="63">
        <f>ROUND(SUMIFS(AC:AC,$A:$A,EOMONTH($A7520,-1),$B:$B,$B7520),2)</f>
        <v>1.08</v>
      </c>
      <c r="J7520" s="11">
        <f>SUMIFS(AB:AB,$A:$A,EOMONTH($A7520,-1),$B:$B,$B7520)</f>
        <v>3050.64</v>
      </c>
      <c r="K7520" s="13">
        <v>24</v>
      </c>
      <c r="L7520" s="25">
        <v>2626.8</v>
      </c>
      <c r="M7520" s="15">
        <v>0</v>
      </c>
      <c r="N7520" s="14">
        <v>0</v>
      </c>
      <c r="O7520" s="16">
        <v>0</v>
      </c>
      <c r="P7520" s="16">
        <v>0</v>
      </c>
      <c r="Q7520" s="16">
        <v>0</v>
      </c>
      <c r="R7520" s="16">
        <f>Q7520*16.876/100</f>
        <v>0</v>
      </c>
      <c r="S7520" s="17">
        <f t="shared" si="819"/>
        <v>0</v>
      </c>
      <c r="T7520" s="16">
        <v>0</v>
      </c>
      <c r="U7520" s="18">
        <f t="shared" si="820"/>
        <v>0</v>
      </c>
      <c r="V7520" s="18">
        <f t="shared" si="821"/>
        <v>0</v>
      </c>
      <c r="W7520" s="18">
        <f t="shared" si="822"/>
        <v>0</v>
      </c>
      <c r="X7520" s="27"/>
      <c r="Y7520" s="19">
        <f t="shared" si="823"/>
        <v>0</v>
      </c>
      <c r="Z7520" s="18">
        <f t="shared" si="824"/>
        <v>0</v>
      </c>
      <c r="AA7520" s="12">
        <v>48</v>
      </c>
      <c r="AB7520" s="12">
        <v>5677.44</v>
      </c>
      <c r="AC7520" s="28">
        <f>+I7520+Y7520-Z7520</f>
        <v>1.08</v>
      </c>
      <c r="AD7520" s="20">
        <f t="shared" si="825"/>
        <v>0</v>
      </c>
      <c r="AE7520">
        <v>0</v>
      </c>
    </row>
    <row r="7521" spans="1:31" x14ac:dyDescent="0.25">
      <c r="A7521" s="59">
        <v>45351</v>
      </c>
      <c r="B7521" s="60" t="s">
        <v>782</v>
      </c>
      <c r="C7521" s="60" t="s">
        <v>541</v>
      </c>
      <c r="D7521" s="60" t="s">
        <v>40</v>
      </c>
      <c r="E7521" s="60" t="s">
        <v>30</v>
      </c>
      <c r="F7521" s="10"/>
      <c r="G7521" s="10"/>
      <c r="H7521" s="11"/>
      <c r="I7521" s="63">
        <f>ROUND(SUMIFS(AC:AC,$A:$A,EOMONTH($A7521,-1),$B:$B,$B7521),2)</f>
        <v>12.01</v>
      </c>
      <c r="J7521" s="11"/>
      <c r="K7521" s="13"/>
      <c r="L7521" s="25"/>
      <c r="M7521" s="15"/>
      <c r="N7521" s="14"/>
      <c r="O7521" s="16"/>
      <c r="P7521" s="16"/>
      <c r="Q7521" s="16"/>
      <c r="R7521" s="16"/>
      <c r="S7521" s="17">
        <f t="shared" si="819"/>
        <v>0</v>
      </c>
      <c r="T7521" s="16"/>
      <c r="U7521" s="18">
        <f t="shared" si="820"/>
        <v>0</v>
      </c>
      <c r="V7521" s="18">
        <f t="shared" si="821"/>
        <v>0</v>
      </c>
      <c r="W7521" s="18">
        <f t="shared" si="822"/>
        <v>0</v>
      </c>
      <c r="X7521" s="27"/>
      <c r="Y7521" s="19">
        <f t="shared" si="823"/>
        <v>0</v>
      </c>
      <c r="Z7521" s="18">
        <f t="shared" si="824"/>
        <v>0</v>
      </c>
      <c r="AA7521" s="12"/>
      <c r="AB7521" s="12"/>
      <c r="AC7521" s="28">
        <f>+I7521+Y7521-Z7521</f>
        <v>12.01</v>
      </c>
      <c r="AD7521" s="20">
        <f t="shared" si="825"/>
        <v>0</v>
      </c>
      <c r="AE7521">
        <v>0</v>
      </c>
    </row>
    <row r="7522" spans="1:31" x14ac:dyDescent="0.25">
      <c r="A7522" s="59">
        <v>45351</v>
      </c>
      <c r="B7522" s="60" t="s">
        <v>783</v>
      </c>
      <c r="C7522" s="60" t="s">
        <v>541</v>
      </c>
      <c r="D7522" s="60" t="s">
        <v>40</v>
      </c>
      <c r="E7522" s="60" t="s">
        <v>30</v>
      </c>
      <c r="F7522" s="10"/>
      <c r="G7522" s="10"/>
      <c r="H7522" s="11"/>
      <c r="I7522" s="63">
        <f>ROUND(SUMIFS(AC:AC,$A:$A,EOMONTH($A7522,-1),$B:$B,$B7522),2)</f>
        <v>6.64</v>
      </c>
      <c r="J7522" s="11"/>
      <c r="K7522" s="13"/>
      <c r="L7522" s="25"/>
      <c r="M7522" s="15"/>
      <c r="N7522" s="14"/>
      <c r="O7522" s="16"/>
      <c r="P7522" s="16"/>
      <c r="Q7522" s="16"/>
      <c r="R7522" s="16"/>
      <c r="S7522" s="17">
        <f t="shared" si="819"/>
        <v>0</v>
      </c>
      <c r="T7522" s="16"/>
      <c r="U7522" s="18">
        <f t="shared" si="820"/>
        <v>0</v>
      </c>
      <c r="V7522" s="18">
        <f t="shared" si="821"/>
        <v>0</v>
      </c>
      <c r="W7522" s="18">
        <f t="shared" si="822"/>
        <v>0</v>
      </c>
      <c r="X7522" s="27"/>
      <c r="Y7522" s="19">
        <f t="shared" si="823"/>
        <v>0</v>
      </c>
      <c r="Z7522" s="18">
        <f t="shared" si="824"/>
        <v>0</v>
      </c>
      <c r="AA7522" s="12"/>
      <c r="AB7522" s="12"/>
      <c r="AC7522" s="28">
        <f>+I7522+Y7522-Z7522</f>
        <v>6.64</v>
      </c>
      <c r="AD7522" s="20">
        <f t="shared" si="825"/>
        <v>0</v>
      </c>
      <c r="AE7522">
        <v>0</v>
      </c>
    </row>
    <row r="7523" spans="1:31" x14ac:dyDescent="0.25">
      <c r="A7523" s="59">
        <v>45351</v>
      </c>
      <c r="B7523" s="60" t="s">
        <v>748</v>
      </c>
      <c r="C7523" s="60" t="s">
        <v>108</v>
      </c>
      <c r="D7523" s="60" t="s">
        <v>29</v>
      </c>
      <c r="E7523" s="60" t="s">
        <v>30</v>
      </c>
      <c r="F7523" s="10"/>
      <c r="G7523" s="10"/>
      <c r="H7523" s="11"/>
      <c r="I7523" s="63">
        <f>ROUND(SUMIFS(AC:AC,$A:$A,EOMONTH($A7523,-1),$B:$B,$B7523),2)</f>
        <v>0</v>
      </c>
      <c r="J7523" s="11"/>
      <c r="K7523" s="13"/>
      <c r="L7523" s="25"/>
      <c r="M7523" s="15"/>
      <c r="N7523" s="14"/>
      <c r="O7523" s="16"/>
      <c r="P7523" s="16"/>
      <c r="Q7523" s="16"/>
      <c r="R7523" s="16"/>
      <c r="S7523" s="17">
        <f t="shared" si="819"/>
        <v>0</v>
      </c>
      <c r="T7523" s="16"/>
      <c r="U7523" s="18">
        <f t="shared" si="820"/>
        <v>0</v>
      </c>
      <c r="V7523" s="18">
        <f t="shared" si="821"/>
        <v>0</v>
      </c>
      <c r="W7523" s="18">
        <f t="shared" si="822"/>
        <v>0</v>
      </c>
      <c r="X7523" s="27"/>
      <c r="Y7523" s="19">
        <f t="shared" si="823"/>
        <v>0</v>
      </c>
      <c r="Z7523" s="18">
        <f t="shared" si="824"/>
        <v>0</v>
      </c>
      <c r="AA7523" s="12"/>
      <c r="AB7523" s="12"/>
      <c r="AC7523" s="28">
        <f>+I7523+Y7523-Z7523</f>
        <v>0</v>
      </c>
      <c r="AD7523" s="20">
        <f t="shared" si="825"/>
        <v>0</v>
      </c>
      <c r="AE7523">
        <v>0</v>
      </c>
    </row>
    <row r="7524" spans="1:31" x14ac:dyDescent="0.25">
      <c r="A7524" s="9">
        <v>45351</v>
      </c>
      <c r="B7524" s="10" t="s">
        <v>730</v>
      </c>
      <c r="C7524" s="10" t="s">
        <v>28</v>
      </c>
      <c r="D7524" s="10" t="s">
        <v>29</v>
      </c>
      <c r="E7524" s="10" t="s">
        <v>30</v>
      </c>
      <c r="F7524" s="10"/>
      <c r="G7524" s="10">
        <v>0</v>
      </c>
      <c r="H7524" s="11">
        <f>SUMIFS(AA:AA,$A:$A,EOMONTH($A7524,-1),$B:$B,$B7524)</f>
        <v>3753</v>
      </c>
      <c r="I7524" s="63">
        <f>ROUND(SUMIFS(AC:AC,$A:$A,EOMONTH($A7524,-1),$B:$B,$B7524),2)</f>
        <v>0</v>
      </c>
      <c r="J7524" s="11">
        <f>SUMIFS(AB:AB,$A:$A,EOMONTH($A7524,-1),$B:$B,$B7524)</f>
        <v>2901.59</v>
      </c>
      <c r="K7524" s="13">
        <v>0</v>
      </c>
      <c r="L7524" s="25">
        <v>0</v>
      </c>
      <c r="M7524" s="15">
        <v>0</v>
      </c>
      <c r="N7524" s="14">
        <v>0</v>
      </c>
      <c r="O7524" s="16">
        <v>0</v>
      </c>
      <c r="P7524" s="16">
        <v>0</v>
      </c>
      <c r="Q7524" s="16">
        <v>0</v>
      </c>
      <c r="R7524" s="16">
        <f>Q7524*16.876/100</f>
        <v>0</v>
      </c>
      <c r="S7524" s="17">
        <f t="shared" si="819"/>
        <v>0</v>
      </c>
      <c r="T7524" s="16">
        <v>0</v>
      </c>
      <c r="U7524" s="18">
        <f t="shared" si="820"/>
        <v>0</v>
      </c>
      <c r="V7524" s="18">
        <f t="shared" si="821"/>
        <v>0</v>
      </c>
      <c r="W7524" s="18">
        <f t="shared" si="822"/>
        <v>0</v>
      </c>
      <c r="X7524" s="27"/>
      <c r="Y7524" s="19">
        <f t="shared" si="823"/>
        <v>0</v>
      </c>
      <c r="Z7524" s="18">
        <f t="shared" si="824"/>
        <v>0</v>
      </c>
      <c r="AA7524" s="12">
        <v>3753</v>
      </c>
      <c r="AB7524" s="12">
        <v>2901.59</v>
      </c>
      <c r="AC7524" s="28">
        <f>+I7524+Y7524-Z7524</f>
        <v>0</v>
      </c>
      <c r="AD7524" s="20">
        <f t="shared" si="825"/>
        <v>0</v>
      </c>
      <c r="AE7524">
        <v>0</v>
      </c>
    </row>
    <row r="7525" spans="1:31" x14ac:dyDescent="0.25">
      <c r="A7525" s="9">
        <v>45351</v>
      </c>
      <c r="B7525" s="10" t="s">
        <v>731</v>
      </c>
      <c r="C7525" s="10" t="s">
        <v>28</v>
      </c>
      <c r="D7525" s="10" t="s">
        <v>29</v>
      </c>
      <c r="E7525" s="10" t="s">
        <v>30</v>
      </c>
      <c r="F7525" s="10"/>
      <c r="G7525" s="10">
        <v>0</v>
      </c>
      <c r="H7525" s="11">
        <f>SUMIFS(AA:AA,$A:$A,EOMONTH($A7525,-1),$B:$B,$B7525)</f>
        <v>4680</v>
      </c>
      <c r="I7525" s="63">
        <f>ROUND(SUMIFS(AC:AC,$A:$A,EOMONTH($A7525,-1),$B:$B,$B7525),2)</f>
        <v>0</v>
      </c>
      <c r="J7525" s="11">
        <f>SUMIFS(AB:AB,$A:$A,EOMONTH($A7525,-1),$B:$B,$B7525)</f>
        <v>3658.96</v>
      </c>
      <c r="K7525" s="13">
        <v>0</v>
      </c>
      <c r="L7525" s="25">
        <v>0</v>
      </c>
      <c r="M7525" s="15">
        <v>0</v>
      </c>
      <c r="N7525" s="14">
        <v>0</v>
      </c>
      <c r="O7525" s="16">
        <v>0</v>
      </c>
      <c r="P7525" s="16">
        <v>0</v>
      </c>
      <c r="Q7525" s="16">
        <v>0</v>
      </c>
      <c r="R7525" s="16">
        <f>Q7525*16.876/100</f>
        <v>0</v>
      </c>
      <c r="S7525" s="17">
        <f t="shared" si="819"/>
        <v>0</v>
      </c>
      <c r="T7525" s="16">
        <v>0</v>
      </c>
      <c r="U7525" s="18">
        <f t="shared" si="820"/>
        <v>0</v>
      </c>
      <c r="V7525" s="18">
        <f t="shared" si="821"/>
        <v>0</v>
      </c>
      <c r="W7525" s="18">
        <f t="shared" si="822"/>
        <v>0</v>
      </c>
      <c r="X7525" s="27"/>
      <c r="Y7525" s="19">
        <f t="shared" si="823"/>
        <v>0</v>
      </c>
      <c r="Z7525" s="18">
        <f t="shared" si="824"/>
        <v>0</v>
      </c>
      <c r="AA7525" s="12">
        <v>4680</v>
      </c>
      <c r="AB7525" s="12">
        <v>3658.96</v>
      </c>
      <c r="AC7525" s="28">
        <f>+I7525+Y7525-Z7525</f>
        <v>0</v>
      </c>
      <c r="AD7525" s="20">
        <f t="shared" si="825"/>
        <v>0</v>
      </c>
      <c r="AE7525">
        <v>0</v>
      </c>
    </row>
    <row r="7526" spans="1:31" x14ac:dyDescent="0.25">
      <c r="A7526" s="9">
        <v>45351</v>
      </c>
      <c r="B7526" s="10" t="s">
        <v>749</v>
      </c>
      <c r="C7526" s="10" t="s">
        <v>105</v>
      </c>
      <c r="D7526" s="10" t="s">
        <v>29</v>
      </c>
      <c r="E7526" s="10" t="s">
        <v>30</v>
      </c>
      <c r="F7526" s="10"/>
      <c r="G7526" s="10">
        <v>0</v>
      </c>
      <c r="H7526" s="11">
        <f>SUMIFS(AA:AA,$A:$A,EOMONTH($A7526,-1),$B:$B,$B7526)</f>
        <v>7240</v>
      </c>
      <c r="I7526" s="63">
        <f>ROUND(SUMIFS(AC:AC,$A:$A,EOMONTH($A7526,-1),$B:$B,$B7526),2)</f>
        <v>0</v>
      </c>
      <c r="J7526" s="11">
        <f>SUMIFS(AB:AB,$A:$A,EOMONTH($A7526,-1),$B:$B,$B7526)</f>
        <v>5379.01</v>
      </c>
      <c r="K7526" s="13">
        <v>0</v>
      </c>
      <c r="L7526" s="25">
        <v>0</v>
      </c>
      <c r="M7526" s="15">
        <v>0</v>
      </c>
      <c r="N7526" s="14">
        <v>0</v>
      </c>
      <c r="O7526" s="16">
        <v>0</v>
      </c>
      <c r="P7526" s="16">
        <v>0</v>
      </c>
      <c r="Q7526" s="16">
        <v>0</v>
      </c>
      <c r="R7526" s="16">
        <f>Q7526*16.876/100</f>
        <v>0</v>
      </c>
      <c r="S7526" s="17">
        <f t="shared" si="819"/>
        <v>0</v>
      </c>
      <c r="T7526" s="16">
        <v>0</v>
      </c>
      <c r="U7526" s="18">
        <f t="shared" si="820"/>
        <v>0</v>
      </c>
      <c r="V7526" s="18">
        <f t="shared" si="821"/>
        <v>0</v>
      </c>
      <c r="W7526" s="18">
        <f t="shared" si="822"/>
        <v>0</v>
      </c>
      <c r="X7526" s="27"/>
      <c r="Y7526" s="19">
        <f t="shared" si="823"/>
        <v>0</v>
      </c>
      <c r="Z7526" s="18">
        <f t="shared" si="824"/>
        <v>0</v>
      </c>
      <c r="AA7526" s="12">
        <v>7240</v>
      </c>
      <c r="AB7526" s="12">
        <v>5379.01</v>
      </c>
      <c r="AC7526" s="28">
        <f>+I7526+Y7526-Z7526</f>
        <v>0</v>
      </c>
      <c r="AD7526" s="20">
        <f t="shared" si="825"/>
        <v>0</v>
      </c>
      <c r="AE7526">
        <v>0</v>
      </c>
    </row>
    <row r="7527" spans="1:31" x14ac:dyDescent="0.25">
      <c r="A7527" s="9">
        <v>45351</v>
      </c>
      <c r="B7527" s="10" t="s">
        <v>750</v>
      </c>
      <c r="C7527" s="10" t="s">
        <v>105</v>
      </c>
      <c r="D7527" s="10" t="s">
        <v>29</v>
      </c>
      <c r="E7527" s="10" t="s">
        <v>30</v>
      </c>
      <c r="F7527" s="10"/>
      <c r="G7527" s="10">
        <v>0</v>
      </c>
      <c r="H7527" s="11">
        <f>SUMIFS(AA:AA,$A:$A,EOMONTH($A7527,-1),$B:$B,$B7527)</f>
        <v>708</v>
      </c>
      <c r="I7527" s="63">
        <f>ROUND(SUMIFS(AC:AC,$A:$A,EOMONTH($A7527,-1),$B:$B,$B7527),2)</f>
        <v>0</v>
      </c>
      <c r="J7527" s="11">
        <f>SUMIFS(AB:AB,$A:$A,EOMONTH($A7527,-1),$B:$B,$B7527)</f>
        <v>546.39</v>
      </c>
      <c r="K7527" s="13">
        <v>0</v>
      </c>
      <c r="L7527" s="25">
        <v>0</v>
      </c>
      <c r="M7527" s="15">
        <v>0</v>
      </c>
      <c r="N7527" s="14">
        <v>0</v>
      </c>
      <c r="O7527" s="16">
        <v>0</v>
      </c>
      <c r="P7527" s="16">
        <v>0</v>
      </c>
      <c r="Q7527" s="16">
        <v>0</v>
      </c>
      <c r="R7527" s="16">
        <f>Q7527*16.876/100</f>
        <v>0</v>
      </c>
      <c r="S7527" s="17">
        <f t="shared" si="819"/>
        <v>0</v>
      </c>
      <c r="T7527" s="16">
        <v>0</v>
      </c>
      <c r="U7527" s="18">
        <f t="shared" si="820"/>
        <v>0</v>
      </c>
      <c r="V7527" s="18">
        <f t="shared" si="821"/>
        <v>0</v>
      </c>
      <c r="W7527" s="18">
        <f t="shared" si="822"/>
        <v>0</v>
      </c>
      <c r="X7527" s="27"/>
      <c r="Y7527" s="19">
        <f t="shared" si="823"/>
        <v>0</v>
      </c>
      <c r="Z7527" s="18">
        <f t="shared" si="824"/>
        <v>0</v>
      </c>
      <c r="AA7527" s="12">
        <v>708</v>
      </c>
      <c r="AB7527" s="12">
        <v>546.39</v>
      </c>
      <c r="AC7527" s="28">
        <f>+I7527+Y7527-Z7527</f>
        <v>0</v>
      </c>
      <c r="AD7527" s="20">
        <f t="shared" si="825"/>
        <v>0</v>
      </c>
      <c r="AE7527">
        <v>0</v>
      </c>
    </row>
    <row r="7528" spans="1:31" x14ac:dyDescent="0.25">
      <c r="A7528" s="9">
        <v>45351</v>
      </c>
      <c r="B7528" s="10" t="s">
        <v>732</v>
      </c>
      <c r="C7528" s="10" t="s">
        <v>105</v>
      </c>
      <c r="D7528" s="10" t="s">
        <v>29</v>
      </c>
      <c r="E7528" s="10" t="s">
        <v>30</v>
      </c>
      <c r="F7528" s="10"/>
      <c r="G7528" s="10">
        <v>0</v>
      </c>
      <c r="H7528" s="11">
        <f>SUMIFS(AA:AA,$A:$A,EOMONTH($A7528,-1),$B:$B,$B7528)</f>
        <v>400</v>
      </c>
      <c r="I7528" s="63">
        <f>ROUND(SUMIFS(AC:AC,$A:$A,EOMONTH($A7528,-1),$B:$B,$B7528),2)</f>
        <v>0</v>
      </c>
      <c r="J7528" s="11">
        <f>SUMIFS(AB:AB,$A:$A,EOMONTH($A7528,-1),$B:$B,$B7528)</f>
        <v>301.02</v>
      </c>
      <c r="K7528" s="13">
        <v>0</v>
      </c>
      <c r="L7528" s="25">
        <v>0</v>
      </c>
      <c r="M7528" s="15">
        <v>0</v>
      </c>
      <c r="N7528" s="14">
        <v>0</v>
      </c>
      <c r="O7528" s="16">
        <v>0</v>
      </c>
      <c r="P7528" s="16">
        <v>0</v>
      </c>
      <c r="Q7528" s="16">
        <v>0</v>
      </c>
      <c r="R7528" s="16">
        <f>Q7528*16.876/100</f>
        <v>0</v>
      </c>
      <c r="S7528" s="17">
        <f t="shared" si="819"/>
        <v>0</v>
      </c>
      <c r="T7528" s="16">
        <v>0</v>
      </c>
      <c r="U7528" s="18">
        <f t="shared" si="820"/>
        <v>0</v>
      </c>
      <c r="V7528" s="18">
        <f t="shared" si="821"/>
        <v>0</v>
      </c>
      <c r="W7528" s="18">
        <f t="shared" si="822"/>
        <v>0</v>
      </c>
      <c r="X7528" s="27"/>
      <c r="Y7528" s="19">
        <f t="shared" si="823"/>
        <v>0</v>
      </c>
      <c r="Z7528" s="18">
        <f t="shared" si="824"/>
        <v>0</v>
      </c>
      <c r="AA7528" s="12">
        <v>400</v>
      </c>
      <c r="AB7528" s="12">
        <v>301.02</v>
      </c>
      <c r="AC7528" s="28">
        <f>+I7528+Y7528-Z7528</f>
        <v>0</v>
      </c>
      <c r="AD7528" s="20">
        <f t="shared" si="825"/>
        <v>0</v>
      </c>
      <c r="AE7528">
        <v>0</v>
      </c>
    </row>
    <row r="7529" spans="1:31" x14ac:dyDescent="0.25">
      <c r="A7529" s="9">
        <v>45351</v>
      </c>
      <c r="B7529" s="10" t="s">
        <v>751</v>
      </c>
      <c r="C7529" s="10" t="s">
        <v>105</v>
      </c>
      <c r="D7529" s="10" t="s">
        <v>29</v>
      </c>
      <c r="E7529" s="10" t="s">
        <v>30</v>
      </c>
      <c r="F7529" s="10"/>
      <c r="G7529" s="10">
        <v>0</v>
      </c>
      <c r="H7529" s="11">
        <f>SUMIFS(AA:AA,$A:$A,EOMONTH($A7529,-1),$B:$B,$B7529)</f>
        <v>948</v>
      </c>
      <c r="I7529" s="63">
        <f>ROUND(SUMIFS(AC:AC,$A:$A,EOMONTH($A7529,-1),$B:$B,$B7529),2)</f>
        <v>0</v>
      </c>
      <c r="J7529" s="11">
        <f>SUMIFS(AB:AB,$A:$A,EOMONTH($A7529,-1),$B:$B,$B7529)</f>
        <v>722.69</v>
      </c>
      <c r="K7529" s="13">
        <v>0</v>
      </c>
      <c r="L7529" s="25">
        <v>0</v>
      </c>
      <c r="M7529" s="15">
        <v>0</v>
      </c>
      <c r="N7529" s="14">
        <v>0</v>
      </c>
      <c r="O7529" s="16">
        <v>0</v>
      </c>
      <c r="P7529" s="16">
        <v>0</v>
      </c>
      <c r="Q7529" s="16">
        <v>0</v>
      </c>
      <c r="R7529" s="16">
        <f>Q7529*16.876/100</f>
        <v>0</v>
      </c>
      <c r="S7529" s="17">
        <f t="shared" si="819"/>
        <v>0</v>
      </c>
      <c r="T7529" s="16">
        <v>0</v>
      </c>
      <c r="U7529" s="18">
        <f t="shared" si="820"/>
        <v>0</v>
      </c>
      <c r="V7529" s="18">
        <f t="shared" si="821"/>
        <v>0</v>
      </c>
      <c r="W7529" s="18">
        <f t="shared" si="822"/>
        <v>0</v>
      </c>
      <c r="X7529" s="27"/>
      <c r="Y7529" s="19">
        <f t="shared" si="823"/>
        <v>0</v>
      </c>
      <c r="Z7529" s="18">
        <f t="shared" si="824"/>
        <v>0</v>
      </c>
      <c r="AA7529" s="12">
        <v>948</v>
      </c>
      <c r="AB7529" s="12">
        <v>722.69</v>
      </c>
      <c r="AC7529" s="28">
        <f>+I7529+Y7529-Z7529</f>
        <v>0</v>
      </c>
      <c r="AD7529" s="20">
        <f t="shared" si="825"/>
        <v>0</v>
      </c>
      <c r="AE7529">
        <v>0</v>
      </c>
    </row>
    <row r="7530" spans="1:31" x14ac:dyDescent="0.25">
      <c r="A7530" s="9">
        <v>45351</v>
      </c>
      <c r="B7530" s="10" t="s">
        <v>752</v>
      </c>
      <c r="C7530" s="10" t="s">
        <v>282</v>
      </c>
      <c r="D7530" s="10" t="s">
        <v>29</v>
      </c>
      <c r="E7530" s="10" t="s">
        <v>30</v>
      </c>
      <c r="F7530" s="10"/>
      <c r="G7530" s="10">
        <v>0</v>
      </c>
      <c r="H7530" s="11">
        <f>SUMIFS(AA:AA,$A:$A,EOMONTH($A7530,-1),$B:$B,$B7530)</f>
        <v>4454</v>
      </c>
      <c r="I7530" s="63">
        <f>ROUND(SUMIFS(AC:AC,$A:$A,EOMONTH($A7530,-1),$B:$B,$B7530),2)</f>
        <v>0</v>
      </c>
      <c r="J7530" s="11">
        <f>SUMIFS(AB:AB,$A:$A,EOMONTH($A7530,-1),$B:$B,$B7530)</f>
        <v>4460.91</v>
      </c>
      <c r="K7530" s="13">
        <v>0</v>
      </c>
      <c r="L7530" s="25">
        <v>0</v>
      </c>
      <c r="M7530" s="15">
        <v>0</v>
      </c>
      <c r="N7530" s="14">
        <v>0</v>
      </c>
      <c r="O7530" s="16">
        <v>0</v>
      </c>
      <c r="P7530" s="16">
        <v>0</v>
      </c>
      <c r="Q7530" s="16">
        <v>0</v>
      </c>
      <c r="R7530" s="16">
        <f>Q7530*16.876/100</f>
        <v>0</v>
      </c>
      <c r="S7530" s="17">
        <f t="shared" si="819"/>
        <v>0</v>
      </c>
      <c r="T7530" s="16">
        <v>0</v>
      </c>
      <c r="U7530" s="18">
        <f t="shared" si="820"/>
        <v>0</v>
      </c>
      <c r="V7530" s="18">
        <f t="shared" si="821"/>
        <v>0</v>
      </c>
      <c r="W7530" s="18">
        <f t="shared" si="822"/>
        <v>0</v>
      </c>
      <c r="X7530" s="27"/>
      <c r="Y7530" s="19">
        <f t="shared" si="823"/>
        <v>0</v>
      </c>
      <c r="Z7530" s="18">
        <f t="shared" si="824"/>
        <v>0</v>
      </c>
      <c r="AA7530" s="12">
        <v>4454</v>
      </c>
      <c r="AB7530" s="12">
        <v>4460.91</v>
      </c>
      <c r="AC7530" s="28">
        <f>+I7530+Y7530-Z7530</f>
        <v>0</v>
      </c>
      <c r="AD7530" s="20">
        <f t="shared" si="825"/>
        <v>0</v>
      </c>
      <c r="AE7530">
        <v>0</v>
      </c>
    </row>
    <row r="7531" spans="1:31" x14ac:dyDescent="0.25">
      <c r="A7531" s="9">
        <v>45351</v>
      </c>
      <c r="B7531" s="10" t="s">
        <v>558</v>
      </c>
      <c r="C7531" s="10" t="s">
        <v>28</v>
      </c>
      <c r="D7531" s="10" t="s">
        <v>29</v>
      </c>
      <c r="E7531" s="10" t="s">
        <v>30</v>
      </c>
      <c r="F7531" s="10"/>
      <c r="G7531" s="10">
        <v>0</v>
      </c>
      <c r="H7531" s="11">
        <f>SUMIFS(AA:AA,$A:$A,EOMONTH($A7531,-1),$B:$B,$B7531)</f>
        <v>8660</v>
      </c>
      <c r="I7531" s="63">
        <f>ROUND(SUMIFS(AC:AC,$A:$A,EOMONTH($A7531,-1),$B:$B,$B7531),2)</f>
        <v>219.43</v>
      </c>
      <c r="J7531" s="11">
        <f>SUMIFS(AB:AB,$A:$A,EOMONTH($A7531,-1),$B:$B,$B7531)</f>
        <v>47624.2</v>
      </c>
      <c r="K7531" s="13">
        <v>0</v>
      </c>
      <c r="L7531" s="25">
        <v>0</v>
      </c>
      <c r="M7531" s="15">
        <v>0</v>
      </c>
      <c r="N7531" s="14">
        <v>0</v>
      </c>
      <c r="O7531" s="16">
        <v>0</v>
      </c>
      <c r="P7531" s="16">
        <v>0</v>
      </c>
      <c r="Q7531" s="16">
        <v>0</v>
      </c>
      <c r="R7531" s="16">
        <f>Q7531*16.876/100</f>
        <v>0</v>
      </c>
      <c r="S7531" s="17">
        <f t="shared" si="819"/>
        <v>0</v>
      </c>
      <c r="T7531" s="16">
        <v>0</v>
      </c>
      <c r="U7531" s="18">
        <f t="shared" si="820"/>
        <v>0</v>
      </c>
      <c r="V7531" s="18">
        <f t="shared" si="821"/>
        <v>0</v>
      </c>
      <c r="W7531" s="18">
        <f t="shared" si="822"/>
        <v>0</v>
      </c>
      <c r="X7531" s="27"/>
      <c r="Y7531" s="19">
        <f t="shared" si="823"/>
        <v>0</v>
      </c>
      <c r="Z7531" s="18">
        <f t="shared" si="824"/>
        <v>0</v>
      </c>
      <c r="AA7531" s="12">
        <v>8660</v>
      </c>
      <c r="AB7531" s="12">
        <v>47624.2</v>
      </c>
      <c r="AC7531" s="28">
        <f>+I7531+Y7531-Z7531</f>
        <v>219.43</v>
      </c>
      <c r="AD7531" s="20">
        <f t="shared" si="825"/>
        <v>0</v>
      </c>
      <c r="AE7531">
        <v>0</v>
      </c>
    </row>
    <row r="7532" spans="1:31" x14ac:dyDescent="0.25">
      <c r="A7532" s="9">
        <v>45351</v>
      </c>
      <c r="B7532" s="10" t="s">
        <v>559</v>
      </c>
      <c r="C7532" s="10" t="s">
        <v>560</v>
      </c>
      <c r="D7532" s="10" t="s">
        <v>29</v>
      </c>
      <c r="E7532" s="10" t="s">
        <v>30</v>
      </c>
      <c r="F7532" s="10"/>
      <c r="G7532" s="10">
        <v>0</v>
      </c>
      <c r="H7532" s="11">
        <f>SUMIFS(AA:AA,$A:$A,EOMONTH($A7532,-1),$B:$B,$B7532)</f>
        <v>300</v>
      </c>
      <c r="I7532" s="63">
        <f>ROUND(SUMIFS(AC:AC,$A:$A,EOMONTH($A7532,-1),$B:$B,$B7532),2)</f>
        <v>13.54</v>
      </c>
      <c r="J7532" s="11">
        <f>SUMIFS(AB:AB,$A:$A,EOMONTH($A7532,-1),$B:$B,$B7532)</f>
        <v>137295</v>
      </c>
      <c r="K7532" s="13">
        <v>0</v>
      </c>
      <c r="L7532" s="25">
        <v>0</v>
      </c>
      <c r="M7532" s="15">
        <v>0</v>
      </c>
      <c r="N7532" s="14">
        <v>0</v>
      </c>
      <c r="O7532" s="16">
        <v>0</v>
      </c>
      <c r="P7532" s="16">
        <v>0</v>
      </c>
      <c r="Q7532" s="16">
        <v>0</v>
      </c>
      <c r="R7532" s="16">
        <f>Q7532*16.876/100</f>
        <v>0</v>
      </c>
      <c r="S7532" s="17">
        <f t="shared" si="819"/>
        <v>0</v>
      </c>
      <c r="T7532" s="16">
        <v>0</v>
      </c>
      <c r="U7532" s="18">
        <f t="shared" si="820"/>
        <v>0</v>
      </c>
      <c r="V7532" s="18">
        <f t="shared" si="821"/>
        <v>0</v>
      </c>
      <c r="W7532" s="18">
        <f t="shared" si="822"/>
        <v>0</v>
      </c>
      <c r="X7532" s="27"/>
      <c r="Y7532" s="19">
        <f t="shared" si="823"/>
        <v>0</v>
      </c>
      <c r="Z7532" s="18">
        <f t="shared" si="824"/>
        <v>0</v>
      </c>
      <c r="AA7532" s="12">
        <v>300</v>
      </c>
      <c r="AB7532" s="12">
        <v>137295</v>
      </c>
      <c r="AC7532" s="28">
        <f>+I7532+Y7532-Z7532</f>
        <v>13.54</v>
      </c>
      <c r="AD7532" s="20">
        <f t="shared" si="825"/>
        <v>0</v>
      </c>
      <c r="AE7532">
        <v>0</v>
      </c>
    </row>
    <row r="7533" spans="1:31" x14ac:dyDescent="0.25">
      <c r="A7533" s="9">
        <v>45351</v>
      </c>
      <c r="B7533" s="10" t="s">
        <v>561</v>
      </c>
      <c r="C7533" s="10" t="s">
        <v>562</v>
      </c>
      <c r="D7533" s="10" t="s">
        <v>29</v>
      </c>
      <c r="E7533" s="10" t="s">
        <v>30</v>
      </c>
      <c r="F7533" s="10"/>
      <c r="G7533" s="10">
        <v>0</v>
      </c>
      <c r="H7533" s="11">
        <f>SUMIFS(AA:AA,$A:$A,EOMONTH($A7533,-1),$B:$B,$B7533)</f>
        <v>125</v>
      </c>
      <c r="I7533" s="63">
        <f>ROUND(SUMIFS(AC:AC,$A:$A,EOMONTH($A7533,-1),$B:$B,$B7533),2)</f>
        <v>3.39</v>
      </c>
      <c r="J7533" s="11">
        <f>SUMIFS(AB:AB,$A:$A,EOMONTH($A7533,-1),$B:$B,$B7533)</f>
        <v>24375</v>
      </c>
      <c r="K7533" s="13">
        <v>0</v>
      </c>
      <c r="L7533" s="25">
        <v>0</v>
      </c>
      <c r="M7533" s="15">
        <v>0</v>
      </c>
      <c r="N7533" s="14">
        <v>0</v>
      </c>
      <c r="O7533" s="16">
        <v>0</v>
      </c>
      <c r="P7533" s="16">
        <v>0</v>
      </c>
      <c r="Q7533" s="16">
        <v>0</v>
      </c>
      <c r="R7533" s="16">
        <f>Q7533*16.876/100</f>
        <v>0</v>
      </c>
      <c r="S7533" s="17">
        <f t="shared" si="819"/>
        <v>0</v>
      </c>
      <c r="T7533" s="16">
        <v>0</v>
      </c>
      <c r="U7533" s="18">
        <f t="shared" si="820"/>
        <v>0</v>
      </c>
      <c r="V7533" s="18">
        <f t="shared" si="821"/>
        <v>0</v>
      </c>
      <c r="W7533" s="18">
        <f t="shared" si="822"/>
        <v>0</v>
      </c>
      <c r="X7533" s="27"/>
      <c r="Y7533" s="19">
        <f t="shared" si="823"/>
        <v>0</v>
      </c>
      <c r="Z7533" s="18">
        <f t="shared" si="824"/>
        <v>0</v>
      </c>
      <c r="AA7533" s="12">
        <v>125</v>
      </c>
      <c r="AB7533" s="12">
        <v>24375</v>
      </c>
      <c r="AC7533" s="28">
        <f>+I7533+Y7533-Z7533</f>
        <v>3.39</v>
      </c>
      <c r="AD7533" s="20">
        <f t="shared" si="825"/>
        <v>0</v>
      </c>
      <c r="AE7533">
        <v>0</v>
      </c>
    </row>
    <row r="7534" spans="1:31" x14ac:dyDescent="0.25">
      <c r="A7534" s="9">
        <v>45351</v>
      </c>
      <c r="B7534" s="10" t="s">
        <v>753</v>
      </c>
      <c r="C7534" s="10" t="s">
        <v>213</v>
      </c>
      <c r="D7534" s="10" t="s">
        <v>40</v>
      </c>
      <c r="E7534" s="10" t="s">
        <v>30</v>
      </c>
      <c r="F7534" s="10">
        <v>1500</v>
      </c>
      <c r="G7534" s="10">
        <v>1635</v>
      </c>
      <c r="H7534" s="11">
        <f>SUMIFS(AA:AA,$A:$A,EOMONTH($A7534,-1),$B:$B,$B7534)</f>
        <v>1</v>
      </c>
      <c r="I7534" s="63">
        <f>ROUND(SUMIFS(AC:AC,$A:$A,EOMONTH($A7534,-1),$B:$B,$B7534),2)</f>
        <v>70.8</v>
      </c>
      <c r="J7534" s="11">
        <f>SUMIFS(AB:AB,$A:$A,EOMONTH($A7534,-1),$B:$B,$B7534)</f>
        <v>157.21</v>
      </c>
      <c r="K7534" s="13">
        <v>0</v>
      </c>
      <c r="L7534" s="25">
        <v>0</v>
      </c>
      <c r="M7534" s="15">
        <v>0</v>
      </c>
      <c r="N7534" s="14">
        <v>0</v>
      </c>
      <c r="O7534" s="16">
        <v>0</v>
      </c>
      <c r="P7534" s="16">
        <v>0</v>
      </c>
      <c r="Q7534" s="16">
        <v>0</v>
      </c>
      <c r="R7534" s="16">
        <f>Q7534*16.876/100</f>
        <v>0</v>
      </c>
      <c r="S7534" s="17">
        <f t="shared" si="819"/>
        <v>0</v>
      </c>
      <c r="T7534" s="16">
        <v>0</v>
      </c>
      <c r="U7534" s="18">
        <f t="shared" si="820"/>
        <v>1.635</v>
      </c>
      <c r="V7534" s="18">
        <f t="shared" si="821"/>
        <v>0</v>
      </c>
      <c r="W7534" s="18">
        <f t="shared" si="822"/>
        <v>0</v>
      </c>
      <c r="X7534" s="27"/>
      <c r="Y7534" s="19">
        <f t="shared" si="823"/>
        <v>0</v>
      </c>
      <c r="Z7534" s="18">
        <f t="shared" si="824"/>
        <v>0</v>
      </c>
      <c r="AA7534" s="12">
        <v>1</v>
      </c>
      <c r="AB7534" s="12">
        <v>157.21</v>
      </c>
      <c r="AC7534" s="28">
        <f>+I7534+Y7534-Z7534</f>
        <v>70.8</v>
      </c>
      <c r="AD7534" s="20">
        <f t="shared" si="825"/>
        <v>0</v>
      </c>
      <c r="AE7534">
        <v>0</v>
      </c>
    </row>
    <row r="7535" spans="1:31" x14ac:dyDescent="0.25">
      <c r="A7535" s="9">
        <v>45351</v>
      </c>
      <c r="B7535" s="10" t="s">
        <v>754</v>
      </c>
      <c r="C7535" s="10" t="s">
        <v>213</v>
      </c>
      <c r="D7535" s="10" t="s">
        <v>40</v>
      </c>
      <c r="E7535" s="10" t="s">
        <v>30</v>
      </c>
      <c r="F7535" s="10">
        <v>1500</v>
      </c>
      <c r="G7535" s="10">
        <v>1635</v>
      </c>
      <c r="H7535" s="11">
        <f>SUMIFS(AA:AA,$A:$A,EOMONTH($A7535,-1),$B:$B,$B7535)</f>
        <v>-1</v>
      </c>
      <c r="I7535" s="63">
        <f>ROUND(SUMIFS(AC:AC,$A:$A,EOMONTH($A7535,-1),$B:$B,$B7535),2)</f>
        <v>67.3</v>
      </c>
      <c r="J7535" s="11">
        <f>SUMIFS(AB:AB,$A:$A,EOMONTH($A7535,-1),$B:$B,$B7535)</f>
        <v>-155.86000000000001</v>
      </c>
      <c r="K7535" s="13">
        <v>0</v>
      </c>
      <c r="L7535" s="25">
        <v>0</v>
      </c>
      <c r="M7535" s="15">
        <v>0</v>
      </c>
      <c r="N7535" s="14">
        <v>0</v>
      </c>
      <c r="O7535" s="16">
        <v>0</v>
      </c>
      <c r="P7535" s="16">
        <v>0</v>
      </c>
      <c r="Q7535" s="16">
        <v>0</v>
      </c>
      <c r="R7535" s="16">
        <f>Q7535*16.876/100</f>
        <v>0</v>
      </c>
      <c r="S7535" s="17">
        <f t="shared" si="819"/>
        <v>0</v>
      </c>
      <c r="T7535" s="16">
        <v>0</v>
      </c>
      <c r="U7535" s="18">
        <f t="shared" si="820"/>
        <v>-1.635</v>
      </c>
      <c r="V7535" s="18">
        <f t="shared" si="821"/>
        <v>0</v>
      </c>
      <c r="W7535" s="18">
        <f t="shared" si="822"/>
        <v>0</v>
      </c>
      <c r="X7535" s="27"/>
      <c r="Y7535" s="19">
        <f t="shared" si="823"/>
        <v>0</v>
      </c>
      <c r="Z7535" s="18">
        <f t="shared" si="824"/>
        <v>0</v>
      </c>
      <c r="AA7535" s="12">
        <v>-1</v>
      </c>
      <c r="AB7535" s="12">
        <v>-155.86000000000001</v>
      </c>
      <c r="AC7535" s="28">
        <f>+I7535+Y7535-Z7535</f>
        <v>67.3</v>
      </c>
      <c r="AD7535" s="20">
        <f t="shared" si="825"/>
        <v>0</v>
      </c>
      <c r="AE7535">
        <v>0</v>
      </c>
    </row>
    <row r="7536" spans="1:31" x14ac:dyDescent="0.25">
      <c r="A7536" s="9">
        <v>45351</v>
      </c>
      <c r="B7536" s="10" t="s">
        <v>755</v>
      </c>
      <c r="C7536" s="10" t="s">
        <v>213</v>
      </c>
      <c r="D7536" s="10" t="s">
        <v>40</v>
      </c>
      <c r="E7536" s="10" t="s">
        <v>30</v>
      </c>
      <c r="F7536" s="10">
        <v>1500</v>
      </c>
      <c r="G7536" s="10">
        <v>1635</v>
      </c>
      <c r="H7536" s="11">
        <f>SUMIFS(AA:AA,$A:$A,EOMONTH($A7536,-1),$B:$B,$B7536)</f>
        <v>-3</v>
      </c>
      <c r="I7536" s="63">
        <f>ROUND(SUMIFS(AC:AC,$A:$A,EOMONTH($A7536,-1),$B:$B,$B7536),2)</f>
        <v>64.260000000000005</v>
      </c>
      <c r="J7536" s="11">
        <f>SUMIFS(AB:AB,$A:$A,EOMONTH($A7536,-1),$B:$B,$B7536)</f>
        <v>-468.54</v>
      </c>
      <c r="K7536" s="13">
        <v>0</v>
      </c>
      <c r="L7536" s="25">
        <v>0</v>
      </c>
      <c r="M7536" s="15">
        <v>0</v>
      </c>
      <c r="N7536" s="14">
        <v>0</v>
      </c>
      <c r="O7536" s="16">
        <v>0</v>
      </c>
      <c r="P7536" s="16">
        <v>0</v>
      </c>
      <c r="Q7536" s="16">
        <v>0</v>
      </c>
      <c r="R7536" s="16">
        <f>Q7536*16.876/100</f>
        <v>0</v>
      </c>
      <c r="S7536" s="17">
        <f t="shared" si="819"/>
        <v>0</v>
      </c>
      <c r="T7536" s="16">
        <v>0</v>
      </c>
      <c r="U7536" s="18">
        <f t="shared" si="820"/>
        <v>-4.9050000000000002</v>
      </c>
      <c r="V7536" s="18">
        <f t="shared" si="821"/>
        <v>0</v>
      </c>
      <c r="W7536" s="18">
        <f t="shared" si="822"/>
        <v>0</v>
      </c>
      <c r="X7536" s="27"/>
      <c r="Y7536" s="19">
        <f t="shared" si="823"/>
        <v>0</v>
      </c>
      <c r="Z7536" s="18">
        <f t="shared" si="824"/>
        <v>0</v>
      </c>
      <c r="AA7536" s="12">
        <v>-3</v>
      </c>
      <c r="AB7536" s="12">
        <v>-468.54</v>
      </c>
      <c r="AC7536" s="28">
        <f>+I7536+Y7536-Z7536</f>
        <v>64.260000000000005</v>
      </c>
      <c r="AD7536" s="20">
        <f t="shared" si="825"/>
        <v>0</v>
      </c>
      <c r="AE7536">
        <v>0</v>
      </c>
    </row>
    <row r="7537" spans="1:31" x14ac:dyDescent="0.25">
      <c r="A7537" s="9">
        <v>45351</v>
      </c>
      <c r="B7537" s="10" t="s">
        <v>563</v>
      </c>
      <c r="C7537" s="10" t="s">
        <v>213</v>
      </c>
      <c r="D7537" s="10" t="s">
        <v>40</v>
      </c>
      <c r="E7537" s="10" t="s">
        <v>30</v>
      </c>
      <c r="F7537" s="10">
        <v>1200</v>
      </c>
      <c r="G7537" s="10">
        <v>1308</v>
      </c>
      <c r="H7537" s="11">
        <f>SUMIFS(AA:AA,$A:$A,EOMONTH($A7537,-1),$B:$B,$B7537)</f>
        <v>9</v>
      </c>
      <c r="I7537" s="63">
        <f>ROUND(SUMIFS(AC:AC,$A:$A,EOMONTH($A7537,-1),$B:$B,$B7537),2)</f>
        <v>66.22</v>
      </c>
      <c r="J7537" s="11">
        <f>SUMIFS(AB:AB,$A:$A,EOMONTH($A7537,-1),$B:$B,$B7537)</f>
        <v>1234.51</v>
      </c>
      <c r="K7537" s="13">
        <v>0</v>
      </c>
      <c r="L7537" s="25">
        <v>0</v>
      </c>
      <c r="M7537" s="15">
        <v>0</v>
      </c>
      <c r="N7537" s="14">
        <v>0</v>
      </c>
      <c r="O7537" s="16">
        <v>0</v>
      </c>
      <c r="P7537" s="16">
        <v>0</v>
      </c>
      <c r="Q7537" s="16">
        <v>0</v>
      </c>
      <c r="R7537" s="16">
        <f>Q7537*16.876/100</f>
        <v>0</v>
      </c>
      <c r="S7537" s="17">
        <f t="shared" si="819"/>
        <v>0</v>
      </c>
      <c r="T7537" s="16">
        <v>0</v>
      </c>
      <c r="U7537" s="18">
        <f t="shared" si="820"/>
        <v>11.772</v>
      </c>
      <c r="V7537" s="18">
        <f t="shared" si="821"/>
        <v>0</v>
      </c>
      <c r="W7537" s="18">
        <f t="shared" si="822"/>
        <v>0</v>
      </c>
      <c r="X7537" s="27"/>
      <c r="Y7537" s="19">
        <f t="shared" si="823"/>
        <v>0</v>
      </c>
      <c r="Z7537" s="18">
        <f t="shared" si="824"/>
        <v>0</v>
      </c>
      <c r="AA7537" s="12">
        <v>9</v>
      </c>
      <c r="AB7537" s="12">
        <v>1234.51</v>
      </c>
      <c r="AC7537" s="28">
        <f>+I7537+Y7537-Z7537</f>
        <v>66.22</v>
      </c>
      <c r="AD7537" s="20">
        <f t="shared" si="825"/>
        <v>0</v>
      </c>
      <c r="AE7537">
        <v>0</v>
      </c>
    </row>
    <row r="7538" spans="1:31" x14ac:dyDescent="0.25">
      <c r="A7538" s="59">
        <v>45351</v>
      </c>
      <c r="B7538" s="60" t="s">
        <v>733</v>
      </c>
      <c r="C7538" s="60" t="s">
        <v>213</v>
      </c>
      <c r="D7538" s="60" t="s">
        <v>40</v>
      </c>
      <c r="E7538" s="60" t="s">
        <v>30</v>
      </c>
      <c r="F7538" s="10"/>
      <c r="G7538" s="10"/>
      <c r="H7538" s="11"/>
      <c r="I7538" s="63">
        <f>ROUND(SUMIFS(AC:AC,$A:$A,EOMONTH($A7538,-1),$B:$B,$B7538),2)</f>
        <v>55.15</v>
      </c>
      <c r="J7538" s="11"/>
      <c r="K7538" s="13"/>
      <c r="L7538" s="25"/>
      <c r="M7538" s="15"/>
      <c r="N7538" s="14"/>
      <c r="O7538" s="16"/>
      <c r="P7538" s="16"/>
      <c r="Q7538" s="16"/>
      <c r="R7538" s="16"/>
      <c r="S7538" s="17">
        <f t="shared" si="819"/>
        <v>0</v>
      </c>
      <c r="T7538" s="16"/>
      <c r="U7538" s="18">
        <f t="shared" si="820"/>
        <v>0</v>
      </c>
      <c r="V7538" s="18">
        <f t="shared" si="821"/>
        <v>0</v>
      </c>
      <c r="W7538" s="18">
        <f t="shared" si="822"/>
        <v>0</v>
      </c>
      <c r="X7538" s="27"/>
      <c r="Y7538" s="19">
        <f t="shared" si="823"/>
        <v>0</v>
      </c>
      <c r="Z7538" s="18">
        <f t="shared" si="824"/>
        <v>0</v>
      </c>
      <c r="AA7538" s="12"/>
      <c r="AB7538" s="12"/>
      <c r="AC7538" s="28">
        <f>+I7538+Y7538-Z7538</f>
        <v>55.15</v>
      </c>
      <c r="AD7538" s="20">
        <f t="shared" si="825"/>
        <v>0</v>
      </c>
      <c r="AE7538">
        <v>0</v>
      </c>
    </row>
    <row r="7539" spans="1:31" x14ac:dyDescent="0.25">
      <c r="A7539" s="59">
        <v>45351</v>
      </c>
      <c r="B7539" s="60" t="s">
        <v>734</v>
      </c>
      <c r="C7539" s="60" t="s">
        <v>213</v>
      </c>
      <c r="D7539" s="60" t="s">
        <v>40</v>
      </c>
      <c r="E7539" s="60" t="s">
        <v>30</v>
      </c>
      <c r="F7539" s="10"/>
      <c r="G7539" s="10"/>
      <c r="H7539" s="11"/>
      <c r="I7539" s="63">
        <f>ROUND(SUMIFS(AC:AC,$A:$A,EOMONTH($A7539,-1),$B:$B,$B7539),2)</f>
        <v>55.15</v>
      </c>
      <c r="J7539" s="11"/>
      <c r="K7539" s="13"/>
      <c r="L7539" s="25"/>
      <c r="M7539" s="15"/>
      <c r="N7539" s="14"/>
      <c r="O7539" s="16"/>
      <c r="P7539" s="16"/>
      <c r="Q7539" s="16"/>
      <c r="R7539" s="16"/>
      <c r="S7539" s="17">
        <f t="shared" si="819"/>
        <v>0</v>
      </c>
      <c r="T7539" s="16"/>
      <c r="U7539" s="18">
        <f t="shared" si="820"/>
        <v>0</v>
      </c>
      <c r="V7539" s="18">
        <f t="shared" si="821"/>
        <v>0</v>
      </c>
      <c r="W7539" s="18">
        <f t="shared" si="822"/>
        <v>0</v>
      </c>
      <c r="X7539" s="27"/>
      <c r="Y7539" s="19">
        <f t="shared" si="823"/>
        <v>0</v>
      </c>
      <c r="Z7539" s="18">
        <f t="shared" si="824"/>
        <v>0</v>
      </c>
      <c r="AA7539" s="12"/>
      <c r="AB7539" s="12"/>
      <c r="AC7539" s="28">
        <f>+I7539+Y7539-Z7539</f>
        <v>55.15</v>
      </c>
      <c r="AD7539" s="20">
        <f t="shared" si="825"/>
        <v>0</v>
      </c>
      <c r="AE7539">
        <v>0</v>
      </c>
    </row>
    <row r="7540" spans="1:31" x14ac:dyDescent="0.25">
      <c r="A7540" s="9">
        <v>45351</v>
      </c>
      <c r="B7540" s="10" t="s">
        <v>564</v>
      </c>
      <c r="C7540" s="10" t="s">
        <v>213</v>
      </c>
      <c r="D7540" s="10" t="s">
        <v>40</v>
      </c>
      <c r="E7540" s="10" t="s">
        <v>30</v>
      </c>
      <c r="F7540" s="10">
        <v>720</v>
      </c>
      <c r="G7540" s="10">
        <v>785</v>
      </c>
      <c r="H7540" s="11">
        <f>SUMIFS(AA:AA,$A:$A,EOMONTH($A7540,-1),$B:$B,$B7540)</f>
        <v>22</v>
      </c>
      <c r="I7540" s="63">
        <f>ROUND(SUMIFS(AC:AC,$A:$A,EOMONTH($A7540,-1),$B:$B,$B7540),2)</f>
        <v>538.98</v>
      </c>
      <c r="J7540" s="11">
        <f>SUMIFS(AB:AB,$A:$A,EOMONTH($A7540,-1),$B:$B,$B7540)</f>
        <v>1789.93</v>
      </c>
      <c r="K7540" s="13">
        <v>0</v>
      </c>
      <c r="L7540" s="25">
        <v>0</v>
      </c>
      <c r="M7540" s="15">
        <v>0</v>
      </c>
      <c r="N7540" s="14">
        <v>0</v>
      </c>
      <c r="O7540" s="16">
        <v>0</v>
      </c>
      <c r="P7540" s="16">
        <v>0</v>
      </c>
      <c r="Q7540" s="16">
        <v>0</v>
      </c>
      <c r="R7540" s="16">
        <f>Q7540*16.876/100</f>
        <v>0</v>
      </c>
      <c r="S7540" s="17">
        <f t="shared" si="819"/>
        <v>0</v>
      </c>
      <c r="T7540" s="16">
        <v>0</v>
      </c>
      <c r="U7540" s="18">
        <f t="shared" si="820"/>
        <v>17.27</v>
      </c>
      <c r="V7540" s="18">
        <f t="shared" si="821"/>
        <v>0</v>
      </c>
      <c r="W7540" s="18">
        <f t="shared" si="822"/>
        <v>0</v>
      </c>
      <c r="X7540" s="27"/>
      <c r="Y7540" s="19">
        <f t="shared" si="823"/>
        <v>0</v>
      </c>
      <c r="Z7540" s="18">
        <f t="shared" si="824"/>
        <v>0</v>
      </c>
      <c r="AA7540" s="12">
        <v>22</v>
      </c>
      <c r="AB7540" s="12">
        <v>1789.93</v>
      </c>
      <c r="AC7540" s="28">
        <f>+I7540+Y7540-Z7540</f>
        <v>538.98</v>
      </c>
      <c r="AD7540" s="20">
        <f t="shared" si="825"/>
        <v>0</v>
      </c>
      <c r="AE7540">
        <v>0</v>
      </c>
    </row>
    <row r="7541" spans="1:31" x14ac:dyDescent="0.25">
      <c r="A7541" s="59">
        <v>45351</v>
      </c>
      <c r="B7541" s="60" t="s">
        <v>565</v>
      </c>
      <c r="C7541" s="60" t="s">
        <v>213</v>
      </c>
      <c r="D7541" s="60" t="s">
        <v>40</v>
      </c>
      <c r="E7541" s="60" t="s">
        <v>30</v>
      </c>
      <c r="F7541" s="10"/>
      <c r="G7541" s="10"/>
      <c r="H7541" s="11"/>
      <c r="I7541" s="63">
        <f>ROUND(SUMIFS(AC:AC,$A:$A,EOMONTH($A7541,-1),$B:$B,$B7541),2)</f>
        <v>102.43</v>
      </c>
      <c r="J7541" s="11"/>
      <c r="K7541" s="13"/>
      <c r="L7541" s="25"/>
      <c r="M7541" s="15"/>
      <c r="N7541" s="14"/>
      <c r="O7541" s="16"/>
      <c r="P7541" s="16"/>
      <c r="Q7541" s="16"/>
      <c r="R7541" s="16"/>
      <c r="S7541" s="17">
        <f t="shared" si="819"/>
        <v>0</v>
      </c>
      <c r="T7541" s="16"/>
      <c r="U7541" s="18">
        <f t="shared" si="820"/>
        <v>0</v>
      </c>
      <c r="V7541" s="18">
        <f t="shared" si="821"/>
        <v>0</v>
      </c>
      <c r="W7541" s="18">
        <f t="shared" si="822"/>
        <v>0</v>
      </c>
      <c r="X7541" s="27"/>
      <c r="Y7541" s="19">
        <f t="shared" si="823"/>
        <v>0</v>
      </c>
      <c r="Z7541" s="18">
        <f t="shared" si="824"/>
        <v>0</v>
      </c>
      <c r="AA7541" s="12"/>
      <c r="AB7541" s="12"/>
      <c r="AC7541" s="28">
        <f>+I7541+Y7541-Z7541</f>
        <v>102.43</v>
      </c>
      <c r="AD7541" s="20">
        <f t="shared" si="825"/>
        <v>0</v>
      </c>
      <c r="AE7541">
        <v>0</v>
      </c>
    </row>
    <row r="7542" spans="1:31" x14ac:dyDescent="0.25">
      <c r="A7542" s="9">
        <v>45351</v>
      </c>
      <c r="B7542" s="10" t="s">
        <v>566</v>
      </c>
      <c r="C7542" s="10" t="s">
        <v>213</v>
      </c>
      <c r="D7542" s="10" t="s">
        <v>40</v>
      </c>
      <c r="E7542" s="10" t="s">
        <v>30</v>
      </c>
      <c r="F7542" s="10">
        <v>720</v>
      </c>
      <c r="G7542" s="10">
        <v>785</v>
      </c>
      <c r="H7542" s="11">
        <f>SUMIFS(AA:AA,$A:$A,EOMONTH($A7542,-1),$B:$B,$B7542)</f>
        <v>-4</v>
      </c>
      <c r="I7542" s="63">
        <f>ROUND(SUMIFS(AC:AC,$A:$A,EOMONTH($A7542,-1),$B:$B,$B7542),2)</f>
        <v>517.12</v>
      </c>
      <c r="J7542" s="11">
        <f>SUMIFS(AB:AB,$A:$A,EOMONTH($A7542,-1),$B:$B,$B7542)</f>
        <v>-329.98</v>
      </c>
      <c r="K7542" s="13">
        <v>0</v>
      </c>
      <c r="L7542" s="25">
        <v>0</v>
      </c>
      <c r="M7542" s="15">
        <v>0</v>
      </c>
      <c r="N7542" s="14">
        <v>0</v>
      </c>
      <c r="O7542" s="16">
        <v>0</v>
      </c>
      <c r="P7542" s="16">
        <v>0</v>
      </c>
      <c r="Q7542" s="16">
        <v>0</v>
      </c>
      <c r="R7542" s="16">
        <f>Q7542*16.876/100</f>
        <v>0</v>
      </c>
      <c r="S7542" s="17">
        <f t="shared" si="819"/>
        <v>0</v>
      </c>
      <c r="T7542" s="16">
        <v>0</v>
      </c>
      <c r="U7542" s="18">
        <f t="shared" si="820"/>
        <v>-3.14</v>
      </c>
      <c r="V7542" s="18">
        <f t="shared" si="821"/>
        <v>0</v>
      </c>
      <c r="W7542" s="18">
        <f t="shared" si="822"/>
        <v>0</v>
      </c>
      <c r="X7542" s="27"/>
      <c r="Y7542" s="19">
        <f t="shared" si="823"/>
        <v>0</v>
      </c>
      <c r="Z7542" s="18">
        <f t="shared" si="824"/>
        <v>0</v>
      </c>
      <c r="AA7542" s="12">
        <v>-4</v>
      </c>
      <c r="AB7542" s="12">
        <v>-329.98</v>
      </c>
      <c r="AC7542" s="28">
        <f>+I7542+Y7542-Z7542</f>
        <v>517.12</v>
      </c>
      <c r="AD7542" s="20">
        <f t="shared" si="825"/>
        <v>0</v>
      </c>
      <c r="AE7542">
        <v>0</v>
      </c>
    </row>
    <row r="7543" spans="1:31" x14ac:dyDescent="0.25">
      <c r="A7543" s="9">
        <v>45351</v>
      </c>
      <c r="B7543" s="10" t="s">
        <v>567</v>
      </c>
      <c r="C7543" s="10" t="s">
        <v>213</v>
      </c>
      <c r="D7543" s="10" t="s">
        <v>40</v>
      </c>
      <c r="E7543" s="10" t="s">
        <v>30</v>
      </c>
      <c r="F7543" s="10">
        <v>720</v>
      </c>
      <c r="G7543" s="10">
        <v>785</v>
      </c>
      <c r="H7543" s="11">
        <f>SUMIFS(AA:AA,$A:$A,EOMONTH($A7543,-1),$B:$B,$B7543)</f>
        <v>-14</v>
      </c>
      <c r="I7543" s="63">
        <f>ROUND(SUMIFS(AC:AC,$A:$A,EOMONTH($A7543,-1),$B:$B,$B7543),2)</f>
        <v>508.71</v>
      </c>
      <c r="J7543" s="11">
        <f>SUMIFS(AB:AB,$A:$A,EOMONTH($A7543,-1),$B:$B,$B7543)</f>
        <v>-1157.26</v>
      </c>
      <c r="K7543" s="13">
        <v>0</v>
      </c>
      <c r="L7543" s="25">
        <v>0</v>
      </c>
      <c r="M7543" s="15">
        <v>0</v>
      </c>
      <c r="N7543" s="14">
        <v>0</v>
      </c>
      <c r="O7543" s="16">
        <v>0</v>
      </c>
      <c r="P7543" s="16">
        <v>0</v>
      </c>
      <c r="Q7543" s="16">
        <v>0</v>
      </c>
      <c r="R7543" s="16">
        <f>Q7543*16.876/100</f>
        <v>0</v>
      </c>
      <c r="S7543" s="17">
        <f t="shared" si="819"/>
        <v>0</v>
      </c>
      <c r="T7543" s="16">
        <v>0</v>
      </c>
      <c r="U7543" s="18">
        <f t="shared" si="820"/>
        <v>-10.99</v>
      </c>
      <c r="V7543" s="18">
        <f t="shared" si="821"/>
        <v>0</v>
      </c>
      <c r="W7543" s="18">
        <f t="shared" si="822"/>
        <v>0</v>
      </c>
      <c r="X7543" s="27"/>
      <c r="Y7543" s="19">
        <f t="shared" si="823"/>
        <v>0</v>
      </c>
      <c r="Z7543" s="18">
        <f t="shared" si="824"/>
        <v>0</v>
      </c>
      <c r="AA7543" s="12">
        <v>-14</v>
      </c>
      <c r="AB7543" s="12">
        <v>-1157.26</v>
      </c>
      <c r="AC7543" s="28">
        <f>+I7543+Y7543-Z7543</f>
        <v>508.71</v>
      </c>
      <c r="AD7543" s="20">
        <f t="shared" si="825"/>
        <v>0</v>
      </c>
      <c r="AE7543">
        <v>0</v>
      </c>
    </row>
    <row r="7544" spans="1:31" x14ac:dyDescent="0.25">
      <c r="A7544" s="59">
        <v>45351</v>
      </c>
      <c r="B7544" s="60" t="s">
        <v>784</v>
      </c>
      <c r="C7544" s="60" t="s">
        <v>278</v>
      </c>
      <c r="D7544" s="60" t="s">
        <v>40</v>
      </c>
      <c r="E7544" s="60" t="s">
        <v>30</v>
      </c>
      <c r="F7544" s="10"/>
      <c r="G7544" s="10"/>
      <c r="H7544" s="11"/>
      <c r="I7544" s="63">
        <f>ROUND(SUMIFS(AC:AC,$A:$A,EOMONTH($A7544,-1),$B:$B,$B7544),2)</f>
        <v>20.54</v>
      </c>
      <c r="J7544" s="11"/>
      <c r="K7544" s="13"/>
      <c r="L7544" s="25"/>
      <c r="M7544" s="15"/>
      <c r="N7544" s="14"/>
      <c r="O7544" s="16"/>
      <c r="P7544" s="16"/>
      <c r="Q7544" s="16"/>
      <c r="R7544" s="16"/>
      <c r="S7544" s="17">
        <f t="shared" si="819"/>
        <v>0</v>
      </c>
      <c r="T7544" s="16"/>
      <c r="U7544" s="18">
        <f t="shared" si="820"/>
        <v>0</v>
      </c>
      <c r="V7544" s="18">
        <f t="shared" si="821"/>
        <v>0</v>
      </c>
      <c r="W7544" s="18">
        <f t="shared" si="822"/>
        <v>0</v>
      </c>
      <c r="X7544" s="27"/>
      <c r="Y7544" s="19">
        <f t="shared" si="823"/>
        <v>0</v>
      </c>
      <c r="Z7544" s="18">
        <f t="shared" si="824"/>
        <v>0</v>
      </c>
      <c r="AA7544" s="12"/>
      <c r="AB7544" s="12"/>
      <c r="AC7544" s="28">
        <f>+I7544+Y7544-Z7544</f>
        <v>20.54</v>
      </c>
      <c r="AD7544" s="20">
        <f t="shared" si="825"/>
        <v>0</v>
      </c>
      <c r="AE7544">
        <v>0</v>
      </c>
    </row>
    <row r="7545" spans="1:31" x14ac:dyDescent="0.25">
      <c r="A7545" s="59">
        <v>45351</v>
      </c>
      <c r="B7545" s="60" t="s">
        <v>785</v>
      </c>
      <c r="C7545" s="60" t="s">
        <v>278</v>
      </c>
      <c r="D7545" s="60" t="s">
        <v>40</v>
      </c>
      <c r="E7545" s="60" t="s">
        <v>30</v>
      </c>
      <c r="F7545" s="10"/>
      <c r="G7545" s="10"/>
      <c r="H7545" s="11"/>
      <c r="I7545" s="63">
        <f>ROUND(SUMIFS(AC:AC,$A:$A,EOMONTH($A7545,-1),$B:$B,$B7545),2)</f>
        <v>20.22</v>
      </c>
      <c r="J7545" s="11"/>
      <c r="K7545" s="13"/>
      <c r="L7545" s="25"/>
      <c r="M7545" s="15"/>
      <c r="N7545" s="14"/>
      <c r="O7545" s="16"/>
      <c r="P7545" s="16"/>
      <c r="Q7545" s="16"/>
      <c r="R7545" s="16"/>
      <c r="S7545" s="17">
        <f t="shared" si="819"/>
        <v>0</v>
      </c>
      <c r="T7545" s="16"/>
      <c r="U7545" s="18">
        <f t="shared" si="820"/>
        <v>0</v>
      </c>
      <c r="V7545" s="18">
        <f t="shared" si="821"/>
        <v>0</v>
      </c>
      <c r="W7545" s="18">
        <f t="shared" si="822"/>
        <v>0</v>
      </c>
      <c r="X7545" s="27"/>
      <c r="Y7545" s="19">
        <f t="shared" si="823"/>
        <v>0</v>
      </c>
      <c r="Z7545" s="18">
        <f t="shared" si="824"/>
        <v>0</v>
      </c>
      <c r="AA7545" s="12"/>
      <c r="AB7545" s="12"/>
      <c r="AC7545" s="28">
        <f>+I7545+Y7545-Z7545</f>
        <v>20.22</v>
      </c>
      <c r="AD7545" s="20">
        <f t="shared" si="825"/>
        <v>0</v>
      </c>
      <c r="AE7545">
        <v>0</v>
      </c>
    </row>
    <row r="7546" spans="1:31" x14ac:dyDescent="0.25">
      <c r="A7546" s="59">
        <v>45351</v>
      </c>
      <c r="B7546" s="60" t="s">
        <v>786</v>
      </c>
      <c r="C7546" s="60" t="s">
        <v>278</v>
      </c>
      <c r="D7546" s="60" t="s">
        <v>40</v>
      </c>
      <c r="E7546" s="60" t="s">
        <v>30</v>
      </c>
      <c r="F7546" s="10"/>
      <c r="G7546" s="10"/>
      <c r="H7546" s="11"/>
      <c r="I7546" s="63">
        <f>ROUND(SUMIFS(AC:AC,$A:$A,EOMONTH($A7546,-1),$B:$B,$B7546),2)</f>
        <v>34.200000000000003</v>
      </c>
      <c r="J7546" s="11"/>
      <c r="K7546" s="13"/>
      <c r="L7546" s="25"/>
      <c r="M7546" s="15"/>
      <c r="N7546" s="14"/>
      <c r="O7546" s="16"/>
      <c r="P7546" s="16"/>
      <c r="Q7546" s="16"/>
      <c r="R7546" s="16"/>
      <c r="S7546" s="17">
        <f t="shared" si="819"/>
        <v>0</v>
      </c>
      <c r="T7546" s="16"/>
      <c r="U7546" s="18">
        <f t="shared" si="820"/>
        <v>0</v>
      </c>
      <c r="V7546" s="18">
        <f t="shared" si="821"/>
        <v>0</v>
      </c>
      <c r="W7546" s="18">
        <f t="shared" si="822"/>
        <v>0</v>
      </c>
      <c r="X7546" s="27"/>
      <c r="Y7546" s="19">
        <f t="shared" si="823"/>
        <v>0</v>
      </c>
      <c r="Z7546" s="18">
        <f t="shared" si="824"/>
        <v>0</v>
      </c>
      <c r="AA7546" s="12"/>
      <c r="AB7546" s="12"/>
      <c r="AC7546" s="28">
        <f>+I7546+Y7546-Z7546</f>
        <v>34.200000000000003</v>
      </c>
      <c r="AD7546" s="20">
        <f t="shared" si="825"/>
        <v>0</v>
      </c>
      <c r="AE7546">
        <v>0</v>
      </c>
    </row>
    <row r="7547" spans="1:31" x14ac:dyDescent="0.25">
      <c r="A7547" s="59">
        <v>45351</v>
      </c>
      <c r="B7547" s="60" t="s">
        <v>801</v>
      </c>
      <c r="C7547" s="60" t="s">
        <v>802</v>
      </c>
      <c r="D7547" s="60" t="s">
        <v>40</v>
      </c>
      <c r="E7547" s="60" t="s">
        <v>30</v>
      </c>
      <c r="F7547" s="10"/>
      <c r="G7547" s="10"/>
      <c r="H7547" s="11"/>
      <c r="I7547" s="63">
        <f>ROUND(SUMIFS(AC:AC,$A:$A,EOMONTH($A7547,-1),$B:$B,$B7547),2)</f>
        <v>10.43</v>
      </c>
      <c r="J7547" s="11"/>
      <c r="K7547" s="13"/>
      <c r="L7547" s="25"/>
      <c r="M7547" s="15"/>
      <c r="N7547" s="14"/>
      <c r="O7547" s="16"/>
      <c r="P7547" s="16"/>
      <c r="Q7547" s="16"/>
      <c r="R7547" s="16"/>
      <c r="S7547" s="17">
        <f t="shared" si="819"/>
        <v>0</v>
      </c>
      <c r="T7547" s="16"/>
      <c r="U7547" s="18">
        <f t="shared" si="820"/>
        <v>0</v>
      </c>
      <c r="V7547" s="18">
        <f t="shared" si="821"/>
        <v>0</v>
      </c>
      <c r="W7547" s="18">
        <f t="shared" si="822"/>
        <v>0</v>
      </c>
      <c r="X7547" s="27"/>
      <c r="Y7547" s="19">
        <f t="shared" si="823"/>
        <v>0</v>
      </c>
      <c r="Z7547" s="18">
        <f t="shared" si="824"/>
        <v>0</v>
      </c>
      <c r="AA7547" s="12"/>
      <c r="AB7547" s="12"/>
      <c r="AC7547" s="28">
        <f>+I7547+Y7547-Z7547</f>
        <v>10.43</v>
      </c>
      <c r="AD7547" s="20">
        <f t="shared" si="825"/>
        <v>0</v>
      </c>
      <c r="AE7547">
        <v>0</v>
      </c>
    </row>
    <row r="7548" spans="1:31" x14ac:dyDescent="0.25">
      <c r="A7548" s="9">
        <v>45351</v>
      </c>
      <c r="B7548" s="10" t="s">
        <v>803</v>
      </c>
      <c r="C7548" s="10" t="s">
        <v>562</v>
      </c>
      <c r="D7548" s="10" t="s">
        <v>29</v>
      </c>
      <c r="E7548" s="10" t="s">
        <v>30</v>
      </c>
      <c r="F7548" s="10"/>
      <c r="G7548" s="10">
        <v>0</v>
      </c>
      <c r="H7548" s="11">
        <f>SUMIFS(AA:AA,$A:$A,EOMONTH($A7548,-1),$B:$B,$B7548)</f>
        <v>1000</v>
      </c>
      <c r="I7548" s="63">
        <f>ROUND(SUMIFS(AC:AC,$A:$A,EOMONTH($A7548,-1),$B:$B,$B7548),2)</f>
        <v>0</v>
      </c>
      <c r="J7548" s="11">
        <f>SUMIFS(AB:AB,$A:$A,EOMONTH($A7548,-1),$B:$B,$B7548)</f>
        <v>1700</v>
      </c>
      <c r="K7548" s="13">
        <v>0</v>
      </c>
      <c r="L7548" s="25">
        <v>0</v>
      </c>
      <c r="M7548" s="15">
        <v>0</v>
      </c>
      <c r="N7548" s="14">
        <v>0</v>
      </c>
      <c r="O7548" s="16">
        <v>0</v>
      </c>
      <c r="P7548" s="16">
        <v>0</v>
      </c>
      <c r="Q7548" s="16">
        <v>0</v>
      </c>
      <c r="R7548" s="16">
        <f>Q7548*16.876/100</f>
        <v>0</v>
      </c>
      <c r="S7548" s="17">
        <f t="shared" si="819"/>
        <v>0</v>
      </c>
      <c r="T7548" s="16">
        <v>0</v>
      </c>
      <c r="U7548" s="18">
        <f t="shared" si="820"/>
        <v>0</v>
      </c>
      <c r="V7548" s="18">
        <f t="shared" si="821"/>
        <v>0</v>
      </c>
      <c r="W7548" s="18">
        <f t="shared" si="822"/>
        <v>0</v>
      </c>
      <c r="X7548" s="27"/>
      <c r="Y7548" s="19">
        <f t="shared" si="823"/>
        <v>0</v>
      </c>
      <c r="Z7548" s="18">
        <f t="shared" si="824"/>
        <v>0</v>
      </c>
      <c r="AA7548" s="12">
        <v>1000</v>
      </c>
      <c r="AB7548" s="12">
        <v>1700</v>
      </c>
      <c r="AC7548" s="28">
        <f>+I7548+Y7548-Z7548</f>
        <v>0</v>
      </c>
      <c r="AD7548" s="20">
        <f t="shared" si="825"/>
        <v>0</v>
      </c>
      <c r="AE7548">
        <v>0</v>
      </c>
    </row>
    <row r="7549" spans="1:31" x14ac:dyDescent="0.25">
      <c r="A7549" s="9">
        <v>45351</v>
      </c>
      <c r="B7549" s="10" t="s">
        <v>568</v>
      </c>
      <c r="C7549" s="10" t="s">
        <v>28</v>
      </c>
      <c r="D7549" s="10" t="s">
        <v>29</v>
      </c>
      <c r="E7549" s="10" t="s">
        <v>30</v>
      </c>
      <c r="F7549" s="10"/>
      <c r="G7549" s="10">
        <v>0</v>
      </c>
      <c r="H7549" s="11">
        <f>SUMIFS(AA:AA,$A:$A,EOMONTH($A7549,-1),$B:$B,$B7549)</f>
        <v>1701</v>
      </c>
      <c r="I7549" s="63">
        <f>ROUND(SUMIFS(AC:AC,$A:$A,EOMONTH($A7549,-1),$B:$B,$B7549),2)</f>
        <v>0</v>
      </c>
      <c r="J7549" s="11">
        <f>SUMIFS(AB:AB,$A:$A,EOMONTH($A7549,-1),$B:$B,$B7549)</f>
        <v>11002.58</v>
      </c>
      <c r="K7549" s="13">
        <v>0</v>
      </c>
      <c r="L7549" s="25">
        <v>0</v>
      </c>
      <c r="M7549" s="15">
        <v>0</v>
      </c>
      <c r="N7549" s="14">
        <v>0</v>
      </c>
      <c r="O7549" s="16">
        <v>0</v>
      </c>
      <c r="P7549" s="16">
        <v>0</v>
      </c>
      <c r="Q7549" s="16">
        <v>0</v>
      </c>
      <c r="R7549" s="16">
        <f>Q7549*16.876/100</f>
        <v>0</v>
      </c>
      <c r="S7549" s="17">
        <f t="shared" si="819"/>
        <v>0</v>
      </c>
      <c r="T7549" s="16">
        <v>0</v>
      </c>
      <c r="U7549" s="18">
        <f t="shared" si="820"/>
        <v>0</v>
      </c>
      <c r="V7549" s="18">
        <f t="shared" si="821"/>
        <v>0</v>
      </c>
      <c r="W7549" s="18">
        <f t="shared" si="822"/>
        <v>0</v>
      </c>
      <c r="X7549" s="27"/>
      <c r="Y7549" s="19">
        <f t="shared" si="823"/>
        <v>0</v>
      </c>
      <c r="Z7549" s="18">
        <f t="shared" si="824"/>
        <v>0</v>
      </c>
      <c r="AA7549" s="12">
        <v>1701</v>
      </c>
      <c r="AB7549" s="12">
        <v>11002.58</v>
      </c>
      <c r="AC7549" s="28">
        <f>+I7549+Y7549-Z7549</f>
        <v>0</v>
      </c>
      <c r="AD7549" s="20">
        <f t="shared" si="825"/>
        <v>0</v>
      </c>
      <c r="AE7549">
        <v>0</v>
      </c>
    </row>
    <row r="7550" spans="1:31" x14ac:dyDescent="0.25">
      <c r="A7550" s="9">
        <v>45351</v>
      </c>
      <c r="B7550" s="10" t="s">
        <v>756</v>
      </c>
      <c r="C7550" s="10" t="s">
        <v>28</v>
      </c>
      <c r="D7550" s="10" t="s">
        <v>29</v>
      </c>
      <c r="E7550" s="10" t="s">
        <v>30</v>
      </c>
      <c r="F7550" s="10"/>
      <c r="G7550" s="10">
        <v>0</v>
      </c>
      <c r="H7550" s="11">
        <f>SUMIFS(AA:AA,$A:$A,EOMONTH($A7550,-1),$B:$B,$B7550)</f>
        <v>2106</v>
      </c>
      <c r="I7550" s="63">
        <f>ROUND(SUMIFS(AC:AC,$A:$A,EOMONTH($A7550,-1),$B:$B,$B7550),2)</f>
        <v>0</v>
      </c>
      <c r="J7550" s="11">
        <f>SUMIFS(AB:AB,$A:$A,EOMONTH($A7550,-1),$B:$B,$B7550)</f>
        <v>9960</v>
      </c>
      <c r="K7550" s="13">
        <v>0</v>
      </c>
      <c r="L7550" s="25">
        <v>0</v>
      </c>
      <c r="M7550" s="15">
        <v>0</v>
      </c>
      <c r="N7550" s="14">
        <v>0</v>
      </c>
      <c r="O7550" s="16">
        <v>0</v>
      </c>
      <c r="P7550" s="16">
        <v>0</v>
      </c>
      <c r="Q7550" s="16">
        <v>0</v>
      </c>
      <c r="R7550" s="16">
        <f>Q7550*16.876/100</f>
        <v>0</v>
      </c>
      <c r="S7550" s="17">
        <f t="shared" si="819"/>
        <v>0</v>
      </c>
      <c r="T7550" s="16">
        <v>0</v>
      </c>
      <c r="U7550" s="18">
        <f t="shared" si="820"/>
        <v>0</v>
      </c>
      <c r="V7550" s="18">
        <f t="shared" si="821"/>
        <v>0</v>
      </c>
      <c r="W7550" s="18">
        <f t="shared" si="822"/>
        <v>0</v>
      </c>
      <c r="X7550" s="27"/>
      <c r="Y7550" s="19">
        <f t="shared" si="823"/>
        <v>0</v>
      </c>
      <c r="Z7550" s="18">
        <f t="shared" si="824"/>
        <v>0</v>
      </c>
      <c r="AA7550" s="12">
        <v>2106</v>
      </c>
      <c r="AB7550" s="12">
        <v>9960</v>
      </c>
      <c r="AC7550" s="28">
        <f>+I7550+Y7550-Z7550</f>
        <v>0</v>
      </c>
      <c r="AD7550" s="20">
        <f t="shared" si="825"/>
        <v>0</v>
      </c>
      <c r="AE7550">
        <v>0</v>
      </c>
    </row>
    <row r="7551" spans="1:31" x14ac:dyDescent="0.25">
      <c r="A7551" s="9">
        <v>45351</v>
      </c>
      <c r="B7551" s="10" t="s">
        <v>804</v>
      </c>
      <c r="C7551" s="10" t="s">
        <v>419</v>
      </c>
      <c r="D7551" s="10" t="s">
        <v>40</v>
      </c>
      <c r="E7551" s="10" t="s">
        <v>30</v>
      </c>
      <c r="F7551" s="10">
        <v>110</v>
      </c>
      <c r="G7551" s="10">
        <v>120</v>
      </c>
      <c r="H7551" s="11">
        <f>SUMIFS(AA:AA,$A:$A,EOMONTH($A7551,-1),$B:$B,$B7551)</f>
        <v>-135</v>
      </c>
      <c r="I7551" s="63">
        <f>ROUND(SUMIFS(AC:AC,$A:$A,EOMONTH($A7551,-1),$B:$B,$B7551),2)</f>
        <v>42.41</v>
      </c>
      <c r="J7551" s="11">
        <f>SUMIFS(AB:AB,$A:$A,EOMONTH($A7551,-1),$B:$B,$B7551)</f>
        <v>-2087.38</v>
      </c>
      <c r="K7551" s="13">
        <v>0</v>
      </c>
      <c r="L7551" s="25">
        <v>0</v>
      </c>
      <c r="M7551" s="15">
        <v>0</v>
      </c>
      <c r="N7551" s="14">
        <v>0</v>
      </c>
      <c r="O7551" s="16">
        <v>0</v>
      </c>
      <c r="P7551" s="16">
        <v>0</v>
      </c>
      <c r="Q7551" s="16">
        <v>0</v>
      </c>
      <c r="R7551" s="16">
        <f>Q7551*16.876/100</f>
        <v>0</v>
      </c>
      <c r="S7551" s="17">
        <f t="shared" si="819"/>
        <v>0</v>
      </c>
      <c r="T7551" s="16">
        <v>0</v>
      </c>
      <c r="U7551" s="18">
        <f t="shared" si="820"/>
        <v>-16.2</v>
      </c>
      <c r="V7551" s="18">
        <f t="shared" si="821"/>
        <v>0</v>
      </c>
      <c r="W7551" s="18">
        <f t="shared" si="822"/>
        <v>0</v>
      </c>
      <c r="X7551" s="27"/>
      <c r="Y7551" s="19">
        <f t="shared" si="823"/>
        <v>0</v>
      </c>
      <c r="Z7551" s="18">
        <f t="shared" si="824"/>
        <v>0</v>
      </c>
      <c r="AA7551" s="12">
        <v>-135</v>
      </c>
      <c r="AB7551" s="12">
        <v>-2087.38</v>
      </c>
      <c r="AC7551" s="28">
        <f>+I7551+Y7551-Z7551</f>
        <v>42.41</v>
      </c>
      <c r="AD7551" s="20">
        <f t="shared" si="825"/>
        <v>0</v>
      </c>
      <c r="AE7551">
        <v>0</v>
      </c>
    </row>
    <row r="7552" spans="1:31" x14ac:dyDescent="0.25">
      <c r="A7552" s="9">
        <v>45351</v>
      </c>
      <c r="B7552" s="10" t="s">
        <v>573</v>
      </c>
      <c r="C7552" s="10" t="s">
        <v>28</v>
      </c>
      <c r="D7552" s="10" t="s">
        <v>29</v>
      </c>
      <c r="E7552" s="10" t="s">
        <v>30</v>
      </c>
      <c r="F7552" s="10"/>
      <c r="G7552" s="10">
        <v>0</v>
      </c>
      <c r="H7552" s="11">
        <f>SUMIFS(AA:AA,$A:$A,EOMONTH($A7552,-1),$B:$B,$B7552)</f>
        <v>1</v>
      </c>
      <c r="I7552" s="63">
        <f>ROUND(SUMIFS(AC:AC,$A:$A,EOMONTH($A7552,-1),$B:$B,$B7552),2)</f>
        <v>0.05</v>
      </c>
      <c r="J7552" s="11">
        <f>SUMIFS(AB:AB,$A:$A,EOMONTH($A7552,-1),$B:$B,$B7552)</f>
        <v>0</v>
      </c>
      <c r="K7552" s="13">
        <v>0</v>
      </c>
      <c r="L7552" s="25">
        <v>0</v>
      </c>
      <c r="M7552" s="15">
        <v>0</v>
      </c>
      <c r="N7552" s="14">
        <v>0</v>
      </c>
      <c r="O7552" s="16">
        <v>0</v>
      </c>
      <c r="P7552" s="16">
        <v>0</v>
      </c>
      <c r="Q7552" s="16">
        <v>0</v>
      </c>
      <c r="R7552" s="16">
        <f>Q7552*16.876/100</f>
        <v>0</v>
      </c>
      <c r="S7552" s="17">
        <f t="shared" si="819"/>
        <v>0</v>
      </c>
      <c r="T7552" s="16">
        <v>0</v>
      </c>
      <c r="U7552" s="18">
        <f t="shared" si="820"/>
        <v>0</v>
      </c>
      <c r="V7552" s="18">
        <f t="shared" si="821"/>
        <v>0</v>
      </c>
      <c r="W7552" s="18">
        <f t="shared" si="822"/>
        <v>0</v>
      </c>
      <c r="X7552" s="27"/>
      <c r="Y7552" s="19">
        <f t="shared" si="823"/>
        <v>0</v>
      </c>
      <c r="Z7552" s="18">
        <f t="shared" si="824"/>
        <v>0</v>
      </c>
      <c r="AA7552" s="12">
        <v>1</v>
      </c>
      <c r="AB7552" s="12">
        <v>0</v>
      </c>
      <c r="AC7552" s="28">
        <f>+I7552+Y7552-Z7552</f>
        <v>0.05</v>
      </c>
      <c r="AD7552" s="20">
        <f t="shared" si="825"/>
        <v>0</v>
      </c>
      <c r="AE7552">
        <v>0</v>
      </c>
    </row>
    <row r="7553" spans="1:31" x14ac:dyDescent="0.25">
      <c r="A7553" s="9">
        <v>45351</v>
      </c>
      <c r="B7553" s="10" t="s">
        <v>575</v>
      </c>
      <c r="C7553" s="10" t="s">
        <v>213</v>
      </c>
      <c r="D7553" s="10" t="s">
        <v>29</v>
      </c>
      <c r="E7553" s="10" t="s">
        <v>30</v>
      </c>
      <c r="F7553" s="10"/>
      <c r="G7553" s="10">
        <v>0</v>
      </c>
      <c r="H7553" s="11">
        <f>SUMIFS(AA:AA,$A:$A,EOMONTH($A7553,-1),$B:$B,$B7553)</f>
        <v>176</v>
      </c>
      <c r="I7553" s="63">
        <f>ROUND(SUMIFS(AC:AC,$A:$A,EOMONTH($A7553,-1),$B:$B,$B7553),2)</f>
        <v>7.95</v>
      </c>
      <c r="J7553" s="11">
        <f>SUMIFS(AB:AB,$A:$A,EOMONTH($A7553,-1),$B:$B,$B7553)</f>
        <v>12215.2</v>
      </c>
      <c r="K7553" s="13">
        <v>0</v>
      </c>
      <c r="L7553" s="25">
        <v>0</v>
      </c>
      <c r="M7553" s="15">
        <v>0</v>
      </c>
      <c r="N7553" s="14">
        <v>0</v>
      </c>
      <c r="O7553" s="16">
        <v>0</v>
      </c>
      <c r="P7553" s="16">
        <v>0</v>
      </c>
      <c r="Q7553" s="16">
        <v>0</v>
      </c>
      <c r="R7553" s="16">
        <f>Q7553*16.876/100</f>
        <v>0</v>
      </c>
      <c r="S7553" s="17">
        <f t="shared" si="819"/>
        <v>0</v>
      </c>
      <c r="T7553" s="16">
        <v>0</v>
      </c>
      <c r="U7553" s="18">
        <f t="shared" si="820"/>
        <v>0</v>
      </c>
      <c r="V7553" s="18">
        <f t="shared" si="821"/>
        <v>0</v>
      </c>
      <c r="W7553" s="18">
        <f t="shared" si="822"/>
        <v>0</v>
      </c>
      <c r="X7553" s="27"/>
      <c r="Y7553" s="19">
        <f t="shared" si="823"/>
        <v>0</v>
      </c>
      <c r="Z7553" s="18">
        <f t="shared" si="824"/>
        <v>0</v>
      </c>
      <c r="AA7553" s="12">
        <v>176</v>
      </c>
      <c r="AB7553" s="12">
        <v>12215.2</v>
      </c>
      <c r="AC7553" s="28">
        <f>+I7553+Y7553-Z7553</f>
        <v>7.95</v>
      </c>
      <c r="AD7553" s="20">
        <f t="shared" si="825"/>
        <v>0</v>
      </c>
      <c r="AE7553">
        <v>0</v>
      </c>
    </row>
    <row r="7554" spans="1:31" x14ac:dyDescent="0.25">
      <c r="A7554" s="9">
        <v>45351</v>
      </c>
      <c r="B7554" s="10" t="s">
        <v>578</v>
      </c>
      <c r="C7554" s="10" t="s">
        <v>28</v>
      </c>
      <c r="D7554" s="10" t="s">
        <v>29</v>
      </c>
      <c r="E7554" s="10" t="s">
        <v>30</v>
      </c>
      <c r="F7554" s="10"/>
      <c r="G7554" s="10">
        <v>0</v>
      </c>
      <c r="H7554" s="11">
        <f>SUMIFS(AA:AA,$A:$A,EOMONTH($A7554,-1),$B:$B,$B7554)</f>
        <v>4131</v>
      </c>
      <c r="I7554" s="63">
        <f>ROUND(SUMIFS(AC:AC,$A:$A,EOMONTH($A7554,-1),$B:$B,$B7554),2)</f>
        <v>606.63</v>
      </c>
      <c r="J7554" s="11">
        <f>SUMIFS(AB:AB,$A:$A,EOMONTH($A7554,-1),$B:$B,$B7554)</f>
        <v>71113</v>
      </c>
      <c r="K7554" s="13">
        <v>0</v>
      </c>
      <c r="L7554" s="25">
        <v>0</v>
      </c>
      <c r="M7554" s="15">
        <v>0</v>
      </c>
      <c r="N7554" s="14">
        <v>0</v>
      </c>
      <c r="O7554" s="16">
        <v>0</v>
      </c>
      <c r="P7554" s="16">
        <v>0</v>
      </c>
      <c r="Q7554" s="16">
        <v>0</v>
      </c>
      <c r="R7554" s="16">
        <f>Q7554*16.876/100</f>
        <v>0</v>
      </c>
      <c r="S7554" s="17">
        <f t="shared" si="819"/>
        <v>0</v>
      </c>
      <c r="T7554" s="16">
        <v>0</v>
      </c>
      <c r="U7554" s="18">
        <f t="shared" si="820"/>
        <v>0</v>
      </c>
      <c r="V7554" s="18">
        <f t="shared" si="821"/>
        <v>0</v>
      </c>
      <c r="W7554" s="18">
        <f t="shared" si="822"/>
        <v>0</v>
      </c>
      <c r="X7554" s="27"/>
      <c r="Y7554" s="19">
        <f t="shared" si="823"/>
        <v>0</v>
      </c>
      <c r="Z7554" s="18">
        <f t="shared" si="824"/>
        <v>0</v>
      </c>
      <c r="AA7554" s="12">
        <v>4131</v>
      </c>
      <c r="AB7554" s="12">
        <v>71113</v>
      </c>
      <c r="AC7554" s="28">
        <f>+I7554+Y7554-Z7554</f>
        <v>606.63</v>
      </c>
      <c r="AD7554" s="20">
        <f t="shared" si="825"/>
        <v>0</v>
      </c>
      <c r="AE7554">
        <v>0</v>
      </c>
    </row>
    <row r="7555" spans="1:31" x14ac:dyDescent="0.25">
      <c r="A7555" s="9">
        <v>45351</v>
      </c>
      <c r="B7555" s="10" t="s">
        <v>579</v>
      </c>
      <c r="C7555" s="10" t="s">
        <v>28</v>
      </c>
      <c r="D7555" s="10" t="s">
        <v>29</v>
      </c>
      <c r="E7555" s="10" t="s">
        <v>30</v>
      </c>
      <c r="F7555" s="10"/>
      <c r="G7555" s="10">
        <v>0</v>
      </c>
      <c r="H7555" s="11">
        <f>SUMIFS(AA:AA,$A:$A,EOMONTH($A7555,-1),$B:$B,$B7555)</f>
        <v>861</v>
      </c>
      <c r="I7555" s="63">
        <f>ROUND(SUMIFS(AC:AC,$A:$A,EOMONTH($A7555,-1),$B:$B,$B7555),2)</f>
        <v>22.26</v>
      </c>
      <c r="J7555" s="11">
        <f>SUMIFS(AB:AB,$A:$A,EOMONTH($A7555,-1),$B:$B,$B7555)</f>
        <v>698.02</v>
      </c>
      <c r="K7555" s="13">
        <v>0</v>
      </c>
      <c r="L7555" s="25">
        <v>0</v>
      </c>
      <c r="M7555" s="15">
        <v>0</v>
      </c>
      <c r="N7555" s="14">
        <v>0</v>
      </c>
      <c r="O7555" s="16">
        <v>0</v>
      </c>
      <c r="P7555" s="16">
        <v>0</v>
      </c>
      <c r="Q7555" s="16">
        <v>0</v>
      </c>
      <c r="R7555" s="16">
        <f>Q7555*16.876/100</f>
        <v>0</v>
      </c>
      <c r="S7555" s="17">
        <f t="shared" si="819"/>
        <v>0</v>
      </c>
      <c r="T7555" s="16">
        <v>0</v>
      </c>
      <c r="U7555" s="18">
        <f t="shared" si="820"/>
        <v>0</v>
      </c>
      <c r="V7555" s="18">
        <f t="shared" si="821"/>
        <v>0</v>
      </c>
      <c r="W7555" s="18">
        <f t="shared" si="822"/>
        <v>0</v>
      </c>
      <c r="X7555" s="27"/>
      <c r="Y7555" s="19">
        <f t="shared" si="823"/>
        <v>0</v>
      </c>
      <c r="Z7555" s="18">
        <f t="shared" si="824"/>
        <v>0</v>
      </c>
      <c r="AA7555" s="12">
        <v>861</v>
      </c>
      <c r="AB7555" s="12">
        <v>698.02</v>
      </c>
      <c r="AC7555" s="28">
        <f>+I7555+Y7555-Z7555</f>
        <v>22.26</v>
      </c>
      <c r="AD7555" s="20">
        <f t="shared" si="825"/>
        <v>0</v>
      </c>
      <c r="AE7555">
        <v>0</v>
      </c>
    </row>
    <row r="7556" spans="1:31" x14ac:dyDescent="0.25">
      <c r="A7556" s="9">
        <v>45351</v>
      </c>
      <c r="B7556" s="10" t="s">
        <v>582</v>
      </c>
      <c r="C7556" s="10" t="s">
        <v>554</v>
      </c>
      <c r="D7556" s="10" t="s">
        <v>29</v>
      </c>
      <c r="E7556" s="10" t="s">
        <v>539</v>
      </c>
      <c r="F7556" s="10"/>
      <c r="G7556" s="10">
        <v>0</v>
      </c>
      <c r="H7556" s="11">
        <f>SUMIFS(AA:AA,$A:$A,EOMONTH($A7556,-1),$B:$B,$B7556)</f>
        <v>159.4</v>
      </c>
      <c r="I7556" s="63">
        <f>ROUND(SUMIFS(AC:AC,$A:$A,EOMONTH($A7556,-1),$B:$B,$B7556),2)</f>
        <v>2.2799999999999998</v>
      </c>
      <c r="J7556" s="11">
        <f>SUMIFS(AB:AB,$A:$A,EOMONTH($A7556,-1),$B:$B,$B7556)</f>
        <v>4673</v>
      </c>
      <c r="K7556" s="13">
        <v>0</v>
      </c>
      <c r="L7556" s="25">
        <v>0</v>
      </c>
      <c r="M7556" s="15">
        <v>0</v>
      </c>
      <c r="N7556" s="14">
        <v>0</v>
      </c>
      <c r="O7556" s="16">
        <v>0</v>
      </c>
      <c r="P7556" s="16">
        <v>0</v>
      </c>
      <c r="Q7556" s="16">
        <v>0</v>
      </c>
      <c r="R7556" s="16">
        <f>Q7556*16.876/100</f>
        <v>0</v>
      </c>
      <c r="S7556" s="17">
        <f t="shared" si="819"/>
        <v>0</v>
      </c>
      <c r="T7556" s="16">
        <v>0</v>
      </c>
      <c r="U7556" s="18">
        <f t="shared" si="820"/>
        <v>0</v>
      </c>
      <c r="V7556" s="18">
        <f t="shared" si="821"/>
        <v>0</v>
      </c>
      <c r="W7556" s="18">
        <f t="shared" si="822"/>
        <v>0</v>
      </c>
      <c r="X7556" s="27"/>
      <c r="Y7556" s="19">
        <f t="shared" si="823"/>
        <v>0</v>
      </c>
      <c r="Z7556" s="18">
        <f t="shared" si="824"/>
        <v>0</v>
      </c>
      <c r="AA7556" s="12">
        <v>159.4</v>
      </c>
      <c r="AB7556" s="12">
        <v>4673</v>
      </c>
      <c r="AC7556" s="28">
        <f>+I7556+Y7556-Z7556</f>
        <v>2.2799999999999998</v>
      </c>
      <c r="AD7556" s="20">
        <f t="shared" si="825"/>
        <v>0</v>
      </c>
      <c r="AE7556">
        <v>0</v>
      </c>
    </row>
    <row r="7557" spans="1:31" x14ac:dyDescent="0.25">
      <c r="A7557" s="59">
        <v>45351</v>
      </c>
      <c r="B7557" s="60" t="s">
        <v>798</v>
      </c>
      <c r="C7557" s="60" t="s">
        <v>429</v>
      </c>
      <c r="D7557" s="60" t="s">
        <v>29</v>
      </c>
      <c r="E7557" s="60" t="s">
        <v>30</v>
      </c>
      <c r="F7557" s="10"/>
      <c r="G7557" s="10"/>
      <c r="H7557" s="11"/>
      <c r="I7557" s="63">
        <f>ROUND(SUMIFS(AC:AC,$A:$A,EOMONTH($A7557,-1),$B:$B,$B7557),2)</f>
        <v>0</v>
      </c>
      <c r="J7557" s="11"/>
      <c r="K7557" s="13"/>
      <c r="L7557" s="25"/>
      <c r="M7557" s="15"/>
      <c r="N7557" s="14"/>
      <c r="O7557" s="16"/>
      <c r="P7557" s="16"/>
      <c r="Q7557" s="16"/>
      <c r="R7557" s="16"/>
      <c r="S7557" s="17">
        <f t="shared" ref="S7557:S7620" si="826">Q7557+R7557</f>
        <v>0</v>
      </c>
      <c r="T7557" s="16"/>
      <c r="U7557" s="18">
        <f t="shared" ref="U7557:U7620" si="827">H7557*G7557/1000</f>
        <v>0</v>
      </c>
      <c r="V7557" s="18">
        <f t="shared" ref="V7557:V7620" si="828">M7557*F7557/1000</f>
        <v>0</v>
      </c>
      <c r="W7557" s="18">
        <f t="shared" ref="W7557:W7620" si="829">V7557*16.789/100</f>
        <v>0</v>
      </c>
      <c r="X7557" s="27"/>
      <c r="Y7557" s="19">
        <f t="shared" ref="Y7557:Y7620" si="830">V7557+W7557+X7557</f>
        <v>0</v>
      </c>
      <c r="Z7557" s="18">
        <f t="shared" ref="Z7557:Z7620" si="831">O7557*G7557/1000</f>
        <v>0</v>
      </c>
      <c r="AA7557" s="12"/>
      <c r="AB7557" s="12"/>
      <c r="AC7557" s="28">
        <f>+I7557+Y7557-Z7557</f>
        <v>0</v>
      </c>
      <c r="AD7557" s="20">
        <f t="shared" ref="AD7557:AD7620" si="832">IF(AC7557&lt;0,ROUNDUP(AC7557,-1)*-1,0)</f>
        <v>0</v>
      </c>
      <c r="AE7557">
        <v>0</v>
      </c>
    </row>
    <row r="7558" spans="1:31" x14ac:dyDescent="0.25">
      <c r="A7558" s="9">
        <v>45351</v>
      </c>
      <c r="B7558" s="10" t="s">
        <v>586</v>
      </c>
      <c r="C7558" s="10" t="s">
        <v>105</v>
      </c>
      <c r="D7558" s="10" t="s">
        <v>29</v>
      </c>
      <c r="E7558" s="10" t="s">
        <v>30</v>
      </c>
      <c r="F7558" s="10"/>
      <c r="G7558" s="10">
        <v>0</v>
      </c>
      <c r="H7558" s="11">
        <f>SUMIFS(AA:AA,$A:$A,EOMONTH($A7558,-1),$B:$B,$B7558)</f>
        <v>408</v>
      </c>
      <c r="I7558" s="63">
        <f>ROUND(SUMIFS(AC:AC,$A:$A,EOMONTH($A7558,-1),$B:$B,$B7558),2)</f>
        <v>138.11000000000001</v>
      </c>
      <c r="J7558" s="11">
        <f>SUMIFS(AB:AB,$A:$A,EOMONTH($A7558,-1),$B:$B,$B7558)</f>
        <v>6190.81</v>
      </c>
      <c r="K7558" s="13">
        <v>0</v>
      </c>
      <c r="L7558" s="25">
        <v>0</v>
      </c>
      <c r="M7558" s="15">
        <v>0</v>
      </c>
      <c r="N7558" s="14">
        <v>0</v>
      </c>
      <c r="O7558" s="16">
        <v>0</v>
      </c>
      <c r="P7558" s="16">
        <v>0</v>
      </c>
      <c r="Q7558" s="16">
        <v>0</v>
      </c>
      <c r="R7558" s="16">
        <f>Q7558*16.876/100</f>
        <v>0</v>
      </c>
      <c r="S7558" s="17">
        <f t="shared" si="826"/>
        <v>0</v>
      </c>
      <c r="T7558" s="16">
        <v>0</v>
      </c>
      <c r="U7558" s="18">
        <f t="shared" si="827"/>
        <v>0</v>
      </c>
      <c r="V7558" s="18">
        <f t="shared" si="828"/>
        <v>0</v>
      </c>
      <c r="W7558" s="18">
        <f t="shared" si="829"/>
        <v>0</v>
      </c>
      <c r="X7558" s="27"/>
      <c r="Y7558" s="19">
        <f t="shared" si="830"/>
        <v>0</v>
      </c>
      <c r="Z7558" s="18">
        <f t="shared" si="831"/>
        <v>0</v>
      </c>
      <c r="AA7558" s="12">
        <v>408</v>
      </c>
      <c r="AB7558" s="12">
        <v>6190.81</v>
      </c>
      <c r="AC7558" s="28">
        <f>+I7558+Y7558-Z7558</f>
        <v>138.11000000000001</v>
      </c>
      <c r="AD7558" s="20">
        <f t="shared" si="832"/>
        <v>0</v>
      </c>
      <c r="AE7558">
        <v>0</v>
      </c>
    </row>
    <row r="7559" spans="1:31" x14ac:dyDescent="0.25">
      <c r="A7559" s="9">
        <v>45351</v>
      </c>
      <c r="B7559" s="10" t="s">
        <v>587</v>
      </c>
      <c r="C7559" s="10" t="s">
        <v>105</v>
      </c>
      <c r="D7559" s="10" t="s">
        <v>40</v>
      </c>
      <c r="E7559" s="10" t="s">
        <v>30</v>
      </c>
      <c r="F7559" s="10">
        <v>95</v>
      </c>
      <c r="G7559" s="10">
        <v>104</v>
      </c>
      <c r="H7559" s="11">
        <f>SUMIFS(AA:AA,$A:$A,EOMONTH($A7559,-1),$B:$B,$B7559)</f>
        <v>165</v>
      </c>
      <c r="I7559" s="63">
        <f>ROUND(SUMIFS(AC:AC,$A:$A,EOMONTH($A7559,-1),$B:$B,$B7559),2)</f>
        <v>719.65</v>
      </c>
      <c r="J7559" s="11">
        <f>SUMIFS(AB:AB,$A:$A,EOMONTH($A7559,-1),$B:$B,$B7559)</f>
        <v>1188.3499999999999</v>
      </c>
      <c r="K7559" s="13">
        <v>0</v>
      </c>
      <c r="L7559" s="25">
        <v>0</v>
      </c>
      <c r="M7559" s="15">
        <v>0</v>
      </c>
      <c r="N7559" s="14">
        <v>0</v>
      </c>
      <c r="O7559" s="16">
        <v>0</v>
      </c>
      <c r="P7559" s="16">
        <v>0</v>
      </c>
      <c r="Q7559" s="16">
        <v>0</v>
      </c>
      <c r="R7559" s="16">
        <f>Q7559*16.876/100</f>
        <v>0</v>
      </c>
      <c r="S7559" s="17">
        <f t="shared" si="826"/>
        <v>0</v>
      </c>
      <c r="T7559" s="16">
        <v>0</v>
      </c>
      <c r="U7559" s="18">
        <f t="shared" si="827"/>
        <v>17.16</v>
      </c>
      <c r="V7559" s="18">
        <f t="shared" si="828"/>
        <v>0</v>
      </c>
      <c r="W7559" s="18">
        <f t="shared" si="829"/>
        <v>0</v>
      </c>
      <c r="X7559" s="27"/>
      <c r="Y7559" s="19">
        <f t="shared" si="830"/>
        <v>0</v>
      </c>
      <c r="Z7559" s="18">
        <f t="shared" si="831"/>
        <v>0</v>
      </c>
      <c r="AA7559" s="12">
        <v>165</v>
      </c>
      <c r="AB7559" s="12">
        <v>1188.3499999999999</v>
      </c>
      <c r="AC7559" s="28">
        <f>+I7559+Y7559-Z7559</f>
        <v>719.65</v>
      </c>
      <c r="AD7559" s="20">
        <f t="shared" si="832"/>
        <v>0</v>
      </c>
      <c r="AE7559">
        <v>0</v>
      </c>
    </row>
    <row r="7560" spans="1:31" x14ac:dyDescent="0.25">
      <c r="A7560" s="9">
        <v>45351</v>
      </c>
      <c r="B7560" s="10" t="s">
        <v>588</v>
      </c>
      <c r="C7560" s="10" t="s">
        <v>282</v>
      </c>
      <c r="D7560" s="10" t="s">
        <v>29</v>
      </c>
      <c r="E7560" s="10" t="s">
        <v>30</v>
      </c>
      <c r="F7560" s="10"/>
      <c r="G7560" s="10">
        <v>0</v>
      </c>
      <c r="H7560" s="11">
        <f>SUMIFS(AA:AA,$A:$A,EOMONTH($A7560,-1),$B:$B,$B7560)</f>
        <v>346</v>
      </c>
      <c r="I7560" s="63">
        <f>ROUND(SUMIFS(AC:AC,$A:$A,EOMONTH($A7560,-1),$B:$B,$B7560),2)</f>
        <v>15.62</v>
      </c>
      <c r="J7560" s="11">
        <f>SUMIFS(AB:AB,$A:$A,EOMONTH($A7560,-1),$B:$B,$B7560)</f>
        <v>7958</v>
      </c>
      <c r="K7560" s="13">
        <v>0</v>
      </c>
      <c r="L7560" s="25">
        <v>0</v>
      </c>
      <c r="M7560" s="15">
        <v>0</v>
      </c>
      <c r="N7560" s="14">
        <v>0</v>
      </c>
      <c r="O7560" s="16">
        <v>0</v>
      </c>
      <c r="P7560" s="16">
        <v>0</v>
      </c>
      <c r="Q7560" s="16">
        <v>0</v>
      </c>
      <c r="R7560" s="16">
        <f>Q7560*16.876/100</f>
        <v>0</v>
      </c>
      <c r="S7560" s="17">
        <f t="shared" si="826"/>
        <v>0</v>
      </c>
      <c r="T7560" s="16">
        <v>0</v>
      </c>
      <c r="U7560" s="18">
        <f t="shared" si="827"/>
        <v>0</v>
      </c>
      <c r="V7560" s="18">
        <f t="shared" si="828"/>
        <v>0</v>
      </c>
      <c r="W7560" s="18">
        <f t="shared" si="829"/>
        <v>0</v>
      </c>
      <c r="X7560" s="27"/>
      <c r="Y7560" s="19">
        <f t="shared" si="830"/>
        <v>0</v>
      </c>
      <c r="Z7560" s="18">
        <f t="shared" si="831"/>
        <v>0</v>
      </c>
      <c r="AA7560" s="12">
        <v>346</v>
      </c>
      <c r="AB7560" s="12">
        <v>7958</v>
      </c>
      <c r="AC7560" s="28">
        <f>+I7560+Y7560-Z7560</f>
        <v>15.62</v>
      </c>
      <c r="AD7560" s="20">
        <f t="shared" si="832"/>
        <v>0</v>
      </c>
      <c r="AE7560">
        <v>0</v>
      </c>
    </row>
    <row r="7561" spans="1:31" x14ac:dyDescent="0.25">
      <c r="A7561" s="9">
        <v>45351</v>
      </c>
      <c r="B7561" s="10" t="s">
        <v>589</v>
      </c>
      <c r="C7561" s="10" t="s">
        <v>282</v>
      </c>
      <c r="D7561" s="10" t="s">
        <v>29</v>
      </c>
      <c r="E7561" s="10" t="s">
        <v>30</v>
      </c>
      <c r="F7561" s="10"/>
      <c r="G7561" s="10">
        <v>0</v>
      </c>
      <c r="H7561" s="11">
        <f>SUMIFS(AA:AA,$A:$A,EOMONTH($A7561,-1),$B:$B,$B7561)</f>
        <v>470</v>
      </c>
      <c r="I7561" s="63">
        <f>ROUND(SUMIFS(AC:AC,$A:$A,EOMONTH($A7561,-1),$B:$B,$B7561),2)</f>
        <v>21.22</v>
      </c>
      <c r="J7561" s="11">
        <f>SUMIFS(AB:AB,$A:$A,EOMONTH($A7561,-1),$B:$B,$B7561)</f>
        <v>9870</v>
      </c>
      <c r="K7561" s="13">
        <v>0</v>
      </c>
      <c r="L7561" s="25">
        <v>0</v>
      </c>
      <c r="M7561" s="15">
        <v>0</v>
      </c>
      <c r="N7561" s="14">
        <v>0</v>
      </c>
      <c r="O7561" s="16">
        <v>0</v>
      </c>
      <c r="P7561" s="16">
        <v>0</v>
      </c>
      <c r="Q7561" s="16">
        <v>0</v>
      </c>
      <c r="R7561" s="16">
        <f>Q7561*16.876/100</f>
        <v>0</v>
      </c>
      <c r="S7561" s="17">
        <f t="shared" si="826"/>
        <v>0</v>
      </c>
      <c r="T7561" s="16">
        <v>0</v>
      </c>
      <c r="U7561" s="18">
        <f t="shared" si="827"/>
        <v>0</v>
      </c>
      <c r="V7561" s="18">
        <f t="shared" si="828"/>
        <v>0</v>
      </c>
      <c r="W7561" s="18">
        <f t="shared" si="829"/>
        <v>0</v>
      </c>
      <c r="X7561" s="27"/>
      <c r="Y7561" s="19">
        <f t="shared" si="830"/>
        <v>0</v>
      </c>
      <c r="Z7561" s="18">
        <f t="shared" si="831"/>
        <v>0</v>
      </c>
      <c r="AA7561" s="12">
        <v>470</v>
      </c>
      <c r="AB7561" s="12">
        <v>9870</v>
      </c>
      <c r="AC7561" s="28">
        <f>+I7561+Y7561-Z7561</f>
        <v>21.22</v>
      </c>
      <c r="AD7561" s="20">
        <f t="shared" si="832"/>
        <v>0</v>
      </c>
      <c r="AE7561">
        <v>0</v>
      </c>
    </row>
    <row r="7562" spans="1:31" x14ac:dyDescent="0.25">
      <c r="A7562" s="9">
        <v>45351</v>
      </c>
      <c r="B7562" s="10" t="s">
        <v>592</v>
      </c>
      <c r="C7562" s="10" t="s">
        <v>541</v>
      </c>
      <c r="D7562" s="10" t="s">
        <v>29</v>
      </c>
      <c r="E7562" s="10" t="s">
        <v>30</v>
      </c>
      <c r="F7562" s="10"/>
      <c r="G7562" s="10">
        <v>0</v>
      </c>
      <c r="H7562" s="11">
        <f>SUMIFS(AA:AA,$A:$A,EOMONTH($A7562,-1),$B:$B,$B7562)</f>
        <v>-806</v>
      </c>
      <c r="I7562" s="63">
        <f>ROUND(SUMIFS(AC:AC,$A:$A,EOMONTH($A7562,-1),$B:$B,$B7562),2)</f>
        <v>0</v>
      </c>
      <c r="J7562" s="11">
        <f>SUMIFS(AB:AB,$A:$A,EOMONTH($A7562,-1),$B:$B,$B7562)</f>
        <v>-38354.639999999999</v>
      </c>
      <c r="K7562" s="13">
        <v>0</v>
      </c>
      <c r="L7562" s="25">
        <v>0</v>
      </c>
      <c r="M7562" s="15">
        <v>0</v>
      </c>
      <c r="N7562" s="14">
        <v>0</v>
      </c>
      <c r="O7562" s="16">
        <v>0</v>
      </c>
      <c r="P7562" s="16">
        <v>0</v>
      </c>
      <c r="Q7562" s="16">
        <v>0</v>
      </c>
      <c r="R7562" s="16">
        <f>Q7562*16.876/100</f>
        <v>0</v>
      </c>
      <c r="S7562" s="17">
        <f t="shared" si="826"/>
        <v>0</v>
      </c>
      <c r="T7562" s="16">
        <v>0</v>
      </c>
      <c r="U7562" s="18">
        <f t="shared" si="827"/>
        <v>0</v>
      </c>
      <c r="V7562" s="18">
        <f t="shared" si="828"/>
        <v>0</v>
      </c>
      <c r="W7562" s="18">
        <f t="shared" si="829"/>
        <v>0</v>
      </c>
      <c r="X7562" s="27"/>
      <c r="Y7562" s="19">
        <f t="shared" si="830"/>
        <v>0</v>
      </c>
      <c r="Z7562" s="18">
        <f t="shared" si="831"/>
        <v>0</v>
      </c>
      <c r="AA7562" s="12">
        <v>-806</v>
      </c>
      <c r="AB7562" s="12">
        <v>-38354.639999999999</v>
      </c>
      <c r="AC7562" s="28">
        <f>+I7562+Y7562-Z7562</f>
        <v>0</v>
      </c>
      <c r="AD7562" s="20">
        <f t="shared" si="832"/>
        <v>0</v>
      </c>
      <c r="AE7562">
        <v>0</v>
      </c>
    </row>
    <row r="7563" spans="1:31" x14ac:dyDescent="0.25">
      <c r="A7563" s="59">
        <v>45351</v>
      </c>
      <c r="B7563" s="60" t="s">
        <v>788</v>
      </c>
      <c r="C7563" s="60" t="s">
        <v>541</v>
      </c>
      <c r="D7563" s="60" t="s">
        <v>40</v>
      </c>
      <c r="E7563" s="60" t="s">
        <v>30</v>
      </c>
      <c r="F7563" s="10"/>
      <c r="G7563" s="10"/>
      <c r="H7563" s="11"/>
      <c r="I7563" s="63">
        <f>ROUND(SUMIFS(AC:AC,$A:$A,EOMONTH($A7563,-1),$B:$B,$B7563),2)</f>
        <v>15.69</v>
      </c>
      <c r="J7563" s="11"/>
      <c r="K7563" s="13"/>
      <c r="L7563" s="25"/>
      <c r="M7563" s="15"/>
      <c r="N7563" s="14"/>
      <c r="O7563" s="16"/>
      <c r="P7563" s="16"/>
      <c r="Q7563" s="16"/>
      <c r="R7563" s="16"/>
      <c r="S7563" s="17">
        <f t="shared" si="826"/>
        <v>0</v>
      </c>
      <c r="T7563" s="16"/>
      <c r="U7563" s="18">
        <f t="shared" si="827"/>
        <v>0</v>
      </c>
      <c r="V7563" s="18">
        <f t="shared" si="828"/>
        <v>0</v>
      </c>
      <c r="W7563" s="18">
        <f t="shared" si="829"/>
        <v>0</v>
      </c>
      <c r="X7563" s="27"/>
      <c r="Y7563" s="19">
        <f t="shared" si="830"/>
        <v>0</v>
      </c>
      <c r="Z7563" s="18">
        <f t="shared" si="831"/>
        <v>0</v>
      </c>
      <c r="AA7563" s="12"/>
      <c r="AB7563" s="12"/>
      <c r="AC7563" s="28">
        <f>+I7563+Y7563-Z7563</f>
        <v>15.69</v>
      </c>
      <c r="AD7563" s="20">
        <f t="shared" si="832"/>
        <v>0</v>
      </c>
      <c r="AE7563">
        <v>0</v>
      </c>
    </row>
    <row r="7564" spans="1:31" x14ac:dyDescent="0.25">
      <c r="A7564" s="59">
        <v>45351</v>
      </c>
      <c r="B7564" s="60" t="s">
        <v>789</v>
      </c>
      <c r="C7564" s="60" t="s">
        <v>541</v>
      </c>
      <c r="D7564" s="60" t="s">
        <v>29</v>
      </c>
      <c r="E7564" s="60" t="s">
        <v>30</v>
      </c>
      <c r="F7564" s="10"/>
      <c r="G7564" s="10"/>
      <c r="H7564" s="11"/>
      <c r="I7564" s="63">
        <f>ROUND(SUMIFS(AC:AC,$A:$A,EOMONTH($A7564,-1),$B:$B,$B7564),2)</f>
        <v>0</v>
      </c>
      <c r="J7564" s="11"/>
      <c r="K7564" s="13"/>
      <c r="L7564" s="25"/>
      <c r="M7564" s="15"/>
      <c r="N7564" s="14"/>
      <c r="O7564" s="16"/>
      <c r="P7564" s="16"/>
      <c r="Q7564" s="16"/>
      <c r="R7564" s="16"/>
      <c r="S7564" s="17">
        <f t="shared" si="826"/>
        <v>0</v>
      </c>
      <c r="T7564" s="16"/>
      <c r="U7564" s="18">
        <f t="shared" si="827"/>
        <v>0</v>
      </c>
      <c r="V7564" s="18">
        <f t="shared" si="828"/>
        <v>0</v>
      </c>
      <c r="W7564" s="18">
        <f t="shared" si="829"/>
        <v>0</v>
      </c>
      <c r="X7564" s="27"/>
      <c r="Y7564" s="19">
        <f t="shared" si="830"/>
        <v>0</v>
      </c>
      <c r="Z7564" s="18">
        <f t="shared" si="831"/>
        <v>0</v>
      </c>
      <c r="AA7564" s="12"/>
      <c r="AB7564" s="12"/>
      <c r="AC7564" s="28">
        <f>+I7564+Y7564-Z7564</f>
        <v>0</v>
      </c>
      <c r="AD7564" s="20">
        <f t="shared" si="832"/>
        <v>0</v>
      </c>
      <c r="AE7564">
        <v>0</v>
      </c>
    </row>
    <row r="7565" spans="1:31" x14ac:dyDescent="0.25">
      <c r="A7565" s="9">
        <v>45351</v>
      </c>
      <c r="B7565" s="10" t="s">
        <v>757</v>
      </c>
      <c r="C7565" s="10" t="s">
        <v>28</v>
      </c>
      <c r="D7565" s="10" t="s">
        <v>29</v>
      </c>
      <c r="E7565" s="10" t="s">
        <v>30</v>
      </c>
      <c r="F7565" s="10"/>
      <c r="G7565" s="10">
        <v>0</v>
      </c>
      <c r="H7565" s="11">
        <f>SUMIFS(AA:AA,$A:$A,EOMONTH($A7565,-1),$B:$B,$B7565)</f>
        <v>893</v>
      </c>
      <c r="I7565" s="63">
        <f>ROUND(SUMIFS(AC:AC,$A:$A,EOMONTH($A7565,-1),$B:$B,$B7565),2)</f>
        <v>0</v>
      </c>
      <c r="J7565" s="11">
        <f>SUMIFS(AB:AB,$A:$A,EOMONTH($A7565,-1),$B:$B,$B7565)</f>
        <v>6191.73</v>
      </c>
      <c r="K7565" s="13">
        <v>0</v>
      </c>
      <c r="L7565" s="25">
        <v>0</v>
      </c>
      <c r="M7565" s="15">
        <v>0</v>
      </c>
      <c r="N7565" s="14">
        <v>0</v>
      </c>
      <c r="O7565" s="16">
        <v>0</v>
      </c>
      <c r="P7565" s="16">
        <v>0</v>
      </c>
      <c r="Q7565" s="16">
        <v>0</v>
      </c>
      <c r="R7565" s="16">
        <f>Q7565*16.876/100</f>
        <v>0</v>
      </c>
      <c r="S7565" s="17">
        <f t="shared" si="826"/>
        <v>0</v>
      </c>
      <c r="T7565" s="16">
        <v>0</v>
      </c>
      <c r="U7565" s="18">
        <f t="shared" si="827"/>
        <v>0</v>
      </c>
      <c r="V7565" s="18">
        <f t="shared" si="828"/>
        <v>0</v>
      </c>
      <c r="W7565" s="18">
        <f t="shared" si="829"/>
        <v>0</v>
      </c>
      <c r="X7565" s="27"/>
      <c r="Y7565" s="19">
        <f t="shared" si="830"/>
        <v>0</v>
      </c>
      <c r="Z7565" s="18">
        <f t="shared" si="831"/>
        <v>0</v>
      </c>
      <c r="AA7565" s="12">
        <v>893</v>
      </c>
      <c r="AB7565" s="12">
        <v>6191.73</v>
      </c>
      <c r="AC7565" s="28">
        <f>+I7565+Y7565-Z7565</f>
        <v>0</v>
      </c>
      <c r="AD7565" s="20">
        <f t="shared" si="832"/>
        <v>0</v>
      </c>
      <c r="AE7565">
        <v>0</v>
      </c>
    </row>
    <row r="7566" spans="1:31" x14ac:dyDescent="0.25">
      <c r="A7566" s="9">
        <v>45351</v>
      </c>
      <c r="B7566" s="10" t="s">
        <v>593</v>
      </c>
      <c r="C7566" s="10" t="s">
        <v>28</v>
      </c>
      <c r="D7566" s="10" t="s">
        <v>29</v>
      </c>
      <c r="E7566" s="10" t="s">
        <v>30</v>
      </c>
      <c r="F7566" s="10"/>
      <c r="G7566" s="10">
        <v>0</v>
      </c>
      <c r="H7566" s="11">
        <f>SUMIFS(AA:AA,$A:$A,EOMONTH($A7566,-1),$B:$B,$B7566)</f>
        <v>5040</v>
      </c>
      <c r="I7566" s="63">
        <f>ROUND(SUMIFS(AC:AC,$A:$A,EOMONTH($A7566,-1),$B:$B,$B7566),2)</f>
        <v>0</v>
      </c>
      <c r="J7566" s="11">
        <f>SUMIFS(AB:AB,$A:$A,EOMONTH($A7566,-1),$B:$B,$B7566)</f>
        <v>41978.85</v>
      </c>
      <c r="K7566" s="13">
        <v>0</v>
      </c>
      <c r="L7566" s="25">
        <v>0</v>
      </c>
      <c r="M7566" s="15">
        <v>0</v>
      </c>
      <c r="N7566" s="14">
        <v>0</v>
      </c>
      <c r="O7566" s="16">
        <v>0</v>
      </c>
      <c r="P7566" s="16">
        <v>0</v>
      </c>
      <c r="Q7566" s="16">
        <v>0</v>
      </c>
      <c r="R7566" s="16">
        <f>Q7566*16.876/100</f>
        <v>0</v>
      </c>
      <c r="S7566" s="17">
        <f t="shared" si="826"/>
        <v>0</v>
      </c>
      <c r="T7566" s="16">
        <v>0</v>
      </c>
      <c r="U7566" s="18">
        <f t="shared" si="827"/>
        <v>0</v>
      </c>
      <c r="V7566" s="18">
        <f t="shared" si="828"/>
        <v>0</v>
      </c>
      <c r="W7566" s="18">
        <f t="shared" si="829"/>
        <v>0</v>
      </c>
      <c r="X7566" s="27"/>
      <c r="Y7566" s="19">
        <f t="shared" si="830"/>
        <v>0</v>
      </c>
      <c r="Z7566" s="18">
        <f t="shared" si="831"/>
        <v>0</v>
      </c>
      <c r="AA7566" s="12">
        <v>5040</v>
      </c>
      <c r="AB7566" s="12">
        <v>41978.85</v>
      </c>
      <c r="AC7566" s="28">
        <f>+I7566+Y7566-Z7566</f>
        <v>0</v>
      </c>
      <c r="AD7566" s="20">
        <f t="shared" si="832"/>
        <v>0</v>
      </c>
      <c r="AE7566">
        <v>0</v>
      </c>
    </row>
    <row r="7567" spans="1:31" x14ac:dyDescent="0.25">
      <c r="A7567" s="9">
        <v>45351</v>
      </c>
      <c r="B7567" s="10" t="s">
        <v>594</v>
      </c>
      <c r="C7567" s="10" t="s">
        <v>595</v>
      </c>
      <c r="D7567" s="10" t="s">
        <v>29</v>
      </c>
      <c r="E7567" s="10" t="s">
        <v>30</v>
      </c>
      <c r="F7567" s="10"/>
      <c r="G7567" s="10">
        <v>0</v>
      </c>
      <c r="H7567" s="11">
        <f>SUMIFS(AA:AA,$A:$A,EOMONTH($A7567,-1),$B:$B,$B7567)</f>
        <v>5</v>
      </c>
      <c r="I7567" s="63">
        <f>ROUND(SUMIFS(AC:AC,$A:$A,EOMONTH($A7567,-1),$B:$B,$B7567),2)</f>
        <v>0.23</v>
      </c>
      <c r="J7567" s="11">
        <f>SUMIFS(AB:AB,$A:$A,EOMONTH($A7567,-1),$B:$B,$B7567)</f>
        <v>629.85</v>
      </c>
      <c r="K7567" s="13">
        <v>0</v>
      </c>
      <c r="L7567" s="25">
        <v>0</v>
      </c>
      <c r="M7567" s="15">
        <v>0</v>
      </c>
      <c r="N7567" s="14">
        <v>0</v>
      </c>
      <c r="O7567" s="16">
        <v>0</v>
      </c>
      <c r="P7567" s="16">
        <v>0</v>
      </c>
      <c r="Q7567" s="16">
        <v>0</v>
      </c>
      <c r="R7567" s="16">
        <f>Q7567*16.876/100</f>
        <v>0</v>
      </c>
      <c r="S7567" s="17">
        <f t="shared" si="826"/>
        <v>0</v>
      </c>
      <c r="T7567" s="16">
        <v>0</v>
      </c>
      <c r="U7567" s="18">
        <f t="shared" si="827"/>
        <v>0</v>
      </c>
      <c r="V7567" s="18">
        <f t="shared" si="828"/>
        <v>0</v>
      </c>
      <c r="W7567" s="18">
        <f t="shared" si="829"/>
        <v>0</v>
      </c>
      <c r="X7567" s="27"/>
      <c r="Y7567" s="19">
        <f t="shared" si="830"/>
        <v>0</v>
      </c>
      <c r="Z7567" s="18">
        <f t="shared" si="831"/>
        <v>0</v>
      </c>
      <c r="AA7567" s="12">
        <v>5</v>
      </c>
      <c r="AB7567" s="12">
        <v>629.85</v>
      </c>
      <c r="AC7567" s="28">
        <f>+I7567+Y7567-Z7567</f>
        <v>0.23</v>
      </c>
      <c r="AD7567" s="20">
        <f t="shared" si="832"/>
        <v>0</v>
      </c>
      <c r="AE7567">
        <v>0</v>
      </c>
    </row>
    <row r="7568" spans="1:31" x14ac:dyDescent="0.25">
      <c r="A7568" s="9">
        <v>45351</v>
      </c>
      <c r="B7568" s="10" t="s">
        <v>596</v>
      </c>
      <c r="C7568" s="10" t="s">
        <v>595</v>
      </c>
      <c r="D7568" s="10" t="s">
        <v>29</v>
      </c>
      <c r="E7568" s="10" t="s">
        <v>30</v>
      </c>
      <c r="F7568" s="10"/>
      <c r="G7568" s="10">
        <v>0</v>
      </c>
      <c r="H7568" s="11">
        <f>SUMIFS(AA:AA,$A:$A,EOMONTH($A7568,-1),$B:$B,$B7568)</f>
        <v>4</v>
      </c>
      <c r="I7568" s="63">
        <f>ROUND(SUMIFS(AC:AC,$A:$A,EOMONTH($A7568,-1),$B:$B,$B7568),2)</f>
        <v>0.18</v>
      </c>
      <c r="J7568" s="11">
        <f>SUMIFS(AB:AB,$A:$A,EOMONTH($A7568,-1),$B:$B,$B7568)</f>
        <v>4589.88</v>
      </c>
      <c r="K7568" s="13">
        <v>0</v>
      </c>
      <c r="L7568" s="25">
        <v>0</v>
      </c>
      <c r="M7568" s="15">
        <v>0</v>
      </c>
      <c r="N7568" s="14">
        <v>0</v>
      </c>
      <c r="O7568" s="16">
        <v>0</v>
      </c>
      <c r="P7568" s="16">
        <v>0</v>
      </c>
      <c r="Q7568" s="16">
        <v>0</v>
      </c>
      <c r="R7568" s="16">
        <f>Q7568*16.876/100</f>
        <v>0</v>
      </c>
      <c r="S7568" s="17">
        <f t="shared" si="826"/>
        <v>0</v>
      </c>
      <c r="T7568" s="16">
        <v>0</v>
      </c>
      <c r="U7568" s="18">
        <f t="shared" si="827"/>
        <v>0</v>
      </c>
      <c r="V7568" s="18">
        <f t="shared" si="828"/>
        <v>0</v>
      </c>
      <c r="W7568" s="18">
        <f t="shared" si="829"/>
        <v>0</v>
      </c>
      <c r="X7568" s="27"/>
      <c r="Y7568" s="19">
        <f t="shared" si="830"/>
        <v>0</v>
      </c>
      <c r="Z7568" s="18">
        <f t="shared" si="831"/>
        <v>0</v>
      </c>
      <c r="AA7568" s="12">
        <v>4</v>
      </c>
      <c r="AB7568" s="12">
        <v>4589.88</v>
      </c>
      <c r="AC7568" s="28">
        <f>+I7568+Y7568-Z7568</f>
        <v>0.18</v>
      </c>
      <c r="AD7568" s="20">
        <f t="shared" si="832"/>
        <v>0</v>
      </c>
      <c r="AE7568">
        <v>0</v>
      </c>
    </row>
    <row r="7569" spans="1:31" x14ac:dyDescent="0.25">
      <c r="A7569" s="9">
        <v>45351</v>
      </c>
      <c r="B7569" s="10" t="s">
        <v>790</v>
      </c>
      <c r="C7569" s="10" t="s">
        <v>282</v>
      </c>
      <c r="D7569" s="10" t="s">
        <v>29</v>
      </c>
      <c r="E7569" s="10" t="s">
        <v>30</v>
      </c>
      <c r="F7569" s="10"/>
      <c r="G7569" s="10">
        <v>0</v>
      </c>
      <c r="H7569" s="11">
        <f>SUMIFS(AA:AA,$A:$A,EOMONTH($A7569,-1),$B:$B,$B7569)</f>
        <v>505</v>
      </c>
      <c r="I7569" s="63">
        <f>ROUND(SUMIFS(AC:AC,$A:$A,EOMONTH($A7569,-1),$B:$B,$B7569),2)</f>
        <v>0</v>
      </c>
      <c r="J7569" s="11">
        <f>SUMIFS(AB:AB,$A:$A,EOMONTH($A7569,-1),$B:$B,$B7569)</f>
        <v>10598.83</v>
      </c>
      <c r="K7569" s="13">
        <v>0</v>
      </c>
      <c r="L7569" s="25">
        <v>0</v>
      </c>
      <c r="M7569" s="15">
        <v>0</v>
      </c>
      <c r="N7569" s="14">
        <v>0</v>
      </c>
      <c r="O7569" s="16">
        <v>0</v>
      </c>
      <c r="P7569" s="16">
        <v>0</v>
      </c>
      <c r="Q7569" s="16">
        <v>0</v>
      </c>
      <c r="R7569" s="16">
        <f>Q7569*16.876/100</f>
        <v>0</v>
      </c>
      <c r="S7569" s="17">
        <f t="shared" si="826"/>
        <v>0</v>
      </c>
      <c r="T7569" s="16">
        <v>0</v>
      </c>
      <c r="U7569" s="18">
        <f t="shared" si="827"/>
        <v>0</v>
      </c>
      <c r="V7569" s="18">
        <f t="shared" si="828"/>
        <v>0</v>
      </c>
      <c r="W7569" s="18">
        <f t="shared" si="829"/>
        <v>0</v>
      </c>
      <c r="X7569" s="27"/>
      <c r="Y7569" s="19">
        <f t="shared" si="830"/>
        <v>0</v>
      </c>
      <c r="Z7569" s="18">
        <f t="shared" si="831"/>
        <v>0</v>
      </c>
      <c r="AA7569" s="12">
        <v>505</v>
      </c>
      <c r="AB7569" s="12">
        <v>10598.83</v>
      </c>
      <c r="AC7569" s="28">
        <f>+I7569+Y7569-Z7569</f>
        <v>0</v>
      </c>
      <c r="AD7569" s="20">
        <f t="shared" si="832"/>
        <v>0</v>
      </c>
      <c r="AE7569">
        <v>0</v>
      </c>
    </row>
    <row r="7570" spans="1:31" x14ac:dyDescent="0.25">
      <c r="A7570" s="9">
        <v>45351</v>
      </c>
      <c r="B7570" s="10" t="s">
        <v>791</v>
      </c>
      <c r="C7570" s="10" t="s">
        <v>282</v>
      </c>
      <c r="D7570" s="10" t="s">
        <v>29</v>
      </c>
      <c r="E7570" s="10" t="s">
        <v>30</v>
      </c>
      <c r="F7570" s="10"/>
      <c r="G7570" s="10">
        <v>0</v>
      </c>
      <c r="H7570" s="11">
        <f>SUMIFS(AA:AA,$A:$A,EOMONTH($A7570,-1),$B:$B,$B7570)</f>
        <v>755</v>
      </c>
      <c r="I7570" s="63">
        <f>ROUND(SUMIFS(AC:AC,$A:$A,EOMONTH($A7570,-1),$B:$B,$B7570),2)</f>
        <v>0</v>
      </c>
      <c r="J7570" s="11">
        <f>SUMIFS(AB:AB,$A:$A,EOMONTH($A7570,-1),$B:$B,$B7570)</f>
        <v>16050.98</v>
      </c>
      <c r="K7570" s="13">
        <v>0</v>
      </c>
      <c r="L7570" s="25">
        <v>0</v>
      </c>
      <c r="M7570" s="15">
        <v>0</v>
      </c>
      <c r="N7570" s="14">
        <v>0</v>
      </c>
      <c r="O7570" s="16">
        <v>0</v>
      </c>
      <c r="P7570" s="16">
        <v>0</v>
      </c>
      <c r="Q7570" s="16">
        <v>0</v>
      </c>
      <c r="R7570" s="16">
        <f>Q7570*16.876/100</f>
        <v>0</v>
      </c>
      <c r="S7570" s="17">
        <f t="shared" si="826"/>
        <v>0</v>
      </c>
      <c r="T7570" s="16">
        <v>0</v>
      </c>
      <c r="U7570" s="18">
        <f t="shared" si="827"/>
        <v>0</v>
      </c>
      <c r="V7570" s="18">
        <f t="shared" si="828"/>
        <v>0</v>
      </c>
      <c r="W7570" s="18">
        <f t="shared" si="829"/>
        <v>0</v>
      </c>
      <c r="X7570" s="27"/>
      <c r="Y7570" s="19">
        <f t="shared" si="830"/>
        <v>0</v>
      </c>
      <c r="Z7570" s="18">
        <f t="shared" si="831"/>
        <v>0</v>
      </c>
      <c r="AA7570" s="12">
        <v>755</v>
      </c>
      <c r="AB7570" s="12">
        <v>16050.98</v>
      </c>
      <c r="AC7570" s="28">
        <f>+I7570+Y7570-Z7570</f>
        <v>0</v>
      </c>
      <c r="AD7570" s="20">
        <f t="shared" si="832"/>
        <v>0</v>
      </c>
      <c r="AE7570">
        <v>0</v>
      </c>
    </row>
    <row r="7571" spans="1:31" x14ac:dyDescent="0.25">
      <c r="A7571" s="9">
        <v>45351</v>
      </c>
      <c r="B7571" s="10" t="s">
        <v>599</v>
      </c>
      <c r="C7571" s="10" t="s">
        <v>562</v>
      </c>
      <c r="D7571" s="10" t="s">
        <v>29</v>
      </c>
      <c r="E7571" s="10" t="s">
        <v>30</v>
      </c>
      <c r="F7571" s="10"/>
      <c r="G7571" s="10">
        <v>0</v>
      </c>
      <c r="H7571" s="11">
        <f>SUMIFS(AA:AA,$A:$A,EOMONTH($A7571,-1),$B:$B,$B7571)</f>
        <v>15</v>
      </c>
      <c r="I7571" s="63">
        <f>ROUND(SUMIFS(AC:AC,$A:$A,EOMONTH($A7571,-1),$B:$B,$B7571),2)</f>
        <v>0.68</v>
      </c>
      <c r="J7571" s="11">
        <f>SUMIFS(AB:AB,$A:$A,EOMONTH($A7571,-1),$B:$B,$B7571)</f>
        <v>450</v>
      </c>
      <c r="K7571" s="13">
        <v>0</v>
      </c>
      <c r="L7571" s="25">
        <v>0</v>
      </c>
      <c r="M7571" s="15">
        <v>0</v>
      </c>
      <c r="N7571" s="14">
        <v>0</v>
      </c>
      <c r="O7571" s="16">
        <v>0</v>
      </c>
      <c r="P7571" s="16">
        <v>0</v>
      </c>
      <c r="Q7571" s="16">
        <v>0</v>
      </c>
      <c r="R7571" s="16">
        <f>Q7571*16.876/100</f>
        <v>0</v>
      </c>
      <c r="S7571" s="17">
        <f t="shared" si="826"/>
        <v>0</v>
      </c>
      <c r="T7571" s="16">
        <v>0</v>
      </c>
      <c r="U7571" s="18">
        <f t="shared" si="827"/>
        <v>0</v>
      </c>
      <c r="V7571" s="18">
        <f t="shared" si="828"/>
        <v>0</v>
      </c>
      <c r="W7571" s="18">
        <f t="shared" si="829"/>
        <v>0</v>
      </c>
      <c r="X7571" s="27"/>
      <c r="Y7571" s="19">
        <f t="shared" si="830"/>
        <v>0</v>
      </c>
      <c r="Z7571" s="18">
        <f t="shared" si="831"/>
        <v>0</v>
      </c>
      <c r="AA7571" s="12">
        <v>15</v>
      </c>
      <c r="AB7571" s="12">
        <v>450</v>
      </c>
      <c r="AC7571" s="28">
        <f>+I7571+Y7571-Z7571</f>
        <v>0.68</v>
      </c>
      <c r="AD7571" s="20">
        <f t="shared" si="832"/>
        <v>0</v>
      </c>
      <c r="AE7571">
        <v>0</v>
      </c>
    </row>
    <row r="7572" spans="1:31" x14ac:dyDescent="0.25">
      <c r="A7572" s="9">
        <v>45351</v>
      </c>
      <c r="B7572" s="10" t="s">
        <v>600</v>
      </c>
      <c r="C7572" s="10" t="s">
        <v>562</v>
      </c>
      <c r="D7572" s="10" t="s">
        <v>29</v>
      </c>
      <c r="E7572" s="10" t="s">
        <v>30</v>
      </c>
      <c r="F7572" s="10"/>
      <c r="G7572" s="10">
        <v>0</v>
      </c>
      <c r="H7572" s="11">
        <f>SUMIFS(AA:AA,$A:$A,EOMONTH($A7572,-1),$B:$B,$B7572)</f>
        <v>50</v>
      </c>
      <c r="I7572" s="63">
        <f>ROUND(SUMIFS(AC:AC,$A:$A,EOMONTH($A7572,-1),$B:$B,$B7572),2)</f>
        <v>2.2599999999999998</v>
      </c>
      <c r="J7572" s="11">
        <f>SUMIFS(AB:AB,$A:$A,EOMONTH($A7572,-1),$B:$B,$B7572)</f>
        <v>1200</v>
      </c>
      <c r="K7572" s="13">
        <v>0</v>
      </c>
      <c r="L7572" s="25">
        <v>0</v>
      </c>
      <c r="M7572" s="15">
        <v>0</v>
      </c>
      <c r="N7572" s="14">
        <v>0</v>
      </c>
      <c r="O7572" s="16">
        <v>0</v>
      </c>
      <c r="P7572" s="16">
        <v>0</v>
      </c>
      <c r="Q7572" s="16">
        <v>0</v>
      </c>
      <c r="R7572" s="16">
        <f>Q7572*16.876/100</f>
        <v>0</v>
      </c>
      <c r="S7572" s="17">
        <f t="shared" si="826"/>
        <v>0</v>
      </c>
      <c r="T7572" s="16">
        <v>0</v>
      </c>
      <c r="U7572" s="18">
        <f t="shared" si="827"/>
        <v>0</v>
      </c>
      <c r="V7572" s="18">
        <f t="shared" si="828"/>
        <v>0</v>
      </c>
      <c r="W7572" s="18">
        <f t="shared" si="829"/>
        <v>0</v>
      </c>
      <c r="X7572" s="27"/>
      <c r="Y7572" s="19">
        <f t="shared" si="830"/>
        <v>0</v>
      </c>
      <c r="Z7572" s="18">
        <f t="shared" si="831"/>
        <v>0</v>
      </c>
      <c r="AA7572" s="12">
        <v>50</v>
      </c>
      <c r="AB7572" s="12">
        <v>1200</v>
      </c>
      <c r="AC7572" s="28">
        <f>+I7572+Y7572-Z7572</f>
        <v>2.2599999999999998</v>
      </c>
      <c r="AD7572" s="20">
        <f t="shared" si="832"/>
        <v>0</v>
      </c>
      <c r="AE7572">
        <v>0</v>
      </c>
    </row>
    <row r="7573" spans="1:31" x14ac:dyDescent="0.25">
      <c r="A7573" s="9">
        <v>45351</v>
      </c>
      <c r="B7573" s="10" t="s">
        <v>602</v>
      </c>
      <c r="C7573" s="10" t="s">
        <v>603</v>
      </c>
      <c r="D7573" s="10" t="s">
        <v>40</v>
      </c>
      <c r="E7573" s="10" t="s">
        <v>30</v>
      </c>
      <c r="F7573" s="10">
        <v>375</v>
      </c>
      <c r="G7573" s="10">
        <v>409</v>
      </c>
      <c r="H7573" s="11">
        <f>SUMIFS(AA:AA,$A:$A,EOMONTH($A7573,-1),$B:$B,$B7573)</f>
        <v>8</v>
      </c>
      <c r="I7573" s="63">
        <f>ROUND(SUMIFS(AC:AC,$A:$A,EOMONTH($A7573,-1),$B:$B,$B7573),2)</f>
        <v>-28.75</v>
      </c>
      <c r="J7573" s="11">
        <f>SUMIFS(AB:AB,$A:$A,EOMONTH($A7573,-1),$B:$B,$B7573)</f>
        <v>1408</v>
      </c>
      <c r="K7573" s="13">
        <v>0</v>
      </c>
      <c r="L7573" s="25">
        <v>0</v>
      </c>
      <c r="M7573" s="15">
        <v>0</v>
      </c>
      <c r="N7573" s="14">
        <v>0</v>
      </c>
      <c r="O7573" s="16">
        <v>0</v>
      </c>
      <c r="P7573" s="16">
        <v>0</v>
      </c>
      <c r="Q7573" s="16">
        <v>0</v>
      </c>
      <c r="R7573" s="16">
        <f>Q7573*16.876/100</f>
        <v>0</v>
      </c>
      <c r="S7573" s="17">
        <f t="shared" si="826"/>
        <v>0</v>
      </c>
      <c r="T7573" s="16">
        <v>0</v>
      </c>
      <c r="U7573" s="18">
        <f t="shared" si="827"/>
        <v>3.2719999999999998</v>
      </c>
      <c r="V7573" s="18">
        <f t="shared" si="828"/>
        <v>0</v>
      </c>
      <c r="W7573" s="18">
        <f t="shared" si="829"/>
        <v>0</v>
      </c>
      <c r="X7573" s="27"/>
      <c r="Y7573" s="19">
        <f t="shared" si="830"/>
        <v>0</v>
      </c>
      <c r="Z7573" s="18">
        <f t="shared" si="831"/>
        <v>0</v>
      </c>
      <c r="AA7573" s="12">
        <v>8</v>
      </c>
      <c r="AB7573" s="12">
        <v>1408</v>
      </c>
      <c r="AC7573" s="28">
        <f>+I7573+Y7573-Z7573</f>
        <v>-28.75</v>
      </c>
      <c r="AD7573" s="20">
        <f t="shared" si="832"/>
        <v>30</v>
      </c>
      <c r="AE7573">
        <v>30</v>
      </c>
    </row>
    <row r="7574" spans="1:31" x14ac:dyDescent="0.25">
      <c r="A7574" s="9">
        <v>45351</v>
      </c>
      <c r="B7574" s="10" t="s">
        <v>604</v>
      </c>
      <c r="C7574" s="10" t="s">
        <v>603</v>
      </c>
      <c r="D7574" s="10" t="s">
        <v>40</v>
      </c>
      <c r="E7574" s="10" t="s">
        <v>30</v>
      </c>
      <c r="F7574" s="10">
        <v>375</v>
      </c>
      <c r="G7574" s="10">
        <v>409</v>
      </c>
      <c r="H7574" s="11">
        <f>SUMIFS(AA:AA,$A:$A,EOMONTH($A7574,-1),$B:$B,$B7574)</f>
        <v>256</v>
      </c>
      <c r="I7574" s="63">
        <f>ROUND(SUMIFS(AC:AC,$A:$A,EOMONTH($A7574,-1),$B:$B,$B7574),2)</f>
        <v>-6.63</v>
      </c>
      <c r="J7574" s="11">
        <f>SUMIFS(AB:AB,$A:$A,EOMONTH($A7574,-1),$B:$B,$B7574)</f>
        <v>48936.800000000003</v>
      </c>
      <c r="K7574" s="13">
        <v>0</v>
      </c>
      <c r="L7574" s="25">
        <v>0</v>
      </c>
      <c r="M7574" s="15">
        <v>0</v>
      </c>
      <c r="N7574" s="14">
        <v>0</v>
      </c>
      <c r="O7574" s="16">
        <v>0</v>
      </c>
      <c r="P7574" s="16">
        <v>0</v>
      </c>
      <c r="Q7574" s="16">
        <v>0</v>
      </c>
      <c r="R7574" s="16">
        <f>Q7574*16.876/100</f>
        <v>0</v>
      </c>
      <c r="S7574" s="17">
        <f t="shared" si="826"/>
        <v>0</v>
      </c>
      <c r="T7574" s="16">
        <v>0</v>
      </c>
      <c r="U7574" s="18">
        <f t="shared" si="827"/>
        <v>104.70399999999999</v>
      </c>
      <c r="V7574" s="18">
        <f t="shared" si="828"/>
        <v>0</v>
      </c>
      <c r="W7574" s="18">
        <f t="shared" si="829"/>
        <v>0</v>
      </c>
      <c r="X7574" s="27"/>
      <c r="Y7574" s="19">
        <f t="shared" si="830"/>
        <v>0</v>
      </c>
      <c r="Z7574" s="18">
        <f t="shared" si="831"/>
        <v>0</v>
      </c>
      <c r="AA7574" s="12">
        <v>256</v>
      </c>
      <c r="AB7574" s="12">
        <v>48936.800000000003</v>
      </c>
      <c r="AC7574" s="28">
        <f>+I7574+Y7574-Z7574</f>
        <v>-6.63</v>
      </c>
      <c r="AD7574" s="20">
        <f t="shared" si="832"/>
        <v>10</v>
      </c>
      <c r="AE7574">
        <v>10</v>
      </c>
    </row>
    <row r="7575" spans="1:31" x14ac:dyDescent="0.25">
      <c r="A7575" s="9">
        <v>45351</v>
      </c>
      <c r="B7575" s="10" t="s">
        <v>605</v>
      </c>
      <c r="C7575" s="10" t="s">
        <v>603</v>
      </c>
      <c r="D7575" s="10" t="s">
        <v>40</v>
      </c>
      <c r="E7575" s="10" t="s">
        <v>30</v>
      </c>
      <c r="F7575" s="10">
        <v>375</v>
      </c>
      <c r="G7575" s="10">
        <v>409</v>
      </c>
      <c r="H7575" s="11">
        <f>SUMIFS(AA:AA,$A:$A,EOMONTH($A7575,-1),$B:$B,$B7575)</f>
        <v>122</v>
      </c>
      <c r="I7575" s="63">
        <f>ROUND(SUMIFS(AC:AC,$A:$A,EOMONTH($A7575,-1),$B:$B,$B7575),2)</f>
        <v>-17.05</v>
      </c>
      <c r="J7575" s="11">
        <f>SUMIFS(AB:AB,$A:$A,EOMONTH($A7575,-1),$B:$B,$B7575)</f>
        <v>28346.560000000001</v>
      </c>
      <c r="K7575" s="13">
        <v>0</v>
      </c>
      <c r="L7575" s="25">
        <v>0</v>
      </c>
      <c r="M7575" s="15">
        <v>0</v>
      </c>
      <c r="N7575" s="14">
        <v>0</v>
      </c>
      <c r="O7575" s="16">
        <v>0</v>
      </c>
      <c r="P7575" s="16">
        <v>0</v>
      </c>
      <c r="Q7575" s="16">
        <v>0</v>
      </c>
      <c r="R7575" s="16">
        <f>Q7575*16.876/100</f>
        <v>0</v>
      </c>
      <c r="S7575" s="17">
        <f t="shared" si="826"/>
        <v>0</v>
      </c>
      <c r="T7575" s="16">
        <v>0</v>
      </c>
      <c r="U7575" s="18">
        <f t="shared" si="827"/>
        <v>49.898000000000003</v>
      </c>
      <c r="V7575" s="18">
        <f t="shared" si="828"/>
        <v>0</v>
      </c>
      <c r="W7575" s="18">
        <f t="shared" si="829"/>
        <v>0</v>
      </c>
      <c r="X7575" s="27"/>
      <c r="Y7575" s="19">
        <f t="shared" si="830"/>
        <v>0</v>
      </c>
      <c r="Z7575" s="18">
        <f t="shared" si="831"/>
        <v>0</v>
      </c>
      <c r="AA7575" s="12">
        <v>122</v>
      </c>
      <c r="AB7575" s="12">
        <v>28346.560000000001</v>
      </c>
      <c r="AC7575" s="28">
        <f>+I7575+Y7575-Z7575</f>
        <v>-17.05</v>
      </c>
      <c r="AD7575" s="20">
        <f t="shared" si="832"/>
        <v>20</v>
      </c>
      <c r="AE7575">
        <v>20</v>
      </c>
    </row>
    <row r="7576" spans="1:31" x14ac:dyDescent="0.25">
      <c r="A7576" s="9">
        <v>45351</v>
      </c>
      <c r="B7576" s="10" t="s">
        <v>606</v>
      </c>
      <c r="C7576" s="10" t="s">
        <v>603</v>
      </c>
      <c r="D7576" s="10" t="s">
        <v>40</v>
      </c>
      <c r="E7576" s="10" t="s">
        <v>30</v>
      </c>
      <c r="F7576" s="10">
        <v>375</v>
      </c>
      <c r="G7576" s="10">
        <v>409</v>
      </c>
      <c r="H7576" s="11">
        <f>SUMIFS(AA:AA,$A:$A,EOMONTH($A7576,-1),$B:$B,$B7576)</f>
        <v>146</v>
      </c>
      <c r="I7576" s="63">
        <f>ROUND(SUMIFS(AC:AC,$A:$A,EOMONTH($A7576,-1),$B:$B,$B7576),2)</f>
        <v>-37.08</v>
      </c>
      <c r="J7576" s="11">
        <f>SUMIFS(AB:AB,$A:$A,EOMONTH($A7576,-1),$B:$B,$B7576)</f>
        <v>32903.199999999997</v>
      </c>
      <c r="K7576" s="13">
        <v>0</v>
      </c>
      <c r="L7576" s="25">
        <v>0</v>
      </c>
      <c r="M7576" s="15">
        <v>0</v>
      </c>
      <c r="N7576" s="14">
        <v>0</v>
      </c>
      <c r="O7576" s="16">
        <v>0</v>
      </c>
      <c r="P7576" s="16">
        <v>0</v>
      </c>
      <c r="Q7576" s="16">
        <v>0</v>
      </c>
      <c r="R7576" s="16">
        <f>Q7576*16.876/100</f>
        <v>0</v>
      </c>
      <c r="S7576" s="17">
        <f t="shared" si="826"/>
        <v>0</v>
      </c>
      <c r="T7576" s="16">
        <v>0</v>
      </c>
      <c r="U7576" s="18">
        <f t="shared" si="827"/>
        <v>59.713999999999999</v>
      </c>
      <c r="V7576" s="18">
        <f t="shared" si="828"/>
        <v>0</v>
      </c>
      <c r="W7576" s="18">
        <f t="shared" si="829"/>
        <v>0</v>
      </c>
      <c r="X7576" s="27"/>
      <c r="Y7576" s="19">
        <f t="shared" si="830"/>
        <v>0</v>
      </c>
      <c r="Z7576" s="18">
        <f t="shared" si="831"/>
        <v>0</v>
      </c>
      <c r="AA7576" s="12">
        <v>146</v>
      </c>
      <c r="AB7576" s="12">
        <v>32903.199999999997</v>
      </c>
      <c r="AC7576" s="28">
        <f>+I7576+Y7576-Z7576</f>
        <v>-37.08</v>
      </c>
      <c r="AD7576" s="20">
        <f t="shared" si="832"/>
        <v>40</v>
      </c>
      <c r="AE7576">
        <v>40</v>
      </c>
    </row>
    <row r="7577" spans="1:31" x14ac:dyDescent="0.25">
      <c r="A7577" s="9">
        <v>45351</v>
      </c>
      <c r="B7577" s="10" t="s">
        <v>607</v>
      </c>
      <c r="C7577" s="10" t="s">
        <v>603</v>
      </c>
      <c r="D7577" s="10" t="s">
        <v>40</v>
      </c>
      <c r="E7577" s="10" t="s">
        <v>30</v>
      </c>
      <c r="F7577" s="10">
        <v>375</v>
      </c>
      <c r="G7577" s="10">
        <v>409</v>
      </c>
      <c r="H7577" s="11">
        <f>SUMIFS(AA:AA,$A:$A,EOMONTH($A7577,-1),$B:$B,$B7577)</f>
        <v>83</v>
      </c>
      <c r="I7577" s="63">
        <f>ROUND(SUMIFS(AC:AC,$A:$A,EOMONTH($A7577,-1),$B:$B,$B7577),2)</f>
        <v>-3.53</v>
      </c>
      <c r="J7577" s="11">
        <f>SUMIFS(AB:AB,$A:$A,EOMONTH($A7577,-1),$B:$B,$B7577)</f>
        <v>14608</v>
      </c>
      <c r="K7577" s="13">
        <v>0</v>
      </c>
      <c r="L7577" s="25">
        <v>0</v>
      </c>
      <c r="M7577" s="15">
        <v>0</v>
      </c>
      <c r="N7577" s="14">
        <v>0</v>
      </c>
      <c r="O7577" s="16">
        <v>0</v>
      </c>
      <c r="P7577" s="16">
        <v>0</v>
      </c>
      <c r="Q7577" s="16">
        <v>0</v>
      </c>
      <c r="R7577" s="16">
        <f>Q7577*16.876/100</f>
        <v>0</v>
      </c>
      <c r="S7577" s="17">
        <f t="shared" si="826"/>
        <v>0</v>
      </c>
      <c r="T7577" s="16">
        <v>0</v>
      </c>
      <c r="U7577" s="18">
        <f t="shared" si="827"/>
        <v>33.947000000000003</v>
      </c>
      <c r="V7577" s="18">
        <f t="shared" si="828"/>
        <v>0</v>
      </c>
      <c r="W7577" s="18">
        <f t="shared" si="829"/>
        <v>0</v>
      </c>
      <c r="X7577" s="27"/>
      <c r="Y7577" s="19">
        <f t="shared" si="830"/>
        <v>0</v>
      </c>
      <c r="Z7577" s="18">
        <f t="shared" si="831"/>
        <v>0</v>
      </c>
      <c r="AA7577" s="12">
        <v>83</v>
      </c>
      <c r="AB7577" s="12">
        <v>14608</v>
      </c>
      <c r="AC7577" s="28">
        <f>+I7577+Y7577-Z7577</f>
        <v>-3.53</v>
      </c>
      <c r="AD7577" s="20">
        <f t="shared" si="832"/>
        <v>10</v>
      </c>
      <c r="AE7577">
        <v>10</v>
      </c>
    </row>
    <row r="7578" spans="1:31" x14ac:dyDescent="0.25">
      <c r="A7578" s="9">
        <v>45351</v>
      </c>
      <c r="B7578" s="10" t="s">
        <v>608</v>
      </c>
      <c r="C7578" s="10" t="s">
        <v>603</v>
      </c>
      <c r="D7578" s="10" t="s">
        <v>40</v>
      </c>
      <c r="E7578" s="10" t="s">
        <v>30</v>
      </c>
      <c r="F7578" s="10">
        <v>460</v>
      </c>
      <c r="G7578" s="10">
        <v>501</v>
      </c>
      <c r="H7578" s="11">
        <f>SUMIFS(AA:AA,$A:$A,EOMONTH($A7578,-1),$B:$B,$B7578)</f>
        <v>22</v>
      </c>
      <c r="I7578" s="63">
        <f>ROUND(SUMIFS(AC:AC,$A:$A,EOMONTH($A7578,-1),$B:$B,$B7578),2)</f>
        <v>-33.200000000000003</v>
      </c>
      <c r="J7578" s="11">
        <f>SUMIFS(AB:AB,$A:$A,EOMONTH($A7578,-1),$B:$B,$B7578)</f>
        <v>4400</v>
      </c>
      <c r="K7578" s="13">
        <v>0</v>
      </c>
      <c r="L7578" s="25">
        <v>0</v>
      </c>
      <c r="M7578" s="15">
        <v>0</v>
      </c>
      <c r="N7578" s="14">
        <v>0</v>
      </c>
      <c r="O7578" s="16">
        <v>0</v>
      </c>
      <c r="P7578" s="16">
        <v>0</v>
      </c>
      <c r="Q7578" s="16">
        <v>0</v>
      </c>
      <c r="R7578" s="16">
        <f>Q7578*16.876/100</f>
        <v>0</v>
      </c>
      <c r="S7578" s="17">
        <f t="shared" si="826"/>
        <v>0</v>
      </c>
      <c r="T7578" s="16">
        <v>0</v>
      </c>
      <c r="U7578" s="18">
        <f t="shared" si="827"/>
        <v>11.022</v>
      </c>
      <c r="V7578" s="18">
        <f t="shared" si="828"/>
        <v>0</v>
      </c>
      <c r="W7578" s="18">
        <f t="shared" si="829"/>
        <v>0</v>
      </c>
      <c r="X7578" s="27"/>
      <c r="Y7578" s="19">
        <f t="shared" si="830"/>
        <v>0</v>
      </c>
      <c r="Z7578" s="18">
        <f t="shared" si="831"/>
        <v>0</v>
      </c>
      <c r="AA7578" s="12">
        <v>22</v>
      </c>
      <c r="AB7578" s="12">
        <v>4400</v>
      </c>
      <c r="AC7578" s="28">
        <f>+I7578+Y7578-Z7578</f>
        <v>-33.200000000000003</v>
      </c>
      <c r="AD7578" s="20">
        <f t="shared" si="832"/>
        <v>40</v>
      </c>
      <c r="AE7578">
        <v>40</v>
      </c>
    </row>
    <row r="7579" spans="1:31" x14ac:dyDescent="0.25">
      <c r="A7579" s="9">
        <v>45351</v>
      </c>
      <c r="B7579" s="10" t="s">
        <v>609</v>
      </c>
      <c r="C7579" s="10" t="s">
        <v>603</v>
      </c>
      <c r="D7579" s="10" t="s">
        <v>40</v>
      </c>
      <c r="E7579" s="10" t="s">
        <v>30</v>
      </c>
      <c r="F7579" s="10">
        <v>460</v>
      </c>
      <c r="G7579" s="10">
        <v>501</v>
      </c>
      <c r="H7579" s="11">
        <f>SUMIFS(AA:AA,$A:$A,EOMONTH($A7579,-1),$B:$B,$B7579)</f>
        <v>139</v>
      </c>
      <c r="I7579" s="63">
        <f>ROUND(SUMIFS(AC:AC,$A:$A,EOMONTH($A7579,-1),$B:$B,$B7579),2)</f>
        <v>-7.4</v>
      </c>
      <c r="J7579" s="11">
        <f>SUMIFS(AB:AB,$A:$A,EOMONTH($A7579,-1),$B:$B,$B7579)</f>
        <v>10286</v>
      </c>
      <c r="K7579" s="13">
        <v>0</v>
      </c>
      <c r="L7579" s="25">
        <v>0</v>
      </c>
      <c r="M7579" s="15">
        <v>0</v>
      </c>
      <c r="N7579" s="14">
        <v>0</v>
      </c>
      <c r="O7579" s="16">
        <v>0</v>
      </c>
      <c r="P7579" s="16">
        <v>0</v>
      </c>
      <c r="Q7579" s="16">
        <v>0</v>
      </c>
      <c r="R7579" s="16">
        <f>Q7579*16.876/100</f>
        <v>0</v>
      </c>
      <c r="S7579" s="17">
        <f t="shared" si="826"/>
        <v>0</v>
      </c>
      <c r="T7579" s="16">
        <v>0</v>
      </c>
      <c r="U7579" s="18">
        <f t="shared" si="827"/>
        <v>69.638999999999996</v>
      </c>
      <c r="V7579" s="18">
        <f t="shared" si="828"/>
        <v>0</v>
      </c>
      <c r="W7579" s="18">
        <f t="shared" si="829"/>
        <v>0</v>
      </c>
      <c r="X7579" s="27"/>
      <c r="Y7579" s="19">
        <f t="shared" si="830"/>
        <v>0</v>
      </c>
      <c r="Z7579" s="18">
        <f t="shared" si="831"/>
        <v>0</v>
      </c>
      <c r="AA7579" s="12">
        <v>139</v>
      </c>
      <c r="AB7579" s="12">
        <v>10286</v>
      </c>
      <c r="AC7579" s="28">
        <f>+I7579+Y7579-Z7579</f>
        <v>-7.4</v>
      </c>
      <c r="AD7579" s="20">
        <f t="shared" si="832"/>
        <v>10</v>
      </c>
      <c r="AE7579">
        <v>10</v>
      </c>
    </row>
    <row r="7580" spans="1:31" x14ac:dyDescent="0.25">
      <c r="A7580" s="9">
        <v>45351</v>
      </c>
      <c r="B7580" s="10" t="s">
        <v>610</v>
      </c>
      <c r="C7580" s="10" t="s">
        <v>603</v>
      </c>
      <c r="D7580" s="10" t="s">
        <v>40</v>
      </c>
      <c r="E7580" s="10" t="s">
        <v>30</v>
      </c>
      <c r="F7580" s="10">
        <v>460</v>
      </c>
      <c r="G7580" s="10">
        <v>501</v>
      </c>
      <c r="H7580" s="11">
        <f>SUMIFS(AA:AA,$A:$A,EOMONTH($A7580,-1),$B:$B,$B7580)</f>
        <v>174</v>
      </c>
      <c r="I7580" s="63">
        <f>ROUND(SUMIFS(AC:AC,$A:$A,EOMONTH($A7580,-1),$B:$B,$B7580),2)</f>
        <v>-10.38</v>
      </c>
      <c r="J7580" s="11">
        <f>SUMIFS(AB:AB,$A:$A,EOMONTH($A7580,-1),$B:$B,$B7580)</f>
        <v>12876</v>
      </c>
      <c r="K7580" s="13">
        <v>0</v>
      </c>
      <c r="L7580" s="25">
        <v>0</v>
      </c>
      <c r="M7580" s="15">
        <v>0</v>
      </c>
      <c r="N7580" s="14">
        <v>0</v>
      </c>
      <c r="O7580" s="16">
        <v>0</v>
      </c>
      <c r="P7580" s="16">
        <v>0</v>
      </c>
      <c r="Q7580" s="16">
        <v>0</v>
      </c>
      <c r="R7580" s="16">
        <f>Q7580*16.876/100</f>
        <v>0</v>
      </c>
      <c r="S7580" s="17">
        <f t="shared" si="826"/>
        <v>0</v>
      </c>
      <c r="T7580" s="16">
        <v>0</v>
      </c>
      <c r="U7580" s="18">
        <f t="shared" si="827"/>
        <v>87.174000000000007</v>
      </c>
      <c r="V7580" s="18">
        <f t="shared" si="828"/>
        <v>0</v>
      </c>
      <c r="W7580" s="18">
        <f t="shared" si="829"/>
        <v>0</v>
      </c>
      <c r="X7580" s="27"/>
      <c r="Y7580" s="19">
        <f t="shared" si="830"/>
        <v>0</v>
      </c>
      <c r="Z7580" s="18">
        <f t="shared" si="831"/>
        <v>0</v>
      </c>
      <c r="AA7580" s="12">
        <v>174</v>
      </c>
      <c r="AB7580" s="12">
        <v>12876</v>
      </c>
      <c r="AC7580" s="28">
        <f>+I7580+Y7580-Z7580</f>
        <v>-10.38</v>
      </c>
      <c r="AD7580" s="20">
        <f t="shared" si="832"/>
        <v>20</v>
      </c>
      <c r="AE7580">
        <v>20</v>
      </c>
    </row>
    <row r="7581" spans="1:31" x14ac:dyDescent="0.25">
      <c r="A7581" s="9">
        <v>45351</v>
      </c>
      <c r="B7581" s="10" t="s">
        <v>611</v>
      </c>
      <c r="C7581" s="10" t="s">
        <v>603</v>
      </c>
      <c r="D7581" s="10" t="s">
        <v>40</v>
      </c>
      <c r="E7581" s="10" t="s">
        <v>30</v>
      </c>
      <c r="F7581" s="10">
        <v>460</v>
      </c>
      <c r="G7581" s="10">
        <v>501</v>
      </c>
      <c r="H7581" s="11">
        <f>SUMIFS(AA:AA,$A:$A,EOMONTH($A7581,-1),$B:$B,$B7581)</f>
        <v>29</v>
      </c>
      <c r="I7581" s="63">
        <f>ROUND(SUMIFS(AC:AC,$A:$A,EOMONTH($A7581,-1),$B:$B,$B7581),2)</f>
        <v>-32.880000000000003</v>
      </c>
      <c r="J7581" s="11">
        <f>SUMIFS(AB:AB,$A:$A,EOMONTH($A7581,-1),$B:$B,$B7581)</f>
        <v>5800</v>
      </c>
      <c r="K7581" s="13">
        <v>0</v>
      </c>
      <c r="L7581" s="25">
        <v>0</v>
      </c>
      <c r="M7581" s="15">
        <v>0</v>
      </c>
      <c r="N7581" s="14">
        <v>0</v>
      </c>
      <c r="O7581" s="16">
        <v>0</v>
      </c>
      <c r="P7581" s="16">
        <v>0</v>
      </c>
      <c r="Q7581" s="16">
        <v>0</v>
      </c>
      <c r="R7581" s="16">
        <f>Q7581*16.876/100</f>
        <v>0</v>
      </c>
      <c r="S7581" s="17">
        <f t="shared" si="826"/>
        <v>0</v>
      </c>
      <c r="T7581" s="16">
        <v>0</v>
      </c>
      <c r="U7581" s="18">
        <f t="shared" si="827"/>
        <v>14.529</v>
      </c>
      <c r="V7581" s="18">
        <f t="shared" si="828"/>
        <v>0</v>
      </c>
      <c r="W7581" s="18">
        <f t="shared" si="829"/>
        <v>0</v>
      </c>
      <c r="X7581" s="27"/>
      <c r="Y7581" s="19">
        <f t="shared" si="830"/>
        <v>0</v>
      </c>
      <c r="Z7581" s="18">
        <f t="shared" si="831"/>
        <v>0</v>
      </c>
      <c r="AA7581" s="12">
        <v>29</v>
      </c>
      <c r="AB7581" s="12">
        <v>5800</v>
      </c>
      <c r="AC7581" s="28">
        <f>+I7581+Y7581-Z7581</f>
        <v>-32.880000000000003</v>
      </c>
      <c r="AD7581" s="20">
        <f t="shared" si="832"/>
        <v>40</v>
      </c>
      <c r="AE7581">
        <v>40</v>
      </c>
    </row>
    <row r="7582" spans="1:31" x14ac:dyDescent="0.25">
      <c r="A7582" s="9">
        <v>45351</v>
      </c>
      <c r="B7582" s="10" t="s">
        <v>612</v>
      </c>
      <c r="C7582" s="10" t="s">
        <v>603</v>
      </c>
      <c r="D7582" s="10" t="s">
        <v>40</v>
      </c>
      <c r="E7582" s="10" t="s">
        <v>30</v>
      </c>
      <c r="F7582" s="10">
        <v>460</v>
      </c>
      <c r="G7582" s="10">
        <v>501</v>
      </c>
      <c r="H7582" s="11">
        <f>SUMIFS(AA:AA,$A:$A,EOMONTH($A7582,-1),$B:$B,$B7582)</f>
        <v>117</v>
      </c>
      <c r="I7582" s="63">
        <f>ROUND(SUMIFS(AC:AC,$A:$A,EOMONTH($A7582,-1),$B:$B,$B7582),2)</f>
        <v>-1.56</v>
      </c>
      <c r="J7582" s="11">
        <f>SUMIFS(AB:AB,$A:$A,EOMONTH($A7582,-1),$B:$B,$B7582)</f>
        <v>23400</v>
      </c>
      <c r="K7582" s="13">
        <v>0</v>
      </c>
      <c r="L7582" s="25">
        <v>0</v>
      </c>
      <c r="M7582" s="15">
        <v>0</v>
      </c>
      <c r="N7582" s="14">
        <v>0</v>
      </c>
      <c r="O7582" s="16">
        <v>0</v>
      </c>
      <c r="P7582" s="16">
        <v>0</v>
      </c>
      <c r="Q7582" s="16">
        <v>0</v>
      </c>
      <c r="R7582" s="16">
        <f>Q7582*16.876/100</f>
        <v>0</v>
      </c>
      <c r="S7582" s="17">
        <f t="shared" si="826"/>
        <v>0</v>
      </c>
      <c r="T7582" s="16">
        <v>0</v>
      </c>
      <c r="U7582" s="18">
        <f t="shared" si="827"/>
        <v>58.616999999999997</v>
      </c>
      <c r="V7582" s="18">
        <f t="shared" si="828"/>
        <v>0</v>
      </c>
      <c r="W7582" s="18">
        <f t="shared" si="829"/>
        <v>0</v>
      </c>
      <c r="X7582" s="27"/>
      <c r="Y7582" s="19">
        <f t="shared" si="830"/>
        <v>0</v>
      </c>
      <c r="Z7582" s="18">
        <f t="shared" si="831"/>
        <v>0</v>
      </c>
      <c r="AA7582" s="12">
        <v>117</v>
      </c>
      <c r="AB7582" s="12">
        <v>23400</v>
      </c>
      <c r="AC7582" s="28">
        <f>+I7582+Y7582-Z7582</f>
        <v>-1.56</v>
      </c>
      <c r="AD7582" s="20">
        <f t="shared" si="832"/>
        <v>10</v>
      </c>
      <c r="AE7582">
        <v>10</v>
      </c>
    </row>
    <row r="7583" spans="1:31" x14ac:dyDescent="0.25">
      <c r="A7583" s="9">
        <v>45351</v>
      </c>
      <c r="B7583" s="10" t="s">
        <v>613</v>
      </c>
      <c r="C7583" s="10" t="s">
        <v>603</v>
      </c>
      <c r="D7583" s="10" t="s">
        <v>29</v>
      </c>
      <c r="E7583" s="10" t="s">
        <v>30</v>
      </c>
      <c r="F7583" s="10"/>
      <c r="G7583" s="10">
        <v>0</v>
      </c>
      <c r="H7583" s="11">
        <f>SUMIFS(AA:AA,$A:$A,EOMONTH($A7583,-1),$B:$B,$B7583)</f>
        <v>-1</v>
      </c>
      <c r="I7583" s="63">
        <f>ROUND(SUMIFS(AC:AC,$A:$A,EOMONTH($A7583,-1),$B:$B,$B7583),2)</f>
        <v>0</v>
      </c>
      <c r="J7583" s="11">
        <f>SUMIFS(AB:AB,$A:$A,EOMONTH($A7583,-1),$B:$B,$B7583)</f>
        <v>-236</v>
      </c>
      <c r="K7583" s="13">
        <v>0</v>
      </c>
      <c r="L7583" s="25">
        <v>0</v>
      </c>
      <c r="M7583" s="15">
        <v>0</v>
      </c>
      <c r="N7583" s="14">
        <v>0</v>
      </c>
      <c r="O7583" s="16">
        <v>0</v>
      </c>
      <c r="P7583" s="16">
        <v>0</v>
      </c>
      <c r="Q7583" s="16">
        <v>0</v>
      </c>
      <c r="R7583" s="16">
        <f>Q7583*16.876/100</f>
        <v>0</v>
      </c>
      <c r="S7583" s="17">
        <f t="shared" si="826"/>
        <v>0</v>
      </c>
      <c r="T7583" s="16">
        <v>0</v>
      </c>
      <c r="U7583" s="18">
        <f t="shared" si="827"/>
        <v>0</v>
      </c>
      <c r="V7583" s="18">
        <f t="shared" si="828"/>
        <v>0</v>
      </c>
      <c r="W7583" s="18">
        <f t="shared" si="829"/>
        <v>0</v>
      </c>
      <c r="X7583" s="27"/>
      <c r="Y7583" s="19">
        <f t="shared" si="830"/>
        <v>0</v>
      </c>
      <c r="Z7583" s="18">
        <f t="shared" si="831"/>
        <v>0</v>
      </c>
      <c r="AA7583" s="12">
        <v>-1</v>
      </c>
      <c r="AB7583" s="12">
        <v>-236</v>
      </c>
      <c r="AC7583" s="28">
        <f>+I7583+Y7583-Z7583</f>
        <v>0</v>
      </c>
      <c r="AD7583" s="20">
        <f t="shared" si="832"/>
        <v>0</v>
      </c>
      <c r="AE7583">
        <v>0</v>
      </c>
    </row>
    <row r="7584" spans="1:31" x14ac:dyDescent="0.25">
      <c r="A7584" s="9">
        <v>45351</v>
      </c>
      <c r="B7584" s="10" t="s">
        <v>614</v>
      </c>
      <c r="C7584" s="10" t="s">
        <v>603</v>
      </c>
      <c r="D7584" s="10" t="s">
        <v>29</v>
      </c>
      <c r="E7584" s="10" t="s">
        <v>30</v>
      </c>
      <c r="F7584" s="10"/>
      <c r="G7584" s="10">
        <v>0</v>
      </c>
      <c r="H7584" s="11">
        <f>SUMIFS(AA:AA,$A:$A,EOMONTH($A7584,-1),$B:$B,$B7584)</f>
        <v>10</v>
      </c>
      <c r="I7584" s="63">
        <f>ROUND(SUMIFS(AC:AC,$A:$A,EOMONTH($A7584,-1),$B:$B,$B7584),2)</f>
        <v>0.45</v>
      </c>
      <c r="J7584" s="11">
        <f>SUMIFS(AB:AB,$A:$A,EOMONTH($A7584,-1),$B:$B,$B7584)</f>
        <v>0</v>
      </c>
      <c r="K7584" s="13">
        <v>0</v>
      </c>
      <c r="L7584" s="25">
        <v>0</v>
      </c>
      <c r="M7584" s="15">
        <v>0</v>
      </c>
      <c r="N7584" s="14">
        <v>0</v>
      </c>
      <c r="O7584" s="16">
        <v>0</v>
      </c>
      <c r="P7584" s="16">
        <v>0</v>
      </c>
      <c r="Q7584" s="16">
        <v>0</v>
      </c>
      <c r="R7584" s="16">
        <f>Q7584*16.876/100</f>
        <v>0</v>
      </c>
      <c r="S7584" s="17">
        <f t="shared" si="826"/>
        <v>0</v>
      </c>
      <c r="T7584" s="16">
        <v>0</v>
      </c>
      <c r="U7584" s="18">
        <f t="shared" si="827"/>
        <v>0</v>
      </c>
      <c r="V7584" s="18">
        <f t="shared" si="828"/>
        <v>0</v>
      </c>
      <c r="W7584" s="18">
        <f t="shared" si="829"/>
        <v>0</v>
      </c>
      <c r="X7584" s="27"/>
      <c r="Y7584" s="19">
        <f t="shared" si="830"/>
        <v>0</v>
      </c>
      <c r="Z7584" s="18">
        <f t="shared" si="831"/>
        <v>0</v>
      </c>
      <c r="AA7584" s="12">
        <v>10</v>
      </c>
      <c r="AB7584" s="12">
        <v>0</v>
      </c>
      <c r="AC7584" s="28">
        <f>+I7584+Y7584-Z7584</f>
        <v>0.45</v>
      </c>
      <c r="AD7584" s="20">
        <f t="shared" si="832"/>
        <v>0</v>
      </c>
      <c r="AE7584">
        <v>0</v>
      </c>
    </row>
    <row r="7585" spans="1:31" x14ac:dyDescent="0.25">
      <c r="A7585" s="9">
        <v>45351</v>
      </c>
      <c r="B7585" s="10" t="s">
        <v>615</v>
      </c>
      <c r="C7585" s="10" t="s">
        <v>603</v>
      </c>
      <c r="D7585" s="10" t="s">
        <v>40</v>
      </c>
      <c r="E7585" s="10" t="s">
        <v>30</v>
      </c>
      <c r="F7585" s="10">
        <v>555</v>
      </c>
      <c r="G7585" s="10">
        <v>605</v>
      </c>
      <c r="H7585" s="11">
        <f>SUMIFS(AA:AA,$A:$A,EOMONTH($A7585,-1),$B:$B,$B7585)</f>
        <v>8</v>
      </c>
      <c r="I7585" s="63">
        <f>ROUND(SUMIFS(AC:AC,$A:$A,EOMONTH($A7585,-1),$B:$B,$B7585),2)</f>
        <v>-16.43</v>
      </c>
      <c r="J7585" s="11">
        <f>SUMIFS(AB:AB,$A:$A,EOMONTH($A7585,-1),$B:$B,$B7585)</f>
        <v>1888</v>
      </c>
      <c r="K7585" s="13">
        <v>0</v>
      </c>
      <c r="L7585" s="25">
        <v>0</v>
      </c>
      <c r="M7585" s="15">
        <v>0</v>
      </c>
      <c r="N7585" s="14">
        <v>0</v>
      </c>
      <c r="O7585" s="16">
        <v>0</v>
      </c>
      <c r="P7585" s="16">
        <v>0</v>
      </c>
      <c r="Q7585" s="16">
        <v>0</v>
      </c>
      <c r="R7585" s="16">
        <f>Q7585*16.876/100</f>
        <v>0</v>
      </c>
      <c r="S7585" s="17">
        <f t="shared" si="826"/>
        <v>0</v>
      </c>
      <c r="T7585" s="16">
        <v>0</v>
      </c>
      <c r="U7585" s="18">
        <f t="shared" si="827"/>
        <v>4.84</v>
      </c>
      <c r="V7585" s="18">
        <f t="shared" si="828"/>
        <v>0</v>
      </c>
      <c r="W7585" s="18">
        <f t="shared" si="829"/>
        <v>0</v>
      </c>
      <c r="X7585" s="27"/>
      <c r="Y7585" s="19">
        <f t="shared" si="830"/>
        <v>0</v>
      </c>
      <c r="Z7585" s="18">
        <f t="shared" si="831"/>
        <v>0</v>
      </c>
      <c r="AA7585" s="12">
        <v>8</v>
      </c>
      <c r="AB7585" s="12">
        <v>1888</v>
      </c>
      <c r="AC7585" s="28">
        <f>+I7585+Y7585-Z7585</f>
        <v>-16.43</v>
      </c>
      <c r="AD7585" s="20">
        <f t="shared" si="832"/>
        <v>20</v>
      </c>
      <c r="AE7585">
        <v>20</v>
      </c>
    </row>
    <row r="7586" spans="1:31" x14ac:dyDescent="0.25">
      <c r="A7586" s="9">
        <v>45351</v>
      </c>
      <c r="B7586" s="10" t="s">
        <v>616</v>
      </c>
      <c r="C7586" s="10" t="s">
        <v>603</v>
      </c>
      <c r="D7586" s="10" t="s">
        <v>29</v>
      </c>
      <c r="E7586" s="10" t="s">
        <v>30</v>
      </c>
      <c r="F7586" s="10"/>
      <c r="G7586" s="10">
        <v>0</v>
      </c>
      <c r="H7586" s="11">
        <f>SUMIFS(AA:AA,$A:$A,EOMONTH($A7586,-1),$B:$B,$B7586)</f>
        <v>3</v>
      </c>
      <c r="I7586" s="63">
        <f>ROUND(SUMIFS(AC:AC,$A:$A,EOMONTH($A7586,-1),$B:$B,$B7586),2)</f>
        <v>0.14000000000000001</v>
      </c>
      <c r="J7586" s="11">
        <f>SUMIFS(AB:AB,$A:$A,EOMONTH($A7586,-1),$B:$B,$B7586)</f>
        <v>708</v>
      </c>
      <c r="K7586" s="13">
        <v>0</v>
      </c>
      <c r="L7586" s="25">
        <v>0</v>
      </c>
      <c r="M7586" s="15">
        <v>0</v>
      </c>
      <c r="N7586" s="14">
        <v>0</v>
      </c>
      <c r="O7586" s="16">
        <v>0</v>
      </c>
      <c r="P7586" s="16">
        <v>0</v>
      </c>
      <c r="Q7586" s="16">
        <v>0</v>
      </c>
      <c r="R7586" s="16">
        <f>Q7586*16.876/100</f>
        <v>0</v>
      </c>
      <c r="S7586" s="17">
        <f t="shared" si="826"/>
        <v>0</v>
      </c>
      <c r="T7586" s="16">
        <v>0</v>
      </c>
      <c r="U7586" s="18">
        <f t="shared" si="827"/>
        <v>0</v>
      </c>
      <c r="V7586" s="18">
        <f t="shared" si="828"/>
        <v>0</v>
      </c>
      <c r="W7586" s="18">
        <f t="shared" si="829"/>
        <v>0</v>
      </c>
      <c r="X7586" s="27"/>
      <c r="Y7586" s="19">
        <f t="shared" si="830"/>
        <v>0</v>
      </c>
      <c r="Z7586" s="18">
        <f t="shared" si="831"/>
        <v>0</v>
      </c>
      <c r="AA7586" s="12">
        <v>3</v>
      </c>
      <c r="AB7586" s="12">
        <v>708</v>
      </c>
      <c r="AC7586" s="28">
        <f>+I7586+Y7586-Z7586</f>
        <v>0.14000000000000001</v>
      </c>
      <c r="AD7586" s="20">
        <f t="shared" si="832"/>
        <v>0</v>
      </c>
      <c r="AE7586">
        <v>0</v>
      </c>
    </row>
    <row r="7587" spans="1:31" x14ac:dyDescent="0.25">
      <c r="A7587" s="9">
        <v>45351</v>
      </c>
      <c r="B7587" s="10" t="s">
        <v>617</v>
      </c>
      <c r="C7587" s="10" t="s">
        <v>603</v>
      </c>
      <c r="D7587" s="10" t="s">
        <v>40</v>
      </c>
      <c r="E7587" s="10" t="s">
        <v>30</v>
      </c>
      <c r="F7587" s="10">
        <v>555</v>
      </c>
      <c r="G7587" s="10">
        <v>605</v>
      </c>
      <c r="H7587" s="11">
        <f>SUMIFS(AA:AA,$A:$A,EOMONTH($A7587,-1),$B:$B,$B7587)</f>
        <v>65</v>
      </c>
      <c r="I7587" s="63">
        <f>ROUND(SUMIFS(AC:AC,$A:$A,EOMONTH($A7587,-1),$B:$B,$B7587),2)</f>
        <v>-13.86</v>
      </c>
      <c r="J7587" s="11">
        <f>SUMIFS(AB:AB,$A:$A,EOMONTH($A7587,-1),$B:$B,$B7587)</f>
        <v>15340</v>
      </c>
      <c r="K7587" s="13">
        <v>0</v>
      </c>
      <c r="L7587" s="25">
        <v>0</v>
      </c>
      <c r="M7587" s="15">
        <v>0</v>
      </c>
      <c r="N7587" s="14">
        <v>0</v>
      </c>
      <c r="O7587" s="16">
        <v>0</v>
      </c>
      <c r="P7587" s="16">
        <v>0</v>
      </c>
      <c r="Q7587" s="16">
        <v>0</v>
      </c>
      <c r="R7587" s="16">
        <f>Q7587*16.876/100</f>
        <v>0</v>
      </c>
      <c r="S7587" s="17">
        <f t="shared" si="826"/>
        <v>0</v>
      </c>
      <c r="T7587" s="16">
        <v>0</v>
      </c>
      <c r="U7587" s="18">
        <f t="shared" si="827"/>
        <v>39.325000000000003</v>
      </c>
      <c r="V7587" s="18">
        <f t="shared" si="828"/>
        <v>0</v>
      </c>
      <c r="W7587" s="18">
        <f t="shared" si="829"/>
        <v>0</v>
      </c>
      <c r="X7587" s="27"/>
      <c r="Y7587" s="19">
        <f t="shared" si="830"/>
        <v>0</v>
      </c>
      <c r="Z7587" s="18">
        <f t="shared" si="831"/>
        <v>0</v>
      </c>
      <c r="AA7587" s="12">
        <v>65</v>
      </c>
      <c r="AB7587" s="12">
        <v>15340</v>
      </c>
      <c r="AC7587" s="28">
        <f>+I7587+Y7587-Z7587</f>
        <v>-13.86</v>
      </c>
      <c r="AD7587" s="20">
        <f t="shared" si="832"/>
        <v>20</v>
      </c>
      <c r="AE7587">
        <v>20</v>
      </c>
    </row>
    <row r="7588" spans="1:31" x14ac:dyDescent="0.25">
      <c r="A7588" s="9">
        <v>45351</v>
      </c>
      <c r="B7588" s="10" t="s">
        <v>618</v>
      </c>
      <c r="C7588" s="10" t="s">
        <v>603</v>
      </c>
      <c r="D7588" s="10" t="s">
        <v>40</v>
      </c>
      <c r="E7588" s="10" t="s">
        <v>30</v>
      </c>
      <c r="F7588" s="10">
        <v>130</v>
      </c>
      <c r="G7588" s="10">
        <v>142</v>
      </c>
      <c r="H7588" s="11">
        <f>SUMIFS(AA:AA,$A:$A,EOMONTH($A7588,-1),$B:$B,$B7588)</f>
        <v>436</v>
      </c>
      <c r="I7588" s="63">
        <f>ROUND(SUMIFS(AC:AC,$A:$A,EOMONTH($A7588,-1),$B:$B,$B7588),2)</f>
        <v>-17.600000000000001</v>
      </c>
      <c r="J7588" s="11">
        <f>SUMIFS(AB:AB,$A:$A,EOMONTH($A7588,-1),$B:$B,$B7588)</f>
        <v>12260.32</v>
      </c>
      <c r="K7588" s="13">
        <v>0</v>
      </c>
      <c r="L7588" s="25">
        <v>0</v>
      </c>
      <c r="M7588" s="15">
        <v>0</v>
      </c>
      <c r="N7588" s="14">
        <v>0</v>
      </c>
      <c r="O7588" s="16">
        <v>0</v>
      </c>
      <c r="P7588" s="16">
        <v>0</v>
      </c>
      <c r="Q7588" s="16">
        <v>0</v>
      </c>
      <c r="R7588" s="16">
        <f>Q7588*16.876/100</f>
        <v>0</v>
      </c>
      <c r="S7588" s="17">
        <f t="shared" si="826"/>
        <v>0</v>
      </c>
      <c r="T7588" s="16">
        <v>0</v>
      </c>
      <c r="U7588" s="18">
        <f t="shared" si="827"/>
        <v>61.911999999999999</v>
      </c>
      <c r="V7588" s="18">
        <f t="shared" si="828"/>
        <v>0</v>
      </c>
      <c r="W7588" s="18">
        <f t="shared" si="829"/>
        <v>0</v>
      </c>
      <c r="X7588" s="27"/>
      <c r="Y7588" s="19">
        <f t="shared" si="830"/>
        <v>0</v>
      </c>
      <c r="Z7588" s="18">
        <f t="shared" si="831"/>
        <v>0</v>
      </c>
      <c r="AA7588" s="12">
        <v>436</v>
      </c>
      <c r="AB7588" s="12">
        <v>12260.32</v>
      </c>
      <c r="AC7588" s="28">
        <f>+I7588+Y7588-Z7588</f>
        <v>-17.600000000000001</v>
      </c>
      <c r="AD7588" s="20">
        <f t="shared" si="832"/>
        <v>20</v>
      </c>
      <c r="AE7588">
        <v>20</v>
      </c>
    </row>
    <row r="7589" spans="1:31" x14ac:dyDescent="0.25">
      <c r="A7589" s="9">
        <v>45351</v>
      </c>
      <c r="B7589" s="10" t="s">
        <v>619</v>
      </c>
      <c r="C7589" s="10" t="s">
        <v>603</v>
      </c>
      <c r="D7589" s="10" t="s">
        <v>40</v>
      </c>
      <c r="E7589" s="10" t="s">
        <v>30</v>
      </c>
      <c r="F7589" s="10">
        <v>175</v>
      </c>
      <c r="G7589" s="10">
        <v>191</v>
      </c>
      <c r="H7589" s="11">
        <f>SUMIFS(AA:AA,$A:$A,EOMONTH($A7589,-1),$B:$B,$B7589)</f>
        <v>573</v>
      </c>
      <c r="I7589" s="63">
        <f>ROUND(SUMIFS(AC:AC,$A:$A,EOMONTH($A7589,-1),$B:$B,$B7589),2)</f>
        <v>-4.0199999999999996</v>
      </c>
      <c r="J7589" s="11">
        <f>SUMIFS(AB:AB,$A:$A,EOMONTH($A7589,-1),$B:$B,$B7589)</f>
        <v>16960.8</v>
      </c>
      <c r="K7589" s="13">
        <v>0</v>
      </c>
      <c r="L7589" s="25">
        <v>0</v>
      </c>
      <c r="M7589" s="15">
        <v>0</v>
      </c>
      <c r="N7589" s="14">
        <v>0</v>
      </c>
      <c r="O7589" s="16">
        <v>0</v>
      </c>
      <c r="P7589" s="16">
        <v>0</v>
      </c>
      <c r="Q7589" s="16">
        <v>0</v>
      </c>
      <c r="R7589" s="16">
        <f>Q7589*16.876/100</f>
        <v>0</v>
      </c>
      <c r="S7589" s="17">
        <f t="shared" si="826"/>
        <v>0</v>
      </c>
      <c r="T7589" s="16">
        <v>0</v>
      </c>
      <c r="U7589" s="18">
        <f t="shared" si="827"/>
        <v>109.443</v>
      </c>
      <c r="V7589" s="18">
        <f t="shared" si="828"/>
        <v>0</v>
      </c>
      <c r="W7589" s="18">
        <f t="shared" si="829"/>
        <v>0</v>
      </c>
      <c r="X7589" s="27"/>
      <c r="Y7589" s="19">
        <f t="shared" si="830"/>
        <v>0</v>
      </c>
      <c r="Z7589" s="18">
        <f t="shared" si="831"/>
        <v>0</v>
      </c>
      <c r="AA7589" s="12">
        <v>573</v>
      </c>
      <c r="AB7589" s="12">
        <v>16960.8</v>
      </c>
      <c r="AC7589" s="28">
        <f>+I7589+Y7589-Z7589</f>
        <v>-4.0199999999999996</v>
      </c>
      <c r="AD7589" s="20">
        <f t="shared" si="832"/>
        <v>10</v>
      </c>
      <c r="AE7589">
        <v>10</v>
      </c>
    </row>
    <row r="7590" spans="1:31" x14ac:dyDescent="0.25">
      <c r="A7590" s="9">
        <v>45351</v>
      </c>
      <c r="B7590" s="10" t="s">
        <v>620</v>
      </c>
      <c r="C7590" s="10" t="s">
        <v>603</v>
      </c>
      <c r="D7590" s="10" t="s">
        <v>40</v>
      </c>
      <c r="E7590" s="10" t="s">
        <v>30</v>
      </c>
      <c r="F7590" s="10">
        <v>350</v>
      </c>
      <c r="G7590" s="10">
        <v>381</v>
      </c>
      <c r="H7590" s="11">
        <f>SUMIFS(AA:AA,$A:$A,EOMONTH($A7590,-1),$B:$B,$B7590)</f>
        <v>368</v>
      </c>
      <c r="I7590" s="63">
        <f>ROUND(SUMIFS(AC:AC,$A:$A,EOMONTH($A7590,-1),$B:$B,$B7590),2)</f>
        <v>-92.88</v>
      </c>
      <c r="J7590" s="11">
        <f>SUMIFS(AB:AB,$A:$A,EOMONTH($A7590,-1),$B:$B,$B7590)</f>
        <v>39304.36</v>
      </c>
      <c r="K7590" s="13">
        <v>0</v>
      </c>
      <c r="L7590" s="25">
        <v>0</v>
      </c>
      <c r="M7590" s="15">
        <v>0</v>
      </c>
      <c r="N7590" s="14">
        <v>0</v>
      </c>
      <c r="O7590" s="16">
        <v>0</v>
      </c>
      <c r="P7590" s="16">
        <v>0</v>
      </c>
      <c r="Q7590" s="16">
        <v>0</v>
      </c>
      <c r="R7590" s="16">
        <f>Q7590*16.876/100</f>
        <v>0</v>
      </c>
      <c r="S7590" s="17">
        <f t="shared" si="826"/>
        <v>0</v>
      </c>
      <c r="T7590" s="16">
        <v>0</v>
      </c>
      <c r="U7590" s="18">
        <f t="shared" si="827"/>
        <v>140.208</v>
      </c>
      <c r="V7590" s="18">
        <f t="shared" si="828"/>
        <v>0</v>
      </c>
      <c r="W7590" s="18">
        <f t="shared" si="829"/>
        <v>0</v>
      </c>
      <c r="X7590" s="27"/>
      <c r="Y7590" s="19">
        <f t="shared" si="830"/>
        <v>0</v>
      </c>
      <c r="Z7590" s="18">
        <f t="shared" si="831"/>
        <v>0</v>
      </c>
      <c r="AA7590" s="12">
        <v>368</v>
      </c>
      <c r="AB7590" s="12">
        <v>39304.36</v>
      </c>
      <c r="AC7590" s="28">
        <f>+I7590+Y7590-Z7590</f>
        <v>-92.88</v>
      </c>
      <c r="AD7590" s="20">
        <f t="shared" si="832"/>
        <v>100</v>
      </c>
      <c r="AE7590">
        <v>100</v>
      </c>
    </row>
    <row r="7591" spans="1:31" x14ac:dyDescent="0.25">
      <c r="A7591" s="9">
        <v>45351</v>
      </c>
      <c r="B7591" s="10" t="s">
        <v>622</v>
      </c>
      <c r="C7591" s="10" t="s">
        <v>603</v>
      </c>
      <c r="D7591" s="10" t="s">
        <v>29</v>
      </c>
      <c r="E7591" s="10" t="s">
        <v>30</v>
      </c>
      <c r="F7591" s="10"/>
      <c r="G7591" s="10">
        <v>0</v>
      </c>
      <c r="H7591" s="11">
        <f>SUMIFS(AA:AA,$A:$A,EOMONTH($A7591,-1),$B:$B,$B7591)</f>
        <v>515</v>
      </c>
      <c r="I7591" s="63">
        <f>ROUND(SUMIFS(AC:AC,$A:$A,EOMONTH($A7591,-1),$B:$B,$B7591),2)</f>
        <v>23.25</v>
      </c>
      <c r="J7591" s="11">
        <f>SUMIFS(AB:AB,$A:$A,EOMONTH($A7591,-1),$B:$B,$B7591)</f>
        <v>1888.37</v>
      </c>
      <c r="K7591" s="13">
        <v>0</v>
      </c>
      <c r="L7591" s="25">
        <v>0</v>
      </c>
      <c r="M7591" s="15">
        <v>0</v>
      </c>
      <c r="N7591" s="14">
        <v>0</v>
      </c>
      <c r="O7591" s="16">
        <v>0</v>
      </c>
      <c r="P7591" s="16">
        <v>0</v>
      </c>
      <c r="Q7591" s="16">
        <v>0</v>
      </c>
      <c r="R7591" s="16">
        <f>Q7591*16.876/100</f>
        <v>0</v>
      </c>
      <c r="S7591" s="17">
        <f t="shared" si="826"/>
        <v>0</v>
      </c>
      <c r="T7591" s="16">
        <v>0</v>
      </c>
      <c r="U7591" s="18">
        <f t="shared" si="827"/>
        <v>0</v>
      </c>
      <c r="V7591" s="18">
        <f t="shared" si="828"/>
        <v>0</v>
      </c>
      <c r="W7591" s="18">
        <f t="shared" si="829"/>
        <v>0</v>
      </c>
      <c r="X7591" s="27"/>
      <c r="Y7591" s="19">
        <f t="shared" si="830"/>
        <v>0</v>
      </c>
      <c r="Z7591" s="18">
        <f t="shared" si="831"/>
        <v>0</v>
      </c>
      <c r="AA7591" s="12">
        <v>515</v>
      </c>
      <c r="AB7591" s="12">
        <v>1888.37</v>
      </c>
      <c r="AC7591" s="28">
        <f>+I7591+Y7591-Z7591</f>
        <v>23.25</v>
      </c>
      <c r="AD7591" s="20">
        <f t="shared" si="832"/>
        <v>0</v>
      </c>
      <c r="AE7591">
        <v>0</v>
      </c>
    </row>
    <row r="7592" spans="1:31" x14ac:dyDescent="0.25">
      <c r="A7592" s="9">
        <v>45351</v>
      </c>
      <c r="B7592" s="10" t="s">
        <v>623</v>
      </c>
      <c r="C7592" s="10" t="s">
        <v>603</v>
      </c>
      <c r="D7592" s="10" t="s">
        <v>29</v>
      </c>
      <c r="E7592" s="10" t="s">
        <v>30</v>
      </c>
      <c r="F7592" s="10"/>
      <c r="G7592" s="10">
        <v>0</v>
      </c>
      <c r="H7592" s="11">
        <f>SUMIFS(AA:AA,$A:$A,EOMONTH($A7592,-1),$B:$B,$B7592)</f>
        <v>515</v>
      </c>
      <c r="I7592" s="63">
        <f>ROUND(SUMIFS(AC:AC,$A:$A,EOMONTH($A7592,-1),$B:$B,$B7592),2)</f>
        <v>23.25</v>
      </c>
      <c r="J7592" s="11">
        <f>SUMIFS(AB:AB,$A:$A,EOMONTH($A7592,-1),$B:$B,$B7592)</f>
        <v>1802.32</v>
      </c>
      <c r="K7592" s="13">
        <v>0</v>
      </c>
      <c r="L7592" s="25">
        <v>0</v>
      </c>
      <c r="M7592" s="15">
        <v>0</v>
      </c>
      <c r="N7592" s="14">
        <v>0</v>
      </c>
      <c r="O7592" s="16">
        <v>0</v>
      </c>
      <c r="P7592" s="16">
        <v>0</v>
      </c>
      <c r="Q7592" s="16">
        <v>0</v>
      </c>
      <c r="R7592" s="16">
        <f>Q7592*16.876/100</f>
        <v>0</v>
      </c>
      <c r="S7592" s="17">
        <f t="shared" si="826"/>
        <v>0</v>
      </c>
      <c r="T7592" s="16">
        <v>0</v>
      </c>
      <c r="U7592" s="18">
        <f t="shared" si="827"/>
        <v>0</v>
      </c>
      <c r="V7592" s="18">
        <f t="shared" si="828"/>
        <v>0</v>
      </c>
      <c r="W7592" s="18">
        <f t="shared" si="829"/>
        <v>0</v>
      </c>
      <c r="X7592" s="27"/>
      <c r="Y7592" s="19">
        <f t="shared" si="830"/>
        <v>0</v>
      </c>
      <c r="Z7592" s="18">
        <f t="shared" si="831"/>
        <v>0</v>
      </c>
      <c r="AA7592" s="12">
        <v>515</v>
      </c>
      <c r="AB7592" s="12">
        <v>1802.32</v>
      </c>
      <c r="AC7592" s="28">
        <f>+I7592+Y7592-Z7592</f>
        <v>23.25</v>
      </c>
      <c r="AD7592" s="20">
        <f t="shared" si="832"/>
        <v>0</v>
      </c>
      <c r="AE7592">
        <v>0</v>
      </c>
    </row>
    <row r="7593" spans="1:31" x14ac:dyDescent="0.25">
      <c r="A7593" s="9">
        <v>45351</v>
      </c>
      <c r="B7593" s="10" t="s">
        <v>624</v>
      </c>
      <c r="C7593" s="10" t="s">
        <v>603</v>
      </c>
      <c r="D7593" s="10" t="s">
        <v>29</v>
      </c>
      <c r="E7593" s="10" t="s">
        <v>30</v>
      </c>
      <c r="F7593" s="10"/>
      <c r="G7593" s="10">
        <v>0</v>
      </c>
      <c r="H7593" s="11">
        <f>SUMIFS(AA:AA,$A:$A,EOMONTH($A7593,-1),$B:$B,$B7593)</f>
        <v>181</v>
      </c>
      <c r="I7593" s="63">
        <f>ROUND(SUMIFS(AC:AC,$A:$A,EOMONTH($A7593,-1),$B:$B,$B7593),2)</f>
        <v>8.17</v>
      </c>
      <c r="J7593" s="11">
        <f>SUMIFS(AB:AB,$A:$A,EOMONTH($A7593,-1),$B:$B,$B7593)</f>
        <v>0</v>
      </c>
      <c r="K7593" s="13">
        <v>0</v>
      </c>
      <c r="L7593" s="25">
        <v>0</v>
      </c>
      <c r="M7593" s="15">
        <v>0</v>
      </c>
      <c r="N7593" s="14">
        <v>0</v>
      </c>
      <c r="O7593" s="16">
        <v>0</v>
      </c>
      <c r="P7593" s="16">
        <v>0</v>
      </c>
      <c r="Q7593" s="16">
        <v>0</v>
      </c>
      <c r="R7593" s="16">
        <f>Q7593*16.876/100</f>
        <v>0</v>
      </c>
      <c r="S7593" s="17">
        <f t="shared" si="826"/>
        <v>0</v>
      </c>
      <c r="T7593" s="16">
        <v>0</v>
      </c>
      <c r="U7593" s="18">
        <f t="shared" si="827"/>
        <v>0</v>
      </c>
      <c r="V7593" s="18">
        <f t="shared" si="828"/>
        <v>0</v>
      </c>
      <c r="W7593" s="18">
        <f t="shared" si="829"/>
        <v>0</v>
      </c>
      <c r="X7593" s="27"/>
      <c r="Y7593" s="19">
        <f t="shared" si="830"/>
        <v>0</v>
      </c>
      <c r="Z7593" s="18">
        <f t="shared" si="831"/>
        <v>0</v>
      </c>
      <c r="AA7593" s="12">
        <v>181</v>
      </c>
      <c r="AB7593" s="12">
        <v>0</v>
      </c>
      <c r="AC7593" s="28">
        <f>+I7593+Y7593-Z7593</f>
        <v>8.17</v>
      </c>
      <c r="AD7593" s="20">
        <f t="shared" si="832"/>
        <v>0</v>
      </c>
      <c r="AE7593">
        <v>0</v>
      </c>
    </row>
    <row r="7594" spans="1:31" x14ac:dyDescent="0.25">
      <c r="A7594" s="9">
        <v>45351</v>
      </c>
      <c r="B7594" s="10" t="s">
        <v>625</v>
      </c>
      <c r="C7594" s="10" t="s">
        <v>603</v>
      </c>
      <c r="D7594" s="10" t="s">
        <v>29</v>
      </c>
      <c r="E7594" s="10" t="s">
        <v>30</v>
      </c>
      <c r="F7594" s="10"/>
      <c r="G7594" s="10">
        <v>0</v>
      </c>
      <c r="H7594" s="11">
        <f>SUMIFS(AA:AA,$A:$A,EOMONTH($A7594,-1),$B:$B,$B7594)</f>
        <v>29</v>
      </c>
      <c r="I7594" s="63">
        <f>ROUND(SUMIFS(AC:AC,$A:$A,EOMONTH($A7594,-1),$B:$B,$B7594),2)</f>
        <v>1.31</v>
      </c>
      <c r="J7594" s="11">
        <f>SUMIFS(AB:AB,$A:$A,EOMONTH($A7594,-1),$B:$B,$B7594)</f>
        <v>168.69</v>
      </c>
      <c r="K7594" s="13">
        <v>0</v>
      </c>
      <c r="L7594" s="25">
        <v>0</v>
      </c>
      <c r="M7594" s="15">
        <v>0</v>
      </c>
      <c r="N7594" s="14">
        <v>0</v>
      </c>
      <c r="O7594" s="16">
        <v>0</v>
      </c>
      <c r="P7594" s="16">
        <v>0</v>
      </c>
      <c r="Q7594" s="16">
        <v>0</v>
      </c>
      <c r="R7594" s="16">
        <f>Q7594*16.876/100</f>
        <v>0</v>
      </c>
      <c r="S7594" s="17">
        <f t="shared" si="826"/>
        <v>0</v>
      </c>
      <c r="T7594" s="16">
        <v>0</v>
      </c>
      <c r="U7594" s="18">
        <f t="shared" si="827"/>
        <v>0</v>
      </c>
      <c r="V7594" s="18">
        <f t="shared" si="828"/>
        <v>0</v>
      </c>
      <c r="W7594" s="18">
        <f t="shared" si="829"/>
        <v>0</v>
      </c>
      <c r="X7594" s="27"/>
      <c r="Y7594" s="19">
        <f t="shared" si="830"/>
        <v>0</v>
      </c>
      <c r="Z7594" s="18">
        <f t="shared" si="831"/>
        <v>0</v>
      </c>
      <c r="AA7594" s="12">
        <v>29</v>
      </c>
      <c r="AB7594" s="12">
        <v>168.69</v>
      </c>
      <c r="AC7594" s="28">
        <f>+I7594+Y7594-Z7594</f>
        <v>1.31</v>
      </c>
      <c r="AD7594" s="20">
        <f t="shared" si="832"/>
        <v>0</v>
      </c>
      <c r="AE7594">
        <v>0</v>
      </c>
    </row>
    <row r="7595" spans="1:31" x14ac:dyDescent="0.25">
      <c r="A7595" s="9">
        <v>45351</v>
      </c>
      <c r="B7595" s="10" t="s">
        <v>626</v>
      </c>
      <c r="C7595" s="10" t="s">
        <v>603</v>
      </c>
      <c r="D7595" s="10" t="s">
        <v>29</v>
      </c>
      <c r="E7595" s="10" t="s">
        <v>30</v>
      </c>
      <c r="F7595" s="10"/>
      <c r="G7595" s="10">
        <v>0</v>
      </c>
      <c r="H7595" s="11">
        <f>SUMIFS(AA:AA,$A:$A,EOMONTH($A7595,-1),$B:$B,$B7595)</f>
        <v>13</v>
      </c>
      <c r="I7595" s="63">
        <f>ROUND(SUMIFS(AC:AC,$A:$A,EOMONTH($A7595,-1),$B:$B,$B7595),2)</f>
        <v>0.59</v>
      </c>
      <c r="J7595" s="11">
        <f>SUMIFS(AB:AB,$A:$A,EOMONTH($A7595,-1),$B:$B,$B7595)</f>
        <v>70.81</v>
      </c>
      <c r="K7595" s="13">
        <v>0</v>
      </c>
      <c r="L7595" s="25">
        <v>0</v>
      </c>
      <c r="M7595" s="15">
        <v>0</v>
      </c>
      <c r="N7595" s="14">
        <v>0</v>
      </c>
      <c r="O7595" s="16">
        <v>0</v>
      </c>
      <c r="P7595" s="16">
        <v>0</v>
      </c>
      <c r="Q7595" s="16">
        <v>0</v>
      </c>
      <c r="R7595" s="16">
        <f>Q7595*16.876/100</f>
        <v>0</v>
      </c>
      <c r="S7595" s="17">
        <f t="shared" si="826"/>
        <v>0</v>
      </c>
      <c r="T7595" s="16">
        <v>0</v>
      </c>
      <c r="U7595" s="18">
        <f t="shared" si="827"/>
        <v>0</v>
      </c>
      <c r="V7595" s="18">
        <f t="shared" si="828"/>
        <v>0</v>
      </c>
      <c r="W7595" s="18">
        <f t="shared" si="829"/>
        <v>0</v>
      </c>
      <c r="X7595" s="27"/>
      <c r="Y7595" s="19">
        <f t="shared" si="830"/>
        <v>0</v>
      </c>
      <c r="Z7595" s="18">
        <f t="shared" si="831"/>
        <v>0</v>
      </c>
      <c r="AA7595" s="12">
        <v>13</v>
      </c>
      <c r="AB7595" s="12">
        <v>70.81</v>
      </c>
      <c r="AC7595" s="28">
        <f>+I7595+Y7595-Z7595</f>
        <v>0.59</v>
      </c>
      <c r="AD7595" s="20">
        <f t="shared" si="832"/>
        <v>0</v>
      </c>
      <c r="AE7595">
        <v>0</v>
      </c>
    </row>
    <row r="7596" spans="1:31" x14ac:dyDescent="0.25">
      <c r="A7596" s="9">
        <v>45351</v>
      </c>
      <c r="B7596" s="10" t="s">
        <v>627</v>
      </c>
      <c r="C7596" s="10" t="s">
        <v>603</v>
      </c>
      <c r="D7596" s="10" t="s">
        <v>29</v>
      </c>
      <c r="E7596" s="10" t="s">
        <v>30</v>
      </c>
      <c r="F7596" s="10"/>
      <c r="G7596" s="10">
        <v>0</v>
      </c>
      <c r="H7596" s="11">
        <f>SUMIFS(AA:AA,$A:$A,EOMONTH($A7596,-1),$B:$B,$B7596)</f>
        <v>12</v>
      </c>
      <c r="I7596" s="63">
        <f>ROUND(SUMIFS(AC:AC,$A:$A,EOMONTH($A7596,-1),$B:$B,$B7596),2)</f>
        <v>0.54</v>
      </c>
      <c r="J7596" s="11">
        <f>SUMIFS(AB:AB,$A:$A,EOMONTH($A7596,-1),$B:$B,$B7596)</f>
        <v>0</v>
      </c>
      <c r="K7596" s="13">
        <v>0</v>
      </c>
      <c r="L7596" s="25">
        <v>0</v>
      </c>
      <c r="M7596" s="15">
        <v>0</v>
      </c>
      <c r="N7596" s="14">
        <v>0</v>
      </c>
      <c r="O7596" s="16">
        <v>0</v>
      </c>
      <c r="P7596" s="16">
        <v>0</v>
      </c>
      <c r="Q7596" s="16">
        <v>0</v>
      </c>
      <c r="R7596" s="16">
        <f>Q7596*16.876/100</f>
        <v>0</v>
      </c>
      <c r="S7596" s="17">
        <f t="shared" si="826"/>
        <v>0</v>
      </c>
      <c r="T7596" s="16">
        <v>0</v>
      </c>
      <c r="U7596" s="18">
        <f t="shared" si="827"/>
        <v>0</v>
      </c>
      <c r="V7596" s="18">
        <f t="shared" si="828"/>
        <v>0</v>
      </c>
      <c r="W7596" s="18">
        <f t="shared" si="829"/>
        <v>0</v>
      </c>
      <c r="X7596" s="27"/>
      <c r="Y7596" s="19">
        <f t="shared" si="830"/>
        <v>0</v>
      </c>
      <c r="Z7596" s="18">
        <f t="shared" si="831"/>
        <v>0</v>
      </c>
      <c r="AA7596" s="12">
        <v>12</v>
      </c>
      <c r="AB7596" s="12">
        <v>0</v>
      </c>
      <c r="AC7596" s="28">
        <f>+I7596+Y7596-Z7596</f>
        <v>0.54</v>
      </c>
      <c r="AD7596" s="20">
        <f t="shared" si="832"/>
        <v>0</v>
      </c>
      <c r="AE7596">
        <v>0</v>
      </c>
    </row>
    <row r="7597" spans="1:31" x14ac:dyDescent="0.25">
      <c r="A7597" s="9">
        <v>45351</v>
      </c>
      <c r="B7597" s="10" t="s">
        <v>628</v>
      </c>
      <c r="C7597" s="10" t="s">
        <v>603</v>
      </c>
      <c r="D7597" s="10" t="s">
        <v>29</v>
      </c>
      <c r="E7597" s="10" t="s">
        <v>30</v>
      </c>
      <c r="F7597" s="10"/>
      <c r="G7597" s="10">
        <v>0</v>
      </c>
      <c r="H7597" s="11">
        <f>SUMIFS(AA:AA,$A:$A,EOMONTH($A7597,-1),$B:$B,$B7597)</f>
        <v>360</v>
      </c>
      <c r="I7597" s="63">
        <f>ROUND(SUMIFS(AC:AC,$A:$A,EOMONTH($A7597,-1),$B:$B,$B7597),2)</f>
        <v>16.25</v>
      </c>
      <c r="J7597" s="11">
        <f>SUMIFS(AB:AB,$A:$A,EOMONTH($A7597,-1),$B:$B,$B7597)</f>
        <v>0</v>
      </c>
      <c r="K7597" s="13">
        <v>0</v>
      </c>
      <c r="L7597" s="25">
        <v>0</v>
      </c>
      <c r="M7597" s="15">
        <v>0</v>
      </c>
      <c r="N7597" s="14">
        <v>0</v>
      </c>
      <c r="O7597" s="16">
        <v>0</v>
      </c>
      <c r="P7597" s="16">
        <v>0</v>
      </c>
      <c r="Q7597" s="16">
        <v>0</v>
      </c>
      <c r="R7597" s="16">
        <f>Q7597*16.876/100</f>
        <v>0</v>
      </c>
      <c r="S7597" s="17">
        <f t="shared" si="826"/>
        <v>0</v>
      </c>
      <c r="T7597" s="16">
        <v>0</v>
      </c>
      <c r="U7597" s="18">
        <f t="shared" si="827"/>
        <v>0</v>
      </c>
      <c r="V7597" s="18">
        <f t="shared" si="828"/>
        <v>0</v>
      </c>
      <c r="W7597" s="18">
        <f t="shared" si="829"/>
        <v>0</v>
      </c>
      <c r="X7597" s="27"/>
      <c r="Y7597" s="19">
        <f t="shared" si="830"/>
        <v>0</v>
      </c>
      <c r="Z7597" s="18">
        <f t="shared" si="831"/>
        <v>0</v>
      </c>
      <c r="AA7597" s="12">
        <v>360</v>
      </c>
      <c r="AB7597" s="12">
        <v>0</v>
      </c>
      <c r="AC7597" s="28">
        <f>+I7597+Y7597-Z7597</f>
        <v>16.25</v>
      </c>
      <c r="AD7597" s="20">
        <f t="shared" si="832"/>
        <v>0</v>
      </c>
      <c r="AE7597">
        <v>0</v>
      </c>
    </row>
    <row r="7598" spans="1:31" x14ac:dyDescent="0.25">
      <c r="A7598" s="9">
        <v>45351</v>
      </c>
      <c r="B7598" s="10" t="s">
        <v>629</v>
      </c>
      <c r="C7598" s="10" t="s">
        <v>603</v>
      </c>
      <c r="D7598" s="10" t="s">
        <v>40</v>
      </c>
      <c r="E7598" s="10" t="s">
        <v>30</v>
      </c>
      <c r="F7598" s="10">
        <v>410</v>
      </c>
      <c r="G7598" s="10">
        <v>447</v>
      </c>
      <c r="H7598" s="11">
        <f>SUMIFS(AA:AA,$A:$A,EOMONTH($A7598,-1),$B:$B,$B7598)</f>
        <v>856</v>
      </c>
      <c r="I7598" s="63">
        <f>ROUND(SUMIFS(AC:AC,$A:$A,EOMONTH($A7598,-1),$B:$B,$B7598),2)</f>
        <v>6.5</v>
      </c>
      <c r="J7598" s="11">
        <f>SUMIFS(AB:AB,$A:$A,EOMONTH($A7598,-1),$B:$B,$B7598)</f>
        <v>33260.089999999997</v>
      </c>
      <c r="K7598" s="13">
        <v>0</v>
      </c>
      <c r="L7598" s="25">
        <v>0</v>
      </c>
      <c r="M7598" s="15">
        <v>0</v>
      </c>
      <c r="N7598" s="14">
        <v>0</v>
      </c>
      <c r="O7598" s="16">
        <v>0</v>
      </c>
      <c r="P7598" s="16">
        <v>0</v>
      </c>
      <c r="Q7598" s="16">
        <v>0</v>
      </c>
      <c r="R7598" s="16">
        <f>Q7598*16.876/100</f>
        <v>0</v>
      </c>
      <c r="S7598" s="17">
        <f t="shared" si="826"/>
        <v>0</v>
      </c>
      <c r="T7598" s="16">
        <v>0</v>
      </c>
      <c r="U7598" s="18">
        <f t="shared" si="827"/>
        <v>382.63200000000001</v>
      </c>
      <c r="V7598" s="18">
        <f t="shared" si="828"/>
        <v>0</v>
      </c>
      <c r="W7598" s="18">
        <f t="shared" si="829"/>
        <v>0</v>
      </c>
      <c r="X7598" s="27"/>
      <c r="Y7598" s="19">
        <f t="shared" si="830"/>
        <v>0</v>
      </c>
      <c r="Z7598" s="18">
        <f t="shared" si="831"/>
        <v>0</v>
      </c>
      <c r="AA7598" s="12">
        <v>856</v>
      </c>
      <c r="AB7598" s="12">
        <v>33260.089999999997</v>
      </c>
      <c r="AC7598" s="28">
        <f>+I7598+Y7598-Z7598</f>
        <v>6.5</v>
      </c>
      <c r="AD7598" s="20">
        <f t="shared" si="832"/>
        <v>0</v>
      </c>
      <c r="AE7598">
        <v>0</v>
      </c>
    </row>
    <row r="7599" spans="1:31" x14ac:dyDescent="0.25">
      <c r="A7599" s="9">
        <v>45351</v>
      </c>
      <c r="B7599" s="10" t="s">
        <v>630</v>
      </c>
      <c r="C7599" s="10" t="s">
        <v>213</v>
      </c>
      <c r="D7599" s="10" t="s">
        <v>40</v>
      </c>
      <c r="E7599" s="10" t="s">
        <v>30</v>
      </c>
      <c r="F7599" s="10">
        <v>450</v>
      </c>
      <c r="G7599" s="10">
        <v>490</v>
      </c>
      <c r="H7599" s="11">
        <f>SUMIFS(AA:AA,$A:$A,EOMONTH($A7599,-1),$B:$B,$B7599)</f>
        <v>796</v>
      </c>
      <c r="I7599" s="63">
        <f>ROUND(SUMIFS(AC:AC,$A:$A,EOMONTH($A7599,-1),$B:$B,$B7599),2)</f>
        <v>141.63</v>
      </c>
      <c r="J7599" s="11">
        <f>SUMIFS(AB:AB,$A:$A,EOMONTH($A7599,-1),$B:$B,$B7599)</f>
        <v>29390.39</v>
      </c>
      <c r="K7599" s="13">
        <v>0</v>
      </c>
      <c r="L7599" s="25">
        <v>0</v>
      </c>
      <c r="M7599" s="15">
        <v>654</v>
      </c>
      <c r="N7599" s="14">
        <v>17230.25</v>
      </c>
      <c r="O7599" s="16">
        <v>100</v>
      </c>
      <c r="P7599" s="16">
        <v>5932</v>
      </c>
      <c r="Q7599" s="16">
        <v>0</v>
      </c>
      <c r="R7599" s="16">
        <f>Q7599*16.876/100</f>
        <v>0</v>
      </c>
      <c r="S7599" s="17">
        <f t="shared" si="826"/>
        <v>0</v>
      </c>
      <c r="T7599" s="16">
        <v>0</v>
      </c>
      <c r="U7599" s="18">
        <f t="shared" si="827"/>
        <v>390.04</v>
      </c>
      <c r="V7599" s="18">
        <f t="shared" si="828"/>
        <v>294.3</v>
      </c>
      <c r="W7599" s="18">
        <f t="shared" si="829"/>
        <v>49.410027000000007</v>
      </c>
      <c r="X7599" s="27"/>
      <c r="Y7599" s="19">
        <f t="shared" si="830"/>
        <v>343.71002700000003</v>
      </c>
      <c r="Z7599" s="18">
        <f t="shared" si="831"/>
        <v>49</v>
      </c>
      <c r="AA7599" s="12">
        <v>1350</v>
      </c>
      <c r="AB7599" s="12">
        <v>43986.05</v>
      </c>
      <c r="AC7599" s="28">
        <f>+I7599+Y7599-Z7599</f>
        <v>436.34002700000002</v>
      </c>
      <c r="AD7599" s="20">
        <f t="shared" si="832"/>
        <v>0</v>
      </c>
      <c r="AE7599">
        <v>0</v>
      </c>
    </row>
    <row r="7600" spans="1:31" x14ac:dyDescent="0.25">
      <c r="A7600" s="9">
        <v>45351</v>
      </c>
      <c r="B7600" s="10" t="s">
        <v>812</v>
      </c>
      <c r="C7600" s="10" t="s">
        <v>603</v>
      </c>
      <c r="D7600" s="10" t="s">
        <v>40</v>
      </c>
      <c r="E7600" s="10" t="s">
        <v>30</v>
      </c>
      <c r="F7600" s="10">
        <v>620</v>
      </c>
      <c r="G7600" s="10">
        <v>676</v>
      </c>
      <c r="H7600" s="11">
        <f>SUMIFS(AA:AA,$A:$A,EOMONTH($A7600,-1),$B:$B,$B7600)</f>
        <v>-200</v>
      </c>
      <c r="I7600" s="63">
        <f>ROUND(SUMIFS(AC:AC,$A:$A,EOMONTH($A7600,-1),$B:$B,$B7600),2)</f>
        <v>-135.19999999999999</v>
      </c>
      <c r="J7600" s="11">
        <f>SUMIFS(AB:AB,$A:$A,EOMONTH($A7600,-1),$B:$B,$B7600)</f>
        <v>-5548</v>
      </c>
      <c r="K7600" s="13">
        <v>0</v>
      </c>
      <c r="L7600" s="25">
        <v>0</v>
      </c>
      <c r="M7600" s="15">
        <v>0</v>
      </c>
      <c r="N7600" s="14">
        <v>0</v>
      </c>
      <c r="O7600" s="16">
        <v>0</v>
      </c>
      <c r="P7600" s="16">
        <v>0</v>
      </c>
      <c r="Q7600" s="16">
        <v>0</v>
      </c>
      <c r="R7600" s="16">
        <f>Q7600*16.876/100</f>
        <v>0</v>
      </c>
      <c r="S7600" s="17">
        <f t="shared" si="826"/>
        <v>0</v>
      </c>
      <c r="T7600" s="16">
        <v>0</v>
      </c>
      <c r="U7600" s="18">
        <f t="shared" si="827"/>
        <v>-135.19999999999999</v>
      </c>
      <c r="V7600" s="18">
        <f t="shared" si="828"/>
        <v>0</v>
      </c>
      <c r="W7600" s="18">
        <f t="shared" si="829"/>
        <v>0</v>
      </c>
      <c r="X7600" s="27"/>
      <c r="Y7600" s="19">
        <f t="shared" si="830"/>
        <v>0</v>
      </c>
      <c r="Z7600" s="18">
        <f t="shared" si="831"/>
        <v>0</v>
      </c>
      <c r="AA7600" s="12">
        <v>-200</v>
      </c>
      <c r="AB7600" s="12">
        <v>-5548</v>
      </c>
      <c r="AC7600" s="28">
        <f>+I7600+Y7600-Z7600</f>
        <v>-135.19999999999999</v>
      </c>
      <c r="AD7600" s="20">
        <f t="shared" si="832"/>
        <v>140</v>
      </c>
      <c r="AE7600">
        <v>140</v>
      </c>
    </row>
    <row r="7601" spans="1:31" x14ac:dyDescent="0.25">
      <c r="A7601" s="9">
        <v>45351</v>
      </c>
      <c r="B7601" s="10" t="s">
        <v>631</v>
      </c>
      <c r="C7601" s="10" t="s">
        <v>603</v>
      </c>
      <c r="D7601" s="10" t="s">
        <v>40</v>
      </c>
      <c r="E7601" s="10" t="s">
        <v>30</v>
      </c>
      <c r="F7601" s="10">
        <v>590</v>
      </c>
      <c r="G7601" s="10">
        <v>643</v>
      </c>
      <c r="H7601" s="11">
        <f>SUMIFS(AA:AA,$A:$A,EOMONTH($A7601,-1),$B:$B,$B7601)</f>
        <v>266</v>
      </c>
      <c r="I7601" s="63">
        <f>ROUND(SUMIFS(AC:AC,$A:$A,EOMONTH($A7601,-1),$B:$B,$B7601),2)</f>
        <v>-35.75</v>
      </c>
      <c r="J7601" s="11">
        <f>SUMIFS(AB:AB,$A:$A,EOMONTH($A7601,-1),$B:$B,$B7601)</f>
        <v>8362.9699999999993</v>
      </c>
      <c r="K7601" s="13">
        <v>0</v>
      </c>
      <c r="L7601" s="25">
        <v>0</v>
      </c>
      <c r="M7601" s="15">
        <v>0</v>
      </c>
      <c r="N7601" s="14">
        <v>0</v>
      </c>
      <c r="O7601" s="16">
        <v>0</v>
      </c>
      <c r="P7601" s="16">
        <v>0</v>
      </c>
      <c r="Q7601" s="16">
        <v>0</v>
      </c>
      <c r="R7601" s="16">
        <f>Q7601*16.876/100</f>
        <v>0</v>
      </c>
      <c r="S7601" s="17">
        <f t="shared" si="826"/>
        <v>0</v>
      </c>
      <c r="T7601" s="16">
        <v>0</v>
      </c>
      <c r="U7601" s="18">
        <f t="shared" si="827"/>
        <v>171.03800000000001</v>
      </c>
      <c r="V7601" s="18">
        <f t="shared" si="828"/>
        <v>0</v>
      </c>
      <c r="W7601" s="18">
        <f t="shared" si="829"/>
        <v>0</v>
      </c>
      <c r="X7601" s="27"/>
      <c r="Y7601" s="19">
        <f t="shared" si="830"/>
        <v>0</v>
      </c>
      <c r="Z7601" s="18">
        <f t="shared" si="831"/>
        <v>0</v>
      </c>
      <c r="AA7601" s="12">
        <v>266</v>
      </c>
      <c r="AB7601" s="12">
        <v>8362.9699999999993</v>
      </c>
      <c r="AC7601" s="28">
        <f>+I7601+Y7601-Z7601</f>
        <v>-35.75</v>
      </c>
      <c r="AD7601" s="20">
        <f t="shared" si="832"/>
        <v>40</v>
      </c>
      <c r="AE7601">
        <v>40</v>
      </c>
    </row>
    <row r="7602" spans="1:31" x14ac:dyDescent="0.25">
      <c r="A7602" s="9">
        <v>45351</v>
      </c>
      <c r="B7602" s="10" t="s">
        <v>632</v>
      </c>
      <c r="C7602" s="10" t="s">
        <v>603</v>
      </c>
      <c r="D7602" s="10" t="s">
        <v>40</v>
      </c>
      <c r="E7602" s="10" t="s">
        <v>30</v>
      </c>
      <c r="F7602" s="10">
        <v>730</v>
      </c>
      <c r="G7602" s="10">
        <v>796</v>
      </c>
      <c r="H7602" s="11">
        <f>SUMIFS(AA:AA,$A:$A,EOMONTH($A7602,-1),$B:$B,$B7602)</f>
        <v>11555</v>
      </c>
      <c r="I7602" s="63">
        <f>ROUND(SUMIFS(AC:AC,$A:$A,EOMONTH($A7602,-1),$B:$B,$B7602),2)</f>
        <v>4494.6000000000004</v>
      </c>
      <c r="J7602" s="11">
        <f>SUMIFS(AB:AB,$A:$A,EOMONTH($A7602,-1),$B:$B,$B7602)</f>
        <v>628749.23</v>
      </c>
      <c r="K7602" s="13">
        <v>0</v>
      </c>
      <c r="L7602" s="25">
        <v>0</v>
      </c>
      <c r="M7602" s="15">
        <v>0</v>
      </c>
      <c r="N7602" s="14">
        <v>0</v>
      </c>
      <c r="O7602" s="16">
        <v>0</v>
      </c>
      <c r="P7602" s="16">
        <v>0</v>
      </c>
      <c r="Q7602" s="16">
        <v>0</v>
      </c>
      <c r="R7602" s="16">
        <f>Q7602*16.876/100</f>
        <v>0</v>
      </c>
      <c r="S7602" s="17">
        <f t="shared" si="826"/>
        <v>0</v>
      </c>
      <c r="T7602" s="16">
        <v>0</v>
      </c>
      <c r="U7602" s="18">
        <f t="shared" si="827"/>
        <v>9197.7800000000007</v>
      </c>
      <c r="V7602" s="18">
        <f t="shared" si="828"/>
        <v>0</v>
      </c>
      <c r="W7602" s="18">
        <f t="shared" si="829"/>
        <v>0</v>
      </c>
      <c r="X7602" s="27"/>
      <c r="Y7602" s="19">
        <f t="shared" si="830"/>
        <v>0</v>
      </c>
      <c r="Z7602" s="18">
        <f t="shared" si="831"/>
        <v>0</v>
      </c>
      <c r="AA7602" s="12">
        <v>11555</v>
      </c>
      <c r="AB7602" s="12">
        <v>628749.23</v>
      </c>
      <c r="AC7602" s="28">
        <f>+I7602+Y7602-Z7602</f>
        <v>4494.6000000000004</v>
      </c>
      <c r="AD7602" s="20">
        <f t="shared" si="832"/>
        <v>0</v>
      </c>
      <c r="AE7602">
        <v>0</v>
      </c>
    </row>
    <row r="7603" spans="1:31" x14ac:dyDescent="0.25">
      <c r="A7603" s="9">
        <v>45351</v>
      </c>
      <c r="B7603" s="10" t="s">
        <v>633</v>
      </c>
      <c r="C7603" s="10" t="s">
        <v>603</v>
      </c>
      <c r="D7603" s="10" t="s">
        <v>29</v>
      </c>
      <c r="E7603" s="10" t="s">
        <v>30</v>
      </c>
      <c r="F7603" s="10"/>
      <c r="G7603" s="10">
        <v>0</v>
      </c>
      <c r="H7603" s="11">
        <f>SUMIFS(AA:AA,$A:$A,EOMONTH($A7603,-1),$B:$B,$B7603)</f>
        <v>212</v>
      </c>
      <c r="I7603" s="63">
        <f>ROUND(SUMIFS(AC:AC,$A:$A,EOMONTH($A7603,-1),$B:$B,$B7603),2)</f>
        <v>8.76</v>
      </c>
      <c r="J7603" s="11">
        <f>SUMIFS(AB:AB,$A:$A,EOMONTH($A7603,-1),$B:$B,$B7603)</f>
        <v>9800.5499999999993</v>
      </c>
      <c r="K7603" s="13">
        <v>0</v>
      </c>
      <c r="L7603" s="25">
        <v>0</v>
      </c>
      <c r="M7603" s="15">
        <v>0</v>
      </c>
      <c r="N7603" s="14">
        <v>0</v>
      </c>
      <c r="O7603" s="16">
        <v>0</v>
      </c>
      <c r="P7603" s="16">
        <v>0</v>
      </c>
      <c r="Q7603" s="16">
        <v>0</v>
      </c>
      <c r="R7603" s="16">
        <f>Q7603*16.876/100</f>
        <v>0</v>
      </c>
      <c r="S7603" s="17">
        <f t="shared" si="826"/>
        <v>0</v>
      </c>
      <c r="T7603" s="16">
        <v>0</v>
      </c>
      <c r="U7603" s="18">
        <f t="shared" si="827"/>
        <v>0</v>
      </c>
      <c r="V7603" s="18">
        <f t="shared" si="828"/>
        <v>0</v>
      </c>
      <c r="W7603" s="18">
        <f t="shared" si="829"/>
        <v>0</v>
      </c>
      <c r="X7603" s="27"/>
      <c r="Y7603" s="19">
        <f t="shared" si="830"/>
        <v>0</v>
      </c>
      <c r="Z7603" s="18">
        <f t="shared" si="831"/>
        <v>0</v>
      </c>
      <c r="AA7603" s="12">
        <v>212</v>
      </c>
      <c r="AB7603" s="12">
        <v>9800.5499999999993</v>
      </c>
      <c r="AC7603" s="28">
        <f>+I7603+Y7603-Z7603</f>
        <v>8.76</v>
      </c>
      <c r="AD7603" s="20">
        <f t="shared" si="832"/>
        <v>0</v>
      </c>
      <c r="AE7603">
        <v>0</v>
      </c>
    </row>
    <row r="7604" spans="1:31" x14ac:dyDescent="0.25">
      <c r="A7604" s="9">
        <v>45351</v>
      </c>
      <c r="B7604" s="10" t="s">
        <v>634</v>
      </c>
      <c r="C7604" s="10" t="s">
        <v>603</v>
      </c>
      <c r="D7604" s="10" t="s">
        <v>40</v>
      </c>
      <c r="E7604" s="10" t="s">
        <v>30</v>
      </c>
      <c r="F7604" s="10">
        <v>1150</v>
      </c>
      <c r="G7604" s="10">
        <v>1253</v>
      </c>
      <c r="H7604" s="11">
        <f>SUMIFS(AA:AA,$A:$A,EOMONTH($A7604,-1),$B:$B,$B7604)</f>
        <v>13127</v>
      </c>
      <c r="I7604" s="63">
        <f>ROUND(SUMIFS(AC:AC,$A:$A,EOMONTH($A7604,-1),$B:$B,$B7604),2)</f>
        <v>5114.9799999999996</v>
      </c>
      <c r="J7604" s="11">
        <f>SUMIFS(AB:AB,$A:$A,EOMONTH($A7604,-1),$B:$B,$B7604)</f>
        <v>1192350.68</v>
      </c>
      <c r="K7604" s="13">
        <v>0</v>
      </c>
      <c r="L7604" s="25">
        <v>0</v>
      </c>
      <c r="M7604" s="15">
        <v>0</v>
      </c>
      <c r="N7604" s="14">
        <v>0</v>
      </c>
      <c r="O7604" s="16">
        <v>0</v>
      </c>
      <c r="P7604" s="16">
        <v>0</v>
      </c>
      <c r="Q7604" s="16">
        <v>0</v>
      </c>
      <c r="R7604" s="16">
        <f>Q7604*16.876/100</f>
        <v>0</v>
      </c>
      <c r="S7604" s="17">
        <f t="shared" si="826"/>
        <v>0</v>
      </c>
      <c r="T7604" s="16">
        <v>0</v>
      </c>
      <c r="U7604" s="18">
        <f t="shared" si="827"/>
        <v>16448.131000000001</v>
      </c>
      <c r="V7604" s="18">
        <f t="shared" si="828"/>
        <v>0</v>
      </c>
      <c r="W7604" s="18">
        <f t="shared" si="829"/>
        <v>0</v>
      </c>
      <c r="X7604" s="27"/>
      <c r="Y7604" s="19">
        <f t="shared" si="830"/>
        <v>0</v>
      </c>
      <c r="Z7604" s="18">
        <f t="shared" si="831"/>
        <v>0</v>
      </c>
      <c r="AA7604" s="12">
        <v>13127</v>
      </c>
      <c r="AB7604" s="12">
        <v>1192350.68</v>
      </c>
      <c r="AC7604" s="28">
        <f>+I7604+Y7604-Z7604</f>
        <v>5114.9799999999996</v>
      </c>
      <c r="AD7604" s="20">
        <f t="shared" si="832"/>
        <v>0</v>
      </c>
      <c r="AE7604">
        <v>0</v>
      </c>
    </row>
    <row r="7605" spans="1:31" x14ac:dyDescent="0.25">
      <c r="A7605" s="9">
        <v>45351</v>
      </c>
      <c r="B7605" s="10" t="s">
        <v>635</v>
      </c>
      <c r="C7605" s="10" t="s">
        <v>603</v>
      </c>
      <c r="D7605" s="10" t="s">
        <v>40</v>
      </c>
      <c r="E7605" s="10" t="s">
        <v>30</v>
      </c>
      <c r="F7605" s="10">
        <v>920</v>
      </c>
      <c r="G7605" s="10">
        <v>1003</v>
      </c>
      <c r="H7605" s="11">
        <f>SUMIFS(AA:AA,$A:$A,EOMONTH($A7605,-1),$B:$B,$B7605)</f>
        <v>-313</v>
      </c>
      <c r="I7605" s="63">
        <f>ROUND(SUMIFS(AC:AC,$A:$A,EOMONTH($A7605,-1),$B:$B,$B7605),2)</f>
        <v>-312.32</v>
      </c>
      <c r="J7605" s="11">
        <f>SUMIFS(AB:AB,$A:$A,EOMONTH($A7605,-1),$B:$B,$B7605)</f>
        <v>-25106.02</v>
      </c>
      <c r="K7605" s="13">
        <v>0</v>
      </c>
      <c r="L7605" s="25">
        <v>0</v>
      </c>
      <c r="M7605" s="15">
        <v>0</v>
      </c>
      <c r="N7605" s="14">
        <v>0</v>
      </c>
      <c r="O7605" s="16">
        <v>0</v>
      </c>
      <c r="P7605" s="16">
        <v>0</v>
      </c>
      <c r="Q7605" s="16">
        <v>0</v>
      </c>
      <c r="R7605" s="16">
        <f>Q7605*16.876/100</f>
        <v>0</v>
      </c>
      <c r="S7605" s="17">
        <f t="shared" si="826"/>
        <v>0</v>
      </c>
      <c r="T7605" s="16">
        <v>0</v>
      </c>
      <c r="U7605" s="18">
        <f t="shared" si="827"/>
        <v>-313.93900000000002</v>
      </c>
      <c r="V7605" s="18">
        <f t="shared" si="828"/>
        <v>0</v>
      </c>
      <c r="W7605" s="18">
        <f t="shared" si="829"/>
        <v>0</v>
      </c>
      <c r="X7605" s="27"/>
      <c r="Y7605" s="19">
        <f t="shared" si="830"/>
        <v>0</v>
      </c>
      <c r="Z7605" s="18">
        <f t="shared" si="831"/>
        <v>0</v>
      </c>
      <c r="AA7605" s="12">
        <v>-313</v>
      </c>
      <c r="AB7605" s="12">
        <v>-25106.02</v>
      </c>
      <c r="AC7605" s="28">
        <f>+I7605+Y7605-Z7605</f>
        <v>-312.32</v>
      </c>
      <c r="AD7605" s="20">
        <f t="shared" si="832"/>
        <v>320</v>
      </c>
      <c r="AE7605">
        <v>320</v>
      </c>
    </row>
    <row r="7606" spans="1:31" x14ac:dyDescent="0.25">
      <c r="A7606" s="9">
        <v>45351</v>
      </c>
      <c r="B7606" s="10" t="s">
        <v>636</v>
      </c>
      <c r="C7606" s="10" t="s">
        <v>320</v>
      </c>
      <c r="D7606" s="10" t="s">
        <v>40</v>
      </c>
      <c r="E7606" s="10" t="s">
        <v>30</v>
      </c>
      <c r="F7606" s="10">
        <v>360</v>
      </c>
      <c r="G7606" s="10">
        <v>392</v>
      </c>
      <c r="H7606" s="11">
        <f>SUMIFS(AA:AA,$A:$A,EOMONTH($A7606,-1),$B:$B,$B7606)</f>
        <v>1</v>
      </c>
      <c r="I7606" s="63">
        <f>ROUND(SUMIFS(AC:AC,$A:$A,EOMONTH($A7606,-1),$B:$B,$B7606),2)</f>
        <v>-66.2</v>
      </c>
      <c r="J7606" s="11">
        <f>SUMIFS(AB:AB,$A:$A,EOMONTH($A7606,-1),$B:$B,$B7606)</f>
        <v>38.11</v>
      </c>
      <c r="K7606" s="13">
        <v>0</v>
      </c>
      <c r="L7606" s="25">
        <v>0</v>
      </c>
      <c r="M7606" s="15">
        <v>0</v>
      </c>
      <c r="N7606" s="14">
        <v>0</v>
      </c>
      <c r="O7606" s="16">
        <v>0</v>
      </c>
      <c r="P7606" s="16">
        <v>0</v>
      </c>
      <c r="Q7606" s="16">
        <v>0</v>
      </c>
      <c r="R7606" s="16">
        <f>Q7606*16.876/100</f>
        <v>0</v>
      </c>
      <c r="S7606" s="17">
        <f t="shared" si="826"/>
        <v>0</v>
      </c>
      <c r="T7606" s="16">
        <v>0</v>
      </c>
      <c r="U7606" s="18">
        <f t="shared" si="827"/>
        <v>0.39200000000000002</v>
      </c>
      <c r="V7606" s="18">
        <f t="shared" si="828"/>
        <v>0</v>
      </c>
      <c r="W7606" s="18">
        <f t="shared" si="829"/>
        <v>0</v>
      </c>
      <c r="X7606" s="27"/>
      <c r="Y7606" s="19">
        <f t="shared" si="830"/>
        <v>0</v>
      </c>
      <c r="Z7606" s="18">
        <f t="shared" si="831"/>
        <v>0</v>
      </c>
      <c r="AA7606" s="12">
        <v>1</v>
      </c>
      <c r="AB7606" s="12">
        <v>38.11</v>
      </c>
      <c r="AC7606" s="28">
        <f>+I7606+Y7606-Z7606</f>
        <v>-66.2</v>
      </c>
      <c r="AD7606" s="20">
        <f t="shared" si="832"/>
        <v>70</v>
      </c>
      <c r="AE7606">
        <v>70</v>
      </c>
    </row>
    <row r="7607" spans="1:31" x14ac:dyDescent="0.25">
      <c r="A7607" s="9">
        <v>45351</v>
      </c>
      <c r="B7607" s="10" t="s">
        <v>637</v>
      </c>
      <c r="C7607" s="10" t="s">
        <v>603</v>
      </c>
      <c r="D7607" s="10" t="s">
        <v>40</v>
      </c>
      <c r="E7607" s="10" t="s">
        <v>30</v>
      </c>
      <c r="F7607" s="10">
        <v>620</v>
      </c>
      <c r="G7607" s="10">
        <v>676</v>
      </c>
      <c r="H7607" s="11">
        <f>SUMIFS(AA:AA,$A:$A,EOMONTH($A7607,-1),$B:$B,$B7607)</f>
        <v>50</v>
      </c>
      <c r="I7607" s="63">
        <f>ROUND(SUMIFS(AC:AC,$A:$A,EOMONTH($A7607,-1),$B:$B,$B7607),2)</f>
        <v>26.66</v>
      </c>
      <c r="J7607" s="11">
        <f>SUMIFS(AB:AB,$A:$A,EOMONTH($A7607,-1),$B:$B,$B7607)</f>
        <v>2694.85</v>
      </c>
      <c r="K7607" s="13">
        <v>0</v>
      </c>
      <c r="L7607" s="25">
        <v>0</v>
      </c>
      <c r="M7607" s="15">
        <v>0</v>
      </c>
      <c r="N7607" s="14">
        <v>0</v>
      </c>
      <c r="O7607" s="16">
        <v>0</v>
      </c>
      <c r="P7607" s="16">
        <v>0</v>
      </c>
      <c r="Q7607" s="16">
        <v>0</v>
      </c>
      <c r="R7607" s="16">
        <f>Q7607*16.876/100</f>
        <v>0</v>
      </c>
      <c r="S7607" s="17">
        <f t="shared" si="826"/>
        <v>0</v>
      </c>
      <c r="T7607" s="16">
        <v>0</v>
      </c>
      <c r="U7607" s="18">
        <f t="shared" si="827"/>
        <v>33.799999999999997</v>
      </c>
      <c r="V7607" s="18">
        <f t="shared" si="828"/>
        <v>0</v>
      </c>
      <c r="W7607" s="18">
        <f t="shared" si="829"/>
        <v>0</v>
      </c>
      <c r="X7607" s="27"/>
      <c r="Y7607" s="19">
        <f t="shared" si="830"/>
        <v>0</v>
      </c>
      <c r="Z7607" s="18">
        <f t="shared" si="831"/>
        <v>0</v>
      </c>
      <c r="AA7607" s="12">
        <v>50</v>
      </c>
      <c r="AB7607" s="12">
        <v>2694.85</v>
      </c>
      <c r="AC7607" s="28">
        <f>+I7607+Y7607-Z7607</f>
        <v>26.66</v>
      </c>
      <c r="AD7607" s="20">
        <f t="shared" si="832"/>
        <v>0</v>
      </c>
      <c r="AE7607">
        <v>0</v>
      </c>
    </row>
    <row r="7608" spans="1:31" x14ac:dyDescent="0.25">
      <c r="A7608" s="9">
        <v>45351</v>
      </c>
      <c r="B7608" s="10" t="s">
        <v>638</v>
      </c>
      <c r="C7608" s="10" t="s">
        <v>603</v>
      </c>
      <c r="D7608" s="10" t="s">
        <v>40</v>
      </c>
      <c r="E7608" s="10" t="s">
        <v>30</v>
      </c>
      <c r="F7608" s="10">
        <v>1080</v>
      </c>
      <c r="G7608" s="10">
        <v>1177</v>
      </c>
      <c r="H7608" s="11">
        <f>SUMIFS(AA:AA,$A:$A,EOMONTH($A7608,-1),$B:$B,$B7608)</f>
        <v>-33</v>
      </c>
      <c r="I7608" s="63">
        <f>ROUND(SUMIFS(AC:AC,$A:$A,EOMONTH($A7608,-1),$B:$B,$B7608),2)</f>
        <v>-209.01</v>
      </c>
      <c r="J7608" s="11">
        <f>SUMIFS(AB:AB,$A:$A,EOMONTH($A7608,-1),$B:$B,$B7608)</f>
        <v>-2730.67</v>
      </c>
      <c r="K7608" s="13">
        <v>0</v>
      </c>
      <c r="L7608" s="25">
        <v>0</v>
      </c>
      <c r="M7608" s="15">
        <v>0</v>
      </c>
      <c r="N7608" s="14">
        <v>0</v>
      </c>
      <c r="O7608" s="16">
        <v>0</v>
      </c>
      <c r="P7608" s="16">
        <v>0</v>
      </c>
      <c r="Q7608" s="16">
        <v>0</v>
      </c>
      <c r="R7608" s="16">
        <f>Q7608*16.876/100</f>
        <v>0</v>
      </c>
      <c r="S7608" s="17">
        <f t="shared" si="826"/>
        <v>0</v>
      </c>
      <c r="T7608" s="16">
        <v>0</v>
      </c>
      <c r="U7608" s="18">
        <f t="shared" si="827"/>
        <v>-38.841000000000001</v>
      </c>
      <c r="V7608" s="18">
        <f t="shared" si="828"/>
        <v>0</v>
      </c>
      <c r="W7608" s="18">
        <f t="shared" si="829"/>
        <v>0</v>
      </c>
      <c r="X7608" s="27"/>
      <c r="Y7608" s="19">
        <f t="shared" si="830"/>
        <v>0</v>
      </c>
      <c r="Z7608" s="18">
        <f t="shared" si="831"/>
        <v>0</v>
      </c>
      <c r="AA7608" s="12">
        <v>-33</v>
      </c>
      <c r="AB7608" s="12">
        <v>-2730.67</v>
      </c>
      <c r="AC7608" s="28">
        <f>+I7608+Y7608-Z7608</f>
        <v>-209.01</v>
      </c>
      <c r="AD7608" s="20">
        <f t="shared" si="832"/>
        <v>210</v>
      </c>
      <c r="AE7608">
        <v>210</v>
      </c>
    </row>
    <row r="7609" spans="1:31" x14ac:dyDescent="0.25">
      <c r="A7609" s="9">
        <v>45351</v>
      </c>
      <c r="B7609" s="10" t="s">
        <v>813</v>
      </c>
      <c r="C7609" s="10" t="s">
        <v>603</v>
      </c>
      <c r="D7609" s="10" t="s">
        <v>40</v>
      </c>
      <c r="E7609" s="10" t="s">
        <v>30</v>
      </c>
      <c r="F7609" s="10">
        <v>270</v>
      </c>
      <c r="G7609" s="10">
        <v>294</v>
      </c>
      <c r="H7609" s="11">
        <f>SUMIFS(AA:AA,$A:$A,EOMONTH($A7609,-1),$B:$B,$B7609)</f>
        <v>-360</v>
      </c>
      <c r="I7609" s="63">
        <f>ROUND(SUMIFS(AC:AC,$A:$A,EOMONTH($A7609,-1),$B:$B,$B7609),2)</f>
        <v>-105.84</v>
      </c>
      <c r="J7609" s="11">
        <f>SUMIFS(AB:AB,$A:$A,EOMONTH($A7609,-1),$B:$B,$B7609)</f>
        <v>-9198</v>
      </c>
      <c r="K7609" s="13">
        <v>0</v>
      </c>
      <c r="L7609" s="25">
        <v>0</v>
      </c>
      <c r="M7609" s="15">
        <v>0</v>
      </c>
      <c r="N7609" s="14">
        <v>0</v>
      </c>
      <c r="O7609" s="16">
        <v>0</v>
      </c>
      <c r="P7609" s="16">
        <v>0</v>
      </c>
      <c r="Q7609" s="16">
        <v>0</v>
      </c>
      <c r="R7609" s="16">
        <f>Q7609*16.876/100</f>
        <v>0</v>
      </c>
      <c r="S7609" s="17">
        <f t="shared" si="826"/>
        <v>0</v>
      </c>
      <c r="T7609" s="16">
        <v>0</v>
      </c>
      <c r="U7609" s="18">
        <f t="shared" si="827"/>
        <v>-105.84</v>
      </c>
      <c r="V7609" s="18">
        <f t="shared" si="828"/>
        <v>0</v>
      </c>
      <c r="W7609" s="18">
        <f t="shared" si="829"/>
        <v>0</v>
      </c>
      <c r="X7609" s="27"/>
      <c r="Y7609" s="19">
        <f t="shared" si="830"/>
        <v>0</v>
      </c>
      <c r="Z7609" s="18">
        <f t="shared" si="831"/>
        <v>0</v>
      </c>
      <c r="AA7609" s="12">
        <v>-360</v>
      </c>
      <c r="AB7609" s="12">
        <v>-9198</v>
      </c>
      <c r="AC7609" s="28">
        <f>+I7609+Y7609-Z7609</f>
        <v>-105.84</v>
      </c>
      <c r="AD7609" s="20">
        <f t="shared" si="832"/>
        <v>110</v>
      </c>
      <c r="AE7609">
        <v>110</v>
      </c>
    </row>
    <row r="7610" spans="1:31" x14ac:dyDescent="0.25">
      <c r="A7610" s="9">
        <v>45351</v>
      </c>
      <c r="B7610" s="10" t="s">
        <v>814</v>
      </c>
      <c r="C7610" s="10" t="s">
        <v>603</v>
      </c>
      <c r="D7610" s="10" t="s">
        <v>40</v>
      </c>
      <c r="E7610" s="10" t="s">
        <v>30</v>
      </c>
      <c r="F7610" s="10">
        <v>365</v>
      </c>
      <c r="G7610" s="10">
        <v>398</v>
      </c>
      <c r="H7610" s="11">
        <f>SUMIFS(AA:AA,$A:$A,EOMONTH($A7610,-1),$B:$B,$B7610)</f>
        <v>-300</v>
      </c>
      <c r="I7610" s="63">
        <f>ROUND(SUMIFS(AC:AC,$A:$A,EOMONTH($A7610,-1),$B:$B,$B7610),2)</f>
        <v>-119.4</v>
      </c>
      <c r="J7610" s="11">
        <f>SUMIFS(AB:AB,$A:$A,EOMONTH($A7610,-1),$B:$B,$B7610)</f>
        <v>-9855</v>
      </c>
      <c r="K7610" s="13">
        <v>0</v>
      </c>
      <c r="L7610" s="25">
        <v>0</v>
      </c>
      <c r="M7610" s="15">
        <v>0</v>
      </c>
      <c r="N7610" s="14">
        <v>0</v>
      </c>
      <c r="O7610" s="16">
        <v>0</v>
      </c>
      <c r="P7610" s="16">
        <v>0</v>
      </c>
      <c r="Q7610" s="16">
        <v>0</v>
      </c>
      <c r="R7610" s="16">
        <f>Q7610*16.876/100</f>
        <v>0</v>
      </c>
      <c r="S7610" s="17">
        <f t="shared" si="826"/>
        <v>0</v>
      </c>
      <c r="T7610" s="16">
        <v>0</v>
      </c>
      <c r="U7610" s="18">
        <f t="shared" si="827"/>
        <v>-119.4</v>
      </c>
      <c r="V7610" s="18">
        <f t="shared" si="828"/>
        <v>0</v>
      </c>
      <c r="W7610" s="18">
        <f t="shared" si="829"/>
        <v>0</v>
      </c>
      <c r="X7610" s="27"/>
      <c r="Y7610" s="19">
        <f t="shared" si="830"/>
        <v>0</v>
      </c>
      <c r="Z7610" s="18">
        <f t="shared" si="831"/>
        <v>0</v>
      </c>
      <c r="AA7610" s="12">
        <v>-300</v>
      </c>
      <c r="AB7610" s="12">
        <v>-9855</v>
      </c>
      <c r="AC7610" s="28">
        <f>+I7610+Y7610-Z7610</f>
        <v>-119.4</v>
      </c>
      <c r="AD7610" s="20">
        <f t="shared" si="832"/>
        <v>120</v>
      </c>
      <c r="AE7610">
        <v>120</v>
      </c>
    </row>
    <row r="7611" spans="1:31" x14ac:dyDescent="0.25">
      <c r="A7611" s="9">
        <v>45351</v>
      </c>
      <c r="B7611" s="10" t="s">
        <v>815</v>
      </c>
      <c r="C7611" s="10" t="s">
        <v>603</v>
      </c>
      <c r="D7611" s="10" t="s">
        <v>40</v>
      </c>
      <c r="E7611" s="10" t="s">
        <v>30</v>
      </c>
      <c r="F7611" s="10">
        <v>500</v>
      </c>
      <c r="G7611" s="10">
        <v>545</v>
      </c>
      <c r="H7611" s="11">
        <f>SUMIFS(AA:AA,$A:$A,EOMONTH($A7611,-1),$B:$B,$B7611)</f>
        <v>-240</v>
      </c>
      <c r="I7611" s="63">
        <f>ROUND(SUMIFS(AC:AC,$A:$A,EOMONTH($A7611,-1),$B:$B,$B7611),2)</f>
        <v>-130.80000000000001</v>
      </c>
      <c r="J7611" s="11">
        <f>SUMIFS(AB:AB,$A:$A,EOMONTH($A7611,-1),$B:$B,$B7611)</f>
        <v>-9636</v>
      </c>
      <c r="K7611" s="13">
        <v>0</v>
      </c>
      <c r="L7611" s="25">
        <v>0</v>
      </c>
      <c r="M7611" s="15">
        <v>0</v>
      </c>
      <c r="N7611" s="14">
        <v>0</v>
      </c>
      <c r="O7611" s="16">
        <v>0</v>
      </c>
      <c r="P7611" s="16">
        <v>0</v>
      </c>
      <c r="Q7611" s="16">
        <v>0</v>
      </c>
      <c r="R7611" s="16">
        <f>Q7611*16.876/100</f>
        <v>0</v>
      </c>
      <c r="S7611" s="17">
        <f t="shared" si="826"/>
        <v>0</v>
      </c>
      <c r="T7611" s="16">
        <v>0</v>
      </c>
      <c r="U7611" s="18">
        <f t="shared" si="827"/>
        <v>-130.80000000000001</v>
      </c>
      <c r="V7611" s="18">
        <f t="shared" si="828"/>
        <v>0</v>
      </c>
      <c r="W7611" s="18">
        <f t="shared" si="829"/>
        <v>0</v>
      </c>
      <c r="X7611" s="27"/>
      <c r="Y7611" s="19">
        <f t="shared" si="830"/>
        <v>0</v>
      </c>
      <c r="Z7611" s="18">
        <f t="shared" si="831"/>
        <v>0</v>
      </c>
      <c r="AA7611" s="12">
        <v>-240</v>
      </c>
      <c r="AB7611" s="12">
        <v>-9636</v>
      </c>
      <c r="AC7611" s="28">
        <f>+I7611+Y7611-Z7611</f>
        <v>-130.80000000000001</v>
      </c>
      <c r="AD7611" s="20">
        <f t="shared" si="832"/>
        <v>140</v>
      </c>
      <c r="AE7611">
        <v>140</v>
      </c>
    </row>
    <row r="7612" spans="1:31" x14ac:dyDescent="0.25">
      <c r="A7612" s="9">
        <v>45351</v>
      </c>
      <c r="B7612" s="10" t="s">
        <v>639</v>
      </c>
      <c r="C7612" s="10" t="s">
        <v>603</v>
      </c>
      <c r="D7612" s="10" t="s">
        <v>40</v>
      </c>
      <c r="E7612" s="10" t="s">
        <v>30</v>
      </c>
      <c r="F7612" s="10">
        <v>705</v>
      </c>
      <c r="G7612" s="10">
        <v>768</v>
      </c>
      <c r="H7612" s="11">
        <f>SUMIFS(AA:AA,$A:$A,EOMONTH($A7612,-1),$B:$B,$B7612)</f>
        <v>201</v>
      </c>
      <c r="I7612" s="63">
        <f>ROUND(SUMIFS(AC:AC,$A:$A,EOMONTH($A7612,-1),$B:$B,$B7612),2)</f>
        <v>-149.94999999999999</v>
      </c>
      <c r="J7612" s="11">
        <f>SUMIFS(AB:AB,$A:$A,EOMONTH($A7612,-1),$B:$B,$B7612)</f>
        <v>8388.6200000000008</v>
      </c>
      <c r="K7612" s="13">
        <v>0</v>
      </c>
      <c r="L7612" s="25">
        <v>0</v>
      </c>
      <c r="M7612" s="15">
        <v>0</v>
      </c>
      <c r="N7612" s="14">
        <v>0</v>
      </c>
      <c r="O7612" s="16">
        <v>0</v>
      </c>
      <c r="P7612" s="16">
        <v>0</v>
      </c>
      <c r="Q7612" s="16">
        <v>0</v>
      </c>
      <c r="R7612" s="16">
        <f>Q7612*16.876/100</f>
        <v>0</v>
      </c>
      <c r="S7612" s="17">
        <f t="shared" si="826"/>
        <v>0</v>
      </c>
      <c r="T7612" s="16">
        <v>0</v>
      </c>
      <c r="U7612" s="18">
        <f t="shared" si="827"/>
        <v>154.36799999999999</v>
      </c>
      <c r="V7612" s="18">
        <f t="shared" si="828"/>
        <v>0</v>
      </c>
      <c r="W7612" s="18">
        <f t="shared" si="829"/>
        <v>0</v>
      </c>
      <c r="X7612" s="27"/>
      <c r="Y7612" s="19">
        <f t="shared" si="830"/>
        <v>0</v>
      </c>
      <c r="Z7612" s="18">
        <f t="shared" si="831"/>
        <v>0</v>
      </c>
      <c r="AA7612" s="12">
        <v>201</v>
      </c>
      <c r="AB7612" s="12">
        <v>8388.6200000000008</v>
      </c>
      <c r="AC7612" s="28">
        <f>+I7612+Y7612-Z7612</f>
        <v>-149.94999999999999</v>
      </c>
      <c r="AD7612" s="20">
        <f t="shared" si="832"/>
        <v>150</v>
      </c>
      <c r="AE7612">
        <v>150</v>
      </c>
    </row>
    <row r="7613" spans="1:31" x14ac:dyDescent="0.25">
      <c r="A7613" s="9">
        <v>45351</v>
      </c>
      <c r="B7613" s="10" t="s">
        <v>816</v>
      </c>
      <c r="C7613" s="10" t="s">
        <v>603</v>
      </c>
      <c r="D7613" s="10" t="s">
        <v>40</v>
      </c>
      <c r="E7613" s="10" t="s">
        <v>30</v>
      </c>
      <c r="F7613" s="10">
        <v>745</v>
      </c>
      <c r="G7613" s="10">
        <v>812</v>
      </c>
      <c r="H7613" s="11">
        <f>SUMIFS(AA:AA,$A:$A,EOMONTH($A7613,-1),$B:$B,$B7613)</f>
        <v>-120</v>
      </c>
      <c r="I7613" s="63">
        <f>ROUND(SUMIFS(AC:AC,$A:$A,EOMONTH($A7613,-1),$B:$B,$B7613),2)</f>
        <v>-97.44</v>
      </c>
      <c r="J7613" s="11">
        <f>SUMIFS(AB:AB,$A:$A,EOMONTH($A7613,-1),$B:$B,$B7613)</f>
        <v>-7008</v>
      </c>
      <c r="K7613" s="13">
        <v>0</v>
      </c>
      <c r="L7613" s="25">
        <v>0</v>
      </c>
      <c r="M7613" s="15">
        <v>0</v>
      </c>
      <c r="N7613" s="14">
        <v>0</v>
      </c>
      <c r="O7613" s="16">
        <v>0</v>
      </c>
      <c r="P7613" s="16">
        <v>0</v>
      </c>
      <c r="Q7613" s="16">
        <v>0</v>
      </c>
      <c r="R7613" s="16">
        <f>Q7613*16.876/100</f>
        <v>0</v>
      </c>
      <c r="S7613" s="17">
        <f t="shared" si="826"/>
        <v>0</v>
      </c>
      <c r="T7613" s="16">
        <v>0</v>
      </c>
      <c r="U7613" s="18">
        <f t="shared" si="827"/>
        <v>-97.44</v>
      </c>
      <c r="V7613" s="18">
        <f t="shared" si="828"/>
        <v>0</v>
      </c>
      <c r="W7613" s="18">
        <f t="shared" si="829"/>
        <v>0</v>
      </c>
      <c r="X7613" s="27"/>
      <c r="Y7613" s="19">
        <f t="shared" si="830"/>
        <v>0</v>
      </c>
      <c r="Z7613" s="18">
        <f t="shared" si="831"/>
        <v>0</v>
      </c>
      <c r="AA7613" s="12">
        <v>-120</v>
      </c>
      <c r="AB7613" s="12">
        <v>-7008</v>
      </c>
      <c r="AC7613" s="28">
        <f>+I7613+Y7613-Z7613</f>
        <v>-97.44</v>
      </c>
      <c r="AD7613" s="20">
        <f t="shared" si="832"/>
        <v>100</v>
      </c>
      <c r="AE7613">
        <v>100</v>
      </c>
    </row>
    <row r="7614" spans="1:31" x14ac:dyDescent="0.25">
      <c r="A7614" s="9">
        <v>45351</v>
      </c>
      <c r="B7614" s="10" t="s">
        <v>817</v>
      </c>
      <c r="C7614" s="10" t="s">
        <v>603</v>
      </c>
      <c r="D7614" s="10" t="s">
        <v>40</v>
      </c>
      <c r="E7614" s="10" t="s">
        <v>30</v>
      </c>
      <c r="F7614" s="10">
        <v>840</v>
      </c>
      <c r="G7614" s="10">
        <v>916</v>
      </c>
      <c r="H7614" s="11">
        <f>SUMIFS(AA:AA,$A:$A,EOMONTH($A7614,-1),$B:$B,$B7614)</f>
        <v>-108</v>
      </c>
      <c r="I7614" s="63">
        <f>ROUND(SUMIFS(AC:AC,$A:$A,EOMONTH($A7614,-1),$B:$B,$B7614),2)</f>
        <v>-98.93</v>
      </c>
      <c r="J7614" s="11">
        <f>SUMIFS(AB:AB,$A:$A,EOMONTH($A7614,-1),$B:$B,$B7614)</f>
        <v>-7484.4</v>
      </c>
      <c r="K7614" s="13">
        <v>0</v>
      </c>
      <c r="L7614" s="25">
        <v>0</v>
      </c>
      <c r="M7614" s="15">
        <v>0</v>
      </c>
      <c r="N7614" s="14">
        <v>0</v>
      </c>
      <c r="O7614" s="16">
        <v>0</v>
      </c>
      <c r="P7614" s="16">
        <v>0</v>
      </c>
      <c r="Q7614" s="16">
        <v>0</v>
      </c>
      <c r="R7614" s="16">
        <f>Q7614*16.876/100</f>
        <v>0</v>
      </c>
      <c r="S7614" s="17">
        <f t="shared" si="826"/>
        <v>0</v>
      </c>
      <c r="T7614" s="16">
        <v>0</v>
      </c>
      <c r="U7614" s="18">
        <f t="shared" si="827"/>
        <v>-98.927999999999997</v>
      </c>
      <c r="V7614" s="18">
        <f t="shared" si="828"/>
        <v>0</v>
      </c>
      <c r="W7614" s="18">
        <f t="shared" si="829"/>
        <v>0</v>
      </c>
      <c r="X7614" s="27"/>
      <c r="Y7614" s="19">
        <f t="shared" si="830"/>
        <v>0</v>
      </c>
      <c r="Z7614" s="18">
        <f t="shared" si="831"/>
        <v>0</v>
      </c>
      <c r="AA7614" s="12">
        <v>-108</v>
      </c>
      <c r="AB7614" s="12">
        <v>-7484.4</v>
      </c>
      <c r="AC7614" s="28">
        <f>+I7614+Y7614-Z7614</f>
        <v>-98.93</v>
      </c>
      <c r="AD7614" s="20">
        <f t="shared" si="832"/>
        <v>100</v>
      </c>
      <c r="AE7614">
        <v>100</v>
      </c>
    </row>
    <row r="7615" spans="1:31" x14ac:dyDescent="0.25">
      <c r="A7615" s="9">
        <v>45351</v>
      </c>
      <c r="B7615" s="10" t="s">
        <v>640</v>
      </c>
      <c r="C7615" s="10" t="s">
        <v>603</v>
      </c>
      <c r="D7615" s="10" t="s">
        <v>29</v>
      </c>
      <c r="E7615" s="10" t="s">
        <v>30</v>
      </c>
      <c r="F7615" s="10"/>
      <c r="G7615" s="10">
        <v>0</v>
      </c>
      <c r="H7615" s="11">
        <f>SUMIFS(AA:AA,$A:$A,EOMONTH($A7615,-1),$B:$B,$B7615)</f>
        <v>120</v>
      </c>
      <c r="I7615" s="63">
        <f>ROUND(SUMIFS(AC:AC,$A:$A,EOMONTH($A7615,-1),$B:$B,$B7615),2)</f>
        <v>5.42</v>
      </c>
      <c r="J7615" s="11">
        <f>SUMIFS(AB:AB,$A:$A,EOMONTH($A7615,-1),$B:$B,$B7615)</f>
        <v>0</v>
      </c>
      <c r="K7615" s="13">
        <v>0</v>
      </c>
      <c r="L7615" s="25">
        <v>0</v>
      </c>
      <c r="M7615" s="15">
        <v>0</v>
      </c>
      <c r="N7615" s="14">
        <v>0</v>
      </c>
      <c r="O7615" s="16">
        <v>0</v>
      </c>
      <c r="P7615" s="16">
        <v>0</v>
      </c>
      <c r="Q7615" s="16">
        <v>0</v>
      </c>
      <c r="R7615" s="16">
        <f>Q7615*16.876/100</f>
        <v>0</v>
      </c>
      <c r="S7615" s="17">
        <f t="shared" si="826"/>
        <v>0</v>
      </c>
      <c r="T7615" s="16">
        <v>0</v>
      </c>
      <c r="U7615" s="18">
        <f t="shared" si="827"/>
        <v>0</v>
      </c>
      <c r="V7615" s="18">
        <f t="shared" si="828"/>
        <v>0</v>
      </c>
      <c r="W7615" s="18">
        <f t="shared" si="829"/>
        <v>0</v>
      </c>
      <c r="X7615" s="27"/>
      <c r="Y7615" s="19">
        <f t="shared" si="830"/>
        <v>0</v>
      </c>
      <c r="Z7615" s="18">
        <f t="shared" si="831"/>
        <v>0</v>
      </c>
      <c r="AA7615" s="12">
        <v>120</v>
      </c>
      <c r="AB7615" s="12">
        <v>0</v>
      </c>
      <c r="AC7615" s="28">
        <f>+I7615+Y7615-Z7615</f>
        <v>5.42</v>
      </c>
      <c r="AD7615" s="20">
        <f t="shared" si="832"/>
        <v>0</v>
      </c>
      <c r="AE7615">
        <v>0</v>
      </c>
    </row>
    <row r="7616" spans="1:31" x14ac:dyDescent="0.25">
      <c r="A7616" s="9">
        <v>45351</v>
      </c>
      <c r="B7616" s="10" t="s">
        <v>641</v>
      </c>
      <c r="C7616" s="10" t="s">
        <v>603</v>
      </c>
      <c r="D7616" s="10" t="s">
        <v>40</v>
      </c>
      <c r="E7616" s="10" t="s">
        <v>30</v>
      </c>
      <c r="F7616" s="10">
        <v>100</v>
      </c>
      <c r="G7616" s="10">
        <v>109</v>
      </c>
      <c r="H7616" s="11">
        <f>SUMIFS(AA:AA,$A:$A,EOMONTH($A7616,-1),$B:$B,$B7616)</f>
        <v>1687</v>
      </c>
      <c r="I7616" s="63">
        <f>ROUND(SUMIFS(AC:AC,$A:$A,EOMONTH($A7616,-1),$B:$B,$B7616),2)</f>
        <v>148.56</v>
      </c>
      <c r="J7616" s="11">
        <f>SUMIFS(AB:AB,$A:$A,EOMONTH($A7616,-1),$B:$B,$B7616)</f>
        <v>17621.47</v>
      </c>
      <c r="K7616" s="13">
        <v>0</v>
      </c>
      <c r="L7616" s="25">
        <v>0</v>
      </c>
      <c r="M7616" s="15">
        <v>0</v>
      </c>
      <c r="N7616" s="14">
        <v>0</v>
      </c>
      <c r="O7616" s="16">
        <v>60</v>
      </c>
      <c r="P7616" s="16">
        <v>661.2</v>
      </c>
      <c r="Q7616" s="16">
        <v>0</v>
      </c>
      <c r="R7616" s="16">
        <f>Q7616*16.876/100</f>
        <v>0</v>
      </c>
      <c r="S7616" s="17">
        <f t="shared" si="826"/>
        <v>0</v>
      </c>
      <c r="T7616" s="16">
        <v>0</v>
      </c>
      <c r="U7616" s="18">
        <f t="shared" si="827"/>
        <v>183.88300000000001</v>
      </c>
      <c r="V7616" s="18">
        <f t="shared" si="828"/>
        <v>0</v>
      </c>
      <c r="W7616" s="18">
        <f t="shared" si="829"/>
        <v>0</v>
      </c>
      <c r="X7616" s="27"/>
      <c r="Y7616" s="19">
        <f t="shared" si="830"/>
        <v>0</v>
      </c>
      <c r="Z7616" s="18">
        <f t="shared" si="831"/>
        <v>6.54</v>
      </c>
      <c r="AA7616" s="12">
        <v>1627</v>
      </c>
      <c r="AB7616" s="12">
        <v>17055.39</v>
      </c>
      <c r="AC7616" s="28">
        <f>+I7616+Y7616-Z7616</f>
        <v>142.02000000000001</v>
      </c>
      <c r="AD7616" s="20">
        <f t="shared" si="832"/>
        <v>0</v>
      </c>
      <c r="AE7616">
        <v>0</v>
      </c>
    </row>
    <row r="7617" spans="1:31" x14ac:dyDescent="0.25">
      <c r="A7617" s="9">
        <v>45351</v>
      </c>
      <c r="B7617" s="10" t="s">
        <v>642</v>
      </c>
      <c r="C7617" s="10" t="s">
        <v>603</v>
      </c>
      <c r="D7617" s="10" t="s">
        <v>40</v>
      </c>
      <c r="E7617" s="10" t="s">
        <v>30</v>
      </c>
      <c r="F7617" s="10">
        <v>265</v>
      </c>
      <c r="G7617" s="10">
        <v>289</v>
      </c>
      <c r="H7617" s="11">
        <f>SUMIFS(AA:AA,$A:$A,EOMONTH($A7617,-1),$B:$B,$B7617)</f>
        <v>-42</v>
      </c>
      <c r="I7617" s="63">
        <f>ROUND(SUMIFS(AC:AC,$A:$A,EOMONTH($A7617,-1),$B:$B,$B7617),2)</f>
        <v>-12.04</v>
      </c>
      <c r="J7617" s="11">
        <f>SUMIFS(AB:AB,$A:$A,EOMONTH($A7617,-1),$B:$B,$B7617)</f>
        <v>-335.8</v>
      </c>
      <c r="K7617" s="13">
        <v>0</v>
      </c>
      <c r="L7617" s="25">
        <v>0</v>
      </c>
      <c r="M7617" s="15">
        <v>0</v>
      </c>
      <c r="N7617" s="14">
        <v>0</v>
      </c>
      <c r="O7617" s="16">
        <v>0</v>
      </c>
      <c r="P7617" s="16">
        <v>0</v>
      </c>
      <c r="Q7617" s="16">
        <v>0</v>
      </c>
      <c r="R7617" s="16">
        <f>Q7617*16.876/100</f>
        <v>0</v>
      </c>
      <c r="S7617" s="17">
        <f t="shared" si="826"/>
        <v>0</v>
      </c>
      <c r="T7617" s="16">
        <v>0</v>
      </c>
      <c r="U7617" s="18">
        <f t="shared" si="827"/>
        <v>-12.138</v>
      </c>
      <c r="V7617" s="18">
        <f t="shared" si="828"/>
        <v>0</v>
      </c>
      <c r="W7617" s="18">
        <f t="shared" si="829"/>
        <v>0</v>
      </c>
      <c r="X7617" s="27"/>
      <c r="Y7617" s="19">
        <f t="shared" si="830"/>
        <v>0</v>
      </c>
      <c r="Z7617" s="18">
        <f t="shared" si="831"/>
        <v>0</v>
      </c>
      <c r="AA7617" s="12">
        <v>-42</v>
      </c>
      <c r="AB7617" s="12">
        <v>-335.8</v>
      </c>
      <c r="AC7617" s="28">
        <f>+I7617+Y7617-Z7617</f>
        <v>-12.04</v>
      </c>
      <c r="AD7617" s="20">
        <f t="shared" si="832"/>
        <v>20</v>
      </c>
      <c r="AE7617">
        <v>20</v>
      </c>
    </row>
    <row r="7618" spans="1:31" x14ac:dyDescent="0.25">
      <c r="A7618" s="9">
        <v>45351</v>
      </c>
      <c r="B7618" s="10" t="s">
        <v>643</v>
      </c>
      <c r="C7618" s="10" t="s">
        <v>603</v>
      </c>
      <c r="D7618" s="10" t="s">
        <v>40</v>
      </c>
      <c r="E7618" s="10" t="s">
        <v>30</v>
      </c>
      <c r="F7618" s="10">
        <v>265</v>
      </c>
      <c r="G7618" s="10">
        <v>289</v>
      </c>
      <c r="H7618" s="11">
        <f>SUMIFS(AA:AA,$A:$A,EOMONTH($A7618,-1),$B:$B,$B7618)</f>
        <v>4939</v>
      </c>
      <c r="I7618" s="63">
        <f>ROUND(SUMIFS(AC:AC,$A:$A,EOMONTH($A7618,-1),$B:$B,$B7618),2)</f>
        <v>1319</v>
      </c>
      <c r="J7618" s="11">
        <f>SUMIFS(AB:AB,$A:$A,EOMONTH($A7618,-1),$B:$B,$B7618)</f>
        <v>119859.72</v>
      </c>
      <c r="K7618" s="13">
        <v>0</v>
      </c>
      <c r="L7618" s="25">
        <v>0</v>
      </c>
      <c r="M7618" s="15">
        <v>0</v>
      </c>
      <c r="N7618" s="14">
        <v>0</v>
      </c>
      <c r="O7618" s="16">
        <v>300</v>
      </c>
      <c r="P7618" s="16">
        <v>10302</v>
      </c>
      <c r="Q7618" s="16">
        <v>0</v>
      </c>
      <c r="R7618" s="16">
        <f>Q7618*16.876/100</f>
        <v>0</v>
      </c>
      <c r="S7618" s="17">
        <f t="shared" si="826"/>
        <v>0</v>
      </c>
      <c r="T7618" s="16">
        <v>0</v>
      </c>
      <c r="U7618" s="18">
        <f t="shared" si="827"/>
        <v>1427.3710000000001</v>
      </c>
      <c r="V7618" s="18">
        <f t="shared" si="828"/>
        <v>0</v>
      </c>
      <c r="W7618" s="18">
        <f t="shared" si="829"/>
        <v>0</v>
      </c>
      <c r="X7618" s="27"/>
      <c r="Y7618" s="19">
        <f t="shared" si="830"/>
        <v>0</v>
      </c>
      <c r="Z7618" s="18">
        <f t="shared" si="831"/>
        <v>86.7</v>
      </c>
      <c r="AA7618" s="12">
        <v>4639</v>
      </c>
      <c r="AB7618" s="12">
        <v>112959.76</v>
      </c>
      <c r="AC7618" s="28">
        <f>+I7618+Y7618-Z7618</f>
        <v>1232.3</v>
      </c>
      <c r="AD7618" s="20">
        <f t="shared" si="832"/>
        <v>0</v>
      </c>
      <c r="AE7618">
        <v>0</v>
      </c>
    </row>
    <row r="7619" spans="1:31" x14ac:dyDescent="0.25">
      <c r="A7619" s="9">
        <v>45351</v>
      </c>
      <c r="B7619" s="10" t="s">
        <v>644</v>
      </c>
      <c r="C7619" s="10" t="s">
        <v>603</v>
      </c>
      <c r="D7619" s="10" t="s">
        <v>40</v>
      </c>
      <c r="E7619" s="10" t="s">
        <v>30</v>
      </c>
      <c r="F7619" s="10">
        <v>420</v>
      </c>
      <c r="G7619" s="10">
        <v>458</v>
      </c>
      <c r="H7619" s="11">
        <f>SUMIFS(AA:AA,$A:$A,EOMONTH($A7619,-1),$B:$B,$B7619)</f>
        <v>1541</v>
      </c>
      <c r="I7619" s="63">
        <f>ROUND(SUMIFS(AC:AC,$A:$A,EOMONTH($A7619,-1),$B:$B,$B7619),2)</f>
        <v>547.84</v>
      </c>
      <c r="J7619" s="11">
        <f>SUMIFS(AB:AB,$A:$A,EOMONTH($A7619,-1),$B:$B,$B7619)</f>
        <v>56000.28</v>
      </c>
      <c r="K7619" s="13">
        <v>0</v>
      </c>
      <c r="L7619" s="25">
        <v>0</v>
      </c>
      <c r="M7619" s="15">
        <v>0</v>
      </c>
      <c r="N7619" s="14">
        <v>0</v>
      </c>
      <c r="O7619" s="16">
        <v>0</v>
      </c>
      <c r="P7619" s="16">
        <v>0</v>
      </c>
      <c r="Q7619" s="16">
        <v>0</v>
      </c>
      <c r="R7619" s="16">
        <f>Q7619*16.876/100</f>
        <v>0</v>
      </c>
      <c r="S7619" s="17">
        <f t="shared" si="826"/>
        <v>0</v>
      </c>
      <c r="T7619" s="16">
        <v>0</v>
      </c>
      <c r="U7619" s="18">
        <f t="shared" si="827"/>
        <v>705.77800000000002</v>
      </c>
      <c r="V7619" s="18">
        <f t="shared" si="828"/>
        <v>0</v>
      </c>
      <c r="W7619" s="18">
        <f t="shared" si="829"/>
        <v>0</v>
      </c>
      <c r="X7619" s="27"/>
      <c r="Y7619" s="19">
        <f t="shared" si="830"/>
        <v>0</v>
      </c>
      <c r="Z7619" s="18">
        <f t="shared" si="831"/>
        <v>0</v>
      </c>
      <c r="AA7619" s="12">
        <v>1541</v>
      </c>
      <c r="AB7619" s="12">
        <v>56000.28</v>
      </c>
      <c r="AC7619" s="28">
        <f>+I7619+Y7619-Z7619</f>
        <v>547.84</v>
      </c>
      <c r="AD7619" s="20">
        <f t="shared" si="832"/>
        <v>0</v>
      </c>
      <c r="AE7619">
        <v>0</v>
      </c>
    </row>
    <row r="7620" spans="1:31" x14ac:dyDescent="0.25">
      <c r="A7620" s="9">
        <v>45351</v>
      </c>
      <c r="B7620" s="10" t="s">
        <v>645</v>
      </c>
      <c r="C7620" s="10" t="s">
        <v>603</v>
      </c>
      <c r="D7620" s="10" t="s">
        <v>40</v>
      </c>
      <c r="E7620" s="10" t="s">
        <v>30</v>
      </c>
      <c r="F7620" s="10">
        <v>720</v>
      </c>
      <c r="G7620" s="10">
        <v>785</v>
      </c>
      <c r="H7620" s="11">
        <f>SUMIFS(AA:AA,$A:$A,EOMONTH($A7620,-1),$B:$B,$B7620)</f>
        <v>478</v>
      </c>
      <c r="I7620" s="63">
        <f>ROUND(SUMIFS(AC:AC,$A:$A,EOMONTH($A7620,-1),$B:$B,$B7620),2)</f>
        <v>143.07</v>
      </c>
      <c r="J7620" s="11">
        <f>SUMIFS(AB:AB,$A:$A,EOMONTH($A7620,-1),$B:$B,$B7620)</f>
        <v>31286.91</v>
      </c>
      <c r="K7620" s="13">
        <v>0</v>
      </c>
      <c r="L7620" s="25">
        <v>0</v>
      </c>
      <c r="M7620" s="15">
        <v>0</v>
      </c>
      <c r="N7620" s="14">
        <v>0</v>
      </c>
      <c r="O7620" s="16">
        <v>0</v>
      </c>
      <c r="P7620" s="16">
        <v>0</v>
      </c>
      <c r="Q7620" s="16">
        <v>0</v>
      </c>
      <c r="R7620" s="16">
        <f>Q7620*16.876/100</f>
        <v>0</v>
      </c>
      <c r="S7620" s="17">
        <f t="shared" si="826"/>
        <v>0</v>
      </c>
      <c r="T7620" s="16">
        <v>0</v>
      </c>
      <c r="U7620" s="18">
        <f t="shared" si="827"/>
        <v>375.23</v>
      </c>
      <c r="V7620" s="18">
        <f t="shared" si="828"/>
        <v>0</v>
      </c>
      <c r="W7620" s="18">
        <f t="shared" si="829"/>
        <v>0</v>
      </c>
      <c r="X7620" s="27"/>
      <c r="Y7620" s="19">
        <f t="shared" si="830"/>
        <v>0</v>
      </c>
      <c r="Z7620" s="18">
        <f t="shared" si="831"/>
        <v>0</v>
      </c>
      <c r="AA7620" s="12">
        <v>478</v>
      </c>
      <c r="AB7620" s="12">
        <v>31286.91</v>
      </c>
      <c r="AC7620" s="28">
        <f>+I7620+Y7620-Z7620</f>
        <v>143.07</v>
      </c>
      <c r="AD7620" s="20">
        <f t="shared" si="832"/>
        <v>0</v>
      </c>
      <c r="AE7620">
        <v>0</v>
      </c>
    </row>
    <row r="7621" spans="1:31" x14ac:dyDescent="0.25">
      <c r="A7621" s="9">
        <v>45351</v>
      </c>
      <c r="B7621" s="10" t="s">
        <v>646</v>
      </c>
      <c r="C7621" s="10" t="s">
        <v>603</v>
      </c>
      <c r="D7621" s="10" t="s">
        <v>40</v>
      </c>
      <c r="E7621" s="10" t="s">
        <v>30</v>
      </c>
      <c r="F7621" s="10">
        <v>20</v>
      </c>
      <c r="G7621" s="10">
        <v>22</v>
      </c>
      <c r="H7621" s="11">
        <f>SUMIFS(AA:AA,$A:$A,EOMONTH($A7621,-1),$B:$B,$B7621)</f>
        <v>186</v>
      </c>
      <c r="I7621" s="63">
        <f>ROUND(SUMIFS(AC:AC,$A:$A,EOMONTH($A7621,-1),$B:$B,$B7621),2)</f>
        <v>8.43</v>
      </c>
      <c r="J7621" s="11">
        <f>SUMIFS(AB:AB,$A:$A,EOMONTH($A7621,-1),$B:$B,$B7621)</f>
        <v>587.76</v>
      </c>
      <c r="K7621" s="13">
        <v>0</v>
      </c>
      <c r="L7621" s="25">
        <v>0</v>
      </c>
      <c r="M7621" s="15">
        <v>0</v>
      </c>
      <c r="N7621" s="14">
        <v>0</v>
      </c>
      <c r="O7621" s="16">
        <v>0</v>
      </c>
      <c r="P7621" s="16">
        <v>0</v>
      </c>
      <c r="Q7621" s="16">
        <v>0</v>
      </c>
      <c r="R7621" s="16">
        <f>Q7621*16.876/100</f>
        <v>0</v>
      </c>
      <c r="S7621" s="17">
        <f t="shared" ref="S7621:S7670" si="833">Q7621+R7621</f>
        <v>0</v>
      </c>
      <c r="T7621" s="16">
        <v>0</v>
      </c>
      <c r="U7621" s="18">
        <f t="shared" ref="U7621:U7670" si="834">H7621*G7621/1000</f>
        <v>4.0919999999999996</v>
      </c>
      <c r="V7621" s="18">
        <f t="shared" ref="V7621:V7670" si="835">M7621*F7621/1000</f>
        <v>0</v>
      </c>
      <c r="W7621" s="18">
        <f t="shared" ref="W7621:W7670" si="836">V7621*16.789/100</f>
        <v>0</v>
      </c>
      <c r="X7621" s="27"/>
      <c r="Y7621" s="19">
        <f t="shared" ref="Y7621:Y7670" si="837">V7621+W7621+X7621</f>
        <v>0</v>
      </c>
      <c r="Z7621" s="18">
        <f t="shared" ref="Z7621:Z7670" si="838">O7621*G7621/1000</f>
        <v>0</v>
      </c>
      <c r="AA7621" s="12">
        <v>186</v>
      </c>
      <c r="AB7621" s="12">
        <v>587.76</v>
      </c>
      <c r="AC7621" s="28">
        <f>+I7621+Y7621-Z7621</f>
        <v>8.43</v>
      </c>
      <c r="AD7621" s="20">
        <f t="shared" ref="AD7621:AD7670" si="839">IF(AC7621&lt;0,ROUNDUP(AC7621,-1)*-1,0)</f>
        <v>0</v>
      </c>
      <c r="AE7621">
        <v>0</v>
      </c>
    </row>
    <row r="7622" spans="1:31" x14ac:dyDescent="0.25">
      <c r="A7622" s="9">
        <v>45351</v>
      </c>
      <c r="B7622" s="10" t="s">
        <v>647</v>
      </c>
      <c r="C7622" s="10" t="s">
        <v>603</v>
      </c>
      <c r="D7622" s="10" t="s">
        <v>40</v>
      </c>
      <c r="E7622" s="10" t="s">
        <v>30</v>
      </c>
      <c r="F7622" s="10">
        <v>35</v>
      </c>
      <c r="G7622" s="10">
        <v>38</v>
      </c>
      <c r="H7622" s="11">
        <f>SUMIFS(AA:AA,$A:$A,EOMONTH($A7622,-1),$B:$B,$B7622)</f>
        <v>679</v>
      </c>
      <c r="I7622" s="63">
        <f>ROUND(SUMIFS(AC:AC,$A:$A,EOMONTH($A7622,-1),$B:$B,$B7622),2)</f>
        <v>33.68</v>
      </c>
      <c r="J7622" s="11">
        <f>SUMIFS(AB:AB,$A:$A,EOMONTH($A7622,-1),$B:$B,$B7622)</f>
        <v>2790.69</v>
      </c>
      <c r="K7622" s="13">
        <v>0</v>
      </c>
      <c r="L7622" s="25">
        <v>0</v>
      </c>
      <c r="M7622" s="15">
        <v>0</v>
      </c>
      <c r="N7622" s="14">
        <v>0</v>
      </c>
      <c r="O7622" s="16">
        <v>0</v>
      </c>
      <c r="P7622" s="16">
        <v>0</v>
      </c>
      <c r="Q7622" s="16">
        <v>0</v>
      </c>
      <c r="R7622" s="16">
        <f>Q7622*16.876/100</f>
        <v>0</v>
      </c>
      <c r="S7622" s="17">
        <f t="shared" si="833"/>
        <v>0</v>
      </c>
      <c r="T7622" s="16">
        <v>0</v>
      </c>
      <c r="U7622" s="18">
        <f t="shared" si="834"/>
        <v>25.802</v>
      </c>
      <c r="V7622" s="18">
        <f t="shared" si="835"/>
        <v>0</v>
      </c>
      <c r="W7622" s="18">
        <f t="shared" si="836"/>
        <v>0</v>
      </c>
      <c r="X7622" s="27"/>
      <c r="Y7622" s="19">
        <f t="shared" si="837"/>
        <v>0</v>
      </c>
      <c r="Z7622" s="18">
        <f t="shared" si="838"/>
        <v>0</v>
      </c>
      <c r="AA7622" s="12">
        <v>679</v>
      </c>
      <c r="AB7622" s="12">
        <v>2790.69</v>
      </c>
      <c r="AC7622" s="28">
        <f>+I7622+Y7622-Z7622</f>
        <v>33.68</v>
      </c>
      <c r="AD7622" s="20">
        <f t="shared" si="839"/>
        <v>0</v>
      </c>
      <c r="AE7622">
        <v>0</v>
      </c>
    </row>
    <row r="7623" spans="1:31" x14ac:dyDescent="0.25">
      <c r="A7623" s="9">
        <v>45351</v>
      </c>
      <c r="B7623" s="10" t="s">
        <v>648</v>
      </c>
      <c r="C7623" s="10" t="s">
        <v>603</v>
      </c>
      <c r="D7623" s="10" t="s">
        <v>40</v>
      </c>
      <c r="E7623" s="10" t="s">
        <v>30</v>
      </c>
      <c r="F7623" s="10">
        <v>60</v>
      </c>
      <c r="G7623" s="10">
        <v>65</v>
      </c>
      <c r="H7623" s="11">
        <f>SUMIFS(AA:AA,$A:$A,EOMONTH($A7623,-1),$B:$B,$B7623)</f>
        <v>-306</v>
      </c>
      <c r="I7623" s="63">
        <f>ROUND(SUMIFS(AC:AC,$A:$A,EOMONTH($A7623,-1),$B:$B,$B7623),2)</f>
        <v>-23.75</v>
      </c>
      <c r="J7623" s="11">
        <f>SUMIFS(AB:AB,$A:$A,EOMONTH($A7623,-1),$B:$B,$B7623)</f>
        <v>-2387.59</v>
      </c>
      <c r="K7623" s="13">
        <v>0</v>
      </c>
      <c r="L7623" s="25">
        <v>0</v>
      </c>
      <c r="M7623" s="15">
        <v>0</v>
      </c>
      <c r="N7623" s="14">
        <v>0</v>
      </c>
      <c r="O7623" s="16">
        <v>0</v>
      </c>
      <c r="P7623" s="16">
        <v>0</v>
      </c>
      <c r="Q7623" s="16">
        <v>0</v>
      </c>
      <c r="R7623" s="16">
        <f>Q7623*16.876/100</f>
        <v>0</v>
      </c>
      <c r="S7623" s="17">
        <f t="shared" si="833"/>
        <v>0</v>
      </c>
      <c r="T7623" s="16">
        <v>0</v>
      </c>
      <c r="U7623" s="18">
        <f t="shared" si="834"/>
        <v>-19.89</v>
      </c>
      <c r="V7623" s="18">
        <f t="shared" si="835"/>
        <v>0</v>
      </c>
      <c r="W7623" s="18">
        <f t="shared" si="836"/>
        <v>0</v>
      </c>
      <c r="X7623" s="27"/>
      <c r="Y7623" s="19">
        <f t="shared" si="837"/>
        <v>0</v>
      </c>
      <c r="Z7623" s="18">
        <f t="shared" si="838"/>
        <v>0</v>
      </c>
      <c r="AA7623" s="12">
        <v>-306</v>
      </c>
      <c r="AB7623" s="12">
        <v>-2387.59</v>
      </c>
      <c r="AC7623" s="28">
        <f>+I7623+Y7623-Z7623</f>
        <v>-23.75</v>
      </c>
      <c r="AD7623" s="20">
        <f t="shared" si="839"/>
        <v>30</v>
      </c>
      <c r="AE7623">
        <v>30</v>
      </c>
    </row>
    <row r="7624" spans="1:31" x14ac:dyDescent="0.25">
      <c r="A7624" s="9">
        <v>45351</v>
      </c>
      <c r="B7624" s="10" t="s">
        <v>649</v>
      </c>
      <c r="C7624" s="10" t="s">
        <v>603</v>
      </c>
      <c r="D7624" s="10" t="s">
        <v>40</v>
      </c>
      <c r="E7624" s="10" t="s">
        <v>30</v>
      </c>
      <c r="F7624" s="10">
        <v>60</v>
      </c>
      <c r="G7624" s="10">
        <v>65</v>
      </c>
      <c r="H7624" s="11">
        <f>SUMIFS(AA:AA,$A:$A,EOMONTH($A7624,-1),$B:$B,$B7624)</f>
        <v>0</v>
      </c>
      <c r="I7624" s="63">
        <f>ROUND(SUMIFS(AC:AC,$A:$A,EOMONTH($A7624,-1),$B:$B,$B7624),2)</f>
        <v>-13.2</v>
      </c>
      <c r="J7624" s="11">
        <f>SUMIFS(AB:AB,$A:$A,EOMONTH($A7624,-1),$B:$B,$B7624)</f>
        <v>0</v>
      </c>
      <c r="K7624" s="13">
        <v>0</v>
      </c>
      <c r="L7624" s="25">
        <v>0</v>
      </c>
      <c r="M7624" s="15">
        <v>585</v>
      </c>
      <c r="N7624" s="14">
        <v>4934.16</v>
      </c>
      <c r="O7624" s="16">
        <v>54</v>
      </c>
      <c r="P7624" s="16">
        <v>622.62</v>
      </c>
      <c r="Q7624" s="16">
        <v>0</v>
      </c>
      <c r="R7624" s="16">
        <f>Q7624*16.876/100</f>
        <v>0</v>
      </c>
      <c r="S7624" s="17">
        <f t="shared" si="833"/>
        <v>0</v>
      </c>
      <c r="T7624" s="16">
        <v>0</v>
      </c>
      <c r="U7624" s="18">
        <f t="shared" si="834"/>
        <v>0</v>
      </c>
      <c r="V7624" s="18">
        <f t="shared" si="835"/>
        <v>35.1</v>
      </c>
      <c r="W7624" s="18">
        <f t="shared" si="836"/>
        <v>5.892939000000001</v>
      </c>
      <c r="X7624" s="27"/>
      <c r="Y7624" s="19">
        <f t="shared" si="837"/>
        <v>40.992939</v>
      </c>
      <c r="Z7624" s="18">
        <f t="shared" si="838"/>
        <v>3.51</v>
      </c>
      <c r="AA7624" s="12">
        <v>531</v>
      </c>
      <c r="AB7624" s="12">
        <v>4478.7</v>
      </c>
      <c r="AC7624" s="28">
        <f>+I7624+Y7624-Z7624</f>
        <v>24.282938999999999</v>
      </c>
      <c r="AD7624" s="20">
        <f t="shared" si="839"/>
        <v>0</v>
      </c>
      <c r="AE7624">
        <v>0</v>
      </c>
    </row>
    <row r="7625" spans="1:31" x14ac:dyDescent="0.25">
      <c r="A7625" s="9">
        <v>45351</v>
      </c>
      <c r="B7625" s="10" t="s">
        <v>650</v>
      </c>
      <c r="C7625" s="10" t="s">
        <v>603</v>
      </c>
      <c r="D7625" s="10" t="s">
        <v>40</v>
      </c>
      <c r="E7625" s="10" t="s">
        <v>30</v>
      </c>
      <c r="F7625" s="10">
        <v>90</v>
      </c>
      <c r="G7625" s="10">
        <v>98</v>
      </c>
      <c r="H7625" s="11">
        <f>SUMIFS(AA:AA,$A:$A,EOMONTH($A7625,-1),$B:$B,$B7625)</f>
        <v>8</v>
      </c>
      <c r="I7625" s="63">
        <f>ROUND(SUMIFS(AC:AC,$A:$A,EOMONTH($A7625,-1),$B:$B,$B7625),2)</f>
        <v>-6.27</v>
      </c>
      <c r="J7625" s="11">
        <f>SUMIFS(AB:AB,$A:$A,EOMONTH($A7625,-1),$B:$B,$B7625)</f>
        <v>67.75</v>
      </c>
      <c r="K7625" s="13">
        <v>0</v>
      </c>
      <c r="L7625" s="25">
        <v>0</v>
      </c>
      <c r="M7625" s="15">
        <v>0</v>
      </c>
      <c r="N7625" s="14">
        <v>0</v>
      </c>
      <c r="O7625" s="16">
        <v>0</v>
      </c>
      <c r="P7625" s="16">
        <v>0</v>
      </c>
      <c r="Q7625" s="16">
        <v>0</v>
      </c>
      <c r="R7625" s="16">
        <f>Q7625*16.876/100</f>
        <v>0</v>
      </c>
      <c r="S7625" s="17">
        <f t="shared" si="833"/>
        <v>0</v>
      </c>
      <c r="T7625" s="16">
        <v>0</v>
      </c>
      <c r="U7625" s="18">
        <f t="shared" si="834"/>
        <v>0.78400000000000003</v>
      </c>
      <c r="V7625" s="18">
        <f t="shared" si="835"/>
        <v>0</v>
      </c>
      <c r="W7625" s="18">
        <f t="shared" si="836"/>
        <v>0</v>
      </c>
      <c r="X7625" s="27"/>
      <c r="Y7625" s="19">
        <f t="shared" si="837"/>
        <v>0</v>
      </c>
      <c r="Z7625" s="18">
        <f t="shared" si="838"/>
        <v>0</v>
      </c>
      <c r="AA7625" s="12">
        <v>8</v>
      </c>
      <c r="AB7625" s="12">
        <v>67.75</v>
      </c>
      <c r="AC7625" s="28">
        <f>+I7625+Y7625-Z7625</f>
        <v>-6.27</v>
      </c>
      <c r="AD7625" s="20">
        <f t="shared" si="839"/>
        <v>10</v>
      </c>
      <c r="AE7625">
        <v>10</v>
      </c>
    </row>
    <row r="7626" spans="1:31" x14ac:dyDescent="0.25">
      <c r="A7626" s="9">
        <v>45351</v>
      </c>
      <c r="B7626" s="10" t="s">
        <v>758</v>
      </c>
      <c r="C7626" s="10" t="s">
        <v>554</v>
      </c>
      <c r="D7626" s="10" t="s">
        <v>29</v>
      </c>
      <c r="E7626" s="10" t="s">
        <v>30</v>
      </c>
      <c r="F7626" s="10"/>
      <c r="G7626" s="10">
        <v>0</v>
      </c>
      <c r="H7626" s="11">
        <f>SUMIFS(AA:AA,$A:$A,EOMONTH($A7626,-1),$B:$B,$B7626)</f>
        <v>19000</v>
      </c>
      <c r="I7626" s="63">
        <f>ROUND(SUMIFS(AC:AC,$A:$A,EOMONTH($A7626,-1),$B:$B,$B7626),2)</f>
        <v>0</v>
      </c>
      <c r="J7626" s="11">
        <f>SUMIFS(AB:AB,$A:$A,EOMONTH($A7626,-1),$B:$B,$B7626)</f>
        <v>6099</v>
      </c>
      <c r="K7626" s="13">
        <v>0</v>
      </c>
      <c r="L7626" s="25">
        <v>0</v>
      </c>
      <c r="M7626" s="15">
        <v>0</v>
      </c>
      <c r="N7626" s="14">
        <v>0</v>
      </c>
      <c r="O7626" s="16">
        <v>0</v>
      </c>
      <c r="P7626" s="16">
        <v>0</v>
      </c>
      <c r="Q7626" s="16">
        <v>0</v>
      </c>
      <c r="R7626" s="16">
        <f>Q7626*16.876/100</f>
        <v>0</v>
      </c>
      <c r="S7626" s="17">
        <f t="shared" si="833"/>
        <v>0</v>
      </c>
      <c r="T7626" s="16">
        <v>0</v>
      </c>
      <c r="U7626" s="18">
        <f t="shared" si="834"/>
        <v>0</v>
      </c>
      <c r="V7626" s="18">
        <f t="shared" si="835"/>
        <v>0</v>
      </c>
      <c r="W7626" s="18">
        <f t="shared" si="836"/>
        <v>0</v>
      </c>
      <c r="X7626" s="27"/>
      <c r="Y7626" s="19">
        <f t="shared" si="837"/>
        <v>0</v>
      </c>
      <c r="Z7626" s="18">
        <f t="shared" si="838"/>
        <v>0</v>
      </c>
      <c r="AA7626" s="12">
        <v>19000</v>
      </c>
      <c r="AB7626" s="12">
        <v>6099</v>
      </c>
      <c r="AC7626" s="28">
        <f>+I7626+Y7626-Z7626</f>
        <v>0</v>
      </c>
      <c r="AD7626" s="20">
        <f t="shared" si="839"/>
        <v>0</v>
      </c>
      <c r="AE7626">
        <v>0</v>
      </c>
    </row>
    <row r="7627" spans="1:31" x14ac:dyDescent="0.25">
      <c r="A7627" s="9">
        <v>45351</v>
      </c>
      <c r="B7627" s="10" t="s">
        <v>653</v>
      </c>
      <c r="C7627" s="10" t="s">
        <v>28</v>
      </c>
      <c r="D7627" s="10" t="s">
        <v>29</v>
      </c>
      <c r="E7627" s="10" t="s">
        <v>30</v>
      </c>
      <c r="F7627" s="10"/>
      <c r="G7627" s="10">
        <v>0</v>
      </c>
      <c r="H7627" s="11">
        <f>SUMIFS(AA:AA,$A:$A,EOMONTH($A7627,-1),$B:$B,$B7627)</f>
        <v>13985.31</v>
      </c>
      <c r="I7627" s="63">
        <f>ROUND(SUMIFS(AC:AC,$A:$A,EOMONTH($A7627,-1),$B:$B,$B7627),2)</f>
        <v>476.81</v>
      </c>
      <c r="J7627" s="11">
        <f>SUMIFS(AB:AB,$A:$A,EOMONTH($A7627,-1),$B:$B,$B7627)</f>
        <v>38935.57</v>
      </c>
      <c r="K7627" s="13">
        <v>0</v>
      </c>
      <c r="L7627" s="25">
        <v>0</v>
      </c>
      <c r="M7627" s="15">
        <v>0</v>
      </c>
      <c r="N7627" s="14">
        <v>0</v>
      </c>
      <c r="O7627" s="16">
        <v>0</v>
      </c>
      <c r="P7627" s="16">
        <v>0</v>
      </c>
      <c r="Q7627" s="16">
        <v>0</v>
      </c>
      <c r="R7627" s="16">
        <f>Q7627*16.876/100</f>
        <v>0</v>
      </c>
      <c r="S7627" s="17">
        <f t="shared" si="833"/>
        <v>0</v>
      </c>
      <c r="T7627" s="16">
        <v>0</v>
      </c>
      <c r="U7627" s="18">
        <f t="shared" si="834"/>
        <v>0</v>
      </c>
      <c r="V7627" s="18">
        <f t="shared" si="835"/>
        <v>0</v>
      </c>
      <c r="W7627" s="18">
        <f t="shared" si="836"/>
        <v>0</v>
      </c>
      <c r="X7627" s="27"/>
      <c r="Y7627" s="19">
        <f t="shared" si="837"/>
        <v>0</v>
      </c>
      <c r="Z7627" s="18">
        <f t="shared" si="838"/>
        <v>0</v>
      </c>
      <c r="AA7627" s="12">
        <v>13985.31</v>
      </c>
      <c r="AB7627" s="12">
        <v>38935.57</v>
      </c>
      <c r="AC7627" s="28">
        <f>+I7627+Y7627-Z7627</f>
        <v>476.81</v>
      </c>
      <c r="AD7627" s="20">
        <f t="shared" si="839"/>
        <v>0</v>
      </c>
      <c r="AE7627">
        <v>0</v>
      </c>
    </row>
    <row r="7628" spans="1:31" x14ac:dyDescent="0.25">
      <c r="A7628" s="9">
        <v>45351</v>
      </c>
      <c r="B7628" s="10" t="s">
        <v>658</v>
      </c>
      <c r="C7628" s="10" t="s">
        <v>282</v>
      </c>
      <c r="D7628" s="10" t="s">
        <v>29</v>
      </c>
      <c r="E7628" s="10" t="s">
        <v>30</v>
      </c>
      <c r="F7628" s="10"/>
      <c r="G7628" s="10">
        <v>0</v>
      </c>
      <c r="H7628" s="11">
        <f>SUMIFS(AA:AA,$A:$A,EOMONTH($A7628,-1),$B:$B,$B7628)</f>
        <v>605</v>
      </c>
      <c r="I7628" s="63">
        <f>ROUND(SUMIFS(AC:AC,$A:$A,EOMONTH($A7628,-1),$B:$B,$B7628),2)</f>
        <v>110.62</v>
      </c>
      <c r="J7628" s="11">
        <f>SUMIFS(AB:AB,$A:$A,EOMONTH($A7628,-1),$B:$B,$B7628)</f>
        <v>1464.03</v>
      </c>
      <c r="K7628" s="13">
        <v>0</v>
      </c>
      <c r="L7628" s="25">
        <v>0</v>
      </c>
      <c r="M7628" s="15">
        <v>0</v>
      </c>
      <c r="N7628" s="14">
        <v>0</v>
      </c>
      <c r="O7628" s="16">
        <v>0</v>
      </c>
      <c r="P7628" s="16">
        <v>0</v>
      </c>
      <c r="Q7628" s="16">
        <v>0</v>
      </c>
      <c r="R7628" s="16">
        <f>Q7628*16.876/100</f>
        <v>0</v>
      </c>
      <c r="S7628" s="17">
        <f t="shared" si="833"/>
        <v>0</v>
      </c>
      <c r="T7628" s="16">
        <v>0</v>
      </c>
      <c r="U7628" s="18">
        <f t="shared" si="834"/>
        <v>0</v>
      </c>
      <c r="V7628" s="18">
        <f t="shared" si="835"/>
        <v>0</v>
      </c>
      <c r="W7628" s="18">
        <f t="shared" si="836"/>
        <v>0</v>
      </c>
      <c r="X7628" s="27"/>
      <c r="Y7628" s="19">
        <f t="shared" si="837"/>
        <v>0</v>
      </c>
      <c r="Z7628" s="18">
        <f t="shared" si="838"/>
        <v>0</v>
      </c>
      <c r="AA7628" s="12">
        <v>605</v>
      </c>
      <c r="AB7628" s="12">
        <v>1464.03</v>
      </c>
      <c r="AC7628" s="28">
        <f>+I7628+Y7628-Z7628</f>
        <v>110.62</v>
      </c>
      <c r="AD7628" s="20">
        <f t="shared" si="839"/>
        <v>0</v>
      </c>
      <c r="AE7628">
        <v>0</v>
      </c>
    </row>
    <row r="7629" spans="1:31" x14ac:dyDescent="0.25">
      <c r="A7629" s="9">
        <v>45351</v>
      </c>
      <c r="B7629" s="10" t="s">
        <v>819</v>
      </c>
      <c r="C7629" s="10" t="s">
        <v>28</v>
      </c>
      <c r="D7629" s="10" t="s">
        <v>29</v>
      </c>
      <c r="E7629" s="10" t="s">
        <v>30</v>
      </c>
      <c r="F7629" s="10"/>
      <c r="G7629" s="10">
        <v>0</v>
      </c>
      <c r="H7629" s="11">
        <f>SUMIFS(AA:AA,$A:$A,EOMONTH($A7629,-1),$B:$B,$B7629)</f>
        <v>1450</v>
      </c>
      <c r="I7629" s="63">
        <f>ROUND(SUMIFS(AC:AC,$A:$A,EOMONTH($A7629,-1),$B:$B,$B7629),2)</f>
        <v>0</v>
      </c>
      <c r="J7629" s="11">
        <f>SUMIFS(AB:AB,$A:$A,EOMONTH($A7629,-1),$B:$B,$B7629)</f>
        <v>24539.15</v>
      </c>
      <c r="K7629" s="13">
        <v>0</v>
      </c>
      <c r="L7629" s="25">
        <v>0</v>
      </c>
      <c r="M7629" s="15">
        <v>0</v>
      </c>
      <c r="N7629" s="14">
        <v>0</v>
      </c>
      <c r="O7629" s="16">
        <v>0</v>
      </c>
      <c r="P7629" s="16">
        <v>0</v>
      </c>
      <c r="Q7629" s="16">
        <v>0</v>
      </c>
      <c r="R7629" s="16">
        <f>Q7629*16.876/100</f>
        <v>0</v>
      </c>
      <c r="S7629" s="17">
        <f t="shared" si="833"/>
        <v>0</v>
      </c>
      <c r="T7629" s="16">
        <v>0</v>
      </c>
      <c r="U7629" s="18">
        <f t="shared" si="834"/>
        <v>0</v>
      </c>
      <c r="V7629" s="18">
        <f t="shared" si="835"/>
        <v>0</v>
      </c>
      <c r="W7629" s="18">
        <f t="shared" si="836"/>
        <v>0</v>
      </c>
      <c r="X7629" s="27"/>
      <c r="Y7629" s="19">
        <f t="shared" si="837"/>
        <v>0</v>
      </c>
      <c r="Z7629" s="18">
        <f t="shared" si="838"/>
        <v>0</v>
      </c>
      <c r="AA7629" s="12">
        <v>1450</v>
      </c>
      <c r="AB7629" s="12">
        <v>24539.15</v>
      </c>
      <c r="AC7629" s="28">
        <f>+I7629+Y7629-Z7629</f>
        <v>0</v>
      </c>
      <c r="AD7629" s="20">
        <f t="shared" si="839"/>
        <v>0</v>
      </c>
      <c r="AE7629">
        <v>0</v>
      </c>
    </row>
    <row r="7630" spans="1:31" x14ac:dyDescent="0.25">
      <c r="A7630" s="9">
        <v>45351</v>
      </c>
      <c r="B7630" s="10" t="s">
        <v>661</v>
      </c>
      <c r="C7630" s="10" t="s">
        <v>554</v>
      </c>
      <c r="D7630" s="10" t="s">
        <v>29</v>
      </c>
      <c r="E7630" s="10" t="s">
        <v>539</v>
      </c>
      <c r="F7630" s="10"/>
      <c r="G7630" s="10">
        <v>0</v>
      </c>
      <c r="H7630" s="11">
        <f>SUMIFS(AA:AA,$A:$A,EOMONTH($A7630,-1),$B:$B,$B7630)</f>
        <v>30</v>
      </c>
      <c r="I7630" s="63">
        <f>ROUND(SUMIFS(AC:AC,$A:$A,EOMONTH($A7630,-1),$B:$B,$B7630),2)</f>
        <v>1.35</v>
      </c>
      <c r="J7630" s="11">
        <f>SUMIFS(AB:AB,$A:$A,EOMONTH($A7630,-1),$B:$B,$B7630)</f>
        <v>4140</v>
      </c>
      <c r="K7630" s="13">
        <v>0</v>
      </c>
      <c r="L7630" s="25">
        <v>0</v>
      </c>
      <c r="M7630" s="15">
        <v>0</v>
      </c>
      <c r="N7630" s="14">
        <v>0</v>
      </c>
      <c r="O7630" s="16">
        <v>0</v>
      </c>
      <c r="P7630" s="16">
        <v>0</v>
      </c>
      <c r="Q7630" s="16">
        <v>0</v>
      </c>
      <c r="R7630" s="16">
        <f>Q7630*16.876/100</f>
        <v>0</v>
      </c>
      <c r="S7630" s="17">
        <f t="shared" si="833"/>
        <v>0</v>
      </c>
      <c r="T7630" s="16">
        <v>0</v>
      </c>
      <c r="U7630" s="18">
        <f t="shared" si="834"/>
        <v>0</v>
      </c>
      <c r="V7630" s="18">
        <f t="shared" si="835"/>
        <v>0</v>
      </c>
      <c r="W7630" s="18">
        <f t="shared" si="836"/>
        <v>0</v>
      </c>
      <c r="X7630" s="27"/>
      <c r="Y7630" s="19">
        <f t="shared" si="837"/>
        <v>0</v>
      </c>
      <c r="Z7630" s="18">
        <f t="shared" si="838"/>
        <v>0</v>
      </c>
      <c r="AA7630" s="12">
        <v>30</v>
      </c>
      <c r="AB7630" s="12">
        <v>4140</v>
      </c>
      <c r="AC7630" s="28">
        <f>+I7630+Y7630-Z7630</f>
        <v>1.35</v>
      </c>
      <c r="AD7630" s="20">
        <f t="shared" si="839"/>
        <v>0</v>
      </c>
      <c r="AE7630">
        <v>0</v>
      </c>
    </row>
    <row r="7631" spans="1:31" x14ac:dyDescent="0.25">
      <c r="A7631" s="9">
        <v>45351</v>
      </c>
      <c r="B7631" s="10" t="s">
        <v>735</v>
      </c>
      <c r="C7631" s="10" t="s">
        <v>711</v>
      </c>
      <c r="D7631" s="10" t="s">
        <v>29</v>
      </c>
      <c r="E7631" s="10" t="s">
        <v>539</v>
      </c>
      <c r="F7631" s="10"/>
      <c r="G7631" s="10">
        <v>0</v>
      </c>
      <c r="H7631" s="11">
        <f>SUMIFS(AA:AA,$A:$A,EOMONTH($A7631,-1),$B:$B,$B7631)</f>
        <v>-363.35</v>
      </c>
      <c r="I7631" s="63">
        <f>ROUND(SUMIFS(AC:AC,$A:$A,EOMONTH($A7631,-1),$B:$B,$B7631),2)</f>
        <v>0</v>
      </c>
      <c r="J7631" s="11">
        <f>SUMIFS(AB:AB,$A:$A,EOMONTH($A7631,-1),$B:$B,$B7631)</f>
        <v>-38274.730000000003</v>
      </c>
      <c r="K7631" s="13">
        <v>0</v>
      </c>
      <c r="L7631" s="25">
        <v>0</v>
      </c>
      <c r="M7631" s="15">
        <v>0</v>
      </c>
      <c r="N7631" s="14">
        <v>0</v>
      </c>
      <c r="O7631" s="16">
        <v>0</v>
      </c>
      <c r="P7631" s="16">
        <v>0</v>
      </c>
      <c r="Q7631" s="16">
        <v>0</v>
      </c>
      <c r="R7631" s="16">
        <f>Q7631*16.876/100</f>
        <v>0</v>
      </c>
      <c r="S7631" s="17">
        <f t="shared" si="833"/>
        <v>0</v>
      </c>
      <c r="T7631" s="16">
        <v>0</v>
      </c>
      <c r="U7631" s="18">
        <f t="shared" si="834"/>
        <v>0</v>
      </c>
      <c r="V7631" s="18">
        <f t="shared" si="835"/>
        <v>0</v>
      </c>
      <c r="W7631" s="18">
        <f t="shared" si="836"/>
        <v>0</v>
      </c>
      <c r="X7631" s="27"/>
      <c r="Y7631" s="19">
        <f t="shared" si="837"/>
        <v>0</v>
      </c>
      <c r="Z7631" s="18">
        <f t="shared" si="838"/>
        <v>0</v>
      </c>
      <c r="AA7631" s="12">
        <v>-363.35</v>
      </c>
      <c r="AB7631" s="12">
        <v>-38274.730000000003</v>
      </c>
      <c r="AC7631" s="28">
        <f>+I7631+Y7631-Z7631</f>
        <v>0</v>
      </c>
      <c r="AD7631" s="20">
        <f t="shared" si="839"/>
        <v>0</v>
      </c>
      <c r="AE7631">
        <v>0</v>
      </c>
    </row>
    <row r="7632" spans="1:31" x14ac:dyDescent="0.25">
      <c r="A7632" s="9">
        <v>45351</v>
      </c>
      <c r="B7632" s="10" t="s">
        <v>668</v>
      </c>
      <c r="C7632" s="10" t="s">
        <v>669</v>
      </c>
      <c r="D7632" s="10" t="s">
        <v>29</v>
      </c>
      <c r="E7632" s="10" t="s">
        <v>30</v>
      </c>
      <c r="F7632" s="10"/>
      <c r="G7632" s="10">
        <v>0</v>
      </c>
      <c r="H7632" s="11">
        <f>SUMIFS(AA:AA,$A:$A,EOMONTH($A7632,-1),$B:$B,$B7632)</f>
        <v>-722</v>
      </c>
      <c r="I7632" s="63">
        <f>ROUND(SUMIFS(AC:AC,$A:$A,EOMONTH($A7632,-1),$B:$B,$B7632),2)</f>
        <v>0</v>
      </c>
      <c r="J7632" s="11">
        <f>SUMIFS(AB:AB,$A:$A,EOMONTH($A7632,-1),$B:$B,$B7632)</f>
        <v>3857.67</v>
      </c>
      <c r="K7632" s="13">
        <v>10000</v>
      </c>
      <c r="L7632" s="25">
        <v>21000</v>
      </c>
      <c r="M7632" s="15">
        <v>0</v>
      </c>
      <c r="N7632" s="14">
        <v>0</v>
      </c>
      <c r="O7632" s="16">
        <v>0</v>
      </c>
      <c r="P7632" s="16">
        <v>0</v>
      </c>
      <c r="Q7632" s="16">
        <v>0</v>
      </c>
      <c r="R7632" s="16">
        <f>Q7632*16.876/100</f>
        <v>0</v>
      </c>
      <c r="S7632" s="17">
        <f t="shared" si="833"/>
        <v>0</v>
      </c>
      <c r="T7632" s="16">
        <v>0</v>
      </c>
      <c r="U7632" s="18">
        <f t="shared" si="834"/>
        <v>0</v>
      </c>
      <c r="V7632" s="18">
        <f t="shared" si="835"/>
        <v>0</v>
      </c>
      <c r="W7632" s="18">
        <f t="shared" si="836"/>
        <v>0</v>
      </c>
      <c r="X7632" s="27"/>
      <c r="Y7632" s="19">
        <f t="shared" si="837"/>
        <v>0</v>
      </c>
      <c r="Z7632" s="18">
        <f t="shared" si="838"/>
        <v>0</v>
      </c>
      <c r="AA7632" s="12">
        <v>9278</v>
      </c>
      <c r="AB7632" s="12">
        <v>24857.67</v>
      </c>
      <c r="AC7632" s="28">
        <f>+I7632+Y7632-Z7632</f>
        <v>0</v>
      </c>
      <c r="AD7632" s="20">
        <f t="shared" si="839"/>
        <v>0</v>
      </c>
      <c r="AE7632">
        <v>0</v>
      </c>
    </row>
    <row r="7633" spans="1:31" x14ac:dyDescent="0.25">
      <c r="A7633" s="9">
        <v>45351</v>
      </c>
      <c r="B7633" s="10" t="s">
        <v>670</v>
      </c>
      <c r="C7633" s="10" t="s">
        <v>669</v>
      </c>
      <c r="D7633" s="10" t="s">
        <v>29</v>
      </c>
      <c r="E7633" s="10" t="s">
        <v>30</v>
      </c>
      <c r="F7633" s="10"/>
      <c r="G7633" s="10">
        <v>0</v>
      </c>
      <c r="H7633" s="11">
        <f>SUMIFS(AA:AA,$A:$A,EOMONTH($A7633,-1),$B:$B,$B7633)</f>
        <v>3805</v>
      </c>
      <c r="I7633" s="63">
        <f>ROUND(SUMIFS(AC:AC,$A:$A,EOMONTH($A7633,-1),$B:$B,$B7633),2)</f>
        <v>143.76</v>
      </c>
      <c r="J7633" s="11">
        <f>SUMIFS(AB:AB,$A:$A,EOMONTH($A7633,-1),$B:$B,$B7633)</f>
        <v>13678.79</v>
      </c>
      <c r="K7633" s="13">
        <v>20000</v>
      </c>
      <c r="L7633" s="25">
        <v>46000</v>
      </c>
      <c r="M7633" s="15">
        <v>0</v>
      </c>
      <c r="N7633" s="14">
        <v>0</v>
      </c>
      <c r="O7633" s="16">
        <v>0</v>
      </c>
      <c r="P7633" s="16">
        <v>0</v>
      </c>
      <c r="Q7633" s="16">
        <v>0</v>
      </c>
      <c r="R7633" s="16">
        <f>Q7633*16.876/100</f>
        <v>0</v>
      </c>
      <c r="S7633" s="17">
        <f t="shared" si="833"/>
        <v>0</v>
      </c>
      <c r="T7633" s="16">
        <v>0</v>
      </c>
      <c r="U7633" s="18">
        <f t="shared" si="834"/>
        <v>0</v>
      </c>
      <c r="V7633" s="18">
        <f t="shared" si="835"/>
        <v>0</v>
      </c>
      <c r="W7633" s="18">
        <f t="shared" si="836"/>
        <v>0</v>
      </c>
      <c r="X7633" s="27"/>
      <c r="Y7633" s="19">
        <f t="shared" si="837"/>
        <v>0</v>
      </c>
      <c r="Z7633" s="18">
        <f t="shared" si="838"/>
        <v>0</v>
      </c>
      <c r="AA7633" s="12">
        <v>23805</v>
      </c>
      <c r="AB7633" s="12">
        <v>59678.79</v>
      </c>
      <c r="AC7633" s="28">
        <f>+I7633+Y7633-Z7633</f>
        <v>143.76</v>
      </c>
      <c r="AD7633" s="20">
        <f t="shared" si="839"/>
        <v>0</v>
      </c>
      <c r="AE7633">
        <v>0</v>
      </c>
    </row>
    <row r="7634" spans="1:31" x14ac:dyDescent="0.25">
      <c r="A7634" s="9">
        <v>45351</v>
      </c>
      <c r="B7634" s="10" t="s">
        <v>799</v>
      </c>
      <c r="C7634" s="10" t="s">
        <v>673</v>
      </c>
      <c r="D7634" s="10" t="s">
        <v>40</v>
      </c>
      <c r="E7634" s="10" t="s">
        <v>30</v>
      </c>
      <c r="F7634" s="10">
        <v>170</v>
      </c>
      <c r="G7634" s="10">
        <v>185</v>
      </c>
      <c r="H7634" s="11">
        <f>SUMIFS(AA:AA,$A:$A,EOMONTH($A7634,-1),$B:$B,$B7634)</f>
        <v>66</v>
      </c>
      <c r="I7634" s="63">
        <f>ROUND(SUMIFS(AC:AC,$A:$A,EOMONTH($A7634,-1),$B:$B,$B7634),2)</f>
        <v>61.32</v>
      </c>
      <c r="J7634" s="11">
        <f>SUMIFS(AB:AB,$A:$A,EOMONTH($A7634,-1),$B:$B,$B7634)</f>
        <v>2065.06</v>
      </c>
      <c r="K7634" s="13">
        <v>0</v>
      </c>
      <c r="L7634" s="25">
        <v>0</v>
      </c>
      <c r="M7634" s="15">
        <v>0</v>
      </c>
      <c r="N7634" s="14">
        <v>0</v>
      </c>
      <c r="O7634" s="16">
        <v>0</v>
      </c>
      <c r="P7634" s="16">
        <v>0</v>
      </c>
      <c r="Q7634" s="16">
        <v>0</v>
      </c>
      <c r="R7634" s="16">
        <f>Q7634*16.876/100</f>
        <v>0</v>
      </c>
      <c r="S7634" s="17">
        <f t="shared" si="833"/>
        <v>0</v>
      </c>
      <c r="T7634" s="16">
        <v>0</v>
      </c>
      <c r="U7634" s="18">
        <f t="shared" si="834"/>
        <v>12.21</v>
      </c>
      <c r="V7634" s="18">
        <f t="shared" si="835"/>
        <v>0</v>
      </c>
      <c r="W7634" s="18">
        <f t="shared" si="836"/>
        <v>0</v>
      </c>
      <c r="X7634" s="27"/>
      <c r="Y7634" s="19">
        <f t="shared" si="837"/>
        <v>0</v>
      </c>
      <c r="Z7634" s="18">
        <f t="shared" si="838"/>
        <v>0</v>
      </c>
      <c r="AA7634" s="12">
        <v>66</v>
      </c>
      <c r="AB7634" s="12">
        <v>2065.06</v>
      </c>
      <c r="AC7634" s="28">
        <f>+I7634+Y7634-Z7634</f>
        <v>61.32</v>
      </c>
      <c r="AD7634" s="20">
        <f t="shared" si="839"/>
        <v>0</v>
      </c>
      <c r="AE7634">
        <v>0</v>
      </c>
    </row>
    <row r="7635" spans="1:31" x14ac:dyDescent="0.25">
      <c r="A7635" s="9">
        <v>45351</v>
      </c>
      <c r="B7635" s="10" t="s">
        <v>672</v>
      </c>
      <c r="C7635" s="10" t="s">
        <v>673</v>
      </c>
      <c r="D7635" s="10" t="s">
        <v>29</v>
      </c>
      <c r="E7635" s="10" t="s">
        <v>30</v>
      </c>
      <c r="F7635" s="10"/>
      <c r="G7635" s="10">
        <v>0</v>
      </c>
      <c r="H7635" s="11">
        <f>SUMIFS(AA:AA,$A:$A,EOMONTH($A7635,-1),$B:$B,$B7635)</f>
        <v>-11</v>
      </c>
      <c r="I7635" s="63">
        <f>ROUND(SUMIFS(AC:AC,$A:$A,EOMONTH($A7635,-1),$B:$B,$B7635),2)</f>
        <v>0</v>
      </c>
      <c r="J7635" s="11">
        <f>SUMIFS(AB:AB,$A:$A,EOMONTH($A7635,-1),$B:$B,$B7635)</f>
        <v>-349.87</v>
      </c>
      <c r="K7635" s="13">
        <v>0</v>
      </c>
      <c r="L7635" s="25">
        <v>0</v>
      </c>
      <c r="M7635" s="15">
        <v>0</v>
      </c>
      <c r="N7635" s="14">
        <v>0</v>
      </c>
      <c r="O7635" s="16">
        <v>0</v>
      </c>
      <c r="P7635" s="16">
        <v>0</v>
      </c>
      <c r="Q7635" s="16">
        <v>0</v>
      </c>
      <c r="R7635" s="16">
        <f>Q7635*16.876/100</f>
        <v>0</v>
      </c>
      <c r="S7635" s="17">
        <f t="shared" si="833"/>
        <v>0</v>
      </c>
      <c r="T7635" s="16">
        <v>0</v>
      </c>
      <c r="U7635" s="18">
        <f t="shared" si="834"/>
        <v>0</v>
      </c>
      <c r="V7635" s="18">
        <f t="shared" si="835"/>
        <v>0</v>
      </c>
      <c r="W7635" s="18">
        <f t="shared" si="836"/>
        <v>0</v>
      </c>
      <c r="X7635" s="27"/>
      <c r="Y7635" s="19">
        <f t="shared" si="837"/>
        <v>0</v>
      </c>
      <c r="Z7635" s="18">
        <f t="shared" si="838"/>
        <v>0</v>
      </c>
      <c r="AA7635" s="12">
        <v>-11</v>
      </c>
      <c r="AB7635" s="12">
        <v>-349.87</v>
      </c>
      <c r="AC7635" s="28">
        <f>+I7635+Y7635-Z7635</f>
        <v>0</v>
      </c>
      <c r="AD7635" s="20">
        <f t="shared" si="839"/>
        <v>0</v>
      </c>
      <c r="AE7635">
        <v>0</v>
      </c>
    </row>
    <row r="7636" spans="1:31" x14ac:dyDescent="0.25">
      <c r="A7636" s="9">
        <v>45351</v>
      </c>
      <c r="B7636" s="10" t="s">
        <v>674</v>
      </c>
      <c r="C7636" s="10" t="s">
        <v>673</v>
      </c>
      <c r="D7636" s="10" t="s">
        <v>40</v>
      </c>
      <c r="E7636" s="10" t="s">
        <v>30</v>
      </c>
      <c r="F7636" s="10">
        <v>65</v>
      </c>
      <c r="G7636" s="10">
        <v>71</v>
      </c>
      <c r="H7636" s="11">
        <f>SUMIFS(AA:AA,$A:$A,EOMONTH($A7636,-1),$B:$B,$B7636)</f>
        <v>235</v>
      </c>
      <c r="I7636" s="63">
        <f>ROUND(SUMIFS(AC:AC,$A:$A,EOMONTH($A7636,-1),$B:$B,$B7636),2)</f>
        <v>35.979999999999997</v>
      </c>
      <c r="J7636" s="11">
        <f>SUMIFS(AB:AB,$A:$A,EOMONTH($A7636,-1),$B:$B,$B7636)</f>
        <v>1532.57</v>
      </c>
      <c r="K7636" s="13">
        <v>0</v>
      </c>
      <c r="L7636" s="25">
        <v>0</v>
      </c>
      <c r="M7636" s="15">
        <v>0</v>
      </c>
      <c r="N7636" s="14">
        <v>0</v>
      </c>
      <c r="O7636" s="16">
        <v>0</v>
      </c>
      <c r="P7636" s="16">
        <v>0</v>
      </c>
      <c r="Q7636" s="16">
        <v>0</v>
      </c>
      <c r="R7636" s="16">
        <f>Q7636*16.876/100</f>
        <v>0</v>
      </c>
      <c r="S7636" s="17">
        <f t="shared" si="833"/>
        <v>0</v>
      </c>
      <c r="T7636" s="16">
        <v>0</v>
      </c>
      <c r="U7636" s="18">
        <f t="shared" si="834"/>
        <v>16.684999999999999</v>
      </c>
      <c r="V7636" s="18">
        <f t="shared" si="835"/>
        <v>0</v>
      </c>
      <c r="W7636" s="18">
        <f t="shared" si="836"/>
        <v>0</v>
      </c>
      <c r="X7636" s="27"/>
      <c r="Y7636" s="19">
        <f t="shared" si="837"/>
        <v>0</v>
      </c>
      <c r="Z7636" s="18">
        <f t="shared" si="838"/>
        <v>0</v>
      </c>
      <c r="AA7636" s="12">
        <v>235</v>
      </c>
      <c r="AB7636" s="12">
        <v>1532.57</v>
      </c>
      <c r="AC7636" s="28">
        <f>+I7636+Y7636-Z7636</f>
        <v>35.979999999999997</v>
      </c>
      <c r="AD7636" s="20">
        <f t="shared" si="839"/>
        <v>0</v>
      </c>
      <c r="AE7636">
        <v>0</v>
      </c>
    </row>
    <row r="7637" spans="1:31" x14ac:dyDescent="0.25">
      <c r="A7637" s="9">
        <v>45351</v>
      </c>
      <c r="B7637" s="10" t="s">
        <v>675</v>
      </c>
      <c r="C7637" s="10" t="s">
        <v>673</v>
      </c>
      <c r="D7637" s="10" t="s">
        <v>40</v>
      </c>
      <c r="E7637" s="10" t="s">
        <v>30</v>
      </c>
      <c r="F7637" s="10">
        <v>70</v>
      </c>
      <c r="G7637" s="10">
        <v>76</v>
      </c>
      <c r="H7637" s="11">
        <f>SUMIFS(AA:AA,$A:$A,EOMONTH($A7637,-1),$B:$B,$B7637)</f>
        <v>300</v>
      </c>
      <c r="I7637" s="63">
        <f>ROUND(SUMIFS(AC:AC,$A:$A,EOMONTH($A7637,-1),$B:$B,$B7637),2)</f>
        <v>334.63</v>
      </c>
      <c r="J7637" s="11">
        <f>SUMIFS(AB:AB,$A:$A,EOMONTH($A7637,-1),$B:$B,$B7637)</f>
        <v>2151.83</v>
      </c>
      <c r="K7637" s="13">
        <v>0</v>
      </c>
      <c r="L7637" s="25">
        <v>0</v>
      </c>
      <c r="M7637" s="15">
        <v>0</v>
      </c>
      <c r="N7637" s="14">
        <v>0</v>
      </c>
      <c r="O7637" s="16">
        <v>0</v>
      </c>
      <c r="P7637" s="16">
        <v>0</v>
      </c>
      <c r="Q7637" s="16">
        <v>0</v>
      </c>
      <c r="R7637" s="16">
        <f>Q7637*16.876/100</f>
        <v>0</v>
      </c>
      <c r="S7637" s="17">
        <f t="shared" si="833"/>
        <v>0</v>
      </c>
      <c r="T7637" s="16">
        <v>0</v>
      </c>
      <c r="U7637" s="18">
        <f t="shared" si="834"/>
        <v>22.8</v>
      </c>
      <c r="V7637" s="18">
        <f t="shared" si="835"/>
        <v>0</v>
      </c>
      <c r="W7637" s="18">
        <f t="shared" si="836"/>
        <v>0</v>
      </c>
      <c r="X7637" s="27"/>
      <c r="Y7637" s="19">
        <f t="shared" si="837"/>
        <v>0</v>
      </c>
      <c r="Z7637" s="18">
        <f t="shared" si="838"/>
        <v>0</v>
      </c>
      <c r="AA7637" s="12">
        <v>300</v>
      </c>
      <c r="AB7637" s="12">
        <v>2151.83</v>
      </c>
      <c r="AC7637" s="28">
        <f>+I7637+Y7637-Z7637</f>
        <v>334.63</v>
      </c>
      <c r="AD7637" s="20">
        <f t="shared" si="839"/>
        <v>0</v>
      </c>
      <c r="AE7637">
        <v>0</v>
      </c>
    </row>
    <row r="7638" spans="1:31" x14ac:dyDescent="0.25">
      <c r="A7638" s="9">
        <v>45351</v>
      </c>
      <c r="B7638" s="10" t="s">
        <v>676</v>
      </c>
      <c r="C7638" s="10" t="s">
        <v>673</v>
      </c>
      <c r="D7638" s="10" t="s">
        <v>40</v>
      </c>
      <c r="E7638" s="10" t="s">
        <v>30</v>
      </c>
      <c r="F7638" s="10">
        <v>275</v>
      </c>
      <c r="G7638" s="10">
        <v>300</v>
      </c>
      <c r="H7638" s="11">
        <f>SUMIFS(AA:AA,$A:$A,EOMONTH($A7638,-1),$B:$B,$B7638)</f>
        <v>-5</v>
      </c>
      <c r="I7638" s="63">
        <f>ROUND(SUMIFS(AC:AC,$A:$A,EOMONTH($A7638,-1),$B:$B,$B7638),2)</f>
        <v>9.61</v>
      </c>
      <c r="J7638" s="11">
        <f>SUMIFS(AB:AB,$A:$A,EOMONTH($A7638,-1),$B:$B,$B7638)</f>
        <v>-68.78</v>
      </c>
      <c r="K7638" s="13">
        <v>0</v>
      </c>
      <c r="L7638" s="25">
        <v>0</v>
      </c>
      <c r="M7638" s="15">
        <v>0</v>
      </c>
      <c r="N7638" s="14">
        <v>0</v>
      </c>
      <c r="O7638" s="16">
        <v>0</v>
      </c>
      <c r="P7638" s="16">
        <v>0</v>
      </c>
      <c r="Q7638" s="16">
        <v>0</v>
      </c>
      <c r="R7638" s="16">
        <f>Q7638*16.876/100</f>
        <v>0</v>
      </c>
      <c r="S7638" s="17">
        <f t="shared" si="833"/>
        <v>0</v>
      </c>
      <c r="T7638" s="16">
        <v>0</v>
      </c>
      <c r="U7638" s="18">
        <f t="shared" si="834"/>
        <v>-1.5</v>
      </c>
      <c r="V7638" s="18">
        <f t="shared" si="835"/>
        <v>0</v>
      </c>
      <c r="W7638" s="18">
        <f t="shared" si="836"/>
        <v>0</v>
      </c>
      <c r="X7638" s="27"/>
      <c r="Y7638" s="19">
        <f t="shared" si="837"/>
        <v>0</v>
      </c>
      <c r="Z7638" s="18">
        <f t="shared" si="838"/>
        <v>0</v>
      </c>
      <c r="AA7638" s="12">
        <v>-5</v>
      </c>
      <c r="AB7638" s="12">
        <v>-68.78</v>
      </c>
      <c r="AC7638" s="28">
        <f>+I7638+Y7638-Z7638</f>
        <v>9.61</v>
      </c>
      <c r="AD7638" s="20">
        <f t="shared" si="839"/>
        <v>0</v>
      </c>
      <c r="AE7638">
        <v>0</v>
      </c>
    </row>
    <row r="7639" spans="1:31" x14ac:dyDescent="0.25">
      <c r="A7639" s="9">
        <v>45351</v>
      </c>
      <c r="B7639" s="10" t="s">
        <v>677</v>
      </c>
      <c r="C7639" s="10" t="s">
        <v>673</v>
      </c>
      <c r="D7639" s="10" t="s">
        <v>40</v>
      </c>
      <c r="E7639" s="10" t="s">
        <v>30</v>
      </c>
      <c r="F7639" s="10">
        <v>185</v>
      </c>
      <c r="G7639" s="10">
        <v>202</v>
      </c>
      <c r="H7639" s="11">
        <f>SUMIFS(AA:AA,$A:$A,EOMONTH($A7639,-1),$B:$B,$B7639)</f>
        <v>3954</v>
      </c>
      <c r="I7639" s="63">
        <f>ROUND(SUMIFS(AC:AC,$A:$A,EOMONTH($A7639,-1),$B:$B,$B7639),2)</f>
        <v>1318.1</v>
      </c>
      <c r="J7639" s="11">
        <f>SUMIFS(AB:AB,$A:$A,EOMONTH($A7639,-1),$B:$B,$B7639)</f>
        <v>74450.009999999995</v>
      </c>
      <c r="K7639" s="13">
        <v>0</v>
      </c>
      <c r="L7639" s="25">
        <v>0</v>
      </c>
      <c r="M7639" s="15">
        <v>0</v>
      </c>
      <c r="N7639" s="14">
        <v>0</v>
      </c>
      <c r="O7639" s="16">
        <v>0</v>
      </c>
      <c r="P7639" s="16">
        <v>0</v>
      </c>
      <c r="Q7639" s="16">
        <v>0</v>
      </c>
      <c r="R7639" s="16">
        <f>Q7639*16.876/100</f>
        <v>0</v>
      </c>
      <c r="S7639" s="17">
        <f t="shared" si="833"/>
        <v>0</v>
      </c>
      <c r="T7639" s="16">
        <v>0</v>
      </c>
      <c r="U7639" s="18">
        <f t="shared" si="834"/>
        <v>798.70799999999997</v>
      </c>
      <c r="V7639" s="18">
        <f t="shared" si="835"/>
        <v>0</v>
      </c>
      <c r="W7639" s="18">
        <f t="shared" si="836"/>
        <v>0</v>
      </c>
      <c r="X7639" s="27"/>
      <c r="Y7639" s="19">
        <f t="shared" si="837"/>
        <v>0</v>
      </c>
      <c r="Z7639" s="18">
        <f t="shared" si="838"/>
        <v>0</v>
      </c>
      <c r="AA7639" s="12">
        <v>3954</v>
      </c>
      <c r="AB7639" s="12">
        <v>74450.009999999995</v>
      </c>
      <c r="AC7639" s="28">
        <f>+I7639+Y7639-Z7639</f>
        <v>1318.1</v>
      </c>
      <c r="AD7639" s="20">
        <f t="shared" si="839"/>
        <v>0</v>
      </c>
      <c r="AE7639">
        <v>0</v>
      </c>
    </row>
    <row r="7640" spans="1:31" x14ac:dyDescent="0.25">
      <c r="A7640" s="9">
        <v>45351</v>
      </c>
      <c r="B7640" s="10" t="s">
        <v>680</v>
      </c>
      <c r="C7640" s="10" t="s">
        <v>681</v>
      </c>
      <c r="D7640" s="10" t="s">
        <v>29</v>
      </c>
      <c r="E7640" s="10" t="s">
        <v>539</v>
      </c>
      <c r="F7640" s="10"/>
      <c r="G7640" s="10">
        <v>0</v>
      </c>
      <c r="H7640" s="11">
        <f>SUMIFS(AA:AA,$A:$A,EOMONTH($A7640,-1),$B:$B,$B7640)</f>
        <v>100</v>
      </c>
      <c r="I7640" s="63">
        <f>ROUND(SUMIFS(AC:AC,$A:$A,EOMONTH($A7640,-1),$B:$B,$B7640),2)</f>
        <v>4.51</v>
      </c>
      <c r="J7640" s="11">
        <f>SUMIFS(AB:AB,$A:$A,EOMONTH($A7640,-1),$B:$B,$B7640)</f>
        <v>7900</v>
      </c>
      <c r="K7640" s="13">
        <v>0</v>
      </c>
      <c r="L7640" s="25">
        <v>0</v>
      </c>
      <c r="M7640" s="15">
        <v>0</v>
      </c>
      <c r="N7640" s="14">
        <v>0</v>
      </c>
      <c r="O7640" s="16">
        <v>0</v>
      </c>
      <c r="P7640" s="16">
        <v>0</v>
      </c>
      <c r="Q7640" s="16">
        <v>0</v>
      </c>
      <c r="R7640" s="16">
        <f>Q7640*16.876/100</f>
        <v>0</v>
      </c>
      <c r="S7640" s="17">
        <f t="shared" si="833"/>
        <v>0</v>
      </c>
      <c r="T7640" s="16">
        <v>0</v>
      </c>
      <c r="U7640" s="18">
        <f t="shared" si="834"/>
        <v>0</v>
      </c>
      <c r="V7640" s="18">
        <f t="shared" si="835"/>
        <v>0</v>
      </c>
      <c r="W7640" s="18">
        <f t="shared" si="836"/>
        <v>0</v>
      </c>
      <c r="X7640" s="27"/>
      <c r="Y7640" s="19">
        <f t="shared" si="837"/>
        <v>0</v>
      </c>
      <c r="Z7640" s="18">
        <f t="shared" si="838"/>
        <v>0</v>
      </c>
      <c r="AA7640" s="12">
        <v>100</v>
      </c>
      <c r="AB7640" s="12">
        <v>7900</v>
      </c>
      <c r="AC7640" s="28">
        <f>+I7640+Y7640-Z7640</f>
        <v>4.51</v>
      </c>
      <c r="AD7640" s="20">
        <f t="shared" si="839"/>
        <v>0</v>
      </c>
      <c r="AE7640">
        <v>0</v>
      </c>
    </row>
    <row r="7641" spans="1:31" x14ac:dyDescent="0.25">
      <c r="A7641" s="9">
        <v>45351</v>
      </c>
      <c r="B7641" s="10" t="s">
        <v>736</v>
      </c>
      <c r="C7641" s="10" t="s">
        <v>282</v>
      </c>
      <c r="D7641" s="10" t="s">
        <v>29</v>
      </c>
      <c r="E7641" s="10" t="s">
        <v>30</v>
      </c>
      <c r="F7641" s="10"/>
      <c r="G7641" s="10">
        <v>0</v>
      </c>
      <c r="H7641" s="11">
        <f>SUMIFS(AA:AA,$A:$A,EOMONTH($A7641,-1),$B:$B,$B7641)</f>
        <v>5275</v>
      </c>
      <c r="I7641" s="63">
        <f>ROUND(SUMIFS(AC:AC,$A:$A,EOMONTH($A7641,-1),$B:$B,$B7641),2)</f>
        <v>0</v>
      </c>
      <c r="J7641" s="11">
        <f>SUMIFS(AB:AB,$A:$A,EOMONTH($A7641,-1),$B:$B,$B7641)</f>
        <v>4286.1000000000004</v>
      </c>
      <c r="K7641" s="13">
        <v>0</v>
      </c>
      <c r="L7641" s="25">
        <v>0</v>
      </c>
      <c r="M7641" s="15">
        <v>0</v>
      </c>
      <c r="N7641" s="14">
        <v>0</v>
      </c>
      <c r="O7641" s="16">
        <v>0</v>
      </c>
      <c r="P7641" s="16">
        <v>0</v>
      </c>
      <c r="Q7641" s="16">
        <v>0</v>
      </c>
      <c r="R7641" s="16">
        <f>Q7641*16.876/100</f>
        <v>0</v>
      </c>
      <c r="S7641" s="17">
        <f t="shared" si="833"/>
        <v>0</v>
      </c>
      <c r="T7641" s="16">
        <v>0</v>
      </c>
      <c r="U7641" s="18">
        <f t="shared" si="834"/>
        <v>0</v>
      </c>
      <c r="V7641" s="18">
        <f t="shared" si="835"/>
        <v>0</v>
      </c>
      <c r="W7641" s="18">
        <f t="shared" si="836"/>
        <v>0</v>
      </c>
      <c r="X7641" s="27"/>
      <c r="Y7641" s="19">
        <f t="shared" si="837"/>
        <v>0</v>
      </c>
      <c r="Z7641" s="18">
        <f t="shared" si="838"/>
        <v>0</v>
      </c>
      <c r="AA7641" s="12">
        <v>5275</v>
      </c>
      <c r="AB7641" s="12">
        <v>4286.1000000000004</v>
      </c>
      <c r="AC7641" s="28">
        <f>+I7641+Y7641-Z7641</f>
        <v>0</v>
      </c>
      <c r="AD7641" s="20">
        <f t="shared" si="839"/>
        <v>0</v>
      </c>
      <c r="AE7641">
        <v>0</v>
      </c>
    </row>
    <row r="7642" spans="1:31" x14ac:dyDescent="0.25">
      <c r="A7642" s="59">
        <v>45351</v>
      </c>
      <c r="B7642" s="60" t="s">
        <v>683</v>
      </c>
      <c r="C7642" s="60" t="s">
        <v>28</v>
      </c>
      <c r="D7642" s="60" t="s">
        <v>29</v>
      </c>
      <c r="E7642" s="60" t="s">
        <v>30</v>
      </c>
      <c r="F7642" s="10"/>
      <c r="G7642" s="10"/>
      <c r="H7642" s="11"/>
      <c r="I7642" s="63">
        <f>ROUND(SUMIFS(AC:AC,$A:$A,EOMONTH($A7642,-1),$B:$B,$B7642),2)</f>
        <v>71.2</v>
      </c>
      <c r="J7642" s="11"/>
      <c r="K7642" s="13"/>
      <c r="L7642" s="25"/>
      <c r="M7642" s="15"/>
      <c r="N7642" s="14"/>
      <c r="O7642" s="16"/>
      <c r="P7642" s="16"/>
      <c r="Q7642" s="16"/>
      <c r="R7642" s="16"/>
      <c r="S7642" s="17">
        <f t="shared" si="833"/>
        <v>0</v>
      </c>
      <c r="T7642" s="16"/>
      <c r="U7642" s="18">
        <f t="shared" si="834"/>
        <v>0</v>
      </c>
      <c r="V7642" s="18">
        <f t="shared" si="835"/>
        <v>0</v>
      </c>
      <c r="W7642" s="18">
        <f t="shared" si="836"/>
        <v>0</v>
      </c>
      <c r="X7642" s="27"/>
      <c r="Y7642" s="19">
        <f t="shared" si="837"/>
        <v>0</v>
      </c>
      <c r="Z7642" s="18">
        <f t="shared" si="838"/>
        <v>0</v>
      </c>
      <c r="AA7642" s="12"/>
      <c r="AB7642" s="12"/>
      <c r="AC7642" s="28">
        <f>+I7642+Y7642-Z7642</f>
        <v>71.2</v>
      </c>
      <c r="AD7642" s="20">
        <f t="shared" si="839"/>
        <v>0</v>
      </c>
      <c r="AE7642">
        <v>0</v>
      </c>
    </row>
    <row r="7643" spans="1:31" x14ac:dyDescent="0.25">
      <c r="A7643" s="9">
        <v>45351</v>
      </c>
      <c r="B7643" s="10" t="s">
        <v>684</v>
      </c>
      <c r="C7643" s="10" t="s">
        <v>28</v>
      </c>
      <c r="D7643" s="10" t="s">
        <v>29</v>
      </c>
      <c r="E7643" s="10" t="s">
        <v>30</v>
      </c>
      <c r="F7643" s="10"/>
      <c r="G7643" s="10">
        <v>0</v>
      </c>
      <c r="H7643" s="11">
        <f>SUMIFS(AA:AA,$A:$A,EOMONTH($A7643,-1),$B:$B,$B7643)</f>
        <v>-436</v>
      </c>
      <c r="I7643" s="63">
        <f>ROUND(SUMIFS(AC:AC,$A:$A,EOMONTH($A7643,-1),$B:$B,$B7643),2)</f>
        <v>10.52</v>
      </c>
      <c r="J7643" s="11">
        <f>SUMIFS(AB:AB,$A:$A,EOMONTH($A7643,-1),$B:$B,$B7643)</f>
        <v>-6976</v>
      </c>
      <c r="K7643" s="13">
        <v>0</v>
      </c>
      <c r="L7643" s="25">
        <v>0</v>
      </c>
      <c r="M7643" s="15">
        <v>0</v>
      </c>
      <c r="N7643" s="14">
        <v>0</v>
      </c>
      <c r="O7643" s="16">
        <v>0</v>
      </c>
      <c r="P7643" s="16">
        <v>0</v>
      </c>
      <c r="Q7643" s="16">
        <v>0</v>
      </c>
      <c r="R7643" s="16">
        <f>Q7643*16.876/100</f>
        <v>0</v>
      </c>
      <c r="S7643" s="17">
        <f t="shared" si="833"/>
        <v>0</v>
      </c>
      <c r="T7643" s="16">
        <v>0</v>
      </c>
      <c r="U7643" s="18">
        <f t="shared" si="834"/>
        <v>0</v>
      </c>
      <c r="V7643" s="18">
        <f t="shared" si="835"/>
        <v>0</v>
      </c>
      <c r="W7643" s="18">
        <f t="shared" si="836"/>
        <v>0</v>
      </c>
      <c r="X7643" s="27"/>
      <c r="Y7643" s="19">
        <f t="shared" si="837"/>
        <v>0</v>
      </c>
      <c r="Z7643" s="18">
        <f t="shared" si="838"/>
        <v>0</v>
      </c>
      <c r="AA7643" s="12">
        <v>-436</v>
      </c>
      <c r="AB7643" s="12">
        <v>-6976</v>
      </c>
      <c r="AC7643" s="28">
        <f>+I7643+Y7643-Z7643</f>
        <v>10.52</v>
      </c>
      <c r="AD7643" s="20">
        <f t="shared" si="839"/>
        <v>0</v>
      </c>
      <c r="AE7643">
        <v>0</v>
      </c>
    </row>
    <row r="7644" spans="1:31" x14ac:dyDescent="0.25">
      <c r="A7644" s="59">
        <v>45351</v>
      </c>
      <c r="B7644" s="60" t="s">
        <v>759</v>
      </c>
      <c r="C7644" s="60" t="s">
        <v>282</v>
      </c>
      <c r="D7644" s="60" t="s">
        <v>29</v>
      </c>
      <c r="E7644" s="60" t="s">
        <v>30</v>
      </c>
      <c r="F7644" s="10"/>
      <c r="G7644" s="10"/>
      <c r="H7644" s="11"/>
      <c r="I7644" s="63">
        <f>ROUND(SUMIFS(AC:AC,$A:$A,EOMONTH($A7644,-1),$B:$B,$B7644),2)</f>
        <v>0</v>
      </c>
      <c r="J7644" s="11"/>
      <c r="K7644" s="13"/>
      <c r="L7644" s="25"/>
      <c r="M7644" s="15"/>
      <c r="N7644" s="14"/>
      <c r="O7644" s="16"/>
      <c r="P7644" s="16"/>
      <c r="Q7644" s="16"/>
      <c r="R7644" s="16"/>
      <c r="S7644" s="17">
        <f t="shared" si="833"/>
        <v>0</v>
      </c>
      <c r="T7644" s="16"/>
      <c r="U7644" s="18">
        <f t="shared" si="834"/>
        <v>0</v>
      </c>
      <c r="V7644" s="18">
        <f t="shared" si="835"/>
        <v>0</v>
      </c>
      <c r="W7644" s="18">
        <f t="shared" si="836"/>
        <v>0</v>
      </c>
      <c r="X7644" s="27"/>
      <c r="Y7644" s="19">
        <f t="shared" si="837"/>
        <v>0</v>
      </c>
      <c r="Z7644" s="18">
        <f t="shared" si="838"/>
        <v>0</v>
      </c>
      <c r="AA7644" s="12"/>
      <c r="AB7644" s="12"/>
      <c r="AC7644" s="28">
        <f>+I7644+Y7644-Z7644</f>
        <v>0</v>
      </c>
      <c r="AD7644" s="20">
        <f t="shared" si="839"/>
        <v>0</v>
      </c>
      <c r="AE7644">
        <v>0</v>
      </c>
    </row>
    <row r="7645" spans="1:31" x14ac:dyDescent="0.25">
      <c r="A7645" s="59">
        <v>45351</v>
      </c>
      <c r="B7645" s="60" t="s">
        <v>760</v>
      </c>
      <c r="C7645" s="60" t="s">
        <v>282</v>
      </c>
      <c r="D7645" s="60" t="s">
        <v>29</v>
      </c>
      <c r="E7645" s="60" t="s">
        <v>30</v>
      </c>
      <c r="F7645" s="10"/>
      <c r="G7645" s="10"/>
      <c r="H7645" s="11"/>
      <c r="I7645" s="63">
        <f>ROUND(SUMIFS(AC:AC,$A:$A,EOMONTH($A7645,-1),$B:$B,$B7645),2)</f>
        <v>0</v>
      </c>
      <c r="J7645" s="11"/>
      <c r="K7645" s="13"/>
      <c r="L7645" s="25"/>
      <c r="M7645" s="15"/>
      <c r="N7645" s="14"/>
      <c r="O7645" s="16"/>
      <c r="P7645" s="16"/>
      <c r="Q7645" s="16"/>
      <c r="R7645" s="16"/>
      <c r="S7645" s="17">
        <f t="shared" si="833"/>
        <v>0</v>
      </c>
      <c r="T7645" s="16"/>
      <c r="U7645" s="18">
        <f t="shared" si="834"/>
        <v>0</v>
      </c>
      <c r="V7645" s="18">
        <f t="shared" si="835"/>
        <v>0</v>
      </c>
      <c r="W7645" s="18">
        <f t="shared" si="836"/>
        <v>0</v>
      </c>
      <c r="X7645" s="27"/>
      <c r="Y7645" s="19">
        <f t="shared" si="837"/>
        <v>0</v>
      </c>
      <c r="Z7645" s="18">
        <f t="shared" si="838"/>
        <v>0</v>
      </c>
      <c r="AA7645" s="12"/>
      <c r="AB7645" s="12"/>
      <c r="AC7645" s="28">
        <f>+I7645+Y7645-Z7645</f>
        <v>0</v>
      </c>
      <c r="AD7645" s="20">
        <f t="shared" si="839"/>
        <v>0</v>
      </c>
      <c r="AE7645">
        <v>0</v>
      </c>
    </row>
    <row r="7646" spans="1:31" x14ac:dyDescent="0.25">
      <c r="A7646" s="59">
        <v>45351</v>
      </c>
      <c r="B7646" s="60" t="s">
        <v>761</v>
      </c>
      <c r="C7646" s="60" t="s">
        <v>108</v>
      </c>
      <c r="D7646" s="60" t="s">
        <v>29</v>
      </c>
      <c r="E7646" s="60" t="s">
        <v>30</v>
      </c>
      <c r="F7646" s="10"/>
      <c r="G7646" s="10"/>
      <c r="H7646" s="11"/>
      <c r="I7646" s="63">
        <f>ROUND(SUMIFS(AC:AC,$A:$A,EOMONTH($A7646,-1),$B:$B,$B7646),2)</f>
        <v>0</v>
      </c>
      <c r="J7646" s="11"/>
      <c r="K7646" s="13"/>
      <c r="L7646" s="25"/>
      <c r="M7646" s="15"/>
      <c r="N7646" s="14"/>
      <c r="O7646" s="16"/>
      <c r="P7646" s="16"/>
      <c r="Q7646" s="16"/>
      <c r="R7646" s="16"/>
      <c r="S7646" s="17">
        <f t="shared" si="833"/>
        <v>0</v>
      </c>
      <c r="T7646" s="16"/>
      <c r="U7646" s="18">
        <f t="shared" si="834"/>
        <v>0</v>
      </c>
      <c r="V7646" s="18">
        <f t="shared" si="835"/>
        <v>0</v>
      </c>
      <c r="W7646" s="18">
        <f t="shared" si="836"/>
        <v>0</v>
      </c>
      <c r="X7646" s="27"/>
      <c r="Y7646" s="19">
        <f t="shared" si="837"/>
        <v>0</v>
      </c>
      <c r="Z7646" s="18">
        <f t="shared" si="838"/>
        <v>0</v>
      </c>
      <c r="AA7646" s="12"/>
      <c r="AB7646" s="12"/>
      <c r="AC7646" s="28">
        <f>+I7646+Y7646-Z7646</f>
        <v>0</v>
      </c>
      <c r="AD7646" s="20">
        <f t="shared" si="839"/>
        <v>0</v>
      </c>
      <c r="AE7646">
        <v>0</v>
      </c>
    </row>
    <row r="7647" spans="1:31" x14ac:dyDescent="0.25">
      <c r="A7647" s="59">
        <v>45351</v>
      </c>
      <c r="B7647" s="60" t="s">
        <v>762</v>
      </c>
      <c r="C7647" s="60" t="s">
        <v>108</v>
      </c>
      <c r="D7647" s="60" t="s">
        <v>29</v>
      </c>
      <c r="E7647" s="60" t="s">
        <v>30</v>
      </c>
      <c r="F7647" s="10"/>
      <c r="G7647" s="10"/>
      <c r="H7647" s="11"/>
      <c r="I7647" s="63">
        <f>ROUND(SUMIFS(AC:AC,$A:$A,EOMONTH($A7647,-1),$B:$B,$B7647),2)</f>
        <v>0</v>
      </c>
      <c r="J7647" s="11"/>
      <c r="K7647" s="13"/>
      <c r="L7647" s="25"/>
      <c r="M7647" s="15"/>
      <c r="N7647" s="14"/>
      <c r="O7647" s="16"/>
      <c r="P7647" s="16"/>
      <c r="Q7647" s="16"/>
      <c r="R7647" s="16"/>
      <c r="S7647" s="17">
        <f t="shared" si="833"/>
        <v>0</v>
      </c>
      <c r="T7647" s="16"/>
      <c r="U7647" s="18">
        <f t="shared" si="834"/>
        <v>0</v>
      </c>
      <c r="V7647" s="18">
        <f t="shared" si="835"/>
        <v>0</v>
      </c>
      <c r="W7647" s="18">
        <f t="shared" si="836"/>
        <v>0</v>
      </c>
      <c r="X7647" s="27"/>
      <c r="Y7647" s="19">
        <f t="shared" si="837"/>
        <v>0</v>
      </c>
      <c r="Z7647" s="18">
        <f t="shared" si="838"/>
        <v>0</v>
      </c>
      <c r="AA7647" s="12"/>
      <c r="AB7647" s="12"/>
      <c r="AC7647" s="28">
        <f>+I7647+Y7647-Z7647</f>
        <v>0</v>
      </c>
      <c r="AD7647" s="20">
        <f t="shared" si="839"/>
        <v>0</v>
      </c>
      <c r="AE7647">
        <v>0</v>
      </c>
    </row>
    <row r="7648" spans="1:31" x14ac:dyDescent="0.25">
      <c r="A7648" s="9">
        <v>45351</v>
      </c>
      <c r="B7648" s="10" t="s">
        <v>689</v>
      </c>
      <c r="C7648" s="10" t="s">
        <v>28</v>
      </c>
      <c r="D7648" s="10" t="s">
        <v>29</v>
      </c>
      <c r="E7648" s="10" t="s">
        <v>30</v>
      </c>
      <c r="F7648" s="10"/>
      <c r="G7648" s="10">
        <v>0</v>
      </c>
      <c r="H7648" s="11">
        <f>SUMIFS(AA:AA,$A:$A,EOMONTH($A7648,-1),$B:$B,$B7648)</f>
        <v>4263</v>
      </c>
      <c r="I7648" s="63">
        <f>ROUND(SUMIFS(AC:AC,$A:$A,EOMONTH($A7648,-1),$B:$B,$B7648),2)</f>
        <v>357.81</v>
      </c>
      <c r="J7648" s="11">
        <f>SUMIFS(AB:AB,$A:$A,EOMONTH($A7648,-1),$B:$B,$B7648)</f>
        <v>22846.77</v>
      </c>
      <c r="K7648" s="13">
        <v>0</v>
      </c>
      <c r="L7648" s="25">
        <v>0</v>
      </c>
      <c r="M7648" s="15">
        <v>0</v>
      </c>
      <c r="N7648" s="14">
        <v>0</v>
      </c>
      <c r="O7648" s="16">
        <v>0</v>
      </c>
      <c r="P7648" s="16">
        <v>0</v>
      </c>
      <c r="Q7648" s="16">
        <v>0</v>
      </c>
      <c r="R7648" s="16">
        <f>Q7648*16.876/100</f>
        <v>0</v>
      </c>
      <c r="S7648" s="17">
        <f t="shared" si="833"/>
        <v>0</v>
      </c>
      <c r="T7648" s="16">
        <v>0</v>
      </c>
      <c r="U7648" s="18">
        <f t="shared" si="834"/>
        <v>0</v>
      </c>
      <c r="V7648" s="18">
        <f t="shared" si="835"/>
        <v>0</v>
      </c>
      <c r="W7648" s="18">
        <f t="shared" si="836"/>
        <v>0</v>
      </c>
      <c r="X7648" s="27"/>
      <c r="Y7648" s="19">
        <f t="shared" si="837"/>
        <v>0</v>
      </c>
      <c r="Z7648" s="18">
        <f t="shared" si="838"/>
        <v>0</v>
      </c>
      <c r="AA7648" s="12">
        <v>4263</v>
      </c>
      <c r="AB7648" s="12">
        <v>22846.77</v>
      </c>
      <c r="AC7648" s="28">
        <f>+I7648+Y7648-Z7648</f>
        <v>357.81</v>
      </c>
      <c r="AD7648" s="20">
        <f t="shared" si="839"/>
        <v>0</v>
      </c>
      <c r="AE7648">
        <v>0</v>
      </c>
    </row>
    <row r="7649" spans="1:31" x14ac:dyDescent="0.25">
      <c r="A7649" s="9">
        <v>45351</v>
      </c>
      <c r="B7649" s="10" t="s">
        <v>764</v>
      </c>
      <c r="C7649" s="10" t="s">
        <v>282</v>
      </c>
      <c r="D7649" s="10" t="s">
        <v>29</v>
      </c>
      <c r="E7649" s="10" t="s">
        <v>30</v>
      </c>
      <c r="F7649" s="10"/>
      <c r="G7649" s="10">
        <v>0</v>
      </c>
      <c r="H7649" s="11">
        <f>SUMIFS(AA:AA,$A:$A,EOMONTH($A7649,-1),$B:$B,$B7649)</f>
        <v>506</v>
      </c>
      <c r="I7649" s="63">
        <f>ROUND(SUMIFS(AC:AC,$A:$A,EOMONTH($A7649,-1),$B:$B,$B7649),2)</f>
        <v>0</v>
      </c>
      <c r="J7649" s="11">
        <f>SUMIFS(AB:AB,$A:$A,EOMONTH($A7649,-1),$B:$B,$B7649)</f>
        <v>4475.3900000000003</v>
      </c>
      <c r="K7649" s="13">
        <v>0</v>
      </c>
      <c r="L7649" s="25">
        <v>0</v>
      </c>
      <c r="M7649" s="15">
        <v>0</v>
      </c>
      <c r="N7649" s="14">
        <v>0</v>
      </c>
      <c r="O7649" s="16">
        <v>0</v>
      </c>
      <c r="P7649" s="16">
        <v>0</v>
      </c>
      <c r="Q7649" s="16">
        <v>0</v>
      </c>
      <c r="R7649" s="16">
        <f>Q7649*16.876/100</f>
        <v>0</v>
      </c>
      <c r="S7649" s="17">
        <f t="shared" si="833"/>
        <v>0</v>
      </c>
      <c r="T7649" s="16">
        <v>0</v>
      </c>
      <c r="U7649" s="18">
        <f t="shared" si="834"/>
        <v>0</v>
      </c>
      <c r="V7649" s="18">
        <f t="shared" si="835"/>
        <v>0</v>
      </c>
      <c r="W7649" s="18">
        <f t="shared" si="836"/>
        <v>0</v>
      </c>
      <c r="X7649" s="27"/>
      <c r="Y7649" s="19">
        <f t="shared" si="837"/>
        <v>0</v>
      </c>
      <c r="Z7649" s="18">
        <f t="shared" si="838"/>
        <v>0</v>
      </c>
      <c r="AA7649" s="12">
        <v>506</v>
      </c>
      <c r="AB7649" s="12">
        <v>4475.3900000000003</v>
      </c>
      <c r="AC7649" s="28">
        <f>+I7649+Y7649-Z7649</f>
        <v>0</v>
      </c>
      <c r="AD7649" s="20">
        <f t="shared" si="839"/>
        <v>0</v>
      </c>
      <c r="AE7649">
        <v>0</v>
      </c>
    </row>
    <row r="7650" spans="1:31" x14ac:dyDescent="0.25">
      <c r="A7650" s="9">
        <v>45351</v>
      </c>
      <c r="B7650" s="10" t="s">
        <v>765</v>
      </c>
      <c r="C7650" s="10" t="s">
        <v>28</v>
      </c>
      <c r="D7650" s="10" t="s">
        <v>29</v>
      </c>
      <c r="E7650" s="10" t="s">
        <v>30</v>
      </c>
      <c r="F7650" s="10"/>
      <c r="G7650" s="10">
        <v>0</v>
      </c>
      <c r="H7650" s="11">
        <f>SUMIFS(AA:AA,$A:$A,EOMONTH($A7650,-1),$B:$B,$B7650)</f>
        <v>590</v>
      </c>
      <c r="I7650" s="63">
        <f>ROUND(SUMIFS(AC:AC,$A:$A,EOMONTH($A7650,-1),$B:$B,$B7650),2)</f>
        <v>0</v>
      </c>
      <c r="J7650" s="11">
        <f>SUMIFS(AB:AB,$A:$A,EOMONTH($A7650,-1),$B:$B,$B7650)</f>
        <v>5026.97</v>
      </c>
      <c r="K7650" s="13">
        <v>0</v>
      </c>
      <c r="L7650" s="25">
        <v>0</v>
      </c>
      <c r="M7650" s="15">
        <v>0</v>
      </c>
      <c r="N7650" s="14">
        <v>0</v>
      </c>
      <c r="O7650" s="16">
        <v>0</v>
      </c>
      <c r="P7650" s="16">
        <v>0</v>
      </c>
      <c r="Q7650" s="16">
        <v>0</v>
      </c>
      <c r="R7650" s="16">
        <f>Q7650*16.876/100</f>
        <v>0</v>
      </c>
      <c r="S7650" s="17">
        <f t="shared" si="833"/>
        <v>0</v>
      </c>
      <c r="T7650" s="16">
        <v>0</v>
      </c>
      <c r="U7650" s="18">
        <f t="shared" si="834"/>
        <v>0</v>
      </c>
      <c r="V7650" s="18">
        <f t="shared" si="835"/>
        <v>0</v>
      </c>
      <c r="W7650" s="18">
        <f t="shared" si="836"/>
        <v>0</v>
      </c>
      <c r="X7650" s="27"/>
      <c r="Y7650" s="19">
        <f t="shared" si="837"/>
        <v>0</v>
      </c>
      <c r="Z7650" s="18">
        <f t="shared" si="838"/>
        <v>0</v>
      </c>
      <c r="AA7650" s="12">
        <v>590</v>
      </c>
      <c r="AB7650" s="12">
        <v>5026.97</v>
      </c>
      <c r="AC7650" s="28">
        <f>+I7650+Y7650-Z7650</f>
        <v>0</v>
      </c>
      <c r="AD7650" s="20">
        <f t="shared" si="839"/>
        <v>0</v>
      </c>
      <c r="AE7650">
        <v>0</v>
      </c>
    </row>
    <row r="7651" spans="1:31" x14ac:dyDescent="0.25">
      <c r="A7651" s="9">
        <v>45351</v>
      </c>
      <c r="B7651" s="10" t="s">
        <v>766</v>
      </c>
      <c r="C7651" s="10" t="s">
        <v>28</v>
      </c>
      <c r="D7651" s="10" t="s">
        <v>29</v>
      </c>
      <c r="E7651" s="10" t="s">
        <v>30</v>
      </c>
      <c r="F7651" s="10"/>
      <c r="G7651" s="10">
        <v>0</v>
      </c>
      <c r="H7651" s="11">
        <f>SUMIFS(AA:AA,$A:$A,EOMONTH($A7651,-1),$B:$B,$B7651)</f>
        <v>833</v>
      </c>
      <c r="I7651" s="63">
        <f>ROUND(SUMIFS(AC:AC,$A:$A,EOMONTH($A7651,-1),$B:$B,$B7651),2)</f>
        <v>0</v>
      </c>
      <c r="J7651" s="11">
        <f>SUMIFS(AB:AB,$A:$A,EOMONTH($A7651,-1),$B:$B,$B7651)</f>
        <v>6951.45</v>
      </c>
      <c r="K7651" s="13">
        <v>0</v>
      </c>
      <c r="L7651" s="25">
        <v>0</v>
      </c>
      <c r="M7651" s="15">
        <v>0</v>
      </c>
      <c r="N7651" s="14">
        <v>0</v>
      </c>
      <c r="O7651" s="16">
        <v>0</v>
      </c>
      <c r="P7651" s="16">
        <v>0</v>
      </c>
      <c r="Q7651" s="16">
        <v>0</v>
      </c>
      <c r="R7651" s="16">
        <f>Q7651*16.876/100</f>
        <v>0</v>
      </c>
      <c r="S7651" s="17">
        <f t="shared" si="833"/>
        <v>0</v>
      </c>
      <c r="T7651" s="16">
        <v>0</v>
      </c>
      <c r="U7651" s="18">
        <f t="shared" si="834"/>
        <v>0</v>
      </c>
      <c r="V7651" s="18">
        <f t="shared" si="835"/>
        <v>0</v>
      </c>
      <c r="W7651" s="18">
        <f t="shared" si="836"/>
        <v>0</v>
      </c>
      <c r="X7651" s="27"/>
      <c r="Y7651" s="19">
        <f t="shared" si="837"/>
        <v>0</v>
      </c>
      <c r="Z7651" s="18">
        <f t="shared" si="838"/>
        <v>0</v>
      </c>
      <c r="AA7651" s="12">
        <v>833</v>
      </c>
      <c r="AB7651" s="12">
        <v>6951.45</v>
      </c>
      <c r="AC7651" s="28">
        <f>+I7651+Y7651-Z7651</f>
        <v>0</v>
      </c>
      <c r="AD7651" s="20">
        <f t="shared" si="839"/>
        <v>0</v>
      </c>
      <c r="AE7651">
        <v>0</v>
      </c>
    </row>
    <row r="7652" spans="1:31" x14ac:dyDescent="0.25">
      <c r="A7652" s="9">
        <v>45351</v>
      </c>
      <c r="B7652" s="10" t="s">
        <v>767</v>
      </c>
      <c r="C7652" s="10" t="s">
        <v>28</v>
      </c>
      <c r="D7652" s="10" t="s">
        <v>29</v>
      </c>
      <c r="E7652" s="10" t="s">
        <v>30</v>
      </c>
      <c r="F7652" s="10"/>
      <c r="G7652" s="10">
        <v>0</v>
      </c>
      <c r="H7652" s="11">
        <f>SUMIFS(AA:AA,$A:$A,EOMONTH($A7652,-1),$B:$B,$B7652)</f>
        <v>825</v>
      </c>
      <c r="I7652" s="63">
        <f>ROUND(SUMIFS(AC:AC,$A:$A,EOMONTH($A7652,-1),$B:$B,$B7652),2)</f>
        <v>0</v>
      </c>
      <c r="J7652" s="11">
        <f>SUMIFS(AB:AB,$A:$A,EOMONTH($A7652,-1),$B:$B,$B7652)</f>
        <v>6968.55</v>
      </c>
      <c r="K7652" s="13">
        <v>0</v>
      </c>
      <c r="L7652" s="25">
        <v>0</v>
      </c>
      <c r="M7652" s="15">
        <v>0</v>
      </c>
      <c r="N7652" s="14">
        <v>0</v>
      </c>
      <c r="O7652" s="16">
        <v>0</v>
      </c>
      <c r="P7652" s="16">
        <v>0</v>
      </c>
      <c r="Q7652" s="16">
        <v>0</v>
      </c>
      <c r="R7652" s="16">
        <f>Q7652*16.876/100</f>
        <v>0</v>
      </c>
      <c r="S7652" s="17">
        <f t="shared" si="833"/>
        <v>0</v>
      </c>
      <c r="T7652" s="16">
        <v>0</v>
      </c>
      <c r="U7652" s="18">
        <f t="shared" si="834"/>
        <v>0</v>
      </c>
      <c r="V7652" s="18">
        <f t="shared" si="835"/>
        <v>0</v>
      </c>
      <c r="W7652" s="18">
        <f t="shared" si="836"/>
        <v>0</v>
      </c>
      <c r="X7652" s="27"/>
      <c r="Y7652" s="19">
        <f t="shared" si="837"/>
        <v>0</v>
      </c>
      <c r="Z7652" s="18">
        <f t="shared" si="838"/>
        <v>0</v>
      </c>
      <c r="AA7652" s="12">
        <v>825</v>
      </c>
      <c r="AB7652" s="12">
        <v>6968.55</v>
      </c>
      <c r="AC7652" s="28">
        <f>+I7652+Y7652-Z7652</f>
        <v>0</v>
      </c>
      <c r="AD7652" s="20">
        <f t="shared" si="839"/>
        <v>0</v>
      </c>
      <c r="AE7652">
        <v>0</v>
      </c>
    </row>
    <row r="7653" spans="1:31" x14ac:dyDescent="0.25">
      <c r="A7653" s="9">
        <v>45351</v>
      </c>
      <c r="B7653" s="10" t="s">
        <v>768</v>
      </c>
      <c r="C7653" s="10" t="s">
        <v>28</v>
      </c>
      <c r="D7653" s="10" t="s">
        <v>29</v>
      </c>
      <c r="E7653" s="10" t="s">
        <v>30</v>
      </c>
      <c r="F7653" s="10"/>
      <c r="G7653" s="10">
        <v>0</v>
      </c>
      <c r="H7653" s="11">
        <f>SUMIFS(AA:AA,$A:$A,EOMONTH($A7653,-1),$B:$B,$B7653)</f>
        <v>150</v>
      </c>
      <c r="I7653" s="63">
        <f>ROUND(SUMIFS(AC:AC,$A:$A,EOMONTH($A7653,-1),$B:$B,$B7653),2)</f>
        <v>0</v>
      </c>
      <c r="J7653" s="11">
        <f>SUMIFS(AB:AB,$A:$A,EOMONTH($A7653,-1),$B:$B,$B7653)</f>
        <v>1284.25</v>
      </c>
      <c r="K7653" s="13">
        <v>0</v>
      </c>
      <c r="L7653" s="25">
        <v>0</v>
      </c>
      <c r="M7653" s="15">
        <v>0</v>
      </c>
      <c r="N7653" s="14">
        <v>0</v>
      </c>
      <c r="O7653" s="16">
        <v>0</v>
      </c>
      <c r="P7653" s="16">
        <v>0</v>
      </c>
      <c r="Q7653" s="16">
        <v>0</v>
      </c>
      <c r="R7653" s="16">
        <f>Q7653*16.876/100</f>
        <v>0</v>
      </c>
      <c r="S7653" s="17">
        <f t="shared" si="833"/>
        <v>0</v>
      </c>
      <c r="T7653" s="16">
        <v>0</v>
      </c>
      <c r="U7653" s="18">
        <f t="shared" si="834"/>
        <v>0</v>
      </c>
      <c r="V7653" s="18">
        <f t="shared" si="835"/>
        <v>0</v>
      </c>
      <c r="W7653" s="18">
        <f t="shared" si="836"/>
        <v>0</v>
      </c>
      <c r="X7653" s="27"/>
      <c r="Y7653" s="19">
        <f t="shared" si="837"/>
        <v>0</v>
      </c>
      <c r="Z7653" s="18">
        <f t="shared" si="838"/>
        <v>0</v>
      </c>
      <c r="AA7653" s="12">
        <v>150</v>
      </c>
      <c r="AB7653" s="12">
        <v>1284.25</v>
      </c>
      <c r="AC7653" s="28">
        <f>+I7653+Y7653-Z7653</f>
        <v>0</v>
      </c>
      <c r="AD7653" s="20">
        <f t="shared" si="839"/>
        <v>0</v>
      </c>
      <c r="AE7653">
        <v>0</v>
      </c>
    </row>
    <row r="7654" spans="1:31" x14ac:dyDescent="0.25">
      <c r="A7654" s="9">
        <v>45351</v>
      </c>
      <c r="B7654" s="10" t="s">
        <v>769</v>
      </c>
      <c r="C7654" s="10" t="s">
        <v>770</v>
      </c>
      <c r="D7654" s="10" t="s">
        <v>40</v>
      </c>
      <c r="E7654" s="10" t="s">
        <v>539</v>
      </c>
      <c r="F7654" s="10"/>
      <c r="G7654" s="10">
        <v>0</v>
      </c>
      <c r="H7654" s="11">
        <f>SUMIFS(AA:AA,$A:$A,EOMONTH($A7654,-1),$B:$B,$B7654)</f>
        <v>302.39999999999998</v>
      </c>
      <c r="I7654" s="63">
        <f>ROUND(SUMIFS(AC:AC,$A:$A,EOMONTH($A7654,-1),$B:$B,$B7654),2)</f>
        <v>0</v>
      </c>
      <c r="J7654" s="11">
        <f>SUMIFS(AB:AB,$A:$A,EOMONTH($A7654,-1),$B:$B,$B7654)</f>
        <v>58688.35</v>
      </c>
      <c r="K7654" s="13">
        <v>0</v>
      </c>
      <c r="L7654" s="25">
        <v>0</v>
      </c>
      <c r="M7654" s="15">
        <v>0</v>
      </c>
      <c r="N7654" s="14">
        <v>0</v>
      </c>
      <c r="O7654" s="16">
        <v>0</v>
      </c>
      <c r="P7654" s="16">
        <v>0</v>
      </c>
      <c r="Q7654" s="16">
        <v>0</v>
      </c>
      <c r="R7654" s="16">
        <f>Q7654*16.876/100</f>
        <v>0</v>
      </c>
      <c r="S7654" s="17">
        <f t="shared" si="833"/>
        <v>0</v>
      </c>
      <c r="T7654" s="16">
        <v>0</v>
      </c>
      <c r="U7654" s="18">
        <f t="shared" si="834"/>
        <v>0</v>
      </c>
      <c r="V7654" s="18">
        <f t="shared" si="835"/>
        <v>0</v>
      </c>
      <c r="W7654" s="18">
        <f t="shared" si="836"/>
        <v>0</v>
      </c>
      <c r="X7654" s="27"/>
      <c r="Y7654" s="19">
        <f t="shared" si="837"/>
        <v>0</v>
      </c>
      <c r="Z7654" s="18">
        <f t="shared" si="838"/>
        <v>0</v>
      </c>
      <c r="AA7654" s="12">
        <v>302.39999999999998</v>
      </c>
      <c r="AB7654" s="12">
        <v>58688.35</v>
      </c>
      <c r="AC7654" s="28">
        <f>+I7654+Y7654-Z7654</f>
        <v>0</v>
      </c>
      <c r="AD7654" s="20">
        <f t="shared" si="839"/>
        <v>0</v>
      </c>
      <c r="AE7654">
        <v>0</v>
      </c>
    </row>
    <row r="7655" spans="1:31" x14ac:dyDescent="0.25">
      <c r="A7655" s="9">
        <v>45351</v>
      </c>
      <c r="B7655" s="10" t="s">
        <v>737</v>
      </c>
      <c r="C7655" s="10" t="s">
        <v>28</v>
      </c>
      <c r="D7655" s="10" t="s">
        <v>29</v>
      </c>
      <c r="E7655" s="10" t="s">
        <v>30</v>
      </c>
      <c r="F7655" s="10"/>
      <c r="G7655" s="10">
        <v>0</v>
      </c>
      <c r="H7655" s="11">
        <f>SUMIFS(AA:AA,$A:$A,EOMONTH($A7655,-1),$B:$B,$B7655)</f>
        <v>48</v>
      </c>
      <c r="I7655" s="63">
        <f>ROUND(SUMIFS(AC:AC,$A:$A,EOMONTH($A7655,-1),$B:$B,$B7655),2)</f>
        <v>0</v>
      </c>
      <c r="J7655" s="11">
        <f>SUMIFS(AB:AB,$A:$A,EOMONTH($A7655,-1),$B:$B,$B7655)</f>
        <v>1207.68</v>
      </c>
      <c r="K7655" s="13">
        <v>0</v>
      </c>
      <c r="L7655" s="25">
        <v>0</v>
      </c>
      <c r="M7655" s="15">
        <v>0</v>
      </c>
      <c r="N7655" s="14">
        <v>0</v>
      </c>
      <c r="O7655" s="16">
        <v>0</v>
      </c>
      <c r="P7655" s="16">
        <v>0</v>
      </c>
      <c r="Q7655" s="16">
        <v>0</v>
      </c>
      <c r="R7655" s="16">
        <f>Q7655*16.876/100</f>
        <v>0</v>
      </c>
      <c r="S7655" s="17">
        <f t="shared" si="833"/>
        <v>0</v>
      </c>
      <c r="T7655" s="16">
        <v>0</v>
      </c>
      <c r="U7655" s="18">
        <f t="shared" si="834"/>
        <v>0</v>
      </c>
      <c r="V7655" s="18">
        <f t="shared" si="835"/>
        <v>0</v>
      </c>
      <c r="W7655" s="18">
        <f t="shared" si="836"/>
        <v>0</v>
      </c>
      <c r="X7655" s="27"/>
      <c r="Y7655" s="19">
        <f t="shared" si="837"/>
        <v>0</v>
      </c>
      <c r="Z7655" s="18">
        <f t="shared" si="838"/>
        <v>0</v>
      </c>
      <c r="AA7655" s="12">
        <v>48</v>
      </c>
      <c r="AB7655" s="12">
        <v>1207.68</v>
      </c>
      <c r="AC7655" s="28">
        <f>+I7655+Y7655-Z7655</f>
        <v>0</v>
      </c>
      <c r="AD7655" s="20">
        <f t="shared" si="839"/>
        <v>0</v>
      </c>
      <c r="AE7655">
        <v>0</v>
      </c>
    </row>
    <row r="7656" spans="1:31" x14ac:dyDescent="0.25">
      <c r="A7656" s="9">
        <v>45351</v>
      </c>
      <c r="B7656" s="10" t="s">
        <v>738</v>
      </c>
      <c r="C7656" s="10" t="s">
        <v>28</v>
      </c>
      <c r="D7656" s="10" t="s">
        <v>29</v>
      </c>
      <c r="E7656" s="10" t="s">
        <v>30</v>
      </c>
      <c r="F7656" s="10"/>
      <c r="G7656" s="10">
        <v>0</v>
      </c>
      <c r="H7656" s="11">
        <f>SUMIFS(AA:AA,$A:$A,EOMONTH($A7656,-1),$B:$B,$B7656)</f>
        <v>-144</v>
      </c>
      <c r="I7656" s="63">
        <f>ROUND(SUMIFS(AC:AC,$A:$A,EOMONTH($A7656,-1),$B:$B,$B7656),2)</f>
        <v>0</v>
      </c>
      <c r="J7656" s="11">
        <f>SUMIFS(AB:AB,$A:$A,EOMONTH($A7656,-1),$B:$B,$B7656)</f>
        <v>-4348.8</v>
      </c>
      <c r="K7656" s="13">
        <v>0</v>
      </c>
      <c r="L7656" s="25">
        <v>0</v>
      </c>
      <c r="M7656" s="15">
        <v>0</v>
      </c>
      <c r="N7656" s="14">
        <v>0</v>
      </c>
      <c r="O7656" s="16">
        <v>0</v>
      </c>
      <c r="P7656" s="16">
        <v>0</v>
      </c>
      <c r="Q7656" s="16">
        <v>0</v>
      </c>
      <c r="R7656" s="16">
        <f>Q7656*16.876/100</f>
        <v>0</v>
      </c>
      <c r="S7656" s="17">
        <f t="shared" si="833"/>
        <v>0</v>
      </c>
      <c r="T7656" s="16">
        <v>0</v>
      </c>
      <c r="U7656" s="18">
        <f t="shared" si="834"/>
        <v>0</v>
      </c>
      <c r="V7656" s="18">
        <f t="shared" si="835"/>
        <v>0</v>
      </c>
      <c r="W7656" s="18">
        <f t="shared" si="836"/>
        <v>0</v>
      </c>
      <c r="X7656" s="27"/>
      <c r="Y7656" s="19">
        <f t="shared" si="837"/>
        <v>0</v>
      </c>
      <c r="Z7656" s="18">
        <f t="shared" si="838"/>
        <v>0</v>
      </c>
      <c r="AA7656" s="12">
        <v>-144</v>
      </c>
      <c r="AB7656" s="12">
        <v>-4348.8</v>
      </c>
      <c r="AC7656" s="28">
        <f>+I7656+Y7656-Z7656</f>
        <v>0</v>
      </c>
      <c r="AD7656" s="20">
        <f t="shared" si="839"/>
        <v>0</v>
      </c>
      <c r="AE7656">
        <v>0</v>
      </c>
    </row>
    <row r="7657" spans="1:31" x14ac:dyDescent="0.25">
      <c r="A7657" s="9">
        <v>45351</v>
      </c>
      <c r="B7657" s="10" t="s">
        <v>692</v>
      </c>
      <c r="C7657" s="10" t="s">
        <v>693</v>
      </c>
      <c r="D7657" s="10" t="s">
        <v>29</v>
      </c>
      <c r="E7657" s="10" t="s">
        <v>30</v>
      </c>
      <c r="F7657" s="10"/>
      <c r="G7657" s="10">
        <v>0</v>
      </c>
      <c r="H7657" s="11">
        <f>SUMIFS(AA:AA,$A:$A,EOMONTH($A7657,-1),$B:$B,$B7657)</f>
        <v>12000</v>
      </c>
      <c r="I7657" s="63">
        <f>ROUND(SUMIFS(AC:AC,$A:$A,EOMONTH($A7657,-1),$B:$B,$B7657),2)</f>
        <v>541.79</v>
      </c>
      <c r="J7657" s="11">
        <f>SUMIFS(AB:AB,$A:$A,EOMONTH($A7657,-1),$B:$B,$B7657)</f>
        <v>16200</v>
      </c>
      <c r="K7657" s="13">
        <v>0</v>
      </c>
      <c r="L7657" s="25">
        <v>0</v>
      </c>
      <c r="M7657" s="15">
        <v>0</v>
      </c>
      <c r="N7657" s="14">
        <v>0</v>
      </c>
      <c r="O7657" s="16">
        <v>0</v>
      </c>
      <c r="P7657" s="16">
        <v>0</v>
      </c>
      <c r="Q7657" s="16">
        <v>0</v>
      </c>
      <c r="R7657" s="16">
        <f>Q7657*16.876/100</f>
        <v>0</v>
      </c>
      <c r="S7657" s="17">
        <f t="shared" si="833"/>
        <v>0</v>
      </c>
      <c r="T7657" s="16">
        <v>0</v>
      </c>
      <c r="U7657" s="18">
        <f t="shared" si="834"/>
        <v>0</v>
      </c>
      <c r="V7657" s="18">
        <f t="shared" si="835"/>
        <v>0</v>
      </c>
      <c r="W7657" s="18">
        <f t="shared" si="836"/>
        <v>0</v>
      </c>
      <c r="X7657" s="27"/>
      <c r="Y7657" s="19">
        <f t="shared" si="837"/>
        <v>0</v>
      </c>
      <c r="Z7657" s="18">
        <f t="shared" si="838"/>
        <v>0</v>
      </c>
      <c r="AA7657" s="12">
        <v>12000</v>
      </c>
      <c r="AB7657" s="12">
        <v>16200</v>
      </c>
      <c r="AC7657" s="28">
        <f>+I7657+Y7657-Z7657</f>
        <v>541.79</v>
      </c>
      <c r="AD7657" s="20">
        <f t="shared" si="839"/>
        <v>0</v>
      </c>
      <c r="AE7657">
        <v>0</v>
      </c>
    </row>
    <row r="7658" spans="1:31" x14ac:dyDescent="0.25">
      <c r="A7658" s="9">
        <v>45351</v>
      </c>
      <c r="B7658" s="10" t="s">
        <v>694</v>
      </c>
      <c r="C7658" s="10" t="s">
        <v>554</v>
      </c>
      <c r="D7658" s="10" t="s">
        <v>29</v>
      </c>
      <c r="E7658" s="10" t="s">
        <v>30</v>
      </c>
      <c r="F7658" s="10"/>
      <c r="G7658" s="10">
        <v>0</v>
      </c>
      <c r="H7658" s="11">
        <f>SUMIFS(AA:AA,$A:$A,EOMONTH($A7658,-1),$B:$B,$B7658)</f>
        <v>202</v>
      </c>
      <c r="I7658" s="63">
        <f>ROUND(SUMIFS(AC:AC,$A:$A,EOMONTH($A7658,-1),$B:$B,$B7658),2)</f>
        <v>6.59</v>
      </c>
      <c r="J7658" s="11">
        <f>SUMIFS(AB:AB,$A:$A,EOMONTH($A7658,-1),$B:$B,$B7658)</f>
        <v>79060</v>
      </c>
      <c r="K7658" s="13">
        <v>56</v>
      </c>
      <c r="L7658" s="25">
        <v>21840</v>
      </c>
      <c r="M7658" s="15">
        <v>0</v>
      </c>
      <c r="N7658" s="14">
        <v>0</v>
      </c>
      <c r="O7658" s="16">
        <v>0</v>
      </c>
      <c r="P7658" s="16">
        <v>0</v>
      </c>
      <c r="Q7658" s="16">
        <v>0</v>
      </c>
      <c r="R7658" s="16">
        <f>Q7658*16.876/100</f>
        <v>0</v>
      </c>
      <c r="S7658" s="17">
        <f t="shared" si="833"/>
        <v>0</v>
      </c>
      <c r="T7658" s="16">
        <v>0</v>
      </c>
      <c r="U7658" s="18">
        <f t="shared" si="834"/>
        <v>0</v>
      </c>
      <c r="V7658" s="18">
        <f t="shared" si="835"/>
        <v>0</v>
      </c>
      <c r="W7658" s="18">
        <f t="shared" si="836"/>
        <v>0</v>
      </c>
      <c r="X7658" s="27"/>
      <c r="Y7658" s="19">
        <f t="shared" si="837"/>
        <v>0</v>
      </c>
      <c r="Z7658" s="18">
        <f t="shared" si="838"/>
        <v>0</v>
      </c>
      <c r="AA7658" s="12">
        <v>258</v>
      </c>
      <c r="AB7658" s="12">
        <v>100900</v>
      </c>
      <c r="AC7658" s="28">
        <f>+I7658+Y7658-Z7658</f>
        <v>6.59</v>
      </c>
      <c r="AD7658" s="20">
        <f t="shared" si="839"/>
        <v>0</v>
      </c>
      <c r="AE7658">
        <v>0</v>
      </c>
    </row>
    <row r="7659" spans="1:31" x14ac:dyDescent="0.25">
      <c r="A7659" s="9">
        <v>45351</v>
      </c>
      <c r="B7659" s="10" t="s">
        <v>695</v>
      </c>
      <c r="C7659" s="10" t="s">
        <v>554</v>
      </c>
      <c r="D7659" s="10" t="s">
        <v>29</v>
      </c>
      <c r="E7659" s="10" t="s">
        <v>30</v>
      </c>
      <c r="F7659" s="10"/>
      <c r="G7659" s="10">
        <v>0</v>
      </c>
      <c r="H7659" s="11">
        <f>SUMIFS(AA:AA,$A:$A,EOMONTH($A7659,-1),$B:$B,$B7659)</f>
        <v>1700</v>
      </c>
      <c r="I7659" s="63">
        <f>ROUND(SUMIFS(AC:AC,$A:$A,EOMONTH($A7659,-1),$B:$B,$B7659),2)</f>
        <v>76.75</v>
      </c>
      <c r="J7659" s="11">
        <f>SUMIFS(AB:AB,$A:$A,EOMONTH($A7659,-1),$B:$B,$B7659)</f>
        <v>2890</v>
      </c>
      <c r="K7659" s="13">
        <v>0</v>
      </c>
      <c r="L7659" s="25">
        <v>0</v>
      </c>
      <c r="M7659" s="15">
        <v>0</v>
      </c>
      <c r="N7659" s="14">
        <v>0</v>
      </c>
      <c r="O7659" s="16">
        <v>0</v>
      </c>
      <c r="P7659" s="16">
        <v>0</v>
      </c>
      <c r="Q7659" s="16">
        <v>0</v>
      </c>
      <c r="R7659" s="16">
        <f>Q7659*16.876/100</f>
        <v>0</v>
      </c>
      <c r="S7659" s="17">
        <f t="shared" si="833"/>
        <v>0</v>
      </c>
      <c r="T7659" s="16">
        <v>0</v>
      </c>
      <c r="U7659" s="18">
        <f t="shared" si="834"/>
        <v>0</v>
      </c>
      <c r="V7659" s="18">
        <f t="shared" si="835"/>
        <v>0</v>
      </c>
      <c r="W7659" s="18">
        <f t="shared" si="836"/>
        <v>0</v>
      </c>
      <c r="X7659" s="27"/>
      <c r="Y7659" s="19">
        <f t="shared" si="837"/>
        <v>0</v>
      </c>
      <c r="Z7659" s="18">
        <f t="shared" si="838"/>
        <v>0</v>
      </c>
      <c r="AA7659" s="12">
        <v>1700</v>
      </c>
      <c r="AB7659" s="12">
        <v>2890</v>
      </c>
      <c r="AC7659" s="28">
        <f>+I7659+Y7659-Z7659</f>
        <v>76.75</v>
      </c>
      <c r="AD7659" s="20">
        <f t="shared" si="839"/>
        <v>0</v>
      </c>
      <c r="AE7659">
        <v>0</v>
      </c>
    </row>
    <row r="7660" spans="1:31" x14ac:dyDescent="0.25">
      <c r="A7660" s="9">
        <v>45351</v>
      </c>
      <c r="B7660" s="10" t="s">
        <v>696</v>
      </c>
      <c r="C7660" s="10" t="s">
        <v>554</v>
      </c>
      <c r="D7660" s="10" t="s">
        <v>29</v>
      </c>
      <c r="E7660" s="10" t="s">
        <v>30</v>
      </c>
      <c r="F7660" s="10"/>
      <c r="G7660" s="10">
        <v>0</v>
      </c>
      <c r="H7660" s="11">
        <f>SUMIFS(AA:AA,$A:$A,EOMONTH($A7660,-1),$B:$B,$B7660)</f>
        <v>5000</v>
      </c>
      <c r="I7660" s="63">
        <f>ROUND(SUMIFS(AC:AC,$A:$A,EOMONTH($A7660,-1),$B:$B,$B7660),2)</f>
        <v>225.75</v>
      </c>
      <c r="J7660" s="11">
        <f>SUMIFS(AB:AB,$A:$A,EOMONTH($A7660,-1),$B:$B,$B7660)</f>
        <v>750</v>
      </c>
      <c r="K7660" s="13">
        <v>0</v>
      </c>
      <c r="L7660" s="25">
        <v>0</v>
      </c>
      <c r="M7660" s="15">
        <v>0</v>
      </c>
      <c r="N7660" s="14">
        <v>0</v>
      </c>
      <c r="O7660" s="16">
        <v>0</v>
      </c>
      <c r="P7660" s="16">
        <v>0</v>
      </c>
      <c r="Q7660" s="16">
        <v>0</v>
      </c>
      <c r="R7660" s="16">
        <f>Q7660*16.876/100</f>
        <v>0</v>
      </c>
      <c r="S7660" s="17">
        <f t="shared" si="833"/>
        <v>0</v>
      </c>
      <c r="T7660" s="16">
        <v>0</v>
      </c>
      <c r="U7660" s="18">
        <f t="shared" si="834"/>
        <v>0</v>
      </c>
      <c r="V7660" s="18">
        <f t="shared" si="835"/>
        <v>0</v>
      </c>
      <c r="W7660" s="18">
        <f t="shared" si="836"/>
        <v>0</v>
      </c>
      <c r="X7660" s="27"/>
      <c r="Y7660" s="19">
        <f t="shared" si="837"/>
        <v>0</v>
      </c>
      <c r="Z7660" s="18">
        <f t="shared" si="838"/>
        <v>0</v>
      </c>
      <c r="AA7660" s="12">
        <v>5000</v>
      </c>
      <c r="AB7660" s="12">
        <v>750</v>
      </c>
      <c r="AC7660" s="28">
        <f>+I7660+Y7660-Z7660</f>
        <v>225.75</v>
      </c>
      <c r="AD7660" s="20">
        <f t="shared" si="839"/>
        <v>0</v>
      </c>
      <c r="AE7660">
        <v>0</v>
      </c>
    </row>
    <row r="7661" spans="1:31" x14ac:dyDescent="0.25">
      <c r="A7661" s="9">
        <v>45351</v>
      </c>
      <c r="B7661" s="10" t="s">
        <v>697</v>
      </c>
      <c r="C7661" s="10" t="s">
        <v>287</v>
      </c>
      <c r="D7661" s="10" t="s">
        <v>29</v>
      </c>
      <c r="E7661" s="10" t="s">
        <v>30</v>
      </c>
      <c r="F7661" s="10"/>
      <c r="G7661" s="10">
        <v>0</v>
      </c>
      <c r="H7661" s="11">
        <f>SUMIFS(AA:AA,$A:$A,EOMONTH($A7661,-1),$B:$B,$B7661)</f>
        <v>14106</v>
      </c>
      <c r="I7661" s="63">
        <f>ROUND(SUMIFS(AC:AC,$A:$A,EOMONTH($A7661,-1),$B:$B,$B7661),2)</f>
        <v>0</v>
      </c>
      <c r="J7661" s="11">
        <f>SUMIFS(AB:AB,$A:$A,EOMONTH($A7661,-1),$B:$B,$B7661)</f>
        <v>12956.41</v>
      </c>
      <c r="K7661" s="13">
        <v>0</v>
      </c>
      <c r="L7661" s="25">
        <v>0</v>
      </c>
      <c r="M7661" s="15">
        <v>0</v>
      </c>
      <c r="N7661" s="14">
        <v>0</v>
      </c>
      <c r="O7661" s="16">
        <v>0</v>
      </c>
      <c r="P7661" s="16">
        <v>0</v>
      </c>
      <c r="Q7661" s="16">
        <v>0</v>
      </c>
      <c r="R7661" s="16">
        <f>Q7661*16.876/100</f>
        <v>0</v>
      </c>
      <c r="S7661" s="17">
        <f t="shared" si="833"/>
        <v>0</v>
      </c>
      <c r="T7661" s="16">
        <v>0</v>
      </c>
      <c r="U7661" s="18">
        <f t="shared" si="834"/>
        <v>0</v>
      </c>
      <c r="V7661" s="18">
        <f t="shared" si="835"/>
        <v>0</v>
      </c>
      <c r="W7661" s="18">
        <f t="shared" si="836"/>
        <v>0</v>
      </c>
      <c r="X7661" s="27"/>
      <c r="Y7661" s="19">
        <f t="shared" si="837"/>
        <v>0</v>
      </c>
      <c r="Z7661" s="18">
        <f t="shared" si="838"/>
        <v>0</v>
      </c>
      <c r="AA7661" s="12">
        <v>14106</v>
      </c>
      <c r="AB7661" s="12">
        <v>12956.41</v>
      </c>
      <c r="AC7661" s="28">
        <f>+I7661+Y7661-Z7661</f>
        <v>0</v>
      </c>
      <c r="AD7661" s="20">
        <f t="shared" si="839"/>
        <v>0</v>
      </c>
      <c r="AE7661">
        <v>0</v>
      </c>
    </row>
    <row r="7662" spans="1:31" x14ac:dyDescent="0.25">
      <c r="A7662" s="22">
        <v>45351</v>
      </c>
      <c r="B7662" s="23" t="s">
        <v>698</v>
      </c>
      <c r="C7662" s="23" t="s">
        <v>28</v>
      </c>
      <c r="D7662" s="23" t="s">
        <v>29</v>
      </c>
      <c r="E7662" s="23" t="s">
        <v>30</v>
      </c>
      <c r="F7662" s="23"/>
      <c r="G7662" s="10">
        <v>0</v>
      </c>
      <c r="H7662" s="11">
        <f>SUMIFS(AA:AA,$A:$A,EOMONTH($A7662,-1),$B:$B,$B7662)</f>
        <v>21269.02</v>
      </c>
      <c r="I7662" s="63">
        <f>ROUND(SUMIFS(AC:AC,$A:$A,EOMONTH($A7662,-1),$B:$B,$B7662),2)</f>
        <v>1502.07</v>
      </c>
      <c r="J7662" s="11">
        <f>SUMIFS(AB:AB,$A:$A,EOMONTH($A7662,-1),$B:$B,$B7662)</f>
        <v>49801.85</v>
      </c>
      <c r="K7662" s="24">
        <v>0</v>
      </c>
      <c r="L7662" s="25">
        <v>0</v>
      </c>
      <c r="M7662" s="26">
        <v>0</v>
      </c>
      <c r="N7662" s="25">
        <v>0</v>
      </c>
      <c r="O7662" s="21">
        <v>0</v>
      </c>
      <c r="P7662" s="21">
        <v>0</v>
      </c>
      <c r="Q7662" s="21">
        <v>6715</v>
      </c>
      <c r="R7662" s="16">
        <f>Q7662*16.876/100</f>
        <v>1133.2234000000001</v>
      </c>
      <c r="S7662" s="17">
        <f t="shared" si="833"/>
        <v>7848.2233999999999</v>
      </c>
      <c r="T7662" s="21">
        <v>15645.95</v>
      </c>
      <c r="U7662" s="18">
        <f t="shared" si="834"/>
        <v>0</v>
      </c>
      <c r="V7662" s="18">
        <f t="shared" si="835"/>
        <v>0</v>
      </c>
      <c r="W7662" s="18">
        <f t="shared" si="836"/>
        <v>0</v>
      </c>
      <c r="X7662" s="27"/>
      <c r="Y7662" s="19">
        <f t="shared" si="837"/>
        <v>0</v>
      </c>
      <c r="Z7662" s="18">
        <f t="shared" si="838"/>
        <v>0</v>
      </c>
      <c r="AA7662" s="28">
        <v>14554.02</v>
      </c>
      <c r="AB7662" s="28">
        <v>34166.99</v>
      </c>
      <c r="AC7662" s="28">
        <f>+I7662+Y7662-Z7662</f>
        <v>1502.07</v>
      </c>
      <c r="AD7662" s="20">
        <f t="shared" si="839"/>
        <v>0</v>
      </c>
      <c r="AE7662">
        <v>0</v>
      </c>
    </row>
    <row r="7663" spans="1:31" x14ac:dyDescent="0.25">
      <c r="A7663" s="9">
        <v>45351</v>
      </c>
      <c r="B7663" s="10" t="s">
        <v>771</v>
      </c>
      <c r="C7663" s="10" t="s">
        <v>28</v>
      </c>
      <c r="D7663" s="10" t="s">
        <v>29</v>
      </c>
      <c r="E7663" s="10" t="s">
        <v>30</v>
      </c>
      <c r="F7663" s="10"/>
      <c r="G7663" s="10">
        <v>0</v>
      </c>
      <c r="H7663" s="11">
        <f>SUMIFS(AA:AA,$A:$A,EOMONTH($A7663,-1),$B:$B,$B7663)</f>
        <v>795</v>
      </c>
      <c r="I7663" s="63">
        <f>ROUND(SUMIFS(AC:AC,$A:$A,EOMONTH($A7663,-1),$B:$B,$B7663),2)</f>
        <v>0</v>
      </c>
      <c r="J7663" s="11">
        <f>SUMIFS(AB:AB,$A:$A,EOMONTH($A7663,-1),$B:$B,$B7663)</f>
        <v>7122.8</v>
      </c>
      <c r="K7663" s="13">
        <v>0</v>
      </c>
      <c r="L7663" s="25">
        <v>0</v>
      </c>
      <c r="M7663" s="15">
        <v>0</v>
      </c>
      <c r="N7663" s="14">
        <v>0</v>
      </c>
      <c r="O7663" s="16">
        <v>0</v>
      </c>
      <c r="P7663" s="16">
        <v>0</v>
      </c>
      <c r="Q7663" s="16">
        <v>0</v>
      </c>
      <c r="R7663" s="16">
        <f>Q7663*16.876/100</f>
        <v>0</v>
      </c>
      <c r="S7663" s="17">
        <f t="shared" si="833"/>
        <v>0</v>
      </c>
      <c r="T7663" s="16">
        <v>0</v>
      </c>
      <c r="U7663" s="18">
        <f t="shared" si="834"/>
        <v>0</v>
      </c>
      <c r="V7663" s="18">
        <f t="shared" si="835"/>
        <v>0</v>
      </c>
      <c r="W7663" s="18">
        <f t="shared" si="836"/>
        <v>0</v>
      </c>
      <c r="X7663" s="27"/>
      <c r="Y7663" s="19">
        <f t="shared" si="837"/>
        <v>0</v>
      </c>
      <c r="Z7663" s="18">
        <f t="shared" si="838"/>
        <v>0</v>
      </c>
      <c r="AA7663" s="12">
        <v>795</v>
      </c>
      <c r="AB7663" s="12">
        <v>7122.8</v>
      </c>
      <c r="AC7663" s="28">
        <f>+I7663+Y7663-Z7663</f>
        <v>0</v>
      </c>
      <c r="AD7663" s="20">
        <f t="shared" si="839"/>
        <v>0</v>
      </c>
      <c r="AE7663">
        <v>0</v>
      </c>
    </row>
    <row r="7664" spans="1:31" x14ac:dyDescent="0.25">
      <c r="A7664" s="9">
        <v>45351</v>
      </c>
      <c r="B7664" s="10" t="s">
        <v>772</v>
      </c>
      <c r="C7664" s="10" t="s">
        <v>28</v>
      </c>
      <c r="D7664" s="10" t="s">
        <v>29</v>
      </c>
      <c r="E7664" s="10" t="s">
        <v>30</v>
      </c>
      <c r="F7664" s="10"/>
      <c r="G7664" s="10">
        <v>0</v>
      </c>
      <c r="H7664" s="11">
        <f>SUMIFS(AA:AA,$A:$A,EOMONTH($A7664,-1),$B:$B,$B7664)</f>
        <v>5131</v>
      </c>
      <c r="I7664" s="63">
        <f>ROUND(SUMIFS(AC:AC,$A:$A,EOMONTH($A7664,-1),$B:$B,$B7664),2)</f>
        <v>0</v>
      </c>
      <c r="J7664" s="11">
        <f>SUMIFS(AB:AB,$A:$A,EOMONTH($A7664,-1),$B:$B,$B7664)</f>
        <v>62036.26</v>
      </c>
      <c r="K7664" s="13">
        <v>0</v>
      </c>
      <c r="L7664" s="25">
        <v>0</v>
      </c>
      <c r="M7664" s="15">
        <v>0</v>
      </c>
      <c r="N7664" s="14">
        <v>0</v>
      </c>
      <c r="O7664" s="16">
        <v>0</v>
      </c>
      <c r="P7664" s="16">
        <v>0</v>
      </c>
      <c r="Q7664" s="16">
        <v>0</v>
      </c>
      <c r="R7664" s="16">
        <f>Q7664*16.876/100</f>
        <v>0</v>
      </c>
      <c r="S7664" s="17">
        <f t="shared" si="833"/>
        <v>0</v>
      </c>
      <c r="T7664" s="16">
        <v>0</v>
      </c>
      <c r="U7664" s="18">
        <f t="shared" si="834"/>
        <v>0</v>
      </c>
      <c r="V7664" s="18">
        <f t="shared" si="835"/>
        <v>0</v>
      </c>
      <c r="W7664" s="18">
        <f t="shared" si="836"/>
        <v>0</v>
      </c>
      <c r="X7664" s="27"/>
      <c r="Y7664" s="19">
        <f t="shared" si="837"/>
        <v>0</v>
      </c>
      <c r="Z7664" s="18">
        <f t="shared" si="838"/>
        <v>0</v>
      </c>
      <c r="AA7664" s="12">
        <v>5131</v>
      </c>
      <c r="AB7664" s="12">
        <v>62036.26</v>
      </c>
      <c r="AC7664" s="28">
        <f>+I7664+Y7664-Z7664</f>
        <v>0</v>
      </c>
      <c r="AD7664" s="20">
        <f t="shared" si="839"/>
        <v>0</v>
      </c>
      <c r="AE7664">
        <v>0</v>
      </c>
    </row>
    <row r="7665" spans="1:31" x14ac:dyDescent="0.25">
      <c r="A7665" s="9">
        <v>45351</v>
      </c>
      <c r="B7665" s="10" t="s">
        <v>826</v>
      </c>
      <c r="C7665" s="10" t="s">
        <v>282</v>
      </c>
      <c r="D7665" s="10" t="s">
        <v>29</v>
      </c>
      <c r="E7665" s="10" t="s">
        <v>30</v>
      </c>
      <c r="F7665" s="10"/>
      <c r="G7665" s="10">
        <v>0</v>
      </c>
      <c r="H7665" s="11">
        <f>SUMIFS(AA:AA,$A:$A,EOMONTH($A7665,-1),$B:$B,$B7665)</f>
        <v>1</v>
      </c>
      <c r="I7665" s="63">
        <f>ROUND(SUMIFS(AC:AC,$A:$A,EOMONTH($A7665,-1),$B:$B,$B7665),2)</f>
        <v>0</v>
      </c>
      <c r="J7665" s="11">
        <f>SUMIFS(AB:AB,$A:$A,EOMONTH($A7665,-1),$B:$B,$B7665)</f>
        <v>406.8</v>
      </c>
      <c r="K7665" s="13">
        <v>0</v>
      </c>
      <c r="L7665" s="25">
        <v>0</v>
      </c>
      <c r="M7665" s="15">
        <v>0</v>
      </c>
      <c r="N7665" s="14">
        <v>0</v>
      </c>
      <c r="O7665" s="16">
        <v>0</v>
      </c>
      <c r="P7665" s="16">
        <v>0</v>
      </c>
      <c r="Q7665" s="16">
        <v>0</v>
      </c>
      <c r="R7665" s="16">
        <f>Q7665*16.876/100</f>
        <v>0</v>
      </c>
      <c r="S7665" s="17">
        <f t="shared" si="833"/>
        <v>0</v>
      </c>
      <c r="T7665" s="16">
        <v>0</v>
      </c>
      <c r="U7665" s="18">
        <f t="shared" si="834"/>
        <v>0</v>
      </c>
      <c r="V7665" s="18">
        <f t="shared" si="835"/>
        <v>0</v>
      </c>
      <c r="W7665" s="18">
        <f t="shared" si="836"/>
        <v>0</v>
      </c>
      <c r="X7665" s="27"/>
      <c r="Y7665" s="19">
        <f t="shared" si="837"/>
        <v>0</v>
      </c>
      <c r="Z7665" s="18">
        <f t="shared" si="838"/>
        <v>0</v>
      </c>
      <c r="AA7665" s="12">
        <v>1</v>
      </c>
      <c r="AB7665" s="12">
        <v>406.8</v>
      </c>
      <c r="AC7665" s="28">
        <f>+I7665+Y7665-Z7665</f>
        <v>0</v>
      </c>
      <c r="AD7665" s="20">
        <f t="shared" si="839"/>
        <v>0</v>
      </c>
      <c r="AE7665">
        <v>0</v>
      </c>
    </row>
    <row r="7666" spans="1:31" x14ac:dyDescent="0.25">
      <c r="A7666" s="59">
        <v>45351</v>
      </c>
      <c r="B7666" s="60" t="s">
        <v>773</v>
      </c>
      <c r="C7666" s="60" t="s">
        <v>108</v>
      </c>
      <c r="D7666" s="60" t="s">
        <v>29</v>
      </c>
      <c r="E7666" s="60" t="s">
        <v>30</v>
      </c>
      <c r="F7666" s="10"/>
      <c r="G7666" s="10"/>
      <c r="H7666" s="11"/>
      <c r="I7666" s="63">
        <f>ROUND(SUMIFS(AC:AC,$A:$A,EOMONTH($A7666,-1),$B:$B,$B7666),2)</f>
        <v>0</v>
      </c>
      <c r="J7666" s="11"/>
      <c r="K7666" s="13"/>
      <c r="L7666" s="25"/>
      <c r="M7666" s="15"/>
      <c r="N7666" s="14"/>
      <c r="O7666" s="16"/>
      <c r="P7666" s="16"/>
      <c r="Q7666" s="16"/>
      <c r="R7666" s="16"/>
      <c r="S7666" s="17">
        <f t="shared" si="833"/>
        <v>0</v>
      </c>
      <c r="T7666" s="16"/>
      <c r="U7666" s="18">
        <f t="shared" si="834"/>
        <v>0</v>
      </c>
      <c r="V7666" s="18">
        <f t="shared" si="835"/>
        <v>0</v>
      </c>
      <c r="W7666" s="18">
        <f t="shared" si="836"/>
        <v>0</v>
      </c>
      <c r="X7666" s="27"/>
      <c r="Y7666" s="19">
        <f t="shared" si="837"/>
        <v>0</v>
      </c>
      <c r="Z7666" s="18">
        <f t="shared" si="838"/>
        <v>0</v>
      </c>
      <c r="AA7666" s="12"/>
      <c r="AB7666" s="12"/>
      <c r="AC7666" s="28">
        <f>+I7666+Y7666-Z7666</f>
        <v>0</v>
      </c>
      <c r="AD7666" s="20">
        <f t="shared" si="839"/>
        <v>0</v>
      </c>
      <c r="AE7666">
        <v>0</v>
      </c>
    </row>
    <row r="7667" spans="1:31" x14ac:dyDescent="0.25">
      <c r="A7667" s="9">
        <v>45351</v>
      </c>
      <c r="B7667" s="10" t="s">
        <v>699</v>
      </c>
      <c r="C7667" s="10" t="s">
        <v>28</v>
      </c>
      <c r="D7667" s="10" t="s">
        <v>29</v>
      </c>
      <c r="E7667" s="10" t="s">
        <v>30</v>
      </c>
      <c r="F7667" s="10"/>
      <c r="G7667" s="10">
        <v>0</v>
      </c>
      <c r="H7667" s="11">
        <f>SUMIFS(AA:AA,$A:$A,EOMONTH($A7667,-1),$B:$B,$B7667)</f>
        <v>1374</v>
      </c>
      <c r="I7667" s="63">
        <f>ROUND(SUMIFS(AC:AC,$A:$A,EOMONTH($A7667,-1),$B:$B,$B7667),2)</f>
        <v>70.430000000000007</v>
      </c>
      <c r="J7667" s="11">
        <f>SUMIFS(AB:AB,$A:$A,EOMONTH($A7667,-1),$B:$B,$B7667)</f>
        <v>40412.71</v>
      </c>
      <c r="K7667" s="13">
        <v>0</v>
      </c>
      <c r="L7667" s="25">
        <v>0</v>
      </c>
      <c r="M7667" s="15">
        <v>0</v>
      </c>
      <c r="N7667" s="14">
        <v>0</v>
      </c>
      <c r="O7667" s="16">
        <v>0</v>
      </c>
      <c r="P7667" s="16">
        <v>0</v>
      </c>
      <c r="Q7667" s="16">
        <v>0</v>
      </c>
      <c r="R7667" s="16">
        <f>Q7667*16.876/100</f>
        <v>0</v>
      </c>
      <c r="S7667" s="17">
        <f t="shared" si="833"/>
        <v>0</v>
      </c>
      <c r="T7667" s="16">
        <v>0</v>
      </c>
      <c r="U7667" s="18">
        <f t="shared" si="834"/>
        <v>0</v>
      </c>
      <c r="V7667" s="18">
        <f t="shared" si="835"/>
        <v>0</v>
      </c>
      <c r="W7667" s="18">
        <f t="shared" si="836"/>
        <v>0</v>
      </c>
      <c r="X7667" s="27"/>
      <c r="Y7667" s="19">
        <f t="shared" si="837"/>
        <v>0</v>
      </c>
      <c r="Z7667" s="18">
        <f t="shared" si="838"/>
        <v>0</v>
      </c>
      <c r="AA7667" s="12">
        <v>1374</v>
      </c>
      <c r="AB7667" s="12">
        <v>40412.71</v>
      </c>
      <c r="AC7667" s="28">
        <f>+I7667+Y7667-Z7667</f>
        <v>70.430000000000007</v>
      </c>
      <c r="AD7667" s="20">
        <f t="shared" si="839"/>
        <v>0</v>
      </c>
      <c r="AE7667">
        <v>0</v>
      </c>
    </row>
    <row r="7668" spans="1:31" x14ac:dyDescent="0.25">
      <c r="A7668" s="9">
        <v>45351</v>
      </c>
      <c r="B7668" s="10" t="s">
        <v>700</v>
      </c>
      <c r="C7668" s="10" t="s">
        <v>28</v>
      </c>
      <c r="D7668" s="10" t="s">
        <v>29</v>
      </c>
      <c r="E7668" s="10" t="s">
        <v>30</v>
      </c>
      <c r="F7668" s="10"/>
      <c r="G7668" s="10">
        <v>0</v>
      </c>
      <c r="H7668" s="11">
        <f>SUMIFS(AA:AA,$A:$A,EOMONTH($A7668,-1),$B:$B,$B7668)</f>
        <v>1249</v>
      </c>
      <c r="I7668" s="63">
        <f>ROUND(SUMIFS(AC:AC,$A:$A,EOMONTH($A7668,-1),$B:$B,$B7668),2)</f>
        <v>26.59</v>
      </c>
      <c r="J7668" s="11">
        <f>SUMIFS(AB:AB,$A:$A,EOMONTH($A7668,-1),$B:$B,$B7668)</f>
        <v>51607.77</v>
      </c>
      <c r="K7668" s="13">
        <v>0</v>
      </c>
      <c r="L7668" s="25">
        <v>0</v>
      </c>
      <c r="M7668" s="15">
        <v>0</v>
      </c>
      <c r="N7668" s="14">
        <v>0</v>
      </c>
      <c r="O7668" s="16">
        <v>0</v>
      </c>
      <c r="P7668" s="16">
        <v>0</v>
      </c>
      <c r="Q7668" s="16">
        <v>0</v>
      </c>
      <c r="R7668" s="16">
        <f>Q7668*16.876/100</f>
        <v>0</v>
      </c>
      <c r="S7668" s="17">
        <f t="shared" si="833"/>
        <v>0</v>
      </c>
      <c r="T7668" s="16">
        <v>0</v>
      </c>
      <c r="U7668" s="18">
        <f t="shared" si="834"/>
        <v>0</v>
      </c>
      <c r="V7668" s="18">
        <f t="shared" si="835"/>
        <v>0</v>
      </c>
      <c r="W7668" s="18">
        <f t="shared" si="836"/>
        <v>0</v>
      </c>
      <c r="X7668" s="27"/>
      <c r="Y7668" s="19">
        <f t="shared" si="837"/>
        <v>0</v>
      </c>
      <c r="Z7668" s="18">
        <f t="shared" si="838"/>
        <v>0</v>
      </c>
      <c r="AA7668" s="12">
        <v>1249</v>
      </c>
      <c r="AB7668" s="12">
        <v>51607.77</v>
      </c>
      <c r="AC7668" s="28">
        <f>+I7668+Y7668-Z7668</f>
        <v>26.59</v>
      </c>
      <c r="AD7668" s="20">
        <f t="shared" si="839"/>
        <v>0</v>
      </c>
      <c r="AE7668">
        <v>0</v>
      </c>
    </row>
    <row r="7669" spans="1:31" x14ac:dyDescent="0.25">
      <c r="A7669" s="9">
        <v>45351</v>
      </c>
      <c r="B7669" s="10" t="s">
        <v>706</v>
      </c>
      <c r="C7669" s="10" t="s">
        <v>28</v>
      </c>
      <c r="D7669" s="10" t="s">
        <v>29</v>
      </c>
      <c r="E7669" s="10" t="s">
        <v>30</v>
      </c>
      <c r="F7669" s="10"/>
      <c r="G7669" s="10">
        <v>0</v>
      </c>
      <c r="H7669" s="11">
        <f>SUMIFS(AA:AA,$A:$A,EOMONTH($A7669,-1),$B:$B,$B7669)</f>
        <v>83360</v>
      </c>
      <c r="I7669" s="63">
        <f>ROUND(SUMIFS(AC:AC,$A:$A,EOMONTH($A7669,-1),$B:$B,$B7669),2)</f>
        <v>0</v>
      </c>
      <c r="J7669" s="11">
        <f>SUMIFS(AB:AB,$A:$A,EOMONTH($A7669,-1),$B:$B,$B7669)</f>
        <v>14327.84</v>
      </c>
      <c r="K7669" s="13">
        <v>0</v>
      </c>
      <c r="L7669" s="25">
        <v>0</v>
      </c>
      <c r="M7669" s="15">
        <v>0</v>
      </c>
      <c r="N7669" s="14">
        <v>0</v>
      </c>
      <c r="O7669" s="16">
        <v>0</v>
      </c>
      <c r="P7669" s="16">
        <v>0</v>
      </c>
      <c r="Q7669" s="16">
        <v>0</v>
      </c>
      <c r="R7669" s="16">
        <f>Q7669*16.876/100</f>
        <v>0</v>
      </c>
      <c r="S7669" s="17">
        <f t="shared" si="833"/>
        <v>0</v>
      </c>
      <c r="T7669" s="16">
        <v>0</v>
      </c>
      <c r="U7669" s="18">
        <f t="shared" si="834"/>
        <v>0</v>
      </c>
      <c r="V7669" s="18">
        <f t="shared" si="835"/>
        <v>0</v>
      </c>
      <c r="W7669" s="18">
        <f t="shared" si="836"/>
        <v>0</v>
      </c>
      <c r="X7669" s="27"/>
      <c r="Y7669" s="19">
        <f t="shared" si="837"/>
        <v>0</v>
      </c>
      <c r="Z7669" s="18">
        <f t="shared" si="838"/>
        <v>0</v>
      </c>
      <c r="AA7669" s="12">
        <v>83360</v>
      </c>
      <c r="AB7669" s="12">
        <v>14327.84</v>
      </c>
      <c r="AC7669" s="28">
        <f>+I7669+Y7669-Z7669</f>
        <v>0</v>
      </c>
      <c r="AD7669" s="20">
        <f t="shared" si="839"/>
        <v>0</v>
      </c>
      <c r="AE7669">
        <v>0</v>
      </c>
    </row>
    <row r="7670" spans="1:31" x14ac:dyDescent="0.25">
      <c r="A7670" s="9">
        <v>45351</v>
      </c>
      <c r="B7670" s="10" t="s">
        <v>707</v>
      </c>
      <c r="C7670" s="10" t="s">
        <v>28</v>
      </c>
      <c r="D7670" s="10" t="s">
        <v>29</v>
      </c>
      <c r="E7670" s="10" t="s">
        <v>30</v>
      </c>
      <c r="F7670" s="10"/>
      <c r="G7670" s="10">
        <v>0</v>
      </c>
      <c r="H7670" s="11">
        <f>SUMIFS(AA:AA,$A:$A,EOMONTH($A7670,-1),$B:$B,$B7670)</f>
        <v>9980</v>
      </c>
      <c r="I7670" s="63">
        <f>ROUND(SUMIFS(AC:AC,$A:$A,EOMONTH($A7670,-1),$B:$B,$B7670),2)</f>
        <v>362.05</v>
      </c>
      <c r="J7670" s="11">
        <f>SUMIFS(AB:AB,$A:$A,EOMONTH($A7670,-1),$B:$B,$B7670)</f>
        <v>104509.81</v>
      </c>
      <c r="K7670" s="13">
        <v>0</v>
      </c>
      <c r="L7670" s="25">
        <v>0</v>
      </c>
      <c r="M7670" s="15">
        <v>0</v>
      </c>
      <c r="N7670" s="14">
        <v>0</v>
      </c>
      <c r="O7670" s="16">
        <v>0</v>
      </c>
      <c r="P7670" s="16">
        <v>0</v>
      </c>
      <c r="Q7670" s="16">
        <v>0</v>
      </c>
      <c r="R7670" s="16">
        <f>Q7670*16.876/100</f>
        <v>0</v>
      </c>
      <c r="S7670" s="17">
        <f t="shared" si="833"/>
        <v>0</v>
      </c>
      <c r="T7670" s="16">
        <v>0</v>
      </c>
      <c r="U7670" s="18">
        <f t="shared" si="834"/>
        <v>0</v>
      </c>
      <c r="V7670" s="18">
        <f t="shared" si="835"/>
        <v>0</v>
      </c>
      <c r="W7670" s="18">
        <f t="shared" si="836"/>
        <v>0</v>
      </c>
      <c r="X7670" s="27"/>
      <c r="Y7670" s="19">
        <f t="shared" si="837"/>
        <v>0</v>
      </c>
      <c r="Z7670" s="18">
        <f t="shared" si="838"/>
        <v>0</v>
      </c>
      <c r="AA7670" s="12">
        <v>9980</v>
      </c>
      <c r="AB7670" s="12">
        <v>104509.81</v>
      </c>
      <c r="AC7670" s="28">
        <f>+I7670+Y7670-Z7670</f>
        <v>362.05</v>
      </c>
      <c r="AD7670" s="20">
        <f t="shared" si="839"/>
        <v>0</v>
      </c>
      <c r="AE7670">
        <v>0</v>
      </c>
    </row>
    <row r="7672" spans="1:31" ht="22.5" customHeight="1" thickBot="1" x14ac:dyDescent="0.3">
      <c r="A7672" s="29"/>
      <c r="B7672" s="30"/>
      <c r="C7672" s="30"/>
      <c r="D7672" s="30"/>
      <c r="E7672" s="30"/>
      <c r="F7672" s="30"/>
      <c r="G7672" s="30"/>
      <c r="H7672" s="31">
        <f>SUBTOTAL(9,H4:H7670)</f>
        <v>4885000.1400000034</v>
      </c>
      <c r="I7672" s="64">
        <f t="shared" ref="I7672:AD7672" si="840">SUBTOTAL(9,I4:I7670)</f>
        <v>474858.02999999881</v>
      </c>
      <c r="J7672" s="31">
        <f t="shared" si="840"/>
        <v>136862679.88999954</v>
      </c>
      <c r="K7672" s="31">
        <f t="shared" si="840"/>
        <v>199681.90000000002</v>
      </c>
      <c r="L7672" s="31">
        <f t="shared" si="840"/>
        <v>4794514.8199999994</v>
      </c>
      <c r="M7672" s="31">
        <f t="shared" si="840"/>
        <v>1866026.25</v>
      </c>
      <c r="N7672" s="31">
        <f t="shared" si="840"/>
        <v>62652482.199999936</v>
      </c>
      <c r="O7672" s="31">
        <f t="shared" si="840"/>
        <v>1033646</v>
      </c>
      <c r="P7672" s="31">
        <f t="shared" si="840"/>
        <v>62770316.32000009</v>
      </c>
      <c r="Q7672" s="31">
        <f t="shared" si="840"/>
        <v>840076.9700000002</v>
      </c>
      <c r="R7672" s="31">
        <f t="shared" si="840"/>
        <v>141771.38945720016</v>
      </c>
      <c r="S7672" s="31">
        <f t="shared" si="840"/>
        <v>981848.35945719981</v>
      </c>
      <c r="T7672" s="31">
        <f t="shared" si="840"/>
        <v>16104489.349999994</v>
      </c>
      <c r="U7672" s="31">
        <f t="shared" si="840"/>
        <v>901713.83324000158</v>
      </c>
      <c r="V7672" s="31">
        <f t="shared" si="840"/>
        <v>355942.38499999937</v>
      </c>
      <c r="W7672" s="31">
        <f t="shared" si="840"/>
        <v>59759.167017649903</v>
      </c>
      <c r="X7672" s="31"/>
      <c r="Y7672" s="31">
        <f t="shared" si="840"/>
        <v>417621.55201765022</v>
      </c>
      <c r="Z7672" s="31">
        <f t="shared" si="840"/>
        <v>361820.24800000171</v>
      </c>
      <c r="AA7672" s="31">
        <f t="shared" si="840"/>
        <v>5076985.320000004</v>
      </c>
      <c r="AB7672" s="31">
        <f t="shared" si="840"/>
        <v>136251032.98999935</v>
      </c>
      <c r="AC7672" s="31">
        <f t="shared" si="840"/>
        <v>530659.33401764778</v>
      </c>
      <c r="AD7672" s="31">
        <f t="shared" si="840"/>
        <v>124010</v>
      </c>
    </row>
    <row r="7673" spans="1:31" ht="15.75" thickTop="1" x14ac:dyDescent="0.25"/>
  </sheetData>
  <autoFilter ref="A3:AD7670" xr:uid="{87F7DAC6-E126-46BC-B38A-F7A8D83D3ED0}"/>
  <conditionalFormatting sqref="A4:AE7670">
    <cfRule type="expression" dxfId="21" priority="1">
      <formula>$AC4&lt;0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Raw_Meterial Report</vt:lpstr>
      <vt:lpstr>Raw_Data</vt:lpstr>
      <vt:lpstr>Finished Goods-Report</vt:lpstr>
      <vt:lpstr>Finished_Data</vt:lpstr>
      <vt:lpstr>Finished_Data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M</dc:creator>
  <cp:lastModifiedBy>A M</cp:lastModifiedBy>
  <dcterms:created xsi:type="dcterms:W3CDTF">2024-05-31T09:46:51Z</dcterms:created>
  <dcterms:modified xsi:type="dcterms:W3CDTF">2024-06-01T07:13:44Z</dcterms:modified>
</cp:coreProperties>
</file>